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74.xml" ContentType="application/vnd.openxmlformats-officedocument.spreadsheetml.worksheet+xml"/>
  <Override PartName="/xl/worksheets/sheet175.xml" ContentType="application/vnd.openxmlformats-officedocument.spreadsheetml.worksheet+xml"/>
  <Override PartName="/xl/worksheets/sheet176.xml" ContentType="application/vnd.openxmlformats-officedocument.spreadsheetml.worksheet+xml"/>
  <Override PartName="/xl/worksheets/sheet177.xml" ContentType="application/vnd.openxmlformats-officedocument.spreadsheetml.worksheet+xml"/>
  <Override PartName="/xl/worksheets/sheet178.xml" ContentType="application/vnd.openxmlformats-officedocument.spreadsheetml.worksheet+xml"/>
  <Override PartName="/xl/worksheets/sheet179.xml" ContentType="application/vnd.openxmlformats-officedocument.spreadsheetml.worksheet+xml"/>
  <Override PartName="/xl/worksheets/sheet180.xml" ContentType="application/vnd.openxmlformats-officedocument.spreadsheetml.worksheet+xml"/>
  <Override PartName="/xl/worksheets/sheet181.xml" ContentType="application/vnd.openxmlformats-officedocument.spreadsheetml.worksheet+xml"/>
  <Override PartName="/xl/worksheets/sheet182.xml" ContentType="application/vnd.openxmlformats-officedocument.spreadsheetml.worksheet+xml"/>
  <Override PartName="/xl/worksheets/sheet183.xml" ContentType="application/vnd.openxmlformats-officedocument.spreadsheetml.worksheet+xml"/>
  <Override PartName="/xl/worksheets/sheet184.xml" ContentType="application/vnd.openxmlformats-officedocument.spreadsheetml.worksheet+xml"/>
  <Override PartName="/xl/worksheets/sheet185.xml" ContentType="application/vnd.openxmlformats-officedocument.spreadsheetml.worksheet+xml"/>
  <Override PartName="/xl/worksheets/sheet186.xml" ContentType="application/vnd.openxmlformats-officedocument.spreadsheetml.worksheet+xml"/>
  <Override PartName="/xl/worksheets/sheet187.xml" ContentType="application/vnd.openxmlformats-officedocument.spreadsheetml.worksheet+xml"/>
  <Override PartName="/xl/worksheets/sheet188.xml" ContentType="application/vnd.openxmlformats-officedocument.spreadsheetml.worksheet+xml"/>
  <Override PartName="/xl/worksheets/sheet189.xml" ContentType="application/vnd.openxmlformats-officedocument.spreadsheetml.worksheet+xml"/>
  <Override PartName="/xl/worksheets/sheet190.xml" ContentType="application/vnd.openxmlformats-officedocument.spreadsheetml.worksheet+xml"/>
  <Override PartName="/xl/worksheets/sheet191.xml" ContentType="application/vnd.openxmlformats-officedocument.spreadsheetml.worksheet+xml"/>
  <Override PartName="/xl/worksheets/sheet192.xml" ContentType="application/vnd.openxmlformats-officedocument.spreadsheetml.worksheet+xml"/>
  <Override PartName="/xl/worksheets/sheet193.xml" ContentType="application/vnd.openxmlformats-officedocument.spreadsheetml.worksheet+xml"/>
  <Override PartName="/xl/worksheets/sheet194.xml" ContentType="application/vnd.openxmlformats-officedocument.spreadsheetml.worksheet+xml"/>
  <Override PartName="/xl/worksheets/sheet195.xml" ContentType="application/vnd.openxmlformats-officedocument.spreadsheetml.worksheet+xml"/>
  <Override PartName="/xl/worksheets/sheet196.xml" ContentType="application/vnd.openxmlformats-officedocument.spreadsheetml.worksheet+xml"/>
  <Override PartName="/xl/worksheets/sheet197.xml" ContentType="application/vnd.openxmlformats-officedocument.spreadsheetml.worksheet+xml"/>
  <Override PartName="/xl/worksheets/sheet198.xml" ContentType="application/vnd.openxmlformats-officedocument.spreadsheetml.worksheet+xml"/>
  <Override PartName="/xl/worksheets/sheet199.xml" ContentType="application/vnd.openxmlformats-officedocument.spreadsheetml.worksheet+xml"/>
  <Override PartName="/xl/worksheets/sheet200.xml" ContentType="application/vnd.openxmlformats-officedocument.spreadsheetml.worksheet+xml"/>
  <Override PartName="/xl/worksheets/sheet201.xml" ContentType="application/vnd.openxmlformats-officedocument.spreadsheetml.worksheet+xml"/>
  <Override PartName="/xl/worksheets/sheet202.xml" ContentType="application/vnd.openxmlformats-officedocument.spreadsheetml.worksheet+xml"/>
  <Override PartName="/xl/worksheets/sheet203.xml" ContentType="application/vnd.openxmlformats-officedocument.spreadsheetml.worksheet+xml"/>
  <Override PartName="/xl/worksheets/sheet204.xml" ContentType="application/vnd.openxmlformats-officedocument.spreadsheetml.worksheet+xml"/>
  <Override PartName="/xl/worksheets/sheet205.xml" ContentType="application/vnd.openxmlformats-officedocument.spreadsheetml.worksheet+xml"/>
  <Override PartName="/xl/worksheets/sheet206.xml" ContentType="application/vnd.openxmlformats-officedocument.spreadsheetml.worksheet+xml"/>
  <Override PartName="/xl/worksheets/sheet207.xml" ContentType="application/vnd.openxmlformats-officedocument.spreadsheetml.worksheet+xml"/>
  <Override PartName="/xl/worksheets/sheet208.xml" ContentType="application/vnd.openxmlformats-officedocument.spreadsheetml.worksheet+xml"/>
  <Override PartName="/xl/worksheets/sheet209.xml" ContentType="application/vnd.openxmlformats-officedocument.spreadsheetml.worksheet+xml"/>
  <Override PartName="/xl/worksheets/sheet210.xml" ContentType="application/vnd.openxmlformats-officedocument.spreadsheetml.worksheet+xml"/>
  <Override PartName="/xl/worksheets/sheet211.xml" ContentType="application/vnd.openxmlformats-officedocument.spreadsheetml.worksheet+xml"/>
  <Override PartName="/xl/worksheets/sheet212.xml" ContentType="application/vnd.openxmlformats-officedocument.spreadsheetml.worksheet+xml"/>
  <Override PartName="/xl/worksheets/sheet213.xml" ContentType="application/vnd.openxmlformats-officedocument.spreadsheetml.worksheet+xml"/>
  <Override PartName="/xl/worksheets/sheet214.xml" ContentType="application/vnd.openxmlformats-officedocument.spreadsheetml.worksheet+xml"/>
  <Override PartName="/xl/worksheets/sheet215.xml" ContentType="application/vnd.openxmlformats-officedocument.spreadsheetml.worksheet+xml"/>
  <Override PartName="/xl/worksheets/sheet216.xml" ContentType="application/vnd.openxmlformats-officedocument.spreadsheetml.worksheet+xml"/>
  <Override PartName="/xl/worksheets/sheet217.xml" ContentType="application/vnd.openxmlformats-officedocument.spreadsheetml.worksheet+xml"/>
  <Override PartName="/xl/worksheets/sheet218.xml" ContentType="application/vnd.openxmlformats-officedocument.spreadsheetml.worksheet+xml"/>
  <Override PartName="/xl/worksheets/sheet219.xml" ContentType="application/vnd.openxmlformats-officedocument.spreadsheetml.worksheet+xml"/>
  <Override PartName="/xl/worksheets/sheet220.xml" ContentType="application/vnd.openxmlformats-officedocument.spreadsheetml.worksheet+xml"/>
  <Override PartName="/xl/worksheets/sheet221.xml" ContentType="application/vnd.openxmlformats-officedocument.spreadsheetml.worksheet+xml"/>
  <Override PartName="/xl/worksheets/sheet222.xml" ContentType="application/vnd.openxmlformats-officedocument.spreadsheetml.worksheet+xml"/>
  <Override PartName="/xl/worksheets/sheet223.xml" ContentType="application/vnd.openxmlformats-officedocument.spreadsheetml.worksheet+xml"/>
  <Override PartName="/xl/worksheets/sheet224.xml" ContentType="application/vnd.openxmlformats-officedocument.spreadsheetml.worksheet+xml"/>
  <Override PartName="/xl/worksheets/sheet225.xml" ContentType="application/vnd.openxmlformats-officedocument.spreadsheetml.worksheet+xml"/>
  <Override PartName="/xl/worksheets/sheet226.xml" ContentType="application/vnd.openxmlformats-officedocument.spreadsheetml.worksheet+xml"/>
  <Override PartName="/xl/worksheets/sheet227.xml" ContentType="application/vnd.openxmlformats-officedocument.spreadsheetml.worksheet+xml"/>
  <Override PartName="/xl/worksheets/sheet228.xml" ContentType="application/vnd.openxmlformats-officedocument.spreadsheetml.worksheet+xml"/>
  <Override PartName="/xl/worksheets/sheet229.xml" ContentType="application/vnd.openxmlformats-officedocument.spreadsheetml.worksheet+xml"/>
  <Override PartName="/xl/worksheets/sheet230.xml" ContentType="application/vnd.openxmlformats-officedocument.spreadsheetml.worksheet+xml"/>
  <Override PartName="/xl/worksheets/sheet231.xml" ContentType="application/vnd.openxmlformats-officedocument.spreadsheetml.worksheet+xml"/>
  <Override PartName="/xl/worksheets/sheet232.xml" ContentType="application/vnd.openxmlformats-officedocument.spreadsheetml.worksheet+xml"/>
  <Override PartName="/xl/worksheets/sheet233.xml" ContentType="application/vnd.openxmlformats-officedocument.spreadsheetml.worksheet+xml"/>
  <Override PartName="/xl/worksheets/sheet234.xml" ContentType="application/vnd.openxmlformats-officedocument.spreadsheetml.worksheet+xml"/>
  <Override PartName="/xl/worksheets/sheet235.xml" ContentType="application/vnd.openxmlformats-officedocument.spreadsheetml.worksheet+xml"/>
  <Override PartName="/xl/worksheets/sheet236.xml" ContentType="application/vnd.openxmlformats-officedocument.spreadsheetml.worksheet+xml"/>
  <Override PartName="/xl/worksheets/sheet237.xml" ContentType="application/vnd.openxmlformats-officedocument.spreadsheetml.worksheet+xml"/>
  <Override PartName="/xl/worksheets/sheet238.xml" ContentType="application/vnd.openxmlformats-officedocument.spreadsheetml.worksheet+xml"/>
  <Override PartName="/xl/worksheets/sheet239.xml" ContentType="application/vnd.openxmlformats-officedocument.spreadsheetml.worksheet+xml"/>
  <Override PartName="/xl/worksheets/sheet240.xml" ContentType="application/vnd.openxmlformats-officedocument.spreadsheetml.worksheet+xml"/>
  <Override PartName="/xl/worksheets/sheet241.xml" ContentType="application/vnd.openxmlformats-officedocument.spreadsheetml.worksheet+xml"/>
  <Override PartName="/xl/worksheets/sheet242.xml" ContentType="application/vnd.openxmlformats-officedocument.spreadsheetml.worksheet+xml"/>
  <Override PartName="/xl/worksheets/sheet243.xml" ContentType="application/vnd.openxmlformats-officedocument.spreadsheetml.worksheet+xml"/>
  <Override PartName="/xl/worksheets/sheet244.xml" ContentType="application/vnd.openxmlformats-officedocument.spreadsheetml.worksheet+xml"/>
  <Override PartName="/xl/worksheets/sheet245.xml" ContentType="application/vnd.openxmlformats-officedocument.spreadsheetml.worksheet+xml"/>
  <Override PartName="/xl/worksheets/sheet246.xml" ContentType="application/vnd.openxmlformats-officedocument.spreadsheetml.worksheet+xml"/>
  <Override PartName="/xl/worksheets/sheet247.xml" ContentType="application/vnd.openxmlformats-officedocument.spreadsheetml.worksheet+xml"/>
  <Override PartName="/xl/worksheets/sheet248.xml" ContentType="application/vnd.openxmlformats-officedocument.spreadsheetml.worksheet+xml"/>
  <Override PartName="/xl/worksheets/sheet249.xml" ContentType="application/vnd.openxmlformats-officedocument.spreadsheetml.worksheet+xml"/>
  <Override PartName="/xl/worksheets/sheet250.xml" ContentType="application/vnd.openxmlformats-officedocument.spreadsheetml.worksheet+xml"/>
  <Override PartName="/xl/worksheets/sheet251.xml" ContentType="application/vnd.openxmlformats-officedocument.spreadsheetml.worksheet+xml"/>
  <Override PartName="/xl/worksheets/sheet252.xml" ContentType="application/vnd.openxmlformats-officedocument.spreadsheetml.worksheet+xml"/>
  <Override PartName="/xl/worksheets/sheet253.xml" ContentType="application/vnd.openxmlformats-officedocument.spreadsheetml.worksheet+xml"/>
  <Override PartName="/xl/worksheets/sheet254.xml" ContentType="application/vnd.openxmlformats-officedocument.spreadsheetml.worksheet+xml"/>
  <Override PartName="/xl/worksheets/sheet255.xml" ContentType="application/vnd.openxmlformats-officedocument.spreadsheetml.worksheet+xml"/>
  <Override PartName="/xl/worksheets/sheet256.xml" ContentType="application/vnd.openxmlformats-officedocument.spreadsheetml.worksheet+xml"/>
  <Override PartName="/xl/worksheets/sheet257.xml" ContentType="application/vnd.openxmlformats-officedocument.spreadsheetml.worksheet+xml"/>
  <Override PartName="/xl/worksheets/sheet258.xml" ContentType="application/vnd.openxmlformats-officedocument.spreadsheetml.worksheet+xml"/>
  <Override PartName="/xl/worksheets/sheet259.xml" ContentType="application/vnd.openxmlformats-officedocument.spreadsheetml.worksheet+xml"/>
  <Override PartName="/xl/worksheets/sheet260.xml" ContentType="application/vnd.openxmlformats-officedocument.spreadsheetml.worksheet+xml"/>
  <Override PartName="/xl/worksheets/sheet261.xml" ContentType="application/vnd.openxmlformats-officedocument.spreadsheetml.worksheet+xml"/>
  <Override PartName="/xl/worksheets/sheet262.xml" ContentType="application/vnd.openxmlformats-officedocument.spreadsheetml.worksheet+xml"/>
  <Override PartName="/xl/worksheets/sheet263.xml" ContentType="application/vnd.openxmlformats-officedocument.spreadsheetml.worksheet+xml"/>
  <Override PartName="/xl/worksheets/sheet264.xml" ContentType="application/vnd.openxmlformats-officedocument.spreadsheetml.worksheet+xml"/>
  <Override PartName="/xl/worksheets/sheet265.xml" ContentType="application/vnd.openxmlformats-officedocument.spreadsheetml.worksheet+xml"/>
  <Override PartName="/xl/worksheets/sheet266.xml" ContentType="application/vnd.openxmlformats-officedocument.spreadsheetml.worksheet+xml"/>
  <Override PartName="/xl/worksheets/sheet267.xml" ContentType="application/vnd.openxmlformats-officedocument.spreadsheetml.worksheet+xml"/>
  <Override PartName="/xl/worksheets/sheet268.xml" ContentType="application/vnd.openxmlformats-officedocument.spreadsheetml.worksheet+xml"/>
  <Override PartName="/xl/worksheets/sheet269.xml" ContentType="application/vnd.openxmlformats-officedocument.spreadsheetml.worksheet+xml"/>
  <Override PartName="/xl/worksheets/sheet270.xml" ContentType="application/vnd.openxmlformats-officedocument.spreadsheetml.worksheet+xml"/>
  <Override PartName="/xl/worksheets/sheet271.xml" ContentType="application/vnd.openxmlformats-officedocument.spreadsheetml.worksheet+xml"/>
  <Override PartName="/xl/worksheets/sheet272.xml" ContentType="application/vnd.openxmlformats-officedocument.spreadsheetml.worksheet+xml"/>
  <Override PartName="/xl/worksheets/sheet273.xml" ContentType="application/vnd.openxmlformats-officedocument.spreadsheetml.worksheet+xml"/>
  <Override PartName="/xl/worksheets/sheet274.xml" ContentType="application/vnd.openxmlformats-officedocument.spreadsheetml.worksheet+xml"/>
  <Override PartName="/xl/worksheets/sheet275.xml" ContentType="application/vnd.openxmlformats-officedocument.spreadsheetml.worksheet+xml"/>
  <Override PartName="/xl/worksheets/sheet276.xml" ContentType="application/vnd.openxmlformats-officedocument.spreadsheetml.worksheet+xml"/>
  <Override PartName="/xl/worksheets/sheet277.xml" ContentType="application/vnd.openxmlformats-officedocument.spreadsheetml.worksheet+xml"/>
  <Override PartName="/xl/worksheets/sheet278.xml" ContentType="application/vnd.openxmlformats-officedocument.spreadsheetml.worksheet+xml"/>
  <Override PartName="/xl/worksheets/sheet279.xml" ContentType="application/vnd.openxmlformats-officedocument.spreadsheetml.worksheet+xml"/>
  <Override PartName="/xl/worksheets/sheet280.xml" ContentType="application/vnd.openxmlformats-officedocument.spreadsheetml.worksheet+xml"/>
  <Override PartName="/xl/worksheets/sheet281.xml" ContentType="application/vnd.openxmlformats-officedocument.spreadsheetml.worksheet+xml"/>
  <Override PartName="/xl/worksheets/sheet282.xml" ContentType="application/vnd.openxmlformats-officedocument.spreadsheetml.worksheet+xml"/>
  <Override PartName="/xl/worksheets/sheet283.xml" ContentType="application/vnd.openxmlformats-officedocument.spreadsheetml.worksheet+xml"/>
  <Override PartName="/xl/worksheets/sheet284.xml" ContentType="application/vnd.openxmlformats-officedocument.spreadsheetml.worksheet+xml"/>
  <Override PartName="/xl/worksheets/sheet285.xml" ContentType="application/vnd.openxmlformats-officedocument.spreadsheetml.worksheet+xml"/>
  <Override PartName="/xl/worksheets/sheet286.xml" ContentType="application/vnd.openxmlformats-officedocument.spreadsheetml.worksheet+xml"/>
  <Override PartName="/xl/worksheets/sheet287.xml" ContentType="application/vnd.openxmlformats-officedocument.spreadsheetml.worksheet+xml"/>
  <Override PartName="/xl/worksheets/sheet288.xml" ContentType="application/vnd.openxmlformats-officedocument.spreadsheetml.worksheet+xml"/>
  <Override PartName="/xl/worksheets/sheet289.xml" ContentType="application/vnd.openxmlformats-officedocument.spreadsheetml.worksheet+xml"/>
  <Override PartName="/xl/worksheets/sheet290.xml" ContentType="application/vnd.openxmlformats-officedocument.spreadsheetml.worksheet+xml"/>
  <Override PartName="/xl/worksheets/sheet291.xml" ContentType="application/vnd.openxmlformats-officedocument.spreadsheetml.worksheet+xml"/>
  <Override PartName="/xl/worksheets/sheet292.xml" ContentType="application/vnd.openxmlformats-officedocument.spreadsheetml.worksheet+xml"/>
  <Override PartName="/xl/worksheets/sheet293.xml" ContentType="application/vnd.openxmlformats-officedocument.spreadsheetml.worksheet+xml"/>
  <Override PartName="/xl/worksheets/sheet294.xml" ContentType="application/vnd.openxmlformats-officedocument.spreadsheetml.worksheet+xml"/>
  <Override PartName="/xl/worksheets/sheet295.xml" ContentType="application/vnd.openxmlformats-officedocument.spreadsheetml.worksheet+xml"/>
  <Override PartName="/xl/worksheets/sheet296.xml" ContentType="application/vnd.openxmlformats-officedocument.spreadsheetml.worksheet+xml"/>
  <Override PartName="/xl/worksheets/sheet297.xml" ContentType="application/vnd.openxmlformats-officedocument.spreadsheetml.worksheet+xml"/>
  <Override PartName="/xl/worksheets/sheet298.xml" ContentType="application/vnd.openxmlformats-officedocument.spreadsheetml.worksheet+xml"/>
  <Override PartName="/xl/worksheets/sheet299.xml" ContentType="application/vnd.openxmlformats-officedocument.spreadsheetml.worksheet+xml"/>
  <Override PartName="/xl/worksheets/sheet300.xml" ContentType="application/vnd.openxmlformats-officedocument.spreadsheetml.worksheet+xml"/>
  <Override PartName="/xl/worksheets/sheet301.xml" ContentType="application/vnd.openxmlformats-officedocument.spreadsheetml.worksheet+xml"/>
  <Override PartName="/xl/worksheets/sheet302.xml" ContentType="application/vnd.openxmlformats-officedocument.spreadsheetml.worksheet+xml"/>
  <Override PartName="/xl/worksheets/sheet303.xml" ContentType="application/vnd.openxmlformats-officedocument.spreadsheetml.worksheet+xml"/>
  <Override PartName="/xl/worksheets/sheet304.xml" ContentType="application/vnd.openxmlformats-officedocument.spreadsheetml.worksheet+xml"/>
  <Override PartName="/xl/worksheets/sheet305.xml" ContentType="application/vnd.openxmlformats-officedocument.spreadsheetml.worksheet+xml"/>
  <Override PartName="/xl/worksheets/sheet306.xml" ContentType="application/vnd.openxmlformats-officedocument.spreadsheetml.worksheet+xml"/>
  <Override PartName="/xl/worksheets/sheet307.xml" ContentType="application/vnd.openxmlformats-officedocument.spreadsheetml.worksheet+xml"/>
  <Override PartName="/xl/worksheets/sheet308.xml" ContentType="application/vnd.openxmlformats-officedocument.spreadsheetml.worksheet+xml"/>
  <Override PartName="/xl/worksheets/sheet309.xml" ContentType="application/vnd.openxmlformats-officedocument.spreadsheetml.worksheet+xml"/>
  <Override PartName="/xl/worksheets/sheet310.xml" ContentType="application/vnd.openxmlformats-officedocument.spreadsheetml.worksheet+xml"/>
  <Override PartName="/xl/worksheets/sheet311.xml" ContentType="application/vnd.openxmlformats-officedocument.spreadsheetml.worksheet+xml"/>
  <Override PartName="/xl/worksheets/sheet312.xml" ContentType="application/vnd.openxmlformats-officedocument.spreadsheetml.worksheet+xml"/>
  <Override PartName="/xl/worksheets/sheet313.xml" ContentType="application/vnd.openxmlformats-officedocument.spreadsheetml.worksheet+xml"/>
  <Override PartName="/xl/worksheets/sheet314.xml" ContentType="application/vnd.openxmlformats-officedocument.spreadsheetml.worksheet+xml"/>
  <Override PartName="/xl/worksheets/sheet315.xml" ContentType="application/vnd.openxmlformats-officedocument.spreadsheetml.worksheet+xml"/>
  <Override PartName="/xl/worksheets/sheet316.xml" ContentType="application/vnd.openxmlformats-officedocument.spreadsheetml.worksheet+xml"/>
  <Override PartName="/xl/worksheets/sheet317.xml" ContentType="application/vnd.openxmlformats-officedocument.spreadsheetml.worksheet+xml"/>
  <Override PartName="/xl/worksheets/sheet318.xml" ContentType="application/vnd.openxmlformats-officedocument.spreadsheetml.worksheet+xml"/>
  <Override PartName="/xl/worksheets/sheet319.xml" ContentType="application/vnd.openxmlformats-officedocument.spreadsheetml.worksheet+xml"/>
  <Override PartName="/xl/worksheets/sheet320.xml" ContentType="application/vnd.openxmlformats-officedocument.spreadsheetml.worksheet+xml"/>
  <Override PartName="/xl/worksheets/sheet321.xml" ContentType="application/vnd.openxmlformats-officedocument.spreadsheetml.worksheet+xml"/>
  <Override PartName="/xl/worksheets/sheet322.xml" ContentType="application/vnd.openxmlformats-officedocument.spreadsheetml.worksheet+xml"/>
  <Override PartName="/xl/worksheets/sheet323.xml" ContentType="application/vnd.openxmlformats-officedocument.spreadsheetml.worksheet+xml"/>
  <Override PartName="/xl/worksheets/sheet324.xml" ContentType="application/vnd.openxmlformats-officedocument.spreadsheetml.worksheet+xml"/>
  <Override PartName="/xl/worksheets/sheet325.xml" ContentType="application/vnd.openxmlformats-officedocument.spreadsheetml.worksheet+xml"/>
  <Override PartName="/xl/worksheets/sheet326.xml" ContentType="application/vnd.openxmlformats-officedocument.spreadsheetml.worksheet+xml"/>
  <Override PartName="/xl/worksheets/sheet327.xml" ContentType="application/vnd.openxmlformats-officedocument.spreadsheetml.worksheet+xml"/>
  <Override PartName="/xl/worksheets/sheet328.xml" ContentType="application/vnd.openxmlformats-officedocument.spreadsheetml.worksheet+xml"/>
  <Override PartName="/xl/worksheets/sheet329.xml" ContentType="application/vnd.openxmlformats-officedocument.spreadsheetml.worksheet+xml"/>
  <Override PartName="/xl/worksheets/sheet330.xml" ContentType="application/vnd.openxmlformats-officedocument.spreadsheetml.worksheet+xml"/>
  <Override PartName="/xl/worksheets/sheet331.xml" ContentType="application/vnd.openxmlformats-officedocument.spreadsheetml.worksheet+xml"/>
  <Override PartName="/xl/worksheets/sheet332.xml" ContentType="application/vnd.openxmlformats-officedocument.spreadsheetml.worksheet+xml"/>
  <Override PartName="/xl/worksheets/sheet333.xml" ContentType="application/vnd.openxmlformats-officedocument.spreadsheetml.worksheet+xml"/>
  <Override PartName="/xl/worksheets/sheet334.xml" ContentType="application/vnd.openxmlformats-officedocument.spreadsheetml.worksheet+xml"/>
  <Override PartName="/xl/worksheets/sheet335.xml" ContentType="application/vnd.openxmlformats-officedocument.spreadsheetml.worksheet+xml"/>
  <Override PartName="/xl/worksheets/sheet336.xml" ContentType="application/vnd.openxmlformats-officedocument.spreadsheetml.worksheet+xml"/>
  <Override PartName="/xl/worksheets/sheet337.xml" ContentType="application/vnd.openxmlformats-officedocument.spreadsheetml.worksheet+xml"/>
  <Override PartName="/xl/worksheets/sheet338.xml" ContentType="application/vnd.openxmlformats-officedocument.spreadsheetml.worksheet+xml"/>
  <Override PartName="/xl/worksheets/sheet339.xml" ContentType="application/vnd.openxmlformats-officedocument.spreadsheetml.worksheet+xml"/>
  <Override PartName="/xl/worksheets/sheet340.xml" ContentType="application/vnd.openxmlformats-officedocument.spreadsheetml.worksheet+xml"/>
  <Override PartName="/xl/worksheets/sheet341.xml" ContentType="application/vnd.openxmlformats-officedocument.spreadsheetml.worksheet+xml"/>
  <Override PartName="/xl/worksheets/sheet342.xml" ContentType="application/vnd.openxmlformats-officedocument.spreadsheetml.worksheet+xml"/>
  <Override PartName="/xl/worksheets/sheet343.xml" ContentType="application/vnd.openxmlformats-officedocument.spreadsheetml.worksheet+xml"/>
  <Override PartName="/xl/worksheets/sheet344.xml" ContentType="application/vnd.openxmlformats-officedocument.spreadsheetml.worksheet+xml"/>
  <Override PartName="/xl/worksheets/sheet345.xml" ContentType="application/vnd.openxmlformats-officedocument.spreadsheetml.worksheet+xml"/>
  <Override PartName="/xl/worksheets/sheet346.xml" ContentType="application/vnd.openxmlformats-officedocument.spreadsheetml.worksheet+xml"/>
  <Override PartName="/xl/worksheets/sheet347.xml" ContentType="application/vnd.openxmlformats-officedocument.spreadsheetml.worksheet+xml"/>
  <Override PartName="/xl/worksheets/sheet348.xml" ContentType="application/vnd.openxmlformats-officedocument.spreadsheetml.worksheet+xml"/>
  <Override PartName="/xl/worksheets/sheet349.xml" ContentType="application/vnd.openxmlformats-officedocument.spreadsheetml.worksheet+xml"/>
  <Override PartName="/xl/worksheets/sheet350.xml" ContentType="application/vnd.openxmlformats-officedocument.spreadsheetml.worksheet+xml"/>
  <Override PartName="/xl/worksheets/sheet351.xml" ContentType="application/vnd.openxmlformats-officedocument.spreadsheetml.worksheet+xml"/>
  <Override PartName="/xl/worksheets/sheet352.xml" ContentType="application/vnd.openxmlformats-officedocument.spreadsheetml.worksheet+xml"/>
  <Override PartName="/xl/worksheets/sheet353.xml" ContentType="application/vnd.openxmlformats-officedocument.spreadsheetml.worksheet+xml"/>
  <Override PartName="/xl/worksheets/sheet354.xml" ContentType="application/vnd.openxmlformats-officedocument.spreadsheetml.worksheet+xml"/>
  <Override PartName="/xl/worksheets/sheet355.xml" ContentType="application/vnd.openxmlformats-officedocument.spreadsheetml.worksheet+xml"/>
  <Override PartName="/xl/worksheets/sheet356.xml" ContentType="application/vnd.openxmlformats-officedocument.spreadsheetml.worksheet+xml"/>
  <Override PartName="/xl/worksheets/sheet357.xml" ContentType="application/vnd.openxmlformats-officedocument.spreadsheetml.worksheet+xml"/>
  <Override PartName="/xl/worksheets/sheet358.xml" ContentType="application/vnd.openxmlformats-officedocument.spreadsheetml.worksheet+xml"/>
  <Override PartName="/xl/worksheets/sheet359.xml" ContentType="application/vnd.openxmlformats-officedocument.spreadsheetml.worksheet+xml"/>
  <Override PartName="/xl/worksheets/sheet360.xml" ContentType="application/vnd.openxmlformats-officedocument.spreadsheetml.worksheet+xml"/>
  <Override PartName="/xl/worksheets/sheet361.xml" ContentType="application/vnd.openxmlformats-officedocument.spreadsheetml.worksheet+xml"/>
  <Override PartName="/xl/worksheets/sheet362.xml" ContentType="application/vnd.openxmlformats-officedocument.spreadsheetml.worksheet+xml"/>
  <Override PartName="/xl/worksheets/sheet363.xml" ContentType="application/vnd.openxmlformats-officedocument.spreadsheetml.worksheet+xml"/>
  <Override PartName="/xl/worksheets/sheet364.xml" ContentType="application/vnd.openxmlformats-officedocument.spreadsheetml.worksheet+xml"/>
  <Override PartName="/xl/worksheets/sheet365.xml" ContentType="application/vnd.openxmlformats-officedocument.spreadsheetml.worksheet+xml"/>
  <Override PartName="/xl/worksheets/sheet366.xml" ContentType="application/vnd.openxmlformats-officedocument.spreadsheetml.worksheet+xml"/>
  <Override PartName="/xl/worksheets/sheet367.xml" ContentType="application/vnd.openxmlformats-officedocument.spreadsheetml.worksheet+xml"/>
  <Override PartName="/xl/worksheets/sheet368.xml" ContentType="application/vnd.openxmlformats-officedocument.spreadsheetml.worksheet+xml"/>
  <Override PartName="/xl/worksheets/sheet369.xml" ContentType="application/vnd.openxmlformats-officedocument.spreadsheetml.worksheet+xml"/>
  <Override PartName="/xl/worksheets/sheet370.xml" ContentType="application/vnd.openxmlformats-officedocument.spreadsheetml.worksheet+xml"/>
  <Override PartName="/xl/worksheets/sheet371.xml" ContentType="application/vnd.openxmlformats-officedocument.spreadsheetml.worksheet+xml"/>
  <Override PartName="/xl/worksheets/sheet372.xml" ContentType="application/vnd.openxmlformats-officedocument.spreadsheetml.worksheet+xml"/>
  <Override PartName="/xl/worksheets/sheet373.xml" ContentType="application/vnd.openxmlformats-officedocument.spreadsheetml.worksheet+xml"/>
  <Override PartName="/xl/worksheets/sheet374.xml" ContentType="application/vnd.openxmlformats-officedocument.spreadsheetml.worksheet+xml"/>
  <Override PartName="/xl/worksheets/sheet375.xml" ContentType="application/vnd.openxmlformats-officedocument.spreadsheetml.worksheet+xml"/>
  <Override PartName="/xl/worksheets/sheet376.xml" ContentType="application/vnd.openxmlformats-officedocument.spreadsheetml.worksheet+xml"/>
  <Override PartName="/xl/worksheets/sheet37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drawings/drawing2.xml" ContentType="application/vnd.openxmlformats-officedocument.drawing+xml"/>
  <Override PartName="/xl/comments4.xml" ContentType="application/vnd.openxmlformats-officedocument.spreadsheetml.comments+xml"/>
  <Override PartName="/xl/drawings/drawing3.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drawings/drawing4.xml" ContentType="application/vnd.openxmlformats-officedocument.drawing+xml"/>
  <Override PartName="/xl/comments7.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2023\DANH GIA VC\"/>
    </mc:Choice>
  </mc:AlternateContent>
  <bookViews>
    <workbookView xWindow="0" yWindow="0" windowWidth="28800" windowHeight="12435" tabRatio="813" firstSheet="365" activeTab="370"/>
  </bookViews>
  <sheets>
    <sheet name="In QD HKII" sheetId="49" state="hidden" r:id="rId1"/>
    <sheet name="In QD HK2 theo XL" sheetId="50" state="hidden" r:id="rId2"/>
    <sheet name="Kangatang_88" sheetId="145" state="veryHidden" r:id="rId3"/>
    <sheet name="Kangatang_89" sheetId="147" state="veryHidden" r:id="rId4"/>
    <sheet name="Kangatang_90" sheetId="148" state="veryHidden" r:id="rId5"/>
    <sheet name="Kangatang_91" sheetId="149" state="veryHidden" r:id="rId6"/>
    <sheet name="Kangatang_92" sheetId="150" state="veryHidden" r:id="rId7"/>
    <sheet name="Kangatang_93" sheetId="151" state="veryHidden" r:id="rId8"/>
    <sheet name="Kangatang_94" sheetId="152" state="veryHidden" r:id="rId9"/>
    <sheet name="Kangatang_95" sheetId="153" state="veryHidden" r:id="rId10"/>
    <sheet name="Kangatang_96" sheetId="154" state="veryHidden" r:id="rId11"/>
    <sheet name="Kangatang_97" sheetId="155" state="veryHidden" r:id="rId12"/>
    <sheet name="Kangatang_98" sheetId="156" state="veryHidden" r:id="rId13"/>
    <sheet name="Kangatang_99" sheetId="157" state="veryHidden" r:id="rId14"/>
    <sheet name="Kangatang_100" sheetId="158" state="veryHidden" r:id="rId15"/>
    <sheet name="Kangatang_101" sheetId="159" state="veryHidden" r:id="rId16"/>
    <sheet name="Kangatang_102" sheetId="160" state="veryHidden" r:id="rId17"/>
    <sheet name="Kangatang_103" sheetId="161" state="veryHidden" r:id="rId18"/>
    <sheet name="Kangatang_104" sheetId="162" state="veryHidden" r:id="rId19"/>
    <sheet name="Kangatang_105" sheetId="163" state="veryHidden" r:id="rId20"/>
    <sheet name="Kangatang_106" sheetId="164" state="veryHidden" r:id="rId21"/>
    <sheet name="Kangatang_107" sheetId="165" state="veryHidden" r:id="rId22"/>
    <sheet name="Kangatang_108" sheetId="166" state="veryHidden" r:id="rId23"/>
    <sheet name="Kangatang_109" sheetId="167" state="veryHidden" r:id="rId24"/>
    <sheet name="Kangatang_110" sheetId="168" state="veryHidden" r:id="rId25"/>
    <sheet name="Kangatang_111" sheetId="169" state="veryHidden" r:id="rId26"/>
    <sheet name="Kangatang_112" sheetId="170" state="veryHidden" r:id="rId27"/>
    <sheet name="Kangatang_113" sheetId="171" state="veryHidden" r:id="rId28"/>
    <sheet name="Kangatang_114" sheetId="172" state="veryHidden" r:id="rId29"/>
    <sheet name="Kangatang_115" sheetId="173" state="veryHidden" r:id="rId30"/>
    <sheet name="Kangatang_116" sheetId="174" state="veryHidden" r:id="rId31"/>
    <sheet name="Kangatang_117" sheetId="175" state="veryHidden" r:id="rId32"/>
    <sheet name="Kangatang_118" sheetId="176" state="veryHidden" r:id="rId33"/>
    <sheet name="Kangatang_119" sheetId="177" state="veryHidden" r:id="rId34"/>
    <sheet name="Kangatang_120" sheetId="178" state="veryHidden" r:id="rId35"/>
    <sheet name="Kangatang_121" sheetId="179" state="veryHidden" r:id="rId36"/>
    <sheet name="Kangatang_122" sheetId="180" state="veryHidden" r:id="rId37"/>
    <sheet name="Kangatang_123" sheetId="181" state="veryHidden" r:id="rId38"/>
    <sheet name="Kangatang_124" sheetId="182" state="veryHidden" r:id="rId39"/>
    <sheet name="Kangatang_125" sheetId="183" state="veryHidden" r:id="rId40"/>
    <sheet name="Kangatang_126" sheetId="184" state="veryHidden" r:id="rId41"/>
    <sheet name="Kangatang_127" sheetId="185" state="veryHidden" r:id="rId42"/>
    <sheet name="Kangatang_128" sheetId="186" state="veryHidden" r:id="rId43"/>
    <sheet name="Kangatang_129" sheetId="187" state="veryHidden" r:id="rId44"/>
    <sheet name="Kangatang_130" sheetId="188" state="veryHidden" r:id="rId45"/>
    <sheet name="Kangatang_131" sheetId="189" state="veryHidden" r:id="rId46"/>
    <sheet name="Kangatang_132" sheetId="190" state="veryHidden" r:id="rId47"/>
    <sheet name="Kangatang_133" sheetId="191" state="veryHidden" r:id="rId48"/>
    <sheet name="Kangatang_134" sheetId="192" state="veryHidden" r:id="rId49"/>
    <sheet name="Kangatang_135" sheetId="193" state="veryHidden" r:id="rId50"/>
    <sheet name="Kangatang_136" sheetId="194" state="veryHidden" r:id="rId51"/>
    <sheet name="Kangatang_137" sheetId="195" state="veryHidden" r:id="rId52"/>
    <sheet name="Kangatang_138" sheetId="196" state="veryHidden" r:id="rId53"/>
    <sheet name="Kangatang_139" sheetId="197" state="veryHidden" r:id="rId54"/>
    <sheet name="Kangatang_140" sheetId="198" state="veryHidden" r:id="rId55"/>
    <sheet name="Kangatang_141" sheetId="199" state="veryHidden" r:id="rId56"/>
    <sheet name="Kangatang_142" sheetId="200" state="veryHidden" r:id="rId57"/>
    <sheet name="Kangatang_143" sheetId="201" state="veryHidden" r:id="rId58"/>
    <sheet name="Kangatang_144" sheetId="202" state="veryHidden" r:id="rId59"/>
    <sheet name="Kangatang_145" sheetId="203" state="veryHidden" r:id="rId60"/>
    <sheet name="Kangatang_146" sheetId="204" state="veryHidden" r:id="rId61"/>
    <sheet name="Kangatang_147" sheetId="205" state="veryHidden" r:id="rId62"/>
    <sheet name="Kangatang_148" sheetId="206" state="veryHidden" r:id="rId63"/>
    <sheet name="Kangatang_149" sheetId="207" state="veryHidden" r:id="rId64"/>
    <sheet name="Kangatang_150" sheetId="208" state="veryHidden" r:id="rId65"/>
    <sheet name="Kangatang_151" sheetId="209" state="veryHidden" r:id="rId66"/>
    <sheet name="Kangatang_152" sheetId="210" state="veryHidden" r:id="rId67"/>
    <sheet name="Kangatang_153" sheetId="211" state="veryHidden" r:id="rId68"/>
    <sheet name="Kangatang_207" sheetId="265" state="veryHidden" r:id="rId69"/>
    <sheet name="Kangatang_208" sheetId="266" state="veryHidden" r:id="rId70"/>
    <sheet name="Kangatang_209" sheetId="267" state="veryHidden" r:id="rId71"/>
    <sheet name="Kangatang_210" sheetId="268" state="veryHidden" r:id="rId72"/>
    <sheet name="Kangatang_211" sheetId="269" state="veryHidden" r:id="rId73"/>
    <sheet name="Kangatang_212" sheetId="270" state="veryHidden" r:id="rId74"/>
    <sheet name="Kangatang_213" sheetId="271" state="veryHidden" r:id="rId75"/>
    <sheet name="Kangatang_214" sheetId="272" state="veryHidden" r:id="rId76"/>
    <sheet name="Kangatang_215" sheetId="273" state="veryHidden" r:id="rId77"/>
    <sheet name="Kangatang_216" sheetId="274" state="veryHidden" r:id="rId78"/>
    <sheet name="Kangatang_217" sheetId="275" state="veryHidden" r:id="rId79"/>
    <sheet name="Kangatang_218" sheetId="276" state="veryHidden" r:id="rId80"/>
    <sheet name="Kangatang_219" sheetId="277" state="veryHidden" r:id="rId81"/>
    <sheet name="Kangatang_220" sheetId="278" state="veryHidden" r:id="rId82"/>
    <sheet name="Kangatang_221" sheetId="279" state="veryHidden" r:id="rId83"/>
    <sheet name="Kangatang_222" sheetId="280" state="veryHidden" r:id="rId84"/>
    <sheet name="Kangatang_223" sheetId="281" state="veryHidden" r:id="rId85"/>
    <sheet name="Kangatang_224" sheetId="282" state="veryHidden" r:id="rId86"/>
    <sheet name="Kangatang_225" sheetId="283" state="veryHidden" r:id="rId87"/>
    <sheet name="Kangatang_226" sheetId="284" state="veryHidden" r:id="rId88"/>
    <sheet name="Kangatang_227" sheetId="285" state="veryHidden" r:id="rId89"/>
    <sheet name="Kangatang_228" sheetId="286" state="veryHidden" r:id="rId90"/>
    <sheet name="Kangatang_229" sheetId="287" state="veryHidden" r:id="rId91"/>
    <sheet name="Kangatang_230" sheetId="288" state="veryHidden" r:id="rId92"/>
    <sheet name="Kangatang_231" sheetId="289" state="veryHidden" r:id="rId93"/>
    <sheet name="Kangatang_232" sheetId="290" state="veryHidden" r:id="rId94"/>
    <sheet name="Kangatang_233" sheetId="291" state="veryHidden" r:id="rId95"/>
    <sheet name="Kangatang_234" sheetId="292" state="veryHidden" r:id="rId96"/>
    <sheet name="Kangatang_235" sheetId="293" state="veryHidden" r:id="rId97"/>
    <sheet name="Kangatang_236" sheetId="294" state="veryHidden" r:id="rId98"/>
    <sheet name="Kangatang_237" sheetId="295" state="veryHidden" r:id="rId99"/>
    <sheet name="Kangatang_238" sheetId="296" state="veryHidden" r:id="rId100"/>
    <sheet name="Kangatang_239" sheetId="297" state="veryHidden" r:id="rId101"/>
    <sheet name="Kangatang_240" sheetId="298" state="veryHidden" r:id="rId102"/>
    <sheet name="Kangatang_241" sheetId="299" state="veryHidden" r:id="rId103"/>
    <sheet name="Kangatang_242" sheetId="300" state="veryHidden" r:id="rId104"/>
    <sheet name="Kangatang_243" sheetId="301" state="veryHidden" r:id="rId105"/>
    <sheet name="Kangatang_244" sheetId="302" state="veryHidden" r:id="rId106"/>
    <sheet name="Kangatang_245" sheetId="303" state="veryHidden" r:id="rId107"/>
    <sheet name="Kangatang_246" sheetId="304" state="veryHidden" r:id="rId108"/>
    <sheet name="Kangatang_247" sheetId="305" state="veryHidden" r:id="rId109"/>
    <sheet name="Kangatang_248" sheetId="306" state="veryHidden" r:id="rId110"/>
    <sheet name="Kangatang_249" sheetId="307" state="veryHidden" r:id="rId111"/>
    <sheet name="Kangatang_250" sheetId="308" state="veryHidden" r:id="rId112"/>
    <sheet name="Kangatang_251" sheetId="309" state="veryHidden" r:id="rId113"/>
    <sheet name="Kangatang_252" sheetId="310" state="veryHidden" r:id="rId114"/>
    <sheet name="Kangatang_253" sheetId="311" state="veryHidden" r:id="rId115"/>
    <sheet name="Kangatang_254" sheetId="312" state="veryHidden" r:id="rId116"/>
    <sheet name="Kangatang_255" sheetId="313" state="veryHidden" r:id="rId117"/>
    <sheet name="Kangatang_256" sheetId="314" state="veryHidden" r:id="rId118"/>
    <sheet name="Kangatang_257" sheetId="315" state="veryHidden" r:id="rId119"/>
    <sheet name="Kangatang_258" sheetId="316" state="veryHidden" r:id="rId120"/>
    <sheet name="Kangatang_259" sheetId="317" state="veryHidden" r:id="rId121"/>
    <sheet name="Kangatang_260" sheetId="318" state="veryHidden" r:id="rId122"/>
    <sheet name="Kangatang_261" sheetId="319" state="veryHidden" r:id="rId123"/>
    <sheet name="Kangatang_262" sheetId="320" state="veryHidden" r:id="rId124"/>
    <sheet name="Kangatang_263" sheetId="321" state="veryHidden" r:id="rId125"/>
    <sheet name="Kangatang_264" sheetId="322" state="veryHidden" r:id="rId126"/>
    <sheet name="Kangatang_265" sheetId="323" state="veryHidden" r:id="rId127"/>
    <sheet name="Kangatang_266" sheetId="324" state="veryHidden" r:id="rId128"/>
    <sheet name="Kangatang_267" sheetId="325" state="veryHidden" r:id="rId129"/>
    <sheet name="Kangatang_268" sheetId="326" state="veryHidden" r:id="rId130"/>
    <sheet name="Kangatang_269" sheetId="327" state="veryHidden" r:id="rId131"/>
    <sheet name="Kangatang_270" sheetId="328" state="veryHidden" r:id="rId132"/>
    <sheet name="Kangatang_271" sheetId="329" state="veryHidden" r:id="rId133"/>
    <sheet name="Kangatang_272" sheetId="330" state="veryHidden" r:id="rId134"/>
    <sheet name="Kangatang_273" sheetId="331" state="veryHidden" r:id="rId135"/>
    <sheet name="Kangatang_274" sheetId="332" state="veryHidden" r:id="rId136"/>
    <sheet name="Kangatang_275" sheetId="333" state="veryHidden" r:id="rId137"/>
    <sheet name="Kangatang_276" sheetId="334" state="veryHidden" r:id="rId138"/>
    <sheet name="Kangatang_277" sheetId="335" state="veryHidden" r:id="rId139"/>
    <sheet name="Kangatang_278" sheetId="336" state="veryHidden" r:id="rId140"/>
    <sheet name="Kangatang_279" sheetId="337" state="veryHidden" r:id="rId141"/>
    <sheet name="Kangatang_280" sheetId="338" state="veryHidden" r:id="rId142"/>
    <sheet name="Kangatang_281" sheetId="339" state="veryHidden" r:id="rId143"/>
    <sheet name="Kangatang_282" sheetId="340" state="veryHidden" r:id="rId144"/>
    <sheet name="Kangatang_283" sheetId="341" state="veryHidden" r:id="rId145"/>
    <sheet name="Kangatang_284" sheetId="342" state="veryHidden" r:id="rId146"/>
    <sheet name="Kangatang_285" sheetId="343" state="veryHidden" r:id="rId147"/>
    <sheet name="Kangatang_286" sheetId="344" state="veryHidden" r:id="rId148"/>
    <sheet name="Kangatang_287" sheetId="345" state="veryHidden" r:id="rId149"/>
    <sheet name="Kangatang_288" sheetId="346" state="veryHidden" r:id="rId150"/>
    <sheet name="Kangatang_289" sheetId="347" state="veryHidden" r:id="rId151"/>
    <sheet name="Kangatang_290" sheetId="348" state="veryHidden" r:id="rId152"/>
    <sheet name="Kangatang_291" sheetId="349" state="veryHidden" r:id="rId153"/>
    <sheet name="Kangatang_292" sheetId="350" state="veryHidden" r:id="rId154"/>
    <sheet name="Kangatang_293" sheetId="351" state="veryHidden" r:id="rId155"/>
    <sheet name="Kangatang_294" sheetId="352" state="veryHidden" r:id="rId156"/>
    <sheet name="Kangatang_295" sheetId="353" state="veryHidden" r:id="rId157"/>
    <sheet name="Kangatang_296" sheetId="354" state="veryHidden" r:id="rId158"/>
    <sheet name="Kangatang_297" sheetId="355" state="veryHidden" r:id="rId159"/>
    <sheet name="Kangatang_298" sheetId="356" state="veryHidden" r:id="rId160"/>
    <sheet name="Kangatang_299" sheetId="357" state="veryHidden" r:id="rId161"/>
    <sheet name="Kangatang_300" sheetId="358" state="veryHidden" r:id="rId162"/>
    <sheet name="Kangatang_301" sheetId="359" state="veryHidden" r:id="rId163"/>
    <sheet name="Kangatang_302" sheetId="360" state="veryHidden" r:id="rId164"/>
    <sheet name="Kangatang_303" sheetId="361" state="veryHidden" r:id="rId165"/>
    <sheet name="Kangatang_304" sheetId="362" state="veryHidden" r:id="rId166"/>
    <sheet name="Kangatang_305" sheetId="363" state="veryHidden" r:id="rId167"/>
    <sheet name="Kangatang_306" sheetId="364" state="veryHidden" r:id="rId168"/>
    <sheet name="Kangatang_307" sheetId="365" state="veryHidden" r:id="rId169"/>
    <sheet name="Kangatang_308" sheetId="366" state="veryHidden" r:id="rId170"/>
    <sheet name="Kangatang_309" sheetId="367" state="veryHidden" r:id="rId171"/>
    <sheet name="Kangatang_310" sheetId="368" state="veryHidden" r:id="rId172"/>
    <sheet name="Kangatang_311" sheetId="369" state="veryHidden" r:id="rId173"/>
    <sheet name="Kangatang_312" sheetId="370" state="veryHidden" r:id="rId174"/>
    <sheet name="Kangatang_313" sheetId="371" state="veryHidden" r:id="rId175"/>
    <sheet name="Rut gon HKI" sheetId="53" state="hidden" r:id="rId176"/>
    <sheet name="Kangatang" sheetId="55" state="veryHidden" r:id="rId177"/>
    <sheet name="Kangatang_2" sheetId="56" state="veryHidden" r:id="rId178"/>
    <sheet name="Kangatang_3" sheetId="57" state="veryHidden" r:id="rId179"/>
    <sheet name="Kangatang_4" sheetId="58" state="veryHidden" r:id="rId180"/>
    <sheet name="Kangatang_5" sheetId="59" state="veryHidden" r:id="rId181"/>
    <sheet name="Kangatang_6" sheetId="60" state="veryHidden" r:id="rId182"/>
    <sheet name="Kangatang_7" sheetId="61" state="veryHidden" r:id="rId183"/>
    <sheet name="Kangatang_8" sheetId="62" state="veryHidden" r:id="rId184"/>
    <sheet name="Kangatang_9" sheetId="63" state="veryHidden" r:id="rId185"/>
    <sheet name="Kangatang_10" sheetId="64" state="veryHidden" r:id="rId186"/>
    <sheet name="Kangatang_11" sheetId="65" state="veryHidden" r:id="rId187"/>
    <sheet name="Kangatang_12" sheetId="66" state="veryHidden" r:id="rId188"/>
    <sheet name="Kangatang_13" sheetId="67" state="veryHidden" r:id="rId189"/>
    <sheet name="Kangatang_14" sheetId="68" state="veryHidden" r:id="rId190"/>
    <sheet name="Kangatang_15" sheetId="69" state="veryHidden" r:id="rId191"/>
    <sheet name="Kangatang_16" sheetId="70" state="veryHidden" r:id="rId192"/>
    <sheet name="Kangatang_17" sheetId="71" state="veryHidden" r:id="rId193"/>
    <sheet name="Kangatang_18" sheetId="72" state="veryHidden" r:id="rId194"/>
    <sheet name="Kangatang_19" sheetId="73" state="veryHidden" r:id="rId195"/>
    <sheet name="Kangatang_20" sheetId="74" state="veryHidden" r:id="rId196"/>
    <sheet name="Kangatang_21" sheetId="75" state="veryHidden" r:id="rId197"/>
    <sheet name="Kangatang_22" sheetId="76" state="veryHidden" r:id="rId198"/>
    <sheet name="Kangatang_23" sheetId="77" state="veryHidden" r:id="rId199"/>
    <sheet name="Kangatang_24" sheetId="78" state="veryHidden" r:id="rId200"/>
    <sheet name="Kangatang_25" sheetId="79" state="veryHidden" r:id="rId201"/>
    <sheet name="Kangatang_26" sheetId="80" state="veryHidden" r:id="rId202"/>
    <sheet name="Kangatang_27" sheetId="81" state="veryHidden" r:id="rId203"/>
    <sheet name="Kangatang_28" sheetId="82" state="veryHidden" r:id="rId204"/>
    <sheet name="Kangatang_29" sheetId="84" state="veryHidden" r:id="rId205"/>
    <sheet name="Kangatang_30" sheetId="85" state="veryHidden" r:id="rId206"/>
    <sheet name="Kangatang_31" sheetId="87" state="veryHidden" r:id="rId207"/>
    <sheet name="Kangatang_32" sheetId="88" state="veryHidden" r:id="rId208"/>
    <sheet name="Kangatang_33" sheetId="89" state="veryHidden" r:id="rId209"/>
    <sheet name="Kangatang_34" sheetId="90" state="veryHidden" r:id="rId210"/>
    <sheet name="Kangatang_35" sheetId="91" state="veryHidden" r:id="rId211"/>
    <sheet name="Kangatang_36" sheetId="92" state="veryHidden" r:id="rId212"/>
    <sheet name="Kangatang_37" sheetId="93" state="veryHidden" r:id="rId213"/>
    <sheet name="Kangatang_38" sheetId="94" state="veryHidden" r:id="rId214"/>
    <sheet name="Kangatang_39" sheetId="95" state="veryHidden" r:id="rId215"/>
    <sheet name="Kangatang_40" sheetId="96" state="veryHidden" r:id="rId216"/>
    <sheet name="Kangatang_41" sheetId="97" state="veryHidden" r:id="rId217"/>
    <sheet name="Kangatang_42" sheetId="98" state="veryHidden" r:id="rId218"/>
    <sheet name="Kangatang_43" sheetId="99" state="veryHidden" r:id="rId219"/>
    <sheet name="Kangatang_44" sheetId="101" state="veryHidden" r:id="rId220"/>
    <sheet name="Kangatang_45" sheetId="102" state="veryHidden" r:id="rId221"/>
    <sheet name="Kangatang_46" sheetId="103" state="veryHidden" r:id="rId222"/>
    <sheet name="Kangatang_47" sheetId="104" state="veryHidden" r:id="rId223"/>
    <sheet name="Kangatang_48" sheetId="105" state="veryHidden" r:id="rId224"/>
    <sheet name="Kangatang_49" sheetId="106" state="veryHidden" r:id="rId225"/>
    <sheet name="Kangatang_50" sheetId="107" state="veryHidden" r:id="rId226"/>
    <sheet name="Kangatang_51" sheetId="108" state="veryHidden" r:id="rId227"/>
    <sheet name="Kangatang_52" sheetId="109" state="veryHidden" r:id="rId228"/>
    <sheet name="Kangatang_53" sheetId="110" state="veryHidden" r:id="rId229"/>
    <sheet name="Kangatang_54" sheetId="111" state="veryHidden" r:id="rId230"/>
    <sheet name="Kangatang_55" sheetId="112" state="veryHidden" r:id="rId231"/>
    <sheet name="Kangatang_56" sheetId="113" state="veryHidden" r:id="rId232"/>
    <sheet name="Kangatang_57" sheetId="114" state="veryHidden" r:id="rId233"/>
    <sheet name="Kangatang_58" sheetId="115" state="veryHidden" r:id="rId234"/>
    <sheet name="Kangatang_59" sheetId="116" state="veryHidden" r:id="rId235"/>
    <sheet name="Kangatang_60" sheetId="117" state="veryHidden" r:id="rId236"/>
    <sheet name="Kangatang_61" sheetId="118" state="veryHidden" r:id="rId237"/>
    <sheet name="Kangatang_62" sheetId="119" state="veryHidden" r:id="rId238"/>
    <sheet name="Kangatang_63" sheetId="120" state="veryHidden" r:id="rId239"/>
    <sheet name="Kangatang_64" sheetId="121" state="veryHidden" r:id="rId240"/>
    <sheet name="Kangatang_65" sheetId="122" state="veryHidden" r:id="rId241"/>
    <sheet name="Kangatang_66" sheetId="123" state="veryHidden" r:id="rId242"/>
    <sheet name="Kangatang_67" sheetId="124" state="veryHidden" r:id="rId243"/>
    <sheet name="Kangatang_68" sheetId="125" state="veryHidden" r:id="rId244"/>
    <sheet name="Kangatang_69" sheetId="126" state="veryHidden" r:id="rId245"/>
    <sheet name="Kangatang_70" sheetId="127" state="veryHidden" r:id="rId246"/>
    <sheet name="Kangatang_71" sheetId="128" state="veryHidden" r:id="rId247"/>
    <sheet name="Kangatang_72" sheetId="129" state="veryHidden" r:id="rId248"/>
    <sheet name="Kangatang_73" sheetId="130" state="veryHidden" r:id="rId249"/>
    <sheet name="Kangatang_74" sheetId="131" state="veryHidden" r:id="rId250"/>
    <sheet name="Kangatang_75" sheetId="132" state="veryHidden" r:id="rId251"/>
    <sheet name="Kangatang_76" sheetId="133" state="veryHidden" r:id="rId252"/>
    <sheet name="Kangatang_77" sheetId="134" state="veryHidden" r:id="rId253"/>
    <sheet name="Kangatang_78" sheetId="135" state="veryHidden" r:id="rId254"/>
    <sheet name="Kangatang_79" sheetId="136" state="veryHidden" r:id="rId255"/>
    <sheet name="Kangatang_80" sheetId="137" state="veryHidden" r:id="rId256"/>
    <sheet name="Kangatang_81" sheetId="138" state="veryHidden" r:id="rId257"/>
    <sheet name="Kangatang_82" sheetId="139" state="veryHidden" r:id="rId258"/>
    <sheet name="Kangatang_83" sheetId="140" state="veryHidden" r:id="rId259"/>
    <sheet name="Kangatang_84" sheetId="141" state="veryHidden" r:id="rId260"/>
    <sheet name="Kangatang_85" sheetId="142" state="veryHidden" r:id="rId261"/>
    <sheet name="Kangatang_86" sheetId="143" state="veryHidden" r:id="rId262"/>
    <sheet name="Kangatang_87" sheetId="144" state="veryHidden" r:id="rId263"/>
    <sheet name="Kangatang_154" sheetId="212" state="veryHidden" r:id="rId264"/>
    <sheet name="Thi dua HKI rut gon" sheetId="414" state="hidden" r:id="rId265"/>
    <sheet name="Tong hop thi dua HKI" sheetId="52" state="hidden" r:id="rId266"/>
    <sheet name="Kangatang_155" sheetId="213" state="veryHidden" r:id="rId267"/>
    <sheet name="IN QD HKI" sheetId="54" state="hidden" r:id="rId268"/>
    <sheet name="Kangatang_158" sheetId="216" state="veryHidden" r:id="rId269"/>
    <sheet name="Kangatang_159" sheetId="217" state="veryHidden" r:id="rId270"/>
    <sheet name="Kangatang_160" sheetId="218" state="veryHidden" r:id="rId271"/>
    <sheet name="Kangatang_161" sheetId="219" state="veryHidden" r:id="rId272"/>
    <sheet name="Kangatang_162" sheetId="220" state="veryHidden" r:id="rId273"/>
    <sheet name="Kangatang_163" sheetId="221" state="veryHidden" r:id="rId274"/>
    <sheet name="Kangatang_164" sheetId="222" state="veryHidden" r:id="rId275"/>
    <sheet name="Kangatang_165" sheetId="223" state="veryHidden" r:id="rId276"/>
    <sheet name="Kangatang_166" sheetId="224" state="veryHidden" r:id="rId277"/>
    <sheet name="Kangatang_167" sheetId="225" state="veryHidden" r:id="rId278"/>
    <sheet name="Kangatang_168" sheetId="226" state="veryHidden" r:id="rId279"/>
    <sheet name="Kangatang_169" sheetId="227" state="veryHidden" r:id="rId280"/>
    <sheet name="Kangatang_170" sheetId="228" state="veryHidden" r:id="rId281"/>
    <sheet name="Kangatang_171" sheetId="229" state="veryHidden" r:id="rId282"/>
    <sheet name="Kangatang_172" sheetId="230" state="veryHidden" r:id="rId283"/>
    <sheet name="Kangatang_173" sheetId="231" state="veryHidden" r:id="rId284"/>
    <sheet name="Kangatang_174" sheetId="232" state="veryHidden" r:id="rId285"/>
    <sheet name="Kangatang_175" sheetId="233" state="veryHidden" r:id="rId286"/>
    <sheet name="Kangatang_176" sheetId="234" state="veryHidden" r:id="rId287"/>
    <sheet name="Kangatang_177" sheetId="235" state="veryHidden" r:id="rId288"/>
    <sheet name="Kangatang_178" sheetId="236" state="veryHidden" r:id="rId289"/>
    <sheet name="Kangatang_179" sheetId="237" state="veryHidden" r:id="rId290"/>
    <sheet name="Kangatang_180" sheetId="238" state="veryHidden" r:id="rId291"/>
    <sheet name="Kangatang_181" sheetId="239" state="veryHidden" r:id="rId292"/>
    <sheet name="Kangatang_182" sheetId="240" state="veryHidden" r:id="rId293"/>
    <sheet name="Kangatang_183" sheetId="241" state="veryHidden" r:id="rId294"/>
    <sheet name="Kangatang_184" sheetId="242" state="veryHidden" r:id="rId295"/>
    <sheet name="Kangatang_185" sheetId="243" state="veryHidden" r:id="rId296"/>
    <sheet name="Kangatang_186" sheetId="244" state="veryHidden" r:id="rId297"/>
    <sheet name="Kangatang_187" sheetId="245" state="veryHidden" r:id="rId298"/>
    <sheet name="Kangatang_188" sheetId="246" state="veryHidden" r:id="rId299"/>
    <sheet name="Kangatang_189" sheetId="247" state="veryHidden" r:id="rId300"/>
    <sheet name="Kangatang_190" sheetId="248" state="veryHidden" r:id="rId301"/>
    <sheet name="Kangatang_191" sheetId="249" state="veryHidden" r:id="rId302"/>
    <sheet name="Kangatang_192" sheetId="250" state="veryHidden" r:id="rId303"/>
    <sheet name="Kangatang_193" sheetId="251" state="veryHidden" r:id="rId304"/>
    <sheet name="Kangatang_194" sheetId="252" state="veryHidden" r:id="rId305"/>
    <sheet name="Kangatang_195" sheetId="253" state="veryHidden" r:id="rId306"/>
    <sheet name="Kangatang_196" sheetId="254" state="veryHidden" r:id="rId307"/>
    <sheet name="Kangatang_197" sheetId="255" state="veryHidden" r:id="rId308"/>
    <sheet name="Kangatang_198" sheetId="256" state="veryHidden" r:id="rId309"/>
    <sheet name="Kangatang_199" sheetId="257" state="veryHidden" r:id="rId310"/>
    <sheet name="Kangatang_200" sheetId="258" state="veryHidden" r:id="rId311"/>
    <sheet name="Kangatang_201" sheetId="259" state="veryHidden" r:id="rId312"/>
    <sheet name="Kangatang_202" sheetId="260" state="veryHidden" r:id="rId313"/>
    <sheet name="Kangatang_203" sheetId="261" state="veryHidden" r:id="rId314"/>
    <sheet name="Kangatang_204" sheetId="262" state="veryHidden" r:id="rId315"/>
    <sheet name="Kangatang_205" sheetId="263" state="veryHidden" r:id="rId316"/>
    <sheet name="Kangatang_206" sheetId="264" state="veryHidden" r:id="rId317"/>
    <sheet name="Rut gon (2)" sheetId="146" state="hidden" r:id="rId318"/>
    <sheet name="Kangatang_156" sheetId="214" state="veryHidden" r:id="rId319"/>
    <sheet name="Kangatang_157" sheetId="215" state="veryHidden" r:id="rId320"/>
    <sheet name="Tong hop thi dua HK2-CN" sheetId="100" state="hidden" r:id="rId321"/>
    <sheet name="Kangatang_314" sheetId="372" state="veryHidden" r:id="rId322"/>
    <sheet name="Kangatang_315" sheetId="373" state="veryHidden" r:id="rId323"/>
    <sheet name="Kangatang_316" sheetId="374" state="veryHidden" r:id="rId324"/>
    <sheet name="Kangatang_317" sheetId="375" state="veryHidden" r:id="rId325"/>
    <sheet name="Kangatang_318" sheetId="376" state="veryHidden" r:id="rId326"/>
    <sheet name="Kangatang_319" sheetId="377" state="veryHidden" r:id="rId327"/>
    <sheet name="Kangatang_320" sheetId="378" state="veryHidden" r:id="rId328"/>
    <sheet name="Kangatang_321" sheetId="379" state="veryHidden" r:id="rId329"/>
    <sheet name="Kangatang_322" sheetId="380" state="veryHidden" r:id="rId330"/>
    <sheet name="Kangatang_323" sheetId="381" state="veryHidden" r:id="rId331"/>
    <sheet name="Kangatang_324" sheetId="382" state="veryHidden" r:id="rId332"/>
    <sheet name="Kangatang_325" sheetId="383" state="veryHidden" r:id="rId333"/>
    <sheet name="Kangatang_326" sheetId="384" state="veryHidden" r:id="rId334"/>
    <sheet name="Kangatang_327" sheetId="385" state="veryHidden" r:id="rId335"/>
    <sheet name="Kangatang_328" sheetId="386" state="veryHidden" r:id="rId336"/>
    <sheet name="Kangatang_329" sheetId="387" state="veryHidden" r:id="rId337"/>
    <sheet name="Kangatang_330" sheetId="388" state="veryHidden" r:id="rId338"/>
    <sheet name="Kangatang_331" sheetId="389" state="veryHidden" r:id="rId339"/>
    <sheet name="Kangatang_332" sheetId="390" state="veryHidden" r:id="rId340"/>
    <sheet name="Kangatang_333" sheetId="391" state="veryHidden" r:id="rId341"/>
    <sheet name="Kangatang_334" sheetId="392" state="veryHidden" r:id="rId342"/>
    <sheet name="Kangatang_335" sheetId="393" state="veryHidden" r:id="rId343"/>
    <sheet name="Kangatang_336" sheetId="394" state="veryHidden" r:id="rId344"/>
    <sheet name="Kangatang_337" sheetId="395" state="veryHidden" r:id="rId345"/>
    <sheet name="Kangatang_338" sheetId="396" state="veryHidden" r:id="rId346"/>
    <sheet name="Kangatang_339" sheetId="397" state="veryHidden" r:id="rId347"/>
    <sheet name="Kangatang_340" sheetId="398" state="veryHidden" r:id="rId348"/>
    <sheet name="Kangatang_341" sheetId="399" state="veryHidden" r:id="rId349"/>
    <sheet name="Kangatang_342" sheetId="400" state="veryHidden" r:id="rId350"/>
    <sheet name="Kangatang_343" sheetId="401" state="veryHidden" r:id="rId351"/>
    <sheet name="Kangatang_344" sheetId="402" state="veryHidden" r:id="rId352"/>
    <sheet name="Kangatang_345" sheetId="403" state="veryHidden" r:id="rId353"/>
    <sheet name="Kangatang_346" sheetId="404" state="veryHidden" r:id="rId354"/>
    <sheet name="Kangatang_347" sheetId="405" state="veryHidden" r:id="rId355"/>
    <sheet name="Kangatang_348" sheetId="406" state="veryHidden" r:id="rId356"/>
    <sheet name="Kangatang_349" sheetId="407" state="veryHidden" r:id="rId357"/>
    <sheet name="Kangatang_350" sheetId="408" state="veryHidden" r:id="rId358"/>
    <sheet name="Kangatang_351" sheetId="409" state="veryHidden" r:id="rId359"/>
    <sheet name="Kangatang_352" sheetId="410" state="veryHidden" r:id="rId360"/>
    <sheet name="Kangatang_353" sheetId="411" state="veryHidden" r:id="rId361"/>
    <sheet name="Kangatang_354" sheetId="412" state="veryHidden" r:id="rId362"/>
    <sheet name="Kangatang_355" sheetId="413" state="veryHidden" r:id="rId363"/>
    <sheet name="TONG HOP (2)" sheetId="417" state="hidden" r:id="rId364"/>
    <sheet name="BIEN BAN (NHAP)" sheetId="421" state="hidden" r:id="rId365"/>
    <sheet name="TB DIEU CHINH" sheetId="431" r:id="rId366"/>
    <sheet name="QUUYET DINH" sheetId="423" r:id="rId367"/>
    <sheet name=" TH ĐG Trình HĐ" sheetId="43" r:id="rId368"/>
    <sheet name=" TH ĐG xin ý kiến HĐ" sheetId="419" state="hidden" r:id="rId369"/>
    <sheet name="TH tỷ lệ ĐG" sheetId="418" state="hidden" r:id="rId370"/>
    <sheet name="BC DS VC" sheetId="425" r:id="rId371"/>
    <sheet name="BC DS NLĐ" sheetId="426" r:id="rId372"/>
    <sheet name="BIEN BAN (2)" sheetId="428" r:id="rId373"/>
    <sheet name="THONG BAO (2)" sheetId="429" r:id="rId374"/>
    <sheet name="T5" sheetId="416" state="hidden" r:id="rId375"/>
    <sheet name="cac dv gui" sheetId="415" state="hidden" r:id="rId376"/>
    <sheet name="Sheet1" sheetId="48" state="hidden" r:id="rId377"/>
  </sheets>
  <externalReferences>
    <externalReference r:id="rId378"/>
    <externalReference r:id="rId379"/>
    <externalReference r:id="rId380"/>
    <externalReference r:id="rId381"/>
    <externalReference r:id="rId382"/>
    <externalReference r:id="rId383"/>
    <externalReference r:id="rId384"/>
    <externalReference r:id="rId385"/>
    <externalReference r:id="rId386"/>
    <externalReference r:id="rId387"/>
    <externalReference r:id="rId388"/>
    <externalReference r:id="rId389"/>
    <externalReference r:id="rId390"/>
    <externalReference r:id="rId391"/>
    <externalReference r:id="rId392"/>
    <externalReference r:id="rId393"/>
    <externalReference r:id="rId394"/>
    <externalReference r:id="rId395"/>
    <externalReference r:id="rId396"/>
    <externalReference r:id="rId397"/>
    <externalReference r:id="rId398"/>
    <externalReference r:id="rId399"/>
    <externalReference r:id="rId400"/>
    <externalReference r:id="rId401"/>
    <externalReference r:id="rId402"/>
    <externalReference r:id="rId403"/>
    <externalReference r:id="rId404"/>
    <externalReference r:id="rId405"/>
    <externalReference r:id="rId406"/>
    <externalReference r:id="rId407"/>
    <externalReference r:id="rId408"/>
    <externalReference r:id="rId409"/>
    <externalReference r:id="rId410"/>
    <externalReference r:id="rId411"/>
    <externalReference r:id="rId412"/>
    <externalReference r:id="rId413"/>
    <externalReference r:id="rId414"/>
  </externalReferences>
  <definedNames>
    <definedName name="_xlnm._FilterDatabase" localSheetId="367" hidden="1">' TH ĐG Trình HĐ'!$A$7:$AW$338</definedName>
    <definedName name="_xlnm._FilterDatabase" localSheetId="368" hidden="1">' TH ĐG xin ý kiến HĐ'!$A$7:$AT$20</definedName>
    <definedName name="_xlnm._FilterDatabase" localSheetId="372" hidden="1">'BIEN BAN (2)'!$A$4:$H$333</definedName>
    <definedName name="_xlnm._FilterDatabase" localSheetId="364" hidden="1">'BIEN BAN (NHAP)'!$A$3:$AT$334</definedName>
    <definedName name="_xlnm._FilterDatabase" localSheetId="0" hidden="1">'In QD HKII'!$A$7:$U$371</definedName>
    <definedName name="_xlnm._FilterDatabase" localSheetId="366" hidden="1">'QUUYET DINH'!$A$3:$BA$332</definedName>
    <definedName name="_xlnm._FilterDatabase" localSheetId="317" hidden="1">'Rut gon (2)'!$A$7:$AT$388</definedName>
    <definedName name="_xlnm._FilterDatabase" localSheetId="175" hidden="1">'Rut gon HKI'!$A$7:$AT$390</definedName>
    <definedName name="_xlnm._FilterDatabase" localSheetId="365" hidden="1">'TB DIEU CHINH'!$A$3:$BA$9</definedName>
    <definedName name="_xlnm._FilterDatabase" localSheetId="369" hidden="1">'TH tỷ lệ ĐG'!$D$4:$M$64</definedName>
    <definedName name="_xlnm._FilterDatabase" localSheetId="264" hidden="1">'Thi dua HKI rut gon'!$A$7:$AI$395</definedName>
    <definedName name="_xlnm._FilterDatabase" localSheetId="373" hidden="1">'THONG BAO (2)'!$A$4:$E$333</definedName>
    <definedName name="_xlnm._FilterDatabase" localSheetId="363" hidden="1">'TONG HOP (2)'!$A$7:$AT$363</definedName>
    <definedName name="_xlnm._FilterDatabase" localSheetId="320" hidden="1">'Tong hop thi dua HK2-CN'!$A$7:$AY$349</definedName>
    <definedName name="_xlnm._FilterDatabase" localSheetId="265" hidden="1">'Tong hop thi dua HKI'!$A$7:$AI$395</definedName>
    <definedName name="_xlnm.Print_Area" localSheetId="371">'BC DS NLĐ'!$A$1:$E$64</definedName>
    <definedName name="_xlnm.Print_Area" localSheetId="370">'BC DS VC'!$A$1:$E$273</definedName>
    <definedName name="_xlnm.Print_Area" localSheetId="372">'BIEN BAN (2)'!$A$1:$H$333</definedName>
    <definedName name="_xlnm.Print_Titles" localSheetId="367">' TH ĐG Trình HĐ'!$7:$7</definedName>
    <definedName name="_xlnm.Print_Titles" localSheetId="368">' TH ĐG xin ý kiến HĐ'!$7:$7</definedName>
    <definedName name="_xlnm.Print_Titles" localSheetId="371">'BC DS NLĐ'!$3:$3</definedName>
    <definedName name="_xlnm.Print_Titles" localSheetId="370">'BC DS VC'!$3:$3</definedName>
    <definedName name="_xlnm.Print_Titles" localSheetId="372">'BIEN BAN (2)'!$4:$4</definedName>
    <definedName name="_xlnm.Print_Titles" localSheetId="364">'BIEN BAN (NHAP)'!$3:$3</definedName>
    <definedName name="_xlnm.Print_Titles" localSheetId="267">'IN QD HKI'!#REF!</definedName>
    <definedName name="_xlnm.Print_Titles" localSheetId="0">'In QD HKII'!$7:$7</definedName>
    <definedName name="_xlnm.Print_Titles" localSheetId="366">'QUUYET DINH'!$3:$3</definedName>
    <definedName name="_xlnm.Print_Titles" localSheetId="317">'Rut gon (2)'!$6:$6</definedName>
    <definedName name="_xlnm.Print_Titles" localSheetId="175">'Rut gon HKI'!$6:$6</definedName>
    <definedName name="_xlnm.Print_Titles" localSheetId="365">'TB DIEU CHINH'!$3:$3</definedName>
    <definedName name="_xlnm.Print_Titles" localSheetId="264">'Thi dua HKI rut gon'!$6:$6</definedName>
    <definedName name="_xlnm.Print_Titles" localSheetId="373">'THONG BAO (2)'!$4:$4</definedName>
    <definedName name="_xlnm.Print_Titles" localSheetId="363">'TONG HOP (2)'!$7:$7</definedName>
    <definedName name="_xlnm.Print_Titles" localSheetId="320">'Tong hop thi dua HK2-CN'!$7:$7</definedName>
    <definedName name="_xlnm.Print_Titles" localSheetId="265">'Tong hop thi dua HKI'!$6:$6</definedName>
  </definedNames>
  <calcPr calcId="162913"/>
</workbook>
</file>

<file path=xl/calcChain.xml><?xml version="1.0" encoding="utf-8"?>
<calcChain xmlns="http://schemas.openxmlformats.org/spreadsheetml/2006/main">
  <c r="AQ9" i="431" l="1"/>
  <c r="AM9" i="431"/>
  <c r="AL9" i="431"/>
  <c r="Z9" i="431"/>
  <c r="X9" i="431"/>
  <c r="V9" i="431"/>
  <c r="T9" i="431"/>
  <c r="R9" i="431"/>
  <c r="S9" i="431" s="1"/>
  <c r="P9" i="431"/>
  <c r="Q9" i="431" s="1"/>
  <c r="N9" i="431"/>
  <c r="O9" i="431" s="1"/>
  <c r="L9" i="431"/>
  <c r="M9" i="431" s="1"/>
  <c r="J9" i="431"/>
  <c r="K9" i="431" s="1"/>
  <c r="H9" i="431"/>
  <c r="B9" i="431"/>
  <c r="AQ8" i="431"/>
  <c r="AM8" i="431"/>
  <c r="AL8" i="431"/>
  <c r="AF8" i="431"/>
  <c r="AE8" i="431"/>
  <c r="Z8" i="431"/>
  <c r="AA8" i="431" s="1"/>
  <c r="X8" i="431"/>
  <c r="Y8" i="431" s="1"/>
  <c r="V8" i="431"/>
  <c r="W8" i="431" s="1"/>
  <c r="T8" i="431"/>
  <c r="U8" i="431" s="1"/>
  <c r="R8" i="431"/>
  <c r="S8" i="431" s="1"/>
  <c r="P8" i="431"/>
  <c r="Q8" i="431" s="1"/>
  <c r="N8" i="431"/>
  <c r="O8" i="431" s="1"/>
  <c r="L8" i="431"/>
  <c r="M8" i="431" s="1"/>
  <c r="J8" i="431"/>
  <c r="K8" i="431" s="1"/>
  <c r="H8" i="431"/>
  <c r="B8" i="431"/>
  <c r="AQ7" i="431"/>
  <c r="AM7" i="431"/>
  <c r="AL7" i="431"/>
  <c r="AF7" i="431"/>
  <c r="AE7" i="431"/>
  <c r="Z7" i="431"/>
  <c r="AA7" i="431" s="1"/>
  <c r="X7" i="431"/>
  <c r="Y7" i="431" s="1"/>
  <c r="V7" i="431"/>
  <c r="W7" i="431" s="1"/>
  <c r="T7" i="431"/>
  <c r="U7" i="431" s="1"/>
  <c r="R7" i="431"/>
  <c r="S7" i="431" s="1"/>
  <c r="P7" i="431"/>
  <c r="Q7" i="431" s="1"/>
  <c r="N7" i="431"/>
  <c r="O7" i="431" s="1"/>
  <c r="L7" i="431"/>
  <c r="M7" i="431" s="1"/>
  <c r="J7" i="431"/>
  <c r="K7" i="431" s="1"/>
  <c r="H7" i="431"/>
  <c r="B7" i="431"/>
  <c r="AQ6" i="431"/>
  <c r="AM6" i="431"/>
  <c r="AL6" i="431"/>
  <c r="AF6" i="431"/>
  <c r="AE6" i="431"/>
  <c r="Z6" i="431"/>
  <c r="AA6" i="431" s="1"/>
  <c r="X6" i="431"/>
  <c r="Y6" i="431" s="1"/>
  <c r="V6" i="431"/>
  <c r="W6" i="431" s="1"/>
  <c r="T6" i="431"/>
  <c r="U6" i="431" s="1"/>
  <c r="R6" i="431"/>
  <c r="S6" i="431" s="1"/>
  <c r="P6" i="431"/>
  <c r="Q6" i="431" s="1"/>
  <c r="N6" i="431"/>
  <c r="O6" i="431" s="1"/>
  <c r="L6" i="431"/>
  <c r="M6" i="431" s="1"/>
  <c r="J6" i="431"/>
  <c r="K6" i="431" s="1"/>
  <c r="H6" i="431"/>
  <c r="B6" i="431"/>
  <c r="AQ5" i="431"/>
  <c r="AM5" i="431"/>
  <c r="AL5" i="431"/>
  <c r="AF5" i="431"/>
  <c r="AE5" i="431"/>
  <c r="Z5" i="431"/>
  <c r="AA5" i="431" s="1"/>
  <c r="X5" i="431"/>
  <c r="Y5" i="431" s="1"/>
  <c r="V5" i="431"/>
  <c r="W5" i="431" s="1"/>
  <c r="T5" i="431"/>
  <c r="U5" i="431" s="1"/>
  <c r="R5" i="431"/>
  <c r="S5" i="431" s="1"/>
  <c r="P5" i="431"/>
  <c r="Q5" i="431" s="1"/>
  <c r="N5" i="431"/>
  <c r="O5" i="431" s="1"/>
  <c r="L5" i="431"/>
  <c r="M5" i="431" s="1"/>
  <c r="J5" i="431"/>
  <c r="K5" i="431" s="1"/>
  <c r="H5" i="431"/>
  <c r="I5" i="431" s="1"/>
  <c r="B5" i="431"/>
  <c r="AQ4" i="431"/>
  <c r="AM4" i="431"/>
  <c r="AL4" i="431"/>
  <c r="AF4" i="431"/>
  <c r="AE4" i="431"/>
  <c r="Z4" i="431"/>
  <c r="AA4" i="431" s="1"/>
  <c r="X4" i="431"/>
  <c r="Y4" i="431" s="1"/>
  <c r="V4" i="431"/>
  <c r="W4" i="431" s="1"/>
  <c r="T4" i="431"/>
  <c r="U4" i="431" s="1"/>
  <c r="R4" i="431"/>
  <c r="S4" i="431" s="1"/>
  <c r="P4" i="431"/>
  <c r="Q4" i="431" s="1"/>
  <c r="N4" i="431"/>
  <c r="O4" i="431" s="1"/>
  <c r="L4" i="431"/>
  <c r="M4" i="431" s="1"/>
  <c r="J4" i="431"/>
  <c r="K4" i="431" s="1"/>
  <c r="H4" i="431"/>
  <c r="I4" i="431" s="1"/>
  <c r="B4" i="431"/>
  <c r="I6" i="431" l="1"/>
  <c r="I7" i="431"/>
  <c r="I8" i="431"/>
  <c r="I9" i="431"/>
  <c r="AQ25" i="423"/>
  <c r="AQ105" i="423"/>
  <c r="AQ148" i="423"/>
  <c r="AQ175" i="423"/>
  <c r="AQ219" i="423"/>
  <c r="AQ285" i="423"/>
  <c r="AG9" i="431" l="1"/>
  <c r="AR280" i="43"/>
  <c r="AQ279" i="423" l="1"/>
  <c r="AD10" i="43"/>
  <c r="AD11" i="43"/>
  <c r="AD12" i="43"/>
  <c r="AD13" i="43"/>
  <c r="AD14" i="43"/>
  <c r="AD15" i="43"/>
  <c r="AD16" i="43"/>
  <c r="AD17" i="43"/>
  <c r="AD18" i="43"/>
  <c r="AD19" i="43"/>
  <c r="AD20" i="43"/>
  <c r="AD21" i="43"/>
  <c r="AD22" i="43"/>
  <c r="AD23" i="43"/>
  <c r="AD24" i="43"/>
  <c r="AD25" i="43"/>
  <c r="AD26" i="43"/>
  <c r="AD27" i="43"/>
  <c r="AD28" i="43"/>
  <c r="AD29" i="43"/>
  <c r="AD30" i="43"/>
  <c r="AD31" i="43"/>
  <c r="AD32" i="43"/>
  <c r="AD33" i="43"/>
  <c r="AD34" i="43"/>
  <c r="AD35" i="43"/>
  <c r="AD36" i="43"/>
  <c r="AD37" i="43"/>
  <c r="AD38" i="43"/>
  <c r="AD39" i="43"/>
  <c r="AD40" i="43"/>
  <c r="AD41" i="43"/>
  <c r="AD42" i="43"/>
  <c r="AD43" i="43"/>
  <c r="AD44" i="43"/>
  <c r="AD45" i="43"/>
  <c r="AD46" i="43"/>
  <c r="AD47" i="43"/>
  <c r="AD48" i="43"/>
  <c r="AD49" i="43"/>
  <c r="AD50" i="43"/>
  <c r="AD51" i="43"/>
  <c r="AD53" i="43"/>
  <c r="AD54" i="43"/>
  <c r="AD55" i="43"/>
  <c r="AD56" i="43"/>
  <c r="AD57" i="43"/>
  <c r="AD58" i="43"/>
  <c r="AD59" i="43"/>
  <c r="AD60" i="43"/>
  <c r="AD61" i="43"/>
  <c r="AD62" i="43"/>
  <c r="AD63" i="43"/>
  <c r="AD64" i="43"/>
  <c r="AD65" i="43"/>
  <c r="AD66" i="43"/>
  <c r="AD67" i="43"/>
  <c r="AD68" i="43"/>
  <c r="AD69" i="43"/>
  <c r="AD70" i="43"/>
  <c r="AD71" i="43"/>
  <c r="AD72" i="43"/>
  <c r="AD73" i="43"/>
  <c r="AD74" i="43"/>
  <c r="AD75" i="43"/>
  <c r="AD76" i="43"/>
  <c r="AD77" i="43"/>
  <c r="AD78" i="43"/>
  <c r="AD79" i="43"/>
  <c r="AD80" i="43"/>
  <c r="AD81" i="43"/>
  <c r="AD82" i="43"/>
  <c r="AD83" i="43"/>
  <c r="AD84" i="43"/>
  <c r="AD85" i="43"/>
  <c r="AD86" i="43"/>
  <c r="AD87" i="43"/>
  <c r="AD88" i="43"/>
  <c r="AD89" i="43"/>
  <c r="AD90" i="43"/>
  <c r="AD91" i="43"/>
  <c r="AD92" i="43"/>
  <c r="AD93" i="43"/>
  <c r="AD94" i="43"/>
  <c r="AD95" i="43"/>
  <c r="AD96" i="43"/>
  <c r="AD97" i="43"/>
  <c r="AD98" i="43"/>
  <c r="AD99" i="43"/>
  <c r="AD100" i="43"/>
  <c r="AD101" i="43"/>
  <c r="AD102" i="43"/>
  <c r="AD103" i="43"/>
  <c r="AD104" i="43"/>
  <c r="AD105" i="43"/>
  <c r="AD106" i="43"/>
  <c r="AD107" i="43"/>
  <c r="AD108" i="43"/>
  <c r="AD109" i="43"/>
  <c r="AD110" i="43"/>
  <c r="AD111" i="43"/>
  <c r="AD112" i="43"/>
  <c r="AD113" i="43"/>
  <c r="AD114" i="43"/>
  <c r="AD115" i="43"/>
  <c r="AD116" i="43"/>
  <c r="AD117" i="43"/>
  <c r="AD118" i="43"/>
  <c r="AD119" i="43"/>
  <c r="AD120" i="43"/>
  <c r="AD121" i="43"/>
  <c r="AD122" i="43"/>
  <c r="AD123" i="43"/>
  <c r="AD124" i="43"/>
  <c r="AD125" i="43"/>
  <c r="AD126" i="43"/>
  <c r="AD127" i="43"/>
  <c r="AD128" i="43"/>
  <c r="AD129" i="43"/>
  <c r="AD130" i="43"/>
  <c r="AD131" i="43"/>
  <c r="AD132" i="43"/>
  <c r="AD133" i="43"/>
  <c r="AD134" i="43"/>
  <c r="AD135" i="43"/>
  <c r="AD136" i="43"/>
  <c r="AD137" i="43"/>
  <c r="AD138" i="43"/>
  <c r="AD139" i="43"/>
  <c r="AD140" i="43"/>
  <c r="AD141" i="43"/>
  <c r="AD142" i="43"/>
  <c r="AD143" i="43"/>
  <c r="AD144" i="43"/>
  <c r="AD145" i="43"/>
  <c r="AD146" i="43"/>
  <c r="AD147" i="43"/>
  <c r="AD148" i="43"/>
  <c r="AD149" i="43"/>
  <c r="AD150" i="43"/>
  <c r="AD151" i="43"/>
  <c r="AD152" i="43"/>
  <c r="AD153" i="43"/>
  <c r="AD154" i="43"/>
  <c r="AD155" i="43"/>
  <c r="AD156" i="43"/>
  <c r="AD157" i="43"/>
  <c r="AD158" i="43"/>
  <c r="AD159" i="43"/>
  <c r="AD160" i="43"/>
  <c r="AD161" i="43"/>
  <c r="AD162" i="43"/>
  <c r="AD163" i="43"/>
  <c r="AD164" i="43"/>
  <c r="AD165" i="43"/>
  <c r="AD166" i="43"/>
  <c r="AD167" i="43"/>
  <c r="AD168" i="43"/>
  <c r="AD169" i="43"/>
  <c r="AD170" i="43"/>
  <c r="AD171" i="43"/>
  <c r="AD172" i="43"/>
  <c r="AD173" i="43"/>
  <c r="AD174" i="43"/>
  <c r="AD175" i="43"/>
  <c r="AD176" i="43"/>
  <c r="AD177" i="43"/>
  <c r="AD178" i="43"/>
  <c r="AD179" i="43"/>
  <c r="AD180" i="43"/>
  <c r="AD181" i="43"/>
  <c r="AD182" i="43"/>
  <c r="AD183" i="43"/>
  <c r="AD184" i="43"/>
  <c r="AD185" i="43"/>
  <c r="AD186" i="43"/>
  <c r="AD187" i="43"/>
  <c r="AD188" i="43"/>
  <c r="AD189" i="43"/>
  <c r="AD190" i="43"/>
  <c r="AD191" i="43"/>
  <c r="AD192" i="43"/>
  <c r="AD193" i="43"/>
  <c r="AD194" i="43"/>
  <c r="AD195" i="43"/>
  <c r="AD196" i="43"/>
  <c r="AD197" i="43"/>
  <c r="AD198" i="43"/>
  <c r="AD199" i="43"/>
  <c r="AD200" i="43"/>
  <c r="AD201" i="43"/>
  <c r="AD202" i="43"/>
  <c r="AD203" i="43"/>
  <c r="AD204" i="43"/>
  <c r="AD205" i="43"/>
  <c r="AD206" i="43"/>
  <c r="AD207" i="43"/>
  <c r="AD208" i="43"/>
  <c r="AD209" i="43"/>
  <c r="AD210" i="43"/>
  <c r="AD211" i="43"/>
  <c r="AD212" i="43"/>
  <c r="AD213" i="43"/>
  <c r="AD214" i="43"/>
  <c r="AD215" i="43"/>
  <c r="AD216" i="43"/>
  <c r="AD217" i="43"/>
  <c r="AD218" i="43"/>
  <c r="AD219" i="43"/>
  <c r="AD220" i="43"/>
  <c r="AD221" i="43"/>
  <c r="AD222" i="43"/>
  <c r="AD223" i="43"/>
  <c r="AD224" i="43"/>
  <c r="AD225" i="43"/>
  <c r="AD226" i="43"/>
  <c r="AD227" i="43"/>
  <c r="AD228" i="43"/>
  <c r="AD229" i="43"/>
  <c r="AD230" i="43"/>
  <c r="AD231" i="43"/>
  <c r="AD232" i="43"/>
  <c r="AD233" i="43"/>
  <c r="AD234" i="43"/>
  <c r="AD235" i="43"/>
  <c r="AD236" i="43"/>
  <c r="AD237" i="43"/>
  <c r="AD238" i="43"/>
  <c r="AD239" i="43"/>
  <c r="AD240" i="43"/>
  <c r="AD241" i="43"/>
  <c r="AD242" i="43"/>
  <c r="AD243" i="43"/>
  <c r="AD244" i="43"/>
  <c r="AD245" i="43"/>
  <c r="AD246" i="43"/>
  <c r="AD247" i="43"/>
  <c r="AD248" i="43"/>
  <c r="AD249" i="43"/>
  <c r="AD250" i="43"/>
  <c r="AD251" i="43"/>
  <c r="AD252" i="43"/>
  <c r="AD253" i="43"/>
  <c r="AD254" i="43"/>
  <c r="AD255" i="43"/>
  <c r="AD256" i="43"/>
  <c r="AD257" i="43"/>
  <c r="AD258" i="43"/>
  <c r="AD259" i="43"/>
  <c r="AD260" i="43"/>
  <c r="AD261" i="43"/>
  <c r="AD262" i="43"/>
  <c r="AD263" i="43"/>
  <c r="AD264" i="43"/>
  <c r="AD265" i="43"/>
  <c r="AD266" i="43"/>
  <c r="AD267" i="43"/>
  <c r="AD268" i="43"/>
  <c r="AD269" i="43"/>
  <c r="AD270" i="43"/>
  <c r="AD271" i="43"/>
  <c r="AD272" i="43"/>
  <c r="AD273" i="43"/>
  <c r="AD274" i="43"/>
  <c r="AD275" i="43"/>
  <c r="AD276" i="43"/>
  <c r="AD277" i="43"/>
  <c r="AD278" i="43"/>
  <c r="AD279" i="43"/>
  <c r="AD280" i="43"/>
  <c r="AD281" i="43"/>
  <c r="AD282" i="43"/>
  <c r="AD283" i="43"/>
  <c r="AD284" i="43"/>
  <c r="AD285" i="43"/>
  <c r="AD286" i="43"/>
  <c r="AD288" i="43"/>
  <c r="AD289" i="43"/>
  <c r="AD290" i="43"/>
  <c r="AD291" i="43"/>
  <c r="AD292" i="43"/>
  <c r="AD293" i="43"/>
  <c r="AD294" i="43"/>
  <c r="AD295" i="43"/>
  <c r="AD296" i="43"/>
  <c r="AD297" i="43"/>
  <c r="AD298" i="43"/>
  <c r="AD299" i="43"/>
  <c r="AD300" i="43"/>
  <c r="AD301" i="43"/>
  <c r="AD302" i="43"/>
  <c r="AD303" i="43"/>
  <c r="AD304" i="43"/>
  <c r="AD305" i="43"/>
  <c r="AD306" i="43"/>
  <c r="AD307" i="43"/>
  <c r="AD308" i="43"/>
  <c r="AD309" i="43"/>
  <c r="AD310" i="43"/>
  <c r="AD311" i="43"/>
  <c r="AD312" i="43"/>
  <c r="AD313" i="43"/>
  <c r="AD314" i="43"/>
  <c r="AD315" i="43"/>
  <c r="AD316" i="43"/>
  <c r="AD317" i="43"/>
  <c r="AD318" i="43"/>
  <c r="AD319" i="43"/>
  <c r="AD320" i="43"/>
  <c r="AD321" i="43"/>
  <c r="AD322" i="43"/>
  <c r="AD323" i="43"/>
  <c r="AD324" i="43"/>
  <c r="AD325" i="43"/>
  <c r="AD326" i="43"/>
  <c r="AD327" i="43"/>
  <c r="AD328" i="43"/>
  <c r="AD329" i="43"/>
  <c r="AD330" i="43"/>
  <c r="AD331" i="43"/>
  <c r="AD332" i="43"/>
  <c r="AD333" i="43"/>
  <c r="AD334" i="43"/>
  <c r="AD336" i="43"/>
  <c r="AD337" i="43"/>
  <c r="AD338" i="43"/>
  <c r="AJ75" i="43" l="1"/>
  <c r="AD9" i="43" l="1"/>
  <c r="D7" i="418" l="1"/>
  <c r="L62" i="418" l="1"/>
  <c r="J62" i="418"/>
  <c r="H62" i="418"/>
  <c r="F62" i="418"/>
  <c r="D62" i="418"/>
  <c r="L60" i="418"/>
  <c r="J60" i="418"/>
  <c r="H60" i="418"/>
  <c r="F60" i="418"/>
  <c r="D60" i="418"/>
  <c r="L58" i="418"/>
  <c r="J58" i="418"/>
  <c r="H58" i="418"/>
  <c r="F58" i="418"/>
  <c r="D58" i="418"/>
  <c r="L56" i="418"/>
  <c r="J56" i="418"/>
  <c r="H56" i="418"/>
  <c r="F56" i="418"/>
  <c r="D56" i="418"/>
  <c r="J53" i="418"/>
  <c r="H53" i="418"/>
  <c r="F53" i="418"/>
  <c r="L51" i="418"/>
  <c r="J51" i="418"/>
  <c r="H51" i="418"/>
  <c r="F51" i="418"/>
  <c r="D51" i="418"/>
  <c r="L49" i="418"/>
  <c r="J49" i="418"/>
  <c r="H49" i="418"/>
  <c r="F49" i="418"/>
  <c r="D49" i="418"/>
  <c r="L47" i="418"/>
  <c r="J47" i="418"/>
  <c r="H47" i="418"/>
  <c r="F47" i="418"/>
  <c r="D47" i="418"/>
  <c r="L45" i="418"/>
  <c r="J45" i="418"/>
  <c r="H45" i="418"/>
  <c r="F45" i="418"/>
  <c r="D45" i="418"/>
  <c r="L43" i="418"/>
  <c r="J43" i="418"/>
  <c r="H43" i="418"/>
  <c r="F43" i="418"/>
  <c r="D43" i="418"/>
  <c r="L41" i="418"/>
  <c r="J41" i="418"/>
  <c r="H41" i="418"/>
  <c r="F41" i="418"/>
  <c r="F38" i="418"/>
  <c r="J35" i="418"/>
  <c r="F32" i="418"/>
  <c r="F29" i="418"/>
  <c r="L27" i="418"/>
  <c r="J27" i="418"/>
  <c r="H27" i="418"/>
  <c r="D27" i="418"/>
  <c r="J21" i="418"/>
  <c r="H21" i="418"/>
  <c r="D18" i="418"/>
  <c r="L15" i="418"/>
  <c r="L5" i="418"/>
  <c r="J5" i="418"/>
  <c r="H5" i="418"/>
  <c r="C5" i="418" l="1"/>
  <c r="L38" i="418"/>
  <c r="L21" i="418"/>
  <c r="J38" i="418"/>
  <c r="D15" i="418"/>
  <c r="F15" i="418"/>
  <c r="D32" i="418"/>
  <c r="H35" i="418"/>
  <c r="J6" i="418"/>
  <c r="H38" i="418"/>
  <c r="D12" i="418"/>
  <c r="J29" i="418"/>
  <c r="F35" i="418"/>
  <c r="C23" i="418"/>
  <c r="L12" i="418"/>
  <c r="F21" i="418"/>
  <c r="J24" i="418"/>
  <c r="C42" i="418"/>
  <c r="C43" i="418"/>
  <c r="K43" i="418" s="1"/>
  <c r="F12" i="418"/>
  <c r="J18" i="418"/>
  <c r="L24" i="418"/>
  <c r="C40" i="418"/>
  <c r="L53" i="418"/>
  <c r="F6" i="418"/>
  <c r="L6" i="418"/>
  <c r="D9" i="418"/>
  <c r="H12" i="418"/>
  <c r="H15" i="418"/>
  <c r="C17" i="418"/>
  <c r="C31" i="418"/>
  <c r="C39" i="418"/>
  <c r="C25" i="418"/>
  <c r="H32" i="418"/>
  <c r="C52" i="418"/>
  <c r="J9" i="418"/>
  <c r="L9" i="418"/>
  <c r="F18" i="418"/>
  <c r="C22" i="418"/>
  <c r="H24" i="418"/>
  <c r="H29" i="418"/>
  <c r="J32" i="418"/>
  <c r="L32" i="418"/>
  <c r="C8" i="418"/>
  <c r="C14" i="418"/>
  <c r="J15" i="418"/>
  <c r="L18" i="418"/>
  <c r="D21" i="418"/>
  <c r="F24" i="418"/>
  <c r="D29" i="418"/>
  <c r="L35" i="418"/>
  <c r="D38" i="418"/>
  <c r="C59" i="418"/>
  <c r="C7" i="418"/>
  <c r="C20" i="418"/>
  <c r="C28" i="418"/>
  <c r="C37" i="418"/>
  <c r="C11" i="418"/>
  <c r="D35" i="418"/>
  <c r="C55" i="418"/>
  <c r="H6" i="418"/>
  <c r="C10" i="418"/>
  <c r="H9" i="418"/>
  <c r="J12" i="418"/>
  <c r="H18" i="418"/>
  <c r="C26" i="418"/>
  <c r="L29" i="418"/>
  <c r="C34" i="418"/>
  <c r="C54" i="418"/>
  <c r="C58" i="418"/>
  <c r="G58" i="418" s="1"/>
  <c r="C57" i="418"/>
  <c r="C49" i="418"/>
  <c r="M49" i="418" s="1"/>
  <c r="M43" i="418"/>
  <c r="C45" i="418"/>
  <c r="G45" i="418" s="1"/>
  <c r="C56" i="418"/>
  <c r="M56" i="418" s="1"/>
  <c r="C60" i="418"/>
  <c r="I60" i="418" s="1"/>
  <c r="C62" i="418"/>
  <c r="K62" i="418" s="1"/>
  <c r="D6" i="418"/>
  <c r="C19" i="418"/>
  <c r="D24" i="418"/>
  <c r="C36" i="418"/>
  <c r="D41" i="418"/>
  <c r="C50" i="418"/>
  <c r="C51" i="418"/>
  <c r="G51" i="418" s="1"/>
  <c r="D53" i="418"/>
  <c r="C63" i="418"/>
  <c r="F9" i="418"/>
  <c r="C16" i="418"/>
  <c r="C33" i="418"/>
  <c r="C13" i="418"/>
  <c r="C30" i="418"/>
  <c r="C46" i="418"/>
  <c r="C47" i="418"/>
  <c r="E47" i="418" s="1"/>
  <c r="F27" i="418"/>
  <c r="C48" i="418"/>
  <c r="C61" i="418"/>
  <c r="C44" i="418"/>
  <c r="C21" i="418" l="1"/>
  <c r="I21" i="418" s="1"/>
  <c r="I45" i="418"/>
  <c r="C38" i="418"/>
  <c r="K38" i="418" s="1"/>
  <c r="E43" i="418"/>
  <c r="G43" i="418"/>
  <c r="C15" i="418"/>
  <c r="K15" i="418" s="1"/>
  <c r="M60" i="418"/>
  <c r="I43" i="418"/>
  <c r="C29" i="418"/>
  <c r="G29" i="418" s="1"/>
  <c r="K60" i="418"/>
  <c r="G62" i="418"/>
  <c r="E45" i="418"/>
  <c r="C9" i="418"/>
  <c r="G9" i="418" s="1"/>
  <c r="C35" i="418"/>
  <c r="G35" i="418" s="1"/>
  <c r="M45" i="418"/>
  <c r="J64" i="418"/>
  <c r="C32" i="418"/>
  <c r="M32" i="418" s="1"/>
  <c r="L64" i="418"/>
  <c r="I62" i="418"/>
  <c r="C18" i="418"/>
  <c r="K18" i="418" s="1"/>
  <c r="K58" i="418"/>
  <c r="G60" i="418"/>
  <c r="K45" i="418"/>
  <c r="E60" i="418"/>
  <c r="E9" i="418"/>
  <c r="I9" i="418"/>
  <c r="I58" i="418"/>
  <c r="C12" i="418"/>
  <c r="M12" i="418" s="1"/>
  <c r="G21" i="418"/>
  <c r="M58" i="418"/>
  <c r="H64" i="418"/>
  <c r="I56" i="418"/>
  <c r="E58" i="418"/>
  <c r="E56" i="418"/>
  <c r="G56" i="418"/>
  <c r="M47" i="418"/>
  <c r="E51" i="418"/>
  <c r="K49" i="418"/>
  <c r="I49" i="418"/>
  <c r="C53" i="418"/>
  <c r="E53" i="418" s="1"/>
  <c r="C6" i="418"/>
  <c r="E6" i="418" s="1"/>
  <c r="D64" i="418"/>
  <c r="E49" i="418"/>
  <c r="C27" i="418"/>
  <c r="M51" i="418"/>
  <c r="K51" i="418"/>
  <c r="C24" i="418"/>
  <c r="E24" i="418" s="1"/>
  <c r="I47" i="418"/>
  <c r="F64" i="418"/>
  <c r="K47" i="418"/>
  <c r="G49" i="418"/>
  <c r="K56" i="418"/>
  <c r="M21" i="418"/>
  <c r="E62" i="418"/>
  <c r="K21" i="418"/>
  <c r="G47" i="418"/>
  <c r="M62" i="418"/>
  <c r="C41" i="418"/>
  <c r="E41" i="418" s="1"/>
  <c r="I51" i="418"/>
  <c r="I38" i="418" l="1"/>
  <c r="E29" i="418"/>
  <c r="M29" i="418"/>
  <c r="M38" i="418"/>
  <c r="E38" i="418"/>
  <c r="G38" i="418"/>
  <c r="K29" i="418"/>
  <c r="I29" i="418"/>
  <c r="E21" i="418"/>
  <c r="K35" i="418"/>
  <c r="M15" i="418"/>
  <c r="G15" i="418"/>
  <c r="I15" i="418"/>
  <c r="G18" i="418"/>
  <c r="I32" i="418"/>
  <c r="E15" i="418"/>
  <c r="K12" i="418"/>
  <c r="M35" i="418"/>
  <c r="E32" i="418"/>
  <c r="K32" i="418"/>
  <c r="G32" i="418"/>
  <c r="M9" i="418"/>
  <c r="I18" i="418"/>
  <c r="K9" i="418"/>
  <c r="E35" i="418"/>
  <c r="I35" i="418"/>
  <c r="E18" i="418"/>
  <c r="M18" i="418"/>
  <c r="G12" i="418"/>
  <c r="I12" i="418"/>
  <c r="E12" i="418"/>
  <c r="I27" i="418"/>
  <c r="K27" i="418"/>
  <c r="E27" i="418"/>
  <c r="M27" i="418"/>
  <c r="G27" i="418"/>
  <c r="K6" i="418"/>
  <c r="M6" i="418"/>
  <c r="C64" i="418"/>
  <c r="G6" i="418"/>
  <c r="I6" i="418"/>
  <c r="K41" i="418"/>
  <c r="M41" i="418"/>
  <c r="I41" i="418"/>
  <c r="G41" i="418"/>
  <c r="K24" i="418"/>
  <c r="I24" i="418"/>
  <c r="M24" i="418"/>
  <c r="G24" i="418"/>
  <c r="K53" i="418"/>
  <c r="M53" i="418"/>
  <c r="G53" i="418"/>
  <c r="I53" i="418"/>
  <c r="K64" i="418" l="1"/>
  <c r="I64" i="418"/>
  <c r="M64" i="418"/>
  <c r="G64" i="418"/>
  <c r="E64" i="418"/>
  <c r="AL244" i="423" l="1"/>
  <c r="AE244" i="423"/>
  <c r="Z244" i="423"/>
  <c r="AA244" i="423" s="1"/>
  <c r="X244" i="423"/>
  <c r="Y244" i="423" s="1"/>
  <c r="V244" i="423"/>
  <c r="B244" i="423"/>
  <c r="AE185" i="423"/>
  <c r="AC185" i="423"/>
  <c r="AA185" i="423"/>
  <c r="AI185" i="423" s="1"/>
  <c r="B185" i="423"/>
  <c r="AE243" i="423"/>
  <c r="AC243" i="423"/>
  <c r="AA243" i="423"/>
  <c r="AI243" i="423" s="1"/>
  <c r="B243" i="423"/>
  <c r="AM332" i="423"/>
  <c r="AL332" i="423"/>
  <c r="AF332" i="423"/>
  <c r="AE332" i="423"/>
  <c r="Z332" i="423"/>
  <c r="AA332" i="423" s="1"/>
  <c r="X332" i="423"/>
  <c r="Y332" i="423" s="1"/>
  <c r="V332" i="423"/>
  <c r="W332" i="423" s="1"/>
  <c r="T332" i="423"/>
  <c r="U332" i="423" s="1"/>
  <c r="R332" i="423"/>
  <c r="S332" i="423" s="1"/>
  <c r="P332" i="423"/>
  <c r="Q332" i="423" s="1"/>
  <c r="N332" i="423"/>
  <c r="O332" i="423" s="1"/>
  <c r="L332" i="423"/>
  <c r="M332" i="423" s="1"/>
  <c r="J332" i="423"/>
  <c r="K332" i="423" s="1"/>
  <c r="H332" i="423"/>
  <c r="B332" i="423"/>
  <c r="AM331" i="423"/>
  <c r="AL331" i="423"/>
  <c r="AF331" i="423"/>
  <c r="AE331" i="423"/>
  <c r="Z331" i="423"/>
  <c r="AA331" i="423" s="1"/>
  <c r="X331" i="423"/>
  <c r="Y331" i="423" s="1"/>
  <c r="V331" i="423"/>
  <c r="W331" i="423" s="1"/>
  <c r="T331" i="423"/>
  <c r="U331" i="423" s="1"/>
  <c r="R331" i="423"/>
  <c r="S331" i="423" s="1"/>
  <c r="P331" i="423"/>
  <c r="Q331" i="423" s="1"/>
  <c r="N331" i="423"/>
  <c r="O331" i="423" s="1"/>
  <c r="L331" i="423"/>
  <c r="M331" i="423" s="1"/>
  <c r="J331" i="423"/>
  <c r="K331" i="423" s="1"/>
  <c r="H331" i="423"/>
  <c r="B331" i="423"/>
  <c r="AM330" i="423"/>
  <c r="AL330" i="423"/>
  <c r="AF330" i="423"/>
  <c r="AE330" i="423"/>
  <c r="Z330" i="423"/>
  <c r="AA330" i="423" s="1"/>
  <c r="X330" i="423"/>
  <c r="Y330" i="423" s="1"/>
  <c r="V330" i="423"/>
  <c r="W330" i="423" s="1"/>
  <c r="T330" i="423"/>
  <c r="U330" i="423" s="1"/>
  <c r="R330" i="423"/>
  <c r="S330" i="423" s="1"/>
  <c r="P330" i="423"/>
  <c r="Q330" i="423" s="1"/>
  <c r="N330" i="423"/>
  <c r="O330" i="423" s="1"/>
  <c r="L330" i="423"/>
  <c r="M330" i="423" s="1"/>
  <c r="J330" i="423"/>
  <c r="K330" i="423" s="1"/>
  <c r="H330" i="423"/>
  <c r="B330" i="423"/>
  <c r="AM329" i="423"/>
  <c r="AL329" i="423"/>
  <c r="AF329" i="423"/>
  <c r="AE329" i="423"/>
  <c r="Z329" i="423"/>
  <c r="AA329" i="423" s="1"/>
  <c r="X329" i="423"/>
  <c r="Y329" i="423" s="1"/>
  <c r="V329" i="423"/>
  <c r="W329" i="423" s="1"/>
  <c r="T329" i="423"/>
  <c r="U329" i="423" s="1"/>
  <c r="R329" i="423"/>
  <c r="S329" i="423" s="1"/>
  <c r="P329" i="423"/>
  <c r="Q329" i="423" s="1"/>
  <c r="N329" i="423"/>
  <c r="O329" i="423" s="1"/>
  <c r="L329" i="423"/>
  <c r="M329" i="423" s="1"/>
  <c r="J329" i="423"/>
  <c r="K329" i="423" s="1"/>
  <c r="H329" i="423"/>
  <c r="B329" i="423"/>
  <c r="AM328" i="423"/>
  <c r="AL328" i="423"/>
  <c r="AE328" i="423"/>
  <c r="Z328" i="423"/>
  <c r="AA328" i="423" s="1"/>
  <c r="X328" i="423"/>
  <c r="Y328" i="423" s="1"/>
  <c r="V328" i="423"/>
  <c r="W328" i="423" s="1"/>
  <c r="T328" i="423"/>
  <c r="U328" i="423" s="1"/>
  <c r="R328" i="423"/>
  <c r="S328" i="423" s="1"/>
  <c r="P328" i="423"/>
  <c r="B328" i="423"/>
  <c r="AM327" i="423"/>
  <c r="AL327" i="423"/>
  <c r="AE327" i="423"/>
  <c r="Z327" i="423"/>
  <c r="AA327" i="423" s="1"/>
  <c r="X327" i="423"/>
  <c r="Y327" i="423" s="1"/>
  <c r="V327" i="423"/>
  <c r="W327" i="423" s="1"/>
  <c r="T327" i="423"/>
  <c r="U327" i="423" s="1"/>
  <c r="R327" i="423"/>
  <c r="S327" i="423" s="1"/>
  <c r="P327" i="423"/>
  <c r="Q327" i="423" s="1"/>
  <c r="N327" i="423"/>
  <c r="O327" i="423" s="1"/>
  <c r="L327" i="423"/>
  <c r="M327" i="423" s="1"/>
  <c r="J327" i="423"/>
  <c r="K327" i="423" s="1"/>
  <c r="H327" i="423"/>
  <c r="B327" i="423"/>
  <c r="AM326" i="423"/>
  <c r="AL326" i="423"/>
  <c r="AE326" i="423"/>
  <c r="Z326" i="423"/>
  <c r="AA326" i="423" s="1"/>
  <c r="X326" i="423"/>
  <c r="Y326" i="423" s="1"/>
  <c r="V326" i="423"/>
  <c r="W326" i="423" s="1"/>
  <c r="T326" i="423"/>
  <c r="U326" i="423" s="1"/>
  <c r="R326" i="423"/>
  <c r="S326" i="423" s="1"/>
  <c r="P326" i="423"/>
  <c r="Q326" i="423" s="1"/>
  <c r="N326" i="423"/>
  <c r="O326" i="423" s="1"/>
  <c r="L326" i="423"/>
  <c r="M326" i="423" s="1"/>
  <c r="J326" i="423"/>
  <c r="K326" i="423" s="1"/>
  <c r="H326" i="423"/>
  <c r="I326" i="423" s="1"/>
  <c r="B326" i="423"/>
  <c r="AM325" i="423"/>
  <c r="AL325" i="423"/>
  <c r="AE325" i="423"/>
  <c r="Z325" i="423"/>
  <c r="AA325" i="423" s="1"/>
  <c r="X325" i="423"/>
  <c r="Y325" i="423" s="1"/>
  <c r="V325" i="423"/>
  <c r="W325" i="423" s="1"/>
  <c r="T325" i="423"/>
  <c r="U325" i="423" s="1"/>
  <c r="R325" i="423"/>
  <c r="S325" i="423" s="1"/>
  <c r="P325" i="423"/>
  <c r="Q325" i="423" s="1"/>
  <c r="N325" i="423"/>
  <c r="O325" i="423" s="1"/>
  <c r="L325" i="423"/>
  <c r="M325" i="423" s="1"/>
  <c r="J325" i="423"/>
  <c r="K325" i="423" s="1"/>
  <c r="H325" i="423"/>
  <c r="B325" i="423"/>
  <c r="AM324" i="423"/>
  <c r="AL324" i="423"/>
  <c r="AE324" i="423"/>
  <c r="Z324" i="423"/>
  <c r="AA324" i="423" s="1"/>
  <c r="X324" i="423"/>
  <c r="Y324" i="423" s="1"/>
  <c r="V324" i="423"/>
  <c r="W324" i="423" s="1"/>
  <c r="T324" i="423"/>
  <c r="U324" i="423" s="1"/>
  <c r="R324" i="423"/>
  <c r="S324" i="423" s="1"/>
  <c r="P324" i="423"/>
  <c r="Q324" i="423" s="1"/>
  <c r="N324" i="423"/>
  <c r="O324" i="423" s="1"/>
  <c r="L324" i="423"/>
  <c r="M324" i="423" s="1"/>
  <c r="J324" i="423"/>
  <c r="K324" i="423" s="1"/>
  <c r="H324" i="423"/>
  <c r="B324" i="423"/>
  <c r="AM323" i="423"/>
  <c r="AL323" i="423"/>
  <c r="AE323" i="423"/>
  <c r="Z323" i="423"/>
  <c r="AA323" i="423" s="1"/>
  <c r="X323" i="423"/>
  <c r="Y323" i="423" s="1"/>
  <c r="V323" i="423"/>
  <c r="W323" i="423" s="1"/>
  <c r="T323" i="423"/>
  <c r="U323" i="423" s="1"/>
  <c r="R323" i="423"/>
  <c r="S323" i="423" s="1"/>
  <c r="P323" i="423"/>
  <c r="Q323" i="423" s="1"/>
  <c r="N323" i="423"/>
  <c r="O323" i="423" s="1"/>
  <c r="L323" i="423"/>
  <c r="M323" i="423" s="1"/>
  <c r="J323" i="423"/>
  <c r="K323" i="423" s="1"/>
  <c r="H323" i="423"/>
  <c r="B323" i="423"/>
  <c r="AM322" i="423"/>
  <c r="AL322" i="423"/>
  <c r="AE322" i="423"/>
  <c r="Z322" i="423"/>
  <c r="AA322" i="423" s="1"/>
  <c r="X322" i="423"/>
  <c r="Y322" i="423" s="1"/>
  <c r="V322" i="423"/>
  <c r="W322" i="423" s="1"/>
  <c r="T322" i="423"/>
  <c r="U322" i="423" s="1"/>
  <c r="R322" i="423"/>
  <c r="S322" i="423" s="1"/>
  <c r="P322" i="423"/>
  <c r="Q322" i="423" s="1"/>
  <c r="N322" i="423"/>
  <c r="O322" i="423" s="1"/>
  <c r="L322" i="423"/>
  <c r="M322" i="423" s="1"/>
  <c r="J322" i="423"/>
  <c r="K322" i="423" s="1"/>
  <c r="H322" i="423"/>
  <c r="B322" i="423"/>
  <c r="AM321" i="423"/>
  <c r="AL321" i="423"/>
  <c r="AE321" i="423"/>
  <c r="Z321" i="423"/>
  <c r="AA321" i="423" s="1"/>
  <c r="X321" i="423"/>
  <c r="Y321" i="423" s="1"/>
  <c r="V321" i="423"/>
  <c r="W321" i="423" s="1"/>
  <c r="T321" i="423"/>
  <c r="U321" i="423" s="1"/>
  <c r="R321" i="423"/>
  <c r="S321" i="423" s="1"/>
  <c r="P321" i="423"/>
  <c r="Q321" i="423" s="1"/>
  <c r="N321" i="423"/>
  <c r="O321" i="423" s="1"/>
  <c r="L321" i="423"/>
  <c r="M321" i="423" s="1"/>
  <c r="J321" i="423"/>
  <c r="K321" i="423" s="1"/>
  <c r="H321" i="423"/>
  <c r="B321" i="423"/>
  <c r="AM320" i="423"/>
  <c r="AL320" i="423"/>
  <c r="AE320" i="423"/>
  <c r="Z320" i="423"/>
  <c r="AA320" i="423" s="1"/>
  <c r="X320" i="423"/>
  <c r="Y320" i="423" s="1"/>
  <c r="V320" i="423"/>
  <c r="W320" i="423" s="1"/>
  <c r="T320" i="423"/>
  <c r="U320" i="423" s="1"/>
  <c r="R320" i="423"/>
  <c r="S320" i="423" s="1"/>
  <c r="P320" i="423"/>
  <c r="Q320" i="423" s="1"/>
  <c r="N320" i="423"/>
  <c r="O320" i="423" s="1"/>
  <c r="L320" i="423"/>
  <c r="M320" i="423" s="1"/>
  <c r="J320" i="423"/>
  <c r="K320" i="423" s="1"/>
  <c r="H320" i="423"/>
  <c r="I320" i="423" s="1"/>
  <c r="B320" i="423"/>
  <c r="AM319" i="423"/>
  <c r="AL319" i="423"/>
  <c r="AE319" i="423"/>
  <c r="Z319" i="423"/>
  <c r="AA319" i="423" s="1"/>
  <c r="X319" i="423"/>
  <c r="Y319" i="423" s="1"/>
  <c r="V319" i="423"/>
  <c r="W319" i="423" s="1"/>
  <c r="T319" i="423"/>
  <c r="U319" i="423" s="1"/>
  <c r="R319" i="423"/>
  <c r="S319" i="423" s="1"/>
  <c r="P319" i="423"/>
  <c r="Q319" i="423" s="1"/>
  <c r="N319" i="423"/>
  <c r="O319" i="423" s="1"/>
  <c r="L319" i="423"/>
  <c r="M319" i="423" s="1"/>
  <c r="J319" i="423"/>
  <c r="K319" i="423" s="1"/>
  <c r="H319" i="423"/>
  <c r="B319" i="423"/>
  <c r="AM318" i="423"/>
  <c r="AL318" i="423"/>
  <c r="AF318" i="423"/>
  <c r="AE318" i="423"/>
  <c r="Z318" i="423"/>
  <c r="AA318" i="423" s="1"/>
  <c r="X318" i="423"/>
  <c r="Y318" i="423" s="1"/>
  <c r="V318" i="423"/>
  <c r="W318" i="423" s="1"/>
  <c r="T318" i="423"/>
  <c r="U318" i="423" s="1"/>
  <c r="R318" i="423"/>
  <c r="S318" i="423" s="1"/>
  <c r="P318" i="423"/>
  <c r="Q318" i="423" s="1"/>
  <c r="N318" i="423"/>
  <c r="O318" i="423" s="1"/>
  <c r="L318" i="423"/>
  <c r="M318" i="423" s="1"/>
  <c r="J318" i="423"/>
  <c r="K318" i="423" s="1"/>
  <c r="H318" i="423"/>
  <c r="B318" i="423"/>
  <c r="AM317" i="423"/>
  <c r="AL317" i="423"/>
  <c r="AE317" i="423"/>
  <c r="Z317" i="423"/>
  <c r="AA317" i="423" s="1"/>
  <c r="X317" i="423"/>
  <c r="Y317" i="423" s="1"/>
  <c r="V317" i="423"/>
  <c r="W317" i="423" s="1"/>
  <c r="T317" i="423"/>
  <c r="U317" i="423" s="1"/>
  <c r="R317" i="423"/>
  <c r="S317" i="423" s="1"/>
  <c r="P317" i="423"/>
  <c r="Q317" i="423" s="1"/>
  <c r="N317" i="423"/>
  <c r="O317" i="423" s="1"/>
  <c r="L317" i="423"/>
  <c r="M317" i="423" s="1"/>
  <c r="J317" i="423"/>
  <c r="K317" i="423" s="1"/>
  <c r="H317" i="423"/>
  <c r="B317" i="423"/>
  <c r="AM316" i="423"/>
  <c r="AL316" i="423"/>
  <c r="AE316" i="423"/>
  <c r="Z316" i="423"/>
  <c r="AA316" i="423" s="1"/>
  <c r="X316" i="423"/>
  <c r="Y316" i="423" s="1"/>
  <c r="V316" i="423"/>
  <c r="W316" i="423" s="1"/>
  <c r="T316" i="423"/>
  <c r="U316" i="423" s="1"/>
  <c r="R316" i="423"/>
  <c r="S316" i="423" s="1"/>
  <c r="P316" i="423"/>
  <c r="Q316" i="423" s="1"/>
  <c r="N316" i="423"/>
  <c r="O316" i="423" s="1"/>
  <c r="L316" i="423"/>
  <c r="M316" i="423" s="1"/>
  <c r="J316" i="423"/>
  <c r="K316" i="423" s="1"/>
  <c r="H316" i="423"/>
  <c r="B316" i="423"/>
  <c r="AM315" i="423"/>
  <c r="AL315" i="423"/>
  <c r="AE315" i="423"/>
  <c r="Z315" i="423"/>
  <c r="AA315" i="423" s="1"/>
  <c r="X315" i="423"/>
  <c r="Y315" i="423" s="1"/>
  <c r="V315" i="423"/>
  <c r="W315" i="423" s="1"/>
  <c r="T315" i="423"/>
  <c r="U315" i="423" s="1"/>
  <c r="R315" i="423"/>
  <c r="S315" i="423" s="1"/>
  <c r="P315" i="423"/>
  <c r="Q315" i="423" s="1"/>
  <c r="N315" i="423"/>
  <c r="O315" i="423" s="1"/>
  <c r="L315" i="423"/>
  <c r="M315" i="423" s="1"/>
  <c r="J315" i="423"/>
  <c r="K315" i="423" s="1"/>
  <c r="H315" i="423"/>
  <c r="B315" i="423"/>
  <c r="AM314" i="423"/>
  <c r="AL314" i="423"/>
  <c r="AE314" i="423"/>
  <c r="Z314" i="423"/>
  <c r="AA314" i="423" s="1"/>
  <c r="X314" i="423"/>
  <c r="Y314" i="423" s="1"/>
  <c r="V314" i="423"/>
  <c r="W314" i="423" s="1"/>
  <c r="T314" i="423"/>
  <c r="U314" i="423" s="1"/>
  <c r="R314" i="423"/>
  <c r="S314" i="423" s="1"/>
  <c r="P314" i="423"/>
  <c r="Q314" i="423" s="1"/>
  <c r="N314" i="423"/>
  <c r="O314" i="423" s="1"/>
  <c r="L314" i="423"/>
  <c r="M314" i="423" s="1"/>
  <c r="J314" i="423"/>
  <c r="K314" i="423" s="1"/>
  <c r="H314" i="423"/>
  <c r="B314" i="423"/>
  <c r="AM313" i="423"/>
  <c r="AL313" i="423"/>
  <c r="AE313" i="423"/>
  <c r="Z313" i="423"/>
  <c r="AA313" i="423" s="1"/>
  <c r="X313" i="423"/>
  <c r="Y313" i="423" s="1"/>
  <c r="V313" i="423"/>
  <c r="W313" i="423" s="1"/>
  <c r="T313" i="423"/>
  <c r="U313" i="423" s="1"/>
  <c r="R313" i="423"/>
  <c r="S313" i="423" s="1"/>
  <c r="P313" i="423"/>
  <c r="Q313" i="423" s="1"/>
  <c r="N313" i="423"/>
  <c r="O313" i="423" s="1"/>
  <c r="L313" i="423"/>
  <c r="M313" i="423" s="1"/>
  <c r="J313" i="423"/>
  <c r="K313" i="423" s="1"/>
  <c r="H313" i="423"/>
  <c r="I313" i="423" s="1"/>
  <c r="B313" i="423"/>
  <c r="AM312" i="423"/>
  <c r="AL312" i="423"/>
  <c r="AF312" i="423"/>
  <c r="AE312" i="423"/>
  <c r="Z312" i="423"/>
  <c r="AA312" i="423" s="1"/>
  <c r="X312" i="423"/>
  <c r="Y312" i="423" s="1"/>
  <c r="V312" i="423"/>
  <c r="W312" i="423" s="1"/>
  <c r="T312" i="423"/>
  <c r="U312" i="423" s="1"/>
  <c r="R312" i="423"/>
  <c r="S312" i="423" s="1"/>
  <c r="P312" i="423"/>
  <c r="Q312" i="423" s="1"/>
  <c r="N312" i="423"/>
  <c r="O312" i="423" s="1"/>
  <c r="L312" i="423"/>
  <c r="M312" i="423" s="1"/>
  <c r="J312" i="423"/>
  <c r="K312" i="423" s="1"/>
  <c r="H312" i="423"/>
  <c r="B312" i="423"/>
  <c r="AM311" i="423"/>
  <c r="AL311" i="423"/>
  <c r="AE311" i="423"/>
  <c r="Z311" i="423"/>
  <c r="AA311" i="423" s="1"/>
  <c r="X311" i="423"/>
  <c r="Y311" i="423" s="1"/>
  <c r="V311" i="423"/>
  <c r="W311" i="423" s="1"/>
  <c r="T311" i="423"/>
  <c r="U311" i="423" s="1"/>
  <c r="R311" i="423"/>
  <c r="S311" i="423" s="1"/>
  <c r="P311" i="423"/>
  <c r="Q311" i="423" s="1"/>
  <c r="N311" i="423"/>
  <c r="O311" i="423" s="1"/>
  <c r="L311" i="423"/>
  <c r="M311" i="423" s="1"/>
  <c r="J311" i="423"/>
  <c r="K311" i="423" s="1"/>
  <c r="H311" i="423"/>
  <c r="B311" i="423"/>
  <c r="AM310" i="423"/>
  <c r="AL310" i="423"/>
  <c r="AE310" i="423"/>
  <c r="Z310" i="423"/>
  <c r="AA310" i="423" s="1"/>
  <c r="X310" i="423"/>
  <c r="Y310" i="423" s="1"/>
  <c r="V310" i="423"/>
  <c r="W310" i="423" s="1"/>
  <c r="T310" i="423"/>
  <c r="U310" i="423" s="1"/>
  <c r="R310" i="423"/>
  <c r="S310" i="423" s="1"/>
  <c r="P310" i="423"/>
  <c r="Q310" i="423" s="1"/>
  <c r="N310" i="423"/>
  <c r="O310" i="423" s="1"/>
  <c r="L310" i="423"/>
  <c r="M310" i="423" s="1"/>
  <c r="J310" i="423"/>
  <c r="K310" i="423" s="1"/>
  <c r="H310" i="423"/>
  <c r="I310" i="423" s="1"/>
  <c r="B310" i="423"/>
  <c r="AM309" i="423"/>
  <c r="AL309" i="423"/>
  <c r="AE309" i="423"/>
  <c r="Z309" i="423"/>
  <c r="AA309" i="423" s="1"/>
  <c r="X309" i="423"/>
  <c r="Y309" i="423" s="1"/>
  <c r="V309" i="423"/>
  <c r="W309" i="423" s="1"/>
  <c r="T309" i="423"/>
  <c r="U309" i="423" s="1"/>
  <c r="R309" i="423"/>
  <c r="S309" i="423" s="1"/>
  <c r="P309" i="423"/>
  <c r="Q309" i="423" s="1"/>
  <c r="N309" i="423"/>
  <c r="O309" i="423" s="1"/>
  <c r="L309" i="423"/>
  <c r="M309" i="423" s="1"/>
  <c r="J309" i="423"/>
  <c r="K309" i="423" s="1"/>
  <c r="H309" i="423"/>
  <c r="B309" i="423"/>
  <c r="AM308" i="423"/>
  <c r="AL308" i="423"/>
  <c r="AF308" i="423"/>
  <c r="AE308" i="423"/>
  <c r="Z308" i="423"/>
  <c r="AA308" i="423" s="1"/>
  <c r="X308" i="423"/>
  <c r="Y308" i="423" s="1"/>
  <c r="V308" i="423"/>
  <c r="W308" i="423" s="1"/>
  <c r="T308" i="423"/>
  <c r="U308" i="423" s="1"/>
  <c r="R308" i="423"/>
  <c r="S308" i="423" s="1"/>
  <c r="P308" i="423"/>
  <c r="Q308" i="423" s="1"/>
  <c r="N308" i="423"/>
  <c r="O308" i="423" s="1"/>
  <c r="L308" i="423"/>
  <c r="M308" i="423" s="1"/>
  <c r="J308" i="423"/>
  <c r="K308" i="423" s="1"/>
  <c r="H308" i="423"/>
  <c r="B308" i="423"/>
  <c r="AM307" i="423"/>
  <c r="AL307" i="423"/>
  <c r="AE307" i="423"/>
  <c r="Z307" i="423"/>
  <c r="AA307" i="423" s="1"/>
  <c r="X307" i="423"/>
  <c r="Y307" i="423" s="1"/>
  <c r="V307" i="423"/>
  <c r="W307" i="423" s="1"/>
  <c r="T307" i="423"/>
  <c r="U307" i="423" s="1"/>
  <c r="R307" i="423"/>
  <c r="S307" i="423" s="1"/>
  <c r="P307" i="423"/>
  <c r="Q307" i="423" s="1"/>
  <c r="N307" i="423"/>
  <c r="O307" i="423" s="1"/>
  <c r="L307" i="423"/>
  <c r="M307" i="423" s="1"/>
  <c r="J307" i="423"/>
  <c r="K307" i="423" s="1"/>
  <c r="H307" i="423"/>
  <c r="B307" i="423"/>
  <c r="AM306" i="423"/>
  <c r="AL306" i="423"/>
  <c r="AF306" i="423"/>
  <c r="AE306" i="423"/>
  <c r="Z306" i="423"/>
  <c r="AA306" i="423" s="1"/>
  <c r="X306" i="423"/>
  <c r="Y306" i="423" s="1"/>
  <c r="V306" i="423"/>
  <c r="W306" i="423" s="1"/>
  <c r="T306" i="423"/>
  <c r="U306" i="423" s="1"/>
  <c r="R306" i="423"/>
  <c r="S306" i="423" s="1"/>
  <c r="P306" i="423"/>
  <c r="Q306" i="423" s="1"/>
  <c r="N306" i="423"/>
  <c r="O306" i="423" s="1"/>
  <c r="L306" i="423"/>
  <c r="M306" i="423" s="1"/>
  <c r="J306" i="423"/>
  <c r="K306" i="423" s="1"/>
  <c r="H306" i="423"/>
  <c r="I306" i="423" s="1"/>
  <c r="B306" i="423"/>
  <c r="AM305" i="423"/>
  <c r="AL305" i="423"/>
  <c r="AE305" i="423"/>
  <c r="Z305" i="423"/>
  <c r="AA305" i="423" s="1"/>
  <c r="X305" i="423"/>
  <c r="Y305" i="423" s="1"/>
  <c r="V305" i="423"/>
  <c r="W305" i="423" s="1"/>
  <c r="T305" i="423"/>
  <c r="U305" i="423" s="1"/>
  <c r="R305" i="423"/>
  <c r="S305" i="423" s="1"/>
  <c r="P305" i="423"/>
  <c r="Q305" i="423" s="1"/>
  <c r="N305" i="423"/>
  <c r="O305" i="423" s="1"/>
  <c r="L305" i="423"/>
  <c r="M305" i="423" s="1"/>
  <c r="J305" i="423"/>
  <c r="K305" i="423" s="1"/>
  <c r="H305" i="423"/>
  <c r="I305" i="423" s="1"/>
  <c r="B305" i="423"/>
  <c r="AM304" i="423"/>
  <c r="AL304" i="423"/>
  <c r="AE304" i="423"/>
  <c r="Z304" i="423"/>
  <c r="AA304" i="423" s="1"/>
  <c r="X304" i="423"/>
  <c r="Y304" i="423" s="1"/>
  <c r="V304" i="423"/>
  <c r="W304" i="423" s="1"/>
  <c r="T304" i="423"/>
  <c r="U304" i="423" s="1"/>
  <c r="R304" i="423"/>
  <c r="S304" i="423" s="1"/>
  <c r="P304" i="423"/>
  <c r="Q304" i="423" s="1"/>
  <c r="N304" i="423"/>
  <c r="O304" i="423" s="1"/>
  <c r="L304" i="423"/>
  <c r="M304" i="423" s="1"/>
  <c r="J304" i="423"/>
  <c r="K304" i="423" s="1"/>
  <c r="H304" i="423"/>
  <c r="I304" i="423" s="1"/>
  <c r="B304" i="423"/>
  <c r="AM303" i="423"/>
  <c r="AL303" i="423"/>
  <c r="AE303" i="423"/>
  <c r="Z303" i="423"/>
  <c r="AA303" i="423" s="1"/>
  <c r="X303" i="423"/>
  <c r="Y303" i="423" s="1"/>
  <c r="V303" i="423"/>
  <c r="W303" i="423" s="1"/>
  <c r="T303" i="423"/>
  <c r="U303" i="423" s="1"/>
  <c r="R303" i="423"/>
  <c r="S303" i="423" s="1"/>
  <c r="P303" i="423"/>
  <c r="Q303" i="423" s="1"/>
  <c r="N303" i="423"/>
  <c r="O303" i="423" s="1"/>
  <c r="L303" i="423"/>
  <c r="M303" i="423" s="1"/>
  <c r="J303" i="423"/>
  <c r="K303" i="423" s="1"/>
  <c r="H303" i="423"/>
  <c r="B303" i="423"/>
  <c r="AM302" i="423"/>
  <c r="AL302" i="423"/>
  <c r="AE302" i="423"/>
  <c r="Z302" i="423"/>
  <c r="AA302" i="423" s="1"/>
  <c r="X302" i="423"/>
  <c r="Y302" i="423" s="1"/>
  <c r="V302" i="423"/>
  <c r="W302" i="423" s="1"/>
  <c r="T302" i="423"/>
  <c r="U302" i="423" s="1"/>
  <c r="R302" i="423"/>
  <c r="S302" i="423" s="1"/>
  <c r="P302" i="423"/>
  <c r="Q302" i="423" s="1"/>
  <c r="N302" i="423"/>
  <c r="O302" i="423" s="1"/>
  <c r="L302" i="423"/>
  <c r="M302" i="423" s="1"/>
  <c r="J302" i="423"/>
  <c r="K302" i="423" s="1"/>
  <c r="H302" i="423"/>
  <c r="B302" i="423"/>
  <c r="AM301" i="423"/>
  <c r="AL301" i="423"/>
  <c r="AE301" i="423"/>
  <c r="Z301" i="423"/>
  <c r="AA301" i="423" s="1"/>
  <c r="X301" i="423"/>
  <c r="Y301" i="423" s="1"/>
  <c r="V301" i="423"/>
  <c r="W301" i="423" s="1"/>
  <c r="T301" i="423"/>
  <c r="U301" i="423" s="1"/>
  <c r="R301" i="423"/>
  <c r="S301" i="423" s="1"/>
  <c r="P301" i="423"/>
  <c r="Q301" i="423" s="1"/>
  <c r="N301" i="423"/>
  <c r="O301" i="423" s="1"/>
  <c r="L301" i="423"/>
  <c r="M301" i="423" s="1"/>
  <c r="J301" i="423"/>
  <c r="K301" i="423" s="1"/>
  <c r="H301" i="423"/>
  <c r="I301" i="423" s="1"/>
  <c r="B301" i="423"/>
  <c r="AM300" i="423"/>
  <c r="AL300" i="423"/>
  <c r="AE300" i="423"/>
  <c r="Z300" i="423"/>
  <c r="AA300" i="423" s="1"/>
  <c r="X300" i="423"/>
  <c r="Y300" i="423" s="1"/>
  <c r="V300" i="423"/>
  <c r="W300" i="423" s="1"/>
  <c r="T300" i="423"/>
  <c r="U300" i="423" s="1"/>
  <c r="R300" i="423"/>
  <c r="S300" i="423" s="1"/>
  <c r="P300" i="423"/>
  <c r="Q300" i="423" s="1"/>
  <c r="N300" i="423"/>
  <c r="O300" i="423" s="1"/>
  <c r="L300" i="423"/>
  <c r="M300" i="423" s="1"/>
  <c r="J300" i="423"/>
  <c r="K300" i="423" s="1"/>
  <c r="H300" i="423"/>
  <c r="B300" i="423"/>
  <c r="AM299" i="423"/>
  <c r="AL299" i="423"/>
  <c r="AF299" i="423"/>
  <c r="AE299" i="423"/>
  <c r="Z299" i="423"/>
  <c r="AA299" i="423" s="1"/>
  <c r="X299" i="423"/>
  <c r="Y299" i="423" s="1"/>
  <c r="V299" i="423"/>
  <c r="W299" i="423" s="1"/>
  <c r="T299" i="423"/>
  <c r="U299" i="423" s="1"/>
  <c r="R299" i="423"/>
  <c r="S299" i="423" s="1"/>
  <c r="P299" i="423"/>
  <c r="Q299" i="423" s="1"/>
  <c r="N299" i="423"/>
  <c r="O299" i="423" s="1"/>
  <c r="L299" i="423"/>
  <c r="M299" i="423" s="1"/>
  <c r="J299" i="423"/>
  <c r="K299" i="423" s="1"/>
  <c r="H299" i="423"/>
  <c r="B299" i="423"/>
  <c r="AM298" i="423"/>
  <c r="AL298" i="423"/>
  <c r="AF298" i="423"/>
  <c r="AE298" i="423"/>
  <c r="Z298" i="423"/>
  <c r="AA298" i="423" s="1"/>
  <c r="X298" i="423"/>
  <c r="Y298" i="423" s="1"/>
  <c r="V298" i="423"/>
  <c r="W298" i="423" s="1"/>
  <c r="T298" i="423"/>
  <c r="U298" i="423" s="1"/>
  <c r="R298" i="423"/>
  <c r="S298" i="423" s="1"/>
  <c r="P298" i="423"/>
  <c r="Q298" i="423" s="1"/>
  <c r="N298" i="423"/>
  <c r="O298" i="423" s="1"/>
  <c r="L298" i="423"/>
  <c r="M298" i="423" s="1"/>
  <c r="J298" i="423"/>
  <c r="K298" i="423" s="1"/>
  <c r="H298" i="423"/>
  <c r="B298" i="423"/>
  <c r="AM297" i="423"/>
  <c r="AL297" i="423"/>
  <c r="AF297" i="423"/>
  <c r="AE297" i="423"/>
  <c r="Z297" i="423"/>
  <c r="AA297" i="423" s="1"/>
  <c r="X297" i="423"/>
  <c r="Y297" i="423" s="1"/>
  <c r="V297" i="423"/>
  <c r="W297" i="423" s="1"/>
  <c r="T297" i="423"/>
  <c r="U297" i="423" s="1"/>
  <c r="R297" i="423"/>
  <c r="S297" i="423" s="1"/>
  <c r="P297" i="423"/>
  <c r="Q297" i="423" s="1"/>
  <c r="N297" i="423"/>
  <c r="O297" i="423" s="1"/>
  <c r="L297" i="423"/>
  <c r="M297" i="423" s="1"/>
  <c r="J297" i="423"/>
  <c r="K297" i="423" s="1"/>
  <c r="H297" i="423"/>
  <c r="B297" i="423"/>
  <c r="AM296" i="423"/>
  <c r="AL296" i="423"/>
  <c r="AF296" i="423"/>
  <c r="AE296" i="423"/>
  <c r="Z296" i="423"/>
  <c r="AA296" i="423" s="1"/>
  <c r="X296" i="423"/>
  <c r="Y296" i="423" s="1"/>
  <c r="V296" i="423"/>
  <c r="W296" i="423" s="1"/>
  <c r="T296" i="423"/>
  <c r="U296" i="423" s="1"/>
  <c r="R296" i="423"/>
  <c r="S296" i="423" s="1"/>
  <c r="P296" i="423"/>
  <c r="Q296" i="423" s="1"/>
  <c r="N296" i="423"/>
  <c r="O296" i="423" s="1"/>
  <c r="L296" i="423"/>
  <c r="M296" i="423" s="1"/>
  <c r="J296" i="423"/>
  <c r="K296" i="423" s="1"/>
  <c r="H296" i="423"/>
  <c r="B296" i="423"/>
  <c r="AM295" i="423"/>
  <c r="AL295" i="423"/>
  <c r="AF295" i="423"/>
  <c r="AE295" i="423"/>
  <c r="Z295" i="423"/>
  <c r="AA295" i="423" s="1"/>
  <c r="X295" i="423"/>
  <c r="Y295" i="423" s="1"/>
  <c r="V295" i="423"/>
  <c r="W295" i="423" s="1"/>
  <c r="T295" i="423"/>
  <c r="U295" i="423" s="1"/>
  <c r="R295" i="423"/>
  <c r="S295" i="423" s="1"/>
  <c r="P295" i="423"/>
  <c r="Q295" i="423" s="1"/>
  <c r="N295" i="423"/>
  <c r="O295" i="423" s="1"/>
  <c r="L295" i="423"/>
  <c r="M295" i="423" s="1"/>
  <c r="J295" i="423"/>
  <c r="K295" i="423" s="1"/>
  <c r="H295" i="423"/>
  <c r="B295" i="423"/>
  <c r="AM294" i="423"/>
  <c r="AL294" i="423"/>
  <c r="AF294" i="423"/>
  <c r="AE294" i="423"/>
  <c r="Z294" i="423"/>
  <c r="AA294" i="423" s="1"/>
  <c r="X294" i="423"/>
  <c r="Y294" i="423" s="1"/>
  <c r="V294" i="423"/>
  <c r="W294" i="423" s="1"/>
  <c r="T294" i="423"/>
  <c r="U294" i="423" s="1"/>
  <c r="R294" i="423"/>
  <c r="S294" i="423" s="1"/>
  <c r="P294" i="423"/>
  <c r="Q294" i="423" s="1"/>
  <c r="N294" i="423"/>
  <c r="O294" i="423" s="1"/>
  <c r="L294" i="423"/>
  <c r="M294" i="423" s="1"/>
  <c r="J294" i="423"/>
  <c r="K294" i="423" s="1"/>
  <c r="H294" i="423"/>
  <c r="B294" i="423"/>
  <c r="AM293" i="423"/>
  <c r="AL293" i="423"/>
  <c r="AF293" i="423"/>
  <c r="AE293" i="423"/>
  <c r="Z293" i="423"/>
  <c r="AA293" i="423" s="1"/>
  <c r="X293" i="423"/>
  <c r="Y293" i="423" s="1"/>
  <c r="V293" i="423"/>
  <c r="W293" i="423" s="1"/>
  <c r="T293" i="423"/>
  <c r="U293" i="423" s="1"/>
  <c r="R293" i="423"/>
  <c r="S293" i="423" s="1"/>
  <c r="P293" i="423"/>
  <c r="Q293" i="423" s="1"/>
  <c r="N293" i="423"/>
  <c r="O293" i="423" s="1"/>
  <c r="L293" i="423"/>
  <c r="M293" i="423" s="1"/>
  <c r="J293" i="423"/>
  <c r="K293" i="423" s="1"/>
  <c r="H293" i="423"/>
  <c r="B293" i="423"/>
  <c r="AM292" i="423"/>
  <c r="AL292" i="423"/>
  <c r="AE292" i="423"/>
  <c r="Z292" i="423"/>
  <c r="AA292" i="423" s="1"/>
  <c r="X292" i="423"/>
  <c r="Y292" i="423" s="1"/>
  <c r="V292" i="423"/>
  <c r="W292" i="423" s="1"/>
  <c r="T292" i="423"/>
  <c r="U292" i="423" s="1"/>
  <c r="R292" i="423"/>
  <c r="S292" i="423" s="1"/>
  <c r="P292" i="423"/>
  <c r="Q292" i="423" s="1"/>
  <c r="N292" i="423"/>
  <c r="O292" i="423" s="1"/>
  <c r="L292" i="423"/>
  <c r="M292" i="423" s="1"/>
  <c r="J292" i="423"/>
  <c r="K292" i="423" s="1"/>
  <c r="H292" i="423"/>
  <c r="B292" i="423"/>
  <c r="AM291" i="423"/>
  <c r="AL291" i="423"/>
  <c r="AF291" i="423"/>
  <c r="AE291" i="423"/>
  <c r="Z291" i="423"/>
  <c r="AA291" i="423" s="1"/>
  <c r="X291" i="423"/>
  <c r="Y291" i="423" s="1"/>
  <c r="V291" i="423"/>
  <c r="W291" i="423" s="1"/>
  <c r="T291" i="423"/>
  <c r="U291" i="423" s="1"/>
  <c r="R291" i="423"/>
  <c r="S291" i="423" s="1"/>
  <c r="P291" i="423"/>
  <c r="Q291" i="423" s="1"/>
  <c r="N291" i="423"/>
  <c r="O291" i="423" s="1"/>
  <c r="L291" i="423"/>
  <c r="M291" i="423" s="1"/>
  <c r="J291" i="423"/>
  <c r="K291" i="423" s="1"/>
  <c r="H291" i="423"/>
  <c r="I291" i="423" s="1"/>
  <c r="B291" i="423"/>
  <c r="AM290" i="423"/>
  <c r="AL290" i="423"/>
  <c r="AF290" i="423"/>
  <c r="AE290" i="423"/>
  <c r="Z290" i="423"/>
  <c r="AA290" i="423" s="1"/>
  <c r="X290" i="423"/>
  <c r="Y290" i="423" s="1"/>
  <c r="V290" i="423"/>
  <c r="W290" i="423" s="1"/>
  <c r="T290" i="423"/>
  <c r="U290" i="423" s="1"/>
  <c r="R290" i="423"/>
  <c r="S290" i="423" s="1"/>
  <c r="P290" i="423"/>
  <c r="Q290" i="423" s="1"/>
  <c r="N290" i="423"/>
  <c r="O290" i="423" s="1"/>
  <c r="L290" i="423"/>
  <c r="M290" i="423" s="1"/>
  <c r="J290" i="423"/>
  <c r="K290" i="423" s="1"/>
  <c r="H290" i="423"/>
  <c r="I290" i="423" s="1"/>
  <c r="B290" i="423"/>
  <c r="AM289" i="423"/>
  <c r="AL289" i="423"/>
  <c r="AF289" i="423"/>
  <c r="AE289" i="423"/>
  <c r="Z289" i="423"/>
  <c r="AA289" i="423" s="1"/>
  <c r="X289" i="423"/>
  <c r="Y289" i="423" s="1"/>
  <c r="V289" i="423"/>
  <c r="W289" i="423" s="1"/>
  <c r="T289" i="423"/>
  <c r="U289" i="423" s="1"/>
  <c r="R289" i="423"/>
  <c r="S289" i="423" s="1"/>
  <c r="P289" i="423"/>
  <c r="Q289" i="423" s="1"/>
  <c r="N289" i="423"/>
  <c r="O289" i="423" s="1"/>
  <c r="L289" i="423"/>
  <c r="M289" i="423" s="1"/>
  <c r="J289" i="423"/>
  <c r="K289" i="423" s="1"/>
  <c r="H289" i="423"/>
  <c r="I289" i="423" s="1"/>
  <c r="B289" i="423"/>
  <c r="AM288" i="423"/>
  <c r="AL288" i="423"/>
  <c r="AF288" i="423"/>
  <c r="AE288" i="423"/>
  <c r="Z288" i="423"/>
  <c r="AA288" i="423" s="1"/>
  <c r="X288" i="423"/>
  <c r="Y288" i="423" s="1"/>
  <c r="V288" i="423"/>
  <c r="W288" i="423" s="1"/>
  <c r="T288" i="423"/>
  <c r="U288" i="423" s="1"/>
  <c r="R288" i="423"/>
  <c r="S288" i="423" s="1"/>
  <c r="P288" i="423"/>
  <c r="Q288" i="423" s="1"/>
  <c r="N288" i="423"/>
  <c r="O288" i="423" s="1"/>
  <c r="L288" i="423"/>
  <c r="M288" i="423" s="1"/>
  <c r="J288" i="423"/>
  <c r="K288" i="423" s="1"/>
  <c r="H288" i="423"/>
  <c r="I288" i="423" s="1"/>
  <c r="B288" i="423"/>
  <c r="AM287" i="423"/>
  <c r="AL287" i="423"/>
  <c r="AF287" i="423"/>
  <c r="AE287" i="423"/>
  <c r="Z287" i="423"/>
  <c r="AA287" i="423" s="1"/>
  <c r="X287" i="423"/>
  <c r="Y287" i="423" s="1"/>
  <c r="V287" i="423"/>
  <c r="W287" i="423" s="1"/>
  <c r="T287" i="423"/>
  <c r="U287" i="423" s="1"/>
  <c r="R287" i="423"/>
  <c r="S287" i="423" s="1"/>
  <c r="P287" i="423"/>
  <c r="Q287" i="423" s="1"/>
  <c r="N287" i="423"/>
  <c r="O287" i="423" s="1"/>
  <c r="L287" i="423"/>
  <c r="M287" i="423" s="1"/>
  <c r="J287" i="423"/>
  <c r="K287" i="423" s="1"/>
  <c r="H287" i="423"/>
  <c r="I287" i="423" s="1"/>
  <c r="B287" i="423"/>
  <c r="AM286" i="423"/>
  <c r="AL286" i="423"/>
  <c r="AF286" i="423"/>
  <c r="AE286" i="423"/>
  <c r="Z286" i="423"/>
  <c r="AA286" i="423" s="1"/>
  <c r="X286" i="423"/>
  <c r="Y286" i="423" s="1"/>
  <c r="V286" i="423"/>
  <c r="W286" i="423" s="1"/>
  <c r="T286" i="423"/>
  <c r="U286" i="423" s="1"/>
  <c r="R286" i="423"/>
  <c r="S286" i="423" s="1"/>
  <c r="P286" i="423"/>
  <c r="Q286" i="423" s="1"/>
  <c r="N286" i="423"/>
  <c r="O286" i="423" s="1"/>
  <c r="L286" i="423"/>
  <c r="M286" i="423" s="1"/>
  <c r="J286" i="423"/>
  <c r="K286" i="423" s="1"/>
  <c r="H286" i="423"/>
  <c r="B286" i="423"/>
  <c r="AM285" i="423"/>
  <c r="AL285" i="423"/>
  <c r="Z285" i="423"/>
  <c r="X285" i="423"/>
  <c r="V285" i="423"/>
  <c r="T285" i="423"/>
  <c r="R285" i="423"/>
  <c r="S285" i="423" s="1"/>
  <c r="P285" i="423"/>
  <c r="Q285" i="423" s="1"/>
  <c r="N285" i="423"/>
  <c r="O285" i="423" s="1"/>
  <c r="L285" i="423"/>
  <c r="M285" i="423" s="1"/>
  <c r="J285" i="423"/>
  <c r="K285" i="423" s="1"/>
  <c r="H285" i="423"/>
  <c r="B285" i="423"/>
  <c r="AM284" i="423"/>
  <c r="AL284" i="423"/>
  <c r="AF284" i="423"/>
  <c r="AE284" i="423"/>
  <c r="Z284" i="423"/>
  <c r="AA284" i="423" s="1"/>
  <c r="X284" i="423"/>
  <c r="Y284" i="423" s="1"/>
  <c r="V284" i="423"/>
  <c r="W284" i="423" s="1"/>
  <c r="T284" i="423"/>
  <c r="U284" i="423" s="1"/>
  <c r="R284" i="423"/>
  <c r="S284" i="423" s="1"/>
  <c r="P284" i="423"/>
  <c r="Q284" i="423" s="1"/>
  <c r="N284" i="423"/>
  <c r="O284" i="423" s="1"/>
  <c r="L284" i="423"/>
  <c r="M284" i="423" s="1"/>
  <c r="J284" i="423"/>
  <c r="K284" i="423" s="1"/>
  <c r="H284" i="423"/>
  <c r="B284" i="423"/>
  <c r="AN283" i="423"/>
  <c r="AM283" i="423"/>
  <c r="AL283" i="423"/>
  <c r="AF283" i="423"/>
  <c r="AE283" i="423"/>
  <c r="Z283" i="423"/>
  <c r="AA283" i="423" s="1"/>
  <c r="X283" i="423"/>
  <c r="Y283" i="423" s="1"/>
  <c r="V283" i="423"/>
  <c r="W283" i="423" s="1"/>
  <c r="T283" i="423"/>
  <c r="U283" i="423" s="1"/>
  <c r="R283" i="423"/>
  <c r="S283" i="423" s="1"/>
  <c r="P283" i="423"/>
  <c r="Q283" i="423" s="1"/>
  <c r="N283" i="423"/>
  <c r="O283" i="423" s="1"/>
  <c r="L283" i="423"/>
  <c r="M283" i="423" s="1"/>
  <c r="J283" i="423"/>
  <c r="K283" i="423" s="1"/>
  <c r="H283" i="423"/>
  <c r="B283" i="423"/>
  <c r="AN282" i="423"/>
  <c r="AM282" i="423"/>
  <c r="AL282" i="423"/>
  <c r="AE282" i="423"/>
  <c r="Z282" i="423"/>
  <c r="AA282" i="423" s="1"/>
  <c r="X282" i="423"/>
  <c r="Y282" i="423" s="1"/>
  <c r="V282" i="423"/>
  <c r="W282" i="423" s="1"/>
  <c r="T282" i="423"/>
  <c r="U282" i="423" s="1"/>
  <c r="R282" i="423"/>
  <c r="S282" i="423" s="1"/>
  <c r="P282" i="423"/>
  <c r="Q282" i="423" s="1"/>
  <c r="N282" i="423"/>
  <c r="O282" i="423" s="1"/>
  <c r="L282" i="423"/>
  <c r="M282" i="423" s="1"/>
  <c r="J282" i="423"/>
  <c r="K282" i="423" s="1"/>
  <c r="H282" i="423"/>
  <c r="I282" i="423" s="1"/>
  <c r="B282" i="423"/>
  <c r="AN281" i="423"/>
  <c r="AM281" i="423"/>
  <c r="AL281" i="423"/>
  <c r="AF281" i="423"/>
  <c r="AE281" i="423"/>
  <c r="Z281" i="423"/>
  <c r="AA281" i="423" s="1"/>
  <c r="X281" i="423"/>
  <c r="Y281" i="423" s="1"/>
  <c r="V281" i="423"/>
  <c r="W281" i="423" s="1"/>
  <c r="T281" i="423"/>
  <c r="U281" i="423" s="1"/>
  <c r="R281" i="423"/>
  <c r="S281" i="423" s="1"/>
  <c r="P281" i="423"/>
  <c r="Q281" i="423" s="1"/>
  <c r="N281" i="423"/>
  <c r="O281" i="423" s="1"/>
  <c r="L281" i="423"/>
  <c r="M281" i="423" s="1"/>
  <c r="J281" i="423"/>
  <c r="K281" i="423" s="1"/>
  <c r="H281" i="423"/>
  <c r="B281" i="423"/>
  <c r="AN280" i="423"/>
  <c r="AM280" i="423"/>
  <c r="AL280" i="423"/>
  <c r="AF280" i="423"/>
  <c r="AE280" i="423"/>
  <c r="Z280" i="423"/>
  <c r="AA280" i="423" s="1"/>
  <c r="X280" i="423"/>
  <c r="Y280" i="423" s="1"/>
  <c r="V280" i="423"/>
  <c r="W280" i="423" s="1"/>
  <c r="T280" i="423"/>
  <c r="U280" i="423" s="1"/>
  <c r="R280" i="423"/>
  <c r="S280" i="423" s="1"/>
  <c r="P280" i="423"/>
  <c r="Q280" i="423" s="1"/>
  <c r="N280" i="423"/>
  <c r="O280" i="423" s="1"/>
  <c r="L280" i="423"/>
  <c r="M280" i="423" s="1"/>
  <c r="J280" i="423"/>
  <c r="K280" i="423" s="1"/>
  <c r="H280" i="423"/>
  <c r="I280" i="423" s="1"/>
  <c r="B280" i="423"/>
  <c r="AN279" i="423"/>
  <c r="AM279" i="423"/>
  <c r="AL279" i="423"/>
  <c r="AF279" i="423"/>
  <c r="AE279" i="423"/>
  <c r="Z279" i="423"/>
  <c r="X279" i="423"/>
  <c r="V279" i="423"/>
  <c r="W279" i="423" s="1"/>
  <c r="T279" i="423"/>
  <c r="U279" i="423" s="1"/>
  <c r="R279" i="423"/>
  <c r="S279" i="423" s="1"/>
  <c r="P279" i="423"/>
  <c r="Q279" i="423" s="1"/>
  <c r="N279" i="423"/>
  <c r="O279" i="423" s="1"/>
  <c r="L279" i="423"/>
  <c r="M279" i="423" s="1"/>
  <c r="J279" i="423"/>
  <c r="K279" i="423" s="1"/>
  <c r="H279" i="423"/>
  <c r="B279" i="423"/>
  <c r="AM278" i="423"/>
  <c r="AL278" i="423"/>
  <c r="AE278" i="423"/>
  <c r="Z278" i="423"/>
  <c r="AA278" i="423" s="1"/>
  <c r="X278" i="423"/>
  <c r="Y278" i="423" s="1"/>
  <c r="V278" i="423"/>
  <c r="W278" i="423" s="1"/>
  <c r="T278" i="423"/>
  <c r="U278" i="423" s="1"/>
  <c r="R278" i="423"/>
  <c r="S278" i="423" s="1"/>
  <c r="P278" i="423"/>
  <c r="Q278" i="423" s="1"/>
  <c r="N278" i="423"/>
  <c r="O278" i="423" s="1"/>
  <c r="B278" i="423"/>
  <c r="AM277" i="423"/>
  <c r="AL277" i="423"/>
  <c r="AF277" i="423"/>
  <c r="AE277" i="423"/>
  <c r="Z277" i="423"/>
  <c r="AA277" i="423" s="1"/>
  <c r="X277" i="423"/>
  <c r="Y277" i="423" s="1"/>
  <c r="V277" i="423"/>
  <c r="W277" i="423" s="1"/>
  <c r="T277" i="423"/>
  <c r="U277" i="423" s="1"/>
  <c r="R277" i="423"/>
  <c r="S277" i="423" s="1"/>
  <c r="P277" i="423"/>
  <c r="Q277" i="423" s="1"/>
  <c r="N277" i="423"/>
  <c r="B277" i="423"/>
  <c r="AM276" i="423"/>
  <c r="AL276" i="423"/>
  <c r="AE276" i="423"/>
  <c r="Z276" i="423"/>
  <c r="AA276" i="423" s="1"/>
  <c r="X276" i="423"/>
  <c r="Y276" i="423" s="1"/>
  <c r="V276" i="423"/>
  <c r="W276" i="423" s="1"/>
  <c r="T276" i="423"/>
  <c r="U276" i="423" s="1"/>
  <c r="R276" i="423"/>
  <c r="S276" i="423" s="1"/>
  <c r="P276" i="423"/>
  <c r="Q276" i="423" s="1"/>
  <c r="N276" i="423"/>
  <c r="B276" i="423"/>
  <c r="AM275" i="423"/>
  <c r="AL275" i="423"/>
  <c r="AF275" i="423"/>
  <c r="AE275" i="423"/>
  <c r="Z275" i="423"/>
  <c r="AA275" i="423" s="1"/>
  <c r="X275" i="423"/>
  <c r="Y275" i="423" s="1"/>
  <c r="V275" i="423"/>
  <c r="W275" i="423" s="1"/>
  <c r="T275" i="423"/>
  <c r="U275" i="423" s="1"/>
  <c r="R275" i="423"/>
  <c r="S275" i="423" s="1"/>
  <c r="P275" i="423"/>
  <c r="Q275" i="423" s="1"/>
  <c r="N275" i="423"/>
  <c r="O275" i="423" s="1"/>
  <c r="L275" i="423"/>
  <c r="M275" i="423" s="1"/>
  <c r="J275" i="423"/>
  <c r="K275" i="423" s="1"/>
  <c r="H275" i="423"/>
  <c r="B275" i="423"/>
  <c r="AM274" i="423"/>
  <c r="AL274" i="423"/>
  <c r="AF274" i="423"/>
  <c r="AE274" i="423"/>
  <c r="Z274" i="423"/>
  <c r="AA274" i="423" s="1"/>
  <c r="X274" i="423"/>
  <c r="Y274" i="423" s="1"/>
  <c r="V274" i="423"/>
  <c r="W274" i="423" s="1"/>
  <c r="T274" i="423"/>
  <c r="U274" i="423" s="1"/>
  <c r="R274" i="423"/>
  <c r="S274" i="423" s="1"/>
  <c r="P274" i="423"/>
  <c r="Q274" i="423" s="1"/>
  <c r="N274" i="423"/>
  <c r="O274" i="423" s="1"/>
  <c r="L274" i="423"/>
  <c r="M274" i="423" s="1"/>
  <c r="J274" i="423"/>
  <c r="K274" i="423" s="1"/>
  <c r="H274" i="423"/>
  <c r="B274" i="423"/>
  <c r="AM273" i="423"/>
  <c r="AL273" i="423"/>
  <c r="AE273" i="423"/>
  <c r="Z273" i="423"/>
  <c r="AA273" i="423" s="1"/>
  <c r="X273" i="423"/>
  <c r="Y273" i="423" s="1"/>
  <c r="V273" i="423"/>
  <c r="W273" i="423" s="1"/>
  <c r="T273" i="423"/>
  <c r="U273" i="423" s="1"/>
  <c r="R273" i="423"/>
  <c r="S273" i="423" s="1"/>
  <c r="P273" i="423"/>
  <c r="Q273" i="423" s="1"/>
  <c r="N273" i="423"/>
  <c r="O273" i="423" s="1"/>
  <c r="L273" i="423"/>
  <c r="M273" i="423" s="1"/>
  <c r="J273" i="423"/>
  <c r="K273" i="423" s="1"/>
  <c r="H273" i="423"/>
  <c r="B273" i="423"/>
  <c r="AM272" i="423"/>
  <c r="AL272" i="423"/>
  <c r="AE272" i="423"/>
  <c r="Z272" i="423"/>
  <c r="AA272" i="423" s="1"/>
  <c r="X272" i="423"/>
  <c r="Y272" i="423" s="1"/>
  <c r="V272" i="423"/>
  <c r="W272" i="423" s="1"/>
  <c r="T272" i="423"/>
  <c r="U272" i="423" s="1"/>
  <c r="R272" i="423"/>
  <c r="S272" i="423" s="1"/>
  <c r="P272" i="423"/>
  <c r="Q272" i="423" s="1"/>
  <c r="N272" i="423"/>
  <c r="O272" i="423" s="1"/>
  <c r="L272" i="423"/>
  <c r="M272" i="423" s="1"/>
  <c r="J272" i="423"/>
  <c r="K272" i="423" s="1"/>
  <c r="H272" i="423"/>
  <c r="I272" i="423" s="1"/>
  <c r="B272" i="423"/>
  <c r="AN271" i="423"/>
  <c r="AM271" i="423"/>
  <c r="AL271" i="423"/>
  <c r="AF271" i="423"/>
  <c r="AE271" i="423"/>
  <c r="Z271" i="423"/>
  <c r="AA271" i="423" s="1"/>
  <c r="X271" i="423"/>
  <c r="Y271" i="423" s="1"/>
  <c r="V271" i="423"/>
  <c r="W271" i="423" s="1"/>
  <c r="T271" i="423"/>
  <c r="U271" i="423" s="1"/>
  <c r="R271" i="423"/>
  <c r="S271" i="423" s="1"/>
  <c r="P271" i="423"/>
  <c r="Q271" i="423" s="1"/>
  <c r="N271" i="423"/>
  <c r="O271" i="423" s="1"/>
  <c r="L271" i="423"/>
  <c r="M271" i="423" s="1"/>
  <c r="J271" i="423"/>
  <c r="K271" i="423" s="1"/>
  <c r="H271" i="423"/>
  <c r="B271" i="423"/>
  <c r="AM270" i="423"/>
  <c r="AL270" i="423"/>
  <c r="AF270" i="423"/>
  <c r="AE270" i="423"/>
  <c r="Z270" i="423"/>
  <c r="AA270" i="423" s="1"/>
  <c r="X270" i="423"/>
  <c r="Y270" i="423" s="1"/>
  <c r="V270" i="423"/>
  <c r="W270" i="423" s="1"/>
  <c r="T270" i="423"/>
  <c r="U270" i="423" s="1"/>
  <c r="R270" i="423"/>
  <c r="S270" i="423" s="1"/>
  <c r="P270" i="423"/>
  <c r="Q270" i="423" s="1"/>
  <c r="N270" i="423"/>
  <c r="O270" i="423" s="1"/>
  <c r="L270" i="423"/>
  <c r="M270" i="423" s="1"/>
  <c r="J270" i="423"/>
  <c r="K270" i="423" s="1"/>
  <c r="H270" i="423"/>
  <c r="B270" i="423"/>
  <c r="AM269" i="423"/>
  <c r="AL269" i="423"/>
  <c r="AF269" i="423"/>
  <c r="AE269" i="423"/>
  <c r="Z269" i="423"/>
  <c r="AA269" i="423" s="1"/>
  <c r="X269" i="423"/>
  <c r="Y269" i="423" s="1"/>
  <c r="V269" i="423"/>
  <c r="W269" i="423" s="1"/>
  <c r="T269" i="423"/>
  <c r="U269" i="423" s="1"/>
  <c r="R269" i="423"/>
  <c r="S269" i="423" s="1"/>
  <c r="P269" i="423"/>
  <c r="Q269" i="423" s="1"/>
  <c r="N269" i="423"/>
  <c r="O269" i="423" s="1"/>
  <c r="L269" i="423"/>
  <c r="M269" i="423" s="1"/>
  <c r="J269" i="423"/>
  <c r="K269" i="423" s="1"/>
  <c r="H269" i="423"/>
  <c r="B269" i="423"/>
  <c r="AM268" i="423"/>
  <c r="AL268" i="423"/>
  <c r="AF268" i="423"/>
  <c r="AE268" i="423"/>
  <c r="Z268" i="423"/>
  <c r="AA268" i="423" s="1"/>
  <c r="X268" i="423"/>
  <c r="Y268" i="423" s="1"/>
  <c r="V268" i="423"/>
  <c r="W268" i="423" s="1"/>
  <c r="T268" i="423"/>
  <c r="U268" i="423" s="1"/>
  <c r="R268" i="423"/>
  <c r="S268" i="423" s="1"/>
  <c r="P268" i="423"/>
  <c r="Q268" i="423" s="1"/>
  <c r="N268" i="423"/>
  <c r="O268" i="423" s="1"/>
  <c r="L268" i="423"/>
  <c r="M268" i="423" s="1"/>
  <c r="J268" i="423"/>
  <c r="K268" i="423" s="1"/>
  <c r="H268" i="423"/>
  <c r="B268" i="423"/>
  <c r="AM267" i="423"/>
  <c r="AL267" i="423"/>
  <c r="AF267" i="423"/>
  <c r="AE267" i="423"/>
  <c r="Z267" i="423"/>
  <c r="AA267" i="423" s="1"/>
  <c r="X267" i="423"/>
  <c r="Y267" i="423" s="1"/>
  <c r="V267" i="423"/>
  <c r="W267" i="423" s="1"/>
  <c r="T267" i="423"/>
  <c r="U267" i="423" s="1"/>
  <c r="R267" i="423"/>
  <c r="S267" i="423" s="1"/>
  <c r="P267" i="423"/>
  <c r="Q267" i="423" s="1"/>
  <c r="N267" i="423"/>
  <c r="O267" i="423" s="1"/>
  <c r="L267" i="423"/>
  <c r="M267" i="423" s="1"/>
  <c r="J267" i="423"/>
  <c r="K267" i="423" s="1"/>
  <c r="H267" i="423"/>
  <c r="B267" i="423"/>
  <c r="AM266" i="423"/>
  <c r="AL266" i="423"/>
  <c r="AF266" i="423"/>
  <c r="AE266" i="423"/>
  <c r="Z266" i="423"/>
  <c r="AA266" i="423" s="1"/>
  <c r="X266" i="423"/>
  <c r="Y266" i="423" s="1"/>
  <c r="V266" i="423"/>
  <c r="W266" i="423" s="1"/>
  <c r="T266" i="423"/>
  <c r="U266" i="423" s="1"/>
  <c r="R266" i="423"/>
  <c r="S266" i="423" s="1"/>
  <c r="P266" i="423"/>
  <c r="Q266" i="423" s="1"/>
  <c r="N266" i="423"/>
  <c r="O266" i="423" s="1"/>
  <c r="L266" i="423"/>
  <c r="M266" i="423" s="1"/>
  <c r="J266" i="423"/>
  <c r="K266" i="423" s="1"/>
  <c r="H266" i="423"/>
  <c r="B266" i="423"/>
  <c r="AM265" i="423"/>
  <c r="AL265" i="423"/>
  <c r="AE265" i="423"/>
  <c r="Z265" i="423"/>
  <c r="AA265" i="423" s="1"/>
  <c r="X265" i="423"/>
  <c r="Y265" i="423" s="1"/>
  <c r="V265" i="423"/>
  <c r="W265" i="423" s="1"/>
  <c r="T265" i="423"/>
  <c r="U265" i="423" s="1"/>
  <c r="R265" i="423"/>
  <c r="S265" i="423" s="1"/>
  <c r="P265" i="423"/>
  <c r="Q265" i="423" s="1"/>
  <c r="N265" i="423"/>
  <c r="O265" i="423" s="1"/>
  <c r="L265" i="423"/>
  <c r="M265" i="423" s="1"/>
  <c r="J265" i="423"/>
  <c r="K265" i="423" s="1"/>
  <c r="H265" i="423"/>
  <c r="I265" i="423" s="1"/>
  <c r="B265" i="423"/>
  <c r="AM264" i="423"/>
  <c r="AL264" i="423"/>
  <c r="AF264" i="423"/>
  <c r="AE264" i="423"/>
  <c r="Z264" i="423"/>
  <c r="AA264" i="423" s="1"/>
  <c r="X264" i="423"/>
  <c r="Y264" i="423" s="1"/>
  <c r="V264" i="423"/>
  <c r="W264" i="423" s="1"/>
  <c r="T264" i="423"/>
  <c r="U264" i="423" s="1"/>
  <c r="R264" i="423"/>
  <c r="S264" i="423" s="1"/>
  <c r="P264" i="423"/>
  <c r="Q264" i="423" s="1"/>
  <c r="N264" i="423"/>
  <c r="O264" i="423" s="1"/>
  <c r="L264" i="423"/>
  <c r="M264" i="423" s="1"/>
  <c r="J264" i="423"/>
  <c r="K264" i="423" s="1"/>
  <c r="H264" i="423"/>
  <c r="I264" i="423" s="1"/>
  <c r="B264" i="423"/>
  <c r="AM263" i="423"/>
  <c r="AL263" i="423"/>
  <c r="AE263" i="423"/>
  <c r="Z263" i="423"/>
  <c r="AA263" i="423" s="1"/>
  <c r="X263" i="423"/>
  <c r="Y263" i="423" s="1"/>
  <c r="V263" i="423"/>
  <c r="W263" i="423" s="1"/>
  <c r="T263" i="423"/>
  <c r="U263" i="423" s="1"/>
  <c r="R263" i="423"/>
  <c r="S263" i="423" s="1"/>
  <c r="P263" i="423"/>
  <c r="Q263" i="423" s="1"/>
  <c r="N263" i="423"/>
  <c r="O263" i="423" s="1"/>
  <c r="L263" i="423"/>
  <c r="M263" i="423" s="1"/>
  <c r="J263" i="423"/>
  <c r="K263" i="423" s="1"/>
  <c r="H263" i="423"/>
  <c r="B263" i="423"/>
  <c r="AM262" i="423"/>
  <c r="AL262" i="423"/>
  <c r="AF262" i="423"/>
  <c r="AE262" i="423"/>
  <c r="Z262" i="423"/>
  <c r="AA262" i="423" s="1"/>
  <c r="X262" i="423"/>
  <c r="Y262" i="423" s="1"/>
  <c r="V262" i="423"/>
  <c r="W262" i="423" s="1"/>
  <c r="T262" i="423"/>
  <c r="U262" i="423" s="1"/>
  <c r="R262" i="423"/>
  <c r="S262" i="423" s="1"/>
  <c r="P262" i="423"/>
  <c r="Q262" i="423" s="1"/>
  <c r="N262" i="423"/>
  <c r="O262" i="423" s="1"/>
  <c r="L262" i="423"/>
  <c r="M262" i="423" s="1"/>
  <c r="J262" i="423"/>
  <c r="K262" i="423" s="1"/>
  <c r="H262" i="423"/>
  <c r="B262" i="423"/>
  <c r="AM261" i="423"/>
  <c r="AL261" i="423"/>
  <c r="AE261" i="423"/>
  <c r="Z261" i="423"/>
  <c r="AA261" i="423" s="1"/>
  <c r="X261" i="423"/>
  <c r="Y261" i="423" s="1"/>
  <c r="V261" i="423"/>
  <c r="W261" i="423" s="1"/>
  <c r="T261" i="423"/>
  <c r="U261" i="423" s="1"/>
  <c r="R261" i="423"/>
  <c r="S261" i="423" s="1"/>
  <c r="P261" i="423"/>
  <c r="Q261" i="423" s="1"/>
  <c r="N261" i="423"/>
  <c r="O261" i="423" s="1"/>
  <c r="L261" i="423"/>
  <c r="M261" i="423" s="1"/>
  <c r="J261" i="423"/>
  <c r="K261" i="423" s="1"/>
  <c r="H261" i="423"/>
  <c r="I261" i="423" s="1"/>
  <c r="B261" i="423"/>
  <c r="AM260" i="423"/>
  <c r="AL260" i="423"/>
  <c r="AE260" i="423"/>
  <c r="Z260" i="423"/>
  <c r="AA260" i="423" s="1"/>
  <c r="X260" i="423"/>
  <c r="Y260" i="423" s="1"/>
  <c r="V260" i="423"/>
  <c r="W260" i="423" s="1"/>
  <c r="T260" i="423"/>
  <c r="U260" i="423" s="1"/>
  <c r="R260" i="423"/>
  <c r="S260" i="423" s="1"/>
  <c r="P260" i="423"/>
  <c r="Q260" i="423" s="1"/>
  <c r="N260" i="423"/>
  <c r="O260" i="423" s="1"/>
  <c r="L260" i="423"/>
  <c r="M260" i="423" s="1"/>
  <c r="J260" i="423"/>
  <c r="K260" i="423" s="1"/>
  <c r="H260" i="423"/>
  <c r="B260" i="423"/>
  <c r="AM259" i="423"/>
  <c r="AL259" i="423"/>
  <c r="AE259" i="423"/>
  <c r="Z259" i="423"/>
  <c r="AA259" i="423" s="1"/>
  <c r="X259" i="423"/>
  <c r="Y259" i="423" s="1"/>
  <c r="V259" i="423"/>
  <c r="W259" i="423" s="1"/>
  <c r="T259" i="423"/>
  <c r="U259" i="423" s="1"/>
  <c r="R259" i="423"/>
  <c r="S259" i="423" s="1"/>
  <c r="P259" i="423"/>
  <c r="Q259" i="423" s="1"/>
  <c r="N259" i="423"/>
  <c r="O259" i="423" s="1"/>
  <c r="L259" i="423"/>
  <c r="M259" i="423" s="1"/>
  <c r="J259" i="423"/>
  <c r="K259" i="423" s="1"/>
  <c r="H259" i="423"/>
  <c r="B259" i="423"/>
  <c r="AM258" i="423"/>
  <c r="AL258" i="423"/>
  <c r="AE258" i="423"/>
  <c r="Z258" i="423"/>
  <c r="AA258" i="423" s="1"/>
  <c r="X258" i="423"/>
  <c r="Y258" i="423" s="1"/>
  <c r="V258" i="423"/>
  <c r="W258" i="423" s="1"/>
  <c r="T258" i="423"/>
  <c r="U258" i="423" s="1"/>
  <c r="R258" i="423"/>
  <c r="S258" i="423" s="1"/>
  <c r="P258" i="423"/>
  <c r="Q258" i="423" s="1"/>
  <c r="N258" i="423"/>
  <c r="O258" i="423" s="1"/>
  <c r="L258" i="423"/>
  <c r="M258" i="423" s="1"/>
  <c r="J258" i="423"/>
  <c r="K258" i="423" s="1"/>
  <c r="H258" i="423"/>
  <c r="B258" i="423"/>
  <c r="AM257" i="423"/>
  <c r="AL257" i="423"/>
  <c r="AE257" i="423"/>
  <c r="Z257" i="423"/>
  <c r="AA257" i="423" s="1"/>
  <c r="X257" i="423"/>
  <c r="Y257" i="423" s="1"/>
  <c r="V257" i="423"/>
  <c r="W257" i="423" s="1"/>
  <c r="T257" i="423"/>
  <c r="U257" i="423" s="1"/>
  <c r="R257" i="423"/>
  <c r="S257" i="423" s="1"/>
  <c r="P257" i="423"/>
  <c r="Q257" i="423" s="1"/>
  <c r="N257" i="423"/>
  <c r="O257" i="423" s="1"/>
  <c r="L257" i="423"/>
  <c r="M257" i="423" s="1"/>
  <c r="J257" i="423"/>
  <c r="K257" i="423" s="1"/>
  <c r="H257" i="423"/>
  <c r="I257" i="423" s="1"/>
  <c r="B257" i="423"/>
  <c r="AM256" i="423"/>
  <c r="AL256" i="423"/>
  <c r="AE256" i="423"/>
  <c r="Z256" i="423"/>
  <c r="AA256" i="423" s="1"/>
  <c r="X256" i="423"/>
  <c r="Y256" i="423" s="1"/>
  <c r="V256" i="423"/>
  <c r="W256" i="423" s="1"/>
  <c r="T256" i="423"/>
  <c r="U256" i="423" s="1"/>
  <c r="R256" i="423"/>
  <c r="S256" i="423" s="1"/>
  <c r="P256" i="423"/>
  <c r="Q256" i="423" s="1"/>
  <c r="N256" i="423"/>
  <c r="O256" i="423" s="1"/>
  <c r="L256" i="423"/>
  <c r="M256" i="423" s="1"/>
  <c r="J256" i="423"/>
  <c r="K256" i="423" s="1"/>
  <c r="H256" i="423"/>
  <c r="B256" i="423"/>
  <c r="AM255" i="423"/>
  <c r="AL255" i="423"/>
  <c r="AF255" i="423"/>
  <c r="AE255" i="423"/>
  <c r="Z255" i="423"/>
  <c r="AA255" i="423" s="1"/>
  <c r="X255" i="423"/>
  <c r="Y255" i="423" s="1"/>
  <c r="V255" i="423"/>
  <c r="W255" i="423" s="1"/>
  <c r="T255" i="423"/>
  <c r="U255" i="423" s="1"/>
  <c r="R255" i="423"/>
  <c r="S255" i="423" s="1"/>
  <c r="P255" i="423"/>
  <c r="Q255" i="423" s="1"/>
  <c r="N255" i="423"/>
  <c r="O255" i="423" s="1"/>
  <c r="L255" i="423"/>
  <c r="M255" i="423" s="1"/>
  <c r="J255" i="423"/>
  <c r="K255" i="423" s="1"/>
  <c r="H255" i="423"/>
  <c r="B255" i="423"/>
  <c r="AM254" i="423"/>
  <c r="AL254" i="423"/>
  <c r="AF254" i="423"/>
  <c r="AE254" i="423"/>
  <c r="Z254" i="423"/>
  <c r="AA254" i="423" s="1"/>
  <c r="X254" i="423"/>
  <c r="Y254" i="423" s="1"/>
  <c r="V254" i="423"/>
  <c r="W254" i="423" s="1"/>
  <c r="T254" i="423"/>
  <c r="U254" i="423" s="1"/>
  <c r="R254" i="423"/>
  <c r="S254" i="423" s="1"/>
  <c r="P254" i="423"/>
  <c r="Q254" i="423" s="1"/>
  <c r="N254" i="423"/>
  <c r="O254" i="423" s="1"/>
  <c r="L254" i="423"/>
  <c r="M254" i="423" s="1"/>
  <c r="J254" i="423"/>
  <c r="K254" i="423" s="1"/>
  <c r="H254" i="423"/>
  <c r="B254" i="423"/>
  <c r="AM253" i="423"/>
  <c r="AL253" i="423"/>
  <c r="AE253" i="423"/>
  <c r="Z253" i="423"/>
  <c r="AA253" i="423" s="1"/>
  <c r="X253" i="423"/>
  <c r="Y253" i="423" s="1"/>
  <c r="V253" i="423"/>
  <c r="W253" i="423" s="1"/>
  <c r="T253" i="423"/>
  <c r="U253" i="423" s="1"/>
  <c r="R253" i="423"/>
  <c r="S253" i="423" s="1"/>
  <c r="P253" i="423"/>
  <c r="Q253" i="423" s="1"/>
  <c r="N253" i="423"/>
  <c r="O253" i="423" s="1"/>
  <c r="L253" i="423"/>
  <c r="M253" i="423" s="1"/>
  <c r="J253" i="423"/>
  <c r="K253" i="423" s="1"/>
  <c r="H253" i="423"/>
  <c r="I253" i="423" s="1"/>
  <c r="B253" i="423"/>
  <c r="AM252" i="423"/>
  <c r="AL252" i="423"/>
  <c r="AE252" i="423"/>
  <c r="Z252" i="423"/>
  <c r="AA252" i="423" s="1"/>
  <c r="X252" i="423"/>
  <c r="Y252" i="423" s="1"/>
  <c r="V252" i="423"/>
  <c r="W252" i="423" s="1"/>
  <c r="T252" i="423"/>
  <c r="U252" i="423" s="1"/>
  <c r="R252" i="423"/>
  <c r="S252" i="423" s="1"/>
  <c r="P252" i="423"/>
  <c r="Q252" i="423" s="1"/>
  <c r="N252" i="423"/>
  <c r="O252" i="423" s="1"/>
  <c r="L252" i="423"/>
  <c r="M252" i="423" s="1"/>
  <c r="J252" i="423"/>
  <c r="K252" i="423" s="1"/>
  <c r="H252" i="423"/>
  <c r="B252" i="423"/>
  <c r="AM251" i="423"/>
  <c r="AL251" i="423"/>
  <c r="AE251" i="423"/>
  <c r="Z251" i="423"/>
  <c r="AA251" i="423" s="1"/>
  <c r="X251" i="423"/>
  <c r="Y251" i="423" s="1"/>
  <c r="V251" i="423"/>
  <c r="W251" i="423" s="1"/>
  <c r="T251" i="423"/>
  <c r="U251" i="423" s="1"/>
  <c r="R251" i="423"/>
  <c r="S251" i="423" s="1"/>
  <c r="P251" i="423"/>
  <c r="Q251" i="423" s="1"/>
  <c r="N251" i="423"/>
  <c r="O251" i="423" s="1"/>
  <c r="L251" i="423"/>
  <c r="M251" i="423" s="1"/>
  <c r="J251" i="423"/>
  <c r="K251" i="423" s="1"/>
  <c r="H251" i="423"/>
  <c r="I251" i="423" s="1"/>
  <c r="B251" i="423"/>
  <c r="AM250" i="423"/>
  <c r="AL250" i="423"/>
  <c r="AF250" i="423"/>
  <c r="AE250" i="423"/>
  <c r="Z250" i="423"/>
  <c r="AA250" i="423" s="1"/>
  <c r="X250" i="423"/>
  <c r="Y250" i="423" s="1"/>
  <c r="V250" i="423"/>
  <c r="W250" i="423" s="1"/>
  <c r="T250" i="423"/>
  <c r="U250" i="423" s="1"/>
  <c r="R250" i="423"/>
  <c r="S250" i="423" s="1"/>
  <c r="P250" i="423"/>
  <c r="Q250" i="423" s="1"/>
  <c r="N250" i="423"/>
  <c r="O250" i="423" s="1"/>
  <c r="L250" i="423"/>
  <c r="M250" i="423" s="1"/>
  <c r="J250" i="423"/>
  <c r="K250" i="423" s="1"/>
  <c r="H250" i="423"/>
  <c r="I250" i="423" s="1"/>
  <c r="B250" i="423"/>
  <c r="AM249" i="423"/>
  <c r="AL249" i="423"/>
  <c r="AE249" i="423"/>
  <c r="Z249" i="423"/>
  <c r="AA249" i="423" s="1"/>
  <c r="X249" i="423"/>
  <c r="Y249" i="423" s="1"/>
  <c r="V249" i="423"/>
  <c r="W249" i="423" s="1"/>
  <c r="T249" i="423"/>
  <c r="U249" i="423" s="1"/>
  <c r="R249" i="423"/>
  <c r="S249" i="423" s="1"/>
  <c r="P249" i="423"/>
  <c r="Q249" i="423" s="1"/>
  <c r="N249" i="423"/>
  <c r="O249" i="423" s="1"/>
  <c r="L249" i="423"/>
  <c r="M249" i="423" s="1"/>
  <c r="J249" i="423"/>
  <c r="K249" i="423" s="1"/>
  <c r="H249" i="423"/>
  <c r="B249" i="423"/>
  <c r="AM248" i="423"/>
  <c r="AL248" i="423"/>
  <c r="AF248" i="423"/>
  <c r="AE248" i="423"/>
  <c r="Z248" i="423"/>
  <c r="AA248" i="423" s="1"/>
  <c r="X248" i="423"/>
  <c r="Y248" i="423" s="1"/>
  <c r="V248" i="423"/>
  <c r="W248" i="423" s="1"/>
  <c r="T248" i="423"/>
  <c r="U248" i="423" s="1"/>
  <c r="R248" i="423"/>
  <c r="S248" i="423" s="1"/>
  <c r="P248" i="423"/>
  <c r="Q248" i="423" s="1"/>
  <c r="N248" i="423"/>
  <c r="O248" i="423" s="1"/>
  <c r="L248" i="423"/>
  <c r="M248" i="423" s="1"/>
  <c r="J248" i="423"/>
  <c r="K248" i="423" s="1"/>
  <c r="H248" i="423"/>
  <c r="B248" i="423"/>
  <c r="AM247" i="423"/>
  <c r="AL247" i="423"/>
  <c r="AF247" i="423"/>
  <c r="AE247" i="423"/>
  <c r="Z247" i="423"/>
  <c r="AA247" i="423" s="1"/>
  <c r="X247" i="423"/>
  <c r="Y247" i="423" s="1"/>
  <c r="V247" i="423"/>
  <c r="W247" i="423" s="1"/>
  <c r="T247" i="423"/>
  <c r="U247" i="423" s="1"/>
  <c r="R247" i="423"/>
  <c r="S247" i="423" s="1"/>
  <c r="P247" i="423"/>
  <c r="Q247" i="423" s="1"/>
  <c r="N247" i="423"/>
  <c r="O247" i="423" s="1"/>
  <c r="L247" i="423"/>
  <c r="M247" i="423" s="1"/>
  <c r="J247" i="423"/>
  <c r="K247" i="423" s="1"/>
  <c r="H247" i="423"/>
  <c r="I247" i="423" s="1"/>
  <c r="B247" i="423"/>
  <c r="AM246" i="423"/>
  <c r="AL246" i="423"/>
  <c r="AE246" i="423"/>
  <c r="Z246" i="423"/>
  <c r="AA246" i="423" s="1"/>
  <c r="X246" i="423"/>
  <c r="Y246" i="423" s="1"/>
  <c r="V246" i="423"/>
  <c r="W246" i="423" s="1"/>
  <c r="T246" i="423"/>
  <c r="U246" i="423" s="1"/>
  <c r="R246" i="423"/>
  <c r="S246" i="423" s="1"/>
  <c r="P246" i="423"/>
  <c r="Q246" i="423" s="1"/>
  <c r="N246" i="423"/>
  <c r="O246" i="423" s="1"/>
  <c r="L246" i="423"/>
  <c r="M246" i="423" s="1"/>
  <c r="J246" i="423"/>
  <c r="K246" i="423" s="1"/>
  <c r="H246" i="423"/>
  <c r="I246" i="423" s="1"/>
  <c r="B246" i="423"/>
  <c r="AM245" i="423"/>
  <c r="AL245" i="423"/>
  <c r="AF245" i="423"/>
  <c r="AE245" i="423"/>
  <c r="Z245" i="423"/>
  <c r="AA245" i="423" s="1"/>
  <c r="X245" i="423"/>
  <c r="Y245" i="423" s="1"/>
  <c r="V245" i="423"/>
  <c r="W245" i="423" s="1"/>
  <c r="T245" i="423"/>
  <c r="U245" i="423" s="1"/>
  <c r="R245" i="423"/>
  <c r="S245" i="423" s="1"/>
  <c r="P245" i="423"/>
  <c r="Q245" i="423" s="1"/>
  <c r="N245" i="423"/>
  <c r="O245" i="423" s="1"/>
  <c r="L245" i="423"/>
  <c r="M245" i="423" s="1"/>
  <c r="J245" i="423"/>
  <c r="K245" i="423" s="1"/>
  <c r="H245" i="423"/>
  <c r="B245" i="423"/>
  <c r="AM242" i="423"/>
  <c r="AL242" i="423"/>
  <c r="AF242" i="423"/>
  <c r="AE242" i="423"/>
  <c r="Z242" i="423"/>
  <c r="AA242" i="423" s="1"/>
  <c r="X242" i="423"/>
  <c r="Y242" i="423" s="1"/>
  <c r="V242" i="423"/>
  <c r="W242" i="423" s="1"/>
  <c r="T242" i="423"/>
  <c r="U242" i="423" s="1"/>
  <c r="R242" i="423"/>
  <c r="S242" i="423" s="1"/>
  <c r="P242" i="423"/>
  <c r="Q242" i="423" s="1"/>
  <c r="N242" i="423"/>
  <c r="B242" i="423"/>
  <c r="AM241" i="423"/>
  <c r="AL241" i="423"/>
  <c r="AF241" i="423"/>
  <c r="AE241" i="423"/>
  <c r="Z241" i="423"/>
  <c r="AA241" i="423" s="1"/>
  <c r="X241" i="423"/>
  <c r="Y241" i="423" s="1"/>
  <c r="V241" i="423"/>
  <c r="W241" i="423" s="1"/>
  <c r="T241" i="423"/>
  <c r="U241" i="423" s="1"/>
  <c r="R241" i="423"/>
  <c r="S241" i="423" s="1"/>
  <c r="P241" i="423"/>
  <c r="Q241" i="423" s="1"/>
  <c r="N241" i="423"/>
  <c r="O241" i="423" s="1"/>
  <c r="L241" i="423"/>
  <c r="M241" i="423" s="1"/>
  <c r="J241" i="423"/>
  <c r="K241" i="423" s="1"/>
  <c r="H241" i="423"/>
  <c r="B241" i="423"/>
  <c r="AM240" i="423"/>
  <c r="AL240" i="423"/>
  <c r="AF240" i="423"/>
  <c r="AE240" i="423"/>
  <c r="Z240" i="423"/>
  <c r="AA240" i="423" s="1"/>
  <c r="X240" i="423"/>
  <c r="Y240" i="423" s="1"/>
  <c r="V240" i="423"/>
  <c r="W240" i="423" s="1"/>
  <c r="T240" i="423"/>
  <c r="U240" i="423" s="1"/>
  <c r="R240" i="423"/>
  <c r="S240" i="423" s="1"/>
  <c r="P240" i="423"/>
  <c r="Q240" i="423" s="1"/>
  <c r="N240" i="423"/>
  <c r="O240" i="423" s="1"/>
  <c r="L240" i="423"/>
  <c r="M240" i="423" s="1"/>
  <c r="J240" i="423"/>
  <c r="K240" i="423" s="1"/>
  <c r="H240" i="423"/>
  <c r="B240" i="423"/>
  <c r="AM239" i="423"/>
  <c r="AL239" i="423"/>
  <c r="AF239" i="423"/>
  <c r="AE239" i="423"/>
  <c r="Z239" i="423"/>
  <c r="AA239" i="423" s="1"/>
  <c r="X239" i="423"/>
  <c r="Y239" i="423" s="1"/>
  <c r="V239" i="423"/>
  <c r="W239" i="423" s="1"/>
  <c r="T239" i="423"/>
  <c r="U239" i="423" s="1"/>
  <c r="R239" i="423"/>
  <c r="S239" i="423" s="1"/>
  <c r="P239" i="423"/>
  <c r="Q239" i="423" s="1"/>
  <c r="N239" i="423"/>
  <c r="O239" i="423" s="1"/>
  <c r="L239" i="423"/>
  <c r="M239" i="423" s="1"/>
  <c r="J239" i="423"/>
  <c r="K239" i="423" s="1"/>
  <c r="H239" i="423"/>
  <c r="B239" i="423"/>
  <c r="AM238" i="423"/>
  <c r="AL238" i="423"/>
  <c r="AF238" i="423"/>
  <c r="AE238" i="423"/>
  <c r="Z238" i="423"/>
  <c r="AA238" i="423" s="1"/>
  <c r="X238" i="423"/>
  <c r="Y238" i="423" s="1"/>
  <c r="V238" i="423"/>
  <c r="W238" i="423" s="1"/>
  <c r="T238" i="423"/>
  <c r="U238" i="423" s="1"/>
  <c r="R238" i="423"/>
  <c r="S238" i="423" s="1"/>
  <c r="P238" i="423"/>
  <c r="Q238" i="423" s="1"/>
  <c r="N238" i="423"/>
  <c r="O238" i="423" s="1"/>
  <c r="L238" i="423"/>
  <c r="M238" i="423" s="1"/>
  <c r="J238" i="423"/>
  <c r="K238" i="423" s="1"/>
  <c r="H238" i="423"/>
  <c r="B238" i="423"/>
  <c r="AM237" i="423"/>
  <c r="AL237" i="423"/>
  <c r="AF237" i="423"/>
  <c r="AE237" i="423"/>
  <c r="Z237" i="423"/>
  <c r="AA237" i="423" s="1"/>
  <c r="X237" i="423"/>
  <c r="Y237" i="423" s="1"/>
  <c r="V237" i="423"/>
  <c r="W237" i="423" s="1"/>
  <c r="T237" i="423"/>
  <c r="U237" i="423" s="1"/>
  <c r="R237" i="423"/>
  <c r="S237" i="423" s="1"/>
  <c r="P237" i="423"/>
  <c r="Q237" i="423" s="1"/>
  <c r="N237" i="423"/>
  <c r="O237" i="423" s="1"/>
  <c r="L237" i="423"/>
  <c r="M237" i="423" s="1"/>
  <c r="J237" i="423"/>
  <c r="K237" i="423" s="1"/>
  <c r="H237" i="423"/>
  <c r="B237" i="423"/>
  <c r="AM236" i="423"/>
  <c r="AL236" i="423"/>
  <c r="AF236" i="423"/>
  <c r="AE236" i="423"/>
  <c r="Z236" i="423"/>
  <c r="AA236" i="423" s="1"/>
  <c r="X236" i="423"/>
  <c r="Y236" i="423" s="1"/>
  <c r="V236" i="423"/>
  <c r="W236" i="423" s="1"/>
  <c r="T236" i="423"/>
  <c r="U236" i="423" s="1"/>
  <c r="R236" i="423"/>
  <c r="S236" i="423" s="1"/>
  <c r="P236" i="423"/>
  <c r="Q236" i="423" s="1"/>
  <c r="N236" i="423"/>
  <c r="O236" i="423" s="1"/>
  <c r="L236" i="423"/>
  <c r="M236" i="423" s="1"/>
  <c r="J236" i="423"/>
  <c r="K236" i="423" s="1"/>
  <c r="H236" i="423"/>
  <c r="B236" i="423"/>
  <c r="AM235" i="423"/>
  <c r="AL235" i="423"/>
  <c r="AF235" i="423"/>
  <c r="AE235" i="423"/>
  <c r="Z235" i="423"/>
  <c r="AA235" i="423" s="1"/>
  <c r="X235" i="423"/>
  <c r="Y235" i="423" s="1"/>
  <c r="V235" i="423"/>
  <c r="W235" i="423" s="1"/>
  <c r="T235" i="423"/>
  <c r="U235" i="423" s="1"/>
  <c r="R235" i="423"/>
  <c r="S235" i="423" s="1"/>
  <c r="P235" i="423"/>
  <c r="Q235" i="423" s="1"/>
  <c r="N235" i="423"/>
  <c r="O235" i="423" s="1"/>
  <c r="L235" i="423"/>
  <c r="M235" i="423" s="1"/>
  <c r="J235" i="423"/>
  <c r="K235" i="423" s="1"/>
  <c r="H235" i="423"/>
  <c r="B235" i="423"/>
  <c r="AM234" i="423"/>
  <c r="AL234" i="423"/>
  <c r="AF234" i="423"/>
  <c r="AE234" i="423"/>
  <c r="Z234" i="423"/>
  <c r="AA234" i="423" s="1"/>
  <c r="X234" i="423"/>
  <c r="Y234" i="423" s="1"/>
  <c r="V234" i="423"/>
  <c r="W234" i="423" s="1"/>
  <c r="T234" i="423"/>
  <c r="U234" i="423" s="1"/>
  <c r="R234" i="423"/>
  <c r="S234" i="423" s="1"/>
  <c r="P234" i="423"/>
  <c r="Q234" i="423" s="1"/>
  <c r="N234" i="423"/>
  <c r="O234" i="423" s="1"/>
  <c r="L234" i="423"/>
  <c r="M234" i="423" s="1"/>
  <c r="J234" i="423"/>
  <c r="K234" i="423" s="1"/>
  <c r="H234" i="423"/>
  <c r="B234" i="423"/>
  <c r="AM233" i="423"/>
  <c r="AL233" i="423"/>
  <c r="AF233" i="423"/>
  <c r="AE233" i="423"/>
  <c r="Z233" i="423"/>
  <c r="AA233" i="423" s="1"/>
  <c r="X233" i="423"/>
  <c r="Y233" i="423" s="1"/>
  <c r="V233" i="423"/>
  <c r="W233" i="423" s="1"/>
  <c r="T233" i="423"/>
  <c r="U233" i="423" s="1"/>
  <c r="R233" i="423"/>
  <c r="S233" i="423" s="1"/>
  <c r="P233" i="423"/>
  <c r="Q233" i="423" s="1"/>
  <c r="N233" i="423"/>
  <c r="O233" i="423" s="1"/>
  <c r="L233" i="423"/>
  <c r="M233" i="423" s="1"/>
  <c r="J233" i="423"/>
  <c r="K233" i="423" s="1"/>
  <c r="H233" i="423"/>
  <c r="B233" i="423"/>
  <c r="AM232" i="423"/>
  <c r="AL232" i="423"/>
  <c r="AF232" i="423"/>
  <c r="AE232" i="423"/>
  <c r="Z232" i="423"/>
  <c r="AA232" i="423" s="1"/>
  <c r="X232" i="423"/>
  <c r="Y232" i="423" s="1"/>
  <c r="V232" i="423"/>
  <c r="W232" i="423" s="1"/>
  <c r="T232" i="423"/>
  <c r="U232" i="423" s="1"/>
  <c r="R232" i="423"/>
  <c r="S232" i="423" s="1"/>
  <c r="P232" i="423"/>
  <c r="Q232" i="423" s="1"/>
  <c r="N232" i="423"/>
  <c r="O232" i="423" s="1"/>
  <c r="L232" i="423"/>
  <c r="M232" i="423" s="1"/>
  <c r="J232" i="423"/>
  <c r="K232" i="423" s="1"/>
  <c r="H232" i="423"/>
  <c r="B232" i="423"/>
  <c r="AM231" i="423"/>
  <c r="AL231" i="423"/>
  <c r="AF231" i="423"/>
  <c r="AE231" i="423"/>
  <c r="Z231" i="423"/>
  <c r="AA231" i="423" s="1"/>
  <c r="X231" i="423"/>
  <c r="Y231" i="423" s="1"/>
  <c r="V231" i="423"/>
  <c r="W231" i="423" s="1"/>
  <c r="T231" i="423"/>
  <c r="U231" i="423" s="1"/>
  <c r="R231" i="423"/>
  <c r="S231" i="423" s="1"/>
  <c r="P231" i="423"/>
  <c r="Q231" i="423" s="1"/>
  <c r="N231" i="423"/>
  <c r="O231" i="423" s="1"/>
  <c r="L231" i="423"/>
  <c r="M231" i="423" s="1"/>
  <c r="J231" i="423"/>
  <c r="K231" i="423" s="1"/>
  <c r="H231" i="423"/>
  <c r="B231" i="423"/>
  <c r="AM230" i="423"/>
  <c r="AL230" i="423"/>
  <c r="AF230" i="423"/>
  <c r="AE230" i="423"/>
  <c r="Z230" i="423"/>
  <c r="AA230" i="423" s="1"/>
  <c r="X230" i="423"/>
  <c r="Y230" i="423" s="1"/>
  <c r="V230" i="423"/>
  <c r="W230" i="423" s="1"/>
  <c r="T230" i="423"/>
  <c r="U230" i="423" s="1"/>
  <c r="R230" i="423"/>
  <c r="S230" i="423" s="1"/>
  <c r="P230" i="423"/>
  <c r="Q230" i="423" s="1"/>
  <c r="N230" i="423"/>
  <c r="O230" i="423" s="1"/>
  <c r="L230" i="423"/>
  <c r="M230" i="423" s="1"/>
  <c r="J230" i="423"/>
  <c r="K230" i="423" s="1"/>
  <c r="H230" i="423"/>
  <c r="B230" i="423"/>
  <c r="AM229" i="423"/>
  <c r="AL229" i="423"/>
  <c r="AF229" i="423"/>
  <c r="AE229" i="423"/>
  <c r="Z229" i="423"/>
  <c r="AA229" i="423" s="1"/>
  <c r="X229" i="423"/>
  <c r="Y229" i="423" s="1"/>
  <c r="V229" i="423"/>
  <c r="W229" i="423" s="1"/>
  <c r="T229" i="423"/>
  <c r="U229" i="423" s="1"/>
  <c r="R229" i="423"/>
  <c r="S229" i="423" s="1"/>
  <c r="P229" i="423"/>
  <c r="Q229" i="423" s="1"/>
  <c r="N229" i="423"/>
  <c r="O229" i="423" s="1"/>
  <c r="L229" i="423"/>
  <c r="M229" i="423" s="1"/>
  <c r="J229" i="423"/>
  <c r="K229" i="423" s="1"/>
  <c r="H229" i="423"/>
  <c r="B229" i="423"/>
  <c r="AM228" i="423"/>
  <c r="AL228" i="423"/>
  <c r="AF228" i="423"/>
  <c r="AE228" i="423"/>
  <c r="Z228" i="423"/>
  <c r="AA228" i="423" s="1"/>
  <c r="X228" i="423"/>
  <c r="Y228" i="423" s="1"/>
  <c r="V228" i="423"/>
  <c r="W228" i="423" s="1"/>
  <c r="T228" i="423"/>
  <c r="U228" i="423" s="1"/>
  <c r="R228" i="423"/>
  <c r="S228" i="423" s="1"/>
  <c r="P228" i="423"/>
  <c r="Q228" i="423" s="1"/>
  <c r="N228" i="423"/>
  <c r="O228" i="423" s="1"/>
  <c r="L228" i="423"/>
  <c r="M228" i="423" s="1"/>
  <c r="J228" i="423"/>
  <c r="K228" i="423" s="1"/>
  <c r="H228" i="423"/>
  <c r="B228" i="423"/>
  <c r="AM227" i="423"/>
  <c r="AL227" i="423"/>
  <c r="AF227" i="423"/>
  <c r="AE227" i="423"/>
  <c r="Z227" i="423"/>
  <c r="AA227" i="423" s="1"/>
  <c r="X227" i="423"/>
  <c r="Y227" i="423" s="1"/>
  <c r="V227" i="423"/>
  <c r="W227" i="423" s="1"/>
  <c r="T227" i="423"/>
  <c r="U227" i="423" s="1"/>
  <c r="R227" i="423"/>
  <c r="S227" i="423" s="1"/>
  <c r="P227" i="423"/>
  <c r="Q227" i="423" s="1"/>
  <c r="N227" i="423"/>
  <c r="O227" i="423" s="1"/>
  <c r="L227" i="423"/>
  <c r="M227" i="423" s="1"/>
  <c r="J227" i="423"/>
  <c r="K227" i="423" s="1"/>
  <c r="H227" i="423"/>
  <c r="B227" i="423"/>
  <c r="AM226" i="423"/>
  <c r="AL226" i="423"/>
  <c r="AF226" i="423"/>
  <c r="AE226" i="423"/>
  <c r="Z226" i="423"/>
  <c r="AA226" i="423" s="1"/>
  <c r="X226" i="423"/>
  <c r="Y226" i="423" s="1"/>
  <c r="V226" i="423"/>
  <c r="W226" i="423" s="1"/>
  <c r="T226" i="423"/>
  <c r="U226" i="423" s="1"/>
  <c r="R226" i="423"/>
  <c r="S226" i="423" s="1"/>
  <c r="P226" i="423"/>
  <c r="Q226" i="423" s="1"/>
  <c r="N226" i="423"/>
  <c r="O226" i="423" s="1"/>
  <c r="L226" i="423"/>
  <c r="M226" i="423" s="1"/>
  <c r="J226" i="423"/>
  <c r="K226" i="423" s="1"/>
  <c r="H226" i="423"/>
  <c r="B226" i="423"/>
  <c r="AM225" i="423"/>
  <c r="AL225" i="423"/>
  <c r="AF225" i="423"/>
  <c r="AE225" i="423"/>
  <c r="Z225" i="423"/>
  <c r="AA225" i="423" s="1"/>
  <c r="X225" i="423"/>
  <c r="Y225" i="423" s="1"/>
  <c r="V225" i="423"/>
  <c r="W225" i="423" s="1"/>
  <c r="T225" i="423"/>
  <c r="U225" i="423" s="1"/>
  <c r="R225" i="423"/>
  <c r="S225" i="423" s="1"/>
  <c r="P225" i="423"/>
  <c r="Q225" i="423" s="1"/>
  <c r="N225" i="423"/>
  <c r="O225" i="423" s="1"/>
  <c r="L225" i="423"/>
  <c r="M225" i="423" s="1"/>
  <c r="J225" i="423"/>
  <c r="K225" i="423" s="1"/>
  <c r="H225" i="423"/>
  <c r="B225" i="423"/>
  <c r="AM224" i="423"/>
  <c r="AL224" i="423"/>
  <c r="AF224" i="423"/>
  <c r="AE224" i="423"/>
  <c r="Z224" i="423"/>
  <c r="AA224" i="423" s="1"/>
  <c r="X224" i="423"/>
  <c r="Y224" i="423" s="1"/>
  <c r="V224" i="423"/>
  <c r="W224" i="423" s="1"/>
  <c r="T224" i="423"/>
  <c r="U224" i="423" s="1"/>
  <c r="R224" i="423"/>
  <c r="S224" i="423" s="1"/>
  <c r="P224" i="423"/>
  <c r="Q224" i="423" s="1"/>
  <c r="N224" i="423"/>
  <c r="O224" i="423" s="1"/>
  <c r="L224" i="423"/>
  <c r="M224" i="423" s="1"/>
  <c r="J224" i="423"/>
  <c r="K224" i="423" s="1"/>
  <c r="H224" i="423"/>
  <c r="B224" i="423"/>
  <c r="AM223" i="423"/>
  <c r="AL223" i="423"/>
  <c r="AF223" i="423"/>
  <c r="AE223" i="423"/>
  <c r="Z223" i="423"/>
  <c r="AA223" i="423" s="1"/>
  <c r="X223" i="423"/>
  <c r="Y223" i="423" s="1"/>
  <c r="V223" i="423"/>
  <c r="W223" i="423" s="1"/>
  <c r="T223" i="423"/>
  <c r="U223" i="423" s="1"/>
  <c r="R223" i="423"/>
  <c r="S223" i="423" s="1"/>
  <c r="P223" i="423"/>
  <c r="Q223" i="423" s="1"/>
  <c r="N223" i="423"/>
  <c r="O223" i="423" s="1"/>
  <c r="L223" i="423"/>
  <c r="M223" i="423" s="1"/>
  <c r="J223" i="423"/>
  <c r="K223" i="423" s="1"/>
  <c r="H223" i="423"/>
  <c r="B223" i="423"/>
  <c r="AM222" i="423"/>
  <c r="AL222" i="423"/>
  <c r="AF222" i="423"/>
  <c r="AE222" i="423"/>
  <c r="Z222" i="423"/>
  <c r="AA222" i="423" s="1"/>
  <c r="X222" i="423"/>
  <c r="Y222" i="423" s="1"/>
  <c r="V222" i="423"/>
  <c r="W222" i="423" s="1"/>
  <c r="T222" i="423"/>
  <c r="U222" i="423" s="1"/>
  <c r="R222" i="423"/>
  <c r="S222" i="423" s="1"/>
  <c r="P222" i="423"/>
  <c r="Q222" i="423" s="1"/>
  <c r="N222" i="423"/>
  <c r="O222" i="423" s="1"/>
  <c r="L222" i="423"/>
  <c r="M222" i="423" s="1"/>
  <c r="J222" i="423"/>
  <c r="K222" i="423" s="1"/>
  <c r="H222" i="423"/>
  <c r="B222" i="423"/>
  <c r="AM221" i="423"/>
  <c r="AL221" i="423"/>
  <c r="AF221" i="423"/>
  <c r="AE221" i="423"/>
  <c r="Z221" i="423"/>
  <c r="AA221" i="423" s="1"/>
  <c r="X221" i="423"/>
  <c r="Y221" i="423" s="1"/>
  <c r="V221" i="423"/>
  <c r="W221" i="423" s="1"/>
  <c r="T221" i="423"/>
  <c r="U221" i="423" s="1"/>
  <c r="R221" i="423"/>
  <c r="S221" i="423" s="1"/>
  <c r="P221" i="423"/>
  <c r="Q221" i="423" s="1"/>
  <c r="N221" i="423"/>
  <c r="O221" i="423" s="1"/>
  <c r="L221" i="423"/>
  <c r="M221" i="423" s="1"/>
  <c r="J221" i="423"/>
  <c r="K221" i="423" s="1"/>
  <c r="H221" i="423"/>
  <c r="B221" i="423"/>
  <c r="AM220" i="423"/>
  <c r="AL220" i="423"/>
  <c r="AF220" i="423"/>
  <c r="AE220" i="423"/>
  <c r="Z220" i="423"/>
  <c r="AA220" i="423" s="1"/>
  <c r="X220" i="423"/>
  <c r="Y220" i="423" s="1"/>
  <c r="V220" i="423"/>
  <c r="W220" i="423" s="1"/>
  <c r="T220" i="423"/>
  <c r="U220" i="423" s="1"/>
  <c r="R220" i="423"/>
  <c r="S220" i="423" s="1"/>
  <c r="P220" i="423"/>
  <c r="Q220" i="423" s="1"/>
  <c r="N220" i="423"/>
  <c r="O220" i="423" s="1"/>
  <c r="L220" i="423"/>
  <c r="M220" i="423" s="1"/>
  <c r="J220" i="423"/>
  <c r="K220" i="423" s="1"/>
  <c r="H220" i="423"/>
  <c r="B220" i="423"/>
  <c r="AM219" i="423"/>
  <c r="AL219" i="423"/>
  <c r="AF219" i="423"/>
  <c r="AE219" i="423"/>
  <c r="Z219" i="423"/>
  <c r="AA219" i="423" s="1"/>
  <c r="X219" i="423"/>
  <c r="Y219" i="423" s="1"/>
  <c r="V219" i="423"/>
  <c r="W219" i="423" s="1"/>
  <c r="T219" i="423"/>
  <c r="U219" i="423" s="1"/>
  <c r="R219" i="423"/>
  <c r="S219" i="423" s="1"/>
  <c r="P219" i="423"/>
  <c r="Q219" i="423" s="1"/>
  <c r="N219" i="423"/>
  <c r="O219" i="423" s="1"/>
  <c r="L219" i="423"/>
  <c r="M219" i="423" s="1"/>
  <c r="J219" i="423"/>
  <c r="K219" i="423" s="1"/>
  <c r="H219" i="423"/>
  <c r="B219" i="423"/>
  <c r="AM218" i="423"/>
  <c r="AL218" i="423"/>
  <c r="AF218" i="423"/>
  <c r="AE218" i="423"/>
  <c r="Z218" i="423"/>
  <c r="AA218" i="423" s="1"/>
  <c r="X218" i="423"/>
  <c r="Y218" i="423" s="1"/>
  <c r="V218" i="423"/>
  <c r="W218" i="423" s="1"/>
  <c r="T218" i="423"/>
  <c r="U218" i="423" s="1"/>
  <c r="R218" i="423"/>
  <c r="S218" i="423" s="1"/>
  <c r="P218" i="423"/>
  <c r="Q218" i="423" s="1"/>
  <c r="N218" i="423"/>
  <c r="O218" i="423" s="1"/>
  <c r="L218" i="423"/>
  <c r="M218" i="423" s="1"/>
  <c r="J218" i="423"/>
  <c r="K218" i="423" s="1"/>
  <c r="H218" i="423"/>
  <c r="B218" i="423"/>
  <c r="AM217" i="423"/>
  <c r="AL217" i="423"/>
  <c r="AF217" i="423"/>
  <c r="AE217" i="423"/>
  <c r="Z217" i="423"/>
  <c r="AA217" i="423" s="1"/>
  <c r="X217" i="423"/>
  <c r="Y217" i="423" s="1"/>
  <c r="V217" i="423"/>
  <c r="W217" i="423" s="1"/>
  <c r="T217" i="423"/>
  <c r="U217" i="423" s="1"/>
  <c r="R217" i="423"/>
  <c r="S217" i="423" s="1"/>
  <c r="P217" i="423"/>
  <c r="Q217" i="423" s="1"/>
  <c r="N217" i="423"/>
  <c r="O217" i="423" s="1"/>
  <c r="L217" i="423"/>
  <c r="M217" i="423" s="1"/>
  <c r="J217" i="423"/>
  <c r="K217" i="423" s="1"/>
  <c r="H217" i="423"/>
  <c r="B217" i="423"/>
  <c r="AM216" i="423"/>
  <c r="AL216" i="423"/>
  <c r="AE216" i="423"/>
  <c r="Z216" i="423"/>
  <c r="AA216" i="423" s="1"/>
  <c r="X216" i="423"/>
  <c r="Y216" i="423" s="1"/>
  <c r="V216" i="423"/>
  <c r="W216" i="423" s="1"/>
  <c r="T216" i="423"/>
  <c r="U216" i="423" s="1"/>
  <c r="R216" i="423"/>
  <c r="S216" i="423" s="1"/>
  <c r="P216" i="423"/>
  <c r="Q216" i="423" s="1"/>
  <c r="N216" i="423"/>
  <c r="O216" i="423" s="1"/>
  <c r="L216" i="423"/>
  <c r="M216" i="423" s="1"/>
  <c r="J216" i="423"/>
  <c r="K216" i="423" s="1"/>
  <c r="H216" i="423"/>
  <c r="I216" i="423" s="1"/>
  <c r="B216" i="423"/>
  <c r="AM215" i="423"/>
  <c r="AL215" i="423"/>
  <c r="AE215" i="423"/>
  <c r="Z215" i="423"/>
  <c r="AA215" i="423" s="1"/>
  <c r="X215" i="423"/>
  <c r="Y215" i="423" s="1"/>
  <c r="V215" i="423"/>
  <c r="W215" i="423" s="1"/>
  <c r="T215" i="423"/>
  <c r="U215" i="423" s="1"/>
  <c r="R215" i="423"/>
  <c r="S215" i="423" s="1"/>
  <c r="P215" i="423"/>
  <c r="Q215" i="423" s="1"/>
  <c r="N215" i="423"/>
  <c r="O215" i="423" s="1"/>
  <c r="L215" i="423"/>
  <c r="M215" i="423" s="1"/>
  <c r="J215" i="423"/>
  <c r="K215" i="423" s="1"/>
  <c r="H215" i="423"/>
  <c r="B215" i="423"/>
  <c r="AM214" i="423"/>
  <c r="AL214" i="423"/>
  <c r="AE214" i="423"/>
  <c r="Z214" i="423"/>
  <c r="AA214" i="423" s="1"/>
  <c r="X214" i="423"/>
  <c r="Y214" i="423" s="1"/>
  <c r="V214" i="423"/>
  <c r="W214" i="423" s="1"/>
  <c r="T214" i="423"/>
  <c r="U214" i="423" s="1"/>
  <c r="R214" i="423"/>
  <c r="S214" i="423" s="1"/>
  <c r="P214" i="423"/>
  <c r="Q214" i="423" s="1"/>
  <c r="N214" i="423"/>
  <c r="O214" i="423" s="1"/>
  <c r="L214" i="423"/>
  <c r="M214" i="423" s="1"/>
  <c r="J214" i="423"/>
  <c r="K214" i="423" s="1"/>
  <c r="H214" i="423"/>
  <c r="I214" i="423" s="1"/>
  <c r="B214" i="423"/>
  <c r="AM213" i="423"/>
  <c r="AL213" i="423"/>
  <c r="AE213" i="423"/>
  <c r="Z213" i="423"/>
  <c r="AA213" i="423" s="1"/>
  <c r="X213" i="423"/>
  <c r="Y213" i="423" s="1"/>
  <c r="V213" i="423"/>
  <c r="W213" i="423" s="1"/>
  <c r="T213" i="423"/>
  <c r="U213" i="423" s="1"/>
  <c r="R213" i="423"/>
  <c r="S213" i="423" s="1"/>
  <c r="P213" i="423"/>
  <c r="Q213" i="423" s="1"/>
  <c r="N213" i="423"/>
  <c r="B213" i="423"/>
  <c r="AM212" i="423"/>
  <c r="AL212" i="423"/>
  <c r="AE212" i="423"/>
  <c r="Z212" i="423"/>
  <c r="AA212" i="423" s="1"/>
  <c r="X212" i="423"/>
  <c r="Y212" i="423" s="1"/>
  <c r="V212" i="423"/>
  <c r="W212" i="423" s="1"/>
  <c r="T212" i="423"/>
  <c r="U212" i="423" s="1"/>
  <c r="R212" i="423"/>
  <c r="S212" i="423" s="1"/>
  <c r="P212" i="423"/>
  <c r="Q212" i="423" s="1"/>
  <c r="N212" i="423"/>
  <c r="O212" i="423" s="1"/>
  <c r="L212" i="423"/>
  <c r="M212" i="423" s="1"/>
  <c r="J212" i="423"/>
  <c r="K212" i="423" s="1"/>
  <c r="H212" i="423"/>
  <c r="I212" i="423" s="1"/>
  <c r="B212" i="423"/>
  <c r="AM211" i="423"/>
  <c r="AL211" i="423"/>
  <c r="AE211" i="423"/>
  <c r="Z211" i="423"/>
  <c r="AA211" i="423" s="1"/>
  <c r="X211" i="423"/>
  <c r="Y211" i="423" s="1"/>
  <c r="V211" i="423"/>
  <c r="W211" i="423" s="1"/>
  <c r="T211" i="423"/>
  <c r="U211" i="423" s="1"/>
  <c r="R211" i="423"/>
  <c r="S211" i="423" s="1"/>
  <c r="P211" i="423"/>
  <c r="Q211" i="423" s="1"/>
  <c r="N211" i="423"/>
  <c r="O211" i="423" s="1"/>
  <c r="L211" i="423"/>
  <c r="M211" i="423" s="1"/>
  <c r="J211" i="423"/>
  <c r="K211" i="423" s="1"/>
  <c r="H211" i="423"/>
  <c r="B211" i="423"/>
  <c r="AM210" i="423"/>
  <c r="AL210" i="423"/>
  <c r="AF210" i="423"/>
  <c r="AE210" i="423"/>
  <c r="Z210" i="423"/>
  <c r="AA210" i="423" s="1"/>
  <c r="X210" i="423"/>
  <c r="Y210" i="423" s="1"/>
  <c r="V210" i="423"/>
  <c r="W210" i="423" s="1"/>
  <c r="T210" i="423"/>
  <c r="U210" i="423" s="1"/>
  <c r="R210" i="423"/>
  <c r="S210" i="423" s="1"/>
  <c r="P210" i="423"/>
  <c r="Q210" i="423" s="1"/>
  <c r="N210" i="423"/>
  <c r="O210" i="423" s="1"/>
  <c r="L210" i="423"/>
  <c r="M210" i="423" s="1"/>
  <c r="J210" i="423"/>
  <c r="K210" i="423" s="1"/>
  <c r="H210" i="423"/>
  <c r="B210" i="423"/>
  <c r="AM209" i="423"/>
  <c r="AL209" i="423"/>
  <c r="AF209" i="423"/>
  <c r="AE209" i="423"/>
  <c r="Z209" i="423"/>
  <c r="AA209" i="423" s="1"/>
  <c r="X209" i="423"/>
  <c r="Y209" i="423" s="1"/>
  <c r="V209" i="423"/>
  <c r="W209" i="423" s="1"/>
  <c r="T209" i="423"/>
  <c r="U209" i="423" s="1"/>
  <c r="R209" i="423"/>
  <c r="S209" i="423" s="1"/>
  <c r="P209" i="423"/>
  <c r="Q209" i="423" s="1"/>
  <c r="N209" i="423"/>
  <c r="O209" i="423" s="1"/>
  <c r="L209" i="423"/>
  <c r="M209" i="423" s="1"/>
  <c r="J209" i="423"/>
  <c r="K209" i="423" s="1"/>
  <c r="H209" i="423"/>
  <c r="B209" i="423"/>
  <c r="AM208" i="423"/>
  <c r="AL208" i="423"/>
  <c r="AE208" i="423"/>
  <c r="Z208" i="423"/>
  <c r="AA208" i="423" s="1"/>
  <c r="X208" i="423"/>
  <c r="Y208" i="423" s="1"/>
  <c r="V208" i="423"/>
  <c r="W208" i="423" s="1"/>
  <c r="T208" i="423"/>
  <c r="U208" i="423" s="1"/>
  <c r="R208" i="423"/>
  <c r="S208" i="423" s="1"/>
  <c r="P208" i="423"/>
  <c r="Q208" i="423" s="1"/>
  <c r="N208" i="423"/>
  <c r="O208" i="423" s="1"/>
  <c r="L208" i="423"/>
  <c r="M208" i="423" s="1"/>
  <c r="J208" i="423"/>
  <c r="K208" i="423" s="1"/>
  <c r="H208" i="423"/>
  <c r="B208" i="423"/>
  <c r="AM207" i="423"/>
  <c r="AL207" i="423"/>
  <c r="AE207" i="423"/>
  <c r="Z207" i="423"/>
  <c r="AA207" i="423" s="1"/>
  <c r="X207" i="423"/>
  <c r="Y207" i="423" s="1"/>
  <c r="V207" i="423"/>
  <c r="W207" i="423" s="1"/>
  <c r="T207" i="423"/>
  <c r="U207" i="423" s="1"/>
  <c r="R207" i="423"/>
  <c r="S207" i="423" s="1"/>
  <c r="P207" i="423"/>
  <c r="Q207" i="423" s="1"/>
  <c r="N207" i="423"/>
  <c r="O207" i="423" s="1"/>
  <c r="L207" i="423"/>
  <c r="M207" i="423" s="1"/>
  <c r="J207" i="423"/>
  <c r="K207" i="423" s="1"/>
  <c r="H207" i="423"/>
  <c r="B207" i="423"/>
  <c r="AM206" i="423"/>
  <c r="AL206" i="423"/>
  <c r="AE206" i="423"/>
  <c r="Z206" i="423"/>
  <c r="AA206" i="423" s="1"/>
  <c r="X206" i="423"/>
  <c r="Y206" i="423" s="1"/>
  <c r="V206" i="423"/>
  <c r="W206" i="423" s="1"/>
  <c r="T206" i="423"/>
  <c r="U206" i="423" s="1"/>
  <c r="R206" i="423"/>
  <c r="S206" i="423" s="1"/>
  <c r="P206" i="423"/>
  <c r="Q206" i="423" s="1"/>
  <c r="N206" i="423"/>
  <c r="O206" i="423" s="1"/>
  <c r="L206" i="423"/>
  <c r="M206" i="423" s="1"/>
  <c r="J206" i="423"/>
  <c r="K206" i="423" s="1"/>
  <c r="H206" i="423"/>
  <c r="B206" i="423"/>
  <c r="AM205" i="423"/>
  <c r="AL205" i="423"/>
  <c r="AE205" i="423"/>
  <c r="Z205" i="423"/>
  <c r="AA205" i="423" s="1"/>
  <c r="X205" i="423"/>
  <c r="Y205" i="423" s="1"/>
  <c r="V205" i="423"/>
  <c r="W205" i="423" s="1"/>
  <c r="T205" i="423"/>
  <c r="U205" i="423" s="1"/>
  <c r="R205" i="423"/>
  <c r="S205" i="423" s="1"/>
  <c r="P205" i="423"/>
  <c r="Q205" i="423" s="1"/>
  <c r="N205" i="423"/>
  <c r="O205" i="423" s="1"/>
  <c r="L205" i="423"/>
  <c r="M205" i="423" s="1"/>
  <c r="J205" i="423"/>
  <c r="K205" i="423" s="1"/>
  <c r="H205" i="423"/>
  <c r="B205" i="423"/>
  <c r="AM204" i="423"/>
  <c r="AL204" i="423"/>
  <c r="AE204" i="423"/>
  <c r="Z204" i="423"/>
  <c r="AA204" i="423" s="1"/>
  <c r="X204" i="423"/>
  <c r="Y204" i="423" s="1"/>
  <c r="V204" i="423"/>
  <c r="W204" i="423" s="1"/>
  <c r="T204" i="423"/>
  <c r="U204" i="423" s="1"/>
  <c r="R204" i="423"/>
  <c r="S204" i="423" s="1"/>
  <c r="P204" i="423"/>
  <c r="Q204" i="423" s="1"/>
  <c r="N204" i="423"/>
  <c r="O204" i="423" s="1"/>
  <c r="L204" i="423"/>
  <c r="M204" i="423" s="1"/>
  <c r="J204" i="423"/>
  <c r="K204" i="423" s="1"/>
  <c r="H204" i="423"/>
  <c r="I204" i="423" s="1"/>
  <c r="B204" i="423"/>
  <c r="AM203" i="423"/>
  <c r="AL203" i="423"/>
  <c r="AE203" i="423"/>
  <c r="Z203" i="423"/>
  <c r="AA203" i="423" s="1"/>
  <c r="X203" i="423"/>
  <c r="Y203" i="423" s="1"/>
  <c r="V203" i="423"/>
  <c r="W203" i="423" s="1"/>
  <c r="T203" i="423"/>
  <c r="U203" i="423" s="1"/>
  <c r="R203" i="423"/>
  <c r="S203" i="423" s="1"/>
  <c r="P203" i="423"/>
  <c r="Q203" i="423" s="1"/>
  <c r="N203" i="423"/>
  <c r="O203" i="423" s="1"/>
  <c r="L203" i="423"/>
  <c r="M203" i="423" s="1"/>
  <c r="J203" i="423"/>
  <c r="K203" i="423" s="1"/>
  <c r="H203" i="423"/>
  <c r="B203" i="423"/>
  <c r="AM202" i="423"/>
  <c r="AL202" i="423"/>
  <c r="AE202" i="423"/>
  <c r="Z202" i="423"/>
  <c r="AA202" i="423" s="1"/>
  <c r="X202" i="423"/>
  <c r="Y202" i="423" s="1"/>
  <c r="V202" i="423"/>
  <c r="W202" i="423" s="1"/>
  <c r="T202" i="423"/>
  <c r="U202" i="423" s="1"/>
  <c r="R202" i="423"/>
  <c r="S202" i="423" s="1"/>
  <c r="P202" i="423"/>
  <c r="Q202" i="423" s="1"/>
  <c r="N202" i="423"/>
  <c r="O202" i="423" s="1"/>
  <c r="L202" i="423"/>
  <c r="M202" i="423" s="1"/>
  <c r="J202" i="423"/>
  <c r="K202" i="423" s="1"/>
  <c r="H202" i="423"/>
  <c r="B202" i="423"/>
  <c r="AM201" i="423"/>
  <c r="AL201" i="423"/>
  <c r="AE201" i="423"/>
  <c r="Z201" i="423"/>
  <c r="AA201" i="423" s="1"/>
  <c r="X201" i="423"/>
  <c r="Y201" i="423" s="1"/>
  <c r="V201" i="423"/>
  <c r="W201" i="423" s="1"/>
  <c r="T201" i="423"/>
  <c r="U201" i="423" s="1"/>
  <c r="R201" i="423"/>
  <c r="S201" i="423" s="1"/>
  <c r="P201" i="423"/>
  <c r="Q201" i="423" s="1"/>
  <c r="N201" i="423"/>
  <c r="O201" i="423" s="1"/>
  <c r="L201" i="423"/>
  <c r="M201" i="423" s="1"/>
  <c r="J201" i="423"/>
  <c r="K201" i="423" s="1"/>
  <c r="H201" i="423"/>
  <c r="I201" i="423" s="1"/>
  <c r="B201" i="423"/>
  <c r="AM200" i="423"/>
  <c r="AL200" i="423"/>
  <c r="AF200" i="423"/>
  <c r="AE200" i="423"/>
  <c r="Z200" i="423"/>
  <c r="AA200" i="423" s="1"/>
  <c r="X200" i="423"/>
  <c r="Y200" i="423" s="1"/>
  <c r="V200" i="423"/>
  <c r="W200" i="423" s="1"/>
  <c r="T200" i="423"/>
  <c r="U200" i="423" s="1"/>
  <c r="R200" i="423"/>
  <c r="S200" i="423" s="1"/>
  <c r="P200" i="423"/>
  <c r="Q200" i="423" s="1"/>
  <c r="N200" i="423"/>
  <c r="O200" i="423" s="1"/>
  <c r="L200" i="423"/>
  <c r="M200" i="423" s="1"/>
  <c r="J200" i="423"/>
  <c r="K200" i="423" s="1"/>
  <c r="H200" i="423"/>
  <c r="B200" i="423"/>
  <c r="AM199" i="423"/>
  <c r="AL199" i="423"/>
  <c r="AE199" i="423"/>
  <c r="Z199" i="423"/>
  <c r="AA199" i="423" s="1"/>
  <c r="X199" i="423"/>
  <c r="Y199" i="423" s="1"/>
  <c r="V199" i="423"/>
  <c r="W199" i="423" s="1"/>
  <c r="T199" i="423"/>
  <c r="U199" i="423" s="1"/>
  <c r="R199" i="423"/>
  <c r="S199" i="423" s="1"/>
  <c r="P199" i="423"/>
  <c r="Q199" i="423" s="1"/>
  <c r="N199" i="423"/>
  <c r="O199" i="423" s="1"/>
  <c r="L199" i="423"/>
  <c r="M199" i="423" s="1"/>
  <c r="J199" i="423"/>
  <c r="K199" i="423" s="1"/>
  <c r="H199" i="423"/>
  <c r="I199" i="423" s="1"/>
  <c r="B199" i="423"/>
  <c r="AM198" i="423"/>
  <c r="AL198" i="423"/>
  <c r="AE198" i="423"/>
  <c r="Z198" i="423"/>
  <c r="AA198" i="423" s="1"/>
  <c r="X198" i="423"/>
  <c r="Y198" i="423" s="1"/>
  <c r="V198" i="423"/>
  <c r="W198" i="423" s="1"/>
  <c r="T198" i="423"/>
  <c r="U198" i="423" s="1"/>
  <c r="R198" i="423"/>
  <c r="S198" i="423" s="1"/>
  <c r="P198" i="423"/>
  <c r="Q198" i="423" s="1"/>
  <c r="N198" i="423"/>
  <c r="O198" i="423" s="1"/>
  <c r="L198" i="423"/>
  <c r="M198" i="423" s="1"/>
  <c r="J198" i="423"/>
  <c r="K198" i="423" s="1"/>
  <c r="H198" i="423"/>
  <c r="B198" i="423"/>
  <c r="AM197" i="423"/>
  <c r="AL197" i="423"/>
  <c r="AE197" i="423"/>
  <c r="Z197" i="423"/>
  <c r="AA197" i="423" s="1"/>
  <c r="X197" i="423"/>
  <c r="Y197" i="423" s="1"/>
  <c r="V197" i="423"/>
  <c r="W197" i="423" s="1"/>
  <c r="T197" i="423"/>
  <c r="U197" i="423" s="1"/>
  <c r="R197" i="423"/>
  <c r="S197" i="423" s="1"/>
  <c r="P197" i="423"/>
  <c r="Q197" i="423" s="1"/>
  <c r="N197" i="423"/>
  <c r="O197" i="423" s="1"/>
  <c r="L197" i="423"/>
  <c r="M197" i="423" s="1"/>
  <c r="J197" i="423"/>
  <c r="K197" i="423" s="1"/>
  <c r="H197" i="423"/>
  <c r="B197" i="423"/>
  <c r="AM196" i="423"/>
  <c r="AL196" i="423"/>
  <c r="AE196" i="423"/>
  <c r="Z196" i="423"/>
  <c r="AA196" i="423" s="1"/>
  <c r="X196" i="423"/>
  <c r="Y196" i="423" s="1"/>
  <c r="V196" i="423"/>
  <c r="W196" i="423" s="1"/>
  <c r="T196" i="423"/>
  <c r="U196" i="423" s="1"/>
  <c r="R196" i="423"/>
  <c r="S196" i="423" s="1"/>
  <c r="P196" i="423"/>
  <c r="Q196" i="423" s="1"/>
  <c r="N196" i="423"/>
  <c r="O196" i="423" s="1"/>
  <c r="B196" i="423"/>
  <c r="AM195" i="423"/>
  <c r="AL195" i="423"/>
  <c r="AF195" i="423"/>
  <c r="AE195" i="423"/>
  <c r="Z195" i="423"/>
  <c r="AA195" i="423" s="1"/>
  <c r="X195" i="423"/>
  <c r="Y195" i="423" s="1"/>
  <c r="V195" i="423"/>
  <c r="W195" i="423" s="1"/>
  <c r="T195" i="423"/>
  <c r="U195" i="423" s="1"/>
  <c r="R195" i="423"/>
  <c r="S195" i="423" s="1"/>
  <c r="P195" i="423"/>
  <c r="Q195" i="423" s="1"/>
  <c r="N195" i="423"/>
  <c r="O195" i="423" s="1"/>
  <c r="L195" i="423"/>
  <c r="M195" i="423" s="1"/>
  <c r="J195" i="423"/>
  <c r="K195" i="423" s="1"/>
  <c r="H195" i="423"/>
  <c r="B195" i="423"/>
  <c r="AM194" i="423"/>
  <c r="AL194" i="423"/>
  <c r="AE194" i="423"/>
  <c r="Z194" i="423"/>
  <c r="AA194" i="423" s="1"/>
  <c r="X194" i="423"/>
  <c r="Y194" i="423" s="1"/>
  <c r="V194" i="423"/>
  <c r="W194" i="423" s="1"/>
  <c r="T194" i="423"/>
  <c r="U194" i="423" s="1"/>
  <c r="R194" i="423"/>
  <c r="S194" i="423" s="1"/>
  <c r="P194" i="423"/>
  <c r="Q194" i="423" s="1"/>
  <c r="N194" i="423"/>
  <c r="O194" i="423" s="1"/>
  <c r="L194" i="423"/>
  <c r="M194" i="423" s="1"/>
  <c r="J194" i="423"/>
  <c r="K194" i="423" s="1"/>
  <c r="H194" i="423"/>
  <c r="I194" i="423" s="1"/>
  <c r="B194" i="423"/>
  <c r="AM193" i="423"/>
  <c r="AL193" i="423"/>
  <c r="AF193" i="423"/>
  <c r="AE193" i="423"/>
  <c r="Z193" i="423"/>
  <c r="AA193" i="423" s="1"/>
  <c r="X193" i="423"/>
  <c r="Y193" i="423" s="1"/>
  <c r="V193" i="423"/>
  <c r="W193" i="423" s="1"/>
  <c r="T193" i="423"/>
  <c r="U193" i="423" s="1"/>
  <c r="R193" i="423"/>
  <c r="S193" i="423" s="1"/>
  <c r="P193" i="423"/>
  <c r="Q193" i="423" s="1"/>
  <c r="N193" i="423"/>
  <c r="O193" i="423" s="1"/>
  <c r="L193" i="423"/>
  <c r="M193" i="423" s="1"/>
  <c r="J193" i="423"/>
  <c r="K193" i="423" s="1"/>
  <c r="H193" i="423"/>
  <c r="B193" i="423"/>
  <c r="AM192" i="423"/>
  <c r="AL192" i="423"/>
  <c r="AF192" i="423"/>
  <c r="AE192" i="423"/>
  <c r="Z192" i="423"/>
  <c r="AA192" i="423" s="1"/>
  <c r="X192" i="423"/>
  <c r="Y192" i="423" s="1"/>
  <c r="V192" i="423"/>
  <c r="W192" i="423" s="1"/>
  <c r="T192" i="423"/>
  <c r="U192" i="423" s="1"/>
  <c r="R192" i="423"/>
  <c r="S192" i="423" s="1"/>
  <c r="P192" i="423"/>
  <c r="Q192" i="423" s="1"/>
  <c r="N192" i="423"/>
  <c r="O192" i="423" s="1"/>
  <c r="L192" i="423"/>
  <c r="M192" i="423" s="1"/>
  <c r="J192" i="423"/>
  <c r="K192" i="423" s="1"/>
  <c r="H192" i="423"/>
  <c r="B192" i="423"/>
  <c r="AM191" i="423"/>
  <c r="AL191" i="423"/>
  <c r="AF191" i="423"/>
  <c r="AE191" i="423"/>
  <c r="Z191" i="423"/>
  <c r="AA191" i="423" s="1"/>
  <c r="X191" i="423"/>
  <c r="Y191" i="423" s="1"/>
  <c r="V191" i="423"/>
  <c r="W191" i="423" s="1"/>
  <c r="T191" i="423"/>
  <c r="U191" i="423" s="1"/>
  <c r="R191" i="423"/>
  <c r="S191" i="423" s="1"/>
  <c r="P191" i="423"/>
  <c r="Q191" i="423" s="1"/>
  <c r="N191" i="423"/>
  <c r="O191" i="423" s="1"/>
  <c r="L191" i="423"/>
  <c r="M191" i="423" s="1"/>
  <c r="J191" i="423"/>
  <c r="K191" i="423" s="1"/>
  <c r="H191" i="423"/>
  <c r="B191" i="423"/>
  <c r="AM190" i="423"/>
  <c r="AL190" i="423"/>
  <c r="AF190" i="423"/>
  <c r="AE190" i="423"/>
  <c r="Z190" i="423"/>
  <c r="AA190" i="423" s="1"/>
  <c r="X190" i="423"/>
  <c r="Y190" i="423" s="1"/>
  <c r="V190" i="423"/>
  <c r="W190" i="423" s="1"/>
  <c r="T190" i="423"/>
  <c r="U190" i="423" s="1"/>
  <c r="R190" i="423"/>
  <c r="S190" i="423" s="1"/>
  <c r="P190" i="423"/>
  <c r="Q190" i="423" s="1"/>
  <c r="N190" i="423"/>
  <c r="O190" i="423" s="1"/>
  <c r="L190" i="423"/>
  <c r="M190" i="423" s="1"/>
  <c r="J190" i="423"/>
  <c r="K190" i="423" s="1"/>
  <c r="H190" i="423"/>
  <c r="B190" i="423"/>
  <c r="AM189" i="423"/>
  <c r="AL189" i="423"/>
  <c r="AF189" i="423"/>
  <c r="AE189" i="423"/>
  <c r="Z189" i="423"/>
  <c r="AA189" i="423" s="1"/>
  <c r="X189" i="423"/>
  <c r="Y189" i="423" s="1"/>
  <c r="V189" i="423"/>
  <c r="W189" i="423" s="1"/>
  <c r="T189" i="423"/>
  <c r="U189" i="423" s="1"/>
  <c r="R189" i="423"/>
  <c r="S189" i="423" s="1"/>
  <c r="P189" i="423"/>
  <c r="Q189" i="423" s="1"/>
  <c r="N189" i="423"/>
  <c r="O189" i="423" s="1"/>
  <c r="L189" i="423"/>
  <c r="M189" i="423" s="1"/>
  <c r="J189" i="423"/>
  <c r="K189" i="423" s="1"/>
  <c r="H189" i="423"/>
  <c r="B189" i="423"/>
  <c r="AM188" i="423"/>
  <c r="AL188" i="423"/>
  <c r="AF188" i="423"/>
  <c r="AE188" i="423"/>
  <c r="Z188" i="423"/>
  <c r="AA188" i="423" s="1"/>
  <c r="X188" i="423"/>
  <c r="Y188" i="423" s="1"/>
  <c r="V188" i="423"/>
  <c r="W188" i="423" s="1"/>
  <c r="T188" i="423"/>
  <c r="U188" i="423" s="1"/>
  <c r="R188" i="423"/>
  <c r="S188" i="423" s="1"/>
  <c r="P188" i="423"/>
  <c r="Q188" i="423" s="1"/>
  <c r="N188" i="423"/>
  <c r="O188" i="423" s="1"/>
  <c r="L188" i="423"/>
  <c r="M188" i="423" s="1"/>
  <c r="J188" i="423"/>
  <c r="K188" i="423" s="1"/>
  <c r="H188" i="423"/>
  <c r="B188" i="423"/>
  <c r="AM187" i="423"/>
  <c r="AL187" i="423"/>
  <c r="AF187" i="423"/>
  <c r="AE187" i="423"/>
  <c r="Z187" i="423"/>
  <c r="AA187" i="423" s="1"/>
  <c r="X187" i="423"/>
  <c r="Y187" i="423" s="1"/>
  <c r="V187" i="423"/>
  <c r="W187" i="423" s="1"/>
  <c r="T187" i="423"/>
  <c r="U187" i="423" s="1"/>
  <c r="R187" i="423"/>
  <c r="S187" i="423" s="1"/>
  <c r="P187" i="423"/>
  <c r="Q187" i="423" s="1"/>
  <c r="N187" i="423"/>
  <c r="O187" i="423" s="1"/>
  <c r="L187" i="423"/>
  <c r="M187" i="423" s="1"/>
  <c r="J187" i="423"/>
  <c r="K187" i="423" s="1"/>
  <c r="H187" i="423"/>
  <c r="B187" i="423"/>
  <c r="AM186" i="423"/>
  <c r="AL186" i="423"/>
  <c r="AF186" i="423"/>
  <c r="AE186" i="423"/>
  <c r="Z186" i="423"/>
  <c r="AA186" i="423" s="1"/>
  <c r="X186" i="423"/>
  <c r="Y186" i="423" s="1"/>
  <c r="V186" i="423"/>
  <c r="W186" i="423" s="1"/>
  <c r="T186" i="423"/>
  <c r="U186" i="423" s="1"/>
  <c r="R186" i="423"/>
  <c r="S186" i="423" s="1"/>
  <c r="P186" i="423"/>
  <c r="Q186" i="423" s="1"/>
  <c r="N186" i="423"/>
  <c r="O186" i="423" s="1"/>
  <c r="L186" i="423"/>
  <c r="M186" i="423" s="1"/>
  <c r="J186" i="423"/>
  <c r="K186" i="423" s="1"/>
  <c r="H186" i="423"/>
  <c r="B186" i="423"/>
  <c r="AM184" i="423"/>
  <c r="AL184" i="423"/>
  <c r="AE184" i="423"/>
  <c r="Z184" i="423"/>
  <c r="AA184" i="423" s="1"/>
  <c r="X184" i="423"/>
  <c r="Y184" i="423" s="1"/>
  <c r="V184" i="423"/>
  <c r="W184" i="423" s="1"/>
  <c r="T184" i="423"/>
  <c r="U184" i="423" s="1"/>
  <c r="R184" i="423"/>
  <c r="S184" i="423" s="1"/>
  <c r="P184" i="423"/>
  <c r="Q184" i="423" s="1"/>
  <c r="N184" i="423"/>
  <c r="O184" i="423" s="1"/>
  <c r="L184" i="423"/>
  <c r="M184" i="423" s="1"/>
  <c r="J184" i="423"/>
  <c r="K184" i="423" s="1"/>
  <c r="H184" i="423"/>
  <c r="B184" i="423"/>
  <c r="AM183" i="423"/>
  <c r="AL183" i="423"/>
  <c r="AF183" i="423"/>
  <c r="AE183" i="423"/>
  <c r="Z183" i="423"/>
  <c r="AA183" i="423" s="1"/>
  <c r="X183" i="423"/>
  <c r="Y183" i="423" s="1"/>
  <c r="V183" i="423"/>
  <c r="W183" i="423" s="1"/>
  <c r="T183" i="423"/>
  <c r="U183" i="423" s="1"/>
  <c r="R183" i="423"/>
  <c r="S183" i="423" s="1"/>
  <c r="P183" i="423"/>
  <c r="Q183" i="423" s="1"/>
  <c r="N183" i="423"/>
  <c r="O183" i="423" s="1"/>
  <c r="L183" i="423"/>
  <c r="M183" i="423" s="1"/>
  <c r="J183" i="423"/>
  <c r="K183" i="423" s="1"/>
  <c r="H183" i="423"/>
  <c r="I183" i="423" s="1"/>
  <c r="B183" i="423"/>
  <c r="AM182" i="423"/>
  <c r="AL182" i="423"/>
  <c r="AF182" i="423"/>
  <c r="AE182" i="423"/>
  <c r="Z182" i="423"/>
  <c r="AA182" i="423" s="1"/>
  <c r="X182" i="423"/>
  <c r="Y182" i="423" s="1"/>
  <c r="V182" i="423"/>
  <c r="W182" i="423" s="1"/>
  <c r="T182" i="423"/>
  <c r="U182" i="423" s="1"/>
  <c r="R182" i="423"/>
  <c r="S182" i="423" s="1"/>
  <c r="P182" i="423"/>
  <c r="Q182" i="423" s="1"/>
  <c r="N182" i="423"/>
  <c r="O182" i="423" s="1"/>
  <c r="L182" i="423"/>
  <c r="M182" i="423" s="1"/>
  <c r="J182" i="423"/>
  <c r="K182" i="423" s="1"/>
  <c r="H182" i="423"/>
  <c r="B182" i="423"/>
  <c r="AM181" i="423"/>
  <c r="AL181" i="423"/>
  <c r="AF181" i="423"/>
  <c r="AE181" i="423"/>
  <c r="Z181" i="423"/>
  <c r="AA181" i="423" s="1"/>
  <c r="X181" i="423"/>
  <c r="Y181" i="423" s="1"/>
  <c r="V181" i="423"/>
  <c r="W181" i="423" s="1"/>
  <c r="T181" i="423"/>
  <c r="U181" i="423" s="1"/>
  <c r="R181" i="423"/>
  <c r="S181" i="423" s="1"/>
  <c r="P181" i="423"/>
  <c r="Q181" i="423" s="1"/>
  <c r="N181" i="423"/>
  <c r="O181" i="423" s="1"/>
  <c r="L181" i="423"/>
  <c r="M181" i="423" s="1"/>
  <c r="J181" i="423"/>
  <c r="K181" i="423" s="1"/>
  <c r="H181" i="423"/>
  <c r="I181" i="423" s="1"/>
  <c r="B181" i="423"/>
  <c r="AM180" i="423"/>
  <c r="AL180" i="423"/>
  <c r="AE180" i="423"/>
  <c r="Z180" i="423"/>
  <c r="AA180" i="423" s="1"/>
  <c r="X180" i="423"/>
  <c r="Y180" i="423" s="1"/>
  <c r="V180" i="423"/>
  <c r="W180" i="423" s="1"/>
  <c r="T180" i="423"/>
  <c r="U180" i="423" s="1"/>
  <c r="R180" i="423"/>
  <c r="S180" i="423" s="1"/>
  <c r="P180" i="423"/>
  <c r="Q180" i="423" s="1"/>
  <c r="N180" i="423"/>
  <c r="O180" i="423" s="1"/>
  <c r="L180" i="423"/>
  <c r="M180" i="423" s="1"/>
  <c r="J180" i="423"/>
  <c r="K180" i="423" s="1"/>
  <c r="H180" i="423"/>
  <c r="B180" i="423"/>
  <c r="AM179" i="423"/>
  <c r="AL179" i="423"/>
  <c r="AF179" i="423"/>
  <c r="AE179" i="423"/>
  <c r="Z179" i="423"/>
  <c r="AA179" i="423" s="1"/>
  <c r="X179" i="423"/>
  <c r="Y179" i="423" s="1"/>
  <c r="V179" i="423"/>
  <c r="W179" i="423" s="1"/>
  <c r="T179" i="423"/>
  <c r="U179" i="423" s="1"/>
  <c r="R179" i="423"/>
  <c r="S179" i="423" s="1"/>
  <c r="P179" i="423"/>
  <c r="Q179" i="423" s="1"/>
  <c r="N179" i="423"/>
  <c r="O179" i="423" s="1"/>
  <c r="L179" i="423"/>
  <c r="M179" i="423" s="1"/>
  <c r="J179" i="423"/>
  <c r="K179" i="423" s="1"/>
  <c r="H179" i="423"/>
  <c r="B179" i="423"/>
  <c r="AM178" i="423"/>
  <c r="AL178" i="423"/>
  <c r="AE178" i="423"/>
  <c r="Z178" i="423"/>
  <c r="AA178" i="423" s="1"/>
  <c r="X178" i="423"/>
  <c r="Y178" i="423" s="1"/>
  <c r="V178" i="423"/>
  <c r="W178" i="423" s="1"/>
  <c r="T178" i="423"/>
  <c r="U178" i="423" s="1"/>
  <c r="R178" i="423"/>
  <c r="S178" i="423" s="1"/>
  <c r="P178" i="423"/>
  <c r="Q178" i="423" s="1"/>
  <c r="N178" i="423"/>
  <c r="O178" i="423" s="1"/>
  <c r="L178" i="423"/>
  <c r="M178" i="423" s="1"/>
  <c r="J178" i="423"/>
  <c r="K178" i="423" s="1"/>
  <c r="H178" i="423"/>
  <c r="B178" i="423"/>
  <c r="AM177" i="423"/>
  <c r="AL177" i="423"/>
  <c r="AF177" i="423"/>
  <c r="AE177" i="423"/>
  <c r="Z177" i="423"/>
  <c r="AA177" i="423" s="1"/>
  <c r="X177" i="423"/>
  <c r="Y177" i="423" s="1"/>
  <c r="V177" i="423"/>
  <c r="W177" i="423" s="1"/>
  <c r="T177" i="423"/>
  <c r="U177" i="423" s="1"/>
  <c r="R177" i="423"/>
  <c r="S177" i="423" s="1"/>
  <c r="P177" i="423"/>
  <c r="Q177" i="423" s="1"/>
  <c r="N177" i="423"/>
  <c r="O177" i="423" s="1"/>
  <c r="L177" i="423"/>
  <c r="M177" i="423" s="1"/>
  <c r="J177" i="423"/>
  <c r="K177" i="423" s="1"/>
  <c r="H177" i="423"/>
  <c r="B177" i="423"/>
  <c r="AM176" i="423"/>
  <c r="AL176" i="423"/>
  <c r="AF176" i="423"/>
  <c r="AE176" i="423"/>
  <c r="Z176" i="423"/>
  <c r="AA176" i="423" s="1"/>
  <c r="X176" i="423"/>
  <c r="Y176" i="423" s="1"/>
  <c r="V176" i="423"/>
  <c r="W176" i="423" s="1"/>
  <c r="T176" i="423"/>
  <c r="U176" i="423" s="1"/>
  <c r="R176" i="423"/>
  <c r="S176" i="423" s="1"/>
  <c r="P176" i="423"/>
  <c r="Q176" i="423" s="1"/>
  <c r="N176" i="423"/>
  <c r="O176" i="423" s="1"/>
  <c r="L176" i="423"/>
  <c r="M176" i="423" s="1"/>
  <c r="J176" i="423"/>
  <c r="K176" i="423" s="1"/>
  <c r="H176" i="423"/>
  <c r="B176" i="423"/>
  <c r="AM175" i="423"/>
  <c r="AL175" i="423"/>
  <c r="AF175" i="423"/>
  <c r="AE175" i="423"/>
  <c r="Z175" i="423"/>
  <c r="AA175" i="423" s="1"/>
  <c r="X175" i="423"/>
  <c r="Y175" i="423" s="1"/>
  <c r="V175" i="423"/>
  <c r="W175" i="423" s="1"/>
  <c r="T175" i="423"/>
  <c r="U175" i="423" s="1"/>
  <c r="R175" i="423"/>
  <c r="S175" i="423" s="1"/>
  <c r="P175" i="423"/>
  <c r="Q175" i="423" s="1"/>
  <c r="N175" i="423"/>
  <c r="O175" i="423" s="1"/>
  <c r="L175" i="423"/>
  <c r="M175" i="423" s="1"/>
  <c r="J175" i="423"/>
  <c r="K175" i="423" s="1"/>
  <c r="H175" i="423"/>
  <c r="B175" i="423"/>
  <c r="AM174" i="423"/>
  <c r="AL174" i="423"/>
  <c r="AF174" i="423"/>
  <c r="AE174" i="423"/>
  <c r="Z174" i="423"/>
  <c r="AA174" i="423" s="1"/>
  <c r="X174" i="423"/>
  <c r="Y174" i="423" s="1"/>
  <c r="V174" i="423"/>
  <c r="W174" i="423" s="1"/>
  <c r="T174" i="423"/>
  <c r="U174" i="423" s="1"/>
  <c r="R174" i="423"/>
  <c r="S174" i="423" s="1"/>
  <c r="P174" i="423"/>
  <c r="Q174" i="423" s="1"/>
  <c r="N174" i="423"/>
  <c r="O174" i="423" s="1"/>
  <c r="L174" i="423"/>
  <c r="M174" i="423" s="1"/>
  <c r="J174" i="423"/>
  <c r="K174" i="423" s="1"/>
  <c r="H174" i="423"/>
  <c r="B174" i="423"/>
  <c r="AM173" i="423"/>
  <c r="AL173" i="423"/>
  <c r="AF173" i="423"/>
  <c r="AE173" i="423"/>
  <c r="Z173" i="423"/>
  <c r="AA173" i="423" s="1"/>
  <c r="X173" i="423"/>
  <c r="Y173" i="423" s="1"/>
  <c r="V173" i="423"/>
  <c r="W173" i="423" s="1"/>
  <c r="T173" i="423"/>
  <c r="U173" i="423" s="1"/>
  <c r="R173" i="423"/>
  <c r="S173" i="423" s="1"/>
  <c r="P173" i="423"/>
  <c r="Q173" i="423" s="1"/>
  <c r="N173" i="423"/>
  <c r="O173" i="423" s="1"/>
  <c r="L173" i="423"/>
  <c r="M173" i="423" s="1"/>
  <c r="J173" i="423"/>
  <c r="K173" i="423" s="1"/>
  <c r="H173" i="423"/>
  <c r="I173" i="423" s="1"/>
  <c r="B173" i="423"/>
  <c r="AM172" i="423"/>
  <c r="AL172" i="423"/>
  <c r="AE172" i="423"/>
  <c r="Z172" i="423"/>
  <c r="AA172" i="423" s="1"/>
  <c r="X172" i="423"/>
  <c r="Y172" i="423" s="1"/>
  <c r="V172" i="423"/>
  <c r="W172" i="423" s="1"/>
  <c r="T172" i="423"/>
  <c r="U172" i="423" s="1"/>
  <c r="R172" i="423"/>
  <c r="S172" i="423" s="1"/>
  <c r="P172" i="423"/>
  <c r="Q172" i="423" s="1"/>
  <c r="N172" i="423"/>
  <c r="O172" i="423" s="1"/>
  <c r="L172" i="423"/>
  <c r="M172" i="423" s="1"/>
  <c r="J172" i="423"/>
  <c r="K172" i="423" s="1"/>
  <c r="H172" i="423"/>
  <c r="B172" i="423"/>
  <c r="AM171" i="423"/>
  <c r="AL171" i="423"/>
  <c r="AE171" i="423"/>
  <c r="Z171" i="423"/>
  <c r="AA171" i="423" s="1"/>
  <c r="X171" i="423"/>
  <c r="Y171" i="423" s="1"/>
  <c r="V171" i="423"/>
  <c r="W171" i="423" s="1"/>
  <c r="T171" i="423"/>
  <c r="U171" i="423" s="1"/>
  <c r="R171" i="423"/>
  <c r="S171" i="423" s="1"/>
  <c r="P171" i="423"/>
  <c r="Q171" i="423" s="1"/>
  <c r="N171" i="423"/>
  <c r="O171" i="423" s="1"/>
  <c r="L171" i="423"/>
  <c r="M171" i="423" s="1"/>
  <c r="J171" i="423"/>
  <c r="K171" i="423" s="1"/>
  <c r="H171" i="423"/>
  <c r="B171" i="423"/>
  <c r="AM170" i="423"/>
  <c r="AL170" i="423"/>
  <c r="AE170" i="423"/>
  <c r="Z170" i="423"/>
  <c r="AA170" i="423" s="1"/>
  <c r="X170" i="423"/>
  <c r="Y170" i="423" s="1"/>
  <c r="V170" i="423"/>
  <c r="W170" i="423" s="1"/>
  <c r="T170" i="423"/>
  <c r="U170" i="423" s="1"/>
  <c r="R170" i="423"/>
  <c r="S170" i="423" s="1"/>
  <c r="P170" i="423"/>
  <c r="Q170" i="423" s="1"/>
  <c r="N170" i="423"/>
  <c r="O170" i="423" s="1"/>
  <c r="L170" i="423"/>
  <c r="M170" i="423" s="1"/>
  <c r="J170" i="423"/>
  <c r="K170" i="423" s="1"/>
  <c r="H170" i="423"/>
  <c r="B170" i="423"/>
  <c r="AM169" i="423"/>
  <c r="AL169" i="423"/>
  <c r="AF169" i="423"/>
  <c r="AE169" i="423"/>
  <c r="Z169" i="423"/>
  <c r="AA169" i="423" s="1"/>
  <c r="X169" i="423"/>
  <c r="Y169" i="423" s="1"/>
  <c r="V169" i="423"/>
  <c r="W169" i="423" s="1"/>
  <c r="T169" i="423"/>
  <c r="U169" i="423" s="1"/>
  <c r="R169" i="423"/>
  <c r="S169" i="423" s="1"/>
  <c r="P169" i="423"/>
  <c r="Q169" i="423" s="1"/>
  <c r="N169" i="423"/>
  <c r="O169" i="423" s="1"/>
  <c r="L169" i="423"/>
  <c r="M169" i="423" s="1"/>
  <c r="J169" i="423"/>
  <c r="K169" i="423" s="1"/>
  <c r="H169" i="423"/>
  <c r="B169" i="423"/>
  <c r="AM168" i="423"/>
  <c r="AL168" i="423"/>
  <c r="AF168" i="423"/>
  <c r="AE168" i="423"/>
  <c r="Z168" i="423"/>
  <c r="AA168" i="423" s="1"/>
  <c r="X168" i="423"/>
  <c r="Y168" i="423" s="1"/>
  <c r="V168" i="423"/>
  <c r="W168" i="423" s="1"/>
  <c r="T168" i="423"/>
  <c r="U168" i="423" s="1"/>
  <c r="R168" i="423"/>
  <c r="S168" i="423" s="1"/>
  <c r="P168" i="423"/>
  <c r="Q168" i="423" s="1"/>
  <c r="N168" i="423"/>
  <c r="O168" i="423" s="1"/>
  <c r="L168" i="423"/>
  <c r="M168" i="423" s="1"/>
  <c r="J168" i="423"/>
  <c r="K168" i="423" s="1"/>
  <c r="H168" i="423"/>
  <c r="B168" i="423"/>
  <c r="AM167" i="423"/>
  <c r="AL167" i="423"/>
  <c r="AF167" i="423"/>
  <c r="AE167" i="423"/>
  <c r="Z167" i="423"/>
  <c r="AA167" i="423" s="1"/>
  <c r="X167" i="423"/>
  <c r="Y167" i="423" s="1"/>
  <c r="V167" i="423"/>
  <c r="W167" i="423" s="1"/>
  <c r="T167" i="423"/>
  <c r="U167" i="423" s="1"/>
  <c r="R167" i="423"/>
  <c r="S167" i="423" s="1"/>
  <c r="P167" i="423"/>
  <c r="Q167" i="423" s="1"/>
  <c r="N167" i="423"/>
  <c r="O167" i="423" s="1"/>
  <c r="L167" i="423"/>
  <c r="M167" i="423" s="1"/>
  <c r="J167" i="423"/>
  <c r="K167" i="423" s="1"/>
  <c r="H167" i="423"/>
  <c r="B167" i="423"/>
  <c r="AM166" i="423"/>
  <c r="AL166" i="423"/>
  <c r="AF166" i="423"/>
  <c r="AE166" i="423"/>
  <c r="Z166" i="423"/>
  <c r="AA166" i="423" s="1"/>
  <c r="X166" i="423"/>
  <c r="Y166" i="423" s="1"/>
  <c r="V166" i="423"/>
  <c r="W166" i="423" s="1"/>
  <c r="T166" i="423"/>
  <c r="U166" i="423" s="1"/>
  <c r="R166" i="423"/>
  <c r="S166" i="423" s="1"/>
  <c r="P166" i="423"/>
  <c r="Q166" i="423" s="1"/>
  <c r="N166" i="423"/>
  <c r="O166" i="423" s="1"/>
  <c r="L166" i="423"/>
  <c r="M166" i="423" s="1"/>
  <c r="J166" i="423"/>
  <c r="K166" i="423" s="1"/>
  <c r="H166" i="423"/>
  <c r="B166" i="423"/>
  <c r="AM165" i="423"/>
  <c r="AL165" i="423"/>
  <c r="AE165" i="423"/>
  <c r="Z165" i="423"/>
  <c r="AA165" i="423" s="1"/>
  <c r="X165" i="423"/>
  <c r="Y165" i="423" s="1"/>
  <c r="V165" i="423"/>
  <c r="W165" i="423" s="1"/>
  <c r="T165" i="423"/>
  <c r="U165" i="423" s="1"/>
  <c r="R165" i="423"/>
  <c r="S165" i="423" s="1"/>
  <c r="P165" i="423"/>
  <c r="Q165" i="423" s="1"/>
  <c r="N165" i="423"/>
  <c r="O165" i="423" s="1"/>
  <c r="L165" i="423"/>
  <c r="M165" i="423" s="1"/>
  <c r="J165" i="423"/>
  <c r="K165" i="423" s="1"/>
  <c r="H165" i="423"/>
  <c r="B165" i="423"/>
  <c r="AM164" i="423"/>
  <c r="AL164" i="423"/>
  <c r="AE164" i="423"/>
  <c r="Z164" i="423"/>
  <c r="AA164" i="423" s="1"/>
  <c r="X164" i="423"/>
  <c r="Y164" i="423" s="1"/>
  <c r="V164" i="423"/>
  <c r="W164" i="423" s="1"/>
  <c r="T164" i="423"/>
  <c r="U164" i="423" s="1"/>
  <c r="R164" i="423"/>
  <c r="S164" i="423" s="1"/>
  <c r="P164" i="423"/>
  <c r="Q164" i="423" s="1"/>
  <c r="N164" i="423"/>
  <c r="O164" i="423" s="1"/>
  <c r="L164" i="423"/>
  <c r="M164" i="423" s="1"/>
  <c r="J164" i="423"/>
  <c r="K164" i="423" s="1"/>
  <c r="H164" i="423"/>
  <c r="B164" i="423"/>
  <c r="AM163" i="423"/>
  <c r="AL163" i="423"/>
  <c r="AE163" i="423"/>
  <c r="Z163" i="423"/>
  <c r="AA163" i="423" s="1"/>
  <c r="X163" i="423"/>
  <c r="Y163" i="423" s="1"/>
  <c r="V163" i="423"/>
  <c r="W163" i="423" s="1"/>
  <c r="T163" i="423"/>
  <c r="U163" i="423" s="1"/>
  <c r="R163" i="423"/>
  <c r="S163" i="423" s="1"/>
  <c r="P163" i="423"/>
  <c r="Q163" i="423" s="1"/>
  <c r="N163" i="423"/>
  <c r="O163" i="423" s="1"/>
  <c r="L163" i="423"/>
  <c r="M163" i="423" s="1"/>
  <c r="J163" i="423"/>
  <c r="K163" i="423" s="1"/>
  <c r="H163" i="423"/>
  <c r="B163" i="423"/>
  <c r="AM162" i="423"/>
  <c r="AL162" i="423"/>
  <c r="AE162" i="423"/>
  <c r="Z162" i="423"/>
  <c r="AA162" i="423" s="1"/>
  <c r="X162" i="423"/>
  <c r="Y162" i="423" s="1"/>
  <c r="V162" i="423"/>
  <c r="W162" i="423" s="1"/>
  <c r="T162" i="423"/>
  <c r="U162" i="423" s="1"/>
  <c r="R162" i="423"/>
  <c r="S162" i="423" s="1"/>
  <c r="P162" i="423"/>
  <c r="Q162" i="423" s="1"/>
  <c r="N162" i="423"/>
  <c r="O162" i="423" s="1"/>
  <c r="L162" i="423"/>
  <c r="M162" i="423" s="1"/>
  <c r="J162" i="423"/>
  <c r="K162" i="423" s="1"/>
  <c r="H162" i="423"/>
  <c r="B162" i="423"/>
  <c r="AM161" i="423"/>
  <c r="AL161" i="423"/>
  <c r="AE161" i="423"/>
  <c r="Z161" i="423"/>
  <c r="AA161" i="423" s="1"/>
  <c r="X161" i="423"/>
  <c r="Y161" i="423" s="1"/>
  <c r="V161" i="423"/>
  <c r="W161" i="423" s="1"/>
  <c r="T161" i="423"/>
  <c r="U161" i="423" s="1"/>
  <c r="R161" i="423"/>
  <c r="S161" i="423" s="1"/>
  <c r="P161" i="423"/>
  <c r="Q161" i="423" s="1"/>
  <c r="N161" i="423"/>
  <c r="O161" i="423" s="1"/>
  <c r="L161" i="423"/>
  <c r="M161" i="423" s="1"/>
  <c r="J161" i="423"/>
  <c r="K161" i="423" s="1"/>
  <c r="H161" i="423"/>
  <c r="I161" i="423" s="1"/>
  <c r="B161" i="423"/>
  <c r="AM160" i="423"/>
  <c r="AL160" i="423"/>
  <c r="AE160" i="423"/>
  <c r="Z160" i="423"/>
  <c r="AA160" i="423" s="1"/>
  <c r="X160" i="423"/>
  <c r="Y160" i="423" s="1"/>
  <c r="V160" i="423"/>
  <c r="W160" i="423" s="1"/>
  <c r="T160" i="423"/>
  <c r="U160" i="423" s="1"/>
  <c r="R160" i="423"/>
  <c r="S160" i="423" s="1"/>
  <c r="P160" i="423"/>
  <c r="Q160" i="423" s="1"/>
  <c r="N160" i="423"/>
  <c r="O160" i="423" s="1"/>
  <c r="L160" i="423"/>
  <c r="M160" i="423" s="1"/>
  <c r="J160" i="423"/>
  <c r="K160" i="423" s="1"/>
  <c r="H160" i="423"/>
  <c r="B160" i="423"/>
  <c r="AM159" i="423"/>
  <c r="AL159" i="423"/>
  <c r="AE159" i="423"/>
  <c r="Z159" i="423"/>
  <c r="AA159" i="423" s="1"/>
  <c r="X159" i="423"/>
  <c r="Y159" i="423" s="1"/>
  <c r="V159" i="423"/>
  <c r="W159" i="423" s="1"/>
  <c r="T159" i="423"/>
  <c r="U159" i="423" s="1"/>
  <c r="R159" i="423"/>
  <c r="S159" i="423" s="1"/>
  <c r="P159" i="423"/>
  <c r="Q159" i="423" s="1"/>
  <c r="N159" i="423"/>
  <c r="O159" i="423" s="1"/>
  <c r="L159" i="423"/>
  <c r="M159" i="423" s="1"/>
  <c r="J159" i="423"/>
  <c r="K159" i="423" s="1"/>
  <c r="H159" i="423"/>
  <c r="B159" i="423"/>
  <c r="AM158" i="423"/>
  <c r="AL158" i="423"/>
  <c r="AE158" i="423"/>
  <c r="Z158" i="423"/>
  <c r="AA158" i="423" s="1"/>
  <c r="X158" i="423"/>
  <c r="Y158" i="423" s="1"/>
  <c r="V158" i="423"/>
  <c r="W158" i="423" s="1"/>
  <c r="T158" i="423"/>
  <c r="U158" i="423" s="1"/>
  <c r="R158" i="423"/>
  <c r="S158" i="423" s="1"/>
  <c r="P158" i="423"/>
  <c r="Q158" i="423" s="1"/>
  <c r="N158" i="423"/>
  <c r="O158" i="423" s="1"/>
  <c r="L158" i="423"/>
  <c r="M158" i="423" s="1"/>
  <c r="J158" i="423"/>
  <c r="K158" i="423" s="1"/>
  <c r="H158" i="423"/>
  <c r="B158" i="423"/>
  <c r="AM157" i="423"/>
  <c r="AL157" i="423"/>
  <c r="AE157" i="423"/>
  <c r="Z157" i="423"/>
  <c r="AA157" i="423" s="1"/>
  <c r="X157" i="423"/>
  <c r="Y157" i="423" s="1"/>
  <c r="V157" i="423"/>
  <c r="W157" i="423" s="1"/>
  <c r="T157" i="423"/>
  <c r="U157" i="423" s="1"/>
  <c r="R157" i="423"/>
  <c r="S157" i="423" s="1"/>
  <c r="P157" i="423"/>
  <c r="Q157" i="423" s="1"/>
  <c r="N157" i="423"/>
  <c r="O157" i="423" s="1"/>
  <c r="L157" i="423"/>
  <c r="M157" i="423" s="1"/>
  <c r="J157" i="423"/>
  <c r="K157" i="423" s="1"/>
  <c r="H157" i="423"/>
  <c r="B157" i="423"/>
  <c r="AM156" i="423"/>
  <c r="AL156" i="423"/>
  <c r="AE156" i="423"/>
  <c r="Z156" i="423"/>
  <c r="AA156" i="423" s="1"/>
  <c r="X156" i="423"/>
  <c r="Y156" i="423" s="1"/>
  <c r="V156" i="423"/>
  <c r="W156" i="423" s="1"/>
  <c r="T156" i="423"/>
  <c r="U156" i="423" s="1"/>
  <c r="R156" i="423"/>
  <c r="S156" i="423" s="1"/>
  <c r="P156" i="423"/>
  <c r="Q156" i="423" s="1"/>
  <c r="N156" i="423"/>
  <c r="O156" i="423" s="1"/>
  <c r="L156" i="423"/>
  <c r="M156" i="423" s="1"/>
  <c r="J156" i="423"/>
  <c r="K156" i="423" s="1"/>
  <c r="H156" i="423"/>
  <c r="B156" i="423"/>
  <c r="AM155" i="423"/>
  <c r="AL155" i="423"/>
  <c r="AE155" i="423"/>
  <c r="Z155" i="423"/>
  <c r="AA155" i="423" s="1"/>
  <c r="X155" i="423"/>
  <c r="Y155" i="423" s="1"/>
  <c r="V155" i="423"/>
  <c r="W155" i="423" s="1"/>
  <c r="T155" i="423"/>
  <c r="U155" i="423" s="1"/>
  <c r="R155" i="423"/>
  <c r="S155" i="423" s="1"/>
  <c r="P155" i="423"/>
  <c r="Q155" i="423" s="1"/>
  <c r="N155" i="423"/>
  <c r="O155" i="423" s="1"/>
  <c r="L155" i="423"/>
  <c r="M155" i="423" s="1"/>
  <c r="J155" i="423"/>
  <c r="K155" i="423" s="1"/>
  <c r="H155" i="423"/>
  <c r="I155" i="423" s="1"/>
  <c r="B155" i="423"/>
  <c r="AM154" i="423"/>
  <c r="AL154" i="423"/>
  <c r="AE154" i="423"/>
  <c r="Z154" i="423"/>
  <c r="AA154" i="423" s="1"/>
  <c r="X154" i="423"/>
  <c r="Y154" i="423" s="1"/>
  <c r="V154" i="423"/>
  <c r="W154" i="423" s="1"/>
  <c r="T154" i="423"/>
  <c r="U154" i="423" s="1"/>
  <c r="R154" i="423"/>
  <c r="S154" i="423" s="1"/>
  <c r="P154" i="423"/>
  <c r="Q154" i="423" s="1"/>
  <c r="N154" i="423"/>
  <c r="O154" i="423" s="1"/>
  <c r="L154" i="423"/>
  <c r="M154" i="423" s="1"/>
  <c r="J154" i="423"/>
  <c r="K154" i="423" s="1"/>
  <c r="H154" i="423"/>
  <c r="B154" i="423"/>
  <c r="AM153" i="423"/>
  <c r="AL153" i="423"/>
  <c r="AE153" i="423"/>
  <c r="Z153" i="423"/>
  <c r="AA153" i="423" s="1"/>
  <c r="X153" i="423"/>
  <c r="Y153" i="423" s="1"/>
  <c r="V153" i="423"/>
  <c r="W153" i="423" s="1"/>
  <c r="T153" i="423"/>
  <c r="U153" i="423" s="1"/>
  <c r="R153" i="423"/>
  <c r="S153" i="423" s="1"/>
  <c r="P153" i="423"/>
  <c r="Q153" i="423" s="1"/>
  <c r="N153" i="423"/>
  <c r="O153" i="423" s="1"/>
  <c r="L153" i="423"/>
  <c r="M153" i="423" s="1"/>
  <c r="J153" i="423"/>
  <c r="K153" i="423" s="1"/>
  <c r="H153" i="423"/>
  <c r="I153" i="423" s="1"/>
  <c r="B153" i="423"/>
  <c r="AM152" i="423"/>
  <c r="AL152" i="423"/>
  <c r="AE152" i="423"/>
  <c r="Z152" i="423"/>
  <c r="AA152" i="423" s="1"/>
  <c r="X152" i="423"/>
  <c r="Y152" i="423" s="1"/>
  <c r="V152" i="423"/>
  <c r="W152" i="423" s="1"/>
  <c r="T152" i="423"/>
  <c r="U152" i="423" s="1"/>
  <c r="R152" i="423"/>
  <c r="S152" i="423" s="1"/>
  <c r="P152" i="423"/>
  <c r="Q152" i="423" s="1"/>
  <c r="N152" i="423"/>
  <c r="O152" i="423" s="1"/>
  <c r="L152" i="423"/>
  <c r="M152" i="423" s="1"/>
  <c r="J152" i="423"/>
  <c r="K152" i="423" s="1"/>
  <c r="H152" i="423"/>
  <c r="B152" i="423"/>
  <c r="AM151" i="423"/>
  <c r="AL151" i="423"/>
  <c r="AE151" i="423"/>
  <c r="Z151" i="423"/>
  <c r="AA151" i="423" s="1"/>
  <c r="X151" i="423"/>
  <c r="Y151" i="423" s="1"/>
  <c r="V151" i="423"/>
  <c r="W151" i="423" s="1"/>
  <c r="T151" i="423"/>
  <c r="U151" i="423" s="1"/>
  <c r="R151" i="423"/>
  <c r="S151" i="423" s="1"/>
  <c r="P151" i="423"/>
  <c r="Q151" i="423" s="1"/>
  <c r="N151" i="423"/>
  <c r="O151" i="423" s="1"/>
  <c r="L151" i="423"/>
  <c r="M151" i="423" s="1"/>
  <c r="J151" i="423"/>
  <c r="K151" i="423" s="1"/>
  <c r="H151" i="423"/>
  <c r="I151" i="423" s="1"/>
  <c r="B151" i="423"/>
  <c r="AM150" i="423"/>
  <c r="AL150" i="423"/>
  <c r="AE150" i="423"/>
  <c r="Z150" i="423"/>
  <c r="AA150" i="423" s="1"/>
  <c r="X150" i="423"/>
  <c r="Y150" i="423" s="1"/>
  <c r="V150" i="423"/>
  <c r="W150" i="423" s="1"/>
  <c r="T150" i="423"/>
  <c r="U150" i="423" s="1"/>
  <c r="R150" i="423"/>
  <c r="S150" i="423" s="1"/>
  <c r="P150" i="423"/>
  <c r="Q150" i="423" s="1"/>
  <c r="N150" i="423"/>
  <c r="O150" i="423" s="1"/>
  <c r="L150" i="423"/>
  <c r="M150" i="423" s="1"/>
  <c r="J150" i="423"/>
  <c r="K150" i="423" s="1"/>
  <c r="H150" i="423"/>
  <c r="B150" i="423"/>
  <c r="AM149" i="423"/>
  <c r="AL149" i="423"/>
  <c r="AE149" i="423"/>
  <c r="Z149" i="423"/>
  <c r="AA149" i="423" s="1"/>
  <c r="X149" i="423"/>
  <c r="Y149" i="423" s="1"/>
  <c r="V149" i="423"/>
  <c r="W149" i="423" s="1"/>
  <c r="T149" i="423"/>
  <c r="U149" i="423" s="1"/>
  <c r="R149" i="423"/>
  <c r="S149" i="423" s="1"/>
  <c r="P149" i="423"/>
  <c r="Q149" i="423" s="1"/>
  <c r="N149" i="423"/>
  <c r="O149" i="423" s="1"/>
  <c r="L149" i="423"/>
  <c r="M149" i="423" s="1"/>
  <c r="J149" i="423"/>
  <c r="K149" i="423" s="1"/>
  <c r="H149" i="423"/>
  <c r="I149" i="423" s="1"/>
  <c r="B149" i="423"/>
  <c r="AM148" i="423"/>
  <c r="AL148" i="423"/>
  <c r="AF148" i="423"/>
  <c r="AE148" i="423"/>
  <c r="Z148" i="423"/>
  <c r="AA148" i="423" s="1"/>
  <c r="X148" i="423"/>
  <c r="Y148" i="423" s="1"/>
  <c r="V148" i="423"/>
  <c r="W148" i="423" s="1"/>
  <c r="T148" i="423"/>
  <c r="U148" i="423" s="1"/>
  <c r="R148" i="423"/>
  <c r="S148" i="423" s="1"/>
  <c r="P148" i="423"/>
  <c r="Q148" i="423" s="1"/>
  <c r="N148" i="423"/>
  <c r="O148" i="423" s="1"/>
  <c r="L148" i="423"/>
  <c r="M148" i="423" s="1"/>
  <c r="J148" i="423"/>
  <c r="K148" i="423" s="1"/>
  <c r="H148" i="423"/>
  <c r="I148" i="423" s="1"/>
  <c r="B148" i="423"/>
  <c r="AM147" i="423"/>
  <c r="AL147" i="423"/>
  <c r="AE147" i="423"/>
  <c r="Z147" i="423"/>
  <c r="AA147" i="423" s="1"/>
  <c r="X147" i="423"/>
  <c r="Y147" i="423" s="1"/>
  <c r="V147" i="423"/>
  <c r="W147" i="423" s="1"/>
  <c r="T147" i="423"/>
  <c r="U147" i="423" s="1"/>
  <c r="R147" i="423"/>
  <c r="S147" i="423" s="1"/>
  <c r="P147" i="423"/>
  <c r="Q147" i="423" s="1"/>
  <c r="N147" i="423"/>
  <c r="O147" i="423" s="1"/>
  <c r="L147" i="423"/>
  <c r="M147" i="423" s="1"/>
  <c r="J147" i="423"/>
  <c r="K147" i="423" s="1"/>
  <c r="H147" i="423"/>
  <c r="B147" i="423"/>
  <c r="AM146" i="423"/>
  <c r="AL146" i="423"/>
  <c r="AE146" i="423"/>
  <c r="Z146" i="423"/>
  <c r="AA146" i="423" s="1"/>
  <c r="X146" i="423"/>
  <c r="Y146" i="423" s="1"/>
  <c r="V146" i="423"/>
  <c r="W146" i="423" s="1"/>
  <c r="T146" i="423"/>
  <c r="U146" i="423" s="1"/>
  <c r="R146" i="423"/>
  <c r="S146" i="423" s="1"/>
  <c r="P146" i="423"/>
  <c r="Q146" i="423" s="1"/>
  <c r="N146" i="423"/>
  <c r="O146" i="423" s="1"/>
  <c r="L146" i="423"/>
  <c r="M146" i="423" s="1"/>
  <c r="J146" i="423"/>
  <c r="K146" i="423" s="1"/>
  <c r="H146" i="423"/>
  <c r="I146" i="423" s="1"/>
  <c r="B146" i="423"/>
  <c r="AM145" i="423"/>
  <c r="AL145" i="423"/>
  <c r="AF145" i="423"/>
  <c r="AE145" i="423"/>
  <c r="Z145" i="423"/>
  <c r="AA145" i="423" s="1"/>
  <c r="X145" i="423"/>
  <c r="Y145" i="423" s="1"/>
  <c r="V145" i="423"/>
  <c r="W145" i="423" s="1"/>
  <c r="T145" i="423"/>
  <c r="U145" i="423" s="1"/>
  <c r="R145" i="423"/>
  <c r="S145" i="423" s="1"/>
  <c r="P145" i="423"/>
  <c r="Q145" i="423" s="1"/>
  <c r="N145" i="423"/>
  <c r="O145" i="423" s="1"/>
  <c r="B145" i="423"/>
  <c r="AM144" i="423"/>
  <c r="AL144" i="423"/>
  <c r="AF144" i="423"/>
  <c r="AE144" i="423"/>
  <c r="Z144" i="423"/>
  <c r="AA144" i="423" s="1"/>
  <c r="X144" i="423"/>
  <c r="Y144" i="423" s="1"/>
  <c r="V144" i="423"/>
  <c r="W144" i="423" s="1"/>
  <c r="T144" i="423"/>
  <c r="U144" i="423" s="1"/>
  <c r="R144" i="423"/>
  <c r="S144" i="423" s="1"/>
  <c r="P144" i="423"/>
  <c r="Q144" i="423" s="1"/>
  <c r="N144" i="423"/>
  <c r="O144" i="423" s="1"/>
  <c r="L144" i="423"/>
  <c r="M144" i="423" s="1"/>
  <c r="J144" i="423"/>
  <c r="K144" i="423" s="1"/>
  <c r="H144" i="423"/>
  <c r="B144" i="423"/>
  <c r="AM143" i="423"/>
  <c r="AL143" i="423"/>
  <c r="AF143" i="423"/>
  <c r="AE143" i="423"/>
  <c r="Z143" i="423"/>
  <c r="AA143" i="423" s="1"/>
  <c r="X143" i="423"/>
  <c r="Y143" i="423" s="1"/>
  <c r="V143" i="423"/>
  <c r="W143" i="423" s="1"/>
  <c r="T143" i="423"/>
  <c r="U143" i="423" s="1"/>
  <c r="R143" i="423"/>
  <c r="S143" i="423" s="1"/>
  <c r="P143" i="423"/>
  <c r="Q143" i="423" s="1"/>
  <c r="N143" i="423"/>
  <c r="O143" i="423" s="1"/>
  <c r="L143" i="423"/>
  <c r="M143" i="423" s="1"/>
  <c r="J143" i="423"/>
  <c r="K143" i="423" s="1"/>
  <c r="H143" i="423"/>
  <c r="B143" i="423"/>
  <c r="AM142" i="423"/>
  <c r="AL142" i="423"/>
  <c r="AE142" i="423"/>
  <c r="Z142" i="423"/>
  <c r="AA142" i="423" s="1"/>
  <c r="X142" i="423"/>
  <c r="Y142" i="423" s="1"/>
  <c r="V142" i="423"/>
  <c r="W142" i="423" s="1"/>
  <c r="T142" i="423"/>
  <c r="U142" i="423" s="1"/>
  <c r="R142" i="423"/>
  <c r="S142" i="423" s="1"/>
  <c r="P142" i="423"/>
  <c r="Q142" i="423" s="1"/>
  <c r="N142" i="423"/>
  <c r="O142" i="423" s="1"/>
  <c r="L142" i="423"/>
  <c r="M142" i="423" s="1"/>
  <c r="J142" i="423"/>
  <c r="K142" i="423" s="1"/>
  <c r="H142" i="423"/>
  <c r="B142" i="423"/>
  <c r="AM141" i="423"/>
  <c r="AL141" i="423"/>
  <c r="AF141" i="423"/>
  <c r="AE141" i="423"/>
  <c r="Z141" i="423"/>
  <c r="AA141" i="423" s="1"/>
  <c r="X141" i="423"/>
  <c r="Y141" i="423" s="1"/>
  <c r="V141" i="423"/>
  <c r="W141" i="423" s="1"/>
  <c r="T141" i="423"/>
  <c r="U141" i="423" s="1"/>
  <c r="R141" i="423"/>
  <c r="S141" i="423" s="1"/>
  <c r="P141" i="423"/>
  <c r="Q141" i="423" s="1"/>
  <c r="N141" i="423"/>
  <c r="O141" i="423" s="1"/>
  <c r="L141" i="423"/>
  <c r="M141" i="423" s="1"/>
  <c r="J141" i="423"/>
  <c r="K141" i="423" s="1"/>
  <c r="H141" i="423"/>
  <c r="B141" i="423"/>
  <c r="AM140" i="423"/>
  <c r="AL140" i="423"/>
  <c r="AF140" i="423"/>
  <c r="AE140" i="423"/>
  <c r="Z140" i="423"/>
  <c r="AA140" i="423" s="1"/>
  <c r="X140" i="423"/>
  <c r="Y140" i="423" s="1"/>
  <c r="V140" i="423"/>
  <c r="W140" i="423" s="1"/>
  <c r="T140" i="423"/>
  <c r="U140" i="423" s="1"/>
  <c r="R140" i="423"/>
  <c r="S140" i="423" s="1"/>
  <c r="P140" i="423"/>
  <c r="Q140" i="423" s="1"/>
  <c r="N140" i="423"/>
  <c r="O140" i="423" s="1"/>
  <c r="L140" i="423"/>
  <c r="M140" i="423" s="1"/>
  <c r="J140" i="423"/>
  <c r="K140" i="423" s="1"/>
  <c r="H140" i="423"/>
  <c r="B140" i="423"/>
  <c r="AM139" i="423"/>
  <c r="AL139" i="423"/>
  <c r="AF139" i="423"/>
  <c r="AE139" i="423"/>
  <c r="Z139" i="423"/>
  <c r="AA139" i="423" s="1"/>
  <c r="X139" i="423"/>
  <c r="Y139" i="423" s="1"/>
  <c r="V139" i="423"/>
  <c r="W139" i="423" s="1"/>
  <c r="T139" i="423"/>
  <c r="U139" i="423" s="1"/>
  <c r="R139" i="423"/>
  <c r="S139" i="423" s="1"/>
  <c r="P139" i="423"/>
  <c r="Q139" i="423" s="1"/>
  <c r="N139" i="423"/>
  <c r="O139" i="423" s="1"/>
  <c r="L139" i="423"/>
  <c r="M139" i="423" s="1"/>
  <c r="J139" i="423"/>
  <c r="K139" i="423" s="1"/>
  <c r="H139" i="423"/>
  <c r="B139" i="423"/>
  <c r="AM138" i="423"/>
  <c r="AL138" i="423"/>
  <c r="AF138" i="423"/>
  <c r="AE138" i="423"/>
  <c r="Z138" i="423"/>
  <c r="AA138" i="423" s="1"/>
  <c r="X138" i="423"/>
  <c r="Y138" i="423" s="1"/>
  <c r="V138" i="423"/>
  <c r="W138" i="423" s="1"/>
  <c r="T138" i="423"/>
  <c r="U138" i="423" s="1"/>
  <c r="R138" i="423"/>
  <c r="S138" i="423" s="1"/>
  <c r="P138" i="423"/>
  <c r="Q138" i="423" s="1"/>
  <c r="N138" i="423"/>
  <c r="O138" i="423" s="1"/>
  <c r="L138" i="423"/>
  <c r="M138" i="423" s="1"/>
  <c r="J138" i="423"/>
  <c r="K138" i="423" s="1"/>
  <c r="H138" i="423"/>
  <c r="B138" i="423"/>
  <c r="AM137" i="423"/>
  <c r="AL137" i="423"/>
  <c r="AF137" i="423"/>
  <c r="AE137" i="423"/>
  <c r="Z137" i="423"/>
  <c r="AA137" i="423" s="1"/>
  <c r="X137" i="423"/>
  <c r="Y137" i="423" s="1"/>
  <c r="V137" i="423"/>
  <c r="W137" i="423" s="1"/>
  <c r="T137" i="423"/>
  <c r="U137" i="423" s="1"/>
  <c r="R137" i="423"/>
  <c r="S137" i="423" s="1"/>
  <c r="P137" i="423"/>
  <c r="Q137" i="423" s="1"/>
  <c r="N137" i="423"/>
  <c r="O137" i="423" s="1"/>
  <c r="L137" i="423"/>
  <c r="M137" i="423" s="1"/>
  <c r="J137" i="423"/>
  <c r="K137" i="423" s="1"/>
  <c r="H137" i="423"/>
  <c r="B137" i="423"/>
  <c r="AM136" i="423"/>
  <c r="AL136" i="423"/>
  <c r="AF136" i="423"/>
  <c r="AE136" i="423"/>
  <c r="Z136" i="423"/>
  <c r="AA136" i="423" s="1"/>
  <c r="X136" i="423"/>
  <c r="Y136" i="423" s="1"/>
  <c r="V136" i="423"/>
  <c r="W136" i="423" s="1"/>
  <c r="T136" i="423"/>
  <c r="U136" i="423" s="1"/>
  <c r="R136" i="423"/>
  <c r="S136" i="423" s="1"/>
  <c r="P136" i="423"/>
  <c r="Q136" i="423" s="1"/>
  <c r="N136" i="423"/>
  <c r="O136" i="423" s="1"/>
  <c r="L136" i="423"/>
  <c r="M136" i="423" s="1"/>
  <c r="J136" i="423"/>
  <c r="K136" i="423" s="1"/>
  <c r="H136" i="423"/>
  <c r="B136" i="423"/>
  <c r="AM135" i="423"/>
  <c r="AL135" i="423"/>
  <c r="AF135" i="423"/>
  <c r="AE135" i="423"/>
  <c r="Z135" i="423"/>
  <c r="AA135" i="423" s="1"/>
  <c r="X135" i="423"/>
  <c r="Y135" i="423" s="1"/>
  <c r="V135" i="423"/>
  <c r="W135" i="423" s="1"/>
  <c r="T135" i="423"/>
  <c r="U135" i="423" s="1"/>
  <c r="R135" i="423"/>
  <c r="S135" i="423" s="1"/>
  <c r="P135" i="423"/>
  <c r="Q135" i="423" s="1"/>
  <c r="N135" i="423"/>
  <c r="O135" i="423" s="1"/>
  <c r="L135" i="423"/>
  <c r="M135" i="423" s="1"/>
  <c r="J135" i="423"/>
  <c r="K135" i="423" s="1"/>
  <c r="H135" i="423"/>
  <c r="B135" i="423"/>
  <c r="AM134" i="423"/>
  <c r="AL134" i="423"/>
  <c r="AF134" i="423"/>
  <c r="AE134" i="423"/>
  <c r="Z134" i="423"/>
  <c r="AA134" i="423" s="1"/>
  <c r="X134" i="423"/>
  <c r="Y134" i="423" s="1"/>
  <c r="V134" i="423"/>
  <c r="W134" i="423" s="1"/>
  <c r="T134" i="423"/>
  <c r="U134" i="423" s="1"/>
  <c r="R134" i="423"/>
  <c r="S134" i="423" s="1"/>
  <c r="P134" i="423"/>
  <c r="Q134" i="423" s="1"/>
  <c r="N134" i="423"/>
  <c r="O134" i="423" s="1"/>
  <c r="L134" i="423"/>
  <c r="M134" i="423" s="1"/>
  <c r="J134" i="423"/>
  <c r="K134" i="423" s="1"/>
  <c r="H134" i="423"/>
  <c r="B134" i="423"/>
  <c r="AM133" i="423"/>
  <c r="AL133" i="423"/>
  <c r="AF133" i="423"/>
  <c r="AE133" i="423"/>
  <c r="Z133" i="423"/>
  <c r="AA133" i="423" s="1"/>
  <c r="X133" i="423"/>
  <c r="Y133" i="423" s="1"/>
  <c r="V133" i="423"/>
  <c r="W133" i="423" s="1"/>
  <c r="T133" i="423"/>
  <c r="U133" i="423" s="1"/>
  <c r="R133" i="423"/>
  <c r="S133" i="423" s="1"/>
  <c r="P133" i="423"/>
  <c r="Q133" i="423" s="1"/>
  <c r="N133" i="423"/>
  <c r="O133" i="423" s="1"/>
  <c r="L133" i="423"/>
  <c r="M133" i="423" s="1"/>
  <c r="J133" i="423"/>
  <c r="K133" i="423" s="1"/>
  <c r="H133" i="423"/>
  <c r="B133" i="423"/>
  <c r="AM132" i="423"/>
  <c r="AL132" i="423"/>
  <c r="AF132" i="423"/>
  <c r="AE132" i="423"/>
  <c r="Z132" i="423"/>
  <c r="AA132" i="423" s="1"/>
  <c r="X132" i="423"/>
  <c r="Y132" i="423" s="1"/>
  <c r="V132" i="423"/>
  <c r="W132" i="423" s="1"/>
  <c r="T132" i="423"/>
  <c r="U132" i="423" s="1"/>
  <c r="R132" i="423"/>
  <c r="S132" i="423" s="1"/>
  <c r="P132" i="423"/>
  <c r="Q132" i="423" s="1"/>
  <c r="N132" i="423"/>
  <c r="O132" i="423" s="1"/>
  <c r="L132" i="423"/>
  <c r="M132" i="423" s="1"/>
  <c r="J132" i="423"/>
  <c r="K132" i="423" s="1"/>
  <c r="H132" i="423"/>
  <c r="B132" i="423"/>
  <c r="AM131" i="423"/>
  <c r="AL131" i="423"/>
  <c r="AE131" i="423"/>
  <c r="Z131" i="423"/>
  <c r="AA131" i="423" s="1"/>
  <c r="X131" i="423"/>
  <c r="Y131" i="423" s="1"/>
  <c r="V131" i="423"/>
  <c r="W131" i="423" s="1"/>
  <c r="T131" i="423"/>
  <c r="U131" i="423" s="1"/>
  <c r="R131" i="423"/>
  <c r="S131" i="423" s="1"/>
  <c r="P131" i="423"/>
  <c r="Q131" i="423" s="1"/>
  <c r="N131" i="423"/>
  <c r="O131" i="423" s="1"/>
  <c r="L131" i="423"/>
  <c r="M131" i="423" s="1"/>
  <c r="J131" i="423"/>
  <c r="K131" i="423" s="1"/>
  <c r="H131" i="423"/>
  <c r="I131" i="423" s="1"/>
  <c r="B131" i="423"/>
  <c r="AM130" i="423"/>
  <c r="AL130" i="423"/>
  <c r="AF130" i="423"/>
  <c r="AE130" i="423"/>
  <c r="Z130" i="423"/>
  <c r="AA130" i="423" s="1"/>
  <c r="X130" i="423"/>
  <c r="Y130" i="423" s="1"/>
  <c r="V130" i="423"/>
  <c r="W130" i="423" s="1"/>
  <c r="T130" i="423"/>
  <c r="U130" i="423" s="1"/>
  <c r="R130" i="423"/>
  <c r="S130" i="423" s="1"/>
  <c r="P130" i="423"/>
  <c r="Q130" i="423" s="1"/>
  <c r="N130" i="423"/>
  <c r="O130" i="423" s="1"/>
  <c r="L130" i="423"/>
  <c r="M130" i="423" s="1"/>
  <c r="J130" i="423"/>
  <c r="K130" i="423" s="1"/>
  <c r="H130" i="423"/>
  <c r="I130" i="423" s="1"/>
  <c r="B130" i="423"/>
  <c r="AM129" i="423"/>
  <c r="AL129" i="423"/>
  <c r="AF129" i="423"/>
  <c r="AE129" i="423"/>
  <c r="Z129" i="423"/>
  <c r="AA129" i="423" s="1"/>
  <c r="X129" i="423"/>
  <c r="Y129" i="423" s="1"/>
  <c r="V129" i="423"/>
  <c r="W129" i="423" s="1"/>
  <c r="T129" i="423"/>
  <c r="U129" i="423" s="1"/>
  <c r="R129" i="423"/>
  <c r="S129" i="423" s="1"/>
  <c r="P129" i="423"/>
  <c r="Q129" i="423" s="1"/>
  <c r="N129" i="423"/>
  <c r="O129" i="423" s="1"/>
  <c r="L129" i="423"/>
  <c r="M129" i="423" s="1"/>
  <c r="J129" i="423"/>
  <c r="K129" i="423" s="1"/>
  <c r="H129" i="423"/>
  <c r="I129" i="423" s="1"/>
  <c r="B129" i="423"/>
  <c r="AM128" i="423"/>
  <c r="AL128" i="423"/>
  <c r="AF128" i="423"/>
  <c r="AE128" i="423"/>
  <c r="Z128" i="423"/>
  <c r="AA128" i="423" s="1"/>
  <c r="X128" i="423"/>
  <c r="Y128" i="423" s="1"/>
  <c r="V128" i="423"/>
  <c r="W128" i="423" s="1"/>
  <c r="T128" i="423"/>
  <c r="U128" i="423" s="1"/>
  <c r="R128" i="423"/>
  <c r="S128" i="423" s="1"/>
  <c r="P128" i="423"/>
  <c r="Q128" i="423" s="1"/>
  <c r="N128" i="423"/>
  <c r="O128" i="423" s="1"/>
  <c r="L128" i="423"/>
  <c r="M128" i="423" s="1"/>
  <c r="J128" i="423"/>
  <c r="K128" i="423" s="1"/>
  <c r="H128" i="423"/>
  <c r="I128" i="423" s="1"/>
  <c r="B128" i="423"/>
  <c r="AM127" i="423"/>
  <c r="AL127" i="423"/>
  <c r="AF127" i="423"/>
  <c r="AE127" i="423"/>
  <c r="Z127" i="423"/>
  <c r="AA127" i="423" s="1"/>
  <c r="X127" i="423"/>
  <c r="Y127" i="423" s="1"/>
  <c r="V127" i="423"/>
  <c r="W127" i="423" s="1"/>
  <c r="T127" i="423"/>
  <c r="U127" i="423" s="1"/>
  <c r="R127" i="423"/>
  <c r="S127" i="423" s="1"/>
  <c r="P127" i="423"/>
  <c r="Q127" i="423" s="1"/>
  <c r="N127" i="423"/>
  <c r="O127" i="423" s="1"/>
  <c r="L127" i="423"/>
  <c r="M127" i="423" s="1"/>
  <c r="J127" i="423"/>
  <c r="K127" i="423" s="1"/>
  <c r="H127" i="423"/>
  <c r="I127" i="423" s="1"/>
  <c r="B127" i="423"/>
  <c r="AM126" i="423"/>
  <c r="AL126" i="423"/>
  <c r="AF126" i="423"/>
  <c r="AE126" i="423"/>
  <c r="Z126" i="423"/>
  <c r="AA126" i="423" s="1"/>
  <c r="X126" i="423"/>
  <c r="Y126" i="423" s="1"/>
  <c r="V126" i="423"/>
  <c r="W126" i="423" s="1"/>
  <c r="T126" i="423"/>
  <c r="U126" i="423" s="1"/>
  <c r="R126" i="423"/>
  <c r="S126" i="423" s="1"/>
  <c r="P126" i="423"/>
  <c r="Q126" i="423" s="1"/>
  <c r="N126" i="423"/>
  <c r="O126" i="423" s="1"/>
  <c r="L126" i="423"/>
  <c r="M126" i="423" s="1"/>
  <c r="J126" i="423"/>
  <c r="K126" i="423" s="1"/>
  <c r="H126" i="423"/>
  <c r="I126" i="423" s="1"/>
  <c r="B126" i="423"/>
  <c r="AM125" i="423"/>
  <c r="AL125" i="423"/>
  <c r="AF125" i="423"/>
  <c r="AE125" i="423"/>
  <c r="Z125" i="423"/>
  <c r="AA125" i="423" s="1"/>
  <c r="X125" i="423"/>
  <c r="Y125" i="423" s="1"/>
  <c r="V125" i="423"/>
  <c r="W125" i="423" s="1"/>
  <c r="T125" i="423"/>
  <c r="U125" i="423" s="1"/>
  <c r="R125" i="423"/>
  <c r="S125" i="423" s="1"/>
  <c r="P125" i="423"/>
  <c r="Q125" i="423" s="1"/>
  <c r="N125" i="423"/>
  <c r="O125" i="423" s="1"/>
  <c r="L125" i="423"/>
  <c r="M125" i="423" s="1"/>
  <c r="J125" i="423"/>
  <c r="K125" i="423" s="1"/>
  <c r="H125" i="423"/>
  <c r="B125" i="423"/>
  <c r="AM124" i="423"/>
  <c r="AL124" i="423"/>
  <c r="AE124" i="423"/>
  <c r="Z124" i="423"/>
  <c r="AA124" i="423" s="1"/>
  <c r="X124" i="423"/>
  <c r="Y124" i="423" s="1"/>
  <c r="V124" i="423"/>
  <c r="W124" i="423" s="1"/>
  <c r="T124" i="423"/>
  <c r="U124" i="423" s="1"/>
  <c r="R124" i="423"/>
  <c r="S124" i="423" s="1"/>
  <c r="P124" i="423"/>
  <c r="Q124" i="423" s="1"/>
  <c r="N124" i="423"/>
  <c r="O124" i="423" s="1"/>
  <c r="L124" i="423"/>
  <c r="M124" i="423" s="1"/>
  <c r="J124" i="423"/>
  <c r="K124" i="423" s="1"/>
  <c r="H124" i="423"/>
  <c r="B124" i="423"/>
  <c r="AM123" i="423"/>
  <c r="AL123" i="423"/>
  <c r="AF123" i="423"/>
  <c r="AE123" i="423"/>
  <c r="Z123" i="423"/>
  <c r="AA123" i="423" s="1"/>
  <c r="X123" i="423"/>
  <c r="Y123" i="423" s="1"/>
  <c r="V123" i="423"/>
  <c r="W123" i="423" s="1"/>
  <c r="T123" i="423"/>
  <c r="U123" i="423" s="1"/>
  <c r="R123" i="423"/>
  <c r="S123" i="423" s="1"/>
  <c r="P123" i="423"/>
  <c r="Q123" i="423" s="1"/>
  <c r="N123" i="423"/>
  <c r="O123" i="423" s="1"/>
  <c r="L123" i="423"/>
  <c r="M123" i="423" s="1"/>
  <c r="J123" i="423"/>
  <c r="K123" i="423" s="1"/>
  <c r="H123" i="423"/>
  <c r="B123" i="423"/>
  <c r="AM122" i="423"/>
  <c r="AL122" i="423"/>
  <c r="AF122" i="423"/>
  <c r="AE122" i="423"/>
  <c r="Z122" i="423"/>
  <c r="AA122" i="423" s="1"/>
  <c r="X122" i="423"/>
  <c r="Y122" i="423" s="1"/>
  <c r="V122" i="423"/>
  <c r="W122" i="423" s="1"/>
  <c r="T122" i="423"/>
  <c r="U122" i="423" s="1"/>
  <c r="R122" i="423"/>
  <c r="S122" i="423" s="1"/>
  <c r="P122" i="423"/>
  <c r="Q122" i="423" s="1"/>
  <c r="N122" i="423"/>
  <c r="O122" i="423" s="1"/>
  <c r="L122" i="423"/>
  <c r="M122" i="423" s="1"/>
  <c r="J122" i="423"/>
  <c r="K122" i="423" s="1"/>
  <c r="H122" i="423"/>
  <c r="B122" i="423"/>
  <c r="AM121" i="423"/>
  <c r="AL121" i="423"/>
  <c r="AF121" i="423"/>
  <c r="AE121" i="423"/>
  <c r="Z121" i="423"/>
  <c r="AA121" i="423" s="1"/>
  <c r="X121" i="423"/>
  <c r="Y121" i="423" s="1"/>
  <c r="V121" i="423"/>
  <c r="W121" i="423" s="1"/>
  <c r="T121" i="423"/>
  <c r="U121" i="423" s="1"/>
  <c r="R121" i="423"/>
  <c r="S121" i="423" s="1"/>
  <c r="P121" i="423"/>
  <c r="Q121" i="423" s="1"/>
  <c r="N121" i="423"/>
  <c r="O121" i="423" s="1"/>
  <c r="L121" i="423"/>
  <c r="M121" i="423" s="1"/>
  <c r="J121" i="423"/>
  <c r="K121" i="423" s="1"/>
  <c r="H121" i="423"/>
  <c r="B121" i="423"/>
  <c r="AM120" i="423"/>
  <c r="AL120" i="423"/>
  <c r="AF120" i="423"/>
  <c r="AE120" i="423"/>
  <c r="Z120" i="423"/>
  <c r="AA120" i="423" s="1"/>
  <c r="X120" i="423"/>
  <c r="Y120" i="423" s="1"/>
  <c r="V120" i="423"/>
  <c r="W120" i="423" s="1"/>
  <c r="T120" i="423"/>
  <c r="U120" i="423" s="1"/>
  <c r="R120" i="423"/>
  <c r="S120" i="423" s="1"/>
  <c r="P120" i="423"/>
  <c r="Q120" i="423" s="1"/>
  <c r="N120" i="423"/>
  <c r="O120" i="423" s="1"/>
  <c r="L120" i="423"/>
  <c r="M120" i="423" s="1"/>
  <c r="J120" i="423"/>
  <c r="K120" i="423" s="1"/>
  <c r="H120" i="423"/>
  <c r="B120" i="423"/>
  <c r="AM119" i="423"/>
  <c r="AL119" i="423"/>
  <c r="AF119" i="423"/>
  <c r="AE119" i="423"/>
  <c r="Z119" i="423"/>
  <c r="AA119" i="423" s="1"/>
  <c r="X119" i="423"/>
  <c r="Y119" i="423" s="1"/>
  <c r="V119" i="423"/>
  <c r="W119" i="423" s="1"/>
  <c r="T119" i="423"/>
  <c r="U119" i="423" s="1"/>
  <c r="R119" i="423"/>
  <c r="S119" i="423" s="1"/>
  <c r="P119" i="423"/>
  <c r="Q119" i="423" s="1"/>
  <c r="N119" i="423"/>
  <c r="O119" i="423" s="1"/>
  <c r="L119" i="423"/>
  <c r="M119" i="423" s="1"/>
  <c r="J119" i="423"/>
  <c r="K119" i="423" s="1"/>
  <c r="H119" i="423"/>
  <c r="B119" i="423"/>
  <c r="AM118" i="423"/>
  <c r="AL118" i="423"/>
  <c r="AF118" i="423"/>
  <c r="AE118" i="423"/>
  <c r="Z118" i="423"/>
  <c r="AA118" i="423" s="1"/>
  <c r="X118" i="423"/>
  <c r="Y118" i="423" s="1"/>
  <c r="V118" i="423"/>
  <c r="W118" i="423" s="1"/>
  <c r="T118" i="423"/>
  <c r="U118" i="423" s="1"/>
  <c r="R118" i="423"/>
  <c r="S118" i="423" s="1"/>
  <c r="P118" i="423"/>
  <c r="Q118" i="423" s="1"/>
  <c r="N118" i="423"/>
  <c r="O118" i="423" s="1"/>
  <c r="L118" i="423"/>
  <c r="M118" i="423" s="1"/>
  <c r="J118" i="423"/>
  <c r="K118" i="423" s="1"/>
  <c r="H118" i="423"/>
  <c r="B118" i="423"/>
  <c r="AM117" i="423"/>
  <c r="AL117" i="423"/>
  <c r="AF117" i="423"/>
  <c r="AE117" i="423"/>
  <c r="Z117" i="423"/>
  <c r="AA117" i="423" s="1"/>
  <c r="X117" i="423"/>
  <c r="Y117" i="423" s="1"/>
  <c r="V117" i="423"/>
  <c r="W117" i="423" s="1"/>
  <c r="T117" i="423"/>
  <c r="U117" i="423" s="1"/>
  <c r="R117" i="423"/>
  <c r="S117" i="423" s="1"/>
  <c r="P117" i="423"/>
  <c r="Q117" i="423" s="1"/>
  <c r="N117" i="423"/>
  <c r="O117" i="423" s="1"/>
  <c r="L117" i="423"/>
  <c r="M117" i="423" s="1"/>
  <c r="J117" i="423"/>
  <c r="K117" i="423" s="1"/>
  <c r="H117" i="423"/>
  <c r="B117" i="423"/>
  <c r="AM116" i="423"/>
  <c r="AL116" i="423"/>
  <c r="AE116" i="423"/>
  <c r="Z116" i="423"/>
  <c r="AA116" i="423" s="1"/>
  <c r="X116" i="423"/>
  <c r="Y116" i="423" s="1"/>
  <c r="V116" i="423"/>
  <c r="W116" i="423" s="1"/>
  <c r="T116" i="423"/>
  <c r="U116" i="423" s="1"/>
  <c r="R116" i="423"/>
  <c r="S116" i="423" s="1"/>
  <c r="P116" i="423"/>
  <c r="Q116" i="423" s="1"/>
  <c r="N116" i="423"/>
  <c r="O116" i="423" s="1"/>
  <c r="L116" i="423"/>
  <c r="M116" i="423" s="1"/>
  <c r="J116" i="423"/>
  <c r="K116" i="423" s="1"/>
  <c r="H116" i="423"/>
  <c r="B116" i="423"/>
  <c r="AM115" i="423"/>
  <c r="AL115" i="423"/>
  <c r="AF115" i="423"/>
  <c r="AE115" i="423"/>
  <c r="Z115" i="423"/>
  <c r="AA115" i="423" s="1"/>
  <c r="X115" i="423"/>
  <c r="Y115" i="423" s="1"/>
  <c r="V115" i="423"/>
  <c r="W115" i="423" s="1"/>
  <c r="T115" i="423"/>
  <c r="U115" i="423" s="1"/>
  <c r="R115" i="423"/>
  <c r="S115" i="423" s="1"/>
  <c r="P115" i="423"/>
  <c r="Q115" i="423" s="1"/>
  <c r="N115" i="423"/>
  <c r="O115" i="423" s="1"/>
  <c r="L115" i="423"/>
  <c r="M115" i="423" s="1"/>
  <c r="J115" i="423"/>
  <c r="K115" i="423" s="1"/>
  <c r="B115" i="423"/>
  <c r="AM114" i="423"/>
  <c r="AL114" i="423"/>
  <c r="AF114" i="423"/>
  <c r="AE114" i="423"/>
  <c r="X114" i="423"/>
  <c r="V114" i="423"/>
  <c r="T114" i="423"/>
  <c r="R114" i="423"/>
  <c r="P114" i="423"/>
  <c r="N114" i="423"/>
  <c r="O114" i="423" s="1"/>
  <c r="L114" i="423"/>
  <c r="M114" i="423" s="1"/>
  <c r="J114" i="423"/>
  <c r="K114" i="423" s="1"/>
  <c r="H114" i="423"/>
  <c r="B114" i="423"/>
  <c r="AM113" i="423"/>
  <c r="AL113" i="423"/>
  <c r="AF113" i="423"/>
  <c r="AE113" i="423"/>
  <c r="Z113" i="423"/>
  <c r="AA113" i="423" s="1"/>
  <c r="X113" i="423"/>
  <c r="Y113" i="423" s="1"/>
  <c r="V113" i="423"/>
  <c r="W113" i="423" s="1"/>
  <c r="T113" i="423"/>
  <c r="U113" i="423" s="1"/>
  <c r="R113" i="423"/>
  <c r="S113" i="423" s="1"/>
  <c r="P113" i="423"/>
  <c r="Q113" i="423" s="1"/>
  <c r="N113" i="423"/>
  <c r="O113" i="423" s="1"/>
  <c r="L113" i="423"/>
  <c r="M113" i="423" s="1"/>
  <c r="J113" i="423"/>
  <c r="K113" i="423" s="1"/>
  <c r="H113" i="423"/>
  <c r="B113" i="423"/>
  <c r="AM112" i="423"/>
  <c r="AL112" i="423"/>
  <c r="AF112" i="423"/>
  <c r="AE112" i="423"/>
  <c r="Z112" i="423"/>
  <c r="AA112" i="423" s="1"/>
  <c r="X112" i="423"/>
  <c r="Y112" i="423" s="1"/>
  <c r="V112" i="423"/>
  <c r="W112" i="423" s="1"/>
  <c r="T112" i="423"/>
  <c r="U112" i="423" s="1"/>
  <c r="R112" i="423"/>
  <c r="S112" i="423" s="1"/>
  <c r="P112" i="423"/>
  <c r="Q112" i="423" s="1"/>
  <c r="N112" i="423"/>
  <c r="O112" i="423" s="1"/>
  <c r="L112" i="423"/>
  <c r="M112" i="423" s="1"/>
  <c r="J112" i="423"/>
  <c r="K112" i="423" s="1"/>
  <c r="H112" i="423"/>
  <c r="B112" i="423"/>
  <c r="AM111" i="423"/>
  <c r="AL111" i="423"/>
  <c r="AF111" i="423"/>
  <c r="AE111" i="423"/>
  <c r="Z111" i="423"/>
  <c r="AA111" i="423" s="1"/>
  <c r="X111" i="423"/>
  <c r="Y111" i="423" s="1"/>
  <c r="V111" i="423"/>
  <c r="W111" i="423" s="1"/>
  <c r="T111" i="423"/>
  <c r="U111" i="423" s="1"/>
  <c r="R111" i="423"/>
  <c r="S111" i="423" s="1"/>
  <c r="P111" i="423"/>
  <c r="Q111" i="423" s="1"/>
  <c r="N111" i="423"/>
  <c r="O111" i="423" s="1"/>
  <c r="L111" i="423"/>
  <c r="M111" i="423" s="1"/>
  <c r="J111" i="423"/>
  <c r="K111" i="423" s="1"/>
  <c r="H111" i="423"/>
  <c r="B111" i="423"/>
  <c r="AM110" i="423"/>
  <c r="AL110" i="423"/>
  <c r="AF110" i="423"/>
  <c r="AE110" i="423"/>
  <c r="Z110" i="423"/>
  <c r="AA110" i="423" s="1"/>
  <c r="X110" i="423"/>
  <c r="Y110" i="423" s="1"/>
  <c r="V110" i="423"/>
  <c r="W110" i="423" s="1"/>
  <c r="T110" i="423"/>
  <c r="U110" i="423" s="1"/>
  <c r="R110" i="423"/>
  <c r="S110" i="423" s="1"/>
  <c r="P110" i="423"/>
  <c r="Q110" i="423" s="1"/>
  <c r="N110" i="423"/>
  <c r="O110" i="423" s="1"/>
  <c r="L110" i="423"/>
  <c r="M110" i="423" s="1"/>
  <c r="J110" i="423"/>
  <c r="K110" i="423" s="1"/>
  <c r="H110" i="423"/>
  <c r="B110" i="423"/>
  <c r="AM109" i="423"/>
  <c r="AL109" i="423"/>
  <c r="AF109" i="423"/>
  <c r="AE109" i="423"/>
  <c r="Z109" i="423"/>
  <c r="AA109" i="423" s="1"/>
  <c r="X109" i="423"/>
  <c r="Y109" i="423" s="1"/>
  <c r="V109" i="423"/>
  <c r="W109" i="423" s="1"/>
  <c r="T109" i="423"/>
  <c r="U109" i="423" s="1"/>
  <c r="R109" i="423"/>
  <c r="S109" i="423" s="1"/>
  <c r="P109" i="423"/>
  <c r="Q109" i="423" s="1"/>
  <c r="N109" i="423"/>
  <c r="O109" i="423" s="1"/>
  <c r="L109" i="423"/>
  <c r="M109" i="423" s="1"/>
  <c r="J109" i="423"/>
  <c r="K109" i="423" s="1"/>
  <c r="H109" i="423"/>
  <c r="B109" i="423"/>
  <c r="AM108" i="423"/>
  <c r="AL108" i="423"/>
  <c r="AF108" i="423"/>
  <c r="AE108" i="423"/>
  <c r="Z108" i="423"/>
  <c r="AA108" i="423" s="1"/>
  <c r="X108" i="423"/>
  <c r="Y108" i="423" s="1"/>
  <c r="V108" i="423"/>
  <c r="W108" i="423" s="1"/>
  <c r="T108" i="423"/>
  <c r="U108" i="423" s="1"/>
  <c r="R108" i="423"/>
  <c r="S108" i="423" s="1"/>
  <c r="P108" i="423"/>
  <c r="Q108" i="423" s="1"/>
  <c r="N108" i="423"/>
  <c r="O108" i="423" s="1"/>
  <c r="L108" i="423"/>
  <c r="M108" i="423" s="1"/>
  <c r="J108" i="423"/>
  <c r="K108" i="423" s="1"/>
  <c r="H108" i="423"/>
  <c r="B108" i="423"/>
  <c r="AM107" i="423"/>
  <c r="AL107" i="423"/>
  <c r="AE107" i="423"/>
  <c r="Z107" i="423"/>
  <c r="AA107" i="423" s="1"/>
  <c r="X107" i="423"/>
  <c r="Y107" i="423" s="1"/>
  <c r="V107" i="423"/>
  <c r="W107" i="423" s="1"/>
  <c r="T107" i="423"/>
  <c r="U107" i="423" s="1"/>
  <c r="R107" i="423"/>
  <c r="S107" i="423" s="1"/>
  <c r="P107" i="423"/>
  <c r="Q107" i="423" s="1"/>
  <c r="N107" i="423"/>
  <c r="O107" i="423" s="1"/>
  <c r="L107" i="423"/>
  <c r="M107" i="423" s="1"/>
  <c r="J107" i="423"/>
  <c r="K107" i="423" s="1"/>
  <c r="H107" i="423"/>
  <c r="I107" i="423" s="1"/>
  <c r="B107" i="423"/>
  <c r="AM106" i="423"/>
  <c r="AL106" i="423"/>
  <c r="AF106" i="423"/>
  <c r="AE106" i="423"/>
  <c r="Z106" i="423"/>
  <c r="AA106" i="423" s="1"/>
  <c r="X106" i="423"/>
  <c r="Y106" i="423" s="1"/>
  <c r="V106" i="423"/>
  <c r="W106" i="423" s="1"/>
  <c r="T106" i="423"/>
  <c r="U106" i="423" s="1"/>
  <c r="R106" i="423"/>
  <c r="S106" i="423" s="1"/>
  <c r="P106" i="423"/>
  <c r="Q106" i="423" s="1"/>
  <c r="N106" i="423"/>
  <c r="O106" i="423" s="1"/>
  <c r="L106" i="423"/>
  <c r="M106" i="423" s="1"/>
  <c r="J106" i="423"/>
  <c r="K106" i="423" s="1"/>
  <c r="H106" i="423"/>
  <c r="I106" i="423" s="1"/>
  <c r="B106" i="423"/>
  <c r="AM105" i="423"/>
  <c r="AL105" i="423"/>
  <c r="AF105" i="423"/>
  <c r="AE105" i="423"/>
  <c r="Z105" i="423"/>
  <c r="AA105" i="423" s="1"/>
  <c r="X105" i="423"/>
  <c r="Y105" i="423" s="1"/>
  <c r="V105" i="423"/>
  <c r="W105" i="423" s="1"/>
  <c r="T105" i="423"/>
  <c r="U105" i="423" s="1"/>
  <c r="R105" i="423"/>
  <c r="S105" i="423" s="1"/>
  <c r="P105" i="423"/>
  <c r="Q105" i="423" s="1"/>
  <c r="N105" i="423"/>
  <c r="O105" i="423" s="1"/>
  <c r="L105" i="423"/>
  <c r="M105" i="423" s="1"/>
  <c r="J105" i="423"/>
  <c r="K105" i="423" s="1"/>
  <c r="H105" i="423"/>
  <c r="B105" i="423"/>
  <c r="AM104" i="423"/>
  <c r="AL104" i="423"/>
  <c r="AF104" i="423"/>
  <c r="AE104" i="423"/>
  <c r="Z104" i="423"/>
  <c r="AA104" i="423" s="1"/>
  <c r="X104" i="423"/>
  <c r="Y104" i="423" s="1"/>
  <c r="V104" i="423"/>
  <c r="W104" i="423" s="1"/>
  <c r="T104" i="423"/>
  <c r="U104" i="423" s="1"/>
  <c r="R104" i="423"/>
  <c r="S104" i="423" s="1"/>
  <c r="P104" i="423"/>
  <c r="Q104" i="423" s="1"/>
  <c r="N104" i="423"/>
  <c r="O104" i="423" s="1"/>
  <c r="L104" i="423"/>
  <c r="M104" i="423" s="1"/>
  <c r="J104" i="423"/>
  <c r="K104" i="423" s="1"/>
  <c r="H104" i="423"/>
  <c r="I104" i="423" s="1"/>
  <c r="B104" i="423"/>
  <c r="AM103" i="423"/>
  <c r="AL103" i="423"/>
  <c r="AF103" i="423"/>
  <c r="AE103" i="423"/>
  <c r="Z103" i="423"/>
  <c r="AA103" i="423" s="1"/>
  <c r="X103" i="423"/>
  <c r="Y103" i="423" s="1"/>
  <c r="V103" i="423"/>
  <c r="W103" i="423" s="1"/>
  <c r="T103" i="423"/>
  <c r="U103" i="423" s="1"/>
  <c r="R103" i="423"/>
  <c r="S103" i="423" s="1"/>
  <c r="P103" i="423"/>
  <c r="Q103" i="423" s="1"/>
  <c r="N103" i="423"/>
  <c r="O103" i="423" s="1"/>
  <c r="L103" i="423"/>
  <c r="M103" i="423" s="1"/>
  <c r="J103" i="423"/>
  <c r="K103" i="423" s="1"/>
  <c r="H103" i="423"/>
  <c r="I103" i="423" s="1"/>
  <c r="B103" i="423"/>
  <c r="AM102" i="423"/>
  <c r="AL102" i="423"/>
  <c r="AF102" i="423"/>
  <c r="AE102" i="423"/>
  <c r="Z102" i="423"/>
  <c r="AA102" i="423" s="1"/>
  <c r="X102" i="423"/>
  <c r="Y102" i="423" s="1"/>
  <c r="V102" i="423"/>
  <c r="W102" i="423" s="1"/>
  <c r="T102" i="423"/>
  <c r="U102" i="423" s="1"/>
  <c r="R102" i="423"/>
  <c r="S102" i="423" s="1"/>
  <c r="P102" i="423"/>
  <c r="Q102" i="423" s="1"/>
  <c r="N102" i="423"/>
  <c r="O102" i="423" s="1"/>
  <c r="L102" i="423"/>
  <c r="M102" i="423" s="1"/>
  <c r="J102" i="423"/>
  <c r="K102" i="423" s="1"/>
  <c r="H102" i="423"/>
  <c r="I102" i="423" s="1"/>
  <c r="B102" i="423"/>
  <c r="AM101" i="423"/>
  <c r="AL101" i="423"/>
  <c r="AF101" i="423"/>
  <c r="AE101" i="423"/>
  <c r="Z101" i="423"/>
  <c r="AA101" i="423" s="1"/>
  <c r="X101" i="423"/>
  <c r="Y101" i="423" s="1"/>
  <c r="V101" i="423"/>
  <c r="W101" i="423" s="1"/>
  <c r="T101" i="423"/>
  <c r="U101" i="423" s="1"/>
  <c r="R101" i="423"/>
  <c r="S101" i="423" s="1"/>
  <c r="P101" i="423"/>
  <c r="Q101" i="423" s="1"/>
  <c r="N101" i="423"/>
  <c r="O101" i="423" s="1"/>
  <c r="L101" i="423"/>
  <c r="M101" i="423" s="1"/>
  <c r="J101" i="423"/>
  <c r="K101" i="423" s="1"/>
  <c r="H101" i="423"/>
  <c r="I101" i="423" s="1"/>
  <c r="B101" i="423"/>
  <c r="AM100" i="423"/>
  <c r="AL100" i="423"/>
  <c r="AF100" i="423"/>
  <c r="AE100" i="423"/>
  <c r="Z100" i="423"/>
  <c r="AA100" i="423" s="1"/>
  <c r="X100" i="423"/>
  <c r="Y100" i="423" s="1"/>
  <c r="V100" i="423"/>
  <c r="W100" i="423" s="1"/>
  <c r="T100" i="423"/>
  <c r="U100" i="423" s="1"/>
  <c r="R100" i="423"/>
  <c r="S100" i="423" s="1"/>
  <c r="P100" i="423"/>
  <c r="Q100" i="423" s="1"/>
  <c r="N100" i="423"/>
  <c r="O100" i="423" s="1"/>
  <c r="L100" i="423"/>
  <c r="M100" i="423" s="1"/>
  <c r="J100" i="423"/>
  <c r="K100" i="423" s="1"/>
  <c r="H100" i="423"/>
  <c r="I100" i="423" s="1"/>
  <c r="B100" i="423"/>
  <c r="AM99" i="423"/>
  <c r="AL99" i="423"/>
  <c r="AF99" i="423"/>
  <c r="AE99" i="423"/>
  <c r="Z99" i="423"/>
  <c r="AA99" i="423" s="1"/>
  <c r="X99" i="423"/>
  <c r="Y99" i="423" s="1"/>
  <c r="V99" i="423"/>
  <c r="W99" i="423" s="1"/>
  <c r="T99" i="423"/>
  <c r="U99" i="423" s="1"/>
  <c r="R99" i="423"/>
  <c r="S99" i="423" s="1"/>
  <c r="P99" i="423"/>
  <c r="Q99" i="423" s="1"/>
  <c r="N99" i="423"/>
  <c r="O99" i="423" s="1"/>
  <c r="L99" i="423"/>
  <c r="M99" i="423" s="1"/>
  <c r="J99" i="423"/>
  <c r="K99" i="423" s="1"/>
  <c r="H99" i="423"/>
  <c r="I99" i="423" s="1"/>
  <c r="B99" i="423"/>
  <c r="AM98" i="423"/>
  <c r="AL98" i="423"/>
  <c r="AF98" i="423"/>
  <c r="AE98" i="423"/>
  <c r="Z98" i="423"/>
  <c r="AA98" i="423" s="1"/>
  <c r="X98" i="423"/>
  <c r="Y98" i="423" s="1"/>
  <c r="V98" i="423"/>
  <c r="W98" i="423" s="1"/>
  <c r="T98" i="423"/>
  <c r="U98" i="423" s="1"/>
  <c r="R98" i="423"/>
  <c r="S98" i="423" s="1"/>
  <c r="P98" i="423"/>
  <c r="Q98" i="423" s="1"/>
  <c r="N98" i="423"/>
  <c r="O98" i="423" s="1"/>
  <c r="L98" i="423"/>
  <c r="M98" i="423" s="1"/>
  <c r="J98" i="423"/>
  <c r="K98" i="423" s="1"/>
  <c r="H98" i="423"/>
  <c r="I98" i="423" s="1"/>
  <c r="B98" i="423"/>
  <c r="AM97" i="423"/>
  <c r="AL97" i="423"/>
  <c r="AF97" i="423"/>
  <c r="AE97" i="423"/>
  <c r="Z97" i="423"/>
  <c r="AA97" i="423" s="1"/>
  <c r="X97" i="423"/>
  <c r="Y97" i="423" s="1"/>
  <c r="V97" i="423"/>
  <c r="W97" i="423" s="1"/>
  <c r="T97" i="423"/>
  <c r="U97" i="423" s="1"/>
  <c r="R97" i="423"/>
  <c r="S97" i="423" s="1"/>
  <c r="P97" i="423"/>
  <c r="Q97" i="423" s="1"/>
  <c r="N97" i="423"/>
  <c r="O97" i="423" s="1"/>
  <c r="L97" i="423"/>
  <c r="M97" i="423" s="1"/>
  <c r="J97" i="423"/>
  <c r="K97" i="423" s="1"/>
  <c r="H97" i="423"/>
  <c r="I97" i="423" s="1"/>
  <c r="B97" i="423"/>
  <c r="AM96" i="423"/>
  <c r="AL96" i="423"/>
  <c r="AF96" i="423"/>
  <c r="AE96" i="423"/>
  <c r="Z96" i="423"/>
  <c r="AA96" i="423" s="1"/>
  <c r="X96" i="423"/>
  <c r="Y96" i="423" s="1"/>
  <c r="V96" i="423"/>
  <c r="W96" i="423" s="1"/>
  <c r="T96" i="423"/>
  <c r="U96" i="423" s="1"/>
  <c r="R96" i="423"/>
  <c r="S96" i="423" s="1"/>
  <c r="P96" i="423"/>
  <c r="Q96" i="423" s="1"/>
  <c r="N96" i="423"/>
  <c r="O96" i="423" s="1"/>
  <c r="L96" i="423"/>
  <c r="M96" i="423" s="1"/>
  <c r="J96" i="423"/>
  <c r="K96" i="423" s="1"/>
  <c r="H96" i="423"/>
  <c r="I96" i="423" s="1"/>
  <c r="B96" i="423"/>
  <c r="AM95" i="423"/>
  <c r="AL95" i="423"/>
  <c r="AF95" i="423"/>
  <c r="AE95" i="423"/>
  <c r="Z95" i="423"/>
  <c r="AA95" i="423" s="1"/>
  <c r="X95" i="423"/>
  <c r="Y95" i="423" s="1"/>
  <c r="V95" i="423"/>
  <c r="W95" i="423" s="1"/>
  <c r="T95" i="423"/>
  <c r="U95" i="423" s="1"/>
  <c r="R95" i="423"/>
  <c r="S95" i="423" s="1"/>
  <c r="P95" i="423"/>
  <c r="Q95" i="423" s="1"/>
  <c r="N95" i="423"/>
  <c r="O95" i="423" s="1"/>
  <c r="L95" i="423"/>
  <c r="M95" i="423" s="1"/>
  <c r="J95" i="423"/>
  <c r="K95" i="423" s="1"/>
  <c r="H95" i="423"/>
  <c r="I95" i="423" s="1"/>
  <c r="B95" i="423"/>
  <c r="AM94" i="423"/>
  <c r="AL94" i="423"/>
  <c r="AF94" i="423"/>
  <c r="AE94" i="423"/>
  <c r="Z94" i="423"/>
  <c r="AA94" i="423" s="1"/>
  <c r="X94" i="423"/>
  <c r="Y94" i="423" s="1"/>
  <c r="V94" i="423"/>
  <c r="W94" i="423" s="1"/>
  <c r="T94" i="423"/>
  <c r="U94" i="423" s="1"/>
  <c r="R94" i="423"/>
  <c r="S94" i="423" s="1"/>
  <c r="P94" i="423"/>
  <c r="Q94" i="423" s="1"/>
  <c r="N94" i="423"/>
  <c r="O94" i="423" s="1"/>
  <c r="L94" i="423"/>
  <c r="M94" i="423" s="1"/>
  <c r="J94" i="423"/>
  <c r="K94" i="423" s="1"/>
  <c r="H94" i="423"/>
  <c r="I94" i="423" s="1"/>
  <c r="B94" i="423"/>
  <c r="AM93" i="423"/>
  <c r="AL93" i="423"/>
  <c r="AF93" i="423"/>
  <c r="AE93" i="423"/>
  <c r="Z93" i="423"/>
  <c r="AA93" i="423" s="1"/>
  <c r="X93" i="423"/>
  <c r="Y93" i="423" s="1"/>
  <c r="V93" i="423"/>
  <c r="W93" i="423" s="1"/>
  <c r="T93" i="423"/>
  <c r="U93" i="423" s="1"/>
  <c r="R93" i="423"/>
  <c r="S93" i="423" s="1"/>
  <c r="P93" i="423"/>
  <c r="Q93" i="423" s="1"/>
  <c r="N93" i="423"/>
  <c r="O93" i="423" s="1"/>
  <c r="L93" i="423"/>
  <c r="M93" i="423" s="1"/>
  <c r="J93" i="423"/>
  <c r="K93" i="423" s="1"/>
  <c r="H93" i="423"/>
  <c r="I93" i="423" s="1"/>
  <c r="B93" i="423"/>
  <c r="AM92" i="423"/>
  <c r="AL92" i="423"/>
  <c r="AF92" i="423"/>
  <c r="AE92" i="423"/>
  <c r="Z92" i="423"/>
  <c r="AA92" i="423" s="1"/>
  <c r="X92" i="423"/>
  <c r="Y92" i="423" s="1"/>
  <c r="V92" i="423"/>
  <c r="W92" i="423" s="1"/>
  <c r="T92" i="423"/>
  <c r="U92" i="423" s="1"/>
  <c r="R92" i="423"/>
  <c r="S92" i="423" s="1"/>
  <c r="P92" i="423"/>
  <c r="Q92" i="423" s="1"/>
  <c r="N92" i="423"/>
  <c r="O92" i="423" s="1"/>
  <c r="L92" i="423"/>
  <c r="M92" i="423" s="1"/>
  <c r="J92" i="423"/>
  <c r="K92" i="423" s="1"/>
  <c r="H92" i="423"/>
  <c r="I92" i="423" s="1"/>
  <c r="B92" i="423"/>
  <c r="AM91" i="423"/>
  <c r="AL91" i="423"/>
  <c r="AF91" i="423"/>
  <c r="AE91" i="423"/>
  <c r="Z91" i="423"/>
  <c r="AA91" i="423" s="1"/>
  <c r="X91" i="423"/>
  <c r="Y91" i="423" s="1"/>
  <c r="V91" i="423"/>
  <c r="W91" i="423" s="1"/>
  <c r="T91" i="423"/>
  <c r="U91" i="423" s="1"/>
  <c r="R91" i="423"/>
  <c r="S91" i="423" s="1"/>
  <c r="P91" i="423"/>
  <c r="Q91" i="423" s="1"/>
  <c r="N91" i="423"/>
  <c r="O91" i="423" s="1"/>
  <c r="L91" i="423"/>
  <c r="M91" i="423" s="1"/>
  <c r="J91" i="423"/>
  <c r="K91" i="423" s="1"/>
  <c r="H91" i="423"/>
  <c r="B91" i="423"/>
  <c r="AM90" i="423"/>
  <c r="AL90" i="423"/>
  <c r="AF90" i="423"/>
  <c r="AE90" i="423"/>
  <c r="Z90" i="423"/>
  <c r="AA90" i="423" s="1"/>
  <c r="X90" i="423"/>
  <c r="Y90" i="423" s="1"/>
  <c r="V90" i="423"/>
  <c r="W90" i="423" s="1"/>
  <c r="T90" i="423"/>
  <c r="U90" i="423" s="1"/>
  <c r="R90" i="423"/>
  <c r="S90" i="423" s="1"/>
  <c r="P90" i="423"/>
  <c r="Q90" i="423" s="1"/>
  <c r="N90" i="423"/>
  <c r="O90" i="423" s="1"/>
  <c r="L90" i="423"/>
  <c r="M90" i="423" s="1"/>
  <c r="J90" i="423"/>
  <c r="K90" i="423" s="1"/>
  <c r="H90" i="423"/>
  <c r="B90" i="423"/>
  <c r="AM89" i="423"/>
  <c r="AL89" i="423"/>
  <c r="AF89" i="423"/>
  <c r="AE89" i="423"/>
  <c r="Z89" i="423"/>
  <c r="AA89" i="423" s="1"/>
  <c r="X89" i="423"/>
  <c r="Y89" i="423" s="1"/>
  <c r="V89" i="423"/>
  <c r="W89" i="423" s="1"/>
  <c r="T89" i="423"/>
  <c r="U89" i="423" s="1"/>
  <c r="R89" i="423"/>
  <c r="S89" i="423" s="1"/>
  <c r="P89" i="423"/>
  <c r="Q89" i="423" s="1"/>
  <c r="N89" i="423"/>
  <c r="O89" i="423" s="1"/>
  <c r="L89" i="423"/>
  <c r="M89" i="423" s="1"/>
  <c r="J89" i="423"/>
  <c r="H89" i="423"/>
  <c r="I89" i="423" s="1"/>
  <c r="B89" i="423"/>
  <c r="AM88" i="423"/>
  <c r="AL88" i="423"/>
  <c r="AF88" i="423"/>
  <c r="AE88" i="423"/>
  <c r="Z88" i="423"/>
  <c r="AA88" i="423" s="1"/>
  <c r="X88" i="423"/>
  <c r="Y88" i="423" s="1"/>
  <c r="V88" i="423"/>
  <c r="W88" i="423" s="1"/>
  <c r="T88" i="423"/>
  <c r="U88" i="423" s="1"/>
  <c r="R88" i="423"/>
  <c r="S88" i="423" s="1"/>
  <c r="P88" i="423"/>
  <c r="Q88" i="423" s="1"/>
  <c r="N88" i="423"/>
  <c r="O88" i="423" s="1"/>
  <c r="L88" i="423"/>
  <c r="M88" i="423" s="1"/>
  <c r="J88" i="423"/>
  <c r="K88" i="423" s="1"/>
  <c r="H88" i="423"/>
  <c r="B88" i="423"/>
  <c r="AM87" i="423"/>
  <c r="AL87" i="423"/>
  <c r="AF87" i="423"/>
  <c r="AE87" i="423"/>
  <c r="Z87" i="423"/>
  <c r="AA87" i="423" s="1"/>
  <c r="X87" i="423"/>
  <c r="Y87" i="423" s="1"/>
  <c r="V87" i="423"/>
  <c r="W87" i="423" s="1"/>
  <c r="T87" i="423"/>
  <c r="U87" i="423" s="1"/>
  <c r="R87" i="423"/>
  <c r="S87" i="423" s="1"/>
  <c r="P87" i="423"/>
  <c r="Q87" i="423" s="1"/>
  <c r="N87" i="423"/>
  <c r="O87" i="423" s="1"/>
  <c r="L87" i="423"/>
  <c r="M87" i="423" s="1"/>
  <c r="J87" i="423"/>
  <c r="K87" i="423" s="1"/>
  <c r="H87" i="423"/>
  <c r="I87" i="423" s="1"/>
  <c r="B87" i="423"/>
  <c r="AM86" i="423"/>
  <c r="AL86" i="423"/>
  <c r="AF86" i="423"/>
  <c r="AE86" i="423"/>
  <c r="Z86" i="423"/>
  <c r="AA86" i="423" s="1"/>
  <c r="X86" i="423"/>
  <c r="Y86" i="423" s="1"/>
  <c r="V86" i="423"/>
  <c r="W86" i="423" s="1"/>
  <c r="T86" i="423"/>
  <c r="U86" i="423" s="1"/>
  <c r="R86" i="423"/>
  <c r="S86" i="423" s="1"/>
  <c r="P86" i="423"/>
  <c r="Q86" i="423" s="1"/>
  <c r="N86" i="423"/>
  <c r="O86" i="423" s="1"/>
  <c r="L86" i="423"/>
  <c r="M86" i="423" s="1"/>
  <c r="J86" i="423"/>
  <c r="K86" i="423" s="1"/>
  <c r="H86" i="423"/>
  <c r="I86" i="423" s="1"/>
  <c r="B86" i="423"/>
  <c r="AM85" i="423"/>
  <c r="AL85" i="423"/>
  <c r="AF85" i="423"/>
  <c r="AE85" i="423"/>
  <c r="Z85" i="423"/>
  <c r="AA85" i="423" s="1"/>
  <c r="X85" i="423"/>
  <c r="Y85" i="423" s="1"/>
  <c r="V85" i="423"/>
  <c r="W85" i="423" s="1"/>
  <c r="T85" i="423"/>
  <c r="U85" i="423" s="1"/>
  <c r="R85" i="423"/>
  <c r="S85" i="423" s="1"/>
  <c r="P85" i="423"/>
  <c r="Q85" i="423" s="1"/>
  <c r="N85" i="423"/>
  <c r="O85" i="423" s="1"/>
  <c r="L85" i="423"/>
  <c r="M85" i="423" s="1"/>
  <c r="J85" i="423"/>
  <c r="K85" i="423" s="1"/>
  <c r="H85" i="423"/>
  <c r="B85" i="423"/>
  <c r="AE84" i="423"/>
  <c r="Z84" i="423"/>
  <c r="AA84" i="423" s="1"/>
  <c r="X84" i="423"/>
  <c r="Y84" i="423" s="1"/>
  <c r="V84" i="423"/>
  <c r="W84" i="423" s="1"/>
  <c r="T84" i="423"/>
  <c r="U84" i="423" s="1"/>
  <c r="R84" i="423"/>
  <c r="S84" i="423" s="1"/>
  <c r="P84" i="423"/>
  <c r="Q84" i="423" s="1"/>
  <c r="N84" i="423"/>
  <c r="O84" i="423" s="1"/>
  <c r="L84" i="423"/>
  <c r="M84" i="423" s="1"/>
  <c r="J84" i="423"/>
  <c r="K84" i="423" s="1"/>
  <c r="H84" i="423"/>
  <c r="I84" i="423" s="1"/>
  <c r="B84" i="423"/>
  <c r="AE83" i="423"/>
  <c r="Z83" i="423"/>
  <c r="AA83" i="423" s="1"/>
  <c r="X83" i="423"/>
  <c r="Y83" i="423" s="1"/>
  <c r="V83" i="423"/>
  <c r="W83" i="423" s="1"/>
  <c r="T83" i="423"/>
  <c r="U83" i="423" s="1"/>
  <c r="R83" i="423"/>
  <c r="S83" i="423" s="1"/>
  <c r="P83" i="423"/>
  <c r="Q83" i="423" s="1"/>
  <c r="N83" i="423"/>
  <c r="O83" i="423" s="1"/>
  <c r="L83" i="423"/>
  <c r="M83" i="423" s="1"/>
  <c r="J83" i="423"/>
  <c r="K83" i="423" s="1"/>
  <c r="H83" i="423"/>
  <c r="B83" i="423"/>
  <c r="AE82" i="423"/>
  <c r="Z82" i="423"/>
  <c r="AA82" i="423" s="1"/>
  <c r="X82" i="423"/>
  <c r="Y82" i="423" s="1"/>
  <c r="V82" i="423"/>
  <c r="W82" i="423" s="1"/>
  <c r="T82" i="423"/>
  <c r="U82" i="423" s="1"/>
  <c r="R82" i="423"/>
  <c r="S82" i="423" s="1"/>
  <c r="P82" i="423"/>
  <c r="Q82" i="423" s="1"/>
  <c r="N82" i="423"/>
  <c r="O82" i="423" s="1"/>
  <c r="L82" i="423"/>
  <c r="M82" i="423" s="1"/>
  <c r="J82" i="423"/>
  <c r="K82" i="423" s="1"/>
  <c r="H82" i="423"/>
  <c r="I82" i="423" s="1"/>
  <c r="B82" i="423"/>
  <c r="AE81" i="423"/>
  <c r="Z81" i="423"/>
  <c r="AA81" i="423" s="1"/>
  <c r="X81" i="423"/>
  <c r="Y81" i="423" s="1"/>
  <c r="V81" i="423"/>
  <c r="W81" i="423" s="1"/>
  <c r="T81" i="423"/>
  <c r="U81" i="423" s="1"/>
  <c r="R81" i="423"/>
  <c r="S81" i="423" s="1"/>
  <c r="P81" i="423"/>
  <c r="Q81" i="423" s="1"/>
  <c r="N81" i="423"/>
  <c r="O81" i="423" s="1"/>
  <c r="L81" i="423"/>
  <c r="M81" i="423" s="1"/>
  <c r="J81" i="423"/>
  <c r="K81" i="423" s="1"/>
  <c r="H81" i="423"/>
  <c r="I81" i="423" s="1"/>
  <c r="B81" i="423"/>
  <c r="AE80" i="423"/>
  <c r="Z80" i="423"/>
  <c r="AA80" i="423" s="1"/>
  <c r="X80" i="423"/>
  <c r="Y80" i="423" s="1"/>
  <c r="V80" i="423"/>
  <c r="W80" i="423" s="1"/>
  <c r="T80" i="423"/>
  <c r="U80" i="423" s="1"/>
  <c r="R80" i="423"/>
  <c r="S80" i="423" s="1"/>
  <c r="P80" i="423"/>
  <c r="Q80" i="423" s="1"/>
  <c r="N80" i="423"/>
  <c r="O80" i="423" s="1"/>
  <c r="L80" i="423"/>
  <c r="M80" i="423" s="1"/>
  <c r="J80" i="423"/>
  <c r="K80" i="423" s="1"/>
  <c r="H80" i="423"/>
  <c r="B80" i="423"/>
  <c r="AE79" i="423"/>
  <c r="Z79" i="423"/>
  <c r="AA79" i="423" s="1"/>
  <c r="X79" i="423"/>
  <c r="Y79" i="423" s="1"/>
  <c r="V79" i="423"/>
  <c r="W79" i="423" s="1"/>
  <c r="T79" i="423"/>
  <c r="U79" i="423" s="1"/>
  <c r="R79" i="423"/>
  <c r="S79" i="423" s="1"/>
  <c r="P79" i="423"/>
  <c r="Q79" i="423" s="1"/>
  <c r="N79" i="423"/>
  <c r="O79" i="423" s="1"/>
  <c r="L79" i="423"/>
  <c r="M79" i="423" s="1"/>
  <c r="J79" i="423"/>
  <c r="K79" i="423" s="1"/>
  <c r="H79" i="423"/>
  <c r="B79" i="423"/>
  <c r="AE78" i="423"/>
  <c r="Z78" i="423"/>
  <c r="AA78" i="423" s="1"/>
  <c r="X78" i="423"/>
  <c r="Y78" i="423" s="1"/>
  <c r="V78" i="423"/>
  <c r="W78" i="423" s="1"/>
  <c r="T78" i="423"/>
  <c r="U78" i="423" s="1"/>
  <c r="R78" i="423"/>
  <c r="S78" i="423" s="1"/>
  <c r="P78" i="423"/>
  <c r="Q78" i="423" s="1"/>
  <c r="N78" i="423"/>
  <c r="O78" i="423" s="1"/>
  <c r="L78" i="423"/>
  <c r="M78" i="423" s="1"/>
  <c r="J78" i="423"/>
  <c r="K78" i="423" s="1"/>
  <c r="H78" i="423"/>
  <c r="I78" i="423" s="1"/>
  <c r="B78" i="423"/>
  <c r="AF77" i="423"/>
  <c r="AE77" i="423"/>
  <c r="Z77" i="423"/>
  <c r="AA77" i="423" s="1"/>
  <c r="X77" i="423"/>
  <c r="Y77" i="423" s="1"/>
  <c r="V77" i="423"/>
  <c r="W77" i="423" s="1"/>
  <c r="T77" i="423"/>
  <c r="U77" i="423" s="1"/>
  <c r="R77" i="423"/>
  <c r="S77" i="423" s="1"/>
  <c r="P77" i="423"/>
  <c r="Q77" i="423" s="1"/>
  <c r="N77" i="423"/>
  <c r="O77" i="423" s="1"/>
  <c r="L77" i="423"/>
  <c r="M77" i="423" s="1"/>
  <c r="J77" i="423"/>
  <c r="K77" i="423" s="1"/>
  <c r="H77" i="423"/>
  <c r="I77" i="423" s="1"/>
  <c r="B77" i="423"/>
  <c r="AE76" i="423"/>
  <c r="Z76" i="423"/>
  <c r="AA76" i="423" s="1"/>
  <c r="X76" i="423"/>
  <c r="Y76" i="423" s="1"/>
  <c r="V76" i="423"/>
  <c r="W76" i="423" s="1"/>
  <c r="T76" i="423"/>
  <c r="U76" i="423" s="1"/>
  <c r="R76" i="423"/>
  <c r="S76" i="423" s="1"/>
  <c r="P76" i="423"/>
  <c r="Q76" i="423" s="1"/>
  <c r="N76" i="423"/>
  <c r="O76" i="423" s="1"/>
  <c r="L76" i="423"/>
  <c r="M76" i="423" s="1"/>
  <c r="J76" i="423"/>
  <c r="K76" i="423" s="1"/>
  <c r="H76" i="423"/>
  <c r="B76" i="423"/>
  <c r="AE75" i="423"/>
  <c r="Z75" i="423"/>
  <c r="AA75" i="423" s="1"/>
  <c r="X75" i="423"/>
  <c r="Y75" i="423" s="1"/>
  <c r="V75" i="423"/>
  <c r="W75" i="423" s="1"/>
  <c r="T75" i="423"/>
  <c r="U75" i="423" s="1"/>
  <c r="R75" i="423"/>
  <c r="S75" i="423" s="1"/>
  <c r="P75" i="423"/>
  <c r="Q75" i="423" s="1"/>
  <c r="N75" i="423"/>
  <c r="O75" i="423" s="1"/>
  <c r="L75" i="423"/>
  <c r="M75" i="423" s="1"/>
  <c r="J75" i="423"/>
  <c r="K75" i="423" s="1"/>
  <c r="H75" i="423"/>
  <c r="I75" i="423" s="1"/>
  <c r="B75" i="423"/>
  <c r="AE74" i="423"/>
  <c r="Z74" i="423"/>
  <c r="AA74" i="423" s="1"/>
  <c r="X74" i="423"/>
  <c r="Y74" i="423" s="1"/>
  <c r="V74" i="423"/>
  <c r="W74" i="423" s="1"/>
  <c r="T74" i="423"/>
  <c r="U74" i="423" s="1"/>
  <c r="R74" i="423"/>
  <c r="S74" i="423" s="1"/>
  <c r="P74" i="423"/>
  <c r="Q74" i="423" s="1"/>
  <c r="N74" i="423"/>
  <c r="O74" i="423" s="1"/>
  <c r="L74" i="423"/>
  <c r="M74" i="423" s="1"/>
  <c r="J74" i="423"/>
  <c r="K74" i="423" s="1"/>
  <c r="H74" i="423"/>
  <c r="I74" i="423" s="1"/>
  <c r="B74" i="423"/>
  <c r="AE73" i="423"/>
  <c r="Z73" i="423"/>
  <c r="B73" i="423"/>
  <c r="AE72" i="423"/>
  <c r="Z72" i="423"/>
  <c r="AA72" i="423" s="1"/>
  <c r="X72" i="423"/>
  <c r="Y72" i="423" s="1"/>
  <c r="V72" i="423"/>
  <c r="W72" i="423" s="1"/>
  <c r="T72" i="423"/>
  <c r="U72" i="423" s="1"/>
  <c r="R72" i="423"/>
  <c r="S72" i="423" s="1"/>
  <c r="P72" i="423"/>
  <c r="Q72" i="423" s="1"/>
  <c r="N72" i="423"/>
  <c r="O72" i="423" s="1"/>
  <c r="L72" i="423"/>
  <c r="M72" i="423" s="1"/>
  <c r="J72" i="423"/>
  <c r="K72" i="423" s="1"/>
  <c r="H72" i="423"/>
  <c r="B72" i="423"/>
  <c r="AE71" i="423"/>
  <c r="Z71" i="423"/>
  <c r="AA71" i="423" s="1"/>
  <c r="X71" i="423"/>
  <c r="Y71" i="423" s="1"/>
  <c r="V71" i="423"/>
  <c r="W71" i="423" s="1"/>
  <c r="T71" i="423"/>
  <c r="U71" i="423" s="1"/>
  <c r="R71" i="423"/>
  <c r="S71" i="423" s="1"/>
  <c r="P71" i="423"/>
  <c r="Q71" i="423" s="1"/>
  <c r="N71" i="423"/>
  <c r="O71" i="423" s="1"/>
  <c r="L71" i="423"/>
  <c r="M71" i="423" s="1"/>
  <c r="J71" i="423"/>
  <c r="K71" i="423" s="1"/>
  <c r="H71" i="423"/>
  <c r="I71" i="423" s="1"/>
  <c r="B71" i="423"/>
  <c r="AF70" i="423"/>
  <c r="AE70" i="423"/>
  <c r="Z70" i="423"/>
  <c r="AA70" i="423" s="1"/>
  <c r="X70" i="423"/>
  <c r="Y70" i="423" s="1"/>
  <c r="V70" i="423"/>
  <c r="W70" i="423" s="1"/>
  <c r="T70" i="423"/>
  <c r="U70" i="423" s="1"/>
  <c r="R70" i="423"/>
  <c r="S70" i="423" s="1"/>
  <c r="P70" i="423"/>
  <c r="Q70" i="423" s="1"/>
  <c r="N70" i="423"/>
  <c r="O70" i="423" s="1"/>
  <c r="L70" i="423"/>
  <c r="M70" i="423" s="1"/>
  <c r="J70" i="423"/>
  <c r="K70" i="423" s="1"/>
  <c r="H70" i="423"/>
  <c r="I70" i="423" s="1"/>
  <c r="B70" i="423"/>
  <c r="AF69" i="423"/>
  <c r="AB69" i="423"/>
  <c r="Z69" i="423"/>
  <c r="X69" i="423"/>
  <c r="V69" i="423"/>
  <c r="T69" i="423"/>
  <c r="R69" i="423"/>
  <c r="S69" i="423" s="1"/>
  <c r="P69" i="423"/>
  <c r="Q69" i="423" s="1"/>
  <c r="N69" i="423"/>
  <c r="O69" i="423" s="1"/>
  <c r="L69" i="423"/>
  <c r="M69" i="423" s="1"/>
  <c r="J69" i="423"/>
  <c r="K69" i="423" s="1"/>
  <c r="H69" i="423"/>
  <c r="I69" i="423" s="1"/>
  <c r="B69" i="423"/>
  <c r="AF68" i="423"/>
  <c r="AE68" i="423"/>
  <c r="Z68" i="423"/>
  <c r="AA68" i="423" s="1"/>
  <c r="X68" i="423"/>
  <c r="Y68" i="423" s="1"/>
  <c r="V68" i="423"/>
  <c r="W68" i="423" s="1"/>
  <c r="T68" i="423"/>
  <c r="U68" i="423" s="1"/>
  <c r="R68" i="423"/>
  <c r="S68" i="423" s="1"/>
  <c r="P68" i="423"/>
  <c r="Q68" i="423" s="1"/>
  <c r="N68" i="423"/>
  <c r="O68" i="423" s="1"/>
  <c r="L68" i="423"/>
  <c r="M68" i="423" s="1"/>
  <c r="J68" i="423"/>
  <c r="K68" i="423" s="1"/>
  <c r="H68" i="423"/>
  <c r="B68" i="423"/>
  <c r="AF67" i="423"/>
  <c r="AE67" i="423"/>
  <c r="Z67" i="423"/>
  <c r="AA67" i="423" s="1"/>
  <c r="X67" i="423"/>
  <c r="Y67" i="423" s="1"/>
  <c r="V67" i="423"/>
  <c r="W67" i="423" s="1"/>
  <c r="T67" i="423"/>
  <c r="U67" i="423" s="1"/>
  <c r="R67" i="423"/>
  <c r="S67" i="423" s="1"/>
  <c r="P67" i="423"/>
  <c r="Q67" i="423" s="1"/>
  <c r="N67" i="423"/>
  <c r="O67" i="423" s="1"/>
  <c r="L67" i="423"/>
  <c r="M67" i="423" s="1"/>
  <c r="J67" i="423"/>
  <c r="K67" i="423" s="1"/>
  <c r="H67" i="423"/>
  <c r="I67" i="423" s="1"/>
  <c r="B67" i="423"/>
  <c r="AF66" i="423"/>
  <c r="AE66" i="423"/>
  <c r="Z66" i="423"/>
  <c r="AA66" i="423" s="1"/>
  <c r="X66" i="423"/>
  <c r="Y66" i="423" s="1"/>
  <c r="V66" i="423"/>
  <c r="W66" i="423" s="1"/>
  <c r="T66" i="423"/>
  <c r="U66" i="423" s="1"/>
  <c r="R66" i="423"/>
  <c r="S66" i="423" s="1"/>
  <c r="P66" i="423"/>
  <c r="Q66" i="423" s="1"/>
  <c r="N66" i="423"/>
  <c r="O66" i="423" s="1"/>
  <c r="L66" i="423"/>
  <c r="M66" i="423" s="1"/>
  <c r="J66" i="423"/>
  <c r="K66" i="423" s="1"/>
  <c r="H66" i="423"/>
  <c r="I66" i="423" s="1"/>
  <c r="B66" i="423"/>
  <c r="AF65" i="423"/>
  <c r="AE65" i="423"/>
  <c r="Z65" i="423"/>
  <c r="AA65" i="423" s="1"/>
  <c r="X65" i="423"/>
  <c r="Y65" i="423" s="1"/>
  <c r="V65" i="423"/>
  <c r="W65" i="423" s="1"/>
  <c r="T65" i="423"/>
  <c r="U65" i="423" s="1"/>
  <c r="R65" i="423"/>
  <c r="S65" i="423" s="1"/>
  <c r="P65" i="423"/>
  <c r="Q65" i="423" s="1"/>
  <c r="N65" i="423"/>
  <c r="O65" i="423" s="1"/>
  <c r="L65" i="423"/>
  <c r="M65" i="423" s="1"/>
  <c r="J65" i="423"/>
  <c r="K65" i="423" s="1"/>
  <c r="H65" i="423"/>
  <c r="I65" i="423" s="1"/>
  <c r="B65" i="423"/>
  <c r="AF64" i="423"/>
  <c r="AE64" i="423"/>
  <c r="Z64" i="423"/>
  <c r="AA64" i="423" s="1"/>
  <c r="X64" i="423"/>
  <c r="Y64" i="423" s="1"/>
  <c r="V64" i="423"/>
  <c r="W64" i="423" s="1"/>
  <c r="T64" i="423"/>
  <c r="U64" i="423" s="1"/>
  <c r="R64" i="423"/>
  <c r="S64" i="423" s="1"/>
  <c r="P64" i="423"/>
  <c r="Q64" i="423" s="1"/>
  <c r="N64" i="423"/>
  <c r="O64" i="423" s="1"/>
  <c r="L64" i="423"/>
  <c r="M64" i="423" s="1"/>
  <c r="J64" i="423"/>
  <c r="K64" i="423" s="1"/>
  <c r="H64" i="423"/>
  <c r="I64" i="423" s="1"/>
  <c r="B64" i="423"/>
  <c r="AF63" i="423"/>
  <c r="AE63" i="423"/>
  <c r="Z63" i="423"/>
  <c r="AA63" i="423" s="1"/>
  <c r="X63" i="423"/>
  <c r="Y63" i="423" s="1"/>
  <c r="V63" i="423"/>
  <c r="W63" i="423" s="1"/>
  <c r="T63" i="423"/>
  <c r="U63" i="423" s="1"/>
  <c r="R63" i="423"/>
  <c r="S63" i="423" s="1"/>
  <c r="P63" i="423"/>
  <c r="Q63" i="423" s="1"/>
  <c r="N63" i="423"/>
  <c r="O63" i="423" s="1"/>
  <c r="L63" i="423"/>
  <c r="M63" i="423" s="1"/>
  <c r="J63" i="423"/>
  <c r="K63" i="423" s="1"/>
  <c r="H63" i="423"/>
  <c r="B63" i="423"/>
  <c r="AF62" i="423"/>
  <c r="AE62" i="423"/>
  <c r="Z62" i="423"/>
  <c r="AA62" i="423" s="1"/>
  <c r="X62" i="423"/>
  <c r="Y62" i="423" s="1"/>
  <c r="V62" i="423"/>
  <c r="W62" i="423" s="1"/>
  <c r="T62" i="423"/>
  <c r="U62" i="423" s="1"/>
  <c r="R62" i="423"/>
  <c r="S62" i="423" s="1"/>
  <c r="P62" i="423"/>
  <c r="Q62" i="423" s="1"/>
  <c r="N62" i="423"/>
  <c r="O62" i="423" s="1"/>
  <c r="L62" i="423"/>
  <c r="M62" i="423" s="1"/>
  <c r="J62" i="423"/>
  <c r="K62" i="423" s="1"/>
  <c r="H62" i="423"/>
  <c r="B62" i="423"/>
  <c r="AF61" i="423"/>
  <c r="AE61" i="423"/>
  <c r="Z61" i="423"/>
  <c r="AA61" i="423" s="1"/>
  <c r="X61" i="423"/>
  <c r="Y61" i="423" s="1"/>
  <c r="V61" i="423"/>
  <c r="W61" i="423" s="1"/>
  <c r="T61" i="423"/>
  <c r="U61" i="423" s="1"/>
  <c r="R61" i="423"/>
  <c r="S61" i="423" s="1"/>
  <c r="P61" i="423"/>
  <c r="Q61" i="423" s="1"/>
  <c r="N61" i="423"/>
  <c r="O61" i="423" s="1"/>
  <c r="L61" i="423"/>
  <c r="M61" i="423" s="1"/>
  <c r="J61" i="423"/>
  <c r="K61" i="423" s="1"/>
  <c r="H61" i="423"/>
  <c r="B61" i="423"/>
  <c r="AE60" i="423"/>
  <c r="Z60" i="423"/>
  <c r="AA60" i="423" s="1"/>
  <c r="X60" i="423"/>
  <c r="Y60" i="423" s="1"/>
  <c r="V60" i="423"/>
  <c r="W60" i="423" s="1"/>
  <c r="T60" i="423"/>
  <c r="U60" i="423" s="1"/>
  <c r="R60" i="423"/>
  <c r="S60" i="423" s="1"/>
  <c r="P60" i="423"/>
  <c r="Q60" i="423" s="1"/>
  <c r="N60" i="423"/>
  <c r="O60" i="423" s="1"/>
  <c r="L60" i="423"/>
  <c r="M60" i="423" s="1"/>
  <c r="J60" i="423"/>
  <c r="K60" i="423" s="1"/>
  <c r="H60" i="423"/>
  <c r="B60" i="423"/>
  <c r="AF59" i="423"/>
  <c r="AE59" i="423"/>
  <c r="Z59" i="423"/>
  <c r="AA59" i="423" s="1"/>
  <c r="X59" i="423"/>
  <c r="Y59" i="423" s="1"/>
  <c r="V59" i="423"/>
  <c r="W59" i="423" s="1"/>
  <c r="T59" i="423"/>
  <c r="U59" i="423" s="1"/>
  <c r="R59" i="423"/>
  <c r="S59" i="423" s="1"/>
  <c r="P59" i="423"/>
  <c r="Q59" i="423" s="1"/>
  <c r="N59" i="423"/>
  <c r="O59" i="423" s="1"/>
  <c r="L59" i="423"/>
  <c r="M59" i="423" s="1"/>
  <c r="J59" i="423"/>
  <c r="K59" i="423" s="1"/>
  <c r="H59" i="423"/>
  <c r="B59" i="423"/>
  <c r="AL58" i="423"/>
  <c r="AE58" i="423"/>
  <c r="Z58" i="423"/>
  <c r="AA58" i="423" s="1"/>
  <c r="X58" i="423"/>
  <c r="Y58" i="423" s="1"/>
  <c r="V58" i="423"/>
  <c r="W58" i="423" s="1"/>
  <c r="T58" i="423"/>
  <c r="U58" i="423" s="1"/>
  <c r="R58" i="423"/>
  <c r="S58" i="423" s="1"/>
  <c r="P58" i="423"/>
  <c r="Q58" i="423" s="1"/>
  <c r="N58" i="423"/>
  <c r="O58" i="423" s="1"/>
  <c r="L58" i="423"/>
  <c r="M58" i="423" s="1"/>
  <c r="J58" i="423"/>
  <c r="K58" i="423" s="1"/>
  <c r="H58" i="423"/>
  <c r="B58" i="423"/>
  <c r="AM57" i="423"/>
  <c r="AL57" i="423"/>
  <c r="AE57" i="423"/>
  <c r="Z57" i="423"/>
  <c r="AA57" i="423" s="1"/>
  <c r="X57" i="423"/>
  <c r="Y57" i="423" s="1"/>
  <c r="V57" i="423"/>
  <c r="W57" i="423" s="1"/>
  <c r="T57" i="423"/>
  <c r="U57" i="423" s="1"/>
  <c r="R57" i="423"/>
  <c r="S57" i="423" s="1"/>
  <c r="P57" i="423"/>
  <c r="Q57" i="423" s="1"/>
  <c r="N57" i="423"/>
  <c r="O57" i="423" s="1"/>
  <c r="L57" i="423"/>
  <c r="M57" i="423" s="1"/>
  <c r="J57" i="423"/>
  <c r="K57" i="423" s="1"/>
  <c r="H57" i="423"/>
  <c r="B57" i="423"/>
  <c r="AM56" i="423"/>
  <c r="AL56" i="423"/>
  <c r="AE56" i="423"/>
  <c r="Z56" i="423"/>
  <c r="AA56" i="423" s="1"/>
  <c r="X56" i="423"/>
  <c r="Y56" i="423" s="1"/>
  <c r="V56" i="423"/>
  <c r="W56" i="423" s="1"/>
  <c r="T56" i="423"/>
  <c r="U56" i="423" s="1"/>
  <c r="R56" i="423"/>
  <c r="S56" i="423" s="1"/>
  <c r="P56" i="423"/>
  <c r="Q56" i="423" s="1"/>
  <c r="N56" i="423"/>
  <c r="O56" i="423" s="1"/>
  <c r="L56" i="423"/>
  <c r="M56" i="423" s="1"/>
  <c r="J56" i="423"/>
  <c r="K56" i="423" s="1"/>
  <c r="H56" i="423"/>
  <c r="B56" i="423"/>
  <c r="AM55" i="423"/>
  <c r="AL55" i="423"/>
  <c r="AE55" i="423"/>
  <c r="Z55" i="423"/>
  <c r="AA55" i="423" s="1"/>
  <c r="X55" i="423"/>
  <c r="Y55" i="423" s="1"/>
  <c r="V55" i="423"/>
  <c r="W55" i="423" s="1"/>
  <c r="T55" i="423"/>
  <c r="U55" i="423" s="1"/>
  <c r="R55" i="423"/>
  <c r="S55" i="423" s="1"/>
  <c r="P55" i="423"/>
  <c r="Q55" i="423" s="1"/>
  <c r="N55" i="423"/>
  <c r="O55" i="423" s="1"/>
  <c r="L55" i="423"/>
  <c r="M55" i="423" s="1"/>
  <c r="J55" i="423"/>
  <c r="K55" i="423" s="1"/>
  <c r="H55" i="423"/>
  <c r="B55" i="423"/>
  <c r="AM54" i="423"/>
  <c r="AL54" i="423"/>
  <c r="AE54" i="423"/>
  <c r="Z54" i="423"/>
  <c r="AA54" i="423" s="1"/>
  <c r="X54" i="423"/>
  <c r="Y54" i="423" s="1"/>
  <c r="V54" i="423"/>
  <c r="W54" i="423" s="1"/>
  <c r="T54" i="423"/>
  <c r="U54" i="423" s="1"/>
  <c r="R54" i="423"/>
  <c r="S54" i="423" s="1"/>
  <c r="P54" i="423"/>
  <c r="Q54" i="423" s="1"/>
  <c r="N54" i="423"/>
  <c r="O54" i="423" s="1"/>
  <c r="L54" i="423"/>
  <c r="M54" i="423" s="1"/>
  <c r="J54" i="423"/>
  <c r="K54" i="423" s="1"/>
  <c r="H54" i="423"/>
  <c r="I54" i="423" s="1"/>
  <c r="B54" i="423"/>
  <c r="AM53" i="423"/>
  <c r="AL53" i="423"/>
  <c r="AE53" i="423"/>
  <c r="Z53" i="423"/>
  <c r="AA53" i="423" s="1"/>
  <c r="X53" i="423"/>
  <c r="Y53" i="423" s="1"/>
  <c r="V53" i="423"/>
  <c r="W53" i="423" s="1"/>
  <c r="T53" i="423"/>
  <c r="U53" i="423" s="1"/>
  <c r="R53" i="423"/>
  <c r="S53" i="423" s="1"/>
  <c r="P53" i="423"/>
  <c r="Q53" i="423" s="1"/>
  <c r="N53" i="423"/>
  <c r="O53" i="423" s="1"/>
  <c r="L53" i="423"/>
  <c r="M53" i="423" s="1"/>
  <c r="J53" i="423"/>
  <c r="K53" i="423" s="1"/>
  <c r="H53" i="423"/>
  <c r="B53" i="423"/>
  <c r="AM52" i="423"/>
  <c r="AL52" i="423"/>
  <c r="AF52" i="423"/>
  <c r="AE52" i="423"/>
  <c r="Z52" i="423"/>
  <c r="AA52" i="423" s="1"/>
  <c r="X52" i="423"/>
  <c r="Y52" i="423" s="1"/>
  <c r="V52" i="423"/>
  <c r="W52" i="423" s="1"/>
  <c r="T52" i="423"/>
  <c r="U52" i="423" s="1"/>
  <c r="R52" i="423"/>
  <c r="S52" i="423" s="1"/>
  <c r="P52" i="423"/>
  <c r="Q52" i="423" s="1"/>
  <c r="N52" i="423"/>
  <c r="O52" i="423" s="1"/>
  <c r="L52" i="423"/>
  <c r="M52" i="423" s="1"/>
  <c r="J52" i="423"/>
  <c r="K52" i="423" s="1"/>
  <c r="H52" i="423"/>
  <c r="B52" i="423"/>
  <c r="AM51" i="423"/>
  <c r="AL51" i="423"/>
  <c r="AE51" i="423"/>
  <c r="Z51" i="423"/>
  <c r="AA51" i="423" s="1"/>
  <c r="X51" i="423"/>
  <c r="Y51" i="423" s="1"/>
  <c r="V51" i="423"/>
  <c r="W51" i="423" s="1"/>
  <c r="T51" i="423"/>
  <c r="U51" i="423" s="1"/>
  <c r="R51" i="423"/>
  <c r="S51" i="423" s="1"/>
  <c r="P51" i="423"/>
  <c r="Q51" i="423" s="1"/>
  <c r="N51" i="423"/>
  <c r="O51" i="423" s="1"/>
  <c r="L51" i="423"/>
  <c r="M51" i="423" s="1"/>
  <c r="J51" i="423"/>
  <c r="K51" i="423" s="1"/>
  <c r="H51" i="423"/>
  <c r="B51" i="423"/>
  <c r="AM50" i="423"/>
  <c r="AL50" i="423"/>
  <c r="AE50" i="423"/>
  <c r="Z50" i="423"/>
  <c r="AA50" i="423" s="1"/>
  <c r="X50" i="423"/>
  <c r="Y50" i="423" s="1"/>
  <c r="V50" i="423"/>
  <c r="W50" i="423" s="1"/>
  <c r="T50" i="423"/>
  <c r="U50" i="423" s="1"/>
  <c r="R50" i="423"/>
  <c r="S50" i="423" s="1"/>
  <c r="P50" i="423"/>
  <c r="Q50" i="423" s="1"/>
  <c r="N50" i="423"/>
  <c r="O50" i="423" s="1"/>
  <c r="L50" i="423"/>
  <c r="M50" i="423" s="1"/>
  <c r="J50" i="423"/>
  <c r="K50" i="423" s="1"/>
  <c r="H50" i="423"/>
  <c r="B50" i="423"/>
  <c r="AM49" i="423"/>
  <c r="AL49" i="423"/>
  <c r="AE49" i="423"/>
  <c r="Z49" i="423"/>
  <c r="AA49" i="423" s="1"/>
  <c r="X49" i="423"/>
  <c r="Y49" i="423" s="1"/>
  <c r="V49" i="423"/>
  <c r="W49" i="423" s="1"/>
  <c r="T49" i="423"/>
  <c r="U49" i="423" s="1"/>
  <c r="R49" i="423"/>
  <c r="S49" i="423" s="1"/>
  <c r="P49" i="423"/>
  <c r="Q49" i="423" s="1"/>
  <c r="N49" i="423"/>
  <c r="O49" i="423" s="1"/>
  <c r="L49" i="423"/>
  <c r="M49" i="423" s="1"/>
  <c r="J49" i="423"/>
  <c r="K49" i="423" s="1"/>
  <c r="H49" i="423"/>
  <c r="I49" i="423" s="1"/>
  <c r="B49" i="423"/>
  <c r="AM48" i="423"/>
  <c r="AL48" i="423"/>
  <c r="AE48" i="423"/>
  <c r="Z48" i="423"/>
  <c r="AA48" i="423" s="1"/>
  <c r="X48" i="423"/>
  <c r="Y48" i="423" s="1"/>
  <c r="V48" i="423"/>
  <c r="W48" i="423" s="1"/>
  <c r="T48" i="423"/>
  <c r="U48" i="423" s="1"/>
  <c r="R48" i="423"/>
  <c r="S48" i="423" s="1"/>
  <c r="P48" i="423"/>
  <c r="Q48" i="423" s="1"/>
  <c r="N48" i="423"/>
  <c r="O48" i="423" s="1"/>
  <c r="L48" i="423"/>
  <c r="M48" i="423" s="1"/>
  <c r="J48" i="423"/>
  <c r="K48" i="423" s="1"/>
  <c r="H48" i="423"/>
  <c r="B48" i="423"/>
  <c r="AM47" i="423"/>
  <c r="AL47" i="423"/>
  <c r="AE47" i="423"/>
  <c r="Z47" i="423"/>
  <c r="AA47" i="423" s="1"/>
  <c r="X47" i="423"/>
  <c r="Y47" i="423" s="1"/>
  <c r="V47" i="423"/>
  <c r="W47" i="423" s="1"/>
  <c r="T47" i="423"/>
  <c r="U47" i="423" s="1"/>
  <c r="R47" i="423"/>
  <c r="S47" i="423" s="1"/>
  <c r="P47" i="423"/>
  <c r="Q47" i="423" s="1"/>
  <c r="N47" i="423"/>
  <c r="O47" i="423" s="1"/>
  <c r="L47" i="423"/>
  <c r="M47" i="423" s="1"/>
  <c r="J47" i="423"/>
  <c r="K47" i="423" s="1"/>
  <c r="H47" i="423"/>
  <c r="B47" i="423"/>
  <c r="AE46" i="423"/>
  <c r="B46" i="423"/>
  <c r="AM45" i="423"/>
  <c r="AL45" i="423"/>
  <c r="AE45" i="423"/>
  <c r="Z45" i="423"/>
  <c r="AA45" i="423" s="1"/>
  <c r="X45" i="423"/>
  <c r="Y45" i="423" s="1"/>
  <c r="V45" i="423"/>
  <c r="W45" i="423" s="1"/>
  <c r="T45" i="423"/>
  <c r="U45" i="423" s="1"/>
  <c r="R45" i="423"/>
  <c r="S45" i="423" s="1"/>
  <c r="P45" i="423"/>
  <c r="Q45" i="423" s="1"/>
  <c r="N45" i="423"/>
  <c r="O45" i="423" s="1"/>
  <c r="L45" i="423"/>
  <c r="M45" i="423" s="1"/>
  <c r="J45" i="423"/>
  <c r="K45" i="423" s="1"/>
  <c r="H45" i="423"/>
  <c r="I45" i="423" s="1"/>
  <c r="B45" i="423"/>
  <c r="AM44" i="423"/>
  <c r="AL44" i="423"/>
  <c r="AF44" i="423"/>
  <c r="AE44" i="423"/>
  <c r="Z44" i="423"/>
  <c r="AA44" i="423" s="1"/>
  <c r="X44" i="423"/>
  <c r="Y44" i="423" s="1"/>
  <c r="V44" i="423"/>
  <c r="W44" i="423" s="1"/>
  <c r="T44" i="423"/>
  <c r="U44" i="423" s="1"/>
  <c r="R44" i="423"/>
  <c r="S44" i="423" s="1"/>
  <c r="P44" i="423"/>
  <c r="Q44" i="423" s="1"/>
  <c r="N44" i="423"/>
  <c r="O44" i="423" s="1"/>
  <c r="L44" i="423"/>
  <c r="M44" i="423" s="1"/>
  <c r="J44" i="423"/>
  <c r="K44" i="423" s="1"/>
  <c r="H44" i="423"/>
  <c r="B44" i="423"/>
  <c r="AM43" i="423"/>
  <c r="AL43" i="423"/>
  <c r="AF43" i="423"/>
  <c r="AE43" i="423"/>
  <c r="Z43" i="423"/>
  <c r="AA43" i="423" s="1"/>
  <c r="X43" i="423"/>
  <c r="Y43" i="423" s="1"/>
  <c r="V43" i="423"/>
  <c r="W43" i="423" s="1"/>
  <c r="T43" i="423"/>
  <c r="U43" i="423" s="1"/>
  <c r="R43" i="423"/>
  <c r="S43" i="423" s="1"/>
  <c r="P43" i="423"/>
  <c r="Q43" i="423" s="1"/>
  <c r="N43" i="423"/>
  <c r="O43" i="423" s="1"/>
  <c r="L43" i="423"/>
  <c r="M43" i="423" s="1"/>
  <c r="J43" i="423"/>
  <c r="K43" i="423" s="1"/>
  <c r="H43" i="423"/>
  <c r="B43" i="423"/>
  <c r="AM42" i="423"/>
  <c r="AL42" i="423"/>
  <c r="AF42" i="423"/>
  <c r="AE42" i="423"/>
  <c r="Z42" i="423"/>
  <c r="AA42" i="423" s="1"/>
  <c r="X42" i="423"/>
  <c r="Y42" i="423" s="1"/>
  <c r="V42" i="423"/>
  <c r="W42" i="423" s="1"/>
  <c r="T42" i="423"/>
  <c r="U42" i="423" s="1"/>
  <c r="R42" i="423"/>
  <c r="S42" i="423" s="1"/>
  <c r="P42" i="423"/>
  <c r="Q42" i="423" s="1"/>
  <c r="N42" i="423"/>
  <c r="O42" i="423" s="1"/>
  <c r="L42" i="423"/>
  <c r="M42" i="423" s="1"/>
  <c r="J42" i="423"/>
  <c r="K42" i="423" s="1"/>
  <c r="H42" i="423"/>
  <c r="I42" i="423" s="1"/>
  <c r="B42" i="423"/>
  <c r="AM41" i="423"/>
  <c r="AL41" i="423"/>
  <c r="AF41" i="423"/>
  <c r="AE41" i="423"/>
  <c r="Z41" i="423"/>
  <c r="AA41" i="423" s="1"/>
  <c r="X41" i="423"/>
  <c r="Y41" i="423" s="1"/>
  <c r="V41" i="423"/>
  <c r="W41" i="423" s="1"/>
  <c r="T41" i="423"/>
  <c r="U41" i="423" s="1"/>
  <c r="R41" i="423"/>
  <c r="S41" i="423" s="1"/>
  <c r="P41" i="423"/>
  <c r="Q41" i="423" s="1"/>
  <c r="N41" i="423"/>
  <c r="O41" i="423" s="1"/>
  <c r="L41" i="423"/>
  <c r="M41" i="423" s="1"/>
  <c r="J41" i="423"/>
  <c r="K41" i="423" s="1"/>
  <c r="H41" i="423"/>
  <c r="B41" i="423"/>
  <c r="AM40" i="423"/>
  <c r="AL40" i="423"/>
  <c r="AE40" i="423"/>
  <c r="Z40" i="423"/>
  <c r="AA40" i="423" s="1"/>
  <c r="X40" i="423"/>
  <c r="Y40" i="423" s="1"/>
  <c r="V40" i="423"/>
  <c r="W40" i="423" s="1"/>
  <c r="T40" i="423"/>
  <c r="U40" i="423" s="1"/>
  <c r="R40" i="423"/>
  <c r="S40" i="423" s="1"/>
  <c r="P40" i="423"/>
  <c r="Q40" i="423" s="1"/>
  <c r="N40" i="423"/>
  <c r="O40" i="423" s="1"/>
  <c r="L40" i="423"/>
  <c r="M40" i="423" s="1"/>
  <c r="J40" i="423"/>
  <c r="K40" i="423" s="1"/>
  <c r="H40" i="423"/>
  <c r="I40" i="423" s="1"/>
  <c r="B40" i="423"/>
  <c r="AM39" i="423"/>
  <c r="AL39" i="423"/>
  <c r="AF39" i="423"/>
  <c r="AE39" i="423"/>
  <c r="Z39" i="423"/>
  <c r="AA39" i="423" s="1"/>
  <c r="X39" i="423"/>
  <c r="Y39" i="423" s="1"/>
  <c r="V39" i="423"/>
  <c r="W39" i="423" s="1"/>
  <c r="T39" i="423"/>
  <c r="U39" i="423" s="1"/>
  <c r="R39" i="423"/>
  <c r="S39" i="423" s="1"/>
  <c r="P39" i="423"/>
  <c r="Q39" i="423" s="1"/>
  <c r="N39" i="423"/>
  <c r="O39" i="423" s="1"/>
  <c r="L39" i="423"/>
  <c r="M39" i="423" s="1"/>
  <c r="J39" i="423"/>
  <c r="K39" i="423" s="1"/>
  <c r="H39" i="423"/>
  <c r="B39" i="423"/>
  <c r="AM38" i="423"/>
  <c r="AL38" i="423"/>
  <c r="AF38" i="423"/>
  <c r="AE38" i="423"/>
  <c r="Z38" i="423"/>
  <c r="AA38" i="423" s="1"/>
  <c r="X38" i="423"/>
  <c r="Y38" i="423" s="1"/>
  <c r="V38" i="423"/>
  <c r="W38" i="423" s="1"/>
  <c r="T38" i="423"/>
  <c r="U38" i="423" s="1"/>
  <c r="R38" i="423"/>
  <c r="S38" i="423" s="1"/>
  <c r="P38" i="423"/>
  <c r="Q38" i="423" s="1"/>
  <c r="N38" i="423"/>
  <c r="O38" i="423" s="1"/>
  <c r="L38" i="423"/>
  <c r="M38" i="423" s="1"/>
  <c r="J38" i="423"/>
  <c r="H38" i="423"/>
  <c r="I38" i="423" s="1"/>
  <c r="B38" i="423"/>
  <c r="AM37" i="423"/>
  <c r="AL37" i="423"/>
  <c r="AF37" i="423"/>
  <c r="AE37" i="423"/>
  <c r="Z37" i="423"/>
  <c r="AA37" i="423" s="1"/>
  <c r="X37" i="423"/>
  <c r="Y37" i="423" s="1"/>
  <c r="V37" i="423"/>
  <c r="W37" i="423" s="1"/>
  <c r="T37" i="423"/>
  <c r="U37" i="423" s="1"/>
  <c r="R37" i="423"/>
  <c r="S37" i="423" s="1"/>
  <c r="P37" i="423"/>
  <c r="Q37" i="423" s="1"/>
  <c r="N37" i="423"/>
  <c r="O37" i="423" s="1"/>
  <c r="L37" i="423"/>
  <c r="M37" i="423" s="1"/>
  <c r="J37" i="423"/>
  <c r="K37" i="423" s="1"/>
  <c r="H37" i="423"/>
  <c r="I37" i="423" s="1"/>
  <c r="B37" i="423"/>
  <c r="AM36" i="423"/>
  <c r="AL36" i="423"/>
  <c r="AF36" i="423"/>
  <c r="AE36" i="423"/>
  <c r="Z36" i="423"/>
  <c r="AA36" i="423" s="1"/>
  <c r="X36" i="423"/>
  <c r="Y36" i="423" s="1"/>
  <c r="V36" i="423"/>
  <c r="W36" i="423" s="1"/>
  <c r="T36" i="423"/>
  <c r="U36" i="423" s="1"/>
  <c r="R36" i="423"/>
  <c r="S36" i="423" s="1"/>
  <c r="P36" i="423"/>
  <c r="Q36" i="423" s="1"/>
  <c r="N36" i="423"/>
  <c r="O36" i="423" s="1"/>
  <c r="L36" i="423"/>
  <c r="M36" i="423" s="1"/>
  <c r="J36" i="423"/>
  <c r="K36" i="423" s="1"/>
  <c r="H36" i="423"/>
  <c r="B36" i="423"/>
  <c r="AM35" i="423"/>
  <c r="AL35" i="423"/>
  <c r="AF35" i="423"/>
  <c r="AE35" i="423"/>
  <c r="Z35" i="423"/>
  <c r="AA35" i="423" s="1"/>
  <c r="X35" i="423"/>
  <c r="Y35" i="423" s="1"/>
  <c r="V35" i="423"/>
  <c r="W35" i="423" s="1"/>
  <c r="T35" i="423"/>
  <c r="U35" i="423" s="1"/>
  <c r="R35" i="423"/>
  <c r="S35" i="423" s="1"/>
  <c r="P35" i="423"/>
  <c r="Q35" i="423" s="1"/>
  <c r="N35" i="423"/>
  <c r="O35" i="423" s="1"/>
  <c r="L35" i="423"/>
  <c r="M35" i="423" s="1"/>
  <c r="J35" i="423"/>
  <c r="K35" i="423" s="1"/>
  <c r="H35" i="423"/>
  <c r="B35" i="423"/>
  <c r="AM34" i="423"/>
  <c r="AL34" i="423"/>
  <c r="AF34" i="423"/>
  <c r="AE34" i="423"/>
  <c r="Z34" i="423"/>
  <c r="AA34" i="423" s="1"/>
  <c r="X34" i="423"/>
  <c r="Y34" i="423" s="1"/>
  <c r="V34" i="423"/>
  <c r="W34" i="423" s="1"/>
  <c r="T34" i="423"/>
  <c r="U34" i="423" s="1"/>
  <c r="R34" i="423"/>
  <c r="S34" i="423" s="1"/>
  <c r="P34" i="423"/>
  <c r="Q34" i="423" s="1"/>
  <c r="N34" i="423"/>
  <c r="O34" i="423" s="1"/>
  <c r="L34" i="423"/>
  <c r="M34" i="423" s="1"/>
  <c r="J34" i="423"/>
  <c r="K34" i="423" s="1"/>
  <c r="H34" i="423"/>
  <c r="B34" i="423"/>
  <c r="AM33" i="423"/>
  <c r="AL33" i="423"/>
  <c r="AF33" i="423"/>
  <c r="AE33" i="423"/>
  <c r="Z33" i="423"/>
  <c r="AA33" i="423" s="1"/>
  <c r="X33" i="423"/>
  <c r="Y33" i="423" s="1"/>
  <c r="V33" i="423"/>
  <c r="W33" i="423" s="1"/>
  <c r="T33" i="423"/>
  <c r="U33" i="423" s="1"/>
  <c r="R33" i="423"/>
  <c r="S33" i="423" s="1"/>
  <c r="P33" i="423"/>
  <c r="Q33" i="423" s="1"/>
  <c r="N33" i="423"/>
  <c r="O33" i="423" s="1"/>
  <c r="L33" i="423"/>
  <c r="M33" i="423" s="1"/>
  <c r="J33" i="423"/>
  <c r="K33" i="423" s="1"/>
  <c r="H33" i="423"/>
  <c r="B33" i="423"/>
  <c r="AM32" i="423"/>
  <c r="AL32" i="423"/>
  <c r="AF32" i="423"/>
  <c r="AE32" i="423"/>
  <c r="Z32" i="423"/>
  <c r="AA32" i="423" s="1"/>
  <c r="X32" i="423"/>
  <c r="Y32" i="423" s="1"/>
  <c r="V32" i="423"/>
  <c r="W32" i="423" s="1"/>
  <c r="T32" i="423"/>
  <c r="U32" i="423" s="1"/>
  <c r="R32" i="423"/>
  <c r="S32" i="423" s="1"/>
  <c r="P32" i="423"/>
  <c r="Q32" i="423" s="1"/>
  <c r="N32" i="423"/>
  <c r="O32" i="423" s="1"/>
  <c r="L32" i="423"/>
  <c r="M32" i="423" s="1"/>
  <c r="J32" i="423"/>
  <c r="K32" i="423" s="1"/>
  <c r="H32" i="423"/>
  <c r="B32" i="423"/>
  <c r="AM31" i="423"/>
  <c r="AL31" i="423"/>
  <c r="AF31" i="423"/>
  <c r="AE31" i="423"/>
  <c r="Z31" i="423"/>
  <c r="AA31" i="423" s="1"/>
  <c r="X31" i="423"/>
  <c r="Y31" i="423" s="1"/>
  <c r="V31" i="423"/>
  <c r="W31" i="423" s="1"/>
  <c r="T31" i="423"/>
  <c r="U31" i="423" s="1"/>
  <c r="R31" i="423"/>
  <c r="S31" i="423" s="1"/>
  <c r="P31" i="423"/>
  <c r="Q31" i="423" s="1"/>
  <c r="N31" i="423"/>
  <c r="O31" i="423" s="1"/>
  <c r="L31" i="423"/>
  <c r="M31" i="423" s="1"/>
  <c r="J31" i="423"/>
  <c r="K31" i="423" s="1"/>
  <c r="H31" i="423"/>
  <c r="B31" i="423"/>
  <c r="AM30" i="423"/>
  <c r="AL30" i="423"/>
  <c r="AF30" i="423"/>
  <c r="AE30" i="423"/>
  <c r="Z30" i="423"/>
  <c r="AA30" i="423" s="1"/>
  <c r="X30" i="423"/>
  <c r="Y30" i="423" s="1"/>
  <c r="V30" i="423"/>
  <c r="W30" i="423" s="1"/>
  <c r="T30" i="423"/>
  <c r="U30" i="423" s="1"/>
  <c r="R30" i="423"/>
  <c r="S30" i="423" s="1"/>
  <c r="P30" i="423"/>
  <c r="Q30" i="423" s="1"/>
  <c r="N30" i="423"/>
  <c r="O30" i="423" s="1"/>
  <c r="L30" i="423"/>
  <c r="M30" i="423" s="1"/>
  <c r="J30" i="423"/>
  <c r="K30" i="423" s="1"/>
  <c r="H30" i="423"/>
  <c r="B30" i="423"/>
  <c r="AM29" i="423"/>
  <c r="AL29" i="423"/>
  <c r="AF29" i="423"/>
  <c r="AE29" i="423"/>
  <c r="Z29" i="423"/>
  <c r="AA29" i="423" s="1"/>
  <c r="X29" i="423"/>
  <c r="Y29" i="423" s="1"/>
  <c r="V29" i="423"/>
  <c r="W29" i="423" s="1"/>
  <c r="T29" i="423"/>
  <c r="U29" i="423" s="1"/>
  <c r="R29" i="423"/>
  <c r="S29" i="423" s="1"/>
  <c r="P29" i="423"/>
  <c r="Q29" i="423" s="1"/>
  <c r="N29" i="423"/>
  <c r="O29" i="423" s="1"/>
  <c r="L29" i="423"/>
  <c r="M29" i="423" s="1"/>
  <c r="J29" i="423"/>
  <c r="K29" i="423" s="1"/>
  <c r="H29" i="423"/>
  <c r="B29" i="423"/>
  <c r="AM28" i="423"/>
  <c r="AL28" i="423"/>
  <c r="AF28" i="423"/>
  <c r="AE28" i="423"/>
  <c r="Z28" i="423"/>
  <c r="AA28" i="423" s="1"/>
  <c r="X28" i="423"/>
  <c r="Y28" i="423" s="1"/>
  <c r="V28" i="423"/>
  <c r="W28" i="423" s="1"/>
  <c r="T28" i="423"/>
  <c r="U28" i="423" s="1"/>
  <c r="R28" i="423"/>
  <c r="S28" i="423" s="1"/>
  <c r="P28" i="423"/>
  <c r="Q28" i="423" s="1"/>
  <c r="N28" i="423"/>
  <c r="O28" i="423" s="1"/>
  <c r="L28" i="423"/>
  <c r="M28" i="423" s="1"/>
  <c r="J28" i="423"/>
  <c r="K28" i="423" s="1"/>
  <c r="H28" i="423"/>
  <c r="B28" i="423"/>
  <c r="AM27" i="423"/>
  <c r="AL27" i="423"/>
  <c r="AE27" i="423"/>
  <c r="Z27" i="423"/>
  <c r="AA27" i="423" s="1"/>
  <c r="X27" i="423"/>
  <c r="Y27" i="423" s="1"/>
  <c r="V27" i="423"/>
  <c r="W27" i="423" s="1"/>
  <c r="T27" i="423"/>
  <c r="U27" i="423" s="1"/>
  <c r="R27" i="423"/>
  <c r="S27" i="423" s="1"/>
  <c r="P27" i="423"/>
  <c r="Q27" i="423" s="1"/>
  <c r="N27" i="423"/>
  <c r="O27" i="423" s="1"/>
  <c r="L27" i="423"/>
  <c r="M27" i="423" s="1"/>
  <c r="J27" i="423"/>
  <c r="K27" i="423" s="1"/>
  <c r="H27" i="423"/>
  <c r="B27" i="423"/>
  <c r="AM26" i="423"/>
  <c r="AL26" i="423"/>
  <c r="AF26" i="423"/>
  <c r="AE26" i="423"/>
  <c r="Z26" i="423"/>
  <c r="AA26" i="423" s="1"/>
  <c r="X26" i="423"/>
  <c r="Y26" i="423" s="1"/>
  <c r="V26" i="423"/>
  <c r="W26" i="423" s="1"/>
  <c r="T26" i="423"/>
  <c r="U26" i="423" s="1"/>
  <c r="R26" i="423"/>
  <c r="S26" i="423" s="1"/>
  <c r="P26" i="423"/>
  <c r="Q26" i="423" s="1"/>
  <c r="N26" i="423"/>
  <c r="O26" i="423" s="1"/>
  <c r="L26" i="423"/>
  <c r="M26" i="423" s="1"/>
  <c r="J26" i="423"/>
  <c r="K26" i="423" s="1"/>
  <c r="H26" i="423"/>
  <c r="I26" i="423" s="1"/>
  <c r="B26" i="423"/>
  <c r="AM25" i="423"/>
  <c r="AL25" i="423"/>
  <c r="AF25" i="423"/>
  <c r="AE25" i="423"/>
  <c r="Z25" i="423"/>
  <c r="AA25" i="423" s="1"/>
  <c r="X25" i="423"/>
  <c r="Y25" i="423" s="1"/>
  <c r="V25" i="423"/>
  <c r="W25" i="423" s="1"/>
  <c r="T25" i="423"/>
  <c r="U25" i="423" s="1"/>
  <c r="R25" i="423"/>
  <c r="S25" i="423" s="1"/>
  <c r="P25" i="423"/>
  <c r="Q25" i="423" s="1"/>
  <c r="N25" i="423"/>
  <c r="O25" i="423" s="1"/>
  <c r="L25" i="423"/>
  <c r="M25" i="423" s="1"/>
  <c r="J25" i="423"/>
  <c r="K25" i="423" s="1"/>
  <c r="H25" i="423"/>
  <c r="B25" i="423"/>
  <c r="AM24" i="423"/>
  <c r="AL24" i="423"/>
  <c r="AE24" i="423"/>
  <c r="Z24" i="423"/>
  <c r="AA24" i="423" s="1"/>
  <c r="X24" i="423"/>
  <c r="Y24" i="423" s="1"/>
  <c r="V24" i="423"/>
  <c r="W24" i="423" s="1"/>
  <c r="T24" i="423"/>
  <c r="U24" i="423" s="1"/>
  <c r="R24" i="423"/>
  <c r="S24" i="423" s="1"/>
  <c r="P24" i="423"/>
  <c r="Q24" i="423" s="1"/>
  <c r="N24" i="423"/>
  <c r="O24" i="423" s="1"/>
  <c r="L24" i="423"/>
  <c r="M24" i="423" s="1"/>
  <c r="J24" i="423"/>
  <c r="K24" i="423" s="1"/>
  <c r="H24" i="423"/>
  <c r="B24" i="423"/>
  <c r="AM23" i="423"/>
  <c r="AL23" i="423"/>
  <c r="AF23" i="423"/>
  <c r="AE23" i="423"/>
  <c r="Z23" i="423"/>
  <c r="AA23" i="423" s="1"/>
  <c r="X23" i="423"/>
  <c r="Y23" i="423" s="1"/>
  <c r="V23" i="423"/>
  <c r="W23" i="423" s="1"/>
  <c r="T23" i="423"/>
  <c r="U23" i="423" s="1"/>
  <c r="R23" i="423"/>
  <c r="S23" i="423" s="1"/>
  <c r="P23" i="423"/>
  <c r="Q23" i="423" s="1"/>
  <c r="N23" i="423"/>
  <c r="O23" i="423" s="1"/>
  <c r="L23" i="423"/>
  <c r="M23" i="423" s="1"/>
  <c r="J23" i="423"/>
  <c r="K23" i="423" s="1"/>
  <c r="H23" i="423"/>
  <c r="I23" i="423" s="1"/>
  <c r="B23" i="423"/>
  <c r="AM22" i="423"/>
  <c r="AL22" i="423"/>
  <c r="AF22" i="423"/>
  <c r="AE22" i="423"/>
  <c r="Z22" i="423"/>
  <c r="AA22" i="423" s="1"/>
  <c r="X22" i="423"/>
  <c r="Y22" i="423" s="1"/>
  <c r="V22" i="423"/>
  <c r="W22" i="423" s="1"/>
  <c r="T22" i="423"/>
  <c r="U22" i="423" s="1"/>
  <c r="R22" i="423"/>
  <c r="S22" i="423" s="1"/>
  <c r="P22" i="423"/>
  <c r="Q22" i="423" s="1"/>
  <c r="N22" i="423"/>
  <c r="O22" i="423" s="1"/>
  <c r="L22" i="423"/>
  <c r="M22" i="423" s="1"/>
  <c r="J22" i="423"/>
  <c r="K22" i="423" s="1"/>
  <c r="H22" i="423"/>
  <c r="B22" i="423"/>
  <c r="AM21" i="423"/>
  <c r="AL21" i="423"/>
  <c r="AF21" i="423"/>
  <c r="AE21" i="423"/>
  <c r="Z21" i="423"/>
  <c r="AA21" i="423" s="1"/>
  <c r="X21" i="423"/>
  <c r="Y21" i="423" s="1"/>
  <c r="V21" i="423"/>
  <c r="W21" i="423" s="1"/>
  <c r="T21" i="423"/>
  <c r="U21" i="423" s="1"/>
  <c r="R21" i="423"/>
  <c r="S21" i="423" s="1"/>
  <c r="P21" i="423"/>
  <c r="Q21" i="423" s="1"/>
  <c r="N21" i="423"/>
  <c r="O21" i="423" s="1"/>
  <c r="L21" i="423"/>
  <c r="M21" i="423" s="1"/>
  <c r="J21" i="423"/>
  <c r="K21" i="423" s="1"/>
  <c r="H21" i="423"/>
  <c r="B21" i="423"/>
  <c r="AM20" i="423"/>
  <c r="AL20" i="423"/>
  <c r="AF20" i="423"/>
  <c r="AE20" i="423"/>
  <c r="Z20" i="423"/>
  <c r="AA20" i="423" s="1"/>
  <c r="X20" i="423"/>
  <c r="Y20" i="423" s="1"/>
  <c r="V20" i="423"/>
  <c r="W20" i="423" s="1"/>
  <c r="T20" i="423"/>
  <c r="U20" i="423" s="1"/>
  <c r="R20" i="423"/>
  <c r="S20" i="423" s="1"/>
  <c r="P20" i="423"/>
  <c r="Q20" i="423" s="1"/>
  <c r="N20" i="423"/>
  <c r="O20" i="423" s="1"/>
  <c r="L20" i="423"/>
  <c r="M20" i="423" s="1"/>
  <c r="J20" i="423"/>
  <c r="K20" i="423" s="1"/>
  <c r="H20" i="423"/>
  <c r="B20" i="423"/>
  <c r="AM19" i="423"/>
  <c r="AL19" i="423"/>
  <c r="AF19" i="423"/>
  <c r="AE19" i="423"/>
  <c r="Z19" i="423"/>
  <c r="AA19" i="423" s="1"/>
  <c r="X19" i="423"/>
  <c r="Y19" i="423" s="1"/>
  <c r="V19" i="423"/>
  <c r="W19" i="423" s="1"/>
  <c r="T19" i="423"/>
  <c r="U19" i="423" s="1"/>
  <c r="R19" i="423"/>
  <c r="S19" i="423" s="1"/>
  <c r="P19" i="423"/>
  <c r="Q19" i="423" s="1"/>
  <c r="N19" i="423"/>
  <c r="O19" i="423" s="1"/>
  <c r="L19" i="423"/>
  <c r="M19" i="423" s="1"/>
  <c r="J19" i="423"/>
  <c r="K19" i="423" s="1"/>
  <c r="H19" i="423"/>
  <c r="B19" i="423"/>
  <c r="AM18" i="423"/>
  <c r="AL18" i="423"/>
  <c r="AF18" i="423"/>
  <c r="AE18" i="423"/>
  <c r="Z18" i="423"/>
  <c r="AA18" i="423" s="1"/>
  <c r="X18" i="423"/>
  <c r="Y18" i="423" s="1"/>
  <c r="V18" i="423"/>
  <c r="W18" i="423" s="1"/>
  <c r="T18" i="423"/>
  <c r="U18" i="423" s="1"/>
  <c r="R18" i="423"/>
  <c r="S18" i="423" s="1"/>
  <c r="P18" i="423"/>
  <c r="Q18" i="423" s="1"/>
  <c r="N18" i="423"/>
  <c r="O18" i="423" s="1"/>
  <c r="L18" i="423"/>
  <c r="M18" i="423" s="1"/>
  <c r="J18" i="423"/>
  <c r="K18" i="423" s="1"/>
  <c r="H18" i="423"/>
  <c r="B18" i="423"/>
  <c r="AM17" i="423"/>
  <c r="AL17" i="423"/>
  <c r="AE17" i="423"/>
  <c r="Z17" i="423"/>
  <c r="AA17" i="423" s="1"/>
  <c r="X17" i="423"/>
  <c r="Y17" i="423" s="1"/>
  <c r="V17" i="423"/>
  <c r="W17" i="423" s="1"/>
  <c r="T17" i="423"/>
  <c r="U17" i="423" s="1"/>
  <c r="R17" i="423"/>
  <c r="S17" i="423" s="1"/>
  <c r="P17" i="423"/>
  <c r="Q17" i="423" s="1"/>
  <c r="N17" i="423"/>
  <c r="O17" i="423" s="1"/>
  <c r="L17" i="423"/>
  <c r="M17" i="423" s="1"/>
  <c r="J17" i="423"/>
  <c r="K17" i="423" s="1"/>
  <c r="H17" i="423"/>
  <c r="I17" i="423" s="1"/>
  <c r="B17" i="423"/>
  <c r="AM16" i="423"/>
  <c r="AL16" i="423"/>
  <c r="AF16" i="423"/>
  <c r="AE16" i="423"/>
  <c r="Z16" i="423"/>
  <c r="AA16" i="423" s="1"/>
  <c r="X16" i="423"/>
  <c r="Y16" i="423" s="1"/>
  <c r="V16" i="423"/>
  <c r="W16" i="423" s="1"/>
  <c r="T16" i="423"/>
  <c r="U16" i="423" s="1"/>
  <c r="R16" i="423"/>
  <c r="S16" i="423" s="1"/>
  <c r="P16" i="423"/>
  <c r="Q16" i="423" s="1"/>
  <c r="N16" i="423"/>
  <c r="O16" i="423" s="1"/>
  <c r="L16" i="423"/>
  <c r="M16" i="423" s="1"/>
  <c r="J16" i="423"/>
  <c r="K16" i="423" s="1"/>
  <c r="H16" i="423"/>
  <c r="I16" i="423" s="1"/>
  <c r="B16" i="423"/>
  <c r="AM15" i="423"/>
  <c r="AL15" i="423"/>
  <c r="AF15" i="423"/>
  <c r="AE15" i="423"/>
  <c r="Z15" i="423"/>
  <c r="AA15" i="423" s="1"/>
  <c r="X15" i="423"/>
  <c r="Y15" i="423" s="1"/>
  <c r="V15" i="423"/>
  <c r="W15" i="423" s="1"/>
  <c r="T15" i="423"/>
  <c r="U15" i="423" s="1"/>
  <c r="R15" i="423"/>
  <c r="S15" i="423" s="1"/>
  <c r="P15" i="423"/>
  <c r="Q15" i="423" s="1"/>
  <c r="N15" i="423"/>
  <c r="O15" i="423" s="1"/>
  <c r="L15" i="423"/>
  <c r="M15" i="423" s="1"/>
  <c r="J15" i="423"/>
  <c r="K15" i="423" s="1"/>
  <c r="H15" i="423"/>
  <c r="I15" i="423" s="1"/>
  <c r="B15" i="423"/>
  <c r="AM14" i="423"/>
  <c r="AL14" i="423"/>
  <c r="AF14" i="423"/>
  <c r="AE14" i="423"/>
  <c r="Z14" i="423"/>
  <c r="AA14" i="423" s="1"/>
  <c r="X14" i="423"/>
  <c r="Y14" i="423" s="1"/>
  <c r="V14" i="423"/>
  <c r="W14" i="423" s="1"/>
  <c r="T14" i="423"/>
  <c r="U14" i="423" s="1"/>
  <c r="R14" i="423"/>
  <c r="S14" i="423" s="1"/>
  <c r="P14" i="423"/>
  <c r="Q14" i="423" s="1"/>
  <c r="N14" i="423"/>
  <c r="O14" i="423" s="1"/>
  <c r="L14" i="423"/>
  <c r="M14" i="423" s="1"/>
  <c r="J14" i="423"/>
  <c r="K14" i="423" s="1"/>
  <c r="H14" i="423"/>
  <c r="B14" i="423"/>
  <c r="AM13" i="423"/>
  <c r="AL13" i="423"/>
  <c r="AF13" i="423"/>
  <c r="AE13" i="423"/>
  <c r="Z13" i="423"/>
  <c r="AA13" i="423" s="1"/>
  <c r="X13" i="423"/>
  <c r="Y13" i="423" s="1"/>
  <c r="V13" i="423"/>
  <c r="W13" i="423" s="1"/>
  <c r="T13" i="423"/>
  <c r="U13" i="423" s="1"/>
  <c r="R13" i="423"/>
  <c r="S13" i="423" s="1"/>
  <c r="P13" i="423"/>
  <c r="Q13" i="423" s="1"/>
  <c r="N13" i="423"/>
  <c r="O13" i="423" s="1"/>
  <c r="L13" i="423"/>
  <c r="M13" i="423" s="1"/>
  <c r="J13" i="423"/>
  <c r="K13" i="423" s="1"/>
  <c r="H13" i="423"/>
  <c r="I13" i="423" s="1"/>
  <c r="B13" i="423"/>
  <c r="AM12" i="423"/>
  <c r="AL12" i="423"/>
  <c r="AF12" i="423"/>
  <c r="AE12" i="423"/>
  <c r="Z12" i="423"/>
  <c r="AA12" i="423" s="1"/>
  <c r="X12" i="423"/>
  <c r="Y12" i="423" s="1"/>
  <c r="V12" i="423"/>
  <c r="W12" i="423" s="1"/>
  <c r="T12" i="423"/>
  <c r="U12" i="423" s="1"/>
  <c r="R12" i="423"/>
  <c r="S12" i="423" s="1"/>
  <c r="P12" i="423"/>
  <c r="Q12" i="423" s="1"/>
  <c r="N12" i="423"/>
  <c r="O12" i="423" s="1"/>
  <c r="L12" i="423"/>
  <c r="M12" i="423" s="1"/>
  <c r="J12" i="423"/>
  <c r="K12" i="423" s="1"/>
  <c r="H12" i="423"/>
  <c r="I12" i="423" s="1"/>
  <c r="B12" i="423"/>
  <c r="AM11" i="423"/>
  <c r="AL11" i="423"/>
  <c r="AF11" i="423"/>
  <c r="AE11" i="423"/>
  <c r="Z11" i="423"/>
  <c r="AA11" i="423" s="1"/>
  <c r="X11" i="423"/>
  <c r="Y11" i="423" s="1"/>
  <c r="V11" i="423"/>
  <c r="W11" i="423" s="1"/>
  <c r="T11" i="423"/>
  <c r="U11" i="423" s="1"/>
  <c r="R11" i="423"/>
  <c r="S11" i="423" s="1"/>
  <c r="P11" i="423"/>
  <c r="Q11" i="423" s="1"/>
  <c r="N11" i="423"/>
  <c r="O11" i="423" s="1"/>
  <c r="L11" i="423"/>
  <c r="M11" i="423" s="1"/>
  <c r="J11" i="423"/>
  <c r="K11" i="423" s="1"/>
  <c r="H11" i="423"/>
  <c r="B11" i="423"/>
  <c r="AM10" i="423"/>
  <c r="AL10" i="423"/>
  <c r="AF10" i="423"/>
  <c r="AE10" i="423"/>
  <c r="Z10" i="423"/>
  <c r="AA10" i="423" s="1"/>
  <c r="X10" i="423"/>
  <c r="Y10" i="423" s="1"/>
  <c r="V10" i="423"/>
  <c r="W10" i="423" s="1"/>
  <c r="T10" i="423"/>
  <c r="U10" i="423" s="1"/>
  <c r="R10" i="423"/>
  <c r="S10" i="423" s="1"/>
  <c r="P10" i="423"/>
  <c r="Q10" i="423" s="1"/>
  <c r="N10" i="423"/>
  <c r="O10" i="423" s="1"/>
  <c r="L10" i="423"/>
  <c r="M10" i="423" s="1"/>
  <c r="J10" i="423"/>
  <c r="K10" i="423" s="1"/>
  <c r="H10" i="423"/>
  <c r="B10" i="423"/>
  <c r="AM9" i="423"/>
  <c r="AL9" i="423"/>
  <c r="AF9" i="423"/>
  <c r="AE9" i="423"/>
  <c r="Z9" i="423"/>
  <c r="AA9" i="423" s="1"/>
  <c r="X9" i="423"/>
  <c r="Y9" i="423" s="1"/>
  <c r="V9" i="423"/>
  <c r="W9" i="423" s="1"/>
  <c r="T9" i="423"/>
  <c r="U9" i="423" s="1"/>
  <c r="R9" i="423"/>
  <c r="S9" i="423" s="1"/>
  <c r="P9" i="423"/>
  <c r="Q9" i="423" s="1"/>
  <c r="N9" i="423"/>
  <c r="O9" i="423" s="1"/>
  <c r="L9" i="423"/>
  <c r="M9" i="423" s="1"/>
  <c r="J9" i="423"/>
  <c r="K9" i="423" s="1"/>
  <c r="H9" i="423"/>
  <c r="I9" i="423" s="1"/>
  <c r="B9" i="423"/>
  <c r="AM8" i="423"/>
  <c r="AL8" i="423"/>
  <c r="AF8" i="423"/>
  <c r="AE8" i="423"/>
  <c r="Z8" i="423"/>
  <c r="AA8" i="423" s="1"/>
  <c r="X8" i="423"/>
  <c r="Y8" i="423" s="1"/>
  <c r="V8" i="423"/>
  <c r="W8" i="423" s="1"/>
  <c r="T8" i="423"/>
  <c r="U8" i="423" s="1"/>
  <c r="R8" i="423"/>
  <c r="S8" i="423" s="1"/>
  <c r="P8" i="423"/>
  <c r="Q8" i="423" s="1"/>
  <c r="N8" i="423"/>
  <c r="O8" i="423" s="1"/>
  <c r="L8" i="423"/>
  <c r="M8" i="423" s="1"/>
  <c r="J8" i="423"/>
  <c r="K8" i="423" s="1"/>
  <c r="H8" i="423"/>
  <c r="I8" i="423" s="1"/>
  <c r="B8" i="423"/>
  <c r="AF7" i="423"/>
  <c r="AE7" i="423"/>
  <c r="Z7" i="423"/>
  <c r="AA7" i="423" s="1"/>
  <c r="X7" i="423"/>
  <c r="Y7" i="423" s="1"/>
  <c r="V7" i="423"/>
  <c r="W7" i="423" s="1"/>
  <c r="T7" i="423"/>
  <c r="U7" i="423" s="1"/>
  <c r="R7" i="423"/>
  <c r="S7" i="423" s="1"/>
  <c r="P7" i="423"/>
  <c r="Q7" i="423" s="1"/>
  <c r="N7" i="423"/>
  <c r="O7" i="423" s="1"/>
  <c r="L7" i="423"/>
  <c r="M7" i="423" s="1"/>
  <c r="J7" i="423"/>
  <c r="K7" i="423" s="1"/>
  <c r="H7" i="423"/>
  <c r="I7" i="423" s="1"/>
  <c r="B7" i="423"/>
  <c r="AF6" i="423"/>
  <c r="AE6" i="423"/>
  <c r="Z6" i="423"/>
  <c r="AA6" i="423" s="1"/>
  <c r="X6" i="423"/>
  <c r="Y6" i="423" s="1"/>
  <c r="V6" i="423"/>
  <c r="W6" i="423" s="1"/>
  <c r="T6" i="423"/>
  <c r="U6" i="423" s="1"/>
  <c r="R6" i="423"/>
  <c r="S6" i="423" s="1"/>
  <c r="P6" i="423"/>
  <c r="Q6" i="423" s="1"/>
  <c r="N6" i="423"/>
  <c r="O6" i="423" s="1"/>
  <c r="L6" i="423"/>
  <c r="M6" i="423" s="1"/>
  <c r="J6" i="423"/>
  <c r="K6" i="423" s="1"/>
  <c r="H6" i="423"/>
  <c r="I6" i="423" s="1"/>
  <c r="B6" i="423"/>
  <c r="AF5" i="423"/>
  <c r="AE5" i="423"/>
  <c r="Z5" i="423"/>
  <c r="AA5" i="423" s="1"/>
  <c r="X5" i="423"/>
  <c r="Y5" i="423" s="1"/>
  <c r="V5" i="423"/>
  <c r="W5" i="423" s="1"/>
  <c r="T5" i="423"/>
  <c r="U5" i="423" s="1"/>
  <c r="R5" i="423"/>
  <c r="S5" i="423" s="1"/>
  <c r="P5" i="423"/>
  <c r="Q5" i="423" s="1"/>
  <c r="N5" i="423"/>
  <c r="O5" i="423" s="1"/>
  <c r="L5" i="423"/>
  <c r="M5" i="423" s="1"/>
  <c r="J5" i="423"/>
  <c r="K5" i="423" s="1"/>
  <c r="H5" i="423"/>
  <c r="B5" i="423"/>
  <c r="AF4" i="423"/>
  <c r="AE4" i="423"/>
  <c r="Z4" i="423"/>
  <c r="AA4" i="423" s="1"/>
  <c r="X4" i="423"/>
  <c r="Y4" i="423" s="1"/>
  <c r="V4" i="423"/>
  <c r="W4" i="423" s="1"/>
  <c r="T4" i="423"/>
  <c r="U4" i="423" s="1"/>
  <c r="R4" i="423"/>
  <c r="S4" i="423" s="1"/>
  <c r="P4" i="423"/>
  <c r="Q4" i="423" s="1"/>
  <c r="N4" i="423"/>
  <c r="O4" i="423" s="1"/>
  <c r="L4" i="423"/>
  <c r="M4" i="423" s="1"/>
  <c r="J4" i="423"/>
  <c r="K4" i="423" s="1"/>
  <c r="H4" i="423"/>
  <c r="B4" i="423"/>
  <c r="I105" i="423" l="1"/>
  <c r="I68" i="423"/>
  <c r="I10" i="423"/>
  <c r="AH69" i="423"/>
  <c r="I116" i="423"/>
  <c r="I159" i="423"/>
  <c r="I157" i="423"/>
  <c r="I171" i="423"/>
  <c r="I174" i="423"/>
  <c r="I176" i="423"/>
  <c r="I178" i="423"/>
  <c r="I182" i="423"/>
  <c r="I184" i="423"/>
  <c r="I165" i="423"/>
  <c r="I163" i="423"/>
  <c r="I175" i="423"/>
  <c r="I177" i="423"/>
  <c r="I292" i="423"/>
  <c r="I312" i="423"/>
  <c r="Q328" i="423"/>
  <c r="I259" i="423"/>
  <c r="I317" i="423"/>
  <c r="I206" i="423"/>
  <c r="I208" i="423"/>
  <c r="I315" i="423"/>
  <c r="I324" i="423"/>
  <c r="I307" i="423"/>
  <c r="I322" i="423"/>
  <c r="AH185" i="423"/>
  <c r="I19" i="423"/>
  <c r="I22" i="423"/>
  <c r="I27" i="423"/>
  <c r="AG69" i="423"/>
  <c r="K38" i="423"/>
  <c r="I20" i="423"/>
  <c r="I14" i="423"/>
  <c r="I29" i="423"/>
  <c r="I31" i="423"/>
  <c r="I36" i="423"/>
  <c r="I4" i="423"/>
  <c r="I5" i="423"/>
  <c r="I18" i="423"/>
  <c r="I21" i="423"/>
  <c r="I24" i="423"/>
  <c r="I30" i="423"/>
  <c r="I11" i="423"/>
  <c r="I25" i="423"/>
  <c r="I28" i="423"/>
  <c r="I33" i="423"/>
  <c r="I41" i="423"/>
  <c r="I44" i="423"/>
  <c r="I47" i="423"/>
  <c r="I58" i="423"/>
  <c r="I59" i="423"/>
  <c r="I60" i="423"/>
  <c r="AI69" i="423"/>
  <c r="I76" i="423"/>
  <c r="I83" i="423"/>
  <c r="I90" i="423"/>
  <c r="I109" i="423"/>
  <c r="I32" i="423"/>
  <c r="I35" i="423"/>
  <c r="I48" i="423"/>
  <c r="I53" i="423"/>
  <c r="I110" i="423"/>
  <c r="I117" i="423"/>
  <c r="I111" i="423"/>
  <c r="I118" i="423"/>
  <c r="I39" i="423"/>
  <c r="I50" i="423"/>
  <c r="I55" i="423"/>
  <c r="AA73" i="423"/>
  <c r="I80" i="423"/>
  <c r="I88" i="423"/>
  <c r="K89" i="423"/>
  <c r="I112" i="423"/>
  <c r="I43" i="423"/>
  <c r="I51" i="423"/>
  <c r="I56" i="423"/>
  <c r="I72" i="423"/>
  <c r="I79" i="423"/>
  <c r="I85" i="423"/>
  <c r="I113" i="423"/>
  <c r="I34" i="423"/>
  <c r="I52" i="423"/>
  <c r="I57" i="423"/>
  <c r="I61" i="423"/>
  <c r="I62" i="423"/>
  <c r="I63" i="423"/>
  <c r="I108" i="423"/>
  <c r="I114" i="423"/>
  <c r="I123" i="423"/>
  <c r="I119" i="423"/>
  <c r="I122" i="423"/>
  <c r="I124" i="423"/>
  <c r="I120" i="423"/>
  <c r="I121" i="423"/>
  <c r="I125" i="423"/>
  <c r="I144" i="423"/>
  <c r="I132" i="423"/>
  <c r="I135" i="423"/>
  <c r="I138" i="423"/>
  <c r="I141" i="423"/>
  <c r="I152" i="423"/>
  <c r="I133" i="423"/>
  <c r="I136" i="423"/>
  <c r="I139" i="423"/>
  <c r="I142" i="423"/>
  <c r="I143" i="423"/>
  <c r="I147" i="423"/>
  <c r="I134" i="423"/>
  <c r="I137" i="423"/>
  <c r="I140" i="423"/>
  <c r="I150" i="423"/>
  <c r="I156" i="423"/>
  <c r="I162" i="423"/>
  <c r="I167" i="423"/>
  <c r="I170" i="423"/>
  <c r="I186" i="423"/>
  <c r="I189" i="423"/>
  <c r="I192" i="423"/>
  <c r="I207" i="423"/>
  <c r="I211" i="423"/>
  <c r="I220" i="423"/>
  <c r="I226" i="423"/>
  <c r="I221" i="423"/>
  <c r="I227" i="423"/>
  <c r="I158" i="423"/>
  <c r="I164" i="423"/>
  <c r="I168" i="423"/>
  <c r="I172" i="423"/>
  <c r="I179" i="423"/>
  <c r="I187" i="423"/>
  <c r="I190" i="423"/>
  <c r="I193" i="423"/>
  <c r="I197" i="423"/>
  <c r="I202" i="423"/>
  <c r="I205" i="423"/>
  <c r="I222" i="423"/>
  <c r="I228" i="423"/>
  <c r="I198" i="423"/>
  <c r="I203" i="423"/>
  <c r="I217" i="423"/>
  <c r="I223" i="423"/>
  <c r="I229" i="423"/>
  <c r="I154" i="423"/>
  <c r="I160" i="423"/>
  <c r="I166" i="423"/>
  <c r="I169" i="423"/>
  <c r="I180" i="423"/>
  <c r="I188" i="423"/>
  <c r="I191" i="423"/>
  <c r="I209" i="423"/>
  <c r="O213" i="423"/>
  <c r="I218" i="423"/>
  <c r="I224" i="423"/>
  <c r="I230" i="423"/>
  <c r="I195" i="423"/>
  <c r="I200" i="423"/>
  <c r="I210" i="423"/>
  <c r="I215" i="423"/>
  <c r="I219" i="423"/>
  <c r="I225" i="423"/>
  <c r="I231" i="423"/>
  <c r="I232" i="423"/>
  <c r="I235" i="423"/>
  <c r="I238" i="423"/>
  <c r="I241" i="423"/>
  <c r="I252" i="423"/>
  <c r="I256" i="423"/>
  <c r="I262" i="423"/>
  <c r="I263" i="423"/>
  <c r="I267" i="423"/>
  <c r="I233" i="423"/>
  <c r="I236" i="423"/>
  <c r="I239" i="423"/>
  <c r="O242" i="423"/>
  <c r="I248" i="423"/>
  <c r="I260" i="423"/>
  <c r="I266" i="423"/>
  <c r="I249" i="423"/>
  <c r="I234" i="423"/>
  <c r="I237" i="423"/>
  <c r="I240" i="423"/>
  <c r="I245" i="423"/>
  <c r="I254" i="423"/>
  <c r="I258" i="423"/>
  <c r="I255" i="423"/>
  <c r="I269" i="423"/>
  <c r="I279" i="423"/>
  <c r="AG279" i="423" s="1"/>
  <c r="I270" i="423"/>
  <c r="I273" i="423"/>
  <c r="I274" i="423"/>
  <c r="I285" i="423"/>
  <c r="I268" i="423"/>
  <c r="I271" i="423"/>
  <c r="I275" i="423"/>
  <c r="O276" i="423"/>
  <c r="I281" i="423"/>
  <c r="I293" i="423"/>
  <c r="I296" i="423"/>
  <c r="I299" i="423"/>
  <c r="O277" i="423"/>
  <c r="I311" i="423"/>
  <c r="I284" i="423"/>
  <c r="I294" i="423"/>
  <c r="I297" i="423"/>
  <c r="I300" i="423"/>
  <c r="I308" i="423"/>
  <c r="I309" i="423"/>
  <c r="I295" i="423"/>
  <c r="I298" i="423"/>
  <c r="I302" i="423"/>
  <c r="I283" i="423"/>
  <c r="I286" i="423"/>
  <c r="I303" i="423"/>
  <c r="I314" i="423"/>
  <c r="I319" i="423"/>
  <c r="I325" i="423"/>
  <c r="I331" i="423"/>
  <c r="AH243" i="423"/>
  <c r="W244" i="423"/>
  <c r="I316" i="423"/>
  <c r="I321" i="423"/>
  <c r="I327" i="423"/>
  <c r="I329" i="423"/>
  <c r="I332" i="423"/>
  <c r="I318" i="423"/>
  <c r="I323" i="423"/>
  <c r="I330" i="423"/>
  <c r="AG285" i="423" l="1"/>
  <c r="AK69" i="423"/>
  <c r="AQ334" i="421"/>
  <c r="AE334" i="421"/>
  <c r="AC334" i="421"/>
  <c r="AA334" i="421"/>
  <c r="AI334" i="421" s="1"/>
  <c r="B334" i="421"/>
  <c r="AQ333" i="421"/>
  <c r="AE333" i="421"/>
  <c r="AC333" i="421"/>
  <c r="AA333" i="421"/>
  <c r="AI333" i="421" s="1"/>
  <c r="B333" i="421"/>
  <c r="AQ332" i="421"/>
  <c r="AM332" i="421"/>
  <c r="AL332" i="421"/>
  <c r="AE332" i="421"/>
  <c r="Z332" i="421"/>
  <c r="AA332" i="421" s="1"/>
  <c r="X332" i="421"/>
  <c r="Y332" i="421" s="1"/>
  <c r="V332" i="421"/>
  <c r="W332" i="421" s="1"/>
  <c r="B332" i="421"/>
  <c r="AQ331" i="421"/>
  <c r="AI331" i="421"/>
  <c r="AH331" i="421"/>
  <c r="AM330" i="421"/>
  <c r="AL330" i="421"/>
  <c r="AF330" i="421"/>
  <c r="AE330" i="421"/>
  <c r="Z330" i="421"/>
  <c r="AA330" i="421" s="1"/>
  <c r="X330" i="421"/>
  <c r="Y330" i="421" s="1"/>
  <c r="V330" i="421"/>
  <c r="W330" i="421" s="1"/>
  <c r="T330" i="421"/>
  <c r="U330" i="421" s="1"/>
  <c r="R330" i="421"/>
  <c r="S330" i="421" s="1"/>
  <c r="P330" i="421"/>
  <c r="Q330" i="421" s="1"/>
  <c r="N330" i="421"/>
  <c r="O330" i="421" s="1"/>
  <c r="L330" i="421"/>
  <c r="M330" i="421" s="1"/>
  <c r="J330" i="421"/>
  <c r="K330" i="421" s="1"/>
  <c r="H330" i="421"/>
  <c r="B330" i="421"/>
  <c r="AM329" i="421"/>
  <c r="AL329" i="421"/>
  <c r="AF329" i="421"/>
  <c r="AE329" i="421"/>
  <c r="Z329" i="421"/>
  <c r="AA329" i="421" s="1"/>
  <c r="X329" i="421"/>
  <c r="Y329" i="421" s="1"/>
  <c r="V329" i="421"/>
  <c r="W329" i="421" s="1"/>
  <c r="T329" i="421"/>
  <c r="U329" i="421" s="1"/>
  <c r="R329" i="421"/>
  <c r="S329" i="421" s="1"/>
  <c r="P329" i="421"/>
  <c r="Q329" i="421" s="1"/>
  <c r="N329" i="421"/>
  <c r="O329" i="421" s="1"/>
  <c r="L329" i="421"/>
  <c r="M329" i="421" s="1"/>
  <c r="J329" i="421"/>
  <c r="K329" i="421" s="1"/>
  <c r="H329" i="421"/>
  <c r="B329" i="421"/>
  <c r="AM328" i="421"/>
  <c r="AL328" i="421"/>
  <c r="AF328" i="421"/>
  <c r="AE328" i="421"/>
  <c r="Z328" i="421"/>
  <c r="AA328" i="421" s="1"/>
  <c r="X328" i="421"/>
  <c r="Y328" i="421" s="1"/>
  <c r="V328" i="421"/>
  <c r="W328" i="421" s="1"/>
  <c r="T328" i="421"/>
  <c r="U328" i="421" s="1"/>
  <c r="R328" i="421"/>
  <c r="S328" i="421" s="1"/>
  <c r="P328" i="421"/>
  <c r="Q328" i="421" s="1"/>
  <c r="N328" i="421"/>
  <c r="O328" i="421" s="1"/>
  <c r="L328" i="421"/>
  <c r="M328" i="421" s="1"/>
  <c r="J328" i="421"/>
  <c r="K328" i="421" s="1"/>
  <c r="H328" i="421"/>
  <c r="B328" i="421"/>
  <c r="AM327" i="421"/>
  <c r="AL327" i="421"/>
  <c r="AF327" i="421"/>
  <c r="AE327" i="421"/>
  <c r="Z327" i="421"/>
  <c r="AA327" i="421" s="1"/>
  <c r="X327" i="421"/>
  <c r="Y327" i="421" s="1"/>
  <c r="V327" i="421"/>
  <c r="W327" i="421" s="1"/>
  <c r="T327" i="421"/>
  <c r="U327" i="421" s="1"/>
  <c r="R327" i="421"/>
  <c r="S327" i="421" s="1"/>
  <c r="P327" i="421"/>
  <c r="Q327" i="421" s="1"/>
  <c r="N327" i="421"/>
  <c r="O327" i="421" s="1"/>
  <c r="L327" i="421"/>
  <c r="M327" i="421" s="1"/>
  <c r="J327" i="421"/>
  <c r="K327" i="421" s="1"/>
  <c r="H327" i="421"/>
  <c r="B327" i="421"/>
  <c r="AM326" i="421"/>
  <c r="AL326" i="421"/>
  <c r="AE326" i="421"/>
  <c r="Z326" i="421"/>
  <c r="AA326" i="421" s="1"/>
  <c r="X326" i="421"/>
  <c r="Y326" i="421" s="1"/>
  <c r="V326" i="421"/>
  <c r="W326" i="421" s="1"/>
  <c r="T326" i="421"/>
  <c r="U326" i="421" s="1"/>
  <c r="R326" i="421"/>
  <c r="S326" i="421" s="1"/>
  <c r="P326" i="421"/>
  <c r="B326" i="421"/>
  <c r="AM325" i="421"/>
  <c r="AL325" i="421"/>
  <c r="AE325" i="421"/>
  <c r="Z325" i="421"/>
  <c r="AA325" i="421" s="1"/>
  <c r="X325" i="421"/>
  <c r="Y325" i="421" s="1"/>
  <c r="V325" i="421"/>
  <c r="W325" i="421" s="1"/>
  <c r="T325" i="421"/>
  <c r="U325" i="421" s="1"/>
  <c r="R325" i="421"/>
  <c r="S325" i="421" s="1"/>
  <c r="P325" i="421"/>
  <c r="Q325" i="421" s="1"/>
  <c r="N325" i="421"/>
  <c r="O325" i="421" s="1"/>
  <c r="L325" i="421"/>
  <c r="M325" i="421" s="1"/>
  <c r="J325" i="421"/>
  <c r="K325" i="421" s="1"/>
  <c r="H325" i="421"/>
  <c r="B325" i="421"/>
  <c r="AM324" i="421"/>
  <c r="AL324" i="421"/>
  <c r="AE324" i="421"/>
  <c r="Z324" i="421"/>
  <c r="AA324" i="421" s="1"/>
  <c r="X324" i="421"/>
  <c r="Y324" i="421" s="1"/>
  <c r="V324" i="421"/>
  <c r="W324" i="421" s="1"/>
  <c r="T324" i="421"/>
  <c r="U324" i="421" s="1"/>
  <c r="R324" i="421"/>
  <c r="S324" i="421" s="1"/>
  <c r="P324" i="421"/>
  <c r="Q324" i="421" s="1"/>
  <c r="N324" i="421"/>
  <c r="O324" i="421" s="1"/>
  <c r="L324" i="421"/>
  <c r="M324" i="421" s="1"/>
  <c r="J324" i="421"/>
  <c r="K324" i="421" s="1"/>
  <c r="H324" i="421"/>
  <c r="B324" i="421"/>
  <c r="AM323" i="421"/>
  <c r="AL323" i="421"/>
  <c r="AE323" i="421"/>
  <c r="Z323" i="421"/>
  <c r="AA323" i="421" s="1"/>
  <c r="X323" i="421"/>
  <c r="Y323" i="421" s="1"/>
  <c r="V323" i="421"/>
  <c r="W323" i="421" s="1"/>
  <c r="T323" i="421"/>
  <c r="U323" i="421" s="1"/>
  <c r="R323" i="421"/>
  <c r="S323" i="421" s="1"/>
  <c r="P323" i="421"/>
  <c r="Q323" i="421" s="1"/>
  <c r="N323" i="421"/>
  <c r="O323" i="421" s="1"/>
  <c r="L323" i="421"/>
  <c r="M323" i="421" s="1"/>
  <c r="J323" i="421"/>
  <c r="K323" i="421" s="1"/>
  <c r="H323" i="421"/>
  <c r="B323" i="421"/>
  <c r="AM322" i="421"/>
  <c r="AL322" i="421"/>
  <c r="AE322" i="421"/>
  <c r="Z322" i="421"/>
  <c r="AA322" i="421" s="1"/>
  <c r="X322" i="421"/>
  <c r="Y322" i="421" s="1"/>
  <c r="V322" i="421"/>
  <c r="W322" i="421" s="1"/>
  <c r="T322" i="421"/>
  <c r="U322" i="421" s="1"/>
  <c r="R322" i="421"/>
  <c r="S322" i="421" s="1"/>
  <c r="P322" i="421"/>
  <c r="Q322" i="421" s="1"/>
  <c r="N322" i="421"/>
  <c r="O322" i="421" s="1"/>
  <c r="L322" i="421"/>
  <c r="M322" i="421" s="1"/>
  <c r="J322" i="421"/>
  <c r="K322" i="421" s="1"/>
  <c r="H322" i="421"/>
  <c r="I322" i="421" s="1"/>
  <c r="B322" i="421"/>
  <c r="AM321" i="421"/>
  <c r="AL321" i="421"/>
  <c r="AE321" i="421"/>
  <c r="Z321" i="421"/>
  <c r="AA321" i="421" s="1"/>
  <c r="X321" i="421"/>
  <c r="Y321" i="421" s="1"/>
  <c r="V321" i="421"/>
  <c r="W321" i="421" s="1"/>
  <c r="T321" i="421"/>
  <c r="U321" i="421" s="1"/>
  <c r="R321" i="421"/>
  <c r="S321" i="421" s="1"/>
  <c r="P321" i="421"/>
  <c r="Q321" i="421" s="1"/>
  <c r="N321" i="421"/>
  <c r="O321" i="421" s="1"/>
  <c r="L321" i="421"/>
  <c r="M321" i="421" s="1"/>
  <c r="J321" i="421"/>
  <c r="K321" i="421" s="1"/>
  <c r="H321" i="421"/>
  <c r="B321" i="421"/>
  <c r="AM320" i="421"/>
  <c r="AL320" i="421"/>
  <c r="AE320" i="421"/>
  <c r="Z320" i="421"/>
  <c r="AA320" i="421" s="1"/>
  <c r="X320" i="421"/>
  <c r="Y320" i="421" s="1"/>
  <c r="V320" i="421"/>
  <c r="W320" i="421" s="1"/>
  <c r="T320" i="421"/>
  <c r="U320" i="421" s="1"/>
  <c r="R320" i="421"/>
  <c r="S320" i="421" s="1"/>
  <c r="P320" i="421"/>
  <c r="Q320" i="421" s="1"/>
  <c r="N320" i="421"/>
  <c r="O320" i="421" s="1"/>
  <c r="L320" i="421"/>
  <c r="M320" i="421" s="1"/>
  <c r="J320" i="421"/>
  <c r="K320" i="421" s="1"/>
  <c r="H320" i="421"/>
  <c r="B320" i="421"/>
  <c r="AM319" i="421"/>
  <c r="AL319" i="421"/>
  <c r="AE319" i="421"/>
  <c r="Z319" i="421"/>
  <c r="AA319" i="421" s="1"/>
  <c r="X319" i="421"/>
  <c r="Y319" i="421" s="1"/>
  <c r="V319" i="421"/>
  <c r="W319" i="421" s="1"/>
  <c r="T319" i="421"/>
  <c r="U319" i="421" s="1"/>
  <c r="R319" i="421"/>
  <c r="S319" i="421" s="1"/>
  <c r="P319" i="421"/>
  <c r="Q319" i="421" s="1"/>
  <c r="N319" i="421"/>
  <c r="O319" i="421" s="1"/>
  <c r="L319" i="421"/>
  <c r="M319" i="421" s="1"/>
  <c r="J319" i="421"/>
  <c r="K319" i="421" s="1"/>
  <c r="H319" i="421"/>
  <c r="B319" i="421"/>
  <c r="AM318" i="421"/>
  <c r="AL318" i="421"/>
  <c r="AE318" i="421"/>
  <c r="Z318" i="421"/>
  <c r="AA318" i="421" s="1"/>
  <c r="X318" i="421"/>
  <c r="Y318" i="421" s="1"/>
  <c r="V318" i="421"/>
  <c r="W318" i="421" s="1"/>
  <c r="T318" i="421"/>
  <c r="U318" i="421" s="1"/>
  <c r="R318" i="421"/>
  <c r="S318" i="421" s="1"/>
  <c r="P318" i="421"/>
  <c r="Q318" i="421" s="1"/>
  <c r="N318" i="421"/>
  <c r="O318" i="421" s="1"/>
  <c r="L318" i="421"/>
  <c r="M318" i="421" s="1"/>
  <c r="J318" i="421"/>
  <c r="K318" i="421" s="1"/>
  <c r="H318" i="421"/>
  <c r="I318" i="421" s="1"/>
  <c r="B318" i="421"/>
  <c r="AM317" i="421"/>
  <c r="AL317" i="421"/>
  <c r="AE317" i="421"/>
  <c r="Z317" i="421"/>
  <c r="AA317" i="421" s="1"/>
  <c r="X317" i="421"/>
  <c r="Y317" i="421" s="1"/>
  <c r="V317" i="421"/>
  <c r="W317" i="421" s="1"/>
  <c r="T317" i="421"/>
  <c r="U317" i="421" s="1"/>
  <c r="R317" i="421"/>
  <c r="S317" i="421" s="1"/>
  <c r="P317" i="421"/>
  <c r="Q317" i="421" s="1"/>
  <c r="N317" i="421"/>
  <c r="O317" i="421" s="1"/>
  <c r="L317" i="421"/>
  <c r="M317" i="421" s="1"/>
  <c r="J317" i="421"/>
  <c r="K317" i="421" s="1"/>
  <c r="H317" i="421"/>
  <c r="B317" i="421"/>
  <c r="AM316" i="421"/>
  <c r="AL316" i="421"/>
  <c r="AF316" i="421"/>
  <c r="AE316" i="421"/>
  <c r="Z316" i="421"/>
  <c r="AA316" i="421" s="1"/>
  <c r="X316" i="421"/>
  <c r="Y316" i="421" s="1"/>
  <c r="V316" i="421"/>
  <c r="W316" i="421" s="1"/>
  <c r="T316" i="421"/>
  <c r="U316" i="421" s="1"/>
  <c r="R316" i="421"/>
  <c r="S316" i="421" s="1"/>
  <c r="P316" i="421"/>
  <c r="Q316" i="421" s="1"/>
  <c r="N316" i="421"/>
  <c r="O316" i="421" s="1"/>
  <c r="L316" i="421"/>
  <c r="M316" i="421" s="1"/>
  <c r="J316" i="421"/>
  <c r="K316" i="421" s="1"/>
  <c r="H316" i="421"/>
  <c r="B316" i="421"/>
  <c r="AM315" i="421"/>
  <c r="AL315" i="421"/>
  <c r="AE315" i="421"/>
  <c r="Z315" i="421"/>
  <c r="AA315" i="421" s="1"/>
  <c r="X315" i="421"/>
  <c r="Y315" i="421" s="1"/>
  <c r="V315" i="421"/>
  <c r="W315" i="421" s="1"/>
  <c r="T315" i="421"/>
  <c r="U315" i="421" s="1"/>
  <c r="R315" i="421"/>
  <c r="S315" i="421" s="1"/>
  <c r="P315" i="421"/>
  <c r="Q315" i="421" s="1"/>
  <c r="N315" i="421"/>
  <c r="O315" i="421" s="1"/>
  <c r="L315" i="421"/>
  <c r="M315" i="421" s="1"/>
  <c r="J315" i="421"/>
  <c r="K315" i="421" s="1"/>
  <c r="H315" i="421"/>
  <c r="I315" i="421" s="1"/>
  <c r="B315" i="421"/>
  <c r="AM314" i="421"/>
  <c r="AL314" i="421"/>
  <c r="AE314" i="421"/>
  <c r="Z314" i="421"/>
  <c r="AA314" i="421" s="1"/>
  <c r="X314" i="421"/>
  <c r="Y314" i="421" s="1"/>
  <c r="V314" i="421"/>
  <c r="W314" i="421" s="1"/>
  <c r="T314" i="421"/>
  <c r="U314" i="421" s="1"/>
  <c r="R314" i="421"/>
  <c r="S314" i="421" s="1"/>
  <c r="P314" i="421"/>
  <c r="Q314" i="421" s="1"/>
  <c r="N314" i="421"/>
  <c r="O314" i="421" s="1"/>
  <c r="L314" i="421"/>
  <c r="M314" i="421" s="1"/>
  <c r="J314" i="421"/>
  <c r="K314" i="421" s="1"/>
  <c r="H314" i="421"/>
  <c r="B314" i="421"/>
  <c r="AM313" i="421"/>
  <c r="AL313" i="421"/>
  <c r="AE313" i="421"/>
  <c r="Z313" i="421"/>
  <c r="AA313" i="421" s="1"/>
  <c r="X313" i="421"/>
  <c r="Y313" i="421" s="1"/>
  <c r="V313" i="421"/>
  <c r="W313" i="421" s="1"/>
  <c r="T313" i="421"/>
  <c r="U313" i="421" s="1"/>
  <c r="R313" i="421"/>
  <c r="S313" i="421" s="1"/>
  <c r="P313" i="421"/>
  <c r="Q313" i="421" s="1"/>
  <c r="N313" i="421"/>
  <c r="O313" i="421" s="1"/>
  <c r="L313" i="421"/>
  <c r="M313" i="421" s="1"/>
  <c r="J313" i="421"/>
  <c r="K313" i="421" s="1"/>
  <c r="H313" i="421"/>
  <c r="I313" i="421" s="1"/>
  <c r="B313" i="421"/>
  <c r="AM312" i="421"/>
  <c r="AL312" i="421"/>
  <c r="AE312" i="421"/>
  <c r="Z312" i="421"/>
  <c r="AA312" i="421" s="1"/>
  <c r="X312" i="421"/>
  <c r="Y312" i="421" s="1"/>
  <c r="V312" i="421"/>
  <c r="W312" i="421" s="1"/>
  <c r="T312" i="421"/>
  <c r="U312" i="421" s="1"/>
  <c r="R312" i="421"/>
  <c r="S312" i="421" s="1"/>
  <c r="P312" i="421"/>
  <c r="Q312" i="421" s="1"/>
  <c r="N312" i="421"/>
  <c r="O312" i="421" s="1"/>
  <c r="L312" i="421"/>
  <c r="M312" i="421" s="1"/>
  <c r="J312" i="421"/>
  <c r="K312" i="421" s="1"/>
  <c r="H312" i="421"/>
  <c r="B312" i="421"/>
  <c r="AM311" i="421"/>
  <c r="AL311" i="421"/>
  <c r="AE311" i="421"/>
  <c r="Z311" i="421"/>
  <c r="AA311" i="421" s="1"/>
  <c r="X311" i="421"/>
  <c r="Y311" i="421" s="1"/>
  <c r="V311" i="421"/>
  <c r="W311" i="421" s="1"/>
  <c r="T311" i="421"/>
  <c r="U311" i="421" s="1"/>
  <c r="R311" i="421"/>
  <c r="S311" i="421" s="1"/>
  <c r="P311" i="421"/>
  <c r="Q311" i="421" s="1"/>
  <c r="N311" i="421"/>
  <c r="O311" i="421" s="1"/>
  <c r="L311" i="421"/>
  <c r="M311" i="421" s="1"/>
  <c r="J311" i="421"/>
  <c r="K311" i="421" s="1"/>
  <c r="H311" i="421"/>
  <c r="B311" i="421"/>
  <c r="AM310" i="421"/>
  <c r="AL310" i="421"/>
  <c r="AF310" i="421"/>
  <c r="AE310" i="421"/>
  <c r="Z310" i="421"/>
  <c r="AA310" i="421" s="1"/>
  <c r="X310" i="421"/>
  <c r="Y310" i="421" s="1"/>
  <c r="V310" i="421"/>
  <c r="W310" i="421" s="1"/>
  <c r="T310" i="421"/>
  <c r="U310" i="421" s="1"/>
  <c r="R310" i="421"/>
  <c r="S310" i="421" s="1"/>
  <c r="P310" i="421"/>
  <c r="Q310" i="421" s="1"/>
  <c r="N310" i="421"/>
  <c r="O310" i="421" s="1"/>
  <c r="L310" i="421"/>
  <c r="M310" i="421" s="1"/>
  <c r="J310" i="421"/>
  <c r="K310" i="421" s="1"/>
  <c r="H310" i="421"/>
  <c r="I310" i="421" s="1"/>
  <c r="B310" i="421"/>
  <c r="AM309" i="421"/>
  <c r="AL309" i="421"/>
  <c r="AE309" i="421"/>
  <c r="Z309" i="421"/>
  <c r="AA309" i="421" s="1"/>
  <c r="X309" i="421"/>
  <c r="Y309" i="421" s="1"/>
  <c r="V309" i="421"/>
  <c r="W309" i="421" s="1"/>
  <c r="T309" i="421"/>
  <c r="U309" i="421" s="1"/>
  <c r="R309" i="421"/>
  <c r="S309" i="421" s="1"/>
  <c r="P309" i="421"/>
  <c r="Q309" i="421" s="1"/>
  <c r="N309" i="421"/>
  <c r="O309" i="421" s="1"/>
  <c r="L309" i="421"/>
  <c r="M309" i="421" s="1"/>
  <c r="J309" i="421"/>
  <c r="K309" i="421" s="1"/>
  <c r="H309" i="421"/>
  <c r="B309" i="421"/>
  <c r="AM308" i="421"/>
  <c r="AL308" i="421"/>
  <c r="AE308" i="421"/>
  <c r="Z308" i="421"/>
  <c r="AA308" i="421" s="1"/>
  <c r="X308" i="421"/>
  <c r="Y308" i="421" s="1"/>
  <c r="V308" i="421"/>
  <c r="W308" i="421" s="1"/>
  <c r="T308" i="421"/>
  <c r="U308" i="421" s="1"/>
  <c r="R308" i="421"/>
  <c r="S308" i="421" s="1"/>
  <c r="P308" i="421"/>
  <c r="Q308" i="421" s="1"/>
  <c r="N308" i="421"/>
  <c r="O308" i="421" s="1"/>
  <c r="L308" i="421"/>
  <c r="M308" i="421" s="1"/>
  <c r="J308" i="421"/>
  <c r="K308" i="421" s="1"/>
  <c r="H308" i="421"/>
  <c r="I308" i="421" s="1"/>
  <c r="B308" i="421"/>
  <c r="AM307" i="421"/>
  <c r="AL307" i="421"/>
  <c r="AE307" i="421"/>
  <c r="Z307" i="421"/>
  <c r="AA307" i="421" s="1"/>
  <c r="X307" i="421"/>
  <c r="Y307" i="421" s="1"/>
  <c r="V307" i="421"/>
  <c r="W307" i="421" s="1"/>
  <c r="T307" i="421"/>
  <c r="U307" i="421" s="1"/>
  <c r="R307" i="421"/>
  <c r="S307" i="421" s="1"/>
  <c r="P307" i="421"/>
  <c r="Q307" i="421" s="1"/>
  <c r="N307" i="421"/>
  <c r="O307" i="421" s="1"/>
  <c r="L307" i="421"/>
  <c r="M307" i="421" s="1"/>
  <c r="J307" i="421"/>
  <c r="K307" i="421" s="1"/>
  <c r="H307" i="421"/>
  <c r="B307" i="421"/>
  <c r="AM306" i="421"/>
  <c r="AL306" i="421"/>
  <c r="AF306" i="421"/>
  <c r="AE306" i="421"/>
  <c r="Z306" i="421"/>
  <c r="AA306" i="421" s="1"/>
  <c r="X306" i="421"/>
  <c r="Y306" i="421" s="1"/>
  <c r="V306" i="421"/>
  <c r="W306" i="421" s="1"/>
  <c r="T306" i="421"/>
  <c r="U306" i="421" s="1"/>
  <c r="R306" i="421"/>
  <c r="S306" i="421" s="1"/>
  <c r="P306" i="421"/>
  <c r="Q306" i="421" s="1"/>
  <c r="N306" i="421"/>
  <c r="O306" i="421" s="1"/>
  <c r="L306" i="421"/>
  <c r="M306" i="421" s="1"/>
  <c r="J306" i="421"/>
  <c r="K306" i="421" s="1"/>
  <c r="H306" i="421"/>
  <c r="B306" i="421"/>
  <c r="AM305" i="421"/>
  <c r="AL305" i="421"/>
  <c r="AE305" i="421"/>
  <c r="Z305" i="421"/>
  <c r="AA305" i="421" s="1"/>
  <c r="X305" i="421"/>
  <c r="Y305" i="421" s="1"/>
  <c r="V305" i="421"/>
  <c r="W305" i="421" s="1"/>
  <c r="T305" i="421"/>
  <c r="U305" i="421" s="1"/>
  <c r="R305" i="421"/>
  <c r="S305" i="421" s="1"/>
  <c r="P305" i="421"/>
  <c r="Q305" i="421" s="1"/>
  <c r="N305" i="421"/>
  <c r="O305" i="421" s="1"/>
  <c r="L305" i="421"/>
  <c r="M305" i="421" s="1"/>
  <c r="J305" i="421"/>
  <c r="K305" i="421" s="1"/>
  <c r="H305" i="421"/>
  <c r="B305" i="421"/>
  <c r="AM304" i="421"/>
  <c r="AL304" i="421"/>
  <c r="AF304" i="421"/>
  <c r="AE304" i="421"/>
  <c r="Z304" i="421"/>
  <c r="AA304" i="421" s="1"/>
  <c r="X304" i="421"/>
  <c r="Y304" i="421" s="1"/>
  <c r="V304" i="421"/>
  <c r="W304" i="421" s="1"/>
  <c r="T304" i="421"/>
  <c r="U304" i="421" s="1"/>
  <c r="R304" i="421"/>
  <c r="S304" i="421" s="1"/>
  <c r="P304" i="421"/>
  <c r="Q304" i="421" s="1"/>
  <c r="N304" i="421"/>
  <c r="O304" i="421" s="1"/>
  <c r="L304" i="421"/>
  <c r="M304" i="421" s="1"/>
  <c r="J304" i="421"/>
  <c r="K304" i="421" s="1"/>
  <c r="H304" i="421"/>
  <c r="I304" i="421" s="1"/>
  <c r="B304" i="421"/>
  <c r="AM303" i="421"/>
  <c r="AL303" i="421"/>
  <c r="AE303" i="421"/>
  <c r="Z303" i="421"/>
  <c r="AA303" i="421" s="1"/>
  <c r="X303" i="421"/>
  <c r="Y303" i="421" s="1"/>
  <c r="V303" i="421"/>
  <c r="W303" i="421" s="1"/>
  <c r="T303" i="421"/>
  <c r="U303" i="421" s="1"/>
  <c r="R303" i="421"/>
  <c r="S303" i="421" s="1"/>
  <c r="P303" i="421"/>
  <c r="Q303" i="421" s="1"/>
  <c r="N303" i="421"/>
  <c r="O303" i="421" s="1"/>
  <c r="L303" i="421"/>
  <c r="M303" i="421" s="1"/>
  <c r="J303" i="421"/>
  <c r="K303" i="421" s="1"/>
  <c r="H303" i="421"/>
  <c r="B303" i="421"/>
  <c r="AM302" i="421"/>
  <c r="AL302" i="421"/>
  <c r="AE302" i="421"/>
  <c r="Z302" i="421"/>
  <c r="AA302" i="421" s="1"/>
  <c r="X302" i="421"/>
  <c r="Y302" i="421" s="1"/>
  <c r="V302" i="421"/>
  <c r="W302" i="421" s="1"/>
  <c r="T302" i="421"/>
  <c r="U302" i="421" s="1"/>
  <c r="R302" i="421"/>
  <c r="S302" i="421" s="1"/>
  <c r="P302" i="421"/>
  <c r="Q302" i="421" s="1"/>
  <c r="N302" i="421"/>
  <c r="O302" i="421" s="1"/>
  <c r="L302" i="421"/>
  <c r="M302" i="421" s="1"/>
  <c r="J302" i="421"/>
  <c r="K302" i="421" s="1"/>
  <c r="H302" i="421"/>
  <c r="I302" i="421" s="1"/>
  <c r="B302" i="421"/>
  <c r="AM301" i="421"/>
  <c r="AL301" i="421"/>
  <c r="AE301" i="421"/>
  <c r="Z301" i="421"/>
  <c r="AA301" i="421" s="1"/>
  <c r="X301" i="421"/>
  <c r="Y301" i="421" s="1"/>
  <c r="V301" i="421"/>
  <c r="W301" i="421" s="1"/>
  <c r="T301" i="421"/>
  <c r="U301" i="421" s="1"/>
  <c r="R301" i="421"/>
  <c r="S301" i="421" s="1"/>
  <c r="P301" i="421"/>
  <c r="Q301" i="421" s="1"/>
  <c r="N301" i="421"/>
  <c r="O301" i="421" s="1"/>
  <c r="L301" i="421"/>
  <c r="M301" i="421" s="1"/>
  <c r="J301" i="421"/>
  <c r="K301" i="421" s="1"/>
  <c r="H301" i="421"/>
  <c r="B301" i="421"/>
  <c r="AM300" i="421"/>
  <c r="AL300" i="421"/>
  <c r="AE300" i="421"/>
  <c r="Z300" i="421"/>
  <c r="AA300" i="421" s="1"/>
  <c r="X300" i="421"/>
  <c r="Y300" i="421" s="1"/>
  <c r="V300" i="421"/>
  <c r="W300" i="421" s="1"/>
  <c r="T300" i="421"/>
  <c r="U300" i="421" s="1"/>
  <c r="R300" i="421"/>
  <c r="S300" i="421" s="1"/>
  <c r="P300" i="421"/>
  <c r="Q300" i="421" s="1"/>
  <c r="N300" i="421"/>
  <c r="O300" i="421" s="1"/>
  <c r="L300" i="421"/>
  <c r="M300" i="421" s="1"/>
  <c r="J300" i="421"/>
  <c r="K300" i="421" s="1"/>
  <c r="H300" i="421"/>
  <c r="B300" i="421"/>
  <c r="AM299" i="421"/>
  <c r="AL299" i="421"/>
  <c r="AE299" i="421"/>
  <c r="Z299" i="421"/>
  <c r="AA299" i="421" s="1"/>
  <c r="X299" i="421"/>
  <c r="Y299" i="421" s="1"/>
  <c r="V299" i="421"/>
  <c r="W299" i="421" s="1"/>
  <c r="T299" i="421"/>
  <c r="U299" i="421" s="1"/>
  <c r="R299" i="421"/>
  <c r="S299" i="421" s="1"/>
  <c r="P299" i="421"/>
  <c r="Q299" i="421" s="1"/>
  <c r="N299" i="421"/>
  <c r="O299" i="421" s="1"/>
  <c r="L299" i="421"/>
  <c r="M299" i="421" s="1"/>
  <c r="J299" i="421"/>
  <c r="K299" i="421" s="1"/>
  <c r="H299" i="421"/>
  <c r="I299" i="421" s="1"/>
  <c r="B299" i="421"/>
  <c r="AM298" i="421"/>
  <c r="AL298" i="421"/>
  <c r="AE298" i="421"/>
  <c r="Z298" i="421"/>
  <c r="AA298" i="421" s="1"/>
  <c r="X298" i="421"/>
  <c r="Y298" i="421" s="1"/>
  <c r="V298" i="421"/>
  <c r="W298" i="421" s="1"/>
  <c r="T298" i="421"/>
  <c r="U298" i="421" s="1"/>
  <c r="R298" i="421"/>
  <c r="S298" i="421" s="1"/>
  <c r="P298" i="421"/>
  <c r="Q298" i="421" s="1"/>
  <c r="N298" i="421"/>
  <c r="O298" i="421" s="1"/>
  <c r="L298" i="421"/>
  <c r="M298" i="421" s="1"/>
  <c r="J298" i="421"/>
  <c r="K298" i="421" s="1"/>
  <c r="H298" i="421"/>
  <c r="B298" i="421"/>
  <c r="AM297" i="421"/>
  <c r="AL297" i="421"/>
  <c r="AF297" i="421"/>
  <c r="AE297" i="421"/>
  <c r="Z297" i="421"/>
  <c r="AA297" i="421" s="1"/>
  <c r="X297" i="421"/>
  <c r="Y297" i="421" s="1"/>
  <c r="V297" i="421"/>
  <c r="W297" i="421" s="1"/>
  <c r="T297" i="421"/>
  <c r="U297" i="421" s="1"/>
  <c r="R297" i="421"/>
  <c r="S297" i="421" s="1"/>
  <c r="P297" i="421"/>
  <c r="Q297" i="421" s="1"/>
  <c r="N297" i="421"/>
  <c r="O297" i="421" s="1"/>
  <c r="L297" i="421"/>
  <c r="M297" i="421" s="1"/>
  <c r="J297" i="421"/>
  <c r="K297" i="421" s="1"/>
  <c r="H297" i="421"/>
  <c r="B297" i="421"/>
  <c r="AM296" i="421"/>
  <c r="AL296" i="421"/>
  <c r="AF296" i="421"/>
  <c r="AE296" i="421"/>
  <c r="Z296" i="421"/>
  <c r="AA296" i="421" s="1"/>
  <c r="X296" i="421"/>
  <c r="Y296" i="421" s="1"/>
  <c r="V296" i="421"/>
  <c r="W296" i="421" s="1"/>
  <c r="T296" i="421"/>
  <c r="U296" i="421" s="1"/>
  <c r="R296" i="421"/>
  <c r="S296" i="421" s="1"/>
  <c r="P296" i="421"/>
  <c r="Q296" i="421" s="1"/>
  <c r="N296" i="421"/>
  <c r="O296" i="421" s="1"/>
  <c r="L296" i="421"/>
  <c r="M296" i="421" s="1"/>
  <c r="J296" i="421"/>
  <c r="K296" i="421" s="1"/>
  <c r="H296" i="421"/>
  <c r="B296" i="421"/>
  <c r="AM295" i="421"/>
  <c r="AL295" i="421"/>
  <c r="AF295" i="421"/>
  <c r="AE295" i="421"/>
  <c r="Z295" i="421"/>
  <c r="AA295" i="421" s="1"/>
  <c r="X295" i="421"/>
  <c r="Y295" i="421" s="1"/>
  <c r="V295" i="421"/>
  <c r="W295" i="421" s="1"/>
  <c r="T295" i="421"/>
  <c r="U295" i="421" s="1"/>
  <c r="R295" i="421"/>
  <c r="S295" i="421" s="1"/>
  <c r="P295" i="421"/>
  <c r="Q295" i="421" s="1"/>
  <c r="N295" i="421"/>
  <c r="O295" i="421" s="1"/>
  <c r="L295" i="421"/>
  <c r="M295" i="421" s="1"/>
  <c r="J295" i="421"/>
  <c r="K295" i="421" s="1"/>
  <c r="H295" i="421"/>
  <c r="B295" i="421"/>
  <c r="AM294" i="421"/>
  <c r="AL294" i="421"/>
  <c r="AF294" i="421"/>
  <c r="AE294" i="421"/>
  <c r="Z294" i="421"/>
  <c r="AA294" i="421" s="1"/>
  <c r="X294" i="421"/>
  <c r="Y294" i="421" s="1"/>
  <c r="V294" i="421"/>
  <c r="W294" i="421" s="1"/>
  <c r="T294" i="421"/>
  <c r="U294" i="421" s="1"/>
  <c r="R294" i="421"/>
  <c r="S294" i="421" s="1"/>
  <c r="P294" i="421"/>
  <c r="Q294" i="421" s="1"/>
  <c r="N294" i="421"/>
  <c r="O294" i="421" s="1"/>
  <c r="L294" i="421"/>
  <c r="M294" i="421" s="1"/>
  <c r="J294" i="421"/>
  <c r="K294" i="421" s="1"/>
  <c r="H294" i="421"/>
  <c r="B294" i="421"/>
  <c r="AM293" i="421"/>
  <c r="AL293" i="421"/>
  <c r="AF293" i="421"/>
  <c r="AE293" i="421"/>
  <c r="Z293" i="421"/>
  <c r="AA293" i="421" s="1"/>
  <c r="X293" i="421"/>
  <c r="Y293" i="421" s="1"/>
  <c r="V293" i="421"/>
  <c r="W293" i="421" s="1"/>
  <c r="T293" i="421"/>
  <c r="U293" i="421" s="1"/>
  <c r="R293" i="421"/>
  <c r="S293" i="421" s="1"/>
  <c r="P293" i="421"/>
  <c r="Q293" i="421" s="1"/>
  <c r="N293" i="421"/>
  <c r="O293" i="421" s="1"/>
  <c r="L293" i="421"/>
  <c r="M293" i="421" s="1"/>
  <c r="J293" i="421"/>
  <c r="K293" i="421" s="1"/>
  <c r="H293" i="421"/>
  <c r="B293" i="421"/>
  <c r="AM292" i="421"/>
  <c r="AL292" i="421"/>
  <c r="AF292" i="421"/>
  <c r="AE292" i="421"/>
  <c r="Z292" i="421"/>
  <c r="AA292" i="421" s="1"/>
  <c r="X292" i="421"/>
  <c r="Y292" i="421" s="1"/>
  <c r="V292" i="421"/>
  <c r="W292" i="421" s="1"/>
  <c r="T292" i="421"/>
  <c r="U292" i="421" s="1"/>
  <c r="R292" i="421"/>
  <c r="S292" i="421" s="1"/>
  <c r="P292" i="421"/>
  <c r="Q292" i="421" s="1"/>
  <c r="N292" i="421"/>
  <c r="O292" i="421" s="1"/>
  <c r="L292" i="421"/>
  <c r="M292" i="421" s="1"/>
  <c r="J292" i="421"/>
  <c r="K292" i="421" s="1"/>
  <c r="H292" i="421"/>
  <c r="B292" i="421"/>
  <c r="AM291" i="421"/>
  <c r="AL291" i="421"/>
  <c r="AF291" i="421"/>
  <c r="AE291" i="421"/>
  <c r="Z291" i="421"/>
  <c r="AA291" i="421" s="1"/>
  <c r="X291" i="421"/>
  <c r="Y291" i="421" s="1"/>
  <c r="V291" i="421"/>
  <c r="W291" i="421" s="1"/>
  <c r="T291" i="421"/>
  <c r="U291" i="421" s="1"/>
  <c r="R291" i="421"/>
  <c r="S291" i="421" s="1"/>
  <c r="P291" i="421"/>
  <c r="Q291" i="421" s="1"/>
  <c r="N291" i="421"/>
  <c r="O291" i="421" s="1"/>
  <c r="L291" i="421"/>
  <c r="M291" i="421" s="1"/>
  <c r="J291" i="421"/>
  <c r="K291" i="421" s="1"/>
  <c r="H291" i="421"/>
  <c r="B291" i="421"/>
  <c r="AM290" i="421"/>
  <c r="AL290" i="421"/>
  <c r="AF290" i="421"/>
  <c r="AE290" i="421"/>
  <c r="Z290" i="421"/>
  <c r="AA290" i="421" s="1"/>
  <c r="X290" i="421"/>
  <c r="Y290" i="421" s="1"/>
  <c r="V290" i="421"/>
  <c r="W290" i="421" s="1"/>
  <c r="T290" i="421"/>
  <c r="U290" i="421" s="1"/>
  <c r="R290" i="421"/>
  <c r="S290" i="421" s="1"/>
  <c r="P290" i="421"/>
  <c r="Q290" i="421" s="1"/>
  <c r="N290" i="421"/>
  <c r="O290" i="421" s="1"/>
  <c r="L290" i="421"/>
  <c r="M290" i="421" s="1"/>
  <c r="J290" i="421"/>
  <c r="K290" i="421" s="1"/>
  <c r="H290" i="421"/>
  <c r="B290" i="421"/>
  <c r="AM289" i="421"/>
  <c r="AL289" i="421"/>
  <c r="AE289" i="421"/>
  <c r="Z289" i="421"/>
  <c r="AA289" i="421" s="1"/>
  <c r="X289" i="421"/>
  <c r="Y289" i="421" s="1"/>
  <c r="V289" i="421"/>
  <c r="W289" i="421" s="1"/>
  <c r="T289" i="421"/>
  <c r="U289" i="421" s="1"/>
  <c r="R289" i="421"/>
  <c r="S289" i="421" s="1"/>
  <c r="P289" i="421"/>
  <c r="Q289" i="421" s="1"/>
  <c r="N289" i="421"/>
  <c r="O289" i="421" s="1"/>
  <c r="L289" i="421"/>
  <c r="M289" i="421" s="1"/>
  <c r="J289" i="421"/>
  <c r="K289" i="421" s="1"/>
  <c r="H289" i="421"/>
  <c r="B289" i="421"/>
  <c r="AM288" i="421"/>
  <c r="AL288" i="421"/>
  <c r="AF288" i="421"/>
  <c r="AE288" i="421"/>
  <c r="Z288" i="421"/>
  <c r="AA288" i="421" s="1"/>
  <c r="X288" i="421"/>
  <c r="Y288" i="421" s="1"/>
  <c r="V288" i="421"/>
  <c r="W288" i="421" s="1"/>
  <c r="T288" i="421"/>
  <c r="U288" i="421" s="1"/>
  <c r="R288" i="421"/>
  <c r="S288" i="421" s="1"/>
  <c r="P288" i="421"/>
  <c r="Q288" i="421" s="1"/>
  <c r="N288" i="421"/>
  <c r="O288" i="421" s="1"/>
  <c r="L288" i="421"/>
  <c r="M288" i="421" s="1"/>
  <c r="J288" i="421"/>
  <c r="K288" i="421" s="1"/>
  <c r="H288" i="421"/>
  <c r="I288" i="421" s="1"/>
  <c r="B288" i="421"/>
  <c r="AM287" i="421"/>
  <c r="AL287" i="421"/>
  <c r="AF287" i="421"/>
  <c r="AE287" i="421"/>
  <c r="Z287" i="421"/>
  <c r="AA287" i="421" s="1"/>
  <c r="X287" i="421"/>
  <c r="Y287" i="421" s="1"/>
  <c r="V287" i="421"/>
  <c r="W287" i="421" s="1"/>
  <c r="T287" i="421"/>
  <c r="U287" i="421" s="1"/>
  <c r="R287" i="421"/>
  <c r="S287" i="421" s="1"/>
  <c r="P287" i="421"/>
  <c r="Q287" i="421" s="1"/>
  <c r="N287" i="421"/>
  <c r="O287" i="421" s="1"/>
  <c r="L287" i="421"/>
  <c r="M287" i="421" s="1"/>
  <c r="J287" i="421"/>
  <c r="K287" i="421" s="1"/>
  <c r="H287" i="421"/>
  <c r="B287" i="421"/>
  <c r="AM286" i="421"/>
  <c r="AL286" i="421"/>
  <c r="AF286" i="421"/>
  <c r="AE286" i="421"/>
  <c r="Z286" i="421"/>
  <c r="AA286" i="421" s="1"/>
  <c r="X286" i="421"/>
  <c r="Y286" i="421" s="1"/>
  <c r="V286" i="421"/>
  <c r="W286" i="421" s="1"/>
  <c r="T286" i="421"/>
  <c r="U286" i="421" s="1"/>
  <c r="R286" i="421"/>
  <c r="S286" i="421" s="1"/>
  <c r="P286" i="421"/>
  <c r="Q286" i="421" s="1"/>
  <c r="N286" i="421"/>
  <c r="O286" i="421" s="1"/>
  <c r="L286" i="421"/>
  <c r="M286" i="421" s="1"/>
  <c r="J286" i="421"/>
  <c r="K286" i="421" s="1"/>
  <c r="H286" i="421"/>
  <c r="B286" i="421"/>
  <c r="AM285" i="421"/>
  <c r="AL285" i="421"/>
  <c r="AF285" i="421"/>
  <c r="AE285" i="421"/>
  <c r="Z285" i="421"/>
  <c r="AA285" i="421" s="1"/>
  <c r="X285" i="421"/>
  <c r="Y285" i="421" s="1"/>
  <c r="V285" i="421"/>
  <c r="W285" i="421" s="1"/>
  <c r="T285" i="421"/>
  <c r="U285" i="421" s="1"/>
  <c r="R285" i="421"/>
  <c r="S285" i="421" s="1"/>
  <c r="P285" i="421"/>
  <c r="Q285" i="421" s="1"/>
  <c r="N285" i="421"/>
  <c r="O285" i="421" s="1"/>
  <c r="L285" i="421"/>
  <c r="M285" i="421" s="1"/>
  <c r="J285" i="421"/>
  <c r="K285" i="421" s="1"/>
  <c r="H285" i="421"/>
  <c r="I285" i="421" s="1"/>
  <c r="B285" i="421"/>
  <c r="AM284" i="421"/>
  <c r="AL284" i="421"/>
  <c r="AF284" i="421"/>
  <c r="AE284" i="421"/>
  <c r="Z284" i="421"/>
  <c r="AA284" i="421" s="1"/>
  <c r="X284" i="421"/>
  <c r="Y284" i="421" s="1"/>
  <c r="V284" i="421"/>
  <c r="W284" i="421" s="1"/>
  <c r="T284" i="421"/>
  <c r="U284" i="421" s="1"/>
  <c r="R284" i="421"/>
  <c r="S284" i="421" s="1"/>
  <c r="P284" i="421"/>
  <c r="Q284" i="421" s="1"/>
  <c r="N284" i="421"/>
  <c r="O284" i="421" s="1"/>
  <c r="L284" i="421"/>
  <c r="M284" i="421" s="1"/>
  <c r="J284" i="421"/>
  <c r="K284" i="421" s="1"/>
  <c r="H284" i="421"/>
  <c r="I284" i="421" s="1"/>
  <c r="B284" i="421"/>
  <c r="AM283" i="421"/>
  <c r="AL283" i="421"/>
  <c r="Z283" i="421"/>
  <c r="X283" i="421"/>
  <c r="V283" i="421"/>
  <c r="T283" i="421"/>
  <c r="R283" i="421"/>
  <c r="S283" i="421" s="1"/>
  <c r="P283" i="421"/>
  <c r="Q283" i="421" s="1"/>
  <c r="N283" i="421"/>
  <c r="O283" i="421" s="1"/>
  <c r="L283" i="421"/>
  <c r="M283" i="421" s="1"/>
  <c r="J283" i="421"/>
  <c r="K283" i="421" s="1"/>
  <c r="H283" i="421"/>
  <c r="B283" i="421"/>
  <c r="AM282" i="421"/>
  <c r="AL282" i="421"/>
  <c r="AF282" i="421"/>
  <c r="AE282" i="421"/>
  <c r="Z282" i="421"/>
  <c r="AA282" i="421" s="1"/>
  <c r="X282" i="421"/>
  <c r="Y282" i="421" s="1"/>
  <c r="V282" i="421"/>
  <c r="W282" i="421" s="1"/>
  <c r="T282" i="421"/>
  <c r="U282" i="421" s="1"/>
  <c r="R282" i="421"/>
  <c r="S282" i="421" s="1"/>
  <c r="P282" i="421"/>
  <c r="Q282" i="421" s="1"/>
  <c r="N282" i="421"/>
  <c r="O282" i="421" s="1"/>
  <c r="L282" i="421"/>
  <c r="M282" i="421" s="1"/>
  <c r="J282" i="421"/>
  <c r="K282" i="421" s="1"/>
  <c r="H282" i="421"/>
  <c r="B282" i="421"/>
  <c r="AN281" i="421"/>
  <c r="AM281" i="421"/>
  <c r="AL281" i="421"/>
  <c r="AF281" i="421"/>
  <c r="AE281" i="421"/>
  <c r="Z281" i="421"/>
  <c r="AA281" i="421" s="1"/>
  <c r="X281" i="421"/>
  <c r="Y281" i="421" s="1"/>
  <c r="V281" i="421"/>
  <c r="W281" i="421" s="1"/>
  <c r="T281" i="421"/>
  <c r="U281" i="421" s="1"/>
  <c r="R281" i="421"/>
  <c r="S281" i="421" s="1"/>
  <c r="P281" i="421"/>
  <c r="Q281" i="421" s="1"/>
  <c r="N281" i="421"/>
  <c r="O281" i="421" s="1"/>
  <c r="L281" i="421"/>
  <c r="M281" i="421" s="1"/>
  <c r="J281" i="421"/>
  <c r="K281" i="421" s="1"/>
  <c r="H281" i="421"/>
  <c r="I281" i="421" s="1"/>
  <c r="B281" i="421"/>
  <c r="AN280" i="421"/>
  <c r="AM280" i="421"/>
  <c r="AL280" i="421"/>
  <c r="AE280" i="421"/>
  <c r="Z280" i="421"/>
  <c r="AA280" i="421" s="1"/>
  <c r="X280" i="421"/>
  <c r="Y280" i="421" s="1"/>
  <c r="V280" i="421"/>
  <c r="W280" i="421" s="1"/>
  <c r="T280" i="421"/>
  <c r="U280" i="421" s="1"/>
  <c r="R280" i="421"/>
  <c r="S280" i="421" s="1"/>
  <c r="P280" i="421"/>
  <c r="Q280" i="421" s="1"/>
  <c r="N280" i="421"/>
  <c r="O280" i="421" s="1"/>
  <c r="L280" i="421"/>
  <c r="M280" i="421" s="1"/>
  <c r="J280" i="421"/>
  <c r="K280" i="421" s="1"/>
  <c r="H280" i="421"/>
  <c r="I280" i="421" s="1"/>
  <c r="B280" i="421"/>
  <c r="AN279" i="421"/>
  <c r="AM279" i="421"/>
  <c r="AL279" i="421"/>
  <c r="AF279" i="421"/>
  <c r="AE279" i="421"/>
  <c r="Z279" i="421"/>
  <c r="AA279" i="421" s="1"/>
  <c r="X279" i="421"/>
  <c r="Y279" i="421" s="1"/>
  <c r="V279" i="421"/>
  <c r="W279" i="421" s="1"/>
  <c r="T279" i="421"/>
  <c r="U279" i="421" s="1"/>
  <c r="R279" i="421"/>
  <c r="S279" i="421" s="1"/>
  <c r="P279" i="421"/>
  <c r="Q279" i="421" s="1"/>
  <c r="N279" i="421"/>
  <c r="O279" i="421" s="1"/>
  <c r="L279" i="421"/>
  <c r="M279" i="421" s="1"/>
  <c r="J279" i="421"/>
  <c r="K279" i="421" s="1"/>
  <c r="H279" i="421"/>
  <c r="B279" i="421"/>
  <c r="AN278" i="421"/>
  <c r="AM278" i="421"/>
  <c r="AL278" i="421"/>
  <c r="AF278" i="421"/>
  <c r="AE278" i="421"/>
  <c r="Z278" i="421"/>
  <c r="AA278" i="421" s="1"/>
  <c r="X278" i="421"/>
  <c r="Y278" i="421" s="1"/>
  <c r="V278" i="421"/>
  <c r="W278" i="421" s="1"/>
  <c r="T278" i="421"/>
  <c r="U278" i="421" s="1"/>
  <c r="R278" i="421"/>
  <c r="S278" i="421" s="1"/>
  <c r="P278" i="421"/>
  <c r="Q278" i="421" s="1"/>
  <c r="N278" i="421"/>
  <c r="O278" i="421" s="1"/>
  <c r="L278" i="421"/>
  <c r="M278" i="421" s="1"/>
  <c r="J278" i="421"/>
  <c r="K278" i="421" s="1"/>
  <c r="H278" i="421"/>
  <c r="I278" i="421" s="1"/>
  <c r="B278" i="421"/>
  <c r="AN277" i="421"/>
  <c r="AM277" i="421"/>
  <c r="AL277" i="421"/>
  <c r="AF277" i="421"/>
  <c r="AE277" i="421"/>
  <c r="Z277" i="421"/>
  <c r="AA277" i="421" s="1"/>
  <c r="X277" i="421"/>
  <c r="Y277" i="421" s="1"/>
  <c r="V277" i="421"/>
  <c r="W277" i="421" s="1"/>
  <c r="T277" i="421"/>
  <c r="U277" i="421" s="1"/>
  <c r="R277" i="421"/>
  <c r="S277" i="421" s="1"/>
  <c r="P277" i="421"/>
  <c r="Q277" i="421" s="1"/>
  <c r="N277" i="421"/>
  <c r="O277" i="421" s="1"/>
  <c r="L277" i="421"/>
  <c r="M277" i="421" s="1"/>
  <c r="J277" i="421"/>
  <c r="K277" i="421" s="1"/>
  <c r="H277" i="421"/>
  <c r="B277" i="421"/>
  <c r="AN276" i="421"/>
  <c r="AM276" i="421"/>
  <c r="AL276" i="421"/>
  <c r="AF276" i="421"/>
  <c r="AE276" i="421"/>
  <c r="Z276" i="421"/>
  <c r="X276" i="421"/>
  <c r="V276" i="421"/>
  <c r="W276" i="421" s="1"/>
  <c r="T276" i="421"/>
  <c r="U276" i="421" s="1"/>
  <c r="R276" i="421"/>
  <c r="S276" i="421" s="1"/>
  <c r="P276" i="421"/>
  <c r="Q276" i="421" s="1"/>
  <c r="N276" i="421"/>
  <c r="O276" i="421" s="1"/>
  <c r="L276" i="421"/>
  <c r="M276" i="421" s="1"/>
  <c r="J276" i="421"/>
  <c r="K276" i="421" s="1"/>
  <c r="H276" i="421"/>
  <c r="I276" i="421" s="1"/>
  <c r="B276" i="421"/>
  <c r="AM275" i="421"/>
  <c r="AL275" i="421"/>
  <c r="AE275" i="421"/>
  <c r="Z275" i="421"/>
  <c r="AA275" i="421" s="1"/>
  <c r="X275" i="421"/>
  <c r="Y275" i="421" s="1"/>
  <c r="V275" i="421"/>
  <c r="W275" i="421" s="1"/>
  <c r="T275" i="421"/>
  <c r="U275" i="421" s="1"/>
  <c r="R275" i="421"/>
  <c r="S275" i="421" s="1"/>
  <c r="P275" i="421"/>
  <c r="Q275" i="421" s="1"/>
  <c r="N275" i="421"/>
  <c r="B275" i="421"/>
  <c r="AM274" i="421"/>
  <c r="AL274" i="421"/>
  <c r="AF274" i="421"/>
  <c r="AE274" i="421"/>
  <c r="Z274" i="421"/>
  <c r="AA274" i="421" s="1"/>
  <c r="X274" i="421"/>
  <c r="Y274" i="421" s="1"/>
  <c r="V274" i="421"/>
  <c r="W274" i="421" s="1"/>
  <c r="T274" i="421"/>
  <c r="U274" i="421" s="1"/>
  <c r="R274" i="421"/>
  <c r="S274" i="421" s="1"/>
  <c r="P274" i="421"/>
  <c r="Q274" i="421" s="1"/>
  <c r="N274" i="421"/>
  <c r="O274" i="421" s="1"/>
  <c r="B274" i="421"/>
  <c r="AM273" i="421"/>
  <c r="AL273" i="421"/>
  <c r="AE273" i="421"/>
  <c r="Z273" i="421"/>
  <c r="AA273" i="421" s="1"/>
  <c r="X273" i="421"/>
  <c r="Y273" i="421" s="1"/>
  <c r="V273" i="421"/>
  <c r="W273" i="421" s="1"/>
  <c r="T273" i="421"/>
  <c r="U273" i="421" s="1"/>
  <c r="R273" i="421"/>
  <c r="S273" i="421" s="1"/>
  <c r="P273" i="421"/>
  <c r="Q273" i="421" s="1"/>
  <c r="N273" i="421"/>
  <c r="B273" i="421"/>
  <c r="AM272" i="421"/>
  <c r="AL272" i="421"/>
  <c r="AF272" i="421"/>
  <c r="AE272" i="421"/>
  <c r="Z272" i="421"/>
  <c r="AA272" i="421" s="1"/>
  <c r="X272" i="421"/>
  <c r="Y272" i="421" s="1"/>
  <c r="V272" i="421"/>
  <c r="W272" i="421" s="1"/>
  <c r="T272" i="421"/>
  <c r="U272" i="421" s="1"/>
  <c r="R272" i="421"/>
  <c r="S272" i="421" s="1"/>
  <c r="P272" i="421"/>
  <c r="Q272" i="421" s="1"/>
  <c r="N272" i="421"/>
  <c r="O272" i="421" s="1"/>
  <c r="L272" i="421"/>
  <c r="M272" i="421" s="1"/>
  <c r="J272" i="421"/>
  <c r="K272" i="421" s="1"/>
  <c r="H272" i="421"/>
  <c r="B272" i="421"/>
  <c r="AM271" i="421"/>
  <c r="AL271" i="421"/>
  <c r="AF271" i="421"/>
  <c r="AE271" i="421"/>
  <c r="Z271" i="421"/>
  <c r="AA271" i="421" s="1"/>
  <c r="X271" i="421"/>
  <c r="Y271" i="421" s="1"/>
  <c r="V271" i="421"/>
  <c r="W271" i="421" s="1"/>
  <c r="T271" i="421"/>
  <c r="U271" i="421" s="1"/>
  <c r="R271" i="421"/>
  <c r="S271" i="421" s="1"/>
  <c r="P271" i="421"/>
  <c r="Q271" i="421" s="1"/>
  <c r="N271" i="421"/>
  <c r="O271" i="421" s="1"/>
  <c r="L271" i="421"/>
  <c r="M271" i="421" s="1"/>
  <c r="J271" i="421"/>
  <c r="K271" i="421" s="1"/>
  <c r="H271" i="421"/>
  <c r="B271" i="421"/>
  <c r="AM270" i="421"/>
  <c r="AL270" i="421"/>
  <c r="AE270" i="421"/>
  <c r="Z270" i="421"/>
  <c r="AA270" i="421" s="1"/>
  <c r="X270" i="421"/>
  <c r="Y270" i="421" s="1"/>
  <c r="V270" i="421"/>
  <c r="W270" i="421" s="1"/>
  <c r="T270" i="421"/>
  <c r="U270" i="421" s="1"/>
  <c r="R270" i="421"/>
  <c r="S270" i="421" s="1"/>
  <c r="P270" i="421"/>
  <c r="Q270" i="421" s="1"/>
  <c r="N270" i="421"/>
  <c r="O270" i="421" s="1"/>
  <c r="L270" i="421"/>
  <c r="M270" i="421" s="1"/>
  <c r="J270" i="421"/>
  <c r="K270" i="421" s="1"/>
  <c r="H270" i="421"/>
  <c r="I270" i="421" s="1"/>
  <c r="B270" i="421"/>
  <c r="AM269" i="421"/>
  <c r="AL269" i="421"/>
  <c r="AE269" i="421"/>
  <c r="Z269" i="421"/>
  <c r="AA269" i="421" s="1"/>
  <c r="X269" i="421"/>
  <c r="Y269" i="421" s="1"/>
  <c r="V269" i="421"/>
  <c r="W269" i="421" s="1"/>
  <c r="T269" i="421"/>
  <c r="U269" i="421" s="1"/>
  <c r="R269" i="421"/>
  <c r="S269" i="421" s="1"/>
  <c r="P269" i="421"/>
  <c r="Q269" i="421" s="1"/>
  <c r="N269" i="421"/>
  <c r="O269" i="421" s="1"/>
  <c r="L269" i="421"/>
  <c r="M269" i="421" s="1"/>
  <c r="J269" i="421"/>
  <c r="K269" i="421" s="1"/>
  <c r="H269" i="421"/>
  <c r="B269" i="421"/>
  <c r="AM268" i="421"/>
  <c r="AL268" i="421"/>
  <c r="AF268" i="421"/>
  <c r="AE268" i="421"/>
  <c r="Z268" i="421"/>
  <c r="AA268" i="421" s="1"/>
  <c r="X268" i="421"/>
  <c r="Y268" i="421" s="1"/>
  <c r="V268" i="421"/>
  <c r="W268" i="421" s="1"/>
  <c r="T268" i="421"/>
  <c r="U268" i="421" s="1"/>
  <c r="R268" i="421"/>
  <c r="S268" i="421" s="1"/>
  <c r="P268" i="421"/>
  <c r="Q268" i="421" s="1"/>
  <c r="N268" i="421"/>
  <c r="O268" i="421" s="1"/>
  <c r="L268" i="421"/>
  <c r="M268" i="421" s="1"/>
  <c r="J268" i="421"/>
  <c r="K268" i="421" s="1"/>
  <c r="H268" i="421"/>
  <c r="B268" i="421"/>
  <c r="AM267" i="421"/>
  <c r="AL267" i="421"/>
  <c r="AF267" i="421"/>
  <c r="AE267" i="421"/>
  <c r="Z267" i="421"/>
  <c r="AA267" i="421" s="1"/>
  <c r="X267" i="421"/>
  <c r="Y267" i="421" s="1"/>
  <c r="V267" i="421"/>
  <c r="W267" i="421" s="1"/>
  <c r="T267" i="421"/>
  <c r="U267" i="421" s="1"/>
  <c r="R267" i="421"/>
  <c r="S267" i="421" s="1"/>
  <c r="P267" i="421"/>
  <c r="Q267" i="421" s="1"/>
  <c r="N267" i="421"/>
  <c r="O267" i="421" s="1"/>
  <c r="L267" i="421"/>
  <c r="M267" i="421" s="1"/>
  <c r="J267" i="421"/>
  <c r="K267" i="421" s="1"/>
  <c r="H267" i="421"/>
  <c r="B267" i="421"/>
  <c r="AM266" i="421"/>
  <c r="AL266" i="421"/>
  <c r="AF266" i="421"/>
  <c r="AE266" i="421"/>
  <c r="Z266" i="421"/>
  <c r="AA266" i="421" s="1"/>
  <c r="X266" i="421"/>
  <c r="Y266" i="421" s="1"/>
  <c r="V266" i="421"/>
  <c r="W266" i="421" s="1"/>
  <c r="T266" i="421"/>
  <c r="U266" i="421" s="1"/>
  <c r="R266" i="421"/>
  <c r="S266" i="421" s="1"/>
  <c r="P266" i="421"/>
  <c r="Q266" i="421" s="1"/>
  <c r="N266" i="421"/>
  <c r="O266" i="421" s="1"/>
  <c r="L266" i="421"/>
  <c r="M266" i="421" s="1"/>
  <c r="J266" i="421"/>
  <c r="K266" i="421" s="1"/>
  <c r="H266" i="421"/>
  <c r="B266" i="421"/>
  <c r="AM265" i="421"/>
  <c r="AL265" i="421"/>
  <c r="AF265" i="421"/>
  <c r="AE265" i="421"/>
  <c r="Z265" i="421"/>
  <c r="AA265" i="421" s="1"/>
  <c r="X265" i="421"/>
  <c r="Y265" i="421" s="1"/>
  <c r="V265" i="421"/>
  <c r="W265" i="421" s="1"/>
  <c r="T265" i="421"/>
  <c r="U265" i="421" s="1"/>
  <c r="R265" i="421"/>
  <c r="S265" i="421" s="1"/>
  <c r="P265" i="421"/>
  <c r="Q265" i="421" s="1"/>
  <c r="N265" i="421"/>
  <c r="O265" i="421" s="1"/>
  <c r="L265" i="421"/>
  <c r="M265" i="421" s="1"/>
  <c r="J265" i="421"/>
  <c r="K265" i="421" s="1"/>
  <c r="H265" i="421"/>
  <c r="B265" i="421"/>
  <c r="AM264" i="421"/>
  <c r="AL264" i="421"/>
  <c r="AF264" i="421"/>
  <c r="AE264" i="421"/>
  <c r="Z264" i="421"/>
  <c r="AA264" i="421" s="1"/>
  <c r="X264" i="421"/>
  <c r="Y264" i="421" s="1"/>
  <c r="V264" i="421"/>
  <c r="W264" i="421" s="1"/>
  <c r="T264" i="421"/>
  <c r="U264" i="421" s="1"/>
  <c r="R264" i="421"/>
  <c r="S264" i="421" s="1"/>
  <c r="P264" i="421"/>
  <c r="Q264" i="421" s="1"/>
  <c r="N264" i="421"/>
  <c r="O264" i="421" s="1"/>
  <c r="L264" i="421"/>
  <c r="M264" i="421" s="1"/>
  <c r="J264" i="421"/>
  <c r="K264" i="421" s="1"/>
  <c r="H264" i="421"/>
  <c r="B264" i="421"/>
  <c r="AM263" i="421"/>
  <c r="AL263" i="421"/>
  <c r="AF263" i="421"/>
  <c r="AE263" i="421"/>
  <c r="Z263" i="421"/>
  <c r="AA263" i="421" s="1"/>
  <c r="X263" i="421"/>
  <c r="Y263" i="421" s="1"/>
  <c r="V263" i="421"/>
  <c r="W263" i="421" s="1"/>
  <c r="T263" i="421"/>
  <c r="U263" i="421" s="1"/>
  <c r="R263" i="421"/>
  <c r="S263" i="421" s="1"/>
  <c r="P263" i="421"/>
  <c r="Q263" i="421" s="1"/>
  <c r="N263" i="421"/>
  <c r="O263" i="421" s="1"/>
  <c r="L263" i="421"/>
  <c r="M263" i="421" s="1"/>
  <c r="J263" i="421"/>
  <c r="K263" i="421" s="1"/>
  <c r="H263" i="421"/>
  <c r="B263" i="421"/>
  <c r="AM262" i="421"/>
  <c r="AL262" i="421"/>
  <c r="AE262" i="421"/>
  <c r="Z262" i="421"/>
  <c r="AA262" i="421" s="1"/>
  <c r="X262" i="421"/>
  <c r="Y262" i="421" s="1"/>
  <c r="V262" i="421"/>
  <c r="W262" i="421" s="1"/>
  <c r="T262" i="421"/>
  <c r="U262" i="421" s="1"/>
  <c r="R262" i="421"/>
  <c r="S262" i="421" s="1"/>
  <c r="P262" i="421"/>
  <c r="Q262" i="421" s="1"/>
  <c r="N262" i="421"/>
  <c r="O262" i="421" s="1"/>
  <c r="L262" i="421"/>
  <c r="M262" i="421" s="1"/>
  <c r="J262" i="421"/>
  <c r="K262" i="421" s="1"/>
  <c r="H262" i="421"/>
  <c r="I262" i="421" s="1"/>
  <c r="B262" i="421"/>
  <c r="AM261" i="421"/>
  <c r="AL261" i="421"/>
  <c r="AF261" i="421"/>
  <c r="AE261" i="421"/>
  <c r="Z261" i="421"/>
  <c r="AA261" i="421" s="1"/>
  <c r="X261" i="421"/>
  <c r="Y261" i="421" s="1"/>
  <c r="V261" i="421"/>
  <c r="W261" i="421" s="1"/>
  <c r="T261" i="421"/>
  <c r="U261" i="421" s="1"/>
  <c r="R261" i="421"/>
  <c r="S261" i="421" s="1"/>
  <c r="P261" i="421"/>
  <c r="Q261" i="421" s="1"/>
  <c r="N261" i="421"/>
  <c r="O261" i="421" s="1"/>
  <c r="L261" i="421"/>
  <c r="M261" i="421" s="1"/>
  <c r="J261" i="421"/>
  <c r="K261" i="421" s="1"/>
  <c r="H261" i="421"/>
  <c r="I261" i="421" s="1"/>
  <c r="B261" i="421"/>
  <c r="AM260" i="421"/>
  <c r="AL260" i="421"/>
  <c r="AE260" i="421"/>
  <c r="Z260" i="421"/>
  <c r="AA260" i="421" s="1"/>
  <c r="X260" i="421"/>
  <c r="Y260" i="421" s="1"/>
  <c r="V260" i="421"/>
  <c r="W260" i="421" s="1"/>
  <c r="T260" i="421"/>
  <c r="U260" i="421" s="1"/>
  <c r="R260" i="421"/>
  <c r="S260" i="421" s="1"/>
  <c r="P260" i="421"/>
  <c r="Q260" i="421" s="1"/>
  <c r="N260" i="421"/>
  <c r="O260" i="421" s="1"/>
  <c r="L260" i="421"/>
  <c r="M260" i="421" s="1"/>
  <c r="J260" i="421"/>
  <c r="K260" i="421" s="1"/>
  <c r="H260" i="421"/>
  <c r="B260" i="421"/>
  <c r="AM259" i="421"/>
  <c r="AL259" i="421"/>
  <c r="AF259" i="421"/>
  <c r="AE259" i="421"/>
  <c r="Z259" i="421"/>
  <c r="AA259" i="421" s="1"/>
  <c r="X259" i="421"/>
  <c r="Y259" i="421" s="1"/>
  <c r="V259" i="421"/>
  <c r="W259" i="421" s="1"/>
  <c r="T259" i="421"/>
  <c r="U259" i="421" s="1"/>
  <c r="R259" i="421"/>
  <c r="S259" i="421" s="1"/>
  <c r="P259" i="421"/>
  <c r="Q259" i="421" s="1"/>
  <c r="N259" i="421"/>
  <c r="O259" i="421" s="1"/>
  <c r="L259" i="421"/>
  <c r="M259" i="421" s="1"/>
  <c r="J259" i="421"/>
  <c r="K259" i="421" s="1"/>
  <c r="H259" i="421"/>
  <c r="B259" i="421"/>
  <c r="AM258" i="421"/>
  <c r="AL258" i="421"/>
  <c r="AE258" i="421"/>
  <c r="Z258" i="421"/>
  <c r="AA258" i="421" s="1"/>
  <c r="X258" i="421"/>
  <c r="Y258" i="421" s="1"/>
  <c r="V258" i="421"/>
  <c r="W258" i="421" s="1"/>
  <c r="T258" i="421"/>
  <c r="U258" i="421" s="1"/>
  <c r="R258" i="421"/>
  <c r="S258" i="421" s="1"/>
  <c r="P258" i="421"/>
  <c r="Q258" i="421" s="1"/>
  <c r="N258" i="421"/>
  <c r="O258" i="421" s="1"/>
  <c r="L258" i="421"/>
  <c r="M258" i="421" s="1"/>
  <c r="J258" i="421"/>
  <c r="K258" i="421" s="1"/>
  <c r="H258" i="421"/>
  <c r="I258" i="421" s="1"/>
  <c r="B258" i="421"/>
  <c r="AM257" i="421"/>
  <c r="AL257" i="421"/>
  <c r="AE257" i="421"/>
  <c r="Z257" i="421"/>
  <c r="AA257" i="421" s="1"/>
  <c r="X257" i="421"/>
  <c r="Y257" i="421" s="1"/>
  <c r="V257" i="421"/>
  <c r="W257" i="421" s="1"/>
  <c r="T257" i="421"/>
  <c r="U257" i="421" s="1"/>
  <c r="R257" i="421"/>
  <c r="S257" i="421" s="1"/>
  <c r="P257" i="421"/>
  <c r="Q257" i="421" s="1"/>
  <c r="N257" i="421"/>
  <c r="O257" i="421" s="1"/>
  <c r="L257" i="421"/>
  <c r="M257" i="421" s="1"/>
  <c r="J257" i="421"/>
  <c r="K257" i="421" s="1"/>
  <c r="H257" i="421"/>
  <c r="B257" i="421"/>
  <c r="AM256" i="421"/>
  <c r="AL256" i="421"/>
  <c r="AE256" i="421"/>
  <c r="Z256" i="421"/>
  <c r="AA256" i="421" s="1"/>
  <c r="X256" i="421"/>
  <c r="Y256" i="421" s="1"/>
  <c r="V256" i="421"/>
  <c r="W256" i="421" s="1"/>
  <c r="T256" i="421"/>
  <c r="U256" i="421" s="1"/>
  <c r="R256" i="421"/>
  <c r="S256" i="421" s="1"/>
  <c r="P256" i="421"/>
  <c r="Q256" i="421" s="1"/>
  <c r="N256" i="421"/>
  <c r="O256" i="421" s="1"/>
  <c r="L256" i="421"/>
  <c r="M256" i="421" s="1"/>
  <c r="J256" i="421"/>
  <c r="K256" i="421" s="1"/>
  <c r="H256" i="421"/>
  <c r="I256" i="421" s="1"/>
  <c r="B256" i="421"/>
  <c r="AM255" i="421"/>
  <c r="AL255" i="421"/>
  <c r="AE255" i="421"/>
  <c r="Z255" i="421"/>
  <c r="AA255" i="421" s="1"/>
  <c r="X255" i="421"/>
  <c r="Y255" i="421" s="1"/>
  <c r="V255" i="421"/>
  <c r="W255" i="421" s="1"/>
  <c r="T255" i="421"/>
  <c r="U255" i="421" s="1"/>
  <c r="R255" i="421"/>
  <c r="S255" i="421" s="1"/>
  <c r="P255" i="421"/>
  <c r="Q255" i="421" s="1"/>
  <c r="N255" i="421"/>
  <c r="O255" i="421" s="1"/>
  <c r="L255" i="421"/>
  <c r="M255" i="421" s="1"/>
  <c r="J255" i="421"/>
  <c r="K255" i="421" s="1"/>
  <c r="H255" i="421"/>
  <c r="B255" i="421"/>
  <c r="AM254" i="421"/>
  <c r="AL254" i="421"/>
  <c r="AE254" i="421"/>
  <c r="Z254" i="421"/>
  <c r="AA254" i="421" s="1"/>
  <c r="X254" i="421"/>
  <c r="Y254" i="421" s="1"/>
  <c r="V254" i="421"/>
  <c r="W254" i="421" s="1"/>
  <c r="T254" i="421"/>
  <c r="U254" i="421" s="1"/>
  <c r="R254" i="421"/>
  <c r="S254" i="421" s="1"/>
  <c r="P254" i="421"/>
  <c r="Q254" i="421" s="1"/>
  <c r="N254" i="421"/>
  <c r="O254" i="421" s="1"/>
  <c r="L254" i="421"/>
  <c r="M254" i="421" s="1"/>
  <c r="J254" i="421"/>
  <c r="K254" i="421" s="1"/>
  <c r="H254" i="421"/>
  <c r="I254" i="421" s="1"/>
  <c r="B254" i="421"/>
  <c r="AM253" i="421"/>
  <c r="AL253" i="421"/>
  <c r="AE253" i="421"/>
  <c r="Z253" i="421"/>
  <c r="AA253" i="421" s="1"/>
  <c r="X253" i="421"/>
  <c r="Y253" i="421" s="1"/>
  <c r="V253" i="421"/>
  <c r="W253" i="421" s="1"/>
  <c r="T253" i="421"/>
  <c r="U253" i="421" s="1"/>
  <c r="R253" i="421"/>
  <c r="S253" i="421" s="1"/>
  <c r="P253" i="421"/>
  <c r="Q253" i="421" s="1"/>
  <c r="N253" i="421"/>
  <c r="O253" i="421" s="1"/>
  <c r="L253" i="421"/>
  <c r="M253" i="421" s="1"/>
  <c r="J253" i="421"/>
  <c r="K253" i="421" s="1"/>
  <c r="H253" i="421"/>
  <c r="I253" i="421" s="1"/>
  <c r="B253" i="421"/>
  <c r="AM252" i="421"/>
  <c r="AL252" i="421"/>
  <c r="AF252" i="421"/>
  <c r="AE252" i="421"/>
  <c r="Z252" i="421"/>
  <c r="AA252" i="421" s="1"/>
  <c r="X252" i="421"/>
  <c r="Y252" i="421" s="1"/>
  <c r="V252" i="421"/>
  <c r="W252" i="421" s="1"/>
  <c r="T252" i="421"/>
  <c r="U252" i="421" s="1"/>
  <c r="R252" i="421"/>
  <c r="S252" i="421" s="1"/>
  <c r="P252" i="421"/>
  <c r="Q252" i="421" s="1"/>
  <c r="N252" i="421"/>
  <c r="O252" i="421" s="1"/>
  <c r="L252" i="421"/>
  <c r="M252" i="421" s="1"/>
  <c r="J252" i="421"/>
  <c r="K252" i="421" s="1"/>
  <c r="H252" i="421"/>
  <c r="B252" i="421"/>
  <c r="AM251" i="421"/>
  <c r="AL251" i="421"/>
  <c r="AF251" i="421"/>
  <c r="AE251" i="421"/>
  <c r="Z251" i="421"/>
  <c r="AA251" i="421" s="1"/>
  <c r="X251" i="421"/>
  <c r="Y251" i="421" s="1"/>
  <c r="V251" i="421"/>
  <c r="W251" i="421" s="1"/>
  <c r="T251" i="421"/>
  <c r="U251" i="421" s="1"/>
  <c r="R251" i="421"/>
  <c r="S251" i="421" s="1"/>
  <c r="P251" i="421"/>
  <c r="Q251" i="421" s="1"/>
  <c r="N251" i="421"/>
  <c r="O251" i="421" s="1"/>
  <c r="L251" i="421"/>
  <c r="M251" i="421" s="1"/>
  <c r="J251" i="421"/>
  <c r="K251" i="421" s="1"/>
  <c r="H251" i="421"/>
  <c r="B251" i="421"/>
  <c r="AM250" i="421"/>
  <c r="AL250" i="421"/>
  <c r="AE250" i="421"/>
  <c r="Z250" i="421"/>
  <c r="AA250" i="421" s="1"/>
  <c r="X250" i="421"/>
  <c r="Y250" i="421" s="1"/>
  <c r="V250" i="421"/>
  <c r="W250" i="421" s="1"/>
  <c r="T250" i="421"/>
  <c r="U250" i="421" s="1"/>
  <c r="R250" i="421"/>
  <c r="S250" i="421" s="1"/>
  <c r="P250" i="421"/>
  <c r="Q250" i="421" s="1"/>
  <c r="N250" i="421"/>
  <c r="O250" i="421" s="1"/>
  <c r="L250" i="421"/>
  <c r="M250" i="421" s="1"/>
  <c r="J250" i="421"/>
  <c r="K250" i="421" s="1"/>
  <c r="H250" i="421"/>
  <c r="B250" i="421"/>
  <c r="AM249" i="421"/>
  <c r="AL249" i="421"/>
  <c r="AE249" i="421"/>
  <c r="Z249" i="421"/>
  <c r="AA249" i="421" s="1"/>
  <c r="X249" i="421"/>
  <c r="Y249" i="421" s="1"/>
  <c r="V249" i="421"/>
  <c r="W249" i="421" s="1"/>
  <c r="T249" i="421"/>
  <c r="U249" i="421" s="1"/>
  <c r="R249" i="421"/>
  <c r="S249" i="421" s="1"/>
  <c r="P249" i="421"/>
  <c r="Q249" i="421" s="1"/>
  <c r="N249" i="421"/>
  <c r="O249" i="421" s="1"/>
  <c r="L249" i="421"/>
  <c r="M249" i="421" s="1"/>
  <c r="J249" i="421"/>
  <c r="K249" i="421" s="1"/>
  <c r="H249" i="421"/>
  <c r="B249" i="421"/>
  <c r="AM248" i="421"/>
  <c r="AL248" i="421"/>
  <c r="AE248" i="421"/>
  <c r="Z248" i="421"/>
  <c r="AA248" i="421" s="1"/>
  <c r="X248" i="421"/>
  <c r="Y248" i="421" s="1"/>
  <c r="V248" i="421"/>
  <c r="W248" i="421" s="1"/>
  <c r="T248" i="421"/>
  <c r="U248" i="421" s="1"/>
  <c r="R248" i="421"/>
  <c r="S248" i="421" s="1"/>
  <c r="P248" i="421"/>
  <c r="Q248" i="421" s="1"/>
  <c r="N248" i="421"/>
  <c r="O248" i="421" s="1"/>
  <c r="L248" i="421"/>
  <c r="M248" i="421" s="1"/>
  <c r="J248" i="421"/>
  <c r="K248" i="421" s="1"/>
  <c r="H248" i="421"/>
  <c r="I248" i="421" s="1"/>
  <c r="B248" i="421"/>
  <c r="AM247" i="421"/>
  <c r="AL247" i="421"/>
  <c r="AF247" i="421"/>
  <c r="AE247" i="421"/>
  <c r="Z247" i="421"/>
  <c r="AA247" i="421" s="1"/>
  <c r="X247" i="421"/>
  <c r="Y247" i="421" s="1"/>
  <c r="V247" i="421"/>
  <c r="W247" i="421" s="1"/>
  <c r="T247" i="421"/>
  <c r="U247" i="421" s="1"/>
  <c r="R247" i="421"/>
  <c r="S247" i="421" s="1"/>
  <c r="P247" i="421"/>
  <c r="Q247" i="421" s="1"/>
  <c r="N247" i="421"/>
  <c r="O247" i="421" s="1"/>
  <c r="L247" i="421"/>
  <c r="M247" i="421" s="1"/>
  <c r="J247" i="421"/>
  <c r="K247" i="421" s="1"/>
  <c r="H247" i="421"/>
  <c r="B247" i="421"/>
  <c r="AM246" i="421"/>
  <c r="AL246" i="421"/>
  <c r="AE246" i="421"/>
  <c r="Z246" i="421"/>
  <c r="AA246" i="421" s="1"/>
  <c r="X246" i="421"/>
  <c r="Y246" i="421" s="1"/>
  <c r="V246" i="421"/>
  <c r="W246" i="421" s="1"/>
  <c r="T246" i="421"/>
  <c r="U246" i="421" s="1"/>
  <c r="R246" i="421"/>
  <c r="S246" i="421" s="1"/>
  <c r="P246" i="421"/>
  <c r="Q246" i="421" s="1"/>
  <c r="N246" i="421"/>
  <c r="O246" i="421" s="1"/>
  <c r="L246" i="421"/>
  <c r="M246" i="421" s="1"/>
  <c r="J246" i="421"/>
  <c r="K246" i="421" s="1"/>
  <c r="H246" i="421"/>
  <c r="I246" i="421" s="1"/>
  <c r="B246" i="421"/>
  <c r="AM245" i="421"/>
  <c r="AL245" i="421"/>
  <c r="AF245" i="421"/>
  <c r="AE245" i="421"/>
  <c r="Z245" i="421"/>
  <c r="AA245" i="421" s="1"/>
  <c r="X245" i="421"/>
  <c r="Y245" i="421" s="1"/>
  <c r="V245" i="421"/>
  <c r="W245" i="421" s="1"/>
  <c r="T245" i="421"/>
  <c r="U245" i="421" s="1"/>
  <c r="R245" i="421"/>
  <c r="S245" i="421" s="1"/>
  <c r="P245" i="421"/>
  <c r="Q245" i="421" s="1"/>
  <c r="N245" i="421"/>
  <c r="O245" i="421" s="1"/>
  <c r="L245" i="421"/>
  <c r="M245" i="421" s="1"/>
  <c r="J245" i="421"/>
  <c r="K245" i="421" s="1"/>
  <c r="H245" i="421"/>
  <c r="B245" i="421"/>
  <c r="AM244" i="421"/>
  <c r="AL244" i="421"/>
  <c r="AE244" i="421"/>
  <c r="Z244" i="421"/>
  <c r="AA244" i="421" s="1"/>
  <c r="X244" i="421"/>
  <c r="Y244" i="421" s="1"/>
  <c r="V244" i="421"/>
  <c r="W244" i="421" s="1"/>
  <c r="T244" i="421"/>
  <c r="U244" i="421" s="1"/>
  <c r="R244" i="421"/>
  <c r="S244" i="421" s="1"/>
  <c r="P244" i="421"/>
  <c r="Q244" i="421" s="1"/>
  <c r="N244" i="421"/>
  <c r="O244" i="421" s="1"/>
  <c r="L244" i="421"/>
  <c r="M244" i="421" s="1"/>
  <c r="J244" i="421"/>
  <c r="K244" i="421" s="1"/>
  <c r="H244" i="421"/>
  <c r="B244" i="421"/>
  <c r="AM243" i="421"/>
  <c r="AL243" i="421"/>
  <c r="AF243" i="421"/>
  <c r="AE243" i="421"/>
  <c r="Z243" i="421"/>
  <c r="AA243" i="421" s="1"/>
  <c r="X243" i="421"/>
  <c r="Y243" i="421" s="1"/>
  <c r="V243" i="421"/>
  <c r="W243" i="421" s="1"/>
  <c r="T243" i="421"/>
  <c r="U243" i="421" s="1"/>
  <c r="R243" i="421"/>
  <c r="S243" i="421" s="1"/>
  <c r="P243" i="421"/>
  <c r="Q243" i="421" s="1"/>
  <c r="N243" i="421"/>
  <c r="O243" i="421" s="1"/>
  <c r="L243" i="421"/>
  <c r="M243" i="421" s="1"/>
  <c r="J243" i="421"/>
  <c r="K243" i="421" s="1"/>
  <c r="H243" i="421"/>
  <c r="B243" i="421"/>
  <c r="AM242" i="421"/>
  <c r="AL242" i="421"/>
  <c r="AF242" i="421"/>
  <c r="AE242" i="421"/>
  <c r="Z242" i="421"/>
  <c r="AA242" i="421" s="1"/>
  <c r="X242" i="421"/>
  <c r="Y242" i="421" s="1"/>
  <c r="V242" i="421"/>
  <c r="W242" i="421" s="1"/>
  <c r="T242" i="421"/>
  <c r="U242" i="421" s="1"/>
  <c r="R242" i="421"/>
  <c r="S242" i="421" s="1"/>
  <c r="P242" i="421"/>
  <c r="Q242" i="421" s="1"/>
  <c r="N242" i="421"/>
  <c r="B242" i="421"/>
  <c r="AM241" i="421"/>
  <c r="AL241" i="421"/>
  <c r="AF241" i="421"/>
  <c r="AE241" i="421"/>
  <c r="Z241" i="421"/>
  <c r="AA241" i="421" s="1"/>
  <c r="X241" i="421"/>
  <c r="Y241" i="421" s="1"/>
  <c r="V241" i="421"/>
  <c r="W241" i="421" s="1"/>
  <c r="T241" i="421"/>
  <c r="U241" i="421" s="1"/>
  <c r="R241" i="421"/>
  <c r="S241" i="421" s="1"/>
  <c r="P241" i="421"/>
  <c r="Q241" i="421" s="1"/>
  <c r="N241" i="421"/>
  <c r="O241" i="421" s="1"/>
  <c r="L241" i="421"/>
  <c r="M241" i="421" s="1"/>
  <c r="J241" i="421"/>
  <c r="K241" i="421" s="1"/>
  <c r="H241" i="421"/>
  <c r="B241" i="421"/>
  <c r="AM240" i="421"/>
  <c r="AL240" i="421"/>
  <c r="AF240" i="421"/>
  <c r="AE240" i="421"/>
  <c r="Z240" i="421"/>
  <c r="AA240" i="421" s="1"/>
  <c r="X240" i="421"/>
  <c r="Y240" i="421" s="1"/>
  <c r="V240" i="421"/>
  <c r="W240" i="421" s="1"/>
  <c r="T240" i="421"/>
  <c r="U240" i="421" s="1"/>
  <c r="R240" i="421"/>
  <c r="S240" i="421" s="1"/>
  <c r="P240" i="421"/>
  <c r="Q240" i="421" s="1"/>
  <c r="N240" i="421"/>
  <c r="O240" i="421" s="1"/>
  <c r="L240" i="421"/>
  <c r="M240" i="421" s="1"/>
  <c r="J240" i="421"/>
  <c r="K240" i="421" s="1"/>
  <c r="H240" i="421"/>
  <c r="B240" i="421"/>
  <c r="AM239" i="421"/>
  <c r="AL239" i="421"/>
  <c r="AF239" i="421"/>
  <c r="AE239" i="421"/>
  <c r="Z239" i="421"/>
  <c r="AA239" i="421" s="1"/>
  <c r="X239" i="421"/>
  <c r="Y239" i="421" s="1"/>
  <c r="V239" i="421"/>
  <c r="W239" i="421" s="1"/>
  <c r="T239" i="421"/>
  <c r="U239" i="421" s="1"/>
  <c r="R239" i="421"/>
  <c r="S239" i="421" s="1"/>
  <c r="P239" i="421"/>
  <c r="Q239" i="421" s="1"/>
  <c r="N239" i="421"/>
  <c r="O239" i="421" s="1"/>
  <c r="L239" i="421"/>
  <c r="M239" i="421" s="1"/>
  <c r="J239" i="421"/>
  <c r="K239" i="421" s="1"/>
  <c r="H239" i="421"/>
  <c r="B239" i="421"/>
  <c r="AM238" i="421"/>
  <c r="AL238" i="421"/>
  <c r="AF238" i="421"/>
  <c r="AE238" i="421"/>
  <c r="Z238" i="421"/>
  <c r="AA238" i="421" s="1"/>
  <c r="X238" i="421"/>
  <c r="Y238" i="421" s="1"/>
  <c r="V238" i="421"/>
  <c r="W238" i="421" s="1"/>
  <c r="T238" i="421"/>
  <c r="U238" i="421" s="1"/>
  <c r="R238" i="421"/>
  <c r="S238" i="421" s="1"/>
  <c r="P238" i="421"/>
  <c r="Q238" i="421" s="1"/>
  <c r="N238" i="421"/>
  <c r="O238" i="421" s="1"/>
  <c r="L238" i="421"/>
  <c r="M238" i="421" s="1"/>
  <c r="J238" i="421"/>
  <c r="K238" i="421" s="1"/>
  <c r="H238" i="421"/>
  <c r="B238" i="421"/>
  <c r="AM237" i="421"/>
  <c r="AL237" i="421"/>
  <c r="AF237" i="421"/>
  <c r="AE237" i="421"/>
  <c r="Z237" i="421"/>
  <c r="AA237" i="421" s="1"/>
  <c r="X237" i="421"/>
  <c r="Y237" i="421" s="1"/>
  <c r="V237" i="421"/>
  <c r="W237" i="421" s="1"/>
  <c r="T237" i="421"/>
  <c r="U237" i="421" s="1"/>
  <c r="R237" i="421"/>
  <c r="S237" i="421" s="1"/>
  <c r="P237" i="421"/>
  <c r="Q237" i="421" s="1"/>
  <c r="N237" i="421"/>
  <c r="O237" i="421" s="1"/>
  <c r="L237" i="421"/>
  <c r="M237" i="421" s="1"/>
  <c r="J237" i="421"/>
  <c r="K237" i="421" s="1"/>
  <c r="H237" i="421"/>
  <c r="B237" i="421"/>
  <c r="AM236" i="421"/>
  <c r="AL236" i="421"/>
  <c r="AF236" i="421"/>
  <c r="AE236" i="421"/>
  <c r="Z236" i="421"/>
  <c r="AA236" i="421" s="1"/>
  <c r="X236" i="421"/>
  <c r="Y236" i="421" s="1"/>
  <c r="V236" i="421"/>
  <c r="W236" i="421" s="1"/>
  <c r="T236" i="421"/>
  <c r="U236" i="421" s="1"/>
  <c r="R236" i="421"/>
  <c r="S236" i="421" s="1"/>
  <c r="P236" i="421"/>
  <c r="Q236" i="421" s="1"/>
  <c r="N236" i="421"/>
  <c r="O236" i="421" s="1"/>
  <c r="L236" i="421"/>
  <c r="M236" i="421" s="1"/>
  <c r="J236" i="421"/>
  <c r="K236" i="421" s="1"/>
  <c r="H236" i="421"/>
  <c r="B236" i="421"/>
  <c r="AM235" i="421"/>
  <c r="AL235" i="421"/>
  <c r="AF235" i="421"/>
  <c r="AE235" i="421"/>
  <c r="Z235" i="421"/>
  <c r="AA235" i="421" s="1"/>
  <c r="X235" i="421"/>
  <c r="Y235" i="421" s="1"/>
  <c r="V235" i="421"/>
  <c r="W235" i="421" s="1"/>
  <c r="T235" i="421"/>
  <c r="U235" i="421" s="1"/>
  <c r="R235" i="421"/>
  <c r="S235" i="421" s="1"/>
  <c r="P235" i="421"/>
  <c r="Q235" i="421" s="1"/>
  <c r="N235" i="421"/>
  <c r="O235" i="421" s="1"/>
  <c r="L235" i="421"/>
  <c r="M235" i="421" s="1"/>
  <c r="J235" i="421"/>
  <c r="K235" i="421" s="1"/>
  <c r="H235" i="421"/>
  <c r="I235" i="421" s="1"/>
  <c r="B235" i="421"/>
  <c r="AM234" i="421"/>
  <c r="AL234" i="421"/>
  <c r="AF234" i="421"/>
  <c r="AE234" i="421"/>
  <c r="Z234" i="421"/>
  <c r="AA234" i="421" s="1"/>
  <c r="X234" i="421"/>
  <c r="Y234" i="421" s="1"/>
  <c r="V234" i="421"/>
  <c r="W234" i="421" s="1"/>
  <c r="T234" i="421"/>
  <c r="U234" i="421" s="1"/>
  <c r="R234" i="421"/>
  <c r="S234" i="421" s="1"/>
  <c r="P234" i="421"/>
  <c r="Q234" i="421" s="1"/>
  <c r="N234" i="421"/>
  <c r="O234" i="421" s="1"/>
  <c r="L234" i="421"/>
  <c r="M234" i="421" s="1"/>
  <c r="J234" i="421"/>
  <c r="K234" i="421" s="1"/>
  <c r="H234" i="421"/>
  <c r="B234" i="421"/>
  <c r="AM233" i="421"/>
  <c r="AL233" i="421"/>
  <c r="AF233" i="421"/>
  <c r="AE233" i="421"/>
  <c r="Z233" i="421"/>
  <c r="AA233" i="421" s="1"/>
  <c r="X233" i="421"/>
  <c r="Y233" i="421" s="1"/>
  <c r="V233" i="421"/>
  <c r="W233" i="421" s="1"/>
  <c r="T233" i="421"/>
  <c r="U233" i="421" s="1"/>
  <c r="R233" i="421"/>
  <c r="S233" i="421" s="1"/>
  <c r="P233" i="421"/>
  <c r="Q233" i="421" s="1"/>
  <c r="N233" i="421"/>
  <c r="O233" i="421" s="1"/>
  <c r="L233" i="421"/>
  <c r="M233" i="421" s="1"/>
  <c r="J233" i="421"/>
  <c r="K233" i="421" s="1"/>
  <c r="H233" i="421"/>
  <c r="B233" i="421"/>
  <c r="AM232" i="421"/>
  <c r="AL232" i="421"/>
  <c r="AF232" i="421"/>
  <c r="AE232" i="421"/>
  <c r="Z232" i="421"/>
  <c r="AA232" i="421" s="1"/>
  <c r="X232" i="421"/>
  <c r="Y232" i="421" s="1"/>
  <c r="V232" i="421"/>
  <c r="W232" i="421" s="1"/>
  <c r="T232" i="421"/>
  <c r="U232" i="421" s="1"/>
  <c r="R232" i="421"/>
  <c r="S232" i="421" s="1"/>
  <c r="P232" i="421"/>
  <c r="Q232" i="421" s="1"/>
  <c r="N232" i="421"/>
  <c r="O232" i="421" s="1"/>
  <c r="L232" i="421"/>
  <c r="M232" i="421" s="1"/>
  <c r="J232" i="421"/>
  <c r="K232" i="421" s="1"/>
  <c r="H232" i="421"/>
  <c r="B232" i="421"/>
  <c r="AM231" i="421"/>
  <c r="AL231" i="421"/>
  <c r="AF231" i="421"/>
  <c r="AE231" i="421"/>
  <c r="Z231" i="421"/>
  <c r="AA231" i="421" s="1"/>
  <c r="X231" i="421"/>
  <c r="Y231" i="421" s="1"/>
  <c r="V231" i="421"/>
  <c r="W231" i="421" s="1"/>
  <c r="T231" i="421"/>
  <c r="U231" i="421" s="1"/>
  <c r="R231" i="421"/>
  <c r="S231" i="421" s="1"/>
  <c r="P231" i="421"/>
  <c r="Q231" i="421" s="1"/>
  <c r="N231" i="421"/>
  <c r="O231" i="421" s="1"/>
  <c r="L231" i="421"/>
  <c r="M231" i="421" s="1"/>
  <c r="J231" i="421"/>
  <c r="K231" i="421" s="1"/>
  <c r="H231" i="421"/>
  <c r="B231" i="421"/>
  <c r="AM230" i="421"/>
  <c r="AL230" i="421"/>
  <c r="AF230" i="421"/>
  <c r="AE230" i="421"/>
  <c r="Z230" i="421"/>
  <c r="AA230" i="421" s="1"/>
  <c r="X230" i="421"/>
  <c r="Y230" i="421" s="1"/>
  <c r="V230" i="421"/>
  <c r="W230" i="421" s="1"/>
  <c r="T230" i="421"/>
  <c r="U230" i="421" s="1"/>
  <c r="R230" i="421"/>
  <c r="S230" i="421" s="1"/>
  <c r="P230" i="421"/>
  <c r="Q230" i="421" s="1"/>
  <c r="N230" i="421"/>
  <c r="O230" i="421" s="1"/>
  <c r="L230" i="421"/>
  <c r="M230" i="421" s="1"/>
  <c r="J230" i="421"/>
  <c r="K230" i="421" s="1"/>
  <c r="H230" i="421"/>
  <c r="B230" i="421"/>
  <c r="AM229" i="421"/>
  <c r="AL229" i="421"/>
  <c r="AF229" i="421"/>
  <c r="AE229" i="421"/>
  <c r="Z229" i="421"/>
  <c r="AA229" i="421" s="1"/>
  <c r="X229" i="421"/>
  <c r="Y229" i="421" s="1"/>
  <c r="V229" i="421"/>
  <c r="W229" i="421" s="1"/>
  <c r="T229" i="421"/>
  <c r="U229" i="421" s="1"/>
  <c r="R229" i="421"/>
  <c r="S229" i="421" s="1"/>
  <c r="P229" i="421"/>
  <c r="Q229" i="421" s="1"/>
  <c r="N229" i="421"/>
  <c r="O229" i="421" s="1"/>
  <c r="L229" i="421"/>
  <c r="M229" i="421" s="1"/>
  <c r="J229" i="421"/>
  <c r="K229" i="421" s="1"/>
  <c r="H229" i="421"/>
  <c r="B229" i="421"/>
  <c r="AM228" i="421"/>
  <c r="AL228" i="421"/>
  <c r="AF228" i="421"/>
  <c r="AE228" i="421"/>
  <c r="Z228" i="421"/>
  <c r="AA228" i="421" s="1"/>
  <c r="X228" i="421"/>
  <c r="Y228" i="421" s="1"/>
  <c r="V228" i="421"/>
  <c r="W228" i="421" s="1"/>
  <c r="T228" i="421"/>
  <c r="U228" i="421" s="1"/>
  <c r="R228" i="421"/>
  <c r="S228" i="421" s="1"/>
  <c r="P228" i="421"/>
  <c r="Q228" i="421" s="1"/>
  <c r="N228" i="421"/>
  <c r="O228" i="421" s="1"/>
  <c r="L228" i="421"/>
  <c r="M228" i="421" s="1"/>
  <c r="J228" i="421"/>
  <c r="K228" i="421" s="1"/>
  <c r="H228" i="421"/>
  <c r="B228" i="421"/>
  <c r="AM227" i="421"/>
  <c r="AL227" i="421"/>
  <c r="AF227" i="421"/>
  <c r="AE227" i="421"/>
  <c r="Z227" i="421"/>
  <c r="AA227" i="421" s="1"/>
  <c r="X227" i="421"/>
  <c r="Y227" i="421" s="1"/>
  <c r="V227" i="421"/>
  <c r="W227" i="421" s="1"/>
  <c r="T227" i="421"/>
  <c r="U227" i="421" s="1"/>
  <c r="R227" i="421"/>
  <c r="S227" i="421" s="1"/>
  <c r="P227" i="421"/>
  <c r="Q227" i="421" s="1"/>
  <c r="N227" i="421"/>
  <c r="O227" i="421" s="1"/>
  <c r="L227" i="421"/>
  <c r="M227" i="421" s="1"/>
  <c r="J227" i="421"/>
  <c r="K227" i="421" s="1"/>
  <c r="H227" i="421"/>
  <c r="B227" i="421"/>
  <c r="AM226" i="421"/>
  <c r="AL226" i="421"/>
  <c r="AF226" i="421"/>
  <c r="AE226" i="421"/>
  <c r="Z226" i="421"/>
  <c r="AA226" i="421" s="1"/>
  <c r="X226" i="421"/>
  <c r="Y226" i="421" s="1"/>
  <c r="V226" i="421"/>
  <c r="W226" i="421" s="1"/>
  <c r="T226" i="421"/>
  <c r="U226" i="421" s="1"/>
  <c r="R226" i="421"/>
  <c r="S226" i="421" s="1"/>
  <c r="P226" i="421"/>
  <c r="Q226" i="421" s="1"/>
  <c r="N226" i="421"/>
  <c r="O226" i="421" s="1"/>
  <c r="L226" i="421"/>
  <c r="M226" i="421" s="1"/>
  <c r="J226" i="421"/>
  <c r="K226" i="421" s="1"/>
  <c r="H226" i="421"/>
  <c r="B226" i="421"/>
  <c r="AM225" i="421"/>
  <c r="AL225" i="421"/>
  <c r="AF225" i="421"/>
  <c r="AE225" i="421"/>
  <c r="Z225" i="421"/>
  <c r="AA225" i="421" s="1"/>
  <c r="X225" i="421"/>
  <c r="Y225" i="421" s="1"/>
  <c r="V225" i="421"/>
  <c r="W225" i="421" s="1"/>
  <c r="T225" i="421"/>
  <c r="U225" i="421" s="1"/>
  <c r="R225" i="421"/>
  <c r="S225" i="421" s="1"/>
  <c r="P225" i="421"/>
  <c r="Q225" i="421" s="1"/>
  <c r="N225" i="421"/>
  <c r="O225" i="421" s="1"/>
  <c r="L225" i="421"/>
  <c r="M225" i="421" s="1"/>
  <c r="J225" i="421"/>
  <c r="K225" i="421" s="1"/>
  <c r="H225" i="421"/>
  <c r="B225" i="421"/>
  <c r="AM224" i="421"/>
  <c r="AL224" i="421"/>
  <c r="AF224" i="421"/>
  <c r="AE224" i="421"/>
  <c r="Z224" i="421"/>
  <c r="AA224" i="421" s="1"/>
  <c r="X224" i="421"/>
  <c r="Y224" i="421" s="1"/>
  <c r="V224" i="421"/>
  <c r="W224" i="421" s="1"/>
  <c r="T224" i="421"/>
  <c r="U224" i="421" s="1"/>
  <c r="R224" i="421"/>
  <c r="S224" i="421" s="1"/>
  <c r="P224" i="421"/>
  <c r="Q224" i="421" s="1"/>
  <c r="N224" i="421"/>
  <c r="O224" i="421" s="1"/>
  <c r="L224" i="421"/>
  <c r="M224" i="421" s="1"/>
  <c r="J224" i="421"/>
  <c r="K224" i="421" s="1"/>
  <c r="H224" i="421"/>
  <c r="B224" i="421"/>
  <c r="AM223" i="421"/>
  <c r="AL223" i="421"/>
  <c r="AF223" i="421"/>
  <c r="AE223" i="421"/>
  <c r="Z223" i="421"/>
  <c r="AA223" i="421" s="1"/>
  <c r="X223" i="421"/>
  <c r="Y223" i="421" s="1"/>
  <c r="V223" i="421"/>
  <c r="W223" i="421" s="1"/>
  <c r="T223" i="421"/>
  <c r="U223" i="421" s="1"/>
  <c r="R223" i="421"/>
  <c r="S223" i="421" s="1"/>
  <c r="P223" i="421"/>
  <c r="Q223" i="421" s="1"/>
  <c r="N223" i="421"/>
  <c r="O223" i="421" s="1"/>
  <c r="L223" i="421"/>
  <c r="M223" i="421" s="1"/>
  <c r="J223" i="421"/>
  <c r="K223" i="421" s="1"/>
  <c r="H223" i="421"/>
  <c r="B223" i="421"/>
  <c r="AM222" i="421"/>
  <c r="AL222" i="421"/>
  <c r="AF222" i="421"/>
  <c r="AE222" i="421"/>
  <c r="Z222" i="421"/>
  <c r="AA222" i="421" s="1"/>
  <c r="X222" i="421"/>
  <c r="Y222" i="421" s="1"/>
  <c r="V222" i="421"/>
  <c r="W222" i="421" s="1"/>
  <c r="T222" i="421"/>
  <c r="U222" i="421" s="1"/>
  <c r="R222" i="421"/>
  <c r="S222" i="421" s="1"/>
  <c r="P222" i="421"/>
  <c r="Q222" i="421" s="1"/>
  <c r="N222" i="421"/>
  <c r="O222" i="421" s="1"/>
  <c r="L222" i="421"/>
  <c r="M222" i="421" s="1"/>
  <c r="J222" i="421"/>
  <c r="K222" i="421" s="1"/>
  <c r="H222" i="421"/>
  <c r="B222" i="421"/>
  <c r="AM221" i="421"/>
  <c r="AL221" i="421"/>
  <c r="AF221" i="421"/>
  <c r="AE221" i="421"/>
  <c r="Z221" i="421"/>
  <c r="AA221" i="421" s="1"/>
  <c r="X221" i="421"/>
  <c r="Y221" i="421" s="1"/>
  <c r="V221" i="421"/>
  <c r="W221" i="421" s="1"/>
  <c r="T221" i="421"/>
  <c r="U221" i="421" s="1"/>
  <c r="R221" i="421"/>
  <c r="S221" i="421" s="1"/>
  <c r="P221" i="421"/>
  <c r="Q221" i="421" s="1"/>
  <c r="N221" i="421"/>
  <c r="O221" i="421" s="1"/>
  <c r="L221" i="421"/>
  <c r="M221" i="421" s="1"/>
  <c r="J221" i="421"/>
  <c r="K221" i="421" s="1"/>
  <c r="H221" i="421"/>
  <c r="B221" i="421"/>
  <c r="AM220" i="421"/>
  <c r="AL220" i="421"/>
  <c r="AF220" i="421"/>
  <c r="AE220" i="421"/>
  <c r="Z220" i="421"/>
  <c r="AA220" i="421" s="1"/>
  <c r="X220" i="421"/>
  <c r="Y220" i="421" s="1"/>
  <c r="V220" i="421"/>
  <c r="W220" i="421" s="1"/>
  <c r="T220" i="421"/>
  <c r="U220" i="421" s="1"/>
  <c r="R220" i="421"/>
  <c r="S220" i="421" s="1"/>
  <c r="P220" i="421"/>
  <c r="Q220" i="421" s="1"/>
  <c r="N220" i="421"/>
  <c r="O220" i="421" s="1"/>
  <c r="L220" i="421"/>
  <c r="M220" i="421" s="1"/>
  <c r="J220" i="421"/>
  <c r="K220" i="421" s="1"/>
  <c r="H220" i="421"/>
  <c r="B220" i="421"/>
  <c r="AM219" i="421"/>
  <c r="AL219" i="421"/>
  <c r="AF219" i="421"/>
  <c r="AE219" i="421"/>
  <c r="Z219" i="421"/>
  <c r="AA219" i="421" s="1"/>
  <c r="X219" i="421"/>
  <c r="Y219" i="421" s="1"/>
  <c r="V219" i="421"/>
  <c r="W219" i="421" s="1"/>
  <c r="T219" i="421"/>
  <c r="U219" i="421" s="1"/>
  <c r="R219" i="421"/>
  <c r="S219" i="421" s="1"/>
  <c r="P219" i="421"/>
  <c r="Q219" i="421" s="1"/>
  <c r="N219" i="421"/>
  <c r="O219" i="421" s="1"/>
  <c r="L219" i="421"/>
  <c r="M219" i="421" s="1"/>
  <c r="J219" i="421"/>
  <c r="K219" i="421" s="1"/>
  <c r="H219" i="421"/>
  <c r="B219" i="421"/>
  <c r="AM218" i="421"/>
  <c r="AL218" i="421"/>
  <c r="AF218" i="421"/>
  <c r="AE218" i="421"/>
  <c r="Z218" i="421"/>
  <c r="AA218" i="421" s="1"/>
  <c r="X218" i="421"/>
  <c r="Y218" i="421" s="1"/>
  <c r="V218" i="421"/>
  <c r="W218" i="421" s="1"/>
  <c r="T218" i="421"/>
  <c r="U218" i="421" s="1"/>
  <c r="R218" i="421"/>
  <c r="S218" i="421" s="1"/>
  <c r="P218" i="421"/>
  <c r="Q218" i="421" s="1"/>
  <c r="N218" i="421"/>
  <c r="O218" i="421" s="1"/>
  <c r="L218" i="421"/>
  <c r="M218" i="421" s="1"/>
  <c r="J218" i="421"/>
  <c r="K218" i="421" s="1"/>
  <c r="H218" i="421"/>
  <c r="B218" i="421"/>
  <c r="AM217" i="421"/>
  <c r="AL217" i="421"/>
  <c r="AF217" i="421"/>
  <c r="AE217" i="421"/>
  <c r="Z217" i="421"/>
  <c r="AA217" i="421" s="1"/>
  <c r="X217" i="421"/>
  <c r="Y217" i="421" s="1"/>
  <c r="V217" i="421"/>
  <c r="W217" i="421" s="1"/>
  <c r="T217" i="421"/>
  <c r="U217" i="421" s="1"/>
  <c r="R217" i="421"/>
  <c r="S217" i="421" s="1"/>
  <c r="P217" i="421"/>
  <c r="Q217" i="421" s="1"/>
  <c r="N217" i="421"/>
  <c r="O217" i="421" s="1"/>
  <c r="L217" i="421"/>
  <c r="M217" i="421" s="1"/>
  <c r="J217" i="421"/>
  <c r="K217" i="421" s="1"/>
  <c r="H217" i="421"/>
  <c r="B217" i="421"/>
  <c r="AM216" i="421"/>
  <c r="AL216" i="421"/>
  <c r="AE216" i="421"/>
  <c r="Z216" i="421"/>
  <c r="AA216" i="421" s="1"/>
  <c r="X216" i="421"/>
  <c r="Y216" i="421" s="1"/>
  <c r="V216" i="421"/>
  <c r="W216" i="421" s="1"/>
  <c r="T216" i="421"/>
  <c r="U216" i="421" s="1"/>
  <c r="R216" i="421"/>
  <c r="S216" i="421" s="1"/>
  <c r="P216" i="421"/>
  <c r="Q216" i="421" s="1"/>
  <c r="N216" i="421"/>
  <c r="O216" i="421" s="1"/>
  <c r="L216" i="421"/>
  <c r="M216" i="421" s="1"/>
  <c r="J216" i="421"/>
  <c r="K216" i="421" s="1"/>
  <c r="H216" i="421"/>
  <c r="B216" i="421"/>
  <c r="AM215" i="421"/>
  <c r="AL215" i="421"/>
  <c r="AE215" i="421"/>
  <c r="Z215" i="421"/>
  <c r="AA215" i="421" s="1"/>
  <c r="X215" i="421"/>
  <c r="Y215" i="421" s="1"/>
  <c r="V215" i="421"/>
  <c r="W215" i="421" s="1"/>
  <c r="T215" i="421"/>
  <c r="U215" i="421" s="1"/>
  <c r="R215" i="421"/>
  <c r="S215" i="421" s="1"/>
  <c r="P215" i="421"/>
  <c r="Q215" i="421" s="1"/>
  <c r="N215" i="421"/>
  <c r="O215" i="421" s="1"/>
  <c r="L215" i="421"/>
  <c r="M215" i="421" s="1"/>
  <c r="J215" i="421"/>
  <c r="K215" i="421" s="1"/>
  <c r="H215" i="421"/>
  <c r="B215" i="421"/>
  <c r="AM214" i="421"/>
  <c r="AL214" i="421"/>
  <c r="AE214" i="421"/>
  <c r="Z214" i="421"/>
  <c r="AA214" i="421" s="1"/>
  <c r="X214" i="421"/>
  <c r="Y214" i="421" s="1"/>
  <c r="V214" i="421"/>
  <c r="W214" i="421" s="1"/>
  <c r="T214" i="421"/>
  <c r="U214" i="421" s="1"/>
  <c r="R214" i="421"/>
  <c r="S214" i="421" s="1"/>
  <c r="P214" i="421"/>
  <c r="Q214" i="421" s="1"/>
  <c r="N214" i="421"/>
  <c r="O214" i="421" s="1"/>
  <c r="L214" i="421"/>
  <c r="M214" i="421" s="1"/>
  <c r="J214" i="421"/>
  <c r="K214" i="421" s="1"/>
  <c r="H214" i="421"/>
  <c r="I214" i="421" s="1"/>
  <c r="B214" i="421"/>
  <c r="AM213" i="421"/>
  <c r="AL213" i="421"/>
  <c r="AE213" i="421"/>
  <c r="Z213" i="421"/>
  <c r="AA213" i="421" s="1"/>
  <c r="X213" i="421"/>
  <c r="Y213" i="421" s="1"/>
  <c r="V213" i="421"/>
  <c r="W213" i="421" s="1"/>
  <c r="T213" i="421"/>
  <c r="U213" i="421" s="1"/>
  <c r="R213" i="421"/>
  <c r="S213" i="421" s="1"/>
  <c r="P213" i="421"/>
  <c r="Q213" i="421" s="1"/>
  <c r="N213" i="421"/>
  <c r="B213" i="421"/>
  <c r="AM212" i="421"/>
  <c r="AL212" i="421"/>
  <c r="AE212" i="421"/>
  <c r="Z212" i="421"/>
  <c r="AA212" i="421" s="1"/>
  <c r="X212" i="421"/>
  <c r="Y212" i="421" s="1"/>
  <c r="V212" i="421"/>
  <c r="W212" i="421" s="1"/>
  <c r="T212" i="421"/>
  <c r="U212" i="421" s="1"/>
  <c r="R212" i="421"/>
  <c r="S212" i="421" s="1"/>
  <c r="P212" i="421"/>
  <c r="Q212" i="421" s="1"/>
  <c r="N212" i="421"/>
  <c r="O212" i="421" s="1"/>
  <c r="L212" i="421"/>
  <c r="M212" i="421" s="1"/>
  <c r="J212" i="421"/>
  <c r="K212" i="421" s="1"/>
  <c r="H212" i="421"/>
  <c r="B212" i="421"/>
  <c r="AM211" i="421"/>
  <c r="AL211" i="421"/>
  <c r="AE211" i="421"/>
  <c r="Z211" i="421"/>
  <c r="AA211" i="421" s="1"/>
  <c r="X211" i="421"/>
  <c r="Y211" i="421" s="1"/>
  <c r="V211" i="421"/>
  <c r="W211" i="421" s="1"/>
  <c r="T211" i="421"/>
  <c r="U211" i="421" s="1"/>
  <c r="R211" i="421"/>
  <c r="S211" i="421" s="1"/>
  <c r="P211" i="421"/>
  <c r="Q211" i="421" s="1"/>
  <c r="N211" i="421"/>
  <c r="O211" i="421" s="1"/>
  <c r="L211" i="421"/>
  <c r="M211" i="421" s="1"/>
  <c r="J211" i="421"/>
  <c r="K211" i="421" s="1"/>
  <c r="H211" i="421"/>
  <c r="B211" i="421"/>
  <c r="AM210" i="421"/>
  <c r="AL210" i="421"/>
  <c r="AF210" i="421"/>
  <c r="AE210" i="421"/>
  <c r="Z210" i="421"/>
  <c r="AA210" i="421" s="1"/>
  <c r="X210" i="421"/>
  <c r="Y210" i="421" s="1"/>
  <c r="V210" i="421"/>
  <c r="W210" i="421" s="1"/>
  <c r="T210" i="421"/>
  <c r="U210" i="421" s="1"/>
  <c r="R210" i="421"/>
  <c r="S210" i="421" s="1"/>
  <c r="P210" i="421"/>
  <c r="Q210" i="421" s="1"/>
  <c r="N210" i="421"/>
  <c r="O210" i="421" s="1"/>
  <c r="L210" i="421"/>
  <c r="M210" i="421" s="1"/>
  <c r="J210" i="421"/>
  <c r="K210" i="421" s="1"/>
  <c r="H210" i="421"/>
  <c r="B210" i="421"/>
  <c r="AM209" i="421"/>
  <c r="AL209" i="421"/>
  <c r="AF209" i="421"/>
  <c r="AE209" i="421"/>
  <c r="Z209" i="421"/>
  <c r="AA209" i="421" s="1"/>
  <c r="X209" i="421"/>
  <c r="Y209" i="421" s="1"/>
  <c r="V209" i="421"/>
  <c r="W209" i="421" s="1"/>
  <c r="T209" i="421"/>
  <c r="U209" i="421" s="1"/>
  <c r="R209" i="421"/>
  <c r="S209" i="421" s="1"/>
  <c r="P209" i="421"/>
  <c r="Q209" i="421" s="1"/>
  <c r="N209" i="421"/>
  <c r="O209" i="421" s="1"/>
  <c r="L209" i="421"/>
  <c r="M209" i="421" s="1"/>
  <c r="J209" i="421"/>
  <c r="K209" i="421" s="1"/>
  <c r="H209" i="421"/>
  <c r="B209" i="421"/>
  <c r="AM208" i="421"/>
  <c r="AL208" i="421"/>
  <c r="AE208" i="421"/>
  <c r="Z208" i="421"/>
  <c r="AA208" i="421" s="1"/>
  <c r="X208" i="421"/>
  <c r="Y208" i="421" s="1"/>
  <c r="V208" i="421"/>
  <c r="W208" i="421" s="1"/>
  <c r="T208" i="421"/>
  <c r="U208" i="421" s="1"/>
  <c r="R208" i="421"/>
  <c r="S208" i="421" s="1"/>
  <c r="P208" i="421"/>
  <c r="Q208" i="421" s="1"/>
  <c r="N208" i="421"/>
  <c r="O208" i="421" s="1"/>
  <c r="L208" i="421"/>
  <c r="M208" i="421" s="1"/>
  <c r="J208" i="421"/>
  <c r="K208" i="421" s="1"/>
  <c r="H208" i="421"/>
  <c r="B208" i="421"/>
  <c r="AM207" i="421"/>
  <c r="AL207" i="421"/>
  <c r="AE207" i="421"/>
  <c r="Z207" i="421"/>
  <c r="AA207" i="421" s="1"/>
  <c r="X207" i="421"/>
  <c r="Y207" i="421" s="1"/>
  <c r="V207" i="421"/>
  <c r="W207" i="421" s="1"/>
  <c r="T207" i="421"/>
  <c r="U207" i="421" s="1"/>
  <c r="R207" i="421"/>
  <c r="S207" i="421" s="1"/>
  <c r="P207" i="421"/>
  <c r="Q207" i="421" s="1"/>
  <c r="N207" i="421"/>
  <c r="O207" i="421" s="1"/>
  <c r="L207" i="421"/>
  <c r="M207" i="421" s="1"/>
  <c r="J207" i="421"/>
  <c r="K207" i="421" s="1"/>
  <c r="H207" i="421"/>
  <c r="B207" i="421"/>
  <c r="AM206" i="421"/>
  <c r="AL206" i="421"/>
  <c r="AE206" i="421"/>
  <c r="Z206" i="421"/>
  <c r="AA206" i="421" s="1"/>
  <c r="X206" i="421"/>
  <c r="Y206" i="421" s="1"/>
  <c r="V206" i="421"/>
  <c r="W206" i="421" s="1"/>
  <c r="T206" i="421"/>
  <c r="U206" i="421" s="1"/>
  <c r="R206" i="421"/>
  <c r="S206" i="421" s="1"/>
  <c r="P206" i="421"/>
  <c r="Q206" i="421" s="1"/>
  <c r="N206" i="421"/>
  <c r="O206" i="421" s="1"/>
  <c r="L206" i="421"/>
  <c r="M206" i="421" s="1"/>
  <c r="J206" i="421"/>
  <c r="K206" i="421" s="1"/>
  <c r="H206" i="421"/>
  <c r="B206" i="421"/>
  <c r="AM205" i="421"/>
  <c r="AL205" i="421"/>
  <c r="AE205" i="421"/>
  <c r="Z205" i="421"/>
  <c r="AA205" i="421" s="1"/>
  <c r="X205" i="421"/>
  <c r="Y205" i="421" s="1"/>
  <c r="V205" i="421"/>
  <c r="W205" i="421" s="1"/>
  <c r="T205" i="421"/>
  <c r="U205" i="421" s="1"/>
  <c r="R205" i="421"/>
  <c r="S205" i="421" s="1"/>
  <c r="P205" i="421"/>
  <c r="Q205" i="421" s="1"/>
  <c r="N205" i="421"/>
  <c r="O205" i="421" s="1"/>
  <c r="L205" i="421"/>
  <c r="M205" i="421" s="1"/>
  <c r="J205" i="421"/>
  <c r="K205" i="421" s="1"/>
  <c r="H205" i="421"/>
  <c r="B205" i="421"/>
  <c r="AM204" i="421"/>
  <c r="AL204" i="421"/>
  <c r="AE204" i="421"/>
  <c r="Z204" i="421"/>
  <c r="AA204" i="421" s="1"/>
  <c r="X204" i="421"/>
  <c r="Y204" i="421" s="1"/>
  <c r="V204" i="421"/>
  <c r="W204" i="421" s="1"/>
  <c r="T204" i="421"/>
  <c r="U204" i="421" s="1"/>
  <c r="R204" i="421"/>
  <c r="S204" i="421" s="1"/>
  <c r="P204" i="421"/>
  <c r="Q204" i="421" s="1"/>
  <c r="N204" i="421"/>
  <c r="O204" i="421" s="1"/>
  <c r="L204" i="421"/>
  <c r="M204" i="421" s="1"/>
  <c r="J204" i="421"/>
  <c r="K204" i="421" s="1"/>
  <c r="H204" i="421"/>
  <c r="I204" i="421" s="1"/>
  <c r="B204" i="421"/>
  <c r="AM203" i="421"/>
  <c r="AL203" i="421"/>
  <c r="AE203" i="421"/>
  <c r="Z203" i="421"/>
  <c r="AA203" i="421" s="1"/>
  <c r="X203" i="421"/>
  <c r="Y203" i="421" s="1"/>
  <c r="V203" i="421"/>
  <c r="W203" i="421" s="1"/>
  <c r="T203" i="421"/>
  <c r="U203" i="421" s="1"/>
  <c r="R203" i="421"/>
  <c r="S203" i="421" s="1"/>
  <c r="P203" i="421"/>
  <c r="Q203" i="421" s="1"/>
  <c r="N203" i="421"/>
  <c r="O203" i="421" s="1"/>
  <c r="L203" i="421"/>
  <c r="M203" i="421" s="1"/>
  <c r="J203" i="421"/>
  <c r="K203" i="421" s="1"/>
  <c r="H203" i="421"/>
  <c r="B203" i="421"/>
  <c r="AM202" i="421"/>
  <c r="AL202" i="421"/>
  <c r="AE202" i="421"/>
  <c r="Z202" i="421"/>
  <c r="AA202" i="421" s="1"/>
  <c r="X202" i="421"/>
  <c r="Y202" i="421" s="1"/>
  <c r="V202" i="421"/>
  <c r="W202" i="421" s="1"/>
  <c r="T202" i="421"/>
  <c r="U202" i="421" s="1"/>
  <c r="R202" i="421"/>
  <c r="S202" i="421" s="1"/>
  <c r="P202" i="421"/>
  <c r="Q202" i="421" s="1"/>
  <c r="N202" i="421"/>
  <c r="O202" i="421" s="1"/>
  <c r="L202" i="421"/>
  <c r="M202" i="421" s="1"/>
  <c r="J202" i="421"/>
  <c r="K202" i="421" s="1"/>
  <c r="H202" i="421"/>
  <c r="B202" i="421"/>
  <c r="AM201" i="421"/>
  <c r="AL201" i="421"/>
  <c r="AE201" i="421"/>
  <c r="Z201" i="421"/>
  <c r="AA201" i="421" s="1"/>
  <c r="X201" i="421"/>
  <c r="Y201" i="421" s="1"/>
  <c r="V201" i="421"/>
  <c r="W201" i="421" s="1"/>
  <c r="T201" i="421"/>
  <c r="U201" i="421" s="1"/>
  <c r="R201" i="421"/>
  <c r="S201" i="421" s="1"/>
  <c r="P201" i="421"/>
  <c r="Q201" i="421" s="1"/>
  <c r="N201" i="421"/>
  <c r="O201" i="421" s="1"/>
  <c r="L201" i="421"/>
  <c r="M201" i="421" s="1"/>
  <c r="J201" i="421"/>
  <c r="K201" i="421" s="1"/>
  <c r="H201" i="421"/>
  <c r="B201" i="421"/>
  <c r="AM200" i="421"/>
  <c r="AL200" i="421"/>
  <c r="AF200" i="421"/>
  <c r="AE200" i="421"/>
  <c r="Z200" i="421"/>
  <c r="AA200" i="421" s="1"/>
  <c r="X200" i="421"/>
  <c r="Y200" i="421" s="1"/>
  <c r="V200" i="421"/>
  <c r="W200" i="421" s="1"/>
  <c r="T200" i="421"/>
  <c r="U200" i="421" s="1"/>
  <c r="R200" i="421"/>
  <c r="S200" i="421" s="1"/>
  <c r="P200" i="421"/>
  <c r="Q200" i="421" s="1"/>
  <c r="N200" i="421"/>
  <c r="O200" i="421" s="1"/>
  <c r="L200" i="421"/>
  <c r="M200" i="421" s="1"/>
  <c r="J200" i="421"/>
  <c r="K200" i="421" s="1"/>
  <c r="H200" i="421"/>
  <c r="B200" i="421"/>
  <c r="AM199" i="421"/>
  <c r="AL199" i="421"/>
  <c r="AE199" i="421"/>
  <c r="Z199" i="421"/>
  <c r="AA199" i="421" s="1"/>
  <c r="X199" i="421"/>
  <c r="Y199" i="421" s="1"/>
  <c r="V199" i="421"/>
  <c r="W199" i="421" s="1"/>
  <c r="T199" i="421"/>
  <c r="U199" i="421" s="1"/>
  <c r="R199" i="421"/>
  <c r="S199" i="421" s="1"/>
  <c r="P199" i="421"/>
  <c r="Q199" i="421" s="1"/>
  <c r="N199" i="421"/>
  <c r="O199" i="421" s="1"/>
  <c r="L199" i="421"/>
  <c r="M199" i="421" s="1"/>
  <c r="J199" i="421"/>
  <c r="K199" i="421" s="1"/>
  <c r="H199" i="421"/>
  <c r="B199" i="421"/>
  <c r="AM198" i="421"/>
  <c r="AL198" i="421"/>
  <c r="AE198" i="421"/>
  <c r="Z198" i="421"/>
  <c r="AA198" i="421" s="1"/>
  <c r="X198" i="421"/>
  <c r="Y198" i="421" s="1"/>
  <c r="V198" i="421"/>
  <c r="W198" i="421" s="1"/>
  <c r="T198" i="421"/>
  <c r="U198" i="421" s="1"/>
  <c r="R198" i="421"/>
  <c r="S198" i="421" s="1"/>
  <c r="P198" i="421"/>
  <c r="Q198" i="421" s="1"/>
  <c r="N198" i="421"/>
  <c r="O198" i="421" s="1"/>
  <c r="L198" i="421"/>
  <c r="M198" i="421" s="1"/>
  <c r="J198" i="421"/>
  <c r="K198" i="421" s="1"/>
  <c r="H198" i="421"/>
  <c r="B198" i="421"/>
  <c r="AM197" i="421"/>
  <c r="AL197" i="421"/>
  <c r="AE197" i="421"/>
  <c r="Z197" i="421"/>
  <c r="AA197" i="421" s="1"/>
  <c r="X197" i="421"/>
  <c r="Y197" i="421" s="1"/>
  <c r="V197" i="421"/>
  <c r="W197" i="421" s="1"/>
  <c r="T197" i="421"/>
  <c r="U197" i="421" s="1"/>
  <c r="R197" i="421"/>
  <c r="S197" i="421" s="1"/>
  <c r="P197" i="421"/>
  <c r="Q197" i="421" s="1"/>
  <c r="N197" i="421"/>
  <c r="O197" i="421" s="1"/>
  <c r="L197" i="421"/>
  <c r="M197" i="421" s="1"/>
  <c r="J197" i="421"/>
  <c r="K197" i="421" s="1"/>
  <c r="H197" i="421"/>
  <c r="I197" i="421" s="1"/>
  <c r="B197" i="421"/>
  <c r="AM196" i="421"/>
  <c r="AL196" i="421"/>
  <c r="AE196" i="421"/>
  <c r="Z196" i="421"/>
  <c r="AA196" i="421" s="1"/>
  <c r="X196" i="421"/>
  <c r="Y196" i="421" s="1"/>
  <c r="V196" i="421"/>
  <c r="W196" i="421" s="1"/>
  <c r="T196" i="421"/>
  <c r="U196" i="421" s="1"/>
  <c r="R196" i="421"/>
  <c r="S196" i="421" s="1"/>
  <c r="P196" i="421"/>
  <c r="Q196" i="421" s="1"/>
  <c r="N196" i="421"/>
  <c r="B196" i="421"/>
  <c r="AM195" i="421"/>
  <c r="AL195" i="421"/>
  <c r="AF195" i="421"/>
  <c r="AE195" i="421"/>
  <c r="Z195" i="421"/>
  <c r="AA195" i="421" s="1"/>
  <c r="X195" i="421"/>
  <c r="Y195" i="421" s="1"/>
  <c r="V195" i="421"/>
  <c r="W195" i="421" s="1"/>
  <c r="T195" i="421"/>
  <c r="U195" i="421" s="1"/>
  <c r="R195" i="421"/>
  <c r="S195" i="421" s="1"/>
  <c r="P195" i="421"/>
  <c r="Q195" i="421" s="1"/>
  <c r="N195" i="421"/>
  <c r="O195" i="421" s="1"/>
  <c r="L195" i="421"/>
  <c r="M195" i="421" s="1"/>
  <c r="J195" i="421"/>
  <c r="K195" i="421" s="1"/>
  <c r="H195" i="421"/>
  <c r="B195" i="421"/>
  <c r="AM194" i="421"/>
  <c r="AL194" i="421"/>
  <c r="AE194" i="421"/>
  <c r="Z194" i="421"/>
  <c r="AA194" i="421" s="1"/>
  <c r="X194" i="421"/>
  <c r="Y194" i="421" s="1"/>
  <c r="V194" i="421"/>
  <c r="W194" i="421" s="1"/>
  <c r="T194" i="421"/>
  <c r="U194" i="421" s="1"/>
  <c r="R194" i="421"/>
  <c r="S194" i="421" s="1"/>
  <c r="P194" i="421"/>
  <c r="Q194" i="421" s="1"/>
  <c r="N194" i="421"/>
  <c r="O194" i="421" s="1"/>
  <c r="L194" i="421"/>
  <c r="M194" i="421" s="1"/>
  <c r="J194" i="421"/>
  <c r="K194" i="421" s="1"/>
  <c r="H194" i="421"/>
  <c r="I194" i="421" s="1"/>
  <c r="B194" i="421"/>
  <c r="AM193" i="421"/>
  <c r="AL193" i="421"/>
  <c r="AF193" i="421"/>
  <c r="AE193" i="421"/>
  <c r="Z193" i="421"/>
  <c r="AA193" i="421" s="1"/>
  <c r="X193" i="421"/>
  <c r="Y193" i="421" s="1"/>
  <c r="V193" i="421"/>
  <c r="W193" i="421" s="1"/>
  <c r="T193" i="421"/>
  <c r="U193" i="421" s="1"/>
  <c r="R193" i="421"/>
  <c r="S193" i="421" s="1"/>
  <c r="P193" i="421"/>
  <c r="Q193" i="421" s="1"/>
  <c r="N193" i="421"/>
  <c r="O193" i="421" s="1"/>
  <c r="L193" i="421"/>
  <c r="M193" i="421" s="1"/>
  <c r="J193" i="421"/>
  <c r="K193" i="421" s="1"/>
  <c r="H193" i="421"/>
  <c r="B193" i="421"/>
  <c r="AM192" i="421"/>
  <c r="AL192" i="421"/>
  <c r="AF192" i="421"/>
  <c r="AE192" i="421"/>
  <c r="Z192" i="421"/>
  <c r="AA192" i="421" s="1"/>
  <c r="X192" i="421"/>
  <c r="Y192" i="421" s="1"/>
  <c r="V192" i="421"/>
  <c r="W192" i="421" s="1"/>
  <c r="T192" i="421"/>
  <c r="U192" i="421" s="1"/>
  <c r="R192" i="421"/>
  <c r="S192" i="421" s="1"/>
  <c r="P192" i="421"/>
  <c r="Q192" i="421" s="1"/>
  <c r="N192" i="421"/>
  <c r="O192" i="421" s="1"/>
  <c r="L192" i="421"/>
  <c r="M192" i="421" s="1"/>
  <c r="J192" i="421"/>
  <c r="K192" i="421" s="1"/>
  <c r="H192" i="421"/>
  <c r="I192" i="421" s="1"/>
  <c r="B192" i="421"/>
  <c r="AM191" i="421"/>
  <c r="AL191" i="421"/>
  <c r="AF191" i="421"/>
  <c r="AE191" i="421"/>
  <c r="Z191" i="421"/>
  <c r="AA191" i="421" s="1"/>
  <c r="X191" i="421"/>
  <c r="Y191" i="421" s="1"/>
  <c r="V191" i="421"/>
  <c r="W191" i="421" s="1"/>
  <c r="T191" i="421"/>
  <c r="U191" i="421" s="1"/>
  <c r="R191" i="421"/>
  <c r="S191" i="421" s="1"/>
  <c r="P191" i="421"/>
  <c r="Q191" i="421" s="1"/>
  <c r="N191" i="421"/>
  <c r="O191" i="421" s="1"/>
  <c r="L191" i="421"/>
  <c r="M191" i="421" s="1"/>
  <c r="J191" i="421"/>
  <c r="K191" i="421" s="1"/>
  <c r="H191" i="421"/>
  <c r="B191" i="421"/>
  <c r="AM190" i="421"/>
  <c r="AL190" i="421"/>
  <c r="AF190" i="421"/>
  <c r="AE190" i="421"/>
  <c r="Z190" i="421"/>
  <c r="AA190" i="421" s="1"/>
  <c r="X190" i="421"/>
  <c r="Y190" i="421" s="1"/>
  <c r="V190" i="421"/>
  <c r="W190" i="421" s="1"/>
  <c r="T190" i="421"/>
  <c r="U190" i="421" s="1"/>
  <c r="R190" i="421"/>
  <c r="S190" i="421" s="1"/>
  <c r="P190" i="421"/>
  <c r="Q190" i="421" s="1"/>
  <c r="N190" i="421"/>
  <c r="O190" i="421" s="1"/>
  <c r="L190" i="421"/>
  <c r="M190" i="421" s="1"/>
  <c r="J190" i="421"/>
  <c r="K190" i="421" s="1"/>
  <c r="H190" i="421"/>
  <c r="B190" i="421"/>
  <c r="AM189" i="421"/>
  <c r="AL189" i="421"/>
  <c r="AF189" i="421"/>
  <c r="AE189" i="421"/>
  <c r="Z189" i="421"/>
  <c r="AA189" i="421" s="1"/>
  <c r="X189" i="421"/>
  <c r="Y189" i="421" s="1"/>
  <c r="V189" i="421"/>
  <c r="W189" i="421" s="1"/>
  <c r="T189" i="421"/>
  <c r="U189" i="421" s="1"/>
  <c r="R189" i="421"/>
  <c r="S189" i="421" s="1"/>
  <c r="P189" i="421"/>
  <c r="Q189" i="421" s="1"/>
  <c r="N189" i="421"/>
  <c r="O189" i="421" s="1"/>
  <c r="L189" i="421"/>
  <c r="M189" i="421" s="1"/>
  <c r="J189" i="421"/>
  <c r="K189" i="421" s="1"/>
  <c r="H189" i="421"/>
  <c r="B189" i="421"/>
  <c r="AM188" i="421"/>
  <c r="AL188" i="421"/>
  <c r="AF188" i="421"/>
  <c r="AE188" i="421"/>
  <c r="Z188" i="421"/>
  <c r="AA188" i="421" s="1"/>
  <c r="X188" i="421"/>
  <c r="Y188" i="421" s="1"/>
  <c r="V188" i="421"/>
  <c r="W188" i="421" s="1"/>
  <c r="T188" i="421"/>
  <c r="U188" i="421" s="1"/>
  <c r="R188" i="421"/>
  <c r="S188" i="421" s="1"/>
  <c r="P188" i="421"/>
  <c r="Q188" i="421" s="1"/>
  <c r="N188" i="421"/>
  <c r="O188" i="421" s="1"/>
  <c r="L188" i="421"/>
  <c r="M188" i="421" s="1"/>
  <c r="J188" i="421"/>
  <c r="K188" i="421" s="1"/>
  <c r="H188" i="421"/>
  <c r="B188" i="421"/>
  <c r="AM187" i="421"/>
  <c r="AL187" i="421"/>
  <c r="AF187" i="421"/>
  <c r="AE187" i="421"/>
  <c r="Z187" i="421"/>
  <c r="AA187" i="421" s="1"/>
  <c r="X187" i="421"/>
  <c r="Y187" i="421" s="1"/>
  <c r="V187" i="421"/>
  <c r="W187" i="421" s="1"/>
  <c r="T187" i="421"/>
  <c r="U187" i="421" s="1"/>
  <c r="R187" i="421"/>
  <c r="S187" i="421" s="1"/>
  <c r="P187" i="421"/>
  <c r="Q187" i="421" s="1"/>
  <c r="N187" i="421"/>
  <c r="O187" i="421" s="1"/>
  <c r="L187" i="421"/>
  <c r="M187" i="421" s="1"/>
  <c r="J187" i="421"/>
  <c r="K187" i="421" s="1"/>
  <c r="H187" i="421"/>
  <c r="B187" i="421"/>
  <c r="AM186" i="421"/>
  <c r="AL186" i="421"/>
  <c r="AF186" i="421"/>
  <c r="AE186" i="421"/>
  <c r="Z186" i="421"/>
  <c r="AA186" i="421" s="1"/>
  <c r="X186" i="421"/>
  <c r="Y186" i="421" s="1"/>
  <c r="V186" i="421"/>
  <c r="W186" i="421" s="1"/>
  <c r="T186" i="421"/>
  <c r="U186" i="421" s="1"/>
  <c r="R186" i="421"/>
  <c r="S186" i="421" s="1"/>
  <c r="P186" i="421"/>
  <c r="Q186" i="421" s="1"/>
  <c r="N186" i="421"/>
  <c r="O186" i="421" s="1"/>
  <c r="L186" i="421"/>
  <c r="M186" i="421" s="1"/>
  <c r="J186" i="421"/>
  <c r="K186" i="421" s="1"/>
  <c r="H186" i="421"/>
  <c r="B186" i="421"/>
  <c r="AM185" i="421"/>
  <c r="AL185" i="421"/>
  <c r="AE185" i="421"/>
  <c r="Z185" i="421"/>
  <c r="AA185" i="421" s="1"/>
  <c r="X185" i="421"/>
  <c r="Y185" i="421" s="1"/>
  <c r="V185" i="421"/>
  <c r="W185" i="421" s="1"/>
  <c r="T185" i="421"/>
  <c r="U185" i="421" s="1"/>
  <c r="R185" i="421"/>
  <c r="S185" i="421" s="1"/>
  <c r="P185" i="421"/>
  <c r="Q185" i="421" s="1"/>
  <c r="N185" i="421"/>
  <c r="O185" i="421" s="1"/>
  <c r="L185" i="421"/>
  <c r="M185" i="421" s="1"/>
  <c r="J185" i="421"/>
  <c r="K185" i="421" s="1"/>
  <c r="H185" i="421"/>
  <c r="B185" i="421"/>
  <c r="AM184" i="421"/>
  <c r="AL184" i="421"/>
  <c r="AF184" i="421"/>
  <c r="AE184" i="421"/>
  <c r="Z184" i="421"/>
  <c r="AA184" i="421" s="1"/>
  <c r="X184" i="421"/>
  <c r="Y184" i="421" s="1"/>
  <c r="V184" i="421"/>
  <c r="W184" i="421" s="1"/>
  <c r="T184" i="421"/>
  <c r="U184" i="421" s="1"/>
  <c r="R184" i="421"/>
  <c r="S184" i="421" s="1"/>
  <c r="P184" i="421"/>
  <c r="Q184" i="421" s="1"/>
  <c r="N184" i="421"/>
  <c r="O184" i="421" s="1"/>
  <c r="L184" i="421"/>
  <c r="M184" i="421" s="1"/>
  <c r="J184" i="421"/>
  <c r="K184" i="421" s="1"/>
  <c r="H184" i="421"/>
  <c r="B184" i="421"/>
  <c r="AM183" i="421"/>
  <c r="AL183" i="421"/>
  <c r="AF183" i="421"/>
  <c r="AE183" i="421"/>
  <c r="Z183" i="421"/>
  <c r="AA183" i="421" s="1"/>
  <c r="X183" i="421"/>
  <c r="Y183" i="421" s="1"/>
  <c r="V183" i="421"/>
  <c r="W183" i="421" s="1"/>
  <c r="T183" i="421"/>
  <c r="U183" i="421" s="1"/>
  <c r="R183" i="421"/>
  <c r="S183" i="421" s="1"/>
  <c r="P183" i="421"/>
  <c r="Q183" i="421" s="1"/>
  <c r="N183" i="421"/>
  <c r="O183" i="421" s="1"/>
  <c r="L183" i="421"/>
  <c r="M183" i="421" s="1"/>
  <c r="J183" i="421"/>
  <c r="K183" i="421" s="1"/>
  <c r="H183" i="421"/>
  <c r="B183" i="421"/>
  <c r="AM182" i="421"/>
  <c r="AL182" i="421"/>
  <c r="AF182" i="421"/>
  <c r="AE182" i="421"/>
  <c r="Z182" i="421"/>
  <c r="AA182" i="421" s="1"/>
  <c r="X182" i="421"/>
  <c r="Y182" i="421" s="1"/>
  <c r="V182" i="421"/>
  <c r="W182" i="421" s="1"/>
  <c r="T182" i="421"/>
  <c r="U182" i="421" s="1"/>
  <c r="R182" i="421"/>
  <c r="S182" i="421" s="1"/>
  <c r="P182" i="421"/>
  <c r="Q182" i="421" s="1"/>
  <c r="N182" i="421"/>
  <c r="O182" i="421" s="1"/>
  <c r="L182" i="421"/>
  <c r="M182" i="421" s="1"/>
  <c r="J182" i="421"/>
  <c r="K182" i="421" s="1"/>
  <c r="H182" i="421"/>
  <c r="B182" i="421"/>
  <c r="AM181" i="421"/>
  <c r="AL181" i="421"/>
  <c r="AE181" i="421"/>
  <c r="Z181" i="421"/>
  <c r="AA181" i="421" s="1"/>
  <c r="X181" i="421"/>
  <c r="Y181" i="421" s="1"/>
  <c r="V181" i="421"/>
  <c r="W181" i="421" s="1"/>
  <c r="T181" i="421"/>
  <c r="U181" i="421" s="1"/>
  <c r="R181" i="421"/>
  <c r="S181" i="421" s="1"/>
  <c r="P181" i="421"/>
  <c r="Q181" i="421" s="1"/>
  <c r="N181" i="421"/>
  <c r="O181" i="421" s="1"/>
  <c r="L181" i="421"/>
  <c r="M181" i="421" s="1"/>
  <c r="J181" i="421"/>
  <c r="K181" i="421" s="1"/>
  <c r="H181" i="421"/>
  <c r="B181" i="421"/>
  <c r="AM180" i="421"/>
  <c r="AL180" i="421"/>
  <c r="AF180" i="421"/>
  <c r="AE180" i="421"/>
  <c r="Z180" i="421"/>
  <c r="AA180" i="421" s="1"/>
  <c r="X180" i="421"/>
  <c r="Y180" i="421" s="1"/>
  <c r="V180" i="421"/>
  <c r="W180" i="421" s="1"/>
  <c r="T180" i="421"/>
  <c r="U180" i="421" s="1"/>
  <c r="R180" i="421"/>
  <c r="S180" i="421" s="1"/>
  <c r="P180" i="421"/>
  <c r="Q180" i="421" s="1"/>
  <c r="N180" i="421"/>
  <c r="O180" i="421" s="1"/>
  <c r="L180" i="421"/>
  <c r="M180" i="421" s="1"/>
  <c r="J180" i="421"/>
  <c r="K180" i="421" s="1"/>
  <c r="H180" i="421"/>
  <c r="B180" i="421"/>
  <c r="AM179" i="421"/>
  <c r="AL179" i="421"/>
  <c r="AE179" i="421"/>
  <c r="Z179" i="421"/>
  <c r="AA179" i="421" s="1"/>
  <c r="X179" i="421"/>
  <c r="Y179" i="421" s="1"/>
  <c r="V179" i="421"/>
  <c r="W179" i="421" s="1"/>
  <c r="T179" i="421"/>
  <c r="U179" i="421" s="1"/>
  <c r="R179" i="421"/>
  <c r="S179" i="421" s="1"/>
  <c r="P179" i="421"/>
  <c r="Q179" i="421" s="1"/>
  <c r="N179" i="421"/>
  <c r="O179" i="421" s="1"/>
  <c r="L179" i="421"/>
  <c r="M179" i="421" s="1"/>
  <c r="J179" i="421"/>
  <c r="K179" i="421" s="1"/>
  <c r="H179" i="421"/>
  <c r="B179" i="421"/>
  <c r="AM178" i="421"/>
  <c r="AL178" i="421"/>
  <c r="AF178" i="421"/>
  <c r="AE178" i="421"/>
  <c r="Z178" i="421"/>
  <c r="AA178" i="421" s="1"/>
  <c r="X178" i="421"/>
  <c r="Y178" i="421" s="1"/>
  <c r="V178" i="421"/>
  <c r="W178" i="421" s="1"/>
  <c r="T178" i="421"/>
  <c r="U178" i="421" s="1"/>
  <c r="R178" i="421"/>
  <c r="S178" i="421" s="1"/>
  <c r="P178" i="421"/>
  <c r="Q178" i="421" s="1"/>
  <c r="N178" i="421"/>
  <c r="O178" i="421" s="1"/>
  <c r="L178" i="421"/>
  <c r="M178" i="421" s="1"/>
  <c r="J178" i="421"/>
  <c r="K178" i="421" s="1"/>
  <c r="H178" i="421"/>
  <c r="I178" i="421" s="1"/>
  <c r="B178" i="421"/>
  <c r="AM177" i="421"/>
  <c r="AL177" i="421"/>
  <c r="AF177" i="421"/>
  <c r="AE177" i="421"/>
  <c r="Z177" i="421"/>
  <c r="AA177" i="421" s="1"/>
  <c r="X177" i="421"/>
  <c r="Y177" i="421" s="1"/>
  <c r="V177" i="421"/>
  <c r="W177" i="421" s="1"/>
  <c r="T177" i="421"/>
  <c r="U177" i="421" s="1"/>
  <c r="R177" i="421"/>
  <c r="S177" i="421" s="1"/>
  <c r="P177" i="421"/>
  <c r="Q177" i="421" s="1"/>
  <c r="N177" i="421"/>
  <c r="O177" i="421" s="1"/>
  <c r="L177" i="421"/>
  <c r="M177" i="421" s="1"/>
  <c r="J177" i="421"/>
  <c r="K177" i="421" s="1"/>
  <c r="H177" i="421"/>
  <c r="B177" i="421"/>
  <c r="AM176" i="421"/>
  <c r="AL176" i="421"/>
  <c r="AF176" i="421"/>
  <c r="AE176" i="421"/>
  <c r="Z176" i="421"/>
  <c r="AA176" i="421" s="1"/>
  <c r="X176" i="421"/>
  <c r="Y176" i="421" s="1"/>
  <c r="V176" i="421"/>
  <c r="W176" i="421" s="1"/>
  <c r="T176" i="421"/>
  <c r="U176" i="421" s="1"/>
  <c r="R176" i="421"/>
  <c r="S176" i="421" s="1"/>
  <c r="P176" i="421"/>
  <c r="Q176" i="421" s="1"/>
  <c r="N176" i="421"/>
  <c r="O176" i="421" s="1"/>
  <c r="L176" i="421"/>
  <c r="M176" i="421" s="1"/>
  <c r="J176" i="421"/>
  <c r="K176" i="421" s="1"/>
  <c r="H176" i="421"/>
  <c r="B176" i="421"/>
  <c r="AM175" i="421"/>
  <c r="AL175" i="421"/>
  <c r="AF175" i="421"/>
  <c r="AE175" i="421"/>
  <c r="Z175" i="421"/>
  <c r="AA175" i="421" s="1"/>
  <c r="X175" i="421"/>
  <c r="Y175" i="421" s="1"/>
  <c r="V175" i="421"/>
  <c r="W175" i="421" s="1"/>
  <c r="T175" i="421"/>
  <c r="U175" i="421" s="1"/>
  <c r="R175" i="421"/>
  <c r="S175" i="421" s="1"/>
  <c r="P175" i="421"/>
  <c r="Q175" i="421" s="1"/>
  <c r="N175" i="421"/>
  <c r="O175" i="421" s="1"/>
  <c r="L175" i="421"/>
  <c r="M175" i="421" s="1"/>
  <c r="J175" i="421"/>
  <c r="K175" i="421" s="1"/>
  <c r="H175" i="421"/>
  <c r="I175" i="421" s="1"/>
  <c r="B175" i="421"/>
  <c r="AM174" i="421"/>
  <c r="AL174" i="421"/>
  <c r="AF174" i="421"/>
  <c r="AE174" i="421"/>
  <c r="Z174" i="421"/>
  <c r="AA174" i="421" s="1"/>
  <c r="X174" i="421"/>
  <c r="Y174" i="421" s="1"/>
  <c r="V174" i="421"/>
  <c r="W174" i="421" s="1"/>
  <c r="T174" i="421"/>
  <c r="U174" i="421" s="1"/>
  <c r="R174" i="421"/>
  <c r="S174" i="421" s="1"/>
  <c r="P174" i="421"/>
  <c r="Q174" i="421" s="1"/>
  <c r="N174" i="421"/>
  <c r="O174" i="421" s="1"/>
  <c r="L174" i="421"/>
  <c r="M174" i="421" s="1"/>
  <c r="J174" i="421"/>
  <c r="K174" i="421" s="1"/>
  <c r="H174" i="421"/>
  <c r="I174" i="421" s="1"/>
  <c r="B174" i="421"/>
  <c r="AM173" i="421"/>
  <c r="AL173" i="421"/>
  <c r="AE173" i="421"/>
  <c r="Z173" i="421"/>
  <c r="AA173" i="421" s="1"/>
  <c r="X173" i="421"/>
  <c r="Y173" i="421" s="1"/>
  <c r="V173" i="421"/>
  <c r="W173" i="421" s="1"/>
  <c r="T173" i="421"/>
  <c r="U173" i="421" s="1"/>
  <c r="R173" i="421"/>
  <c r="S173" i="421" s="1"/>
  <c r="P173" i="421"/>
  <c r="Q173" i="421" s="1"/>
  <c r="N173" i="421"/>
  <c r="O173" i="421" s="1"/>
  <c r="L173" i="421"/>
  <c r="M173" i="421" s="1"/>
  <c r="J173" i="421"/>
  <c r="K173" i="421" s="1"/>
  <c r="H173" i="421"/>
  <c r="B173" i="421"/>
  <c r="AM172" i="421"/>
  <c r="AL172" i="421"/>
  <c r="AE172" i="421"/>
  <c r="Z172" i="421"/>
  <c r="AA172" i="421" s="1"/>
  <c r="X172" i="421"/>
  <c r="Y172" i="421" s="1"/>
  <c r="V172" i="421"/>
  <c r="W172" i="421" s="1"/>
  <c r="T172" i="421"/>
  <c r="U172" i="421" s="1"/>
  <c r="R172" i="421"/>
  <c r="S172" i="421" s="1"/>
  <c r="P172" i="421"/>
  <c r="Q172" i="421" s="1"/>
  <c r="N172" i="421"/>
  <c r="O172" i="421" s="1"/>
  <c r="L172" i="421"/>
  <c r="M172" i="421" s="1"/>
  <c r="J172" i="421"/>
  <c r="K172" i="421" s="1"/>
  <c r="H172" i="421"/>
  <c r="B172" i="421"/>
  <c r="AM171" i="421"/>
  <c r="AL171" i="421"/>
  <c r="AE171" i="421"/>
  <c r="Z171" i="421"/>
  <c r="AA171" i="421" s="1"/>
  <c r="X171" i="421"/>
  <c r="Y171" i="421" s="1"/>
  <c r="V171" i="421"/>
  <c r="W171" i="421" s="1"/>
  <c r="T171" i="421"/>
  <c r="U171" i="421" s="1"/>
  <c r="R171" i="421"/>
  <c r="S171" i="421" s="1"/>
  <c r="P171" i="421"/>
  <c r="Q171" i="421" s="1"/>
  <c r="N171" i="421"/>
  <c r="O171" i="421" s="1"/>
  <c r="L171" i="421"/>
  <c r="M171" i="421" s="1"/>
  <c r="J171" i="421"/>
  <c r="K171" i="421" s="1"/>
  <c r="H171" i="421"/>
  <c r="I171" i="421" s="1"/>
  <c r="B171" i="421"/>
  <c r="AM170" i="421"/>
  <c r="AL170" i="421"/>
  <c r="AF170" i="421"/>
  <c r="AE170" i="421"/>
  <c r="Z170" i="421"/>
  <c r="AA170" i="421" s="1"/>
  <c r="X170" i="421"/>
  <c r="Y170" i="421" s="1"/>
  <c r="V170" i="421"/>
  <c r="W170" i="421" s="1"/>
  <c r="T170" i="421"/>
  <c r="U170" i="421" s="1"/>
  <c r="R170" i="421"/>
  <c r="S170" i="421" s="1"/>
  <c r="P170" i="421"/>
  <c r="Q170" i="421" s="1"/>
  <c r="N170" i="421"/>
  <c r="O170" i="421" s="1"/>
  <c r="L170" i="421"/>
  <c r="M170" i="421" s="1"/>
  <c r="J170" i="421"/>
  <c r="K170" i="421" s="1"/>
  <c r="H170" i="421"/>
  <c r="B170" i="421"/>
  <c r="AM169" i="421"/>
  <c r="AL169" i="421"/>
  <c r="AF169" i="421"/>
  <c r="AE169" i="421"/>
  <c r="Z169" i="421"/>
  <c r="AA169" i="421" s="1"/>
  <c r="X169" i="421"/>
  <c r="Y169" i="421" s="1"/>
  <c r="V169" i="421"/>
  <c r="W169" i="421" s="1"/>
  <c r="T169" i="421"/>
  <c r="U169" i="421" s="1"/>
  <c r="R169" i="421"/>
  <c r="S169" i="421" s="1"/>
  <c r="P169" i="421"/>
  <c r="Q169" i="421" s="1"/>
  <c r="N169" i="421"/>
  <c r="O169" i="421" s="1"/>
  <c r="L169" i="421"/>
  <c r="M169" i="421" s="1"/>
  <c r="J169" i="421"/>
  <c r="K169" i="421" s="1"/>
  <c r="H169" i="421"/>
  <c r="B169" i="421"/>
  <c r="AM168" i="421"/>
  <c r="AL168" i="421"/>
  <c r="AF168" i="421"/>
  <c r="AE168" i="421"/>
  <c r="Z168" i="421"/>
  <c r="AA168" i="421" s="1"/>
  <c r="X168" i="421"/>
  <c r="Y168" i="421" s="1"/>
  <c r="V168" i="421"/>
  <c r="W168" i="421" s="1"/>
  <c r="T168" i="421"/>
  <c r="U168" i="421" s="1"/>
  <c r="R168" i="421"/>
  <c r="S168" i="421" s="1"/>
  <c r="P168" i="421"/>
  <c r="Q168" i="421" s="1"/>
  <c r="N168" i="421"/>
  <c r="O168" i="421" s="1"/>
  <c r="L168" i="421"/>
  <c r="M168" i="421" s="1"/>
  <c r="J168" i="421"/>
  <c r="K168" i="421" s="1"/>
  <c r="H168" i="421"/>
  <c r="B168" i="421"/>
  <c r="AM167" i="421"/>
  <c r="AL167" i="421"/>
  <c r="AF167" i="421"/>
  <c r="AE167" i="421"/>
  <c r="Z167" i="421"/>
  <c r="AA167" i="421" s="1"/>
  <c r="X167" i="421"/>
  <c r="Y167" i="421" s="1"/>
  <c r="V167" i="421"/>
  <c r="W167" i="421" s="1"/>
  <c r="T167" i="421"/>
  <c r="U167" i="421" s="1"/>
  <c r="R167" i="421"/>
  <c r="S167" i="421" s="1"/>
  <c r="P167" i="421"/>
  <c r="Q167" i="421" s="1"/>
  <c r="N167" i="421"/>
  <c r="O167" i="421" s="1"/>
  <c r="L167" i="421"/>
  <c r="M167" i="421" s="1"/>
  <c r="J167" i="421"/>
  <c r="K167" i="421" s="1"/>
  <c r="H167" i="421"/>
  <c r="B167" i="421"/>
  <c r="AM166" i="421"/>
  <c r="AL166" i="421"/>
  <c r="AE166" i="421"/>
  <c r="Z166" i="421"/>
  <c r="AA166" i="421" s="1"/>
  <c r="X166" i="421"/>
  <c r="Y166" i="421" s="1"/>
  <c r="V166" i="421"/>
  <c r="W166" i="421" s="1"/>
  <c r="T166" i="421"/>
  <c r="U166" i="421" s="1"/>
  <c r="R166" i="421"/>
  <c r="S166" i="421" s="1"/>
  <c r="P166" i="421"/>
  <c r="Q166" i="421" s="1"/>
  <c r="N166" i="421"/>
  <c r="O166" i="421" s="1"/>
  <c r="L166" i="421"/>
  <c r="M166" i="421" s="1"/>
  <c r="J166" i="421"/>
  <c r="K166" i="421" s="1"/>
  <c r="H166" i="421"/>
  <c r="B166" i="421"/>
  <c r="AM165" i="421"/>
  <c r="AL165" i="421"/>
  <c r="AE165" i="421"/>
  <c r="Z165" i="421"/>
  <c r="AA165" i="421" s="1"/>
  <c r="X165" i="421"/>
  <c r="Y165" i="421" s="1"/>
  <c r="V165" i="421"/>
  <c r="W165" i="421" s="1"/>
  <c r="T165" i="421"/>
  <c r="U165" i="421" s="1"/>
  <c r="R165" i="421"/>
  <c r="S165" i="421" s="1"/>
  <c r="P165" i="421"/>
  <c r="Q165" i="421" s="1"/>
  <c r="N165" i="421"/>
  <c r="O165" i="421" s="1"/>
  <c r="L165" i="421"/>
  <c r="M165" i="421" s="1"/>
  <c r="J165" i="421"/>
  <c r="K165" i="421" s="1"/>
  <c r="H165" i="421"/>
  <c r="B165" i="421"/>
  <c r="AM164" i="421"/>
  <c r="AL164" i="421"/>
  <c r="AE164" i="421"/>
  <c r="Z164" i="421"/>
  <c r="AA164" i="421" s="1"/>
  <c r="X164" i="421"/>
  <c r="Y164" i="421" s="1"/>
  <c r="V164" i="421"/>
  <c r="W164" i="421" s="1"/>
  <c r="T164" i="421"/>
  <c r="U164" i="421" s="1"/>
  <c r="R164" i="421"/>
  <c r="S164" i="421" s="1"/>
  <c r="P164" i="421"/>
  <c r="Q164" i="421" s="1"/>
  <c r="N164" i="421"/>
  <c r="O164" i="421" s="1"/>
  <c r="L164" i="421"/>
  <c r="M164" i="421" s="1"/>
  <c r="J164" i="421"/>
  <c r="K164" i="421" s="1"/>
  <c r="H164" i="421"/>
  <c r="B164" i="421"/>
  <c r="AM163" i="421"/>
  <c r="AL163" i="421"/>
  <c r="AE163" i="421"/>
  <c r="Z163" i="421"/>
  <c r="AA163" i="421" s="1"/>
  <c r="X163" i="421"/>
  <c r="Y163" i="421" s="1"/>
  <c r="V163" i="421"/>
  <c r="W163" i="421" s="1"/>
  <c r="T163" i="421"/>
  <c r="U163" i="421" s="1"/>
  <c r="R163" i="421"/>
  <c r="S163" i="421" s="1"/>
  <c r="P163" i="421"/>
  <c r="Q163" i="421" s="1"/>
  <c r="N163" i="421"/>
  <c r="O163" i="421" s="1"/>
  <c r="L163" i="421"/>
  <c r="M163" i="421" s="1"/>
  <c r="J163" i="421"/>
  <c r="K163" i="421" s="1"/>
  <c r="H163" i="421"/>
  <c r="B163" i="421"/>
  <c r="AM162" i="421"/>
  <c r="AL162" i="421"/>
  <c r="AE162" i="421"/>
  <c r="Z162" i="421"/>
  <c r="AA162" i="421" s="1"/>
  <c r="X162" i="421"/>
  <c r="Y162" i="421" s="1"/>
  <c r="V162" i="421"/>
  <c r="W162" i="421" s="1"/>
  <c r="T162" i="421"/>
  <c r="U162" i="421" s="1"/>
  <c r="R162" i="421"/>
  <c r="S162" i="421" s="1"/>
  <c r="P162" i="421"/>
  <c r="Q162" i="421" s="1"/>
  <c r="N162" i="421"/>
  <c r="O162" i="421" s="1"/>
  <c r="L162" i="421"/>
  <c r="M162" i="421" s="1"/>
  <c r="J162" i="421"/>
  <c r="K162" i="421" s="1"/>
  <c r="H162" i="421"/>
  <c r="I162" i="421" s="1"/>
  <c r="B162" i="421"/>
  <c r="AM161" i="421"/>
  <c r="AL161" i="421"/>
  <c r="AE161" i="421"/>
  <c r="Z161" i="421"/>
  <c r="AA161" i="421" s="1"/>
  <c r="X161" i="421"/>
  <c r="Y161" i="421" s="1"/>
  <c r="V161" i="421"/>
  <c r="W161" i="421" s="1"/>
  <c r="T161" i="421"/>
  <c r="U161" i="421" s="1"/>
  <c r="R161" i="421"/>
  <c r="S161" i="421" s="1"/>
  <c r="P161" i="421"/>
  <c r="Q161" i="421" s="1"/>
  <c r="N161" i="421"/>
  <c r="O161" i="421" s="1"/>
  <c r="L161" i="421"/>
  <c r="M161" i="421" s="1"/>
  <c r="J161" i="421"/>
  <c r="K161" i="421" s="1"/>
  <c r="H161" i="421"/>
  <c r="B161" i="421"/>
  <c r="AM160" i="421"/>
  <c r="AL160" i="421"/>
  <c r="AE160" i="421"/>
  <c r="Z160" i="421"/>
  <c r="AA160" i="421" s="1"/>
  <c r="X160" i="421"/>
  <c r="Y160" i="421" s="1"/>
  <c r="V160" i="421"/>
  <c r="W160" i="421" s="1"/>
  <c r="T160" i="421"/>
  <c r="U160" i="421" s="1"/>
  <c r="R160" i="421"/>
  <c r="S160" i="421" s="1"/>
  <c r="P160" i="421"/>
  <c r="Q160" i="421" s="1"/>
  <c r="N160" i="421"/>
  <c r="O160" i="421" s="1"/>
  <c r="L160" i="421"/>
  <c r="M160" i="421" s="1"/>
  <c r="J160" i="421"/>
  <c r="K160" i="421" s="1"/>
  <c r="H160" i="421"/>
  <c r="B160" i="421"/>
  <c r="AM159" i="421"/>
  <c r="AL159" i="421"/>
  <c r="AE159" i="421"/>
  <c r="Z159" i="421"/>
  <c r="AA159" i="421" s="1"/>
  <c r="X159" i="421"/>
  <c r="Y159" i="421" s="1"/>
  <c r="V159" i="421"/>
  <c r="W159" i="421" s="1"/>
  <c r="T159" i="421"/>
  <c r="U159" i="421" s="1"/>
  <c r="R159" i="421"/>
  <c r="S159" i="421" s="1"/>
  <c r="P159" i="421"/>
  <c r="Q159" i="421" s="1"/>
  <c r="N159" i="421"/>
  <c r="O159" i="421" s="1"/>
  <c r="L159" i="421"/>
  <c r="M159" i="421" s="1"/>
  <c r="J159" i="421"/>
  <c r="K159" i="421" s="1"/>
  <c r="H159" i="421"/>
  <c r="B159" i="421"/>
  <c r="AM158" i="421"/>
  <c r="AL158" i="421"/>
  <c r="AE158" i="421"/>
  <c r="Z158" i="421"/>
  <c r="AA158" i="421" s="1"/>
  <c r="X158" i="421"/>
  <c r="Y158" i="421" s="1"/>
  <c r="V158" i="421"/>
  <c r="W158" i="421" s="1"/>
  <c r="T158" i="421"/>
  <c r="U158" i="421" s="1"/>
  <c r="R158" i="421"/>
  <c r="S158" i="421" s="1"/>
  <c r="P158" i="421"/>
  <c r="Q158" i="421" s="1"/>
  <c r="N158" i="421"/>
  <c r="O158" i="421" s="1"/>
  <c r="L158" i="421"/>
  <c r="M158" i="421" s="1"/>
  <c r="J158" i="421"/>
  <c r="K158" i="421" s="1"/>
  <c r="H158" i="421"/>
  <c r="I158" i="421" s="1"/>
  <c r="B158" i="421"/>
  <c r="AM157" i="421"/>
  <c r="AL157" i="421"/>
  <c r="AE157" i="421"/>
  <c r="Z157" i="421"/>
  <c r="AA157" i="421" s="1"/>
  <c r="X157" i="421"/>
  <c r="Y157" i="421" s="1"/>
  <c r="V157" i="421"/>
  <c r="W157" i="421" s="1"/>
  <c r="T157" i="421"/>
  <c r="U157" i="421" s="1"/>
  <c r="R157" i="421"/>
  <c r="S157" i="421" s="1"/>
  <c r="P157" i="421"/>
  <c r="Q157" i="421" s="1"/>
  <c r="N157" i="421"/>
  <c r="O157" i="421" s="1"/>
  <c r="L157" i="421"/>
  <c r="M157" i="421" s="1"/>
  <c r="J157" i="421"/>
  <c r="K157" i="421" s="1"/>
  <c r="H157" i="421"/>
  <c r="B157" i="421"/>
  <c r="AM156" i="421"/>
  <c r="AL156" i="421"/>
  <c r="AE156" i="421"/>
  <c r="Z156" i="421"/>
  <c r="AA156" i="421" s="1"/>
  <c r="X156" i="421"/>
  <c r="Y156" i="421" s="1"/>
  <c r="V156" i="421"/>
  <c r="W156" i="421" s="1"/>
  <c r="T156" i="421"/>
  <c r="U156" i="421" s="1"/>
  <c r="R156" i="421"/>
  <c r="S156" i="421" s="1"/>
  <c r="P156" i="421"/>
  <c r="Q156" i="421" s="1"/>
  <c r="N156" i="421"/>
  <c r="O156" i="421" s="1"/>
  <c r="L156" i="421"/>
  <c r="M156" i="421" s="1"/>
  <c r="J156" i="421"/>
  <c r="K156" i="421" s="1"/>
  <c r="H156" i="421"/>
  <c r="I156" i="421" s="1"/>
  <c r="B156" i="421"/>
  <c r="AM155" i="421"/>
  <c r="AL155" i="421"/>
  <c r="AE155" i="421"/>
  <c r="Z155" i="421"/>
  <c r="AA155" i="421" s="1"/>
  <c r="X155" i="421"/>
  <c r="Y155" i="421" s="1"/>
  <c r="V155" i="421"/>
  <c r="W155" i="421" s="1"/>
  <c r="T155" i="421"/>
  <c r="U155" i="421" s="1"/>
  <c r="R155" i="421"/>
  <c r="S155" i="421" s="1"/>
  <c r="P155" i="421"/>
  <c r="Q155" i="421" s="1"/>
  <c r="N155" i="421"/>
  <c r="O155" i="421" s="1"/>
  <c r="L155" i="421"/>
  <c r="M155" i="421" s="1"/>
  <c r="J155" i="421"/>
  <c r="K155" i="421" s="1"/>
  <c r="H155" i="421"/>
  <c r="B155" i="421"/>
  <c r="AM154" i="421"/>
  <c r="AL154" i="421"/>
  <c r="AE154" i="421"/>
  <c r="Z154" i="421"/>
  <c r="AA154" i="421" s="1"/>
  <c r="X154" i="421"/>
  <c r="Y154" i="421" s="1"/>
  <c r="V154" i="421"/>
  <c r="W154" i="421" s="1"/>
  <c r="T154" i="421"/>
  <c r="U154" i="421" s="1"/>
  <c r="R154" i="421"/>
  <c r="S154" i="421" s="1"/>
  <c r="P154" i="421"/>
  <c r="Q154" i="421" s="1"/>
  <c r="N154" i="421"/>
  <c r="O154" i="421" s="1"/>
  <c r="L154" i="421"/>
  <c r="M154" i="421" s="1"/>
  <c r="J154" i="421"/>
  <c r="K154" i="421" s="1"/>
  <c r="H154" i="421"/>
  <c r="B154" i="421"/>
  <c r="AM153" i="421"/>
  <c r="AL153" i="421"/>
  <c r="AE153" i="421"/>
  <c r="Z153" i="421"/>
  <c r="AA153" i="421" s="1"/>
  <c r="X153" i="421"/>
  <c r="Y153" i="421" s="1"/>
  <c r="V153" i="421"/>
  <c r="W153" i="421" s="1"/>
  <c r="T153" i="421"/>
  <c r="U153" i="421" s="1"/>
  <c r="R153" i="421"/>
  <c r="S153" i="421" s="1"/>
  <c r="P153" i="421"/>
  <c r="Q153" i="421" s="1"/>
  <c r="N153" i="421"/>
  <c r="O153" i="421" s="1"/>
  <c r="L153" i="421"/>
  <c r="M153" i="421" s="1"/>
  <c r="J153" i="421"/>
  <c r="K153" i="421" s="1"/>
  <c r="H153" i="421"/>
  <c r="B153" i="421"/>
  <c r="AM152" i="421"/>
  <c r="AL152" i="421"/>
  <c r="AE152" i="421"/>
  <c r="Z152" i="421"/>
  <c r="AA152" i="421" s="1"/>
  <c r="X152" i="421"/>
  <c r="Y152" i="421" s="1"/>
  <c r="V152" i="421"/>
  <c r="W152" i="421" s="1"/>
  <c r="T152" i="421"/>
  <c r="U152" i="421" s="1"/>
  <c r="R152" i="421"/>
  <c r="S152" i="421" s="1"/>
  <c r="P152" i="421"/>
  <c r="Q152" i="421" s="1"/>
  <c r="N152" i="421"/>
  <c r="O152" i="421" s="1"/>
  <c r="L152" i="421"/>
  <c r="M152" i="421" s="1"/>
  <c r="J152" i="421"/>
  <c r="K152" i="421" s="1"/>
  <c r="H152" i="421"/>
  <c r="B152" i="421"/>
  <c r="AM151" i="421"/>
  <c r="AL151" i="421"/>
  <c r="AE151" i="421"/>
  <c r="Z151" i="421"/>
  <c r="AA151" i="421" s="1"/>
  <c r="X151" i="421"/>
  <c r="Y151" i="421" s="1"/>
  <c r="V151" i="421"/>
  <c r="W151" i="421" s="1"/>
  <c r="T151" i="421"/>
  <c r="U151" i="421" s="1"/>
  <c r="R151" i="421"/>
  <c r="S151" i="421" s="1"/>
  <c r="P151" i="421"/>
  <c r="Q151" i="421" s="1"/>
  <c r="N151" i="421"/>
  <c r="O151" i="421" s="1"/>
  <c r="L151" i="421"/>
  <c r="M151" i="421" s="1"/>
  <c r="J151" i="421"/>
  <c r="K151" i="421" s="1"/>
  <c r="H151" i="421"/>
  <c r="B151" i="421"/>
  <c r="AM150" i="421"/>
  <c r="AL150" i="421"/>
  <c r="AE150" i="421"/>
  <c r="Z150" i="421"/>
  <c r="AA150" i="421" s="1"/>
  <c r="X150" i="421"/>
  <c r="Y150" i="421" s="1"/>
  <c r="V150" i="421"/>
  <c r="W150" i="421" s="1"/>
  <c r="T150" i="421"/>
  <c r="U150" i="421" s="1"/>
  <c r="R150" i="421"/>
  <c r="S150" i="421" s="1"/>
  <c r="P150" i="421"/>
  <c r="Q150" i="421" s="1"/>
  <c r="N150" i="421"/>
  <c r="O150" i="421" s="1"/>
  <c r="L150" i="421"/>
  <c r="M150" i="421" s="1"/>
  <c r="J150" i="421"/>
  <c r="K150" i="421" s="1"/>
  <c r="H150" i="421"/>
  <c r="I150" i="421" s="1"/>
  <c r="B150" i="421"/>
  <c r="AM149" i="421"/>
  <c r="AL149" i="421"/>
  <c r="AF149" i="421"/>
  <c r="AE149" i="421"/>
  <c r="Z149" i="421"/>
  <c r="AA149" i="421" s="1"/>
  <c r="X149" i="421"/>
  <c r="Y149" i="421" s="1"/>
  <c r="V149" i="421"/>
  <c r="W149" i="421" s="1"/>
  <c r="T149" i="421"/>
  <c r="U149" i="421" s="1"/>
  <c r="R149" i="421"/>
  <c r="S149" i="421" s="1"/>
  <c r="P149" i="421"/>
  <c r="Q149" i="421" s="1"/>
  <c r="N149" i="421"/>
  <c r="O149" i="421" s="1"/>
  <c r="L149" i="421"/>
  <c r="M149" i="421" s="1"/>
  <c r="J149" i="421"/>
  <c r="K149" i="421" s="1"/>
  <c r="H149" i="421"/>
  <c r="I149" i="421" s="1"/>
  <c r="B149" i="421"/>
  <c r="AM148" i="421"/>
  <c r="AL148" i="421"/>
  <c r="AE148" i="421"/>
  <c r="Z148" i="421"/>
  <c r="AA148" i="421" s="1"/>
  <c r="X148" i="421"/>
  <c r="Y148" i="421" s="1"/>
  <c r="V148" i="421"/>
  <c r="W148" i="421" s="1"/>
  <c r="T148" i="421"/>
  <c r="U148" i="421" s="1"/>
  <c r="R148" i="421"/>
  <c r="S148" i="421" s="1"/>
  <c r="P148" i="421"/>
  <c r="Q148" i="421" s="1"/>
  <c r="N148" i="421"/>
  <c r="O148" i="421" s="1"/>
  <c r="L148" i="421"/>
  <c r="M148" i="421" s="1"/>
  <c r="J148" i="421"/>
  <c r="K148" i="421" s="1"/>
  <c r="H148" i="421"/>
  <c r="B148" i="421"/>
  <c r="AM147" i="421"/>
  <c r="AL147" i="421"/>
  <c r="AE147" i="421"/>
  <c r="Z147" i="421"/>
  <c r="AA147" i="421" s="1"/>
  <c r="X147" i="421"/>
  <c r="Y147" i="421" s="1"/>
  <c r="V147" i="421"/>
  <c r="W147" i="421" s="1"/>
  <c r="T147" i="421"/>
  <c r="U147" i="421" s="1"/>
  <c r="R147" i="421"/>
  <c r="S147" i="421" s="1"/>
  <c r="P147" i="421"/>
  <c r="Q147" i="421" s="1"/>
  <c r="N147" i="421"/>
  <c r="O147" i="421" s="1"/>
  <c r="L147" i="421"/>
  <c r="M147" i="421" s="1"/>
  <c r="J147" i="421"/>
  <c r="K147" i="421" s="1"/>
  <c r="H147" i="421"/>
  <c r="B147" i="421"/>
  <c r="AM146" i="421"/>
  <c r="AL146" i="421"/>
  <c r="AF146" i="421"/>
  <c r="AE146" i="421"/>
  <c r="Z146" i="421"/>
  <c r="AA146" i="421" s="1"/>
  <c r="X146" i="421"/>
  <c r="Y146" i="421" s="1"/>
  <c r="V146" i="421"/>
  <c r="W146" i="421" s="1"/>
  <c r="T146" i="421"/>
  <c r="U146" i="421" s="1"/>
  <c r="R146" i="421"/>
  <c r="S146" i="421" s="1"/>
  <c r="P146" i="421"/>
  <c r="Q146" i="421" s="1"/>
  <c r="N146" i="421"/>
  <c r="B146" i="421"/>
  <c r="AM145" i="421"/>
  <c r="AL145" i="421"/>
  <c r="AF145" i="421"/>
  <c r="AE145" i="421"/>
  <c r="Z145" i="421"/>
  <c r="AA145" i="421" s="1"/>
  <c r="X145" i="421"/>
  <c r="Y145" i="421" s="1"/>
  <c r="V145" i="421"/>
  <c r="W145" i="421" s="1"/>
  <c r="T145" i="421"/>
  <c r="U145" i="421" s="1"/>
  <c r="R145" i="421"/>
  <c r="S145" i="421" s="1"/>
  <c r="P145" i="421"/>
  <c r="Q145" i="421" s="1"/>
  <c r="N145" i="421"/>
  <c r="O145" i="421" s="1"/>
  <c r="L145" i="421"/>
  <c r="M145" i="421" s="1"/>
  <c r="J145" i="421"/>
  <c r="K145" i="421" s="1"/>
  <c r="H145" i="421"/>
  <c r="B145" i="421"/>
  <c r="AM144" i="421"/>
  <c r="AL144" i="421"/>
  <c r="AF144" i="421"/>
  <c r="AE144" i="421"/>
  <c r="Z144" i="421"/>
  <c r="AA144" i="421" s="1"/>
  <c r="X144" i="421"/>
  <c r="Y144" i="421" s="1"/>
  <c r="V144" i="421"/>
  <c r="W144" i="421" s="1"/>
  <c r="T144" i="421"/>
  <c r="U144" i="421" s="1"/>
  <c r="R144" i="421"/>
  <c r="S144" i="421" s="1"/>
  <c r="P144" i="421"/>
  <c r="Q144" i="421" s="1"/>
  <c r="N144" i="421"/>
  <c r="O144" i="421" s="1"/>
  <c r="L144" i="421"/>
  <c r="M144" i="421" s="1"/>
  <c r="J144" i="421"/>
  <c r="K144" i="421" s="1"/>
  <c r="H144" i="421"/>
  <c r="I144" i="421" s="1"/>
  <c r="B144" i="421"/>
  <c r="AM143" i="421"/>
  <c r="AL143" i="421"/>
  <c r="AE143" i="421"/>
  <c r="Z143" i="421"/>
  <c r="AA143" i="421" s="1"/>
  <c r="X143" i="421"/>
  <c r="Y143" i="421" s="1"/>
  <c r="V143" i="421"/>
  <c r="W143" i="421" s="1"/>
  <c r="T143" i="421"/>
  <c r="U143" i="421" s="1"/>
  <c r="R143" i="421"/>
  <c r="S143" i="421" s="1"/>
  <c r="P143" i="421"/>
  <c r="Q143" i="421" s="1"/>
  <c r="N143" i="421"/>
  <c r="O143" i="421" s="1"/>
  <c r="L143" i="421"/>
  <c r="M143" i="421" s="1"/>
  <c r="J143" i="421"/>
  <c r="K143" i="421" s="1"/>
  <c r="H143" i="421"/>
  <c r="B143" i="421"/>
  <c r="AM142" i="421"/>
  <c r="AL142" i="421"/>
  <c r="AF142" i="421"/>
  <c r="AE142" i="421"/>
  <c r="Z142" i="421"/>
  <c r="AA142" i="421" s="1"/>
  <c r="X142" i="421"/>
  <c r="Y142" i="421" s="1"/>
  <c r="V142" i="421"/>
  <c r="W142" i="421" s="1"/>
  <c r="T142" i="421"/>
  <c r="U142" i="421" s="1"/>
  <c r="R142" i="421"/>
  <c r="S142" i="421" s="1"/>
  <c r="P142" i="421"/>
  <c r="Q142" i="421" s="1"/>
  <c r="N142" i="421"/>
  <c r="O142" i="421" s="1"/>
  <c r="L142" i="421"/>
  <c r="M142" i="421" s="1"/>
  <c r="J142" i="421"/>
  <c r="K142" i="421" s="1"/>
  <c r="H142" i="421"/>
  <c r="B142" i="421"/>
  <c r="AM141" i="421"/>
  <c r="AL141" i="421"/>
  <c r="AF141" i="421"/>
  <c r="AE141" i="421"/>
  <c r="Z141" i="421"/>
  <c r="AA141" i="421" s="1"/>
  <c r="X141" i="421"/>
  <c r="Y141" i="421" s="1"/>
  <c r="V141" i="421"/>
  <c r="W141" i="421" s="1"/>
  <c r="T141" i="421"/>
  <c r="U141" i="421" s="1"/>
  <c r="R141" i="421"/>
  <c r="S141" i="421" s="1"/>
  <c r="P141" i="421"/>
  <c r="Q141" i="421" s="1"/>
  <c r="N141" i="421"/>
  <c r="O141" i="421" s="1"/>
  <c r="L141" i="421"/>
  <c r="M141" i="421" s="1"/>
  <c r="J141" i="421"/>
  <c r="K141" i="421" s="1"/>
  <c r="H141" i="421"/>
  <c r="B141" i="421"/>
  <c r="AM140" i="421"/>
  <c r="AL140" i="421"/>
  <c r="AF140" i="421"/>
  <c r="AE140" i="421"/>
  <c r="Z140" i="421"/>
  <c r="AA140" i="421" s="1"/>
  <c r="X140" i="421"/>
  <c r="Y140" i="421" s="1"/>
  <c r="V140" i="421"/>
  <c r="W140" i="421" s="1"/>
  <c r="T140" i="421"/>
  <c r="U140" i="421" s="1"/>
  <c r="R140" i="421"/>
  <c r="S140" i="421" s="1"/>
  <c r="P140" i="421"/>
  <c r="Q140" i="421" s="1"/>
  <c r="N140" i="421"/>
  <c r="O140" i="421" s="1"/>
  <c r="L140" i="421"/>
  <c r="M140" i="421" s="1"/>
  <c r="J140" i="421"/>
  <c r="K140" i="421" s="1"/>
  <c r="H140" i="421"/>
  <c r="B140" i="421"/>
  <c r="AM139" i="421"/>
  <c r="AL139" i="421"/>
  <c r="AF139" i="421"/>
  <c r="AE139" i="421"/>
  <c r="Z139" i="421"/>
  <c r="AA139" i="421" s="1"/>
  <c r="X139" i="421"/>
  <c r="Y139" i="421" s="1"/>
  <c r="V139" i="421"/>
  <c r="W139" i="421" s="1"/>
  <c r="T139" i="421"/>
  <c r="U139" i="421" s="1"/>
  <c r="R139" i="421"/>
  <c r="S139" i="421" s="1"/>
  <c r="P139" i="421"/>
  <c r="Q139" i="421" s="1"/>
  <c r="N139" i="421"/>
  <c r="O139" i="421" s="1"/>
  <c r="L139" i="421"/>
  <c r="M139" i="421" s="1"/>
  <c r="J139" i="421"/>
  <c r="K139" i="421" s="1"/>
  <c r="H139" i="421"/>
  <c r="B139" i="421"/>
  <c r="AM138" i="421"/>
  <c r="AL138" i="421"/>
  <c r="AF138" i="421"/>
  <c r="AE138" i="421"/>
  <c r="Z138" i="421"/>
  <c r="AA138" i="421" s="1"/>
  <c r="X138" i="421"/>
  <c r="Y138" i="421" s="1"/>
  <c r="V138" i="421"/>
  <c r="W138" i="421" s="1"/>
  <c r="T138" i="421"/>
  <c r="U138" i="421" s="1"/>
  <c r="R138" i="421"/>
  <c r="S138" i="421" s="1"/>
  <c r="P138" i="421"/>
  <c r="Q138" i="421" s="1"/>
  <c r="N138" i="421"/>
  <c r="O138" i="421" s="1"/>
  <c r="L138" i="421"/>
  <c r="M138" i="421" s="1"/>
  <c r="J138" i="421"/>
  <c r="K138" i="421" s="1"/>
  <c r="H138" i="421"/>
  <c r="B138" i="421"/>
  <c r="AM137" i="421"/>
  <c r="AL137" i="421"/>
  <c r="AF137" i="421"/>
  <c r="AE137" i="421"/>
  <c r="Z137" i="421"/>
  <c r="AA137" i="421" s="1"/>
  <c r="X137" i="421"/>
  <c r="Y137" i="421" s="1"/>
  <c r="V137" i="421"/>
  <c r="W137" i="421" s="1"/>
  <c r="T137" i="421"/>
  <c r="U137" i="421" s="1"/>
  <c r="R137" i="421"/>
  <c r="S137" i="421" s="1"/>
  <c r="P137" i="421"/>
  <c r="Q137" i="421" s="1"/>
  <c r="N137" i="421"/>
  <c r="O137" i="421" s="1"/>
  <c r="L137" i="421"/>
  <c r="M137" i="421" s="1"/>
  <c r="J137" i="421"/>
  <c r="K137" i="421" s="1"/>
  <c r="H137" i="421"/>
  <c r="B137" i="421"/>
  <c r="AM136" i="421"/>
  <c r="AL136" i="421"/>
  <c r="AF136" i="421"/>
  <c r="AE136" i="421"/>
  <c r="Z136" i="421"/>
  <c r="AA136" i="421" s="1"/>
  <c r="X136" i="421"/>
  <c r="Y136" i="421" s="1"/>
  <c r="V136" i="421"/>
  <c r="W136" i="421" s="1"/>
  <c r="T136" i="421"/>
  <c r="U136" i="421" s="1"/>
  <c r="R136" i="421"/>
  <c r="S136" i="421" s="1"/>
  <c r="P136" i="421"/>
  <c r="Q136" i="421" s="1"/>
  <c r="N136" i="421"/>
  <c r="O136" i="421" s="1"/>
  <c r="L136" i="421"/>
  <c r="M136" i="421" s="1"/>
  <c r="J136" i="421"/>
  <c r="K136" i="421" s="1"/>
  <c r="H136" i="421"/>
  <c r="B136" i="421"/>
  <c r="AM135" i="421"/>
  <c r="AL135" i="421"/>
  <c r="AF135" i="421"/>
  <c r="AE135" i="421"/>
  <c r="Z135" i="421"/>
  <c r="AA135" i="421" s="1"/>
  <c r="X135" i="421"/>
  <c r="Y135" i="421" s="1"/>
  <c r="V135" i="421"/>
  <c r="W135" i="421" s="1"/>
  <c r="T135" i="421"/>
  <c r="U135" i="421" s="1"/>
  <c r="R135" i="421"/>
  <c r="S135" i="421" s="1"/>
  <c r="P135" i="421"/>
  <c r="Q135" i="421" s="1"/>
  <c r="N135" i="421"/>
  <c r="O135" i="421" s="1"/>
  <c r="L135" i="421"/>
  <c r="M135" i="421" s="1"/>
  <c r="J135" i="421"/>
  <c r="K135" i="421" s="1"/>
  <c r="H135" i="421"/>
  <c r="B135" i="421"/>
  <c r="AM132" i="421"/>
  <c r="AL132" i="421"/>
  <c r="AE132" i="421"/>
  <c r="Z132" i="421"/>
  <c r="AA132" i="421" s="1"/>
  <c r="X132" i="421"/>
  <c r="Y132" i="421" s="1"/>
  <c r="V132" i="421"/>
  <c r="W132" i="421" s="1"/>
  <c r="T132" i="421"/>
  <c r="U132" i="421" s="1"/>
  <c r="R132" i="421"/>
  <c r="S132" i="421" s="1"/>
  <c r="P132" i="421"/>
  <c r="Q132" i="421" s="1"/>
  <c r="N132" i="421"/>
  <c r="O132" i="421" s="1"/>
  <c r="L132" i="421"/>
  <c r="M132" i="421" s="1"/>
  <c r="J132" i="421"/>
  <c r="K132" i="421" s="1"/>
  <c r="H132" i="421"/>
  <c r="I132" i="421" s="1"/>
  <c r="B132" i="421"/>
  <c r="AM134" i="421"/>
  <c r="AL134" i="421"/>
  <c r="AF134" i="421"/>
  <c r="AE134" i="421"/>
  <c r="Z134" i="421"/>
  <c r="AA134" i="421" s="1"/>
  <c r="X134" i="421"/>
  <c r="Y134" i="421" s="1"/>
  <c r="V134" i="421"/>
  <c r="W134" i="421" s="1"/>
  <c r="T134" i="421"/>
  <c r="U134" i="421" s="1"/>
  <c r="R134" i="421"/>
  <c r="S134" i="421" s="1"/>
  <c r="P134" i="421"/>
  <c r="Q134" i="421" s="1"/>
  <c r="N134" i="421"/>
  <c r="O134" i="421" s="1"/>
  <c r="L134" i="421"/>
  <c r="M134" i="421" s="1"/>
  <c r="J134" i="421"/>
  <c r="K134" i="421" s="1"/>
  <c r="H134" i="421"/>
  <c r="I134" i="421" s="1"/>
  <c r="B134" i="421"/>
  <c r="AM133" i="421"/>
  <c r="AL133" i="421"/>
  <c r="AF133" i="421"/>
  <c r="AE133" i="421"/>
  <c r="Z133" i="421"/>
  <c r="AA133" i="421" s="1"/>
  <c r="X133" i="421"/>
  <c r="Y133" i="421" s="1"/>
  <c r="V133" i="421"/>
  <c r="W133" i="421" s="1"/>
  <c r="T133" i="421"/>
  <c r="U133" i="421" s="1"/>
  <c r="R133" i="421"/>
  <c r="S133" i="421" s="1"/>
  <c r="P133" i="421"/>
  <c r="Q133" i="421" s="1"/>
  <c r="N133" i="421"/>
  <c r="O133" i="421" s="1"/>
  <c r="L133" i="421"/>
  <c r="M133" i="421" s="1"/>
  <c r="J133" i="421"/>
  <c r="K133" i="421" s="1"/>
  <c r="H133" i="421"/>
  <c r="I133" i="421" s="1"/>
  <c r="B133" i="421"/>
  <c r="AM131" i="421"/>
  <c r="AL131" i="421"/>
  <c r="AF131" i="421"/>
  <c r="AE131" i="421"/>
  <c r="Z131" i="421"/>
  <c r="AA131" i="421" s="1"/>
  <c r="X131" i="421"/>
  <c r="Y131" i="421" s="1"/>
  <c r="V131" i="421"/>
  <c r="W131" i="421" s="1"/>
  <c r="T131" i="421"/>
  <c r="U131" i="421" s="1"/>
  <c r="R131" i="421"/>
  <c r="S131" i="421" s="1"/>
  <c r="P131" i="421"/>
  <c r="Q131" i="421" s="1"/>
  <c r="N131" i="421"/>
  <c r="O131" i="421" s="1"/>
  <c r="L131" i="421"/>
  <c r="M131" i="421" s="1"/>
  <c r="J131" i="421"/>
  <c r="K131" i="421" s="1"/>
  <c r="H131" i="421"/>
  <c r="I131" i="421" s="1"/>
  <c r="B131" i="421"/>
  <c r="AM130" i="421"/>
  <c r="AL130" i="421"/>
  <c r="AF130" i="421"/>
  <c r="AE130" i="421"/>
  <c r="Z130" i="421"/>
  <c r="AA130" i="421" s="1"/>
  <c r="X130" i="421"/>
  <c r="Y130" i="421" s="1"/>
  <c r="V130" i="421"/>
  <c r="W130" i="421" s="1"/>
  <c r="T130" i="421"/>
  <c r="U130" i="421" s="1"/>
  <c r="R130" i="421"/>
  <c r="S130" i="421" s="1"/>
  <c r="P130" i="421"/>
  <c r="Q130" i="421" s="1"/>
  <c r="N130" i="421"/>
  <c r="O130" i="421" s="1"/>
  <c r="L130" i="421"/>
  <c r="M130" i="421" s="1"/>
  <c r="J130" i="421"/>
  <c r="K130" i="421" s="1"/>
  <c r="H130" i="421"/>
  <c r="I130" i="421" s="1"/>
  <c r="B130" i="421"/>
  <c r="AM129" i="421"/>
  <c r="AL129" i="421"/>
  <c r="AF129" i="421"/>
  <c r="AE129" i="421"/>
  <c r="Z129" i="421"/>
  <c r="AA129" i="421" s="1"/>
  <c r="X129" i="421"/>
  <c r="Y129" i="421" s="1"/>
  <c r="V129" i="421"/>
  <c r="W129" i="421" s="1"/>
  <c r="T129" i="421"/>
  <c r="U129" i="421" s="1"/>
  <c r="R129" i="421"/>
  <c r="S129" i="421" s="1"/>
  <c r="P129" i="421"/>
  <c r="Q129" i="421" s="1"/>
  <c r="N129" i="421"/>
  <c r="O129" i="421" s="1"/>
  <c r="L129" i="421"/>
  <c r="M129" i="421" s="1"/>
  <c r="J129" i="421"/>
  <c r="K129" i="421" s="1"/>
  <c r="H129" i="421"/>
  <c r="B129" i="421"/>
  <c r="AM128" i="421"/>
  <c r="AL128" i="421"/>
  <c r="AF128" i="421"/>
  <c r="AE128" i="421"/>
  <c r="Z128" i="421"/>
  <c r="AA128" i="421" s="1"/>
  <c r="X128" i="421"/>
  <c r="Y128" i="421" s="1"/>
  <c r="V128" i="421"/>
  <c r="W128" i="421" s="1"/>
  <c r="T128" i="421"/>
  <c r="U128" i="421" s="1"/>
  <c r="R128" i="421"/>
  <c r="S128" i="421" s="1"/>
  <c r="P128" i="421"/>
  <c r="Q128" i="421" s="1"/>
  <c r="N128" i="421"/>
  <c r="O128" i="421" s="1"/>
  <c r="L128" i="421"/>
  <c r="M128" i="421" s="1"/>
  <c r="J128" i="421"/>
  <c r="K128" i="421" s="1"/>
  <c r="H128" i="421"/>
  <c r="I128" i="421" s="1"/>
  <c r="B128" i="421"/>
  <c r="AM127" i="421"/>
  <c r="AL127" i="421"/>
  <c r="AF127" i="421"/>
  <c r="AE127" i="421"/>
  <c r="Z127" i="421"/>
  <c r="AA127" i="421" s="1"/>
  <c r="X127" i="421"/>
  <c r="Y127" i="421" s="1"/>
  <c r="V127" i="421"/>
  <c r="W127" i="421" s="1"/>
  <c r="T127" i="421"/>
  <c r="U127" i="421" s="1"/>
  <c r="R127" i="421"/>
  <c r="S127" i="421" s="1"/>
  <c r="P127" i="421"/>
  <c r="Q127" i="421" s="1"/>
  <c r="N127" i="421"/>
  <c r="O127" i="421" s="1"/>
  <c r="L127" i="421"/>
  <c r="M127" i="421" s="1"/>
  <c r="J127" i="421"/>
  <c r="K127" i="421" s="1"/>
  <c r="H127" i="421"/>
  <c r="B127" i="421"/>
  <c r="AM126" i="421"/>
  <c r="AL126" i="421"/>
  <c r="AF126" i="421"/>
  <c r="AE126" i="421"/>
  <c r="Z126" i="421"/>
  <c r="AA126" i="421" s="1"/>
  <c r="X126" i="421"/>
  <c r="Y126" i="421" s="1"/>
  <c r="V126" i="421"/>
  <c r="W126" i="421" s="1"/>
  <c r="T126" i="421"/>
  <c r="U126" i="421" s="1"/>
  <c r="R126" i="421"/>
  <c r="S126" i="421" s="1"/>
  <c r="P126" i="421"/>
  <c r="Q126" i="421" s="1"/>
  <c r="N126" i="421"/>
  <c r="O126" i="421" s="1"/>
  <c r="L126" i="421"/>
  <c r="M126" i="421" s="1"/>
  <c r="J126" i="421"/>
  <c r="K126" i="421" s="1"/>
  <c r="H126" i="421"/>
  <c r="B126" i="421"/>
  <c r="AM124" i="421"/>
  <c r="AL124" i="421"/>
  <c r="AF124" i="421"/>
  <c r="AE124" i="421"/>
  <c r="Z124" i="421"/>
  <c r="AA124" i="421" s="1"/>
  <c r="X124" i="421"/>
  <c r="Y124" i="421" s="1"/>
  <c r="V124" i="421"/>
  <c r="W124" i="421" s="1"/>
  <c r="T124" i="421"/>
  <c r="U124" i="421" s="1"/>
  <c r="R124" i="421"/>
  <c r="S124" i="421" s="1"/>
  <c r="P124" i="421"/>
  <c r="Q124" i="421" s="1"/>
  <c r="N124" i="421"/>
  <c r="O124" i="421" s="1"/>
  <c r="L124" i="421"/>
  <c r="M124" i="421" s="1"/>
  <c r="J124" i="421"/>
  <c r="K124" i="421" s="1"/>
  <c r="H124" i="421"/>
  <c r="B124" i="421"/>
  <c r="AM125" i="421"/>
  <c r="AL125" i="421"/>
  <c r="AE125" i="421"/>
  <c r="Z125" i="421"/>
  <c r="AA125" i="421" s="1"/>
  <c r="X125" i="421"/>
  <c r="Y125" i="421" s="1"/>
  <c r="V125" i="421"/>
  <c r="W125" i="421" s="1"/>
  <c r="T125" i="421"/>
  <c r="U125" i="421" s="1"/>
  <c r="R125" i="421"/>
  <c r="S125" i="421" s="1"/>
  <c r="P125" i="421"/>
  <c r="Q125" i="421" s="1"/>
  <c r="N125" i="421"/>
  <c r="O125" i="421" s="1"/>
  <c r="L125" i="421"/>
  <c r="M125" i="421" s="1"/>
  <c r="J125" i="421"/>
  <c r="K125" i="421" s="1"/>
  <c r="H125" i="421"/>
  <c r="B125" i="421"/>
  <c r="AM123" i="421"/>
  <c r="AL123" i="421"/>
  <c r="AF123" i="421"/>
  <c r="AE123" i="421"/>
  <c r="Z123" i="421"/>
  <c r="AA123" i="421" s="1"/>
  <c r="X123" i="421"/>
  <c r="Y123" i="421" s="1"/>
  <c r="V123" i="421"/>
  <c r="W123" i="421" s="1"/>
  <c r="T123" i="421"/>
  <c r="U123" i="421" s="1"/>
  <c r="R123" i="421"/>
  <c r="S123" i="421" s="1"/>
  <c r="P123" i="421"/>
  <c r="Q123" i="421" s="1"/>
  <c r="N123" i="421"/>
  <c r="O123" i="421" s="1"/>
  <c r="L123" i="421"/>
  <c r="M123" i="421" s="1"/>
  <c r="J123" i="421"/>
  <c r="K123" i="421" s="1"/>
  <c r="H123" i="421"/>
  <c r="B123" i="421"/>
  <c r="AM122" i="421"/>
  <c r="AL122" i="421"/>
  <c r="AF122" i="421"/>
  <c r="AE122" i="421"/>
  <c r="Z122" i="421"/>
  <c r="AA122" i="421" s="1"/>
  <c r="X122" i="421"/>
  <c r="Y122" i="421" s="1"/>
  <c r="V122" i="421"/>
  <c r="W122" i="421" s="1"/>
  <c r="T122" i="421"/>
  <c r="U122" i="421" s="1"/>
  <c r="R122" i="421"/>
  <c r="S122" i="421" s="1"/>
  <c r="P122" i="421"/>
  <c r="Q122" i="421" s="1"/>
  <c r="N122" i="421"/>
  <c r="O122" i="421" s="1"/>
  <c r="L122" i="421"/>
  <c r="M122" i="421" s="1"/>
  <c r="J122" i="421"/>
  <c r="K122" i="421" s="1"/>
  <c r="H122" i="421"/>
  <c r="B122" i="421"/>
  <c r="AM121" i="421"/>
  <c r="AL121" i="421"/>
  <c r="AF121" i="421"/>
  <c r="AE121" i="421"/>
  <c r="Z121" i="421"/>
  <c r="AA121" i="421" s="1"/>
  <c r="X121" i="421"/>
  <c r="Y121" i="421" s="1"/>
  <c r="V121" i="421"/>
  <c r="W121" i="421" s="1"/>
  <c r="T121" i="421"/>
  <c r="U121" i="421" s="1"/>
  <c r="R121" i="421"/>
  <c r="S121" i="421" s="1"/>
  <c r="P121" i="421"/>
  <c r="Q121" i="421" s="1"/>
  <c r="N121" i="421"/>
  <c r="O121" i="421" s="1"/>
  <c r="L121" i="421"/>
  <c r="M121" i="421" s="1"/>
  <c r="J121" i="421"/>
  <c r="K121" i="421" s="1"/>
  <c r="H121" i="421"/>
  <c r="B121" i="421"/>
  <c r="AM120" i="421"/>
  <c r="AL120" i="421"/>
  <c r="AF120" i="421"/>
  <c r="AE120" i="421"/>
  <c r="Z120" i="421"/>
  <c r="AA120" i="421" s="1"/>
  <c r="X120" i="421"/>
  <c r="Y120" i="421" s="1"/>
  <c r="V120" i="421"/>
  <c r="W120" i="421" s="1"/>
  <c r="T120" i="421"/>
  <c r="U120" i="421" s="1"/>
  <c r="R120" i="421"/>
  <c r="S120" i="421" s="1"/>
  <c r="P120" i="421"/>
  <c r="Q120" i="421" s="1"/>
  <c r="N120" i="421"/>
  <c r="O120" i="421" s="1"/>
  <c r="L120" i="421"/>
  <c r="M120" i="421" s="1"/>
  <c r="J120" i="421"/>
  <c r="K120" i="421" s="1"/>
  <c r="H120" i="421"/>
  <c r="B120" i="421"/>
  <c r="AM119" i="421"/>
  <c r="AL119" i="421"/>
  <c r="AF119" i="421"/>
  <c r="AE119" i="421"/>
  <c r="Z119" i="421"/>
  <c r="AA119" i="421" s="1"/>
  <c r="X119" i="421"/>
  <c r="Y119" i="421" s="1"/>
  <c r="V119" i="421"/>
  <c r="W119" i="421" s="1"/>
  <c r="T119" i="421"/>
  <c r="U119" i="421" s="1"/>
  <c r="R119" i="421"/>
  <c r="S119" i="421" s="1"/>
  <c r="P119" i="421"/>
  <c r="Q119" i="421" s="1"/>
  <c r="N119" i="421"/>
  <c r="O119" i="421" s="1"/>
  <c r="L119" i="421"/>
  <c r="M119" i="421" s="1"/>
  <c r="J119" i="421"/>
  <c r="K119" i="421" s="1"/>
  <c r="H119" i="421"/>
  <c r="B119" i="421"/>
  <c r="AM118" i="421"/>
  <c r="AL118" i="421"/>
  <c r="AF118" i="421"/>
  <c r="AE118" i="421"/>
  <c r="Z118" i="421"/>
  <c r="AA118" i="421" s="1"/>
  <c r="X118" i="421"/>
  <c r="Y118" i="421" s="1"/>
  <c r="V118" i="421"/>
  <c r="W118" i="421" s="1"/>
  <c r="T118" i="421"/>
  <c r="U118" i="421" s="1"/>
  <c r="R118" i="421"/>
  <c r="S118" i="421" s="1"/>
  <c r="P118" i="421"/>
  <c r="Q118" i="421" s="1"/>
  <c r="N118" i="421"/>
  <c r="O118" i="421" s="1"/>
  <c r="L118" i="421"/>
  <c r="M118" i="421" s="1"/>
  <c r="J118" i="421"/>
  <c r="K118" i="421" s="1"/>
  <c r="H118" i="421"/>
  <c r="B118" i="421"/>
  <c r="AM117" i="421"/>
  <c r="AL117" i="421"/>
  <c r="AE117" i="421"/>
  <c r="Z117" i="421"/>
  <c r="AA117" i="421" s="1"/>
  <c r="X117" i="421"/>
  <c r="Y117" i="421" s="1"/>
  <c r="V117" i="421"/>
  <c r="W117" i="421" s="1"/>
  <c r="T117" i="421"/>
  <c r="U117" i="421" s="1"/>
  <c r="R117" i="421"/>
  <c r="S117" i="421" s="1"/>
  <c r="P117" i="421"/>
  <c r="Q117" i="421" s="1"/>
  <c r="N117" i="421"/>
  <c r="O117" i="421" s="1"/>
  <c r="L117" i="421"/>
  <c r="M117" i="421" s="1"/>
  <c r="J117" i="421"/>
  <c r="K117" i="421" s="1"/>
  <c r="H117" i="421"/>
  <c r="I117" i="421" s="1"/>
  <c r="B117" i="421"/>
  <c r="AM116" i="421"/>
  <c r="AL116" i="421"/>
  <c r="AF116" i="421"/>
  <c r="AE116" i="421"/>
  <c r="Z116" i="421"/>
  <c r="AA116" i="421" s="1"/>
  <c r="X116" i="421"/>
  <c r="Y116" i="421" s="1"/>
  <c r="V116" i="421"/>
  <c r="W116" i="421" s="1"/>
  <c r="T116" i="421"/>
  <c r="U116" i="421" s="1"/>
  <c r="R116" i="421"/>
  <c r="S116" i="421" s="1"/>
  <c r="P116" i="421"/>
  <c r="Q116" i="421" s="1"/>
  <c r="N116" i="421"/>
  <c r="O116" i="421" s="1"/>
  <c r="L116" i="421"/>
  <c r="M116" i="421" s="1"/>
  <c r="J116" i="421"/>
  <c r="K116" i="421" s="1"/>
  <c r="B116" i="421"/>
  <c r="AM115" i="421"/>
  <c r="AL115" i="421"/>
  <c r="AF115" i="421"/>
  <c r="AE115" i="421"/>
  <c r="X115" i="421"/>
  <c r="V115" i="421"/>
  <c r="T115" i="421"/>
  <c r="R115" i="421"/>
  <c r="P115" i="421"/>
  <c r="N115" i="421"/>
  <c r="O115" i="421" s="1"/>
  <c r="L115" i="421"/>
  <c r="M115" i="421" s="1"/>
  <c r="J115" i="421"/>
  <c r="K115" i="421" s="1"/>
  <c r="H115" i="421"/>
  <c r="B115" i="421"/>
  <c r="AM114" i="421"/>
  <c r="AL114" i="421"/>
  <c r="AF114" i="421"/>
  <c r="AE114" i="421"/>
  <c r="Z114" i="421"/>
  <c r="AA114" i="421" s="1"/>
  <c r="X114" i="421"/>
  <c r="Y114" i="421" s="1"/>
  <c r="V114" i="421"/>
  <c r="W114" i="421" s="1"/>
  <c r="T114" i="421"/>
  <c r="U114" i="421" s="1"/>
  <c r="R114" i="421"/>
  <c r="S114" i="421" s="1"/>
  <c r="P114" i="421"/>
  <c r="Q114" i="421" s="1"/>
  <c r="N114" i="421"/>
  <c r="O114" i="421" s="1"/>
  <c r="L114" i="421"/>
  <c r="M114" i="421" s="1"/>
  <c r="J114" i="421"/>
  <c r="K114" i="421" s="1"/>
  <c r="H114" i="421"/>
  <c r="I114" i="421" s="1"/>
  <c r="B114" i="421"/>
  <c r="AM108" i="421"/>
  <c r="AL108" i="421"/>
  <c r="AF108" i="421"/>
  <c r="AE108" i="421"/>
  <c r="Z108" i="421"/>
  <c r="AA108" i="421" s="1"/>
  <c r="X108" i="421"/>
  <c r="Y108" i="421" s="1"/>
  <c r="V108" i="421"/>
  <c r="W108" i="421" s="1"/>
  <c r="T108" i="421"/>
  <c r="U108" i="421" s="1"/>
  <c r="R108" i="421"/>
  <c r="S108" i="421" s="1"/>
  <c r="P108" i="421"/>
  <c r="Q108" i="421" s="1"/>
  <c r="N108" i="421"/>
  <c r="O108" i="421" s="1"/>
  <c r="L108" i="421"/>
  <c r="M108" i="421" s="1"/>
  <c r="J108" i="421"/>
  <c r="K108" i="421" s="1"/>
  <c r="H108" i="421"/>
  <c r="I108" i="421" s="1"/>
  <c r="B108" i="421"/>
  <c r="AM113" i="421"/>
  <c r="AL113" i="421"/>
  <c r="AF113" i="421"/>
  <c r="AE113" i="421"/>
  <c r="Z113" i="421"/>
  <c r="AA113" i="421" s="1"/>
  <c r="X113" i="421"/>
  <c r="Y113" i="421" s="1"/>
  <c r="V113" i="421"/>
  <c r="W113" i="421" s="1"/>
  <c r="T113" i="421"/>
  <c r="U113" i="421" s="1"/>
  <c r="R113" i="421"/>
  <c r="S113" i="421" s="1"/>
  <c r="P113" i="421"/>
  <c r="Q113" i="421" s="1"/>
  <c r="N113" i="421"/>
  <c r="O113" i="421" s="1"/>
  <c r="L113" i="421"/>
  <c r="M113" i="421" s="1"/>
  <c r="J113" i="421"/>
  <c r="K113" i="421" s="1"/>
  <c r="H113" i="421"/>
  <c r="B113" i="421"/>
  <c r="AM112" i="421"/>
  <c r="AL112" i="421"/>
  <c r="AF112" i="421"/>
  <c r="AE112" i="421"/>
  <c r="Z112" i="421"/>
  <c r="AA112" i="421" s="1"/>
  <c r="X112" i="421"/>
  <c r="Y112" i="421" s="1"/>
  <c r="V112" i="421"/>
  <c r="W112" i="421" s="1"/>
  <c r="T112" i="421"/>
  <c r="U112" i="421" s="1"/>
  <c r="R112" i="421"/>
  <c r="S112" i="421" s="1"/>
  <c r="P112" i="421"/>
  <c r="Q112" i="421" s="1"/>
  <c r="N112" i="421"/>
  <c r="O112" i="421" s="1"/>
  <c r="L112" i="421"/>
  <c r="M112" i="421" s="1"/>
  <c r="J112" i="421"/>
  <c r="K112" i="421" s="1"/>
  <c r="H112" i="421"/>
  <c r="B112" i="421"/>
  <c r="AM111" i="421"/>
  <c r="AL111" i="421"/>
  <c r="AF111" i="421"/>
  <c r="AE111" i="421"/>
  <c r="Z111" i="421"/>
  <c r="AA111" i="421" s="1"/>
  <c r="X111" i="421"/>
  <c r="Y111" i="421" s="1"/>
  <c r="V111" i="421"/>
  <c r="W111" i="421" s="1"/>
  <c r="T111" i="421"/>
  <c r="U111" i="421" s="1"/>
  <c r="R111" i="421"/>
  <c r="S111" i="421" s="1"/>
  <c r="P111" i="421"/>
  <c r="Q111" i="421" s="1"/>
  <c r="N111" i="421"/>
  <c r="O111" i="421" s="1"/>
  <c r="L111" i="421"/>
  <c r="M111" i="421" s="1"/>
  <c r="J111" i="421"/>
  <c r="K111" i="421" s="1"/>
  <c r="H111" i="421"/>
  <c r="B111" i="421"/>
  <c r="AM110" i="421"/>
  <c r="AL110" i="421"/>
  <c r="AF110" i="421"/>
  <c r="AE110" i="421"/>
  <c r="Z110" i="421"/>
  <c r="AA110" i="421" s="1"/>
  <c r="X110" i="421"/>
  <c r="Y110" i="421" s="1"/>
  <c r="V110" i="421"/>
  <c r="W110" i="421" s="1"/>
  <c r="T110" i="421"/>
  <c r="U110" i="421" s="1"/>
  <c r="R110" i="421"/>
  <c r="S110" i="421" s="1"/>
  <c r="P110" i="421"/>
  <c r="Q110" i="421" s="1"/>
  <c r="N110" i="421"/>
  <c r="O110" i="421" s="1"/>
  <c r="L110" i="421"/>
  <c r="M110" i="421" s="1"/>
  <c r="J110" i="421"/>
  <c r="K110" i="421" s="1"/>
  <c r="H110" i="421"/>
  <c r="I110" i="421" s="1"/>
  <c r="B110" i="421"/>
  <c r="AM109" i="421"/>
  <c r="AL109" i="421"/>
  <c r="AE109" i="421"/>
  <c r="Z109" i="421"/>
  <c r="AA109" i="421" s="1"/>
  <c r="X109" i="421"/>
  <c r="Y109" i="421" s="1"/>
  <c r="V109" i="421"/>
  <c r="W109" i="421" s="1"/>
  <c r="T109" i="421"/>
  <c r="U109" i="421" s="1"/>
  <c r="R109" i="421"/>
  <c r="S109" i="421" s="1"/>
  <c r="P109" i="421"/>
  <c r="Q109" i="421" s="1"/>
  <c r="N109" i="421"/>
  <c r="O109" i="421" s="1"/>
  <c r="L109" i="421"/>
  <c r="M109" i="421" s="1"/>
  <c r="J109" i="421"/>
  <c r="K109" i="421" s="1"/>
  <c r="H109" i="421"/>
  <c r="B109" i="421"/>
  <c r="AM107" i="421"/>
  <c r="AL107" i="421"/>
  <c r="AF107" i="421"/>
  <c r="AE107" i="421"/>
  <c r="Z107" i="421"/>
  <c r="AA107" i="421" s="1"/>
  <c r="X107" i="421"/>
  <c r="Y107" i="421" s="1"/>
  <c r="V107" i="421"/>
  <c r="W107" i="421" s="1"/>
  <c r="T107" i="421"/>
  <c r="U107" i="421" s="1"/>
  <c r="R107" i="421"/>
  <c r="S107" i="421" s="1"/>
  <c r="P107" i="421"/>
  <c r="Q107" i="421" s="1"/>
  <c r="N107" i="421"/>
  <c r="O107" i="421" s="1"/>
  <c r="L107" i="421"/>
  <c r="M107" i="421" s="1"/>
  <c r="J107" i="421"/>
  <c r="K107" i="421" s="1"/>
  <c r="H107" i="421"/>
  <c r="B107" i="421"/>
  <c r="AM106" i="421"/>
  <c r="AL106" i="421"/>
  <c r="AF106" i="421"/>
  <c r="AE106" i="421"/>
  <c r="Z106" i="421"/>
  <c r="AA106" i="421" s="1"/>
  <c r="X106" i="421"/>
  <c r="Y106" i="421" s="1"/>
  <c r="V106" i="421"/>
  <c r="W106" i="421" s="1"/>
  <c r="T106" i="421"/>
  <c r="U106" i="421" s="1"/>
  <c r="R106" i="421"/>
  <c r="S106" i="421" s="1"/>
  <c r="P106" i="421"/>
  <c r="Q106" i="421" s="1"/>
  <c r="N106" i="421"/>
  <c r="O106" i="421" s="1"/>
  <c r="L106" i="421"/>
  <c r="M106" i="421" s="1"/>
  <c r="J106" i="421"/>
  <c r="K106" i="421" s="1"/>
  <c r="H106" i="421"/>
  <c r="B106" i="421"/>
  <c r="AM105" i="421"/>
  <c r="AL105" i="421"/>
  <c r="AF105" i="421"/>
  <c r="AE105" i="421"/>
  <c r="Z105" i="421"/>
  <c r="AA105" i="421" s="1"/>
  <c r="X105" i="421"/>
  <c r="Y105" i="421" s="1"/>
  <c r="V105" i="421"/>
  <c r="W105" i="421" s="1"/>
  <c r="T105" i="421"/>
  <c r="U105" i="421" s="1"/>
  <c r="R105" i="421"/>
  <c r="S105" i="421" s="1"/>
  <c r="P105" i="421"/>
  <c r="Q105" i="421" s="1"/>
  <c r="N105" i="421"/>
  <c r="O105" i="421" s="1"/>
  <c r="L105" i="421"/>
  <c r="M105" i="421" s="1"/>
  <c r="J105" i="421"/>
  <c r="K105" i="421" s="1"/>
  <c r="H105" i="421"/>
  <c r="B105" i="421"/>
  <c r="AM104" i="421"/>
  <c r="AL104" i="421"/>
  <c r="AF104" i="421"/>
  <c r="AE104" i="421"/>
  <c r="Z104" i="421"/>
  <c r="AA104" i="421" s="1"/>
  <c r="X104" i="421"/>
  <c r="Y104" i="421" s="1"/>
  <c r="V104" i="421"/>
  <c r="W104" i="421" s="1"/>
  <c r="T104" i="421"/>
  <c r="U104" i="421" s="1"/>
  <c r="R104" i="421"/>
  <c r="S104" i="421" s="1"/>
  <c r="P104" i="421"/>
  <c r="Q104" i="421" s="1"/>
  <c r="N104" i="421"/>
  <c r="O104" i="421" s="1"/>
  <c r="L104" i="421"/>
  <c r="M104" i="421" s="1"/>
  <c r="J104" i="421"/>
  <c r="K104" i="421" s="1"/>
  <c r="H104" i="421"/>
  <c r="B104" i="421"/>
  <c r="AM103" i="421"/>
  <c r="AL103" i="421"/>
  <c r="AF103" i="421"/>
  <c r="AE103" i="421"/>
  <c r="Z103" i="421"/>
  <c r="AA103" i="421" s="1"/>
  <c r="X103" i="421"/>
  <c r="Y103" i="421" s="1"/>
  <c r="V103" i="421"/>
  <c r="W103" i="421" s="1"/>
  <c r="T103" i="421"/>
  <c r="U103" i="421" s="1"/>
  <c r="R103" i="421"/>
  <c r="S103" i="421" s="1"/>
  <c r="P103" i="421"/>
  <c r="Q103" i="421" s="1"/>
  <c r="N103" i="421"/>
  <c r="O103" i="421" s="1"/>
  <c r="L103" i="421"/>
  <c r="M103" i="421" s="1"/>
  <c r="J103" i="421"/>
  <c r="K103" i="421" s="1"/>
  <c r="H103" i="421"/>
  <c r="B103" i="421"/>
  <c r="AM102" i="421"/>
  <c r="AL102" i="421"/>
  <c r="AF102" i="421"/>
  <c r="AE102" i="421"/>
  <c r="Z102" i="421"/>
  <c r="AA102" i="421" s="1"/>
  <c r="X102" i="421"/>
  <c r="Y102" i="421" s="1"/>
  <c r="V102" i="421"/>
  <c r="W102" i="421" s="1"/>
  <c r="T102" i="421"/>
  <c r="U102" i="421" s="1"/>
  <c r="R102" i="421"/>
  <c r="S102" i="421" s="1"/>
  <c r="P102" i="421"/>
  <c r="Q102" i="421" s="1"/>
  <c r="N102" i="421"/>
  <c r="O102" i="421" s="1"/>
  <c r="L102" i="421"/>
  <c r="M102" i="421" s="1"/>
  <c r="J102" i="421"/>
  <c r="K102" i="421" s="1"/>
  <c r="H102" i="421"/>
  <c r="B102" i="421"/>
  <c r="AM101" i="421"/>
  <c r="AL101" i="421"/>
  <c r="AF101" i="421"/>
  <c r="AE101" i="421"/>
  <c r="Z101" i="421"/>
  <c r="AA101" i="421" s="1"/>
  <c r="X101" i="421"/>
  <c r="Y101" i="421" s="1"/>
  <c r="V101" i="421"/>
  <c r="W101" i="421" s="1"/>
  <c r="T101" i="421"/>
  <c r="U101" i="421" s="1"/>
  <c r="R101" i="421"/>
  <c r="S101" i="421" s="1"/>
  <c r="P101" i="421"/>
  <c r="Q101" i="421" s="1"/>
  <c r="N101" i="421"/>
  <c r="O101" i="421" s="1"/>
  <c r="L101" i="421"/>
  <c r="M101" i="421" s="1"/>
  <c r="J101" i="421"/>
  <c r="K101" i="421" s="1"/>
  <c r="H101" i="421"/>
  <c r="B101" i="421"/>
  <c r="AM100" i="421"/>
  <c r="AL100" i="421"/>
  <c r="AF100" i="421"/>
  <c r="AE100" i="421"/>
  <c r="Z100" i="421"/>
  <c r="AA100" i="421" s="1"/>
  <c r="X100" i="421"/>
  <c r="Y100" i="421" s="1"/>
  <c r="V100" i="421"/>
  <c r="W100" i="421" s="1"/>
  <c r="T100" i="421"/>
  <c r="U100" i="421" s="1"/>
  <c r="R100" i="421"/>
  <c r="S100" i="421" s="1"/>
  <c r="P100" i="421"/>
  <c r="Q100" i="421" s="1"/>
  <c r="N100" i="421"/>
  <c r="O100" i="421" s="1"/>
  <c r="L100" i="421"/>
  <c r="M100" i="421" s="1"/>
  <c r="J100" i="421"/>
  <c r="K100" i="421" s="1"/>
  <c r="H100" i="421"/>
  <c r="B100" i="421"/>
  <c r="AM99" i="421"/>
  <c r="AL99" i="421"/>
  <c r="AF99" i="421"/>
  <c r="AE99" i="421"/>
  <c r="Z99" i="421"/>
  <c r="AA99" i="421" s="1"/>
  <c r="X99" i="421"/>
  <c r="Y99" i="421" s="1"/>
  <c r="V99" i="421"/>
  <c r="W99" i="421" s="1"/>
  <c r="T99" i="421"/>
  <c r="U99" i="421" s="1"/>
  <c r="R99" i="421"/>
  <c r="S99" i="421" s="1"/>
  <c r="P99" i="421"/>
  <c r="Q99" i="421" s="1"/>
  <c r="N99" i="421"/>
  <c r="O99" i="421" s="1"/>
  <c r="L99" i="421"/>
  <c r="M99" i="421" s="1"/>
  <c r="J99" i="421"/>
  <c r="K99" i="421" s="1"/>
  <c r="H99" i="421"/>
  <c r="B99" i="421"/>
  <c r="AM98" i="421"/>
  <c r="AL98" i="421"/>
  <c r="AF98" i="421"/>
  <c r="AE98" i="421"/>
  <c r="Z98" i="421"/>
  <c r="AA98" i="421" s="1"/>
  <c r="X98" i="421"/>
  <c r="Y98" i="421" s="1"/>
  <c r="V98" i="421"/>
  <c r="W98" i="421" s="1"/>
  <c r="T98" i="421"/>
  <c r="U98" i="421" s="1"/>
  <c r="R98" i="421"/>
  <c r="S98" i="421" s="1"/>
  <c r="P98" i="421"/>
  <c r="Q98" i="421" s="1"/>
  <c r="N98" i="421"/>
  <c r="O98" i="421" s="1"/>
  <c r="L98" i="421"/>
  <c r="M98" i="421" s="1"/>
  <c r="J98" i="421"/>
  <c r="K98" i="421" s="1"/>
  <c r="H98" i="421"/>
  <c r="B98" i="421"/>
  <c r="AM97" i="421"/>
  <c r="AL97" i="421"/>
  <c r="AF97" i="421"/>
  <c r="AE97" i="421"/>
  <c r="Z97" i="421"/>
  <c r="AA97" i="421" s="1"/>
  <c r="X97" i="421"/>
  <c r="Y97" i="421" s="1"/>
  <c r="V97" i="421"/>
  <c r="W97" i="421" s="1"/>
  <c r="T97" i="421"/>
  <c r="U97" i="421" s="1"/>
  <c r="R97" i="421"/>
  <c r="S97" i="421" s="1"/>
  <c r="P97" i="421"/>
  <c r="Q97" i="421" s="1"/>
  <c r="N97" i="421"/>
  <c r="O97" i="421" s="1"/>
  <c r="L97" i="421"/>
  <c r="M97" i="421" s="1"/>
  <c r="J97" i="421"/>
  <c r="K97" i="421" s="1"/>
  <c r="H97" i="421"/>
  <c r="B97" i="421"/>
  <c r="AM96" i="421"/>
  <c r="AL96" i="421"/>
  <c r="AF96" i="421"/>
  <c r="AE96" i="421"/>
  <c r="Z96" i="421"/>
  <c r="AA96" i="421" s="1"/>
  <c r="X96" i="421"/>
  <c r="Y96" i="421" s="1"/>
  <c r="V96" i="421"/>
  <c r="W96" i="421" s="1"/>
  <c r="T96" i="421"/>
  <c r="U96" i="421" s="1"/>
  <c r="R96" i="421"/>
  <c r="S96" i="421" s="1"/>
  <c r="P96" i="421"/>
  <c r="Q96" i="421" s="1"/>
  <c r="N96" i="421"/>
  <c r="O96" i="421" s="1"/>
  <c r="L96" i="421"/>
  <c r="M96" i="421" s="1"/>
  <c r="J96" i="421"/>
  <c r="K96" i="421" s="1"/>
  <c r="H96" i="421"/>
  <c r="B96" i="421"/>
  <c r="AM95" i="421"/>
  <c r="AL95" i="421"/>
  <c r="AF95" i="421"/>
  <c r="AE95" i="421"/>
  <c r="Z95" i="421"/>
  <c r="AA95" i="421" s="1"/>
  <c r="X95" i="421"/>
  <c r="Y95" i="421" s="1"/>
  <c r="V95" i="421"/>
  <c r="W95" i="421" s="1"/>
  <c r="T95" i="421"/>
  <c r="U95" i="421" s="1"/>
  <c r="R95" i="421"/>
  <c r="S95" i="421" s="1"/>
  <c r="P95" i="421"/>
  <c r="Q95" i="421" s="1"/>
  <c r="N95" i="421"/>
  <c r="O95" i="421" s="1"/>
  <c r="L95" i="421"/>
  <c r="M95" i="421" s="1"/>
  <c r="J95" i="421"/>
  <c r="K95" i="421" s="1"/>
  <c r="H95" i="421"/>
  <c r="B95" i="421"/>
  <c r="AM94" i="421"/>
  <c r="AL94" i="421"/>
  <c r="AF94" i="421"/>
  <c r="AE94" i="421"/>
  <c r="Z94" i="421"/>
  <c r="AA94" i="421" s="1"/>
  <c r="X94" i="421"/>
  <c r="Y94" i="421" s="1"/>
  <c r="V94" i="421"/>
  <c r="W94" i="421" s="1"/>
  <c r="T94" i="421"/>
  <c r="U94" i="421" s="1"/>
  <c r="R94" i="421"/>
  <c r="S94" i="421" s="1"/>
  <c r="P94" i="421"/>
  <c r="Q94" i="421" s="1"/>
  <c r="N94" i="421"/>
  <c r="O94" i="421" s="1"/>
  <c r="L94" i="421"/>
  <c r="M94" i="421" s="1"/>
  <c r="J94" i="421"/>
  <c r="K94" i="421" s="1"/>
  <c r="H94" i="421"/>
  <c r="B94" i="421"/>
  <c r="AM93" i="421"/>
  <c r="AL93" i="421"/>
  <c r="AF93" i="421"/>
  <c r="AE93" i="421"/>
  <c r="Z93" i="421"/>
  <c r="AA93" i="421" s="1"/>
  <c r="X93" i="421"/>
  <c r="Y93" i="421" s="1"/>
  <c r="V93" i="421"/>
  <c r="W93" i="421" s="1"/>
  <c r="T93" i="421"/>
  <c r="U93" i="421" s="1"/>
  <c r="R93" i="421"/>
  <c r="S93" i="421" s="1"/>
  <c r="P93" i="421"/>
  <c r="Q93" i="421" s="1"/>
  <c r="N93" i="421"/>
  <c r="O93" i="421" s="1"/>
  <c r="L93" i="421"/>
  <c r="M93" i="421" s="1"/>
  <c r="J93" i="421"/>
  <c r="K93" i="421" s="1"/>
  <c r="H93" i="421"/>
  <c r="B93" i="421"/>
  <c r="AM92" i="421"/>
  <c r="AL92" i="421"/>
  <c r="AF92" i="421"/>
  <c r="AE92" i="421"/>
  <c r="Z92" i="421"/>
  <c r="AA92" i="421" s="1"/>
  <c r="X92" i="421"/>
  <c r="Y92" i="421" s="1"/>
  <c r="V92" i="421"/>
  <c r="W92" i="421" s="1"/>
  <c r="T92" i="421"/>
  <c r="U92" i="421" s="1"/>
  <c r="R92" i="421"/>
  <c r="S92" i="421" s="1"/>
  <c r="P92" i="421"/>
  <c r="Q92" i="421" s="1"/>
  <c r="N92" i="421"/>
  <c r="O92" i="421" s="1"/>
  <c r="L92" i="421"/>
  <c r="M92" i="421" s="1"/>
  <c r="J92" i="421"/>
  <c r="K92" i="421" s="1"/>
  <c r="H92" i="421"/>
  <c r="B92" i="421"/>
  <c r="AM91" i="421"/>
  <c r="AL91" i="421"/>
  <c r="AF91" i="421"/>
  <c r="AE91" i="421"/>
  <c r="Z91" i="421"/>
  <c r="AA91" i="421" s="1"/>
  <c r="X91" i="421"/>
  <c r="Y91" i="421" s="1"/>
  <c r="V91" i="421"/>
  <c r="W91" i="421" s="1"/>
  <c r="T91" i="421"/>
  <c r="U91" i="421" s="1"/>
  <c r="R91" i="421"/>
  <c r="S91" i="421" s="1"/>
  <c r="P91" i="421"/>
  <c r="Q91" i="421" s="1"/>
  <c r="N91" i="421"/>
  <c r="O91" i="421" s="1"/>
  <c r="L91" i="421"/>
  <c r="M91" i="421" s="1"/>
  <c r="J91" i="421"/>
  <c r="K91" i="421" s="1"/>
  <c r="H91" i="421"/>
  <c r="B91" i="421"/>
  <c r="AM90" i="421"/>
  <c r="AL90" i="421"/>
  <c r="AF90" i="421"/>
  <c r="AE90" i="421"/>
  <c r="Z90" i="421"/>
  <c r="AA90" i="421" s="1"/>
  <c r="X90" i="421"/>
  <c r="Y90" i="421" s="1"/>
  <c r="V90" i="421"/>
  <c r="W90" i="421" s="1"/>
  <c r="T90" i="421"/>
  <c r="U90" i="421" s="1"/>
  <c r="R90" i="421"/>
  <c r="S90" i="421" s="1"/>
  <c r="P90" i="421"/>
  <c r="Q90" i="421" s="1"/>
  <c r="N90" i="421"/>
  <c r="O90" i="421" s="1"/>
  <c r="L90" i="421"/>
  <c r="M90" i="421" s="1"/>
  <c r="J90" i="421"/>
  <c r="K90" i="421" s="1"/>
  <c r="H90" i="421"/>
  <c r="I90" i="421" s="1"/>
  <c r="B90" i="421"/>
  <c r="AM89" i="421"/>
  <c r="AL89" i="421"/>
  <c r="AF89" i="421"/>
  <c r="AE89" i="421"/>
  <c r="Z89" i="421"/>
  <c r="AA89" i="421" s="1"/>
  <c r="X89" i="421"/>
  <c r="Y89" i="421" s="1"/>
  <c r="V89" i="421"/>
  <c r="W89" i="421" s="1"/>
  <c r="T89" i="421"/>
  <c r="U89" i="421" s="1"/>
  <c r="R89" i="421"/>
  <c r="S89" i="421" s="1"/>
  <c r="P89" i="421"/>
  <c r="Q89" i="421" s="1"/>
  <c r="N89" i="421"/>
  <c r="O89" i="421" s="1"/>
  <c r="L89" i="421"/>
  <c r="M89" i="421" s="1"/>
  <c r="J89" i="421"/>
  <c r="K89" i="421" s="1"/>
  <c r="H89" i="421"/>
  <c r="I89" i="421" s="1"/>
  <c r="B89" i="421"/>
  <c r="AM88" i="421"/>
  <c r="AL88" i="421"/>
  <c r="AF88" i="421"/>
  <c r="AE88" i="421"/>
  <c r="Z88" i="421"/>
  <c r="AA88" i="421" s="1"/>
  <c r="X88" i="421"/>
  <c r="Y88" i="421" s="1"/>
  <c r="V88" i="421"/>
  <c r="W88" i="421" s="1"/>
  <c r="T88" i="421"/>
  <c r="U88" i="421" s="1"/>
  <c r="R88" i="421"/>
  <c r="S88" i="421" s="1"/>
  <c r="P88" i="421"/>
  <c r="Q88" i="421" s="1"/>
  <c r="N88" i="421"/>
  <c r="O88" i="421" s="1"/>
  <c r="L88" i="421"/>
  <c r="M88" i="421" s="1"/>
  <c r="J88" i="421"/>
  <c r="K88" i="421" s="1"/>
  <c r="H88" i="421"/>
  <c r="I88" i="421" s="1"/>
  <c r="B88" i="421"/>
  <c r="AM87" i="421"/>
  <c r="AL87" i="421"/>
  <c r="AF87" i="421"/>
  <c r="AE87" i="421"/>
  <c r="Z87" i="421"/>
  <c r="AA87" i="421" s="1"/>
  <c r="X87" i="421"/>
  <c r="Y87" i="421" s="1"/>
  <c r="V87" i="421"/>
  <c r="W87" i="421" s="1"/>
  <c r="T87" i="421"/>
  <c r="U87" i="421" s="1"/>
  <c r="R87" i="421"/>
  <c r="S87" i="421" s="1"/>
  <c r="P87" i="421"/>
  <c r="Q87" i="421" s="1"/>
  <c r="N87" i="421"/>
  <c r="O87" i="421" s="1"/>
  <c r="L87" i="421"/>
  <c r="M87" i="421" s="1"/>
  <c r="J87" i="421"/>
  <c r="K87" i="421" s="1"/>
  <c r="H87" i="421"/>
  <c r="I87" i="421" s="1"/>
  <c r="B87" i="421"/>
  <c r="AM86" i="421"/>
  <c r="AL86" i="421"/>
  <c r="AF86" i="421"/>
  <c r="AE86" i="421"/>
  <c r="Z86" i="421"/>
  <c r="AA86" i="421" s="1"/>
  <c r="X86" i="421"/>
  <c r="Y86" i="421" s="1"/>
  <c r="V86" i="421"/>
  <c r="W86" i="421" s="1"/>
  <c r="T86" i="421"/>
  <c r="U86" i="421" s="1"/>
  <c r="R86" i="421"/>
  <c r="S86" i="421" s="1"/>
  <c r="P86" i="421"/>
  <c r="Q86" i="421" s="1"/>
  <c r="N86" i="421"/>
  <c r="O86" i="421" s="1"/>
  <c r="L86" i="421"/>
  <c r="M86" i="421" s="1"/>
  <c r="J86" i="421"/>
  <c r="K86" i="421" s="1"/>
  <c r="H86" i="421"/>
  <c r="I86" i="421" s="1"/>
  <c r="B86" i="421"/>
  <c r="AE85" i="421"/>
  <c r="Z85" i="421"/>
  <c r="AA85" i="421" s="1"/>
  <c r="X85" i="421"/>
  <c r="Y85" i="421" s="1"/>
  <c r="V85" i="421"/>
  <c r="W85" i="421" s="1"/>
  <c r="T85" i="421"/>
  <c r="U85" i="421" s="1"/>
  <c r="R85" i="421"/>
  <c r="S85" i="421" s="1"/>
  <c r="P85" i="421"/>
  <c r="Q85" i="421" s="1"/>
  <c r="N85" i="421"/>
  <c r="O85" i="421" s="1"/>
  <c r="L85" i="421"/>
  <c r="M85" i="421" s="1"/>
  <c r="J85" i="421"/>
  <c r="K85" i="421" s="1"/>
  <c r="H85" i="421"/>
  <c r="B85" i="421"/>
  <c r="AE84" i="421"/>
  <c r="Z84" i="421"/>
  <c r="AA84" i="421" s="1"/>
  <c r="X84" i="421"/>
  <c r="Y84" i="421" s="1"/>
  <c r="V84" i="421"/>
  <c r="W84" i="421" s="1"/>
  <c r="T84" i="421"/>
  <c r="U84" i="421" s="1"/>
  <c r="R84" i="421"/>
  <c r="S84" i="421" s="1"/>
  <c r="P84" i="421"/>
  <c r="Q84" i="421" s="1"/>
  <c r="N84" i="421"/>
  <c r="O84" i="421" s="1"/>
  <c r="L84" i="421"/>
  <c r="M84" i="421" s="1"/>
  <c r="J84" i="421"/>
  <c r="K84" i="421" s="1"/>
  <c r="H84" i="421"/>
  <c r="I84" i="421" s="1"/>
  <c r="B84" i="421"/>
  <c r="AE83" i="421"/>
  <c r="Z83" i="421"/>
  <c r="AA83" i="421" s="1"/>
  <c r="X83" i="421"/>
  <c r="Y83" i="421" s="1"/>
  <c r="V83" i="421"/>
  <c r="W83" i="421" s="1"/>
  <c r="T83" i="421"/>
  <c r="U83" i="421" s="1"/>
  <c r="R83" i="421"/>
  <c r="S83" i="421" s="1"/>
  <c r="P83" i="421"/>
  <c r="Q83" i="421" s="1"/>
  <c r="N83" i="421"/>
  <c r="O83" i="421" s="1"/>
  <c r="L83" i="421"/>
  <c r="M83" i="421" s="1"/>
  <c r="J83" i="421"/>
  <c r="K83" i="421" s="1"/>
  <c r="H83" i="421"/>
  <c r="B83" i="421"/>
  <c r="AE82" i="421"/>
  <c r="Z82" i="421"/>
  <c r="AA82" i="421" s="1"/>
  <c r="X82" i="421"/>
  <c r="Y82" i="421" s="1"/>
  <c r="V82" i="421"/>
  <c r="W82" i="421" s="1"/>
  <c r="T82" i="421"/>
  <c r="U82" i="421" s="1"/>
  <c r="R82" i="421"/>
  <c r="S82" i="421" s="1"/>
  <c r="P82" i="421"/>
  <c r="Q82" i="421" s="1"/>
  <c r="N82" i="421"/>
  <c r="O82" i="421" s="1"/>
  <c r="L82" i="421"/>
  <c r="M82" i="421" s="1"/>
  <c r="J82" i="421"/>
  <c r="K82" i="421" s="1"/>
  <c r="H82" i="421"/>
  <c r="I82" i="421" s="1"/>
  <c r="B82" i="421"/>
  <c r="AE81" i="421"/>
  <c r="Z81" i="421"/>
  <c r="AA81" i="421" s="1"/>
  <c r="X81" i="421"/>
  <c r="Y81" i="421" s="1"/>
  <c r="V81" i="421"/>
  <c r="W81" i="421" s="1"/>
  <c r="T81" i="421"/>
  <c r="U81" i="421" s="1"/>
  <c r="R81" i="421"/>
  <c r="S81" i="421" s="1"/>
  <c r="P81" i="421"/>
  <c r="Q81" i="421" s="1"/>
  <c r="N81" i="421"/>
  <c r="O81" i="421" s="1"/>
  <c r="L81" i="421"/>
  <c r="M81" i="421" s="1"/>
  <c r="J81" i="421"/>
  <c r="K81" i="421" s="1"/>
  <c r="H81" i="421"/>
  <c r="I81" i="421" s="1"/>
  <c r="B81" i="421"/>
  <c r="AE80" i="421"/>
  <c r="Z80" i="421"/>
  <c r="AA80" i="421" s="1"/>
  <c r="X80" i="421"/>
  <c r="Y80" i="421" s="1"/>
  <c r="V80" i="421"/>
  <c r="W80" i="421" s="1"/>
  <c r="T80" i="421"/>
  <c r="U80" i="421" s="1"/>
  <c r="R80" i="421"/>
  <c r="S80" i="421" s="1"/>
  <c r="P80" i="421"/>
  <c r="Q80" i="421" s="1"/>
  <c r="N80" i="421"/>
  <c r="O80" i="421" s="1"/>
  <c r="L80" i="421"/>
  <c r="M80" i="421" s="1"/>
  <c r="J80" i="421"/>
  <c r="K80" i="421" s="1"/>
  <c r="H80" i="421"/>
  <c r="B80" i="421"/>
  <c r="AE79" i="421"/>
  <c r="Z79" i="421"/>
  <c r="AA79" i="421" s="1"/>
  <c r="X79" i="421"/>
  <c r="Y79" i="421" s="1"/>
  <c r="V79" i="421"/>
  <c r="W79" i="421" s="1"/>
  <c r="T79" i="421"/>
  <c r="U79" i="421" s="1"/>
  <c r="R79" i="421"/>
  <c r="S79" i="421" s="1"/>
  <c r="P79" i="421"/>
  <c r="Q79" i="421" s="1"/>
  <c r="N79" i="421"/>
  <c r="O79" i="421" s="1"/>
  <c r="L79" i="421"/>
  <c r="M79" i="421" s="1"/>
  <c r="J79" i="421"/>
  <c r="K79" i="421" s="1"/>
  <c r="H79" i="421"/>
  <c r="B79" i="421"/>
  <c r="AF78" i="421"/>
  <c r="AE78" i="421"/>
  <c r="Z78" i="421"/>
  <c r="AA78" i="421" s="1"/>
  <c r="X78" i="421"/>
  <c r="Y78" i="421" s="1"/>
  <c r="V78" i="421"/>
  <c r="W78" i="421" s="1"/>
  <c r="T78" i="421"/>
  <c r="U78" i="421" s="1"/>
  <c r="R78" i="421"/>
  <c r="S78" i="421" s="1"/>
  <c r="P78" i="421"/>
  <c r="Q78" i="421" s="1"/>
  <c r="N78" i="421"/>
  <c r="O78" i="421" s="1"/>
  <c r="L78" i="421"/>
  <c r="M78" i="421" s="1"/>
  <c r="J78" i="421"/>
  <c r="K78" i="421" s="1"/>
  <c r="H78" i="421"/>
  <c r="B78" i="421"/>
  <c r="AE77" i="421"/>
  <c r="Z77" i="421"/>
  <c r="AA77" i="421" s="1"/>
  <c r="X77" i="421"/>
  <c r="Y77" i="421" s="1"/>
  <c r="V77" i="421"/>
  <c r="W77" i="421" s="1"/>
  <c r="T77" i="421"/>
  <c r="U77" i="421" s="1"/>
  <c r="R77" i="421"/>
  <c r="S77" i="421" s="1"/>
  <c r="P77" i="421"/>
  <c r="Q77" i="421" s="1"/>
  <c r="N77" i="421"/>
  <c r="O77" i="421" s="1"/>
  <c r="L77" i="421"/>
  <c r="M77" i="421" s="1"/>
  <c r="J77" i="421"/>
  <c r="K77" i="421" s="1"/>
  <c r="H77" i="421"/>
  <c r="I77" i="421" s="1"/>
  <c r="B77" i="421"/>
  <c r="AE76" i="421"/>
  <c r="Z76" i="421"/>
  <c r="AA76" i="421" s="1"/>
  <c r="X76" i="421"/>
  <c r="Y76" i="421" s="1"/>
  <c r="V76" i="421"/>
  <c r="W76" i="421" s="1"/>
  <c r="T76" i="421"/>
  <c r="U76" i="421" s="1"/>
  <c r="R76" i="421"/>
  <c r="S76" i="421" s="1"/>
  <c r="P76" i="421"/>
  <c r="Q76" i="421" s="1"/>
  <c r="N76" i="421"/>
  <c r="O76" i="421" s="1"/>
  <c r="L76" i="421"/>
  <c r="M76" i="421" s="1"/>
  <c r="J76" i="421"/>
  <c r="H76" i="421"/>
  <c r="I76" i="421" s="1"/>
  <c r="B76" i="421"/>
  <c r="AE75" i="421"/>
  <c r="Z75" i="421"/>
  <c r="AA75" i="421" s="1"/>
  <c r="X75" i="421"/>
  <c r="Y75" i="421" s="1"/>
  <c r="V75" i="421"/>
  <c r="W75" i="421" s="1"/>
  <c r="T75" i="421"/>
  <c r="U75" i="421" s="1"/>
  <c r="R75" i="421"/>
  <c r="S75" i="421" s="1"/>
  <c r="P75" i="421"/>
  <c r="Q75" i="421" s="1"/>
  <c r="N75" i="421"/>
  <c r="O75" i="421" s="1"/>
  <c r="L75" i="421"/>
  <c r="M75" i="421" s="1"/>
  <c r="J75" i="421"/>
  <c r="K75" i="421" s="1"/>
  <c r="H75" i="421"/>
  <c r="I75" i="421" s="1"/>
  <c r="B75" i="421"/>
  <c r="AE74" i="421"/>
  <c r="Z74" i="421"/>
  <c r="AA74" i="421" s="1"/>
  <c r="X74" i="421"/>
  <c r="Y74" i="421" s="1"/>
  <c r="V74" i="421"/>
  <c r="W74" i="421" s="1"/>
  <c r="T74" i="421"/>
  <c r="U74" i="421" s="1"/>
  <c r="R74" i="421"/>
  <c r="S74" i="421" s="1"/>
  <c r="P74" i="421"/>
  <c r="Q74" i="421" s="1"/>
  <c r="N74" i="421"/>
  <c r="O74" i="421" s="1"/>
  <c r="L74" i="421"/>
  <c r="M74" i="421" s="1"/>
  <c r="J74" i="421"/>
  <c r="K74" i="421" s="1"/>
  <c r="H74" i="421"/>
  <c r="I74" i="421" s="1"/>
  <c r="B74" i="421"/>
  <c r="AE73" i="421"/>
  <c r="Z73" i="421"/>
  <c r="AA73" i="421" s="1"/>
  <c r="X73" i="421"/>
  <c r="Y73" i="421" s="1"/>
  <c r="V73" i="421"/>
  <c r="W73" i="421" s="1"/>
  <c r="T73" i="421"/>
  <c r="U73" i="421" s="1"/>
  <c r="R73" i="421"/>
  <c r="S73" i="421" s="1"/>
  <c r="P73" i="421"/>
  <c r="Q73" i="421" s="1"/>
  <c r="N73" i="421"/>
  <c r="O73" i="421" s="1"/>
  <c r="L73" i="421"/>
  <c r="M73" i="421" s="1"/>
  <c r="J73" i="421"/>
  <c r="K73" i="421" s="1"/>
  <c r="H73" i="421"/>
  <c r="B73" i="421"/>
  <c r="AF72" i="421"/>
  <c r="AE72" i="421"/>
  <c r="Z72" i="421"/>
  <c r="AA72" i="421" s="1"/>
  <c r="X72" i="421"/>
  <c r="Y72" i="421" s="1"/>
  <c r="V72" i="421"/>
  <c r="W72" i="421" s="1"/>
  <c r="T72" i="421"/>
  <c r="U72" i="421" s="1"/>
  <c r="R72" i="421"/>
  <c r="S72" i="421" s="1"/>
  <c r="P72" i="421"/>
  <c r="Q72" i="421" s="1"/>
  <c r="N72" i="421"/>
  <c r="O72" i="421" s="1"/>
  <c r="L72" i="421"/>
  <c r="M72" i="421" s="1"/>
  <c r="J72" i="421"/>
  <c r="K72" i="421" s="1"/>
  <c r="H72" i="421"/>
  <c r="I72" i="421" s="1"/>
  <c r="B72" i="421"/>
  <c r="AE71" i="421"/>
  <c r="Z71" i="421"/>
  <c r="B71" i="421"/>
  <c r="AF70" i="421"/>
  <c r="AB70" i="421"/>
  <c r="Z70" i="421"/>
  <c r="X70" i="421"/>
  <c r="V70" i="421"/>
  <c r="T70" i="421"/>
  <c r="R70" i="421"/>
  <c r="S70" i="421" s="1"/>
  <c r="P70" i="421"/>
  <c r="Q70" i="421" s="1"/>
  <c r="N70" i="421"/>
  <c r="O70" i="421" s="1"/>
  <c r="L70" i="421"/>
  <c r="M70" i="421" s="1"/>
  <c r="J70" i="421"/>
  <c r="K70" i="421" s="1"/>
  <c r="H70" i="421"/>
  <c r="B70" i="421"/>
  <c r="AF69" i="421"/>
  <c r="AE69" i="421"/>
  <c r="Z69" i="421"/>
  <c r="AA69" i="421" s="1"/>
  <c r="X69" i="421"/>
  <c r="Y69" i="421" s="1"/>
  <c r="V69" i="421"/>
  <c r="W69" i="421" s="1"/>
  <c r="T69" i="421"/>
  <c r="U69" i="421" s="1"/>
  <c r="R69" i="421"/>
  <c r="S69" i="421" s="1"/>
  <c r="P69" i="421"/>
  <c r="Q69" i="421" s="1"/>
  <c r="N69" i="421"/>
  <c r="O69" i="421" s="1"/>
  <c r="L69" i="421"/>
  <c r="M69" i="421" s="1"/>
  <c r="J69" i="421"/>
  <c r="K69" i="421" s="1"/>
  <c r="H69" i="421"/>
  <c r="B69" i="421"/>
  <c r="AF68" i="421"/>
  <c r="AE68" i="421"/>
  <c r="Z68" i="421"/>
  <c r="AA68" i="421" s="1"/>
  <c r="X68" i="421"/>
  <c r="Y68" i="421" s="1"/>
  <c r="V68" i="421"/>
  <c r="W68" i="421" s="1"/>
  <c r="T68" i="421"/>
  <c r="U68" i="421" s="1"/>
  <c r="R68" i="421"/>
  <c r="S68" i="421" s="1"/>
  <c r="P68" i="421"/>
  <c r="Q68" i="421" s="1"/>
  <c r="N68" i="421"/>
  <c r="O68" i="421" s="1"/>
  <c r="L68" i="421"/>
  <c r="M68" i="421" s="1"/>
  <c r="J68" i="421"/>
  <c r="K68" i="421" s="1"/>
  <c r="H68" i="421"/>
  <c r="B68" i="421"/>
  <c r="AF67" i="421"/>
  <c r="AE67" i="421"/>
  <c r="Z67" i="421"/>
  <c r="AA67" i="421" s="1"/>
  <c r="X67" i="421"/>
  <c r="Y67" i="421" s="1"/>
  <c r="V67" i="421"/>
  <c r="W67" i="421" s="1"/>
  <c r="T67" i="421"/>
  <c r="U67" i="421" s="1"/>
  <c r="R67" i="421"/>
  <c r="S67" i="421" s="1"/>
  <c r="P67" i="421"/>
  <c r="Q67" i="421" s="1"/>
  <c r="N67" i="421"/>
  <c r="O67" i="421" s="1"/>
  <c r="L67" i="421"/>
  <c r="M67" i="421" s="1"/>
  <c r="J67" i="421"/>
  <c r="K67" i="421" s="1"/>
  <c r="H67" i="421"/>
  <c r="B67" i="421"/>
  <c r="AF66" i="421"/>
  <c r="AE66" i="421"/>
  <c r="Z66" i="421"/>
  <c r="AA66" i="421" s="1"/>
  <c r="X66" i="421"/>
  <c r="Y66" i="421" s="1"/>
  <c r="V66" i="421"/>
  <c r="W66" i="421" s="1"/>
  <c r="T66" i="421"/>
  <c r="U66" i="421" s="1"/>
  <c r="R66" i="421"/>
  <c r="S66" i="421" s="1"/>
  <c r="P66" i="421"/>
  <c r="Q66" i="421" s="1"/>
  <c r="N66" i="421"/>
  <c r="O66" i="421" s="1"/>
  <c r="L66" i="421"/>
  <c r="M66" i="421" s="1"/>
  <c r="J66" i="421"/>
  <c r="K66" i="421" s="1"/>
  <c r="H66" i="421"/>
  <c r="B66" i="421"/>
  <c r="AF65" i="421"/>
  <c r="AE65" i="421"/>
  <c r="Z65" i="421"/>
  <c r="AA65" i="421" s="1"/>
  <c r="X65" i="421"/>
  <c r="Y65" i="421" s="1"/>
  <c r="V65" i="421"/>
  <c r="W65" i="421" s="1"/>
  <c r="T65" i="421"/>
  <c r="U65" i="421" s="1"/>
  <c r="R65" i="421"/>
  <c r="S65" i="421" s="1"/>
  <c r="P65" i="421"/>
  <c r="Q65" i="421" s="1"/>
  <c r="N65" i="421"/>
  <c r="O65" i="421" s="1"/>
  <c r="L65" i="421"/>
  <c r="M65" i="421" s="1"/>
  <c r="J65" i="421"/>
  <c r="K65" i="421" s="1"/>
  <c r="H65" i="421"/>
  <c r="B65" i="421"/>
  <c r="AF64" i="421"/>
  <c r="AE64" i="421"/>
  <c r="Z64" i="421"/>
  <c r="AA64" i="421" s="1"/>
  <c r="X64" i="421"/>
  <c r="Y64" i="421" s="1"/>
  <c r="V64" i="421"/>
  <c r="W64" i="421" s="1"/>
  <c r="T64" i="421"/>
  <c r="U64" i="421" s="1"/>
  <c r="R64" i="421"/>
  <c r="S64" i="421" s="1"/>
  <c r="P64" i="421"/>
  <c r="Q64" i="421" s="1"/>
  <c r="N64" i="421"/>
  <c r="O64" i="421" s="1"/>
  <c r="L64" i="421"/>
  <c r="M64" i="421" s="1"/>
  <c r="J64" i="421"/>
  <c r="K64" i="421" s="1"/>
  <c r="H64" i="421"/>
  <c r="B64" i="421"/>
  <c r="AF63" i="421"/>
  <c r="AE63" i="421"/>
  <c r="Z63" i="421"/>
  <c r="AA63" i="421" s="1"/>
  <c r="X63" i="421"/>
  <c r="Y63" i="421" s="1"/>
  <c r="V63" i="421"/>
  <c r="W63" i="421" s="1"/>
  <c r="T63" i="421"/>
  <c r="U63" i="421" s="1"/>
  <c r="R63" i="421"/>
  <c r="S63" i="421" s="1"/>
  <c r="P63" i="421"/>
  <c r="Q63" i="421" s="1"/>
  <c r="N63" i="421"/>
  <c r="O63" i="421" s="1"/>
  <c r="L63" i="421"/>
  <c r="M63" i="421" s="1"/>
  <c r="J63" i="421"/>
  <c r="K63" i="421" s="1"/>
  <c r="H63" i="421"/>
  <c r="B63" i="421"/>
  <c r="AF62" i="421"/>
  <c r="AE62" i="421"/>
  <c r="Z62" i="421"/>
  <c r="AA62" i="421" s="1"/>
  <c r="X62" i="421"/>
  <c r="Y62" i="421" s="1"/>
  <c r="V62" i="421"/>
  <c r="W62" i="421" s="1"/>
  <c r="T62" i="421"/>
  <c r="U62" i="421" s="1"/>
  <c r="R62" i="421"/>
  <c r="S62" i="421" s="1"/>
  <c r="P62" i="421"/>
  <c r="Q62" i="421" s="1"/>
  <c r="N62" i="421"/>
  <c r="O62" i="421" s="1"/>
  <c r="L62" i="421"/>
  <c r="M62" i="421" s="1"/>
  <c r="J62" i="421"/>
  <c r="K62" i="421" s="1"/>
  <c r="H62" i="421"/>
  <c r="B62" i="421"/>
  <c r="AE61" i="421"/>
  <c r="Z61" i="421"/>
  <c r="AA61" i="421" s="1"/>
  <c r="X61" i="421"/>
  <c r="Y61" i="421" s="1"/>
  <c r="V61" i="421"/>
  <c r="W61" i="421" s="1"/>
  <c r="T61" i="421"/>
  <c r="U61" i="421" s="1"/>
  <c r="R61" i="421"/>
  <c r="S61" i="421" s="1"/>
  <c r="P61" i="421"/>
  <c r="Q61" i="421" s="1"/>
  <c r="N61" i="421"/>
  <c r="O61" i="421" s="1"/>
  <c r="L61" i="421"/>
  <c r="M61" i="421" s="1"/>
  <c r="J61" i="421"/>
  <c r="K61" i="421" s="1"/>
  <c r="H61" i="421"/>
  <c r="I61" i="421" s="1"/>
  <c r="B61" i="421"/>
  <c r="AF60" i="421"/>
  <c r="AE60" i="421"/>
  <c r="Z60" i="421"/>
  <c r="AA60" i="421" s="1"/>
  <c r="X60" i="421"/>
  <c r="Y60" i="421" s="1"/>
  <c r="V60" i="421"/>
  <c r="W60" i="421" s="1"/>
  <c r="T60" i="421"/>
  <c r="U60" i="421" s="1"/>
  <c r="R60" i="421"/>
  <c r="S60" i="421" s="1"/>
  <c r="P60" i="421"/>
  <c r="Q60" i="421" s="1"/>
  <c r="N60" i="421"/>
  <c r="O60" i="421" s="1"/>
  <c r="L60" i="421"/>
  <c r="M60" i="421" s="1"/>
  <c r="J60" i="421"/>
  <c r="H60" i="421"/>
  <c r="B60" i="421"/>
  <c r="AL58" i="421"/>
  <c r="AE58" i="421"/>
  <c r="Z58" i="421"/>
  <c r="AA58" i="421" s="1"/>
  <c r="X58" i="421"/>
  <c r="Y58" i="421" s="1"/>
  <c r="V58" i="421"/>
  <c r="W58" i="421" s="1"/>
  <c r="T58" i="421"/>
  <c r="U58" i="421" s="1"/>
  <c r="R58" i="421"/>
  <c r="S58" i="421" s="1"/>
  <c r="P58" i="421"/>
  <c r="Q58" i="421" s="1"/>
  <c r="N58" i="421"/>
  <c r="O58" i="421" s="1"/>
  <c r="L58" i="421"/>
  <c r="M58" i="421" s="1"/>
  <c r="J58" i="421"/>
  <c r="K58" i="421" s="1"/>
  <c r="H58" i="421"/>
  <c r="I58" i="421" s="1"/>
  <c r="B58" i="421"/>
  <c r="AE59" i="421"/>
  <c r="B59" i="421"/>
  <c r="AM57" i="421"/>
  <c r="AL57" i="421"/>
  <c r="AE57" i="421"/>
  <c r="Z57" i="421"/>
  <c r="AA57" i="421" s="1"/>
  <c r="X57" i="421"/>
  <c r="Y57" i="421" s="1"/>
  <c r="V57" i="421"/>
  <c r="W57" i="421" s="1"/>
  <c r="T57" i="421"/>
  <c r="U57" i="421" s="1"/>
  <c r="R57" i="421"/>
  <c r="S57" i="421" s="1"/>
  <c r="P57" i="421"/>
  <c r="Q57" i="421" s="1"/>
  <c r="N57" i="421"/>
  <c r="O57" i="421" s="1"/>
  <c r="L57" i="421"/>
  <c r="M57" i="421" s="1"/>
  <c r="J57" i="421"/>
  <c r="K57" i="421" s="1"/>
  <c r="H57" i="421"/>
  <c r="I57" i="421" s="1"/>
  <c r="B57" i="421"/>
  <c r="AM56" i="421"/>
  <c r="AL56" i="421"/>
  <c r="AE56" i="421"/>
  <c r="Z56" i="421"/>
  <c r="AA56" i="421" s="1"/>
  <c r="X56" i="421"/>
  <c r="Y56" i="421" s="1"/>
  <c r="V56" i="421"/>
  <c r="W56" i="421" s="1"/>
  <c r="T56" i="421"/>
  <c r="U56" i="421" s="1"/>
  <c r="R56" i="421"/>
  <c r="S56" i="421" s="1"/>
  <c r="P56" i="421"/>
  <c r="Q56" i="421" s="1"/>
  <c r="N56" i="421"/>
  <c r="O56" i="421" s="1"/>
  <c r="L56" i="421"/>
  <c r="M56" i="421" s="1"/>
  <c r="J56" i="421"/>
  <c r="K56" i="421" s="1"/>
  <c r="H56" i="421"/>
  <c r="I56" i="421" s="1"/>
  <c r="B56" i="421"/>
  <c r="AM55" i="421"/>
  <c r="AL55" i="421"/>
  <c r="AE55" i="421"/>
  <c r="Z55" i="421"/>
  <c r="AA55" i="421" s="1"/>
  <c r="X55" i="421"/>
  <c r="Y55" i="421" s="1"/>
  <c r="V55" i="421"/>
  <c r="W55" i="421" s="1"/>
  <c r="T55" i="421"/>
  <c r="U55" i="421" s="1"/>
  <c r="R55" i="421"/>
  <c r="S55" i="421" s="1"/>
  <c r="P55" i="421"/>
  <c r="Q55" i="421" s="1"/>
  <c r="N55" i="421"/>
  <c r="O55" i="421" s="1"/>
  <c r="L55" i="421"/>
  <c r="M55" i="421" s="1"/>
  <c r="J55" i="421"/>
  <c r="K55" i="421" s="1"/>
  <c r="H55" i="421"/>
  <c r="B55" i="421"/>
  <c r="AM54" i="421"/>
  <c r="AL54" i="421"/>
  <c r="AE54" i="421"/>
  <c r="Z54" i="421"/>
  <c r="AA54" i="421" s="1"/>
  <c r="X54" i="421"/>
  <c r="Y54" i="421" s="1"/>
  <c r="V54" i="421"/>
  <c r="W54" i="421" s="1"/>
  <c r="T54" i="421"/>
  <c r="U54" i="421" s="1"/>
  <c r="R54" i="421"/>
  <c r="S54" i="421" s="1"/>
  <c r="P54" i="421"/>
  <c r="Q54" i="421" s="1"/>
  <c r="N54" i="421"/>
  <c r="O54" i="421" s="1"/>
  <c r="L54" i="421"/>
  <c r="M54" i="421" s="1"/>
  <c r="J54" i="421"/>
  <c r="K54" i="421" s="1"/>
  <c r="H54" i="421"/>
  <c r="B54" i="421"/>
  <c r="AM53" i="421"/>
  <c r="AL53" i="421"/>
  <c r="AE53" i="421"/>
  <c r="Z53" i="421"/>
  <c r="AA53" i="421" s="1"/>
  <c r="X53" i="421"/>
  <c r="Y53" i="421" s="1"/>
  <c r="V53" i="421"/>
  <c r="W53" i="421" s="1"/>
  <c r="T53" i="421"/>
  <c r="U53" i="421" s="1"/>
  <c r="R53" i="421"/>
  <c r="S53" i="421" s="1"/>
  <c r="P53" i="421"/>
  <c r="Q53" i="421" s="1"/>
  <c r="N53" i="421"/>
  <c r="O53" i="421" s="1"/>
  <c r="L53" i="421"/>
  <c r="M53" i="421" s="1"/>
  <c r="J53" i="421"/>
  <c r="K53" i="421" s="1"/>
  <c r="H53" i="421"/>
  <c r="I53" i="421" s="1"/>
  <c r="B53" i="421"/>
  <c r="AM52" i="421"/>
  <c r="AL52" i="421"/>
  <c r="AF52" i="421"/>
  <c r="AE52" i="421"/>
  <c r="Z52" i="421"/>
  <c r="AA52" i="421" s="1"/>
  <c r="X52" i="421"/>
  <c r="Y52" i="421" s="1"/>
  <c r="V52" i="421"/>
  <c r="W52" i="421" s="1"/>
  <c r="T52" i="421"/>
  <c r="U52" i="421" s="1"/>
  <c r="R52" i="421"/>
  <c r="S52" i="421" s="1"/>
  <c r="P52" i="421"/>
  <c r="Q52" i="421" s="1"/>
  <c r="N52" i="421"/>
  <c r="O52" i="421" s="1"/>
  <c r="L52" i="421"/>
  <c r="M52" i="421" s="1"/>
  <c r="J52" i="421"/>
  <c r="K52" i="421" s="1"/>
  <c r="H52" i="421"/>
  <c r="B52" i="421"/>
  <c r="AM51" i="421"/>
  <c r="AL51" i="421"/>
  <c r="AE51" i="421"/>
  <c r="Z51" i="421"/>
  <c r="AA51" i="421" s="1"/>
  <c r="X51" i="421"/>
  <c r="Y51" i="421" s="1"/>
  <c r="V51" i="421"/>
  <c r="W51" i="421" s="1"/>
  <c r="T51" i="421"/>
  <c r="U51" i="421" s="1"/>
  <c r="R51" i="421"/>
  <c r="S51" i="421" s="1"/>
  <c r="P51" i="421"/>
  <c r="Q51" i="421" s="1"/>
  <c r="N51" i="421"/>
  <c r="O51" i="421" s="1"/>
  <c r="L51" i="421"/>
  <c r="M51" i="421" s="1"/>
  <c r="J51" i="421"/>
  <c r="K51" i="421" s="1"/>
  <c r="H51" i="421"/>
  <c r="B51" i="421"/>
  <c r="AM50" i="421"/>
  <c r="AL50" i="421"/>
  <c r="AE50" i="421"/>
  <c r="Z50" i="421"/>
  <c r="AA50" i="421" s="1"/>
  <c r="X50" i="421"/>
  <c r="Y50" i="421" s="1"/>
  <c r="V50" i="421"/>
  <c r="W50" i="421" s="1"/>
  <c r="T50" i="421"/>
  <c r="U50" i="421" s="1"/>
  <c r="R50" i="421"/>
  <c r="S50" i="421" s="1"/>
  <c r="P50" i="421"/>
  <c r="Q50" i="421" s="1"/>
  <c r="N50" i="421"/>
  <c r="O50" i="421" s="1"/>
  <c r="L50" i="421"/>
  <c r="M50" i="421" s="1"/>
  <c r="J50" i="421"/>
  <c r="K50" i="421" s="1"/>
  <c r="H50" i="421"/>
  <c r="I50" i="421" s="1"/>
  <c r="B50" i="421"/>
  <c r="AM49" i="421"/>
  <c r="AL49" i="421"/>
  <c r="AE49" i="421"/>
  <c r="Z49" i="421"/>
  <c r="AA49" i="421" s="1"/>
  <c r="X49" i="421"/>
  <c r="Y49" i="421" s="1"/>
  <c r="V49" i="421"/>
  <c r="W49" i="421" s="1"/>
  <c r="T49" i="421"/>
  <c r="U49" i="421" s="1"/>
  <c r="R49" i="421"/>
  <c r="S49" i="421" s="1"/>
  <c r="P49" i="421"/>
  <c r="Q49" i="421" s="1"/>
  <c r="N49" i="421"/>
  <c r="O49" i="421" s="1"/>
  <c r="L49" i="421"/>
  <c r="M49" i="421" s="1"/>
  <c r="J49" i="421"/>
  <c r="K49" i="421" s="1"/>
  <c r="H49" i="421"/>
  <c r="B49" i="421"/>
  <c r="AM48" i="421"/>
  <c r="AL48" i="421"/>
  <c r="AE48" i="421"/>
  <c r="Z48" i="421"/>
  <c r="AA48" i="421" s="1"/>
  <c r="X48" i="421"/>
  <c r="Y48" i="421" s="1"/>
  <c r="V48" i="421"/>
  <c r="W48" i="421" s="1"/>
  <c r="T48" i="421"/>
  <c r="U48" i="421" s="1"/>
  <c r="R48" i="421"/>
  <c r="S48" i="421" s="1"/>
  <c r="P48" i="421"/>
  <c r="Q48" i="421" s="1"/>
  <c r="N48" i="421"/>
  <c r="O48" i="421" s="1"/>
  <c r="L48" i="421"/>
  <c r="M48" i="421" s="1"/>
  <c r="J48" i="421"/>
  <c r="K48" i="421" s="1"/>
  <c r="H48" i="421"/>
  <c r="I48" i="421" s="1"/>
  <c r="B48" i="421"/>
  <c r="AM47" i="421"/>
  <c r="AL47" i="421"/>
  <c r="AE47" i="421"/>
  <c r="Z47" i="421"/>
  <c r="AA47" i="421" s="1"/>
  <c r="X47" i="421"/>
  <c r="Y47" i="421" s="1"/>
  <c r="V47" i="421"/>
  <c r="W47" i="421" s="1"/>
  <c r="T47" i="421"/>
  <c r="U47" i="421" s="1"/>
  <c r="R47" i="421"/>
  <c r="S47" i="421" s="1"/>
  <c r="P47" i="421"/>
  <c r="Q47" i="421" s="1"/>
  <c r="N47" i="421"/>
  <c r="O47" i="421" s="1"/>
  <c r="L47" i="421"/>
  <c r="M47" i="421" s="1"/>
  <c r="J47" i="421"/>
  <c r="K47" i="421" s="1"/>
  <c r="H47" i="421"/>
  <c r="B47" i="421"/>
  <c r="AM46" i="421"/>
  <c r="AL46" i="421"/>
  <c r="AE46" i="421"/>
  <c r="Z46" i="421"/>
  <c r="AA46" i="421" s="1"/>
  <c r="X46" i="421"/>
  <c r="Y46" i="421" s="1"/>
  <c r="V46" i="421"/>
  <c r="W46" i="421" s="1"/>
  <c r="T46" i="421"/>
  <c r="U46" i="421" s="1"/>
  <c r="R46" i="421"/>
  <c r="S46" i="421" s="1"/>
  <c r="P46" i="421"/>
  <c r="Q46" i="421" s="1"/>
  <c r="N46" i="421"/>
  <c r="O46" i="421" s="1"/>
  <c r="L46" i="421"/>
  <c r="M46" i="421" s="1"/>
  <c r="J46" i="421"/>
  <c r="K46" i="421" s="1"/>
  <c r="H46" i="421"/>
  <c r="B46" i="421"/>
  <c r="AM45" i="421"/>
  <c r="AL45" i="421"/>
  <c r="AF45" i="421"/>
  <c r="AE45" i="421"/>
  <c r="Z45" i="421"/>
  <c r="AA45" i="421" s="1"/>
  <c r="X45" i="421"/>
  <c r="Y45" i="421" s="1"/>
  <c r="V45" i="421"/>
  <c r="W45" i="421" s="1"/>
  <c r="T45" i="421"/>
  <c r="U45" i="421" s="1"/>
  <c r="R45" i="421"/>
  <c r="S45" i="421" s="1"/>
  <c r="P45" i="421"/>
  <c r="Q45" i="421" s="1"/>
  <c r="N45" i="421"/>
  <c r="O45" i="421" s="1"/>
  <c r="L45" i="421"/>
  <c r="M45" i="421" s="1"/>
  <c r="J45" i="421"/>
  <c r="K45" i="421" s="1"/>
  <c r="H45" i="421"/>
  <c r="I45" i="421" s="1"/>
  <c r="B45" i="421"/>
  <c r="AM44" i="421"/>
  <c r="AL44" i="421"/>
  <c r="AF44" i="421"/>
  <c r="AE44" i="421"/>
  <c r="Z44" i="421"/>
  <c r="AA44" i="421" s="1"/>
  <c r="X44" i="421"/>
  <c r="Y44" i="421" s="1"/>
  <c r="V44" i="421"/>
  <c r="W44" i="421" s="1"/>
  <c r="T44" i="421"/>
  <c r="U44" i="421" s="1"/>
  <c r="R44" i="421"/>
  <c r="S44" i="421" s="1"/>
  <c r="P44" i="421"/>
  <c r="Q44" i="421" s="1"/>
  <c r="N44" i="421"/>
  <c r="O44" i="421" s="1"/>
  <c r="L44" i="421"/>
  <c r="M44" i="421" s="1"/>
  <c r="J44" i="421"/>
  <c r="K44" i="421" s="1"/>
  <c r="H44" i="421"/>
  <c r="B44" i="421"/>
  <c r="AM43" i="421"/>
  <c r="AL43" i="421"/>
  <c r="AF43" i="421"/>
  <c r="AE43" i="421"/>
  <c r="Z43" i="421"/>
  <c r="AA43" i="421" s="1"/>
  <c r="X43" i="421"/>
  <c r="Y43" i="421" s="1"/>
  <c r="V43" i="421"/>
  <c r="W43" i="421" s="1"/>
  <c r="T43" i="421"/>
  <c r="U43" i="421" s="1"/>
  <c r="R43" i="421"/>
  <c r="S43" i="421" s="1"/>
  <c r="P43" i="421"/>
  <c r="Q43" i="421" s="1"/>
  <c r="N43" i="421"/>
  <c r="O43" i="421" s="1"/>
  <c r="L43" i="421"/>
  <c r="M43" i="421" s="1"/>
  <c r="J43" i="421"/>
  <c r="K43" i="421" s="1"/>
  <c r="H43" i="421"/>
  <c r="B43" i="421"/>
  <c r="AM42" i="421"/>
  <c r="AL42" i="421"/>
  <c r="AF42" i="421"/>
  <c r="AE42" i="421"/>
  <c r="Z42" i="421"/>
  <c r="AA42" i="421" s="1"/>
  <c r="X42" i="421"/>
  <c r="Y42" i="421" s="1"/>
  <c r="V42" i="421"/>
  <c r="W42" i="421" s="1"/>
  <c r="T42" i="421"/>
  <c r="U42" i="421" s="1"/>
  <c r="R42" i="421"/>
  <c r="S42" i="421" s="1"/>
  <c r="P42" i="421"/>
  <c r="Q42" i="421" s="1"/>
  <c r="N42" i="421"/>
  <c r="O42" i="421" s="1"/>
  <c r="L42" i="421"/>
  <c r="M42" i="421" s="1"/>
  <c r="J42" i="421"/>
  <c r="K42" i="421" s="1"/>
  <c r="H42" i="421"/>
  <c r="B42" i="421"/>
  <c r="AM41" i="421"/>
  <c r="AL41" i="421"/>
  <c r="AE41" i="421"/>
  <c r="Z41" i="421"/>
  <c r="AA41" i="421" s="1"/>
  <c r="X41" i="421"/>
  <c r="Y41" i="421" s="1"/>
  <c r="V41" i="421"/>
  <c r="W41" i="421" s="1"/>
  <c r="T41" i="421"/>
  <c r="U41" i="421" s="1"/>
  <c r="R41" i="421"/>
  <c r="S41" i="421" s="1"/>
  <c r="P41" i="421"/>
  <c r="Q41" i="421" s="1"/>
  <c r="N41" i="421"/>
  <c r="O41" i="421" s="1"/>
  <c r="L41" i="421"/>
  <c r="M41" i="421" s="1"/>
  <c r="J41" i="421"/>
  <c r="H41" i="421"/>
  <c r="B41" i="421"/>
  <c r="AM40" i="421"/>
  <c r="AL40" i="421"/>
  <c r="AF40" i="421"/>
  <c r="AE40" i="421"/>
  <c r="Z40" i="421"/>
  <c r="AA40" i="421" s="1"/>
  <c r="X40" i="421"/>
  <c r="Y40" i="421" s="1"/>
  <c r="V40" i="421"/>
  <c r="W40" i="421" s="1"/>
  <c r="T40" i="421"/>
  <c r="U40" i="421" s="1"/>
  <c r="R40" i="421"/>
  <c r="S40" i="421" s="1"/>
  <c r="P40" i="421"/>
  <c r="Q40" i="421" s="1"/>
  <c r="N40" i="421"/>
  <c r="O40" i="421" s="1"/>
  <c r="L40" i="421"/>
  <c r="M40" i="421" s="1"/>
  <c r="J40" i="421"/>
  <c r="K40" i="421" s="1"/>
  <c r="H40" i="421"/>
  <c r="I40" i="421" s="1"/>
  <c r="B40" i="421"/>
  <c r="AM39" i="421"/>
  <c r="AL39" i="421"/>
  <c r="AF39" i="421"/>
  <c r="AE39" i="421"/>
  <c r="Z39" i="421"/>
  <c r="AA39" i="421" s="1"/>
  <c r="X39" i="421"/>
  <c r="Y39" i="421" s="1"/>
  <c r="V39" i="421"/>
  <c r="W39" i="421" s="1"/>
  <c r="T39" i="421"/>
  <c r="U39" i="421" s="1"/>
  <c r="R39" i="421"/>
  <c r="S39" i="421" s="1"/>
  <c r="P39" i="421"/>
  <c r="Q39" i="421" s="1"/>
  <c r="N39" i="421"/>
  <c r="O39" i="421" s="1"/>
  <c r="L39" i="421"/>
  <c r="M39" i="421" s="1"/>
  <c r="J39" i="421"/>
  <c r="K39" i="421" s="1"/>
  <c r="H39" i="421"/>
  <c r="B39" i="421"/>
  <c r="AM38" i="421"/>
  <c r="AL38" i="421"/>
  <c r="AF38" i="421"/>
  <c r="AE38" i="421"/>
  <c r="Z38" i="421"/>
  <c r="AA38" i="421" s="1"/>
  <c r="X38" i="421"/>
  <c r="Y38" i="421" s="1"/>
  <c r="V38" i="421"/>
  <c r="W38" i="421" s="1"/>
  <c r="T38" i="421"/>
  <c r="U38" i="421" s="1"/>
  <c r="R38" i="421"/>
  <c r="S38" i="421" s="1"/>
  <c r="P38" i="421"/>
  <c r="Q38" i="421" s="1"/>
  <c r="N38" i="421"/>
  <c r="O38" i="421" s="1"/>
  <c r="L38" i="421"/>
  <c r="M38" i="421" s="1"/>
  <c r="J38" i="421"/>
  <c r="K38" i="421" s="1"/>
  <c r="H38" i="421"/>
  <c r="B38" i="421"/>
  <c r="AM37" i="421"/>
  <c r="AL37" i="421"/>
  <c r="AF37" i="421"/>
  <c r="AE37" i="421"/>
  <c r="Z37" i="421"/>
  <c r="AA37" i="421" s="1"/>
  <c r="X37" i="421"/>
  <c r="Y37" i="421" s="1"/>
  <c r="V37" i="421"/>
  <c r="W37" i="421" s="1"/>
  <c r="T37" i="421"/>
  <c r="U37" i="421" s="1"/>
  <c r="R37" i="421"/>
  <c r="S37" i="421" s="1"/>
  <c r="P37" i="421"/>
  <c r="Q37" i="421" s="1"/>
  <c r="N37" i="421"/>
  <c r="O37" i="421" s="1"/>
  <c r="L37" i="421"/>
  <c r="M37" i="421" s="1"/>
  <c r="J37" i="421"/>
  <c r="K37" i="421" s="1"/>
  <c r="H37" i="421"/>
  <c r="B37" i="421"/>
  <c r="AM36" i="421"/>
  <c r="AL36" i="421"/>
  <c r="AF36" i="421"/>
  <c r="AE36" i="421"/>
  <c r="Z36" i="421"/>
  <c r="AA36" i="421" s="1"/>
  <c r="X36" i="421"/>
  <c r="Y36" i="421" s="1"/>
  <c r="V36" i="421"/>
  <c r="W36" i="421" s="1"/>
  <c r="T36" i="421"/>
  <c r="U36" i="421" s="1"/>
  <c r="R36" i="421"/>
  <c r="S36" i="421" s="1"/>
  <c r="P36" i="421"/>
  <c r="Q36" i="421" s="1"/>
  <c r="N36" i="421"/>
  <c r="O36" i="421" s="1"/>
  <c r="L36" i="421"/>
  <c r="M36" i="421" s="1"/>
  <c r="J36" i="421"/>
  <c r="K36" i="421" s="1"/>
  <c r="H36" i="421"/>
  <c r="B36" i="421"/>
  <c r="AM35" i="421"/>
  <c r="AL35" i="421"/>
  <c r="AF35" i="421"/>
  <c r="AE35" i="421"/>
  <c r="Z35" i="421"/>
  <c r="AA35" i="421" s="1"/>
  <c r="X35" i="421"/>
  <c r="Y35" i="421" s="1"/>
  <c r="V35" i="421"/>
  <c r="W35" i="421" s="1"/>
  <c r="T35" i="421"/>
  <c r="U35" i="421" s="1"/>
  <c r="R35" i="421"/>
  <c r="S35" i="421" s="1"/>
  <c r="P35" i="421"/>
  <c r="Q35" i="421" s="1"/>
  <c r="N35" i="421"/>
  <c r="O35" i="421" s="1"/>
  <c r="L35" i="421"/>
  <c r="M35" i="421" s="1"/>
  <c r="J35" i="421"/>
  <c r="K35" i="421" s="1"/>
  <c r="H35" i="421"/>
  <c r="B35" i="421"/>
  <c r="AM34" i="421"/>
  <c r="AL34" i="421"/>
  <c r="AF34" i="421"/>
  <c r="AE34" i="421"/>
  <c r="Z34" i="421"/>
  <c r="AA34" i="421" s="1"/>
  <c r="X34" i="421"/>
  <c r="Y34" i="421" s="1"/>
  <c r="V34" i="421"/>
  <c r="W34" i="421" s="1"/>
  <c r="T34" i="421"/>
  <c r="U34" i="421" s="1"/>
  <c r="R34" i="421"/>
  <c r="S34" i="421" s="1"/>
  <c r="P34" i="421"/>
  <c r="Q34" i="421" s="1"/>
  <c r="N34" i="421"/>
  <c r="O34" i="421" s="1"/>
  <c r="L34" i="421"/>
  <c r="M34" i="421" s="1"/>
  <c r="J34" i="421"/>
  <c r="K34" i="421" s="1"/>
  <c r="H34" i="421"/>
  <c r="B34" i="421"/>
  <c r="AM33" i="421"/>
  <c r="AL33" i="421"/>
  <c r="AF33" i="421"/>
  <c r="AE33" i="421"/>
  <c r="Z33" i="421"/>
  <c r="AA33" i="421" s="1"/>
  <c r="X33" i="421"/>
  <c r="Y33" i="421" s="1"/>
  <c r="V33" i="421"/>
  <c r="W33" i="421" s="1"/>
  <c r="T33" i="421"/>
  <c r="U33" i="421" s="1"/>
  <c r="R33" i="421"/>
  <c r="S33" i="421" s="1"/>
  <c r="P33" i="421"/>
  <c r="Q33" i="421" s="1"/>
  <c r="N33" i="421"/>
  <c r="O33" i="421" s="1"/>
  <c r="L33" i="421"/>
  <c r="M33" i="421" s="1"/>
  <c r="J33" i="421"/>
  <c r="K33" i="421" s="1"/>
  <c r="H33" i="421"/>
  <c r="B33" i="421"/>
  <c r="AM32" i="421"/>
  <c r="AL32" i="421"/>
  <c r="AF32" i="421"/>
  <c r="AE32" i="421"/>
  <c r="Z32" i="421"/>
  <c r="AA32" i="421" s="1"/>
  <c r="X32" i="421"/>
  <c r="Y32" i="421" s="1"/>
  <c r="V32" i="421"/>
  <c r="W32" i="421" s="1"/>
  <c r="T32" i="421"/>
  <c r="U32" i="421" s="1"/>
  <c r="R32" i="421"/>
  <c r="S32" i="421" s="1"/>
  <c r="P32" i="421"/>
  <c r="Q32" i="421" s="1"/>
  <c r="N32" i="421"/>
  <c r="O32" i="421" s="1"/>
  <c r="L32" i="421"/>
  <c r="M32" i="421" s="1"/>
  <c r="J32" i="421"/>
  <c r="K32" i="421" s="1"/>
  <c r="H32" i="421"/>
  <c r="B32" i="421"/>
  <c r="AM31" i="421"/>
  <c r="AL31" i="421"/>
  <c r="AF31" i="421"/>
  <c r="AE31" i="421"/>
  <c r="Z31" i="421"/>
  <c r="AA31" i="421" s="1"/>
  <c r="X31" i="421"/>
  <c r="Y31" i="421" s="1"/>
  <c r="V31" i="421"/>
  <c r="W31" i="421" s="1"/>
  <c r="T31" i="421"/>
  <c r="U31" i="421" s="1"/>
  <c r="R31" i="421"/>
  <c r="S31" i="421" s="1"/>
  <c r="P31" i="421"/>
  <c r="Q31" i="421" s="1"/>
  <c r="N31" i="421"/>
  <c r="O31" i="421" s="1"/>
  <c r="L31" i="421"/>
  <c r="M31" i="421" s="1"/>
  <c r="J31" i="421"/>
  <c r="K31" i="421" s="1"/>
  <c r="H31" i="421"/>
  <c r="B31" i="421"/>
  <c r="AM30" i="421"/>
  <c r="AL30" i="421"/>
  <c r="AF30" i="421"/>
  <c r="AE30" i="421"/>
  <c r="Z30" i="421"/>
  <c r="AA30" i="421" s="1"/>
  <c r="X30" i="421"/>
  <c r="Y30" i="421" s="1"/>
  <c r="V30" i="421"/>
  <c r="W30" i="421" s="1"/>
  <c r="T30" i="421"/>
  <c r="U30" i="421" s="1"/>
  <c r="R30" i="421"/>
  <c r="S30" i="421" s="1"/>
  <c r="P30" i="421"/>
  <c r="Q30" i="421" s="1"/>
  <c r="N30" i="421"/>
  <c r="O30" i="421" s="1"/>
  <c r="L30" i="421"/>
  <c r="M30" i="421" s="1"/>
  <c r="J30" i="421"/>
  <c r="K30" i="421" s="1"/>
  <c r="H30" i="421"/>
  <c r="B30" i="421"/>
  <c r="AM29" i="421"/>
  <c r="AL29" i="421"/>
  <c r="AF29" i="421"/>
  <c r="AE29" i="421"/>
  <c r="Z29" i="421"/>
  <c r="AA29" i="421" s="1"/>
  <c r="X29" i="421"/>
  <c r="Y29" i="421" s="1"/>
  <c r="V29" i="421"/>
  <c r="W29" i="421" s="1"/>
  <c r="T29" i="421"/>
  <c r="U29" i="421" s="1"/>
  <c r="R29" i="421"/>
  <c r="S29" i="421" s="1"/>
  <c r="P29" i="421"/>
  <c r="Q29" i="421" s="1"/>
  <c r="N29" i="421"/>
  <c r="O29" i="421" s="1"/>
  <c r="L29" i="421"/>
  <c r="M29" i="421" s="1"/>
  <c r="J29" i="421"/>
  <c r="K29" i="421" s="1"/>
  <c r="H29" i="421"/>
  <c r="B29" i="421"/>
  <c r="AM28" i="421"/>
  <c r="AL28" i="421"/>
  <c r="AE28" i="421"/>
  <c r="Z28" i="421"/>
  <c r="AA28" i="421" s="1"/>
  <c r="X28" i="421"/>
  <c r="Y28" i="421" s="1"/>
  <c r="V28" i="421"/>
  <c r="W28" i="421" s="1"/>
  <c r="T28" i="421"/>
  <c r="U28" i="421" s="1"/>
  <c r="R28" i="421"/>
  <c r="S28" i="421" s="1"/>
  <c r="P28" i="421"/>
  <c r="Q28" i="421" s="1"/>
  <c r="N28" i="421"/>
  <c r="O28" i="421" s="1"/>
  <c r="L28" i="421"/>
  <c r="M28" i="421" s="1"/>
  <c r="J28" i="421"/>
  <c r="K28" i="421" s="1"/>
  <c r="H28" i="421"/>
  <c r="I28" i="421" s="1"/>
  <c r="B28" i="421"/>
  <c r="AM27" i="421"/>
  <c r="AL27" i="421"/>
  <c r="AF27" i="421"/>
  <c r="AE27" i="421"/>
  <c r="Z27" i="421"/>
  <c r="AA27" i="421" s="1"/>
  <c r="X27" i="421"/>
  <c r="Y27" i="421" s="1"/>
  <c r="V27" i="421"/>
  <c r="W27" i="421" s="1"/>
  <c r="T27" i="421"/>
  <c r="U27" i="421" s="1"/>
  <c r="R27" i="421"/>
  <c r="S27" i="421" s="1"/>
  <c r="P27" i="421"/>
  <c r="Q27" i="421" s="1"/>
  <c r="N27" i="421"/>
  <c r="O27" i="421" s="1"/>
  <c r="L27" i="421"/>
  <c r="M27" i="421" s="1"/>
  <c r="J27" i="421"/>
  <c r="K27" i="421" s="1"/>
  <c r="H27" i="421"/>
  <c r="B27" i="421"/>
  <c r="AM26" i="421"/>
  <c r="AL26" i="421"/>
  <c r="AF26" i="421"/>
  <c r="AE26" i="421"/>
  <c r="Z26" i="421"/>
  <c r="AA26" i="421" s="1"/>
  <c r="X26" i="421"/>
  <c r="Y26" i="421" s="1"/>
  <c r="V26" i="421"/>
  <c r="W26" i="421" s="1"/>
  <c r="T26" i="421"/>
  <c r="U26" i="421" s="1"/>
  <c r="R26" i="421"/>
  <c r="S26" i="421" s="1"/>
  <c r="P26" i="421"/>
  <c r="Q26" i="421" s="1"/>
  <c r="N26" i="421"/>
  <c r="O26" i="421" s="1"/>
  <c r="L26" i="421"/>
  <c r="M26" i="421" s="1"/>
  <c r="J26" i="421"/>
  <c r="K26" i="421" s="1"/>
  <c r="H26" i="421"/>
  <c r="I26" i="421" s="1"/>
  <c r="B26" i="421"/>
  <c r="AM25" i="421"/>
  <c r="AL25" i="421"/>
  <c r="AE25" i="421"/>
  <c r="Z25" i="421"/>
  <c r="AA25" i="421" s="1"/>
  <c r="X25" i="421"/>
  <c r="Y25" i="421" s="1"/>
  <c r="V25" i="421"/>
  <c r="W25" i="421" s="1"/>
  <c r="T25" i="421"/>
  <c r="U25" i="421" s="1"/>
  <c r="R25" i="421"/>
  <c r="S25" i="421" s="1"/>
  <c r="P25" i="421"/>
  <c r="Q25" i="421" s="1"/>
  <c r="N25" i="421"/>
  <c r="O25" i="421" s="1"/>
  <c r="L25" i="421"/>
  <c r="M25" i="421" s="1"/>
  <c r="J25" i="421"/>
  <c r="K25" i="421" s="1"/>
  <c r="H25" i="421"/>
  <c r="B25" i="421"/>
  <c r="AM24" i="421"/>
  <c r="AL24" i="421"/>
  <c r="AF24" i="421"/>
  <c r="AE24" i="421"/>
  <c r="Z24" i="421"/>
  <c r="AA24" i="421" s="1"/>
  <c r="X24" i="421"/>
  <c r="Y24" i="421" s="1"/>
  <c r="V24" i="421"/>
  <c r="W24" i="421" s="1"/>
  <c r="T24" i="421"/>
  <c r="U24" i="421" s="1"/>
  <c r="R24" i="421"/>
  <c r="S24" i="421" s="1"/>
  <c r="P24" i="421"/>
  <c r="Q24" i="421" s="1"/>
  <c r="N24" i="421"/>
  <c r="O24" i="421" s="1"/>
  <c r="L24" i="421"/>
  <c r="M24" i="421" s="1"/>
  <c r="J24" i="421"/>
  <c r="K24" i="421" s="1"/>
  <c r="H24" i="421"/>
  <c r="B24" i="421"/>
  <c r="AM23" i="421"/>
  <c r="AL23" i="421"/>
  <c r="AF23" i="421"/>
  <c r="AE23" i="421"/>
  <c r="Z23" i="421"/>
  <c r="AA23" i="421" s="1"/>
  <c r="X23" i="421"/>
  <c r="Y23" i="421" s="1"/>
  <c r="V23" i="421"/>
  <c r="W23" i="421" s="1"/>
  <c r="T23" i="421"/>
  <c r="U23" i="421" s="1"/>
  <c r="R23" i="421"/>
  <c r="S23" i="421" s="1"/>
  <c r="P23" i="421"/>
  <c r="Q23" i="421" s="1"/>
  <c r="N23" i="421"/>
  <c r="O23" i="421" s="1"/>
  <c r="L23" i="421"/>
  <c r="M23" i="421" s="1"/>
  <c r="J23" i="421"/>
  <c r="K23" i="421" s="1"/>
  <c r="H23" i="421"/>
  <c r="B23" i="421"/>
  <c r="AM22" i="421"/>
  <c r="AL22" i="421"/>
  <c r="AF22" i="421"/>
  <c r="AE22" i="421"/>
  <c r="Z22" i="421"/>
  <c r="AA22" i="421" s="1"/>
  <c r="X22" i="421"/>
  <c r="Y22" i="421" s="1"/>
  <c r="V22" i="421"/>
  <c r="W22" i="421" s="1"/>
  <c r="T22" i="421"/>
  <c r="U22" i="421" s="1"/>
  <c r="R22" i="421"/>
  <c r="S22" i="421" s="1"/>
  <c r="P22" i="421"/>
  <c r="Q22" i="421" s="1"/>
  <c r="N22" i="421"/>
  <c r="O22" i="421" s="1"/>
  <c r="L22" i="421"/>
  <c r="M22" i="421" s="1"/>
  <c r="J22" i="421"/>
  <c r="K22" i="421" s="1"/>
  <c r="H22" i="421"/>
  <c r="B22" i="421"/>
  <c r="AM21" i="421"/>
  <c r="AL21" i="421"/>
  <c r="AF21" i="421"/>
  <c r="AE21" i="421"/>
  <c r="Z21" i="421"/>
  <c r="AA21" i="421" s="1"/>
  <c r="X21" i="421"/>
  <c r="Y21" i="421" s="1"/>
  <c r="V21" i="421"/>
  <c r="W21" i="421" s="1"/>
  <c r="T21" i="421"/>
  <c r="U21" i="421" s="1"/>
  <c r="R21" i="421"/>
  <c r="S21" i="421" s="1"/>
  <c r="P21" i="421"/>
  <c r="Q21" i="421" s="1"/>
  <c r="N21" i="421"/>
  <c r="O21" i="421" s="1"/>
  <c r="L21" i="421"/>
  <c r="M21" i="421" s="1"/>
  <c r="J21" i="421"/>
  <c r="K21" i="421" s="1"/>
  <c r="H21" i="421"/>
  <c r="B21" i="421"/>
  <c r="AM20" i="421"/>
  <c r="AL20" i="421"/>
  <c r="AF20" i="421"/>
  <c r="AE20" i="421"/>
  <c r="Z20" i="421"/>
  <c r="AA20" i="421" s="1"/>
  <c r="X20" i="421"/>
  <c r="Y20" i="421" s="1"/>
  <c r="V20" i="421"/>
  <c r="W20" i="421" s="1"/>
  <c r="T20" i="421"/>
  <c r="U20" i="421" s="1"/>
  <c r="R20" i="421"/>
  <c r="S20" i="421" s="1"/>
  <c r="P20" i="421"/>
  <c r="Q20" i="421" s="1"/>
  <c r="N20" i="421"/>
  <c r="O20" i="421" s="1"/>
  <c r="L20" i="421"/>
  <c r="M20" i="421" s="1"/>
  <c r="J20" i="421"/>
  <c r="K20" i="421" s="1"/>
  <c r="H20" i="421"/>
  <c r="I20" i="421" s="1"/>
  <c r="B20" i="421"/>
  <c r="AM19" i="421"/>
  <c r="AL19" i="421"/>
  <c r="AF19" i="421"/>
  <c r="AE19" i="421"/>
  <c r="Z19" i="421"/>
  <c r="AA19" i="421" s="1"/>
  <c r="X19" i="421"/>
  <c r="Y19" i="421" s="1"/>
  <c r="V19" i="421"/>
  <c r="W19" i="421" s="1"/>
  <c r="T19" i="421"/>
  <c r="U19" i="421" s="1"/>
  <c r="R19" i="421"/>
  <c r="S19" i="421" s="1"/>
  <c r="P19" i="421"/>
  <c r="Q19" i="421" s="1"/>
  <c r="N19" i="421"/>
  <c r="O19" i="421" s="1"/>
  <c r="L19" i="421"/>
  <c r="M19" i="421" s="1"/>
  <c r="J19" i="421"/>
  <c r="K19" i="421" s="1"/>
  <c r="H19" i="421"/>
  <c r="B19" i="421"/>
  <c r="AM18" i="421"/>
  <c r="AL18" i="421"/>
  <c r="AE18" i="421"/>
  <c r="Z18" i="421"/>
  <c r="AA18" i="421" s="1"/>
  <c r="X18" i="421"/>
  <c r="Y18" i="421" s="1"/>
  <c r="V18" i="421"/>
  <c r="W18" i="421" s="1"/>
  <c r="T18" i="421"/>
  <c r="U18" i="421" s="1"/>
  <c r="R18" i="421"/>
  <c r="S18" i="421" s="1"/>
  <c r="P18" i="421"/>
  <c r="Q18" i="421" s="1"/>
  <c r="N18" i="421"/>
  <c r="O18" i="421" s="1"/>
  <c r="L18" i="421"/>
  <c r="M18" i="421" s="1"/>
  <c r="J18" i="421"/>
  <c r="K18" i="421" s="1"/>
  <c r="H18" i="421"/>
  <c r="I18" i="421" s="1"/>
  <c r="B18" i="421"/>
  <c r="AM17" i="421"/>
  <c r="AL17" i="421"/>
  <c r="AF17" i="421"/>
  <c r="AE17" i="421"/>
  <c r="Z17" i="421"/>
  <c r="AA17" i="421" s="1"/>
  <c r="X17" i="421"/>
  <c r="Y17" i="421" s="1"/>
  <c r="V17" i="421"/>
  <c r="W17" i="421" s="1"/>
  <c r="T17" i="421"/>
  <c r="U17" i="421" s="1"/>
  <c r="R17" i="421"/>
  <c r="S17" i="421" s="1"/>
  <c r="P17" i="421"/>
  <c r="Q17" i="421" s="1"/>
  <c r="N17" i="421"/>
  <c r="O17" i="421" s="1"/>
  <c r="L17" i="421"/>
  <c r="M17" i="421" s="1"/>
  <c r="J17" i="421"/>
  <c r="K17" i="421" s="1"/>
  <c r="H17" i="421"/>
  <c r="I17" i="421" s="1"/>
  <c r="B17" i="421"/>
  <c r="AM13" i="421"/>
  <c r="AL13" i="421"/>
  <c r="AF13" i="421"/>
  <c r="AE13" i="421"/>
  <c r="Z13" i="421"/>
  <c r="AA13" i="421" s="1"/>
  <c r="X13" i="421"/>
  <c r="Y13" i="421" s="1"/>
  <c r="V13" i="421"/>
  <c r="W13" i="421" s="1"/>
  <c r="T13" i="421"/>
  <c r="U13" i="421" s="1"/>
  <c r="R13" i="421"/>
  <c r="S13" i="421" s="1"/>
  <c r="P13" i="421"/>
  <c r="Q13" i="421" s="1"/>
  <c r="N13" i="421"/>
  <c r="O13" i="421" s="1"/>
  <c r="L13" i="421"/>
  <c r="M13" i="421" s="1"/>
  <c r="J13" i="421"/>
  <c r="K13" i="421" s="1"/>
  <c r="H13" i="421"/>
  <c r="B13" i="421"/>
  <c r="AM12" i="421"/>
  <c r="AL12" i="421"/>
  <c r="AF12" i="421"/>
  <c r="AE12" i="421"/>
  <c r="Z12" i="421"/>
  <c r="AA12" i="421" s="1"/>
  <c r="X12" i="421"/>
  <c r="Y12" i="421" s="1"/>
  <c r="V12" i="421"/>
  <c r="W12" i="421" s="1"/>
  <c r="T12" i="421"/>
  <c r="U12" i="421" s="1"/>
  <c r="R12" i="421"/>
  <c r="S12" i="421" s="1"/>
  <c r="P12" i="421"/>
  <c r="Q12" i="421" s="1"/>
  <c r="N12" i="421"/>
  <c r="O12" i="421" s="1"/>
  <c r="L12" i="421"/>
  <c r="M12" i="421" s="1"/>
  <c r="J12" i="421"/>
  <c r="K12" i="421" s="1"/>
  <c r="H12" i="421"/>
  <c r="B12" i="421"/>
  <c r="AM11" i="421"/>
  <c r="AL11" i="421"/>
  <c r="AF11" i="421"/>
  <c r="AE11" i="421"/>
  <c r="Z11" i="421"/>
  <c r="AA11" i="421" s="1"/>
  <c r="X11" i="421"/>
  <c r="Y11" i="421" s="1"/>
  <c r="V11" i="421"/>
  <c r="W11" i="421" s="1"/>
  <c r="T11" i="421"/>
  <c r="U11" i="421" s="1"/>
  <c r="R11" i="421"/>
  <c r="S11" i="421" s="1"/>
  <c r="P11" i="421"/>
  <c r="Q11" i="421" s="1"/>
  <c r="N11" i="421"/>
  <c r="O11" i="421" s="1"/>
  <c r="L11" i="421"/>
  <c r="M11" i="421" s="1"/>
  <c r="J11" i="421"/>
  <c r="K11" i="421" s="1"/>
  <c r="H11" i="421"/>
  <c r="I11" i="421" s="1"/>
  <c r="B11" i="421"/>
  <c r="AM10" i="421"/>
  <c r="AL10" i="421"/>
  <c r="AF10" i="421"/>
  <c r="AE10" i="421"/>
  <c r="Z10" i="421"/>
  <c r="AA10" i="421" s="1"/>
  <c r="X10" i="421"/>
  <c r="Y10" i="421" s="1"/>
  <c r="V10" i="421"/>
  <c r="W10" i="421" s="1"/>
  <c r="T10" i="421"/>
  <c r="U10" i="421" s="1"/>
  <c r="R10" i="421"/>
  <c r="S10" i="421" s="1"/>
  <c r="P10" i="421"/>
  <c r="Q10" i="421" s="1"/>
  <c r="N10" i="421"/>
  <c r="O10" i="421" s="1"/>
  <c r="L10" i="421"/>
  <c r="M10" i="421" s="1"/>
  <c r="J10" i="421"/>
  <c r="K10" i="421" s="1"/>
  <c r="H10" i="421"/>
  <c r="B10" i="421"/>
  <c r="AM9" i="421"/>
  <c r="AL9" i="421"/>
  <c r="AF9" i="421"/>
  <c r="AE9" i="421"/>
  <c r="Z9" i="421"/>
  <c r="AA9" i="421" s="1"/>
  <c r="X9" i="421"/>
  <c r="Y9" i="421" s="1"/>
  <c r="V9" i="421"/>
  <c r="W9" i="421" s="1"/>
  <c r="T9" i="421"/>
  <c r="U9" i="421" s="1"/>
  <c r="R9" i="421"/>
  <c r="S9" i="421" s="1"/>
  <c r="P9" i="421"/>
  <c r="Q9" i="421" s="1"/>
  <c r="N9" i="421"/>
  <c r="O9" i="421" s="1"/>
  <c r="L9" i="421"/>
  <c r="M9" i="421" s="1"/>
  <c r="J9" i="421"/>
  <c r="K9" i="421" s="1"/>
  <c r="H9" i="421"/>
  <c r="B9" i="421"/>
  <c r="AF8" i="421"/>
  <c r="AE8" i="421"/>
  <c r="Z8" i="421"/>
  <c r="AA8" i="421" s="1"/>
  <c r="X8" i="421"/>
  <c r="Y8" i="421" s="1"/>
  <c r="V8" i="421"/>
  <c r="W8" i="421" s="1"/>
  <c r="T8" i="421"/>
  <c r="U8" i="421" s="1"/>
  <c r="R8" i="421"/>
  <c r="S8" i="421" s="1"/>
  <c r="P8" i="421"/>
  <c r="Q8" i="421" s="1"/>
  <c r="N8" i="421"/>
  <c r="O8" i="421" s="1"/>
  <c r="L8" i="421"/>
  <c r="M8" i="421" s="1"/>
  <c r="J8" i="421"/>
  <c r="K8" i="421" s="1"/>
  <c r="H8" i="421"/>
  <c r="B8" i="421"/>
  <c r="AF7" i="421"/>
  <c r="AE7" i="421"/>
  <c r="Z7" i="421"/>
  <c r="AA7" i="421" s="1"/>
  <c r="X7" i="421"/>
  <c r="Y7" i="421" s="1"/>
  <c r="V7" i="421"/>
  <c r="W7" i="421" s="1"/>
  <c r="T7" i="421"/>
  <c r="U7" i="421" s="1"/>
  <c r="R7" i="421"/>
  <c r="S7" i="421" s="1"/>
  <c r="P7" i="421"/>
  <c r="Q7" i="421" s="1"/>
  <c r="N7" i="421"/>
  <c r="O7" i="421" s="1"/>
  <c r="L7" i="421"/>
  <c r="M7" i="421" s="1"/>
  <c r="J7" i="421"/>
  <c r="K7" i="421" s="1"/>
  <c r="H7" i="421"/>
  <c r="B7" i="421"/>
  <c r="AF6" i="421"/>
  <c r="AE6" i="421"/>
  <c r="Z6" i="421"/>
  <c r="AA6" i="421" s="1"/>
  <c r="X6" i="421"/>
  <c r="Y6" i="421" s="1"/>
  <c r="V6" i="421"/>
  <c r="W6" i="421" s="1"/>
  <c r="T6" i="421"/>
  <c r="U6" i="421" s="1"/>
  <c r="R6" i="421"/>
  <c r="S6" i="421" s="1"/>
  <c r="P6" i="421"/>
  <c r="Q6" i="421" s="1"/>
  <c r="N6" i="421"/>
  <c r="O6" i="421" s="1"/>
  <c r="L6" i="421"/>
  <c r="M6" i="421" s="1"/>
  <c r="J6" i="421"/>
  <c r="K6" i="421" s="1"/>
  <c r="H6" i="421"/>
  <c r="B6" i="421"/>
  <c r="AF5" i="421"/>
  <c r="AE5" i="421"/>
  <c r="Z5" i="421"/>
  <c r="AA5" i="421" s="1"/>
  <c r="X5" i="421"/>
  <c r="Y5" i="421" s="1"/>
  <c r="V5" i="421"/>
  <c r="W5" i="421" s="1"/>
  <c r="T5" i="421"/>
  <c r="U5" i="421" s="1"/>
  <c r="R5" i="421"/>
  <c r="S5" i="421" s="1"/>
  <c r="P5" i="421"/>
  <c r="Q5" i="421" s="1"/>
  <c r="N5" i="421"/>
  <c r="O5" i="421" s="1"/>
  <c r="L5" i="421"/>
  <c r="M5" i="421" s="1"/>
  <c r="J5" i="421"/>
  <c r="K5" i="421" s="1"/>
  <c r="H5" i="421"/>
  <c r="B5" i="421"/>
  <c r="I147" i="421" l="1"/>
  <c r="I55" i="421"/>
  <c r="I80" i="421"/>
  <c r="I91" i="421"/>
  <c r="I112" i="421"/>
  <c r="I154" i="421"/>
  <c r="I41" i="421"/>
  <c r="I60" i="421"/>
  <c r="K76" i="421"/>
  <c r="K41" i="421"/>
  <c r="K60" i="421"/>
  <c r="I125" i="421"/>
  <c r="I166" i="421"/>
  <c r="I176" i="421"/>
  <c r="I182" i="421"/>
  <c r="I184" i="421"/>
  <c r="I216" i="421"/>
  <c r="I152" i="421"/>
  <c r="I164" i="421"/>
  <c r="I199" i="421"/>
  <c r="I193" i="421"/>
  <c r="I123" i="421"/>
  <c r="O146" i="421"/>
  <c r="I160" i="421"/>
  <c r="I177" i="421"/>
  <c r="I179" i="421"/>
  <c r="I183" i="421"/>
  <c r="I185" i="421"/>
  <c r="I286" i="421"/>
  <c r="I305" i="421"/>
  <c r="I303" i="421"/>
  <c r="I311" i="421"/>
  <c r="I320" i="421"/>
  <c r="I212" i="421"/>
  <c r="I287" i="421"/>
  <c r="I289" i="421"/>
  <c r="Q326" i="421"/>
  <c r="I324" i="421"/>
  <c r="I10" i="421"/>
  <c r="I13" i="421"/>
  <c r="I23" i="421"/>
  <c r="I31" i="421"/>
  <c r="I36" i="421"/>
  <c r="I21" i="421"/>
  <c r="I27" i="421"/>
  <c r="I32" i="421"/>
  <c r="I33" i="421"/>
  <c r="I25" i="421"/>
  <c r="I5" i="421"/>
  <c r="I6" i="421"/>
  <c r="I7" i="421"/>
  <c r="I8" i="421"/>
  <c r="I9" i="421"/>
  <c r="I12" i="421"/>
  <c r="I29" i="421"/>
  <c r="I19" i="421"/>
  <c r="I22" i="421"/>
  <c r="I24" i="421"/>
  <c r="I30" i="421"/>
  <c r="I42" i="421"/>
  <c r="I67" i="421"/>
  <c r="AA71" i="421"/>
  <c r="I39" i="421"/>
  <c r="I51" i="421"/>
  <c r="I68" i="421"/>
  <c r="I93" i="421"/>
  <c r="I95" i="421"/>
  <c r="I98" i="421"/>
  <c r="I43" i="421"/>
  <c r="I46" i="421"/>
  <c r="I52" i="421"/>
  <c r="I69" i="421"/>
  <c r="I94" i="421"/>
  <c r="I96" i="421"/>
  <c r="I99" i="421"/>
  <c r="I34" i="421"/>
  <c r="I37" i="421"/>
  <c r="I47" i="421"/>
  <c r="I70" i="421"/>
  <c r="AH70" i="421" s="1"/>
  <c r="I73" i="421"/>
  <c r="I78" i="421"/>
  <c r="I83" i="421"/>
  <c r="I85" i="421"/>
  <c r="I44" i="421"/>
  <c r="I35" i="421"/>
  <c r="I38" i="421"/>
  <c r="I49" i="421"/>
  <c r="I54" i="421"/>
  <c r="I62" i="421"/>
  <c r="I63" i="421"/>
  <c r="I64" i="421"/>
  <c r="I65" i="421"/>
  <c r="I66" i="421"/>
  <c r="I79" i="421"/>
  <c r="I111" i="421"/>
  <c r="I115" i="421"/>
  <c r="I102" i="421"/>
  <c r="I105" i="421"/>
  <c r="I109" i="421"/>
  <c r="I113" i="421"/>
  <c r="I118" i="421"/>
  <c r="I97" i="421"/>
  <c r="I100" i="421"/>
  <c r="I103" i="421"/>
  <c r="I106" i="421"/>
  <c r="I119" i="421"/>
  <c r="I120" i="421"/>
  <c r="I101" i="421"/>
  <c r="I104" i="421"/>
  <c r="I107" i="421"/>
  <c r="I121" i="421"/>
  <c r="I137" i="421"/>
  <c r="I140" i="421"/>
  <c r="I143" i="421"/>
  <c r="I151" i="421"/>
  <c r="I157" i="421"/>
  <c r="I163" i="421"/>
  <c r="I168" i="421"/>
  <c r="I124" i="421"/>
  <c r="I172" i="421"/>
  <c r="I122" i="421"/>
  <c r="I135" i="421"/>
  <c r="I138" i="421"/>
  <c r="I141" i="421"/>
  <c r="I148" i="421"/>
  <c r="I153" i="421"/>
  <c r="I159" i="421"/>
  <c r="I165" i="421"/>
  <c r="I169" i="421"/>
  <c r="I173" i="421"/>
  <c r="I126" i="421"/>
  <c r="I129" i="421"/>
  <c r="I145" i="421"/>
  <c r="I136" i="421"/>
  <c r="I139" i="421"/>
  <c r="I142" i="421"/>
  <c r="I155" i="421"/>
  <c r="I161" i="421"/>
  <c r="I167" i="421"/>
  <c r="I170" i="421"/>
  <c r="I127" i="421"/>
  <c r="I198" i="421"/>
  <c r="I203" i="421"/>
  <c r="I210" i="421"/>
  <c r="I222" i="421"/>
  <c r="I224" i="421"/>
  <c r="I181" i="421"/>
  <c r="I188" i="421"/>
  <c r="I191" i="421"/>
  <c r="I217" i="421"/>
  <c r="I223" i="421"/>
  <c r="I195" i="421"/>
  <c r="I200" i="421"/>
  <c r="I205" i="421"/>
  <c r="O213" i="421"/>
  <c r="I218" i="421"/>
  <c r="I186" i="421"/>
  <c r="I189" i="421"/>
  <c r="I206" i="421"/>
  <c r="I215" i="421"/>
  <c r="I219" i="421"/>
  <c r="O196" i="421"/>
  <c r="I201" i="421"/>
  <c r="I207" i="421"/>
  <c r="I209" i="421"/>
  <c r="I220" i="421"/>
  <c r="I180" i="421"/>
  <c r="I187" i="421"/>
  <c r="I190" i="421"/>
  <c r="I202" i="421"/>
  <c r="I208" i="421"/>
  <c r="I211" i="421"/>
  <c r="I221" i="421"/>
  <c r="I232" i="421"/>
  <c r="I239" i="421"/>
  <c r="I226" i="421"/>
  <c r="I229" i="421"/>
  <c r="I240" i="421"/>
  <c r="I231" i="421"/>
  <c r="I241" i="421"/>
  <c r="I227" i="421"/>
  <c r="I230" i="421"/>
  <c r="I234" i="421"/>
  <c r="I236" i="421"/>
  <c r="I237" i="421"/>
  <c r="I225" i="421"/>
  <c r="I228" i="421"/>
  <c r="I233" i="421"/>
  <c r="I238" i="421"/>
  <c r="O242" i="421"/>
  <c r="I250" i="421"/>
  <c r="I252" i="421"/>
  <c r="I260" i="421"/>
  <c r="I266" i="421"/>
  <c r="I257" i="421"/>
  <c r="I243" i="421"/>
  <c r="I247" i="421"/>
  <c r="I255" i="421"/>
  <c r="I263" i="421"/>
  <c r="I244" i="421"/>
  <c r="I264" i="421"/>
  <c r="I245" i="421"/>
  <c r="I249" i="421"/>
  <c r="I251" i="421"/>
  <c r="I259" i="421"/>
  <c r="I265" i="421"/>
  <c r="O275" i="421"/>
  <c r="I283" i="421"/>
  <c r="I267" i="421"/>
  <c r="I271" i="421"/>
  <c r="AG276" i="421"/>
  <c r="I268" i="421"/>
  <c r="I272" i="421"/>
  <c r="I277" i="421"/>
  <c r="O273" i="421"/>
  <c r="I269" i="421"/>
  <c r="I282" i="421"/>
  <c r="I292" i="421"/>
  <c r="I295" i="421"/>
  <c r="I298" i="421"/>
  <c r="I306" i="421"/>
  <c r="I290" i="421"/>
  <c r="I293" i="421"/>
  <c r="I296" i="421"/>
  <c r="I300" i="421"/>
  <c r="I301" i="421"/>
  <c r="I279" i="421"/>
  <c r="I291" i="421"/>
  <c r="I294" i="421"/>
  <c r="I297" i="421"/>
  <c r="I316" i="421"/>
  <c r="I321" i="421"/>
  <c r="I328" i="421"/>
  <c r="I307" i="421"/>
  <c r="I312" i="421"/>
  <c r="I317" i="421"/>
  <c r="I323" i="421"/>
  <c r="I329" i="421"/>
  <c r="AH333" i="421"/>
  <c r="AH334" i="421"/>
  <c r="I309" i="421"/>
  <c r="I314" i="421"/>
  <c r="I319" i="421"/>
  <c r="I325" i="421"/>
  <c r="I327" i="421"/>
  <c r="I330" i="421"/>
  <c r="AG283" i="421" l="1"/>
  <c r="AI70" i="421"/>
  <c r="AG70" i="421"/>
  <c r="AK70" i="421" l="1"/>
  <c r="AQ70" i="421" s="1"/>
  <c r="AQ336" i="43"/>
  <c r="AR336" i="43" s="1"/>
  <c r="AQ337" i="43"/>
  <c r="AR337" i="43" s="1"/>
  <c r="AQ338" i="43"/>
  <c r="AR338" i="43" s="1"/>
  <c r="AQ185" i="423" l="1"/>
  <c r="AQ243" i="423"/>
  <c r="AQ244" i="423"/>
  <c r="AB299" i="416"/>
  <c r="AB335" i="416"/>
  <c r="AB337" i="416"/>
  <c r="AB119" i="423" l="1"/>
  <c r="AB120" i="421"/>
  <c r="AB120" i="423"/>
  <c r="AB121" i="421"/>
  <c r="AB268" i="423"/>
  <c r="AB266" i="421"/>
  <c r="AM20" i="419"/>
  <c r="AL20" i="419"/>
  <c r="AF20" i="419"/>
  <c r="AE20" i="419"/>
  <c r="Z20" i="419"/>
  <c r="AA20" i="419" s="1"/>
  <c r="X20" i="419"/>
  <c r="Y20" i="419" s="1"/>
  <c r="V20" i="419"/>
  <c r="W20" i="419" s="1"/>
  <c r="T20" i="419"/>
  <c r="U20" i="419" s="1"/>
  <c r="R20" i="419"/>
  <c r="S20" i="419" s="1"/>
  <c r="P20" i="419"/>
  <c r="Q20" i="419" s="1"/>
  <c r="N20" i="419"/>
  <c r="O20" i="419" s="1"/>
  <c r="L20" i="419"/>
  <c r="M20" i="419" s="1"/>
  <c r="J20" i="419"/>
  <c r="K20" i="419" s="1"/>
  <c r="H20" i="419"/>
  <c r="B20" i="419"/>
  <c r="AM19" i="419"/>
  <c r="AL19" i="419"/>
  <c r="AF19" i="419"/>
  <c r="AE19" i="419"/>
  <c r="Z19" i="419"/>
  <c r="AA19" i="419" s="1"/>
  <c r="X19" i="419"/>
  <c r="Y19" i="419" s="1"/>
  <c r="V19" i="419"/>
  <c r="W19" i="419" s="1"/>
  <c r="T19" i="419"/>
  <c r="U19" i="419" s="1"/>
  <c r="R19" i="419"/>
  <c r="S19" i="419" s="1"/>
  <c r="P19" i="419"/>
  <c r="Q19" i="419" s="1"/>
  <c r="N19" i="419"/>
  <c r="O19" i="419" s="1"/>
  <c r="L19" i="419"/>
  <c r="M19" i="419" s="1"/>
  <c r="J19" i="419"/>
  <c r="K19" i="419" s="1"/>
  <c r="H19" i="419"/>
  <c r="I19" i="419" s="1"/>
  <c r="B19" i="419"/>
  <c r="AM18" i="419"/>
  <c r="AL18" i="419"/>
  <c r="AF18" i="419"/>
  <c r="AE18" i="419"/>
  <c r="Z18" i="419"/>
  <c r="AA18" i="419" s="1"/>
  <c r="X18" i="419"/>
  <c r="Y18" i="419" s="1"/>
  <c r="V18" i="419"/>
  <c r="W18" i="419" s="1"/>
  <c r="T18" i="419"/>
  <c r="U18" i="419" s="1"/>
  <c r="R18" i="419"/>
  <c r="S18" i="419" s="1"/>
  <c r="P18" i="419"/>
  <c r="Q18" i="419" s="1"/>
  <c r="N18" i="419"/>
  <c r="O18" i="419" s="1"/>
  <c r="L18" i="419"/>
  <c r="M18" i="419" s="1"/>
  <c r="J18" i="419"/>
  <c r="K18" i="419" s="1"/>
  <c r="H18" i="419"/>
  <c r="B18" i="419"/>
  <c r="AN17" i="419"/>
  <c r="AM17" i="419"/>
  <c r="AL17" i="419"/>
  <c r="AF17" i="419"/>
  <c r="AE17" i="419"/>
  <c r="Z17" i="419"/>
  <c r="AA17" i="419" s="1"/>
  <c r="X17" i="419"/>
  <c r="Y17" i="419" s="1"/>
  <c r="V17" i="419"/>
  <c r="W17" i="419" s="1"/>
  <c r="T17" i="419"/>
  <c r="U17" i="419" s="1"/>
  <c r="R17" i="419"/>
  <c r="S17" i="419" s="1"/>
  <c r="P17" i="419"/>
  <c r="Q17" i="419" s="1"/>
  <c r="N17" i="419"/>
  <c r="O17" i="419" s="1"/>
  <c r="L17" i="419"/>
  <c r="M17" i="419" s="1"/>
  <c r="J17" i="419"/>
  <c r="K17" i="419" s="1"/>
  <c r="H17" i="419"/>
  <c r="B17" i="419"/>
  <c r="AN16" i="419"/>
  <c r="AM16" i="419"/>
  <c r="AL16" i="419"/>
  <c r="AE16" i="419"/>
  <c r="Z16" i="419"/>
  <c r="AA16" i="419" s="1"/>
  <c r="X16" i="419"/>
  <c r="Y16" i="419" s="1"/>
  <c r="V16" i="419"/>
  <c r="W16" i="419" s="1"/>
  <c r="T16" i="419"/>
  <c r="U16" i="419" s="1"/>
  <c r="R16" i="419"/>
  <c r="S16" i="419" s="1"/>
  <c r="P16" i="419"/>
  <c r="Q16" i="419" s="1"/>
  <c r="N16" i="419"/>
  <c r="O16" i="419" s="1"/>
  <c r="L16" i="419"/>
  <c r="M16" i="419" s="1"/>
  <c r="J16" i="419"/>
  <c r="K16" i="419" s="1"/>
  <c r="H16" i="419"/>
  <c r="B16" i="419"/>
  <c r="AN15" i="419"/>
  <c r="AM15" i="419"/>
  <c r="AL15" i="419"/>
  <c r="AF15" i="419"/>
  <c r="AE15" i="419"/>
  <c r="Z15" i="419"/>
  <c r="AA15" i="419" s="1"/>
  <c r="X15" i="419"/>
  <c r="Y15" i="419" s="1"/>
  <c r="V15" i="419"/>
  <c r="W15" i="419" s="1"/>
  <c r="T15" i="419"/>
  <c r="U15" i="419" s="1"/>
  <c r="R15" i="419"/>
  <c r="S15" i="419" s="1"/>
  <c r="P15" i="419"/>
  <c r="Q15" i="419" s="1"/>
  <c r="N15" i="419"/>
  <c r="O15" i="419" s="1"/>
  <c r="L15" i="419"/>
  <c r="M15" i="419" s="1"/>
  <c r="J15" i="419"/>
  <c r="K15" i="419" s="1"/>
  <c r="H15" i="419"/>
  <c r="B15" i="419"/>
  <c r="AN14" i="419"/>
  <c r="AM14" i="419"/>
  <c r="AL14" i="419"/>
  <c r="AF14" i="419"/>
  <c r="AE14" i="419"/>
  <c r="Z14" i="419"/>
  <c r="AA14" i="419" s="1"/>
  <c r="X14" i="419"/>
  <c r="Y14" i="419" s="1"/>
  <c r="V14" i="419"/>
  <c r="W14" i="419" s="1"/>
  <c r="T14" i="419"/>
  <c r="U14" i="419" s="1"/>
  <c r="R14" i="419"/>
  <c r="S14" i="419" s="1"/>
  <c r="P14" i="419"/>
  <c r="Q14" i="419" s="1"/>
  <c r="N14" i="419"/>
  <c r="O14" i="419" s="1"/>
  <c r="L14" i="419"/>
  <c r="M14" i="419" s="1"/>
  <c r="J14" i="419"/>
  <c r="K14" i="419" s="1"/>
  <c r="H14" i="419"/>
  <c r="B14" i="419"/>
  <c r="AN13" i="419"/>
  <c r="AM13" i="419"/>
  <c r="AL13" i="419"/>
  <c r="AF13" i="419"/>
  <c r="AE13" i="419"/>
  <c r="Z13" i="419"/>
  <c r="AA13" i="419" s="1"/>
  <c r="X13" i="419"/>
  <c r="Y13" i="419" s="1"/>
  <c r="V13" i="419"/>
  <c r="W13" i="419" s="1"/>
  <c r="T13" i="419"/>
  <c r="U13" i="419" s="1"/>
  <c r="R13" i="419"/>
  <c r="S13" i="419" s="1"/>
  <c r="P13" i="419"/>
  <c r="Q13" i="419" s="1"/>
  <c r="N13" i="419"/>
  <c r="O13" i="419" s="1"/>
  <c r="L13" i="419"/>
  <c r="M13" i="419" s="1"/>
  <c r="J13" i="419"/>
  <c r="K13" i="419" s="1"/>
  <c r="H13" i="419"/>
  <c r="B13" i="419"/>
  <c r="AN12" i="419"/>
  <c r="AM12" i="419"/>
  <c r="AL12" i="419"/>
  <c r="AF12" i="419"/>
  <c r="AE12" i="419"/>
  <c r="Z12" i="419"/>
  <c r="X12" i="419"/>
  <c r="V12" i="419"/>
  <c r="W12" i="419" s="1"/>
  <c r="T12" i="419"/>
  <c r="U12" i="419" s="1"/>
  <c r="R12" i="419"/>
  <c r="S12" i="419" s="1"/>
  <c r="P12" i="419"/>
  <c r="Q12" i="419" s="1"/>
  <c r="N12" i="419"/>
  <c r="O12" i="419" s="1"/>
  <c r="L12" i="419"/>
  <c r="M12" i="419" s="1"/>
  <c r="J12" i="419"/>
  <c r="K12" i="419" s="1"/>
  <c r="H12" i="419"/>
  <c r="B12" i="419"/>
  <c r="AM11" i="419"/>
  <c r="AL11" i="419"/>
  <c r="AF11" i="419"/>
  <c r="AE11" i="419"/>
  <c r="Z11" i="419"/>
  <c r="AA11" i="419" s="1"/>
  <c r="X11" i="419"/>
  <c r="Y11" i="419" s="1"/>
  <c r="V11" i="419"/>
  <c r="W11" i="419" s="1"/>
  <c r="T11" i="419"/>
  <c r="U11" i="419" s="1"/>
  <c r="R11" i="419"/>
  <c r="S11" i="419" s="1"/>
  <c r="P11" i="419"/>
  <c r="Q11" i="419" s="1"/>
  <c r="N11" i="419"/>
  <c r="O11" i="419" s="1"/>
  <c r="L11" i="419"/>
  <c r="M11" i="419" s="1"/>
  <c r="J11" i="419"/>
  <c r="K11" i="419" s="1"/>
  <c r="H11" i="419"/>
  <c r="I11" i="419" s="1"/>
  <c r="B11" i="419"/>
  <c r="AL10" i="419"/>
  <c r="AE10" i="419"/>
  <c r="Z10" i="419"/>
  <c r="AA10" i="419" s="1"/>
  <c r="X10" i="419"/>
  <c r="Y10" i="419" s="1"/>
  <c r="V10" i="419"/>
  <c r="W10" i="419" s="1"/>
  <c r="T10" i="419"/>
  <c r="U10" i="419" s="1"/>
  <c r="R10" i="419"/>
  <c r="S10" i="419" s="1"/>
  <c r="P10" i="419"/>
  <c r="Q10" i="419" s="1"/>
  <c r="N10" i="419"/>
  <c r="O10" i="419" s="1"/>
  <c r="L10" i="419"/>
  <c r="M10" i="419" s="1"/>
  <c r="J10" i="419"/>
  <c r="K10" i="419" s="1"/>
  <c r="H10" i="419"/>
  <c r="B10" i="419"/>
  <c r="AM9" i="419"/>
  <c r="AL9" i="419"/>
  <c r="AF9" i="419"/>
  <c r="AE9" i="419"/>
  <c r="Z9" i="419"/>
  <c r="AA9" i="419" s="1"/>
  <c r="X9" i="419"/>
  <c r="Y9" i="419" s="1"/>
  <c r="V9" i="419"/>
  <c r="W9" i="419" s="1"/>
  <c r="T9" i="419"/>
  <c r="U9" i="419" s="1"/>
  <c r="R9" i="419"/>
  <c r="S9" i="419" s="1"/>
  <c r="P9" i="419"/>
  <c r="Q9" i="419" s="1"/>
  <c r="N9" i="419"/>
  <c r="O9" i="419" s="1"/>
  <c r="L9" i="419"/>
  <c r="M9" i="419" s="1"/>
  <c r="J9" i="419"/>
  <c r="K9" i="419" s="1"/>
  <c r="H9" i="419"/>
  <c r="I9" i="419" s="1"/>
  <c r="B9" i="419"/>
  <c r="Z11" i="417"/>
  <c r="AC268" i="423" l="1"/>
  <c r="AG268" i="423" s="1"/>
  <c r="AI268" i="423"/>
  <c r="AC120" i="421"/>
  <c r="AG120" i="421" s="1"/>
  <c r="AI120" i="421"/>
  <c r="AC120" i="423"/>
  <c r="AG120" i="423" s="1"/>
  <c r="AI120" i="423"/>
  <c r="AC119" i="423"/>
  <c r="AG119" i="423" s="1"/>
  <c r="AI119" i="423"/>
  <c r="AC121" i="421"/>
  <c r="AG121" i="421" s="1"/>
  <c r="AI121" i="421"/>
  <c r="AC266" i="421"/>
  <c r="AG266" i="421" s="1"/>
  <c r="AI266" i="421"/>
  <c r="I10" i="419"/>
  <c r="I17" i="419"/>
  <c r="I12" i="419"/>
  <c r="I13" i="419"/>
  <c r="I15" i="419"/>
  <c r="I18" i="419"/>
  <c r="I14" i="419"/>
  <c r="I16" i="419"/>
  <c r="I20" i="419"/>
  <c r="AH120" i="421" l="1"/>
  <c r="AK119" i="423"/>
  <c r="AH119" i="423"/>
  <c r="AH266" i="421"/>
  <c r="AH268" i="423"/>
  <c r="AH121" i="421"/>
  <c r="AH120" i="423"/>
  <c r="AK266" i="421"/>
  <c r="AQ266" i="421" s="1"/>
  <c r="AK120" i="421"/>
  <c r="AQ120" i="421" s="1"/>
  <c r="AK121" i="421"/>
  <c r="AQ121" i="421" s="1"/>
  <c r="AK120" i="423"/>
  <c r="AK268" i="423"/>
  <c r="AG12" i="419"/>
  <c r="AD360" i="417" l="1"/>
  <c r="AD359" i="417"/>
  <c r="AD358" i="417"/>
  <c r="AD357" i="417"/>
  <c r="AD356" i="417"/>
  <c r="AD355" i="417"/>
  <c r="AD354" i="417"/>
  <c r="AD353" i="417"/>
  <c r="AD352" i="417"/>
  <c r="AD351" i="417"/>
  <c r="G349" i="417"/>
  <c r="G348" i="417"/>
  <c r="AE344" i="417"/>
  <c r="AC344" i="417"/>
  <c r="AA344" i="417"/>
  <c r="AI344" i="417" s="1"/>
  <c r="B344" i="417"/>
  <c r="AH343" i="417"/>
  <c r="AE343" i="417"/>
  <c r="AC343" i="417"/>
  <c r="AA343" i="417"/>
  <c r="AI343" i="417" s="1"/>
  <c r="B343" i="417"/>
  <c r="AM342" i="417"/>
  <c r="AL342" i="417"/>
  <c r="AE342" i="417"/>
  <c r="Z342" i="417"/>
  <c r="AA342" i="417" s="1"/>
  <c r="X342" i="417"/>
  <c r="Y342" i="417" s="1"/>
  <c r="V342" i="417"/>
  <c r="W342" i="417" s="1"/>
  <c r="B342" i="417"/>
  <c r="AI341" i="417"/>
  <c r="AH341" i="417"/>
  <c r="AM340" i="417"/>
  <c r="AL340" i="417"/>
  <c r="AF340" i="417"/>
  <c r="AE340" i="417"/>
  <c r="Z340" i="417"/>
  <c r="AA340" i="417" s="1"/>
  <c r="X340" i="417"/>
  <c r="Y340" i="417" s="1"/>
  <c r="V340" i="417"/>
  <c r="W340" i="417" s="1"/>
  <c r="T340" i="417"/>
  <c r="U340" i="417" s="1"/>
  <c r="R340" i="417"/>
  <c r="S340" i="417" s="1"/>
  <c r="P340" i="417"/>
  <c r="Q340" i="417" s="1"/>
  <c r="N340" i="417"/>
  <c r="O340" i="417" s="1"/>
  <c r="L340" i="417"/>
  <c r="M340" i="417" s="1"/>
  <c r="J340" i="417"/>
  <c r="K340" i="417" s="1"/>
  <c r="H340" i="417"/>
  <c r="I340" i="417" s="1"/>
  <c r="B340" i="417"/>
  <c r="AM339" i="417"/>
  <c r="AL339" i="417"/>
  <c r="AF339" i="417"/>
  <c r="AE339" i="417"/>
  <c r="Z339" i="417"/>
  <c r="AA339" i="417" s="1"/>
  <c r="X339" i="417"/>
  <c r="Y339" i="417" s="1"/>
  <c r="V339" i="417"/>
  <c r="W339" i="417" s="1"/>
  <c r="T339" i="417"/>
  <c r="U339" i="417" s="1"/>
  <c r="R339" i="417"/>
  <c r="S339" i="417" s="1"/>
  <c r="P339" i="417"/>
  <c r="Q339" i="417" s="1"/>
  <c r="N339" i="417"/>
  <c r="O339" i="417" s="1"/>
  <c r="L339" i="417"/>
  <c r="M339" i="417" s="1"/>
  <c r="J339" i="417"/>
  <c r="K339" i="417" s="1"/>
  <c r="H339" i="417"/>
  <c r="I339" i="417" s="1"/>
  <c r="B339" i="417"/>
  <c r="AL338" i="417"/>
  <c r="AE338" i="417"/>
  <c r="Z338" i="417"/>
  <c r="AA338" i="417" s="1"/>
  <c r="X338" i="417"/>
  <c r="Y338" i="417" s="1"/>
  <c r="V338" i="417"/>
  <c r="W338" i="417" s="1"/>
  <c r="T338" i="417"/>
  <c r="U338" i="417" s="1"/>
  <c r="R338" i="417"/>
  <c r="S338" i="417" s="1"/>
  <c r="P338" i="417"/>
  <c r="Q338" i="417" s="1"/>
  <c r="N338" i="417"/>
  <c r="O338" i="417" s="1"/>
  <c r="L338" i="417"/>
  <c r="M338" i="417" s="1"/>
  <c r="J338" i="417"/>
  <c r="K338" i="417" s="1"/>
  <c r="H338" i="417"/>
  <c r="I338" i="417" s="1"/>
  <c r="B338" i="417"/>
  <c r="AM337" i="417"/>
  <c r="AL337" i="417"/>
  <c r="AF337" i="417"/>
  <c r="AE337" i="417"/>
  <c r="Z337" i="417"/>
  <c r="AA337" i="417" s="1"/>
  <c r="X337" i="417"/>
  <c r="Y337" i="417" s="1"/>
  <c r="V337" i="417"/>
  <c r="W337" i="417" s="1"/>
  <c r="T337" i="417"/>
  <c r="U337" i="417" s="1"/>
  <c r="R337" i="417"/>
  <c r="S337" i="417" s="1"/>
  <c r="P337" i="417"/>
  <c r="Q337" i="417" s="1"/>
  <c r="N337" i="417"/>
  <c r="O337" i="417" s="1"/>
  <c r="L337" i="417"/>
  <c r="M337" i="417" s="1"/>
  <c r="J337" i="417"/>
  <c r="K337" i="417" s="1"/>
  <c r="H337" i="417"/>
  <c r="I337" i="417" s="1"/>
  <c r="B337" i="417"/>
  <c r="AM336" i="417"/>
  <c r="AL336" i="417"/>
  <c r="AF336" i="417"/>
  <c r="AE336" i="417"/>
  <c r="Z336" i="417"/>
  <c r="AA336" i="417" s="1"/>
  <c r="X336" i="417"/>
  <c r="Y336" i="417" s="1"/>
  <c r="V336" i="417"/>
  <c r="W336" i="417" s="1"/>
  <c r="T336" i="417"/>
  <c r="U336" i="417" s="1"/>
  <c r="R336" i="417"/>
  <c r="S336" i="417" s="1"/>
  <c r="P336" i="417"/>
  <c r="Q336" i="417" s="1"/>
  <c r="N336" i="417"/>
  <c r="O336" i="417" s="1"/>
  <c r="L336" i="417"/>
  <c r="M336" i="417" s="1"/>
  <c r="J336" i="417"/>
  <c r="K336" i="417" s="1"/>
  <c r="H336" i="417"/>
  <c r="B336" i="417"/>
  <c r="AM335" i="417"/>
  <c r="AL335" i="417"/>
  <c r="AF335" i="417"/>
  <c r="AE335" i="417"/>
  <c r="Z335" i="417"/>
  <c r="AA335" i="417" s="1"/>
  <c r="X335" i="417"/>
  <c r="Y335" i="417" s="1"/>
  <c r="V335" i="417"/>
  <c r="W335" i="417" s="1"/>
  <c r="T335" i="417"/>
  <c r="U335" i="417" s="1"/>
  <c r="R335" i="417"/>
  <c r="S335" i="417" s="1"/>
  <c r="P335" i="417"/>
  <c r="Q335" i="417" s="1"/>
  <c r="N335" i="417"/>
  <c r="O335" i="417" s="1"/>
  <c r="L335" i="417"/>
  <c r="M335" i="417" s="1"/>
  <c r="J335" i="417"/>
  <c r="K335" i="417" s="1"/>
  <c r="H335" i="417"/>
  <c r="I335" i="417" s="1"/>
  <c r="B335" i="417"/>
  <c r="AN334" i="417"/>
  <c r="AM334" i="417"/>
  <c r="AL334" i="417"/>
  <c r="AF334" i="417"/>
  <c r="AE334" i="417"/>
  <c r="Z334" i="417"/>
  <c r="AA334" i="417" s="1"/>
  <c r="X334" i="417"/>
  <c r="Y334" i="417" s="1"/>
  <c r="V334" i="417"/>
  <c r="W334" i="417" s="1"/>
  <c r="T334" i="417"/>
  <c r="U334" i="417" s="1"/>
  <c r="R334" i="417"/>
  <c r="S334" i="417" s="1"/>
  <c r="P334" i="417"/>
  <c r="Q334" i="417" s="1"/>
  <c r="N334" i="417"/>
  <c r="O334" i="417" s="1"/>
  <c r="L334" i="417"/>
  <c r="M334" i="417" s="1"/>
  <c r="J334" i="417"/>
  <c r="K334" i="417" s="1"/>
  <c r="H334" i="417"/>
  <c r="B334" i="417"/>
  <c r="AN333" i="417"/>
  <c r="AM333" i="417"/>
  <c r="AL333" i="417"/>
  <c r="AE333" i="417"/>
  <c r="Z333" i="417"/>
  <c r="AA333" i="417" s="1"/>
  <c r="X333" i="417"/>
  <c r="Y333" i="417" s="1"/>
  <c r="V333" i="417"/>
  <c r="W333" i="417" s="1"/>
  <c r="T333" i="417"/>
  <c r="U333" i="417" s="1"/>
  <c r="R333" i="417"/>
  <c r="S333" i="417" s="1"/>
  <c r="P333" i="417"/>
  <c r="Q333" i="417" s="1"/>
  <c r="N333" i="417"/>
  <c r="O333" i="417" s="1"/>
  <c r="L333" i="417"/>
  <c r="M333" i="417" s="1"/>
  <c r="J333" i="417"/>
  <c r="K333" i="417" s="1"/>
  <c r="H333" i="417"/>
  <c r="I333" i="417" s="1"/>
  <c r="B333" i="417"/>
  <c r="AN332" i="417"/>
  <c r="AM332" i="417"/>
  <c r="AL332" i="417"/>
  <c r="AF332" i="417"/>
  <c r="AE332" i="417"/>
  <c r="Z332" i="417"/>
  <c r="AA332" i="417" s="1"/>
  <c r="X332" i="417"/>
  <c r="Y332" i="417" s="1"/>
  <c r="V332" i="417"/>
  <c r="W332" i="417" s="1"/>
  <c r="T332" i="417"/>
  <c r="U332" i="417" s="1"/>
  <c r="R332" i="417"/>
  <c r="S332" i="417" s="1"/>
  <c r="P332" i="417"/>
  <c r="Q332" i="417" s="1"/>
  <c r="N332" i="417"/>
  <c r="O332" i="417" s="1"/>
  <c r="L332" i="417"/>
  <c r="M332" i="417" s="1"/>
  <c r="J332" i="417"/>
  <c r="K332" i="417" s="1"/>
  <c r="H332" i="417"/>
  <c r="B332" i="417"/>
  <c r="AN331" i="417"/>
  <c r="AM331" i="417"/>
  <c r="AL331" i="417"/>
  <c r="AF331" i="417"/>
  <c r="AE331" i="417"/>
  <c r="Z331" i="417"/>
  <c r="AA331" i="417" s="1"/>
  <c r="X331" i="417"/>
  <c r="Y331" i="417" s="1"/>
  <c r="V331" i="417"/>
  <c r="W331" i="417" s="1"/>
  <c r="T331" i="417"/>
  <c r="U331" i="417" s="1"/>
  <c r="R331" i="417"/>
  <c r="S331" i="417" s="1"/>
  <c r="P331" i="417"/>
  <c r="Q331" i="417" s="1"/>
  <c r="N331" i="417"/>
  <c r="O331" i="417" s="1"/>
  <c r="L331" i="417"/>
  <c r="M331" i="417" s="1"/>
  <c r="J331" i="417"/>
  <c r="K331" i="417" s="1"/>
  <c r="H331" i="417"/>
  <c r="B331" i="417"/>
  <c r="AN330" i="417"/>
  <c r="AM330" i="417"/>
  <c r="AL330" i="417"/>
  <c r="AF330" i="417"/>
  <c r="AE330" i="417"/>
  <c r="Z330" i="417"/>
  <c r="AA330" i="417" s="1"/>
  <c r="X330" i="417"/>
  <c r="Y330" i="417" s="1"/>
  <c r="V330" i="417"/>
  <c r="W330" i="417" s="1"/>
  <c r="T330" i="417"/>
  <c r="U330" i="417" s="1"/>
  <c r="R330" i="417"/>
  <c r="S330" i="417" s="1"/>
  <c r="P330" i="417"/>
  <c r="Q330" i="417" s="1"/>
  <c r="N330" i="417"/>
  <c r="O330" i="417" s="1"/>
  <c r="L330" i="417"/>
  <c r="M330" i="417" s="1"/>
  <c r="J330" i="417"/>
  <c r="K330" i="417" s="1"/>
  <c r="H330" i="417"/>
  <c r="B330" i="417"/>
  <c r="AI329" i="417"/>
  <c r="AH329" i="417"/>
  <c r="AN328" i="417"/>
  <c r="AM328" i="417"/>
  <c r="AL328" i="417"/>
  <c r="AF328" i="417"/>
  <c r="AE328" i="417"/>
  <c r="Z328" i="417"/>
  <c r="X328" i="417"/>
  <c r="V328" i="417"/>
  <c r="W328" i="417" s="1"/>
  <c r="T328" i="417"/>
  <c r="U328" i="417" s="1"/>
  <c r="R328" i="417"/>
  <c r="S328" i="417" s="1"/>
  <c r="P328" i="417"/>
  <c r="Q328" i="417" s="1"/>
  <c r="N328" i="417"/>
  <c r="O328" i="417" s="1"/>
  <c r="L328" i="417"/>
  <c r="M328" i="417" s="1"/>
  <c r="J328" i="417"/>
  <c r="K328" i="417" s="1"/>
  <c r="H328" i="417"/>
  <c r="I328" i="417" s="1"/>
  <c r="B328" i="417"/>
  <c r="AI327" i="417"/>
  <c r="AH327" i="417"/>
  <c r="AI326" i="417"/>
  <c r="AH326" i="417"/>
  <c r="AM325" i="417"/>
  <c r="AL325" i="417"/>
  <c r="AF325" i="417"/>
  <c r="AE325" i="417"/>
  <c r="Z325" i="417"/>
  <c r="AA325" i="417" s="1"/>
  <c r="X325" i="417"/>
  <c r="Y325" i="417" s="1"/>
  <c r="V325" i="417"/>
  <c r="W325" i="417" s="1"/>
  <c r="T325" i="417"/>
  <c r="U325" i="417" s="1"/>
  <c r="R325" i="417"/>
  <c r="S325" i="417" s="1"/>
  <c r="P325" i="417"/>
  <c r="Q325" i="417" s="1"/>
  <c r="N325" i="417"/>
  <c r="O325" i="417" s="1"/>
  <c r="L325" i="417"/>
  <c r="M325" i="417" s="1"/>
  <c r="J325" i="417"/>
  <c r="K325" i="417" s="1"/>
  <c r="H325" i="417"/>
  <c r="B325" i="417"/>
  <c r="AM324" i="417"/>
  <c r="AL324" i="417"/>
  <c r="AF324" i="417"/>
  <c r="AE324" i="417"/>
  <c r="Z324" i="417"/>
  <c r="AA324" i="417" s="1"/>
  <c r="X324" i="417"/>
  <c r="Y324" i="417" s="1"/>
  <c r="V324" i="417"/>
  <c r="W324" i="417" s="1"/>
  <c r="T324" i="417"/>
  <c r="U324" i="417" s="1"/>
  <c r="R324" i="417"/>
  <c r="S324" i="417" s="1"/>
  <c r="P324" i="417"/>
  <c r="Q324" i="417" s="1"/>
  <c r="N324" i="417"/>
  <c r="O324" i="417" s="1"/>
  <c r="L324" i="417"/>
  <c r="M324" i="417" s="1"/>
  <c r="J324" i="417"/>
  <c r="K324" i="417" s="1"/>
  <c r="H324" i="417"/>
  <c r="B324" i="417"/>
  <c r="AM323" i="417"/>
  <c r="AL323" i="417"/>
  <c r="AF323" i="417"/>
  <c r="AE323" i="417"/>
  <c r="Z323" i="417"/>
  <c r="AA323" i="417" s="1"/>
  <c r="X323" i="417"/>
  <c r="Y323" i="417" s="1"/>
  <c r="V323" i="417"/>
  <c r="W323" i="417" s="1"/>
  <c r="T323" i="417"/>
  <c r="U323" i="417" s="1"/>
  <c r="R323" i="417"/>
  <c r="S323" i="417" s="1"/>
  <c r="P323" i="417"/>
  <c r="Q323" i="417" s="1"/>
  <c r="N323" i="417"/>
  <c r="O323" i="417" s="1"/>
  <c r="L323" i="417"/>
  <c r="M323" i="417" s="1"/>
  <c r="J323" i="417"/>
  <c r="K323" i="417" s="1"/>
  <c r="H323" i="417"/>
  <c r="B323" i="417"/>
  <c r="AM322" i="417"/>
  <c r="AL322" i="417"/>
  <c r="AF322" i="417"/>
  <c r="AE322" i="417"/>
  <c r="Z322" i="417"/>
  <c r="AA322" i="417" s="1"/>
  <c r="X322" i="417"/>
  <c r="Y322" i="417" s="1"/>
  <c r="V322" i="417"/>
  <c r="W322" i="417" s="1"/>
  <c r="T322" i="417"/>
  <c r="U322" i="417" s="1"/>
  <c r="R322" i="417"/>
  <c r="S322" i="417" s="1"/>
  <c r="P322" i="417"/>
  <c r="Q322" i="417" s="1"/>
  <c r="N322" i="417"/>
  <c r="O322" i="417" s="1"/>
  <c r="L322" i="417"/>
  <c r="M322" i="417" s="1"/>
  <c r="J322" i="417"/>
  <c r="K322" i="417" s="1"/>
  <c r="H322" i="417"/>
  <c r="I322" i="417" s="1"/>
  <c r="B322" i="417"/>
  <c r="AM321" i="417"/>
  <c r="AL321" i="417"/>
  <c r="AF321" i="417"/>
  <c r="AE321" i="417"/>
  <c r="Z321" i="417"/>
  <c r="AA321" i="417" s="1"/>
  <c r="X321" i="417"/>
  <c r="Y321" i="417" s="1"/>
  <c r="V321" i="417"/>
  <c r="W321" i="417" s="1"/>
  <c r="T321" i="417"/>
  <c r="U321" i="417" s="1"/>
  <c r="R321" i="417"/>
  <c r="S321" i="417" s="1"/>
  <c r="P321" i="417"/>
  <c r="Q321" i="417" s="1"/>
  <c r="N321" i="417"/>
  <c r="O321" i="417" s="1"/>
  <c r="L321" i="417"/>
  <c r="M321" i="417" s="1"/>
  <c r="J321" i="417"/>
  <c r="K321" i="417" s="1"/>
  <c r="H321" i="417"/>
  <c r="B321" i="417"/>
  <c r="AM320" i="417"/>
  <c r="AL320" i="417"/>
  <c r="AE320" i="417"/>
  <c r="Z320" i="417"/>
  <c r="AA320" i="417" s="1"/>
  <c r="X320" i="417"/>
  <c r="Y320" i="417" s="1"/>
  <c r="V320" i="417"/>
  <c r="W320" i="417" s="1"/>
  <c r="T320" i="417"/>
  <c r="U320" i="417" s="1"/>
  <c r="R320" i="417"/>
  <c r="S320" i="417" s="1"/>
  <c r="P320" i="417"/>
  <c r="Q320" i="417" s="1"/>
  <c r="N320" i="417"/>
  <c r="O320" i="417" s="1"/>
  <c r="L320" i="417"/>
  <c r="M320" i="417" s="1"/>
  <c r="J320" i="417"/>
  <c r="K320" i="417" s="1"/>
  <c r="H320" i="417"/>
  <c r="B320" i="417"/>
  <c r="AM319" i="417"/>
  <c r="AL319" i="417"/>
  <c r="AF319" i="417"/>
  <c r="AE319" i="417"/>
  <c r="Z319" i="417"/>
  <c r="AA319" i="417" s="1"/>
  <c r="X319" i="417"/>
  <c r="Y319" i="417" s="1"/>
  <c r="V319" i="417"/>
  <c r="W319" i="417" s="1"/>
  <c r="T319" i="417"/>
  <c r="U319" i="417" s="1"/>
  <c r="R319" i="417"/>
  <c r="S319" i="417" s="1"/>
  <c r="P319" i="417"/>
  <c r="Q319" i="417" s="1"/>
  <c r="N319" i="417"/>
  <c r="O319" i="417" s="1"/>
  <c r="L319" i="417"/>
  <c r="M319" i="417" s="1"/>
  <c r="J319" i="417"/>
  <c r="K319" i="417" s="1"/>
  <c r="H319" i="417"/>
  <c r="I319" i="417" s="1"/>
  <c r="B319" i="417"/>
  <c r="AM318" i="417"/>
  <c r="AL318" i="417"/>
  <c r="AE318" i="417"/>
  <c r="Z318" i="417"/>
  <c r="AA318" i="417" s="1"/>
  <c r="X318" i="417"/>
  <c r="Y318" i="417" s="1"/>
  <c r="V318" i="417"/>
  <c r="W318" i="417" s="1"/>
  <c r="T318" i="417"/>
  <c r="U318" i="417" s="1"/>
  <c r="R318" i="417"/>
  <c r="S318" i="417" s="1"/>
  <c r="P318" i="417"/>
  <c r="Q318" i="417" s="1"/>
  <c r="N318" i="417"/>
  <c r="B318" i="417"/>
  <c r="AM317" i="417"/>
  <c r="AL317" i="417"/>
  <c r="AF317" i="417"/>
  <c r="AE317" i="417"/>
  <c r="Z317" i="417"/>
  <c r="AA317" i="417" s="1"/>
  <c r="X317" i="417"/>
  <c r="Y317" i="417" s="1"/>
  <c r="V317" i="417"/>
  <c r="W317" i="417" s="1"/>
  <c r="T317" i="417"/>
  <c r="U317" i="417" s="1"/>
  <c r="R317" i="417"/>
  <c r="S317" i="417" s="1"/>
  <c r="P317" i="417"/>
  <c r="Q317" i="417" s="1"/>
  <c r="N317" i="417"/>
  <c r="B317" i="417"/>
  <c r="AM316" i="417"/>
  <c r="AL316" i="417"/>
  <c r="AE316" i="417"/>
  <c r="Z316" i="417"/>
  <c r="AA316" i="417" s="1"/>
  <c r="X316" i="417"/>
  <c r="Y316" i="417" s="1"/>
  <c r="V316" i="417"/>
  <c r="W316" i="417" s="1"/>
  <c r="T316" i="417"/>
  <c r="U316" i="417" s="1"/>
  <c r="R316" i="417"/>
  <c r="S316" i="417" s="1"/>
  <c r="P316" i="417"/>
  <c r="Q316" i="417" s="1"/>
  <c r="N316" i="417"/>
  <c r="B316" i="417"/>
  <c r="AM315" i="417"/>
  <c r="AL315" i="417"/>
  <c r="AF315" i="417"/>
  <c r="AE315" i="417"/>
  <c r="Z315" i="417"/>
  <c r="AA315" i="417" s="1"/>
  <c r="X315" i="417"/>
  <c r="Y315" i="417" s="1"/>
  <c r="V315" i="417"/>
  <c r="W315" i="417" s="1"/>
  <c r="T315" i="417"/>
  <c r="U315" i="417" s="1"/>
  <c r="R315" i="417"/>
  <c r="S315" i="417" s="1"/>
  <c r="P315" i="417"/>
  <c r="Q315" i="417" s="1"/>
  <c r="N315" i="417"/>
  <c r="O315" i="417" s="1"/>
  <c r="L315" i="417"/>
  <c r="M315" i="417" s="1"/>
  <c r="J315" i="417"/>
  <c r="K315" i="417" s="1"/>
  <c r="H315" i="417"/>
  <c r="B315" i="417"/>
  <c r="AM314" i="417"/>
  <c r="AL314" i="417"/>
  <c r="AF314" i="417"/>
  <c r="AE314" i="417"/>
  <c r="Z314" i="417"/>
  <c r="AA314" i="417" s="1"/>
  <c r="X314" i="417"/>
  <c r="Y314" i="417" s="1"/>
  <c r="V314" i="417"/>
  <c r="W314" i="417" s="1"/>
  <c r="T314" i="417"/>
  <c r="U314" i="417" s="1"/>
  <c r="R314" i="417"/>
  <c r="S314" i="417" s="1"/>
  <c r="P314" i="417"/>
  <c r="Q314" i="417" s="1"/>
  <c r="N314" i="417"/>
  <c r="O314" i="417" s="1"/>
  <c r="L314" i="417"/>
  <c r="M314" i="417" s="1"/>
  <c r="J314" i="417"/>
  <c r="K314" i="417" s="1"/>
  <c r="H314" i="417"/>
  <c r="B314" i="417"/>
  <c r="AM313" i="417"/>
  <c r="AL313" i="417"/>
  <c r="AE313" i="417"/>
  <c r="Z313" i="417"/>
  <c r="AA313" i="417" s="1"/>
  <c r="X313" i="417"/>
  <c r="Y313" i="417" s="1"/>
  <c r="V313" i="417"/>
  <c r="W313" i="417" s="1"/>
  <c r="T313" i="417"/>
  <c r="U313" i="417" s="1"/>
  <c r="R313" i="417"/>
  <c r="S313" i="417" s="1"/>
  <c r="P313" i="417"/>
  <c r="Q313" i="417" s="1"/>
  <c r="N313" i="417"/>
  <c r="O313" i="417" s="1"/>
  <c r="L313" i="417"/>
  <c r="M313" i="417" s="1"/>
  <c r="J313" i="417"/>
  <c r="K313" i="417" s="1"/>
  <c r="H313" i="417"/>
  <c r="B313" i="417"/>
  <c r="AM312" i="417"/>
  <c r="AL312" i="417"/>
  <c r="AE312" i="417"/>
  <c r="Z312" i="417"/>
  <c r="AA312" i="417" s="1"/>
  <c r="X312" i="417"/>
  <c r="Y312" i="417" s="1"/>
  <c r="V312" i="417"/>
  <c r="W312" i="417" s="1"/>
  <c r="T312" i="417"/>
  <c r="U312" i="417" s="1"/>
  <c r="R312" i="417"/>
  <c r="S312" i="417" s="1"/>
  <c r="P312" i="417"/>
  <c r="Q312" i="417" s="1"/>
  <c r="N312" i="417"/>
  <c r="O312" i="417" s="1"/>
  <c r="L312" i="417"/>
  <c r="M312" i="417" s="1"/>
  <c r="J312" i="417"/>
  <c r="K312" i="417" s="1"/>
  <c r="H312" i="417"/>
  <c r="B312" i="417"/>
  <c r="AM311" i="417"/>
  <c r="AL311" i="417"/>
  <c r="AE311" i="417"/>
  <c r="Z311" i="417"/>
  <c r="AA311" i="417" s="1"/>
  <c r="X311" i="417"/>
  <c r="Y311" i="417" s="1"/>
  <c r="V311" i="417"/>
  <c r="W311" i="417" s="1"/>
  <c r="T311" i="417"/>
  <c r="U311" i="417" s="1"/>
  <c r="R311" i="417"/>
  <c r="S311" i="417" s="1"/>
  <c r="P311" i="417"/>
  <c r="Q311" i="417" s="1"/>
  <c r="N311" i="417"/>
  <c r="O311" i="417" s="1"/>
  <c r="L311" i="417"/>
  <c r="M311" i="417" s="1"/>
  <c r="J311" i="417"/>
  <c r="K311" i="417" s="1"/>
  <c r="H311" i="417"/>
  <c r="B311" i="417"/>
  <c r="AM310" i="417"/>
  <c r="AL310" i="417"/>
  <c r="AE310" i="417"/>
  <c r="Z310" i="417"/>
  <c r="AA310" i="417" s="1"/>
  <c r="X310" i="417"/>
  <c r="Y310" i="417" s="1"/>
  <c r="V310" i="417"/>
  <c r="W310" i="417" s="1"/>
  <c r="T310" i="417"/>
  <c r="U310" i="417" s="1"/>
  <c r="R310" i="417"/>
  <c r="S310" i="417" s="1"/>
  <c r="P310" i="417"/>
  <c r="Q310" i="417" s="1"/>
  <c r="N310" i="417"/>
  <c r="O310" i="417" s="1"/>
  <c r="L310" i="417"/>
  <c r="M310" i="417" s="1"/>
  <c r="J310" i="417"/>
  <c r="K310" i="417" s="1"/>
  <c r="H310" i="417"/>
  <c r="B310" i="417"/>
  <c r="AM309" i="417"/>
  <c r="AL309" i="417"/>
  <c r="AE309" i="417"/>
  <c r="Z309" i="417"/>
  <c r="AA309" i="417" s="1"/>
  <c r="X309" i="417"/>
  <c r="Y309" i="417" s="1"/>
  <c r="V309" i="417"/>
  <c r="W309" i="417" s="1"/>
  <c r="T309" i="417"/>
  <c r="U309" i="417" s="1"/>
  <c r="R309" i="417"/>
  <c r="S309" i="417" s="1"/>
  <c r="P309" i="417"/>
  <c r="Q309" i="417" s="1"/>
  <c r="N309" i="417"/>
  <c r="O309" i="417" s="1"/>
  <c r="L309" i="417"/>
  <c r="M309" i="417" s="1"/>
  <c r="J309" i="417"/>
  <c r="K309" i="417" s="1"/>
  <c r="H309" i="417"/>
  <c r="B309" i="417"/>
  <c r="AM308" i="417"/>
  <c r="AL308" i="417"/>
  <c r="AE308" i="417"/>
  <c r="Z308" i="417"/>
  <c r="AA308" i="417" s="1"/>
  <c r="X308" i="417"/>
  <c r="Y308" i="417" s="1"/>
  <c r="V308" i="417"/>
  <c r="W308" i="417" s="1"/>
  <c r="T308" i="417"/>
  <c r="U308" i="417" s="1"/>
  <c r="R308" i="417"/>
  <c r="S308" i="417" s="1"/>
  <c r="P308" i="417"/>
  <c r="Q308" i="417" s="1"/>
  <c r="N308" i="417"/>
  <c r="O308" i="417" s="1"/>
  <c r="L308" i="417"/>
  <c r="M308" i="417" s="1"/>
  <c r="J308" i="417"/>
  <c r="K308" i="417" s="1"/>
  <c r="H308" i="417"/>
  <c r="B308" i="417"/>
  <c r="AM307" i="417"/>
  <c r="AL307" i="417"/>
  <c r="AE307" i="417"/>
  <c r="Z307" i="417"/>
  <c r="AA307" i="417" s="1"/>
  <c r="X307" i="417"/>
  <c r="Y307" i="417" s="1"/>
  <c r="V307" i="417"/>
  <c r="W307" i="417" s="1"/>
  <c r="T307" i="417"/>
  <c r="U307" i="417" s="1"/>
  <c r="R307" i="417"/>
  <c r="S307" i="417" s="1"/>
  <c r="P307" i="417"/>
  <c r="Q307" i="417" s="1"/>
  <c r="N307" i="417"/>
  <c r="O307" i="417" s="1"/>
  <c r="L307" i="417"/>
  <c r="M307" i="417" s="1"/>
  <c r="J307" i="417"/>
  <c r="K307" i="417" s="1"/>
  <c r="H307" i="417"/>
  <c r="B307" i="417"/>
  <c r="AM306" i="417"/>
  <c r="AL306" i="417"/>
  <c r="AE306" i="417"/>
  <c r="Z306" i="417"/>
  <c r="AA306" i="417" s="1"/>
  <c r="X306" i="417"/>
  <c r="Y306" i="417" s="1"/>
  <c r="V306" i="417"/>
  <c r="W306" i="417" s="1"/>
  <c r="T306" i="417"/>
  <c r="U306" i="417" s="1"/>
  <c r="R306" i="417"/>
  <c r="S306" i="417" s="1"/>
  <c r="P306" i="417"/>
  <c r="Q306" i="417" s="1"/>
  <c r="N306" i="417"/>
  <c r="O306" i="417" s="1"/>
  <c r="L306" i="417"/>
  <c r="M306" i="417" s="1"/>
  <c r="J306" i="417"/>
  <c r="K306" i="417" s="1"/>
  <c r="H306" i="417"/>
  <c r="B306" i="417"/>
  <c r="AM305" i="417"/>
  <c r="AL305" i="417"/>
  <c r="AF305" i="417"/>
  <c r="AE305" i="417"/>
  <c r="Z305" i="417"/>
  <c r="AA305" i="417" s="1"/>
  <c r="X305" i="417"/>
  <c r="Y305" i="417" s="1"/>
  <c r="V305" i="417"/>
  <c r="W305" i="417" s="1"/>
  <c r="T305" i="417"/>
  <c r="U305" i="417" s="1"/>
  <c r="R305" i="417"/>
  <c r="S305" i="417" s="1"/>
  <c r="P305" i="417"/>
  <c r="Q305" i="417" s="1"/>
  <c r="N305" i="417"/>
  <c r="O305" i="417" s="1"/>
  <c r="L305" i="417"/>
  <c r="M305" i="417" s="1"/>
  <c r="K305" i="417"/>
  <c r="J305" i="417"/>
  <c r="H305" i="417"/>
  <c r="I305" i="417" s="1"/>
  <c r="B305" i="417"/>
  <c r="AM304" i="417"/>
  <c r="AL304" i="417"/>
  <c r="AE304" i="417"/>
  <c r="Z304" i="417"/>
  <c r="AA304" i="417" s="1"/>
  <c r="X304" i="417"/>
  <c r="Y304" i="417" s="1"/>
  <c r="V304" i="417"/>
  <c r="W304" i="417" s="1"/>
  <c r="T304" i="417"/>
  <c r="U304" i="417" s="1"/>
  <c r="R304" i="417"/>
  <c r="S304" i="417" s="1"/>
  <c r="P304" i="417"/>
  <c r="Q304" i="417" s="1"/>
  <c r="N304" i="417"/>
  <c r="O304" i="417" s="1"/>
  <c r="L304" i="417"/>
  <c r="M304" i="417" s="1"/>
  <c r="J304" i="417"/>
  <c r="K304" i="417" s="1"/>
  <c r="H304" i="417"/>
  <c r="I304" i="417" s="1"/>
  <c r="B304" i="417"/>
  <c r="AM303" i="417"/>
  <c r="AL303" i="417"/>
  <c r="AE303" i="417"/>
  <c r="Z303" i="417"/>
  <c r="AA303" i="417" s="1"/>
  <c r="X303" i="417"/>
  <c r="Y303" i="417" s="1"/>
  <c r="V303" i="417"/>
  <c r="W303" i="417" s="1"/>
  <c r="T303" i="417"/>
  <c r="U303" i="417" s="1"/>
  <c r="R303" i="417"/>
  <c r="S303" i="417" s="1"/>
  <c r="P303" i="417"/>
  <c r="Q303" i="417" s="1"/>
  <c r="N303" i="417"/>
  <c r="O303" i="417" s="1"/>
  <c r="L303" i="417"/>
  <c r="M303" i="417" s="1"/>
  <c r="J303" i="417"/>
  <c r="K303" i="417" s="1"/>
  <c r="H303" i="417"/>
  <c r="I303" i="417" s="1"/>
  <c r="B303" i="417"/>
  <c r="AM302" i="417"/>
  <c r="AL302" i="417"/>
  <c r="AE302" i="417"/>
  <c r="Z302" i="417"/>
  <c r="AA302" i="417" s="1"/>
  <c r="X302" i="417"/>
  <c r="Y302" i="417" s="1"/>
  <c r="V302" i="417"/>
  <c r="W302" i="417" s="1"/>
  <c r="T302" i="417"/>
  <c r="U302" i="417" s="1"/>
  <c r="R302" i="417"/>
  <c r="S302" i="417" s="1"/>
  <c r="P302" i="417"/>
  <c r="Q302" i="417" s="1"/>
  <c r="N302" i="417"/>
  <c r="O302" i="417" s="1"/>
  <c r="L302" i="417"/>
  <c r="M302" i="417" s="1"/>
  <c r="J302" i="417"/>
  <c r="K302" i="417" s="1"/>
  <c r="H302" i="417"/>
  <c r="I302" i="417" s="1"/>
  <c r="B302" i="417"/>
  <c r="AM301" i="417"/>
  <c r="AL301" i="417"/>
  <c r="AE301" i="417"/>
  <c r="Z301" i="417"/>
  <c r="AA301" i="417" s="1"/>
  <c r="X301" i="417"/>
  <c r="Y301" i="417" s="1"/>
  <c r="V301" i="417"/>
  <c r="W301" i="417" s="1"/>
  <c r="T301" i="417"/>
  <c r="U301" i="417" s="1"/>
  <c r="R301" i="417"/>
  <c r="S301" i="417" s="1"/>
  <c r="P301" i="417"/>
  <c r="Q301" i="417" s="1"/>
  <c r="N301" i="417"/>
  <c r="O301" i="417" s="1"/>
  <c r="L301" i="417"/>
  <c r="M301" i="417" s="1"/>
  <c r="J301" i="417"/>
  <c r="K301" i="417" s="1"/>
  <c r="H301" i="417"/>
  <c r="I301" i="417" s="1"/>
  <c r="B301" i="417"/>
  <c r="AM300" i="417"/>
  <c r="AL300" i="417"/>
  <c r="AE300" i="417"/>
  <c r="Z300" i="417"/>
  <c r="AA300" i="417" s="1"/>
  <c r="X300" i="417"/>
  <c r="Y300" i="417" s="1"/>
  <c r="V300" i="417"/>
  <c r="W300" i="417" s="1"/>
  <c r="T300" i="417"/>
  <c r="U300" i="417" s="1"/>
  <c r="R300" i="417"/>
  <c r="S300" i="417" s="1"/>
  <c r="P300" i="417"/>
  <c r="Q300" i="417" s="1"/>
  <c r="N300" i="417"/>
  <c r="O300" i="417" s="1"/>
  <c r="L300" i="417"/>
  <c r="M300" i="417" s="1"/>
  <c r="J300" i="417"/>
  <c r="K300" i="417" s="1"/>
  <c r="H300" i="417"/>
  <c r="I300" i="417" s="1"/>
  <c r="B300" i="417"/>
  <c r="AM299" i="417"/>
  <c r="AL299" i="417"/>
  <c r="AE299" i="417"/>
  <c r="Z299" i="417"/>
  <c r="AA299" i="417" s="1"/>
  <c r="X299" i="417"/>
  <c r="Y299" i="417" s="1"/>
  <c r="V299" i="417"/>
  <c r="W299" i="417" s="1"/>
  <c r="T299" i="417"/>
  <c r="U299" i="417" s="1"/>
  <c r="R299" i="417"/>
  <c r="S299" i="417" s="1"/>
  <c r="P299" i="417"/>
  <c r="Q299" i="417" s="1"/>
  <c r="N299" i="417"/>
  <c r="O299" i="417" s="1"/>
  <c r="L299" i="417"/>
  <c r="M299" i="417" s="1"/>
  <c r="J299" i="417"/>
  <c r="K299" i="417" s="1"/>
  <c r="H299" i="417"/>
  <c r="I299" i="417" s="1"/>
  <c r="B299" i="417"/>
  <c r="AM298" i="417"/>
  <c r="AL298" i="417"/>
  <c r="AE298" i="417"/>
  <c r="Z298" i="417"/>
  <c r="AA298" i="417" s="1"/>
  <c r="X298" i="417"/>
  <c r="Y298" i="417" s="1"/>
  <c r="V298" i="417"/>
  <c r="W298" i="417" s="1"/>
  <c r="T298" i="417"/>
  <c r="U298" i="417" s="1"/>
  <c r="R298" i="417"/>
  <c r="S298" i="417" s="1"/>
  <c r="P298" i="417"/>
  <c r="Q298" i="417" s="1"/>
  <c r="N298" i="417"/>
  <c r="O298" i="417" s="1"/>
  <c r="L298" i="417"/>
  <c r="M298" i="417" s="1"/>
  <c r="J298" i="417"/>
  <c r="K298" i="417" s="1"/>
  <c r="H298" i="417"/>
  <c r="I298" i="417" s="1"/>
  <c r="B298" i="417"/>
  <c r="AM297" i="417"/>
  <c r="AL297" i="417"/>
  <c r="AE297" i="417"/>
  <c r="Z297" i="417"/>
  <c r="AA297" i="417" s="1"/>
  <c r="X297" i="417"/>
  <c r="Y297" i="417" s="1"/>
  <c r="V297" i="417"/>
  <c r="W297" i="417" s="1"/>
  <c r="T297" i="417"/>
  <c r="U297" i="417" s="1"/>
  <c r="R297" i="417"/>
  <c r="S297" i="417" s="1"/>
  <c r="P297" i="417"/>
  <c r="Q297" i="417" s="1"/>
  <c r="N297" i="417"/>
  <c r="O297" i="417" s="1"/>
  <c r="L297" i="417"/>
  <c r="M297" i="417" s="1"/>
  <c r="J297" i="417"/>
  <c r="K297" i="417" s="1"/>
  <c r="H297" i="417"/>
  <c r="B297" i="417"/>
  <c r="AM296" i="417"/>
  <c r="AL296" i="417"/>
  <c r="AE296" i="417"/>
  <c r="Z296" i="417"/>
  <c r="AA296" i="417" s="1"/>
  <c r="X296" i="417"/>
  <c r="Y296" i="417" s="1"/>
  <c r="V296" i="417"/>
  <c r="W296" i="417" s="1"/>
  <c r="T296" i="417"/>
  <c r="U296" i="417" s="1"/>
  <c r="R296" i="417"/>
  <c r="S296" i="417" s="1"/>
  <c r="P296" i="417"/>
  <c r="Q296" i="417" s="1"/>
  <c r="N296" i="417"/>
  <c r="B296" i="417"/>
  <c r="AM295" i="417"/>
  <c r="AL295" i="417"/>
  <c r="AE295" i="417"/>
  <c r="Z295" i="417"/>
  <c r="AA295" i="417" s="1"/>
  <c r="X295" i="417"/>
  <c r="Y295" i="417" s="1"/>
  <c r="V295" i="417"/>
  <c r="W295" i="417" s="1"/>
  <c r="T295" i="417"/>
  <c r="U295" i="417" s="1"/>
  <c r="R295" i="417"/>
  <c r="S295" i="417" s="1"/>
  <c r="P295" i="417"/>
  <c r="Q295" i="417" s="1"/>
  <c r="N295" i="417"/>
  <c r="O295" i="417" s="1"/>
  <c r="L295" i="417"/>
  <c r="M295" i="417" s="1"/>
  <c r="J295" i="417"/>
  <c r="K295" i="417" s="1"/>
  <c r="H295" i="417"/>
  <c r="B295" i="417"/>
  <c r="AM294" i="417"/>
  <c r="AL294" i="417"/>
  <c r="AE294" i="417"/>
  <c r="Z294" i="417"/>
  <c r="AA294" i="417" s="1"/>
  <c r="X294" i="417"/>
  <c r="Y294" i="417" s="1"/>
  <c r="V294" i="417"/>
  <c r="W294" i="417" s="1"/>
  <c r="T294" i="417"/>
  <c r="U294" i="417" s="1"/>
  <c r="R294" i="417"/>
  <c r="S294" i="417" s="1"/>
  <c r="P294" i="417"/>
  <c r="Q294" i="417" s="1"/>
  <c r="N294" i="417"/>
  <c r="O294" i="417" s="1"/>
  <c r="L294" i="417"/>
  <c r="M294" i="417" s="1"/>
  <c r="J294" i="417"/>
  <c r="K294" i="417" s="1"/>
  <c r="H294" i="417"/>
  <c r="B294" i="417"/>
  <c r="AM293" i="417"/>
  <c r="AL293" i="417"/>
  <c r="AF293" i="417"/>
  <c r="AE293" i="417"/>
  <c r="Z293" i="417"/>
  <c r="AA293" i="417" s="1"/>
  <c r="X293" i="417"/>
  <c r="Y293" i="417" s="1"/>
  <c r="V293" i="417"/>
  <c r="W293" i="417" s="1"/>
  <c r="T293" i="417"/>
  <c r="U293" i="417" s="1"/>
  <c r="R293" i="417"/>
  <c r="S293" i="417" s="1"/>
  <c r="P293" i="417"/>
  <c r="Q293" i="417" s="1"/>
  <c r="N293" i="417"/>
  <c r="O293" i="417" s="1"/>
  <c r="L293" i="417"/>
  <c r="M293" i="417" s="1"/>
  <c r="J293" i="417"/>
  <c r="K293" i="417" s="1"/>
  <c r="H293" i="417"/>
  <c r="B293" i="417"/>
  <c r="AM292" i="417"/>
  <c r="AL292" i="417"/>
  <c r="AF292" i="417"/>
  <c r="AE292" i="417"/>
  <c r="Z292" i="417"/>
  <c r="AA292" i="417" s="1"/>
  <c r="X292" i="417"/>
  <c r="Y292" i="417" s="1"/>
  <c r="V292" i="417"/>
  <c r="W292" i="417" s="1"/>
  <c r="T292" i="417"/>
  <c r="U292" i="417" s="1"/>
  <c r="R292" i="417"/>
  <c r="S292" i="417" s="1"/>
  <c r="P292" i="417"/>
  <c r="Q292" i="417" s="1"/>
  <c r="N292" i="417"/>
  <c r="O292" i="417" s="1"/>
  <c r="L292" i="417"/>
  <c r="M292" i="417" s="1"/>
  <c r="J292" i="417"/>
  <c r="K292" i="417" s="1"/>
  <c r="H292" i="417"/>
  <c r="I292" i="417" s="1"/>
  <c r="B292" i="417"/>
  <c r="AM291" i="417"/>
  <c r="AL291" i="417"/>
  <c r="AE291" i="417"/>
  <c r="Z291" i="417"/>
  <c r="AA291" i="417" s="1"/>
  <c r="X291" i="417"/>
  <c r="Y291" i="417" s="1"/>
  <c r="V291" i="417"/>
  <c r="W291" i="417" s="1"/>
  <c r="T291" i="417"/>
  <c r="U291" i="417" s="1"/>
  <c r="R291" i="417"/>
  <c r="S291" i="417" s="1"/>
  <c r="P291" i="417"/>
  <c r="Q291" i="417" s="1"/>
  <c r="N291" i="417"/>
  <c r="O291" i="417" s="1"/>
  <c r="L291" i="417"/>
  <c r="M291" i="417" s="1"/>
  <c r="J291" i="417"/>
  <c r="K291" i="417" s="1"/>
  <c r="H291" i="417"/>
  <c r="I291" i="417" s="1"/>
  <c r="B291" i="417"/>
  <c r="AM290" i="417"/>
  <c r="AL290" i="417"/>
  <c r="AE290" i="417"/>
  <c r="Z290" i="417"/>
  <c r="AA290" i="417" s="1"/>
  <c r="X290" i="417"/>
  <c r="Y290" i="417" s="1"/>
  <c r="V290" i="417"/>
  <c r="W290" i="417" s="1"/>
  <c r="T290" i="417"/>
  <c r="U290" i="417" s="1"/>
  <c r="R290" i="417"/>
  <c r="S290" i="417" s="1"/>
  <c r="P290" i="417"/>
  <c r="Q290" i="417" s="1"/>
  <c r="N290" i="417"/>
  <c r="O290" i="417" s="1"/>
  <c r="L290" i="417"/>
  <c r="M290" i="417" s="1"/>
  <c r="J290" i="417"/>
  <c r="K290" i="417" s="1"/>
  <c r="H290" i="417"/>
  <c r="I290" i="417" s="1"/>
  <c r="B290" i="417"/>
  <c r="AM289" i="417"/>
  <c r="AL289" i="417"/>
  <c r="AE289" i="417"/>
  <c r="Z289" i="417"/>
  <c r="AA289" i="417" s="1"/>
  <c r="X289" i="417"/>
  <c r="Y289" i="417" s="1"/>
  <c r="V289" i="417"/>
  <c r="W289" i="417" s="1"/>
  <c r="T289" i="417"/>
  <c r="U289" i="417" s="1"/>
  <c r="R289" i="417"/>
  <c r="S289" i="417" s="1"/>
  <c r="P289" i="417"/>
  <c r="Q289" i="417" s="1"/>
  <c r="N289" i="417"/>
  <c r="O289" i="417" s="1"/>
  <c r="L289" i="417"/>
  <c r="M289" i="417" s="1"/>
  <c r="J289" i="417"/>
  <c r="K289" i="417" s="1"/>
  <c r="H289" i="417"/>
  <c r="I289" i="417" s="1"/>
  <c r="B289" i="417"/>
  <c r="AM288" i="417"/>
  <c r="AL288" i="417"/>
  <c r="AE288" i="417"/>
  <c r="Z288" i="417"/>
  <c r="AA288" i="417" s="1"/>
  <c r="X288" i="417"/>
  <c r="Y288" i="417" s="1"/>
  <c r="V288" i="417"/>
  <c r="W288" i="417" s="1"/>
  <c r="T288" i="417"/>
  <c r="U288" i="417" s="1"/>
  <c r="R288" i="417"/>
  <c r="S288" i="417" s="1"/>
  <c r="P288" i="417"/>
  <c r="Q288" i="417" s="1"/>
  <c r="N288" i="417"/>
  <c r="O288" i="417" s="1"/>
  <c r="L288" i="417"/>
  <c r="M288" i="417" s="1"/>
  <c r="J288" i="417"/>
  <c r="K288" i="417" s="1"/>
  <c r="H288" i="417"/>
  <c r="I288" i="417" s="1"/>
  <c r="B288" i="417"/>
  <c r="AM287" i="417"/>
  <c r="AL287" i="417"/>
  <c r="AE287" i="417"/>
  <c r="Z287" i="417"/>
  <c r="AA287" i="417" s="1"/>
  <c r="X287" i="417"/>
  <c r="Y287" i="417" s="1"/>
  <c r="V287" i="417"/>
  <c r="W287" i="417" s="1"/>
  <c r="T287" i="417"/>
  <c r="U287" i="417" s="1"/>
  <c r="R287" i="417"/>
  <c r="S287" i="417" s="1"/>
  <c r="P287" i="417"/>
  <c r="Q287" i="417" s="1"/>
  <c r="N287" i="417"/>
  <c r="O287" i="417" s="1"/>
  <c r="L287" i="417"/>
  <c r="M287" i="417" s="1"/>
  <c r="J287" i="417"/>
  <c r="K287" i="417" s="1"/>
  <c r="H287" i="417"/>
  <c r="I287" i="417" s="1"/>
  <c r="B287" i="417"/>
  <c r="AM286" i="417"/>
  <c r="AL286" i="417"/>
  <c r="AE286" i="417"/>
  <c r="Z286" i="417"/>
  <c r="AA286" i="417" s="1"/>
  <c r="X286" i="417"/>
  <c r="Y286" i="417" s="1"/>
  <c r="V286" i="417"/>
  <c r="W286" i="417" s="1"/>
  <c r="T286" i="417"/>
  <c r="U286" i="417" s="1"/>
  <c r="R286" i="417"/>
  <c r="S286" i="417" s="1"/>
  <c r="P286" i="417"/>
  <c r="Q286" i="417" s="1"/>
  <c r="N286" i="417"/>
  <c r="O286" i="417" s="1"/>
  <c r="L286" i="417"/>
  <c r="M286" i="417" s="1"/>
  <c r="J286" i="417"/>
  <c r="K286" i="417" s="1"/>
  <c r="H286" i="417"/>
  <c r="I286" i="417" s="1"/>
  <c r="B286" i="417"/>
  <c r="AM285" i="417"/>
  <c r="AL285" i="417"/>
  <c r="AE285" i="417"/>
  <c r="Z285" i="417"/>
  <c r="AA285" i="417" s="1"/>
  <c r="X285" i="417"/>
  <c r="Y285" i="417" s="1"/>
  <c r="V285" i="417"/>
  <c r="W285" i="417" s="1"/>
  <c r="T285" i="417"/>
  <c r="U285" i="417" s="1"/>
  <c r="R285" i="417"/>
  <c r="S285" i="417" s="1"/>
  <c r="P285" i="417"/>
  <c r="Q285" i="417" s="1"/>
  <c r="N285" i="417"/>
  <c r="O285" i="417" s="1"/>
  <c r="L285" i="417"/>
  <c r="M285" i="417" s="1"/>
  <c r="J285" i="417"/>
  <c r="K285" i="417" s="1"/>
  <c r="H285" i="417"/>
  <c r="I285" i="417" s="1"/>
  <c r="B285" i="417"/>
  <c r="AM284" i="417"/>
  <c r="AL284" i="417"/>
  <c r="AE284" i="417"/>
  <c r="Z284" i="417"/>
  <c r="AA284" i="417" s="1"/>
  <c r="X284" i="417"/>
  <c r="Y284" i="417" s="1"/>
  <c r="V284" i="417"/>
  <c r="W284" i="417" s="1"/>
  <c r="T284" i="417"/>
  <c r="U284" i="417" s="1"/>
  <c r="R284" i="417"/>
  <c r="S284" i="417" s="1"/>
  <c r="P284" i="417"/>
  <c r="Q284" i="417" s="1"/>
  <c r="N284" i="417"/>
  <c r="O284" i="417" s="1"/>
  <c r="L284" i="417"/>
  <c r="M284" i="417" s="1"/>
  <c r="J284" i="417"/>
  <c r="K284" i="417" s="1"/>
  <c r="H284" i="417"/>
  <c r="I284" i="417" s="1"/>
  <c r="B284" i="417"/>
  <c r="AM283" i="417"/>
  <c r="AL283" i="417"/>
  <c r="AF283" i="417"/>
  <c r="AE283" i="417"/>
  <c r="Z283" i="417"/>
  <c r="AA283" i="417" s="1"/>
  <c r="X283" i="417"/>
  <c r="Y283" i="417" s="1"/>
  <c r="V283" i="417"/>
  <c r="W283" i="417" s="1"/>
  <c r="T283" i="417"/>
  <c r="U283" i="417" s="1"/>
  <c r="R283" i="417"/>
  <c r="S283" i="417" s="1"/>
  <c r="P283" i="417"/>
  <c r="Q283" i="417" s="1"/>
  <c r="N283" i="417"/>
  <c r="O283" i="417" s="1"/>
  <c r="L283" i="417"/>
  <c r="M283" i="417" s="1"/>
  <c r="J283" i="417"/>
  <c r="K283" i="417" s="1"/>
  <c r="H283" i="417"/>
  <c r="I283" i="417" s="1"/>
  <c r="B283" i="417"/>
  <c r="AM282" i="417"/>
  <c r="AL282" i="417"/>
  <c r="AE282" i="417"/>
  <c r="Z282" i="417"/>
  <c r="AA282" i="417" s="1"/>
  <c r="X282" i="417"/>
  <c r="Y282" i="417" s="1"/>
  <c r="V282" i="417"/>
  <c r="W282" i="417" s="1"/>
  <c r="T282" i="417"/>
  <c r="U282" i="417" s="1"/>
  <c r="R282" i="417"/>
  <c r="S282" i="417" s="1"/>
  <c r="P282" i="417"/>
  <c r="Q282" i="417" s="1"/>
  <c r="N282" i="417"/>
  <c r="O282" i="417" s="1"/>
  <c r="L282" i="417"/>
  <c r="M282" i="417" s="1"/>
  <c r="J282" i="417"/>
  <c r="K282" i="417" s="1"/>
  <c r="H282" i="417"/>
  <c r="I282" i="417" s="1"/>
  <c r="B282" i="417"/>
  <c r="AM281" i="417"/>
  <c r="AL281" i="417"/>
  <c r="AE281" i="417"/>
  <c r="Z281" i="417"/>
  <c r="AA281" i="417" s="1"/>
  <c r="X281" i="417"/>
  <c r="Y281" i="417" s="1"/>
  <c r="V281" i="417"/>
  <c r="W281" i="417" s="1"/>
  <c r="T281" i="417"/>
  <c r="U281" i="417" s="1"/>
  <c r="R281" i="417"/>
  <c r="S281" i="417" s="1"/>
  <c r="P281" i="417"/>
  <c r="Q281" i="417" s="1"/>
  <c r="N281" i="417"/>
  <c r="O281" i="417" s="1"/>
  <c r="L281" i="417"/>
  <c r="M281" i="417" s="1"/>
  <c r="J281" i="417"/>
  <c r="K281" i="417" s="1"/>
  <c r="H281" i="417"/>
  <c r="I281" i="417" s="1"/>
  <c r="B281" i="417"/>
  <c r="AM280" i="417"/>
  <c r="AL280" i="417"/>
  <c r="AE280" i="417"/>
  <c r="Z280" i="417"/>
  <c r="AA280" i="417" s="1"/>
  <c r="X280" i="417"/>
  <c r="Y280" i="417" s="1"/>
  <c r="V280" i="417"/>
  <c r="W280" i="417" s="1"/>
  <c r="T280" i="417"/>
  <c r="U280" i="417" s="1"/>
  <c r="R280" i="417"/>
  <c r="S280" i="417" s="1"/>
  <c r="P280" i="417"/>
  <c r="Q280" i="417" s="1"/>
  <c r="N280" i="417"/>
  <c r="O280" i="417" s="1"/>
  <c r="L280" i="417"/>
  <c r="M280" i="417" s="1"/>
  <c r="J280" i="417"/>
  <c r="K280" i="417" s="1"/>
  <c r="H280" i="417"/>
  <c r="B280" i="417"/>
  <c r="AM279" i="417"/>
  <c r="AL279" i="417"/>
  <c r="AE279" i="417"/>
  <c r="Z279" i="417"/>
  <c r="AA279" i="417" s="1"/>
  <c r="X279" i="417"/>
  <c r="Y279" i="417" s="1"/>
  <c r="V279" i="417"/>
  <c r="W279" i="417" s="1"/>
  <c r="T279" i="417"/>
  <c r="U279" i="417" s="1"/>
  <c r="R279" i="417"/>
  <c r="S279" i="417" s="1"/>
  <c r="P279" i="417"/>
  <c r="Q279" i="417" s="1"/>
  <c r="N279" i="417"/>
  <c r="B279" i="417"/>
  <c r="AM278" i="417"/>
  <c r="AL278" i="417"/>
  <c r="AF278" i="417"/>
  <c r="AE278" i="417"/>
  <c r="Z278" i="417"/>
  <c r="AA278" i="417" s="1"/>
  <c r="X278" i="417"/>
  <c r="Y278" i="417" s="1"/>
  <c r="V278" i="417"/>
  <c r="W278" i="417" s="1"/>
  <c r="T278" i="417"/>
  <c r="U278" i="417" s="1"/>
  <c r="R278" i="417"/>
  <c r="S278" i="417" s="1"/>
  <c r="P278" i="417"/>
  <c r="Q278" i="417" s="1"/>
  <c r="N278" i="417"/>
  <c r="O278" i="417" s="1"/>
  <c r="B278" i="417"/>
  <c r="AM277" i="417"/>
  <c r="AL277" i="417"/>
  <c r="AF277" i="417"/>
  <c r="AE277" i="417"/>
  <c r="Z277" i="417"/>
  <c r="AA277" i="417" s="1"/>
  <c r="X277" i="417"/>
  <c r="Y277" i="417" s="1"/>
  <c r="V277" i="417"/>
  <c r="W277" i="417" s="1"/>
  <c r="T277" i="417"/>
  <c r="U277" i="417" s="1"/>
  <c r="R277" i="417"/>
  <c r="S277" i="417" s="1"/>
  <c r="P277" i="417"/>
  <c r="Q277" i="417" s="1"/>
  <c r="N277" i="417"/>
  <c r="O277" i="417" s="1"/>
  <c r="L277" i="417"/>
  <c r="M277" i="417" s="1"/>
  <c r="J277" i="417"/>
  <c r="K277" i="417" s="1"/>
  <c r="H277" i="417"/>
  <c r="I277" i="417" s="1"/>
  <c r="B277" i="417"/>
  <c r="AM276" i="417"/>
  <c r="AL276" i="417"/>
  <c r="AF276" i="417"/>
  <c r="AE276" i="417"/>
  <c r="Z276" i="417"/>
  <c r="AA276" i="417" s="1"/>
  <c r="X276" i="417"/>
  <c r="Y276" i="417" s="1"/>
  <c r="V276" i="417"/>
  <c r="W276" i="417" s="1"/>
  <c r="T276" i="417"/>
  <c r="U276" i="417" s="1"/>
  <c r="R276" i="417"/>
  <c r="S276" i="417" s="1"/>
  <c r="P276" i="417"/>
  <c r="Q276" i="417" s="1"/>
  <c r="N276" i="417"/>
  <c r="O276" i="417" s="1"/>
  <c r="L276" i="417"/>
  <c r="M276" i="417" s="1"/>
  <c r="J276" i="417"/>
  <c r="K276" i="417" s="1"/>
  <c r="H276" i="417"/>
  <c r="B276" i="417"/>
  <c r="AM275" i="417"/>
  <c r="AL275" i="417"/>
  <c r="AF275" i="417"/>
  <c r="AE275" i="417"/>
  <c r="Z275" i="417"/>
  <c r="AA275" i="417" s="1"/>
  <c r="X275" i="417"/>
  <c r="Y275" i="417" s="1"/>
  <c r="V275" i="417"/>
  <c r="W275" i="417" s="1"/>
  <c r="T275" i="417"/>
  <c r="U275" i="417" s="1"/>
  <c r="R275" i="417"/>
  <c r="S275" i="417" s="1"/>
  <c r="P275" i="417"/>
  <c r="Q275" i="417" s="1"/>
  <c r="N275" i="417"/>
  <c r="O275" i="417" s="1"/>
  <c r="L275" i="417"/>
  <c r="M275" i="417" s="1"/>
  <c r="J275" i="417"/>
  <c r="K275" i="417" s="1"/>
  <c r="H275" i="417"/>
  <c r="B275" i="417"/>
  <c r="AM274" i="417"/>
  <c r="AL274" i="417"/>
  <c r="AF274" i="417"/>
  <c r="AE274" i="417"/>
  <c r="Z274" i="417"/>
  <c r="AA274" i="417" s="1"/>
  <c r="X274" i="417"/>
  <c r="Y274" i="417" s="1"/>
  <c r="V274" i="417"/>
  <c r="W274" i="417" s="1"/>
  <c r="T274" i="417"/>
  <c r="U274" i="417" s="1"/>
  <c r="R274" i="417"/>
  <c r="S274" i="417" s="1"/>
  <c r="P274" i="417"/>
  <c r="Q274" i="417" s="1"/>
  <c r="N274" i="417"/>
  <c r="O274" i="417" s="1"/>
  <c r="L274" i="417"/>
  <c r="M274" i="417" s="1"/>
  <c r="J274" i="417"/>
  <c r="K274" i="417" s="1"/>
  <c r="H274" i="417"/>
  <c r="I274" i="417" s="1"/>
  <c r="B274" i="417"/>
  <c r="AM273" i="417"/>
  <c r="AL273" i="417"/>
  <c r="AF273" i="417"/>
  <c r="AE273" i="417"/>
  <c r="Z273" i="417"/>
  <c r="AA273" i="417" s="1"/>
  <c r="X273" i="417"/>
  <c r="Y273" i="417" s="1"/>
  <c r="V273" i="417"/>
  <c r="W273" i="417" s="1"/>
  <c r="T273" i="417"/>
  <c r="U273" i="417" s="1"/>
  <c r="R273" i="417"/>
  <c r="S273" i="417" s="1"/>
  <c r="P273" i="417"/>
  <c r="Q273" i="417" s="1"/>
  <c r="N273" i="417"/>
  <c r="O273" i="417" s="1"/>
  <c r="L273" i="417"/>
  <c r="M273" i="417" s="1"/>
  <c r="J273" i="417"/>
  <c r="K273" i="417" s="1"/>
  <c r="H273" i="417"/>
  <c r="B273" i="417"/>
  <c r="AM272" i="417"/>
  <c r="AL272" i="417"/>
  <c r="AF272" i="417"/>
  <c r="AE272" i="417"/>
  <c r="Z272" i="417"/>
  <c r="AA272" i="417" s="1"/>
  <c r="X272" i="417"/>
  <c r="Y272" i="417" s="1"/>
  <c r="V272" i="417"/>
  <c r="W272" i="417" s="1"/>
  <c r="T272" i="417"/>
  <c r="U272" i="417" s="1"/>
  <c r="R272" i="417"/>
  <c r="S272" i="417" s="1"/>
  <c r="P272" i="417"/>
  <c r="Q272" i="417" s="1"/>
  <c r="N272" i="417"/>
  <c r="O272" i="417" s="1"/>
  <c r="L272" i="417"/>
  <c r="M272" i="417" s="1"/>
  <c r="J272" i="417"/>
  <c r="K272" i="417" s="1"/>
  <c r="H272" i="417"/>
  <c r="B272" i="417"/>
  <c r="AM271" i="417"/>
  <c r="AL271" i="417"/>
  <c r="AF271" i="417"/>
  <c r="AE271" i="417"/>
  <c r="Z271" i="417"/>
  <c r="AA271" i="417" s="1"/>
  <c r="X271" i="417"/>
  <c r="Y271" i="417" s="1"/>
  <c r="V271" i="417"/>
  <c r="W271" i="417" s="1"/>
  <c r="T271" i="417"/>
  <c r="U271" i="417" s="1"/>
  <c r="R271" i="417"/>
  <c r="S271" i="417" s="1"/>
  <c r="P271" i="417"/>
  <c r="Q271" i="417" s="1"/>
  <c r="N271" i="417"/>
  <c r="O271" i="417" s="1"/>
  <c r="L271" i="417"/>
  <c r="M271" i="417" s="1"/>
  <c r="J271" i="417"/>
  <c r="K271" i="417" s="1"/>
  <c r="H271" i="417"/>
  <c r="I271" i="417" s="1"/>
  <c r="B271" i="417"/>
  <c r="AM270" i="417"/>
  <c r="AL270" i="417"/>
  <c r="AF270" i="417"/>
  <c r="AE270" i="417"/>
  <c r="Z270" i="417"/>
  <c r="AA270" i="417" s="1"/>
  <c r="X270" i="417"/>
  <c r="Y270" i="417" s="1"/>
  <c r="V270" i="417"/>
  <c r="W270" i="417" s="1"/>
  <c r="T270" i="417"/>
  <c r="U270" i="417" s="1"/>
  <c r="R270" i="417"/>
  <c r="S270" i="417" s="1"/>
  <c r="P270" i="417"/>
  <c r="Q270" i="417" s="1"/>
  <c r="N270" i="417"/>
  <c r="O270" i="417" s="1"/>
  <c r="L270" i="417"/>
  <c r="M270" i="417" s="1"/>
  <c r="J270" i="417"/>
  <c r="K270" i="417" s="1"/>
  <c r="H270" i="417"/>
  <c r="B270" i="417"/>
  <c r="AM269" i="417"/>
  <c r="AL269" i="417"/>
  <c r="AF269" i="417"/>
  <c r="AE269" i="417"/>
  <c r="Z269" i="417"/>
  <c r="AA269" i="417" s="1"/>
  <c r="X269" i="417"/>
  <c r="Y269" i="417" s="1"/>
  <c r="V269" i="417"/>
  <c r="W269" i="417" s="1"/>
  <c r="T269" i="417"/>
  <c r="U269" i="417" s="1"/>
  <c r="R269" i="417"/>
  <c r="S269" i="417" s="1"/>
  <c r="P269" i="417"/>
  <c r="Q269" i="417" s="1"/>
  <c r="N269" i="417"/>
  <c r="O269" i="417" s="1"/>
  <c r="L269" i="417"/>
  <c r="M269" i="417" s="1"/>
  <c r="J269" i="417"/>
  <c r="K269" i="417" s="1"/>
  <c r="H269" i="417"/>
  <c r="B269" i="417"/>
  <c r="AM268" i="417"/>
  <c r="AL268" i="417"/>
  <c r="AF268" i="417"/>
  <c r="AE268" i="417"/>
  <c r="Z268" i="417"/>
  <c r="AA268" i="417" s="1"/>
  <c r="X268" i="417"/>
  <c r="Y268" i="417" s="1"/>
  <c r="V268" i="417"/>
  <c r="W268" i="417" s="1"/>
  <c r="T268" i="417"/>
  <c r="U268" i="417" s="1"/>
  <c r="R268" i="417"/>
  <c r="S268" i="417" s="1"/>
  <c r="P268" i="417"/>
  <c r="Q268" i="417" s="1"/>
  <c r="N268" i="417"/>
  <c r="O268" i="417" s="1"/>
  <c r="L268" i="417"/>
  <c r="M268" i="417" s="1"/>
  <c r="J268" i="417"/>
  <c r="K268" i="417" s="1"/>
  <c r="H268" i="417"/>
  <c r="I268" i="417" s="1"/>
  <c r="B268" i="417"/>
  <c r="AM267" i="417"/>
  <c r="AL267" i="417"/>
  <c r="AF267" i="417"/>
  <c r="AE267" i="417"/>
  <c r="Z267" i="417"/>
  <c r="AA267" i="417" s="1"/>
  <c r="X267" i="417"/>
  <c r="Y267" i="417" s="1"/>
  <c r="V267" i="417"/>
  <c r="W267" i="417" s="1"/>
  <c r="T267" i="417"/>
  <c r="U267" i="417" s="1"/>
  <c r="R267" i="417"/>
  <c r="S267" i="417" s="1"/>
  <c r="P267" i="417"/>
  <c r="Q267" i="417" s="1"/>
  <c r="N267" i="417"/>
  <c r="O267" i="417" s="1"/>
  <c r="L267" i="417"/>
  <c r="M267" i="417" s="1"/>
  <c r="J267" i="417"/>
  <c r="K267" i="417" s="1"/>
  <c r="H267" i="417"/>
  <c r="B267" i="417"/>
  <c r="AM266" i="417"/>
  <c r="AL266" i="417"/>
  <c r="AF266" i="417"/>
  <c r="AE266" i="417"/>
  <c r="Z266" i="417"/>
  <c r="AA266" i="417" s="1"/>
  <c r="X266" i="417"/>
  <c r="Y266" i="417" s="1"/>
  <c r="V266" i="417"/>
  <c r="W266" i="417" s="1"/>
  <c r="T266" i="417"/>
  <c r="U266" i="417" s="1"/>
  <c r="R266" i="417"/>
  <c r="S266" i="417" s="1"/>
  <c r="P266" i="417"/>
  <c r="Q266" i="417" s="1"/>
  <c r="N266" i="417"/>
  <c r="O266" i="417" s="1"/>
  <c r="L266" i="417"/>
  <c r="M266" i="417" s="1"/>
  <c r="J266" i="417"/>
  <c r="K266" i="417" s="1"/>
  <c r="H266" i="417"/>
  <c r="B266" i="417"/>
  <c r="AM265" i="417"/>
  <c r="AL265" i="417"/>
  <c r="AF265" i="417"/>
  <c r="AE265" i="417"/>
  <c r="Z265" i="417"/>
  <c r="AA265" i="417" s="1"/>
  <c r="X265" i="417"/>
  <c r="Y265" i="417" s="1"/>
  <c r="V265" i="417"/>
  <c r="W265" i="417" s="1"/>
  <c r="T265" i="417"/>
  <c r="U265" i="417" s="1"/>
  <c r="R265" i="417"/>
  <c r="S265" i="417" s="1"/>
  <c r="P265" i="417"/>
  <c r="Q265" i="417" s="1"/>
  <c r="N265" i="417"/>
  <c r="O265" i="417" s="1"/>
  <c r="L265" i="417"/>
  <c r="M265" i="417" s="1"/>
  <c r="J265" i="417"/>
  <c r="K265" i="417" s="1"/>
  <c r="H265" i="417"/>
  <c r="I265" i="417" s="1"/>
  <c r="B265" i="417"/>
  <c r="AM264" i="417"/>
  <c r="AL264" i="417"/>
  <c r="AF264" i="417"/>
  <c r="AE264" i="417"/>
  <c r="Z264" i="417"/>
  <c r="AA264" i="417" s="1"/>
  <c r="X264" i="417"/>
  <c r="Y264" i="417" s="1"/>
  <c r="V264" i="417"/>
  <c r="W264" i="417" s="1"/>
  <c r="T264" i="417"/>
  <c r="U264" i="417" s="1"/>
  <c r="R264" i="417"/>
  <c r="S264" i="417" s="1"/>
  <c r="P264" i="417"/>
  <c r="Q264" i="417" s="1"/>
  <c r="N264" i="417"/>
  <c r="O264" i="417" s="1"/>
  <c r="L264" i="417"/>
  <c r="M264" i="417" s="1"/>
  <c r="J264" i="417"/>
  <c r="K264" i="417" s="1"/>
  <c r="H264" i="417"/>
  <c r="B264" i="417"/>
  <c r="AM263" i="417"/>
  <c r="AL263" i="417"/>
  <c r="AF263" i="417"/>
  <c r="AE263" i="417"/>
  <c r="Z263" i="417"/>
  <c r="AA263" i="417" s="1"/>
  <c r="X263" i="417"/>
  <c r="Y263" i="417" s="1"/>
  <c r="V263" i="417"/>
  <c r="W263" i="417" s="1"/>
  <c r="T263" i="417"/>
  <c r="U263" i="417" s="1"/>
  <c r="R263" i="417"/>
  <c r="S263" i="417" s="1"/>
  <c r="P263" i="417"/>
  <c r="Q263" i="417" s="1"/>
  <c r="N263" i="417"/>
  <c r="O263" i="417" s="1"/>
  <c r="L263" i="417"/>
  <c r="M263" i="417" s="1"/>
  <c r="J263" i="417"/>
  <c r="K263" i="417" s="1"/>
  <c r="H263" i="417"/>
  <c r="B263" i="417"/>
  <c r="AM262" i="417"/>
  <c r="AL262" i="417"/>
  <c r="AF262" i="417"/>
  <c r="AE262" i="417"/>
  <c r="Z262" i="417"/>
  <c r="AA262" i="417" s="1"/>
  <c r="X262" i="417"/>
  <c r="Y262" i="417" s="1"/>
  <c r="V262" i="417"/>
  <c r="W262" i="417" s="1"/>
  <c r="T262" i="417"/>
  <c r="U262" i="417" s="1"/>
  <c r="R262" i="417"/>
  <c r="S262" i="417" s="1"/>
  <c r="P262" i="417"/>
  <c r="Q262" i="417" s="1"/>
  <c r="N262" i="417"/>
  <c r="O262" i="417" s="1"/>
  <c r="L262" i="417"/>
  <c r="M262" i="417" s="1"/>
  <c r="J262" i="417"/>
  <c r="K262" i="417" s="1"/>
  <c r="H262" i="417"/>
  <c r="I262" i="417" s="1"/>
  <c r="B262" i="417"/>
  <c r="AM261" i="417"/>
  <c r="AL261" i="417"/>
  <c r="AF261" i="417"/>
  <c r="AE261" i="417"/>
  <c r="Z261" i="417"/>
  <c r="AA261" i="417" s="1"/>
  <c r="X261" i="417"/>
  <c r="Y261" i="417" s="1"/>
  <c r="V261" i="417"/>
  <c r="W261" i="417" s="1"/>
  <c r="T261" i="417"/>
  <c r="U261" i="417" s="1"/>
  <c r="R261" i="417"/>
  <c r="S261" i="417" s="1"/>
  <c r="P261" i="417"/>
  <c r="Q261" i="417" s="1"/>
  <c r="N261" i="417"/>
  <c r="O261" i="417" s="1"/>
  <c r="L261" i="417"/>
  <c r="M261" i="417" s="1"/>
  <c r="J261" i="417"/>
  <c r="K261" i="417" s="1"/>
  <c r="H261" i="417"/>
  <c r="B261" i="417"/>
  <c r="AM260" i="417"/>
  <c r="AL260" i="417"/>
  <c r="AF260" i="417"/>
  <c r="AE260" i="417"/>
  <c r="Z260" i="417"/>
  <c r="AA260" i="417" s="1"/>
  <c r="X260" i="417"/>
  <c r="Y260" i="417" s="1"/>
  <c r="V260" i="417"/>
  <c r="W260" i="417" s="1"/>
  <c r="T260" i="417"/>
  <c r="U260" i="417" s="1"/>
  <c r="R260" i="417"/>
  <c r="S260" i="417" s="1"/>
  <c r="P260" i="417"/>
  <c r="Q260" i="417" s="1"/>
  <c r="N260" i="417"/>
  <c r="O260" i="417" s="1"/>
  <c r="L260" i="417"/>
  <c r="M260" i="417" s="1"/>
  <c r="J260" i="417"/>
  <c r="K260" i="417" s="1"/>
  <c r="H260" i="417"/>
  <c r="I260" i="417" s="1"/>
  <c r="B260" i="417"/>
  <c r="AM259" i="417"/>
  <c r="AL259" i="417"/>
  <c r="AF259" i="417"/>
  <c r="AE259" i="417"/>
  <c r="Z259" i="417"/>
  <c r="AA259" i="417" s="1"/>
  <c r="X259" i="417"/>
  <c r="Y259" i="417" s="1"/>
  <c r="V259" i="417"/>
  <c r="W259" i="417" s="1"/>
  <c r="T259" i="417"/>
  <c r="U259" i="417" s="1"/>
  <c r="R259" i="417"/>
  <c r="S259" i="417" s="1"/>
  <c r="P259" i="417"/>
  <c r="Q259" i="417" s="1"/>
  <c r="N259" i="417"/>
  <c r="O259" i="417" s="1"/>
  <c r="L259" i="417"/>
  <c r="M259" i="417" s="1"/>
  <c r="J259" i="417"/>
  <c r="K259" i="417" s="1"/>
  <c r="H259" i="417"/>
  <c r="I259" i="417" s="1"/>
  <c r="B259" i="417"/>
  <c r="AM258" i="417"/>
  <c r="AL258" i="417"/>
  <c r="AE258" i="417"/>
  <c r="Z258" i="417"/>
  <c r="AA258" i="417" s="1"/>
  <c r="X258" i="417"/>
  <c r="Y258" i="417" s="1"/>
  <c r="V258" i="417"/>
  <c r="W258" i="417" s="1"/>
  <c r="T258" i="417"/>
  <c r="U258" i="417" s="1"/>
  <c r="R258" i="417"/>
  <c r="S258" i="417" s="1"/>
  <c r="P258" i="417"/>
  <c r="Q258" i="417" s="1"/>
  <c r="N258" i="417"/>
  <c r="O258" i="417" s="1"/>
  <c r="L258" i="417"/>
  <c r="M258" i="417" s="1"/>
  <c r="J258" i="417"/>
  <c r="K258" i="417" s="1"/>
  <c r="H258" i="417"/>
  <c r="I258" i="417" s="1"/>
  <c r="B258" i="417"/>
  <c r="AM257" i="417"/>
  <c r="AL257" i="417"/>
  <c r="AF257" i="417"/>
  <c r="AE257" i="417"/>
  <c r="Z257" i="417"/>
  <c r="AA257" i="417" s="1"/>
  <c r="X257" i="417"/>
  <c r="Y257" i="417" s="1"/>
  <c r="V257" i="417"/>
  <c r="W257" i="417" s="1"/>
  <c r="T257" i="417"/>
  <c r="U257" i="417" s="1"/>
  <c r="R257" i="417"/>
  <c r="S257" i="417" s="1"/>
  <c r="P257" i="417"/>
  <c r="Q257" i="417" s="1"/>
  <c r="N257" i="417"/>
  <c r="O257" i="417" s="1"/>
  <c r="L257" i="417"/>
  <c r="M257" i="417" s="1"/>
  <c r="J257" i="417"/>
  <c r="K257" i="417" s="1"/>
  <c r="H257" i="417"/>
  <c r="B257" i="417"/>
  <c r="AM256" i="417"/>
  <c r="AL256" i="417"/>
  <c r="AF256" i="417"/>
  <c r="AE256" i="417"/>
  <c r="Z256" i="417"/>
  <c r="AA256" i="417" s="1"/>
  <c r="X256" i="417"/>
  <c r="Y256" i="417" s="1"/>
  <c r="V256" i="417"/>
  <c r="W256" i="417" s="1"/>
  <c r="T256" i="417"/>
  <c r="U256" i="417" s="1"/>
  <c r="R256" i="417"/>
  <c r="S256" i="417" s="1"/>
  <c r="P256" i="417"/>
  <c r="Q256" i="417" s="1"/>
  <c r="N256" i="417"/>
  <c r="O256" i="417" s="1"/>
  <c r="L256" i="417"/>
  <c r="M256" i="417" s="1"/>
  <c r="J256" i="417"/>
  <c r="K256" i="417" s="1"/>
  <c r="H256" i="417"/>
  <c r="B256" i="417"/>
  <c r="AM255" i="417"/>
  <c r="AL255" i="417"/>
  <c r="AF255" i="417"/>
  <c r="AE255" i="417"/>
  <c r="Z255" i="417"/>
  <c r="AA255" i="417" s="1"/>
  <c r="X255" i="417"/>
  <c r="Y255" i="417" s="1"/>
  <c r="V255" i="417"/>
  <c r="W255" i="417" s="1"/>
  <c r="T255" i="417"/>
  <c r="U255" i="417" s="1"/>
  <c r="R255" i="417"/>
  <c r="S255" i="417" s="1"/>
  <c r="P255" i="417"/>
  <c r="Q255" i="417" s="1"/>
  <c r="N255" i="417"/>
  <c r="O255" i="417" s="1"/>
  <c r="L255" i="417"/>
  <c r="M255" i="417" s="1"/>
  <c r="J255" i="417"/>
  <c r="K255" i="417" s="1"/>
  <c r="H255" i="417"/>
  <c r="I255" i="417" s="1"/>
  <c r="B255" i="417"/>
  <c r="AM254" i="417"/>
  <c r="AL254" i="417"/>
  <c r="AE254" i="417"/>
  <c r="Z254" i="417"/>
  <c r="AA254" i="417" s="1"/>
  <c r="X254" i="417"/>
  <c r="Y254" i="417" s="1"/>
  <c r="V254" i="417"/>
  <c r="W254" i="417" s="1"/>
  <c r="T254" i="417"/>
  <c r="U254" i="417" s="1"/>
  <c r="R254" i="417"/>
  <c r="S254" i="417" s="1"/>
  <c r="P254" i="417"/>
  <c r="Q254" i="417" s="1"/>
  <c r="N254" i="417"/>
  <c r="O254" i="417" s="1"/>
  <c r="L254" i="417"/>
  <c r="M254" i="417" s="1"/>
  <c r="J254" i="417"/>
  <c r="K254" i="417" s="1"/>
  <c r="H254" i="417"/>
  <c r="I254" i="417" s="1"/>
  <c r="B254" i="417"/>
  <c r="AM253" i="417"/>
  <c r="AL253" i="417"/>
  <c r="AF253" i="417"/>
  <c r="AE253" i="417"/>
  <c r="Z253" i="417"/>
  <c r="AA253" i="417" s="1"/>
  <c r="X253" i="417"/>
  <c r="Y253" i="417" s="1"/>
  <c r="V253" i="417"/>
  <c r="W253" i="417" s="1"/>
  <c r="T253" i="417"/>
  <c r="U253" i="417" s="1"/>
  <c r="R253" i="417"/>
  <c r="S253" i="417" s="1"/>
  <c r="P253" i="417"/>
  <c r="Q253" i="417" s="1"/>
  <c r="N253" i="417"/>
  <c r="O253" i="417" s="1"/>
  <c r="L253" i="417"/>
  <c r="M253" i="417" s="1"/>
  <c r="J253" i="417"/>
  <c r="K253" i="417" s="1"/>
  <c r="H253" i="417"/>
  <c r="I253" i="417" s="1"/>
  <c r="B253" i="417"/>
  <c r="AM252" i="417"/>
  <c r="AL252" i="417"/>
  <c r="AE252" i="417"/>
  <c r="Z252" i="417"/>
  <c r="AA252" i="417" s="1"/>
  <c r="X252" i="417"/>
  <c r="Y252" i="417" s="1"/>
  <c r="V252" i="417"/>
  <c r="W252" i="417" s="1"/>
  <c r="T252" i="417"/>
  <c r="U252" i="417" s="1"/>
  <c r="R252" i="417"/>
  <c r="S252" i="417" s="1"/>
  <c r="P252" i="417"/>
  <c r="Q252" i="417" s="1"/>
  <c r="N252" i="417"/>
  <c r="O252" i="417" s="1"/>
  <c r="L252" i="417"/>
  <c r="M252" i="417" s="1"/>
  <c r="J252" i="417"/>
  <c r="K252" i="417" s="1"/>
  <c r="H252" i="417"/>
  <c r="B252" i="417"/>
  <c r="AM251" i="417"/>
  <c r="AL251" i="417"/>
  <c r="AF251" i="417"/>
  <c r="AE251" i="417"/>
  <c r="Z251" i="417"/>
  <c r="AA251" i="417" s="1"/>
  <c r="X251" i="417"/>
  <c r="Y251" i="417" s="1"/>
  <c r="V251" i="417"/>
  <c r="W251" i="417" s="1"/>
  <c r="T251" i="417"/>
  <c r="U251" i="417" s="1"/>
  <c r="R251" i="417"/>
  <c r="S251" i="417" s="1"/>
  <c r="P251" i="417"/>
  <c r="Q251" i="417" s="1"/>
  <c r="N251" i="417"/>
  <c r="O251" i="417" s="1"/>
  <c r="L251" i="417"/>
  <c r="M251" i="417" s="1"/>
  <c r="J251" i="417"/>
  <c r="K251" i="417" s="1"/>
  <c r="H251" i="417"/>
  <c r="B251" i="417"/>
  <c r="AM250" i="417"/>
  <c r="AL250" i="417"/>
  <c r="AF250" i="417"/>
  <c r="AE250" i="417"/>
  <c r="Z250" i="417"/>
  <c r="AA250" i="417" s="1"/>
  <c r="X250" i="417"/>
  <c r="Y250" i="417" s="1"/>
  <c r="V250" i="417"/>
  <c r="W250" i="417" s="1"/>
  <c r="T250" i="417"/>
  <c r="U250" i="417" s="1"/>
  <c r="R250" i="417"/>
  <c r="S250" i="417" s="1"/>
  <c r="P250" i="417"/>
  <c r="Q250" i="417" s="1"/>
  <c r="N250" i="417"/>
  <c r="O250" i="417" s="1"/>
  <c r="L250" i="417"/>
  <c r="M250" i="417" s="1"/>
  <c r="J250" i="417"/>
  <c r="K250" i="417" s="1"/>
  <c r="H250" i="417"/>
  <c r="I250" i="417" s="1"/>
  <c r="B250" i="417"/>
  <c r="AM249" i="417"/>
  <c r="AL249" i="417"/>
  <c r="AF249" i="417"/>
  <c r="AE249" i="417"/>
  <c r="Z249" i="417"/>
  <c r="AA249" i="417" s="1"/>
  <c r="X249" i="417"/>
  <c r="Y249" i="417" s="1"/>
  <c r="V249" i="417"/>
  <c r="W249" i="417" s="1"/>
  <c r="T249" i="417"/>
  <c r="U249" i="417" s="1"/>
  <c r="R249" i="417"/>
  <c r="S249" i="417" s="1"/>
  <c r="P249" i="417"/>
  <c r="Q249" i="417" s="1"/>
  <c r="N249" i="417"/>
  <c r="O249" i="417" s="1"/>
  <c r="L249" i="417"/>
  <c r="M249" i="417" s="1"/>
  <c r="J249" i="417"/>
  <c r="K249" i="417" s="1"/>
  <c r="H249" i="417"/>
  <c r="B249" i="417"/>
  <c r="AM248" i="417"/>
  <c r="AL248" i="417"/>
  <c r="AF248" i="417"/>
  <c r="AE248" i="417"/>
  <c r="Z248" i="417"/>
  <c r="AA248" i="417" s="1"/>
  <c r="X248" i="417"/>
  <c r="Y248" i="417" s="1"/>
  <c r="V248" i="417"/>
  <c r="W248" i="417" s="1"/>
  <c r="T248" i="417"/>
  <c r="U248" i="417" s="1"/>
  <c r="R248" i="417"/>
  <c r="S248" i="417" s="1"/>
  <c r="P248" i="417"/>
  <c r="Q248" i="417" s="1"/>
  <c r="N248" i="417"/>
  <c r="O248" i="417" s="1"/>
  <c r="L248" i="417"/>
  <c r="M248" i="417" s="1"/>
  <c r="J248" i="417"/>
  <c r="K248" i="417" s="1"/>
  <c r="H248" i="417"/>
  <c r="B248" i="417"/>
  <c r="AM247" i="417"/>
  <c r="AL247" i="417"/>
  <c r="AF247" i="417"/>
  <c r="AE247" i="417"/>
  <c r="Z247" i="417"/>
  <c r="AA247" i="417" s="1"/>
  <c r="X247" i="417"/>
  <c r="Y247" i="417" s="1"/>
  <c r="V247" i="417"/>
  <c r="W247" i="417" s="1"/>
  <c r="T247" i="417"/>
  <c r="U247" i="417" s="1"/>
  <c r="R247" i="417"/>
  <c r="S247" i="417" s="1"/>
  <c r="P247" i="417"/>
  <c r="Q247" i="417" s="1"/>
  <c r="N247" i="417"/>
  <c r="O247" i="417" s="1"/>
  <c r="L247" i="417"/>
  <c r="M247" i="417" s="1"/>
  <c r="J247" i="417"/>
  <c r="K247" i="417" s="1"/>
  <c r="H247" i="417"/>
  <c r="B247" i="417"/>
  <c r="AM246" i="417"/>
  <c r="AL246" i="417"/>
  <c r="AE246" i="417"/>
  <c r="Z246" i="417"/>
  <c r="AA246" i="417" s="1"/>
  <c r="X246" i="417"/>
  <c r="Y246" i="417" s="1"/>
  <c r="V246" i="417"/>
  <c r="W246" i="417" s="1"/>
  <c r="T246" i="417"/>
  <c r="U246" i="417" s="1"/>
  <c r="R246" i="417"/>
  <c r="S246" i="417" s="1"/>
  <c r="P246" i="417"/>
  <c r="Q246" i="417" s="1"/>
  <c r="N246" i="417"/>
  <c r="O246" i="417" s="1"/>
  <c r="L246" i="417"/>
  <c r="M246" i="417" s="1"/>
  <c r="J246" i="417"/>
  <c r="K246" i="417" s="1"/>
  <c r="H246" i="417"/>
  <c r="B246" i="417"/>
  <c r="AM245" i="417"/>
  <c r="AL245" i="417"/>
  <c r="AE245" i="417"/>
  <c r="Z245" i="417"/>
  <c r="AA245" i="417" s="1"/>
  <c r="X245" i="417"/>
  <c r="Y245" i="417" s="1"/>
  <c r="V245" i="417"/>
  <c r="W245" i="417" s="1"/>
  <c r="T245" i="417"/>
  <c r="U245" i="417" s="1"/>
  <c r="R245" i="417"/>
  <c r="S245" i="417" s="1"/>
  <c r="P245" i="417"/>
  <c r="Q245" i="417" s="1"/>
  <c r="N245" i="417"/>
  <c r="O245" i="417" s="1"/>
  <c r="L245" i="417"/>
  <c r="M245" i="417" s="1"/>
  <c r="J245" i="417"/>
  <c r="K245" i="417" s="1"/>
  <c r="H245" i="417"/>
  <c r="B245" i="417"/>
  <c r="AM244" i="417"/>
  <c r="AL244" i="417"/>
  <c r="AE244" i="417"/>
  <c r="Z244" i="417"/>
  <c r="AA244" i="417" s="1"/>
  <c r="X244" i="417"/>
  <c r="Y244" i="417" s="1"/>
  <c r="V244" i="417"/>
  <c r="W244" i="417" s="1"/>
  <c r="T244" i="417"/>
  <c r="U244" i="417" s="1"/>
  <c r="R244" i="417"/>
  <c r="S244" i="417" s="1"/>
  <c r="P244" i="417"/>
  <c r="Q244" i="417" s="1"/>
  <c r="N244" i="417"/>
  <c r="O244" i="417" s="1"/>
  <c r="L244" i="417"/>
  <c r="M244" i="417" s="1"/>
  <c r="J244" i="417"/>
  <c r="K244" i="417" s="1"/>
  <c r="H244" i="417"/>
  <c r="B244" i="417"/>
  <c r="AM243" i="417"/>
  <c r="AL243" i="417"/>
  <c r="AF243" i="417"/>
  <c r="AE243" i="417"/>
  <c r="Z243" i="417"/>
  <c r="AA243" i="417" s="1"/>
  <c r="X243" i="417"/>
  <c r="Y243" i="417" s="1"/>
  <c r="V243" i="417"/>
  <c r="W243" i="417" s="1"/>
  <c r="T243" i="417"/>
  <c r="U243" i="417" s="1"/>
  <c r="R243" i="417"/>
  <c r="S243" i="417" s="1"/>
  <c r="P243" i="417"/>
  <c r="Q243" i="417" s="1"/>
  <c r="N243" i="417"/>
  <c r="O243" i="417" s="1"/>
  <c r="L243" i="417"/>
  <c r="M243" i="417" s="1"/>
  <c r="J243" i="417"/>
  <c r="K243" i="417" s="1"/>
  <c r="H243" i="417"/>
  <c r="I243" i="417" s="1"/>
  <c r="B243" i="417"/>
  <c r="AM242" i="417"/>
  <c r="AL242" i="417"/>
  <c r="AE242" i="417"/>
  <c r="Z242" i="417"/>
  <c r="AA242" i="417" s="1"/>
  <c r="X242" i="417"/>
  <c r="Y242" i="417" s="1"/>
  <c r="V242" i="417"/>
  <c r="W242" i="417" s="1"/>
  <c r="T242" i="417"/>
  <c r="U242" i="417" s="1"/>
  <c r="R242" i="417"/>
  <c r="S242" i="417" s="1"/>
  <c r="P242" i="417"/>
  <c r="Q242" i="417" s="1"/>
  <c r="N242" i="417"/>
  <c r="O242" i="417" s="1"/>
  <c r="L242" i="417"/>
  <c r="M242" i="417" s="1"/>
  <c r="J242" i="417"/>
  <c r="K242" i="417" s="1"/>
  <c r="H242" i="417"/>
  <c r="I242" i="417" s="1"/>
  <c r="B242" i="417"/>
  <c r="AM241" i="417"/>
  <c r="AL241" i="417"/>
  <c r="AE241" i="417"/>
  <c r="Z241" i="417"/>
  <c r="AA241" i="417" s="1"/>
  <c r="X241" i="417"/>
  <c r="Y241" i="417" s="1"/>
  <c r="V241" i="417"/>
  <c r="W241" i="417" s="1"/>
  <c r="T241" i="417"/>
  <c r="U241" i="417" s="1"/>
  <c r="R241" i="417"/>
  <c r="S241" i="417" s="1"/>
  <c r="P241" i="417"/>
  <c r="Q241" i="417" s="1"/>
  <c r="N241" i="417"/>
  <c r="L241" i="417"/>
  <c r="M241" i="417" s="1"/>
  <c r="J241" i="417"/>
  <c r="K241" i="417" s="1"/>
  <c r="H241" i="417"/>
  <c r="I241" i="417" s="1"/>
  <c r="B241" i="417"/>
  <c r="AM240" i="417"/>
  <c r="AL240" i="417"/>
  <c r="AE240" i="417"/>
  <c r="Z240" i="417"/>
  <c r="AA240" i="417" s="1"/>
  <c r="X240" i="417"/>
  <c r="Y240" i="417" s="1"/>
  <c r="V240" i="417"/>
  <c r="W240" i="417" s="1"/>
  <c r="T240" i="417"/>
  <c r="U240" i="417" s="1"/>
  <c r="R240" i="417"/>
  <c r="S240" i="417" s="1"/>
  <c r="P240" i="417"/>
  <c r="Q240" i="417" s="1"/>
  <c r="N240" i="417"/>
  <c r="O240" i="417" s="1"/>
  <c r="L240" i="417"/>
  <c r="M240" i="417" s="1"/>
  <c r="J240" i="417"/>
  <c r="K240" i="417" s="1"/>
  <c r="H240" i="417"/>
  <c r="B240" i="417"/>
  <c r="AM239" i="417"/>
  <c r="AL239" i="417"/>
  <c r="AE239" i="417"/>
  <c r="Z239" i="417"/>
  <c r="AA239" i="417" s="1"/>
  <c r="X239" i="417"/>
  <c r="Y239" i="417" s="1"/>
  <c r="V239" i="417"/>
  <c r="W239" i="417" s="1"/>
  <c r="T239" i="417"/>
  <c r="U239" i="417" s="1"/>
  <c r="R239" i="417"/>
  <c r="S239" i="417" s="1"/>
  <c r="P239" i="417"/>
  <c r="Q239" i="417" s="1"/>
  <c r="N239" i="417"/>
  <c r="O239" i="417" s="1"/>
  <c r="L239" i="417"/>
  <c r="M239" i="417" s="1"/>
  <c r="J239" i="417"/>
  <c r="K239" i="417" s="1"/>
  <c r="H239" i="417"/>
  <c r="I239" i="417" s="1"/>
  <c r="B239" i="417"/>
  <c r="AM238" i="417"/>
  <c r="AL238" i="417"/>
  <c r="AE238" i="417"/>
  <c r="Z238" i="417"/>
  <c r="AA238" i="417" s="1"/>
  <c r="X238" i="417"/>
  <c r="Y238" i="417" s="1"/>
  <c r="V238" i="417"/>
  <c r="W238" i="417" s="1"/>
  <c r="T238" i="417"/>
  <c r="U238" i="417" s="1"/>
  <c r="R238" i="417"/>
  <c r="S238" i="417" s="1"/>
  <c r="P238" i="417"/>
  <c r="Q238" i="417" s="1"/>
  <c r="N238" i="417"/>
  <c r="O238" i="417" s="1"/>
  <c r="L238" i="417"/>
  <c r="M238" i="417" s="1"/>
  <c r="J238" i="417"/>
  <c r="K238" i="417" s="1"/>
  <c r="H238" i="417"/>
  <c r="B238" i="417"/>
  <c r="AM237" i="417"/>
  <c r="AL237" i="417"/>
  <c r="AE237" i="417"/>
  <c r="Z237" i="417"/>
  <c r="AA237" i="417" s="1"/>
  <c r="X237" i="417"/>
  <c r="Y237" i="417" s="1"/>
  <c r="V237" i="417"/>
  <c r="W237" i="417" s="1"/>
  <c r="T237" i="417"/>
  <c r="U237" i="417" s="1"/>
  <c r="R237" i="417"/>
  <c r="S237" i="417" s="1"/>
  <c r="P237" i="417"/>
  <c r="Q237" i="417" s="1"/>
  <c r="N237" i="417"/>
  <c r="O237" i="417" s="1"/>
  <c r="L237" i="417"/>
  <c r="M237" i="417" s="1"/>
  <c r="J237" i="417"/>
  <c r="K237" i="417" s="1"/>
  <c r="H237" i="417"/>
  <c r="B237" i="417"/>
  <c r="AM236" i="417"/>
  <c r="AL236" i="417"/>
  <c r="AE236" i="417"/>
  <c r="Z236" i="417"/>
  <c r="AA236" i="417" s="1"/>
  <c r="X236" i="417"/>
  <c r="Y236" i="417" s="1"/>
  <c r="V236" i="417"/>
  <c r="W236" i="417" s="1"/>
  <c r="T236" i="417"/>
  <c r="U236" i="417" s="1"/>
  <c r="R236" i="417"/>
  <c r="S236" i="417" s="1"/>
  <c r="P236" i="417"/>
  <c r="Q236" i="417" s="1"/>
  <c r="N236" i="417"/>
  <c r="O236" i="417" s="1"/>
  <c r="L236" i="417"/>
  <c r="M236" i="417" s="1"/>
  <c r="J236" i="417"/>
  <c r="K236" i="417" s="1"/>
  <c r="H236" i="417"/>
  <c r="I236" i="417" s="1"/>
  <c r="B236" i="417"/>
  <c r="AM235" i="417"/>
  <c r="AL235" i="417"/>
  <c r="AE235" i="417"/>
  <c r="Z235" i="417"/>
  <c r="AA235" i="417" s="1"/>
  <c r="X235" i="417"/>
  <c r="Y235" i="417" s="1"/>
  <c r="V235" i="417"/>
  <c r="W235" i="417" s="1"/>
  <c r="T235" i="417"/>
  <c r="U235" i="417" s="1"/>
  <c r="R235" i="417"/>
  <c r="S235" i="417" s="1"/>
  <c r="P235" i="417"/>
  <c r="Q235" i="417" s="1"/>
  <c r="N235" i="417"/>
  <c r="O235" i="417" s="1"/>
  <c r="L235" i="417"/>
  <c r="M235" i="417" s="1"/>
  <c r="J235" i="417"/>
  <c r="K235" i="417" s="1"/>
  <c r="H235" i="417"/>
  <c r="B235" i="417"/>
  <c r="AM234" i="417"/>
  <c r="AL234" i="417"/>
  <c r="AE234" i="417"/>
  <c r="Z234" i="417"/>
  <c r="AA234" i="417" s="1"/>
  <c r="X234" i="417"/>
  <c r="Y234" i="417" s="1"/>
  <c r="V234" i="417"/>
  <c r="W234" i="417" s="1"/>
  <c r="T234" i="417"/>
  <c r="U234" i="417" s="1"/>
  <c r="R234" i="417"/>
  <c r="S234" i="417" s="1"/>
  <c r="P234" i="417"/>
  <c r="Q234" i="417" s="1"/>
  <c r="N234" i="417"/>
  <c r="O234" i="417" s="1"/>
  <c r="L234" i="417"/>
  <c r="M234" i="417" s="1"/>
  <c r="J234" i="417"/>
  <c r="K234" i="417" s="1"/>
  <c r="H234" i="417"/>
  <c r="B234" i="417"/>
  <c r="AM233" i="417"/>
  <c r="AL233" i="417"/>
  <c r="AE233" i="417"/>
  <c r="Z233" i="417"/>
  <c r="AA233" i="417" s="1"/>
  <c r="X233" i="417"/>
  <c r="Y233" i="417" s="1"/>
  <c r="V233" i="417"/>
  <c r="W233" i="417" s="1"/>
  <c r="T233" i="417"/>
  <c r="U233" i="417" s="1"/>
  <c r="R233" i="417"/>
  <c r="S233" i="417" s="1"/>
  <c r="P233" i="417"/>
  <c r="Q233" i="417" s="1"/>
  <c r="N233" i="417"/>
  <c r="O233" i="417" s="1"/>
  <c r="L233" i="417"/>
  <c r="M233" i="417" s="1"/>
  <c r="J233" i="417"/>
  <c r="K233" i="417" s="1"/>
  <c r="H233" i="417"/>
  <c r="I233" i="417" s="1"/>
  <c r="B233" i="417"/>
  <c r="AM232" i="417"/>
  <c r="AL232" i="417"/>
  <c r="AE232" i="417"/>
  <c r="Z232" i="417"/>
  <c r="AA232" i="417" s="1"/>
  <c r="X232" i="417"/>
  <c r="Y232" i="417" s="1"/>
  <c r="V232" i="417"/>
  <c r="W232" i="417" s="1"/>
  <c r="T232" i="417"/>
  <c r="U232" i="417" s="1"/>
  <c r="R232" i="417"/>
  <c r="S232" i="417" s="1"/>
  <c r="P232" i="417"/>
  <c r="Q232" i="417" s="1"/>
  <c r="N232" i="417"/>
  <c r="O232" i="417" s="1"/>
  <c r="L232" i="417"/>
  <c r="M232" i="417" s="1"/>
  <c r="J232" i="417"/>
  <c r="K232" i="417" s="1"/>
  <c r="H232" i="417"/>
  <c r="I232" i="417" s="1"/>
  <c r="B232" i="417"/>
  <c r="AM231" i="417"/>
  <c r="AL231" i="417"/>
  <c r="AE231" i="417"/>
  <c r="Z231" i="417"/>
  <c r="AA231" i="417" s="1"/>
  <c r="X231" i="417"/>
  <c r="Y231" i="417" s="1"/>
  <c r="V231" i="417"/>
  <c r="W231" i="417" s="1"/>
  <c r="T231" i="417"/>
  <c r="U231" i="417" s="1"/>
  <c r="R231" i="417"/>
  <c r="S231" i="417" s="1"/>
  <c r="P231" i="417"/>
  <c r="Q231" i="417" s="1"/>
  <c r="N231" i="417"/>
  <c r="O231" i="417" s="1"/>
  <c r="L231" i="417"/>
  <c r="M231" i="417" s="1"/>
  <c r="J231" i="417"/>
  <c r="K231" i="417" s="1"/>
  <c r="H231" i="417"/>
  <c r="B231" i="417"/>
  <c r="AM230" i="417"/>
  <c r="AL230" i="417"/>
  <c r="AE230" i="417"/>
  <c r="Z230" i="417"/>
  <c r="AA230" i="417" s="1"/>
  <c r="X230" i="417"/>
  <c r="Y230" i="417" s="1"/>
  <c r="V230" i="417"/>
  <c r="W230" i="417" s="1"/>
  <c r="T230" i="417"/>
  <c r="U230" i="417" s="1"/>
  <c r="R230" i="417"/>
  <c r="S230" i="417" s="1"/>
  <c r="P230" i="417"/>
  <c r="Q230" i="417" s="1"/>
  <c r="N230" i="417"/>
  <c r="O230" i="417" s="1"/>
  <c r="L230" i="417"/>
  <c r="M230" i="417" s="1"/>
  <c r="J230" i="417"/>
  <c r="K230" i="417" s="1"/>
  <c r="H230" i="417"/>
  <c r="I230" i="417" s="1"/>
  <c r="B230" i="417"/>
  <c r="AM229" i="417"/>
  <c r="AL229" i="417"/>
  <c r="AE229" i="417"/>
  <c r="Z229" i="417"/>
  <c r="AA229" i="417" s="1"/>
  <c r="X229" i="417"/>
  <c r="Y229" i="417" s="1"/>
  <c r="V229" i="417"/>
  <c r="W229" i="417" s="1"/>
  <c r="T229" i="417"/>
  <c r="U229" i="417" s="1"/>
  <c r="R229" i="417"/>
  <c r="S229" i="417" s="1"/>
  <c r="P229" i="417"/>
  <c r="Q229" i="417" s="1"/>
  <c r="N229" i="417"/>
  <c r="O229" i="417" s="1"/>
  <c r="L229" i="417"/>
  <c r="M229" i="417" s="1"/>
  <c r="J229" i="417"/>
  <c r="K229" i="417" s="1"/>
  <c r="H229" i="417"/>
  <c r="I229" i="417" s="1"/>
  <c r="B229" i="417"/>
  <c r="AM228" i="417"/>
  <c r="AL228" i="417"/>
  <c r="AE228" i="417"/>
  <c r="Z228" i="417"/>
  <c r="AA228" i="417" s="1"/>
  <c r="X228" i="417"/>
  <c r="Y228" i="417" s="1"/>
  <c r="V228" i="417"/>
  <c r="W228" i="417" s="1"/>
  <c r="T228" i="417"/>
  <c r="U228" i="417" s="1"/>
  <c r="R228" i="417"/>
  <c r="S228" i="417" s="1"/>
  <c r="P228" i="417"/>
  <c r="Q228" i="417" s="1"/>
  <c r="N228" i="417"/>
  <c r="O228" i="417" s="1"/>
  <c r="L228" i="417"/>
  <c r="M228" i="417" s="1"/>
  <c r="J228" i="417"/>
  <c r="K228" i="417" s="1"/>
  <c r="H228" i="417"/>
  <c r="B228" i="417"/>
  <c r="AM227" i="417"/>
  <c r="AL227" i="417"/>
  <c r="AE227" i="417"/>
  <c r="Z227" i="417"/>
  <c r="AA227" i="417" s="1"/>
  <c r="X227" i="417"/>
  <c r="Y227" i="417" s="1"/>
  <c r="V227" i="417"/>
  <c r="W227" i="417" s="1"/>
  <c r="T227" i="417"/>
  <c r="U227" i="417" s="1"/>
  <c r="R227" i="417"/>
  <c r="S227" i="417" s="1"/>
  <c r="P227" i="417"/>
  <c r="Q227" i="417" s="1"/>
  <c r="N227" i="417"/>
  <c r="O227" i="417" s="1"/>
  <c r="L227" i="417"/>
  <c r="M227" i="417" s="1"/>
  <c r="J227" i="417"/>
  <c r="K227" i="417" s="1"/>
  <c r="H227" i="417"/>
  <c r="I227" i="417" s="1"/>
  <c r="B227" i="417"/>
  <c r="AM226" i="417"/>
  <c r="AL226" i="417"/>
  <c r="AE226" i="417"/>
  <c r="Z226" i="417"/>
  <c r="AA226" i="417" s="1"/>
  <c r="X226" i="417"/>
  <c r="Y226" i="417" s="1"/>
  <c r="V226" i="417"/>
  <c r="W226" i="417" s="1"/>
  <c r="T226" i="417"/>
  <c r="U226" i="417" s="1"/>
  <c r="R226" i="417"/>
  <c r="S226" i="417" s="1"/>
  <c r="P226" i="417"/>
  <c r="Q226" i="417" s="1"/>
  <c r="N226" i="417"/>
  <c r="O226" i="417" s="1"/>
  <c r="L226" i="417"/>
  <c r="M226" i="417" s="1"/>
  <c r="J226" i="417"/>
  <c r="K226" i="417" s="1"/>
  <c r="H226" i="417"/>
  <c r="B226" i="417"/>
  <c r="AM225" i="417"/>
  <c r="AL225" i="417"/>
  <c r="AF225" i="417"/>
  <c r="AE225" i="417"/>
  <c r="Z225" i="417"/>
  <c r="AA225" i="417" s="1"/>
  <c r="X225" i="417"/>
  <c r="Y225" i="417" s="1"/>
  <c r="V225" i="417"/>
  <c r="W225" i="417" s="1"/>
  <c r="T225" i="417"/>
  <c r="U225" i="417" s="1"/>
  <c r="R225" i="417"/>
  <c r="S225" i="417" s="1"/>
  <c r="P225" i="417"/>
  <c r="Q225" i="417" s="1"/>
  <c r="N225" i="417"/>
  <c r="O225" i="417" s="1"/>
  <c r="L225" i="417"/>
  <c r="M225" i="417" s="1"/>
  <c r="J225" i="417"/>
  <c r="K225" i="417" s="1"/>
  <c r="H225" i="417"/>
  <c r="I225" i="417" s="1"/>
  <c r="B225" i="417"/>
  <c r="AM224" i="417"/>
  <c r="AL224" i="417"/>
  <c r="AE224" i="417"/>
  <c r="Z224" i="417"/>
  <c r="AA224" i="417" s="1"/>
  <c r="X224" i="417"/>
  <c r="Y224" i="417" s="1"/>
  <c r="V224" i="417"/>
  <c r="W224" i="417" s="1"/>
  <c r="T224" i="417"/>
  <c r="U224" i="417" s="1"/>
  <c r="R224" i="417"/>
  <c r="S224" i="417" s="1"/>
  <c r="P224" i="417"/>
  <c r="Q224" i="417" s="1"/>
  <c r="N224" i="417"/>
  <c r="O224" i="417" s="1"/>
  <c r="L224" i="417"/>
  <c r="M224" i="417" s="1"/>
  <c r="J224" i="417"/>
  <c r="K224" i="417" s="1"/>
  <c r="H224" i="417"/>
  <c r="B224" i="417"/>
  <c r="AM223" i="417"/>
  <c r="AL223" i="417"/>
  <c r="AE223" i="417"/>
  <c r="Z223" i="417"/>
  <c r="AA223" i="417" s="1"/>
  <c r="X223" i="417"/>
  <c r="Y223" i="417" s="1"/>
  <c r="V223" i="417"/>
  <c r="W223" i="417" s="1"/>
  <c r="T223" i="417"/>
  <c r="U223" i="417" s="1"/>
  <c r="R223" i="417"/>
  <c r="S223" i="417" s="1"/>
  <c r="P223" i="417"/>
  <c r="Q223" i="417" s="1"/>
  <c r="N223" i="417"/>
  <c r="O223" i="417" s="1"/>
  <c r="L223" i="417"/>
  <c r="M223" i="417" s="1"/>
  <c r="J223" i="417"/>
  <c r="K223" i="417" s="1"/>
  <c r="H223" i="417"/>
  <c r="B223" i="417"/>
  <c r="AM222" i="417"/>
  <c r="AL222" i="417"/>
  <c r="AF222" i="417"/>
  <c r="AE222" i="417"/>
  <c r="Z222" i="417"/>
  <c r="AA222" i="417" s="1"/>
  <c r="X222" i="417"/>
  <c r="Y222" i="417" s="1"/>
  <c r="V222" i="417"/>
  <c r="W222" i="417" s="1"/>
  <c r="T222" i="417"/>
  <c r="U222" i="417" s="1"/>
  <c r="R222" i="417"/>
  <c r="S222" i="417" s="1"/>
  <c r="P222" i="417"/>
  <c r="Q222" i="417" s="1"/>
  <c r="N222" i="417"/>
  <c r="O222" i="417" s="1"/>
  <c r="L222" i="417"/>
  <c r="M222" i="417" s="1"/>
  <c r="J222" i="417"/>
  <c r="K222" i="417" s="1"/>
  <c r="H222" i="417"/>
  <c r="I222" i="417" s="1"/>
  <c r="B222" i="417"/>
  <c r="AM221" i="417"/>
  <c r="AL221" i="417"/>
  <c r="AF221" i="417"/>
  <c r="AE221" i="417"/>
  <c r="Z221" i="417"/>
  <c r="AA221" i="417" s="1"/>
  <c r="X221" i="417"/>
  <c r="Y221" i="417" s="1"/>
  <c r="V221" i="417"/>
  <c r="W221" i="417" s="1"/>
  <c r="T221" i="417"/>
  <c r="U221" i="417" s="1"/>
  <c r="R221" i="417"/>
  <c r="S221" i="417" s="1"/>
  <c r="P221" i="417"/>
  <c r="Q221" i="417" s="1"/>
  <c r="N221" i="417"/>
  <c r="O221" i="417" s="1"/>
  <c r="L221" i="417"/>
  <c r="M221" i="417" s="1"/>
  <c r="J221" i="417"/>
  <c r="K221" i="417" s="1"/>
  <c r="H221" i="417"/>
  <c r="B221" i="417"/>
  <c r="AM220" i="417"/>
  <c r="AL220" i="417"/>
  <c r="AF220" i="417"/>
  <c r="AE220" i="417"/>
  <c r="Z220" i="417"/>
  <c r="AA220" i="417" s="1"/>
  <c r="X220" i="417"/>
  <c r="Y220" i="417" s="1"/>
  <c r="V220" i="417"/>
  <c r="W220" i="417" s="1"/>
  <c r="T220" i="417"/>
  <c r="U220" i="417" s="1"/>
  <c r="R220" i="417"/>
  <c r="S220" i="417" s="1"/>
  <c r="P220" i="417"/>
  <c r="Q220" i="417" s="1"/>
  <c r="N220" i="417"/>
  <c r="O220" i="417" s="1"/>
  <c r="L220" i="417"/>
  <c r="M220" i="417" s="1"/>
  <c r="J220" i="417"/>
  <c r="K220" i="417" s="1"/>
  <c r="H220" i="417"/>
  <c r="I220" i="417" s="1"/>
  <c r="B220" i="417"/>
  <c r="AM219" i="417"/>
  <c r="AL219" i="417"/>
  <c r="AF219" i="417"/>
  <c r="AE219" i="417"/>
  <c r="Z219" i="417"/>
  <c r="AA219" i="417" s="1"/>
  <c r="X219" i="417"/>
  <c r="Y219" i="417" s="1"/>
  <c r="V219" i="417"/>
  <c r="W219" i="417" s="1"/>
  <c r="T219" i="417"/>
  <c r="U219" i="417" s="1"/>
  <c r="R219" i="417"/>
  <c r="S219" i="417" s="1"/>
  <c r="P219" i="417"/>
  <c r="Q219" i="417" s="1"/>
  <c r="N219" i="417"/>
  <c r="O219" i="417" s="1"/>
  <c r="L219" i="417"/>
  <c r="M219" i="417" s="1"/>
  <c r="J219" i="417"/>
  <c r="K219" i="417" s="1"/>
  <c r="H219" i="417"/>
  <c r="B219" i="417"/>
  <c r="AM218" i="417"/>
  <c r="AL218" i="417"/>
  <c r="AF218" i="417"/>
  <c r="AE218" i="417"/>
  <c r="Z218" i="417"/>
  <c r="AA218" i="417" s="1"/>
  <c r="X218" i="417"/>
  <c r="Y218" i="417" s="1"/>
  <c r="V218" i="417"/>
  <c r="W218" i="417" s="1"/>
  <c r="T218" i="417"/>
  <c r="U218" i="417" s="1"/>
  <c r="R218" i="417"/>
  <c r="S218" i="417" s="1"/>
  <c r="P218" i="417"/>
  <c r="Q218" i="417" s="1"/>
  <c r="N218" i="417"/>
  <c r="O218" i="417" s="1"/>
  <c r="L218" i="417"/>
  <c r="M218" i="417" s="1"/>
  <c r="J218" i="417"/>
  <c r="K218" i="417" s="1"/>
  <c r="H218" i="417"/>
  <c r="B218" i="417"/>
  <c r="AM217" i="417"/>
  <c r="AL217" i="417"/>
  <c r="AF217" i="417"/>
  <c r="AE217" i="417"/>
  <c r="Z217" i="417"/>
  <c r="AA217" i="417" s="1"/>
  <c r="X217" i="417"/>
  <c r="Y217" i="417" s="1"/>
  <c r="V217" i="417"/>
  <c r="W217" i="417" s="1"/>
  <c r="T217" i="417"/>
  <c r="U217" i="417" s="1"/>
  <c r="R217" i="417"/>
  <c r="S217" i="417" s="1"/>
  <c r="P217" i="417"/>
  <c r="Q217" i="417" s="1"/>
  <c r="N217" i="417"/>
  <c r="O217" i="417" s="1"/>
  <c r="L217" i="417"/>
  <c r="M217" i="417" s="1"/>
  <c r="J217" i="417"/>
  <c r="K217" i="417" s="1"/>
  <c r="H217" i="417"/>
  <c r="B217" i="417"/>
  <c r="AM216" i="417"/>
  <c r="AL216" i="417"/>
  <c r="AF216" i="417"/>
  <c r="AE216" i="417"/>
  <c r="Z216" i="417"/>
  <c r="AA216" i="417" s="1"/>
  <c r="X216" i="417"/>
  <c r="Y216" i="417" s="1"/>
  <c r="V216" i="417"/>
  <c r="W216" i="417" s="1"/>
  <c r="T216" i="417"/>
  <c r="U216" i="417" s="1"/>
  <c r="R216" i="417"/>
  <c r="S216" i="417" s="1"/>
  <c r="P216" i="417"/>
  <c r="Q216" i="417" s="1"/>
  <c r="N216" i="417"/>
  <c r="O216" i="417" s="1"/>
  <c r="L216" i="417"/>
  <c r="M216" i="417" s="1"/>
  <c r="J216" i="417"/>
  <c r="K216" i="417" s="1"/>
  <c r="H216" i="417"/>
  <c r="I216" i="417" s="1"/>
  <c r="B216" i="417"/>
  <c r="AM215" i="417"/>
  <c r="AL215" i="417"/>
  <c r="AE215" i="417"/>
  <c r="Z215" i="417"/>
  <c r="AA215" i="417" s="1"/>
  <c r="X215" i="417"/>
  <c r="Y215" i="417" s="1"/>
  <c r="V215" i="417"/>
  <c r="W215" i="417" s="1"/>
  <c r="T215" i="417"/>
  <c r="U215" i="417" s="1"/>
  <c r="R215" i="417"/>
  <c r="S215" i="417" s="1"/>
  <c r="P215" i="417"/>
  <c r="Q215" i="417" s="1"/>
  <c r="N215" i="417"/>
  <c r="O215" i="417" s="1"/>
  <c r="L215" i="417"/>
  <c r="M215" i="417" s="1"/>
  <c r="J215" i="417"/>
  <c r="K215" i="417" s="1"/>
  <c r="H215" i="417"/>
  <c r="I215" i="417" s="1"/>
  <c r="B215" i="417"/>
  <c r="AM214" i="417"/>
  <c r="AL214" i="417"/>
  <c r="AF214" i="417"/>
  <c r="AE214" i="417"/>
  <c r="Z214" i="417"/>
  <c r="AA214" i="417" s="1"/>
  <c r="X214" i="417"/>
  <c r="Y214" i="417" s="1"/>
  <c r="V214" i="417"/>
  <c r="W214" i="417" s="1"/>
  <c r="T214" i="417"/>
  <c r="U214" i="417" s="1"/>
  <c r="R214" i="417"/>
  <c r="S214" i="417" s="1"/>
  <c r="P214" i="417"/>
  <c r="Q214" i="417" s="1"/>
  <c r="N214" i="417"/>
  <c r="O214" i="417" s="1"/>
  <c r="L214" i="417"/>
  <c r="M214" i="417" s="1"/>
  <c r="J214" i="417"/>
  <c r="K214" i="417" s="1"/>
  <c r="H214" i="417"/>
  <c r="I214" i="417" s="1"/>
  <c r="B214" i="417"/>
  <c r="AM213" i="417"/>
  <c r="AL213" i="417"/>
  <c r="AF213" i="417"/>
  <c r="AE213" i="417"/>
  <c r="Z213" i="417"/>
  <c r="AA213" i="417" s="1"/>
  <c r="X213" i="417"/>
  <c r="Y213" i="417" s="1"/>
  <c r="V213" i="417"/>
  <c r="W213" i="417" s="1"/>
  <c r="T213" i="417"/>
  <c r="U213" i="417" s="1"/>
  <c r="R213" i="417"/>
  <c r="S213" i="417" s="1"/>
  <c r="P213" i="417"/>
  <c r="Q213" i="417" s="1"/>
  <c r="N213" i="417"/>
  <c r="O213" i="417" s="1"/>
  <c r="L213" i="417"/>
  <c r="M213" i="417" s="1"/>
  <c r="J213" i="417"/>
  <c r="K213" i="417" s="1"/>
  <c r="H213" i="417"/>
  <c r="I213" i="417" s="1"/>
  <c r="B213" i="417"/>
  <c r="AM212" i="417"/>
  <c r="AL212" i="417"/>
  <c r="AF212" i="417"/>
  <c r="AE212" i="417"/>
  <c r="Z212" i="417"/>
  <c r="AA212" i="417" s="1"/>
  <c r="X212" i="417"/>
  <c r="Y212" i="417" s="1"/>
  <c r="V212" i="417"/>
  <c r="W212" i="417" s="1"/>
  <c r="T212" i="417"/>
  <c r="U212" i="417" s="1"/>
  <c r="R212" i="417"/>
  <c r="S212" i="417" s="1"/>
  <c r="P212" i="417"/>
  <c r="Q212" i="417" s="1"/>
  <c r="N212" i="417"/>
  <c r="O212" i="417" s="1"/>
  <c r="L212" i="417"/>
  <c r="M212" i="417" s="1"/>
  <c r="J212" i="417"/>
  <c r="K212" i="417" s="1"/>
  <c r="H212" i="417"/>
  <c r="B212" i="417"/>
  <c r="AM211" i="417"/>
  <c r="AL211" i="417"/>
  <c r="AE211" i="417"/>
  <c r="Z211" i="417"/>
  <c r="AA211" i="417" s="1"/>
  <c r="X211" i="417"/>
  <c r="Y211" i="417" s="1"/>
  <c r="V211" i="417"/>
  <c r="W211" i="417" s="1"/>
  <c r="T211" i="417"/>
  <c r="U211" i="417" s="1"/>
  <c r="R211" i="417"/>
  <c r="S211" i="417" s="1"/>
  <c r="P211" i="417"/>
  <c r="Q211" i="417" s="1"/>
  <c r="B211" i="417"/>
  <c r="AM210" i="417"/>
  <c r="AL210" i="417"/>
  <c r="AE210" i="417"/>
  <c r="Z210" i="417"/>
  <c r="AA210" i="417" s="1"/>
  <c r="X210" i="417"/>
  <c r="Y210" i="417" s="1"/>
  <c r="V210" i="417"/>
  <c r="W210" i="417" s="1"/>
  <c r="T210" i="417"/>
  <c r="U210" i="417" s="1"/>
  <c r="R210" i="417"/>
  <c r="S210" i="417" s="1"/>
  <c r="P210" i="417"/>
  <c r="Q210" i="417" s="1"/>
  <c r="N210" i="417"/>
  <c r="O210" i="417" s="1"/>
  <c r="L210" i="417"/>
  <c r="M210" i="417" s="1"/>
  <c r="J210" i="417"/>
  <c r="K210" i="417" s="1"/>
  <c r="H210" i="417"/>
  <c r="I210" i="417" s="1"/>
  <c r="B210" i="417"/>
  <c r="AM209" i="417"/>
  <c r="AL209" i="417"/>
  <c r="AE209" i="417"/>
  <c r="Z209" i="417"/>
  <c r="AA209" i="417" s="1"/>
  <c r="X209" i="417"/>
  <c r="Y209" i="417" s="1"/>
  <c r="V209" i="417"/>
  <c r="W209" i="417" s="1"/>
  <c r="T209" i="417"/>
  <c r="U209" i="417" s="1"/>
  <c r="R209" i="417"/>
  <c r="S209" i="417" s="1"/>
  <c r="P209" i="417"/>
  <c r="Q209" i="417" s="1"/>
  <c r="N209" i="417"/>
  <c r="O209" i="417" s="1"/>
  <c r="L209" i="417"/>
  <c r="M209" i="417" s="1"/>
  <c r="J209" i="417"/>
  <c r="K209" i="417" s="1"/>
  <c r="H209" i="417"/>
  <c r="B209" i="417"/>
  <c r="AM208" i="417"/>
  <c r="AL208" i="417"/>
  <c r="AE208" i="417"/>
  <c r="Z208" i="417"/>
  <c r="AA208" i="417" s="1"/>
  <c r="X208" i="417"/>
  <c r="Y208" i="417" s="1"/>
  <c r="V208" i="417"/>
  <c r="W208" i="417" s="1"/>
  <c r="T208" i="417"/>
  <c r="U208" i="417" s="1"/>
  <c r="R208" i="417"/>
  <c r="S208" i="417" s="1"/>
  <c r="P208" i="417"/>
  <c r="Q208" i="417" s="1"/>
  <c r="N208" i="417"/>
  <c r="O208" i="417" s="1"/>
  <c r="L208" i="417"/>
  <c r="M208" i="417" s="1"/>
  <c r="J208" i="417"/>
  <c r="K208" i="417" s="1"/>
  <c r="H208" i="417"/>
  <c r="B208" i="417"/>
  <c r="AM207" i="417"/>
  <c r="AL207" i="417"/>
  <c r="AE207" i="417"/>
  <c r="Z207" i="417"/>
  <c r="AA207" i="417" s="1"/>
  <c r="X207" i="417"/>
  <c r="Y207" i="417" s="1"/>
  <c r="V207" i="417"/>
  <c r="W207" i="417" s="1"/>
  <c r="T207" i="417"/>
  <c r="U207" i="417" s="1"/>
  <c r="R207" i="417"/>
  <c r="S207" i="417" s="1"/>
  <c r="P207" i="417"/>
  <c r="Q207" i="417" s="1"/>
  <c r="N207" i="417"/>
  <c r="O207" i="417" s="1"/>
  <c r="L207" i="417"/>
  <c r="M207" i="417" s="1"/>
  <c r="J207" i="417"/>
  <c r="K207" i="417" s="1"/>
  <c r="H207" i="417"/>
  <c r="B207" i="417"/>
  <c r="AM206" i="417"/>
  <c r="AL206" i="417"/>
  <c r="AE206" i="417"/>
  <c r="Z206" i="417"/>
  <c r="AA206" i="417" s="1"/>
  <c r="X206" i="417"/>
  <c r="Y206" i="417" s="1"/>
  <c r="V206" i="417"/>
  <c r="W206" i="417" s="1"/>
  <c r="T206" i="417"/>
  <c r="U206" i="417" s="1"/>
  <c r="R206" i="417"/>
  <c r="S206" i="417" s="1"/>
  <c r="P206" i="417"/>
  <c r="Q206" i="417" s="1"/>
  <c r="N206" i="417"/>
  <c r="O206" i="417" s="1"/>
  <c r="L206" i="417"/>
  <c r="M206" i="417" s="1"/>
  <c r="J206" i="417"/>
  <c r="K206" i="417" s="1"/>
  <c r="H206" i="417"/>
  <c r="B206" i="417"/>
  <c r="AM205" i="417"/>
  <c r="AL205" i="417"/>
  <c r="AE205" i="417"/>
  <c r="Z205" i="417"/>
  <c r="AA205" i="417" s="1"/>
  <c r="X205" i="417"/>
  <c r="Y205" i="417" s="1"/>
  <c r="V205" i="417"/>
  <c r="W205" i="417" s="1"/>
  <c r="T205" i="417"/>
  <c r="U205" i="417" s="1"/>
  <c r="R205" i="417"/>
  <c r="S205" i="417" s="1"/>
  <c r="P205" i="417"/>
  <c r="Q205" i="417" s="1"/>
  <c r="N205" i="417"/>
  <c r="O205" i="417" s="1"/>
  <c r="L205" i="417"/>
  <c r="M205" i="417" s="1"/>
  <c r="J205" i="417"/>
  <c r="K205" i="417" s="1"/>
  <c r="H205" i="417"/>
  <c r="B205" i="417"/>
  <c r="AM204" i="417"/>
  <c r="AL204" i="417"/>
  <c r="AE204" i="417"/>
  <c r="Z204" i="417"/>
  <c r="AA204" i="417" s="1"/>
  <c r="X204" i="417"/>
  <c r="Y204" i="417" s="1"/>
  <c r="V204" i="417"/>
  <c r="W204" i="417" s="1"/>
  <c r="T204" i="417"/>
  <c r="U204" i="417" s="1"/>
  <c r="R204" i="417"/>
  <c r="S204" i="417" s="1"/>
  <c r="P204" i="417"/>
  <c r="Q204" i="417" s="1"/>
  <c r="N204" i="417"/>
  <c r="O204" i="417" s="1"/>
  <c r="L204" i="417"/>
  <c r="M204" i="417" s="1"/>
  <c r="J204" i="417"/>
  <c r="K204" i="417" s="1"/>
  <c r="H204" i="417"/>
  <c r="I204" i="417" s="1"/>
  <c r="B204" i="417"/>
  <c r="AM203" i="417"/>
  <c r="AL203" i="417"/>
  <c r="AE203" i="417"/>
  <c r="Z203" i="417"/>
  <c r="AA203" i="417" s="1"/>
  <c r="X203" i="417"/>
  <c r="Y203" i="417" s="1"/>
  <c r="V203" i="417"/>
  <c r="W203" i="417" s="1"/>
  <c r="T203" i="417"/>
  <c r="U203" i="417" s="1"/>
  <c r="R203" i="417"/>
  <c r="S203" i="417" s="1"/>
  <c r="P203" i="417"/>
  <c r="Q203" i="417" s="1"/>
  <c r="N203" i="417"/>
  <c r="O203" i="417" s="1"/>
  <c r="L203" i="417"/>
  <c r="M203" i="417" s="1"/>
  <c r="J203" i="417"/>
  <c r="K203" i="417" s="1"/>
  <c r="H203" i="417"/>
  <c r="B203" i="417"/>
  <c r="AM202" i="417"/>
  <c r="AL202" i="417"/>
  <c r="AE202" i="417"/>
  <c r="Z202" i="417"/>
  <c r="AA202" i="417" s="1"/>
  <c r="X202" i="417"/>
  <c r="Y202" i="417" s="1"/>
  <c r="V202" i="417"/>
  <c r="W202" i="417" s="1"/>
  <c r="T202" i="417"/>
  <c r="U202" i="417" s="1"/>
  <c r="R202" i="417"/>
  <c r="S202" i="417" s="1"/>
  <c r="P202" i="417"/>
  <c r="Q202" i="417" s="1"/>
  <c r="N202" i="417"/>
  <c r="O202" i="417" s="1"/>
  <c r="L202" i="417"/>
  <c r="M202" i="417" s="1"/>
  <c r="J202" i="417"/>
  <c r="K202" i="417" s="1"/>
  <c r="H202" i="417"/>
  <c r="I202" i="417" s="1"/>
  <c r="B202" i="417"/>
  <c r="AM201" i="417"/>
  <c r="AL201" i="417"/>
  <c r="AE201" i="417"/>
  <c r="Z201" i="417"/>
  <c r="AA201" i="417" s="1"/>
  <c r="X201" i="417"/>
  <c r="Y201" i="417" s="1"/>
  <c r="V201" i="417"/>
  <c r="W201" i="417" s="1"/>
  <c r="T201" i="417"/>
  <c r="U201" i="417" s="1"/>
  <c r="R201" i="417"/>
  <c r="S201" i="417" s="1"/>
  <c r="P201" i="417"/>
  <c r="Q201" i="417" s="1"/>
  <c r="N201" i="417"/>
  <c r="O201" i="417" s="1"/>
  <c r="L201" i="417"/>
  <c r="M201" i="417" s="1"/>
  <c r="J201" i="417"/>
  <c r="K201" i="417" s="1"/>
  <c r="H201" i="417"/>
  <c r="I201" i="417" s="1"/>
  <c r="B201" i="417"/>
  <c r="AM200" i="417"/>
  <c r="AL200" i="417"/>
  <c r="AF200" i="417"/>
  <c r="AE200" i="417"/>
  <c r="Z200" i="417"/>
  <c r="AA200" i="417" s="1"/>
  <c r="X200" i="417"/>
  <c r="Y200" i="417" s="1"/>
  <c r="V200" i="417"/>
  <c r="W200" i="417" s="1"/>
  <c r="T200" i="417"/>
  <c r="U200" i="417" s="1"/>
  <c r="R200" i="417"/>
  <c r="S200" i="417" s="1"/>
  <c r="P200" i="417"/>
  <c r="Q200" i="417" s="1"/>
  <c r="N200" i="417"/>
  <c r="O200" i="417" s="1"/>
  <c r="L200" i="417"/>
  <c r="M200" i="417" s="1"/>
  <c r="J200" i="417"/>
  <c r="K200" i="417" s="1"/>
  <c r="H200" i="417"/>
  <c r="I200" i="417" s="1"/>
  <c r="B200" i="417"/>
  <c r="AM199" i="417"/>
  <c r="AL199" i="417"/>
  <c r="AE199" i="417"/>
  <c r="Z199" i="417"/>
  <c r="AA199" i="417" s="1"/>
  <c r="X199" i="417"/>
  <c r="Y199" i="417" s="1"/>
  <c r="V199" i="417"/>
  <c r="W199" i="417" s="1"/>
  <c r="T199" i="417"/>
  <c r="U199" i="417" s="1"/>
  <c r="R199" i="417"/>
  <c r="S199" i="417" s="1"/>
  <c r="P199" i="417"/>
  <c r="Q199" i="417" s="1"/>
  <c r="N199" i="417"/>
  <c r="O199" i="417" s="1"/>
  <c r="L199" i="417"/>
  <c r="M199" i="417" s="1"/>
  <c r="J199" i="417"/>
  <c r="K199" i="417" s="1"/>
  <c r="H199" i="417"/>
  <c r="B199" i="417"/>
  <c r="AM198" i="417"/>
  <c r="AL198" i="417"/>
  <c r="AF198" i="417"/>
  <c r="AE198" i="417"/>
  <c r="Z198" i="417"/>
  <c r="AA198" i="417" s="1"/>
  <c r="X198" i="417"/>
  <c r="Y198" i="417" s="1"/>
  <c r="V198" i="417"/>
  <c r="W198" i="417" s="1"/>
  <c r="T198" i="417"/>
  <c r="U198" i="417" s="1"/>
  <c r="R198" i="417"/>
  <c r="S198" i="417" s="1"/>
  <c r="P198" i="417"/>
  <c r="Q198" i="417" s="1"/>
  <c r="N198" i="417"/>
  <c r="O198" i="417" s="1"/>
  <c r="L198" i="417"/>
  <c r="M198" i="417" s="1"/>
  <c r="J198" i="417"/>
  <c r="K198" i="417" s="1"/>
  <c r="H198" i="417"/>
  <c r="I198" i="417" s="1"/>
  <c r="B198" i="417"/>
  <c r="AM197" i="417"/>
  <c r="AL197" i="417"/>
  <c r="AE197" i="417"/>
  <c r="Z197" i="417"/>
  <c r="AA197" i="417" s="1"/>
  <c r="X197" i="417"/>
  <c r="Y197" i="417" s="1"/>
  <c r="V197" i="417"/>
  <c r="W197" i="417" s="1"/>
  <c r="T197" i="417"/>
  <c r="U197" i="417" s="1"/>
  <c r="R197" i="417"/>
  <c r="S197" i="417" s="1"/>
  <c r="P197" i="417"/>
  <c r="Q197" i="417" s="1"/>
  <c r="N197" i="417"/>
  <c r="O197" i="417" s="1"/>
  <c r="L197" i="417"/>
  <c r="M197" i="417" s="1"/>
  <c r="J197" i="417"/>
  <c r="K197" i="417" s="1"/>
  <c r="H197" i="417"/>
  <c r="I197" i="417" s="1"/>
  <c r="B197" i="417"/>
  <c r="AM196" i="417"/>
  <c r="AL196" i="417"/>
  <c r="AE196" i="417"/>
  <c r="Z196" i="417"/>
  <c r="AA196" i="417" s="1"/>
  <c r="X196" i="417"/>
  <c r="Y196" i="417" s="1"/>
  <c r="V196" i="417"/>
  <c r="W196" i="417" s="1"/>
  <c r="T196" i="417"/>
  <c r="U196" i="417" s="1"/>
  <c r="R196" i="417"/>
  <c r="S196" i="417" s="1"/>
  <c r="P196" i="417"/>
  <c r="Q196" i="417" s="1"/>
  <c r="N196" i="417"/>
  <c r="O196" i="417" s="1"/>
  <c r="L196" i="417"/>
  <c r="M196" i="417" s="1"/>
  <c r="J196" i="417"/>
  <c r="K196" i="417" s="1"/>
  <c r="H196" i="417"/>
  <c r="B196" i="417"/>
  <c r="AM195" i="417"/>
  <c r="AL195" i="417"/>
  <c r="AE195" i="417"/>
  <c r="Z195" i="417"/>
  <c r="AA195" i="417" s="1"/>
  <c r="X195" i="417"/>
  <c r="Y195" i="417" s="1"/>
  <c r="V195" i="417"/>
  <c r="W195" i="417" s="1"/>
  <c r="T195" i="417"/>
  <c r="U195" i="417" s="1"/>
  <c r="R195" i="417"/>
  <c r="S195" i="417" s="1"/>
  <c r="P195" i="417"/>
  <c r="Q195" i="417" s="1"/>
  <c r="N195" i="417"/>
  <c r="O195" i="417" s="1"/>
  <c r="L195" i="417"/>
  <c r="M195" i="417" s="1"/>
  <c r="J195" i="417"/>
  <c r="K195" i="417" s="1"/>
  <c r="H195" i="417"/>
  <c r="B195" i="417"/>
  <c r="AM194" i="417"/>
  <c r="AL194" i="417"/>
  <c r="AE194" i="417"/>
  <c r="Z194" i="417"/>
  <c r="AA194" i="417" s="1"/>
  <c r="X194" i="417"/>
  <c r="Y194" i="417" s="1"/>
  <c r="V194" i="417"/>
  <c r="W194" i="417" s="1"/>
  <c r="T194" i="417"/>
  <c r="U194" i="417" s="1"/>
  <c r="R194" i="417"/>
  <c r="S194" i="417" s="1"/>
  <c r="P194" i="417"/>
  <c r="Q194" i="417" s="1"/>
  <c r="N194" i="417"/>
  <c r="O194" i="417" s="1"/>
  <c r="L194" i="417"/>
  <c r="M194" i="417" s="1"/>
  <c r="J194" i="417"/>
  <c r="K194" i="417" s="1"/>
  <c r="H194" i="417"/>
  <c r="B194" i="417"/>
  <c r="AM193" i="417"/>
  <c r="AL193" i="417"/>
  <c r="AE193" i="417"/>
  <c r="Z193" i="417"/>
  <c r="AA193" i="417" s="1"/>
  <c r="X193" i="417"/>
  <c r="Y193" i="417" s="1"/>
  <c r="V193" i="417"/>
  <c r="W193" i="417" s="1"/>
  <c r="T193" i="417"/>
  <c r="U193" i="417" s="1"/>
  <c r="R193" i="417"/>
  <c r="S193" i="417" s="1"/>
  <c r="P193" i="417"/>
  <c r="Q193" i="417" s="1"/>
  <c r="N193" i="417"/>
  <c r="O193" i="417" s="1"/>
  <c r="L193" i="417"/>
  <c r="M193" i="417" s="1"/>
  <c r="J193" i="417"/>
  <c r="K193" i="417" s="1"/>
  <c r="H193" i="417"/>
  <c r="B193" i="417"/>
  <c r="AM192" i="417"/>
  <c r="AL192" i="417"/>
  <c r="AE192" i="417"/>
  <c r="Z192" i="417"/>
  <c r="AA192" i="417" s="1"/>
  <c r="X192" i="417"/>
  <c r="Y192" i="417" s="1"/>
  <c r="V192" i="417"/>
  <c r="W192" i="417" s="1"/>
  <c r="T192" i="417"/>
  <c r="U192" i="417" s="1"/>
  <c r="R192" i="417"/>
  <c r="S192" i="417" s="1"/>
  <c r="P192" i="417"/>
  <c r="Q192" i="417" s="1"/>
  <c r="N192" i="417"/>
  <c r="O192" i="417" s="1"/>
  <c r="L192" i="417"/>
  <c r="M192" i="417" s="1"/>
  <c r="J192" i="417"/>
  <c r="K192" i="417" s="1"/>
  <c r="H192" i="417"/>
  <c r="B192" i="417"/>
  <c r="AM191" i="417"/>
  <c r="AL191" i="417"/>
  <c r="AF191" i="417"/>
  <c r="AE191" i="417"/>
  <c r="Z191" i="417"/>
  <c r="AA191" i="417" s="1"/>
  <c r="X191" i="417"/>
  <c r="Y191" i="417" s="1"/>
  <c r="V191" i="417"/>
  <c r="W191" i="417" s="1"/>
  <c r="T191" i="417"/>
  <c r="U191" i="417" s="1"/>
  <c r="R191" i="417"/>
  <c r="S191" i="417" s="1"/>
  <c r="P191" i="417"/>
  <c r="Q191" i="417" s="1"/>
  <c r="N191" i="417"/>
  <c r="O191" i="417" s="1"/>
  <c r="L191" i="417"/>
  <c r="M191" i="417" s="1"/>
  <c r="J191" i="417"/>
  <c r="K191" i="417" s="1"/>
  <c r="H191" i="417"/>
  <c r="I191" i="417" s="1"/>
  <c r="B191" i="417"/>
  <c r="AM190" i="417"/>
  <c r="AL190" i="417"/>
  <c r="AF190" i="417"/>
  <c r="AE190" i="417"/>
  <c r="Z190" i="417"/>
  <c r="AA190" i="417" s="1"/>
  <c r="X190" i="417"/>
  <c r="Y190" i="417" s="1"/>
  <c r="V190" i="417"/>
  <c r="W190" i="417" s="1"/>
  <c r="T190" i="417"/>
  <c r="U190" i="417" s="1"/>
  <c r="R190" i="417"/>
  <c r="S190" i="417" s="1"/>
  <c r="P190" i="417"/>
  <c r="Q190" i="417" s="1"/>
  <c r="N190" i="417"/>
  <c r="O190" i="417" s="1"/>
  <c r="L190" i="417"/>
  <c r="M190" i="417" s="1"/>
  <c r="J190" i="417"/>
  <c r="K190" i="417" s="1"/>
  <c r="H190" i="417"/>
  <c r="B190" i="417"/>
  <c r="AM189" i="417"/>
  <c r="AL189" i="417"/>
  <c r="AE189" i="417"/>
  <c r="Z189" i="417"/>
  <c r="AA189" i="417" s="1"/>
  <c r="X189" i="417"/>
  <c r="Y189" i="417" s="1"/>
  <c r="V189" i="417"/>
  <c r="W189" i="417" s="1"/>
  <c r="T189" i="417"/>
  <c r="U189" i="417" s="1"/>
  <c r="R189" i="417"/>
  <c r="S189" i="417" s="1"/>
  <c r="P189" i="417"/>
  <c r="Q189" i="417" s="1"/>
  <c r="N189" i="417"/>
  <c r="O189" i="417" s="1"/>
  <c r="L189" i="417"/>
  <c r="M189" i="417" s="1"/>
  <c r="J189" i="417"/>
  <c r="K189" i="417" s="1"/>
  <c r="H189" i="417"/>
  <c r="B189" i="417"/>
  <c r="AM188" i="417"/>
  <c r="AL188" i="417"/>
  <c r="AE188" i="417"/>
  <c r="Z188" i="417"/>
  <c r="AA188" i="417" s="1"/>
  <c r="X188" i="417"/>
  <c r="Y188" i="417" s="1"/>
  <c r="V188" i="417"/>
  <c r="W188" i="417" s="1"/>
  <c r="T188" i="417"/>
  <c r="U188" i="417" s="1"/>
  <c r="R188" i="417"/>
  <c r="S188" i="417" s="1"/>
  <c r="P188" i="417"/>
  <c r="Q188" i="417" s="1"/>
  <c r="N188" i="417"/>
  <c r="O188" i="417" s="1"/>
  <c r="L188" i="417"/>
  <c r="M188" i="417" s="1"/>
  <c r="J188" i="417"/>
  <c r="K188" i="417" s="1"/>
  <c r="H188" i="417"/>
  <c r="B188" i="417"/>
  <c r="AM187" i="417"/>
  <c r="AL187" i="417"/>
  <c r="AE187" i="417"/>
  <c r="Z187" i="417"/>
  <c r="AA187" i="417" s="1"/>
  <c r="X187" i="417"/>
  <c r="Y187" i="417" s="1"/>
  <c r="V187" i="417"/>
  <c r="W187" i="417" s="1"/>
  <c r="T187" i="417"/>
  <c r="U187" i="417" s="1"/>
  <c r="R187" i="417"/>
  <c r="S187" i="417" s="1"/>
  <c r="P187" i="417"/>
  <c r="Q187" i="417" s="1"/>
  <c r="N187" i="417"/>
  <c r="O187" i="417" s="1"/>
  <c r="L187" i="417"/>
  <c r="M187" i="417" s="1"/>
  <c r="J187" i="417"/>
  <c r="K187" i="417" s="1"/>
  <c r="H187" i="417"/>
  <c r="B187" i="417"/>
  <c r="AM186" i="417"/>
  <c r="AL186" i="417"/>
  <c r="AF186" i="417"/>
  <c r="AE186" i="417"/>
  <c r="Z186" i="417"/>
  <c r="AA186" i="417" s="1"/>
  <c r="X186" i="417"/>
  <c r="Y186" i="417" s="1"/>
  <c r="V186" i="417"/>
  <c r="W186" i="417" s="1"/>
  <c r="T186" i="417"/>
  <c r="U186" i="417" s="1"/>
  <c r="R186" i="417"/>
  <c r="S186" i="417" s="1"/>
  <c r="P186" i="417"/>
  <c r="Q186" i="417" s="1"/>
  <c r="N186" i="417"/>
  <c r="O186" i="417" s="1"/>
  <c r="L186" i="417"/>
  <c r="M186" i="417" s="1"/>
  <c r="J186" i="417"/>
  <c r="K186" i="417" s="1"/>
  <c r="H186" i="417"/>
  <c r="I186" i="417" s="1"/>
  <c r="B186" i="417"/>
  <c r="AM185" i="417"/>
  <c r="AL185" i="417"/>
  <c r="AE185" i="417"/>
  <c r="Z185" i="417"/>
  <c r="AA185" i="417" s="1"/>
  <c r="X185" i="417"/>
  <c r="Y185" i="417" s="1"/>
  <c r="V185" i="417"/>
  <c r="W185" i="417" s="1"/>
  <c r="T185" i="417"/>
  <c r="U185" i="417" s="1"/>
  <c r="R185" i="417"/>
  <c r="S185" i="417" s="1"/>
  <c r="P185" i="417"/>
  <c r="Q185" i="417" s="1"/>
  <c r="N185" i="417"/>
  <c r="O185" i="417" s="1"/>
  <c r="L185" i="417"/>
  <c r="M185" i="417" s="1"/>
  <c r="J185" i="417"/>
  <c r="K185" i="417" s="1"/>
  <c r="H185" i="417"/>
  <c r="I185" i="417" s="1"/>
  <c r="B185" i="417"/>
  <c r="AE184" i="417"/>
  <c r="B184" i="417"/>
  <c r="AM183" i="417"/>
  <c r="AL183" i="417"/>
  <c r="AE183" i="417"/>
  <c r="Z183" i="417"/>
  <c r="AA183" i="417" s="1"/>
  <c r="X183" i="417"/>
  <c r="Y183" i="417" s="1"/>
  <c r="V183" i="417"/>
  <c r="W183" i="417" s="1"/>
  <c r="U183" i="417"/>
  <c r="T183" i="417"/>
  <c r="R183" i="417"/>
  <c r="S183" i="417" s="1"/>
  <c r="P183" i="417"/>
  <c r="Q183" i="417" s="1"/>
  <c r="N183" i="417"/>
  <c r="O183" i="417" s="1"/>
  <c r="L183" i="417"/>
  <c r="M183" i="417" s="1"/>
  <c r="J183" i="417"/>
  <c r="K183" i="417" s="1"/>
  <c r="H183" i="417"/>
  <c r="I183" i="417" s="1"/>
  <c r="B183" i="417"/>
  <c r="AM182" i="417"/>
  <c r="AL182" i="417"/>
  <c r="AE182" i="417"/>
  <c r="Z182" i="417"/>
  <c r="AA182" i="417" s="1"/>
  <c r="X182" i="417"/>
  <c r="Y182" i="417" s="1"/>
  <c r="V182" i="417"/>
  <c r="W182" i="417" s="1"/>
  <c r="T182" i="417"/>
  <c r="U182" i="417" s="1"/>
  <c r="R182" i="417"/>
  <c r="S182" i="417" s="1"/>
  <c r="P182" i="417"/>
  <c r="Q182" i="417" s="1"/>
  <c r="N182" i="417"/>
  <c r="O182" i="417" s="1"/>
  <c r="L182" i="417"/>
  <c r="M182" i="417" s="1"/>
  <c r="J182" i="417"/>
  <c r="K182" i="417" s="1"/>
  <c r="H182" i="417"/>
  <c r="I182" i="417" s="1"/>
  <c r="B182" i="417"/>
  <c r="AM181" i="417"/>
  <c r="AL181" i="417"/>
  <c r="AE181" i="417"/>
  <c r="Z181" i="417"/>
  <c r="AA181" i="417" s="1"/>
  <c r="X181" i="417"/>
  <c r="Y181" i="417" s="1"/>
  <c r="V181" i="417"/>
  <c r="W181" i="417" s="1"/>
  <c r="T181" i="417"/>
  <c r="U181" i="417" s="1"/>
  <c r="R181" i="417"/>
  <c r="S181" i="417" s="1"/>
  <c r="P181" i="417"/>
  <c r="Q181" i="417" s="1"/>
  <c r="N181" i="417"/>
  <c r="O181" i="417" s="1"/>
  <c r="L181" i="417"/>
  <c r="M181" i="417" s="1"/>
  <c r="J181" i="417"/>
  <c r="K181" i="417" s="1"/>
  <c r="H181" i="417"/>
  <c r="I181" i="417" s="1"/>
  <c r="B181" i="417"/>
  <c r="AM180" i="417"/>
  <c r="AL180" i="417"/>
  <c r="AE180" i="417"/>
  <c r="Z180" i="417"/>
  <c r="AA180" i="417" s="1"/>
  <c r="X180" i="417"/>
  <c r="Y180" i="417" s="1"/>
  <c r="V180" i="417"/>
  <c r="W180" i="417" s="1"/>
  <c r="T180" i="417"/>
  <c r="U180" i="417" s="1"/>
  <c r="R180" i="417"/>
  <c r="S180" i="417" s="1"/>
  <c r="P180" i="417"/>
  <c r="Q180" i="417" s="1"/>
  <c r="N180" i="417"/>
  <c r="O180" i="417" s="1"/>
  <c r="L180" i="417"/>
  <c r="M180" i="417" s="1"/>
  <c r="J180" i="417"/>
  <c r="K180" i="417" s="1"/>
  <c r="H180" i="417"/>
  <c r="I180" i="417" s="1"/>
  <c r="B180" i="417"/>
  <c r="AM179" i="417"/>
  <c r="AL179" i="417"/>
  <c r="AE179" i="417"/>
  <c r="Z179" i="417"/>
  <c r="AA179" i="417" s="1"/>
  <c r="X179" i="417"/>
  <c r="Y179" i="417" s="1"/>
  <c r="V179" i="417"/>
  <c r="W179" i="417" s="1"/>
  <c r="T179" i="417"/>
  <c r="U179" i="417" s="1"/>
  <c r="R179" i="417"/>
  <c r="S179" i="417" s="1"/>
  <c r="P179" i="417"/>
  <c r="Q179" i="417" s="1"/>
  <c r="N179" i="417"/>
  <c r="O179" i="417" s="1"/>
  <c r="L179" i="417"/>
  <c r="M179" i="417" s="1"/>
  <c r="J179" i="417"/>
  <c r="K179" i="417" s="1"/>
  <c r="H179" i="417"/>
  <c r="B179" i="417"/>
  <c r="AM178" i="417"/>
  <c r="AL178" i="417"/>
  <c r="AF178" i="417"/>
  <c r="AE178" i="417"/>
  <c r="Z178" i="417"/>
  <c r="AA178" i="417" s="1"/>
  <c r="X178" i="417"/>
  <c r="Y178" i="417" s="1"/>
  <c r="V178" i="417"/>
  <c r="W178" i="417" s="1"/>
  <c r="T178" i="417"/>
  <c r="U178" i="417" s="1"/>
  <c r="R178" i="417"/>
  <c r="S178" i="417" s="1"/>
  <c r="P178" i="417"/>
  <c r="Q178" i="417" s="1"/>
  <c r="N178" i="417"/>
  <c r="O178" i="417" s="1"/>
  <c r="L178" i="417"/>
  <c r="M178" i="417" s="1"/>
  <c r="J178" i="417"/>
  <c r="K178" i="417" s="1"/>
  <c r="H178" i="417"/>
  <c r="B178" i="417"/>
  <c r="AM177" i="417"/>
  <c r="AL177" i="417"/>
  <c r="AE177" i="417"/>
  <c r="Z177" i="417"/>
  <c r="AA177" i="417" s="1"/>
  <c r="X177" i="417"/>
  <c r="Y177" i="417" s="1"/>
  <c r="V177" i="417"/>
  <c r="W177" i="417" s="1"/>
  <c r="T177" i="417"/>
  <c r="U177" i="417" s="1"/>
  <c r="R177" i="417"/>
  <c r="S177" i="417" s="1"/>
  <c r="P177" i="417"/>
  <c r="Q177" i="417" s="1"/>
  <c r="N177" i="417"/>
  <c r="O177" i="417" s="1"/>
  <c r="L177" i="417"/>
  <c r="M177" i="417" s="1"/>
  <c r="J177" i="417"/>
  <c r="K177" i="417" s="1"/>
  <c r="H177" i="417"/>
  <c r="B177" i="417"/>
  <c r="AM176" i="417"/>
  <c r="AL176" i="417"/>
  <c r="AE176" i="417"/>
  <c r="Z176" i="417"/>
  <c r="AA176" i="417" s="1"/>
  <c r="X176" i="417"/>
  <c r="Y176" i="417" s="1"/>
  <c r="V176" i="417"/>
  <c r="W176" i="417" s="1"/>
  <c r="T176" i="417"/>
  <c r="U176" i="417" s="1"/>
  <c r="R176" i="417"/>
  <c r="S176" i="417" s="1"/>
  <c r="P176" i="417"/>
  <c r="Q176" i="417" s="1"/>
  <c r="N176" i="417"/>
  <c r="O176" i="417" s="1"/>
  <c r="L176" i="417"/>
  <c r="M176" i="417" s="1"/>
  <c r="J176" i="417"/>
  <c r="K176" i="417" s="1"/>
  <c r="H176" i="417"/>
  <c r="B176" i="417"/>
  <c r="AM175" i="417"/>
  <c r="AL175" i="417"/>
  <c r="AE175" i="417"/>
  <c r="Z175" i="417"/>
  <c r="AA175" i="417" s="1"/>
  <c r="X175" i="417"/>
  <c r="Y175" i="417" s="1"/>
  <c r="V175" i="417"/>
  <c r="W175" i="417" s="1"/>
  <c r="T175" i="417"/>
  <c r="U175" i="417" s="1"/>
  <c r="R175" i="417"/>
  <c r="S175" i="417" s="1"/>
  <c r="P175" i="417"/>
  <c r="Q175" i="417" s="1"/>
  <c r="N175" i="417"/>
  <c r="O175" i="417" s="1"/>
  <c r="L175" i="417"/>
  <c r="M175" i="417" s="1"/>
  <c r="J175" i="417"/>
  <c r="K175" i="417" s="1"/>
  <c r="H175" i="417"/>
  <c r="B175" i="417"/>
  <c r="AM174" i="417"/>
  <c r="AL174" i="417"/>
  <c r="AE174" i="417"/>
  <c r="Z174" i="417"/>
  <c r="AA174" i="417" s="1"/>
  <c r="X174" i="417"/>
  <c r="Y174" i="417" s="1"/>
  <c r="V174" i="417"/>
  <c r="W174" i="417" s="1"/>
  <c r="T174" i="417"/>
  <c r="U174" i="417" s="1"/>
  <c r="R174" i="417"/>
  <c r="S174" i="417" s="1"/>
  <c r="P174" i="417"/>
  <c r="Q174" i="417" s="1"/>
  <c r="N174" i="417"/>
  <c r="O174" i="417" s="1"/>
  <c r="L174" i="417"/>
  <c r="M174" i="417" s="1"/>
  <c r="J174" i="417"/>
  <c r="K174" i="417" s="1"/>
  <c r="H174" i="417"/>
  <c r="I174" i="417" s="1"/>
  <c r="B174" i="417"/>
  <c r="AM173" i="417"/>
  <c r="AL173" i="417"/>
  <c r="AE173" i="417"/>
  <c r="Z173" i="417"/>
  <c r="AA173" i="417" s="1"/>
  <c r="X173" i="417"/>
  <c r="Y173" i="417" s="1"/>
  <c r="V173" i="417"/>
  <c r="W173" i="417" s="1"/>
  <c r="T173" i="417"/>
  <c r="U173" i="417" s="1"/>
  <c r="R173" i="417"/>
  <c r="S173" i="417" s="1"/>
  <c r="P173" i="417"/>
  <c r="Q173" i="417" s="1"/>
  <c r="N173" i="417"/>
  <c r="O173" i="417" s="1"/>
  <c r="L173" i="417"/>
  <c r="M173" i="417" s="1"/>
  <c r="J173" i="417"/>
  <c r="K173" i="417" s="1"/>
  <c r="H173" i="417"/>
  <c r="I173" i="417" s="1"/>
  <c r="B173" i="417"/>
  <c r="AM172" i="417"/>
  <c r="AL172" i="417"/>
  <c r="AE172" i="417"/>
  <c r="Z172" i="417"/>
  <c r="AA172" i="417" s="1"/>
  <c r="X172" i="417"/>
  <c r="Y172" i="417" s="1"/>
  <c r="V172" i="417"/>
  <c r="W172" i="417" s="1"/>
  <c r="T172" i="417"/>
  <c r="U172" i="417" s="1"/>
  <c r="R172" i="417"/>
  <c r="S172" i="417" s="1"/>
  <c r="P172" i="417"/>
  <c r="Q172" i="417" s="1"/>
  <c r="N172" i="417"/>
  <c r="O172" i="417" s="1"/>
  <c r="L172" i="417"/>
  <c r="M172" i="417" s="1"/>
  <c r="J172" i="417"/>
  <c r="K172" i="417" s="1"/>
  <c r="H172" i="417"/>
  <c r="I172" i="417" s="1"/>
  <c r="B172" i="417"/>
  <c r="AM171" i="417"/>
  <c r="AL171" i="417"/>
  <c r="AE171" i="417"/>
  <c r="Z171" i="417"/>
  <c r="AA171" i="417" s="1"/>
  <c r="X171" i="417"/>
  <c r="Y171" i="417" s="1"/>
  <c r="V171" i="417"/>
  <c r="W171" i="417" s="1"/>
  <c r="T171" i="417"/>
  <c r="U171" i="417" s="1"/>
  <c r="R171" i="417"/>
  <c r="S171" i="417" s="1"/>
  <c r="P171" i="417"/>
  <c r="Q171" i="417" s="1"/>
  <c r="N171" i="417"/>
  <c r="O171" i="417" s="1"/>
  <c r="L171" i="417"/>
  <c r="M171" i="417" s="1"/>
  <c r="J171" i="417"/>
  <c r="K171" i="417" s="1"/>
  <c r="H171" i="417"/>
  <c r="I171" i="417" s="1"/>
  <c r="B171" i="417"/>
  <c r="AM170" i="417"/>
  <c r="AL170" i="417"/>
  <c r="AF170" i="417"/>
  <c r="AE170" i="417"/>
  <c r="Z170" i="417"/>
  <c r="AA170" i="417" s="1"/>
  <c r="X170" i="417"/>
  <c r="Y170" i="417" s="1"/>
  <c r="V170" i="417"/>
  <c r="W170" i="417" s="1"/>
  <c r="T170" i="417"/>
  <c r="U170" i="417" s="1"/>
  <c r="R170" i="417"/>
  <c r="S170" i="417" s="1"/>
  <c r="P170" i="417"/>
  <c r="Q170" i="417" s="1"/>
  <c r="N170" i="417"/>
  <c r="O170" i="417" s="1"/>
  <c r="L170" i="417"/>
  <c r="M170" i="417" s="1"/>
  <c r="J170" i="417"/>
  <c r="K170" i="417" s="1"/>
  <c r="H170" i="417"/>
  <c r="B170" i="417"/>
  <c r="AM169" i="417"/>
  <c r="AL169" i="417"/>
  <c r="AE169" i="417"/>
  <c r="Z169" i="417"/>
  <c r="AA169" i="417" s="1"/>
  <c r="X169" i="417"/>
  <c r="Y169" i="417" s="1"/>
  <c r="V169" i="417"/>
  <c r="W169" i="417" s="1"/>
  <c r="T169" i="417"/>
  <c r="U169" i="417" s="1"/>
  <c r="R169" i="417"/>
  <c r="S169" i="417" s="1"/>
  <c r="P169" i="417"/>
  <c r="Q169" i="417" s="1"/>
  <c r="N169" i="417"/>
  <c r="O169" i="417" s="1"/>
  <c r="L169" i="417"/>
  <c r="M169" i="417" s="1"/>
  <c r="J169" i="417"/>
  <c r="K169" i="417" s="1"/>
  <c r="H169" i="417"/>
  <c r="B169" i="417"/>
  <c r="AM168" i="417"/>
  <c r="AL168" i="417"/>
  <c r="AE168" i="417"/>
  <c r="Z168" i="417"/>
  <c r="AA168" i="417" s="1"/>
  <c r="X168" i="417"/>
  <c r="Y168" i="417" s="1"/>
  <c r="V168" i="417"/>
  <c r="W168" i="417" s="1"/>
  <c r="T168" i="417"/>
  <c r="U168" i="417" s="1"/>
  <c r="R168" i="417"/>
  <c r="S168" i="417" s="1"/>
  <c r="P168" i="417"/>
  <c r="Q168" i="417" s="1"/>
  <c r="N168" i="417"/>
  <c r="O168" i="417" s="1"/>
  <c r="L168" i="417"/>
  <c r="M168" i="417" s="1"/>
  <c r="J168" i="417"/>
  <c r="K168" i="417" s="1"/>
  <c r="H168" i="417"/>
  <c r="B168" i="417"/>
  <c r="AM167" i="417"/>
  <c r="AL167" i="417"/>
  <c r="AF167" i="417"/>
  <c r="AE167" i="417"/>
  <c r="Z167" i="417"/>
  <c r="AA167" i="417" s="1"/>
  <c r="X167" i="417"/>
  <c r="Y167" i="417" s="1"/>
  <c r="V167" i="417"/>
  <c r="W167" i="417" s="1"/>
  <c r="T167" i="417"/>
  <c r="U167" i="417" s="1"/>
  <c r="R167" i="417"/>
  <c r="S167" i="417" s="1"/>
  <c r="P167" i="417"/>
  <c r="Q167" i="417" s="1"/>
  <c r="N167" i="417"/>
  <c r="O167" i="417" s="1"/>
  <c r="L167" i="417"/>
  <c r="M167" i="417" s="1"/>
  <c r="J167" i="417"/>
  <c r="K167" i="417" s="1"/>
  <c r="B167" i="417"/>
  <c r="AM166" i="417"/>
  <c r="AL166" i="417"/>
  <c r="AF166" i="417"/>
  <c r="AE166" i="417"/>
  <c r="X166" i="417"/>
  <c r="V166" i="417"/>
  <c r="T166" i="417"/>
  <c r="R166" i="417"/>
  <c r="P166" i="417"/>
  <c r="N166" i="417"/>
  <c r="O166" i="417" s="1"/>
  <c r="L166" i="417"/>
  <c r="M166" i="417" s="1"/>
  <c r="J166" i="417"/>
  <c r="K166" i="417" s="1"/>
  <c r="H166" i="417"/>
  <c r="I166" i="417" s="1"/>
  <c r="B166" i="417"/>
  <c r="AM165" i="417"/>
  <c r="AL165" i="417"/>
  <c r="AF165" i="417"/>
  <c r="AE165" i="417"/>
  <c r="Z165" i="417"/>
  <c r="AA165" i="417" s="1"/>
  <c r="X165" i="417"/>
  <c r="Y165" i="417" s="1"/>
  <c r="V165" i="417"/>
  <c r="W165" i="417" s="1"/>
  <c r="T165" i="417"/>
  <c r="U165" i="417" s="1"/>
  <c r="R165" i="417"/>
  <c r="S165" i="417" s="1"/>
  <c r="P165" i="417"/>
  <c r="Q165" i="417" s="1"/>
  <c r="N165" i="417"/>
  <c r="O165" i="417" s="1"/>
  <c r="L165" i="417"/>
  <c r="M165" i="417" s="1"/>
  <c r="J165" i="417"/>
  <c r="K165" i="417" s="1"/>
  <c r="H165" i="417"/>
  <c r="B165" i="417"/>
  <c r="AM164" i="417"/>
  <c r="AL164" i="417"/>
  <c r="AF164" i="417"/>
  <c r="AE164" i="417"/>
  <c r="Z164" i="417"/>
  <c r="AA164" i="417" s="1"/>
  <c r="X164" i="417"/>
  <c r="Y164" i="417" s="1"/>
  <c r="V164" i="417"/>
  <c r="W164" i="417" s="1"/>
  <c r="T164" i="417"/>
  <c r="U164" i="417" s="1"/>
  <c r="R164" i="417"/>
  <c r="S164" i="417" s="1"/>
  <c r="P164" i="417"/>
  <c r="Q164" i="417" s="1"/>
  <c r="N164" i="417"/>
  <c r="O164" i="417" s="1"/>
  <c r="L164" i="417"/>
  <c r="M164" i="417" s="1"/>
  <c r="J164" i="417"/>
  <c r="K164" i="417" s="1"/>
  <c r="H164" i="417"/>
  <c r="B164" i="417"/>
  <c r="AE163" i="417"/>
  <c r="Z163" i="417"/>
  <c r="AA163" i="417" s="1"/>
  <c r="X163" i="417"/>
  <c r="Y163" i="417" s="1"/>
  <c r="V163" i="417"/>
  <c r="W163" i="417" s="1"/>
  <c r="T163" i="417"/>
  <c r="U163" i="417" s="1"/>
  <c r="R163" i="417"/>
  <c r="S163" i="417" s="1"/>
  <c r="P163" i="417"/>
  <c r="Q163" i="417" s="1"/>
  <c r="N163" i="417"/>
  <c r="O163" i="417" s="1"/>
  <c r="L163" i="417"/>
  <c r="M163" i="417" s="1"/>
  <c r="J163" i="417"/>
  <c r="K163" i="417" s="1"/>
  <c r="H163" i="417"/>
  <c r="I163" i="417" s="1"/>
  <c r="B163" i="417"/>
  <c r="AE162" i="417"/>
  <c r="Z162" i="417"/>
  <c r="AA162" i="417" s="1"/>
  <c r="X162" i="417"/>
  <c r="Y162" i="417" s="1"/>
  <c r="V162" i="417"/>
  <c r="W162" i="417" s="1"/>
  <c r="T162" i="417"/>
  <c r="U162" i="417" s="1"/>
  <c r="R162" i="417"/>
  <c r="S162" i="417" s="1"/>
  <c r="P162" i="417"/>
  <c r="Q162" i="417" s="1"/>
  <c r="N162" i="417"/>
  <c r="O162" i="417" s="1"/>
  <c r="L162" i="417"/>
  <c r="M162" i="417" s="1"/>
  <c r="J162" i="417"/>
  <c r="K162" i="417" s="1"/>
  <c r="H162" i="417"/>
  <c r="I162" i="417" s="1"/>
  <c r="B162" i="417"/>
  <c r="AE161" i="417"/>
  <c r="Z161" i="417"/>
  <c r="AA161" i="417" s="1"/>
  <c r="X161" i="417"/>
  <c r="Y161" i="417" s="1"/>
  <c r="V161" i="417"/>
  <c r="W161" i="417" s="1"/>
  <c r="T161" i="417"/>
  <c r="U161" i="417" s="1"/>
  <c r="R161" i="417"/>
  <c r="S161" i="417" s="1"/>
  <c r="P161" i="417"/>
  <c r="Q161" i="417" s="1"/>
  <c r="N161" i="417"/>
  <c r="O161" i="417" s="1"/>
  <c r="L161" i="417"/>
  <c r="M161" i="417" s="1"/>
  <c r="J161" i="417"/>
  <c r="K161" i="417" s="1"/>
  <c r="H161" i="417"/>
  <c r="B161" i="417"/>
  <c r="AE160" i="417"/>
  <c r="Z160" i="417"/>
  <c r="AA160" i="417" s="1"/>
  <c r="X160" i="417"/>
  <c r="Y160" i="417" s="1"/>
  <c r="V160" i="417"/>
  <c r="W160" i="417" s="1"/>
  <c r="T160" i="417"/>
  <c r="U160" i="417" s="1"/>
  <c r="R160" i="417"/>
  <c r="S160" i="417" s="1"/>
  <c r="P160" i="417"/>
  <c r="Q160" i="417" s="1"/>
  <c r="N160" i="417"/>
  <c r="O160" i="417" s="1"/>
  <c r="L160" i="417"/>
  <c r="M160" i="417" s="1"/>
  <c r="J160" i="417"/>
  <c r="K160" i="417" s="1"/>
  <c r="H160" i="417"/>
  <c r="I160" i="417" s="1"/>
  <c r="B160" i="417"/>
  <c r="AE159" i="417"/>
  <c r="Z159" i="417"/>
  <c r="AA159" i="417" s="1"/>
  <c r="X159" i="417"/>
  <c r="Y159" i="417" s="1"/>
  <c r="V159" i="417"/>
  <c r="W159" i="417" s="1"/>
  <c r="T159" i="417"/>
  <c r="U159" i="417" s="1"/>
  <c r="R159" i="417"/>
  <c r="S159" i="417" s="1"/>
  <c r="P159" i="417"/>
  <c r="Q159" i="417" s="1"/>
  <c r="N159" i="417"/>
  <c r="O159" i="417" s="1"/>
  <c r="L159" i="417"/>
  <c r="M159" i="417" s="1"/>
  <c r="J159" i="417"/>
  <c r="K159" i="417" s="1"/>
  <c r="H159" i="417"/>
  <c r="I159" i="417" s="1"/>
  <c r="B159" i="417"/>
  <c r="AE158" i="417"/>
  <c r="Z158" i="417"/>
  <c r="AA158" i="417" s="1"/>
  <c r="X158" i="417"/>
  <c r="Y158" i="417" s="1"/>
  <c r="V158" i="417"/>
  <c r="W158" i="417" s="1"/>
  <c r="T158" i="417"/>
  <c r="U158" i="417" s="1"/>
  <c r="R158" i="417"/>
  <c r="S158" i="417" s="1"/>
  <c r="P158" i="417"/>
  <c r="Q158" i="417" s="1"/>
  <c r="N158" i="417"/>
  <c r="O158" i="417" s="1"/>
  <c r="L158" i="417"/>
  <c r="M158" i="417" s="1"/>
  <c r="J158" i="417"/>
  <c r="K158" i="417" s="1"/>
  <c r="H158" i="417"/>
  <c r="B158" i="417"/>
  <c r="AE157" i="417"/>
  <c r="Z157" i="417"/>
  <c r="AA157" i="417" s="1"/>
  <c r="X157" i="417"/>
  <c r="Y157" i="417" s="1"/>
  <c r="V157" i="417"/>
  <c r="W157" i="417" s="1"/>
  <c r="T157" i="417"/>
  <c r="U157" i="417" s="1"/>
  <c r="R157" i="417"/>
  <c r="S157" i="417" s="1"/>
  <c r="P157" i="417"/>
  <c r="Q157" i="417" s="1"/>
  <c r="N157" i="417"/>
  <c r="O157" i="417" s="1"/>
  <c r="L157" i="417"/>
  <c r="M157" i="417" s="1"/>
  <c r="K157" i="417"/>
  <c r="J157" i="417"/>
  <c r="H157" i="417"/>
  <c r="B157" i="417"/>
  <c r="AF156" i="417"/>
  <c r="AE156" i="417"/>
  <c r="Z156" i="417"/>
  <c r="AA156" i="417" s="1"/>
  <c r="X156" i="417"/>
  <c r="Y156" i="417" s="1"/>
  <c r="V156" i="417"/>
  <c r="W156" i="417" s="1"/>
  <c r="T156" i="417"/>
  <c r="U156" i="417" s="1"/>
  <c r="R156" i="417"/>
  <c r="S156" i="417" s="1"/>
  <c r="P156" i="417"/>
  <c r="Q156" i="417" s="1"/>
  <c r="N156" i="417"/>
  <c r="O156" i="417" s="1"/>
  <c r="L156" i="417"/>
  <c r="M156" i="417" s="1"/>
  <c r="J156" i="417"/>
  <c r="K156" i="417" s="1"/>
  <c r="H156" i="417"/>
  <c r="B156" i="417"/>
  <c r="AE155" i="417"/>
  <c r="Z155" i="417"/>
  <c r="AA155" i="417" s="1"/>
  <c r="X155" i="417"/>
  <c r="Y155" i="417" s="1"/>
  <c r="V155" i="417"/>
  <c r="W155" i="417" s="1"/>
  <c r="T155" i="417"/>
  <c r="U155" i="417" s="1"/>
  <c r="R155" i="417"/>
  <c r="S155" i="417" s="1"/>
  <c r="P155" i="417"/>
  <c r="Q155" i="417" s="1"/>
  <c r="N155" i="417"/>
  <c r="O155" i="417" s="1"/>
  <c r="L155" i="417"/>
  <c r="M155" i="417" s="1"/>
  <c r="J155" i="417"/>
  <c r="K155" i="417" s="1"/>
  <c r="H155" i="417"/>
  <c r="I155" i="417" s="1"/>
  <c r="B155" i="417"/>
  <c r="AE154" i="417"/>
  <c r="Z154" i="417"/>
  <c r="AA154" i="417" s="1"/>
  <c r="X154" i="417"/>
  <c r="Y154" i="417" s="1"/>
  <c r="V154" i="417"/>
  <c r="W154" i="417" s="1"/>
  <c r="T154" i="417"/>
  <c r="U154" i="417" s="1"/>
  <c r="R154" i="417"/>
  <c r="S154" i="417" s="1"/>
  <c r="P154" i="417"/>
  <c r="Q154" i="417" s="1"/>
  <c r="N154" i="417"/>
  <c r="O154" i="417" s="1"/>
  <c r="L154" i="417"/>
  <c r="M154" i="417" s="1"/>
  <c r="J154" i="417"/>
  <c r="K154" i="417" s="1"/>
  <c r="H154" i="417"/>
  <c r="I154" i="417" s="1"/>
  <c r="B154" i="417"/>
  <c r="AE153" i="417"/>
  <c r="Z153" i="417"/>
  <c r="AA153" i="417" s="1"/>
  <c r="X153" i="417"/>
  <c r="Y153" i="417" s="1"/>
  <c r="V153" i="417"/>
  <c r="W153" i="417" s="1"/>
  <c r="T153" i="417"/>
  <c r="U153" i="417" s="1"/>
  <c r="R153" i="417"/>
  <c r="S153" i="417" s="1"/>
  <c r="P153" i="417"/>
  <c r="Q153" i="417" s="1"/>
  <c r="N153" i="417"/>
  <c r="O153" i="417" s="1"/>
  <c r="L153" i="417"/>
  <c r="M153" i="417" s="1"/>
  <c r="J153" i="417"/>
  <c r="K153" i="417" s="1"/>
  <c r="H153" i="417"/>
  <c r="B153" i="417"/>
  <c r="AM152" i="417"/>
  <c r="AL152" i="417"/>
  <c r="AF152" i="417"/>
  <c r="AE152" i="417"/>
  <c r="Z152" i="417"/>
  <c r="AA152" i="417" s="1"/>
  <c r="X152" i="417"/>
  <c r="Y152" i="417" s="1"/>
  <c r="V152" i="417"/>
  <c r="W152" i="417" s="1"/>
  <c r="T152" i="417"/>
  <c r="U152" i="417" s="1"/>
  <c r="R152" i="417"/>
  <c r="S152" i="417" s="1"/>
  <c r="P152" i="417"/>
  <c r="Q152" i="417" s="1"/>
  <c r="N152" i="417"/>
  <c r="O152" i="417" s="1"/>
  <c r="L152" i="417"/>
  <c r="M152" i="417" s="1"/>
  <c r="J152" i="417"/>
  <c r="K152" i="417" s="1"/>
  <c r="H152" i="417"/>
  <c r="I152" i="417" s="1"/>
  <c r="B152" i="417"/>
  <c r="AI151" i="417"/>
  <c r="AH151" i="417"/>
  <c r="AM150" i="417"/>
  <c r="AL150" i="417"/>
  <c r="AF150" i="417"/>
  <c r="AE150" i="417"/>
  <c r="AB150" i="417"/>
  <c r="AC150" i="417" s="1"/>
  <c r="Z150" i="417"/>
  <c r="AA150" i="417" s="1"/>
  <c r="X150" i="417"/>
  <c r="Y150" i="417" s="1"/>
  <c r="V150" i="417"/>
  <c r="W150" i="417" s="1"/>
  <c r="T150" i="417"/>
  <c r="U150" i="417" s="1"/>
  <c r="R150" i="417"/>
  <c r="S150" i="417" s="1"/>
  <c r="P150" i="417"/>
  <c r="Q150" i="417" s="1"/>
  <c r="N150" i="417"/>
  <c r="O150" i="417" s="1"/>
  <c r="L150" i="417"/>
  <c r="M150" i="417" s="1"/>
  <c r="J150" i="417"/>
  <c r="K150" i="417" s="1"/>
  <c r="H150" i="417"/>
  <c r="B150" i="417"/>
  <c r="AM149" i="417"/>
  <c r="AL149" i="417"/>
  <c r="AF149" i="417"/>
  <c r="AE149" i="417"/>
  <c r="AB149" i="417"/>
  <c r="AC149" i="417" s="1"/>
  <c r="Z149" i="417"/>
  <c r="AA149" i="417" s="1"/>
  <c r="X149" i="417"/>
  <c r="Y149" i="417" s="1"/>
  <c r="V149" i="417"/>
  <c r="W149" i="417" s="1"/>
  <c r="T149" i="417"/>
  <c r="U149" i="417" s="1"/>
  <c r="R149" i="417"/>
  <c r="S149" i="417" s="1"/>
  <c r="P149" i="417"/>
  <c r="Q149" i="417" s="1"/>
  <c r="N149" i="417"/>
  <c r="O149" i="417" s="1"/>
  <c r="L149" i="417"/>
  <c r="M149" i="417" s="1"/>
  <c r="J149" i="417"/>
  <c r="K149" i="417" s="1"/>
  <c r="H149" i="417"/>
  <c r="I149" i="417" s="1"/>
  <c r="B149" i="417"/>
  <c r="AM148" i="417"/>
  <c r="AL148" i="417"/>
  <c r="AF148" i="417"/>
  <c r="AE148" i="417"/>
  <c r="Z148" i="417"/>
  <c r="AA148" i="417" s="1"/>
  <c r="X148" i="417"/>
  <c r="Y148" i="417" s="1"/>
  <c r="V148" i="417"/>
  <c r="W148" i="417" s="1"/>
  <c r="T148" i="417"/>
  <c r="U148" i="417" s="1"/>
  <c r="R148" i="417"/>
  <c r="S148" i="417" s="1"/>
  <c r="P148" i="417"/>
  <c r="Q148" i="417" s="1"/>
  <c r="N148" i="417"/>
  <c r="O148" i="417" s="1"/>
  <c r="L148" i="417"/>
  <c r="M148" i="417" s="1"/>
  <c r="J148" i="417"/>
  <c r="K148" i="417" s="1"/>
  <c r="H148" i="417"/>
  <c r="B148" i="417"/>
  <c r="AM147" i="417"/>
  <c r="AL147" i="417"/>
  <c r="AF147" i="417"/>
  <c r="AE147" i="417"/>
  <c r="Z147" i="417"/>
  <c r="AA147" i="417" s="1"/>
  <c r="X147" i="417"/>
  <c r="Y147" i="417" s="1"/>
  <c r="V147" i="417"/>
  <c r="W147" i="417" s="1"/>
  <c r="T147" i="417"/>
  <c r="U147" i="417" s="1"/>
  <c r="R147" i="417"/>
  <c r="S147" i="417" s="1"/>
  <c r="P147" i="417"/>
  <c r="Q147" i="417" s="1"/>
  <c r="N147" i="417"/>
  <c r="O147" i="417" s="1"/>
  <c r="L147" i="417"/>
  <c r="M147" i="417" s="1"/>
  <c r="J147" i="417"/>
  <c r="K147" i="417" s="1"/>
  <c r="H147" i="417"/>
  <c r="I147" i="417" s="1"/>
  <c r="B147" i="417"/>
  <c r="AM146" i="417"/>
  <c r="AL146" i="417"/>
  <c r="AF146" i="417"/>
  <c r="AE146" i="417"/>
  <c r="Z146" i="417"/>
  <c r="AA146" i="417" s="1"/>
  <c r="X146" i="417"/>
  <c r="Y146" i="417" s="1"/>
  <c r="V146" i="417"/>
  <c r="W146" i="417" s="1"/>
  <c r="T146" i="417"/>
  <c r="U146" i="417" s="1"/>
  <c r="R146" i="417"/>
  <c r="S146" i="417" s="1"/>
  <c r="P146" i="417"/>
  <c r="Q146" i="417" s="1"/>
  <c r="N146" i="417"/>
  <c r="O146" i="417" s="1"/>
  <c r="L146" i="417"/>
  <c r="M146" i="417" s="1"/>
  <c r="J146" i="417"/>
  <c r="K146" i="417" s="1"/>
  <c r="H146" i="417"/>
  <c r="B146" i="417"/>
  <c r="AM145" i="417"/>
  <c r="AL145" i="417"/>
  <c r="AF145" i="417"/>
  <c r="AE145" i="417"/>
  <c r="Z145" i="417"/>
  <c r="AA145" i="417" s="1"/>
  <c r="X145" i="417"/>
  <c r="Y145" i="417" s="1"/>
  <c r="V145" i="417"/>
  <c r="W145" i="417" s="1"/>
  <c r="T145" i="417"/>
  <c r="U145" i="417" s="1"/>
  <c r="R145" i="417"/>
  <c r="S145" i="417" s="1"/>
  <c r="P145" i="417"/>
  <c r="Q145" i="417" s="1"/>
  <c r="N145" i="417"/>
  <c r="O145" i="417" s="1"/>
  <c r="L145" i="417"/>
  <c r="M145" i="417" s="1"/>
  <c r="J145" i="417"/>
  <c r="K145" i="417" s="1"/>
  <c r="H145" i="417"/>
  <c r="B145" i="417"/>
  <c r="AM144" i="417"/>
  <c r="AL144" i="417"/>
  <c r="AF144" i="417"/>
  <c r="AE144" i="417"/>
  <c r="Z144" i="417"/>
  <c r="AA144" i="417" s="1"/>
  <c r="X144" i="417"/>
  <c r="Y144" i="417" s="1"/>
  <c r="V144" i="417"/>
  <c r="W144" i="417" s="1"/>
  <c r="T144" i="417"/>
  <c r="U144" i="417" s="1"/>
  <c r="R144" i="417"/>
  <c r="S144" i="417" s="1"/>
  <c r="P144" i="417"/>
  <c r="Q144" i="417" s="1"/>
  <c r="N144" i="417"/>
  <c r="O144" i="417" s="1"/>
  <c r="L144" i="417"/>
  <c r="M144" i="417" s="1"/>
  <c r="J144" i="417"/>
  <c r="K144" i="417" s="1"/>
  <c r="H144" i="417"/>
  <c r="B144" i="417"/>
  <c r="AM143" i="417"/>
  <c r="AL143" i="417"/>
  <c r="AF143" i="417"/>
  <c r="AE143" i="417"/>
  <c r="Z143" i="417"/>
  <c r="AA143" i="417" s="1"/>
  <c r="X143" i="417"/>
  <c r="Y143" i="417" s="1"/>
  <c r="V143" i="417"/>
  <c r="W143" i="417" s="1"/>
  <c r="T143" i="417"/>
  <c r="U143" i="417" s="1"/>
  <c r="R143" i="417"/>
  <c r="S143" i="417" s="1"/>
  <c r="P143" i="417"/>
  <c r="Q143" i="417" s="1"/>
  <c r="N143" i="417"/>
  <c r="O143" i="417" s="1"/>
  <c r="L143" i="417"/>
  <c r="M143" i="417" s="1"/>
  <c r="J143" i="417"/>
  <c r="K143" i="417" s="1"/>
  <c r="H143" i="417"/>
  <c r="I143" i="417" s="1"/>
  <c r="B143" i="417"/>
  <c r="AM142" i="417"/>
  <c r="AL142" i="417"/>
  <c r="AE142" i="417"/>
  <c r="Z142" i="417"/>
  <c r="AA142" i="417" s="1"/>
  <c r="X142" i="417"/>
  <c r="Y142" i="417" s="1"/>
  <c r="V142" i="417"/>
  <c r="W142" i="417" s="1"/>
  <c r="T142" i="417"/>
  <c r="U142" i="417" s="1"/>
  <c r="R142" i="417"/>
  <c r="S142" i="417" s="1"/>
  <c r="P142" i="417"/>
  <c r="Q142" i="417" s="1"/>
  <c r="N142" i="417"/>
  <c r="O142" i="417" s="1"/>
  <c r="L142" i="417"/>
  <c r="M142" i="417" s="1"/>
  <c r="J142" i="417"/>
  <c r="K142" i="417" s="1"/>
  <c r="H142" i="417"/>
  <c r="B142" i="417"/>
  <c r="AM141" i="417"/>
  <c r="AL141" i="417"/>
  <c r="AF141" i="417"/>
  <c r="AE141" i="417"/>
  <c r="Z141" i="417"/>
  <c r="AA141" i="417" s="1"/>
  <c r="X141" i="417"/>
  <c r="Y141" i="417" s="1"/>
  <c r="V141" i="417"/>
  <c r="W141" i="417" s="1"/>
  <c r="T141" i="417"/>
  <c r="U141" i="417" s="1"/>
  <c r="R141" i="417"/>
  <c r="S141" i="417" s="1"/>
  <c r="P141" i="417"/>
  <c r="Q141" i="417" s="1"/>
  <c r="N141" i="417"/>
  <c r="O141" i="417" s="1"/>
  <c r="L141" i="417"/>
  <c r="M141" i="417" s="1"/>
  <c r="J141" i="417"/>
  <c r="K141" i="417" s="1"/>
  <c r="H141" i="417"/>
  <c r="B141" i="417"/>
  <c r="AM140" i="417"/>
  <c r="AL140" i="417"/>
  <c r="AF140" i="417"/>
  <c r="AE140" i="417"/>
  <c r="Z140" i="417"/>
  <c r="AA140" i="417" s="1"/>
  <c r="X140" i="417"/>
  <c r="Y140" i="417" s="1"/>
  <c r="V140" i="417"/>
  <c r="W140" i="417" s="1"/>
  <c r="T140" i="417"/>
  <c r="U140" i="417" s="1"/>
  <c r="R140" i="417"/>
  <c r="S140" i="417" s="1"/>
  <c r="P140" i="417"/>
  <c r="Q140" i="417" s="1"/>
  <c r="N140" i="417"/>
  <c r="O140" i="417" s="1"/>
  <c r="L140" i="417"/>
  <c r="M140" i="417" s="1"/>
  <c r="J140" i="417"/>
  <c r="K140" i="417" s="1"/>
  <c r="H140" i="417"/>
  <c r="I140" i="417" s="1"/>
  <c r="B140" i="417"/>
  <c r="AM139" i="417"/>
  <c r="AL139" i="417"/>
  <c r="AF139" i="417"/>
  <c r="AE139" i="417"/>
  <c r="Z139" i="417"/>
  <c r="AA139" i="417" s="1"/>
  <c r="X139" i="417"/>
  <c r="Y139" i="417" s="1"/>
  <c r="V139" i="417"/>
  <c r="W139" i="417" s="1"/>
  <c r="T139" i="417"/>
  <c r="U139" i="417" s="1"/>
  <c r="R139" i="417"/>
  <c r="S139" i="417" s="1"/>
  <c r="P139" i="417"/>
  <c r="Q139" i="417" s="1"/>
  <c r="N139" i="417"/>
  <c r="O139" i="417" s="1"/>
  <c r="L139" i="417"/>
  <c r="M139" i="417" s="1"/>
  <c r="J139" i="417"/>
  <c r="K139" i="417" s="1"/>
  <c r="H139" i="417"/>
  <c r="B139" i="417"/>
  <c r="AM138" i="417"/>
  <c r="AL138" i="417"/>
  <c r="AF138" i="417"/>
  <c r="AE138" i="417"/>
  <c r="Z138" i="417"/>
  <c r="AA138" i="417" s="1"/>
  <c r="X138" i="417"/>
  <c r="Y138" i="417" s="1"/>
  <c r="V138" i="417"/>
  <c r="W138" i="417" s="1"/>
  <c r="T138" i="417"/>
  <c r="U138" i="417" s="1"/>
  <c r="R138" i="417"/>
  <c r="S138" i="417" s="1"/>
  <c r="P138" i="417"/>
  <c r="Q138" i="417" s="1"/>
  <c r="N138" i="417"/>
  <c r="O138" i="417" s="1"/>
  <c r="L138" i="417"/>
  <c r="M138" i="417" s="1"/>
  <c r="J138" i="417"/>
  <c r="K138" i="417" s="1"/>
  <c r="H138" i="417"/>
  <c r="B138" i="417"/>
  <c r="AM137" i="417"/>
  <c r="AL137" i="417"/>
  <c r="AF137" i="417"/>
  <c r="AE137" i="417"/>
  <c r="Z137" i="417"/>
  <c r="AA137" i="417" s="1"/>
  <c r="X137" i="417"/>
  <c r="Y137" i="417" s="1"/>
  <c r="V137" i="417"/>
  <c r="W137" i="417" s="1"/>
  <c r="T137" i="417"/>
  <c r="U137" i="417" s="1"/>
  <c r="R137" i="417"/>
  <c r="S137" i="417" s="1"/>
  <c r="P137" i="417"/>
  <c r="Q137" i="417" s="1"/>
  <c r="N137" i="417"/>
  <c r="O137" i="417" s="1"/>
  <c r="L137" i="417"/>
  <c r="M137" i="417" s="1"/>
  <c r="J137" i="417"/>
  <c r="K137" i="417" s="1"/>
  <c r="H137" i="417"/>
  <c r="B137" i="417"/>
  <c r="AM136" i="417"/>
  <c r="AL136" i="417"/>
  <c r="AF136" i="417"/>
  <c r="AE136" i="417"/>
  <c r="Z136" i="417"/>
  <c r="AA136" i="417" s="1"/>
  <c r="X136" i="417"/>
  <c r="Y136" i="417" s="1"/>
  <c r="V136" i="417"/>
  <c r="W136" i="417" s="1"/>
  <c r="T136" i="417"/>
  <c r="U136" i="417" s="1"/>
  <c r="R136" i="417"/>
  <c r="S136" i="417" s="1"/>
  <c r="P136" i="417"/>
  <c r="Q136" i="417" s="1"/>
  <c r="N136" i="417"/>
  <c r="O136" i="417" s="1"/>
  <c r="L136" i="417"/>
  <c r="M136" i="417" s="1"/>
  <c r="J136" i="417"/>
  <c r="K136" i="417" s="1"/>
  <c r="H136" i="417"/>
  <c r="I136" i="417" s="1"/>
  <c r="B136" i="417"/>
  <c r="AM135" i="417"/>
  <c r="AL135" i="417"/>
  <c r="AF135" i="417"/>
  <c r="AE135" i="417"/>
  <c r="Z135" i="417"/>
  <c r="AA135" i="417" s="1"/>
  <c r="X135" i="417"/>
  <c r="Y135" i="417" s="1"/>
  <c r="V135" i="417"/>
  <c r="W135" i="417" s="1"/>
  <c r="T135" i="417"/>
  <c r="U135" i="417" s="1"/>
  <c r="R135" i="417"/>
  <c r="S135" i="417" s="1"/>
  <c r="P135" i="417"/>
  <c r="Q135" i="417" s="1"/>
  <c r="N135" i="417"/>
  <c r="O135" i="417" s="1"/>
  <c r="L135" i="417"/>
  <c r="M135" i="417" s="1"/>
  <c r="J135" i="417"/>
  <c r="K135" i="417" s="1"/>
  <c r="H135" i="417"/>
  <c r="B135" i="417"/>
  <c r="AM134" i="417"/>
  <c r="AL134" i="417"/>
  <c r="AF134" i="417"/>
  <c r="AE134" i="417"/>
  <c r="Z134" i="417"/>
  <c r="AA134" i="417" s="1"/>
  <c r="X134" i="417"/>
  <c r="Y134" i="417" s="1"/>
  <c r="V134" i="417"/>
  <c r="W134" i="417" s="1"/>
  <c r="T134" i="417"/>
  <c r="U134" i="417" s="1"/>
  <c r="R134" i="417"/>
  <c r="S134" i="417" s="1"/>
  <c r="P134" i="417"/>
  <c r="Q134" i="417" s="1"/>
  <c r="N134" i="417"/>
  <c r="O134" i="417" s="1"/>
  <c r="L134" i="417"/>
  <c r="M134" i="417" s="1"/>
  <c r="J134" i="417"/>
  <c r="K134" i="417" s="1"/>
  <c r="H134" i="417"/>
  <c r="I134" i="417" s="1"/>
  <c r="B134" i="417"/>
  <c r="AM133" i="417"/>
  <c r="AL133" i="417"/>
  <c r="AF133" i="417"/>
  <c r="AE133" i="417"/>
  <c r="Z133" i="417"/>
  <c r="AA133" i="417" s="1"/>
  <c r="X133" i="417"/>
  <c r="Y133" i="417" s="1"/>
  <c r="V133" i="417"/>
  <c r="W133" i="417" s="1"/>
  <c r="T133" i="417"/>
  <c r="U133" i="417" s="1"/>
  <c r="R133" i="417"/>
  <c r="S133" i="417" s="1"/>
  <c r="P133" i="417"/>
  <c r="Q133" i="417" s="1"/>
  <c r="N133" i="417"/>
  <c r="O133" i="417" s="1"/>
  <c r="L133" i="417"/>
  <c r="M133" i="417" s="1"/>
  <c r="J133" i="417"/>
  <c r="K133" i="417" s="1"/>
  <c r="H133" i="417"/>
  <c r="B133" i="417"/>
  <c r="AM132" i="417"/>
  <c r="AL132" i="417"/>
  <c r="AF132" i="417"/>
  <c r="AE132" i="417"/>
  <c r="Z132" i="417"/>
  <c r="AA132" i="417" s="1"/>
  <c r="X132" i="417"/>
  <c r="Y132" i="417" s="1"/>
  <c r="V132" i="417"/>
  <c r="W132" i="417" s="1"/>
  <c r="T132" i="417"/>
  <c r="U132" i="417" s="1"/>
  <c r="R132" i="417"/>
  <c r="S132" i="417" s="1"/>
  <c r="P132" i="417"/>
  <c r="Q132" i="417" s="1"/>
  <c r="N132" i="417"/>
  <c r="O132" i="417" s="1"/>
  <c r="L132" i="417"/>
  <c r="M132" i="417" s="1"/>
  <c r="J132" i="417"/>
  <c r="K132" i="417" s="1"/>
  <c r="H132" i="417"/>
  <c r="B132" i="417"/>
  <c r="AM131" i="417"/>
  <c r="AL131" i="417"/>
  <c r="AF131" i="417"/>
  <c r="AE131" i="417"/>
  <c r="AB131" i="417"/>
  <c r="AC131" i="417" s="1"/>
  <c r="Z131" i="417"/>
  <c r="AA131" i="417" s="1"/>
  <c r="X131" i="417"/>
  <c r="Y131" i="417" s="1"/>
  <c r="V131" i="417"/>
  <c r="W131" i="417" s="1"/>
  <c r="T131" i="417"/>
  <c r="U131" i="417" s="1"/>
  <c r="R131" i="417"/>
  <c r="S131" i="417" s="1"/>
  <c r="P131" i="417"/>
  <c r="Q131" i="417" s="1"/>
  <c r="N131" i="417"/>
  <c r="O131" i="417" s="1"/>
  <c r="L131" i="417"/>
  <c r="M131" i="417" s="1"/>
  <c r="J131" i="417"/>
  <c r="K131" i="417" s="1"/>
  <c r="H131" i="417"/>
  <c r="B131" i="417"/>
  <c r="AM130" i="417"/>
  <c r="AL130" i="417"/>
  <c r="AF130" i="417"/>
  <c r="AE130" i="417"/>
  <c r="Z130" i="417"/>
  <c r="AA130" i="417" s="1"/>
  <c r="X130" i="417"/>
  <c r="Y130" i="417" s="1"/>
  <c r="V130" i="417"/>
  <c r="W130" i="417" s="1"/>
  <c r="T130" i="417"/>
  <c r="U130" i="417" s="1"/>
  <c r="R130" i="417"/>
  <c r="S130" i="417" s="1"/>
  <c r="P130" i="417"/>
  <c r="Q130" i="417" s="1"/>
  <c r="N130" i="417"/>
  <c r="O130" i="417" s="1"/>
  <c r="L130" i="417"/>
  <c r="M130" i="417" s="1"/>
  <c r="J130" i="417"/>
  <c r="K130" i="417" s="1"/>
  <c r="H130" i="417"/>
  <c r="I130" i="417" s="1"/>
  <c r="B130" i="417"/>
  <c r="AM129" i="417"/>
  <c r="AL129" i="417"/>
  <c r="AF129" i="417"/>
  <c r="AE129" i="417"/>
  <c r="Z129" i="417"/>
  <c r="AA129" i="417" s="1"/>
  <c r="X129" i="417"/>
  <c r="Y129" i="417" s="1"/>
  <c r="V129" i="417"/>
  <c r="W129" i="417" s="1"/>
  <c r="T129" i="417"/>
  <c r="U129" i="417" s="1"/>
  <c r="R129" i="417"/>
  <c r="S129" i="417" s="1"/>
  <c r="P129" i="417"/>
  <c r="Q129" i="417" s="1"/>
  <c r="N129" i="417"/>
  <c r="O129" i="417" s="1"/>
  <c r="L129" i="417"/>
  <c r="M129" i="417" s="1"/>
  <c r="J129" i="417"/>
  <c r="K129" i="417" s="1"/>
  <c r="H129" i="417"/>
  <c r="B129" i="417"/>
  <c r="AM128" i="417"/>
  <c r="AL128" i="417"/>
  <c r="AF128" i="417"/>
  <c r="AE128" i="417"/>
  <c r="Z128" i="417"/>
  <c r="AA128" i="417" s="1"/>
  <c r="X128" i="417"/>
  <c r="Y128" i="417" s="1"/>
  <c r="V128" i="417"/>
  <c r="W128" i="417" s="1"/>
  <c r="T128" i="417"/>
  <c r="U128" i="417" s="1"/>
  <c r="R128" i="417"/>
  <c r="S128" i="417" s="1"/>
  <c r="P128" i="417"/>
  <c r="Q128" i="417" s="1"/>
  <c r="N128" i="417"/>
  <c r="O128" i="417" s="1"/>
  <c r="L128" i="417"/>
  <c r="M128" i="417" s="1"/>
  <c r="J128" i="417"/>
  <c r="K128" i="417" s="1"/>
  <c r="H128" i="417"/>
  <c r="I128" i="417" s="1"/>
  <c r="B128" i="417"/>
  <c r="AM127" i="417"/>
  <c r="AL127" i="417"/>
  <c r="AE127" i="417"/>
  <c r="Z127" i="417"/>
  <c r="AA127" i="417" s="1"/>
  <c r="X127" i="417"/>
  <c r="Y127" i="417" s="1"/>
  <c r="V127" i="417"/>
  <c r="W127" i="417" s="1"/>
  <c r="T127" i="417"/>
  <c r="U127" i="417" s="1"/>
  <c r="R127" i="417"/>
  <c r="S127" i="417" s="1"/>
  <c r="P127" i="417"/>
  <c r="Q127" i="417" s="1"/>
  <c r="N127" i="417"/>
  <c r="O127" i="417" s="1"/>
  <c r="L127" i="417"/>
  <c r="M127" i="417" s="1"/>
  <c r="J127" i="417"/>
  <c r="K127" i="417" s="1"/>
  <c r="H127" i="417"/>
  <c r="I127" i="417" s="1"/>
  <c r="B127" i="417"/>
  <c r="AM126" i="417"/>
  <c r="AL126" i="417"/>
  <c r="AE126" i="417"/>
  <c r="Z126" i="417"/>
  <c r="AA126" i="417" s="1"/>
  <c r="X126" i="417"/>
  <c r="Y126" i="417" s="1"/>
  <c r="V126" i="417"/>
  <c r="W126" i="417" s="1"/>
  <c r="T126" i="417"/>
  <c r="U126" i="417" s="1"/>
  <c r="R126" i="417"/>
  <c r="S126" i="417" s="1"/>
  <c r="P126" i="417"/>
  <c r="Q126" i="417" s="1"/>
  <c r="N126" i="417"/>
  <c r="O126" i="417" s="1"/>
  <c r="L126" i="417"/>
  <c r="M126" i="417" s="1"/>
  <c r="J126" i="417"/>
  <c r="K126" i="417" s="1"/>
  <c r="H126" i="417"/>
  <c r="I126" i="417" s="1"/>
  <c r="B126" i="417"/>
  <c r="AM125" i="417"/>
  <c r="AL125" i="417"/>
  <c r="AE125" i="417"/>
  <c r="Z125" i="417"/>
  <c r="AA125" i="417" s="1"/>
  <c r="X125" i="417"/>
  <c r="Y125" i="417" s="1"/>
  <c r="V125" i="417"/>
  <c r="W125" i="417" s="1"/>
  <c r="T125" i="417"/>
  <c r="U125" i="417" s="1"/>
  <c r="R125" i="417"/>
  <c r="S125" i="417" s="1"/>
  <c r="P125" i="417"/>
  <c r="Q125" i="417" s="1"/>
  <c r="N125" i="417"/>
  <c r="O125" i="417" s="1"/>
  <c r="L125" i="417"/>
  <c r="M125" i="417" s="1"/>
  <c r="J125" i="417"/>
  <c r="K125" i="417" s="1"/>
  <c r="H125" i="417"/>
  <c r="I125" i="417" s="1"/>
  <c r="B125" i="417"/>
  <c r="AM124" i="417"/>
  <c r="AL124" i="417"/>
  <c r="AE124" i="417"/>
  <c r="Z124" i="417"/>
  <c r="AA124" i="417" s="1"/>
  <c r="X124" i="417"/>
  <c r="Y124" i="417" s="1"/>
  <c r="V124" i="417"/>
  <c r="W124" i="417" s="1"/>
  <c r="T124" i="417"/>
  <c r="U124" i="417" s="1"/>
  <c r="R124" i="417"/>
  <c r="S124" i="417" s="1"/>
  <c r="P124" i="417"/>
  <c r="Q124" i="417" s="1"/>
  <c r="N124" i="417"/>
  <c r="O124" i="417" s="1"/>
  <c r="L124" i="417"/>
  <c r="M124" i="417" s="1"/>
  <c r="J124" i="417"/>
  <c r="K124" i="417" s="1"/>
  <c r="H124" i="417"/>
  <c r="I124" i="417" s="1"/>
  <c r="B124" i="417"/>
  <c r="AM123" i="417"/>
  <c r="AL123" i="417"/>
  <c r="AF123" i="417"/>
  <c r="AE123" i="417"/>
  <c r="Z123" i="417"/>
  <c r="AA123" i="417" s="1"/>
  <c r="X123" i="417"/>
  <c r="Y123" i="417" s="1"/>
  <c r="V123" i="417"/>
  <c r="W123" i="417" s="1"/>
  <c r="T123" i="417"/>
  <c r="U123" i="417" s="1"/>
  <c r="R123" i="417"/>
  <c r="S123" i="417" s="1"/>
  <c r="P123" i="417"/>
  <c r="Q123" i="417" s="1"/>
  <c r="N123" i="417"/>
  <c r="O123" i="417" s="1"/>
  <c r="L123" i="417"/>
  <c r="M123" i="417" s="1"/>
  <c r="J123" i="417"/>
  <c r="H123" i="417"/>
  <c r="I123" i="417" s="1"/>
  <c r="B123" i="417"/>
  <c r="AM122" i="417"/>
  <c r="AL122" i="417"/>
  <c r="AE122" i="417"/>
  <c r="Z122" i="417"/>
  <c r="AA122" i="417" s="1"/>
  <c r="X122" i="417"/>
  <c r="Y122" i="417" s="1"/>
  <c r="V122" i="417"/>
  <c r="W122" i="417" s="1"/>
  <c r="T122" i="417"/>
  <c r="U122" i="417" s="1"/>
  <c r="R122" i="417"/>
  <c r="S122" i="417" s="1"/>
  <c r="P122" i="417"/>
  <c r="Q122" i="417" s="1"/>
  <c r="N122" i="417"/>
  <c r="O122" i="417" s="1"/>
  <c r="L122" i="417"/>
  <c r="M122" i="417" s="1"/>
  <c r="J122" i="417"/>
  <c r="K122" i="417" s="1"/>
  <c r="H122" i="417"/>
  <c r="I122" i="417" s="1"/>
  <c r="B122" i="417"/>
  <c r="AM121" i="417"/>
  <c r="AL121" i="417"/>
  <c r="AF121" i="417"/>
  <c r="AE121" i="417"/>
  <c r="Z121" i="417"/>
  <c r="AA121" i="417" s="1"/>
  <c r="X121" i="417"/>
  <c r="Y121" i="417" s="1"/>
  <c r="V121" i="417"/>
  <c r="W121" i="417" s="1"/>
  <c r="T121" i="417"/>
  <c r="U121" i="417" s="1"/>
  <c r="R121" i="417"/>
  <c r="S121" i="417" s="1"/>
  <c r="P121" i="417"/>
  <c r="Q121" i="417" s="1"/>
  <c r="N121" i="417"/>
  <c r="O121" i="417" s="1"/>
  <c r="L121" i="417"/>
  <c r="M121" i="417" s="1"/>
  <c r="J121" i="417"/>
  <c r="K121" i="417" s="1"/>
  <c r="H121" i="417"/>
  <c r="B121" i="417"/>
  <c r="AM120" i="417"/>
  <c r="AL120" i="417"/>
  <c r="AF120" i="417"/>
  <c r="AE120" i="417"/>
  <c r="Z120" i="417"/>
  <c r="AA120" i="417" s="1"/>
  <c r="X120" i="417"/>
  <c r="Y120" i="417" s="1"/>
  <c r="V120" i="417"/>
  <c r="W120" i="417" s="1"/>
  <c r="T120" i="417"/>
  <c r="U120" i="417" s="1"/>
  <c r="R120" i="417"/>
  <c r="S120" i="417" s="1"/>
  <c r="P120" i="417"/>
  <c r="Q120" i="417" s="1"/>
  <c r="N120" i="417"/>
  <c r="O120" i="417" s="1"/>
  <c r="L120" i="417"/>
  <c r="M120" i="417" s="1"/>
  <c r="J120" i="417"/>
  <c r="K120" i="417" s="1"/>
  <c r="H120" i="417"/>
  <c r="B120" i="417"/>
  <c r="AM119" i="417"/>
  <c r="AL119" i="417"/>
  <c r="AF119" i="417"/>
  <c r="AE119" i="417"/>
  <c r="Z119" i="417"/>
  <c r="AA119" i="417" s="1"/>
  <c r="X119" i="417"/>
  <c r="Y119" i="417" s="1"/>
  <c r="V119" i="417"/>
  <c r="W119" i="417" s="1"/>
  <c r="T119" i="417"/>
  <c r="U119" i="417" s="1"/>
  <c r="R119" i="417"/>
  <c r="S119" i="417" s="1"/>
  <c r="P119" i="417"/>
  <c r="Q119" i="417" s="1"/>
  <c r="N119" i="417"/>
  <c r="O119" i="417" s="1"/>
  <c r="L119" i="417"/>
  <c r="M119" i="417" s="1"/>
  <c r="J119" i="417"/>
  <c r="K119" i="417" s="1"/>
  <c r="H119" i="417"/>
  <c r="I119" i="417" s="1"/>
  <c r="B119" i="417"/>
  <c r="AM118" i="417"/>
  <c r="AL118" i="417"/>
  <c r="AF118" i="417"/>
  <c r="AE118" i="417"/>
  <c r="Z118" i="417"/>
  <c r="AA118" i="417" s="1"/>
  <c r="X118" i="417"/>
  <c r="Y118" i="417" s="1"/>
  <c r="V118" i="417"/>
  <c r="W118" i="417" s="1"/>
  <c r="T118" i="417"/>
  <c r="U118" i="417" s="1"/>
  <c r="R118" i="417"/>
  <c r="S118" i="417" s="1"/>
  <c r="P118" i="417"/>
  <c r="Q118" i="417" s="1"/>
  <c r="N118" i="417"/>
  <c r="O118" i="417" s="1"/>
  <c r="L118" i="417"/>
  <c r="M118" i="417" s="1"/>
  <c r="J118" i="417"/>
  <c r="K118" i="417" s="1"/>
  <c r="H118" i="417"/>
  <c r="B118" i="417"/>
  <c r="AM117" i="417"/>
  <c r="AL117" i="417"/>
  <c r="AF117" i="417"/>
  <c r="AE117" i="417"/>
  <c r="Z117" i="417"/>
  <c r="AA117" i="417" s="1"/>
  <c r="X117" i="417"/>
  <c r="Y117" i="417" s="1"/>
  <c r="V117" i="417"/>
  <c r="W117" i="417" s="1"/>
  <c r="T117" i="417"/>
  <c r="U117" i="417" s="1"/>
  <c r="R117" i="417"/>
  <c r="S117" i="417" s="1"/>
  <c r="P117" i="417"/>
  <c r="Q117" i="417" s="1"/>
  <c r="N117" i="417"/>
  <c r="O117" i="417" s="1"/>
  <c r="L117" i="417"/>
  <c r="M117" i="417" s="1"/>
  <c r="J117" i="417"/>
  <c r="K117" i="417" s="1"/>
  <c r="H117" i="417"/>
  <c r="I117" i="417" s="1"/>
  <c r="B117" i="417"/>
  <c r="AM116" i="417"/>
  <c r="AL116" i="417"/>
  <c r="AF116" i="417"/>
  <c r="AE116" i="417"/>
  <c r="Z116" i="417"/>
  <c r="AA116" i="417" s="1"/>
  <c r="X116" i="417"/>
  <c r="Y116" i="417" s="1"/>
  <c r="V116" i="417"/>
  <c r="W116" i="417" s="1"/>
  <c r="T116" i="417"/>
  <c r="U116" i="417" s="1"/>
  <c r="R116" i="417"/>
  <c r="S116" i="417" s="1"/>
  <c r="P116" i="417"/>
  <c r="Q116" i="417" s="1"/>
  <c r="N116" i="417"/>
  <c r="O116" i="417" s="1"/>
  <c r="L116" i="417"/>
  <c r="M116" i="417" s="1"/>
  <c r="J116" i="417"/>
  <c r="K116" i="417" s="1"/>
  <c r="H116" i="417"/>
  <c r="I116" i="417" s="1"/>
  <c r="B116" i="417"/>
  <c r="AM115" i="417"/>
  <c r="AL115" i="417"/>
  <c r="AF115" i="417"/>
  <c r="AE115" i="417"/>
  <c r="Z115" i="417"/>
  <c r="AA115" i="417" s="1"/>
  <c r="X115" i="417"/>
  <c r="Y115" i="417" s="1"/>
  <c r="V115" i="417"/>
  <c r="W115" i="417" s="1"/>
  <c r="T115" i="417"/>
  <c r="U115" i="417" s="1"/>
  <c r="R115" i="417"/>
  <c r="S115" i="417" s="1"/>
  <c r="P115" i="417"/>
  <c r="Q115" i="417" s="1"/>
  <c r="N115" i="417"/>
  <c r="O115" i="417" s="1"/>
  <c r="L115" i="417"/>
  <c r="M115" i="417" s="1"/>
  <c r="J115" i="417"/>
  <c r="K115" i="417" s="1"/>
  <c r="H115" i="417"/>
  <c r="B115" i="417"/>
  <c r="AM114" i="417"/>
  <c r="AL114" i="417"/>
  <c r="AF114" i="417"/>
  <c r="AE114" i="417"/>
  <c r="Z114" i="417"/>
  <c r="AA114" i="417" s="1"/>
  <c r="X114" i="417"/>
  <c r="Y114" i="417" s="1"/>
  <c r="V114" i="417"/>
  <c r="W114" i="417" s="1"/>
  <c r="T114" i="417"/>
  <c r="U114" i="417" s="1"/>
  <c r="R114" i="417"/>
  <c r="S114" i="417" s="1"/>
  <c r="P114" i="417"/>
  <c r="Q114" i="417" s="1"/>
  <c r="N114" i="417"/>
  <c r="O114" i="417" s="1"/>
  <c r="L114" i="417"/>
  <c r="M114" i="417" s="1"/>
  <c r="J114" i="417"/>
  <c r="K114" i="417" s="1"/>
  <c r="H114" i="417"/>
  <c r="B114" i="417"/>
  <c r="AM113" i="417"/>
  <c r="AL113" i="417"/>
  <c r="AF113" i="417"/>
  <c r="AE113" i="417"/>
  <c r="Z113" i="417"/>
  <c r="AA113" i="417" s="1"/>
  <c r="X113" i="417"/>
  <c r="Y113" i="417" s="1"/>
  <c r="V113" i="417"/>
  <c r="W113" i="417" s="1"/>
  <c r="T113" i="417"/>
  <c r="U113" i="417" s="1"/>
  <c r="R113" i="417"/>
  <c r="S113" i="417" s="1"/>
  <c r="P113" i="417"/>
  <c r="Q113" i="417" s="1"/>
  <c r="N113" i="417"/>
  <c r="O113" i="417" s="1"/>
  <c r="L113" i="417"/>
  <c r="M113" i="417" s="1"/>
  <c r="J113" i="417"/>
  <c r="K113" i="417" s="1"/>
  <c r="H113" i="417"/>
  <c r="I113" i="417" s="1"/>
  <c r="B113" i="417"/>
  <c r="AM112" i="417"/>
  <c r="AL112" i="417"/>
  <c r="AF112" i="417"/>
  <c r="AE112" i="417"/>
  <c r="Z112" i="417"/>
  <c r="AA112" i="417" s="1"/>
  <c r="X112" i="417"/>
  <c r="Y112" i="417" s="1"/>
  <c r="V112" i="417"/>
  <c r="W112" i="417" s="1"/>
  <c r="T112" i="417"/>
  <c r="U112" i="417" s="1"/>
  <c r="R112" i="417"/>
  <c r="S112" i="417" s="1"/>
  <c r="P112" i="417"/>
  <c r="Q112" i="417" s="1"/>
  <c r="N112" i="417"/>
  <c r="O112" i="417" s="1"/>
  <c r="L112" i="417"/>
  <c r="M112" i="417" s="1"/>
  <c r="J112" i="417"/>
  <c r="K112" i="417" s="1"/>
  <c r="H112" i="417"/>
  <c r="B112" i="417"/>
  <c r="AM111" i="417"/>
  <c r="AL111" i="417"/>
  <c r="AF111" i="417"/>
  <c r="AE111" i="417"/>
  <c r="Z111" i="417"/>
  <c r="AA111" i="417" s="1"/>
  <c r="X111" i="417"/>
  <c r="Y111" i="417" s="1"/>
  <c r="V111" i="417"/>
  <c r="W111" i="417" s="1"/>
  <c r="T111" i="417"/>
  <c r="U111" i="417" s="1"/>
  <c r="R111" i="417"/>
  <c r="S111" i="417" s="1"/>
  <c r="P111" i="417"/>
  <c r="Q111" i="417" s="1"/>
  <c r="N111" i="417"/>
  <c r="O111" i="417" s="1"/>
  <c r="L111" i="417"/>
  <c r="M111" i="417" s="1"/>
  <c r="J111" i="417"/>
  <c r="K111" i="417" s="1"/>
  <c r="H111" i="417"/>
  <c r="I111" i="417" s="1"/>
  <c r="B111" i="417"/>
  <c r="AM110" i="417"/>
  <c r="AL110" i="417"/>
  <c r="AF110" i="417"/>
  <c r="AE110" i="417"/>
  <c r="Z110" i="417"/>
  <c r="AA110" i="417" s="1"/>
  <c r="X110" i="417"/>
  <c r="Y110" i="417" s="1"/>
  <c r="V110" i="417"/>
  <c r="W110" i="417" s="1"/>
  <c r="T110" i="417"/>
  <c r="U110" i="417" s="1"/>
  <c r="R110" i="417"/>
  <c r="S110" i="417" s="1"/>
  <c r="P110" i="417"/>
  <c r="Q110" i="417" s="1"/>
  <c r="N110" i="417"/>
  <c r="O110" i="417" s="1"/>
  <c r="L110" i="417"/>
  <c r="M110" i="417" s="1"/>
  <c r="J110" i="417"/>
  <c r="K110" i="417" s="1"/>
  <c r="H110" i="417"/>
  <c r="I110" i="417" s="1"/>
  <c r="B110" i="417"/>
  <c r="AM109" i="417"/>
  <c r="AL109" i="417"/>
  <c r="AF109" i="417"/>
  <c r="AE109" i="417"/>
  <c r="Z109" i="417"/>
  <c r="AA109" i="417" s="1"/>
  <c r="X109" i="417"/>
  <c r="Y109" i="417" s="1"/>
  <c r="V109" i="417"/>
  <c r="W109" i="417" s="1"/>
  <c r="T109" i="417"/>
  <c r="U109" i="417" s="1"/>
  <c r="R109" i="417"/>
  <c r="S109" i="417" s="1"/>
  <c r="P109" i="417"/>
  <c r="Q109" i="417" s="1"/>
  <c r="N109" i="417"/>
  <c r="O109" i="417" s="1"/>
  <c r="L109" i="417"/>
  <c r="M109" i="417" s="1"/>
  <c r="J109" i="417"/>
  <c r="K109" i="417" s="1"/>
  <c r="H109" i="417"/>
  <c r="B109" i="417"/>
  <c r="AM108" i="417"/>
  <c r="AL108" i="417"/>
  <c r="AF108" i="417"/>
  <c r="AE108" i="417"/>
  <c r="Z108" i="417"/>
  <c r="AA108" i="417" s="1"/>
  <c r="X108" i="417"/>
  <c r="Y108" i="417" s="1"/>
  <c r="V108" i="417"/>
  <c r="W108" i="417" s="1"/>
  <c r="T108" i="417"/>
  <c r="U108" i="417" s="1"/>
  <c r="R108" i="417"/>
  <c r="S108" i="417" s="1"/>
  <c r="P108" i="417"/>
  <c r="Q108" i="417" s="1"/>
  <c r="N108" i="417"/>
  <c r="O108" i="417" s="1"/>
  <c r="L108" i="417"/>
  <c r="M108" i="417" s="1"/>
  <c r="J108" i="417"/>
  <c r="K108" i="417" s="1"/>
  <c r="H108" i="417"/>
  <c r="B108" i="417"/>
  <c r="AM107" i="417"/>
  <c r="AL107" i="417"/>
  <c r="AF107" i="417"/>
  <c r="AE107" i="417"/>
  <c r="Z107" i="417"/>
  <c r="AA107" i="417" s="1"/>
  <c r="X107" i="417"/>
  <c r="Y107" i="417" s="1"/>
  <c r="V107" i="417"/>
  <c r="W107" i="417" s="1"/>
  <c r="T107" i="417"/>
  <c r="U107" i="417" s="1"/>
  <c r="R107" i="417"/>
  <c r="S107" i="417" s="1"/>
  <c r="P107" i="417"/>
  <c r="Q107" i="417" s="1"/>
  <c r="N107" i="417"/>
  <c r="O107" i="417" s="1"/>
  <c r="L107" i="417"/>
  <c r="M107" i="417" s="1"/>
  <c r="J107" i="417"/>
  <c r="K107" i="417" s="1"/>
  <c r="H107" i="417"/>
  <c r="I107" i="417" s="1"/>
  <c r="B107" i="417"/>
  <c r="AM106" i="417"/>
  <c r="AL106" i="417"/>
  <c r="AF106" i="417"/>
  <c r="AE106" i="417"/>
  <c r="Z106" i="417"/>
  <c r="AA106" i="417" s="1"/>
  <c r="X106" i="417"/>
  <c r="Y106" i="417" s="1"/>
  <c r="V106" i="417"/>
  <c r="W106" i="417" s="1"/>
  <c r="T106" i="417"/>
  <c r="U106" i="417" s="1"/>
  <c r="R106" i="417"/>
  <c r="S106" i="417" s="1"/>
  <c r="P106" i="417"/>
  <c r="Q106" i="417" s="1"/>
  <c r="N106" i="417"/>
  <c r="O106" i="417" s="1"/>
  <c r="L106" i="417"/>
  <c r="M106" i="417" s="1"/>
  <c r="J106" i="417"/>
  <c r="K106" i="417" s="1"/>
  <c r="H106" i="417"/>
  <c r="I106" i="417" s="1"/>
  <c r="B106" i="417"/>
  <c r="AM105" i="417"/>
  <c r="AL105" i="417"/>
  <c r="AF105" i="417"/>
  <c r="AE105" i="417"/>
  <c r="Z105" i="417"/>
  <c r="AA105" i="417" s="1"/>
  <c r="X105" i="417"/>
  <c r="Y105" i="417" s="1"/>
  <c r="V105" i="417"/>
  <c r="W105" i="417" s="1"/>
  <c r="T105" i="417"/>
  <c r="U105" i="417" s="1"/>
  <c r="R105" i="417"/>
  <c r="S105" i="417" s="1"/>
  <c r="P105" i="417"/>
  <c r="Q105" i="417" s="1"/>
  <c r="N105" i="417"/>
  <c r="O105" i="417" s="1"/>
  <c r="L105" i="417"/>
  <c r="M105" i="417" s="1"/>
  <c r="J105" i="417"/>
  <c r="K105" i="417" s="1"/>
  <c r="H105" i="417"/>
  <c r="B105" i="417"/>
  <c r="AM104" i="417"/>
  <c r="AL104" i="417"/>
  <c r="AF104" i="417"/>
  <c r="AE104" i="417"/>
  <c r="Z104" i="417"/>
  <c r="AA104" i="417" s="1"/>
  <c r="X104" i="417"/>
  <c r="Y104" i="417" s="1"/>
  <c r="V104" i="417"/>
  <c r="W104" i="417" s="1"/>
  <c r="T104" i="417"/>
  <c r="U104" i="417" s="1"/>
  <c r="R104" i="417"/>
  <c r="S104" i="417" s="1"/>
  <c r="P104" i="417"/>
  <c r="Q104" i="417" s="1"/>
  <c r="N104" i="417"/>
  <c r="B104" i="417"/>
  <c r="AM103" i="417"/>
  <c r="AL103" i="417"/>
  <c r="AF103" i="417"/>
  <c r="AE103" i="417"/>
  <c r="Z103" i="417"/>
  <c r="AA103" i="417" s="1"/>
  <c r="X103" i="417"/>
  <c r="Y103" i="417" s="1"/>
  <c r="V103" i="417"/>
  <c r="W103" i="417" s="1"/>
  <c r="T103" i="417"/>
  <c r="U103" i="417" s="1"/>
  <c r="R103" i="417"/>
  <c r="S103" i="417" s="1"/>
  <c r="P103" i="417"/>
  <c r="Q103" i="417" s="1"/>
  <c r="N103" i="417"/>
  <c r="O103" i="417" s="1"/>
  <c r="L103" i="417"/>
  <c r="M103" i="417" s="1"/>
  <c r="J103" i="417"/>
  <c r="K103" i="417" s="1"/>
  <c r="H103" i="417"/>
  <c r="I103" i="417" s="1"/>
  <c r="B103" i="417"/>
  <c r="AM102" i="417"/>
  <c r="AL102" i="417"/>
  <c r="AF102" i="417"/>
  <c r="AE102" i="417"/>
  <c r="Z102" i="417"/>
  <c r="AA102" i="417" s="1"/>
  <c r="X102" i="417"/>
  <c r="Y102" i="417" s="1"/>
  <c r="V102" i="417"/>
  <c r="W102" i="417" s="1"/>
  <c r="T102" i="417"/>
  <c r="U102" i="417" s="1"/>
  <c r="R102" i="417"/>
  <c r="S102" i="417" s="1"/>
  <c r="P102" i="417"/>
  <c r="Q102" i="417" s="1"/>
  <c r="N102" i="417"/>
  <c r="O102" i="417" s="1"/>
  <c r="L102" i="417"/>
  <c r="M102" i="417" s="1"/>
  <c r="J102" i="417"/>
  <c r="K102" i="417" s="1"/>
  <c r="H102" i="417"/>
  <c r="I102" i="417" s="1"/>
  <c r="B102" i="417"/>
  <c r="AM101" i="417"/>
  <c r="AL101" i="417"/>
  <c r="AE101" i="417"/>
  <c r="Z101" i="417"/>
  <c r="AA101" i="417" s="1"/>
  <c r="X101" i="417"/>
  <c r="Y101" i="417" s="1"/>
  <c r="V101" i="417"/>
  <c r="W101" i="417" s="1"/>
  <c r="T101" i="417"/>
  <c r="U101" i="417" s="1"/>
  <c r="R101" i="417"/>
  <c r="S101" i="417" s="1"/>
  <c r="P101" i="417"/>
  <c r="Q101" i="417" s="1"/>
  <c r="N101" i="417"/>
  <c r="O101" i="417" s="1"/>
  <c r="L101" i="417"/>
  <c r="M101" i="417" s="1"/>
  <c r="J101" i="417"/>
  <c r="H101" i="417"/>
  <c r="I101" i="417" s="1"/>
  <c r="B101" i="417"/>
  <c r="AM100" i="417"/>
  <c r="AL100" i="417"/>
  <c r="AF100" i="417"/>
  <c r="AE100" i="417"/>
  <c r="Z100" i="417"/>
  <c r="AA100" i="417" s="1"/>
  <c r="X100" i="417"/>
  <c r="Y100" i="417" s="1"/>
  <c r="V100" i="417"/>
  <c r="W100" i="417" s="1"/>
  <c r="T100" i="417"/>
  <c r="U100" i="417" s="1"/>
  <c r="R100" i="417"/>
  <c r="S100" i="417" s="1"/>
  <c r="P100" i="417"/>
  <c r="Q100" i="417" s="1"/>
  <c r="N100" i="417"/>
  <c r="O100" i="417" s="1"/>
  <c r="L100" i="417"/>
  <c r="M100" i="417" s="1"/>
  <c r="J100" i="417"/>
  <c r="K100" i="417" s="1"/>
  <c r="H100" i="417"/>
  <c r="B100" i="417"/>
  <c r="AM99" i="417"/>
  <c r="AL99" i="417"/>
  <c r="AF99" i="417"/>
  <c r="AE99" i="417"/>
  <c r="Z99" i="417"/>
  <c r="AA99" i="417" s="1"/>
  <c r="X99" i="417"/>
  <c r="Y99" i="417" s="1"/>
  <c r="V99" i="417"/>
  <c r="W99" i="417" s="1"/>
  <c r="T99" i="417"/>
  <c r="U99" i="417" s="1"/>
  <c r="R99" i="417"/>
  <c r="S99" i="417" s="1"/>
  <c r="P99" i="417"/>
  <c r="Q99" i="417" s="1"/>
  <c r="N99" i="417"/>
  <c r="O99" i="417" s="1"/>
  <c r="L99" i="417"/>
  <c r="M99" i="417" s="1"/>
  <c r="J99" i="417"/>
  <c r="K99" i="417" s="1"/>
  <c r="H99" i="417"/>
  <c r="I99" i="417" s="1"/>
  <c r="B99" i="417"/>
  <c r="AM98" i="417"/>
  <c r="AL98" i="417"/>
  <c r="AF98" i="417"/>
  <c r="AE98" i="417"/>
  <c r="Z98" i="417"/>
  <c r="AA98" i="417" s="1"/>
  <c r="X98" i="417"/>
  <c r="Y98" i="417" s="1"/>
  <c r="V98" i="417"/>
  <c r="W98" i="417" s="1"/>
  <c r="T98" i="417"/>
  <c r="U98" i="417" s="1"/>
  <c r="R98" i="417"/>
  <c r="S98" i="417" s="1"/>
  <c r="P98" i="417"/>
  <c r="Q98" i="417" s="1"/>
  <c r="N98" i="417"/>
  <c r="O98" i="417" s="1"/>
  <c r="L98" i="417"/>
  <c r="M98" i="417" s="1"/>
  <c r="J98" i="417"/>
  <c r="K98" i="417" s="1"/>
  <c r="H98" i="417"/>
  <c r="B98" i="417"/>
  <c r="AM97" i="417"/>
  <c r="AL97" i="417"/>
  <c r="AF97" i="417"/>
  <c r="AE97" i="417"/>
  <c r="Z97" i="417"/>
  <c r="AA97" i="417" s="1"/>
  <c r="X97" i="417"/>
  <c r="Y97" i="417" s="1"/>
  <c r="V97" i="417"/>
  <c r="W97" i="417" s="1"/>
  <c r="T97" i="417"/>
  <c r="U97" i="417" s="1"/>
  <c r="R97" i="417"/>
  <c r="S97" i="417" s="1"/>
  <c r="P97" i="417"/>
  <c r="Q97" i="417" s="1"/>
  <c r="N97" i="417"/>
  <c r="O97" i="417" s="1"/>
  <c r="L97" i="417"/>
  <c r="M97" i="417" s="1"/>
  <c r="J97" i="417"/>
  <c r="K97" i="417" s="1"/>
  <c r="H97" i="417"/>
  <c r="B97" i="417"/>
  <c r="AM96" i="417"/>
  <c r="AL96" i="417"/>
  <c r="AF96" i="417"/>
  <c r="AE96" i="417"/>
  <c r="Z96" i="417"/>
  <c r="AA96" i="417" s="1"/>
  <c r="X96" i="417"/>
  <c r="Y96" i="417" s="1"/>
  <c r="V96" i="417"/>
  <c r="W96" i="417" s="1"/>
  <c r="T96" i="417"/>
  <c r="U96" i="417" s="1"/>
  <c r="R96" i="417"/>
  <c r="S96" i="417" s="1"/>
  <c r="P96" i="417"/>
  <c r="Q96" i="417" s="1"/>
  <c r="N96" i="417"/>
  <c r="O96" i="417" s="1"/>
  <c r="L96" i="417"/>
  <c r="M96" i="417" s="1"/>
  <c r="J96" i="417"/>
  <c r="K96" i="417" s="1"/>
  <c r="H96" i="417"/>
  <c r="I96" i="417" s="1"/>
  <c r="B96" i="417"/>
  <c r="AM95" i="417"/>
  <c r="AL95" i="417"/>
  <c r="AF95" i="417"/>
  <c r="AE95" i="417"/>
  <c r="Z95" i="417"/>
  <c r="AA95" i="417" s="1"/>
  <c r="X95" i="417"/>
  <c r="Y95" i="417" s="1"/>
  <c r="V95" i="417"/>
  <c r="W95" i="417" s="1"/>
  <c r="T95" i="417"/>
  <c r="U95" i="417" s="1"/>
  <c r="R95" i="417"/>
  <c r="S95" i="417" s="1"/>
  <c r="P95" i="417"/>
  <c r="Q95" i="417" s="1"/>
  <c r="N95" i="417"/>
  <c r="O95" i="417" s="1"/>
  <c r="L95" i="417"/>
  <c r="M95" i="417" s="1"/>
  <c r="J95" i="417"/>
  <c r="K95" i="417" s="1"/>
  <c r="H95" i="417"/>
  <c r="I95" i="417" s="1"/>
  <c r="B95" i="417"/>
  <c r="AM94" i="417"/>
  <c r="AL94" i="417"/>
  <c r="Z94" i="417"/>
  <c r="X94" i="417"/>
  <c r="V94" i="417"/>
  <c r="T94" i="417"/>
  <c r="R94" i="417"/>
  <c r="S94" i="417" s="1"/>
  <c r="P94" i="417"/>
  <c r="Q94" i="417" s="1"/>
  <c r="N94" i="417"/>
  <c r="O94" i="417" s="1"/>
  <c r="L94" i="417"/>
  <c r="M94" i="417" s="1"/>
  <c r="J94" i="417"/>
  <c r="H94" i="417"/>
  <c r="I94" i="417" s="1"/>
  <c r="B94" i="417"/>
  <c r="AM93" i="417"/>
  <c r="AL93" i="417"/>
  <c r="AF93" i="417"/>
  <c r="AE93" i="417"/>
  <c r="Z93" i="417"/>
  <c r="AA93" i="417" s="1"/>
  <c r="X93" i="417"/>
  <c r="Y93" i="417" s="1"/>
  <c r="V93" i="417"/>
  <c r="W93" i="417" s="1"/>
  <c r="T93" i="417"/>
  <c r="U93" i="417" s="1"/>
  <c r="R93" i="417"/>
  <c r="S93" i="417" s="1"/>
  <c r="P93" i="417"/>
  <c r="Q93" i="417" s="1"/>
  <c r="N93" i="417"/>
  <c r="O93" i="417" s="1"/>
  <c r="L93" i="417"/>
  <c r="M93" i="417" s="1"/>
  <c r="J93" i="417"/>
  <c r="K93" i="417" s="1"/>
  <c r="H93" i="417"/>
  <c r="B93" i="417"/>
  <c r="AM92" i="417"/>
  <c r="AL92" i="417"/>
  <c r="AF92" i="417"/>
  <c r="AE92" i="417"/>
  <c r="Z92" i="417"/>
  <c r="AA92" i="417" s="1"/>
  <c r="X92" i="417"/>
  <c r="Y92" i="417" s="1"/>
  <c r="V92" i="417"/>
  <c r="W92" i="417" s="1"/>
  <c r="T92" i="417"/>
  <c r="U92" i="417" s="1"/>
  <c r="R92" i="417"/>
  <c r="S92" i="417" s="1"/>
  <c r="P92" i="417"/>
  <c r="Q92" i="417" s="1"/>
  <c r="N92" i="417"/>
  <c r="O92" i="417" s="1"/>
  <c r="L92" i="417"/>
  <c r="M92" i="417" s="1"/>
  <c r="J92" i="417"/>
  <c r="K92" i="417" s="1"/>
  <c r="H92" i="417"/>
  <c r="I92" i="417" s="1"/>
  <c r="B92" i="417"/>
  <c r="AM91" i="417"/>
  <c r="AL91" i="417"/>
  <c r="AF91" i="417"/>
  <c r="AE91" i="417"/>
  <c r="Z91" i="417"/>
  <c r="AA91" i="417" s="1"/>
  <c r="X91" i="417"/>
  <c r="Y91" i="417" s="1"/>
  <c r="V91" i="417"/>
  <c r="W91" i="417" s="1"/>
  <c r="T91" i="417"/>
  <c r="U91" i="417" s="1"/>
  <c r="R91" i="417"/>
  <c r="S91" i="417" s="1"/>
  <c r="P91" i="417"/>
  <c r="Q91" i="417" s="1"/>
  <c r="N91" i="417"/>
  <c r="O91" i="417" s="1"/>
  <c r="L91" i="417"/>
  <c r="M91" i="417" s="1"/>
  <c r="J91" i="417"/>
  <c r="K91" i="417" s="1"/>
  <c r="H91" i="417"/>
  <c r="B91" i="417"/>
  <c r="AM90" i="417"/>
  <c r="AL90" i="417"/>
  <c r="AE90" i="417"/>
  <c r="Z90" i="417"/>
  <c r="AA90" i="417" s="1"/>
  <c r="X90" i="417"/>
  <c r="Y90" i="417" s="1"/>
  <c r="V90" i="417"/>
  <c r="W90" i="417" s="1"/>
  <c r="T90" i="417"/>
  <c r="U90" i="417" s="1"/>
  <c r="R90" i="417"/>
  <c r="S90" i="417" s="1"/>
  <c r="P90" i="417"/>
  <c r="Q90" i="417" s="1"/>
  <c r="N90" i="417"/>
  <c r="O90" i="417" s="1"/>
  <c r="L90" i="417"/>
  <c r="M90" i="417" s="1"/>
  <c r="J90" i="417"/>
  <c r="K90" i="417" s="1"/>
  <c r="H90" i="417"/>
  <c r="B90" i="417"/>
  <c r="AM89" i="417"/>
  <c r="AL89" i="417"/>
  <c r="AF89" i="417"/>
  <c r="AE89" i="417"/>
  <c r="Z89" i="417"/>
  <c r="AA89" i="417" s="1"/>
  <c r="X89" i="417"/>
  <c r="Y89" i="417" s="1"/>
  <c r="V89" i="417"/>
  <c r="W89" i="417" s="1"/>
  <c r="T89" i="417"/>
  <c r="U89" i="417" s="1"/>
  <c r="R89" i="417"/>
  <c r="S89" i="417" s="1"/>
  <c r="P89" i="417"/>
  <c r="Q89" i="417" s="1"/>
  <c r="N89" i="417"/>
  <c r="O89" i="417" s="1"/>
  <c r="L89" i="417"/>
  <c r="M89" i="417" s="1"/>
  <c r="J89" i="417"/>
  <c r="K89" i="417" s="1"/>
  <c r="H89" i="417"/>
  <c r="B89" i="417"/>
  <c r="AM88" i="417"/>
  <c r="AL88" i="417"/>
  <c r="AF88" i="417"/>
  <c r="AE88" i="417"/>
  <c r="Z88" i="417"/>
  <c r="AA88" i="417" s="1"/>
  <c r="X88" i="417"/>
  <c r="Y88" i="417" s="1"/>
  <c r="V88" i="417"/>
  <c r="W88" i="417" s="1"/>
  <c r="T88" i="417"/>
  <c r="U88" i="417" s="1"/>
  <c r="R88" i="417"/>
  <c r="S88" i="417" s="1"/>
  <c r="P88" i="417"/>
  <c r="Q88" i="417" s="1"/>
  <c r="N88" i="417"/>
  <c r="O88" i="417" s="1"/>
  <c r="L88" i="417"/>
  <c r="M88" i="417" s="1"/>
  <c r="J88" i="417"/>
  <c r="K88" i="417" s="1"/>
  <c r="H88" i="417"/>
  <c r="I88" i="417" s="1"/>
  <c r="B88" i="417"/>
  <c r="AM87" i="417"/>
  <c r="AL87" i="417"/>
  <c r="AF87" i="417"/>
  <c r="AE87" i="417"/>
  <c r="Z87" i="417"/>
  <c r="AA87" i="417" s="1"/>
  <c r="X87" i="417"/>
  <c r="Y87" i="417" s="1"/>
  <c r="V87" i="417"/>
  <c r="W87" i="417" s="1"/>
  <c r="T87" i="417"/>
  <c r="U87" i="417" s="1"/>
  <c r="R87" i="417"/>
  <c r="S87" i="417" s="1"/>
  <c r="P87" i="417"/>
  <c r="Q87" i="417" s="1"/>
  <c r="N87" i="417"/>
  <c r="O87" i="417" s="1"/>
  <c r="L87" i="417"/>
  <c r="M87" i="417" s="1"/>
  <c r="J87" i="417"/>
  <c r="K87" i="417" s="1"/>
  <c r="H87" i="417"/>
  <c r="I87" i="417" s="1"/>
  <c r="B87" i="417"/>
  <c r="AM86" i="417"/>
  <c r="AL86" i="417"/>
  <c r="AF86" i="417"/>
  <c r="AE86" i="417"/>
  <c r="Z86" i="417"/>
  <c r="AA86" i="417" s="1"/>
  <c r="X86" i="417"/>
  <c r="Y86" i="417" s="1"/>
  <c r="V86" i="417"/>
  <c r="W86" i="417" s="1"/>
  <c r="T86" i="417"/>
  <c r="U86" i="417" s="1"/>
  <c r="R86" i="417"/>
  <c r="S86" i="417" s="1"/>
  <c r="P86" i="417"/>
  <c r="Q86" i="417" s="1"/>
  <c r="N86" i="417"/>
  <c r="O86" i="417" s="1"/>
  <c r="L86" i="417"/>
  <c r="M86" i="417" s="1"/>
  <c r="J86" i="417"/>
  <c r="K86" i="417" s="1"/>
  <c r="H86" i="417"/>
  <c r="B86" i="417"/>
  <c r="AM85" i="417"/>
  <c r="AL85" i="417"/>
  <c r="AF85" i="417"/>
  <c r="AE85" i="417"/>
  <c r="Z85" i="417"/>
  <c r="AA85" i="417" s="1"/>
  <c r="X85" i="417"/>
  <c r="Y85" i="417" s="1"/>
  <c r="V85" i="417"/>
  <c r="W85" i="417" s="1"/>
  <c r="T85" i="417"/>
  <c r="U85" i="417" s="1"/>
  <c r="R85" i="417"/>
  <c r="S85" i="417" s="1"/>
  <c r="P85" i="417"/>
  <c r="Q85" i="417" s="1"/>
  <c r="N85" i="417"/>
  <c r="O85" i="417" s="1"/>
  <c r="L85" i="417"/>
  <c r="M85" i="417" s="1"/>
  <c r="J85" i="417"/>
  <c r="K85" i="417" s="1"/>
  <c r="H85" i="417"/>
  <c r="I85" i="417" s="1"/>
  <c r="B85" i="417"/>
  <c r="AM84" i="417"/>
  <c r="AL84" i="417"/>
  <c r="AE84" i="417"/>
  <c r="Z84" i="417"/>
  <c r="AA84" i="417" s="1"/>
  <c r="X84" i="417"/>
  <c r="Y84" i="417" s="1"/>
  <c r="V84" i="417"/>
  <c r="W84" i="417" s="1"/>
  <c r="T84" i="417"/>
  <c r="U84" i="417" s="1"/>
  <c r="R84" i="417"/>
  <c r="S84" i="417" s="1"/>
  <c r="P84" i="417"/>
  <c r="Q84" i="417" s="1"/>
  <c r="N84" i="417"/>
  <c r="O84" i="417" s="1"/>
  <c r="L84" i="417"/>
  <c r="M84" i="417" s="1"/>
  <c r="J84" i="417"/>
  <c r="K84" i="417" s="1"/>
  <c r="H84" i="417"/>
  <c r="I84" i="417" s="1"/>
  <c r="B84" i="417"/>
  <c r="AM83" i="417"/>
  <c r="AL83" i="417"/>
  <c r="AF83" i="417"/>
  <c r="AE83" i="417"/>
  <c r="Z83" i="417"/>
  <c r="AA83" i="417" s="1"/>
  <c r="X83" i="417"/>
  <c r="Y83" i="417" s="1"/>
  <c r="V83" i="417"/>
  <c r="W83" i="417" s="1"/>
  <c r="T83" i="417"/>
  <c r="U83" i="417" s="1"/>
  <c r="R83" i="417"/>
  <c r="S83" i="417" s="1"/>
  <c r="P83" i="417"/>
  <c r="Q83" i="417" s="1"/>
  <c r="N83" i="417"/>
  <c r="O83" i="417" s="1"/>
  <c r="L83" i="417"/>
  <c r="M83" i="417" s="1"/>
  <c r="J83" i="417"/>
  <c r="K83" i="417" s="1"/>
  <c r="H83" i="417"/>
  <c r="B83" i="417"/>
  <c r="AM82" i="417"/>
  <c r="AL82" i="417"/>
  <c r="AF82" i="417"/>
  <c r="AE82" i="417"/>
  <c r="Z82" i="417"/>
  <c r="AA82" i="417" s="1"/>
  <c r="X82" i="417"/>
  <c r="Y82" i="417" s="1"/>
  <c r="V82" i="417"/>
  <c r="W82" i="417" s="1"/>
  <c r="T82" i="417"/>
  <c r="U82" i="417" s="1"/>
  <c r="R82" i="417"/>
  <c r="S82" i="417" s="1"/>
  <c r="P82" i="417"/>
  <c r="Q82" i="417" s="1"/>
  <c r="N82" i="417"/>
  <c r="O82" i="417" s="1"/>
  <c r="L82" i="417"/>
  <c r="M82" i="417" s="1"/>
  <c r="J82" i="417"/>
  <c r="K82" i="417" s="1"/>
  <c r="H82" i="417"/>
  <c r="B82" i="417"/>
  <c r="AM81" i="417"/>
  <c r="AL81" i="417"/>
  <c r="AF81" i="417"/>
  <c r="AE81" i="417"/>
  <c r="Z81" i="417"/>
  <c r="AA81" i="417" s="1"/>
  <c r="X81" i="417"/>
  <c r="Y81" i="417" s="1"/>
  <c r="V81" i="417"/>
  <c r="W81" i="417" s="1"/>
  <c r="T81" i="417"/>
  <c r="U81" i="417" s="1"/>
  <c r="R81" i="417"/>
  <c r="S81" i="417" s="1"/>
  <c r="P81" i="417"/>
  <c r="Q81" i="417" s="1"/>
  <c r="N81" i="417"/>
  <c r="O81" i="417" s="1"/>
  <c r="L81" i="417"/>
  <c r="M81" i="417" s="1"/>
  <c r="J81" i="417"/>
  <c r="K81" i="417" s="1"/>
  <c r="H81" i="417"/>
  <c r="I81" i="417" s="1"/>
  <c r="B81" i="417"/>
  <c r="AM80" i="417"/>
  <c r="AL80" i="417"/>
  <c r="AF80" i="417"/>
  <c r="AE80" i="417"/>
  <c r="Z80" i="417"/>
  <c r="AA80" i="417" s="1"/>
  <c r="X80" i="417"/>
  <c r="Y80" i="417" s="1"/>
  <c r="V80" i="417"/>
  <c r="W80" i="417" s="1"/>
  <c r="T80" i="417"/>
  <c r="U80" i="417" s="1"/>
  <c r="R80" i="417"/>
  <c r="S80" i="417" s="1"/>
  <c r="P80" i="417"/>
  <c r="Q80" i="417" s="1"/>
  <c r="N80" i="417"/>
  <c r="O80" i="417" s="1"/>
  <c r="L80" i="417"/>
  <c r="M80" i="417" s="1"/>
  <c r="J80" i="417"/>
  <c r="K80" i="417" s="1"/>
  <c r="H80" i="417"/>
  <c r="I80" i="417" s="1"/>
  <c r="B80" i="417"/>
  <c r="AM79" i="417"/>
  <c r="AL79" i="417"/>
  <c r="AF79" i="417"/>
  <c r="AE79" i="417"/>
  <c r="Z79" i="417"/>
  <c r="AA79" i="417" s="1"/>
  <c r="X79" i="417"/>
  <c r="Y79" i="417" s="1"/>
  <c r="V79" i="417"/>
  <c r="W79" i="417" s="1"/>
  <c r="T79" i="417"/>
  <c r="U79" i="417" s="1"/>
  <c r="R79" i="417"/>
  <c r="S79" i="417" s="1"/>
  <c r="P79" i="417"/>
  <c r="Q79" i="417" s="1"/>
  <c r="N79" i="417"/>
  <c r="O79" i="417" s="1"/>
  <c r="L79" i="417"/>
  <c r="M79" i="417" s="1"/>
  <c r="J79" i="417"/>
  <c r="K79" i="417" s="1"/>
  <c r="H79" i="417"/>
  <c r="B79" i="417"/>
  <c r="AM78" i="417"/>
  <c r="AL78" i="417"/>
  <c r="AF78" i="417"/>
  <c r="AE78" i="417"/>
  <c r="Z78" i="417"/>
  <c r="AA78" i="417" s="1"/>
  <c r="X78" i="417"/>
  <c r="Y78" i="417" s="1"/>
  <c r="V78" i="417"/>
  <c r="W78" i="417" s="1"/>
  <c r="T78" i="417"/>
  <c r="U78" i="417" s="1"/>
  <c r="R78" i="417"/>
  <c r="S78" i="417" s="1"/>
  <c r="P78" i="417"/>
  <c r="Q78" i="417" s="1"/>
  <c r="N78" i="417"/>
  <c r="O78" i="417" s="1"/>
  <c r="L78" i="417"/>
  <c r="M78" i="417" s="1"/>
  <c r="J78" i="417"/>
  <c r="K78" i="417" s="1"/>
  <c r="H78" i="417"/>
  <c r="I78" i="417" s="1"/>
  <c r="B78" i="417"/>
  <c r="AM77" i="417"/>
  <c r="AL77" i="417"/>
  <c r="AF77" i="417"/>
  <c r="AE77" i="417"/>
  <c r="Z77" i="417"/>
  <c r="AA77" i="417" s="1"/>
  <c r="X77" i="417"/>
  <c r="Y77" i="417" s="1"/>
  <c r="V77" i="417"/>
  <c r="W77" i="417" s="1"/>
  <c r="T77" i="417"/>
  <c r="U77" i="417" s="1"/>
  <c r="R77" i="417"/>
  <c r="S77" i="417" s="1"/>
  <c r="P77" i="417"/>
  <c r="Q77" i="417" s="1"/>
  <c r="N77" i="417"/>
  <c r="O77" i="417" s="1"/>
  <c r="L77" i="417"/>
  <c r="M77" i="417" s="1"/>
  <c r="J77" i="417"/>
  <c r="K77" i="417" s="1"/>
  <c r="H77" i="417"/>
  <c r="B77" i="417"/>
  <c r="AM76" i="417"/>
  <c r="AL76" i="417"/>
  <c r="AF76" i="417"/>
  <c r="AE76" i="417"/>
  <c r="Z76" i="417"/>
  <c r="AA76" i="417" s="1"/>
  <c r="X76" i="417"/>
  <c r="Y76" i="417" s="1"/>
  <c r="V76" i="417"/>
  <c r="W76" i="417" s="1"/>
  <c r="T76" i="417"/>
  <c r="U76" i="417" s="1"/>
  <c r="R76" i="417"/>
  <c r="S76" i="417" s="1"/>
  <c r="P76" i="417"/>
  <c r="Q76" i="417" s="1"/>
  <c r="N76" i="417"/>
  <c r="O76" i="417" s="1"/>
  <c r="L76" i="417"/>
  <c r="M76" i="417" s="1"/>
  <c r="J76" i="417"/>
  <c r="K76" i="417" s="1"/>
  <c r="H76" i="417"/>
  <c r="B76" i="417"/>
  <c r="AM75" i="417"/>
  <c r="AL75" i="417"/>
  <c r="AF75" i="417"/>
  <c r="AE75" i="417"/>
  <c r="Z75" i="417"/>
  <c r="AA75" i="417" s="1"/>
  <c r="X75" i="417"/>
  <c r="Y75" i="417" s="1"/>
  <c r="V75" i="417"/>
  <c r="W75" i="417" s="1"/>
  <c r="T75" i="417"/>
  <c r="U75" i="417" s="1"/>
  <c r="R75" i="417"/>
  <c r="S75" i="417" s="1"/>
  <c r="P75" i="417"/>
  <c r="Q75" i="417" s="1"/>
  <c r="N75" i="417"/>
  <c r="O75" i="417" s="1"/>
  <c r="L75" i="417"/>
  <c r="M75" i="417" s="1"/>
  <c r="J75" i="417"/>
  <c r="K75" i="417" s="1"/>
  <c r="H75" i="417"/>
  <c r="I75" i="417" s="1"/>
  <c r="B75" i="417"/>
  <c r="AM74" i="417"/>
  <c r="AL74" i="417"/>
  <c r="AF74" i="417"/>
  <c r="AE74" i="417"/>
  <c r="Z74" i="417"/>
  <c r="AA74" i="417" s="1"/>
  <c r="X74" i="417"/>
  <c r="Y74" i="417" s="1"/>
  <c r="V74" i="417"/>
  <c r="W74" i="417" s="1"/>
  <c r="T74" i="417"/>
  <c r="U74" i="417" s="1"/>
  <c r="R74" i="417"/>
  <c r="S74" i="417" s="1"/>
  <c r="P74" i="417"/>
  <c r="Q74" i="417" s="1"/>
  <c r="N74" i="417"/>
  <c r="O74" i="417" s="1"/>
  <c r="L74" i="417"/>
  <c r="M74" i="417" s="1"/>
  <c r="J74" i="417"/>
  <c r="K74" i="417" s="1"/>
  <c r="H74" i="417"/>
  <c r="I74" i="417" s="1"/>
  <c r="B74" i="417"/>
  <c r="AM73" i="417"/>
  <c r="AL73" i="417"/>
  <c r="AF73" i="417"/>
  <c r="AE73" i="417"/>
  <c r="Z73" i="417"/>
  <c r="AA73" i="417" s="1"/>
  <c r="X73" i="417"/>
  <c r="Y73" i="417" s="1"/>
  <c r="V73" i="417"/>
  <c r="W73" i="417" s="1"/>
  <c r="T73" i="417"/>
  <c r="U73" i="417" s="1"/>
  <c r="R73" i="417"/>
  <c r="S73" i="417" s="1"/>
  <c r="P73" i="417"/>
  <c r="Q73" i="417" s="1"/>
  <c r="N73" i="417"/>
  <c r="O73" i="417" s="1"/>
  <c r="L73" i="417"/>
  <c r="M73" i="417" s="1"/>
  <c r="J73" i="417"/>
  <c r="K73" i="417" s="1"/>
  <c r="H73" i="417"/>
  <c r="B73" i="417"/>
  <c r="AM72" i="417"/>
  <c r="AL72" i="417"/>
  <c r="AF72" i="417"/>
  <c r="AE72" i="417"/>
  <c r="Z72" i="417"/>
  <c r="AA72" i="417" s="1"/>
  <c r="X72" i="417"/>
  <c r="Y72" i="417" s="1"/>
  <c r="V72" i="417"/>
  <c r="W72" i="417" s="1"/>
  <c r="T72" i="417"/>
  <c r="U72" i="417" s="1"/>
  <c r="R72" i="417"/>
  <c r="S72" i="417" s="1"/>
  <c r="P72" i="417"/>
  <c r="Q72" i="417" s="1"/>
  <c r="N72" i="417"/>
  <c r="O72" i="417" s="1"/>
  <c r="L72" i="417"/>
  <c r="M72" i="417" s="1"/>
  <c r="J72" i="417"/>
  <c r="K72" i="417" s="1"/>
  <c r="H72" i="417"/>
  <c r="I72" i="417" s="1"/>
  <c r="B72" i="417"/>
  <c r="AM71" i="417"/>
  <c r="AL71" i="417"/>
  <c r="AF71" i="417"/>
  <c r="AE71" i="417"/>
  <c r="Z71" i="417"/>
  <c r="AA71" i="417" s="1"/>
  <c r="X71" i="417"/>
  <c r="Y71" i="417" s="1"/>
  <c r="V71" i="417"/>
  <c r="W71" i="417" s="1"/>
  <c r="T71" i="417"/>
  <c r="U71" i="417" s="1"/>
  <c r="R71" i="417"/>
  <c r="S71" i="417" s="1"/>
  <c r="P71" i="417"/>
  <c r="Q71" i="417" s="1"/>
  <c r="N71" i="417"/>
  <c r="O71" i="417" s="1"/>
  <c r="L71" i="417"/>
  <c r="M71" i="417" s="1"/>
  <c r="J71" i="417"/>
  <c r="K71" i="417" s="1"/>
  <c r="H71" i="417"/>
  <c r="B71" i="417"/>
  <c r="AM70" i="417"/>
  <c r="AL70" i="417"/>
  <c r="AF70" i="417"/>
  <c r="AE70" i="417"/>
  <c r="Z70" i="417"/>
  <c r="AA70" i="417" s="1"/>
  <c r="X70" i="417"/>
  <c r="Y70" i="417" s="1"/>
  <c r="V70" i="417"/>
  <c r="W70" i="417" s="1"/>
  <c r="T70" i="417"/>
  <c r="U70" i="417" s="1"/>
  <c r="R70" i="417"/>
  <c r="S70" i="417" s="1"/>
  <c r="P70" i="417"/>
  <c r="Q70" i="417" s="1"/>
  <c r="N70" i="417"/>
  <c r="O70" i="417" s="1"/>
  <c r="L70" i="417"/>
  <c r="M70" i="417" s="1"/>
  <c r="J70" i="417"/>
  <c r="K70" i="417" s="1"/>
  <c r="H70" i="417"/>
  <c r="B70" i="417"/>
  <c r="AM69" i="417"/>
  <c r="AL69" i="417"/>
  <c r="AF69" i="417"/>
  <c r="AE69" i="417"/>
  <c r="Z69" i="417"/>
  <c r="AA69" i="417" s="1"/>
  <c r="X69" i="417"/>
  <c r="Y69" i="417" s="1"/>
  <c r="V69" i="417"/>
  <c r="W69" i="417" s="1"/>
  <c r="T69" i="417"/>
  <c r="U69" i="417" s="1"/>
  <c r="R69" i="417"/>
  <c r="S69" i="417" s="1"/>
  <c r="P69" i="417"/>
  <c r="Q69" i="417" s="1"/>
  <c r="N69" i="417"/>
  <c r="O69" i="417" s="1"/>
  <c r="L69" i="417"/>
  <c r="M69" i="417" s="1"/>
  <c r="J69" i="417"/>
  <c r="K69" i="417" s="1"/>
  <c r="H69" i="417"/>
  <c r="I69" i="417" s="1"/>
  <c r="B69" i="417"/>
  <c r="AM68" i="417"/>
  <c r="AL68" i="417"/>
  <c r="AF68" i="417"/>
  <c r="AE68" i="417"/>
  <c r="Z68" i="417"/>
  <c r="AA68" i="417" s="1"/>
  <c r="X68" i="417"/>
  <c r="Y68" i="417" s="1"/>
  <c r="V68" i="417"/>
  <c r="W68" i="417" s="1"/>
  <c r="T68" i="417"/>
  <c r="U68" i="417" s="1"/>
  <c r="R68" i="417"/>
  <c r="S68" i="417" s="1"/>
  <c r="P68" i="417"/>
  <c r="Q68" i="417" s="1"/>
  <c r="N68" i="417"/>
  <c r="O68" i="417" s="1"/>
  <c r="L68" i="417"/>
  <c r="M68" i="417" s="1"/>
  <c r="J68" i="417"/>
  <c r="K68" i="417" s="1"/>
  <c r="H68" i="417"/>
  <c r="I68" i="417" s="1"/>
  <c r="B68" i="417"/>
  <c r="AM67" i="417"/>
  <c r="AL67" i="417"/>
  <c r="AF67" i="417"/>
  <c r="AE67" i="417"/>
  <c r="Z67" i="417"/>
  <c r="AA67" i="417" s="1"/>
  <c r="X67" i="417"/>
  <c r="Y67" i="417" s="1"/>
  <c r="V67" i="417"/>
  <c r="W67" i="417" s="1"/>
  <c r="T67" i="417"/>
  <c r="U67" i="417" s="1"/>
  <c r="R67" i="417"/>
  <c r="S67" i="417" s="1"/>
  <c r="P67" i="417"/>
  <c r="Q67" i="417" s="1"/>
  <c r="N67" i="417"/>
  <c r="O67" i="417" s="1"/>
  <c r="L67" i="417"/>
  <c r="M67" i="417" s="1"/>
  <c r="J67" i="417"/>
  <c r="K67" i="417" s="1"/>
  <c r="H67" i="417"/>
  <c r="B67" i="417"/>
  <c r="AM66" i="417"/>
  <c r="AL66" i="417"/>
  <c r="AF66" i="417"/>
  <c r="AE66" i="417"/>
  <c r="Z66" i="417"/>
  <c r="AA66" i="417" s="1"/>
  <c r="X66" i="417"/>
  <c r="Y66" i="417" s="1"/>
  <c r="V66" i="417"/>
  <c r="W66" i="417" s="1"/>
  <c r="T66" i="417"/>
  <c r="U66" i="417" s="1"/>
  <c r="R66" i="417"/>
  <c r="S66" i="417" s="1"/>
  <c r="P66" i="417"/>
  <c r="Q66" i="417" s="1"/>
  <c r="N66" i="417"/>
  <c r="O66" i="417" s="1"/>
  <c r="L66" i="417"/>
  <c r="M66" i="417" s="1"/>
  <c r="J66" i="417"/>
  <c r="K66" i="417" s="1"/>
  <c r="H66" i="417"/>
  <c r="I66" i="417" s="1"/>
  <c r="B66" i="417"/>
  <c r="AM65" i="417"/>
  <c r="AL65" i="417"/>
  <c r="AF65" i="417"/>
  <c r="AE65" i="417"/>
  <c r="Z65" i="417"/>
  <c r="AA65" i="417" s="1"/>
  <c r="X65" i="417"/>
  <c r="Y65" i="417" s="1"/>
  <c r="V65" i="417"/>
  <c r="W65" i="417" s="1"/>
  <c r="T65" i="417"/>
  <c r="U65" i="417" s="1"/>
  <c r="R65" i="417"/>
  <c r="S65" i="417" s="1"/>
  <c r="P65" i="417"/>
  <c r="Q65" i="417" s="1"/>
  <c r="N65" i="417"/>
  <c r="O65" i="417" s="1"/>
  <c r="L65" i="417"/>
  <c r="M65" i="417" s="1"/>
  <c r="J65" i="417"/>
  <c r="K65" i="417" s="1"/>
  <c r="H65" i="417"/>
  <c r="B65" i="417"/>
  <c r="AM64" i="417"/>
  <c r="AL64" i="417"/>
  <c r="AE64" i="417"/>
  <c r="Z64" i="417"/>
  <c r="AA64" i="417" s="1"/>
  <c r="X64" i="417"/>
  <c r="Y64" i="417" s="1"/>
  <c r="V64" i="417"/>
  <c r="W64" i="417" s="1"/>
  <c r="T64" i="417"/>
  <c r="U64" i="417" s="1"/>
  <c r="R64" i="417"/>
  <c r="S64" i="417" s="1"/>
  <c r="P64" i="417"/>
  <c r="Q64" i="417" s="1"/>
  <c r="N64" i="417"/>
  <c r="O64" i="417" s="1"/>
  <c r="L64" i="417"/>
  <c r="M64" i="417" s="1"/>
  <c r="J64" i="417"/>
  <c r="K64" i="417" s="1"/>
  <c r="H64" i="417"/>
  <c r="B64" i="417"/>
  <c r="AM63" i="417"/>
  <c r="AL63" i="417"/>
  <c r="AF63" i="417"/>
  <c r="AE63" i="417"/>
  <c r="Z63" i="417"/>
  <c r="AA63" i="417" s="1"/>
  <c r="X63" i="417"/>
  <c r="Y63" i="417" s="1"/>
  <c r="V63" i="417"/>
  <c r="W63" i="417" s="1"/>
  <c r="T63" i="417"/>
  <c r="U63" i="417" s="1"/>
  <c r="R63" i="417"/>
  <c r="S63" i="417" s="1"/>
  <c r="P63" i="417"/>
  <c r="Q63" i="417" s="1"/>
  <c r="N63" i="417"/>
  <c r="O63" i="417" s="1"/>
  <c r="L63" i="417"/>
  <c r="M63" i="417" s="1"/>
  <c r="J63" i="417"/>
  <c r="K63" i="417" s="1"/>
  <c r="H63" i="417"/>
  <c r="B63" i="417"/>
  <c r="AM62" i="417"/>
  <c r="AL62" i="417"/>
  <c r="AF62" i="417"/>
  <c r="AE62" i="417"/>
  <c r="Z62" i="417"/>
  <c r="AA62" i="417" s="1"/>
  <c r="X62" i="417"/>
  <c r="Y62" i="417" s="1"/>
  <c r="V62" i="417"/>
  <c r="W62" i="417" s="1"/>
  <c r="T62" i="417"/>
  <c r="U62" i="417" s="1"/>
  <c r="R62" i="417"/>
  <c r="S62" i="417" s="1"/>
  <c r="P62" i="417"/>
  <c r="Q62" i="417" s="1"/>
  <c r="N62" i="417"/>
  <c r="O62" i="417" s="1"/>
  <c r="L62" i="417"/>
  <c r="M62" i="417" s="1"/>
  <c r="J62" i="417"/>
  <c r="K62" i="417" s="1"/>
  <c r="H62" i="417"/>
  <c r="B62" i="417"/>
  <c r="AM61" i="417"/>
  <c r="AL61" i="417"/>
  <c r="AF61" i="417"/>
  <c r="AE61" i="417"/>
  <c r="Z61" i="417"/>
  <c r="AA61" i="417" s="1"/>
  <c r="X61" i="417"/>
  <c r="Y61" i="417" s="1"/>
  <c r="V61" i="417"/>
  <c r="W61" i="417" s="1"/>
  <c r="T61" i="417"/>
  <c r="U61" i="417" s="1"/>
  <c r="R61" i="417"/>
  <c r="S61" i="417" s="1"/>
  <c r="P61" i="417"/>
  <c r="Q61" i="417" s="1"/>
  <c r="N61" i="417"/>
  <c r="O61" i="417" s="1"/>
  <c r="L61" i="417"/>
  <c r="M61" i="417" s="1"/>
  <c r="J61" i="417"/>
  <c r="K61" i="417" s="1"/>
  <c r="H61" i="417"/>
  <c r="I61" i="417" s="1"/>
  <c r="B61" i="417"/>
  <c r="AM60" i="417"/>
  <c r="AL60" i="417"/>
  <c r="AF60" i="417"/>
  <c r="AE60" i="417"/>
  <c r="Z60" i="417"/>
  <c r="AA60" i="417" s="1"/>
  <c r="X60" i="417"/>
  <c r="Y60" i="417" s="1"/>
  <c r="V60" i="417"/>
  <c r="W60" i="417" s="1"/>
  <c r="T60" i="417"/>
  <c r="U60" i="417" s="1"/>
  <c r="R60" i="417"/>
  <c r="S60" i="417" s="1"/>
  <c r="P60" i="417"/>
  <c r="Q60" i="417" s="1"/>
  <c r="N60" i="417"/>
  <c r="O60" i="417" s="1"/>
  <c r="L60" i="417"/>
  <c r="M60" i="417" s="1"/>
  <c r="J60" i="417"/>
  <c r="K60" i="417" s="1"/>
  <c r="H60" i="417"/>
  <c r="B60" i="417"/>
  <c r="AM59" i="417"/>
  <c r="AL59" i="417"/>
  <c r="AE59" i="417"/>
  <c r="Z59" i="417"/>
  <c r="AA59" i="417" s="1"/>
  <c r="X59" i="417"/>
  <c r="Y59" i="417" s="1"/>
  <c r="V59" i="417"/>
  <c r="W59" i="417" s="1"/>
  <c r="T59" i="417"/>
  <c r="U59" i="417" s="1"/>
  <c r="R59" i="417"/>
  <c r="S59" i="417" s="1"/>
  <c r="P59" i="417"/>
  <c r="Q59" i="417" s="1"/>
  <c r="N59" i="417"/>
  <c r="O59" i="417" s="1"/>
  <c r="L59" i="417"/>
  <c r="M59" i="417" s="1"/>
  <c r="J59" i="417"/>
  <c r="K59" i="417" s="1"/>
  <c r="H59" i="417"/>
  <c r="B59" i="417"/>
  <c r="AM58" i="417"/>
  <c r="AL58" i="417"/>
  <c r="AF58" i="417"/>
  <c r="AE58" i="417"/>
  <c r="Z58" i="417"/>
  <c r="AA58" i="417" s="1"/>
  <c r="X58" i="417"/>
  <c r="Y58" i="417" s="1"/>
  <c r="V58" i="417"/>
  <c r="W58" i="417" s="1"/>
  <c r="T58" i="417"/>
  <c r="U58" i="417" s="1"/>
  <c r="R58" i="417"/>
  <c r="S58" i="417" s="1"/>
  <c r="P58" i="417"/>
  <c r="Q58" i="417" s="1"/>
  <c r="N58" i="417"/>
  <c r="O58" i="417" s="1"/>
  <c r="L58" i="417"/>
  <c r="M58" i="417" s="1"/>
  <c r="J58" i="417"/>
  <c r="K58" i="417" s="1"/>
  <c r="H58" i="417"/>
  <c r="I58" i="417" s="1"/>
  <c r="B58" i="417"/>
  <c r="AM57" i="417"/>
  <c r="AL57" i="417"/>
  <c r="AF57" i="417"/>
  <c r="AE57" i="417"/>
  <c r="Z57" i="417"/>
  <c r="AA57" i="417" s="1"/>
  <c r="X57" i="417"/>
  <c r="Y57" i="417" s="1"/>
  <c r="V57" i="417"/>
  <c r="W57" i="417" s="1"/>
  <c r="T57" i="417"/>
  <c r="U57" i="417" s="1"/>
  <c r="R57" i="417"/>
  <c r="S57" i="417" s="1"/>
  <c r="P57" i="417"/>
  <c r="Q57" i="417" s="1"/>
  <c r="N57" i="417"/>
  <c r="O57" i="417" s="1"/>
  <c r="L57" i="417"/>
  <c r="M57" i="417" s="1"/>
  <c r="J57" i="417"/>
  <c r="K57" i="417" s="1"/>
  <c r="H57" i="417"/>
  <c r="B57" i="417"/>
  <c r="AM56" i="417"/>
  <c r="AL56" i="417"/>
  <c r="AF56" i="417"/>
  <c r="AE56" i="417"/>
  <c r="Z56" i="417"/>
  <c r="AA56" i="417" s="1"/>
  <c r="X56" i="417"/>
  <c r="Y56" i="417" s="1"/>
  <c r="V56" i="417"/>
  <c r="W56" i="417" s="1"/>
  <c r="T56" i="417"/>
  <c r="U56" i="417" s="1"/>
  <c r="R56" i="417"/>
  <c r="S56" i="417" s="1"/>
  <c r="P56" i="417"/>
  <c r="Q56" i="417" s="1"/>
  <c r="N56" i="417"/>
  <c r="O56" i="417" s="1"/>
  <c r="L56" i="417"/>
  <c r="M56" i="417" s="1"/>
  <c r="J56" i="417"/>
  <c r="K56" i="417" s="1"/>
  <c r="H56" i="417"/>
  <c r="B56" i="417"/>
  <c r="AM55" i="417"/>
  <c r="AL55" i="417"/>
  <c r="AF55" i="417"/>
  <c r="AE55" i="417"/>
  <c r="Z55" i="417"/>
  <c r="AA55" i="417" s="1"/>
  <c r="X55" i="417"/>
  <c r="Y55" i="417" s="1"/>
  <c r="V55" i="417"/>
  <c r="W55" i="417" s="1"/>
  <c r="T55" i="417"/>
  <c r="U55" i="417" s="1"/>
  <c r="R55" i="417"/>
  <c r="S55" i="417" s="1"/>
  <c r="P55" i="417"/>
  <c r="Q55" i="417" s="1"/>
  <c r="N55" i="417"/>
  <c r="O55" i="417" s="1"/>
  <c r="L55" i="417"/>
  <c r="M55" i="417" s="1"/>
  <c r="J55" i="417"/>
  <c r="K55" i="417" s="1"/>
  <c r="H55" i="417"/>
  <c r="B55" i="417"/>
  <c r="AM54" i="417"/>
  <c r="AL54" i="417"/>
  <c r="AF54" i="417"/>
  <c r="AE54" i="417"/>
  <c r="Z54" i="417"/>
  <c r="AA54" i="417" s="1"/>
  <c r="X54" i="417"/>
  <c r="Y54" i="417" s="1"/>
  <c r="V54" i="417"/>
  <c r="W54" i="417" s="1"/>
  <c r="T54" i="417"/>
  <c r="U54" i="417" s="1"/>
  <c r="R54" i="417"/>
  <c r="S54" i="417" s="1"/>
  <c r="P54" i="417"/>
  <c r="Q54" i="417" s="1"/>
  <c r="N54" i="417"/>
  <c r="O54" i="417" s="1"/>
  <c r="L54" i="417"/>
  <c r="M54" i="417" s="1"/>
  <c r="J54" i="417"/>
  <c r="K54" i="417" s="1"/>
  <c r="H54" i="417"/>
  <c r="I54" i="417" s="1"/>
  <c r="B54" i="417"/>
  <c r="AM53" i="417"/>
  <c r="AL53" i="417"/>
  <c r="AF53" i="417"/>
  <c r="AE53" i="417"/>
  <c r="Z53" i="417"/>
  <c r="AA53" i="417" s="1"/>
  <c r="X53" i="417"/>
  <c r="Y53" i="417" s="1"/>
  <c r="V53" i="417"/>
  <c r="W53" i="417" s="1"/>
  <c r="T53" i="417"/>
  <c r="U53" i="417" s="1"/>
  <c r="R53" i="417"/>
  <c r="S53" i="417" s="1"/>
  <c r="P53" i="417"/>
  <c r="Q53" i="417" s="1"/>
  <c r="N53" i="417"/>
  <c r="O53" i="417" s="1"/>
  <c r="L53" i="417"/>
  <c r="M53" i="417" s="1"/>
  <c r="J53" i="417"/>
  <c r="K53" i="417" s="1"/>
  <c r="H53" i="417"/>
  <c r="B53" i="417"/>
  <c r="AM52" i="417"/>
  <c r="AL52" i="417"/>
  <c r="AF52" i="417"/>
  <c r="AE52" i="417"/>
  <c r="Z52" i="417"/>
  <c r="AA52" i="417" s="1"/>
  <c r="X52" i="417"/>
  <c r="Y52" i="417" s="1"/>
  <c r="V52" i="417"/>
  <c r="W52" i="417" s="1"/>
  <c r="T52" i="417"/>
  <c r="U52" i="417" s="1"/>
  <c r="R52" i="417"/>
  <c r="S52" i="417" s="1"/>
  <c r="P52" i="417"/>
  <c r="Q52" i="417" s="1"/>
  <c r="N52" i="417"/>
  <c r="O52" i="417" s="1"/>
  <c r="L52" i="417"/>
  <c r="M52" i="417" s="1"/>
  <c r="J52" i="417"/>
  <c r="K52" i="417" s="1"/>
  <c r="H52" i="417"/>
  <c r="B52" i="417"/>
  <c r="AE51" i="417"/>
  <c r="Z51" i="417"/>
  <c r="AA51" i="417" s="1"/>
  <c r="X51" i="417"/>
  <c r="Y51" i="417" s="1"/>
  <c r="V51" i="417"/>
  <c r="W51" i="417" s="1"/>
  <c r="T51" i="417"/>
  <c r="U51" i="417" s="1"/>
  <c r="R51" i="417"/>
  <c r="S51" i="417" s="1"/>
  <c r="P51" i="417"/>
  <c r="Q51" i="417" s="1"/>
  <c r="N51" i="417"/>
  <c r="O51" i="417" s="1"/>
  <c r="L51" i="417"/>
  <c r="M51" i="417" s="1"/>
  <c r="J51" i="417"/>
  <c r="K51" i="417" s="1"/>
  <c r="H51" i="417"/>
  <c r="I51" i="417" s="1"/>
  <c r="B51" i="417"/>
  <c r="AE50" i="417"/>
  <c r="Z50" i="417"/>
  <c r="AA50" i="417" s="1"/>
  <c r="X50" i="417"/>
  <c r="Y50" i="417" s="1"/>
  <c r="V50" i="417"/>
  <c r="W50" i="417" s="1"/>
  <c r="T50" i="417"/>
  <c r="U50" i="417" s="1"/>
  <c r="R50" i="417"/>
  <c r="S50" i="417" s="1"/>
  <c r="P50" i="417"/>
  <c r="Q50" i="417" s="1"/>
  <c r="N50" i="417"/>
  <c r="O50" i="417" s="1"/>
  <c r="L50" i="417"/>
  <c r="M50" i="417" s="1"/>
  <c r="J50" i="417"/>
  <c r="K50" i="417" s="1"/>
  <c r="H50" i="417"/>
  <c r="I50" i="417" s="1"/>
  <c r="B50" i="417"/>
  <c r="AF49" i="417"/>
  <c r="AE49" i="417"/>
  <c r="Z49" i="417"/>
  <c r="AA49" i="417" s="1"/>
  <c r="X49" i="417"/>
  <c r="Y49" i="417" s="1"/>
  <c r="V49" i="417"/>
  <c r="W49" i="417" s="1"/>
  <c r="T49" i="417"/>
  <c r="U49" i="417" s="1"/>
  <c r="R49" i="417"/>
  <c r="S49" i="417" s="1"/>
  <c r="P49" i="417"/>
  <c r="Q49" i="417" s="1"/>
  <c r="N49" i="417"/>
  <c r="O49" i="417" s="1"/>
  <c r="L49" i="417"/>
  <c r="M49" i="417" s="1"/>
  <c r="J49" i="417"/>
  <c r="K49" i="417" s="1"/>
  <c r="H49" i="417"/>
  <c r="B49" i="417"/>
  <c r="AE48" i="417"/>
  <c r="Z48" i="417"/>
  <c r="B48" i="417"/>
  <c r="AF47" i="417"/>
  <c r="AB47" i="417"/>
  <c r="Z47" i="417"/>
  <c r="X47" i="417"/>
  <c r="V47" i="417"/>
  <c r="T47" i="417"/>
  <c r="R47" i="417"/>
  <c r="S47" i="417" s="1"/>
  <c r="P47" i="417"/>
  <c r="Q47" i="417" s="1"/>
  <c r="N47" i="417"/>
  <c r="O47" i="417" s="1"/>
  <c r="L47" i="417"/>
  <c r="M47" i="417" s="1"/>
  <c r="J47" i="417"/>
  <c r="K47" i="417" s="1"/>
  <c r="H47" i="417"/>
  <c r="I47" i="417" s="1"/>
  <c r="B47" i="417"/>
  <c r="AF46" i="417"/>
  <c r="AE46" i="417"/>
  <c r="Z46" i="417"/>
  <c r="AA46" i="417" s="1"/>
  <c r="X46" i="417"/>
  <c r="Y46" i="417" s="1"/>
  <c r="V46" i="417"/>
  <c r="W46" i="417" s="1"/>
  <c r="T46" i="417"/>
  <c r="U46" i="417" s="1"/>
  <c r="R46" i="417"/>
  <c r="S46" i="417" s="1"/>
  <c r="P46" i="417"/>
  <c r="Q46" i="417" s="1"/>
  <c r="N46" i="417"/>
  <c r="O46" i="417" s="1"/>
  <c r="L46" i="417"/>
  <c r="M46" i="417" s="1"/>
  <c r="J46" i="417"/>
  <c r="H46" i="417"/>
  <c r="I46" i="417" s="1"/>
  <c r="B46" i="417"/>
  <c r="AF45" i="417"/>
  <c r="AE45" i="417"/>
  <c r="Z45" i="417"/>
  <c r="AA45" i="417" s="1"/>
  <c r="X45" i="417"/>
  <c r="Y45" i="417" s="1"/>
  <c r="V45" i="417"/>
  <c r="W45" i="417" s="1"/>
  <c r="T45" i="417"/>
  <c r="U45" i="417" s="1"/>
  <c r="R45" i="417"/>
  <c r="S45" i="417" s="1"/>
  <c r="P45" i="417"/>
  <c r="Q45" i="417" s="1"/>
  <c r="N45" i="417"/>
  <c r="O45" i="417" s="1"/>
  <c r="L45" i="417"/>
  <c r="M45" i="417" s="1"/>
  <c r="J45" i="417"/>
  <c r="K45" i="417" s="1"/>
  <c r="H45" i="417"/>
  <c r="I45" i="417" s="1"/>
  <c r="B45" i="417"/>
  <c r="AF44" i="417"/>
  <c r="AE44" i="417"/>
  <c r="Z44" i="417"/>
  <c r="AA44" i="417" s="1"/>
  <c r="X44" i="417"/>
  <c r="Y44" i="417" s="1"/>
  <c r="V44" i="417"/>
  <c r="W44" i="417" s="1"/>
  <c r="T44" i="417"/>
  <c r="U44" i="417" s="1"/>
  <c r="R44" i="417"/>
  <c r="S44" i="417" s="1"/>
  <c r="P44" i="417"/>
  <c r="Q44" i="417" s="1"/>
  <c r="N44" i="417"/>
  <c r="O44" i="417" s="1"/>
  <c r="L44" i="417"/>
  <c r="M44" i="417" s="1"/>
  <c r="J44" i="417"/>
  <c r="K44" i="417" s="1"/>
  <c r="H44" i="417"/>
  <c r="B44" i="417"/>
  <c r="AF43" i="417"/>
  <c r="AE43" i="417"/>
  <c r="Z43" i="417"/>
  <c r="AA43" i="417" s="1"/>
  <c r="X43" i="417"/>
  <c r="Y43" i="417" s="1"/>
  <c r="V43" i="417"/>
  <c r="W43" i="417" s="1"/>
  <c r="T43" i="417"/>
  <c r="U43" i="417" s="1"/>
  <c r="R43" i="417"/>
  <c r="S43" i="417" s="1"/>
  <c r="P43" i="417"/>
  <c r="Q43" i="417" s="1"/>
  <c r="N43" i="417"/>
  <c r="O43" i="417" s="1"/>
  <c r="L43" i="417"/>
  <c r="M43" i="417" s="1"/>
  <c r="J43" i="417"/>
  <c r="K43" i="417" s="1"/>
  <c r="H43" i="417"/>
  <c r="B43" i="417"/>
  <c r="AF42" i="417"/>
  <c r="AE42" i="417"/>
  <c r="Z42" i="417"/>
  <c r="AA42" i="417" s="1"/>
  <c r="X42" i="417"/>
  <c r="Y42" i="417" s="1"/>
  <c r="V42" i="417"/>
  <c r="W42" i="417" s="1"/>
  <c r="T42" i="417"/>
  <c r="U42" i="417" s="1"/>
  <c r="R42" i="417"/>
  <c r="S42" i="417" s="1"/>
  <c r="P42" i="417"/>
  <c r="Q42" i="417" s="1"/>
  <c r="N42" i="417"/>
  <c r="O42" i="417" s="1"/>
  <c r="L42" i="417"/>
  <c r="M42" i="417" s="1"/>
  <c r="J42" i="417"/>
  <c r="K42" i="417" s="1"/>
  <c r="H42" i="417"/>
  <c r="B42" i="417"/>
  <c r="AF41" i="417"/>
  <c r="AE41" i="417"/>
  <c r="Z41" i="417"/>
  <c r="AA41" i="417" s="1"/>
  <c r="X41" i="417"/>
  <c r="Y41" i="417" s="1"/>
  <c r="V41" i="417"/>
  <c r="W41" i="417" s="1"/>
  <c r="T41" i="417"/>
  <c r="U41" i="417" s="1"/>
  <c r="R41" i="417"/>
  <c r="S41" i="417" s="1"/>
  <c r="P41" i="417"/>
  <c r="Q41" i="417" s="1"/>
  <c r="N41" i="417"/>
  <c r="O41" i="417" s="1"/>
  <c r="L41" i="417"/>
  <c r="M41" i="417" s="1"/>
  <c r="J41" i="417"/>
  <c r="K41" i="417" s="1"/>
  <c r="H41" i="417"/>
  <c r="I41" i="417" s="1"/>
  <c r="B41" i="417"/>
  <c r="AF40" i="417"/>
  <c r="AE40" i="417"/>
  <c r="Z40" i="417"/>
  <c r="AA40" i="417" s="1"/>
  <c r="X40" i="417"/>
  <c r="Y40" i="417" s="1"/>
  <c r="V40" i="417"/>
  <c r="W40" i="417" s="1"/>
  <c r="T40" i="417"/>
  <c r="U40" i="417" s="1"/>
  <c r="R40" i="417"/>
  <c r="S40" i="417" s="1"/>
  <c r="P40" i="417"/>
  <c r="Q40" i="417" s="1"/>
  <c r="N40" i="417"/>
  <c r="O40" i="417" s="1"/>
  <c r="L40" i="417"/>
  <c r="M40" i="417" s="1"/>
  <c r="J40" i="417"/>
  <c r="K40" i="417" s="1"/>
  <c r="H40" i="417"/>
  <c r="I40" i="417" s="1"/>
  <c r="B40" i="417"/>
  <c r="AF39" i="417"/>
  <c r="AE39" i="417"/>
  <c r="Z39" i="417"/>
  <c r="AA39" i="417" s="1"/>
  <c r="X39" i="417"/>
  <c r="Y39" i="417" s="1"/>
  <c r="V39" i="417"/>
  <c r="W39" i="417" s="1"/>
  <c r="T39" i="417"/>
  <c r="U39" i="417" s="1"/>
  <c r="R39" i="417"/>
  <c r="S39" i="417" s="1"/>
  <c r="P39" i="417"/>
  <c r="Q39" i="417" s="1"/>
  <c r="N39" i="417"/>
  <c r="O39" i="417" s="1"/>
  <c r="L39" i="417"/>
  <c r="M39" i="417" s="1"/>
  <c r="J39" i="417"/>
  <c r="K39" i="417" s="1"/>
  <c r="H39" i="417"/>
  <c r="I39" i="417" s="1"/>
  <c r="B39" i="417"/>
  <c r="AE38" i="417"/>
  <c r="Z38" i="417"/>
  <c r="AA38" i="417" s="1"/>
  <c r="X38" i="417"/>
  <c r="Y38" i="417" s="1"/>
  <c r="V38" i="417"/>
  <c r="W38" i="417" s="1"/>
  <c r="T38" i="417"/>
  <c r="U38" i="417" s="1"/>
  <c r="R38" i="417"/>
  <c r="S38" i="417" s="1"/>
  <c r="P38" i="417"/>
  <c r="Q38" i="417" s="1"/>
  <c r="N38" i="417"/>
  <c r="O38" i="417" s="1"/>
  <c r="L38" i="417"/>
  <c r="M38" i="417" s="1"/>
  <c r="J38" i="417"/>
  <c r="K38" i="417" s="1"/>
  <c r="H38" i="417"/>
  <c r="B38" i="417"/>
  <c r="AF37" i="417"/>
  <c r="AE37" i="417"/>
  <c r="Z37" i="417"/>
  <c r="AA37" i="417" s="1"/>
  <c r="X37" i="417"/>
  <c r="Y37" i="417" s="1"/>
  <c r="V37" i="417"/>
  <c r="W37" i="417" s="1"/>
  <c r="T37" i="417"/>
  <c r="U37" i="417" s="1"/>
  <c r="R37" i="417"/>
  <c r="S37" i="417" s="1"/>
  <c r="P37" i="417"/>
  <c r="Q37" i="417" s="1"/>
  <c r="N37" i="417"/>
  <c r="O37" i="417" s="1"/>
  <c r="L37" i="417"/>
  <c r="M37" i="417" s="1"/>
  <c r="J37" i="417"/>
  <c r="K37" i="417" s="1"/>
  <c r="H37" i="417"/>
  <c r="I37" i="417" s="1"/>
  <c r="B37" i="417"/>
  <c r="AM36" i="417"/>
  <c r="AL36" i="417"/>
  <c r="AF36" i="417"/>
  <c r="AE36" i="417"/>
  <c r="Z36" i="417"/>
  <c r="AA36" i="417" s="1"/>
  <c r="X36" i="417"/>
  <c r="Y36" i="417" s="1"/>
  <c r="V36" i="417"/>
  <c r="W36" i="417" s="1"/>
  <c r="T36" i="417"/>
  <c r="U36" i="417" s="1"/>
  <c r="R36" i="417"/>
  <c r="S36" i="417" s="1"/>
  <c r="P36" i="417"/>
  <c r="Q36" i="417" s="1"/>
  <c r="N36" i="417"/>
  <c r="O36" i="417" s="1"/>
  <c r="L36" i="417"/>
  <c r="M36" i="417" s="1"/>
  <c r="J36" i="417"/>
  <c r="K36" i="417" s="1"/>
  <c r="H36" i="417"/>
  <c r="B36" i="417"/>
  <c r="AM35" i="417"/>
  <c r="AL35" i="417"/>
  <c r="AF35" i="417"/>
  <c r="AE35" i="417"/>
  <c r="Z35" i="417"/>
  <c r="AA35" i="417" s="1"/>
  <c r="X35" i="417"/>
  <c r="Y35" i="417" s="1"/>
  <c r="V35" i="417"/>
  <c r="W35" i="417" s="1"/>
  <c r="T35" i="417"/>
  <c r="U35" i="417" s="1"/>
  <c r="R35" i="417"/>
  <c r="S35" i="417" s="1"/>
  <c r="P35" i="417"/>
  <c r="Q35" i="417" s="1"/>
  <c r="N35" i="417"/>
  <c r="O35" i="417" s="1"/>
  <c r="L35" i="417"/>
  <c r="M35" i="417" s="1"/>
  <c r="J35" i="417"/>
  <c r="K35" i="417" s="1"/>
  <c r="H35" i="417"/>
  <c r="B35" i="417"/>
  <c r="AM34" i="417"/>
  <c r="AL34" i="417"/>
  <c r="AF34" i="417"/>
  <c r="AE34" i="417"/>
  <c r="Z34" i="417"/>
  <c r="AA34" i="417" s="1"/>
  <c r="X34" i="417"/>
  <c r="Y34" i="417" s="1"/>
  <c r="V34" i="417"/>
  <c r="W34" i="417" s="1"/>
  <c r="T34" i="417"/>
  <c r="U34" i="417" s="1"/>
  <c r="R34" i="417"/>
  <c r="S34" i="417" s="1"/>
  <c r="P34" i="417"/>
  <c r="Q34" i="417" s="1"/>
  <c r="N34" i="417"/>
  <c r="O34" i="417" s="1"/>
  <c r="L34" i="417"/>
  <c r="M34" i="417" s="1"/>
  <c r="J34" i="417"/>
  <c r="K34" i="417" s="1"/>
  <c r="H34" i="417"/>
  <c r="I34" i="417" s="1"/>
  <c r="B34" i="417"/>
  <c r="AM33" i="417"/>
  <c r="AL33" i="417"/>
  <c r="AF33" i="417"/>
  <c r="AE33" i="417"/>
  <c r="Z33" i="417"/>
  <c r="AA33" i="417" s="1"/>
  <c r="X33" i="417"/>
  <c r="Y33" i="417" s="1"/>
  <c r="V33" i="417"/>
  <c r="W33" i="417" s="1"/>
  <c r="T33" i="417"/>
  <c r="U33" i="417" s="1"/>
  <c r="R33" i="417"/>
  <c r="S33" i="417" s="1"/>
  <c r="P33" i="417"/>
  <c r="Q33" i="417" s="1"/>
  <c r="N33" i="417"/>
  <c r="O33" i="417" s="1"/>
  <c r="L33" i="417"/>
  <c r="M33" i="417" s="1"/>
  <c r="J33" i="417"/>
  <c r="K33" i="417" s="1"/>
  <c r="H33" i="417"/>
  <c r="I33" i="417" s="1"/>
  <c r="B33" i="417"/>
  <c r="AM32" i="417"/>
  <c r="AL32" i="417"/>
  <c r="AF32" i="417"/>
  <c r="AE32" i="417"/>
  <c r="Z32" i="417"/>
  <c r="AA32" i="417" s="1"/>
  <c r="X32" i="417"/>
  <c r="Y32" i="417" s="1"/>
  <c r="V32" i="417"/>
  <c r="W32" i="417" s="1"/>
  <c r="T32" i="417"/>
  <c r="U32" i="417" s="1"/>
  <c r="R32" i="417"/>
  <c r="S32" i="417" s="1"/>
  <c r="P32" i="417"/>
  <c r="Q32" i="417" s="1"/>
  <c r="N32" i="417"/>
  <c r="O32" i="417" s="1"/>
  <c r="L32" i="417"/>
  <c r="M32" i="417" s="1"/>
  <c r="J32" i="417"/>
  <c r="K32" i="417" s="1"/>
  <c r="H32" i="417"/>
  <c r="I32" i="417" s="1"/>
  <c r="B32" i="417"/>
  <c r="AM31" i="417"/>
  <c r="AL31" i="417"/>
  <c r="AF31" i="417"/>
  <c r="AE31" i="417"/>
  <c r="Z31" i="417"/>
  <c r="AA31" i="417" s="1"/>
  <c r="X31" i="417"/>
  <c r="Y31" i="417" s="1"/>
  <c r="V31" i="417"/>
  <c r="W31" i="417" s="1"/>
  <c r="T31" i="417"/>
  <c r="U31" i="417" s="1"/>
  <c r="R31" i="417"/>
  <c r="S31" i="417" s="1"/>
  <c r="P31" i="417"/>
  <c r="Q31" i="417" s="1"/>
  <c r="N31" i="417"/>
  <c r="O31" i="417" s="1"/>
  <c r="L31" i="417"/>
  <c r="M31" i="417" s="1"/>
  <c r="J31" i="417"/>
  <c r="K31" i="417" s="1"/>
  <c r="H31" i="417"/>
  <c r="I31" i="417" s="1"/>
  <c r="B31" i="417"/>
  <c r="AM30" i="417"/>
  <c r="AL30" i="417"/>
  <c r="AF30" i="417"/>
  <c r="AE30" i="417"/>
  <c r="Z30" i="417"/>
  <c r="AA30" i="417" s="1"/>
  <c r="X30" i="417"/>
  <c r="Y30" i="417" s="1"/>
  <c r="V30" i="417"/>
  <c r="W30" i="417" s="1"/>
  <c r="T30" i="417"/>
  <c r="U30" i="417" s="1"/>
  <c r="R30" i="417"/>
  <c r="S30" i="417" s="1"/>
  <c r="P30" i="417"/>
  <c r="Q30" i="417" s="1"/>
  <c r="N30" i="417"/>
  <c r="O30" i="417" s="1"/>
  <c r="L30" i="417"/>
  <c r="M30" i="417" s="1"/>
  <c r="J30" i="417"/>
  <c r="K30" i="417" s="1"/>
  <c r="H30" i="417"/>
  <c r="B30" i="417"/>
  <c r="AM29" i="417"/>
  <c r="AL29" i="417"/>
  <c r="AF29" i="417"/>
  <c r="AE29" i="417"/>
  <c r="Z29" i="417"/>
  <c r="AA29" i="417" s="1"/>
  <c r="X29" i="417"/>
  <c r="Y29" i="417" s="1"/>
  <c r="V29" i="417"/>
  <c r="W29" i="417" s="1"/>
  <c r="T29" i="417"/>
  <c r="U29" i="417" s="1"/>
  <c r="R29" i="417"/>
  <c r="S29" i="417" s="1"/>
  <c r="P29" i="417"/>
  <c r="Q29" i="417" s="1"/>
  <c r="N29" i="417"/>
  <c r="O29" i="417" s="1"/>
  <c r="L29" i="417"/>
  <c r="M29" i="417" s="1"/>
  <c r="J29" i="417"/>
  <c r="K29" i="417" s="1"/>
  <c r="H29" i="417"/>
  <c r="B29" i="417"/>
  <c r="AM28" i="417"/>
  <c r="AL28" i="417"/>
  <c r="AF28" i="417"/>
  <c r="AE28" i="417"/>
  <c r="Z28" i="417"/>
  <c r="AA28" i="417" s="1"/>
  <c r="X28" i="417"/>
  <c r="Y28" i="417" s="1"/>
  <c r="V28" i="417"/>
  <c r="W28" i="417" s="1"/>
  <c r="T28" i="417"/>
  <c r="U28" i="417" s="1"/>
  <c r="R28" i="417"/>
  <c r="S28" i="417" s="1"/>
  <c r="P28" i="417"/>
  <c r="Q28" i="417" s="1"/>
  <c r="N28" i="417"/>
  <c r="O28" i="417" s="1"/>
  <c r="L28" i="417"/>
  <c r="M28" i="417" s="1"/>
  <c r="J28" i="417"/>
  <c r="K28" i="417" s="1"/>
  <c r="H28" i="417"/>
  <c r="B28" i="417"/>
  <c r="AM27" i="417"/>
  <c r="AL27" i="417"/>
  <c r="AF27" i="417"/>
  <c r="AE27" i="417"/>
  <c r="Z27" i="417"/>
  <c r="AA27" i="417" s="1"/>
  <c r="X27" i="417"/>
  <c r="Y27" i="417" s="1"/>
  <c r="V27" i="417"/>
  <c r="W27" i="417" s="1"/>
  <c r="T27" i="417"/>
  <c r="U27" i="417" s="1"/>
  <c r="R27" i="417"/>
  <c r="S27" i="417" s="1"/>
  <c r="P27" i="417"/>
  <c r="Q27" i="417" s="1"/>
  <c r="N27" i="417"/>
  <c r="O27" i="417" s="1"/>
  <c r="L27" i="417"/>
  <c r="M27" i="417" s="1"/>
  <c r="J27" i="417"/>
  <c r="K27" i="417" s="1"/>
  <c r="H27" i="417"/>
  <c r="I27" i="417" s="1"/>
  <c r="B27" i="417"/>
  <c r="AM26" i="417"/>
  <c r="AL26" i="417"/>
  <c r="AF26" i="417"/>
  <c r="AE26" i="417"/>
  <c r="Z26" i="417"/>
  <c r="AA26" i="417" s="1"/>
  <c r="X26" i="417"/>
  <c r="Y26" i="417" s="1"/>
  <c r="V26" i="417"/>
  <c r="W26" i="417" s="1"/>
  <c r="T26" i="417"/>
  <c r="U26" i="417" s="1"/>
  <c r="R26" i="417"/>
  <c r="S26" i="417" s="1"/>
  <c r="P26" i="417"/>
  <c r="Q26" i="417" s="1"/>
  <c r="N26" i="417"/>
  <c r="O26" i="417" s="1"/>
  <c r="L26" i="417"/>
  <c r="M26" i="417" s="1"/>
  <c r="J26" i="417"/>
  <c r="K26" i="417" s="1"/>
  <c r="H26" i="417"/>
  <c r="I26" i="417" s="1"/>
  <c r="B26" i="417"/>
  <c r="AM25" i="417"/>
  <c r="AL25" i="417"/>
  <c r="AF25" i="417"/>
  <c r="AE25" i="417"/>
  <c r="Z25" i="417"/>
  <c r="AA25" i="417" s="1"/>
  <c r="X25" i="417"/>
  <c r="Y25" i="417" s="1"/>
  <c r="V25" i="417"/>
  <c r="W25" i="417" s="1"/>
  <c r="T25" i="417"/>
  <c r="U25" i="417" s="1"/>
  <c r="R25" i="417"/>
  <c r="S25" i="417" s="1"/>
  <c r="P25" i="417"/>
  <c r="Q25" i="417" s="1"/>
  <c r="N25" i="417"/>
  <c r="O25" i="417" s="1"/>
  <c r="L25" i="417"/>
  <c r="M25" i="417" s="1"/>
  <c r="J25" i="417"/>
  <c r="H25" i="417"/>
  <c r="I25" i="417" s="1"/>
  <c r="B25" i="417"/>
  <c r="AM24" i="417"/>
  <c r="AL24" i="417"/>
  <c r="AF24" i="417"/>
  <c r="AE24" i="417"/>
  <c r="Z24" i="417"/>
  <c r="AA24" i="417" s="1"/>
  <c r="X24" i="417"/>
  <c r="Y24" i="417" s="1"/>
  <c r="V24" i="417"/>
  <c r="W24" i="417" s="1"/>
  <c r="T24" i="417"/>
  <c r="U24" i="417" s="1"/>
  <c r="R24" i="417"/>
  <c r="S24" i="417" s="1"/>
  <c r="P24" i="417"/>
  <c r="Q24" i="417" s="1"/>
  <c r="N24" i="417"/>
  <c r="O24" i="417" s="1"/>
  <c r="L24" i="417"/>
  <c r="M24" i="417" s="1"/>
  <c r="J24" i="417"/>
  <c r="K24" i="417" s="1"/>
  <c r="H24" i="417"/>
  <c r="I24" i="417" s="1"/>
  <c r="B24" i="417"/>
  <c r="AM23" i="417"/>
  <c r="AL23" i="417"/>
  <c r="AF23" i="417"/>
  <c r="AE23" i="417"/>
  <c r="Z23" i="417"/>
  <c r="AA23" i="417" s="1"/>
  <c r="X23" i="417"/>
  <c r="Y23" i="417" s="1"/>
  <c r="V23" i="417"/>
  <c r="W23" i="417" s="1"/>
  <c r="T23" i="417"/>
  <c r="U23" i="417" s="1"/>
  <c r="R23" i="417"/>
  <c r="S23" i="417" s="1"/>
  <c r="P23" i="417"/>
  <c r="Q23" i="417" s="1"/>
  <c r="N23" i="417"/>
  <c r="O23" i="417" s="1"/>
  <c r="L23" i="417"/>
  <c r="M23" i="417" s="1"/>
  <c r="J23" i="417"/>
  <c r="K23" i="417" s="1"/>
  <c r="H23" i="417"/>
  <c r="B23" i="417"/>
  <c r="AM22" i="417"/>
  <c r="AL22" i="417"/>
  <c r="AF22" i="417"/>
  <c r="AE22" i="417"/>
  <c r="Z22" i="417"/>
  <c r="AA22" i="417" s="1"/>
  <c r="X22" i="417"/>
  <c r="Y22" i="417" s="1"/>
  <c r="V22" i="417"/>
  <c r="W22" i="417" s="1"/>
  <c r="T22" i="417"/>
  <c r="U22" i="417" s="1"/>
  <c r="R22" i="417"/>
  <c r="S22" i="417" s="1"/>
  <c r="P22" i="417"/>
  <c r="Q22" i="417" s="1"/>
  <c r="N22" i="417"/>
  <c r="O22" i="417" s="1"/>
  <c r="L22" i="417"/>
  <c r="M22" i="417" s="1"/>
  <c r="J22" i="417"/>
  <c r="K22" i="417" s="1"/>
  <c r="H22" i="417"/>
  <c r="B22" i="417"/>
  <c r="AM21" i="417"/>
  <c r="AL21" i="417"/>
  <c r="AF21" i="417"/>
  <c r="AE21" i="417"/>
  <c r="Z21" i="417"/>
  <c r="AA21" i="417" s="1"/>
  <c r="X21" i="417"/>
  <c r="Y21" i="417" s="1"/>
  <c r="V21" i="417"/>
  <c r="W21" i="417" s="1"/>
  <c r="T21" i="417"/>
  <c r="U21" i="417" s="1"/>
  <c r="R21" i="417"/>
  <c r="S21" i="417" s="1"/>
  <c r="P21" i="417"/>
  <c r="Q21" i="417" s="1"/>
  <c r="N21" i="417"/>
  <c r="O21" i="417" s="1"/>
  <c r="L21" i="417"/>
  <c r="M21" i="417" s="1"/>
  <c r="J21" i="417"/>
  <c r="K21" i="417" s="1"/>
  <c r="H21" i="417"/>
  <c r="B21" i="417"/>
  <c r="AM20" i="417"/>
  <c r="AL20" i="417"/>
  <c r="AF20" i="417"/>
  <c r="AE20" i="417"/>
  <c r="Z20" i="417"/>
  <c r="AA20" i="417" s="1"/>
  <c r="X20" i="417"/>
  <c r="Y20" i="417" s="1"/>
  <c r="V20" i="417"/>
  <c r="W20" i="417" s="1"/>
  <c r="T20" i="417"/>
  <c r="U20" i="417" s="1"/>
  <c r="R20" i="417"/>
  <c r="S20" i="417" s="1"/>
  <c r="P20" i="417"/>
  <c r="Q20" i="417" s="1"/>
  <c r="N20" i="417"/>
  <c r="O20" i="417" s="1"/>
  <c r="L20" i="417"/>
  <c r="M20" i="417" s="1"/>
  <c r="J20" i="417"/>
  <c r="K20" i="417" s="1"/>
  <c r="H20" i="417"/>
  <c r="I20" i="417" s="1"/>
  <c r="B20" i="417"/>
  <c r="AM19" i="417"/>
  <c r="AL19" i="417"/>
  <c r="AF19" i="417"/>
  <c r="AE19" i="417"/>
  <c r="Z19" i="417"/>
  <c r="AA19" i="417" s="1"/>
  <c r="X19" i="417"/>
  <c r="Y19" i="417" s="1"/>
  <c r="V19" i="417"/>
  <c r="W19" i="417" s="1"/>
  <c r="T19" i="417"/>
  <c r="U19" i="417" s="1"/>
  <c r="R19" i="417"/>
  <c r="S19" i="417" s="1"/>
  <c r="P19" i="417"/>
  <c r="Q19" i="417" s="1"/>
  <c r="N19" i="417"/>
  <c r="O19" i="417" s="1"/>
  <c r="L19" i="417"/>
  <c r="M19" i="417" s="1"/>
  <c r="J19" i="417"/>
  <c r="K19" i="417" s="1"/>
  <c r="H19" i="417"/>
  <c r="I19" i="417" s="1"/>
  <c r="B19" i="417"/>
  <c r="AM18" i="417"/>
  <c r="AL18" i="417"/>
  <c r="AF18" i="417"/>
  <c r="AE18" i="417"/>
  <c r="Z18" i="417"/>
  <c r="AA18" i="417" s="1"/>
  <c r="X18" i="417"/>
  <c r="Y18" i="417" s="1"/>
  <c r="V18" i="417"/>
  <c r="W18" i="417" s="1"/>
  <c r="T18" i="417"/>
  <c r="U18" i="417" s="1"/>
  <c r="R18" i="417"/>
  <c r="S18" i="417" s="1"/>
  <c r="P18" i="417"/>
  <c r="Q18" i="417" s="1"/>
  <c r="N18" i="417"/>
  <c r="O18" i="417" s="1"/>
  <c r="L18" i="417"/>
  <c r="M18" i="417" s="1"/>
  <c r="J18" i="417"/>
  <c r="K18" i="417" s="1"/>
  <c r="H18" i="417"/>
  <c r="I18" i="417" s="1"/>
  <c r="B18" i="417"/>
  <c r="AM17" i="417"/>
  <c r="AL17" i="417"/>
  <c r="AF17" i="417"/>
  <c r="AE17" i="417"/>
  <c r="Z17" i="417"/>
  <c r="AA17" i="417" s="1"/>
  <c r="X17" i="417"/>
  <c r="Y17" i="417" s="1"/>
  <c r="V17" i="417"/>
  <c r="W17" i="417" s="1"/>
  <c r="T17" i="417"/>
  <c r="U17" i="417" s="1"/>
  <c r="R17" i="417"/>
  <c r="S17" i="417" s="1"/>
  <c r="P17" i="417"/>
  <c r="Q17" i="417" s="1"/>
  <c r="N17" i="417"/>
  <c r="O17" i="417" s="1"/>
  <c r="L17" i="417"/>
  <c r="M17" i="417" s="1"/>
  <c r="J17" i="417"/>
  <c r="K17" i="417" s="1"/>
  <c r="H17" i="417"/>
  <c r="B17" i="417"/>
  <c r="AM16" i="417"/>
  <c r="AL16" i="417"/>
  <c r="AF16" i="417"/>
  <c r="AE16" i="417"/>
  <c r="Z16" i="417"/>
  <c r="AA16" i="417" s="1"/>
  <c r="X16" i="417"/>
  <c r="Y16" i="417" s="1"/>
  <c r="V16" i="417"/>
  <c r="W16" i="417" s="1"/>
  <c r="T16" i="417"/>
  <c r="U16" i="417" s="1"/>
  <c r="R16" i="417"/>
  <c r="S16" i="417" s="1"/>
  <c r="P16" i="417"/>
  <c r="Q16" i="417" s="1"/>
  <c r="N16" i="417"/>
  <c r="O16" i="417" s="1"/>
  <c r="L16" i="417"/>
  <c r="M16" i="417" s="1"/>
  <c r="J16" i="417"/>
  <c r="K16" i="417" s="1"/>
  <c r="H16" i="417"/>
  <c r="B16" i="417"/>
  <c r="AM15" i="417"/>
  <c r="AL15" i="417"/>
  <c r="AF15" i="417"/>
  <c r="AE15" i="417"/>
  <c r="Z15" i="417"/>
  <c r="AA15" i="417" s="1"/>
  <c r="X15" i="417"/>
  <c r="Y15" i="417" s="1"/>
  <c r="V15" i="417"/>
  <c r="W15" i="417" s="1"/>
  <c r="T15" i="417"/>
  <c r="U15" i="417" s="1"/>
  <c r="R15" i="417"/>
  <c r="S15" i="417" s="1"/>
  <c r="P15" i="417"/>
  <c r="Q15" i="417" s="1"/>
  <c r="N15" i="417"/>
  <c r="O15" i="417" s="1"/>
  <c r="L15" i="417"/>
  <c r="M15" i="417" s="1"/>
  <c r="J15" i="417"/>
  <c r="K15" i="417" s="1"/>
  <c r="H15" i="417"/>
  <c r="B15" i="417"/>
  <c r="AF14" i="417"/>
  <c r="AE14" i="417"/>
  <c r="Z14" i="417"/>
  <c r="AA14" i="417" s="1"/>
  <c r="X14" i="417"/>
  <c r="Y14" i="417" s="1"/>
  <c r="V14" i="417"/>
  <c r="W14" i="417" s="1"/>
  <c r="T14" i="417"/>
  <c r="U14" i="417" s="1"/>
  <c r="R14" i="417"/>
  <c r="S14" i="417" s="1"/>
  <c r="P14" i="417"/>
  <c r="Q14" i="417" s="1"/>
  <c r="N14" i="417"/>
  <c r="O14" i="417" s="1"/>
  <c r="L14" i="417"/>
  <c r="M14" i="417" s="1"/>
  <c r="J14" i="417"/>
  <c r="K14" i="417" s="1"/>
  <c r="H14" i="417"/>
  <c r="B14" i="417"/>
  <c r="AF13" i="417"/>
  <c r="AE13" i="417"/>
  <c r="Z13" i="417"/>
  <c r="AA13" i="417" s="1"/>
  <c r="X13" i="417"/>
  <c r="Y13" i="417" s="1"/>
  <c r="V13" i="417"/>
  <c r="W13" i="417" s="1"/>
  <c r="T13" i="417"/>
  <c r="U13" i="417" s="1"/>
  <c r="R13" i="417"/>
  <c r="S13" i="417" s="1"/>
  <c r="P13" i="417"/>
  <c r="Q13" i="417" s="1"/>
  <c r="N13" i="417"/>
  <c r="O13" i="417" s="1"/>
  <c r="L13" i="417"/>
  <c r="M13" i="417" s="1"/>
  <c r="J13" i="417"/>
  <c r="K13" i="417" s="1"/>
  <c r="H13" i="417"/>
  <c r="B13" i="417"/>
  <c r="AF12" i="417"/>
  <c r="AE12" i="417"/>
  <c r="Z12" i="417"/>
  <c r="AA12" i="417" s="1"/>
  <c r="X12" i="417"/>
  <c r="Y12" i="417" s="1"/>
  <c r="V12" i="417"/>
  <c r="W12" i="417" s="1"/>
  <c r="T12" i="417"/>
  <c r="U12" i="417" s="1"/>
  <c r="R12" i="417"/>
  <c r="S12" i="417" s="1"/>
  <c r="P12" i="417"/>
  <c r="Q12" i="417" s="1"/>
  <c r="N12" i="417"/>
  <c r="O12" i="417" s="1"/>
  <c r="L12" i="417"/>
  <c r="M12" i="417" s="1"/>
  <c r="J12" i="417"/>
  <c r="K12" i="417" s="1"/>
  <c r="H12" i="417"/>
  <c r="I12" i="417" s="1"/>
  <c r="B12" i="417"/>
  <c r="AF11" i="417"/>
  <c r="AE11" i="417"/>
  <c r="AA11" i="417"/>
  <c r="X11" i="417"/>
  <c r="V11" i="417"/>
  <c r="W11" i="417" s="1"/>
  <c r="T11" i="417"/>
  <c r="U11" i="417" s="1"/>
  <c r="R11" i="417"/>
  <c r="P11" i="417"/>
  <c r="N11" i="417"/>
  <c r="O11" i="417" s="1"/>
  <c r="L11" i="417"/>
  <c r="J11" i="417"/>
  <c r="H11" i="417"/>
  <c r="I11" i="417" s="1"/>
  <c r="B11" i="417"/>
  <c r="AD346" i="417" l="1"/>
  <c r="AH344" i="417"/>
  <c r="I324" i="417"/>
  <c r="I15" i="417"/>
  <c r="I29" i="417"/>
  <c r="L360" i="417"/>
  <c r="L359" i="417"/>
  <c r="L358" i="417"/>
  <c r="L357" i="417"/>
  <c r="L356" i="417"/>
  <c r="L355" i="417"/>
  <c r="L354" i="417"/>
  <c r="L353" i="417"/>
  <c r="L352" i="417"/>
  <c r="L351" i="417"/>
  <c r="M11" i="417"/>
  <c r="I35" i="417"/>
  <c r="V360" i="417"/>
  <c r="V359" i="417"/>
  <c r="V358" i="417"/>
  <c r="V357" i="417"/>
  <c r="V356" i="417"/>
  <c r="V355" i="417"/>
  <c r="V354" i="417"/>
  <c r="V353" i="417"/>
  <c r="V352" i="417"/>
  <c r="V351" i="417"/>
  <c r="I14" i="417"/>
  <c r="K25" i="417"/>
  <c r="AG47" i="417"/>
  <c r="P360" i="417"/>
  <c r="P359" i="417"/>
  <c r="P358" i="417"/>
  <c r="P357" i="417"/>
  <c r="P356" i="417"/>
  <c r="P355" i="417"/>
  <c r="P354" i="417"/>
  <c r="P353" i="417"/>
  <c r="P352" i="417"/>
  <c r="P351" i="417"/>
  <c r="AH47" i="417"/>
  <c r="AI47" i="417"/>
  <c r="I16" i="417"/>
  <c r="J360" i="417"/>
  <c r="J359" i="417"/>
  <c r="J358" i="417"/>
  <c r="J357" i="417"/>
  <c r="J356" i="417"/>
  <c r="J355" i="417"/>
  <c r="J354" i="417"/>
  <c r="J353" i="417"/>
  <c r="J352" i="417"/>
  <c r="J351" i="417"/>
  <c r="Q11" i="417"/>
  <c r="X361" i="417"/>
  <c r="X360" i="417"/>
  <c r="X359" i="417"/>
  <c r="X358" i="417"/>
  <c r="X357" i="417"/>
  <c r="X356" i="417"/>
  <c r="X355" i="417"/>
  <c r="X354" i="417"/>
  <c r="X353" i="417"/>
  <c r="X352" i="417"/>
  <c r="X351" i="417"/>
  <c r="Y11" i="417"/>
  <c r="I13" i="417"/>
  <c r="K11" i="417"/>
  <c r="R360" i="417"/>
  <c r="R359" i="417"/>
  <c r="R358" i="417"/>
  <c r="R357" i="417"/>
  <c r="R356" i="417"/>
  <c r="R355" i="417"/>
  <c r="R354" i="417"/>
  <c r="R353" i="417"/>
  <c r="R352" i="417"/>
  <c r="R351" i="417"/>
  <c r="S11" i="417"/>
  <c r="I21" i="417"/>
  <c r="I22" i="417"/>
  <c r="I44" i="417"/>
  <c r="K46" i="417"/>
  <c r="I49" i="417"/>
  <c r="I55" i="417"/>
  <c r="I63" i="417"/>
  <c r="I17" i="417"/>
  <c r="I23" i="417"/>
  <c r="I30" i="417"/>
  <c r="I36" i="417"/>
  <c r="I38" i="417"/>
  <c r="I43" i="417"/>
  <c r="I52" i="417"/>
  <c r="I79" i="417"/>
  <c r="H360" i="417"/>
  <c r="H359" i="417"/>
  <c r="H358" i="417"/>
  <c r="H357" i="417"/>
  <c r="H356" i="417"/>
  <c r="H355" i="417"/>
  <c r="H354" i="417"/>
  <c r="H353" i="417"/>
  <c r="H352" i="417"/>
  <c r="H351" i="417"/>
  <c r="N360" i="417"/>
  <c r="N359" i="417"/>
  <c r="N358" i="417"/>
  <c r="N357" i="417"/>
  <c r="N356" i="417"/>
  <c r="N355" i="417"/>
  <c r="N354" i="417"/>
  <c r="N353" i="417"/>
  <c r="N352" i="417"/>
  <c r="N351" i="417"/>
  <c r="T360" i="417"/>
  <c r="T359" i="417"/>
  <c r="T358" i="417"/>
  <c r="T357" i="417"/>
  <c r="T356" i="417"/>
  <c r="T355" i="417"/>
  <c r="T354" i="417"/>
  <c r="T353" i="417"/>
  <c r="T352" i="417"/>
  <c r="T351" i="417"/>
  <c r="Z360" i="417"/>
  <c r="Z359" i="417"/>
  <c r="Z358" i="417"/>
  <c r="Z357" i="417"/>
  <c r="Z356" i="417"/>
  <c r="Z355" i="417"/>
  <c r="Z354" i="417"/>
  <c r="Z353" i="417"/>
  <c r="Z352" i="417"/>
  <c r="Z351" i="417"/>
  <c r="I42" i="417"/>
  <c r="AA48" i="417"/>
  <c r="I53" i="417"/>
  <c r="I60" i="417"/>
  <c r="I62" i="417"/>
  <c r="I65" i="417"/>
  <c r="I73" i="417"/>
  <c r="I82" i="417"/>
  <c r="I57" i="417"/>
  <c r="I67" i="417"/>
  <c r="I76" i="417"/>
  <c r="I56" i="417"/>
  <c r="I70" i="417"/>
  <c r="I59" i="417"/>
  <c r="I64" i="417"/>
  <c r="I89" i="417"/>
  <c r="K94" i="417"/>
  <c r="AG94" i="417" s="1"/>
  <c r="I97" i="417"/>
  <c r="K101" i="417"/>
  <c r="O104" i="417"/>
  <c r="I109" i="417"/>
  <c r="I71" i="417"/>
  <c r="I77" i="417"/>
  <c r="I83" i="417"/>
  <c r="I90" i="417"/>
  <c r="I91" i="417"/>
  <c r="I98" i="417"/>
  <c r="I105" i="417"/>
  <c r="I108" i="417"/>
  <c r="I112" i="417"/>
  <c r="I118" i="417"/>
  <c r="I86" i="417"/>
  <c r="I93" i="417"/>
  <c r="I100" i="417"/>
  <c r="I114" i="417"/>
  <c r="AI149" i="417"/>
  <c r="I115" i="417"/>
  <c r="AH149" i="417"/>
  <c r="K123" i="417"/>
  <c r="I129" i="417"/>
  <c r="I135" i="417"/>
  <c r="I141" i="417"/>
  <c r="I148" i="417"/>
  <c r="AG149" i="417"/>
  <c r="I153" i="417"/>
  <c r="I156" i="417"/>
  <c r="I142" i="417"/>
  <c r="I187" i="417"/>
  <c r="I190" i="417"/>
  <c r="I120" i="417"/>
  <c r="I131" i="417"/>
  <c r="AG131" i="417" s="1"/>
  <c r="I137" i="417"/>
  <c r="I144" i="417"/>
  <c r="I150" i="417"/>
  <c r="AG150" i="417" s="1"/>
  <c r="I175" i="417"/>
  <c r="I177" i="417"/>
  <c r="I121" i="417"/>
  <c r="I132" i="417"/>
  <c r="I138" i="417"/>
  <c r="I145" i="417"/>
  <c r="I158" i="417"/>
  <c r="I161" i="417"/>
  <c r="I164" i="417"/>
  <c r="I189" i="417"/>
  <c r="I133" i="417"/>
  <c r="I139" i="417"/>
  <c r="I146" i="417"/>
  <c r="I165" i="417"/>
  <c r="I168" i="417"/>
  <c r="I169" i="417"/>
  <c r="I170" i="417"/>
  <c r="I157" i="417"/>
  <c r="I176" i="417"/>
  <c r="I178" i="417"/>
  <c r="I188" i="417"/>
  <c r="I192" i="417"/>
  <c r="I193" i="417"/>
  <c r="I194" i="417"/>
  <c r="I195" i="417"/>
  <c r="I196" i="417"/>
  <c r="I179" i="417"/>
  <c r="I199" i="417"/>
  <c r="I206" i="417"/>
  <c r="I208" i="417"/>
  <c r="I203" i="417"/>
  <c r="I205" i="417"/>
  <c r="I207" i="417"/>
  <c r="I209" i="417"/>
  <c r="I218" i="417"/>
  <c r="I226" i="417"/>
  <c r="I228" i="417"/>
  <c r="I231" i="417"/>
  <c r="I234" i="417"/>
  <c r="I237" i="417"/>
  <c r="I240" i="417"/>
  <c r="O241" i="417"/>
  <c r="I212" i="417"/>
  <c r="I219" i="417"/>
  <c r="I235" i="417"/>
  <c r="I238" i="417"/>
  <c r="I221" i="417"/>
  <c r="I217" i="417"/>
  <c r="I223" i="417"/>
  <c r="I224" i="417"/>
  <c r="I251" i="417"/>
  <c r="I256" i="417"/>
  <c r="I252" i="417"/>
  <c r="I266" i="417"/>
  <c r="I244" i="417"/>
  <c r="I245" i="417"/>
  <c r="I246" i="417"/>
  <c r="I247" i="417"/>
  <c r="I261" i="417"/>
  <c r="I248" i="417"/>
  <c r="I249" i="417"/>
  <c r="I263" i="417"/>
  <c r="I269" i="417"/>
  <c r="I275" i="417"/>
  <c r="I257" i="417"/>
  <c r="I264" i="417"/>
  <c r="I270" i="417"/>
  <c r="I276" i="417"/>
  <c r="I293" i="417"/>
  <c r="I272" i="417"/>
  <c r="I267" i="417"/>
  <c r="I273" i="417"/>
  <c r="O279" i="417"/>
  <c r="I280" i="417"/>
  <c r="I294" i="417"/>
  <c r="I295" i="417"/>
  <c r="O296" i="417"/>
  <c r="I297" i="417"/>
  <c r="I306" i="417"/>
  <c r="I307" i="417"/>
  <c r="I308" i="417"/>
  <c r="I309" i="417"/>
  <c r="I310" i="417"/>
  <c r="I311" i="417"/>
  <c r="I312" i="417"/>
  <c r="I313" i="417"/>
  <c r="I314" i="417"/>
  <c r="I315" i="417"/>
  <c r="O316" i="417"/>
  <c r="O317" i="417"/>
  <c r="O318" i="417"/>
  <c r="I321" i="417"/>
  <c r="I320" i="417"/>
  <c r="I325" i="417"/>
  <c r="I330" i="417"/>
  <c r="AG328" i="417"/>
  <c r="AK328" i="417" s="1"/>
  <c r="I334" i="417"/>
  <c r="I331" i="417"/>
  <c r="I323" i="417"/>
  <c r="I332" i="417"/>
  <c r="I336" i="417"/>
  <c r="AH150" i="417" l="1"/>
  <c r="AI150" i="417"/>
  <c r="AK150" i="417" s="1"/>
  <c r="AH131" i="417"/>
  <c r="R346" i="417"/>
  <c r="AK149" i="417"/>
  <c r="T346" i="417"/>
  <c r="AK47" i="417"/>
  <c r="V346" i="417"/>
  <c r="AI131" i="417"/>
  <c r="AK131" i="417" s="1"/>
  <c r="Z346" i="417"/>
  <c r="H346" i="417"/>
  <c r="L346" i="417"/>
  <c r="N346" i="417"/>
  <c r="X346" i="417"/>
  <c r="J346" i="417"/>
  <c r="P346" i="417"/>
  <c r="AE338" i="43"/>
  <c r="B338" i="43"/>
  <c r="AE337" i="43"/>
  <c r="B337" i="43"/>
  <c r="AI337" i="43" l="1"/>
  <c r="AI338" i="43"/>
  <c r="AH337" i="43"/>
  <c r="AH338" i="43"/>
  <c r="AB125" i="43"/>
  <c r="AB124" i="43"/>
  <c r="AB270" i="43"/>
  <c r="AL15" i="43"/>
  <c r="AD365" i="416"/>
  <c r="AD364" i="416"/>
  <c r="AD363" i="416"/>
  <c r="AD362" i="416"/>
  <c r="AD361" i="416"/>
  <c r="AD360" i="416"/>
  <c r="AD359" i="416"/>
  <c r="AD358" i="416"/>
  <c r="AD357" i="416"/>
  <c r="AD356" i="416"/>
  <c r="G354" i="416"/>
  <c r="G353" i="416"/>
  <c r="K349" i="416"/>
  <c r="I349" i="416"/>
  <c r="B349" i="416"/>
  <c r="A349" i="416"/>
  <c r="K348" i="416"/>
  <c r="I348" i="416"/>
  <c r="B348" i="416"/>
  <c r="A348" i="416"/>
  <c r="I347" i="416"/>
  <c r="B347" i="416"/>
  <c r="A347" i="416"/>
  <c r="I346" i="416"/>
  <c r="B346" i="416"/>
  <c r="A346" i="416"/>
  <c r="U345" i="416"/>
  <c r="S345" i="416"/>
  <c r="Q345" i="416"/>
  <c r="O345" i="416"/>
  <c r="M345" i="416"/>
  <c r="K345" i="416"/>
  <c r="B345" i="416"/>
  <c r="A345" i="416"/>
  <c r="AE344" i="416"/>
  <c r="AC344" i="416"/>
  <c r="AA344" i="416"/>
  <c r="Y344" i="416"/>
  <c r="W344" i="416"/>
  <c r="U344" i="416"/>
  <c r="S344" i="416"/>
  <c r="Q344" i="416"/>
  <c r="O344" i="416"/>
  <c r="M344" i="416"/>
  <c r="K344" i="416"/>
  <c r="I344" i="416"/>
  <c r="B344" i="416"/>
  <c r="A344" i="416"/>
  <c r="AE343" i="416"/>
  <c r="AC343" i="416"/>
  <c r="AA343" i="416"/>
  <c r="Y343" i="416"/>
  <c r="W343" i="416"/>
  <c r="U343" i="416"/>
  <c r="S343" i="416"/>
  <c r="Q343" i="416"/>
  <c r="O343" i="416"/>
  <c r="M343" i="416"/>
  <c r="K343" i="416"/>
  <c r="I343" i="416"/>
  <c r="B343" i="416"/>
  <c r="A343" i="416"/>
  <c r="AE342" i="416"/>
  <c r="AC342" i="416"/>
  <c r="AA342" i="416"/>
  <c r="Y342" i="416"/>
  <c r="W342" i="416"/>
  <c r="U342" i="416"/>
  <c r="S342" i="416"/>
  <c r="Q342" i="416"/>
  <c r="O342" i="416"/>
  <c r="M342" i="416"/>
  <c r="K342" i="416"/>
  <c r="I342" i="416"/>
  <c r="B342" i="416"/>
  <c r="A342" i="416"/>
  <c r="AE341" i="416"/>
  <c r="AC341" i="416"/>
  <c r="AA341" i="416"/>
  <c r="Y341" i="416"/>
  <c r="W341" i="416"/>
  <c r="M341" i="416"/>
  <c r="K341" i="416"/>
  <c r="I341" i="416"/>
  <c r="B341" i="416"/>
  <c r="A341" i="416"/>
  <c r="AE340" i="416"/>
  <c r="AC340" i="416"/>
  <c r="AA340" i="416"/>
  <c r="Y340" i="416"/>
  <c r="W340" i="416"/>
  <c r="O340" i="416"/>
  <c r="M340" i="416"/>
  <c r="K340" i="416"/>
  <c r="I340" i="416"/>
  <c r="B340" i="416"/>
  <c r="A340" i="416"/>
  <c r="AE339" i="416"/>
  <c r="AC339" i="416"/>
  <c r="AA339" i="416"/>
  <c r="Y339" i="416"/>
  <c r="W339" i="416"/>
  <c r="Q339" i="416"/>
  <c r="O339" i="416"/>
  <c r="M339" i="416"/>
  <c r="K339" i="416"/>
  <c r="I339" i="416"/>
  <c r="B339" i="416"/>
  <c r="A339" i="416"/>
  <c r="AH337" i="416"/>
  <c r="AE337" i="416"/>
  <c r="AC337" i="416"/>
  <c r="AA337" i="416"/>
  <c r="Y337" i="416"/>
  <c r="W337" i="416"/>
  <c r="U337" i="416"/>
  <c r="S337" i="416"/>
  <c r="Q337" i="416"/>
  <c r="O337" i="416"/>
  <c r="M337" i="416"/>
  <c r="K337" i="416"/>
  <c r="I337" i="416"/>
  <c r="B337" i="416"/>
  <c r="A337" i="416"/>
  <c r="AH336" i="416"/>
  <c r="AE336" i="416"/>
  <c r="AA336" i="416"/>
  <c r="Y336" i="416"/>
  <c r="W336" i="416"/>
  <c r="U336" i="416"/>
  <c r="S336" i="416"/>
  <c r="Q336" i="416"/>
  <c r="O336" i="416"/>
  <c r="M336" i="416"/>
  <c r="K336" i="416"/>
  <c r="I336" i="416"/>
  <c r="B336" i="416"/>
  <c r="A336" i="416"/>
  <c r="AH335" i="416"/>
  <c r="AE335" i="416"/>
  <c r="AC335" i="416"/>
  <c r="AA335" i="416"/>
  <c r="Y335" i="416"/>
  <c r="W335" i="416"/>
  <c r="U335" i="416"/>
  <c r="S335" i="416"/>
  <c r="Q335" i="416"/>
  <c r="O335" i="416"/>
  <c r="M335" i="416"/>
  <c r="K335" i="416"/>
  <c r="I335" i="416"/>
  <c r="B335" i="416"/>
  <c r="A335" i="416"/>
  <c r="AH334" i="416"/>
  <c r="AE334" i="416"/>
  <c r="AA334" i="416"/>
  <c r="Y334" i="416"/>
  <c r="W334" i="416"/>
  <c r="U334" i="416"/>
  <c r="S334" i="416"/>
  <c r="Q334" i="416"/>
  <c r="O334" i="416"/>
  <c r="M334" i="416"/>
  <c r="K334" i="416"/>
  <c r="I334" i="416"/>
  <c r="B334" i="416"/>
  <c r="A334" i="416"/>
  <c r="AH333" i="416"/>
  <c r="AE333" i="416"/>
  <c r="AA333" i="416"/>
  <c r="Y333" i="416"/>
  <c r="W333" i="416"/>
  <c r="U333" i="416"/>
  <c r="S333" i="416"/>
  <c r="Q333" i="416"/>
  <c r="O333" i="416"/>
  <c r="M333" i="416"/>
  <c r="K333" i="416"/>
  <c r="I333" i="416"/>
  <c r="B333" i="416"/>
  <c r="A333" i="416"/>
  <c r="AH332" i="416"/>
  <c r="AE332" i="416"/>
  <c r="AA332" i="416"/>
  <c r="Y332" i="416"/>
  <c r="W332" i="416"/>
  <c r="U332" i="416"/>
  <c r="S332" i="416"/>
  <c r="Q332" i="416"/>
  <c r="O332" i="416"/>
  <c r="M332" i="416"/>
  <c r="K332" i="416"/>
  <c r="I332" i="416"/>
  <c r="B332" i="416"/>
  <c r="A332" i="416"/>
  <c r="AH331" i="416"/>
  <c r="AE331" i="416"/>
  <c r="AA331" i="416"/>
  <c r="Y331" i="416"/>
  <c r="W331" i="416"/>
  <c r="U331" i="416"/>
  <c r="S331" i="416"/>
  <c r="Q331" i="416"/>
  <c r="O331" i="416"/>
  <c r="M331" i="416"/>
  <c r="K331" i="416"/>
  <c r="I331" i="416"/>
  <c r="B331" i="416"/>
  <c r="A331" i="416"/>
  <c r="AH330" i="416"/>
  <c r="AE330" i="416"/>
  <c r="AA330" i="416"/>
  <c r="Y330" i="416"/>
  <c r="W330" i="416"/>
  <c r="U330" i="416"/>
  <c r="S330" i="416"/>
  <c r="Q330" i="416"/>
  <c r="O330" i="416"/>
  <c r="M330" i="416"/>
  <c r="K330" i="416"/>
  <c r="I330" i="416"/>
  <c r="B330" i="416"/>
  <c r="A330" i="416"/>
  <c r="AH329" i="416"/>
  <c r="AE329" i="416"/>
  <c r="AA329" i="416"/>
  <c r="Y329" i="416"/>
  <c r="W329" i="416"/>
  <c r="U329" i="416"/>
  <c r="S329" i="416"/>
  <c r="Q329" i="416"/>
  <c r="O329" i="416"/>
  <c r="M329" i="416"/>
  <c r="K329" i="416"/>
  <c r="I329" i="416"/>
  <c r="B329" i="416"/>
  <c r="A329" i="416"/>
  <c r="AH328" i="416"/>
  <c r="AE328" i="416"/>
  <c r="AA328" i="416"/>
  <c r="Y328" i="416"/>
  <c r="W328" i="416"/>
  <c r="U328" i="416"/>
  <c r="S328" i="416"/>
  <c r="Q328" i="416"/>
  <c r="O328" i="416"/>
  <c r="M328" i="416"/>
  <c r="K328" i="416"/>
  <c r="I328" i="416"/>
  <c r="B328" i="416"/>
  <c r="A328" i="416"/>
  <c r="AE327" i="416"/>
  <c r="AA327" i="416"/>
  <c r="Y327" i="416"/>
  <c r="W327" i="416"/>
  <c r="U327" i="416"/>
  <c r="S327" i="416"/>
  <c r="Q327" i="416"/>
  <c r="O327" i="416"/>
  <c r="M327" i="416"/>
  <c r="K327" i="416"/>
  <c r="I327" i="416"/>
  <c r="B327" i="416"/>
  <c r="A327" i="416"/>
  <c r="AH326" i="416"/>
  <c r="AE326" i="416"/>
  <c r="AA326" i="416"/>
  <c r="Y326" i="416"/>
  <c r="W326" i="416"/>
  <c r="U326" i="416"/>
  <c r="S326" i="416"/>
  <c r="Q326" i="416"/>
  <c r="O326" i="416"/>
  <c r="M326" i="416"/>
  <c r="K326" i="416"/>
  <c r="I326" i="416"/>
  <c r="B326" i="416"/>
  <c r="A326" i="416"/>
  <c r="AH325" i="416"/>
  <c r="AE325" i="416"/>
  <c r="AA325" i="416"/>
  <c r="Y325" i="416"/>
  <c r="W325" i="416"/>
  <c r="U325" i="416"/>
  <c r="S325" i="416"/>
  <c r="Q325" i="416"/>
  <c r="O325" i="416"/>
  <c r="M325" i="416"/>
  <c r="K325" i="416"/>
  <c r="I325" i="416"/>
  <c r="B325" i="416"/>
  <c r="A325" i="416"/>
  <c r="AH324" i="416"/>
  <c r="AE324" i="416"/>
  <c r="AA324" i="416"/>
  <c r="Y324" i="416"/>
  <c r="W324" i="416"/>
  <c r="U324" i="416"/>
  <c r="S324" i="416"/>
  <c r="Q324" i="416"/>
  <c r="O324" i="416"/>
  <c r="M324" i="416"/>
  <c r="K324" i="416"/>
  <c r="I324" i="416"/>
  <c r="B324" i="416"/>
  <c r="A324" i="416"/>
  <c r="AH323" i="416"/>
  <c r="AE323" i="416"/>
  <c r="AA323" i="416"/>
  <c r="Y323" i="416"/>
  <c r="W323" i="416"/>
  <c r="U323" i="416"/>
  <c r="S323" i="416"/>
  <c r="Q323" i="416"/>
  <c r="O323" i="416"/>
  <c r="M323" i="416"/>
  <c r="K323" i="416"/>
  <c r="I323" i="416"/>
  <c r="B323" i="416"/>
  <c r="A323" i="416"/>
  <c r="AH322" i="416"/>
  <c r="AE322" i="416"/>
  <c r="AA322" i="416"/>
  <c r="Y322" i="416"/>
  <c r="W322" i="416"/>
  <c r="U322" i="416"/>
  <c r="S322" i="416"/>
  <c r="Q322" i="416"/>
  <c r="O322" i="416"/>
  <c r="M322" i="416"/>
  <c r="K322" i="416"/>
  <c r="I322" i="416"/>
  <c r="B322" i="416"/>
  <c r="A322" i="416"/>
  <c r="AH321" i="416"/>
  <c r="AE321" i="416"/>
  <c r="AA321" i="416"/>
  <c r="Y321" i="416"/>
  <c r="W321" i="416"/>
  <c r="U321" i="416"/>
  <c r="S321" i="416"/>
  <c r="Q321" i="416"/>
  <c r="O321" i="416"/>
  <c r="M321" i="416"/>
  <c r="K321" i="416"/>
  <c r="I321" i="416"/>
  <c r="B321" i="416"/>
  <c r="A321" i="416"/>
  <c r="AH320" i="416"/>
  <c r="AE320" i="416"/>
  <c r="AA320" i="416"/>
  <c r="Y320" i="416"/>
  <c r="W320" i="416"/>
  <c r="U320" i="416"/>
  <c r="S320" i="416"/>
  <c r="Q320" i="416"/>
  <c r="O320" i="416"/>
  <c r="M320" i="416"/>
  <c r="K320" i="416"/>
  <c r="I320" i="416"/>
  <c r="B320" i="416"/>
  <c r="A320" i="416"/>
  <c r="AH319" i="416"/>
  <c r="AE319" i="416"/>
  <c r="AA319" i="416"/>
  <c r="Y319" i="416"/>
  <c r="W319" i="416"/>
  <c r="U319" i="416"/>
  <c r="S319" i="416"/>
  <c r="Q319" i="416"/>
  <c r="O319" i="416"/>
  <c r="M319" i="416"/>
  <c r="K319" i="416"/>
  <c r="I319" i="416"/>
  <c r="B319" i="416"/>
  <c r="A319" i="416"/>
  <c r="AE318" i="416"/>
  <c r="AA318" i="416"/>
  <c r="Y318" i="416"/>
  <c r="W318" i="416"/>
  <c r="U318" i="416"/>
  <c r="S318" i="416"/>
  <c r="Q318" i="416"/>
  <c r="O318" i="416"/>
  <c r="M318" i="416"/>
  <c r="K318" i="416"/>
  <c r="I318" i="416"/>
  <c r="B318" i="416"/>
  <c r="A318" i="416"/>
  <c r="AH317" i="416"/>
  <c r="AE317" i="416"/>
  <c r="AA317" i="416"/>
  <c r="Y317" i="416"/>
  <c r="W317" i="416"/>
  <c r="U317" i="416"/>
  <c r="S317" i="416"/>
  <c r="Q317" i="416"/>
  <c r="O317" i="416"/>
  <c r="M317" i="416"/>
  <c r="K317" i="416"/>
  <c r="I317" i="416"/>
  <c r="B317" i="416"/>
  <c r="A317" i="416"/>
  <c r="AH316" i="416"/>
  <c r="AE316" i="416"/>
  <c r="AA316" i="416"/>
  <c r="Y316" i="416"/>
  <c r="W316" i="416"/>
  <c r="U316" i="416"/>
  <c r="S316" i="416"/>
  <c r="Q316" i="416"/>
  <c r="O316" i="416"/>
  <c r="M316" i="416"/>
  <c r="K316" i="416"/>
  <c r="I316" i="416"/>
  <c r="B316" i="416"/>
  <c r="A316" i="416"/>
  <c r="AH315" i="416"/>
  <c r="AE315" i="416"/>
  <c r="AA315" i="416"/>
  <c r="Y315" i="416"/>
  <c r="W315" i="416"/>
  <c r="U315" i="416"/>
  <c r="S315" i="416"/>
  <c r="Q315" i="416"/>
  <c r="O315" i="416"/>
  <c r="M315" i="416"/>
  <c r="K315" i="416"/>
  <c r="I315" i="416"/>
  <c r="B315" i="416"/>
  <c r="A315" i="416"/>
  <c r="AH314" i="416"/>
  <c r="AE314" i="416"/>
  <c r="AA314" i="416"/>
  <c r="Y314" i="416"/>
  <c r="W314" i="416"/>
  <c r="U314" i="416"/>
  <c r="S314" i="416"/>
  <c r="Q314" i="416"/>
  <c r="O314" i="416"/>
  <c r="M314" i="416"/>
  <c r="K314" i="416"/>
  <c r="I314" i="416"/>
  <c r="B314" i="416"/>
  <c r="A314" i="416"/>
  <c r="AE313" i="416"/>
  <c r="AA313" i="416"/>
  <c r="Y313" i="416"/>
  <c r="W313" i="416"/>
  <c r="U313" i="416"/>
  <c r="S313" i="416"/>
  <c r="Q313" i="416"/>
  <c r="O313" i="416"/>
  <c r="B313" i="416"/>
  <c r="A313" i="416"/>
  <c r="AH312" i="416"/>
  <c r="AE312" i="416"/>
  <c r="AA312" i="416"/>
  <c r="Y312" i="416"/>
  <c r="W312" i="416"/>
  <c r="U312" i="416"/>
  <c r="S312" i="416"/>
  <c r="Q312" i="416"/>
  <c r="O312" i="416"/>
  <c r="B312" i="416"/>
  <c r="A312" i="416"/>
  <c r="AE311" i="416"/>
  <c r="AA311" i="416"/>
  <c r="Y311" i="416"/>
  <c r="W311" i="416"/>
  <c r="U311" i="416"/>
  <c r="S311" i="416"/>
  <c r="Q311" i="416"/>
  <c r="O311" i="416"/>
  <c r="B311" i="416"/>
  <c r="A311" i="416"/>
  <c r="AH310" i="416"/>
  <c r="AE310" i="416"/>
  <c r="AA310" i="416"/>
  <c r="Y310" i="416"/>
  <c r="W310" i="416"/>
  <c r="U310" i="416"/>
  <c r="S310" i="416"/>
  <c r="Q310" i="416"/>
  <c r="O310" i="416"/>
  <c r="M310" i="416"/>
  <c r="K310" i="416"/>
  <c r="I310" i="416"/>
  <c r="B310" i="416"/>
  <c r="A310" i="416"/>
  <c r="AH309" i="416"/>
  <c r="AE309" i="416"/>
  <c r="AA309" i="416"/>
  <c r="Y309" i="416"/>
  <c r="W309" i="416"/>
  <c r="U309" i="416"/>
  <c r="S309" i="416"/>
  <c r="Q309" i="416"/>
  <c r="O309" i="416"/>
  <c r="M309" i="416"/>
  <c r="K309" i="416"/>
  <c r="I309" i="416"/>
  <c r="B309" i="416"/>
  <c r="A309" i="416"/>
  <c r="AH308" i="416"/>
  <c r="AE308" i="416"/>
  <c r="AA308" i="416"/>
  <c r="Y308" i="416"/>
  <c r="W308" i="416"/>
  <c r="U308" i="416"/>
  <c r="S308" i="416"/>
  <c r="Q308" i="416"/>
  <c r="O308" i="416"/>
  <c r="M308" i="416"/>
  <c r="K308" i="416"/>
  <c r="I308" i="416"/>
  <c r="B308" i="416"/>
  <c r="A308" i="416"/>
  <c r="AE307" i="416"/>
  <c r="AA307" i="416"/>
  <c r="Y307" i="416"/>
  <c r="W307" i="416"/>
  <c r="U307" i="416"/>
  <c r="S307" i="416"/>
  <c r="Q307" i="416"/>
  <c r="O307" i="416"/>
  <c r="M307" i="416"/>
  <c r="K307" i="416"/>
  <c r="I307" i="416"/>
  <c r="B307" i="416"/>
  <c r="A307" i="416"/>
  <c r="AH306" i="416"/>
  <c r="AE306" i="416"/>
  <c r="AA306" i="416"/>
  <c r="Y306" i="416"/>
  <c r="W306" i="416"/>
  <c r="U306" i="416"/>
  <c r="S306" i="416"/>
  <c r="Q306" i="416"/>
  <c r="O306" i="416"/>
  <c r="M306" i="416"/>
  <c r="K306" i="416"/>
  <c r="I306" i="416"/>
  <c r="B306" i="416"/>
  <c r="A306" i="416"/>
  <c r="AH305" i="416"/>
  <c r="AE305" i="416"/>
  <c r="AA305" i="416"/>
  <c r="Y305" i="416"/>
  <c r="W305" i="416"/>
  <c r="U305" i="416"/>
  <c r="S305" i="416"/>
  <c r="Q305" i="416"/>
  <c r="O305" i="416"/>
  <c r="M305" i="416"/>
  <c r="K305" i="416"/>
  <c r="I305" i="416"/>
  <c r="B305" i="416"/>
  <c r="A305" i="416"/>
  <c r="AH304" i="416"/>
  <c r="AE304" i="416"/>
  <c r="AA304" i="416"/>
  <c r="Y304" i="416"/>
  <c r="W304" i="416"/>
  <c r="U304" i="416"/>
  <c r="S304" i="416"/>
  <c r="Q304" i="416"/>
  <c r="O304" i="416"/>
  <c r="M304" i="416"/>
  <c r="K304" i="416"/>
  <c r="I304" i="416"/>
  <c r="B304" i="416"/>
  <c r="A304" i="416"/>
  <c r="AH303" i="416"/>
  <c r="AE303" i="416"/>
  <c r="AA303" i="416"/>
  <c r="Y303" i="416"/>
  <c r="W303" i="416"/>
  <c r="U303" i="416"/>
  <c r="S303" i="416"/>
  <c r="Q303" i="416"/>
  <c r="O303" i="416"/>
  <c r="M303" i="416"/>
  <c r="K303" i="416"/>
  <c r="I303" i="416"/>
  <c r="B303" i="416"/>
  <c r="A303" i="416"/>
  <c r="AE302" i="416"/>
  <c r="AA302" i="416"/>
  <c r="Y302" i="416"/>
  <c r="W302" i="416"/>
  <c r="U302" i="416"/>
  <c r="S302" i="416"/>
  <c r="Q302" i="416"/>
  <c r="O302" i="416"/>
  <c r="M302" i="416"/>
  <c r="K302" i="416"/>
  <c r="I302" i="416"/>
  <c r="B302" i="416"/>
  <c r="A302" i="416"/>
  <c r="AE301" i="416"/>
  <c r="AA301" i="416"/>
  <c r="Y301" i="416"/>
  <c r="W301" i="416"/>
  <c r="U301" i="416"/>
  <c r="S301" i="416"/>
  <c r="Q301" i="416"/>
  <c r="O301" i="416"/>
  <c r="M301" i="416"/>
  <c r="K301" i="416"/>
  <c r="I301" i="416"/>
  <c r="B301" i="416"/>
  <c r="A301" i="416"/>
  <c r="AH300" i="416"/>
  <c r="AE300" i="416"/>
  <c r="AA300" i="416"/>
  <c r="Y300" i="416"/>
  <c r="W300" i="416"/>
  <c r="U300" i="416"/>
  <c r="S300" i="416"/>
  <c r="Q300" i="416"/>
  <c r="O300" i="416"/>
  <c r="M300" i="416"/>
  <c r="K300" i="416"/>
  <c r="I300" i="416"/>
  <c r="B300" i="416"/>
  <c r="A300" i="416"/>
  <c r="AH299" i="416"/>
  <c r="AE299" i="416"/>
  <c r="AC299" i="416"/>
  <c r="AA299" i="416"/>
  <c r="Y299" i="416"/>
  <c r="W299" i="416"/>
  <c r="U299" i="416"/>
  <c r="S299" i="416"/>
  <c r="Q299" i="416"/>
  <c r="O299" i="416"/>
  <c r="M299" i="416"/>
  <c r="K299" i="416"/>
  <c r="I299" i="416"/>
  <c r="B299" i="416"/>
  <c r="A299" i="416"/>
  <c r="AH298" i="416"/>
  <c r="AE298" i="416"/>
  <c r="AA298" i="416"/>
  <c r="Y298" i="416"/>
  <c r="W298" i="416"/>
  <c r="U298" i="416"/>
  <c r="S298" i="416"/>
  <c r="Q298" i="416"/>
  <c r="O298" i="416"/>
  <c r="M298" i="416"/>
  <c r="K298" i="416"/>
  <c r="I298" i="416"/>
  <c r="B298" i="416"/>
  <c r="A298" i="416"/>
  <c r="AH297" i="416"/>
  <c r="AE297" i="416"/>
  <c r="AA297" i="416"/>
  <c r="Y297" i="416"/>
  <c r="W297" i="416"/>
  <c r="U297" i="416"/>
  <c r="S297" i="416"/>
  <c r="Q297" i="416"/>
  <c r="O297" i="416"/>
  <c r="M297" i="416"/>
  <c r="K297" i="416"/>
  <c r="I297" i="416"/>
  <c r="B297" i="416"/>
  <c r="A297" i="416"/>
  <c r="AH296" i="416"/>
  <c r="AE296" i="416"/>
  <c r="AA296" i="416"/>
  <c r="Y296" i="416"/>
  <c r="W296" i="416"/>
  <c r="U296" i="416"/>
  <c r="S296" i="416"/>
  <c r="Q296" i="416"/>
  <c r="O296" i="416"/>
  <c r="M296" i="416"/>
  <c r="K296" i="416"/>
  <c r="I296" i="416"/>
  <c r="B296" i="416"/>
  <c r="A296" i="416"/>
  <c r="AE295" i="416"/>
  <c r="AA295" i="416"/>
  <c r="Y295" i="416"/>
  <c r="W295" i="416"/>
  <c r="U295" i="416"/>
  <c r="S295" i="416"/>
  <c r="Q295" i="416"/>
  <c r="O295" i="416"/>
  <c r="M295" i="416"/>
  <c r="K295" i="416"/>
  <c r="I295" i="416"/>
  <c r="B295" i="416"/>
  <c r="A295" i="416"/>
  <c r="AE294" i="416"/>
  <c r="AA294" i="416"/>
  <c r="Y294" i="416"/>
  <c r="W294" i="416"/>
  <c r="U294" i="416"/>
  <c r="S294" i="416"/>
  <c r="Q294" i="416"/>
  <c r="O294" i="416"/>
  <c r="M294" i="416"/>
  <c r="K294" i="416"/>
  <c r="I294" i="416"/>
  <c r="B294" i="416"/>
  <c r="A294" i="416"/>
  <c r="AH293" i="416"/>
  <c r="AE293" i="416"/>
  <c r="AA293" i="416"/>
  <c r="Y293" i="416"/>
  <c r="W293" i="416"/>
  <c r="U293" i="416"/>
  <c r="S293" i="416"/>
  <c r="Q293" i="416"/>
  <c r="O293" i="416"/>
  <c r="M293" i="416"/>
  <c r="K293" i="416"/>
  <c r="I293" i="416"/>
  <c r="B293" i="416"/>
  <c r="A293" i="416"/>
  <c r="AE292" i="416"/>
  <c r="AA292" i="416"/>
  <c r="Y292" i="416"/>
  <c r="W292" i="416"/>
  <c r="U292" i="416"/>
  <c r="S292" i="416"/>
  <c r="Q292" i="416"/>
  <c r="O292" i="416"/>
  <c r="M292" i="416"/>
  <c r="K292" i="416"/>
  <c r="I292" i="416"/>
  <c r="B292" i="416"/>
  <c r="A292" i="416"/>
  <c r="AE291" i="416"/>
  <c r="AA291" i="416"/>
  <c r="Y291" i="416"/>
  <c r="W291" i="416"/>
  <c r="U291" i="416"/>
  <c r="S291" i="416"/>
  <c r="Q291" i="416"/>
  <c r="O291" i="416"/>
  <c r="M291" i="416"/>
  <c r="K291" i="416"/>
  <c r="I291" i="416"/>
  <c r="B291" i="416"/>
  <c r="A291" i="416"/>
  <c r="AE290" i="416"/>
  <c r="AA290" i="416"/>
  <c r="Y290" i="416"/>
  <c r="W290" i="416"/>
  <c r="U290" i="416"/>
  <c r="S290" i="416"/>
  <c r="Q290" i="416"/>
  <c r="O290" i="416"/>
  <c r="M290" i="416"/>
  <c r="K290" i="416"/>
  <c r="I290" i="416"/>
  <c r="B290" i="416"/>
  <c r="A290" i="416"/>
  <c r="AE289" i="416"/>
  <c r="AA289" i="416"/>
  <c r="Y289" i="416"/>
  <c r="W289" i="416"/>
  <c r="U289" i="416"/>
  <c r="S289" i="416"/>
  <c r="Q289" i="416"/>
  <c r="O289" i="416"/>
  <c r="M289" i="416"/>
  <c r="K289" i="416"/>
  <c r="I289" i="416"/>
  <c r="B289" i="416"/>
  <c r="A289" i="416"/>
  <c r="AE288" i="416"/>
  <c r="AA288" i="416"/>
  <c r="Y288" i="416"/>
  <c r="W288" i="416"/>
  <c r="U288" i="416"/>
  <c r="S288" i="416"/>
  <c r="Q288" i="416"/>
  <c r="O288" i="416"/>
  <c r="M288" i="416"/>
  <c r="K288" i="416"/>
  <c r="I288" i="416"/>
  <c r="B288" i="416"/>
  <c r="A288" i="416"/>
  <c r="AE287" i="416"/>
  <c r="AA287" i="416"/>
  <c r="Y287" i="416"/>
  <c r="W287" i="416"/>
  <c r="U287" i="416"/>
  <c r="S287" i="416"/>
  <c r="Q287" i="416"/>
  <c r="O287" i="416"/>
  <c r="M287" i="416"/>
  <c r="K287" i="416"/>
  <c r="I287" i="416"/>
  <c r="B287" i="416"/>
  <c r="A287" i="416"/>
  <c r="AE286" i="416"/>
  <c r="AA286" i="416"/>
  <c r="Y286" i="416"/>
  <c r="W286" i="416"/>
  <c r="U286" i="416"/>
  <c r="S286" i="416"/>
  <c r="Q286" i="416"/>
  <c r="O286" i="416"/>
  <c r="M286" i="416"/>
  <c r="K286" i="416"/>
  <c r="I286" i="416"/>
  <c r="B286" i="416"/>
  <c r="A286" i="416"/>
  <c r="AH285" i="416"/>
  <c r="AE285" i="416"/>
  <c r="AA285" i="416"/>
  <c r="Y285" i="416"/>
  <c r="W285" i="416"/>
  <c r="U285" i="416"/>
  <c r="S285" i="416"/>
  <c r="Q285" i="416"/>
  <c r="O285" i="416"/>
  <c r="M285" i="416"/>
  <c r="K285" i="416"/>
  <c r="I285" i="416"/>
  <c r="B285" i="416"/>
  <c r="A285" i="416"/>
  <c r="AE284" i="416"/>
  <c r="AA284" i="416"/>
  <c r="Y284" i="416"/>
  <c r="W284" i="416"/>
  <c r="U284" i="416"/>
  <c r="S284" i="416"/>
  <c r="Q284" i="416"/>
  <c r="O284" i="416"/>
  <c r="M284" i="416"/>
  <c r="K284" i="416"/>
  <c r="I284" i="416"/>
  <c r="B284" i="416"/>
  <c r="A284" i="416"/>
  <c r="AE283" i="416"/>
  <c r="AA283" i="416"/>
  <c r="Y283" i="416"/>
  <c r="W283" i="416"/>
  <c r="U283" i="416"/>
  <c r="S283" i="416"/>
  <c r="Q283" i="416"/>
  <c r="O283" i="416"/>
  <c r="M283" i="416"/>
  <c r="K283" i="416"/>
  <c r="I283" i="416"/>
  <c r="B283" i="416"/>
  <c r="A283" i="416"/>
  <c r="AE282" i="416"/>
  <c r="AA282" i="416"/>
  <c r="Y282" i="416"/>
  <c r="W282" i="416"/>
  <c r="U282" i="416"/>
  <c r="S282" i="416"/>
  <c r="Q282" i="416"/>
  <c r="O282" i="416"/>
  <c r="M282" i="416"/>
  <c r="K282" i="416"/>
  <c r="I282" i="416"/>
  <c r="B282" i="416"/>
  <c r="A282" i="416"/>
  <c r="AH281" i="416"/>
  <c r="AE281" i="416"/>
  <c r="AA281" i="416"/>
  <c r="Y281" i="416"/>
  <c r="W281" i="416"/>
  <c r="U281" i="416"/>
  <c r="S281" i="416"/>
  <c r="Q281" i="416"/>
  <c r="O281" i="416"/>
  <c r="M281" i="416"/>
  <c r="K281" i="416"/>
  <c r="I281" i="416"/>
  <c r="B281" i="416"/>
  <c r="A281" i="416"/>
  <c r="AE280" i="416"/>
  <c r="AA280" i="416"/>
  <c r="Y280" i="416"/>
  <c r="W280" i="416"/>
  <c r="U280" i="416"/>
  <c r="S280" i="416"/>
  <c r="Q280" i="416"/>
  <c r="O280" i="416"/>
  <c r="M280" i="416"/>
  <c r="K280" i="416"/>
  <c r="I280" i="416"/>
  <c r="B280" i="416"/>
  <c r="A280" i="416"/>
  <c r="AE279" i="416"/>
  <c r="AA279" i="416"/>
  <c r="Y279" i="416"/>
  <c r="W279" i="416"/>
  <c r="U279" i="416"/>
  <c r="S279" i="416"/>
  <c r="Q279" i="416"/>
  <c r="O279" i="416"/>
  <c r="M279" i="416"/>
  <c r="K279" i="416"/>
  <c r="I279" i="416"/>
  <c r="B279" i="416"/>
  <c r="A279" i="416"/>
  <c r="AE278" i="416"/>
  <c r="AA278" i="416"/>
  <c r="Y278" i="416"/>
  <c r="W278" i="416"/>
  <c r="U278" i="416"/>
  <c r="S278" i="416"/>
  <c r="Q278" i="416"/>
  <c r="O278" i="416"/>
  <c r="M278" i="416"/>
  <c r="K278" i="416"/>
  <c r="I278" i="416"/>
  <c r="B278" i="416"/>
  <c r="A278" i="416"/>
  <c r="AE277" i="416"/>
  <c r="AA277" i="416"/>
  <c r="Y277" i="416"/>
  <c r="W277" i="416"/>
  <c r="U277" i="416"/>
  <c r="S277" i="416"/>
  <c r="Q277" i="416"/>
  <c r="O277" i="416"/>
  <c r="M277" i="416"/>
  <c r="K277" i="416"/>
  <c r="I277" i="416"/>
  <c r="B277" i="416"/>
  <c r="A277" i="416"/>
  <c r="AE276" i="416"/>
  <c r="AA276" i="416"/>
  <c r="Y276" i="416"/>
  <c r="W276" i="416"/>
  <c r="U276" i="416"/>
  <c r="S276" i="416"/>
  <c r="Q276" i="416"/>
  <c r="O276" i="416"/>
  <c r="M276" i="416"/>
  <c r="K276" i="416"/>
  <c r="I276" i="416"/>
  <c r="B276" i="416"/>
  <c r="A276" i="416"/>
  <c r="AH275" i="416"/>
  <c r="AE275" i="416"/>
  <c r="AA275" i="416"/>
  <c r="Y275" i="416"/>
  <c r="W275" i="416"/>
  <c r="U275" i="416"/>
  <c r="S275" i="416"/>
  <c r="Q275" i="416"/>
  <c r="O275" i="416"/>
  <c r="M275" i="416"/>
  <c r="K275" i="416"/>
  <c r="I275" i="416"/>
  <c r="B275" i="416"/>
  <c r="A275" i="416"/>
  <c r="AE274" i="416"/>
  <c r="AA274" i="416"/>
  <c r="Y274" i="416"/>
  <c r="W274" i="416"/>
  <c r="U274" i="416"/>
  <c r="S274" i="416"/>
  <c r="Q274" i="416"/>
  <c r="O274" i="416"/>
  <c r="M274" i="416"/>
  <c r="K274" i="416"/>
  <c r="I274" i="416"/>
  <c r="B274" i="416"/>
  <c r="A274" i="416"/>
  <c r="AE273" i="416"/>
  <c r="AA273" i="416"/>
  <c r="Y273" i="416"/>
  <c r="W273" i="416"/>
  <c r="U273" i="416"/>
  <c r="S273" i="416"/>
  <c r="Q273" i="416"/>
  <c r="O273" i="416"/>
  <c r="B273" i="416"/>
  <c r="A273" i="416"/>
  <c r="AE272" i="416"/>
  <c r="AA272" i="416"/>
  <c r="Y272" i="416"/>
  <c r="W272" i="416"/>
  <c r="U272" i="416"/>
  <c r="S272" i="416"/>
  <c r="Q272" i="416"/>
  <c r="O272" i="416"/>
  <c r="M272" i="416"/>
  <c r="K272" i="416"/>
  <c r="I272" i="416"/>
  <c r="B272" i="416"/>
  <c r="A272" i="416"/>
  <c r="AE271" i="416"/>
  <c r="AA271" i="416"/>
  <c r="Y271" i="416"/>
  <c r="W271" i="416"/>
  <c r="U271" i="416"/>
  <c r="S271" i="416"/>
  <c r="Q271" i="416"/>
  <c r="O271" i="416"/>
  <c r="M271" i="416"/>
  <c r="K271" i="416"/>
  <c r="I271" i="416"/>
  <c r="B271" i="416"/>
  <c r="A271" i="416"/>
  <c r="AE270" i="416"/>
  <c r="AA270" i="416"/>
  <c r="Y270" i="416"/>
  <c r="W270" i="416"/>
  <c r="U270" i="416"/>
  <c r="S270" i="416"/>
  <c r="Q270" i="416"/>
  <c r="O270" i="416"/>
  <c r="M270" i="416"/>
  <c r="K270" i="416"/>
  <c r="I270" i="416"/>
  <c r="B270" i="416"/>
  <c r="A270" i="416"/>
  <c r="AH269" i="416"/>
  <c r="AE269" i="416"/>
  <c r="AA269" i="416"/>
  <c r="Y269" i="416"/>
  <c r="W269" i="416"/>
  <c r="U269" i="416"/>
  <c r="S269" i="416"/>
  <c r="Q269" i="416"/>
  <c r="O269" i="416"/>
  <c r="M269" i="416"/>
  <c r="K269" i="416"/>
  <c r="I269" i="416"/>
  <c r="B269" i="416"/>
  <c r="A269" i="416"/>
  <c r="AH268" i="416"/>
  <c r="AE268" i="416"/>
  <c r="AA268" i="416"/>
  <c r="Y268" i="416"/>
  <c r="W268" i="416"/>
  <c r="U268" i="416"/>
  <c r="S268" i="416"/>
  <c r="Q268" i="416"/>
  <c r="O268" i="416"/>
  <c r="M268" i="416"/>
  <c r="K268" i="416"/>
  <c r="I268" i="416"/>
  <c r="B268" i="416"/>
  <c r="A268" i="416"/>
  <c r="AH267" i="416"/>
  <c r="AE267" i="416"/>
  <c r="AA267" i="416"/>
  <c r="Y267" i="416"/>
  <c r="W267" i="416"/>
  <c r="U267" i="416"/>
  <c r="S267" i="416"/>
  <c r="Q267" i="416"/>
  <c r="O267" i="416"/>
  <c r="M267" i="416"/>
  <c r="K267" i="416"/>
  <c r="I267" i="416"/>
  <c r="B267" i="416"/>
  <c r="A267" i="416"/>
  <c r="AE266" i="416"/>
  <c r="AA266" i="416"/>
  <c r="Y266" i="416"/>
  <c r="W266" i="416"/>
  <c r="U266" i="416"/>
  <c r="S266" i="416"/>
  <c r="Q266" i="416"/>
  <c r="O266" i="416"/>
  <c r="M266" i="416"/>
  <c r="K266" i="416"/>
  <c r="I266" i="416"/>
  <c r="B266" i="416"/>
  <c r="A266" i="416"/>
  <c r="AE265" i="416"/>
  <c r="AA265" i="416"/>
  <c r="Y265" i="416"/>
  <c r="W265" i="416"/>
  <c r="U265" i="416"/>
  <c r="S265" i="416"/>
  <c r="Q265" i="416"/>
  <c r="O265" i="416"/>
  <c r="M265" i="416"/>
  <c r="K265" i="416"/>
  <c r="I265" i="416"/>
  <c r="B265" i="416"/>
  <c r="A265" i="416"/>
  <c r="AE264" i="416"/>
  <c r="AA264" i="416"/>
  <c r="Y264" i="416"/>
  <c r="W264" i="416"/>
  <c r="U264" i="416"/>
  <c r="S264" i="416"/>
  <c r="Q264" i="416"/>
  <c r="O264" i="416"/>
  <c r="M264" i="416"/>
  <c r="K264" i="416"/>
  <c r="I264" i="416"/>
  <c r="B264" i="416"/>
  <c r="A264" i="416"/>
  <c r="AH263" i="416"/>
  <c r="AE263" i="416"/>
  <c r="AA263" i="416"/>
  <c r="Y263" i="416"/>
  <c r="W263" i="416"/>
  <c r="U263" i="416"/>
  <c r="S263" i="416"/>
  <c r="Q263" i="416"/>
  <c r="O263" i="416"/>
  <c r="M263" i="416"/>
  <c r="K263" i="416"/>
  <c r="I263" i="416"/>
  <c r="B263" i="416"/>
  <c r="A263" i="416"/>
  <c r="AE262" i="416"/>
  <c r="AA262" i="416"/>
  <c r="Y262" i="416"/>
  <c r="W262" i="416"/>
  <c r="U262" i="416"/>
  <c r="S262" i="416"/>
  <c r="Q262" i="416"/>
  <c r="O262" i="416"/>
  <c r="M262" i="416"/>
  <c r="K262" i="416"/>
  <c r="I262" i="416"/>
  <c r="B262" i="416"/>
  <c r="A262" i="416"/>
  <c r="AE261" i="416"/>
  <c r="AA261" i="416"/>
  <c r="Y261" i="416"/>
  <c r="W261" i="416"/>
  <c r="U261" i="416"/>
  <c r="S261" i="416"/>
  <c r="Q261" i="416"/>
  <c r="O261" i="416"/>
  <c r="M261" i="416"/>
  <c r="K261" i="416"/>
  <c r="I261" i="416"/>
  <c r="B261" i="416"/>
  <c r="A261" i="416"/>
  <c r="AE260" i="416"/>
  <c r="AA260" i="416"/>
  <c r="Y260" i="416"/>
  <c r="W260" i="416"/>
  <c r="U260" i="416"/>
  <c r="S260" i="416"/>
  <c r="Q260" i="416"/>
  <c r="O260" i="416"/>
  <c r="M260" i="416"/>
  <c r="K260" i="416"/>
  <c r="I260" i="416"/>
  <c r="B260" i="416"/>
  <c r="A260" i="416"/>
  <c r="AE259" i="416"/>
  <c r="AA259" i="416"/>
  <c r="Y259" i="416"/>
  <c r="W259" i="416"/>
  <c r="U259" i="416"/>
  <c r="S259" i="416"/>
  <c r="Q259" i="416"/>
  <c r="O259" i="416"/>
  <c r="M259" i="416"/>
  <c r="K259" i="416"/>
  <c r="I259" i="416"/>
  <c r="B259" i="416"/>
  <c r="A259" i="416"/>
  <c r="AE258" i="416"/>
  <c r="AA258" i="416"/>
  <c r="Y258" i="416"/>
  <c r="W258" i="416"/>
  <c r="U258" i="416"/>
  <c r="S258" i="416"/>
  <c r="Q258" i="416"/>
  <c r="O258" i="416"/>
  <c r="M258" i="416"/>
  <c r="K258" i="416"/>
  <c r="I258" i="416"/>
  <c r="B258" i="416"/>
  <c r="A258" i="416"/>
  <c r="AH257" i="416"/>
  <c r="AE257" i="416"/>
  <c r="AA257" i="416"/>
  <c r="Y257" i="416"/>
  <c r="W257" i="416"/>
  <c r="U257" i="416"/>
  <c r="S257" i="416"/>
  <c r="Q257" i="416"/>
  <c r="O257" i="416"/>
  <c r="M257" i="416"/>
  <c r="K257" i="416"/>
  <c r="I257" i="416"/>
  <c r="B257" i="416"/>
  <c r="A257" i="416"/>
  <c r="AH256" i="416"/>
  <c r="AE256" i="416"/>
  <c r="AA256" i="416"/>
  <c r="Y256" i="416"/>
  <c r="W256" i="416"/>
  <c r="U256" i="416"/>
  <c r="S256" i="416"/>
  <c r="Q256" i="416"/>
  <c r="O256" i="416"/>
  <c r="M256" i="416"/>
  <c r="K256" i="416"/>
  <c r="I256" i="416"/>
  <c r="B256" i="416"/>
  <c r="A256" i="416"/>
  <c r="AE255" i="416"/>
  <c r="AA255" i="416"/>
  <c r="Y255" i="416"/>
  <c r="W255" i="416"/>
  <c r="U255" i="416"/>
  <c r="S255" i="416"/>
  <c r="Q255" i="416"/>
  <c r="O255" i="416"/>
  <c r="M255" i="416"/>
  <c r="K255" i="416"/>
  <c r="I255" i="416"/>
  <c r="B255" i="416"/>
  <c r="A255" i="416"/>
  <c r="AE254" i="416"/>
  <c r="AA254" i="416"/>
  <c r="Y254" i="416"/>
  <c r="W254" i="416"/>
  <c r="U254" i="416"/>
  <c r="S254" i="416"/>
  <c r="Q254" i="416"/>
  <c r="O254" i="416"/>
  <c r="M254" i="416"/>
  <c r="K254" i="416"/>
  <c r="I254" i="416"/>
  <c r="B254" i="416"/>
  <c r="A254" i="416"/>
  <c r="AH253" i="416"/>
  <c r="AE253" i="416"/>
  <c r="AA253" i="416"/>
  <c r="Y253" i="416"/>
  <c r="W253" i="416"/>
  <c r="U253" i="416"/>
  <c r="S253" i="416"/>
  <c r="Q253" i="416"/>
  <c r="O253" i="416"/>
  <c r="M253" i="416"/>
  <c r="K253" i="416"/>
  <c r="I253" i="416"/>
  <c r="B253" i="416"/>
  <c r="A253" i="416"/>
  <c r="AE252" i="416"/>
  <c r="AA252" i="416"/>
  <c r="Y252" i="416"/>
  <c r="W252" i="416"/>
  <c r="U252" i="416"/>
  <c r="S252" i="416"/>
  <c r="Q252" i="416"/>
  <c r="O252" i="416"/>
  <c r="M252" i="416"/>
  <c r="K252" i="416"/>
  <c r="I252" i="416"/>
  <c r="B252" i="416"/>
  <c r="A252" i="416"/>
  <c r="AE251" i="416"/>
  <c r="AA251" i="416"/>
  <c r="Y251" i="416"/>
  <c r="W251" i="416"/>
  <c r="U251" i="416"/>
  <c r="S251" i="416"/>
  <c r="Q251" i="416"/>
  <c r="O251" i="416"/>
  <c r="B251" i="416"/>
  <c r="A251" i="416"/>
  <c r="AH250" i="416"/>
  <c r="AE250" i="416"/>
  <c r="AA250" i="416"/>
  <c r="Y250" i="416"/>
  <c r="W250" i="416"/>
  <c r="U250" i="416"/>
  <c r="S250" i="416"/>
  <c r="Q250" i="416"/>
  <c r="O250" i="416"/>
  <c r="M250" i="416"/>
  <c r="K250" i="416"/>
  <c r="I250" i="416"/>
  <c r="B250" i="416"/>
  <c r="A250" i="416"/>
  <c r="AH249" i="416"/>
  <c r="AE249" i="416"/>
  <c r="AA249" i="416"/>
  <c r="Y249" i="416"/>
  <c r="W249" i="416"/>
  <c r="U249" i="416"/>
  <c r="S249" i="416"/>
  <c r="Q249" i="416"/>
  <c r="O249" i="416"/>
  <c r="M249" i="416"/>
  <c r="K249" i="416"/>
  <c r="I249" i="416"/>
  <c r="B249" i="416"/>
  <c r="A249" i="416"/>
  <c r="AH248" i="416"/>
  <c r="AE248" i="416"/>
  <c r="AA248" i="416"/>
  <c r="Y248" i="416"/>
  <c r="W248" i="416"/>
  <c r="U248" i="416"/>
  <c r="S248" i="416"/>
  <c r="Q248" i="416"/>
  <c r="O248" i="416"/>
  <c r="M248" i="416"/>
  <c r="K248" i="416"/>
  <c r="I248" i="416"/>
  <c r="B248" i="416"/>
  <c r="A248" i="416"/>
  <c r="AH247" i="416"/>
  <c r="AE247" i="416"/>
  <c r="AA247" i="416"/>
  <c r="Y247" i="416"/>
  <c r="W247" i="416"/>
  <c r="U247" i="416"/>
  <c r="S247" i="416"/>
  <c r="Q247" i="416"/>
  <c r="O247" i="416"/>
  <c r="M247" i="416"/>
  <c r="K247" i="416"/>
  <c r="I247" i="416"/>
  <c r="B247" i="416"/>
  <c r="A247" i="416"/>
  <c r="AH246" i="416"/>
  <c r="AE246" i="416"/>
  <c r="AA246" i="416"/>
  <c r="Y246" i="416"/>
  <c r="W246" i="416"/>
  <c r="U246" i="416"/>
  <c r="S246" i="416"/>
  <c r="Q246" i="416"/>
  <c r="O246" i="416"/>
  <c r="M246" i="416"/>
  <c r="K246" i="416"/>
  <c r="I246" i="416"/>
  <c r="B246" i="416"/>
  <c r="A246" i="416"/>
  <c r="B245" i="416"/>
  <c r="A245" i="416"/>
  <c r="AH244" i="416"/>
  <c r="AE244" i="416"/>
  <c r="AA244" i="416"/>
  <c r="Y244" i="416"/>
  <c r="W244" i="416"/>
  <c r="U244" i="416"/>
  <c r="S244" i="416"/>
  <c r="Q244" i="416"/>
  <c r="O244" i="416"/>
  <c r="B244" i="416"/>
  <c r="A244" i="416"/>
  <c r="AH243" i="416"/>
  <c r="AE243" i="416"/>
  <c r="AA243" i="416"/>
  <c r="Y243" i="416"/>
  <c r="W243" i="416"/>
  <c r="U243" i="416"/>
  <c r="S243" i="416"/>
  <c r="Q243" i="416"/>
  <c r="O243" i="416"/>
  <c r="M243" i="416"/>
  <c r="K243" i="416"/>
  <c r="I243" i="416"/>
  <c r="B243" i="416"/>
  <c r="A243" i="416"/>
  <c r="AH242" i="416"/>
  <c r="AE242" i="416"/>
  <c r="AA242" i="416"/>
  <c r="Y242" i="416"/>
  <c r="W242" i="416"/>
  <c r="U242" i="416"/>
  <c r="S242" i="416"/>
  <c r="Q242" i="416"/>
  <c r="O242" i="416"/>
  <c r="M242" i="416"/>
  <c r="K242" i="416"/>
  <c r="I242" i="416"/>
  <c r="B242" i="416"/>
  <c r="A242" i="416"/>
  <c r="AH241" i="416"/>
  <c r="AE241" i="416"/>
  <c r="AA241" i="416"/>
  <c r="Y241" i="416"/>
  <c r="W241" i="416"/>
  <c r="U241" i="416"/>
  <c r="S241" i="416"/>
  <c r="Q241" i="416"/>
  <c r="O241" i="416"/>
  <c r="M241" i="416"/>
  <c r="K241" i="416"/>
  <c r="I241" i="416"/>
  <c r="B241" i="416"/>
  <c r="A241" i="416"/>
  <c r="AH240" i="416"/>
  <c r="AE240" i="416"/>
  <c r="AA240" i="416"/>
  <c r="Y240" i="416"/>
  <c r="W240" i="416"/>
  <c r="U240" i="416"/>
  <c r="S240" i="416"/>
  <c r="Q240" i="416"/>
  <c r="O240" i="416"/>
  <c r="M240" i="416"/>
  <c r="K240" i="416"/>
  <c r="I240" i="416"/>
  <c r="B240" i="416"/>
  <c r="A240" i="416"/>
  <c r="AH239" i="416"/>
  <c r="AE239" i="416"/>
  <c r="AA239" i="416"/>
  <c r="Y239" i="416"/>
  <c r="W239" i="416"/>
  <c r="U239" i="416"/>
  <c r="S239" i="416"/>
  <c r="Q239" i="416"/>
  <c r="O239" i="416"/>
  <c r="M239" i="416"/>
  <c r="K239" i="416"/>
  <c r="I239" i="416"/>
  <c r="B239" i="416"/>
  <c r="A239" i="416"/>
  <c r="AH238" i="416"/>
  <c r="AE238" i="416"/>
  <c r="AA238" i="416"/>
  <c r="Y238" i="416"/>
  <c r="W238" i="416"/>
  <c r="U238" i="416"/>
  <c r="S238" i="416"/>
  <c r="Q238" i="416"/>
  <c r="O238" i="416"/>
  <c r="M238" i="416"/>
  <c r="K238" i="416"/>
  <c r="I238" i="416"/>
  <c r="B238" i="416"/>
  <c r="A238" i="416"/>
  <c r="AH237" i="416"/>
  <c r="AE237" i="416"/>
  <c r="AA237" i="416"/>
  <c r="Y237" i="416"/>
  <c r="W237" i="416"/>
  <c r="U237" i="416"/>
  <c r="S237" i="416"/>
  <c r="Q237" i="416"/>
  <c r="O237" i="416"/>
  <c r="M237" i="416"/>
  <c r="K237" i="416"/>
  <c r="I237" i="416"/>
  <c r="B237" i="416"/>
  <c r="A237" i="416"/>
  <c r="AH236" i="416"/>
  <c r="AE236" i="416"/>
  <c r="AA236" i="416"/>
  <c r="Y236" i="416"/>
  <c r="W236" i="416"/>
  <c r="U236" i="416"/>
  <c r="S236" i="416"/>
  <c r="Q236" i="416"/>
  <c r="O236" i="416"/>
  <c r="M236" i="416"/>
  <c r="K236" i="416"/>
  <c r="I236" i="416"/>
  <c r="B236" i="416"/>
  <c r="A236" i="416"/>
  <c r="AH235" i="416"/>
  <c r="AE235" i="416"/>
  <c r="AA235" i="416"/>
  <c r="Y235" i="416"/>
  <c r="W235" i="416"/>
  <c r="U235" i="416"/>
  <c r="S235" i="416"/>
  <c r="Q235" i="416"/>
  <c r="O235" i="416"/>
  <c r="M235" i="416"/>
  <c r="K235" i="416"/>
  <c r="I235" i="416"/>
  <c r="B235" i="416"/>
  <c r="A235" i="416"/>
  <c r="AH234" i="416"/>
  <c r="AE234" i="416"/>
  <c r="AA234" i="416"/>
  <c r="Y234" i="416"/>
  <c r="W234" i="416"/>
  <c r="U234" i="416"/>
  <c r="S234" i="416"/>
  <c r="Q234" i="416"/>
  <c r="O234" i="416"/>
  <c r="M234" i="416"/>
  <c r="K234" i="416"/>
  <c r="I234" i="416"/>
  <c r="B234" i="416"/>
  <c r="A234" i="416"/>
  <c r="AH233" i="416"/>
  <c r="AE233" i="416"/>
  <c r="AA233" i="416"/>
  <c r="Y233" i="416"/>
  <c r="W233" i="416"/>
  <c r="U233" i="416"/>
  <c r="S233" i="416"/>
  <c r="Q233" i="416"/>
  <c r="O233" i="416"/>
  <c r="M233" i="416"/>
  <c r="K233" i="416"/>
  <c r="I233" i="416"/>
  <c r="B233" i="416"/>
  <c r="A233" i="416"/>
  <c r="AH232" i="416"/>
  <c r="AE232" i="416"/>
  <c r="AA232" i="416"/>
  <c r="Y232" i="416"/>
  <c r="W232" i="416"/>
  <c r="U232" i="416"/>
  <c r="S232" i="416"/>
  <c r="Q232" i="416"/>
  <c r="O232" i="416"/>
  <c r="M232" i="416"/>
  <c r="K232" i="416"/>
  <c r="I232" i="416"/>
  <c r="B232" i="416"/>
  <c r="A232" i="416"/>
  <c r="AH231" i="416"/>
  <c r="AE231" i="416"/>
  <c r="AA231" i="416"/>
  <c r="Y231" i="416"/>
  <c r="W231" i="416"/>
  <c r="U231" i="416"/>
  <c r="S231" i="416"/>
  <c r="Q231" i="416"/>
  <c r="O231" i="416"/>
  <c r="M231" i="416"/>
  <c r="K231" i="416"/>
  <c r="I231" i="416"/>
  <c r="B231" i="416"/>
  <c r="A231" i="416"/>
  <c r="AH230" i="416"/>
  <c r="AE230" i="416"/>
  <c r="AA230" i="416"/>
  <c r="Y230" i="416"/>
  <c r="W230" i="416"/>
  <c r="U230" i="416"/>
  <c r="S230" i="416"/>
  <c r="Q230" i="416"/>
  <c r="O230" i="416"/>
  <c r="M230" i="416"/>
  <c r="K230" i="416"/>
  <c r="I230" i="416"/>
  <c r="B230" i="416"/>
  <c r="A230" i="416"/>
  <c r="AH229" i="416"/>
  <c r="AE229" i="416"/>
  <c r="AA229" i="416"/>
  <c r="Y229" i="416"/>
  <c r="W229" i="416"/>
  <c r="U229" i="416"/>
  <c r="S229" i="416"/>
  <c r="Q229" i="416"/>
  <c r="O229" i="416"/>
  <c r="M229" i="416"/>
  <c r="K229" i="416"/>
  <c r="I229" i="416"/>
  <c r="B229" i="416"/>
  <c r="A229" i="416"/>
  <c r="AH228" i="416"/>
  <c r="AE228" i="416"/>
  <c r="AA228" i="416"/>
  <c r="Y228" i="416"/>
  <c r="W228" i="416"/>
  <c r="U228" i="416"/>
  <c r="S228" i="416"/>
  <c r="Q228" i="416"/>
  <c r="O228" i="416"/>
  <c r="M228" i="416"/>
  <c r="K228" i="416"/>
  <c r="I228" i="416"/>
  <c r="B228" i="416"/>
  <c r="A228" i="416"/>
  <c r="AH227" i="416"/>
  <c r="AE227" i="416"/>
  <c r="AA227" i="416"/>
  <c r="Y227" i="416"/>
  <c r="W227" i="416"/>
  <c r="U227" i="416"/>
  <c r="S227" i="416"/>
  <c r="Q227" i="416"/>
  <c r="O227" i="416"/>
  <c r="M227" i="416"/>
  <c r="K227" i="416"/>
  <c r="I227" i="416"/>
  <c r="B227" i="416"/>
  <c r="A227" i="416"/>
  <c r="AH226" i="416"/>
  <c r="AE226" i="416"/>
  <c r="AA226" i="416"/>
  <c r="Y226" i="416"/>
  <c r="W226" i="416"/>
  <c r="U226" i="416"/>
  <c r="S226" i="416"/>
  <c r="Q226" i="416"/>
  <c r="O226" i="416"/>
  <c r="M226" i="416"/>
  <c r="K226" i="416"/>
  <c r="I226" i="416"/>
  <c r="B226" i="416"/>
  <c r="A226" i="416"/>
  <c r="AH225" i="416"/>
  <c r="AE225" i="416"/>
  <c r="AA225" i="416"/>
  <c r="Y225" i="416"/>
  <c r="W225" i="416"/>
  <c r="U225" i="416"/>
  <c r="S225" i="416"/>
  <c r="Q225" i="416"/>
  <c r="O225" i="416"/>
  <c r="M225" i="416"/>
  <c r="K225" i="416"/>
  <c r="I225" i="416"/>
  <c r="B225" i="416"/>
  <c r="A225" i="416"/>
  <c r="AH224" i="416"/>
  <c r="AE224" i="416"/>
  <c r="AA224" i="416"/>
  <c r="Y224" i="416"/>
  <c r="W224" i="416"/>
  <c r="U224" i="416"/>
  <c r="S224" i="416"/>
  <c r="Q224" i="416"/>
  <c r="O224" i="416"/>
  <c r="M224" i="416"/>
  <c r="K224" i="416"/>
  <c r="I224" i="416"/>
  <c r="B224" i="416"/>
  <c r="A224" i="416"/>
  <c r="AH223" i="416"/>
  <c r="AE223" i="416"/>
  <c r="AA223" i="416"/>
  <c r="Y223" i="416"/>
  <c r="W223" i="416"/>
  <c r="U223" i="416"/>
  <c r="S223" i="416"/>
  <c r="Q223" i="416"/>
  <c r="O223" i="416"/>
  <c r="M223" i="416"/>
  <c r="K223" i="416"/>
  <c r="I223" i="416"/>
  <c r="B223" i="416"/>
  <c r="A223" i="416"/>
  <c r="AH222" i="416"/>
  <c r="AE222" i="416"/>
  <c r="AA222" i="416"/>
  <c r="Y222" i="416"/>
  <c r="W222" i="416"/>
  <c r="U222" i="416"/>
  <c r="S222" i="416"/>
  <c r="Q222" i="416"/>
  <c r="O222" i="416"/>
  <c r="M222" i="416"/>
  <c r="K222" i="416"/>
  <c r="I222" i="416"/>
  <c r="B222" i="416"/>
  <c r="A222" i="416"/>
  <c r="AH221" i="416"/>
  <c r="AE221" i="416"/>
  <c r="AA221" i="416"/>
  <c r="Y221" i="416"/>
  <c r="W221" i="416"/>
  <c r="U221" i="416"/>
  <c r="S221" i="416"/>
  <c r="Q221" i="416"/>
  <c r="O221" i="416"/>
  <c r="M221" i="416"/>
  <c r="K221" i="416"/>
  <c r="I221" i="416"/>
  <c r="B221" i="416"/>
  <c r="A221" i="416"/>
  <c r="AH220" i="416"/>
  <c r="AE220" i="416"/>
  <c r="AA220" i="416"/>
  <c r="Y220" i="416"/>
  <c r="W220" i="416"/>
  <c r="U220" i="416"/>
  <c r="S220" i="416"/>
  <c r="Q220" i="416"/>
  <c r="O220" i="416"/>
  <c r="M220" i="416"/>
  <c r="K220" i="416"/>
  <c r="I220" i="416"/>
  <c r="B220" i="416"/>
  <c r="A220" i="416"/>
  <c r="AE219" i="416"/>
  <c r="B219" i="416"/>
  <c r="A219" i="416"/>
  <c r="AE218" i="416"/>
  <c r="AA218" i="416"/>
  <c r="Y218" i="416"/>
  <c r="W218" i="416"/>
  <c r="U218" i="416"/>
  <c r="S218" i="416"/>
  <c r="Q218" i="416"/>
  <c r="O218" i="416"/>
  <c r="M218" i="416"/>
  <c r="K218" i="416"/>
  <c r="I218" i="416"/>
  <c r="B218" i="416"/>
  <c r="A218" i="416"/>
  <c r="AH217" i="416"/>
  <c r="AE217" i="416"/>
  <c r="AA217" i="416"/>
  <c r="Y217" i="416"/>
  <c r="W217" i="416"/>
  <c r="U217" i="416"/>
  <c r="S217" i="416"/>
  <c r="Q217" i="416"/>
  <c r="O217" i="416"/>
  <c r="M217" i="416"/>
  <c r="K217" i="416"/>
  <c r="I217" i="416"/>
  <c r="B217" i="416"/>
  <c r="A217" i="416"/>
  <c r="AH216" i="416"/>
  <c r="AE216" i="416"/>
  <c r="AA216" i="416"/>
  <c r="Y216" i="416"/>
  <c r="W216" i="416"/>
  <c r="U216" i="416"/>
  <c r="S216" i="416"/>
  <c r="Q216" i="416"/>
  <c r="O216" i="416"/>
  <c r="M216" i="416"/>
  <c r="K216" i="416"/>
  <c r="I216" i="416"/>
  <c r="B216" i="416"/>
  <c r="A216" i="416"/>
  <c r="AH215" i="416"/>
  <c r="AE215" i="416"/>
  <c r="AA215" i="416"/>
  <c r="Y215" i="416"/>
  <c r="W215" i="416"/>
  <c r="U215" i="416"/>
  <c r="S215" i="416"/>
  <c r="Q215" i="416"/>
  <c r="O215" i="416"/>
  <c r="M215" i="416"/>
  <c r="K215" i="416"/>
  <c r="I215" i="416"/>
  <c r="B215" i="416"/>
  <c r="A215" i="416"/>
  <c r="AH214" i="416"/>
  <c r="AE214" i="416"/>
  <c r="AA214" i="416"/>
  <c r="Y214" i="416"/>
  <c r="W214" i="416"/>
  <c r="U214" i="416"/>
  <c r="S214" i="416"/>
  <c r="Q214" i="416"/>
  <c r="O214" i="416"/>
  <c r="M214" i="416"/>
  <c r="K214" i="416"/>
  <c r="I214" i="416"/>
  <c r="B214" i="416"/>
  <c r="A214" i="416"/>
  <c r="AH213" i="416"/>
  <c r="AE213" i="416"/>
  <c r="AA213" i="416"/>
  <c r="Y213" i="416"/>
  <c r="W213" i="416"/>
  <c r="U213" i="416"/>
  <c r="S213" i="416"/>
  <c r="Q213" i="416"/>
  <c r="O213" i="416"/>
  <c r="M213" i="416"/>
  <c r="K213" i="416"/>
  <c r="I213" i="416"/>
  <c r="B213" i="416"/>
  <c r="A213" i="416"/>
  <c r="AE212" i="416"/>
  <c r="AA212" i="416"/>
  <c r="Y212" i="416"/>
  <c r="W212" i="416"/>
  <c r="U212" i="416"/>
  <c r="S212" i="416"/>
  <c r="Q212" i="416"/>
  <c r="O212" i="416"/>
  <c r="M212" i="416"/>
  <c r="K212" i="416"/>
  <c r="I212" i="416"/>
  <c r="B212" i="416"/>
  <c r="A212" i="416"/>
  <c r="AH211" i="416"/>
  <c r="AE211" i="416"/>
  <c r="AA211" i="416"/>
  <c r="Y211" i="416"/>
  <c r="W211" i="416"/>
  <c r="U211" i="416"/>
  <c r="S211" i="416"/>
  <c r="Q211" i="416"/>
  <c r="O211" i="416"/>
  <c r="M211" i="416"/>
  <c r="K211" i="416"/>
  <c r="I211" i="416"/>
  <c r="B211" i="416"/>
  <c r="A211" i="416"/>
  <c r="AE210" i="416"/>
  <c r="AA210" i="416"/>
  <c r="Y210" i="416"/>
  <c r="W210" i="416"/>
  <c r="U210" i="416"/>
  <c r="S210" i="416"/>
  <c r="Q210" i="416"/>
  <c r="O210" i="416"/>
  <c r="M210" i="416"/>
  <c r="K210" i="416"/>
  <c r="I210" i="416"/>
  <c r="B210" i="416"/>
  <c r="A210" i="416"/>
  <c r="AH209" i="416"/>
  <c r="AE209" i="416"/>
  <c r="AA209" i="416"/>
  <c r="Y209" i="416"/>
  <c r="W209" i="416"/>
  <c r="U209" i="416"/>
  <c r="S209" i="416"/>
  <c r="Q209" i="416"/>
  <c r="O209" i="416"/>
  <c r="M209" i="416"/>
  <c r="K209" i="416"/>
  <c r="I209" i="416"/>
  <c r="B209" i="416"/>
  <c r="A209" i="416"/>
  <c r="AH208" i="416"/>
  <c r="AE208" i="416"/>
  <c r="AA208" i="416"/>
  <c r="Y208" i="416"/>
  <c r="W208" i="416"/>
  <c r="U208" i="416"/>
  <c r="S208" i="416"/>
  <c r="Q208" i="416"/>
  <c r="O208" i="416"/>
  <c r="M208" i="416"/>
  <c r="K208" i="416"/>
  <c r="I208" i="416"/>
  <c r="B208" i="416"/>
  <c r="A208" i="416"/>
  <c r="AH207" i="416"/>
  <c r="AE207" i="416"/>
  <c r="AA207" i="416"/>
  <c r="Y207" i="416"/>
  <c r="W207" i="416"/>
  <c r="U207" i="416"/>
  <c r="S207" i="416"/>
  <c r="Q207" i="416"/>
  <c r="O207" i="416"/>
  <c r="M207" i="416"/>
  <c r="K207" i="416"/>
  <c r="I207" i="416"/>
  <c r="B207" i="416"/>
  <c r="A207" i="416"/>
  <c r="AH206" i="416"/>
  <c r="AE206" i="416"/>
  <c r="AA206" i="416"/>
  <c r="Y206" i="416"/>
  <c r="W206" i="416"/>
  <c r="U206" i="416"/>
  <c r="S206" i="416"/>
  <c r="Q206" i="416"/>
  <c r="O206" i="416"/>
  <c r="M206" i="416"/>
  <c r="K206" i="416"/>
  <c r="I206" i="416"/>
  <c r="B206" i="416"/>
  <c r="A206" i="416"/>
  <c r="AH205" i="416"/>
  <c r="AE205" i="416"/>
  <c r="AA205" i="416"/>
  <c r="Y205" i="416"/>
  <c r="W205" i="416"/>
  <c r="U205" i="416"/>
  <c r="S205" i="416"/>
  <c r="Q205" i="416"/>
  <c r="O205" i="416"/>
  <c r="M205" i="416"/>
  <c r="K205" i="416"/>
  <c r="I205" i="416"/>
  <c r="B205" i="416"/>
  <c r="A205" i="416"/>
  <c r="AE204" i="416"/>
  <c r="AA204" i="416"/>
  <c r="Y204" i="416"/>
  <c r="W204" i="416"/>
  <c r="U204" i="416"/>
  <c r="S204" i="416"/>
  <c r="Q204" i="416"/>
  <c r="O204" i="416"/>
  <c r="M204" i="416"/>
  <c r="K204" i="416"/>
  <c r="I204" i="416"/>
  <c r="B204" i="416"/>
  <c r="A204" i="416"/>
  <c r="AE203" i="416"/>
  <c r="AA203" i="416"/>
  <c r="Y203" i="416"/>
  <c r="W203" i="416"/>
  <c r="U203" i="416"/>
  <c r="S203" i="416"/>
  <c r="Q203" i="416"/>
  <c r="O203" i="416"/>
  <c r="M203" i="416"/>
  <c r="K203" i="416"/>
  <c r="I203" i="416"/>
  <c r="B203" i="416"/>
  <c r="A203" i="416"/>
  <c r="AE202" i="416"/>
  <c r="AA202" i="416"/>
  <c r="Y202" i="416"/>
  <c r="W202" i="416"/>
  <c r="U202" i="416"/>
  <c r="S202" i="416"/>
  <c r="Q202" i="416"/>
  <c r="O202" i="416"/>
  <c r="M202" i="416"/>
  <c r="K202" i="416"/>
  <c r="I202" i="416"/>
  <c r="B202" i="416"/>
  <c r="A202" i="416"/>
  <c r="AH201" i="416"/>
  <c r="AE201" i="416"/>
  <c r="AA201" i="416"/>
  <c r="Y201" i="416"/>
  <c r="W201" i="416"/>
  <c r="U201" i="416"/>
  <c r="S201" i="416"/>
  <c r="Q201" i="416"/>
  <c r="O201" i="416"/>
  <c r="M201" i="416"/>
  <c r="K201" i="416"/>
  <c r="I201" i="416"/>
  <c r="B201" i="416"/>
  <c r="A201" i="416"/>
  <c r="AH200" i="416"/>
  <c r="AE200" i="416"/>
  <c r="AA200" i="416"/>
  <c r="Y200" i="416"/>
  <c r="W200" i="416"/>
  <c r="U200" i="416"/>
  <c r="S200" i="416"/>
  <c r="Q200" i="416"/>
  <c r="O200" i="416"/>
  <c r="M200" i="416"/>
  <c r="K200" i="416"/>
  <c r="I200" i="416"/>
  <c r="B200" i="416"/>
  <c r="A200" i="416"/>
  <c r="AH199" i="416"/>
  <c r="AE199" i="416"/>
  <c r="AA199" i="416"/>
  <c r="Y199" i="416"/>
  <c r="W199" i="416"/>
  <c r="U199" i="416"/>
  <c r="S199" i="416"/>
  <c r="Q199" i="416"/>
  <c r="O199" i="416"/>
  <c r="B199" i="416"/>
  <c r="A199" i="416"/>
  <c r="AE198" i="416"/>
  <c r="AA198" i="416"/>
  <c r="Y198" i="416"/>
  <c r="W198" i="416"/>
  <c r="U198" i="416"/>
  <c r="S198" i="416"/>
  <c r="Q198" i="416"/>
  <c r="O198" i="416"/>
  <c r="M198" i="416"/>
  <c r="K198" i="416"/>
  <c r="I198" i="416"/>
  <c r="B198" i="416"/>
  <c r="A198" i="416"/>
  <c r="AE197" i="416"/>
  <c r="AA197" i="416"/>
  <c r="Y197" i="416"/>
  <c r="W197" i="416"/>
  <c r="U197" i="416"/>
  <c r="S197" i="416"/>
  <c r="Q197" i="416"/>
  <c r="O197" i="416"/>
  <c r="M197" i="416"/>
  <c r="K197" i="416"/>
  <c r="I197" i="416"/>
  <c r="B197" i="416"/>
  <c r="A197" i="416"/>
  <c r="AH196" i="416"/>
  <c r="AE196" i="416"/>
  <c r="AA196" i="416"/>
  <c r="Y196" i="416"/>
  <c r="W196" i="416"/>
  <c r="U196" i="416"/>
  <c r="S196" i="416"/>
  <c r="Q196" i="416"/>
  <c r="O196" i="416"/>
  <c r="M196" i="416"/>
  <c r="K196" i="416"/>
  <c r="I196" i="416"/>
  <c r="B196" i="416"/>
  <c r="A196" i="416"/>
  <c r="AE195" i="416"/>
  <c r="AA195" i="416"/>
  <c r="Y195" i="416"/>
  <c r="W195" i="416"/>
  <c r="U195" i="416"/>
  <c r="S195" i="416"/>
  <c r="Q195" i="416"/>
  <c r="O195" i="416"/>
  <c r="M195" i="416"/>
  <c r="K195" i="416"/>
  <c r="I195" i="416"/>
  <c r="B195" i="416"/>
  <c r="A195" i="416"/>
  <c r="AH194" i="416"/>
  <c r="AE194" i="416"/>
  <c r="AA194" i="416"/>
  <c r="Y194" i="416"/>
  <c r="W194" i="416"/>
  <c r="U194" i="416"/>
  <c r="S194" i="416"/>
  <c r="Q194" i="416"/>
  <c r="O194" i="416"/>
  <c r="M194" i="416"/>
  <c r="K194" i="416"/>
  <c r="I194" i="416"/>
  <c r="B194" i="416"/>
  <c r="A194" i="416"/>
  <c r="AE193" i="416"/>
  <c r="AA193" i="416"/>
  <c r="Y193" i="416"/>
  <c r="W193" i="416"/>
  <c r="U193" i="416"/>
  <c r="S193" i="416"/>
  <c r="Q193" i="416"/>
  <c r="O193" i="416"/>
  <c r="M193" i="416"/>
  <c r="K193" i="416"/>
  <c r="I193" i="416"/>
  <c r="B193" i="416"/>
  <c r="A193" i="416"/>
  <c r="AE192" i="416"/>
  <c r="AA192" i="416"/>
  <c r="Y192" i="416"/>
  <c r="W192" i="416"/>
  <c r="U192" i="416"/>
  <c r="S192" i="416"/>
  <c r="Q192" i="416"/>
  <c r="O192" i="416"/>
  <c r="M192" i="416"/>
  <c r="K192" i="416"/>
  <c r="I192" i="416"/>
  <c r="B192" i="416"/>
  <c r="A192" i="416"/>
  <c r="AE191" i="416"/>
  <c r="AA191" i="416"/>
  <c r="Y191" i="416"/>
  <c r="W191" i="416"/>
  <c r="U191" i="416"/>
  <c r="S191" i="416"/>
  <c r="Q191" i="416"/>
  <c r="O191" i="416"/>
  <c r="M191" i="416"/>
  <c r="K191" i="416"/>
  <c r="I191" i="416"/>
  <c r="B191" i="416"/>
  <c r="A191" i="416"/>
  <c r="AE190" i="416"/>
  <c r="AA190" i="416"/>
  <c r="Y190" i="416"/>
  <c r="W190" i="416"/>
  <c r="U190" i="416"/>
  <c r="S190" i="416"/>
  <c r="Q190" i="416"/>
  <c r="O190" i="416"/>
  <c r="M190" i="416"/>
  <c r="K190" i="416"/>
  <c r="I190" i="416"/>
  <c r="B190" i="416"/>
  <c r="A190" i="416"/>
  <c r="AE189" i="416"/>
  <c r="AA189" i="416"/>
  <c r="Y189" i="416"/>
  <c r="W189" i="416"/>
  <c r="U189" i="416"/>
  <c r="S189" i="416"/>
  <c r="Q189" i="416"/>
  <c r="O189" i="416"/>
  <c r="M189" i="416"/>
  <c r="K189" i="416"/>
  <c r="I189" i="416"/>
  <c r="B189" i="416"/>
  <c r="A189" i="416"/>
  <c r="AE188" i="416"/>
  <c r="AA188" i="416"/>
  <c r="Y188" i="416"/>
  <c r="W188" i="416"/>
  <c r="U188" i="416"/>
  <c r="S188" i="416"/>
  <c r="Q188" i="416"/>
  <c r="O188" i="416"/>
  <c r="M188" i="416"/>
  <c r="K188" i="416"/>
  <c r="I188" i="416"/>
  <c r="B188" i="416"/>
  <c r="A188" i="416"/>
  <c r="AE187" i="416"/>
  <c r="AA187" i="416"/>
  <c r="Y187" i="416"/>
  <c r="W187" i="416"/>
  <c r="U187" i="416"/>
  <c r="S187" i="416"/>
  <c r="Q187" i="416"/>
  <c r="O187" i="416"/>
  <c r="M187" i="416"/>
  <c r="K187" i="416"/>
  <c r="I187" i="416"/>
  <c r="B187" i="416"/>
  <c r="A187" i="416"/>
  <c r="AE186" i="416"/>
  <c r="AA186" i="416"/>
  <c r="Y186" i="416"/>
  <c r="W186" i="416"/>
  <c r="U186" i="416"/>
  <c r="S186" i="416"/>
  <c r="Q186" i="416"/>
  <c r="O186" i="416"/>
  <c r="M186" i="416"/>
  <c r="K186" i="416"/>
  <c r="I186" i="416"/>
  <c r="B186" i="416"/>
  <c r="A186" i="416"/>
  <c r="AE185" i="416"/>
  <c r="AA185" i="416"/>
  <c r="Y185" i="416"/>
  <c r="W185" i="416"/>
  <c r="U185" i="416"/>
  <c r="S185" i="416"/>
  <c r="Q185" i="416"/>
  <c r="O185" i="416"/>
  <c r="M185" i="416"/>
  <c r="K185" i="416"/>
  <c r="I185" i="416"/>
  <c r="B185" i="416"/>
  <c r="A185" i="416"/>
  <c r="AE184" i="416"/>
  <c r="AA184" i="416"/>
  <c r="Y184" i="416"/>
  <c r="W184" i="416"/>
  <c r="U184" i="416"/>
  <c r="S184" i="416"/>
  <c r="Q184" i="416"/>
  <c r="O184" i="416"/>
  <c r="M184" i="416"/>
  <c r="K184" i="416"/>
  <c r="I184" i="416"/>
  <c r="B184" i="416"/>
  <c r="A184" i="416"/>
  <c r="AE183" i="416"/>
  <c r="AA183" i="416"/>
  <c r="Y183" i="416"/>
  <c r="W183" i="416"/>
  <c r="U183" i="416"/>
  <c r="S183" i="416"/>
  <c r="Q183" i="416"/>
  <c r="O183" i="416"/>
  <c r="M183" i="416"/>
  <c r="K183" i="416"/>
  <c r="I183" i="416"/>
  <c r="B183" i="416"/>
  <c r="A183" i="416"/>
  <c r="AE182" i="416"/>
  <c r="AA182" i="416"/>
  <c r="Y182" i="416"/>
  <c r="W182" i="416"/>
  <c r="U182" i="416"/>
  <c r="S182" i="416"/>
  <c r="Q182" i="416"/>
  <c r="O182" i="416"/>
  <c r="M182" i="416"/>
  <c r="K182" i="416"/>
  <c r="I182" i="416"/>
  <c r="B182" i="416"/>
  <c r="A182" i="416"/>
  <c r="AE181" i="416"/>
  <c r="AA181" i="416"/>
  <c r="Y181" i="416"/>
  <c r="W181" i="416"/>
  <c r="U181" i="416"/>
  <c r="S181" i="416"/>
  <c r="Q181" i="416"/>
  <c r="O181" i="416"/>
  <c r="M181" i="416"/>
  <c r="K181" i="416"/>
  <c r="I181" i="416"/>
  <c r="B181" i="416"/>
  <c r="A181" i="416"/>
  <c r="AE180" i="416"/>
  <c r="AA180" i="416"/>
  <c r="Y180" i="416"/>
  <c r="W180" i="416"/>
  <c r="U180" i="416"/>
  <c r="S180" i="416"/>
  <c r="Q180" i="416"/>
  <c r="O180" i="416"/>
  <c r="M180" i="416"/>
  <c r="K180" i="416"/>
  <c r="I180" i="416"/>
  <c r="B180" i="416"/>
  <c r="A180" i="416"/>
  <c r="AE179" i="416"/>
  <c r="AA179" i="416"/>
  <c r="Y179" i="416"/>
  <c r="W179" i="416"/>
  <c r="U179" i="416"/>
  <c r="S179" i="416"/>
  <c r="Q179" i="416"/>
  <c r="O179" i="416"/>
  <c r="M179" i="416"/>
  <c r="K179" i="416"/>
  <c r="I179" i="416"/>
  <c r="B179" i="416"/>
  <c r="A179" i="416"/>
  <c r="AH178" i="416"/>
  <c r="AE178" i="416"/>
  <c r="AA178" i="416"/>
  <c r="Y178" i="416"/>
  <c r="W178" i="416"/>
  <c r="U178" i="416"/>
  <c r="S178" i="416"/>
  <c r="Q178" i="416"/>
  <c r="O178" i="416"/>
  <c r="M178" i="416"/>
  <c r="K178" i="416"/>
  <c r="I178" i="416"/>
  <c r="B178" i="416"/>
  <c r="A178" i="416"/>
  <c r="AE177" i="416"/>
  <c r="AA177" i="416"/>
  <c r="Y177" i="416"/>
  <c r="W177" i="416"/>
  <c r="U177" i="416"/>
  <c r="S177" i="416"/>
  <c r="Q177" i="416"/>
  <c r="O177" i="416"/>
  <c r="M177" i="416"/>
  <c r="K177" i="416"/>
  <c r="I177" i="416"/>
  <c r="B177" i="416"/>
  <c r="A177" i="416"/>
  <c r="AH176" i="416"/>
  <c r="AE176" i="416"/>
  <c r="AA176" i="416"/>
  <c r="Y176" i="416"/>
  <c r="W176" i="416"/>
  <c r="U176" i="416"/>
  <c r="S176" i="416"/>
  <c r="Q176" i="416"/>
  <c r="O176" i="416"/>
  <c r="M176" i="416"/>
  <c r="K176" i="416"/>
  <c r="I176" i="416"/>
  <c r="B176" i="416"/>
  <c r="A176" i="416"/>
  <c r="AH175" i="416"/>
  <c r="AE175" i="416"/>
  <c r="AA175" i="416"/>
  <c r="Y175" i="416"/>
  <c r="W175" i="416"/>
  <c r="U175" i="416"/>
  <c r="S175" i="416"/>
  <c r="Q175" i="416"/>
  <c r="O175" i="416"/>
  <c r="M175" i="416"/>
  <c r="K175" i="416"/>
  <c r="I175" i="416"/>
  <c r="B175" i="416"/>
  <c r="A175" i="416"/>
  <c r="AE174" i="416"/>
  <c r="AA174" i="416"/>
  <c r="Y174" i="416"/>
  <c r="W174" i="416"/>
  <c r="U174" i="416"/>
  <c r="S174" i="416"/>
  <c r="Q174" i="416"/>
  <c r="O174" i="416"/>
  <c r="M174" i="416"/>
  <c r="K174" i="416"/>
  <c r="I174" i="416"/>
  <c r="B174" i="416"/>
  <c r="A174" i="416"/>
  <c r="AH173" i="416"/>
  <c r="AE173" i="416"/>
  <c r="AA173" i="416"/>
  <c r="Y173" i="416"/>
  <c r="W173" i="416"/>
  <c r="U173" i="416"/>
  <c r="S173" i="416"/>
  <c r="Q173" i="416"/>
  <c r="O173" i="416"/>
  <c r="M173" i="416"/>
  <c r="K173" i="416"/>
  <c r="I173" i="416"/>
  <c r="B173" i="416"/>
  <c r="A173" i="416"/>
  <c r="AH172" i="416"/>
  <c r="AE172" i="416"/>
  <c r="AA172" i="416"/>
  <c r="Y172" i="416"/>
  <c r="W172" i="416"/>
  <c r="U172" i="416"/>
  <c r="S172" i="416"/>
  <c r="Q172" i="416"/>
  <c r="O172" i="416"/>
  <c r="M172" i="416"/>
  <c r="K172" i="416"/>
  <c r="I172" i="416"/>
  <c r="B172" i="416"/>
  <c r="A172" i="416"/>
  <c r="AH171" i="416"/>
  <c r="AE171" i="416"/>
  <c r="AA171" i="416"/>
  <c r="Y171" i="416"/>
  <c r="W171" i="416"/>
  <c r="U171" i="416"/>
  <c r="S171" i="416"/>
  <c r="Q171" i="416"/>
  <c r="O171" i="416"/>
  <c r="M171" i="416"/>
  <c r="K171" i="416"/>
  <c r="I171" i="416"/>
  <c r="B171" i="416"/>
  <c r="A171" i="416"/>
  <c r="AH170" i="416"/>
  <c r="AE170" i="416"/>
  <c r="AA170" i="416"/>
  <c r="Y170" i="416"/>
  <c r="W170" i="416"/>
  <c r="U170" i="416"/>
  <c r="S170" i="416"/>
  <c r="Q170" i="416"/>
  <c r="O170" i="416"/>
  <c r="M170" i="416"/>
  <c r="K170" i="416"/>
  <c r="I170" i="416"/>
  <c r="B170" i="416"/>
  <c r="A170" i="416"/>
  <c r="AH169" i="416"/>
  <c r="AE169" i="416"/>
  <c r="AA169" i="416"/>
  <c r="Y169" i="416"/>
  <c r="W169" i="416"/>
  <c r="U169" i="416"/>
  <c r="S169" i="416"/>
  <c r="Q169" i="416"/>
  <c r="O169" i="416"/>
  <c r="M169" i="416"/>
  <c r="K169" i="416"/>
  <c r="I169" i="416"/>
  <c r="B169" i="416"/>
  <c r="A169" i="416"/>
  <c r="AH168" i="416"/>
  <c r="AE168" i="416"/>
  <c r="AA168" i="416"/>
  <c r="Y168" i="416"/>
  <c r="W168" i="416"/>
  <c r="U168" i="416"/>
  <c r="S168" i="416"/>
  <c r="Q168" i="416"/>
  <c r="O168" i="416"/>
  <c r="M168" i="416"/>
  <c r="K168" i="416"/>
  <c r="I168" i="416"/>
  <c r="B168" i="416"/>
  <c r="A168" i="416"/>
  <c r="AH167" i="416"/>
  <c r="AE167" i="416"/>
  <c r="AA167" i="416"/>
  <c r="Y167" i="416"/>
  <c r="W167" i="416"/>
  <c r="U167" i="416"/>
  <c r="S167" i="416"/>
  <c r="Q167" i="416"/>
  <c r="O167" i="416"/>
  <c r="M167" i="416"/>
  <c r="K167" i="416"/>
  <c r="I167" i="416"/>
  <c r="B167" i="416"/>
  <c r="A167" i="416"/>
  <c r="AH166" i="416"/>
  <c r="AE166" i="416"/>
  <c r="AA166" i="416"/>
  <c r="Y166" i="416"/>
  <c r="W166" i="416"/>
  <c r="U166" i="416"/>
  <c r="S166" i="416"/>
  <c r="Q166" i="416"/>
  <c r="O166" i="416"/>
  <c r="M166" i="416"/>
  <c r="K166" i="416"/>
  <c r="I166" i="416"/>
  <c r="B166" i="416"/>
  <c r="A166" i="416"/>
  <c r="AH165" i="416"/>
  <c r="AE165" i="416"/>
  <c r="AA165" i="416"/>
  <c r="Y165" i="416"/>
  <c r="W165" i="416"/>
  <c r="U165" i="416"/>
  <c r="S165" i="416"/>
  <c r="Q165" i="416"/>
  <c r="O165" i="416"/>
  <c r="M165" i="416"/>
  <c r="K165" i="416"/>
  <c r="I165" i="416"/>
  <c r="B165" i="416"/>
  <c r="A165" i="416"/>
  <c r="AH164" i="416"/>
  <c r="AE164" i="416"/>
  <c r="AA164" i="416"/>
  <c r="Y164" i="416"/>
  <c r="W164" i="416"/>
  <c r="U164" i="416"/>
  <c r="S164" i="416"/>
  <c r="Q164" i="416"/>
  <c r="O164" i="416"/>
  <c r="M164" i="416"/>
  <c r="K164" i="416"/>
  <c r="I164" i="416"/>
  <c r="B164" i="416"/>
  <c r="A164" i="416"/>
  <c r="AH163" i="416"/>
  <c r="AE163" i="416"/>
  <c r="AA163" i="416"/>
  <c r="Y163" i="416"/>
  <c r="W163" i="416"/>
  <c r="U163" i="416"/>
  <c r="S163" i="416"/>
  <c r="Q163" i="416"/>
  <c r="O163" i="416"/>
  <c r="M163" i="416"/>
  <c r="K163" i="416"/>
  <c r="I163" i="416"/>
  <c r="B163" i="416"/>
  <c r="A163" i="416"/>
  <c r="AE162" i="416"/>
  <c r="AA162" i="416"/>
  <c r="Y162" i="416"/>
  <c r="W162" i="416"/>
  <c r="U162" i="416"/>
  <c r="S162" i="416"/>
  <c r="Q162" i="416"/>
  <c r="O162" i="416"/>
  <c r="M162" i="416"/>
  <c r="K162" i="416"/>
  <c r="I162" i="416"/>
  <c r="B162" i="416"/>
  <c r="A162" i="416"/>
  <c r="AH161" i="416"/>
  <c r="AE161" i="416"/>
  <c r="AA161" i="416"/>
  <c r="Y161" i="416"/>
  <c r="W161" i="416"/>
  <c r="U161" i="416"/>
  <c r="S161" i="416"/>
  <c r="Q161" i="416"/>
  <c r="O161" i="416"/>
  <c r="M161" i="416"/>
  <c r="K161" i="416"/>
  <c r="I161" i="416"/>
  <c r="B161" i="416"/>
  <c r="A161" i="416"/>
  <c r="AE160" i="416"/>
  <c r="AA160" i="416"/>
  <c r="Y160" i="416"/>
  <c r="W160" i="416"/>
  <c r="U160" i="416"/>
  <c r="S160" i="416"/>
  <c r="Q160" i="416"/>
  <c r="O160" i="416"/>
  <c r="M160" i="416"/>
  <c r="K160" i="416"/>
  <c r="I160" i="416"/>
  <c r="B160" i="416"/>
  <c r="A160" i="416"/>
  <c r="AH159" i="416"/>
  <c r="AE159" i="416"/>
  <c r="AA159" i="416"/>
  <c r="Y159" i="416"/>
  <c r="W159" i="416"/>
  <c r="U159" i="416"/>
  <c r="S159" i="416"/>
  <c r="Q159" i="416"/>
  <c r="O159" i="416"/>
  <c r="M159" i="416"/>
  <c r="K159" i="416"/>
  <c r="I159" i="416"/>
  <c r="B159" i="416"/>
  <c r="A159" i="416"/>
  <c r="AH158" i="416"/>
  <c r="AE158" i="416"/>
  <c r="AA158" i="416"/>
  <c r="Y158" i="416"/>
  <c r="W158" i="416"/>
  <c r="U158" i="416"/>
  <c r="S158" i="416"/>
  <c r="Q158" i="416"/>
  <c r="O158" i="416"/>
  <c r="M158" i="416"/>
  <c r="K158" i="416"/>
  <c r="I158" i="416"/>
  <c r="B158" i="416"/>
  <c r="A158" i="416"/>
  <c r="AH157" i="416"/>
  <c r="AE157" i="416"/>
  <c r="AA157" i="416"/>
  <c r="Y157" i="416"/>
  <c r="W157" i="416"/>
  <c r="U157" i="416"/>
  <c r="S157" i="416"/>
  <c r="Q157" i="416"/>
  <c r="O157" i="416"/>
  <c r="M157" i="416"/>
  <c r="K157" i="416"/>
  <c r="I157" i="416"/>
  <c r="B157" i="416"/>
  <c r="A157" i="416"/>
  <c r="AH156" i="416"/>
  <c r="AE156" i="416"/>
  <c r="AA156" i="416"/>
  <c r="Y156" i="416"/>
  <c r="W156" i="416"/>
  <c r="U156" i="416"/>
  <c r="S156" i="416"/>
  <c r="Q156" i="416"/>
  <c r="O156" i="416"/>
  <c r="M156" i="416"/>
  <c r="K156" i="416"/>
  <c r="I156" i="416"/>
  <c r="B156" i="416"/>
  <c r="A156" i="416"/>
  <c r="AE155" i="416"/>
  <c r="AA155" i="416"/>
  <c r="Y155" i="416"/>
  <c r="W155" i="416"/>
  <c r="U155" i="416"/>
  <c r="S155" i="416"/>
  <c r="Q155" i="416"/>
  <c r="B155" i="416"/>
  <c r="A155" i="416"/>
  <c r="AH154" i="416"/>
  <c r="AE154" i="416"/>
  <c r="AA154" i="416"/>
  <c r="Y154" i="416"/>
  <c r="W154" i="416"/>
  <c r="U154" i="416"/>
  <c r="S154" i="416"/>
  <c r="Q154" i="416"/>
  <c r="O154" i="416"/>
  <c r="M154" i="416"/>
  <c r="K154" i="416"/>
  <c r="I154" i="416"/>
  <c r="B154" i="416"/>
  <c r="A154" i="416"/>
  <c r="AE153" i="416"/>
  <c r="AA153" i="416"/>
  <c r="Y153" i="416"/>
  <c r="W153" i="416"/>
  <c r="U153" i="416"/>
  <c r="S153" i="416"/>
  <c r="Q153" i="416"/>
  <c r="O153" i="416"/>
  <c r="M153" i="416"/>
  <c r="K153" i="416"/>
  <c r="I153" i="416"/>
  <c r="B153" i="416"/>
  <c r="A153" i="416"/>
  <c r="AE152" i="416"/>
  <c r="AA152" i="416"/>
  <c r="Y152" i="416"/>
  <c r="W152" i="416"/>
  <c r="U152" i="416"/>
  <c r="S152" i="416"/>
  <c r="Q152" i="416"/>
  <c r="O152" i="416"/>
  <c r="M152" i="416"/>
  <c r="K152" i="416"/>
  <c r="I152" i="416"/>
  <c r="B152" i="416"/>
  <c r="A152" i="416"/>
  <c r="AE151" i="416"/>
  <c r="AA151" i="416"/>
  <c r="Y151" i="416"/>
  <c r="W151" i="416"/>
  <c r="U151" i="416"/>
  <c r="S151" i="416"/>
  <c r="Q151" i="416"/>
  <c r="O151" i="416"/>
  <c r="M151" i="416"/>
  <c r="K151" i="416"/>
  <c r="I151" i="416"/>
  <c r="B151" i="416"/>
  <c r="A151" i="416"/>
  <c r="AE150" i="416"/>
  <c r="AA150" i="416"/>
  <c r="Y150" i="416"/>
  <c r="W150" i="416"/>
  <c r="U150" i="416"/>
  <c r="S150" i="416"/>
  <c r="Q150" i="416"/>
  <c r="O150" i="416"/>
  <c r="M150" i="416"/>
  <c r="K150" i="416"/>
  <c r="I150" i="416"/>
  <c r="B150" i="416"/>
  <c r="A150" i="416"/>
  <c r="AE149" i="416"/>
  <c r="AA149" i="416"/>
  <c r="Y149" i="416"/>
  <c r="W149" i="416"/>
  <c r="U149" i="416"/>
  <c r="S149" i="416"/>
  <c r="Q149" i="416"/>
  <c r="O149" i="416"/>
  <c r="M149" i="416"/>
  <c r="K149" i="416"/>
  <c r="I149" i="416"/>
  <c r="B149" i="416"/>
  <c r="A149" i="416"/>
  <c r="AE148" i="416"/>
  <c r="AA148" i="416"/>
  <c r="Y148" i="416"/>
  <c r="W148" i="416"/>
  <c r="U148" i="416"/>
  <c r="S148" i="416"/>
  <c r="Q148" i="416"/>
  <c r="O148" i="416"/>
  <c r="M148" i="416"/>
  <c r="K148" i="416"/>
  <c r="I148" i="416"/>
  <c r="B148" i="416"/>
  <c r="A148" i="416"/>
  <c r="AE147" i="416"/>
  <c r="AA147" i="416"/>
  <c r="Y147" i="416"/>
  <c r="W147" i="416"/>
  <c r="U147" i="416"/>
  <c r="S147" i="416"/>
  <c r="Q147" i="416"/>
  <c r="O147" i="416"/>
  <c r="M147" i="416"/>
  <c r="K147" i="416"/>
  <c r="I147" i="416"/>
  <c r="B147" i="416"/>
  <c r="A147" i="416"/>
  <c r="AE146" i="416"/>
  <c r="AA146" i="416"/>
  <c r="Y146" i="416"/>
  <c r="W146" i="416"/>
  <c r="U146" i="416"/>
  <c r="S146" i="416"/>
  <c r="Q146" i="416"/>
  <c r="O146" i="416"/>
  <c r="M146" i="416"/>
  <c r="K146" i="416"/>
  <c r="I146" i="416"/>
  <c r="B146" i="416"/>
  <c r="A146" i="416"/>
  <c r="AE145" i="416"/>
  <c r="AA145" i="416"/>
  <c r="Y145" i="416"/>
  <c r="W145" i="416"/>
  <c r="U145" i="416"/>
  <c r="S145" i="416"/>
  <c r="Q145" i="416"/>
  <c r="O145" i="416"/>
  <c r="M145" i="416"/>
  <c r="K145" i="416"/>
  <c r="I145" i="416"/>
  <c r="B145" i="416"/>
  <c r="A145" i="416"/>
  <c r="AH144" i="416"/>
  <c r="AE144" i="416"/>
  <c r="AA144" i="416"/>
  <c r="Y144" i="416"/>
  <c r="W144" i="416"/>
  <c r="U144" i="416"/>
  <c r="S144" i="416"/>
  <c r="Q144" i="416"/>
  <c r="O144" i="416"/>
  <c r="M144" i="416"/>
  <c r="K144" i="416"/>
  <c r="I144" i="416"/>
  <c r="B144" i="416"/>
  <c r="A144" i="416"/>
  <c r="AE143" i="416"/>
  <c r="AA143" i="416"/>
  <c r="Y143" i="416"/>
  <c r="W143" i="416"/>
  <c r="U143" i="416"/>
  <c r="S143" i="416"/>
  <c r="Q143" i="416"/>
  <c r="O143" i="416"/>
  <c r="M143" i="416"/>
  <c r="K143" i="416"/>
  <c r="I143" i="416"/>
  <c r="B143" i="416"/>
  <c r="A143" i="416"/>
  <c r="AH142" i="416"/>
  <c r="AE142" i="416"/>
  <c r="AA142" i="416"/>
  <c r="Y142" i="416"/>
  <c r="W142" i="416"/>
  <c r="U142" i="416"/>
  <c r="S142" i="416"/>
  <c r="Q142" i="416"/>
  <c r="O142" i="416"/>
  <c r="M142" i="416"/>
  <c r="K142" i="416"/>
  <c r="I142" i="416"/>
  <c r="B142" i="416"/>
  <c r="A142" i="416"/>
  <c r="AE141" i="416"/>
  <c r="AA141" i="416"/>
  <c r="Y141" i="416"/>
  <c r="W141" i="416"/>
  <c r="U141" i="416"/>
  <c r="S141" i="416"/>
  <c r="Q141" i="416"/>
  <c r="O141" i="416"/>
  <c r="M141" i="416"/>
  <c r="K141" i="416"/>
  <c r="I141" i="416"/>
  <c r="B141" i="416"/>
  <c r="A141" i="416"/>
  <c r="AH140" i="416"/>
  <c r="AE140" i="416"/>
  <c r="AA140" i="416"/>
  <c r="Y140" i="416"/>
  <c r="W140" i="416"/>
  <c r="U140" i="416"/>
  <c r="S140" i="416"/>
  <c r="Q140" i="416"/>
  <c r="O140" i="416"/>
  <c r="M140" i="416"/>
  <c r="K140" i="416"/>
  <c r="I140" i="416"/>
  <c r="B140" i="416"/>
  <c r="A140" i="416"/>
  <c r="AE139" i="416"/>
  <c r="AA139" i="416"/>
  <c r="Y139" i="416"/>
  <c r="W139" i="416"/>
  <c r="U139" i="416"/>
  <c r="S139" i="416"/>
  <c r="Q139" i="416"/>
  <c r="O139" i="416"/>
  <c r="M139" i="416"/>
  <c r="K139" i="416"/>
  <c r="I139" i="416"/>
  <c r="B139" i="416"/>
  <c r="A139" i="416"/>
  <c r="AH138" i="416"/>
  <c r="AE138" i="416"/>
  <c r="AA138" i="416"/>
  <c r="Y138" i="416"/>
  <c r="W138" i="416"/>
  <c r="U138" i="416"/>
  <c r="S138" i="416"/>
  <c r="Q138" i="416"/>
  <c r="O138" i="416"/>
  <c r="M138" i="416"/>
  <c r="K138" i="416"/>
  <c r="I138" i="416"/>
  <c r="B138" i="416"/>
  <c r="A138" i="416"/>
  <c r="AE137" i="416"/>
  <c r="AA137" i="416"/>
  <c r="Y137" i="416"/>
  <c r="W137" i="416"/>
  <c r="U137" i="416"/>
  <c r="S137" i="416"/>
  <c r="Q137" i="416"/>
  <c r="O137" i="416"/>
  <c r="M137" i="416"/>
  <c r="K137" i="416"/>
  <c r="I137" i="416"/>
  <c r="B137" i="416"/>
  <c r="A137" i="416"/>
  <c r="AE136" i="416"/>
  <c r="AA136" i="416"/>
  <c r="Y136" i="416"/>
  <c r="W136" i="416"/>
  <c r="U136" i="416"/>
  <c r="S136" i="416"/>
  <c r="Q136" i="416"/>
  <c r="O136" i="416"/>
  <c r="M136" i="416"/>
  <c r="K136" i="416"/>
  <c r="I136" i="416"/>
  <c r="B136" i="416"/>
  <c r="A136" i="416"/>
  <c r="AE135" i="416"/>
  <c r="AA135" i="416"/>
  <c r="Y135" i="416"/>
  <c r="W135" i="416"/>
  <c r="U135" i="416"/>
  <c r="S135" i="416"/>
  <c r="Q135" i="416"/>
  <c r="O135" i="416"/>
  <c r="M135" i="416"/>
  <c r="K135" i="416"/>
  <c r="I135" i="416"/>
  <c r="B135" i="416"/>
  <c r="A135" i="416"/>
  <c r="AE134" i="416"/>
  <c r="AA134" i="416"/>
  <c r="Y134" i="416"/>
  <c r="W134" i="416"/>
  <c r="U134" i="416"/>
  <c r="S134" i="416"/>
  <c r="Q134" i="416"/>
  <c r="O134" i="416"/>
  <c r="M134" i="416"/>
  <c r="K134" i="416"/>
  <c r="I134" i="416"/>
  <c r="B134" i="416"/>
  <c r="A134" i="416"/>
  <c r="AE133" i="416"/>
  <c r="AA133" i="416"/>
  <c r="Y133" i="416"/>
  <c r="W133" i="416"/>
  <c r="U133" i="416"/>
  <c r="S133" i="416"/>
  <c r="Q133" i="416"/>
  <c r="O133" i="416"/>
  <c r="M133" i="416"/>
  <c r="K133" i="416"/>
  <c r="I133" i="416"/>
  <c r="B133" i="416"/>
  <c r="A133" i="416"/>
  <c r="AE132" i="416"/>
  <c r="AA132" i="416"/>
  <c r="Y132" i="416"/>
  <c r="W132" i="416"/>
  <c r="U132" i="416"/>
  <c r="S132" i="416"/>
  <c r="Q132" i="416"/>
  <c r="O132" i="416"/>
  <c r="M132" i="416"/>
  <c r="K132" i="416"/>
  <c r="I132" i="416"/>
  <c r="B132" i="416"/>
  <c r="A132" i="416"/>
  <c r="AH131" i="416"/>
  <c r="AE131" i="416"/>
  <c r="AA131" i="416"/>
  <c r="Y131" i="416"/>
  <c r="W131" i="416"/>
  <c r="U131" i="416"/>
  <c r="S131" i="416"/>
  <c r="Q131" i="416"/>
  <c r="O131" i="416"/>
  <c r="M131" i="416"/>
  <c r="K131" i="416"/>
  <c r="I131" i="416"/>
  <c r="B131" i="416"/>
  <c r="A131" i="416"/>
  <c r="AH130" i="416"/>
  <c r="AE130" i="416"/>
  <c r="AA130" i="416"/>
  <c r="Y130" i="416"/>
  <c r="W130" i="416"/>
  <c r="U130" i="416"/>
  <c r="S130" i="416"/>
  <c r="Q130" i="416"/>
  <c r="O130" i="416"/>
  <c r="M130" i="416"/>
  <c r="K130" i="416"/>
  <c r="I130" i="416"/>
  <c r="B130" i="416"/>
  <c r="A130" i="416"/>
  <c r="AE129" i="416"/>
  <c r="AA129" i="416"/>
  <c r="Y129" i="416"/>
  <c r="W129" i="416"/>
  <c r="U129" i="416"/>
  <c r="S129" i="416"/>
  <c r="Q129" i="416"/>
  <c r="O129" i="416"/>
  <c r="M129" i="416"/>
  <c r="K129" i="416"/>
  <c r="I129" i="416"/>
  <c r="B129" i="416"/>
  <c r="A129" i="416"/>
  <c r="AE128" i="416"/>
  <c r="AA128" i="416"/>
  <c r="Y128" i="416"/>
  <c r="W128" i="416"/>
  <c r="U128" i="416"/>
  <c r="S128" i="416"/>
  <c r="Q128" i="416"/>
  <c r="O128" i="416"/>
  <c r="M128" i="416"/>
  <c r="K128" i="416"/>
  <c r="I128" i="416"/>
  <c r="B128" i="416"/>
  <c r="A128" i="416"/>
  <c r="AE127" i="416"/>
  <c r="AA127" i="416"/>
  <c r="Y127" i="416"/>
  <c r="W127" i="416"/>
  <c r="U127" i="416"/>
  <c r="S127" i="416"/>
  <c r="Q127" i="416"/>
  <c r="O127" i="416"/>
  <c r="M127" i="416"/>
  <c r="K127" i="416"/>
  <c r="I127" i="416"/>
  <c r="B127" i="416"/>
  <c r="A127" i="416"/>
  <c r="AH126" i="416"/>
  <c r="AE126" i="416"/>
  <c r="AA126" i="416"/>
  <c r="Y126" i="416"/>
  <c r="W126" i="416"/>
  <c r="U126" i="416"/>
  <c r="S126" i="416"/>
  <c r="Q126" i="416"/>
  <c r="O126" i="416"/>
  <c r="M126" i="416"/>
  <c r="K126" i="416"/>
  <c r="I126" i="416"/>
  <c r="B126" i="416"/>
  <c r="A126" i="416"/>
  <c r="AE125" i="416"/>
  <c r="AA125" i="416"/>
  <c r="Y125" i="416"/>
  <c r="W125" i="416"/>
  <c r="U125" i="416"/>
  <c r="S125" i="416"/>
  <c r="Q125" i="416"/>
  <c r="O125" i="416"/>
  <c r="M125" i="416"/>
  <c r="K125" i="416"/>
  <c r="I125" i="416"/>
  <c r="B125" i="416"/>
  <c r="A125" i="416"/>
  <c r="AH124" i="416"/>
  <c r="AE124" i="416"/>
  <c r="AA124" i="416"/>
  <c r="Y124" i="416"/>
  <c r="W124" i="416"/>
  <c r="U124" i="416"/>
  <c r="S124" i="416"/>
  <c r="Q124" i="416"/>
  <c r="O124" i="416"/>
  <c r="M124" i="416"/>
  <c r="K124" i="416"/>
  <c r="I124" i="416"/>
  <c r="B124" i="416"/>
  <c r="A124" i="416"/>
  <c r="AH123" i="416"/>
  <c r="AE123" i="416"/>
  <c r="AA123" i="416"/>
  <c r="Y123" i="416"/>
  <c r="W123" i="416"/>
  <c r="U123" i="416"/>
  <c r="S123" i="416"/>
  <c r="Q123" i="416"/>
  <c r="O123" i="416"/>
  <c r="M123" i="416"/>
  <c r="K123" i="416"/>
  <c r="I123" i="416"/>
  <c r="B123" i="416"/>
  <c r="A123" i="416"/>
  <c r="AE122" i="416"/>
  <c r="B122" i="416"/>
  <c r="A122" i="416"/>
  <c r="AE121" i="416"/>
  <c r="AA121" i="416"/>
  <c r="Y121" i="416"/>
  <c r="W121" i="416"/>
  <c r="B121" i="416"/>
  <c r="A121" i="416"/>
  <c r="AE120" i="416"/>
  <c r="AA120" i="416"/>
  <c r="Y120" i="416"/>
  <c r="W120" i="416"/>
  <c r="U120" i="416"/>
  <c r="S120" i="416"/>
  <c r="Q120" i="416"/>
  <c r="O120" i="416"/>
  <c r="M120" i="416"/>
  <c r="K120" i="416"/>
  <c r="I120" i="416"/>
  <c r="B120" i="416"/>
  <c r="A120" i="416"/>
  <c r="AE119" i="416"/>
  <c r="AA119" i="416"/>
  <c r="Y119" i="416"/>
  <c r="W119" i="416"/>
  <c r="U119" i="416"/>
  <c r="S119" i="416"/>
  <c r="Q119" i="416"/>
  <c r="O119" i="416"/>
  <c r="M119" i="416"/>
  <c r="K119" i="416"/>
  <c r="I119" i="416"/>
  <c r="B119" i="416"/>
  <c r="A119" i="416"/>
  <c r="AE118" i="416"/>
  <c r="AA118" i="416"/>
  <c r="Y118" i="416"/>
  <c r="W118" i="416"/>
  <c r="U118" i="416"/>
  <c r="S118" i="416"/>
  <c r="Q118" i="416"/>
  <c r="O118" i="416"/>
  <c r="M118" i="416"/>
  <c r="K118" i="416"/>
  <c r="I118" i="416"/>
  <c r="B118" i="416"/>
  <c r="A118" i="416"/>
  <c r="AE117" i="416"/>
  <c r="AA117" i="416"/>
  <c r="Y117" i="416"/>
  <c r="W117" i="416"/>
  <c r="U117" i="416"/>
  <c r="S117" i="416"/>
  <c r="Q117" i="416"/>
  <c r="O117" i="416"/>
  <c r="M117" i="416"/>
  <c r="K117" i="416"/>
  <c r="I117" i="416"/>
  <c r="B117" i="416"/>
  <c r="A117" i="416"/>
  <c r="AE116" i="416"/>
  <c r="AA116" i="416"/>
  <c r="Y116" i="416"/>
  <c r="W116" i="416"/>
  <c r="U116" i="416"/>
  <c r="S116" i="416"/>
  <c r="Q116" i="416"/>
  <c r="O116" i="416"/>
  <c r="M116" i="416"/>
  <c r="K116" i="416"/>
  <c r="I116" i="416"/>
  <c r="B116" i="416"/>
  <c r="A116" i="416"/>
  <c r="AE115" i="416"/>
  <c r="AA115" i="416"/>
  <c r="Y115" i="416"/>
  <c r="W115" i="416"/>
  <c r="U115" i="416"/>
  <c r="S115" i="416"/>
  <c r="Q115" i="416"/>
  <c r="O115" i="416"/>
  <c r="M115" i="416"/>
  <c r="K115" i="416"/>
  <c r="I115" i="416"/>
  <c r="B115" i="416"/>
  <c r="A115" i="416"/>
  <c r="AH114" i="416"/>
  <c r="AE114" i="416"/>
  <c r="AA114" i="416"/>
  <c r="Y114" i="416"/>
  <c r="W114" i="416"/>
  <c r="U114" i="416"/>
  <c r="S114" i="416"/>
  <c r="Q114" i="416"/>
  <c r="O114" i="416"/>
  <c r="M114" i="416"/>
  <c r="K114" i="416"/>
  <c r="I114" i="416"/>
  <c r="B114" i="416"/>
  <c r="A114" i="416"/>
  <c r="AH113" i="416"/>
  <c r="AE113" i="416"/>
  <c r="AA113" i="416"/>
  <c r="Y113" i="416"/>
  <c r="W113" i="416"/>
  <c r="U113" i="416"/>
  <c r="S113" i="416"/>
  <c r="Q113" i="416"/>
  <c r="O113" i="416"/>
  <c r="M113" i="416"/>
  <c r="K113" i="416"/>
  <c r="I113" i="416"/>
  <c r="B113" i="416"/>
  <c r="A113" i="416"/>
  <c r="AH112" i="416"/>
  <c r="AE112" i="416"/>
  <c r="AA112" i="416"/>
  <c r="Y112" i="416"/>
  <c r="W112" i="416"/>
  <c r="U112" i="416"/>
  <c r="S112" i="416"/>
  <c r="Q112" i="416"/>
  <c r="O112" i="416"/>
  <c r="M112" i="416"/>
  <c r="K112" i="416"/>
  <c r="I112" i="416"/>
  <c r="B112" i="416"/>
  <c r="A112" i="416"/>
  <c r="AH111" i="416"/>
  <c r="AE111" i="416"/>
  <c r="AA111" i="416"/>
  <c r="Y111" i="416"/>
  <c r="W111" i="416"/>
  <c r="U111" i="416"/>
  <c r="S111" i="416"/>
  <c r="Q111" i="416"/>
  <c r="O111" i="416"/>
  <c r="M111" i="416"/>
  <c r="K111" i="416"/>
  <c r="I111" i="416"/>
  <c r="B111" i="416"/>
  <c r="A111" i="416"/>
  <c r="AE110" i="416"/>
  <c r="AA110" i="416"/>
  <c r="Y110" i="416"/>
  <c r="W110" i="416"/>
  <c r="U110" i="416"/>
  <c r="S110" i="416"/>
  <c r="Q110" i="416"/>
  <c r="O110" i="416"/>
  <c r="M110" i="416"/>
  <c r="K110" i="416"/>
  <c r="I110" i="416"/>
  <c r="B110" i="416"/>
  <c r="A110" i="416"/>
  <c r="AE109" i="416"/>
  <c r="AA109" i="416"/>
  <c r="Y109" i="416"/>
  <c r="W109" i="416"/>
  <c r="U109" i="416"/>
  <c r="S109" i="416"/>
  <c r="Q109" i="416"/>
  <c r="O109" i="416"/>
  <c r="M109" i="416"/>
  <c r="K109" i="416"/>
  <c r="I109" i="416"/>
  <c r="B109" i="416"/>
  <c r="A109" i="416"/>
  <c r="AE108" i="416"/>
  <c r="AA108" i="416"/>
  <c r="Y108" i="416"/>
  <c r="W108" i="416"/>
  <c r="U108" i="416"/>
  <c r="S108" i="416"/>
  <c r="Q108" i="416"/>
  <c r="O108" i="416"/>
  <c r="M108" i="416"/>
  <c r="K108" i="416"/>
  <c r="I108" i="416"/>
  <c r="B108" i="416"/>
  <c r="A108" i="416"/>
  <c r="AE107" i="416"/>
  <c r="AA107" i="416"/>
  <c r="Y107" i="416"/>
  <c r="W107" i="416"/>
  <c r="U107" i="416"/>
  <c r="S107" i="416"/>
  <c r="Q107" i="416"/>
  <c r="O107" i="416"/>
  <c r="M107" i="416"/>
  <c r="K107" i="416"/>
  <c r="I107" i="416"/>
  <c r="B107" i="416"/>
  <c r="A107" i="416"/>
  <c r="AE106" i="416"/>
  <c r="AA106" i="416"/>
  <c r="Y106" i="416"/>
  <c r="W106" i="416"/>
  <c r="U106" i="416"/>
  <c r="S106" i="416"/>
  <c r="Q106" i="416"/>
  <c r="O106" i="416"/>
  <c r="M106" i="416"/>
  <c r="K106" i="416"/>
  <c r="I106" i="416"/>
  <c r="B106" i="416"/>
  <c r="A106" i="416"/>
  <c r="AH105" i="416"/>
  <c r="AE105" i="416"/>
  <c r="AA105" i="416"/>
  <c r="Y105" i="416"/>
  <c r="W105" i="416"/>
  <c r="U105" i="416"/>
  <c r="S105" i="416"/>
  <c r="Q105" i="416"/>
  <c r="O105" i="416"/>
  <c r="M105" i="416"/>
  <c r="K105" i="416"/>
  <c r="I105" i="416"/>
  <c r="B105" i="416"/>
  <c r="A105" i="416"/>
  <c r="AE104" i="416"/>
  <c r="AA104" i="416"/>
  <c r="Y104" i="416"/>
  <c r="W104" i="416"/>
  <c r="U104" i="416"/>
  <c r="S104" i="416"/>
  <c r="Q104" i="416"/>
  <c r="O104" i="416"/>
  <c r="M104" i="416"/>
  <c r="K104" i="416"/>
  <c r="I104" i="416"/>
  <c r="B104" i="416"/>
  <c r="A104" i="416"/>
  <c r="AH103" i="416"/>
  <c r="AE103" i="416"/>
  <c r="AA103" i="416"/>
  <c r="Y103" i="416"/>
  <c r="W103" i="416"/>
  <c r="U103" i="416"/>
  <c r="S103" i="416"/>
  <c r="Q103" i="416"/>
  <c r="O103" i="416"/>
  <c r="M103" i="416"/>
  <c r="K103" i="416"/>
  <c r="I103" i="416"/>
  <c r="B103" i="416"/>
  <c r="A103" i="416"/>
  <c r="AE102" i="416"/>
  <c r="AA102" i="416"/>
  <c r="Y102" i="416"/>
  <c r="W102" i="416"/>
  <c r="U102" i="416"/>
  <c r="S102" i="416"/>
  <c r="Q102" i="416"/>
  <c r="O102" i="416"/>
  <c r="M102" i="416"/>
  <c r="K102" i="416"/>
  <c r="I102" i="416"/>
  <c r="B102" i="416"/>
  <c r="A102" i="416"/>
  <c r="AH101" i="416"/>
  <c r="AE101" i="416"/>
  <c r="AA101" i="416"/>
  <c r="Y101" i="416"/>
  <c r="W101" i="416"/>
  <c r="U101" i="416"/>
  <c r="S101" i="416"/>
  <c r="Q101" i="416"/>
  <c r="O101" i="416"/>
  <c r="M101" i="416"/>
  <c r="K101" i="416"/>
  <c r="I101" i="416"/>
  <c r="B101" i="416"/>
  <c r="A101" i="416"/>
  <c r="AH100" i="416"/>
  <c r="AE100" i="416"/>
  <c r="AA100" i="416"/>
  <c r="Y100" i="416"/>
  <c r="W100" i="416"/>
  <c r="U100" i="416"/>
  <c r="S100" i="416"/>
  <c r="Q100" i="416"/>
  <c r="O100" i="416"/>
  <c r="M100" i="416"/>
  <c r="K100" i="416"/>
  <c r="I100" i="416"/>
  <c r="B100" i="416"/>
  <c r="A100" i="416"/>
  <c r="AH99" i="416"/>
  <c r="AE99" i="416"/>
  <c r="AA99" i="416"/>
  <c r="Y99" i="416"/>
  <c r="W99" i="416"/>
  <c r="U99" i="416"/>
  <c r="S99" i="416"/>
  <c r="Q99" i="416"/>
  <c r="O99" i="416"/>
  <c r="M99" i="416"/>
  <c r="K99" i="416"/>
  <c r="I99" i="416"/>
  <c r="B99" i="416"/>
  <c r="A99" i="416"/>
  <c r="AH98" i="416"/>
  <c r="AE98" i="416"/>
  <c r="AA98" i="416"/>
  <c r="Y98" i="416"/>
  <c r="W98" i="416"/>
  <c r="U98" i="416"/>
  <c r="S98" i="416"/>
  <c r="Q98" i="416"/>
  <c r="O98" i="416"/>
  <c r="M98" i="416"/>
  <c r="K98" i="416"/>
  <c r="I98" i="416"/>
  <c r="B98" i="416"/>
  <c r="A98" i="416"/>
  <c r="AH97" i="416"/>
  <c r="AE97" i="416"/>
  <c r="AA97" i="416"/>
  <c r="Y97" i="416"/>
  <c r="W97" i="416"/>
  <c r="U97" i="416"/>
  <c r="S97" i="416"/>
  <c r="Q97" i="416"/>
  <c r="O97" i="416"/>
  <c r="M97" i="416"/>
  <c r="K97" i="416"/>
  <c r="I97" i="416"/>
  <c r="B97" i="416"/>
  <c r="A97" i="416"/>
  <c r="AH96" i="416"/>
  <c r="AE96" i="416"/>
  <c r="AA96" i="416"/>
  <c r="Y96" i="416"/>
  <c r="W96" i="416"/>
  <c r="U96" i="416"/>
  <c r="S96" i="416"/>
  <c r="Q96" i="416"/>
  <c r="O96" i="416"/>
  <c r="M96" i="416"/>
  <c r="K96" i="416"/>
  <c r="I96" i="416"/>
  <c r="B96" i="416"/>
  <c r="A96" i="416"/>
  <c r="AH95" i="416"/>
  <c r="AE95" i="416"/>
  <c r="AA95" i="416"/>
  <c r="Y95" i="416"/>
  <c r="W95" i="416"/>
  <c r="U95" i="416"/>
  <c r="S95" i="416"/>
  <c r="Q95" i="416"/>
  <c r="O95" i="416"/>
  <c r="M95" i="416"/>
  <c r="K95" i="416"/>
  <c r="I95" i="416"/>
  <c r="B95" i="416"/>
  <c r="A95" i="416"/>
  <c r="AH94" i="416"/>
  <c r="AE94" i="416"/>
  <c r="AA94" i="416"/>
  <c r="Y94" i="416"/>
  <c r="W94" i="416"/>
  <c r="U94" i="416"/>
  <c r="S94" i="416"/>
  <c r="Q94" i="416"/>
  <c r="O94" i="416"/>
  <c r="M94" i="416"/>
  <c r="K94" i="416"/>
  <c r="I94" i="416"/>
  <c r="B94" i="416"/>
  <c r="A94" i="416"/>
  <c r="AH93" i="416"/>
  <c r="AE93" i="416"/>
  <c r="AA93" i="416"/>
  <c r="Y93" i="416"/>
  <c r="W93" i="416"/>
  <c r="U93" i="416"/>
  <c r="S93" i="416"/>
  <c r="Q93" i="416"/>
  <c r="O93" i="416"/>
  <c r="M93" i="416"/>
  <c r="K93" i="416"/>
  <c r="I93" i="416"/>
  <c r="B93" i="416"/>
  <c r="A93" i="416"/>
  <c r="AH92" i="416"/>
  <c r="AE92" i="416"/>
  <c r="AA92" i="416"/>
  <c r="Y92" i="416"/>
  <c r="W92" i="416"/>
  <c r="U92" i="416"/>
  <c r="S92" i="416"/>
  <c r="Q92" i="416"/>
  <c r="O92" i="416"/>
  <c r="M92" i="416"/>
  <c r="K92" i="416"/>
  <c r="I92" i="416"/>
  <c r="B92" i="416"/>
  <c r="A92" i="416"/>
  <c r="AH91" i="416"/>
  <c r="AE91" i="416"/>
  <c r="AA91" i="416"/>
  <c r="Y91" i="416"/>
  <c r="W91" i="416"/>
  <c r="U91" i="416"/>
  <c r="S91" i="416"/>
  <c r="Q91" i="416"/>
  <c r="O91" i="416"/>
  <c r="M91" i="416"/>
  <c r="K91" i="416"/>
  <c r="I91" i="416"/>
  <c r="B91" i="416"/>
  <c r="A91" i="416"/>
  <c r="AE90" i="416"/>
  <c r="AA90" i="416"/>
  <c r="Y90" i="416"/>
  <c r="W90" i="416"/>
  <c r="U90" i="416"/>
  <c r="S90" i="416"/>
  <c r="Q90" i="416"/>
  <c r="O90" i="416"/>
  <c r="M90" i="416"/>
  <c r="K90" i="416"/>
  <c r="I90" i="416"/>
  <c r="B90" i="416"/>
  <c r="A90" i="416"/>
  <c r="AH89" i="416"/>
  <c r="AE89" i="416"/>
  <c r="AA89" i="416"/>
  <c r="Y89" i="416"/>
  <c r="W89" i="416"/>
  <c r="U89" i="416"/>
  <c r="S89" i="416"/>
  <c r="Q89" i="416"/>
  <c r="O89" i="416"/>
  <c r="M89" i="416"/>
  <c r="K89" i="416"/>
  <c r="I89" i="416"/>
  <c r="B89" i="416"/>
  <c r="A89" i="416"/>
  <c r="AH88" i="416"/>
  <c r="AE88" i="416"/>
  <c r="AA88" i="416"/>
  <c r="Y88" i="416"/>
  <c r="W88" i="416"/>
  <c r="U88" i="416"/>
  <c r="S88" i="416"/>
  <c r="Q88" i="416"/>
  <c r="O88" i="416"/>
  <c r="M88" i="416"/>
  <c r="K88" i="416"/>
  <c r="I88" i="416"/>
  <c r="B88" i="416"/>
  <c r="A88" i="416"/>
  <c r="AH87" i="416"/>
  <c r="AE87" i="416"/>
  <c r="AA87" i="416"/>
  <c r="Y87" i="416"/>
  <c r="W87" i="416"/>
  <c r="U87" i="416"/>
  <c r="S87" i="416"/>
  <c r="Q87" i="416"/>
  <c r="O87" i="416"/>
  <c r="M87" i="416"/>
  <c r="K87" i="416"/>
  <c r="I87" i="416"/>
  <c r="B87" i="416"/>
  <c r="A87" i="416"/>
  <c r="AH86" i="416"/>
  <c r="AE86" i="416"/>
  <c r="AA86" i="416"/>
  <c r="Y86" i="416"/>
  <c r="W86" i="416"/>
  <c r="U86" i="416"/>
  <c r="S86" i="416"/>
  <c r="Q86" i="416"/>
  <c r="O86" i="416"/>
  <c r="M86" i="416"/>
  <c r="K86" i="416"/>
  <c r="I86" i="416"/>
  <c r="B86" i="416"/>
  <c r="A86" i="416"/>
  <c r="AH85" i="416"/>
  <c r="AE85" i="416"/>
  <c r="AA85" i="416"/>
  <c r="Y85" i="416"/>
  <c r="W85" i="416"/>
  <c r="U85" i="416"/>
  <c r="S85" i="416"/>
  <c r="Q85" i="416"/>
  <c r="O85" i="416"/>
  <c r="M85" i="416"/>
  <c r="K85" i="416"/>
  <c r="I85" i="416"/>
  <c r="B85" i="416"/>
  <c r="A85" i="416"/>
  <c r="AH84" i="416"/>
  <c r="AE84" i="416"/>
  <c r="AA84" i="416"/>
  <c r="Y84" i="416"/>
  <c r="W84" i="416"/>
  <c r="U84" i="416"/>
  <c r="S84" i="416"/>
  <c r="Q84" i="416"/>
  <c r="O84" i="416"/>
  <c r="M84" i="416"/>
  <c r="K84" i="416"/>
  <c r="I84" i="416"/>
  <c r="B84" i="416"/>
  <c r="A84" i="416"/>
  <c r="AE83" i="416"/>
  <c r="AA83" i="416"/>
  <c r="Y83" i="416"/>
  <c r="W83" i="416"/>
  <c r="U83" i="416"/>
  <c r="S83" i="416"/>
  <c r="Q83" i="416"/>
  <c r="O83" i="416"/>
  <c r="M83" i="416"/>
  <c r="K83" i="416"/>
  <c r="I83" i="416"/>
  <c r="B83" i="416"/>
  <c r="A83" i="416"/>
  <c r="AH82" i="416"/>
  <c r="AE82" i="416"/>
  <c r="AA82" i="416"/>
  <c r="Y82" i="416"/>
  <c r="W82" i="416"/>
  <c r="U82" i="416"/>
  <c r="S82" i="416"/>
  <c r="Q82" i="416"/>
  <c r="O82" i="416"/>
  <c r="M82" i="416"/>
  <c r="K82" i="416"/>
  <c r="I82" i="416"/>
  <c r="B82" i="416"/>
  <c r="A82" i="416"/>
  <c r="AH81" i="416"/>
  <c r="AE81" i="416"/>
  <c r="AA81" i="416"/>
  <c r="Y81" i="416"/>
  <c r="W81" i="416"/>
  <c r="U81" i="416"/>
  <c r="S81" i="416"/>
  <c r="Q81" i="416"/>
  <c r="O81" i="416"/>
  <c r="M81" i="416"/>
  <c r="K81" i="416"/>
  <c r="I81" i="416"/>
  <c r="B81" i="416"/>
  <c r="A81" i="416"/>
  <c r="AE80" i="416"/>
  <c r="AA80" i="416"/>
  <c r="Y80" i="416"/>
  <c r="W80" i="416"/>
  <c r="U80" i="416"/>
  <c r="S80" i="416"/>
  <c r="Q80" i="416"/>
  <c r="O80" i="416"/>
  <c r="M80" i="416"/>
  <c r="K80" i="416"/>
  <c r="I80" i="416"/>
  <c r="B80" i="416"/>
  <c r="A80" i="416"/>
  <c r="AE79" i="416"/>
  <c r="AA79" i="416"/>
  <c r="Y79" i="416"/>
  <c r="W79" i="416"/>
  <c r="U79" i="416"/>
  <c r="S79" i="416"/>
  <c r="Q79" i="416"/>
  <c r="O79" i="416"/>
  <c r="M79" i="416"/>
  <c r="K79" i="416"/>
  <c r="I79" i="416"/>
  <c r="B79" i="416"/>
  <c r="A79" i="416"/>
  <c r="AH78" i="416"/>
  <c r="AE78" i="416"/>
  <c r="AA78" i="416"/>
  <c r="Y78" i="416"/>
  <c r="W78" i="416"/>
  <c r="U78" i="416"/>
  <c r="S78" i="416"/>
  <c r="Q78" i="416"/>
  <c r="O78" i="416"/>
  <c r="M78" i="416"/>
  <c r="K78" i="416"/>
  <c r="B78" i="416"/>
  <c r="A78" i="416"/>
  <c r="AH77" i="416"/>
  <c r="AE77" i="416"/>
  <c r="AA77" i="416"/>
  <c r="Y77" i="416"/>
  <c r="W77" i="416"/>
  <c r="U77" i="416"/>
  <c r="S77" i="416"/>
  <c r="Q77" i="416"/>
  <c r="O77" i="416"/>
  <c r="M77" i="416"/>
  <c r="K77" i="416"/>
  <c r="I77" i="416"/>
  <c r="B77" i="416"/>
  <c r="A77" i="416"/>
  <c r="AH76" i="416"/>
  <c r="AE76" i="416"/>
  <c r="AA76" i="416"/>
  <c r="Y76" i="416"/>
  <c r="W76" i="416"/>
  <c r="U76" i="416"/>
  <c r="S76" i="416"/>
  <c r="Q76" i="416"/>
  <c r="O76" i="416"/>
  <c r="M76" i="416"/>
  <c r="K76" i="416"/>
  <c r="I76" i="416"/>
  <c r="B76" i="416"/>
  <c r="A76" i="416"/>
  <c r="AH75" i="416"/>
  <c r="AE75" i="416"/>
  <c r="AA75" i="416"/>
  <c r="Y75" i="416"/>
  <c r="W75" i="416"/>
  <c r="U75" i="416"/>
  <c r="S75" i="416"/>
  <c r="Q75" i="416"/>
  <c r="O75" i="416"/>
  <c r="M75" i="416"/>
  <c r="K75" i="416"/>
  <c r="I75" i="416"/>
  <c r="B75" i="416"/>
  <c r="A75" i="416"/>
  <c r="AH74" i="416"/>
  <c r="AE74" i="416"/>
  <c r="AA74" i="416"/>
  <c r="Y74" i="416"/>
  <c r="W74" i="416"/>
  <c r="U74" i="416"/>
  <c r="S74" i="416"/>
  <c r="Q74" i="416"/>
  <c r="O74" i="416"/>
  <c r="M74" i="416"/>
  <c r="K74" i="416"/>
  <c r="I74" i="416"/>
  <c r="B74" i="416"/>
  <c r="A74" i="416"/>
  <c r="AH73" i="416"/>
  <c r="AE73" i="416"/>
  <c r="AA73" i="416"/>
  <c r="Y73" i="416"/>
  <c r="W73" i="416"/>
  <c r="U73" i="416"/>
  <c r="S73" i="416"/>
  <c r="Q73" i="416"/>
  <c r="O73" i="416"/>
  <c r="M73" i="416"/>
  <c r="K73" i="416"/>
  <c r="I73" i="416"/>
  <c r="B73" i="416"/>
  <c r="A73" i="416"/>
  <c r="AH72" i="416"/>
  <c r="AE72" i="416"/>
  <c r="AA72" i="416"/>
  <c r="Y72" i="416"/>
  <c r="W72" i="416"/>
  <c r="U72" i="416"/>
  <c r="S72" i="416"/>
  <c r="Q72" i="416"/>
  <c r="O72" i="416"/>
  <c r="M72" i="416"/>
  <c r="K72" i="416"/>
  <c r="I72" i="416"/>
  <c r="B72" i="416"/>
  <c r="A72" i="416"/>
  <c r="AE71" i="416"/>
  <c r="AA71" i="416"/>
  <c r="Y71" i="416"/>
  <c r="W71" i="416"/>
  <c r="U71" i="416"/>
  <c r="S71" i="416"/>
  <c r="Q71" i="416"/>
  <c r="O71" i="416"/>
  <c r="M71" i="416"/>
  <c r="K71" i="416"/>
  <c r="I71" i="416"/>
  <c r="B71" i="416"/>
  <c r="A71" i="416"/>
  <c r="AH70" i="416"/>
  <c r="AE70" i="416"/>
  <c r="AA70" i="416"/>
  <c r="Y70" i="416"/>
  <c r="W70" i="416"/>
  <c r="U70" i="416"/>
  <c r="S70" i="416"/>
  <c r="Q70" i="416"/>
  <c r="O70" i="416"/>
  <c r="M70" i="416"/>
  <c r="K70" i="416"/>
  <c r="I70" i="416"/>
  <c r="B70" i="416"/>
  <c r="A70" i="416"/>
  <c r="AH69" i="416"/>
  <c r="AE69" i="416"/>
  <c r="AA69" i="416"/>
  <c r="Y69" i="416"/>
  <c r="W69" i="416"/>
  <c r="U69" i="416"/>
  <c r="S69" i="416"/>
  <c r="Q69" i="416"/>
  <c r="O69" i="416"/>
  <c r="M69" i="416"/>
  <c r="K69" i="416"/>
  <c r="I69" i="416"/>
  <c r="B69" i="416"/>
  <c r="A69" i="416"/>
  <c r="AH68" i="416"/>
  <c r="AE68" i="416"/>
  <c r="AA68" i="416"/>
  <c r="Y68" i="416"/>
  <c r="W68" i="416"/>
  <c r="U68" i="416"/>
  <c r="S68" i="416"/>
  <c r="Q68" i="416"/>
  <c r="O68" i="416"/>
  <c r="M68" i="416"/>
  <c r="K68" i="416"/>
  <c r="I68" i="416"/>
  <c r="B68" i="416"/>
  <c r="A68" i="416"/>
  <c r="AH67" i="416"/>
  <c r="AE67" i="416"/>
  <c r="AA67" i="416"/>
  <c r="Y67" i="416"/>
  <c r="W67" i="416"/>
  <c r="U67" i="416"/>
  <c r="S67" i="416"/>
  <c r="Q67" i="416"/>
  <c r="O67" i="416"/>
  <c r="M67" i="416"/>
  <c r="K67" i="416"/>
  <c r="I67" i="416"/>
  <c r="B67" i="416"/>
  <c r="A67" i="416"/>
  <c r="AH66" i="416"/>
  <c r="AE66" i="416"/>
  <c r="AA66" i="416"/>
  <c r="Y66" i="416"/>
  <c r="W66" i="416"/>
  <c r="U66" i="416"/>
  <c r="S66" i="416"/>
  <c r="Q66" i="416"/>
  <c r="O66" i="416"/>
  <c r="M66" i="416"/>
  <c r="K66" i="416"/>
  <c r="I66" i="416"/>
  <c r="B66" i="416"/>
  <c r="A66" i="416"/>
  <c r="AH65" i="416"/>
  <c r="AE65" i="416"/>
  <c r="AA65" i="416"/>
  <c r="Y65" i="416"/>
  <c r="W65" i="416"/>
  <c r="U65" i="416"/>
  <c r="S65" i="416"/>
  <c r="Q65" i="416"/>
  <c r="O65" i="416"/>
  <c r="M65" i="416"/>
  <c r="K65" i="416"/>
  <c r="I65" i="416"/>
  <c r="B65" i="416"/>
  <c r="A65" i="416"/>
  <c r="AH64" i="416"/>
  <c r="AE64" i="416"/>
  <c r="AA64" i="416"/>
  <c r="Y64" i="416"/>
  <c r="W64" i="416"/>
  <c r="U64" i="416"/>
  <c r="S64" i="416"/>
  <c r="Q64" i="416"/>
  <c r="O64" i="416"/>
  <c r="M64" i="416"/>
  <c r="K64" i="416"/>
  <c r="I64" i="416"/>
  <c r="B64" i="416"/>
  <c r="A64" i="416"/>
  <c r="AH63" i="416"/>
  <c r="AE63" i="416"/>
  <c r="AA63" i="416"/>
  <c r="Y63" i="416"/>
  <c r="W63" i="416"/>
  <c r="U63" i="416"/>
  <c r="S63" i="416"/>
  <c r="Q63" i="416"/>
  <c r="O63" i="416"/>
  <c r="M63" i="416"/>
  <c r="K63" i="416"/>
  <c r="I63" i="416"/>
  <c r="B63" i="416"/>
  <c r="A63" i="416"/>
  <c r="AE62" i="416"/>
  <c r="AA62" i="416"/>
  <c r="Y62" i="416"/>
  <c r="W62" i="416"/>
  <c r="U62" i="416"/>
  <c r="S62" i="416"/>
  <c r="Q62" i="416"/>
  <c r="O62" i="416"/>
  <c r="M62" i="416"/>
  <c r="K62" i="416"/>
  <c r="I62" i="416"/>
  <c r="B62" i="416"/>
  <c r="A62" i="416"/>
  <c r="AE61" i="416"/>
  <c r="AA61" i="416"/>
  <c r="Y61" i="416"/>
  <c r="W61" i="416"/>
  <c r="U61" i="416"/>
  <c r="S61" i="416"/>
  <c r="Q61" i="416"/>
  <c r="O61" i="416"/>
  <c r="M61" i="416"/>
  <c r="K61" i="416"/>
  <c r="I61" i="416"/>
  <c r="B61" i="416"/>
  <c r="A61" i="416"/>
  <c r="AE60" i="416"/>
  <c r="AA60" i="416"/>
  <c r="Y60" i="416"/>
  <c r="W60" i="416"/>
  <c r="U60" i="416"/>
  <c r="S60" i="416"/>
  <c r="Q60" i="416"/>
  <c r="O60" i="416"/>
  <c r="M60" i="416"/>
  <c r="K60" i="416"/>
  <c r="I60" i="416"/>
  <c r="B60" i="416"/>
  <c r="A60" i="416"/>
  <c r="AE59" i="416"/>
  <c r="AA59" i="416"/>
  <c r="Y59" i="416"/>
  <c r="W59" i="416"/>
  <c r="U59" i="416"/>
  <c r="S59" i="416"/>
  <c r="Q59" i="416"/>
  <c r="O59" i="416"/>
  <c r="M59" i="416"/>
  <c r="K59" i="416"/>
  <c r="I59" i="416"/>
  <c r="B59" i="416"/>
  <c r="A59" i="416"/>
  <c r="AE58" i="416"/>
  <c r="AA58" i="416"/>
  <c r="Y58" i="416"/>
  <c r="W58" i="416"/>
  <c r="U58" i="416"/>
  <c r="S58" i="416"/>
  <c r="Q58" i="416"/>
  <c r="O58" i="416"/>
  <c r="M58" i="416"/>
  <c r="K58" i="416"/>
  <c r="I58" i="416"/>
  <c r="B58" i="416"/>
  <c r="A58" i="416"/>
  <c r="AE57" i="416"/>
  <c r="AA57" i="416"/>
  <c r="Y57" i="416"/>
  <c r="W57" i="416"/>
  <c r="U57" i="416"/>
  <c r="S57" i="416"/>
  <c r="Q57" i="416"/>
  <c r="O57" i="416"/>
  <c r="M57" i="416"/>
  <c r="K57" i="416"/>
  <c r="I57" i="416"/>
  <c r="B57" i="416"/>
  <c r="A57" i="416"/>
  <c r="AE56" i="416"/>
  <c r="AA56" i="416"/>
  <c r="Y56" i="416"/>
  <c r="W56" i="416"/>
  <c r="U56" i="416"/>
  <c r="S56" i="416"/>
  <c r="Q56" i="416"/>
  <c r="O56" i="416"/>
  <c r="M56" i="416"/>
  <c r="K56" i="416"/>
  <c r="I56" i="416"/>
  <c r="B56" i="416"/>
  <c r="A56" i="416"/>
  <c r="AE55" i="416"/>
  <c r="AA55" i="416"/>
  <c r="Y55" i="416"/>
  <c r="W55" i="416"/>
  <c r="U55" i="416"/>
  <c r="S55" i="416"/>
  <c r="Q55" i="416"/>
  <c r="O55" i="416"/>
  <c r="M55" i="416"/>
  <c r="K55" i="416"/>
  <c r="I55" i="416"/>
  <c r="B55" i="416"/>
  <c r="A55" i="416"/>
  <c r="AH54" i="416"/>
  <c r="AE54" i="416"/>
  <c r="AA54" i="416"/>
  <c r="Y54" i="416"/>
  <c r="W54" i="416"/>
  <c r="U54" i="416"/>
  <c r="S54" i="416"/>
  <c r="Q54" i="416"/>
  <c r="O54" i="416"/>
  <c r="M54" i="416"/>
  <c r="K54" i="416"/>
  <c r="I54" i="416"/>
  <c r="B54" i="416"/>
  <c r="A54" i="416"/>
  <c r="AE53" i="416"/>
  <c r="AA53" i="416"/>
  <c r="Y53" i="416"/>
  <c r="W53" i="416"/>
  <c r="U53" i="416"/>
  <c r="S53" i="416"/>
  <c r="Q53" i="416"/>
  <c r="O53" i="416"/>
  <c r="M53" i="416"/>
  <c r="K53" i="416"/>
  <c r="I53" i="416"/>
  <c r="B53" i="416"/>
  <c r="A53" i="416"/>
  <c r="AE52" i="416"/>
  <c r="AA52" i="416"/>
  <c r="Y52" i="416"/>
  <c r="W52" i="416"/>
  <c r="U52" i="416"/>
  <c r="S52" i="416"/>
  <c r="Q52" i="416"/>
  <c r="O52" i="416"/>
  <c r="M52" i="416"/>
  <c r="K52" i="416"/>
  <c r="I52" i="416"/>
  <c r="B52" i="416"/>
  <c r="A52" i="416"/>
  <c r="AE51" i="416"/>
  <c r="AA51" i="416"/>
  <c r="Y51" i="416"/>
  <c r="W51" i="416"/>
  <c r="U51" i="416"/>
  <c r="S51" i="416"/>
  <c r="Q51" i="416"/>
  <c r="O51" i="416"/>
  <c r="M51" i="416"/>
  <c r="K51" i="416"/>
  <c r="I51" i="416"/>
  <c r="B51" i="416"/>
  <c r="A51" i="416"/>
  <c r="AE50" i="416"/>
  <c r="AA50" i="416"/>
  <c r="Y50" i="416"/>
  <c r="W50" i="416"/>
  <c r="U50" i="416"/>
  <c r="S50" i="416"/>
  <c r="Q50" i="416"/>
  <c r="O50" i="416"/>
  <c r="M50" i="416"/>
  <c r="K50" i="416"/>
  <c r="I50" i="416"/>
  <c r="B50" i="416"/>
  <c r="A50" i="416"/>
  <c r="AH49" i="416"/>
  <c r="AE49" i="416"/>
  <c r="AA49" i="416"/>
  <c r="Y49" i="416"/>
  <c r="W49" i="416"/>
  <c r="U49" i="416"/>
  <c r="S49" i="416"/>
  <c r="Q49" i="416"/>
  <c r="O49" i="416"/>
  <c r="M49" i="416"/>
  <c r="K49" i="416"/>
  <c r="I49" i="416"/>
  <c r="B49" i="416"/>
  <c r="A49" i="416"/>
  <c r="AE48" i="416"/>
  <c r="AA48" i="416"/>
  <c r="B48" i="416"/>
  <c r="A48" i="416"/>
  <c r="AH47" i="416"/>
  <c r="AE47" i="416"/>
  <c r="AA47" i="416"/>
  <c r="Y47" i="416"/>
  <c r="W47" i="416"/>
  <c r="U47" i="416"/>
  <c r="S47" i="416"/>
  <c r="Q47" i="416"/>
  <c r="O47" i="416"/>
  <c r="M47" i="416"/>
  <c r="K47" i="416"/>
  <c r="I47" i="416"/>
  <c r="B47" i="416"/>
  <c r="A47" i="416"/>
  <c r="AH46" i="416"/>
  <c r="AE46" i="416"/>
  <c r="AA46" i="416"/>
  <c r="Y46" i="416"/>
  <c r="W46" i="416"/>
  <c r="U46" i="416"/>
  <c r="S46" i="416"/>
  <c r="Q46" i="416"/>
  <c r="O46" i="416"/>
  <c r="M46" i="416"/>
  <c r="K46" i="416"/>
  <c r="I46" i="416"/>
  <c r="B46" i="416"/>
  <c r="A46" i="416"/>
  <c r="AH45" i="416"/>
  <c r="AE45" i="416"/>
  <c r="AA45" i="416"/>
  <c r="Y45" i="416"/>
  <c r="W45" i="416"/>
  <c r="U45" i="416"/>
  <c r="S45" i="416"/>
  <c r="Q45" i="416"/>
  <c r="O45" i="416"/>
  <c r="M45" i="416"/>
  <c r="K45" i="416"/>
  <c r="I45" i="416"/>
  <c r="B45" i="416"/>
  <c r="A45" i="416"/>
  <c r="AH44" i="416"/>
  <c r="AE44" i="416"/>
  <c r="AA44" i="416"/>
  <c r="Y44" i="416"/>
  <c r="W44" i="416"/>
  <c r="U44" i="416"/>
  <c r="S44" i="416"/>
  <c r="Q44" i="416"/>
  <c r="O44" i="416"/>
  <c r="M44" i="416"/>
  <c r="K44" i="416"/>
  <c r="I44" i="416"/>
  <c r="B44" i="416"/>
  <c r="A44" i="416"/>
  <c r="AH43" i="416"/>
  <c r="AE43" i="416"/>
  <c r="AA43" i="416"/>
  <c r="Y43" i="416"/>
  <c r="W43" i="416"/>
  <c r="U43" i="416"/>
  <c r="S43" i="416"/>
  <c r="Q43" i="416"/>
  <c r="O43" i="416"/>
  <c r="M43" i="416"/>
  <c r="K43" i="416"/>
  <c r="I43" i="416"/>
  <c r="B43" i="416"/>
  <c r="A43" i="416"/>
  <c r="AH42" i="416"/>
  <c r="AE42" i="416"/>
  <c r="AA42" i="416"/>
  <c r="Y42" i="416"/>
  <c r="W42" i="416"/>
  <c r="U42" i="416"/>
  <c r="S42" i="416"/>
  <c r="Q42" i="416"/>
  <c r="O42" i="416"/>
  <c r="M42" i="416"/>
  <c r="K42" i="416"/>
  <c r="I42" i="416"/>
  <c r="B42" i="416"/>
  <c r="A42" i="416"/>
  <c r="AH41" i="416"/>
  <c r="AE41" i="416"/>
  <c r="AA41" i="416"/>
  <c r="Y41" i="416"/>
  <c r="W41" i="416"/>
  <c r="U41" i="416"/>
  <c r="S41" i="416"/>
  <c r="Q41" i="416"/>
  <c r="O41" i="416"/>
  <c r="M41" i="416"/>
  <c r="K41" i="416"/>
  <c r="I41" i="416"/>
  <c r="B41" i="416"/>
  <c r="A41" i="416"/>
  <c r="AH40" i="416"/>
  <c r="AE40" i="416"/>
  <c r="AA40" i="416"/>
  <c r="Y40" i="416"/>
  <c r="W40" i="416"/>
  <c r="U40" i="416"/>
  <c r="S40" i="416"/>
  <c r="Q40" i="416"/>
  <c r="O40" i="416"/>
  <c r="M40" i="416"/>
  <c r="K40" i="416"/>
  <c r="I40" i="416"/>
  <c r="B40" i="416"/>
  <c r="A40" i="416"/>
  <c r="AH39" i="416"/>
  <c r="AE39" i="416"/>
  <c r="AA39" i="416"/>
  <c r="Y39" i="416"/>
  <c r="W39" i="416"/>
  <c r="U39" i="416"/>
  <c r="S39" i="416"/>
  <c r="Q39" i="416"/>
  <c r="O39" i="416"/>
  <c r="M39" i="416"/>
  <c r="K39" i="416"/>
  <c r="I39" i="416"/>
  <c r="B39" i="416"/>
  <c r="A39" i="416"/>
  <c r="AE38" i="416"/>
  <c r="AA38" i="416"/>
  <c r="Y38" i="416"/>
  <c r="W38" i="416"/>
  <c r="U38" i="416"/>
  <c r="S38" i="416"/>
  <c r="Q38" i="416"/>
  <c r="O38" i="416"/>
  <c r="M38" i="416"/>
  <c r="K38" i="416"/>
  <c r="I38" i="416"/>
  <c r="B38" i="416"/>
  <c r="A38" i="416"/>
  <c r="AH37" i="416"/>
  <c r="AE37" i="416"/>
  <c r="AA37" i="416"/>
  <c r="Y37" i="416"/>
  <c r="W37" i="416"/>
  <c r="U37" i="416"/>
  <c r="S37" i="416"/>
  <c r="Q37" i="416"/>
  <c r="O37" i="416"/>
  <c r="M37" i="416"/>
  <c r="K37" i="416"/>
  <c r="I37" i="416"/>
  <c r="B37" i="416"/>
  <c r="A37" i="416"/>
  <c r="AH36" i="416"/>
  <c r="AE36" i="416"/>
  <c r="AA36" i="416"/>
  <c r="Y36" i="416"/>
  <c r="W36" i="416"/>
  <c r="U36" i="416"/>
  <c r="S36" i="416"/>
  <c r="Q36" i="416"/>
  <c r="O36" i="416"/>
  <c r="M36" i="416"/>
  <c r="K36" i="416"/>
  <c r="I36" i="416"/>
  <c r="B36" i="416"/>
  <c r="A36" i="416"/>
  <c r="AH35" i="416"/>
  <c r="AE35" i="416"/>
  <c r="AA35" i="416"/>
  <c r="Y35" i="416"/>
  <c r="W35" i="416"/>
  <c r="U35" i="416"/>
  <c r="S35" i="416"/>
  <c r="Q35" i="416"/>
  <c r="O35" i="416"/>
  <c r="M35" i="416"/>
  <c r="K35" i="416"/>
  <c r="I35" i="416"/>
  <c r="B35" i="416"/>
  <c r="A35" i="416"/>
  <c r="AH34" i="416"/>
  <c r="AE34" i="416"/>
  <c r="AA34" i="416"/>
  <c r="Y34" i="416"/>
  <c r="W34" i="416"/>
  <c r="U34" i="416"/>
  <c r="S34" i="416"/>
  <c r="Q34" i="416"/>
  <c r="O34" i="416"/>
  <c r="M34" i="416"/>
  <c r="K34" i="416"/>
  <c r="I34" i="416"/>
  <c r="B34" i="416"/>
  <c r="A34" i="416"/>
  <c r="AH33" i="416"/>
  <c r="AE33" i="416"/>
  <c r="AA33" i="416"/>
  <c r="Y33" i="416"/>
  <c r="W33" i="416"/>
  <c r="U33" i="416"/>
  <c r="S33" i="416"/>
  <c r="Q33" i="416"/>
  <c r="O33" i="416"/>
  <c r="M33" i="416"/>
  <c r="K33" i="416"/>
  <c r="I33" i="416"/>
  <c r="B33" i="416"/>
  <c r="A33" i="416"/>
  <c r="AH32" i="416"/>
  <c r="AE32" i="416"/>
  <c r="AA32" i="416"/>
  <c r="Y32" i="416"/>
  <c r="W32" i="416"/>
  <c r="U32" i="416"/>
  <c r="S32" i="416"/>
  <c r="Q32" i="416"/>
  <c r="O32" i="416"/>
  <c r="M32" i="416"/>
  <c r="K32" i="416"/>
  <c r="I32" i="416"/>
  <c r="B32" i="416"/>
  <c r="A32" i="416"/>
  <c r="AH31" i="416"/>
  <c r="AE31" i="416"/>
  <c r="AA31" i="416"/>
  <c r="Y31" i="416"/>
  <c r="W31" i="416"/>
  <c r="U31" i="416"/>
  <c r="S31" i="416"/>
  <c r="Q31" i="416"/>
  <c r="O31" i="416"/>
  <c r="M31" i="416"/>
  <c r="K31" i="416"/>
  <c r="I31" i="416"/>
  <c r="B31" i="416"/>
  <c r="A31" i="416"/>
  <c r="AH30" i="416"/>
  <c r="AE30" i="416"/>
  <c r="AA30" i="416"/>
  <c r="Y30" i="416"/>
  <c r="W30" i="416"/>
  <c r="U30" i="416"/>
  <c r="S30" i="416"/>
  <c r="Q30" i="416"/>
  <c r="O30" i="416"/>
  <c r="M30" i="416"/>
  <c r="K30" i="416"/>
  <c r="I30" i="416"/>
  <c r="B30" i="416"/>
  <c r="A30" i="416"/>
  <c r="AH29" i="416"/>
  <c r="AE29" i="416"/>
  <c r="AA29" i="416"/>
  <c r="Y29" i="416"/>
  <c r="W29" i="416"/>
  <c r="U29" i="416"/>
  <c r="S29" i="416"/>
  <c r="Q29" i="416"/>
  <c r="O29" i="416"/>
  <c r="M29" i="416"/>
  <c r="K29" i="416"/>
  <c r="I29" i="416"/>
  <c r="B29" i="416"/>
  <c r="A29" i="416"/>
  <c r="AH28" i="416"/>
  <c r="AE28" i="416"/>
  <c r="AA28" i="416"/>
  <c r="Y28" i="416"/>
  <c r="W28" i="416"/>
  <c r="U28" i="416"/>
  <c r="S28" i="416"/>
  <c r="Q28" i="416"/>
  <c r="O28" i="416"/>
  <c r="M28" i="416"/>
  <c r="K28" i="416"/>
  <c r="B28" i="416"/>
  <c r="A28" i="416"/>
  <c r="AH27" i="416"/>
  <c r="AE27" i="416"/>
  <c r="AA27" i="416"/>
  <c r="Y27" i="416"/>
  <c r="W27" i="416"/>
  <c r="U27" i="416"/>
  <c r="S27" i="416"/>
  <c r="Q27" i="416"/>
  <c r="O27" i="416"/>
  <c r="M27" i="416"/>
  <c r="K27" i="416"/>
  <c r="I27" i="416"/>
  <c r="B27" i="416"/>
  <c r="A27" i="416"/>
  <c r="AH26" i="416"/>
  <c r="AE26" i="416"/>
  <c r="AA26" i="416"/>
  <c r="Y26" i="416"/>
  <c r="W26" i="416"/>
  <c r="U26" i="416"/>
  <c r="S26" i="416"/>
  <c r="Q26" i="416"/>
  <c r="O26" i="416"/>
  <c r="M26" i="416"/>
  <c r="K26" i="416"/>
  <c r="I26" i="416"/>
  <c r="B26" i="416"/>
  <c r="A26" i="416"/>
  <c r="AH25" i="416"/>
  <c r="AE25" i="416"/>
  <c r="AA25" i="416"/>
  <c r="Y25" i="416"/>
  <c r="W25" i="416"/>
  <c r="U25" i="416"/>
  <c r="S25" i="416"/>
  <c r="Q25" i="416"/>
  <c r="O25" i="416"/>
  <c r="M25" i="416"/>
  <c r="K25" i="416"/>
  <c r="I25" i="416"/>
  <c r="B25" i="416"/>
  <c r="A25" i="416"/>
  <c r="AH24" i="416"/>
  <c r="AE24" i="416"/>
  <c r="AA24" i="416"/>
  <c r="Y24" i="416"/>
  <c r="W24" i="416"/>
  <c r="U24" i="416"/>
  <c r="S24" i="416"/>
  <c r="Q24" i="416"/>
  <c r="O24" i="416"/>
  <c r="M24" i="416"/>
  <c r="K24" i="416"/>
  <c r="I24" i="416"/>
  <c r="B24" i="416"/>
  <c r="A24" i="416"/>
  <c r="AH23" i="416"/>
  <c r="AE23" i="416"/>
  <c r="AA23" i="416"/>
  <c r="Y23" i="416"/>
  <c r="W23" i="416"/>
  <c r="U23" i="416"/>
  <c r="S23" i="416"/>
  <c r="Q23" i="416"/>
  <c r="O23" i="416"/>
  <c r="M23" i="416"/>
  <c r="K23" i="416"/>
  <c r="I23" i="416"/>
  <c r="B23" i="416"/>
  <c r="A23" i="416"/>
  <c r="AH22" i="416"/>
  <c r="AE22" i="416"/>
  <c r="AA22" i="416"/>
  <c r="Y22" i="416"/>
  <c r="W22" i="416"/>
  <c r="U22" i="416"/>
  <c r="S22" i="416"/>
  <c r="Q22" i="416"/>
  <c r="O22" i="416"/>
  <c r="M22" i="416"/>
  <c r="K22" i="416"/>
  <c r="I22" i="416"/>
  <c r="B22" i="416"/>
  <c r="A22" i="416"/>
  <c r="AH21" i="416"/>
  <c r="AE21" i="416"/>
  <c r="AA21" i="416"/>
  <c r="Y21" i="416"/>
  <c r="W21" i="416"/>
  <c r="U21" i="416"/>
  <c r="S21" i="416"/>
  <c r="Q21" i="416"/>
  <c r="O21" i="416"/>
  <c r="M21" i="416"/>
  <c r="K21" i="416"/>
  <c r="I21" i="416"/>
  <c r="B21" i="416"/>
  <c r="A21" i="416"/>
  <c r="AH20" i="416"/>
  <c r="AE20" i="416"/>
  <c r="AA20" i="416"/>
  <c r="Y20" i="416"/>
  <c r="W20" i="416"/>
  <c r="U20" i="416"/>
  <c r="S20" i="416"/>
  <c r="Q20" i="416"/>
  <c r="O20" i="416"/>
  <c r="M20" i="416"/>
  <c r="K20" i="416"/>
  <c r="I20" i="416"/>
  <c r="B20" i="416"/>
  <c r="A20" i="416"/>
  <c r="AH19" i="416"/>
  <c r="AE19" i="416"/>
  <c r="AA19" i="416"/>
  <c r="Y19" i="416"/>
  <c r="W19" i="416"/>
  <c r="U19" i="416"/>
  <c r="S19" i="416"/>
  <c r="Q19" i="416"/>
  <c r="O19" i="416"/>
  <c r="M19" i="416"/>
  <c r="K19" i="416"/>
  <c r="I19" i="416"/>
  <c r="B19" i="416"/>
  <c r="A19" i="416"/>
  <c r="AH18" i="416"/>
  <c r="AE18" i="416"/>
  <c r="AA18" i="416"/>
  <c r="Y18" i="416"/>
  <c r="W18" i="416"/>
  <c r="U18" i="416"/>
  <c r="S18" i="416"/>
  <c r="Q18" i="416"/>
  <c r="O18" i="416"/>
  <c r="M18" i="416"/>
  <c r="K18" i="416"/>
  <c r="I18" i="416"/>
  <c r="B18" i="416"/>
  <c r="A18" i="416"/>
  <c r="AH17" i="416"/>
  <c r="AE17" i="416"/>
  <c r="AA17" i="416"/>
  <c r="Y17" i="416"/>
  <c r="W17" i="416"/>
  <c r="U17" i="416"/>
  <c r="S17" i="416"/>
  <c r="Q17" i="416"/>
  <c r="O17" i="416"/>
  <c r="M17" i="416"/>
  <c r="K17" i="416"/>
  <c r="I17" i="416"/>
  <c r="B17" i="416"/>
  <c r="A17" i="416"/>
  <c r="AH16" i="416"/>
  <c r="AE16" i="416"/>
  <c r="AA16" i="416"/>
  <c r="Y16" i="416"/>
  <c r="W16" i="416"/>
  <c r="U16" i="416"/>
  <c r="S16" i="416"/>
  <c r="Q16" i="416"/>
  <c r="O16" i="416"/>
  <c r="M16" i="416"/>
  <c r="K16" i="416"/>
  <c r="I16" i="416"/>
  <c r="B16" i="416"/>
  <c r="A16" i="416"/>
  <c r="AH15" i="416"/>
  <c r="AE15" i="416"/>
  <c r="AA15" i="416"/>
  <c r="Y15" i="416"/>
  <c r="W15" i="416"/>
  <c r="U15" i="416"/>
  <c r="S15" i="416"/>
  <c r="Q15" i="416"/>
  <c r="O15" i="416"/>
  <c r="M15" i="416"/>
  <c r="K15" i="416"/>
  <c r="I15" i="416"/>
  <c r="B15" i="416"/>
  <c r="A15" i="416"/>
  <c r="AH14" i="416"/>
  <c r="AE14" i="416"/>
  <c r="AA14" i="416"/>
  <c r="Y14" i="416"/>
  <c r="W14" i="416"/>
  <c r="U14" i="416"/>
  <c r="S14" i="416"/>
  <c r="Q14" i="416"/>
  <c r="O14" i="416"/>
  <c r="M14" i="416"/>
  <c r="K14" i="416"/>
  <c r="I14" i="416"/>
  <c r="B14" i="416"/>
  <c r="A14" i="416"/>
  <c r="AH13" i="416"/>
  <c r="AE13" i="416"/>
  <c r="AA13" i="416"/>
  <c r="Y13" i="416"/>
  <c r="W13" i="416"/>
  <c r="U13" i="416"/>
  <c r="S13" i="416"/>
  <c r="Q13" i="416"/>
  <c r="O13" i="416"/>
  <c r="M13" i="416"/>
  <c r="K13" i="416"/>
  <c r="I13" i="416"/>
  <c r="B13" i="416"/>
  <c r="A13" i="416"/>
  <c r="AH12" i="416"/>
  <c r="AE12" i="416"/>
  <c r="AA12" i="416"/>
  <c r="Y12" i="416"/>
  <c r="W12" i="416"/>
  <c r="U12" i="416"/>
  <c r="S12" i="416"/>
  <c r="Q12" i="416"/>
  <c r="O12" i="416"/>
  <c r="M12" i="416"/>
  <c r="K12" i="416"/>
  <c r="I12" i="416"/>
  <c r="B12" i="416"/>
  <c r="A12" i="416"/>
  <c r="AH11" i="416"/>
  <c r="AE11" i="416"/>
  <c r="AA11" i="416"/>
  <c r="Y11" i="416"/>
  <c r="W11" i="416"/>
  <c r="U11" i="416"/>
  <c r="S11" i="416"/>
  <c r="Q11" i="416"/>
  <c r="O11" i="416"/>
  <c r="M11" i="416"/>
  <c r="K11" i="416"/>
  <c r="I11" i="416"/>
  <c r="B11" i="416"/>
  <c r="A11" i="416"/>
  <c r="AH10" i="416"/>
  <c r="AE10" i="416"/>
  <c r="AA10" i="416"/>
  <c r="Y10" i="416"/>
  <c r="W10" i="416"/>
  <c r="U10" i="416"/>
  <c r="S10" i="416"/>
  <c r="Q10" i="416"/>
  <c r="O10" i="416"/>
  <c r="M10" i="416"/>
  <c r="K10" i="416"/>
  <c r="I10" i="416"/>
  <c r="B10" i="416"/>
  <c r="A10" i="416"/>
  <c r="AH9" i="416"/>
  <c r="AE9" i="416"/>
  <c r="S9" i="416"/>
  <c r="B9" i="416"/>
  <c r="A9" i="416"/>
  <c r="AD351" i="416" l="1"/>
  <c r="J365" i="416"/>
  <c r="J364" i="416"/>
  <c r="J363" i="416"/>
  <c r="J362" i="416"/>
  <c r="J361" i="416"/>
  <c r="J360" i="416"/>
  <c r="J359" i="416"/>
  <c r="J358" i="416"/>
  <c r="J357" i="416"/>
  <c r="J356" i="416"/>
  <c r="X366" i="416"/>
  <c r="X365" i="416"/>
  <c r="X364" i="416"/>
  <c r="X363" i="416"/>
  <c r="X362" i="416"/>
  <c r="X361" i="416"/>
  <c r="X360" i="416"/>
  <c r="X359" i="416"/>
  <c r="X358" i="416"/>
  <c r="X357" i="416"/>
  <c r="X356" i="416"/>
  <c r="L365" i="416"/>
  <c r="L364" i="416"/>
  <c r="L363" i="416"/>
  <c r="L362" i="416"/>
  <c r="L361" i="416"/>
  <c r="L360" i="416"/>
  <c r="L359" i="416"/>
  <c r="L358" i="416"/>
  <c r="L357" i="416"/>
  <c r="L356" i="416"/>
  <c r="M9" i="416"/>
  <c r="Y9" i="416"/>
  <c r="V365" i="416"/>
  <c r="V364" i="416"/>
  <c r="V363" i="416"/>
  <c r="V362" i="416"/>
  <c r="V361" i="416"/>
  <c r="V360" i="416"/>
  <c r="V359" i="416"/>
  <c r="V358" i="416"/>
  <c r="V357" i="416"/>
  <c r="V356" i="416"/>
  <c r="R365" i="416"/>
  <c r="R364" i="416"/>
  <c r="R363" i="416"/>
  <c r="R362" i="416"/>
  <c r="R361" i="416"/>
  <c r="R360" i="416"/>
  <c r="R359" i="416"/>
  <c r="R358" i="416"/>
  <c r="R357" i="416"/>
  <c r="R356" i="416"/>
  <c r="N365" i="416"/>
  <c r="N364" i="416"/>
  <c r="N363" i="416"/>
  <c r="N362" i="416"/>
  <c r="N361" i="416"/>
  <c r="N360" i="416"/>
  <c r="N359" i="416"/>
  <c r="N358" i="416"/>
  <c r="N357" i="416"/>
  <c r="N356" i="416"/>
  <c r="Z365" i="416"/>
  <c r="Z364" i="416"/>
  <c r="Z363" i="416"/>
  <c r="Z362" i="416"/>
  <c r="Z361" i="416"/>
  <c r="Z360" i="416"/>
  <c r="Z359" i="416"/>
  <c r="Z358" i="416"/>
  <c r="Z357" i="416"/>
  <c r="Z356" i="416"/>
  <c r="H365" i="416"/>
  <c r="H364" i="416"/>
  <c r="H363" i="416"/>
  <c r="H362" i="416"/>
  <c r="H361" i="416"/>
  <c r="H360" i="416"/>
  <c r="H359" i="416"/>
  <c r="H358" i="416"/>
  <c r="H357" i="416"/>
  <c r="H356" i="416"/>
  <c r="T365" i="416"/>
  <c r="T364" i="416"/>
  <c r="T363" i="416"/>
  <c r="T362" i="416"/>
  <c r="T361" i="416"/>
  <c r="T360" i="416"/>
  <c r="T359" i="416"/>
  <c r="T358" i="416"/>
  <c r="T357" i="416"/>
  <c r="T356" i="416"/>
  <c r="I9" i="416"/>
  <c r="O9" i="416"/>
  <c r="U9" i="416"/>
  <c r="AA9" i="416"/>
  <c r="P365" i="416"/>
  <c r="P364" i="416"/>
  <c r="P363" i="416"/>
  <c r="P362" i="416"/>
  <c r="P361" i="416"/>
  <c r="P360" i="416"/>
  <c r="P359" i="416"/>
  <c r="P358" i="416"/>
  <c r="P357" i="416"/>
  <c r="P356" i="416"/>
  <c r="K9" i="416"/>
  <c r="Q9" i="416"/>
  <c r="W9" i="416"/>
  <c r="AN281" i="43"/>
  <c r="AN280" i="43"/>
  <c r="AN282" i="43"/>
  <c r="AN283" i="43"/>
  <c r="AN284" i="43"/>
  <c r="AN285" i="43"/>
  <c r="Z351" i="416" l="1"/>
  <c r="V351" i="416"/>
  <c r="L351" i="416"/>
  <c r="J351" i="416"/>
  <c r="P351" i="416"/>
  <c r="H351" i="416"/>
  <c r="R351" i="416"/>
  <c r="X351" i="416"/>
  <c r="T351" i="416"/>
  <c r="N351" i="416"/>
  <c r="AM280" i="43" l="1"/>
  <c r="AM123" i="43"/>
  <c r="AM124" i="43"/>
  <c r="AM126" i="43"/>
  <c r="AM125" i="43"/>
  <c r="AL123" i="43"/>
  <c r="AL124" i="43"/>
  <c r="AL126" i="43"/>
  <c r="AL125" i="43"/>
  <c r="AM122" i="43"/>
  <c r="AL122" i="43"/>
  <c r="AM141" i="43" l="1"/>
  <c r="AM142" i="43"/>
  <c r="AL141" i="43"/>
  <c r="AL142" i="43"/>
  <c r="AM140" i="43"/>
  <c r="AL140" i="43"/>
  <c r="AM281" i="43"/>
  <c r="AM269" i="43"/>
  <c r="AM270" i="43"/>
  <c r="AM282" i="43"/>
  <c r="AM273" i="43"/>
  <c r="AM274" i="43"/>
  <c r="AM271" i="43"/>
  <c r="AM275" i="43"/>
  <c r="AM283" i="43"/>
  <c r="AM284" i="43"/>
  <c r="AM272" i="43"/>
  <c r="AM276" i="43"/>
  <c r="AM285" i="43"/>
  <c r="AM277" i="43"/>
  <c r="AM278" i="43"/>
  <c r="AM279" i="43"/>
  <c r="AM268" i="43"/>
  <c r="AL281" i="43"/>
  <c r="AL269" i="43"/>
  <c r="AL270" i="43"/>
  <c r="AL282" i="43"/>
  <c r="AL273" i="43"/>
  <c r="AL274" i="43"/>
  <c r="AL271" i="43"/>
  <c r="AL280" i="43"/>
  <c r="AL275" i="43"/>
  <c r="AL283" i="43"/>
  <c r="AL284" i="43"/>
  <c r="AL272" i="43"/>
  <c r="AL276" i="43"/>
  <c r="AL285" i="43"/>
  <c r="AL277" i="43"/>
  <c r="AL278" i="43"/>
  <c r="AL279" i="43"/>
  <c r="AL268" i="43"/>
  <c r="AM320" i="43" l="1"/>
  <c r="AM321" i="43"/>
  <c r="AM322" i="43"/>
  <c r="AM323" i="43"/>
  <c r="AM324" i="43"/>
  <c r="AM325" i="43"/>
  <c r="AM326" i="43"/>
  <c r="AM327" i="43"/>
  <c r="AM328" i="43"/>
  <c r="AM329" i="43"/>
  <c r="AM331" i="43"/>
  <c r="AL320" i="43"/>
  <c r="AL321" i="43"/>
  <c r="AL322" i="43"/>
  <c r="AL323" i="43"/>
  <c r="AL324" i="43"/>
  <c r="AL325" i="43"/>
  <c r="AL326" i="43"/>
  <c r="AL327" i="43"/>
  <c r="AL328" i="43"/>
  <c r="AL329" i="43"/>
  <c r="AL331" i="43"/>
  <c r="AM330" i="43"/>
  <c r="AL330" i="43"/>
  <c r="Z301" i="415"/>
  <c r="Z300" i="415"/>
  <c r="Z299" i="415"/>
  <c r="Z298" i="415"/>
  <c r="Z297" i="415"/>
  <c r="Z296" i="415"/>
  <c r="Z295" i="415"/>
  <c r="Z294" i="415"/>
  <c r="Z293" i="415"/>
  <c r="Z292" i="415"/>
  <c r="Z291" i="415"/>
  <c r="Z290" i="415"/>
  <c r="Z225" i="415" l="1"/>
  <c r="Z224" i="415"/>
  <c r="Z223" i="415"/>
  <c r="Z222" i="415"/>
  <c r="Z221" i="415"/>
  <c r="Z220" i="415"/>
  <c r="Z219" i="415"/>
  <c r="Z218" i="415"/>
  <c r="Z217" i="415"/>
  <c r="Z216" i="415"/>
  <c r="Z215" i="415"/>
  <c r="Z214" i="415"/>
  <c r="Z213" i="415"/>
  <c r="Z212" i="415"/>
  <c r="Z211" i="415"/>
  <c r="Z210" i="415"/>
  <c r="Z209" i="415"/>
  <c r="Z208" i="415"/>
  <c r="Z207" i="415"/>
  <c r="Z206" i="415"/>
  <c r="Z205" i="415"/>
  <c r="Z204" i="415"/>
  <c r="Z203" i="415"/>
  <c r="Z202" i="415"/>
  <c r="Z201" i="415"/>
  <c r="Z200" i="415"/>
  <c r="Z282" i="415" l="1"/>
  <c r="Z281" i="415"/>
  <c r="Z280" i="415"/>
  <c r="AM336" i="43" l="1"/>
  <c r="AM61" i="43"/>
  <c r="AM60" i="43"/>
  <c r="AM59" i="43"/>
  <c r="AM58" i="43"/>
  <c r="AM57" i="43"/>
  <c r="AM49" i="43"/>
  <c r="AM56" i="43"/>
  <c r="AM48" i="43"/>
  <c r="AM47" i="43"/>
  <c r="AM55" i="43"/>
  <c r="AM54" i="43"/>
  <c r="AM53" i="43"/>
  <c r="AM52" i="43"/>
  <c r="AM51" i="43"/>
  <c r="AM46" i="43"/>
  <c r="AM45" i="43"/>
  <c r="AM44" i="43"/>
  <c r="AM50" i="43"/>
  <c r="AM43" i="43"/>
  <c r="AM42" i="43"/>
  <c r="AM41" i="43"/>
  <c r="AM40" i="43"/>
  <c r="AM39" i="43"/>
  <c r="AM38" i="43"/>
  <c r="AM37" i="43"/>
  <c r="AM36" i="43"/>
  <c r="AM35" i="43"/>
  <c r="AM34" i="43"/>
  <c r="AL336" i="43"/>
  <c r="AL33" i="43"/>
  <c r="AL34" i="43"/>
  <c r="AL35" i="43"/>
  <c r="AL36" i="43"/>
  <c r="AL37" i="43"/>
  <c r="AL38" i="43"/>
  <c r="AL39" i="43"/>
  <c r="AL40" i="43"/>
  <c r="AL41" i="43"/>
  <c r="AL42" i="43"/>
  <c r="AL43" i="43"/>
  <c r="AL50" i="43"/>
  <c r="AL44" i="43"/>
  <c r="AL45" i="43"/>
  <c r="AL46" i="43"/>
  <c r="AL51" i="43"/>
  <c r="AL52" i="43"/>
  <c r="AL53" i="43"/>
  <c r="AL54" i="43"/>
  <c r="AL55" i="43"/>
  <c r="AL47" i="43"/>
  <c r="AL48" i="43"/>
  <c r="AL56" i="43"/>
  <c r="AL49" i="43"/>
  <c r="AL57" i="43"/>
  <c r="AL58" i="43"/>
  <c r="AL59" i="43"/>
  <c r="AL63" i="43"/>
  <c r="AL60" i="43"/>
  <c r="AL61" i="43"/>
  <c r="AM33" i="43"/>
  <c r="Y278" i="415"/>
  <c r="W278" i="415"/>
  <c r="U278" i="415"/>
  <c r="S278" i="415"/>
  <c r="Y277" i="415"/>
  <c r="W277" i="415"/>
  <c r="U277" i="415"/>
  <c r="S277" i="415"/>
  <c r="Q277" i="415"/>
  <c r="O277" i="415"/>
  <c r="M277" i="415"/>
  <c r="K277" i="415"/>
  <c r="I277" i="415"/>
  <c r="G277" i="415"/>
  <c r="E277" i="415"/>
  <c r="Y276" i="415"/>
  <c r="W276" i="415"/>
  <c r="U276" i="415"/>
  <c r="S276" i="415"/>
  <c r="Q276" i="415"/>
  <c r="O276" i="415"/>
  <c r="M276" i="415"/>
  <c r="K276" i="415"/>
  <c r="I276" i="415"/>
  <c r="G276" i="415"/>
  <c r="E276" i="415"/>
  <c r="Y275" i="415"/>
  <c r="W275" i="415"/>
  <c r="U275" i="415"/>
  <c r="S275" i="415"/>
  <c r="Q275" i="415"/>
  <c r="O275" i="415"/>
  <c r="M275" i="415"/>
  <c r="K275" i="415"/>
  <c r="I275" i="415"/>
  <c r="G275" i="415"/>
  <c r="E275" i="415"/>
  <c r="U274" i="415"/>
  <c r="S274" i="415"/>
  <c r="Q274" i="415"/>
  <c r="O274" i="415"/>
  <c r="M274" i="415"/>
  <c r="K274" i="415"/>
  <c r="I274" i="415"/>
  <c r="G274" i="415"/>
  <c r="E274" i="415"/>
  <c r="Y273" i="415"/>
  <c r="W273" i="415"/>
  <c r="U273" i="415"/>
  <c r="S273" i="415"/>
  <c r="Q273" i="415"/>
  <c r="O273" i="415"/>
  <c r="M273" i="415"/>
  <c r="K273" i="415"/>
  <c r="I273" i="415"/>
  <c r="G273" i="415"/>
  <c r="E273" i="415"/>
  <c r="Y272" i="415"/>
  <c r="W272" i="415"/>
  <c r="U272" i="415"/>
  <c r="S272" i="415"/>
  <c r="Q272" i="415"/>
  <c r="O272" i="415"/>
  <c r="M272" i="415"/>
  <c r="K272" i="415"/>
  <c r="I272" i="415"/>
  <c r="G272" i="415"/>
  <c r="E272" i="415"/>
  <c r="Y271" i="415"/>
  <c r="W271" i="415"/>
  <c r="U271" i="415"/>
  <c r="S271" i="415"/>
  <c r="Q271" i="415"/>
  <c r="O271" i="415"/>
  <c r="M271" i="415"/>
  <c r="K271" i="415"/>
  <c r="I271" i="415"/>
  <c r="G271" i="415"/>
  <c r="E271" i="415"/>
  <c r="Y270" i="415"/>
  <c r="W270" i="415"/>
  <c r="U270" i="415"/>
  <c r="S270" i="415"/>
  <c r="Q270" i="415"/>
  <c r="O270" i="415"/>
  <c r="M270" i="415"/>
  <c r="K270" i="415"/>
  <c r="I270" i="415"/>
  <c r="G270" i="415"/>
  <c r="E270" i="415"/>
  <c r="Y269" i="415"/>
  <c r="W269" i="415"/>
  <c r="U269" i="415"/>
  <c r="S269" i="415"/>
  <c r="Q269" i="415"/>
  <c r="O269" i="415"/>
  <c r="M269" i="415"/>
  <c r="K269" i="415"/>
  <c r="I269" i="415"/>
  <c r="G269" i="415"/>
  <c r="E269" i="415"/>
  <c r="Y268" i="415"/>
  <c r="W268" i="415"/>
  <c r="U268" i="415"/>
  <c r="S268" i="415"/>
  <c r="Q268" i="415"/>
  <c r="O268" i="415"/>
  <c r="M268" i="415"/>
  <c r="K268" i="415"/>
  <c r="I268" i="415"/>
  <c r="G268" i="415"/>
  <c r="E268" i="415"/>
  <c r="Y267" i="415"/>
  <c r="W267" i="415"/>
  <c r="U267" i="415"/>
  <c r="S267" i="415"/>
  <c r="Q267" i="415"/>
  <c r="O267" i="415"/>
  <c r="M267" i="415"/>
  <c r="K267" i="415"/>
  <c r="I267" i="415"/>
  <c r="G267" i="415"/>
  <c r="E267" i="415"/>
  <c r="Y266" i="415"/>
  <c r="W266" i="415"/>
  <c r="U266" i="415"/>
  <c r="S266" i="415"/>
  <c r="Q266" i="415"/>
  <c r="O266" i="415"/>
  <c r="M266" i="415"/>
  <c r="K266" i="415"/>
  <c r="I266" i="415"/>
  <c r="G266" i="415"/>
  <c r="E266" i="415"/>
  <c r="Y265" i="415"/>
  <c r="W265" i="415"/>
  <c r="U265" i="415"/>
  <c r="S265" i="415"/>
  <c r="Q265" i="415"/>
  <c r="O265" i="415"/>
  <c r="M265" i="415"/>
  <c r="K265" i="415"/>
  <c r="I265" i="415"/>
  <c r="G265" i="415"/>
  <c r="E265" i="415"/>
  <c r="Y264" i="415"/>
  <c r="W264" i="415"/>
  <c r="U264" i="415"/>
  <c r="S264" i="415"/>
  <c r="Q264" i="415"/>
  <c r="O264" i="415"/>
  <c r="M264" i="415"/>
  <c r="K264" i="415"/>
  <c r="I264" i="415"/>
  <c r="G264" i="415"/>
  <c r="E264" i="415"/>
  <c r="Y263" i="415"/>
  <c r="W263" i="415"/>
  <c r="U263" i="415"/>
  <c r="S263" i="415"/>
  <c r="Q263" i="415"/>
  <c r="O263" i="415"/>
  <c r="M263" i="415"/>
  <c r="K263" i="415"/>
  <c r="I263" i="415"/>
  <c r="G263" i="415"/>
  <c r="E263" i="415"/>
  <c r="Y262" i="415"/>
  <c r="W262" i="415"/>
  <c r="U262" i="415"/>
  <c r="S262" i="415"/>
  <c r="Q262" i="415"/>
  <c r="O262" i="415"/>
  <c r="M262" i="415"/>
  <c r="K262" i="415"/>
  <c r="I262" i="415"/>
  <c r="G262" i="415"/>
  <c r="E262" i="415"/>
  <c r="Y261" i="415"/>
  <c r="W261" i="415"/>
  <c r="U261" i="415"/>
  <c r="S261" i="415"/>
  <c r="Q261" i="415"/>
  <c r="O261" i="415"/>
  <c r="M261" i="415"/>
  <c r="K261" i="415"/>
  <c r="I261" i="415"/>
  <c r="G261" i="415"/>
  <c r="E261" i="415"/>
  <c r="Y260" i="415"/>
  <c r="W260" i="415"/>
  <c r="U260" i="415"/>
  <c r="S260" i="415"/>
  <c r="Q260" i="415"/>
  <c r="O260" i="415"/>
  <c r="M260" i="415"/>
  <c r="K260" i="415"/>
  <c r="I260" i="415"/>
  <c r="G260" i="415"/>
  <c r="E260" i="415"/>
  <c r="Y259" i="415"/>
  <c r="W259" i="415"/>
  <c r="U259" i="415"/>
  <c r="S259" i="415"/>
  <c r="Q259" i="415"/>
  <c r="O259" i="415"/>
  <c r="M259" i="415"/>
  <c r="K259" i="415"/>
  <c r="I259" i="415"/>
  <c r="G259" i="415"/>
  <c r="E259" i="415"/>
  <c r="Y258" i="415"/>
  <c r="W258" i="415"/>
  <c r="U258" i="415"/>
  <c r="S258" i="415"/>
  <c r="Q258" i="415"/>
  <c r="O258" i="415"/>
  <c r="M258" i="415"/>
  <c r="K258" i="415"/>
  <c r="I258" i="415"/>
  <c r="G258" i="415"/>
  <c r="E258" i="415"/>
  <c r="Y257" i="415"/>
  <c r="W257" i="415"/>
  <c r="U257" i="415"/>
  <c r="S257" i="415"/>
  <c r="Q257" i="415"/>
  <c r="O257" i="415"/>
  <c r="M257" i="415"/>
  <c r="K257" i="415"/>
  <c r="I257" i="415"/>
  <c r="G257" i="415"/>
  <c r="E257" i="415"/>
  <c r="Y256" i="415"/>
  <c r="W256" i="415"/>
  <c r="U256" i="415"/>
  <c r="S256" i="415"/>
  <c r="Q256" i="415"/>
  <c r="O256" i="415"/>
  <c r="M256" i="415"/>
  <c r="K256" i="415"/>
  <c r="I256" i="415"/>
  <c r="G256" i="415"/>
  <c r="E256" i="415"/>
  <c r="Y255" i="415"/>
  <c r="W255" i="415"/>
  <c r="U255" i="415"/>
  <c r="S255" i="415"/>
  <c r="Q255" i="415"/>
  <c r="O255" i="415"/>
  <c r="M255" i="415"/>
  <c r="K255" i="415"/>
  <c r="I255" i="415"/>
  <c r="G255" i="415"/>
  <c r="E255" i="415"/>
  <c r="Y254" i="415"/>
  <c r="W254" i="415"/>
  <c r="U254" i="415"/>
  <c r="S254" i="415"/>
  <c r="Q254" i="415"/>
  <c r="O254" i="415"/>
  <c r="M254" i="415"/>
  <c r="K254" i="415"/>
  <c r="I254" i="415"/>
  <c r="G254" i="415"/>
  <c r="E254" i="415"/>
  <c r="Y253" i="415"/>
  <c r="W253" i="415"/>
  <c r="U253" i="415"/>
  <c r="S253" i="415"/>
  <c r="Q253" i="415"/>
  <c r="O253" i="415"/>
  <c r="M253" i="415"/>
  <c r="K253" i="415"/>
  <c r="I253" i="415"/>
  <c r="G253" i="415"/>
  <c r="E253" i="415"/>
  <c r="Y252" i="415"/>
  <c r="W252" i="415"/>
  <c r="U252" i="415"/>
  <c r="S252" i="415"/>
  <c r="Q252" i="415"/>
  <c r="O252" i="415"/>
  <c r="M252" i="415"/>
  <c r="K252" i="415"/>
  <c r="I252" i="415"/>
  <c r="G252" i="415"/>
  <c r="E252" i="415"/>
  <c r="Y251" i="415"/>
  <c r="W251" i="415"/>
  <c r="U251" i="415"/>
  <c r="S251" i="415"/>
  <c r="Q251" i="415"/>
  <c r="O251" i="415"/>
  <c r="M251" i="415"/>
  <c r="K251" i="415"/>
  <c r="I251" i="415"/>
  <c r="G251" i="415"/>
  <c r="E251" i="415"/>
  <c r="Y250" i="415"/>
  <c r="W250" i="415"/>
  <c r="U250" i="415"/>
  <c r="S250" i="415"/>
  <c r="Q250" i="415"/>
  <c r="O250" i="415"/>
  <c r="M250" i="415"/>
  <c r="K250" i="415"/>
  <c r="I250" i="415"/>
  <c r="G250" i="415"/>
  <c r="E250" i="415"/>
  <c r="Y249" i="415"/>
  <c r="W249" i="415"/>
  <c r="U249" i="415"/>
  <c r="S249" i="415"/>
  <c r="Q249" i="415"/>
  <c r="O249" i="415"/>
  <c r="M249" i="415"/>
  <c r="K249" i="415"/>
  <c r="I249" i="415"/>
  <c r="G249" i="415"/>
  <c r="E249" i="415"/>
  <c r="Y248" i="415"/>
  <c r="W248" i="415"/>
  <c r="U248" i="415"/>
  <c r="S248" i="415"/>
  <c r="Q248" i="415"/>
  <c r="O248" i="415"/>
  <c r="M248" i="415"/>
  <c r="K248" i="415"/>
  <c r="I248" i="415"/>
  <c r="G248" i="415"/>
  <c r="E248" i="415"/>
  <c r="Y247" i="415"/>
  <c r="W247" i="415"/>
  <c r="U247" i="415"/>
  <c r="S247" i="415"/>
  <c r="Q247" i="415"/>
  <c r="O247" i="415"/>
  <c r="M247" i="415"/>
  <c r="K247" i="415"/>
  <c r="I247" i="415"/>
  <c r="G247" i="415"/>
  <c r="E247" i="415"/>
  <c r="Z278" i="415" l="1"/>
  <c r="Z247" i="415"/>
  <c r="Z253" i="415"/>
  <c r="Z265" i="415"/>
  <c r="Z271" i="415"/>
  <c r="Z275" i="415"/>
  <c r="Z259" i="415"/>
  <c r="Z261" i="415"/>
  <c r="Z267" i="415"/>
  <c r="Z273" i="415"/>
  <c r="Z277" i="415"/>
  <c r="Z252" i="415"/>
  <c r="Z249" i="415"/>
  <c r="Z255" i="415"/>
  <c r="Z248" i="415"/>
  <c r="Z254" i="415"/>
  <c r="Z260" i="415"/>
  <c r="Z266" i="415"/>
  <c r="Z272" i="415"/>
  <c r="Z276" i="415"/>
  <c r="Z258" i="415"/>
  <c r="Z264" i="415"/>
  <c r="Z270" i="415"/>
  <c r="Z263" i="415"/>
  <c r="Z269" i="415"/>
  <c r="Z251" i="415"/>
  <c r="Z257" i="415"/>
  <c r="Z250" i="415"/>
  <c r="Z256" i="415"/>
  <c r="Z262" i="415"/>
  <c r="Z268" i="415"/>
  <c r="Z274" i="415"/>
  <c r="AL174" i="43"/>
  <c r="AL175" i="43"/>
  <c r="AL176" i="43"/>
  <c r="AL177" i="43"/>
  <c r="AL178" i="43"/>
  <c r="AL179" i="43"/>
  <c r="AL180" i="43"/>
  <c r="AL181" i="43"/>
  <c r="AL182" i="43"/>
  <c r="AL183" i="43"/>
  <c r="AL184" i="43"/>
  <c r="AL185" i="43"/>
  <c r="AL172" i="43"/>
  <c r="AL186" i="43"/>
  <c r="AL187" i="43"/>
  <c r="AL173" i="43"/>
  <c r="AL188" i="43"/>
  <c r="AL189" i="43"/>
  <c r="AL171" i="43"/>
  <c r="AM174" i="43"/>
  <c r="AM175" i="43"/>
  <c r="AM176" i="43"/>
  <c r="AM177" i="43"/>
  <c r="AM178" i="43"/>
  <c r="AM179" i="43"/>
  <c r="AM180" i="43"/>
  <c r="AM181" i="43"/>
  <c r="AM182" i="43"/>
  <c r="AM183" i="43"/>
  <c r="AM184" i="43"/>
  <c r="AM185" i="43"/>
  <c r="AM172" i="43"/>
  <c r="AM186" i="43"/>
  <c r="AM187" i="43"/>
  <c r="AM173" i="43"/>
  <c r="AM188" i="43"/>
  <c r="AM189" i="43"/>
  <c r="AM171" i="43"/>
  <c r="Z245" i="415"/>
  <c r="AC245" i="415" s="1"/>
  <c r="Z244" i="415"/>
  <c r="AC244" i="415" s="1"/>
  <c r="Z243" i="415"/>
  <c r="AC243" i="415" s="1"/>
  <c r="Z242" i="415"/>
  <c r="AC242" i="415" s="1"/>
  <c r="Z241" i="415"/>
  <c r="AC241" i="415" s="1"/>
  <c r="Z240" i="415"/>
  <c r="AC240" i="415" s="1"/>
  <c r="Z239" i="415"/>
  <c r="AC239" i="415" s="1"/>
  <c r="Z238" i="415"/>
  <c r="AC238" i="415" s="1"/>
  <c r="Z237" i="415"/>
  <c r="AC237" i="415" s="1"/>
  <c r="Z236" i="415"/>
  <c r="AC236" i="415" s="1"/>
  <c r="Z235" i="415"/>
  <c r="AC235" i="415" s="1"/>
  <c r="Z234" i="415"/>
  <c r="AC234" i="415" s="1"/>
  <c r="Z233" i="415"/>
  <c r="AC233" i="415" s="1"/>
  <c r="Z232" i="415"/>
  <c r="AC232" i="415" s="1"/>
  <c r="Z231" i="415"/>
  <c r="AC231" i="415" s="1"/>
  <c r="Z230" i="415"/>
  <c r="AC230" i="415" s="1"/>
  <c r="Z229" i="415"/>
  <c r="AC229" i="415" s="1"/>
  <c r="Z228" i="415"/>
  <c r="AC228" i="415" s="1"/>
  <c r="Z227" i="415"/>
  <c r="AC227" i="415" s="1"/>
  <c r="AM13" i="43" l="1"/>
  <c r="AM121" i="43" l="1"/>
  <c r="AL121" i="43"/>
  <c r="AM138" i="43"/>
  <c r="AM134" i="43"/>
  <c r="AM135" i="43"/>
  <c r="AM136" i="43"/>
  <c r="AM137" i="43"/>
  <c r="AM139" i="43"/>
  <c r="AL138" i="43"/>
  <c r="AL134" i="43"/>
  <c r="AL135" i="43"/>
  <c r="AL136" i="43"/>
  <c r="AL137" i="43"/>
  <c r="AL139" i="43"/>
  <c r="AM133" i="43"/>
  <c r="AL133" i="43"/>
  <c r="AM303" i="43"/>
  <c r="AM304" i="43"/>
  <c r="AM310" i="43"/>
  <c r="AM305" i="43"/>
  <c r="AM306" i="43"/>
  <c r="AM307" i="43"/>
  <c r="AM308" i="43"/>
  <c r="AM309" i="43"/>
  <c r="AL303" i="43"/>
  <c r="AL304" i="43"/>
  <c r="AL310" i="43"/>
  <c r="AL305" i="43"/>
  <c r="AL306" i="43"/>
  <c r="AL307" i="43"/>
  <c r="AL308" i="43"/>
  <c r="AL309" i="43"/>
  <c r="AM302" i="43"/>
  <c r="AL302" i="43"/>
  <c r="AL222" i="43"/>
  <c r="AM222" i="43"/>
  <c r="AL223" i="43"/>
  <c r="AM223" i="43"/>
  <c r="AL227" i="43"/>
  <c r="AM227" i="43"/>
  <c r="AL228" i="43"/>
  <c r="AM228" i="43"/>
  <c r="AL229" i="43"/>
  <c r="AM229" i="43"/>
  <c r="AL230" i="43"/>
  <c r="AM230" i="43"/>
  <c r="AL231" i="43"/>
  <c r="AM231" i="43"/>
  <c r="AL232" i="43"/>
  <c r="AM232" i="43"/>
  <c r="AL233" i="43"/>
  <c r="AM233" i="43"/>
  <c r="AL234" i="43"/>
  <c r="AM234" i="43"/>
  <c r="AL235" i="43"/>
  <c r="AM235" i="43"/>
  <c r="AL236" i="43"/>
  <c r="AM236" i="43"/>
  <c r="AL237" i="43"/>
  <c r="AM237" i="43"/>
  <c r="AL238" i="43"/>
  <c r="AM238" i="43"/>
  <c r="AL239" i="43"/>
  <c r="AM239" i="43"/>
  <c r="AL240" i="43"/>
  <c r="AM240" i="43"/>
  <c r="AL224" i="43"/>
  <c r="AM224" i="43"/>
  <c r="AL241" i="43"/>
  <c r="AM241" i="43"/>
  <c r="AL225" i="43"/>
  <c r="AM225" i="43"/>
  <c r="AL242" i="43"/>
  <c r="AM242" i="43"/>
  <c r="AL243" i="43"/>
  <c r="AM243" i="43"/>
  <c r="AL244" i="43"/>
  <c r="AM244" i="43"/>
  <c r="AL245" i="43"/>
  <c r="AM245" i="43"/>
  <c r="AL246" i="43"/>
  <c r="AM246" i="43"/>
  <c r="AL226" i="43"/>
  <c r="AM226" i="43"/>
  <c r="AM221" i="43"/>
  <c r="AL221" i="43"/>
  <c r="AM144" i="43" l="1"/>
  <c r="AM151" i="43"/>
  <c r="AM145" i="43"/>
  <c r="AM146" i="43"/>
  <c r="AM152" i="43"/>
  <c r="AM153" i="43"/>
  <c r="AM147" i="43"/>
  <c r="AM154" i="43"/>
  <c r="AM155" i="43"/>
  <c r="AM156" i="43"/>
  <c r="AM157" i="43"/>
  <c r="AM158" i="43"/>
  <c r="AM159" i="43"/>
  <c r="AM160" i="43"/>
  <c r="AM161" i="43"/>
  <c r="AM162" i="43"/>
  <c r="AM163" i="43"/>
  <c r="AM164" i="43"/>
  <c r="AM165" i="43"/>
  <c r="AM166" i="43"/>
  <c r="AM167" i="43"/>
  <c r="AM148" i="43"/>
  <c r="AM168" i="43"/>
  <c r="AM149" i="43"/>
  <c r="AM169" i="43"/>
  <c r="AM170" i="43"/>
  <c r="AM150" i="43"/>
  <c r="AL144" i="43"/>
  <c r="AL151" i="43"/>
  <c r="AL145" i="43"/>
  <c r="AL146" i="43"/>
  <c r="AL152" i="43"/>
  <c r="AL153" i="43"/>
  <c r="AL147" i="43"/>
  <c r="AL154" i="43"/>
  <c r="AL155" i="43"/>
  <c r="AL156" i="43"/>
  <c r="AL157" i="43"/>
  <c r="AL158" i="43"/>
  <c r="AL159" i="43"/>
  <c r="AL160" i="43"/>
  <c r="AL161" i="43"/>
  <c r="AL162" i="43"/>
  <c r="AL163" i="43"/>
  <c r="AL164" i="43"/>
  <c r="AL165" i="43"/>
  <c r="AL166" i="43"/>
  <c r="AL167" i="43"/>
  <c r="AL148" i="43"/>
  <c r="AL168" i="43"/>
  <c r="AL149" i="43"/>
  <c r="AL169" i="43"/>
  <c r="AL170" i="43"/>
  <c r="AL150" i="43"/>
  <c r="AM143" i="43"/>
  <c r="AL143" i="43"/>
  <c r="Z198" i="415" l="1"/>
  <c r="Z197" i="415"/>
  <c r="Z196" i="415"/>
  <c r="Z195" i="415"/>
  <c r="Z194" i="415"/>
  <c r="Z193" i="415"/>
  <c r="Z192" i="415"/>
  <c r="Z191" i="415"/>
  <c r="Z190" i="415"/>
  <c r="Z188" i="415" l="1"/>
  <c r="Z187" i="415"/>
  <c r="Z186" i="415"/>
  <c r="Z185" i="415"/>
  <c r="Z184" i="415"/>
  <c r="Z183" i="415"/>
  <c r="Z182" i="415"/>
  <c r="Z181" i="415"/>
  <c r="Z180" i="415"/>
  <c r="Z179" i="415"/>
  <c r="Z178" i="415"/>
  <c r="Z177" i="415"/>
  <c r="Z176" i="415"/>
  <c r="Z175" i="415"/>
  <c r="Z174" i="415"/>
  <c r="Z173" i="415"/>
  <c r="Z172" i="415"/>
  <c r="Z171" i="415"/>
  <c r="Z170" i="415"/>
  <c r="Z169" i="415"/>
  <c r="Z168" i="415"/>
  <c r="Z167" i="415"/>
  <c r="Z166" i="415"/>
  <c r="Z165" i="415"/>
  <c r="Z164" i="415"/>
  <c r="Z163" i="415"/>
  <c r="Z162" i="415"/>
  <c r="Z161" i="415"/>
  <c r="Z159" i="415" l="1"/>
  <c r="Z158" i="415"/>
  <c r="Z157" i="415"/>
  <c r="Z156" i="415"/>
  <c r="Z155" i="415"/>
  <c r="Z154" i="415"/>
  <c r="Z153" i="415"/>
  <c r="AL106" i="43" l="1"/>
  <c r="AM106" i="43"/>
  <c r="AL117" i="43"/>
  <c r="AM117" i="43"/>
  <c r="AL107" i="43"/>
  <c r="AM107" i="43"/>
  <c r="AL108" i="43"/>
  <c r="AM108" i="43"/>
  <c r="AL109" i="43"/>
  <c r="AM109" i="43"/>
  <c r="AL110" i="43"/>
  <c r="AM110" i="43"/>
  <c r="AL111" i="43"/>
  <c r="AM111" i="43"/>
  <c r="AL112" i="43"/>
  <c r="AM112" i="43"/>
  <c r="AL113" i="43"/>
  <c r="AM113" i="43"/>
  <c r="AL114" i="43"/>
  <c r="AM114" i="43"/>
  <c r="AL115" i="43"/>
  <c r="AM115" i="43"/>
  <c r="AL118" i="43"/>
  <c r="AM118" i="43"/>
  <c r="AL116" i="43"/>
  <c r="AM116" i="43"/>
  <c r="AL119" i="43"/>
  <c r="AM119" i="43"/>
  <c r="AL120" i="43"/>
  <c r="AM120" i="43"/>
  <c r="AM105" i="43"/>
  <c r="AL105" i="43"/>
  <c r="Y151" i="415"/>
  <c r="W151" i="415"/>
  <c r="U151" i="415"/>
  <c r="S151" i="415"/>
  <c r="Q151" i="415"/>
  <c r="O151" i="415"/>
  <c r="M151" i="415"/>
  <c r="K151" i="415"/>
  <c r="I151" i="415"/>
  <c r="G151" i="415"/>
  <c r="E151" i="415"/>
  <c r="Y150" i="415"/>
  <c r="W150" i="415"/>
  <c r="U150" i="415"/>
  <c r="S150" i="415"/>
  <c r="Q150" i="415"/>
  <c r="O150" i="415"/>
  <c r="M150" i="415"/>
  <c r="K150" i="415"/>
  <c r="I150" i="415"/>
  <c r="G150" i="415"/>
  <c r="Y149" i="415"/>
  <c r="W149" i="415"/>
  <c r="K149" i="415"/>
  <c r="I149" i="415"/>
  <c r="G149" i="415"/>
  <c r="E149" i="415"/>
  <c r="Y148" i="415"/>
  <c r="W148" i="415"/>
  <c r="U148" i="415"/>
  <c r="S148" i="415"/>
  <c r="Q148" i="415"/>
  <c r="O148" i="415"/>
  <c r="M148" i="415"/>
  <c r="K148" i="415"/>
  <c r="I148" i="415"/>
  <c r="G148" i="415"/>
  <c r="E148" i="415"/>
  <c r="Y147" i="415"/>
  <c r="W147" i="415"/>
  <c r="U147" i="415"/>
  <c r="S147" i="415"/>
  <c r="Q147" i="415"/>
  <c r="O147" i="415"/>
  <c r="M147" i="415"/>
  <c r="K147" i="415"/>
  <c r="I147" i="415"/>
  <c r="G147" i="415"/>
  <c r="E147" i="415"/>
  <c r="Y146" i="415"/>
  <c r="W146" i="415"/>
  <c r="U146" i="415"/>
  <c r="S146" i="415"/>
  <c r="Q146" i="415"/>
  <c r="O146" i="415"/>
  <c r="M146" i="415"/>
  <c r="K146" i="415"/>
  <c r="I146" i="415"/>
  <c r="G146" i="415"/>
  <c r="E146" i="415"/>
  <c r="Y145" i="415"/>
  <c r="W145" i="415"/>
  <c r="U145" i="415"/>
  <c r="S145" i="415"/>
  <c r="Q145" i="415"/>
  <c r="O145" i="415"/>
  <c r="M145" i="415"/>
  <c r="K145" i="415"/>
  <c r="I145" i="415"/>
  <c r="G145" i="415"/>
  <c r="E145" i="415"/>
  <c r="Y144" i="415"/>
  <c r="W144" i="415"/>
  <c r="U144" i="415"/>
  <c r="S144" i="415"/>
  <c r="Q144" i="415"/>
  <c r="O144" i="415"/>
  <c r="M144" i="415"/>
  <c r="K144" i="415"/>
  <c r="I144" i="415"/>
  <c r="G144" i="415"/>
  <c r="E144" i="415"/>
  <c r="Y143" i="415"/>
  <c r="W143" i="415"/>
  <c r="U143" i="415"/>
  <c r="S143" i="415"/>
  <c r="Q143" i="415"/>
  <c r="O143" i="415"/>
  <c r="M143" i="415"/>
  <c r="K143" i="415"/>
  <c r="I143" i="415"/>
  <c r="G143" i="415"/>
  <c r="E143" i="415"/>
  <c r="Y142" i="415"/>
  <c r="W142" i="415"/>
  <c r="U142" i="415"/>
  <c r="S142" i="415"/>
  <c r="Q142" i="415"/>
  <c r="O142" i="415"/>
  <c r="M142" i="415"/>
  <c r="K142" i="415"/>
  <c r="I142" i="415"/>
  <c r="G142" i="415"/>
  <c r="E142" i="415"/>
  <c r="Y141" i="415"/>
  <c r="W141" i="415"/>
  <c r="U141" i="415"/>
  <c r="S141" i="415"/>
  <c r="Q141" i="415"/>
  <c r="O141" i="415"/>
  <c r="M141" i="415"/>
  <c r="K141" i="415"/>
  <c r="I141" i="415"/>
  <c r="G141" i="415"/>
  <c r="E141" i="415"/>
  <c r="Y140" i="415"/>
  <c r="W140" i="415"/>
  <c r="U140" i="415"/>
  <c r="S140" i="415"/>
  <c r="Q140" i="415"/>
  <c r="O140" i="415"/>
  <c r="M140" i="415"/>
  <c r="K140" i="415"/>
  <c r="I140" i="415"/>
  <c r="G140" i="415"/>
  <c r="E140" i="415"/>
  <c r="Y139" i="415"/>
  <c r="W139" i="415"/>
  <c r="U139" i="415"/>
  <c r="S139" i="415"/>
  <c r="Q139" i="415"/>
  <c r="O139" i="415"/>
  <c r="M139" i="415"/>
  <c r="K139" i="415"/>
  <c r="I139" i="415"/>
  <c r="G139" i="415"/>
  <c r="E139" i="415"/>
  <c r="Y138" i="415"/>
  <c r="W138" i="415"/>
  <c r="U138" i="415"/>
  <c r="S138" i="415"/>
  <c r="Q138" i="415"/>
  <c r="O138" i="415"/>
  <c r="M138" i="415"/>
  <c r="K138" i="415"/>
  <c r="I138" i="415"/>
  <c r="G138" i="415"/>
  <c r="E138" i="415"/>
  <c r="Y137" i="415"/>
  <c r="W137" i="415"/>
  <c r="U137" i="415"/>
  <c r="S137" i="415"/>
  <c r="Q137" i="415"/>
  <c r="O137" i="415"/>
  <c r="M137" i="415"/>
  <c r="K137" i="415"/>
  <c r="I137" i="415"/>
  <c r="G137" i="415"/>
  <c r="E137" i="415"/>
  <c r="Y136" i="415"/>
  <c r="W136" i="415"/>
  <c r="U136" i="415"/>
  <c r="S136" i="415"/>
  <c r="Q136" i="415"/>
  <c r="O136" i="415"/>
  <c r="M136" i="415"/>
  <c r="K136" i="415"/>
  <c r="I136" i="415"/>
  <c r="G136" i="415"/>
  <c r="E136" i="415"/>
  <c r="Y135" i="415"/>
  <c r="W135" i="415"/>
  <c r="U135" i="415"/>
  <c r="S135" i="415"/>
  <c r="Q135" i="415"/>
  <c r="O135" i="415"/>
  <c r="M135" i="415"/>
  <c r="K135" i="415"/>
  <c r="I135" i="415"/>
  <c r="G135" i="415"/>
  <c r="E135" i="415"/>
  <c r="Z140" i="415" l="1"/>
  <c r="Z146" i="415"/>
  <c r="Z137" i="415"/>
  <c r="Z150" i="415"/>
  <c r="Z142" i="415"/>
  <c r="Z148" i="415"/>
  <c r="Z135" i="415"/>
  <c r="Z141" i="415"/>
  <c r="Z147" i="415"/>
  <c r="Z145" i="415"/>
  <c r="Z151" i="415"/>
  <c r="Z139" i="415"/>
  <c r="Z138" i="415"/>
  <c r="Z144" i="415"/>
  <c r="Z149" i="415"/>
  <c r="Z143" i="415"/>
  <c r="Z136" i="415"/>
  <c r="AL31" i="43"/>
  <c r="AM31" i="43"/>
  <c r="Z133" i="415"/>
  <c r="AM32" i="43" s="1"/>
  <c r="Z132" i="415"/>
  <c r="Z131" i="415"/>
  <c r="AL30" i="43" s="1"/>
  <c r="AM30" i="43" l="1"/>
  <c r="AL32" i="43"/>
  <c r="AM312" i="43" l="1"/>
  <c r="AM315" i="43"/>
  <c r="AM316" i="43"/>
  <c r="AM317" i="43"/>
  <c r="AM313" i="43"/>
  <c r="AM314" i="43"/>
  <c r="AM318" i="43"/>
  <c r="AM319" i="43"/>
  <c r="AL312" i="43"/>
  <c r="AL315" i="43"/>
  <c r="AL316" i="43"/>
  <c r="AL317" i="43"/>
  <c r="AL313" i="43"/>
  <c r="AL314" i="43"/>
  <c r="AL318" i="43"/>
  <c r="AL319" i="43"/>
  <c r="AM311" i="43"/>
  <c r="AL311" i="43"/>
  <c r="Y129" i="415" l="1"/>
  <c r="W129" i="415"/>
  <c r="U129" i="415"/>
  <c r="S129" i="415"/>
  <c r="Q129" i="415"/>
  <c r="O129" i="415"/>
  <c r="M129" i="415"/>
  <c r="K129" i="415"/>
  <c r="I129" i="415"/>
  <c r="G129" i="415"/>
  <c r="E129" i="415"/>
  <c r="Y128" i="415"/>
  <c r="W128" i="415"/>
  <c r="U128" i="415"/>
  <c r="S128" i="415"/>
  <c r="Q128" i="415"/>
  <c r="O128" i="415"/>
  <c r="M128" i="415"/>
  <c r="K128" i="415"/>
  <c r="I128" i="415"/>
  <c r="G128" i="415"/>
  <c r="E128" i="415"/>
  <c r="Y127" i="415"/>
  <c r="W127" i="415"/>
  <c r="U127" i="415"/>
  <c r="S127" i="415"/>
  <c r="Q127" i="415"/>
  <c r="O127" i="415"/>
  <c r="M127" i="415"/>
  <c r="K127" i="415"/>
  <c r="I127" i="415"/>
  <c r="G127" i="415"/>
  <c r="E127" i="415"/>
  <c r="Y126" i="415"/>
  <c r="W126" i="415"/>
  <c r="U126" i="415"/>
  <c r="S126" i="415"/>
  <c r="Q126" i="415"/>
  <c r="O126" i="415"/>
  <c r="M126" i="415"/>
  <c r="K126" i="415"/>
  <c r="I126" i="415"/>
  <c r="G126" i="415"/>
  <c r="E126" i="415"/>
  <c r="Y125" i="415"/>
  <c r="W125" i="415"/>
  <c r="U125" i="415"/>
  <c r="S125" i="415"/>
  <c r="Q125" i="415"/>
  <c r="O125" i="415"/>
  <c r="M125" i="415"/>
  <c r="K125" i="415"/>
  <c r="I125" i="415"/>
  <c r="G125" i="415"/>
  <c r="E125" i="415"/>
  <c r="Y124" i="415"/>
  <c r="W124" i="415"/>
  <c r="T124" i="415"/>
  <c r="U124" i="415" s="1"/>
  <c r="S124" i="415"/>
  <c r="Q124" i="415"/>
  <c r="O124" i="415"/>
  <c r="M124" i="415"/>
  <c r="K124" i="415"/>
  <c r="I124" i="415"/>
  <c r="G124" i="415"/>
  <c r="E124" i="415"/>
  <c r="Y123" i="415"/>
  <c r="W123" i="415"/>
  <c r="U123" i="415"/>
  <c r="S123" i="415"/>
  <c r="Q123" i="415"/>
  <c r="O123" i="415"/>
  <c r="M123" i="415"/>
  <c r="K123" i="415"/>
  <c r="I123" i="415"/>
  <c r="G123" i="415"/>
  <c r="E123" i="415"/>
  <c r="Y122" i="415"/>
  <c r="W122" i="415"/>
  <c r="U122" i="415"/>
  <c r="S122" i="415"/>
  <c r="Q122" i="415"/>
  <c r="O122" i="415"/>
  <c r="M122" i="415"/>
  <c r="K122" i="415"/>
  <c r="I122" i="415"/>
  <c r="G122" i="415"/>
  <c r="E122" i="415"/>
  <c r="Y121" i="415"/>
  <c r="W121" i="415"/>
  <c r="U121" i="415"/>
  <c r="S121" i="415"/>
  <c r="Q121" i="415"/>
  <c r="O121" i="415"/>
  <c r="M121" i="415"/>
  <c r="K121" i="415"/>
  <c r="I121" i="415"/>
  <c r="G121" i="415"/>
  <c r="E121" i="415"/>
  <c r="Z128" i="415" l="1"/>
  <c r="Z127" i="415"/>
  <c r="Z125" i="415"/>
  <c r="Z123" i="415"/>
  <c r="Z122" i="415"/>
  <c r="Z126" i="415"/>
  <c r="Z129" i="415"/>
  <c r="Z121" i="415"/>
  <c r="Z124" i="415"/>
  <c r="AM15" i="43" l="1"/>
  <c r="AM16" i="43"/>
  <c r="AM17" i="43"/>
  <c r="AM18" i="43"/>
  <c r="AM19" i="43"/>
  <c r="AM20" i="43"/>
  <c r="AM21" i="43"/>
  <c r="AM14" i="43"/>
  <c r="AL16" i="43"/>
  <c r="AL13" i="43"/>
  <c r="AL17" i="43"/>
  <c r="AL18" i="43"/>
  <c r="AL19" i="43"/>
  <c r="AL20" i="43"/>
  <c r="AL21" i="43"/>
  <c r="AL14" i="43"/>
  <c r="Z119" i="415"/>
  <c r="Z118" i="415"/>
  <c r="Z117" i="415"/>
  <c r="Z116" i="415"/>
  <c r="Z115" i="415"/>
  <c r="Z114" i="415"/>
  <c r="Z113" i="415"/>
  <c r="Z112" i="415"/>
  <c r="Z111" i="415"/>
  <c r="AL129" i="43" l="1"/>
  <c r="AM129" i="43"/>
  <c r="AL130" i="43"/>
  <c r="AM130" i="43"/>
  <c r="AL128" i="43"/>
  <c r="AM128" i="43"/>
  <c r="AM127" i="43"/>
  <c r="AL127" i="43"/>
  <c r="Z109" i="415"/>
  <c r="AL91" i="43" l="1"/>
  <c r="AM91" i="43"/>
  <c r="AL92" i="43"/>
  <c r="AM92" i="43"/>
  <c r="AL93" i="43"/>
  <c r="AM93" i="43"/>
  <c r="AL94" i="43"/>
  <c r="AM94" i="43"/>
  <c r="AL95" i="43"/>
  <c r="AM95" i="43"/>
  <c r="AL96" i="43"/>
  <c r="AM96" i="43"/>
  <c r="AL97" i="43"/>
  <c r="AM97" i="43"/>
  <c r="AL98" i="43"/>
  <c r="AM98" i="43"/>
  <c r="AL99" i="43"/>
  <c r="AM99" i="43"/>
  <c r="AL100" i="43"/>
  <c r="AM100" i="43"/>
  <c r="AL101" i="43"/>
  <c r="AM101" i="43"/>
  <c r="AL102" i="43"/>
  <c r="AM102" i="43"/>
  <c r="AL103" i="43"/>
  <c r="AM103" i="43"/>
  <c r="AL104" i="43"/>
  <c r="AM104" i="43"/>
  <c r="AM90" i="43"/>
  <c r="AL90" i="43"/>
  <c r="Y104" i="415"/>
  <c r="W104" i="415"/>
  <c r="U104" i="415"/>
  <c r="S104" i="415"/>
  <c r="Q104" i="415"/>
  <c r="O104" i="415"/>
  <c r="M104" i="415"/>
  <c r="K104" i="415"/>
  <c r="I104" i="415"/>
  <c r="G104" i="415"/>
  <c r="E104" i="415"/>
  <c r="Y103" i="415"/>
  <c r="W103" i="415"/>
  <c r="U103" i="415"/>
  <c r="S103" i="415"/>
  <c r="Q103" i="415"/>
  <c r="O103" i="415"/>
  <c r="M103" i="415"/>
  <c r="K103" i="415"/>
  <c r="I103" i="415"/>
  <c r="G103" i="415"/>
  <c r="E103" i="415"/>
  <c r="Y102" i="415"/>
  <c r="W102" i="415"/>
  <c r="U102" i="415"/>
  <c r="S102" i="415"/>
  <c r="Q102" i="415"/>
  <c r="O102" i="415"/>
  <c r="M102" i="415"/>
  <c r="K102" i="415"/>
  <c r="I102" i="415"/>
  <c r="G102" i="415"/>
  <c r="E102" i="415"/>
  <c r="Y101" i="415"/>
  <c r="W101" i="415"/>
  <c r="U101" i="415"/>
  <c r="S101" i="415"/>
  <c r="Q101" i="415"/>
  <c r="O101" i="415"/>
  <c r="M101" i="415"/>
  <c r="K101" i="415"/>
  <c r="I101" i="415"/>
  <c r="G101" i="415"/>
  <c r="E101" i="415"/>
  <c r="Y100" i="415"/>
  <c r="W100" i="415"/>
  <c r="U100" i="415"/>
  <c r="S100" i="415"/>
  <c r="Q100" i="415"/>
  <c r="O100" i="415"/>
  <c r="M100" i="415"/>
  <c r="K100" i="415"/>
  <c r="I100" i="415"/>
  <c r="G100" i="415"/>
  <c r="E100" i="415"/>
  <c r="Y99" i="415"/>
  <c r="W99" i="415"/>
  <c r="U99" i="415"/>
  <c r="S99" i="415"/>
  <c r="Q99" i="415"/>
  <c r="O99" i="415"/>
  <c r="M99" i="415"/>
  <c r="K99" i="415"/>
  <c r="I99" i="415"/>
  <c r="G99" i="415"/>
  <c r="E99" i="415"/>
  <c r="Y98" i="415"/>
  <c r="W98" i="415"/>
  <c r="U98" i="415"/>
  <c r="S98" i="415"/>
  <c r="Q98" i="415"/>
  <c r="O98" i="415"/>
  <c r="M98" i="415"/>
  <c r="K98" i="415"/>
  <c r="I98" i="415"/>
  <c r="G98" i="415"/>
  <c r="E98" i="415"/>
  <c r="Y97" i="415"/>
  <c r="W97" i="415"/>
  <c r="U97" i="415"/>
  <c r="S97" i="415"/>
  <c r="Q97" i="415"/>
  <c r="O97" i="415"/>
  <c r="M97" i="415"/>
  <c r="K97" i="415"/>
  <c r="I97" i="415"/>
  <c r="G97" i="415"/>
  <c r="E97" i="415"/>
  <c r="Y96" i="415"/>
  <c r="W96" i="415"/>
  <c r="U96" i="415"/>
  <c r="S96" i="415"/>
  <c r="Q96" i="415"/>
  <c r="O96" i="415"/>
  <c r="M96" i="415"/>
  <c r="K96" i="415"/>
  <c r="I96" i="415"/>
  <c r="G96" i="415"/>
  <c r="Y95" i="415"/>
  <c r="W95" i="415"/>
  <c r="U95" i="415"/>
  <c r="S95" i="415"/>
  <c r="Q95" i="415"/>
  <c r="O95" i="415"/>
  <c r="M95" i="415"/>
  <c r="K95" i="415"/>
  <c r="I95" i="415"/>
  <c r="G95" i="415"/>
  <c r="E95" i="415"/>
  <c r="Y94" i="415"/>
  <c r="W94" i="415"/>
  <c r="U94" i="415"/>
  <c r="S94" i="415"/>
  <c r="Q94" i="415"/>
  <c r="O94" i="415"/>
  <c r="M94" i="415"/>
  <c r="K94" i="415"/>
  <c r="I94" i="415"/>
  <c r="G94" i="415"/>
  <c r="E94" i="415"/>
  <c r="Y93" i="415"/>
  <c r="W93" i="415"/>
  <c r="U93" i="415"/>
  <c r="S93" i="415"/>
  <c r="Q93" i="415"/>
  <c r="O93" i="415"/>
  <c r="M93" i="415"/>
  <c r="K93" i="415"/>
  <c r="I93" i="415"/>
  <c r="G93" i="415"/>
  <c r="E93" i="415"/>
  <c r="Y92" i="415"/>
  <c r="W92" i="415"/>
  <c r="U92" i="415"/>
  <c r="S92" i="415"/>
  <c r="Q92" i="415"/>
  <c r="O92" i="415"/>
  <c r="M92" i="415"/>
  <c r="K92" i="415"/>
  <c r="I92" i="415"/>
  <c r="G92" i="415"/>
  <c r="E92" i="415"/>
  <c r="Y91" i="415"/>
  <c r="W91" i="415"/>
  <c r="U91" i="415"/>
  <c r="S91" i="415"/>
  <c r="Q91" i="415"/>
  <c r="O91" i="415"/>
  <c r="M91" i="415"/>
  <c r="K91" i="415"/>
  <c r="I91" i="415"/>
  <c r="G91" i="415"/>
  <c r="E91" i="415"/>
  <c r="Y90" i="415"/>
  <c r="W90" i="415"/>
  <c r="U90" i="415"/>
  <c r="S90" i="415"/>
  <c r="Q90" i="415"/>
  <c r="O90" i="415"/>
  <c r="M90" i="415"/>
  <c r="K90" i="415"/>
  <c r="I90" i="415"/>
  <c r="G90" i="415"/>
  <c r="E90" i="415"/>
  <c r="Z90" i="415" l="1"/>
  <c r="Z96" i="415"/>
  <c r="Z101" i="415"/>
  <c r="Z98" i="415"/>
  <c r="Z95" i="415"/>
  <c r="Z100" i="415"/>
  <c r="Z91" i="415"/>
  <c r="Z94" i="415"/>
  <c r="Z99" i="415"/>
  <c r="Z104" i="415"/>
  <c r="Z92" i="415"/>
  <c r="Z97" i="415"/>
  <c r="Z103" i="415"/>
  <c r="Z93" i="415"/>
  <c r="Z102" i="415"/>
  <c r="AC96" i="415"/>
  <c r="AM23" i="43"/>
  <c r="AM24" i="43"/>
  <c r="AM29" i="43"/>
  <c r="AM25" i="43"/>
  <c r="AM26" i="43"/>
  <c r="AM27" i="43"/>
  <c r="AM28" i="43"/>
  <c r="AL23" i="43"/>
  <c r="AL24" i="43"/>
  <c r="AL29" i="43"/>
  <c r="AL25" i="43"/>
  <c r="AL26" i="43"/>
  <c r="AL27" i="43"/>
  <c r="AL28" i="43"/>
  <c r="AM22" i="43"/>
  <c r="AL22" i="43"/>
  <c r="Y88" i="415" l="1"/>
  <c r="W88" i="415"/>
  <c r="U88" i="415"/>
  <c r="S88" i="415"/>
  <c r="Q88" i="415"/>
  <c r="O88" i="415"/>
  <c r="M88" i="415"/>
  <c r="K88" i="415"/>
  <c r="I88" i="415"/>
  <c r="G88" i="415"/>
  <c r="E88" i="415"/>
  <c r="Y87" i="415"/>
  <c r="W87" i="415"/>
  <c r="U87" i="415"/>
  <c r="S87" i="415"/>
  <c r="Q87" i="415"/>
  <c r="O87" i="415"/>
  <c r="M87" i="415"/>
  <c r="K87" i="415"/>
  <c r="I87" i="415"/>
  <c r="G87" i="415"/>
  <c r="E87" i="415"/>
  <c r="Y86" i="415"/>
  <c r="W86" i="415"/>
  <c r="U86" i="415"/>
  <c r="S86" i="415"/>
  <c r="Q86" i="415"/>
  <c r="O86" i="415"/>
  <c r="M86" i="415"/>
  <c r="K86" i="415"/>
  <c r="I86" i="415"/>
  <c r="G86" i="415"/>
  <c r="E86" i="415"/>
  <c r="Y85" i="415"/>
  <c r="W85" i="415"/>
  <c r="U85" i="415"/>
  <c r="S85" i="415"/>
  <c r="Q85" i="415"/>
  <c r="O85" i="415"/>
  <c r="M85" i="415"/>
  <c r="K85" i="415"/>
  <c r="I85" i="415"/>
  <c r="G85" i="415"/>
  <c r="E85" i="415"/>
  <c r="Y84" i="415"/>
  <c r="W84" i="415"/>
  <c r="U84" i="415"/>
  <c r="S84" i="415"/>
  <c r="Q84" i="415"/>
  <c r="O84" i="415"/>
  <c r="M84" i="415"/>
  <c r="K84" i="415"/>
  <c r="I84" i="415"/>
  <c r="G84" i="415"/>
  <c r="E84" i="415"/>
  <c r="Y83" i="415"/>
  <c r="W83" i="415"/>
  <c r="U83" i="415"/>
  <c r="S83" i="415"/>
  <c r="Q83" i="415"/>
  <c r="O83" i="415"/>
  <c r="M83" i="415"/>
  <c r="K83" i="415"/>
  <c r="I83" i="415"/>
  <c r="G83" i="415"/>
  <c r="E83" i="415"/>
  <c r="Y82" i="415"/>
  <c r="W82" i="415"/>
  <c r="U82" i="415"/>
  <c r="S82" i="415"/>
  <c r="Q82" i="415"/>
  <c r="O82" i="415"/>
  <c r="M82" i="415"/>
  <c r="K82" i="415"/>
  <c r="I82" i="415"/>
  <c r="G82" i="415"/>
  <c r="E82" i="415"/>
  <c r="Y81" i="415"/>
  <c r="W81" i="415"/>
  <c r="U81" i="415"/>
  <c r="S81" i="415"/>
  <c r="Q81" i="415"/>
  <c r="O81" i="415"/>
  <c r="M81" i="415"/>
  <c r="K81" i="415"/>
  <c r="I81" i="415"/>
  <c r="G81" i="415"/>
  <c r="E81" i="415"/>
  <c r="Z86" i="415" l="1"/>
  <c r="Z84" i="415"/>
  <c r="Z82" i="415"/>
  <c r="Z83" i="415"/>
  <c r="Z88" i="415"/>
  <c r="Z85" i="415"/>
  <c r="Z87" i="415"/>
  <c r="Z81" i="415"/>
  <c r="AM334" i="43"/>
  <c r="AM333" i="43"/>
  <c r="AL334" i="43"/>
  <c r="AL333" i="43"/>
  <c r="AM332" i="43"/>
  <c r="AL332" i="43"/>
  <c r="AM191" i="43"/>
  <c r="AM192" i="43"/>
  <c r="AM193" i="43"/>
  <c r="AM200" i="43"/>
  <c r="AM201" i="43"/>
  <c r="AM194" i="43"/>
  <c r="AM202" i="43"/>
  <c r="AM203" i="43"/>
  <c r="AM195" i="43"/>
  <c r="AM204" i="43"/>
  <c r="AM205" i="43"/>
  <c r="AM206" i="43"/>
  <c r="AM207" i="43"/>
  <c r="AM208" i="43"/>
  <c r="AM209" i="43"/>
  <c r="AM196" i="43"/>
  <c r="AM210" i="43"/>
  <c r="AM211" i="43"/>
  <c r="AM212" i="43"/>
  <c r="AM213" i="43"/>
  <c r="AM197" i="43"/>
  <c r="AM214" i="43"/>
  <c r="AM215" i="43"/>
  <c r="AM216" i="43"/>
  <c r="AM198" i="43"/>
  <c r="AM217" i="43"/>
  <c r="AM218" i="43"/>
  <c r="AM199" i="43"/>
  <c r="AM219" i="43"/>
  <c r="AM220" i="43"/>
  <c r="AM190" i="43"/>
  <c r="Q79" i="415"/>
  <c r="O79" i="415"/>
  <c r="M79" i="415"/>
  <c r="K79" i="415"/>
  <c r="I79" i="415"/>
  <c r="G79" i="415"/>
  <c r="E79" i="415"/>
  <c r="Q78" i="415"/>
  <c r="O78" i="415"/>
  <c r="M78" i="415"/>
  <c r="K78" i="415"/>
  <c r="I78" i="415"/>
  <c r="G78" i="415"/>
  <c r="E78" i="415"/>
  <c r="Q77" i="415"/>
  <c r="O77" i="415"/>
  <c r="M77" i="415"/>
  <c r="K77" i="415"/>
  <c r="I77" i="415"/>
  <c r="G77" i="415"/>
  <c r="E77" i="415"/>
  <c r="AL267" i="43" l="1"/>
  <c r="AM267" i="43"/>
  <c r="AL250" i="43"/>
  <c r="AM250" i="43"/>
  <c r="AL251" i="43"/>
  <c r="AM251" i="43"/>
  <c r="AL252" i="43"/>
  <c r="AM252" i="43"/>
  <c r="AL253" i="43"/>
  <c r="AM253" i="43"/>
  <c r="AL254" i="43"/>
  <c r="AM254" i="43"/>
  <c r="AL255" i="43"/>
  <c r="AM255" i="43"/>
  <c r="AL256" i="43"/>
  <c r="AM256" i="43"/>
  <c r="AL257" i="43"/>
  <c r="AM257" i="43"/>
  <c r="AL258" i="43"/>
  <c r="AM258" i="43"/>
  <c r="AL259" i="43"/>
  <c r="AM259" i="43"/>
  <c r="AL260" i="43"/>
  <c r="AM260" i="43"/>
  <c r="AL261" i="43"/>
  <c r="AM261" i="43"/>
  <c r="AL262" i="43"/>
  <c r="AM262" i="43"/>
  <c r="AL263" i="43"/>
  <c r="AM263" i="43"/>
  <c r="AL248" i="43"/>
  <c r="AM248" i="43"/>
  <c r="AL249" i="43"/>
  <c r="AM249" i="43"/>
  <c r="AL264" i="43"/>
  <c r="AM264" i="43"/>
  <c r="AL265" i="43"/>
  <c r="AM265" i="43"/>
  <c r="AL266" i="43"/>
  <c r="AM266" i="43"/>
  <c r="AM247" i="43"/>
  <c r="AL247" i="43"/>
  <c r="AL301" i="43"/>
  <c r="AM301" i="43"/>
  <c r="AL290" i="43"/>
  <c r="AM290" i="43"/>
  <c r="AL291" i="43"/>
  <c r="AM291" i="43"/>
  <c r="AL287" i="43"/>
  <c r="AM287" i="43"/>
  <c r="AL292" i="43"/>
  <c r="AM292" i="43"/>
  <c r="AL293" i="43"/>
  <c r="AM293" i="43"/>
  <c r="AL294" i="43"/>
  <c r="AM294" i="43"/>
  <c r="AL295" i="43"/>
  <c r="AM295" i="43"/>
  <c r="AL296" i="43"/>
  <c r="AM296" i="43"/>
  <c r="AL297" i="43"/>
  <c r="AM297" i="43"/>
  <c r="AL298" i="43"/>
  <c r="AM298" i="43"/>
  <c r="AL288" i="43"/>
  <c r="AM288" i="43"/>
  <c r="AL299" i="43"/>
  <c r="AM299" i="43"/>
  <c r="AL289" i="43"/>
  <c r="AM289" i="43"/>
  <c r="AL300" i="43"/>
  <c r="AM300" i="43"/>
  <c r="AM286" i="43"/>
  <c r="AL286" i="43"/>
  <c r="Y75" i="415"/>
  <c r="W75" i="415"/>
  <c r="U75" i="415"/>
  <c r="S75" i="415"/>
  <c r="Q75" i="415"/>
  <c r="O75" i="415"/>
  <c r="M75" i="415"/>
  <c r="K75" i="415"/>
  <c r="I75" i="415"/>
  <c r="G75" i="415"/>
  <c r="E75" i="415"/>
  <c r="Y74" i="415"/>
  <c r="W74" i="415"/>
  <c r="U74" i="415"/>
  <c r="S74" i="415"/>
  <c r="Q74" i="415"/>
  <c r="O74" i="415"/>
  <c r="M74" i="415"/>
  <c r="K74" i="415"/>
  <c r="I74" i="415"/>
  <c r="G74" i="415"/>
  <c r="E74" i="415"/>
  <c r="Y73" i="415"/>
  <c r="W73" i="415"/>
  <c r="U73" i="415"/>
  <c r="S73" i="415"/>
  <c r="Q73" i="415"/>
  <c r="O73" i="415"/>
  <c r="M73" i="415"/>
  <c r="K73" i="415"/>
  <c r="I73" i="415"/>
  <c r="G73" i="415"/>
  <c r="E73" i="415"/>
  <c r="Y72" i="415"/>
  <c r="W72" i="415"/>
  <c r="U72" i="415"/>
  <c r="S72" i="415"/>
  <c r="Q72" i="415"/>
  <c r="O72" i="415"/>
  <c r="M72" i="415"/>
  <c r="K72" i="415"/>
  <c r="I72" i="415"/>
  <c r="G72" i="415"/>
  <c r="E72" i="415"/>
  <c r="Y71" i="415"/>
  <c r="W71" i="415"/>
  <c r="U71" i="415"/>
  <c r="S71" i="415"/>
  <c r="Q71" i="415"/>
  <c r="O71" i="415"/>
  <c r="M71" i="415"/>
  <c r="K71" i="415"/>
  <c r="I71" i="415"/>
  <c r="G71" i="415"/>
  <c r="E71" i="415"/>
  <c r="Y70" i="415"/>
  <c r="W70" i="415"/>
  <c r="U70" i="415"/>
  <c r="S70" i="415"/>
  <c r="Q70" i="415"/>
  <c r="O70" i="415"/>
  <c r="M70" i="415"/>
  <c r="K70" i="415"/>
  <c r="I70" i="415"/>
  <c r="G70" i="415"/>
  <c r="E70" i="415"/>
  <c r="Y69" i="415"/>
  <c r="W69" i="415"/>
  <c r="U69" i="415"/>
  <c r="S69" i="415"/>
  <c r="Q69" i="415"/>
  <c r="O69" i="415"/>
  <c r="M69" i="415"/>
  <c r="K69" i="415"/>
  <c r="I69" i="415"/>
  <c r="G69" i="415"/>
  <c r="E69" i="415"/>
  <c r="Y68" i="415"/>
  <c r="W68" i="415"/>
  <c r="U68" i="415"/>
  <c r="S68" i="415"/>
  <c r="Q68" i="415"/>
  <c r="O68" i="415"/>
  <c r="M68" i="415"/>
  <c r="K68" i="415"/>
  <c r="I68" i="415"/>
  <c r="G68" i="415"/>
  <c r="E68" i="415"/>
  <c r="Y67" i="415"/>
  <c r="W67" i="415"/>
  <c r="U67" i="415"/>
  <c r="S67" i="415"/>
  <c r="Q67" i="415"/>
  <c r="O67" i="415"/>
  <c r="M67" i="415"/>
  <c r="K67" i="415"/>
  <c r="I67" i="415"/>
  <c r="G67" i="415"/>
  <c r="E67" i="415"/>
  <c r="Y66" i="415"/>
  <c r="W66" i="415"/>
  <c r="U66" i="415"/>
  <c r="S66" i="415"/>
  <c r="Q66" i="415"/>
  <c r="O66" i="415"/>
  <c r="M66" i="415"/>
  <c r="K66" i="415"/>
  <c r="I66" i="415"/>
  <c r="G66" i="415"/>
  <c r="E66" i="415"/>
  <c r="Y65" i="415"/>
  <c r="W65" i="415"/>
  <c r="U65" i="415"/>
  <c r="S65" i="415"/>
  <c r="Q65" i="415"/>
  <c r="O65" i="415"/>
  <c r="M65" i="415"/>
  <c r="K65" i="415"/>
  <c r="I65" i="415"/>
  <c r="G65" i="415"/>
  <c r="E65" i="415"/>
  <c r="O64" i="415"/>
  <c r="M64" i="415"/>
  <c r="K64" i="415"/>
  <c r="I64" i="415"/>
  <c r="G64" i="415"/>
  <c r="E64" i="415"/>
  <c r="Y63" i="415"/>
  <c r="W63" i="415"/>
  <c r="U63" i="415"/>
  <c r="S63" i="415"/>
  <c r="Q63" i="415"/>
  <c r="O63" i="415"/>
  <c r="M63" i="415"/>
  <c r="K63" i="415"/>
  <c r="I63" i="415"/>
  <c r="G63" i="415"/>
  <c r="E63" i="415"/>
  <c r="Y62" i="415"/>
  <c r="W62" i="415"/>
  <c r="U62" i="415"/>
  <c r="S62" i="415"/>
  <c r="Q62" i="415"/>
  <c r="O62" i="415"/>
  <c r="M62" i="415"/>
  <c r="K62" i="415"/>
  <c r="I62" i="415"/>
  <c r="G62" i="415"/>
  <c r="E62" i="415"/>
  <c r="Y61" i="415"/>
  <c r="W61" i="415"/>
  <c r="U61" i="415"/>
  <c r="S61" i="415"/>
  <c r="Q61" i="415"/>
  <c r="O61" i="415"/>
  <c r="M61" i="415"/>
  <c r="K61" i="415"/>
  <c r="I61" i="415"/>
  <c r="G61" i="415"/>
  <c r="E61" i="415"/>
  <c r="Y60" i="415"/>
  <c r="W60" i="415"/>
  <c r="U60" i="415"/>
  <c r="S60" i="415"/>
  <c r="Q60" i="415"/>
  <c r="O60" i="415"/>
  <c r="M60" i="415"/>
  <c r="K60" i="415"/>
  <c r="I60" i="415"/>
  <c r="G60" i="415"/>
  <c r="E60" i="415"/>
  <c r="Z62" i="415" l="1"/>
  <c r="Z69" i="415"/>
  <c r="Z75" i="415"/>
  <c r="Z61" i="415"/>
  <c r="Z60" i="415"/>
  <c r="Z65" i="415"/>
  <c r="Z71" i="415"/>
  <c r="Z63" i="415"/>
  <c r="Z70" i="415"/>
  <c r="Z74" i="415"/>
  <c r="Z68" i="415"/>
  <c r="Z67" i="415"/>
  <c r="Z73" i="415"/>
  <c r="Z66" i="415"/>
  <c r="Z72" i="415"/>
  <c r="AB74" i="43" l="1"/>
  <c r="Q58" i="415"/>
  <c r="O58" i="415"/>
  <c r="M58" i="415"/>
  <c r="K58" i="415"/>
  <c r="I58" i="415"/>
  <c r="Q57" i="415"/>
  <c r="O57" i="415"/>
  <c r="M57" i="415"/>
  <c r="K57" i="415"/>
  <c r="I57" i="415"/>
  <c r="Q56" i="415"/>
  <c r="O56" i="415"/>
  <c r="M56" i="415"/>
  <c r="K56" i="415"/>
  <c r="I56" i="415"/>
  <c r="Q55" i="415"/>
  <c r="O55" i="415"/>
  <c r="M55" i="415"/>
  <c r="K55" i="415"/>
  <c r="I55" i="415"/>
  <c r="Q54" i="415"/>
  <c r="O54" i="415"/>
  <c r="M54" i="415"/>
  <c r="K54" i="415"/>
  <c r="I54" i="415"/>
  <c r="Q53" i="415"/>
  <c r="O53" i="415"/>
  <c r="M53" i="415"/>
  <c r="K53" i="415"/>
  <c r="I53" i="415"/>
  <c r="Q52" i="415"/>
  <c r="O52" i="415"/>
  <c r="M52" i="415"/>
  <c r="K52" i="415"/>
  <c r="I52" i="415"/>
  <c r="Q51" i="415"/>
  <c r="O51" i="415"/>
  <c r="M51" i="415"/>
  <c r="K51" i="415"/>
  <c r="I51" i="415"/>
  <c r="Q50" i="415"/>
  <c r="O50" i="415"/>
  <c r="M50" i="415"/>
  <c r="K50" i="415"/>
  <c r="I50" i="415"/>
  <c r="Q49" i="415"/>
  <c r="O49" i="415"/>
  <c r="M49" i="415"/>
  <c r="K49" i="415"/>
  <c r="I49" i="415"/>
  <c r="Q48" i="415"/>
  <c r="O48" i="415"/>
  <c r="M48" i="415"/>
  <c r="K48" i="415"/>
  <c r="I48" i="415"/>
  <c r="Q47" i="415"/>
  <c r="O47" i="415"/>
  <c r="M47" i="415"/>
  <c r="K47" i="415"/>
  <c r="I47" i="415"/>
  <c r="Q46" i="415"/>
  <c r="O46" i="415"/>
  <c r="M46" i="415"/>
  <c r="K46" i="415"/>
  <c r="I46" i="415"/>
  <c r="Q45" i="415"/>
  <c r="O45" i="415"/>
  <c r="M45" i="415"/>
  <c r="K45" i="415"/>
  <c r="I45" i="415"/>
  <c r="Q44" i="415"/>
  <c r="O44" i="415"/>
  <c r="M44" i="415"/>
  <c r="K44" i="415"/>
  <c r="I44" i="415"/>
  <c r="Q43" i="415"/>
  <c r="O43" i="415"/>
  <c r="M43" i="415"/>
  <c r="K43" i="415"/>
  <c r="I43" i="415"/>
  <c r="Q42" i="415"/>
  <c r="O42" i="415"/>
  <c r="M42" i="415"/>
  <c r="K42" i="415"/>
  <c r="I42" i="415"/>
  <c r="Q41" i="415"/>
  <c r="O41" i="415"/>
  <c r="M41" i="415"/>
  <c r="K41" i="415"/>
  <c r="I41" i="415"/>
  <c r="Q40" i="415"/>
  <c r="O40" i="415"/>
  <c r="M40" i="415"/>
  <c r="K40" i="415"/>
  <c r="I40" i="415"/>
  <c r="Q39" i="415"/>
  <c r="O39" i="415"/>
  <c r="M39" i="415"/>
  <c r="K39" i="415"/>
  <c r="I39" i="415"/>
  <c r="Q38" i="415"/>
  <c r="O38" i="415"/>
  <c r="M38" i="415"/>
  <c r="K38" i="415"/>
  <c r="I38" i="415"/>
  <c r="Z40" i="415" l="1"/>
  <c r="Z46" i="415"/>
  <c r="Z58" i="415"/>
  <c r="Z45" i="415"/>
  <c r="Z52" i="415"/>
  <c r="Z39" i="415"/>
  <c r="Z51" i="415"/>
  <c r="Z57" i="415"/>
  <c r="Z48" i="415"/>
  <c r="Z54" i="415"/>
  <c r="Z41" i="415"/>
  <c r="Z47" i="415"/>
  <c r="Z53" i="415"/>
  <c r="Z38" i="415"/>
  <c r="Z44" i="415"/>
  <c r="Z50" i="415"/>
  <c r="Z56" i="415"/>
  <c r="Z43" i="415"/>
  <c r="Z49" i="415"/>
  <c r="Z55" i="415"/>
  <c r="Z42" i="415"/>
  <c r="AL191" i="43" l="1"/>
  <c r="AL192" i="43"/>
  <c r="AL193" i="43"/>
  <c r="AL200" i="43"/>
  <c r="AL201" i="43"/>
  <c r="AL194" i="43"/>
  <c r="AL202" i="43"/>
  <c r="AL203" i="43"/>
  <c r="AL195" i="43"/>
  <c r="AL204" i="43"/>
  <c r="AL205" i="43"/>
  <c r="AL206" i="43"/>
  <c r="AL207" i="43"/>
  <c r="AL208" i="43"/>
  <c r="AL209" i="43"/>
  <c r="AL196" i="43"/>
  <c r="AL210" i="43"/>
  <c r="AL211" i="43"/>
  <c r="AL212" i="43"/>
  <c r="AL213" i="43"/>
  <c r="AL197" i="43"/>
  <c r="AL214" i="43"/>
  <c r="AL215" i="43"/>
  <c r="AL216" i="43"/>
  <c r="AL198" i="43"/>
  <c r="AL217" i="43"/>
  <c r="AL218" i="43"/>
  <c r="AL199" i="43"/>
  <c r="AL219" i="43"/>
  <c r="AL220" i="43"/>
  <c r="AL190" i="43"/>
  <c r="Y36" i="415"/>
  <c r="W36" i="415"/>
  <c r="U36" i="415"/>
  <c r="S36" i="415"/>
  <c r="Q36" i="415"/>
  <c r="O36" i="415"/>
  <c r="M36" i="415"/>
  <c r="K36" i="415"/>
  <c r="I36" i="415"/>
  <c r="G36" i="415"/>
  <c r="E36" i="415"/>
  <c r="Y35" i="415"/>
  <c r="W35" i="415"/>
  <c r="U35" i="415"/>
  <c r="S35" i="415"/>
  <c r="Q35" i="415"/>
  <c r="O35" i="415"/>
  <c r="M35" i="415"/>
  <c r="K35" i="415"/>
  <c r="I35" i="415"/>
  <c r="G35" i="415"/>
  <c r="E35" i="415"/>
  <c r="Y34" i="415"/>
  <c r="W34" i="415"/>
  <c r="U34" i="415"/>
  <c r="S34" i="415"/>
  <c r="Q34" i="415"/>
  <c r="O34" i="415"/>
  <c r="M34" i="415"/>
  <c r="K34" i="415"/>
  <c r="I34" i="415"/>
  <c r="G34" i="415"/>
  <c r="E34" i="415"/>
  <c r="Y33" i="415"/>
  <c r="W33" i="415"/>
  <c r="U33" i="415"/>
  <c r="S33" i="415"/>
  <c r="Q33" i="415"/>
  <c r="O33" i="415"/>
  <c r="M33" i="415"/>
  <c r="K33" i="415"/>
  <c r="I33" i="415"/>
  <c r="G33" i="415"/>
  <c r="E33" i="415"/>
  <c r="Y32" i="415"/>
  <c r="W32" i="415"/>
  <c r="U32" i="415"/>
  <c r="S32" i="415"/>
  <c r="Q32" i="415"/>
  <c r="O32" i="415"/>
  <c r="M32" i="415"/>
  <c r="K32" i="415"/>
  <c r="I32" i="415"/>
  <c r="G32" i="415"/>
  <c r="E32" i="415"/>
  <c r="Y31" i="415"/>
  <c r="W31" i="415"/>
  <c r="U31" i="415"/>
  <c r="S31" i="415"/>
  <c r="Q31" i="415"/>
  <c r="O31" i="415"/>
  <c r="M31" i="415"/>
  <c r="K31" i="415"/>
  <c r="G31" i="415"/>
  <c r="E31" i="415"/>
  <c r="Y30" i="415"/>
  <c r="W30" i="415"/>
  <c r="U30" i="415"/>
  <c r="S30" i="415"/>
  <c r="Q30" i="415"/>
  <c r="O30" i="415"/>
  <c r="M30" i="415"/>
  <c r="K30" i="415"/>
  <c r="I30" i="415"/>
  <c r="G30" i="415"/>
  <c r="E30" i="415"/>
  <c r="Y29" i="415"/>
  <c r="W29" i="415"/>
  <c r="U29" i="415"/>
  <c r="S29" i="415"/>
  <c r="Q29" i="415"/>
  <c r="O29" i="415"/>
  <c r="M29" i="415"/>
  <c r="K29" i="415"/>
  <c r="I29" i="415"/>
  <c r="G29" i="415"/>
  <c r="E29" i="415"/>
  <c r="Y28" i="415"/>
  <c r="W28" i="415"/>
  <c r="U28" i="415"/>
  <c r="S28" i="415"/>
  <c r="Q28" i="415"/>
  <c r="O28" i="415"/>
  <c r="M28" i="415"/>
  <c r="K28" i="415"/>
  <c r="I28" i="415"/>
  <c r="G28" i="415"/>
  <c r="E28" i="415"/>
  <c r="Y27" i="415"/>
  <c r="W27" i="415"/>
  <c r="U27" i="415"/>
  <c r="S27" i="415"/>
  <c r="Q27" i="415"/>
  <c r="O27" i="415"/>
  <c r="M27" i="415"/>
  <c r="K27" i="415"/>
  <c r="I27" i="415"/>
  <c r="G27" i="415"/>
  <c r="E27" i="415"/>
  <c r="Y26" i="415"/>
  <c r="W26" i="415"/>
  <c r="U26" i="415"/>
  <c r="S26" i="415"/>
  <c r="Q26" i="415"/>
  <c r="O26" i="415"/>
  <c r="M26" i="415"/>
  <c r="K26" i="415"/>
  <c r="I26" i="415"/>
  <c r="G26" i="415"/>
  <c r="E26" i="415"/>
  <c r="Y25" i="415"/>
  <c r="W25" i="415"/>
  <c r="U25" i="415"/>
  <c r="S25" i="415"/>
  <c r="Q25" i="415"/>
  <c r="O25" i="415"/>
  <c r="M25" i="415"/>
  <c r="K25" i="415"/>
  <c r="I25" i="415"/>
  <c r="G25" i="415"/>
  <c r="E25" i="415"/>
  <c r="Y24" i="415"/>
  <c r="W24" i="415"/>
  <c r="U24" i="415"/>
  <c r="S24" i="415"/>
  <c r="Q24" i="415"/>
  <c r="O24" i="415"/>
  <c r="M24" i="415"/>
  <c r="K24" i="415"/>
  <c r="I24" i="415"/>
  <c r="G24" i="415"/>
  <c r="E24" i="415"/>
  <c r="Y23" i="415"/>
  <c r="W23" i="415"/>
  <c r="U23" i="415"/>
  <c r="S23" i="415"/>
  <c r="Q23" i="415"/>
  <c r="O23" i="415"/>
  <c r="M23" i="415"/>
  <c r="K23" i="415"/>
  <c r="I23" i="415"/>
  <c r="G23" i="415"/>
  <c r="E23" i="415"/>
  <c r="Y22" i="415"/>
  <c r="W22" i="415"/>
  <c r="U22" i="415"/>
  <c r="S22" i="415"/>
  <c r="Q22" i="415"/>
  <c r="O22" i="415"/>
  <c r="M22" i="415"/>
  <c r="K22" i="415"/>
  <c r="I22" i="415"/>
  <c r="G22" i="415"/>
  <c r="E22" i="415"/>
  <c r="Y21" i="415"/>
  <c r="W21" i="415"/>
  <c r="U21" i="415"/>
  <c r="S21" i="415"/>
  <c r="Q21" i="415"/>
  <c r="O21" i="415"/>
  <c r="M21" i="415"/>
  <c r="K21" i="415"/>
  <c r="I21" i="415"/>
  <c r="G21" i="415"/>
  <c r="E21" i="415"/>
  <c r="Y20" i="415"/>
  <c r="W20" i="415"/>
  <c r="U20" i="415"/>
  <c r="S20" i="415"/>
  <c r="Q20" i="415"/>
  <c r="O20" i="415"/>
  <c r="M20" i="415"/>
  <c r="K20" i="415"/>
  <c r="I20" i="415"/>
  <c r="G20" i="415"/>
  <c r="E20" i="415"/>
  <c r="Y19" i="415"/>
  <c r="W19" i="415"/>
  <c r="U19" i="415"/>
  <c r="S19" i="415"/>
  <c r="Q19" i="415"/>
  <c r="O19" i="415"/>
  <c r="M19" i="415"/>
  <c r="K19" i="415"/>
  <c r="I19" i="415"/>
  <c r="G19" i="415"/>
  <c r="E19" i="415"/>
  <c r="Y18" i="415"/>
  <c r="W18" i="415"/>
  <c r="U18" i="415"/>
  <c r="S18" i="415"/>
  <c r="Q18" i="415"/>
  <c r="O18" i="415"/>
  <c r="M18" i="415"/>
  <c r="K18" i="415"/>
  <c r="I18" i="415"/>
  <c r="G18" i="415"/>
  <c r="E18" i="415"/>
  <c r="Y17" i="415"/>
  <c r="W17" i="415"/>
  <c r="U17" i="415"/>
  <c r="S17" i="415"/>
  <c r="Q17" i="415"/>
  <c r="O17" i="415"/>
  <c r="M17" i="415"/>
  <c r="K17" i="415"/>
  <c r="I17" i="415"/>
  <c r="G17" i="415"/>
  <c r="E17" i="415"/>
  <c r="Y16" i="415"/>
  <c r="W16" i="415"/>
  <c r="U16" i="415"/>
  <c r="S16" i="415"/>
  <c r="Q16" i="415"/>
  <c r="O16" i="415"/>
  <c r="M16" i="415"/>
  <c r="K16" i="415"/>
  <c r="I16" i="415"/>
  <c r="G16" i="415"/>
  <c r="E16" i="415"/>
  <c r="Y15" i="415"/>
  <c r="W15" i="415"/>
  <c r="U15" i="415"/>
  <c r="S15" i="415"/>
  <c r="Q15" i="415"/>
  <c r="O15" i="415"/>
  <c r="M15" i="415"/>
  <c r="K15" i="415"/>
  <c r="I15" i="415"/>
  <c r="G15" i="415"/>
  <c r="E15" i="415"/>
  <c r="Y14" i="415"/>
  <c r="W14" i="415"/>
  <c r="U14" i="415"/>
  <c r="S14" i="415"/>
  <c r="Q14" i="415"/>
  <c r="O14" i="415"/>
  <c r="M14" i="415"/>
  <c r="K14" i="415"/>
  <c r="I14" i="415"/>
  <c r="G14" i="415"/>
  <c r="E14" i="415"/>
  <c r="Y13" i="415"/>
  <c r="W13" i="415"/>
  <c r="U13" i="415"/>
  <c r="S13" i="415"/>
  <c r="Q13" i="415"/>
  <c r="O13" i="415"/>
  <c r="M13" i="415"/>
  <c r="K13" i="415"/>
  <c r="I13" i="415"/>
  <c r="G13" i="415"/>
  <c r="E13" i="415"/>
  <c r="Y12" i="415"/>
  <c r="W12" i="415"/>
  <c r="U12" i="415"/>
  <c r="S12" i="415"/>
  <c r="Q12" i="415"/>
  <c r="O12" i="415"/>
  <c r="M12" i="415"/>
  <c r="K12" i="415"/>
  <c r="I12" i="415"/>
  <c r="G12" i="415"/>
  <c r="E12" i="415"/>
  <c r="Y11" i="415"/>
  <c r="W11" i="415"/>
  <c r="U11" i="415"/>
  <c r="S11" i="415"/>
  <c r="Q11" i="415"/>
  <c r="O11" i="415"/>
  <c r="M11" i="415"/>
  <c r="K11" i="415"/>
  <c r="I11" i="415"/>
  <c r="G11" i="415"/>
  <c r="E11" i="415"/>
  <c r="Y10" i="415"/>
  <c r="W10" i="415"/>
  <c r="U10" i="415"/>
  <c r="S10" i="415"/>
  <c r="Q10" i="415"/>
  <c r="O10" i="415"/>
  <c r="M10" i="415"/>
  <c r="K10" i="415"/>
  <c r="I10" i="415"/>
  <c r="G10" i="415"/>
  <c r="E10" i="415"/>
  <c r="Y9" i="415"/>
  <c r="W9" i="415"/>
  <c r="U9" i="415"/>
  <c r="S9" i="415"/>
  <c r="Q9" i="415"/>
  <c r="O9" i="415"/>
  <c r="M9" i="415"/>
  <c r="K9" i="415"/>
  <c r="I9" i="415"/>
  <c r="G9" i="415"/>
  <c r="E9" i="415"/>
  <c r="Y8" i="415"/>
  <c r="W8" i="415"/>
  <c r="U8" i="415"/>
  <c r="S8" i="415"/>
  <c r="Q8" i="415"/>
  <c r="O8" i="415"/>
  <c r="M8" i="415"/>
  <c r="K8" i="415"/>
  <c r="I8" i="415"/>
  <c r="G8" i="415"/>
  <c r="E8" i="415"/>
  <c r="Y7" i="415"/>
  <c r="W7" i="415"/>
  <c r="U7" i="415"/>
  <c r="S7" i="415"/>
  <c r="Q7" i="415"/>
  <c r="O7" i="415"/>
  <c r="M7" i="415"/>
  <c r="K7" i="415"/>
  <c r="I7" i="415"/>
  <c r="G7" i="415"/>
  <c r="E7" i="415"/>
  <c r="Y6" i="415"/>
  <c r="W6" i="415"/>
  <c r="U6" i="415"/>
  <c r="S6" i="415"/>
  <c r="Q6" i="415"/>
  <c r="O6" i="415"/>
  <c r="M6" i="415"/>
  <c r="K6" i="415"/>
  <c r="I6" i="415"/>
  <c r="G6" i="415"/>
  <c r="E6" i="415"/>
  <c r="Z24" i="415" l="1"/>
  <c r="Z18" i="415"/>
  <c r="Z11" i="415"/>
  <c r="Z23" i="415"/>
  <c r="Z36" i="415"/>
  <c r="Z13" i="415"/>
  <c r="Z14" i="415"/>
  <c r="Z9" i="415"/>
  <c r="Z10" i="415"/>
  <c r="Z17" i="415"/>
  <c r="Z22" i="415"/>
  <c r="Z32" i="415"/>
  <c r="Z26" i="415"/>
  <c r="Z27" i="415"/>
  <c r="Z28" i="415"/>
  <c r="Z33" i="415"/>
  <c r="Z7" i="415"/>
  <c r="Z8" i="415"/>
  <c r="Z15" i="415"/>
  <c r="Z20" i="415"/>
  <c r="Z21" i="415"/>
  <c r="Z25" i="415"/>
  <c r="Z30" i="415"/>
  <c r="Z16" i="415"/>
  <c r="Z19" i="415"/>
  <c r="Z31" i="415"/>
  <c r="Z6" i="415"/>
  <c r="Z12" i="415"/>
  <c r="Z29" i="415"/>
  <c r="Z34" i="415"/>
  <c r="Z35" i="415"/>
  <c r="AL132" i="43"/>
  <c r="AM132" i="43"/>
  <c r="AM131" i="43"/>
  <c r="AL131" i="43"/>
  <c r="H9" i="43" l="1"/>
  <c r="H10" i="43"/>
  <c r="H11" i="43"/>
  <c r="H12" i="43"/>
  <c r="H14" i="43"/>
  <c r="H15" i="43"/>
  <c r="H16" i="43"/>
  <c r="H13" i="43"/>
  <c r="H17" i="43"/>
  <c r="H18" i="43"/>
  <c r="H19" i="43"/>
  <c r="H20" i="43"/>
  <c r="H21" i="43"/>
  <c r="H90" i="43"/>
  <c r="H91" i="43"/>
  <c r="H92" i="43"/>
  <c r="H93" i="43"/>
  <c r="H94" i="43"/>
  <c r="H95" i="43"/>
  <c r="H96" i="43"/>
  <c r="H97" i="43"/>
  <c r="H98" i="43"/>
  <c r="H99" i="43"/>
  <c r="H100" i="43"/>
  <c r="H101" i="43"/>
  <c r="H102" i="43"/>
  <c r="H103" i="43"/>
  <c r="H104" i="43"/>
  <c r="H64" i="43"/>
  <c r="H65" i="43"/>
  <c r="H66" i="43"/>
  <c r="H67" i="43"/>
  <c r="H68" i="43"/>
  <c r="H69" i="43"/>
  <c r="H70" i="43"/>
  <c r="H71" i="43"/>
  <c r="H72" i="43"/>
  <c r="H73" i="43"/>
  <c r="H74" i="43"/>
  <c r="H76" i="43"/>
  <c r="H121" i="43"/>
  <c r="H77" i="43"/>
  <c r="H79" i="43"/>
  <c r="H80" i="43"/>
  <c r="H81" i="43"/>
  <c r="H82" i="43"/>
  <c r="H83" i="43"/>
  <c r="H84" i="43"/>
  <c r="H85" i="43"/>
  <c r="H86" i="43"/>
  <c r="H87" i="43"/>
  <c r="H88" i="43"/>
  <c r="H78" i="43"/>
  <c r="H89" i="43"/>
  <c r="H105" i="43"/>
  <c r="H106" i="43"/>
  <c r="H117" i="43"/>
  <c r="H107" i="43"/>
  <c r="H108" i="43"/>
  <c r="H109" i="43"/>
  <c r="H110" i="43"/>
  <c r="H111" i="43"/>
  <c r="H112" i="43"/>
  <c r="H113" i="43"/>
  <c r="H114" i="43"/>
  <c r="H115" i="43"/>
  <c r="H118" i="43"/>
  <c r="H116" i="43"/>
  <c r="H119" i="43"/>
  <c r="H22" i="43"/>
  <c r="H23" i="43"/>
  <c r="H24" i="43"/>
  <c r="H29" i="43"/>
  <c r="H25" i="43"/>
  <c r="H26" i="43"/>
  <c r="H27" i="43"/>
  <c r="H28" i="43"/>
  <c r="H30" i="43"/>
  <c r="H31" i="43"/>
  <c r="H32" i="43"/>
  <c r="H33" i="43"/>
  <c r="H34" i="43"/>
  <c r="H35" i="43"/>
  <c r="H36" i="43"/>
  <c r="H37" i="43"/>
  <c r="H38" i="43"/>
  <c r="H39" i="43"/>
  <c r="H40" i="43"/>
  <c r="H41" i="43"/>
  <c r="H42" i="43"/>
  <c r="H43" i="43"/>
  <c r="H50" i="43"/>
  <c r="H44" i="43"/>
  <c r="H45" i="43"/>
  <c r="H46" i="43"/>
  <c r="H51" i="43"/>
  <c r="H52" i="43"/>
  <c r="H53" i="43"/>
  <c r="H54" i="43"/>
  <c r="H55" i="43"/>
  <c r="H47" i="43"/>
  <c r="H48" i="43"/>
  <c r="H56" i="43"/>
  <c r="H49" i="43"/>
  <c r="H57" i="43"/>
  <c r="H58" i="43"/>
  <c r="H59" i="43"/>
  <c r="H63" i="43"/>
  <c r="H60" i="43"/>
  <c r="H61" i="43"/>
  <c r="H247" i="43"/>
  <c r="H267" i="43"/>
  <c r="H250" i="43"/>
  <c r="H251" i="43"/>
  <c r="H252" i="43"/>
  <c r="H253" i="43"/>
  <c r="H254" i="43"/>
  <c r="H255" i="43"/>
  <c r="H256" i="43"/>
  <c r="H257" i="43"/>
  <c r="H258" i="43"/>
  <c r="H320" i="43"/>
  <c r="H321" i="43"/>
  <c r="H322" i="43"/>
  <c r="H323" i="43"/>
  <c r="H324" i="43"/>
  <c r="H325" i="43"/>
  <c r="H326" i="43"/>
  <c r="H327" i="43"/>
  <c r="H328" i="43"/>
  <c r="H329" i="43"/>
  <c r="H331" i="43"/>
  <c r="H259" i="43"/>
  <c r="H260" i="43"/>
  <c r="H261" i="43"/>
  <c r="H262" i="43"/>
  <c r="H263" i="43"/>
  <c r="H248" i="43"/>
  <c r="H249" i="43"/>
  <c r="H264" i="43"/>
  <c r="H265" i="43"/>
  <c r="H266" i="43"/>
  <c r="H286" i="43"/>
  <c r="H301" i="43"/>
  <c r="H290" i="43"/>
  <c r="H291" i="43"/>
  <c r="H287" i="43"/>
  <c r="H292" i="43"/>
  <c r="H293" i="43"/>
  <c r="H294" i="43"/>
  <c r="H295" i="43"/>
  <c r="H296" i="43"/>
  <c r="H297" i="43"/>
  <c r="H298" i="43"/>
  <c r="H288" i="43"/>
  <c r="H299" i="43"/>
  <c r="H289" i="43"/>
  <c r="H300" i="43"/>
  <c r="H143" i="43"/>
  <c r="H144" i="43"/>
  <c r="H151" i="43"/>
  <c r="H145" i="43"/>
  <c r="H146" i="43"/>
  <c r="H152" i="43"/>
  <c r="H153" i="43"/>
  <c r="H147" i="43"/>
  <c r="H154" i="43"/>
  <c r="H155" i="43"/>
  <c r="H156" i="43"/>
  <c r="H157" i="43"/>
  <c r="H158" i="43"/>
  <c r="H159" i="43"/>
  <c r="H160" i="43"/>
  <c r="H161" i="43"/>
  <c r="H162" i="43"/>
  <c r="H163" i="43"/>
  <c r="H164" i="43"/>
  <c r="H165" i="43"/>
  <c r="H166" i="43"/>
  <c r="H167" i="43"/>
  <c r="H148" i="43"/>
  <c r="H168" i="43"/>
  <c r="H149" i="43"/>
  <c r="H169" i="43"/>
  <c r="H170" i="43"/>
  <c r="H171" i="43"/>
  <c r="H174" i="43"/>
  <c r="H175" i="43"/>
  <c r="H176" i="43"/>
  <c r="H177" i="43"/>
  <c r="H178" i="43"/>
  <c r="H179" i="43"/>
  <c r="H180" i="43"/>
  <c r="H181" i="43"/>
  <c r="H182" i="43"/>
  <c r="H183" i="43"/>
  <c r="H184" i="43"/>
  <c r="H185" i="43"/>
  <c r="H172" i="43"/>
  <c r="H186" i="43"/>
  <c r="H187" i="43"/>
  <c r="H173" i="43"/>
  <c r="H188" i="43"/>
  <c r="H189" i="43"/>
  <c r="H221" i="43"/>
  <c r="H222" i="43"/>
  <c r="H223" i="43"/>
  <c r="H227" i="43"/>
  <c r="H228" i="43"/>
  <c r="H229" i="43"/>
  <c r="H230" i="43"/>
  <c r="H231" i="43"/>
  <c r="H232" i="43"/>
  <c r="H233" i="43"/>
  <c r="H234" i="43"/>
  <c r="H235" i="43"/>
  <c r="H236" i="43"/>
  <c r="H237" i="43"/>
  <c r="H238" i="43"/>
  <c r="H239" i="43"/>
  <c r="H240" i="43"/>
  <c r="H224" i="43"/>
  <c r="H241" i="43"/>
  <c r="H225" i="43"/>
  <c r="H242" i="43"/>
  <c r="H243" i="43"/>
  <c r="H244" i="43"/>
  <c r="H245" i="43"/>
  <c r="H226" i="43"/>
  <c r="H190" i="43"/>
  <c r="H191" i="43"/>
  <c r="H192" i="43"/>
  <c r="H193" i="43"/>
  <c r="H201" i="43"/>
  <c r="H194" i="43"/>
  <c r="H202" i="43"/>
  <c r="H203" i="43"/>
  <c r="H195" i="43"/>
  <c r="H204" i="43"/>
  <c r="H205" i="43"/>
  <c r="H206" i="43"/>
  <c r="H207" i="43"/>
  <c r="H208" i="43"/>
  <c r="H209" i="43"/>
  <c r="H196" i="43"/>
  <c r="H210" i="43"/>
  <c r="H211" i="43"/>
  <c r="H212" i="43"/>
  <c r="H213" i="43"/>
  <c r="H197" i="43"/>
  <c r="H214" i="43"/>
  <c r="H215" i="43"/>
  <c r="H216" i="43"/>
  <c r="H198" i="43"/>
  <c r="H218" i="43"/>
  <c r="H199" i="43"/>
  <c r="H219" i="43"/>
  <c r="H220" i="43"/>
  <c r="H302" i="43"/>
  <c r="H303" i="43"/>
  <c r="H304" i="43"/>
  <c r="H310" i="43"/>
  <c r="H305" i="43"/>
  <c r="H306" i="43"/>
  <c r="H307" i="43"/>
  <c r="H308" i="43"/>
  <c r="H309" i="43"/>
  <c r="H311" i="43"/>
  <c r="H312" i="43"/>
  <c r="H315" i="43"/>
  <c r="H316" i="43"/>
  <c r="H317" i="43"/>
  <c r="H313" i="43"/>
  <c r="H314" i="43"/>
  <c r="H318" i="43"/>
  <c r="H319" i="43"/>
  <c r="H268" i="43"/>
  <c r="H281" i="43"/>
  <c r="H269" i="43"/>
  <c r="H270" i="43"/>
  <c r="H282" i="43"/>
  <c r="H273" i="43"/>
  <c r="H274" i="43"/>
  <c r="H271" i="43"/>
  <c r="H280" i="43"/>
  <c r="H275" i="43"/>
  <c r="H283" i="43"/>
  <c r="H284" i="43"/>
  <c r="H272" i="43"/>
  <c r="H276" i="43"/>
  <c r="H285" i="43"/>
  <c r="H332" i="43"/>
  <c r="H334" i="43"/>
  <c r="H333" i="43"/>
  <c r="H133" i="43"/>
  <c r="H138" i="43"/>
  <c r="H134" i="43"/>
  <c r="H135" i="43"/>
  <c r="H136" i="43"/>
  <c r="H137" i="43"/>
  <c r="H139" i="43"/>
  <c r="H127" i="43"/>
  <c r="H129" i="43"/>
  <c r="H130" i="43"/>
  <c r="H128" i="43"/>
  <c r="H140" i="43"/>
  <c r="H141" i="43"/>
  <c r="H142" i="43"/>
  <c r="H131" i="43"/>
  <c r="H132" i="43"/>
  <c r="H122" i="43"/>
  <c r="H123" i="43"/>
  <c r="H124" i="43"/>
  <c r="H126" i="43"/>
  <c r="H125" i="43"/>
  <c r="AE62" i="43"/>
  <c r="AJ62" i="43" s="1"/>
  <c r="B181" i="43" l="1"/>
  <c r="AE125" i="43" l="1"/>
  <c r="AE126" i="43"/>
  <c r="AE124" i="43"/>
  <c r="AE123" i="43"/>
  <c r="AE122" i="43"/>
  <c r="AE132" i="43"/>
  <c r="AE131" i="43"/>
  <c r="AE142" i="43"/>
  <c r="AE141" i="43"/>
  <c r="AE140" i="43"/>
  <c r="AE128" i="43"/>
  <c r="AE130" i="43"/>
  <c r="AE129" i="43"/>
  <c r="AE127" i="43"/>
  <c r="AE139" i="43"/>
  <c r="AE137" i="43"/>
  <c r="AE136" i="43"/>
  <c r="AE135" i="43"/>
  <c r="AE134" i="43"/>
  <c r="AE138" i="43"/>
  <c r="AE133" i="43"/>
  <c r="AE333" i="43"/>
  <c r="AE334" i="43"/>
  <c r="AE332" i="43"/>
  <c r="AE279" i="43"/>
  <c r="AE278" i="43"/>
  <c r="AE277" i="43"/>
  <c r="AE285" i="43"/>
  <c r="AE276" i="43"/>
  <c r="AE272" i="43"/>
  <c r="AE284" i="43"/>
  <c r="AE283" i="43"/>
  <c r="AE275" i="43"/>
  <c r="AE271" i="43"/>
  <c r="AE274" i="43"/>
  <c r="AE273" i="43"/>
  <c r="AE282" i="43"/>
  <c r="AE270" i="43"/>
  <c r="AE269" i="43"/>
  <c r="AE281" i="43"/>
  <c r="AE268" i="43"/>
  <c r="AE319" i="43"/>
  <c r="AE318" i="43"/>
  <c r="AE314" i="43"/>
  <c r="AE313" i="43"/>
  <c r="AE317" i="43"/>
  <c r="AE316" i="43"/>
  <c r="AE315" i="43"/>
  <c r="AE312" i="43"/>
  <c r="AE311" i="43"/>
  <c r="AE309" i="43"/>
  <c r="AE308" i="43"/>
  <c r="AE307" i="43"/>
  <c r="AE306" i="43"/>
  <c r="AE305" i="43"/>
  <c r="AE310" i="43"/>
  <c r="AE304" i="43"/>
  <c r="AE303" i="43"/>
  <c r="AE302" i="43"/>
  <c r="AE220" i="43"/>
  <c r="AE219" i="43"/>
  <c r="AE199" i="43"/>
  <c r="AE218" i="43"/>
  <c r="AE217" i="43"/>
  <c r="AE198" i="43"/>
  <c r="AE216" i="43"/>
  <c r="AE215" i="43"/>
  <c r="AE214" i="43"/>
  <c r="AE197" i="43"/>
  <c r="AE213" i="43"/>
  <c r="AE212" i="43"/>
  <c r="AE211" i="43"/>
  <c r="AE210" i="43"/>
  <c r="AE196" i="43"/>
  <c r="AE209" i="43"/>
  <c r="AE208" i="43"/>
  <c r="AE207" i="43"/>
  <c r="AE206" i="43"/>
  <c r="AE205" i="43"/>
  <c r="AE204" i="43"/>
  <c r="AE195" i="43"/>
  <c r="AE203" i="43"/>
  <c r="AE202" i="43"/>
  <c r="AE194" i="43"/>
  <c r="AE201" i="43"/>
  <c r="AE200" i="43"/>
  <c r="AE193" i="43"/>
  <c r="AE192" i="43"/>
  <c r="AE191" i="43"/>
  <c r="AE190" i="43"/>
  <c r="AE226" i="43"/>
  <c r="AE246" i="43"/>
  <c r="AE245" i="43"/>
  <c r="AE244" i="43"/>
  <c r="AE243" i="43"/>
  <c r="AE242" i="43"/>
  <c r="AE225" i="43"/>
  <c r="AE241" i="43"/>
  <c r="AE224" i="43"/>
  <c r="AE240" i="43"/>
  <c r="AE239" i="43"/>
  <c r="AE238" i="43"/>
  <c r="AE237" i="43"/>
  <c r="AE236" i="43"/>
  <c r="AE235" i="43"/>
  <c r="AE234" i="43"/>
  <c r="AE233" i="43"/>
  <c r="AE232" i="43"/>
  <c r="AE231" i="43"/>
  <c r="AE230" i="43"/>
  <c r="AE229" i="43"/>
  <c r="AE228" i="43"/>
  <c r="AE227" i="43"/>
  <c r="AE223" i="43"/>
  <c r="AE222" i="43"/>
  <c r="AE221" i="43"/>
  <c r="AE189" i="43"/>
  <c r="AE188" i="43"/>
  <c r="AE173" i="43"/>
  <c r="AE187" i="43"/>
  <c r="AE186" i="43"/>
  <c r="AE172" i="43"/>
  <c r="AE185" i="43"/>
  <c r="AE184" i="43"/>
  <c r="AE183" i="43"/>
  <c r="AE182" i="43"/>
  <c r="AE181" i="43"/>
  <c r="AE180" i="43"/>
  <c r="AE179" i="43"/>
  <c r="AE178" i="43"/>
  <c r="AE177" i="43"/>
  <c r="AE176" i="43"/>
  <c r="AE175" i="43"/>
  <c r="AE174" i="43"/>
  <c r="AE171" i="43"/>
  <c r="AE150" i="43"/>
  <c r="AE170" i="43"/>
  <c r="AE169" i="43"/>
  <c r="AE149" i="43"/>
  <c r="AE168" i="43"/>
  <c r="AE148" i="43"/>
  <c r="AE167" i="43"/>
  <c r="AE166" i="43"/>
  <c r="AE165" i="43"/>
  <c r="AE164" i="43"/>
  <c r="AE163" i="43"/>
  <c r="AE162" i="43"/>
  <c r="AE161" i="43"/>
  <c r="AE160" i="43"/>
  <c r="AE159" i="43"/>
  <c r="AE158" i="43"/>
  <c r="AE157" i="43"/>
  <c r="AE156" i="43"/>
  <c r="AE155" i="43"/>
  <c r="AE154" i="43"/>
  <c r="AE147" i="43"/>
  <c r="AE153" i="43"/>
  <c r="AE152" i="43"/>
  <c r="AE146" i="43"/>
  <c r="AE145" i="43"/>
  <c r="AE151" i="43"/>
  <c r="AE144" i="43"/>
  <c r="AE143" i="43"/>
  <c r="AE300" i="43"/>
  <c r="AE289" i="43"/>
  <c r="AE299" i="43"/>
  <c r="AE288" i="43"/>
  <c r="AE298" i="43"/>
  <c r="AE297" i="43"/>
  <c r="AE296" i="43"/>
  <c r="AE295" i="43"/>
  <c r="AE294" i="43"/>
  <c r="AE293" i="43"/>
  <c r="AE292" i="43"/>
  <c r="AE291" i="43"/>
  <c r="AE290" i="43"/>
  <c r="AE301" i="43"/>
  <c r="AE286" i="43"/>
  <c r="AE330" i="43"/>
  <c r="AE266" i="43"/>
  <c r="AE265" i="43"/>
  <c r="AE264" i="43"/>
  <c r="AE249" i="43"/>
  <c r="AE248" i="43"/>
  <c r="AE263" i="43"/>
  <c r="AE262" i="43"/>
  <c r="AE261" i="43"/>
  <c r="AE260" i="43"/>
  <c r="AE259" i="43"/>
  <c r="AE331" i="43"/>
  <c r="AE329" i="43"/>
  <c r="AE328" i="43"/>
  <c r="AE327" i="43"/>
  <c r="AE326" i="43"/>
  <c r="AE325" i="43"/>
  <c r="AE324" i="43"/>
  <c r="AE323" i="43"/>
  <c r="AE322" i="43"/>
  <c r="AE321" i="43"/>
  <c r="AE320" i="43"/>
  <c r="AE258" i="43"/>
  <c r="AE257" i="43"/>
  <c r="AE256" i="43"/>
  <c r="AE255" i="43"/>
  <c r="AE254" i="43"/>
  <c r="AE253" i="43"/>
  <c r="AE252" i="43"/>
  <c r="AE251" i="43"/>
  <c r="AE250" i="43"/>
  <c r="AE267" i="43"/>
  <c r="AE247" i="43"/>
  <c r="AE336" i="43"/>
  <c r="AE61" i="43"/>
  <c r="AE60" i="43"/>
  <c r="AE63" i="43"/>
  <c r="AE59" i="43"/>
  <c r="AE58" i="43"/>
  <c r="AE57" i="43"/>
  <c r="AE49" i="43"/>
  <c r="AE56" i="43"/>
  <c r="AE48" i="43"/>
  <c r="AE47" i="43"/>
  <c r="AE55" i="43"/>
  <c r="AE54" i="43"/>
  <c r="AE53" i="43"/>
  <c r="AE51" i="43"/>
  <c r="AE46" i="43"/>
  <c r="AE45" i="43"/>
  <c r="AE44" i="43"/>
  <c r="AE50" i="43"/>
  <c r="AE43" i="43"/>
  <c r="AE42" i="43"/>
  <c r="AE41" i="43"/>
  <c r="AE40" i="43"/>
  <c r="AE39" i="43"/>
  <c r="AE38" i="43"/>
  <c r="AE37" i="43"/>
  <c r="AE36" i="43"/>
  <c r="AE35" i="43"/>
  <c r="AE34" i="43"/>
  <c r="AE33" i="43"/>
  <c r="AE32" i="43"/>
  <c r="AE31" i="43"/>
  <c r="AE30" i="43"/>
  <c r="AE28" i="43"/>
  <c r="AE27" i="43"/>
  <c r="AE26" i="43"/>
  <c r="AE25" i="43"/>
  <c r="AE29" i="43"/>
  <c r="AE24" i="43"/>
  <c r="AE23" i="43"/>
  <c r="AE22" i="43"/>
  <c r="AE120" i="43"/>
  <c r="AE119" i="43"/>
  <c r="AE116" i="43"/>
  <c r="AE118" i="43"/>
  <c r="AE115" i="43"/>
  <c r="AE114" i="43"/>
  <c r="AE113" i="43"/>
  <c r="AE112" i="43"/>
  <c r="AE111" i="43"/>
  <c r="AE110" i="43"/>
  <c r="AE109" i="43"/>
  <c r="AE108" i="43"/>
  <c r="AE107" i="43"/>
  <c r="AE117" i="43"/>
  <c r="AE106" i="43"/>
  <c r="AE105" i="43"/>
  <c r="AE89" i="43"/>
  <c r="AE78" i="43"/>
  <c r="AE88" i="43"/>
  <c r="AE87" i="43"/>
  <c r="AE86" i="43"/>
  <c r="AE85" i="43"/>
  <c r="AE84" i="43"/>
  <c r="AE83" i="43"/>
  <c r="AE82" i="43"/>
  <c r="AE81" i="43"/>
  <c r="AE80" i="43"/>
  <c r="AE79" i="43"/>
  <c r="AE77" i="43"/>
  <c r="AE121" i="43"/>
  <c r="AE76" i="43"/>
  <c r="AE75" i="43"/>
  <c r="AE73" i="43"/>
  <c r="AE72" i="43"/>
  <c r="AE71" i="43"/>
  <c r="AE70" i="43"/>
  <c r="AE69" i="43"/>
  <c r="AE68" i="43"/>
  <c r="AE67" i="43"/>
  <c r="AE66" i="43"/>
  <c r="AE65" i="43"/>
  <c r="AE64" i="43"/>
  <c r="AE104" i="43"/>
  <c r="AE103" i="43"/>
  <c r="AE102" i="43"/>
  <c r="AE101" i="43"/>
  <c r="AE100" i="43"/>
  <c r="AE99" i="43"/>
  <c r="AE98" i="43"/>
  <c r="AE97" i="43"/>
  <c r="AE96" i="43"/>
  <c r="AE95" i="43"/>
  <c r="AE94" i="43"/>
  <c r="AE93" i="43"/>
  <c r="AE92" i="43"/>
  <c r="AE91" i="43"/>
  <c r="AE90" i="43"/>
  <c r="AE21" i="43"/>
  <c r="AE20" i="43"/>
  <c r="AE19" i="43"/>
  <c r="AE18" i="43"/>
  <c r="AE17" i="43"/>
  <c r="AE13" i="43"/>
  <c r="AE16" i="43"/>
  <c r="AE15" i="43"/>
  <c r="AE14" i="43"/>
  <c r="AE12" i="43"/>
  <c r="AE11" i="43"/>
  <c r="AE10" i="43"/>
  <c r="AE9" i="43"/>
  <c r="AF20" i="43"/>
  <c r="AF21" i="43"/>
  <c r="V120" i="43"/>
  <c r="W120" i="43" s="1"/>
  <c r="X120" i="43"/>
  <c r="Y120" i="43" s="1"/>
  <c r="AF120" i="43"/>
  <c r="V336" i="43"/>
  <c r="X336" i="43"/>
  <c r="Y336" i="43" s="1"/>
  <c r="V61" i="43"/>
  <c r="W61" i="43" s="1"/>
  <c r="X61" i="43"/>
  <c r="Y61" i="43" s="1"/>
  <c r="V261" i="43"/>
  <c r="W261" i="43" s="1"/>
  <c r="X261" i="43"/>
  <c r="Y261" i="43" s="1"/>
  <c r="V330" i="43"/>
  <c r="W330" i="43" s="1"/>
  <c r="X330" i="43"/>
  <c r="Y330" i="43" s="1"/>
  <c r="V150" i="43"/>
  <c r="W150" i="43" s="1"/>
  <c r="X150" i="43"/>
  <c r="Y150" i="43" s="1"/>
  <c r="AF150" i="43"/>
  <c r="V246" i="43"/>
  <c r="W246" i="43" s="1"/>
  <c r="X246" i="43"/>
  <c r="Y246" i="43" s="1"/>
  <c r="AF246" i="43"/>
  <c r="V200" i="43"/>
  <c r="W200" i="43" s="1"/>
  <c r="X200" i="43"/>
  <c r="Y200" i="43" s="1"/>
  <c r="V217" i="43"/>
  <c r="W217" i="43" s="1"/>
  <c r="X217" i="43"/>
  <c r="Y217" i="43" s="1"/>
  <c r="V276" i="43"/>
  <c r="W276" i="43" s="1"/>
  <c r="X276" i="43"/>
  <c r="Y276" i="43" s="1"/>
  <c r="AF276" i="43"/>
  <c r="V285" i="43"/>
  <c r="W285" i="43" s="1"/>
  <c r="X285" i="43"/>
  <c r="Y285" i="43" s="1"/>
  <c r="AF285" i="43"/>
  <c r="V277" i="43"/>
  <c r="W277" i="43" s="1"/>
  <c r="X277" i="43"/>
  <c r="Y277" i="43" s="1"/>
  <c r="V278" i="43"/>
  <c r="W278" i="43" s="1"/>
  <c r="X278" i="43"/>
  <c r="Y278" i="43" s="1"/>
  <c r="AF278" i="43"/>
  <c r="V279" i="43"/>
  <c r="W279" i="43" s="1"/>
  <c r="X279" i="43"/>
  <c r="Y279" i="43" s="1"/>
  <c r="AF125" i="43"/>
  <c r="AF10" i="43"/>
  <c r="AF11" i="43"/>
  <c r="AF12" i="43"/>
  <c r="AF14" i="43"/>
  <c r="AF15" i="43"/>
  <c r="AF16" i="43"/>
  <c r="AF13" i="43"/>
  <c r="AF17" i="43"/>
  <c r="AF18" i="43"/>
  <c r="AF19" i="43"/>
  <c r="AF90" i="43"/>
  <c r="AF91" i="43"/>
  <c r="AF92" i="43"/>
  <c r="AF93" i="43"/>
  <c r="AF94" i="43"/>
  <c r="AF95" i="43"/>
  <c r="AF96" i="43"/>
  <c r="AF97" i="43"/>
  <c r="AF98" i="43"/>
  <c r="AF99" i="43"/>
  <c r="AF100" i="43"/>
  <c r="AF101" i="43"/>
  <c r="AF102" i="43"/>
  <c r="AF103" i="43"/>
  <c r="AF104" i="43"/>
  <c r="AF64" i="43"/>
  <c r="AF66" i="43"/>
  <c r="AF67" i="43"/>
  <c r="AF68" i="43"/>
  <c r="AF69" i="43"/>
  <c r="AF70" i="43"/>
  <c r="AF71" i="43"/>
  <c r="AF72" i="43"/>
  <c r="AF73" i="43"/>
  <c r="AF74" i="43"/>
  <c r="AF76" i="43"/>
  <c r="AF82" i="43"/>
  <c r="AF105" i="43"/>
  <c r="AF106" i="43"/>
  <c r="AF117" i="43"/>
  <c r="AF107" i="43"/>
  <c r="AF108" i="43"/>
  <c r="AF109" i="43"/>
  <c r="AF110" i="43"/>
  <c r="AF111" i="43"/>
  <c r="AF113" i="43"/>
  <c r="AF114" i="43"/>
  <c r="AF115" i="43"/>
  <c r="AF118" i="43"/>
  <c r="AF116" i="43"/>
  <c r="AF119" i="43"/>
  <c r="AF23" i="43"/>
  <c r="AF24" i="43"/>
  <c r="AF25" i="43"/>
  <c r="AF26" i="43"/>
  <c r="AF27" i="43"/>
  <c r="AF28" i="43"/>
  <c r="AF30" i="43"/>
  <c r="AF31" i="43"/>
  <c r="AF33" i="43"/>
  <c r="AF34" i="43"/>
  <c r="AF35" i="43"/>
  <c r="AF36" i="43"/>
  <c r="AF37" i="43"/>
  <c r="AF38" i="43"/>
  <c r="AF39" i="43"/>
  <c r="AF40" i="43"/>
  <c r="AF41" i="43"/>
  <c r="AF42" i="43"/>
  <c r="AF43" i="43"/>
  <c r="AF44" i="43"/>
  <c r="AF46" i="43"/>
  <c r="AF47" i="43"/>
  <c r="AF48" i="43"/>
  <c r="AF56" i="43"/>
  <c r="AF49" i="43"/>
  <c r="AF247" i="43"/>
  <c r="AF267" i="43"/>
  <c r="AF251" i="43"/>
  <c r="AF255" i="43"/>
  <c r="AF256" i="43"/>
  <c r="AF320" i="43"/>
  <c r="AF331" i="43"/>
  <c r="AF263" i="43"/>
  <c r="AF249" i="43"/>
  <c r="AF265" i="43"/>
  <c r="AF286" i="43"/>
  <c r="AF301" i="43"/>
  <c r="AF290" i="43"/>
  <c r="AF291" i="43"/>
  <c r="AF292" i="43"/>
  <c r="AF294" i="43"/>
  <c r="AF295" i="43"/>
  <c r="AF296" i="43"/>
  <c r="AF297" i="43"/>
  <c r="AF298" i="43"/>
  <c r="AF288" i="43"/>
  <c r="AF299" i="43"/>
  <c r="AF289" i="43"/>
  <c r="AF300" i="43"/>
  <c r="AF143" i="43"/>
  <c r="AF144" i="43"/>
  <c r="AF145" i="43"/>
  <c r="AF146" i="43"/>
  <c r="AF153" i="43"/>
  <c r="AF148" i="43"/>
  <c r="AF149" i="43"/>
  <c r="AF171" i="43"/>
  <c r="AF174" i="43"/>
  <c r="AF178" i="43"/>
  <c r="AF179" i="43"/>
  <c r="AF180" i="43"/>
  <c r="AF181" i="43"/>
  <c r="AF182" i="43"/>
  <c r="AF184" i="43"/>
  <c r="AF172" i="43"/>
  <c r="AF186" i="43"/>
  <c r="AF187" i="43"/>
  <c r="AF173" i="43"/>
  <c r="AF188" i="43"/>
  <c r="AF221" i="43"/>
  <c r="AF222" i="43"/>
  <c r="AF223" i="43"/>
  <c r="AF227" i="43"/>
  <c r="AF228" i="43"/>
  <c r="AF229" i="43"/>
  <c r="AF230" i="43"/>
  <c r="AF231" i="43"/>
  <c r="AF232" i="43"/>
  <c r="AF233" i="43"/>
  <c r="AF234" i="43"/>
  <c r="AF235" i="43"/>
  <c r="AF236" i="43"/>
  <c r="AF237" i="43"/>
  <c r="AF238" i="43"/>
  <c r="AF239" i="43"/>
  <c r="AF240" i="43"/>
  <c r="AF224" i="43"/>
  <c r="AF241" i="43"/>
  <c r="AF225" i="43"/>
  <c r="AF242" i="43"/>
  <c r="AF243" i="43"/>
  <c r="AF244" i="43"/>
  <c r="AF245" i="43"/>
  <c r="AF226" i="43"/>
  <c r="AF190" i="43"/>
  <c r="AF191" i="43"/>
  <c r="AF192" i="43"/>
  <c r="AF193" i="43"/>
  <c r="AF194" i="43"/>
  <c r="AF195" i="43"/>
  <c r="AF204" i="43"/>
  <c r="AF196" i="43"/>
  <c r="AF213" i="43"/>
  <c r="AF197" i="43"/>
  <c r="AF214" i="43"/>
  <c r="AF199" i="43"/>
  <c r="AF310" i="43"/>
  <c r="AF308" i="43"/>
  <c r="AF314" i="43"/>
  <c r="AF268" i="43"/>
  <c r="AF281" i="43"/>
  <c r="AF269" i="43"/>
  <c r="AF270" i="43"/>
  <c r="AF282" i="43"/>
  <c r="AF271" i="43"/>
  <c r="AF280" i="43"/>
  <c r="AF275" i="43"/>
  <c r="AF283" i="43"/>
  <c r="AF272" i="43"/>
  <c r="AF332" i="43"/>
  <c r="AF334" i="43"/>
  <c r="AF333" i="43"/>
  <c r="AF133" i="43"/>
  <c r="AF134" i="43"/>
  <c r="AF135" i="43"/>
  <c r="AF136" i="43"/>
  <c r="AF137" i="43"/>
  <c r="AF139" i="43"/>
  <c r="AF127" i="43"/>
  <c r="AF129" i="43"/>
  <c r="AF130" i="43"/>
  <c r="AF140" i="43"/>
  <c r="AF141" i="43"/>
  <c r="AF142" i="43"/>
  <c r="AF131" i="43"/>
  <c r="AF132" i="43"/>
  <c r="AF122" i="43"/>
  <c r="AF123" i="43"/>
  <c r="AF124" i="43"/>
  <c r="AF126" i="43"/>
  <c r="AF9" i="43"/>
  <c r="W336" i="43" l="1"/>
  <c r="B46" i="43"/>
  <c r="V10" i="43" l="1"/>
  <c r="W10" i="43" s="1"/>
  <c r="V11" i="43"/>
  <c r="W11" i="43" s="1"/>
  <c r="V12" i="43"/>
  <c r="W12" i="43" s="1"/>
  <c r="V14" i="43"/>
  <c r="W14" i="43" s="1"/>
  <c r="V15" i="43"/>
  <c r="W15" i="43" s="1"/>
  <c r="V16" i="43"/>
  <c r="W16" i="43" s="1"/>
  <c r="V13" i="43"/>
  <c r="W13" i="43" s="1"/>
  <c r="V17" i="43"/>
  <c r="W17" i="43" s="1"/>
  <c r="V18" i="43"/>
  <c r="W18" i="43" s="1"/>
  <c r="V19" i="43"/>
  <c r="W19" i="43" s="1"/>
  <c r="V20" i="43"/>
  <c r="W20" i="43" s="1"/>
  <c r="V21" i="43"/>
  <c r="W21" i="43" s="1"/>
  <c r="V90" i="43"/>
  <c r="W90" i="43" s="1"/>
  <c r="V91" i="43"/>
  <c r="W91" i="43" s="1"/>
  <c r="V92" i="43"/>
  <c r="W92" i="43" s="1"/>
  <c r="V93" i="43"/>
  <c r="W93" i="43" s="1"/>
  <c r="V94" i="43"/>
  <c r="W94" i="43" s="1"/>
  <c r="V95" i="43"/>
  <c r="W95" i="43" s="1"/>
  <c r="V96" i="43"/>
  <c r="W96" i="43" s="1"/>
  <c r="V97" i="43"/>
  <c r="W97" i="43" s="1"/>
  <c r="V98" i="43"/>
  <c r="W98" i="43" s="1"/>
  <c r="V99" i="43"/>
  <c r="W99" i="43" s="1"/>
  <c r="V100" i="43"/>
  <c r="W100" i="43" s="1"/>
  <c r="V101" i="43"/>
  <c r="W101" i="43" s="1"/>
  <c r="V102" i="43"/>
  <c r="W102" i="43" s="1"/>
  <c r="V103" i="43"/>
  <c r="W103" i="43" s="1"/>
  <c r="V104" i="43"/>
  <c r="W104" i="43" s="1"/>
  <c r="V64" i="43"/>
  <c r="W64" i="43" s="1"/>
  <c r="V65" i="43"/>
  <c r="W65" i="43" s="1"/>
  <c r="V66" i="43"/>
  <c r="W66" i="43" s="1"/>
  <c r="V67" i="43"/>
  <c r="W67" i="43" s="1"/>
  <c r="V68" i="43"/>
  <c r="W68" i="43" s="1"/>
  <c r="V69" i="43"/>
  <c r="W69" i="43" s="1"/>
  <c r="V70" i="43"/>
  <c r="W70" i="43" s="1"/>
  <c r="V71" i="43"/>
  <c r="W71" i="43" s="1"/>
  <c r="V72" i="43"/>
  <c r="W72" i="43" s="1"/>
  <c r="V73" i="43"/>
  <c r="W73" i="43" s="1"/>
  <c r="V74" i="43"/>
  <c r="V76" i="43"/>
  <c r="W76" i="43" s="1"/>
  <c r="V121" i="43"/>
  <c r="W121" i="43" s="1"/>
  <c r="V77" i="43"/>
  <c r="W77" i="43" s="1"/>
  <c r="V79" i="43"/>
  <c r="W79" i="43" s="1"/>
  <c r="V80" i="43"/>
  <c r="W80" i="43" s="1"/>
  <c r="V81" i="43"/>
  <c r="W81" i="43" s="1"/>
  <c r="V82" i="43"/>
  <c r="W82" i="43" s="1"/>
  <c r="V83" i="43"/>
  <c r="W83" i="43" s="1"/>
  <c r="V84" i="43"/>
  <c r="W84" i="43" s="1"/>
  <c r="V85" i="43"/>
  <c r="W85" i="43" s="1"/>
  <c r="V86" i="43"/>
  <c r="W86" i="43" s="1"/>
  <c r="V87" i="43"/>
  <c r="W87" i="43" s="1"/>
  <c r="V88" i="43"/>
  <c r="W88" i="43" s="1"/>
  <c r="V78" i="43"/>
  <c r="W78" i="43" s="1"/>
  <c r="V89" i="43"/>
  <c r="W89" i="43" s="1"/>
  <c r="V105" i="43"/>
  <c r="W105" i="43" s="1"/>
  <c r="V106" i="43"/>
  <c r="W106" i="43" s="1"/>
  <c r="V117" i="43"/>
  <c r="W117" i="43" s="1"/>
  <c r="V107" i="43"/>
  <c r="W107" i="43" s="1"/>
  <c r="V108" i="43"/>
  <c r="W108" i="43" s="1"/>
  <c r="V109" i="43"/>
  <c r="W109" i="43" s="1"/>
  <c r="V110" i="43"/>
  <c r="W110" i="43" s="1"/>
  <c r="V111" i="43"/>
  <c r="W111" i="43" s="1"/>
  <c r="V112" i="43"/>
  <c r="W112" i="43" s="1"/>
  <c r="V113" i="43"/>
  <c r="W113" i="43" s="1"/>
  <c r="V114" i="43"/>
  <c r="W114" i="43" s="1"/>
  <c r="V115" i="43"/>
  <c r="W115" i="43" s="1"/>
  <c r="V118" i="43"/>
  <c r="W118" i="43" s="1"/>
  <c r="V116" i="43"/>
  <c r="W116" i="43" s="1"/>
  <c r="V119" i="43"/>
  <c r="V22" i="43"/>
  <c r="W22" i="43" s="1"/>
  <c r="V23" i="43"/>
  <c r="W23" i="43" s="1"/>
  <c r="V24" i="43"/>
  <c r="W24" i="43" s="1"/>
  <c r="V29" i="43"/>
  <c r="W29" i="43" s="1"/>
  <c r="V25" i="43"/>
  <c r="W25" i="43" s="1"/>
  <c r="V26" i="43"/>
  <c r="W26" i="43" s="1"/>
  <c r="V27" i="43"/>
  <c r="W27" i="43" s="1"/>
  <c r="V28" i="43"/>
  <c r="W28" i="43" s="1"/>
  <c r="V30" i="43"/>
  <c r="W30" i="43" s="1"/>
  <c r="V31" i="43"/>
  <c r="W31" i="43" s="1"/>
  <c r="V32" i="43"/>
  <c r="W32" i="43" s="1"/>
  <c r="V33" i="43"/>
  <c r="W33" i="43" s="1"/>
  <c r="V34" i="43"/>
  <c r="W34" i="43" s="1"/>
  <c r="V35" i="43"/>
  <c r="W35" i="43" s="1"/>
  <c r="V36" i="43"/>
  <c r="W36" i="43" s="1"/>
  <c r="V37" i="43"/>
  <c r="W37" i="43" s="1"/>
  <c r="V38" i="43"/>
  <c r="W38" i="43" s="1"/>
  <c r="V39" i="43"/>
  <c r="W39" i="43" s="1"/>
  <c r="V40" i="43"/>
  <c r="W40" i="43" s="1"/>
  <c r="V41" i="43"/>
  <c r="W41" i="43" s="1"/>
  <c r="V42" i="43"/>
  <c r="W42" i="43" s="1"/>
  <c r="V43" i="43"/>
  <c r="W43" i="43" s="1"/>
  <c r="V50" i="43"/>
  <c r="W50" i="43" s="1"/>
  <c r="V44" i="43"/>
  <c r="W44" i="43" s="1"/>
  <c r="V45" i="43"/>
  <c r="W45" i="43" s="1"/>
  <c r="V46" i="43"/>
  <c r="W46" i="43" s="1"/>
  <c r="V51" i="43"/>
  <c r="W51" i="43" s="1"/>
  <c r="V52" i="43"/>
  <c r="W52" i="43" s="1"/>
  <c r="V53" i="43"/>
  <c r="W53" i="43" s="1"/>
  <c r="V54" i="43"/>
  <c r="W54" i="43" s="1"/>
  <c r="V55" i="43"/>
  <c r="W55" i="43" s="1"/>
  <c r="V47" i="43"/>
  <c r="W47" i="43" s="1"/>
  <c r="V48" i="43"/>
  <c r="W48" i="43" s="1"/>
  <c r="V56" i="43"/>
  <c r="W56" i="43" s="1"/>
  <c r="V49" i="43"/>
  <c r="W49" i="43" s="1"/>
  <c r="V57" i="43"/>
  <c r="W57" i="43" s="1"/>
  <c r="V58" i="43"/>
  <c r="W58" i="43" s="1"/>
  <c r="V59" i="43"/>
  <c r="W59" i="43" s="1"/>
  <c r="V63" i="43"/>
  <c r="W63" i="43" s="1"/>
  <c r="V60" i="43"/>
  <c r="W60" i="43" s="1"/>
  <c r="V247" i="43"/>
  <c r="W247" i="43" s="1"/>
  <c r="V267" i="43"/>
  <c r="W267" i="43" s="1"/>
  <c r="V250" i="43"/>
  <c r="W250" i="43" s="1"/>
  <c r="V251" i="43"/>
  <c r="W251" i="43" s="1"/>
  <c r="V252" i="43"/>
  <c r="W252" i="43" s="1"/>
  <c r="V253" i="43"/>
  <c r="W253" i="43" s="1"/>
  <c r="V254" i="43"/>
  <c r="W254" i="43" s="1"/>
  <c r="V255" i="43"/>
  <c r="W255" i="43" s="1"/>
  <c r="V256" i="43"/>
  <c r="W256" i="43" s="1"/>
  <c r="V257" i="43"/>
  <c r="W257" i="43" s="1"/>
  <c r="V258" i="43"/>
  <c r="W258" i="43" s="1"/>
  <c r="V320" i="43"/>
  <c r="W320" i="43" s="1"/>
  <c r="V321" i="43"/>
  <c r="W321" i="43" s="1"/>
  <c r="V322" i="43"/>
  <c r="W322" i="43" s="1"/>
  <c r="V323" i="43"/>
  <c r="W323" i="43" s="1"/>
  <c r="V324" i="43"/>
  <c r="W324" i="43" s="1"/>
  <c r="V325" i="43"/>
  <c r="W325" i="43" s="1"/>
  <c r="V326" i="43"/>
  <c r="W326" i="43" s="1"/>
  <c r="V327" i="43"/>
  <c r="W327" i="43" s="1"/>
  <c r="V328" i="43"/>
  <c r="W328" i="43" s="1"/>
  <c r="V329" i="43"/>
  <c r="W329" i="43" s="1"/>
  <c r="V331" i="43"/>
  <c r="W331" i="43" s="1"/>
  <c r="V259" i="43"/>
  <c r="W259" i="43" s="1"/>
  <c r="V260" i="43"/>
  <c r="W260" i="43" s="1"/>
  <c r="V262" i="43"/>
  <c r="W262" i="43" s="1"/>
  <c r="V263" i="43"/>
  <c r="W263" i="43" s="1"/>
  <c r="V248" i="43"/>
  <c r="W248" i="43" s="1"/>
  <c r="V249" i="43"/>
  <c r="W249" i="43" s="1"/>
  <c r="V264" i="43"/>
  <c r="W264" i="43" s="1"/>
  <c r="V265" i="43"/>
  <c r="W265" i="43" s="1"/>
  <c r="V266" i="43"/>
  <c r="W266" i="43" s="1"/>
  <c r="V286" i="43"/>
  <c r="W286" i="43" s="1"/>
  <c r="V301" i="43"/>
  <c r="W301" i="43" s="1"/>
  <c r="V290" i="43"/>
  <c r="W290" i="43" s="1"/>
  <c r="V291" i="43"/>
  <c r="W291" i="43" s="1"/>
  <c r="V287" i="43"/>
  <c r="V292" i="43"/>
  <c r="W292" i="43" s="1"/>
  <c r="V293" i="43"/>
  <c r="W293" i="43" s="1"/>
  <c r="V294" i="43"/>
  <c r="W294" i="43" s="1"/>
  <c r="V295" i="43"/>
  <c r="W295" i="43" s="1"/>
  <c r="V296" i="43"/>
  <c r="W296" i="43" s="1"/>
  <c r="V297" i="43"/>
  <c r="W297" i="43" s="1"/>
  <c r="V298" i="43"/>
  <c r="W298" i="43" s="1"/>
  <c r="V288" i="43"/>
  <c r="W288" i="43" s="1"/>
  <c r="V299" i="43"/>
  <c r="W299" i="43" s="1"/>
  <c r="V289" i="43"/>
  <c r="W289" i="43" s="1"/>
  <c r="V300" i="43"/>
  <c r="W300" i="43" s="1"/>
  <c r="V143" i="43"/>
  <c r="W143" i="43" s="1"/>
  <c r="V144" i="43"/>
  <c r="W144" i="43" s="1"/>
  <c r="V151" i="43"/>
  <c r="W151" i="43" s="1"/>
  <c r="V145" i="43"/>
  <c r="W145" i="43" s="1"/>
  <c r="V146" i="43"/>
  <c r="W146" i="43" s="1"/>
  <c r="V152" i="43"/>
  <c r="W152" i="43" s="1"/>
  <c r="V153" i="43"/>
  <c r="W153" i="43" s="1"/>
  <c r="V147" i="43"/>
  <c r="W147" i="43" s="1"/>
  <c r="V154" i="43"/>
  <c r="W154" i="43" s="1"/>
  <c r="V155" i="43"/>
  <c r="W155" i="43" s="1"/>
  <c r="V156" i="43"/>
  <c r="W156" i="43" s="1"/>
  <c r="V157" i="43"/>
  <c r="W157" i="43" s="1"/>
  <c r="V158" i="43"/>
  <c r="W158" i="43" s="1"/>
  <c r="V159" i="43"/>
  <c r="W159" i="43" s="1"/>
  <c r="V160" i="43"/>
  <c r="W160" i="43" s="1"/>
  <c r="V161" i="43"/>
  <c r="W161" i="43" s="1"/>
  <c r="V162" i="43"/>
  <c r="W162" i="43" s="1"/>
  <c r="V163" i="43"/>
  <c r="W163" i="43" s="1"/>
  <c r="V164" i="43"/>
  <c r="W164" i="43" s="1"/>
  <c r="V165" i="43"/>
  <c r="W165" i="43" s="1"/>
  <c r="V166" i="43"/>
  <c r="W166" i="43" s="1"/>
  <c r="V167" i="43"/>
  <c r="W167" i="43" s="1"/>
  <c r="V148" i="43"/>
  <c r="W148" i="43" s="1"/>
  <c r="V168" i="43"/>
  <c r="W168" i="43" s="1"/>
  <c r="V149" i="43"/>
  <c r="W149" i="43" s="1"/>
  <c r="V169" i="43"/>
  <c r="W169" i="43" s="1"/>
  <c r="V170" i="43"/>
  <c r="W170" i="43" s="1"/>
  <c r="V171" i="43"/>
  <c r="W171" i="43" s="1"/>
  <c r="V174" i="43"/>
  <c r="W174" i="43" s="1"/>
  <c r="V175" i="43"/>
  <c r="W175" i="43" s="1"/>
  <c r="V176" i="43"/>
  <c r="W176" i="43" s="1"/>
  <c r="V177" i="43"/>
  <c r="W177" i="43" s="1"/>
  <c r="V178" i="43"/>
  <c r="W178" i="43" s="1"/>
  <c r="V179" i="43"/>
  <c r="W179" i="43" s="1"/>
  <c r="V180" i="43"/>
  <c r="W180" i="43" s="1"/>
  <c r="V181" i="43"/>
  <c r="W181" i="43" s="1"/>
  <c r="V182" i="43"/>
  <c r="W182" i="43" s="1"/>
  <c r="V183" i="43"/>
  <c r="W183" i="43" s="1"/>
  <c r="V184" i="43"/>
  <c r="W184" i="43" s="1"/>
  <c r="V185" i="43"/>
  <c r="W185" i="43" s="1"/>
  <c r="V172" i="43"/>
  <c r="W172" i="43" s="1"/>
  <c r="V186" i="43"/>
  <c r="W186" i="43" s="1"/>
  <c r="V187" i="43"/>
  <c r="W187" i="43" s="1"/>
  <c r="V173" i="43"/>
  <c r="W173" i="43" s="1"/>
  <c r="V188" i="43"/>
  <c r="W188" i="43" s="1"/>
  <c r="V189" i="43"/>
  <c r="W189" i="43" s="1"/>
  <c r="V221" i="43"/>
  <c r="W221" i="43" s="1"/>
  <c r="V222" i="43"/>
  <c r="W222" i="43" s="1"/>
  <c r="V223" i="43"/>
  <c r="W223" i="43" s="1"/>
  <c r="V227" i="43"/>
  <c r="W227" i="43" s="1"/>
  <c r="V228" i="43"/>
  <c r="W228" i="43" s="1"/>
  <c r="V229" i="43"/>
  <c r="W229" i="43" s="1"/>
  <c r="V230" i="43"/>
  <c r="W230" i="43" s="1"/>
  <c r="V231" i="43"/>
  <c r="W231" i="43" s="1"/>
  <c r="V232" i="43"/>
  <c r="W232" i="43" s="1"/>
  <c r="V233" i="43"/>
  <c r="W233" i="43" s="1"/>
  <c r="V234" i="43"/>
  <c r="W234" i="43" s="1"/>
  <c r="V235" i="43"/>
  <c r="W235" i="43" s="1"/>
  <c r="V236" i="43"/>
  <c r="W236" i="43" s="1"/>
  <c r="V237" i="43"/>
  <c r="W237" i="43" s="1"/>
  <c r="V238" i="43"/>
  <c r="W238" i="43" s="1"/>
  <c r="V239" i="43"/>
  <c r="W239" i="43" s="1"/>
  <c r="V240" i="43"/>
  <c r="W240" i="43" s="1"/>
  <c r="V224" i="43"/>
  <c r="W224" i="43" s="1"/>
  <c r="V241" i="43"/>
  <c r="W241" i="43" s="1"/>
  <c r="V225" i="43"/>
  <c r="W225" i="43" s="1"/>
  <c r="V242" i="43"/>
  <c r="W242" i="43" s="1"/>
  <c r="V243" i="43"/>
  <c r="W243" i="43" s="1"/>
  <c r="V244" i="43"/>
  <c r="W244" i="43" s="1"/>
  <c r="V245" i="43"/>
  <c r="W245" i="43" s="1"/>
  <c r="V226" i="43"/>
  <c r="W226" i="43" s="1"/>
  <c r="V190" i="43"/>
  <c r="W190" i="43" s="1"/>
  <c r="V191" i="43"/>
  <c r="W191" i="43" s="1"/>
  <c r="V192" i="43"/>
  <c r="W192" i="43" s="1"/>
  <c r="V193" i="43"/>
  <c r="W193" i="43" s="1"/>
  <c r="V201" i="43"/>
  <c r="W201" i="43" s="1"/>
  <c r="V194" i="43"/>
  <c r="W194" i="43" s="1"/>
  <c r="V202" i="43"/>
  <c r="W202" i="43" s="1"/>
  <c r="V203" i="43"/>
  <c r="W203" i="43" s="1"/>
  <c r="V195" i="43"/>
  <c r="W195" i="43" s="1"/>
  <c r="V204" i="43"/>
  <c r="W204" i="43" s="1"/>
  <c r="V205" i="43"/>
  <c r="W205" i="43" s="1"/>
  <c r="V206" i="43"/>
  <c r="W206" i="43" s="1"/>
  <c r="V207" i="43"/>
  <c r="W207" i="43" s="1"/>
  <c r="V208" i="43"/>
  <c r="W208" i="43" s="1"/>
  <c r="V209" i="43"/>
  <c r="W209" i="43" s="1"/>
  <c r="V196" i="43"/>
  <c r="W196" i="43" s="1"/>
  <c r="V210" i="43"/>
  <c r="W210" i="43" s="1"/>
  <c r="V211" i="43"/>
  <c r="W211" i="43" s="1"/>
  <c r="V212" i="43"/>
  <c r="W212" i="43" s="1"/>
  <c r="V213" i="43"/>
  <c r="W213" i="43" s="1"/>
  <c r="V197" i="43"/>
  <c r="W197" i="43" s="1"/>
  <c r="V214" i="43"/>
  <c r="W214" i="43" s="1"/>
  <c r="V215" i="43"/>
  <c r="W215" i="43" s="1"/>
  <c r="V216" i="43"/>
  <c r="W216" i="43" s="1"/>
  <c r="V198" i="43"/>
  <c r="W198" i="43" s="1"/>
  <c r="V218" i="43"/>
  <c r="W218" i="43" s="1"/>
  <c r="V199" i="43"/>
  <c r="W199" i="43" s="1"/>
  <c r="V219" i="43"/>
  <c r="W219" i="43" s="1"/>
  <c r="V220" i="43"/>
  <c r="W220" i="43" s="1"/>
  <c r="V302" i="43"/>
  <c r="W302" i="43" s="1"/>
  <c r="V303" i="43"/>
  <c r="W303" i="43" s="1"/>
  <c r="V304" i="43"/>
  <c r="W304" i="43" s="1"/>
  <c r="V310" i="43"/>
  <c r="W310" i="43" s="1"/>
  <c r="V305" i="43"/>
  <c r="W305" i="43" s="1"/>
  <c r="V306" i="43"/>
  <c r="W306" i="43" s="1"/>
  <c r="V307" i="43"/>
  <c r="W307" i="43" s="1"/>
  <c r="V308" i="43"/>
  <c r="W308" i="43" s="1"/>
  <c r="V309" i="43"/>
  <c r="W309" i="43" s="1"/>
  <c r="V311" i="43"/>
  <c r="W311" i="43" s="1"/>
  <c r="V312" i="43"/>
  <c r="W312" i="43" s="1"/>
  <c r="V315" i="43"/>
  <c r="W315" i="43" s="1"/>
  <c r="V316" i="43"/>
  <c r="W316" i="43" s="1"/>
  <c r="V317" i="43"/>
  <c r="W317" i="43" s="1"/>
  <c r="V313" i="43"/>
  <c r="W313" i="43" s="1"/>
  <c r="V314" i="43"/>
  <c r="W314" i="43" s="1"/>
  <c r="V318" i="43"/>
  <c r="W318" i="43" s="1"/>
  <c r="V319" i="43"/>
  <c r="W319" i="43" s="1"/>
  <c r="V268" i="43"/>
  <c r="W268" i="43" s="1"/>
  <c r="V281" i="43"/>
  <c r="W281" i="43" s="1"/>
  <c r="V269" i="43"/>
  <c r="W269" i="43" s="1"/>
  <c r="V270" i="43"/>
  <c r="W270" i="43" s="1"/>
  <c r="V282" i="43"/>
  <c r="W282" i="43" s="1"/>
  <c r="V273" i="43"/>
  <c r="W273" i="43" s="1"/>
  <c r="V274" i="43"/>
  <c r="W274" i="43" s="1"/>
  <c r="V271" i="43"/>
  <c r="W271" i="43" s="1"/>
  <c r="V280" i="43"/>
  <c r="W280" i="43" s="1"/>
  <c r="V275" i="43"/>
  <c r="W275" i="43" s="1"/>
  <c r="V283" i="43"/>
  <c r="W283" i="43" s="1"/>
  <c r="V284" i="43"/>
  <c r="W284" i="43" s="1"/>
  <c r="V272" i="43"/>
  <c r="W272" i="43" s="1"/>
  <c r="V332" i="43"/>
  <c r="W332" i="43" s="1"/>
  <c r="V334" i="43"/>
  <c r="W334" i="43" s="1"/>
  <c r="V333" i="43"/>
  <c r="W333" i="43" s="1"/>
  <c r="V133" i="43"/>
  <c r="W133" i="43" s="1"/>
  <c r="V138" i="43"/>
  <c r="W138" i="43" s="1"/>
  <c r="V134" i="43"/>
  <c r="W134" i="43" s="1"/>
  <c r="V135" i="43"/>
  <c r="W135" i="43" s="1"/>
  <c r="V136" i="43"/>
  <c r="W136" i="43" s="1"/>
  <c r="V137" i="43"/>
  <c r="W137" i="43" s="1"/>
  <c r="V139" i="43"/>
  <c r="W139" i="43" s="1"/>
  <c r="V127" i="43"/>
  <c r="W127" i="43" s="1"/>
  <c r="V129" i="43"/>
  <c r="W129" i="43" s="1"/>
  <c r="V130" i="43"/>
  <c r="W130" i="43" s="1"/>
  <c r="V128" i="43"/>
  <c r="W128" i="43" s="1"/>
  <c r="V140" i="43"/>
  <c r="W140" i="43" s="1"/>
  <c r="V141" i="43"/>
  <c r="W141" i="43" s="1"/>
  <c r="V142" i="43"/>
  <c r="W142" i="43" s="1"/>
  <c r="V131" i="43"/>
  <c r="W131" i="43" s="1"/>
  <c r="V132" i="43"/>
  <c r="W132" i="43" s="1"/>
  <c r="V122" i="43"/>
  <c r="W122" i="43" s="1"/>
  <c r="V123" i="43"/>
  <c r="W123" i="43" s="1"/>
  <c r="V124" i="43"/>
  <c r="W124" i="43" s="1"/>
  <c r="V126" i="43"/>
  <c r="W126" i="43" s="1"/>
  <c r="V125" i="43"/>
  <c r="W125" i="43" s="1"/>
  <c r="V9" i="43"/>
  <c r="W9" i="43" s="1"/>
  <c r="B336" i="43"/>
  <c r="P409" i="414" l="1"/>
  <c r="N409" i="414"/>
  <c r="L409" i="414"/>
  <c r="J409" i="414"/>
  <c r="H409" i="414"/>
  <c r="P408" i="414"/>
  <c r="N408" i="414"/>
  <c r="L408" i="414"/>
  <c r="J408" i="414"/>
  <c r="H408" i="414"/>
  <c r="P407" i="414"/>
  <c r="N407" i="414"/>
  <c r="L407" i="414"/>
  <c r="J407" i="414"/>
  <c r="H407" i="414"/>
  <c r="AF406" i="414"/>
  <c r="P406" i="414"/>
  <c r="N406" i="414"/>
  <c r="L406" i="414"/>
  <c r="J406" i="414"/>
  <c r="H406" i="414"/>
  <c r="P405" i="414"/>
  <c r="N405" i="414"/>
  <c r="L405" i="414"/>
  <c r="J405" i="414"/>
  <c r="H405" i="414"/>
  <c r="AB404" i="414"/>
  <c r="P404" i="414"/>
  <c r="N404" i="414"/>
  <c r="L404" i="414"/>
  <c r="J404" i="414"/>
  <c r="H404" i="414"/>
  <c r="P403" i="414"/>
  <c r="N403" i="414"/>
  <c r="L403" i="414"/>
  <c r="J403" i="414"/>
  <c r="H403" i="414"/>
  <c r="P402" i="414"/>
  <c r="N402" i="414"/>
  <c r="L402" i="414"/>
  <c r="J402" i="414"/>
  <c r="H402" i="414"/>
  <c r="Q401" i="414"/>
  <c r="Q400" i="414"/>
  <c r="Q395" i="414"/>
  <c r="O395" i="414"/>
  <c r="M395" i="414"/>
  <c r="S395" i="414" s="1"/>
  <c r="K395" i="414"/>
  <c r="I395" i="414"/>
  <c r="Q394" i="414"/>
  <c r="O394" i="414"/>
  <c r="V394" i="414" s="1"/>
  <c r="Q393" i="414"/>
  <c r="O393" i="414"/>
  <c r="M393" i="414"/>
  <c r="K393" i="414"/>
  <c r="I393" i="414"/>
  <c r="U393" i="414" s="1"/>
  <c r="Q391" i="414"/>
  <c r="O391" i="414"/>
  <c r="M391" i="414"/>
  <c r="K391" i="414"/>
  <c r="I391" i="414"/>
  <c r="U391" i="414" s="1"/>
  <c r="Q390" i="414"/>
  <c r="O390" i="414"/>
  <c r="M390" i="414"/>
  <c r="K390" i="414"/>
  <c r="I390" i="414"/>
  <c r="Q389" i="414"/>
  <c r="O389" i="414"/>
  <c r="M389" i="414"/>
  <c r="K389" i="414"/>
  <c r="I389" i="414"/>
  <c r="U389" i="414" s="1"/>
  <c r="Q388" i="414"/>
  <c r="O388" i="414"/>
  <c r="M388" i="414"/>
  <c r="K388" i="414"/>
  <c r="I388" i="414"/>
  <c r="U388" i="414" s="1"/>
  <c r="Q387" i="414"/>
  <c r="O387" i="414"/>
  <c r="M387" i="414"/>
  <c r="K387" i="414"/>
  <c r="I387" i="414"/>
  <c r="U387" i="414" s="1"/>
  <c r="Q386" i="414"/>
  <c r="O386" i="414"/>
  <c r="M386" i="414"/>
  <c r="K386" i="414"/>
  <c r="I386" i="414"/>
  <c r="U386" i="414" s="1"/>
  <c r="Q385" i="414"/>
  <c r="O385" i="414"/>
  <c r="M385" i="414"/>
  <c r="K385" i="414"/>
  <c r="I385" i="414"/>
  <c r="S383" i="414"/>
  <c r="R383" i="414"/>
  <c r="Q383" i="414"/>
  <c r="U383" i="414" s="1"/>
  <c r="Q382" i="414"/>
  <c r="O382" i="414"/>
  <c r="M382" i="414"/>
  <c r="R382" i="414" s="1"/>
  <c r="Q381" i="414"/>
  <c r="O381" i="414"/>
  <c r="M381" i="414"/>
  <c r="K381" i="414"/>
  <c r="I381" i="414"/>
  <c r="Q379" i="414"/>
  <c r="O379" i="414"/>
  <c r="M379" i="414"/>
  <c r="K379" i="414"/>
  <c r="I379" i="414"/>
  <c r="U379" i="414" s="1"/>
  <c r="Q378" i="414"/>
  <c r="O378" i="414"/>
  <c r="M378" i="414"/>
  <c r="K378" i="414"/>
  <c r="I378" i="414"/>
  <c r="Q377" i="414"/>
  <c r="O377" i="414"/>
  <c r="R377" i="414" s="1"/>
  <c r="Q376" i="414"/>
  <c r="O376" i="414"/>
  <c r="R376" i="414" s="1"/>
  <c r="Q375" i="414"/>
  <c r="O375" i="414"/>
  <c r="R375" i="414" s="1"/>
  <c r="Y375" i="414" s="1"/>
  <c r="AA375" i="414" s="1"/>
  <c r="O373" i="414"/>
  <c r="M373" i="414"/>
  <c r="K373" i="414"/>
  <c r="I373" i="414"/>
  <c r="Q371" i="414"/>
  <c r="O371" i="414"/>
  <c r="M371" i="414"/>
  <c r="K371" i="414"/>
  <c r="I371" i="414"/>
  <c r="U371" i="414" s="1"/>
  <c r="Q307" i="414"/>
  <c r="O307" i="414"/>
  <c r="M307" i="414"/>
  <c r="K307" i="414"/>
  <c r="I307" i="414"/>
  <c r="R306" i="414"/>
  <c r="Q306" i="414"/>
  <c r="O306" i="414"/>
  <c r="M306" i="414"/>
  <c r="K306" i="414"/>
  <c r="I306" i="414"/>
  <c r="Q304" i="414"/>
  <c r="O304" i="414"/>
  <c r="M304" i="414"/>
  <c r="K304" i="414"/>
  <c r="I304" i="414"/>
  <c r="R303" i="414"/>
  <c r="Q303" i="414"/>
  <c r="O303" i="414"/>
  <c r="M303" i="414"/>
  <c r="K303" i="414"/>
  <c r="I303" i="414"/>
  <c r="U303" i="414" s="1"/>
  <c r="Q302" i="414"/>
  <c r="O302" i="414"/>
  <c r="M302" i="414"/>
  <c r="K302" i="414"/>
  <c r="I302" i="414"/>
  <c r="Q301" i="414"/>
  <c r="O301" i="414"/>
  <c r="M301" i="414"/>
  <c r="K301" i="414"/>
  <c r="I301" i="414"/>
  <c r="U301" i="414" s="1"/>
  <c r="Q300" i="414"/>
  <c r="O300" i="414"/>
  <c r="M300" i="414"/>
  <c r="K300" i="414"/>
  <c r="I300" i="414"/>
  <c r="R299" i="414"/>
  <c r="Q299" i="414"/>
  <c r="O299" i="414"/>
  <c r="M299" i="414"/>
  <c r="K299" i="414"/>
  <c r="I299" i="414"/>
  <c r="Q298" i="414"/>
  <c r="O298" i="414"/>
  <c r="M298" i="414"/>
  <c r="K298" i="414"/>
  <c r="I298" i="414"/>
  <c r="Q297" i="414"/>
  <c r="O297" i="414"/>
  <c r="M297" i="414"/>
  <c r="K297" i="414"/>
  <c r="I297" i="414"/>
  <c r="U297" i="414" s="1"/>
  <c r="Q296" i="414"/>
  <c r="O296" i="414"/>
  <c r="M296" i="414"/>
  <c r="K296" i="414"/>
  <c r="I296" i="414"/>
  <c r="R295" i="414"/>
  <c r="Q295" i="414"/>
  <c r="O295" i="414"/>
  <c r="M295" i="414"/>
  <c r="K295" i="414"/>
  <c r="I295" i="414"/>
  <c r="U295" i="414" s="1"/>
  <c r="Q294" i="414"/>
  <c r="O294" i="414"/>
  <c r="M294" i="414"/>
  <c r="K294" i="414"/>
  <c r="I294" i="414"/>
  <c r="Q293" i="414"/>
  <c r="O293" i="414"/>
  <c r="M293" i="414"/>
  <c r="K293" i="414"/>
  <c r="U292" i="414"/>
  <c r="Q292" i="414"/>
  <c r="O292" i="414"/>
  <c r="M292" i="414"/>
  <c r="K292" i="414"/>
  <c r="I292" i="414"/>
  <c r="R291" i="414"/>
  <c r="Q291" i="414"/>
  <c r="O291" i="414"/>
  <c r="M291" i="414"/>
  <c r="K291" i="414"/>
  <c r="I291" i="414"/>
  <c r="Q290" i="414"/>
  <c r="O290" i="414"/>
  <c r="M290" i="414"/>
  <c r="K290" i="414"/>
  <c r="I290" i="414"/>
  <c r="U290" i="414" s="1"/>
  <c r="Q289" i="414"/>
  <c r="O289" i="414"/>
  <c r="M289" i="414"/>
  <c r="K289" i="414"/>
  <c r="I289" i="414"/>
  <c r="U289" i="414" s="1"/>
  <c r="Q288" i="414"/>
  <c r="O288" i="414"/>
  <c r="M288" i="414"/>
  <c r="K288" i="414"/>
  <c r="I288" i="414"/>
  <c r="Q287" i="414"/>
  <c r="O287" i="414"/>
  <c r="M287" i="414"/>
  <c r="K287" i="414"/>
  <c r="I287" i="414"/>
  <c r="Q286" i="414"/>
  <c r="O286" i="414"/>
  <c r="M286" i="414"/>
  <c r="K286" i="414"/>
  <c r="I286" i="414"/>
  <c r="U286" i="414" s="1"/>
  <c r="Q285" i="414"/>
  <c r="O285" i="414"/>
  <c r="M285" i="414"/>
  <c r="K285" i="414"/>
  <c r="I285" i="414"/>
  <c r="Q284" i="414"/>
  <c r="O284" i="414"/>
  <c r="M284" i="414"/>
  <c r="K284" i="414"/>
  <c r="I284" i="414"/>
  <c r="Q283" i="414"/>
  <c r="O283" i="414"/>
  <c r="M283" i="414"/>
  <c r="K283" i="414"/>
  <c r="I283" i="414"/>
  <c r="Q282" i="414"/>
  <c r="O282" i="414"/>
  <c r="M282" i="414"/>
  <c r="K282" i="414"/>
  <c r="I282" i="414"/>
  <c r="U282" i="414" s="1"/>
  <c r="Q281" i="414"/>
  <c r="O281" i="414"/>
  <c r="M281" i="414"/>
  <c r="K281" i="414"/>
  <c r="I281" i="414"/>
  <c r="Q280" i="414"/>
  <c r="O280" i="414"/>
  <c r="M280" i="414"/>
  <c r="K280" i="414"/>
  <c r="I280" i="414"/>
  <c r="Q279" i="414"/>
  <c r="O279" i="414"/>
  <c r="M279" i="414"/>
  <c r="K279" i="414"/>
  <c r="I279" i="414"/>
  <c r="R278" i="414"/>
  <c r="Q278" i="414"/>
  <c r="O278" i="414"/>
  <c r="M278" i="414"/>
  <c r="K278" i="414"/>
  <c r="I278" i="414"/>
  <c r="U278" i="414" s="1"/>
  <c r="Q277" i="414"/>
  <c r="O277" i="414"/>
  <c r="M277" i="414"/>
  <c r="K277" i="414"/>
  <c r="I277" i="414"/>
  <c r="Q276" i="414"/>
  <c r="O276" i="414"/>
  <c r="M276" i="414"/>
  <c r="K276" i="414"/>
  <c r="I276" i="414"/>
  <c r="S276" i="414" s="1"/>
  <c r="Q274" i="414"/>
  <c r="O274" i="414"/>
  <c r="M274" i="414"/>
  <c r="K274" i="414"/>
  <c r="I274" i="414"/>
  <c r="Q273" i="414"/>
  <c r="O273" i="414"/>
  <c r="M273" i="414"/>
  <c r="K273" i="414"/>
  <c r="I273" i="414"/>
  <c r="S273" i="414" s="1"/>
  <c r="Q271" i="414"/>
  <c r="O271" i="414"/>
  <c r="M271" i="414"/>
  <c r="K271" i="414"/>
  <c r="I271" i="414"/>
  <c r="Q270" i="414"/>
  <c r="O270" i="414"/>
  <c r="M270" i="414"/>
  <c r="K270" i="414"/>
  <c r="I270" i="414"/>
  <c r="Q269" i="414"/>
  <c r="O269" i="414"/>
  <c r="M269" i="414"/>
  <c r="K269" i="414"/>
  <c r="I269" i="414"/>
  <c r="Q268" i="414"/>
  <c r="O268" i="414"/>
  <c r="M268" i="414"/>
  <c r="K268" i="414"/>
  <c r="I268" i="414"/>
  <c r="U268" i="414" s="1"/>
  <c r="Q267" i="414"/>
  <c r="O267" i="414"/>
  <c r="M267" i="414"/>
  <c r="K267" i="414"/>
  <c r="I267" i="414"/>
  <c r="U267" i="414" s="1"/>
  <c r="Q266" i="414"/>
  <c r="O266" i="414"/>
  <c r="M266" i="414"/>
  <c r="K266" i="414"/>
  <c r="I266" i="414"/>
  <c r="Q265" i="414"/>
  <c r="O265" i="414"/>
  <c r="M265" i="414"/>
  <c r="K265" i="414"/>
  <c r="I265" i="414"/>
  <c r="Q264" i="414"/>
  <c r="O264" i="414"/>
  <c r="M264" i="414"/>
  <c r="K264" i="414"/>
  <c r="I264" i="414"/>
  <c r="U264" i="414" s="1"/>
  <c r="Q263" i="414"/>
  <c r="O263" i="414"/>
  <c r="M263" i="414"/>
  <c r="K263" i="414"/>
  <c r="I263" i="414"/>
  <c r="U263" i="414" s="1"/>
  <c r="Q262" i="414"/>
  <c r="O262" i="414"/>
  <c r="M262" i="414"/>
  <c r="K262" i="414"/>
  <c r="I262" i="414"/>
  <c r="U261" i="414"/>
  <c r="Q261" i="414"/>
  <c r="O261" i="414"/>
  <c r="M261" i="414"/>
  <c r="K261" i="414"/>
  <c r="I261" i="414"/>
  <c r="Q260" i="414"/>
  <c r="O260" i="414"/>
  <c r="M260" i="414"/>
  <c r="K260" i="414"/>
  <c r="I260" i="414"/>
  <c r="U260" i="414" s="1"/>
  <c r="Q259" i="414"/>
  <c r="O259" i="414"/>
  <c r="M259" i="414"/>
  <c r="K259" i="414"/>
  <c r="I259" i="414"/>
  <c r="Q258" i="414"/>
  <c r="O258" i="414"/>
  <c r="M258" i="414"/>
  <c r="K258" i="414"/>
  <c r="I258" i="414"/>
  <c r="U258" i="414" s="1"/>
  <c r="Q257" i="414"/>
  <c r="O257" i="414"/>
  <c r="M257" i="414"/>
  <c r="K257" i="414"/>
  <c r="I257" i="414"/>
  <c r="U257" i="414" s="1"/>
  <c r="Q256" i="414"/>
  <c r="O256" i="414"/>
  <c r="M256" i="414"/>
  <c r="S256" i="414" s="1"/>
  <c r="K256" i="414"/>
  <c r="I256" i="414"/>
  <c r="U256" i="414" s="1"/>
  <c r="Q255" i="414"/>
  <c r="O255" i="414"/>
  <c r="M255" i="414"/>
  <c r="K255" i="414"/>
  <c r="I255" i="414"/>
  <c r="U255" i="414" s="1"/>
  <c r="Q254" i="414"/>
  <c r="O254" i="414"/>
  <c r="M254" i="414"/>
  <c r="K254" i="414"/>
  <c r="I254" i="414"/>
  <c r="U254" i="414" s="1"/>
  <c r="Q253" i="414"/>
  <c r="O253" i="414"/>
  <c r="M253" i="414"/>
  <c r="K253" i="414"/>
  <c r="I253" i="414"/>
  <c r="Q252" i="414"/>
  <c r="O252" i="414"/>
  <c r="M252" i="414"/>
  <c r="K252" i="414"/>
  <c r="I252" i="414"/>
  <c r="Q251" i="414"/>
  <c r="O251" i="414"/>
  <c r="M251" i="414"/>
  <c r="K251" i="414"/>
  <c r="I251" i="414"/>
  <c r="U251" i="414" s="1"/>
  <c r="Q250" i="414"/>
  <c r="O250" i="414"/>
  <c r="M250" i="414"/>
  <c r="K250" i="414"/>
  <c r="I250" i="414"/>
  <c r="U250" i="414" s="1"/>
  <c r="Q249" i="414"/>
  <c r="O249" i="414"/>
  <c r="M249" i="414"/>
  <c r="K249" i="414"/>
  <c r="I249" i="414"/>
  <c r="Q248" i="414"/>
  <c r="O248" i="414"/>
  <c r="M248" i="414"/>
  <c r="K248" i="414"/>
  <c r="I248" i="414"/>
  <c r="Q247" i="414"/>
  <c r="O247" i="414"/>
  <c r="M247" i="414"/>
  <c r="K247" i="414"/>
  <c r="I247" i="414"/>
  <c r="U247" i="414" s="1"/>
  <c r="Q245" i="414"/>
  <c r="O245" i="414"/>
  <c r="M245" i="414"/>
  <c r="Q244" i="414"/>
  <c r="O244" i="414"/>
  <c r="M244" i="414"/>
  <c r="K244" i="414"/>
  <c r="Q243" i="414"/>
  <c r="O243" i="414"/>
  <c r="M243" i="414"/>
  <c r="K243" i="414"/>
  <c r="I243" i="414"/>
  <c r="U243" i="414" s="1"/>
  <c r="Q242" i="414"/>
  <c r="O242" i="414"/>
  <c r="M242" i="414"/>
  <c r="K242" i="414"/>
  <c r="I242" i="414"/>
  <c r="Q241" i="414"/>
  <c r="O241" i="414"/>
  <c r="M241" i="414"/>
  <c r="K241" i="414"/>
  <c r="I241" i="414"/>
  <c r="Q240" i="414"/>
  <c r="O240" i="414"/>
  <c r="M240" i="414"/>
  <c r="K240" i="414"/>
  <c r="I240" i="414"/>
  <c r="U240" i="414" s="1"/>
  <c r="Q239" i="414"/>
  <c r="O239" i="414"/>
  <c r="M239" i="414"/>
  <c r="K239" i="414"/>
  <c r="I239" i="414"/>
  <c r="U239" i="414" s="1"/>
  <c r="Q238" i="414"/>
  <c r="O238" i="414"/>
  <c r="M238" i="414"/>
  <c r="K238" i="414"/>
  <c r="I238" i="414"/>
  <c r="Q237" i="414"/>
  <c r="O237" i="414"/>
  <c r="M237" i="414"/>
  <c r="K237" i="414"/>
  <c r="I237" i="414"/>
  <c r="R236" i="414"/>
  <c r="Q236" i="414"/>
  <c r="O236" i="414"/>
  <c r="M236" i="414"/>
  <c r="K236" i="414"/>
  <c r="V236" i="414" s="1"/>
  <c r="I236" i="414"/>
  <c r="U236" i="414" s="1"/>
  <c r="Q235" i="414"/>
  <c r="O235" i="414"/>
  <c r="M235" i="414"/>
  <c r="K235" i="414"/>
  <c r="I235" i="414"/>
  <c r="Q234" i="414"/>
  <c r="O234" i="414"/>
  <c r="M234" i="414"/>
  <c r="K234" i="414"/>
  <c r="I234" i="414"/>
  <c r="Q233" i="414"/>
  <c r="O233" i="414"/>
  <c r="M233" i="414"/>
  <c r="K233" i="414"/>
  <c r="I233" i="414"/>
  <c r="U233" i="414" s="1"/>
  <c r="Q232" i="414"/>
  <c r="O232" i="414"/>
  <c r="M232" i="414"/>
  <c r="K232" i="414"/>
  <c r="I232" i="414"/>
  <c r="Q231" i="414"/>
  <c r="O231" i="414"/>
  <c r="M231" i="414"/>
  <c r="K231" i="414"/>
  <c r="I231" i="414"/>
  <c r="Q230" i="414"/>
  <c r="O230" i="414"/>
  <c r="M230" i="414"/>
  <c r="K230" i="414"/>
  <c r="I230" i="414"/>
  <c r="U230" i="414" s="1"/>
  <c r="Q229" i="414"/>
  <c r="O229" i="414"/>
  <c r="M229" i="414"/>
  <c r="K229" i="414"/>
  <c r="I229" i="414"/>
  <c r="Q228" i="414"/>
  <c r="O228" i="414"/>
  <c r="M228" i="414"/>
  <c r="K228" i="414"/>
  <c r="I228" i="414"/>
  <c r="R228" i="414" s="1"/>
  <c r="Q227" i="414"/>
  <c r="O227" i="414"/>
  <c r="M227" i="414"/>
  <c r="K227" i="414"/>
  <c r="I227" i="414"/>
  <c r="Q226" i="414"/>
  <c r="O226" i="414"/>
  <c r="M226" i="414"/>
  <c r="K226" i="414"/>
  <c r="I226" i="414"/>
  <c r="Q223" i="414"/>
  <c r="O223" i="414"/>
  <c r="M223" i="414"/>
  <c r="K223" i="414"/>
  <c r="I223" i="414"/>
  <c r="Q222" i="414"/>
  <c r="O222" i="414"/>
  <c r="M222" i="414"/>
  <c r="K222" i="414"/>
  <c r="I222" i="414"/>
  <c r="Q221" i="414"/>
  <c r="O221" i="414"/>
  <c r="M221" i="414"/>
  <c r="K221" i="414"/>
  <c r="I221" i="414"/>
  <c r="R220" i="414"/>
  <c r="Q220" i="414"/>
  <c r="O220" i="414"/>
  <c r="M220" i="414"/>
  <c r="K220" i="414"/>
  <c r="I220" i="414"/>
  <c r="U220" i="414" s="1"/>
  <c r="Q219" i="414"/>
  <c r="O219" i="414"/>
  <c r="M219" i="414"/>
  <c r="K219" i="414"/>
  <c r="I219" i="414"/>
  <c r="Q218" i="414"/>
  <c r="O218" i="414"/>
  <c r="M218" i="414"/>
  <c r="K218" i="414"/>
  <c r="I218" i="414"/>
  <c r="Q217" i="414"/>
  <c r="O217" i="414"/>
  <c r="M217" i="414"/>
  <c r="K217" i="414"/>
  <c r="I217" i="414"/>
  <c r="Q216" i="414"/>
  <c r="O216" i="414"/>
  <c r="M216" i="414"/>
  <c r="K216" i="414"/>
  <c r="I216" i="414"/>
  <c r="U216" i="414" s="1"/>
  <c r="Q215" i="414"/>
  <c r="O215" i="414"/>
  <c r="M215" i="414"/>
  <c r="K215" i="414"/>
  <c r="I215" i="414"/>
  <c r="Q214" i="414"/>
  <c r="O214" i="414"/>
  <c r="M214" i="414"/>
  <c r="K214" i="414"/>
  <c r="I214" i="414"/>
  <c r="Q213" i="414"/>
  <c r="O213" i="414"/>
  <c r="M213" i="414"/>
  <c r="K213" i="414"/>
  <c r="I213" i="414"/>
  <c r="Q212" i="414"/>
  <c r="O212" i="414"/>
  <c r="M212" i="414"/>
  <c r="K212" i="414"/>
  <c r="I212" i="414"/>
  <c r="U212" i="414" s="1"/>
  <c r="Q211" i="414"/>
  <c r="O211" i="414"/>
  <c r="M211" i="414"/>
  <c r="K211" i="414"/>
  <c r="I211" i="414"/>
  <c r="Q210" i="414"/>
  <c r="O210" i="414"/>
  <c r="M210" i="414"/>
  <c r="K210" i="414"/>
  <c r="I210" i="414"/>
  <c r="U210" i="414" s="1"/>
  <c r="Q209" i="414"/>
  <c r="O209" i="414"/>
  <c r="M209" i="414"/>
  <c r="K209" i="414"/>
  <c r="I209" i="414"/>
  <c r="Q208" i="414"/>
  <c r="O208" i="414"/>
  <c r="M208" i="414"/>
  <c r="K208" i="414"/>
  <c r="I208" i="414"/>
  <c r="U208" i="414" s="1"/>
  <c r="Q207" i="414"/>
  <c r="O207" i="414"/>
  <c r="M207" i="414"/>
  <c r="K207" i="414"/>
  <c r="I207" i="414"/>
  <c r="Q206" i="414"/>
  <c r="O206" i="414"/>
  <c r="M206" i="414"/>
  <c r="K206" i="414"/>
  <c r="I206" i="414"/>
  <c r="U206" i="414" s="1"/>
  <c r="Q205" i="414"/>
  <c r="O205" i="414"/>
  <c r="M205" i="414"/>
  <c r="K205" i="414"/>
  <c r="I205" i="414"/>
  <c r="R204" i="414"/>
  <c r="Q204" i="414"/>
  <c r="O204" i="414"/>
  <c r="M204" i="414"/>
  <c r="K204" i="414"/>
  <c r="I204" i="414"/>
  <c r="U204" i="414" s="1"/>
  <c r="Q203" i="414"/>
  <c r="O203" i="414"/>
  <c r="M203" i="414"/>
  <c r="K203" i="414"/>
  <c r="I203" i="414"/>
  <c r="Q202" i="414"/>
  <c r="O202" i="414"/>
  <c r="M202" i="414"/>
  <c r="K202" i="414"/>
  <c r="I202" i="414"/>
  <c r="U202" i="414" s="1"/>
  <c r="Q201" i="414"/>
  <c r="O201" i="414"/>
  <c r="M201" i="414"/>
  <c r="K201" i="414"/>
  <c r="I201" i="414"/>
  <c r="Q200" i="414"/>
  <c r="O200" i="414"/>
  <c r="M200" i="414"/>
  <c r="K200" i="414"/>
  <c r="I200" i="414"/>
  <c r="U200" i="414" s="1"/>
  <c r="Q199" i="414"/>
  <c r="O199" i="414"/>
  <c r="M199" i="414"/>
  <c r="K199" i="414"/>
  <c r="I199" i="414"/>
  <c r="Q198" i="414"/>
  <c r="O198" i="414"/>
  <c r="M198" i="414"/>
  <c r="K198" i="414"/>
  <c r="I198" i="414"/>
  <c r="U198" i="414" s="1"/>
  <c r="R196" i="414"/>
  <c r="Y196" i="414" s="1"/>
  <c r="AA196" i="414" s="1"/>
  <c r="Q196" i="414"/>
  <c r="O196" i="414"/>
  <c r="M196" i="414"/>
  <c r="Q194" i="414"/>
  <c r="O194" i="414"/>
  <c r="M194" i="414"/>
  <c r="K194" i="414"/>
  <c r="I194" i="414"/>
  <c r="U194" i="414" s="1"/>
  <c r="Q193" i="414"/>
  <c r="O193" i="414"/>
  <c r="M193" i="414"/>
  <c r="K193" i="414"/>
  <c r="I193" i="414"/>
  <c r="Q192" i="414"/>
  <c r="O192" i="414"/>
  <c r="M192" i="414"/>
  <c r="K192" i="414"/>
  <c r="I192" i="414"/>
  <c r="S192" i="414" s="1"/>
  <c r="Q191" i="414"/>
  <c r="O191" i="414"/>
  <c r="M191" i="414"/>
  <c r="K191" i="414"/>
  <c r="I191" i="414"/>
  <c r="Q190" i="414"/>
  <c r="O190" i="414"/>
  <c r="M190" i="414"/>
  <c r="K190" i="414"/>
  <c r="I190" i="414"/>
  <c r="U190" i="414" s="1"/>
  <c r="Q189" i="414"/>
  <c r="O189" i="414"/>
  <c r="M189" i="414"/>
  <c r="K189" i="414"/>
  <c r="I189" i="414"/>
  <c r="R188" i="414"/>
  <c r="Q188" i="414"/>
  <c r="O188" i="414"/>
  <c r="M188" i="414"/>
  <c r="K188" i="414"/>
  <c r="V188" i="414" s="1"/>
  <c r="I188" i="414"/>
  <c r="Q187" i="414"/>
  <c r="O187" i="414"/>
  <c r="M187" i="414"/>
  <c r="K187" i="414"/>
  <c r="I187" i="414"/>
  <c r="V187" i="414" s="1"/>
  <c r="Q186" i="414"/>
  <c r="O186" i="414"/>
  <c r="M186" i="414"/>
  <c r="K186" i="414"/>
  <c r="I186" i="414"/>
  <c r="U186" i="414" s="1"/>
  <c r="Q185" i="414"/>
  <c r="O185" i="414"/>
  <c r="M185" i="414"/>
  <c r="K185" i="414"/>
  <c r="I185" i="414"/>
  <c r="Q184" i="414"/>
  <c r="O184" i="414"/>
  <c r="M184" i="414"/>
  <c r="K184" i="414"/>
  <c r="I184" i="414"/>
  <c r="Q183" i="414"/>
  <c r="O183" i="414"/>
  <c r="M183" i="414"/>
  <c r="K183" i="414"/>
  <c r="I183" i="414"/>
  <c r="Q182" i="414"/>
  <c r="O182" i="414"/>
  <c r="M182" i="414"/>
  <c r="K182" i="414"/>
  <c r="I182" i="414"/>
  <c r="U182" i="414" s="1"/>
  <c r="Q181" i="414"/>
  <c r="O181" i="414"/>
  <c r="M181" i="414"/>
  <c r="K181" i="414"/>
  <c r="I181" i="414"/>
  <c r="Q180" i="414"/>
  <c r="O180" i="414"/>
  <c r="M180" i="414"/>
  <c r="K180" i="414"/>
  <c r="I180" i="414"/>
  <c r="R180" i="414" s="1"/>
  <c r="Q179" i="414"/>
  <c r="O179" i="414"/>
  <c r="M179" i="414"/>
  <c r="K179" i="414"/>
  <c r="I179" i="414"/>
  <c r="Q178" i="414"/>
  <c r="O178" i="414"/>
  <c r="M178" i="414"/>
  <c r="K178" i="414"/>
  <c r="I178" i="414"/>
  <c r="R178" i="414" s="1"/>
  <c r="Y178" i="414" s="1"/>
  <c r="AA178" i="414" s="1"/>
  <c r="Q175" i="414"/>
  <c r="O175" i="414"/>
  <c r="M175" i="414"/>
  <c r="K175" i="414"/>
  <c r="I175" i="414"/>
  <c r="U175" i="414" s="1"/>
  <c r="Q174" i="414"/>
  <c r="O174" i="414"/>
  <c r="M174" i="414"/>
  <c r="K174" i="414"/>
  <c r="I174" i="414"/>
  <c r="Q173" i="414"/>
  <c r="O173" i="414"/>
  <c r="M173" i="414"/>
  <c r="K173" i="414"/>
  <c r="I173" i="414"/>
  <c r="U173" i="414" s="1"/>
  <c r="Q172" i="414"/>
  <c r="O172" i="414"/>
  <c r="M172" i="414"/>
  <c r="K172" i="414"/>
  <c r="I172" i="414"/>
  <c r="U172" i="414" s="1"/>
  <c r="R171" i="414"/>
  <c r="Q171" i="414"/>
  <c r="O171" i="414"/>
  <c r="M171" i="414"/>
  <c r="K171" i="414"/>
  <c r="I171" i="414"/>
  <c r="K170" i="414"/>
  <c r="I170" i="414"/>
  <c r="R169" i="414"/>
  <c r="Q169" i="414"/>
  <c r="O169" i="414"/>
  <c r="M169" i="414"/>
  <c r="K169" i="414"/>
  <c r="I169" i="414"/>
  <c r="U169" i="414" s="1"/>
  <c r="Q168" i="414"/>
  <c r="O168" i="414"/>
  <c r="M168" i="414"/>
  <c r="K168" i="414"/>
  <c r="I168" i="414"/>
  <c r="U168" i="414" s="1"/>
  <c r="R167" i="414"/>
  <c r="Q167" i="414"/>
  <c r="O167" i="414"/>
  <c r="M167" i="414"/>
  <c r="K167" i="414"/>
  <c r="I167" i="414"/>
  <c r="Q166" i="414"/>
  <c r="O166" i="414"/>
  <c r="M166" i="414"/>
  <c r="K166" i="414"/>
  <c r="I166" i="414"/>
  <c r="R165" i="414"/>
  <c r="Q165" i="414"/>
  <c r="O165" i="414"/>
  <c r="M165" i="414"/>
  <c r="K165" i="414"/>
  <c r="V165" i="414" s="1"/>
  <c r="W165" i="414" s="1"/>
  <c r="I165" i="414"/>
  <c r="U165" i="414" s="1"/>
  <c r="Q164" i="414"/>
  <c r="O164" i="414"/>
  <c r="M164" i="414"/>
  <c r="K164" i="414"/>
  <c r="I164" i="414"/>
  <c r="U164" i="414" s="1"/>
  <c r="Q163" i="414"/>
  <c r="O163" i="414"/>
  <c r="M163" i="414"/>
  <c r="K163" i="414"/>
  <c r="I163" i="414"/>
  <c r="Q162" i="414"/>
  <c r="O162" i="414"/>
  <c r="M162" i="414"/>
  <c r="K162" i="414"/>
  <c r="I162" i="414"/>
  <c r="Q161" i="414"/>
  <c r="O161" i="414"/>
  <c r="M161" i="414"/>
  <c r="K161" i="414"/>
  <c r="I161" i="414"/>
  <c r="U161" i="414" s="1"/>
  <c r="Q160" i="414"/>
  <c r="O160" i="414"/>
  <c r="M160" i="414"/>
  <c r="K160" i="414"/>
  <c r="I160" i="414"/>
  <c r="U160" i="414" s="1"/>
  <c r="R159" i="414"/>
  <c r="Q159" i="414"/>
  <c r="O159" i="414"/>
  <c r="M159" i="414"/>
  <c r="K159" i="414"/>
  <c r="I159" i="414"/>
  <c r="Q158" i="414"/>
  <c r="O158" i="414"/>
  <c r="M158" i="414"/>
  <c r="K158" i="414"/>
  <c r="I158" i="414"/>
  <c r="R157" i="414"/>
  <c r="Q157" i="414"/>
  <c r="O157" i="414"/>
  <c r="M157" i="414"/>
  <c r="K157" i="414"/>
  <c r="I157" i="414"/>
  <c r="U157" i="414" s="1"/>
  <c r="Q156" i="414"/>
  <c r="O156" i="414"/>
  <c r="M156" i="414"/>
  <c r="K156" i="414"/>
  <c r="I156" i="414"/>
  <c r="U156" i="414" s="1"/>
  <c r="Q155" i="414"/>
  <c r="O155" i="414"/>
  <c r="M155" i="414"/>
  <c r="K155" i="414"/>
  <c r="I155" i="414"/>
  <c r="Q154" i="414"/>
  <c r="O154" i="414"/>
  <c r="M154" i="414"/>
  <c r="K154" i="414"/>
  <c r="I154" i="414"/>
  <c r="U154" i="414" s="1"/>
  <c r="Q153" i="414"/>
  <c r="O153" i="414"/>
  <c r="M153" i="414"/>
  <c r="K153" i="414"/>
  <c r="I153" i="414"/>
  <c r="U153" i="414" s="1"/>
  <c r="Q152" i="414"/>
  <c r="O152" i="414"/>
  <c r="M152" i="414"/>
  <c r="K152" i="414"/>
  <c r="I152" i="414"/>
  <c r="Q151" i="414"/>
  <c r="O151" i="414"/>
  <c r="M151" i="414"/>
  <c r="K151" i="414"/>
  <c r="I151" i="414"/>
  <c r="R150" i="414"/>
  <c r="Q150" i="414"/>
  <c r="O150" i="414"/>
  <c r="M150" i="414"/>
  <c r="K150" i="414"/>
  <c r="I150" i="414"/>
  <c r="U150" i="414" s="1"/>
  <c r="Q149" i="414"/>
  <c r="O149" i="414"/>
  <c r="M149" i="414"/>
  <c r="K149" i="414"/>
  <c r="I149" i="414"/>
  <c r="U149" i="414" s="1"/>
  <c r="R148" i="414"/>
  <c r="Q148" i="414"/>
  <c r="O148" i="414"/>
  <c r="M148" i="414"/>
  <c r="K148" i="414"/>
  <c r="I148" i="414"/>
  <c r="Q147" i="414"/>
  <c r="O147" i="414"/>
  <c r="M147" i="414"/>
  <c r="K147" i="414"/>
  <c r="I147" i="414"/>
  <c r="Q146" i="414"/>
  <c r="O146" i="414"/>
  <c r="M146" i="414"/>
  <c r="K146" i="414"/>
  <c r="I146" i="414"/>
  <c r="U146" i="414" s="1"/>
  <c r="Q145" i="414"/>
  <c r="O145" i="414"/>
  <c r="M145" i="414"/>
  <c r="K145" i="414"/>
  <c r="I145" i="414"/>
  <c r="U145" i="414" s="1"/>
  <c r="Q144" i="414"/>
  <c r="O144" i="414"/>
  <c r="M144" i="414"/>
  <c r="K144" i="414"/>
  <c r="I144" i="414"/>
  <c r="R144" i="414" s="1"/>
  <c r="Q143" i="414"/>
  <c r="O143" i="414"/>
  <c r="M143" i="414"/>
  <c r="K143" i="414"/>
  <c r="I143" i="414"/>
  <c r="R141" i="414"/>
  <c r="Q141" i="414"/>
  <c r="O141" i="414"/>
  <c r="M141" i="414"/>
  <c r="K141" i="414"/>
  <c r="V141" i="414" s="1"/>
  <c r="I141" i="414"/>
  <c r="Q140" i="414"/>
  <c r="O140" i="414"/>
  <c r="M140" i="414"/>
  <c r="K140" i="414"/>
  <c r="I140" i="414"/>
  <c r="S140" i="414" s="1"/>
  <c r="Q139" i="414"/>
  <c r="O139" i="414"/>
  <c r="M139" i="414"/>
  <c r="K139" i="414"/>
  <c r="I139" i="414"/>
  <c r="U139" i="414" s="1"/>
  <c r="Q138" i="414"/>
  <c r="O138" i="414"/>
  <c r="M138" i="414"/>
  <c r="K138" i="414"/>
  <c r="I138" i="414"/>
  <c r="Q137" i="414"/>
  <c r="O137" i="414"/>
  <c r="M137" i="414"/>
  <c r="K137" i="414"/>
  <c r="I137" i="414"/>
  <c r="Q136" i="414"/>
  <c r="O136" i="414"/>
  <c r="M136" i="414"/>
  <c r="K136" i="414"/>
  <c r="I136" i="414"/>
  <c r="Q135" i="414"/>
  <c r="O135" i="414"/>
  <c r="M135" i="414"/>
  <c r="K135" i="414"/>
  <c r="I135" i="414"/>
  <c r="U135" i="414" s="1"/>
  <c r="Q134" i="414"/>
  <c r="O134" i="414"/>
  <c r="M134" i="414"/>
  <c r="K134" i="414"/>
  <c r="I134" i="414"/>
  <c r="U134" i="414" s="1"/>
  <c r="Q133" i="414"/>
  <c r="O133" i="414"/>
  <c r="M133" i="414"/>
  <c r="K133" i="414"/>
  <c r="I133" i="414"/>
  <c r="R133" i="414" s="1"/>
  <c r="Q132" i="414"/>
  <c r="O132" i="414"/>
  <c r="M132" i="414"/>
  <c r="K132" i="414"/>
  <c r="I132" i="414"/>
  <c r="Q131" i="414"/>
  <c r="O131" i="414"/>
  <c r="M131" i="414"/>
  <c r="K131" i="414"/>
  <c r="I131" i="414"/>
  <c r="U131" i="414" s="1"/>
  <c r="Q130" i="414"/>
  <c r="O130" i="414"/>
  <c r="M130" i="414"/>
  <c r="K130" i="414"/>
  <c r="I130" i="414"/>
  <c r="Q129" i="414"/>
  <c r="O129" i="414"/>
  <c r="M129" i="414"/>
  <c r="K129" i="414"/>
  <c r="I129" i="414"/>
  <c r="R129" i="414" s="1"/>
  <c r="Q128" i="414"/>
  <c r="O128" i="414"/>
  <c r="M128" i="414"/>
  <c r="K128" i="414"/>
  <c r="I128" i="414"/>
  <c r="U128" i="414" s="1"/>
  <c r="Q127" i="414"/>
  <c r="O127" i="414"/>
  <c r="M127" i="414"/>
  <c r="K127" i="414"/>
  <c r="I127" i="414"/>
  <c r="U127" i="414" s="1"/>
  <c r="Q126" i="414"/>
  <c r="O126" i="414"/>
  <c r="M126" i="414"/>
  <c r="K126" i="414"/>
  <c r="I126" i="414"/>
  <c r="Q125" i="414"/>
  <c r="O125" i="414"/>
  <c r="M125" i="414"/>
  <c r="K125" i="414"/>
  <c r="I125" i="414"/>
  <c r="Q124" i="414"/>
  <c r="O124" i="414"/>
  <c r="M124" i="414"/>
  <c r="K124" i="414"/>
  <c r="I124" i="414"/>
  <c r="U124" i="414" s="1"/>
  <c r="Q123" i="414"/>
  <c r="O123" i="414"/>
  <c r="M123" i="414"/>
  <c r="K123" i="414"/>
  <c r="I123" i="414"/>
  <c r="R122" i="414"/>
  <c r="Q122" i="414"/>
  <c r="O122" i="414"/>
  <c r="M122" i="414"/>
  <c r="K122" i="414"/>
  <c r="I122" i="414"/>
  <c r="U122" i="414" s="1"/>
  <c r="O121" i="414"/>
  <c r="M121" i="414"/>
  <c r="K121" i="414"/>
  <c r="I121" i="414"/>
  <c r="Q120" i="414"/>
  <c r="O120" i="414"/>
  <c r="M120" i="414"/>
  <c r="K120" i="414"/>
  <c r="I120" i="414"/>
  <c r="U120" i="414" s="1"/>
  <c r="Q119" i="414"/>
  <c r="O119" i="414"/>
  <c r="M119" i="414"/>
  <c r="K119" i="414"/>
  <c r="I119" i="414"/>
  <c r="Q118" i="414"/>
  <c r="O118" i="414"/>
  <c r="M118" i="414"/>
  <c r="K118" i="414"/>
  <c r="I118" i="414"/>
  <c r="U118" i="414" s="1"/>
  <c r="Q117" i="414"/>
  <c r="O117" i="414"/>
  <c r="M117" i="414"/>
  <c r="K117" i="414"/>
  <c r="I117" i="414"/>
  <c r="U117" i="414" s="1"/>
  <c r="Q116" i="414"/>
  <c r="O116" i="414"/>
  <c r="M116" i="414"/>
  <c r="K116" i="414"/>
  <c r="I116" i="414"/>
  <c r="Q115" i="414"/>
  <c r="O115" i="414"/>
  <c r="M115" i="414"/>
  <c r="K115" i="414"/>
  <c r="I115" i="414"/>
  <c r="R114" i="414"/>
  <c r="Q114" i="414"/>
  <c r="O114" i="414"/>
  <c r="M114" i="414"/>
  <c r="K114" i="414"/>
  <c r="I114" i="414"/>
  <c r="U114" i="414" s="1"/>
  <c r="R113" i="414"/>
  <c r="Q113" i="414"/>
  <c r="O113" i="414"/>
  <c r="M113" i="414"/>
  <c r="K113" i="414"/>
  <c r="I113" i="414"/>
  <c r="U113" i="414" s="1"/>
  <c r="Q112" i="414"/>
  <c r="O112" i="414"/>
  <c r="M112" i="414"/>
  <c r="K112" i="414"/>
  <c r="I112" i="414"/>
  <c r="Q111" i="414"/>
  <c r="O111" i="414"/>
  <c r="M111" i="414"/>
  <c r="K111" i="414"/>
  <c r="I111" i="414"/>
  <c r="Q110" i="414"/>
  <c r="O110" i="414"/>
  <c r="M110" i="414"/>
  <c r="K110" i="414"/>
  <c r="I110" i="414"/>
  <c r="U110" i="414" s="1"/>
  <c r="Q109" i="414"/>
  <c r="O109" i="414"/>
  <c r="M109" i="414"/>
  <c r="K109" i="414"/>
  <c r="I109" i="414"/>
  <c r="U109" i="414" s="1"/>
  <c r="Q106" i="414"/>
  <c r="O106" i="414"/>
  <c r="M106" i="414"/>
  <c r="K106" i="414"/>
  <c r="I106" i="414"/>
  <c r="Q105" i="414"/>
  <c r="O105" i="414"/>
  <c r="M105" i="414"/>
  <c r="K105" i="414"/>
  <c r="I105" i="414"/>
  <c r="Q104" i="414"/>
  <c r="O104" i="414"/>
  <c r="M104" i="414"/>
  <c r="K104" i="414"/>
  <c r="I104" i="414"/>
  <c r="Q103" i="414"/>
  <c r="O103" i="414"/>
  <c r="M103" i="414"/>
  <c r="K103" i="414"/>
  <c r="I103" i="414"/>
  <c r="Q101" i="414"/>
  <c r="O101" i="414"/>
  <c r="M101" i="414"/>
  <c r="K101" i="414"/>
  <c r="I101" i="414"/>
  <c r="Q100" i="414"/>
  <c r="O100" i="414"/>
  <c r="M100" i="414"/>
  <c r="K100" i="414"/>
  <c r="I100" i="414"/>
  <c r="U100" i="414" s="1"/>
  <c r="Q99" i="414"/>
  <c r="O99" i="414"/>
  <c r="M99" i="414"/>
  <c r="K99" i="414"/>
  <c r="I99" i="414"/>
  <c r="U99" i="414" s="1"/>
  <c r="Q98" i="414"/>
  <c r="O98" i="414"/>
  <c r="M98" i="414"/>
  <c r="K98" i="414"/>
  <c r="I98" i="414"/>
  <c r="U98" i="414" s="1"/>
  <c r="Q97" i="414"/>
  <c r="O97" i="414"/>
  <c r="M97" i="414"/>
  <c r="K97" i="414"/>
  <c r="I97" i="414"/>
  <c r="Q96" i="414"/>
  <c r="O96" i="414"/>
  <c r="M96" i="414"/>
  <c r="K96" i="414"/>
  <c r="I96" i="414"/>
  <c r="Q95" i="414"/>
  <c r="O95" i="414"/>
  <c r="M95" i="414"/>
  <c r="K95" i="414"/>
  <c r="I95" i="414"/>
  <c r="U95" i="414" s="1"/>
  <c r="Q94" i="414"/>
  <c r="O94" i="414"/>
  <c r="M94" i="414"/>
  <c r="K94" i="414"/>
  <c r="I94" i="414"/>
  <c r="U94" i="414" s="1"/>
  <c r="Q93" i="414"/>
  <c r="O93" i="414"/>
  <c r="M93" i="414"/>
  <c r="K93" i="414"/>
  <c r="I93" i="414"/>
  <c r="Q92" i="414"/>
  <c r="O92" i="414"/>
  <c r="M92" i="414"/>
  <c r="K92" i="414"/>
  <c r="I92" i="414"/>
  <c r="Q88" i="414"/>
  <c r="O88" i="414"/>
  <c r="M88" i="414"/>
  <c r="K88" i="414"/>
  <c r="I88" i="414"/>
  <c r="U88" i="414" s="1"/>
  <c r="Q87" i="414"/>
  <c r="O87" i="414"/>
  <c r="M87" i="414"/>
  <c r="K87" i="414"/>
  <c r="I87" i="414"/>
  <c r="U87" i="414" s="1"/>
  <c r="Q86" i="414"/>
  <c r="O86" i="414"/>
  <c r="M86" i="414"/>
  <c r="K86" i="414"/>
  <c r="I86" i="414"/>
  <c r="Q85" i="414"/>
  <c r="O85" i="414"/>
  <c r="M85" i="414"/>
  <c r="K85" i="414"/>
  <c r="I85" i="414"/>
  <c r="Q84" i="414"/>
  <c r="O84" i="414"/>
  <c r="M84" i="414"/>
  <c r="K84" i="414"/>
  <c r="I84" i="414"/>
  <c r="U84" i="414" s="1"/>
  <c r="Q83" i="414"/>
  <c r="O83" i="414"/>
  <c r="M83" i="414"/>
  <c r="K83" i="414"/>
  <c r="I83" i="414"/>
  <c r="U83" i="414" s="1"/>
  <c r="Q82" i="414"/>
  <c r="O82" i="414"/>
  <c r="M82" i="414"/>
  <c r="K82" i="414"/>
  <c r="I82" i="414"/>
  <c r="U82" i="414" s="1"/>
  <c r="R81" i="414"/>
  <c r="Q81" i="414"/>
  <c r="O81" i="414"/>
  <c r="M81" i="414"/>
  <c r="K81" i="414"/>
  <c r="I81" i="414"/>
  <c r="U81" i="414" s="1"/>
  <c r="Q80" i="414"/>
  <c r="O80" i="414"/>
  <c r="M80" i="414"/>
  <c r="K80" i="414"/>
  <c r="I80" i="414"/>
  <c r="U80" i="414" s="1"/>
  <c r="Q79" i="414"/>
  <c r="O79" i="414"/>
  <c r="M79" i="414"/>
  <c r="K79" i="414"/>
  <c r="I79" i="414"/>
  <c r="U79" i="414" s="1"/>
  <c r="Q78" i="414"/>
  <c r="O78" i="414"/>
  <c r="M78" i="414"/>
  <c r="K78" i="414"/>
  <c r="V78" i="414" s="1"/>
  <c r="W78" i="414" s="1"/>
  <c r="I78" i="414"/>
  <c r="U78" i="414" s="1"/>
  <c r="Q77" i="414"/>
  <c r="O77" i="414"/>
  <c r="M77" i="414"/>
  <c r="K77" i="414"/>
  <c r="I77" i="414"/>
  <c r="R77" i="414" s="1"/>
  <c r="Q76" i="414"/>
  <c r="O76" i="414"/>
  <c r="M76" i="414"/>
  <c r="K76" i="414"/>
  <c r="I76" i="414"/>
  <c r="U76" i="414" s="1"/>
  <c r="Q75" i="414"/>
  <c r="O75" i="414"/>
  <c r="M75" i="414"/>
  <c r="K75" i="414"/>
  <c r="I75" i="414"/>
  <c r="U75" i="414" s="1"/>
  <c r="Q74" i="414"/>
  <c r="O74" i="414"/>
  <c r="M74" i="414"/>
  <c r="K74" i="414"/>
  <c r="I74" i="414"/>
  <c r="U74" i="414" s="1"/>
  <c r="Q73" i="414"/>
  <c r="O73" i="414"/>
  <c r="M73" i="414"/>
  <c r="K73" i="414"/>
  <c r="I73" i="414"/>
  <c r="S73" i="414" s="1"/>
  <c r="Q71" i="414"/>
  <c r="O71" i="414"/>
  <c r="M71" i="414"/>
  <c r="K71" i="414"/>
  <c r="I71" i="414"/>
  <c r="Q70" i="414"/>
  <c r="O70" i="414"/>
  <c r="M70" i="414"/>
  <c r="K70" i="414"/>
  <c r="I70" i="414"/>
  <c r="U70" i="414" s="1"/>
  <c r="R69" i="414"/>
  <c r="Q69" i="414"/>
  <c r="O69" i="414"/>
  <c r="M69" i="414"/>
  <c r="K69" i="414"/>
  <c r="I69" i="414"/>
  <c r="U69" i="414" s="1"/>
  <c r="Q68" i="414"/>
  <c r="O68" i="414"/>
  <c r="M68" i="414"/>
  <c r="K68" i="414"/>
  <c r="I68" i="414"/>
  <c r="Q67" i="414"/>
  <c r="O67" i="414"/>
  <c r="M67" i="414"/>
  <c r="K67" i="414"/>
  <c r="I67" i="414"/>
  <c r="Q66" i="414"/>
  <c r="O66" i="414"/>
  <c r="M66" i="414"/>
  <c r="K66" i="414"/>
  <c r="I66" i="414"/>
  <c r="U66" i="414" s="1"/>
  <c r="Q65" i="414"/>
  <c r="O65" i="414"/>
  <c r="M65" i="414"/>
  <c r="K65" i="414"/>
  <c r="I65" i="414"/>
  <c r="U65" i="414" s="1"/>
  <c r="Q64" i="414"/>
  <c r="O64" i="414"/>
  <c r="M64" i="414"/>
  <c r="K64" i="414"/>
  <c r="I64" i="414"/>
  <c r="Q63" i="414"/>
  <c r="O63" i="414"/>
  <c r="M63" i="414"/>
  <c r="K63" i="414"/>
  <c r="I63" i="414"/>
  <c r="Q62" i="414"/>
  <c r="O62" i="414"/>
  <c r="M62" i="414"/>
  <c r="K62" i="414"/>
  <c r="S62" i="414" s="1"/>
  <c r="I62" i="414"/>
  <c r="U62" i="414" s="1"/>
  <c r="Q61" i="414"/>
  <c r="O61" i="414"/>
  <c r="M61" i="414"/>
  <c r="K61" i="414"/>
  <c r="I61" i="414"/>
  <c r="U61" i="414" s="1"/>
  <c r="Q60" i="414"/>
  <c r="O60" i="414"/>
  <c r="M60" i="414"/>
  <c r="K60" i="414"/>
  <c r="I60" i="414"/>
  <c r="Q59" i="414"/>
  <c r="O59" i="414"/>
  <c r="M59" i="414"/>
  <c r="K59" i="414"/>
  <c r="I59" i="414"/>
  <c r="U59" i="414" s="1"/>
  <c r="Q58" i="414"/>
  <c r="O58" i="414"/>
  <c r="M58" i="414"/>
  <c r="K58" i="414"/>
  <c r="I58" i="414"/>
  <c r="U58" i="414" s="1"/>
  <c r="Q57" i="414"/>
  <c r="O57" i="414"/>
  <c r="M57" i="414"/>
  <c r="K57" i="414"/>
  <c r="I57" i="414"/>
  <c r="U57" i="414" s="1"/>
  <c r="Q56" i="414"/>
  <c r="O56" i="414"/>
  <c r="M56" i="414"/>
  <c r="K56" i="414"/>
  <c r="I56" i="414"/>
  <c r="Q55" i="414"/>
  <c r="O55" i="414"/>
  <c r="M55" i="414"/>
  <c r="K55" i="414"/>
  <c r="I55" i="414"/>
  <c r="U55" i="414" s="1"/>
  <c r="Q54" i="414"/>
  <c r="O54" i="414"/>
  <c r="M54" i="414"/>
  <c r="K54" i="414"/>
  <c r="I54" i="414"/>
  <c r="Q53" i="414"/>
  <c r="O53" i="414"/>
  <c r="M53" i="414"/>
  <c r="K53" i="414"/>
  <c r="I53" i="414"/>
  <c r="Q52" i="414"/>
  <c r="O52" i="414"/>
  <c r="M52" i="414"/>
  <c r="K52" i="414"/>
  <c r="I52" i="414"/>
  <c r="U52" i="414" s="1"/>
  <c r="Q51" i="414"/>
  <c r="O51" i="414"/>
  <c r="M51" i="414"/>
  <c r="K51" i="414"/>
  <c r="I51" i="414"/>
  <c r="U51" i="414" s="1"/>
  <c r="Q50" i="414"/>
  <c r="O50" i="414"/>
  <c r="M50" i="414"/>
  <c r="K50" i="414"/>
  <c r="I50" i="414"/>
  <c r="Q49" i="414"/>
  <c r="O49" i="414"/>
  <c r="M49" i="414"/>
  <c r="K49" i="414"/>
  <c r="I49" i="414"/>
  <c r="Q48" i="414"/>
  <c r="O48" i="414"/>
  <c r="M48" i="414"/>
  <c r="K48" i="414"/>
  <c r="I48" i="414"/>
  <c r="Q47" i="414"/>
  <c r="O47" i="414"/>
  <c r="M47" i="414"/>
  <c r="K47" i="414"/>
  <c r="I47" i="414"/>
  <c r="U47" i="414" s="1"/>
  <c r="Q46" i="414"/>
  <c r="O46" i="414"/>
  <c r="M46" i="414"/>
  <c r="K46" i="414"/>
  <c r="I46" i="414"/>
  <c r="A46" i="414"/>
  <c r="A47" i="414" s="1"/>
  <c r="A48" i="414" s="1"/>
  <c r="A49" i="414" s="1"/>
  <c r="A50" i="414" s="1"/>
  <c r="A51" i="414" s="1"/>
  <c r="A52" i="414" s="1"/>
  <c r="A53" i="414" s="1"/>
  <c r="A54" i="414" s="1"/>
  <c r="A55" i="414" s="1"/>
  <c r="A57" i="414" s="1"/>
  <c r="A58" i="414" s="1"/>
  <c r="A59" i="414" s="1"/>
  <c r="A60" i="414" s="1"/>
  <c r="A61" i="414" s="1"/>
  <c r="A62" i="414" s="1"/>
  <c r="A63" i="414" s="1"/>
  <c r="A64" i="414" s="1"/>
  <c r="A65" i="414" s="1"/>
  <c r="A66" i="414" s="1"/>
  <c r="A67" i="414" s="1"/>
  <c r="A68" i="414" s="1"/>
  <c r="A69" i="414" s="1"/>
  <c r="A70" i="414" s="1"/>
  <c r="A71" i="414" s="1"/>
  <c r="A74" i="414" s="1"/>
  <c r="A75" i="414" s="1"/>
  <c r="A76" i="414" s="1"/>
  <c r="A77" i="414" s="1"/>
  <c r="A78" i="414" s="1"/>
  <c r="A79" i="414" s="1"/>
  <c r="A80" i="414" s="1"/>
  <c r="A81" i="414" s="1"/>
  <c r="A83" i="414" s="1"/>
  <c r="A84" i="414" s="1"/>
  <c r="A85" i="414" s="1"/>
  <c r="A86" i="414" s="1"/>
  <c r="A87" i="414" s="1"/>
  <c r="A88" i="414" s="1"/>
  <c r="A89" i="414" s="1"/>
  <c r="A90" i="414" s="1"/>
  <c r="A93" i="414" s="1"/>
  <c r="A94" i="414" s="1"/>
  <c r="A95" i="414" s="1"/>
  <c r="A96" i="414" s="1"/>
  <c r="A97" i="414" s="1"/>
  <c r="A98" i="414" s="1"/>
  <c r="A99" i="414" s="1"/>
  <c r="A101" i="414" s="1"/>
  <c r="A104" i="414" s="1"/>
  <c r="A106" i="414" s="1"/>
  <c r="A107" i="414" s="1"/>
  <c r="A110" i="414" s="1"/>
  <c r="A111" i="414" s="1"/>
  <c r="A112" i="414" s="1"/>
  <c r="A113" i="414" s="1"/>
  <c r="A114" i="414" s="1"/>
  <c r="A115" i="414" s="1"/>
  <c r="A116" i="414" s="1"/>
  <c r="A117" i="414" s="1"/>
  <c r="A118" i="414" s="1"/>
  <c r="A119" i="414" s="1"/>
  <c r="A120" i="414" s="1"/>
  <c r="A121" i="414" s="1"/>
  <c r="A122" i="414" s="1"/>
  <c r="A124" i="414" s="1"/>
  <c r="A125" i="414" s="1"/>
  <c r="A126" i="414" s="1"/>
  <c r="A127" i="414" s="1"/>
  <c r="A128" i="414" s="1"/>
  <c r="A129" i="414" s="1"/>
  <c r="A130" i="414" s="1"/>
  <c r="A131" i="414" s="1"/>
  <c r="A132" i="414" s="1"/>
  <c r="A133" i="414" s="1"/>
  <c r="A134" i="414" s="1"/>
  <c r="A135" i="414" s="1"/>
  <c r="A136" i="414" s="1"/>
  <c r="A137" i="414" s="1"/>
  <c r="A138" i="414" s="1"/>
  <c r="A139" i="414" s="1"/>
  <c r="A140" i="414" s="1"/>
  <c r="A141" i="414" s="1"/>
  <c r="A144" i="414" s="1"/>
  <c r="A145" i="414" s="1"/>
  <c r="A146" i="414" s="1"/>
  <c r="A147" i="414" s="1"/>
  <c r="A148" i="414" s="1"/>
  <c r="A149" i="414" s="1"/>
  <c r="A150" i="414" s="1"/>
  <c r="A151" i="414" s="1"/>
  <c r="A152" i="414" s="1"/>
  <c r="A153" i="414" s="1"/>
  <c r="A154" i="414" s="1"/>
  <c r="A155" i="414" s="1"/>
  <c r="A156" i="414" s="1"/>
  <c r="A157" i="414" s="1"/>
  <c r="A158" i="414" s="1"/>
  <c r="A159" i="414" s="1"/>
  <c r="A160" i="414" s="1"/>
  <c r="A161" i="414" s="1"/>
  <c r="A162" i="414" s="1"/>
  <c r="A163" i="414" s="1"/>
  <c r="A164" i="414" s="1"/>
  <c r="A165" i="414" s="1"/>
  <c r="A166" i="414" s="1"/>
  <c r="A167" i="414" s="1"/>
  <c r="A168" i="414" s="1"/>
  <c r="A169" i="414" s="1"/>
  <c r="A170" i="414" s="1"/>
  <c r="A171" i="414" s="1"/>
  <c r="A172" i="414" s="1"/>
  <c r="A173" i="414" s="1"/>
  <c r="A174" i="414" s="1"/>
  <c r="A175" i="414" s="1"/>
  <c r="A176" i="414" s="1"/>
  <c r="A179" i="414" s="1"/>
  <c r="A180" i="414" s="1"/>
  <c r="A181" i="414" s="1"/>
  <c r="A182" i="414" s="1"/>
  <c r="A183" i="414" s="1"/>
  <c r="A184" i="414" s="1"/>
  <c r="A185" i="414" s="1"/>
  <c r="A186" i="414" s="1"/>
  <c r="A187" i="414" s="1"/>
  <c r="A188" i="414" s="1"/>
  <c r="A189" i="414" s="1"/>
  <c r="A190" i="414" s="1"/>
  <c r="A191" i="414" s="1"/>
  <c r="A192" i="414" s="1"/>
  <c r="A193" i="414" s="1"/>
  <c r="A194" i="414" s="1"/>
  <c r="A197" i="414" s="1"/>
  <c r="A198" i="414" s="1"/>
  <c r="A199" i="414" s="1"/>
  <c r="A200" i="414" s="1"/>
  <c r="A201" i="414" s="1"/>
  <c r="A202" i="414" s="1"/>
  <c r="A203" i="414" s="1"/>
  <c r="A204" i="414" s="1"/>
  <c r="A205" i="414" s="1"/>
  <c r="A206" i="414" s="1"/>
  <c r="A207" i="414" s="1"/>
  <c r="A208" i="414" s="1"/>
  <c r="A209" i="414" s="1"/>
  <c r="A210" i="414" s="1"/>
  <c r="A211" i="414" s="1"/>
  <c r="A212" i="414" s="1"/>
  <c r="A213" i="414" s="1"/>
  <c r="A214" i="414" s="1"/>
  <c r="A215" i="414" s="1"/>
  <c r="A216" i="414" s="1"/>
  <c r="A217" i="414" s="1"/>
  <c r="A218" i="414" s="1"/>
  <c r="A219" i="414" s="1"/>
  <c r="A220" i="414" s="1"/>
  <c r="A221" i="414" s="1"/>
  <c r="A222" i="414" s="1"/>
  <c r="A223" i="414" s="1"/>
  <c r="A224" i="414" s="1"/>
  <c r="A227" i="414" s="1"/>
  <c r="A228" i="414" s="1"/>
  <c r="A229" i="414" s="1"/>
  <c r="A230" i="414" s="1"/>
  <c r="A231" i="414" s="1"/>
  <c r="A232" i="414" s="1"/>
  <c r="A233" i="414" s="1"/>
  <c r="A234" i="414" s="1"/>
  <c r="A235" i="414" s="1"/>
  <c r="A236" i="414" s="1"/>
  <c r="A237" i="414" s="1"/>
  <c r="A238" i="414" s="1"/>
  <c r="A239" i="414" s="1"/>
  <c r="A240" i="414" s="1"/>
  <c r="A241" i="414" s="1"/>
  <c r="A242" i="414" s="1"/>
  <c r="A243" i="414" s="1"/>
  <c r="A244" i="414" s="1"/>
  <c r="A245" i="414" s="1"/>
  <c r="A248" i="414" s="1"/>
  <c r="A249" i="414" s="1"/>
  <c r="A250" i="414" s="1"/>
  <c r="A251" i="414" s="1"/>
  <c r="A252" i="414" s="1"/>
  <c r="A253" i="414" s="1"/>
  <c r="A254" i="414" s="1"/>
  <c r="A255" i="414" s="1"/>
  <c r="A256" i="414" s="1"/>
  <c r="A257" i="414" s="1"/>
  <c r="A258" i="414" s="1"/>
  <c r="A259" i="414" s="1"/>
  <c r="A260" i="414" s="1"/>
  <c r="A261" i="414" s="1"/>
  <c r="A262" i="414" s="1"/>
  <c r="A263" i="414" s="1"/>
  <c r="A264" i="414" s="1"/>
  <c r="A265" i="414" s="1"/>
  <c r="A266" i="414" s="1"/>
  <c r="A267" i="414" s="1"/>
  <c r="A268" i="414" s="1"/>
  <c r="A269" i="414" s="1"/>
  <c r="A270" i="414" s="1"/>
  <c r="A271" i="414" s="1"/>
  <c r="A272" i="414" s="1"/>
  <c r="A274" i="414" s="1"/>
  <c r="A277" i="414" s="1"/>
  <c r="A278" i="414" s="1"/>
  <c r="A279" i="414" s="1"/>
  <c r="A280" i="414" s="1"/>
  <c r="A281" i="414" s="1"/>
  <c r="A282" i="414" s="1"/>
  <c r="A283" i="414" s="1"/>
  <c r="A284" i="414" s="1"/>
  <c r="A285" i="414" s="1"/>
  <c r="A286" i="414" s="1"/>
  <c r="A287" i="414" s="1"/>
  <c r="A288" i="414" s="1"/>
  <c r="A289" i="414" s="1"/>
  <c r="A290" i="414" s="1"/>
  <c r="A291" i="414" s="1"/>
  <c r="A292" i="414" s="1"/>
  <c r="A293" i="414" s="1"/>
  <c r="A294" i="414" s="1"/>
  <c r="A295" i="414" s="1"/>
  <c r="A296" i="414" s="1"/>
  <c r="A297" i="414" s="1"/>
  <c r="A298" i="414" s="1"/>
  <c r="A299" i="414" s="1"/>
  <c r="A300" i="414" s="1"/>
  <c r="A301" i="414" s="1"/>
  <c r="A302" i="414" s="1"/>
  <c r="A303" i="414" s="1"/>
  <c r="A304" i="414" s="1"/>
  <c r="A305" i="414" s="1"/>
  <c r="A306" i="414" s="1"/>
  <c r="A307" i="414" s="1"/>
  <c r="A310" i="414" s="1"/>
  <c r="A311" i="414" s="1"/>
  <c r="A312" i="414" s="1"/>
  <c r="A313" i="414" s="1"/>
  <c r="A314" i="414" s="1"/>
  <c r="A315" i="414" s="1"/>
  <c r="A316" i="414" s="1"/>
  <c r="A317" i="414" s="1"/>
  <c r="A318" i="414" s="1"/>
  <c r="A321" i="414" s="1"/>
  <c r="A322" i="414" s="1"/>
  <c r="A323" i="414" s="1"/>
  <c r="A324" i="414" s="1"/>
  <c r="A325" i="414" s="1"/>
  <c r="A326" i="414" s="1"/>
  <c r="A327" i="414" s="1"/>
  <c r="A328" i="414" s="1"/>
  <c r="A329" i="414" s="1"/>
  <c r="A332" i="414" s="1"/>
  <c r="A333" i="414" s="1"/>
  <c r="A334" i="414" s="1"/>
  <c r="A335" i="414" s="1"/>
  <c r="A336" i="414" s="1"/>
  <c r="A337" i="414" s="1"/>
  <c r="A338" i="414" s="1"/>
  <c r="A339" i="414" s="1"/>
  <c r="A340" i="414" s="1"/>
  <c r="A341" i="414" s="1"/>
  <c r="A342" i="414" s="1"/>
  <c r="A343" i="414" s="1"/>
  <c r="A344" i="414" s="1"/>
  <c r="A345" i="414" s="1"/>
  <c r="A346" i="414" s="1"/>
  <c r="A347" i="414" s="1"/>
  <c r="A348" i="414" s="1"/>
  <c r="A349" i="414" s="1"/>
  <c r="A350" i="414" s="1"/>
  <c r="A353" i="414" s="1"/>
  <c r="A354" i="414" s="1"/>
  <c r="A355" i="414" s="1"/>
  <c r="A358" i="414" s="1"/>
  <c r="A359" i="414" s="1"/>
  <c r="A360" i="414" s="1"/>
  <c r="A361" i="414" s="1"/>
  <c r="A363" i="414" s="1"/>
  <c r="A364" i="414" s="1"/>
  <c r="A365" i="414" s="1"/>
  <c r="A368" i="414" s="1"/>
  <c r="A369" i="414" s="1"/>
  <c r="A370" i="414" s="1"/>
  <c r="A372" i="414" s="1"/>
  <c r="A373" i="414" s="1"/>
  <c r="A376" i="414" s="1"/>
  <c r="A377" i="414" s="1"/>
  <c r="A379" i="414" s="1"/>
  <c r="A382" i="414" s="1"/>
  <c r="A383" i="414" s="1"/>
  <c r="A386" i="414" s="1"/>
  <c r="A387" i="414" s="1"/>
  <c r="A388" i="414" s="1"/>
  <c r="A390" i="414" s="1"/>
  <c r="A391" i="414" s="1"/>
  <c r="A393" i="414" s="1"/>
  <c r="A394" i="414" s="1"/>
  <c r="A395" i="414" s="1"/>
  <c r="Q45" i="414"/>
  <c r="O45" i="414"/>
  <c r="M45" i="414"/>
  <c r="R45" i="414" s="1"/>
  <c r="R44" i="414"/>
  <c r="Y44" i="414" s="1"/>
  <c r="AA44" i="414" s="1"/>
  <c r="Q44" i="414"/>
  <c r="O44" i="414"/>
  <c r="M44" i="414"/>
  <c r="K44" i="414"/>
  <c r="I44" i="414"/>
  <c r="U44" i="414" s="1"/>
  <c r="Q41" i="414"/>
  <c r="O41" i="414"/>
  <c r="M41" i="414"/>
  <c r="K41" i="414"/>
  <c r="I41" i="414"/>
  <c r="Q40" i="414"/>
  <c r="O40" i="414"/>
  <c r="Q39" i="414"/>
  <c r="O39" i="414"/>
  <c r="M39" i="414"/>
  <c r="K39" i="414"/>
  <c r="I39" i="414"/>
  <c r="A39" i="414"/>
  <c r="A40" i="414" s="1"/>
  <c r="A41" i="414" s="1"/>
  <c r="A42" i="414" s="1"/>
  <c r="Q38" i="414"/>
  <c r="O38" i="414"/>
  <c r="M38" i="414"/>
  <c r="K38" i="414"/>
  <c r="I38" i="414"/>
  <c r="U38" i="414" s="1"/>
  <c r="Q37" i="414"/>
  <c r="O37" i="414"/>
  <c r="M37" i="414"/>
  <c r="K37" i="414"/>
  <c r="I37" i="414"/>
  <c r="Q36" i="414"/>
  <c r="O36" i="414"/>
  <c r="M36" i="414"/>
  <c r="K36" i="414"/>
  <c r="I36" i="414"/>
  <c r="R36" i="414" s="1"/>
  <c r="Q35" i="414"/>
  <c r="O35" i="414"/>
  <c r="M35" i="414"/>
  <c r="K35" i="414"/>
  <c r="I35" i="414"/>
  <c r="Q34" i="414"/>
  <c r="O34" i="414"/>
  <c r="M34" i="414"/>
  <c r="K34" i="414"/>
  <c r="I34" i="414"/>
  <c r="U34" i="414" s="1"/>
  <c r="Q33" i="414"/>
  <c r="O33" i="414"/>
  <c r="M33" i="414"/>
  <c r="K33" i="414"/>
  <c r="I33" i="414"/>
  <c r="Q32" i="414"/>
  <c r="O32" i="414"/>
  <c r="M32" i="414"/>
  <c r="K32" i="414"/>
  <c r="I32" i="414"/>
  <c r="Q31" i="414"/>
  <c r="O31" i="414"/>
  <c r="M31" i="414"/>
  <c r="K31" i="414"/>
  <c r="I31" i="414"/>
  <c r="U31" i="414" s="1"/>
  <c r="Q30" i="414"/>
  <c r="O30" i="414"/>
  <c r="M30" i="414"/>
  <c r="K30" i="414"/>
  <c r="I30" i="414"/>
  <c r="U30" i="414" s="1"/>
  <c r="Q29" i="414"/>
  <c r="O29" i="414"/>
  <c r="M29" i="414"/>
  <c r="K29" i="414"/>
  <c r="I29" i="414"/>
  <c r="Q28" i="414"/>
  <c r="O28" i="414"/>
  <c r="M28" i="414"/>
  <c r="K28" i="414"/>
  <c r="I28" i="414"/>
  <c r="Q27" i="414"/>
  <c r="O27" i="414"/>
  <c r="M27" i="414"/>
  <c r="K27" i="414"/>
  <c r="I27" i="414"/>
  <c r="U27" i="414" s="1"/>
  <c r="A27" i="414"/>
  <c r="A28" i="414" s="1"/>
  <c r="A29" i="414" s="1"/>
  <c r="A30" i="414" s="1"/>
  <c r="A31" i="414" s="1"/>
  <c r="A32" i="414" s="1"/>
  <c r="A33" i="414" s="1"/>
  <c r="A34" i="414" s="1"/>
  <c r="A35" i="414" s="1"/>
  <c r="A36" i="414" s="1"/>
  <c r="R26" i="414"/>
  <c r="Q26" i="414"/>
  <c r="O26" i="414"/>
  <c r="M26" i="414"/>
  <c r="K26" i="414"/>
  <c r="I26" i="414"/>
  <c r="U26" i="414" s="1"/>
  <c r="Q25" i="414"/>
  <c r="O25" i="414"/>
  <c r="M25" i="414"/>
  <c r="K25" i="414"/>
  <c r="I25" i="414"/>
  <c r="Q22" i="414"/>
  <c r="O22" i="414"/>
  <c r="M22" i="414"/>
  <c r="K22" i="414"/>
  <c r="I22" i="414"/>
  <c r="Q21" i="414"/>
  <c r="O21" i="414"/>
  <c r="M21" i="414"/>
  <c r="K21" i="414"/>
  <c r="I21" i="414"/>
  <c r="U21" i="414" s="1"/>
  <c r="A21" i="414"/>
  <c r="A22" i="414" s="1"/>
  <c r="A23" i="414" s="1"/>
  <c r="Q20" i="414"/>
  <c r="O20" i="414"/>
  <c r="M20" i="414"/>
  <c r="K20" i="414"/>
  <c r="I20" i="414"/>
  <c r="Q19" i="414"/>
  <c r="O19" i="414"/>
  <c r="M19" i="414"/>
  <c r="K19" i="414"/>
  <c r="I19" i="414"/>
  <c r="Q18" i="414"/>
  <c r="O18" i="414"/>
  <c r="M18" i="414"/>
  <c r="K18" i="414"/>
  <c r="I18" i="414"/>
  <c r="U18" i="414" s="1"/>
  <c r="Q17" i="414"/>
  <c r="O17" i="414"/>
  <c r="M17" i="414"/>
  <c r="K17" i="414"/>
  <c r="I17" i="414"/>
  <c r="Q16" i="414"/>
  <c r="O16" i="414"/>
  <c r="M16" i="414"/>
  <c r="K16" i="414"/>
  <c r="I16" i="414"/>
  <c r="U16" i="414" s="1"/>
  <c r="Q15" i="414"/>
  <c r="O15" i="414"/>
  <c r="M15" i="414"/>
  <c r="K15" i="414"/>
  <c r="I15" i="414"/>
  <c r="R15" i="414" s="1"/>
  <c r="A15" i="414"/>
  <c r="A16" i="414" s="1"/>
  <c r="A17" i="414" s="1"/>
  <c r="A18" i="414" s="1"/>
  <c r="Q14" i="414"/>
  <c r="O14" i="414"/>
  <c r="M14" i="414"/>
  <c r="K14" i="414"/>
  <c r="I14" i="414"/>
  <c r="U14" i="414" s="1"/>
  <c r="Q13" i="414"/>
  <c r="O13" i="414"/>
  <c r="M13" i="414"/>
  <c r="K13" i="414"/>
  <c r="I13" i="414"/>
  <c r="U13" i="414" s="1"/>
  <c r="Q11" i="414"/>
  <c r="O11" i="414"/>
  <c r="M11" i="414"/>
  <c r="K11" i="414"/>
  <c r="I11" i="414"/>
  <c r="Q10" i="414"/>
  <c r="O10" i="414"/>
  <c r="M10" i="414"/>
  <c r="K10" i="414"/>
  <c r="I10" i="414"/>
  <c r="Q9" i="414"/>
  <c r="O9" i="414"/>
  <c r="M9" i="414"/>
  <c r="K9" i="414"/>
  <c r="I9" i="414"/>
  <c r="U9" i="414" s="1"/>
  <c r="A9" i="414"/>
  <c r="A10" i="414" s="1"/>
  <c r="A11" i="414" s="1"/>
  <c r="Q8" i="414"/>
  <c r="O8" i="414"/>
  <c r="M8" i="414"/>
  <c r="K8" i="414"/>
  <c r="I8" i="414"/>
  <c r="U8" i="414" s="1"/>
  <c r="Q401" i="52"/>
  <c r="A15" i="52"/>
  <c r="S9" i="414" l="1"/>
  <c r="S68" i="414"/>
  <c r="V69" i="414"/>
  <c r="W69" i="414" s="1"/>
  <c r="V81" i="414"/>
  <c r="W81" i="414" s="1"/>
  <c r="S88" i="414"/>
  <c r="V101" i="414"/>
  <c r="R109" i="414"/>
  <c r="Y109" i="414" s="1"/>
  <c r="AA109" i="414" s="1"/>
  <c r="R110" i="414"/>
  <c r="S112" i="414"/>
  <c r="S113" i="414"/>
  <c r="T113" i="414" s="1"/>
  <c r="V114" i="414"/>
  <c r="W114" i="414" s="1"/>
  <c r="S122" i="414"/>
  <c r="T122" i="414" s="1"/>
  <c r="R127" i="414"/>
  <c r="R154" i="414"/>
  <c r="V157" i="414"/>
  <c r="W157" i="414" s="1"/>
  <c r="Z196" i="414"/>
  <c r="S232" i="414"/>
  <c r="S261" i="414"/>
  <c r="S262" i="414"/>
  <c r="V269" i="414"/>
  <c r="S293" i="414"/>
  <c r="S298" i="414"/>
  <c r="R393" i="414"/>
  <c r="R47" i="414"/>
  <c r="S50" i="414"/>
  <c r="R55" i="414"/>
  <c r="R57" i="414"/>
  <c r="S106" i="414"/>
  <c r="S109" i="414"/>
  <c r="V110" i="414"/>
  <c r="W110" i="414" s="1"/>
  <c r="R117" i="414"/>
  <c r="R118" i="414"/>
  <c r="S126" i="414"/>
  <c r="R161" i="414"/>
  <c r="S163" i="414"/>
  <c r="R175" i="414"/>
  <c r="S193" i="414"/>
  <c r="R212" i="414"/>
  <c r="S244" i="414"/>
  <c r="S306" i="414"/>
  <c r="T306" i="414" s="1"/>
  <c r="S307" i="414"/>
  <c r="V393" i="414"/>
  <c r="W393" i="414" s="1"/>
  <c r="V55" i="414"/>
  <c r="W55" i="414" s="1"/>
  <c r="V125" i="414"/>
  <c r="S248" i="414"/>
  <c r="S281" i="414"/>
  <c r="R301" i="414"/>
  <c r="V306" i="414"/>
  <c r="S393" i="414"/>
  <c r="R394" i="414"/>
  <c r="S48" i="414"/>
  <c r="S56" i="414"/>
  <c r="V57" i="414"/>
  <c r="W57" i="414" s="1"/>
  <c r="S104" i="414"/>
  <c r="S116" i="414"/>
  <c r="S117" i="414"/>
  <c r="T117" i="414" s="1"/>
  <c r="V118" i="414"/>
  <c r="W118" i="414" s="1"/>
  <c r="S132" i="414"/>
  <c r="V133" i="414"/>
  <c r="S143" i="414"/>
  <c r="S174" i="414"/>
  <c r="V211" i="414"/>
  <c r="S212" i="414"/>
  <c r="T212" i="414" s="1"/>
  <c r="S221" i="414"/>
  <c r="S247" i="414"/>
  <c r="V289" i="414"/>
  <c r="W289" i="414" s="1"/>
  <c r="U394" i="414"/>
  <c r="W394" i="414" s="1"/>
  <c r="V46" i="414"/>
  <c r="S47" i="414"/>
  <c r="T47" i="414" s="1"/>
  <c r="S55" i="414"/>
  <c r="T55" i="414" s="1"/>
  <c r="R61" i="414"/>
  <c r="R78" i="414"/>
  <c r="R146" i="414"/>
  <c r="S179" i="414"/>
  <c r="V183" i="414"/>
  <c r="V203" i="414"/>
  <c r="S204" i="414"/>
  <c r="T204" i="414" s="1"/>
  <c r="V217" i="414"/>
  <c r="Z226" i="414"/>
  <c r="S229" i="414"/>
  <c r="S252" i="414"/>
  <c r="S265" i="414"/>
  <c r="S270" i="414"/>
  <c r="S285" i="414"/>
  <c r="V395" i="414"/>
  <c r="S35" i="414"/>
  <c r="V26" i="414"/>
  <c r="W26" i="414" s="1"/>
  <c r="R34" i="414"/>
  <c r="S31" i="414"/>
  <c r="V33" i="414"/>
  <c r="S34" i="414"/>
  <c r="S17" i="414"/>
  <c r="S20" i="414"/>
  <c r="V15" i="414"/>
  <c r="J397" i="414"/>
  <c r="H397" i="414"/>
  <c r="P397" i="414"/>
  <c r="T383" i="414"/>
  <c r="S385" i="414"/>
  <c r="V386" i="414"/>
  <c r="W386" i="414" s="1"/>
  <c r="R386" i="414"/>
  <c r="V387" i="414"/>
  <c r="W387" i="414" s="1"/>
  <c r="R387" i="414"/>
  <c r="V389" i="414"/>
  <c r="W389" i="414" s="1"/>
  <c r="R389" i="414"/>
  <c r="Y389" i="414" s="1"/>
  <c r="AA389" i="414" s="1"/>
  <c r="S390" i="414"/>
  <c r="V391" i="414"/>
  <c r="W391" i="414" s="1"/>
  <c r="R391" i="414"/>
  <c r="S387" i="414"/>
  <c r="T387" i="414" s="1"/>
  <c r="V388" i="414"/>
  <c r="R388" i="414"/>
  <c r="S389" i="414"/>
  <c r="T389" i="414" s="1"/>
  <c r="S388" i="414"/>
  <c r="S381" i="414"/>
  <c r="V383" i="414"/>
  <c r="W383" i="414" s="1"/>
  <c r="V379" i="414"/>
  <c r="W379" i="414" s="1"/>
  <c r="R379" i="414"/>
  <c r="S373" i="414"/>
  <c r="S280" i="414"/>
  <c r="S284" i="414"/>
  <c r="S288" i="414"/>
  <c r="V291" i="414"/>
  <c r="V296" i="414"/>
  <c r="S297" i="414"/>
  <c r="R297" i="414"/>
  <c r="V304" i="414"/>
  <c r="V279" i="414"/>
  <c r="V283" i="414"/>
  <c r="V287" i="414"/>
  <c r="R289" i="414"/>
  <c r="S290" i="414"/>
  <c r="S291" i="414"/>
  <c r="T291" i="414" s="1"/>
  <c r="S294" i="414"/>
  <c r="V295" i="414"/>
  <c r="W295" i="414" s="1"/>
  <c r="S302" i="414"/>
  <c r="V303" i="414"/>
  <c r="W303" i="414" s="1"/>
  <c r="S277" i="414"/>
  <c r="V278" i="414"/>
  <c r="V293" i="414"/>
  <c r="U293" i="414"/>
  <c r="S299" i="414"/>
  <c r="T299" i="414" s="1"/>
  <c r="V300" i="414"/>
  <c r="S301" i="414"/>
  <c r="T301" i="414" s="1"/>
  <c r="S274" i="414"/>
  <c r="V270" i="414"/>
  <c r="R270" i="414"/>
  <c r="T270" i="414" s="1"/>
  <c r="S271" i="414"/>
  <c r="V260" i="414"/>
  <c r="W260" i="414" s="1"/>
  <c r="V262" i="414"/>
  <c r="R262" i="414"/>
  <c r="T262" i="414" s="1"/>
  <c r="S268" i="414"/>
  <c r="R268" i="414"/>
  <c r="V247" i="414"/>
  <c r="W247" i="414" s="1"/>
  <c r="R247" i="414"/>
  <c r="Y247" i="414" s="1"/>
  <c r="AA247" i="414" s="1"/>
  <c r="V248" i="414"/>
  <c r="V250" i="414"/>
  <c r="W250" i="414" s="1"/>
  <c r="R250" i="414"/>
  <c r="V251" i="414"/>
  <c r="W251" i="414" s="1"/>
  <c r="R251" i="414"/>
  <c r="V252" i="414"/>
  <c r="V254" i="414"/>
  <c r="W254" i="414" s="1"/>
  <c r="R254" i="414"/>
  <c r="V255" i="414"/>
  <c r="R255" i="414"/>
  <c r="R258" i="414"/>
  <c r="V265" i="414"/>
  <c r="S266" i="414"/>
  <c r="S269" i="414"/>
  <c r="S251" i="414"/>
  <c r="T251" i="414" s="1"/>
  <c r="S255" i="414"/>
  <c r="T255" i="414" s="1"/>
  <c r="S257" i="414"/>
  <c r="R260" i="414"/>
  <c r="S264" i="414"/>
  <c r="R264" i="414"/>
  <c r="V266" i="414"/>
  <c r="R266" i="414"/>
  <c r="V231" i="414"/>
  <c r="R232" i="414"/>
  <c r="S237" i="414"/>
  <c r="V241" i="414"/>
  <c r="S242" i="414"/>
  <c r="S228" i="414"/>
  <c r="T228" i="414" s="1"/>
  <c r="V229" i="414"/>
  <c r="S233" i="414"/>
  <c r="V240" i="414"/>
  <c r="W240" i="414" s="1"/>
  <c r="R240" i="414"/>
  <c r="V232" i="414"/>
  <c r="V227" i="414"/>
  <c r="V228" i="414"/>
  <c r="V237" i="414"/>
  <c r="S238" i="414"/>
  <c r="S241" i="414"/>
  <c r="V244" i="414"/>
  <c r="S205" i="414"/>
  <c r="S213" i="414"/>
  <c r="V199" i="414"/>
  <c r="S200" i="414"/>
  <c r="R200" i="414"/>
  <c r="V207" i="414"/>
  <c r="S208" i="414"/>
  <c r="R208" i="414"/>
  <c r="V215" i="414"/>
  <c r="S216" i="414"/>
  <c r="R216" i="414"/>
  <c r="V223" i="414"/>
  <c r="V201" i="414"/>
  <c r="V209" i="414"/>
  <c r="S201" i="414"/>
  <c r="V205" i="414"/>
  <c r="S209" i="414"/>
  <c r="V213" i="414"/>
  <c r="S217" i="414"/>
  <c r="V221" i="414"/>
  <c r="V219" i="414"/>
  <c r="S220" i="414"/>
  <c r="T220" i="414" s="1"/>
  <c r="V191" i="414"/>
  <c r="V192" i="414"/>
  <c r="R192" i="414"/>
  <c r="T192" i="414" s="1"/>
  <c r="S184" i="414"/>
  <c r="S185" i="414"/>
  <c r="V184" i="414"/>
  <c r="R184" i="414"/>
  <c r="S188" i="414"/>
  <c r="T188" i="414" s="1"/>
  <c r="S189" i="414"/>
  <c r="V179" i="414"/>
  <c r="V180" i="414"/>
  <c r="S181" i="414"/>
  <c r="V143" i="414"/>
  <c r="S144" i="414"/>
  <c r="T144" i="414" s="1"/>
  <c r="V147" i="414"/>
  <c r="S148" i="414"/>
  <c r="T148" i="414" s="1"/>
  <c r="V151" i="414"/>
  <c r="S152" i="414"/>
  <c r="V155" i="414"/>
  <c r="S162" i="414"/>
  <c r="V163" i="414"/>
  <c r="R163" i="414"/>
  <c r="T163" i="414" s="1"/>
  <c r="V170" i="414"/>
  <c r="S171" i="414"/>
  <c r="T171" i="414" s="1"/>
  <c r="V173" i="414"/>
  <c r="R173" i="414"/>
  <c r="S175" i="414"/>
  <c r="T175" i="414" s="1"/>
  <c r="V175" i="414"/>
  <c r="W175" i="414" s="1"/>
  <c r="V144" i="414"/>
  <c r="V146" i="414"/>
  <c r="W146" i="414" s="1"/>
  <c r="V148" i="414"/>
  <c r="V150" i="414"/>
  <c r="W150" i="414" s="1"/>
  <c r="V152" i="414"/>
  <c r="R152" i="414"/>
  <c r="V154" i="414"/>
  <c r="W154" i="414" s="1"/>
  <c r="S159" i="414"/>
  <c r="T159" i="414" s="1"/>
  <c r="V161" i="414"/>
  <c r="W161" i="414" s="1"/>
  <c r="S167" i="414"/>
  <c r="T167" i="414" s="1"/>
  <c r="V169" i="414"/>
  <c r="W169" i="414" s="1"/>
  <c r="V171" i="414"/>
  <c r="S147" i="414"/>
  <c r="S151" i="414"/>
  <c r="S155" i="414"/>
  <c r="S158" i="414"/>
  <c r="V159" i="414"/>
  <c r="S166" i="414"/>
  <c r="V167" i="414"/>
  <c r="L397" i="414"/>
  <c r="S110" i="414"/>
  <c r="T110" i="414" s="1"/>
  <c r="S111" i="414"/>
  <c r="S114" i="414"/>
  <c r="T114" i="414" s="1"/>
  <c r="S115" i="414"/>
  <c r="S123" i="414"/>
  <c r="S118" i="414"/>
  <c r="T118" i="414" s="1"/>
  <c r="S124" i="414"/>
  <c r="R124" i="414"/>
  <c r="S119" i="414"/>
  <c r="S120" i="414"/>
  <c r="R120" i="414"/>
  <c r="S121" i="414"/>
  <c r="V129" i="414"/>
  <c r="V131" i="414"/>
  <c r="W131" i="414" s="1"/>
  <c r="R131" i="414"/>
  <c r="S137" i="414"/>
  <c r="S138" i="414"/>
  <c r="V139" i="414"/>
  <c r="W139" i="414" s="1"/>
  <c r="R139" i="414"/>
  <c r="S125" i="414"/>
  <c r="S136" i="414"/>
  <c r="V137" i="414"/>
  <c r="R137" i="414"/>
  <c r="S133" i="414"/>
  <c r="T133" i="414" s="1"/>
  <c r="V135" i="414"/>
  <c r="R135" i="414"/>
  <c r="S141" i="414"/>
  <c r="T141" i="414" s="1"/>
  <c r="S103" i="414"/>
  <c r="S105" i="414"/>
  <c r="R100" i="414"/>
  <c r="Y100" i="414" s="1"/>
  <c r="AA100" i="414" s="1"/>
  <c r="S100" i="414"/>
  <c r="T100" i="414" s="1"/>
  <c r="S93" i="414"/>
  <c r="S94" i="414"/>
  <c r="R94" i="414"/>
  <c r="V95" i="414"/>
  <c r="W95" i="414" s="1"/>
  <c r="R95" i="414"/>
  <c r="S97" i="414"/>
  <c r="S98" i="414"/>
  <c r="R98" i="414"/>
  <c r="V99" i="414"/>
  <c r="R99" i="414"/>
  <c r="S101" i="414"/>
  <c r="S92" i="414"/>
  <c r="S95" i="414"/>
  <c r="T95" i="414" s="1"/>
  <c r="S96" i="414"/>
  <c r="S99" i="414"/>
  <c r="V73" i="414"/>
  <c r="R73" i="414"/>
  <c r="Y73" i="414" s="1"/>
  <c r="AA73" i="414" s="1"/>
  <c r="R74" i="414"/>
  <c r="S78" i="414"/>
  <c r="T78" i="414" s="1"/>
  <c r="V74" i="414"/>
  <c r="W74" i="414" s="1"/>
  <c r="S74" i="414"/>
  <c r="T74" i="414" s="1"/>
  <c r="S75" i="414"/>
  <c r="R75" i="414"/>
  <c r="V80" i="414"/>
  <c r="W80" i="414" s="1"/>
  <c r="R80" i="414"/>
  <c r="S83" i="414"/>
  <c r="R83" i="414"/>
  <c r="R84" i="414"/>
  <c r="S87" i="414"/>
  <c r="R87" i="414"/>
  <c r="V75" i="414"/>
  <c r="W75" i="414" s="1"/>
  <c r="S76" i="414"/>
  <c r="S77" i="414"/>
  <c r="T77" i="414" s="1"/>
  <c r="S81" i="414"/>
  <c r="T81" i="414" s="1"/>
  <c r="S84" i="414"/>
  <c r="V87" i="414"/>
  <c r="W87" i="414" s="1"/>
  <c r="V88" i="414"/>
  <c r="W88" i="414" s="1"/>
  <c r="R88" i="414"/>
  <c r="S58" i="414"/>
  <c r="S65" i="414"/>
  <c r="R65" i="414"/>
  <c r="V67" i="414"/>
  <c r="S70" i="414"/>
  <c r="S60" i="414"/>
  <c r="V61" i="414"/>
  <c r="W61" i="414" s="1"/>
  <c r="V63" i="414"/>
  <c r="V65" i="414"/>
  <c r="W65" i="414" s="1"/>
  <c r="S66" i="414"/>
  <c r="V71" i="414"/>
  <c r="V47" i="414"/>
  <c r="W47" i="414" s="1"/>
  <c r="V50" i="414"/>
  <c r="R51" i="414"/>
  <c r="S54" i="414"/>
  <c r="S46" i="414"/>
  <c r="S51" i="414"/>
  <c r="V51" i="414"/>
  <c r="W51" i="414" s="1"/>
  <c r="S52" i="414"/>
  <c r="V54" i="414"/>
  <c r="S44" i="414"/>
  <c r="T44" i="414" s="1"/>
  <c r="S29" i="414"/>
  <c r="R38" i="414"/>
  <c r="V29" i="414"/>
  <c r="R30" i="414"/>
  <c r="S33" i="414"/>
  <c r="S41" i="414"/>
  <c r="V34" i="414"/>
  <c r="W34" i="414" s="1"/>
  <c r="S27" i="414"/>
  <c r="V38" i="414"/>
  <c r="W38" i="414" s="1"/>
  <c r="S30" i="414"/>
  <c r="V30" i="414"/>
  <c r="W30" i="414" s="1"/>
  <c r="S39" i="414"/>
  <c r="V41" i="414"/>
  <c r="U15" i="414"/>
  <c r="V20" i="414"/>
  <c r="S22" i="414"/>
  <c r="V13" i="414"/>
  <c r="W13" i="414" s="1"/>
  <c r="R13" i="414"/>
  <c r="Y13" i="414" s="1"/>
  <c r="AA13" i="414" s="1"/>
  <c r="R16" i="414"/>
  <c r="V17" i="414"/>
  <c r="R21" i="414"/>
  <c r="V16" i="414"/>
  <c r="W16" i="414" s="1"/>
  <c r="S19" i="414"/>
  <c r="V21" i="414"/>
  <c r="W21" i="414" s="1"/>
  <c r="V8" i="414"/>
  <c r="W8" i="414" s="1"/>
  <c r="R8" i="414"/>
  <c r="S11" i="414"/>
  <c r="N397" i="414"/>
  <c r="R10" i="414"/>
  <c r="S10" i="414"/>
  <c r="V10" i="414"/>
  <c r="S16" i="414"/>
  <c r="T16" i="414" s="1"/>
  <c r="S37" i="414"/>
  <c r="V37" i="414"/>
  <c r="R37" i="414"/>
  <c r="Y37" i="414" s="1"/>
  <c r="AA37" i="414" s="1"/>
  <c r="U40" i="414"/>
  <c r="V40" i="414"/>
  <c r="R40" i="414"/>
  <c r="S8" i="414"/>
  <c r="R11" i="414"/>
  <c r="V22" i="414"/>
  <c r="V25" i="414"/>
  <c r="S25" i="414"/>
  <c r="R25" i="414"/>
  <c r="Y25" i="414" s="1"/>
  <c r="AA25" i="414" s="1"/>
  <c r="S38" i="414"/>
  <c r="V49" i="414"/>
  <c r="R49" i="414"/>
  <c r="S49" i="414"/>
  <c r="V53" i="414"/>
  <c r="R53" i="414"/>
  <c r="S53" i="414"/>
  <c r="R56" i="414"/>
  <c r="Y56" i="414" s="1"/>
  <c r="AA56" i="414" s="1"/>
  <c r="R60" i="414"/>
  <c r="S64" i="414"/>
  <c r="V64" i="414"/>
  <c r="R64" i="414"/>
  <c r="U10" i="414"/>
  <c r="U11" i="414"/>
  <c r="S13" i="414"/>
  <c r="T13" i="414" s="1"/>
  <c r="V14" i="414"/>
  <c r="W14" i="414" s="1"/>
  <c r="S14" i="414"/>
  <c r="R14" i="414"/>
  <c r="S15" i="414"/>
  <c r="T15" i="414" s="1"/>
  <c r="R18" i="414"/>
  <c r="S18" i="414"/>
  <c r="V18" i="414"/>
  <c r="W18" i="414" s="1"/>
  <c r="R20" i="414"/>
  <c r="T20" i="414" s="1"/>
  <c r="S26" i="414"/>
  <c r="T26" i="414" s="1"/>
  <c r="R29" i="414"/>
  <c r="R33" i="414"/>
  <c r="U37" i="414"/>
  <c r="V39" i="414"/>
  <c r="S40" i="414"/>
  <c r="T40" i="414" s="1"/>
  <c r="R41" i="414"/>
  <c r="V44" i="414"/>
  <c r="W44" i="414" s="1"/>
  <c r="R46" i="414"/>
  <c r="T46" i="414" s="1"/>
  <c r="R50" i="414"/>
  <c r="T50" i="414" s="1"/>
  <c r="R54" i="414"/>
  <c r="U56" i="414"/>
  <c r="S57" i="414"/>
  <c r="T57" i="414" s="1"/>
  <c r="U60" i="414"/>
  <c r="S61" i="414"/>
  <c r="T61" i="414" s="1"/>
  <c r="U64" i="414"/>
  <c r="T11" i="414"/>
  <c r="S21" i="414"/>
  <c r="V59" i="414"/>
  <c r="W59" i="414" s="1"/>
  <c r="R59" i="414"/>
  <c r="S59" i="414"/>
  <c r="V19" i="414"/>
  <c r="V28" i="414"/>
  <c r="R28" i="414"/>
  <c r="S28" i="414"/>
  <c r="S32" i="414"/>
  <c r="T32" i="414" s="1"/>
  <c r="V32" i="414"/>
  <c r="R32" i="414"/>
  <c r="V11" i="414"/>
  <c r="W11" i="414" s="1"/>
  <c r="U20" i="414"/>
  <c r="W20" i="414" s="1"/>
  <c r="U25" i="414"/>
  <c r="U28" i="414"/>
  <c r="U29" i="414"/>
  <c r="U32" i="414"/>
  <c r="U33" i="414"/>
  <c r="W33" i="414" s="1"/>
  <c r="V35" i="414"/>
  <c r="S36" i="414"/>
  <c r="T36" i="414" s="1"/>
  <c r="U41" i="414"/>
  <c r="W41" i="414" s="1"/>
  <c r="U46" i="414"/>
  <c r="W46" i="414" s="1"/>
  <c r="V48" i="414"/>
  <c r="U49" i="414"/>
  <c r="U50" i="414"/>
  <c r="W50" i="414" s="1"/>
  <c r="U53" i="414"/>
  <c r="U54" i="414"/>
  <c r="W54" i="414" s="1"/>
  <c r="V56" i="414"/>
  <c r="V60" i="414"/>
  <c r="U63" i="414"/>
  <c r="R68" i="414"/>
  <c r="T68" i="414" s="1"/>
  <c r="V68" i="414"/>
  <c r="S69" i="414"/>
  <c r="T69" i="414" s="1"/>
  <c r="U71" i="414"/>
  <c r="U17" i="414"/>
  <c r="U19" i="414"/>
  <c r="U22" i="414"/>
  <c r="U35" i="414"/>
  <c r="U39" i="414"/>
  <c r="U48" i="414"/>
  <c r="R9" i="414"/>
  <c r="V9" i="414"/>
  <c r="W9" i="414" s="1"/>
  <c r="R17" i="414"/>
  <c r="R19" i="414"/>
  <c r="Y19" i="414" s="1"/>
  <c r="AA19" i="414" s="1"/>
  <c r="R22" i="414"/>
  <c r="R27" i="414"/>
  <c r="V27" i="414"/>
  <c r="W27" i="414" s="1"/>
  <c r="R31" i="414"/>
  <c r="V31" i="414"/>
  <c r="W31" i="414" s="1"/>
  <c r="R35" i="414"/>
  <c r="R39" i="414"/>
  <c r="R48" i="414"/>
  <c r="R52" i="414"/>
  <c r="V52" i="414"/>
  <c r="W52" i="414" s="1"/>
  <c r="R58" i="414"/>
  <c r="V58" i="414"/>
  <c r="W58" i="414" s="1"/>
  <c r="R62" i="414"/>
  <c r="V62" i="414"/>
  <c r="W62" i="414" s="1"/>
  <c r="S63" i="414"/>
  <c r="R66" i="414"/>
  <c r="T66" i="414" s="1"/>
  <c r="V66" i="414"/>
  <c r="W66" i="414" s="1"/>
  <c r="S67" i="414"/>
  <c r="R70" i="414"/>
  <c r="V70" i="414"/>
  <c r="W70" i="414" s="1"/>
  <c r="S71" i="414"/>
  <c r="U77" i="414"/>
  <c r="S79" i="414"/>
  <c r="V79" i="414"/>
  <c r="W79" i="414" s="1"/>
  <c r="R79" i="414"/>
  <c r="S80" i="414"/>
  <c r="S82" i="414"/>
  <c r="V82" i="414"/>
  <c r="W82" i="414" s="1"/>
  <c r="R82" i="414"/>
  <c r="Y82" i="414" s="1"/>
  <c r="AA82" i="414" s="1"/>
  <c r="V84" i="414"/>
  <c r="W84" i="414" s="1"/>
  <c r="S85" i="414"/>
  <c r="U68" i="414"/>
  <c r="U73" i="414"/>
  <c r="W73" i="414" s="1"/>
  <c r="V77" i="414"/>
  <c r="W77" i="414" s="1"/>
  <c r="W99" i="414"/>
  <c r="U67" i="414"/>
  <c r="W67" i="414" s="1"/>
  <c r="S86" i="414"/>
  <c r="V86" i="414"/>
  <c r="R86" i="414"/>
  <c r="R63" i="414"/>
  <c r="R67" i="414"/>
  <c r="R71" i="414"/>
  <c r="V76" i="414"/>
  <c r="W76" i="414" s="1"/>
  <c r="R76" i="414"/>
  <c r="V83" i="414"/>
  <c r="W83" i="414" s="1"/>
  <c r="U86" i="414"/>
  <c r="W125" i="414"/>
  <c r="U93" i="414"/>
  <c r="V94" i="414"/>
  <c r="W94" i="414" s="1"/>
  <c r="U97" i="414"/>
  <c r="V98" i="414"/>
  <c r="W98" i="414" s="1"/>
  <c r="V100" i="414"/>
  <c r="W100" i="414" s="1"/>
  <c r="U104" i="414"/>
  <c r="U106" i="414"/>
  <c r="V109" i="414"/>
  <c r="W109" i="414" s="1"/>
  <c r="U112" i="414"/>
  <c r="V113" i="414"/>
  <c r="W113" i="414" s="1"/>
  <c r="U116" i="414"/>
  <c r="V117" i="414"/>
  <c r="W117" i="414" s="1"/>
  <c r="V120" i="414"/>
  <c r="W120" i="414" s="1"/>
  <c r="V122" i="414"/>
  <c r="W122" i="414" s="1"/>
  <c r="U123" i="414"/>
  <c r="V124" i="414"/>
  <c r="W124" i="414" s="1"/>
  <c r="W173" i="414"/>
  <c r="U85" i="414"/>
  <c r="U92" i="414"/>
  <c r="R93" i="414"/>
  <c r="T93" i="414" s="1"/>
  <c r="V93" i="414"/>
  <c r="U96" i="414"/>
  <c r="R97" i="414"/>
  <c r="T97" i="414" s="1"/>
  <c r="V97" i="414"/>
  <c r="U103" i="414"/>
  <c r="R104" i="414"/>
  <c r="V104" i="414"/>
  <c r="U105" i="414"/>
  <c r="R106" i="414"/>
  <c r="V106" i="414"/>
  <c r="U111" i="414"/>
  <c r="R112" i="414"/>
  <c r="T112" i="414" s="1"/>
  <c r="V112" i="414"/>
  <c r="W112" i="414" s="1"/>
  <c r="U115" i="414"/>
  <c r="R116" i="414"/>
  <c r="T116" i="414" s="1"/>
  <c r="V116" i="414"/>
  <c r="U119" i="414"/>
  <c r="R121" i="414"/>
  <c r="R123" i="414"/>
  <c r="Y123" i="414" s="1"/>
  <c r="AA123" i="414" s="1"/>
  <c r="V123" i="414"/>
  <c r="U126" i="414"/>
  <c r="R85" i="414"/>
  <c r="V85" i="414"/>
  <c r="W85" i="414" s="1"/>
  <c r="R92" i="414"/>
  <c r="Y92" i="414" s="1"/>
  <c r="AA92" i="414" s="1"/>
  <c r="V92" i="414"/>
  <c r="W92" i="414" s="1"/>
  <c r="R96" i="414"/>
  <c r="V96" i="414"/>
  <c r="U101" i="414"/>
  <c r="W101" i="414" s="1"/>
  <c r="R103" i="414"/>
  <c r="Y103" i="414" s="1"/>
  <c r="AA103" i="414" s="1"/>
  <c r="V103" i="414"/>
  <c r="R105" i="414"/>
  <c r="Y105" i="414" s="1"/>
  <c r="AA105" i="414" s="1"/>
  <c r="V105" i="414"/>
  <c r="W105" i="414" s="1"/>
  <c r="R111" i="414"/>
  <c r="V111" i="414"/>
  <c r="W111" i="414" s="1"/>
  <c r="R115" i="414"/>
  <c r="V115" i="414"/>
  <c r="R119" i="414"/>
  <c r="V119" i="414"/>
  <c r="U125" i="414"/>
  <c r="R126" i="414"/>
  <c r="V126" i="414"/>
  <c r="V128" i="414"/>
  <c r="W128" i="414" s="1"/>
  <c r="R128" i="414"/>
  <c r="S130" i="414"/>
  <c r="V130" i="414"/>
  <c r="R130" i="414"/>
  <c r="W135" i="414"/>
  <c r="R101" i="414"/>
  <c r="R125" i="414"/>
  <c r="S127" i="414"/>
  <c r="T127" i="414" s="1"/>
  <c r="V127" i="414"/>
  <c r="W127" i="414" s="1"/>
  <c r="S128" i="414"/>
  <c r="T128" i="414" s="1"/>
  <c r="S129" i="414"/>
  <c r="T129" i="414" s="1"/>
  <c r="U130" i="414"/>
  <c r="T179" i="414"/>
  <c r="U129" i="414"/>
  <c r="S131" i="414"/>
  <c r="T131" i="414" s="1"/>
  <c r="U133" i="414"/>
  <c r="W133" i="414" s="1"/>
  <c r="R134" i="414"/>
  <c r="V134" i="414"/>
  <c r="W134" i="414" s="1"/>
  <c r="S135" i="414"/>
  <c r="T135" i="414" s="1"/>
  <c r="U137" i="414"/>
  <c r="R138" i="414"/>
  <c r="S139" i="414"/>
  <c r="T139" i="414" s="1"/>
  <c r="U141" i="414"/>
  <c r="W141" i="414" s="1"/>
  <c r="U144" i="414"/>
  <c r="W144" i="414" s="1"/>
  <c r="R145" i="414"/>
  <c r="V145" i="414"/>
  <c r="W145" i="414" s="1"/>
  <c r="S146" i="414"/>
  <c r="T146" i="414" s="1"/>
  <c r="U148" i="414"/>
  <c r="W148" i="414" s="1"/>
  <c r="R149" i="414"/>
  <c r="V149" i="414"/>
  <c r="W149" i="414" s="1"/>
  <c r="S150" i="414"/>
  <c r="T150" i="414" s="1"/>
  <c r="U152" i="414"/>
  <c r="W152" i="414" s="1"/>
  <c r="R153" i="414"/>
  <c r="V153" i="414"/>
  <c r="W153" i="414" s="1"/>
  <c r="S154" i="414"/>
  <c r="T154" i="414" s="1"/>
  <c r="R156" i="414"/>
  <c r="V156" i="414"/>
  <c r="W156" i="414" s="1"/>
  <c r="S157" i="414"/>
  <c r="T157" i="414" s="1"/>
  <c r="U159" i="414"/>
  <c r="W159" i="414" s="1"/>
  <c r="R160" i="414"/>
  <c r="V160" i="414"/>
  <c r="W160" i="414" s="1"/>
  <c r="S161" i="414"/>
  <c r="T161" i="414" s="1"/>
  <c r="U163" i="414"/>
  <c r="W163" i="414" s="1"/>
  <c r="R164" i="414"/>
  <c r="V164" i="414"/>
  <c r="W164" i="414" s="1"/>
  <c r="S165" i="414"/>
  <c r="T165" i="414" s="1"/>
  <c r="U167" i="414"/>
  <c r="W167" i="414" s="1"/>
  <c r="R168" i="414"/>
  <c r="V168" i="414"/>
  <c r="W168" i="414" s="1"/>
  <c r="S169" i="414"/>
  <c r="T169" i="414" s="1"/>
  <c r="S170" i="414"/>
  <c r="U171" i="414"/>
  <c r="W171" i="414" s="1"/>
  <c r="R172" i="414"/>
  <c r="V172" i="414"/>
  <c r="W172" i="414" s="1"/>
  <c r="S173" i="414"/>
  <c r="T173" i="414" s="1"/>
  <c r="U174" i="414"/>
  <c r="S178" i="414"/>
  <c r="T178" i="414" s="1"/>
  <c r="V178" i="414"/>
  <c r="R179" i="414"/>
  <c r="U132" i="414"/>
  <c r="S134" i="414"/>
  <c r="T134" i="414" s="1"/>
  <c r="U136" i="414"/>
  <c r="U140" i="414"/>
  <c r="U143" i="414"/>
  <c r="W143" i="414" s="1"/>
  <c r="Z143" i="414"/>
  <c r="S145" i="414"/>
  <c r="T145" i="414" s="1"/>
  <c r="U147" i="414"/>
  <c r="S149" i="414"/>
  <c r="U151" i="414"/>
  <c r="W151" i="414" s="1"/>
  <c r="S153" i="414"/>
  <c r="U155" i="414"/>
  <c r="W155" i="414" s="1"/>
  <c r="S156" i="414"/>
  <c r="U158" i="414"/>
  <c r="S160" i="414"/>
  <c r="U162" i="414"/>
  <c r="S164" i="414"/>
  <c r="U166" i="414"/>
  <c r="S168" i="414"/>
  <c r="T168" i="414" s="1"/>
  <c r="S172" i="414"/>
  <c r="V174" i="414"/>
  <c r="R132" i="414"/>
  <c r="T132" i="414" s="1"/>
  <c r="V132" i="414"/>
  <c r="W132" i="414" s="1"/>
  <c r="R136" i="414"/>
  <c r="V136" i="414"/>
  <c r="R140" i="414"/>
  <c r="T140" i="414" s="1"/>
  <c r="V140" i="414"/>
  <c r="R143" i="414"/>
  <c r="Y143" i="414" s="1"/>
  <c r="AA143" i="414" s="1"/>
  <c r="R147" i="414"/>
  <c r="T147" i="414" s="1"/>
  <c r="R151" i="414"/>
  <c r="R155" i="414"/>
  <c r="R158" i="414"/>
  <c r="T158" i="414" s="1"/>
  <c r="V158" i="414"/>
  <c r="R162" i="414"/>
  <c r="T162" i="414" s="1"/>
  <c r="V162" i="414"/>
  <c r="R166" i="414"/>
  <c r="T166" i="414" s="1"/>
  <c r="V166" i="414"/>
  <c r="U170" i="414"/>
  <c r="W170" i="414" s="1"/>
  <c r="R174" i="414"/>
  <c r="Z178" i="414"/>
  <c r="AB178" i="414" s="1"/>
  <c r="U179" i="414"/>
  <c r="W179" i="414" s="1"/>
  <c r="S180" i="414"/>
  <c r="T180" i="414" s="1"/>
  <c r="R170" i="414"/>
  <c r="U178" i="414"/>
  <c r="U181" i="414"/>
  <c r="R182" i="414"/>
  <c r="V182" i="414"/>
  <c r="W182" i="414" s="1"/>
  <c r="S183" i="414"/>
  <c r="U185" i="414"/>
  <c r="R186" i="414"/>
  <c r="V186" i="414"/>
  <c r="W186" i="414" s="1"/>
  <c r="S187" i="414"/>
  <c r="U189" i="414"/>
  <c r="R190" i="414"/>
  <c r="V190" i="414"/>
  <c r="W190" i="414" s="1"/>
  <c r="S191" i="414"/>
  <c r="U193" i="414"/>
  <c r="R194" i="414"/>
  <c r="V194" i="414"/>
  <c r="W194" i="414" s="1"/>
  <c r="R198" i="414"/>
  <c r="V198" i="414"/>
  <c r="W198" i="414" s="1"/>
  <c r="S199" i="414"/>
  <c r="U201" i="414"/>
  <c r="W201" i="414" s="1"/>
  <c r="R202" i="414"/>
  <c r="V202" i="414"/>
  <c r="W202" i="414" s="1"/>
  <c r="S203" i="414"/>
  <c r="U205" i="414"/>
  <c r="R206" i="414"/>
  <c r="V206" i="414"/>
  <c r="W206" i="414" s="1"/>
  <c r="S207" i="414"/>
  <c r="U209" i="414"/>
  <c r="W209" i="414" s="1"/>
  <c r="R210" i="414"/>
  <c r="V210" i="414"/>
  <c r="W210" i="414" s="1"/>
  <c r="S211" i="414"/>
  <c r="U213" i="414"/>
  <c r="R214" i="414"/>
  <c r="V214" i="414"/>
  <c r="S215" i="414"/>
  <c r="U217" i="414"/>
  <c r="W217" i="414" s="1"/>
  <c r="R218" i="414"/>
  <c r="V218" i="414"/>
  <c r="S219" i="414"/>
  <c r="T219" i="414" s="1"/>
  <c r="U221" i="414"/>
  <c r="W221" i="414" s="1"/>
  <c r="R222" i="414"/>
  <c r="V222" i="414"/>
  <c r="S223" i="414"/>
  <c r="R226" i="414"/>
  <c r="Y226" i="414" s="1"/>
  <c r="AA226" i="414" s="1"/>
  <c r="AB226" i="414" s="1"/>
  <c r="V226" i="414"/>
  <c r="S227" i="414"/>
  <c r="U229" i="414"/>
  <c r="R230" i="414"/>
  <c r="V230" i="414"/>
  <c r="W230" i="414" s="1"/>
  <c r="S231" i="414"/>
  <c r="V233" i="414"/>
  <c r="W233" i="414" s="1"/>
  <c r="R233" i="414"/>
  <c r="U180" i="414"/>
  <c r="W180" i="414" s="1"/>
  <c r="R181" i="414"/>
  <c r="V181" i="414"/>
  <c r="S182" i="414"/>
  <c r="T182" i="414" s="1"/>
  <c r="U184" i="414"/>
  <c r="W184" i="414" s="1"/>
  <c r="R185" i="414"/>
  <c r="V185" i="414"/>
  <c r="S186" i="414"/>
  <c r="U188" i="414"/>
  <c r="W188" i="414" s="1"/>
  <c r="R189" i="414"/>
  <c r="T189" i="414" s="1"/>
  <c r="V189" i="414"/>
  <c r="W189" i="414" s="1"/>
  <c r="S190" i="414"/>
  <c r="U192" i="414"/>
  <c r="W192" i="414" s="1"/>
  <c r="R193" i="414"/>
  <c r="T193" i="414" s="1"/>
  <c r="V193" i="414"/>
  <c r="S194" i="414"/>
  <c r="S198" i="414"/>
  <c r="R201" i="414"/>
  <c r="S202" i="414"/>
  <c r="T202" i="414" s="1"/>
  <c r="R205" i="414"/>
  <c r="S206" i="414"/>
  <c r="R209" i="414"/>
  <c r="S210" i="414"/>
  <c r="T210" i="414" s="1"/>
  <c r="R213" i="414"/>
  <c r="S214" i="414"/>
  <c r="R217" i="414"/>
  <c r="S218" i="414"/>
  <c r="T218" i="414" s="1"/>
  <c r="R221" i="414"/>
  <c r="S222" i="414"/>
  <c r="T222" i="414" s="1"/>
  <c r="S226" i="414"/>
  <c r="U228" i="414"/>
  <c r="W228" i="414" s="1"/>
  <c r="R229" i="414"/>
  <c r="S230" i="414"/>
  <c r="U232" i="414"/>
  <c r="W232" i="414" s="1"/>
  <c r="S235" i="414"/>
  <c r="V235" i="414"/>
  <c r="R235" i="414"/>
  <c r="W255" i="414"/>
  <c r="U183" i="414"/>
  <c r="W183" i="414" s="1"/>
  <c r="U187" i="414"/>
  <c r="W187" i="414" s="1"/>
  <c r="U191" i="414"/>
  <c r="U199" i="414"/>
  <c r="W199" i="414" s="1"/>
  <c r="V200" i="414"/>
  <c r="W200" i="414" s="1"/>
  <c r="U203" i="414"/>
  <c r="W203" i="414" s="1"/>
  <c r="V204" i="414"/>
  <c r="W204" i="414" s="1"/>
  <c r="U207" i="414"/>
  <c r="V208" i="414"/>
  <c r="W208" i="414" s="1"/>
  <c r="U211" i="414"/>
  <c r="W211" i="414" s="1"/>
  <c r="V212" i="414"/>
  <c r="W212" i="414" s="1"/>
  <c r="U215" i="414"/>
  <c r="V216" i="414"/>
  <c r="W216" i="414" s="1"/>
  <c r="U219" i="414"/>
  <c r="W219" i="414" s="1"/>
  <c r="V220" i="414"/>
  <c r="W220" i="414" s="1"/>
  <c r="U223" i="414"/>
  <c r="W223" i="414" s="1"/>
  <c r="U227" i="414"/>
  <c r="W227" i="414" s="1"/>
  <c r="U231" i="414"/>
  <c r="U235" i="414"/>
  <c r="R183" i="414"/>
  <c r="R187" i="414"/>
  <c r="R191" i="414"/>
  <c r="R199" i="414"/>
  <c r="R203" i="414"/>
  <c r="R207" i="414"/>
  <c r="R211" i="414"/>
  <c r="U214" i="414"/>
  <c r="R215" i="414"/>
  <c r="U218" i="414"/>
  <c r="R219" i="414"/>
  <c r="U222" i="414"/>
  <c r="R223" i="414"/>
  <c r="U226" i="414"/>
  <c r="R227" i="414"/>
  <c r="R231" i="414"/>
  <c r="S234" i="414"/>
  <c r="W236" i="414"/>
  <c r="U234" i="414"/>
  <c r="S236" i="414"/>
  <c r="T236" i="414" s="1"/>
  <c r="U238" i="414"/>
  <c r="R239" i="414"/>
  <c r="V239" i="414"/>
  <c r="W239" i="414" s="1"/>
  <c r="S240" i="414"/>
  <c r="T240" i="414" s="1"/>
  <c r="U242" i="414"/>
  <c r="R243" i="414"/>
  <c r="V243" i="414"/>
  <c r="W243" i="414" s="1"/>
  <c r="V245" i="414"/>
  <c r="U248" i="414"/>
  <c r="R249" i="414"/>
  <c r="V249" i="414"/>
  <c r="S250" i="414"/>
  <c r="T250" i="414" s="1"/>
  <c r="U252" i="414"/>
  <c r="W252" i="414" s="1"/>
  <c r="R253" i="414"/>
  <c r="V253" i="414"/>
  <c r="S254" i="414"/>
  <c r="V256" i="414"/>
  <c r="W256" i="414" s="1"/>
  <c r="V259" i="414"/>
  <c r="W259" i="414" s="1"/>
  <c r="R259" i="414"/>
  <c r="V264" i="414"/>
  <c r="W264" i="414" s="1"/>
  <c r="W291" i="414"/>
  <c r="R234" i="414"/>
  <c r="V234" i="414"/>
  <c r="W234" i="414" s="1"/>
  <c r="U237" i="414"/>
  <c r="R238" i="414"/>
  <c r="V238" i="414"/>
  <c r="S239" i="414"/>
  <c r="U241" i="414"/>
  <c r="W241" i="414" s="1"/>
  <c r="R242" i="414"/>
  <c r="V242" i="414"/>
  <c r="S243" i="414"/>
  <c r="U244" i="414"/>
  <c r="W244" i="414" s="1"/>
  <c r="R248" i="414"/>
  <c r="S249" i="414"/>
  <c r="R252" i="414"/>
  <c r="S253" i="414"/>
  <c r="R256" i="414"/>
  <c r="V257" i="414"/>
  <c r="W257" i="414" s="1"/>
  <c r="R257" i="414"/>
  <c r="T257" i="414" s="1"/>
  <c r="S258" i="414"/>
  <c r="T258" i="414" s="1"/>
  <c r="V258" i="414"/>
  <c r="W258" i="414" s="1"/>
  <c r="S259" i="414"/>
  <c r="S263" i="414"/>
  <c r="T263" i="414" s="1"/>
  <c r="V263" i="414"/>
  <c r="W263" i="414" s="1"/>
  <c r="R263" i="414"/>
  <c r="R237" i="414"/>
  <c r="T237" i="414" s="1"/>
  <c r="R241" i="414"/>
  <c r="T241" i="414" s="1"/>
  <c r="R244" i="414"/>
  <c r="T244" i="414" s="1"/>
  <c r="R245" i="414"/>
  <c r="U259" i="414"/>
  <c r="S260" i="414"/>
  <c r="T260" i="414" s="1"/>
  <c r="V261" i="414"/>
  <c r="W261" i="414" s="1"/>
  <c r="R261" i="414"/>
  <c r="T261" i="414" s="1"/>
  <c r="S267" i="414"/>
  <c r="V267" i="414"/>
  <c r="W267" i="414" s="1"/>
  <c r="R267" i="414"/>
  <c r="W278" i="414"/>
  <c r="U245" i="414"/>
  <c r="U249" i="414"/>
  <c r="U253" i="414"/>
  <c r="V268" i="414"/>
  <c r="W268" i="414" s="1"/>
  <c r="U271" i="414"/>
  <c r="U274" i="414"/>
  <c r="U277" i="414"/>
  <c r="S279" i="414"/>
  <c r="U281" i="414"/>
  <c r="R282" i="414"/>
  <c r="V282" i="414"/>
  <c r="W282" i="414" s="1"/>
  <c r="S283" i="414"/>
  <c r="U285" i="414"/>
  <c r="R286" i="414"/>
  <c r="V286" i="414"/>
  <c r="W286" i="414" s="1"/>
  <c r="S287" i="414"/>
  <c r="V290" i="414"/>
  <c r="W290" i="414" s="1"/>
  <c r="R290" i="414"/>
  <c r="T290" i="414" s="1"/>
  <c r="U262" i="414"/>
  <c r="W262" i="414" s="1"/>
  <c r="U266" i="414"/>
  <c r="U270" i="414"/>
  <c r="W270" i="414" s="1"/>
  <c r="R271" i="414"/>
  <c r="V271" i="414"/>
  <c r="U273" i="414"/>
  <c r="R274" i="414"/>
  <c r="T274" i="414" s="1"/>
  <c r="V274" i="414"/>
  <c r="U276" i="414"/>
  <c r="Z276" i="414"/>
  <c r="R277" i="414"/>
  <c r="T277" i="414" s="1"/>
  <c r="V277" i="414"/>
  <c r="W277" i="414" s="1"/>
  <c r="S278" i="414"/>
  <c r="T278" i="414" s="1"/>
  <c r="U280" i="414"/>
  <c r="R281" i="414"/>
  <c r="V281" i="414"/>
  <c r="S282" i="414"/>
  <c r="U284" i="414"/>
  <c r="R285" i="414"/>
  <c r="T285" i="414" s="1"/>
  <c r="V285" i="414"/>
  <c r="S286" i="414"/>
  <c r="T286" i="414" s="1"/>
  <c r="U288" i="414"/>
  <c r="U265" i="414"/>
  <c r="U269" i="414"/>
  <c r="W269" i="414" s="1"/>
  <c r="R273" i="414"/>
  <c r="Y273" i="414" s="1"/>
  <c r="AA273" i="414" s="1"/>
  <c r="V273" i="414"/>
  <c r="R276" i="414"/>
  <c r="Y276" i="414" s="1"/>
  <c r="AA276" i="414" s="1"/>
  <c r="V276" i="414"/>
  <c r="U279" i="414"/>
  <c r="R280" i="414"/>
  <c r="V280" i="414"/>
  <c r="W280" i="414" s="1"/>
  <c r="U283" i="414"/>
  <c r="W283" i="414" s="1"/>
  <c r="R284" i="414"/>
  <c r="V284" i="414"/>
  <c r="U287" i="414"/>
  <c r="R288" i="414"/>
  <c r="T288" i="414" s="1"/>
  <c r="V288" i="414"/>
  <c r="W288" i="414" s="1"/>
  <c r="V292" i="414"/>
  <c r="W292" i="414" s="1"/>
  <c r="R292" i="414"/>
  <c r="R265" i="414"/>
  <c r="T265" i="414" s="1"/>
  <c r="R269" i="414"/>
  <c r="T269" i="414" s="1"/>
  <c r="R279" i="414"/>
  <c r="R283" i="414"/>
  <c r="R287" i="414"/>
  <c r="S292" i="414"/>
  <c r="T292" i="414" s="1"/>
  <c r="U294" i="414"/>
  <c r="S296" i="414"/>
  <c r="U298" i="414"/>
  <c r="S300" i="414"/>
  <c r="U302" i="414"/>
  <c r="S304" i="414"/>
  <c r="U307" i="414"/>
  <c r="V373" i="414"/>
  <c r="T395" i="414"/>
  <c r="S289" i="414"/>
  <c r="T289" i="414" s="1"/>
  <c r="U291" i="414"/>
  <c r="R294" i="414"/>
  <c r="V294" i="414"/>
  <c r="W294" i="414" s="1"/>
  <c r="S295" i="414"/>
  <c r="T295" i="414" s="1"/>
  <c r="R298" i="414"/>
  <c r="V298" i="414"/>
  <c r="R302" i="414"/>
  <c r="V302" i="414"/>
  <c r="S303" i="414"/>
  <c r="T303" i="414" s="1"/>
  <c r="U306" i="414"/>
  <c r="W306" i="414" s="1"/>
  <c r="R307" i="414"/>
  <c r="V307" i="414"/>
  <c r="S371" i="414"/>
  <c r="V371" i="414"/>
  <c r="W371" i="414" s="1"/>
  <c r="R371" i="414"/>
  <c r="Y371" i="414" s="1"/>
  <c r="AA371" i="414" s="1"/>
  <c r="W388" i="414"/>
  <c r="U296" i="414"/>
  <c r="V297" i="414"/>
  <c r="W297" i="414" s="1"/>
  <c r="U300" i="414"/>
  <c r="W300" i="414" s="1"/>
  <c r="V301" i="414"/>
  <c r="W301" i="414" s="1"/>
  <c r="U304" i="414"/>
  <c r="W304" i="414" s="1"/>
  <c r="S378" i="414"/>
  <c r="V378" i="414"/>
  <c r="R378" i="414"/>
  <c r="Y378" i="414" s="1"/>
  <c r="AA378" i="414" s="1"/>
  <c r="R293" i="414"/>
  <c r="R296" i="414"/>
  <c r="R300" i="414"/>
  <c r="R304" i="414"/>
  <c r="U378" i="414"/>
  <c r="U381" i="414"/>
  <c r="U385" i="414"/>
  <c r="U390" i="414"/>
  <c r="S379" i="414"/>
  <c r="T379" i="414" s="1"/>
  <c r="R381" i="414"/>
  <c r="Y381" i="414" s="1"/>
  <c r="AA381" i="414" s="1"/>
  <c r="V381" i="414"/>
  <c r="R385" i="414"/>
  <c r="Y385" i="414" s="1"/>
  <c r="AA385" i="414" s="1"/>
  <c r="V385" i="414"/>
  <c r="W385" i="414" s="1"/>
  <c r="S386" i="414"/>
  <c r="R390" i="414"/>
  <c r="V390" i="414"/>
  <c r="W390" i="414" s="1"/>
  <c r="S391" i="414"/>
  <c r="T391" i="414" s="1"/>
  <c r="U373" i="414"/>
  <c r="U395" i="414"/>
  <c r="W395" i="414" s="1"/>
  <c r="R373" i="414"/>
  <c r="R395" i="414"/>
  <c r="A27" i="52"/>
  <c r="A28" i="52" s="1"/>
  <c r="A29" i="52" s="1"/>
  <c r="A30" i="52" s="1"/>
  <c r="A31" i="52" s="1"/>
  <c r="A32" i="52" s="1"/>
  <c r="A33" i="52" s="1"/>
  <c r="A34" i="52" s="1"/>
  <c r="A35" i="52" s="1"/>
  <c r="A36" i="52" s="1"/>
  <c r="W373" i="414" l="1"/>
  <c r="T371" i="414"/>
  <c r="T230" i="414"/>
  <c r="W181" i="414"/>
  <c r="T211" i="414"/>
  <c r="W115" i="414"/>
  <c r="W56" i="414"/>
  <c r="W29" i="414"/>
  <c r="T60" i="414"/>
  <c r="T84" i="414"/>
  <c r="T87" i="414"/>
  <c r="T152" i="414"/>
  <c r="W205" i="414"/>
  <c r="T216" i="414"/>
  <c r="T264" i="414"/>
  <c r="W248" i="414"/>
  <c r="T388" i="414"/>
  <c r="T109" i="414"/>
  <c r="W298" i="414"/>
  <c r="T67" i="414"/>
  <c r="W63" i="414"/>
  <c r="T123" i="414"/>
  <c r="W15" i="414"/>
  <c r="T52" i="414"/>
  <c r="T99" i="414"/>
  <c r="T137" i="414"/>
  <c r="T120" i="414"/>
  <c r="W229" i="414"/>
  <c r="T190" i="414"/>
  <c r="W96" i="414"/>
  <c r="T83" i="414"/>
  <c r="T119" i="414"/>
  <c r="T235" i="414"/>
  <c r="W213" i="414"/>
  <c r="W207" i="414"/>
  <c r="W266" i="414"/>
  <c r="W293" i="414"/>
  <c r="T393" i="414"/>
  <c r="W93" i="414"/>
  <c r="W86" i="414"/>
  <c r="W60" i="414"/>
  <c r="T29" i="414"/>
  <c r="T124" i="414"/>
  <c r="AB143" i="414"/>
  <c r="T21" i="414"/>
  <c r="W32" i="414"/>
  <c r="T34" i="414"/>
  <c r="T386" i="414"/>
  <c r="T381" i="414"/>
  <c r="W378" i="414"/>
  <c r="W279" i="414"/>
  <c r="W281" i="414"/>
  <c r="W287" i="414"/>
  <c r="W296" i="414"/>
  <c r="T293" i="414"/>
  <c r="W276" i="414"/>
  <c r="T297" i="414"/>
  <c r="T273" i="414"/>
  <c r="W273" i="414"/>
  <c r="W274" i="414"/>
  <c r="T259" i="414"/>
  <c r="T253" i="414"/>
  <c r="T254" i="414"/>
  <c r="T268" i="414"/>
  <c r="W265" i="414"/>
  <c r="T248" i="414"/>
  <c r="T266" i="414"/>
  <c r="T247" i="414"/>
  <c r="T243" i="414"/>
  <c r="W237" i="414"/>
  <c r="T232" i="414"/>
  <c r="W242" i="414"/>
  <c r="T239" i="414"/>
  <c r="W231" i="414"/>
  <c r="W235" i="414"/>
  <c r="W226" i="414"/>
  <c r="T208" i="414"/>
  <c r="W218" i="414"/>
  <c r="T200" i="414"/>
  <c r="W215" i="414"/>
  <c r="T221" i="414"/>
  <c r="T213" i="414"/>
  <c r="T185" i="414"/>
  <c r="T181" i="414"/>
  <c r="T184" i="414"/>
  <c r="W191" i="414"/>
  <c r="T187" i="414"/>
  <c r="T194" i="414"/>
  <c r="T186" i="414"/>
  <c r="T160" i="414"/>
  <c r="T174" i="414"/>
  <c r="W147" i="414"/>
  <c r="W162" i="414"/>
  <c r="W174" i="414"/>
  <c r="W130" i="414"/>
  <c r="W140" i="414"/>
  <c r="W137" i="414"/>
  <c r="W129" i="414"/>
  <c r="T130" i="414"/>
  <c r="T136" i="414"/>
  <c r="T94" i="414"/>
  <c r="T98" i="414"/>
  <c r="T85" i="414"/>
  <c r="T75" i="414"/>
  <c r="T82" i="414"/>
  <c r="T79" i="414"/>
  <c r="T88" i="414"/>
  <c r="T80" i="414"/>
  <c r="T73" i="414"/>
  <c r="T65" i="414"/>
  <c r="T63" i="414"/>
  <c r="W71" i="414"/>
  <c r="T64" i="414"/>
  <c r="T51" i="414"/>
  <c r="W53" i="414"/>
  <c r="T33" i="414"/>
  <c r="T25" i="414"/>
  <c r="W28" i="414"/>
  <c r="T38" i="414"/>
  <c r="T37" i="414"/>
  <c r="T35" i="414"/>
  <c r="T30" i="414"/>
  <c r="T14" i="414"/>
  <c r="W17" i="414"/>
  <c r="T18" i="414"/>
  <c r="W22" i="414"/>
  <c r="W10" i="414"/>
  <c r="T10" i="414"/>
  <c r="T8" i="414"/>
  <c r="T276" i="414"/>
  <c r="T284" i="414"/>
  <c r="T203" i="414"/>
  <c r="T229" i="414"/>
  <c r="T205" i="414"/>
  <c r="T101" i="414"/>
  <c r="T111" i="414"/>
  <c r="W68" i="414"/>
  <c r="T58" i="414"/>
  <c r="T378" i="414"/>
  <c r="T296" i="414"/>
  <c r="T287" i="414"/>
  <c r="T281" i="414"/>
  <c r="T238" i="414"/>
  <c r="W193" i="414"/>
  <c r="W185" i="414"/>
  <c r="T231" i="414"/>
  <c r="T151" i="414"/>
  <c r="W119" i="414"/>
  <c r="W123" i="414"/>
  <c r="W116" i="414"/>
  <c r="W97" i="414"/>
  <c r="T106" i="414"/>
  <c r="T92" i="414"/>
  <c r="T105" i="414"/>
  <c r="T71" i="414"/>
  <c r="W48" i="414"/>
  <c r="W35" i="414"/>
  <c r="T70" i="414"/>
  <c r="T62" i="414"/>
  <c r="T54" i="414"/>
  <c r="W49" i="414"/>
  <c r="T39" i="414"/>
  <c r="T19" i="414"/>
  <c r="T234" i="414"/>
  <c r="T41" i="414"/>
  <c r="W381" i="414"/>
  <c r="T307" i="414"/>
  <c r="T294" i="414"/>
  <c r="T373" i="414"/>
  <c r="T279" i="414"/>
  <c r="T271" i="414"/>
  <c r="W307" i="414"/>
  <c r="W302" i="414"/>
  <c r="T390" i="414"/>
  <c r="T304" i="414"/>
  <c r="T298" i="414"/>
  <c r="T302" i="414"/>
  <c r="W285" i="414"/>
  <c r="T282" i="414"/>
  <c r="AB276" i="414"/>
  <c r="T267" i="414"/>
  <c r="T249" i="414"/>
  <c r="T280" i="414"/>
  <c r="W253" i="414"/>
  <c r="T256" i="414"/>
  <c r="T226" i="414"/>
  <c r="T214" i="414"/>
  <c r="T223" i="414"/>
  <c r="T215" i="414"/>
  <c r="T207" i="414"/>
  <c r="T199" i="414"/>
  <c r="T191" i="414"/>
  <c r="T183" i="414"/>
  <c r="W166" i="414"/>
  <c r="W158" i="414"/>
  <c r="W136" i="414"/>
  <c r="T233" i="414"/>
  <c r="T217" i="414"/>
  <c r="T209" i="414"/>
  <c r="T201" i="414"/>
  <c r="T155" i="414"/>
  <c r="W104" i="414"/>
  <c r="T138" i="414"/>
  <c r="T104" i="414"/>
  <c r="T86" i="414"/>
  <c r="T96" i="414"/>
  <c r="T125" i="414"/>
  <c r="T115" i="414"/>
  <c r="T103" i="414"/>
  <c r="T28" i="414"/>
  <c r="T59" i="414"/>
  <c r="T76" i="414"/>
  <c r="W39" i="414"/>
  <c r="T53" i="414"/>
  <c r="W40" i="414"/>
  <c r="W37" i="414"/>
  <c r="T27" i="414"/>
  <c r="T31" i="414"/>
  <c r="T17" i="414"/>
  <c r="T385" i="414"/>
  <c r="T300" i="414"/>
  <c r="W284" i="414"/>
  <c r="W271" i="414"/>
  <c r="T283" i="414"/>
  <c r="W238" i="414"/>
  <c r="W249" i="414"/>
  <c r="W245" i="414"/>
  <c r="T252" i="414"/>
  <c r="T206" i="414"/>
  <c r="T198" i="414"/>
  <c r="T242" i="414"/>
  <c r="T227" i="414"/>
  <c r="W222" i="414"/>
  <c r="W214" i="414"/>
  <c r="T172" i="414"/>
  <c r="T164" i="414"/>
  <c r="T156" i="414"/>
  <c r="T153" i="414"/>
  <c r="T149" i="414"/>
  <c r="W178" i="414"/>
  <c r="T170" i="414"/>
  <c r="T143" i="414"/>
  <c r="W126" i="414"/>
  <c r="W103" i="414"/>
  <c r="W106" i="414"/>
  <c r="T126" i="414"/>
  <c r="T121" i="414"/>
  <c r="W19" i="414"/>
  <c r="W64" i="414"/>
  <c r="T49" i="414"/>
  <c r="W25" i="414"/>
  <c r="T56" i="414"/>
  <c r="T48" i="414"/>
  <c r="T22" i="414"/>
  <c r="T9" i="414"/>
  <c r="T10" i="43"/>
  <c r="U10" i="43" s="1"/>
  <c r="T11" i="43"/>
  <c r="U11" i="43" s="1"/>
  <c r="T12" i="43"/>
  <c r="U12" i="43" s="1"/>
  <c r="T14" i="43"/>
  <c r="U14" i="43" s="1"/>
  <c r="T15" i="43"/>
  <c r="U15" i="43" s="1"/>
  <c r="T16" i="43"/>
  <c r="U16" i="43" s="1"/>
  <c r="T13" i="43"/>
  <c r="U13" i="43" s="1"/>
  <c r="T17" i="43"/>
  <c r="U17" i="43" s="1"/>
  <c r="T18" i="43"/>
  <c r="U18" i="43" s="1"/>
  <c r="T19" i="43"/>
  <c r="U19" i="43" s="1"/>
  <c r="T20" i="43"/>
  <c r="U20" i="43" s="1"/>
  <c r="T21" i="43"/>
  <c r="U21" i="43" s="1"/>
  <c r="T90" i="43"/>
  <c r="U90" i="43" s="1"/>
  <c r="T91" i="43"/>
  <c r="U91" i="43" s="1"/>
  <c r="T92" i="43"/>
  <c r="U92" i="43" s="1"/>
  <c r="T93" i="43"/>
  <c r="U93" i="43" s="1"/>
  <c r="T94" i="43"/>
  <c r="U94" i="43" s="1"/>
  <c r="T95" i="43"/>
  <c r="U95" i="43" s="1"/>
  <c r="T96" i="43"/>
  <c r="U96" i="43" s="1"/>
  <c r="T97" i="43"/>
  <c r="U97" i="43" s="1"/>
  <c r="T98" i="43"/>
  <c r="U98" i="43" s="1"/>
  <c r="T99" i="43"/>
  <c r="U99" i="43" s="1"/>
  <c r="T100" i="43"/>
  <c r="U100" i="43" s="1"/>
  <c r="T101" i="43"/>
  <c r="U101" i="43" s="1"/>
  <c r="T102" i="43"/>
  <c r="U102" i="43" s="1"/>
  <c r="T103" i="43"/>
  <c r="U103" i="43" s="1"/>
  <c r="T104" i="43"/>
  <c r="U104" i="43" s="1"/>
  <c r="T64" i="43"/>
  <c r="U64" i="43" s="1"/>
  <c r="T65" i="43"/>
  <c r="U65" i="43" s="1"/>
  <c r="T66" i="43"/>
  <c r="U66" i="43" s="1"/>
  <c r="T67" i="43"/>
  <c r="U67" i="43" s="1"/>
  <c r="T68" i="43"/>
  <c r="U68" i="43" s="1"/>
  <c r="T69" i="43"/>
  <c r="U69" i="43" s="1"/>
  <c r="T70" i="43"/>
  <c r="U70" i="43" s="1"/>
  <c r="T71" i="43"/>
  <c r="U71" i="43" s="1"/>
  <c r="T72" i="43"/>
  <c r="U72" i="43" s="1"/>
  <c r="T73" i="43"/>
  <c r="U73" i="43" s="1"/>
  <c r="T74" i="43"/>
  <c r="T76" i="43"/>
  <c r="U76" i="43" s="1"/>
  <c r="T121" i="43"/>
  <c r="U121" i="43" s="1"/>
  <c r="T77" i="43"/>
  <c r="U77" i="43" s="1"/>
  <c r="T79" i="43"/>
  <c r="U79" i="43" s="1"/>
  <c r="T80" i="43"/>
  <c r="U80" i="43" s="1"/>
  <c r="T81" i="43"/>
  <c r="U81" i="43" s="1"/>
  <c r="T82" i="43"/>
  <c r="U82" i="43" s="1"/>
  <c r="T83" i="43"/>
  <c r="U83" i="43" s="1"/>
  <c r="T84" i="43"/>
  <c r="U84" i="43" s="1"/>
  <c r="T85" i="43"/>
  <c r="U85" i="43" s="1"/>
  <c r="T86" i="43"/>
  <c r="U86" i="43" s="1"/>
  <c r="T87" i="43"/>
  <c r="U87" i="43" s="1"/>
  <c r="T88" i="43"/>
  <c r="U88" i="43" s="1"/>
  <c r="T78" i="43"/>
  <c r="U78" i="43" s="1"/>
  <c r="T89" i="43"/>
  <c r="U89" i="43" s="1"/>
  <c r="T105" i="43"/>
  <c r="U105" i="43" s="1"/>
  <c r="T106" i="43"/>
  <c r="U106" i="43" s="1"/>
  <c r="T117" i="43"/>
  <c r="U117" i="43" s="1"/>
  <c r="T107" i="43"/>
  <c r="U107" i="43" s="1"/>
  <c r="T108" i="43"/>
  <c r="U108" i="43" s="1"/>
  <c r="T109" i="43"/>
  <c r="U109" i="43" s="1"/>
  <c r="T110" i="43"/>
  <c r="U110" i="43" s="1"/>
  <c r="T111" i="43"/>
  <c r="U111" i="43" s="1"/>
  <c r="T112" i="43"/>
  <c r="U112" i="43" s="1"/>
  <c r="T113" i="43"/>
  <c r="U113" i="43" s="1"/>
  <c r="T114" i="43"/>
  <c r="U114" i="43" s="1"/>
  <c r="T115" i="43"/>
  <c r="U115" i="43" s="1"/>
  <c r="T118" i="43"/>
  <c r="U118" i="43" s="1"/>
  <c r="T116" i="43"/>
  <c r="U116" i="43" s="1"/>
  <c r="T119" i="43"/>
  <c r="T120" i="43"/>
  <c r="U120" i="43" s="1"/>
  <c r="T22" i="43"/>
  <c r="U22" i="43" s="1"/>
  <c r="T23" i="43"/>
  <c r="U23" i="43" s="1"/>
  <c r="T24" i="43"/>
  <c r="U24" i="43" s="1"/>
  <c r="T29" i="43"/>
  <c r="U29" i="43" s="1"/>
  <c r="T25" i="43"/>
  <c r="U25" i="43" s="1"/>
  <c r="T26" i="43"/>
  <c r="U26" i="43" s="1"/>
  <c r="T27" i="43"/>
  <c r="U27" i="43" s="1"/>
  <c r="T28" i="43"/>
  <c r="U28" i="43" s="1"/>
  <c r="T30" i="43"/>
  <c r="U30" i="43" s="1"/>
  <c r="T31" i="43"/>
  <c r="U31" i="43" s="1"/>
  <c r="T32" i="43"/>
  <c r="U32" i="43" s="1"/>
  <c r="T33" i="43"/>
  <c r="U33" i="43" s="1"/>
  <c r="T34" i="43"/>
  <c r="U34" i="43" s="1"/>
  <c r="T35" i="43"/>
  <c r="U35" i="43" s="1"/>
  <c r="T36" i="43"/>
  <c r="U36" i="43" s="1"/>
  <c r="T37" i="43"/>
  <c r="U37" i="43" s="1"/>
  <c r="T38" i="43"/>
  <c r="U38" i="43" s="1"/>
  <c r="T39" i="43"/>
  <c r="U39" i="43" s="1"/>
  <c r="T40" i="43"/>
  <c r="U40" i="43" s="1"/>
  <c r="T41" i="43"/>
  <c r="U41" i="43" s="1"/>
  <c r="T42" i="43"/>
  <c r="U42" i="43" s="1"/>
  <c r="T43" i="43"/>
  <c r="U43" i="43" s="1"/>
  <c r="T50" i="43"/>
  <c r="U50" i="43" s="1"/>
  <c r="T44" i="43"/>
  <c r="U44" i="43" s="1"/>
  <c r="T45" i="43"/>
  <c r="U45" i="43" s="1"/>
  <c r="T46" i="43"/>
  <c r="U46" i="43" s="1"/>
  <c r="T51" i="43"/>
  <c r="U51" i="43" s="1"/>
  <c r="T52" i="43"/>
  <c r="U52" i="43" s="1"/>
  <c r="T53" i="43"/>
  <c r="U53" i="43" s="1"/>
  <c r="T54" i="43"/>
  <c r="U54" i="43" s="1"/>
  <c r="T55" i="43"/>
  <c r="U55" i="43" s="1"/>
  <c r="T47" i="43"/>
  <c r="U47" i="43" s="1"/>
  <c r="T48" i="43"/>
  <c r="U48" i="43" s="1"/>
  <c r="T56" i="43"/>
  <c r="U56" i="43" s="1"/>
  <c r="T49" i="43"/>
  <c r="U49" i="43" s="1"/>
  <c r="T57" i="43"/>
  <c r="U57" i="43" s="1"/>
  <c r="T58" i="43"/>
  <c r="U58" i="43" s="1"/>
  <c r="T59" i="43"/>
  <c r="U59" i="43" s="1"/>
  <c r="T63" i="43"/>
  <c r="U63" i="43" s="1"/>
  <c r="T60" i="43"/>
  <c r="U60" i="43" s="1"/>
  <c r="T61" i="43"/>
  <c r="U61" i="43" s="1"/>
  <c r="T247" i="43"/>
  <c r="U247" i="43" s="1"/>
  <c r="T267" i="43"/>
  <c r="U267" i="43" s="1"/>
  <c r="T250" i="43"/>
  <c r="U250" i="43" s="1"/>
  <c r="T251" i="43"/>
  <c r="U251" i="43" s="1"/>
  <c r="T252" i="43"/>
  <c r="U252" i="43" s="1"/>
  <c r="T253" i="43"/>
  <c r="U253" i="43" s="1"/>
  <c r="T254" i="43"/>
  <c r="U254" i="43" s="1"/>
  <c r="T255" i="43"/>
  <c r="U255" i="43" s="1"/>
  <c r="T256" i="43"/>
  <c r="U256" i="43" s="1"/>
  <c r="T257" i="43"/>
  <c r="U257" i="43" s="1"/>
  <c r="T258" i="43"/>
  <c r="U258" i="43" s="1"/>
  <c r="T320" i="43"/>
  <c r="U320" i="43" s="1"/>
  <c r="T321" i="43"/>
  <c r="U321" i="43" s="1"/>
  <c r="T322" i="43"/>
  <c r="U322" i="43" s="1"/>
  <c r="T323" i="43"/>
  <c r="U323" i="43" s="1"/>
  <c r="T324" i="43"/>
  <c r="U324" i="43" s="1"/>
  <c r="T325" i="43"/>
  <c r="U325" i="43" s="1"/>
  <c r="T326" i="43"/>
  <c r="U326" i="43" s="1"/>
  <c r="T327" i="43"/>
  <c r="U327" i="43" s="1"/>
  <c r="T328" i="43"/>
  <c r="U328" i="43" s="1"/>
  <c r="T329" i="43"/>
  <c r="U329" i="43" s="1"/>
  <c r="T331" i="43"/>
  <c r="U331" i="43" s="1"/>
  <c r="T259" i="43"/>
  <c r="U259" i="43" s="1"/>
  <c r="T260" i="43"/>
  <c r="U260" i="43" s="1"/>
  <c r="T261" i="43"/>
  <c r="U261" i="43" s="1"/>
  <c r="T262" i="43"/>
  <c r="U262" i="43" s="1"/>
  <c r="T263" i="43"/>
  <c r="U263" i="43" s="1"/>
  <c r="T248" i="43"/>
  <c r="U248" i="43" s="1"/>
  <c r="T249" i="43"/>
  <c r="U249" i="43" s="1"/>
  <c r="T264" i="43"/>
  <c r="U264" i="43" s="1"/>
  <c r="T265" i="43"/>
  <c r="U265" i="43" s="1"/>
  <c r="T266" i="43"/>
  <c r="U266" i="43" s="1"/>
  <c r="T330" i="43"/>
  <c r="U330" i="43" s="1"/>
  <c r="T301" i="43"/>
  <c r="U301" i="43" s="1"/>
  <c r="T286" i="43"/>
  <c r="U286" i="43" s="1"/>
  <c r="T290" i="43"/>
  <c r="U290" i="43" s="1"/>
  <c r="T291" i="43"/>
  <c r="U291" i="43" s="1"/>
  <c r="T287" i="43"/>
  <c r="T292" i="43"/>
  <c r="U292" i="43" s="1"/>
  <c r="T293" i="43"/>
  <c r="U293" i="43" s="1"/>
  <c r="T294" i="43"/>
  <c r="U294" i="43" s="1"/>
  <c r="T295" i="43"/>
  <c r="U295" i="43" s="1"/>
  <c r="T296" i="43"/>
  <c r="U296" i="43" s="1"/>
  <c r="T297" i="43"/>
  <c r="U297" i="43" s="1"/>
  <c r="T298" i="43"/>
  <c r="U298" i="43" s="1"/>
  <c r="T288" i="43"/>
  <c r="U288" i="43" s="1"/>
  <c r="T299" i="43"/>
  <c r="U299" i="43" s="1"/>
  <c r="T289" i="43"/>
  <c r="U289" i="43" s="1"/>
  <c r="T300" i="43"/>
  <c r="U300" i="43" s="1"/>
  <c r="T143" i="43"/>
  <c r="U143" i="43" s="1"/>
  <c r="T144" i="43"/>
  <c r="U144" i="43" s="1"/>
  <c r="T151" i="43"/>
  <c r="U151" i="43" s="1"/>
  <c r="T145" i="43"/>
  <c r="U145" i="43" s="1"/>
  <c r="T146" i="43"/>
  <c r="U146" i="43" s="1"/>
  <c r="T152" i="43"/>
  <c r="U152" i="43" s="1"/>
  <c r="T153" i="43"/>
  <c r="U153" i="43" s="1"/>
  <c r="T147" i="43"/>
  <c r="U147" i="43" s="1"/>
  <c r="T154" i="43"/>
  <c r="U154" i="43" s="1"/>
  <c r="T155" i="43"/>
  <c r="U155" i="43" s="1"/>
  <c r="T156" i="43"/>
  <c r="U156" i="43" s="1"/>
  <c r="T157" i="43"/>
  <c r="U157" i="43" s="1"/>
  <c r="T158" i="43"/>
  <c r="U158" i="43" s="1"/>
  <c r="T159" i="43"/>
  <c r="U159" i="43" s="1"/>
  <c r="T160" i="43"/>
  <c r="U160" i="43" s="1"/>
  <c r="T161" i="43"/>
  <c r="U161" i="43" s="1"/>
  <c r="T162" i="43"/>
  <c r="U162" i="43" s="1"/>
  <c r="T163" i="43"/>
  <c r="U163" i="43" s="1"/>
  <c r="T164" i="43"/>
  <c r="U164" i="43" s="1"/>
  <c r="T165" i="43"/>
  <c r="U165" i="43" s="1"/>
  <c r="T166" i="43"/>
  <c r="U166" i="43" s="1"/>
  <c r="T167" i="43"/>
  <c r="U167" i="43" s="1"/>
  <c r="T148" i="43"/>
  <c r="U148" i="43" s="1"/>
  <c r="T168" i="43"/>
  <c r="U168" i="43" s="1"/>
  <c r="T149" i="43"/>
  <c r="U149" i="43" s="1"/>
  <c r="T169" i="43"/>
  <c r="U169" i="43" s="1"/>
  <c r="T170" i="43"/>
  <c r="U170" i="43" s="1"/>
  <c r="T150" i="43"/>
  <c r="U150" i="43" s="1"/>
  <c r="T171" i="43"/>
  <c r="U171" i="43" s="1"/>
  <c r="T174" i="43"/>
  <c r="U174" i="43" s="1"/>
  <c r="T175" i="43"/>
  <c r="U175" i="43" s="1"/>
  <c r="T176" i="43"/>
  <c r="U176" i="43" s="1"/>
  <c r="T177" i="43"/>
  <c r="U177" i="43" s="1"/>
  <c r="T178" i="43"/>
  <c r="U178" i="43" s="1"/>
  <c r="T179" i="43"/>
  <c r="U179" i="43" s="1"/>
  <c r="T180" i="43"/>
  <c r="U180" i="43" s="1"/>
  <c r="T181" i="43"/>
  <c r="U181" i="43" s="1"/>
  <c r="T182" i="43"/>
  <c r="U182" i="43" s="1"/>
  <c r="T183" i="43"/>
  <c r="U183" i="43" s="1"/>
  <c r="T184" i="43"/>
  <c r="U184" i="43" s="1"/>
  <c r="T185" i="43"/>
  <c r="U185" i="43" s="1"/>
  <c r="T172" i="43"/>
  <c r="U172" i="43" s="1"/>
  <c r="T186" i="43"/>
  <c r="U186" i="43" s="1"/>
  <c r="T187" i="43"/>
  <c r="U187" i="43" s="1"/>
  <c r="T173" i="43"/>
  <c r="U173" i="43" s="1"/>
  <c r="T188" i="43"/>
  <c r="U188" i="43" s="1"/>
  <c r="T189" i="43"/>
  <c r="U189" i="43" s="1"/>
  <c r="T221" i="43"/>
  <c r="U221" i="43" s="1"/>
  <c r="T222" i="43"/>
  <c r="U222" i="43" s="1"/>
  <c r="T223" i="43"/>
  <c r="U223" i="43" s="1"/>
  <c r="T227" i="43"/>
  <c r="U227" i="43" s="1"/>
  <c r="T228" i="43"/>
  <c r="U228" i="43" s="1"/>
  <c r="T229" i="43"/>
  <c r="U229" i="43" s="1"/>
  <c r="T230" i="43"/>
  <c r="U230" i="43" s="1"/>
  <c r="T231" i="43"/>
  <c r="U231" i="43" s="1"/>
  <c r="T232" i="43"/>
  <c r="U232" i="43" s="1"/>
  <c r="T233" i="43"/>
  <c r="U233" i="43" s="1"/>
  <c r="T234" i="43"/>
  <c r="U234" i="43" s="1"/>
  <c r="T235" i="43"/>
  <c r="U235" i="43" s="1"/>
  <c r="T236" i="43"/>
  <c r="U236" i="43" s="1"/>
  <c r="T237" i="43"/>
  <c r="U237" i="43" s="1"/>
  <c r="T238" i="43"/>
  <c r="U238" i="43" s="1"/>
  <c r="T239" i="43"/>
  <c r="U239" i="43" s="1"/>
  <c r="T240" i="43"/>
  <c r="U240" i="43" s="1"/>
  <c r="T224" i="43"/>
  <c r="U224" i="43" s="1"/>
  <c r="T241" i="43"/>
  <c r="U241" i="43" s="1"/>
  <c r="T225" i="43"/>
  <c r="U225" i="43" s="1"/>
  <c r="T242" i="43"/>
  <c r="U242" i="43" s="1"/>
  <c r="T243" i="43"/>
  <c r="U243" i="43" s="1"/>
  <c r="T244" i="43"/>
  <c r="U244" i="43" s="1"/>
  <c r="T245" i="43"/>
  <c r="U245" i="43" s="1"/>
  <c r="T246" i="43"/>
  <c r="U246" i="43" s="1"/>
  <c r="T226" i="43"/>
  <c r="U226" i="43" s="1"/>
  <c r="T190" i="43"/>
  <c r="U190" i="43" s="1"/>
  <c r="T191" i="43"/>
  <c r="U191" i="43" s="1"/>
  <c r="T192" i="43"/>
  <c r="U192" i="43" s="1"/>
  <c r="T193" i="43"/>
  <c r="U193" i="43" s="1"/>
  <c r="T201" i="43"/>
  <c r="U201" i="43" s="1"/>
  <c r="T194" i="43"/>
  <c r="U194" i="43" s="1"/>
  <c r="T202" i="43"/>
  <c r="U202" i="43" s="1"/>
  <c r="T203" i="43"/>
  <c r="U203" i="43" s="1"/>
  <c r="T195" i="43"/>
  <c r="U195" i="43" s="1"/>
  <c r="T204" i="43"/>
  <c r="U204" i="43" s="1"/>
  <c r="T205" i="43"/>
  <c r="U205" i="43" s="1"/>
  <c r="T206" i="43"/>
  <c r="U206" i="43" s="1"/>
  <c r="T207" i="43"/>
  <c r="U207" i="43" s="1"/>
  <c r="T208" i="43"/>
  <c r="U208" i="43" s="1"/>
  <c r="T209" i="43"/>
  <c r="U209" i="43" s="1"/>
  <c r="T196" i="43"/>
  <c r="U196" i="43" s="1"/>
  <c r="T210" i="43"/>
  <c r="U210" i="43" s="1"/>
  <c r="T211" i="43"/>
  <c r="U211" i="43" s="1"/>
  <c r="T212" i="43"/>
  <c r="U212" i="43" s="1"/>
  <c r="T213" i="43"/>
  <c r="U213" i="43" s="1"/>
  <c r="T197" i="43"/>
  <c r="U197" i="43" s="1"/>
  <c r="T214" i="43"/>
  <c r="U214" i="43" s="1"/>
  <c r="T215" i="43"/>
  <c r="U215" i="43" s="1"/>
  <c r="T216" i="43"/>
  <c r="U216" i="43" s="1"/>
  <c r="T198" i="43"/>
  <c r="U198" i="43" s="1"/>
  <c r="T218" i="43"/>
  <c r="U218" i="43" s="1"/>
  <c r="T199" i="43"/>
  <c r="U199" i="43" s="1"/>
  <c r="T219" i="43"/>
  <c r="U219" i="43" s="1"/>
  <c r="T220" i="43"/>
  <c r="U220" i="43" s="1"/>
  <c r="T200" i="43"/>
  <c r="U200" i="43" s="1"/>
  <c r="T217" i="43"/>
  <c r="U217" i="43" s="1"/>
  <c r="T302" i="43"/>
  <c r="U302" i="43" s="1"/>
  <c r="T303" i="43"/>
  <c r="U303" i="43" s="1"/>
  <c r="T304" i="43"/>
  <c r="U304" i="43" s="1"/>
  <c r="T310" i="43"/>
  <c r="U310" i="43" s="1"/>
  <c r="T305" i="43"/>
  <c r="U305" i="43" s="1"/>
  <c r="T306" i="43"/>
  <c r="U306" i="43" s="1"/>
  <c r="T307" i="43"/>
  <c r="U307" i="43" s="1"/>
  <c r="T308" i="43"/>
  <c r="U308" i="43" s="1"/>
  <c r="T309" i="43"/>
  <c r="U309" i="43" s="1"/>
  <c r="T311" i="43"/>
  <c r="U311" i="43" s="1"/>
  <c r="T312" i="43"/>
  <c r="U312" i="43" s="1"/>
  <c r="T315" i="43"/>
  <c r="U315" i="43" s="1"/>
  <c r="T316" i="43"/>
  <c r="U316" i="43" s="1"/>
  <c r="T317" i="43"/>
  <c r="U317" i="43" s="1"/>
  <c r="T313" i="43"/>
  <c r="U313" i="43" s="1"/>
  <c r="T314" i="43"/>
  <c r="U314" i="43" s="1"/>
  <c r="T318" i="43"/>
  <c r="U318" i="43" s="1"/>
  <c r="T319" i="43"/>
  <c r="U319" i="43" s="1"/>
  <c r="T268" i="43"/>
  <c r="U268" i="43" s="1"/>
  <c r="T270" i="43"/>
  <c r="U270" i="43" s="1"/>
  <c r="T273" i="43"/>
  <c r="U273" i="43" s="1"/>
  <c r="T274" i="43"/>
  <c r="U274" i="43" s="1"/>
  <c r="T280" i="43"/>
  <c r="U280" i="43" s="1"/>
  <c r="T281" i="43"/>
  <c r="U281" i="43" s="1"/>
  <c r="T275" i="43"/>
  <c r="U275" i="43" s="1"/>
  <c r="T283" i="43"/>
  <c r="U283" i="43" s="1"/>
  <c r="T284" i="43"/>
  <c r="U284" i="43" s="1"/>
  <c r="T282" i="43"/>
  <c r="U282" i="43" s="1"/>
  <c r="T272" i="43"/>
  <c r="U272" i="43" s="1"/>
  <c r="T276" i="43"/>
  <c r="U276" i="43" s="1"/>
  <c r="T269" i="43"/>
  <c r="U269" i="43" s="1"/>
  <c r="T271" i="43"/>
  <c r="U271" i="43" s="1"/>
  <c r="T285" i="43"/>
  <c r="U285" i="43" s="1"/>
  <c r="T277" i="43"/>
  <c r="U277" i="43" s="1"/>
  <c r="T278" i="43"/>
  <c r="U278" i="43" s="1"/>
  <c r="T279" i="43"/>
  <c r="U279" i="43" s="1"/>
  <c r="T332" i="43"/>
  <c r="U332" i="43" s="1"/>
  <c r="T334" i="43"/>
  <c r="U334" i="43" s="1"/>
  <c r="T333" i="43"/>
  <c r="U333" i="43" s="1"/>
  <c r="T133" i="43"/>
  <c r="U133" i="43" s="1"/>
  <c r="T138" i="43"/>
  <c r="U138" i="43" s="1"/>
  <c r="T134" i="43"/>
  <c r="U134" i="43" s="1"/>
  <c r="T135" i="43"/>
  <c r="U135" i="43" s="1"/>
  <c r="T136" i="43"/>
  <c r="U136" i="43" s="1"/>
  <c r="T137" i="43"/>
  <c r="U137" i="43" s="1"/>
  <c r="T139" i="43"/>
  <c r="U139" i="43" s="1"/>
  <c r="T127" i="43"/>
  <c r="U127" i="43" s="1"/>
  <c r="T129" i="43"/>
  <c r="U129" i="43" s="1"/>
  <c r="T130" i="43"/>
  <c r="U130" i="43" s="1"/>
  <c r="T128" i="43"/>
  <c r="U128" i="43" s="1"/>
  <c r="T140" i="43"/>
  <c r="U140" i="43" s="1"/>
  <c r="T141" i="43"/>
  <c r="U141" i="43" s="1"/>
  <c r="T142" i="43"/>
  <c r="U142" i="43" s="1"/>
  <c r="T131" i="43"/>
  <c r="U131" i="43" s="1"/>
  <c r="T132" i="43"/>
  <c r="U132" i="43" s="1"/>
  <c r="T122" i="43"/>
  <c r="U122" i="43" s="1"/>
  <c r="T123" i="43"/>
  <c r="U123" i="43" s="1"/>
  <c r="T124" i="43"/>
  <c r="U124" i="43" s="1"/>
  <c r="T126" i="43"/>
  <c r="U126" i="43" s="1"/>
  <c r="T125" i="43"/>
  <c r="U125" i="43" s="1"/>
  <c r="T9" i="43"/>
  <c r="U9" i="43" s="1"/>
  <c r="P61" i="43" l="1"/>
  <c r="Q61" i="43" s="1"/>
  <c r="R61" i="43"/>
  <c r="S61" i="43" s="1"/>
  <c r="P119" i="43"/>
  <c r="R119" i="43"/>
  <c r="P120" i="43"/>
  <c r="Q120" i="43" s="1"/>
  <c r="R120" i="43"/>
  <c r="S120" i="43" s="1"/>
  <c r="R10" i="43"/>
  <c r="S10" i="43" s="1"/>
  <c r="R11" i="43"/>
  <c r="S11" i="43" s="1"/>
  <c r="R12" i="43"/>
  <c r="S12" i="43" s="1"/>
  <c r="R14" i="43"/>
  <c r="S14" i="43" s="1"/>
  <c r="R15" i="43"/>
  <c r="S15" i="43" s="1"/>
  <c r="R16" i="43"/>
  <c r="S16" i="43" s="1"/>
  <c r="R13" i="43"/>
  <c r="S13" i="43" s="1"/>
  <c r="R17" i="43"/>
  <c r="S17" i="43" s="1"/>
  <c r="R18" i="43"/>
  <c r="S18" i="43" s="1"/>
  <c r="R19" i="43"/>
  <c r="S19" i="43" s="1"/>
  <c r="R20" i="43"/>
  <c r="S20" i="43" s="1"/>
  <c r="R21" i="43"/>
  <c r="S21" i="43" s="1"/>
  <c r="R90" i="43"/>
  <c r="S90" i="43" s="1"/>
  <c r="R91" i="43"/>
  <c r="S91" i="43" s="1"/>
  <c r="R92" i="43"/>
  <c r="S92" i="43" s="1"/>
  <c r="R93" i="43"/>
  <c r="S93" i="43" s="1"/>
  <c r="R94" i="43"/>
  <c r="S94" i="43" s="1"/>
  <c r="R95" i="43"/>
  <c r="S95" i="43" s="1"/>
  <c r="R96" i="43"/>
  <c r="S96" i="43" s="1"/>
  <c r="R97" i="43"/>
  <c r="S97" i="43" s="1"/>
  <c r="R98" i="43"/>
  <c r="S98" i="43" s="1"/>
  <c r="R99" i="43"/>
  <c r="S99" i="43" s="1"/>
  <c r="R100" i="43"/>
  <c r="S100" i="43" s="1"/>
  <c r="R101" i="43"/>
  <c r="S101" i="43" s="1"/>
  <c r="R102" i="43"/>
  <c r="S102" i="43" s="1"/>
  <c r="R103" i="43"/>
  <c r="S103" i="43" s="1"/>
  <c r="R104" i="43"/>
  <c r="S104" i="43" s="1"/>
  <c r="R64" i="43"/>
  <c r="S64" i="43" s="1"/>
  <c r="R65" i="43"/>
  <c r="S65" i="43" s="1"/>
  <c r="R66" i="43"/>
  <c r="S66" i="43" s="1"/>
  <c r="R67" i="43"/>
  <c r="S67" i="43" s="1"/>
  <c r="R68" i="43"/>
  <c r="S68" i="43" s="1"/>
  <c r="R69" i="43"/>
  <c r="S69" i="43" s="1"/>
  <c r="R70" i="43"/>
  <c r="S70" i="43" s="1"/>
  <c r="R71" i="43"/>
  <c r="S71" i="43" s="1"/>
  <c r="R72" i="43"/>
  <c r="S72" i="43" s="1"/>
  <c r="R73" i="43"/>
  <c r="S73" i="43" s="1"/>
  <c r="R74" i="43"/>
  <c r="S74" i="43" s="1"/>
  <c r="R76" i="43"/>
  <c r="S76" i="43" s="1"/>
  <c r="R121" i="43"/>
  <c r="S121" i="43" s="1"/>
  <c r="R77" i="43"/>
  <c r="S77" i="43" s="1"/>
  <c r="R79" i="43"/>
  <c r="S79" i="43" s="1"/>
  <c r="R80" i="43"/>
  <c r="S80" i="43" s="1"/>
  <c r="R81" i="43"/>
  <c r="S81" i="43" s="1"/>
  <c r="R82" i="43"/>
  <c r="S82" i="43" s="1"/>
  <c r="R83" i="43"/>
  <c r="S83" i="43" s="1"/>
  <c r="R84" i="43"/>
  <c r="S84" i="43" s="1"/>
  <c r="R85" i="43"/>
  <c r="S85" i="43" s="1"/>
  <c r="R86" i="43"/>
  <c r="S86" i="43" s="1"/>
  <c r="R87" i="43"/>
  <c r="S87" i="43" s="1"/>
  <c r="R88" i="43"/>
  <c r="S88" i="43" s="1"/>
  <c r="R78" i="43"/>
  <c r="S78" i="43" s="1"/>
  <c r="R89" i="43"/>
  <c r="S89" i="43" s="1"/>
  <c r="R105" i="43"/>
  <c r="S105" i="43" s="1"/>
  <c r="R106" i="43"/>
  <c r="S106" i="43" s="1"/>
  <c r="R117" i="43"/>
  <c r="S117" i="43" s="1"/>
  <c r="R107" i="43"/>
  <c r="S107" i="43" s="1"/>
  <c r="R108" i="43"/>
  <c r="S108" i="43" s="1"/>
  <c r="R109" i="43"/>
  <c r="S109" i="43" s="1"/>
  <c r="R110" i="43"/>
  <c r="S110" i="43" s="1"/>
  <c r="R111" i="43"/>
  <c r="S111" i="43" s="1"/>
  <c r="R112" i="43"/>
  <c r="S112" i="43" s="1"/>
  <c r="R113" i="43"/>
  <c r="S113" i="43" s="1"/>
  <c r="R114" i="43"/>
  <c r="S114" i="43" s="1"/>
  <c r="R115" i="43"/>
  <c r="S115" i="43" s="1"/>
  <c r="R118" i="43"/>
  <c r="S118" i="43" s="1"/>
  <c r="R116" i="43"/>
  <c r="S116" i="43" s="1"/>
  <c r="R22" i="43"/>
  <c r="S22" i="43" s="1"/>
  <c r="R23" i="43"/>
  <c r="S23" i="43" s="1"/>
  <c r="R24" i="43"/>
  <c r="S24" i="43" s="1"/>
  <c r="R29" i="43"/>
  <c r="S29" i="43" s="1"/>
  <c r="R25" i="43"/>
  <c r="S25" i="43" s="1"/>
  <c r="R26" i="43"/>
  <c r="S26" i="43" s="1"/>
  <c r="R27" i="43"/>
  <c r="S27" i="43" s="1"/>
  <c r="R28" i="43"/>
  <c r="S28" i="43" s="1"/>
  <c r="R30" i="43"/>
  <c r="S30" i="43" s="1"/>
  <c r="R31" i="43"/>
  <c r="S31" i="43" s="1"/>
  <c r="R32" i="43"/>
  <c r="S32" i="43" s="1"/>
  <c r="R33" i="43"/>
  <c r="S33" i="43" s="1"/>
  <c r="R34" i="43"/>
  <c r="S34" i="43" s="1"/>
  <c r="R35" i="43"/>
  <c r="S35" i="43" s="1"/>
  <c r="R36" i="43"/>
  <c r="S36" i="43" s="1"/>
  <c r="R37" i="43"/>
  <c r="S37" i="43" s="1"/>
  <c r="R38" i="43"/>
  <c r="S38" i="43" s="1"/>
  <c r="R39" i="43"/>
  <c r="S39" i="43" s="1"/>
  <c r="R40" i="43"/>
  <c r="S40" i="43" s="1"/>
  <c r="R41" i="43"/>
  <c r="S41" i="43" s="1"/>
  <c r="R42" i="43"/>
  <c r="S42" i="43" s="1"/>
  <c r="R43" i="43"/>
  <c r="S43" i="43" s="1"/>
  <c r="R50" i="43"/>
  <c r="S50" i="43" s="1"/>
  <c r="R44" i="43"/>
  <c r="S44" i="43" s="1"/>
  <c r="R45" i="43"/>
  <c r="S45" i="43" s="1"/>
  <c r="R46" i="43"/>
  <c r="S46" i="43" s="1"/>
  <c r="R51" i="43"/>
  <c r="S51" i="43" s="1"/>
  <c r="R52" i="43"/>
  <c r="S52" i="43" s="1"/>
  <c r="R53" i="43"/>
  <c r="S53" i="43" s="1"/>
  <c r="R54" i="43"/>
  <c r="S54" i="43" s="1"/>
  <c r="R55" i="43"/>
  <c r="S55" i="43" s="1"/>
  <c r="R47" i="43"/>
  <c r="S47" i="43" s="1"/>
  <c r="R48" i="43"/>
  <c r="S48" i="43" s="1"/>
  <c r="R56" i="43"/>
  <c r="S56" i="43" s="1"/>
  <c r="R49" i="43"/>
  <c r="S49" i="43" s="1"/>
  <c r="R57" i="43"/>
  <c r="S57" i="43" s="1"/>
  <c r="R58" i="43"/>
  <c r="S58" i="43" s="1"/>
  <c r="R59" i="43"/>
  <c r="S59" i="43" s="1"/>
  <c r="R63" i="43"/>
  <c r="S63" i="43" s="1"/>
  <c r="R60" i="43"/>
  <c r="S60" i="43" s="1"/>
  <c r="R247" i="43"/>
  <c r="S247" i="43" s="1"/>
  <c r="R267" i="43"/>
  <c r="S267" i="43" s="1"/>
  <c r="R250" i="43"/>
  <c r="S250" i="43" s="1"/>
  <c r="R251" i="43"/>
  <c r="S251" i="43" s="1"/>
  <c r="R252" i="43"/>
  <c r="S252" i="43" s="1"/>
  <c r="R253" i="43"/>
  <c r="S253" i="43" s="1"/>
  <c r="R254" i="43"/>
  <c r="S254" i="43" s="1"/>
  <c r="R255" i="43"/>
  <c r="S255" i="43" s="1"/>
  <c r="R256" i="43"/>
  <c r="S256" i="43" s="1"/>
  <c r="R257" i="43"/>
  <c r="S257" i="43" s="1"/>
  <c r="R258" i="43"/>
  <c r="S258" i="43" s="1"/>
  <c r="R320" i="43"/>
  <c r="S320" i="43" s="1"/>
  <c r="R321" i="43"/>
  <c r="S321" i="43" s="1"/>
  <c r="R322" i="43"/>
  <c r="S322" i="43" s="1"/>
  <c r="R323" i="43"/>
  <c r="S323" i="43" s="1"/>
  <c r="R324" i="43"/>
  <c r="S324" i="43" s="1"/>
  <c r="R325" i="43"/>
  <c r="S325" i="43" s="1"/>
  <c r="R326" i="43"/>
  <c r="S326" i="43" s="1"/>
  <c r="R327" i="43"/>
  <c r="S327" i="43" s="1"/>
  <c r="R328" i="43"/>
  <c r="S328" i="43" s="1"/>
  <c r="R329" i="43"/>
  <c r="S329" i="43" s="1"/>
  <c r="R331" i="43"/>
  <c r="S331" i="43" s="1"/>
  <c r="R259" i="43"/>
  <c r="S259" i="43" s="1"/>
  <c r="R260" i="43"/>
  <c r="S260" i="43" s="1"/>
  <c r="R261" i="43"/>
  <c r="S261" i="43" s="1"/>
  <c r="R262" i="43"/>
  <c r="S262" i="43" s="1"/>
  <c r="R263" i="43"/>
  <c r="S263" i="43" s="1"/>
  <c r="R248" i="43"/>
  <c r="S248" i="43" s="1"/>
  <c r="R249" i="43"/>
  <c r="S249" i="43" s="1"/>
  <c r="R264" i="43"/>
  <c r="S264" i="43" s="1"/>
  <c r="R265" i="43"/>
  <c r="S265" i="43" s="1"/>
  <c r="R266" i="43"/>
  <c r="S266" i="43" s="1"/>
  <c r="R330" i="43"/>
  <c r="S330" i="43" s="1"/>
  <c r="R301" i="43"/>
  <c r="S301" i="43" s="1"/>
  <c r="R286" i="43"/>
  <c r="S286" i="43" s="1"/>
  <c r="R290" i="43"/>
  <c r="S290" i="43" s="1"/>
  <c r="R291" i="43"/>
  <c r="S291" i="43" s="1"/>
  <c r="R287" i="43"/>
  <c r="S287" i="43" s="1"/>
  <c r="R292" i="43"/>
  <c r="S292" i="43" s="1"/>
  <c r="R293" i="43"/>
  <c r="S293" i="43" s="1"/>
  <c r="R294" i="43"/>
  <c r="S294" i="43" s="1"/>
  <c r="R295" i="43"/>
  <c r="S295" i="43" s="1"/>
  <c r="R296" i="43"/>
  <c r="S296" i="43" s="1"/>
  <c r="R297" i="43"/>
  <c r="S297" i="43" s="1"/>
  <c r="R298" i="43"/>
  <c r="S298" i="43" s="1"/>
  <c r="R288" i="43"/>
  <c r="S288" i="43" s="1"/>
  <c r="R299" i="43"/>
  <c r="S299" i="43" s="1"/>
  <c r="R289" i="43"/>
  <c r="S289" i="43" s="1"/>
  <c r="R300" i="43"/>
  <c r="S300" i="43" s="1"/>
  <c r="R143" i="43"/>
  <c r="S143" i="43" s="1"/>
  <c r="R144" i="43"/>
  <c r="S144" i="43" s="1"/>
  <c r="R151" i="43"/>
  <c r="S151" i="43" s="1"/>
  <c r="R145" i="43"/>
  <c r="S145" i="43" s="1"/>
  <c r="R146" i="43"/>
  <c r="S146" i="43" s="1"/>
  <c r="R152" i="43"/>
  <c r="S152" i="43" s="1"/>
  <c r="R153" i="43"/>
  <c r="S153" i="43" s="1"/>
  <c r="R147" i="43"/>
  <c r="S147" i="43" s="1"/>
  <c r="R154" i="43"/>
  <c r="S154" i="43" s="1"/>
  <c r="R155" i="43"/>
  <c r="S155" i="43" s="1"/>
  <c r="R156" i="43"/>
  <c r="S156" i="43" s="1"/>
  <c r="R157" i="43"/>
  <c r="S157" i="43" s="1"/>
  <c r="R158" i="43"/>
  <c r="S158" i="43" s="1"/>
  <c r="R159" i="43"/>
  <c r="S159" i="43" s="1"/>
  <c r="R160" i="43"/>
  <c r="S160" i="43" s="1"/>
  <c r="R161" i="43"/>
  <c r="S161" i="43" s="1"/>
  <c r="R162" i="43"/>
  <c r="S162" i="43" s="1"/>
  <c r="R163" i="43"/>
  <c r="S163" i="43" s="1"/>
  <c r="R164" i="43"/>
  <c r="S164" i="43" s="1"/>
  <c r="R165" i="43"/>
  <c r="S165" i="43" s="1"/>
  <c r="R166" i="43"/>
  <c r="S166" i="43" s="1"/>
  <c r="R167" i="43"/>
  <c r="S167" i="43" s="1"/>
  <c r="R148" i="43"/>
  <c r="S148" i="43" s="1"/>
  <c r="R168" i="43"/>
  <c r="S168" i="43" s="1"/>
  <c r="R149" i="43"/>
  <c r="S149" i="43" s="1"/>
  <c r="R169" i="43"/>
  <c r="S169" i="43" s="1"/>
  <c r="R170" i="43"/>
  <c r="S170" i="43" s="1"/>
  <c r="R150" i="43"/>
  <c r="S150" i="43" s="1"/>
  <c r="R171" i="43"/>
  <c r="S171" i="43" s="1"/>
  <c r="R174" i="43"/>
  <c r="S174" i="43" s="1"/>
  <c r="R175" i="43"/>
  <c r="S175" i="43" s="1"/>
  <c r="R176" i="43"/>
  <c r="S176" i="43" s="1"/>
  <c r="R177" i="43"/>
  <c r="S177" i="43" s="1"/>
  <c r="R178" i="43"/>
  <c r="S178" i="43" s="1"/>
  <c r="R179" i="43"/>
  <c r="S179" i="43" s="1"/>
  <c r="R180" i="43"/>
  <c r="S180" i="43" s="1"/>
  <c r="R181" i="43"/>
  <c r="S181" i="43" s="1"/>
  <c r="R182" i="43"/>
  <c r="S182" i="43" s="1"/>
  <c r="R183" i="43"/>
  <c r="S183" i="43" s="1"/>
  <c r="R184" i="43"/>
  <c r="S184" i="43" s="1"/>
  <c r="R185" i="43"/>
  <c r="S185" i="43" s="1"/>
  <c r="R172" i="43"/>
  <c r="S172" i="43" s="1"/>
  <c r="R186" i="43"/>
  <c r="S186" i="43" s="1"/>
  <c r="R187" i="43"/>
  <c r="S187" i="43" s="1"/>
  <c r="R173" i="43"/>
  <c r="S173" i="43" s="1"/>
  <c r="R188" i="43"/>
  <c r="S188" i="43" s="1"/>
  <c r="R189" i="43"/>
  <c r="S189" i="43" s="1"/>
  <c r="R221" i="43"/>
  <c r="S221" i="43" s="1"/>
  <c r="R222" i="43"/>
  <c r="S222" i="43" s="1"/>
  <c r="R223" i="43"/>
  <c r="S223" i="43" s="1"/>
  <c r="R227" i="43"/>
  <c r="S227" i="43" s="1"/>
  <c r="R228" i="43"/>
  <c r="S228" i="43" s="1"/>
  <c r="R229" i="43"/>
  <c r="S229" i="43" s="1"/>
  <c r="R230" i="43"/>
  <c r="S230" i="43" s="1"/>
  <c r="R231" i="43"/>
  <c r="S231" i="43" s="1"/>
  <c r="R232" i="43"/>
  <c r="S232" i="43" s="1"/>
  <c r="R233" i="43"/>
  <c r="S233" i="43" s="1"/>
  <c r="R234" i="43"/>
  <c r="S234" i="43" s="1"/>
  <c r="R235" i="43"/>
  <c r="S235" i="43" s="1"/>
  <c r="R236" i="43"/>
  <c r="S236" i="43" s="1"/>
  <c r="R237" i="43"/>
  <c r="S237" i="43" s="1"/>
  <c r="R238" i="43"/>
  <c r="S238" i="43" s="1"/>
  <c r="R239" i="43"/>
  <c r="S239" i="43" s="1"/>
  <c r="R240" i="43"/>
  <c r="S240" i="43" s="1"/>
  <c r="R224" i="43"/>
  <c r="S224" i="43" s="1"/>
  <c r="R241" i="43"/>
  <c r="S241" i="43" s="1"/>
  <c r="R225" i="43"/>
  <c r="S225" i="43" s="1"/>
  <c r="R242" i="43"/>
  <c r="S242" i="43" s="1"/>
  <c r="R243" i="43"/>
  <c r="S243" i="43" s="1"/>
  <c r="R244" i="43"/>
  <c r="S244" i="43" s="1"/>
  <c r="R245" i="43"/>
  <c r="S245" i="43" s="1"/>
  <c r="R246" i="43"/>
  <c r="S246" i="43" s="1"/>
  <c r="R226" i="43"/>
  <c r="S226" i="43" s="1"/>
  <c r="R190" i="43"/>
  <c r="S190" i="43" s="1"/>
  <c r="R191" i="43"/>
  <c r="S191" i="43" s="1"/>
  <c r="R192" i="43"/>
  <c r="S192" i="43" s="1"/>
  <c r="R193" i="43"/>
  <c r="S193" i="43" s="1"/>
  <c r="R201" i="43"/>
  <c r="S201" i="43" s="1"/>
  <c r="R194" i="43"/>
  <c r="S194" i="43" s="1"/>
  <c r="R202" i="43"/>
  <c r="S202" i="43" s="1"/>
  <c r="R203" i="43"/>
  <c r="S203" i="43" s="1"/>
  <c r="R195" i="43"/>
  <c r="S195" i="43" s="1"/>
  <c r="R204" i="43"/>
  <c r="S204" i="43" s="1"/>
  <c r="R205" i="43"/>
  <c r="S205" i="43" s="1"/>
  <c r="R206" i="43"/>
  <c r="S206" i="43" s="1"/>
  <c r="R207" i="43"/>
  <c r="S207" i="43" s="1"/>
  <c r="R208" i="43"/>
  <c r="S208" i="43" s="1"/>
  <c r="R209" i="43"/>
  <c r="S209" i="43" s="1"/>
  <c r="R196" i="43"/>
  <c r="S196" i="43" s="1"/>
  <c r="R210" i="43"/>
  <c r="S210" i="43" s="1"/>
  <c r="R211" i="43"/>
  <c r="S211" i="43" s="1"/>
  <c r="R212" i="43"/>
  <c r="S212" i="43" s="1"/>
  <c r="R213" i="43"/>
  <c r="S213" i="43" s="1"/>
  <c r="R197" i="43"/>
  <c r="S197" i="43" s="1"/>
  <c r="R214" i="43"/>
  <c r="S214" i="43" s="1"/>
  <c r="R215" i="43"/>
  <c r="S215" i="43" s="1"/>
  <c r="R216" i="43"/>
  <c r="S216" i="43" s="1"/>
  <c r="R198" i="43"/>
  <c r="S198" i="43" s="1"/>
  <c r="R218" i="43"/>
  <c r="S218" i="43" s="1"/>
  <c r="R199" i="43"/>
  <c r="S199" i="43" s="1"/>
  <c r="R219" i="43"/>
  <c r="S219" i="43" s="1"/>
  <c r="R220" i="43"/>
  <c r="S220" i="43" s="1"/>
  <c r="R200" i="43"/>
  <c r="S200" i="43" s="1"/>
  <c r="R217" i="43"/>
  <c r="S217" i="43" s="1"/>
  <c r="R302" i="43"/>
  <c r="S302" i="43" s="1"/>
  <c r="R303" i="43"/>
  <c r="S303" i="43" s="1"/>
  <c r="R304" i="43"/>
  <c r="S304" i="43" s="1"/>
  <c r="R310" i="43"/>
  <c r="S310" i="43" s="1"/>
  <c r="R305" i="43"/>
  <c r="S305" i="43" s="1"/>
  <c r="R306" i="43"/>
  <c r="S306" i="43" s="1"/>
  <c r="R307" i="43"/>
  <c r="S307" i="43" s="1"/>
  <c r="R308" i="43"/>
  <c r="S308" i="43" s="1"/>
  <c r="R309" i="43"/>
  <c r="S309" i="43" s="1"/>
  <c r="R311" i="43"/>
  <c r="S311" i="43" s="1"/>
  <c r="R312" i="43"/>
  <c r="S312" i="43" s="1"/>
  <c r="R315" i="43"/>
  <c r="S315" i="43" s="1"/>
  <c r="R316" i="43"/>
  <c r="S316" i="43" s="1"/>
  <c r="R317" i="43"/>
  <c r="S317" i="43" s="1"/>
  <c r="R313" i="43"/>
  <c r="S313" i="43" s="1"/>
  <c r="R314" i="43"/>
  <c r="S314" i="43" s="1"/>
  <c r="R318" i="43"/>
  <c r="S318" i="43" s="1"/>
  <c r="R319" i="43"/>
  <c r="S319" i="43" s="1"/>
  <c r="R268" i="43"/>
  <c r="S268" i="43" s="1"/>
  <c r="R270" i="43"/>
  <c r="S270" i="43" s="1"/>
  <c r="R273" i="43"/>
  <c r="S273" i="43" s="1"/>
  <c r="R274" i="43"/>
  <c r="S274" i="43" s="1"/>
  <c r="R280" i="43"/>
  <c r="S280" i="43" s="1"/>
  <c r="R281" i="43"/>
  <c r="S281" i="43" s="1"/>
  <c r="R275" i="43"/>
  <c r="S275" i="43" s="1"/>
  <c r="R283" i="43"/>
  <c r="S283" i="43" s="1"/>
  <c r="R284" i="43"/>
  <c r="S284" i="43" s="1"/>
  <c r="R282" i="43"/>
  <c r="S282" i="43" s="1"/>
  <c r="R272" i="43"/>
  <c r="S272" i="43" s="1"/>
  <c r="R276" i="43"/>
  <c r="S276" i="43" s="1"/>
  <c r="R269" i="43"/>
  <c r="S269" i="43" s="1"/>
  <c r="R271" i="43"/>
  <c r="S271" i="43" s="1"/>
  <c r="R285" i="43"/>
  <c r="S285" i="43" s="1"/>
  <c r="R277" i="43"/>
  <c r="S277" i="43" s="1"/>
  <c r="R278" i="43"/>
  <c r="S278" i="43" s="1"/>
  <c r="R279" i="43"/>
  <c r="S279" i="43" s="1"/>
  <c r="R332" i="43"/>
  <c r="S332" i="43" s="1"/>
  <c r="R334" i="43"/>
  <c r="S334" i="43" s="1"/>
  <c r="R333" i="43"/>
  <c r="S333" i="43" s="1"/>
  <c r="R133" i="43"/>
  <c r="S133" i="43" s="1"/>
  <c r="R138" i="43"/>
  <c r="S138" i="43" s="1"/>
  <c r="R134" i="43"/>
  <c r="S134" i="43" s="1"/>
  <c r="R135" i="43"/>
  <c r="S135" i="43" s="1"/>
  <c r="R136" i="43"/>
  <c r="S136" i="43" s="1"/>
  <c r="R137" i="43"/>
  <c r="S137" i="43" s="1"/>
  <c r="R139" i="43"/>
  <c r="S139" i="43" s="1"/>
  <c r="R127" i="43"/>
  <c r="S127" i="43" s="1"/>
  <c r="R129" i="43"/>
  <c r="S129" i="43" s="1"/>
  <c r="R130" i="43"/>
  <c r="S130" i="43" s="1"/>
  <c r="R128" i="43"/>
  <c r="S128" i="43" s="1"/>
  <c r="R140" i="43"/>
  <c r="S140" i="43" s="1"/>
  <c r="R141" i="43"/>
  <c r="S141" i="43" s="1"/>
  <c r="R142" i="43"/>
  <c r="S142" i="43" s="1"/>
  <c r="R131" i="43"/>
  <c r="S131" i="43" s="1"/>
  <c r="R132" i="43"/>
  <c r="S132" i="43" s="1"/>
  <c r="R122" i="43"/>
  <c r="S122" i="43" s="1"/>
  <c r="R123" i="43"/>
  <c r="S123" i="43" s="1"/>
  <c r="R124" i="43"/>
  <c r="S124" i="43" s="1"/>
  <c r="R126" i="43"/>
  <c r="S126" i="43" s="1"/>
  <c r="R125" i="43"/>
  <c r="S125" i="43" s="1"/>
  <c r="P9" i="43"/>
  <c r="R9" i="43"/>
  <c r="S9" i="43" s="1"/>
  <c r="B208" i="43" l="1"/>
  <c r="B21" i="43"/>
  <c r="N277" i="43" l="1"/>
  <c r="N275" i="43"/>
  <c r="O277" i="43" l="1"/>
  <c r="N150" i="43"/>
  <c r="N127" i="43"/>
  <c r="N141" i="43"/>
  <c r="N139" i="43"/>
  <c r="N10" i="43"/>
  <c r="N9" i="43"/>
  <c r="N11" i="43"/>
  <c r="N12" i="43"/>
  <c r="N310" i="43"/>
  <c r="N124" i="43"/>
  <c r="O150" i="43" l="1"/>
  <c r="N311" i="43"/>
  <c r="N250" i="43"/>
  <c r="N120" i="43"/>
  <c r="N99" i="43"/>
  <c r="N91" i="43"/>
  <c r="N121" i="43"/>
  <c r="N199" i="43"/>
  <c r="N154" i="43"/>
  <c r="N211" i="43"/>
  <c r="N70" i="43"/>
  <c r="N167" i="43"/>
  <c r="N306" i="43"/>
  <c r="N156" i="43"/>
  <c r="N268" i="43"/>
  <c r="N147" i="43"/>
  <c r="N49" i="43"/>
  <c r="N272" i="43"/>
  <c r="N240" i="43"/>
  <c r="N294" i="43"/>
  <c r="N18" i="43"/>
  <c r="N68" i="43"/>
  <c r="N134" i="43"/>
  <c r="N113" i="43"/>
  <c r="N37" i="43"/>
  <c r="N40" i="43"/>
  <c r="N98" i="43"/>
  <c r="N89" i="43"/>
  <c r="N158" i="43"/>
  <c r="N30" i="43"/>
  <c r="N152" i="43"/>
  <c r="N189" i="43"/>
  <c r="N242" i="43"/>
  <c r="N184" i="43"/>
  <c r="N257" i="43"/>
  <c r="N74" i="43"/>
  <c r="N55" i="43"/>
  <c r="N206" i="43"/>
  <c r="N132" i="43"/>
  <c r="N218" i="43"/>
  <c r="N161" i="43"/>
  <c r="N246" i="43"/>
  <c r="N73" i="43"/>
  <c r="N60" i="43"/>
  <c r="N238" i="43"/>
  <c r="N197" i="43"/>
  <c r="N244" i="43"/>
  <c r="N284" i="43"/>
  <c r="N203" i="43"/>
  <c r="N234" i="43"/>
  <c r="N263" i="43"/>
  <c r="N61" i="43"/>
  <c r="N142" i="43"/>
  <c r="N15" i="43"/>
  <c r="N78" i="43"/>
  <c r="N44" i="43"/>
  <c r="N302" i="43"/>
  <c r="N125" i="43"/>
  <c r="N83" i="43"/>
  <c r="N97" i="43"/>
  <c r="N229" i="43"/>
  <c r="N45" i="43"/>
  <c r="N119" i="43"/>
  <c r="N137" i="43"/>
  <c r="N214" i="43"/>
  <c r="N256" i="43"/>
  <c r="N297" i="43"/>
  <c r="N245" i="43"/>
  <c r="O245" i="43" s="1"/>
  <c r="N86" i="43"/>
  <c r="N131" i="43"/>
  <c r="N148" i="43"/>
  <c r="N20" i="43"/>
  <c r="N116" i="43"/>
  <c r="N103" i="43"/>
  <c r="N217" i="43"/>
  <c r="N255" i="43"/>
  <c r="N145" i="43"/>
  <c r="N175" i="43"/>
  <c r="N118" i="43"/>
  <c r="N220" i="43"/>
  <c r="N322" i="43"/>
  <c r="N282" i="43"/>
  <c r="N287" i="43"/>
  <c r="N178" i="43"/>
  <c r="N216" i="43"/>
  <c r="N283" i="43"/>
  <c r="N166" i="43"/>
  <c r="N204" i="43"/>
  <c r="N185" i="43"/>
  <c r="N35" i="43"/>
  <c r="N182" i="43"/>
  <c r="N194" i="43"/>
  <c r="N210" i="43"/>
  <c r="N168" i="43"/>
  <c r="N195" i="43"/>
  <c r="N146" i="43"/>
  <c r="N224" i="43"/>
  <c r="N109" i="43"/>
  <c r="N295" i="43"/>
  <c r="N13" i="43"/>
  <c r="N123" i="43"/>
  <c r="N39" i="43"/>
  <c r="N105" i="43"/>
  <c r="N122" i="43"/>
  <c r="N95" i="43"/>
  <c r="N22" i="43"/>
  <c r="N180" i="43"/>
  <c r="N274" i="43"/>
  <c r="N128" i="43"/>
  <c r="N285" i="43"/>
  <c r="N288" i="43"/>
  <c r="N191" i="43"/>
  <c r="N27" i="43"/>
  <c r="N193" i="43"/>
  <c r="N88" i="43"/>
  <c r="N278" i="43"/>
  <c r="N228" i="43"/>
  <c r="N63" i="43"/>
  <c r="N243" i="43"/>
  <c r="N57" i="43"/>
  <c r="N212" i="43"/>
  <c r="N326" i="43"/>
  <c r="N279" i="43"/>
  <c r="N163" i="43"/>
  <c r="N50" i="43"/>
  <c r="N174" i="43"/>
  <c r="N129" i="43"/>
  <c r="N162" i="43"/>
  <c r="N41" i="43"/>
  <c r="N16" i="43"/>
  <c r="N66" i="43"/>
  <c r="N46" i="43"/>
  <c r="N251" i="43"/>
  <c r="N135" i="43"/>
  <c r="N207" i="43"/>
  <c r="N327" i="43"/>
  <c r="N325" i="43"/>
  <c r="N254" i="43"/>
  <c r="N106" i="43"/>
  <c r="N292" i="43"/>
  <c r="N94" i="43"/>
  <c r="N307" i="43"/>
  <c r="N266" i="43"/>
  <c r="N69" i="43"/>
  <c r="N159" i="43"/>
  <c r="N65" i="43"/>
  <c r="N247" i="43"/>
  <c r="N80" i="43"/>
  <c r="N104" i="43"/>
  <c r="N77" i="43"/>
  <c r="N209" i="43"/>
  <c r="N51" i="43"/>
  <c r="N308" i="43"/>
  <c r="N261" i="43"/>
  <c r="N324" i="43"/>
  <c r="N259" i="43"/>
  <c r="N227" i="43"/>
  <c r="N108" i="43"/>
  <c r="N47" i="43"/>
  <c r="N24" i="43"/>
  <c r="N188" i="43"/>
  <c r="N252" i="43"/>
  <c r="N236" i="43"/>
  <c r="N177" i="43"/>
  <c r="N25" i="43"/>
  <c r="N58" i="43"/>
  <c r="N155" i="43"/>
  <c r="N304" i="43"/>
  <c r="N198" i="43"/>
  <c r="N173" i="43"/>
  <c r="N232" i="43"/>
  <c r="N48" i="43"/>
  <c r="N208" i="43"/>
  <c r="N43" i="43"/>
  <c r="N225" i="43"/>
  <c r="N233" i="43"/>
  <c r="N19" i="43"/>
  <c r="N248" i="43"/>
  <c r="N82" i="43"/>
  <c r="N38" i="43"/>
  <c r="N215" i="43"/>
  <c r="N280" i="43"/>
  <c r="N314" i="43"/>
  <c r="N313" i="43"/>
  <c r="N239" i="43"/>
  <c r="N241" i="43"/>
  <c r="N299" i="43"/>
  <c r="N160" i="43"/>
  <c r="N26" i="43"/>
  <c r="N93" i="43"/>
  <c r="N92" i="43"/>
  <c r="N202" i="43"/>
  <c r="N59" i="43"/>
  <c r="N111" i="43"/>
  <c r="N200" i="43"/>
  <c r="N67" i="43"/>
  <c r="N332" i="43"/>
  <c r="N222" i="43"/>
  <c r="N31" i="43"/>
  <c r="N312" i="43"/>
  <c r="N151" i="43"/>
  <c r="N273" i="43"/>
  <c r="O279" i="43" l="1"/>
  <c r="O200" i="43"/>
  <c r="O217" i="43"/>
  <c r="O278" i="43"/>
  <c r="O246" i="43"/>
  <c r="N112" i="43"/>
  <c r="N258" i="43"/>
  <c r="N264" i="43"/>
  <c r="N334" i="43"/>
  <c r="N205" i="43"/>
  <c r="N157" i="43"/>
  <c r="N323" i="43"/>
  <c r="N79" i="43"/>
  <c r="N291" i="43"/>
  <c r="N333" i="43"/>
  <c r="N301" i="43"/>
  <c r="N321" i="43"/>
  <c r="N296" i="43"/>
  <c r="N253" i="43"/>
  <c r="N318" i="43"/>
  <c r="N84" i="43"/>
  <c r="N187" i="43"/>
  <c r="N300" i="43"/>
  <c r="N293" i="43"/>
  <c r="N87" i="43"/>
  <c r="N196" i="43"/>
  <c r="N289" i="43"/>
  <c r="N85" i="43"/>
  <c r="N309" i="43"/>
  <c r="N56" i="43"/>
  <c r="N53" i="43"/>
  <c r="N179" i="43"/>
  <c r="N271" i="43"/>
  <c r="N42" i="43"/>
  <c r="N176" i="43"/>
  <c r="N231" i="43"/>
  <c r="N276" i="43"/>
  <c r="N164" i="43"/>
  <c r="N17" i="43"/>
  <c r="N316" i="43"/>
  <c r="N36" i="43"/>
  <c r="N23" i="43"/>
  <c r="N144" i="43"/>
  <c r="N230" i="43"/>
  <c r="N201" i="43"/>
  <c r="N223" i="43"/>
  <c r="N183" i="43"/>
  <c r="N213" i="43"/>
  <c r="N270" i="43"/>
  <c r="N262" i="43"/>
  <c r="N260" i="43"/>
  <c r="N328" i="43"/>
  <c r="N143" i="43"/>
  <c r="N149" i="43"/>
  <c r="N186" i="43"/>
  <c r="N136" i="43"/>
  <c r="N138" i="43"/>
  <c r="N126" i="43"/>
  <c r="N226" i="43"/>
  <c r="N130" i="43"/>
  <c r="N140" i="43"/>
  <c r="N281" i="43"/>
  <c r="N305" i="43"/>
  <c r="N21" i="43"/>
  <c r="N320" i="43"/>
  <c r="N28" i="43"/>
  <c r="N115" i="43"/>
  <c r="N219" i="43"/>
  <c r="N290" i="43"/>
  <c r="N319" i="43" l="1"/>
  <c r="N32" i="43"/>
  <c r="N249" i="43"/>
  <c r="N237" i="43"/>
  <c r="N90" i="43"/>
  <c r="N64" i="43"/>
  <c r="N286" i="43"/>
  <c r="N192" i="43"/>
  <c r="N235" i="43"/>
  <c r="N72" i="43"/>
  <c r="N100" i="43"/>
  <c r="N96" i="43"/>
  <c r="N170" i="43"/>
  <c r="N172" i="43"/>
  <c r="N171" i="43"/>
  <c r="O171" i="43" s="1"/>
  <c r="N81" i="43"/>
  <c r="N165" i="43"/>
  <c r="N169" i="43"/>
  <c r="N331" i="43"/>
  <c r="N265" i="43"/>
  <c r="N33" i="43"/>
  <c r="N54" i="43"/>
  <c r="N221" i="43"/>
  <c r="N317" i="43"/>
  <c r="N190" i="43"/>
  <c r="N110" i="43"/>
  <c r="N303" i="43"/>
  <c r="N267" i="43"/>
  <c r="N117" i="43"/>
  <c r="N315" i="43"/>
  <c r="N34" i="43"/>
  <c r="N181" i="43"/>
  <c r="N133" i="43" l="1"/>
  <c r="N102" i="43"/>
  <c r="N269" i="43"/>
  <c r="N107" i="43"/>
  <c r="N153" i="43"/>
  <c r="N329" i="43"/>
  <c r="N71" i="43"/>
  <c r="N298" i="43"/>
  <c r="N114" i="43"/>
  <c r="N101" i="43"/>
  <c r="N14" i="43"/>
  <c r="N52" i="43"/>
  <c r="N76" i="43"/>
  <c r="N29" i="43" l="1"/>
  <c r="B127" i="43" l="1"/>
  <c r="B313" i="43"/>
  <c r="B314" i="43"/>
  <c r="B315" i="43"/>
  <c r="B296" i="43"/>
  <c r="B276" i="43"/>
  <c r="B293" i="43"/>
  <c r="B122" i="43"/>
  <c r="B275" i="43"/>
  <c r="B102" i="43"/>
  <c r="B69" i="43"/>
  <c r="B20" i="43"/>
  <c r="O21" i="43" l="1"/>
  <c r="O125" i="43"/>
  <c r="J120" i="43" l="1"/>
  <c r="J285" i="43"/>
  <c r="K285" i="43" s="1"/>
  <c r="K120" i="43" l="1"/>
  <c r="J125" i="43"/>
  <c r="K125" i="43" s="1"/>
  <c r="J141" i="43"/>
  <c r="K141" i="43" s="1"/>
  <c r="J128" i="43"/>
  <c r="K128" i="43" s="1"/>
  <c r="J139" i="43"/>
  <c r="K139" i="43" s="1"/>
  <c r="J272" i="43"/>
  <c r="K272" i="43" s="1"/>
  <c r="J280" i="43"/>
  <c r="K280" i="43" s="1"/>
  <c r="J274" i="43"/>
  <c r="K274" i="43" s="1"/>
  <c r="J30" i="43"/>
  <c r="K30" i="43" s="1"/>
  <c r="J318" i="43"/>
  <c r="K318" i="43" s="1"/>
  <c r="J314" i="43"/>
  <c r="K314" i="43" s="1"/>
  <c r="J302" i="43"/>
  <c r="K302" i="43" s="1"/>
  <c r="J215" i="43"/>
  <c r="K215" i="43" s="1"/>
  <c r="J192" i="43"/>
  <c r="K192" i="43" s="1"/>
  <c r="J191" i="43"/>
  <c r="K191" i="43" s="1"/>
  <c r="J180" i="43"/>
  <c r="K180" i="43" s="1"/>
  <c r="J160" i="43"/>
  <c r="K160" i="43" s="1"/>
  <c r="J158" i="43"/>
  <c r="K158" i="43" s="1"/>
  <c r="J288" i="43"/>
  <c r="K288" i="43" s="1"/>
  <c r="J251" i="43"/>
  <c r="K251" i="43" s="1"/>
  <c r="J44" i="43"/>
  <c r="K44" i="43" s="1"/>
  <c r="J38" i="43"/>
  <c r="K38" i="43" s="1"/>
  <c r="J22" i="43"/>
  <c r="K22" i="43" s="1"/>
  <c r="J116" i="43"/>
  <c r="K116" i="43" s="1"/>
  <c r="J79" i="43"/>
  <c r="K79" i="43" s="1"/>
  <c r="J67" i="43"/>
  <c r="K67" i="43" s="1"/>
  <c r="J66" i="43"/>
  <c r="K66" i="43" s="1"/>
  <c r="J95" i="43"/>
  <c r="K95" i="43" s="1"/>
  <c r="J21" i="43"/>
  <c r="K21" i="43" s="1"/>
  <c r="J20" i="43"/>
  <c r="J16" i="43"/>
  <c r="J14" i="43"/>
  <c r="J10" i="43"/>
  <c r="J122" i="43"/>
  <c r="K122" i="43" s="1"/>
  <c r="J281" i="43"/>
  <c r="K281" i="43" s="1"/>
  <c r="J196" i="43"/>
  <c r="K196" i="43" s="1"/>
  <c r="J206" i="43"/>
  <c r="K206" i="43" s="1"/>
  <c r="J148" i="43"/>
  <c r="K148" i="43" s="1"/>
  <c r="J105" i="43"/>
  <c r="K105" i="43" s="1"/>
  <c r="J89" i="43"/>
  <c r="K89" i="43" s="1"/>
  <c r="J78" i="43"/>
  <c r="K78" i="43" s="1"/>
  <c r="J82" i="43"/>
  <c r="K82" i="43" s="1"/>
  <c r="J98" i="43"/>
  <c r="K98" i="43" s="1"/>
  <c r="J9" i="43"/>
  <c r="J115" i="43"/>
  <c r="K115" i="43" s="1"/>
  <c r="J39" i="43"/>
  <c r="K39" i="43" s="1"/>
  <c r="J77" i="43"/>
  <c r="K77" i="43" s="1"/>
  <c r="J49" i="43"/>
  <c r="K49" i="43" s="1"/>
  <c r="J124" i="43"/>
  <c r="K124" i="43" s="1"/>
  <c r="J72" i="43"/>
  <c r="K72" i="43" s="1"/>
  <c r="J131" i="43"/>
  <c r="K131" i="43" s="1"/>
  <c r="J15" i="43"/>
  <c r="J248" i="43"/>
  <c r="K248" i="43" s="1"/>
  <c r="J123" i="43"/>
  <c r="K123" i="43" s="1"/>
  <c r="J42" i="43"/>
  <c r="K42" i="43" s="1"/>
  <c r="J40" i="43"/>
  <c r="K40" i="43" s="1"/>
  <c r="J149" i="43"/>
  <c r="K149" i="43" s="1"/>
  <c r="J41" i="43"/>
  <c r="K41" i="43" s="1"/>
  <c r="J19" i="43"/>
  <c r="J140" i="43"/>
  <c r="K140" i="43" s="1"/>
  <c r="J261" i="43"/>
  <c r="K261" i="43" s="1"/>
  <c r="J11" i="43"/>
  <c r="J145" i="43"/>
  <c r="K145" i="43" s="1"/>
  <c r="J265" i="43"/>
  <c r="K265" i="43" s="1"/>
  <c r="J68" i="43"/>
  <c r="K68" i="43" s="1"/>
  <c r="J104" i="43"/>
  <c r="K104" i="43" s="1"/>
  <c r="J142" i="43"/>
  <c r="K142" i="43" s="1"/>
  <c r="J81" i="43"/>
  <c r="K81" i="43" s="1"/>
  <c r="J228" i="43"/>
  <c r="K228" i="43" s="1"/>
  <c r="J233" i="43"/>
  <c r="K233" i="43" s="1"/>
  <c r="J85" i="43"/>
  <c r="K85" i="43" s="1"/>
  <c r="J144" i="43"/>
  <c r="K144" i="43" s="1"/>
  <c r="J13" i="43"/>
  <c r="J222" i="43"/>
  <c r="K222" i="43" s="1"/>
  <c r="J27" i="43"/>
  <c r="K27" i="43" s="1"/>
  <c r="J147" i="43"/>
  <c r="K147" i="43" s="1"/>
  <c r="J249" i="43"/>
  <c r="K249" i="43" s="1"/>
  <c r="J225" i="43"/>
  <c r="K225" i="43" s="1"/>
  <c r="J243" i="43"/>
  <c r="K243" i="43" s="1"/>
  <c r="J313" i="43"/>
  <c r="K313" i="43" s="1"/>
  <c r="J186" i="43"/>
  <c r="K186" i="43" s="1"/>
  <c r="J295" i="43"/>
  <c r="K295" i="43" s="1"/>
  <c r="J96" i="43"/>
  <c r="J184" i="43"/>
  <c r="K184" i="43" s="1"/>
  <c r="J333" i="43"/>
  <c r="K333" i="43" s="1"/>
  <c r="J80" i="43"/>
  <c r="K80" i="43" s="1"/>
  <c r="J237" i="43"/>
  <c r="K237" i="43" s="1"/>
  <c r="J268" i="43"/>
  <c r="K268" i="43" s="1"/>
  <c r="J311" i="43"/>
  <c r="K311" i="43" s="1"/>
  <c r="J99" i="43"/>
  <c r="K99" i="43" s="1"/>
  <c r="J43" i="43"/>
  <c r="K43" i="43" s="1"/>
  <c r="J109" i="43"/>
  <c r="K109" i="43" s="1"/>
  <c r="J247" i="43"/>
  <c r="K247" i="43" s="1"/>
  <c r="J162" i="43"/>
  <c r="K162" i="43" s="1"/>
  <c r="J224" i="43"/>
  <c r="K224" i="43" s="1"/>
  <c r="J286" i="43"/>
  <c r="K286" i="43" s="1"/>
  <c r="J267" i="43"/>
  <c r="K267" i="43" s="1"/>
  <c r="J28" i="43"/>
  <c r="K28" i="43" s="1"/>
  <c r="J132" i="43"/>
  <c r="K132" i="43" s="1"/>
  <c r="J270" i="43"/>
  <c r="K270" i="43" s="1"/>
  <c r="J37" i="43"/>
  <c r="K37" i="43" s="1"/>
  <c r="J223" i="43"/>
  <c r="K223" i="43" s="1"/>
  <c r="J301" i="43"/>
  <c r="K301" i="43" s="1"/>
  <c r="J230" i="43"/>
  <c r="K230" i="43" s="1"/>
  <c r="J57" i="43"/>
  <c r="K57" i="43" s="1"/>
  <c r="J208" i="43"/>
  <c r="K208" i="43" s="1"/>
  <c r="J55" i="43"/>
  <c r="K55" i="43" s="1"/>
  <c r="J282" i="43"/>
  <c r="K282" i="43" s="1"/>
  <c r="J83" i="43"/>
  <c r="K83" i="43" s="1"/>
  <c r="J110" i="43"/>
  <c r="K110" i="43" s="1"/>
  <c r="J45" i="43"/>
  <c r="K45" i="43" s="1"/>
  <c r="J48" i="43"/>
  <c r="K48" i="43" s="1"/>
  <c r="J273" i="43"/>
  <c r="K273" i="43" s="1"/>
  <c r="J65" i="43"/>
  <c r="K65" i="43" s="1"/>
  <c r="J61" i="43"/>
  <c r="K61" i="43" s="1"/>
  <c r="J309" i="43"/>
  <c r="K309" i="43" s="1"/>
  <c r="J232" i="43"/>
  <c r="K232" i="43" s="1"/>
  <c r="J103" i="43"/>
  <c r="K103" i="43" s="1"/>
  <c r="J146" i="43"/>
  <c r="K146" i="43" s="1"/>
  <c r="J231" i="43"/>
  <c r="K231" i="43" s="1"/>
  <c r="J33" i="43"/>
  <c r="K33" i="43" s="1"/>
  <c r="J183" i="43"/>
  <c r="K183" i="43" s="1"/>
  <c r="J276" i="43"/>
  <c r="K276" i="43" s="1"/>
  <c r="J159" i="43"/>
  <c r="K159" i="43" s="1"/>
  <c r="J263" i="43"/>
  <c r="K263" i="43" s="1"/>
  <c r="J97" i="43"/>
  <c r="K97" i="43" s="1"/>
  <c r="J157" i="43"/>
  <c r="K157" i="43" s="1"/>
  <c r="J187" i="43"/>
  <c r="K187" i="43" s="1"/>
  <c r="J195" i="43"/>
  <c r="K195" i="43" s="1"/>
  <c r="J294" i="43"/>
  <c r="K294" i="43" s="1"/>
  <c r="J86" i="43"/>
  <c r="K86" i="43" s="1"/>
  <c r="J156" i="43"/>
  <c r="K156" i="43" s="1"/>
  <c r="J173" i="43"/>
  <c r="K173" i="43" s="1"/>
  <c r="J84" i="43"/>
  <c r="K84" i="43" s="1"/>
  <c r="J168" i="43"/>
  <c r="K168" i="43" s="1"/>
  <c r="J26" i="43"/>
  <c r="K26" i="43" s="1"/>
  <c r="J324" i="43"/>
  <c r="K324" i="43" s="1"/>
  <c r="J298" i="43"/>
  <c r="K298" i="43" s="1"/>
  <c r="J245" i="43"/>
  <c r="K245" i="43" s="1"/>
  <c r="J207" i="43"/>
  <c r="K207" i="43" s="1"/>
  <c r="J293" i="43"/>
  <c r="K293" i="43" s="1"/>
  <c r="J296" i="43"/>
  <c r="K296" i="43" s="1"/>
  <c r="J234" i="43"/>
  <c r="K234" i="43" s="1"/>
  <c r="J51" i="43"/>
  <c r="K51" i="43" s="1"/>
  <c r="J53" i="43"/>
  <c r="K53" i="43" s="1"/>
  <c r="J181" i="43"/>
  <c r="K181" i="43" s="1"/>
  <c r="J102" i="43"/>
  <c r="K102" i="43" s="1"/>
  <c r="J190" i="43"/>
  <c r="K190" i="43" s="1"/>
  <c r="J198" i="43"/>
  <c r="K198" i="43" s="1"/>
  <c r="J289" i="43"/>
  <c r="K289" i="43" s="1"/>
  <c r="J161" i="43"/>
  <c r="K161" i="43" s="1"/>
  <c r="J229" i="43"/>
  <c r="K229" i="43" s="1"/>
  <c r="J12" i="43"/>
  <c r="J260" i="43"/>
  <c r="K260" i="43" s="1"/>
  <c r="J209" i="43"/>
  <c r="K209" i="43" s="1"/>
  <c r="J193" i="43"/>
  <c r="K193" i="43" s="1"/>
  <c r="J306" i="43"/>
  <c r="K306" i="43" s="1"/>
  <c r="J304" i="43"/>
  <c r="K304" i="43" s="1"/>
  <c r="J189" i="43"/>
  <c r="K189" i="43" s="1"/>
  <c r="J210" i="43"/>
  <c r="K210" i="43" s="1"/>
  <c r="J113" i="43"/>
  <c r="K113" i="43" s="1"/>
  <c r="J203" i="43"/>
  <c r="K203" i="43" s="1"/>
  <c r="J155" i="43"/>
  <c r="K155" i="43" s="1"/>
  <c r="J299" i="43"/>
  <c r="K299" i="43" s="1"/>
  <c r="J73" i="43"/>
  <c r="K73" i="43" s="1"/>
  <c r="J179" i="43"/>
  <c r="K179" i="43" s="1"/>
  <c r="J194" i="43"/>
  <c r="K194" i="43" s="1"/>
  <c r="J135" i="43"/>
  <c r="K135" i="43" s="1"/>
  <c r="J69" i="43"/>
  <c r="K69" i="43" s="1"/>
  <c r="J71" i="43"/>
  <c r="K71" i="43" s="1"/>
  <c r="J182" i="43"/>
  <c r="K182" i="43" s="1"/>
  <c r="J266" i="43"/>
  <c r="K266" i="43" s="1"/>
  <c r="J297" i="43"/>
  <c r="K297" i="43" s="1"/>
  <c r="J269" i="43"/>
  <c r="K269" i="43" s="1"/>
  <c r="J129" i="43"/>
  <c r="K129" i="43" s="1"/>
  <c r="J240" i="43"/>
  <c r="K240" i="43" s="1"/>
  <c r="J325" i="43"/>
  <c r="K325" i="43" s="1"/>
  <c r="J35" i="43"/>
  <c r="K35" i="43" s="1"/>
  <c r="J134" i="43"/>
  <c r="K134" i="43" s="1"/>
  <c r="J220" i="43"/>
  <c r="K220" i="43" s="1"/>
  <c r="J257" i="43"/>
  <c r="K257" i="43" s="1"/>
  <c r="J167" i="43"/>
  <c r="K167" i="43" s="1"/>
  <c r="J255" i="43"/>
  <c r="K255" i="43" s="1"/>
  <c r="J87" i="43"/>
  <c r="K87" i="43" s="1"/>
  <c r="J107" i="43"/>
  <c r="K107" i="43" s="1"/>
  <c r="J126" i="43"/>
  <c r="K126" i="43" s="1"/>
  <c r="J169" i="43"/>
  <c r="K169" i="43" s="1"/>
  <c r="J284" i="43"/>
  <c r="K284" i="43" s="1"/>
  <c r="J226" i="43"/>
  <c r="K226" i="43" s="1"/>
  <c r="J127" i="43"/>
  <c r="K127" i="43" s="1"/>
  <c r="J307" i="43"/>
  <c r="K307" i="43" s="1"/>
  <c r="J235" i="43"/>
  <c r="K235" i="43" s="1"/>
  <c r="J70" i="43"/>
  <c r="K70" i="43" s="1"/>
  <c r="J118" i="43"/>
  <c r="K118" i="43" s="1"/>
  <c r="J170" i="43"/>
  <c r="K170" i="43" s="1"/>
  <c r="J58" i="43"/>
  <c r="K58" i="43" s="1"/>
  <c r="J328" i="43"/>
  <c r="K328" i="43" s="1"/>
  <c r="J50" i="43"/>
  <c r="J59" i="43"/>
  <c r="K59" i="43" s="1"/>
  <c r="J256" i="43"/>
  <c r="K256" i="43" s="1"/>
  <c r="J211" i="43"/>
  <c r="K211" i="43" s="1"/>
  <c r="J326" i="43"/>
  <c r="K326" i="43" s="1"/>
  <c r="J25" i="43"/>
  <c r="K25" i="43" s="1"/>
  <c r="J244" i="43"/>
  <c r="K244" i="43" s="1"/>
  <c r="J213" i="43"/>
  <c r="K213" i="43" s="1"/>
  <c r="J287" i="43"/>
  <c r="K287" i="43" s="1"/>
  <c r="J221" i="43"/>
  <c r="K221" i="43" s="1"/>
  <c r="J152" i="43"/>
  <c r="K152" i="43" s="1"/>
  <c r="J177" i="43"/>
  <c r="K177" i="43" s="1"/>
  <c r="J303" i="43"/>
  <c r="K303" i="43" s="1"/>
  <c r="J185" i="43"/>
  <c r="K185" i="43" s="1"/>
  <c r="J54" i="43"/>
  <c r="K54" i="43" s="1"/>
  <c r="J214" i="43"/>
  <c r="K214" i="43" s="1"/>
  <c r="J153" i="43"/>
  <c r="K153" i="43" s="1"/>
  <c r="J300" i="43"/>
  <c r="K300" i="43" s="1"/>
  <c r="J154" i="43"/>
  <c r="K154" i="43" s="1"/>
  <c r="J236" i="43"/>
  <c r="K236" i="43" s="1"/>
  <c r="J204" i="43"/>
  <c r="K204" i="43" s="1"/>
  <c r="J258" i="43"/>
  <c r="K258" i="43" s="1"/>
  <c r="J100" i="43"/>
  <c r="K100" i="43" s="1"/>
  <c r="J163" i="43"/>
  <c r="K163" i="43" s="1"/>
  <c r="J320" i="43"/>
  <c r="K320" i="43" s="1"/>
  <c r="J114" i="43"/>
  <c r="K114" i="43" s="1"/>
  <c r="J94" i="43"/>
  <c r="K94" i="43" s="1"/>
  <c r="J291" i="43"/>
  <c r="K291" i="43" s="1"/>
  <c r="J197" i="43"/>
  <c r="K197" i="43" s="1"/>
  <c r="J317" i="43"/>
  <c r="K317" i="43" s="1"/>
  <c r="J252" i="43"/>
  <c r="K252" i="43" s="1"/>
  <c r="J201" i="43"/>
  <c r="K201" i="43" s="1"/>
  <c r="J31" i="43"/>
  <c r="K31" i="43" s="1"/>
  <c r="J205" i="43"/>
  <c r="K205" i="43" s="1"/>
  <c r="J74" i="43"/>
  <c r="K74" i="43" s="1"/>
  <c r="J166" i="43"/>
  <c r="K166" i="43" s="1"/>
  <c r="J253" i="43"/>
  <c r="K253" i="43" s="1"/>
  <c r="J101" i="43"/>
  <c r="K101" i="43" s="1"/>
  <c r="J292" i="43"/>
  <c r="K292" i="43" s="1"/>
  <c r="J164" i="43"/>
  <c r="K164" i="43" s="1"/>
  <c r="J250" i="43"/>
  <c r="K250" i="43" s="1"/>
  <c r="J199" i="43"/>
  <c r="K199" i="43" s="1"/>
  <c r="J90" i="43"/>
  <c r="K90" i="43" s="1"/>
  <c r="J188" i="43"/>
  <c r="K188" i="43" s="1"/>
  <c r="J262" i="43"/>
  <c r="K262" i="43" s="1"/>
  <c r="J321" i="43"/>
  <c r="K321" i="43" s="1"/>
  <c r="J175" i="43"/>
  <c r="K175" i="43" s="1"/>
  <c r="J283" i="43"/>
  <c r="K283" i="43" s="1"/>
  <c r="J52" i="43"/>
  <c r="K52" i="43" s="1"/>
  <c r="J111" i="43"/>
  <c r="K111" i="43" s="1"/>
  <c r="J106" i="43"/>
  <c r="J241" i="43"/>
  <c r="K241" i="43" s="1"/>
  <c r="J171" i="43"/>
  <c r="K171" i="43" s="1"/>
  <c r="J93" i="43"/>
  <c r="K93" i="43" s="1"/>
  <c r="J259" i="43"/>
  <c r="K259" i="43" s="1"/>
  <c r="J239" i="43"/>
  <c r="K239" i="43" s="1"/>
  <c r="J305" i="43"/>
  <c r="K305" i="43" s="1"/>
  <c r="J130" i="43"/>
  <c r="K130" i="43" s="1"/>
  <c r="J312" i="43"/>
  <c r="K312" i="43" s="1"/>
  <c r="J174" i="43"/>
  <c r="K174" i="43" s="1"/>
  <c r="K96" i="43" l="1"/>
  <c r="J32" i="43"/>
  <c r="K32" i="43" s="1"/>
  <c r="J119" i="43"/>
  <c r="K119" i="43" s="1"/>
  <c r="J316" i="43"/>
  <c r="K316" i="43" s="1"/>
  <c r="J319" i="43"/>
  <c r="K319" i="43" s="1"/>
  <c r="J202" i="43"/>
  <c r="K202" i="43" s="1"/>
  <c r="J176" i="43"/>
  <c r="K176" i="43" s="1"/>
  <c r="J88" i="43"/>
  <c r="K88" i="43" s="1"/>
  <c r="J212" i="43"/>
  <c r="K212" i="43" s="1"/>
  <c r="J24" i="43"/>
  <c r="K24" i="43" s="1"/>
  <c r="J34" i="43"/>
  <c r="K34" i="43" s="1"/>
  <c r="J331" i="43"/>
  <c r="K331" i="43" s="1"/>
  <c r="J17" i="43"/>
  <c r="J238" i="43"/>
  <c r="K238" i="43" s="1"/>
  <c r="J47" i="43"/>
  <c r="K47" i="43" s="1"/>
  <c r="J323" i="43"/>
  <c r="K323" i="43" s="1"/>
  <c r="J264" i="43"/>
  <c r="K264" i="43" s="1"/>
  <c r="J332" i="43"/>
  <c r="K332" i="43" s="1"/>
  <c r="J165" i="43"/>
  <c r="K165" i="43" s="1"/>
  <c r="J56" i="43"/>
  <c r="K56" i="43" s="1"/>
  <c r="J216" i="43"/>
  <c r="K216" i="43" s="1"/>
  <c r="J36" i="43"/>
  <c r="K36" i="43" s="1"/>
  <c r="J172" i="43"/>
  <c r="K172" i="43" s="1"/>
  <c r="J121" i="43"/>
  <c r="K121" i="43" s="1"/>
  <c r="J322" i="43"/>
  <c r="K322" i="43" s="1"/>
  <c r="J327" i="43"/>
  <c r="K327" i="43" s="1"/>
  <c r="J60" i="43"/>
  <c r="K60" i="43" s="1"/>
  <c r="J242" i="43"/>
  <c r="K242" i="43" s="1"/>
  <c r="J329" i="43"/>
  <c r="K329" i="43" s="1"/>
  <c r="J64" i="43" l="1"/>
  <c r="K64" i="43" s="1"/>
  <c r="J23" i="43"/>
  <c r="K23" i="43" s="1"/>
  <c r="J308" i="43"/>
  <c r="K308" i="43" s="1"/>
  <c r="J219" i="43"/>
  <c r="K219" i="43" s="1"/>
  <c r="J151" i="43"/>
  <c r="K151" i="43" s="1"/>
  <c r="J334" i="43"/>
  <c r="K334" i="43" s="1"/>
  <c r="J46" i="43"/>
  <c r="K46" i="43" s="1"/>
  <c r="J108" i="43"/>
  <c r="K108" i="43" s="1"/>
  <c r="J178" i="43"/>
  <c r="K178" i="43" s="1"/>
  <c r="J218" i="43"/>
  <c r="K218" i="43" s="1"/>
  <c r="J137" i="43"/>
  <c r="K137" i="43" s="1"/>
  <c r="J143" i="43"/>
  <c r="K143" i="43" s="1"/>
  <c r="J29" i="43"/>
  <c r="K29" i="43" s="1"/>
  <c r="J138" i="43"/>
  <c r="K138" i="43" s="1"/>
  <c r="J117" i="43"/>
  <c r="K117" i="43" s="1"/>
  <c r="J76" i="43" l="1"/>
  <c r="K76" i="43" s="1"/>
  <c r="J136" i="43"/>
  <c r="K136" i="43" s="1"/>
  <c r="J112" i="43"/>
  <c r="K112" i="43" s="1"/>
  <c r="J92" i="43"/>
  <c r="K92" i="43" s="1"/>
  <c r="J271" i="43"/>
  <c r="K271" i="43" s="1"/>
  <c r="J91" i="43"/>
  <c r="K91" i="43" s="1"/>
  <c r="J275" i="43"/>
  <c r="K275" i="43" s="1"/>
  <c r="J18" i="43"/>
  <c r="J290" i="43"/>
  <c r="K290" i="43" s="1"/>
  <c r="J133" i="43"/>
  <c r="K133" i="43" s="1"/>
  <c r="J63" i="43" l="1"/>
  <c r="K63" i="43" s="1"/>
  <c r="J315" i="43"/>
  <c r="K315" i="43" s="1"/>
  <c r="J227" i="43"/>
  <c r="K227" i="43" s="1"/>
  <c r="J310" i="43"/>
  <c r="K310" i="43" s="1"/>
  <c r="J254" i="43"/>
  <c r="K254" i="43" s="1"/>
  <c r="O271" i="43" l="1"/>
  <c r="O285" i="43"/>
  <c r="O332" i="43"/>
  <c r="O275" i="43"/>
  <c r="O283" i="43"/>
  <c r="O289" i="43"/>
  <c r="O120" i="43"/>
  <c r="O22" i="43"/>
  <c r="O61" i="43"/>
  <c r="B163" i="43"/>
  <c r="B164" i="43"/>
  <c r="B168" i="43"/>
  <c r="B130" i="43"/>
  <c r="B328" i="43"/>
  <c r="I285" i="43" l="1"/>
  <c r="I30" i="43"/>
  <c r="I302" i="43"/>
  <c r="I32" i="43"/>
  <c r="I10" i="43"/>
  <c r="I122" i="43"/>
  <c r="I105" i="43"/>
  <c r="I131" i="43"/>
  <c r="I11" i="43"/>
  <c r="I142" i="43"/>
  <c r="I268" i="43"/>
  <c r="I311" i="43"/>
  <c r="I28" i="43"/>
  <c r="I103" i="43"/>
  <c r="I33" i="43"/>
  <c r="I12" i="43"/>
  <c r="I129" i="43"/>
  <c r="I126" i="43"/>
  <c r="I127" i="43"/>
  <c r="I303" i="43"/>
  <c r="I31" i="43"/>
  <c r="I259" i="43"/>
  <c r="I130" i="43"/>
  <c r="I201" i="43" l="1"/>
  <c r="I258" i="43"/>
  <c r="I326" i="43"/>
  <c r="I269" i="43"/>
  <c r="I266" i="43"/>
  <c r="I209" i="43"/>
  <c r="I51" i="43"/>
  <c r="I26" i="43"/>
  <c r="I232" i="43"/>
  <c r="I270" i="43"/>
  <c r="I247" i="43"/>
  <c r="I144" i="43"/>
  <c r="I265" i="43"/>
  <c r="I40" i="43"/>
  <c r="I15" i="43"/>
  <c r="I148" i="43"/>
  <c r="I251" i="43"/>
  <c r="I274" i="43"/>
  <c r="I305" i="43"/>
  <c r="I50" i="43"/>
  <c r="I220" i="43"/>
  <c r="I179" i="43"/>
  <c r="I260" i="43"/>
  <c r="I168" i="43"/>
  <c r="I159" i="43"/>
  <c r="I225" i="43"/>
  <c r="I85" i="43"/>
  <c r="I124" i="43"/>
  <c r="I191" i="43"/>
  <c r="I280" i="43"/>
  <c r="I141" i="43"/>
  <c r="I199" i="43"/>
  <c r="I205" i="43"/>
  <c r="I163" i="43"/>
  <c r="I312" i="43"/>
  <c r="I239" i="43"/>
  <c r="I241" i="43"/>
  <c r="I283" i="43"/>
  <c r="I262" i="43"/>
  <c r="I250" i="43"/>
  <c r="I253" i="43"/>
  <c r="I197" i="43"/>
  <c r="I100" i="43"/>
  <c r="I154" i="43"/>
  <c r="I54" i="43"/>
  <c r="I152" i="43"/>
  <c r="I244" i="43"/>
  <c r="I25" i="43"/>
  <c r="I59" i="43"/>
  <c r="I328" i="43"/>
  <c r="I70" i="43"/>
  <c r="I226" i="43"/>
  <c r="I167" i="43"/>
  <c r="I35" i="43"/>
  <c r="I135" i="43"/>
  <c r="I299" i="43"/>
  <c r="I210" i="43"/>
  <c r="I193" i="43"/>
  <c r="I229" i="43"/>
  <c r="I161" i="43"/>
  <c r="I53" i="43"/>
  <c r="I293" i="43"/>
  <c r="I324" i="43"/>
  <c r="I173" i="43"/>
  <c r="I195" i="43"/>
  <c r="I97" i="43"/>
  <c r="I183" i="43"/>
  <c r="I65" i="43"/>
  <c r="I45" i="43"/>
  <c r="I282" i="43"/>
  <c r="I37" i="43"/>
  <c r="I267" i="43"/>
  <c r="I162" i="43"/>
  <c r="I99" i="43"/>
  <c r="I237" i="43"/>
  <c r="I184" i="43"/>
  <c r="I313" i="43"/>
  <c r="I147" i="43"/>
  <c r="I13" i="43"/>
  <c r="I228" i="43"/>
  <c r="I68" i="43"/>
  <c r="I261" i="43"/>
  <c r="I149" i="43"/>
  <c r="I248" i="43"/>
  <c r="I77" i="43"/>
  <c r="I78" i="43"/>
  <c r="I281" i="43"/>
  <c r="I16" i="43"/>
  <c r="I116" i="43"/>
  <c r="I44" i="43"/>
  <c r="I160" i="43"/>
  <c r="I215" i="43"/>
  <c r="I139" i="43"/>
  <c r="I188" i="43"/>
  <c r="I164" i="43"/>
  <c r="I291" i="43"/>
  <c r="I114" i="43"/>
  <c r="I185" i="43"/>
  <c r="I221" i="43"/>
  <c r="I58" i="43"/>
  <c r="I284" i="43"/>
  <c r="I107" i="43"/>
  <c r="I325" i="43"/>
  <c r="I194" i="43"/>
  <c r="I189" i="43"/>
  <c r="I207" i="43"/>
  <c r="I187" i="43"/>
  <c r="I110" i="43"/>
  <c r="I57" i="43"/>
  <c r="I80" i="43"/>
  <c r="I27" i="43"/>
  <c r="I140" i="43"/>
  <c r="I39" i="43"/>
  <c r="I98" i="43"/>
  <c r="I89" i="43"/>
  <c r="I20" i="43"/>
  <c r="I22" i="43"/>
  <c r="I128" i="43"/>
  <c r="I93" i="43"/>
  <c r="I111" i="43"/>
  <c r="I90" i="43"/>
  <c r="I252" i="43"/>
  <c r="I94" i="43"/>
  <c r="I204" i="43"/>
  <c r="I153" i="43"/>
  <c r="I211" i="43"/>
  <c r="I307" i="43"/>
  <c r="I169" i="43"/>
  <c r="I87" i="43"/>
  <c r="I182" i="43"/>
  <c r="I203" i="43"/>
  <c r="I198" i="43"/>
  <c r="I102" i="43"/>
  <c r="I234" i="43"/>
  <c r="I231" i="43"/>
  <c r="I273" i="43"/>
  <c r="I83" i="43"/>
  <c r="I55" i="43"/>
  <c r="I301" i="43"/>
  <c r="I132" i="43"/>
  <c r="I333" i="43"/>
  <c r="I295" i="43"/>
  <c r="I145" i="43"/>
  <c r="I19" i="43"/>
  <c r="I42" i="43"/>
  <c r="I115" i="43"/>
  <c r="I106" i="43"/>
  <c r="I166" i="43"/>
  <c r="I300" i="43"/>
  <c r="I235" i="43"/>
  <c r="I257" i="43"/>
  <c r="I155" i="43"/>
  <c r="I289" i="43"/>
  <c r="I156" i="43"/>
  <c r="I263" i="43"/>
  <c r="I230" i="43"/>
  <c r="I286" i="43"/>
  <c r="I243" i="43"/>
  <c r="I81" i="43"/>
  <c r="I66" i="43"/>
  <c r="I180" i="43"/>
  <c r="I175" i="43"/>
  <c r="I292" i="43"/>
  <c r="I74" i="43"/>
  <c r="I320" i="43"/>
  <c r="I287" i="43"/>
  <c r="I170" i="43"/>
  <c r="I297" i="43"/>
  <c r="I304" i="43"/>
  <c r="I245" i="43"/>
  <c r="I86" i="43"/>
  <c r="I309" i="43"/>
  <c r="I224" i="43"/>
  <c r="I109" i="43"/>
  <c r="I206" i="43"/>
  <c r="I21" i="43"/>
  <c r="I67" i="43"/>
  <c r="I288" i="43"/>
  <c r="I314" i="43"/>
  <c r="I174" i="43"/>
  <c r="I171" i="43"/>
  <c r="I52" i="43"/>
  <c r="I321" i="43"/>
  <c r="I101" i="43"/>
  <c r="I317" i="43"/>
  <c r="I236" i="43"/>
  <c r="I214" i="43"/>
  <c r="I177" i="43"/>
  <c r="I213" i="43"/>
  <c r="I256" i="43"/>
  <c r="I118" i="43"/>
  <c r="I255" i="43"/>
  <c r="I134" i="43"/>
  <c r="I240" i="43"/>
  <c r="I71" i="43"/>
  <c r="I69" i="43"/>
  <c r="I73" i="43"/>
  <c r="I113" i="43"/>
  <c r="I306" i="43"/>
  <c r="I190" i="43"/>
  <c r="I181" i="43"/>
  <c r="I296" i="43"/>
  <c r="I298" i="43"/>
  <c r="I84" i="43"/>
  <c r="I294" i="43"/>
  <c r="I157" i="43"/>
  <c r="I276" i="43"/>
  <c r="I146" i="43"/>
  <c r="I48" i="43"/>
  <c r="I208" i="43"/>
  <c r="I223" i="43"/>
  <c r="I43" i="43"/>
  <c r="I186" i="43"/>
  <c r="I249" i="43"/>
  <c r="I222" i="43"/>
  <c r="I233" i="43"/>
  <c r="I104" i="43"/>
  <c r="I41" i="43"/>
  <c r="I123" i="43"/>
  <c r="I72" i="43"/>
  <c r="I49" i="43"/>
  <c r="I82" i="43"/>
  <c r="I196" i="43"/>
  <c r="I14" i="43"/>
  <c r="I95" i="43"/>
  <c r="I79" i="43"/>
  <c r="I38" i="43"/>
  <c r="I158" i="43"/>
  <c r="I192" i="43"/>
  <c r="I318" i="43"/>
  <c r="I272" i="43"/>
  <c r="I17" i="43"/>
  <c r="I332" i="43"/>
  <c r="I61" i="43" l="1"/>
  <c r="I119" i="43"/>
  <c r="I125" i="43"/>
  <c r="I47" i="43"/>
  <c r="I24" i="43"/>
  <c r="I88" i="43"/>
  <c r="I56" i="43"/>
  <c r="I212" i="43"/>
  <c r="I176" i="43"/>
  <c r="I242" i="43"/>
  <c r="I172" i="43"/>
  <c r="I36" i="43"/>
  <c r="I264" i="43"/>
  <c r="I238" i="43"/>
  <c r="I202" i="43"/>
  <c r="I327" i="43"/>
  <c r="I322" i="43"/>
  <c r="I216" i="43"/>
  <c r="I60" i="43"/>
  <c r="I165" i="43"/>
  <c r="I323" i="43"/>
  <c r="I34" i="43"/>
  <c r="I319" i="43"/>
  <c r="I316" i="43"/>
  <c r="I329" i="43"/>
  <c r="I121" i="43"/>
  <c r="I331" i="43"/>
  <c r="I64" i="43"/>
  <c r="I23" i="43"/>
  <c r="I46" i="43"/>
  <c r="I143" i="43"/>
  <c r="I138" i="43"/>
  <c r="I29" i="43" l="1"/>
  <c r="I334" i="43"/>
  <c r="I76" i="43"/>
  <c r="I178" i="43"/>
  <c r="I151" i="43"/>
  <c r="I117" i="43"/>
  <c r="I108" i="43"/>
  <c r="I219" i="43"/>
  <c r="I308" i="43"/>
  <c r="I218" i="43"/>
  <c r="I137" i="43"/>
  <c r="I136" i="43"/>
  <c r="I112" i="43"/>
  <c r="I92" i="43"/>
  <c r="I91" i="43"/>
  <c r="I275" i="43"/>
  <c r="I290" i="43"/>
  <c r="I133" i="43"/>
  <c r="I18" i="43" l="1"/>
  <c r="I271" i="43"/>
  <c r="I63" i="43"/>
  <c r="I315" i="43"/>
  <c r="I227" i="43"/>
  <c r="I310" i="43"/>
  <c r="I254" i="43"/>
  <c r="B148" i="43" l="1"/>
  <c r="B149" i="43"/>
  <c r="AV392" i="146" l="1"/>
  <c r="AV391" i="146"/>
  <c r="AD301" i="100"/>
  <c r="AD302" i="100"/>
  <c r="AD303" i="100"/>
  <c r="AD304" i="100"/>
  <c r="AD305" i="100"/>
  <c r="AD306" i="100"/>
  <c r="AD307" i="100"/>
  <c r="AD308" i="100"/>
  <c r="AD309" i="100"/>
  <c r="AD310" i="100"/>
  <c r="AD312" i="100"/>
  <c r="AD313" i="100"/>
  <c r="AD314" i="100"/>
  <c r="AD315" i="100"/>
  <c r="AD316" i="100"/>
  <c r="AD317" i="100"/>
  <c r="AD318" i="100"/>
  <c r="AD319" i="100"/>
  <c r="AD320" i="100"/>
  <c r="AD321" i="100"/>
  <c r="AD322" i="100"/>
  <c r="AD323" i="100"/>
  <c r="AD324" i="100"/>
  <c r="AD325" i="100"/>
  <c r="AD326" i="100"/>
  <c r="AD327" i="100"/>
  <c r="AD328" i="100"/>
  <c r="AD329" i="100"/>
  <c r="AD330" i="100"/>
  <c r="AD331" i="100"/>
  <c r="AD284" i="100"/>
  <c r="AD285" i="100"/>
  <c r="AD286" i="100"/>
  <c r="AD287" i="100"/>
  <c r="AD288" i="100"/>
  <c r="AD289" i="100"/>
  <c r="AD290" i="100"/>
  <c r="AD291" i="100"/>
  <c r="AD292" i="100"/>
  <c r="AD293" i="100"/>
  <c r="AD294" i="100"/>
  <c r="AD295" i="100"/>
  <c r="AD296" i="100"/>
  <c r="AD297" i="100"/>
  <c r="AD298" i="100"/>
  <c r="AD300" i="100"/>
  <c r="AD278" i="100"/>
  <c r="AD279" i="100"/>
  <c r="AD280" i="100"/>
  <c r="AD281" i="100"/>
  <c r="AD282" i="100"/>
  <c r="AD283" i="100"/>
  <c r="AD273" i="100"/>
  <c r="AD274" i="100"/>
  <c r="AD275" i="100"/>
  <c r="AD276" i="100"/>
  <c r="AD277" i="100"/>
  <c r="AD269" i="100"/>
  <c r="AD270" i="100"/>
  <c r="AD271" i="100"/>
  <c r="AD272" i="100"/>
  <c r="AD256" i="100"/>
  <c r="AD257" i="100"/>
  <c r="AD258" i="100"/>
  <c r="AD259" i="100"/>
  <c r="AD260" i="100"/>
  <c r="AD261" i="100"/>
  <c r="AD262" i="100"/>
  <c r="AD263" i="100"/>
  <c r="AD264" i="100"/>
  <c r="AD265" i="100"/>
  <c r="AD266" i="100"/>
  <c r="AD267" i="100"/>
  <c r="AD268" i="100"/>
  <c r="AD242" i="100"/>
  <c r="AD243" i="100"/>
  <c r="AD244" i="100"/>
  <c r="AD245" i="100"/>
  <c r="AD246" i="100"/>
  <c r="AD247" i="100"/>
  <c r="AD248" i="100"/>
  <c r="AD249" i="100"/>
  <c r="AD250" i="100"/>
  <c r="AD251" i="100"/>
  <c r="AD252" i="100"/>
  <c r="AD253" i="100"/>
  <c r="AD254" i="100"/>
  <c r="AD255" i="100"/>
  <c r="AD236" i="100"/>
  <c r="AD237" i="100"/>
  <c r="AD238" i="100"/>
  <c r="AD239" i="100"/>
  <c r="AD240" i="100"/>
  <c r="AD241" i="100"/>
  <c r="AD230" i="100"/>
  <c r="AD231" i="100"/>
  <c r="AD232" i="100"/>
  <c r="AD233" i="100"/>
  <c r="AD234" i="100"/>
  <c r="AD235" i="100"/>
  <c r="AD224" i="100"/>
  <c r="AD225" i="100"/>
  <c r="AD226" i="100"/>
  <c r="AD227" i="100"/>
  <c r="AD228" i="100"/>
  <c r="AD229" i="100"/>
  <c r="AD218" i="100"/>
  <c r="AD219" i="100"/>
  <c r="AD220" i="100"/>
  <c r="AD221" i="100"/>
  <c r="AD222" i="100"/>
  <c r="AD223" i="100"/>
  <c r="AD211" i="100"/>
  <c r="AD212" i="100"/>
  <c r="AD213" i="100"/>
  <c r="AD214" i="100"/>
  <c r="AD215" i="100"/>
  <c r="AD216" i="100"/>
  <c r="AD217" i="100"/>
  <c r="AD207" i="100"/>
  <c r="AD208" i="100"/>
  <c r="AD209" i="100"/>
  <c r="AD210" i="100"/>
  <c r="AD189" i="100"/>
  <c r="AD190" i="100"/>
  <c r="AD191" i="100"/>
  <c r="AD192" i="100"/>
  <c r="AD193" i="100"/>
  <c r="AD194" i="100"/>
  <c r="AD195" i="100"/>
  <c r="AD196" i="100"/>
  <c r="AD197" i="100"/>
  <c r="AD198" i="100"/>
  <c r="AD199" i="100"/>
  <c r="AD200" i="100"/>
  <c r="AD201" i="100"/>
  <c r="AD202" i="100"/>
  <c r="AD203" i="100"/>
  <c r="AD204" i="100"/>
  <c r="AD205" i="100"/>
  <c r="AD206" i="100"/>
  <c r="AD183" i="100"/>
  <c r="AD184" i="100"/>
  <c r="AD185" i="100"/>
  <c r="AD186" i="100"/>
  <c r="AD187" i="100"/>
  <c r="AD188" i="100"/>
  <c r="AD169" i="100"/>
  <c r="AD170" i="100"/>
  <c r="AD171" i="100"/>
  <c r="AD172" i="100"/>
  <c r="AD173" i="100"/>
  <c r="AD174" i="100"/>
  <c r="AD175" i="100"/>
  <c r="AD176" i="100"/>
  <c r="AD177" i="100"/>
  <c r="AD178" i="100"/>
  <c r="AD179" i="100"/>
  <c r="AD180" i="100"/>
  <c r="AD181" i="100"/>
  <c r="AD182" i="100"/>
  <c r="AD162" i="100"/>
  <c r="AD163" i="100"/>
  <c r="AD164" i="100"/>
  <c r="AD165" i="100"/>
  <c r="AD166" i="100"/>
  <c r="AD167" i="100"/>
  <c r="AD168" i="100"/>
  <c r="AD151" i="100"/>
  <c r="AD152" i="100"/>
  <c r="AD153" i="100"/>
  <c r="AD154" i="100"/>
  <c r="AD155" i="100"/>
  <c r="AD156" i="100"/>
  <c r="AD157" i="100"/>
  <c r="AD158" i="100"/>
  <c r="AD159" i="100"/>
  <c r="AD160" i="100"/>
  <c r="AD161" i="100"/>
  <c r="AD145" i="100"/>
  <c r="AD146" i="100"/>
  <c r="AD147" i="100"/>
  <c r="AD148" i="100"/>
  <c r="AD149" i="100"/>
  <c r="AD150" i="100"/>
  <c r="AD139" i="100"/>
  <c r="AD140" i="100"/>
  <c r="AD141" i="100"/>
  <c r="AD142" i="100"/>
  <c r="AD143" i="100"/>
  <c r="AD144" i="100"/>
  <c r="AD133" i="100"/>
  <c r="AD134" i="100"/>
  <c r="AD135" i="100"/>
  <c r="AD136" i="100"/>
  <c r="AD137" i="100"/>
  <c r="AD138" i="100"/>
  <c r="AD127" i="100"/>
  <c r="AD128" i="100"/>
  <c r="AD129" i="100"/>
  <c r="AD130" i="100"/>
  <c r="AD131" i="100"/>
  <c r="AD132" i="100"/>
  <c r="AD120" i="100"/>
  <c r="AD121" i="100"/>
  <c r="AD122" i="100"/>
  <c r="AD124" i="100"/>
  <c r="AD125" i="100"/>
  <c r="AD126" i="100"/>
  <c r="AD112" i="100"/>
  <c r="AD113" i="100"/>
  <c r="AD114" i="100"/>
  <c r="AD115" i="100"/>
  <c r="AD116" i="100"/>
  <c r="AD117" i="100"/>
  <c r="AD118" i="100"/>
  <c r="AD119" i="100"/>
  <c r="AD106" i="100"/>
  <c r="AD107" i="100"/>
  <c r="AD108" i="100"/>
  <c r="AD109" i="100"/>
  <c r="AD110" i="100"/>
  <c r="AD111" i="100"/>
  <c r="AD100" i="100"/>
  <c r="AD101" i="100"/>
  <c r="AD102" i="100"/>
  <c r="AD103" i="100"/>
  <c r="AD104" i="100"/>
  <c r="AD105" i="100"/>
  <c r="AD94" i="100"/>
  <c r="AD95" i="100"/>
  <c r="AD96" i="100"/>
  <c r="AD97" i="100"/>
  <c r="AD98" i="100"/>
  <c r="AD99" i="100"/>
  <c r="AD88" i="100"/>
  <c r="AD89" i="100"/>
  <c r="AD90" i="100"/>
  <c r="AD91" i="100"/>
  <c r="AD92" i="100"/>
  <c r="AD93" i="100"/>
  <c r="AD82" i="100"/>
  <c r="AD83" i="100"/>
  <c r="AD84" i="100"/>
  <c r="AD85" i="100"/>
  <c r="AD86" i="100"/>
  <c r="AD87" i="100"/>
  <c r="AD76" i="100"/>
  <c r="AD77" i="100"/>
  <c r="AD78" i="100"/>
  <c r="AD79" i="100"/>
  <c r="AD80" i="100"/>
  <c r="AD81" i="100"/>
  <c r="AD70" i="100"/>
  <c r="AD71" i="100"/>
  <c r="AD72" i="100"/>
  <c r="AD73" i="100"/>
  <c r="AD74" i="100"/>
  <c r="AD75" i="100"/>
  <c r="AD64" i="100"/>
  <c r="AD65" i="100"/>
  <c r="AD66" i="100"/>
  <c r="AD67" i="100"/>
  <c r="AD68" i="100"/>
  <c r="AD69" i="100"/>
  <c r="AD57" i="100"/>
  <c r="AD58" i="100"/>
  <c r="AD59" i="100"/>
  <c r="AD60" i="100"/>
  <c r="AD61" i="100"/>
  <c r="AD62" i="100"/>
  <c r="AD63" i="100"/>
  <c r="AD26" i="100"/>
  <c r="AD27" i="100"/>
  <c r="AD28" i="100"/>
  <c r="AD29" i="100"/>
  <c r="AD30" i="100"/>
  <c r="AD31" i="100"/>
  <c r="AD32" i="100"/>
  <c r="AD33" i="100"/>
  <c r="AD34" i="100"/>
  <c r="AD35" i="100"/>
  <c r="AD36" i="100"/>
  <c r="AD37" i="100"/>
  <c r="AD38" i="100"/>
  <c r="AD39" i="100"/>
  <c r="AD40" i="100"/>
  <c r="AD41" i="100"/>
  <c r="AD42" i="100"/>
  <c r="AD43" i="100"/>
  <c r="AD44" i="100"/>
  <c r="AD45" i="100"/>
  <c r="AD46" i="100"/>
  <c r="AD47" i="100"/>
  <c r="AD48" i="100"/>
  <c r="AD49" i="100"/>
  <c r="AD50" i="100"/>
  <c r="AD51" i="100"/>
  <c r="AD52" i="100"/>
  <c r="AD55" i="100"/>
  <c r="AD56" i="100"/>
  <c r="AD20" i="100"/>
  <c r="AD21" i="100"/>
  <c r="AD22" i="100"/>
  <c r="AD23" i="100"/>
  <c r="AD24" i="100"/>
  <c r="AD25" i="100"/>
  <c r="AD15" i="100"/>
  <c r="AD16" i="100"/>
  <c r="AD17" i="100"/>
  <c r="AD18" i="100"/>
  <c r="AD19" i="100"/>
  <c r="AD10" i="100"/>
  <c r="AD11" i="100"/>
  <c r="AD12" i="100"/>
  <c r="AD13" i="100"/>
  <c r="AD14" i="100"/>
  <c r="AD9" i="100"/>
  <c r="AA400" i="146" l="1"/>
  <c r="Y400" i="146"/>
  <c r="W400" i="146"/>
  <c r="U400" i="146"/>
  <c r="S400" i="146"/>
  <c r="AA399" i="146"/>
  <c r="Y399" i="146"/>
  <c r="W399" i="146"/>
  <c r="U399" i="146"/>
  <c r="S399" i="146"/>
  <c r="AA398" i="146"/>
  <c r="Y398" i="146"/>
  <c r="W398" i="146"/>
  <c r="U398" i="146"/>
  <c r="S398" i="146"/>
  <c r="AQ397" i="146"/>
  <c r="AA397" i="146"/>
  <c r="Y397" i="146"/>
  <c r="W397" i="146"/>
  <c r="U397" i="146"/>
  <c r="S397" i="146"/>
  <c r="AA396" i="146"/>
  <c r="Y396" i="146"/>
  <c r="W396" i="146"/>
  <c r="U396" i="146"/>
  <c r="S396" i="146"/>
  <c r="AM395" i="146"/>
  <c r="AA395" i="146"/>
  <c r="Y395" i="146"/>
  <c r="W395" i="146"/>
  <c r="U395" i="146"/>
  <c r="S395" i="146"/>
  <c r="AA394" i="146"/>
  <c r="Y394" i="146"/>
  <c r="W394" i="146"/>
  <c r="U394" i="146"/>
  <c r="S394" i="146"/>
  <c r="AA393" i="146"/>
  <c r="Y393" i="146"/>
  <c r="W393" i="146"/>
  <c r="U393" i="146"/>
  <c r="S393" i="146"/>
  <c r="AB388" i="146"/>
  <c r="Z388" i="146"/>
  <c r="X388" i="146"/>
  <c r="V388" i="146"/>
  <c r="T388" i="146"/>
  <c r="M388" i="146"/>
  <c r="N388" i="146" s="1"/>
  <c r="K388" i="146"/>
  <c r="L388" i="146" s="1"/>
  <c r="I388" i="146"/>
  <c r="J388" i="146" s="1"/>
  <c r="G388" i="146"/>
  <c r="H388" i="146" s="1"/>
  <c r="E388" i="146"/>
  <c r="AB387" i="146"/>
  <c r="Z387" i="146"/>
  <c r="X387" i="146"/>
  <c r="V387" i="146"/>
  <c r="T387" i="146"/>
  <c r="M387" i="146"/>
  <c r="N387" i="146" s="1"/>
  <c r="K387" i="146"/>
  <c r="L387" i="146" s="1"/>
  <c r="I387" i="146"/>
  <c r="J387" i="146" s="1"/>
  <c r="G387" i="146"/>
  <c r="H387" i="146" s="1"/>
  <c r="E387" i="146"/>
  <c r="F387" i="146" s="1"/>
  <c r="A387" i="146"/>
  <c r="AB386" i="146"/>
  <c r="Z386" i="146"/>
  <c r="X386" i="146"/>
  <c r="V386" i="146"/>
  <c r="T386" i="146"/>
  <c r="M386" i="146"/>
  <c r="N386" i="146" s="1"/>
  <c r="K386" i="146"/>
  <c r="L386" i="146" s="1"/>
  <c r="I386" i="146"/>
  <c r="J386" i="146" s="1"/>
  <c r="G386" i="146"/>
  <c r="H386" i="146" s="1"/>
  <c r="E386" i="146"/>
  <c r="AB385" i="146"/>
  <c r="Z385" i="146"/>
  <c r="X385" i="146"/>
  <c r="V385" i="146"/>
  <c r="T385" i="146"/>
  <c r="AF385" i="146" s="1"/>
  <c r="AB384" i="146"/>
  <c r="Z384" i="146"/>
  <c r="X384" i="146"/>
  <c r="V384" i="146"/>
  <c r="T384" i="146"/>
  <c r="AF384" i="146" s="1"/>
  <c r="M384" i="146"/>
  <c r="N384" i="146" s="1"/>
  <c r="K384" i="146"/>
  <c r="L384" i="146" s="1"/>
  <c r="I384" i="146"/>
  <c r="J384" i="146" s="1"/>
  <c r="G384" i="146"/>
  <c r="H384" i="146" s="1"/>
  <c r="E384" i="146"/>
  <c r="AB383" i="146"/>
  <c r="Z383" i="146"/>
  <c r="X383" i="146"/>
  <c r="V383" i="146"/>
  <c r="T383" i="146"/>
  <c r="AF383" i="146" s="1"/>
  <c r="M383" i="146"/>
  <c r="N383" i="146" s="1"/>
  <c r="K383" i="146"/>
  <c r="L383" i="146" s="1"/>
  <c r="I383" i="146"/>
  <c r="J383" i="146" s="1"/>
  <c r="G383" i="146"/>
  <c r="H383" i="146" s="1"/>
  <c r="E383" i="146"/>
  <c r="A383" i="146"/>
  <c r="A384" i="146" s="1"/>
  <c r="AB382" i="146"/>
  <c r="Z382" i="146"/>
  <c r="X382" i="146"/>
  <c r="V382" i="146"/>
  <c r="T382" i="146"/>
  <c r="M382" i="146"/>
  <c r="N382" i="146" s="1"/>
  <c r="K382" i="146"/>
  <c r="L382" i="146" s="1"/>
  <c r="I382" i="146"/>
  <c r="J382" i="146" s="1"/>
  <c r="G382" i="146"/>
  <c r="H382" i="146" s="1"/>
  <c r="E382" i="146"/>
  <c r="AB381" i="146"/>
  <c r="Z381" i="146"/>
  <c r="X381" i="146"/>
  <c r="V381" i="146"/>
  <c r="T381" i="146"/>
  <c r="AF381" i="146" s="1"/>
  <c r="AD379" i="146"/>
  <c r="AE379" i="146" s="1"/>
  <c r="AC379" i="146"/>
  <c r="AB379" i="146"/>
  <c r="AF379" i="146" s="1"/>
  <c r="M379" i="146"/>
  <c r="N379" i="146" s="1"/>
  <c r="K379" i="146"/>
  <c r="L379" i="146" s="1"/>
  <c r="I379" i="146"/>
  <c r="J379" i="146" s="1"/>
  <c r="G379" i="146"/>
  <c r="H379" i="146" s="1"/>
  <c r="E379" i="146"/>
  <c r="A379" i="146"/>
  <c r="AB378" i="146"/>
  <c r="Z378" i="146"/>
  <c r="X378" i="146"/>
  <c r="AC378" i="146" s="1"/>
  <c r="M378" i="146"/>
  <c r="N378" i="146" s="1"/>
  <c r="K378" i="146"/>
  <c r="L378" i="146" s="1"/>
  <c r="I378" i="146"/>
  <c r="J378" i="146" s="1"/>
  <c r="G378" i="146"/>
  <c r="H378" i="146" s="1"/>
  <c r="E378" i="146"/>
  <c r="F378" i="146" s="1"/>
  <c r="AB377" i="146"/>
  <c r="Z377" i="146"/>
  <c r="X377" i="146"/>
  <c r="V377" i="146"/>
  <c r="T377" i="146"/>
  <c r="AF377" i="146" s="1"/>
  <c r="AB375" i="146"/>
  <c r="Z375" i="146"/>
  <c r="X375" i="146"/>
  <c r="V375" i="146"/>
  <c r="T375" i="146"/>
  <c r="M375" i="146"/>
  <c r="N375" i="146" s="1"/>
  <c r="K375" i="146"/>
  <c r="L375" i="146" s="1"/>
  <c r="I375" i="146"/>
  <c r="J375" i="146" s="1"/>
  <c r="G375" i="146"/>
  <c r="H375" i="146" s="1"/>
  <c r="E375" i="146"/>
  <c r="F375" i="146" s="1"/>
  <c r="AB374" i="146"/>
  <c r="Z374" i="146"/>
  <c r="X374" i="146"/>
  <c r="V374" i="146"/>
  <c r="T374" i="146"/>
  <c r="AB373" i="146"/>
  <c r="Z373" i="146"/>
  <c r="AC373" i="146" s="1"/>
  <c r="M373" i="146"/>
  <c r="N373" i="146" s="1"/>
  <c r="K373" i="146"/>
  <c r="L373" i="146" s="1"/>
  <c r="I373" i="146"/>
  <c r="J373" i="146" s="1"/>
  <c r="G373" i="146"/>
  <c r="H373" i="146" s="1"/>
  <c r="E373" i="146"/>
  <c r="F373" i="146" s="1"/>
  <c r="A373" i="146"/>
  <c r="AB372" i="146"/>
  <c r="Z372" i="146"/>
  <c r="AC372" i="146" s="1"/>
  <c r="M372" i="146"/>
  <c r="N372" i="146" s="1"/>
  <c r="K372" i="146"/>
  <c r="L372" i="146" s="1"/>
  <c r="I372" i="146"/>
  <c r="J372" i="146" s="1"/>
  <c r="G372" i="146"/>
  <c r="H372" i="146" s="1"/>
  <c r="E372" i="146"/>
  <c r="F372" i="146" s="1"/>
  <c r="AB371" i="146"/>
  <c r="Z371" i="146"/>
  <c r="AC371" i="146" s="1"/>
  <c r="AJ371" i="146" s="1"/>
  <c r="AL371" i="146" s="1"/>
  <c r="Z369" i="146"/>
  <c r="X369" i="146"/>
  <c r="V369" i="146"/>
  <c r="T369" i="146"/>
  <c r="M369" i="146"/>
  <c r="N369" i="146" s="1"/>
  <c r="K369" i="146"/>
  <c r="L369" i="146" s="1"/>
  <c r="I369" i="146"/>
  <c r="J369" i="146" s="1"/>
  <c r="G369" i="146"/>
  <c r="H369" i="146" s="1"/>
  <c r="E369" i="146"/>
  <c r="M368" i="146"/>
  <c r="N368" i="146" s="1"/>
  <c r="K368" i="146"/>
  <c r="L368" i="146" s="1"/>
  <c r="I368" i="146"/>
  <c r="J368" i="146" s="1"/>
  <c r="G368" i="146"/>
  <c r="H368" i="146" s="1"/>
  <c r="E368" i="146"/>
  <c r="F368" i="146" s="1"/>
  <c r="AB367" i="146"/>
  <c r="Z367" i="146"/>
  <c r="X367" i="146"/>
  <c r="V367" i="146"/>
  <c r="T367" i="146"/>
  <c r="AF367" i="146" s="1"/>
  <c r="M366" i="146"/>
  <c r="N366" i="146" s="1"/>
  <c r="K366" i="146"/>
  <c r="L366" i="146" s="1"/>
  <c r="I366" i="146"/>
  <c r="J366" i="146" s="1"/>
  <c r="G366" i="146"/>
  <c r="H366" i="146" s="1"/>
  <c r="E366" i="146"/>
  <c r="F366" i="146" s="1"/>
  <c r="M363" i="146"/>
  <c r="N363" i="146" s="1"/>
  <c r="K363" i="146"/>
  <c r="L363" i="146" s="1"/>
  <c r="I363" i="146"/>
  <c r="J363" i="146" s="1"/>
  <c r="G363" i="146"/>
  <c r="H363" i="146" s="1"/>
  <c r="E363" i="146"/>
  <c r="F363" i="146" s="1"/>
  <c r="M362" i="146"/>
  <c r="N362" i="146" s="1"/>
  <c r="K362" i="146"/>
  <c r="L362" i="146" s="1"/>
  <c r="I362" i="146"/>
  <c r="J362" i="146" s="1"/>
  <c r="G362" i="146"/>
  <c r="H362" i="146" s="1"/>
  <c r="E362" i="146"/>
  <c r="F362" i="146" s="1"/>
  <c r="A362" i="146"/>
  <c r="A363" i="146" s="1"/>
  <c r="M361" i="146"/>
  <c r="N361" i="146" s="1"/>
  <c r="K361" i="146"/>
  <c r="L361" i="146" s="1"/>
  <c r="I361" i="146"/>
  <c r="J361" i="146" s="1"/>
  <c r="G361" i="146"/>
  <c r="H361" i="146" s="1"/>
  <c r="E361" i="146"/>
  <c r="F361" i="146" s="1"/>
  <c r="M359" i="146"/>
  <c r="N359" i="146" s="1"/>
  <c r="K359" i="146"/>
  <c r="L359" i="146" s="1"/>
  <c r="I359" i="146"/>
  <c r="J359" i="146" s="1"/>
  <c r="G359" i="146"/>
  <c r="H359" i="146" s="1"/>
  <c r="E359" i="146"/>
  <c r="F359" i="146" s="1"/>
  <c r="M358" i="146"/>
  <c r="N358" i="146" s="1"/>
  <c r="K358" i="146"/>
  <c r="L358" i="146" s="1"/>
  <c r="I358" i="146"/>
  <c r="J358" i="146" s="1"/>
  <c r="G358" i="146"/>
  <c r="H358" i="146" s="1"/>
  <c r="E358" i="146"/>
  <c r="F358" i="146" s="1"/>
  <c r="M357" i="146"/>
  <c r="N357" i="146" s="1"/>
  <c r="K357" i="146"/>
  <c r="L357" i="146" s="1"/>
  <c r="I357" i="146"/>
  <c r="J357" i="146" s="1"/>
  <c r="G357" i="146"/>
  <c r="H357" i="146" s="1"/>
  <c r="E357" i="146"/>
  <c r="F357" i="146" s="1"/>
  <c r="A357" i="146"/>
  <c r="A358" i="146" s="1"/>
  <c r="A359" i="146" s="1"/>
  <c r="M356" i="146"/>
  <c r="N356" i="146" s="1"/>
  <c r="K356" i="146"/>
  <c r="L356" i="146" s="1"/>
  <c r="I356" i="146"/>
  <c r="J356" i="146" s="1"/>
  <c r="G356" i="146"/>
  <c r="H356" i="146" s="1"/>
  <c r="E356" i="146"/>
  <c r="M353" i="146"/>
  <c r="N353" i="146" s="1"/>
  <c r="K353" i="146"/>
  <c r="L353" i="146" s="1"/>
  <c r="I353" i="146"/>
  <c r="J353" i="146" s="1"/>
  <c r="G353" i="146"/>
  <c r="E353" i="146"/>
  <c r="F353" i="146" s="1"/>
  <c r="M352" i="146"/>
  <c r="N352" i="146" s="1"/>
  <c r="K352" i="146"/>
  <c r="L352" i="146" s="1"/>
  <c r="I352" i="146"/>
  <c r="J352" i="146" s="1"/>
  <c r="G352" i="146"/>
  <c r="H352" i="146" s="1"/>
  <c r="E352" i="146"/>
  <c r="F352" i="146" s="1"/>
  <c r="M351" i="146"/>
  <c r="N351" i="146" s="1"/>
  <c r="K351" i="146"/>
  <c r="L351" i="146" s="1"/>
  <c r="I351" i="146"/>
  <c r="J351" i="146" s="1"/>
  <c r="G351" i="146"/>
  <c r="H351" i="146" s="1"/>
  <c r="E351" i="146"/>
  <c r="F351" i="146" s="1"/>
  <c r="A351" i="146"/>
  <c r="A352" i="146" s="1"/>
  <c r="A353" i="146" s="1"/>
  <c r="M350" i="146"/>
  <c r="N350" i="146" s="1"/>
  <c r="K350" i="146"/>
  <c r="L350" i="146" s="1"/>
  <c r="I350" i="146"/>
  <c r="J350" i="146" s="1"/>
  <c r="G350" i="146"/>
  <c r="H350" i="146" s="1"/>
  <c r="E350" i="146"/>
  <c r="F350" i="146" s="1"/>
  <c r="M347" i="146"/>
  <c r="N347" i="146" s="1"/>
  <c r="K347" i="146"/>
  <c r="L347" i="146" s="1"/>
  <c r="I347" i="146"/>
  <c r="J347" i="146" s="1"/>
  <c r="G347" i="146"/>
  <c r="H347" i="146" s="1"/>
  <c r="E347" i="146"/>
  <c r="F347" i="146" s="1"/>
  <c r="M346" i="146"/>
  <c r="N346" i="146" s="1"/>
  <c r="K346" i="146"/>
  <c r="L346" i="146" s="1"/>
  <c r="I346" i="146"/>
  <c r="J346" i="146" s="1"/>
  <c r="G346" i="146"/>
  <c r="H346" i="146" s="1"/>
  <c r="E346" i="146"/>
  <c r="F346" i="146" s="1"/>
  <c r="M345" i="146"/>
  <c r="N345" i="146" s="1"/>
  <c r="K345" i="146"/>
  <c r="L345" i="146" s="1"/>
  <c r="I345" i="146"/>
  <c r="J345" i="146" s="1"/>
  <c r="G345" i="146"/>
  <c r="H345" i="146" s="1"/>
  <c r="E345" i="146"/>
  <c r="F345" i="146" s="1"/>
  <c r="M344" i="146"/>
  <c r="N344" i="146" s="1"/>
  <c r="K344" i="146"/>
  <c r="L344" i="146" s="1"/>
  <c r="I344" i="146"/>
  <c r="J344" i="146" s="1"/>
  <c r="G344" i="146"/>
  <c r="H344" i="146" s="1"/>
  <c r="E344" i="146"/>
  <c r="F344" i="146" s="1"/>
  <c r="M343" i="146"/>
  <c r="N343" i="146" s="1"/>
  <c r="K343" i="146"/>
  <c r="L343" i="146" s="1"/>
  <c r="I343" i="146"/>
  <c r="J343" i="146" s="1"/>
  <c r="G343" i="146"/>
  <c r="H343" i="146" s="1"/>
  <c r="E343" i="146"/>
  <c r="F343" i="146" s="1"/>
  <c r="M342" i="146"/>
  <c r="N342" i="146" s="1"/>
  <c r="K342" i="146"/>
  <c r="L342" i="146" s="1"/>
  <c r="I342" i="146"/>
  <c r="J342" i="146" s="1"/>
  <c r="G342" i="146"/>
  <c r="H342" i="146" s="1"/>
  <c r="E342" i="146"/>
  <c r="F342" i="146" s="1"/>
  <c r="M341" i="146"/>
  <c r="N341" i="146" s="1"/>
  <c r="K341" i="146"/>
  <c r="L341" i="146" s="1"/>
  <c r="I341" i="146"/>
  <c r="J341" i="146" s="1"/>
  <c r="G341" i="146"/>
  <c r="H341" i="146" s="1"/>
  <c r="E341" i="146"/>
  <c r="M340" i="146"/>
  <c r="N340" i="146" s="1"/>
  <c r="K340" i="146"/>
  <c r="L340" i="146" s="1"/>
  <c r="I340" i="146"/>
  <c r="J340" i="146" s="1"/>
  <c r="G340" i="146"/>
  <c r="H340" i="146" s="1"/>
  <c r="E340" i="146"/>
  <c r="F340" i="146" s="1"/>
  <c r="M339" i="146"/>
  <c r="N339" i="146" s="1"/>
  <c r="K339" i="146"/>
  <c r="L339" i="146" s="1"/>
  <c r="I339" i="146"/>
  <c r="J339" i="146" s="1"/>
  <c r="G339" i="146"/>
  <c r="H339" i="146" s="1"/>
  <c r="E339" i="146"/>
  <c r="F339" i="146" s="1"/>
  <c r="M338" i="146"/>
  <c r="N338" i="146" s="1"/>
  <c r="K338" i="146"/>
  <c r="L338" i="146" s="1"/>
  <c r="I338" i="146"/>
  <c r="J338" i="146" s="1"/>
  <c r="G338" i="146"/>
  <c r="H338" i="146" s="1"/>
  <c r="E338" i="146"/>
  <c r="F338" i="146" s="1"/>
  <c r="M336" i="146"/>
  <c r="N336" i="146" s="1"/>
  <c r="K336" i="146"/>
  <c r="L336" i="146" s="1"/>
  <c r="I336" i="146"/>
  <c r="J336" i="146" s="1"/>
  <c r="G336" i="146"/>
  <c r="E336" i="146"/>
  <c r="F336" i="146" s="1"/>
  <c r="M335" i="146"/>
  <c r="N335" i="146" s="1"/>
  <c r="K335" i="146"/>
  <c r="L335" i="146" s="1"/>
  <c r="I335" i="146"/>
  <c r="J335" i="146" s="1"/>
  <c r="G335" i="146"/>
  <c r="H335" i="146" s="1"/>
  <c r="E335" i="146"/>
  <c r="F335" i="146" s="1"/>
  <c r="M334" i="146"/>
  <c r="N334" i="146" s="1"/>
  <c r="K334" i="146"/>
  <c r="L334" i="146" s="1"/>
  <c r="I334" i="146"/>
  <c r="J334" i="146" s="1"/>
  <c r="G334" i="146"/>
  <c r="E334" i="146"/>
  <c r="F334" i="146" s="1"/>
  <c r="A334" i="146"/>
  <c r="A335" i="146" s="1"/>
  <c r="A336" i="146" s="1"/>
  <c r="A338" i="146" s="1"/>
  <c r="A339" i="146" s="1"/>
  <c r="A340" i="146" s="1"/>
  <c r="A341" i="146" s="1"/>
  <c r="A342" i="146" s="1"/>
  <c r="A343" i="146" s="1"/>
  <c r="A344" i="146" s="1"/>
  <c r="A345" i="146" s="1"/>
  <c r="A346" i="146" s="1"/>
  <c r="A347" i="146" s="1"/>
  <c r="M333" i="146"/>
  <c r="N333" i="146" s="1"/>
  <c r="K333" i="146"/>
  <c r="L333" i="146" s="1"/>
  <c r="I333" i="146"/>
  <c r="J333" i="146" s="1"/>
  <c r="G333" i="146"/>
  <c r="H333" i="146" s="1"/>
  <c r="E333" i="146"/>
  <c r="F333" i="146" s="1"/>
  <c r="M330" i="146"/>
  <c r="N330" i="146" s="1"/>
  <c r="K330" i="146"/>
  <c r="L330" i="146" s="1"/>
  <c r="I330" i="146"/>
  <c r="J330" i="146" s="1"/>
  <c r="G330" i="146"/>
  <c r="H330" i="146" s="1"/>
  <c r="E330" i="146"/>
  <c r="F330" i="146" s="1"/>
  <c r="M329" i="146"/>
  <c r="N329" i="146" s="1"/>
  <c r="K329" i="146"/>
  <c r="L329" i="146" s="1"/>
  <c r="I329" i="146"/>
  <c r="J329" i="146" s="1"/>
  <c r="G329" i="146"/>
  <c r="H329" i="146" s="1"/>
  <c r="E329" i="146"/>
  <c r="M328" i="146"/>
  <c r="N328" i="146" s="1"/>
  <c r="K328" i="146"/>
  <c r="L328" i="146" s="1"/>
  <c r="I328" i="146"/>
  <c r="J328" i="146" s="1"/>
  <c r="G328" i="146"/>
  <c r="H328" i="146" s="1"/>
  <c r="E328" i="146"/>
  <c r="F328" i="146" s="1"/>
  <c r="M327" i="146"/>
  <c r="N327" i="146" s="1"/>
  <c r="K327" i="146"/>
  <c r="L327" i="146" s="1"/>
  <c r="I327" i="146"/>
  <c r="J327" i="146" s="1"/>
  <c r="G327" i="146"/>
  <c r="H327" i="146" s="1"/>
  <c r="E327" i="146"/>
  <c r="M326" i="146"/>
  <c r="N326" i="146" s="1"/>
  <c r="K326" i="146"/>
  <c r="L326" i="146" s="1"/>
  <c r="I326" i="146"/>
  <c r="J326" i="146" s="1"/>
  <c r="G326" i="146"/>
  <c r="H326" i="146" s="1"/>
  <c r="E326" i="146"/>
  <c r="M325" i="146"/>
  <c r="N325" i="146" s="1"/>
  <c r="K325" i="146"/>
  <c r="L325" i="146" s="1"/>
  <c r="I325" i="146"/>
  <c r="J325" i="146" s="1"/>
  <c r="G325" i="146"/>
  <c r="H325" i="146" s="1"/>
  <c r="E325" i="146"/>
  <c r="F325" i="146" s="1"/>
  <c r="M324" i="146"/>
  <c r="N324" i="146" s="1"/>
  <c r="K324" i="146"/>
  <c r="L324" i="146" s="1"/>
  <c r="I324" i="146"/>
  <c r="J324" i="146" s="1"/>
  <c r="G324" i="146"/>
  <c r="H324" i="146" s="1"/>
  <c r="E324" i="146"/>
  <c r="F324" i="146" s="1"/>
  <c r="M323" i="146"/>
  <c r="N323" i="146" s="1"/>
  <c r="K323" i="146"/>
  <c r="L323" i="146" s="1"/>
  <c r="I323" i="146"/>
  <c r="J323" i="146" s="1"/>
  <c r="G323" i="146"/>
  <c r="H323" i="146" s="1"/>
  <c r="E323" i="146"/>
  <c r="F323" i="146" s="1"/>
  <c r="A323" i="146"/>
  <c r="A324" i="146" s="1"/>
  <c r="A325" i="146" s="1"/>
  <c r="A326" i="146" s="1"/>
  <c r="A327" i="146" s="1"/>
  <c r="A328" i="146" s="1"/>
  <c r="A329" i="146" s="1"/>
  <c r="A330" i="146" s="1"/>
  <c r="M322" i="146"/>
  <c r="N322" i="146" s="1"/>
  <c r="K322" i="146"/>
  <c r="L322" i="146" s="1"/>
  <c r="I322" i="146"/>
  <c r="J322" i="146" s="1"/>
  <c r="G322" i="146"/>
  <c r="H322" i="146" s="1"/>
  <c r="E322" i="146"/>
  <c r="F322" i="146" s="1"/>
  <c r="M319" i="146"/>
  <c r="N319" i="146" s="1"/>
  <c r="K319" i="146"/>
  <c r="L319" i="146" s="1"/>
  <c r="I319" i="146"/>
  <c r="J319" i="146" s="1"/>
  <c r="G319" i="146"/>
  <c r="H319" i="146" s="1"/>
  <c r="E319" i="146"/>
  <c r="F319" i="146" s="1"/>
  <c r="M318" i="146"/>
  <c r="N318" i="146" s="1"/>
  <c r="K318" i="146"/>
  <c r="L318" i="146" s="1"/>
  <c r="I318" i="146"/>
  <c r="J318" i="146" s="1"/>
  <c r="G318" i="146"/>
  <c r="H318" i="146" s="1"/>
  <c r="E318" i="146"/>
  <c r="M317" i="146"/>
  <c r="N317" i="146" s="1"/>
  <c r="K317" i="146"/>
  <c r="L317" i="146" s="1"/>
  <c r="I317" i="146"/>
  <c r="J317" i="146" s="1"/>
  <c r="G317" i="146"/>
  <c r="H317" i="146" s="1"/>
  <c r="E317" i="146"/>
  <c r="F317" i="146" s="1"/>
  <c r="M316" i="146"/>
  <c r="N316" i="146" s="1"/>
  <c r="K316" i="146"/>
  <c r="L316" i="146" s="1"/>
  <c r="I316" i="146"/>
  <c r="J316" i="146" s="1"/>
  <c r="G316" i="146"/>
  <c r="H316" i="146" s="1"/>
  <c r="E316" i="146"/>
  <c r="M315" i="146"/>
  <c r="N315" i="146" s="1"/>
  <c r="K315" i="146"/>
  <c r="L315" i="146" s="1"/>
  <c r="I315" i="146"/>
  <c r="J315" i="146" s="1"/>
  <c r="G315" i="146"/>
  <c r="H315" i="146" s="1"/>
  <c r="E315" i="146"/>
  <c r="F315" i="146" s="1"/>
  <c r="M314" i="146"/>
  <c r="N314" i="146" s="1"/>
  <c r="K314" i="146"/>
  <c r="L314" i="146" s="1"/>
  <c r="I314" i="146"/>
  <c r="J314" i="146" s="1"/>
  <c r="G314" i="146"/>
  <c r="H314" i="146" s="1"/>
  <c r="E314" i="146"/>
  <c r="M313" i="146"/>
  <c r="N313" i="146" s="1"/>
  <c r="K313" i="146"/>
  <c r="L313" i="146" s="1"/>
  <c r="I313" i="146"/>
  <c r="J313" i="146" s="1"/>
  <c r="G313" i="146"/>
  <c r="H313" i="146" s="1"/>
  <c r="E313" i="146"/>
  <c r="F313" i="146" s="1"/>
  <c r="M312" i="146"/>
  <c r="N312" i="146" s="1"/>
  <c r="K312" i="146"/>
  <c r="L312" i="146" s="1"/>
  <c r="I312" i="146"/>
  <c r="J312" i="146" s="1"/>
  <c r="G312" i="146"/>
  <c r="H312" i="146" s="1"/>
  <c r="E312" i="146"/>
  <c r="F312" i="146" s="1"/>
  <c r="A312" i="146"/>
  <c r="A313" i="146" s="1"/>
  <c r="A314" i="146" s="1"/>
  <c r="A315" i="146" s="1"/>
  <c r="A316" i="146" s="1"/>
  <c r="A317" i="146" s="1"/>
  <c r="A318" i="146" s="1"/>
  <c r="A319" i="146" s="1"/>
  <c r="M311" i="146"/>
  <c r="N311" i="146" s="1"/>
  <c r="K311" i="146"/>
  <c r="L311" i="146" s="1"/>
  <c r="I311" i="146"/>
  <c r="J311" i="146" s="1"/>
  <c r="G311" i="146"/>
  <c r="E311" i="146"/>
  <c r="F311" i="146" s="1"/>
  <c r="M308" i="146"/>
  <c r="N308" i="146" s="1"/>
  <c r="K308" i="146"/>
  <c r="L308" i="146" s="1"/>
  <c r="I308" i="146"/>
  <c r="J308" i="146" s="1"/>
  <c r="G308" i="146"/>
  <c r="H308" i="146" s="1"/>
  <c r="E308" i="146"/>
  <c r="F308" i="146" s="1"/>
  <c r="AB307" i="146"/>
  <c r="Z307" i="146"/>
  <c r="X307" i="146"/>
  <c r="V307" i="146"/>
  <c r="T307" i="146"/>
  <c r="AF307" i="146" s="1"/>
  <c r="M307" i="146"/>
  <c r="N307" i="146" s="1"/>
  <c r="K307" i="146"/>
  <c r="L307" i="146" s="1"/>
  <c r="I307" i="146"/>
  <c r="J307" i="146" s="1"/>
  <c r="G307" i="146"/>
  <c r="H307" i="146" s="1"/>
  <c r="E307" i="146"/>
  <c r="F307" i="146" s="1"/>
  <c r="AC306" i="146"/>
  <c r="AB306" i="146"/>
  <c r="Z306" i="146"/>
  <c r="X306" i="146"/>
  <c r="V306" i="146"/>
  <c r="T306" i="146"/>
  <c r="AF306" i="146" s="1"/>
  <c r="M306" i="146"/>
  <c r="N306" i="146" s="1"/>
  <c r="K306" i="146"/>
  <c r="L306" i="146" s="1"/>
  <c r="I306" i="146"/>
  <c r="J306" i="146" s="1"/>
  <c r="G306" i="146"/>
  <c r="H306" i="146" s="1"/>
  <c r="E306" i="146"/>
  <c r="AB305" i="146"/>
  <c r="Z305" i="146"/>
  <c r="X305" i="146"/>
  <c r="V305" i="146"/>
  <c r="T305" i="146"/>
  <c r="AF305" i="146" s="1"/>
  <c r="M305" i="146"/>
  <c r="N305" i="146" s="1"/>
  <c r="K305" i="146"/>
  <c r="L305" i="146" s="1"/>
  <c r="I305" i="146"/>
  <c r="J305" i="146" s="1"/>
  <c r="G305" i="146"/>
  <c r="H305" i="146" s="1"/>
  <c r="E305" i="146"/>
  <c r="F305" i="146" s="1"/>
  <c r="AB304" i="146"/>
  <c r="Z304" i="146"/>
  <c r="X304" i="146"/>
  <c r="V304" i="146"/>
  <c r="T304" i="146"/>
  <c r="M304" i="146"/>
  <c r="N304" i="146" s="1"/>
  <c r="K304" i="146"/>
  <c r="L304" i="146" s="1"/>
  <c r="I304" i="146"/>
  <c r="J304" i="146" s="1"/>
  <c r="G304" i="146"/>
  <c r="H304" i="146" s="1"/>
  <c r="E304" i="146"/>
  <c r="F304" i="146" s="1"/>
  <c r="AB303" i="146"/>
  <c r="Z303" i="146"/>
  <c r="X303" i="146"/>
  <c r="V303" i="146"/>
  <c r="T303" i="146"/>
  <c r="AF303" i="146" s="1"/>
  <c r="M303" i="146"/>
  <c r="N303" i="146" s="1"/>
  <c r="K303" i="146"/>
  <c r="L303" i="146" s="1"/>
  <c r="I303" i="146"/>
  <c r="J303" i="146" s="1"/>
  <c r="G303" i="146"/>
  <c r="H303" i="146" s="1"/>
  <c r="E303" i="146"/>
  <c r="AB302" i="146"/>
  <c r="Z302" i="146"/>
  <c r="X302" i="146"/>
  <c r="V302" i="146"/>
  <c r="T302" i="146"/>
  <c r="AF302" i="146" s="1"/>
  <c r="M302" i="146"/>
  <c r="N302" i="146" s="1"/>
  <c r="K302" i="146"/>
  <c r="L302" i="146" s="1"/>
  <c r="I302" i="146"/>
  <c r="J302" i="146" s="1"/>
  <c r="G302" i="146"/>
  <c r="H302" i="146" s="1"/>
  <c r="E302" i="146"/>
  <c r="AB301" i="146"/>
  <c r="Z301" i="146"/>
  <c r="X301" i="146"/>
  <c r="V301" i="146"/>
  <c r="T301" i="146"/>
  <c r="AC301" i="146" s="1"/>
  <c r="M301" i="146"/>
  <c r="N301" i="146" s="1"/>
  <c r="K301" i="146"/>
  <c r="L301" i="146" s="1"/>
  <c r="I301" i="146"/>
  <c r="J301" i="146" s="1"/>
  <c r="G301" i="146"/>
  <c r="H301" i="146" s="1"/>
  <c r="E301" i="146"/>
  <c r="F301" i="146" s="1"/>
  <c r="AB300" i="146"/>
  <c r="Z300" i="146"/>
  <c r="X300" i="146"/>
  <c r="V300" i="146"/>
  <c r="T300" i="146"/>
  <c r="AF300" i="146" s="1"/>
  <c r="M300" i="146"/>
  <c r="N300" i="146" s="1"/>
  <c r="K300" i="146"/>
  <c r="L300" i="146" s="1"/>
  <c r="I300" i="146"/>
  <c r="J300" i="146" s="1"/>
  <c r="G300" i="146"/>
  <c r="H300" i="146" s="1"/>
  <c r="E300" i="146"/>
  <c r="F300" i="146" s="1"/>
  <c r="AB299" i="146"/>
  <c r="Z299" i="146"/>
  <c r="X299" i="146"/>
  <c r="V299" i="146"/>
  <c r="T299" i="146"/>
  <c r="AF299" i="146" s="1"/>
  <c r="M299" i="146"/>
  <c r="N299" i="146" s="1"/>
  <c r="K299" i="146"/>
  <c r="L299" i="146" s="1"/>
  <c r="I299" i="146"/>
  <c r="J299" i="146" s="1"/>
  <c r="G299" i="146"/>
  <c r="H299" i="146" s="1"/>
  <c r="E299" i="146"/>
  <c r="F299" i="146" s="1"/>
  <c r="AB298" i="146"/>
  <c r="Z298" i="146"/>
  <c r="X298" i="146"/>
  <c r="V298" i="146"/>
  <c r="T298" i="146"/>
  <c r="M298" i="146"/>
  <c r="N298" i="146" s="1"/>
  <c r="K298" i="146"/>
  <c r="L298" i="146" s="1"/>
  <c r="I298" i="146"/>
  <c r="J298" i="146" s="1"/>
  <c r="G298" i="146"/>
  <c r="H298" i="146" s="1"/>
  <c r="E298" i="146"/>
  <c r="AB297" i="146"/>
  <c r="Z297" i="146"/>
  <c r="X297" i="146"/>
  <c r="V297" i="146"/>
  <c r="T297" i="146"/>
  <c r="M297" i="146"/>
  <c r="N297" i="146" s="1"/>
  <c r="K297" i="146"/>
  <c r="L297" i="146" s="1"/>
  <c r="I297" i="146"/>
  <c r="J297" i="146" s="1"/>
  <c r="G297" i="146"/>
  <c r="H297" i="146" s="1"/>
  <c r="E297" i="146"/>
  <c r="AB296" i="146"/>
  <c r="Z296" i="146"/>
  <c r="X296" i="146"/>
  <c r="V296" i="146"/>
  <c r="T296" i="146"/>
  <c r="M296" i="146"/>
  <c r="N296" i="146" s="1"/>
  <c r="K296" i="146"/>
  <c r="L296" i="146" s="1"/>
  <c r="I296" i="146"/>
  <c r="J296" i="146" s="1"/>
  <c r="G296" i="146"/>
  <c r="H296" i="146" s="1"/>
  <c r="E296" i="146"/>
  <c r="F296" i="146" s="1"/>
  <c r="AB295" i="146"/>
  <c r="Z295" i="146"/>
  <c r="X295" i="146"/>
  <c r="V295" i="146"/>
  <c r="AF295" i="146" s="1"/>
  <c r="M295" i="146"/>
  <c r="N295" i="146" s="1"/>
  <c r="K295" i="146"/>
  <c r="L295" i="146" s="1"/>
  <c r="I295" i="146"/>
  <c r="J295" i="146" s="1"/>
  <c r="G295" i="146"/>
  <c r="H295" i="146" s="1"/>
  <c r="E295" i="146"/>
  <c r="F295" i="146" s="1"/>
  <c r="AB294" i="146"/>
  <c r="Z294" i="146"/>
  <c r="X294" i="146"/>
  <c r="V294" i="146"/>
  <c r="T294" i="146"/>
  <c r="AF294" i="146" s="1"/>
  <c r="M294" i="146"/>
  <c r="N294" i="146" s="1"/>
  <c r="K294" i="146"/>
  <c r="L294" i="146" s="1"/>
  <c r="I294" i="146"/>
  <c r="J294" i="146" s="1"/>
  <c r="G294" i="146"/>
  <c r="H294" i="146" s="1"/>
  <c r="E294" i="146"/>
  <c r="F294" i="146" s="1"/>
  <c r="AB293" i="146"/>
  <c r="Z293" i="146"/>
  <c r="X293" i="146"/>
  <c r="V293" i="146"/>
  <c r="T293" i="146"/>
  <c r="M293" i="146"/>
  <c r="N293" i="146" s="1"/>
  <c r="K293" i="146"/>
  <c r="L293" i="146" s="1"/>
  <c r="I293" i="146"/>
  <c r="J293" i="146" s="1"/>
  <c r="G293" i="146"/>
  <c r="H293" i="146" s="1"/>
  <c r="E293" i="146"/>
  <c r="F293" i="146" s="1"/>
  <c r="AB292" i="146"/>
  <c r="Z292" i="146"/>
  <c r="X292" i="146"/>
  <c r="V292" i="146"/>
  <c r="T292" i="146"/>
  <c r="AF292" i="146" s="1"/>
  <c r="M292" i="146"/>
  <c r="N292" i="146" s="1"/>
  <c r="K292" i="146"/>
  <c r="L292" i="146" s="1"/>
  <c r="I292" i="146"/>
  <c r="J292" i="146" s="1"/>
  <c r="G292" i="146"/>
  <c r="H292" i="146" s="1"/>
  <c r="E292" i="146"/>
  <c r="AB291" i="146"/>
  <c r="Z291" i="146"/>
  <c r="X291" i="146"/>
  <c r="V291" i="146"/>
  <c r="T291" i="146"/>
  <c r="AF291" i="146" s="1"/>
  <c r="M291" i="146"/>
  <c r="N291" i="146" s="1"/>
  <c r="K291" i="146"/>
  <c r="L291" i="146" s="1"/>
  <c r="I291" i="146"/>
  <c r="J291" i="146" s="1"/>
  <c r="G291" i="146"/>
  <c r="H291" i="146" s="1"/>
  <c r="E291" i="146"/>
  <c r="AB290" i="146"/>
  <c r="Z290" i="146"/>
  <c r="X290" i="146"/>
  <c r="V290" i="146"/>
  <c r="T290" i="146"/>
  <c r="AF290" i="146" s="1"/>
  <c r="M290" i="146"/>
  <c r="N290" i="146" s="1"/>
  <c r="K290" i="146"/>
  <c r="L290" i="146" s="1"/>
  <c r="I290" i="146"/>
  <c r="J290" i="146" s="1"/>
  <c r="G290" i="146"/>
  <c r="H290" i="146" s="1"/>
  <c r="E290" i="146"/>
  <c r="AB289" i="146"/>
  <c r="Z289" i="146"/>
  <c r="X289" i="146"/>
  <c r="V289" i="146"/>
  <c r="T289" i="146"/>
  <c r="M289" i="146"/>
  <c r="N289" i="146" s="1"/>
  <c r="K289" i="146"/>
  <c r="L289" i="146" s="1"/>
  <c r="I289" i="146"/>
  <c r="J289" i="146" s="1"/>
  <c r="G289" i="146"/>
  <c r="H289" i="146" s="1"/>
  <c r="E289" i="146"/>
  <c r="F289" i="146" s="1"/>
  <c r="AB288" i="146"/>
  <c r="Z288" i="146"/>
  <c r="X288" i="146"/>
  <c r="V288" i="146"/>
  <c r="T288" i="146"/>
  <c r="M288" i="146"/>
  <c r="N288" i="146" s="1"/>
  <c r="K288" i="146"/>
  <c r="L288" i="146" s="1"/>
  <c r="I288" i="146"/>
  <c r="J288" i="146" s="1"/>
  <c r="G288" i="146"/>
  <c r="H288" i="146" s="1"/>
  <c r="E288" i="146"/>
  <c r="AB287" i="146"/>
  <c r="Z287" i="146"/>
  <c r="X287" i="146"/>
  <c r="V287" i="146"/>
  <c r="T287" i="146"/>
  <c r="M287" i="146"/>
  <c r="N287" i="146" s="1"/>
  <c r="K287" i="146"/>
  <c r="L287" i="146" s="1"/>
  <c r="I287" i="146"/>
  <c r="J287" i="146" s="1"/>
  <c r="G287" i="146"/>
  <c r="H287" i="146" s="1"/>
  <c r="E287" i="146"/>
  <c r="AB286" i="146"/>
  <c r="Z286" i="146"/>
  <c r="X286" i="146"/>
  <c r="V286" i="146"/>
  <c r="T286" i="146"/>
  <c r="AF286" i="146" s="1"/>
  <c r="M286" i="146"/>
  <c r="N286" i="146" s="1"/>
  <c r="K286" i="146"/>
  <c r="L286" i="146" s="1"/>
  <c r="I286" i="146"/>
  <c r="J286" i="146" s="1"/>
  <c r="G286" i="146"/>
  <c r="H286" i="146" s="1"/>
  <c r="E286" i="146"/>
  <c r="AB285" i="146"/>
  <c r="Z285" i="146"/>
  <c r="X285" i="146"/>
  <c r="V285" i="146"/>
  <c r="T285" i="146"/>
  <c r="M285" i="146"/>
  <c r="N285" i="146" s="1"/>
  <c r="K285" i="146"/>
  <c r="L285" i="146" s="1"/>
  <c r="I285" i="146"/>
  <c r="J285" i="146" s="1"/>
  <c r="G285" i="146"/>
  <c r="H285" i="146" s="1"/>
  <c r="E285" i="146"/>
  <c r="F285" i="146" s="1"/>
  <c r="AB284" i="146"/>
  <c r="Z284" i="146"/>
  <c r="X284" i="146"/>
  <c r="V284" i="146"/>
  <c r="T284" i="146"/>
  <c r="AF284" i="146" s="1"/>
  <c r="M284" i="146"/>
  <c r="N284" i="146" s="1"/>
  <c r="K284" i="146"/>
  <c r="L284" i="146" s="1"/>
  <c r="I284" i="146"/>
  <c r="J284" i="146" s="1"/>
  <c r="G284" i="146"/>
  <c r="H284" i="146" s="1"/>
  <c r="E284" i="146"/>
  <c r="AB283" i="146"/>
  <c r="Z283" i="146"/>
  <c r="X283" i="146"/>
  <c r="V283" i="146"/>
  <c r="T283" i="146"/>
  <c r="M283" i="146"/>
  <c r="N283" i="146" s="1"/>
  <c r="K283" i="146"/>
  <c r="L283" i="146" s="1"/>
  <c r="I283" i="146"/>
  <c r="J283" i="146" s="1"/>
  <c r="G283" i="146"/>
  <c r="H283" i="146" s="1"/>
  <c r="E283" i="146"/>
  <c r="AB282" i="146"/>
  <c r="Z282" i="146"/>
  <c r="X282" i="146"/>
  <c r="V282" i="146"/>
  <c r="T282" i="146"/>
  <c r="M282" i="146"/>
  <c r="N282" i="146" s="1"/>
  <c r="K282" i="146"/>
  <c r="L282" i="146" s="1"/>
  <c r="I282" i="146"/>
  <c r="J282" i="146" s="1"/>
  <c r="G282" i="146"/>
  <c r="H282" i="146" s="1"/>
  <c r="E282" i="146"/>
  <c r="AB281" i="146"/>
  <c r="Z281" i="146"/>
  <c r="X281" i="146"/>
  <c r="V281" i="146"/>
  <c r="T281" i="146"/>
  <c r="M281" i="146"/>
  <c r="N281" i="146" s="1"/>
  <c r="K281" i="146"/>
  <c r="L281" i="146" s="1"/>
  <c r="I281" i="146"/>
  <c r="J281" i="146" s="1"/>
  <c r="G281" i="146"/>
  <c r="H281" i="146" s="1"/>
  <c r="E281" i="146"/>
  <c r="F281" i="146" s="1"/>
  <c r="AB280" i="146"/>
  <c r="Z280" i="146"/>
  <c r="X280" i="146"/>
  <c r="V280" i="146"/>
  <c r="T280" i="146"/>
  <c r="AF280" i="146" s="1"/>
  <c r="M280" i="146"/>
  <c r="N280" i="146" s="1"/>
  <c r="K280" i="146"/>
  <c r="L280" i="146" s="1"/>
  <c r="I280" i="146"/>
  <c r="J280" i="146" s="1"/>
  <c r="G280" i="146"/>
  <c r="H280" i="146" s="1"/>
  <c r="E280" i="146"/>
  <c r="AB279" i="146"/>
  <c r="Z279" i="146"/>
  <c r="X279" i="146"/>
  <c r="V279" i="146"/>
  <c r="T279" i="146"/>
  <c r="M279" i="146"/>
  <c r="N279" i="146" s="1"/>
  <c r="K279" i="146"/>
  <c r="L279" i="146" s="1"/>
  <c r="I279" i="146"/>
  <c r="J279" i="146" s="1"/>
  <c r="G279" i="146"/>
  <c r="H279" i="146" s="1"/>
  <c r="E279" i="146"/>
  <c r="A279" i="146"/>
  <c r="A280" i="146" s="1"/>
  <c r="A281" i="146" s="1"/>
  <c r="A282" i="146" s="1"/>
  <c r="A283" i="146" s="1"/>
  <c r="A284" i="146" s="1"/>
  <c r="A285" i="146" s="1"/>
  <c r="A286" i="146" s="1"/>
  <c r="A287" i="146" s="1"/>
  <c r="A288" i="146" s="1"/>
  <c r="A289" i="146" s="1"/>
  <c r="A290" i="146" s="1"/>
  <c r="A291" i="146" s="1"/>
  <c r="A292" i="146" s="1"/>
  <c r="A293" i="146" s="1"/>
  <c r="A294" i="146" s="1"/>
  <c r="A295" i="146" s="1"/>
  <c r="A296" i="146" s="1"/>
  <c r="A297" i="146" s="1"/>
  <c r="A298" i="146" s="1"/>
  <c r="A299" i="146" s="1"/>
  <c r="A300" i="146" s="1"/>
  <c r="A301" i="146" s="1"/>
  <c r="A302" i="146" s="1"/>
  <c r="A303" i="146" s="1"/>
  <c r="A304" i="146" s="1"/>
  <c r="A305" i="146" s="1"/>
  <c r="A306" i="146" s="1"/>
  <c r="A307" i="146" s="1"/>
  <c r="A308" i="146" s="1"/>
  <c r="AB278" i="146"/>
  <c r="Z278" i="146"/>
  <c r="X278" i="146"/>
  <c r="V278" i="146"/>
  <c r="T278" i="146"/>
  <c r="AF278" i="146" s="1"/>
  <c r="M278" i="146"/>
  <c r="N278" i="146" s="1"/>
  <c r="K278" i="146"/>
  <c r="L278" i="146" s="1"/>
  <c r="I278" i="146"/>
  <c r="J278" i="146" s="1"/>
  <c r="G278" i="146"/>
  <c r="H278" i="146" s="1"/>
  <c r="E278" i="146"/>
  <c r="AB277" i="146"/>
  <c r="Z277" i="146"/>
  <c r="X277" i="146"/>
  <c r="V277" i="146"/>
  <c r="T277" i="146"/>
  <c r="AB275" i="146"/>
  <c r="Z275" i="146"/>
  <c r="X275" i="146"/>
  <c r="V275" i="146"/>
  <c r="T275" i="146"/>
  <c r="M275" i="146"/>
  <c r="N275" i="146" s="1"/>
  <c r="K275" i="146"/>
  <c r="L275" i="146" s="1"/>
  <c r="I275" i="146"/>
  <c r="J275" i="146" s="1"/>
  <c r="G275" i="146"/>
  <c r="H275" i="146" s="1"/>
  <c r="E275" i="146"/>
  <c r="F275" i="146" s="1"/>
  <c r="AB274" i="146"/>
  <c r="Z274" i="146"/>
  <c r="X274" i="146"/>
  <c r="V274" i="146"/>
  <c r="T274" i="146"/>
  <c r="AB273" i="146"/>
  <c r="Z273" i="146"/>
  <c r="X273" i="146"/>
  <c r="V273" i="146"/>
  <c r="T273" i="146"/>
  <c r="AF273" i="146" s="1"/>
  <c r="M273" i="146"/>
  <c r="N273" i="146" s="1"/>
  <c r="K273" i="146"/>
  <c r="L273" i="146" s="1"/>
  <c r="I273" i="146"/>
  <c r="J273" i="146" s="1"/>
  <c r="G273" i="146"/>
  <c r="H273" i="146" s="1"/>
  <c r="E273" i="146"/>
  <c r="AB272" i="146"/>
  <c r="Z272" i="146"/>
  <c r="X272" i="146"/>
  <c r="V272" i="146"/>
  <c r="T272" i="146"/>
  <c r="AF272" i="146" s="1"/>
  <c r="M272" i="146"/>
  <c r="N272" i="146" s="1"/>
  <c r="K272" i="146"/>
  <c r="L272" i="146" s="1"/>
  <c r="I272" i="146"/>
  <c r="J272" i="146" s="1"/>
  <c r="G272" i="146"/>
  <c r="H272" i="146" s="1"/>
  <c r="E272" i="146"/>
  <c r="F272" i="146" s="1"/>
  <c r="AB271" i="146"/>
  <c r="Z271" i="146"/>
  <c r="X271" i="146"/>
  <c r="V271" i="146"/>
  <c r="T271" i="146"/>
  <c r="AF271" i="146" s="1"/>
  <c r="M271" i="146"/>
  <c r="N271" i="146" s="1"/>
  <c r="K271" i="146"/>
  <c r="L271" i="146" s="1"/>
  <c r="I271" i="146"/>
  <c r="J271" i="146" s="1"/>
  <c r="G271" i="146"/>
  <c r="H271" i="146" s="1"/>
  <c r="E271" i="146"/>
  <c r="F271" i="146" s="1"/>
  <c r="AB270" i="146"/>
  <c r="Z270" i="146"/>
  <c r="X270" i="146"/>
  <c r="V270" i="146"/>
  <c r="T270" i="146"/>
  <c r="M270" i="146"/>
  <c r="N270" i="146" s="1"/>
  <c r="K270" i="146"/>
  <c r="L270" i="146" s="1"/>
  <c r="I270" i="146"/>
  <c r="J270" i="146" s="1"/>
  <c r="G270" i="146"/>
  <c r="H270" i="146" s="1"/>
  <c r="E270" i="146"/>
  <c r="F270" i="146" s="1"/>
  <c r="AB269" i="146"/>
  <c r="Z269" i="146"/>
  <c r="X269" i="146"/>
  <c r="V269" i="146"/>
  <c r="T269" i="146"/>
  <c r="M269" i="146"/>
  <c r="N269" i="146" s="1"/>
  <c r="K269" i="146"/>
  <c r="L269" i="146" s="1"/>
  <c r="I269" i="146"/>
  <c r="J269" i="146" s="1"/>
  <c r="G269" i="146"/>
  <c r="H269" i="146" s="1"/>
  <c r="E269" i="146"/>
  <c r="AB268" i="146"/>
  <c r="Z268" i="146"/>
  <c r="X268" i="146"/>
  <c r="V268" i="146"/>
  <c r="T268" i="146"/>
  <c r="M268" i="146"/>
  <c r="N268" i="146" s="1"/>
  <c r="K268" i="146"/>
  <c r="L268" i="146" s="1"/>
  <c r="I268" i="146"/>
  <c r="J268" i="146" s="1"/>
  <c r="G268" i="146"/>
  <c r="H268" i="146" s="1"/>
  <c r="E268" i="146"/>
  <c r="F268" i="146" s="1"/>
  <c r="AB267" i="146"/>
  <c r="Z267" i="146"/>
  <c r="X267" i="146"/>
  <c r="V267" i="146"/>
  <c r="T267" i="146"/>
  <c r="AF267" i="146" s="1"/>
  <c r="M267" i="146"/>
  <c r="N267" i="146" s="1"/>
  <c r="K267" i="146"/>
  <c r="L267" i="146" s="1"/>
  <c r="I267" i="146"/>
  <c r="J267" i="146" s="1"/>
  <c r="G267" i="146"/>
  <c r="H267" i="146" s="1"/>
  <c r="E267" i="146"/>
  <c r="F267" i="146" s="1"/>
  <c r="AB266" i="146"/>
  <c r="Z266" i="146"/>
  <c r="X266" i="146"/>
  <c r="V266" i="146"/>
  <c r="T266" i="146"/>
  <c r="AF266" i="146" s="1"/>
  <c r="M266" i="146"/>
  <c r="N266" i="146" s="1"/>
  <c r="K266" i="146"/>
  <c r="L266" i="146" s="1"/>
  <c r="I266" i="146"/>
  <c r="J266" i="146" s="1"/>
  <c r="G266" i="146"/>
  <c r="H266" i="146" s="1"/>
  <c r="E266" i="146"/>
  <c r="AB265" i="146"/>
  <c r="Z265" i="146"/>
  <c r="X265" i="146"/>
  <c r="V265" i="146"/>
  <c r="T265" i="146"/>
  <c r="M265" i="146"/>
  <c r="N265" i="146" s="1"/>
  <c r="K265" i="146"/>
  <c r="L265" i="146" s="1"/>
  <c r="I265" i="146"/>
  <c r="J265" i="146" s="1"/>
  <c r="G265" i="146"/>
  <c r="H265" i="146" s="1"/>
  <c r="E265" i="146"/>
  <c r="AB264" i="146"/>
  <c r="Z264" i="146"/>
  <c r="X264" i="146"/>
  <c r="V264" i="146"/>
  <c r="T264" i="146"/>
  <c r="AF264" i="146" s="1"/>
  <c r="M264" i="146"/>
  <c r="N264" i="146" s="1"/>
  <c r="K264" i="146"/>
  <c r="L264" i="146" s="1"/>
  <c r="I264" i="146"/>
  <c r="J264" i="146" s="1"/>
  <c r="G264" i="146"/>
  <c r="H264" i="146" s="1"/>
  <c r="E264" i="146"/>
  <c r="AB263" i="146"/>
  <c r="Z263" i="146"/>
  <c r="X263" i="146"/>
  <c r="V263" i="146"/>
  <c r="T263" i="146"/>
  <c r="AC263" i="146" s="1"/>
  <c r="M263" i="146"/>
  <c r="N263" i="146" s="1"/>
  <c r="K263" i="146"/>
  <c r="L263" i="146" s="1"/>
  <c r="I263" i="146"/>
  <c r="J263" i="146" s="1"/>
  <c r="G263" i="146"/>
  <c r="H263" i="146" s="1"/>
  <c r="E263" i="146"/>
  <c r="F263" i="146" s="1"/>
  <c r="AB262" i="146"/>
  <c r="Z262" i="146"/>
  <c r="X262" i="146"/>
  <c r="V262" i="146"/>
  <c r="T262" i="146"/>
  <c r="AF262" i="146" s="1"/>
  <c r="M262" i="146"/>
  <c r="N262" i="146" s="1"/>
  <c r="K262" i="146"/>
  <c r="L262" i="146" s="1"/>
  <c r="I262" i="146"/>
  <c r="J262" i="146" s="1"/>
  <c r="G262" i="146"/>
  <c r="H262" i="146" s="1"/>
  <c r="E262" i="146"/>
  <c r="AB261" i="146"/>
  <c r="Z261" i="146"/>
  <c r="X261" i="146"/>
  <c r="V261" i="146"/>
  <c r="T261" i="146"/>
  <c r="M261" i="146"/>
  <c r="N261" i="146" s="1"/>
  <c r="K261" i="146"/>
  <c r="L261" i="146" s="1"/>
  <c r="I261" i="146"/>
  <c r="J261" i="146" s="1"/>
  <c r="G261" i="146"/>
  <c r="H261" i="146" s="1"/>
  <c r="E261" i="146"/>
  <c r="AB260" i="146"/>
  <c r="Z260" i="146"/>
  <c r="X260" i="146"/>
  <c r="V260" i="146"/>
  <c r="T260" i="146"/>
  <c r="M260" i="146"/>
  <c r="N260" i="146" s="1"/>
  <c r="K260" i="146"/>
  <c r="L260" i="146" s="1"/>
  <c r="I260" i="146"/>
  <c r="J260" i="146" s="1"/>
  <c r="G260" i="146"/>
  <c r="H260" i="146" s="1"/>
  <c r="E260" i="146"/>
  <c r="F260" i="146" s="1"/>
  <c r="AB259" i="146"/>
  <c r="Z259" i="146"/>
  <c r="X259" i="146"/>
  <c r="V259" i="146"/>
  <c r="T259" i="146"/>
  <c r="M259" i="146"/>
  <c r="N259" i="146" s="1"/>
  <c r="K259" i="146"/>
  <c r="L259" i="146" s="1"/>
  <c r="I259" i="146"/>
  <c r="J259" i="146" s="1"/>
  <c r="G259" i="146"/>
  <c r="H259" i="146" s="1"/>
  <c r="E259" i="146"/>
  <c r="F259" i="146" s="1"/>
  <c r="AB258" i="146"/>
  <c r="Z258" i="146"/>
  <c r="X258" i="146"/>
  <c r="V258" i="146"/>
  <c r="T258" i="146"/>
  <c r="AF258" i="146" s="1"/>
  <c r="M258" i="146"/>
  <c r="N258" i="146" s="1"/>
  <c r="K258" i="146"/>
  <c r="L258" i="146" s="1"/>
  <c r="I258" i="146"/>
  <c r="J258" i="146" s="1"/>
  <c r="G258" i="146"/>
  <c r="H258" i="146" s="1"/>
  <c r="E258" i="146"/>
  <c r="AB257" i="146"/>
  <c r="Z257" i="146"/>
  <c r="X257" i="146"/>
  <c r="V257" i="146"/>
  <c r="T257" i="146"/>
  <c r="M257" i="146"/>
  <c r="N257" i="146" s="1"/>
  <c r="K257" i="146"/>
  <c r="L257" i="146" s="1"/>
  <c r="I257" i="146"/>
  <c r="J257" i="146" s="1"/>
  <c r="G257" i="146"/>
  <c r="H257" i="146" s="1"/>
  <c r="E257" i="146"/>
  <c r="AB256" i="146"/>
  <c r="Z256" i="146"/>
  <c r="X256" i="146"/>
  <c r="V256" i="146"/>
  <c r="T256" i="146"/>
  <c r="AF256" i="146" s="1"/>
  <c r="M256" i="146"/>
  <c r="N256" i="146" s="1"/>
  <c r="K256" i="146"/>
  <c r="L256" i="146" s="1"/>
  <c r="I256" i="146"/>
  <c r="J256" i="146" s="1"/>
  <c r="G256" i="146"/>
  <c r="H256" i="146" s="1"/>
  <c r="E256" i="146"/>
  <c r="AB255" i="146"/>
  <c r="Z255" i="146"/>
  <c r="X255" i="146"/>
  <c r="V255" i="146"/>
  <c r="T255" i="146"/>
  <c r="M255" i="146"/>
  <c r="N255" i="146" s="1"/>
  <c r="K255" i="146"/>
  <c r="L255" i="146" s="1"/>
  <c r="I255" i="146"/>
  <c r="J255" i="146" s="1"/>
  <c r="G255" i="146"/>
  <c r="H255" i="146" s="1"/>
  <c r="E255" i="146"/>
  <c r="F255" i="146" s="1"/>
  <c r="AB254" i="146"/>
  <c r="Z254" i="146"/>
  <c r="X254" i="146"/>
  <c r="V254" i="146"/>
  <c r="T254" i="146"/>
  <c r="M254" i="146"/>
  <c r="N254" i="146" s="1"/>
  <c r="K254" i="146"/>
  <c r="L254" i="146" s="1"/>
  <c r="I254" i="146"/>
  <c r="J254" i="146" s="1"/>
  <c r="G254" i="146"/>
  <c r="H254" i="146" s="1"/>
  <c r="E254" i="146"/>
  <c r="AB253" i="146"/>
  <c r="Z253" i="146"/>
  <c r="X253" i="146"/>
  <c r="V253" i="146"/>
  <c r="T253" i="146"/>
  <c r="M253" i="146"/>
  <c r="N253" i="146" s="1"/>
  <c r="K253" i="146"/>
  <c r="L253" i="146" s="1"/>
  <c r="I253" i="146"/>
  <c r="J253" i="146" s="1"/>
  <c r="G253" i="146"/>
  <c r="H253" i="146" s="1"/>
  <c r="E253" i="146"/>
  <c r="F253" i="146" s="1"/>
  <c r="AB252" i="146"/>
  <c r="Z252" i="146"/>
  <c r="X252" i="146"/>
  <c r="V252" i="146"/>
  <c r="T252" i="146"/>
  <c r="M252" i="146"/>
  <c r="N252" i="146" s="1"/>
  <c r="K252" i="146"/>
  <c r="L252" i="146" s="1"/>
  <c r="I252" i="146"/>
  <c r="J252" i="146" s="1"/>
  <c r="G252" i="146"/>
  <c r="H252" i="146" s="1"/>
  <c r="E252" i="146"/>
  <c r="AB251" i="146"/>
  <c r="Z251" i="146"/>
  <c r="X251" i="146"/>
  <c r="V251" i="146"/>
  <c r="T251" i="146"/>
  <c r="AF251" i="146" s="1"/>
  <c r="M251" i="146"/>
  <c r="N251" i="146" s="1"/>
  <c r="K251" i="146"/>
  <c r="L251" i="146" s="1"/>
  <c r="I251" i="146"/>
  <c r="J251" i="146" s="1"/>
  <c r="G251" i="146"/>
  <c r="H251" i="146" s="1"/>
  <c r="E251" i="146"/>
  <c r="F251" i="146" s="1"/>
  <c r="A251" i="146"/>
  <c r="A252" i="146" s="1"/>
  <c r="A253" i="146" s="1"/>
  <c r="A254" i="146" s="1"/>
  <c r="A255" i="146" s="1"/>
  <c r="A256" i="146" s="1"/>
  <c r="A257" i="146" s="1"/>
  <c r="A258" i="146" s="1"/>
  <c r="A259" i="146" s="1"/>
  <c r="A260" i="146" s="1"/>
  <c r="A261" i="146" s="1"/>
  <c r="A262" i="146" s="1"/>
  <c r="A263" i="146" s="1"/>
  <c r="A264" i="146" s="1"/>
  <c r="A265" i="146" s="1"/>
  <c r="A266" i="146" s="1"/>
  <c r="A267" i="146" s="1"/>
  <c r="A268" i="146" s="1"/>
  <c r="A269" i="146" s="1"/>
  <c r="A270" i="146" s="1"/>
  <c r="A271" i="146" s="1"/>
  <c r="A272" i="146" s="1"/>
  <c r="A273" i="146" s="1"/>
  <c r="AB250" i="146"/>
  <c r="Z250" i="146"/>
  <c r="X250" i="146"/>
  <c r="V250" i="146"/>
  <c r="T250" i="146"/>
  <c r="AF250" i="146" s="1"/>
  <c r="M250" i="146"/>
  <c r="N250" i="146" s="1"/>
  <c r="K250" i="146"/>
  <c r="L250" i="146" s="1"/>
  <c r="I250" i="146"/>
  <c r="J250" i="146" s="1"/>
  <c r="G250" i="146"/>
  <c r="H250" i="146" s="1"/>
  <c r="E250" i="146"/>
  <c r="AB249" i="146"/>
  <c r="Z249" i="146"/>
  <c r="X249" i="146"/>
  <c r="V249" i="146"/>
  <c r="T249" i="146"/>
  <c r="AF249" i="146" s="1"/>
  <c r="AB247" i="146"/>
  <c r="Z247" i="146"/>
  <c r="X247" i="146"/>
  <c r="V247" i="146"/>
  <c r="T247" i="146"/>
  <c r="AC247" i="146" s="1"/>
  <c r="M247" i="146"/>
  <c r="N247" i="146" s="1"/>
  <c r="K247" i="146"/>
  <c r="L247" i="146" s="1"/>
  <c r="I247" i="146"/>
  <c r="J247" i="146" s="1"/>
  <c r="G247" i="146"/>
  <c r="H247" i="146" s="1"/>
  <c r="E247" i="146"/>
  <c r="F247" i="146" s="1"/>
  <c r="AB246" i="146"/>
  <c r="Z246" i="146"/>
  <c r="X246" i="146"/>
  <c r="V246" i="146"/>
  <c r="T246" i="146"/>
  <c r="AF246" i="146" s="1"/>
  <c r="M246" i="146"/>
  <c r="N246" i="146" s="1"/>
  <c r="K246" i="146"/>
  <c r="L246" i="146" s="1"/>
  <c r="I246" i="146"/>
  <c r="J246" i="146" s="1"/>
  <c r="G246" i="146"/>
  <c r="H246" i="146" s="1"/>
  <c r="E246" i="146"/>
  <c r="AB245" i="146"/>
  <c r="Z245" i="146"/>
  <c r="X245" i="146"/>
  <c r="V245" i="146"/>
  <c r="T245" i="146"/>
  <c r="AF245" i="146" s="1"/>
  <c r="M245" i="146"/>
  <c r="N245" i="146" s="1"/>
  <c r="K245" i="146"/>
  <c r="L245" i="146" s="1"/>
  <c r="I245" i="146"/>
  <c r="J245" i="146" s="1"/>
  <c r="G245" i="146"/>
  <c r="H245" i="146" s="1"/>
  <c r="E245" i="146"/>
  <c r="AB244" i="146"/>
  <c r="Z244" i="146"/>
  <c r="M244" i="146"/>
  <c r="N244" i="146" s="1"/>
  <c r="K244" i="146"/>
  <c r="L244" i="146" s="1"/>
  <c r="I244" i="146"/>
  <c r="J244" i="146" s="1"/>
  <c r="G244" i="146"/>
  <c r="H244" i="146" s="1"/>
  <c r="E244" i="146"/>
  <c r="AB243" i="146"/>
  <c r="Z243" i="146"/>
  <c r="X243" i="146"/>
  <c r="AF243" i="146" s="1"/>
  <c r="M243" i="146"/>
  <c r="N243" i="146" s="1"/>
  <c r="K243" i="146"/>
  <c r="L243" i="146" s="1"/>
  <c r="I243" i="146"/>
  <c r="J243" i="146" s="1"/>
  <c r="G243" i="146"/>
  <c r="H243" i="146" s="1"/>
  <c r="E243" i="146"/>
  <c r="AB242" i="146"/>
  <c r="Z242" i="146"/>
  <c r="X242" i="146"/>
  <c r="V242" i="146"/>
  <c r="AF242" i="146" s="1"/>
  <c r="M242" i="146"/>
  <c r="N242" i="146" s="1"/>
  <c r="K242" i="146"/>
  <c r="L242" i="146" s="1"/>
  <c r="I242" i="146"/>
  <c r="J242" i="146" s="1"/>
  <c r="G242" i="146"/>
  <c r="H242" i="146" s="1"/>
  <c r="E242" i="146"/>
  <c r="F242" i="146" s="1"/>
  <c r="AB241" i="146"/>
  <c r="Z241" i="146"/>
  <c r="X241" i="146"/>
  <c r="V241" i="146"/>
  <c r="T241" i="146"/>
  <c r="M241" i="146"/>
  <c r="N241" i="146" s="1"/>
  <c r="K241" i="146"/>
  <c r="L241" i="146" s="1"/>
  <c r="I241" i="146"/>
  <c r="J241" i="146" s="1"/>
  <c r="G241" i="146"/>
  <c r="H241" i="146" s="1"/>
  <c r="E241" i="146"/>
  <c r="AB240" i="146"/>
  <c r="Z240" i="146"/>
  <c r="X240" i="146"/>
  <c r="V240" i="146"/>
  <c r="T240" i="146"/>
  <c r="M240" i="146"/>
  <c r="N240" i="146" s="1"/>
  <c r="K240" i="146"/>
  <c r="L240" i="146" s="1"/>
  <c r="I240" i="146"/>
  <c r="J240" i="146" s="1"/>
  <c r="G240" i="146"/>
  <c r="H240" i="146" s="1"/>
  <c r="E240" i="146"/>
  <c r="AB239" i="146"/>
  <c r="Z239" i="146"/>
  <c r="X239" i="146"/>
  <c r="V239" i="146"/>
  <c r="T239" i="146"/>
  <c r="M239" i="146"/>
  <c r="N239" i="146" s="1"/>
  <c r="K239" i="146"/>
  <c r="L239" i="146" s="1"/>
  <c r="I239" i="146"/>
  <c r="J239" i="146" s="1"/>
  <c r="G239" i="146"/>
  <c r="H239" i="146" s="1"/>
  <c r="E239" i="146"/>
  <c r="F239" i="146" s="1"/>
  <c r="AB238" i="146"/>
  <c r="Z238" i="146"/>
  <c r="X238" i="146"/>
  <c r="V238" i="146"/>
  <c r="T238" i="146"/>
  <c r="M238" i="146"/>
  <c r="N238" i="146" s="1"/>
  <c r="K238" i="146"/>
  <c r="L238" i="146" s="1"/>
  <c r="I238" i="146"/>
  <c r="J238" i="146" s="1"/>
  <c r="G238" i="146"/>
  <c r="H238" i="146" s="1"/>
  <c r="E238" i="146"/>
  <c r="F238" i="146" s="1"/>
  <c r="AB237" i="146"/>
  <c r="Z237" i="146"/>
  <c r="X237" i="146"/>
  <c r="V237" i="146"/>
  <c r="T237" i="146"/>
  <c r="AF237" i="146" s="1"/>
  <c r="M237" i="146"/>
  <c r="N237" i="146" s="1"/>
  <c r="K237" i="146"/>
  <c r="L237" i="146" s="1"/>
  <c r="I237" i="146"/>
  <c r="J237" i="146" s="1"/>
  <c r="G237" i="146"/>
  <c r="H237" i="146" s="1"/>
  <c r="E237" i="146"/>
  <c r="AB236" i="146"/>
  <c r="Z236" i="146"/>
  <c r="X236" i="146"/>
  <c r="V236" i="146"/>
  <c r="T236" i="146"/>
  <c r="AF236" i="146" s="1"/>
  <c r="M236" i="146"/>
  <c r="N236" i="146" s="1"/>
  <c r="K236" i="146"/>
  <c r="L236" i="146" s="1"/>
  <c r="I236" i="146"/>
  <c r="J236" i="146" s="1"/>
  <c r="G236" i="146"/>
  <c r="H236" i="146" s="1"/>
  <c r="E236" i="146"/>
  <c r="F236" i="146" s="1"/>
  <c r="AB235" i="146"/>
  <c r="Z235" i="146"/>
  <c r="X235" i="146"/>
  <c r="V235" i="146"/>
  <c r="T235" i="146"/>
  <c r="M235" i="146"/>
  <c r="K235" i="146"/>
  <c r="I235" i="146"/>
  <c r="G235" i="146"/>
  <c r="H235" i="146" s="1"/>
  <c r="E235" i="146"/>
  <c r="F235" i="146" s="1"/>
  <c r="AB234" i="146"/>
  <c r="Z234" i="146"/>
  <c r="X234" i="146"/>
  <c r="V234" i="146"/>
  <c r="T234" i="146"/>
  <c r="AF234" i="146" s="1"/>
  <c r="M234" i="146"/>
  <c r="N234" i="146" s="1"/>
  <c r="K234" i="146"/>
  <c r="L234" i="146" s="1"/>
  <c r="I234" i="146"/>
  <c r="J234" i="146" s="1"/>
  <c r="G234" i="146"/>
  <c r="H234" i="146" s="1"/>
  <c r="E234" i="146"/>
  <c r="AB233" i="146"/>
  <c r="Z233" i="146"/>
  <c r="X233" i="146"/>
  <c r="V233" i="146"/>
  <c r="T233" i="146"/>
  <c r="M233" i="146"/>
  <c r="N233" i="146" s="1"/>
  <c r="K233" i="146"/>
  <c r="L233" i="146" s="1"/>
  <c r="I233" i="146"/>
  <c r="J233" i="146" s="1"/>
  <c r="G233" i="146"/>
  <c r="H233" i="146" s="1"/>
  <c r="E233" i="146"/>
  <c r="AB232" i="146"/>
  <c r="Z232" i="146"/>
  <c r="X232" i="146"/>
  <c r="V232" i="146"/>
  <c r="T232" i="146"/>
  <c r="AC232" i="146" s="1"/>
  <c r="M232" i="146"/>
  <c r="N232" i="146" s="1"/>
  <c r="K232" i="146"/>
  <c r="L232" i="146" s="1"/>
  <c r="I232" i="146"/>
  <c r="J232" i="146" s="1"/>
  <c r="G232" i="146"/>
  <c r="H232" i="146" s="1"/>
  <c r="E232" i="146"/>
  <c r="F232" i="146" s="1"/>
  <c r="AB231" i="146"/>
  <c r="Z231" i="146"/>
  <c r="X231" i="146"/>
  <c r="V231" i="146"/>
  <c r="T231" i="146"/>
  <c r="M231" i="146"/>
  <c r="N231" i="146" s="1"/>
  <c r="K231" i="146"/>
  <c r="L231" i="146" s="1"/>
  <c r="I231" i="146"/>
  <c r="J231" i="146" s="1"/>
  <c r="G231" i="146"/>
  <c r="H231" i="146" s="1"/>
  <c r="E231" i="146"/>
  <c r="F231" i="146" s="1"/>
  <c r="AB230" i="146"/>
  <c r="Z230" i="146"/>
  <c r="X230" i="146"/>
  <c r="V230" i="146"/>
  <c r="T230" i="146"/>
  <c r="AB229" i="146"/>
  <c r="Z229" i="146"/>
  <c r="X229" i="146"/>
  <c r="V229" i="146"/>
  <c r="T229" i="146"/>
  <c r="AF229" i="146" s="1"/>
  <c r="M229" i="146"/>
  <c r="N229" i="146" s="1"/>
  <c r="K229" i="146"/>
  <c r="L229" i="146" s="1"/>
  <c r="I229" i="146"/>
  <c r="J229" i="146" s="1"/>
  <c r="G229" i="146"/>
  <c r="H229" i="146" s="1"/>
  <c r="E229" i="146"/>
  <c r="F229" i="146" s="1"/>
  <c r="AB228" i="146"/>
  <c r="Z228" i="146"/>
  <c r="X228" i="146"/>
  <c r="V228" i="146"/>
  <c r="T228" i="146"/>
  <c r="M228" i="146"/>
  <c r="N228" i="146" s="1"/>
  <c r="K228" i="146"/>
  <c r="L228" i="146" s="1"/>
  <c r="I228" i="146"/>
  <c r="J228" i="146" s="1"/>
  <c r="G228" i="146"/>
  <c r="H228" i="146" s="1"/>
  <c r="E228" i="146"/>
  <c r="F228" i="146" s="1"/>
  <c r="AB227" i="146"/>
  <c r="Z227" i="146"/>
  <c r="X227" i="146"/>
  <c r="V227" i="146"/>
  <c r="T227" i="146"/>
  <c r="M227" i="146"/>
  <c r="N227" i="146" s="1"/>
  <c r="K227" i="146"/>
  <c r="L227" i="146" s="1"/>
  <c r="I227" i="146"/>
  <c r="J227" i="146" s="1"/>
  <c r="G227" i="146"/>
  <c r="H227" i="146" s="1"/>
  <c r="E227" i="146"/>
  <c r="F227" i="146" s="1"/>
  <c r="AB226" i="146"/>
  <c r="Z226" i="146"/>
  <c r="X226" i="146"/>
  <c r="V226" i="146"/>
  <c r="T226" i="146"/>
  <c r="AF226" i="146" s="1"/>
  <c r="M226" i="146"/>
  <c r="N226" i="146" s="1"/>
  <c r="K226" i="146"/>
  <c r="L226" i="146" s="1"/>
  <c r="I226" i="146"/>
  <c r="J226" i="146" s="1"/>
  <c r="G226" i="146"/>
  <c r="H226" i="146" s="1"/>
  <c r="E226" i="146"/>
  <c r="A226" i="146"/>
  <c r="A227" i="146" s="1"/>
  <c r="A228" i="146" s="1"/>
  <c r="A229" i="146" s="1"/>
  <c r="A231" i="146" s="1"/>
  <c r="A232" i="146" s="1"/>
  <c r="A233" i="146" s="1"/>
  <c r="A234" i="146" s="1"/>
  <c r="A236" i="146" s="1"/>
  <c r="A237" i="146" s="1"/>
  <c r="A238" i="146" s="1"/>
  <c r="A239" i="146" s="1"/>
  <c r="A240" i="146" s="1"/>
  <c r="A241" i="146" s="1"/>
  <c r="A242" i="146" s="1"/>
  <c r="A243" i="146" s="1"/>
  <c r="A244" i="146" s="1"/>
  <c r="A245" i="146" s="1"/>
  <c r="A246" i="146" s="1"/>
  <c r="A247" i="146" s="1"/>
  <c r="AB225" i="146"/>
  <c r="Z225" i="146"/>
  <c r="X225" i="146"/>
  <c r="V225" i="146"/>
  <c r="T225" i="146"/>
  <c r="M225" i="146"/>
  <c r="N225" i="146" s="1"/>
  <c r="K225" i="146"/>
  <c r="L225" i="146" s="1"/>
  <c r="I225" i="146"/>
  <c r="J225" i="146" s="1"/>
  <c r="G225" i="146"/>
  <c r="H225" i="146" s="1"/>
  <c r="E225" i="146"/>
  <c r="F225" i="146" s="1"/>
  <c r="AB224" i="146"/>
  <c r="Z224" i="146"/>
  <c r="X224" i="146"/>
  <c r="V224" i="146"/>
  <c r="T224" i="146"/>
  <c r="AF224" i="146" s="1"/>
  <c r="AB222" i="146"/>
  <c r="Z222" i="146"/>
  <c r="X222" i="146"/>
  <c r="V222" i="146"/>
  <c r="T222" i="146"/>
  <c r="AG222" i="146" s="1"/>
  <c r="M222" i="146"/>
  <c r="N222" i="146" s="1"/>
  <c r="K222" i="146"/>
  <c r="L222" i="146" s="1"/>
  <c r="I222" i="146"/>
  <c r="J222" i="146" s="1"/>
  <c r="G222" i="146"/>
  <c r="H222" i="146" s="1"/>
  <c r="E222" i="146"/>
  <c r="AB221" i="146"/>
  <c r="Z221" i="146"/>
  <c r="X221" i="146"/>
  <c r="V221" i="146"/>
  <c r="T221" i="146"/>
  <c r="AF221" i="146" s="1"/>
  <c r="M221" i="146"/>
  <c r="N221" i="146" s="1"/>
  <c r="K221" i="146"/>
  <c r="L221" i="146" s="1"/>
  <c r="I221" i="146"/>
  <c r="J221" i="146" s="1"/>
  <c r="G221" i="146"/>
  <c r="H221" i="146" s="1"/>
  <c r="E221" i="146"/>
  <c r="F221" i="146" s="1"/>
  <c r="AB220" i="146"/>
  <c r="Z220" i="146"/>
  <c r="X220" i="146"/>
  <c r="V220" i="146"/>
  <c r="T220" i="146"/>
  <c r="AF220" i="146" s="1"/>
  <c r="M220" i="146"/>
  <c r="N220" i="146" s="1"/>
  <c r="K220" i="146"/>
  <c r="L220" i="146" s="1"/>
  <c r="I220" i="146"/>
  <c r="J220" i="146" s="1"/>
  <c r="G220" i="146"/>
  <c r="H220" i="146" s="1"/>
  <c r="E220" i="146"/>
  <c r="AB219" i="146"/>
  <c r="Z219" i="146"/>
  <c r="X219" i="146"/>
  <c r="V219" i="146"/>
  <c r="T219" i="146"/>
  <c r="M219" i="146"/>
  <c r="N219" i="146" s="1"/>
  <c r="K219" i="146"/>
  <c r="L219" i="146" s="1"/>
  <c r="I219" i="146"/>
  <c r="J219" i="146" s="1"/>
  <c r="G219" i="146"/>
  <c r="H219" i="146" s="1"/>
  <c r="E219" i="146"/>
  <c r="AB218" i="146"/>
  <c r="Z218" i="146"/>
  <c r="X218" i="146"/>
  <c r="V218" i="146"/>
  <c r="T218" i="146"/>
  <c r="M218" i="146"/>
  <c r="N218" i="146" s="1"/>
  <c r="K218" i="146"/>
  <c r="L218" i="146" s="1"/>
  <c r="I218" i="146"/>
  <c r="J218" i="146" s="1"/>
  <c r="G218" i="146"/>
  <c r="H218" i="146" s="1"/>
  <c r="E218" i="146"/>
  <c r="F218" i="146" s="1"/>
  <c r="AB217" i="146"/>
  <c r="Z217" i="146"/>
  <c r="X217" i="146"/>
  <c r="V217" i="146"/>
  <c r="T217" i="146"/>
  <c r="M217" i="146"/>
  <c r="N217" i="146" s="1"/>
  <c r="K217" i="146"/>
  <c r="L217" i="146" s="1"/>
  <c r="I217" i="146"/>
  <c r="J217" i="146" s="1"/>
  <c r="G217" i="146"/>
  <c r="H217" i="146" s="1"/>
  <c r="E217" i="146"/>
  <c r="F217" i="146" s="1"/>
  <c r="AB216" i="146"/>
  <c r="Z216" i="146"/>
  <c r="X216" i="146"/>
  <c r="V216" i="146"/>
  <c r="T216" i="146"/>
  <c r="AF216" i="146" s="1"/>
  <c r="M216" i="146"/>
  <c r="N216" i="146" s="1"/>
  <c r="K216" i="146"/>
  <c r="L216" i="146" s="1"/>
  <c r="I216" i="146"/>
  <c r="J216" i="146" s="1"/>
  <c r="G216" i="146"/>
  <c r="H216" i="146" s="1"/>
  <c r="E216" i="146"/>
  <c r="AB215" i="146"/>
  <c r="Z215" i="146"/>
  <c r="X215" i="146"/>
  <c r="V215" i="146"/>
  <c r="T215" i="146"/>
  <c r="AF215" i="146" s="1"/>
  <c r="M215" i="146"/>
  <c r="N215" i="146" s="1"/>
  <c r="K215" i="146"/>
  <c r="L215" i="146" s="1"/>
  <c r="I215" i="146"/>
  <c r="J215" i="146" s="1"/>
  <c r="G215" i="146"/>
  <c r="H215" i="146" s="1"/>
  <c r="E215" i="146"/>
  <c r="F215" i="146" s="1"/>
  <c r="AB214" i="146"/>
  <c r="Z214" i="146"/>
  <c r="X214" i="146"/>
  <c r="V214" i="146"/>
  <c r="T214" i="146"/>
  <c r="M214" i="146"/>
  <c r="N214" i="146" s="1"/>
  <c r="K214" i="146"/>
  <c r="L214" i="146" s="1"/>
  <c r="I214" i="146"/>
  <c r="J214" i="146" s="1"/>
  <c r="G214" i="146"/>
  <c r="H214" i="146" s="1"/>
  <c r="E214" i="146"/>
  <c r="F214" i="146" s="1"/>
  <c r="AB213" i="146"/>
  <c r="Z213" i="146"/>
  <c r="X213" i="146"/>
  <c r="V213" i="146"/>
  <c r="T213" i="146"/>
  <c r="AC213" i="146" s="1"/>
  <c r="M213" i="146"/>
  <c r="N213" i="146" s="1"/>
  <c r="K213" i="146"/>
  <c r="L213" i="146" s="1"/>
  <c r="I213" i="146"/>
  <c r="J213" i="146" s="1"/>
  <c r="G213" i="146"/>
  <c r="H213" i="146" s="1"/>
  <c r="E213" i="146"/>
  <c r="F213" i="146" s="1"/>
  <c r="AB212" i="146"/>
  <c r="Z212" i="146"/>
  <c r="X212" i="146"/>
  <c r="V212" i="146"/>
  <c r="T212" i="146"/>
  <c r="AF212" i="146" s="1"/>
  <c r="M212" i="146"/>
  <c r="N212" i="146" s="1"/>
  <c r="K212" i="146"/>
  <c r="L212" i="146" s="1"/>
  <c r="I212" i="146"/>
  <c r="J212" i="146" s="1"/>
  <c r="G212" i="146"/>
  <c r="H212" i="146" s="1"/>
  <c r="E212" i="146"/>
  <c r="AB211" i="146"/>
  <c r="Z211" i="146"/>
  <c r="X211" i="146"/>
  <c r="V211" i="146"/>
  <c r="T211" i="146"/>
  <c r="M211" i="146"/>
  <c r="N211" i="146" s="1"/>
  <c r="K211" i="146"/>
  <c r="L211" i="146" s="1"/>
  <c r="I211" i="146"/>
  <c r="J211" i="146" s="1"/>
  <c r="G211" i="146"/>
  <c r="H211" i="146" s="1"/>
  <c r="E211" i="146"/>
  <c r="F211" i="146" s="1"/>
  <c r="AB210" i="146"/>
  <c r="Z210" i="146"/>
  <c r="X210" i="146"/>
  <c r="V210" i="146"/>
  <c r="T210" i="146"/>
  <c r="M210" i="146"/>
  <c r="N210" i="146" s="1"/>
  <c r="K210" i="146"/>
  <c r="L210" i="146" s="1"/>
  <c r="I210" i="146"/>
  <c r="J210" i="146" s="1"/>
  <c r="G210" i="146"/>
  <c r="E210" i="146"/>
  <c r="F210" i="146" s="1"/>
  <c r="AB209" i="146"/>
  <c r="Z209" i="146"/>
  <c r="X209" i="146"/>
  <c r="V209" i="146"/>
  <c r="T209" i="146"/>
  <c r="AF209" i="146" s="1"/>
  <c r="M209" i="146"/>
  <c r="N209" i="146" s="1"/>
  <c r="K209" i="146"/>
  <c r="L209" i="146" s="1"/>
  <c r="I209" i="146"/>
  <c r="J209" i="146" s="1"/>
  <c r="G209" i="146"/>
  <c r="H209" i="146" s="1"/>
  <c r="E209" i="146"/>
  <c r="AB208" i="146"/>
  <c r="Z208" i="146"/>
  <c r="X208" i="146"/>
  <c r="V208" i="146"/>
  <c r="T208" i="146"/>
  <c r="M208" i="146"/>
  <c r="N208" i="146" s="1"/>
  <c r="K208" i="146"/>
  <c r="L208" i="146" s="1"/>
  <c r="I208" i="146"/>
  <c r="J208" i="146" s="1"/>
  <c r="G208" i="146"/>
  <c r="H208" i="146" s="1"/>
  <c r="E208" i="146"/>
  <c r="AB207" i="146"/>
  <c r="Z207" i="146"/>
  <c r="X207" i="146"/>
  <c r="V207" i="146"/>
  <c r="T207" i="146"/>
  <c r="M207" i="146"/>
  <c r="N207" i="146" s="1"/>
  <c r="K207" i="146"/>
  <c r="L207" i="146" s="1"/>
  <c r="I207" i="146"/>
  <c r="J207" i="146" s="1"/>
  <c r="G207" i="146"/>
  <c r="H207" i="146" s="1"/>
  <c r="E207" i="146"/>
  <c r="F207" i="146" s="1"/>
  <c r="AB206" i="146"/>
  <c r="Z206" i="146"/>
  <c r="X206" i="146"/>
  <c r="V206" i="146"/>
  <c r="T206" i="146"/>
  <c r="M206" i="146"/>
  <c r="N206" i="146" s="1"/>
  <c r="K206" i="146"/>
  <c r="L206" i="146" s="1"/>
  <c r="I206" i="146"/>
  <c r="J206" i="146" s="1"/>
  <c r="G206" i="146"/>
  <c r="E206" i="146"/>
  <c r="F206" i="146" s="1"/>
  <c r="AB205" i="146"/>
  <c r="Z205" i="146"/>
  <c r="X205" i="146"/>
  <c r="V205" i="146"/>
  <c r="T205" i="146"/>
  <c r="M205" i="146"/>
  <c r="N205" i="146" s="1"/>
  <c r="K205" i="146"/>
  <c r="L205" i="146" s="1"/>
  <c r="I205" i="146"/>
  <c r="J205" i="146" s="1"/>
  <c r="G205" i="146"/>
  <c r="H205" i="146" s="1"/>
  <c r="E205" i="146"/>
  <c r="AB204" i="146"/>
  <c r="Z204" i="146"/>
  <c r="X204" i="146"/>
  <c r="V204" i="146"/>
  <c r="T204" i="146"/>
  <c r="M204" i="146"/>
  <c r="N204" i="146" s="1"/>
  <c r="K204" i="146"/>
  <c r="L204" i="146" s="1"/>
  <c r="I204" i="146"/>
  <c r="J204" i="146" s="1"/>
  <c r="G204" i="146"/>
  <c r="H204" i="146" s="1"/>
  <c r="E204" i="146"/>
  <c r="AB203" i="146"/>
  <c r="Z203" i="146"/>
  <c r="X203" i="146"/>
  <c r="V203" i="146"/>
  <c r="T203" i="146"/>
  <c r="AF203" i="146" s="1"/>
  <c r="M203" i="146"/>
  <c r="N203" i="146" s="1"/>
  <c r="K203" i="146"/>
  <c r="L203" i="146" s="1"/>
  <c r="I203" i="146"/>
  <c r="J203" i="146" s="1"/>
  <c r="G203" i="146"/>
  <c r="H203" i="146" s="1"/>
  <c r="E203" i="146"/>
  <c r="F203" i="146" s="1"/>
  <c r="AB202" i="146"/>
  <c r="Z202" i="146"/>
  <c r="X202" i="146"/>
  <c r="V202" i="146"/>
  <c r="T202" i="146"/>
  <c r="AF202" i="146" s="1"/>
  <c r="M202" i="146"/>
  <c r="N202" i="146" s="1"/>
  <c r="K202" i="146"/>
  <c r="L202" i="146" s="1"/>
  <c r="I202" i="146"/>
  <c r="J202" i="146" s="1"/>
  <c r="G202" i="146"/>
  <c r="E202" i="146"/>
  <c r="F202" i="146" s="1"/>
  <c r="AB201" i="146"/>
  <c r="Z201" i="146"/>
  <c r="X201" i="146"/>
  <c r="V201" i="146"/>
  <c r="T201" i="146"/>
  <c r="M201" i="146"/>
  <c r="N201" i="146" s="1"/>
  <c r="K201" i="146"/>
  <c r="L201" i="146" s="1"/>
  <c r="I201" i="146"/>
  <c r="J201" i="146" s="1"/>
  <c r="G201" i="146"/>
  <c r="H201" i="146" s="1"/>
  <c r="E201" i="146"/>
  <c r="AB200" i="146"/>
  <c r="Z200" i="146"/>
  <c r="X200" i="146"/>
  <c r="V200" i="146"/>
  <c r="T200" i="146"/>
  <c r="M200" i="146"/>
  <c r="N200" i="146" s="1"/>
  <c r="K200" i="146"/>
  <c r="L200" i="146" s="1"/>
  <c r="I200" i="146"/>
  <c r="J200" i="146" s="1"/>
  <c r="G200" i="146"/>
  <c r="H200" i="146" s="1"/>
  <c r="E200" i="146"/>
  <c r="AB199" i="146"/>
  <c r="Z199" i="146"/>
  <c r="X199" i="146"/>
  <c r="V199" i="146"/>
  <c r="T199" i="146"/>
  <c r="AF199" i="146" s="1"/>
  <c r="M199" i="146"/>
  <c r="N199" i="146" s="1"/>
  <c r="K199" i="146"/>
  <c r="L199" i="146" s="1"/>
  <c r="I199" i="146"/>
  <c r="J199" i="146" s="1"/>
  <c r="G199" i="146"/>
  <c r="H199" i="146" s="1"/>
  <c r="E199" i="146"/>
  <c r="F199" i="146" s="1"/>
  <c r="AB198" i="146"/>
  <c r="Z198" i="146"/>
  <c r="X198" i="146"/>
  <c r="V198" i="146"/>
  <c r="T198" i="146"/>
  <c r="AF198" i="146" s="1"/>
  <c r="M198" i="146"/>
  <c r="N198" i="146" s="1"/>
  <c r="K198" i="146"/>
  <c r="L198" i="146" s="1"/>
  <c r="I198" i="146"/>
  <c r="J198" i="146" s="1"/>
  <c r="G198" i="146"/>
  <c r="E198" i="146"/>
  <c r="F198" i="146" s="1"/>
  <c r="AB197" i="146"/>
  <c r="Z197" i="146"/>
  <c r="X197" i="146"/>
  <c r="V197" i="146"/>
  <c r="T197" i="146"/>
  <c r="M197" i="146"/>
  <c r="N197" i="146" s="1"/>
  <c r="K197" i="146"/>
  <c r="L197" i="146" s="1"/>
  <c r="I197" i="146"/>
  <c r="J197" i="146" s="1"/>
  <c r="G197" i="146"/>
  <c r="H197" i="146" s="1"/>
  <c r="E197" i="146"/>
  <c r="A197" i="146"/>
  <c r="A198" i="146" s="1"/>
  <c r="A199" i="146" s="1"/>
  <c r="A200" i="146" s="1"/>
  <c r="A201" i="146" s="1"/>
  <c r="A202" i="146" s="1"/>
  <c r="A203" i="146" s="1"/>
  <c r="A204" i="146" s="1"/>
  <c r="A205" i="146" s="1"/>
  <c r="A206" i="146" s="1"/>
  <c r="A207" i="146" s="1"/>
  <c r="A208" i="146" s="1"/>
  <c r="A209" i="146" s="1"/>
  <c r="A210" i="146" s="1"/>
  <c r="A211" i="146" s="1"/>
  <c r="A212" i="146" s="1"/>
  <c r="A213" i="146" s="1"/>
  <c r="A214" i="146" s="1"/>
  <c r="A215" i="146" s="1"/>
  <c r="A216" i="146" s="1"/>
  <c r="A217" i="146" s="1"/>
  <c r="A218" i="146" s="1"/>
  <c r="A219" i="146" s="1"/>
  <c r="A220" i="146" s="1"/>
  <c r="A221" i="146" s="1"/>
  <c r="A222" i="146" s="1"/>
  <c r="M196" i="146"/>
  <c r="N196" i="146" s="1"/>
  <c r="K196" i="146"/>
  <c r="L196" i="146" s="1"/>
  <c r="I196" i="146"/>
  <c r="J196" i="146" s="1"/>
  <c r="G196" i="146"/>
  <c r="H196" i="146" s="1"/>
  <c r="E196" i="146"/>
  <c r="F196" i="146" s="1"/>
  <c r="AB195" i="146"/>
  <c r="Z195" i="146"/>
  <c r="X195" i="146"/>
  <c r="AB193" i="146"/>
  <c r="Z193" i="146"/>
  <c r="X193" i="146"/>
  <c r="V193" i="146"/>
  <c r="T193" i="146"/>
  <c r="M193" i="146"/>
  <c r="N193" i="146" s="1"/>
  <c r="K193" i="146"/>
  <c r="L193" i="146" s="1"/>
  <c r="I193" i="146"/>
  <c r="J193" i="146" s="1"/>
  <c r="G193" i="146"/>
  <c r="E193" i="146"/>
  <c r="F193" i="146" s="1"/>
  <c r="AB192" i="146"/>
  <c r="Z192" i="146"/>
  <c r="X192" i="146"/>
  <c r="V192" i="146"/>
  <c r="T192" i="146"/>
  <c r="M192" i="146"/>
  <c r="N192" i="146" s="1"/>
  <c r="K192" i="146"/>
  <c r="L192" i="146" s="1"/>
  <c r="I192" i="146"/>
  <c r="J192" i="146" s="1"/>
  <c r="G192" i="146"/>
  <c r="H192" i="146" s="1"/>
  <c r="E192" i="146"/>
  <c r="AB191" i="146"/>
  <c r="Z191" i="146"/>
  <c r="X191" i="146"/>
  <c r="V191" i="146"/>
  <c r="T191" i="146"/>
  <c r="M191" i="146"/>
  <c r="N191" i="146" s="1"/>
  <c r="K191" i="146"/>
  <c r="L191" i="146" s="1"/>
  <c r="I191" i="146"/>
  <c r="J191" i="146" s="1"/>
  <c r="G191" i="146"/>
  <c r="H191" i="146" s="1"/>
  <c r="E191" i="146"/>
  <c r="AB190" i="146"/>
  <c r="Z190" i="146"/>
  <c r="X190" i="146"/>
  <c r="V190" i="146"/>
  <c r="T190" i="146"/>
  <c r="AF190" i="146" s="1"/>
  <c r="M190" i="146"/>
  <c r="N190" i="146" s="1"/>
  <c r="K190" i="146"/>
  <c r="L190" i="146" s="1"/>
  <c r="I190" i="146"/>
  <c r="J190" i="146" s="1"/>
  <c r="G190" i="146"/>
  <c r="H190" i="146" s="1"/>
  <c r="E190" i="146"/>
  <c r="F190" i="146" s="1"/>
  <c r="AB189" i="146"/>
  <c r="Z189" i="146"/>
  <c r="X189" i="146"/>
  <c r="V189" i="146"/>
  <c r="T189" i="146"/>
  <c r="M189" i="146"/>
  <c r="N189" i="146" s="1"/>
  <c r="K189" i="146"/>
  <c r="L189" i="146" s="1"/>
  <c r="I189" i="146"/>
  <c r="J189" i="146" s="1"/>
  <c r="G189" i="146"/>
  <c r="E189" i="146"/>
  <c r="F189" i="146" s="1"/>
  <c r="AB188" i="146"/>
  <c r="Z188" i="146"/>
  <c r="X188" i="146"/>
  <c r="V188" i="146"/>
  <c r="T188" i="146"/>
  <c r="M188" i="146"/>
  <c r="N188" i="146" s="1"/>
  <c r="K188" i="146"/>
  <c r="L188" i="146" s="1"/>
  <c r="I188" i="146"/>
  <c r="J188" i="146" s="1"/>
  <c r="G188" i="146"/>
  <c r="H188" i="146" s="1"/>
  <c r="E188" i="146"/>
  <c r="AB187" i="146"/>
  <c r="Z187" i="146"/>
  <c r="X187" i="146"/>
  <c r="V187" i="146"/>
  <c r="T187" i="146"/>
  <c r="M187" i="146"/>
  <c r="N187" i="146" s="1"/>
  <c r="K187" i="146"/>
  <c r="L187" i="146" s="1"/>
  <c r="I187" i="146"/>
  <c r="J187" i="146" s="1"/>
  <c r="G187" i="146"/>
  <c r="H187" i="146" s="1"/>
  <c r="E187" i="146"/>
  <c r="AB186" i="146"/>
  <c r="Z186" i="146"/>
  <c r="X186" i="146"/>
  <c r="V186" i="146"/>
  <c r="T186" i="146"/>
  <c r="M186" i="146"/>
  <c r="N186" i="146" s="1"/>
  <c r="K186" i="146"/>
  <c r="L186" i="146" s="1"/>
  <c r="I186" i="146"/>
  <c r="J186" i="146" s="1"/>
  <c r="G186" i="146"/>
  <c r="H186" i="146" s="1"/>
  <c r="E186" i="146"/>
  <c r="F186" i="146" s="1"/>
  <c r="AB185" i="146"/>
  <c r="Z185" i="146"/>
  <c r="X185" i="146"/>
  <c r="V185" i="146"/>
  <c r="T185" i="146"/>
  <c r="AF185" i="146" s="1"/>
  <c r="M185" i="146"/>
  <c r="N185" i="146" s="1"/>
  <c r="K185" i="146"/>
  <c r="L185" i="146" s="1"/>
  <c r="I185" i="146"/>
  <c r="J185" i="146" s="1"/>
  <c r="G185" i="146"/>
  <c r="E185" i="146"/>
  <c r="F185" i="146" s="1"/>
  <c r="AB184" i="146"/>
  <c r="Z184" i="146"/>
  <c r="X184" i="146"/>
  <c r="V184" i="146"/>
  <c r="T184" i="146"/>
  <c r="AF184" i="146" s="1"/>
  <c r="M184" i="146"/>
  <c r="N184" i="146" s="1"/>
  <c r="K184" i="146"/>
  <c r="L184" i="146" s="1"/>
  <c r="I184" i="146"/>
  <c r="J184" i="146" s="1"/>
  <c r="G184" i="146"/>
  <c r="H184" i="146" s="1"/>
  <c r="E184" i="146"/>
  <c r="AB183" i="146"/>
  <c r="Z183" i="146"/>
  <c r="X183" i="146"/>
  <c r="V183" i="146"/>
  <c r="T183" i="146"/>
  <c r="M183" i="146"/>
  <c r="N183" i="146" s="1"/>
  <c r="K183" i="146"/>
  <c r="L183" i="146" s="1"/>
  <c r="I183" i="146"/>
  <c r="J183" i="146" s="1"/>
  <c r="G183" i="146"/>
  <c r="H183" i="146" s="1"/>
  <c r="E183" i="146"/>
  <c r="AB182" i="146"/>
  <c r="Z182" i="146"/>
  <c r="X182" i="146"/>
  <c r="V182" i="146"/>
  <c r="T182" i="146"/>
  <c r="AC182" i="146" s="1"/>
  <c r="M182" i="146"/>
  <c r="N182" i="146" s="1"/>
  <c r="K182" i="146"/>
  <c r="L182" i="146" s="1"/>
  <c r="I182" i="146"/>
  <c r="J182" i="146" s="1"/>
  <c r="G182" i="146"/>
  <c r="H182" i="146" s="1"/>
  <c r="E182" i="146"/>
  <c r="AB181" i="146"/>
  <c r="Z181" i="146"/>
  <c r="X181" i="146"/>
  <c r="V181" i="146"/>
  <c r="T181" i="146"/>
  <c r="M181" i="146"/>
  <c r="N181" i="146" s="1"/>
  <c r="K181" i="146"/>
  <c r="L181" i="146" s="1"/>
  <c r="I181" i="146"/>
  <c r="J181" i="146" s="1"/>
  <c r="G181" i="146"/>
  <c r="H181" i="146" s="1"/>
  <c r="E181" i="146"/>
  <c r="F181" i="146" s="1"/>
  <c r="AB180" i="146"/>
  <c r="Z180" i="146"/>
  <c r="X180" i="146"/>
  <c r="V180" i="146"/>
  <c r="T180" i="146"/>
  <c r="AF180" i="146" s="1"/>
  <c r="M180" i="146"/>
  <c r="N180" i="146" s="1"/>
  <c r="K180" i="146"/>
  <c r="L180" i="146" s="1"/>
  <c r="I180" i="146"/>
  <c r="J180" i="146" s="1"/>
  <c r="G180" i="146"/>
  <c r="H180" i="146" s="1"/>
  <c r="E180" i="146"/>
  <c r="AB179" i="146"/>
  <c r="Z179" i="146"/>
  <c r="X179" i="146"/>
  <c r="V179" i="146"/>
  <c r="T179" i="146"/>
  <c r="M179" i="146"/>
  <c r="N179" i="146" s="1"/>
  <c r="K179" i="146"/>
  <c r="L179" i="146" s="1"/>
  <c r="I179" i="146"/>
  <c r="J179" i="146" s="1"/>
  <c r="G179" i="146"/>
  <c r="H179" i="146" s="1"/>
  <c r="E179" i="146"/>
  <c r="F179" i="146" s="1"/>
  <c r="A179" i="146"/>
  <c r="A180" i="146" s="1"/>
  <c r="A181" i="146" s="1"/>
  <c r="A182" i="146" s="1"/>
  <c r="A183" i="146" s="1"/>
  <c r="A184" i="146" s="1"/>
  <c r="A185" i="146" s="1"/>
  <c r="A186" i="146" s="1"/>
  <c r="A187" i="146" s="1"/>
  <c r="A188" i="146" s="1"/>
  <c r="A189" i="146" s="1"/>
  <c r="A190" i="146" s="1"/>
  <c r="A191" i="146" s="1"/>
  <c r="A192" i="146" s="1"/>
  <c r="A193" i="146" s="1"/>
  <c r="AB178" i="146"/>
  <c r="Z178" i="146"/>
  <c r="X178" i="146"/>
  <c r="V178" i="146"/>
  <c r="T178" i="146"/>
  <c r="AC178" i="146" s="1"/>
  <c r="M178" i="146"/>
  <c r="N178" i="146" s="1"/>
  <c r="K178" i="146"/>
  <c r="L178" i="146" s="1"/>
  <c r="I178" i="146"/>
  <c r="J178" i="146" s="1"/>
  <c r="G178" i="146"/>
  <c r="H178" i="146" s="1"/>
  <c r="E178" i="146"/>
  <c r="AB177" i="146"/>
  <c r="Z177" i="146"/>
  <c r="X177" i="146"/>
  <c r="V177" i="146"/>
  <c r="T177" i="146"/>
  <c r="AB175" i="146"/>
  <c r="Z175" i="146"/>
  <c r="X175" i="146"/>
  <c r="V175" i="146"/>
  <c r="T175" i="146"/>
  <c r="AF175" i="146" s="1"/>
  <c r="M175" i="146"/>
  <c r="N175" i="146" s="1"/>
  <c r="K175" i="146"/>
  <c r="L175" i="146" s="1"/>
  <c r="I175" i="146"/>
  <c r="J175" i="146" s="1"/>
  <c r="G175" i="146"/>
  <c r="E175" i="146"/>
  <c r="F175" i="146" s="1"/>
  <c r="AB174" i="146"/>
  <c r="Z174" i="146"/>
  <c r="X174" i="146"/>
  <c r="V174" i="146"/>
  <c r="T174" i="146"/>
  <c r="AF174" i="146" s="1"/>
  <c r="M174" i="146"/>
  <c r="N174" i="146" s="1"/>
  <c r="K174" i="146"/>
  <c r="L174" i="146" s="1"/>
  <c r="I174" i="146"/>
  <c r="J174" i="146" s="1"/>
  <c r="G174" i="146"/>
  <c r="H174" i="146" s="1"/>
  <c r="E174" i="146"/>
  <c r="AB173" i="146"/>
  <c r="Z173" i="146"/>
  <c r="X173" i="146"/>
  <c r="V173" i="146"/>
  <c r="T173" i="146"/>
  <c r="AF173" i="146" s="1"/>
  <c r="M173" i="146"/>
  <c r="N173" i="146" s="1"/>
  <c r="K173" i="146"/>
  <c r="L173" i="146" s="1"/>
  <c r="I173" i="146"/>
  <c r="J173" i="146" s="1"/>
  <c r="G173" i="146"/>
  <c r="H173" i="146" s="1"/>
  <c r="E173" i="146"/>
  <c r="F173" i="146" s="1"/>
  <c r="AB172" i="146"/>
  <c r="Z172" i="146"/>
  <c r="X172" i="146"/>
  <c r="V172" i="146"/>
  <c r="T172" i="146"/>
  <c r="M172" i="146"/>
  <c r="N172" i="146" s="1"/>
  <c r="K172" i="146"/>
  <c r="L172" i="146" s="1"/>
  <c r="I172" i="146"/>
  <c r="J172" i="146" s="1"/>
  <c r="G172" i="146"/>
  <c r="H172" i="146" s="1"/>
  <c r="E172" i="146"/>
  <c r="F172" i="146" s="1"/>
  <c r="AB171" i="146"/>
  <c r="Z171" i="146"/>
  <c r="X171" i="146"/>
  <c r="V171" i="146"/>
  <c r="T171" i="146"/>
  <c r="AC171" i="146" s="1"/>
  <c r="M171" i="146"/>
  <c r="N171" i="146" s="1"/>
  <c r="K171" i="146"/>
  <c r="L171" i="146" s="1"/>
  <c r="I171" i="146"/>
  <c r="J171" i="146" s="1"/>
  <c r="G171" i="146"/>
  <c r="E171" i="146"/>
  <c r="F171" i="146" s="1"/>
  <c r="AB170" i="146"/>
  <c r="Z170" i="146"/>
  <c r="X170" i="146"/>
  <c r="V170" i="146"/>
  <c r="T170" i="146"/>
  <c r="AF170" i="146" s="1"/>
  <c r="M170" i="146"/>
  <c r="N170" i="146" s="1"/>
  <c r="K170" i="146"/>
  <c r="L170" i="146" s="1"/>
  <c r="I170" i="146"/>
  <c r="J170" i="146" s="1"/>
  <c r="G170" i="146"/>
  <c r="H170" i="146" s="1"/>
  <c r="E170" i="146"/>
  <c r="V169" i="146"/>
  <c r="T169" i="146"/>
  <c r="AF169" i="146" s="1"/>
  <c r="M169" i="146"/>
  <c r="N169" i="146" s="1"/>
  <c r="K169" i="146"/>
  <c r="L169" i="146" s="1"/>
  <c r="I169" i="146"/>
  <c r="J169" i="146" s="1"/>
  <c r="G169" i="146"/>
  <c r="H169" i="146" s="1"/>
  <c r="E169" i="146"/>
  <c r="F169" i="146" s="1"/>
  <c r="AB168" i="146"/>
  <c r="Z168" i="146"/>
  <c r="X168" i="146"/>
  <c r="V168" i="146"/>
  <c r="T168" i="146"/>
  <c r="AF168" i="146" s="1"/>
  <c r="M168" i="146"/>
  <c r="N168" i="146" s="1"/>
  <c r="K168" i="146"/>
  <c r="L168" i="146" s="1"/>
  <c r="I168" i="146"/>
  <c r="J168" i="146" s="1"/>
  <c r="G168" i="146"/>
  <c r="H168" i="146" s="1"/>
  <c r="E168" i="146"/>
  <c r="AB167" i="146"/>
  <c r="Z167" i="146"/>
  <c r="X167" i="146"/>
  <c r="V167" i="146"/>
  <c r="T167" i="146"/>
  <c r="AF167" i="146" s="1"/>
  <c r="M167" i="146"/>
  <c r="K167" i="146"/>
  <c r="L167" i="146" s="1"/>
  <c r="I167" i="146"/>
  <c r="J167" i="146" s="1"/>
  <c r="G167" i="146"/>
  <c r="H167" i="146" s="1"/>
  <c r="E167" i="146"/>
  <c r="F167" i="146" s="1"/>
  <c r="AB166" i="146"/>
  <c r="Z166" i="146"/>
  <c r="X166" i="146"/>
  <c r="V166" i="146"/>
  <c r="T166" i="146"/>
  <c r="AC166" i="146" s="1"/>
  <c r="M166" i="146"/>
  <c r="N166" i="146" s="1"/>
  <c r="K166" i="146"/>
  <c r="L166" i="146" s="1"/>
  <c r="I166" i="146"/>
  <c r="J166" i="146" s="1"/>
  <c r="G166" i="146"/>
  <c r="H166" i="146" s="1"/>
  <c r="E166" i="146"/>
  <c r="F166" i="146" s="1"/>
  <c r="AB165" i="146"/>
  <c r="Z165" i="146"/>
  <c r="X165" i="146"/>
  <c r="V165" i="146"/>
  <c r="T165" i="146"/>
  <c r="M165" i="146"/>
  <c r="N165" i="146" s="1"/>
  <c r="K165" i="146"/>
  <c r="L165" i="146" s="1"/>
  <c r="I165" i="146"/>
  <c r="J165" i="146" s="1"/>
  <c r="G165" i="146"/>
  <c r="H165" i="146" s="1"/>
  <c r="E165" i="146"/>
  <c r="AB164" i="146"/>
  <c r="Z164" i="146"/>
  <c r="X164" i="146"/>
  <c r="V164" i="146"/>
  <c r="T164" i="146"/>
  <c r="M164" i="146"/>
  <c r="N164" i="146" s="1"/>
  <c r="K164" i="146"/>
  <c r="L164" i="146" s="1"/>
  <c r="I164" i="146"/>
  <c r="J164" i="146" s="1"/>
  <c r="G164" i="146"/>
  <c r="H164" i="146" s="1"/>
  <c r="E164" i="146"/>
  <c r="AB163" i="146"/>
  <c r="Z163" i="146"/>
  <c r="X163" i="146"/>
  <c r="V163" i="146"/>
  <c r="T163" i="146"/>
  <c r="AC163" i="146" s="1"/>
  <c r="M163" i="146"/>
  <c r="N163" i="146" s="1"/>
  <c r="K163" i="146"/>
  <c r="L163" i="146" s="1"/>
  <c r="I163" i="146"/>
  <c r="J163" i="146" s="1"/>
  <c r="G163" i="146"/>
  <c r="H163" i="146" s="1"/>
  <c r="E163" i="146"/>
  <c r="AB162" i="146"/>
  <c r="Z162" i="146"/>
  <c r="X162" i="146"/>
  <c r="V162" i="146"/>
  <c r="T162" i="146"/>
  <c r="M162" i="146"/>
  <c r="N162" i="146" s="1"/>
  <c r="K162" i="146"/>
  <c r="L162" i="146" s="1"/>
  <c r="I162" i="146"/>
  <c r="J162" i="146" s="1"/>
  <c r="G162" i="146"/>
  <c r="H162" i="146" s="1"/>
  <c r="E162" i="146"/>
  <c r="F162" i="146" s="1"/>
  <c r="AB161" i="146"/>
  <c r="Z161" i="146"/>
  <c r="X161" i="146"/>
  <c r="V161" i="146"/>
  <c r="T161" i="146"/>
  <c r="AF161" i="146" s="1"/>
  <c r="M161" i="146"/>
  <c r="N161" i="146" s="1"/>
  <c r="K161" i="146"/>
  <c r="L161" i="146" s="1"/>
  <c r="I161" i="146"/>
  <c r="J161" i="146" s="1"/>
  <c r="G161" i="146"/>
  <c r="H161" i="146" s="1"/>
  <c r="F161" i="146"/>
  <c r="AB160" i="146"/>
  <c r="Z160" i="146"/>
  <c r="X160" i="146"/>
  <c r="V160" i="146"/>
  <c r="T160" i="146"/>
  <c r="M160" i="146"/>
  <c r="N160" i="146" s="1"/>
  <c r="K160" i="146"/>
  <c r="L160" i="146" s="1"/>
  <c r="I160" i="146"/>
  <c r="J160" i="146" s="1"/>
  <c r="G160" i="146"/>
  <c r="H160" i="146" s="1"/>
  <c r="F160" i="146"/>
  <c r="AB159" i="146"/>
  <c r="Z159" i="146"/>
  <c r="X159" i="146"/>
  <c r="V159" i="146"/>
  <c r="T159" i="146"/>
  <c r="AF159" i="146" s="1"/>
  <c r="M159" i="146"/>
  <c r="N159" i="146" s="1"/>
  <c r="K159" i="146"/>
  <c r="L159" i="146" s="1"/>
  <c r="I159" i="146"/>
  <c r="J159" i="146" s="1"/>
  <c r="G159" i="146"/>
  <c r="H159" i="146" s="1"/>
  <c r="E159" i="146"/>
  <c r="AB158" i="146"/>
  <c r="Z158" i="146"/>
  <c r="X158" i="146"/>
  <c r="V158" i="146"/>
  <c r="T158" i="146"/>
  <c r="M158" i="146"/>
  <c r="N158" i="146" s="1"/>
  <c r="K158" i="146"/>
  <c r="L158" i="146" s="1"/>
  <c r="I158" i="146"/>
  <c r="J158" i="146" s="1"/>
  <c r="G158" i="146"/>
  <c r="H158" i="146" s="1"/>
  <c r="E158" i="146"/>
  <c r="F158" i="146" s="1"/>
  <c r="AB157" i="146"/>
  <c r="Z157" i="146"/>
  <c r="X157" i="146"/>
  <c r="V157" i="146"/>
  <c r="T157" i="146"/>
  <c r="AF157" i="146" s="1"/>
  <c r="M157" i="146"/>
  <c r="N157" i="146" s="1"/>
  <c r="K157" i="146"/>
  <c r="L157" i="146" s="1"/>
  <c r="I157" i="146"/>
  <c r="J157" i="146" s="1"/>
  <c r="G157" i="146"/>
  <c r="H157" i="146" s="1"/>
  <c r="F157" i="146"/>
  <c r="AB156" i="146"/>
  <c r="Z156" i="146"/>
  <c r="X156" i="146"/>
  <c r="V156" i="146"/>
  <c r="T156" i="146"/>
  <c r="M156" i="146"/>
  <c r="N156" i="146" s="1"/>
  <c r="K156" i="146"/>
  <c r="L156" i="146" s="1"/>
  <c r="I156" i="146"/>
  <c r="J156" i="146" s="1"/>
  <c r="G156" i="146"/>
  <c r="H156" i="146" s="1"/>
  <c r="E156" i="146"/>
  <c r="F156" i="146" s="1"/>
  <c r="AB155" i="146"/>
  <c r="Z155" i="146"/>
  <c r="X155" i="146"/>
  <c r="V155" i="146"/>
  <c r="T155" i="146"/>
  <c r="M155" i="146"/>
  <c r="N155" i="146" s="1"/>
  <c r="K155" i="146"/>
  <c r="L155" i="146" s="1"/>
  <c r="I155" i="146"/>
  <c r="J155" i="146" s="1"/>
  <c r="G155" i="146"/>
  <c r="E155" i="146"/>
  <c r="F155" i="146" s="1"/>
  <c r="AB154" i="146"/>
  <c r="Z154" i="146"/>
  <c r="X154" i="146"/>
  <c r="V154" i="146"/>
  <c r="T154" i="146"/>
  <c r="M154" i="146"/>
  <c r="N154" i="146" s="1"/>
  <c r="K154" i="146"/>
  <c r="L154" i="146" s="1"/>
  <c r="I154" i="146"/>
  <c r="J154" i="146" s="1"/>
  <c r="G154" i="146"/>
  <c r="H154" i="146" s="1"/>
  <c r="E154" i="146"/>
  <c r="F154" i="146" s="1"/>
  <c r="AB153" i="146"/>
  <c r="Z153" i="146"/>
  <c r="X153" i="146"/>
  <c r="V153" i="146"/>
  <c r="T153" i="146"/>
  <c r="AF153" i="146" s="1"/>
  <c r="M153" i="146"/>
  <c r="N153" i="146" s="1"/>
  <c r="K153" i="146"/>
  <c r="L153" i="146" s="1"/>
  <c r="I153" i="146"/>
  <c r="J153" i="146" s="1"/>
  <c r="G153" i="146"/>
  <c r="H153" i="146" s="1"/>
  <c r="E153" i="146"/>
  <c r="AB152" i="146"/>
  <c r="Z152" i="146"/>
  <c r="X152" i="146"/>
  <c r="V152" i="146"/>
  <c r="T152" i="146"/>
  <c r="M152" i="146"/>
  <c r="N152" i="146" s="1"/>
  <c r="K152" i="146"/>
  <c r="L152" i="146" s="1"/>
  <c r="I152" i="146"/>
  <c r="J152" i="146" s="1"/>
  <c r="G152" i="146"/>
  <c r="H152" i="146" s="1"/>
  <c r="E152" i="146"/>
  <c r="F152" i="146" s="1"/>
  <c r="AB151" i="146"/>
  <c r="Z151" i="146"/>
  <c r="X151" i="146"/>
  <c r="V151" i="146"/>
  <c r="T151" i="146"/>
  <c r="AC151" i="146" s="1"/>
  <c r="M151" i="146"/>
  <c r="N151" i="146" s="1"/>
  <c r="K151" i="146"/>
  <c r="L151" i="146" s="1"/>
  <c r="I151" i="146"/>
  <c r="J151" i="146" s="1"/>
  <c r="G151" i="146"/>
  <c r="H151" i="146" s="1"/>
  <c r="E151" i="146"/>
  <c r="AB150" i="146"/>
  <c r="Z150" i="146"/>
  <c r="X150" i="146"/>
  <c r="V150" i="146"/>
  <c r="T150" i="146"/>
  <c r="AF150" i="146" s="1"/>
  <c r="M150" i="146"/>
  <c r="N150" i="146" s="1"/>
  <c r="K150" i="146"/>
  <c r="L150" i="146" s="1"/>
  <c r="I150" i="146"/>
  <c r="J150" i="146" s="1"/>
  <c r="G150" i="146"/>
  <c r="H150" i="146" s="1"/>
  <c r="E150" i="146"/>
  <c r="F150" i="146" s="1"/>
  <c r="AB149" i="146"/>
  <c r="Z149" i="146"/>
  <c r="X149" i="146"/>
  <c r="V149" i="146"/>
  <c r="T149" i="146"/>
  <c r="M149" i="146"/>
  <c r="N149" i="146" s="1"/>
  <c r="K149" i="146"/>
  <c r="L149" i="146" s="1"/>
  <c r="I149" i="146"/>
  <c r="J149" i="146" s="1"/>
  <c r="G149" i="146"/>
  <c r="H149" i="146" s="1"/>
  <c r="E149" i="146"/>
  <c r="AB148" i="146"/>
  <c r="Z148" i="146"/>
  <c r="X148" i="146"/>
  <c r="V148" i="146"/>
  <c r="T148" i="146"/>
  <c r="AF148" i="146" s="1"/>
  <c r="M148" i="146"/>
  <c r="N148" i="146" s="1"/>
  <c r="K148" i="146"/>
  <c r="L148" i="146" s="1"/>
  <c r="I148" i="146"/>
  <c r="J148" i="146" s="1"/>
  <c r="G148" i="146"/>
  <c r="H148" i="146" s="1"/>
  <c r="E148" i="146"/>
  <c r="F148" i="146" s="1"/>
  <c r="AB147" i="146"/>
  <c r="Z147" i="146"/>
  <c r="X147" i="146"/>
  <c r="V147" i="146"/>
  <c r="T147" i="146"/>
  <c r="AF147" i="146" s="1"/>
  <c r="M147" i="146"/>
  <c r="N147" i="146" s="1"/>
  <c r="K147" i="146"/>
  <c r="L147" i="146" s="1"/>
  <c r="I147" i="146"/>
  <c r="J147" i="146" s="1"/>
  <c r="G147" i="146"/>
  <c r="H147" i="146" s="1"/>
  <c r="E147" i="146"/>
  <c r="F147" i="146" s="1"/>
  <c r="AB146" i="146"/>
  <c r="Z146" i="146"/>
  <c r="X146" i="146"/>
  <c r="V146" i="146"/>
  <c r="T146" i="146"/>
  <c r="M146" i="146"/>
  <c r="N146" i="146" s="1"/>
  <c r="K146" i="146"/>
  <c r="L146" i="146" s="1"/>
  <c r="I146" i="146"/>
  <c r="J146" i="146" s="1"/>
  <c r="G146" i="146"/>
  <c r="H146" i="146" s="1"/>
  <c r="E146" i="146"/>
  <c r="F146" i="146" s="1"/>
  <c r="AB145" i="146"/>
  <c r="Z145" i="146"/>
  <c r="X145" i="146"/>
  <c r="V145" i="146"/>
  <c r="T145" i="146"/>
  <c r="M145" i="146"/>
  <c r="N145" i="146" s="1"/>
  <c r="K145" i="146"/>
  <c r="L145" i="146" s="1"/>
  <c r="I145" i="146"/>
  <c r="J145" i="146" s="1"/>
  <c r="G145" i="146"/>
  <c r="H145" i="146" s="1"/>
  <c r="E145" i="146"/>
  <c r="AB144" i="146"/>
  <c r="Z144" i="146"/>
  <c r="X144" i="146"/>
  <c r="V144" i="146"/>
  <c r="T144" i="146"/>
  <c r="AF144" i="146" s="1"/>
  <c r="M144" i="146"/>
  <c r="N144" i="146" s="1"/>
  <c r="K144" i="146"/>
  <c r="L144" i="146" s="1"/>
  <c r="I144" i="146"/>
  <c r="J144" i="146" s="1"/>
  <c r="G144" i="146"/>
  <c r="H144" i="146" s="1"/>
  <c r="E144" i="146"/>
  <c r="F144" i="146" s="1"/>
  <c r="A144" i="146"/>
  <c r="A145" i="146" s="1"/>
  <c r="A146" i="146" s="1"/>
  <c r="A147" i="146" s="1"/>
  <c r="A148" i="146" s="1"/>
  <c r="A149" i="146" s="1"/>
  <c r="A150" i="146" s="1"/>
  <c r="A151" i="146" s="1"/>
  <c r="A152" i="146" s="1"/>
  <c r="A153" i="146" s="1"/>
  <c r="A154" i="146" s="1"/>
  <c r="A155" i="146" s="1"/>
  <c r="A156" i="146" s="1"/>
  <c r="A157" i="146" s="1"/>
  <c r="A158" i="146" s="1"/>
  <c r="A159" i="146" s="1"/>
  <c r="A160" i="146" s="1"/>
  <c r="A161" i="146" s="1"/>
  <c r="A162" i="146" s="1"/>
  <c r="A163" i="146" s="1"/>
  <c r="A164" i="146" s="1"/>
  <c r="A165" i="146" s="1"/>
  <c r="A166" i="146" s="1"/>
  <c r="A168" i="146" s="1"/>
  <c r="A169" i="146" s="1"/>
  <c r="A170" i="146" s="1"/>
  <c r="A171" i="146" s="1"/>
  <c r="A172" i="146" s="1"/>
  <c r="A173" i="146" s="1"/>
  <c r="A174" i="146" s="1"/>
  <c r="A175" i="146" s="1"/>
  <c r="AB143" i="146"/>
  <c r="Z143" i="146"/>
  <c r="X143" i="146"/>
  <c r="V143" i="146"/>
  <c r="T143" i="146"/>
  <c r="M143" i="146"/>
  <c r="N143" i="146" s="1"/>
  <c r="K143" i="146"/>
  <c r="L143" i="146" s="1"/>
  <c r="I143" i="146"/>
  <c r="J143" i="146" s="1"/>
  <c r="G143" i="146"/>
  <c r="H143" i="146" s="1"/>
  <c r="E143" i="146"/>
  <c r="F143" i="146" s="1"/>
  <c r="AB142" i="146"/>
  <c r="Z142" i="146"/>
  <c r="X142" i="146"/>
  <c r="V142" i="146"/>
  <c r="T142" i="146"/>
  <c r="AF142" i="146" s="1"/>
  <c r="AB140" i="146"/>
  <c r="Z140" i="146"/>
  <c r="X140" i="146"/>
  <c r="V140" i="146"/>
  <c r="T140" i="146"/>
  <c r="K140" i="146"/>
  <c r="L140" i="146" s="1"/>
  <c r="I140" i="146"/>
  <c r="J140" i="146" s="1"/>
  <c r="G140" i="146"/>
  <c r="H140" i="146" s="1"/>
  <c r="E140" i="146"/>
  <c r="F140" i="146" s="1"/>
  <c r="AB139" i="146"/>
  <c r="Z139" i="146"/>
  <c r="X139" i="146"/>
  <c r="V139" i="146"/>
  <c r="T139" i="146"/>
  <c r="AF139" i="146" s="1"/>
  <c r="M139" i="146"/>
  <c r="N139" i="146" s="1"/>
  <c r="K139" i="146"/>
  <c r="L139" i="146" s="1"/>
  <c r="I139" i="146"/>
  <c r="J139" i="146" s="1"/>
  <c r="G139" i="146"/>
  <c r="H139" i="146" s="1"/>
  <c r="E139" i="146"/>
  <c r="AB138" i="146"/>
  <c r="Z138" i="146"/>
  <c r="X138" i="146"/>
  <c r="V138" i="146"/>
  <c r="T138" i="146"/>
  <c r="AF138" i="146" s="1"/>
  <c r="M138" i="146"/>
  <c r="N138" i="146" s="1"/>
  <c r="K138" i="146"/>
  <c r="L138" i="146" s="1"/>
  <c r="I138" i="146"/>
  <c r="J138" i="146" s="1"/>
  <c r="G138" i="146"/>
  <c r="H138" i="146" s="1"/>
  <c r="E138" i="146"/>
  <c r="F138" i="146" s="1"/>
  <c r="AB137" i="146"/>
  <c r="Z137" i="146"/>
  <c r="X137" i="146"/>
  <c r="V137" i="146"/>
  <c r="T137" i="146"/>
  <c r="AF137" i="146" s="1"/>
  <c r="M137" i="146"/>
  <c r="N137" i="146" s="1"/>
  <c r="K137" i="146"/>
  <c r="L137" i="146" s="1"/>
  <c r="I137" i="146"/>
  <c r="J137" i="146" s="1"/>
  <c r="G137" i="146"/>
  <c r="H137" i="146" s="1"/>
  <c r="E137" i="146"/>
  <c r="AB136" i="146"/>
  <c r="Z136" i="146"/>
  <c r="X136" i="146"/>
  <c r="V136" i="146"/>
  <c r="T136" i="146"/>
  <c r="M136" i="146"/>
  <c r="N136" i="146" s="1"/>
  <c r="K136" i="146"/>
  <c r="L136" i="146" s="1"/>
  <c r="I136" i="146"/>
  <c r="J136" i="146" s="1"/>
  <c r="G136" i="146"/>
  <c r="H136" i="146" s="1"/>
  <c r="E136" i="146"/>
  <c r="F136" i="146" s="1"/>
  <c r="AB135" i="146"/>
  <c r="Z135" i="146"/>
  <c r="X135" i="146"/>
  <c r="V135" i="146"/>
  <c r="T135" i="146"/>
  <c r="M135" i="146"/>
  <c r="N135" i="146" s="1"/>
  <c r="K135" i="146"/>
  <c r="L135" i="146" s="1"/>
  <c r="I135" i="146"/>
  <c r="J135" i="146" s="1"/>
  <c r="G135" i="146"/>
  <c r="H135" i="146" s="1"/>
  <c r="E135" i="146"/>
  <c r="AB134" i="146"/>
  <c r="Z134" i="146"/>
  <c r="X134" i="146"/>
  <c r="V134" i="146"/>
  <c r="T134" i="146"/>
  <c r="AG134" i="146" s="1"/>
  <c r="M134" i="146"/>
  <c r="N134" i="146" s="1"/>
  <c r="K134" i="146"/>
  <c r="L134" i="146" s="1"/>
  <c r="I134" i="146"/>
  <c r="J134" i="146" s="1"/>
  <c r="G134" i="146"/>
  <c r="H134" i="146" s="1"/>
  <c r="E134" i="146"/>
  <c r="F134" i="146" s="1"/>
  <c r="AB133" i="146"/>
  <c r="Z133" i="146"/>
  <c r="X133" i="146"/>
  <c r="V133" i="146"/>
  <c r="T133" i="146"/>
  <c r="M133" i="146"/>
  <c r="N133" i="146" s="1"/>
  <c r="K133" i="146"/>
  <c r="L133" i="146" s="1"/>
  <c r="I133" i="146"/>
  <c r="J133" i="146" s="1"/>
  <c r="G133" i="146"/>
  <c r="H133" i="146" s="1"/>
  <c r="E133" i="146"/>
  <c r="AB132" i="146"/>
  <c r="Z132" i="146"/>
  <c r="X132" i="146"/>
  <c r="V132" i="146"/>
  <c r="T132" i="146"/>
  <c r="M132" i="146"/>
  <c r="N132" i="146" s="1"/>
  <c r="K132" i="146"/>
  <c r="L132" i="146" s="1"/>
  <c r="I132" i="146"/>
  <c r="J132" i="146" s="1"/>
  <c r="G132" i="146"/>
  <c r="H132" i="146" s="1"/>
  <c r="E132" i="146"/>
  <c r="AB131" i="146"/>
  <c r="Z131" i="146"/>
  <c r="X131" i="146"/>
  <c r="V131" i="146"/>
  <c r="T131" i="146"/>
  <c r="AC131" i="146" s="1"/>
  <c r="M131" i="146"/>
  <c r="N131" i="146" s="1"/>
  <c r="K131" i="146"/>
  <c r="L131" i="146" s="1"/>
  <c r="I131" i="146"/>
  <c r="J131" i="146" s="1"/>
  <c r="G131" i="146"/>
  <c r="H131" i="146" s="1"/>
  <c r="E131" i="146"/>
  <c r="F131" i="146" s="1"/>
  <c r="AB130" i="146"/>
  <c r="Z130" i="146"/>
  <c r="X130" i="146"/>
  <c r="V130" i="146"/>
  <c r="T130" i="146"/>
  <c r="AF130" i="146" s="1"/>
  <c r="M130" i="146"/>
  <c r="N130" i="146" s="1"/>
  <c r="K130" i="146"/>
  <c r="L130" i="146" s="1"/>
  <c r="I130" i="146"/>
  <c r="J130" i="146" s="1"/>
  <c r="G130" i="146"/>
  <c r="H130" i="146" s="1"/>
  <c r="E130" i="146"/>
  <c r="F130" i="146" s="1"/>
  <c r="AB129" i="146"/>
  <c r="Z129" i="146"/>
  <c r="X129" i="146"/>
  <c r="V129" i="146"/>
  <c r="T129" i="146"/>
  <c r="AF129" i="146" s="1"/>
  <c r="M129" i="146"/>
  <c r="N129" i="146" s="1"/>
  <c r="K129" i="146"/>
  <c r="L129" i="146" s="1"/>
  <c r="I129" i="146"/>
  <c r="J129" i="146" s="1"/>
  <c r="G129" i="146"/>
  <c r="H129" i="146" s="1"/>
  <c r="E129" i="146"/>
  <c r="AB128" i="146"/>
  <c r="Z128" i="146"/>
  <c r="X128" i="146"/>
  <c r="V128" i="146"/>
  <c r="T128" i="146"/>
  <c r="AF128" i="146" s="1"/>
  <c r="M128" i="146"/>
  <c r="N128" i="146" s="1"/>
  <c r="K128" i="146"/>
  <c r="L128" i="146" s="1"/>
  <c r="I128" i="146"/>
  <c r="J128" i="146" s="1"/>
  <c r="G128" i="146"/>
  <c r="H128" i="146" s="1"/>
  <c r="E128" i="146"/>
  <c r="AB127" i="146"/>
  <c r="Z127" i="146"/>
  <c r="X127" i="146"/>
  <c r="V127" i="146"/>
  <c r="T127" i="146"/>
  <c r="M127" i="146"/>
  <c r="N127" i="146" s="1"/>
  <c r="K127" i="146"/>
  <c r="L127" i="146" s="1"/>
  <c r="I127" i="146"/>
  <c r="J127" i="146" s="1"/>
  <c r="G127" i="146"/>
  <c r="H127" i="146" s="1"/>
  <c r="E127" i="146"/>
  <c r="F127" i="146" s="1"/>
  <c r="AB126" i="146"/>
  <c r="Z126" i="146"/>
  <c r="X126" i="146"/>
  <c r="V126" i="146"/>
  <c r="T126" i="146"/>
  <c r="M126" i="146"/>
  <c r="N126" i="146" s="1"/>
  <c r="K126" i="146"/>
  <c r="L126" i="146" s="1"/>
  <c r="I126" i="146"/>
  <c r="J126" i="146" s="1"/>
  <c r="G126" i="146"/>
  <c r="H126" i="146" s="1"/>
  <c r="E126" i="146"/>
  <c r="F126" i="146" s="1"/>
  <c r="AB125" i="146"/>
  <c r="Z125" i="146"/>
  <c r="X125" i="146"/>
  <c r="V125" i="146"/>
  <c r="T125" i="146"/>
  <c r="M125" i="146"/>
  <c r="N125" i="146" s="1"/>
  <c r="K125" i="146"/>
  <c r="L125" i="146" s="1"/>
  <c r="I125" i="146"/>
  <c r="J125" i="146" s="1"/>
  <c r="G125" i="146"/>
  <c r="H125" i="146" s="1"/>
  <c r="E125" i="146"/>
  <c r="AB124" i="146"/>
  <c r="Z124" i="146"/>
  <c r="X124" i="146"/>
  <c r="V124" i="146"/>
  <c r="T124" i="146"/>
  <c r="M124" i="146"/>
  <c r="N124" i="146" s="1"/>
  <c r="K124" i="146"/>
  <c r="L124" i="146" s="1"/>
  <c r="I124" i="146"/>
  <c r="J124" i="146" s="1"/>
  <c r="G124" i="146"/>
  <c r="H124" i="146" s="1"/>
  <c r="E124" i="146"/>
  <c r="F124" i="146" s="1"/>
  <c r="AB123" i="146"/>
  <c r="Z123" i="146"/>
  <c r="X123" i="146"/>
  <c r="V123" i="146"/>
  <c r="T123" i="146"/>
  <c r="AC123" i="146" s="1"/>
  <c r="M123" i="146"/>
  <c r="N123" i="146" s="1"/>
  <c r="K123" i="146"/>
  <c r="L123" i="146" s="1"/>
  <c r="I123" i="146"/>
  <c r="J123" i="146" s="1"/>
  <c r="G123" i="146"/>
  <c r="H123" i="146" s="1"/>
  <c r="E123" i="146"/>
  <c r="F123" i="146" s="1"/>
  <c r="A123" i="146"/>
  <c r="A124" i="146" s="1"/>
  <c r="A125" i="146" s="1"/>
  <c r="A126" i="146" s="1"/>
  <c r="A127" i="146" s="1"/>
  <c r="A128" i="146" s="1"/>
  <c r="A129" i="146" s="1"/>
  <c r="A130" i="146" s="1"/>
  <c r="A131" i="146" s="1"/>
  <c r="A132" i="146" s="1"/>
  <c r="A133" i="146" s="1"/>
  <c r="A134" i="146" s="1"/>
  <c r="A135" i="146" s="1"/>
  <c r="A136" i="146" s="1"/>
  <c r="A137" i="146" s="1"/>
  <c r="A138" i="146" s="1"/>
  <c r="A139" i="146" s="1"/>
  <c r="AB122" i="146"/>
  <c r="Z122" i="146"/>
  <c r="X122" i="146"/>
  <c r="V122" i="146"/>
  <c r="T122" i="146"/>
  <c r="AC122" i="146" s="1"/>
  <c r="M122" i="146"/>
  <c r="N122" i="146" s="1"/>
  <c r="K122" i="146"/>
  <c r="L122" i="146" s="1"/>
  <c r="I122" i="146"/>
  <c r="J122" i="146" s="1"/>
  <c r="G122" i="146"/>
  <c r="H122" i="146" s="1"/>
  <c r="E122" i="146"/>
  <c r="F122" i="146" s="1"/>
  <c r="AB121" i="146"/>
  <c r="Z121" i="146"/>
  <c r="X121" i="146"/>
  <c r="V121" i="146"/>
  <c r="T121" i="146"/>
  <c r="AF121" i="146" s="1"/>
  <c r="AB120" i="146"/>
  <c r="Z120" i="146"/>
  <c r="X120" i="146"/>
  <c r="V120" i="146"/>
  <c r="T120" i="146"/>
  <c r="AF120" i="146" s="1"/>
  <c r="M120" i="146"/>
  <c r="N120" i="146" s="1"/>
  <c r="K120" i="146"/>
  <c r="L120" i="146" s="1"/>
  <c r="I120" i="146"/>
  <c r="J120" i="146" s="1"/>
  <c r="G120" i="146"/>
  <c r="H120" i="146" s="1"/>
  <c r="E120" i="146"/>
  <c r="AB119" i="146"/>
  <c r="Z119" i="146"/>
  <c r="X119" i="146"/>
  <c r="V119" i="146"/>
  <c r="T119" i="146"/>
  <c r="M119" i="146"/>
  <c r="N119" i="146" s="1"/>
  <c r="K119" i="146"/>
  <c r="L119" i="146" s="1"/>
  <c r="I119" i="146"/>
  <c r="J119" i="146" s="1"/>
  <c r="G119" i="146"/>
  <c r="H119" i="146" s="1"/>
  <c r="E119" i="146"/>
  <c r="Z118" i="146"/>
  <c r="X118" i="146"/>
  <c r="V118" i="146"/>
  <c r="T118" i="146"/>
  <c r="M118" i="146"/>
  <c r="N118" i="146" s="1"/>
  <c r="K118" i="146"/>
  <c r="L118" i="146" s="1"/>
  <c r="I118" i="146"/>
  <c r="J118" i="146" s="1"/>
  <c r="G118" i="146"/>
  <c r="H118" i="146" s="1"/>
  <c r="E118" i="146"/>
  <c r="AB117" i="146"/>
  <c r="Z117" i="146"/>
  <c r="X117" i="146"/>
  <c r="V117" i="146"/>
  <c r="T117" i="146"/>
  <c r="M117" i="146"/>
  <c r="N117" i="146" s="1"/>
  <c r="K117" i="146"/>
  <c r="L117" i="146" s="1"/>
  <c r="I117" i="146"/>
  <c r="J117" i="146" s="1"/>
  <c r="G117" i="146"/>
  <c r="H117" i="146" s="1"/>
  <c r="E117" i="146"/>
  <c r="F117" i="146" s="1"/>
  <c r="AB116" i="146"/>
  <c r="Z116" i="146"/>
  <c r="X116" i="146"/>
  <c r="V116" i="146"/>
  <c r="T116" i="146"/>
  <c r="AF116" i="146" s="1"/>
  <c r="M116" i="146"/>
  <c r="N116" i="146" s="1"/>
  <c r="K116" i="146"/>
  <c r="L116" i="146" s="1"/>
  <c r="I116" i="146"/>
  <c r="J116" i="146" s="1"/>
  <c r="G116" i="146"/>
  <c r="H116" i="146" s="1"/>
  <c r="E116" i="146"/>
  <c r="F116" i="146" s="1"/>
  <c r="AB115" i="146"/>
  <c r="Z115" i="146"/>
  <c r="X115" i="146"/>
  <c r="V115" i="146"/>
  <c r="T115" i="146"/>
  <c r="AC115" i="146" s="1"/>
  <c r="M115" i="146"/>
  <c r="N115" i="146" s="1"/>
  <c r="K115" i="146"/>
  <c r="L115" i="146" s="1"/>
  <c r="I115" i="146"/>
  <c r="J115" i="146" s="1"/>
  <c r="G115" i="146"/>
  <c r="H115" i="146" s="1"/>
  <c r="E115" i="146"/>
  <c r="AB114" i="146"/>
  <c r="Z114" i="146"/>
  <c r="X114" i="146"/>
  <c r="V114" i="146"/>
  <c r="T114" i="146"/>
  <c r="M114" i="146"/>
  <c r="N114" i="146" s="1"/>
  <c r="K114" i="146"/>
  <c r="L114" i="146" s="1"/>
  <c r="I114" i="146"/>
  <c r="J114" i="146" s="1"/>
  <c r="G114" i="146"/>
  <c r="H114" i="146" s="1"/>
  <c r="E114" i="146"/>
  <c r="F114" i="146" s="1"/>
  <c r="AB113" i="146"/>
  <c r="Z113" i="146"/>
  <c r="X113" i="146"/>
  <c r="V113" i="146"/>
  <c r="T113" i="146"/>
  <c r="AF113" i="146" s="1"/>
  <c r="M113" i="146"/>
  <c r="N113" i="146" s="1"/>
  <c r="K113" i="146"/>
  <c r="L113" i="146" s="1"/>
  <c r="I113" i="146"/>
  <c r="J113" i="146" s="1"/>
  <c r="G113" i="146"/>
  <c r="H113" i="146" s="1"/>
  <c r="E113" i="146"/>
  <c r="AB112" i="146"/>
  <c r="Z112" i="146"/>
  <c r="X112" i="146"/>
  <c r="V112" i="146"/>
  <c r="T112" i="146"/>
  <c r="M112" i="146"/>
  <c r="N112" i="146" s="1"/>
  <c r="K112" i="146"/>
  <c r="L112" i="146" s="1"/>
  <c r="I112" i="146"/>
  <c r="J112" i="146" s="1"/>
  <c r="G112" i="146"/>
  <c r="H112" i="146" s="1"/>
  <c r="E112" i="146"/>
  <c r="F112" i="146" s="1"/>
  <c r="AB111" i="146"/>
  <c r="Z111" i="146"/>
  <c r="X111" i="146"/>
  <c r="V111" i="146"/>
  <c r="T111" i="146"/>
  <c r="AF111" i="146" s="1"/>
  <c r="M111" i="146"/>
  <c r="N111" i="146" s="1"/>
  <c r="K111" i="146"/>
  <c r="L111" i="146" s="1"/>
  <c r="I111" i="146"/>
  <c r="J111" i="146" s="1"/>
  <c r="G111" i="146"/>
  <c r="H111" i="146" s="1"/>
  <c r="E111" i="146"/>
  <c r="F111" i="146" s="1"/>
  <c r="AB110" i="146"/>
  <c r="Z110" i="146"/>
  <c r="X110" i="146"/>
  <c r="V110" i="146"/>
  <c r="T110" i="146"/>
  <c r="AF110" i="146" s="1"/>
  <c r="M110" i="146"/>
  <c r="N110" i="146" s="1"/>
  <c r="K110" i="146"/>
  <c r="L110" i="146" s="1"/>
  <c r="I110" i="146"/>
  <c r="J110" i="146" s="1"/>
  <c r="G110" i="146"/>
  <c r="H110" i="146" s="1"/>
  <c r="E110" i="146"/>
  <c r="F110" i="146" s="1"/>
  <c r="AB109" i="146"/>
  <c r="Z109" i="146"/>
  <c r="X109" i="146"/>
  <c r="V109" i="146"/>
  <c r="T109" i="146"/>
  <c r="AF109" i="146" s="1"/>
  <c r="M109" i="146"/>
  <c r="N109" i="146" s="1"/>
  <c r="K109" i="146"/>
  <c r="L109" i="146" s="1"/>
  <c r="I109" i="146"/>
  <c r="J109" i="146" s="1"/>
  <c r="G109" i="146"/>
  <c r="H109" i="146" s="1"/>
  <c r="E109" i="146"/>
  <c r="AB108" i="146"/>
  <c r="Z108" i="146"/>
  <c r="X108" i="146"/>
  <c r="V108" i="146"/>
  <c r="T108" i="146"/>
  <c r="AF108" i="146" s="1"/>
  <c r="M108" i="146"/>
  <c r="N108" i="146" s="1"/>
  <c r="K108" i="146"/>
  <c r="L108" i="146" s="1"/>
  <c r="I108" i="146"/>
  <c r="J108" i="146" s="1"/>
  <c r="G108" i="146"/>
  <c r="H108" i="146" s="1"/>
  <c r="E108" i="146"/>
  <c r="F108" i="146" s="1"/>
  <c r="A108" i="146"/>
  <c r="A109" i="146" s="1"/>
  <c r="A110" i="146" s="1"/>
  <c r="A111" i="146" s="1"/>
  <c r="A112" i="146" s="1"/>
  <c r="A113" i="146" s="1"/>
  <c r="A114" i="146" s="1"/>
  <c r="A115" i="146" s="1"/>
  <c r="A116" i="146" s="1"/>
  <c r="A117" i="146" s="1"/>
  <c r="A118" i="146" s="1"/>
  <c r="A119" i="146" s="1"/>
  <c r="A120" i="146" s="1"/>
  <c r="AB107" i="146"/>
  <c r="Z107" i="146"/>
  <c r="X107" i="146"/>
  <c r="V107" i="146"/>
  <c r="T107" i="146"/>
  <c r="AF107" i="146" s="1"/>
  <c r="M107" i="146"/>
  <c r="N107" i="146" s="1"/>
  <c r="K107" i="146"/>
  <c r="L107" i="146" s="1"/>
  <c r="I107" i="146"/>
  <c r="J107" i="146" s="1"/>
  <c r="G107" i="146"/>
  <c r="H107" i="146" s="1"/>
  <c r="E107" i="146"/>
  <c r="F107" i="146" s="1"/>
  <c r="AB106" i="146"/>
  <c r="Z106" i="146"/>
  <c r="X106" i="146"/>
  <c r="V106" i="146"/>
  <c r="T106" i="146"/>
  <c r="AC106" i="146" s="1"/>
  <c r="AJ106" i="146" s="1"/>
  <c r="AL106" i="146" s="1"/>
  <c r="AB104" i="146"/>
  <c r="Z104" i="146"/>
  <c r="X104" i="146"/>
  <c r="V104" i="146"/>
  <c r="T104" i="146"/>
  <c r="M104" i="146"/>
  <c r="N104" i="146" s="1"/>
  <c r="K104" i="146"/>
  <c r="L104" i="146" s="1"/>
  <c r="I104" i="146"/>
  <c r="J104" i="146" s="1"/>
  <c r="G104" i="146"/>
  <c r="H104" i="146" s="1"/>
  <c r="E104" i="146"/>
  <c r="AB103" i="146"/>
  <c r="Z103" i="146"/>
  <c r="X103" i="146"/>
  <c r="V103" i="146"/>
  <c r="T103" i="146"/>
  <c r="AB102" i="146"/>
  <c r="Z102" i="146"/>
  <c r="X102" i="146"/>
  <c r="V102" i="146"/>
  <c r="T102" i="146"/>
  <c r="AC102" i="146" s="1"/>
  <c r="M102" i="146"/>
  <c r="N102" i="146" s="1"/>
  <c r="K102" i="146"/>
  <c r="L102" i="146" s="1"/>
  <c r="I102" i="146"/>
  <c r="J102" i="146" s="1"/>
  <c r="G102" i="146"/>
  <c r="H102" i="146" s="1"/>
  <c r="E102" i="146"/>
  <c r="AB101" i="146"/>
  <c r="Z101" i="146"/>
  <c r="X101" i="146"/>
  <c r="V101" i="146"/>
  <c r="T101" i="146"/>
  <c r="AF101" i="146" s="1"/>
  <c r="AB99" i="146"/>
  <c r="Z99" i="146"/>
  <c r="X99" i="146"/>
  <c r="V99" i="146"/>
  <c r="T99" i="146"/>
  <c r="AF99" i="146" s="1"/>
  <c r="M99" i="146"/>
  <c r="N99" i="146" s="1"/>
  <c r="K99" i="146"/>
  <c r="L99" i="146" s="1"/>
  <c r="I99" i="146"/>
  <c r="J99" i="146" s="1"/>
  <c r="G99" i="146"/>
  <c r="H99" i="146" s="1"/>
  <c r="E99" i="146"/>
  <c r="F99" i="146" s="1"/>
  <c r="AB98" i="146"/>
  <c r="Z98" i="146"/>
  <c r="X98" i="146"/>
  <c r="V98" i="146"/>
  <c r="T98" i="146"/>
  <c r="AB97" i="146"/>
  <c r="Z97" i="146"/>
  <c r="X97" i="146"/>
  <c r="V97" i="146"/>
  <c r="T97" i="146"/>
  <c r="M97" i="146"/>
  <c r="N97" i="146" s="1"/>
  <c r="K97" i="146"/>
  <c r="L97" i="146" s="1"/>
  <c r="I97" i="146"/>
  <c r="J97" i="146" s="1"/>
  <c r="G97" i="146"/>
  <c r="H97" i="146" s="1"/>
  <c r="E97" i="146"/>
  <c r="F97" i="146" s="1"/>
  <c r="AB96" i="146"/>
  <c r="Z96" i="146"/>
  <c r="X96" i="146"/>
  <c r="V96" i="146"/>
  <c r="T96" i="146"/>
  <c r="M96" i="146"/>
  <c r="N96" i="146" s="1"/>
  <c r="K96" i="146"/>
  <c r="L96" i="146" s="1"/>
  <c r="I96" i="146"/>
  <c r="J96" i="146" s="1"/>
  <c r="G96" i="146"/>
  <c r="H96" i="146" s="1"/>
  <c r="E96" i="146"/>
  <c r="AB95" i="146"/>
  <c r="Z95" i="146"/>
  <c r="X95" i="146"/>
  <c r="V95" i="146"/>
  <c r="T95" i="146"/>
  <c r="AF95" i="146" s="1"/>
  <c r="M95" i="146"/>
  <c r="N95" i="146" s="1"/>
  <c r="K95" i="146"/>
  <c r="L95" i="146" s="1"/>
  <c r="I95" i="146"/>
  <c r="J95" i="146" s="1"/>
  <c r="G95" i="146"/>
  <c r="E95" i="146"/>
  <c r="F95" i="146" s="1"/>
  <c r="AC94" i="146"/>
  <c r="AB94" i="146"/>
  <c r="Z94" i="146"/>
  <c r="X94" i="146"/>
  <c r="V94" i="146"/>
  <c r="T94" i="146"/>
  <c r="AF94" i="146" s="1"/>
  <c r="M94" i="146"/>
  <c r="N94" i="146" s="1"/>
  <c r="K94" i="146"/>
  <c r="L94" i="146" s="1"/>
  <c r="I94" i="146"/>
  <c r="J94" i="146" s="1"/>
  <c r="G94" i="146"/>
  <c r="H94" i="146" s="1"/>
  <c r="E94" i="146"/>
  <c r="AB93" i="146"/>
  <c r="Z93" i="146"/>
  <c r="X93" i="146"/>
  <c r="V93" i="146"/>
  <c r="T93" i="146"/>
  <c r="AC93" i="146" s="1"/>
  <c r="M93" i="146"/>
  <c r="N93" i="146" s="1"/>
  <c r="K93" i="146"/>
  <c r="L93" i="146" s="1"/>
  <c r="I93" i="146"/>
  <c r="J93" i="146" s="1"/>
  <c r="G93" i="146"/>
  <c r="H93" i="146" s="1"/>
  <c r="E93" i="146"/>
  <c r="F93" i="146" s="1"/>
  <c r="A93" i="146"/>
  <c r="A94" i="146" s="1"/>
  <c r="A95" i="146" s="1"/>
  <c r="A96" i="146" s="1"/>
  <c r="A97" i="146" s="1"/>
  <c r="AB92" i="146"/>
  <c r="Z92" i="146"/>
  <c r="X92" i="146"/>
  <c r="V92" i="146"/>
  <c r="T92" i="146"/>
  <c r="AF92" i="146" s="1"/>
  <c r="M92" i="146"/>
  <c r="N92" i="146" s="1"/>
  <c r="K92" i="146"/>
  <c r="L92" i="146" s="1"/>
  <c r="I92" i="146"/>
  <c r="J92" i="146" s="1"/>
  <c r="G92" i="146"/>
  <c r="H92" i="146" s="1"/>
  <c r="E92" i="146"/>
  <c r="AB91" i="146"/>
  <c r="Z91" i="146"/>
  <c r="X91" i="146"/>
  <c r="V91" i="146"/>
  <c r="T91" i="146"/>
  <c r="AF91" i="146" s="1"/>
  <c r="AB89" i="146"/>
  <c r="Z89" i="146"/>
  <c r="X89" i="146"/>
  <c r="V89" i="146"/>
  <c r="T89" i="146"/>
  <c r="M89" i="146"/>
  <c r="N89" i="146" s="1"/>
  <c r="K89" i="146"/>
  <c r="L89" i="146" s="1"/>
  <c r="I89" i="146"/>
  <c r="J89" i="146" s="1"/>
  <c r="G89" i="146"/>
  <c r="H89" i="146" s="1"/>
  <c r="E89" i="146"/>
  <c r="F89" i="146" s="1"/>
  <c r="AB88" i="146"/>
  <c r="Z88" i="146"/>
  <c r="X88" i="146"/>
  <c r="V88" i="146"/>
  <c r="T88" i="146"/>
  <c r="AF88" i="146" s="1"/>
  <c r="M88" i="146"/>
  <c r="N88" i="146" s="1"/>
  <c r="K88" i="146"/>
  <c r="L88" i="146" s="1"/>
  <c r="I88" i="146"/>
  <c r="J88" i="146" s="1"/>
  <c r="G88" i="146"/>
  <c r="H88" i="146" s="1"/>
  <c r="E88" i="146"/>
  <c r="AB87" i="146"/>
  <c r="Z87" i="146"/>
  <c r="X87" i="146"/>
  <c r="V87" i="146"/>
  <c r="T87" i="146"/>
  <c r="M87" i="146"/>
  <c r="N87" i="146" s="1"/>
  <c r="K87" i="146"/>
  <c r="L87" i="146" s="1"/>
  <c r="I87" i="146"/>
  <c r="J87" i="146" s="1"/>
  <c r="G87" i="146"/>
  <c r="H87" i="146" s="1"/>
  <c r="E87" i="146"/>
  <c r="AB86" i="146"/>
  <c r="Z86" i="146"/>
  <c r="X86" i="146"/>
  <c r="V86" i="146"/>
  <c r="T86" i="146"/>
  <c r="M86" i="146"/>
  <c r="N86" i="146" s="1"/>
  <c r="K86" i="146"/>
  <c r="L86" i="146" s="1"/>
  <c r="I86" i="146"/>
  <c r="J86" i="146" s="1"/>
  <c r="G86" i="146"/>
  <c r="H86" i="146" s="1"/>
  <c r="E86" i="146"/>
  <c r="F86" i="146" s="1"/>
  <c r="AB85" i="146"/>
  <c r="Z85" i="146"/>
  <c r="X85" i="146"/>
  <c r="V85" i="146"/>
  <c r="T85" i="146"/>
  <c r="M85" i="146"/>
  <c r="N85" i="146" s="1"/>
  <c r="K85" i="146"/>
  <c r="L85" i="146" s="1"/>
  <c r="I85" i="146"/>
  <c r="J85" i="146" s="1"/>
  <c r="G85" i="146"/>
  <c r="H85" i="146" s="1"/>
  <c r="E85" i="146"/>
  <c r="F85" i="146" s="1"/>
  <c r="A85" i="146"/>
  <c r="A86" i="146" s="1"/>
  <c r="A87" i="146" s="1"/>
  <c r="A88" i="146" s="1"/>
  <c r="A89" i="146" s="1"/>
  <c r="AB84" i="146"/>
  <c r="Z84" i="146"/>
  <c r="X84" i="146"/>
  <c r="V84" i="146"/>
  <c r="T84" i="146"/>
  <c r="AF84" i="146" s="1"/>
  <c r="M84" i="146"/>
  <c r="N84" i="146" s="1"/>
  <c r="K84" i="146"/>
  <c r="L84" i="146" s="1"/>
  <c r="I84" i="146"/>
  <c r="J84" i="146" s="1"/>
  <c r="G84" i="146"/>
  <c r="H84" i="146" s="1"/>
  <c r="E84" i="146"/>
  <c r="AB83" i="146"/>
  <c r="Z83" i="146"/>
  <c r="X83" i="146"/>
  <c r="V83" i="146"/>
  <c r="T83" i="146"/>
  <c r="AF83" i="146" s="1"/>
  <c r="AB82" i="146"/>
  <c r="Z82" i="146"/>
  <c r="X82" i="146"/>
  <c r="V82" i="146"/>
  <c r="T82" i="146"/>
  <c r="AF82" i="146" s="1"/>
  <c r="M82" i="146"/>
  <c r="N82" i="146" s="1"/>
  <c r="K82" i="146"/>
  <c r="L82" i="146" s="1"/>
  <c r="I82" i="146"/>
  <c r="J82" i="146" s="1"/>
  <c r="G82" i="146"/>
  <c r="H82" i="146" s="1"/>
  <c r="E82" i="146"/>
  <c r="F82" i="146" s="1"/>
  <c r="AB81" i="146"/>
  <c r="Z81" i="146"/>
  <c r="X81" i="146"/>
  <c r="V81" i="146"/>
  <c r="T81" i="146"/>
  <c r="M81" i="146"/>
  <c r="N81" i="146" s="1"/>
  <c r="K81" i="146"/>
  <c r="L81" i="146" s="1"/>
  <c r="I81" i="146"/>
  <c r="J81" i="146" s="1"/>
  <c r="G81" i="146"/>
  <c r="H81" i="146" s="1"/>
  <c r="E81" i="146"/>
  <c r="F81" i="146" s="1"/>
  <c r="AF80" i="146"/>
  <c r="AB80" i="146"/>
  <c r="Z80" i="146"/>
  <c r="X80" i="146"/>
  <c r="V80" i="146"/>
  <c r="T80" i="146"/>
  <c r="AC80" i="146" s="1"/>
  <c r="M80" i="146"/>
  <c r="N80" i="146" s="1"/>
  <c r="K80" i="146"/>
  <c r="L80" i="146" s="1"/>
  <c r="I80" i="146"/>
  <c r="J80" i="146" s="1"/>
  <c r="G80" i="146"/>
  <c r="E80" i="146"/>
  <c r="F80" i="146" s="1"/>
  <c r="AB79" i="146"/>
  <c r="Z79" i="146"/>
  <c r="X79" i="146"/>
  <c r="V79" i="146"/>
  <c r="T79" i="146"/>
  <c r="AF79" i="146" s="1"/>
  <c r="M79" i="146"/>
  <c r="N79" i="146" s="1"/>
  <c r="K79" i="146"/>
  <c r="L79" i="146" s="1"/>
  <c r="I79" i="146"/>
  <c r="J79" i="146" s="1"/>
  <c r="G79" i="146"/>
  <c r="H79" i="146" s="1"/>
  <c r="E79" i="146"/>
  <c r="AB78" i="146"/>
  <c r="Z78" i="146"/>
  <c r="X78" i="146"/>
  <c r="V78" i="146"/>
  <c r="T78" i="146"/>
  <c r="M78" i="146"/>
  <c r="N78" i="146" s="1"/>
  <c r="K78" i="146"/>
  <c r="L78" i="146" s="1"/>
  <c r="I78" i="146"/>
  <c r="J78" i="146" s="1"/>
  <c r="G78" i="146"/>
  <c r="H78" i="146" s="1"/>
  <c r="E78" i="146"/>
  <c r="AB77" i="146"/>
  <c r="Z77" i="146"/>
  <c r="X77" i="146"/>
  <c r="V77" i="146"/>
  <c r="T77" i="146"/>
  <c r="AC77" i="146" s="1"/>
  <c r="M77" i="146"/>
  <c r="N77" i="146" s="1"/>
  <c r="K77" i="146"/>
  <c r="L77" i="146" s="1"/>
  <c r="I77" i="146"/>
  <c r="J77" i="146" s="1"/>
  <c r="G77" i="146"/>
  <c r="H77" i="146" s="1"/>
  <c r="E77" i="146"/>
  <c r="F77" i="146" s="1"/>
  <c r="AB76" i="146"/>
  <c r="Z76" i="146"/>
  <c r="X76" i="146"/>
  <c r="V76" i="146"/>
  <c r="T76" i="146"/>
  <c r="AF76" i="146" s="1"/>
  <c r="M76" i="146"/>
  <c r="N76" i="146" s="1"/>
  <c r="K76" i="146"/>
  <c r="L76" i="146" s="1"/>
  <c r="I76" i="146"/>
  <c r="J76" i="146" s="1"/>
  <c r="G76" i="146"/>
  <c r="H76" i="146" s="1"/>
  <c r="E76" i="146"/>
  <c r="AB75" i="146"/>
  <c r="Z75" i="146"/>
  <c r="X75" i="146"/>
  <c r="V75" i="146"/>
  <c r="T75" i="146"/>
  <c r="AC75" i="146" s="1"/>
  <c r="M75" i="146"/>
  <c r="N75" i="146" s="1"/>
  <c r="K75" i="146"/>
  <c r="L75" i="146" s="1"/>
  <c r="I75" i="146"/>
  <c r="J75" i="146" s="1"/>
  <c r="G75" i="146"/>
  <c r="H75" i="146" s="1"/>
  <c r="E75" i="146"/>
  <c r="F75" i="146" s="1"/>
  <c r="A75" i="146"/>
  <c r="A76" i="146" s="1"/>
  <c r="A77" i="146" s="1"/>
  <c r="A78" i="146" s="1"/>
  <c r="A79" i="146" s="1"/>
  <c r="A80" i="146" s="1"/>
  <c r="A81" i="146" s="1"/>
  <c r="A82" i="146" s="1"/>
  <c r="AB74" i="146"/>
  <c r="Z74" i="146"/>
  <c r="X74" i="146"/>
  <c r="V74" i="146"/>
  <c r="T74" i="146"/>
  <c r="AF74" i="146" s="1"/>
  <c r="M74" i="146"/>
  <c r="N74" i="146" s="1"/>
  <c r="K74" i="146"/>
  <c r="L74" i="146" s="1"/>
  <c r="I74" i="146"/>
  <c r="J74" i="146" s="1"/>
  <c r="G74" i="146"/>
  <c r="H74" i="146" s="1"/>
  <c r="E74" i="146"/>
  <c r="AB73" i="146"/>
  <c r="Z73" i="146"/>
  <c r="X73" i="146"/>
  <c r="V73" i="146"/>
  <c r="T73" i="146"/>
  <c r="AF73" i="146" s="1"/>
  <c r="AB71" i="146"/>
  <c r="Z71" i="146"/>
  <c r="X71" i="146"/>
  <c r="V71" i="146"/>
  <c r="T71" i="146"/>
  <c r="AF71" i="146" s="1"/>
  <c r="M71" i="146"/>
  <c r="N71" i="146" s="1"/>
  <c r="K71" i="146"/>
  <c r="L71" i="146" s="1"/>
  <c r="I71" i="146"/>
  <c r="J71" i="146" s="1"/>
  <c r="G71" i="146"/>
  <c r="E71" i="146"/>
  <c r="F71" i="146" s="1"/>
  <c r="AB70" i="146"/>
  <c r="Z70" i="146"/>
  <c r="X70" i="146"/>
  <c r="V70" i="146"/>
  <c r="T70" i="146"/>
  <c r="AF70" i="146" s="1"/>
  <c r="M70" i="146"/>
  <c r="N70" i="146" s="1"/>
  <c r="K70" i="146"/>
  <c r="L70" i="146" s="1"/>
  <c r="I70" i="146"/>
  <c r="J70" i="146" s="1"/>
  <c r="G70" i="146"/>
  <c r="H70" i="146" s="1"/>
  <c r="E70" i="146"/>
  <c r="AB69" i="146"/>
  <c r="Z69" i="146"/>
  <c r="X69" i="146"/>
  <c r="V69" i="146"/>
  <c r="T69" i="146"/>
  <c r="AF69" i="146" s="1"/>
  <c r="M69" i="146"/>
  <c r="N69" i="146" s="1"/>
  <c r="K69" i="146"/>
  <c r="L69" i="146" s="1"/>
  <c r="I69" i="146"/>
  <c r="J69" i="146" s="1"/>
  <c r="G69" i="146"/>
  <c r="H69" i="146" s="1"/>
  <c r="E69" i="146"/>
  <c r="F69" i="146" s="1"/>
  <c r="AB68" i="146"/>
  <c r="Z68" i="146"/>
  <c r="X68" i="146"/>
  <c r="V68" i="146"/>
  <c r="T68" i="146"/>
  <c r="AF68" i="146" s="1"/>
  <c r="M68" i="146"/>
  <c r="N68" i="146" s="1"/>
  <c r="K68" i="146"/>
  <c r="L68" i="146" s="1"/>
  <c r="I68" i="146"/>
  <c r="J68" i="146" s="1"/>
  <c r="G68" i="146"/>
  <c r="H68" i="146" s="1"/>
  <c r="E68" i="146"/>
  <c r="F68" i="146" s="1"/>
  <c r="AB67" i="146"/>
  <c r="Z67" i="146"/>
  <c r="X67" i="146"/>
  <c r="V67" i="146"/>
  <c r="T67" i="146"/>
  <c r="M67" i="146"/>
  <c r="N67" i="146" s="1"/>
  <c r="K67" i="146"/>
  <c r="L67" i="146" s="1"/>
  <c r="I67" i="146"/>
  <c r="J67" i="146" s="1"/>
  <c r="G67" i="146"/>
  <c r="E67" i="146"/>
  <c r="F67" i="146" s="1"/>
  <c r="AB66" i="146"/>
  <c r="Z66" i="146"/>
  <c r="X66" i="146"/>
  <c r="V66" i="146"/>
  <c r="T66" i="146"/>
  <c r="AF66" i="146" s="1"/>
  <c r="M66" i="146"/>
  <c r="N66" i="146" s="1"/>
  <c r="K66" i="146"/>
  <c r="L66" i="146" s="1"/>
  <c r="I66" i="146"/>
  <c r="J66" i="146" s="1"/>
  <c r="G66" i="146"/>
  <c r="H66" i="146" s="1"/>
  <c r="E66" i="146"/>
  <c r="AB65" i="146"/>
  <c r="Z65" i="146"/>
  <c r="X65" i="146"/>
  <c r="V65" i="146"/>
  <c r="T65" i="146"/>
  <c r="M65" i="146"/>
  <c r="N65" i="146" s="1"/>
  <c r="K65" i="146"/>
  <c r="L65" i="146" s="1"/>
  <c r="I65" i="146"/>
  <c r="J65" i="146" s="1"/>
  <c r="G65" i="146"/>
  <c r="H65" i="146" s="1"/>
  <c r="E65" i="146"/>
  <c r="AB64" i="146"/>
  <c r="Z64" i="146"/>
  <c r="X64" i="146"/>
  <c r="V64" i="146"/>
  <c r="T64" i="146"/>
  <c r="M64" i="146"/>
  <c r="N64" i="146" s="1"/>
  <c r="K64" i="146"/>
  <c r="L64" i="146" s="1"/>
  <c r="I64" i="146"/>
  <c r="J64" i="146" s="1"/>
  <c r="G64" i="146"/>
  <c r="H64" i="146" s="1"/>
  <c r="E64" i="146"/>
  <c r="AB63" i="146"/>
  <c r="Z63" i="146"/>
  <c r="X63" i="146"/>
  <c r="V63" i="146"/>
  <c r="T63" i="146"/>
  <c r="AF63" i="146" s="1"/>
  <c r="M63" i="146"/>
  <c r="N63" i="146" s="1"/>
  <c r="K63" i="146"/>
  <c r="L63" i="146" s="1"/>
  <c r="I63" i="146"/>
  <c r="J63" i="146" s="1"/>
  <c r="G63" i="146"/>
  <c r="H63" i="146" s="1"/>
  <c r="E63" i="146"/>
  <c r="F63" i="146" s="1"/>
  <c r="AB62" i="146"/>
  <c r="Z62" i="146"/>
  <c r="X62" i="146"/>
  <c r="V62" i="146"/>
  <c r="T62" i="146"/>
  <c r="AF62" i="146" s="1"/>
  <c r="M62" i="146"/>
  <c r="N62" i="146" s="1"/>
  <c r="K62" i="146"/>
  <c r="L62" i="146" s="1"/>
  <c r="I62" i="146"/>
  <c r="J62" i="146" s="1"/>
  <c r="G62" i="146"/>
  <c r="H62" i="146" s="1"/>
  <c r="E62" i="146"/>
  <c r="AB61" i="146"/>
  <c r="Z61" i="146"/>
  <c r="X61" i="146"/>
  <c r="V61" i="146"/>
  <c r="T61" i="146"/>
  <c r="M61" i="146"/>
  <c r="N61" i="146" s="1"/>
  <c r="K61" i="146"/>
  <c r="L61" i="146" s="1"/>
  <c r="I61" i="146"/>
  <c r="J61" i="146" s="1"/>
  <c r="G61" i="146"/>
  <c r="H61" i="146" s="1"/>
  <c r="E61" i="146"/>
  <c r="AB60" i="146"/>
  <c r="Z60" i="146"/>
  <c r="X60" i="146"/>
  <c r="V60" i="146"/>
  <c r="T60" i="146"/>
  <c r="AF60" i="146" s="1"/>
  <c r="M60" i="146"/>
  <c r="N60" i="146" s="1"/>
  <c r="K60" i="146"/>
  <c r="L60" i="146" s="1"/>
  <c r="I60" i="146"/>
  <c r="J60" i="146" s="1"/>
  <c r="G60" i="146"/>
  <c r="H60" i="146" s="1"/>
  <c r="E60" i="146"/>
  <c r="F60" i="146" s="1"/>
  <c r="AB59" i="146"/>
  <c r="Z59" i="146"/>
  <c r="X59" i="146"/>
  <c r="V59" i="146"/>
  <c r="T59" i="146"/>
  <c r="M59" i="146"/>
  <c r="N59" i="146" s="1"/>
  <c r="K59" i="146"/>
  <c r="L59" i="146" s="1"/>
  <c r="I59" i="146"/>
  <c r="J59" i="146" s="1"/>
  <c r="G59" i="146"/>
  <c r="H59" i="146" s="1"/>
  <c r="E59" i="146"/>
  <c r="F59" i="146" s="1"/>
  <c r="AB58" i="146"/>
  <c r="Z58" i="146"/>
  <c r="X58" i="146"/>
  <c r="V58" i="146"/>
  <c r="T58" i="146"/>
  <c r="M58" i="146"/>
  <c r="N58" i="146" s="1"/>
  <c r="K58" i="146"/>
  <c r="L58" i="146" s="1"/>
  <c r="I58" i="146"/>
  <c r="J58" i="146" s="1"/>
  <c r="G58" i="146"/>
  <c r="H58" i="146" s="1"/>
  <c r="E58" i="146"/>
  <c r="AB57" i="146"/>
  <c r="Z57" i="146"/>
  <c r="X57" i="146"/>
  <c r="V57" i="146"/>
  <c r="T57" i="146"/>
  <c r="AF57" i="146" s="1"/>
  <c r="M57" i="146"/>
  <c r="N57" i="146" s="1"/>
  <c r="K57" i="146"/>
  <c r="L57" i="146" s="1"/>
  <c r="I57" i="146"/>
  <c r="J57" i="146" s="1"/>
  <c r="G57" i="146"/>
  <c r="H57" i="146" s="1"/>
  <c r="E57" i="146"/>
  <c r="F57" i="146" s="1"/>
  <c r="AB56" i="146"/>
  <c r="Z56" i="146"/>
  <c r="X56" i="146"/>
  <c r="V56" i="146"/>
  <c r="T56" i="146"/>
  <c r="AB55" i="146"/>
  <c r="Z55" i="146"/>
  <c r="X55" i="146"/>
  <c r="V55" i="146"/>
  <c r="T55" i="146"/>
  <c r="M55" i="146"/>
  <c r="N55" i="146" s="1"/>
  <c r="K55" i="146"/>
  <c r="L55" i="146" s="1"/>
  <c r="I55" i="146"/>
  <c r="J55" i="146" s="1"/>
  <c r="G55" i="146"/>
  <c r="H55" i="146" s="1"/>
  <c r="E55" i="146"/>
  <c r="F55" i="146" s="1"/>
  <c r="AB54" i="146"/>
  <c r="Z54" i="146"/>
  <c r="X54" i="146"/>
  <c r="V54" i="146"/>
  <c r="T54" i="146"/>
  <c r="M54" i="146"/>
  <c r="N54" i="146" s="1"/>
  <c r="K54" i="146"/>
  <c r="L54" i="146" s="1"/>
  <c r="I54" i="146"/>
  <c r="J54" i="146" s="1"/>
  <c r="G54" i="146"/>
  <c r="H54" i="146" s="1"/>
  <c r="E54" i="146"/>
  <c r="AB53" i="146"/>
  <c r="Z53" i="146"/>
  <c r="X53" i="146"/>
  <c r="V53" i="146"/>
  <c r="T53" i="146"/>
  <c r="AF53" i="146" s="1"/>
  <c r="M53" i="146"/>
  <c r="N53" i="146" s="1"/>
  <c r="K53" i="146"/>
  <c r="L53" i="146" s="1"/>
  <c r="I53" i="146"/>
  <c r="J53" i="146" s="1"/>
  <c r="G53" i="146"/>
  <c r="H53" i="146" s="1"/>
  <c r="E53" i="146"/>
  <c r="F53" i="146" s="1"/>
  <c r="AB52" i="146"/>
  <c r="Z52" i="146"/>
  <c r="X52" i="146"/>
  <c r="V52" i="146"/>
  <c r="T52" i="146"/>
  <c r="M52" i="146"/>
  <c r="N52" i="146" s="1"/>
  <c r="K52" i="146"/>
  <c r="L52" i="146" s="1"/>
  <c r="I52" i="146"/>
  <c r="J52" i="146" s="1"/>
  <c r="G52" i="146"/>
  <c r="H52" i="146" s="1"/>
  <c r="E52" i="146"/>
  <c r="AB51" i="146"/>
  <c r="Z51" i="146"/>
  <c r="X51" i="146"/>
  <c r="V51" i="146"/>
  <c r="T51" i="146"/>
  <c r="AC51" i="146" s="1"/>
  <c r="M51" i="146"/>
  <c r="N51" i="146" s="1"/>
  <c r="K51" i="146"/>
  <c r="L51" i="146" s="1"/>
  <c r="I51" i="146"/>
  <c r="J51" i="146" s="1"/>
  <c r="G51" i="146"/>
  <c r="H51" i="146" s="1"/>
  <c r="E51" i="146"/>
  <c r="F51" i="146" s="1"/>
  <c r="AB50" i="146"/>
  <c r="Z50" i="146"/>
  <c r="X50" i="146"/>
  <c r="V50" i="146"/>
  <c r="T50" i="146"/>
  <c r="AF50" i="146" s="1"/>
  <c r="M50" i="146"/>
  <c r="N50" i="146" s="1"/>
  <c r="K50" i="146"/>
  <c r="L50" i="146" s="1"/>
  <c r="I50" i="146"/>
  <c r="J50" i="146" s="1"/>
  <c r="G50" i="146"/>
  <c r="H50" i="146" s="1"/>
  <c r="E50" i="146"/>
  <c r="AB49" i="146"/>
  <c r="Z49" i="146"/>
  <c r="X49" i="146"/>
  <c r="V49" i="146"/>
  <c r="T49" i="146"/>
  <c r="M49" i="146"/>
  <c r="N49" i="146" s="1"/>
  <c r="K49" i="146"/>
  <c r="L49" i="146" s="1"/>
  <c r="I49" i="146"/>
  <c r="J49" i="146" s="1"/>
  <c r="G49" i="146"/>
  <c r="H49" i="146" s="1"/>
  <c r="E49" i="146"/>
  <c r="AB48" i="146"/>
  <c r="Z48" i="146"/>
  <c r="X48" i="146"/>
  <c r="V48" i="146"/>
  <c r="T48" i="146"/>
  <c r="M48" i="146"/>
  <c r="N48" i="146" s="1"/>
  <c r="K48" i="146"/>
  <c r="L48" i="146" s="1"/>
  <c r="I48" i="146"/>
  <c r="J48" i="146" s="1"/>
  <c r="G48" i="146"/>
  <c r="H48" i="146" s="1"/>
  <c r="E48" i="146"/>
  <c r="F48" i="146" s="1"/>
  <c r="AB47" i="146"/>
  <c r="Z47" i="146"/>
  <c r="X47" i="146"/>
  <c r="V47" i="146"/>
  <c r="T47" i="146"/>
  <c r="AF47" i="146" s="1"/>
  <c r="M47" i="146"/>
  <c r="N47" i="146" s="1"/>
  <c r="K47" i="146"/>
  <c r="L47" i="146" s="1"/>
  <c r="I47" i="146"/>
  <c r="J47" i="146" s="1"/>
  <c r="G47" i="146"/>
  <c r="E47" i="146"/>
  <c r="F47" i="146" s="1"/>
  <c r="AB46" i="146"/>
  <c r="Z46" i="146"/>
  <c r="X46" i="146"/>
  <c r="V46" i="146"/>
  <c r="T46" i="146"/>
  <c r="M46" i="146"/>
  <c r="N46" i="146" s="1"/>
  <c r="K46" i="146"/>
  <c r="L46" i="146" s="1"/>
  <c r="I46" i="146"/>
  <c r="J46" i="146" s="1"/>
  <c r="G46" i="146"/>
  <c r="H46" i="146" s="1"/>
  <c r="E46" i="146"/>
  <c r="A46" i="146"/>
  <c r="A47" i="146" s="1"/>
  <c r="A48" i="146" s="1"/>
  <c r="A49" i="146" s="1"/>
  <c r="A50" i="146" s="1"/>
  <c r="A51" i="146" s="1"/>
  <c r="A52" i="146" s="1"/>
  <c r="A53" i="146" s="1"/>
  <c r="A54" i="146" s="1"/>
  <c r="A55" i="146" s="1"/>
  <c r="A57" i="146" s="1"/>
  <c r="A58" i="146" s="1"/>
  <c r="A59" i="146" s="1"/>
  <c r="A60" i="146" s="1"/>
  <c r="A61" i="146" s="1"/>
  <c r="A62" i="146" s="1"/>
  <c r="A63" i="146" s="1"/>
  <c r="A64" i="146" s="1"/>
  <c r="A65" i="146" s="1"/>
  <c r="A66" i="146" s="1"/>
  <c r="A67" i="146" s="1"/>
  <c r="A68" i="146" s="1"/>
  <c r="A69" i="146" s="1"/>
  <c r="A70" i="146" s="1"/>
  <c r="A71" i="146" s="1"/>
  <c r="AB45" i="146"/>
  <c r="Z45" i="146"/>
  <c r="X45" i="146"/>
  <c r="AC45" i="146" s="1"/>
  <c r="M45" i="146"/>
  <c r="N45" i="146" s="1"/>
  <c r="K45" i="146"/>
  <c r="L45" i="146" s="1"/>
  <c r="I45" i="146"/>
  <c r="J45" i="146" s="1"/>
  <c r="G45" i="146"/>
  <c r="H45" i="146" s="1"/>
  <c r="E45" i="146"/>
  <c r="F45" i="146" s="1"/>
  <c r="AB44" i="146"/>
  <c r="Z44" i="146"/>
  <c r="X44" i="146"/>
  <c r="V44" i="146"/>
  <c r="T44" i="146"/>
  <c r="AF44" i="146" s="1"/>
  <c r="AB42" i="146"/>
  <c r="Z42" i="146"/>
  <c r="X42" i="146"/>
  <c r="V42" i="146"/>
  <c r="T42" i="146"/>
  <c r="M42" i="146"/>
  <c r="N42" i="146" s="1"/>
  <c r="K42" i="146"/>
  <c r="L42" i="146" s="1"/>
  <c r="I42" i="146"/>
  <c r="J42" i="146" s="1"/>
  <c r="G42" i="146"/>
  <c r="H42" i="146" s="1"/>
  <c r="E42" i="146"/>
  <c r="AB41" i="146"/>
  <c r="Z41" i="146"/>
  <c r="M41" i="146"/>
  <c r="N41" i="146" s="1"/>
  <c r="K41" i="146"/>
  <c r="L41" i="146" s="1"/>
  <c r="I41" i="146"/>
  <c r="J41" i="146" s="1"/>
  <c r="G41" i="146"/>
  <c r="H41" i="146" s="1"/>
  <c r="E41" i="146"/>
  <c r="F41" i="146" s="1"/>
  <c r="AB40" i="146"/>
  <c r="Z40" i="146"/>
  <c r="X40" i="146"/>
  <c r="V40" i="146"/>
  <c r="T40" i="146"/>
  <c r="AF40" i="146" s="1"/>
  <c r="M40" i="146"/>
  <c r="N40" i="146" s="1"/>
  <c r="K40" i="146"/>
  <c r="L40" i="146" s="1"/>
  <c r="I40" i="146"/>
  <c r="J40" i="146" s="1"/>
  <c r="G40" i="146"/>
  <c r="H40" i="146" s="1"/>
  <c r="E40" i="146"/>
  <c r="A40" i="146"/>
  <c r="A41" i="146" s="1"/>
  <c r="A42" i="146" s="1"/>
  <c r="AB39" i="146"/>
  <c r="Z39" i="146"/>
  <c r="X39" i="146"/>
  <c r="V39" i="146"/>
  <c r="T39" i="146"/>
  <c r="AF39" i="146" s="1"/>
  <c r="M39" i="146"/>
  <c r="N39" i="146" s="1"/>
  <c r="K39" i="146"/>
  <c r="L39" i="146" s="1"/>
  <c r="I39" i="146"/>
  <c r="J39" i="146" s="1"/>
  <c r="G39" i="146"/>
  <c r="H39" i="146" s="1"/>
  <c r="E39" i="146"/>
  <c r="F39" i="146" s="1"/>
  <c r="AB38" i="146"/>
  <c r="Z38" i="146"/>
  <c r="X38" i="146"/>
  <c r="V38" i="146"/>
  <c r="T38" i="146"/>
  <c r="AF38" i="146" s="1"/>
  <c r="AB37" i="146"/>
  <c r="Z37" i="146"/>
  <c r="X37" i="146"/>
  <c r="V37" i="146"/>
  <c r="T37" i="146"/>
  <c r="AF37" i="146" s="1"/>
  <c r="M37" i="146"/>
  <c r="N37" i="146" s="1"/>
  <c r="K37" i="146"/>
  <c r="L37" i="146" s="1"/>
  <c r="I37" i="146"/>
  <c r="J37" i="146" s="1"/>
  <c r="G37" i="146"/>
  <c r="H37" i="146" s="1"/>
  <c r="E37" i="146"/>
  <c r="AB36" i="146"/>
  <c r="Z36" i="146"/>
  <c r="X36" i="146"/>
  <c r="V36" i="146"/>
  <c r="T36" i="146"/>
  <c r="AC36" i="146" s="1"/>
  <c r="M36" i="146"/>
  <c r="N36" i="146" s="1"/>
  <c r="K36" i="146"/>
  <c r="L36" i="146" s="1"/>
  <c r="I36" i="146"/>
  <c r="J36" i="146" s="1"/>
  <c r="G36" i="146"/>
  <c r="H36" i="146" s="1"/>
  <c r="E36" i="146"/>
  <c r="AB35" i="146"/>
  <c r="Z35" i="146"/>
  <c r="X35" i="146"/>
  <c r="V35" i="146"/>
  <c r="T35" i="146"/>
  <c r="AF35" i="146" s="1"/>
  <c r="M35" i="146"/>
  <c r="N35" i="146" s="1"/>
  <c r="K35" i="146"/>
  <c r="L35" i="146" s="1"/>
  <c r="I35" i="146"/>
  <c r="J35" i="146" s="1"/>
  <c r="G35" i="146"/>
  <c r="H35" i="146" s="1"/>
  <c r="E35" i="146"/>
  <c r="AB34" i="146"/>
  <c r="Z34" i="146"/>
  <c r="X34" i="146"/>
  <c r="V34" i="146"/>
  <c r="T34" i="146"/>
  <c r="M34" i="146"/>
  <c r="N34" i="146" s="1"/>
  <c r="K34" i="146"/>
  <c r="L34" i="146" s="1"/>
  <c r="I34" i="146"/>
  <c r="J34" i="146" s="1"/>
  <c r="G34" i="146"/>
  <c r="H34" i="146" s="1"/>
  <c r="E34" i="146"/>
  <c r="F34" i="146" s="1"/>
  <c r="AB33" i="146"/>
  <c r="Z33" i="146"/>
  <c r="X33" i="146"/>
  <c r="V33" i="146"/>
  <c r="T33" i="146"/>
  <c r="AF33" i="146" s="1"/>
  <c r="M33" i="146"/>
  <c r="N33" i="146" s="1"/>
  <c r="K33" i="146"/>
  <c r="L33" i="146" s="1"/>
  <c r="I33" i="146"/>
  <c r="J33" i="146" s="1"/>
  <c r="G33" i="146"/>
  <c r="H33" i="146" s="1"/>
  <c r="E33" i="146"/>
  <c r="F33" i="146" s="1"/>
  <c r="AB32" i="146"/>
  <c r="Z32" i="146"/>
  <c r="X32" i="146"/>
  <c r="V32" i="146"/>
  <c r="T32" i="146"/>
  <c r="M32" i="146"/>
  <c r="N32" i="146" s="1"/>
  <c r="K32" i="146"/>
  <c r="L32" i="146" s="1"/>
  <c r="I32" i="146"/>
  <c r="J32" i="146" s="1"/>
  <c r="G32" i="146"/>
  <c r="H32" i="146" s="1"/>
  <c r="E32" i="146"/>
  <c r="F32" i="146" s="1"/>
  <c r="AB31" i="146"/>
  <c r="Z31" i="146"/>
  <c r="X31" i="146"/>
  <c r="V31" i="146"/>
  <c r="T31" i="146"/>
  <c r="M31" i="146"/>
  <c r="N31" i="146" s="1"/>
  <c r="K31" i="146"/>
  <c r="L31" i="146" s="1"/>
  <c r="I31" i="146"/>
  <c r="J31" i="146" s="1"/>
  <c r="G31" i="146"/>
  <c r="H31" i="146" s="1"/>
  <c r="E31" i="146"/>
  <c r="F31" i="146" s="1"/>
  <c r="AB30" i="146"/>
  <c r="Z30" i="146"/>
  <c r="X30" i="146"/>
  <c r="V30" i="146"/>
  <c r="T30" i="146"/>
  <c r="M30" i="146"/>
  <c r="N30" i="146" s="1"/>
  <c r="K30" i="146"/>
  <c r="L30" i="146" s="1"/>
  <c r="I30" i="146"/>
  <c r="J30" i="146" s="1"/>
  <c r="G30" i="146"/>
  <c r="H30" i="146" s="1"/>
  <c r="E30" i="146"/>
  <c r="F30" i="146" s="1"/>
  <c r="AB29" i="146"/>
  <c r="Z29" i="146"/>
  <c r="X29" i="146"/>
  <c r="V29" i="146"/>
  <c r="T29" i="146"/>
  <c r="M29" i="146"/>
  <c r="N29" i="146" s="1"/>
  <c r="K29" i="146"/>
  <c r="L29" i="146" s="1"/>
  <c r="I29" i="146"/>
  <c r="J29" i="146" s="1"/>
  <c r="G29" i="146"/>
  <c r="H29" i="146" s="1"/>
  <c r="E29" i="146"/>
  <c r="F29" i="146" s="1"/>
  <c r="AB28" i="146"/>
  <c r="Z28" i="146"/>
  <c r="X28" i="146"/>
  <c r="V28" i="146"/>
  <c r="T28" i="146"/>
  <c r="AF28" i="146" s="1"/>
  <c r="M28" i="146"/>
  <c r="N28" i="146" s="1"/>
  <c r="K28" i="146"/>
  <c r="L28" i="146" s="1"/>
  <c r="I28" i="146"/>
  <c r="J28" i="146" s="1"/>
  <c r="G28" i="146"/>
  <c r="H28" i="146" s="1"/>
  <c r="E28" i="146"/>
  <c r="F28" i="146" s="1"/>
  <c r="AB27" i="146"/>
  <c r="Z27" i="146"/>
  <c r="X27" i="146"/>
  <c r="V27" i="146"/>
  <c r="T27" i="146"/>
  <c r="AC27" i="146" s="1"/>
  <c r="M27" i="146"/>
  <c r="N27" i="146" s="1"/>
  <c r="K27" i="146"/>
  <c r="L27" i="146" s="1"/>
  <c r="I27" i="146"/>
  <c r="J27" i="146" s="1"/>
  <c r="G27" i="146"/>
  <c r="H27" i="146" s="1"/>
  <c r="E27" i="146"/>
  <c r="F27" i="146" s="1"/>
  <c r="AB26" i="146"/>
  <c r="Z26" i="146"/>
  <c r="X26" i="146"/>
  <c r="V26" i="146"/>
  <c r="T26" i="146"/>
  <c r="M26" i="146"/>
  <c r="N26" i="146" s="1"/>
  <c r="K26" i="146"/>
  <c r="L26" i="146" s="1"/>
  <c r="I26" i="146"/>
  <c r="J26" i="146" s="1"/>
  <c r="G26" i="146"/>
  <c r="H26" i="146" s="1"/>
  <c r="E26" i="146"/>
  <c r="F26" i="146" s="1"/>
  <c r="AB25" i="146"/>
  <c r="Z25" i="146"/>
  <c r="X25" i="146"/>
  <c r="V25" i="146"/>
  <c r="T25" i="146"/>
  <c r="AB23" i="146"/>
  <c r="Z23" i="146"/>
  <c r="X23" i="146"/>
  <c r="V23" i="146"/>
  <c r="T23" i="146"/>
  <c r="M23" i="146"/>
  <c r="N23" i="146" s="1"/>
  <c r="K23" i="146"/>
  <c r="L23" i="146" s="1"/>
  <c r="I23" i="146"/>
  <c r="J23" i="146" s="1"/>
  <c r="G23" i="146"/>
  <c r="H23" i="146" s="1"/>
  <c r="E23" i="146"/>
  <c r="F23" i="146" s="1"/>
  <c r="AB22" i="146"/>
  <c r="Z22" i="146"/>
  <c r="X22" i="146"/>
  <c r="V22" i="146"/>
  <c r="T22" i="146"/>
  <c r="AF22" i="146" s="1"/>
  <c r="M22" i="146"/>
  <c r="N22" i="146" s="1"/>
  <c r="K22" i="146"/>
  <c r="L22" i="146" s="1"/>
  <c r="I22" i="146"/>
  <c r="J22" i="146" s="1"/>
  <c r="G22" i="146"/>
  <c r="H22" i="146" s="1"/>
  <c r="E22" i="146"/>
  <c r="F22" i="146" s="1"/>
  <c r="A22" i="146"/>
  <c r="A23" i="146" s="1"/>
  <c r="AB21" i="146"/>
  <c r="Z21" i="146"/>
  <c r="X21" i="146"/>
  <c r="V21" i="146"/>
  <c r="T21" i="146"/>
  <c r="AF21" i="146" s="1"/>
  <c r="M21" i="146"/>
  <c r="N21" i="146" s="1"/>
  <c r="K21" i="146"/>
  <c r="L21" i="146" s="1"/>
  <c r="I21" i="146"/>
  <c r="J21" i="146" s="1"/>
  <c r="G21" i="146"/>
  <c r="H21" i="146" s="1"/>
  <c r="E21" i="146"/>
  <c r="AB20" i="146"/>
  <c r="Z20" i="146"/>
  <c r="X20" i="146"/>
  <c r="V20" i="146"/>
  <c r="T20" i="146"/>
  <c r="AF20" i="146" s="1"/>
  <c r="AB19" i="146"/>
  <c r="Z19" i="146"/>
  <c r="X19" i="146"/>
  <c r="V19" i="146"/>
  <c r="T19" i="146"/>
  <c r="M19" i="146"/>
  <c r="N19" i="146" s="1"/>
  <c r="K19" i="146"/>
  <c r="L19" i="146" s="1"/>
  <c r="I19" i="146"/>
  <c r="J19" i="146" s="1"/>
  <c r="G19" i="146"/>
  <c r="H19" i="146" s="1"/>
  <c r="E19" i="146"/>
  <c r="AB18" i="146"/>
  <c r="Z18" i="146"/>
  <c r="X18" i="146"/>
  <c r="V18" i="146"/>
  <c r="T18" i="146"/>
  <c r="AF18" i="146" s="1"/>
  <c r="M18" i="146"/>
  <c r="N18" i="146" s="1"/>
  <c r="K18" i="146"/>
  <c r="L18" i="146" s="1"/>
  <c r="I18" i="146"/>
  <c r="J18" i="146" s="1"/>
  <c r="G18" i="146"/>
  <c r="H18" i="146" s="1"/>
  <c r="E18" i="146"/>
  <c r="F18" i="146" s="1"/>
  <c r="AB17" i="146"/>
  <c r="Z17" i="146"/>
  <c r="X17" i="146"/>
  <c r="V17" i="146"/>
  <c r="T17" i="146"/>
  <c r="AF17" i="146" s="1"/>
  <c r="M17" i="146"/>
  <c r="N17" i="146" s="1"/>
  <c r="K17" i="146"/>
  <c r="L17" i="146" s="1"/>
  <c r="I17" i="146"/>
  <c r="J17" i="146" s="1"/>
  <c r="G17" i="146"/>
  <c r="H17" i="146" s="1"/>
  <c r="E17" i="146"/>
  <c r="F17" i="146" s="1"/>
  <c r="AB16" i="146"/>
  <c r="Z16" i="146"/>
  <c r="X16" i="146"/>
  <c r="V16" i="146"/>
  <c r="T16" i="146"/>
  <c r="M16" i="146"/>
  <c r="N16" i="146" s="1"/>
  <c r="K16" i="146"/>
  <c r="L16" i="146" s="1"/>
  <c r="I16" i="146"/>
  <c r="J16" i="146" s="1"/>
  <c r="G16" i="146"/>
  <c r="H16" i="146" s="1"/>
  <c r="E16" i="146"/>
  <c r="AB15" i="146"/>
  <c r="Z15" i="146"/>
  <c r="X15" i="146"/>
  <c r="V15" i="146"/>
  <c r="T15" i="146"/>
  <c r="AF15" i="146" s="1"/>
  <c r="M15" i="146"/>
  <c r="N15" i="146" s="1"/>
  <c r="K15" i="146"/>
  <c r="L15" i="146" s="1"/>
  <c r="I15" i="146"/>
  <c r="J15" i="146" s="1"/>
  <c r="G15" i="146"/>
  <c r="H15" i="146" s="1"/>
  <c r="E15" i="146"/>
  <c r="F15" i="146" s="1"/>
  <c r="A15" i="146"/>
  <c r="A16" i="146" s="1"/>
  <c r="A17" i="146" s="1"/>
  <c r="A18" i="146" s="1"/>
  <c r="A19" i="146" s="1"/>
  <c r="AB14" i="146"/>
  <c r="Z14" i="146"/>
  <c r="X14" i="146"/>
  <c r="V14" i="146"/>
  <c r="T14" i="146"/>
  <c r="M14" i="146"/>
  <c r="N14" i="146" s="1"/>
  <c r="K14" i="146"/>
  <c r="L14" i="146" s="1"/>
  <c r="I14" i="146"/>
  <c r="J14" i="146" s="1"/>
  <c r="G14" i="146"/>
  <c r="H14" i="146" s="1"/>
  <c r="E14" i="146"/>
  <c r="F14" i="146" s="1"/>
  <c r="AB13" i="146"/>
  <c r="Z13" i="146"/>
  <c r="X13" i="146"/>
  <c r="V13" i="146"/>
  <c r="T13" i="146"/>
  <c r="AC13" i="146" s="1"/>
  <c r="AJ13" i="146" s="1"/>
  <c r="AL13" i="146" s="1"/>
  <c r="AB11" i="146"/>
  <c r="Z11" i="146"/>
  <c r="X11" i="146"/>
  <c r="V11" i="146"/>
  <c r="T11" i="146"/>
  <c r="AF11" i="146" s="1"/>
  <c r="M11" i="146"/>
  <c r="N11" i="146" s="1"/>
  <c r="K11" i="146"/>
  <c r="L11" i="146" s="1"/>
  <c r="I11" i="146"/>
  <c r="J11" i="146" s="1"/>
  <c r="G11" i="146"/>
  <c r="H11" i="146" s="1"/>
  <c r="E11" i="146"/>
  <c r="F11" i="146" s="1"/>
  <c r="AB10" i="146"/>
  <c r="Z10" i="146"/>
  <c r="X10" i="146"/>
  <c r="V10" i="146"/>
  <c r="T10" i="146"/>
  <c r="AC10" i="146" s="1"/>
  <c r="M10" i="146"/>
  <c r="N10" i="146" s="1"/>
  <c r="K10" i="146"/>
  <c r="L10" i="146" s="1"/>
  <c r="I10" i="146"/>
  <c r="J10" i="146" s="1"/>
  <c r="G10" i="146"/>
  <c r="H10" i="146" s="1"/>
  <c r="E10" i="146"/>
  <c r="AB9" i="146"/>
  <c r="Z9" i="146"/>
  <c r="X9" i="146"/>
  <c r="V9" i="146"/>
  <c r="T9" i="146"/>
  <c r="M9" i="146"/>
  <c r="N9" i="146" s="1"/>
  <c r="K9" i="146"/>
  <c r="L9" i="146" s="1"/>
  <c r="I9" i="146"/>
  <c r="J9" i="146" s="1"/>
  <c r="G9" i="146"/>
  <c r="H9" i="146" s="1"/>
  <c r="E9" i="146"/>
  <c r="F9" i="146" s="1"/>
  <c r="A9" i="146"/>
  <c r="A10" i="146" s="1"/>
  <c r="A11" i="146" s="1"/>
  <c r="AB8" i="146"/>
  <c r="Z8" i="146"/>
  <c r="X8" i="146"/>
  <c r="V8" i="146"/>
  <c r="T8" i="146"/>
  <c r="M8" i="146"/>
  <c r="K8" i="146"/>
  <c r="L8" i="146" s="1"/>
  <c r="I8" i="146"/>
  <c r="G8" i="146"/>
  <c r="E8" i="146"/>
  <c r="T121" i="100"/>
  <c r="AJ121" i="100"/>
  <c r="G334" i="100"/>
  <c r="G333" i="100"/>
  <c r="AP331" i="100"/>
  <c r="AQ331" i="100" s="1"/>
  <c r="AN331" i="100"/>
  <c r="AO331" i="100" s="1"/>
  <c r="AM331" i="100"/>
  <c r="AB331" i="100"/>
  <c r="AC331" i="100" s="1"/>
  <c r="Z331" i="100"/>
  <c r="AA331" i="100" s="1"/>
  <c r="X331" i="100"/>
  <c r="Y331" i="100" s="1"/>
  <c r="V331" i="100"/>
  <c r="P331" i="100"/>
  <c r="Q331" i="100" s="1"/>
  <c r="N331" i="100"/>
  <c r="O331" i="100" s="1"/>
  <c r="L331" i="100"/>
  <c r="M331" i="100" s="1"/>
  <c r="J331" i="100"/>
  <c r="K331" i="100" s="1"/>
  <c r="H331" i="100"/>
  <c r="I331" i="100" s="1"/>
  <c r="B331" i="100"/>
  <c r="A331" i="100"/>
  <c r="AP330" i="100"/>
  <c r="AQ330" i="100" s="1"/>
  <c r="AN330" i="100"/>
  <c r="AO330" i="100" s="1"/>
  <c r="AM330" i="100"/>
  <c r="AB330" i="100"/>
  <c r="AE330" i="100" s="1"/>
  <c r="Z330" i="100"/>
  <c r="AA330" i="100" s="1"/>
  <c r="X330" i="100"/>
  <c r="Y330" i="100" s="1"/>
  <c r="V330" i="100"/>
  <c r="W330" i="100" s="1"/>
  <c r="P330" i="100"/>
  <c r="Q330" i="100" s="1"/>
  <c r="N330" i="100"/>
  <c r="O330" i="100" s="1"/>
  <c r="L330" i="100"/>
  <c r="M330" i="100" s="1"/>
  <c r="J330" i="100"/>
  <c r="K330" i="100" s="1"/>
  <c r="H330" i="100"/>
  <c r="I330" i="100" s="1"/>
  <c r="B330" i="100"/>
  <c r="A330" i="100"/>
  <c r="AP329" i="100"/>
  <c r="AQ329" i="100" s="1"/>
  <c r="AN329" i="100"/>
  <c r="AO329" i="100" s="1"/>
  <c r="AM329" i="100"/>
  <c r="AB329" i="100"/>
  <c r="Z329" i="100"/>
  <c r="AA329" i="100" s="1"/>
  <c r="X329" i="100"/>
  <c r="Y329" i="100" s="1"/>
  <c r="V329" i="100"/>
  <c r="P329" i="100"/>
  <c r="Q329" i="100" s="1"/>
  <c r="N329" i="100"/>
  <c r="O329" i="100" s="1"/>
  <c r="L329" i="100"/>
  <c r="M329" i="100" s="1"/>
  <c r="J329" i="100"/>
  <c r="K329" i="100" s="1"/>
  <c r="H329" i="100"/>
  <c r="B329" i="100"/>
  <c r="A329" i="100"/>
  <c r="AP328" i="100"/>
  <c r="AQ328" i="100" s="1"/>
  <c r="AN328" i="100"/>
  <c r="AO328" i="100" s="1"/>
  <c r="AM328" i="100"/>
  <c r="AB328" i="100"/>
  <c r="Z328" i="100"/>
  <c r="AA328" i="100" s="1"/>
  <c r="X328" i="100"/>
  <c r="Y328" i="100" s="1"/>
  <c r="V328" i="100"/>
  <c r="W328" i="100" s="1"/>
  <c r="P328" i="100"/>
  <c r="Q328" i="100" s="1"/>
  <c r="N328" i="100"/>
  <c r="O328" i="100" s="1"/>
  <c r="L328" i="100"/>
  <c r="M328" i="100" s="1"/>
  <c r="J328" i="100"/>
  <c r="K328" i="100" s="1"/>
  <c r="H328" i="100"/>
  <c r="B328" i="100"/>
  <c r="A328" i="100"/>
  <c r="AP327" i="100"/>
  <c r="AQ327" i="100" s="1"/>
  <c r="AN327" i="100"/>
  <c r="AO327" i="100" s="1"/>
  <c r="AM327" i="100"/>
  <c r="AB327" i="100"/>
  <c r="Z327" i="100"/>
  <c r="AA327" i="100" s="1"/>
  <c r="X327" i="100"/>
  <c r="Y327" i="100" s="1"/>
  <c r="V327" i="100"/>
  <c r="W327" i="100" s="1"/>
  <c r="P327" i="100"/>
  <c r="Q327" i="100" s="1"/>
  <c r="N327" i="100"/>
  <c r="O327" i="100" s="1"/>
  <c r="L327" i="100"/>
  <c r="M327" i="100" s="1"/>
  <c r="J327" i="100"/>
  <c r="K327" i="100" s="1"/>
  <c r="H327" i="100"/>
  <c r="I327" i="100" s="1"/>
  <c r="B327" i="100"/>
  <c r="A327" i="100"/>
  <c r="AP326" i="100"/>
  <c r="AQ326" i="100" s="1"/>
  <c r="AN326" i="100"/>
  <c r="AO326" i="100" s="1"/>
  <c r="AM326" i="100"/>
  <c r="AB326" i="100"/>
  <c r="Z326" i="100"/>
  <c r="AA326" i="100" s="1"/>
  <c r="X326" i="100"/>
  <c r="Y326" i="100" s="1"/>
  <c r="V326" i="100"/>
  <c r="P326" i="100"/>
  <c r="Q326" i="100" s="1"/>
  <c r="N326" i="100"/>
  <c r="O326" i="100" s="1"/>
  <c r="L326" i="100"/>
  <c r="M326" i="100" s="1"/>
  <c r="J326" i="100"/>
  <c r="K326" i="100" s="1"/>
  <c r="H326" i="100"/>
  <c r="B326" i="100"/>
  <c r="A326" i="100"/>
  <c r="AP325" i="100"/>
  <c r="AQ325" i="100" s="1"/>
  <c r="AN325" i="100"/>
  <c r="AO325" i="100" s="1"/>
  <c r="AM325" i="100"/>
  <c r="AB325" i="100"/>
  <c r="Z325" i="100"/>
  <c r="AA325" i="100" s="1"/>
  <c r="X325" i="100"/>
  <c r="Y325" i="100" s="1"/>
  <c r="V325" i="100"/>
  <c r="W325" i="100" s="1"/>
  <c r="P325" i="100"/>
  <c r="Q325" i="100" s="1"/>
  <c r="N325" i="100"/>
  <c r="O325" i="100" s="1"/>
  <c r="L325" i="100"/>
  <c r="M325" i="100" s="1"/>
  <c r="J325" i="100"/>
  <c r="K325" i="100" s="1"/>
  <c r="H325" i="100"/>
  <c r="I325" i="100" s="1"/>
  <c r="B325" i="100"/>
  <c r="A325" i="100"/>
  <c r="AP324" i="100"/>
  <c r="AQ324" i="100" s="1"/>
  <c r="AN324" i="100"/>
  <c r="AO324" i="100" s="1"/>
  <c r="AM324" i="100"/>
  <c r="AB324" i="100"/>
  <c r="Z324" i="100"/>
  <c r="AA324" i="100" s="1"/>
  <c r="X324" i="100"/>
  <c r="Y324" i="100" s="1"/>
  <c r="V324" i="100"/>
  <c r="P324" i="100"/>
  <c r="Q324" i="100" s="1"/>
  <c r="N324" i="100"/>
  <c r="O324" i="100" s="1"/>
  <c r="L324" i="100"/>
  <c r="M324" i="100" s="1"/>
  <c r="J324" i="100"/>
  <c r="K324" i="100" s="1"/>
  <c r="H324" i="100"/>
  <c r="I324" i="100" s="1"/>
  <c r="B324" i="100"/>
  <c r="A324" i="100"/>
  <c r="AP323" i="100"/>
  <c r="AQ323" i="100" s="1"/>
  <c r="AN323" i="100"/>
  <c r="AO323" i="100" s="1"/>
  <c r="AM323" i="100"/>
  <c r="AB323" i="100"/>
  <c r="AE323" i="100" s="1"/>
  <c r="Z323" i="100"/>
  <c r="AA323" i="100" s="1"/>
  <c r="X323" i="100"/>
  <c r="Y323" i="100" s="1"/>
  <c r="V323" i="100"/>
  <c r="W323" i="100" s="1"/>
  <c r="P323" i="100"/>
  <c r="Q323" i="100" s="1"/>
  <c r="N323" i="100"/>
  <c r="O323" i="100" s="1"/>
  <c r="L323" i="100"/>
  <c r="M323" i="100" s="1"/>
  <c r="J323" i="100"/>
  <c r="K323" i="100" s="1"/>
  <c r="H323" i="100"/>
  <c r="B323" i="100"/>
  <c r="A323" i="100"/>
  <c r="AP322" i="100"/>
  <c r="AQ322" i="100" s="1"/>
  <c r="AN322" i="100"/>
  <c r="AO322" i="100" s="1"/>
  <c r="AM322" i="100"/>
  <c r="AB322" i="100"/>
  <c r="Z322" i="100"/>
  <c r="AA322" i="100" s="1"/>
  <c r="X322" i="100"/>
  <c r="Y322" i="100" s="1"/>
  <c r="V322" i="100"/>
  <c r="W322" i="100" s="1"/>
  <c r="P322" i="100"/>
  <c r="Q322" i="100" s="1"/>
  <c r="N322" i="100"/>
  <c r="O322" i="100" s="1"/>
  <c r="L322" i="100"/>
  <c r="M322" i="100" s="1"/>
  <c r="J322" i="100"/>
  <c r="K322" i="100" s="1"/>
  <c r="H322" i="100"/>
  <c r="B322" i="100"/>
  <c r="A322" i="100"/>
  <c r="AP321" i="100"/>
  <c r="AQ321" i="100" s="1"/>
  <c r="AN321" i="100"/>
  <c r="AO321" i="100" s="1"/>
  <c r="AB321" i="100"/>
  <c r="Z321" i="100"/>
  <c r="AA321" i="100" s="1"/>
  <c r="X321" i="100"/>
  <c r="Y321" i="100" s="1"/>
  <c r="V321" i="100"/>
  <c r="W321" i="100" s="1"/>
  <c r="P321" i="100"/>
  <c r="Q321" i="100" s="1"/>
  <c r="N321" i="100"/>
  <c r="O321" i="100" s="1"/>
  <c r="L321" i="100"/>
  <c r="M321" i="100" s="1"/>
  <c r="J321" i="100"/>
  <c r="K321" i="100" s="1"/>
  <c r="H321" i="100"/>
  <c r="I321" i="100" s="1"/>
  <c r="B321" i="100"/>
  <c r="A321" i="100"/>
  <c r="AP320" i="100"/>
  <c r="AQ320" i="100" s="1"/>
  <c r="AN320" i="100"/>
  <c r="AO320" i="100" s="1"/>
  <c r="AM320" i="100"/>
  <c r="AB320" i="100"/>
  <c r="Z320" i="100"/>
  <c r="AA320" i="100" s="1"/>
  <c r="X320" i="100"/>
  <c r="Y320" i="100" s="1"/>
  <c r="V320" i="100"/>
  <c r="W320" i="100" s="1"/>
  <c r="P320" i="100"/>
  <c r="Q320" i="100" s="1"/>
  <c r="N320" i="100"/>
  <c r="O320" i="100" s="1"/>
  <c r="L320" i="100"/>
  <c r="M320" i="100" s="1"/>
  <c r="J320" i="100"/>
  <c r="K320" i="100" s="1"/>
  <c r="H320" i="100"/>
  <c r="I320" i="100" s="1"/>
  <c r="B320" i="100"/>
  <c r="A320" i="100"/>
  <c r="AP319" i="100"/>
  <c r="AQ319" i="100" s="1"/>
  <c r="AN319" i="100"/>
  <c r="AO319" i="100" s="1"/>
  <c r="AM319" i="100"/>
  <c r="AB319" i="100"/>
  <c r="Z319" i="100"/>
  <c r="AA319" i="100" s="1"/>
  <c r="X319" i="100"/>
  <c r="Y319" i="100" s="1"/>
  <c r="V319" i="100"/>
  <c r="W319" i="100" s="1"/>
  <c r="P319" i="100"/>
  <c r="Q319" i="100" s="1"/>
  <c r="N319" i="100"/>
  <c r="O319" i="100" s="1"/>
  <c r="L319" i="100"/>
  <c r="M319" i="100" s="1"/>
  <c r="J319" i="100"/>
  <c r="K319" i="100" s="1"/>
  <c r="H319" i="100"/>
  <c r="I319" i="100" s="1"/>
  <c r="B319" i="100"/>
  <c r="A319" i="100"/>
  <c r="AP318" i="100"/>
  <c r="AQ318" i="100" s="1"/>
  <c r="AN318" i="100"/>
  <c r="AO318" i="100" s="1"/>
  <c r="AM318" i="100"/>
  <c r="AB318" i="100"/>
  <c r="Z318" i="100"/>
  <c r="AA318" i="100" s="1"/>
  <c r="X318" i="100"/>
  <c r="Y318" i="100" s="1"/>
  <c r="V318" i="100"/>
  <c r="W318" i="100" s="1"/>
  <c r="P318" i="100"/>
  <c r="Q318" i="100" s="1"/>
  <c r="N318" i="100"/>
  <c r="O318" i="100" s="1"/>
  <c r="L318" i="100"/>
  <c r="M318" i="100" s="1"/>
  <c r="J318" i="100"/>
  <c r="K318" i="100" s="1"/>
  <c r="H318" i="100"/>
  <c r="I318" i="100" s="1"/>
  <c r="B318" i="100"/>
  <c r="A318" i="100"/>
  <c r="AP317" i="100"/>
  <c r="AQ317" i="100" s="1"/>
  <c r="AN317" i="100"/>
  <c r="AO317" i="100" s="1"/>
  <c r="AM317" i="100"/>
  <c r="AE317" i="100"/>
  <c r="AB317" i="100"/>
  <c r="AC317" i="100" s="1"/>
  <c r="Z317" i="100"/>
  <c r="AA317" i="100" s="1"/>
  <c r="X317" i="100"/>
  <c r="Y317" i="100" s="1"/>
  <c r="V317" i="100"/>
  <c r="P317" i="100"/>
  <c r="Q317" i="100" s="1"/>
  <c r="N317" i="100"/>
  <c r="O317" i="100" s="1"/>
  <c r="L317" i="100"/>
  <c r="M317" i="100" s="1"/>
  <c r="J317" i="100"/>
  <c r="K317" i="100" s="1"/>
  <c r="H317" i="100"/>
  <c r="I317" i="100" s="1"/>
  <c r="B317" i="100"/>
  <c r="A317" i="100"/>
  <c r="AP316" i="100"/>
  <c r="AQ316" i="100" s="1"/>
  <c r="AN316" i="100"/>
  <c r="AO316" i="100" s="1"/>
  <c r="AM316" i="100"/>
  <c r="AB316" i="100"/>
  <c r="Z316" i="100"/>
  <c r="AA316" i="100" s="1"/>
  <c r="X316" i="100"/>
  <c r="Y316" i="100" s="1"/>
  <c r="V316" i="100"/>
  <c r="W316" i="100" s="1"/>
  <c r="P316" i="100"/>
  <c r="Q316" i="100" s="1"/>
  <c r="N316" i="100"/>
  <c r="O316" i="100" s="1"/>
  <c r="L316" i="100"/>
  <c r="M316" i="100" s="1"/>
  <c r="J316" i="100"/>
  <c r="K316" i="100" s="1"/>
  <c r="H316" i="100"/>
  <c r="I316" i="100" s="1"/>
  <c r="B316" i="100"/>
  <c r="A316" i="100"/>
  <c r="AP315" i="100"/>
  <c r="AQ315" i="100" s="1"/>
  <c r="AN315" i="100"/>
  <c r="AO315" i="100" s="1"/>
  <c r="AM315" i="100"/>
  <c r="AB315" i="100"/>
  <c r="Z315" i="100"/>
  <c r="AA315" i="100" s="1"/>
  <c r="X315" i="100"/>
  <c r="Y315" i="100" s="1"/>
  <c r="V315" i="100"/>
  <c r="P315" i="100"/>
  <c r="Q315" i="100" s="1"/>
  <c r="N315" i="100"/>
  <c r="O315" i="100" s="1"/>
  <c r="L315" i="100"/>
  <c r="M315" i="100" s="1"/>
  <c r="J315" i="100"/>
  <c r="K315" i="100" s="1"/>
  <c r="H315" i="100"/>
  <c r="I315" i="100" s="1"/>
  <c r="B315" i="100"/>
  <c r="A315" i="100"/>
  <c r="AP314" i="100"/>
  <c r="AQ314" i="100" s="1"/>
  <c r="AN314" i="100"/>
  <c r="AO314" i="100" s="1"/>
  <c r="AM314" i="100"/>
  <c r="AB314" i="100"/>
  <c r="Z314" i="100"/>
  <c r="AA314" i="100" s="1"/>
  <c r="X314" i="100"/>
  <c r="Y314" i="100" s="1"/>
  <c r="V314" i="100"/>
  <c r="W314" i="100" s="1"/>
  <c r="P314" i="100"/>
  <c r="Q314" i="100" s="1"/>
  <c r="N314" i="100"/>
  <c r="O314" i="100" s="1"/>
  <c r="L314" i="100"/>
  <c r="M314" i="100" s="1"/>
  <c r="J314" i="100"/>
  <c r="K314" i="100" s="1"/>
  <c r="H314" i="100"/>
  <c r="B314" i="100"/>
  <c r="A314" i="100"/>
  <c r="AP313" i="100"/>
  <c r="AQ313" i="100" s="1"/>
  <c r="AN313" i="100"/>
  <c r="AO313" i="100" s="1"/>
  <c r="AM313" i="100"/>
  <c r="AB313" i="100"/>
  <c r="AE313" i="100" s="1"/>
  <c r="Z313" i="100"/>
  <c r="AA313" i="100" s="1"/>
  <c r="X313" i="100"/>
  <c r="Y313" i="100" s="1"/>
  <c r="V313" i="100"/>
  <c r="P313" i="100"/>
  <c r="Q313" i="100" s="1"/>
  <c r="N313" i="100"/>
  <c r="O313" i="100" s="1"/>
  <c r="L313" i="100"/>
  <c r="M313" i="100" s="1"/>
  <c r="J313" i="100"/>
  <c r="K313" i="100" s="1"/>
  <c r="H313" i="100"/>
  <c r="I313" i="100" s="1"/>
  <c r="B313" i="100"/>
  <c r="A313" i="100"/>
  <c r="AP312" i="100"/>
  <c r="AQ312" i="100" s="1"/>
  <c r="AN312" i="100"/>
  <c r="AO312" i="100" s="1"/>
  <c r="AM312" i="100"/>
  <c r="AB312" i="100"/>
  <c r="AE312" i="100" s="1"/>
  <c r="Z312" i="100"/>
  <c r="AA312" i="100" s="1"/>
  <c r="X312" i="100"/>
  <c r="Y312" i="100" s="1"/>
  <c r="V312" i="100"/>
  <c r="W312" i="100" s="1"/>
  <c r="P312" i="100"/>
  <c r="Q312" i="100" s="1"/>
  <c r="N312" i="100"/>
  <c r="O312" i="100" s="1"/>
  <c r="L312" i="100"/>
  <c r="M312" i="100" s="1"/>
  <c r="J312" i="100"/>
  <c r="K312" i="100" s="1"/>
  <c r="H312" i="100"/>
  <c r="I312" i="100" s="1"/>
  <c r="B312" i="100"/>
  <c r="A312" i="100"/>
  <c r="AP311" i="100"/>
  <c r="AQ311" i="100" s="1"/>
  <c r="AN311" i="100"/>
  <c r="AO311" i="100" s="1"/>
  <c r="AM311" i="100"/>
  <c r="AB311" i="100"/>
  <c r="Z311" i="100"/>
  <c r="AA311" i="100" s="1"/>
  <c r="X311" i="100"/>
  <c r="Y311" i="100" s="1"/>
  <c r="V311" i="100"/>
  <c r="P311" i="100"/>
  <c r="Q311" i="100" s="1"/>
  <c r="N311" i="100"/>
  <c r="O311" i="100" s="1"/>
  <c r="L311" i="100"/>
  <c r="M311" i="100" s="1"/>
  <c r="J311" i="100"/>
  <c r="K311" i="100" s="1"/>
  <c r="H311" i="100"/>
  <c r="B311" i="100"/>
  <c r="A311" i="100"/>
  <c r="AP310" i="100"/>
  <c r="AQ310" i="100" s="1"/>
  <c r="AN310" i="100"/>
  <c r="AO310" i="100" s="1"/>
  <c r="AM310" i="100"/>
  <c r="AB310" i="100"/>
  <c r="Z310" i="100"/>
  <c r="AA310" i="100" s="1"/>
  <c r="X310" i="100"/>
  <c r="Y310" i="100" s="1"/>
  <c r="V310" i="100"/>
  <c r="W310" i="100" s="1"/>
  <c r="P310" i="100"/>
  <c r="Q310" i="100" s="1"/>
  <c r="N310" i="100"/>
  <c r="O310" i="100" s="1"/>
  <c r="L310" i="100"/>
  <c r="M310" i="100" s="1"/>
  <c r="J310" i="100"/>
  <c r="K310" i="100" s="1"/>
  <c r="H310" i="100"/>
  <c r="B310" i="100"/>
  <c r="A310" i="100"/>
  <c r="AP309" i="100"/>
  <c r="AQ309" i="100" s="1"/>
  <c r="AN309" i="100"/>
  <c r="AO309" i="100" s="1"/>
  <c r="AM309" i="100"/>
  <c r="AB309" i="100"/>
  <c r="AE309" i="100" s="1"/>
  <c r="Z309" i="100"/>
  <c r="AA309" i="100" s="1"/>
  <c r="X309" i="100"/>
  <c r="Y309" i="100" s="1"/>
  <c r="V309" i="100"/>
  <c r="W309" i="100" s="1"/>
  <c r="P309" i="100"/>
  <c r="Q309" i="100" s="1"/>
  <c r="N309" i="100"/>
  <c r="O309" i="100" s="1"/>
  <c r="L309" i="100"/>
  <c r="M309" i="100" s="1"/>
  <c r="J309" i="100"/>
  <c r="K309" i="100" s="1"/>
  <c r="H309" i="100"/>
  <c r="B309" i="100"/>
  <c r="A309" i="100"/>
  <c r="AP308" i="100"/>
  <c r="AQ308" i="100" s="1"/>
  <c r="AN308" i="100"/>
  <c r="AO308" i="100" s="1"/>
  <c r="AB308" i="100"/>
  <c r="AC308" i="100" s="1"/>
  <c r="Z308" i="100"/>
  <c r="AA308" i="100" s="1"/>
  <c r="X308" i="100"/>
  <c r="Y308" i="100" s="1"/>
  <c r="V308" i="100"/>
  <c r="P308" i="100"/>
  <c r="Q308" i="100" s="1"/>
  <c r="N308" i="100"/>
  <c r="O308" i="100" s="1"/>
  <c r="L308" i="100"/>
  <c r="M308" i="100" s="1"/>
  <c r="J308" i="100"/>
  <c r="K308" i="100" s="1"/>
  <c r="H308" i="100"/>
  <c r="I308" i="100" s="1"/>
  <c r="B308" i="100"/>
  <c r="A308" i="100"/>
  <c r="AP307" i="100"/>
  <c r="AQ307" i="100" s="1"/>
  <c r="AN307" i="100"/>
  <c r="AO307" i="100" s="1"/>
  <c r="AM307" i="100"/>
  <c r="AB307" i="100"/>
  <c r="Z307" i="100"/>
  <c r="AA307" i="100" s="1"/>
  <c r="X307" i="100"/>
  <c r="Y307" i="100" s="1"/>
  <c r="V307" i="100"/>
  <c r="W307" i="100" s="1"/>
  <c r="P307" i="100"/>
  <c r="Q307" i="100" s="1"/>
  <c r="N307" i="100"/>
  <c r="O307" i="100" s="1"/>
  <c r="L307" i="100"/>
  <c r="M307" i="100" s="1"/>
  <c r="J307" i="100"/>
  <c r="K307" i="100" s="1"/>
  <c r="H307" i="100"/>
  <c r="I307" i="100" s="1"/>
  <c r="B307" i="100"/>
  <c r="A307" i="100"/>
  <c r="AP306" i="100"/>
  <c r="AQ306" i="100" s="1"/>
  <c r="AN306" i="100"/>
  <c r="AO306" i="100" s="1"/>
  <c r="AB306" i="100"/>
  <c r="AE306" i="100" s="1"/>
  <c r="Z306" i="100"/>
  <c r="AA306" i="100" s="1"/>
  <c r="X306" i="100"/>
  <c r="Y306" i="100" s="1"/>
  <c r="V306" i="100"/>
  <c r="W306" i="100" s="1"/>
  <c r="P306" i="100"/>
  <c r="Q306" i="100" s="1"/>
  <c r="N306" i="100"/>
  <c r="O306" i="100" s="1"/>
  <c r="L306" i="100"/>
  <c r="M306" i="100" s="1"/>
  <c r="J306" i="100"/>
  <c r="K306" i="100" s="1"/>
  <c r="H306" i="100"/>
  <c r="B306" i="100"/>
  <c r="A306" i="100"/>
  <c r="AP305" i="100"/>
  <c r="AQ305" i="100" s="1"/>
  <c r="AN305" i="100"/>
  <c r="AO305" i="100" s="1"/>
  <c r="AM305" i="100"/>
  <c r="AB305" i="100"/>
  <c r="Z305" i="100"/>
  <c r="AA305" i="100" s="1"/>
  <c r="X305" i="100"/>
  <c r="Y305" i="100" s="1"/>
  <c r="V305" i="100"/>
  <c r="P305" i="100"/>
  <c r="Q305" i="100" s="1"/>
  <c r="N305" i="100"/>
  <c r="O305" i="100" s="1"/>
  <c r="L305" i="100"/>
  <c r="M305" i="100" s="1"/>
  <c r="J305" i="100"/>
  <c r="K305" i="100" s="1"/>
  <c r="H305" i="100"/>
  <c r="I305" i="100" s="1"/>
  <c r="B305" i="100"/>
  <c r="A305" i="100"/>
  <c r="AP304" i="100"/>
  <c r="AQ304" i="100" s="1"/>
  <c r="AN304" i="100"/>
  <c r="AO304" i="100" s="1"/>
  <c r="AM304" i="100"/>
  <c r="AB304" i="100"/>
  <c r="AE304" i="100" s="1"/>
  <c r="Z304" i="100"/>
  <c r="AA304" i="100" s="1"/>
  <c r="X304" i="100"/>
  <c r="Y304" i="100" s="1"/>
  <c r="V304" i="100"/>
  <c r="W304" i="100" s="1"/>
  <c r="P304" i="100"/>
  <c r="Q304" i="100" s="1"/>
  <c r="N304" i="100"/>
  <c r="O304" i="100" s="1"/>
  <c r="L304" i="100"/>
  <c r="M304" i="100" s="1"/>
  <c r="J304" i="100"/>
  <c r="K304" i="100" s="1"/>
  <c r="H304" i="100"/>
  <c r="B304" i="100"/>
  <c r="A304" i="100"/>
  <c r="AP303" i="100"/>
  <c r="AQ303" i="100" s="1"/>
  <c r="AN303" i="100"/>
  <c r="AO303" i="100" s="1"/>
  <c r="AM303" i="100"/>
  <c r="AB303" i="100"/>
  <c r="Z303" i="100"/>
  <c r="AA303" i="100" s="1"/>
  <c r="X303" i="100"/>
  <c r="Y303" i="100" s="1"/>
  <c r="V303" i="100"/>
  <c r="P303" i="100"/>
  <c r="Q303" i="100" s="1"/>
  <c r="N303" i="100"/>
  <c r="O303" i="100" s="1"/>
  <c r="L303" i="100"/>
  <c r="M303" i="100" s="1"/>
  <c r="J303" i="100"/>
  <c r="K303" i="100" s="1"/>
  <c r="H303" i="100"/>
  <c r="I303" i="100" s="1"/>
  <c r="B303" i="100"/>
  <c r="A303" i="100"/>
  <c r="AP302" i="100"/>
  <c r="AQ302" i="100" s="1"/>
  <c r="AN302" i="100"/>
  <c r="AO302" i="100" s="1"/>
  <c r="AM302" i="100"/>
  <c r="AB302" i="100"/>
  <c r="AE302" i="100" s="1"/>
  <c r="Z302" i="100"/>
  <c r="AA302" i="100" s="1"/>
  <c r="X302" i="100"/>
  <c r="Y302" i="100" s="1"/>
  <c r="V302" i="100"/>
  <c r="W302" i="100" s="1"/>
  <c r="P302" i="100"/>
  <c r="Q302" i="100" s="1"/>
  <c r="N302" i="100"/>
  <c r="O302" i="100" s="1"/>
  <c r="L302" i="100"/>
  <c r="M302" i="100" s="1"/>
  <c r="J302" i="100"/>
  <c r="K302" i="100" s="1"/>
  <c r="H302" i="100"/>
  <c r="I302" i="100" s="1"/>
  <c r="B302" i="100"/>
  <c r="A302" i="100"/>
  <c r="AP301" i="100"/>
  <c r="AQ301" i="100" s="1"/>
  <c r="AN301" i="100"/>
  <c r="AO301" i="100" s="1"/>
  <c r="AB301" i="100"/>
  <c r="AC301" i="100" s="1"/>
  <c r="Z301" i="100"/>
  <c r="AA301" i="100" s="1"/>
  <c r="X301" i="100"/>
  <c r="Y301" i="100" s="1"/>
  <c r="V301" i="100"/>
  <c r="W301" i="100" s="1"/>
  <c r="P301" i="100"/>
  <c r="Q301" i="100" s="1"/>
  <c r="N301" i="100"/>
  <c r="O301" i="100" s="1"/>
  <c r="L301" i="100"/>
  <c r="M301" i="100" s="1"/>
  <c r="J301" i="100"/>
  <c r="K301" i="100" s="1"/>
  <c r="H301" i="100"/>
  <c r="I301" i="100" s="1"/>
  <c r="B301" i="100"/>
  <c r="A301" i="100"/>
  <c r="AP300" i="100"/>
  <c r="AN300" i="100"/>
  <c r="AB300" i="100"/>
  <c r="Z300" i="100"/>
  <c r="AA300" i="100" s="1"/>
  <c r="X300" i="100"/>
  <c r="Y300" i="100" s="1"/>
  <c r="V300" i="100"/>
  <c r="P300" i="100"/>
  <c r="Q300" i="100" s="1"/>
  <c r="N300" i="100"/>
  <c r="O300" i="100" s="1"/>
  <c r="L300" i="100"/>
  <c r="J300" i="100"/>
  <c r="H300" i="100"/>
  <c r="B300" i="100"/>
  <c r="A300" i="100"/>
  <c r="AP299" i="100"/>
  <c r="AQ299" i="100" s="1"/>
  <c r="AN299" i="100"/>
  <c r="AO299" i="100" s="1"/>
  <c r="AM299" i="100"/>
  <c r="AB299" i="100"/>
  <c r="AC299" i="100" s="1"/>
  <c r="Z299" i="100"/>
  <c r="AA299" i="100" s="1"/>
  <c r="X299" i="100"/>
  <c r="Y299" i="100" s="1"/>
  <c r="V299" i="100"/>
  <c r="W299" i="100" s="1"/>
  <c r="P299" i="100"/>
  <c r="Q299" i="100" s="1"/>
  <c r="N299" i="100"/>
  <c r="O299" i="100" s="1"/>
  <c r="L299" i="100"/>
  <c r="M299" i="100" s="1"/>
  <c r="J299" i="100"/>
  <c r="K299" i="100" s="1"/>
  <c r="H299" i="100"/>
  <c r="I299" i="100" s="1"/>
  <c r="B299" i="100"/>
  <c r="A299" i="100"/>
  <c r="AP298" i="100"/>
  <c r="AQ298" i="100" s="1"/>
  <c r="AN298" i="100"/>
  <c r="AO298" i="100" s="1"/>
  <c r="AM298" i="100"/>
  <c r="AB298" i="100"/>
  <c r="AC298" i="100" s="1"/>
  <c r="Z298" i="100"/>
  <c r="AA298" i="100" s="1"/>
  <c r="X298" i="100"/>
  <c r="Y298" i="100" s="1"/>
  <c r="V298" i="100"/>
  <c r="P298" i="100"/>
  <c r="Q298" i="100" s="1"/>
  <c r="N298" i="100"/>
  <c r="O298" i="100" s="1"/>
  <c r="L298" i="100"/>
  <c r="M298" i="100" s="1"/>
  <c r="J298" i="100"/>
  <c r="K298" i="100" s="1"/>
  <c r="H298" i="100"/>
  <c r="I298" i="100" s="1"/>
  <c r="B298" i="100"/>
  <c r="A298" i="100"/>
  <c r="AP297" i="100"/>
  <c r="AQ297" i="100" s="1"/>
  <c r="AN297" i="100"/>
  <c r="AO297" i="100" s="1"/>
  <c r="AB297" i="100"/>
  <c r="AE297" i="100" s="1"/>
  <c r="Z297" i="100"/>
  <c r="AA297" i="100" s="1"/>
  <c r="X297" i="100"/>
  <c r="Y297" i="100" s="1"/>
  <c r="V297" i="100"/>
  <c r="W297" i="100" s="1"/>
  <c r="P297" i="100"/>
  <c r="Q297" i="100" s="1"/>
  <c r="N297" i="100"/>
  <c r="O297" i="100" s="1"/>
  <c r="L297" i="100"/>
  <c r="M297" i="100" s="1"/>
  <c r="J297" i="100"/>
  <c r="K297" i="100" s="1"/>
  <c r="H297" i="100"/>
  <c r="I297" i="100" s="1"/>
  <c r="B297" i="100"/>
  <c r="A297" i="100"/>
  <c r="AP296" i="100"/>
  <c r="AQ296" i="100" s="1"/>
  <c r="AN296" i="100"/>
  <c r="AO296" i="100" s="1"/>
  <c r="AB296" i="100"/>
  <c r="Z296" i="100"/>
  <c r="AA296" i="100" s="1"/>
  <c r="X296" i="100"/>
  <c r="Y296" i="100" s="1"/>
  <c r="V296" i="100"/>
  <c r="W296" i="100" s="1"/>
  <c r="P296" i="100"/>
  <c r="Q296" i="100" s="1"/>
  <c r="N296" i="100"/>
  <c r="O296" i="100" s="1"/>
  <c r="L296" i="100"/>
  <c r="M296" i="100" s="1"/>
  <c r="J296" i="100"/>
  <c r="K296" i="100" s="1"/>
  <c r="H296" i="100"/>
  <c r="I296" i="100" s="1"/>
  <c r="B296" i="100"/>
  <c r="A296" i="100"/>
  <c r="AP295" i="100"/>
  <c r="AQ295" i="100" s="1"/>
  <c r="AN295" i="100"/>
  <c r="AO295" i="100" s="1"/>
  <c r="AM295" i="100"/>
  <c r="AB295" i="100"/>
  <c r="AC295" i="100" s="1"/>
  <c r="Z295" i="100"/>
  <c r="AA295" i="100" s="1"/>
  <c r="X295" i="100"/>
  <c r="Y295" i="100" s="1"/>
  <c r="V295" i="100"/>
  <c r="P295" i="100"/>
  <c r="Q295" i="100" s="1"/>
  <c r="N295" i="100"/>
  <c r="O295" i="100" s="1"/>
  <c r="L295" i="100"/>
  <c r="M295" i="100" s="1"/>
  <c r="J295" i="100"/>
  <c r="K295" i="100" s="1"/>
  <c r="H295" i="100"/>
  <c r="I295" i="100" s="1"/>
  <c r="B295" i="100"/>
  <c r="A295" i="100"/>
  <c r="AP294" i="100"/>
  <c r="AQ294" i="100" s="1"/>
  <c r="AN294" i="100"/>
  <c r="AO294" i="100" s="1"/>
  <c r="AM294" i="100"/>
  <c r="AB294" i="100"/>
  <c r="Z294" i="100"/>
  <c r="AA294" i="100" s="1"/>
  <c r="X294" i="100"/>
  <c r="Y294" i="100" s="1"/>
  <c r="V294" i="100"/>
  <c r="W294" i="100" s="1"/>
  <c r="P294" i="100"/>
  <c r="Q294" i="100" s="1"/>
  <c r="N294" i="100"/>
  <c r="O294" i="100" s="1"/>
  <c r="L294" i="100"/>
  <c r="M294" i="100" s="1"/>
  <c r="J294" i="100"/>
  <c r="K294" i="100" s="1"/>
  <c r="H294" i="100"/>
  <c r="I294" i="100" s="1"/>
  <c r="B294" i="100"/>
  <c r="A294" i="100"/>
  <c r="AP293" i="100"/>
  <c r="AQ293" i="100" s="1"/>
  <c r="AN293" i="100"/>
  <c r="AO293" i="100" s="1"/>
  <c r="AM293" i="100"/>
  <c r="AB293" i="100"/>
  <c r="Z293" i="100"/>
  <c r="AA293" i="100" s="1"/>
  <c r="X293" i="100"/>
  <c r="Y293" i="100" s="1"/>
  <c r="V293" i="100"/>
  <c r="W293" i="100" s="1"/>
  <c r="P293" i="100"/>
  <c r="Q293" i="100" s="1"/>
  <c r="N293" i="100"/>
  <c r="O293" i="100" s="1"/>
  <c r="L293" i="100"/>
  <c r="M293" i="100" s="1"/>
  <c r="J293" i="100"/>
  <c r="K293" i="100" s="1"/>
  <c r="H293" i="100"/>
  <c r="I293" i="100" s="1"/>
  <c r="B293" i="100"/>
  <c r="A293" i="100"/>
  <c r="AP292" i="100"/>
  <c r="AQ292" i="100" s="1"/>
  <c r="AN292" i="100"/>
  <c r="AO292" i="100" s="1"/>
  <c r="AB292" i="100"/>
  <c r="AE292" i="100" s="1"/>
  <c r="Z292" i="100"/>
  <c r="AA292" i="100" s="1"/>
  <c r="X292" i="100"/>
  <c r="Y292" i="100" s="1"/>
  <c r="V292" i="100"/>
  <c r="W292" i="100" s="1"/>
  <c r="P292" i="100"/>
  <c r="Q292" i="100" s="1"/>
  <c r="N292" i="100"/>
  <c r="O292" i="100" s="1"/>
  <c r="L292" i="100"/>
  <c r="M292" i="100" s="1"/>
  <c r="J292" i="100"/>
  <c r="K292" i="100" s="1"/>
  <c r="H292" i="100"/>
  <c r="I292" i="100" s="1"/>
  <c r="B292" i="100"/>
  <c r="A292" i="100"/>
  <c r="AP291" i="100"/>
  <c r="AQ291" i="100" s="1"/>
  <c r="AN291" i="100"/>
  <c r="AO291" i="100" s="1"/>
  <c r="AB291" i="100"/>
  <c r="Z291" i="100"/>
  <c r="AA291" i="100" s="1"/>
  <c r="X291" i="100"/>
  <c r="Y291" i="100" s="1"/>
  <c r="V291" i="100"/>
  <c r="P291" i="100"/>
  <c r="Q291" i="100" s="1"/>
  <c r="N291" i="100"/>
  <c r="O291" i="100" s="1"/>
  <c r="L291" i="100"/>
  <c r="M291" i="100" s="1"/>
  <c r="J291" i="100"/>
  <c r="K291" i="100" s="1"/>
  <c r="H291" i="100"/>
  <c r="B291" i="100"/>
  <c r="A291" i="100"/>
  <c r="AP290" i="100"/>
  <c r="AQ290" i="100" s="1"/>
  <c r="AN290" i="100"/>
  <c r="AO290" i="100" s="1"/>
  <c r="AB290" i="100"/>
  <c r="AC290" i="100" s="1"/>
  <c r="Z290" i="100"/>
  <c r="AA290" i="100" s="1"/>
  <c r="X290" i="100"/>
  <c r="Y290" i="100" s="1"/>
  <c r="V290" i="100"/>
  <c r="W290" i="100" s="1"/>
  <c r="P290" i="100"/>
  <c r="Q290" i="100" s="1"/>
  <c r="N290" i="100"/>
  <c r="O290" i="100" s="1"/>
  <c r="L290" i="100"/>
  <c r="M290" i="100" s="1"/>
  <c r="J290" i="100"/>
  <c r="K290" i="100" s="1"/>
  <c r="H290" i="100"/>
  <c r="I290" i="100" s="1"/>
  <c r="B290" i="100"/>
  <c r="A290" i="100"/>
  <c r="AP289" i="100"/>
  <c r="AQ289" i="100" s="1"/>
  <c r="AN289" i="100"/>
  <c r="AO289" i="100" s="1"/>
  <c r="AB289" i="100"/>
  <c r="Z289" i="100"/>
  <c r="AA289" i="100" s="1"/>
  <c r="X289" i="100"/>
  <c r="Y289" i="100" s="1"/>
  <c r="V289" i="100"/>
  <c r="W289" i="100" s="1"/>
  <c r="P289" i="100"/>
  <c r="Q289" i="100" s="1"/>
  <c r="N289" i="100"/>
  <c r="O289" i="100" s="1"/>
  <c r="L289" i="100"/>
  <c r="M289" i="100" s="1"/>
  <c r="J289" i="100"/>
  <c r="H289" i="100"/>
  <c r="I289" i="100" s="1"/>
  <c r="B289" i="100"/>
  <c r="A289" i="100"/>
  <c r="AP288" i="100"/>
  <c r="AQ288" i="100" s="1"/>
  <c r="AN288" i="100"/>
  <c r="AO288" i="100" s="1"/>
  <c r="AB288" i="100"/>
  <c r="Z288" i="100"/>
  <c r="AA288" i="100" s="1"/>
  <c r="X288" i="100"/>
  <c r="Y288" i="100" s="1"/>
  <c r="V288" i="100"/>
  <c r="W288" i="100" s="1"/>
  <c r="P288" i="100"/>
  <c r="Q288" i="100" s="1"/>
  <c r="N288" i="100"/>
  <c r="O288" i="100" s="1"/>
  <c r="L288" i="100"/>
  <c r="M288" i="100" s="1"/>
  <c r="J288" i="100"/>
  <c r="K288" i="100" s="1"/>
  <c r="H288" i="100"/>
  <c r="B288" i="100"/>
  <c r="A288" i="100"/>
  <c r="AP287" i="100"/>
  <c r="AQ287" i="100" s="1"/>
  <c r="AN287" i="100"/>
  <c r="AO287" i="100" s="1"/>
  <c r="AB287" i="100"/>
  <c r="Z287" i="100"/>
  <c r="AA287" i="100" s="1"/>
  <c r="X287" i="100"/>
  <c r="Y287" i="100" s="1"/>
  <c r="V287" i="100"/>
  <c r="P287" i="100"/>
  <c r="Q287" i="100" s="1"/>
  <c r="N287" i="100"/>
  <c r="O287" i="100" s="1"/>
  <c r="L287" i="100"/>
  <c r="M287" i="100" s="1"/>
  <c r="J287" i="100"/>
  <c r="K287" i="100" s="1"/>
  <c r="H287" i="100"/>
  <c r="B287" i="100"/>
  <c r="A287" i="100"/>
  <c r="AP286" i="100"/>
  <c r="AQ286" i="100" s="1"/>
  <c r="AN286" i="100"/>
  <c r="AO286" i="100" s="1"/>
  <c r="AB286" i="100"/>
  <c r="Z286" i="100"/>
  <c r="AA286" i="100" s="1"/>
  <c r="X286" i="100"/>
  <c r="Y286" i="100" s="1"/>
  <c r="V286" i="100"/>
  <c r="P286" i="100"/>
  <c r="Q286" i="100" s="1"/>
  <c r="N286" i="100"/>
  <c r="O286" i="100" s="1"/>
  <c r="L286" i="100"/>
  <c r="M286" i="100" s="1"/>
  <c r="J286" i="100"/>
  <c r="K286" i="100" s="1"/>
  <c r="H286" i="100"/>
  <c r="I286" i="100" s="1"/>
  <c r="B286" i="100"/>
  <c r="A286" i="100"/>
  <c r="AP285" i="100"/>
  <c r="AQ285" i="100" s="1"/>
  <c r="AN285" i="100"/>
  <c r="AO285" i="100" s="1"/>
  <c r="AB285" i="100"/>
  <c r="Z285" i="100"/>
  <c r="AA285" i="100" s="1"/>
  <c r="X285" i="100"/>
  <c r="Y285" i="100" s="1"/>
  <c r="V285" i="100"/>
  <c r="W285" i="100" s="1"/>
  <c r="P285" i="100"/>
  <c r="Q285" i="100" s="1"/>
  <c r="N285" i="100"/>
  <c r="O285" i="100" s="1"/>
  <c r="L285" i="100"/>
  <c r="M285" i="100" s="1"/>
  <c r="J285" i="100"/>
  <c r="H285" i="100"/>
  <c r="I285" i="100" s="1"/>
  <c r="B285" i="100"/>
  <c r="A285" i="100"/>
  <c r="AP284" i="100"/>
  <c r="AQ284" i="100" s="1"/>
  <c r="AN284" i="100"/>
  <c r="AO284" i="100" s="1"/>
  <c r="AB284" i="100"/>
  <c r="Z284" i="100"/>
  <c r="AA284" i="100" s="1"/>
  <c r="X284" i="100"/>
  <c r="Y284" i="100" s="1"/>
  <c r="V284" i="100"/>
  <c r="W284" i="100" s="1"/>
  <c r="P284" i="100"/>
  <c r="Q284" i="100" s="1"/>
  <c r="N284" i="100"/>
  <c r="O284" i="100" s="1"/>
  <c r="L284" i="100"/>
  <c r="M284" i="100" s="1"/>
  <c r="J284" i="100"/>
  <c r="K284" i="100" s="1"/>
  <c r="H284" i="100"/>
  <c r="B284" i="100"/>
  <c r="A284" i="100"/>
  <c r="AP283" i="100"/>
  <c r="AQ283" i="100" s="1"/>
  <c r="AN283" i="100"/>
  <c r="AO283" i="100" s="1"/>
  <c r="AB283" i="100"/>
  <c r="Z283" i="100"/>
  <c r="AA283" i="100" s="1"/>
  <c r="X283" i="100"/>
  <c r="Y283" i="100" s="1"/>
  <c r="V283" i="100"/>
  <c r="P283" i="100"/>
  <c r="Q283" i="100" s="1"/>
  <c r="N283" i="100"/>
  <c r="O283" i="100" s="1"/>
  <c r="L283" i="100"/>
  <c r="M283" i="100" s="1"/>
  <c r="J283" i="100"/>
  <c r="K283" i="100" s="1"/>
  <c r="H283" i="100"/>
  <c r="B283" i="100"/>
  <c r="A283" i="100"/>
  <c r="AP282" i="100"/>
  <c r="AQ282" i="100" s="1"/>
  <c r="AN282" i="100"/>
  <c r="AO282" i="100" s="1"/>
  <c r="AB282" i="100"/>
  <c r="Z282" i="100"/>
  <c r="AA282" i="100" s="1"/>
  <c r="X282" i="100"/>
  <c r="Y282" i="100" s="1"/>
  <c r="V282" i="100"/>
  <c r="W282" i="100" s="1"/>
  <c r="P282" i="100"/>
  <c r="Q282" i="100" s="1"/>
  <c r="N282" i="100"/>
  <c r="O282" i="100" s="1"/>
  <c r="L282" i="100"/>
  <c r="M282" i="100" s="1"/>
  <c r="J282" i="100"/>
  <c r="K282" i="100" s="1"/>
  <c r="H282" i="100"/>
  <c r="I282" i="100" s="1"/>
  <c r="B282" i="100"/>
  <c r="A282" i="100"/>
  <c r="AP281" i="100"/>
  <c r="AQ281" i="100" s="1"/>
  <c r="AN281" i="100"/>
  <c r="AO281" i="100" s="1"/>
  <c r="AB281" i="100"/>
  <c r="Z281" i="100"/>
  <c r="AA281" i="100" s="1"/>
  <c r="X281" i="100"/>
  <c r="Y281" i="100" s="1"/>
  <c r="V281" i="100"/>
  <c r="W281" i="100" s="1"/>
  <c r="P281" i="100"/>
  <c r="Q281" i="100" s="1"/>
  <c r="N281" i="100"/>
  <c r="O281" i="100" s="1"/>
  <c r="L281" i="100"/>
  <c r="M281" i="100" s="1"/>
  <c r="J281" i="100"/>
  <c r="K281" i="100" s="1"/>
  <c r="H281" i="100"/>
  <c r="I281" i="100" s="1"/>
  <c r="B281" i="100"/>
  <c r="A281" i="100"/>
  <c r="AP280" i="100"/>
  <c r="AQ280" i="100" s="1"/>
  <c r="AN280" i="100"/>
  <c r="AO280" i="100" s="1"/>
  <c r="AB280" i="100"/>
  <c r="Z280" i="100"/>
  <c r="AA280" i="100" s="1"/>
  <c r="X280" i="100"/>
  <c r="Y280" i="100" s="1"/>
  <c r="V280" i="100"/>
  <c r="W280" i="100" s="1"/>
  <c r="P280" i="100"/>
  <c r="Q280" i="100" s="1"/>
  <c r="N280" i="100"/>
  <c r="O280" i="100" s="1"/>
  <c r="L280" i="100"/>
  <c r="M280" i="100" s="1"/>
  <c r="J280" i="100"/>
  <c r="K280" i="100" s="1"/>
  <c r="H280" i="100"/>
  <c r="B280" i="100"/>
  <c r="A280" i="100"/>
  <c r="AP279" i="100"/>
  <c r="AQ279" i="100" s="1"/>
  <c r="AN279" i="100"/>
  <c r="AO279" i="100" s="1"/>
  <c r="AB279" i="100"/>
  <c r="Z279" i="100"/>
  <c r="AA279" i="100" s="1"/>
  <c r="X279" i="100"/>
  <c r="Y279" i="100" s="1"/>
  <c r="V279" i="100"/>
  <c r="P279" i="100"/>
  <c r="Q279" i="100" s="1"/>
  <c r="N279" i="100"/>
  <c r="O279" i="100" s="1"/>
  <c r="L279" i="100"/>
  <c r="M279" i="100" s="1"/>
  <c r="J279" i="100"/>
  <c r="K279" i="100" s="1"/>
  <c r="H279" i="100"/>
  <c r="B279" i="100"/>
  <c r="A279" i="100"/>
  <c r="AP278" i="100"/>
  <c r="AQ278" i="100" s="1"/>
  <c r="AN278" i="100"/>
  <c r="AO278" i="100" s="1"/>
  <c r="AM278" i="100"/>
  <c r="AB278" i="100"/>
  <c r="Z278" i="100"/>
  <c r="AA278" i="100" s="1"/>
  <c r="X278" i="100"/>
  <c r="V278" i="100"/>
  <c r="W278" i="100" s="1"/>
  <c r="P278" i="100"/>
  <c r="Q278" i="100" s="1"/>
  <c r="N278" i="100"/>
  <c r="O278" i="100" s="1"/>
  <c r="L278" i="100"/>
  <c r="M278" i="100" s="1"/>
  <c r="J278" i="100"/>
  <c r="K278" i="100" s="1"/>
  <c r="H278" i="100"/>
  <c r="B278" i="100"/>
  <c r="A278" i="100"/>
  <c r="AP277" i="100"/>
  <c r="AQ277" i="100" s="1"/>
  <c r="AN277" i="100"/>
  <c r="AO277" i="100" s="1"/>
  <c r="AM277" i="100"/>
  <c r="AB277" i="100"/>
  <c r="Z277" i="100"/>
  <c r="AA277" i="100" s="1"/>
  <c r="X277" i="100"/>
  <c r="Y277" i="100" s="1"/>
  <c r="V277" i="100"/>
  <c r="W277" i="100" s="1"/>
  <c r="P277" i="100"/>
  <c r="Q277" i="100" s="1"/>
  <c r="N277" i="100"/>
  <c r="O277" i="100" s="1"/>
  <c r="L277" i="100"/>
  <c r="M277" i="100" s="1"/>
  <c r="J277" i="100"/>
  <c r="K277" i="100" s="1"/>
  <c r="H277" i="100"/>
  <c r="I277" i="100" s="1"/>
  <c r="B277" i="100"/>
  <c r="A277" i="100"/>
  <c r="AP276" i="100"/>
  <c r="AQ276" i="100" s="1"/>
  <c r="AN276" i="100"/>
  <c r="AO276" i="100" s="1"/>
  <c r="AB276" i="100"/>
  <c r="Z276" i="100"/>
  <c r="AA276" i="100" s="1"/>
  <c r="X276" i="100"/>
  <c r="Y276" i="100" s="1"/>
  <c r="V276" i="100"/>
  <c r="W276" i="100" s="1"/>
  <c r="P276" i="100"/>
  <c r="Q276" i="100" s="1"/>
  <c r="N276" i="100"/>
  <c r="O276" i="100" s="1"/>
  <c r="L276" i="100"/>
  <c r="M276" i="100" s="1"/>
  <c r="J276" i="100"/>
  <c r="K276" i="100" s="1"/>
  <c r="H276" i="100"/>
  <c r="I276" i="100" s="1"/>
  <c r="B276" i="100"/>
  <c r="A276" i="100"/>
  <c r="AP275" i="100"/>
  <c r="AQ275" i="100" s="1"/>
  <c r="AN275" i="100"/>
  <c r="AO275" i="100" s="1"/>
  <c r="AM275" i="100"/>
  <c r="AB275" i="100"/>
  <c r="Z275" i="100"/>
  <c r="AA275" i="100" s="1"/>
  <c r="X275" i="100"/>
  <c r="Y275" i="100" s="1"/>
  <c r="V275" i="100"/>
  <c r="P275" i="100"/>
  <c r="Q275" i="100" s="1"/>
  <c r="N275" i="100"/>
  <c r="O275" i="100" s="1"/>
  <c r="L275" i="100"/>
  <c r="M275" i="100" s="1"/>
  <c r="J275" i="100"/>
  <c r="K275" i="100" s="1"/>
  <c r="H275" i="100"/>
  <c r="I275" i="100" s="1"/>
  <c r="B275" i="100"/>
  <c r="A275" i="100"/>
  <c r="AP274" i="100"/>
  <c r="AQ274" i="100" s="1"/>
  <c r="AN274" i="100"/>
  <c r="AO274" i="100" s="1"/>
  <c r="AB274" i="100"/>
  <c r="Z274" i="100"/>
  <c r="AA274" i="100" s="1"/>
  <c r="X274" i="100"/>
  <c r="Y274" i="100" s="1"/>
  <c r="V274" i="100"/>
  <c r="W274" i="100" s="1"/>
  <c r="P274" i="100"/>
  <c r="Q274" i="100" s="1"/>
  <c r="N274" i="100"/>
  <c r="O274" i="100" s="1"/>
  <c r="L274" i="100"/>
  <c r="M274" i="100" s="1"/>
  <c r="J274" i="100"/>
  <c r="K274" i="100" s="1"/>
  <c r="H274" i="100"/>
  <c r="I274" i="100" s="1"/>
  <c r="B274" i="100"/>
  <c r="A274" i="100"/>
  <c r="AP273" i="100"/>
  <c r="AQ273" i="100" s="1"/>
  <c r="AN273" i="100"/>
  <c r="AO273" i="100" s="1"/>
  <c r="AM273" i="100"/>
  <c r="AB273" i="100"/>
  <c r="AC273" i="100" s="1"/>
  <c r="Z273" i="100"/>
  <c r="AA273" i="100" s="1"/>
  <c r="X273" i="100"/>
  <c r="Y273" i="100" s="1"/>
  <c r="V273" i="100"/>
  <c r="W273" i="100" s="1"/>
  <c r="P273" i="100"/>
  <c r="Q273" i="100" s="1"/>
  <c r="N273" i="100"/>
  <c r="O273" i="100" s="1"/>
  <c r="L273" i="100"/>
  <c r="M273" i="100" s="1"/>
  <c r="J273" i="100"/>
  <c r="K273" i="100" s="1"/>
  <c r="H273" i="100"/>
  <c r="B273" i="100"/>
  <c r="A273" i="100"/>
  <c r="AP272" i="100"/>
  <c r="AQ272" i="100" s="1"/>
  <c r="AN272" i="100"/>
  <c r="AO272" i="100" s="1"/>
  <c r="AB272" i="100"/>
  <c r="Z272" i="100"/>
  <c r="AA272" i="100" s="1"/>
  <c r="X272" i="100"/>
  <c r="Y272" i="100" s="1"/>
  <c r="V272" i="100"/>
  <c r="P272" i="100"/>
  <c r="Q272" i="100" s="1"/>
  <c r="N272" i="100"/>
  <c r="O272" i="100" s="1"/>
  <c r="L272" i="100"/>
  <c r="M272" i="100" s="1"/>
  <c r="J272" i="100"/>
  <c r="K272" i="100" s="1"/>
  <c r="H272" i="100"/>
  <c r="I272" i="100" s="1"/>
  <c r="B272" i="100"/>
  <c r="A272" i="100"/>
  <c r="AP271" i="100"/>
  <c r="AQ271" i="100" s="1"/>
  <c r="AN271" i="100"/>
  <c r="AO271" i="100" s="1"/>
  <c r="AB271" i="100"/>
  <c r="Z271" i="100"/>
  <c r="AA271" i="100" s="1"/>
  <c r="X271" i="100"/>
  <c r="Y271" i="100" s="1"/>
  <c r="V271" i="100"/>
  <c r="W271" i="100" s="1"/>
  <c r="P271" i="100"/>
  <c r="Q271" i="100" s="1"/>
  <c r="N271" i="100"/>
  <c r="O271" i="100" s="1"/>
  <c r="L271" i="100"/>
  <c r="M271" i="100" s="1"/>
  <c r="J271" i="100"/>
  <c r="K271" i="100" s="1"/>
  <c r="H271" i="100"/>
  <c r="B271" i="100"/>
  <c r="A271" i="100"/>
  <c r="AP270" i="100"/>
  <c r="AQ270" i="100" s="1"/>
  <c r="AN270" i="100"/>
  <c r="AO270" i="100" s="1"/>
  <c r="AB270" i="100"/>
  <c r="AC270" i="100" s="1"/>
  <c r="Z270" i="100"/>
  <c r="AA270" i="100" s="1"/>
  <c r="X270" i="100"/>
  <c r="Y270" i="100" s="1"/>
  <c r="V270" i="100"/>
  <c r="W270" i="100" s="1"/>
  <c r="P270" i="100"/>
  <c r="Q270" i="100" s="1"/>
  <c r="N270" i="100"/>
  <c r="O270" i="100" s="1"/>
  <c r="L270" i="100"/>
  <c r="M270" i="100" s="1"/>
  <c r="J270" i="100"/>
  <c r="K270" i="100" s="1"/>
  <c r="H270" i="100"/>
  <c r="I270" i="100" s="1"/>
  <c r="B270" i="100"/>
  <c r="A270" i="100"/>
  <c r="AP269" i="100"/>
  <c r="AQ269" i="100" s="1"/>
  <c r="AN269" i="100"/>
  <c r="AO269" i="100" s="1"/>
  <c r="AB269" i="100"/>
  <c r="AC269" i="100" s="1"/>
  <c r="Z269" i="100"/>
  <c r="AA269" i="100" s="1"/>
  <c r="X269" i="100"/>
  <c r="Y269" i="100" s="1"/>
  <c r="V269" i="100"/>
  <c r="W269" i="100" s="1"/>
  <c r="P269" i="100"/>
  <c r="Q269" i="100" s="1"/>
  <c r="N269" i="100"/>
  <c r="O269" i="100" s="1"/>
  <c r="L269" i="100"/>
  <c r="M269" i="100" s="1"/>
  <c r="J269" i="100"/>
  <c r="K269" i="100" s="1"/>
  <c r="H269" i="100"/>
  <c r="B269" i="100"/>
  <c r="A269" i="100"/>
  <c r="AP268" i="100"/>
  <c r="AQ268" i="100" s="1"/>
  <c r="AN268" i="100"/>
  <c r="AO268" i="100" s="1"/>
  <c r="AM268" i="100"/>
  <c r="AB268" i="100"/>
  <c r="Z268" i="100"/>
  <c r="AA268" i="100" s="1"/>
  <c r="X268" i="100"/>
  <c r="Y268" i="100" s="1"/>
  <c r="V268" i="100"/>
  <c r="W268" i="100" s="1"/>
  <c r="P268" i="100"/>
  <c r="Q268" i="100" s="1"/>
  <c r="N268" i="100"/>
  <c r="O268" i="100" s="1"/>
  <c r="L268" i="100"/>
  <c r="M268" i="100" s="1"/>
  <c r="J268" i="100"/>
  <c r="K268" i="100" s="1"/>
  <c r="H268" i="100"/>
  <c r="B268" i="100"/>
  <c r="A268" i="100"/>
  <c r="AP267" i="100"/>
  <c r="AQ267" i="100" s="1"/>
  <c r="AN267" i="100"/>
  <c r="AO267" i="100" s="1"/>
  <c r="AM267" i="100"/>
  <c r="AB267" i="100"/>
  <c r="AE267" i="100" s="1"/>
  <c r="Z267" i="100"/>
  <c r="AA267" i="100" s="1"/>
  <c r="X267" i="100"/>
  <c r="Y267" i="100" s="1"/>
  <c r="V267" i="100"/>
  <c r="W267" i="100" s="1"/>
  <c r="P267" i="100"/>
  <c r="Q267" i="100" s="1"/>
  <c r="N267" i="100"/>
  <c r="O267" i="100" s="1"/>
  <c r="L267" i="100"/>
  <c r="M267" i="100" s="1"/>
  <c r="J267" i="100"/>
  <c r="K267" i="100" s="1"/>
  <c r="H267" i="100"/>
  <c r="I267" i="100" s="1"/>
  <c r="B267" i="100"/>
  <c r="A267" i="100"/>
  <c r="AP266" i="100"/>
  <c r="AQ266" i="100" s="1"/>
  <c r="AN266" i="100"/>
  <c r="AO266" i="100" s="1"/>
  <c r="AM266" i="100"/>
  <c r="AB266" i="100"/>
  <c r="AE266" i="100" s="1"/>
  <c r="Z266" i="100"/>
  <c r="AA266" i="100" s="1"/>
  <c r="X266" i="100"/>
  <c r="V266" i="100"/>
  <c r="W266" i="100" s="1"/>
  <c r="P266" i="100"/>
  <c r="Q266" i="100" s="1"/>
  <c r="N266" i="100"/>
  <c r="O266" i="100" s="1"/>
  <c r="L266" i="100"/>
  <c r="M266" i="100" s="1"/>
  <c r="J266" i="100"/>
  <c r="K266" i="100" s="1"/>
  <c r="H266" i="100"/>
  <c r="B266" i="100"/>
  <c r="A266" i="100"/>
  <c r="AP265" i="100"/>
  <c r="AQ265" i="100" s="1"/>
  <c r="AN265" i="100"/>
  <c r="AO265" i="100" s="1"/>
  <c r="AB265" i="100"/>
  <c r="Z265" i="100"/>
  <c r="AA265" i="100" s="1"/>
  <c r="X265" i="100"/>
  <c r="Y265" i="100" s="1"/>
  <c r="V265" i="100"/>
  <c r="P265" i="100"/>
  <c r="Q265" i="100" s="1"/>
  <c r="N265" i="100"/>
  <c r="O265" i="100" s="1"/>
  <c r="L265" i="100"/>
  <c r="M265" i="100" s="1"/>
  <c r="J265" i="100"/>
  <c r="K265" i="100" s="1"/>
  <c r="H265" i="100"/>
  <c r="I265" i="100" s="1"/>
  <c r="B265" i="100"/>
  <c r="A265" i="100"/>
  <c r="AP264" i="100"/>
  <c r="AQ264" i="100" s="1"/>
  <c r="AN264" i="100"/>
  <c r="AO264" i="100" s="1"/>
  <c r="AB264" i="100"/>
  <c r="Z264" i="100"/>
  <c r="AA264" i="100" s="1"/>
  <c r="X264" i="100"/>
  <c r="Y264" i="100" s="1"/>
  <c r="V264" i="100"/>
  <c r="P264" i="100"/>
  <c r="Q264" i="100" s="1"/>
  <c r="N264" i="100"/>
  <c r="O264" i="100" s="1"/>
  <c r="L264" i="100"/>
  <c r="M264" i="100" s="1"/>
  <c r="J264" i="100"/>
  <c r="K264" i="100" s="1"/>
  <c r="H264" i="100"/>
  <c r="I264" i="100" s="1"/>
  <c r="B264" i="100"/>
  <c r="A264" i="100"/>
  <c r="AP263" i="100"/>
  <c r="AQ263" i="100" s="1"/>
  <c r="AN263" i="100"/>
  <c r="AO263" i="100" s="1"/>
  <c r="AB263" i="100"/>
  <c r="Z263" i="100"/>
  <c r="AA263" i="100" s="1"/>
  <c r="X263" i="100"/>
  <c r="Y263" i="100" s="1"/>
  <c r="V263" i="100"/>
  <c r="W263" i="100" s="1"/>
  <c r="P263" i="100"/>
  <c r="Q263" i="100" s="1"/>
  <c r="N263" i="100"/>
  <c r="O263" i="100" s="1"/>
  <c r="L263" i="100"/>
  <c r="M263" i="100" s="1"/>
  <c r="J263" i="100"/>
  <c r="H263" i="100"/>
  <c r="I263" i="100" s="1"/>
  <c r="B263" i="100"/>
  <c r="A263" i="100"/>
  <c r="AP262" i="100"/>
  <c r="AQ262" i="100" s="1"/>
  <c r="AN262" i="100"/>
  <c r="AO262" i="100" s="1"/>
  <c r="AM262" i="100"/>
  <c r="AB262" i="100"/>
  <c r="AC262" i="100" s="1"/>
  <c r="Z262" i="100"/>
  <c r="AA262" i="100" s="1"/>
  <c r="X262" i="100"/>
  <c r="Y262" i="100" s="1"/>
  <c r="V262" i="100"/>
  <c r="P262" i="100"/>
  <c r="Q262" i="100" s="1"/>
  <c r="N262" i="100"/>
  <c r="O262" i="100" s="1"/>
  <c r="L262" i="100"/>
  <c r="M262" i="100" s="1"/>
  <c r="J262" i="100"/>
  <c r="K262" i="100" s="1"/>
  <c r="H262" i="100"/>
  <c r="B262" i="100"/>
  <c r="A262" i="100"/>
  <c r="AP261" i="100"/>
  <c r="AQ261" i="100" s="1"/>
  <c r="AN261" i="100"/>
  <c r="AO261" i="100" s="1"/>
  <c r="AB261" i="100"/>
  <c r="Z261" i="100"/>
  <c r="AA261" i="100" s="1"/>
  <c r="X261" i="100"/>
  <c r="Y261" i="100" s="1"/>
  <c r="V261" i="100"/>
  <c r="W261" i="100" s="1"/>
  <c r="P261" i="100"/>
  <c r="Q261" i="100" s="1"/>
  <c r="N261" i="100"/>
  <c r="O261" i="100" s="1"/>
  <c r="L261" i="100"/>
  <c r="M261" i="100" s="1"/>
  <c r="J261" i="100"/>
  <c r="K261" i="100" s="1"/>
  <c r="H261" i="100"/>
  <c r="I261" i="100" s="1"/>
  <c r="B261" i="100"/>
  <c r="A261" i="100"/>
  <c r="AP260" i="100"/>
  <c r="AQ260" i="100" s="1"/>
  <c r="AN260" i="100"/>
  <c r="AO260" i="100" s="1"/>
  <c r="AB260" i="100"/>
  <c r="Z260" i="100"/>
  <c r="AA260" i="100" s="1"/>
  <c r="X260" i="100"/>
  <c r="Y260" i="100" s="1"/>
  <c r="V260" i="100"/>
  <c r="W260" i="100" s="1"/>
  <c r="P260" i="100"/>
  <c r="Q260" i="100" s="1"/>
  <c r="N260" i="100"/>
  <c r="O260" i="100" s="1"/>
  <c r="L260" i="100"/>
  <c r="M260" i="100" s="1"/>
  <c r="J260" i="100"/>
  <c r="K260" i="100" s="1"/>
  <c r="H260" i="100"/>
  <c r="I260" i="100" s="1"/>
  <c r="B260" i="100"/>
  <c r="A260" i="100"/>
  <c r="AP259" i="100"/>
  <c r="AQ259" i="100" s="1"/>
  <c r="AN259" i="100"/>
  <c r="AO259" i="100" s="1"/>
  <c r="AB259" i="100"/>
  <c r="AE259" i="100" s="1"/>
  <c r="Z259" i="100"/>
  <c r="AA259" i="100" s="1"/>
  <c r="X259" i="100"/>
  <c r="Y259" i="100" s="1"/>
  <c r="V259" i="100"/>
  <c r="W259" i="100" s="1"/>
  <c r="P259" i="100"/>
  <c r="Q259" i="100" s="1"/>
  <c r="N259" i="100"/>
  <c r="O259" i="100" s="1"/>
  <c r="L259" i="100"/>
  <c r="M259" i="100" s="1"/>
  <c r="J259" i="100"/>
  <c r="H259" i="100"/>
  <c r="I259" i="100" s="1"/>
  <c r="B259" i="100"/>
  <c r="A259" i="100"/>
  <c r="AP258" i="100"/>
  <c r="AQ258" i="100" s="1"/>
  <c r="AN258" i="100"/>
  <c r="AO258" i="100" s="1"/>
  <c r="AB258" i="100"/>
  <c r="Z258" i="100"/>
  <c r="AA258" i="100" s="1"/>
  <c r="X258" i="100"/>
  <c r="Y258" i="100" s="1"/>
  <c r="V258" i="100"/>
  <c r="P258" i="100"/>
  <c r="Q258" i="100" s="1"/>
  <c r="N258" i="100"/>
  <c r="O258" i="100" s="1"/>
  <c r="L258" i="100"/>
  <c r="M258" i="100" s="1"/>
  <c r="J258" i="100"/>
  <c r="K258" i="100" s="1"/>
  <c r="H258" i="100"/>
  <c r="I258" i="100" s="1"/>
  <c r="B258" i="100"/>
  <c r="A258" i="100"/>
  <c r="AP257" i="100"/>
  <c r="AQ257" i="100" s="1"/>
  <c r="AN257" i="100"/>
  <c r="AO257" i="100" s="1"/>
  <c r="AB257" i="100"/>
  <c r="AC257" i="100" s="1"/>
  <c r="Z257" i="100"/>
  <c r="AA257" i="100" s="1"/>
  <c r="X257" i="100"/>
  <c r="Y257" i="100" s="1"/>
  <c r="V257" i="100"/>
  <c r="P257" i="100"/>
  <c r="Q257" i="100" s="1"/>
  <c r="N257" i="100"/>
  <c r="O257" i="100" s="1"/>
  <c r="L257" i="100"/>
  <c r="M257" i="100" s="1"/>
  <c r="J257" i="100"/>
  <c r="K257" i="100" s="1"/>
  <c r="H257" i="100"/>
  <c r="I257" i="100" s="1"/>
  <c r="B257" i="100"/>
  <c r="A257" i="100"/>
  <c r="AP256" i="100"/>
  <c r="AQ256" i="100" s="1"/>
  <c r="AN256" i="100"/>
  <c r="AO256" i="100" s="1"/>
  <c r="AM256" i="100"/>
  <c r="AB256" i="100"/>
  <c r="AE256" i="100" s="1"/>
  <c r="Z256" i="100"/>
  <c r="AA256" i="100" s="1"/>
  <c r="X256" i="100"/>
  <c r="Y256" i="100" s="1"/>
  <c r="V256" i="100"/>
  <c r="W256" i="100" s="1"/>
  <c r="P256" i="100"/>
  <c r="Q256" i="100" s="1"/>
  <c r="N256" i="100"/>
  <c r="O256" i="100" s="1"/>
  <c r="L256" i="100"/>
  <c r="M256" i="100" s="1"/>
  <c r="J256" i="100"/>
  <c r="K256" i="100" s="1"/>
  <c r="H256" i="100"/>
  <c r="I256" i="100" s="1"/>
  <c r="B256" i="100"/>
  <c r="A256" i="100"/>
  <c r="AP255" i="100"/>
  <c r="AQ255" i="100" s="1"/>
  <c r="AN255" i="100"/>
  <c r="AO255" i="100" s="1"/>
  <c r="AM255" i="100"/>
  <c r="AB255" i="100"/>
  <c r="AE255" i="100" s="1"/>
  <c r="Z255" i="100"/>
  <c r="AA255" i="100" s="1"/>
  <c r="X255" i="100"/>
  <c r="Y255" i="100" s="1"/>
  <c r="V255" i="100"/>
  <c r="P255" i="100"/>
  <c r="Q255" i="100" s="1"/>
  <c r="N255" i="100"/>
  <c r="O255" i="100" s="1"/>
  <c r="L255" i="100"/>
  <c r="M255" i="100" s="1"/>
  <c r="J255" i="100"/>
  <c r="K255" i="100" s="1"/>
  <c r="H255" i="100"/>
  <c r="B255" i="100"/>
  <c r="A255" i="100"/>
  <c r="AP254" i="100"/>
  <c r="AQ254" i="100" s="1"/>
  <c r="AN254" i="100"/>
  <c r="AO254" i="100" s="1"/>
  <c r="AB254" i="100"/>
  <c r="AC254" i="100" s="1"/>
  <c r="Z254" i="100"/>
  <c r="AA254" i="100" s="1"/>
  <c r="X254" i="100"/>
  <c r="Y254" i="100" s="1"/>
  <c r="V254" i="100"/>
  <c r="P254" i="100"/>
  <c r="Q254" i="100" s="1"/>
  <c r="N254" i="100"/>
  <c r="O254" i="100" s="1"/>
  <c r="L254" i="100"/>
  <c r="M254" i="100" s="1"/>
  <c r="J254" i="100"/>
  <c r="K254" i="100" s="1"/>
  <c r="H254" i="100"/>
  <c r="I254" i="100" s="1"/>
  <c r="B254" i="100"/>
  <c r="A254" i="100"/>
  <c r="AP253" i="100"/>
  <c r="AQ253" i="100" s="1"/>
  <c r="AN253" i="100"/>
  <c r="AO253" i="100" s="1"/>
  <c r="AB253" i="100"/>
  <c r="AE253" i="100" s="1"/>
  <c r="Z253" i="100"/>
  <c r="AA253" i="100" s="1"/>
  <c r="X253" i="100"/>
  <c r="Y253" i="100" s="1"/>
  <c r="V253" i="100"/>
  <c r="W253" i="100" s="1"/>
  <c r="P253" i="100"/>
  <c r="Q253" i="100" s="1"/>
  <c r="N253" i="100"/>
  <c r="O253" i="100" s="1"/>
  <c r="L253" i="100"/>
  <c r="M253" i="100" s="1"/>
  <c r="J253" i="100"/>
  <c r="K253" i="100" s="1"/>
  <c r="H253" i="100"/>
  <c r="I253" i="100" s="1"/>
  <c r="B253" i="100"/>
  <c r="A253" i="100"/>
  <c r="AP252" i="100"/>
  <c r="AQ252" i="100" s="1"/>
  <c r="AN252" i="100"/>
  <c r="AO252" i="100" s="1"/>
  <c r="AM252" i="100"/>
  <c r="AB252" i="100"/>
  <c r="Z252" i="100"/>
  <c r="AA252" i="100" s="1"/>
  <c r="X252" i="100"/>
  <c r="Y252" i="100" s="1"/>
  <c r="V252" i="100"/>
  <c r="P252" i="100"/>
  <c r="Q252" i="100" s="1"/>
  <c r="N252" i="100"/>
  <c r="O252" i="100" s="1"/>
  <c r="L252" i="100"/>
  <c r="M252" i="100" s="1"/>
  <c r="J252" i="100"/>
  <c r="K252" i="100" s="1"/>
  <c r="H252" i="100"/>
  <c r="B252" i="100"/>
  <c r="A252" i="100"/>
  <c r="AP251" i="100"/>
  <c r="AQ251" i="100" s="1"/>
  <c r="AN251" i="100"/>
  <c r="AO251" i="100" s="1"/>
  <c r="AB251" i="100"/>
  <c r="AC251" i="100" s="1"/>
  <c r="Z251" i="100"/>
  <c r="AA251" i="100" s="1"/>
  <c r="X251" i="100"/>
  <c r="Y251" i="100" s="1"/>
  <c r="V251" i="100"/>
  <c r="W251" i="100" s="1"/>
  <c r="P251" i="100"/>
  <c r="Q251" i="100" s="1"/>
  <c r="N251" i="100"/>
  <c r="O251" i="100" s="1"/>
  <c r="L251" i="100"/>
  <c r="M251" i="100" s="1"/>
  <c r="J251" i="100"/>
  <c r="K251" i="100" s="1"/>
  <c r="H251" i="100"/>
  <c r="I251" i="100" s="1"/>
  <c r="B251" i="100"/>
  <c r="A251" i="100"/>
  <c r="AP250" i="100"/>
  <c r="AQ250" i="100" s="1"/>
  <c r="AN250" i="100"/>
  <c r="AO250" i="100" s="1"/>
  <c r="AM250" i="100"/>
  <c r="AB250" i="100"/>
  <c r="Z250" i="100"/>
  <c r="AA250" i="100" s="1"/>
  <c r="X250" i="100"/>
  <c r="V250" i="100"/>
  <c r="W250" i="100" s="1"/>
  <c r="P250" i="100"/>
  <c r="Q250" i="100" s="1"/>
  <c r="N250" i="100"/>
  <c r="O250" i="100" s="1"/>
  <c r="L250" i="100"/>
  <c r="M250" i="100" s="1"/>
  <c r="J250" i="100"/>
  <c r="K250" i="100" s="1"/>
  <c r="H250" i="100"/>
  <c r="I250" i="100" s="1"/>
  <c r="B250" i="100"/>
  <c r="A250" i="100"/>
  <c r="AP249" i="100"/>
  <c r="AQ249" i="100" s="1"/>
  <c r="AN249" i="100"/>
  <c r="AO249" i="100" s="1"/>
  <c r="AM249" i="100"/>
  <c r="AB249" i="100"/>
  <c r="AC249" i="100" s="1"/>
  <c r="Z249" i="100"/>
  <c r="AA249" i="100" s="1"/>
  <c r="X249" i="100"/>
  <c r="Y249" i="100" s="1"/>
  <c r="V249" i="100"/>
  <c r="W249" i="100" s="1"/>
  <c r="P249" i="100"/>
  <c r="Q249" i="100" s="1"/>
  <c r="N249" i="100"/>
  <c r="O249" i="100" s="1"/>
  <c r="L249" i="100"/>
  <c r="M249" i="100" s="1"/>
  <c r="J249" i="100"/>
  <c r="K249" i="100" s="1"/>
  <c r="H249" i="100"/>
  <c r="I249" i="100" s="1"/>
  <c r="B249" i="100"/>
  <c r="A249" i="100"/>
  <c r="AP248" i="100"/>
  <c r="AQ248" i="100" s="1"/>
  <c r="AN248" i="100"/>
  <c r="AO248" i="100" s="1"/>
  <c r="AB248" i="100"/>
  <c r="Z248" i="100"/>
  <c r="AA248" i="100" s="1"/>
  <c r="X248" i="100"/>
  <c r="Y248" i="100" s="1"/>
  <c r="V248" i="100"/>
  <c r="W248" i="100" s="1"/>
  <c r="P248" i="100"/>
  <c r="Q248" i="100" s="1"/>
  <c r="N248" i="100"/>
  <c r="O248" i="100" s="1"/>
  <c r="L248" i="100"/>
  <c r="M248" i="100" s="1"/>
  <c r="J248" i="100"/>
  <c r="K248" i="100" s="1"/>
  <c r="H248" i="100"/>
  <c r="I248" i="100" s="1"/>
  <c r="B248" i="100"/>
  <c r="A248" i="100"/>
  <c r="AP247" i="100"/>
  <c r="AQ247" i="100" s="1"/>
  <c r="AN247" i="100"/>
  <c r="AO247" i="100" s="1"/>
  <c r="AB247" i="100"/>
  <c r="AE247" i="100" s="1"/>
  <c r="Z247" i="100"/>
  <c r="AA247" i="100" s="1"/>
  <c r="X247" i="100"/>
  <c r="Y247" i="100" s="1"/>
  <c r="V247" i="100"/>
  <c r="W247" i="100" s="1"/>
  <c r="P247" i="100"/>
  <c r="Q247" i="100" s="1"/>
  <c r="N247" i="100"/>
  <c r="O247" i="100" s="1"/>
  <c r="L247" i="100"/>
  <c r="M247" i="100" s="1"/>
  <c r="J247" i="100"/>
  <c r="K247" i="100" s="1"/>
  <c r="H247" i="100"/>
  <c r="B247" i="100"/>
  <c r="A247" i="100"/>
  <c r="AP246" i="100"/>
  <c r="AQ246" i="100" s="1"/>
  <c r="AN246" i="100"/>
  <c r="AO246" i="100" s="1"/>
  <c r="AM246" i="100"/>
  <c r="AB246" i="100"/>
  <c r="Z246" i="100"/>
  <c r="AA246" i="100" s="1"/>
  <c r="X246" i="100"/>
  <c r="Y246" i="100" s="1"/>
  <c r="V246" i="100"/>
  <c r="P246" i="100"/>
  <c r="Q246" i="100" s="1"/>
  <c r="N246" i="100"/>
  <c r="O246" i="100" s="1"/>
  <c r="L246" i="100"/>
  <c r="M246" i="100" s="1"/>
  <c r="J246" i="100"/>
  <c r="K246" i="100" s="1"/>
  <c r="H246" i="100"/>
  <c r="I246" i="100" s="1"/>
  <c r="B246" i="100"/>
  <c r="A246" i="100"/>
  <c r="AP245" i="100"/>
  <c r="AQ245" i="100" s="1"/>
  <c r="AN245" i="100"/>
  <c r="AO245" i="100" s="1"/>
  <c r="AM245" i="100"/>
  <c r="AB245" i="100"/>
  <c r="AE245" i="100" s="1"/>
  <c r="Z245" i="100"/>
  <c r="AA245" i="100" s="1"/>
  <c r="X245" i="100"/>
  <c r="Y245" i="100" s="1"/>
  <c r="V245" i="100"/>
  <c r="W245" i="100" s="1"/>
  <c r="P245" i="100"/>
  <c r="Q245" i="100" s="1"/>
  <c r="N245" i="100"/>
  <c r="O245" i="100" s="1"/>
  <c r="L245" i="100"/>
  <c r="M245" i="100" s="1"/>
  <c r="J245" i="100"/>
  <c r="K245" i="100" s="1"/>
  <c r="H245" i="100"/>
  <c r="I245" i="100" s="1"/>
  <c r="B245" i="100"/>
  <c r="A245" i="100"/>
  <c r="AP244" i="100"/>
  <c r="AQ244" i="100" s="1"/>
  <c r="AN244" i="100"/>
  <c r="AO244" i="100" s="1"/>
  <c r="AM244" i="100"/>
  <c r="AB244" i="100"/>
  <c r="Z244" i="100"/>
  <c r="AA244" i="100" s="1"/>
  <c r="X244" i="100"/>
  <c r="Y244" i="100" s="1"/>
  <c r="V244" i="100"/>
  <c r="P244" i="100"/>
  <c r="Q244" i="100" s="1"/>
  <c r="N244" i="100"/>
  <c r="O244" i="100" s="1"/>
  <c r="L244" i="100"/>
  <c r="M244" i="100" s="1"/>
  <c r="J244" i="100"/>
  <c r="K244" i="100" s="1"/>
  <c r="H244" i="100"/>
  <c r="I244" i="100" s="1"/>
  <c r="B244" i="100"/>
  <c r="A244" i="100"/>
  <c r="AP243" i="100"/>
  <c r="AQ243" i="100" s="1"/>
  <c r="AN243" i="100"/>
  <c r="AO243" i="100" s="1"/>
  <c r="AM243" i="100"/>
  <c r="AB243" i="100"/>
  <c r="Z243" i="100"/>
  <c r="AA243" i="100" s="1"/>
  <c r="X243" i="100"/>
  <c r="Y243" i="100" s="1"/>
  <c r="V243" i="100"/>
  <c r="W243" i="100" s="1"/>
  <c r="P243" i="100"/>
  <c r="Q243" i="100" s="1"/>
  <c r="N243" i="100"/>
  <c r="O243" i="100" s="1"/>
  <c r="L243" i="100"/>
  <c r="M243" i="100" s="1"/>
  <c r="J243" i="100"/>
  <c r="K243" i="100" s="1"/>
  <c r="H243" i="100"/>
  <c r="B243" i="100"/>
  <c r="A243" i="100"/>
  <c r="AP242" i="100"/>
  <c r="AQ242" i="100" s="1"/>
  <c r="AN242" i="100"/>
  <c r="AO242" i="100" s="1"/>
  <c r="AM242" i="100"/>
  <c r="AB242" i="100"/>
  <c r="AC242" i="100" s="1"/>
  <c r="Z242" i="100"/>
  <c r="AA242" i="100" s="1"/>
  <c r="X242" i="100"/>
  <c r="Y242" i="100" s="1"/>
  <c r="V242" i="100"/>
  <c r="P242" i="100"/>
  <c r="Q242" i="100" s="1"/>
  <c r="N242" i="100"/>
  <c r="O242" i="100" s="1"/>
  <c r="L242" i="100"/>
  <c r="M242" i="100" s="1"/>
  <c r="J242" i="100"/>
  <c r="K242" i="100" s="1"/>
  <c r="H242" i="100"/>
  <c r="I242" i="100" s="1"/>
  <c r="B242" i="100"/>
  <c r="A242" i="100"/>
  <c r="AP241" i="100"/>
  <c r="AQ241" i="100" s="1"/>
  <c r="AN241" i="100"/>
  <c r="AO241" i="100" s="1"/>
  <c r="AM241" i="100"/>
  <c r="AB241" i="100"/>
  <c r="Z241" i="100"/>
  <c r="AA241" i="100" s="1"/>
  <c r="X241" i="100"/>
  <c r="Y241" i="100" s="1"/>
  <c r="V241" i="100"/>
  <c r="W241" i="100" s="1"/>
  <c r="P241" i="100"/>
  <c r="Q241" i="100" s="1"/>
  <c r="N241" i="100"/>
  <c r="O241" i="100" s="1"/>
  <c r="L241" i="100"/>
  <c r="M241" i="100" s="1"/>
  <c r="J241" i="100"/>
  <c r="K241" i="100" s="1"/>
  <c r="H241" i="100"/>
  <c r="I241" i="100" s="1"/>
  <c r="B241" i="100"/>
  <c r="A241" i="100"/>
  <c r="AP240" i="100"/>
  <c r="AQ240" i="100" s="1"/>
  <c r="AN240" i="100"/>
  <c r="AO240" i="100" s="1"/>
  <c r="AM240" i="100"/>
  <c r="AB240" i="100"/>
  <c r="Z240" i="100"/>
  <c r="AA240" i="100" s="1"/>
  <c r="X240" i="100"/>
  <c r="Y240" i="100" s="1"/>
  <c r="V240" i="100"/>
  <c r="P240" i="100"/>
  <c r="Q240" i="100" s="1"/>
  <c r="N240" i="100"/>
  <c r="O240" i="100" s="1"/>
  <c r="L240" i="100"/>
  <c r="M240" i="100" s="1"/>
  <c r="J240" i="100"/>
  <c r="K240" i="100" s="1"/>
  <c r="H240" i="100"/>
  <c r="I240" i="100" s="1"/>
  <c r="B240" i="100"/>
  <c r="A240" i="100"/>
  <c r="AP239" i="100"/>
  <c r="AQ239" i="100" s="1"/>
  <c r="AN239" i="100"/>
  <c r="AO239" i="100" s="1"/>
  <c r="AM239" i="100"/>
  <c r="AB239" i="100"/>
  <c r="Z239" i="100"/>
  <c r="AA239" i="100" s="1"/>
  <c r="X239" i="100"/>
  <c r="Y239" i="100" s="1"/>
  <c r="V239" i="100"/>
  <c r="W239" i="100" s="1"/>
  <c r="P239" i="100"/>
  <c r="Q239" i="100" s="1"/>
  <c r="N239" i="100"/>
  <c r="O239" i="100" s="1"/>
  <c r="L239" i="100"/>
  <c r="M239" i="100" s="1"/>
  <c r="J239" i="100"/>
  <c r="K239" i="100" s="1"/>
  <c r="H239" i="100"/>
  <c r="I239" i="100" s="1"/>
  <c r="B239" i="100"/>
  <c r="A239" i="100"/>
  <c r="AP238" i="100"/>
  <c r="AQ238" i="100" s="1"/>
  <c r="AN238" i="100"/>
  <c r="AO238" i="100" s="1"/>
  <c r="AM238" i="100"/>
  <c r="AB238" i="100"/>
  <c r="AC238" i="100" s="1"/>
  <c r="Z238" i="100"/>
  <c r="AA238" i="100" s="1"/>
  <c r="X238" i="100"/>
  <c r="Y238" i="100" s="1"/>
  <c r="V238" i="100"/>
  <c r="P238" i="100"/>
  <c r="Q238" i="100" s="1"/>
  <c r="N238" i="100"/>
  <c r="O238" i="100" s="1"/>
  <c r="L238" i="100"/>
  <c r="M238" i="100" s="1"/>
  <c r="J238" i="100"/>
  <c r="K238" i="100" s="1"/>
  <c r="H238" i="100"/>
  <c r="I238" i="100" s="1"/>
  <c r="B238" i="100"/>
  <c r="A238" i="100"/>
  <c r="AP237" i="100"/>
  <c r="AQ237" i="100" s="1"/>
  <c r="AN237" i="100"/>
  <c r="AO237" i="100" s="1"/>
  <c r="AM237" i="100"/>
  <c r="AB237" i="100"/>
  <c r="Z237" i="100"/>
  <c r="AA237" i="100" s="1"/>
  <c r="X237" i="100"/>
  <c r="Y237" i="100" s="1"/>
  <c r="V237" i="100"/>
  <c r="W237" i="100" s="1"/>
  <c r="P237" i="100"/>
  <c r="Q237" i="100" s="1"/>
  <c r="N237" i="100"/>
  <c r="O237" i="100" s="1"/>
  <c r="L237" i="100"/>
  <c r="M237" i="100" s="1"/>
  <c r="J237" i="100"/>
  <c r="K237" i="100" s="1"/>
  <c r="H237" i="100"/>
  <c r="I237" i="100" s="1"/>
  <c r="B237" i="100"/>
  <c r="A237" i="100"/>
  <c r="AP236" i="100"/>
  <c r="AQ236" i="100" s="1"/>
  <c r="AN236" i="100"/>
  <c r="AO236" i="100" s="1"/>
  <c r="AM236" i="100"/>
  <c r="AB236" i="100"/>
  <c r="Z236" i="100"/>
  <c r="AA236" i="100" s="1"/>
  <c r="X236" i="100"/>
  <c r="Y236" i="100" s="1"/>
  <c r="V236" i="100"/>
  <c r="P236" i="100"/>
  <c r="Q236" i="100" s="1"/>
  <c r="N236" i="100"/>
  <c r="O236" i="100" s="1"/>
  <c r="L236" i="100"/>
  <c r="M236" i="100" s="1"/>
  <c r="J236" i="100"/>
  <c r="K236" i="100" s="1"/>
  <c r="H236" i="100"/>
  <c r="I236" i="100" s="1"/>
  <c r="B236" i="100"/>
  <c r="A236" i="100"/>
  <c r="AP235" i="100"/>
  <c r="AQ235" i="100" s="1"/>
  <c r="AN235" i="100"/>
  <c r="AO235" i="100" s="1"/>
  <c r="AM235" i="100"/>
  <c r="AB235" i="100"/>
  <c r="Z235" i="100"/>
  <c r="AA235" i="100" s="1"/>
  <c r="X235" i="100"/>
  <c r="Y235" i="100" s="1"/>
  <c r="V235" i="100"/>
  <c r="W235" i="100" s="1"/>
  <c r="P235" i="100"/>
  <c r="Q235" i="100" s="1"/>
  <c r="N235" i="100"/>
  <c r="O235" i="100" s="1"/>
  <c r="L235" i="100"/>
  <c r="M235" i="100" s="1"/>
  <c r="J235" i="100"/>
  <c r="K235" i="100" s="1"/>
  <c r="H235" i="100"/>
  <c r="I235" i="100" s="1"/>
  <c r="B235" i="100"/>
  <c r="A235" i="100"/>
  <c r="AP234" i="100"/>
  <c r="AQ234" i="100" s="1"/>
  <c r="AN234" i="100"/>
  <c r="AO234" i="100" s="1"/>
  <c r="AM234" i="100"/>
  <c r="AB234" i="100"/>
  <c r="AC234" i="100" s="1"/>
  <c r="Z234" i="100"/>
  <c r="AA234" i="100" s="1"/>
  <c r="X234" i="100"/>
  <c r="Y234" i="100" s="1"/>
  <c r="V234" i="100"/>
  <c r="P234" i="100"/>
  <c r="Q234" i="100" s="1"/>
  <c r="N234" i="100"/>
  <c r="O234" i="100" s="1"/>
  <c r="L234" i="100"/>
  <c r="M234" i="100" s="1"/>
  <c r="J234" i="100"/>
  <c r="K234" i="100" s="1"/>
  <c r="H234" i="100"/>
  <c r="I234" i="100" s="1"/>
  <c r="B234" i="100"/>
  <c r="A234" i="100"/>
  <c r="AP233" i="100"/>
  <c r="AQ233" i="100" s="1"/>
  <c r="AN233" i="100"/>
  <c r="AO233" i="100" s="1"/>
  <c r="AM233" i="100"/>
  <c r="AB233" i="100"/>
  <c r="Z233" i="100"/>
  <c r="AA233" i="100" s="1"/>
  <c r="X233" i="100"/>
  <c r="V233" i="100"/>
  <c r="W233" i="100" s="1"/>
  <c r="P233" i="100"/>
  <c r="Q233" i="100" s="1"/>
  <c r="N233" i="100"/>
  <c r="O233" i="100" s="1"/>
  <c r="L233" i="100"/>
  <c r="M233" i="100" s="1"/>
  <c r="J233" i="100"/>
  <c r="K233" i="100" s="1"/>
  <c r="H233" i="100"/>
  <c r="I233" i="100" s="1"/>
  <c r="B233" i="100"/>
  <c r="A233" i="100"/>
  <c r="AP232" i="100"/>
  <c r="AQ232" i="100" s="1"/>
  <c r="AN232" i="100"/>
  <c r="AO232" i="100" s="1"/>
  <c r="AM232" i="100"/>
  <c r="AB232" i="100"/>
  <c r="AC232" i="100" s="1"/>
  <c r="Z232" i="100"/>
  <c r="AA232" i="100" s="1"/>
  <c r="X232" i="100"/>
  <c r="Y232" i="100" s="1"/>
  <c r="V232" i="100"/>
  <c r="P232" i="100"/>
  <c r="Q232" i="100" s="1"/>
  <c r="N232" i="100"/>
  <c r="O232" i="100" s="1"/>
  <c r="L232" i="100"/>
  <c r="M232" i="100" s="1"/>
  <c r="J232" i="100"/>
  <c r="K232" i="100" s="1"/>
  <c r="H232" i="100"/>
  <c r="I232" i="100" s="1"/>
  <c r="B232" i="100"/>
  <c r="A232" i="100"/>
  <c r="AP231" i="100"/>
  <c r="AQ231" i="100" s="1"/>
  <c r="AN231" i="100"/>
  <c r="AO231" i="100" s="1"/>
  <c r="AM231" i="100"/>
  <c r="AB231" i="100"/>
  <c r="Z231" i="100"/>
  <c r="AA231" i="100" s="1"/>
  <c r="X231" i="100"/>
  <c r="Y231" i="100" s="1"/>
  <c r="V231" i="100"/>
  <c r="W231" i="100" s="1"/>
  <c r="P231" i="100"/>
  <c r="Q231" i="100" s="1"/>
  <c r="N231" i="100"/>
  <c r="O231" i="100" s="1"/>
  <c r="L231" i="100"/>
  <c r="M231" i="100" s="1"/>
  <c r="J231" i="100"/>
  <c r="K231" i="100" s="1"/>
  <c r="H231" i="100"/>
  <c r="I231" i="100" s="1"/>
  <c r="B231" i="100"/>
  <c r="A231" i="100"/>
  <c r="AP230" i="100"/>
  <c r="AQ230" i="100" s="1"/>
  <c r="AN230" i="100"/>
  <c r="AO230" i="100" s="1"/>
  <c r="AM230" i="100"/>
  <c r="AB230" i="100"/>
  <c r="AE230" i="100" s="1"/>
  <c r="Z230" i="100"/>
  <c r="AA230" i="100" s="1"/>
  <c r="X230" i="100"/>
  <c r="Y230" i="100" s="1"/>
  <c r="V230" i="100"/>
  <c r="P230" i="100"/>
  <c r="Q230" i="100" s="1"/>
  <c r="N230" i="100"/>
  <c r="O230" i="100" s="1"/>
  <c r="L230" i="100"/>
  <c r="M230" i="100" s="1"/>
  <c r="J230" i="100"/>
  <c r="K230" i="100" s="1"/>
  <c r="H230" i="100"/>
  <c r="I230" i="100" s="1"/>
  <c r="B230" i="100"/>
  <c r="A230" i="100"/>
  <c r="AP229" i="100"/>
  <c r="AQ229" i="100" s="1"/>
  <c r="AN229" i="100"/>
  <c r="AO229" i="100" s="1"/>
  <c r="AM229" i="100"/>
  <c r="AB229" i="100"/>
  <c r="Z229" i="100"/>
  <c r="AA229" i="100" s="1"/>
  <c r="X229" i="100"/>
  <c r="V229" i="100"/>
  <c r="W229" i="100" s="1"/>
  <c r="P229" i="100"/>
  <c r="Q229" i="100" s="1"/>
  <c r="N229" i="100"/>
  <c r="O229" i="100" s="1"/>
  <c r="L229" i="100"/>
  <c r="M229" i="100" s="1"/>
  <c r="J229" i="100"/>
  <c r="K229" i="100" s="1"/>
  <c r="H229" i="100"/>
  <c r="I229" i="100" s="1"/>
  <c r="B229" i="100"/>
  <c r="A229" i="100"/>
  <c r="AP228" i="100"/>
  <c r="AQ228" i="100" s="1"/>
  <c r="AN228" i="100"/>
  <c r="AO228" i="100" s="1"/>
  <c r="AM228" i="100"/>
  <c r="AB228" i="100"/>
  <c r="AE228" i="100" s="1"/>
  <c r="Z228" i="100"/>
  <c r="AA228" i="100" s="1"/>
  <c r="X228" i="100"/>
  <c r="Y228" i="100" s="1"/>
  <c r="V228" i="100"/>
  <c r="P228" i="100"/>
  <c r="Q228" i="100" s="1"/>
  <c r="N228" i="100"/>
  <c r="O228" i="100" s="1"/>
  <c r="L228" i="100"/>
  <c r="M228" i="100" s="1"/>
  <c r="J228" i="100"/>
  <c r="K228" i="100" s="1"/>
  <c r="H228" i="100"/>
  <c r="I228" i="100" s="1"/>
  <c r="B228" i="100"/>
  <c r="A228" i="100"/>
  <c r="AP227" i="100"/>
  <c r="AQ227" i="100" s="1"/>
  <c r="AN227" i="100"/>
  <c r="AO227" i="100" s="1"/>
  <c r="AM227" i="100"/>
  <c r="AB227" i="100"/>
  <c r="Z227" i="100"/>
  <c r="AA227" i="100" s="1"/>
  <c r="X227" i="100"/>
  <c r="Y227" i="100" s="1"/>
  <c r="V227" i="100"/>
  <c r="W227" i="100" s="1"/>
  <c r="P227" i="100"/>
  <c r="Q227" i="100" s="1"/>
  <c r="N227" i="100"/>
  <c r="O227" i="100" s="1"/>
  <c r="L227" i="100"/>
  <c r="M227" i="100" s="1"/>
  <c r="J227" i="100"/>
  <c r="K227" i="100" s="1"/>
  <c r="H227" i="100"/>
  <c r="I227" i="100" s="1"/>
  <c r="B227" i="100"/>
  <c r="A227" i="100"/>
  <c r="AP226" i="100"/>
  <c r="AQ226" i="100" s="1"/>
  <c r="AN226" i="100"/>
  <c r="AO226" i="100" s="1"/>
  <c r="AM226" i="100"/>
  <c r="AB226" i="100"/>
  <c r="Z226" i="100"/>
  <c r="AA226" i="100" s="1"/>
  <c r="X226" i="100"/>
  <c r="Y226" i="100" s="1"/>
  <c r="V226" i="100"/>
  <c r="P226" i="100"/>
  <c r="Q226" i="100" s="1"/>
  <c r="N226" i="100"/>
  <c r="O226" i="100" s="1"/>
  <c r="L226" i="100"/>
  <c r="M226" i="100" s="1"/>
  <c r="J226" i="100"/>
  <c r="K226" i="100" s="1"/>
  <c r="H226" i="100"/>
  <c r="I226" i="100" s="1"/>
  <c r="B226" i="100"/>
  <c r="A226" i="100"/>
  <c r="AP225" i="100"/>
  <c r="AQ225" i="100" s="1"/>
  <c r="AN225" i="100"/>
  <c r="AO225" i="100" s="1"/>
  <c r="AM225" i="100"/>
  <c r="AB225" i="100"/>
  <c r="Z225" i="100"/>
  <c r="AA225" i="100" s="1"/>
  <c r="X225" i="100"/>
  <c r="Y225" i="100" s="1"/>
  <c r="V225" i="100"/>
  <c r="W225" i="100" s="1"/>
  <c r="P225" i="100"/>
  <c r="Q225" i="100" s="1"/>
  <c r="N225" i="100"/>
  <c r="O225" i="100" s="1"/>
  <c r="L225" i="100"/>
  <c r="J225" i="100"/>
  <c r="K225" i="100" s="1"/>
  <c r="H225" i="100"/>
  <c r="I225" i="100" s="1"/>
  <c r="B225" i="100"/>
  <c r="A225" i="100"/>
  <c r="AP224" i="100"/>
  <c r="AQ224" i="100" s="1"/>
  <c r="AN224" i="100"/>
  <c r="AO224" i="100" s="1"/>
  <c r="AM224" i="100"/>
  <c r="AB224" i="100"/>
  <c r="AE224" i="100" s="1"/>
  <c r="Z224" i="100"/>
  <c r="AA224" i="100" s="1"/>
  <c r="X224" i="100"/>
  <c r="Y224" i="100" s="1"/>
  <c r="V224" i="100"/>
  <c r="P224" i="100"/>
  <c r="Q224" i="100" s="1"/>
  <c r="N224" i="100"/>
  <c r="O224" i="100" s="1"/>
  <c r="L224" i="100"/>
  <c r="M224" i="100" s="1"/>
  <c r="J224" i="100"/>
  <c r="K224" i="100" s="1"/>
  <c r="H224" i="100"/>
  <c r="I224" i="100" s="1"/>
  <c r="B224" i="100"/>
  <c r="A224" i="100"/>
  <c r="AP223" i="100"/>
  <c r="AQ223" i="100" s="1"/>
  <c r="AN223" i="100"/>
  <c r="AO223" i="100" s="1"/>
  <c r="AM223" i="100"/>
  <c r="AB223" i="100"/>
  <c r="Z223" i="100"/>
  <c r="AA223" i="100" s="1"/>
  <c r="X223" i="100"/>
  <c r="V223" i="100"/>
  <c r="W223" i="100" s="1"/>
  <c r="P223" i="100"/>
  <c r="Q223" i="100" s="1"/>
  <c r="N223" i="100"/>
  <c r="O223" i="100" s="1"/>
  <c r="L223" i="100"/>
  <c r="M223" i="100" s="1"/>
  <c r="J223" i="100"/>
  <c r="K223" i="100" s="1"/>
  <c r="H223" i="100"/>
  <c r="I223" i="100" s="1"/>
  <c r="B223" i="100"/>
  <c r="A223" i="100"/>
  <c r="AP222" i="100"/>
  <c r="AQ222" i="100" s="1"/>
  <c r="AN222" i="100"/>
  <c r="AO222" i="100" s="1"/>
  <c r="AM222" i="100"/>
  <c r="AB222" i="100"/>
  <c r="AC222" i="100" s="1"/>
  <c r="Z222" i="100"/>
  <c r="AA222" i="100" s="1"/>
  <c r="X222" i="100"/>
  <c r="Y222" i="100" s="1"/>
  <c r="V222" i="100"/>
  <c r="P222" i="100"/>
  <c r="Q222" i="100" s="1"/>
  <c r="N222" i="100"/>
  <c r="O222" i="100" s="1"/>
  <c r="L222" i="100"/>
  <c r="M222" i="100" s="1"/>
  <c r="J222" i="100"/>
  <c r="K222" i="100" s="1"/>
  <c r="H222" i="100"/>
  <c r="I222" i="100" s="1"/>
  <c r="B222" i="100"/>
  <c r="A222" i="100"/>
  <c r="AP221" i="100"/>
  <c r="AQ221" i="100" s="1"/>
  <c r="AN221" i="100"/>
  <c r="AO221" i="100" s="1"/>
  <c r="AM221" i="100"/>
  <c r="AB221" i="100"/>
  <c r="Z221" i="100"/>
  <c r="AA221" i="100" s="1"/>
  <c r="X221" i="100"/>
  <c r="V221" i="100"/>
  <c r="W221" i="100" s="1"/>
  <c r="P221" i="100"/>
  <c r="Q221" i="100" s="1"/>
  <c r="N221" i="100"/>
  <c r="O221" i="100" s="1"/>
  <c r="L221" i="100"/>
  <c r="M221" i="100" s="1"/>
  <c r="J221" i="100"/>
  <c r="K221" i="100" s="1"/>
  <c r="H221" i="100"/>
  <c r="I221" i="100" s="1"/>
  <c r="B221" i="100"/>
  <c r="A221" i="100"/>
  <c r="AP220" i="100"/>
  <c r="AQ220" i="100" s="1"/>
  <c r="AN220" i="100"/>
  <c r="AO220" i="100" s="1"/>
  <c r="AM220" i="100"/>
  <c r="AB220" i="100"/>
  <c r="Z220" i="100"/>
  <c r="AA220" i="100" s="1"/>
  <c r="X220" i="100"/>
  <c r="Y220" i="100" s="1"/>
  <c r="V220" i="100"/>
  <c r="P220" i="100"/>
  <c r="Q220" i="100" s="1"/>
  <c r="N220" i="100"/>
  <c r="O220" i="100" s="1"/>
  <c r="L220" i="100"/>
  <c r="M220" i="100" s="1"/>
  <c r="J220" i="100"/>
  <c r="K220" i="100" s="1"/>
  <c r="H220" i="100"/>
  <c r="I220" i="100" s="1"/>
  <c r="B220" i="100"/>
  <c r="A220" i="100"/>
  <c r="AP219" i="100"/>
  <c r="AQ219" i="100" s="1"/>
  <c r="AN219" i="100"/>
  <c r="AO219" i="100" s="1"/>
  <c r="AE219" i="100"/>
  <c r="AB219" i="100"/>
  <c r="AC219" i="100" s="1"/>
  <c r="Z219" i="100"/>
  <c r="AA219" i="100" s="1"/>
  <c r="X219" i="100"/>
  <c r="Y219" i="100" s="1"/>
  <c r="V219" i="100"/>
  <c r="W219" i="100" s="1"/>
  <c r="P219" i="100"/>
  <c r="Q219" i="100" s="1"/>
  <c r="N219" i="100"/>
  <c r="O219" i="100" s="1"/>
  <c r="L219" i="100"/>
  <c r="M219" i="100" s="1"/>
  <c r="J219" i="100"/>
  <c r="K219" i="100" s="1"/>
  <c r="H219" i="100"/>
  <c r="I219" i="100" s="1"/>
  <c r="B219" i="100"/>
  <c r="A219" i="100"/>
  <c r="AP218" i="100"/>
  <c r="AQ218" i="100" s="1"/>
  <c r="AN218" i="100"/>
  <c r="AO218" i="100" s="1"/>
  <c r="AM218" i="100"/>
  <c r="AB218" i="100"/>
  <c r="Z218" i="100"/>
  <c r="AA218" i="100" s="1"/>
  <c r="X218" i="100"/>
  <c r="V218" i="100"/>
  <c r="W218" i="100" s="1"/>
  <c r="P218" i="100"/>
  <c r="Q218" i="100" s="1"/>
  <c r="N218" i="100"/>
  <c r="O218" i="100" s="1"/>
  <c r="L218" i="100"/>
  <c r="M218" i="100" s="1"/>
  <c r="J218" i="100"/>
  <c r="K218" i="100" s="1"/>
  <c r="H218" i="100"/>
  <c r="B218" i="100"/>
  <c r="A218" i="100"/>
  <c r="AP217" i="100"/>
  <c r="AQ217" i="100" s="1"/>
  <c r="AN217" i="100"/>
  <c r="AO217" i="100" s="1"/>
  <c r="AM217" i="100"/>
  <c r="AB217" i="100"/>
  <c r="AC217" i="100" s="1"/>
  <c r="Z217" i="100"/>
  <c r="AA217" i="100" s="1"/>
  <c r="X217" i="100"/>
  <c r="Y217" i="100" s="1"/>
  <c r="V217" i="100"/>
  <c r="W217" i="100" s="1"/>
  <c r="P217" i="100"/>
  <c r="Q217" i="100" s="1"/>
  <c r="N217" i="100"/>
  <c r="O217" i="100" s="1"/>
  <c r="L217" i="100"/>
  <c r="M217" i="100" s="1"/>
  <c r="J217" i="100"/>
  <c r="K217" i="100" s="1"/>
  <c r="H217" i="100"/>
  <c r="I217" i="100" s="1"/>
  <c r="B217" i="100"/>
  <c r="A217" i="100"/>
  <c r="AP216" i="100"/>
  <c r="AQ216" i="100" s="1"/>
  <c r="AN216" i="100"/>
  <c r="AO216" i="100" s="1"/>
  <c r="AM216" i="100"/>
  <c r="AB216" i="100"/>
  <c r="Z216" i="100"/>
  <c r="AA216" i="100" s="1"/>
  <c r="X216" i="100"/>
  <c r="V216" i="100"/>
  <c r="W216" i="100" s="1"/>
  <c r="P216" i="100"/>
  <c r="Q216" i="100" s="1"/>
  <c r="N216" i="100"/>
  <c r="O216" i="100" s="1"/>
  <c r="L216" i="100"/>
  <c r="M216" i="100" s="1"/>
  <c r="J216" i="100"/>
  <c r="K216" i="100" s="1"/>
  <c r="H216" i="100"/>
  <c r="B216" i="100"/>
  <c r="A216" i="100"/>
  <c r="AP215" i="100"/>
  <c r="AQ215" i="100" s="1"/>
  <c r="AN215" i="100"/>
  <c r="AO215" i="100" s="1"/>
  <c r="AM215" i="100"/>
  <c r="AB215" i="100"/>
  <c r="AE215" i="100" s="1"/>
  <c r="Z215" i="100"/>
  <c r="AA215" i="100" s="1"/>
  <c r="X215" i="100"/>
  <c r="Y215" i="100" s="1"/>
  <c r="V215" i="100"/>
  <c r="W215" i="100" s="1"/>
  <c r="P215" i="100"/>
  <c r="Q215" i="100" s="1"/>
  <c r="N215" i="100"/>
  <c r="O215" i="100" s="1"/>
  <c r="L215" i="100"/>
  <c r="M215" i="100" s="1"/>
  <c r="J215" i="100"/>
  <c r="K215" i="100" s="1"/>
  <c r="H215" i="100"/>
  <c r="B215" i="100"/>
  <c r="A215" i="100"/>
  <c r="AP214" i="100"/>
  <c r="AQ214" i="100" s="1"/>
  <c r="AN214" i="100"/>
  <c r="AO214" i="100" s="1"/>
  <c r="AM214" i="100"/>
  <c r="AB214" i="100"/>
  <c r="Z214" i="100"/>
  <c r="AA214" i="100" s="1"/>
  <c r="X214" i="100"/>
  <c r="Y214" i="100" s="1"/>
  <c r="V214" i="100"/>
  <c r="W214" i="100" s="1"/>
  <c r="P214" i="100"/>
  <c r="Q214" i="100" s="1"/>
  <c r="N214" i="100"/>
  <c r="O214" i="100" s="1"/>
  <c r="L214" i="100"/>
  <c r="M214" i="100" s="1"/>
  <c r="J214" i="100"/>
  <c r="K214" i="100" s="1"/>
  <c r="H214" i="100"/>
  <c r="I214" i="100" s="1"/>
  <c r="B214" i="100"/>
  <c r="A214" i="100"/>
  <c r="AP213" i="100"/>
  <c r="AQ213" i="100" s="1"/>
  <c r="AN213" i="100"/>
  <c r="AO213" i="100" s="1"/>
  <c r="AB213" i="100"/>
  <c r="Z213" i="100"/>
  <c r="AA213" i="100" s="1"/>
  <c r="X213" i="100"/>
  <c r="Y213" i="100" s="1"/>
  <c r="V213" i="100"/>
  <c r="P213" i="100"/>
  <c r="Q213" i="100" s="1"/>
  <c r="N213" i="100"/>
  <c r="O213" i="100" s="1"/>
  <c r="L213" i="100"/>
  <c r="M213" i="100" s="1"/>
  <c r="J213" i="100"/>
  <c r="K213" i="100" s="1"/>
  <c r="H213" i="100"/>
  <c r="B213" i="100"/>
  <c r="A213" i="100"/>
  <c r="AP212" i="100"/>
  <c r="AQ212" i="100" s="1"/>
  <c r="AN212" i="100"/>
  <c r="AO212" i="100" s="1"/>
  <c r="AB212" i="100"/>
  <c r="Z212" i="100"/>
  <c r="AA212" i="100" s="1"/>
  <c r="X212" i="100"/>
  <c r="Y212" i="100" s="1"/>
  <c r="V212" i="100"/>
  <c r="P212" i="100"/>
  <c r="Q212" i="100" s="1"/>
  <c r="N212" i="100"/>
  <c r="O212" i="100" s="1"/>
  <c r="L212" i="100"/>
  <c r="M212" i="100" s="1"/>
  <c r="J212" i="100"/>
  <c r="K212" i="100" s="1"/>
  <c r="H212" i="100"/>
  <c r="I212" i="100" s="1"/>
  <c r="B212" i="100"/>
  <c r="A212" i="100"/>
  <c r="AP211" i="100"/>
  <c r="AQ211" i="100" s="1"/>
  <c r="AN211" i="100"/>
  <c r="AO211" i="100" s="1"/>
  <c r="AB211" i="100"/>
  <c r="AC211" i="100" s="1"/>
  <c r="Z211" i="100"/>
  <c r="AA211" i="100" s="1"/>
  <c r="X211" i="100"/>
  <c r="Y211" i="100" s="1"/>
  <c r="V211" i="100"/>
  <c r="W211" i="100" s="1"/>
  <c r="P211" i="100"/>
  <c r="Q211" i="100" s="1"/>
  <c r="N211" i="100"/>
  <c r="O211" i="100" s="1"/>
  <c r="L211" i="100"/>
  <c r="M211" i="100" s="1"/>
  <c r="J211" i="100"/>
  <c r="K211" i="100" s="1"/>
  <c r="H211" i="100"/>
  <c r="I211" i="100" s="1"/>
  <c r="B211" i="100"/>
  <c r="A211" i="100"/>
  <c r="AP210" i="100"/>
  <c r="AQ210" i="100" s="1"/>
  <c r="AN210" i="100"/>
  <c r="AO210" i="100" s="1"/>
  <c r="AM210" i="100"/>
  <c r="AB210" i="100"/>
  <c r="AC210" i="100" s="1"/>
  <c r="Z210" i="100"/>
  <c r="AA210" i="100" s="1"/>
  <c r="X210" i="100"/>
  <c r="Y210" i="100" s="1"/>
  <c r="V210" i="100"/>
  <c r="W210" i="100" s="1"/>
  <c r="P210" i="100"/>
  <c r="Q210" i="100" s="1"/>
  <c r="N210" i="100"/>
  <c r="O210" i="100" s="1"/>
  <c r="L210" i="100"/>
  <c r="M210" i="100" s="1"/>
  <c r="J210" i="100"/>
  <c r="K210" i="100" s="1"/>
  <c r="H210" i="100"/>
  <c r="B210" i="100"/>
  <c r="A210" i="100"/>
  <c r="AP209" i="100"/>
  <c r="AQ209" i="100" s="1"/>
  <c r="AN209" i="100"/>
  <c r="AO209" i="100" s="1"/>
  <c r="AM209" i="100"/>
  <c r="AB209" i="100"/>
  <c r="Z209" i="100"/>
  <c r="AA209" i="100" s="1"/>
  <c r="X209" i="100"/>
  <c r="Y209" i="100" s="1"/>
  <c r="V209" i="100"/>
  <c r="W209" i="100" s="1"/>
  <c r="P209" i="100"/>
  <c r="Q209" i="100" s="1"/>
  <c r="N209" i="100"/>
  <c r="O209" i="100" s="1"/>
  <c r="L209" i="100"/>
  <c r="M209" i="100" s="1"/>
  <c r="J209" i="100"/>
  <c r="K209" i="100" s="1"/>
  <c r="H209" i="100"/>
  <c r="I209" i="100" s="1"/>
  <c r="B209" i="100"/>
  <c r="A209" i="100"/>
  <c r="AP208" i="100"/>
  <c r="AQ208" i="100" s="1"/>
  <c r="AN208" i="100"/>
  <c r="AO208" i="100" s="1"/>
  <c r="AM208" i="100"/>
  <c r="AB208" i="100"/>
  <c r="Z208" i="100"/>
  <c r="AA208" i="100" s="1"/>
  <c r="X208" i="100"/>
  <c r="V208" i="100"/>
  <c r="W208" i="100" s="1"/>
  <c r="P208" i="100"/>
  <c r="Q208" i="100" s="1"/>
  <c r="N208" i="100"/>
  <c r="O208" i="100" s="1"/>
  <c r="L208" i="100"/>
  <c r="M208" i="100" s="1"/>
  <c r="J208" i="100"/>
  <c r="K208" i="100" s="1"/>
  <c r="H208" i="100"/>
  <c r="I208" i="100" s="1"/>
  <c r="B208" i="100"/>
  <c r="A208" i="100"/>
  <c r="AP207" i="100"/>
  <c r="AQ207" i="100" s="1"/>
  <c r="AN207" i="100"/>
  <c r="AO207" i="100" s="1"/>
  <c r="AM207" i="100"/>
  <c r="AB207" i="100"/>
  <c r="Z207" i="100"/>
  <c r="AA207" i="100" s="1"/>
  <c r="X207" i="100"/>
  <c r="V207" i="100"/>
  <c r="P207" i="100"/>
  <c r="N207" i="100"/>
  <c r="L207" i="100"/>
  <c r="J207" i="100"/>
  <c r="K207" i="100" s="1"/>
  <c r="H207" i="100"/>
  <c r="B207" i="100"/>
  <c r="A207" i="100"/>
  <c r="AP206" i="100"/>
  <c r="AQ206" i="100" s="1"/>
  <c r="AN206" i="100"/>
  <c r="AO206" i="100" s="1"/>
  <c r="AM206" i="100"/>
  <c r="AB206" i="100"/>
  <c r="AE206" i="100" s="1"/>
  <c r="Z206" i="100"/>
  <c r="AA206" i="100" s="1"/>
  <c r="X206" i="100"/>
  <c r="Y206" i="100" s="1"/>
  <c r="V206" i="100"/>
  <c r="W206" i="100" s="1"/>
  <c r="P206" i="100"/>
  <c r="Q206" i="100" s="1"/>
  <c r="N206" i="100"/>
  <c r="O206" i="100" s="1"/>
  <c r="L206" i="100"/>
  <c r="J206" i="100"/>
  <c r="K206" i="100" s="1"/>
  <c r="H206" i="100"/>
  <c r="I206" i="100" s="1"/>
  <c r="B206" i="100"/>
  <c r="A206" i="100"/>
  <c r="AP205" i="100"/>
  <c r="AQ205" i="100" s="1"/>
  <c r="AN205" i="100"/>
  <c r="AO205" i="100" s="1"/>
  <c r="AM205" i="100"/>
  <c r="AB205" i="100"/>
  <c r="Z205" i="100"/>
  <c r="AA205" i="100" s="1"/>
  <c r="X205" i="100"/>
  <c r="Y205" i="100" s="1"/>
  <c r="V205" i="100"/>
  <c r="W205" i="100" s="1"/>
  <c r="P205" i="100"/>
  <c r="Q205" i="100" s="1"/>
  <c r="N205" i="100"/>
  <c r="O205" i="100" s="1"/>
  <c r="L205" i="100"/>
  <c r="M205" i="100" s="1"/>
  <c r="J205" i="100"/>
  <c r="K205" i="100" s="1"/>
  <c r="H205" i="100"/>
  <c r="B205" i="100"/>
  <c r="A205" i="100"/>
  <c r="AP204" i="100"/>
  <c r="AQ204" i="100" s="1"/>
  <c r="AN204" i="100"/>
  <c r="AO204" i="100" s="1"/>
  <c r="AB204" i="100"/>
  <c r="Z204" i="100"/>
  <c r="AA204" i="100" s="1"/>
  <c r="X204" i="100"/>
  <c r="Y204" i="100" s="1"/>
  <c r="V204" i="100"/>
  <c r="P204" i="100"/>
  <c r="Q204" i="100" s="1"/>
  <c r="N204" i="100"/>
  <c r="O204" i="100" s="1"/>
  <c r="L204" i="100"/>
  <c r="M204" i="100" s="1"/>
  <c r="J204" i="100"/>
  <c r="K204" i="100" s="1"/>
  <c r="H204" i="100"/>
  <c r="I204" i="100" s="1"/>
  <c r="B204" i="100"/>
  <c r="A204" i="100"/>
  <c r="AP203" i="100"/>
  <c r="AQ203" i="100" s="1"/>
  <c r="AN203" i="100"/>
  <c r="AO203" i="100" s="1"/>
  <c r="AE203" i="100"/>
  <c r="AB203" i="100"/>
  <c r="AC203" i="100" s="1"/>
  <c r="Z203" i="100"/>
  <c r="AA203" i="100" s="1"/>
  <c r="X203" i="100"/>
  <c r="Y203" i="100" s="1"/>
  <c r="V203" i="100"/>
  <c r="P203" i="100"/>
  <c r="Q203" i="100" s="1"/>
  <c r="N203" i="100"/>
  <c r="O203" i="100" s="1"/>
  <c r="L203" i="100"/>
  <c r="M203" i="100" s="1"/>
  <c r="J203" i="100"/>
  <c r="K203" i="100" s="1"/>
  <c r="H203" i="100"/>
  <c r="I203" i="100" s="1"/>
  <c r="B203" i="100"/>
  <c r="A203" i="100"/>
  <c r="AP202" i="100"/>
  <c r="AQ202" i="100" s="1"/>
  <c r="AN202" i="100"/>
  <c r="AO202" i="100" s="1"/>
  <c r="AB202" i="100"/>
  <c r="AE202" i="100" s="1"/>
  <c r="Z202" i="100"/>
  <c r="AA202" i="100" s="1"/>
  <c r="X202" i="100"/>
  <c r="Y202" i="100" s="1"/>
  <c r="V202" i="100"/>
  <c r="W202" i="100" s="1"/>
  <c r="P202" i="100"/>
  <c r="Q202" i="100" s="1"/>
  <c r="N202" i="100"/>
  <c r="O202" i="100" s="1"/>
  <c r="L202" i="100"/>
  <c r="M202" i="100" s="1"/>
  <c r="J202" i="100"/>
  <c r="H202" i="100"/>
  <c r="I202" i="100" s="1"/>
  <c r="B202" i="100"/>
  <c r="A202" i="100"/>
  <c r="AP201" i="100"/>
  <c r="AQ201" i="100" s="1"/>
  <c r="AN201" i="100"/>
  <c r="AO201" i="100" s="1"/>
  <c r="AB201" i="100"/>
  <c r="Z201" i="100"/>
  <c r="AA201" i="100" s="1"/>
  <c r="X201" i="100"/>
  <c r="Y201" i="100" s="1"/>
  <c r="V201" i="100"/>
  <c r="P201" i="100"/>
  <c r="Q201" i="100" s="1"/>
  <c r="N201" i="100"/>
  <c r="O201" i="100" s="1"/>
  <c r="L201" i="100"/>
  <c r="M201" i="100" s="1"/>
  <c r="J201" i="100"/>
  <c r="K201" i="100" s="1"/>
  <c r="H201" i="100"/>
  <c r="B201" i="100"/>
  <c r="A201" i="100"/>
  <c r="AP200" i="100"/>
  <c r="AQ200" i="100" s="1"/>
  <c r="AN200" i="100"/>
  <c r="AO200" i="100" s="1"/>
  <c r="AB200" i="100"/>
  <c r="AC200" i="100" s="1"/>
  <c r="Z200" i="100"/>
  <c r="AA200" i="100" s="1"/>
  <c r="X200" i="100"/>
  <c r="Y200" i="100" s="1"/>
  <c r="V200" i="100"/>
  <c r="P200" i="100"/>
  <c r="Q200" i="100" s="1"/>
  <c r="N200" i="100"/>
  <c r="O200" i="100" s="1"/>
  <c r="L200" i="100"/>
  <c r="M200" i="100" s="1"/>
  <c r="J200" i="100"/>
  <c r="K200" i="100" s="1"/>
  <c r="H200" i="100"/>
  <c r="I200" i="100" s="1"/>
  <c r="B200" i="100"/>
  <c r="A200" i="100"/>
  <c r="AP199" i="100"/>
  <c r="AQ199" i="100" s="1"/>
  <c r="AN199" i="100"/>
  <c r="AO199" i="100" s="1"/>
  <c r="AB199" i="100"/>
  <c r="Z199" i="100"/>
  <c r="AA199" i="100" s="1"/>
  <c r="X199" i="100"/>
  <c r="Y199" i="100" s="1"/>
  <c r="V199" i="100"/>
  <c r="W199" i="100" s="1"/>
  <c r="P199" i="100"/>
  <c r="Q199" i="100" s="1"/>
  <c r="N199" i="100"/>
  <c r="O199" i="100" s="1"/>
  <c r="L199" i="100"/>
  <c r="M199" i="100" s="1"/>
  <c r="J199" i="100"/>
  <c r="K199" i="100" s="1"/>
  <c r="H199" i="100"/>
  <c r="I199" i="100" s="1"/>
  <c r="B199" i="100"/>
  <c r="A199" i="100"/>
  <c r="AP198" i="100"/>
  <c r="AQ198" i="100" s="1"/>
  <c r="AN198" i="100"/>
  <c r="AO198" i="100" s="1"/>
  <c r="AM198" i="100"/>
  <c r="AB198" i="100"/>
  <c r="AC198" i="100" s="1"/>
  <c r="Z198" i="100"/>
  <c r="AA198" i="100" s="1"/>
  <c r="X198" i="100"/>
  <c r="Y198" i="100" s="1"/>
  <c r="V198" i="100"/>
  <c r="W198" i="100" s="1"/>
  <c r="P198" i="100"/>
  <c r="Q198" i="100" s="1"/>
  <c r="N198" i="100"/>
  <c r="O198" i="100" s="1"/>
  <c r="L198" i="100"/>
  <c r="M198" i="100" s="1"/>
  <c r="J198" i="100"/>
  <c r="K198" i="100" s="1"/>
  <c r="H198" i="100"/>
  <c r="B198" i="100"/>
  <c r="A198" i="100"/>
  <c r="AP197" i="100"/>
  <c r="AQ197" i="100" s="1"/>
  <c r="AN197" i="100"/>
  <c r="AO197" i="100" s="1"/>
  <c r="AB197" i="100"/>
  <c r="AE197" i="100" s="1"/>
  <c r="Z197" i="100"/>
  <c r="AA197" i="100" s="1"/>
  <c r="X197" i="100"/>
  <c r="Y197" i="100" s="1"/>
  <c r="V197" i="100"/>
  <c r="W197" i="100" s="1"/>
  <c r="P197" i="100"/>
  <c r="Q197" i="100" s="1"/>
  <c r="N197" i="100"/>
  <c r="O197" i="100" s="1"/>
  <c r="L197" i="100"/>
  <c r="M197" i="100" s="1"/>
  <c r="J197" i="100"/>
  <c r="K197" i="100" s="1"/>
  <c r="H197" i="100"/>
  <c r="B197" i="100"/>
  <c r="A197" i="100"/>
  <c r="AP196" i="100"/>
  <c r="AQ196" i="100" s="1"/>
  <c r="AN196" i="100"/>
  <c r="AO196" i="100" s="1"/>
  <c r="AB196" i="100"/>
  <c r="AC196" i="100" s="1"/>
  <c r="Z196" i="100"/>
  <c r="AA196" i="100" s="1"/>
  <c r="X196" i="100"/>
  <c r="Y196" i="100" s="1"/>
  <c r="V196" i="100"/>
  <c r="P196" i="100"/>
  <c r="Q196" i="100" s="1"/>
  <c r="N196" i="100"/>
  <c r="O196" i="100" s="1"/>
  <c r="L196" i="100"/>
  <c r="M196" i="100" s="1"/>
  <c r="J196" i="100"/>
  <c r="K196" i="100" s="1"/>
  <c r="H196" i="100"/>
  <c r="I196" i="100" s="1"/>
  <c r="B196" i="100"/>
  <c r="A196" i="100"/>
  <c r="AP195" i="100"/>
  <c r="AQ195" i="100" s="1"/>
  <c r="AN195" i="100"/>
  <c r="AO195" i="100" s="1"/>
  <c r="AM195" i="100"/>
  <c r="AB195" i="100"/>
  <c r="Z195" i="100"/>
  <c r="AA195" i="100" s="1"/>
  <c r="X195" i="100"/>
  <c r="Y195" i="100" s="1"/>
  <c r="V195" i="100"/>
  <c r="W195" i="100" s="1"/>
  <c r="P195" i="100"/>
  <c r="Q195" i="100" s="1"/>
  <c r="N195" i="100"/>
  <c r="O195" i="100" s="1"/>
  <c r="L195" i="100"/>
  <c r="M195" i="100" s="1"/>
  <c r="J195" i="100"/>
  <c r="K195" i="100" s="1"/>
  <c r="H195" i="100"/>
  <c r="B195" i="100"/>
  <c r="A195" i="100"/>
  <c r="AP194" i="100"/>
  <c r="AQ194" i="100" s="1"/>
  <c r="AN194" i="100"/>
  <c r="AO194" i="100" s="1"/>
  <c r="AB194" i="100"/>
  <c r="Z194" i="100"/>
  <c r="AA194" i="100" s="1"/>
  <c r="X194" i="100"/>
  <c r="Y194" i="100" s="1"/>
  <c r="V194" i="100"/>
  <c r="W194" i="100" s="1"/>
  <c r="P194" i="100"/>
  <c r="Q194" i="100" s="1"/>
  <c r="N194" i="100"/>
  <c r="O194" i="100" s="1"/>
  <c r="L194" i="100"/>
  <c r="M194" i="100" s="1"/>
  <c r="J194" i="100"/>
  <c r="K194" i="100" s="1"/>
  <c r="H194" i="100"/>
  <c r="B194" i="100"/>
  <c r="A194" i="100"/>
  <c r="AP193" i="100"/>
  <c r="AQ193" i="100" s="1"/>
  <c r="AN193" i="100"/>
  <c r="AO193" i="100" s="1"/>
  <c r="AM193" i="100"/>
  <c r="AB193" i="100"/>
  <c r="AC193" i="100" s="1"/>
  <c r="Z193" i="100"/>
  <c r="AA193" i="100" s="1"/>
  <c r="X193" i="100"/>
  <c r="Y193" i="100" s="1"/>
  <c r="V193" i="100"/>
  <c r="W193" i="100" s="1"/>
  <c r="P193" i="100"/>
  <c r="Q193" i="100" s="1"/>
  <c r="N193" i="100"/>
  <c r="O193" i="100" s="1"/>
  <c r="L193" i="100"/>
  <c r="M193" i="100" s="1"/>
  <c r="J193" i="100"/>
  <c r="K193" i="100" s="1"/>
  <c r="H193" i="100"/>
  <c r="I193" i="100" s="1"/>
  <c r="B193" i="100"/>
  <c r="A193" i="100"/>
  <c r="AP192" i="100"/>
  <c r="AQ192" i="100" s="1"/>
  <c r="AN192" i="100"/>
  <c r="AO192" i="100" s="1"/>
  <c r="AM192" i="100"/>
  <c r="AB192" i="100"/>
  <c r="Z192" i="100"/>
  <c r="AA192" i="100" s="1"/>
  <c r="X192" i="100"/>
  <c r="Y192" i="100" s="1"/>
  <c r="V192" i="100"/>
  <c r="W192" i="100" s="1"/>
  <c r="P192" i="100"/>
  <c r="Q192" i="100" s="1"/>
  <c r="N192" i="100"/>
  <c r="O192" i="100" s="1"/>
  <c r="L192" i="100"/>
  <c r="M192" i="100" s="1"/>
  <c r="J192" i="100"/>
  <c r="K192" i="100" s="1"/>
  <c r="H192" i="100"/>
  <c r="I192" i="100" s="1"/>
  <c r="B192" i="100"/>
  <c r="A192" i="100"/>
  <c r="AP191" i="100"/>
  <c r="AQ191" i="100" s="1"/>
  <c r="AN191" i="100"/>
  <c r="AO191" i="100" s="1"/>
  <c r="AB191" i="100"/>
  <c r="AC191" i="100" s="1"/>
  <c r="Z191" i="100"/>
  <c r="AA191" i="100" s="1"/>
  <c r="X191" i="100"/>
  <c r="Y191" i="100" s="1"/>
  <c r="V191" i="100"/>
  <c r="W191" i="100" s="1"/>
  <c r="P191" i="100"/>
  <c r="Q191" i="100" s="1"/>
  <c r="N191" i="100"/>
  <c r="O191" i="100" s="1"/>
  <c r="L191" i="100"/>
  <c r="M191" i="100" s="1"/>
  <c r="J191" i="100"/>
  <c r="K191" i="100" s="1"/>
  <c r="H191" i="100"/>
  <c r="B191" i="100"/>
  <c r="A191" i="100"/>
  <c r="AP190" i="100"/>
  <c r="AQ190" i="100" s="1"/>
  <c r="AN190" i="100"/>
  <c r="AO190" i="100" s="1"/>
  <c r="AB190" i="100"/>
  <c r="AC190" i="100" s="1"/>
  <c r="Z190" i="100"/>
  <c r="AA190" i="100" s="1"/>
  <c r="X190" i="100"/>
  <c r="Y190" i="100" s="1"/>
  <c r="V190" i="100"/>
  <c r="P190" i="100"/>
  <c r="Q190" i="100" s="1"/>
  <c r="N190" i="100"/>
  <c r="O190" i="100" s="1"/>
  <c r="L190" i="100"/>
  <c r="M190" i="100" s="1"/>
  <c r="J190" i="100"/>
  <c r="K190" i="100" s="1"/>
  <c r="H190" i="100"/>
  <c r="I190" i="100" s="1"/>
  <c r="B190" i="100"/>
  <c r="A190" i="100"/>
  <c r="AP189" i="100"/>
  <c r="AQ189" i="100" s="1"/>
  <c r="AN189" i="100"/>
  <c r="AO189" i="100" s="1"/>
  <c r="AB189" i="100"/>
  <c r="Z189" i="100"/>
  <c r="AA189" i="100" s="1"/>
  <c r="X189" i="100"/>
  <c r="V189" i="100"/>
  <c r="W189" i="100" s="1"/>
  <c r="P189" i="100"/>
  <c r="Q189" i="100" s="1"/>
  <c r="N189" i="100"/>
  <c r="O189" i="100" s="1"/>
  <c r="L189" i="100"/>
  <c r="M189" i="100" s="1"/>
  <c r="J189" i="100"/>
  <c r="K189" i="100" s="1"/>
  <c r="H189" i="100"/>
  <c r="B189" i="100"/>
  <c r="A189" i="100"/>
  <c r="AP188" i="100"/>
  <c r="AQ188" i="100" s="1"/>
  <c r="AN188" i="100"/>
  <c r="AO188" i="100" s="1"/>
  <c r="AB188" i="100"/>
  <c r="Z188" i="100"/>
  <c r="AA188" i="100" s="1"/>
  <c r="X188" i="100"/>
  <c r="V188" i="100"/>
  <c r="W188" i="100" s="1"/>
  <c r="P188" i="100"/>
  <c r="Q188" i="100" s="1"/>
  <c r="N188" i="100"/>
  <c r="O188" i="100" s="1"/>
  <c r="L188" i="100"/>
  <c r="M188" i="100" s="1"/>
  <c r="J188" i="100"/>
  <c r="K188" i="100" s="1"/>
  <c r="H188" i="100"/>
  <c r="I188" i="100" s="1"/>
  <c r="B188" i="100"/>
  <c r="A188" i="100"/>
  <c r="AP187" i="100"/>
  <c r="AQ187" i="100" s="1"/>
  <c r="AN187" i="100"/>
  <c r="AO187" i="100" s="1"/>
  <c r="AB187" i="100"/>
  <c r="AC187" i="100" s="1"/>
  <c r="Z187" i="100"/>
  <c r="AA187" i="100" s="1"/>
  <c r="X187" i="100"/>
  <c r="Y187" i="100" s="1"/>
  <c r="V187" i="100"/>
  <c r="W187" i="100" s="1"/>
  <c r="P187" i="100"/>
  <c r="Q187" i="100" s="1"/>
  <c r="N187" i="100"/>
  <c r="O187" i="100" s="1"/>
  <c r="L187" i="100"/>
  <c r="M187" i="100" s="1"/>
  <c r="J187" i="100"/>
  <c r="K187" i="100" s="1"/>
  <c r="H187" i="100"/>
  <c r="B187" i="100"/>
  <c r="A187" i="100"/>
  <c r="AP186" i="100"/>
  <c r="AQ186" i="100" s="1"/>
  <c r="AN186" i="100"/>
  <c r="AO186" i="100" s="1"/>
  <c r="AB186" i="100"/>
  <c r="Z186" i="100"/>
  <c r="AA186" i="100" s="1"/>
  <c r="X186" i="100"/>
  <c r="Y186" i="100" s="1"/>
  <c r="V186" i="100"/>
  <c r="P186" i="100"/>
  <c r="Q186" i="100" s="1"/>
  <c r="N186" i="100"/>
  <c r="O186" i="100" s="1"/>
  <c r="L186" i="100"/>
  <c r="M186" i="100" s="1"/>
  <c r="J186" i="100"/>
  <c r="H186" i="100"/>
  <c r="I186" i="100" s="1"/>
  <c r="B186" i="100"/>
  <c r="A186" i="100"/>
  <c r="AP185" i="100"/>
  <c r="AQ185" i="100" s="1"/>
  <c r="AN185" i="100"/>
  <c r="AO185" i="100" s="1"/>
  <c r="AB185" i="100"/>
  <c r="Z185" i="100"/>
  <c r="AA185" i="100" s="1"/>
  <c r="X185" i="100"/>
  <c r="V185" i="100"/>
  <c r="W185" i="100" s="1"/>
  <c r="P185" i="100"/>
  <c r="Q185" i="100" s="1"/>
  <c r="N185" i="100"/>
  <c r="O185" i="100" s="1"/>
  <c r="L185" i="100"/>
  <c r="M185" i="100" s="1"/>
  <c r="J185" i="100"/>
  <c r="K185" i="100" s="1"/>
  <c r="H185" i="100"/>
  <c r="B185" i="100"/>
  <c r="A185" i="100"/>
  <c r="AP184" i="100"/>
  <c r="AQ184" i="100" s="1"/>
  <c r="AN184" i="100"/>
  <c r="AO184" i="100" s="1"/>
  <c r="AB184" i="100"/>
  <c r="Z184" i="100"/>
  <c r="AA184" i="100" s="1"/>
  <c r="X184" i="100"/>
  <c r="V184" i="100"/>
  <c r="W184" i="100" s="1"/>
  <c r="P184" i="100"/>
  <c r="Q184" i="100" s="1"/>
  <c r="N184" i="100"/>
  <c r="O184" i="100" s="1"/>
  <c r="L184" i="100"/>
  <c r="M184" i="100" s="1"/>
  <c r="J184" i="100"/>
  <c r="K184" i="100" s="1"/>
  <c r="H184" i="100"/>
  <c r="I184" i="100" s="1"/>
  <c r="B184" i="100"/>
  <c r="A184" i="100"/>
  <c r="AP183" i="100"/>
  <c r="AQ183" i="100" s="1"/>
  <c r="AN183" i="100"/>
  <c r="AO183" i="100" s="1"/>
  <c r="AB183" i="100"/>
  <c r="Z183" i="100"/>
  <c r="AA183" i="100" s="1"/>
  <c r="X183" i="100"/>
  <c r="Y183" i="100" s="1"/>
  <c r="V183" i="100"/>
  <c r="W183" i="100" s="1"/>
  <c r="P183" i="100"/>
  <c r="Q183" i="100" s="1"/>
  <c r="N183" i="100"/>
  <c r="O183" i="100" s="1"/>
  <c r="L183" i="100"/>
  <c r="M183" i="100" s="1"/>
  <c r="J183" i="100"/>
  <c r="K183" i="100" s="1"/>
  <c r="H183" i="100"/>
  <c r="B183" i="100"/>
  <c r="A183" i="100"/>
  <c r="AP182" i="100"/>
  <c r="AQ182" i="100" s="1"/>
  <c r="AN182" i="100"/>
  <c r="AO182" i="100" s="1"/>
  <c r="AB182" i="100"/>
  <c r="Z182" i="100"/>
  <c r="AA182" i="100" s="1"/>
  <c r="X182" i="100"/>
  <c r="Y182" i="100" s="1"/>
  <c r="V182" i="100"/>
  <c r="P182" i="100"/>
  <c r="Q182" i="100" s="1"/>
  <c r="N182" i="100"/>
  <c r="O182" i="100" s="1"/>
  <c r="L182" i="100"/>
  <c r="M182" i="100" s="1"/>
  <c r="J182" i="100"/>
  <c r="H182" i="100"/>
  <c r="I182" i="100" s="1"/>
  <c r="B182" i="100"/>
  <c r="A182" i="100"/>
  <c r="AP181" i="100"/>
  <c r="AQ181" i="100" s="1"/>
  <c r="AN181" i="100"/>
  <c r="AO181" i="100" s="1"/>
  <c r="AB181" i="100"/>
  <c r="Z181" i="100"/>
  <c r="AA181" i="100" s="1"/>
  <c r="X181" i="100"/>
  <c r="V181" i="100"/>
  <c r="W181" i="100" s="1"/>
  <c r="P181" i="100"/>
  <c r="Q181" i="100" s="1"/>
  <c r="N181" i="100"/>
  <c r="O181" i="100" s="1"/>
  <c r="L181" i="100"/>
  <c r="M181" i="100" s="1"/>
  <c r="J181" i="100"/>
  <c r="K181" i="100" s="1"/>
  <c r="H181" i="100"/>
  <c r="B181" i="100"/>
  <c r="A181" i="100"/>
  <c r="AP180" i="100"/>
  <c r="AQ180" i="100" s="1"/>
  <c r="AN180" i="100"/>
  <c r="AO180" i="100" s="1"/>
  <c r="AB180" i="100"/>
  <c r="AE180" i="100" s="1"/>
  <c r="Z180" i="100"/>
  <c r="AA180" i="100" s="1"/>
  <c r="X180" i="100"/>
  <c r="V180" i="100"/>
  <c r="W180" i="100" s="1"/>
  <c r="P180" i="100"/>
  <c r="Q180" i="100" s="1"/>
  <c r="N180" i="100"/>
  <c r="O180" i="100" s="1"/>
  <c r="L180" i="100"/>
  <c r="M180" i="100" s="1"/>
  <c r="J180" i="100"/>
  <c r="K180" i="100" s="1"/>
  <c r="H180" i="100"/>
  <c r="I180" i="100" s="1"/>
  <c r="B180" i="100"/>
  <c r="A180" i="100"/>
  <c r="AP179" i="100"/>
  <c r="AQ179" i="100" s="1"/>
  <c r="AN179" i="100"/>
  <c r="AO179" i="100" s="1"/>
  <c r="AB179" i="100"/>
  <c r="AC179" i="100" s="1"/>
  <c r="Z179" i="100"/>
  <c r="AA179" i="100" s="1"/>
  <c r="X179" i="100"/>
  <c r="Y179" i="100" s="1"/>
  <c r="V179" i="100"/>
  <c r="W179" i="100" s="1"/>
  <c r="P179" i="100"/>
  <c r="Q179" i="100" s="1"/>
  <c r="N179" i="100"/>
  <c r="O179" i="100" s="1"/>
  <c r="L179" i="100"/>
  <c r="M179" i="100" s="1"/>
  <c r="J179" i="100"/>
  <c r="K179" i="100" s="1"/>
  <c r="H179" i="100"/>
  <c r="B179" i="100"/>
  <c r="A179" i="100"/>
  <c r="AP178" i="100"/>
  <c r="AQ178" i="100" s="1"/>
  <c r="AN178" i="100"/>
  <c r="AO178" i="100" s="1"/>
  <c r="AM178" i="100"/>
  <c r="AB178" i="100"/>
  <c r="Z178" i="100"/>
  <c r="AA178" i="100" s="1"/>
  <c r="X178" i="100"/>
  <c r="Y178" i="100" s="1"/>
  <c r="V178" i="100"/>
  <c r="W178" i="100" s="1"/>
  <c r="P178" i="100"/>
  <c r="Q178" i="100" s="1"/>
  <c r="N178" i="100"/>
  <c r="O178" i="100" s="1"/>
  <c r="L178" i="100"/>
  <c r="M178" i="100" s="1"/>
  <c r="J178" i="100"/>
  <c r="K178" i="100" s="1"/>
  <c r="H178" i="100"/>
  <c r="I178" i="100" s="1"/>
  <c r="B178" i="100"/>
  <c r="A178" i="100"/>
  <c r="AP177" i="100"/>
  <c r="AQ177" i="100" s="1"/>
  <c r="AN177" i="100"/>
  <c r="AO177" i="100" s="1"/>
  <c r="AM177" i="100"/>
  <c r="AB177" i="100"/>
  <c r="AC177" i="100" s="1"/>
  <c r="Z177" i="100"/>
  <c r="AA177" i="100" s="1"/>
  <c r="X177" i="100"/>
  <c r="Y177" i="100" s="1"/>
  <c r="V177" i="100"/>
  <c r="W177" i="100" s="1"/>
  <c r="P177" i="100"/>
  <c r="Q177" i="100" s="1"/>
  <c r="N177" i="100"/>
  <c r="O177" i="100" s="1"/>
  <c r="L177" i="100"/>
  <c r="M177" i="100" s="1"/>
  <c r="J177" i="100"/>
  <c r="K177" i="100" s="1"/>
  <c r="H177" i="100"/>
  <c r="I177" i="100" s="1"/>
  <c r="B177" i="100"/>
  <c r="A177" i="100"/>
  <c r="AP176" i="100"/>
  <c r="AQ176" i="100" s="1"/>
  <c r="AN176" i="100"/>
  <c r="AO176" i="100" s="1"/>
  <c r="AB176" i="100"/>
  <c r="Z176" i="100"/>
  <c r="AA176" i="100" s="1"/>
  <c r="X176" i="100"/>
  <c r="Y176" i="100" s="1"/>
  <c r="V176" i="100"/>
  <c r="W176" i="100" s="1"/>
  <c r="P176" i="100"/>
  <c r="Q176" i="100" s="1"/>
  <c r="N176" i="100"/>
  <c r="O176" i="100" s="1"/>
  <c r="L176" i="100"/>
  <c r="M176" i="100" s="1"/>
  <c r="J176" i="100"/>
  <c r="K176" i="100" s="1"/>
  <c r="H176" i="100"/>
  <c r="I176" i="100" s="1"/>
  <c r="B176" i="100"/>
  <c r="A176" i="100"/>
  <c r="AP175" i="100"/>
  <c r="AQ175" i="100" s="1"/>
  <c r="AN175" i="100"/>
  <c r="AO175" i="100" s="1"/>
  <c r="AM175" i="100"/>
  <c r="AB175" i="100"/>
  <c r="Z175" i="100"/>
  <c r="AA175" i="100" s="1"/>
  <c r="X175" i="100"/>
  <c r="Y175" i="100" s="1"/>
  <c r="V175" i="100"/>
  <c r="W175" i="100" s="1"/>
  <c r="P175" i="100"/>
  <c r="Q175" i="100" s="1"/>
  <c r="N175" i="100"/>
  <c r="O175" i="100" s="1"/>
  <c r="L175" i="100"/>
  <c r="M175" i="100" s="1"/>
  <c r="J175" i="100"/>
  <c r="K175" i="100" s="1"/>
  <c r="H175" i="100"/>
  <c r="B175" i="100"/>
  <c r="A175" i="100"/>
  <c r="AP174" i="100"/>
  <c r="AQ174" i="100" s="1"/>
  <c r="AN174" i="100"/>
  <c r="AO174" i="100" s="1"/>
  <c r="AM174" i="100"/>
  <c r="AB174" i="100"/>
  <c r="Z174" i="100"/>
  <c r="AA174" i="100" s="1"/>
  <c r="X174" i="100"/>
  <c r="Y174" i="100" s="1"/>
  <c r="V174" i="100"/>
  <c r="P174" i="100"/>
  <c r="Q174" i="100" s="1"/>
  <c r="N174" i="100"/>
  <c r="O174" i="100" s="1"/>
  <c r="L174" i="100"/>
  <c r="M174" i="100" s="1"/>
  <c r="J174" i="100"/>
  <c r="H174" i="100"/>
  <c r="I174" i="100" s="1"/>
  <c r="B174" i="100"/>
  <c r="A174" i="100"/>
  <c r="AP173" i="100"/>
  <c r="AQ173" i="100" s="1"/>
  <c r="AN173" i="100"/>
  <c r="AO173" i="100" s="1"/>
  <c r="AB173" i="100"/>
  <c r="Z173" i="100"/>
  <c r="AA173" i="100" s="1"/>
  <c r="X173" i="100"/>
  <c r="V173" i="100"/>
  <c r="W173" i="100" s="1"/>
  <c r="P173" i="100"/>
  <c r="Q173" i="100" s="1"/>
  <c r="N173" i="100"/>
  <c r="O173" i="100" s="1"/>
  <c r="L173" i="100"/>
  <c r="M173" i="100" s="1"/>
  <c r="J173" i="100"/>
  <c r="K173" i="100" s="1"/>
  <c r="H173" i="100"/>
  <c r="B173" i="100"/>
  <c r="A173" i="100"/>
  <c r="AP172" i="100"/>
  <c r="AQ172" i="100" s="1"/>
  <c r="AN172" i="100"/>
  <c r="AO172" i="100" s="1"/>
  <c r="AM172" i="100"/>
  <c r="AB172" i="100"/>
  <c r="AE172" i="100" s="1"/>
  <c r="Z172" i="100"/>
  <c r="AA172" i="100" s="1"/>
  <c r="X172" i="100"/>
  <c r="Y172" i="100" s="1"/>
  <c r="V172" i="100"/>
  <c r="W172" i="100" s="1"/>
  <c r="P172" i="100"/>
  <c r="Q172" i="100" s="1"/>
  <c r="N172" i="100"/>
  <c r="O172" i="100" s="1"/>
  <c r="L172" i="100"/>
  <c r="M172" i="100" s="1"/>
  <c r="J172" i="100"/>
  <c r="K172" i="100" s="1"/>
  <c r="H172" i="100"/>
  <c r="B172" i="100"/>
  <c r="A172" i="100"/>
  <c r="AP171" i="100"/>
  <c r="AQ171" i="100" s="1"/>
  <c r="AN171" i="100"/>
  <c r="AO171" i="100" s="1"/>
  <c r="AM171" i="100"/>
  <c r="AB171" i="100"/>
  <c r="AE171" i="100" s="1"/>
  <c r="Z171" i="100"/>
  <c r="AA171" i="100" s="1"/>
  <c r="X171" i="100"/>
  <c r="Y171" i="100" s="1"/>
  <c r="V171" i="100"/>
  <c r="W171" i="100" s="1"/>
  <c r="P171" i="100"/>
  <c r="Q171" i="100" s="1"/>
  <c r="N171" i="100"/>
  <c r="O171" i="100" s="1"/>
  <c r="L171" i="100"/>
  <c r="M171" i="100" s="1"/>
  <c r="J171" i="100"/>
  <c r="K171" i="100" s="1"/>
  <c r="H171" i="100"/>
  <c r="I171" i="100" s="1"/>
  <c r="B171" i="100"/>
  <c r="A171" i="100"/>
  <c r="AP170" i="100"/>
  <c r="AQ170" i="100" s="1"/>
  <c r="AN170" i="100"/>
  <c r="AO170" i="100" s="1"/>
  <c r="AM170" i="100"/>
  <c r="AB170" i="100"/>
  <c r="Z170" i="100"/>
  <c r="AA170" i="100" s="1"/>
  <c r="X170" i="100"/>
  <c r="Y170" i="100" s="1"/>
  <c r="V170" i="100"/>
  <c r="W170" i="100" s="1"/>
  <c r="P170" i="100"/>
  <c r="Q170" i="100" s="1"/>
  <c r="N170" i="100"/>
  <c r="O170" i="100" s="1"/>
  <c r="L170" i="100"/>
  <c r="M170" i="100" s="1"/>
  <c r="J170" i="100"/>
  <c r="K170" i="100" s="1"/>
  <c r="H170" i="100"/>
  <c r="B170" i="100"/>
  <c r="A170" i="100"/>
  <c r="AP169" i="100"/>
  <c r="AN169" i="100"/>
  <c r="AM169" i="100"/>
  <c r="AB169" i="100"/>
  <c r="Z169" i="100"/>
  <c r="AA169" i="100" s="1"/>
  <c r="X169" i="100"/>
  <c r="Y169" i="100" s="1"/>
  <c r="V169" i="100"/>
  <c r="W169" i="100" s="1"/>
  <c r="P169" i="100"/>
  <c r="Q169" i="100" s="1"/>
  <c r="N169" i="100"/>
  <c r="O169" i="100" s="1"/>
  <c r="L169" i="100"/>
  <c r="M169" i="100" s="1"/>
  <c r="J169" i="100"/>
  <c r="K169" i="100" s="1"/>
  <c r="H169" i="100"/>
  <c r="B169" i="100"/>
  <c r="A169" i="100"/>
  <c r="AP168" i="100"/>
  <c r="AQ168" i="100" s="1"/>
  <c r="AN168" i="100"/>
  <c r="AO168" i="100" s="1"/>
  <c r="AM168" i="100"/>
  <c r="AB168" i="100"/>
  <c r="AC168" i="100" s="1"/>
  <c r="Z168" i="100"/>
  <c r="AA168" i="100" s="1"/>
  <c r="X168" i="100"/>
  <c r="Y168" i="100" s="1"/>
  <c r="V168" i="100"/>
  <c r="W168" i="100" s="1"/>
  <c r="P168" i="100"/>
  <c r="Q168" i="100" s="1"/>
  <c r="N168" i="100"/>
  <c r="O168" i="100" s="1"/>
  <c r="L168" i="100"/>
  <c r="M168" i="100" s="1"/>
  <c r="J168" i="100"/>
  <c r="K168" i="100" s="1"/>
  <c r="H168" i="100"/>
  <c r="B168" i="100"/>
  <c r="A168" i="100"/>
  <c r="AP167" i="100"/>
  <c r="AQ167" i="100" s="1"/>
  <c r="AN167" i="100"/>
  <c r="AO167" i="100" s="1"/>
  <c r="AM167" i="100"/>
  <c r="AB167" i="100"/>
  <c r="AE167" i="100" s="1"/>
  <c r="Z167" i="100"/>
  <c r="AA167" i="100" s="1"/>
  <c r="X167" i="100"/>
  <c r="Y167" i="100" s="1"/>
  <c r="V167" i="100"/>
  <c r="W167" i="100" s="1"/>
  <c r="P167" i="100"/>
  <c r="Q167" i="100" s="1"/>
  <c r="N167" i="100"/>
  <c r="O167" i="100" s="1"/>
  <c r="L167" i="100"/>
  <c r="M167" i="100" s="1"/>
  <c r="J167" i="100"/>
  <c r="K167" i="100" s="1"/>
  <c r="H167" i="100"/>
  <c r="B167" i="100"/>
  <c r="A167" i="100"/>
  <c r="AP166" i="100"/>
  <c r="AQ166" i="100" s="1"/>
  <c r="AN166" i="100"/>
  <c r="AO166" i="100" s="1"/>
  <c r="AM166" i="100"/>
  <c r="AB166" i="100"/>
  <c r="AC166" i="100" s="1"/>
  <c r="Z166" i="100"/>
  <c r="AA166" i="100" s="1"/>
  <c r="X166" i="100"/>
  <c r="Y166" i="100" s="1"/>
  <c r="V166" i="100"/>
  <c r="W166" i="100" s="1"/>
  <c r="P166" i="100"/>
  <c r="Q166" i="100" s="1"/>
  <c r="N166" i="100"/>
  <c r="O166" i="100" s="1"/>
  <c r="L166" i="100"/>
  <c r="M166" i="100" s="1"/>
  <c r="J166" i="100"/>
  <c r="K166" i="100" s="1"/>
  <c r="H166" i="100"/>
  <c r="B166" i="100"/>
  <c r="A166" i="100"/>
  <c r="AP165" i="100"/>
  <c r="AQ165" i="100" s="1"/>
  <c r="AN165" i="100"/>
  <c r="AO165" i="100" s="1"/>
  <c r="AM165" i="100"/>
  <c r="AB165" i="100"/>
  <c r="AE165" i="100" s="1"/>
  <c r="Z165" i="100"/>
  <c r="AA165" i="100" s="1"/>
  <c r="X165" i="100"/>
  <c r="Y165" i="100" s="1"/>
  <c r="V165" i="100"/>
  <c r="W165" i="100" s="1"/>
  <c r="P165" i="100"/>
  <c r="Q165" i="100" s="1"/>
  <c r="N165" i="100"/>
  <c r="O165" i="100" s="1"/>
  <c r="L165" i="100"/>
  <c r="M165" i="100" s="1"/>
  <c r="J165" i="100"/>
  <c r="K165" i="100" s="1"/>
  <c r="H165" i="100"/>
  <c r="B165" i="100"/>
  <c r="A165" i="100"/>
  <c r="AP164" i="100"/>
  <c r="AQ164" i="100" s="1"/>
  <c r="AN164" i="100"/>
  <c r="AO164" i="100" s="1"/>
  <c r="AM164" i="100"/>
  <c r="AB164" i="100"/>
  <c r="Z164" i="100"/>
  <c r="AA164" i="100" s="1"/>
  <c r="X164" i="100"/>
  <c r="Y164" i="100" s="1"/>
  <c r="V164" i="100"/>
  <c r="W164" i="100" s="1"/>
  <c r="P164" i="100"/>
  <c r="Q164" i="100" s="1"/>
  <c r="N164" i="100"/>
  <c r="O164" i="100" s="1"/>
  <c r="L164" i="100"/>
  <c r="M164" i="100" s="1"/>
  <c r="J164" i="100"/>
  <c r="K164" i="100" s="1"/>
  <c r="H164" i="100"/>
  <c r="B164" i="100"/>
  <c r="A164" i="100"/>
  <c r="AP163" i="100"/>
  <c r="AQ163" i="100" s="1"/>
  <c r="AN163" i="100"/>
  <c r="AO163" i="100" s="1"/>
  <c r="AM163" i="100"/>
  <c r="AB163" i="100"/>
  <c r="Z163" i="100"/>
  <c r="AA163" i="100" s="1"/>
  <c r="X163" i="100"/>
  <c r="Y163" i="100" s="1"/>
  <c r="V163" i="100"/>
  <c r="W163" i="100" s="1"/>
  <c r="P163" i="100"/>
  <c r="Q163" i="100" s="1"/>
  <c r="N163" i="100"/>
  <c r="O163" i="100" s="1"/>
  <c r="L163" i="100"/>
  <c r="M163" i="100" s="1"/>
  <c r="J163" i="100"/>
  <c r="K163" i="100" s="1"/>
  <c r="H163" i="100"/>
  <c r="B163" i="100"/>
  <c r="A163" i="100"/>
  <c r="AP162" i="100"/>
  <c r="AQ162" i="100" s="1"/>
  <c r="AN162" i="100"/>
  <c r="AO162" i="100" s="1"/>
  <c r="AM162" i="100"/>
  <c r="AB162" i="100"/>
  <c r="Z162" i="100"/>
  <c r="AA162" i="100" s="1"/>
  <c r="X162" i="100"/>
  <c r="Y162" i="100" s="1"/>
  <c r="V162" i="100"/>
  <c r="W162" i="100" s="1"/>
  <c r="P162" i="100"/>
  <c r="Q162" i="100" s="1"/>
  <c r="N162" i="100"/>
  <c r="O162" i="100" s="1"/>
  <c r="L162" i="100"/>
  <c r="M162" i="100" s="1"/>
  <c r="J162" i="100"/>
  <c r="K162" i="100" s="1"/>
  <c r="H162" i="100"/>
  <c r="B162" i="100"/>
  <c r="A162" i="100"/>
  <c r="AP161" i="100"/>
  <c r="AQ161" i="100" s="1"/>
  <c r="AN161" i="100"/>
  <c r="AO161" i="100" s="1"/>
  <c r="AB161" i="100"/>
  <c r="Z161" i="100"/>
  <c r="AA161" i="100" s="1"/>
  <c r="X161" i="100"/>
  <c r="Y161" i="100" s="1"/>
  <c r="V161" i="100"/>
  <c r="P161" i="100"/>
  <c r="Q161" i="100" s="1"/>
  <c r="N161" i="100"/>
  <c r="O161" i="100" s="1"/>
  <c r="L161" i="100"/>
  <c r="M161" i="100" s="1"/>
  <c r="J161" i="100"/>
  <c r="K161" i="100" s="1"/>
  <c r="H161" i="100"/>
  <c r="I161" i="100" s="1"/>
  <c r="B161" i="100"/>
  <c r="A161" i="100"/>
  <c r="AP160" i="100"/>
  <c r="AQ160" i="100" s="1"/>
  <c r="AN160" i="100"/>
  <c r="AO160" i="100" s="1"/>
  <c r="AM160" i="100"/>
  <c r="AB160" i="100"/>
  <c r="Z160" i="100"/>
  <c r="AA160" i="100" s="1"/>
  <c r="X160" i="100"/>
  <c r="Y160" i="100" s="1"/>
  <c r="V160" i="100"/>
  <c r="P160" i="100"/>
  <c r="Q160" i="100" s="1"/>
  <c r="N160" i="100"/>
  <c r="O160" i="100" s="1"/>
  <c r="L160" i="100"/>
  <c r="M160" i="100" s="1"/>
  <c r="J160" i="100"/>
  <c r="K160" i="100" s="1"/>
  <c r="H160" i="100"/>
  <c r="I160" i="100" s="1"/>
  <c r="B160" i="100"/>
  <c r="A160" i="100"/>
  <c r="AP159" i="100"/>
  <c r="AQ159" i="100" s="1"/>
  <c r="AN159" i="100"/>
  <c r="AO159" i="100" s="1"/>
  <c r="AM159" i="100"/>
  <c r="AB159" i="100"/>
  <c r="AC159" i="100" s="1"/>
  <c r="Z159" i="100"/>
  <c r="AA159" i="100" s="1"/>
  <c r="X159" i="100"/>
  <c r="Y159" i="100" s="1"/>
  <c r="V159" i="100"/>
  <c r="P159" i="100"/>
  <c r="Q159" i="100" s="1"/>
  <c r="N159" i="100"/>
  <c r="O159" i="100" s="1"/>
  <c r="L159" i="100"/>
  <c r="M159" i="100" s="1"/>
  <c r="J159" i="100"/>
  <c r="K159" i="100" s="1"/>
  <c r="H159" i="100"/>
  <c r="I159" i="100" s="1"/>
  <c r="B159" i="100"/>
  <c r="A159" i="100"/>
  <c r="AP158" i="100"/>
  <c r="AQ158" i="100" s="1"/>
  <c r="AN158" i="100"/>
  <c r="AO158" i="100" s="1"/>
  <c r="AM158" i="100"/>
  <c r="AB158" i="100"/>
  <c r="Z158" i="100"/>
  <c r="AA158" i="100" s="1"/>
  <c r="X158" i="100"/>
  <c r="Y158" i="100" s="1"/>
  <c r="V158" i="100"/>
  <c r="P158" i="100"/>
  <c r="Q158" i="100" s="1"/>
  <c r="N158" i="100"/>
  <c r="O158" i="100" s="1"/>
  <c r="L158" i="100"/>
  <c r="M158" i="100" s="1"/>
  <c r="J158" i="100"/>
  <c r="K158" i="100" s="1"/>
  <c r="H158" i="100"/>
  <c r="I158" i="100" s="1"/>
  <c r="B158" i="100"/>
  <c r="A158" i="100"/>
  <c r="AP157" i="100"/>
  <c r="AQ157" i="100" s="1"/>
  <c r="AN157" i="100"/>
  <c r="AO157" i="100" s="1"/>
  <c r="AM157" i="100"/>
  <c r="AB157" i="100"/>
  <c r="AC157" i="100" s="1"/>
  <c r="Z157" i="100"/>
  <c r="AA157" i="100" s="1"/>
  <c r="X157" i="100"/>
  <c r="Y157" i="100" s="1"/>
  <c r="V157" i="100"/>
  <c r="P157" i="100"/>
  <c r="Q157" i="100" s="1"/>
  <c r="N157" i="100"/>
  <c r="O157" i="100" s="1"/>
  <c r="L157" i="100"/>
  <c r="M157" i="100" s="1"/>
  <c r="J157" i="100"/>
  <c r="K157" i="100" s="1"/>
  <c r="H157" i="100"/>
  <c r="I157" i="100" s="1"/>
  <c r="B157" i="100"/>
  <c r="A157" i="100"/>
  <c r="AP156" i="100"/>
  <c r="AQ156" i="100" s="1"/>
  <c r="AN156" i="100"/>
  <c r="AO156" i="100" s="1"/>
  <c r="AM156" i="100"/>
  <c r="AB156" i="100"/>
  <c r="Z156" i="100"/>
  <c r="AA156" i="100" s="1"/>
  <c r="X156" i="100"/>
  <c r="Y156" i="100" s="1"/>
  <c r="V156" i="100"/>
  <c r="P156" i="100"/>
  <c r="Q156" i="100" s="1"/>
  <c r="N156" i="100"/>
  <c r="O156" i="100" s="1"/>
  <c r="L156" i="100"/>
  <c r="M156" i="100" s="1"/>
  <c r="J156" i="100"/>
  <c r="K156" i="100" s="1"/>
  <c r="H156" i="100"/>
  <c r="I156" i="100" s="1"/>
  <c r="B156" i="100"/>
  <c r="A156" i="100"/>
  <c r="AP155" i="100"/>
  <c r="AQ155" i="100" s="1"/>
  <c r="AN155" i="100"/>
  <c r="AO155" i="100" s="1"/>
  <c r="AM155" i="100"/>
  <c r="AB155" i="100"/>
  <c r="Z155" i="100"/>
  <c r="AA155" i="100" s="1"/>
  <c r="X155" i="100"/>
  <c r="Y155" i="100" s="1"/>
  <c r="V155" i="100"/>
  <c r="P155" i="100"/>
  <c r="Q155" i="100" s="1"/>
  <c r="N155" i="100"/>
  <c r="O155" i="100" s="1"/>
  <c r="L155" i="100"/>
  <c r="M155" i="100" s="1"/>
  <c r="J155" i="100"/>
  <c r="K155" i="100" s="1"/>
  <c r="H155" i="100"/>
  <c r="I155" i="100" s="1"/>
  <c r="B155" i="100"/>
  <c r="A155" i="100"/>
  <c r="AP154" i="100"/>
  <c r="AQ154" i="100" s="1"/>
  <c r="AN154" i="100"/>
  <c r="AO154" i="100" s="1"/>
  <c r="AB154" i="100"/>
  <c r="AE154" i="100" s="1"/>
  <c r="Z154" i="100"/>
  <c r="AA154" i="100" s="1"/>
  <c r="X154" i="100"/>
  <c r="Y154" i="100" s="1"/>
  <c r="V154" i="100"/>
  <c r="P154" i="100"/>
  <c r="Q154" i="100" s="1"/>
  <c r="N154" i="100"/>
  <c r="O154" i="100" s="1"/>
  <c r="L154" i="100"/>
  <c r="M154" i="100" s="1"/>
  <c r="J154" i="100"/>
  <c r="K154" i="100" s="1"/>
  <c r="H154" i="100"/>
  <c r="B154" i="100"/>
  <c r="A154" i="100"/>
  <c r="AP153" i="100"/>
  <c r="AQ153" i="100" s="1"/>
  <c r="AN153" i="100"/>
  <c r="AO153" i="100" s="1"/>
  <c r="AB153" i="100"/>
  <c r="Z153" i="100"/>
  <c r="AA153" i="100" s="1"/>
  <c r="X153" i="100"/>
  <c r="Y153" i="100" s="1"/>
  <c r="V153" i="100"/>
  <c r="P153" i="100"/>
  <c r="Q153" i="100" s="1"/>
  <c r="N153" i="100"/>
  <c r="O153" i="100" s="1"/>
  <c r="L153" i="100"/>
  <c r="M153" i="100" s="1"/>
  <c r="J153" i="100"/>
  <c r="K153" i="100" s="1"/>
  <c r="H153" i="100"/>
  <c r="B153" i="100"/>
  <c r="A153" i="100"/>
  <c r="AP152" i="100"/>
  <c r="AQ152" i="100" s="1"/>
  <c r="AN152" i="100"/>
  <c r="AO152" i="100" s="1"/>
  <c r="AB152" i="100"/>
  <c r="Z152" i="100"/>
  <c r="AA152" i="100" s="1"/>
  <c r="X152" i="100"/>
  <c r="Y152" i="100" s="1"/>
  <c r="V152" i="100"/>
  <c r="W152" i="100" s="1"/>
  <c r="P152" i="100"/>
  <c r="Q152" i="100" s="1"/>
  <c r="N152" i="100"/>
  <c r="O152" i="100" s="1"/>
  <c r="L152" i="100"/>
  <c r="M152" i="100" s="1"/>
  <c r="J152" i="100"/>
  <c r="K152" i="100" s="1"/>
  <c r="H152" i="100"/>
  <c r="B152" i="100"/>
  <c r="A152" i="100"/>
  <c r="AP151" i="100"/>
  <c r="AQ151" i="100" s="1"/>
  <c r="AN151" i="100"/>
  <c r="AO151" i="100" s="1"/>
  <c r="AB151" i="100"/>
  <c r="Z151" i="100"/>
  <c r="AA151" i="100" s="1"/>
  <c r="X151" i="100"/>
  <c r="Y151" i="100" s="1"/>
  <c r="V151" i="100"/>
  <c r="P151" i="100"/>
  <c r="Q151" i="100" s="1"/>
  <c r="N151" i="100"/>
  <c r="O151" i="100" s="1"/>
  <c r="L151" i="100"/>
  <c r="M151" i="100" s="1"/>
  <c r="J151" i="100"/>
  <c r="K151" i="100" s="1"/>
  <c r="H151" i="100"/>
  <c r="I151" i="100" s="1"/>
  <c r="B151" i="100"/>
  <c r="A151" i="100"/>
  <c r="AP150" i="100"/>
  <c r="AQ150" i="100" s="1"/>
  <c r="AN150" i="100"/>
  <c r="AO150" i="100" s="1"/>
  <c r="AB150" i="100"/>
  <c r="Z150" i="100"/>
  <c r="AA150" i="100" s="1"/>
  <c r="X150" i="100"/>
  <c r="Y150" i="100" s="1"/>
  <c r="V150" i="100"/>
  <c r="W150" i="100" s="1"/>
  <c r="P150" i="100"/>
  <c r="Q150" i="100" s="1"/>
  <c r="N150" i="100"/>
  <c r="O150" i="100" s="1"/>
  <c r="L150" i="100"/>
  <c r="M150" i="100" s="1"/>
  <c r="J150" i="100"/>
  <c r="K150" i="100" s="1"/>
  <c r="H150" i="100"/>
  <c r="B150" i="100"/>
  <c r="A150" i="100"/>
  <c r="AP149" i="100"/>
  <c r="AQ149" i="100" s="1"/>
  <c r="AN149" i="100"/>
  <c r="AO149" i="100" s="1"/>
  <c r="AB149" i="100"/>
  <c r="Z149" i="100"/>
  <c r="AA149" i="100" s="1"/>
  <c r="X149" i="100"/>
  <c r="Y149" i="100" s="1"/>
  <c r="V149" i="100"/>
  <c r="P149" i="100"/>
  <c r="Q149" i="100" s="1"/>
  <c r="N149" i="100"/>
  <c r="O149" i="100" s="1"/>
  <c r="L149" i="100"/>
  <c r="M149" i="100" s="1"/>
  <c r="J149" i="100"/>
  <c r="K149" i="100" s="1"/>
  <c r="H149" i="100"/>
  <c r="I149" i="100" s="1"/>
  <c r="B149" i="100"/>
  <c r="A149" i="100"/>
  <c r="AP148" i="100"/>
  <c r="AQ148" i="100" s="1"/>
  <c r="AN148" i="100"/>
  <c r="AO148" i="100" s="1"/>
  <c r="AB148" i="100"/>
  <c r="Z148" i="100"/>
  <c r="AA148" i="100" s="1"/>
  <c r="X148" i="100"/>
  <c r="Y148" i="100" s="1"/>
  <c r="V148" i="100"/>
  <c r="W148" i="100" s="1"/>
  <c r="P148" i="100"/>
  <c r="Q148" i="100" s="1"/>
  <c r="N148" i="100"/>
  <c r="O148" i="100" s="1"/>
  <c r="L148" i="100"/>
  <c r="M148" i="100" s="1"/>
  <c r="J148" i="100"/>
  <c r="K148" i="100" s="1"/>
  <c r="H148" i="100"/>
  <c r="B148" i="100"/>
  <c r="A148" i="100"/>
  <c r="AP147" i="100"/>
  <c r="AQ147" i="100" s="1"/>
  <c r="AN147" i="100"/>
  <c r="AO147" i="100" s="1"/>
  <c r="AB147" i="100"/>
  <c r="Z147" i="100"/>
  <c r="AA147" i="100" s="1"/>
  <c r="X147" i="100"/>
  <c r="Y147" i="100" s="1"/>
  <c r="V147" i="100"/>
  <c r="P147" i="100"/>
  <c r="Q147" i="100" s="1"/>
  <c r="N147" i="100"/>
  <c r="O147" i="100" s="1"/>
  <c r="L147" i="100"/>
  <c r="M147" i="100" s="1"/>
  <c r="J147" i="100"/>
  <c r="K147" i="100" s="1"/>
  <c r="H147" i="100"/>
  <c r="I147" i="100" s="1"/>
  <c r="B147" i="100"/>
  <c r="A147" i="100"/>
  <c r="AP146" i="100"/>
  <c r="AQ146" i="100" s="1"/>
  <c r="AN146" i="100"/>
  <c r="AO146" i="100" s="1"/>
  <c r="AB146" i="100"/>
  <c r="Z146" i="100"/>
  <c r="X146" i="100"/>
  <c r="V146" i="100"/>
  <c r="P146" i="100"/>
  <c r="N146" i="100"/>
  <c r="O146" i="100" s="1"/>
  <c r="L146" i="100"/>
  <c r="M146" i="100" s="1"/>
  <c r="J146" i="100"/>
  <c r="K146" i="100" s="1"/>
  <c r="H146" i="100"/>
  <c r="B146" i="100"/>
  <c r="A146" i="100"/>
  <c r="AP145" i="100"/>
  <c r="AQ145" i="100" s="1"/>
  <c r="AN145" i="100"/>
  <c r="AO145" i="100" s="1"/>
  <c r="AB145" i="100"/>
  <c r="Z145" i="100"/>
  <c r="AA145" i="100" s="1"/>
  <c r="X145" i="100"/>
  <c r="Y145" i="100" s="1"/>
  <c r="V145" i="100"/>
  <c r="P145" i="100"/>
  <c r="Q145" i="100" s="1"/>
  <c r="N145" i="100"/>
  <c r="O145" i="100" s="1"/>
  <c r="L145" i="100"/>
  <c r="M145" i="100" s="1"/>
  <c r="J145" i="100"/>
  <c r="K145" i="100" s="1"/>
  <c r="H145" i="100"/>
  <c r="I145" i="100" s="1"/>
  <c r="B145" i="100"/>
  <c r="A145" i="100"/>
  <c r="AP144" i="100"/>
  <c r="AQ144" i="100" s="1"/>
  <c r="AN144" i="100"/>
  <c r="AO144" i="100" s="1"/>
  <c r="AB144" i="100"/>
  <c r="AC144" i="100" s="1"/>
  <c r="Z144" i="100"/>
  <c r="AA144" i="100" s="1"/>
  <c r="X144" i="100"/>
  <c r="Y144" i="100" s="1"/>
  <c r="V144" i="100"/>
  <c r="P144" i="100"/>
  <c r="Q144" i="100" s="1"/>
  <c r="N144" i="100"/>
  <c r="O144" i="100" s="1"/>
  <c r="L144" i="100"/>
  <c r="M144" i="100" s="1"/>
  <c r="J144" i="100"/>
  <c r="K144" i="100" s="1"/>
  <c r="H144" i="100"/>
  <c r="B144" i="100"/>
  <c r="A144" i="100"/>
  <c r="AP143" i="100"/>
  <c r="AQ143" i="100" s="1"/>
  <c r="AN143" i="100"/>
  <c r="AO143" i="100" s="1"/>
  <c r="AB143" i="100"/>
  <c r="AC143" i="100" s="1"/>
  <c r="Z143" i="100"/>
  <c r="AA143" i="100" s="1"/>
  <c r="X143" i="100"/>
  <c r="Y143" i="100" s="1"/>
  <c r="V143" i="100"/>
  <c r="P143" i="100"/>
  <c r="Q143" i="100" s="1"/>
  <c r="N143" i="100"/>
  <c r="O143" i="100" s="1"/>
  <c r="L143" i="100"/>
  <c r="M143" i="100" s="1"/>
  <c r="J143" i="100"/>
  <c r="K143" i="100" s="1"/>
  <c r="H143" i="100"/>
  <c r="I143" i="100" s="1"/>
  <c r="B143" i="100"/>
  <c r="A143" i="100"/>
  <c r="AP142" i="100"/>
  <c r="AQ142" i="100" s="1"/>
  <c r="AN142" i="100"/>
  <c r="AO142" i="100" s="1"/>
  <c r="AB142" i="100"/>
  <c r="Z142" i="100"/>
  <c r="AA142" i="100" s="1"/>
  <c r="X142" i="100"/>
  <c r="Y142" i="100" s="1"/>
  <c r="V142" i="100"/>
  <c r="W142" i="100" s="1"/>
  <c r="P142" i="100"/>
  <c r="Q142" i="100" s="1"/>
  <c r="N142" i="100"/>
  <c r="O142" i="100" s="1"/>
  <c r="L142" i="100"/>
  <c r="M142" i="100" s="1"/>
  <c r="J142" i="100"/>
  <c r="K142" i="100" s="1"/>
  <c r="H142" i="100"/>
  <c r="B142" i="100"/>
  <c r="A142" i="100"/>
  <c r="AP141" i="100"/>
  <c r="AQ141" i="100" s="1"/>
  <c r="AN141" i="100"/>
  <c r="AO141" i="100" s="1"/>
  <c r="AM141" i="100"/>
  <c r="AB141" i="100"/>
  <c r="AC141" i="100" s="1"/>
  <c r="Z141" i="100"/>
  <c r="AA141" i="100" s="1"/>
  <c r="X141" i="100"/>
  <c r="Y141" i="100" s="1"/>
  <c r="V141" i="100"/>
  <c r="W141" i="100" s="1"/>
  <c r="P141" i="100"/>
  <c r="Q141" i="100" s="1"/>
  <c r="N141" i="100"/>
  <c r="O141" i="100" s="1"/>
  <c r="L141" i="100"/>
  <c r="M141" i="100" s="1"/>
  <c r="J141" i="100"/>
  <c r="K141" i="100" s="1"/>
  <c r="H141" i="100"/>
  <c r="B141" i="100"/>
  <c r="A141" i="100"/>
  <c r="AP140" i="100"/>
  <c r="AQ140" i="100" s="1"/>
  <c r="AN140" i="100"/>
  <c r="AO140" i="100" s="1"/>
  <c r="AB140" i="100"/>
  <c r="AC140" i="100" s="1"/>
  <c r="Z140" i="100"/>
  <c r="AA140" i="100" s="1"/>
  <c r="X140" i="100"/>
  <c r="Y140" i="100" s="1"/>
  <c r="V140" i="100"/>
  <c r="P140" i="100"/>
  <c r="Q140" i="100" s="1"/>
  <c r="N140" i="100"/>
  <c r="O140" i="100" s="1"/>
  <c r="L140" i="100"/>
  <c r="M140" i="100" s="1"/>
  <c r="J140" i="100"/>
  <c r="K140" i="100" s="1"/>
  <c r="I140" i="100"/>
  <c r="B140" i="100"/>
  <c r="A140" i="100"/>
  <c r="AQ139" i="100"/>
  <c r="AN139" i="100"/>
  <c r="AO139" i="100" s="1"/>
  <c r="AB139" i="100"/>
  <c r="AC139" i="100" s="1"/>
  <c r="Z139" i="100"/>
  <c r="AA139" i="100" s="1"/>
  <c r="X139" i="100"/>
  <c r="Y139" i="100" s="1"/>
  <c r="V139" i="100"/>
  <c r="W139" i="100" s="1"/>
  <c r="P139" i="100"/>
  <c r="Q139" i="100" s="1"/>
  <c r="N139" i="100"/>
  <c r="O139" i="100" s="1"/>
  <c r="L139" i="100"/>
  <c r="M139" i="100" s="1"/>
  <c r="J139" i="100"/>
  <c r="I139" i="100"/>
  <c r="B139" i="100"/>
  <c r="A139" i="100"/>
  <c r="AP138" i="100"/>
  <c r="AQ138" i="100" s="1"/>
  <c r="AN138" i="100"/>
  <c r="AO138" i="100" s="1"/>
  <c r="AB138" i="100"/>
  <c r="AC138" i="100" s="1"/>
  <c r="Z138" i="100"/>
  <c r="AA138" i="100" s="1"/>
  <c r="X138" i="100"/>
  <c r="Y138" i="100" s="1"/>
  <c r="V138" i="100"/>
  <c r="P138" i="100"/>
  <c r="Q138" i="100" s="1"/>
  <c r="N138" i="100"/>
  <c r="O138" i="100" s="1"/>
  <c r="L138" i="100"/>
  <c r="M138" i="100" s="1"/>
  <c r="J138" i="100"/>
  <c r="K138" i="100" s="1"/>
  <c r="H138" i="100"/>
  <c r="B138" i="100"/>
  <c r="A138" i="100"/>
  <c r="AP137" i="100"/>
  <c r="AQ137" i="100" s="1"/>
  <c r="AN137" i="100"/>
  <c r="AO137" i="100" s="1"/>
  <c r="AM137" i="100"/>
  <c r="AB137" i="100"/>
  <c r="AE137" i="100" s="1"/>
  <c r="Z137" i="100"/>
  <c r="AA137" i="100" s="1"/>
  <c r="X137" i="100"/>
  <c r="Y137" i="100" s="1"/>
  <c r="V137" i="100"/>
  <c r="W137" i="100" s="1"/>
  <c r="P137" i="100"/>
  <c r="Q137" i="100" s="1"/>
  <c r="N137" i="100"/>
  <c r="O137" i="100" s="1"/>
  <c r="L137" i="100"/>
  <c r="M137" i="100" s="1"/>
  <c r="J137" i="100"/>
  <c r="K137" i="100" s="1"/>
  <c r="H137" i="100"/>
  <c r="B137" i="100"/>
  <c r="A137" i="100"/>
  <c r="AQ136" i="100"/>
  <c r="AN136" i="100"/>
  <c r="AO136" i="100" s="1"/>
  <c r="AB136" i="100"/>
  <c r="Z136" i="100"/>
  <c r="AA136" i="100" s="1"/>
  <c r="X136" i="100"/>
  <c r="Y136" i="100" s="1"/>
  <c r="V136" i="100"/>
  <c r="W136" i="100" s="1"/>
  <c r="P136" i="100"/>
  <c r="Q136" i="100" s="1"/>
  <c r="N136" i="100"/>
  <c r="O136" i="100" s="1"/>
  <c r="L136" i="100"/>
  <c r="M136" i="100" s="1"/>
  <c r="J136" i="100"/>
  <c r="I136" i="100"/>
  <c r="B136" i="100"/>
  <c r="A136" i="100"/>
  <c r="AP135" i="100"/>
  <c r="AQ135" i="100" s="1"/>
  <c r="AN135" i="100"/>
  <c r="AO135" i="100" s="1"/>
  <c r="AB135" i="100"/>
  <c r="Z135" i="100"/>
  <c r="AA135" i="100" s="1"/>
  <c r="X135" i="100"/>
  <c r="Y135" i="100" s="1"/>
  <c r="V135" i="100"/>
  <c r="W135" i="100" s="1"/>
  <c r="P135" i="100"/>
  <c r="Q135" i="100" s="1"/>
  <c r="N135" i="100"/>
  <c r="O135" i="100" s="1"/>
  <c r="L135" i="100"/>
  <c r="M135" i="100" s="1"/>
  <c r="J135" i="100"/>
  <c r="K135" i="100" s="1"/>
  <c r="H135" i="100"/>
  <c r="B135" i="100"/>
  <c r="A135" i="100"/>
  <c r="AP134" i="100"/>
  <c r="AQ134" i="100" s="1"/>
  <c r="AN134" i="100"/>
  <c r="AO134" i="100" s="1"/>
  <c r="AM134" i="100"/>
  <c r="AB134" i="100"/>
  <c r="AC134" i="100" s="1"/>
  <c r="Z134" i="100"/>
  <c r="AA134" i="100" s="1"/>
  <c r="X134" i="100"/>
  <c r="Y134" i="100" s="1"/>
  <c r="V134" i="100"/>
  <c r="W134" i="100" s="1"/>
  <c r="P134" i="100"/>
  <c r="Q134" i="100" s="1"/>
  <c r="N134" i="100"/>
  <c r="O134" i="100" s="1"/>
  <c r="L134" i="100"/>
  <c r="M134" i="100" s="1"/>
  <c r="J134" i="100"/>
  <c r="K134" i="100" s="1"/>
  <c r="H134" i="100"/>
  <c r="B134" i="100"/>
  <c r="A134" i="100"/>
  <c r="AP133" i="100"/>
  <c r="AQ133" i="100" s="1"/>
  <c r="AN133" i="100"/>
  <c r="AO133" i="100" s="1"/>
  <c r="AB133" i="100"/>
  <c r="AC133" i="100" s="1"/>
  <c r="Z133" i="100"/>
  <c r="AA133" i="100" s="1"/>
  <c r="X133" i="100"/>
  <c r="Y133" i="100" s="1"/>
  <c r="V133" i="100"/>
  <c r="P133" i="100"/>
  <c r="Q133" i="100" s="1"/>
  <c r="N133" i="100"/>
  <c r="O133" i="100" s="1"/>
  <c r="L133" i="100"/>
  <c r="M133" i="100" s="1"/>
  <c r="J133" i="100"/>
  <c r="K133" i="100" s="1"/>
  <c r="H133" i="100"/>
  <c r="I133" i="100" s="1"/>
  <c r="B133" i="100"/>
  <c r="A133" i="100"/>
  <c r="AP132" i="100"/>
  <c r="AQ132" i="100" s="1"/>
  <c r="AN132" i="100"/>
  <c r="AO132" i="100" s="1"/>
  <c r="AB132" i="100"/>
  <c r="Z132" i="100"/>
  <c r="AA132" i="100" s="1"/>
  <c r="X132" i="100"/>
  <c r="Y132" i="100" s="1"/>
  <c r="V132" i="100"/>
  <c r="W132" i="100" s="1"/>
  <c r="P132" i="100"/>
  <c r="Q132" i="100" s="1"/>
  <c r="N132" i="100"/>
  <c r="O132" i="100" s="1"/>
  <c r="L132" i="100"/>
  <c r="M132" i="100" s="1"/>
  <c r="J132" i="100"/>
  <c r="K132" i="100" s="1"/>
  <c r="H132" i="100"/>
  <c r="B132" i="100"/>
  <c r="A132" i="100"/>
  <c r="AP131" i="100"/>
  <c r="AQ131" i="100" s="1"/>
  <c r="AN131" i="100"/>
  <c r="AO131" i="100" s="1"/>
  <c r="AB131" i="100"/>
  <c r="AC131" i="100" s="1"/>
  <c r="Z131" i="100"/>
  <c r="AA131" i="100" s="1"/>
  <c r="X131" i="100"/>
  <c r="Y131" i="100" s="1"/>
  <c r="V131" i="100"/>
  <c r="P131" i="100"/>
  <c r="Q131" i="100" s="1"/>
  <c r="N131" i="100"/>
  <c r="O131" i="100" s="1"/>
  <c r="L131" i="100"/>
  <c r="M131" i="100" s="1"/>
  <c r="J131" i="100"/>
  <c r="K131" i="100" s="1"/>
  <c r="H131" i="100"/>
  <c r="I131" i="100" s="1"/>
  <c r="B131" i="100"/>
  <c r="A131" i="100"/>
  <c r="AP130" i="100"/>
  <c r="AQ130" i="100" s="1"/>
  <c r="AN130" i="100"/>
  <c r="AO130" i="100" s="1"/>
  <c r="AM130" i="100"/>
  <c r="AB130" i="100"/>
  <c r="Z130" i="100"/>
  <c r="AA130" i="100" s="1"/>
  <c r="X130" i="100"/>
  <c r="Y130" i="100" s="1"/>
  <c r="V130" i="100"/>
  <c r="P130" i="100"/>
  <c r="Q130" i="100" s="1"/>
  <c r="N130" i="100"/>
  <c r="O130" i="100" s="1"/>
  <c r="L130" i="100"/>
  <c r="M130" i="100" s="1"/>
  <c r="J130" i="100"/>
  <c r="K130" i="100" s="1"/>
  <c r="H130" i="100"/>
  <c r="B130" i="100"/>
  <c r="A130" i="100"/>
  <c r="AP129" i="100"/>
  <c r="AQ129" i="100" s="1"/>
  <c r="AN129" i="100"/>
  <c r="AO129" i="100" s="1"/>
  <c r="AM129" i="100"/>
  <c r="AB129" i="100"/>
  <c r="AC129" i="100" s="1"/>
  <c r="Z129" i="100"/>
  <c r="AA129" i="100" s="1"/>
  <c r="X129" i="100"/>
  <c r="Y129" i="100" s="1"/>
  <c r="V129" i="100"/>
  <c r="P129" i="100"/>
  <c r="Q129" i="100" s="1"/>
  <c r="N129" i="100"/>
  <c r="O129" i="100" s="1"/>
  <c r="L129" i="100"/>
  <c r="M129" i="100" s="1"/>
  <c r="J129" i="100"/>
  <c r="K129" i="100" s="1"/>
  <c r="H129" i="100"/>
  <c r="I129" i="100" s="1"/>
  <c r="B129" i="100"/>
  <c r="A129" i="100"/>
  <c r="AP128" i="100"/>
  <c r="AQ128" i="100" s="1"/>
  <c r="AN128" i="100"/>
  <c r="AO128" i="100" s="1"/>
  <c r="AB128" i="100"/>
  <c r="Z128" i="100"/>
  <c r="AA128" i="100" s="1"/>
  <c r="X128" i="100"/>
  <c r="Y128" i="100" s="1"/>
  <c r="V128" i="100"/>
  <c r="W128" i="100" s="1"/>
  <c r="P128" i="100"/>
  <c r="Q128" i="100" s="1"/>
  <c r="N128" i="100"/>
  <c r="O128" i="100" s="1"/>
  <c r="L128" i="100"/>
  <c r="M128" i="100" s="1"/>
  <c r="J128" i="100"/>
  <c r="K128" i="100" s="1"/>
  <c r="H128" i="100"/>
  <c r="B128" i="100"/>
  <c r="A128" i="100"/>
  <c r="AP127" i="100"/>
  <c r="AQ127" i="100" s="1"/>
  <c r="AN127" i="100"/>
  <c r="AO127" i="100" s="1"/>
  <c r="AB127" i="100"/>
  <c r="AC127" i="100" s="1"/>
  <c r="Z127" i="100"/>
  <c r="AA127" i="100" s="1"/>
  <c r="X127" i="100"/>
  <c r="Y127" i="100" s="1"/>
  <c r="V127" i="100"/>
  <c r="P127" i="100"/>
  <c r="Q127" i="100" s="1"/>
  <c r="N127" i="100"/>
  <c r="O127" i="100" s="1"/>
  <c r="L127" i="100"/>
  <c r="M127" i="100" s="1"/>
  <c r="J127" i="100"/>
  <c r="K127" i="100" s="1"/>
  <c r="H127" i="100"/>
  <c r="I127" i="100" s="1"/>
  <c r="B127" i="100"/>
  <c r="A127" i="100"/>
  <c r="AP126" i="100"/>
  <c r="AQ126" i="100" s="1"/>
  <c r="AN126" i="100"/>
  <c r="AO126" i="100" s="1"/>
  <c r="AB126" i="100"/>
  <c r="Z126" i="100"/>
  <c r="AA126" i="100" s="1"/>
  <c r="X126" i="100"/>
  <c r="Y126" i="100" s="1"/>
  <c r="V126" i="100"/>
  <c r="W126" i="100" s="1"/>
  <c r="P126" i="100"/>
  <c r="Q126" i="100" s="1"/>
  <c r="N126" i="100"/>
  <c r="O126" i="100" s="1"/>
  <c r="L126" i="100"/>
  <c r="M126" i="100" s="1"/>
  <c r="J126" i="100"/>
  <c r="K126" i="100" s="1"/>
  <c r="H126" i="100"/>
  <c r="I126" i="100" s="1"/>
  <c r="B126" i="100"/>
  <c r="A126" i="100"/>
  <c r="AP125" i="100"/>
  <c r="AQ125" i="100" s="1"/>
  <c r="AN125" i="100"/>
  <c r="AO125" i="100" s="1"/>
  <c r="AM125" i="100"/>
  <c r="AB125" i="100"/>
  <c r="AE125" i="100" s="1"/>
  <c r="Z125" i="100"/>
  <c r="AA125" i="100" s="1"/>
  <c r="X125" i="100"/>
  <c r="Y125" i="100" s="1"/>
  <c r="V125" i="100"/>
  <c r="W125" i="100" s="1"/>
  <c r="P125" i="100"/>
  <c r="Q125" i="100" s="1"/>
  <c r="N125" i="100"/>
  <c r="O125" i="100" s="1"/>
  <c r="L125" i="100"/>
  <c r="M125" i="100" s="1"/>
  <c r="J125" i="100"/>
  <c r="K125" i="100" s="1"/>
  <c r="H125" i="100"/>
  <c r="B125" i="100"/>
  <c r="A125" i="100"/>
  <c r="AP124" i="100"/>
  <c r="AQ124" i="100" s="1"/>
  <c r="AN124" i="100"/>
  <c r="AO124" i="100" s="1"/>
  <c r="AB124" i="100"/>
  <c r="AC124" i="100" s="1"/>
  <c r="Z124" i="100"/>
  <c r="AA124" i="100" s="1"/>
  <c r="X124" i="100"/>
  <c r="Y124" i="100" s="1"/>
  <c r="V124" i="100"/>
  <c r="P124" i="100"/>
  <c r="Q124" i="100" s="1"/>
  <c r="N124" i="100"/>
  <c r="O124" i="100" s="1"/>
  <c r="L124" i="100"/>
  <c r="M124" i="100" s="1"/>
  <c r="J124" i="100"/>
  <c r="K124" i="100" s="1"/>
  <c r="H124" i="100"/>
  <c r="B124" i="100"/>
  <c r="A124" i="100"/>
  <c r="AP123" i="100"/>
  <c r="AQ123" i="100" s="1"/>
  <c r="AN123" i="100"/>
  <c r="AO123" i="100" s="1"/>
  <c r="AM123" i="100"/>
  <c r="AB123" i="100"/>
  <c r="Z123" i="100"/>
  <c r="AA123" i="100" s="1"/>
  <c r="X123" i="100"/>
  <c r="Y123" i="100" s="1"/>
  <c r="V123" i="100"/>
  <c r="P123" i="100"/>
  <c r="Q123" i="100" s="1"/>
  <c r="N123" i="100"/>
  <c r="O123" i="100" s="1"/>
  <c r="L123" i="100"/>
  <c r="M123" i="100" s="1"/>
  <c r="J123" i="100"/>
  <c r="K123" i="100" s="1"/>
  <c r="H123" i="100"/>
  <c r="I123" i="100" s="1"/>
  <c r="B123" i="100"/>
  <c r="A123" i="100"/>
  <c r="AP122" i="100"/>
  <c r="AQ122" i="100" s="1"/>
  <c r="AN122" i="100"/>
  <c r="AO122" i="100" s="1"/>
  <c r="AM122" i="100"/>
  <c r="AB122" i="100"/>
  <c r="AC122" i="100" s="1"/>
  <c r="Z122" i="100"/>
  <c r="AA122" i="100" s="1"/>
  <c r="X122" i="100"/>
  <c r="Y122" i="100" s="1"/>
  <c r="V122" i="100"/>
  <c r="W122" i="100" s="1"/>
  <c r="P122" i="100"/>
  <c r="Q122" i="100" s="1"/>
  <c r="N122" i="100"/>
  <c r="O122" i="100" s="1"/>
  <c r="L122" i="100"/>
  <c r="M122" i="100" s="1"/>
  <c r="J122" i="100"/>
  <c r="H122" i="100"/>
  <c r="I122" i="100" s="1"/>
  <c r="B122" i="100"/>
  <c r="A122" i="100"/>
  <c r="AB121" i="100"/>
  <c r="B121" i="100"/>
  <c r="A121" i="100"/>
  <c r="AP120" i="100"/>
  <c r="AQ120" i="100" s="1"/>
  <c r="AN120" i="100"/>
  <c r="AO120" i="100" s="1"/>
  <c r="AB120" i="100"/>
  <c r="AE120" i="100" s="1"/>
  <c r="Z120" i="100"/>
  <c r="AA120" i="100" s="1"/>
  <c r="X120" i="100"/>
  <c r="Y120" i="100" s="1"/>
  <c r="V120" i="100"/>
  <c r="W120" i="100" s="1"/>
  <c r="P120" i="100"/>
  <c r="Q120" i="100" s="1"/>
  <c r="N120" i="100"/>
  <c r="O120" i="100" s="1"/>
  <c r="L120" i="100"/>
  <c r="M120" i="100" s="1"/>
  <c r="J120" i="100"/>
  <c r="K120" i="100" s="1"/>
  <c r="H120" i="100"/>
  <c r="B120" i="100"/>
  <c r="A120" i="100"/>
  <c r="AP119" i="100"/>
  <c r="AQ119" i="100" s="1"/>
  <c r="AN119" i="100"/>
  <c r="AO119" i="100" s="1"/>
  <c r="AB119" i="100"/>
  <c r="Z119" i="100"/>
  <c r="AA119" i="100" s="1"/>
  <c r="X119" i="100"/>
  <c r="Y119" i="100" s="1"/>
  <c r="V119" i="100"/>
  <c r="P119" i="100"/>
  <c r="Q119" i="100" s="1"/>
  <c r="N119" i="100"/>
  <c r="O119" i="100" s="1"/>
  <c r="L119" i="100"/>
  <c r="M119" i="100" s="1"/>
  <c r="J119" i="100"/>
  <c r="K119" i="100" s="1"/>
  <c r="H119" i="100"/>
  <c r="B119" i="100"/>
  <c r="A119" i="100"/>
  <c r="AP118" i="100"/>
  <c r="AQ118" i="100" s="1"/>
  <c r="AN118" i="100"/>
  <c r="AO118" i="100" s="1"/>
  <c r="AB118" i="100"/>
  <c r="Z118" i="100"/>
  <c r="AA118" i="100" s="1"/>
  <c r="X118" i="100"/>
  <c r="Y118" i="100" s="1"/>
  <c r="V118" i="100"/>
  <c r="P118" i="100"/>
  <c r="Q118" i="100" s="1"/>
  <c r="N118" i="100"/>
  <c r="O118" i="100" s="1"/>
  <c r="L118" i="100"/>
  <c r="M118" i="100" s="1"/>
  <c r="J118" i="100"/>
  <c r="K118" i="100" s="1"/>
  <c r="H118" i="100"/>
  <c r="I118" i="100" s="1"/>
  <c r="B118" i="100"/>
  <c r="A118" i="100"/>
  <c r="AP117" i="100"/>
  <c r="AQ117" i="100" s="1"/>
  <c r="AN117" i="100"/>
  <c r="AO117" i="100" s="1"/>
  <c r="AB117" i="100"/>
  <c r="Z117" i="100"/>
  <c r="AA117" i="100" s="1"/>
  <c r="X117" i="100"/>
  <c r="Y117" i="100" s="1"/>
  <c r="V117" i="100"/>
  <c r="P117" i="100"/>
  <c r="Q117" i="100" s="1"/>
  <c r="N117" i="100"/>
  <c r="O117" i="100" s="1"/>
  <c r="L117" i="100"/>
  <c r="M117" i="100" s="1"/>
  <c r="J117" i="100"/>
  <c r="K117" i="100" s="1"/>
  <c r="H117" i="100"/>
  <c r="I117" i="100" s="1"/>
  <c r="B117" i="100"/>
  <c r="A117" i="100"/>
  <c r="AP116" i="100"/>
  <c r="AQ116" i="100" s="1"/>
  <c r="AN116" i="100"/>
  <c r="AO116" i="100" s="1"/>
  <c r="AB116" i="100"/>
  <c r="AE116" i="100" s="1"/>
  <c r="Z116" i="100"/>
  <c r="AA116" i="100" s="1"/>
  <c r="X116" i="100"/>
  <c r="Y116" i="100" s="1"/>
  <c r="V116" i="100"/>
  <c r="W116" i="100" s="1"/>
  <c r="P116" i="100"/>
  <c r="Q116" i="100" s="1"/>
  <c r="N116" i="100"/>
  <c r="O116" i="100" s="1"/>
  <c r="L116" i="100"/>
  <c r="M116" i="100" s="1"/>
  <c r="J116" i="100"/>
  <c r="K116" i="100" s="1"/>
  <c r="H116" i="100"/>
  <c r="B116" i="100"/>
  <c r="A116" i="100"/>
  <c r="AP115" i="100"/>
  <c r="AQ115" i="100" s="1"/>
  <c r="AN115" i="100"/>
  <c r="AO115" i="100" s="1"/>
  <c r="AB115" i="100"/>
  <c r="AE115" i="100" s="1"/>
  <c r="Z115" i="100"/>
  <c r="AA115" i="100" s="1"/>
  <c r="X115" i="100"/>
  <c r="Y115" i="100" s="1"/>
  <c r="V115" i="100"/>
  <c r="P115" i="100"/>
  <c r="Q115" i="100" s="1"/>
  <c r="N115" i="100"/>
  <c r="O115" i="100" s="1"/>
  <c r="L115" i="100"/>
  <c r="M115" i="100" s="1"/>
  <c r="J115" i="100"/>
  <c r="K115" i="100" s="1"/>
  <c r="H115" i="100"/>
  <c r="I115" i="100" s="1"/>
  <c r="B115" i="100"/>
  <c r="A115" i="100"/>
  <c r="AP114" i="100"/>
  <c r="AQ114" i="100" s="1"/>
  <c r="AN114" i="100"/>
  <c r="AO114" i="100" s="1"/>
  <c r="AB114" i="100"/>
  <c r="Z114" i="100"/>
  <c r="AA114" i="100" s="1"/>
  <c r="X114" i="100"/>
  <c r="Y114" i="100" s="1"/>
  <c r="V114" i="100"/>
  <c r="P114" i="100"/>
  <c r="Q114" i="100" s="1"/>
  <c r="N114" i="100"/>
  <c r="O114" i="100" s="1"/>
  <c r="L114" i="100"/>
  <c r="M114" i="100" s="1"/>
  <c r="J114" i="100"/>
  <c r="K114" i="100" s="1"/>
  <c r="H114" i="100"/>
  <c r="I114" i="100" s="1"/>
  <c r="B114" i="100"/>
  <c r="A114" i="100"/>
  <c r="AP113" i="100"/>
  <c r="AQ113" i="100" s="1"/>
  <c r="AN113" i="100"/>
  <c r="AO113" i="100" s="1"/>
  <c r="AM113" i="100"/>
  <c r="AB113" i="100"/>
  <c r="AE113" i="100" s="1"/>
  <c r="Z113" i="100"/>
  <c r="AA113" i="100" s="1"/>
  <c r="X113" i="100"/>
  <c r="Y113" i="100" s="1"/>
  <c r="V113" i="100"/>
  <c r="W113" i="100" s="1"/>
  <c r="P113" i="100"/>
  <c r="Q113" i="100" s="1"/>
  <c r="N113" i="100"/>
  <c r="O113" i="100" s="1"/>
  <c r="L113" i="100"/>
  <c r="M113" i="100" s="1"/>
  <c r="J113" i="100"/>
  <c r="K113" i="100" s="1"/>
  <c r="H113" i="100"/>
  <c r="I113" i="100" s="1"/>
  <c r="B113" i="100"/>
  <c r="A113" i="100"/>
  <c r="AP112" i="100"/>
  <c r="AQ112" i="100" s="1"/>
  <c r="AN112" i="100"/>
  <c r="AO112" i="100" s="1"/>
  <c r="AM112" i="100"/>
  <c r="AB112" i="100"/>
  <c r="Z112" i="100"/>
  <c r="AA112" i="100" s="1"/>
  <c r="X112" i="100"/>
  <c r="Y112" i="100" s="1"/>
  <c r="V112" i="100"/>
  <c r="W112" i="100" s="1"/>
  <c r="P112" i="100"/>
  <c r="Q112" i="100" s="1"/>
  <c r="N112" i="100"/>
  <c r="O112" i="100" s="1"/>
  <c r="L112" i="100"/>
  <c r="M112" i="100" s="1"/>
  <c r="J112" i="100"/>
  <c r="K112" i="100" s="1"/>
  <c r="H112" i="100"/>
  <c r="I112" i="100" s="1"/>
  <c r="B112" i="100"/>
  <c r="A112" i="100"/>
  <c r="AP111" i="100"/>
  <c r="AQ111" i="100" s="1"/>
  <c r="AN111" i="100"/>
  <c r="AO111" i="100" s="1"/>
  <c r="AM111" i="100"/>
  <c r="AB111" i="100"/>
  <c r="Z111" i="100"/>
  <c r="AA111" i="100" s="1"/>
  <c r="X111" i="100"/>
  <c r="Y111" i="100" s="1"/>
  <c r="V111" i="100"/>
  <c r="W111" i="100" s="1"/>
  <c r="P111" i="100"/>
  <c r="Q111" i="100" s="1"/>
  <c r="N111" i="100"/>
  <c r="O111" i="100" s="1"/>
  <c r="L111" i="100"/>
  <c r="M111" i="100" s="1"/>
  <c r="J111" i="100"/>
  <c r="K111" i="100" s="1"/>
  <c r="H111" i="100"/>
  <c r="I111" i="100" s="1"/>
  <c r="B111" i="100"/>
  <c r="A111" i="100"/>
  <c r="AP110" i="100"/>
  <c r="AQ110" i="100" s="1"/>
  <c r="AN110" i="100"/>
  <c r="AO110" i="100" s="1"/>
  <c r="AB110" i="100"/>
  <c r="AC110" i="100" s="1"/>
  <c r="Z110" i="100"/>
  <c r="AA110" i="100" s="1"/>
  <c r="X110" i="100"/>
  <c r="Y110" i="100" s="1"/>
  <c r="V110" i="100"/>
  <c r="W110" i="100" s="1"/>
  <c r="P110" i="100"/>
  <c r="Q110" i="100" s="1"/>
  <c r="N110" i="100"/>
  <c r="O110" i="100" s="1"/>
  <c r="L110" i="100"/>
  <c r="M110" i="100" s="1"/>
  <c r="J110" i="100"/>
  <c r="K110" i="100" s="1"/>
  <c r="H110" i="100"/>
  <c r="I110" i="100" s="1"/>
  <c r="B110" i="100"/>
  <c r="A110" i="100"/>
  <c r="AP109" i="100"/>
  <c r="AQ109" i="100" s="1"/>
  <c r="AN109" i="100"/>
  <c r="AO109" i="100" s="1"/>
  <c r="AB109" i="100"/>
  <c r="AC109" i="100" s="1"/>
  <c r="Z109" i="100"/>
  <c r="AA109" i="100" s="1"/>
  <c r="X109" i="100"/>
  <c r="Y109" i="100" s="1"/>
  <c r="V109" i="100"/>
  <c r="W109" i="100" s="1"/>
  <c r="P109" i="100"/>
  <c r="Q109" i="100" s="1"/>
  <c r="N109" i="100"/>
  <c r="O109" i="100" s="1"/>
  <c r="L109" i="100"/>
  <c r="M109" i="100" s="1"/>
  <c r="J109" i="100"/>
  <c r="K109" i="100" s="1"/>
  <c r="H109" i="100"/>
  <c r="B109" i="100"/>
  <c r="A109" i="100"/>
  <c r="AP108" i="100"/>
  <c r="AQ108" i="100" s="1"/>
  <c r="AN108" i="100"/>
  <c r="AO108" i="100" s="1"/>
  <c r="AB108" i="100"/>
  <c r="AC108" i="100" s="1"/>
  <c r="Z108" i="100"/>
  <c r="AA108" i="100" s="1"/>
  <c r="X108" i="100"/>
  <c r="Y108" i="100" s="1"/>
  <c r="V108" i="100"/>
  <c r="P108" i="100"/>
  <c r="Q108" i="100" s="1"/>
  <c r="N108" i="100"/>
  <c r="O108" i="100" s="1"/>
  <c r="L108" i="100"/>
  <c r="M108" i="100" s="1"/>
  <c r="J108" i="100"/>
  <c r="K108" i="100" s="1"/>
  <c r="H108" i="100"/>
  <c r="I108" i="100" s="1"/>
  <c r="B108" i="100"/>
  <c r="A108" i="100"/>
  <c r="AP107" i="100"/>
  <c r="AQ107" i="100" s="1"/>
  <c r="AN107" i="100"/>
  <c r="AO107" i="100" s="1"/>
  <c r="AB107" i="100"/>
  <c r="Z107" i="100"/>
  <c r="AA107" i="100" s="1"/>
  <c r="X107" i="100"/>
  <c r="Y107" i="100" s="1"/>
  <c r="V107" i="100"/>
  <c r="W107" i="100" s="1"/>
  <c r="P107" i="100"/>
  <c r="Q107" i="100" s="1"/>
  <c r="N107" i="100"/>
  <c r="O107" i="100" s="1"/>
  <c r="L107" i="100"/>
  <c r="M107" i="100" s="1"/>
  <c r="J107" i="100"/>
  <c r="K107" i="100" s="1"/>
  <c r="H107" i="100"/>
  <c r="I107" i="100" s="1"/>
  <c r="B107" i="100"/>
  <c r="A107" i="100"/>
  <c r="AP106" i="100"/>
  <c r="AQ106" i="100" s="1"/>
  <c r="AN106" i="100"/>
  <c r="AO106" i="100" s="1"/>
  <c r="AB106" i="100"/>
  <c r="Z106" i="100"/>
  <c r="AA106" i="100" s="1"/>
  <c r="X106" i="100"/>
  <c r="Y106" i="100" s="1"/>
  <c r="V106" i="100"/>
  <c r="W106" i="100" s="1"/>
  <c r="P106" i="100"/>
  <c r="Q106" i="100" s="1"/>
  <c r="N106" i="100"/>
  <c r="O106" i="100" s="1"/>
  <c r="L106" i="100"/>
  <c r="M106" i="100" s="1"/>
  <c r="J106" i="100"/>
  <c r="H106" i="100"/>
  <c r="I106" i="100" s="1"/>
  <c r="B106" i="100"/>
  <c r="A106" i="100"/>
  <c r="AP105" i="100"/>
  <c r="AQ105" i="100" s="1"/>
  <c r="AN105" i="100"/>
  <c r="AO105" i="100" s="1"/>
  <c r="AM105" i="100"/>
  <c r="AB105" i="100"/>
  <c r="Z105" i="100"/>
  <c r="AA105" i="100" s="1"/>
  <c r="X105" i="100"/>
  <c r="Y105" i="100" s="1"/>
  <c r="V105" i="100"/>
  <c r="P105" i="100"/>
  <c r="Q105" i="100" s="1"/>
  <c r="N105" i="100"/>
  <c r="O105" i="100" s="1"/>
  <c r="L105" i="100"/>
  <c r="M105" i="100" s="1"/>
  <c r="J105" i="100"/>
  <c r="K105" i="100" s="1"/>
  <c r="H105" i="100"/>
  <c r="I105" i="100" s="1"/>
  <c r="B105" i="100"/>
  <c r="A105" i="100"/>
  <c r="AP104" i="100"/>
  <c r="AQ104" i="100" s="1"/>
  <c r="AN104" i="100"/>
  <c r="AO104" i="100" s="1"/>
  <c r="AB104" i="100"/>
  <c r="AE104" i="100" s="1"/>
  <c r="Z104" i="100"/>
  <c r="AA104" i="100" s="1"/>
  <c r="X104" i="100"/>
  <c r="Y104" i="100" s="1"/>
  <c r="V104" i="100"/>
  <c r="W104" i="100" s="1"/>
  <c r="P104" i="100"/>
  <c r="Q104" i="100" s="1"/>
  <c r="N104" i="100"/>
  <c r="O104" i="100" s="1"/>
  <c r="L104" i="100"/>
  <c r="M104" i="100" s="1"/>
  <c r="J104" i="100"/>
  <c r="K104" i="100" s="1"/>
  <c r="H104" i="100"/>
  <c r="I104" i="100" s="1"/>
  <c r="B104" i="100"/>
  <c r="A104" i="100"/>
  <c r="AP103" i="100"/>
  <c r="AQ103" i="100" s="1"/>
  <c r="AN103" i="100"/>
  <c r="AO103" i="100" s="1"/>
  <c r="AM103" i="100"/>
  <c r="AB103" i="100"/>
  <c r="AE103" i="100" s="1"/>
  <c r="Z103" i="100"/>
  <c r="AA103" i="100" s="1"/>
  <c r="X103" i="100"/>
  <c r="Y103" i="100" s="1"/>
  <c r="V103" i="100"/>
  <c r="W103" i="100" s="1"/>
  <c r="P103" i="100"/>
  <c r="Q103" i="100" s="1"/>
  <c r="N103" i="100"/>
  <c r="O103" i="100" s="1"/>
  <c r="L103" i="100"/>
  <c r="M103" i="100" s="1"/>
  <c r="J103" i="100"/>
  <c r="K103" i="100" s="1"/>
  <c r="H103" i="100"/>
  <c r="I103" i="100" s="1"/>
  <c r="B103" i="100"/>
  <c r="A103" i="100"/>
  <c r="AP102" i="100"/>
  <c r="AQ102" i="100" s="1"/>
  <c r="AN102" i="100"/>
  <c r="AO102" i="100" s="1"/>
  <c r="AB102" i="100"/>
  <c r="Z102" i="100"/>
  <c r="AA102" i="100" s="1"/>
  <c r="X102" i="100"/>
  <c r="Y102" i="100" s="1"/>
  <c r="V102" i="100"/>
  <c r="W102" i="100" s="1"/>
  <c r="P102" i="100"/>
  <c r="Q102" i="100" s="1"/>
  <c r="N102" i="100"/>
  <c r="O102" i="100" s="1"/>
  <c r="L102" i="100"/>
  <c r="M102" i="100" s="1"/>
  <c r="J102" i="100"/>
  <c r="K102" i="100" s="1"/>
  <c r="H102" i="100"/>
  <c r="I102" i="100" s="1"/>
  <c r="B102" i="100"/>
  <c r="A102" i="100"/>
  <c r="AP101" i="100"/>
  <c r="AQ101" i="100" s="1"/>
  <c r="AN101" i="100"/>
  <c r="AO101" i="100" s="1"/>
  <c r="AB101" i="100"/>
  <c r="AE101" i="100" s="1"/>
  <c r="Z101" i="100"/>
  <c r="AA101" i="100" s="1"/>
  <c r="X101" i="100"/>
  <c r="Y101" i="100" s="1"/>
  <c r="V101" i="100"/>
  <c r="W101" i="100" s="1"/>
  <c r="P101" i="100"/>
  <c r="Q101" i="100" s="1"/>
  <c r="N101" i="100"/>
  <c r="O101" i="100" s="1"/>
  <c r="L101" i="100"/>
  <c r="M101" i="100" s="1"/>
  <c r="J101" i="100"/>
  <c r="K101" i="100" s="1"/>
  <c r="H101" i="100"/>
  <c r="I101" i="100" s="1"/>
  <c r="B101" i="100"/>
  <c r="A101" i="100"/>
  <c r="AP100" i="100"/>
  <c r="AQ100" i="100" s="1"/>
  <c r="AN100" i="100"/>
  <c r="AO100" i="100" s="1"/>
  <c r="AM100" i="100"/>
  <c r="AB100" i="100"/>
  <c r="AE100" i="100" s="1"/>
  <c r="Z100" i="100"/>
  <c r="AA100" i="100" s="1"/>
  <c r="X100" i="100"/>
  <c r="Y100" i="100" s="1"/>
  <c r="V100" i="100"/>
  <c r="W100" i="100" s="1"/>
  <c r="P100" i="100"/>
  <c r="Q100" i="100" s="1"/>
  <c r="N100" i="100"/>
  <c r="O100" i="100" s="1"/>
  <c r="L100" i="100"/>
  <c r="M100" i="100" s="1"/>
  <c r="J100" i="100"/>
  <c r="K100" i="100" s="1"/>
  <c r="H100" i="100"/>
  <c r="B100" i="100"/>
  <c r="A100" i="100"/>
  <c r="AP99" i="100"/>
  <c r="AQ99" i="100" s="1"/>
  <c r="AN99" i="100"/>
  <c r="AO99" i="100" s="1"/>
  <c r="AM99" i="100"/>
  <c r="AB99" i="100"/>
  <c r="AE99" i="100" s="1"/>
  <c r="Z99" i="100"/>
  <c r="AA99" i="100" s="1"/>
  <c r="X99" i="100"/>
  <c r="Y99" i="100" s="1"/>
  <c r="V99" i="100"/>
  <c r="W99" i="100" s="1"/>
  <c r="P99" i="100"/>
  <c r="Q99" i="100" s="1"/>
  <c r="N99" i="100"/>
  <c r="O99" i="100" s="1"/>
  <c r="L99" i="100"/>
  <c r="M99" i="100" s="1"/>
  <c r="J99" i="100"/>
  <c r="K99" i="100" s="1"/>
  <c r="H99" i="100"/>
  <c r="I99" i="100" s="1"/>
  <c r="B99" i="100"/>
  <c r="A99" i="100"/>
  <c r="AP98" i="100"/>
  <c r="AQ98" i="100" s="1"/>
  <c r="AN98" i="100"/>
  <c r="AO98" i="100" s="1"/>
  <c r="AM98" i="100"/>
  <c r="AB98" i="100"/>
  <c r="Z98" i="100"/>
  <c r="AA98" i="100" s="1"/>
  <c r="X98" i="100"/>
  <c r="Y98" i="100" s="1"/>
  <c r="V98" i="100"/>
  <c r="P98" i="100"/>
  <c r="Q98" i="100" s="1"/>
  <c r="N98" i="100"/>
  <c r="O98" i="100" s="1"/>
  <c r="L98" i="100"/>
  <c r="M98" i="100" s="1"/>
  <c r="J98" i="100"/>
  <c r="K98" i="100" s="1"/>
  <c r="H98" i="100"/>
  <c r="I98" i="100" s="1"/>
  <c r="B98" i="100"/>
  <c r="A98" i="100"/>
  <c r="AP97" i="100"/>
  <c r="AQ97" i="100" s="1"/>
  <c r="AN97" i="100"/>
  <c r="AO97" i="100" s="1"/>
  <c r="AM97" i="100"/>
  <c r="AB97" i="100"/>
  <c r="AE97" i="100" s="1"/>
  <c r="Z97" i="100"/>
  <c r="AA97" i="100" s="1"/>
  <c r="X97" i="100"/>
  <c r="Y97" i="100" s="1"/>
  <c r="V97" i="100"/>
  <c r="W97" i="100" s="1"/>
  <c r="P97" i="100"/>
  <c r="Q97" i="100" s="1"/>
  <c r="N97" i="100"/>
  <c r="O97" i="100" s="1"/>
  <c r="L97" i="100"/>
  <c r="M97" i="100" s="1"/>
  <c r="J97" i="100"/>
  <c r="K97" i="100" s="1"/>
  <c r="H97" i="100"/>
  <c r="I97" i="100" s="1"/>
  <c r="B97" i="100"/>
  <c r="A97" i="100"/>
  <c r="AP96" i="100"/>
  <c r="AQ96" i="100" s="1"/>
  <c r="AN96" i="100"/>
  <c r="AO96" i="100" s="1"/>
  <c r="AM96" i="100"/>
  <c r="AB96" i="100"/>
  <c r="AE96" i="100" s="1"/>
  <c r="Z96" i="100"/>
  <c r="AA96" i="100" s="1"/>
  <c r="X96" i="100"/>
  <c r="Y96" i="100" s="1"/>
  <c r="V96" i="100"/>
  <c r="W96" i="100" s="1"/>
  <c r="P96" i="100"/>
  <c r="Q96" i="100" s="1"/>
  <c r="N96" i="100"/>
  <c r="O96" i="100" s="1"/>
  <c r="L96" i="100"/>
  <c r="M96" i="100" s="1"/>
  <c r="J96" i="100"/>
  <c r="K96" i="100" s="1"/>
  <c r="H96" i="100"/>
  <c r="I96" i="100" s="1"/>
  <c r="B96" i="100"/>
  <c r="A96" i="100"/>
  <c r="AP95" i="100"/>
  <c r="AQ95" i="100" s="1"/>
  <c r="AN95" i="100"/>
  <c r="AO95" i="100" s="1"/>
  <c r="AM95" i="100"/>
  <c r="AB95" i="100"/>
  <c r="Z95" i="100"/>
  <c r="AA95" i="100" s="1"/>
  <c r="X95" i="100"/>
  <c r="Y95" i="100" s="1"/>
  <c r="V95" i="100"/>
  <c r="W95" i="100" s="1"/>
  <c r="P95" i="100"/>
  <c r="Q95" i="100" s="1"/>
  <c r="N95" i="100"/>
  <c r="O95" i="100" s="1"/>
  <c r="L95" i="100"/>
  <c r="M95" i="100" s="1"/>
  <c r="J95" i="100"/>
  <c r="K95" i="100" s="1"/>
  <c r="H95" i="100"/>
  <c r="I95" i="100" s="1"/>
  <c r="B95" i="100"/>
  <c r="A95" i="100"/>
  <c r="AP94" i="100"/>
  <c r="AQ94" i="100" s="1"/>
  <c r="AN94" i="100"/>
  <c r="AO94" i="100" s="1"/>
  <c r="AM94" i="100"/>
  <c r="AB94" i="100"/>
  <c r="AC94" i="100" s="1"/>
  <c r="Z94" i="100"/>
  <c r="AA94" i="100" s="1"/>
  <c r="X94" i="100"/>
  <c r="Y94" i="100" s="1"/>
  <c r="V94" i="100"/>
  <c r="P94" i="100"/>
  <c r="Q94" i="100" s="1"/>
  <c r="N94" i="100"/>
  <c r="O94" i="100" s="1"/>
  <c r="L94" i="100"/>
  <c r="M94" i="100" s="1"/>
  <c r="J94" i="100"/>
  <c r="K94" i="100" s="1"/>
  <c r="H94" i="100"/>
  <c r="B94" i="100"/>
  <c r="A94" i="100"/>
  <c r="AP93" i="100"/>
  <c r="AQ93" i="100" s="1"/>
  <c r="AN93" i="100"/>
  <c r="AO93" i="100" s="1"/>
  <c r="AM93" i="100"/>
  <c r="AB93" i="100"/>
  <c r="AE93" i="100" s="1"/>
  <c r="Z93" i="100"/>
  <c r="AA93" i="100" s="1"/>
  <c r="X93" i="100"/>
  <c r="Y93" i="100" s="1"/>
  <c r="V93" i="100"/>
  <c r="W93" i="100" s="1"/>
  <c r="P93" i="100"/>
  <c r="Q93" i="100" s="1"/>
  <c r="N93" i="100"/>
  <c r="O93" i="100" s="1"/>
  <c r="L93" i="100"/>
  <c r="M93" i="100" s="1"/>
  <c r="J93" i="100"/>
  <c r="K93" i="100" s="1"/>
  <c r="H93" i="100"/>
  <c r="I93" i="100" s="1"/>
  <c r="B93" i="100"/>
  <c r="A93" i="100"/>
  <c r="AP92" i="100"/>
  <c r="AQ92" i="100" s="1"/>
  <c r="AN92" i="100"/>
  <c r="AO92" i="100" s="1"/>
  <c r="AM92" i="100"/>
  <c r="AB92" i="100"/>
  <c r="Z92" i="100"/>
  <c r="AA92" i="100" s="1"/>
  <c r="X92" i="100"/>
  <c r="Y92" i="100" s="1"/>
  <c r="V92" i="100"/>
  <c r="W92" i="100" s="1"/>
  <c r="P92" i="100"/>
  <c r="Q92" i="100" s="1"/>
  <c r="N92" i="100"/>
  <c r="O92" i="100" s="1"/>
  <c r="L92" i="100"/>
  <c r="M92" i="100" s="1"/>
  <c r="J92" i="100"/>
  <c r="K92" i="100" s="1"/>
  <c r="H92" i="100"/>
  <c r="B92" i="100"/>
  <c r="A92" i="100"/>
  <c r="AP91" i="100"/>
  <c r="AQ91" i="100" s="1"/>
  <c r="AN91" i="100"/>
  <c r="AO91" i="100" s="1"/>
  <c r="AM91" i="100"/>
  <c r="AB91" i="100"/>
  <c r="AE91" i="100" s="1"/>
  <c r="Z91" i="100"/>
  <c r="AA91" i="100" s="1"/>
  <c r="X91" i="100"/>
  <c r="Y91" i="100" s="1"/>
  <c r="V91" i="100"/>
  <c r="W91" i="100" s="1"/>
  <c r="P91" i="100"/>
  <c r="Q91" i="100" s="1"/>
  <c r="N91" i="100"/>
  <c r="O91" i="100" s="1"/>
  <c r="L91" i="100"/>
  <c r="M91" i="100" s="1"/>
  <c r="J91" i="100"/>
  <c r="K91" i="100" s="1"/>
  <c r="H91" i="100"/>
  <c r="I91" i="100" s="1"/>
  <c r="B91" i="100"/>
  <c r="A91" i="100"/>
  <c r="AP90" i="100"/>
  <c r="AQ90" i="100" s="1"/>
  <c r="AN90" i="100"/>
  <c r="AO90" i="100" s="1"/>
  <c r="AM90" i="100"/>
  <c r="AB90" i="100"/>
  <c r="AC90" i="100" s="1"/>
  <c r="Z90" i="100"/>
  <c r="AA90" i="100" s="1"/>
  <c r="X90" i="100"/>
  <c r="Y90" i="100" s="1"/>
  <c r="V90" i="100"/>
  <c r="P90" i="100"/>
  <c r="Q90" i="100" s="1"/>
  <c r="N90" i="100"/>
  <c r="O90" i="100" s="1"/>
  <c r="L90" i="100"/>
  <c r="M90" i="100" s="1"/>
  <c r="J90" i="100"/>
  <c r="K90" i="100" s="1"/>
  <c r="H90" i="100"/>
  <c r="I90" i="100" s="1"/>
  <c r="B90" i="100"/>
  <c r="A90" i="100"/>
  <c r="AP89" i="100"/>
  <c r="AQ89" i="100" s="1"/>
  <c r="AN89" i="100"/>
  <c r="AO89" i="100" s="1"/>
  <c r="AB89" i="100"/>
  <c r="AC89" i="100" s="1"/>
  <c r="Z89" i="100"/>
  <c r="AA89" i="100" s="1"/>
  <c r="X89" i="100"/>
  <c r="Y89" i="100" s="1"/>
  <c r="V89" i="100"/>
  <c r="W89" i="100" s="1"/>
  <c r="P89" i="100"/>
  <c r="Q89" i="100" s="1"/>
  <c r="N89" i="100"/>
  <c r="O89" i="100" s="1"/>
  <c r="L89" i="100"/>
  <c r="M89" i="100" s="1"/>
  <c r="J89" i="100"/>
  <c r="K89" i="100" s="1"/>
  <c r="H89" i="100"/>
  <c r="I89" i="100" s="1"/>
  <c r="B89" i="100"/>
  <c r="A89" i="100"/>
  <c r="AP88" i="100"/>
  <c r="AQ88" i="100" s="1"/>
  <c r="AN88" i="100"/>
  <c r="AO88" i="100" s="1"/>
  <c r="AB88" i="100"/>
  <c r="Z88" i="100"/>
  <c r="AA88" i="100" s="1"/>
  <c r="X88" i="100"/>
  <c r="Y88" i="100" s="1"/>
  <c r="V88" i="100"/>
  <c r="W88" i="100" s="1"/>
  <c r="P88" i="100"/>
  <c r="Q88" i="100" s="1"/>
  <c r="N88" i="100"/>
  <c r="O88" i="100" s="1"/>
  <c r="L88" i="100"/>
  <c r="M88" i="100" s="1"/>
  <c r="J88" i="100"/>
  <c r="K88" i="100" s="1"/>
  <c r="H88" i="100"/>
  <c r="B88" i="100"/>
  <c r="A88" i="100"/>
  <c r="AP87" i="100"/>
  <c r="AQ87" i="100" s="1"/>
  <c r="AN87" i="100"/>
  <c r="AO87" i="100" s="1"/>
  <c r="AM87" i="100"/>
  <c r="AB87" i="100"/>
  <c r="AE87" i="100" s="1"/>
  <c r="Z87" i="100"/>
  <c r="AA87" i="100" s="1"/>
  <c r="X87" i="100"/>
  <c r="Y87" i="100" s="1"/>
  <c r="V87" i="100"/>
  <c r="P87" i="100"/>
  <c r="Q87" i="100" s="1"/>
  <c r="N87" i="100"/>
  <c r="O87" i="100" s="1"/>
  <c r="L87" i="100"/>
  <c r="M87" i="100" s="1"/>
  <c r="J87" i="100"/>
  <c r="K87" i="100" s="1"/>
  <c r="H87" i="100"/>
  <c r="I87" i="100" s="1"/>
  <c r="B87" i="100"/>
  <c r="A87" i="100"/>
  <c r="AP86" i="100"/>
  <c r="AQ86" i="100" s="1"/>
  <c r="AN86" i="100"/>
  <c r="AO86" i="100" s="1"/>
  <c r="AM86" i="100"/>
  <c r="AB86" i="100"/>
  <c r="AE86" i="100" s="1"/>
  <c r="Z86" i="100"/>
  <c r="AA86" i="100" s="1"/>
  <c r="X86" i="100"/>
  <c r="Y86" i="100" s="1"/>
  <c r="V86" i="100"/>
  <c r="W86" i="100" s="1"/>
  <c r="P86" i="100"/>
  <c r="Q86" i="100" s="1"/>
  <c r="N86" i="100"/>
  <c r="O86" i="100" s="1"/>
  <c r="L86" i="100"/>
  <c r="M86" i="100" s="1"/>
  <c r="J86" i="100"/>
  <c r="K86" i="100" s="1"/>
  <c r="H86" i="100"/>
  <c r="I86" i="100" s="1"/>
  <c r="B86" i="100"/>
  <c r="A86" i="100"/>
  <c r="AP85" i="100"/>
  <c r="AQ85" i="100" s="1"/>
  <c r="AN85" i="100"/>
  <c r="AO85" i="100" s="1"/>
  <c r="AM85" i="100"/>
  <c r="AB85" i="100"/>
  <c r="AC85" i="100" s="1"/>
  <c r="Z85" i="100"/>
  <c r="AA85" i="100" s="1"/>
  <c r="X85" i="100"/>
  <c r="Y85" i="100" s="1"/>
  <c r="V85" i="100"/>
  <c r="W85" i="100" s="1"/>
  <c r="P85" i="100"/>
  <c r="Q85" i="100" s="1"/>
  <c r="N85" i="100"/>
  <c r="O85" i="100" s="1"/>
  <c r="L85" i="100"/>
  <c r="M85" i="100" s="1"/>
  <c r="J85" i="100"/>
  <c r="K85" i="100" s="1"/>
  <c r="H85" i="100"/>
  <c r="I85" i="100" s="1"/>
  <c r="B85" i="100"/>
  <c r="A85" i="100"/>
  <c r="AP84" i="100"/>
  <c r="AQ84" i="100" s="1"/>
  <c r="AN84" i="100"/>
  <c r="AO84" i="100" s="1"/>
  <c r="AM84" i="100"/>
  <c r="AB84" i="100"/>
  <c r="Z84" i="100"/>
  <c r="AA84" i="100" s="1"/>
  <c r="X84" i="100"/>
  <c r="Y84" i="100" s="1"/>
  <c r="V84" i="100"/>
  <c r="W84" i="100" s="1"/>
  <c r="P84" i="100"/>
  <c r="Q84" i="100" s="1"/>
  <c r="N84" i="100"/>
  <c r="O84" i="100" s="1"/>
  <c r="L84" i="100"/>
  <c r="M84" i="100" s="1"/>
  <c r="J84" i="100"/>
  <c r="K84" i="100" s="1"/>
  <c r="H84" i="100"/>
  <c r="I84" i="100" s="1"/>
  <c r="B84" i="100"/>
  <c r="A84" i="100"/>
  <c r="AP83" i="100"/>
  <c r="AQ83" i="100" s="1"/>
  <c r="AN83" i="100"/>
  <c r="AO83" i="100" s="1"/>
  <c r="AM83" i="100"/>
  <c r="AB83" i="100"/>
  <c r="Z83" i="100"/>
  <c r="AA83" i="100" s="1"/>
  <c r="X83" i="100"/>
  <c r="Y83" i="100" s="1"/>
  <c r="V83" i="100"/>
  <c r="P83" i="100"/>
  <c r="Q83" i="100" s="1"/>
  <c r="N83" i="100"/>
  <c r="O83" i="100" s="1"/>
  <c r="L83" i="100"/>
  <c r="M83" i="100" s="1"/>
  <c r="J83" i="100"/>
  <c r="K83" i="100" s="1"/>
  <c r="H83" i="100"/>
  <c r="B83" i="100"/>
  <c r="A83" i="100"/>
  <c r="AP82" i="100"/>
  <c r="AQ82" i="100" s="1"/>
  <c r="AN82" i="100"/>
  <c r="AO82" i="100" s="1"/>
  <c r="AM82" i="100"/>
  <c r="AB82" i="100"/>
  <c r="AE82" i="100" s="1"/>
  <c r="Z82" i="100"/>
  <c r="AA82" i="100" s="1"/>
  <c r="X82" i="100"/>
  <c r="Y82" i="100" s="1"/>
  <c r="V82" i="100"/>
  <c r="W82" i="100" s="1"/>
  <c r="P82" i="100"/>
  <c r="Q82" i="100" s="1"/>
  <c r="N82" i="100"/>
  <c r="L82" i="100"/>
  <c r="M82" i="100" s="1"/>
  <c r="J82" i="100"/>
  <c r="K82" i="100" s="1"/>
  <c r="H82" i="100"/>
  <c r="I82" i="100" s="1"/>
  <c r="B82" i="100"/>
  <c r="A82" i="100"/>
  <c r="AP81" i="100"/>
  <c r="AQ81" i="100" s="1"/>
  <c r="AN81" i="100"/>
  <c r="AO81" i="100" s="1"/>
  <c r="AM81" i="100"/>
  <c r="AB81" i="100"/>
  <c r="Z81" i="100"/>
  <c r="AA81" i="100" s="1"/>
  <c r="X81" i="100"/>
  <c r="Y81" i="100" s="1"/>
  <c r="V81" i="100"/>
  <c r="W81" i="100" s="1"/>
  <c r="P81" i="100"/>
  <c r="Q81" i="100" s="1"/>
  <c r="N81" i="100"/>
  <c r="O81" i="100" s="1"/>
  <c r="L81" i="100"/>
  <c r="M81" i="100" s="1"/>
  <c r="J81" i="100"/>
  <c r="K81" i="100" s="1"/>
  <c r="H81" i="100"/>
  <c r="B81" i="100"/>
  <c r="A81" i="100"/>
  <c r="AP80" i="100"/>
  <c r="AQ80" i="100" s="1"/>
  <c r="AN80" i="100"/>
  <c r="AO80" i="100" s="1"/>
  <c r="AM80" i="100"/>
  <c r="AB80" i="100"/>
  <c r="Z80" i="100"/>
  <c r="AA80" i="100" s="1"/>
  <c r="X80" i="100"/>
  <c r="Y80" i="100" s="1"/>
  <c r="V80" i="100"/>
  <c r="W80" i="100" s="1"/>
  <c r="P80" i="100"/>
  <c r="Q80" i="100" s="1"/>
  <c r="N80" i="100"/>
  <c r="O80" i="100" s="1"/>
  <c r="L80" i="100"/>
  <c r="M80" i="100" s="1"/>
  <c r="J80" i="100"/>
  <c r="K80" i="100" s="1"/>
  <c r="H80" i="100"/>
  <c r="I80" i="100" s="1"/>
  <c r="B80" i="100"/>
  <c r="A80" i="100"/>
  <c r="AP79" i="100"/>
  <c r="AQ79" i="100" s="1"/>
  <c r="AN79" i="100"/>
  <c r="AO79" i="100" s="1"/>
  <c r="AB79" i="100"/>
  <c r="AE79" i="100" s="1"/>
  <c r="Z79" i="100"/>
  <c r="AA79" i="100" s="1"/>
  <c r="X79" i="100"/>
  <c r="Y79" i="100" s="1"/>
  <c r="V79" i="100"/>
  <c r="P79" i="100"/>
  <c r="Q79" i="100" s="1"/>
  <c r="N79" i="100"/>
  <c r="O79" i="100" s="1"/>
  <c r="L79" i="100"/>
  <c r="M79" i="100" s="1"/>
  <c r="J79" i="100"/>
  <c r="K79" i="100" s="1"/>
  <c r="H79" i="100"/>
  <c r="I79" i="100" s="1"/>
  <c r="B79" i="100"/>
  <c r="A79" i="100"/>
  <c r="AP78" i="100"/>
  <c r="AQ78" i="100" s="1"/>
  <c r="AN78" i="100"/>
  <c r="AO78" i="100" s="1"/>
  <c r="AB78" i="100"/>
  <c r="AC78" i="100" s="1"/>
  <c r="Z78" i="100"/>
  <c r="AA78" i="100" s="1"/>
  <c r="X78" i="100"/>
  <c r="Y78" i="100" s="1"/>
  <c r="V78" i="100"/>
  <c r="P78" i="100"/>
  <c r="Q78" i="100" s="1"/>
  <c r="N78" i="100"/>
  <c r="O78" i="100" s="1"/>
  <c r="L78" i="100"/>
  <c r="M78" i="100" s="1"/>
  <c r="J78" i="100"/>
  <c r="K78" i="100" s="1"/>
  <c r="H78" i="100"/>
  <c r="I78" i="100" s="1"/>
  <c r="B78" i="100"/>
  <c r="A78" i="100"/>
  <c r="AP77" i="100"/>
  <c r="AQ77" i="100" s="1"/>
  <c r="AN77" i="100"/>
  <c r="AO77" i="100" s="1"/>
  <c r="AM77" i="100"/>
  <c r="AB77" i="100"/>
  <c r="AE77" i="100" s="1"/>
  <c r="Z77" i="100"/>
  <c r="AA77" i="100" s="1"/>
  <c r="X77" i="100"/>
  <c r="Y77" i="100" s="1"/>
  <c r="V77" i="100"/>
  <c r="W77" i="100" s="1"/>
  <c r="P77" i="100"/>
  <c r="Q77" i="100" s="1"/>
  <c r="N77" i="100"/>
  <c r="O77" i="100" s="1"/>
  <c r="L77" i="100"/>
  <c r="M77" i="100" s="1"/>
  <c r="J77" i="100"/>
  <c r="K77" i="100" s="1"/>
  <c r="H77" i="100"/>
  <c r="I77" i="100" s="1"/>
  <c r="B77" i="100"/>
  <c r="A77" i="100"/>
  <c r="AP76" i="100"/>
  <c r="AQ76" i="100" s="1"/>
  <c r="AN76" i="100"/>
  <c r="AO76" i="100" s="1"/>
  <c r="AM76" i="100"/>
  <c r="AB76" i="100"/>
  <c r="AE76" i="100" s="1"/>
  <c r="Z76" i="100"/>
  <c r="AA76" i="100" s="1"/>
  <c r="X76" i="100"/>
  <c r="Y76" i="100" s="1"/>
  <c r="V76" i="100"/>
  <c r="P76" i="100"/>
  <c r="Q76" i="100" s="1"/>
  <c r="N76" i="100"/>
  <c r="O76" i="100" s="1"/>
  <c r="L76" i="100"/>
  <c r="M76" i="100" s="1"/>
  <c r="J76" i="100"/>
  <c r="K76" i="100" s="1"/>
  <c r="H76" i="100"/>
  <c r="I76" i="100" s="1"/>
  <c r="B76" i="100"/>
  <c r="A76" i="100"/>
  <c r="AP75" i="100"/>
  <c r="AQ75" i="100" s="1"/>
  <c r="AN75" i="100"/>
  <c r="AO75" i="100" s="1"/>
  <c r="AM75" i="100"/>
  <c r="AB75" i="100"/>
  <c r="Z75" i="100"/>
  <c r="AA75" i="100" s="1"/>
  <c r="X75" i="100"/>
  <c r="Y75" i="100" s="1"/>
  <c r="V75" i="100"/>
  <c r="W75" i="100" s="1"/>
  <c r="P75" i="100"/>
  <c r="Q75" i="100" s="1"/>
  <c r="N75" i="100"/>
  <c r="O75" i="100" s="1"/>
  <c r="L75" i="100"/>
  <c r="M75" i="100" s="1"/>
  <c r="J75" i="100"/>
  <c r="K75" i="100" s="1"/>
  <c r="H75" i="100"/>
  <c r="I75" i="100" s="1"/>
  <c r="B75" i="100"/>
  <c r="A75" i="100"/>
  <c r="AP74" i="100"/>
  <c r="AQ74" i="100" s="1"/>
  <c r="AN74" i="100"/>
  <c r="AO74" i="100" s="1"/>
  <c r="AM74" i="100"/>
  <c r="AB74" i="100"/>
  <c r="Z74" i="100"/>
  <c r="AA74" i="100" s="1"/>
  <c r="X74" i="100"/>
  <c r="Y74" i="100" s="1"/>
  <c r="V74" i="100"/>
  <c r="W74" i="100" s="1"/>
  <c r="P74" i="100"/>
  <c r="Q74" i="100" s="1"/>
  <c r="N74" i="100"/>
  <c r="O74" i="100" s="1"/>
  <c r="L74" i="100"/>
  <c r="M74" i="100" s="1"/>
  <c r="J74" i="100"/>
  <c r="K74" i="100" s="1"/>
  <c r="H74" i="100"/>
  <c r="B74" i="100"/>
  <c r="A74" i="100"/>
  <c r="AP73" i="100"/>
  <c r="AQ73" i="100" s="1"/>
  <c r="AN73" i="100"/>
  <c r="AO73" i="100" s="1"/>
  <c r="AM73" i="100"/>
  <c r="AB73" i="100"/>
  <c r="AE73" i="100" s="1"/>
  <c r="Z73" i="100"/>
  <c r="AA73" i="100" s="1"/>
  <c r="X73" i="100"/>
  <c r="Y73" i="100" s="1"/>
  <c r="V73" i="100"/>
  <c r="W73" i="100" s="1"/>
  <c r="P73" i="100"/>
  <c r="Q73" i="100" s="1"/>
  <c r="N73" i="100"/>
  <c r="O73" i="100" s="1"/>
  <c r="L73" i="100"/>
  <c r="M73" i="100" s="1"/>
  <c r="J73" i="100"/>
  <c r="K73" i="100" s="1"/>
  <c r="H73" i="100"/>
  <c r="I73" i="100" s="1"/>
  <c r="B73" i="100"/>
  <c r="A73" i="100"/>
  <c r="AP72" i="100"/>
  <c r="AQ72" i="100" s="1"/>
  <c r="AN72" i="100"/>
  <c r="AO72" i="100" s="1"/>
  <c r="AB72" i="100"/>
  <c r="AC72" i="100" s="1"/>
  <c r="Z72" i="100"/>
  <c r="AA72" i="100" s="1"/>
  <c r="X72" i="100"/>
  <c r="Y72" i="100" s="1"/>
  <c r="V72" i="100"/>
  <c r="W72" i="100" s="1"/>
  <c r="P72" i="100"/>
  <c r="Q72" i="100" s="1"/>
  <c r="N72" i="100"/>
  <c r="O72" i="100" s="1"/>
  <c r="L72" i="100"/>
  <c r="M72" i="100" s="1"/>
  <c r="J72" i="100"/>
  <c r="K72" i="100" s="1"/>
  <c r="H72" i="100"/>
  <c r="I72" i="100" s="1"/>
  <c r="B72" i="100"/>
  <c r="A72" i="100"/>
  <c r="AP71" i="100"/>
  <c r="AQ71" i="100" s="1"/>
  <c r="AN71" i="100"/>
  <c r="AO71" i="100" s="1"/>
  <c r="AM71" i="100"/>
  <c r="AB71" i="100"/>
  <c r="AC71" i="100" s="1"/>
  <c r="Z71" i="100"/>
  <c r="AA71" i="100" s="1"/>
  <c r="X71" i="100"/>
  <c r="Y71" i="100" s="1"/>
  <c r="V71" i="100"/>
  <c r="P71" i="100"/>
  <c r="Q71" i="100" s="1"/>
  <c r="N71" i="100"/>
  <c r="O71" i="100" s="1"/>
  <c r="L71" i="100"/>
  <c r="M71" i="100" s="1"/>
  <c r="J71" i="100"/>
  <c r="K71" i="100" s="1"/>
  <c r="H71" i="100"/>
  <c r="I71" i="100" s="1"/>
  <c r="B71" i="100"/>
  <c r="A71" i="100"/>
  <c r="AP70" i="100"/>
  <c r="AQ70" i="100" s="1"/>
  <c r="AN70" i="100"/>
  <c r="AO70" i="100" s="1"/>
  <c r="AM70" i="100"/>
  <c r="AB70" i="100"/>
  <c r="AC70" i="100" s="1"/>
  <c r="Z70" i="100"/>
  <c r="AA70" i="100" s="1"/>
  <c r="X70" i="100"/>
  <c r="V70" i="100"/>
  <c r="W70" i="100" s="1"/>
  <c r="P70" i="100"/>
  <c r="Q70" i="100" s="1"/>
  <c r="N70" i="100"/>
  <c r="O70" i="100" s="1"/>
  <c r="L70" i="100"/>
  <c r="M70" i="100" s="1"/>
  <c r="J70" i="100"/>
  <c r="K70" i="100" s="1"/>
  <c r="H70" i="100"/>
  <c r="I70" i="100" s="1"/>
  <c r="B70" i="100"/>
  <c r="A70" i="100"/>
  <c r="AP69" i="100"/>
  <c r="AQ69" i="100" s="1"/>
  <c r="AN69" i="100"/>
  <c r="AO69" i="100" s="1"/>
  <c r="AM69" i="100"/>
  <c r="AB69" i="100"/>
  <c r="Z69" i="100"/>
  <c r="AA69" i="100" s="1"/>
  <c r="X69" i="100"/>
  <c r="Y69" i="100" s="1"/>
  <c r="V69" i="100"/>
  <c r="P69" i="100"/>
  <c r="Q69" i="100" s="1"/>
  <c r="N69" i="100"/>
  <c r="O69" i="100" s="1"/>
  <c r="L69" i="100"/>
  <c r="M69" i="100" s="1"/>
  <c r="J69" i="100"/>
  <c r="K69" i="100" s="1"/>
  <c r="H69" i="100"/>
  <c r="I69" i="100" s="1"/>
  <c r="B69" i="100"/>
  <c r="A69" i="100"/>
  <c r="AP68" i="100"/>
  <c r="AQ68" i="100" s="1"/>
  <c r="AN68" i="100"/>
  <c r="AO68" i="100" s="1"/>
  <c r="AM68" i="100"/>
  <c r="AB68" i="100"/>
  <c r="AC68" i="100" s="1"/>
  <c r="Z68" i="100"/>
  <c r="AA68" i="100" s="1"/>
  <c r="X68" i="100"/>
  <c r="Y68" i="100" s="1"/>
  <c r="V68" i="100"/>
  <c r="W68" i="100" s="1"/>
  <c r="P68" i="100"/>
  <c r="Q68" i="100" s="1"/>
  <c r="N68" i="100"/>
  <c r="O68" i="100" s="1"/>
  <c r="L68" i="100"/>
  <c r="M68" i="100" s="1"/>
  <c r="J68" i="100"/>
  <c r="K68" i="100" s="1"/>
  <c r="H68" i="100"/>
  <c r="B68" i="100"/>
  <c r="A68" i="100"/>
  <c r="AP67" i="100"/>
  <c r="AQ67" i="100" s="1"/>
  <c r="AN67" i="100"/>
  <c r="AO67" i="100" s="1"/>
  <c r="AM67" i="100"/>
  <c r="AB67" i="100"/>
  <c r="AC67" i="100" s="1"/>
  <c r="Z67" i="100"/>
  <c r="AA67" i="100" s="1"/>
  <c r="X67" i="100"/>
  <c r="Y67" i="100" s="1"/>
  <c r="V67" i="100"/>
  <c r="P67" i="100"/>
  <c r="Q67" i="100" s="1"/>
  <c r="N67" i="100"/>
  <c r="O67" i="100" s="1"/>
  <c r="L67" i="100"/>
  <c r="M67" i="100" s="1"/>
  <c r="J67" i="100"/>
  <c r="H67" i="100"/>
  <c r="I67" i="100" s="1"/>
  <c r="B67" i="100"/>
  <c r="A67" i="100"/>
  <c r="AP66" i="100"/>
  <c r="AQ66" i="100" s="1"/>
  <c r="AN66" i="100"/>
  <c r="AO66" i="100" s="1"/>
  <c r="AM66" i="100"/>
  <c r="AB66" i="100"/>
  <c r="AE66" i="100" s="1"/>
  <c r="Z66" i="100"/>
  <c r="AA66" i="100" s="1"/>
  <c r="X66" i="100"/>
  <c r="Y66" i="100" s="1"/>
  <c r="V66" i="100"/>
  <c r="P66" i="100"/>
  <c r="Q66" i="100" s="1"/>
  <c r="N66" i="100"/>
  <c r="O66" i="100" s="1"/>
  <c r="L66" i="100"/>
  <c r="M66" i="100" s="1"/>
  <c r="J66" i="100"/>
  <c r="K66" i="100" s="1"/>
  <c r="H66" i="100"/>
  <c r="B66" i="100"/>
  <c r="A66" i="100"/>
  <c r="AP65" i="100"/>
  <c r="AQ65" i="100" s="1"/>
  <c r="AN65" i="100"/>
  <c r="AO65" i="100" s="1"/>
  <c r="AM65" i="100"/>
  <c r="AB65" i="100"/>
  <c r="AC65" i="100" s="1"/>
  <c r="Z65" i="100"/>
  <c r="AA65" i="100" s="1"/>
  <c r="X65" i="100"/>
  <c r="Y65" i="100" s="1"/>
  <c r="V65" i="100"/>
  <c r="W65" i="100" s="1"/>
  <c r="P65" i="100"/>
  <c r="Q65" i="100" s="1"/>
  <c r="N65" i="100"/>
  <c r="O65" i="100" s="1"/>
  <c r="L65" i="100"/>
  <c r="M65" i="100" s="1"/>
  <c r="J65" i="100"/>
  <c r="H65" i="100"/>
  <c r="I65" i="100" s="1"/>
  <c r="B65" i="100"/>
  <c r="A65" i="100"/>
  <c r="AP64" i="100"/>
  <c r="AQ64" i="100" s="1"/>
  <c r="AN64" i="100"/>
  <c r="AO64" i="100" s="1"/>
  <c r="AB64" i="100"/>
  <c r="AE64" i="100" s="1"/>
  <c r="Z64" i="100"/>
  <c r="AA64" i="100" s="1"/>
  <c r="X64" i="100"/>
  <c r="Y64" i="100" s="1"/>
  <c r="V64" i="100"/>
  <c r="W64" i="100" s="1"/>
  <c r="P64" i="100"/>
  <c r="Q64" i="100" s="1"/>
  <c r="N64" i="100"/>
  <c r="O64" i="100" s="1"/>
  <c r="L64" i="100"/>
  <c r="M64" i="100" s="1"/>
  <c r="J64" i="100"/>
  <c r="K64" i="100" s="1"/>
  <c r="H64" i="100"/>
  <c r="I64" i="100" s="1"/>
  <c r="B64" i="100"/>
  <c r="A64" i="100"/>
  <c r="AP63" i="100"/>
  <c r="AQ63" i="100" s="1"/>
  <c r="AN63" i="100"/>
  <c r="AO63" i="100" s="1"/>
  <c r="AB63" i="100"/>
  <c r="AC63" i="100" s="1"/>
  <c r="Z63" i="100"/>
  <c r="AA63" i="100" s="1"/>
  <c r="X63" i="100"/>
  <c r="Y63" i="100" s="1"/>
  <c r="V63" i="100"/>
  <c r="W63" i="100" s="1"/>
  <c r="P63" i="100"/>
  <c r="Q63" i="100" s="1"/>
  <c r="N63" i="100"/>
  <c r="O63" i="100" s="1"/>
  <c r="L63" i="100"/>
  <c r="M63" i="100" s="1"/>
  <c r="J63" i="100"/>
  <c r="K63" i="100" s="1"/>
  <c r="H63" i="100"/>
  <c r="B63" i="100"/>
  <c r="A63" i="100"/>
  <c r="AP62" i="100"/>
  <c r="AQ62" i="100" s="1"/>
  <c r="AN62" i="100"/>
  <c r="AO62" i="100" s="1"/>
  <c r="AB62" i="100"/>
  <c r="AE62" i="100" s="1"/>
  <c r="Z62" i="100"/>
  <c r="AA62" i="100" s="1"/>
  <c r="X62" i="100"/>
  <c r="Y62" i="100" s="1"/>
  <c r="V62" i="100"/>
  <c r="P62" i="100"/>
  <c r="Q62" i="100" s="1"/>
  <c r="N62" i="100"/>
  <c r="O62" i="100" s="1"/>
  <c r="L62" i="100"/>
  <c r="M62" i="100" s="1"/>
  <c r="J62" i="100"/>
  <c r="K62" i="100" s="1"/>
  <c r="H62" i="100"/>
  <c r="I62" i="100" s="1"/>
  <c r="B62" i="100"/>
  <c r="A62" i="100"/>
  <c r="AP61" i="100"/>
  <c r="AQ61" i="100" s="1"/>
  <c r="AN61" i="100"/>
  <c r="AO61" i="100" s="1"/>
  <c r="AB61" i="100"/>
  <c r="Z61" i="100"/>
  <c r="AA61" i="100" s="1"/>
  <c r="X61" i="100"/>
  <c r="Y61" i="100" s="1"/>
  <c r="V61" i="100"/>
  <c r="W61" i="100" s="1"/>
  <c r="P61" i="100"/>
  <c r="Q61" i="100" s="1"/>
  <c r="N61" i="100"/>
  <c r="O61" i="100" s="1"/>
  <c r="L61" i="100"/>
  <c r="M61" i="100" s="1"/>
  <c r="J61" i="100"/>
  <c r="K61" i="100" s="1"/>
  <c r="H61" i="100"/>
  <c r="I61" i="100" s="1"/>
  <c r="B61" i="100"/>
  <c r="A61" i="100"/>
  <c r="AP60" i="100"/>
  <c r="AQ60" i="100" s="1"/>
  <c r="AN60" i="100"/>
  <c r="AO60" i="100" s="1"/>
  <c r="AB60" i="100"/>
  <c r="Z60" i="100"/>
  <c r="AA60" i="100" s="1"/>
  <c r="X60" i="100"/>
  <c r="Y60" i="100" s="1"/>
  <c r="V60" i="100"/>
  <c r="W60" i="100" s="1"/>
  <c r="P60" i="100"/>
  <c r="Q60" i="100" s="1"/>
  <c r="N60" i="100"/>
  <c r="O60" i="100" s="1"/>
  <c r="L60" i="100"/>
  <c r="M60" i="100" s="1"/>
  <c r="J60" i="100"/>
  <c r="H60" i="100"/>
  <c r="I60" i="100" s="1"/>
  <c r="B60" i="100"/>
  <c r="A60" i="100"/>
  <c r="AP59" i="100"/>
  <c r="AQ59" i="100" s="1"/>
  <c r="AN59" i="100"/>
  <c r="AO59" i="100" s="1"/>
  <c r="AB59" i="100"/>
  <c r="AE59" i="100" s="1"/>
  <c r="Z59" i="100"/>
  <c r="AA59" i="100" s="1"/>
  <c r="X59" i="100"/>
  <c r="Y59" i="100" s="1"/>
  <c r="V59" i="100"/>
  <c r="W59" i="100" s="1"/>
  <c r="P59" i="100"/>
  <c r="Q59" i="100" s="1"/>
  <c r="N59" i="100"/>
  <c r="O59" i="100" s="1"/>
  <c r="L59" i="100"/>
  <c r="M59" i="100" s="1"/>
  <c r="J59" i="100"/>
  <c r="K59" i="100" s="1"/>
  <c r="H59" i="100"/>
  <c r="I59" i="100" s="1"/>
  <c r="B59" i="100"/>
  <c r="A59" i="100"/>
  <c r="AP58" i="100"/>
  <c r="AQ58" i="100" s="1"/>
  <c r="AN58" i="100"/>
  <c r="AO58" i="100" s="1"/>
  <c r="AB58" i="100"/>
  <c r="AE58" i="100" s="1"/>
  <c r="Z58" i="100"/>
  <c r="AA58" i="100" s="1"/>
  <c r="X58" i="100"/>
  <c r="Y58" i="100" s="1"/>
  <c r="V58" i="100"/>
  <c r="W58" i="100" s="1"/>
  <c r="P58" i="100"/>
  <c r="Q58" i="100" s="1"/>
  <c r="N58" i="100"/>
  <c r="O58" i="100" s="1"/>
  <c r="L58" i="100"/>
  <c r="M58" i="100" s="1"/>
  <c r="J58" i="100"/>
  <c r="K58" i="100" s="1"/>
  <c r="H58" i="100"/>
  <c r="I58" i="100" s="1"/>
  <c r="B58" i="100"/>
  <c r="A58" i="100"/>
  <c r="AP57" i="100"/>
  <c r="AQ57" i="100" s="1"/>
  <c r="AN57" i="100"/>
  <c r="AO57" i="100" s="1"/>
  <c r="AB57" i="100"/>
  <c r="AC57" i="100" s="1"/>
  <c r="Z57" i="100"/>
  <c r="AA57" i="100" s="1"/>
  <c r="X57" i="100"/>
  <c r="Y57" i="100" s="1"/>
  <c r="V57" i="100"/>
  <c r="W57" i="100" s="1"/>
  <c r="P57" i="100"/>
  <c r="Q57" i="100" s="1"/>
  <c r="N57" i="100"/>
  <c r="O57" i="100" s="1"/>
  <c r="L57" i="100"/>
  <c r="M57" i="100" s="1"/>
  <c r="J57" i="100"/>
  <c r="K57" i="100" s="1"/>
  <c r="H57" i="100"/>
  <c r="I57" i="100" s="1"/>
  <c r="B57" i="100"/>
  <c r="A57" i="100"/>
  <c r="AP56" i="100"/>
  <c r="AQ56" i="100" s="1"/>
  <c r="AN56" i="100"/>
  <c r="AO56" i="100" s="1"/>
  <c r="AB56" i="100"/>
  <c r="Z56" i="100"/>
  <c r="AA56" i="100" s="1"/>
  <c r="X56" i="100"/>
  <c r="Y56" i="100" s="1"/>
  <c r="V56" i="100"/>
  <c r="W56" i="100" s="1"/>
  <c r="P56" i="100"/>
  <c r="Q56" i="100" s="1"/>
  <c r="N56" i="100"/>
  <c r="O56" i="100" s="1"/>
  <c r="L56" i="100"/>
  <c r="M56" i="100" s="1"/>
  <c r="J56" i="100"/>
  <c r="K56" i="100" s="1"/>
  <c r="H56" i="100"/>
  <c r="I56" i="100" s="1"/>
  <c r="B56" i="100"/>
  <c r="A56" i="100"/>
  <c r="AP55" i="100"/>
  <c r="AQ55" i="100" s="1"/>
  <c r="AN55" i="100"/>
  <c r="AO55" i="100" s="1"/>
  <c r="AM55" i="100"/>
  <c r="AE55" i="100"/>
  <c r="AB55" i="100"/>
  <c r="AC55" i="100" s="1"/>
  <c r="Z55" i="100"/>
  <c r="AA55" i="100" s="1"/>
  <c r="X55" i="100"/>
  <c r="Y55" i="100" s="1"/>
  <c r="V55" i="100"/>
  <c r="P55" i="100"/>
  <c r="Q55" i="100" s="1"/>
  <c r="N55" i="100"/>
  <c r="O55" i="100" s="1"/>
  <c r="L55" i="100"/>
  <c r="M55" i="100" s="1"/>
  <c r="J55" i="100"/>
  <c r="K55" i="100" s="1"/>
  <c r="H55" i="100"/>
  <c r="I55" i="100" s="1"/>
  <c r="B55" i="100"/>
  <c r="A55" i="100"/>
  <c r="AP54" i="100"/>
  <c r="AQ54" i="100" s="1"/>
  <c r="AN54" i="100"/>
  <c r="AO54" i="100" s="1"/>
  <c r="AM54" i="100"/>
  <c r="AB54" i="100"/>
  <c r="AC54" i="100" s="1"/>
  <c r="Z54" i="100"/>
  <c r="AA54" i="100" s="1"/>
  <c r="X54" i="100"/>
  <c r="Y54" i="100" s="1"/>
  <c r="V54" i="100"/>
  <c r="P54" i="100"/>
  <c r="Q54" i="100" s="1"/>
  <c r="N54" i="100"/>
  <c r="O54" i="100" s="1"/>
  <c r="L54" i="100"/>
  <c r="M54" i="100" s="1"/>
  <c r="J54" i="100"/>
  <c r="H54" i="100"/>
  <c r="I54" i="100" s="1"/>
  <c r="B54" i="100"/>
  <c r="A54" i="100"/>
  <c r="AP53" i="100"/>
  <c r="AQ53" i="100" s="1"/>
  <c r="AN53" i="100"/>
  <c r="AO53" i="100" s="1"/>
  <c r="AB53" i="100"/>
  <c r="AC53" i="100" s="1"/>
  <c r="Z53" i="100"/>
  <c r="AA53" i="100" s="1"/>
  <c r="X53" i="100"/>
  <c r="Y53" i="100" s="1"/>
  <c r="V53" i="100"/>
  <c r="W53" i="100" s="1"/>
  <c r="P53" i="100"/>
  <c r="Q53" i="100" s="1"/>
  <c r="N53" i="100"/>
  <c r="O53" i="100" s="1"/>
  <c r="L53" i="100"/>
  <c r="M53" i="100" s="1"/>
  <c r="J53" i="100"/>
  <c r="H53" i="100"/>
  <c r="I53" i="100" s="1"/>
  <c r="B53" i="100"/>
  <c r="A53" i="100"/>
  <c r="AP52" i="100"/>
  <c r="AQ52" i="100" s="1"/>
  <c r="AN52" i="100"/>
  <c r="AO52" i="100" s="1"/>
  <c r="AB52" i="100"/>
  <c r="Z52" i="100"/>
  <c r="AA52" i="100" s="1"/>
  <c r="X52" i="100"/>
  <c r="Y52" i="100" s="1"/>
  <c r="V52" i="100"/>
  <c r="W52" i="100" s="1"/>
  <c r="P52" i="100"/>
  <c r="Q52" i="100" s="1"/>
  <c r="N52" i="100"/>
  <c r="O52" i="100" s="1"/>
  <c r="L52" i="100"/>
  <c r="M52" i="100" s="1"/>
  <c r="J52" i="100"/>
  <c r="K52" i="100" s="1"/>
  <c r="H52" i="100"/>
  <c r="I52" i="100" s="1"/>
  <c r="B52" i="100"/>
  <c r="A52" i="100"/>
  <c r="AP51" i="100"/>
  <c r="AQ51" i="100" s="1"/>
  <c r="AN51" i="100"/>
  <c r="AO51" i="100" s="1"/>
  <c r="AB51" i="100"/>
  <c r="AC51" i="100" s="1"/>
  <c r="Z51" i="100"/>
  <c r="AA51" i="100" s="1"/>
  <c r="X51" i="100"/>
  <c r="Y51" i="100" s="1"/>
  <c r="V51" i="100"/>
  <c r="W51" i="100" s="1"/>
  <c r="P51" i="100"/>
  <c r="Q51" i="100" s="1"/>
  <c r="N51" i="100"/>
  <c r="O51" i="100" s="1"/>
  <c r="L51" i="100"/>
  <c r="M51" i="100" s="1"/>
  <c r="J51" i="100"/>
  <c r="K51" i="100" s="1"/>
  <c r="H51" i="100"/>
  <c r="I51" i="100" s="1"/>
  <c r="B51" i="100"/>
  <c r="A51" i="100"/>
  <c r="AP50" i="100"/>
  <c r="AQ50" i="100" s="1"/>
  <c r="AN50" i="100"/>
  <c r="AO50" i="100" s="1"/>
  <c r="AB50" i="100"/>
  <c r="AE50" i="100" s="1"/>
  <c r="Z50" i="100"/>
  <c r="AA50" i="100" s="1"/>
  <c r="X50" i="100"/>
  <c r="Y50" i="100" s="1"/>
  <c r="V50" i="100"/>
  <c r="P50" i="100"/>
  <c r="Q50" i="100" s="1"/>
  <c r="N50" i="100"/>
  <c r="O50" i="100" s="1"/>
  <c r="L50" i="100"/>
  <c r="M50" i="100" s="1"/>
  <c r="J50" i="100"/>
  <c r="K50" i="100" s="1"/>
  <c r="H50" i="100"/>
  <c r="B50" i="100"/>
  <c r="A50" i="100"/>
  <c r="AP49" i="100"/>
  <c r="AQ49" i="100" s="1"/>
  <c r="AN49" i="100"/>
  <c r="AO49" i="100" s="1"/>
  <c r="AB49" i="100"/>
  <c r="AC49" i="100" s="1"/>
  <c r="Z49" i="100"/>
  <c r="AA49" i="100" s="1"/>
  <c r="X49" i="100"/>
  <c r="Y49" i="100" s="1"/>
  <c r="V49" i="100"/>
  <c r="P49" i="100"/>
  <c r="Q49" i="100" s="1"/>
  <c r="N49" i="100"/>
  <c r="O49" i="100" s="1"/>
  <c r="L49" i="100"/>
  <c r="M49" i="100" s="1"/>
  <c r="J49" i="100"/>
  <c r="H49" i="100"/>
  <c r="I49" i="100" s="1"/>
  <c r="B49" i="100"/>
  <c r="A49" i="100"/>
  <c r="AP48" i="100"/>
  <c r="AQ48" i="100" s="1"/>
  <c r="AN48" i="100"/>
  <c r="AO48" i="100" s="1"/>
  <c r="AB48" i="100"/>
  <c r="Z48" i="100"/>
  <c r="AA48" i="100" s="1"/>
  <c r="X48" i="100"/>
  <c r="Y48" i="100" s="1"/>
  <c r="V48" i="100"/>
  <c r="W48" i="100" s="1"/>
  <c r="P48" i="100"/>
  <c r="Q48" i="100" s="1"/>
  <c r="N48" i="100"/>
  <c r="O48" i="100" s="1"/>
  <c r="L48" i="100"/>
  <c r="M48" i="100" s="1"/>
  <c r="J48" i="100"/>
  <c r="K48" i="100" s="1"/>
  <c r="H48" i="100"/>
  <c r="I48" i="100" s="1"/>
  <c r="B48" i="100"/>
  <c r="A48" i="100"/>
  <c r="AP47" i="100"/>
  <c r="AQ47" i="100" s="1"/>
  <c r="AN47" i="100"/>
  <c r="AO47" i="100" s="1"/>
  <c r="AM47" i="100"/>
  <c r="AB47" i="100"/>
  <c r="AE47" i="100" s="1"/>
  <c r="Z47" i="100"/>
  <c r="AA47" i="100" s="1"/>
  <c r="X47" i="100"/>
  <c r="Y47" i="100" s="1"/>
  <c r="V47" i="100"/>
  <c r="P47" i="100"/>
  <c r="Q47" i="100" s="1"/>
  <c r="N47" i="100"/>
  <c r="O47" i="100" s="1"/>
  <c r="L47" i="100"/>
  <c r="M47" i="100" s="1"/>
  <c r="J47" i="100"/>
  <c r="K47" i="100" s="1"/>
  <c r="H47" i="100"/>
  <c r="B47" i="100"/>
  <c r="A47" i="100"/>
  <c r="AP46" i="100"/>
  <c r="AQ46" i="100" s="1"/>
  <c r="AN46" i="100"/>
  <c r="AO46" i="100" s="1"/>
  <c r="AM46" i="100"/>
  <c r="AE46" i="100"/>
  <c r="AB46" i="100"/>
  <c r="AC46" i="100" s="1"/>
  <c r="Z46" i="100"/>
  <c r="AA46" i="100" s="1"/>
  <c r="X46" i="100"/>
  <c r="Y46" i="100" s="1"/>
  <c r="V46" i="100"/>
  <c r="P46" i="100"/>
  <c r="Q46" i="100" s="1"/>
  <c r="N46" i="100"/>
  <c r="O46" i="100" s="1"/>
  <c r="L46" i="100"/>
  <c r="M46" i="100" s="1"/>
  <c r="J46" i="100"/>
  <c r="K46" i="100" s="1"/>
  <c r="H46" i="100"/>
  <c r="I46" i="100" s="1"/>
  <c r="B46" i="100"/>
  <c r="A46" i="100"/>
  <c r="AP45" i="100"/>
  <c r="AQ45" i="100" s="1"/>
  <c r="AN45" i="100"/>
  <c r="AO45" i="100" s="1"/>
  <c r="AM45" i="100"/>
  <c r="AB45" i="100"/>
  <c r="AE45" i="100" s="1"/>
  <c r="Z45" i="100"/>
  <c r="AA45" i="100" s="1"/>
  <c r="X45" i="100"/>
  <c r="Y45" i="100" s="1"/>
  <c r="V45" i="100"/>
  <c r="W45" i="100" s="1"/>
  <c r="P45" i="100"/>
  <c r="Q45" i="100" s="1"/>
  <c r="N45" i="100"/>
  <c r="O45" i="100" s="1"/>
  <c r="L45" i="100"/>
  <c r="M45" i="100" s="1"/>
  <c r="J45" i="100"/>
  <c r="K45" i="100" s="1"/>
  <c r="H45" i="100"/>
  <c r="I45" i="100" s="1"/>
  <c r="B45" i="100"/>
  <c r="A45" i="100"/>
  <c r="AP44" i="100"/>
  <c r="AQ44" i="100" s="1"/>
  <c r="AN44" i="100"/>
  <c r="AO44" i="100" s="1"/>
  <c r="AM44" i="100"/>
  <c r="AB44" i="100"/>
  <c r="AC44" i="100" s="1"/>
  <c r="Z44" i="100"/>
  <c r="AA44" i="100" s="1"/>
  <c r="X44" i="100"/>
  <c r="Y44" i="100" s="1"/>
  <c r="V44" i="100"/>
  <c r="P44" i="100"/>
  <c r="Q44" i="100" s="1"/>
  <c r="N44" i="100"/>
  <c r="O44" i="100" s="1"/>
  <c r="L44" i="100"/>
  <c r="M44" i="100" s="1"/>
  <c r="J44" i="100"/>
  <c r="K44" i="100" s="1"/>
  <c r="H44" i="100"/>
  <c r="I44" i="100" s="1"/>
  <c r="B44" i="100"/>
  <c r="A44" i="100"/>
  <c r="AP43" i="100"/>
  <c r="AQ43" i="100" s="1"/>
  <c r="AN43" i="100"/>
  <c r="AO43" i="100" s="1"/>
  <c r="AM43" i="100"/>
  <c r="AB43" i="100"/>
  <c r="AE43" i="100" s="1"/>
  <c r="Z43" i="100"/>
  <c r="AA43" i="100" s="1"/>
  <c r="X43" i="100"/>
  <c r="Y43" i="100" s="1"/>
  <c r="V43" i="100"/>
  <c r="P43" i="100"/>
  <c r="Q43" i="100" s="1"/>
  <c r="N43" i="100"/>
  <c r="O43" i="100" s="1"/>
  <c r="L43" i="100"/>
  <c r="M43" i="100" s="1"/>
  <c r="J43" i="100"/>
  <c r="K43" i="100" s="1"/>
  <c r="H43" i="100"/>
  <c r="I43" i="100" s="1"/>
  <c r="B43" i="100"/>
  <c r="A43" i="100"/>
  <c r="AP42" i="100"/>
  <c r="AQ42" i="100" s="1"/>
  <c r="AN42" i="100"/>
  <c r="AO42" i="100" s="1"/>
  <c r="AM42" i="100"/>
  <c r="AB42" i="100"/>
  <c r="Z42" i="100"/>
  <c r="AA42" i="100" s="1"/>
  <c r="X42" i="100"/>
  <c r="Y42" i="100" s="1"/>
  <c r="V42" i="100"/>
  <c r="W42" i="100" s="1"/>
  <c r="P42" i="100"/>
  <c r="Q42" i="100" s="1"/>
  <c r="N42" i="100"/>
  <c r="O42" i="100" s="1"/>
  <c r="L42" i="100"/>
  <c r="M42" i="100" s="1"/>
  <c r="J42" i="100"/>
  <c r="K42" i="100" s="1"/>
  <c r="H42" i="100"/>
  <c r="I42" i="100" s="1"/>
  <c r="B42" i="100"/>
  <c r="A42" i="100"/>
  <c r="AP41" i="100"/>
  <c r="AQ41" i="100" s="1"/>
  <c r="AN41" i="100"/>
  <c r="AO41" i="100" s="1"/>
  <c r="AM41" i="100"/>
  <c r="AB41" i="100"/>
  <c r="AC41" i="100" s="1"/>
  <c r="Z41" i="100"/>
  <c r="AA41" i="100" s="1"/>
  <c r="X41" i="100"/>
  <c r="Y41" i="100" s="1"/>
  <c r="V41" i="100"/>
  <c r="W41" i="100" s="1"/>
  <c r="P41" i="100"/>
  <c r="Q41" i="100" s="1"/>
  <c r="N41" i="100"/>
  <c r="O41" i="100" s="1"/>
  <c r="L41" i="100"/>
  <c r="M41" i="100" s="1"/>
  <c r="J41" i="100"/>
  <c r="K41" i="100" s="1"/>
  <c r="H41" i="100"/>
  <c r="I41" i="100" s="1"/>
  <c r="B41" i="100"/>
  <c r="A41" i="100"/>
  <c r="AP40" i="100"/>
  <c r="AQ40" i="100" s="1"/>
  <c r="AN40" i="100"/>
  <c r="AO40" i="100" s="1"/>
  <c r="AM40" i="100"/>
  <c r="AB40" i="100"/>
  <c r="AC40" i="100" s="1"/>
  <c r="Z40" i="100"/>
  <c r="AA40" i="100" s="1"/>
  <c r="X40" i="100"/>
  <c r="Y40" i="100" s="1"/>
  <c r="V40" i="100"/>
  <c r="W40" i="100" s="1"/>
  <c r="P40" i="100"/>
  <c r="Q40" i="100" s="1"/>
  <c r="N40" i="100"/>
  <c r="O40" i="100" s="1"/>
  <c r="L40" i="100"/>
  <c r="M40" i="100" s="1"/>
  <c r="J40" i="100"/>
  <c r="K40" i="100" s="1"/>
  <c r="H40" i="100"/>
  <c r="I40" i="100" s="1"/>
  <c r="B40" i="100"/>
  <c r="A40" i="100"/>
  <c r="AP39" i="100"/>
  <c r="AQ39" i="100" s="1"/>
  <c r="AN39" i="100"/>
  <c r="AO39" i="100" s="1"/>
  <c r="AM39" i="100"/>
  <c r="AB39" i="100"/>
  <c r="Z39" i="100"/>
  <c r="AA39" i="100" s="1"/>
  <c r="X39" i="100"/>
  <c r="V39" i="100"/>
  <c r="W39" i="100" s="1"/>
  <c r="P39" i="100"/>
  <c r="Q39" i="100" s="1"/>
  <c r="N39" i="100"/>
  <c r="O39" i="100" s="1"/>
  <c r="L39" i="100"/>
  <c r="M39" i="100" s="1"/>
  <c r="J39" i="100"/>
  <c r="K39" i="100" s="1"/>
  <c r="H39" i="100"/>
  <c r="I39" i="100" s="1"/>
  <c r="B39" i="100"/>
  <c r="A39" i="100"/>
  <c r="AP38" i="100"/>
  <c r="AQ38" i="100" s="1"/>
  <c r="AN38" i="100"/>
  <c r="AO38" i="100" s="1"/>
  <c r="AM38" i="100"/>
  <c r="AB38" i="100"/>
  <c r="AC38" i="100" s="1"/>
  <c r="Z38" i="100"/>
  <c r="AA38" i="100" s="1"/>
  <c r="X38" i="100"/>
  <c r="Y38" i="100" s="1"/>
  <c r="V38" i="100"/>
  <c r="W38" i="100" s="1"/>
  <c r="P38" i="100"/>
  <c r="Q38" i="100" s="1"/>
  <c r="N38" i="100"/>
  <c r="O38" i="100" s="1"/>
  <c r="L38" i="100"/>
  <c r="M38" i="100" s="1"/>
  <c r="J38" i="100"/>
  <c r="K38" i="100" s="1"/>
  <c r="H38" i="100"/>
  <c r="B38" i="100"/>
  <c r="A38" i="100"/>
  <c r="AP37" i="100"/>
  <c r="AQ37" i="100" s="1"/>
  <c r="AN37" i="100"/>
  <c r="AO37" i="100" s="1"/>
  <c r="AM37" i="100"/>
  <c r="AB37" i="100"/>
  <c r="AC37" i="100" s="1"/>
  <c r="Z37" i="100"/>
  <c r="AA37" i="100" s="1"/>
  <c r="X37" i="100"/>
  <c r="Y37" i="100" s="1"/>
  <c r="V37" i="100"/>
  <c r="P37" i="100"/>
  <c r="Q37" i="100" s="1"/>
  <c r="N37" i="100"/>
  <c r="O37" i="100" s="1"/>
  <c r="L37" i="100"/>
  <c r="M37" i="100" s="1"/>
  <c r="J37" i="100"/>
  <c r="K37" i="100" s="1"/>
  <c r="H37" i="100"/>
  <c r="B37" i="100"/>
  <c r="A37" i="100"/>
  <c r="AP36" i="100"/>
  <c r="AQ36" i="100" s="1"/>
  <c r="AN36" i="100"/>
  <c r="AO36" i="100" s="1"/>
  <c r="AM36" i="100"/>
  <c r="AB36" i="100"/>
  <c r="AE36" i="100" s="1"/>
  <c r="Z36" i="100"/>
  <c r="AA36" i="100" s="1"/>
  <c r="X36" i="100"/>
  <c r="Y36" i="100" s="1"/>
  <c r="V36" i="100"/>
  <c r="W36" i="100" s="1"/>
  <c r="P36" i="100"/>
  <c r="Q36" i="100" s="1"/>
  <c r="N36" i="100"/>
  <c r="O36" i="100" s="1"/>
  <c r="L36" i="100"/>
  <c r="M36" i="100" s="1"/>
  <c r="J36" i="100"/>
  <c r="K36" i="100" s="1"/>
  <c r="H36" i="100"/>
  <c r="B36" i="100"/>
  <c r="A36" i="100"/>
  <c r="AP35" i="100"/>
  <c r="AQ35" i="100" s="1"/>
  <c r="AN35" i="100"/>
  <c r="AO35" i="100" s="1"/>
  <c r="AM35" i="100"/>
  <c r="AB35" i="100"/>
  <c r="AE35" i="100" s="1"/>
  <c r="Z35" i="100"/>
  <c r="X35" i="100"/>
  <c r="V35" i="100"/>
  <c r="P35" i="100"/>
  <c r="Q35" i="100" s="1"/>
  <c r="N35" i="100"/>
  <c r="O35" i="100" s="1"/>
  <c r="L35" i="100"/>
  <c r="M35" i="100" s="1"/>
  <c r="J35" i="100"/>
  <c r="K35" i="100" s="1"/>
  <c r="H35" i="100"/>
  <c r="B35" i="100"/>
  <c r="A35" i="100"/>
  <c r="AP34" i="100"/>
  <c r="AQ34" i="100" s="1"/>
  <c r="AN34" i="100"/>
  <c r="AO34" i="100" s="1"/>
  <c r="AM34" i="100"/>
  <c r="AB34" i="100"/>
  <c r="AC34" i="100" s="1"/>
  <c r="Z34" i="100"/>
  <c r="AA34" i="100" s="1"/>
  <c r="X34" i="100"/>
  <c r="Y34" i="100" s="1"/>
  <c r="V34" i="100"/>
  <c r="W34" i="100" s="1"/>
  <c r="P34" i="100"/>
  <c r="Q34" i="100" s="1"/>
  <c r="N34" i="100"/>
  <c r="O34" i="100" s="1"/>
  <c r="L34" i="100"/>
  <c r="M34" i="100" s="1"/>
  <c r="J34" i="100"/>
  <c r="K34" i="100" s="1"/>
  <c r="H34" i="100"/>
  <c r="B34" i="100"/>
  <c r="A34" i="100"/>
  <c r="AP33" i="100"/>
  <c r="AQ33" i="100" s="1"/>
  <c r="AN33" i="100"/>
  <c r="AO33" i="100" s="1"/>
  <c r="AM33" i="100"/>
  <c r="AB33" i="100"/>
  <c r="AC33" i="100" s="1"/>
  <c r="Z33" i="100"/>
  <c r="AA33" i="100" s="1"/>
  <c r="X33" i="100"/>
  <c r="Y33" i="100" s="1"/>
  <c r="V33" i="100"/>
  <c r="P33" i="100"/>
  <c r="Q33" i="100" s="1"/>
  <c r="N33" i="100"/>
  <c r="O33" i="100" s="1"/>
  <c r="L33" i="100"/>
  <c r="M33" i="100" s="1"/>
  <c r="J33" i="100"/>
  <c r="K33" i="100" s="1"/>
  <c r="H33" i="100"/>
  <c r="B33" i="100"/>
  <c r="A33" i="100"/>
  <c r="AP32" i="100"/>
  <c r="AQ32" i="100" s="1"/>
  <c r="AN32" i="100"/>
  <c r="AO32" i="100" s="1"/>
  <c r="AM32" i="100"/>
  <c r="AB32" i="100"/>
  <c r="AE32" i="100" s="1"/>
  <c r="Z32" i="100"/>
  <c r="AA32" i="100" s="1"/>
  <c r="X32" i="100"/>
  <c r="Y32" i="100" s="1"/>
  <c r="V32" i="100"/>
  <c r="W32" i="100" s="1"/>
  <c r="P32" i="100"/>
  <c r="Q32" i="100" s="1"/>
  <c r="N32" i="100"/>
  <c r="O32" i="100" s="1"/>
  <c r="L32" i="100"/>
  <c r="M32" i="100" s="1"/>
  <c r="J32" i="100"/>
  <c r="K32" i="100" s="1"/>
  <c r="H32" i="100"/>
  <c r="B32" i="100"/>
  <c r="A32" i="100"/>
  <c r="AP31" i="100"/>
  <c r="AQ31" i="100" s="1"/>
  <c r="AN31" i="100"/>
  <c r="AO31" i="100" s="1"/>
  <c r="AM31" i="100"/>
  <c r="AB31" i="100"/>
  <c r="AC31" i="100" s="1"/>
  <c r="Z31" i="100"/>
  <c r="AA31" i="100" s="1"/>
  <c r="X31" i="100"/>
  <c r="Y31" i="100" s="1"/>
  <c r="V31" i="100"/>
  <c r="W31" i="100" s="1"/>
  <c r="P31" i="100"/>
  <c r="Q31" i="100" s="1"/>
  <c r="N31" i="100"/>
  <c r="O31" i="100" s="1"/>
  <c r="L31" i="100"/>
  <c r="M31" i="100" s="1"/>
  <c r="J31" i="100"/>
  <c r="K31" i="100" s="1"/>
  <c r="H31" i="100"/>
  <c r="I31" i="100" s="1"/>
  <c r="B31" i="100"/>
  <c r="A31" i="100"/>
  <c r="AP30" i="100"/>
  <c r="AQ30" i="100" s="1"/>
  <c r="AN30" i="100"/>
  <c r="AO30" i="100" s="1"/>
  <c r="AM30" i="100"/>
  <c r="AB30" i="100"/>
  <c r="AC30" i="100" s="1"/>
  <c r="Z30" i="100"/>
  <c r="AA30" i="100" s="1"/>
  <c r="X30" i="100"/>
  <c r="Y30" i="100" s="1"/>
  <c r="V30" i="100"/>
  <c r="W30" i="100" s="1"/>
  <c r="P30" i="100"/>
  <c r="Q30" i="100" s="1"/>
  <c r="N30" i="100"/>
  <c r="O30" i="100" s="1"/>
  <c r="L30" i="100"/>
  <c r="M30" i="100" s="1"/>
  <c r="J30" i="100"/>
  <c r="K30" i="100" s="1"/>
  <c r="H30" i="100"/>
  <c r="I30" i="100" s="1"/>
  <c r="B30" i="100"/>
  <c r="A30" i="100"/>
  <c r="AP29" i="100"/>
  <c r="AQ29" i="100" s="1"/>
  <c r="AN29" i="100"/>
  <c r="AO29" i="100" s="1"/>
  <c r="AM29" i="100"/>
  <c r="AB29" i="100"/>
  <c r="AE29" i="100" s="1"/>
  <c r="Z29" i="100"/>
  <c r="AA29" i="100" s="1"/>
  <c r="X29" i="100"/>
  <c r="Y29" i="100" s="1"/>
  <c r="V29" i="100"/>
  <c r="W29" i="100" s="1"/>
  <c r="P29" i="100"/>
  <c r="Q29" i="100" s="1"/>
  <c r="N29" i="100"/>
  <c r="O29" i="100" s="1"/>
  <c r="L29" i="100"/>
  <c r="M29" i="100" s="1"/>
  <c r="J29" i="100"/>
  <c r="K29" i="100" s="1"/>
  <c r="H29" i="100"/>
  <c r="I29" i="100" s="1"/>
  <c r="B29" i="100"/>
  <c r="A29" i="100"/>
  <c r="AP28" i="100"/>
  <c r="AQ28" i="100" s="1"/>
  <c r="AN28" i="100"/>
  <c r="AO28" i="100" s="1"/>
  <c r="AM28" i="100"/>
  <c r="AB28" i="100"/>
  <c r="AC28" i="100" s="1"/>
  <c r="Z28" i="100"/>
  <c r="AA28" i="100" s="1"/>
  <c r="X28" i="100"/>
  <c r="Y28" i="100" s="1"/>
  <c r="V28" i="100"/>
  <c r="W28" i="100" s="1"/>
  <c r="P28" i="100"/>
  <c r="Q28" i="100" s="1"/>
  <c r="N28" i="100"/>
  <c r="O28" i="100" s="1"/>
  <c r="L28" i="100"/>
  <c r="M28" i="100" s="1"/>
  <c r="J28" i="100"/>
  <c r="K28" i="100" s="1"/>
  <c r="H28" i="100"/>
  <c r="I28" i="100" s="1"/>
  <c r="B28" i="100"/>
  <c r="A28" i="100"/>
  <c r="AP27" i="100"/>
  <c r="AQ27" i="100" s="1"/>
  <c r="AN27" i="100"/>
  <c r="AO27" i="100" s="1"/>
  <c r="AM27" i="100"/>
  <c r="AB27" i="100"/>
  <c r="AE27" i="100" s="1"/>
  <c r="Z27" i="100"/>
  <c r="AA27" i="100" s="1"/>
  <c r="X27" i="100"/>
  <c r="Y27" i="100" s="1"/>
  <c r="V27" i="100"/>
  <c r="W27" i="100" s="1"/>
  <c r="P27" i="100"/>
  <c r="Q27" i="100" s="1"/>
  <c r="N27" i="100"/>
  <c r="O27" i="100" s="1"/>
  <c r="L27" i="100"/>
  <c r="M27" i="100" s="1"/>
  <c r="J27" i="100"/>
  <c r="K27" i="100" s="1"/>
  <c r="H27" i="100"/>
  <c r="B27" i="100"/>
  <c r="A27" i="100"/>
  <c r="AP26" i="100"/>
  <c r="AQ26" i="100" s="1"/>
  <c r="AN26" i="100"/>
  <c r="AO26" i="100" s="1"/>
  <c r="AM26" i="100"/>
  <c r="AB26" i="100"/>
  <c r="AE26" i="100" s="1"/>
  <c r="Z26" i="100"/>
  <c r="AA26" i="100" s="1"/>
  <c r="X26" i="100"/>
  <c r="Y26" i="100" s="1"/>
  <c r="V26" i="100"/>
  <c r="W26" i="100" s="1"/>
  <c r="P26" i="100"/>
  <c r="Q26" i="100" s="1"/>
  <c r="N26" i="100"/>
  <c r="O26" i="100" s="1"/>
  <c r="L26" i="100"/>
  <c r="M26" i="100" s="1"/>
  <c r="J26" i="100"/>
  <c r="K26" i="100" s="1"/>
  <c r="H26" i="100"/>
  <c r="I26" i="100" s="1"/>
  <c r="B26" i="100"/>
  <c r="A26" i="100"/>
  <c r="AP25" i="100"/>
  <c r="AQ25" i="100" s="1"/>
  <c r="AN25" i="100"/>
  <c r="AO25" i="100" s="1"/>
  <c r="AM25" i="100"/>
  <c r="AB25" i="100"/>
  <c r="AC25" i="100" s="1"/>
  <c r="Z25" i="100"/>
  <c r="AA25" i="100" s="1"/>
  <c r="X25" i="100"/>
  <c r="Y25" i="100" s="1"/>
  <c r="V25" i="100"/>
  <c r="W25" i="100" s="1"/>
  <c r="P25" i="100"/>
  <c r="Q25" i="100" s="1"/>
  <c r="N25" i="100"/>
  <c r="O25" i="100" s="1"/>
  <c r="L25" i="100"/>
  <c r="M25" i="100" s="1"/>
  <c r="J25" i="100"/>
  <c r="K25" i="100" s="1"/>
  <c r="H25" i="100"/>
  <c r="B25" i="100"/>
  <c r="A25" i="100"/>
  <c r="AP24" i="100"/>
  <c r="AQ24" i="100" s="1"/>
  <c r="AN24" i="100"/>
  <c r="AO24" i="100" s="1"/>
  <c r="AM24" i="100"/>
  <c r="AB24" i="100"/>
  <c r="AE24" i="100" s="1"/>
  <c r="Z24" i="100"/>
  <c r="AA24" i="100" s="1"/>
  <c r="X24" i="100"/>
  <c r="Y24" i="100" s="1"/>
  <c r="V24" i="100"/>
  <c r="W24" i="100" s="1"/>
  <c r="P24" i="100"/>
  <c r="Q24" i="100" s="1"/>
  <c r="N24" i="100"/>
  <c r="O24" i="100" s="1"/>
  <c r="L24" i="100"/>
  <c r="M24" i="100" s="1"/>
  <c r="J24" i="100"/>
  <c r="K24" i="100" s="1"/>
  <c r="H24" i="100"/>
  <c r="I24" i="100" s="1"/>
  <c r="B24" i="100"/>
  <c r="A24" i="100"/>
  <c r="AP23" i="100"/>
  <c r="AQ23" i="100" s="1"/>
  <c r="AN23" i="100"/>
  <c r="AO23" i="100" s="1"/>
  <c r="AM23" i="100"/>
  <c r="AB23" i="100"/>
  <c r="AC23" i="100" s="1"/>
  <c r="Z23" i="100"/>
  <c r="AA23" i="100" s="1"/>
  <c r="X23" i="100"/>
  <c r="Y23" i="100" s="1"/>
  <c r="V23" i="100"/>
  <c r="W23" i="100" s="1"/>
  <c r="P23" i="100"/>
  <c r="Q23" i="100" s="1"/>
  <c r="N23" i="100"/>
  <c r="O23" i="100" s="1"/>
  <c r="L23" i="100"/>
  <c r="M23" i="100" s="1"/>
  <c r="J23" i="100"/>
  <c r="K23" i="100" s="1"/>
  <c r="H23" i="100"/>
  <c r="I23" i="100" s="1"/>
  <c r="B23" i="100"/>
  <c r="A23" i="100"/>
  <c r="AP22" i="100"/>
  <c r="AQ22" i="100" s="1"/>
  <c r="AN22" i="100"/>
  <c r="AO22" i="100" s="1"/>
  <c r="AB22" i="100"/>
  <c r="AC22" i="100" s="1"/>
  <c r="Z22" i="100"/>
  <c r="AA22" i="100" s="1"/>
  <c r="X22" i="100"/>
  <c r="Y22" i="100" s="1"/>
  <c r="V22" i="100"/>
  <c r="P22" i="100"/>
  <c r="Q22" i="100" s="1"/>
  <c r="N22" i="100"/>
  <c r="O22" i="100" s="1"/>
  <c r="L22" i="100"/>
  <c r="M22" i="100" s="1"/>
  <c r="J22" i="100"/>
  <c r="K22" i="100" s="1"/>
  <c r="H22" i="100"/>
  <c r="I22" i="100" s="1"/>
  <c r="B22" i="100"/>
  <c r="A22" i="100"/>
  <c r="AP21" i="100"/>
  <c r="AQ21" i="100" s="1"/>
  <c r="AN21" i="100"/>
  <c r="AO21" i="100" s="1"/>
  <c r="AM21" i="100"/>
  <c r="AB21" i="100"/>
  <c r="Z21" i="100"/>
  <c r="AA21" i="100" s="1"/>
  <c r="X21" i="100"/>
  <c r="Y21" i="100" s="1"/>
  <c r="V21" i="100"/>
  <c r="W21" i="100" s="1"/>
  <c r="P21" i="100"/>
  <c r="Q21" i="100" s="1"/>
  <c r="N21" i="100"/>
  <c r="O21" i="100" s="1"/>
  <c r="L21" i="100"/>
  <c r="M21" i="100" s="1"/>
  <c r="J21" i="100"/>
  <c r="K21" i="100" s="1"/>
  <c r="H21" i="100"/>
  <c r="I21" i="100" s="1"/>
  <c r="B21" i="100"/>
  <c r="A21" i="100"/>
  <c r="AP20" i="100"/>
  <c r="AQ20" i="100" s="1"/>
  <c r="AN20" i="100"/>
  <c r="AO20" i="100" s="1"/>
  <c r="AM20" i="100"/>
  <c r="AB20" i="100"/>
  <c r="AC20" i="100" s="1"/>
  <c r="Z20" i="100"/>
  <c r="AA20" i="100" s="1"/>
  <c r="X20" i="100"/>
  <c r="Y20" i="100" s="1"/>
  <c r="V20" i="100"/>
  <c r="P20" i="100"/>
  <c r="Q20" i="100" s="1"/>
  <c r="N20" i="100"/>
  <c r="O20" i="100" s="1"/>
  <c r="L20" i="100"/>
  <c r="M20" i="100" s="1"/>
  <c r="J20" i="100"/>
  <c r="K20" i="100" s="1"/>
  <c r="H20" i="100"/>
  <c r="I20" i="100" s="1"/>
  <c r="B20" i="100"/>
  <c r="A20" i="100"/>
  <c r="AP19" i="100"/>
  <c r="AQ19" i="100" s="1"/>
  <c r="AN19" i="100"/>
  <c r="AO19" i="100" s="1"/>
  <c r="AM19" i="100"/>
  <c r="AB19" i="100"/>
  <c r="Z19" i="100"/>
  <c r="AA19" i="100" s="1"/>
  <c r="X19" i="100"/>
  <c r="Y19" i="100" s="1"/>
  <c r="V19" i="100"/>
  <c r="W19" i="100" s="1"/>
  <c r="P19" i="100"/>
  <c r="Q19" i="100" s="1"/>
  <c r="N19" i="100"/>
  <c r="O19" i="100" s="1"/>
  <c r="L19" i="100"/>
  <c r="M19" i="100" s="1"/>
  <c r="J19" i="100"/>
  <c r="K19" i="100" s="1"/>
  <c r="H19" i="100"/>
  <c r="I19" i="100" s="1"/>
  <c r="B19" i="100"/>
  <c r="A19" i="100"/>
  <c r="AP18" i="100"/>
  <c r="AQ18" i="100" s="1"/>
  <c r="AN18" i="100"/>
  <c r="AO18" i="100" s="1"/>
  <c r="AM18" i="100"/>
  <c r="AB18" i="100"/>
  <c r="AC18" i="100" s="1"/>
  <c r="Z18" i="100"/>
  <c r="AA18" i="100" s="1"/>
  <c r="X18" i="100"/>
  <c r="Y18" i="100" s="1"/>
  <c r="V18" i="100"/>
  <c r="P18" i="100"/>
  <c r="Q18" i="100" s="1"/>
  <c r="N18" i="100"/>
  <c r="O18" i="100" s="1"/>
  <c r="L18" i="100"/>
  <c r="M18" i="100" s="1"/>
  <c r="J18" i="100"/>
  <c r="K18" i="100" s="1"/>
  <c r="H18" i="100"/>
  <c r="I18" i="100" s="1"/>
  <c r="B18" i="100"/>
  <c r="A18" i="100"/>
  <c r="AP17" i="100"/>
  <c r="AQ17" i="100" s="1"/>
  <c r="AN17" i="100"/>
  <c r="AO17" i="100" s="1"/>
  <c r="AM17" i="100"/>
  <c r="AB17" i="100"/>
  <c r="Z17" i="100"/>
  <c r="AA17" i="100" s="1"/>
  <c r="X17" i="100"/>
  <c r="Y17" i="100" s="1"/>
  <c r="V17" i="100"/>
  <c r="W17" i="100" s="1"/>
  <c r="P17" i="100"/>
  <c r="Q17" i="100" s="1"/>
  <c r="N17" i="100"/>
  <c r="O17" i="100" s="1"/>
  <c r="L17" i="100"/>
  <c r="M17" i="100" s="1"/>
  <c r="J17" i="100"/>
  <c r="K17" i="100" s="1"/>
  <c r="H17" i="100"/>
  <c r="I17" i="100" s="1"/>
  <c r="B17" i="100"/>
  <c r="A17" i="100"/>
  <c r="AP16" i="100"/>
  <c r="AQ16" i="100" s="1"/>
  <c r="AN16" i="100"/>
  <c r="AO16" i="100" s="1"/>
  <c r="AM16" i="100"/>
  <c r="AB16" i="100"/>
  <c r="AC16" i="100" s="1"/>
  <c r="Z16" i="100"/>
  <c r="AA16" i="100" s="1"/>
  <c r="X16" i="100"/>
  <c r="Y16" i="100" s="1"/>
  <c r="V16" i="100"/>
  <c r="P16" i="100"/>
  <c r="Q16" i="100" s="1"/>
  <c r="N16" i="100"/>
  <c r="O16" i="100" s="1"/>
  <c r="L16" i="100"/>
  <c r="M16" i="100" s="1"/>
  <c r="J16" i="100"/>
  <c r="K16" i="100" s="1"/>
  <c r="H16" i="100"/>
  <c r="I16" i="100" s="1"/>
  <c r="B16" i="100"/>
  <c r="A16" i="100"/>
  <c r="AP15" i="100"/>
  <c r="AQ15" i="100" s="1"/>
  <c r="AN15" i="100"/>
  <c r="AO15" i="100" s="1"/>
  <c r="AM15" i="100"/>
  <c r="AB15" i="100"/>
  <c r="Z15" i="100"/>
  <c r="AA15" i="100" s="1"/>
  <c r="X15" i="100"/>
  <c r="Y15" i="100" s="1"/>
  <c r="V15" i="100"/>
  <c r="W15" i="100" s="1"/>
  <c r="P15" i="100"/>
  <c r="Q15" i="100" s="1"/>
  <c r="N15" i="100"/>
  <c r="O15" i="100" s="1"/>
  <c r="L15" i="100"/>
  <c r="M15" i="100" s="1"/>
  <c r="J15" i="100"/>
  <c r="K15" i="100" s="1"/>
  <c r="H15" i="100"/>
  <c r="B15" i="100"/>
  <c r="A15" i="100"/>
  <c r="AP14" i="100"/>
  <c r="AQ14" i="100" s="1"/>
  <c r="AN14" i="100"/>
  <c r="AO14" i="100" s="1"/>
  <c r="AM14" i="100"/>
  <c r="AB14" i="100"/>
  <c r="AC14" i="100" s="1"/>
  <c r="Z14" i="100"/>
  <c r="AA14" i="100" s="1"/>
  <c r="X14" i="100"/>
  <c r="Y14" i="100" s="1"/>
  <c r="V14" i="100"/>
  <c r="P14" i="100"/>
  <c r="Q14" i="100" s="1"/>
  <c r="N14" i="100"/>
  <c r="O14" i="100" s="1"/>
  <c r="L14" i="100"/>
  <c r="M14" i="100" s="1"/>
  <c r="J14" i="100"/>
  <c r="K14" i="100" s="1"/>
  <c r="H14" i="100"/>
  <c r="I14" i="100" s="1"/>
  <c r="B14" i="100"/>
  <c r="A14" i="100"/>
  <c r="AP13" i="100"/>
  <c r="AQ13" i="100" s="1"/>
  <c r="AN13" i="100"/>
  <c r="AO13" i="100" s="1"/>
  <c r="AM13" i="100"/>
  <c r="AB13" i="100"/>
  <c r="Z13" i="100"/>
  <c r="AA13" i="100" s="1"/>
  <c r="X13" i="100"/>
  <c r="Y13" i="100" s="1"/>
  <c r="V13" i="100"/>
  <c r="W13" i="100" s="1"/>
  <c r="P13" i="100"/>
  <c r="Q13" i="100" s="1"/>
  <c r="N13" i="100"/>
  <c r="O13" i="100" s="1"/>
  <c r="L13" i="100"/>
  <c r="M13" i="100" s="1"/>
  <c r="J13" i="100"/>
  <c r="K13" i="100" s="1"/>
  <c r="H13" i="100"/>
  <c r="I13" i="100" s="1"/>
  <c r="B13" i="100"/>
  <c r="A13" i="100"/>
  <c r="AP12" i="100"/>
  <c r="AQ12" i="100" s="1"/>
  <c r="AN12" i="100"/>
  <c r="AO12" i="100" s="1"/>
  <c r="AM12" i="100"/>
  <c r="AB12" i="100"/>
  <c r="AC12" i="100" s="1"/>
  <c r="Z12" i="100"/>
  <c r="AA12" i="100" s="1"/>
  <c r="X12" i="100"/>
  <c r="Y12" i="100" s="1"/>
  <c r="V12" i="100"/>
  <c r="P12" i="100"/>
  <c r="Q12" i="100" s="1"/>
  <c r="N12" i="100"/>
  <c r="O12" i="100" s="1"/>
  <c r="L12" i="100"/>
  <c r="M12" i="100" s="1"/>
  <c r="J12" i="100"/>
  <c r="K12" i="100" s="1"/>
  <c r="H12" i="100"/>
  <c r="I12" i="100" s="1"/>
  <c r="B12" i="100"/>
  <c r="A12" i="100"/>
  <c r="AP11" i="100"/>
  <c r="AQ11" i="100" s="1"/>
  <c r="AN11" i="100"/>
  <c r="AO11" i="100" s="1"/>
  <c r="AM11" i="100"/>
  <c r="AB11" i="100"/>
  <c r="Z11" i="100"/>
  <c r="AA11" i="100" s="1"/>
  <c r="X11" i="100"/>
  <c r="Y11" i="100" s="1"/>
  <c r="V11" i="100"/>
  <c r="W11" i="100" s="1"/>
  <c r="P11" i="100"/>
  <c r="Q11" i="100" s="1"/>
  <c r="N11" i="100"/>
  <c r="O11" i="100" s="1"/>
  <c r="L11" i="100"/>
  <c r="M11" i="100" s="1"/>
  <c r="J11" i="100"/>
  <c r="K11" i="100" s="1"/>
  <c r="H11" i="100"/>
  <c r="I11" i="100" s="1"/>
  <c r="B11" i="100"/>
  <c r="A11" i="100"/>
  <c r="AP10" i="100"/>
  <c r="AQ10" i="100" s="1"/>
  <c r="AN10" i="100"/>
  <c r="AO10" i="100" s="1"/>
  <c r="AM10" i="100"/>
  <c r="AB10" i="100"/>
  <c r="AC10" i="100" s="1"/>
  <c r="Z10" i="100"/>
  <c r="AA10" i="100" s="1"/>
  <c r="X10" i="100"/>
  <c r="Y10" i="100" s="1"/>
  <c r="V10" i="100"/>
  <c r="P10" i="100"/>
  <c r="Q10" i="100" s="1"/>
  <c r="N10" i="100"/>
  <c r="O10" i="100" s="1"/>
  <c r="L10" i="100"/>
  <c r="M10" i="100" s="1"/>
  <c r="J10" i="100"/>
  <c r="K10" i="100" s="1"/>
  <c r="H10" i="100"/>
  <c r="I10" i="100" s="1"/>
  <c r="B10" i="100"/>
  <c r="A10" i="100"/>
  <c r="AP9" i="100"/>
  <c r="AN9" i="100"/>
  <c r="AO9" i="100" s="1"/>
  <c r="AM9" i="100"/>
  <c r="AB9" i="100"/>
  <c r="Z9" i="100"/>
  <c r="AA9" i="100" s="1"/>
  <c r="X9" i="100"/>
  <c r="V9" i="100"/>
  <c r="P9" i="100"/>
  <c r="Q9" i="100" s="1"/>
  <c r="N9" i="100"/>
  <c r="O9" i="100" s="1"/>
  <c r="L9" i="100"/>
  <c r="J9" i="100"/>
  <c r="K9" i="100" s="1"/>
  <c r="H9" i="100"/>
  <c r="B9" i="100"/>
  <c r="A9" i="100"/>
  <c r="AC307" i="146" l="1"/>
  <c r="AC73" i="146"/>
  <c r="AJ73" i="146" s="1"/>
  <c r="AL73" i="146" s="1"/>
  <c r="AC161" i="146"/>
  <c r="AF263" i="146"/>
  <c r="AC284" i="146"/>
  <c r="AD32" i="146"/>
  <c r="AC33" i="146"/>
  <c r="AG384" i="146"/>
  <c r="AH384" i="146" s="1"/>
  <c r="AC384" i="146"/>
  <c r="AF51" i="146"/>
  <c r="AD61" i="146"/>
  <c r="AD66" i="146"/>
  <c r="AG258" i="146"/>
  <c r="AH258" i="146" s="1"/>
  <c r="AD46" i="146"/>
  <c r="AG54" i="146"/>
  <c r="AG56" i="146"/>
  <c r="AG73" i="146"/>
  <c r="AH73" i="146" s="1"/>
  <c r="AF247" i="146"/>
  <c r="AG275" i="146"/>
  <c r="AF27" i="146"/>
  <c r="AF151" i="146"/>
  <c r="AC130" i="146"/>
  <c r="AC216" i="146"/>
  <c r="AC243" i="146"/>
  <c r="O289" i="146"/>
  <c r="AC377" i="146"/>
  <c r="AJ377" i="146" s="1"/>
  <c r="AL377" i="146" s="1"/>
  <c r="AD21" i="146"/>
  <c r="AC21" i="146"/>
  <c r="AD28" i="146"/>
  <c r="AE28" i="146" s="1"/>
  <c r="AC79" i="146"/>
  <c r="AD153" i="146"/>
  <c r="AF178" i="146"/>
  <c r="AG255" i="146"/>
  <c r="AC266" i="146"/>
  <c r="AG303" i="146"/>
  <c r="AH303" i="146" s="1"/>
  <c r="AG304" i="146"/>
  <c r="AG307" i="146"/>
  <c r="AD27" i="146"/>
  <c r="AE27" i="146" s="1"/>
  <c r="AC38" i="146"/>
  <c r="AJ38" i="146" s="1"/>
  <c r="AL38" i="146" s="1"/>
  <c r="AC142" i="146"/>
  <c r="AJ142" i="146" s="1"/>
  <c r="AL142" i="146" s="1"/>
  <c r="AC150" i="146"/>
  <c r="AD152" i="146"/>
  <c r="AG156" i="146"/>
  <c r="AD158" i="146"/>
  <c r="AC168" i="146"/>
  <c r="AG169" i="146"/>
  <c r="AH169" i="146" s="1"/>
  <c r="AC175" i="146"/>
  <c r="AD179" i="146"/>
  <c r="AC202" i="146"/>
  <c r="AG212" i="146"/>
  <c r="AH212" i="146" s="1"/>
  <c r="AC212" i="146"/>
  <c r="AD213" i="146"/>
  <c r="AE213" i="146" s="1"/>
  <c r="AD215" i="146"/>
  <c r="AC221" i="146"/>
  <c r="AC246" i="146"/>
  <c r="AD247" i="146"/>
  <c r="AE247" i="146" s="1"/>
  <c r="AD258" i="146"/>
  <c r="AD283" i="146"/>
  <c r="AC291" i="146"/>
  <c r="AG293" i="146"/>
  <c r="AD374" i="146"/>
  <c r="P375" i="146"/>
  <c r="Y390" i="146"/>
  <c r="AC18" i="146"/>
  <c r="AC20" i="146"/>
  <c r="AJ20" i="146" s="1"/>
  <c r="AL20" i="146" s="1"/>
  <c r="AC60" i="146"/>
  <c r="AD93" i="146"/>
  <c r="AE93" i="146" s="1"/>
  <c r="AG31" i="146"/>
  <c r="AG64" i="146"/>
  <c r="AC91" i="146"/>
  <c r="AJ91" i="146" s="1"/>
  <c r="AL91" i="146" s="1"/>
  <c r="AC111" i="146"/>
  <c r="AD118" i="146"/>
  <c r="AC120" i="146"/>
  <c r="AC137" i="146"/>
  <c r="AD138" i="146"/>
  <c r="AC138" i="146"/>
  <c r="AD148" i="146"/>
  <c r="AC167" i="146"/>
  <c r="AC169" i="146"/>
  <c r="AD174" i="146"/>
  <c r="AC174" i="146"/>
  <c r="AC198" i="146"/>
  <c r="AC220" i="146"/>
  <c r="AD236" i="146"/>
  <c r="AG246" i="146"/>
  <c r="AH246" i="146" s="1"/>
  <c r="O267" i="146"/>
  <c r="AG267" i="146"/>
  <c r="AH267" i="146" s="1"/>
  <c r="AC280" i="146"/>
  <c r="AG292" i="146"/>
  <c r="AH292" i="146" s="1"/>
  <c r="AG300" i="146"/>
  <c r="AH300" i="146" s="1"/>
  <c r="AD301" i="146"/>
  <c r="AE301" i="146" s="1"/>
  <c r="AD65" i="146"/>
  <c r="AC84" i="146"/>
  <c r="AC92" i="146"/>
  <c r="AF102" i="146"/>
  <c r="AG50" i="146"/>
  <c r="AH50" i="146" s="1"/>
  <c r="AG10" i="146"/>
  <c r="AD25" i="146"/>
  <c r="AG26" i="146"/>
  <c r="AC37" i="146"/>
  <c r="AG47" i="146"/>
  <c r="AH47" i="146" s="1"/>
  <c r="AC66" i="146"/>
  <c r="AE66" i="146" s="1"/>
  <c r="AC74" i="146"/>
  <c r="AC110" i="146"/>
  <c r="AF131" i="146"/>
  <c r="AC153" i="146"/>
  <c r="AE153" i="146" s="1"/>
  <c r="AF166" i="146"/>
  <c r="AF171" i="146"/>
  <c r="AC180" i="146"/>
  <c r="AG185" i="146"/>
  <c r="AH185" i="146" s="1"/>
  <c r="AC185" i="146"/>
  <c r="AG187" i="146"/>
  <c r="AD188" i="146"/>
  <c r="AF232" i="146"/>
  <c r="AD233" i="146"/>
  <c r="AD253" i="146"/>
  <c r="AD261" i="146"/>
  <c r="AG266" i="146"/>
  <c r="AH266" i="146" s="1"/>
  <c r="AC273" i="146"/>
  <c r="AG280" i="146"/>
  <c r="AH280" i="146" s="1"/>
  <c r="O344" i="146"/>
  <c r="AC48" i="146"/>
  <c r="AG48" i="146"/>
  <c r="AD16" i="146"/>
  <c r="AG22" i="146"/>
  <c r="AH22" i="146" s="1"/>
  <c r="AC22" i="146"/>
  <c r="AF41" i="146"/>
  <c r="AD41" i="146"/>
  <c r="AG46" i="146"/>
  <c r="AD53" i="146"/>
  <c r="AG67" i="146"/>
  <c r="AG68" i="146"/>
  <c r="AH68" i="146" s="1"/>
  <c r="AD79" i="146"/>
  <c r="AE79" i="146" s="1"/>
  <c r="AD80" i="146"/>
  <c r="AE80" i="146" s="1"/>
  <c r="AD121" i="146"/>
  <c r="AD132" i="146"/>
  <c r="AF133" i="146"/>
  <c r="AC133" i="146"/>
  <c r="AK142" i="146"/>
  <c r="AG143" i="146"/>
  <c r="AF143" i="146"/>
  <c r="AC155" i="146"/>
  <c r="AF155" i="146"/>
  <c r="AG177" i="146"/>
  <c r="AF193" i="146"/>
  <c r="AC193" i="146"/>
  <c r="AD201" i="146"/>
  <c r="AG213" i="146"/>
  <c r="AF213" i="146"/>
  <c r="AG227" i="146"/>
  <c r="AF227" i="146"/>
  <c r="AC227" i="146"/>
  <c r="AG281" i="146"/>
  <c r="AF288" i="146"/>
  <c r="AC288" i="146"/>
  <c r="AC294" i="146"/>
  <c r="AD306" i="146"/>
  <c r="AE306" i="146" s="1"/>
  <c r="AD307" i="146"/>
  <c r="AE307" i="146" s="1"/>
  <c r="AF58" i="146"/>
  <c r="AG58" i="146"/>
  <c r="AG77" i="146"/>
  <c r="AC88" i="146"/>
  <c r="AG89" i="146"/>
  <c r="AF89" i="146"/>
  <c r="AD91" i="146"/>
  <c r="AE91" i="146" s="1"/>
  <c r="AD104" i="146"/>
  <c r="AC129" i="146"/>
  <c r="AC170" i="146"/>
  <c r="AG174" i="146"/>
  <c r="AD175" i="146"/>
  <c r="AF189" i="146"/>
  <c r="AC189" i="146"/>
  <c r="AF192" i="146"/>
  <c r="AC192" i="146"/>
  <c r="AD198" i="146"/>
  <c r="AG198" i="146"/>
  <c r="AH198" i="146" s="1"/>
  <c r="AD211" i="146"/>
  <c r="AF230" i="146"/>
  <c r="AC230" i="146"/>
  <c r="AG244" i="146"/>
  <c r="AF244" i="146"/>
  <c r="AC244" i="146"/>
  <c r="AF274" i="146"/>
  <c r="AC274" i="146"/>
  <c r="AJ274" i="146" s="1"/>
  <c r="AL274" i="146" s="1"/>
  <c r="AD289" i="146"/>
  <c r="AG289" i="146"/>
  <c r="P313" i="146"/>
  <c r="AF42" i="146"/>
  <c r="AC42" i="146"/>
  <c r="AF54" i="146"/>
  <c r="AH54" i="146" s="1"/>
  <c r="AC54" i="146"/>
  <c r="AF145" i="146"/>
  <c r="AG145" i="146"/>
  <c r="AC145" i="146"/>
  <c r="AF160" i="146"/>
  <c r="AC160" i="146"/>
  <c r="AF205" i="146"/>
  <c r="AC205" i="146"/>
  <c r="AF252" i="146"/>
  <c r="AC252" i="146"/>
  <c r="AC270" i="146"/>
  <c r="AF270" i="146"/>
  <c r="AD270" i="146"/>
  <c r="AF8" i="146"/>
  <c r="AC8" i="146"/>
  <c r="AF16" i="146"/>
  <c r="AC16" i="146"/>
  <c r="AD20" i="146"/>
  <c r="AD22" i="146"/>
  <c r="AF31" i="146"/>
  <c r="AH31" i="146" s="1"/>
  <c r="P32" i="146"/>
  <c r="AG32" i="146"/>
  <c r="AD33" i="146"/>
  <c r="AE33" i="146" s="1"/>
  <c r="AG39" i="146"/>
  <c r="AH39" i="146" s="1"/>
  <c r="AC41" i="146"/>
  <c r="AD57" i="146"/>
  <c r="O60" i="146"/>
  <c r="AJ60" i="146" s="1"/>
  <c r="AL60" i="146" s="1"/>
  <c r="AC67" i="146"/>
  <c r="AD67" i="146"/>
  <c r="AC71" i="146"/>
  <c r="AG84" i="146"/>
  <c r="AH84" i="146" s="1"/>
  <c r="P85" i="146"/>
  <c r="AF96" i="146"/>
  <c r="AC96" i="146"/>
  <c r="AC109" i="146"/>
  <c r="AF126" i="146"/>
  <c r="AC126" i="146"/>
  <c r="AF149" i="146"/>
  <c r="AC149" i="146"/>
  <c r="AG13" i="146"/>
  <c r="AD15" i="146"/>
  <c r="AD19" i="146"/>
  <c r="AC26" i="146"/>
  <c r="AD26" i="146"/>
  <c r="AD34" i="146"/>
  <c r="AG38" i="146"/>
  <c r="AH38" i="146" s="1"/>
  <c r="AG41" i="146"/>
  <c r="AH41" i="146" s="1"/>
  <c r="AF46" i="146"/>
  <c r="AC46" i="146"/>
  <c r="AE46" i="146" s="1"/>
  <c r="AC50" i="146"/>
  <c r="AG52" i="146"/>
  <c r="AD54" i="146"/>
  <c r="AC58" i="146"/>
  <c r="AC62" i="146"/>
  <c r="AG63" i="146"/>
  <c r="AH63" i="146" s="1"/>
  <c r="AC63" i="146"/>
  <c r="AF67" i="146"/>
  <c r="AC70" i="146"/>
  <c r="AD71" i="146"/>
  <c r="AG74" i="146"/>
  <c r="AH74" i="146" s="1"/>
  <c r="AC76" i="146"/>
  <c r="AD82" i="146"/>
  <c r="AC83" i="146"/>
  <c r="AJ83" i="146" s="1"/>
  <c r="AL83" i="146" s="1"/>
  <c r="AC89" i="146"/>
  <c r="AF103" i="146"/>
  <c r="AD103" i="146"/>
  <c r="AF117" i="146"/>
  <c r="AD117" i="146"/>
  <c r="AF125" i="146"/>
  <c r="AC125" i="146"/>
  <c r="O127" i="146"/>
  <c r="AG146" i="146"/>
  <c r="AF146" i="146"/>
  <c r="AC146" i="146"/>
  <c r="AC157" i="146"/>
  <c r="AD167" i="146"/>
  <c r="AE167" i="146" s="1"/>
  <c r="AC184" i="146"/>
  <c r="AD185" i="146"/>
  <c r="AE185" i="146" s="1"/>
  <c r="AG189" i="146"/>
  <c r="AH189" i="146" s="1"/>
  <c r="AF197" i="146"/>
  <c r="AC197" i="146"/>
  <c r="AF206" i="146"/>
  <c r="AC206" i="146"/>
  <c r="O214" i="146"/>
  <c r="AD219" i="146"/>
  <c r="AD240" i="146"/>
  <c r="AG242" i="146"/>
  <c r="AH242" i="146" s="1"/>
  <c r="AF289" i="146"/>
  <c r="AG101" i="146"/>
  <c r="AG109" i="146"/>
  <c r="AH109" i="146" s="1"/>
  <c r="AG120" i="146"/>
  <c r="AH120" i="146" s="1"/>
  <c r="AG137" i="146"/>
  <c r="AH137" i="146" s="1"/>
  <c r="AG160" i="146"/>
  <c r="AG197" i="146"/>
  <c r="AF201" i="146"/>
  <c r="AC201" i="146"/>
  <c r="AF210" i="146"/>
  <c r="AG210" i="146"/>
  <c r="AD212" i="146"/>
  <c r="AD242" i="146"/>
  <c r="AF254" i="146"/>
  <c r="AC254" i="146"/>
  <c r="AD266" i="146"/>
  <c r="AE266" i="146" s="1"/>
  <c r="AK277" i="146"/>
  <c r="AF298" i="146"/>
  <c r="AC298" i="146"/>
  <c r="O308" i="146"/>
  <c r="AF382" i="146"/>
  <c r="AC382" i="146"/>
  <c r="AD110" i="146"/>
  <c r="AE110" i="146" s="1"/>
  <c r="AD126" i="146"/>
  <c r="AG129" i="146"/>
  <c r="AH129" i="146" s="1"/>
  <c r="AD134" i="146"/>
  <c r="AD146" i="146"/>
  <c r="AE146" i="146" s="1"/>
  <c r="AD161" i="146"/>
  <c r="AE161" i="146" s="1"/>
  <c r="AG172" i="146"/>
  <c r="AD184" i="146"/>
  <c r="AF188" i="146"/>
  <c r="AC188" i="146"/>
  <c r="AD9" i="146"/>
  <c r="AD11" i="146"/>
  <c r="AG23" i="146"/>
  <c r="AD29" i="146"/>
  <c r="AD36" i="146"/>
  <c r="AE36" i="146" s="1"/>
  <c r="AD37" i="146"/>
  <c r="AE37" i="146" s="1"/>
  <c r="AG40" i="146"/>
  <c r="AH40" i="146" s="1"/>
  <c r="AD44" i="146"/>
  <c r="AD51" i="146"/>
  <c r="AE51" i="146" s="1"/>
  <c r="AD58" i="146"/>
  <c r="AG70" i="146"/>
  <c r="AH70" i="146" s="1"/>
  <c r="AD74" i="146"/>
  <c r="AE74" i="146" s="1"/>
  <c r="AD75" i="146"/>
  <c r="AE75" i="146" s="1"/>
  <c r="AD89" i="146"/>
  <c r="AG92" i="146"/>
  <c r="AH92" i="146" s="1"/>
  <c r="AD95" i="146"/>
  <c r="AD96" i="146"/>
  <c r="AE96" i="146" s="1"/>
  <c r="AC101" i="146"/>
  <c r="AJ101" i="146" s="1"/>
  <c r="AL101" i="146" s="1"/>
  <c r="AG107" i="146"/>
  <c r="AC113" i="146"/>
  <c r="AG121" i="146"/>
  <c r="AH121" i="146" s="1"/>
  <c r="AD128" i="146"/>
  <c r="AD133" i="146"/>
  <c r="AF134" i="146"/>
  <c r="AH134" i="146" s="1"/>
  <c r="AG149" i="146"/>
  <c r="AH149" i="146" s="1"/>
  <c r="AD155" i="146"/>
  <c r="AC159" i="146"/>
  <c r="AD160" i="146"/>
  <c r="AF165" i="146"/>
  <c r="AC165" i="146"/>
  <c r="AG175" i="146"/>
  <c r="AH175" i="146" s="1"/>
  <c r="AD192" i="146"/>
  <c r="AE192" i="146" s="1"/>
  <c r="AD197" i="146"/>
  <c r="AE197" i="146" s="1"/>
  <c r="AD205" i="146"/>
  <c r="AE205" i="146" s="1"/>
  <c r="AG208" i="146"/>
  <c r="AG209" i="146"/>
  <c r="AH209" i="146" s="1"/>
  <c r="AC209" i="146"/>
  <c r="AD210" i="146"/>
  <c r="AC210" i="146"/>
  <c r="AD216" i="146"/>
  <c r="AF218" i="146"/>
  <c r="AC218" i="146"/>
  <c r="AG221" i="146"/>
  <c r="AD226" i="146"/>
  <c r="AE226" i="146" s="1"/>
  <c r="AC226" i="146"/>
  <c r="AD229" i="146"/>
  <c r="AC237" i="146"/>
  <c r="AF239" i="146"/>
  <c r="AC239" i="146"/>
  <c r="AF241" i="146"/>
  <c r="AC241" i="146"/>
  <c r="AD246" i="146"/>
  <c r="AE246" i="146" s="1"/>
  <c r="AD249" i="146"/>
  <c r="AG250" i="146"/>
  <c r="AH250" i="146" s="1"/>
  <c r="AG283" i="146"/>
  <c r="O294" i="146"/>
  <c r="AJ294" i="146" s="1"/>
  <c r="AL294" i="146" s="1"/>
  <c r="AD299" i="146"/>
  <c r="O300" i="146"/>
  <c r="AD303" i="146"/>
  <c r="AG379" i="146"/>
  <c r="AH379" i="146" s="1"/>
  <c r="AF386" i="146"/>
  <c r="AG386" i="146"/>
  <c r="AC386" i="146"/>
  <c r="AD227" i="146"/>
  <c r="AE227" i="146" s="1"/>
  <c r="AD230" i="146"/>
  <c r="AD237" i="146"/>
  <c r="AD257" i="146"/>
  <c r="AD259" i="146"/>
  <c r="AG269" i="146"/>
  <c r="AG274" i="146"/>
  <c r="AD275" i="146"/>
  <c r="AD281" i="146"/>
  <c r="AG288" i="146"/>
  <c r="AD298" i="146"/>
  <c r="AG299" i="146"/>
  <c r="AD388" i="146"/>
  <c r="AD159" i="146"/>
  <c r="AD180" i="146"/>
  <c r="AE180" i="146" s="1"/>
  <c r="AG188" i="146"/>
  <c r="AD189" i="146"/>
  <c r="AE189" i="146" s="1"/>
  <c r="AD206" i="146"/>
  <c r="AD209" i="146"/>
  <c r="AC234" i="146"/>
  <c r="AG247" i="146"/>
  <c r="AH247" i="146" s="1"/>
  <c r="AC249" i="146"/>
  <c r="AJ249" i="146" s="1"/>
  <c r="AL249" i="146" s="1"/>
  <c r="AC250" i="146"/>
  <c r="AC251" i="146"/>
  <c r="AD254" i="146"/>
  <c r="AC258" i="146"/>
  <c r="AG259" i="146"/>
  <c r="AG261" i="146"/>
  <c r="AC262" i="146"/>
  <c r="AD267" i="146"/>
  <c r="AD269" i="146"/>
  <c r="AF275" i="146"/>
  <c r="AH275" i="146" s="1"/>
  <c r="O281" i="146"/>
  <c r="AF281" i="146"/>
  <c r="AD292" i="146"/>
  <c r="AC292" i="146"/>
  <c r="AC299" i="146"/>
  <c r="AC302" i="146"/>
  <c r="AC303" i="146"/>
  <c r="AC367" i="146"/>
  <c r="AJ367" i="146" s="1"/>
  <c r="AL367" i="146" s="1"/>
  <c r="AC381" i="146"/>
  <c r="AJ381" i="146" s="1"/>
  <c r="AL381" i="146" s="1"/>
  <c r="AG388" i="146"/>
  <c r="AC388" i="146"/>
  <c r="O27" i="146"/>
  <c r="AJ27" i="146" s="1"/>
  <c r="AL27" i="146" s="1"/>
  <c r="P28" i="146"/>
  <c r="O148" i="146"/>
  <c r="O51" i="146"/>
  <c r="AJ51" i="146" s="1"/>
  <c r="AL51" i="146" s="1"/>
  <c r="P82" i="146"/>
  <c r="H95" i="146"/>
  <c r="P95" i="146" s="1"/>
  <c r="P108" i="146"/>
  <c r="P112" i="146"/>
  <c r="O239" i="146"/>
  <c r="AJ239" i="146" s="1"/>
  <c r="AL239" i="146" s="1"/>
  <c r="P295" i="146"/>
  <c r="P45" i="146"/>
  <c r="O152" i="146"/>
  <c r="P301" i="146"/>
  <c r="O81" i="146"/>
  <c r="F292" i="146"/>
  <c r="P292" i="146" s="1"/>
  <c r="O362" i="146"/>
  <c r="O26" i="146"/>
  <c r="P51" i="146"/>
  <c r="O23" i="146"/>
  <c r="O33" i="146"/>
  <c r="AJ33" i="146" s="1"/>
  <c r="AL33" i="146" s="1"/>
  <c r="F35" i="146"/>
  <c r="P35" i="146" s="1"/>
  <c r="O45" i="146"/>
  <c r="AJ45" i="146" s="1"/>
  <c r="AL45" i="146" s="1"/>
  <c r="O55" i="146"/>
  <c r="O75" i="146"/>
  <c r="AJ75" i="146" s="1"/>
  <c r="AL75" i="146" s="1"/>
  <c r="O196" i="146"/>
  <c r="O227" i="146"/>
  <c r="AJ227" i="146" s="1"/>
  <c r="AL227" i="146" s="1"/>
  <c r="O232" i="146"/>
  <c r="AJ232" i="146" s="1"/>
  <c r="AL232" i="146" s="1"/>
  <c r="O260" i="146"/>
  <c r="P315" i="146"/>
  <c r="O57" i="146"/>
  <c r="O85" i="146"/>
  <c r="P89" i="146"/>
  <c r="O107" i="146"/>
  <c r="P114" i="146"/>
  <c r="F128" i="146"/>
  <c r="O128" i="146" s="1"/>
  <c r="O15" i="146"/>
  <c r="P41" i="146"/>
  <c r="O112" i="146"/>
  <c r="O117" i="146"/>
  <c r="O93" i="146"/>
  <c r="AJ93" i="146" s="1"/>
  <c r="AL93" i="146" s="1"/>
  <c r="O131" i="146"/>
  <c r="AJ131" i="146" s="1"/>
  <c r="AL131" i="146" s="1"/>
  <c r="P148" i="146"/>
  <c r="P154" i="146"/>
  <c r="H155" i="146"/>
  <c r="H171" i="146"/>
  <c r="O171" i="146" s="1"/>
  <c r="AJ171" i="146" s="1"/>
  <c r="AL171" i="146" s="1"/>
  <c r="P31" i="146"/>
  <c r="O32" i="146"/>
  <c r="O116" i="146"/>
  <c r="O123" i="146"/>
  <c r="AJ123" i="146" s="1"/>
  <c r="AL123" i="146" s="1"/>
  <c r="F132" i="146"/>
  <c r="O132" i="146" s="1"/>
  <c r="P134" i="146"/>
  <c r="O136" i="146"/>
  <c r="O143" i="146"/>
  <c r="O161" i="146"/>
  <c r="P162" i="146"/>
  <c r="AJ167" i="146"/>
  <c r="AL167" i="146" s="1"/>
  <c r="O213" i="146"/>
  <c r="AJ213" i="146" s="1"/>
  <c r="AL213" i="146" s="1"/>
  <c r="P247" i="146"/>
  <c r="O253" i="146"/>
  <c r="O158" i="146"/>
  <c r="P181" i="146"/>
  <c r="O218" i="146"/>
  <c r="AJ218" i="146" s="1"/>
  <c r="AL218" i="146" s="1"/>
  <c r="O228" i="146"/>
  <c r="O268" i="146"/>
  <c r="F303" i="146"/>
  <c r="P303" i="146" s="1"/>
  <c r="P317" i="146"/>
  <c r="F329" i="146"/>
  <c r="O329" i="146" s="1"/>
  <c r="P207" i="146"/>
  <c r="O270" i="146"/>
  <c r="AJ270" i="146" s="1"/>
  <c r="AL270" i="146" s="1"/>
  <c r="O293" i="146"/>
  <c r="O305" i="146"/>
  <c r="F327" i="146"/>
  <c r="P327" i="146" s="1"/>
  <c r="O333" i="146"/>
  <c r="O361" i="146"/>
  <c r="O358" i="146"/>
  <c r="O259" i="146"/>
  <c r="O295" i="146"/>
  <c r="P330" i="146"/>
  <c r="P337" i="146"/>
  <c r="F356" i="146"/>
  <c r="P356" i="146" s="1"/>
  <c r="O363" i="146"/>
  <c r="P378" i="146"/>
  <c r="O299" i="146"/>
  <c r="AJ299" i="146" s="1"/>
  <c r="AL299" i="146" s="1"/>
  <c r="P304" i="146"/>
  <c r="O304" i="146"/>
  <c r="P319" i="146"/>
  <c r="O323" i="146"/>
  <c r="O335" i="146"/>
  <c r="O338" i="146"/>
  <c r="P346" i="146"/>
  <c r="O346" i="146"/>
  <c r="O350" i="146"/>
  <c r="P351" i="146"/>
  <c r="O352" i="146"/>
  <c r="P359" i="146"/>
  <c r="P362" i="146"/>
  <c r="P342" i="146"/>
  <c r="F383" i="146"/>
  <c r="P383" i="146" s="1"/>
  <c r="O247" i="146"/>
  <c r="AJ247" i="146" s="1"/>
  <c r="AL247" i="146" s="1"/>
  <c r="P293" i="146"/>
  <c r="O351" i="146"/>
  <c r="O372" i="146"/>
  <c r="AJ372" i="146" s="1"/>
  <c r="AL372" i="146" s="1"/>
  <c r="O11" i="146"/>
  <c r="O22" i="146"/>
  <c r="P27" i="146"/>
  <c r="AD14" i="146"/>
  <c r="AC14" i="146"/>
  <c r="P17" i="146"/>
  <c r="AF30" i="146"/>
  <c r="AG30" i="146"/>
  <c r="F42" i="146"/>
  <c r="O42" i="146" s="1"/>
  <c r="O53" i="146"/>
  <c r="AF55" i="146"/>
  <c r="AD55" i="146"/>
  <c r="P59" i="146"/>
  <c r="AG62" i="146"/>
  <c r="AH62" i="146" s="1"/>
  <c r="AD62" i="146"/>
  <c r="AE62" i="146" s="1"/>
  <c r="O63" i="146"/>
  <c r="AJ63" i="146" s="1"/>
  <c r="AL63" i="146" s="1"/>
  <c r="P63" i="146"/>
  <c r="F84" i="146"/>
  <c r="O84" i="146" s="1"/>
  <c r="AG8" i="146"/>
  <c r="AH8" i="146" s="1"/>
  <c r="O9" i="146"/>
  <c r="AF9" i="146"/>
  <c r="O14" i="146"/>
  <c r="AF14" i="146"/>
  <c r="AD17" i="146"/>
  <c r="AF23" i="146"/>
  <c r="AH23" i="146" s="1"/>
  <c r="AF25" i="146"/>
  <c r="P26" i="146"/>
  <c r="AG27" i="146"/>
  <c r="AH27" i="146" s="1"/>
  <c r="O29" i="146"/>
  <c r="AF29" i="146"/>
  <c r="AD30" i="146"/>
  <c r="AF34" i="146"/>
  <c r="AG34" i="146"/>
  <c r="AG42" i="146"/>
  <c r="AH42" i="146" s="1"/>
  <c r="K399" i="146"/>
  <c r="K394" i="146"/>
  <c r="K400" i="146"/>
  <c r="K398" i="146"/>
  <c r="K395" i="146"/>
  <c r="K396" i="146"/>
  <c r="K393" i="146"/>
  <c r="K397" i="146"/>
  <c r="AD8" i="146"/>
  <c r="AE8" i="146" s="1"/>
  <c r="P9" i="146"/>
  <c r="AG9" i="146"/>
  <c r="AH9" i="146" s="1"/>
  <c r="F10" i="146"/>
  <c r="P10" i="146" s="1"/>
  <c r="AD10" i="146"/>
  <c r="AE10" i="146" s="1"/>
  <c r="AF10" i="146"/>
  <c r="AH10" i="146" s="1"/>
  <c r="P14" i="146"/>
  <c r="AG14" i="146"/>
  <c r="AH14" i="146" s="1"/>
  <c r="AG16" i="146"/>
  <c r="AH16" i="146" s="1"/>
  <c r="O17" i="146"/>
  <c r="AG17" i="146"/>
  <c r="AH17" i="146" s="1"/>
  <c r="P18" i="146"/>
  <c r="O18" i="146"/>
  <c r="AJ18" i="146" s="1"/>
  <c r="AL18" i="146" s="1"/>
  <c r="AG19" i="146"/>
  <c r="AC19" i="146"/>
  <c r="AE19" i="146" s="1"/>
  <c r="AF19" i="146"/>
  <c r="AG20" i="146"/>
  <c r="AH20" i="146" s="1"/>
  <c r="AG21" i="146"/>
  <c r="AH21" i="146" s="1"/>
  <c r="P22" i="146"/>
  <c r="P23" i="146"/>
  <c r="Q23" i="146" s="1"/>
  <c r="AG25" i="146"/>
  <c r="AH25" i="146" s="1"/>
  <c r="AC28" i="146"/>
  <c r="P29" i="146"/>
  <c r="AG29" i="146"/>
  <c r="AH29" i="146" s="1"/>
  <c r="O31" i="146"/>
  <c r="P33" i="146"/>
  <c r="Q33" i="146" s="1"/>
  <c r="AG33" i="146"/>
  <c r="AH33" i="146" s="1"/>
  <c r="P34" i="146"/>
  <c r="O34" i="146"/>
  <c r="AC34" i="146"/>
  <c r="AE34" i="146" s="1"/>
  <c r="AD35" i="146"/>
  <c r="AC35" i="146"/>
  <c r="F36" i="146"/>
  <c r="O36" i="146" s="1"/>
  <c r="AJ36" i="146" s="1"/>
  <c r="AL36" i="146" s="1"/>
  <c r="F37" i="146"/>
  <c r="O39" i="146"/>
  <c r="F40" i="146"/>
  <c r="O40" i="146" s="1"/>
  <c r="AD42" i="146"/>
  <c r="F46" i="146"/>
  <c r="F49" i="146"/>
  <c r="P49" i="146" s="1"/>
  <c r="AG49" i="146"/>
  <c r="AC49" i="146"/>
  <c r="AD49" i="146"/>
  <c r="AF49" i="146"/>
  <c r="F52" i="146"/>
  <c r="O52" i="146" s="1"/>
  <c r="O59" i="146"/>
  <c r="P60" i="146"/>
  <c r="H67" i="146"/>
  <c r="O67" i="146" s="1"/>
  <c r="H71" i="146"/>
  <c r="O71" i="146" s="1"/>
  <c r="AJ71" i="146" s="1"/>
  <c r="AL71" i="146" s="1"/>
  <c r="F78" i="146"/>
  <c r="O78" i="146" s="1"/>
  <c r="AD83" i="146"/>
  <c r="AE83" i="146" s="1"/>
  <c r="AG83" i="146"/>
  <c r="AH83" i="146" s="1"/>
  <c r="F96" i="146"/>
  <c r="O96" i="146" s="1"/>
  <c r="AJ96" i="146" s="1"/>
  <c r="AL96" i="146" s="1"/>
  <c r="AG98" i="146"/>
  <c r="AC98" i="146"/>
  <c r="AJ98" i="146" s="1"/>
  <c r="AL98" i="146" s="1"/>
  <c r="AD98" i="146"/>
  <c r="AF98" i="146"/>
  <c r="F118" i="146"/>
  <c r="O118" i="146" s="1"/>
  <c r="AD140" i="146"/>
  <c r="AC140" i="146"/>
  <c r="AG140" i="146"/>
  <c r="AF140" i="146"/>
  <c r="F180" i="146"/>
  <c r="O180" i="146" s="1"/>
  <c r="AJ180" i="146" s="1"/>
  <c r="AL180" i="146" s="1"/>
  <c r="P231" i="146"/>
  <c r="O231" i="146"/>
  <c r="E397" i="146"/>
  <c r="E396" i="146"/>
  <c r="E393" i="146"/>
  <c r="E398" i="146"/>
  <c r="E399" i="146"/>
  <c r="E394" i="146"/>
  <c r="E395" i="146"/>
  <c r="E400" i="146"/>
  <c r="F8" i="146"/>
  <c r="AD23" i="146"/>
  <c r="AC23" i="146"/>
  <c r="AJ23" i="146" s="1"/>
  <c r="AL23" i="146" s="1"/>
  <c r="AF59" i="146"/>
  <c r="AD59" i="146"/>
  <c r="AC59" i="146"/>
  <c r="G400" i="146"/>
  <c r="G398" i="146"/>
  <c r="G395" i="146"/>
  <c r="G399" i="146"/>
  <c r="G394" i="146"/>
  <c r="G397" i="146"/>
  <c r="G396" i="146"/>
  <c r="H8" i="146"/>
  <c r="G393" i="146"/>
  <c r="AC9" i="146"/>
  <c r="AG11" i="146"/>
  <c r="AH11" i="146" s="1"/>
  <c r="AC11" i="146"/>
  <c r="AD13" i="146"/>
  <c r="AE13" i="146" s="1"/>
  <c r="AF13" i="146"/>
  <c r="AH13" i="146" s="1"/>
  <c r="P15" i="146"/>
  <c r="AC17" i="146"/>
  <c r="F19" i="146"/>
  <c r="O19" i="146" s="1"/>
  <c r="AC25" i="146"/>
  <c r="AJ25" i="146" s="1"/>
  <c r="AL25" i="146" s="1"/>
  <c r="AF26" i="146"/>
  <c r="AH26" i="146" s="1"/>
  <c r="O28" i="146"/>
  <c r="AG28" i="146"/>
  <c r="AH28" i="146" s="1"/>
  <c r="AC29" i="146"/>
  <c r="AE29" i="146" s="1"/>
  <c r="AC30" i="146"/>
  <c r="AD31" i="146"/>
  <c r="AC31" i="146"/>
  <c r="AC32" i="146"/>
  <c r="AE32" i="146" s="1"/>
  <c r="AF32" i="146"/>
  <c r="AH32" i="146" s="1"/>
  <c r="AG35" i="146"/>
  <c r="AH35" i="146" s="1"/>
  <c r="AG37" i="146"/>
  <c r="AH37" i="146" s="1"/>
  <c r="AC39" i="146"/>
  <c r="AD39" i="146"/>
  <c r="H47" i="146"/>
  <c r="O47" i="146" s="1"/>
  <c r="AD50" i="146"/>
  <c r="AE50" i="146" s="1"/>
  <c r="AG51" i="146"/>
  <c r="AH51" i="146" s="1"/>
  <c r="P53" i="146"/>
  <c r="AC55" i="146"/>
  <c r="P57" i="146"/>
  <c r="AG59" i="146"/>
  <c r="AG61" i="146"/>
  <c r="AC61" i="146"/>
  <c r="AF61" i="146"/>
  <c r="AG65" i="146"/>
  <c r="AC65" i="146"/>
  <c r="AE65" i="146" s="1"/>
  <c r="AF65" i="146"/>
  <c r="AG66" i="146"/>
  <c r="AH66" i="146" s="1"/>
  <c r="AD88" i="146"/>
  <c r="AG88" i="146"/>
  <c r="AH88" i="146" s="1"/>
  <c r="P39" i="146"/>
  <c r="O48" i="146"/>
  <c r="P55" i="146"/>
  <c r="Q55" i="146" s="1"/>
  <c r="I396" i="146"/>
  <c r="I393" i="146"/>
  <c r="I397" i="146"/>
  <c r="I399" i="146"/>
  <c r="I394" i="146"/>
  <c r="I400" i="146"/>
  <c r="I395" i="146"/>
  <c r="I398" i="146"/>
  <c r="J8" i="146"/>
  <c r="P11" i="146"/>
  <c r="F16" i="146"/>
  <c r="O16" i="146" s="1"/>
  <c r="AJ16" i="146" s="1"/>
  <c r="AL16" i="146" s="1"/>
  <c r="AC47" i="146"/>
  <c r="AD47" i="146"/>
  <c r="AD48" i="146"/>
  <c r="AF48" i="146"/>
  <c r="AH48" i="146" s="1"/>
  <c r="AD52" i="146"/>
  <c r="AC52" i="146"/>
  <c r="AF52" i="146"/>
  <c r="AH52" i="146" s="1"/>
  <c r="AG55" i="146"/>
  <c r="AD56" i="146"/>
  <c r="AC56" i="146"/>
  <c r="AJ56" i="146" s="1"/>
  <c r="AL56" i="146" s="1"/>
  <c r="AF56" i="146"/>
  <c r="AH56" i="146" s="1"/>
  <c r="F61" i="146"/>
  <c r="P61" i="146" s="1"/>
  <c r="F65" i="146"/>
  <c r="O65" i="146" s="1"/>
  <c r="P69" i="146"/>
  <c r="F76" i="146"/>
  <c r="O76" i="146" s="1"/>
  <c r="AG78" i="146"/>
  <c r="AC78" i="146"/>
  <c r="AD78" i="146"/>
  <c r="AF78" i="146"/>
  <c r="O89" i="146"/>
  <c r="F94" i="146"/>
  <c r="O94" i="146" s="1"/>
  <c r="AJ94" i="146" s="1"/>
  <c r="AL94" i="146" s="1"/>
  <c r="AD97" i="146"/>
  <c r="AF97" i="146"/>
  <c r="AG97" i="146"/>
  <c r="AC97" i="146"/>
  <c r="F120" i="146"/>
  <c r="O120" i="146" s="1"/>
  <c r="AJ120" i="146" s="1"/>
  <c r="AL120" i="146" s="1"/>
  <c r="O69" i="146"/>
  <c r="O77" i="146"/>
  <c r="AJ77" i="146" s="1"/>
  <c r="AL77" i="146" s="1"/>
  <c r="AD81" i="146"/>
  <c r="AC81" i="146"/>
  <c r="AD85" i="146"/>
  <c r="AC85" i="146"/>
  <c r="AD86" i="146"/>
  <c r="AF86" i="146"/>
  <c r="AH89" i="146"/>
  <c r="AD92" i="146"/>
  <c r="AE92" i="146" s="1"/>
  <c r="AG96" i="146"/>
  <c r="AH96" i="146" s="1"/>
  <c r="P126" i="146"/>
  <c r="O126" i="146"/>
  <c r="AD135" i="146"/>
  <c r="AF135" i="146"/>
  <c r="AC135" i="146"/>
  <c r="AG135" i="146"/>
  <c r="AJ140" i="146"/>
  <c r="AL140" i="146" s="1"/>
  <c r="P140" i="146"/>
  <c r="P150" i="146"/>
  <c r="O150" i="146"/>
  <c r="F153" i="146"/>
  <c r="O153" i="146" s="1"/>
  <c r="AJ153" i="146" s="1"/>
  <c r="AL153" i="146" s="1"/>
  <c r="F159" i="146"/>
  <c r="O159" i="146" s="1"/>
  <c r="AJ159" i="146" s="1"/>
  <c r="AL159" i="146" s="1"/>
  <c r="O166" i="146"/>
  <c r="AJ166" i="146" s="1"/>
  <c r="AL166" i="146" s="1"/>
  <c r="P166" i="146"/>
  <c r="H185" i="146"/>
  <c r="O185" i="146" s="1"/>
  <c r="AJ185" i="146" s="1"/>
  <c r="AL185" i="146" s="1"/>
  <c r="F64" i="146"/>
  <c r="O64" i="146" s="1"/>
  <c r="AD64" i="146"/>
  <c r="AF64" i="146"/>
  <c r="AH64" i="146" s="1"/>
  <c r="AD68" i="146"/>
  <c r="AG69" i="146"/>
  <c r="AH69" i="146" s="1"/>
  <c r="AC69" i="146"/>
  <c r="AD69" i="146"/>
  <c r="AG71" i="146"/>
  <c r="AH71" i="146" s="1"/>
  <c r="AD73" i="146"/>
  <c r="AE73" i="146" s="1"/>
  <c r="H80" i="146"/>
  <c r="O80" i="146" s="1"/>
  <c r="AJ80" i="146" s="1"/>
  <c r="AL80" i="146" s="1"/>
  <c r="AF81" i="146"/>
  <c r="AD84" i="146"/>
  <c r="AE84" i="146" s="1"/>
  <c r="AF85" i="146"/>
  <c r="AC86" i="146"/>
  <c r="F87" i="146"/>
  <c r="O87" i="146" s="1"/>
  <c r="AG87" i="146"/>
  <c r="AC87" i="146"/>
  <c r="AD87" i="146"/>
  <c r="AG91" i="146"/>
  <c r="AH91" i="146" s="1"/>
  <c r="F102" i="146"/>
  <c r="O102" i="146" s="1"/>
  <c r="AJ102" i="146" s="1"/>
  <c r="AL102" i="146" s="1"/>
  <c r="F104" i="146"/>
  <c r="O104" i="146" s="1"/>
  <c r="F113" i="146"/>
  <c r="O113" i="146" s="1"/>
  <c r="P124" i="146"/>
  <c r="AD125" i="146"/>
  <c r="AE125" i="146" s="1"/>
  <c r="AG125" i="146"/>
  <c r="AH125" i="146" s="1"/>
  <c r="AD129" i="146"/>
  <c r="P146" i="146"/>
  <c r="O146" i="146"/>
  <c r="AJ146" i="146" s="1"/>
  <c r="AL146" i="146" s="1"/>
  <c r="AD162" i="146"/>
  <c r="AC162" i="146"/>
  <c r="AF162" i="146"/>
  <c r="AG162" i="146"/>
  <c r="F168" i="146"/>
  <c r="P168" i="146" s="1"/>
  <c r="AD170" i="146"/>
  <c r="AE170" i="146" s="1"/>
  <c r="AG170" i="146"/>
  <c r="AH170" i="146" s="1"/>
  <c r="AD181" i="146"/>
  <c r="AC181" i="146"/>
  <c r="AF181" i="146"/>
  <c r="AG181" i="146"/>
  <c r="F187" i="146"/>
  <c r="O187" i="146" s="1"/>
  <c r="M397" i="146"/>
  <c r="M396" i="146"/>
  <c r="M393" i="146"/>
  <c r="M400" i="146"/>
  <c r="M399" i="146"/>
  <c r="M398" i="146"/>
  <c r="M395" i="146"/>
  <c r="M394" i="146"/>
  <c r="N8" i="146"/>
  <c r="AG15" i="146"/>
  <c r="AH15" i="146" s="1"/>
  <c r="AC15" i="146"/>
  <c r="AD18" i="146"/>
  <c r="AE18" i="146" s="1"/>
  <c r="AG18" i="146"/>
  <c r="AH18" i="146" s="1"/>
  <c r="F21" i="146"/>
  <c r="O21" i="146" s="1"/>
  <c r="AJ21" i="146" s="1"/>
  <c r="AL21" i="146" s="1"/>
  <c r="P30" i="146"/>
  <c r="O30" i="146"/>
  <c r="AD38" i="146"/>
  <c r="AE38" i="146" s="1"/>
  <c r="AD40" i="146"/>
  <c r="AC40" i="146"/>
  <c r="O41" i="146"/>
  <c r="AJ41" i="146" s="1"/>
  <c r="AL41" i="146" s="1"/>
  <c r="F54" i="146"/>
  <c r="F58" i="146"/>
  <c r="F62" i="146"/>
  <c r="AD63" i="146"/>
  <c r="AE63" i="146" s="1"/>
  <c r="AC64" i="146"/>
  <c r="F66" i="146"/>
  <c r="O68" i="146"/>
  <c r="AC68" i="146"/>
  <c r="AD70" i="146"/>
  <c r="AE70" i="146" s="1"/>
  <c r="F74" i="146"/>
  <c r="O74" i="146" s="1"/>
  <c r="AJ74" i="146" s="1"/>
  <c r="AL74" i="146" s="1"/>
  <c r="P75" i="146"/>
  <c r="AG75" i="146"/>
  <c r="AD77" i="146"/>
  <c r="AE77" i="146" s="1"/>
  <c r="AF77" i="146"/>
  <c r="AG79" i="146"/>
  <c r="AH79" i="146" s="1"/>
  <c r="AG80" i="146"/>
  <c r="AH80" i="146" s="1"/>
  <c r="AG81" i="146"/>
  <c r="AG85" i="146"/>
  <c r="O86" i="146"/>
  <c r="AJ86" i="146" s="1"/>
  <c r="AL86" i="146" s="1"/>
  <c r="AG86" i="146"/>
  <c r="AF87" i="146"/>
  <c r="P93" i="146"/>
  <c r="AG93" i="146"/>
  <c r="P97" i="146"/>
  <c r="O97" i="146"/>
  <c r="P99" i="146"/>
  <c r="AH101" i="146"/>
  <c r="AH107" i="146"/>
  <c r="AD108" i="146"/>
  <c r="F109" i="146"/>
  <c r="O109" i="146" s="1"/>
  <c r="AJ109" i="146" s="1"/>
  <c r="AL109" i="146" s="1"/>
  <c r="O110" i="146"/>
  <c r="AJ110" i="146" s="1"/>
  <c r="AL110" i="146" s="1"/>
  <c r="O111" i="146"/>
  <c r="AD113" i="146"/>
  <c r="AD114" i="146"/>
  <c r="AF114" i="146"/>
  <c r="AC114" i="146"/>
  <c r="AG114" i="146"/>
  <c r="AC119" i="146"/>
  <c r="AD119" i="146"/>
  <c r="F135" i="146"/>
  <c r="O135" i="146" s="1"/>
  <c r="AD154" i="146"/>
  <c r="AC154" i="146"/>
  <c r="AF154" i="146"/>
  <c r="AG154" i="146"/>
  <c r="F164" i="146"/>
  <c r="O164" i="146" s="1"/>
  <c r="F178" i="146"/>
  <c r="P178" i="146" s="1"/>
  <c r="F183" i="146"/>
  <c r="O183" i="146" s="1"/>
  <c r="AG104" i="146"/>
  <c r="AC104" i="146"/>
  <c r="AE104" i="146" s="1"/>
  <c r="AD106" i="146"/>
  <c r="AE106" i="146" s="1"/>
  <c r="AF106" i="146"/>
  <c r="AD109" i="146"/>
  <c r="AE109" i="146" s="1"/>
  <c r="F115" i="146"/>
  <c r="P115" i="146" s="1"/>
  <c r="AD115" i="146"/>
  <c r="AE115" i="146" s="1"/>
  <c r="AF115" i="146"/>
  <c r="P117" i="146"/>
  <c r="AC118" i="146"/>
  <c r="AE118" i="146" s="1"/>
  <c r="F119" i="146"/>
  <c r="O119" i="146" s="1"/>
  <c r="AD120" i="146"/>
  <c r="AE120" i="146" s="1"/>
  <c r="AD122" i="146"/>
  <c r="AE122" i="146" s="1"/>
  <c r="AD123" i="146"/>
  <c r="AE123" i="146" s="1"/>
  <c r="AG124" i="146"/>
  <c r="AC124" i="146"/>
  <c r="AD124" i="146"/>
  <c r="AG126" i="146"/>
  <c r="AH126" i="146" s="1"/>
  <c r="AD127" i="146"/>
  <c r="AC127" i="146"/>
  <c r="P130" i="146"/>
  <c r="AG133" i="146"/>
  <c r="O134" i="146"/>
  <c r="P136" i="146"/>
  <c r="P138" i="146"/>
  <c r="AG138" i="146"/>
  <c r="AH138" i="146" s="1"/>
  <c r="O144" i="146"/>
  <c r="O147" i="146"/>
  <c r="AG153" i="146"/>
  <c r="AH153" i="146" s="1"/>
  <c r="AD156" i="146"/>
  <c r="AC156" i="146"/>
  <c r="AF156" i="146"/>
  <c r="AH156" i="146" s="1"/>
  <c r="AG159" i="146"/>
  <c r="AH159" i="146" s="1"/>
  <c r="O160" i="146"/>
  <c r="AJ160" i="146" s="1"/>
  <c r="AL160" i="146" s="1"/>
  <c r="P160" i="146"/>
  <c r="AG161" i="146"/>
  <c r="AH161" i="146" s="1"/>
  <c r="AG164" i="146"/>
  <c r="AC164" i="146"/>
  <c r="AD164" i="146"/>
  <c r="AF164" i="146"/>
  <c r="P167" i="146"/>
  <c r="Q167" i="146" s="1"/>
  <c r="AD172" i="146"/>
  <c r="AC172" i="146"/>
  <c r="AF172" i="146"/>
  <c r="AH172" i="146" s="1"/>
  <c r="O179" i="146"/>
  <c r="P179" i="146"/>
  <c r="AG180" i="146"/>
  <c r="AH180" i="146" s="1"/>
  <c r="H193" i="146"/>
  <c r="O193" i="146" s="1"/>
  <c r="AH197" i="146"/>
  <c r="O203" i="146"/>
  <c r="O215" i="146"/>
  <c r="P215" i="146"/>
  <c r="F244" i="146"/>
  <c r="O244" i="146" s="1"/>
  <c r="AJ244" i="146" s="1"/>
  <c r="AL244" i="146" s="1"/>
  <c r="AG44" i="146"/>
  <c r="AH44" i="146" s="1"/>
  <c r="AC44" i="146"/>
  <c r="AJ44" i="146" s="1"/>
  <c r="AL44" i="146" s="1"/>
  <c r="P48" i="146"/>
  <c r="F50" i="146"/>
  <c r="O50" i="146" s="1"/>
  <c r="AJ50" i="146" s="1"/>
  <c r="AL50" i="146" s="1"/>
  <c r="AG53" i="146"/>
  <c r="AH53" i="146" s="1"/>
  <c r="AC53" i="146"/>
  <c r="AG57" i="146"/>
  <c r="AH57" i="146" s="1"/>
  <c r="AC57" i="146"/>
  <c r="AD60" i="146"/>
  <c r="AE60" i="146" s="1"/>
  <c r="AG60" i="146"/>
  <c r="AH60" i="146" s="1"/>
  <c r="P68" i="146"/>
  <c r="F70" i="146"/>
  <c r="O70" i="146" s="1"/>
  <c r="AJ70" i="146" s="1"/>
  <c r="AL70" i="146" s="1"/>
  <c r="AF75" i="146"/>
  <c r="AD76" i="146"/>
  <c r="AE76" i="146" s="1"/>
  <c r="AG76" i="146"/>
  <c r="AH76" i="146" s="1"/>
  <c r="P77" i="146"/>
  <c r="F79" i="146"/>
  <c r="O79" i="146" s="1"/>
  <c r="AJ79" i="146" s="1"/>
  <c r="AL79" i="146" s="1"/>
  <c r="AG82" i="146"/>
  <c r="AH82" i="146" s="1"/>
  <c r="AC82" i="146"/>
  <c r="AE82" i="146" s="1"/>
  <c r="P86" i="146"/>
  <c r="F88" i="146"/>
  <c r="O88" i="146" s="1"/>
  <c r="AF93" i="146"/>
  <c r="AD94" i="146"/>
  <c r="AE94" i="146" s="1"/>
  <c r="AG94" i="146"/>
  <c r="AH94" i="146" s="1"/>
  <c r="O99" i="146"/>
  <c r="AF104" i="146"/>
  <c r="P107" i="146"/>
  <c r="AG110" i="146"/>
  <c r="AH110" i="146" s="1"/>
  <c r="P111" i="146"/>
  <c r="AG112" i="146"/>
  <c r="AC112" i="146"/>
  <c r="AJ112" i="146" s="1"/>
  <c r="AL112" i="146" s="1"/>
  <c r="AF112" i="146"/>
  <c r="AG116" i="146"/>
  <c r="AH116" i="146" s="1"/>
  <c r="AC116" i="146"/>
  <c r="O122" i="146"/>
  <c r="AJ122" i="146" s="1"/>
  <c r="AL122" i="146" s="1"/>
  <c r="AF122" i="146"/>
  <c r="AF123" i="146"/>
  <c r="AF124" i="146"/>
  <c r="AF127" i="146"/>
  <c r="F129" i="146"/>
  <c r="AD130" i="146"/>
  <c r="AE130" i="146" s="1"/>
  <c r="F133" i="146"/>
  <c r="AC136" i="146"/>
  <c r="AD136" i="146"/>
  <c r="AD137" i="146"/>
  <c r="AE137" i="146" s="1"/>
  <c r="O157" i="146"/>
  <c r="AJ157" i="146" s="1"/>
  <c r="AL157" i="146" s="1"/>
  <c r="P161" i="146"/>
  <c r="AD202" i="146"/>
  <c r="AE202" i="146" s="1"/>
  <c r="AG202" i="146"/>
  <c r="AH202" i="146" s="1"/>
  <c r="AD207" i="146"/>
  <c r="AG207" i="146"/>
  <c r="AH207" i="146" s="1"/>
  <c r="AC207" i="146"/>
  <c r="AF207" i="146"/>
  <c r="O229" i="146"/>
  <c r="P229" i="146"/>
  <c r="AG241" i="146"/>
  <c r="AH241" i="146" s="1"/>
  <c r="AD241" i="146"/>
  <c r="AE241" i="146" s="1"/>
  <c r="P81" i="146"/>
  <c r="O82" i="146"/>
  <c r="F92" i="146"/>
  <c r="O92" i="146" s="1"/>
  <c r="AJ92" i="146" s="1"/>
  <c r="AL92" i="146" s="1"/>
  <c r="AG95" i="146"/>
  <c r="AH95" i="146" s="1"/>
  <c r="AC95" i="146"/>
  <c r="AE95" i="146" s="1"/>
  <c r="AG99" i="146"/>
  <c r="AH99" i="146" s="1"/>
  <c r="AC99" i="146"/>
  <c r="AD99" i="146"/>
  <c r="AD101" i="146"/>
  <c r="AE101" i="146" s="1"/>
  <c r="AG103" i="146"/>
  <c r="AH103" i="146" s="1"/>
  <c r="AC103" i="146"/>
  <c r="AJ103" i="146" s="1"/>
  <c r="AL103" i="146" s="1"/>
  <c r="AG106" i="146"/>
  <c r="AD107" i="146"/>
  <c r="AC107" i="146"/>
  <c r="O108" i="146"/>
  <c r="P110" i="146"/>
  <c r="AD112" i="146"/>
  <c r="AG113" i="146"/>
  <c r="AH113" i="146" s="1"/>
  <c r="O114" i="146"/>
  <c r="AG115" i="146"/>
  <c r="P116" i="146"/>
  <c r="AD116" i="146"/>
  <c r="AG117" i="146"/>
  <c r="AH117" i="146" s="1"/>
  <c r="AC117" i="146"/>
  <c r="AJ117" i="146" s="1"/>
  <c r="AL117" i="146" s="1"/>
  <c r="AC121" i="146"/>
  <c r="AJ121" i="146" s="1"/>
  <c r="AL121" i="146" s="1"/>
  <c r="P122" i="146"/>
  <c r="AG122" i="146"/>
  <c r="AH122" i="146" s="1"/>
  <c r="AG123" i="146"/>
  <c r="O124" i="146"/>
  <c r="P127" i="146"/>
  <c r="AG127" i="146"/>
  <c r="O130" i="146"/>
  <c r="AJ130" i="146" s="1"/>
  <c r="AL130" i="146" s="1"/>
  <c r="AG130" i="146"/>
  <c r="AH130" i="146" s="1"/>
  <c r="P131" i="146"/>
  <c r="AG132" i="146"/>
  <c r="AC132" i="146"/>
  <c r="AE132" i="146" s="1"/>
  <c r="AF132" i="146"/>
  <c r="AC134" i="146"/>
  <c r="AE134" i="146" s="1"/>
  <c r="O138" i="146"/>
  <c r="AJ138" i="146" s="1"/>
  <c r="AL138" i="146" s="1"/>
  <c r="F139" i="146"/>
  <c r="O139" i="146" s="1"/>
  <c r="AD143" i="146"/>
  <c r="AC143" i="146"/>
  <c r="P144" i="146"/>
  <c r="AD145" i="146"/>
  <c r="AE145" i="146" s="1"/>
  <c r="P147" i="146"/>
  <c r="F151" i="146"/>
  <c r="O151" i="146" s="1"/>
  <c r="AJ151" i="146" s="1"/>
  <c r="AL151" i="146" s="1"/>
  <c r="O156" i="146"/>
  <c r="AJ156" i="146" s="1"/>
  <c r="AL156" i="146" s="1"/>
  <c r="AD165" i="146"/>
  <c r="AE165" i="146" s="1"/>
  <c r="AG165" i="146"/>
  <c r="AH165" i="146" s="1"/>
  <c r="O169" i="146"/>
  <c r="AJ169" i="146" s="1"/>
  <c r="AL169" i="146" s="1"/>
  <c r="P169" i="146"/>
  <c r="O172" i="146"/>
  <c r="O173" i="146"/>
  <c r="AH174" i="146"/>
  <c r="H175" i="146"/>
  <c r="AD177" i="146"/>
  <c r="AK177" i="146"/>
  <c r="AC177" i="146"/>
  <c r="AJ177" i="146" s="1"/>
  <c r="AL177" i="146" s="1"/>
  <c r="AF177" i="146"/>
  <c r="AH177" i="146" s="1"/>
  <c r="AD193" i="146"/>
  <c r="AE193" i="146" s="1"/>
  <c r="AG193" i="146"/>
  <c r="AH193" i="146" s="1"/>
  <c r="H202" i="146"/>
  <c r="O202" i="146" s="1"/>
  <c r="AJ202" i="146" s="1"/>
  <c r="AL202" i="146" s="1"/>
  <c r="P217" i="146"/>
  <c r="O217" i="146"/>
  <c r="F149" i="146"/>
  <c r="O149" i="146" s="1"/>
  <c r="AJ149" i="146" s="1"/>
  <c r="AL149" i="146" s="1"/>
  <c r="AD149" i="146"/>
  <c r="AE149" i="146" s="1"/>
  <c r="AG150" i="146"/>
  <c r="AH150" i="146" s="1"/>
  <c r="AG152" i="146"/>
  <c r="AC152" i="146"/>
  <c r="AG158" i="146"/>
  <c r="AC158" i="146"/>
  <c r="AE158" i="146" s="1"/>
  <c r="AD163" i="146"/>
  <c r="AE163" i="146" s="1"/>
  <c r="AG163" i="146"/>
  <c r="AD166" i="146"/>
  <c r="AE166" i="146" s="1"/>
  <c r="AG167" i="146"/>
  <c r="AH167" i="146" s="1"/>
  <c r="AD171" i="146"/>
  <c r="AE171" i="146" s="1"/>
  <c r="P173" i="146"/>
  <c r="AG179" i="146"/>
  <c r="AC179" i="146"/>
  <c r="AE179" i="146" s="1"/>
  <c r="AD182" i="146"/>
  <c r="AE182" i="146" s="1"/>
  <c r="AG182" i="146"/>
  <c r="AG183" i="146"/>
  <c r="AC183" i="146"/>
  <c r="AD183" i="146"/>
  <c r="AG184" i="146"/>
  <c r="AH184" i="146" s="1"/>
  <c r="H189" i="146"/>
  <c r="O189" i="146" s="1"/>
  <c r="AJ189" i="146" s="1"/>
  <c r="AL189" i="146" s="1"/>
  <c r="O190" i="146"/>
  <c r="AK195" i="146"/>
  <c r="AC195" i="146"/>
  <c r="AJ195" i="146" s="1"/>
  <c r="AL195" i="146" s="1"/>
  <c r="P196" i="146"/>
  <c r="H198" i="146"/>
  <c r="O198" i="146" s="1"/>
  <c r="AJ198" i="146" s="1"/>
  <c r="AL198" i="146" s="1"/>
  <c r="O199" i="146"/>
  <c r="P203" i="146"/>
  <c r="AD203" i="146"/>
  <c r="AE203" i="146" s="1"/>
  <c r="AG203" i="146"/>
  <c r="AH203" i="146" s="1"/>
  <c r="AC203" i="146"/>
  <c r="AG205" i="146"/>
  <c r="F208" i="146"/>
  <c r="O208" i="146" s="1"/>
  <c r="AF217" i="146"/>
  <c r="AD217" i="146"/>
  <c r="AC217" i="146"/>
  <c r="AG217" i="146"/>
  <c r="AG225" i="146"/>
  <c r="AC225" i="146"/>
  <c r="AD225" i="146"/>
  <c r="AF225" i="146"/>
  <c r="AF231" i="146"/>
  <c r="AD231" i="146"/>
  <c r="AC231" i="146"/>
  <c r="AG231" i="146"/>
  <c r="AD235" i="146"/>
  <c r="AC235" i="146"/>
  <c r="AJ235" i="146" s="1"/>
  <c r="AL235" i="146" s="1"/>
  <c r="AF235" i="146"/>
  <c r="AG235" i="146"/>
  <c r="F240" i="146"/>
  <c r="O242" i="146"/>
  <c r="P242" i="146"/>
  <c r="F282" i="146"/>
  <c r="O282" i="146" s="1"/>
  <c r="AD139" i="146"/>
  <c r="AG139" i="146"/>
  <c r="AH139" i="146" s="1"/>
  <c r="AG144" i="146"/>
  <c r="AH144" i="146" s="1"/>
  <c r="AC144" i="146"/>
  <c r="AD147" i="146"/>
  <c r="AG147" i="146"/>
  <c r="AH147" i="146" s="1"/>
  <c r="AD150" i="146"/>
  <c r="AE150" i="146" s="1"/>
  <c r="P152" i="146"/>
  <c r="Q152" i="146" s="1"/>
  <c r="AG155" i="146"/>
  <c r="P157" i="146"/>
  <c r="P158" i="146"/>
  <c r="F165" i="146"/>
  <c r="O165" i="146" s="1"/>
  <c r="AJ165" i="146" s="1"/>
  <c r="AL165" i="146" s="1"/>
  <c r="AG166" i="146"/>
  <c r="AH166" i="146" s="1"/>
  <c r="F170" i="146"/>
  <c r="O170" i="146" s="1"/>
  <c r="AJ170" i="146" s="1"/>
  <c r="AL170" i="146" s="1"/>
  <c r="AG171" i="146"/>
  <c r="AH171" i="146" s="1"/>
  <c r="AG173" i="146"/>
  <c r="AH173" i="146" s="1"/>
  <c r="AC173" i="146"/>
  <c r="AF183" i="146"/>
  <c r="F184" i="146"/>
  <c r="P186" i="146"/>
  <c r="AD186" i="146"/>
  <c r="AG186" i="146"/>
  <c r="AC186" i="146"/>
  <c r="F191" i="146"/>
  <c r="O191" i="146" s="1"/>
  <c r="AG191" i="146"/>
  <c r="F200" i="146"/>
  <c r="O200" i="146" s="1"/>
  <c r="AG200" i="146"/>
  <c r="H206" i="146"/>
  <c r="O206" i="146" s="1"/>
  <c r="AJ206" i="146" s="1"/>
  <c r="AL206" i="146" s="1"/>
  <c r="O207" i="146"/>
  <c r="AJ207" i="146" s="1"/>
  <c r="AL207" i="146" s="1"/>
  <c r="AD214" i="146"/>
  <c r="AC214" i="146"/>
  <c r="AF214" i="146"/>
  <c r="AG214" i="146"/>
  <c r="F219" i="146"/>
  <c r="O219" i="146" s="1"/>
  <c r="O221" i="146"/>
  <c r="AJ221" i="146" s="1"/>
  <c r="AL221" i="146" s="1"/>
  <c r="P221" i="146"/>
  <c r="AH221" i="146"/>
  <c r="AD228" i="146"/>
  <c r="AC228" i="146"/>
  <c r="AF228" i="146"/>
  <c r="AG228" i="146"/>
  <c r="F233" i="146"/>
  <c r="O233" i="146" s="1"/>
  <c r="AF238" i="146"/>
  <c r="AD238" i="146"/>
  <c r="AC238" i="146"/>
  <c r="AG238" i="146"/>
  <c r="F243" i="146"/>
  <c r="O243" i="146" s="1"/>
  <c r="AJ243" i="146" s="1"/>
  <c r="AL243" i="146" s="1"/>
  <c r="F290" i="146"/>
  <c r="O290" i="146" s="1"/>
  <c r="AD102" i="146"/>
  <c r="AE102" i="146" s="1"/>
  <c r="AG102" i="146"/>
  <c r="AG108" i="146"/>
  <c r="AH108" i="146" s="1"/>
  <c r="AC108" i="146"/>
  <c r="AD111" i="146"/>
  <c r="AG111" i="146"/>
  <c r="AH111" i="146" s="1"/>
  <c r="P123" i="146"/>
  <c r="Q123" i="146" s="1"/>
  <c r="F125" i="146"/>
  <c r="O125" i="146" s="1"/>
  <c r="AJ125" i="146" s="1"/>
  <c r="AL125" i="146" s="1"/>
  <c r="AG128" i="146"/>
  <c r="AH128" i="146" s="1"/>
  <c r="AC128" i="146"/>
  <c r="AE128" i="146" s="1"/>
  <c r="AD131" i="146"/>
  <c r="AE131" i="146" s="1"/>
  <c r="AG131" i="146"/>
  <c r="AH131" i="146" s="1"/>
  <c r="F137" i="146"/>
  <c r="O137" i="146" s="1"/>
  <c r="AJ137" i="146" s="1"/>
  <c r="AL137" i="146" s="1"/>
  <c r="AC139" i="146"/>
  <c r="AD142" i="146"/>
  <c r="AE142" i="146" s="1"/>
  <c r="AG142" i="146"/>
  <c r="AH142" i="146" s="1"/>
  <c r="P143" i="146"/>
  <c r="AD144" i="146"/>
  <c r="F145" i="146"/>
  <c r="O145" i="146" s="1"/>
  <c r="AJ145" i="146" s="1"/>
  <c r="AL145" i="146" s="1"/>
  <c r="AC147" i="146"/>
  <c r="AG148" i="146"/>
  <c r="AH148" i="146" s="1"/>
  <c r="AC148" i="146"/>
  <c r="AD151" i="146"/>
  <c r="AE151" i="146" s="1"/>
  <c r="AG151" i="146"/>
  <c r="AH151" i="146" s="1"/>
  <c r="AF152" i="146"/>
  <c r="O154" i="146"/>
  <c r="P156" i="146"/>
  <c r="AD157" i="146"/>
  <c r="AE157" i="146" s="1"/>
  <c r="AG157" i="146"/>
  <c r="AH157" i="146" s="1"/>
  <c r="AF158" i="146"/>
  <c r="O162" i="146"/>
  <c r="AJ162" i="146" s="1"/>
  <c r="AL162" i="146" s="1"/>
  <c r="F163" i="146"/>
  <c r="O163" i="146" s="1"/>
  <c r="AJ163" i="146" s="1"/>
  <c r="AL163" i="146" s="1"/>
  <c r="AF163" i="146"/>
  <c r="AD168" i="146"/>
  <c r="AE168" i="146" s="1"/>
  <c r="AG168" i="146"/>
  <c r="AH168" i="146" s="1"/>
  <c r="AD169" i="146"/>
  <c r="AE169" i="146" s="1"/>
  <c r="P172" i="146"/>
  <c r="AD173" i="146"/>
  <c r="F174" i="146"/>
  <c r="O174" i="146" s="1"/>
  <c r="AJ174" i="146" s="1"/>
  <c r="AL174" i="146" s="1"/>
  <c r="AD178" i="146"/>
  <c r="AE178" i="146" s="1"/>
  <c r="AG178" i="146"/>
  <c r="AH178" i="146" s="1"/>
  <c r="AF179" i="146"/>
  <c r="O181" i="146"/>
  <c r="F182" i="146"/>
  <c r="O182" i="146" s="1"/>
  <c r="AJ182" i="146" s="1"/>
  <c r="AL182" i="146" s="1"/>
  <c r="AF182" i="146"/>
  <c r="O186" i="146"/>
  <c r="AF186" i="146"/>
  <c r="P190" i="146"/>
  <c r="AD190" i="146"/>
  <c r="AG190" i="146"/>
  <c r="AH190" i="146" s="1"/>
  <c r="AC190" i="146"/>
  <c r="AG192" i="146"/>
  <c r="P199" i="146"/>
  <c r="AD199" i="146"/>
  <c r="AG199" i="146"/>
  <c r="AH199" i="146" s="1"/>
  <c r="AC199" i="146"/>
  <c r="AG201" i="146"/>
  <c r="AH201" i="146" s="1"/>
  <c r="F204" i="146"/>
  <c r="O204" i="146" s="1"/>
  <c r="AG204" i="146"/>
  <c r="AG206" i="146"/>
  <c r="AH206" i="146" s="1"/>
  <c r="H210" i="146"/>
  <c r="O210" i="146" s="1"/>
  <c r="AJ210" i="146" s="1"/>
  <c r="AL210" i="146" s="1"/>
  <c r="O211" i="146"/>
  <c r="P211" i="146"/>
  <c r="F212" i="146"/>
  <c r="AG220" i="146"/>
  <c r="AH220" i="146" s="1"/>
  <c r="AD220" i="146"/>
  <c r="AG234" i="146"/>
  <c r="AH234" i="146" s="1"/>
  <c r="AD234" i="146"/>
  <c r="AE234" i="146" s="1"/>
  <c r="O236" i="146"/>
  <c r="P236" i="146"/>
  <c r="P238" i="146"/>
  <c r="O238" i="146"/>
  <c r="AH244" i="146"/>
  <c r="F245" i="146"/>
  <c r="O245" i="146" s="1"/>
  <c r="AD187" i="146"/>
  <c r="AD191" i="146"/>
  <c r="AD200" i="146"/>
  <c r="AD204" i="146"/>
  <c r="AD208" i="146"/>
  <c r="AG211" i="146"/>
  <c r="AC211" i="146"/>
  <c r="AE211" i="146" s="1"/>
  <c r="P213" i="146"/>
  <c r="P214" i="146"/>
  <c r="AG216" i="146"/>
  <c r="AH216" i="146" s="1"/>
  <c r="P218" i="146"/>
  <c r="AG219" i="146"/>
  <c r="AC219" i="146"/>
  <c r="AF219" i="146"/>
  <c r="O225" i="146"/>
  <c r="AG226" i="146"/>
  <c r="AH226" i="146" s="1"/>
  <c r="P227" i="146"/>
  <c r="P228" i="146"/>
  <c r="Q228" i="146" s="1"/>
  <c r="AG230" i="146"/>
  <c r="AH230" i="146" s="1"/>
  <c r="P232" i="146"/>
  <c r="AG233" i="146"/>
  <c r="AC233" i="146"/>
  <c r="AE233" i="146" s="1"/>
  <c r="AF233" i="146"/>
  <c r="P235" i="146"/>
  <c r="AG237" i="146"/>
  <c r="AH237" i="146" s="1"/>
  <c r="P239" i="146"/>
  <c r="AG240" i="146"/>
  <c r="AC240" i="146"/>
  <c r="AE240" i="146" s="1"/>
  <c r="AF240" i="146"/>
  <c r="AG249" i="146"/>
  <c r="AH249" i="146" s="1"/>
  <c r="AD250" i="146"/>
  <c r="P251" i="146"/>
  <c r="O251" i="146"/>
  <c r="AJ251" i="146" s="1"/>
  <c r="AL251" i="146" s="1"/>
  <c r="F254" i="146"/>
  <c r="AD255" i="146"/>
  <c r="AC255" i="146"/>
  <c r="AF255" i="146"/>
  <c r="AH255" i="146" s="1"/>
  <c r="AD260" i="146"/>
  <c r="AG260" i="146"/>
  <c r="AC260" i="146"/>
  <c r="AF260" i="146"/>
  <c r="AG262" i="146"/>
  <c r="AH262" i="146" s="1"/>
  <c r="AD262" i="146"/>
  <c r="AD265" i="146"/>
  <c r="AD268" i="146"/>
  <c r="AG268" i="146"/>
  <c r="AC268" i="146"/>
  <c r="AF268" i="146"/>
  <c r="P324" i="146"/>
  <c r="AF187" i="146"/>
  <c r="AH187" i="146" s="1"/>
  <c r="AF191" i="146"/>
  <c r="AF200" i="146"/>
  <c r="AF204" i="146"/>
  <c r="AF208" i="146"/>
  <c r="AH208" i="146" s="1"/>
  <c r="F222" i="146"/>
  <c r="O222" i="146" s="1"/>
  <c r="AD222" i="146"/>
  <c r="AF222" i="146"/>
  <c r="AH222" i="146" s="1"/>
  <c r="AG224" i="146"/>
  <c r="AH224" i="146" s="1"/>
  <c r="AC224" i="146"/>
  <c r="AJ224" i="146" s="1"/>
  <c r="AL224" i="146" s="1"/>
  <c r="AD224" i="146"/>
  <c r="AK224" i="146"/>
  <c r="AG245" i="146"/>
  <c r="AH245" i="146" s="1"/>
  <c r="AC245" i="146"/>
  <c r="AD245" i="146"/>
  <c r="F252" i="146"/>
  <c r="O252" i="146" s="1"/>
  <c r="AJ252" i="146" s="1"/>
  <c r="AL252" i="146" s="1"/>
  <c r="F265" i="146"/>
  <c r="O265" i="146" s="1"/>
  <c r="O272" i="146"/>
  <c r="P272" i="146"/>
  <c r="F306" i="146"/>
  <c r="O306" i="146" s="1"/>
  <c r="AJ306" i="146" s="1"/>
  <c r="AL306" i="146" s="1"/>
  <c r="O312" i="146"/>
  <c r="F316" i="146"/>
  <c r="O316" i="146" s="1"/>
  <c r="AC187" i="146"/>
  <c r="F188" i="146"/>
  <c r="AC191" i="146"/>
  <c r="F192" i="146"/>
  <c r="F197" i="146"/>
  <c r="AC200" i="146"/>
  <c r="F201" i="146"/>
  <c r="AC204" i="146"/>
  <c r="F205" i="146"/>
  <c r="AC208" i="146"/>
  <c r="F209" i="146"/>
  <c r="AF211" i="146"/>
  <c r="F216" i="146"/>
  <c r="F220" i="146"/>
  <c r="AD221" i="146"/>
  <c r="AE221" i="146" s="1"/>
  <c r="AC222" i="146"/>
  <c r="P225" i="146"/>
  <c r="F234" i="146"/>
  <c r="F237" i="146"/>
  <c r="F241" i="146"/>
  <c r="AC242" i="146"/>
  <c r="AG243" i="146"/>
  <c r="AH243" i="146" s="1"/>
  <c r="AG254" i="146"/>
  <c r="AH254" i="146" s="1"/>
  <c r="F257" i="146"/>
  <c r="O257" i="146" s="1"/>
  <c r="O275" i="146"/>
  <c r="AD282" i="146"/>
  <c r="AG282" i="146"/>
  <c r="AC282" i="146"/>
  <c r="AF282" i="146"/>
  <c r="F250" i="146"/>
  <c r="O250" i="146" s="1"/>
  <c r="AJ250" i="146" s="1"/>
  <c r="AL250" i="146" s="1"/>
  <c r="AG251" i="146"/>
  <c r="AH251" i="146" s="1"/>
  <c r="AG253" i="146"/>
  <c r="AC253" i="146"/>
  <c r="AE253" i="146" s="1"/>
  <c r="P255" i="146"/>
  <c r="AF259" i="146"/>
  <c r="AH259" i="146" s="1"/>
  <c r="P260" i="146"/>
  <c r="P263" i="146"/>
  <c r="AD263" i="146"/>
  <c r="AE263" i="146" s="1"/>
  <c r="P268" i="146"/>
  <c r="AD271" i="146"/>
  <c r="AC271" i="146"/>
  <c r="F279" i="146"/>
  <c r="O279" i="146" s="1"/>
  <c r="F287" i="146"/>
  <c r="O287" i="146" s="1"/>
  <c r="AD291" i="146"/>
  <c r="AD296" i="146"/>
  <c r="AF296" i="146"/>
  <c r="AG296" i="146"/>
  <c r="AC296" i="146"/>
  <c r="AH299" i="146"/>
  <c r="AD302" i="146"/>
  <c r="AE302" i="146" s="1"/>
  <c r="P308" i="146"/>
  <c r="H311" i="146"/>
  <c r="O311" i="146" s="1"/>
  <c r="F314" i="146"/>
  <c r="O314" i="146" s="1"/>
  <c r="O342" i="146"/>
  <c r="AD251" i="146"/>
  <c r="AE251" i="146" s="1"/>
  <c r="P253" i="146"/>
  <c r="AG257" i="146"/>
  <c r="P259" i="146"/>
  <c r="AG265" i="146"/>
  <c r="P267" i="146"/>
  <c r="Q267" i="146" s="1"/>
  <c r="O271" i="146"/>
  <c r="AG271" i="146"/>
  <c r="AH271" i="146" s="1"/>
  <c r="AD280" i="146"/>
  <c r="AE280" i="146" s="1"/>
  <c r="AD285" i="146"/>
  <c r="AG285" i="146"/>
  <c r="AF285" i="146"/>
  <c r="AD288" i="146"/>
  <c r="F291" i="146"/>
  <c r="O291" i="146" s="1"/>
  <c r="O307" i="146"/>
  <c r="AJ307" i="146" s="1"/>
  <c r="AL307" i="146" s="1"/>
  <c r="P307" i="146"/>
  <c r="F318" i="146"/>
  <c r="O318" i="146" s="1"/>
  <c r="O324" i="146"/>
  <c r="P339" i="146"/>
  <c r="AG215" i="146"/>
  <c r="AH215" i="146" s="1"/>
  <c r="AC215" i="146"/>
  <c r="AD218" i="146"/>
  <c r="AE218" i="146" s="1"/>
  <c r="AG218" i="146"/>
  <c r="AH218" i="146" s="1"/>
  <c r="F226" i="146"/>
  <c r="O226" i="146" s="1"/>
  <c r="AJ226" i="146" s="1"/>
  <c r="AL226" i="146" s="1"/>
  <c r="AG229" i="146"/>
  <c r="AH229" i="146" s="1"/>
  <c r="AC229" i="146"/>
  <c r="AE229" i="146" s="1"/>
  <c r="AD232" i="146"/>
  <c r="AE232" i="146" s="1"/>
  <c r="AG232" i="146"/>
  <c r="AH232" i="146" s="1"/>
  <c r="AG236" i="146"/>
  <c r="AH236" i="146" s="1"/>
  <c r="AC236" i="146"/>
  <c r="AE236" i="146" s="1"/>
  <c r="AD239" i="146"/>
  <c r="AE239" i="146" s="1"/>
  <c r="AG239" i="146"/>
  <c r="F246" i="146"/>
  <c r="O246" i="146" s="1"/>
  <c r="AJ246" i="146" s="1"/>
  <c r="AL246" i="146" s="1"/>
  <c r="AD252" i="146"/>
  <c r="AE252" i="146" s="1"/>
  <c r="AG252" i="146"/>
  <c r="AF253" i="146"/>
  <c r="O255" i="146"/>
  <c r="F256" i="146"/>
  <c r="O256" i="146" s="1"/>
  <c r="AD256" i="146"/>
  <c r="AG256" i="146"/>
  <c r="AH256" i="146" s="1"/>
  <c r="AC256" i="146"/>
  <c r="AC259" i="146"/>
  <c r="F261" i="146"/>
  <c r="O263" i="146"/>
  <c r="AJ263" i="146" s="1"/>
  <c r="AL263" i="146" s="1"/>
  <c r="AG263" i="146"/>
  <c r="AH263" i="146" s="1"/>
  <c r="F264" i="146"/>
  <c r="O264" i="146" s="1"/>
  <c r="AD264" i="146"/>
  <c r="AG264" i="146"/>
  <c r="AH264" i="146" s="1"/>
  <c r="AC264" i="146"/>
  <c r="AC267" i="146"/>
  <c r="AE267" i="146" s="1"/>
  <c r="F269" i="146"/>
  <c r="P270" i="146"/>
  <c r="AG273" i="146"/>
  <c r="AH273" i="146" s="1"/>
  <c r="AD273" i="146"/>
  <c r="AE273" i="146" s="1"/>
  <c r="AH274" i="146"/>
  <c r="AD277" i="146"/>
  <c r="AG277" i="146"/>
  <c r="AC277" i="146"/>
  <c r="AJ277" i="146" s="1"/>
  <c r="AL277" i="146" s="1"/>
  <c r="AM277" i="146" s="1"/>
  <c r="AF277" i="146"/>
  <c r="AD279" i="146"/>
  <c r="AG284" i="146"/>
  <c r="AH284" i="146" s="1"/>
  <c r="AD284" i="146"/>
  <c r="P285" i="146"/>
  <c r="O285" i="146"/>
  <c r="AC285" i="146"/>
  <c r="AD287" i="146"/>
  <c r="AD293" i="146"/>
  <c r="AF293" i="146"/>
  <c r="AH293" i="146" s="1"/>
  <c r="AC293" i="146"/>
  <c r="AG298" i="146"/>
  <c r="AH298" i="146" s="1"/>
  <c r="P299" i="146"/>
  <c r="AH307" i="146"/>
  <c r="P312" i="146"/>
  <c r="P322" i="146"/>
  <c r="O339" i="146"/>
  <c r="F384" i="146"/>
  <c r="O384" i="146" s="1"/>
  <c r="AJ384" i="146" s="1"/>
  <c r="AL384" i="146" s="1"/>
  <c r="AF257" i="146"/>
  <c r="AF261" i="146"/>
  <c r="AH261" i="146" s="1"/>
  <c r="AF265" i="146"/>
  <c r="AF269" i="146"/>
  <c r="AH269" i="146" s="1"/>
  <c r="AG270" i="146"/>
  <c r="AH270" i="146" s="1"/>
  <c r="AG272" i="146"/>
  <c r="AH272" i="146" s="1"/>
  <c r="AC272" i="146"/>
  <c r="P275" i="146"/>
  <c r="AG279" i="146"/>
  <c r="P281" i="146"/>
  <c r="AG287" i="146"/>
  <c r="P289" i="146"/>
  <c r="AD290" i="146"/>
  <c r="AG290" i="146"/>
  <c r="AH290" i="146" s="1"/>
  <c r="AC290" i="146"/>
  <c r="AG291" i="146"/>
  <c r="AH291" i="146" s="1"/>
  <c r="AG295" i="146"/>
  <c r="AH295" i="146" s="1"/>
  <c r="F297" i="146"/>
  <c r="O297" i="146" s="1"/>
  <c r="AG297" i="146"/>
  <c r="AC297" i="146"/>
  <c r="AD297" i="146"/>
  <c r="O322" i="146"/>
  <c r="F326" i="146"/>
  <c r="O326" i="146" s="1"/>
  <c r="H334" i="146"/>
  <c r="O334" i="146" s="1"/>
  <c r="H336" i="146"/>
  <c r="O336" i="146" s="1"/>
  <c r="F341" i="146"/>
  <c r="O341" i="146" s="1"/>
  <c r="P357" i="146"/>
  <c r="AC257" i="146"/>
  <c r="AE257" i="146" s="1"/>
  <c r="F258" i="146"/>
  <c r="AC261" i="146"/>
  <c r="AE261" i="146" s="1"/>
  <c r="F262" i="146"/>
  <c r="AC265" i="146"/>
  <c r="F266" i="146"/>
  <c r="AC269" i="146"/>
  <c r="AE269" i="146" s="1"/>
  <c r="P271" i="146"/>
  <c r="AD272" i="146"/>
  <c r="F273" i="146"/>
  <c r="O273" i="146" s="1"/>
  <c r="AD274" i="146"/>
  <c r="AE274" i="146" s="1"/>
  <c r="AC275" i="146"/>
  <c r="AE275" i="146" s="1"/>
  <c r="F278" i="146"/>
  <c r="O278" i="146" s="1"/>
  <c r="AD278" i="146"/>
  <c r="AG278" i="146"/>
  <c r="AH278" i="146" s="1"/>
  <c r="AC278" i="146"/>
  <c r="AC281" i="146"/>
  <c r="F283" i="146"/>
  <c r="F286" i="146"/>
  <c r="O286" i="146" s="1"/>
  <c r="AD286" i="146"/>
  <c r="AG286" i="146"/>
  <c r="AH286" i="146" s="1"/>
  <c r="AC286" i="146"/>
  <c r="AC289" i="146"/>
  <c r="AE289" i="146" s="1"/>
  <c r="P294" i="146"/>
  <c r="O296" i="146"/>
  <c r="AF297" i="146"/>
  <c r="AD300" i="146"/>
  <c r="AE300" i="146" s="1"/>
  <c r="AC300" i="146"/>
  <c r="F302" i="146"/>
  <c r="O302" i="146" s="1"/>
  <c r="AJ302" i="146" s="1"/>
  <c r="AL302" i="146" s="1"/>
  <c r="AD304" i="146"/>
  <c r="AE304" i="146" s="1"/>
  <c r="AF304" i="146"/>
  <c r="AH304" i="146" s="1"/>
  <c r="AC304" i="146"/>
  <c r="O325" i="146"/>
  <c r="O340" i="146"/>
  <c r="H353" i="146"/>
  <c r="O353" i="146" s="1"/>
  <c r="P372" i="146"/>
  <c r="Q372" i="146" s="1"/>
  <c r="AF279" i="146"/>
  <c r="AF283" i="146"/>
  <c r="AH283" i="146" s="1"/>
  <c r="AF287" i="146"/>
  <c r="AD294" i="146"/>
  <c r="AE294" i="146" s="1"/>
  <c r="AG294" i="146"/>
  <c r="AH294" i="146" s="1"/>
  <c r="P296" i="146"/>
  <c r="F298" i="146"/>
  <c r="O298" i="146" s="1"/>
  <c r="AJ298" i="146" s="1"/>
  <c r="AL298" i="146" s="1"/>
  <c r="AG302" i="146"/>
  <c r="AH302" i="146" s="1"/>
  <c r="AD305" i="146"/>
  <c r="AG305" i="146"/>
  <c r="AH305" i="146" s="1"/>
  <c r="AC305" i="146"/>
  <c r="AG306" i="146"/>
  <c r="AH306" i="146" s="1"/>
  <c r="O313" i="146"/>
  <c r="O315" i="146"/>
  <c r="O317" i="146"/>
  <c r="O319" i="146"/>
  <c r="P325" i="146"/>
  <c r="P328" i="146"/>
  <c r="O330" i="146"/>
  <c r="Q330" i="146" s="1"/>
  <c r="P340" i="146"/>
  <c r="P343" i="146"/>
  <c r="O345" i="146"/>
  <c r="Q346" i="146"/>
  <c r="P350" i="146"/>
  <c r="P358" i="146"/>
  <c r="AD369" i="146"/>
  <c r="AF369" i="146"/>
  <c r="AC369" i="146"/>
  <c r="AD381" i="146"/>
  <c r="AG381" i="146"/>
  <c r="AH381" i="146" s="1"/>
  <c r="AG387" i="146"/>
  <c r="AC387" i="146"/>
  <c r="AF387" i="146"/>
  <c r="F388" i="146"/>
  <c r="O388" i="146" s="1"/>
  <c r="AJ388" i="146" s="1"/>
  <c r="AL388" i="146" s="1"/>
  <c r="AC279" i="146"/>
  <c r="F280" i="146"/>
  <c r="AC283" i="146"/>
  <c r="AE283" i="146" s="1"/>
  <c r="F284" i="146"/>
  <c r="AC287" i="146"/>
  <c r="F288" i="146"/>
  <c r="AD295" i="146"/>
  <c r="AC295" i="146"/>
  <c r="P300" i="146"/>
  <c r="O301" i="146"/>
  <c r="AJ301" i="146" s="1"/>
  <c r="AL301" i="146" s="1"/>
  <c r="P305" i="146"/>
  <c r="P323" i="146"/>
  <c r="O328" i="146"/>
  <c r="P333" i="146"/>
  <c r="P335" i="146"/>
  <c r="Q337" i="146"/>
  <c r="P338" i="146"/>
  <c r="O343" i="146"/>
  <c r="F369" i="146"/>
  <c r="O369" i="146" s="1"/>
  <c r="AG369" i="146"/>
  <c r="F382" i="146"/>
  <c r="O382" i="146" s="1"/>
  <c r="AD387" i="146"/>
  <c r="AE387" i="146" s="1"/>
  <c r="U390" i="146"/>
  <c r="P347" i="146"/>
  <c r="O359" i="146"/>
  <c r="P363" i="146"/>
  <c r="Q363" i="146" s="1"/>
  <c r="P366" i="146"/>
  <c r="O368" i="146"/>
  <c r="AG375" i="146"/>
  <c r="AC375" i="146"/>
  <c r="AF375" i="146"/>
  <c r="AD375" i="146"/>
  <c r="AD377" i="146"/>
  <c r="AE377" i="146" s="1"/>
  <c r="AG377" i="146"/>
  <c r="AH377" i="146" s="1"/>
  <c r="AD382" i="146"/>
  <c r="AG382" i="146"/>
  <c r="AH382" i="146" s="1"/>
  <c r="P344" i="146"/>
  <c r="P345" i="146"/>
  <c r="O347" i="146"/>
  <c r="P352" i="146"/>
  <c r="O357" i="146"/>
  <c r="P361" i="146"/>
  <c r="O366" i="146"/>
  <c r="O373" i="146"/>
  <c r="AJ373" i="146" s="1"/>
  <c r="AL373" i="146" s="1"/>
  <c r="P373" i="146"/>
  <c r="AG374" i="146"/>
  <c r="AC374" i="146"/>
  <c r="AJ374" i="146" s="1"/>
  <c r="AL374" i="146" s="1"/>
  <c r="AF374" i="146"/>
  <c r="W390" i="146"/>
  <c r="AG383" i="146"/>
  <c r="AH383" i="146" s="1"/>
  <c r="AC383" i="146"/>
  <c r="AG385" i="146"/>
  <c r="AH385" i="146" s="1"/>
  <c r="AC385" i="146"/>
  <c r="AJ385" i="146" s="1"/>
  <c r="AL385" i="146" s="1"/>
  <c r="O387" i="146"/>
  <c r="AD367" i="146"/>
  <c r="AE367" i="146" s="1"/>
  <c r="AG367" i="146"/>
  <c r="AH367" i="146" s="1"/>
  <c r="P368" i="146"/>
  <c r="O375" i="146"/>
  <c r="O378" i="146"/>
  <c r="AJ378" i="146" s="1"/>
  <c r="AL378" i="146" s="1"/>
  <c r="F379" i="146"/>
  <c r="O379" i="146" s="1"/>
  <c r="AJ379" i="146" s="1"/>
  <c r="AL379" i="146" s="1"/>
  <c r="AD383" i="146"/>
  <c r="AD385" i="146"/>
  <c r="F386" i="146"/>
  <c r="O386" i="146" s="1"/>
  <c r="AJ386" i="146" s="1"/>
  <c r="AL386" i="146" s="1"/>
  <c r="P387" i="146"/>
  <c r="S390" i="146"/>
  <c r="AA390" i="146"/>
  <c r="AD384" i="146"/>
  <c r="AE384" i="146" s="1"/>
  <c r="AD386" i="146"/>
  <c r="AE386" i="146" s="1"/>
  <c r="AF388" i="146"/>
  <c r="AH388" i="146" s="1"/>
  <c r="AE70" i="100"/>
  <c r="AC76" i="100"/>
  <c r="AC228" i="100"/>
  <c r="AE168" i="100"/>
  <c r="AF168" i="100" s="1"/>
  <c r="AC27" i="100"/>
  <c r="AF27" i="100" s="1"/>
  <c r="AE129" i="100"/>
  <c r="AE177" i="100"/>
  <c r="AS177" i="100" s="1"/>
  <c r="AW177" i="100" s="1"/>
  <c r="AE196" i="100"/>
  <c r="AE242" i="100"/>
  <c r="AE257" i="100"/>
  <c r="AC117" i="100"/>
  <c r="AE117" i="100"/>
  <c r="AE157" i="100"/>
  <c r="AE37" i="100"/>
  <c r="AE80" i="100"/>
  <c r="AC80" i="100"/>
  <c r="AR80" i="100" s="1"/>
  <c r="AV80" i="100" s="1"/>
  <c r="AE114" i="100"/>
  <c r="AC114" i="100"/>
  <c r="AE132" i="100"/>
  <c r="AC132" i="100"/>
  <c r="AE138" i="100"/>
  <c r="AE166" i="100"/>
  <c r="AF166" i="100" s="1"/>
  <c r="AE232" i="100"/>
  <c r="AC236" i="100"/>
  <c r="AE236" i="100"/>
  <c r="AC265" i="100"/>
  <c r="AE265" i="100"/>
  <c r="R277" i="100"/>
  <c r="AE83" i="100"/>
  <c r="AC83" i="100"/>
  <c r="AE212" i="100"/>
  <c r="AC212" i="100"/>
  <c r="AE261" i="100"/>
  <c r="AC261" i="100"/>
  <c r="AR261" i="100" s="1"/>
  <c r="AV261" i="100" s="1"/>
  <c r="AE295" i="100"/>
  <c r="AE192" i="100"/>
  <c r="AC192" i="100"/>
  <c r="AC300" i="100"/>
  <c r="AE300" i="100"/>
  <c r="S318" i="100"/>
  <c r="AE191" i="100"/>
  <c r="AF191" i="100" s="1"/>
  <c r="AC197" i="100"/>
  <c r="AC230" i="100"/>
  <c r="R236" i="100"/>
  <c r="AC255" i="100"/>
  <c r="AC297" i="100"/>
  <c r="AS297" i="100" s="1"/>
  <c r="AW297" i="100" s="1"/>
  <c r="AR251" i="100"/>
  <c r="AV251" i="100" s="1"/>
  <c r="S110" i="100"/>
  <c r="AE315" i="100"/>
  <c r="AC315" i="100"/>
  <c r="AE33" i="100"/>
  <c r="S46" i="100"/>
  <c r="AE85" i="100"/>
  <c r="AS85" i="100" s="1"/>
  <c r="AW85" i="100" s="1"/>
  <c r="AE94" i="100"/>
  <c r="AE136" i="100"/>
  <c r="AC136" i="100"/>
  <c r="AE238" i="100"/>
  <c r="AC287" i="100"/>
  <c r="AE287" i="100"/>
  <c r="AE291" i="100"/>
  <c r="AC291" i="100"/>
  <c r="AC303" i="100"/>
  <c r="AE303" i="100"/>
  <c r="S44" i="100"/>
  <c r="AC116" i="100"/>
  <c r="AG116" i="100" s="1"/>
  <c r="AC137" i="100"/>
  <c r="AF137" i="100" s="1"/>
  <c r="AE159" i="100"/>
  <c r="AE108" i="100"/>
  <c r="AE109" i="100"/>
  <c r="AG109" i="100" s="1"/>
  <c r="AE110" i="100"/>
  <c r="AS110" i="100" s="1"/>
  <c r="AW110" i="100" s="1"/>
  <c r="AC118" i="100"/>
  <c r="AE118" i="100"/>
  <c r="AE144" i="100"/>
  <c r="AE162" i="100"/>
  <c r="AC162" i="100"/>
  <c r="AE226" i="100"/>
  <c r="AC226" i="100"/>
  <c r="AE262" i="100"/>
  <c r="AC321" i="100"/>
  <c r="AR321" i="100" s="1"/>
  <c r="AV321" i="100" s="1"/>
  <c r="AE321" i="100"/>
  <c r="AE190" i="100"/>
  <c r="AE193" i="100"/>
  <c r="AS193" i="100" s="1"/>
  <c r="AW193" i="100" s="1"/>
  <c r="AC215" i="100"/>
  <c r="AG215" i="100" s="1"/>
  <c r="AE222" i="100"/>
  <c r="AC224" i="100"/>
  <c r="AE234" i="100"/>
  <c r="AE251" i="100"/>
  <c r="AS251" i="100" s="1"/>
  <c r="AW251" i="100" s="1"/>
  <c r="AE254" i="100"/>
  <c r="AE273" i="100"/>
  <c r="AG273" i="100" s="1"/>
  <c r="AE290" i="100"/>
  <c r="AS290" i="100" s="1"/>
  <c r="AW290" i="100" s="1"/>
  <c r="AE39" i="100"/>
  <c r="AC39" i="100"/>
  <c r="AC61" i="100"/>
  <c r="AE61" i="100"/>
  <c r="AE67" i="100"/>
  <c r="AE74" i="100"/>
  <c r="AC74" i="100"/>
  <c r="AE92" i="100"/>
  <c r="AC92" i="100"/>
  <c r="AC112" i="100"/>
  <c r="AR112" i="100" s="1"/>
  <c r="AV112" i="100" s="1"/>
  <c r="AE112" i="100"/>
  <c r="AE122" i="100"/>
  <c r="AF122" i="100" s="1"/>
  <c r="S149" i="100"/>
  <c r="AC182" i="100"/>
  <c r="AE182" i="100"/>
  <c r="AC205" i="100"/>
  <c r="AE205" i="100"/>
  <c r="AE252" i="100"/>
  <c r="AC252" i="100"/>
  <c r="AE81" i="100"/>
  <c r="AC81" i="100"/>
  <c r="AC87" i="100"/>
  <c r="AC121" i="100"/>
  <c r="AR121" i="100" s="1"/>
  <c r="AE121" i="100"/>
  <c r="AE148" i="100"/>
  <c r="AC148" i="100"/>
  <c r="AE188" i="100"/>
  <c r="AC188" i="100"/>
  <c r="AE283" i="100"/>
  <c r="AC283" i="100"/>
  <c r="AE25" i="100"/>
  <c r="AF25" i="100" s="1"/>
  <c r="AC50" i="100"/>
  <c r="AE51" i="100"/>
  <c r="AS51" i="100" s="1"/>
  <c r="AW51" i="100" s="1"/>
  <c r="R71" i="100"/>
  <c r="AE90" i="100"/>
  <c r="S102" i="100"/>
  <c r="AC113" i="100"/>
  <c r="AF113" i="100" s="1"/>
  <c r="AC115" i="100"/>
  <c r="AC120" i="100"/>
  <c r="AF120" i="100" s="1"/>
  <c r="S133" i="100"/>
  <c r="AE320" i="100"/>
  <c r="AC320" i="100"/>
  <c r="AR320" i="100" s="1"/>
  <c r="AV320" i="100" s="1"/>
  <c r="AE276" i="100"/>
  <c r="AC276" i="100"/>
  <c r="AR276" i="100" s="1"/>
  <c r="AV276" i="100" s="1"/>
  <c r="AC311" i="100"/>
  <c r="AE187" i="100"/>
  <c r="AF187" i="100" s="1"/>
  <c r="AE217" i="100"/>
  <c r="AF217" i="100" s="1"/>
  <c r="AE249" i="100"/>
  <c r="AF249" i="100" s="1"/>
  <c r="AE250" i="100"/>
  <c r="AC250" i="100"/>
  <c r="S260" i="100"/>
  <c r="R264" i="100"/>
  <c r="AE301" i="100"/>
  <c r="AF301" i="100" s="1"/>
  <c r="AC313" i="100"/>
  <c r="R244" i="100"/>
  <c r="AC267" i="100"/>
  <c r="AR267" i="100" s="1"/>
  <c r="AV267" i="100" s="1"/>
  <c r="AE269" i="100"/>
  <c r="AF269" i="100" s="1"/>
  <c r="AC292" i="100"/>
  <c r="AG292" i="100" s="1"/>
  <c r="AC309" i="100"/>
  <c r="AF309" i="100" s="1"/>
  <c r="S70" i="100"/>
  <c r="S51" i="100"/>
  <c r="S21" i="100"/>
  <c r="AC147" i="100"/>
  <c r="AE147" i="100"/>
  <c r="AC29" i="100"/>
  <c r="AS29" i="100" s="1"/>
  <c r="AW29" i="100" s="1"/>
  <c r="AC73" i="100"/>
  <c r="AR73" i="100" s="1"/>
  <c r="AV73" i="100" s="1"/>
  <c r="AC36" i="100"/>
  <c r="AG36" i="100" s="1"/>
  <c r="AE44" i="100"/>
  <c r="AE60" i="100"/>
  <c r="AC60" i="100"/>
  <c r="AC62" i="100"/>
  <c r="AC98" i="100"/>
  <c r="AE98" i="100"/>
  <c r="AE10" i="100"/>
  <c r="AE12" i="100"/>
  <c r="AE14" i="100"/>
  <c r="AE16" i="100"/>
  <c r="AE18" i="100"/>
  <c r="AE20" i="100"/>
  <c r="AE22" i="100"/>
  <c r="AE23" i="100"/>
  <c r="AS23" i="100" s="1"/>
  <c r="AW23" i="100" s="1"/>
  <c r="AE31" i="100"/>
  <c r="AF31" i="100" s="1"/>
  <c r="S41" i="100"/>
  <c r="AE41" i="100"/>
  <c r="AF41" i="100" s="1"/>
  <c r="AC58" i="100"/>
  <c r="AF58" i="100" s="1"/>
  <c r="S69" i="100"/>
  <c r="AE78" i="100"/>
  <c r="AC86" i="100"/>
  <c r="AG86" i="100" s="1"/>
  <c r="AE88" i="100"/>
  <c r="AC88" i="100"/>
  <c r="AC96" i="100"/>
  <c r="AR96" i="100" s="1"/>
  <c r="AV96" i="100" s="1"/>
  <c r="R101" i="100"/>
  <c r="R105" i="100"/>
  <c r="R111" i="100"/>
  <c r="I124" i="100"/>
  <c r="R124" i="100" s="1"/>
  <c r="I130" i="100"/>
  <c r="R130" i="100" s="1"/>
  <c r="AE150" i="100"/>
  <c r="AC150" i="100"/>
  <c r="AC42" i="100"/>
  <c r="AR42" i="100" s="1"/>
  <c r="AV42" i="100" s="1"/>
  <c r="AE42" i="100"/>
  <c r="AC103" i="100"/>
  <c r="AR103" i="100" s="1"/>
  <c r="AV103" i="100" s="1"/>
  <c r="K106" i="100"/>
  <c r="R106" i="100" s="1"/>
  <c r="AC125" i="100"/>
  <c r="AG125" i="100" s="1"/>
  <c r="AE183" i="100"/>
  <c r="AC183" i="100"/>
  <c r="S13" i="100"/>
  <c r="AC100" i="100"/>
  <c r="AG100" i="100" s="1"/>
  <c r="AC47" i="100"/>
  <c r="AE49" i="100"/>
  <c r="AE56" i="100"/>
  <c r="AC56" i="100"/>
  <c r="AC64" i="100"/>
  <c r="AF64" i="100" s="1"/>
  <c r="Y70" i="100"/>
  <c r="AR70" i="100" s="1"/>
  <c r="AV70" i="100" s="1"/>
  <c r="AC77" i="100"/>
  <c r="AR77" i="100" s="1"/>
  <c r="AV77" i="100" s="1"/>
  <c r="AC106" i="100"/>
  <c r="AE106" i="100"/>
  <c r="AC128" i="100"/>
  <c r="AE128" i="100"/>
  <c r="AC155" i="100"/>
  <c r="AE155" i="100"/>
  <c r="AE164" i="100"/>
  <c r="AC164" i="100"/>
  <c r="AE216" i="100"/>
  <c r="AC216" i="100"/>
  <c r="AC91" i="100"/>
  <c r="AR91" i="100" s="1"/>
  <c r="AV91" i="100" s="1"/>
  <c r="AC97" i="100"/>
  <c r="AS97" i="100" s="1"/>
  <c r="AW97" i="100" s="1"/>
  <c r="AC99" i="100"/>
  <c r="AG99" i="100" s="1"/>
  <c r="AC104" i="100"/>
  <c r="AG104" i="100" s="1"/>
  <c r="AE135" i="100"/>
  <c r="AC135" i="100"/>
  <c r="AE140" i="100"/>
  <c r="AE142" i="100"/>
  <c r="AC142" i="100"/>
  <c r="I153" i="100"/>
  <c r="R153" i="100" s="1"/>
  <c r="W154" i="100"/>
  <c r="AC154" i="100"/>
  <c r="AC161" i="100"/>
  <c r="AE161" i="100"/>
  <c r="AC165" i="100"/>
  <c r="AG165" i="100" s="1"/>
  <c r="AC167" i="100"/>
  <c r="AG167" i="100" s="1"/>
  <c r="AC171" i="100"/>
  <c r="AF171" i="100" s="1"/>
  <c r="AC172" i="100"/>
  <c r="AF172" i="100" s="1"/>
  <c r="AC174" i="100"/>
  <c r="AE174" i="100"/>
  <c r="AC184" i="100"/>
  <c r="AE184" i="100"/>
  <c r="AE152" i="100"/>
  <c r="AC152" i="100"/>
  <c r="AC175" i="100"/>
  <c r="AE175" i="100"/>
  <c r="AE178" i="100"/>
  <c r="AC178" i="100"/>
  <c r="AR178" i="100" s="1"/>
  <c r="AV178" i="100" s="1"/>
  <c r="AC186" i="100"/>
  <c r="AE186" i="100"/>
  <c r="S188" i="100"/>
  <c r="S204" i="100"/>
  <c r="Y216" i="100"/>
  <c r="Y218" i="100"/>
  <c r="AE134" i="100"/>
  <c r="AF134" i="100" s="1"/>
  <c r="W138" i="100"/>
  <c r="AE139" i="100"/>
  <c r="AF139" i="100" s="1"/>
  <c r="AE141" i="100"/>
  <c r="AF141" i="100" s="1"/>
  <c r="W144" i="100"/>
  <c r="AC145" i="100"/>
  <c r="AE145" i="100"/>
  <c r="AC151" i="100"/>
  <c r="AE151" i="100"/>
  <c r="S158" i="100"/>
  <c r="AE163" i="100"/>
  <c r="AC163" i="100"/>
  <c r="AE170" i="100"/>
  <c r="AC170" i="100"/>
  <c r="AE179" i="100"/>
  <c r="AG179" i="100" s="1"/>
  <c r="AC180" i="100"/>
  <c r="AC208" i="100"/>
  <c r="AE208" i="100"/>
  <c r="AE220" i="100"/>
  <c r="AC220" i="100"/>
  <c r="AC264" i="100"/>
  <c r="AE264" i="100"/>
  <c r="S140" i="100"/>
  <c r="AE169" i="100"/>
  <c r="AC169" i="100"/>
  <c r="R193" i="100"/>
  <c r="AE198" i="100"/>
  <c r="AF198" i="100" s="1"/>
  <c r="AE200" i="100"/>
  <c r="AE218" i="100"/>
  <c r="AC218" i="100"/>
  <c r="AC305" i="100"/>
  <c r="AE305" i="100"/>
  <c r="S211" i="100"/>
  <c r="AE326" i="100"/>
  <c r="AC326" i="100"/>
  <c r="S203" i="100"/>
  <c r="R209" i="100"/>
  <c r="AE214" i="100"/>
  <c r="AC214" i="100"/>
  <c r="AR214" i="100" s="1"/>
  <c r="AV214" i="100" s="1"/>
  <c r="AC240" i="100"/>
  <c r="AE240" i="100"/>
  <c r="AE318" i="100"/>
  <c r="AC318" i="100"/>
  <c r="AR318" i="100" s="1"/>
  <c r="AV318" i="100" s="1"/>
  <c r="R226" i="100"/>
  <c r="R228" i="100"/>
  <c r="AC244" i="100"/>
  <c r="AE244" i="100"/>
  <c r="AE268" i="100"/>
  <c r="AC268" i="100"/>
  <c r="S272" i="100"/>
  <c r="AC272" i="100"/>
  <c r="AE272" i="100"/>
  <c r="AC286" i="100"/>
  <c r="AE286" i="100"/>
  <c r="AE314" i="100"/>
  <c r="AC314" i="100"/>
  <c r="AE329" i="100"/>
  <c r="AC329" i="100"/>
  <c r="R232" i="100"/>
  <c r="AC246" i="100"/>
  <c r="AE246" i="100"/>
  <c r="AC279" i="100"/>
  <c r="AE279" i="100"/>
  <c r="AE288" i="100"/>
  <c r="AC288" i="100"/>
  <c r="S294" i="100"/>
  <c r="AR301" i="100"/>
  <c r="AV301" i="100" s="1"/>
  <c r="R305" i="100"/>
  <c r="AC319" i="100"/>
  <c r="AE319" i="100"/>
  <c r="R217" i="100"/>
  <c r="R234" i="100"/>
  <c r="S254" i="100"/>
  <c r="AE270" i="100"/>
  <c r="AS270" i="100" s="1"/>
  <c r="AW270" i="100" s="1"/>
  <c r="R274" i="100"/>
  <c r="S275" i="100"/>
  <c r="AC275" i="100"/>
  <c r="AE275" i="100"/>
  <c r="AC282" i="100"/>
  <c r="AR282" i="100" s="1"/>
  <c r="AV282" i="100" s="1"/>
  <c r="AE282" i="100"/>
  <c r="AE298" i="100"/>
  <c r="S301" i="100"/>
  <c r="AC322" i="100"/>
  <c r="AE322" i="100"/>
  <c r="AE324" i="100"/>
  <c r="AC324" i="100"/>
  <c r="R249" i="100"/>
  <c r="AE277" i="100"/>
  <c r="AC277" i="100"/>
  <c r="AR277" i="100" s="1"/>
  <c r="S292" i="100"/>
  <c r="R303" i="100"/>
  <c r="R307" i="100"/>
  <c r="AE331" i="100"/>
  <c r="S296" i="100"/>
  <c r="W10" i="100"/>
  <c r="AR10" i="100" s="1"/>
  <c r="AV10" i="100" s="1"/>
  <c r="R17" i="100"/>
  <c r="S20" i="100"/>
  <c r="R20" i="100"/>
  <c r="R113" i="100"/>
  <c r="AB342" i="100"/>
  <c r="AB339" i="100"/>
  <c r="AB336" i="100"/>
  <c r="AB337" i="100"/>
  <c r="AB345" i="100"/>
  <c r="AB343" i="100"/>
  <c r="AB338" i="100"/>
  <c r="AB341" i="100"/>
  <c r="AB340" i="100"/>
  <c r="AB344" i="100"/>
  <c r="AC9" i="100"/>
  <c r="R11" i="100"/>
  <c r="W12" i="100"/>
  <c r="S14" i="100"/>
  <c r="R14" i="100"/>
  <c r="S17" i="100"/>
  <c r="AE17" i="100"/>
  <c r="AC17" i="100"/>
  <c r="AR17" i="100" s="1"/>
  <c r="AV17" i="100" s="1"/>
  <c r="R19" i="100"/>
  <c r="W20" i="100"/>
  <c r="R22" i="100"/>
  <c r="S22" i="100"/>
  <c r="S24" i="100"/>
  <c r="R24" i="100"/>
  <c r="AR40" i="100"/>
  <c r="AV40" i="100" s="1"/>
  <c r="R56" i="100"/>
  <c r="R103" i="100"/>
  <c r="R114" i="100"/>
  <c r="AE15" i="100"/>
  <c r="AC15" i="100"/>
  <c r="W18" i="100"/>
  <c r="X337" i="100"/>
  <c r="X345" i="100"/>
  <c r="X344" i="100"/>
  <c r="X343" i="100"/>
  <c r="X341" i="100"/>
  <c r="X340" i="100"/>
  <c r="X338" i="100"/>
  <c r="X342" i="100"/>
  <c r="X336" i="100"/>
  <c r="X339" i="100"/>
  <c r="Y9" i="100"/>
  <c r="R10" i="100"/>
  <c r="S10" i="100"/>
  <c r="AC13" i="100"/>
  <c r="AE13" i="100"/>
  <c r="W16" i="100"/>
  <c r="AR16" i="100" s="1"/>
  <c r="AV16" i="100" s="1"/>
  <c r="S18" i="100"/>
  <c r="R18" i="100"/>
  <c r="AE21" i="100"/>
  <c r="AC21" i="100"/>
  <c r="S28" i="100"/>
  <c r="AR28" i="100"/>
  <c r="AV28" i="100" s="1"/>
  <c r="R28" i="100"/>
  <c r="R29" i="100"/>
  <c r="R77" i="100"/>
  <c r="R12" i="100"/>
  <c r="S12" i="100"/>
  <c r="S26" i="100"/>
  <c r="R26" i="100"/>
  <c r="R45" i="100"/>
  <c r="S45" i="100"/>
  <c r="R78" i="100"/>
  <c r="S11" i="100"/>
  <c r="AC11" i="100"/>
  <c r="AE11" i="100"/>
  <c r="R13" i="100"/>
  <c r="W14" i="100"/>
  <c r="AR14" i="100" s="1"/>
  <c r="AV14" i="100" s="1"/>
  <c r="S16" i="100"/>
  <c r="R16" i="100"/>
  <c r="S19" i="100"/>
  <c r="AC19" i="100"/>
  <c r="AE19" i="100"/>
  <c r="R21" i="100"/>
  <c r="W22" i="100"/>
  <c r="R23" i="100"/>
  <c r="AR23" i="100"/>
  <c r="AV23" i="100" s="1"/>
  <c r="S30" i="100"/>
  <c r="R30" i="100"/>
  <c r="AR30" i="100"/>
  <c r="AV30" i="100" s="1"/>
  <c r="R31" i="100"/>
  <c r="AR31" i="100"/>
  <c r="AV31" i="100" s="1"/>
  <c r="R59" i="100"/>
  <c r="S59" i="100"/>
  <c r="R64" i="100"/>
  <c r="R86" i="100"/>
  <c r="R39" i="100"/>
  <c r="I50" i="100"/>
  <c r="S50" i="100" s="1"/>
  <c r="AR51" i="100"/>
  <c r="AV51" i="100" s="1"/>
  <c r="S52" i="100"/>
  <c r="R55" i="100"/>
  <c r="R58" i="100"/>
  <c r="W67" i="100"/>
  <c r="I83" i="100"/>
  <c r="S83" i="100" s="1"/>
  <c r="S84" i="100"/>
  <c r="W87" i="100"/>
  <c r="I88" i="100"/>
  <c r="S88" i="100" s="1"/>
  <c r="S89" i="100"/>
  <c r="W90" i="100"/>
  <c r="S93" i="100"/>
  <c r="I94" i="100"/>
  <c r="S95" i="100"/>
  <c r="R107" i="100"/>
  <c r="S108" i="100"/>
  <c r="R115" i="100"/>
  <c r="S117" i="100"/>
  <c r="R123" i="100"/>
  <c r="I141" i="100"/>
  <c r="I146" i="100"/>
  <c r="S151" i="100"/>
  <c r="R151" i="100"/>
  <c r="H338" i="100"/>
  <c r="H342" i="100"/>
  <c r="H339" i="100"/>
  <c r="H336" i="100"/>
  <c r="H345" i="100"/>
  <c r="H343" i="100"/>
  <c r="H337" i="100"/>
  <c r="H344" i="100"/>
  <c r="H340" i="100"/>
  <c r="H341" i="100"/>
  <c r="L336" i="100"/>
  <c r="L345" i="100"/>
  <c r="L344" i="100"/>
  <c r="L343" i="100"/>
  <c r="L341" i="100"/>
  <c r="L340" i="100"/>
  <c r="L337" i="100"/>
  <c r="L338" i="100"/>
  <c r="L339" i="100"/>
  <c r="L342" i="100"/>
  <c r="I25" i="100"/>
  <c r="S25" i="100" s="1"/>
  <c r="I27" i="100"/>
  <c r="I33" i="100"/>
  <c r="I36" i="100"/>
  <c r="S36" i="100" s="1"/>
  <c r="I37" i="100"/>
  <c r="R42" i="100"/>
  <c r="W44" i="100"/>
  <c r="R48" i="100"/>
  <c r="W50" i="100"/>
  <c r="AE57" i="100"/>
  <c r="AF57" i="100" s="1"/>
  <c r="AR57" i="100"/>
  <c r="AV57" i="100" s="1"/>
  <c r="I9" i="100"/>
  <c r="M9" i="100"/>
  <c r="V342" i="100"/>
  <c r="V339" i="100"/>
  <c r="V336" i="100"/>
  <c r="V337" i="100"/>
  <c r="V344" i="100"/>
  <c r="V341" i="100"/>
  <c r="V340" i="100"/>
  <c r="V345" i="100"/>
  <c r="V338" i="100"/>
  <c r="V343" i="100"/>
  <c r="I15" i="100"/>
  <c r="AC24" i="100"/>
  <c r="AF24" i="100" s="1"/>
  <c r="AC26" i="100"/>
  <c r="AS26" i="100" s="1"/>
  <c r="AW26" i="100" s="1"/>
  <c r="AC32" i="100"/>
  <c r="AF32" i="100" s="1"/>
  <c r="W33" i="100"/>
  <c r="W35" i="100"/>
  <c r="AC35" i="100"/>
  <c r="W37" i="100"/>
  <c r="R40" i="100"/>
  <c r="AR41" i="100"/>
  <c r="AV41" i="100" s="1"/>
  <c r="R41" i="100"/>
  <c r="S42" i="100"/>
  <c r="W43" i="100"/>
  <c r="AC43" i="100"/>
  <c r="AC45" i="100"/>
  <c r="AS45" i="100" s="1"/>
  <c r="AW45" i="100" s="1"/>
  <c r="S48" i="100"/>
  <c r="W49" i="100"/>
  <c r="W54" i="100"/>
  <c r="R57" i="100"/>
  <c r="AC59" i="100"/>
  <c r="AR59" i="100" s="1"/>
  <c r="AV59" i="100" s="1"/>
  <c r="K60" i="100"/>
  <c r="S60" i="100" s="1"/>
  <c r="S61" i="100"/>
  <c r="I63" i="100"/>
  <c r="S63" i="100" s="1"/>
  <c r="AE63" i="100"/>
  <c r="AF63" i="100" s="1"/>
  <c r="I68" i="100"/>
  <c r="AE68" i="100"/>
  <c r="AF68" i="100" s="1"/>
  <c r="R75" i="100"/>
  <c r="J342" i="100"/>
  <c r="J339" i="100"/>
  <c r="J336" i="100"/>
  <c r="J345" i="100"/>
  <c r="J343" i="100"/>
  <c r="J337" i="100"/>
  <c r="J338" i="100"/>
  <c r="J344" i="100"/>
  <c r="J340" i="100"/>
  <c r="J341" i="100"/>
  <c r="N345" i="100"/>
  <c r="N344" i="100"/>
  <c r="N343" i="100"/>
  <c r="N341" i="100"/>
  <c r="N340" i="100"/>
  <c r="N337" i="100"/>
  <c r="N338" i="100"/>
  <c r="N339" i="100"/>
  <c r="N336" i="100"/>
  <c r="N342" i="100"/>
  <c r="W9" i="100"/>
  <c r="AN345" i="100"/>
  <c r="AN344" i="100"/>
  <c r="AN343" i="100"/>
  <c r="AN341" i="100"/>
  <c r="AN336" i="100"/>
  <c r="AN340" i="100"/>
  <c r="AN339" i="100"/>
  <c r="AN342" i="100"/>
  <c r="AN337" i="100"/>
  <c r="AN338" i="100"/>
  <c r="S23" i="100"/>
  <c r="AE28" i="100"/>
  <c r="AS28" i="100" s="1"/>
  <c r="AW28" i="100" s="1"/>
  <c r="S29" i="100"/>
  <c r="AE30" i="100"/>
  <c r="AS30" i="100" s="1"/>
  <c r="AW30" i="100" s="1"/>
  <c r="S31" i="100"/>
  <c r="I32" i="100"/>
  <c r="I34" i="100"/>
  <c r="AE34" i="100"/>
  <c r="AF34" i="100" s="1"/>
  <c r="I38" i="100"/>
  <c r="AE38" i="100"/>
  <c r="AF38" i="100" s="1"/>
  <c r="S40" i="100"/>
  <c r="S43" i="100"/>
  <c r="R44" i="100"/>
  <c r="R46" i="100"/>
  <c r="W47" i="100"/>
  <c r="R52" i="100"/>
  <c r="K53" i="100"/>
  <c r="AR53" i="100" s="1"/>
  <c r="AV53" i="100" s="1"/>
  <c r="S57" i="100"/>
  <c r="R62" i="100"/>
  <c r="W62" i="100"/>
  <c r="AE65" i="100"/>
  <c r="AF65" i="100" s="1"/>
  <c r="I66" i="100"/>
  <c r="K67" i="100"/>
  <c r="R70" i="100"/>
  <c r="AE72" i="100"/>
  <c r="AF72" i="100" s="1"/>
  <c r="S73" i="100"/>
  <c r="I74" i="100"/>
  <c r="S75" i="100"/>
  <c r="W78" i="100"/>
  <c r="S79" i="100"/>
  <c r="S80" i="100"/>
  <c r="R84" i="100"/>
  <c r="R85" i="100"/>
  <c r="AR85" i="100"/>
  <c r="AV85" i="100" s="1"/>
  <c r="S87" i="100"/>
  <c r="R89" i="100"/>
  <c r="S90" i="100"/>
  <c r="S91" i="100"/>
  <c r="R93" i="100"/>
  <c r="R95" i="100"/>
  <c r="R96" i="100"/>
  <c r="R97" i="100"/>
  <c r="S98" i="100"/>
  <c r="S99" i="100"/>
  <c r="S103" i="100"/>
  <c r="T103" i="100" s="1"/>
  <c r="S104" i="100"/>
  <c r="W105" i="100"/>
  <c r="AC105" i="100"/>
  <c r="AE105" i="100"/>
  <c r="AE107" i="100"/>
  <c r="AC107" i="100"/>
  <c r="AR107" i="100" s="1"/>
  <c r="AV107" i="100" s="1"/>
  <c r="R108" i="100"/>
  <c r="I109" i="100"/>
  <c r="S109" i="100" s="1"/>
  <c r="R110" i="100"/>
  <c r="AR110" i="100"/>
  <c r="AV110" i="100" s="1"/>
  <c r="S111" i="100"/>
  <c r="W114" i="100"/>
  <c r="S115" i="100"/>
  <c r="R117" i="100"/>
  <c r="S118" i="100"/>
  <c r="I120" i="100"/>
  <c r="K122" i="100"/>
  <c r="S123" i="100"/>
  <c r="W124" i="100"/>
  <c r="AE126" i="100"/>
  <c r="AC126" i="100"/>
  <c r="AR126" i="100" s="1"/>
  <c r="AV126" i="100" s="1"/>
  <c r="S127" i="100"/>
  <c r="S129" i="100"/>
  <c r="W133" i="100"/>
  <c r="AR133" i="100" s="1"/>
  <c r="AV133" i="100" s="1"/>
  <c r="AE133" i="100"/>
  <c r="I135" i="100"/>
  <c r="S135" i="100" s="1"/>
  <c r="R43" i="100"/>
  <c r="AE48" i="100"/>
  <c r="AC48" i="100"/>
  <c r="S72" i="100"/>
  <c r="R79" i="100"/>
  <c r="R80" i="100"/>
  <c r="R99" i="100"/>
  <c r="S101" i="100"/>
  <c r="T101" i="100" s="1"/>
  <c r="I116" i="100"/>
  <c r="R126" i="100"/>
  <c r="W127" i="100"/>
  <c r="AR127" i="100" s="1"/>
  <c r="AV127" i="100" s="1"/>
  <c r="P338" i="100"/>
  <c r="P342" i="100"/>
  <c r="P339" i="100"/>
  <c r="P344" i="100"/>
  <c r="P341" i="100"/>
  <c r="P340" i="100"/>
  <c r="P336" i="100"/>
  <c r="P345" i="100"/>
  <c r="P337" i="100"/>
  <c r="P343" i="100"/>
  <c r="AP345" i="100"/>
  <c r="AP344" i="100"/>
  <c r="AP343" i="100"/>
  <c r="AP341" i="100"/>
  <c r="AP336" i="100"/>
  <c r="AP337" i="100"/>
  <c r="AP340" i="100"/>
  <c r="AP339" i="100"/>
  <c r="AP342" i="100"/>
  <c r="AP338" i="100"/>
  <c r="I35" i="100"/>
  <c r="K49" i="100"/>
  <c r="R61" i="100"/>
  <c r="K65" i="100"/>
  <c r="W66" i="100"/>
  <c r="AC66" i="100"/>
  <c r="W69" i="100"/>
  <c r="AC69" i="100"/>
  <c r="AE69" i="100"/>
  <c r="W71" i="100"/>
  <c r="AR71" i="100" s="1"/>
  <c r="AV71" i="100" s="1"/>
  <c r="R72" i="100"/>
  <c r="AR72" i="100"/>
  <c r="AV72" i="100" s="1"/>
  <c r="AE75" i="100"/>
  <c r="AC75" i="100"/>
  <c r="I81" i="100"/>
  <c r="O82" i="100"/>
  <c r="AC82" i="100"/>
  <c r="AF82" i="100" s="1"/>
  <c r="W83" i="100"/>
  <c r="AR89" i="100"/>
  <c r="AV89" i="100" s="1"/>
  <c r="I92" i="100"/>
  <c r="S92" i="100" s="1"/>
  <c r="AC93" i="100"/>
  <c r="AF93" i="100" s="1"/>
  <c r="W94" i="100"/>
  <c r="I100" i="100"/>
  <c r="S100" i="100" s="1"/>
  <c r="AC101" i="100"/>
  <c r="R102" i="100"/>
  <c r="S105" i="100"/>
  <c r="S107" i="100"/>
  <c r="W108" i="100"/>
  <c r="AR108" i="100" s="1"/>
  <c r="AV108" i="100" s="1"/>
  <c r="AE111" i="100"/>
  <c r="AC111" i="100"/>
  <c r="AR111" i="100" s="1"/>
  <c r="AV111" i="100" s="1"/>
  <c r="W117" i="100"/>
  <c r="AC119" i="100"/>
  <c r="AE119" i="100"/>
  <c r="W123" i="100"/>
  <c r="AC123" i="100"/>
  <c r="I125" i="100"/>
  <c r="S126" i="100"/>
  <c r="R131" i="100"/>
  <c r="S131" i="100"/>
  <c r="I134" i="100"/>
  <c r="S134" i="100" s="1"/>
  <c r="R143" i="100"/>
  <c r="S143" i="100"/>
  <c r="S147" i="100"/>
  <c r="R147" i="100"/>
  <c r="W151" i="100"/>
  <c r="S155" i="100"/>
  <c r="R155" i="100"/>
  <c r="R51" i="100"/>
  <c r="S71" i="100"/>
  <c r="R91" i="100"/>
  <c r="W98" i="100"/>
  <c r="AC102" i="100"/>
  <c r="AE102" i="100"/>
  <c r="W118" i="100"/>
  <c r="W129" i="100"/>
  <c r="S39" i="100"/>
  <c r="Y39" i="100"/>
  <c r="K54" i="100"/>
  <c r="S55" i="100"/>
  <c r="Z345" i="100"/>
  <c r="Z344" i="100"/>
  <c r="Z343" i="100"/>
  <c r="Z341" i="100"/>
  <c r="Z340" i="100"/>
  <c r="Z338" i="100"/>
  <c r="Z342" i="100"/>
  <c r="Z336" i="100"/>
  <c r="Z337" i="100"/>
  <c r="Z339" i="100"/>
  <c r="AQ9" i="100"/>
  <c r="AE40" i="100"/>
  <c r="AF40" i="100" s="1"/>
  <c r="W46" i="100"/>
  <c r="I47" i="100"/>
  <c r="AE52" i="100"/>
  <c r="AC52" i="100"/>
  <c r="W55" i="100"/>
  <c r="AG55" i="100" s="1"/>
  <c r="R69" i="100"/>
  <c r="AE71" i="100"/>
  <c r="R73" i="100"/>
  <c r="R76" i="100"/>
  <c r="W76" i="100"/>
  <c r="AR76" i="100" s="1"/>
  <c r="AV76" i="100" s="1"/>
  <c r="S78" i="100"/>
  <c r="T78" i="100" s="1"/>
  <c r="W79" i="100"/>
  <c r="AC79" i="100"/>
  <c r="AE84" i="100"/>
  <c r="AC84" i="100"/>
  <c r="R87" i="100"/>
  <c r="AE89" i="100"/>
  <c r="AF89" i="100" s="1"/>
  <c r="R90" i="100"/>
  <c r="AE95" i="100"/>
  <c r="AC95" i="100"/>
  <c r="R98" i="100"/>
  <c r="R104" i="100"/>
  <c r="R112" i="100"/>
  <c r="S114" i="100"/>
  <c r="W115" i="100"/>
  <c r="R118" i="100"/>
  <c r="I119" i="100"/>
  <c r="S119" i="100" s="1"/>
  <c r="W119" i="100"/>
  <c r="I128" i="100"/>
  <c r="S128" i="100" s="1"/>
  <c r="AC130" i="100"/>
  <c r="AE130" i="100"/>
  <c r="K136" i="100"/>
  <c r="K139" i="100"/>
  <c r="W140" i="100"/>
  <c r="I142" i="100"/>
  <c r="W147" i="100"/>
  <c r="S56" i="100"/>
  <c r="S58" i="100"/>
  <c r="S62" i="100"/>
  <c r="S64" i="100"/>
  <c r="S76" i="100"/>
  <c r="S77" i="100"/>
  <c r="S85" i="100"/>
  <c r="S86" i="100"/>
  <c r="S96" i="100"/>
  <c r="S97" i="100"/>
  <c r="S112" i="100"/>
  <c r="S113" i="100"/>
  <c r="AE124" i="100"/>
  <c r="R127" i="100"/>
  <c r="AE127" i="100"/>
  <c r="R129" i="100"/>
  <c r="W131" i="100"/>
  <c r="AE131" i="100"/>
  <c r="R133" i="100"/>
  <c r="I137" i="100"/>
  <c r="S137" i="100" s="1"/>
  <c r="R140" i="100"/>
  <c r="W143" i="100"/>
  <c r="AE143" i="100"/>
  <c r="W145" i="100"/>
  <c r="I148" i="100"/>
  <c r="I152" i="100"/>
  <c r="S152" i="100" s="1"/>
  <c r="S156" i="100"/>
  <c r="AE156" i="100"/>
  <c r="AC156" i="100"/>
  <c r="W157" i="100"/>
  <c r="S160" i="100"/>
  <c r="AE160" i="100"/>
  <c r="AC160" i="100"/>
  <c r="W161" i="100"/>
  <c r="R171" i="100"/>
  <c r="W174" i="100"/>
  <c r="W182" i="100"/>
  <c r="W186" i="100"/>
  <c r="W190" i="100"/>
  <c r="S159" i="100"/>
  <c r="R159" i="100"/>
  <c r="I165" i="100"/>
  <c r="S165" i="100" s="1"/>
  <c r="I169" i="100"/>
  <c r="S169" i="100" s="1"/>
  <c r="R192" i="100"/>
  <c r="AE201" i="100"/>
  <c r="AC201" i="100"/>
  <c r="W155" i="100"/>
  <c r="AE158" i="100"/>
  <c r="AC158" i="100"/>
  <c r="W159" i="100"/>
  <c r="I162" i="100"/>
  <c r="S162" i="100" s="1"/>
  <c r="I170" i="100"/>
  <c r="S170" i="100" s="1"/>
  <c r="I173" i="100"/>
  <c r="AE173" i="100"/>
  <c r="AC173" i="100"/>
  <c r="S176" i="100"/>
  <c r="R176" i="100"/>
  <c r="I179" i="100"/>
  <c r="I181" i="100"/>
  <c r="S181" i="100" s="1"/>
  <c r="AE181" i="100"/>
  <c r="AC181" i="100"/>
  <c r="I183" i="100"/>
  <c r="S183" i="100" s="1"/>
  <c r="I185" i="100"/>
  <c r="S185" i="100" s="1"/>
  <c r="AE185" i="100"/>
  <c r="AC185" i="100"/>
  <c r="I187" i="100"/>
  <c r="I189" i="100"/>
  <c r="S189" i="100" s="1"/>
  <c r="AE189" i="100"/>
  <c r="AC189" i="100"/>
  <c r="R190" i="100"/>
  <c r="I191" i="100"/>
  <c r="S191" i="100" s="1"/>
  <c r="AE194" i="100"/>
  <c r="AC194" i="100"/>
  <c r="R200" i="100"/>
  <c r="AC209" i="100"/>
  <c r="AR209" i="100" s="1"/>
  <c r="AV209" i="100" s="1"/>
  <c r="AE209" i="100"/>
  <c r="W130" i="100"/>
  <c r="I132" i="100"/>
  <c r="I138" i="100"/>
  <c r="I144" i="100"/>
  <c r="S144" i="100" s="1"/>
  <c r="S145" i="100"/>
  <c r="R145" i="100"/>
  <c r="AG146" i="100"/>
  <c r="AE149" i="100"/>
  <c r="AC149" i="100"/>
  <c r="AE153" i="100"/>
  <c r="AC153" i="100"/>
  <c r="S157" i="100"/>
  <c r="R157" i="100"/>
  <c r="S161" i="100"/>
  <c r="R161" i="100"/>
  <c r="I167" i="100"/>
  <c r="S167" i="100" s="1"/>
  <c r="I172" i="100"/>
  <c r="Y173" i="100"/>
  <c r="AC176" i="100"/>
  <c r="AE176" i="100"/>
  <c r="AR177" i="100"/>
  <c r="AV177" i="100" s="1"/>
  <c r="R177" i="100"/>
  <c r="R178" i="100"/>
  <c r="Y181" i="100"/>
  <c r="Y185" i="100"/>
  <c r="Y189" i="100"/>
  <c r="I194" i="100"/>
  <c r="S194" i="100" s="1"/>
  <c r="R196" i="100"/>
  <c r="M206" i="100"/>
  <c r="S206" i="100" s="1"/>
  <c r="R149" i="100"/>
  <c r="W149" i="100"/>
  <c r="I150" i="100"/>
  <c r="S150" i="100" s="1"/>
  <c r="W153" i="100"/>
  <c r="I154" i="100"/>
  <c r="S154" i="100" s="1"/>
  <c r="R156" i="100"/>
  <c r="W156" i="100"/>
  <c r="R158" i="100"/>
  <c r="W158" i="100"/>
  <c r="R160" i="100"/>
  <c r="W160" i="100"/>
  <c r="I163" i="100"/>
  <c r="S163" i="100" s="1"/>
  <c r="I164" i="100"/>
  <c r="S164" i="100" s="1"/>
  <c r="I166" i="100"/>
  <c r="I168" i="100"/>
  <c r="S171" i="100"/>
  <c r="K174" i="100"/>
  <c r="S174" i="100" s="1"/>
  <c r="I175" i="100"/>
  <c r="S177" i="100"/>
  <c r="S178" i="100"/>
  <c r="S180" i="100"/>
  <c r="Y180" i="100"/>
  <c r="K182" i="100"/>
  <c r="S184" i="100"/>
  <c r="Y184" i="100"/>
  <c r="K186" i="100"/>
  <c r="Y188" i="100"/>
  <c r="S190" i="100"/>
  <c r="S192" i="100"/>
  <c r="AC195" i="100"/>
  <c r="AE195" i="100"/>
  <c r="W196" i="100"/>
  <c r="AR196" i="100" s="1"/>
  <c r="AV196" i="100" s="1"/>
  <c r="AF197" i="100"/>
  <c r="K202" i="100"/>
  <c r="R202" i="100" s="1"/>
  <c r="I210" i="100"/>
  <c r="AR211" i="100"/>
  <c r="AV211" i="100" s="1"/>
  <c r="I218" i="100"/>
  <c r="Y223" i="100"/>
  <c r="S168" i="100"/>
  <c r="S193" i="100"/>
  <c r="AR193" i="100"/>
  <c r="AV193" i="100" s="1"/>
  <c r="AC199" i="100"/>
  <c r="AE199" i="100"/>
  <c r="W201" i="100"/>
  <c r="R238" i="100"/>
  <c r="I243" i="100"/>
  <c r="S243" i="100" s="1"/>
  <c r="R180" i="100"/>
  <c r="R184" i="100"/>
  <c r="R188" i="100"/>
  <c r="S196" i="100"/>
  <c r="S199" i="100"/>
  <c r="R199" i="100"/>
  <c r="I201" i="100"/>
  <c r="AC207" i="100"/>
  <c r="AE207" i="100"/>
  <c r="S208" i="100"/>
  <c r="W213" i="100"/>
  <c r="AE213" i="100"/>
  <c r="AC213" i="100"/>
  <c r="R222" i="100"/>
  <c r="S242" i="100"/>
  <c r="R242" i="100"/>
  <c r="I195" i="100"/>
  <c r="AG197" i="100"/>
  <c r="I198" i="100"/>
  <c r="S200" i="100"/>
  <c r="AC202" i="100"/>
  <c r="AG202" i="100" s="1"/>
  <c r="R203" i="100"/>
  <c r="R204" i="100"/>
  <c r="Y208" i="100"/>
  <c r="S209" i="100"/>
  <c r="R211" i="100"/>
  <c r="R214" i="100"/>
  <c r="I215" i="100"/>
  <c r="S221" i="100"/>
  <c r="W222" i="100"/>
  <c r="AR222" i="100" s="1"/>
  <c r="AV222" i="100" s="1"/>
  <c r="AE223" i="100"/>
  <c r="AC223" i="100"/>
  <c r="M225" i="100"/>
  <c r="S225" i="100" s="1"/>
  <c r="W242" i="100"/>
  <c r="AR242" i="100" s="1"/>
  <c r="AV242" i="100" s="1"/>
  <c r="I207" i="100"/>
  <c r="S207" i="100" s="1"/>
  <c r="R212" i="100"/>
  <c r="I213" i="100"/>
  <c r="AG219" i="100"/>
  <c r="AF219" i="100"/>
  <c r="W220" i="100"/>
  <c r="AE221" i="100"/>
  <c r="AC221" i="100"/>
  <c r="S223" i="100"/>
  <c r="W224" i="100"/>
  <c r="AE227" i="100"/>
  <c r="AC227" i="100"/>
  <c r="AE233" i="100"/>
  <c r="AC233" i="100"/>
  <c r="S235" i="100"/>
  <c r="I197" i="100"/>
  <c r="S197" i="100" s="1"/>
  <c r="W200" i="100"/>
  <c r="W203" i="100"/>
  <c r="AS203" i="100" s="1"/>
  <c r="AW203" i="100" s="1"/>
  <c r="W204" i="100"/>
  <c r="AC204" i="100"/>
  <c r="AE204" i="100"/>
  <c r="I205" i="100"/>
  <c r="S205" i="100" s="1"/>
  <c r="AC206" i="100"/>
  <c r="R208" i="100"/>
  <c r="AE211" i="100"/>
  <c r="AF211" i="100" s="1"/>
  <c r="I216" i="100"/>
  <c r="AS219" i="100"/>
  <c r="AW219" i="100" s="1"/>
  <c r="R219" i="100"/>
  <c r="R220" i="100"/>
  <c r="Y221" i="100"/>
  <c r="R224" i="100"/>
  <c r="AE229" i="100"/>
  <c r="AC229" i="100"/>
  <c r="AE239" i="100"/>
  <c r="AC239" i="100"/>
  <c r="R240" i="100"/>
  <c r="S212" i="100"/>
  <c r="S214" i="100"/>
  <c r="AR217" i="100"/>
  <c r="AV217" i="100" s="1"/>
  <c r="AR219" i="100"/>
  <c r="AV219" i="100" s="1"/>
  <c r="W226" i="100"/>
  <c r="W230" i="100"/>
  <c r="AE231" i="100"/>
  <c r="AC231" i="100"/>
  <c r="S234" i="100"/>
  <c r="W234" i="100"/>
  <c r="R239" i="100"/>
  <c r="AE241" i="100"/>
  <c r="AC241" i="100"/>
  <c r="AR241" i="100" s="1"/>
  <c r="AV241" i="100" s="1"/>
  <c r="I273" i="100"/>
  <c r="S273" i="100" s="1"/>
  <c r="AE284" i="100"/>
  <c r="AC284" i="100"/>
  <c r="R221" i="100"/>
  <c r="R223" i="100"/>
  <c r="Y229" i="100"/>
  <c r="S231" i="100"/>
  <c r="Y233" i="100"/>
  <c r="R235" i="100"/>
  <c r="S237" i="100"/>
  <c r="S238" i="100"/>
  <c r="W238" i="100"/>
  <c r="R248" i="100"/>
  <c r="W255" i="100"/>
  <c r="W212" i="100"/>
  <c r="S219" i="100"/>
  <c r="AE225" i="100"/>
  <c r="AC225" i="100"/>
  <c r="S227" i="100"/>
  <c r="S229" i="100"/>
  <c r="R230" i="100"/>
  <c r="S233" i="100"/>
  <c r="AE235" i="100"/>
  <c r="AC235" i="100"/>
  <c r="AE237" i="100"/>
  <c r="AC237" i="100"/>
  <c r="AR237" i="100" s="1"/>
  <c r="AV237" i="100" s="1"/>
  <c r="S239" i="100"/>
  <c r="R258" i="100"/>
  <c r="AE258" i="100"/>
  <c r="AC258" i="100"/>
  <c r="S270" i="100"/>
  <c r="W228" i="100"/>
  <c r="W232" i="100"/>
  <c r="S236" i="100"/>
  <c r="W236" i="100"/>
  <c r="R237" i="100"/>
  <c r="S240" i="100"/>
  <c r="W240" i="100"/>
  <c r="R241" i="100"/>
  <c r="S244" i="100"/>
  <c r="R245" i="100"/>
  <c r="S250" i="100"/>
  <c r="R251" i="100"/>
  <c r="R253" i="100"/>
  <c r="R254" i="100"/>
  <c r="R265" i="100"/>
  <c r="AE271" i="100"/>
  <c r="AC271" i="100"/>
  <c r="R276" i="100"/>
  <c r="S276" i="100"/>
  <c r="Y278" i="100"/>
  <c r="R246" i="100"/>
  <c r="AE248" i="100"/>
  <c r="AC248" i="100"/>
  <c r="AR249" i="100"/>
  <c r="AV249" i="100" s="1"/>
  <c r="K259" i="100"/>
  <c r="I287" i="100"/>
  <c r="S241" i="100"/>
  <c r="AE243" i="100"/>
  <c r="AC243" i="100"/>
  <c r="S245" i="100"/>
  <c r="I247" i="100"/>
  <c r="Y250" i="100"/>
  <c r="R312" i="100"/>
  <c r="R257" i="100"/>
  <c r="W258" i="100"/>
  <c r="I271" i="100"/>
  <c r="S271" i="100" s="1"/>
  <c r="R281" i="100"/>
  <c r="I284" i="100"/>
  <c r="S284" i="100" s="1"/>
  <c r="W286" i="100"/>
  <c r="R290" i="100"/>
  <c r="I304" i="100"/>
  <c r="S304" i="100" s="1"/>
  <c r="W313" i="100"/>
  <c r="I323" i="100"/>
  <c r="S323" i="100" s="1"/>
  <c r="S246" i="100"/>
  <c r="R250" i="100"/>
  <c r="W262" i="100"/>
  <c r="K263" i="100"/>
  <c r="AE263" i="100"/>
  <c r="AC263" i="100"/>
  <c r="I266" i="100"/>
  <c r="Y266" i="100"/>
  <c r="AC266" i="100"/>
  <c r="AE274" i="100"/>
  <c r="AC274" i="100"/>
  <c r="R275" i="100"/>
  <c r="W275" i="100"/>
  <c r="K285" i="100"/>
  <c r="S285" i="100" s="1"/>
  <c r="R286" i="100"/>
  <c r="I288" i="100"/>
  <c r="S293" i="100"/>
  <c r="R293" i="100"/>
  <c r="AE293" i="100"/>
  <c r="AC293" i="100"/>
  <c r="R297" i="100"/>
  <c r="W300" i="100"/>
  <c r="R227" i="100"/>
  <c r="R229" i="100"/>
  <c r="R231" i="100"/>
  <c r="R233" i="100"/>
  <c r="W244" i="100"/>
  <c r="AC245" i="100"/>
  <c r="AF245" i="100" s="1"/>
  <c r="W246" i="100"/>
  <c r="AC247" i="100"/>
  <c r="AG247" i="100" s="1"/>
  <c r="S248" i="100"/>
  <c r="S249" i="100"/>
  <c r="S251" i="100"/>
  <c r="I252" i="100"/>
  <c r="S252" i="100" s="1"/>
  <c r="W252" i="100"/>
  <c r="R256" i="100"/>
  <c r="W257" i="100"/>
  <c r="S258" i="100"/>
  <c r="AE260" i="100"/>
  <c r="AC260" i="100"/>
  <c r="AR260" i="100" s="1"/>
  <c r="AV260" i="100" s="1"/>
  <c r="I262" i="100"/>
  <c r="S265" i="100"/>
  <c r="R267" i="100"/>
  <c r="I268" i="100"/>
  <c r="S268" i="100" s="1"/>
  <c r="AR290" i="100"/>
  <c r="AV290" i="100" s="1"/>
  <c r="R294" i="100"/>
  <c r="R295" i="100"/>
  <c r="R308" i="100"/>
  <c r="AE325" i="100"/>
  <c r="AC325" i="100"/>
  <c r="S217" i="100"/>
  <c r="S220" i="100"/>
  <c r="S222" i="100"/>
  <c r="S224" i="100"/>
  <c r="S226" i="100"/>
  <c r="S228" i="100"/>
  <c r="S230" i="100"/>
  <c r="S232" i="100"/>
  <c r="S253" i="100"/>
  <c r="S256" i="100"/>
  <c r="R260" i="100"/>
  <c r="R261" i="100"/>
  <c r="R272" i="100"/>
  <c r="W272" i="100"/>
  <c r="S274" i="100"/>
  <c r="I278" i="100"/>
  <c r="I279" i="100"/>
  <c r="S279" i="100" s="1"/>
  <c r="AE281" i="100"/>
  <c r="AC281" i="100"/>
  <c r="AR281" i="100" s="1"/>
  <c r="AV281" i="100" s="1"/>
  <c r="R282" i="100"/>
  <c r="K289" i="100"/>
  <c r="S289" i="100" s="1"/>
  <c r="AE289" i="100"/>
  <c r="AC289" i="100"/>
  <c r="W291" i="100"/>
  <c r="W298" i="100"/>
  <c r="S302" i="100"/>
  <c r="I310" i="100"/>
  <c r="AC253" i="100"/>
  <c r="AG253" i="100" s="1"/>
  <c r="W254" i="100"/>
  <c r="AR254" i="100" s="1"/>
  <c r="AV254" i="100" s="1"/>
  <c r="I255" i="100"/>
  <c r="AC256" i="100"/>
  <c r="AS256" i="100" s="1"/>
  <c r="AW256" i="100" s="1"/>
  <c r="S257" i="100"/>
  <c r="AC259" i="100"/>
  <c r="AF259" i="100" s="1"/>
  <c r="W264" i="100"/>
  <c r="W265" i="100"/>
  <c r="I269" i="100"/>
  <c r="AE278" i="100"/>
  <c r="AC278" i="100"/>
  <c r="I280" i="100"/>
  <c r="S280" i="100" s="1"/>
  <c r="AE280" i="100"/>
  <c r="AC280" i="100"/>
  <c r="I283" i="100"/>
  <c r="S283" i="100" s="1"/>
  <c r="I291" i="100"/>
  <c r="S291" i="100" s="1"/>
  <c r="R296" i="100"/>
  <c r="AR299" i="100"/>
  <c r="AV299" i="100" s="1"/>
  <c r="S300" i="100"/>
  <c r="R302" i="100"/>
  <c r="AE316" i="100"/>
  <c r="AC316" i="100"/>
  <c r="S261" i="100"/>
  <c r="S264" i="100"/>
  <c r="S277" i="100"/>
  <c r="W279" i="100"/>
  <c r="S281" i="100"/>
  <c r="S282" i="100"/>
  <c r="W283" i="100"/>
  <c r="R292" i="100"/>
  <c r="W295" i="100"/>
  <c r="AE296" i="100"/>
  <c r="AC296" i="100"/>
  <c r="S298" i="100"/>
  <c r="R299" i="100"/>
  <c r="R301" i="100"/>
  <c r="AE307" i="100"/>
  <c r="AC307" i="100"/>
  <c r="S267" i="100"/>
  <c r="R270" i="100"/>
  <c r="AR270" i="100"/>
  <c r="AV270" i="100" s="1"/>
  <c r="AE285" i="100"/>
  <c r="AC285" i="100"/>
  <c r="W287" i="100"/>
  <c r="AE294" i="100"/>
  <c r="AC294" i="100"/>
  <c r="AR294" i="100" s="1"/>
  <c r="AV294" i="100" s="1"/>
  <c r="S295" i="100"/>
  <c r="R298" i="100"/>
  <c r="S299" i="100"/>
  <c r="I306" i="100"/>
  <c r="S308" i="100"/>
  <c r="W308" i="100"/>
  <c r="AE310" i="100"/>
  <c r="AC310" i="100"/>
  <c r="W315" i="100"/>
  <c r="R316" i="100"/>
  <c r="S320" i="100"/>
  <c r="R321" i="100"/>
  <c r="W326" i="100"/>
  <c r="S286" i="100"/>
  <c r="S290" i="100"/>
  <c r="S297" i="100"/>
  <c r="R300" i="100"/>
  <c r="S303" i="100"/>
  <c r="S305" i="100"/>
  <c r="R317" i="100"/>
  <c r="I326" i="100"/>
  <c r="S326" i="100" s="1"/>
  <c r="AC302" i="100"/>
  <c r="W303" i="100"/>
  <c r="AC304" i="100"/>
  <c r="AF304" i="100" s="1"/>
  <c r="W305" i="100"/>
  <c r="AC306" i="100"/>
  <c r="S307" i="100"/>
  <c r="I309" i="100"/>
  <c r="W311" i="100"/>
  <c r="R313" i="100"/>
  <c r="R315" i="100"/>
  <c r="W317" i="100"/>
  <c r="AG317" i="100" s="1"/>
  <c r="R319" i="100"/>
  <c r="I328" i="100"/>
  <c r="S328" i="100" s="1"/>
  <c r="S312" i="100"/>
  <c r="S316" i="100"/>
  <c r="R318" i="100"/>
  <c r="R320" i="100"/>
  <c r="S324" i="100"/>
  <c r="R327" i="100"/>
  <c r="AE327" i="100"/>
  <c r="AC327" i="100"/>
  <c r="R330" i="100"/>
  <c r="W331" i="100"/>
  <c r="AE308" i="100"/>
  <c r="I311" i="100"/>
  <c r="AC312" i="100"/>
  <c r="S313" i="100"/>
  <c r="I314" i="100"/>
  <c r="S314" i="100" s="1"/>
  <c r="S315" i="100"/>
  <c r="S317" i="100"/>
  <c r="S319" i="100"/>
  <c r="S321" i="100"/>
  <c r="I322" i="100"/>
  <c r="S322" i="100" s="1"/>
  <c r="AC323" i="100"/>
  <c r="AF323" i="100" s="1"/>
  <c r="R324" i="100"/>
  <c r="W324" i="100"/>
  <c r="AE328" i="100"/>
  <c r="AC328" i="100"/>
  <c r="R325" i="100"/>
  <c r="S325" i="100"/>
  <c r="S327" i="100"/>
  <c r="W329" i="100"/>
  <c r="R331" i="100"/>
  <c r="S330" i="100"/>
  <c r="I329" i="100"/>
  <c r="S329" i="100" s="1"/>
  <c r="AC330" i="100"/>
  <c r="AR330" i="100" s="1"/>
  <c r="AV330" i="100" s="1"/>
  <c r="S331" i="100"/>
  <c r="AE375" i="146" l="1"/>
  <c r="AE288" i="146"/>
  <c r="AJ154" i="146"/>
  <c r="AL154" i="146" s="1"/>
  <c r="AH102" i="146"/>
  <c r="AJ150" i="146"/>
  <c r="AL150" i="146" s="1"/>
  <c r="AJ26" i="146"/>
  <c r="AL26" i="146" s="1"/>
  <c r="AE206" i="146"/>
  <c r="AJ273" i="146"/>
  <c r="AL273" i="146" s="1"/>
  <c r="AH285" i="146"/>
  <c r="AJ260" i="146"/>
  <c r="AL260" i="146" s="1"/>
  <c r="AE220" i="146"/>
  <c r="AE162" i="146"/>
  <c r="AJ126" i="146"/>
  <c r="AL126" i="146" s="1"/>
  <c r="AJ76" i="146"/>
  <c r="AL76" i="146" s="1"/>
  <c r="P52" i="146"/>
  <c r="Q52" i="146" s="1"/>
  <c r="AE20" i="146"/>
  <c r="AE382" i="146"/>
  <c r="AE111" i="146"/>
  <c r="AE11" i="146"/>
  <c r="AE188" i="146"/>
  <c r="AE21" i="146"/>
  <c r="Q352" i="146"/>
  <c r="AE215" i="146"/>
  <c r="AE148" i="146"/>
  <c r="AJ82" i="146"/>
  <c r="AL82" i="146" s="1"/>
  <c r="AH133" i="146"/>
  <c r="AJ84" i="146"/>
  <c r="AL84" i="146" s="1"/>
  <c r="AE258" i="146"/>
  <c r="AE230" i="146"/>
  <c r="AE54" i="146"/>
  <c r="AE175" i="146"/>
  <c r="AE174" i="146"/>
  <c r="AJ382" i="146"/>
  <c r="AL382" i="146" s="1"/>
  <c r="AE284" i="146"/>
  <c r="AJ291" i="146"/>
  <c r="AL291" i="146" s="1"/>
  <c r="AE291" i="146"/>
  <c r="AE262" i="146"/>
  <c r="AE250" i="146"/>
  <c r="AE219" i="146"/>
  <c r="AH155" i="146"/>
  <c r="AH205" i="146"/>
  <c r="AJ111" i="146"/>
  <c r="AL111" i="146" s="1"/>
  <c r="AH86" i="146"/>
  <c r="AH77" i="146"/>
  <c r="AH162" i="146"/>
  <c r="AE129" i="146"/>
  <c r="AE61" i="146"/>
  <c r="AE9" i="146"/>
  <c r="AJ161" i="146"/>
  <c r="AL161" i="146" s="1"/>
  <c r="AE254" i="146"/>
  <c r="AE388" i="146"/>
  <c r="AE216" i="146"/>
  <c r="AE160" i="146"/>
  <c r="AE58" i="146"/>
  <c r="AE184" i="146"/>
  <c r="AE126" i="146"/>
  <c r="AE212" i="146"/>
  <c r="AE198" i="146"/>
  <c r="AM142" i="146"/>
  <c r="Q253" i="146"/>
  <c r="AJ305" i="146"/>
  <c r="AL305" i="146" s="1"/>
  <c r="T228" i="100"/>
  <c r="Q305" i="146"/>
  <c r="AJ55" i="146"/>
  <c r="AL55" i="146" s="1"/>
  <c r="O383" i="146"/>
  <c r="AJ214" i="146"/>
  <c r="AL214" i="146" s="1"/>
  <c r="O292" i="146"/>
  <c r="AJ292" i="146" s="1"/>
  <c r="AL292" i="146" s="1"/>
  <c r="T232" i="100"/>
  <c r="AG58" i="100"/>
  <c r="Q319" i="146"/>
  <c r="Q232" i="146"/>
  <c r="AG113" i="100"/>
  <c r="Q358" i="146"/>
  <c r="AJ228" i="146"/>
  <c r="AL228" i="146" s="1"/>
  <c r="Q117" i="146"/>
  <c r="AF297" i="100"/>
  <c r="Q359" i="146"/>
  <c r="T307" i="100"/>
  <c r="AR297" i="100"/>
  <c r="AV297" i="100" s="1"/>
  <c r="AG297" i="100"/>
  <c r="T305" i="100"/>
  <c r="T245" i="100"/>
  <c r="T331" i="100"/>
  <c r="Q338" i="146"/>
  <c r="Q317" i="146"/>
  <c r="Q289" i="146"/>
  <c r="Q299" i="146"/>
  <c r="AK299" i="146" s="1"/>
  <c r="AM299" i="146" s="1"/>
  <c r="Q57" i="146"/>
  <c r="AK57" i="146" s="1"/>
  <c r="T303" i="100"/>
  <c r="Q300" i="146"/>
  <c r="Q313" i="146"/>
  <c r="O327" i="146"/>
  <c r="Q161" i="146"/>
  <c r="AJ295" i="146"/>
  <c r="AL295" i="146" s="1"/>
  <c r="Q323" i="146"/>
  <c r="AJ259" i="146"/>
  <c r="AL259" i="146" s="1"/>
  <c r="AJ268" i="146"/>
  <c r="AL268" i="146" s="1"/>
  <c r="AJ57" i="146"/>
  <c r="AL57" i="146" s="1"/>
  <c r="AJ300" i="146"/>
  <c r="AL300" i="146" s="1"/>
  <c r="Q259" i="146"/>
  <c r="AK259" i="146" s="1"/>
  <c r="AM259" i="146" s="1"/>
  <c r="Q227" i="146"/>
  <c r="Q158" i="146"/>
  <c r="AJ152" i="146"/>
  <c r="AL152" i="146" s="1"/>
  <c r="Q116" i="146"/>
  <c r="Q81" i="146"/>
  <c r="AJ116" i="146"/>
  <c r="AL116" i="146" s="1"/>
  <c r="AJ81" i="146"/>
  <c r="AL81" i="146" s="1"/>
  <c r="Q112" i="146"/>
  <c r="AK112" i="146" s="1"/>
  <c r="AM112" i="146" s="1"/>
  <c r="Q51" i="146"/>
  <c r="AK51" i="146" s="1"/>
  <c r="Q362" i="146"/>
  <c r="Q32" i="146"/>
  <c r="AK32" i="146" s="1"/>
  <c r="T319" i="100"/>
  <c r="Q53" i="146"/>
  <c r="T113" i="100"/>
  <c r="AF103" i="100"/>
  <c r="AR272" i="100"/>
  <c r="AV272" i="100" s="1"/>
  <c r="T251" i="100"/>
  <c r="T114" i="100"/>
  <c r="T317" i="100"/>
  <c r="AG103" i="100"/>
  <c r="AF91" i="100"/>
  <c r="AR58" i="100"/>
  <c r="AV58" i="100" s="1"/>
  <c r="Q350" i="146"/>
  <c r="Q239" i="146"/>
  <c r="AK239" i="146" s="1"/>
  <c r="AM239" i="146" s="1"/>
  <c r="Q14" i="146"/>
  <c r="Q293" i="146"/>
  <c r="T64" i="100"/>
  <c r="AG152" i="100"/>
  <c r="T315" i="100"/>
  <c r="T111" i="100"/>
  <c r="AF23" i="100"/>
  <c r="AG309" i="100"/>
  <c r="AH309" i="100" s="1"/>
  <c r="AJ309" i="100" s="1"/>
  <c r="AL309" i="100" s="1"/>
  <c r="AF116" i="100"/>
  <c r="AH116" i="100" s="1"/>
  <c r="AJ116" i="100" s="1"/>
  <c r="AL116" i="100" s="1"/>
  <c r="AS96" i="100"/>
  <c r="AW96" i="100" s="1"/>
  <c r="AG120" i="100"/>
  <c r="AH120" i="100" s="1"/>
  <c r="AJ120" i="100" s="1"/>
  <c r="AL120" i="100" s="1"/>
  <c r="AG112" i="100"/>
  <c r="T58" i="100"/>
  <c r="T107" i="100"/>
  <c r="T258" i="100"/>
  <c r="T244" i="100"/>
  <c r="AR226" i="100"/>
  <c r="AV226" i="100" s="1"/>
  <c r="AF165" i="100"/>
  <c r="AH165" i="100" s="1"/>
  <c r="AJ165" i="100" s="1"/>
  <c r="AL165" i="100" s="1"/>
  <c r="T75" i="100"/>
  <c r="AG27" i="100"/>
  <c r="AH27" i="100" s="1"/>
  <c r="AJ27" i="100" s="1"/>
  <c r="AL27" i="100" s="1"/>
  <c r="AF85" i="100"/>
  <c r="AI85" i="100" s="1"/>
  <c r="AK85" i="100" s="1"/>
  <c r="T85" i="100"/>
  <c r="T55" i="100"/>
  <c r="AR113" i="100"/>
  <c r="AV113" i="100" s="1"/>
  <c r="T29" i="100"/>
  <c r="AF273" i="100"/>
  <c r="AH273" i="100" s="1"/>
  <c r="AJ273" i="100" s="1"/>
  <c r="AL273" i="100" s="1"/>
  <c r="AG85" i="100"/>
  <c r="AG190" i="100"/>
  <c r="T196" i="100"/>
  <c r="T226" i="100"/>
  <c r="T234" i="100"/>
  <c r="T71" i="100"/>
  <c r="Q344" i="146"/>
  <c r="Q213" i="146"/>
  <c r="T248" i="100"/>
  <c r="T57" i="100"/>
  <c r="Q315" i="146"/>
  <c r="Q281" i="146"/>
  <c r="O356" i="146"/>
  <c r="Q356" i="146" s="1"/>
  <c r="Q308" i="146"/>
  <c r="Q143" i="146"/>
  <c r="AK143" i="146" s="1"/>
  <c r="Q144" i="146"/>
  <c r="AK144" i="146" s="1"/>
  <c r="Q39" i="146"/>
  <c r="P42" i="146"/>
  <c r="Q42" i="146" s="1"/>
  <c r="Q335" i="146"/>
  <c r="AK227" i="146"/>
  <c r="AM227" i="146" s="1"/>
  <c r="Q196" i="146"/>
  <c r="AJ143" i="146"/>
  <c r="AL143" i="146" s="1"/>
  <c r="Q127" i="146"/>
  <c r="AK127" i="146" s="1"/>
  <c r="Q215" i="146"/>
  <c r="AJ127" i="146"/>
  <c r="AL127" i="146" s="1"/>
  <c r="Q60" i="146"/>
  <c r="AK60" i="146" s="1"/>
  <c r="AM60" i="146" s="1"/>
  <c r="AS217" i="100"/>
  <c r="AW217" i="100" s="1"/>
  <c r="AF109" i="100"/>
  <c r="AH109" i="100" s="1"/>
  <c r="AJ109" i="100" s="1"/>
  <c r="AL109" i="100" s="1"/>
  <c r="AG257" i="100"/>
  <c r="AF179" i="100"/>
  <c r="AH179" i="100" s="1"/>
  <c r="AJ179" i="100" s="1"/>
  <c r="AL179" i="100" s="1"/>
  <c r="AG23" i="100"/>
  <c r="AG25" i="100"/>
  <c r="AH25" i="100" s="1"/>
  <c r="AJ25" i="100" s="1"/>
  <c r="AL25" i="100" s="1"/>
  <c r="Q296" i="146"/>
  <c r="AJ32" i="146"/>
  <c r="AL32" i="146" s="1"/>
  <c r="AM32" i="146" s="1"/>
  <c r="AH140" i="146"/>
  <c r="AH75" i="146"/>
  <c r="AH277" i="146"/>
  <c r="AJ255" i="146"/>
  <c r="AL255" i="146" s="1"/>
  <c r="AE245" i="146"/>
  <c r="Q242" i="146"/>
  <c r="AK242" i="146" s="1"/>
  <c r="AE225" i="146"/>
  <c r="AH181" i="146"/>
  <c r="T62" i="100"/>
  <c r="T40" i="100"/>
  <c r="T48" i="100"/>
  <c r="T123" i="100"/>
  <c r="T126" i="100"/>
  <c r="T325" i="100"/>
  <c r="T246" i="100"/>
  <c r="T281" i="100"/>
  <c r="T300" i="100"/>
  <c r="T253" i="100"/>
  <c r="T155" i="100"/>
  <c r="T237" i="100"/>
  <c r="T42" i="100"/>
  <c r="AH197" i="100"/>
  <c r="AJ197" i="100" s="1"/>
  <c r="AL197" i="100" s="1"/>
  <c r="AG74" i="100"/>
  <c r="AG261" i="100"/>
  <c r="T286" i="100"/>
  <c r="T11" i="100"/>
  <c r="Q147" i="146"/>
  <c r="AK147" i="146" s="1"/>
  <c r="AE303" i="146"/>
  <c r="AJ387" i="146"/>
  <c r="AL387" i="146" s="1"/>
  <c r="AJ369" i="146"/>
  <c r="AL369" i="146" s="1"/>
  <c r="AE272" i="146"/>
  <c r="AH296" i="146"/>
  <c r="AH282" i="146"/>
  <c r="AJ172" i="146"/>
  <c r="AL172" i="146" s="1"/>
  <c r="AK289" i="146"/>
  <c r="AJ271" i="146"/>
  <c r="AL271" i="146" s="1"/>
  <c r="AH164" i="146"/>
  <c r="AE124" i="146"/>
  <c r="AH154" i="146"/>
  <c r="AH114" i="146"/>
  <c r="AH146" i="146"/>
  <c r="AE26" i="146"/>
  <c r="AH227" i="146"/>
  <c r="AE277" i="146"/>
  <c r="AE282" i="146"/>
  <c r="Q225" i="146"/>
  <c r="AH204" i="146"/>
  <c r="AJ181" i="146"/>
  <c r="AL181" i="146" s="1"/>
  <c r="Q156" i="146"/>
  <c r="AK156" i="146" s="1"/>
  <c r="AM156" i="146" s="1"/>
  <c r="AM177" i="146"/>
  <c r="AJ173" i="146"/>
  <c r="AL173" i="146" s="1"/>
  <c r="AE112" i="146"/>
  <c r="AJ229" i="146"/>
  <c r="AL229" i="146" s="1"/>
  <c r="AE207" i="146"/>
  <c r="AH112" i="146"/>
  <c r="AH19" i="146"/>
  <c r="AE17" i="146"/>
  <c r="AH30" i="146"/>
  <c r="AE14" i="146"/>
  <c r="AE270" i="146"/>
  <c r="AE290" i="146"/>
  <c r="AE259" i="146"/>
  <c r="AJ272" i="146"/>
  <c r="AL272" i="146" s="1"/>
  <c r="AJ245" i="146"/>
  <c r="AL245" i="146" s="1"/>
  <c r="AE199" i="146"/>
  <c r="AE173" i="146"/>
  <c r="AH238" i="146"/>
  <c r="AH152" i="146"/>
  <c r="AE177" i="146"/>
  <c r="AH106" i="146"/>
  <c r="AJ203" i="146"/>
  <c r="AL203" i="146" s="1"/>
  <c r="AE154" i="146"/>
  <c r="AE78" i="146"/>
  <c r="AE39" i="146"/>
  <c r="AE59" i="146"/>
  <c r="AE49" i="146"/>
  <c r="AJ281" i="146"/>
  <c r="AL281" i="146" s="1"/>
  <c r="AE71" i="146"/>
  <c r="AE138" i="146"/>
  <c r="AJ257" i="146"/>
  <c r="AL257" i="146" s="1"/>
  <c r="AJ282" i="146"/>
  <c r="AL282" i="146" s="1"/>
  <c r="AH217" i="146"/>
  <c r="AE181" i="146"/>
  <c r="AK293" i="146"/>
  <c r="P329" i="146"/>
  <c r="Q329" i="146" s="1"/>
  <c r="AJ136" i="146"/>
  <c r="AL136" i="146" s="1"/>
  <c r="T220" i="100"/>
  <c r="AF288" i="100"/>
  <c r="T299" i="100"/>
  <c r="T330" i="100"/>
  <c r="T321" i="100"/>
  <c r="T295" i="100"/>
  <c r="T257" i="100"/>
  <c r="T256" i="100"/>
  <c r="AR221" i="100"/>
  <c r="AV221" i="100" s="1"/>
  <c r="T200" i="100"/>
  <c r="T176" i="100"/>
  <c r="AS214" i="100"/>
  <c r="AW214" i="100" s="1"/>
  <c r="T261" i="100"/>
  <c r="T143" i="100"/>
  <c r="T72" i="100"/>
  <c r="T104" i="100"/>
  <c r="T87" i="100"/>
  <c r="AS10" i="100"/>
  <c r="AW10" i="100" s="1"/>
  <c r="T265" i="100"/>
  <c r="T293" i="100"/>
  <c r="T240" i="100"/>
  <c r="T177" i="100"/>
  <c r="T22" i="100"/>
  <c r="T296" i="100"/>
  <c r="T292" i="100"/>
  <c r="AH253" i="146"/>
  <c r="AJ383" i="146"/>
  <c r="AL383" i="146" s="1"/>
  <c r="AJ286" i="146"/>
  <c r="AL286" i="146" s="1"/>
  <c r="AE297" i="146"/>
  <c r="P246" i="146"/>
  <c r="Q246" i="146" s="1"/>
  <c r="Q131" i="146"/>
  <c r="AK131" i="146" s="1"/>
  <c r="AM131" i="146" s="1"/>
  <c r="AJ107" i="146"/>
  <c r="AL107" i="146" s="1"/>
  <c r="Q107" i="146"/>
  <c r="AK107" i="146" s="1"/>
  <c r="AJ128" i="146"/>
  <c r="AL128" i="146" s="1"/>
  <c r="AE113" i="146"/>
  <c r="AJ97" i="146"/>
  <c r="AL97" i="146" s="1"/>
  <c r="AJ113" i="146"/>
  <c r="AL113" i="146" s="1"/>
  <c r="AE87" i="146"/>
  <c r="AE64" i="146"/>
  <c r="AE97" i="146"/>
  <c r="AE98" i="146"/>
  <c r="AJ67" i="146"/>
  <c r="AL67" i="146" s="1"/>
  <c r="AE42" i="146"/>
  <c r="AJ42" i="146"/>
  <c r="AL42" i="146" s="1"/>
  <c r="AJ22" i="146"/>
  <c r="AL22" i="146" s="1"/>
  <c r="AE159" i="146"/>
  <c r="AH288" i="146"/>
  <c r="AE299" i="146"/>
  <c r="AE249" i="146"/>
  <c r="AH160" i="146"/>
  <c r="AE67" i="146"/>
  <c r="AH289" i="146"/>
  <c r="AE201" i="146"/>
  <c r="AH67" i="146"/>
  <c r="AJ9" i="146"/>
  <c r="AL9" i="146" s="1"/>
  <c r="AE383" i="146"/>
  <c r="AE305" i="146"/>
  <c r="AH239" i="146"/>
  <c r="AH233" i="146"/>
  <c r="AJ233" i="146"/>
  <c r="AL233" i="146" s="1"/>
  <c r="AJ193" i="146"/>
  <c r="AL193" i="146" s="1"/>
  <c r="Q136" i="146"/>
  <c r="AK136" i="146" s="1"/>
  <c r="AJ68" i="146"/>
  <c r="AL68" i="146" s="1"/>
  <c r="AE68" i="146"/>
  <c r="P64" i="146"/>
  <c r="Q64" i="146" s="1"/>
  <c r="AJ48" i="146"/>
  <c r="AL48" i="146" s="1"/>
  <c r="O35" i="146"/>
  <c r="AJ35" i="146" s="1"/>
  <c r="AL35" i="146" s="1"/>
  <c r="P118" i="146"/>
  <c r="AE57" i="146"/>
  <c r="AJ253" i="146"/>
  <c r="AL253" i="146" s="1"/>
  <c r="O95" i="146"/>
  <c r="AJ95" i="146" s="1"/>
  <c r="AL95" i="146" s="1"/>
  <c r="AE133" i="146"/>
  <c r="AH188" i="146"/>
  <c r="AE22" i="146"/>
  <c r="AH281" i="146"/>
  <c r="AH46" i="146"/>
  <c r="AJ158" i="146"/>
  <c r="AL158" i="146" s="1"/>
  <c r="AE381" i="146"/>
  <c r="AE281" i="146"/>
  <c r="AE264" i="146"/>
  <c r="AH252" i="146"/>
  <c r="AM224" i="146"/>
  <c r="Q214" i="146"/>
  <c r="AK214" i="146" s="1"/>
  <c r="AM214" i="146" s="1"/>
  <c r="P210" i="146"/>
  <c r="Q210" i="146" s="1"/>
  <c r="AE190" i="146"/>
  <c r="AJ219" i="146"/>
  <c r="AL219" i="146" s="1"/>
  <c r="P189" i="146"/>
  <c r="Q189" i="146" s="1"/>
  <c r="AH183" i="146"/>
  <c r="AJ88" i="146"/>
  <c r="AL88" i="146" s="1"/>
  <c r="AE53" i="146"/>
  <c r="AH374" i="146"/>
  <c r="Q361" i="146"/>
  <c r="Q360" i="146" s="1"/>
  <c r="AE286" i="146"/>
  <c r="AJ297" i="146"/>
  <c r="AL297" i="146" s="1"/>
  <c r="AH287" i="146"/>
  <c r="AJ293" i="146"/>
  <c r="AL293" i="146" s="1"/>
  <c r="P287" i="146"/>
  <c r="Q287" i="146" s="1"/>
  <c r="AJ264" i="146"/>
  <c r="AL264" i="146" s="1"/>
  <c r="AH265" i="146"/>
  <c r="P250" i="146"/>
  <c r="Q250" i="146" s="1"/>
  <c r="AE242" i="146"/>
  <c r="AJ265" i="146"/>
  <c r="AL265" i="146" s="1"/>
  <c r="AE224" i="146"/>
  <c r="AE265" i="146"/>
  <c r="Q251" i="146"/>
  <c r="AK251" i="146" s="1"/>
  <c r="AM251" i="146" s="1"/>
  <c r="AH219" i="146"/>
  <c r="AE204" i="146"/>
  <c r="Q247" i="146"/>
  <c r="AK247" i="146" s="1"/>
  <c r="AM247" i="146" s="1"/>
  <c r="Q238" i="146"/>
  <c r="AK238" i="146" s="1"/>
  <c r="AH192" i="146"/>
  <c r="Q190" i="146"/>
  <c r="AK190" i="146" s="1"/>
  <c r="AE231" i="146"/>
  <c r="AH163" i="146"/>
  <c r="P149" i="146"/>
  <c r="Q149" i="146" s="1"/>
  <c r="AH132" i="146"/>
  <c r="AH127" i="146"/>
  <c r="AJ114" i="146"/>
  <c r="AL114" i="146" s="1"/>
  <c r="AE136" i="146"/>
  <c r="Q77" i="146"/>
  <c r="AK77" i="146" s="1"/>
  <c r="AM77" i="146" s="1"/>
  <c r="P70" i="146"/>
  <c r="Q70" i="146" s="1"/>
  <c r="AJ135" i="146"/>
  <c r="AL135" i="146" s="1"/>
  <c r="AE114" i="146"/>
  <c r="AH85" i="146"/>
  <c r="Q146" i="146"/>
  <c r="AK146" i="146" s="1"/>
  <c r="AM146" i="146" s="1"/>
  <c r="AE69" i="146"/>
  <c r="Q140" i="146"/>
  <c r="AK140" i="146" s="1"/>
  <c r="AM140" i="146" s="1"/>
  <c r="AE86" i="146"/>
  <c r="AE81" i="146"/>
  <c r="P120" i="146"/>
  <c r="Q120" i="146" s="1"/>
  <c r="AJ89" i="146"/>
  <c r="AL89" i="146" s="1"/>
  <c r="AJ65" i="146"/>
  <c r="AL65" i="146" s="1"/>
  <c r="AE48" i="146"/>
  <c r="Q11" i="146"/>
  <c r="AK11" i="146" s="1"/>
  <c r="AE88" i="146"/>
  <c r="Q28" i="146"/>
  <c r="AK28" i="146" s="1"/>
  <c r="AE35" i="146"/>
  <c r="Q22" i="146"/>
  <c r="AK22" i="146" s="1"/>
  <c r="AJ14" i="146"/>
  <c r="AL14" i="146" s="1"/>
  <c r="Q27" i="146"/>
  <c r="AK27" i="146" s="1"/>
  <c r="AM27" i="146" s="1"/>
  <c r="Q342" i="146"/>
  <c r="Q304" i="146"/>
  <c r="AK304" i="146" s="1"/>
  <c r="Q85" i="146"/>
  <c r="AK85" i="146" s="1"/>
  <c r="AE292" i="146"/>
  <c r="AE209" i="146"/>
  <c r="AE298" i="146"/>
  <c r="AE237" i="146"/>
  <c r="AH386" i="146"/>
  <c r="AE210" i="146"/>
  <c r="AE155" i="146"/>
  <c r="AE89" i="146"/>
  <c r="AH210" i="146"/>
  <c r="AH145" i="146"/>
  <c r="AH58" i="146"/>
  <c r="AH213" i="146"/>
  <c r="AH143" i="146"/>
  <c r="AE41" i="146"/>
  <c r="AE16" i="146"/>
  <c r="AS220" i="100"/>
  <c r="AW220" i="100" s="1"/>
  <c r="AS301" i="100"/>
  <c r="AW301" i="100" s="1"/>
  <c r="T236" i="100"/>
  <c r="AF215" i="100"/>
  <c r="AH215" i="100" s="1"/>
  <c r="AJ215" i="100" s="1"/>
  <c r="AL215" i="100" s="1"/>
  <c r="T209" i="100"/>
  <c r="AS178" i="100"/>
  <c r="AW178" i="100" s="1"/>
  <c r="AF51" i="100"/>
  <c r="AI51" i="100" s="1"/>
  <c r="AK51" i="100" s="1"/>
  <c r="AG67" i="100"/>
  <c r="T52" i="100"/>
  <c r="T59" i="100"/>
  <c r="AG301" i="100"/>
  <c r="AH301" i="100" s="1"/>
  <c r="AJ301" i="100" s="1"/>
  <c r="AL301" i="100" s="1"/>
  <c r="AF321" i="100"/>
  <c r="AI321" i="100" s="1"/>
  <c r="AK321" i="100" s="1"/>
  <c r="Q345" i="146"/>
  <c r="Q333" i="146"/>
  <c r="Q340" i="146"/>
  <c r="AJ304" i="146"/>
  <c r="AL304" i="146" s="1"/>
  <c r="Q357" i="146"/>
  <c r="P286" i="146"/>
  <c r="Q286" i="146" s="1"/>
  <c r="Q275" i="146"/>
  <c r="Q199" i="146"/>
  <c r="AK199" i="146" s="1"/>
  <c r="Q122" i="146"/>
  <c r="AK122" i="146" s="1"/>
  <c r="AM122" i="146" s="1"/>
  <c r="P92" i="146"/>
  <c r="Q92" i="146" s="1"/>
  <c r="Q111" i="146"/>
  <c r="AK111" i="146" s="1"/>
  <c r="AM111" i="146" s="1"/>
  <c r="P79" i="146"/>
  <c r="Q79" i="146" s="1"/>
  <c r="Q48" i="146"/>
  <c r="AK48" i="146" s="1"/>
  <c r="Q93" i="146"/>
  <c r="AK93" i="146" s="1"/>
  <c r="AM93" i="146" s="1"/>
  <c r="Q295" i="146"/>
  <c r="AK295" i="146" s="1"/>
  <c r="AM51" i="146"/>
  <c r="AK253" i="146"/>
  <c r="Q124" i="146"/>
  <c r="T77" i="100"/>
  <c r="AS58" i="100"/>
  <c r="AW58" i="100" s="1"/>
  <c r="AG51" i="100"/>
  <c r="T19" i="100"/>
  <c r="T14" i="100"/>
  <c r="AS113" i="100"/>
  <c r="AW113" i="100" s="1"/>
  <c r="AF251" i="100"/>
  <c r="AI251" i="100" s="1"/>
  <c r="AK251" i="100" s="1"/>
  <c r="AG168" i="100"/>
  <c r="AH168" i="100" s="1"/>
  <c r="AJ168" i="100" s="1"/>
  <c r="AL168" i="100" s="1"/>
  <c r="T70" i="100"/>
  <c r="T133" i="100"/>
  <c r="T102" i="100"/>
  <c r="AF81" i="100"/>
  <c r="AF205" i="100"/>
  <c r="AF92" i="100"/>
  <c r="AF162" i="100"/>
  <c r="AF132" i="100"/>
  <c r="AS80" i="100"/>
  <c r="AW80" i="100" s="1"/>
  <c r="P334" i="146"/>
  <c r="Q334" i="146" s="1"/>
  <c r="AK213" i="146"/>
  <c r="AM213" i="146" s="1"/>
  <c r="Q218" i="146"/>
  <c r="AK218" i="146" s="1"/>
  <c r="AM218" i="146" s="1"/>
  <c r="Q217" i="146"/>
  <c r="AK217" i="146" s="1"/>
  <c r="AK116" i="146"/>
  <c r="P164" i="146"/>
  <c r="Q164" i="146" s="1"/>
  <c r="AK164" i="146" s="1"/>
  <c r="Q31" i="146"/>
  <c r="AK31" i="146" s="1"/>
  <c r="AH113" i="100"/>
  <c r="AJ113" i="100" s="1"/>
  <c r="AL113" i="100" s="1"/>
  <c r="AH58" i="100"/>
  <c r="AJ58" i="100" s="1"/>
  <c r="AL58" i="100" s="1"/>
  <c r="AG251" i="100"/>
  <c r="T229" i="100"/>
  <c r="T23" i="100"/>
  <c r="T277" i="100"/>
  <c r="T302" i="100"/>
  <c r="T180" i="100"/>
  <c r="T76" i="100"/>
  <c r="T56" i="100"/>
  <c r="T105" i="100"/>
  <c r="T95" i="100"/>
  <c r="AS64" i="100"/>
  <c r="AW64" i="100" s="1"/>
  <c r="T45" i="100"/>
  <c r="T12" i="100"/>
  <c r="T13" i="100"/>
  <c r="AS261" i="100"/>
  <c r="AW261" i="100" s="1"/>
  <c r="P302" i="146"/>
  <c r="Q302" i="146" s="1"/>
  <c r="P273" i="146"/>
  <c r="Q273" i="146" s="1"/>
  <c r="P278" i="146"/>
  <c r="Q278" i="146" s="1"/>
  <c r="Q270" i="146"/>
  <c r="AK270" i="146" s="1"/>
  <c r="AM270" i="146" s="1"/>
  <c r="P191" i="146"/>
  <c r="Q191" i="146" s="1"/>
  <c r="P182" i="146"/>
  <c r="Q182" i="146" s="1"/>
  <c r="P170" i="146"/>
  <c r="Q170" i="146" s="1"/>
  <c r="Q75" i="146"/>
  <c r="AK75" i="146" s="1"/>
  <c r="AM75" i="146" s="1"/>
  <c r="Q30" i="146"/>
  <c r="AK30" i="146" s="1"/>
  <c r="AJ15" i="146"/>
  <c r="AL15" i="146" s="1"/>
  <c r="Q166" i="146"/>
  <c r="AK166" i="146" s="1"/>
  <c r="AM166" i="146" s="1"/>
  <c r="Q15" i="146"/>
  <c r="AK15" i="146" s="1"/>
  <c r="P40" i="146"/>
  <c r="Q40" i="146" s="1"/>
  <c r="O303" i="146"/>
  <c r="AJ303" i="146" s="1"/>
  <c r="AL303" i="146" s="1"/>
  <c r="Q148" i="146"/>
  <c r="AK148" i="146" s="1"/>
  <c r="T73" i="100"/>
  <c r="T298" i="100"/>
  <c r="T217" i="100"/>
  <c r="T223" i="100"/>
  <c r="T242" i="100"/>
  <c r="T161" i="100"/>
  <c r="T316" i="100"/>
  <c r="T297" i="100"/>
  <c r="T308" i="100"/>
  <c r="T274" i="100"/>
  <c r="T224" i="100"/>
  <c r="T270" i="100"/>
  <c r="T239" i="100"/>
  <c r="T227" i="100"/>
  <c r="T214" i="100"/>
  <c r="AH219" i="100"/>
  <c r="AJ219" i="100" s="1"/>
  <c r="AL219" i="100" s="1"/>
  <c r="T208" i="100"/>
  <c r="T192" i="100"/>
  <c r="T145" i="100"/>
  <c r="T96" i="100"/>
  <c r="T115" i="100"/>
  <c r="T61" i="100"/>
  <c r="T93" i="100"/>
  <c r="T28" i="100"/>
  <c r="T24" i="100"/>
  <c r="T17" i="100"/>
  <c r="T254" i="100"/>
  <c r="T294" i="100"/>
  <c r="T203" i="100"/>
  <c r="T158" i="100"/>
  <c r="T204" i="100"/>
  <c r="T69" i="100"/>
  <c r="T21" i="100"/>
  <c r="T44" i="100"/>
  <c r="P290" i="146"/>
  <c r="Q290" i="146" s="1"/>
  <c r="Q68" i="146"/>
  <c r="AK68" i="146" s="1"/>
  <c r="AK167" i="146"/>
  <c r="AM167" i="146" s="1"/>
  <c r="Q69" i="146"/>
  <c r="AK69" i="146" s="1"/>
  <c r="Q351" i="146"/>
  <c r="P128" i="146"/>
  <c r="Q128" i="146" s="1"/>
  <c r="T313" i="100"/>
  <c r="T219" i="100"/>
  <c r="T99" i="100"/>
  <c r="T91" i="100"/>
  <c r="T80" i="100"/>
  <c r="T31" i="100"/>
  <c r="T151" i="100"/>
  <c r="T117" i="100"/>
  <c r="T327" i="100"/>
  <c r="T324" i="100"/>
  <c r="T312" i="100"/>
  <c r="T290" i="100"/>
  <c r="T267" i="100"/>
  <c r="T282" i="100"/>
  <c r="T264" i="100"/>
  <c r="T230" i="100"/>
  <c r="T222" i="100"/>
  <c r="T249" i="100"/>
  <c r="T241" i="100"/>
  <c r="T276" i="100"/>
  <c r="T250" i="100"/>
  <c r="T233" i="100"/>
  <c r="T238" i="100"/>
  <c r="T231" i="100"/>
  <c r="T212" i="100"/>
  <c r="T235" i="100"/>
  <c r="T221" i="100"/>
  <c r="T199" i="100"/>
  <c r="T193" i="100"/>
  <c r="T190" i="100"/>
  <c r="T184" i="100"/>
  <c r="T178" i="100"/>
  <c r="T171" i="100"/>
  <c r="T157" i="100"/>
  <c r="T160" i="100"/>
  <c r="T156" i="100"/>
  <c r="T112" i="100"/>
  <c r="T86" i="100"/>
  <c r="T39" i="100"/>
  <c r="T147" i="100"/>
  <c r="T131" i="100"/>
  <c r="T129" i="100"/>
  <c r="T118" i="100"/>
  <c r="T98" i="100"/>
  <c r="T90" i="100"/>
  <c r="T79" i="100"/>
  <c r="T43" i="100"/>
  <c r="AS104" i="100"/>
  <c r="AW104" i="100" s="1"/>
  <c r="AS90" i="100"/>
  <c r="AW90" i="100" s="1"/>
  <c r="T84" i="100"/>
  <c r="T30" i="100"/>
  <c r="T26" i="100"/>
  <c r="T18" i="100"/>
  <c r="T10" i="100"/>
  <c r="T20" i="100"/>
  <c r="T275" i="100"/>
  <c r="T272" i="100"/>
  <c r="T140" i="100"/>
  <c r="AG166" i="100"/>
  <c r="AH166" i="100" s="1"/>
  <c r="AJ166" i="100" s="1"/>
  <c r="AL166" i="100" s="1"/>
  <c r="AF144" i="100"/>
  <c r="T188" i="100"/>
  <c r="T51" i="100"/>
  <c r="T149" i="100"/>
  <c r="T46" i="100"/>
  <c r="T110" i="100"/>
  <c r="T318" i="100"/>
  <c r="Q373" i="146"/>
  <c r="Q371" i="146" s="1"/>
  <c r="P297" i="146"/>
  <c r="Q297" i="146" s="1"/>
  <c r="Q285" i="146"/>
  <c r="AK285" i="146" s="1"/>
  <c r="P279" i="146"/>
  <c r="Q279" i="146" s="1"/>
  <c r="P311" i="146"/>
  <c r="Q311" i="146" s="1"/>
  <c r="P306" i="146"/>
  <c r="Q306" i="146" s="1"/>
  <c r="P252" i="146"/>
  <c r="Q252" i="146" s="1"/>
  <c r="P222" i="146"/>
  <c r="Q222" i="146" s="1"/>
  <c r="P204" i="146"/>
  <c r="Q204" i="146" s="1"/>
  <c r="P174" i="146"/>
  <c r="Q174" i="146" s="1"/>
  <c r="Q172" i="146"/>
  <c r="AK172" i="146" s="1"/>
  <c r="P125" i="146"/>
  <c r="Q125" i="146" s="1"/>
  <c r="Q221" i="146"/>
  <c r="AK221" i="146" s="1"/>
  <c r="AM221" i="146" s="1"/>
  <c r="P165" i="146"/>
  <c r="Q165" i="146" s="1"/>
  <c r="P119" i="146"/>
  <c r="Q119" i="146" s="1"/>
  <c r="P244" i="146"/>
  <c r="Q244" i="146" s="1"/>
  <c r="P193" i="146"/>
  <c r="Q193" i="146" s="1"/>
  <c r="P109" i="146"/>
  <c r="Q109" i="146" s="1"/>
  <c r="P185" i="146"/>
  <c r="AJ85" i="146"/>
  <c r="AL85" i="146" s="1"/>
  <c r="P94" i="146"/>
  <c r="Q94" i="146" s="1"/>
  <c r="Q34" i="146"/>
  <c r="AK23" i="146"/>
  <c r="AM23" i="146" s="1"/>
  <c r="P132" i="146"/>
  <c r="O155" i="146"/>
  <c r="AJ155" i="146" s="1"/>
  <c r="AL155" i="146" s="1"/>
  <c r="P155" i="146"/>
  <c r="Q327" i="146"/>
  <c r="P16" i="146"/>
  <c r="Q16" i="146" s="1"/>
  <c r="Q45" i="146"/>
  <c r="AK45" i="146" s="1"/>
  <c r="T320" i="100"/>
  <c r="T127" i="100"/>
  <c r="T89" i="100"/>
  <c r="T159" i="100"/>
  <c r="T97" i="100"/>
  <c r="T108" i="100"/>
  <c r="T16" i="100"/>
  <c r="T301" i="100"/>
  <c r="T211" i="100"/>
  <c r="T41" i="100"/>
  <c r="T260" i="100"/>
  <c r="Q368" i="146"/>
  <c r="Q366" i="146"/>
  <c r="Q365" i="146" s="1"/>
  <c r="P388" i="146"/>
  <c r="Q388" i="146" s="1"/>
  <c r="AK372" i="146"/>
  <c r="P384" i="146"/>
  <c r="Q384" i="146" s="1"/>
  <c r="P316" i="146"/>
  <c r="Q316" i="146" s="1"/>
  <c r="AK228" i="146"/>
  <c r="AM228" i="146" s="1"/>
  <c r="Q211" i="146"/>
  <c r="AK211" i="146" s="1"/>
  <c r="P145" i="146"/>
  <c r="Q145" i="146" s="1"/>
  <c r="P137" i="146"/>
  <c r="Q137" i="146" s="1"/>
  <c r="P200" i="146"/>
  <c r="Q200" i="146" s="1"/>
  <c r="P163" i="146"/>
  <c r="Q163" i="146" s="1"/>
  <c r="P151" i="146"/>
  <c r="Q151" i="146" s="1"/>
  <c r="AK81" i="146"/>
  <c r="AM81" i="146" s="1"/>
  <c r="P88" i="146"/>
  <c r="Q88" i="146" s="1"/>
  <c r="AK215" i="146"/>
  <c r="Q179" i="146"/>
  <c r="AK179" i="146" s="1"/>
  <c r="AK117" i="146"/>
  <c r="P21" i="146"/>
  <c r="Q21" i="146" s="1"/>
  <c r="P87" i="146"/>
  <c r="Q87" i="146" s="1"/>
  <c r="Q150" i="146"/>
  <c r="AK150" i="146" s="1"/>
  <c r="AM150" i="146" s="1"/>
  <c r="P65" i="146"/>
  <c r="Q65" i="146" s="1"/>
  <c r="P180" i="146"/>
  <c r="Q180" i="146" s="1"/>
  <c r="Q82" i="146"/>
  <c r="P67" i="146"/>
  <c r="Q67" i="146" s="1"/>
  <c r="P36" i="146"/>
  <c r="Q36" i="146" s="1"/>
  <c r="Q18" i="146"/>
  <c r="AK18" i="146" s="1"/>
  <c r="AM18" i="146" s="1"/>
  <c r="Q26" i="146"/>
  <c r="P171" i="146"/>
  <c r="Q292" i="146"/>
  <c r="AK292" i="146" s="1"/>
  <c r="AM292" i="146" s="1"/>
  <c r="O258" i="146"/>
  <c r="AJ258" i="146" s="1"/>
  <c r="AL258" i="146" s="1"/>
  <c r="P258" i="146"/>
  <c r="AH279" i="146"/>
  <c r="O240" i="146"/>
  <c r="AJ240" i="146" s="1"/>
  <c r="AL240" i="146" s="1"/>
  <c r="O133" i="146"/>
  <c r="AJ133" i="146" s="1"/>
  <c r="AL133" i="146" s="1"/>
  <c r="P133" i="146"/>
  <c r="AK152" i="146"/>
  <c r="AM152" i="146" s="1"/>
  <c r="P379" i="146"/>
  <c r="Q379" i="146" s="1"/>
  <c r="AJ375" i="146"/>
  <c r="AL375" i="146" s="1"/>
  <c r="Q347" i="146"/>
  <c r="AK300" i="146"/>
  <c r="AM300" i="146" s="1"/>
  <c r="P288" i="146"/>
  <c r="O288" i="146"/>
  <c r="AJ288" i="146" s="1"/>
  <c r="AL288" i="146" s="1"/>
  <c r="P280" i="146"/>
  <c r="O280" i="146"/>
  <c r="AJ280" i="146" s="1"/>
  <c r="AL280" i="146" s="1"/>
  <c r="Q383" i="146"/>
  <c r="AK383" i="146" s="1"/>
  <c r="P298" i="146"/>
  <c r="Q298" i="146" s="1"/>
  <c r="Q294" i="146"/>
  <c r="AK294" i="146" s="1"/>
  <c r="AM294" i="146" s="1"/>
  <c r="O283" i="146"/>
  <c r="P283" i="146"/>
  <c r="P341" i="146"/>
  <c r="Q341" i="146" s="1"/>
  <c r="P326" i="146"/>
  <c r="Q326" i="146" s="1"/>
  <c r="AE287" i="146"/>
  <c r="AE279" i="146"/>
  <c r="AJ256" i="146"/>
  <c r="AL256" i="146" s="1"/>
  <c r="P226" i="146"/>
  <c r="Q226" i="146" s="1"/>
  <c r="AK226" i="146" s="1"/>
  <c r="AM226" i="146" s="1"/>
  <c r="Q339" i="146"/>
  <c r="Q307" i="146"/>
  <c r="AK307" i="146" s="1"/>
  <c r="AM307" i="146" s="1"/>
  <c r="P291" i="146"/>
  <c r="Q291" i="146" s="1"/>
  <c r="AE296" i="146"/>
  <c r="AJ287" i="146"/>
  <c r="AL287" i="146" s="1"/>
  <c r="AJ279" i="146"/>
  <c r="AL279" i="146" s="1"/>
  <c r="Q268" i="146"/>
  <c r="AK268" i="146" s="1"/>
  <c r="AM268" i="146" s="1"/>
  <c r="Q260" i="146"/>
  <c r="AK260" i="146" s="1"/>
  <c r="AM260" i="146" s="1"/>
  <c r="P257" i="146"/>
  <c r="Q257" i="146" s="1"/>
  <c r="P241" i="146"/>
  <c r="O241" i="146"/>
  <c r="O209" i="146"/>
  <c r="P209" i="146"/>
  <c r="O201" i="146"/>
  <c r="AJ201" i="146" s="1"/>
  <c r="AL201" i="146" s="1"/>
  <c r="P201" i="146"/>
  <c r="Q272" i="146"/>
  <c r="AK272" i="146" s="1"/>
  <c r="P265" i="146"/>
  <c r="Q265" i="146" s="1"/>
  <c r="Q324" i="146"/>
  <c r="O254" i="146"/>
  <c r="P254" i="146"/>
  <c r="AE208" i="146"/>
  <c r="AE187" i="146"/>
  <c r="AJ236" i="146"/>
  <c r="AL236" i="146" s="1"/>
  <c r="AE144" i="146"/>
  <c r="AK123" i="146"/>
  <c r="AM123" i="146" s="1"/>
  <c r="AJ290" i="146"/>
  <c r="AL290" i="146" s="1"/>
  <c r="P243" i="146"/>
  <c r="Q243" i="146" s="1"/>
  <c r="AH228" i="146"/>
  <c r="AH200" i="146"/>
  <c r="Q186" i="146"/>
  <c r="AK186" i="146" s="1"/>
  <c r="AE147" i="146"/>
  <c r="AE139" i="146"/>
  <c r="P282" i="146"/>
  <c r="Q282" i="146" s="1"/>
  <c r="AJ208" i="146"/>
  <c r="AL208" i="146" s="1"/>
  <c r="AJ199" i="146"/>
  <c r="AL199" i="146" s="1"/>
  <c r="AE183" i="146"/>
  <c r="Q173" i="146"/>
  <c r="AK173" i="146" s="1"/>
  <c r="AH158" i="146"/>
  <c r="AJ139" i="146"/>
  <c r="AL139" i="146" s="1"/>
  <c r="AH123" i="146"/>
  <c r="AE99" i="146"/>
  <c r="Q229" i="146"/>
  <c r="AK229" i="146" s="1"/>
  <c r="P139" i="146"/>
  <c r="Q139" i="146" s="1"/>
  <c r="P50" i="146"/>
  <c r="Q50" i="146" s="1"/>
  <c r="Q160" i="146"/>
  <c r="AK160" i="146" s="1"/>
  <c r="AM160" i="146" s="1"/>
  <c r="Q138" i="146"/>
  <c r="AK138" i="146" s="1"/>
  <c r="AM138" i="146" s="1"/>
  <c r="O178" i="146"/>
  <c r="AJ178" i="146" s="1"/>
  <c r="AL178" i="146" s="1"/>
  <c r="AJ132" i="146"/>
  <c r="AL132" i="146" s="1"/>
  <c r="AE119" i="146"/>
  <c r="AE108" i="146"/>
  <c r="O58" i="146"/>
  <c r="P58" i="146"/>
  <c r="AJ30" i="146"/>
  <c r="AL30" i="146" s="1"/>
  <c r="AJ187" i="146"/>
  <c r="AL187" i="146" s="1"/>
  <c r="O168" i="146"/>
  <c r="AJ168" i="146" s="1"/>
  <c r="AL168" i="146" s="1"/>
  <c r="AK124" i="146"/>
  <c r="AJ87" i="146"/>
  <c r="AL87" i="146" s="1"/>
  <c r="P80" i="146"/>
  <c r="Q80" i="146" s="1"/>
  <c r="P153" i="146"/>
  <c r="Q153" i="146" s="1"/>
  <c r="AH135" i="146"/>
  <c r="AH78" i="146"/>
  <c r="AH55" i="146"/>
  <c r="Q114" i="146"/>
  <c r="AK114" i="146" s="1"/>
  <c r="AH65" i="146"/>
  <c r="AH59" i="146"/>
  <c r="AJ47" i="146"/>
  <c r="AL47" i="146" s="1"/>
  <c r="O8" i="146"/>
  <c r="AJ8" i="146" s="1"/>
  <c r="AL8" i="146" s="1"/>
  <c r="Q231" i="146"/>
  <c r="AK231" i="146" s="1"/>
  <c r="AJ118" i="146"/>
  <c r="AL118" i="146" s="1"/>
  <c r="P96" i="146"/>
  <c r="Q96" i="146" s="1"/>
  <c r="AJ59" i="146"/>
  <c r="AL59" i="146" s="1"/>
  <c r="AH49" i="146"/>
  <c r="AJ31" i="146"/>
  <c r="AL31" i="146" s="1"/>
  <c r="O10" i="146"/>
  <c r="AJ10" i="146" s="1"/>
  <c r="AL10" i="146" s="1"/>
  <c r="AH34" i="146"/>
  <c r="P19" i="146"/>
  <c r="P84" i="146"/>
  <c r="Q84" i="146" s="1"/>
  <c r="Q63" i="146"/>
  <c r="AK63" i="146" s="1"/>
  <c r="AM63" i="146" s="1"/>
  <c r="AE55" i="146"/>
  <c r="AE25" i="146"/>
  <c r="P8" i="146"/>
  <c r="AE15" i="146"/>
  <c r="AE44" i="146"/>
  <c r="Q274" i="146"/>
  <c r="P234" i="146"/>
  <c r="O234" i="146"/>
  <c r="AJ234" i="146" s="1"/>
  <c r="AL234" i="146" s="1"/>
  <c r="Q235" i="146"/>
  <c r="AK235" i="146" s="1"/>
  <c r="AM235" i="146" s="1"/>
  <c r="AH191" i="146"/>
  <c r="AJ289" i="146"/>
  <c r="AL289" i="146" s="1"/>
  <c r="AM289" i="146" s="1"/>
  <c r="O129" i="146"/>
  <c r="AJ129" i="146" s="1"/>
  <c r="AL129" i="146" s="1"/>
  <c r="P129" i="146"/>
  <c r="AJ144" i="146"/>
  <c r="AL144" i="146" s="1"/>
  <c r="P284" i="146"/>
  <c r="O284" i="146"/>
  <c r="AJ284" i="146" s="1"/>
  <c r="AL284" i="146" s="1"/>
  <c r="Q328" i="146"/>
  <c r="AE278" i="146"/>
  <c r="O269" i="146"/>
  <c r="AJ269" i="146" s="1"/>
  <c r="AL269" i="146" s="1"/>
  <c r="P269" i="146"/>
  <c r="AK267" i="146"/>
  <c r="AH260" i="146"/>
  <c r="AH240" i="146"/>
  <c r="AJ225" i="146"/>
  <c r="AL225" i="146" s="1"/>
  <c r="AK225" i="146"/>
  <c r="AE200" i="146"/>
  <c r="AJ186" i="146"/>
  <c r="AL186" i="146" s="1"/>
  <c r="AE238" i="146"/>
  <c r="AE235" i="146"/>
  <c r="AJ267" i="146"/>
  <c r="AL267" i="146" s="1"/>
  <c r="O175" i="146"/>
  <c r="AJ175" i="146" s="1"/>
  <c r="AL175" i="146" s="1"/>
  <c r="AJ148" i="146"/>
  <c r="AL148" i="146" s="1"/>
  <c r="AH115" i="146"/>
  <c r="Q86" i="146"/>
  <c r="AK86" i="146" s="1"/>
  <c r="AM86" i="146" s="1"/>
  <c r="Q97" i="146"/>
  <c r="AK97" i="146" s="1"/>
  <c r="AM97" i="146" s="1"/>
  <c r="P62" i="146"/>
  <c r="O62" i="146"/>
  <c r="AJ62" i="146" s="1"/>
  <c r="AL62" i="146" s="1"/>
  <c r="O54" i="146"/>
  <c r="AJ54" i="146" s="1"/>
  <c r="AL54" i="146" s="1"/>
  <c r="P54" i="146"/>
  <c r="AE40" i="146"/>
  <c r="P104" i="146"/>
  <c r="Q104" i="146" s="1"/>
  <c r="P102" i="146"/>
  <c r="Q102" i="146" s="1"/>
  <c r="Q126" i="146"/>
  <c r="AK126" i="146" s="1"/>
  <c r="AM126" i="146" s="1"/>
  <c r="AE85" i="146"/>
  <c r="AJ19" i="146"/>
  <c r="AL19" i="146" s="1"/>
  <c r="AE121" i="146"/>
  <c r="AE23" i="146"/>
  <c r="AJ231" i="146"/>
  <c r="AL231" i="146" s="1"/>
  <c r="AJ78" i="146"/>
  <c r="AL78" i="146" s="1"/>
  <c r="P71" i="146"/>
  <c r="Q71" i="146" s="1"/>
  <c r="AK53" i="146"/>
  <c r="O49" i="146"/>
  <c r="AJ49" i="146" s="1"/>
  <c r="AL49" i="146" s="1"/>
  <c r="AJ39" i="146"/>
  <c r="AL39" i="146" s="1"/>
  <c r="AJ17" i="146"/>
  <c r="AL17" i="146" s="1"/>
  <c r="Q35" i="146"/>
  <c r="AK35" i="146" s="1"/>
  <c r="Q59" i="146"/>
  <c r="AK59" i="146" s="1"/>
  <c r="AJ53" i="146"/>
  <c r="AL53" i="146" s="1"/>
  <c r="Q17" i="146"/>
  <c r="AK17" i="146" s="1"/>
  <c r="AK14" i="146"/>
  <c r="AM14" i="146" s="1"/>
  <c r="O266" i="146"/>
  <c r="AJ266" i="146" s="1"/>
  <c r="AL266" i="146" s="1"/>
  <c r="P266" i="146"/>
  <c r="O261" i="146"/>
  <c r="AJ261" i="146" s="1"/>
  <c r="AL261" i="146" s="1"/>
  <c r="P261" i="146"/>
  <c r="AK279" i="146"/>
  <c r="O216" i="146"/>
  <c r="AJ216" i="146" s="1"/>
  <c r="AL216" i="146" s="1"/>
  <c r="P216" i="146"/>
  <c r="O188" i="146"/>
  <c r="AJ188" i="146" s="1"/>
  <c r="AL188" i="146" s="1"/>
  <c r="P188" i="146"/>
  <c r="O184" i="146"/>
  <c r="AJ184" i="146" s="1"/>
  <c r="AL184" i="146" s="1"/>
  <c r="P184" i="146"/>
  <c r="AJ108" i="146"/>
  <c r="AL108" i="146" s="1"/>
  <c r="Q108" i="146"/>
  <c r="AH93" i="146"/>
  <c r="P66" i="146"/>
  <c r="O66" i="146"/>
  <c r="AJ66" i="146" s="1"/>
  <c r="AL66" i="146" s="1"/>
  <c r="AJ104" i="146"/>
  <c r="AL104" i="146" s="1"/>
  <c r="AJ29" i="146"/>
  <c r="AL29" i="146" s="1"/>
  <c r="AK26" i="146"/>
  <c r="AM26" i="146" s="1"/>
  <c r="Q387" i="146"/>
  <c r="AK387" i="146" s="1"/>
  <c r="AE385" i="146"/>
  <c r="P382" i="146"/>
  <c r="P369" i="146"/>
  <c r="AE369" i="146"/>
  <c r="Q375" i="146"/>
  <c r="AK375" i="146" s="1"/>
  <c r="AK281" i="146"/>
  <c r="AM281" i="146" s="1"/>
  <c r="Q322" i="146"/>
  <c r="AE285" i="146"/>
  <c r="P264" i="146"/>
  <c r="Q264" i="146" s="1"/>
  <c r="AH257" i="146"/>
  <c r="P314" i="146"/>
  <c r="Q314" i="146" s="1"/>
  <c r="Q255" i="146"/>
  <c r="AK255" i="146" s="1"/>
  <c r="P220" i="146"/>
  <c r="O220" i="146"/>
  <c r="AJ220" i="146" s="1"/>
  <c r="AL220" i="146" s="1"/>
  <c r="O205" i="146"/>
  <c r="AJ205" i="146" s="1"/>
  <c r="AL205" i="146" s="1"/>
  <c r="P205" i="146"/>
  <c r="O197" i="146"/>
  <c r="AJ197" i="146" s="1"/>
  <c r="AL197" i="146" s="1"/>
  <c r="P197" i="146"/>
  <c r="AE222" i="146"/>
  <c r="AH268" i="146"/>
  <c r="P219" i="146"/>
  <c r="Q219" i="146" s="1"/>
  <c r="AE214" i="146"/>
  <c r="P206" i="146"/>
  <c r="Q206" i="146" s="1"/>
  <c r="AJ200" i="146"/>
  <c r="AL200" i="146" s="1"/>
  <c r="AH186" i="146"/>
  <c r="P240" i="146"/>
  <c r="AE217" i="146"/>
  <c r="Q203" i="146"/>
  <c r="AK203" i="146" s="1"/>
  <c r="P198" i="146"/>
  <c r="Q198" i="146" s="1"/>
  <c r="AH179" i="146"/>
  <c r="AE152" i="146"/>
  <c r="Q162" i="146"/>
  <c r="AK162" i="146" s="1"/>
  <c r="AM162" i="146" s="1"/>
  <c r="Q154" i="146"/>
  <c r="AK154" i="146" s="1"/>
  <c r="AJ99" i="146"/>
  <c r="AL99" i="146" s="1"/>
  <c r="AE156" i="146"/>
  <c r="AE117" i="146"/>
  <c r="AH104" i="146"/>
  <c r="AJ183" i="146"/>
  <c r="AL183" i="146" s="1"/>
  <c r="P135" i="146"/>
  <c r="Q135" i="146" s="1"/>
  <c r="P386" i="146"/>
  <c r="AH375" i="146"/>
  <c r="AH369" i="146"/>
  <c r="AE295" i="146"/>
  <c r="AH387" i="146"/>
  <c r="Q378" i="146"/>
  <c r="Q343" i="146"/>
  <c r="Q325" i="146"/>
  <c r="AK296" i="146"/>
  <c r="AE374" i="146"/>
  <c r="P353" i="146"/>
  <c r="Q353" i="146" s="1"/>
  <c r="AJ296" i="146"/>
  <c r="AL296" i="146" s="1"/>
  <c r="AJ278" i="146"/>
  <c r="AL278" i="146" s="1"/>
  <c r="Q271" i="146"/>
  <c r="AK271" i="146" s="1"/>
  <c r="P262" i="146"/>
  <c r="O262" i="146"/>
  <c r="P336" i="146"/>
  <c r="Q336" i="146" s="1"/>
  <c r="AK305" i="146"/>
  <c r="AM305" i="146" s="1"/>
  <c r="AH297" i="146"/>
  <c r="Q312" i="146"/>
  <c r="AE293" i="146"/>
  <c r="AJ285" i="146"/>
  <c r="AL285" i="146" s="1"/>
  <c r="AE256" i="146"/>
  <c r="P318" i="146"/>
  <c r="Q318" i="146" s="1"/>
  <c r="P256" i="146"/>
  <c r="Q301" i="146"/>
  <c r="AK301" i="146" s="1"/>
  <c r="AE271" i="146"/>
  <c r="Q263" i="146"/>
  <c r="AK263" i="146" s="1"/>
  <c r="AM263" i="146" s="1"/>
  <c r="AJ275" i="146"/>
  <c r="AL275" i="146" s="1"/>
  <c r="O237" i="146"/>
  <c r="P237" i="146"/>
  <c r="AK232" i="146"/>
  <c r="AM232" i="146" s="1"/>
  <c r="AK222" i="146"/>
  <c r="O192" i="146"/>
  <c r="P192" i="146"/>
  <c r="AJ222" i="146"/>
  <c r="AL222" i="146" s="1"/>
  <c r="AE268" i="146"/>
  <c r="AE260" i="146"/>
  <c r="AE255" i="146"/>
  <c r="AH211" i="146"/>
  <c r="AE191" i="146"/>
  <c r="P245" i="146"/>
  <c r="Q245" i="146" s="1"/>
  <c r="AJ238" i="146"/>
  <c r="AL238" i="146" s="1"/>
  <c r="Q236" i="146"/>
  <c r="AK236" i="146" s="1"/>
  <c r="O212" i="146"/>
  <c r="P212" i="146"/>
  <c r="AJ211" i="146"/>
  <c r="AL211" i="146" s="1"/>
  <c r="AJ204" i="146"/>
  <c r="AL204" i="146" s="1"/>
  <c r="AK125" i="146"/>
  <c r="AM125" i="146" s="1"/>
  <c r="P233" i="146"/>
  <c r="Q233" i="146" s="1"/>
  <c r="AE228" i="146"/>
  <c r="AH214" i="146"/>
  <c r="AK210" i="146"/>
  <c r="AM210" i="146" s="1"/>
  <c r="AJ191" i="146"/>
  <c r="AL191" i="146" s="1"/>
  <c r="AE186" i="146"/>
  <c r="AK170" i="146"/>
  <c r="AM170" i="146" s="1"/>
  <c r="Q157" i="146"/>
  <c r="AK157" i="146" s="1"/>
  <c r="AM157" i="146" s="1"/>
  <c r="AJ242" i="146"/>
  <c r="AL242" i="146" s="1"/>
  <c r="AH235" i="146"/>
  <c r="AH231" i="146"/>
  <c r="AH225" i="146"/>
  <c r="P208" i="146"/>
  <c r="AJ190" i="146"/>
  <c r="AL190" i="146" s="1"/>
  <c r="AH182" i="146"/>
  <c r="AK149" i="146"/>
  <c r="AM149" i="146" s="1"/>
  <c r="AJ217" i="146"/>
  <c r="AL217" i="146" s="1"/>
  <c r="P202" i="146"/>
  <c r="Q202" i="146" s="1"/>
  <c r="P175" i="146"/>
  <c r="Q169" i="146"/>
  <c r="AK169" i="146" s="1"/>
  <c r="AE143" i="146"/>
  <c r="AJ124" i="146"/>
  <c r="AL124" i="146" s="1"/>
  <c r="AE116" i="146"/>
  <c r="Q110" i="146"/>
  <c r="AK110" i="146" s="1"/>
  <c r="AM110" i="146" s="1"/>
  <c r="AE107" i="146"/>
  <c r="Q207" i="146"/>
  <c r="AK207" i="146" s="1"/>
  <c r="AM207" i="146" s="1"/>
  <c r="Q181" i="146"/>
  <c r="AK181" i="146" s="1"/>
  <c r="AJ215" i="146"/>
  <c r="AL215" i="146" s="1"/>
  <c r="AJ179" i="146"/>
  <c r="AL179" i="146" s="1"/>
  <c r="AE172" i="146"/>
  <c r="AE164" i="146"/>
  <c r="AK158" i="146"/>
  <c r="AJ147" i="146"/>
  <c r="AL147" i="146" s="1"/>
  <c r="AJ134" i="146"/>
  <c r="AL134" i="146" s="1"/>
  <c r="Q130" i="146"/>
  <c r="AK130" i="146" s="1"/>
  <c r="AM130" i="146" s="1"/>
  <c r="AE127" i="146"/>
  <c r="AH124" i="146"/>
  <c r="AJ119" i="146"/>
  <c r="AL119" i="146" s="1"/>
  <c r="O115" i="146"/>
  <c r="AJ115" i="146" s="1"/>
  <c r="AL115" i="146" s="1"/>
  <c r="AE103" i="146"/>
  <c r="P183" i="146"/>
  <c r="AJ164" i="146"/>
  <c r="AL164" i="146" s="1"/>
  <c r="Q134" i="146"/>
  <c r="AK134" i="146" s="1"/>
  <c r="Q99" i="146"/>
  <c r="AK99" i="146" s="1"/>
  <c r="AH81" i="146"/>
  <c r="P74" i="146"/>
  <c r="P187" i="146"/>
  <c r="P113" i="146"/>
  <c r="AH87" i="146"/>
  <c r="AJ64" i="146"/>
  <c r="AL64" i="146" s="1"/>
  <c r="P159" i="146"/>
  <c r="AE135" i="146"/>
  <c r="AJ69" i="146"/>
  <c r="AL69" i="146" s="1"/>
  <c r="AH97" i="146"/>
  <c r="P76" i="146"/>
  <c r="Q76" i="146" s="1"/>
  <c r="O61" i="146"/>
  <c r="AJ61" i="146" s="1"/>
  <c r="AL61" i="146" s="1"/>
  <c r="AE56" i="146"/>
  <c r="AE52" i="146"/>
  <c r="AE47" i="146"/>
  <c r="AK161" i="146"/>
  <c r="AM161" i="146" s="1"/>
  <c r="AH61" i="146"/>
  <c r="P47" i="146"/>
  <c r="Q47" i="146" s="1"/>
  <c r="AE31" i="146"/>
  <c r="AJ28" i="146"/>
  <c r="AL28" i="146" s="1"/>
  <c r="AK82" i="146"/>
  <c r="AM82" i="146" s="1"/>
  <c r="AK33" i="146"/>
  <c r="AM33" i="146" s="1"/>
  <c r="AE140" i="146"/>
  <c r="AH98" i="146"/>
  <c r="P78" i="146"/>
  <c r="Q78" i="146" s="1"/>
  <c r="AJ52" i="146"/>
  <c r="AL52" i="146" s="1"/>
  <c r="P46" i="146"/>
  <c r="O46" i="146"/>
  <c r="AJ40" i="146"/>
  <c r="AL40" i="146" s="1"/>
  <c r="O37" i="146"/>
  <c r="P37" i="146"/>
  <c r="AJ34" i="146"/>
  <c r="AL34" i="146" s="1"/>
  <c r="Q29" i="146"/>
  <c r="Q9" i="146"/>
  <c r="AK9" i="146" s="1"/>
  <c r="AK34" i="146"/>
  <c r="AE30" i="146"/>
  <c r="AK55" i="146"/>
  <c r="AK39" i="146"/>
  <c r="AJ11" i="146"/>
  <c r="AL11" i="146" s="1"/>
  <c r="Q41" i="146"/>
  <c r="AK41" i="146" s="1"/>
  <c r="Q89" i="146"/>
  <c r="AK89" i="146" s="1"/>
  <c r="AK52" i="146"/>
  <c r="AS127" i="100"/>
  <c r="AW127" i="100" s="1"/>
  <c r="AG141" i="100"/>
  <c r="AH141" i="100" s="1"/>
  <c r="AJ141" i="100" s="1"/>
  <c r="AL141" i="100" s="1"/>
  <c r="AF125" i="100"/>
  <c r="AH125" i="100" s="1"/>
  <c r="AJ125" i="100" s="1"/>
  <c r="AL125" i="100" s="1"/>
  <c r="AS320" i="100"/>
  <c r="AW320" i="100" s="1"/>
  <c r="AG142" i="100"/>
  <c r="AR97" i="100"/>
  <c r="AV97" i="100" s="1"/>
  <c r="AS282" i="100"/>
  <c r="AW282" i="100" s="1"/>
  <c r="AG288" i="100"/>
  <c r="AF163" i="100"/>
  <c r="AG186" i="100"/>
  <c r="AI217" i="100"/>
  <c r="AK217" i="100" s="1"/>
  <c r="AS86" i="100"/>
  <c r="AW86" i="100" s="1"/>
  <c r="AS298" i="100"/>
  <c r="AW298" i="100" s="1"/>
  <c r="AG217" i="100"/>
  <c r="AG139" i="100"/>
  <c r="AH139" i="100" s="1"/>
  <c r="AJ139" i="100" s="1"/>
  <c r="AL139" i="100" s="1"/>
  <c r="AG163" i="100"/>
  <c r="AF184" i="100"/>
  <c r="AI184" i="100" s="1"/>
  <c r="AK184" i="100" s="1"/>
  <c r="AF135" i="100"/>
  <c r="AG276" i="100"/>
  <c r="AS65" i="100"/>
  <c r="AW65" i="100" s="1"/>
  <c r="AR105" i="100"/>
  <c r="AV105" i="100" s="1"/>
  <c r="AF96" i="100"/>
  <c r="AI96" i="100" s="1"/>
  <c r="AK96" i="100" s="1"/>
  <c r="AF193" i="100"/>
  <c r="AI193" i="100" s="1"/>
  <c r="AK193" i="100" s="1"/>
  <c r="AF169" i="100"/>
  <c r="AF276" i="100"/>
  <c r="AR264" i="100"/>
  <c r="AV264" i="100" s="1"/>
  <c r="AF290" i="100"/>
  <c r="AR285" i="100"/>
  <c r="AV285" i="100" s="1"/>
  <c r="AG177" i="100"/>
  <c r="AF36" i="100"/>
  <c r="AH36" i="100" s="1"/>
  <c r="AJ36" i="100" s="1"/>
  <c r="AL36" i="100" s="1"/>
  <c r="AF261" i="100"/>
  <c r="AG305" i="100"/>
  <c r="AS292" i="100"/>
  <c r="AW292" i="100" s="1"/>
  <c r="AS188" i="100"/>
  <c r="AW188" i="100" s="1"/>
  <c r="AG169" i="100"/>
  <c r="AG81" i="100"/>
  <c r="AR64" i="100"/>
  <c r="AV64" i="100" s="1"/>
  <c r="AG290" i="100"/>
  <c r="AS276" i="100"/>
  <c r="AW276" i="100" s="1"/>
  <c r="AS232" i="100"/>
  <c r="AW232" i="100" s="1"/>
  <c r="AG187" i="100"/>
  <c r="AH187" i="100" s="1"/>
  <c r="AJ187" i="100" s="1"/>
  <c r="AL187" i="100" s="1"/>
  <c r="AG172" i="100"/>
  <c r="AH172" i="100" s="1"/>
  <c r="AJ172" i="100" s="1"/>
  <c r="AL172" i="100" s="1"/>
  <c r="AG162" i="100"/>
  <c r="AF110" i="100"/>
  <c r="AG92" i="100"/>
  <c r="AF292" i="100"/>
  <c r="AH292" i="100" s="1"/>
  <c r="AJ292" i="100" s="1"/>
  <c r="AL292" i="100" s="1"/>
  <c r="AR292" i="100"/>
  <c r="AV292" i="100" s="1"/>
  <c r="AR228" i="100"/>
  <c r="AV228" i="100" s="1"/>
  <c r="AG234" i="100"/>
  <c r="AS230" i="100"/>
  <c r="AW230" i="100" s="1"/>
  <c r="AG205" i="100"/>
  <c r="AS221" i="100"/>
  <c r="AW221" i="100" s="1"/>
  <c r="AF177" i="100"/>
  <c r="AI177" i="100" s="1"/>
  <c r="AK177" i="100" s="1"/>
  <c r="AG132" i="100"/>
  <c r="AG137" i="100"/>
  <c r="AR123" i="100"/>
  <c r="AV123" i="100" s="1"/>
  <c r="AR117" i="100"/>
  <c r="AV117" i="100" s="1"/>
  <c r="AG80" i="100"/>
  <c r="AF28" i="100"/>
  <c r="AI28" i="100" s="1"/>
  <c r="AK28" i="100" s="1"/>
  <c r="AF80" i="100"/>
  <c r="AI80" i="100" s="1"/>
  <c r="AK80" i="100" s="1"/>
  <c r="AG15" i="100"/>
  <c r="AG64" i="100"/>
  <c r="AH64" i="100" s="1"/>
  <c r="AJ64" i="100" s="1"/>
  <c r="AL64" i="100" s="1"/>
  <c r="AG178" i="100"/>
  <c r="AF142" i="100"/>
  <c r="AS212" i="100"/>
  <c r="AW212" i="100" s="1"/>
  <c r="AS200" i="100"/>
  <c r="AW200" i="100" s="1"/>
  <c r="AG193" i="100"/>
  <c r="AS73" i="100"/>
  <c r="AW73" i="100" s="1"/>
  <c r="AG262" i="100"/>
  <c r="AR313" i="100"/>
  <c r="AV313" i="100" s="1"/>
  <c r="AS99" i="100"/>
  <c r="AW99" i="100" s="1"/>
  <c r="AG122" i="100"/>
  <c r="AF73" i="100"/>
  <c r="AI73" i="100" s="1"/>
  <c r="AK73" i="100" s="1"/>
  <c r="AG73" i="100"/>
  <c r="AS18" i="100"/>
  <c r="AW18" i="100" s="1"/>
  <c r="AG110" i="100"/>
  <c r="AG314" i="100"/>
  <c r="AF170" i="100"/>
  <c r="AF61" i="100"/>
  <c r="AI61" i="100" s="1"/>
  <c r="AK61" i="100" s="1"/>
  <c r="AI249" i="100"/>
  <c r="AK249" i="100" s="1"/>
  <c r="AF148" i="100"/>
  <c r="AS321" i="100"/>
  <c r="AW321" i="100" s="1"/>
  <c r="AS226" i="100"/>
  <c r="AW226" i="100" s="1"/>
  <c r="AG136" i="100"/>
  <c r="AS315" i="100"/>
  <c r="AW315" i="100" s="1"/>
  <c r="AS192" i="100"/>
  <c r="AW192" i="100" s="1"/>
  <c r="AG84" i="100"/>
  <c r="AF11" i="100"/>
  <c r="AI11" i="100" s="1"/>
  <c r="AK11" i="100" s="1"/>
  <c r="AS318" i="100"/>
  <c r="AW318" i="100" s="1"/>
  <c r="AR184" i="100"/>
  <c r="AV184" i="100" s="1"/>
  <c r="AG161" i="100"/>
  <c r="AS139" i="100"/>
  <c r="AW139" i="100" s="1"/>
  <c r="S139" i="100"/>
  <c r="S259" i="100"/>
  <c r="R259" i="100"/>
  <c r="AI259" i="100" s="1"/>
  <c r="AK259" i="100" s="1"/>
  <c r="AS327" i="100"/>
  <c r="AW327" i="100" s="1"/>
  <c r="AG282" i="100"/>
  <c r="AS235" i="100"/>
  <c r="AW235" i="100" s="1"/>
  <c r="AG255" i="100"/>
  <c r="AF188" i="100"/>
  <c r="AI188" i="100" s="1"/>
  <c r="AK188" i="100" s="1"/>
  <c r="AG171" i="100"/>
  <c r="AH171" i="100" s="1"/>
  <c r="AG184" i="100"/>
  <c r="AG148" i="100"/>
  <c r="AS157" i="100"/>
  <c r="AW157" i="100" s="1"/>
  <c r="AG135" i="100"/>
  <c r="AG98" i="100"/>
  <c r="AG114" i="100"/>
  <c r="AF99" i="100"/>
  <c r="AH99" i="100" s="1"/>
  <c r="AJ99" i="100" s="1"/>
  <c r="AL99" i="100" s="1"/>
  <c r="AR86" i="100"/>
  <c r="AV86" i="100" s="1"/>
  <c r="AF319" i="100"/>
  <c r="AI319" i="100" s="1"/>
  <c r="AK319" i="100" s="1"/>
  <c r="AF167" i="100"/>
  <c r="AH167" i="100" s="1"/>
  <c r="AJ167" i="100" s="1"/>
  <c r="AL167" i="100" s="1"/>
  <c r="AF138" i="100"/>
  <c r="AG216" i="100"/>
  <c r="AF106" i="100"/>
  <c r="AI106" i="100" s="1"/>
  <c r="AK106" i="100" s="1"/>
  <c r="AG70" i="100"/>
  <c r="AF70" i="100"/>
  <c r="AI70" i="100" s="1"/>
  <c r="AK70" i="100" s="1"/>
  <c r="AR60" i="100"/>
  <c r="AV60" i="100" s="1"/>
  <c r="AG82" i="100"/>
  <c r="AH82" i="100" s="1"/>
  <c r="AJ82" i="100" s="1"/>
  <c r="AL82" i="100" s="1"/>
  <c r="AG41" i="100"/>
  <c r="AG49" i="100"/>
  <c r="AG43" i="100"/>
  <c r="AG87" i="100"/>
  <c r="AG22" i="100"/>
  <c r="AS70" i="100"/>
  <c r="AW70" i="100" s="1"/>
  <c r="AF86" i="100"/>
  <c r="AH86" i="100" s="1"/>
  <c r="AF267" i="100"/>
  <c r="AI267" i="100" s="1"/>
  <c r="AK267" i="100" s="1"/>
  <c r="AR171" i="100"/>
  <c r="AV171" i="100" s="1"/>
  <c r="AR99" i="100"/>
  <c r="AV99" i="100" s="1"/>
  <c r="AG321" i="100"/>
  <c r="AR253" i="100"/>
  <c r="AV253" i="100" s="1"/>
  <c r="AG191" i="100"/>
  <c r="AF192" i="100"/>
  <c r="AI192" i="100" s="1"/>
  <c r="AK192" i="100" s="1"/>
  <c r="AG192" i="100"/>
  <c r="AF176" i="100"/>
  <c r="AI176" i="100" s="1"/>
  <c r="AK176" i="100" s="1"/>
  <c r="AR192" i="100"/>
  <c r="AV192" i="100" s="1"/>
  <c r="AS171" i="100"/>
  <c r="AW171" i="100" s="1"/>
  <c r="AS161" i="100"/>
  <c r="AW161" i="100" s="1"/>
  <c r="AG119" i="100"/>
  <c r="AS41" i="100"/>
  <c r="AW41" i="100" s="1"/>
  <c r="AF136" i="100"/>
  <c r="AF21" i="100"/>
  <c r="AI21" i="100" s="1"/>
  <c r="AK21" i="100" s="1"/>
  <c r="AF152" i="100"/>
  <c r="AS140" i="100"/>
  <c r="AW140" i="100" s="1"/>
  <c r="AF164" i="100"/>
  <c r="AF128" i="100"/>
  <c r="AF56" i="100"/>
  <c r="AI56" i="100" s="1"/>
  <c r="AK56" i="100" s="1"/>
  <c r="AF183" i="100"/>
  <c r="AF320" i="100"/>
  <c r="AI320" i="100" s="1"/>
  <c r="AK320" i="100" s="1"/>
  <c r="AG283" i="100"/>
  <c r="AF289" i="100"/>
  <c r="AS267" i="100"/>
  <c r="AW267" i="100" s="1"/>
  <c r="AS249" i="100"/>
  <c r="AW249" i="100" s="1"/>
  <c r="AS115" i="100"/>
  <c r="AW115" i="100" s="1"/>
  <c r="AS87" i="100"/>
  <c r="AW87" i="100" s="1"/>
  <c r="AS106" i="100"/>
  <c r="AW106" i="100" s="1"/>
  <c r="AG107" i="100"/>
  <c r="AG62" i="100"/>
  <c r="AF17" i="100"/>
  <c r="AI17" i="100" s="1"/>
  <c r="AK17" i="100" s="1"/>
  <c r="S124" i="100"/>
  <c r="T124" i="100" s="1"/>
  <c r="S106" i="100"/>
  <c r="T106" i="100" s="1"/>
  <c r="AS112" i="100"/>
  <c r="AW112" i="100" s="1"/>
  <c r="AF74" i="100"/>
  <c r="AR305" i="100"/>
  <c r="AV305" i="100" s="1"/>
  <c r="AF282" i="100"/>
  <c r="AI282" i="100" s="1"/>
  <c r="AK282" i="100" s="1"/>
  <c r="AG249" i="100"/>
  <c r="AG214" i="100"/>
  <c r="AS209" i="100"/>
  <c r="AW209" i="100" s="1"/>
  <c r="AS145" i="100"/>
  <c r="AW145" i="100" s="1"/>
  <c r="AG128" i="100"/>
  <c r="AR106" i="100"/>
  <c r="AV106" i="100" s="1"/>
  <c r="AR124" i="100"/>
  <c r="AV124" i="100" s="1"/>
  <c r="AS21" i="100"/>
  <c r="AW21" i="100" s="1"/>
  <c r="AF322" i="100"/>
  <c r="AS319" i="100"/>
  <c r="AW319" i="100" s="1"/>
  <c r="AF268" i="100"/>
  <c r="AG175" i="100"/>
  <c r="AG322" i="100"/>
  <c r="AG318" i="100"/>
  <c r="AG228" i="100"/>
  <c r="AG230" i="100"/>
  <c r="AG189" i="100"/>
  <c r="AS124" i="100"/>
  <c r="AW124" i="100" s="1"/>
  <c r="AG320" i="100"/>
  <c r="AF318" i="100"/>
  <c r="AI318" i="100" s="1"/>
  <c r="AK318" i="100" s="1"/>
  <c r="AR298" i="100"/>
  <c r="AV298" i="100" s="1"/>
  <c r="AG267" i="100"/>
  <c r="AS316" i="100"/>
  <c r="AW316" i="100" s="1"/>
  <c r="AG291" i="100"/>
  <c r="AF325" i="100"/>
  <c r="AI325" i="100" s="1"/>
  <c r="AK325" i="100" s="1"/>
  <c r="AS246" i="100"/>
  <c r="AW246" i="100" s="1"/>
  <c r="AR225" i="100"/>
  <c r="AV225" i="100" s="1"/>
  <c r="AF284" i="100"/>
  <c r="AG229" i="100"/>
  <c r="AG204" i="100"/>
  <c r="AF227" i="100"/>
  <c r="AI227" i="100" s="1"/>
  <c r="AK227" i="100" s="1"/>
  <c r="AS184" i="100"/>
  <c r="AW184" i="100" s="1"/>
  <c r="AG198" i="100"/>
  <c r="AR182" i="100"/>
  <c r="AV182" i="100" s="1"/>
  <c r="AG96" i="100"/>
  <c r="AG45" i="100"/>
  <c r="AS39" i="100"/>
  <c r="AW39" i="100" s="1"/>
  <c r="AS91" i="100"/>
  <c r="AW91" i="100" s="1"/>
  <c r="AS78" i="100"/>
  <c r="AW78" i="100" s="1"/>
  <c r="AS17" i="100"/>
  <c r="AW17" i="100" s="1"/>
  <c r="AF15" i="100"/>
  <c r="AF277" i="100"/>
  <c r="AI277" i="100" s="1"/>
  <c r="AK277" i="100" s="1"/>
  <c r="AF178" i="100"/>
  <c r="AS42" i="100"/>
  <c r="AW42" i="100" s="1"/>
  <c r="AF88" i="100"/>
  <c r="AS296" i="100"/>
  <c r="AW296" i="100" s="1"/>
  <c r="AG268" i="100"/>
  <c r="AS248" i="100"/>
  <c r="AW248" i="100" s="1"/>
  <c r="AR230" i="100"/>
  <c r="AV230" i="100" s="1"/>
  <c r="AS223" i="100"/>
  <c r="AW223" i="100" s="1"/>
  <c r="AR188" i="100"/>
  <c r="AV188" i="100" s="1"/>
  <c r="AS199" i="100"/>
  <c r="AW199" i="100" s="1"/>
  <c r="AS149" i="100"/>
  <c r="AW149" i="100" s="1"/>
  <c r="AG134" i="100"/>
  <c r="AH134" i="100" s="1"/>
  <c r="AJ134" i="100" s="1"/>
  <c r="AL134" i="100" s="1"/>
  <c r="AS61" i="100"/>
  <c r="AW61" i="100" s="1"/>
  <c r="AF42" i="100"/>
  <c r="AG91" i="100"/>
  <c r="AS31" i="100"/>
  <c r="AW31" i="100" s="1"/>
  <c r="AR319" i="100"/>
  <c r="AV319" i="100" s="1"/>
  <c r="AG188" i="100"/>
  <c r="AG144" i="100"/>
  <c r="AG61" i="100"/>
  <c r="AR327" i="100"/>
  <c r="AV327" i="100" s="1"/>
  <c r="AG212" i="100"/>
  <c r="AS208" i="100"/>
  <c r="AW208" i="100" s="1"/>
  <c r="AG140" i="100"/>
  <c r="AS121" i="100"/>
  <c r="AF77" i="100"/>
  <c r="AI77" i="100" s="1"/>
  <c r="AK77" i="100" s="1"/>
  <c r="AS76" i="100"/>
  <c r="AW76" i="100" s="1"/>
  <c r="AS72" i="100"/>
  <c r="AW72" i="100" s="1"/>
  <c r="P332" i="100"/>
  <c r="AG10" i="100"/>
  <c r="AG164" i="100"/>
  <c r="AF314" i="100"/>
  <c r="AG272" i="100"/>
  <c r="AF218" i="100"/>
  <c r="AF216" i="100"/>
  <c r="AF112" i="100"/>
  <c r="AR61" i="100"/>
  <c r="AV61" i="100" s="1"/>
  <c r="AG323" i="100"/>
  <c r="AR324" i="100"/>
  <c r="AV324" i="100" s="1"/>
  <c r="AS272" i="100"/>
  <c r="AW272" i="100" s="1"/>
  <c r="AR257" i="100"/>
  <c r="AV257" i="100" s="1"/>
  <c r="AS241" i="100"/>
  <c r="AW241" i="100" s="1"/>
  <c r="AF175" i="100"/>
  <c r="AR186" i="100"/>
  <c r="AV186" i="100" s="1"/>
  <c r="AS158" i="100"/>
  <c r="AW158" i="100" s="1"/>
  <c r="AF102" i="100"/>
  <c r="AI102" i="100" s="1"/>
  <c r="AK102" i="100" s="1"/>
  <c r="AS105" i="100"/>
  <c r="AW105" i="100" s="1"/>
  <c r="AG269" i="100"/>
  <c r="AH269" i="100" s="1"/>
  <c r="AJ269" i="100" s="1"/>
  <c r="AL269" i="100" s="1"/>
  <c r="AF280" i="100"/>
  <c r="AG325" i="100"/>
  <c r="AS260" i="100"/>
  <c r="AW260" i="100" s="1"/>
  <c r="AS293" i="100"/>
  <c r="AS275" i="100"/>
  <c r="AW275" i="100" s="1"/>
  <c r="AR317" i="100"/>
  <c r="AV317" i="100" s="1"/>
  <c r="AG225" i="100"/>
  <c r="AF229" i="100"/>
  <c r="AI229" i="100" s="1"/>
  <c r="AK229" i="100" s="1"/>
  <c r="AG284" i="100"/>
  <c r="AF202" i="100"/>
  <c r="AG222" i="100"/>
  <c r="AG213" i="100"/>
  <c r="AG183" i="100"/>
  <c r="AS176" i="100"/>
  <c r="AW176" i="100" s="1"/>
  <c r="AR157" i="100"/>
  <c r="AV157" i="100" s="1"/>
  <c r="AG182" i="100"/>
  <c r="AG79" i="100"/>
  <c r="AG63" i="100"/>
  <c r="AG31" i="100"/>
  <c r="AH31" i="100" s="1"/>
  <c r="AJ31" i="100" s="1"/>
  <c r="AL31" i="100" s="1"/>
  <c r="AG42" i="100"/>
  <c r="AS13" i="100"/>
  <c r="AW13" i="100" s="1"/>
  <c r="AF214" i="100"/>
  <c r="AI214" i="100" s="1"/>
  <c r="AK214" i="100" s="1"/>
  <c r="AG218" i="100"/>
  <c r="AF150" i="100"/>
  <c r="AF60" i="100"/>
  <c r="AR158" i="100"/>
  <c r="AV158" i="100" s="1"/>
  <c r="AS79" i="100"/>
  <c r="AW79" i="100" s="1"/>
  <c r="AG327" i="100"/>
  <c r="AS307" i="100"/>
  <c r="AW307" i="100" s="1"/>
  <c r="AF270" i="100"/>
  <c r="AI270" i="100" s="1"/>
  <c r="AK270" i="100" s="1"/>
  <c r="AG277" i="100"/>
  <c r="AG281" i="100"/>
  <c r="AG264" i="100"/>
  <c r="AR227" i="100"/>
  <c r="AV227" i="100" s="1"/>
  <c r="AG275" i="100"/>
  <c r="AF307" i="100"/>
  <c r="AI307" i="100" s="1"/>
  <c r="AK307" i="100" s="1"/>
  <c r="AR232" i="100"/>
  <c r="AV232" i="100" s="1"/>
  <c r="AS228" i="100"/>
  <c r="AW228" i="100" s="1"/>
  <c r="AG243" i="100"/>
  <c r="AG211" i="100"/>
  <c r="AH211" i="100" s="1"/>
  <c r="AJ211" i="100" s="1"/>
  <c r="AL211" i="100" s="1"/>
  <c r="AG196" i="100"/>
  <c r="S186" i="100"/>
  <c r="S182" i="100"/>
  <c r="AF194" i="100"/>
  <c r="AR176" i="100"/>
  <c r="AV176" i="100" s="1"/>
  <c r="AG201" i="100"/>
  <c r="AG115" i="100"/>
  <c r="AR149" i="100"/>
  <c r="AV149" i="100" s="1"/>
  <c r="AS102" i="100"/>
  <c r="AW102" i="100" s="1"/>
  <c r="AF59" i="100"/>
  <c r="AI59" i="100" s="1"/>
  <c r="AK59" i="100" s="1"/>
  <c r="AS103" i="100"/>
  <c r="AW103" i="100" s="1"/>
  <c r="AS48" i="100"/>
  <c r="AW48" i="100" s="1"/>
  <c r="AS133" i="100"/>
  <c r="AW133" i="100" s="1"/>
  <c r="AR115" i="100"/>
  <c r="AV115" i="100" s="1"/>
  <c r="AF104" i="100"/>
  <c r="AH104" i="100" s="1"/>
  <c r="AF100" i="100"/>
  <c r="AH100" i="100" s="1"/>
  <c r="AJ100" i="100" s="1"/>
  <c r="AL100" i="100" s="1"/>
  <c r="AG77" i="100"/>
  <c r="AF39" i="100"/>
  <c r="AI39" i="100" s="1"/>
  <c r="AK39" i="100" s="1"/>
  <c r="AG29" i="100"/>
  <c r="J332" i="100"/>
  <c r="AG59" i="100"/>
  <c r="AG88" i="100"/>
  <c r="AR87" i="100"/>
  <c r="AV87" i="100" s="1"/>
  <c r="AS19" i="100"/>
  <c r="AW19" i="100" s="1"/>
  <c r="AR45" i="100"/>
  <c r="AV45" i="100" s="1"/>
  <c r="AS77" i="100"/>
  <c r="AW77" i="100" s="1"/>
  <c r="AG21" i="100"/>
  <c r="AS93" i="100"/>
  <c r="AW93" i="100" s="1"/>
  <c r="AS277" i="100"/>
  <c r="AG106" i="100"/>
  <c r="S153" i="100"/>
  <c r="T153" i="100" s="1"/>
  <c r="S130" i="100"/>
  <c r="T130" i="100" s="1"/>
  <c r="AG56" i="100"/>
  <c r="AG97" i="100"/>
  <c r="AG319" i="100"/>
  <c r="AG304" i="100"/>
  <c r="AH304" i="100" s="1"/>
  <c r="AJ304" i="100" s="1"/>
  <c r="AL304" i="100" s="1"/>
  <c r="AR275" i="100"/>
  <c r="AV275" i="100" s="1"/>
  <c r="AG232" i="100"/>
  <c r="AG233" i="100"/>
  <c r="AR212" i="100"/>
  <c r="AV212" i="100" s="1"/>
  <c r="AG194" i="100"/>
  <c r="AF189" i="100"/>
  <c r="AG157" i="100"/>
  <c r="AF126" i="100"/>
  <c r="AI126" i="100" s="1"/>
  <c r="AK126" i="100" s="1"/>
  <c r="AS43" i="100"/>
  <c r="AW43" i="100" s="1"/>
  <c r="AR104" i="100"/>
  <c r="AV104" i="100" s="1"/>
  <c r="AG90" i="100"/>
  <c r="AS59" i="100"/>
  <c r="AW59" i="100" s="1"/>
  <c r="AF29" i="100"/>
  <c r="AI29" i="100" s="1"/>
  <c r="AK29" i="100" s="1"/>
  <c r="AR29" i="100"/>
  <c r="AV29" i="100" s="1"/>
  <c r="AS62" i="100"/>
  <c r="AW62" i="100" s="1"/>
  <c r="AG138" i="100"/>
  <c r="AF154" i="100"/>
  <c r="AG60" i="100"/>
  <c r="AF97" i="100"/>
  <c r="AI97" i="100" s="1"/>
  <c r="AK97" i="100" s="1"/>
  <c r="AF281" i="100"/>
  <c r="AI281" i="100" s="1"/>
  <c r="AK281" i="100" s="1"/>
  <c r="AR293" i="100"/>
  <c r="AS257" i="100"/>
  <c r="AW257" i="100" s="1"/>
  <c r="AF243" i="100"/>
  <c r="AG278" i="100"/>
  <c r="AS204" i="100"/>
  <c r="AW204" i="100" s="1"/>
  <c r="AS242" i="100"/>
  <c r="AW242" i="100" s="1"/>
  <c r="AG199" i="100"/>
  <c r="AR140" i="100"/>
  <c r="AV140" i="100" s="1"/>
  <c r="AR101" i="100"/>
  <c r="AV101" i="100" s="1"/>
  <c r="AG75" i="100"/>
  <c r="AS330" i="100"/>
  <c r="AW330" i="100" s="1"/>
  <c r="AR307" i="100"/>
  <c r="AV307" i="100" s="1"/>
  <c r="AS308" i="100"/>
  <c r="AW308" i="100" s="1"/>
  <c r="AF285" i="100"/>
  <c r="AS259" i="100"/>
  <c r="AW259" i="100" s="1"/>
  <c r="AG289" i="100"/>
  <c r="AG270" i="100"/>
  <c r="AR248" i="100"/>
  <c r="AV248" i="100" s="1"/>
  <c r="AG263" i="100"/>
  <c r="AG307" i="100"/>
  <c r="AG271" i="100"/>
  <c r="AG242" i="100"/>
  <c r="AG207" i="100"/>
  <c r="S202" i="100"/>
  <c r="T202" i="100" s="1"/>
  <c r="AG195" i="100"/>
  <c r="AG170" i="100"/>
  <c r="AS156" i="100"/>
  <c r="AW156" i="100" s="1"/>
  <c r="AF185" i="100"/>
  <c r="AS130" i="100"/>
  <c r="AW130" i="100" s="1"/>
  <c r="AS143" i="100"/>
  <c r="AW143" i="100" s="1"/>
  <c r="AR56" i="100"/>
  <c r="AV56" i="100" s="1"/>
  <c r="AG57" i="100"/>
  <c r="AF111" i="100"/>
  <c r="AI111" i="100" s="1"/>
  <c r="AK111" i="100" s="1"/>
  <c r="AR82" i="100"/>
  <c r="AV82" i="100" s="1"/>
  <c r="AG68" i="100"/>
  <c r="AH68" i="100" s="1"/>
  <c r="AJ68" i="100" s="1"/>
  <c r="AL68" i="100" s="1"/>
  <c r="AR43" i="100"/>
  <c r="AV43" i="100" s="1"/>
  <c r="AG101" i="100"/>
  <c r="AR90" i="100"/>
  <c r="AV90" i="100" s="1"/>
  <c r="AR62" i="100"/>
  <c r="AV62" i="100" s="1"/>
  <c r="AG24" i="100"/>
  <c r="AH24" i="100" s="1"/>
  <c r="AJ24" i="100" s="1"/>
  <c r="AL24" i="100" s="1"/>
  <c r="AR21" i="100"/>
  <c r="AV21" i="100" s="1"/>
  <c r="AS11" i="100"/>
  <c r="AW11" i="100" s="1"/>
  <c r="AS56" i="100"/>
  <c r="AW56" i="100" s="1"/>
  <c r="AR24" i="100"/>
  <c r="AV24" i="100" s="1"/>
  <c r="AG17" i="100"/>
  <c r="AG150" i="100"/>
  <c r="AG154" i="100"/>
  <c r="AF328" i="100"/>
  <c r="AF331" i="100"/>
  <c r="AI331" i="100" s="1"/>
  <c r="AK331" i="100" s="1"/>
  <c r="AR331" i="100"/>
  <c r="AV331" i="100" s="1"/>
  <c r="AF310" i="100"/>
  <c r="AF295" i="100"/>
  <c r="AI295" i="100" s="1"/>
  <c r="AK295" i="100" s="1"/>
  <c r="AR269" i="100"/>
  <c r="AV269" i="100" s="1"/>
  <c r="AS269" i="100"/>
  <c r="AW269" i="100" s="1"/>
  <c r="R269" i="100"/>
  <c r="AF265" i="100"/>
  <c r="AI265" i="100" s="1"/>
  <c r="AK265" i="100" s="1"/>
  <c r="AR310" i="100"/>
  <c r="AV310" i="100" s="1"/>
  <c r="R310" i="100"/>
  <c r="AS310" i="100"/>
  <c r="AW310" i="100" s="1"/>
  <c r="AS262" i="100"/>
  <c r="AW262" i="100" s="1"/>
  <c r="AR262" i="100"/>
  <c r="AV262" i="100" s="1"/>
  <c r="R262" i="100"/>
  <c r="AF252" i="100"/>
  <c r="AS288" i="100"/>
  <c r="AW288" i="100" s="1"/>
  <c r="R288" i="100"/>
  <c r="AR288" i="100"/>
  <c r="AV288" i="100" s="1"/>
  <c r="AG274" i="100"/>
  <c r="AR263" i="100"/>
  <c r="AV263" i="100" s="1"/>
  <c r="AS312" i="100"/>
  <c r="AW312" i="100" s="1"/>
  <c r="AF238" i="100"/>
  <c r="AI238" i="100" s="1"/>
  <c r="AK238" i="100" s="1"/>
  <c r="AI219" i="100"/>
  <c r="AK219" i="100" s="1"/>
  <c r="AR216" i="100"/>
  <c r="AV216" i="100" s="1"/>
  <c r="R216" i="100"/>
  <c r="AS216" i="100"/>
  <c r="AW216" i="100" s="1"/>
  <c r="AS213" i="100"/>
  <c r="AW213" i="100" s="1"/>
  <c r="R213" i="100"/>
  <c r="AR213" i="100"/>
  <c r="AV213" i="100" s="1"/>
  <c r="AS215" i="100"/>
  <c r="AW215" i="100" s="1"/>
  <c r="AR215" i="100"/>
  <c r="AV215" i="100" s="1"/>
  <c r="R215" i="100"/>
  <c r="AF160" i="100"/>
  <c r="AI160" i="100" s="1"/>
  <c r="AK160" i="100" s="1"/>
  <c r="AG160" i="100"/>
  <c r="AF159" i="100"/>
  <c r="AI159" i="100" s="1"/>
  <c r="AK159" i="100" s="1"/>
  <c r="AF155" i="100"/>
  <c r="AI155" i="100" s="1"/>
  <c r="AK155" i="100" s="1"/>
  <c r="AF131" i="100"/>
  <c r="AI131" i="100" s="1"/>
  <c r="AK131" i="100" s="1"/>
  <c r="AG131" i="100"/>
  <c r="AR131" i="100"/>
  <c r="AV131" i="100" s="1"/>
  <c r="AF147" i="100"/>
  <c r="AI147" i="100" s="1"/>
  <c r="AK147" i="100" s="1"/>
  <c r="AR142" i="100"/>
  <c r="AV142" i="100" s="1"/>
  <c r="AS142" i="100"/>
  <c r="AW142" i="100" s="1"/>
  <c r="R142" i="100"/>
  <c r="AF46" i="100"/>
  <c r="AI46" i="100" s="1"/>
  <c r="AK46" i="100" s="1"/>
  <c r="AF118" i="100"/>
  <c r="AI118" i="100" s="1"/>
  <c r="AK118" i="100" s="1"/>
  <c r="AG89" i="100"/>
  <c r="AH89" i="100" s="1"/>
  <c r="AR155" i="100"/>
  <c r="AV155" i="100" s="1"/>
  <c r="AS131" i="100"/>
  <c r="AW131" i="100" s="1"/>
  <c r="AI72" i="100"/>
  <c r="AK72" i="100" s="1"/>
  <c r="AF66" i="100"/>
  <c r="AG94" i="100"/>
  <c r="AR66" i="100"/>
  <c r="AV66" i="100" s="1"/>
  <c r="R66" i="100"/>
  <c r="AS66" i="100"/>
  <c r="AW66" i="100" s="1"/>
  <c r="AF47" i="100"/>
  <c r="AF37" i="100"/>
  <c r="AF50" i="100"/>
  <c r="AG46" i="100"/>
  <c r="AF44" i="100"/>
  <c r="AI44" i="100" s="1"/>
  <c r="AK44" i="100" s="1"/>
  <c r="AR37" i="100"/>
  <c r="AV37" i="100" s="1"/>
  <c r="AS37" i="100"/>
  <c r="AW37" i="100" s="1"/>
  <c r="R37" i="100"/>
  <c r="AS33" i="100"/>
  <c r="AW33" i="100" s="1"/>
  <c r="AR33" i="100"/>
  <c r="AV33" i="100" s="1"/>
  <c r="R33" i="100"/>
  <c r="R27" i="100"/>
  <c r="AS27" i="100"/>
  <c r="AW27" i="100" s="1"/>
  <c r="AR27" i="100"/>
  <c r="AV27" i="100" s="1"/>
  <c r="R146" i="100"/>
  <c r="AR146" i="100"/>
  <c r="AV146" i="100" s="1"/>
  <c r="AS146" i="100"/>
  <c r="AW146" i="100" s="1"/>
  <c r="AS141" i="100"/>
  <c r="AW141" i="100" s="1"/>
  <c r="AR141" i="100"/>
  <c r="AV141" i="100" s="1"/>
  <c r="R141" i="100"/>
  <c r="AS111" i="100"/>
  <c r="AW111" i="100" s="1"/>
  <c r="AS94" i="100"/>
  <c r="AW94" i="100" s="1"/>
  <c r="AR94" i="100"/>
  <c r="AV94" i="100" s="1"/>
  <c r="R94" i="100"/>
  <c r="AR88" i="100"/>
  <c r="AV88" i="100" s="1"/>
  <c r="R88" i="100"/>
  <c r="T88" i="100" s="1"/>
  <c r="AS88" i="100"/>
  <c r="AW88" i="100" s="1"/>
  <c r="AI58" i="100"/>
  <c r="AK58" i="100" s="1"/>
  <c r="S116" i="100"/>
  <c r="AI103" i="100"/>
  <c r="AK103" i="100" s="1"/>
  <c r="AS82" i="100"/>
  <c r="AW82" i="100" s="1"/>
  <c r="AF20" i="100"/>
  <c r="AI20" i="100" s="1"/>
  <c r="AK20" i="100" s="1"/>
  <c r="AG328" i="100"/>
  <c r="R311" i="100"/>
  <c r="AR311" i="100"/>
  <c r="AV311" i="100" s="1"/>
  <c r="AS303" i="100"/>
  <c r="AW303" i="100" s="1"/>
  <c r="AG310" i="100"/>
  <c r="AF287" i="100"/>
  <c r="AG312" i="100"/>
  <c r="AG285" i="100"/>
  <c r="AG280" i="100"/>
  <c r="AS255" i="100"/>
  <c r="AW255" i="100" s="1"/>
  <c r="R255" i="100"/>
  <c r="AR255" i="100"/>
  <c r="AV255" i="100" s="1"/>
  <c r="S255" i="100"/>
  <c r="AS252" i="100"/>
  <c r="AW252" i="100" s="1"/>
  <c r="R252" i="100"/>
  <c r="T252" i="100" s="1"/>
  <c r="AR252" i="100"/>
  <c r="AV252" i="100" s="1"/>
  <c r="AF244" i="100"/>
  <c r="AI244" i="100" s="1"/>
  <c r="AK244" i="100" s="1"/>
  <c r="AR231" i="100"/>
  <c r="AV231" i="100" s="1"/>
  <c r="AF300" i="100"/>
  <c r="AI300" i="100" s="1"/>
  <c r="AK300" i="100" s="1"/>
  <c r="AS281" i="100"/>
  <c r="AW281" i="100" s="1"/>
  <c r="AG296" i="100"/>
  <c r="AI245" i="100"/>
  <c r="AK245" i="100" s="1"/>
  <c r="AS244" i="100"/>
  <c r="AW244" i="100" s="1"/>
  <c r="AF240" i="100"/>
  <c r="AI240" i="100" s="1"/>
  <c r="AK240" i="100" s="1"/>
  <c r="AR240" i="100"/>
  <c r="AV240" i="100" s="1"/>
  <c r="AS240" i="100"/>
  <c r="AW240" i="100" s="1"/>
  <c r="AF236" i="100"/>
  <c r="AI236" i="100" s="1"/>
  <c r="AK236" i="100" s="1"/>
  <c r="AS236" i="100"/>
  <c r="AW236" i="100" s="1"/>
  <c r="AS258" i="100"/>
  <c r="AW258" i="100" s="1"/>
  <c r="AR256" i="100"/>
  <c r="AV256" i="100" s="1"/>
  <c r="AG241" i="100"/>
  <c r="AR239" i="100"/>
  <c r="AV239" i="100" s="1"/>
  <c r="AF239" i="100"/>
  <c r="AI239" i="100" s="1"/>
  <c r="AK239" i="100" s="1"/>
  <c r="AS227" i="100"/>
  <c r="AW227" i="100" s="1"/>
  <c r="S215" i="100"/>
  <c r="AS202" i="100"/>
  <c r="AW202" i="100" s="1"/>
  <c r="AS201" i="100"/>
  <c r="AW201" i="100" s="1"/>
  <c r="R201" i="100"/>
  <c r="AR201" i="100"/>
  <c r="AV201" i="100" s="1"/>
  <c r="AR180" i="100"/>
  <c r="AV180" i="100" s="1"/>
  <c r="AR210" i="100"/>
  <c r="AV210" i="100" s="1"/>
  <c r="R210" i="100"/>
  <c r="AS166" i="100"/>
  <c r="AW166" i="100" s="1"/>
  <c r="AR166" i="100"/>
  <c r="AV166" i="100" s="1"/>
  <c r="R166" i="100"/>
  <c r="AS163" i="100"/>
  <c r="R163" i="100"/>
  <c r="T163" i="100" s="1"/>
  <c r="AR163" i="100"/>
  <c r="S138" i="100"/>
  <c r="AF209" i="100"/>
  <c r="AI209" i="100" s="1"/>
  <c r="AK209" i="100" s="1"/>
  <c r="AF195" i="100"/>
  <c r="AF181" i="100"/>
  <c r="AR179" i="100"/>
  <c r="AV179" i="100" s="1"/>
  <c r="AS179" i="100"/>
  <c r="AW179" i="100" s="1"/>
  <c r="R179" i="100"/>
  <c r="AF173" i="100"/>
  <c r="AR162" i="100"/>
  <c r="AV162" i="100" s="1"/>
  <c r="R162" i="100"/>
  <c r="T162" i="100" s="1"/>
  <c r="AS162" i="100"/>
  <c r="AW162" i="100" s="1"/>
  <c r="AG155" i="100"/>
  <c r="AG180" i="100"/>
  <c r="AF324" i="100"/>
  <c r="AI324" i="100" s="1"/>
  <c r="AK324" i="100" s="1"/>
  <c r="AS324" i="100"/>
  <c r="AW324" i="100" s="1"/>
  <c r="AR328" i="100"/>
  <c r="AV328" i="100" s="1"/>
  <c r="R328" i="100"/>
  <c r="T328" i="100" s="1"/>
  <c r="AS328" i="100"/>
  <c r="AW328" i="100" s="1"/>
  <c r="AS313" i="100"/>
  <c r="AW313" i="100" s="1"/>
  <c r="AS309" i="100"/>
  <c r="AW309" i="100" s="1"/>
  <c r="AR309" i="100"/>
  <c r="AV309" i="100" s="1"/>
  <c r="R309" i="100"/>
  <c r="AF305" i="100"/>
  <c r="AI305" i="100" s="1"/>
  <c r="AK305" i="100" s="1"/>
  <c r="AG303" i="100"/>
  <c r="AG302" i="100"/>
  <c r="AF326" i="100"/>
  <c r="AF315" i="100"/>
  <c r="AI315" i="100" s="1"/>
  <c r="AK315" i="100" s="1"/>
  <c r="AG287" i="100"/>
  <c r="AF279" i="100"/>
  <c r="AR300" i="100"/>
  <c r="AV300" i="100" s="1"/>
  <c r="AF278" i="100"/>
  <c r="AR274" i="100"/>
  <c r="AV274" i="100" s="1"/>
  <c r="AF264" i="100"/>
  <c r="AI264" i="100" s="1"/>
  <c r="AK264" i="100" s="1"/>
  <c r="AF254" i="100"/>
  <c r="AI254" i="100" s="1"/>
  <c r="AK254" i="100" s="1"/>
  <c r="AG254" i="100"/>
  <c r="AF298" i="100"/>
  <c r="AI298" i="100" s="1"/>
  <c r="AK298" i="100" s="1"/>
  <c r="AF272" i="100"/>
  <c r="AG259" i="100"/>
  <c r="AH259" i="100" s="1"/>
  <c r="AJ259" i="100" s="1"/>
  <c r="AL259" i="100" s="1"/>
  <c r="S262" i="100"/>
  <c r="AF257" i="100"/>
  <c r="AG250" i="100"/>
  <c r="AG300" i="100"/>
  <c r="S288" i="100"/>
  <c r="T288" i="100" s="1"/>
  <c r="AR286" i="100"/>
  <c r="AV286" i="100" s="1"/>
  <c r="AF247" i="100"/>
  <c r="AH247" i="100" s="1"/>
  <c r="AJ247" i="100" s="1"/>
  <c r="AL247" i="100" s="1"/>
  <c r="AG258" i="100"/>
  <c r="AS247" i="100"/>
  <c r="AW247" i="100" s="1"/>
  <c r="R247" i="100"/>
  <c r="AR247" i="100"/>
  <c r="AV247" i="100" s="1"/>
  <c r="S247" i="100"/>
  <c r="AS287" i="100"/>
  <c r="AW287" i="100" s="1"/>
  <c r="R287" i="100"/>
  <c r="AR287" i="100"/>
  <c r="AV287" i="100" s="1"/>
  <c r="AF256" i="100"/>
  <c r="AI256" i="100" s="1"/>
  <c r="AK256" i="100" s="1"/>
  <c r="AF271" i="100"/>
  <c r="AS265" i="100"/>
  <c r="AW265" i="100" s="1"/>
  <c r="AR245" i="100"/>
  <c r="AV245" i="100" s="1"/>
  <c r="AG240" i="100"/>
  <c r="AS237" i="100"/>
  <c r="AW237" i="100" s="1"/>
  <c r="AG236" i="100"/>
  <c r="AR289" i="100"/>
  <c r="AV289" i="100" s="1"/>
  <c r="AG237" i="100"/>
  <c r="AF212" i="100"/>
  <c r="AI212" i="100" s="1"/>
  <c r="AK212" i="100" s="1"/>
  <c r="AS250" i="100"/>
  <c r="AW250" i="100" s="1"/>
  <c r="AS225" i="100"/>
  <c r="AW225" i="100" s="1"/>
  <c r="AR223" i="100"/>
  <c r="AV223" i="100" s="1"/>
  <c r="AG248" i="100"/>
  <c r="AG226" i="100"/>
  <c r="AF221" i="100"/>
  <c r="AI221" i="100" s="1"/>
  <c r="AK221" i="100" s="1"/>
  <c r="AS224" i="100"/>
  <c r="AW224" i="100" s="1"/>
  <c r="AR208" i="100"/>
  <c r="AV208" i="100" s="1"/>
  <c r="AG200" i="100"/>
  <c r="AS211" i="100"/>
  <c r="AW211" i="100" s="1"/>
  <c r="AR202" i="100"/>
  <c r="AV202" i="100" s="1"/>
  <c r="S201" i="100"/>
  <c r="AF199" i="100"/>
  <c r="AG208" i="100"/>
  <c r="AF206" i="100"/>
  <c r="AF180" i="100"/>
  <c r="AI180" i="100" s="1"/>
  <c r="AK180" i="100" s="1"/>
  <c r="S218" i="100"/>
  <c r="AS182" i="100"/>
  <c r="AW182" i="100" s="1"/>
  <c r="R182" i="100"/>
  <c r="AS168" i="100"/>
  <c r="AW168" i="100" s="1"/>
  <c r="AR168" i="100"/>
  <c r="AV168" i="100" s="1"/>
  <c r="R168" i="100"/>
  <c r="T168" i="100" s="1"/>
  <c r="AF149" i="100"/>
  <c r="AI149" i="100" s="1"/>
  <c r="AK149" i="100" s="1"/>
  <c r="AG149" i="100"/>
  <c r="AR199" i="100"/>
  <c r="AV199" i="100" s="1"/>
  <c r="AG181" i="100"/>
  <c r="AG173" i="100"/>
  <c r="AR156" i="100"/>
  <c r="AV156" i="100" s="1"/>
  <c r="S132" i="100"/>
  <c r="AR200" i="100"/>
  <c r="AV200" i="100" s="1"/>
  <c r="S187" i="100"/>
  <c r="S179" i="100"/>
  <c r="AR153" i="100"/>
  <c r="AV153" i="100" s="1"/>
  <c r="R169" i="100"/>
  <c r="T169" i="100" s="1"/>
  <c r="AS169" i="100"/>
  <c r="AW169" i="100" s="1"/>
  <c r="AR169" i="100"/>
  <c r="AV169" i="100" s="1"/>
  <c r="AR159" i="100"/>
  <c r="AV159" i="100" s="1"/>
  <c r="AG176" i="100"/>
  <c r="AS152" i="100"/>
  <c r="AW152" i="100" s="1"/>
  <c r="R152" i="100"/>
  <c r="T152" i="100" s="1"/>
  <c r="AR152" i="100"/>
  <c r="AV152" i="100" s="1"/>
  <c r="S148" i="100"/>
  <c r="AF145" i="100"/>
  <c r="AI145" i="100" s="1"/>
  <c r="AK145" i="100" s="1"/>
  <c r="AR145" i="100"/>
  <c r="AV145" i="100" s="1"/>
  <c r="S142" i="100"/>
  <c r="AR139" i="100"/>
  <c r="AV139" i="100" s="1"/>
  <c r="R139" i="100"/>
  <c r="AF119" i="100"/>
  <c r="AF95" i="100"/>
  <c r="AI95" i="100" s="1"/>
  <c r="AK95" i="100" s="1"/>
  <c r="AF76" i="100"/>
  <c r="AI76" i="100" s="1"/>
  <c r="AK76" i="100" s="1"/>
  <c r="AS47" i="100"/>
  <c r="AW47" i="100" s="1"/>
  <c r="AR47" i="100"/>
  <c r="AV47" i="100" s="1"/>
  <c r="R47" i="100"/>
  <c r="AG44" i="100"/>
  <c r="AF129" i="100"/>
  <c r="AI129" i="100" s="1"/>
  <c r="AK129" i="100" s="1"/>
  <c r="AI91" i="100"/>
  <c r="AK91" i="100" s="1"/>
  <c r="AS155" i="100"/>
  <c r="AW155" i="100" s="1"/>
  <c r="AF151" i="100"/>
  <c r="AI151" i="100" s="1"/>
  <c r="AK151" i="100" s="1"/>
  <c r="AS125" i="100"/>
  <c r="AW125" i="100" s="1"/>
  <c r="AR125" i="100"/>
  <c r="AV125" i="100" s="1"/>
  <c r="R125" i="100"/>
  <c r="AG111" i="100"/>
  <c r="AF83" i="100"/>
  <c r="AS81" i="100"/>
  <c r="AW81" i="100" s="1"/>
  <c r="AR81" i="100"/>
  <c r="AV81" i="100" s="1"/>
  <c r="R81" i="100"/>
  <c r="AF71" i="100"/>
  <c r="AI71" i="100" s="1"/>
  <c r="AK71" i="100" s="1"/>
  <c r="AF69" i="100"/>
  <c r="AI69" i="100" s="1"/>
  <c r="AK69" i="100" s="1"/>
  <c r="AR52" i="100"/>
  <c r="AV52" i="100" s="1"/>
  <c r="AR35" i="100"/>
  <c r="AV35" i="100" s="1"/>
  <c r="R35" i="100"/>
  <c r="AS35" i="100"/>
  <c r="AW35" i="100" s="1"/>
  <c r="AF127" i="100"/>
  <c r="AI127" i="100" s="1"/>
  <c r="AK127" i="100" s="1"/>
  <c r="AR44" i="100"/>
  <c r="AV44" i="100" s="1"/>
  <c r="AR98" i="100"/>
  <c r="AV98" i="100" s="1"/>
  <c r="AI89" i="100"/>
  <c r="AK89" i="100" s="1"/>
  <c r="R82" i="100"/>
  <c r="AF78" i="100"/>
  <c r="AI78" i="100" s="1"/>
  <c r="AK78" i="100" s="1"/>
  <c r="R53" i="100"/>
  <c r="AR46" i="100"/>
  <c r="AV46" i="100" s="1"/>
  <c r="S38" i="100"/>
  <c r="R38" i="100"/>
  <c r="AS38" i="100"/>
  <c r="AW38" i="100" s="1"/>
  <c r="AR38" i="100"/>
  <c r="AV38" i="100" s="1"/>
  <c r="S33" i="100"/>
  <c r="AS331" i="100"/>
  <c r="AW331" i="100" s="1"/>
  <c r="AR325" i="100"/>
  <c r="AV325" i="100" s="1"/>
  <c r="AG324" i="100"/>
  <c r="AG330" i="100"/>
  <c r="AF317" i="100"/>
  <c r="AI317" i="100" s="1"/>
  <c r="AK317" i="100" s="1"/>
  <c r="AR315" i="100"/>
  <c r="AV315" i="100" s="1"/>
  <c r="S309" i="100"/>
  <c r="AS326" i="100"/>
  <c r="AW326" i="100" s="1"/>
  <c r="AR326" i="100"/>
  <c r="AV326" i="100" s="1"/>
  <c r="R326" i="100"/>
  <c r="T326" i="100" s="1"/>
  <c r="AS317" i="100"/>
  <c r="AW317" i="100" s="1"/>
  <c r="AF306" i="100"/>
  <c r="AS305" i="100"/>
  <c r="AW305" i="100" s="1"/>
  <c r="AF302" i="100"/>
  <c r="AI302" i="100" s="1"/>
  <c r="AK302" i="100" s="1"/>
  <c r="AG326" i="100"/>
  <c r="AG315" i="100"/>
  <c r="AR296" i="100"/>
  <c r="AV296" i="100" s="1"/>
  <c r="AG279" i="100"/>
  <c r="AG316" i="100"/>
  <c r="AR316" i="100"/>
  <c r="AV316" i="100" s="1"/>
  <c r="AS302" i="100"/>
  <c r="AW302" i="100" s="1"/>
  <c r="AS291" i="100"/>
  <c r="AW291" i="100" s="1"/>
  <c r="R291" i="100"/>
  <c r="T291" i="100" s="1"/>
  <c r="AR291" i="100"/>
  <c r="AV291" i="100" s="1"/>
  <c r="AS280" i="100"/>
  <c r="AW280" i="100" s="1"/>
  <c r="R280" i="100"/>
  <c r="T280" i="100" s="1"/>
  <c r="AR280" i="100"/>
  <c r="AV280" i="100" s="1"/>
  <c r="AF266" i="100"/>
  <c r="AR259" i="100"/>
  <c r="AV259" i="100" s="1"/>
  <c r="AS253" i="100"/>
  <c r="AW253" i="100" s="1"/>
  <c r="S310" i="100"/>
  <c r="AG298" i="100"/>
  <c r="AF291" i="100"/>
  <c r="AF296" i="100"/>
  <c r="AI296" i="100" s="1"/>
  <c r="AK296" i="100" s="1"/>
  <c r="AS268" i="100"/>
  <c r="AW268" i="100" s="1"/>
  <c r="R268" i="100"/>
  <c r="T268" i="100" s="1"/>
  <c r="AR268" i="100"/>
  <c r="AV268" i="100" s="1"/>
  <c r="AG266" i="100"/>
  <c r="AG260" i="100"/>
  <c r="AF260" i="100"/>
  <c r="AI260" i="100" s="1"/>
  <c r="AK260" i="100" s="1"/>
  <c r="AF253" i="100"/>
  <c r="AH253" i="100" s="1"/>
  <c r="AJ253" i="100" s="1"/>
  <c r="AL253" i="100" s="1"/>
  <c r="AF250" i="100"/>
  <c r="AI250" i="100" s="1"/>
  <c r="AK250" i="100" s="1"/>
  <c r="AF246" i="100"/>
  <c r="AI246" i="100" s="1"/>
  <c r="AK246" i="100" s="1"/>
  <c r="AR233" i="100"/>
  <c r="AV233" i="100" s="1"/>
  <c r="AR229" i="100"/>
  <c r="AV229" i="100" s="1"/>
  <c r="AF293" i="100"/>
  <c r="AI293" i="100" s="1"/>
  <c r="AK293" i="100" s="1"/>
  <c r="AS286" i="100"/>
  <c r="AW286" i="100" s="1"/>
  <c r="AF275" i="100"/>
  <c r="AI275" i="100" s="1"/>
  <c r="AK275" i="100" s="1"/>
  <c r="AF274" i="100"/>
  <c r="AI274" i="100" s="1"/>
  <c r="AK274" i="100" s="1"/>
  <c r="AF263" i="100"/>
  <c r="AF262" i="100"/>
  <c r="AG252" i="100"/>
  <c r="AR250" i="100"/>
  <c r="AV250" i="100" s="1"/>
  <c r="AG246" i="100"/>
  <c r="AG245" i="100"/>
  <c r="AH245" i="100" s="1"/>
  <c r="AS323" i="100"/>
  <c r="AW323" i="100" s="1"/>
  <c r="R323" i="100"/>
  <c r="T323" i="100" s="1"/>
  <c r="AR323" i="100"/>
  <c r="AV323" i="100" s="1"/>
  <c r="AS284" i="100"/>
  <c r="AW284" i="100" s="1"/>
  <c r="R284" i="100"/>
  <c r="T284" i="100" s="1"/>
  <c r="AR284" i="100"/>
  <c r="AV284" i="100" s="1"/>
  <c r="AF258" i="100"/>
  <c r="AI258" i="100" s="1"/>
  <c r="AK258" i="100" s="1"/>
  <c r="AR312" i="100"/>
  <c r="AV312" i="100" s="1"/>
  <c r="AF248" i="100"/>
  <c r="AI248" i="100" s="1"/>
  <c r="AK248" i="100" s="1"/>
  <c r="S287" i="100"/>
  <c r="AS325" i="100"/>
  <c r="AW325" i="100" s="1"/>
  <c r="AS254" i="100"/>
  <c r="AW254" i="100" s="1"/>
  <c r="AR244" i="100"/>
  <c r="AV244" i="100" s="1"/>
  <c r="AF232" i="100"/>
  <c r="AI232" i="100" s="1"/>
  <c r="AK232" i="100" s="1"/>
  <c r="AF228" i="100"/>
  <c r="AI228" i="100" s="1"/>
  <c r="AK228" i="100" s="1"/>
  <c r="AR258" i="100"/>
  <c r="AV258" i="100" s="1"/>
  <c r="AF237" i="100"/>
  <c r="AI237" i="100" s="1"/>
  <c r="AK237" i="100" s="1"/>
  <c r="AF235" i="100"/>
  <c r="AI235" i="100" s="1"/>
  <c r="AK235" i="100" s="1"/>
  <c r="AF225" i="100"/>
  <c r="AF255" i="100"/>
  <c r="AS239" i="100"/>
  <c r="AW239" i="100" s="1"/>
  <c r="AR235" i="100"/>
  <c r="AV235" i="100" s="1"/>
  <c r="AS229" i="100"/>
  <c r="AW229" i="100" s="1"/>
  <c r="R225" i="100"/>
  <c r="T225" i="100" s="1"/>
  <c r="AS273" i="100"/>
  <c r="AW273" i="100" s="1"/>
  <c r="AR273" i="100"/>
  <c r="AV273" i="100" s="1"/>
  <c r="R273" i="100"/>
  <c r="T273" i="100" s="1"/>
  <c r="AR246" i="100"/>
  <c r="AV246" i="100" s="1"/>
  <c r="AF241" i="100"/>
  <c r="AI241" i="100" s="1"/>
  <c r="AK241" i="100" s="1"/>
  <c r="AF234" i="100"/>
  <c r="AI234" i="100" s="1"/>
  <c r="AK234" i="100" s="1"/>
  <c r="AR234" i="100"/>
  <c r="AV234" i="100" s="1"/>
  <c r="AS234" i="100"/>
  <c r="AW234" i="100" s="1"/>
  <c r="AF230" i="100"/>
  <c r="AI230" i="100" s="1"/>
  <c r="AK230" i="100" s="1"/>
  <c r="AG227" i="100"/>
  <c r="AF223" i="100"/>
  <c r="AI223" i="100" s="1"/>
  <c r="AK223" i="100" s="1"/>
  <c r="AF208" i="100"/>
  <c r="AI208" i="100" s="1"/>
  <c r="AK208" i="100" s="1"/>
  <c r="AG239" i="100"/>
  <c r="AG221" i="100"/>
  <c r="AE210" i="100"/>
  <c r="AF203" i="100"/>
  <c r="AI203" i="100" s="1"/>
  <c r="AK203" i="100" s="1"/>
  <c r="AG256" i="100"/>
  <c r="AG203" i="100"/>
  <c r="AF242" i="100"/>
  <c r="AF222" i="100"/>
  <c r="AI222" i="100" s="1"/>
  <c r="AK222" i="100" s="1"/>
  <c r="AI211" i="100"/>
  <c r="AK211" i="100" s="1"/>
  <c r="AR203" i="100"/>
  <c r="AV203" i="100" s="1"/>
  <c r="AS222" i="100"/>
  <c r="AW222" i="100" s="1"/>
  <c r="AS180" i="100"/>
  <c r="AW180" i="100" s="1"/>
  <c r="AR243" i="100"/>
  <c r="AV243" i="100" s="1"/>
  <c r="R243" i="100"/>
  <c r="T243" i="100" s="1"/>
  <c r="AS243" i="100"/>
  <c r="AW243" i="100" s="1"/>
  <c r="AG206" i="100"/>
  <c r="AF201" i="100"/>
  <c r="S166" i="100"/>
  <c r="AG223" i="100"/>
  <c r="S210" i="100"/>
  <c r="AS153" i="100"/>
  <c r="AW153" i="100" s="1"/>
  <c r="AR194" i="100"/>
  <c r="AV194" i="100" s="1"/>
  <c r="AS194" i="100"/>
  <c r="AW194" i="100" s="1"/>
  <c r="R194" i="100"/>
  <c r="T194" i="100" s="1"/>
  <c r="AG185" i="100"/>
  <c r="AR167" i="100"/>
  <c r="AV167" i="100" s="1"/>
  <c r="R167" i="100"/>
  <c r="T167" i="100" s="1"/>
  <c r="AS167" i="100"/>
  <c r="AW167" i="100" s="1"/>
  <c r="AR144" i="100"/>
  <c r="AV144" i="100" s="1"/>
  <c r="R144" i="100"/>
  <c r="T144" i="100" s="1"/>
  <c r="AS144" i="100"/>
  <c r="AW144" i="100" s="1"/>
  <c r="AR191" i="100"/>
  <c r="AV191" i="100" s="1"/>
  <c r="AS191" i="100"/>
  <c r="AW191" i="100" s="1"/>
  <c r="R191" i="100"/>
  <c r="T191" i="100" s="1"/>
  <c r="AS190" i="100"/>
  <c r="AW190" i="100" s="1"/>
  <c r="AR183" i="100"/>
  <c r="AV183" i="100" s="1"/>
  <c r="AS183" i="100"/>
  <c r="AW183" i="100" s="1"/>
  <c r="R183" i="100"/>
  <c r="T183" i="100" s="1"/>
  <c r="AR181" i="100"/>
  <c r="AV181" i="100" s="1"/>
  <c r="AS181" i="100"/>
  <c r="AW181" i="100" s="1"/>
  <c r="R181" i="100"/>
  <c r="T181" i="100" s="1"/>
  <c r="AR173" i="100"/>
  <c r="AV173" i="100" s="1"/>
  <c r="AS173" i="100"/>
  <c r="AW173" i="100" s="1"/>
  <c r="R173" i="100"/>
  <c r="AS170" i="100"/>
  <c r="AW170" i="100" s="1"/>
  <c r="R170" i="100"/>
  <c r="T170" i="100" s="1"/>
  <c r="AR170" i="100"/>
  <c r="AV170" i="100" s="1"/>
  <c r="AR190" i="100"/>
  <c r="AV190" i="100" s="1"/>
  <c r="AG235" i="100"/>
  <c r="AF186" i="100"/>
  <c r="AG174" i="100"/>
  <c r="AI171" i="100"/>
  <c r="AK171" i="100" s="1"/>
  <c r="AF161" i="100"/>
  <c r="AR161" i="100"/>
  <c r="AV161" i="100" s="1"/>
  <c r="AF157" i="100"/>
  <c r="AG145" i="100"/>
  <c r="AR129" i="100"/>
  <c r="AV129" i="100" s="1"/>
  <c r="AS117" i="100"/>
  <c r="AW117" i="100" s="1"/>
  <c r="AG95" i="100"/>
  <c r="AS89" i="100"/>
  <c r="AW89" i="100" s="1"/>
  <c r="AF84" i="100"/>
  <c r="AI84" i="100" s="1"/>
  <c r="AK84" i="100" s="1"/>
  <c r="AG52" i="100"/>
  <c r="S47" i="100"/>
  <c r="AR54" i="100"/>
  <c r="AV54" i="100" s="1"/>
  <c r="R54" i="100"/>
  <c r="AG151" i="100"/>
  <c r="AS147" i="100"/>
  <c r="AW147" i="100" s="1"/>
  <c r="AS134" i="100"/>
  <c r="AW134" i="100" s="1"/>
  <c r="AR134" i="100"/>
  <c r="AV134" i="100" s="1"/>
  <c r="R134" i="100"/>
  <c r="T134" i="100" s="1"/>
  <c r="AR130" i="100"/>
  <c r="AV130" i="100" s="1"/>
  <c r="S125" i="100"/>
  <c r="AG108" i="100"/>
  <c r="AF108" i="100"/>
  <c r="AI108" i="100" s="1"/>
  <c r="AK108" i="100" s="1"/>
  <c r="AR102" i="100"/>
  <c r="AV102" i="100" s="1"/>
  <c r="AS101" i="100"/>
  <c r="AW101" i="100" s="1"/>
  <c r="AS92" i="100"/>
  <c r="AW92" i="100" s="1"/>
  <c r="AR92" i="100"/>
  <c r="AV92" i="100" s="1"/>
  <c r="R92" i="100"/>
  <c r="T92" i="100" s="1"/>
  <c r="AF75" i="100"/>
  <c r="AG69" i="100"/>
  <c r="AG66" i="100"/>
  <c r="R49" i="100"/>
  <c r="AS49" i="100"/>
  <c r="AW49" i="100" s="1"/>
  <c r="AG34" i="100"/>
  <c r="AH34" i="100" s="1"/>
  <c r="AJ34" i="100" s="1"/>
  <c r="AL34" i="100" s="1"/>
  <c r="S173" i="100"/>
  <c r="AG83" i="100"/>
  <c r="AG50" i="100"/>
  <c r="AF30" i="100"/>
  <c r="AI30" i="100" s="1"/>
  <c r="AK30" i="100" s="1"/>
  <c r="AR135" i="100"/>
  <c r="AV135" i="100" s="1"/>
  <c r="AS135" i="100"/>
  <c r="AW135" i="100" s="1"/>
  <c r="R135" i="100"/>
  <c r="T135" i="100" s="1"/>
  <c r="AS126" i="100"/>
  <c r="AW126" i="100" s="1"/>
  <c r="AR120" i="100"/>
  <c r="AV120" i="100" s="1"/>
  <c r="AS120" i="100"/>
  <c r="AW120" i="100" s="1"/>
  <c r="R120" i="100"/>
  <c r="S120" i="100"/>
  <c r="AF114" i="100"/>
  <c r="AI114" i="100" s="1"/>
  <c r="AK114" i="100" s="1"/>
  <c r="AF107" i="100"/>
  <c r="AF105" i="100"/>
  <c r="AI105" i="100" s="1"/>
  <c r="AK105" i="100" s="1"/>
  <c r="AG93" i="100"/>
  <c r="AH93" i="100" s="1"/>
  <c r="AJ93" i="100" s="1"/>
  <c r="AL93" i="100" s="1"/>
  <c r="AG78" i="100"/>
  <c r="R67" i="100"/>
  <c r="AR67" i="100"/>
  <c r="AV67" i="100" s="1"/>
  <c r="AS67" i="100"/>
  <c r="AW67" i="100" s="1"/>
  <c r="AR48" i="100"/>
  <c r="AV48" i="100" s="1"/>
  <c r="S35" i="100"/>
  <c r="T35" i="100" s="1"/>
  <c r="S32" i="100"/>
  <c r="AS32" i="100"/>
  <c r="AW32" i="100" s="1"/>
  <c r="AR32" i="100"/>
  <c r="AV32" i="100" s="1"/>
  <c r="R32" i="100"/>
  <c r="S27" i="100"/>
  <c r="AS60" i="100"/>
  <c r="AW60" i="100" s="1"/>
  <c r="R60" i="100"/>
  <c r="T60" i="100" s="1"/>
  <c r="AI57" i="100"/>
  <c r="AK57" i="100" s="1"/>
  <c r="AF52" i="100"/>
  <c r="AI52" i="100" s="1"/>
  <c r="AK52" i="100" s="1"/>
  <c r="AI41" i="100"/>
  <c r="AK41" i="100" s="1"/>
  <c r="AF33" i="100"/>
  <c r="AR15" i="100"/>
  <c r="AV15" i="100" s="1"/>
  <c r="R15" i="100"/>
  <c r="AS15" i="100"/>
  <c r="AW15" i="100" s="1"/>
  <c r="S15" i="100"/>
  <c r="V332" i="100"/>
  <c r="AR9" i="100"/>
  <c r="AV9" i="100" s="1"/>
  <c r="R9" i="100"/>
  <c r="S9" i="100"/>
  <c r="AS44" i="100"/>
  <c r="AW44" i="100" s="1"/>
  <c r="AG38" i="100"/>
  <c r="AH38" i="100" s="1"/>
  <c r="AJ38" i="100" s="1"/>
  <c r="AL38" i="100" s="1"/>
  <c r="AG28" i="100"/>
  <c r="R25" i="100"/>
  <c r="T25" i="100" s="1"/>
  <c r="AS25" i="100"/>
  <c r="AW25" i="100" s="1"/>
  <c r="AR25" i="100"/>
  <c r="AV25" i="100" s="1"/>
  <c r="AR151" i="100"/>
  <c r="AV151" i="100" s="1"/>
  <c r="S82" i="100"/>
  <c r="AG71" i="100"/>
  <c r="AS69" i="100"/>
  <c r="AW69" i="100" s="1"/>
  <c r="AI31" i="100"/>
  <c r="AK31" i="100" s="1"/>
  <c r="AF22" i="100"/>
  <c r="AF13" i="100"/>
  <c r="AI13" i="100" s="1"/>
  <c r="AK13" i="100" s="1"/>
  <c r="AR95" i="100"/>
  <c r="AV95" i="100" s="1"/>
  <c r="AR78" i="100"/>
  <c r="AV78" i="100" s="1"/>
  <c r="S49" i="100"/>
  <c r="AS12" i="100"/>
  <c r="AW12" i="100" s="1"/>
  <c r="AS57" i="100"/>
  <c r="AW57" i="100" s="1"/>
  <c r="AR18" i="100"/>
  <c r="AV18" i="100" s="1"/>
  <c r="X332" i="100"/>
  <c r="AS114" i="100"/>
  <c r="AW114" i="100" s="1"/>
  <c r="AR84" i="100"/>
  <c r="AV84" i="100" s="1"/>
  <c r="S37" i="100"/>
  <c r="AI24" i="100"/>
  <c r="AK24" i="100" s="1"/>
  <c r="AF19" i="100"/>
  <c r="AI19" i="100" s="1"/>
  <c r="AK19" i="100" s="1"/>
  <c r="AR11" i="100"/>
  <c r="AV11" i="100" s="1"/>
  <c r="AI113" i="100"/>
  <c r="AK113" i="100" s="1"/>
  <c r="AS40" i="100"/>
  <c r="AW40" i="100" s="1"/>
  <c r="AR20" i="100"/>
  <c r="AV20" i="100" s="1"/>
  <c r="AF312" i="100"/>
  <c r="AI312" i="100" s="1"/>
  <c r="AK312" i="100" s="1"/>
  <c r="AF303" i="100"/>
  <c r="AI303" i="100" s="1"/>
  <c r="AK303" i="100" s="1"/>
  <c r="AR303" i="100"/>
  <c r="AV303" i="100" s="1"/>
  <c r="AF308" i="100"/>
  <c r="AI308" i="100" s="1"/>
  <c r="AK308" i="100" s="1"/>
  <c r="AG308" i="100"/>
  <c r="AS263" i="100"/>
  <c r="AW263" i="100" s="1"/>
  <c r="R263" i="100"/>
  <c r="AF313" i="100"/>
  <c r="AI313" i="100" s="1"/>
  <c r="AK313" i="100" s="1"/>
  <c r="AS238" i="100"/>
  <c r="AW238" i="100" s="1"/>
  <c r="AG231" i="100"/>
  <c r="AS231" i="100"/>
  <c r="AW231" i="100" s="1"/>
  <c r="AF220" i="100"/>
  <c r="AI220" i="100" s="1"/>
  <c r="AK220" i="100" s="1"/>
  <c r="AR220" i="100"/>
  <c r="AV220" i="100" s="1"/>
  <c r="AF207" i="100"/>
  <c r="AR175" i="100"/>
  <c r="AV175" i="100" s="1"/>
  <c r="R175" i="100"/>
  <c r="AS175" i="100"/>
  <c r="AW175" i="100" s="1"/>
  <c r="S175" i="100"/>
  <c r="AF153" i="100"/>
  <c r="AI153" i="100" s="1"/>
  <c r="AK153" i="100" s="1"/>
  <c r="AG153" i="100"/>
  <c r="AR160" i="100"/>
  <c r="AV160" i="100" s="1"/>
  <c r="AR165" i="100"/>
  <c r="AV165" i="100" s="1"/>
  <c r="R165" i="100"/>
  <c r="T165" i="100" s="1"/>
  <c r="AS165" i="100"/>
  <c r="AW165" i="100" s="1"/>
  <c r="AR136" i="100"/>
  <c r="AV136" i="100" s="1"/>
  <c r="R136" i="100"/>
  <c r="AF117" i="100"/>
  <c r="AI117" i="100" s="1"/>
  <c r="AK117" i="100" s="1"/>
  <c r="AF94" i="100"/>
  <c r="AR116" i="100"/>
  <c r="AV116" i="100" s="1"/>
  <c r="R116" i="100"/>
  <c r="AS116" i="100"/>
  <c r="AW116" i="100" s="1"/>
  <c r="AS74" i="100"/>
  <c r="AW74" i="100" s="1"/>
  <c r="R74" i="100"/>
  <c r="AR74" i="100"/>
  <c r="AV74" i="100" s="1"/>
  <c r="N332" i="100"/>
  <c r="AR68" i="100"/>
  <c r="AV68" i="100" s="1"/>
  <c r="R68" i="100"/>
  <c r="AS68" i="100"/>
  <c r="AW68" i="100" s="1"/>
  <c r="AS52" i="100"/>
  <c r="AW52" i="100" s="1"/>
  <c r="AF16" i="100"/>
  <c r="AI16" i="100" s="1"/>
  <c r="AK16" i="100" s="1"/>
  <c r="AF18" i="100"/>
  <c r="AI18" i="100" s="1"/>
  <c r="AK18" i="100" s="1"/>
  <c r="AF12" i="100"/>
  <c r="AI12" i="100" s="1"/>
  <c r="AK12" i="100" s="1"/>
  <c r="AF330" i="100"/>
  <c r="AI330" i="100" s="1"/>
  <c r="AK330" i="100" s="1"/>
  <c r="S269" i="100"/>
  <c r="AG294" i="100"/>
  <c r="AS294" i="100"/>
  <c r="AW294" i="100" s="1"/>
  <c r="S263" i="100"/>
  <c r="AG244" i="100"/>
  <c r="AR304" i="100"/>
  <c r="AV304" i="100" s="1"/>
  <c r="R304" i="100"/>
  <c r="T304" i="100" s="1"/>
  <c r="AS304" i="100"/>
  <c r="AW304" i="100" s="1"/>
  <c r="AF286" i="100"/>
  <c r="AI286" i="100" s="1"/>
  <c r="AK286" i="100" s="1"/>
  <c r="AR271" i="100"/>
  <c r="AV271" i="100" s="1"/>
  <c r="AS271" i="100"/>
  <c r="AW271" i="100" s="1"/>
  <c r="R271" i="100"/>
  <c r="T271" i="100" s="1"/>
  <c r="AG238" i="100"/>
  <c r="AR206" i="100"/>
  <c r="AV206" i="100" s="1"/>
  <c r="AF224" i="100"/>
  <c r="AI224" i="100" s="1"/>
  <c r="AK224" i="100" s="1"/>
  <c r="AR224" i="100"/>
  <c r="AV224" i="100" s="1"/>
  <c r="AG220" i="100"/>
  <c r="R207" i="100"/>
  <c r="T207" i="100" s="1"/>
  <c r="AR207" i="100"/>
  <c r="AV207" i="100" s="1"/>
  <c r="AS207" i="100"/>
  <c r="AW207" i="100" s="1"/>
  <c r="AG209" i="100"/>
  <c r="AR238" i="100"/>
  <c r="AV238" i="100" s="1"/>
  <c r="AF196" i="100"/>
  <c r="R174" i="100"/>
  <c r="T174" i="100" s="1"/>
  <c r="AR174" i="100"/>
  <c r="AV174" i="100" s="1"/>
  <c r="AS174" i="100"/>
  <c r="AW174" i="100" s="1"/>
  <c r="AR187" i="100"/>
  <c r="AV187" i="100" s="1"/>
  <c r="AS187" i="100"/>
  <c r="AW187" i="100" s="1"/>
  <c r="R187" i="100"/>
  <c r="AG159" i="100"/>
  <c r="AF143" i="100"/>
  <c r="AI143" i="100" s="1"/>
  <c r="AK143" i="100" s="1"/>
  <c r="AG143" i="100"/>
  <c r="AR143" i="100"/>
  <c r="AV143" i="100" s="1"/>
  <c r="AS137" i="100"/>
  <c r="AW137" i="100" s="1"/>
  <c r="R137" i="100"/>
  <c r="T137" i="100" s="1"/>
  <c r="AR137" i="100"/>
  <c r="AV137" i="100" s="1"/>
  <c r="AG147" i="100"/>
  <c r="S136" i="100"/>
  <c r="AS119" i="100"/>
  <c r="AW119" i="100" s="1"/>
  <c r="R119" i="100"/>
  <c r="T119" i="100" s="1"/>
  <c r="AR119" i="100"/>
  <c r="AV119" i="100" s="1"/>
  <c r="AF79" i="100"/>
  <c r="AI79" i="100" s="1"/>
  <c r="AK79" i="100" s="1"/>
  <c r="AF55" i="100"/>
  <c r="AH55" i="100" s="1"/>
  <c r="AJ55" i="100" s="1"/>
  <c r="AL55" i="100" s="1"/>
  <c r="Z332" i="100"/>
  <c r="AG118" i="100"/>
  <c r="AG48" i="100"/>
  <c r="AS160" i="100"/>
  <c r="AW160" i="100" s="1"/>
  <c r="AR147" i="100"/>
  <c r="AV147" i="100" s="1"/>
  <c r="AS136" i="100"/>
  <c r="AW136" i="100" s="1"/>
  <c r="AS100" i="100"/>
  <c r="AW100" i="100" s="1"/>
  <c r="AR100" i="100"/>
  <c r="AV100" i="100" s="1"/>
  <c r="R100" i="100"/>
  <c r="T100" i="100" s="1"/>
  <c r="AR65" i="100"/>
  <c r="AV65" i="100" s="1"/>
  <c r="R65" i="100"/>
  <c r="AG117" i="100"/>
  <c r="AR55" i="100"/>
  <c r="AV55" i="100" s="1"/>
  <c r="AF133" i="100"/>
  <c r="AI133" i="100" s="1"/>
  <c r="AK133" i="100" s="1"/>
  <c r="AG133" i="100"/>
  <c r="AG126" i="100"/>
  <c r="AF124" i="100"/>
  <c r="AI124" i="100" s="1"/>
  <c r="AK124" i="100" s="1"/>
  <c r="AG124" i="100"/>
  <c r="AS122" i="100"/>
  <c r="AW122" i="100" s="1"/>
  <c r="AR122" i="100"/>
  <c r="AV122" i="100" s="1"/>
  <c r="R122" i="100"/>
  <c r="AR75" i="100"/>
  <c r="AV75" i="100" s="1"/>
  <c r="S74" i="100"/>
  <c r="AG65" i="100"/>
  <c r="AH65" i="100" s="1"/>
  <c r="AJ65" i="100" s="1"/>
  <c r="AL65" i="100" s="1"/>
  <c r="AF62" i="100"/>
  <c r="S53" i="100"/>
  <c r="AR49" i="100"/>
  <c r="AV49" i="100" s="1"/>
  <c r="AG40" i="100"/>
  <c r="AH40" i="100" s="1"/>
  <c r="AJ40" i="100" s="1"/>
  <c r="AL40" i="100" s="1"/>
  <c r="AS34" i="100"/>
  <c r="AW34" i="100" s="1"/>
  <c r="AR34" i="100"/>
  <c r="AV34" i="100" s="1"/>
  <c r="S34" i="100"/>
  <c r="R34" i="100"/>
  <c r="AG72" i="100"/>
  <c r="AH72" i="100" s="1"/>
  <c r="S66" i="100"/>
  <c r="AS63" i="100"/>
  <c r="AW63" i="100" s="1"/>
  <c r="R63" i="100"/>
  <c r="T63" i="100" s="1"/>
  <c r="AR63" i="100"/>
  <c r="AV63" i="100" s="1"/>
  <c r="AG47" i="100"/>
  <c r="AF43" i="100"/>
  <c r="AI40" i="100"/>
  <c r="AK40" i="100" s="1"/>
  <c r="AR36" i="100"/>
  <c r="AV36" i="100" s="1"/>
  <c r="R36" i="100"/>
  <c r="T36" i="100" s="1"/>
  <c r="AS36" i="100"/>
  <c r="AW36" i="100" s="1"/>
  <c r="AG32" i="100"/>
  <c r="AH32" i="100" s="1"/>
  <c r="AJ32" i="100" s="1"/>
  <c r="AL32" i="100" s="1"/>
  <c r="AG26" i="100"/>
  <c r="H332" i="100"/>
  <c r="AS151" i="100"/>
  <c r="AW151" i="100" s="1"/>
  <c r="S141" i="100"/>
  <c r="AS129" i="100"/>
  <c r="AW129" i="100" s="1"/>
  <c r="AS118" i="100"/>
  <c r="AW118" i="100" s="1"/>
  <c r="AG102" i="100"/>
  <c r="S94" i="100"/>
  <c r="AF90" i="100"/>
  <c r="AI90" i="100" s="1"/>
  <c r="AK90" i="100" s="1"/>
  <c r="AF87" i="100"/>
  <c r="AI87" i="100" s="1"/>
  <c r="AK87" i="100" s="1"/>
  <c r="AS83" i="100"/>
  <c r="AW83" i="100" s="1"/>
  <c r="R83" i="100"/>
  <c r="T83" i="100" s="1"/>
  <c r="AR83" i="100"/>
  <c r="AV83" i="100" s="1"/>
  <c r="S81" i="100"/>
  <c r="AF26" i="100"/>
  <c r="AI26" i="100" s="1"/>
  <c r="AK26" i="100" s="1"/>
  <c r="AG129" i="100"/>
  <c r="AG105" i="100"/>
  <c r="AI64" i="100"/>
  <c r="AK64" i="100" s="1"/>
  <c r="S54" i="100"/>
  <c r="AR13" i="100"/>
  <c r="AV13" i="100" s="1"/>
  <c r="AG127" i="100"/>
  <c r="AS84" i="100"/>
  <c r="AW84" i="100" s="1"/>
  <c r="AS75" i="100"/>
  <c r="AW75" i="100" s="1"/>
  <c r="S65" i="100"/>
  <c r="AR26" i="100"/>
  <c r="AV26" i="100" s="1"/>
  <c r="AR12" i="100"/>
  <c r="AV12" i="100" s="1"/>
  <c r="AG11" i="100"/>
  <c r="AS107" i="100"/>
  <c r="AW107" i="100" s="1"/>
  <c r="AS95" i="100"/>
  <c r="AW95" i="100" s="1"/>
  <c r="AG16" i="100"/>
  <c r="S67" i="100"/>
  <c r="AG37" i="100"/>
  <c r="AG19" i="100"/>
  <c r="AS108" i="100"/>
  <c r="AW108" i="100" s="1"/>
  <c r="AF101" i="100"/>
  <c r="AI101" i="100" s="1"/>
  <c r="AK101" i="100" s="1"/>
  <c r="AR79" i="100"/>
  <c r="AV79" i="100" s="1"/>
  <c r="AS24" i="100"/>
  <c r="AW24" i="100" s="1"/>
  <c r="AG20" i="100"/>
  <c r="AR19" i="100"/>
  <c r="AV19" i="100" s="1"/>
  <c r="AG13" i="100"/>
  <c r="AE9" i="100"/>
  <c r="AF9" i="100" s="1"/>
  <c r="AB332" i="100"/>
  <c r="AG33" i="100"/>
  <c r="AS20" i="100"/>
  <c r="AW20" i="100" s="1"/>
  <c r="AF10" i="100"/>
  <c r="AI10" i="100" s="1"/>
  <c r="AK10" i="100" s="1"/>
  <c r="AS322" i="100"/>
  <c r="AW322" i="100" s="1"/>
  <c r="AR322" i="100"/>
  <c r="AV322" i="100" s="1"/>
  <c r="R322" i="100"/>
  <c r="T322" i="100" s="1"/>
  <c r="AS245" i="100"/>
  <c r="AW245" i="100" s="1"/>
  <c r="AR265" i="100"/>
  <c r="AV265" i="100" s="1"/>
  <c r="R197" i="100"/>
  <c r="T197" i="100" s="1"/>
  <c r="AR197" i="100"/>
  <c r="AV197" i="100" s="1"/>
  <c r="AS197" i="100"/>
  <c r="AW197" i="100" s="1"/>
  <c r="AS195" i="100"/>
  <c r="AW195" i="100" s="1"/>
  <c r="S195" i="100"/>
  <c r="R195" i="100"/>
  <c r="AR195" i="100"/>
  <c r="AV195" i="100" s="1"/>
  <c r="AR218" i="100"/>
  <c r="AV218" i="100" s="1"/>
  <c r="R218" i="100"/>
  <c r="AS218" i="100"/>
  <c r="AW218" i="100" s="1"/>
  <c r="AS164" i="100"/>
  <c r="AW164" i="100" s="1"/>
  <c r="AR164" i="100"/>
  <c r="AV164" i="100" s="1"/>
  <c r="R164" i="100"/>
  <c r="T164" i="100" s="1"/>
  <c r="AF156" i="100"/>
  <c r="AI156" i="100" s="1"/>
  <c r="AK156" i="100" s="1"/>
  <c r="AG156" i="100"/>
  <c r="AR150" i="100"/>
  <c r="AV150" i="100" s="1"/>
  <c r="AS150" i="100"/>
  <c r="AW150" i="100" s="1"/>
  <c r="R150" i="100"/>
  <c r="T150" i="100" s="1"/>
  <c r="AS172" i="100"/>
  <c r="AW172" i="100" s="1"/>
  <c r="AR172" i="100"/>
  <c r="AV172" i="100" s="1"/>
  <c r="R172" i="100"/>
  <c r="AR138" i="100"/>
  <c r="AV138" i="100" s="1"/>
  <c r="AS138" i="100"/>
  <c r="AW138" i="100" s="1"/>
  <c r="R138" i="100"/>
  <c r="AR132" i="100"/>
  <c r="AV132" i="100" s="1"/>
  <c r="R132" i="100"/>
  <c r="AS132" i="100"/>
  <c r="AW132" i="100" s="1"/>
  <c r="AR189" i="100"/>
  <c r="AV189" i="100" s="1"/>
  <c r="AS189" i="100"/>
  <c r="AW189" i="100" s="1"/>
  <c r="R189" i="100"/>
  <c r="T189" i="100" s="1"/>
  <c r="AS159" i="100"/>
  <c r="AW159" i="100" s="1"/>
  <c r="AF190" i="100"/>
  <c r="AI190" i="100" s="1"/>
  <c r="AK190" i="100" s="1"/>
  <c r="AF174" i="100"/>
  <c r="AS148" i="100"/>
  <c r="AW148" i="100" s="1"/>
  <c r="R148" i="100"/>
  <c r="AR148" i="100"/>
  <c r="AV148" i="100" s="1"/>
  <c r="AF98" i="100"/>
  <c r="R109" i="100"/>
  <c r="T109" i="100" s="1"/>
  <c r="AR109" i="100"/>
  <c r="AV109" i="100" s="1"/>
  <c r="AS109" i="100"/>
  <c r="AW109" i="100" s="1"/>
  <c r="AI93" i="100"/>
  <c r="AK93" i="100" s="1"/>
  <c r="AF49" i="100"/>
  <c r="S68" i="100"/>
  <c r="AF14" i="100"/>
  <c r="AI14" i="100" s="1"/>
  <c r="AK14" i="100" s="1"/>
  <c r="S311" i="100"/>
  <c r="AS306" i="100"/>
  <c r="AW306" i="100" s="1"/>
  <c r="R306" i="100"/>
  <c r="AR306" i="100"/>
  <c r="AV306" i="100" s="1"/>
  <c r="AI301" i="100"/>
  <c r="AK301" i="100" s="1"/>
  <c r="AG295" i="100"/>
  <c r="AF316" i="100"/>
  <c r="AI316" i="100" s="1"/>
  <c r="AK316" i="100" s="1"/>
  <c r="S306" i="100"/>
  <c r="AR302" i="100"/>
  <c r="AV302" i="100" s="1"/>
  <c r="AS274" i="100"/>
  <c r="AW274" i="100" s="1"/>
  <c r="AG265" i="100"/>
  <c r="AR295" i="100"/>
  <c r="AV295" i="100" s="1"/>
  <c r="AG293" i="100"/>
  <c r="AS285" i="100"/>
  <c r="AW285" i="100" s="1"/>
  <c r="R285" i="100"/>
  <c r="T285" i="100" s="1"/>
  <c r="AF226" i="100"/>
  <c r="AI226" i="100" s="1"/>
  <c r="AK226" i="100" s="1"/>
  <c r="AF200" i="100"/>
  <c r="AI200" i="100" s="1"/>
  <c r="AK200" i="100" s="1"/>
  <c r="AF233" i="100"/>
  <c r="AI233" i="100" s="1"/>
  <c r="AK233" i="100" s="1"/>
  <c r="S213" i="100"/>
  <c r="AF213" i="100"/>
  <c r="AS186" i="100"/>
  <c r="AW186" i="100" s="1"/>
  <c r="R186" i="100"/>
  <c r="AS206" i="100"/>
  <c r="AW206" i="100" s="1"/>
  <c r="R206" i="100"/>
  <c r="T206" i="100" s="1"/>
  <c r="AS196" i="100"/>
  <c r="AW196" i="100" s="1"/>
  <c r="S172" i="100"/>
  <c r="AF130" i="100"/>
  <c r="AI130" i="100" s="1"/>
  <c r="AK130" i="100" s="1"/>
  <c r="AG130" i="100"/>
  <c r="AR185" i="100"/>
  <c r="AV185" i="100" s="1"/>
  <c r="AS185" i="100"/>
  <c r="AW185" i="100" s="1"/>
  <c r="R185" i="100"/>
  <c r="T185" i="100" s="1"/>
  <c r="AS329" i="100"/>
  <c r="AW329" i="100" s="1"/>
  <c r="R329" i="100"/>
  <c r="T329" i="100" s="1"/>
  <c r="AR329" i="100"/>
  <c r="AV329" i="100" s="1"/>
  <c r="AF329" i="100"/>
  <c r="AG329" i="100"/>
  <c r="AS314" i="100"/>
  <c r="AW314" i="100" s="1"/>
  <c r="R314" i="100"/>
  <c r="T314" i="100" s="1"/>
  <c r="AR314" i="100"/>
  <c r="AV314" i="100" s="1"/>
  <c r="AG331" i="100"/>
  <c r="AF327" i="100"/>
  <c r="AI327" i="100" s="1"/>
  <c r="AK327" i="100" s="1"/>
  <c r="AG306" i="100"/>
  <c r="AF294" i="100"/>
  <c r="AI294" i="100" s="1"/>
  <c r="AK294" i="100" s="1"/>
  <c r="AF283" i="100"/>
  <c r="AS283" i="100"/>
  <c r="AW283" i="100" s="1"/>
  <c r="R283" i="100"/>
  <c r="T283" i="100" s="1"/>
  <c r="AR283" i="100"/>
  <c r="AV283" i="100" s="1"/>
  <c r="AS289" i="100"/>
  <c r="AW289" i="100" s="1"/>
  <c r="R289" i="100"/>
  <c r="T289" i="100" s="1"/>
  <c r="AS279" i="100"/>
  <c r="AW279" i="100" s="1"/>
  <c r="R279" i="100"/>
  <c r="T279" i="100" s="1"/>
  <c r="AR279" i="100"/>
  <c r="AV279" i="100" s="1"/>
  <c r="AR278" i="100"/>
  <c r="AV278" i="100" s="1"/>
  <c r="AS278" i="100"/>
  <c r="AW278" i="100" s="1"/>
  <c r="S278" i="100"/>
  <c r="R278" i="100"/>
  <c r="AR308" i="100"/>
  <c r="AV308" i="100" s="1"/>
  <c r="AS295" i="100"/>
  <c r="AW295" i="100" s="1"/>
  <c r="AS264" i="100"/>
  <c r="AW264" i="100" s="1"/>
  <c r="AR266" i="100"/>
  <c r="AV266" i="100" s="1"/>
  <c r="R266" i="100"/>
  <c r="AS266" i="100"/>
  <c r="AW266" i="100" s="1"/>
  <c r="S266" i="100"/>
  <c r="AG313" i="100"/>
  <c r="AS300" i="100"/>
  <c r="AW300" i="100" s="1"/>
  <c r="AG286" i="100"/>
  <c r="AS233" i="100"/>
  <c r="AW233" i="100" s="1"/>
  <c r="AF231" i="100"/>
  <c r="AI231" i="100" s="1"/>
  <c r="AK231" i="100" s="1"/>
  <c r="AR236" i="100"/>
  <c r="AV236" i="100" s="1"/>
  <c r="S216" i="100"/>
  <c r="AS205" i="100"/>
  <c r="AW205" i="100" s="1"/>
  <c r="AR205" i="100"/>
  <c r="AV205" i="100" s="1"/>
  <c r="R205" i="100"/>
  <c r="T205" i="100" s="1"/>
  <c r="AF204" i="100"/>
  <c r="AG224" i="100"/>
  <c r="AR204" i="100"/>
  <c r="AV204" i="100" s="1"/>
  <c r="AR198" i="100"/>
  <c r="AV198" i="100" s="1"/>
  <c r="R198" i="100"/>
  <c r="AS198" i="100"/>
  <c r="AW198" i="100" s="1"/>
  <c r="S198" i="100"/>
  <c r="AF158" i="100"/>
  <c r="AI158" i="100" s="1"/>
  <c r="AK158" i="100" s="1"/>
  <c r="AG158" i="100"/>
  <c r="AR154" i="100"/>
  <c r="AV154" i="100" s="1"/>
  <c r="R154" i="100"/>
  <c r="T154" i="100" s="1"/>
  <c r="AS154" i="100"/>
  <c r="AW154" i="100" s="1"/>
  <c r="AF182" i="100"/>
  <c r="AF140" i="100"/>
  <c r="AR128" i="100"/>
  <c r="AV128" i="100" s="1"/>
  <c r="AS128" i="100"/>
  <c r="AW128" i="100" s="1"/>
  <c r="R128" i="100"/>
  <c r="T128" i="100" s="1"/>
  <c r="AF115" i="100"/>
  <c r="AR93" i="100"/>
  <c r="AV93" i="100" s="1"/>
  <c r="AG76" i="100"/>
  <c r="AR69" i="100"/>
  <c r="AV69" i="100" s="1"/>
  <c r="AF35" i="100"/>
  <c r="AS46" i="100"/>
  <c r="AW46" i="100" s="1"/>
  <c r="AF45" i="100"/>
  <c r="AI45" i="100" s="1"/>
  <c r="AK45" i="100" s="1"/>
  <c r="AG35" i="100"/>
  <c r="AG30" i="100"/>
  <c r="L332" i="100"/>
  <c r="S146" i="100"/>
  <c r="AR118" i="100"/>
  <c r="AV118" i="100" s="1"/>
  <c r="AS98" i="100"/>
  <c r="AW98" i="100" s="1"/>
  <c r="AS71" i="100"/>
  <c r="AW71" i="100" s="1"/>
  <c r="AF67" i="100"/>
  <c r="AS55" i="100"/>
  <c r="AW55" i="100" s="1"/>
  <c r="AR50" i="100"/>
  <c r="AV50" i="100" s="1"/>
  <c r="R50" i="100"/>
  <c r="T50" i="100" s="1"/>
  <c r="AS50" i="100"/>
  <c r="AW50" i="100" s="1"/>
  <c r="AF48" i="100"/>
  <c r="AI48" i="100" s="1"/>
  <c r="AK48" i="100" s="1"/>
  <c r="AR39" i="100"/>
  <c r="AV39" i="100" s="1"/>
  <c r="S122" i="100"/>
  <c r="AI23" i="100"/>
  <c r="AK23" i="100" s="1"/>
  <c r="AS16" i="100"/>
  <c r="AW16" i="100" s="1"/>
  <c r="AG14" i="100"/>
  <c r="AG18" i="100"/>
  <c r="AR114" i="100"/>
  <c r="AV114" i="100" s="1"/>
  <c r="AG39" i="100"/>
  <c r="AR22" i="100"/>
  <c r="AV22" i="100" s="1"/>
  <c r="AS22" i="100"/>
  <c r="AW22" i="100" s="1"/>
  <c r="AS14" i="100"/>
  <c r="AW14" i="100" s="1"/>
  <c r="AG12" i="100"/>
  <c r="AM57" i="146" l="1"/>
  <c r="AH297" i="100"/>
  <c r="AJ297" i="100" s="1"/>
  <c r="AL297" i="100" s="1"/>
  <c r="AI297" i="100"/>
  <c r="AK297" i="100" s="1"/>
  <c r="AM55" i="146"/>
  <c r="AK278" i="146"/>
  <c r="AM89" i="146"/>
  <c r="AH322" i="100"/>
  <c r="AM17" i="146"/>
  <c r="AK182" i="146"/>
  <c r="AM182" i="146" s="1"/>
  <c r="AK165" i="146"/>
  <c r="AM165" i="146" s="1"/>
  <c r="AM203" i="146"/>
  <c r="AM68" i="146"/>
  <c r="AH103" i="100"/>
  <c r="AJ103" i="100" s="1"/>
  <c r="AL103" i="100" s="1"/>
  <c r="Q95" i="146"/>
  <c r="AK95" i="146" s="1"/>
  <c r="AK189" i="146"/>
  <c r="AM189" i="146" s="1"/>
  <c r="AH51" i="100"/>
  <c r="AJ51" i="100" s="1"/>
  <c r="AL51" i="100" s="1"/>
  <c r="Q8" i="146"/>
  <c r="AK8" i="146" s="1"/>
  <c r="AM8" i="146" s="1"/>
  <c r="AM147" i="146"/>
  <c r="AM22" i="146"/>
  <c r="AM127" i="146"/>
  <c r="AH23" i="100"/>
  <c r="AJ23" i="100" s="1"/>
  <c r="AL23" i="100" s="1"/>
  <c r="T27" i="100"/>
  <c r="AM114" i="146"/>
  <c r="AK120" i="146"/>
  <c r="AM120" i="146" s="1"/>
  <c r="AK298" i="146"/>
  <c r="AM298" i="146" s="1"/>
  <c r="AM181" i="146"/>
  <c r="AK287" i="146"/>
  <c r="T66" i="100"/>
  <c r="AH152" i="100"/>
  <c r="AJ152" i="100" s="1"/>
  <c r="AL152" i="100" s="1"/>
  <c r="AM255" i="146"/>
  <c r="AK246" i="146"/>
  <c r="AM246" i="146" s="1"/>
  <c r="AK373" i="146"/>
  <c r="AM173" i="146"/>
  <c r="T146" i="100"/>
  <c r="AM164" i="146"/>
  <c r="AM271" i="146"/>
  <c r="AK250" i="146"/>
  <c r="AM250" i="146" s="1"/>
  <c r="AM15" i="146"/>
  <c r="AH85" i="100"/>
  <c r="AJ85" i="100" s="1"/>
  <c r="AL85" i="100" s="1"/>
  <c r="AH112" i="100"/>
  <c r="AJ112" i="100" s="1"/>
  <c r="AL112" i="100" s="1"/>
  <c r="T68" i="100"/>
  <c r="T47" i="100"/>
  <c r="T65" i="100"/>
  <c r="T38" i="100"/>
  <c r="T306" i="100"/>
  <c r="T269" i="100"/>
  <c r="AH257" i="100"/>
  <c r="AJ257" i="100" s="1"/>
  <c r="AL257" i="100" s="1"/>
  <c r="AH33" i="100"/>
  <c r="AJ33" i="100" s="1"/>
  <c r="AL33" i="100" s="1"/>
  <c r="T311" i="100"/>
  <c r="T49" i="100"/>
  <c r="T287" i="100"/>
  <c r="AK200" i="146"/>
  <c r="AM200" i="146" s="1"/>
  <c r="AM375" i="146"/>
  <c r="AM272" i="146"/>
  <c r="AM107" i="146"/>
  <c r="T53" i="100"/>
  <c r="AK109" i="146"/>
  <c r="AM109" i="146" s="1"/>
  <c r="AK42" i="146"/>
  <c r="AM42" i="146" s="1"/>
  <c r="T136" i="100"/>
  <c r="T210" i="100"/>
  <c r="T309" i="100"/>
  <c r="T215" i="100"/>
  <c r="AK70" i="146"/>
  <c r="AM70" i="146" s="1"/>
  <c r="AM387" i="146"/>
  <c r="AM143" i="146"/>
  <c r="Q355" i="146"/>
  <c r="Q354" i="146" s="1"/>
  <c r="AH95" i="100"/>
  <c r="AJ95" i="100" s="1"/>
  <c r="AL95" i="100" s="1"/>
  <c r="AH169" i="100"/>
  <c r="AJ169" i="100" s="1"/>
  <c r="AL169" i="100" s="1"/>
  <c r="AH261" i="100"/>
  <c r="AJ261" i="100" s="1"/>
  <c r="AL261" i="100" s="1"/>
  <c r="AH320" i="100"/>
  <c r="AJ320" i="100" s="1"/>
  <c r="AH235" i="100"/>
  <c r="AJ235" i="100" s="1"/>
  <c r="AL235" i="100" s="1"/>
  <c r="AH59" i="100"/>
  <c r="AJ59" i="100" s="1"/>
  <c r="AH138" i="100"/>
  <c r="AJ138" i="100" s="1"/>
  <c r="AL138" i="100" s="1"/>
  <c r="AH188" i="100"/>
  <c r="AJ188" i="100" s="1"/>
  <c r="AL188" i="100" s="1"/>
  <c r="AH328" i="100"/>
  <c r="AJ328" i="100" s="1"/>
  <c r="AL328" i="100" s="1"/>
  <c r="AH300" i="100"/>
  <c r="AJ300" i="100" s="1"/>
  <c r="AH306" i="100"/>
  <c r="AJ306" i="100" s="1"/>
  <c r="AL306" i="100" s="1"/>
  <c r="AH76" i="100"/>
  <c r="AJ76" i="100" s="1"/>
  <c r="AL76" i="100" s="1"/>
  <c r="AH326" i="100"/>
  <c r="AJ326" i="100" s="1"/>
  <c r="AL326" i="100" s="1"/>
  <c r="AH324" i="100"/>
  <c r="AJ324" i="100" s="1"/>
  <c r="AL324" i="100" s="1"/>
  <c r="AH151" i="100"/>
  <c r="AJ151" i="100" s="1"/>
  <c r="AL151" i="100" s="1"/>
  <c r="AH206" i="100"/>
  <c r="AJ206" i="100" s="1"/>
  <c r="AL206" i="100" s="1"/>
  <c r="AH256" i="100"/>
  <c r="AJ256" i="100" s="1"/>
  <c r="AL256" i="100" s="1"/>
  <c r="AH173" i="100"/>
  <c r="AJ173" i="100" s="1"/>
  <c r="AL173" i="100" s="1"/>
  <c r="AH331" i="100"/>
  <c r="AJ331" i="100" s="1"/>
  <c r="AL331" i="100" s="1"/>
  <c r="AH117" i="100"/>
  <c r="AJ117" i="100" s="1"/>
  <c r="AL117" i="100" s="1"/>
  <c r="AH111" i="100"/>
  <c r="AJ111" i="100" s="1"/>
  <c r="AL111" i="100" s="1"/>
  <c r="AH74" i="100"/>
  <c r="AJ74" i="100" s="1"/>
  <c r="AL74" i="100" s="1"/>
  <c r="AH50" i="100"/>
  <c r="AJ50" i="100" s="1"/>
  <c r="AL50" i="100" s="1"/>
  <c r="AH20" i="100"/>
  <c r="AJ20" i="100" s="1"/>
  <c r="AL20" i="100" s="1"/>
  <c r="AH293" i="100"/>
  <c r="AJ293" i="100" s="1"/>
  <c r="AL293" i="100" s="1"/>
  <c r="AH71" i="100"/>
  <c r="AJ71" i="100" s="1"/>
  <c r="AL71" i="100" s="1"/>
  <c r="AH145" i="100"/>
  <c r="AJ145" i="100" s="1"/>
  <c r="AL145" i="100" s="1"/>
  <c r="AH239" i="100"/>
  <c r="AJ239" i="100" s="1"/>
  <c r="AI261" i="100"/>
  <c r="AK261" i="100" s="1"/>
  <c r="AH18" i="100"/>
  <c r="AJ18" i="100" s="1"/>
  <c r="AL18" i="100" s="1"/>
  <c r="AH130" i="100"/>
  <c r="AJ130" i="100" s="1"/>
  <c r="AL130" i="100" s="1"/>
  <c r="AH60" i="100"/>
  <c r="AJ60" i="100" s="1"/>
  <c r="AL60" i="100" s="1"/>
  <c r="AH268" i="100"/>
  <c r="AJ268" i="100" s="1"/>
  <c r="AL268" i="100" s="1"/>
  <c r="T263" i="100"/>
  <c r="T120" i="100"/>
  <c r="AH69" i="100"/>
  <c r="AJ69" i="100" s="1"/>
  <c r="AL69" i="100" s="1"/>
  <c r="AH279" i="100"/>
  <c r="AJ279" i="100" s="1"/>
  <c r="AL279" i="100" s="1"/>
  <c r="T125" i="100"/>
  <c r="T166" i="100"/>
  <c r="T310" i="100"/>
  <c r="T33" i="100"/>
  <c r="T262" i="100"/>
  <c r="AH285" i="100"/>
  <c r="AJ285" i="100" s="1"/>
  <c r="AL285" i="100" s="1"/>
  <c r="AK135" i="146"/>
  <c r="AM186" i="146"/>
  <c r="AH223" i="100"/>
  <c r="AJ223" i="100" s="1"/>
  <c r="AL223" i="100" s="1"/>
  <c r="AH286" i="100"/>
  <c r="AJ286" i="100" s="1"/>
  <c r="AL286" i="100" s="1"/>
  <c r="AJ322" i="100"/>
  <c r="AL322" i="100" s="1"/>
  <c r="AJ89" i="100"/>
  <c r="AL89" i="100" s="1"/>
  <c r="R103" i="146"/>
  <c r="AJ104" i="100"/>
  <c r="AL104" i="100" s="1"/>
  <c r="AJ171" i="100"/>
  <c r="AL171" i="100" s="1"/>
  <c r="AJ245" i="100"/>
  <c r="AL245" i="100" s="1"/>
  <c r="AJ86" i="100"/>
  <c r="AL86" i="100" s="1"/>
  <c r="R98" i="146"/>
  <c r="AM135" i="146"/>
  <c r="AM293" i="146"/>
  <c r="AK80" i="146"/>
  <c r="AM80" i="146" s="1"/>
  <c r="AK79" i="146"/>
  <c r="AM79" i="146" s="1"/>
  <c r="AM229" i="146"/>
  <c r="AK40" i="146"/>
  <c r="AM40" i="146" s="1"/>
  <c r="AM172" i="146"/>
  <c r="Q240" i="146"/>
  <c r="AK240" i="146" s="1"/>
  <c r="AM240" i="146" s="1"/>
  <c r="AK379" i="146"/>
  <c r="AM379" i="146" s="1"/>
  <c r="AM225" i="146"/>
  <c r="Q58" i="146"/>
  <c r="AK58" i="146" s="1"/>
  <c r="Q303" i="146"/>
  <c r="AK303" i="146" s="1"/>
  <c r="AM303" i="146" s="1"/>
  <c r="AM85" i="146"/>
  <c r="AM95" i="146"/>
  <c r="AM304" i="146"/>
  <c r="AM190" i="146"/>
  <c r="AK36" i="146"/>
  <c r="Q284" i="146"/>
  <c r="AK284" i="146" s="1"/>
  <c r="AM284" i="146" s="1"/>
  <c r="AH16" i="100"/>
  <c r="AJ16" i="100" s="1"/>
  <c r="AL16" i="100" s="1"/>
  <c r="T74" i="100"/>
  <c r="AH108" i="100"/>
  <c r="AJ108" i="100" s="1"/>
  <c r="AL108" i="100" s="1"/>
  <c r="AH184" i="100"/>
  <c r="AJ184" i="100" s="1"/>
  <c r="AL184" i="100" s="1"/>
  <c r="T9" i="100"/>
  <c r="AH277" i="100"/>
  <c r="AJ277" i="100" s="1"/>
  <c r="AL277" i="100" s="1"/>
  <c r="AH183" i="100"/>
  <c r="AJ183" i="100" s="1"/>
  <c r="AL183" i="100" s="1"/>
  <c r="AH276" i="100"/>
  <c r="AH251" i="100"/>
  <c r="AJ251" i="100" s="1"/>
  <c r="AL251" i="100" s="1"/>
  <c r="T201" i="100"/>
  <c r="AH307" i="100"/>
  <c r="AJ307" i="100" s="1"/>
  <c r="AL307" i="100" s="1"/>
  <c r="T187" i="100"/>
  <c r="T116" i="100"/>
  <c r="T34" i="100"/>
  <c r="AJ72" i="100"/>
  <c r="AL72" i="100" s="1"/>
  <c r="AH272" i="100"/>
  <c r="AJ272" i="100" s="1"/>
  <c r="AL272" i="100" s="1"/>
  <c r="AH216" i="100"/>
  <c r="AJ216" i="100" s="1"/>
  <c r="AL216" i="100" s="1"/>
  <c r="AK153" i="146"/>
  <c r="AM153" i="146" s="1"/>
  <c r="AK88" i="146"/>
  <c r="AM88" i="146" s="1"/>
  <c r="AM28" i="146"/>
  <c r="AK64" i="146"/>
  <c r="AM64" i="146" s="1"/>
  <c r="AM158" i="146"/>
  <c r="Q175" i="146"/>
  <c r="AK175" i="146" s="1"/>
  <c r="AM175" i="146" s="1"/>
  <c r="AK282" i="146"/>
  <c r="AM282" i="146" s="1"/>
  <c r="AK174" i="146"/>
  <c r="AM174" i="146" s="1"/>
  <c r="AK384" i="146"/>
  <c r="AM384" i="146" s="1"/>
  <c r="AK302" i="146"/>
  <c r="AM302" i="146" s="1"/>
  <c r="AM69" i="146"/>
  <c r="AK306" i="146"/>
  <c r="AM306" i="146" s="1"/>
  <c r="Q118" i="146"/>
  <c r="AK118" i="146" s="1"/>
  <c r="AM9" i="146"/>
  <c r="AK104" i="146"/>
  <c r="AM104" i="146" s="1"/>
  <c r="AM215" i="146"/>
  <c r="AK139" i="146"/>
  <c r="AM139" i="146" s="1"/>
  <c r="AK92" i="146"/>
  <c r="AM92" i="146" s="1"/>
  <c r="AK275" i="146"/>
  <c r="Q348" i="146"/>
  <c r="AK193" i="146"/>
  <c r="AM193" i="146" s="1"/>
  <c r="Q205" i="146"/>
  <c r="AK205" i="146" s="1"/>
  <c r="AM205" i="146" s="1"/>
  <c r="AK297" i="146"/>
  <c r="AM297" i="146" s="1"/>
  <c r="Q91" i="146"/>
  <c r="AK163" i="146"/>
  <c r="AM163" i="146" s="1"/>
  <c r="AM383" i="146"/>
  <c r="AM253" i="146"/>
  <c r="AM48" i="146"/>
  <c r="AH287" i="100"/>
  <c r="AJ287" i="100" s="1"/>
  <c r="AL287" i="100" s="1"/>
  <c r="AH303" i="100"/>
  <c r="AJ303" i="100" s="1"/>
  <c r="AL303" i="100" s="1"/>
  <c r="AH164" i="100"/>
  <c r="AJ164" i="100" s="1"/>
  <c r="AL164" i="100" s="1"/>
  <c r="AH267" i="100"/>
  <c r="AJ267" i="100" s="1"/>
  <c r="AL267" i="100" s="1"/>
  <c r="AH318" i="100"/>
  <c r="AH214" i="100"/>
  <c r="AJ214" i="100" s="1"/>
  <c r="AL214" i="100" s="1"/>
  <c r="AH47" i="100"/>
  <c r="AJ47" i="100" s="1"/>
  <c r="AL47" i="100" s="1"/>
  <c r="AH126" i="100"/>
  <c r="AJ126" i="100" s="1"/>
  <c r="AL126" i="100" s="1"/>
  <c r="AH252" i="100"/>
  <c r="AJ252" i="100" s="1"/>
  <c r="AL252" i="100" s="1"/>
  <c r="AH39" i="100"/>
  <c r="AJ39" i="100" s="1"/>
  <c r="AL39" i="100" s="1"/>
  <c r="AH67" i="100"/>
  <c r="AJ67" i="100" s="1"/>
  <c r="AL67" i="100" s="1"/>
  <c r="AH35" i="100"/>
  <c r="AJ35" i="100" s="1"/>
  <c r="AL35" i="100" s="1"/>
  <c r="AH11" i="100"/>
  <c r="AJ11" i="100" s="1"/>
  <c r="AL11" i="100" s="1"/>
  <c r="AH66" i="100"/>
  <c r="AJ66" i="100" s="1"/>
  <c r="AL66" i="100" s="1"/>
  <c r="AH221" i="100"/>
  <c r="AJ221" i="100" s="1"/>
  <c r="AL221" i="100" s="1"/>
  <c r="AH227" i="100"/>
  <c r="AJ227" i="100" s="1"/>
  <c r="AL227" i="100" s="1"/>
  <c r="AH246" i="100"/>
  <c r="AJ246" i="100" s="1"/>
  <c r="AL246" i="100" s="1"/>
  <c r="AH266" i="100"/>
  <c r="AJ266" i="100" s="1"/>
  <c r="AL266" i="100" s="1"/>
  <c r="AH316" i="100"/>
  <c r="AH149" i="100"/>
  <c r="AJ149" i="100" s="1"/>
  <c r="AL149" i="100" s="1"/>
  <c r="AH248" i="100"/>
  <c r="AJ248" i="100" s="1"/>
  <c r="AL248" i="100" s="1"/>
  <c r="AH254" i="100"/>
  <c r="AJ254" i="100" s="1"/>
  <c r="AL254" i="100" s="1"/>
  <c r="AH284" i="100"/>
  <c r="AJ284" i="100" s="1"/>
  <c r="AL284" i="100" s="1"/>
  <c r="AH10" i="100"/>
  <c r="AJ10" i="100" s="1"/>
  <c r="AL10" i="100" s="1"/>
  <c r="AH128" i="100"/>
  <c r="AJ128" i="100" s="1"/>
  <c r="AL128" i="100" s="1"/>
  <c r="AH81" i="100"/>
  <c r="AJ81" i="100" s="1"/>
  <c r="AL81" i="100" s="1"/>
  <c r="AH158" i="100"/>
  <c r="AJ158" i="100" s="1"/>
  <c r="AL158" i="100" s="1"/>
  <c r="T198" i="100"/>
  <c r="AH313" i="100"/>
  <c r="AJ313" i="100" s="1"/>
  <c r="AL313" i="100" s="1"/>
  <c r="AH185" i="100"/>
  <c r="AJ185" i="100" s="1"/>
  <c r="AL185" i="100" s="1"/>
  <c r="AH203" i="100"/>
  <c r="AJ203" i="100" s="1"/>
  <c r="AL203" i="100" s="1"/>
  <c r="AH236" i="100"/>
  <c r="AJ236" i="100" s="1"/>
  <c r="AL236" i="100" s="1"/>
  <c r="AH155" i="100"/>
  <c r="T255" i="100"/>
  <c r="AH310" i="100"/>
  <c r="AH17" i="100"/>
  <c r="AJ17" i="100" s="1"/>
  <c r="AL17" i="100" s="1"/>
  <c r="AH101" i="100"/>
  <c r="AJ101" i="100" s="1"/>
  <c r="AL101" i="100" s="1"/>
  <c r="AH325" i="100"/>
  <c r="AH204" i="100"/>
  <c r="AJ204" i="100" s="1"/>
  <c r="AL204" i="100" s="1"/>
  <c r="AH161" i="100"/>
  <c r="AJ161" i="100" s="1"/>
  <c r="AL161" i="100" s="1"/>
  <c r="AH110" i="100"/>
  <c r="AJ110" i="100" s="1"/>
  <c r="AL110" i="100" s="1"/>
  <c r="AM236" i="146"/>
  <c r="AK94" i="146"/>
  <c r="AM94" i="146" s="1"/>
  <c r="AK191" i="146"/>
  <c r="AM191" i="146" s="1"/>
  <c r="AK67" i="146"/>
  <c r="AM67" i="146" s="1"/>
  <c r="T195" i="100"/>
  <c r="AH19" i="100"/>
  <c r="AJ19" i="100" s="1"/>
  <c r="AL19" i="100" s="1"/>
  <c r="T81" i="100"/>
  <c r="AH46" i="100"/>
  <c r="AJ46" i="100" s="1"/>
  <c r="AL46" i="100" s="1"/>
  <c r="AH154" i="100"/>
  <c r="AJ154" i="100" s="1"/>
  <c r="AL154" i="100" s="1"/>
  <c r="AH289" i="100"/>
  <c r="AJ289" i="100" s="1"/>
  <c r="AL289" i="100" s="1"/>
  <c r="AH56" i="100"/>
  <c r="AJ56" i="100" s="1"/>
  <c r="AL56" i="100" s="1"/>
  <c r="T186" i="100"/>
  <c r="AH218" i="100"/>
  <c r="AJ218" i="100" s="1"/>
  <c r="AL218" i="100" s="1"/>
  <c r="AH282" i="100"/>
  <c r="AJ282" i="100" s="1"/>
  <c r="AL282" i="100" s="1"/>
  <c r="AM11" i="146"/>
  <c r="AM34" i="146"/>
  <c r="Q46" i="146"/>
  <c r="AK46" i="146" s="1"/>
  <c r="AK145" i="146"/>
  <c r="AM145" i="146" s="1"/>
  <c r="AK252" i="146"/>
  <c r="AM252" i="146" s="1"/>
  <c r="Q62" i="146"/>
  <c r="AK62" i="146" s="1"/>
  <c r="AM62" i="146" s="1"/>
  <c r="AM148" i="146"/>
  <c r="AK291" i="146"/>
  <c r="AM291" i="146" s="1"/>
  <c r="Q178" i="146"/>
  <c r="AK178" i="146" s="1"/>
  <c r="AM178" i="146" s="1"/>
  <c r="AK273" i="146"/>
  <c r="AM273" i="146" s="1"/>
  <c r="AM31" i="146"/>
  <c r="AH127" i="100"/>
  <c r="AJ127" i="100" s="1"/>
  <c r="AL127" i="100" s="1"/>
  <c r="AH105" i="100"/>
  <c r="AJ105" i="100" s="1"/>
  <c r="AL105" i="100" s="1"/>
  <c r="T148" i="100"/>
  <c r="T213" i="100"/>
  <c r="AH265" i="100"/>
  <c r="AJ265" i="100" s="1"/>
  <c r="AL265" i="100" s="1"/>
  <c r="AH37" i="100"/>
  <c r="AH26" i="100"/>
  <c r="AJ26" i="100" s="1"/>
  <c r="AL26" i="100" s="1"/>
  <c r="AH133" i="100"/>
  <c r="AJ133" i="100" s="1"/>
  <c r="AL133" i="100" s="1"/>
  <c r="AH159" i="100"/>
  <c r="AJ159" i="100" s="1"/>
  <c r="AL159" i="100" s="1"/>
  <c r="AH28" i="100"/>
  <c r="AJ28" i="100" s="1"/>
  <c r="AL28" i="100" s="1"/>
  <c r="T142" i="100"/>
  <c r="AH150" i="100"/>
  <c r="AJ150" i="100" s="1"/>
  <c r="AL150" i="100" s="1"/>
  <c r="AH170" i="100"/>
  <c r="AJ170" i="100" s="1"/>
  <c r="AL170" i="100" s="1"/>
  <c r="AH242" i="100"/>
  <c r="AJ242" i="100" s="1"/>
  <c r="AL242" i="100" s="1"/>
  <c r="AH199" i="100"/>
  <c r="AJ199" i="100" s="1"/>
  <c r="AL199" i="100" s="1"/>
  <c r="AH90" i="100"/>
  <c r="AH157" i="100"/>
  <c r="AJ157" i="100" s="1"/>
  <c r="AL157" i="100" s="1"/>
  <c r="AH233" i="100"/>
  <c r="AJ233" i="100" s="1"/>
  <c r="AL233" i="100" s="1"/>
  <c r="AH319" i="100"/>
  <c r="AH77" i="100"/>
  <c r="AJ77" i="100" s="1"/>
  <c r="AL77" i="100" s="1"/>
  <c r="AH264" i="100"/>
  <c r="AJ264" i="100" s="1"/>
  <c r="AL264" i="100" s="1"/>
  <c r="AH61" i="100"/>
  <c r="AJ61" i="100" s="1"/>
  <c r="AL61" i="100" s="1"/>
  <c r="AH96" i="100"/>
  <c r="AJ96" i="100" s="1"/>
  <c r="AL96" i="100" s="1"/>
  <c r="AH228" i="100"/>
  <c r="AJ228" i="100" s="1"/>
  <c r="AL228" i="100" s="1"/>
  <c r="AH192" i="100"/>
  <c r="AJ192" i="100" s="1"/>
  <c r="AL192" i="100" s="1"/>
  <c r="AH314" i="100"/>
  <c r="AJ314" i="100" s="1"/>
  <c r="AL314" i="100" s="1"/>
  <c r="AH262" i="100"/>
  <c r="AJ262" i="100" s="1"/>
  <c r="AL262" i="100" s="1"/>
  <c r="AH290" i="100"/>
  <c r="AJ290" i="100" s="1"/>
  <c r="AL290" i="100" s="1"/>
  <c r="AH163" i="100"/>
  <c r="AJ163" i="100" s="1"/>
  <c r="AL163" i="100" s="1"/>
  <c r="AM99" i="146"/>
  <c r="AK265" i="146"/>
  <c r="AM265" i="146" s="1"/>
  <c r="AK286" i="146"/>
  <c r="AM286" i="146" s="1"/>
  <c r="AK264" i="146"/>
  <c r="AM264" i="146" s="1"/>
  <c r="Q54" i="146"/>
  <c r="AK54" i="146" s="1"/>
  <c r="AM54" i="146" s="1"/>
  <c r="AK119" i="146"/>
  <c r="AK290" i="146"/>
  <c r="AM290" i="146" s="1"/>
  <c r="AK128" i="146"/>
  <c r="AM128" i="146" s="1"/>
  <c r="AH12" i="100"/>
  <c r="AJ12" i="100" s="1"/>
  <c r="AL12" i="100" s="1"/>
  <c r="AH30" i="100"/>
  <c r="AJ30" i="100" s="1"/>
  <c r="AL30" i="100" s="1"/>
  <c r="AH329" i="100"/>
  <c r="AJ329" i="100" s="1"/>
  <c r="AL329" i="100" s="1"/>
  <c r="AH102" i="100"/>
  <c r="AJ102" i="100" s="1"/>
  <c r="AL102" i="100" s="1"/>
  <c r="AH143" i="100"/>
  <c r="AJ143" i="100" s="1"/>
  <c r="AL143" i="100" s="1"/>
  <c r="AH153" i="100"/>
  <c r="AJ153" i="100" s="1"/>
  <c r="AL153" i="100" s="1"/>
  <c r="AH308" i="100"/>
  <c r="AJ308" i="100" s="1"/>
  <c r="AL308" i="100" s="1"/>
  <c r="T32" i="100"/>
  <c r="T173" i="100"/>
  <c r="AH315" i="100"/>
  <c r="AJ315" i="100" s="1"/>
  <c r="AL315" i="100" s="1"/>
  <c r="AH330" i="100"/>
  <c r="T179" i="100"/>
  <c r="T218" i="100"/>
  <c r="AH200" i="100"/>
  <c r="AJ200" i="100" s="1"/>
  <c r="AL200" i="100" s="1"/>
  <c r="AH226" i="100"/>
  <c r="AJ226" i="100" s="1"/>
  <c r="AL226" i="100" s="1"/>
  <c r="AH296" i="100"/>
  <c r="AJ296" i="100" s="1"/>
  <c r="AL296" i="100" s="1"/>
  <c r="AH280" i="100"/>
  <c r="AJ280" i="100" s="1"/>
  <c r="AL280" i="100" s="1"/>
  <c r="AH131" i="100"/>
  <c r="AJ131" i="100" s="1"/>
  <c r="AL131" i="100" s="1"/>
  <c r="AH160" i="100"/>
  <c r="AJ160" i="100" s="1"/>
  <c r="AL160" i="100" s="1"/>
  <c r="AH207" i="100"/>
  <c r="AJ207" i="100" s="1"/>
  <c r="AL207" i="100" s="1"/>
  <c r="AH263" i="100"/>
  <c r="AJ263" i="100" s="1"/>
  <c r="AL263" i="100" s="1"/>
  <c r="AH278" i="100"/>
  <c r="AJ278" i="100" s="1"/>
  <c r="AL278" i="100" s="1"/>
  <c r="AH201" i="100"/>
  <c r="AJ201" i="100" s="1"/>
  <c r="AL201" i="100" s="1"/>
  <c r="T182" i="100"/>
  <c r="AH243" i="100"/>
  <c r="AJ243" i="100" s="1"/>
  <c r="AL243" i="100" s="1"/>
  <c r="AH275" i="100"/>
  <c r="AJ275" i="100" s="1"/>
  <c r="AL275" i="100" s="1"/>
  <c r="AH327" i="100"/>
  <c r="AH42" i="100"/>
  <c r="AJ42" i="100" s="1"/>
  <c r="AL42" i="100" s="1"/>
  <c r="AH79" i="100"/>
  <c r="AH144" i="100"/>
  <c r="AJ144" i="100" s="1"/>
  <c r="AL144" i="100" s="1"/>
  <c r="AH91" i="100"/>
  <c r="AJ91" i="100" s="1"/>
  <c r="AH107" i="100"/>
  <c r="AJ107" i="100" s="1"/>
  <c r="AL107" i="100" s="1"/>
  <c r="AH119" i="100"/>
  <c r="AJ119" i="100" s="1"/>
  <c r="AL119" i="100" s="1"/>
  <c r="AH321" i="100"/>
  <c r="AJ321" i="100" s="1"/>
  <c r="AH87" i="100"/>
  <c r="AH41" i="100"/>
  <c r="AJ41" i="100" s="1"/>
  <c r="AH148" i="100"/>
  <c r="AJ148" i="100" s="1"/>
  <c r="AL148" i="100" s="1"/>
  <c r="AH255" i="100"/>
  <c r="AJ255" i="100" s="1"/>
  <c r="AL255" i="100" s="1"/>
  <c r="AH73" i="100"/>
  <c r="AJ73" i="100" s="1"/>
  <c r="AL73" i="100" s="1"/>
  <c r="AH80" i="100"/>
  <c r="AJ80" i="100" s="1"/>
  <c r="AH137" i="100"/>
  <c r="AJ137" i="100" s="1"/>
  <c r="AL137" i="100" s="1"/>
  <c r="AH205" i="100"/>
  <c r="AJ205" i="100" s="1"/>
  <c r="AL205" i="100" s="1"/>
  <c r="AH162" i="100"/>
  <c r="AJ162" i="100" s="1"/>
  <c r="AL162" i="100" s="1"/>
  <c r="AH305" i="100"/>
  <c r="AJ305" i="100" s="1"/>
  <c r="AL305" i="100" s="1"/>
  <c r="AH177" i="100"/>
  <c r="AJ177" i="100" s="1"/>
  <c r="AL177" i="100" s="1"/>
  <c r="AH142" i="100"/>
  <c r="AJ142" i="100" s="1"/>
  <c r="AL142" i="100" s="1"/>
  <c r="AM134" i="146"/>
  <c r="Q237" i="146"/>
  <c r="AK237" i="146" s="1"/>
  <c r="AK388" i="146"/>
  <c r="AM388" i="146" s="1"/>
  <c r="AM211" i="146"/>
  <c r="Q49" i="146"/>
  <c r="AK49" i="146" s="1"/>
  <c r="AM49" i="146" s="1"/>
  <c r="Q168" i="146"/>
  <c r="Q184" i="146"/>
  <c r="AK184" i="146" s="1"/>
  <c r="AM184" i="146" s="1"/>
  <c r="Q261" i="146"/>
  <c r="AK261" i="146" s="1"/>
  <c r="AM261" i="146" s="1"/>
  <c r="AK87" i="146"/>
  <c r="AM87" i="146" s="1"/>
  <c r="AM124" i="146"/>
  <c r="Q115" i="146"/>
  <c r="AK115" i="146" s="1"/>
  <c r="AM115" i="146" s="1"/>
  <c r="Q155" i="146"/>
  <c r="AK155" i="146" s="1"/>
  <c r="AM155" i="146" s="1"/>
  <c r="AH212" i="100"/>
  <c r="AJ212" i="100" s="1"/>
  <c r="AL212" i="100" s="1"/>
  <c r="AH98" i="100"/>
  <c r="AJ98" i="100" s="1"/>
  <c r="AL98" i="100" s="1"/>
  <c r="T139" i="100"/>
  <c r="AH132" i="100"/>
  <c r="AJ132" i="100" s="1"/>
  <c r="AL132" i="100" s="1"/>
  <c r="AH288" i="100"/>
  <c r="AJ288" i="100" s="1"/>
  <c r="AL288" i="100" s="1"/>
  <c r="AH129" i="100"/>
  <c r="AJ129" i="100" s="1"/>
  <c r="T15" i="100"/>
  <c r="AH44" i="100"/>
  <c r="AJ44" i="100" s="1"/>
  <c r="AL44" i="100" s="1"/>
  <c r="AH176" i="100"/>
  <c r="AJ176" i="100" s="1"/>
  <c r="AL176" i="100" s="1"/>
  <c r="AH237" i="100"/>
  <c r="AJ237" i="100" s="1"/>
  <c r="AL237" i="100" s="1"/>
  <c r="AH312" i="100"/>
  <c r="AH94" i="100"/>
  <c r="AJ94" i="100" s="1"/>
  <c r="AL94" i="100" s="1"/>
  <c r="AH57" i="100"/>
  <c r="AJ57" i="100" s="1"/>
  <c r="AH195" i="100"/>
  <c r="AJ195" i="100" s="1"/>
  <c r="AL195" i="100" s="1"/>
  <c r="AH271" i="100"/>
  <c r="AJ271" i="100" s="1"/>
  <c r="AL271" i="100" s="1"/>
  <c r="AH75" i="100"/>
  <c r="AJ75" i="100" s="1"/>
  <c r="AL75" i="100" s="1"/>
  <c r="AH232" i="100"/>
  <c r="AJ232" i="100" s="1"/>
  <c r="AL232" i="100" s="1"/>
  <c r="AH21" i="100"/>
  <c r="AH196" i="100"/>
  <c r="AJ196" i="100" s="1"/>
  <c r="AL196" i="100" s="1"/>
  <c r="AH213" i="100"/>
  <c r="AJ213" i="100" s="1"/>
  <c r="AL213" i="100" s="1"/>
  <c r="AH198" i="100"/>
  <c r="AH229" i="100"/>
  <c r="AJ229" i="100" s="1"/>
  <c r="AL229" i="100" s="1"/>
  <c r="AH189" i="100"/>
  <c r="AJ189" i="100" s="1"/>
  <c r="AL189" i="100" s="1"/>
  <c r="AH249" i="100"/>
  <c r="AJ249" i="100" s="1"/>
  <c r="AH43" i="100"/>
  <c r="AJ43" i="100" s="1"/>
  <c r="AL43" i="100" s="1"/>
  <c r="AH135" i="100"/>
  <c r="AJ135" i="100" s="1"/>
  <c r="AL135" i="100" s="1"/>
  <c r="AH84" i="100"/>
  <c r="AJ84" i="100" s="1"/>
  <c r="AL84" i="100" s="1"/>
  <c r="AH136" i="100"/>
  <c r="AJ136" i="100" s="1"/>
  <c r="AL136" i="100" s="1"/>
  <c r="AH122" i="100"/>
  <c r="AH234" i="100"/>
  <c r="AJ234" i="100" s="1"/>
  <c r="AL234" i="100" s="1"/>
  <c r="AH92" i="100"/>
  <c r="AJ92" i="100" s="1"/>
  <c r="AL92" i="100" s="1"/>
  <c r="AM39" i="146"/>
  <c r="AK180" i="146"/>
  <c r="AM180" i="146" s="1"/>
  <c r="AK151" i="146"/>
  <c r="AM151" i="146" s="1"/>
  <c r="Q309" i="146"/>
  <c r="AK257" i="146"/>
  <c r="AM257" i="146" s="1"/>
  <c r="AK96" i="146"/>
  <c r="AM96" i="146" s="1"/>
  <c r="Q234" i="146"/>
  <c r="AK234" i="146" s="1"/>
  <c r="AM234" i="146" s="1"/>
  <c r="AK137" i="146"/>
  <c r="AM137" i="146" s="1"/>
  <c r="AK204" i="146"/>
  <c r="Q288" i="146"/>
  <c r="AK288" i="146" s="1"/>
  <c r="AM288" i="146" s="1"/>
  <c r="Q132" i="146"/>
  <c r="AK132" i="146" s="1"/>
  <c r="AM132" i="146" s="1"/>
  <c r="AH202" i="100"/>
  <c r="AJ202" i="100" s="1"/>
  <c r="AL202" i="100" s="1"/>
  <c r="AK65" i="146"/>
  <c r="AM65" i="146" s="1"/>
  <c r="AH190" i="100"/>
  <c r="AJ190" i="100" s="1"/>
  <c r="AL190" i="100" s="1"/>
  <c r="AH182" i="100"/>
  <c r="AJ182" i="100" s="1"/>
  <c r="AL182" i="100" s="1"/>
  <c r="AH323" i="100"/>
  <c r="AJ323" i="100" s="1"/>
  <c r="AL323" i="100" s="1"/>
  <c r="AH191" i="100"/>
  <c r="AJ191" i="100" s="1"/>
  <c r="AL191" i="100" s="1"/>
  <c r="AH15" i="100"/>
  <c r="AJ15" i="100" s="1"/>
  <c r="AL15" i="100" s="1"/>
  <c r="Q185" i="146"/>
  <c r="AK185" i="146" s="1"/>
  <c r="AM185" i="146" s="1"/>
  <c r="T122" i="100"/>
  <c r="AH224" i="100"/>
  <c r="AJ224" i="100" s="1"/>
  <c r="AL224" i="100" s="1"/>
  <c r="T266" i="100"/>
  <c r="AH13" i="100"/>
  <c r="AH48" i="100"/>
  <c r="AH294" i="100"/>
  <c r="T175" i="100"/>
  <c r="T82" i="100"/>
  <c r="AH174" i="100"/>
  <c r="AJ174" i="100" s="1"/>
  <c r="AL174" i="100" s="1"/>
  <c r="AH240" i="100"/>
  <c r="AJ240" i="100" s="1"/>
  <c r="AL240" i="100" s="1"/>
  <c r="T247" i="100"/>
  <c r="AH258" i="100"/>
  <c r="AJ258" i="100" s="1"/>
  <c r="AL258" i="100" s="1"/>
  <c r="AH241" i="100"/>
  <c r="AJ241" i="100" s="1"/>
  <c r="AL241" i="100" s="1"/>
  <c r="AH14" i="100"/>
  <c r="AJ14" i="100" s="1"/>
  <c r="AL14" i="100" s="1"/>
  <c r="T216" i="100"/>
  <c r="T278" i="100"/>
  <c r="AI292" i="100"/>
  <c r="AK292" i="100" s="1"/>
  <c r="T172" i="100"/>
  <c r="AH295" i="100"/>
  <c r="AJ295" i="100" s="1"/>
  <c r="AL295" i="100" s="1"/>
  <c r="AH156" i="100"/>
  <c r="AJ156" i="100" s="1"/>
  <c r="AL156" i="100" s="1"/>
  <c r="T67" i="100"/>
  <c r="T54" i="100"/>
  <c r="T94" i="100"/>
  <c r="T141" i="100"/>
  <c r="AH124" i="100"/>
  <c r="AJ124" i="100" s="1"/>
  <c r="AL124" i="100" s="1"/>
  <c r="AH118" i="100"/>
  <c r="AJ118" i="100" s="1"/>
  <c r="AL118" i="100" s="1"/>
  <c r="AH147" i="100"/>
  <c r="AJ147" i="100" s="1"/>
  <c r="AL147" i="100" s="1"/>
  <c r="AH209" i="100"/>
  <c r="AJ209" i="100" s="1"/>
  <c r="AL209" i="100" s="1"/>
  <c r="AH220" i="100"/>
  <c r="AH238" i="100"/>
  <c r="AJ238" i="100" s="1"/>
  <c r="AL238" i="100" s="1"/>
  <c r="AH244" i="100"/>
  <c r="AH231" i="100"/>
  <c r="AJ231" i="100" s="1"/>
  <c r="AL231" i="100" s="1"/>
  <c r="T37" i="100"/>
  <c r="AH78" i="100"/>
  <c r="AJ78" i="100" s="1"/>
  <c r="AL78" i="100" s="1"/>
  <c r="AH83" i="100"/>
  <c r="AJ83" i="100" s="1"/>
  <c r="AL83" i="100" s="1"/>
  <c r="AH52" i="100"/>
  <c r="AJ52" i="100" s="1"/>
  <c r="AL52" i="100" s="1"/>
  <c r="AH260" i="100"/>
  <c r="AJ260" i="100" s="1"/>
  <c r="AL260" i="100" s="1"/>
  <c r="AH298" i="100"/>
  <c r="AJ298" i="100" s="1"/>
  <c r="AL298" i="100" s="1"/>
  <c r="T132" i="100"/>
  <c r="AH181" i="100"/>
  <c r="AJ181" i="100" s="1"/>
  <c r="AL181" i="100" s="1"/>
  <c r="AH208" i="100"/>
  <c r="AJ208" i="100" s="1"/>
  <c r="AL208" i="100" s="1"/>
  <c r="AH250" i="100"/>
  <c r="AJ250" i="100" s="1"/>
  <c r="AL250" i="100" s="1"/>
  <c r="AH302" i="100"/>
  <c r="AJ302" i="100" s="1"/>
  <c r="AL302" i="100" s="1"/>
  <c r="AH180" i="100"/>
  <c r="AJ180" i="100" s="1"/>
  <c r="AL180" i="100" s="1"/>
  <c r="T138" i="100"/>
  <c r="AH274" i="100"/>
  <c r="AJ274" i="100" s="1"/>
  <c r="AL274" i="100" s="1"/>
  <c r="AH270" i="100"/>
  <c r="AJ270" i="100" s="1"/>
  <c r="AL270" i="100" s="1"/>
  <c r="AH194" i="100"/>
  <c r="AJ194" i="100" s="1"/>
  <c r="AL194" i="100" s="1"/>
  <c r="AH97" i="100"/>
  <c r="AJ97" i="100" s="1"/>
  <c r="AL97" i="100" s="1"/>
  <c r="AH106" i="100"/>
  <c r="AJ106" i="100" s="1"/>
  <c r="AL106" i="100" s="1"/>
  <c r="AH88" i="100"/>
  <c r="AJ88" i="100" s="1"/>
  <c r="AL88" i="100" s="1"/>
  <c r="AH29" i="100"/>
  <c r="AJ29" i="100" s="1"/>
  <c r="AL29" i="100" s="1"/>
  <c r="AH115" i="100"/>
  <c r="AJ115" i="100" s="1"/>
  <c r="AL115" i="100" s="1"/>
  <c r="AH281" i="100"/>
  <c r="AJ281" i="100" s="1"/>
  <c r="AL281" i="100" s="1"/>
  <c r="AH63" i="100"/>
  <c r="AH222" i="100"/>
  <c r="AJ222" i="100" s="1"/>
  <c r="AL222" i="100" s="1"/>
  <c r="AH225" i="100"/>
  <c r="AJ225" i="100" s="1"/>
  <c r="AL225" i="100" s="1"/>
  <c r="AH140" i="100"/>
  <c r="AJ140" i="100" s="1"/>
  <c r="AL140" i="100" s="1"/>
  <c r="AH45" i="100"/>
  <c r="AJ45" i="100" s="1"/>
  <c r="AL45" i="100" s="1"/>
  <c r="AH291" i="100"/>
  <c r="AJ291" i="100" s="1"/>
  <c r="AL291" i="100" s="1"/>
  <c r="AH230" i="100"/>
  <c r="AJ230" i="100" s="1"/>
  <c r="AL230" i="100" s="1"/>
  <c r="AH175" i="100"/>
  <c r="AJ175" i="100" s="1"/>
  <c r="AL175" i="100" s="1"/>
  <c r="AH62" i="100"/>
  <c r="AJ62" i="100" s="1"/>
  <c r="AL62" i="100" s="1"/>
  <c r="AH283" i="100"/>
  <c r="AJ283" i="100" s="1"/>
  <c r="AL283" i="100" s="1"/>
  <c r="AH22" i="100"/>
  <c r="AJ22" i="100" s="1"/>
  <c r="AL22" i="100" s="1"/>
  <c r="AH49" i="100"/>
  <c r="AJ49" i="100" s="1"/>
  <c r="AL49" i="100" s="1"/>
  <c r="AH70" i="100"/>
  <c r="AJ70" i="100" s="1"/>
  <c r="AL70" i="100" s="1"/>
  <c r="AH114" i="100"/>
  <c r="AJ114" i="100" s="1"/>
  <c r="AL114" i="100" s="1"/>
  <c r="T259" i="100"/>
  <c r="AH193" i="100"/>
  <c r="AJ193" i="100" s="1"/>
  <c r="AH178" i="100"/>
  <c r="AJ178" i="100" s="1"/>
  <c r="AL178" i="100" s="1"/>
  <c r="AH217" i="100"/>
  <c r="AJ217" i="100" s="1"/>
  <c r="AH186" i="100"/>
  <c r="AJ186" i="100" s="1"/>
  <c r="AL186" i="100" s="1"/>
  <c r="AK16" i="146"/>
  <c r="AM16" i="146" s="1"/>
  <c r="AK244" i="146"/>
  <c r="Q331" i="146"/>
  <c r="AK50" i="146"/>
  <c r="AM50" i="146" s="1"/>
  <c r="Q188" i="146"/>
  <c r="AK188" i="146" s="1"/>
  <c r="AM188" i="146" s="1"/>
  <c r="AM279" i="146"/>
  <c r="Q266" i="146"/>
  <c r="AK266" i="146" s="1"/>
  <c r="AM266" i="146" s="1"/>
  <c r="AM144" i="146"/>
  <c r="AM287" i="146"/>
  <c r="AM231" i="146"/>
  <c r="AK21" i="146"/>
  <c r="AM21" i="146" s="1"/>
  <c r="AK219" i="146"/>
  <c r="AM219" i="146" s="1"/>
  <c r="Q209" i="146"/>
  <c r="AK209" i="146" s="1"/>
  <c r="Q171" i="146"/>
  <c r="AK171" i="146" s="1"/>
  <c r="AM171" i="146" s="1"/>
  <c r="AH317" i="100"/>
  <c r="AJ317" i="100" s="1"/>
  <c r="AL317" i="100" s="1"/>
  <c r="AM52" i="146"/>
  <c r="Q37" i="146"/>
  <c r="Q187" i="146"/>
  <c r="AK187" i="146" s="1"/>
  <c r="AM187" i="146" s="1"/>
  <c r="Q74" i="146"/>
  <c r="AK202" i="146"/>
  <c r="AM202" i="146" s="1"/>
  <c r="Q212" i="146"/>
  <c r="AK212" i="146" s="1"/>
  <c r="Q192" i="146"/>
  <c r="AK192" i="146" s="1"/>
  <c r="Q256" i="146"/>
  <c r="AK256" i="146" s="1"/>
  <c r="AM256" i="146" s="1"/>
  <c r="AM296" i="146"/>
  <c r="Q377" i="146"/>
  <c r="AK378" i="146"/>
  <c r="AK243" i="146"/>
  <c r="Q197" i="146"/>
  <c r="AK197" i="146" s="1"/>
  <c r="AM197" i="146" s="1"/>
  <c r="AM285" i="146"/>
  <c r="Q382" i="146"/>
  <c r="AK382" i="146" s="1"/>
  <c r="AM382" i="146" s="1"/>
  <c r="AK84" i="146"/>
  <c r="AM84" i="146" s="1"/>
  <c r="AM53" i="146"/>
  <c r="Q101" i="146"/>
  <c r="AK102" i="146"/>
  <c r="AM102" i="146" s="1"/>
  <c r="AM199" i="146"/>
  <c r="AM217" i="146"/>
  <c r="AM204" i="146"/>
  <c r="AK245" i="146"/>
  <c r="AM245" i="146" s="1"/>
  <c r="AJ254" i="146"/>
  <c r="AL254" i="146" s="1"/>
  <c r="Q201" i="146"/>
  <c r="AK201" i="146" s="1"/>
  <c r="AM201" i="146" s="1"/>
  <c r="AJ283" i="146"/>
  <c r="AL283" i="146" s="1"/>
  <c r="Q133" i="146"/>
  <c r="AK133" i="146" s="1"/>
  <c r="AM133" i="146" s="1"/>
  <c r="AK108" i="146"/>
  <c r="AM108" i="146" s="1"/>
  <c r="AJ212" i="146"/>
  <c r="AL212" i="146" s="1"/>
  <c r="Q374" i="146"/>
  <c r="Q370" i="146" s="1"/>
  <c r="Q113" i="146"/>
  <c r="AK113" i="146" s="1"/>
  <c r="AM113" i="146" s="1"/>
  <c r="AM278" i="146"/>
  <c r="AM179" i="146"/>
  <c r="Q220" i="146"/>
  <c r="AK220" i="146" s="1"/>
  <c r="AM220" i="146" s="1"/>
  <c r="Q66" i="146"/>
  <c r="AK66" i="146" s="1"/>
  <c r="AM66" i="146" s="1"/>
  <c r="AM59" i="146"/>
  <c r="AK206" i="146"/>
  <c r="AM206" i="146" s="1"/>
  <c r="Q19" i="146"/>
  <c r="AK19" i="146" s="1"/>
  <c r="AM19" i="146" s="1"/>
  <c r="AK78" i="146"/>
  <c r="AM78" i="146" s="1"/>
  <c r="AK71" i="146"/>
  <c r="AM71" i="146" s="1"/>
  <c r="AJ58" i="146"/>
  <c r="AL58" i="146" s="1"/>
  <c r="AJ241" i="146"/>
  <c r="AL241" i="146" s="1"/>
  <c r="Q280" i="146"/>
  <c r="AK29" i="146"/>
  <c r="AM29" i="146" s="1"/>
  <c r="AJ37" i="146"/>
  <c r="AL37" i="146" s="1"/>
  <c r="Q159" i="146"/>
  <c r="Q208" i="146"/>
  <c r="AK208" i="146" s="1"/>
  <c r="AM208" i="146" s="1"/>
  <c r="AJ192" i="146"/>
  <c r="AL192" i="146" s="1"/>
  <c r="Q386" i="146"/>
  <c r="AK386" i="146" s="1"/>
  <c r="AM386" i="146" s="1"/>
  <c r="AK76" i="146"/>
  <c r="Q103" i="146"/>
  <c r="AM267" i="146"/>
  <c r="Q61" i="146"/>
  <c r="AK61" i="146" s="1"/>
  <c r="AM61" i="146" s="1"/>
  <c r="AJ230" i="146"/>
  <c r="AL230" i="146" s="1"/>
  <c r="AK233" i="146"/>
  <c r="AM233" i="146" s="1"/>
  <c r="AJ237" i="146"/>
  <c r="AL237" i="146" s="1"/>
  <c r="AM275" i="146"/>
  <c r="AJ262" i="146"/>
  <c r="AL262" i="146" s="1"/>
  <c r="Q320" i="146"/>
  <c r="AJ46" i="146"/>
  <c r="AL46" i="146" s="1"/>
  <c r="Q98" i="146"/>
  <c r="Q183" i="146"/>
  <c r="AK183" i="146" s="1"/>
  <c r="AM183" i="146" s="1"/>
  <c r="AM222" i="146"/>
  <c r="Q262" i="146"/>
  <c r="AK262" i="146" s="1"/>
  <c r="Q369" i="146"/>
  <c r="Q10" i="146"/>
  <c r="AK10" i="146" s="1"/>
  <c r="AM10" i="146" s="1"/>
  <c r="Q216" i="146"/>
  <c r="AK216" i="146" s="1"/>
  <c r="AM216" i="146" s="1"/>
  <c r="AK198" i="146"/>
  <c r="AM198" i="146" s="1"/>
  <c r="Q269" i="146"/>
  <c r="AK269" i="146" s="1"/>
  <c r="AM269" i="146" s="1"/>
  <c r="Q129" i="146"/>
  <c r="AK47" i="146"/>
  <c r="AM47" i="146" s="1"/>
  <c r="AK168" i="146"/>
  <c r="AM168" i="146" s="1"/>
  <c r="AM30" i="146"/>
  <c r="AM238" i="146"/>
  <c r="Q254" i="146"/>
  <c r="AK254" i="146" s="1"/>
  <c r="AJ209" i="146"/>
  <c r="AL209" i="146" s="1"/>
  <c r="Q241" i="146"/>
  <c r="AK241" i="146" s="1"/>
  <c r="Q283" i="146"/>
  <c r="AK283" i="146" s="1"/>
  <c r="Q258" i="146"/>
  <c r="AK258" i="146" s="1"/>
  <c r="AM258" i="146" s="1"/>
  <c r="AJ146" i="100"/>
  <c r="AL146" i="100" s="1"/>
  <c r="AI86" i="100"/>
  <c r="AK86" i="100" s="1"/>
  <c r="AI290" i="100"/>
  <c r="AK290" i="100" s="1"/>
  <c r="AI276" i="100"/>
  <c r="AK276" i="100" s="1"/>
  <c r="AI99" i="100"/>
  <c r="AK99" i="100" s="1"/>
  <c r="AI202" i="100"/>
  <c r="AK202" i="100" s="1"/>
  <c r="AI110" i="100"/>
  <c r="AK110" i="100" s="1"/>
  <c r="AI178" i="100"/>
  <c r="AK178" i="100" s="1"/>
  <c r="AI112" i="100"/>
  <c r="AK112" i="100" s="1"/>
  <c r="AI161" i="100"/>
  <c r="AK161" i="100" s="1"/>
  <c r="AI42" i="100"/>
  <c r="AK42" i="100" s="1"/>
  <c r="AI55" i="100"/>
  <c r="AK55" i="100" s="1"/>
  <c r="AT103" i="100"/>
  <c r="AU103" i="100" s="1"/>
  <c r="AI75" i="100"/>
  <c r="AK75" i="100" s="1"/>
  <c r="AG9" i="100"/>
  <c r="AI104" i="100"/>
  <c r="AK104" i="100" s="1"/>
  <c r="AI242" i="100"/>
  <c r="AK242" i="100" s="1"/>
  <c r="AI196" i="100"/>
  <c r="AK196" i="100" s="1"/>
  <c r="AI272" i="100"/>
  <c r="AK272" i="100" s="1"/>
  <c r="AT113" i="100"/>
  <c r="AU113" i="100" s="1"/>
  <c r="AI22" i="100"/>
  <c r="AK22" i="100" s="1"/>
  <c r="AT58" i="100"/>
  <c r="AU58" i="100" s="1"/>
  <c r="AI204" i="100"/>
  <c r="AK204" i="100" s="1"/>
  <c r="AI107" i="100"/>
  <c r="AK107" i="100" s="1"/>
  <c r="AS9" i="100"/>
  <c r="AW9" i="100" s="1"/>
  <c r="AI43" i="100"/>
  <c r="AK43" i="100" s="1"/>
  <c r="AI150" i="100"/>
  <c r="AK150" i="100" s="1"/>
  <c r="AI137" i="100"/>
  <c r="AK137" i="100" s="1"/>
  <c r="AI170" i="100"/>
  <c r="AK170" i="100" s="1"/>
  <c r="AI225" i="100"/>
  <c r="AK225" i="100" s="1"/>
  <c r="AI323" i="100"/>
  <c r="AK323" i="100" s="1"/>
  <c r="AI62" i="100"/>
  <c r="AK62" i="100" s="1"/>
  <c r="AI169" i="100"/>
  <c r="AK169" i="100" s="1"/>
  <c r="AI328" i="100"/>
  <c r="AK328" i="100" s="1"/>
  <c r="AI163" i="100"/>
  <c r="AK163" i="100" s="1"/>
  <c r="AI201" i="100"/>
  <c r="AK201" i="100" s="1"/>
  <c r="AI252" i="100"/>
  <c r="AK252" i="100" s="1"/>
  <c r="AI141" i="100"/>
  <c r="AK141" i="100" s="1"/>
  <c r="AT301" i="100"/>
  <c r="AU301" i="100" s="1"/>
  <c r="AI115" i="100"/>
  <c r="AK115" i="100" s="1"/>
  <c r="AI186" i="100"/>
  <c r="AK186" i="100" s="1"/>
  <c r="AI306" i="100"/>
  <c r="AK306" i="100" s="1"/>
  <c r="AI98" i="100"/>
  <c r="AK98" i="100" s="1"/>
  <c r="AI140" i="100"/>
  <c r="AK140" i="100" s="1"/>
  <c r="AI304" i="100"/>
  <c r="AK304" i="100" s="1"/>
  <c r="AI50" i="100"/>
  <c r="AK50" i="100" s="1"/>
  <c r="AT64" i="100"/>
  <c r="AU64" i="100" s="1"/>
  <c r="AI266" i="100"/>
  <c r="AK266" i="100" s="1"/>
  <c r="AI329" i="100"/>
  <c r="AK329" i="100" s="1"/>
  <c r="AI206" i="100"/>
  <c r="AK206" i="100" s="1"/>
  <c r="AI164" i="100"/>
  <c r="AK164" i="100" s="1"/>
  <c r="AI195" i="100"/>
  <c r="AK195" i="100" s="1"/>
  <c r="AI197" i="100"/>
  <c r="AK197" i="100" s="1"/>
  <c r="AI322" i="100"/>
  <c r="AK322" i="100" s="1"/>
  <c r="AI63" i="100"/>
  <c r="AK63" i="100" s="1"/>
  <c r="AI100" i="100"/>
  <c r="AK100" i="100" s="1"/>
  <c r="AI207" i="100"/>
  <c r="AK207" i="100" s="1"/>
  <c r="AI314" i="100"/>
  <c r="AK314" i="100" s="1"/>
  <c r="AI285" i="100"/>
  <c r="AK285" i="100" s="1"/>
  <c r="AI109" i="100"/>
  <c r="AK109" i="100" s="1"/>
  <c r="AI148" i="100"/>
  <c r="AK148" i="100" s="1"/>
  <c r="AI132" i="100"/>
  <c r="AK132" i="100" s="1"/>
  <c r="AI218" i="100"/>
  <c r="AK218" i="100" s="1"/>
  <c r="AI34" i="100"/>
  <c r="AK34" i="100" s="1"/>
  <c r="AI187" i="100"/>
  <c r="AK187" i="100" s="1"/>
  <c r="AI174" i="100"/>
  <c r="AK174" i="100" s="1"/>
  <c r="AT219" i="100"/>
  <c r="AU219" i="100" s="1"/>
  <c r="AI271" i="100"/>
  <c r="AK271" i="100" s="1"/>
  <c r="AI116" i="100"/>
  <c r="AK116" i="100" s="1"/>
  <c r="AI165" i="100"/>
  <c r="AK165" i="100" s="1"/>
  <c r="AI263" i="100"/>
  <c r="AK263" i="100" s="1"/>
  <c r="AT51" i="100"/>
  <c r="AU51" i="100" s="1"/>
  <c r="AI60" i="100"/>
  <c r="AK60" i="100" s="1"/>
  <c r="AI135" i="100"/>
  <c r="AK135" i="100" s="1"/>
  <c r="AI243" i="100"/>
  <c r="AK243" i="100" s="1"/>
  <c r="AG210" i="100"/>
  <c r="AF210" i="100"/>
  <c r="AI210" i="100" s="1"/>
  <c r="AK210" i="100" s="1"/>
  <c r="AI273" i="100"/>
  <c r="AK273" i="100" s="1"/>
  <c r="AI291" i="100"/>
  <c r="AK291" i="100" s="1"/>
  <c r="AI326" i="100"/>
  <c r="AK326" i="100" s="1"/>
  <c r="AI38" i="100"/>
  <c r="AK38" i="100" s="1"/>
  <c r="AI82" i="100"/>
  <c r="AK82" i="100" s="1"/>
  <c r="AI35" i="100"/>
  <c r="AK35" i="100" s="1"/>
  <c r="AI125" i="100"/>
  <c r="AK125" i="100" s="1"/>
  <c r="AI157" i="100"/>
  <c r="AK157" i="100" s="1"/>
  <c r="AI309" i="100"/>
  <c r="AK309" i="100" s="1"/>
  <c r="AI162" i="100"/>
  <c r="AK162" i="100" s="1"/>
  <c r="AI179" i="100"/>
  <c r="AK179" i="100" s="1"/>
  <c r="AI253" i="100"/>
  <c r="AK253" i="100" s="1"/>
  <c r="AI255" i="100"/>
  <c r="AK255" i="100" s="1"/>
  <c r="AI94" i="100"/>
  <c r="AK94" i="100" s="1"/>
  <c r="AI66" i="100"/>
  <c r="AK66" i="100" s="1"/>
  <c r="AI199" i="100"/>
  <c r="AK199" i="100" s="1"/>
  <c r="AI216" i="100"/>
  <c r="AK216" i="100" s="1"/>
  <c r="AI262" i="100"/>
  <c r="AK262" i="100" s="1"/>
  <c r="AI310" i="100"/>
  <c r="AK310" i="100" s="1"/>
  <c r="AI269" i="100"/>
  <c r="AK269" i="100" s="1"/>
  <c r="AI205" i="100"/>
  <c r="AK205" i="100" s="1"/>
  <c r="AI289" i="100"/>
  <c r="AK289" i="100" s="1"/>
  <c r="AI36" i="100"/>
  <c r="AK36" i="100" s="1"/>
  <c r="AI119" i="100"/>
  <c r="AK119" i="100" s="1"/>
  <c r="AI68" i="100"/>
  <c r="AK68" i="100" s="1"/>
  <c r="AI167" i="100"/>
  <c r="AK167" i="100" s="1"/>
  <c r="AI189" i="100"/>
  <c r="AK189" i="100" s="1"/>
  <c r="AI138" i="100"/>
  <c r="AK138" i="100" s="1"/>
  <c r="AI65" i="100"/>
  <c r="AK65" i="100" s="1"/>
  <c r="AI74" i="100"/>
  <c r="AK74" i="100" s="1"/>
  <c r="AI9" i="100"/>
  <c r="AK9" i="100" s="1"/>
  <c r="AI67" i="100"/>
  <c r="AK67" i="100" s="1"/>
  <c r="AI92" i="100"/>
  <c r="AK92" i="100" s="1"/>
  <c r="AI183" i="100"/>
  <c r="AK183" i="100" s="1"/>
  <c r="AI144" i="100"/>
  <c r="AK144" i="100" s="1"/>
  <c r="AI194" i="100"/>
  <c r="AK194" i="100" s="1"/>
  <c r="AI284" i="100"/>
  <c r="AK284" i="100" s="1"/>
  <c r="AI139" i="100"/>
  <c r="AK139" i="100" s="1"/>
  <c r="AI146" i="100"/>
  <c r="AK146" i="100" s="1"/>
  <c r="AI27" i="100"/>
  <c r="AK27" i="100" s="1"/>
  <c r="AI37" i="100"/>
  <c r="AK37" i="100" s="1"/>
  <c r="AI142" i="100"/>
  <c r="AK142" i="100" s="1"/>
  <c r="AI215" i="100"/>
  <c r="AK215" i="100" s="1"/>
  <c r="AI288" i="100"/>
  <c r="AK288" i="100" s="1"/>
  <c r="AT297" i="100"/>
  <c r="AU297" i="100" s="1"/>
  <c r="AI198" i="100"/>
  <c r="AK198" i="100" s="1"/>
  <c r="AI122" i="100"/>
  <c r="AK122" i="100" s="1"/>
  <c r="AI32" i="100"/>
  <c r="AK32" i="100" s="1"/>
  <c r="AI81" i="100"/>
  <c r="AK81" i="100" s="1"/>
  <c r="AI152" i="100"/>
  <c r="AK152" i="100" s="1"/>
  <c r="AI287" i="100"/>
  <c r="AK287" i="100" s="1"/>
  <c r="AI247" i="100"/>
  <c r="AK247" i="100" s="1"/>
  <c r="AI88" i="100"/>
  <c r="AK88" i="100" s="1"/>
  <c r="AI213" i="100"/>
  <c r="AK213" i="100" s="1"/>
  <c r="AI128" i="100"/>
  <c r="AK128" i="100" s="1"/>
  <c r="AI154" i="100"/>
  <c r="AK154" i="100" s="1"/>
  <c r="AI278" i="100"/>
  <c r="AK278" i="100" s="1"/>
  <c r="AI283" i="100"/>
  <c r="AK283" i="100" s="1"/>
  <c r="AI172" i="100"/>
  <c r="AK172" i="100" s="1"/>
  <c r="AI279" i="100"/>
  <c r="AK279" i="100" s="1"/>
  <c r="AI185" i="100"/>
  <c r="AK185" i="100" s="1"/>
  <c r="AI83" i="100"/>
  <c r="AK83" i="100" s="1"/>
  <c r="AI136" i="100"/>
  <c r="AK136" i="100" s="1"/>
  <c r="AI175" i="100"/>
  <c r="AK175" i="100" s="1"/>
  <c r="AI25" i="100"/>
  <c r="AK25" i="100" s="1"/>
  <c r="AV342" i="100"/>
  <c r="AV340" i="100"/>
  <c r="AV339" i="100"/>
  <c r="AV341" i="100"/>
  <c r="AI15" i="100"/>
  <c r="AK15" i="100" s="1"/>
  <c r="AI120" i="100"/>
  <c r="AK120" i="100" s="1"/>
  <c r="AI49" i="100"/>
  <c r="AK49" i="100" s="1"/>
  <c r="AI134" i="100"/>
  <c r="AK134" i="100" s="1"/>
  <c r="AI173" i="100"/>
  <c r="AK173" i="100" s="1"/>
  <c r="AI181" i="100"/>
  <c r="AK181" i="100" s="1"/>
  <c r="AI191" i="100"/>
  <c r="AK191" i="100" s="1"/>
  <c r="AI268" i="100"/>
  <c r="AK268" i="100" s="1"/>
  <c r="AI280" i="100"/>
  <c r="AK280" i="100" s="1"/>
  <c r="AI47" i="100"/>
  <c r="AK47" i="100" s="1"/>
  <c r="AI168" i="100"/>
  <c r="AK168" i="100" s="1"/>
  <c r="AI182" i="100"/>
  <c r="AK182" i="100" s="1"/>
  <c r="AI166" i="100"/>
  <c r="AK166" i="100" s="1"/>
  <c r="AS210" i="100"/>
  <c r="AW210" i="100" s="1"/>
  <c r="AI257" i="100"/>
  <c r="AK257" i="100" s="1"/>
  <c r="AI33" i="100"/>
  <c r="AK33" i="100" s="1"/>
  <c r="AT23" i="100" l="1"/>
  <c r="AU23" i="100" s="1"/>
  <c r="AM241" i="146"/>
  <c r="AL193" i="100"/>
  <c r="AT193" i="100" s="1"/>
  <c r="AU193" i="100" s="1"/>
  <c r="AL129" i="100"/>
  <c r="AT129" i="100" s="1"/>
  <c r="AU129" i="100" s="1"/>
  <c r="AL80" i="100"/>
  <c r="AT80" i="100" s="1"/>
  <c r="AU80" i="100" s="1"/>
  <c r="AL41" i="100"/>
  <c r="AT41" i="100" s="1"/>
  <c r="AU41" i="100" s="1"/>
  <c r="AL300" i="100"/>
  <c r="AT300" i="100" s="1"/>
  <c r="AU300" i="100" s="1"/>
  <c r="AL59" i="100"/>
  <c r="AT59" i="100" s="1"/>
  <c r="AU59" i="100" s="1"/>
  <c r="AL57" i="100"/>
  <c r="AT57" i="100" s="1"/>
  <c r="AU57" i="100" s="1"/>
  <c r="AT85" i="100"/>
  <c r="AU85" i="100" s="1"/>
  <c r="AL249" i="100"/>
  <c r="AT249" i="100" s="1"/>
  <c r="AU249" i="100" s="1"/>
  <c r="AL321" i="100"/>
  <c r="AT321" i="100" s="1"/>
  <c r="AU321" i="100" s="1"/>
  <c r="AL239" i="100"/>
  <c r="AT239" i="100" s="1"/>
  <c r="AU239" i="100" s="1"/>
  <c r="AL320" i="100"/>
  <c r="AT320" i="100" s="1"/>
  <c r="AU320" i="100" s="1"/>
  <c r="AL91" i="100"/>
  <c r="AT91" i="100" s="1"/>
  <c r="AU91" i="100" s="1"/>
  <c r="AL217" i="100"/>
  <c r="AT217" i="100" s="1"/>
  <c r="AU217" i="100" s="1"/>
  <c r="AM254" i="146"/>
  <c r="AT251" i="100"/>
  <c r="AU251" i="100" s="1"/>
  <c r="R374" i="146"/>
  <c r="AK374" i="146" s="1"/>
  <c r="AM374" i="146" s="1"/>
  <c r="AT171" i="100"/>
  <c r="AU171" i="100" s="1"/>
  <c r="R73" i="146"/>
  <c r="Q73" i="146" s="1"/>
  <c r="R12" i="146"/>
  <c r="Q12" i="146" s="1"/>
  <c r="AJ244" i="100"/>
  <c r="AL244" i="100" s="1"/>
  <c r="R274" i="146"/>
  <c r="AK274" i="146" s="1"/>
  <c r="AM274" i="146" s="1"/>
  <c r="AJ319" i="100"/>
  <c r="AL319" i="100" s="1"/>
  <c r="R365" i="146"/>
  <c r="AJ155" i="100"/>
  <c r="R176" i="146"/>
  <c r="AJ318" i="100"/>
  <c r="AL318" i="100" s="1"/>
  <c r="R364" i="146"/>
  <c r="R121" i="146"/>
  <c r="R38" i="146"/>
  <c r="Q38" i="146" s="1"/>
  <c r="AK38" i="146" s="1"/>
  <c r="AM38" i="146" s="1"/>
  <c r="AJ198" i="100"/>
  <c r="AL198" i="100" s="1"/>
  <c r="AJ79" i="100"/>
  <c r="AL79" i="100" s="1"/>
  <c r="R91" i="146"/>
  <c r="AK91" i="146" s="1"/>
  <c r="AM91" i="146" s="1"/>
  <c r="R90" i="146"/>
  <c r="R44" i="146"/>
  <c r="Q44" i="146" s="1"/>
  <c r="AK44" i="146" s="1"/>
  <c r="AM44" i="146" s="1"/>
  <c r="AJ276" i="100"/>
  <c r="AL276" i="100" s="1"/>
  <c r="R309" i="146"/>
  <c r="R367" i="146"/>
  <c r="R20" i="146"/>
  <c r="Q20" i="146" s="1"/>
  <c r="AK20" i="146" s="1"/>
  <c r="AM20" i="146" s="1"/>
  <c r="R370" i="146"/>
  <c r="AJ220" i="100"/>
  <c r="AL220" i="100" s="1"/>
  <c r="R248" i="146"/>
  <c r="R249" i="146"/>
  <c r="AJ294" i="100"/>
  <c r="AL294" i="100" s="1"/>
  <c r="AJ310" i="100"/>
  <c r="AL310" i="100" s="1"/>
  <c r="AJ316" i="100"/>
  <c r="R360" i="146"/>
  <c r="R194" i="146"/>
  <c r="R371" i="146"/>
  <c r="AK371" i="146" s="1"/>
  <c r="R320" i="146"/>
  <c r="AJ122" i="100"/>
  <c r="AL122" i="100" s="1"/>
  <c r="AJ312" i="100"/>
  <c r="AL312" i="100" s="1"/>
  <c r="R354" i="146"/>
  <c r="R355" i="146"/>
  <c r="AJ87" i="100"/>
  <c r="AL87" i="100" s="1"/>
  <c r="R101" i="146"/>
  <c r="AK101" i="146" s="1"/>
  <c r="AM101" i="146" s="1"/>
  <c r="R100" i="146"/>
  <c r="AJ327" i="100"/>
  <c r="R381" i="146"/>
  <c r="R380" i="146"/>
  <c r="AJ330" i="100"/>
  <c r="AL330" i="100" s="1"/>
  <c r="R385" i="146"/>
  <c r="AJ90" i="100"/>
  <c r="AL90" i="100" s="1"/>
  <c r="R105" i="146"/>
  <c r="R106" i="146"/>
  <c r="AJ325" i="100"/>
  <c r="AL325" i="100" s="1"/>
  <c r="R377" i="146"/>
  <c r="AK377" i="146" s="1"/>
  <c r="R376" i="146"/>
  <c r="R276" i="146"/>
  <c r="AM58" i="146"/>
  <c r="T336" i="100"/>
  <c r="AJ21" i="100"/>
  <c r="AL21" i="100" s="1"/>
  <c r="R25" i="146"/>
  <c r="Q25" i="146" s="1"/>
  <c r="AK25" i="146" s="1"/>
  <c r="AM25" i="146" s="1"/>
  <c r="R24" i="146"/>
  <c r="Q24" i="146" s="1"/>
  <c r="R83" i="146"/>
  <c r="Q83" i="146" s="1"/>
  <c r="AK83" i="146" s="1"/>
  <c r="AM83" i="146" s="1"/>
  <c r="AJ63" i="100"/>
  <c r="AL63" i="100" s="1"/>
  <c r="R72" i="146"/>
  <c r="Q72" i="146" s="1"/>
  <c r="AJ48" i="100"/>
  <c r="AL48" i="100" s="1"/>
  <c r="AJ37" i="100"/>
  <c r="AL37" i="100" s="1"/>
  <c r="AJ13" i="100"/>
  <c r="AL13" i="100" s="1"/>
  <c r="R13" i="146"/>
  <c r="Q13" i="146" s="1"/>
  <c r="Q141" i="146"/>
  <c r="AT99" i="100"/>
  <c r="AU99" i="100" s="1"/>
  <c r="AT212" i="100"/>
  <c r="AU212" i="100" s="1"/>
  <c r="AM262" i="146"/>
  <c r="AT247" i="100"/>
  <c r="AU247" i="100" s="1"/>
  <c r="AK37" i="146"/>
  <c r="AM37" i="146" s="1"/>
  <c r="T337" i="100"/>
  <c r="AT222" i="100"/>
  <c r="AU222" i="100" s="1"/>
  <c r="AM283" i="146"/>
  <c r="AM192" i="146"/>
  <c r="AM212" i="146"/>
  <c r="AH9" i="100"/>
  <c r="Q176" i="146"/>
  <c r="Q223" i="146"/>
  <c r="AT86" i="100"/>
  <c r="AU86" i="100" s="1"/>
  <c r="AH210" i="100"/>
  <c r="AJ210" i="100" s="1"/>
  <c r="AL210" i="100" s="1"/>
  <c r="AK159" i="146"/>
  <c r="AM159" i="146" s="1"/>
  <c r="Q106" i="146"/>
  <c r="Q90" i="146"/>
  <c r="Q121" i="146"/>
  <c r="AK129" i="146"/>
  <c r="AM129" i="146" s="1"/>
  <c r="AM209" i="146"/>
  <c r="Q367" i="146"/>
  <c r="Q194" i="146"/>
  <c r="Q276" i="146"/>
  <c r="Q385" i="146"/>
  <c r="Q381" i="146"/>
  <c r="Q249" i="146"/>
  <c r="AK103" i="146"/>
  <c r="AM103" i="146" s="1"/>
  <c r="AK369" i="146"/>
  <c r="AK280" i="146"/>
  <c r="AM280" i="146" s="1"/>
  <c r="AK98" i="146"/>
  <c r="AM98" i="146" s="1"/>
  <c r="AM46" i="146"/>
  <c r="AM237" i="146"/>
  <c r="AK230" i="146"/>
  <c r="AM230" i="146" s="1"/>
  <c r="Q100" i="146"/>
  <c r="AK74" i="146"/>
  <c r="AM74" i="146" s="1"/>
  <c r="AT290" i="100"/>
  <c r="AU290" i="100" s="1"/>
  <c r="AT275" i="100"/>
  <c r="AU275" i="100" s="1"/>
  <c r="AT73" i="100"/>
  <c r="AU73" i="100" s="1"/>
  <c r="AT184" i="100"/>
  <c r="AU184" i="100" s="1"/>
  <c r="AT281" i="100"/>
  <c r="AU281" i="100" s="1"/>
  <c r="AT131" i="100"/>
  <c r="AU131" i="100" s="1"/>
  <c r="AT178" i="100"/>
  <c r="AU178" i="100" s="1"/>
  <c r="AT282" i="100"/>
  <c r="AU282" i="100" s="1"/>
  <c r="AT132" i="100"/>
  <c r="AU132" i="100" s="1"/>
  <c r="AT192" i="100"/>
  <c r="AU192" i="100" s="1"/>
  <c r="AT326" i="100"/>
  <c r="AU326" i="100" s="1"/>
  <c r="AT250" i="100"/>
  <c r="AU250" i="100" s="1"/>
  <c r="AT84" i="100"/>
  <c r="AU84" i="100" s="1"/>
  <c r="AT112" i="100"/>
  <c r="AU112" i="100" s="1"/>
  <c r="AT143" i="100"/>
  <c r="AU143" i="100" s="1"/>
  <c r="AT259" i="100"/>
  <c r="AU259" i="100" s="1"/>
  <c r="AT265" i="100"/>
  <c r="AU265" i="100" s="1"/>
  <c r="AT106" i="100"/>
  <c r="AU106" i="100" s="1"/>
  <c r="AT39" i="100"/>
  <c r="AU39" i="100" s="1"/>
  <c r="T338" i="100"/>
  <c r="AT110" i="100"/>
  <c r="AU110" i="100" s="1"/>
  <c r="AT139" i="100"/>
  <c r="AU139" i="100" s="1"/>
  <c r="AT309" i="100"/>
  <c r="AU309" i="100" s="1"/>
  <c r="AT218" i="100"/>
  <c r="AU218" i="100" s="1"/>
  <c r="AT28" i="100"/>
  <c r="AU28" i="100" s="1"/>
  <c r="AT96" i="100"/>
  <c r="AU96" i="100" s="1"/>
  <c r="AT102" i="100"/>
  <c r="AU102" i="100" s="1"/>
  <c r="AT40" i="100"/>
  <c r="AU40" i="100" s="1"/>
  <c r="AT211" i="100"/>
  <c r="AU211" i="100" s="1"/>
  <c r="AT130" i="100"/>
  <c r="AU130" i="100" s="1"/>
  <c r="AT176" i="100"/>
  <c r="AU176" i="100" s="1"/>
  <c r="AT150" i="100"/>
  <c r="AU150" i="100" s="1"/>
  <c r="AT66" i="100"/>
  <c r="AU66" i="100" s="1"/>
  <c r="AT197" i="100"/>
  <c r="AU197" i="100" s="1"/>
  <c r="AT95" i="100"/>
  <c r="AU95" i="100" s="1"/>
  <c r="AT207" i="100"/>
  <c r="AU207" i="100" s="1"/>
  <c r="AT50" i="100"/>
  <c r="AU50" i="100" s="1"/>
  <c r="AT45" i="100"/>
  <c r="AU45" i="100" s="1"/>
  <c r="AT56" i="100"/>
  <c r="AU56" i="100" s="1"/>
  <c r="AT70" i="100"/>
  <c r="AU70" i="100" s="1"/>
  <c r="AT238" i="100"/>
  <c r="AU238" i="100" s="1"/>
  <c r="AT69" i="100"/>
  <c r="AU69" i="100" s="1"/>
  <c r="AT267" i="100"/>
  <c r="AU267" i="100" s="1"/>
  <c r="AT270" i="100"/>
  <c r="AU270" i="100" s="1"/>
  <c r="AT277" i="100"/>
  <c r="AU277" i="100" s="1"/>
  <c r="AT174" i="100"/>
  <c r="AU174" i="100" s="1"/>
  <c r="AT98" i="100"/>
  <c r="AU98" i="100" s="1"/>
  <c r="AT204" i="100"/>
  <c r="AU204" i="100" s="1"/>
  <c r="AT161" i="100"/>
  <c r="AU161" i="100" s="1"/>
  <c r="AT20" i="100"/>
  <c r="AU20" i="100" s="1"/>
  <c r="AT107" i="100"/>
  <c r="AU107" i="100" s="1"/>
  <c r="AT253" i="100"/>
  <c r="AU253" i="100" s="1"/>
  <c r="AT214" i="100"/>
  <c r="AU214" i="100" s="1"/>
  <c r="AT186" i="100"/>
  <c r="AU186" i="100" s="1"/>
  <c r="AT78" i="100"/>
  <c r="AU78" i="100" s="1"/>
  <c r="AT19" i="100"/>
  <c r="AU19" i="100" s="1"/>
  <c r="AT72" i="100"/>
  <c r="AU72" i="100" s="1"/>
  <c r="AT182" i="100"/>
  <c r="AU182" i="100" s="1"/>
  <c r="AT71" i="100"/>
  <c r="AU71" i="100" s="1"/>
  <c r="AT156" i="100"/>
  <c r="AU156" i="100" s="1"/>
  <c r="AT17" i="100"/>
  <c r="AU17" i="100" s="1"/>
  <c r="AT89" i="100"/>
  <c r="AU89" i="100" s="1"/>
  <c r="AT160" i="100"/>
  <c r="AU160" i="100" s="1"/>
  <c r="AT126" i="100"/>
  <c r="AU126" i="100" s="1"/>
  <c r="AT227" i="100"/>
  <c r="AU227" i="100" s="1"/>
  <c r="AT172" i="100"/>
  <c r="AU172" i="100" s="1"/>
  <c r="AT24" i="100"/>
  <c r="AU24" i="100" s="1"/>
  <c r="AT221" i="100"/>
  <c r="AU221" i="100" s="1"/>
  <c r="AT264" i="100"/>
  <c r="AU264" i="100" s="1"/>
  <c r="AT158" i="100"/>
  <c r="AU158" i="100" s="1"/>
  <c r="AT35" i="100"/>
  <c r="AU35" i="100" s="1"/>
  <c r="AT117" i="100"/>
  <c r="AU117" i="100" s="1"/>
  <c r="AT10" i="100"/>
  <c r="AU10" i="100" s="1"/>
  <c r="AT200" i="100"/>
  <c r="AU200" i="100" s="1"/>
  <c r="AT128" i="100"/>
  <c r="AU128" i="100" s="1"/>
  <c r="AT206" i="100"/>
  <c r="AU206" i="100" s="1"/>
  <c r="AT137" i="100"/>
  <c r="AU137" i="100" s="1"/>
  <c r="AT92" i="100"/>
  <c r="AU92" i="100" s="1"/>
  <c r="AT46" i="100"/>
  <c r="AU46" i="100" s="1"/>
  <c r="AT317" i="100"/>
  <c r="AU317" i="100" s="1"/>
  <c r="AT175" i="100"/>
  <c r="AU175" i="100" s="1"/>
  <c r="AT285" i="100"/>
  <c r="AU285" i="100" s="1"/>
  <c r="AT331" i="100"/>
  <c r="AU331" i="100" s="1"/>
  <c r="AT151" i="100"/>
  <c r="AU151" i="100" s="1"/>
  <c r="AT148" i="100"/>
  <c r="AU148" i="100" s="1"/>
  <c r="AT168" i="100"/>
  <c r="AU168" i="100" s="1"/>
  <c r="AT242" i="100"/>
  <c r="AU242" i="100" s="1"/>
  <c r="AT62" i="100"/>
  <c r="AU62" i="100" s="1"/>
  <c r="AT293" i="100"/>
  <c r="AU293" i="100" s="1"/>
  <c r="AT302" i="100"/>
  <c r="AU302" i="100" s="1"/>
  <c r="AT328" i="100"/>
  <c r="AU328" i="100" s="1"/>
  <c r="AT307" i="100"/>
  <c r="AU307" i="100" s="1"/>
  <c r="AT296" i="100"/>
  <c r="AU296" i="100" s="1"/>
  <c r="AT283" i="100"/>
  <c r="AU283" i="100" s="1"/>
  <c r="AT185" i="100"/>
  <c r="AU185" i="100" s="1"/>
  <c r="AT116" i="100"/>
  <c r="AU116" i="100" s="1"/>
  <c r="AT163" i="100"/>
  <c r="AU163" i="100" s="1"/>
  <c r="AT43" i="100"/>
  <c r="AU43" i="100" s="1"/>
  <c r="AT119" i="100"/>
  <c r="AU119" i="100" s="1"/>
  <c r="AT36" i="100"/>
  <c r="AU36" i="100" s="1"/>
  <c r="AT329" i="100"/>
  <c r="AU329" i="100" s="1"/>
  <c r="AT225" i="100"/>
  <c r="AU225" i="100" s="1"/>
  <c r="AT12" i="100"/>
  <c r="AU12" i="100" s="1"/>
  <c r="AT170" i="100"/>
  <c r="AU170" i="100" s="1"/>
  <c r="AT141" i="100"/>
  <c r="AU141" i="100" s="1"/>
  <c r="AT255" i="100"/>
  <c r="AU255" i="100" s="1"/>
  <c r="AT272" i="100"/>
  <c r="AU272" i="100" s="1"/>
  <c r="AT287" i="100"/>
  <c r="AU287" i="100" s="1"/>
  <c r="AT49" i="100"/>
  <c r="AU49" i="100" s="1"/>
  <c r="AT208" i="100"/>
  <c r="AU208" i="100" s="1"/>
  <c r="AT278" i="100"/>
  <c r="AU278" i="100" s="1"/>
  <c r="AT154" i="100"/>
  <c r="AU154" i="100" s="1"/>
  <c r="AT252" i="100"/>
  <c r="AU252" i="100" s="1"/>
  <c r="AT152" i="100"/>
  <c r="AU152" i="100" s="1"/>
  <c r="AT81" i="100"/>
  <c r="AU81" i="100" s="1"/>
  <c r="AT177" i="100"/>
  <c r="AU177" i="100" s="1"/>
  <c r="AT29" i="100"/>
  <c r="AU29" i="100" s="1"/>
  <c r="AT187" i="100"/>
  <c r="AU187" i="100" s="1"/>
  <c r="AT256" i="100"/>
  <c r="AU256" i="100" s="1"/>
  <c r="AT243" i="100"/>
  <c r="AU243" i="100" s="1"/>
  <c r="AT173" i="100"/>
  <c r="AU173" i="100" s="1"/>
  <c r="AT31" i="100"/>
  <c r="AU31" i="100" s="1"/>
  <c r="AT306" i="100"/>
  <c r="AU306" i="100" s="1"/>
  <c r="AT213" i="100"/>
  <c r="AU213" i="100" s="1"/>
  <c r="AT314" i="100"/>
  <c r="AU314" i="100" s="1"/>
  <c r="AT94" i="100"/>
  <c r="AU94" i="100" s="1"/>
  <c r="AT246" i="100"/>
  <c r="AU246" i="100" s="1"/>
  <c r="AT304" i="100"/>
  <c r="AU304" i="100" s="1"/>
  <c r="AT315" i="100"/>
  <c r="AU315" i="100" s="1"/>
  <c r="AT295" i="100"/>
  <c r="AU295" i="100" s="1"/>
  <c r="AT44" i="100"/>
  <c r="AU44" i="100" s="1"/>
  <c r="AT308" i="100"/>
  <c r="AU308" i="100" s="1"/>
  <c r="AT65" i="100"/>
  <c r="AU65" i="100" s="1"/>
  <c r="AT26" i="100"/>
  <c r="AU26" i="100" s="1"/>
  <c r="AT231" i="100"/>
  <c r="AU231" i="100" s="1"/>
  <c r="AT205" i="100"/>
  <c r="AU205" i="100" s="1"/>
  <c r="AT27" i="100"/>
  <c r="AU27" i="100" s="1"/>
  <c r="AT136" i="100"/>
  <c r="AU136" i="100" s="1"/>
  <c r="AT323" i="100"/>
  <c r="AU323" i="100" s="1"/>
  <c r="AT203" i="100"/>
  <c r="AU203" i="100" s="1"/>
  <c r="AT241" i="100"/>
  <c r="AU241" i="100" s="1"/>
  <c r="AT322" i="100"/>
  <c r="AU322" i="100" s="1"/>
  <c r="AT195" i="100"/>
  <c r="AU195" i="100" s="1"/>
  <c r="AT291" i="100"/>
  <c r="AU291" i="100" s="1"/>
  <c r="AT120" i="100"/>
  <c r="AU120" i="100" s="1"/>
  <c r="AT75" i="100"/>
  <c r="AU75" i="100" s="1"/>
  <c r="AT228" i="100"/>
  <c r="AU228" i="100" s="1"/>
  <c r="AT144" i="100"/>
  <c r="AU144" i="100" s="1"/>
  <c r="AT183" i="100"/>
  <c r="AU183" i="100" s="1"/>
  <c r="AT97" i="100"/>
  <c r="AU97" i="100" s="1"/>
  <c r="AT52" i="100"/>
  <c r="AU52" i="100" s="1"/>
  <c r="AT292" i="100"/>
  <c r="AU292" i="100" s="1"/>
  <c r="AT157" i="100"/>
  <c r="AU157" i="100" s="1"/>
  <c r="AT55" i="100"/>
  <c r="AU55" i="100" s="1"/>
  <c r="AT124" i="100"/>
  <c r="AU124" i="100" s="1"/>
  <c r="AT18" i="100"/>
  <c r="AU18" i="100" s="1"/>
  <c r="AT47" i="100"/>
  <c r="AU47" i="100" s="1"/>
  <c r="AT34" i="100"/>
  <c r="AU34" i="100" s="1"/>
  <c r="AT146" i="100"/>
  <c r="AU146" i="100" s="1"/>
  <c r="AT145" i="100"/>
  <c r="AU145" i="100" s="1"/>
  <c r="AT165" i="100"/>
  <c r="AU165" i="100" s="1"/>
  <c r="AT153" i="100"/>
  <c r="AU153" i="100" s="1"/>
  <c r="AT162" i="100"/>
  <c r="AU162" i="100" s="1"/>
  <c r="AT169" i="100"/>
  <c r="AU169" i="100" s="1"/>
  <c r="AT68" i="100"/>
  <c r="AU68" i="100" s="1"/>
  <c r="AT280" i="100"/>
  <c r="AU280" i="100" s="1"/>
  <c r="AT268" i="100"/>
  <c r="AU268" i="100" s="1"/>
  <c r="AT181" i="100"/>
  <c r="AU181" i="100" s="1"/>
  <c r="AT233" i="100"/>
  <c r="AU233" i="100" s="1"/>
  <c r="AT138" i="100"/>
  <c r="AU138" i="100" s="1"/>
  <c r="AT209" i="100"/>
  <c r="AU209" i="100" s="1"/>
  <c r="AT284" i="100"/>
  <c r="AU284" i="100" s="1"/>
  <c r="AT194" i="100"/>
  <c r="AU194" i="100" s="1"/>
  <c r="AT67" i="100"/>
  <c r="AU67" i="100" s="1"/>
  <c r="AT248" i="100"/>
  <c r="AU248" i="100" s="1"/>
  <c r="AT108" i="100"/>
  <c r="AU108" i="100" s="1"/>
  <c r="AT100" i="100"/>
  <c r="AU100" i="100" s="1"/>
  <c r="AT109" i="100"/>
  <c r="AU109" i="100" s="1"/>
  <c r="AT191" i="100"/>
  <c r="AU191" i="100" s="1"/>
  <c r="AT134" i="100"/>
  <c r="AU134" i="100" s="1"/>
  <c r="AT83" i="100"/>
  <c r="AU83" i="100" s="1"/>
  <c r="AT313" i="100"/>
  <c r="AU313" i="100" s="1"/>
  <c r="AT279" i="100"/>
  <c r="AU279" i="100" s="1"/>
  <c r="AT42" i="100"/>
  <c r="AU42" i="100" s="1"/>
  <c r="AT263" i="100"/>
  <c r="AU263" i="100" s="1"/>
  <c r="AT261" i="100"/>
  <c r="AU261" i="100" s="1"/>
  <c r="AT166" i="100"/>
  <c r="AU166" i="100" s="1"/>
  <c r="AT167" i="100"/>
  <c r="AU167" i="100" s="1"/>
  <c r="AT289" i="100"/>
  <c r="AU289" i="100" s="1"/>
  <c r="AT199" i="100"/>
  <c r="AU199" i="100" s="1"/>
  <c r="AT33" i="100"/>
  <c r="AU33" i="100" s="1"/>
  <c r="AT271" i="100"/>
  <c r="AU271" i="100" s="1"/>
  <c r="AT76" i="100"/>
  <c r="AU76" i="100" s="1"/>
  <c r="AT274" i="100"/>
  <c r="AU274" i="100" s="1"/>
  <c r="AT224" i="100"/>
  <c r="AU224" i="100" s="1"/>
  <c r="AT303" i="100"/>
  <c r="AU303" i="100" s="1"/>
  <c r="AT164" i="100"/>
  <c r="AU164" i="100" s="1"/>
  <c r="AT266" i="100"/>
  <c r="AU266" i="100" s="1"/>
  <c r="AT82" i="100"/>
  <c r="AU82" i="100" s="1"/>
  <c r="AT234" i="100"/>
  <c r="AU234" i="100" s="1"/>
  <c r="AT159" i="100"/>
  <c r="AU159" i="100" s="1"/>
  <c r="AT114" i="100"/>
  <c r="AU114" i="100" s="1"/>
  <c r="AT258" i="100"/>
  <c r="AU258" i="100" s="1"/>
  <c r="AT196" i="100"/>
  <c r="AU196" i="100" s="1"/>
  <c r="AT115" i="100"/>
  <c r="AU115" i="100" s="1"/>
  <c r="AT11" i="100"/>
  <c r="AU11" i="100" s="1"/>
  <c r="AT140" i="100"/>
  <c r="AU140" i="100" s="1"/>
  <c r="AT25" i="100"/>
  <c r="AU25" i="100" s="1"/>
  <c r="AT216" i="100"/>
  <c r="AU216" i="100" s="1"/>
  <c r="AT105" i="100"/>
  <c r="AU105" i="100" s="1"/>
  <c r="AT245" i="100"/>
  <c r="AU245" i="100" s="1"/>
  <c r="AT14" i="100"/>
  <c r="AU14" i="100" s="1"/>
  <c r="AT262" i="100"/>
  <c r="AU262" i="100" s="1"/>
  <c r="AT269" i="100"/>
  <c r="AU269" i="100" s="1"/>
  <c r="AT229" i="100"/>
  <c r="AU229" i="100" s="1"/>
  <c r="AT125" i="100"/>
  <c r="AU125" i="100" s="1"/>
  <c r="AT273" i="100"/>
  <c r="AU273" i="100" s="1"/>
  <c r="AT135" i="100"/>
  <c r="AU135" i="100" s="1"/>
  <c r="AT32" i="100"/>
  <c r="AU32" i="100" s="1"/>
  <c r="AT118" i="100"/>
  <c r="AU118" i="100" s="1"/>
  <c r="AT60" i="100"/>
  <c r="AU60" i="100" s="1"/>
  <c r="AT230" i="100"/>
  <c r="AU230" i="100" s="1"/>
  <c r="AT190" i="100"/>
  <c r="AU190" i="100" s="1"/>
  <c r="AT286" i="100"/>
  <c r="AU286" i="100" s="1"/>
  <c r="AT324" i="100"/>
  <c r="AU324" i="100" s="1"/>
  <c r="AT74" i="100"/>
  <c r="AU74" i="100" s="1"/>
  <c r="AT88" i="100"/>
  <c r="AU88" i="100" s="1"/>
  <c r="AT93" i="100"/>
  <c r="AU93" i="100" s="1"/>
  <c r="AT189" i="100"/>
  <c r="AU189" i="100" s="1"/>
  <c r="AT288" i="100"/>
  <c r="AU288" i="100" s="1"/>
  <c r="AT215" i="100"/>
  <c r="AU215" i="100" s="1"/>
  <c r="AT201" i="100"/>
  <c r="AU201" i="100" s="1"/>
  <c r="AT237" i="100"/>
  <c r="AU237" i="100" s="1"/>
  <c r="AT179" i="100"/>
  <c r="AU179" i="100" s="1"/>
  <c r="AT298" i="100"/>
  <c r="AU298" i="100" s="1"/>
  <c r="AT142" i="100"/>
  <c r="AU142" i="100" s="1"/>
  <c r="AT15" i="100"/>
  <c r="AU15" i="100" s="1"/>
  <c r="AT254" i="100"/>
  <c r="AU254" i="100" s="1"/>
  <c r="AT236" i="100"/>
  <c r="AU236" i="100" s="1"/>
  <c r="AT38" i="100"/>
  <c r="AU38" i="100" s="1"/>
  <c r="AT257" i="100"/>
  <c r="AU257" i="100" s="1"/>
  <c r="AT133" i="100"/>
  <c r="AU133" i="100" s="1"/>
  <c r="AT223" i="100"/>
  <c r="AU223" i="100" s="1"/>
  <c r="AT149" i="100"/>
  <c r="AU149" i="100" s="1"/>
  <c r="AT16" i="100"/>
  <c r="AU16" i="100" s="1"/>
  <c r="B118" i="43"/>
  <c r="B286" i="43"/>
  <c r="B287" i="43"/>
  <c r="B288" i="43"/>
  <c r="B289" i="43"/>
  <c r="B15" i="43"/>
  <c r="B331" i="43"/>
  <c r="B16" i="43"/>
  <c r="B17" i="43"/>
  <c r="B18" i="43"/>
  <c r="B19" i="43"/>
  <c r="B139" i="43"/>
  <c r="B22" i="43"/>
  <c r="B23" i="43"/>
  <c r="B24" i="43"/>
  <c r="B25" i="43"/>
  <c r="B26" i="43"/>
  <c r="B27" i="43"/>
  <c r="B28" i="43"/>
  <c r="B29" i="43"/>
  <c r="B30" i="43"/>
  <c r="B31" i="43"/>
  <c r="B32" i="43"/>
  <c r="B33" i="43"/>
  <c r="B34" i="43"/>
  <c r="B35" i="43"/>
  <c r="B36" i="43"/>
  <c r="B37" i="43"/>
  <c r="B38" i="43"/>
  <c r="B39" i="43"/>
  <c r="B40" i="43"/>
  <c r="B41" i="43"/>
  <c r="B42" i="43"/>
  <c r="B43" i="43"/>
  <c r="B44" i="43"/>
  <c r="B45" i="43"/>
  <c r="B47" i="43"/>
  <c r="B165" i="43"/>
  <c r="B48" i="43"/>
  <c r="B150" i="43"/>
  <c r="B151" i="43"/>
  <c r="B152" i="43"/>
  <c r="B153" i="43"/>
  <c r="B154" i="43"/>
  <c r="B155" i="43"/>
  <c r="B156" i="43"/>
  <c r="B157" i="43"/>
  <c r="B158" i="43"/>
  <c r="B159" i="43"/>
  <c r="B49" i="43"/>
  <c r="B160" i="43"/>
  <c r="B50" i="43"/>
  <c r="B51" i="43"/>
  <c r="B161" i="43"/>
  <c r="B52" i="43"/>
  <c r="B53" i="43"/>
  <c r="B54" i="43"/>
  <c r="B55" i="43"/>
  <c r="B56" i="43"/>
  <c r="B57" i="43"/>
  <c r="B58" i="43"/>
  <c r="B59" i="43"/>
  <c r="B60" i="43"/>
  <c r="B162" i="43"/>
  <c r="B61" i="43"/>
  <c r="B62" i="43"/>
  <c r="B63" i="43"/>
  <c r="B64" i="43"/>
  <c r="B166" i="43"/>
  <c r="B65" i="43"/>
  <c r="B66" i="43"/>
  <c r="B67" i="43"/>
  <c r="B68" i="43"/>
  <c r="B167" i="43"/>
  <c r="B70" i="43"/>
  <c r="B71" i="43"/>
  <c r="B72" i="43"/>
  <c r="B73" i="43"/>
  <c r="B74" i="43"/>
  <c r="B75" i="43"/>
  <c r="B76" i="43"/>
  <c r="B77" i="43"/>
  <c r="B78" i="43"/>
  <c r="B79" i="43"/>
  <c r="B80" i="43"/>
  <c r="B169" i="43"/>
  <c r="B81" i="43"/>
  <c r="B82" i="43"/>
  <c r="B83" i="43"/>
  <c r="B170" i="43"/>
  <c r="B171" i="43"/>
  <c r="B172" i="43"/>
  <c r="B173" i="43"/>
  <c r="B174" i="43"/>
  <c r="B84" i="43"/>
  <c r="B85" i="43"/>
  <c r="B175" i="43"/>
  <c r="B86" i="43"/>
  <c r="B176" i="43"/>
  <c r="B177" i="43"/>
  <c r="B178" i="43"/>
  <c r="B332" i="43"/>
  <c r="B179" i="43"/>
  <c r="B180" i="43"/>
  <c r="B87" i="43"/>
  <c r="B329" i="43"/>
  <c r="B182" i="43"/>
  <c r="B183" i="43"/>
  <c r="B184" i="43"/>
  <c r="B185" i="43"/>
  <c r="B186" i="43"/>
  <c r="B187" i="43"/>
  <c r="B188" i="43"/>
  <c r="B189" i="43"/>
  <c r="B190" i="43"/>
  <c r="B90" i="43"/>
  <c r="B199" i="43"/>
  <c r="B200" i="43"/>
  <c r="B201" i="43"/>
  <c r="B202" i="43"/>
  <c r="B203" i="43"/>
  <c r="B204" i="43"/>
  <c r="B205" i="43"/>
  <c r="B206" i="43"/>
  <c r="B207" i="43"/>
  <c r="B333" i="43"/>
  <c r="B191" i="43"/>
  <c r="B192" i="43"/>
  <c r="B193" i="43"/>
  <c r="B194" i="43"/>
  <c r="B195" i="43"/>
  <c r="B88" i="43"/>
  <c r="B89" i="43"/>
  <c r="B196" i="43"/>
  <c r="B197" i="43"/>
  <c r="B198" i="43"/>
  <c r="B330" i="43"/>
  <c r="B91" i="43"/>
  <c r="B209" i="43"/>
  <c r="B210" i="43"/>
  <c r="B92" i="43"/>
  <c r="B211" i="43"/>
  <c r="B212" i="43"/>
  <c r="B213" i="43"/>
  <c r="B214" i="43"/>
  <c r="B215" i="43"/>
  <c r="B216" i="43"/>
  <c r="B217" i="43"/>
  <c r="B93" i="43"/>
  <c r="B218" i="43"/>
  <c r="B94" i="43"/>
  <c r="B219" i="43"/>
  <c r="B95" i="43"/>
  <c r="B96" i="43"/>
  <c r="B220" i="43"/>
  <c r="B97" i="43"/>
  <c r="B98" i="43"/>
  <c r="B221" i="43"/>
  <c r="B222" i="43"/>
  <c r="B99" i="43"/>
  <c r="B223" i="43"/>
  <c r="B224" i="43"/>
  <c r="B225" i="43"/>
  <c r="B226" i="43"/>
  <c r="B227" i="43"/>
  <c r="B228" i="43"/>
  <c r="B229" i="43"/>
  <c r="B230" i="43"/>
  <c r="B231" i="43"/>
  <c r="B232" i="43"/>
  <c r="B233" i="43"/>
  <c r="B234" i="43"/>
  <c r="B235" i="43"/>
  <c r="B236" i="43"/>
  <c r="B100" i="43"/>
  <c r="B237" i="43"/>
  <c r="B101" i="43"/>
  <c r="B238" i="43"/>
  <c r="B239" i="43"/>
  <c r="B134" i="43"/>
  <c r="B241" i="43"/>
  <c r="B242" i="43"/>
  <c r="B240" i="43"/>
  <c r="B243" i="43"/>
  <c r="B244" i="43"/>
  <c r="B103" i="43"/>
  <c r="B245" i="43"/>
  <c r="B246" i="43"/>
  <c r="B247" i="43"/>
  <c r="B248" i="43"/>
  <c r="B249" i="43"/>
  <c r="B250" i="43"/>
  <c r="B251" i="43"/>
  <c r="B104" i="43"/>
  <c r="B252" i="43"/>
  <c r="B253" i="43"/>
  <c r="B105" i="43"/>
  <c r="B254" i="43"/>
  <c r="B255" i="43"/>
  <c r="B106" i="43"/>
  <c r="B107" i="43"/>
  <c r="B108" i="43"/>
  <c r="B256" i="43"/>
  <c r="B257" i="43"/>
  <c r="B258" i="43"/>
  <c r="B259" i="43"/>
  <c r="B260" i="43"/>
  <c r="B261" i="43"/>
  <c r="B262" i="43"/>
  <c r="B263" i="43"/>
  <c r="B264" i="43"/>
  <c r="B265" i="43"/>
  <c r="B266" i="43"/>
  <c r="B267" i="43"/>
  <c r="B268" i="43"/>
  <c r="B269" i="43"/>
  <c r="B109" i="43"/>
  <c r="B270" i="43"/>
  <c r="B110" i="43"/>
  <c r="B271" i="43"/>
  <c r="B272" i="43"/>
  <c r="B273" i="43"/>
  <c r="B274" i="43"/>
  <c r="B111" i="43"/>
  <c r="B112" i="43"/>
  <c r="B113" i="43"/>
  <c r="B114" i="43"/>
  <c r="B115" i="43"/>
  <c r="B277" i="43"/>
  <c r="B116" i="43"/>
  <c r="B278" i="43"/>
  <c r="B279" i="43"/>
  <c r="B117" i="43"/>
  <c r="B280" i="43"/>
  <c r="B281" i="43"/>
  <c r="B282" i="43"/>
  <c r="B283" i="43"/>
  <c r="B284" i="43"/>
  <c r="B285" i="43"/>
  <c r="B119" i="43"/>
  <c r="B290" i="43"/>
  <c r="B291" i="43"/>
  <c r="B292" i="43"/>
  <c r="B120" i="43"/>
  <c r="B294" i="43"/>
  <c r="B121" i="43"/>
  <c r="B295" i="43"/>
  <c r="B297" i="43"/>
  <c r="B298" i="43"/>
  <c r="B334" i="43"/>
  <c r="B299" i="43"/>
  <c r="B300" i="43"/>
  <c r="B301" i="43"/>
  <c r="B302" i="43"/>
  <c r="B303" i="43"/>
  <c r="B123" i="43"/>
  <c r="B124" i="43"/>
  <c r="B304" i="43"/>
  <c r="B305" i="43"/>
  <c r="B306" i="43"/>
  <c r="B125" i="43"/>
  <c r="B126" i="43"/>
  <c r="B307" i="43"/>
  <c r="B308" i="43"/>
  <c r="B129" i="43"/>
  <c r="B309" i="43"/>
  <c r="B310" i="43"/>
  <c r="B323" i="43"/>
  <c r="B324" i="43"/>
  <c r="B311" i="43"/>
  <c r="B326" i="43"/>
  <c r="B327" i="43"/>
  <c r="B325" i="43"/>
  <c r="B131" i="43"/>
  <c r="B312" i="43"/>
  <c r="B128" i="43"/>
  <c r="B132" i="43"/>
  <c r="B316" i="43"/>
  <c r="B133" i="43"/>
  <c r="B317" i="43"/>
  <c r="B135" i="43"/>
  <c r="B136" i="43"/>
  <c r="B137" i="43"/>
  <c r="B138" i="43"/>
  <c r="B318" i="43"/>
  <c r="B319" i="43"/>
  <c r="B320" i="43"/>
  <c r="B140" i="43"/>
  <c r="B141" i="43"/>
  <c r="B142" i="43"/>
  <c r="B143" i="43"/>
  <c r="B144" i="43"/>
  <c r="B321" i="43"/>
  <c r="B145" i="43"/>
  <c r="B146" i="43"/>
  <c r="B147" i="43"/>
  <c r="B322" i="43"/>
  <c r="B14" i="43"/>
  <c r="B13" i="43"/>
  <c r="B10" i="43"/>
  <c r="B11" i="43"/>
  <c r="B12" i="43"/>
  <c r="B9" i="43"/>
  <c r="AT21" i="100" l="1"/>
  <c r="AU21" i="100" s="1"/>
  <c r="R7" i="146"/>
  <c r="Q7" i="146" s="1"/>
  <c r="AL155" i="100"/>
  <c r="AT155" i="100" s="1"/>
  <c r="AU155" i="100" s="1"/>
  <c r="AL327" i="100"/>
  <c r="AT327" i="100" s="1"/>
  <c r="AU327" i="100" s="1"/>
  <c r="AL316" i="100"/>
  <c r="AT316" i="100" s="1"/>
  <c r="AU316" i="100" s="1"/>
  <c r="AT220" i="100"/>
  <c r="AU220" i="100" s="1"/>
  <c r="AT325" i="100"/>
  <c r="AU325" i="100" s="1"/>
  <c r="AT48" i="100"/>
  <c r="AU48" i="100" s="1"/>
  <c r="AT87" i="100"/>
  <c r="AU87" i="100" s="1"/>
  <c r="AT198" i="100"/>
  <c r="AU198" i="100" s="1"/>
  <c r="AT63" i="100"/>
  <c r="AU63" i="100" s="1"/>
  <c r="AT37" i="100"/>
  <c r="AU37" i="100" s="1"/>
  <c r="AT294" i="100"/>
  <c r="AU294" i="100" s="1"/>
  <c r="AT122" i="100"/>
  <c r="AU122" i="100" s="1"/>
  <c r="AT90" i="100"/>
  <c r="AU90" i="100" s="1"/>
  <c r="AT79" i="100"/>
  <c r="AU79" i="100" s="1"/>
  <c r="AT276" i="100"/>
  <c r="AU276" i="100" s="1"/>
  <c r="AT310" i="100"/>
  <c r="AU310" i="100" s="1"/>
  <c r="AT330" i="100"/>
  <c r="AU330" i="100" s="1"/>
  <c r="AT318" i="100"/>
  <c r="AU318" i="100" s="1"/>
  <c r="AT319" i="100"/>
  <c r="AU319" i="100" s="1"/>
  <c r="AK106" i="146"/>
  <c r="AM106" i="146" s="1"/>
  <c r="Q105" i="146"/>
  <c r="R223" i="146"/>
  <c r="AT13" i="100"/>
  <c r="AU13" i="100" s="1"/>
  <c r="AJ9" i="100"/>
  <c r="AL9" i="100" s="1"/>
  <c r="AK385" i="146"/>
  <c r="AK73" i="146"/>
  <c r="AM73" i="146" s="1"/>
  <c r="AK249" i="146"/>
  <c r="AM249" i="146" s="1"/>
  <c r="Q248" i="146"/>
  <c r="AK13" i="146"/>
  <c r="AM13" i="146" s="1"/>
  <c r="AK381" i="146"/>
  <c r="AM381" i="146" s="1"/>
  <c r="AK121" i="146"/>
  <c r="AM121" i="146" s="1"/>
  <c r="AK367" i="146"/>
  <c r="AM367" i="146" s="1"/>
  <c r="Q364" i="146"/>
  <c r="AT77" i="100"/>
  <c r="AU77" i="100" s="1"/>
  <c r="AT30" i="100"/>
  <c r="AU30" i="100" s="1"/>
  <c r="T332" i="100"/>
  <c r="AT101" i="100"/>
  <c r="AU101" i="100" s="1"/>
  <c r="AT147" i="100"/>
  <c r="AU147" i="100" s="1"/>
  <c r="AT260" i="100"/>
  <c r="AU260" i="100" s="1"/>
  <c r="AT188" i="100"/>
  <c r="AU188" i="100" s="1"/>
  <c r="AT61" i="100"/>
  <c r="AU61" i="100" s="1"/>
  <c r="AT22" i="100"/>
  <c r="AU22" i="100" s="1"/>
  <c r="AT104" i="100"/>
  <c r="AU104" i="100" s="1"/>
  <c r="AT111" i="100"/>
  <c r="AU111" i="100" s="1"/>
  <c r="AT180" i="100"/>
  <c r="AU180" i="100" s="1"/>
  <c r="AT127" i="100"/>
  <c r="AU127" i="100" s="1"/>
  <c r="AT202" i="100"/>
  <c r="AU202" i="100" s="1"/>
  <c r="AT210" i="100"/>
  <c r="AU210" i="100" s="1"/>
  <c r="AT226" i="100"/>
  <c r="AU226" i="100" s="1"/>
  <c r="AT235" i="100"/>
  <c r="AU235" i="100" s="1"/>
  <c r="AT232" i="100"/>
  <c r="AU232" i="100" s="1"/>
  <c r="AT240" i="100"/>
  <c r="AU240" i="100" s="1"/>
  <c r="AT244" i="100"/>
  <c r="AU244" i="100" s="1"/>
  <c r="AT312" i="100"/>
  <c r="AU312" i="100" s="1"/>
  <c r="AT305" i="100"/>
  <c r="AU305" i="100" s="1"/>
  <c r="AT9" i="100" l="1"/>
  <c r="AU9" i="100" s="1"/>
  <c r="K15" i="43" l="1"/>
  <c r="K16" i="43"/>
  <c r="K13" i="43"/>
  <c r="K17" i="43"/>
  <c r="K18" i="43"/>
  <c r="K19" i="43"/>
  <c r="K20" i="43"/>
  <c r="K106" i="43"/>
  <c r="K50" i="43"/>
  <c r="K14" i="43"/>
  <c r="K10" i="43"/>
  <c r="K11" i="43"/>
  <c r="K12" i="43"/>
  <c r="I9" i="43"/>
  <c r="K9" i="43" l="1"/>
  <c r="N346" i="54" l="1"/>
  <c r="L346" i="54"/>
  <c r="J346" i="54"/>
  <c r="H346" i="54"/>
  <c r="F346" i="54"/>
  <c r="N345" i="54"/>
  <c r="L345" i="54"/>
  <c r="J345" i="54"/>
  <c r="H345" i="54"/>
  <c r="F345" i="54"/>
  <c r="N344" i="54"/>
  <c r="L344" i="54"/>
  <c r="J344" i="54"/>
  <c r="H344" i="54"/>
  <c r="F344" i="54"/>
  <c r="AD343" i="54"/>
  <c r="N343" i="54"/>
  <c r="L343" i="54"/>
  <c r="J343" i="54"/>
  <c r="H343" i="54"/>
  <c r="F343" i="54"/>
  <c r="N342" i="54"/>
  <c r="L342" i="54"/>
  <c r="J342" i="54"/>
  <c r="H342" i="54"/>
  <c r="F342" i="54"/>
  <c r="N341" i="54"/>
  <c r="L341" i="54"/>
  <c r="J341" i="54"/>
  <c r="H341" i="54"/>
  <c r="F341" i="54"/>
  <c r="N340" i="54"/>
  <c r="L340" i="54"/>
  <c r="J340" i="54"/>
  <c r="H340" i="54"/>
  <c r="F340" i="54"/>
  <c r="N339" i="54"/>
  <c r="L339" i="54"/>
  <c r="J339" i="54"/>
  <c r="H339" i="54"/>
  <c r="F339" i="54"/>
  <c r="N338" i="54"/>
  <c r="L338" i="54"/>
  <c r="J338" i="54"/>
  <c r="H338" i="54"/>
  <c r="F338" i="54"/>
  <c r="N337" i="54"/>
  <c r="L337" i="54"/>
  <c r="J337" i="54"/>
  <c r="H337" i="54"/>
  <c r="F337" i="54"/>
  <c r="O336" i="54"/>
  <c r="O331" i="54"/>
  <c r="M331" i="54"/>
  <c r="K331" i="54"/>
  <c r="I331" i="54"/>
  <c r="G331" i="54"/>
  <c r="O330" i="54"/>
  <c r="M330" i="54"/>
  <c r="K330" i="54"/>
  <c r="I330" i="54"/>
  <c r="G330" i="54"/>
  <c r="O329" i="54"/>
  <c r="M329" i="54"/>
  <c r="K329" i="54"/>
  <c r="I329" i="54"/>
  <c r="G329" i="54"/>
  <c r="O328" i="54"/>
  <c r="M328" i="54"/>
  <c r="K328" i="54"/>
  <c r="I328" i="54"/>
  <c r="G328" i="54"/>
  <c r="O327" i="54"/>
  <c r="M327" i="54"/>
  <c r="K327" i="54"/>
  <c r="I327" i="54"/>
  <c r="G327" i="54"/>
  <c r="O326" i="54"/>
  <c r="M326" i="54"/>
  <c r="K326" i="54"/>
  <c r="I326" i="54"/>
  <c r="G326" i="54"/>
  <c r="S326" i="54" s="1"/>
  <c r="Q325" i="54"/>
  <c r="P325" i="54"/>
  <c r="O325" i="54"/>
  <c r="T325" i="54" s="1"/>
  <c r="O324" i="54"/>
  <c r="M324" i="54"/>
  <c r="K324" i="54"/>
  <c r="P324" i="54" s="1"/>
  <c r="O323" i="54"/>
  <c r="M323" i="54"/>
  <c r="K323" i="54"/>
  <c r="I323" i="54"/>
  <c r="G323" i="54"/>
  <c r="O322" i="54"/>
  <c r="M322" i="54"/>
  <c r="P322" i="54" s="1"/>
  <c r="O321" i="54"/>
  <c r="M321" i="54"/>
  <c r="P321" i="54" s="1"/>
  <c r="M320" i="54"/>
  <c r="K320" i="54"/>
  <c r="I320" i="54"/>
  <c r="G320" i="54"/>
  <c r="S320" i="54" s="1"/>
  <c r="O272" i="54"/>
  <c r="M272" i="54"/>
  <c r="K272" i="54"/>
  <c r="I272" i="54"/>
  <c r="G272" i="54"/>
  <c r="O271" i="54"/>
  <c r="M271" i="54"/>
  <c r="K271" i="54"/>
  <c r="I271" i="54"/>
  <c r="G271" i="54"/>
  <c r="S271" i="54" s="1"/>
  <c r="O270" i="54"/>
  <c r="M270" i="54"/>
  <c r="K270" i="54"/>
  <c r="I270" i="54"/>
  <c r="G270" i="54"/>
  <c r="S270" i="54" s="1"/>
  <c r="O269" i="54"/>
  <c r="M269" i="54"/>
  <c r="K269" i="54"/>
  <c r="I269" i="54"/>
  <c r="G269" i="54"/>
  <c r="O268" i="54"/>
  <c r="M268" i="54"/>
  <c r="K268" i="54"/>
  <c r="I268" i="54"/>
  <c r="G268" i="54"/>
  <c r="O267" i="54"/>
  <c r="M267" i="54"/>
  <c r="K267" i="54"/>
  <c r="I267" i="54"/>
  <c r="G267" i="54"/>
  <c r="S267" i="54" s="1"/>
  <c r="O266" i="54"/>
  <c r="M266" i="54"/>
  <c r="K266" i="54"/>
  <c r="I266" i="54"/>
  <c r="G266" i="54"/>
  <c r="P266" i="54" s="1"/>
  <c r="O265" i="54"/>
  <c r="M265" i="54"/>
  <c r="K265" i="54"/>
  <c r="I265" i="54"/>
  <c r="G265" i="54"/>
  <c r="S265" i="54" s="1"/>
  <c r="O264" i="54"/>
  <c r="M264" i="54"/>
  <c r="K264" i="54"/>
  <c r="I264" i="54"/>
  <c r="G264" i="54"/>
  <c r="P264" i="54" s="1"/>
  <c r="O263" i="54"/>
  <c r="M263" i="54"/>
  <c r="K263" i="54"/>
  <c r="I263" i="54"/>
  <c r="G263" i="54"/>
  <c r="S263" i="54" s="1"/>
  <c r="O262" i="54"/>
  <c r="M262" i="54"/>
  <c r="K262" i="54"/>
  <c r="I262" i="54"/>
  <c r="G262" i="54"/>
  <c r="S262" i="54" s="1"/>
  <c r="O261" i="54"/>
  <c r="M261" i="54"/>
  <c r="K261" i="54"/>
  <c r="I261" i="54"/>
  <c r="G261" i="54"/>
  <c r="O260" i="54"/>
  <c r="M260" i="54"/>
  <c r="K260" i="54"/>
  <c r="I260" i="54"/>
  <c r="S260" i="54" s="1"/>
  <c r="O259" i="54"/>
  <c r="M259" i="54"/>
  <c r="K259" i="54"/>
  <c r="I259" i="54"/>
  <c r="G259" i="54"/>
  <c r="S259" i="54" s="1"/>
  <c r="O258" i="54"/>
  <c r="M258" i="54"/>
  <c r="K258" i="54"/>
  <c r="I258" i="54"/>
  <c r="G258" i="54"/>
  <c r="S258" i="54" s="1"/>
  <c r="O257" i="54"/>
  <c r="M257" i="54"/>
  <c r="K257" i="54"/>
  <c r="I257" i="54"/>
  <c r="G257" i="54"/>
  <c r="P257" i="54" s="1"/>
  <c r="O256" i="54"/>
  <c r="M256" i="54"/>
  <c r="K256" i="54"/>
  <c r="I256" i="54"/>
  <c r="G256" i="54"/>
  <c r="O255" i="54"/>
  <c r="M255" i="54"/>
  <c r="K255" i="54"/>
  <c r="I255" i="54"/>
  <c r="G255" i="54"/>
  <c r="O254" i="54"/>
  <c r="M254" i="54"/>
  <c r="K254" i="54"/>
  <c r="I254" i="54"/>
  <c r="G254" i="54"/>
  <c r="O253" i="54"/>
  <c r="M253" i="54"/>
  <c r="K253" i="54"/>
  <c r="I253" i="54"/>
  <c r="G253" i="54"/>
  <c r="S253" i="54" s="1"/>
  <c r="O252" i="54"/>
  <c r="M252" i="54"/>
  <c r="K252" i="54"/>
  <c r="I252" i="54"/>
  <c r="G252" i="54"/>
  <c r="O251" i="54"/>
  <c r="M251" i="54"/>
  <c r="K251" i="54"/>
  <c r="I251" i="54"/>
  <c r="G251" i="54"/>
  <c r="O250" i="54"/>
  <c r="M250" i="54"/>
  <c r="K250" i="54"/>
  <c r="I250" i="54"/>
  <c r="G250" i="54"/>
  <c r="S250" i="54" s="1"/>
  <c r="O249" i="54"/>
  <c r="M249" i="54"/>
  <c r="K249" i="54"/>
  <c r="I249" i="54"/>
  <c r="G249" i="54"/>
  <c r="S249" i="54" s="1"/>
  <c r="O248" i="54"/>
  <c r="M248" i="54"/>
  <c r="K248" i="54"/>
  <c r="I248" i="54"/>
  <c r="G248" i="54"/>
  <c r="O247" i="54"/>
  <c r="M247" i="54"/>
  <c r="K247" i="54"/>
  <c r="I247" i="54"/>
  <c r="G247" i="54"/>
  <c r="P247" i="54" s="1"/>
  <c r="O246" i="54"/>
  <c r="M246" i="54"/>
  <c r="K246" i="54"/>
  <c r="I246" i="54"/>
  <c r="G246" i="54"/>
  <c r="O245" i="54"/>
  <c r="M245" i="54"/>
  <c r="K245" i="54"/>
  <c r="I245" i="54"/>
  <c r="G245" i="54"/>
  <c r="S245" i="54" s="1"/>
  <c r="O244" i="54"/>
  <c r="M244" i="54"/>
  <c r="K244" i="54"/>
  <c r="I244" i="54"/>
  <c r="G244" i="54"/>
  <c r="O243" i="54"/>
  <c r="M243" i="54"/>
  <c r="K243" i="54"/>
  <c r="I243" i="54"/>
  <c r="G243" i="54"/>
  <c r="P243" i="54" s="1"/>
  <c r="O242" i="54"/>
  <c r="M242" i="54"/>
  <c r="K242" i="54"/>
  <c r="I242" i="54"/>
  <c r="G242" i="54"/>
  <c r="O241" i="54"/>
  <c r="M241" i="54"/>
  <c r="K241" i="54"/>
  <c r="I241" i="54"/>
  <c r="G241" i="54"/>
  <c r="P241" i="54" s="1"/>
  <c r="O240" i="54"/>
  <c r="M240" i="54"/>
  <c r="K240" i="54"/>
  <c r="I240" i="54"/>
  <c r="G240" i="54"/>
  <c r="S240" i="54" s="1"/>
  <c r="O239" i="54"/>
  <c r="M239" i="54"/>
  <c r="K239" i="54"/>
  <c r="I239" i="54"/>
  <c r="G239" i="54"/>
  <c r="O238" i="54"/>
  <c r="M238" i="54"/>
  <c r="K238" i="54"/>
  <c r="I238" i="54"/>
  <c r="G238" i="54"/>
  <c r="O237" i="54"/>
  <c r="M237" i="54"/>
  <c r="K237" i="54"/>
  <c r="I237" i="54"/>
  <c r="G237" i="54"/>
  <c r="S237" i="54" s="1"/>
  <c r="O236" i="54"/>
  <c r="M236" i="54"/>
  <c r="K236" i="54"/>
  <c r="I236" i="54"/>
  <c r="G236" i="54"/>
  <c r="O235" i="54"/>
  <c r="M235" i="54"/>
  <c r="K235" i="54"/>
  <c r="I235" i="54"/>
  <c r="G235" i="54"/>
  <c r="O234" i="54"/>
  <c r="M234" i="54"/>
  <c r="K234" i="54"/>
  <c r="I234" i="54"/>
  <c r="G234" i="54"/>
  <c r="O233" i="54"/>
  <c r="M233" i="54"/>
  <c r="K233" i="54"/>
  <c r="I233" i="54"/>
  <c r="G233" i="54"/>
  <c r="O232" i="54"/>
  <c r="M232" i="54"/>
  <c r="K232" i="54"/>
  <c r="I232" i="54"/>
  <c r="G232" i="54"/>
  <c r="S232" i="54" s="1"/>
  <c r="O231" i="54"/>
  <c r="M231" i="54"/>
  <c r="K231" i="54"/>
  <c r="I231" i="54"/>
  <c r="G231" i="54"/>
  <c r="O230" i="54"/>
  <c r="M230" i="54"/>
  <c r="K230" i="54"/>
  <c r="I230" i="54"/>
  <c r="G230" i="54"/>
  <c r="S230" i="54" s="1"/>
  <c r="O229" i="54"/>
  <c r="M229" i="54"/>
  <c r="K229" i="54"/>
  <c r="I229" i="54"/>
  <c r="G229" i="54"/>
  <c r="S229" i="54" s="1"/>
  <c r="O228" i="54"/>
  <c r="M228" i="54"/>
  <c r="K228" i="54"/>
  <c r="I228" i="54"/>
  <c r="G228" i="54"/>
  <c r="S228" i="54" s="1"/>
  <c r="O227" i="54"/>
  <c r="M227" i="54"/>
  <c r="K227" i="54"/>
  <c r="I227" i="54"/>
  <c r="G227" i="54"/>
  <c r="O226" i="54"/>
  <c r="M226" i="54"/>
  <c r="K226" i="54"/>
  <c r="I226" i="54"/>
  <c r="G226" i="54"/>
  <c r="O225" i="54"/>
  <c r="M225" i="54"/>
  <c r="K225" i="54"/>
  <c r="I225" i="54"/>
  <c r="G225" i="54"/>
  <c r="S225" i="54" s="1"/>
  <c r="O224" i="54"/>
  <c r="M224" i="54"/>
  <c r="K224" i="54"/>
  <c r="I224" i="54"/>
  <c r="G224" i="54"/>
  <c r="O223" i="54"/>
  <c r="M223" i="54"/>
  <c r="K223" i="54"/>
  <c r="I223" i="54"/>
  <c r="G223" i="54"/>
  <c r="O222" i="54"/>
  <c r="M222" i="54"/>
  <c r="K222" i="54"/>
  <c r="I222" i="54"/>
  <c r="G222" i="54"/>
  <c r="O221" i="54"/>
  <c r="M221" i="54"/>
  <c r="K221" i="54"/>
  <c r="I221" i="54"/>
  <c r="G221" i="54"/>
  <c r="S221" i="54" s="1"/>
  <c r="O220" i="54"/>
  <c r="M220" i="54"/>
  <c r="K220" i="54"/>
  <c r="I220" i="54"/>
  <c r="G220" i="54"/>
  <c r="O219" i="54"/>
  <c r="M219" i="54"/>
  <c r="K219" i="54"/>
  <c r="I219" i="54"/>
  <c r="G219" i="54"/>
  <c r="S219" i="54" s="1"/>
  <c r="O218" i="54"/>
  <c r="M218" i="54"/>
  <c r="K218" i="54"/>
  <c r="I218" i="54"/>
  <c r="G218" i="54"/>
  <c r="O217" i="54"/>
  <c r="M217" i="54"/>
  <c r="K217" i="54"/>
  <c r="I217" i="54"/>
  <c r="G217" i="54"/>
  <c r="O216" i="54"/>
  <c r="M216" i="54"/>
  <c r="K216" i="54"/>
  <c r="I216" i="54"/>
  <c r="G216" i="54"/>
  <c r="S216" i="54" s="1"/>
  <c r="O215" i="54"/>
  <c r="M215" i="54"/>
  <c r="K215" i="54"/>
  <c r="I215" i="54"/>
  <c r="G215" i="54"/>
  <c r="O214" i="54"/>
  <c r="M214" i="54"/>
  <c r="O213" i="54"/>
  <c r="M213" i="54"/>
  <c r="K213" i="54"/>
  <c r="O212" i="54"/>
  <c r="M212" i="54"/>
  <c r="K212" i="54"/>
  <c r="I212" i="54"/>
  <c r="O211" i="54"/>
  <c r="M211" i="54"/>
  <c r="K211" i="54"/>
  <c r="I211" i="54"/>
  <c r="G211" i="54"/>
  <c r="O210" i="54"/>
  <c r="M210" i="54"/>
  <c r="K210" i="54"/>
  <c r="I210" i="54"/>
  <c r="G210" i="54"/>
  <c r="O209" i="54"/>
  <c r="M209" i="54"/>
  <c r="K209" i="54"/>
  <c r="I209" i="54"/>
  <c r="G209" i="54"/>
  <c r="S209" i="54" s="1"/>
  <c r="O208" i="54"/>
  <c r="M208" i="54"/>
  <c r="K208" i="54"/>
  <c r="I208" i="54"/>
  <c r="G208" i="54"/>
  <c r="S208" i="54" s="1"/>
  <c r="O207" i="54"/>
  <c r="M207" i="54"/>
  <c r="K207" i="54"/>
  <c r="I207" i="54"/>
  <c r="G207" i="54"/>
  <c r="O206" i="54"/>
  <c r="M206" i="54"/>
  <c r="K206" i="54"/>
  <c r="I206" i="54"/>
  <c r="G206" i="54"/>
  <c r="S206" i="54" s="1"/>
  <c r="O205" i="54"/>
  <c r="M205" i="54"/>
  <c r="K205" i="54"/>
  <c r="I205" i="54"/>
  <c r="G205" i="54"/>
  <c r="S205" i="54" s="1"/>
  <c r="O204" i="54"/>
  <c r="M204" i="54"/>
  <c r="K204" i="54"/>
  <c r="I204" i="54"/>
  <c r="G204" i="54"/>
  <c r="O203" i="54"/>
  <c r="M203" i="54"/>
  <c r="K203" i="54"/>
  <c r="I203" i="54"/>
  <c r="G203" i="54"/>
  <c r="S203" i="54" s="1"/>
  <c r="O202" i="54"/>
  <c r="M202" i="54"/>
  <c r="K202" i="54"/>
  <c r="I202" i="54"/>
  <c r="G202" i="54"/>
  <c r="S202" i="54" s="1"/>
  <c r="O201" i="54"/>
  <c r="M201" i="54"/>
  <c r="K201" i="54"/>
  <c r="I201" i="54"/>
  <c r="G201" i="54"/>
  <c r="O200" i="54"/>
  <c r="M200" i="54"/>
  <c r="K200" i="54"/>
  <c r="I200" i="54"/>
  <c r="G200" i="54"/>
  <c r="O199" i="54"/>
  <c r="M199" i="54"/>
  <c r="K199" i="54"/>
  <c r="I199" i="54"/>
  <c r="G199" i="54"/>
  <c r="S199" i="54" s="1"/>
  <c r="O198" i="54"/>
  <c r="M198" i="54"/>
  <c r="K198" i="54"/>
  <c r="I198" i="54"/>
  <c r="G198" i="54"/>
  <c r="S198" i="54" s="1"/>
  <c r="O197" i="54"/>
  <c r="M197" i="54"/>
  <c r="K197" i="54"/>
  <c r="I197" i="54"/>
  <c r="G197" i="54"/>
  <c r="O196" i="54"/>
  <c r="M196" i="54"/>
  <c r="K196" i="54"/>
  <c r="I196" i="54"/>
  <c r="G196" i="54"/>
  <c r="O195" i="54"/>
  <c r="M195" i="54"/>
  <c r="K195" i="54"/>
  <c r="I195" i="54"/>
  <c r="G195" i="54"/>
  <c r="S195" i="54" s="1"/>
  <c r="O194" i="54"/>
  <c r="M194" i="54"/>
  <c r="K194" i="54"/>
  <c r="I194" i="54"/>
  <c r="G194" i="54"/>
  <c r="O193" i="54"/>
  <c r="M193" i="54"/>
  <c r="K193" i="54"/>
  <c r="I193" i="54"/>
  <c r="G193" i="54"/>
  <c r="O192" i="54"/>
  <c r="M192" i="54"/>
  <c r="K192" i="54"/>
  <c r="I192" i="54"/>
  <c r="G192" i="54"/>
  <c r="O191" i="54"/>
  <c r="M191" i="54"/>
  <c r="K191" i="54"/>
  <c r="I191" i="54"/>
  <c r="G191" i="54"/>
  <c r="O190" i="54"/>
  <c r="M190" i="54"/>
  <c r="K190" i="54"/>
  <c r="I190" i="54"/>
  <c r="G190" i="54"/>
  <c r="S190" i="54" s="1"/>
  <c r="O189" i="54"/>
  <c r="M189" i="54"/>
  <c r="K189" i="54"/>
  <c r="I189" i="54"/>
  <c r="G189" i="54"/>
  <c r="S189" i="54" s="1"/>
  <c r="O188" i="54"/>
  <c r="M188" i="54"/>
  <c r="K188" i="54"/>
  <c r="I188" i="54"/>
  <c r="G188" i="54"/>
  <c r="O187" i="54"/>
  <c r="M187" i="54"/>
  <c r="K187" i="54"/>
  <c r="I187" i="54"/>
  <c r="G187" i="54"/>
  <c r="S187" i="54" s="1"/>
  <c r="O186" i="54"/>
  <c r="M186" i="54"/>
  <c r="K186" i="54"/>
  <c r="I186" i="54"/>
  <c r="G186" i="54"/>
  <c r="O185" i="54"/>
  <c r="M185" i="54"/>
  <c r="K185" i="54"/>
  <c r="I185" i="54"/>
  <c r="G185" i="54"/>
  <c r="O184" i="54"/>
  <c r="M184" i="54"/>
  <c r="K184" i="54"/>
  <c r="I184" i="54"/>
  <c r="G184" i="54"/>
  <c r="S184" i="54" s="1"/>
  <c r="O183" i="54"/>
  <c r="M183" i="54"/>
  <c r="K183" i="54"/>
  <c r="I183" i="54"/>
  <c r="G183" i="54"/>
  <c r="S183" i="54" s="1"/>
  <c r="O182" i="54"/>
  <c r="M182" i="54"/>
  <c r="K182" i="54"/>
  <c r="I182" i="54"/>
  <c r="G182" i="54"/>
  <c r="S182" i="54" s="1"/>
  <c r="O181" i="54"/>
  <c r="M181" i="54"/>
  <c r="K181" i="54"/>
  <c r="I181" i="54"/>
  <c r="G181" i="54"/>
  <c r="O180" i="54"/>
  <c r="M180" i="54"/>
  <c r="K180" i="54"/>
  <c r="I180" i="54"/>
  <c r="G180" i="54"/>
  <c r="S180" i="54" s="1"/>
  <c r="O179" i="54"/>
  <c r="M179" i="54"/>
  <c r="K179" i="54"/>
  <c r="I179" i="54"/>
  <c r="G179" i="54"/>
  <c r="O178" i="54"/>
  <c r="M178" i="54"/>
  <c r="K178" i="54"/>
  <c r="I178" i="54"/>
  <c r="G178" i="54"/>
  <c r="S178" i="54" s="1"/>
  <c r="O177" i="54"/>
  <c r="M177" i="54"/>
  <c r="K177" i="54"/>
  <c r="I177" i="54"/>
  <c r="G177" i="54"/>
  <c r="S177" i="54" s="1"/>
  <c r="O176" i="54"/>
  <c r="M176" i="54"/>
  <c r="K176" i="54"/>
  <c r="I176" i="54"/>
  <c r="G176" i="54"/>
  <c r="S176" i="54" s="1"/>
  <c r="O175" i="54"/>
  <c r="M175" i="54"/>
  <c r="K175" i="54"/>
  <c r="I175" i="54"/>
  <c r="G175" i="54"/>
  <c r="O174" i="54"/>
  <c r="M174" i="54"/>
  <c r="K174" i="54"/>
  <c r="I174" i="54"/>
  <c r="G174" i="54"/>
  <c r="O173" i="54"/>
  <c r="M173" i="54"/>
  <c r="K173" i="54"/>
  <c r="I173" i="54"/>
  <c r="G173" i="54"/>
  <c r="S173" i="54" s="1"/>
  <c r="O172" i="54"/>
  <c r="M172" i="54"/>
  <c r="K172" i="54"/>
  <c r="I172" i="54"/>
  <c r="G172" i="54"/>
  <c r="O171" i="54"/>
  <c r="M171" i="54"/>
  <c r="K171" i="54"/>
  <c r="I171" i="54"/>
  <c r="G171" i="54"/>
  <c r="O170" i="54"/>
  <c r="M170" i="54"/>
  <c r="K170" i="54"/>
  <c r="I170" i="54"/>
  <c r="G170" i="54"/>
  <c r="O169" i="54"/>
  <c r="M169" i="54"/>
  <c r="K169" i="54"/>
  <c r="I169" i="54"/>
  <c r="G169" i="54"/>
  <c r="S169" i="54" s="1"/>
  <c r="O167" i="54"/>
  <c r="M167" i="54"/>
  <c r="K167" i="54"/>
  <c r="I167" i="54"/>
  <c r="G167" i="54"/>
  <c r="O166" i="54"/>
  <c r="M166" i="54"/>
  <c r="K166" i="54"/>
  <c r="I166" i="54"/>
  <c r="G166" i="54"/>
  <c r="S166" i="54" s="1"/>
  <c r="O165" i="54"/>
  <c r="M165" i="54"/>
  <c r="K165" i="54"/>
  <c r="I165" i="54"/>
  <c r="G165" i="54"/>
  <c r="O164" i="54"/>
  <c r="M164" i="54"/>
  <c r="K164" i="54"/>
  <c r="I164" i="54"/>
  <c r="G164" i="54"/>
  <c r="S164" i="54" s="1"/>
  <c r="O163" i="54"/>
  <c r="M163" i="54"/>
  <c r="K163" i="54"/>
  <c r="I163" i="54"/>
  <c r="G163" i="54"/>
  <c r="O162" i="54"/>
  <c r="M162" i="54"/>
  <c r="K162" i="54"/>
  <c r="I162" i="54"/>
  <c r="G162" i="54"/>
  <c r="O161" i="54"/>
  <c r="M161" i="54"/>
  <c r="K161" i="54"/>
  <c r="I161" i="54"/>
  <c r="G161" i="54"/>
  <c r="O160" i="54"/>
  <c r="M160" i="54"/>
  <c r="K160" i="54"/>
  <c r="I160" i="54"/>
  <c r="G160" i="54"/>
  <c r="S160" i="54" s="1"/>
  <c r="O159" i="54"/>
  <c r="M159" i="54"/>
  <c r="K159" i="54"/>
  <c r="I159" i="54"/>
  <c r="G159" i="54"/>
  <c r="O158" i="54"/>
  <c r="M158" i="54"/>
  <c r="K158" i="54"/>
  <c r="I158" i="54"/>
  <c r="G158" i="54"/>
  <c r="S158" i="54" s="1"/>
  <c r="O157" i="54"/>
  <c r="M157" i="54"/>
  <c r="K157" i="54"/>
  <c r="I157" i="54"/>
  <c r="G157" i="54"/>
  <c r="O156" i="54"/>
  <c r="M156" i="54"/>
  <c r="K156" i="54"/>
  <c r="I156" i="54"/>
  <c r="G156" i="54"/>
  <c r="S156" i="54" s="1"/>
  <c r="O155" i="54"/>
  <c r="M155" i="54"/>
  <c r="K155" i="54"/>
  <c r="I155" i="54"/>
  <c r="G155" i="54"/>
  <c r="S155" i="54" s="1"/>
  <c r="O154" i="54"/>
  <c r="M154" i="54"/>
  <c r="K154" i="54"/>
  <c r="I154" i="54"/>
  <c r="G154" i="54"/>
  <c r="S154" i="54" s="1"/>
  <c r="O153" i="54"/>
  <c r="M153" i="54"/>
  <c r="K153" i="54"/>
  <c r="I153" i="54"/>
  <c r="G153" i="54"/>
  <c r="S153" i="54" s="1"/>
  <c r="O152" i="54"/>
  <c r="M152" i="54"/>
  <c r="K152" i="54"/>
  <c r="I152" i="54"/>
  <c r="G152" i="54"/>
  <c r="O151" i="54"/>
  <c r="M151" i="54"/>
  <c r="K151" i="54"/>
  <c r="I151" i="54"/>
  <c r="G151" i="54"/>
  <c r="S151" i="54" s="1"/>
  <c r="O150" i="54"/>
  <c r="M150" i="54"/>
  <c r="K150" i="54"/>
  <c r="I150" i="54"/>
  <c r="G150" i="54"/>
  <c r="S150" i="54" s="1"/>
  <c r="O149" i="54"/>
  <c r="M149" i="54"/>
  <c r="K149" i="54"/>
  <c r="I149" i="54"/>
  <c r="G149" i="54"/>
  <c r="S149" i="54" s="1"/>
  <c r="O148" i="54"/>
  <c r="M148" i="54"/>
  <c r="K148" i="54"/>
  <c r="I148" i="54"/>
  <c r="G148" i="54"/>
  <c r="O147" i="54"/>
  <c r="M147" i="54"/>
  <c r="K147" i="54"/>
  <c r="I147" i="54"/>
  <c r="G147" i="54"/>
  <c r="O146" i="54"/>
  <c r="M146" i="54"/>
  <c r="K146" i="54"/>
  <c r="I146" i="54"/>
  <c r="G146" i="54"/>
  <c r="I145" i="54"/>
  <c r="G145" i="54"/>
  <c r="O144" i="54"/>
  <c r="M144" i="54"/>
  <c r="K144" i="54"/>
  <c r="I144" i="54"/>
  <c r="G144" i="54"/>
  <c r="O143" i="54"/>
  <c r="M143" i="54"/>
  <c r="K143" i="54"/>
  <c r="I143" i="54"/>
  <c r="G143" i="54"/>
  <c r="O142" i="54"/>
  <c r="M142" i="54"/>
  <c r="K142" i="54"/>
  <c r="I142" i="54"/>
  <c r="G142" i="54"/>
  <c r="O141" i="54"/>
  <c r="M141" i="54"/>
  <c r="K141" i="54"/>
  <c r="I141" i="54"/>
  <c r="G141" i="54"/>
  <c r="S141" i="54" s="1"/>
  <c r="O140" i="54"/>
  <c r="M140" i="54"/>
  <c r="K140" i="54"/>
  <c r="I140" i="54"/>
  <c r="G140" i="54"/>
  <c r="O139" i="54"/>
  <c r="M139" i="54"/>
  <c r="K139" i="54"/>
  <c r="I139" i="54"/>
  <c r="G139" i="54"/>
  <c r="S139" i="54" s="1"/>
  <c r="O138" i="54"/>
  <c r="M138" i="54"/>
  <c r="K138" i="54"/>
  <c r="I138" i="54"/>
  <c r="G138" i="54"/>
  <c r="O137" i="54"/>
  <c r="M137" i="54"/>
  <c r="K137" i="54"/>
  <c r="I137" i="54"/>
  <c r="G137" i="54"/>
  <c r="S137" i="54" s="1"/>
  <c r="O136" i="54"/>
  <c r="M136" i="54"/>
  <c r="K136" i="54"/>
  <c r="I136" i="54"/>
  <c r="G136" i="54"/>
  <c r="S136" i="54" s="1"/>
  <c r="O135" i="54"/>
  <c r="M135" i="54"/>
  <c r="K135" i="54"/>
  <c r="I135" i="54"/>
  <c r="G135" i="54"/>
  <c r="S135" i="54" s="1"/>
  <c r="O134" i="54"/>
  <c r="M134" i="54"/>
  <c r="K134" i="54"/>
  <c r="I134" i="54"/>
  <c r="G134" i="54"/>
  <c r="O133" i="54"/>
  <c r="M133" i="54"/>
  <c r="K133" i="54"/>
  <c r="I133" i="54"/>
  <c r="G133" i="54"/>
  <c r="S133" i="54" s="1"/>
  <c r="O132" i="54"/>
  <c r="M132" i="54"/>
  <c r="K132" i="54"/>
  <c r="I132" i="54"/>
  <c r="G132" i="54"/>
  <c r="S132" i="54" s="1"/>
  <c r="O131" i="54"/>
  <c r="M131" i="54"/>
  <c r="K131" i="54"/>
  <c r="I131" i="54"/>
  <c r="G131" i="54"/>
  <c r="O130" i="54"/>
  <c r="M130" i="54"/>
  <c r="K130" i="54"/>
  <c r="I130" i="54"/>
  <c r="G130" i="54"/>
  <c r="O129" i="54"/>
  <c r="M129" i="54"/>
  <c r="K129" i="54"/>
  <c r="I129" i="54"/>
  <c r="G129" i="54"/>
  <c r="S129" i="54" s="1"/>
  <c r="O128" i="54"/>
  <c r="M128" i="54"/>
  <c r="K128" i="54"/>
  <c r="I128" i="54"/>
  <c r="G128" i="54"/>
  <c r="S128" i="54" s="1"/>
  <c r="O127" i="54"/>
  <c r="M127" i="54"/>
  <c r="K127" i="54"/>
  <c r="I127" i="54"/>
  <c r="G127" i="54"/>
  <c r="S127" i="54" s="1"/>
  <c r="O126" i="54"/>
  <c r="M126" i="54"/>
  <c r="K126" i="54"/>
  <c r="I126" i="54"/>
  <c r="G126" i="54"/>
  <c r="O125" i="54"/>
  <c r="M125" i="54"/>
  <c r="K125" i="54"/>
  <c r="I125" i="54"/>
  <c r="G125" i="54"/>
  <c r="O124" i="54"/>
  <c r="M124" i="54"/>
  <c r="K124" i="54"/>
  <c r="I124" i="54"/>
  <c r="G124" i="54"/>
  <c r="O123" i="54"/>
  <c r="M123" i="54"/>
  <c r="K123" i="54"/>
  <c r="I123" i="54"/>
  <c r="G123" i="54"/>
  <c r="O122" i="54"/>
  <c r="M122" i="54"/>
  <c r="K122" i="54"/>
  <c r="I122" i="54"/>
  <c r="G122" i="54"/>
  <c r="S122" i="54" s="1"/>
  <c r="O121" i="54"/>
  <c r="M121" i="54"/>
  <c r="K121" i="54"/>
  <c r="I121" i="54"/>
  <c r="G121" i="54"/>
  <c r="S121" i="54" s="1"/>
  <c r="O120" i="54"/>
  <c r="M120" i="54"/>
  <c r="K120" i="54"/>
  <c r="I120" i="54"/>
  <c r="G120" i="54"/>
  <c r="S120" i="54" s="1"/>
  <c r="O119" i="54"/>
  <c r="M119" i="54"/>
  <c r="K119" i="54"/>
  <c r="I119" i="54"/>
  <c r="G119" i="54"/>
  <c r="O118" i="54"/>
  <c r="M118" i="54"/>
  <c r="K118" i="54"/>
  <c r="I118" i="54"/>
  <c r="G118" i="54"/>
  <c r="O117" i="54"/>
  <c r="M117" i="54"/>
  <c r="K117" i="54"/>
  <c r="I117" i="54"/>
  <c r="G117" i="54"/>
  <c r="O116" i="54"/>
  <c r="M116" i="54"/>
  <c r="K116" i="54"/>
  <c r="I116" i="54"/>
  <c r="G116" i="54"/>
  <c r="S116" i="54" s="1"/>
  <c r="O115" i="54"/>
  <c r="M115" i="54"/>
  <c r="K115" i="54"/>
  <c r="I115" i="54"/>
  <c r="G115" i="54"/>
  <c r="P115" i="54" s="1"/>
  <c r="O114" i="54"/>
  <c r="M114" i="54"/>
  <c r="K114" i="54"/>
  <c r="I114" i="54"/>
  <c r="G114" i="54"/>
  <c r="O113" i="54"/>
  <c r="M113" i="54"/>
  <c r="K113" i="54"/>
  <c r="I113" i="54"/>
  <c r="G113" i="54"/>
  <c r="O112" i="54"/>
  <c r="M112" i="54"/>
  <c r="K112" i="54"/>
  <c r="I112" i="54"/>
  <c r="G112" i="54"/>
  <c r="O111" i="54"/>
  <c r="M111" i="54"/>
  <c r="K111" i="54"/>
  <c r="I111" i="54"/>
  <c r="G111" i="54"/>
  <c r="O110" i="54"/>
  <c r="M110" i="54"/>
  <c r="K110" i="54"/>
  <c r="I110" i="54"/>
  <c r="G110" i="54"/>
  <c r="O109" i="54"/>
  <c r="M109" i="54"/>
  <c r="K109" i="54"/>
  <c r="I109" i="54"/>
  <c r="G109" i="54"/>
  <c r="O108" i="54"/>
  <c r="M108" i="54"/>
  <c r="K108" i="54"/>
  <c r="I108" i="54"/>
  <c r="G108" i="54"/>
  <c r="O107" i="54"/>
  <c r="M107" i="54"/>
  <c r="K107" i="54"/>
  <c r="I107" i="54"/>
  <c r="G107" i="54"/>
  <c r="O106" i="54"/>
  <c r="M106" i="54"/>
  <c r="K106" i="54"/>
  <c r="I106" i="54"/>
  <c r="G106" i="54"/>
  <c r="S106" i="54" s="1"/>
  <c r="O105" i="54"/>
  <c r="M105" i="54"/>
  <c r="K105" i="54"/>
  <c r="I105" i="54"/>
  <c r="G105" i="54"/>
  <c r="O104" i="54"/>
  <c r="M104" i="54"/>
  <c r="K104" i="54"/>
  <c r="I104" i="54"/>
  <c r="G104" i="54"/>
  <c r="O103" i="54"/>
  <c r="M103" i="54"/>
  <c r="K103" i="54"/>
  <c r="I103" i="54"/>
  <c r="G103" i="54"/>
  <c r="S103" i="54" s="1"/>
  <c r="O102" i="54"/>
  <c r="M102" i="54"/>
  <c r="K102" i="54"/>
  <c r="I102" i="54"/>
  <c r="G102" i="54"/>
  <c r="S102" i="54" s="1"/>
  <c r="O101" i="54"/>
  <c r="M101" i="54"/>
  <c r="K101" i="54"/>
  <c r="I101" i="54"/>
  <c r="G101" i="54"/>
  <c r="O100" i="54"/>
  <c r="M100" i="54"/>
  <c r="K100" i="54"/>
  <c r="I100" i="54"/>
  <c r="G100" i="54"/>
  <c r="O99" i="54"/>
  <c r="M99" i="54"/>
  <c r="K99" i="54"/>
  <c r="I99" i="54"/>
  <c r="G99" i="54"/>
  <c r="O98" i="54"/>
  <c r="M98" i="54"/>
  <c r="K98" i="54"/>
  <c r="I98" i="54"/>
  <c r="G98" i="54"/>
  <c r="M97" i="54"/>
  <c r="K97" i="54"/>
  <c r="I97" i="54"/>
  <c r="G97" i="54"/>
  <c r="P97" i="54" s="1"/>
  <c r="O96" i="54"/>
  <c r="M96" i="54"/>
  <c r="K96" i="54"/>
  <c r="I96" i="54"/>
  <c r="G96" i="54"/>
  <c r="O95" i="54"/>
  <c r="M95" i="54"/>
  <c r="K95" i="54"/>
  <c r="I95" i="54"/>
  <c r="G95" i="54"/>
  <c r="S95" i="54" s="1"/>
  <c r="O94" i="54"/>
  <c r="M94" i="54"/>
  <c r="K94" i="54"/>
  <c r="I94" i="54"/>
  <c r="G94" i="54"/>
  <c r="O93" i="54"/>
  <c r="M93" i="54"/>
  <c r="K93" i="54"/>
  <c r="I93" i="54"/>
  <c r="G93" i="54"/>
  <c r="O92" i="54"/>
  <c r="M92" i="54"/>
  <c r="K92" i="54"/>
  <c r="I92" i="54"/>
  <c r="G92" i="54"/>
  <c r="O91" i="54"/>
  <c r="M91" i="54"/>
  <c r="K91" i="54"/>
  <c r="I91" i="54"/>
  <c r="G91" i="54"/>
  <c r="S91" i="54" s="1"/>
  <c r="O90" i="54"/>
  <c r="M90" i="54"/>
  <c r="K90" i="54"/>
  <c r="I90" i="54"/>
  <c r="G90" i="54"/>
  <c r="O89" i="54"/>
  <c r="M89" i="54"/>
  <c r="K89" i="54"/>
  <c r="I89" i="54"/>
  <c r="G89" i="54"/>
  <c r="O88" i="54"/>
  <c r="M88" i="54"/>
  <c r="K88" i="54"/>
  <c r="I88" i="54"/>
  <c r="G88" i="54"/>
  <c r="S88" i="54" s="1"/>
  <c r="O87" i="54"/>
  <c r="M87" i="54"/>
  <c r="K87" i="54"/>
  <c r="I87" i="54"/>
  <c r="G87" i="54"/>
  <c r="S87" i="54" s="1"/>
  <c r="O86" i="54"/>
  <c r="M86" i="54"/>
  <c r="K86" i="54"/>
  <c r="I86" i="54"/>
  <c r="G86" i="54"/>
  <c r="O85" i="54"/>
  <c r="M85" i="54"/>
  <c r="K85" i="54"/>
  <c r="I85" i="54"/>
  <c r="G85" i="54"/>
  <c r="O84" i="54"/>
  <c r="M84" i="54"/>
  <c r="K84" i="54"/>
  <c r="I84" i="54"/>
  <c r="G84" i="54"/>
  <c r="O83" i="54"/>
  <c r="M83" i="54"/>
  <c r="K83" i="54"/>
  <c r="I83" i="54"/>
  <c r="G83" i="54"/>
  <c r="O82" i="54"/>
  <c r="M82" i="54"/>
  <c r="K82" i="54"/>
  <c r="I82" i="54"/>
  <c r="G82" i="54"/>
  <c r="O81" i="54"/>
  <c r="M81" i="54"/>
  <c r="K81" i="54"/>
  <c r="I81" i="54"/>
  <c r="G81" i="54"/>
  <c r="S81" i="54" s="1"/>
  <c r="O80" i="54"/>
  <c r="M80" i="54"/>
  <c r="K80" i="54"/>
  <c r="I80" i="54"/>
  <c r="G80" i="54"/>
  <c r="O79" i="54"/>
  <c r="M79" i="54"/>
  <c r="K79" i="54"/>
  <c r="I79" i="54"/>
  <c r="G79" i="54"/>
  <c r="S79" i="54" s="1"/>
  <c r="O78" i="54"/>
  <c r="M78" i="54"/>
  <c r="K78" i="54"/>
  <c r="I78" i="54"/>
  <c r="G78" i="54"/>
  <c r="O77" i="54"/>
  <c r="M77" i="54"/>
  <c r="K77" i="54"/>
  <c r="I77" i="54"/>
  <c r="G77" i="54"/>
  <c r="O76" i="54"/>
  <c r="M76" i="54"/>
  <c r="K76" i="54"/>
  <c r="I76" i="54"/>
  <c r="G76" i="54"/>
  <c r="O75" i="54"/>
  <c r="M75" i="54"/>
  <c r="K75" i="54"/>
  <c r="I75" i="54"/>
  <c r="G75" i="54"/>
  <c r="O74" i="54"/>
  <c r="M74" i="54"/>
  <c r="K74" i="54"/>
  <c r="I74" i="54"/>
  <c r="G74" i="54"/>
  <c r="S74" i="54" s="1"/>
  <c r="O73" i="54"/>
  <c r="M73" i="54"/>
  <c r="K73" i="54"/>
  <c r="I73" i="54"/>
  <c r="G73" i="54"/>
  <c r="O72" i="54"/>
  <c r="M72" i="54"/>
  <c r="K72" i="54"/>
  <c r="I72" i="54"/>
  <c r="G72" i="54"/>
  <c r="S72" i="54" s="1"/>
  <c r="O71" i="54"/>
  <c r="M71" i="54"/>
  <c r="K71" i="54"/>
  <c r="I71" i="54"/>
  <c r="G71" i="54"/>
  <c r="S71" i="54" s="1"/>
  <c r="O70" i="54"/>
  <c r="M70" i="54"/>
  <c r="K70" i="54"/>
  <c r="I70" i="54"/>
  <c r="G70" i="54"/>
  <c r="P70" i="54" s="1"/>
  <c r="O69" i="54"/>
  <c r="M69" i="54"/>
  <c r="K69" i="54"/>
  <c r="I69" i="54"/>
  <c r="G69" i="54"/>
  <c r="P69" i="54" s="1"/>
  <c r="O68" i="54"/>
  <c r="M68" i="54"/>
  <c r="K68" i="54"/>
  <c r="I68" i="54"/>
  <c r="G68" i="54"/>
  <c r="O67" i="54"/>
  <c r="M67" i="54"/>
  <c r="K67" i="54"/>
  <c r="I67" i="54"/>
  <c r="G67" i="54"/>
  <c r="S67" i="54" s="1"/>
  <c r="O66" i="54"/>
  <c r="M66" i="54"/>
  <c r="K66" i="54"/>
  <c r="I66" i="54"/>
  <c r="G66" i="54"/>
  <c r="S66" i="54" s="1"/>
  <c r="O65" i="54"/>
  <c r="M65" i="54"/>
  <c r="K65" i="54"/>
  <c r="I65" i="54"/>
  <c r="G65" i="54"/>
  <c r="S65" i="54" s="1"/>
  <c r="O64" i="54"/>
  <c r="M64" i="54"/>
  <c r="K64" i="54"/>
  <c r="I64" i="54"/>
  <c r="G64" i="54"/>
  <c r="S64" i="54" s="1"/>
  <c r="O63" i="54"/>
  <c r="M63" i="54"/>
  <c r="K63" i="54"/>
  <c r="I63" i="54"/>
  <c r="G63" i="54"/>
  <c r="O62" i="54"/>
  <c r="M62" i="54"/>
  <c r="K62" i="54"/>
  <c r="I62" i="54"/>
  <c r="G62" i="54"/>
  <c r="O61" i="54"/>
  <c r="M61" i="54"/>
  <c r="K61" i="54"/>
  <c r="I61" i="54"/>
  <c r="G61" i="54"/>
  <c r="O60" i="54"/>
  <c r="M60" i="54"/>
  <c r="K60" i="54"/>
  <c r="I60" i="54"/>
  <c r="G60" i="54"/>
  <c r="P60" i="54" s="1"/>
  <c r="O59" i="54"/>
  <c r="M59" i="54"/>
  <c r="K59" i="54"/>
  <c r="I59" i="54"/>
  <c r="G59" i="54"/>
  <c r="S59" i="54" s="1"/>
  <c r="O58" i="54"/>
  <c r="M58" i="54"/>
  <c r="K58" i="54"/>
  <c r="I58" i="54"/>
  <c r="G58" i="54"/>
  <c r="S58" i="54" s="1"/>
  <c r="O57" i="54"/>
  <c r="M57" i="54"/>
  <c r="K57" i="54"/>
  <c r="I57" i="54"/>
  <c r="G57" i="54"/>
  <c r="O56" i="54"/>
  <c r="M56" i="54"/>
  <c r="K56" i="54"/>
  <c r="I56" i="54"/>
  <c r="G56" i="54"/>
  <c r="O55" i="54"/>
  <c r="M55" i="54"/>
  <c r="K55" i="54"/>
  <c r="I55" i="54"/>
  <c r="G55" i="54"/>
  <c r="O54" i="54"/>
  <c r="M54" i="54"/>
  <c r="K54" i="54"/>
  <c r="I54" i="54"/>
  <c r="G54" i="54"/>
  <c r="O53" i="54"/>
  <c r="M53" i="54"/>
  <c r="K53" i="54"/>
  <c r="I53" i="54"/>
  <c r="G53" i="54"/>
  <c r="P53" i="54" s="1"/>
  <c r="O52" i="54"/>
  <c r="M52" i="54"/>
  <c r="K52" i="54"/>
  <c r="I52" i="54"/>
  <c r="G52" i="54"/>
  <c r="O51" i="54"/>
  <c r="M51" i="54"/>
  <c r="K51" i="54"/>
  <c r="I51" i="54"/>
  <c r="G51" i="54"/>
  <c r="O50" i="54"/>
  <c r="M50" i="54"/>
  <c r="K50" i="54"/>
  <c r="I50" i="54"/>
  <c r="G50" i="54"/>
  <c r="O49" i="54"/>
  <c r="M49" i="54"/>
  <c r="K49" i="54"/>
  <c r="I49" i="54"/>
  <c r="G49" i="54"/>
  <c r="S49" i="54" s="1"/>
  <c r="O48" i="54"/>
  <c r="M48" i="54"/>
  <c r="K48" i="54"/>
  <c r="I48" i="54"/>
  <c r="G48" i="54"/>
  <c r="O47" i="54"/>
  <c r="M47" i="54"/>
  <c r="K47" i="54"/>
  <c r="I47" i="54"/>
  <c r="G47" i="54"/>
  <c r="O46" i="54"/>
  <c r="M46" i="54"/>
  <c r="K46" i="54"/>
  <c r="I46" i="54"/>
  <c r="G46" i="54"/>
  <c r="O45" i="54"/>
  <c r="M45" i="54"/>
  <c r="K45" i="54"/>
  <c r="I45" i="54"/>
  <c r="G45" i="54"/>
  <c r="S45" i="54" s="1"/>
  <c r="O44" i="54"/>
  <c r="M44" i="54"/>
  <c r="K44" i="54"/>
  <c r="I44" i="54"/>
  <c r="G44" i="54"/>
  <c r="O43" i="54"/>
  <c r="M43" i="54"/>
  <c r="K43" i="54"/>
  <c r="I43" i="54"/>
  <c r="G43" i="54"/>
  <c r="O42" i="54"/>
  <c r="M42" i="54"/>
  <c r="K42" i="54"/>
  <c r="I42" i="54"/>
  <c r="G42" i="54"/>
  <c r="S42" i="54" s="1"/>
  <c r="O41" i="54"/>
  <c r="M41" i="54"/>
  <c r="K41" i="54"/>
  <c r="I41" i="54"/>
  <c r="G41" i="54"/>
  <c r="S41" i="54" s="1"/>
  <c r="O40" i="54"/>
  <c r="M40" i="54"/>
  <c r="K40" i="54"/>
  <c r="I40" i="54"/>
  <c r="G40" i="54"/>
  <c r="O39" i="54"/>
  <c r="M39" i="54"/>
  <c r="K39" i="54"/>
  <c r="I39" i="54"/>
  <c r="G39" i="54"/>
  <c r="O38" i="54"/>
  <c r="M38" i="54"/>
  <c r="K38" i="54"/>
  <c r="I38" i="54"/>
  <c r="G38" i="54"/>
  <c r="S38" i="54" s="1"/>
  <c r="O37" i="54"/>
  <c r="M37" i="54"/>
  <c r="K37" i="54"/>
  <c r="I37" i="54"/>
  <c r="G37" i="54"/>
  <c r="S37" i="54" s="1"/>
  <c r="O36" i="54"/>
  <c r="M36" i="54"/>
  <c r="K36" i="54"/>
  <c r="P36" i="54" s="1"/>
  <c r="O35" i="54"/>
  <c r="M35" i="54"/>
  <c r="K35" i="54"/>
  <c r="I35" i="54"/>
  <c r="G35" i="54"/>
  <c r="O34" i="54"/>
  <c r="M34" i="54"/>
  <c r="Q34" i="54" s="1"/>
  <c r="O33" i="54"/>
  <c r="M33" i="54"/>
  <c r="K33" i="54"/>
  <c r="I33" i="54"/>
  <c r="G33" i="54"/>
  <c r="S33" i="54" s="1"/>
  <c r="O32" i="54"/>
  <c r="M32" i="54"/>
  <c r="K32" i="54"/>
  <c r="I32" i="54"/>
  <c r="G32" i="54"/>
  <c r="S32" i="54" s="1"/>
  <c r="O31" i="54"/>
  <c r="M31" i="54"/>
  <c r="K31" i="54"/>
  <c r="I31" i="54"/>
  <c r="G31" i="54"/>
  <c r="S31" i="54" s="1"/>
  <c r="O30" i="54"/>
  <c r="M30" i="54"/>
  <c r="K30" i="54"/>
  <c r="I30" i="54"/>
  <c r="G30" i="54"/>
  <c r="P30" i="54" s="1"/>
  <c r="O29" i="54"/>
  <c r="M29" i="54"/>
  <c r="K29" i="54"/>
  <c r="I29" i="54"/>
  <c r="G29" i="54"/>
  <c r="S29" i="54" s="1"/>
  <c r="O28" i="54"/>
  <c r="M28" i="54"/>
  <c r="K28" i="54"/>
  <c r="I28" i="54"/>
  <c r="G28" i="54"/>
  <c r="O27" i="54"/>
  <c r="M27" i="54"/>
  <c r="K27" i="54"/>
  <c r="I27" i="54"/>
  <c r="G27" i="54"/>
  <c r="O26" i="54"/>
  <c r="M26" i="54"/>
  <c r="K26" i="54"/>
  <c r="I26" i="54"/>
  <c r="G26" i="54"/>
  <c r="O25" i="54"/>
  <c r="M25" i="54"/>
  <c r="K25" i="54"/>
  <c r="I25" i="54"/>
  <c r="G25" i="54"/>
  <c r="S25" i="54" s="1"/>
  <c r="O24" i="54"/>
  <c r="M24" i="54"/>
  <c r="K24" i="54"/>
  <c r="I24" i="54"/>
  <c r="G24" i="54"/>
  <c r="S24" i="54" s="1"/>
  <c r="O23" i="54"/>
  <c r="M23" i="54"/>
  <c r="K23" i="54"/>
  <c r="I23" i="54"/>
  <c r="G23" i="54"/>
  <c r="O22" i="54"/>
  <c r="M22" i="54"/>
  <c r="K22" i="54"/>
  <c r="I22" i="54"/>
  <c r="G22" i="54"/>
  <c r="O21" i="54"/>
  <c r="M21" i="54"/>
  <c r="K21" i="54"/>
  <c r="I21" i="54"/>
  <c r="G21" i="54"/>
  <c r="S21" i="54" s="1"/>
  <c r="O20" i="54"/>
  <c r="M20" i="54"/>
  <c r="K20" i="54"/>
  <c r="I20" i="54"/>
  <c r="G20" i="54"/>
  <c r="S20" i="54" s="1"/>
  <c r="O19" i="54"/>
  <c r="M19" i="54"/>
  <c r="K19" i="54"/>
  <c r="I19" i="54"/>
  <c r="G19" i="54"/>
  <c r="P19" i="54" s="1"/>
  <c r="O18" i="54"/>
  <c r="M18" i="54"/>
  <c r="K18" i="54"/>
  <c r="I18" i="54"/>
  <c r="G18" i="54"/>
  <c r="S18" i="54" s="1"/>
  <c r="O17" i="54"/>
  <c r="M17" i="54"/>
  <c r="K17" i="54"/>
  <c r="I17" i="54"/>
  <c r="G17" i="54"/>
  <c r="O16" i="54"/>
  <c r="M16" i="54"/>
  <c r="K16" i="54"/>
  <c r="I16" i="54"/>
  <c r="G16" i="54"/>
  <c r="O15" i="54"/>
  <c r="M15" i="54"/>
  <c r="K15" i="54"/>
  <c r="I15" i="54"/>
  <c r="G15" i="54"/>
  <c r="O14" i="54"/>
  <c r="M14" i="54"/>
  <c r="K14" i="54"/>
  <c r="I14" i="54"/>
  <c r="G14" i="54"/>
  <c r="O13" i="54"/>
  <c r="M13" i="54"/>
  <c r="K13" i="54"/>
  <c r="I13" i="54"/>
  <c r="G13" i="54"/>
  <c r="O12" i="54"/>
  <c r="M12" i="54"/>
  <c r="K12" i="54"/>
  <c r="I12" i="54"/>
  <c r="G12" i="54"/>
  <c r="O11" i="54"/>
  <c r="M11" i="54"/>
  <c r="K11" i="54"/>
  <c r="I11" i="54"/>
  <c r="G11" i="54"/>
  <c r="S11" i="54" s="1"/>
  <c r="O10" i="54"/>
  <c r="M10" i="54"/>
  <c r="K10" i="54"/>
  <c r="I10" i="54"/>
  <c r="G10" i="54"/>
  <c r="S10" i="54" s="1"/>
  <c r="O9" i="54"/>
  <c r="M9" i="54"/>
  <c r="K9" i="54"/>
  <c r="I9" i="54"/>
  <c r="G9" i="54"/>
  <c r="S9" i="54" s="1"/>
  <c r="O8" i="54"/>
  <c r="M8" i="54"/>
  <c r="K8" i="54"/>
  <c r="I8" i="54"/>
  <c r="G8" i="54"/>
  <c r="S8" i="54" s="1"/>
  <c r="A8" i="54"/>
  <c r="A9" i="54" s="1"/>
  <c r="A10" i="54" s="1"/>
  <c r="A11" i="54" s="1"/>
  <c r="A12" i="54" s="1"/>
  <c r="A13" i="54" s="1"/>
  <c r="A14" i="54" s="1"/>
  <c r="A15" i="54" s="1"/>
  <c r="A16" i="54" s="1"/>
  <c r="A17" i="54" s="1"/>
  <c r="A18" i="54" s="1"/>
  <c r="A19" i="54" s="1"/>
  <c r="A20" i="54" s="1"/>
  <c r="A21" i="54" s="1"/>
  <c r="A22" i="54" s="1"/>
  <c r="A23" i="54" s="1"/>
  <c r="A24" i="54" s="1"/>
  <c r="A25" i="54" s="1"/>
  <c r="A26" i="54" s="1"/>
  <c r="A27" i="54" s="1"/>
  <c r="A28" i="54" s="1"/>
  <c r="A29" i="54" s="1"/>
  <c r="A30" i="54" s="1"/>
  <c r="A31" i="54" s="1"/>
  <c r="A32" i="54" s="1"/>
  <c r="A33" i="54" s="1"/>
  <c r="A34" i="54" s="1"/>
  <c r="A35" i="54" s="1"/>
  <c r="A36" i="54" s="1"/>
  <c r="A37" i="54" s="1"/>
  <c r="A38" i="54" s="1"/>
  <c r="A39" i="54" s="1"/>
  <c r="A40" i="54" s="1"/>
  <c r="A41" i="54" s="1"/>
  <c r="A42" i="54" s="1"/>
  <c r="A43" i="54" s="1"/>
  <c r="A44" i="54" s="1"/>
  <c r="A45" i="54" s="1"/>
  <c r="A46" i="54" s="1"/>
  <c r="A47" i="54" s="1"/>
  <c r="A48" i="54" s="1"/>
  <c r="A49" i="54" s="1"/>
  <c r="A50" i="54" s="1"/>
  <c r="A51" i="54" s="1"/>
  <c r="A52" i="54" s="1"/>
  <c r="A53" i="54" s="1"/>
  <c r="A54" i="54" s="1"/>
  <c r="A55" i="54" s="1"/>
  <c r="A56" i="54" s="1"/>
  <c r="A57" i="54" s="1"/>
  <c r="A58" i="54" s="1"/>
  <c r="A59" i="54" s="1"/>
  <c r="A60" i="54" s="1"/>
  <c r="A61" i="54" s="1"/>
  <c r="A62" i="54" s="1"/>
  <c r="A63" i="54" s="1"/>
  <c r="A64" i="54" s="1"/>
  <c r="A65" i="54" s="1"/>
  <c r="A66" i="54" s="1"/>
  <c r="A67" i="54" s="1"/>
  <c r="A68" i="54" s="1"/>
  <c r="A69" i="54" s="1"/>
  <c r="A70" i="54" s="1"/>
  <c r="A71" i="54" s="1"/>
  <c r="A72" i="54" s="1"/>
  <c r="A73" i="54" s="1"/>
  <c r="A74" i="54" s="1"/>
  <c r="A75" i="54" s="1"/>
  <c r="A76" i="54" s="1"/>
  <c r="A77" i="54" s="1"/>
  <c r="A78" i="54" s="1"/>
  <c r="A79" i="54" s="1"/>
  <c r="A80" i="54" s="1"/>
  <c r="A81" i="54" s="1"/>
  <c r="A82" i="54" s="1"/>
  <c r="A83" i="54" s="1"/>
  <c r="A84" i="54" s="1"/>
  <c r="A85" i="54" s="1"/>
  <c r="A86" i="54" s="1"/>
  <c r="A87" i="54" s="1"/>
  <c r="A88" i="54" s="1"/>
  <c r="A89" i="54" s="1"/>
  <c r="A90" i="54" s="1"/>
  <c r="A91" i="54" s="1"/>
  <c r="A92" i="54" s="1"/>
  <c r="A93" i="54" s="1"/>
  <c r="A94" i="54" s="1"/>
  <c r="A95" i="54" s="1"/>
  <c r="A96" i="54" s="1"/>
  <c r="A97" i="54" s="1"/>
  <c r="A98" i="54" s="1"/>
  <c r="A99" i="54" s="1"/>
  <c r="A100" i="54" s="1"/>
  <c r="A101" i="54" s="1"/>
  <c r="A102" i="54" s="1"/>
  <c r="A103" i="54" s="1"/>
  <c r="A104" i="54" s="1"/>
  <c r="A105" i="54" s="1"/>
  <c r="A106" i="54" s="1"/>
  <c r="A107" i="54" s="1"/>
  <c r="A108" i="54" s="1"/>
  <c r="A109" i="54" s="1"/>
  <c r="A110" i="54" s="1"/>
  <c r="A111" i="54" s="1"/>
  <c r="A112" i="54" s="1"/>
  <c r="A113" i="54" s="1"/>
  <c r="A114" i="54" s="1"/>
  <c r="A115" i="54" s="1"/>
  <c r="A116" i="54" s="1"/>
  <c r="A117" i="54" s="1"/>
  <c r="A118" i="54" s="1"/>
  <c r="A119" i="54" s="1"/>
  <c r="A120" i="54" s="1"/>
  <c r="A121" i="54" s="1"/>
  <c r="A122" i="54" s="1"/>
  <c r="A123" i="54" s="1"/>
  <c r="A124" i="54" s="1"/>
  <c r="A125" i="54" s="1"/>
  <c r="A126" i="54" s="1"/>
  <c r="A127" i="54" s="1"/>
  <c r="A128" i="54" s="1"/>
  <c r="A129" i="54" s="1"/>
  <c r="A130" i="54" s="1"/>
  <c r="A131" i="54" s="1"/>
  <c r="A132" i="54" s="1"/>
  <c r="A133" i="54" s="1"/>
  <c r="A134" i="54" s="1"/>
  <c r="A135" i="54" s="1"/>
  <c r="A136" i="54" s="1"/>
  <c r="A137" i="54" s="1"/>
  <c r="A138" i="54" s="1"/>
  <c r="A139" i="54" s="1"/>
  <c r="A140" i="54" s="1"/>
  <c r="A141" i="54" s="1"/>
  <c r="A142" i="54" s="1"/>
  <c r="A143" i="54" s="1"/>
  <c r="A144" i="54" s="1"/>
  <c r="A145" i="54" s="1"/>
  <c r="A146" i="54" s="1"/>
  <c r="A147" i="54" s="1"/>
  <c r="A148" i="54" s="1"/>
  <c r="A149" i="54" s="1"/>
  <c r="A150" i="54" s="1"/>
  <c r="A151" i="54" s="1"/>
  <c r="A152" i="54" s="1"/>
  <c r="A153" i="54" s="1"/>
  <c r="A154" i="54" s="1"/>
  <c r="A155" i="54" s="1"/>
  <c r="A156" i="54" s="1"/>
  <c r="A157" i="54" s="1"/>
  <c r="A158" i="54" s="1"/>
  <c r="A159" i="54" s="1"/>
  <c r="A160" i="54" s="1"/>
  <c r="A161" i="54" s="1"/>
  <c r="A162" i="54" s="1"/>
  <c r="A163" i="54" s="1"/>
  <c r="A164" i="54" s="1"/>
  <c r="A165" i="54" s="1"/>
  <c r="A166" i="54" s="1"/>
  <c r="A167" i="54" s="1"/>
  <c r="A168" i="54" s="1"/>
  <c r="A169" i="54" s="1"/>
  <c r="A170" i="54" s="1"/>
  <c r="A171" i="54" s="1"/>
  <c r="A172" i="54" s="1"/>
  <c r="A173" i="54" s="1"/>
  <c r="A174" i="54" s="1"/>
  <c r="A175" i="54" s="1"/>
  <c r="A176" i="54" s="1"/>
  <c r="A177" i="54" s="1"/>
  <c r="A178" i="54" s="1"/>
  <c r="A179" i="54" s="1"/>
  <c r="A180" i="54" s="1"/>
  <c r="A181" i="54" s="1"/>
  <c r="A182" i="54" s="1"/>
  <c r="A183" i="54" s="1"/>
  <c r="A184" i="54" s="1"/>
  <c r="A185" i="54" s="1"/>
  <c r="A186" i="54" s="1"/>
  <c r="A187" i="54" s="1"/>
  <c r="A188" i="54" s="1"/>
  <c r="A189" i="54" s="1"/>
  <c r="A190" i="54" s="1"/>
  <c r="A191" i="54" s="1"/>
  <c r="A192" i="54" s="1"/>
  <c r="A193" i="54" s="1"/>
  <c r="A194" i="54" s="1"/>
  <c r="A195" i="54" s="1"/>
  <c r="A196" i="54" s="1"/>
  <c r="A197" i="54" s="1"/>
  <c r="A198" i="54" s="1"/>
  <c r="A199" i="54" s="1"/>
  <c r="A200" i="54" s="1"/>
  <c r="A201" i="54" s="1"/>
  <c r="A202" i="54" s="1"/>
  <c r="A203" i="54" s="1"/>
  <c r="A204" i="54" s="1"/>
  <c r="A205" i="54" s="1"/>
  <c r="A206" i="54" s="1"/>
  <c r="A207" i="54" s="1"/>
  <c r="A208" i="54" s="1"/>
  <c r="A209" i="54" s="1"/>
  <c r="A210" i="54" s="1"/>
  <c r="A211" i="54" s="1"/>
  <c r="A212" i="54" s="1"/>
  <c r="A213" i="54" s="1"/>
  <c r="A214" i="54" s="1"/>
  <c r="A215" i="54" s="1"/>
  <c r="A216" i="54" s="1"/>
  <c r="A217" i="54" s="1"/>
  <c r="A218" i="54" s="1"/>
  <c r="A219" i="54" s="1"/>
  <c r="A220" i="54" s="1"/>
  <c r="A221" i="54" s="1"/>
  <c r="A222" i="54" s="1"/>
  <c r="A223" i="54" s="1"/>
  <c r="A224" i="54" s="1"/>
  <c r="A225" i="54" s="1"/>
  <c r="A226" i="54" s="1"/>
  <c r="A227" i="54" s="1"/>
  <c r="A228" i="54" s="1"/>
  <c r="A229" i="54" s="1"/>
  <c r="A230" i="54" s="1"/>
  <c r="A231" i="54" s="1"/>
  <c r="A232" i="54" s="1"/>
  <c r="A233" i="54" s="1"/>
  <c r="A234" i="54" s="1"/>
  <c r="A235" i="54" s="1"/>
  <c r="A236" i="54" s="1"/>
  <c r="A237" i="54" s="1"/>
  <c r="A238" i="54" s="1"/>
  <c r="A239" i="54" s="1"/>
  <c r="A240" i="54" s="1"/>
  <c r="A241" i="54" s="1"/>
  <c r="A242" i="54" s="1"/>
  <c r="A243" i="54" s="1"/>
  <c r="A244" i="54" s="1"/>
  <c r="A245" i="54" s="1"/>
  <c r="A246" i="54" s="1"/>
  <c r="A247" i="54" s="1"/>
  <c r="A248" i="54" s="1"/>
  <c r="A249" i="54" s="1"/>
  <c r="A250" i="54" s="1"/>
  <c r="A251" i="54" s="1"/>
  <c r="A252" i="54" s="1"/>
  <c r="A253" i="54" s="1"/>
  <c r="A254" i="54" s="1"/>
  <c r="A255" i="54" s="1"/>
  <c r="A256" i="54" s="1"/>
  <c r="A257" i="54" s="1"/>
  <c r="A258" i="54" s="1"/>
  <c r="A259" i="54" s="1"/>
  <c r="A260" i="54" s="1"/>
  <c r="A261" i="54" s="1"/>
  <c r="A262" i="54" s="1"/>
  <c r="A263" i="54" s="1"/>
  <c r="A264" i="54" s="1"/>
  <c r="A265" i="54" s="1"/>
  <c r="A266" i="54" s="1"/>
  <c r="A267" i="54" s="1"/>
  <c r="A268" i="54" s="1"/>
  <c r="A269" i="54" s="1"/>
  <c r="A270" i="54" s="1"/>
  <c r="A271" i="54" s="1"/>
  <c r="A272" i="54" s="1"/>
  <c r="A273" i="54" s="1"/>
  <c r="A274" i="54" s="1"/>
  <c r="A275" i="54" s="1"/>
  <c r="A276" i="54" s="1"/>
  <c r="A277" i="54" s="1"/>
  <c r="A278" i="54" s="1"/>
  <c r="A279" i="54" s="1"/>
  <c r="A280" i="54" s="1"/>
  <c r="A281" i="54" s="1"/>
  <c r="A282" i="54" s="1"/>
  <c r="A283" i="54" s="1"/>
  <c r="A284" i="54" s="1"/>
  <c r="A285" i="54" s="1"/>
  <c r="A286" i="54" s="1"/>
  <c r="A287" i="54" s="1"/>
  <c r="A288" i="54" s="1"/>
  <c r="A289" i="54" s="1"/>
  <c r="A290" i="54" s="1"/>
  <c r="A291" i="54" s="1"/>
  <c r="A292" i="54" s="1"/>
  <c r="A293" i="54" s="1"/>
  <c r="A294" i="54" s="1"/>
  <c r="A295" i="54" s="1"/>
  <c r="A296" i="54" s="1"/>
  <c r="A297" i="54" s="1"/>
  <c r="A298" i="54" s="1"/>
  <c r="A299" i="54" s="1"/>
  <c r="A300" i="54" s="1"/>
  <c r="A301" i="54" s="1"/>
  <c r="A302" i="54" s="1"/>
  <c r="A303" i="54" s="1"/>
  <c r="A304" i="54" s="1"/>
  <c r="A305" i="54" s="1"/>
  <c r="A306" i="54" s="1"/>
  <c r="A307" i="54" s="1"/>
  <c r="A308" i="54" s="1"/>
  <c r="A309" i="54" s="1"/>
  <c r="A310" i="54" s="1"/>
  <c r="A311" i="54" s="1"/>
  <c r="A312" i="54" s="1"/>
  <c r="A313" i="54" s="1"/>
  <c r="A314" i="54" s="1"/>
  <c r="A315" i="54" s="1"/>
  <c r="A316" i="54" s="1"/>
  <c r="A317" i="54" s="1"/>
  <c r="A318" i="54" s="1"/>
  <c r="A319" i="54" s="1"/>
  <c r="A320" i="54" s="1"/>
  <c r="A321" i="54" s="1"/>
  <c r="A322" i="54" s="1"/>
  <c r="A323" i="54" s="1"/>
  <c r="A324" i="54" s="1"/>
  <c r="A325" i="54" s="1"/>
  <c r="A326" i="54" s="1"/>
  <c r="A327" i="54" s="1"/>
  <c r="A328" i="54" s="1"/>
  <c r="A329" i="54" s="1"/>
  <c r="A330" i="54" s="1"/>
  <c r="A331" i="54" s="1"/>
  <c r="O7" i="54"/>
  <c r="M7" i="54"/>
  <c r="K7" i="54"/>
  <c r="I7" i="54"/>
  <c r="G7" i="54"/>
  <c r="P258" i="54" l="1"/>
  <c r="P65" i="54"/>
  <c r="P198" i="54"/>
  <c r="S60" i="54"/>
  <c r="P135" i="54"/>
  <c r="T45" i="54"/>
  <c r="U45" i="54" s="1"/>
  <c r="P127" i="54"/>
  <c r="Q244" i="54"/>
  <c r="J333" i="54"/>
  <c r="P66" i="54"/>
  <c r="P91" i="54"/>
  <c r="P136" i="54"/>
  <c r="T65" i="54"/>
  <c r="U65" i="54" s="1"/>
  <c r="T91" i="54"/>
  <c r="U91" i="54" s="1"/>
  <c r="T135" i="54"/>
  <c r="U135" i="54" s="1"/>
  <c r="T136" i="54"/>
  <c r="U136" i="54" s="1"/>
  <c r="T270" i="54"/>
  <c r="U270" i="54" s="1"/>
  <c r="P270" i="54"/>
  <c r="T64" i="54"/>
  <c r="U64" i="54" s="1"/>
  <c r="P64" i="54"/>
  <c r="P87" i="54"/>
  <c r="P95" i="54"/>
  <c r="P102" i="54"/>
  <c r="Q116" i="54"/>
  <c r="T117" i="54"/>
  <c r="P129" i="54"/>
  <c r="P154" i="54"/>
  <c r="P158" i="54"/>
  <c r="P183" i="54"/>
  <c r="P216" i="54"/>
  <c r="Q257" i="54"/>
  <c r="R257" i="54" s="1"/>
  <c r="Q97" i="54"/>
  <c r="R97" i="54" s="1"/>
  <c r="Q165" i="54"/>
  <c r="T176" i="54"/>
  <c r="U176" i="54" s="1"/>
  <c r="P176" i="54"/>
  <c r="Q227" i="54"/>
  <c r="T40" i="54"/>
  <c r="Q83" i="54"/>
  <c r="Q94" i="54"/>
  <c r="T127" i="54"/>
  <c r="U127" i="54" s="1"/>
  <c r="Q171" i="54"/>
  <c r="T198" i="54"/>
  <c r="U198" i="54" s="1"/>
  <c r="Q223" i="54"/>
  <c r="T14" i="54"/>
  <c r="Q43" i="54"/>
  <c r="P49" i="54"/>
  <c r="P18" i="54"/>
  <c r="Q32" i="54"/>
  <c r="P32" i="54"/>
  <c r="T9" i="54"/>
  <c r="U9" i="54" s="1"/>
  <c r="P9" i="54"/>
  <c r="T18" i="54"/>
  <c r="U18" i="54" s="1"/>
  <c r="T19" i="54"/>
  <c r="Q31" i="54"/>
  <c r="P31" i="54"/>
  <c r="Q35" i="54"/>
  <c r="T37" i="54"/>
  <c r="U37" i="54" s="1"/>
  <c r="Q41" i="54"/>
  <c r="P41" i="54"/>
  <c r="P45" i="54"/>
  <c r="Q48" i="54"/>
  <c r="Q53" i="54"/>
  <c r="R53" i="54" s="1"/>
  <c r="P59" i="54"/>
  <c r="T70" i="54"/>
  <c r="P74" i="54"/>
  <c r="Q79" i="54"/>
  <c r="P106" i="54"/>
  <c r="P139" i="54"/>
  <c r="T181" i="54"/>
  <c r="S226" i="54"/>
  <c r="P226" i="54"/>
  <c r="Q74" i="54"/>
  <c r="Q130" i="54"/>
  <c r="Q148" i="54"/>
  <c r="T152" i="54"/>
  <c r="Q158" i="54"/>
  <c r="Q183" i="54"/>
  <c r="S185" i="54"/>
  <c r="P185" i="54"/>
  <c r="S215" i="54"/>
  <c r="P215" i="54"/>
  <c r="Q44" i="54"/>
  <c r="Q63" i="54"/>
  <c r="S213" i="54"/>
  <c r="P213" i="54"/>
  <c r="Q69" i="54"/>
  <c r="R69" i="54" s="1"/>
  <c r="Q16" i="54"/>
  <c r="T20" i="54"/>
  <c r="U20" i="54" s="1"/>
  <c r="P20" i="54"/>
  <c r="P37" i="54"/>
  <c r="T71" i="54"/>
  <c r="U71" i="54" s="1"/>
  <c r="P71" i="54"/>
  <c r="P79" i="54"/>
  <c r="T102" i="54"/>
  <c r="U102" i="54" s="1"/>
  <c r="Q109" i="54"/>
  <c r="P120" i="54"/>
  <c r="P122" i="54"/>
  <c r="Q123" i="54"/>
  <c r="P132" i="54"/>
  <c r="S144" i="54"/>
  <c r="P144" i="54"/>
  <c r="T149" i="54"/>
  <c r="U149" i="54" s="1"/>
  <c r="P149" i="54"/>
  <c r="S172" i="54"/>
  <c r="P172" i="54"/>
  <c r="Q145" i="54"/>
  <c r="Q161" i="54"/>
  <c r="T172" i="54"/>
  <c r="Q175" i="54"/>
  <c r="T215" i="54"/>
  <c r="Q259" i="54"/>
  <c r="Q260" i="54"/>
  <c r="T269" i="54"/>
  <c r="Q328" i="54"/>
  <c r="T185" i="54"/>
  <c r="Q216" i="54"/>
  <c r="Q235" i="54"/>
  <c r="Q266" i="54"/>
  <c r="R266" i="54" s="1"/>
  <c r="T179" i="54"/>
  <c r="Q188" i="54"/>
  <c r="Q203" i="54"/>
  <c r="P203" i="54"/>
  <c r="T212" i="54"/>
  <c r="T221" i="54"/>
  <c r="U221" i="54" s="1"/>
  <c r="T228" i="54"/>
  <c r="U228" i="54" s="1"/>
  <c r="P228" i="54"/>
  <c r="P232" i="54"/>
  <c r="T264" i="54"/>
  <c r="S13" i="54"/>
  <c r="T13" i="54"/>
  <c r="P13" i="54"/>
  <c r="S118" i="54"/>
  <c r="Q118" i="54"/>
  <c r="Q14" i="54"/>
  <c r="Q30" i="54"/>
  <c r="R30" i="54" s="1"/>
  <c r="T32" i="54"/>
  <c r="U32" i="54" s="1"/>
  <c r="Q52" i="54"/>
  <c r="S53" i="54"/>
  <c r="T53" i="54"/>
  <c r="Q68" i="54"/>
  <c r="S69" i="54"/>
  <c r="T69" i="54"/>
  <c r="T74" i="54"/>
  <c r="U74" i="54" s="1"/>
  <c r="Q75" i="54"/>
  <c r="S75" i="54"/>
  <c r="T78" i="54"/>
  <c r="T79" i="54"/>
  <c r="U79" i="54" s="1"/>
  <c r="Q80" i="54"/>
  <c r="Q87" i="54"/>
  <c r="S96" i="54"/>
  <c r="P96" i="54"/>
  <c r="Q104" i="54"/>
  <c r="T105" i="54"/>
  <c r="Q105" i="54"/>
  <c r="S112" i="54"/>
  <c r="P112" i="54"/>
  <c r="S124" i="54"/>
  <c r="T124" i="54"/>
  <c r="P124" i="54"/>
  <c r="Q134" i="54"/>
  <c r="Q144" i="54"/>
  <c r="S196" i="54"/>
  <c r="P196" i="54"/>
  <c r="W19" i="54"/>
  <c r="Y19" i="54" s="1"/>
  <c r="T56" i="54"/>
  <c r="Q56" i="54"/>
  <c r="T85" i="54"/>
  <c r="Q85" i="54"/>
  <c r="S140" i="54"/>
  <c r="P140" i="54"/>
  <c r="S162" i="54"/>
  <c r="P162" i="54"/>
  <c r="S193" i="54"/>
  <c r="T193" i="54"/>
  <c r="P193" i="54"/>
  <c r="S246" i="54"/>
  <c r="Q246" i="54"/>
  <c r="Q18" i="54"/>
  <c r="Q40" i="54"/>
  <c r="T44" i="54"/>
  <c r="Q45" i="54"/>
  <c r="S57" i="54"/>
  <c r="P57" i="54"/>
  <c r="Q84" i="54"/>
  <c r="Q89" i="54"/>
  <c r="Q99" i="54"/>
  <c r="Q101" i="54"/>
  <c r="S110" i="54"/>
  <c r="P110" i="54"/>
  <c r="Q114" i="54"/>
  <c r="S117" i="54"/>
  <c r="P117" i="54"/>
  <c r="S119" i="54"/>
  <c r="Q119" i="54"/>
  <c r="Q139" i="54"/>
  <c r="S210" i="54"/>
  <c r="P210" i="54"/>
  <c r="T162" i="54"/>
  <c r="T170" i="54"/>
  <c r="S191" i="54"/>
  <c r="P191" i="54"/>
  <c r="Q200" i="54"/>
  <c r="S201" i="54"/>
  <c r="P201" i="54"/>
  <c r="Q210" i="54"/>
  <c r="S218" i="54"/>
  <c r="Q218" i="54"/>
  <c r="S224" i="54"/>
  <c r="T224" i="54"/>
  <c r="P224" i="54"/>
  <c r="S234" i="54"/>
  <c r="P234" i="54"/>
  <c r="Q12" i="54"/>
  <c r="Q13" i="54"/>
  <c r="Q17" i="54"/>
  <c r="T34" i="54"/>
  <c r="T60" i="54"/>
  <c r="Q73" i="54"/>
  <c r="Q78" i="54"/>
  <c r="T84" i="54"/>
  <c r="Q86" i="54"/>
  <c r="Q90" i="54"/>
  <c r="Q96" i="54"/>
  <c r="Q108" i="54"/>
  <c r="T109" i="54"/>
  <c r="Q110" i="54"/>
  <c r="Q112" i="54"/>
  <c r="T123" i="54"/>
  <c r="Q131" i="54"/>
  <c r="T134" i="54"/>
  <c r="T140" i="54"/>
  <c r="Q142" i="54"/>
  <c r="T166" i="54"/>
  <c r="U166" i="54" s="1"/>
  <c r="P166" i="54"/>
  <c r="T174" i="54"/>
  <c r="Q178" i="54"/>
  <c r="T192" i="54"/>
  <c r="Q192" i="54"/>
  <c r="S211" i="54"/>
  <c r="P211" i="54"/>
  <c r="S236" i="54"/>
  <c r="P236" i="54"/>
  <c r="S239" i="54"/>
  <c r="P239" i="54"/>
  <c r="Q242" i="54"/>
  <c r="P242" i="54"/>
  <c r="T248" i="54"/>
  <c r="Q248" i="54"/>
  <c r="T157" i="54"/>
  <c r="Q7" i="54"/>
  <c r="Q37" i="54"/>
  <c r="T48" i="54"/>
  <c r="Q49" i="54"/>
  <c r="Q59" i="54"/>
  <c r="Q60" i="54"/>
  <c r="R60" i="54" s="1"/>
  <c r="Q61" i="54"/>
  <c r="T66" i="54"/>
  <c r="U66" i="54" s="1"/>
  <c r="W70" i="54"/>
  <c r="Y70" i="54" s="1"/>
  <c r="Q82" i="54"/>
  <c r="Q91" i="54"/>
  <c r="T94" i="54"/>
  <c r="Q95" i="54"/>
  <c r="Q102" i="54"/>
  <c r="Q106" i="54"/>
  <c r="Q111" i="54"/>
  <c r="Q113" i="54"/>
  <c r="Q115" i="54"/>
  <c r="R115" i="54" s="1"/>
  <c r="T120" i="54"/>
  <c r="U120" i="54" s="1"/>
  <c r="Q122" i="54"/>
  <c r="Q126" i="54"/>
  <c r="Q129" i="54"/>
  <c r="T132" i="54"/>
  <c r="U132" i="54" s="1"/>
  <c r="Q143" i="54"/>
  <c r="T144" i="54"/>
  <c r="S145" i="54"/>
  <c r="T147" i="54"/>
  <c r="S148" i="54"/>
  <c r="P148" i="54"/>
  <c r="Q157" i="54"/>
  <c r="Q197" i="54"/>
  <c r="Q204" i="54"/>
  <c r="Q206" i="54"/>
  <c r="P206" i="54"/>
  <c r="T207" i="54"/>
  <c r="S217" i="54"/>
  <c r="Q217" i="54"/>
  <c r="T159" i="54"/>
  <c r="T161" i="54"/>
  <c r="Q162" i="54"/>
  <c r="T163" i="54"/>
  <c r="T165" i="54"/>
  <c r="Q166" i="54"/>
  <c r="T167" i="54"/>
  <c r="Q181" i="54"/>
  <c r="Q182" i="54"/>
  <c r="T184" i="54"/>
  <c r="U184" i="54" s="1"/>
  <c r="Q196" i="54"/>
  <c r="T197" i="54"/>
  <c r="T201" i="54"/>
  <c r="Q207" i="54"/>
  <c r="T211" i="54"/>
  <c r="Q231" i="54"/>
  <c r="Q234" i="54"/>
  <c r="T235" i="54"/>
  <c r="T236" i="54"/>
  <c r="T239" i="54"/>
  <c r="Q243" i="54"/>
  <c r="R243" i="54" s="1"/>
  <c r="Q251" i="54"/>
  <c r="Q255" i="54"/>
  <c r="Q170" i="54"/>
  <c r="T171" i="54"/>
  <c r="Q174" i="54"/>
  <c r="T175" i="54"/>
  <c r="T178" i="54"/>
  <c r="U178" i="54" s="1"/>
  <c r="P178" i="54"/>
  <c r="T183" i="54"/>
  <c r="U183" i="54" s="1"/>
  <c r="Q184" i="54"/>
  <c r="P184" i="54"/>
  <c r="Q187" i="54"/>
  <c r="P187" i="54"/>
  <c r="T188" i="54"/>
  <c r="T189" i="54"/>
  <c r="U189" i="54" s="1"/>
  <c r="P189" i="54"/>
  <c r="T200" i="54"/>
  <c r="T204" i="54"/>
  <c r="T208" i="54"/>
  <c r="U208" i="54" s="1"/>
  <c r="P208" i="54"/>
  <c r="T213" i="54"/>
  <c r="Q219" i="54"/>
  <c r="P219" i="54"/>
  <c r="Q220" i="54"/>
  <c r="T223" i="54"/>
  <c r="Q238" i="54"/>
  <c r="T243" i="54"/>
  <c r="Q252" i="54"/>
  <c r="P262" i="54"/>
  <c r="T214" i="54"/>
  <c r="T216" i="54"/>
  <c r="U216" i="54" s="1"/>
  <c r="P221" i="54"/>
  <c r="Q230" i="54"/>
  <c r="P230" i="54"/>
  <c r="T232" i="54"/>
  <c r="U232" i="54" s="1"/>
  <c r="T241" i="54"/>
  <c r="T245" i="54"/>
  <c r="U245" i="54" s="1"/>
  <c r="P245" i="54"/>
  <c r="T249" i="54"/>
  <c r="U249" i="54" s="1"/>
  <c r="P249" i="54"/>
  <c r="T253" i="54"/>
  <c r="U253" i="54" s="1"/>
  <c r="P253" i="54"/>
  <c r="Q256" i="54"/>
  <c r="Q268" i="54"/>
  <c r="P268" i="54"/>
  <c r="Q272" i="54"/>
  <c r="R325" i="54"/>
  <c r="Q331" i="54"/>
  <c r="H333" i="54"/>
  <c r="Q241" i="54"/>
  <c r="R241" i="54" s="1"/>
  <c r="T242" i="54"/>
  <c r="T252" i="54"/>
  <c r="Q263" i="54"/>
  <c r="T268" i="54"/>
  <c r="T272" i="54"/>
  <c r="P272" i="54"/>
  <c r="S325" i="54"/>
  <c r="U325" i="54" s="1"/>
  <c r="L333" i="54"/>
  <c r="Q254" i="54"/>
  <c r="T256" i="54"/>
  <c r="T262" i="54"/>
  <c r="U262" i="54" s="1"/>
  <c r="Q269" i="54"/>
  <c r="Q320" i="54"/>
  <c r="T328" i="54"/>
  <c r="F333" i="54"/>
  <c r="N333" i="54"/>
  <c r="Q54" i="54"/>
  <c r="T54" i="54"/>
  <c r="P54" i="54"/>
  <c r="Q28" i="54"/>
  <c r="T28" i="54"/>
  <c r="P28" i="54"/>
  <c r="T12" i="54"/>
  <c r="T17" i="54"/>
  <c r="Q19" i="54"/>
  <c r="R19" i="54" s="1"/>
  <c r="Q23" i="54"/>
  <c r="T23" i="54"/>
  <c r="P23" i="54"/>
  <c r="Q27" i="54"/>
  <c r="T27" i="54"/>
  <c r="P27" i="54"/>
  <c r="S28" i="54"/>
  <c r="Q33" i="54"/>
  <c r="T33" i="54"/>
  <c r="U33" i="54" s="1"/>
  <c r="P33" i="54"/>
  <c r="Q39" i="54"/>
  <c r="T41" i="54"/>
  <c r="U41" i="54" s="1"/>
  <c r="Q50" i="54"/>
  <c r="T50" i="54"/>
  <c r="P50" i="54"/>
  <c r="S54" i="54"/>
  <c r="Q55" i="54"/>
  <c r="S7" i="54"/>
  <c r="Q15" i="54"/>
  <c r="T15" i="54"/>
  <c r="P15" i="54"/>
  <c r="Q24" i="54"/>
  <c r="T24" i="54"/>
  <c r="U24" i="54" s="1"/>
  <c r="P24" i="54"/>
  <c r="T7" i="54"/>
  <c r="T8" i="54"/>
  <c r="U8" i="54" s="1"/>
  <c r="P8" i="54"/>
  <c r="Q10" i="54"/>
  <c r="T10" i="54"/>
  <c r="U10" i="54" s="1"/>
  <c r="P10" i="54"/>
  <c r="Q11" i="54"/>
  <c r="T11" i="54"/>
  <c r="U11" i="54" s="1"/>
  <c r="P11" i="54"/>
  <c r="P14" i="54"/>
  <c r="S15" i="54"/>
  <c r="Q21" i="54"/>
  <c r="T21" i="54"/>
  <c r="U21" i="54" s="1"/>
  <c r="Q22" i="54"/>
  <c r="T22" i="54"/>
  <c r="P22" i="54"/>
  <c r="W23" i="54"/>
  <c r="Y23" i="54" s="1"/>
  <c r="S23" i="54"/>
  <c r="Q26" i="54"/>
  <c r="T26" i="54"/>
  <c r="P26" i="54"/>
  <c r="S27" i="54"/>
  <c r="Q46" i="54"/>
  <c r="T46" i="54"/>
  <c r="P46" i="54"/>
  <c r="S50" i="54"/>
  <c r="Q51" i="54"/>
  <c r="T52" i="54"/>
  <c r="Q38" i="54"/>
  <c r="T38" i="54"/>
  <c r="U38" i="54" s="1"/>
  <c r="P38" i="54"/>
  <c r="P7" i="54"/>
  <c r="Q8" i="54"/>
  <c r="Q9" i="54"/>
  <c r="S14" i="54"/>
  <c r="T16" i="54"/>
  <c r="S19" i="54"/>
  <c r="Q20" i="54"/>
  <c r="P21" i="54"/>
  <c r="S22" i="54"/>
  <c r="Q25" i="54"/>
  <c r="T25" i="54"/>
  <c r="U25" i="54" s="1"/>
  <c r="P25" i="54"/>
  <c r="S26" i="54"/>
  <c r="Q29" i="54"/>
  <c r="T29" i="54"/>
  <c r="U29" i="54" s="1"/>
  <c r="P29" i="54"/>
  <c r="W30" i="54"/>
  <c r="Y30" i="54" s="1"/>
  <c r="T31" i="54"/>
  <c r="U31" i="54" s="1"/>
  <c r="T35" i="54"/>
  <c r="Q42" i="54"/>
  <c r="T42" i="54"/>
  <c r="U42" i="54" s="1"/>
  <c r="P42" i="54"/>
  <c r="S46" i="54"/>
  <c r="Q47" i="54"/>
  <c r="T49" i="54"/>
  <c r="U49" i="54" s="1"/>
  <c r="Q62" i="54"/>
  <c r="T62" i="54"/>
  <c r="P62" i="54"/>
  <c r="Q92" i="54"/>
  <c r="T92" i="54"/>
  <c r="P92" i="54"/>
  <c r="Q98" i="54"/>
  <c r="P98" i="54"/>
  <c r="Q107" i="54"/>
  <c r="T107" i="54"/>
  <c r="P107" i="54"/>
  <c r="S39" i="54"/>
  <c r="S43" i="54"/>
  <c r="S47" i="54"/>
  <c r="S51" i="54"/>
  <c r="S55" i="54"/>
  <c r="Q57" i="54"/>
  <c r="T57" i="54"/>
  <c r="T59" i="54"/>
  <c r="U59" i="54" s="1"/>
  <c r="W60" i="54"/>
  <c r="Y60" i="54" s="1"/>
  <c r="S61" i="54"/>
  <c r="Q64" i="54"/>
  <c r="Q65" i="54"/>
  <c r="T68" i="54"/>
  <c r="Q70" i="54"/>
  <c r="R70" i="54" s="1"/>
  <c r="T75" i="54"/>
  <c r="Q76" i="54"/>
  <c r="T76" i="54"/>
  <c r="P76" i="54"/>
  <c r="Q77" i="54"/>
  <c r="T77" i="54"/>
  <c r="P77" i="54"/>
  <c r="P80" i="54"/>
  <c r="Q88" i="54"/>
  <c r="T88" i="54"/>
  <c r="U88" i="54" s="1"/>
  <c r="P88" i="54"/>
  <c r="S92" i="54"/>
  <c r="Q93" i="54"/>
  <c r="T95" i="54"/>
  <c r="U95" i="54" s="1"/>
  <c r="S107" i="54"/>
  <c r="S12" i="54"/>
  <c r="S16" i="54"/>
  <c r="S17" i="54"/>
  <c r="S34" i="54"/>
  <c r="S35" i="54"/>
  <c r="P39" i="54"/>
  <c r="T39" i="54"/>
  <c r="S40" i="54"/>
  <c r="P43" i="54"/>
  <c r="T43" i="54"/>
  <c r="S44" i="54"/>
  <c r="P47" i="54"/>
  <c r="T47" i="54"/>
  <c r="S48" i="54"/>
  <c r="P51" i="54"/>
  <c r="T51" i="54"/>
  <c r="S52" i="54"/>
  <c r="P55" i="54"/>
  <c r="T55" i="54"/>
  <c r="S56" i="54"/>
  <c r="T58" i="54"/>
  <c r="U58" i="54" s="1"/>
  <c r="P58" i="54"/>
  <c r="T61" i="54"/>
  <c r="S62" i="54"/>
  <c r="Q67" i="54"/>
  <c r="T67" i="54"/>
  <c r="U67" i="54" s="1"/>
  <c r="P67" i="54"/>
  <c r="T73" i="54"/>
  <c r="S80" i="54"/>
  <c r="T82" i="54"/>
  <c r="T86" i="54"/>
  <c r="T90" i="54"/>
  <c r="Q100" i="54"/>
  <c r="T101" i="54"/>
  <c r="Q103" i="54"/>
  <c r="T103" i="54"/>
  <c r="U103" i="54" s="1"/>
  <c r="P103" i="54"/>
  <c r="T106" i="54"/>
  <c r="U106" i="54" s="1"/>
  <c r="P12" i="54"/>
  <c r="P16" i="54"/>
  <c r="P17" i="54"/>
  <c r="P34" i="54"/>
  <c r="R34" i="54" s="1"/>
  <c r="P35" i="54"/>
  <c r="P40" i="54"/>
  <c r="P44" i="54"/>
  <c r="P48" i="54"/>
  <c r="P52" i="54"/>
  <c r="P56" i="54"/>
  <c r="Q58" i="54"/>
  <c r="P61" i="54"/>
  <c r="T63" i="54"/>
  <c r="Q66" i="54"/>
  <c r="S70" i="54"/>
  <c r="Q71" i="54"/>
  <c r="Q72" i="54"/>
  <c r="T72" i="54"/>
  <c r="U72" i="54" s="1"/>
  <c r="P72" i="54"/>
  <c r="P75" i="54"/>
  <c r="S76" i="54"/>
  <c r="S77" i="54"/>
  <c r="T80" i="54"/>
  <c r="Q81" i="54"/>
  <c r="T81" i="54"/>
  <c r="U81" i="54" s="1"/>
  <c r="P81" i="54"/>
  <c r="T83" i="54"/>
  <c r="T87" i="54"/>
  <c r="U87" i="54" s="1"/>
  <c r="T96" i="54"/>
  <c r="T110" i="54"/>
  <c r="S111" i="54"/>
  <c r="T112" i="54"/>
  <c r="S113" i="54"/>
  <c r="Q125" i="54"/>
  <c r="T125" i="54"/>
  <c r="P125" i="54"/>
  <c r="T154" i="54"/>
  <c r="U154" i="54" s="1"/>
  <c r="Q154" i="54"/>
  <c r="S89" i="54"/>
  <c r="S93" i="54"/>
  <c r="S99" i="54"/>
  <c r="S100" i="54"/>
  <c r="S104" i="54"/>
  <c r="S108" i="54"/>
  <c r="P111" i="54"/>
  <c r="T111" i="54"/>
  <c r="P113" i="54"/>
  <c r="T113" i="54"/>
  <c r="S114" i="54"/>
  <c r="S125" i="54"/>
  <c r="T138" i="54"/>
  <c r="Q146" i="54"/>
  <c r="T146" i="54"/>
  <c r="P146" i="54"/>
  <c r="Q152" i="54"/>
  <c r="S152" i="54"/>
  <c r="P152" i="54"/>
  <c r="S63" i="54"/>
  <c r="S68" i="54"/>
  <c r="S73" i="54"/>
  <c r="S78" i="54"/>
  <c r="S82" i="54"/>
  <c r="S83" i="54"/>
  <c r="S84" i="54"/>
  <c r="S85" i="54"/>
  <c r="S86" i="54"/>
  <c r="P89" i="54"/>
  <c r="T89" i="54"/>
  <c r="S90" i="54"/>
  <c r="P93" i="54"/>
  <c r="T93" i="54"/>
  <c r="S94" i="54"/>
  <c r="P99" i="54"/>
  <c r="T99" i="54"/>
  <c r="P100" i="54"/>
  <c r="T100" i="54"/>
  <c r="S101" i="54"/>
  <c r="P104" i="54"/>
  <c r="T104" i="54"/>
  <c r="S105" i="54"/>
  <c r="P108" i="54"/>
  <c r="T108" i="54"/>
  <c r="S109" i="54"/>
  <c r="P114" i="54"/>
  <c r="T114" i="54"/>
  <c r="T116" i="54"/>
  <c r="U116" i="54" s="1"/>
  <c r="P116" i="54"/>
  <c r="Q117" i="54"/>
  <c r="T126" i="54"/>
  <c r="Q128" i="54"/>
  <c r="T128" i="54"/>
  <c r="U128" i="54" s="1"/>
  <c r="P128" i="54"/>
  <c r="T131" i="54"/>
  <c r="Q137" i="54"/>
  <c r="T137" i="54"/>
  <c r="U137" i="54" s="1"/>
  <c r="P137" i="54"/>
  <c r="T139" i="54"/>
  <c r="U139" i="54" s="1"/>
  <c r="T142" i="54"/>
  <c r="T143" i="54"/>
  <c r="S146" i="54"/>
  <c r="Q147" i="54"/>
  <c r="T148" i="54"/>
  <c r="P63" i="54"/>
  <c r="P68" i="54"/>
  <c r="P73" i="54"/>
  <c r="P78" i="54"/>
  <c r="P82" i="54"/>
  <c r="P83" i="54"/>
  <c r="P84" i="54"/>
  <c r="P85" i="54"/>
  <c r="P86" i="54"/>
  <c r="P90" i="54"/>
  <c r="P94" i="54"/>
  <c r="P101" i="54"/>
  <c r="P105" i="54"/>
  <c r="P109" i="54"/>
  <c r="T118" i="54"/>
  <c r="P118" i="54"/>
  <c r="T119" i="54"/>
  <c r="P119" i="54"/>
  <c r="Q121" i="54"/>
  <c r="T121" i="54"/>
  <c r="U121" i="54" s="1"/>
  <c r="P121" i="54"/>
  <c r="T130" i="54"/>
  <c r="Q133" i="54"/>
  <c r="T133" i="54"/>
  <c r="U133" i="54" s="1"/>
  <c r="P133" i="54"/>
  <c r="Q138" i="54"/>
  <c r="Q141" i="54"/>
  <c r="T141" i="54"/>
  <c r="U141" i="54" s="1"/>
  <c r="P141" i="54"/>
  <c r="Q150" i="54"/>
  <c r="T150" i="54"/>
  <c r="U150" i="54" s="1"/>
  <c r="P150" i="54"/>
  <c r="Q153" i="54"/>
  <c r="Q120" i="54"/>
  <c r="Q124" i="54"/>
  <c r="Q127" i="54"/>
  <c r="Q132" i="54"/>
  <c r="Q135" i="54"/>
  <c r="Q136" i="54"/>
  <c r="S138" i="54"/>
  <c r="Q140" i="54"/>
  <c r="S142" i="54"/>
  <c r="S143" i="54"/>
  <c r="P145" i="54"/>
  <c r="T145" i="54"/>
  <c r="S147" i="54"/>
  <c r="Q149" i="54"/>
  <c r="Q151" i="54"/>
  <c r="T151" i="54"/>
  <c r="U151" i="54" s="1"/>
  <c r="T153" i="54"/>
  <c r="U153" i="54" s="1"/>
  <c r="P153" i="54"/>
  <c r="T122" i="54"/>
  <c r="U122" i="54" s="1"/>
  <c r="S123" i="54"/>
  <c r="S126" i="54"/>
  <c r="T129" i="54"/>
  <c r="U129" i="54" s="1"/>
  <c r="S130" i="54"/>
  <c r="S131" i="54"/>
  <c r="S134" i="54"/>
  <c r="P138" i="54"/>
  <c r="P142" i="54"/>
  <c r="P143" i="54"/>
  <c r="P147" i="54"/>
  <c r="P151" i="54"/>
  <c r="T155" i="54"/>
  <c r="U155" i="54" s="1"/>
  <c r="P155" i="54"/>
  <c r="Q155" i="54"/>
  <c r="P123" i="54"/>
  <c r="P126" i="54"/>
  <c r="W127" i="54"/>
  <c r="Y127" i="54" s="1"/>
  <c r="P130" i="54"/>
  <c r="P131" i="54"/>
  <c r="P134" i="54"/>
  <c r="P156" i="54"/>
  <c r="T156" i="54"/>
  <c r="U156" i="54" s="1"/>
  <c r="S157" i="54"/>
  <c r="Q159" i="54"/>
  <c r="P160" i="54"/>
  <c r="T160" i="54"/>
  <c r="U160" i="54" s="1"/>
  <c r="S161" i="54"/>
  <c r="Q163" i="54"/>
  <c r="P164" i="54"/>
  <c r="T164" i="54"/>
  <c r="U164" i="54" s="1"/>
  <c r="S165" i="54"/>
  <c r="Q167" i="54"/>
  <c r="P169" i="54"/>
  <c r="T169" i="54"/>
  <c r="U169" i="54" s="1"/>
  <c r="S170" i="54"/>
  <c r="Q172" i="54"/>
  <c r="P173" i="54"/>
  <c r="T173" i="54"/>
  <c r="U173" i="54" s="1"/>
  <c r="S174" i="54"/>
  <c r="Q176" i="54"/>
  <c r="P177" i="54"/>
  <c r="T177" i="54"/>
  <c r="U177" i="54" s="1"/>
  <c r="Q179" i="54"/>
  <c r="P180" i="54"/>
  <c r="T180" i="54"/>
  <c r="U180" i="54" s="1"/>
  <c r="S181" i="54"/>
  <c r="T182" i="54"/>
  <c r="U182" i="54" s="1"/>
  <c r="P182" i="54"/>
  <c r="Q186" i="54"/>
  <c r="T186" i="54"/>
  <c r="P186" i="54"/>
  <c r="Q156" i="54"/>
  <c r="P157" i="54"/>
  <c r="Q160" i="54"/>
  <c r="P161" i="54"/>
  <c r="Q164" i="54"/>
  <c r="P165" i="54"/>
  <c r="W166" i="54"/>
  <c r="Y166" i="54" s="1"/>
  <c r="Q169" i="54"/>
  <c r="P170" i="54"/>
  <c r="S171" i="54"/>
  <c r="Q173" i="54"/>
  <c r="P174" i="54"/>
  <c r="S175" i="54"/>
  <c r="Q177" i="54"/>
  <c r="Q180" i="54"/>
  <c r="P181" i="54"/>
  <c r="S186" i="54"/>
  <c r="Q190" i="54"/>
  <c r="T190" i="54"/>
  <c r="U190" i="54" s="1"/>
  <c r="P190" i="54"/>
  <c r="T158" i="54"/>
  <c r="U158" i="54" s="1"/>
  <c r="S159" i="54"/>
  <c r="S163" i="54"/>
  <c r="S167" i="54"/>
  <c r="P171" i="54"/>
  <c r="P175" i="54"/>
  <c r="S179" i="54"/>
  <c r="Q194" i="54"/>
  <c r="T194" i="54"/>
  <c r="P194" i="54"/>
  <c r="P159" i="54"/>
  <c r="W159" i="54" s="1"/>
  <c r="Y159" i="54" s="1"/>
  <c r="P163" i="54"/>
  <c r="P167" i="54"/>
  <c r="P179" i="54"/>
  <c r="Q191" i="54"/>
  <c r="S194" i="54"/>
  <c r="Q185" i="54"/>
  <c r="Q189" i="54"/>
  <c r="Q193" i="54"/>
  <c r="P195" i="54"/>
  <c r="T195" i="54"/>
  <c r="U195" i="54" s="1"/>
  <c r="Q198" i="54"/>
  <c r="R198" i="54" s="1"/>
  <c r="P199" i="54"/>
  <c r="T199" i="54"/>
  <c r="U199" i="54" s="1"/>
  <c r="Q201" i="54"/>
  <c r="P202" i="54"/>
  <c r="T202" i="54"/>
  <c r="U202" i="54" s="1"/>
  <c r="P205" i="54"/>
  <c r="T205" i="54"/>
  <c r="U205" i="54" s="1"/>
  <c r="Q208" i="54"/>
  <c r="P209" i="54"/>
  <c r="T209" i="54"/>
  <c r="U209" i="54" s="1"/>
  <c r="Q211" i="54"/>
  <c r="Q212" i="54"/>
  <c r="P214" i="54"/>
  <c r="Q215" i="54"/>
  <c r="T217" i="54"/>
  <c r="P217" i="54"/>
  <c r="T218" i="54"/>
  <c r="P218" i="54"/>
  <c r="T227" i="54"/>
  <c r="Q229" i="54"/>
  <c r="T229" i="54"/>
  <c r="U229" i="54" s="1"/>
  <c r="P229" i="54"/>
  <c r="W234" i="54"/>
  <c r="Y234" i="54" s="1"/>
  <c r="T238" i="54"/>
  <c r="T187" i="54"/>
  <c r="U187" i="54" s="1"/>
  <c r="S188" i="54"/>
  <c r="T191" i="54"/>
  <c r="S192" i="54"/>
  <c r="Q195" i="54"/>
  <c r="T196" i="54"/>
  <c r="S197" i="54"/>
  <c r="Q199" i="54"/>
  <c r="S200" i="54"/>
  <c r="Q202" i="54"/>
  <c r="T203" i="54"/>
  <c r="U203" i="54" s="1"/>
  <c r="S204" i="54"/>
  <c r="Q205" i="54"/>
  <c r="T206" i="54"/>
  <c r="U206" i="54" s="1"/>
  <c r="S207" i="54"/>
  <c r="Q209" i="54"/>
  <c r="T210" i="54"/>
  <c r="S214" i="54"/>
  <c r="T220" i="54"/>
  <c r="Q222" i="54"/>
  <c r="T222" i="54"/>
  <c r="P222" i="54"/>
  <c r="Q226" i="54"/>
  <c r="T231" i="54"/>
  <c r="Q233" i="54"/>
  <c r="T233" i="54"/>
  <c r="P233" i="54"/>
  <c r="P188" i="54"/>
  <c r="P192" i="54"/>
  <c r="P197" i="54"/>
  <c r="W198" i="54"/>
  <c r="Y198" i="54" s="1"/>
  <c r="P200" i="54"/>
  <c r="P204" i="54"/>
  <c r="P207" i="54"/>
  <c r="S212" i="54"/>
  <c r="S222" i="54"/>
  <c r="S233" i="54"/>
  <c r="Q237" i="54"/>
  <c r="T237" i="54"/>
  <c r="U237" i="54" s="1"/>
  <c r="P237" i="54"/>
  <c r="P212" i="54"/>
  <c r="Q225" i="54"/>
  <c r="T225" i="54"/>
  <c r="U225" i="54" s="1"/>
  <c r="P225" i="54"/>
  <c r="W230" i="54"/>
  <c r="Y230" i="54" s="1"/>
  <c r="Q221" i="54"/>
  <c r="Q224" i="54"/>
  <c r="Q228" i="54"/>
  <c r="Q232" i="54"/>
  <c r="Q236" i="54"/>
  <c r="Q239" i="54"/>
  <c r="P240" i="54"/>
  <c r="T240" i="54"/>
  <c r="U240" i="54" s="1"/>
  <c r="W241" i="54"/>
  <c r="Y241" i="54" s="1"/>
  <c r="S241" i="54"/>
  <c r="S242" i="54"/>
  <c r="W243" i="54"/>
  <c r="Y243" i="54" s="1"/>
  <c r="S243" i="54"/>
  <c r="Q245" i="54"/>
  <c r="T246" i="54"/>
  <c r="P246" i="54"/>
  <c r="Q247" i="54"/>
  <c r="R247" i="54" s="1"/>
  <c r="Q250" i="54"/>
  <c r="T250" i="54"/>
  <c r="U250" i="54" s="1"/>
  <c r="P250" i="54"/>
  <c r="T219" i="54"/>
  <c r="U219" i="54" s="1"/>
  <c r="S220" i="54"/>
  <c r="S223" i="54"/>
  <c r="T226" i="54"/>
  <c r="S227" i="54"/>
  <c r="T230" i="54"/>
  <c r="U230" i="54" s="1"/>
  <c r="S231" i="54"/>
  <c r="T234" i="54"/>
  <c r="S235" i="54"/>
  <c r="S238" i="54"/>
  <c r="Q240" i="54"/>
  <c r="S244" i="54"/>
  <c r="T247" i="54"/>
  <c r="W257" i="54"/>
  <c r="Y257" i="54" s="1"/>
  <c r="W258" i="54"/>
  <c r="Y258" i="54" s="1"/>
  <c r="P220" i="54"/>
  <c r="P223" i="54"/>
  <c r="W224" i="54"/>
  <c r="Y224" i="54" s="1"/>
  <c r="P227" i="54"/>
  <c r="W228" i="54"/>
  <c r="Y228" i="54" s="1"/>
  <c r="P231" i="54"/>
  <c r="P235" i="54"/>
  <c r="P238" i="54"/>
  <c r="P244" i="54"/>
  <c r="T244" i="54"/>
  <c r="W247" i="54"/>
  <c r="Y247" i="54" s="1"/>
  <c r="S254" i="54"/>
  <c r="T261" i="54"/>
  <c r="P261" i="54"/>
  <c r="W264" i="54"/>
  <c r="Y264" i="54" s="1"/>
  <c r="S247" i="54"/>
  <c r="Q249" i="54"/>
  <c r="S251" i="54"/>
  <c r="Q253" i="54"/>
  <c r="P254" i="54"/>
  <c r="T254" i="54"/>
  <c r="S255" i="54"/>
  <c r="S257" i="54"/>
  <c r="Q258" i="54"/>
  <c r="T258" i="54"/>
  <c r="U258" i="54" s="1"/>
  <c r="T260" i="54"/>
  <c r="U260" i="54" s="1"/>
  <c r="Q261" i="54"/>
  <c r="Q262" i="54"/>
  <c r="T265" i="54"/>
  <c r="U265" i="54" s="1"/>
  <c r="P265" i="54"/>
  <c r="S248" i="54"/>
  <c r="P251" i="54"/>
  <c r="T251" i="54"/>
  <c r="S252" i="54"/>
  <c r="P255" i="54"/>
  <c r="T255" i="54"/>
  <c r="S256" i="54"/>
  <c r="T257" i="54"/>
  <c r="T259" i="54"/>
  <c r="U259" i="54" s="1"/>
  <c r="P259" i="54"/>
  <c r="T263" i="54"/>
  <c r="U263" i="54" s="1"/>
  <c r="P263" i="54"/>
  <c r="Q265" i="54"/>
  <c r="P248" i="54"/>
  <c r="P252" i="54"/>
  <c r="P256" i="54"/>
  <c r="S261" i="54"/>
  <c r="Q264" i="54"/>
  <c r="R264" i="54" s="1"/>
  <c r="W266" i="54"/>
  <c r="Y266" i="54" s="1"/>
  <c r="S264" i="54"/>
  <c r="P267" i="54"/>
  <c r="T267" i="54"/>
  <c r="U267" i="54" s="1"/>
  <c r="S268" i="54"/>
  <c r="Q270" i="54"/>
  <c r="P271" i="54"/>
  <c r="T271" i="54"/>
  <c r="U271" i="54" s="1"/>
  <c r="S272" i="54"/>
  <c r="Q267" i="54"/>
  <c r="S269" i="54"/>
  <c r="Q271" i="54"/>
  <c r="P260" i="54"/>
  <c r="P269" i="54"/>
  <c r="W322" i="54"/>
  <c r="Y322" i="54" s="1"/>
  <c r="Q323" i="54"/>
  <c r="T323" i="54"/>
  <c r="P323" i="54"/>
  <c r="W325" i="54"/>
  <c r="Y325" i="54" s="1"/>
  <c r="Q329" i="54"/>
  <c r="T329" i="54"/>
  <c r="P329" i="54"/>
  <c r="W324" i="54"/>
  <c r="Y324" i="54" s="1"/>
  <c r="Q327" i="54"/>
  <c r="S329" i="54"/>
  <c r="W321" i="54"/>
  <c r="Y321" i="54" s="1"/>
  <c r="S323" i="54"/>
  <c r="Q330" i="54"/>
  <c r="T320" i="54"/>
  <c r="U320" i="54" s="1"/>
  <c r="Q326" i="54"/>
  <c r="T326" i="54"/>
  <c r="U326" i="54" s="1"/>
  <c r="P326" i="54"/>
  <c r="S327" i="54"/>
  <c r="S330" i="54"/>
  <c r="S331" i="54"/>
  <c r="P320" i="54"/>
  <c r="P327" i="54"/>
  <c r="T327" i="54"/>
  <c r="S328" i="54"/>
  <c r="P330" i="54"/>
  <c r="T330" i="54"/>
  <c r="P331" i="54"/>
  <c r="T331" i="54"/>
  <c r="P328" i="54"/>
  <c r="AA403" i="53"/>
  <c r="Y403" i="53"/>
  <c r="W403" i="53"/>
  <c r="U403" i="53"/>
  <c r="S403" i="53"/>
  <c r="AA402" i="53"/>
  <c r="Y402" i="53"/>
  <c r="W402" i="53"/>
  <c r="U402" i="53"/>
  <c r="S402" i="53"/>
  <c r="AA401" i="53"/>
  <c r="Y401" i="53"/>
  <c r="W401" i="53"/>
  <c r="U401" i="53"/>
  <c r="S401" i="53"/>
  <c r="AQ400" i="53"/>
  <c r="AA400" i="53"/>
  <c r="Y400" i="53"/>
  <c r="W400" i="53"/>
  <c r="U400" i="53"/>
  <c r="S400" i="53"/>
  <c r="AA399" i="53"/>
  <c r="Y399" i="53"/>
  <c r="W399" i="53"/>
  <c r="U399" i="53"/>
  <c r="S399" i="53"/>
  <c r="AM398" i="53"/>
  <c r="AA398" i="53"/>
  <c r="Y398" i="53"/>
  <c r="W398" i="53"/>
  <c r="U398" i="53"/>
  <c r="S398" i="53"/>
  <c r="AA397" i="53"/>
  <c r="Y397" i="53"/>
  <c r="W397" i="53"/>
  <c r="U397" i="53"/>
  <c r="S397" i="53"/>
  <c r="AA396" i="53"/>
  <c r="Y396" i="53"/>
  <c r="W396" i="53"/>
  <c r="U396" i="53"/>
  <c r="S396" i="53"/>
  <c r="AB395" i="53"/>
  <c r="AB390" i="53"/>
  <c r="Z390" i="53"/>
  <c r="X390" i="53"/>
  <c r="V390" i="53"/>
  <c r="T390" i="53"/>
  <c r="AF390" i="53" s="1"/>
  <c r="M390" i="53"/>
  <c r="N390" i="53" s="1"/>
  <c r="K390" i="53"/>
  <c r="L390" i="53" s="1"/>
  <c r="I390" i="53"/>
  <c r="J390" i="53" s="1"/>
  <c r="G390" i="53"/>
  <c r="H390" i="53" s="1"/>
  <c r="E390" i="53"/>
  <c r="AB389" i="53"/>
  <c r="Z389" i="53"/>
  <c r="X389" i="53"/>
  <c r="V389" i="53"/>
  <c r="T389" i="53"/>
  <c r="AF389" i="53" s="1"/>
  <c r="AB387" i="53"/>
  <c r="Z387" i="53"/>
  <c r="X387" i="53"/>
  <c r="V387" i="53"/>
  <c r="T387" i="53"/>
  <c r="M387" i="53"/>
  <c r="N387" i="53" s="1"/>
  <c r="K387" i="53"/>
  <c r="L387" i="53" s="1"/>
  <c r="I387" i="53"/>
  <c r="J387" i="53" s="1"/>
  <c r="G387" i="53"/>
  <c r="H387" i="53" s="1"/>
  <c r="E387" i="53"/>
  <c r="F387" i="53" s="1"/>
  <c r="A387" i="53"/>
  <c r="AB386" i="53"/>
  <c r="Z386" i="53"/>
  <c r="X386" i="53"/>
  <c r="V386" i="53"/>
  <c r="T386" i="53"/>
  <c r="AF386" i="53" s="1"/>
  <c r="M386" i="53"/>
  <c r="N386" i="53" s="1"/>
  <c r="K386" i="53"/>
  <c r="L386" i="53" s="1"/>
  <c r="I386" i="53"/>
  <c r="J386" i="53" s="1"/>
  <c r="G386" i="53"/>
  <c r="E386" i="53"/>
  <c r="F386" i="53" s="1"/>
  <c r="AB385" i="53"/>
  <c r="Z385" i="53"/>
  <c r="X385" i="53"/>
  <c r="V385" i="53"/>
  <c r="T385" i="53"/>
  <c r="AF385" i="53" s="1"/>
  <c r="AB384" i="53"/>
  <c r="Z384" i="53"/>
  <c r="X384" i="53"/>
  <c r="V384" i="53"/>
  <c r="T384" i="53"/>
  <c r="AF384" i="53" s="1"/>
  <c r="M384" i="53"/>
  <c r="N384" i="53" s="1"/>
  <c r="K384" i="53"/>
  <c r="L384" i="53" s="1"/>
  <c r="I384" i="53"/>
  <c r="J384" i="53" s="1"/>
  <c r="G384" i="53"/>
  <c r="H384" i="53" s="1"/>
  <c r="E384" i="53"/>
  <c r="AB383" i="53"/>
  <c r="Z383" i="53"/>
  <c r="X383" i="53"/>
  <c r="V383" i="53"/>
  <c r="T383" i="53"/>
  <c r="M383" i="53"/>
  <c r="N383" i="53" s="1"/>
  <c r="K383" i="53"/>
  <c r="L383" i="53" s="1"/>
  <c r="I383" i="53"/>
  <c r="J383" i="53" s="1"/>
  <c r="G383" i="53"/>
  <c r="H383" i="53" s="1"/>
  <c r="E383" i="53"/>
  <c r="A383" i="53"/>
  <c r="A384" i="53" s="1"/>
  <c r="AB382" i="53"/>
  <c r="Z382" i="53"/>
  <c r="X382" i="53"/>
  <c r="V382" i="53"/>
  <c r="T382" i="53"/>
  <c r="AF382" i="53" s="1"/>
  <c r="M382" i="53"/>
  <c r="N382" i="53" s="1"/>
  <c r="K382" i="53"/>
  <c r="L382" i="53" s="1"/>
  <c r="I382" i="53"/>
  <c r="J382" i="53" s="1"/>
  <c r="G382" i="53"/>
  <c r="H382" i="53" s="1"/>
  <c r="E382" i="53"/>
  <c r="F382" i="53" s="1"/>
  <c r="AB381" i="53"/>
  <c r="Z381" i="53"/>
  <c r="X381" i="53"/>
  <c r="V381" i="53"/>
  <c r="T381" i="53"/>
  <c r="AF381" i="53" s="1"/>
  <c r="AD379" i="53"/>
  <c r="AC379" i="53"/>
  <c r="AB379" i="53"/>
  <c r="AF379" i="53" s="1"/>
  <c r="M379" i="53"/>
  <c r="N379" i="53" s="1"/>
  <c r="K379" i="53"/>
  <c r="L379" i="53" s="1"/>
  <c r="I379" i="53"/>
  <c r="J379" i="53" s="1"/>
  <c r="G379" i="53"/>
  <c r="H379" i="53" s="1"/>
  <c r="E379" i="53"/>
  <c r="A379" i="53"/>
  <c r="AB378" i="53"/>
  <c r="Z378" i="53"/>
  <c r="X378" i="53"/>
  <c r="AC378" i="53" s="1"/>
  <c r="M378" i="53"/>
  <c r="N378" i="53" s="1"/>
  <c r="K378" i="53"/>
  <c r="L378" i="53" s="1"/>
  <c r="I378" i="53"/>
  <c r="J378" i="53" s="1"/>
  <c r="G378" i="53"/>
  <c r="H378" i="53" s="1"/>
  <c r="E378" i="53"/>
  <c r="AB377" i="53"/>
  <c r="Z377" i="53"/>
  <c r="X377" i="53"/>
  <c r="V377" i="53"/>
  <c r="T377" i="53"/>
  <c r="AF377" i="53" s="1"/>
  <c r="AB375" i="53"/>
  <c r="Z375" i="53"/>
  <c r="X375" i="53"/>
  <c r="V375" i="53"/>
  <c r="T375" i="53"/>
  <c r="M375" i="53"/>
  <c r="N375" i="53" s="1"/>
  <c r="K375" i="53"/>
  <c r="L375" i="53" s="1"/>
  <c r="I375" i="53"/>
  <c r="J375" i="53" s="1"/>
  <c r="G375" i="53"/>
  <c r="H375" i="53" s="1"/>
  <c r="E375" i="53"/>
  <c r="AB374" i="53"/>
  <c r="Z374" i="53"/>
  <c r="X374" i="53"/>
  <c r="V374" i="53"/>
  <c r="T374" i="53"/>
  <c r="AF374" i="53" s="1"/>
  <c r="AB373" i="53"/>
  <c r="Z373" i="53"/>
  <c r="AC373" i="53" s="1"/>
  <c r="M373" i="53"/>
  <c r="N373" i="53" s="1"/>
  <c r="K373" i="53"/>
  <c r="L373" i="53" s="1"/>
  <c r="I373" i="53"/>
  <c r="J373" i="53" s="1"/>
  <c r="G373" i="53"/>
  <c r="H373" i="53" s="1"/>
  <c r="E373" i="53"/>
  <c r="A373" i="53"/>
  <c r="AB372" i="53"/>
  <c r="Z372" i="53"/>
  <c r="AC372" i="53" s="1"/>
  <c r="M372" i="53"/>
  <c r="N372" i="53" s="1"/>
  <c r="K372" i="53"/>
  <c r="L372" i="53" s="1"/>
  <c r="I372" i="53"/>
  <c r="J372" i="53" s="1"/>
  <c r="G372" i="53"/>
  <c r="H372" i="53" s="1"/>
  <c r="E372" i="53"/>
  <c r="AB371" i="53"/>
  <c r="Z371" i="53"/>
  <c r="AC371" i="53" s="1"/>
  <c r="AJ371" i="53" s="1"/>
  <c r="AL371" i="53" s="1"/>
  <c r="Z369" i="53"/>
  <c r="X369" i="53"/>
  <c r="V369" i="53"/>
  <c r="T369" i="53"/>
  <c r="AF369" i="53" s="1"/>
  <c r="M369" i="53"/>
  <c r="N369" i="53" s="1"/>
  <c r="K369" i="53"/>
  <c r="L369" i="53" s="1"/>
  <c r="I369" i="53"/>
  <c r="J369" i="53" s="1"/>
  <c r="G369" i="53"/>
  <c r="H369" i="53" s="1"/>
  <c r="E369" i="53"/>
  <c r="F369" i="53" s="1"/>
  <c r="M368" i="53"/>
  <c r="N368" i="53" s="1"/>
  <c r="K368" i="53"/>
  <c r="L368" i="53" s="1"/>
  <c r="I368" i="53"/>
  <c r="J368" i="53" s="1"/>
  <c r="G368" i="53"/>
  <c r="H368" i="53" s="1"/>
  <c r="E368" i="53"/>
  <c r="AB367" i="53"/>
  <c r="Z367" i="53"/>
  <c r="X367" i="53"/>
  <c r="V367" i="53"/>
  <c r="T367" i="53"/>
  <c r="M366" i="53"/>
  <c r="N366" i="53" s="1"/>
  <c r="K366" i="53"/>
  <c r="L366" i="53" s="1"/>
  <c r="I366" i="53"/>
  <c r="J366" i="53" s="1"/>
  <c r="G366" i="53"/>
  <c r="H366" i="53" s="1"/>
  <c r="E366" i="53"/>
  <c r="F366" i="53" s="1"/>
  <c r="M363" i="53"/>
  <c r="N363" i="53" s="1"/>
  <c r="K363" i="53"/>
  <c r="L363" i="53" s="1"/>
  <c r="I363" i="53"/>
  <c r="J363" i="53" s="1"/>
  <c r="G363" i="53"/>
  <c r="H363" i="53" s="1"/>
  <c r="E363" i="53"/>
  <c r="M362" i="53"/>
  <c r="N362" i="53" s="1"/>
  <c r="K362" i="53"/>
  <c r="L362" i="53" s="1"/>
  <c r="I362" i="53"/>
  <c r="J362" i="53" s="1"/>
  <c r="G362" i="53"/>
  <c r="E362" i="53"/>
  <c r="F362" i="53" s="1"/>
  <c r="A362" i="53"/>
  <c r="A363" i="53" s="1"/>
  <c r="M361" i="53"/>
  <c r="N361" i="53" s="1"/>
  <c r="K361" i="53"/>
  <c r="L361" i="53" s="1"/>
  <c r="I361" i="53"/>
  <c r="J361" i="53" s="1"/>
  <c r="G361" i="53"/>
  <c r="H361" i="53" s="1"/>
  <c r="E361" i="53"/>
  <c r="M359" i="53"/>
  <c r="N359" i="53" s="1"/>
  <c r="K359" i="53"/>
  <c r="L359" i="53" s="1"/>
  <c r="I359" i="53"/>
  <c r="J359" i="53" s="1"/>
  <c r="G359" i="53"/>
  <c r="H359" i="53" s="1"/>
  <c r="E359" i="53"/>
  <c r="F359" i="53" s="1"/>
  <c r="M358" i="53"/>
  <c r="N358" i="53" s="1"/>
  <c r="K358" i="53"/>
  <c r="L358" i="53" s="1"/>
  <c r="I358" i="53"/>
  <c r="J358" i="53" s="1"/>
  <c r="G358" i="53"/>
  <c r="H358" i="53" s="1"/>
  <c r="E358" i="53"/>
  <c r="M357" i="53"/>
  <c r="N357" i="53" s="1"/>
  <c r="K357" i="53"/>
  <c r="L357" i="53" s="1"/>
  <c r="I357" i="53"/>
  <c r="J357" i="53" s="1"/>
  <c r="G357" i="53"/>
  <c r="H357" i="53" s="1"/>
  <c r="E357" i="53"/>
  <c r="F357" i="53" s="1"/>
  <c r="A357" i="53"/>
  <c r="A358" i="53" s="1"/>
  <c r="A359" i="53" s="1"/>
  <c r="M356" i="53"/>
  <c r="N356" i="53" s="1"/>
  <c r="K356" i="53"/>
  <c r="L356" i="53" s="1"/>
  <c r="I356" i="53"/>
  <c r="J356" i="53" s="1"/>
  <c r="G356" i="53"/>
  <c r="H356" i="53" s="1"/>
  <c r="E356" i="53"/>
  <c r="M353" i="53"/>
  <c r="N353" i="53" s="1"/>
  <c r="K353" i="53"/>
  <c r="L353" i="53" s="1"/>
  <c r="I353" i="53"/>
  <c r="J353" i="53" s="1"/>
  <c r="G353" i="53"/>
  <c r="E353" i="53"/>
  <c r="F353" i="53" s="1"/>
  <c r="M352" i="53"/>
  <c r="N352" i="53" s="1"/>
  <c r="K352" i="53"/>
  <c r="L352" i="53" s="1"/>
  <c r="I352" i="53"/>
  <c r="J352" i="53" s="1"/>
  <c r="G352" i="53"/>
  <c r="H352" i="53" s="1"/>
  <c r="E352" i="53"/>
  <c r="M351" i="53"/>
  <c r="N351" i="53" s="1"/>
  <c r="K351" i="53"/>
  <c r="L351" i="53" s="1"/>
  <c r="I351" i="53"/>
  <c r="J351" i="53" s="1"/>
  <c r="G351" i="53"/>
  <c r="E351" i="53"/>
  <c r="F351" i="53" s="1"/>
  <c r="A351" i="53"/>
  <c r="A352" i="53" s="1"/>
  <c r="A353" i="53" s="1"/>
  <c r="M350" i="53"/>
  <c r="N350" i="53" s="1"/>
  <c r="K350" i="53"/>
  <c r="L350" i="53" s="1"/>
  <c r="I350" i="53"/>
  <c r="J350" i="53" s="1"/>
  <c r="G350" i="53"/>
  <c r="H350" i="53" s="1"/>
  <c r="E350" i="53"/>
  <c r="M347" i="53"/>
  <c r="N347" i="53" s="1"/>
  <c r="K347" i="53"/>
  <c r="L347" i="53" s="1"/>
  <c r="I347" i="53"/>
  <c r="J347" i="53" s="1"/>
  <c r="G347" i="53"/>
  <c r="H347" i="53" s="1"/>
  <c r="E347" i="53"/>
  <c r="F347" i="53" s="1"/>
  <c r="M346" i="53"/>
  <c r="N346" i="53" s="1"/>
  <c r="K346" i="53"/>
  <c r="L346" i="53" s="1"/>
  <c r="I346" i="53"/>
  <c r="J346" i="53" s="1"/>
  <c r="G346" i="53"/>
  <c r="H346" i="53" s="1"/>
  <c r="E346" i="53"/>
  <c r="F346" i="53" s="1"/>
  <c r="M345" i="53"/>
  <c r="N345" i="53" s="1"/>
  <c r="K345" i="53"/>
  <c r="L345" i="53" s="1"/>
  <c r="I345" i="53"/>
  <c r="J345" i="53" s="1"/>
  <c r="G345" i="53"/>
  <c r="H345" i="53" s="1"/>
  <c r="E345" i="53"/>
  <c r="F345" i="53" s="1"/>
  <c r="M344" i="53"/>
  <c r="N344" i="53" s="1"/>
  <c r="K344" i="53"/>
  <c r="L344" i="53" s="1"/>
  <c r="I344" i="53"/>
  <c r="J344" i="53" s="1"/>
  <c r="G344" i="53"/>
  <c r="H344" i="53" s="1"/>
  <c r="E344" i="53"/>
  <c r="M343" i="53"/>
  <c r="N343" i="53" s="1"/>
  <c r="K343" i="53"/>
  <c r="L343" i="53" s="1"/>
  <c r="I343" i="53"/>
  <c r="J343" i="53" s="1"/>
  <c r="G343" i="53"/>
  <c r="H343" i="53" s="1"/>
  <c r="E343" i="53"/>
  <c r="F343" i="53" s="1"/>
  <c r="M342" i="53"/>
  <c r="N342" i="53" s="1"/>
  <c r="K342" i="53"/>
  <c r="L342" i="53" s="1"/>
  <c r="I342" i="53"/>
  <c r="J342" i="53" s="1"/>
  <c r="G342" i="53"/>
  <c r="H342" i="53" s="1"/>
  <c r="E342" i="53"/>
  <c r="M341" i="53"/>
  <c r="N341" i="53" s="1"/>
  <c r="K341" i="53"/>
  <c r="L341" i="53" s="1"/>
  <c r="I341" i="53"/>
  <c r="J341" i="53" s="1"/>
  <c r="G341" i="53"/>
  <c r="H341" i="53" s="1"/>
  <c r="E341" i="53"/>
  <c r="F341" i="53" s="1"/>
  <c r="M340" i="53"/>
  <c r="N340" i="53" s="1"/>
  <c r="K340" i="53"/>
  <c r="L340" i="53" s="1"/>
  <c r="I340" i="53"/>
  <c r="J340" i="53" s="1"/>
  <c r="G340" i="53"/>
  <c r="H340" i="53" s="1"/>
  <c r="E340" i="53"/>
  <c r="M339" i="53"/>
  <c r="N339" i="53" s="1"/>
  <c r="K339" i="53"/>
  <c r="L339" i="53" s="1"/>
  <c r="I339" i="53"/>
  <c r="J339" i="53" s="1"/>
  <c r="G339" i="53"/>
  <c r="H339" i="53" s="1"/>
  <c r="E339" i="53"/>
  <c r="F339" i="53" s="1"/>
  <c r="M338" i="53"/>
  <c r="N338" i="53" s="1"/>
  <c r="K338" i="53"/>
  <c r="L338" i="53" s="1"/>
  <c r="I338" i="53"/>
  <c r="J338" i="53" s="1"/>
  <c r="G338" i="53"/>
  <c r="H338" i="53" s="1"/>
  <c r="E338" i="53"/>
  <c r="M337" i="53"/>
  <c r="N337" i="53" s="1"/>
  <c r="K337" i="53"/>
  <c r="L337" i="53" s="1"/>
  <c r="I337" i="53"/>
  <c r="G337" i="53"/>
  <c r="E337" i="53"/>
  <c r="M336" i="53"/>
  <c r="N336" i="53" s="1"/>
  <c r="K336" i="53"/>
  <c r="L336" i="53" s="1"/>
  <c r="I336" i="53"/>
  <c r="J336" i="53" s="1"/>
  <c r="G336" i="53"/>
  <c r="H336" i="53" s="1"/>
  <c r="E336" i="53"/>
  <c r="M335" i="53"/>
  <c r="N335" i="53" s="1"/>
  <c r="K335" i="53"/>
  <c r="L335" i="53" s="1"/>
  <c r="I335" i="53"/>
  <c r="J335" i="53" s="1"/>
  <c r="G335" i="53"/>
  <c r="H335" i="53" s="1"/>
  <c r="E335" i="53"/>
  <c r="F335" i="53" s="1"/>
  <c r="M334" i="53"/>
  <c r="N334" i="53" s="1"/>
  <c r="K334" i="53"/>
  <c r="L334" i="53" s="1"/>
  <c r="I334" i="53"/>
  <c r="J334" i="53" s="1"/>
  <c r="G334" i="53"/>
  <c r="H334" i="53" s="1"/>
  <c r="E334" i="53"/>
  <c r="F334" i="53" s="1"/>
  <c r="A334" i="53"/>
  <c r="A335" i="53" s="1"/>
  <c r="A336" i="53" s="1"/>
  <c r="A337" i="53" s="1"/>
  <c r="A338" i="53" s="1"/>
  <c r="A339" i="53" s="1"/>
  <c r="A340" i="53" s="1"/>
  <c r="A341" i="53" s="1"/>
  <c r="A342" i="53" s="1"/>
  <c r="A343" i="53" s="1"/>
  <c r="A344" i="53" s="1"/>
  <c r="A345" i="53" s="1"/>
  <c r="A346" i="53" s="1"/>
  <c r="A347" i="53" s="1"/>
  <c r="M333" i="53"/>
  <c r="N333" i="53" s="1"/>
  <c r="K333" i="53"/>
  <c r="L333" i="53" s="1"/>
  <c r="I333" i="53"/>
  <c r="J333" i="53" s="1"/>
  <c r="G333" i="53"/>
  <c r="H333" i="53" s="1"/>
  <c r="E333" i="53"/>
  <c r="F333" i="53" s="1"/>
  <c r="M330" i="53"/>
  <c r="N330" i="53" s="1"/>
  <c r="K330" i="53"/>
  <c r="L330" i="53" s="1"/>
  <c r="I330" i="53"/>
  <c r="J330" i="53" s="1"/>
  <c r="G330" i="53"/>
  <c r="H330" i="53" s="1"/>
  <c r="E330" i="53"/>
  <c r="M329" i="53"/>
  <c r="N329" i="53" s="1"/>
  <c r="K329" i="53"/>
  <c r="L329" i="53" s="1"/>
  <c r="I329" i="53"/>
  <c r="J329" i="53" s="1"/>
  <c r="G329" i="53"/>
  <c r="H329" i="53" s="1"/>
  <c r="E329" i="53"/>
  <c r="M328" i="53"/>
  <c r="N328" i="53" s="1"/>
  <c r="K328" i="53"/>
  <c r="L328" i="53" s="1"/>
  <c r="I328" i="53"/>
  <c r="J328" i="53" s="1"/>
  <c r="G328" i="53"/>
  <c r="H328" i="53" s="1"/>
  <c r="E328" i="53"/>
  <c r="M327" i="53"/>
  <c r="N327" i="53" s="1"/>
  <c r="K327" i="53"/>
  <c r="L327" i="53" s="1"/>
  <c r="I327" i="53"/>
  <c r="J327" i="53" s="1"/>
  <c r="G327" i="53"/>
  <c r="H327" i="53" s="1"/>
  <c r="E327" i="53"/>
  <c r="F327" i="53" s="1"/>
  <c r="M326" i="53"/>
  <c r="N326" i="53" s="1"/>
  <c r="K326" i="53"/>
  <c r="L326" i="53" s="1"/>
  <c r="I326" i="53"/>
  <c r="J326" i="53" s="1"/>
  <c r="G326" i="53"/>
  <c r="H326" i="53" s="1"/>
  <c r="E326" i="53"/>
  <c r="F326" i="53" s="1"/>
  <c r="M325" i="53"/>
  <c r="N325" i="53" s="1"/>
  <c r="K325" i="53"/>
  <c r="L325" i="53" s="1"/>
  <c r="I325" i="53"/>
  <c r="J325" i="53" s="1"/>
  <c r="G325" i="53"/>
  <c r="H325" i="53" s="1"/>
  <c r="E325" i="53"/>
  <c r="F325" i="53" s="1"/>
  <c r="M324" i="53"/>
  <c r="N324" i="53" s="1"/>
  <c r="K324" i="53"/>
  <c r="L324" i="53" s="1"/>
  <c r="I324" i="53"/>
  <c r="J324" i="53" s="1"/>
  <c r="G324" i="53"/>
  <c r="H324" i="53" s="1"/>
  <c r="E324" i="53"/>
  <c r="F324" i="53" s="1"/>
  <c r="M323" i="53"/>
  <c r="N323" i="53" s="1"/>
  <c r="K323" i="53"/>
  <c r="L323" i="53" s="1"/>
  <c r="I323" i="53"/>
  <c r="J323" i="53" s="1"/>
  <c r="G323" i="53"/>
  <c r="H323" i="53" s="1"/>
  <c r="E323" i="53"/>
  <c r="A323" i="53"/>
  <c r="A324" i="53" s="1"/>
  <c r="A325" i="53" s="1"/>
  <c r="A326" i="53" s="1"/>
  <c r="A327" i="53" s="1"/>
  <c r="A328" i="53" s="1"/>
  <c r="A329" i="53" s="1"/>
  <c r="A330" i="53" s="1"/>
  <c r="M322" i="53"/>
  <c r="N322" i="53" s="1"/>
  <c r="K322" i="53"/>
  <c r="L322" i="53" s="1"/>
  <c r="I322" i="53"/>
  <c r="J322" i="53" s="1"/>
  <c r="G322" i="53"/>
  <c r="H322" i="53" s="1"/>
  <c r="E322" i="53"/>
  <c r="F322" i="53" s="1"/>
  <c r="M319" i="53"/>
  <c r="N319" i="53" s="1"/>
  <c r="K319" i="53"/>
  <c r="L319" i="53" s="1"/>
  <c r="I319" i="53"/>
  <c r="J319" i="53" s="1"/>
  <c r="G319" i="53"/>
  <c r="H319" i="53" s="1"/>
  <c r="E319" i="53"/>
  <c r="F319" i="53" s="1"/>
  <c r="M318" i="53"/>
  <c r="N318" i="53" s="1"/>
  <c r="K318" i="53"/>
  <c r="L318" i="53" s="1"/>
  <c r="I318" i="53"/>
  <c r="J318" i="53" s="1"/>
  <c r="G318" i="53"/>
  <c r="H318" i="53" s="1"/>
  <c r="E318" i="53"/>
  <c r="M317" i="53"/>
  <c r="N317" i="53" s="1"/>
  <c r="K317" i="53"/>
  <c r="L317" i="53" s="1"/>
  <c r="I317" i="53"/>
  <c r="J317" i="53" s="1"/>
  <c r="G317" i="53"/>
  <c r="H317" i="53" s="1"/>
  <c r="E317" i="53"/>
  <c r="F317" i="53" s="1"/>
  <c r="M316" i="53"/>
  <c r="N316" i="53" s="1"/>
  <c r="K316" i="53"/>
  <c r="L316" i="53" s="1"/>
  <c r="I316" i="53"/>
  <c r="J316" i="53" s="1"/>
  <c r="G316" i="53"/>
  <c r="H316" i="53" s="1"/>
  <c r="E316" i="53"/>
  <c r="M315" i="53"/>
  <c r="N315" i="53" s="1"/>
  <c r="K315" i="53"/>
  <c r="L315" i="53" s="1"/>
  <c r="I315" i="53"/>
  <c r="J315" i="53" s="1"/>
  <c r="G315" i="53"/>
  <c r="H315" i="53" s="1"/>
  <c r="E315" i="53"/>
  <c r="F315" i="53" s="1"/>
  <c r="M314" i="53"/>
  <c r="N314" i="53" s="1"/>
  <c r="K314" i="53"/>
  <c r="L314" i="53" s="1"/>
  <c r="I314" i="53"/>
  <c r="J314" i="53" s="1"/>
  <c r="G314" i="53"/>
  <c r="H314" i="53" s="1"/>
  <c r="E314" i="53"/>
  <c r="M313" i="53"/>
  <c r="N313" i="53" s="1"/>
  <c r="K313" i="53"/>
  <c r="L313" i="53" s="1"/>
  <c r="I313" i="53"/>
  <c r="J313" i="53" s="1"/>
  <c r="G313" i="53"/>
  <c r="H313" i="53" s="1"/>
  <c r="E313" i="53"/>
  <c r="F313" i="53" s="1"/>
  <c r="M312" i="53"/>
  <c r="N312" i="53" s="1"/>
  <c r="K312" i="53"/>
  <c r="L312" i="53" s="1"/>
  <c r="I312" i="53"/>
  <c r="J312" i="53" s="1"/>
  <c r="G312" i="53"/>
  <c r="H312" i="53" s="1"/>
  <c r="E312" i="53"/>
  <c r="A312" i="53"/>
  <c r="A313" i="53" s="1"/>
  <c r="A314" i="53" s="1"/>
  <c r="A315" i="53" s="1"/>
  <c r="A316" i="53" s="1"/>
  <c r="A317" i="53" s="1"/>
  <c r="A318" i="53" s="1"/>
  <c r="A319" i="53" s="1"/>
  <c r="M311" i="53"/>
  <c r="N311" i="53" s="1"/>
  <c r="K311" i="53"/>
  <c r="L311" i="53" s="1"/>
  <c r="I311" i="53"/>
  <c r="J311" i="53" s="1"/>
  <c r="G311" i="53"/>
  <c r="H311" i="53" s="1"/>
  <c r="E311" i="53"/>
  <c r="F311" i="53" s="1"/>
  <c r="M308" i="53"/>
  <c r="N308" i="53" s="1"/>
  <c r="K308" i="53"/>
  <c r="L308" i="53" s="1"/>
  <c r="I308" i="53"/>
  <c r="J308" i="53" s="1"/>
  <c r="G308" i="53"/>
  <c r="H308" i="53" s="1"/>
  <c r="E308" i="53"/>
  <c r="AB307" i="53"/>
  <c r="Z307" i="53"/>
  <c r="X307" i="53"/>
  <c r="V307" i="53"/>
  <c r="AD307" i="53" s="1"/>
  <c r="T307" i="53"/>
  <c r="AF307" i="53" s="1"/>
  <c r="M307" i="53"/>
  <c r="N307" i="53" s="1"/>
  <c r="K307" i="53"/>
  <c r="L307" i="53" s="1"/>
  <c r="I307" i="53"/>
  <c r="J307" i="53" s="1"/>
  <c r="G307" i="53"/>
  <c r="H307" i="53" s="1"/>
  <c r="E307" i="53"/>
  <c r="F307" i="53" s="1"/>
  <c r="AB306" i="53"/>
  <c r="Z306" i="53"/>
  <c r="X306" i="53"/>
  <c r="V306" i="53"/>
  <c r="T306" i="53"/>
  <c r="AF306" i="53" s="1"/>
  <c r="M306" i="53"/>
  <c r="N306" i="53" s="1"/>
  <c r="K306" i="53"/>
  <c r="L306" i="53" s="1"/>
  <c r="I306" i="53"/>
  <c r="J306" i="53" s="1"/>
  <c r="G306" i="53"/>
  <c r="H306" i="53" s="1"/>
  <c r="E306" i="53"/>
  <c r="AB305" i="53"/>
  <c r="Z305" i="53"/>
  <c r="X305" i="53"/>
  <c r="V305" i="53"/>
  <c r="T305" i="53"/>
  <c r="M305" i="53"/>
  <c r="N305" i="53" s="1"/>
  <c r="K305" i="53"/>
  <c r="L305" i="53" s="1"/>
  <c r="I305" i="53"/>
  <c r="J305" i="53" s="1"/>
  <c r="G305" i="53"/>
  <c r="H305" i="53" s="1"/>
  <c r="E305" i="53"/>
  <c r="AB304" i="53"/>
  <c r="Z304" i="53"/>
  <c r="X304" i="53"/>
  <c r="V304" i="53"/>
  <c r="T304" i="53"/>
  <c r="M304" i="53"/>
  <c r="N304" i="53" s="1"/>
  <c r="K304" i="53"/>
  <c r="L304" i="53" s="1"/>
  <c r="I304" i="53"/>
  <c r="J304" i="53" s="1"/>
  <c r="G304" i="53"/>
  <c r="H304" i="53" s="1"/>
  <c r="E304" i="53"/>
  <c r="AB303" i="53"/>
  <c r="Z303" i="53"/>
  <c r="X303" i="53"/>
  <c r="V303" i="53"/>
  <c r="T303" i="53"/>
  <c r="M303" i="53"/>
  <c r="N303" i="53" s="1"/>
  <c r="K303" i="53"/>
  <c r="L303" i="53" s="1"/>
  <c r="I303" i="53"/>
  <c r="J303" i="53" s="1"/>
  <c r="G303" i="53"/>
  <c r="H303" i="53" s="1"/>
  <c r="E303" i="53"/>
  <c r="F303" i="53" s="1"/>
  <c r="AB302" i="53"/>
  <c r="Z302" i="53"/>
  <c r="X302" i="53"/>
  <c r="V302" i="53"/>
  <c r="T302" i="53"/>
  <c r="AF302" i="53" s="1"/>
  <c r="M302" i="53"/>
  <c r="N302" i="53" s="1"/>
  <c r="K302" i="53"/>
  <c r="L302" i="53" s="1"/>
  <c r="I302" i="53"/>
  <c r="J302" i="53" s="1"/>
  <c r="G302" i="53"/>
  <c r="H302" i="53" s="1"/>
  <c r="E302" i="53"/>
  <c r="AB301" i="53"/>
  <c r="Z301" i="53"/>
  <c r="X301" i="53"/>
  <c r="V301" i="53"/>
  <c r="T301" i="53"/>
  <c r="AC301" i="53" s="1"/>
  <c r="M301" i="53"/>
  <c r="N301" i="53" s="1"/>
  <c r="K301" i="53"/>
  <c r="L301" i="53" s="1"/>
  <c r="I301" i="53"/>
  <c r="J301" i="53" s="1"/>
  <c r="G301" i="53"/>
  <c r="H301" i="53" s="1"/>
  <c r="E301" i="53"/>
  <c r="AB300" i="53"/>
  <c r="Z300" i="53"/>
  <c r="X300" i="53"/>
  <c r="V300" i="53"/>
  <c r="T300" i="53"/>
  <c r="M300" i="53"/>
  <c r="N300" i="53" s="1"/>
  <c r="K300" i="53"/>
  <c r="L300" i="53" s="1"/>
  <c r="I300" i="53"/>
  <c r="J300" i="53" s="1"/>
  <c r="G300" i="53"/>
  <c r="H300" i="53" s="1"/>
  <c r="E300" i="53"/>
  <c r="AB299" i="53"/>
  <c r="Z299" i="53"/>
  <c r="X299" i="53"/>
  <c r="V299" i="53"/>
  <c r="T299" i="53"/>
  <c r="AF299" i="53" s="1"/>
  <c r="M299" i="53"/>
  <c r="N299" i="53" s="1"/>
  <c r="K299" i="53"/>
  <c r="L299" i="53" s="1"/>
  <c r="I299" i="53"/>
  <c r="J299" i="53" s="1"/>
  <c r="G299" i="53"/>
  <c r="H299" i="53" s="1"/>
  <c r="E299" i="53"/>
  <c r="F299" i="53" s="1"/>
  <c r="AB298" i="53"/>
  <c r="Z298" i="53"/>
  <c r="X298" i="53"/>
  <c r="V298" i="53"/>
  <c r="T298" i="53"/>
  <c r="AF298" i="53" s="1"/>
  <c r="M298" i="53"/>
  <c r="N298" i="53" s="1"/>
  <c r="K298" i="53"/>
  <c r="L298" i="53" s="1"/>
  <c r="I298" i="53"/>
  <c r="J298" i="53" s="1"/>
  <c r="G298" i="53"/>
  <c r="H298" i="53" s="1"/>
  <c r="E298" i="53"/>
  <c r="AB297" i="53"/>
  <c r="Z297" i="53"/>
  <c r="X297" i="53"/>
  <c r="V297" i="53"/>
  <c r="T297" i="53"/>
  <c r="M297" i="53"/>
  <c r="N297" i="53" s="1"/>
  <c r="K297" i="53"/>
  <c r="L297" i="53" s="1"/>
  <c r="I297" i="53"/>
  <c r="J297" i="53" s="1"/>
  <c r="G297" i="53"/>
  <c r="H297" i="53" s="1"/>
  <c r="E297" i="53"/>
  <c r="AB296" i="53"/>
  <c r="Z296" i="53"/>
  <c r="X296" i="53"/>
  <c r="V296" i="53"/>
  <c r="T296" i="53"/>
  <c r="AF296" i="53" s="1"/>
  <c r="M296" i="53"/>
  <c r="N296" i="53" s="1"/>
  <c r="K296" i="53"/>
  <c r="L296" i="53" s="1"/>
  <c r="I296" i="53"/>
  <c r="J296" i="53" s="1"/>
  <c r="G296" i="53"/>
  <c r="H296" i="53" s="1"/>
  <c r="E296" i="53"/>
  <c r="AB295" i="53"/>
  <c r="Z295" i="53"/>
  <c r="X295" i="53"/>
  <c r="V295" i="53"/>
  <c r="M295" i="53"/>
  <c r="N295" i="53" s="1"/>
  <c r="K295" i="53"/>
  <c r="L295" i="53" s="1"/>
  <c r="I295" i="53"/>
  <c r="J295" i="53" s="1"/>
  <c r="G295" i="53"/>
  <c r="H295" i="53" s="1"/>
  <c r="E295" i="53"/>
  <c r="F295" i="53" s="1"/>
  <c r="AB294" i="53"/>
  <c r="Z294" i="53"/>
  <c r="X294" i="53"/>
  <c r="V294" i="53"/>
  <c r="T294" i="53"/>
  <c r="M294" i="53"/>
  <c r="N294" i="53" s="1"/>
  <c r="K294" i="53"/>
  <c r="L294" i="53" s="1"/>
  <c r="I294" i="53"/>
  <c r="J294" i="53" s="1"/>
  <c r="G294" i="53"/>
  <c r="H294" i="53" s="1"/>
  <c r="E294" i="53"/>
  <c r="AB293" i="53"/>
  <c r="Z293" i="53"/>
  <c r="X293" i="53"/>
  <c r="V293" i="53"/>
  <c r="T293" i="53"/>
  <c r="M293" i="53"/>
  <c r="N293" i="53" s="1"/>
  <c r="K293" i="53"/>
  <c r="L293" i="53" s="1"/>
  <c r="I293" i="53"/>
  <c r="J293" i="53" s="1"/>
  <c r="G293" i="53"/>
  <c r="H293" i="53" s="1"/>
  <c r="E293" i="53"/>
  <c r="AB292" i="53"/>
  <c r="Z292" i="53"/>
  <c r="X292" i="53"/>
  <c r="V292" i="53"/>
  <c r="T292" i="53"/>
  <c r="M292" i="53"/>
  <c r="N292" i="53" s="1"/>
  <c r="K292" i="53"/>
  <c r="L292" i="53" s="1"/>
  <c r="I292" i="53"/>
  <c r="J292" i="53" s="1"/>
  <c r="G292" i="53"/>
  <c r="H292" i="53" s="1"/>
  <c r="E292" i="53"/>
  <c r="F292" i="53" s="1"/>
  <c r="AB291" i="53"/>
  <c r="Z291" i="53"/>
  <c r="X291" i="53"/>
  <c r="V291" i="53"/>
  <c r="T291" i="53"/>
  <c r="AF291" i="53" s="1"/>
  <c r="M291" i="53"/>
  <c r="N291" i="53" s="1"/>
  <c r="K291" i="53"/>
  <c r="L291" i="53" s="1"/>
  <c r="I291" i="53"/>
  <c r="J291" i="53" s="1"/>
  <c r="G291" i="53"/>
  <c r="H291" i="53" s="1"/>
  <c r="E291" i="53"/>
  <c r="AB290" i="53"/>
  <c r="Z290" i="53"/>
  <c r="X290" i="53"/>
  <c r="V290" i="53"/>
  <c r="T290" i="53"/>
  <c r="M290" i="53"/>
  <c r="N290" i="53" s="1"/>
  <c r="K290" i="53"/>
  <c r="L290" i="53" s="1"/>
  <c r="I290" i="53"/>
  <c r="J290" i="53" s="1"/>
  <c r="G290" i="53"/>
  <c r="H290" i="53" s="1"/>
  <c r="E290" i="53"/>
  <c r="AB289" i="53"/>
  <c r="Z289" i="53"/>
  <c r="X289" i="53"/>
  <c r="V289" i="53"/>
  <c r="T289" i="53"/>
  <c r="M289" i="53"/>
  <c r="N289" i="53" s="1"/>
  <c r="K289" i="53"/>
  <c r="L289" i="53" s="1"/>
  <c r="I289" i="53"/>
  <c r="J289" i="53" s="1"/>
  <c r="G289" i="53"/>
  <c r="H289" i="53" s="1"/>
  <c r="E289" i="53"/>
  <c r="AB288" i="53"/>
  <c r="Z288" i="53"/>
  <c r="X288" i="53"/>
  <c r="V288" i="53"/>
  <c r="T288" i="53"/>
  <c r="M288" i="53"/>
  <c r="N288" i="53" s="1"/>
  <c r="K288" i="53"/>
  <c r="L288" i="53" s="1"/>
  <c r="I288" i="53"/>
  <c r="J288" i="53" s="1"/>
  <c r="G288" i="53"/>
  <c r="H288" i="53" s="1"/>
  <c r="E288" i="53"/>
  <c r="F288" i="53" s="1"/>
  <c r="AB287" i="53"/>
  <c r="Z287" i="53"/>
  <c r="X287" i="53"/>
  <c r="V287" i="53"/>
  <c r="T287" i="53"/>
  <c r="AF287" i="53" s="1"/>
  <c r="M287" i="53"/>
  <c r="N287" i="53" s="1"/>
  <c r="K287" i="53"/>
  <c r="L287" i="53" s="1"/>
  <c r="I287" i="53"/>
  <c r="J287" i="53" s="1"/>
  <c r="G287" i="53"/>
  <c r="H287" i="53" s="1"/>
  <c r="E287" i="53"/>
  <c r="AB286" i="53"/>
  <c r="Z286" i="53"/>
  <c r="X286" i="53"/>
  <c r="V286" i="53"/>
  <c r="T286" i="53"/>
  <c r="M286" i="53"/>
  <c r="N286" i="53" s="1"/>
  <c r="K286" i="53"/>
  <c r="L286" i="53" s="1"/>
  <c r="I286" i="53"/>
  <c r="J286" i="53" s="1"/>
  <c r="G286" i="53"/>
  <c r="H286" i="53" s="1"/>
  <c r="E286" i="53"/>
  <c r="AB285" i="53"/>
  <c r="Z285" i="53"/>
  <c r="X285" i="53"/>
  <c r="V285" i="53"/>
  <c r="T285" i="53"/>
  <c r="M285" i="53"/>
  <c r="N285" i="53" s="1"/>
  <c r="K285" i="53"/>
  <c r="L285" i="53" s="1"/>
  <c r="I285" i="53"/>
  <c r="J285" i="53" s="1"/>
  <c r="G285" i="53"/>
  <c r="H285" i="53" s="1"/>
  <c r="E285" i="53"/>
  <c r="AB284" i="53"/>
  <c r="Z284" i="53"/>
  <c r="X284" i="53"/>
  <c r="V284" i="53"/>
  <c r="T284" i="53"/>
  <c r="AF284" i="53" s="1"/>
  <c r="M284" i="53"/>
  <c r="N284" i="53" s="1"/>
  <c r="K284" i="53"/>
  <c r="L284" i="53" s="1"/>
  <c r="I284" i="53"/>
  <c r="J284" i="53" s="1"/>
  <c r="G284" i="53"/>
  <c r="H284" i="53" s="1"/>
  <c r="E284" i="53"/>
  <c r="AB283" i="53"/>
  <c r="Z283" i="53"/>
  <c r="X283" i="53"/>
  <c r="V283" i="53"/>
  <c r="T283" i="53"/>
  <c r="AF283" i="53" s="1"/>
  <c r="M283" i="53"/>
  <c r="N283" i="53" s="1"/>
  <c r="K283" i="53"/>
  <c r="L283" i="53" s="1"/>
  <c r="I283" i="53"/>
  <c r="J283" i="53" s="1"/>
  <c r="G283" i="53"/>
  <c r="H283" i="53" s="1"/>
  <c r="E283" i="53"/>
  <c r="F283" i="53" s="1"/>
  <c r="AB282" i="53"/>
  <c r="Z282" i="53"/>
  <c r="X282" i="53"/>
  <c r="V282" i="53"/>
  <c r="T282" i="53"/>
  <c r="M282" i="53"/>
  <c r="N282" i="53" s="1"/>
  <c r="K282" i="53"/>
  <c r="L282" i="53" s="1"/>
  <c r="I282" i="53"/>
  <c r="J282" i="53" s="1"/>
  <c r="G282" i="53"/>
  <c r="H282" i="53" s="1"/>
  <c r="E282" i="53"/>
  <c r="AB281" i="53"/>
  <c r="Z281" i="53"/>
  <c r="X281" i="53"/>
  <c r="V281" i="53"/>
  <c r="T281" i="53"/>
  <c r="AF281" i="53" s="1"/>
  <c r="M281" i="53"/>
  <c r="N281" i="53" s="1"/>
  <c r="K281" i="53"/>
  <c r="L281" i="53" s="1"/>
  <c r="I281" i="53"/>
  <c r="J281" i="53" s="1"/>
  <c r="G281" i="53"/>
  <c r="H281" i="53" s="1"/>
  <c r="E281" i="53"/>
  <c r="F281" i="53" s="1"/>
  <c r="AB280" i="53"/>
  <c r="Z280" i="53"/>
  <c r="X280" i="53"/>
  <c r="V280" i="53"/>
  <c r="T280" i="53"/>
  <c r="AF280" i="53" s="1"/>
  <c r="M280" i="53"/>
  <c r="N280" i="53" s="1"/>
  <c r="K280" i="53"/>
  <c r="L280" i="53" s="1"/>
  <c r="I280" i="53"/>
  <c r="J280" i="53" s="1"/>
  <c r="G280" i="53"/>
  <c r="H280" i="53" s="1"/>
  <c r="E280" i="53"/>
  <c r="AB279" i="53"/>
  <c r="Z279" i="53"/>
  <c r="X279" i="53"/>
  <c r="V279" i="53"/>
  <c r="T279" i="53"/>
  <c r="M279" i="53"/>
  <c r="N279" i="53" s="1"/>
  <c r="K279" i="53"/>
  <c r="L279" i="53" s="1"/>
  <c r="I279" i="53"/>
  <c r="J279" i="53" s="1"/>
  <c r="G279" i="53"/>
  <c r="H279" i="53" s="1"/>
  <c r="E279" i="53"/>
  <c r="F279" i="53" s="1"/>
  <c r="A279" i="53"/>
  <c r="A280" i="53" s="1"/>
  <c r="A281" i="53" s="1"/>
  <c r="A282" i="53" s="1"/>
  <c r="A283" i="53" s="1"/>
  <c r="A284" i="53" s="1"/>
  <c r="A285" i="53" s="1"/>
  <c r="A286" i="53" s="1"/>
  <c r="A287" i="53" s="1"/>
  <c r="A288" i="53" s="1"/>
  <c r="A289" i="53" s="1"/>
  <c r="A290" i="53" s="1"/>
  <c r="A291" i="53" s="1"/>
  <c r="A292" i="53" s="1"/>
  <c r="A293" i="53" s="1"/>
  <c r="A294" i="53" s="1"/>
  <c r="A295" i="53" s="1"/>
  <c r="A296" i="53" s="1"/>
  <c r="A297" i="53" s="1"/>
  <c r="A298" i="53" s="1"/>
  <c r="A299" i="53" s="1"/>
  <c r="A300" i="53" s="1"/>
  <c r="A301" i="53" s="1"/>
  <c r="A302" i="53" s="1"/>
  <c r="A303" i="53" s="1"/>
  <c r="A304" i="53" s="1"/>
  <c r="A305" i="53" s="1"/>
  <c r="A306" i="53" s="1"/>
  <c r="A307" i="53" s="1"/>
  <c r="A308" i="53" s="1"/>
  <c r="AB278" i="53"/>
  <c r="Z278" i="53"/>
  <c r="X278" i="53"/>
  <c r="V278" i="53"/>
  <c r="T278" i="53"/>
  <c r="AF278" i="53" s="1"/>
  <c r="M278" i="53"/>
  <c r="N278" i="53" s="1"/>
  <c r="K278" i="53"/>
  <c r="L278" i="53" s="1"/>
  <c r="I278" i="53"/>
  <c r="J278" i="53" s="1"/>
  <c r="G278" i="53"/>
  <c r="H278" i="53" s="1"/>
  <c r="E278" i="53"/>
  <c r="AB277" i="53"/>
  <c r="Z277" i="53"/>
  <c r="X277" i="53"/>
  <c r="V277" i="53"/>
  <c r="T277" i="53"/>
  <c r="AB275" i="53"/>
  <c r="Z275" i="53"/>
  <c r="X275" i="53"/>
  <c r="V275" i="53"/>
  <c r="T275" i="53"/>
  <c r="AF275" i="53" s="1"/>
  <c r="M275" i="53"/>
  <c r="N275" i="53" s="1"/>
  <c r="K275" i="53"/>
  <c r="L275" i="53" s="1"/>
  <c r="I275" i="53"/>
  <c r="J275" i="53" s="1"/>
  <c r="G275" i="53"/>
  <c r="H275" i="53" s="1"/>
  <c r="E275" i="53"/>
  <c r="F275" i="53" s="1"/>
  <c r="AB274" i="53"/>
  <c r="Z274" i="53"/>
  <c r="X274" i="53"/>
  <c r="V274" i="53"/>
  <c r="T274" i="53"/>
  <c r="AF274" i="53" s="1"/>
  <c r="AB273" i="53"/>
  <c r="Z273" i="53"/>
  <c r="X273" i="53"/>
  <c r="V273" i="53"/>
  <c r="T273" i="53"/>
  <c r="AF273" i="53" s="1"/>
  <c r="M273" i="53"/>
  <c r="N273" i="53" s="1"/>
  <c r="K273" i="53"/>
  <c r="L273" i="53" s="1"/>
  <c r="I273" i="53"/>
  <c r="J273" i="53" s="1"/>
  <c r="G273" i="53"/>
  <c r="H273" i="53" s="1"/>
  <c r="E273" i="53"/>
  <c r="AB272" i="53"/>
  <c r="Z272" i="53"/>
  <c r="X272" i="53"/>
  <c r="V272" i="53"/>
  <c r="T272" i="53"/>
  <c r="M272" i="53"/>
  <c r="N272" i="53" s="1"/>
  <c r="K272" i="53"/>
  <c r="L272" i="53" s="1"/>
  <c r="I272" i="53"/>
  <c r="J272" i="53" s="1"/>
  <c r="G272" i="53"/>
  <c r="H272" i="53" s="1"/>
  <c r="E272" i="53"/>
  <c r="F272" i="53" s="1"/>
  <c r="AB271" i="53"/>
  <c r="Z271" i="53"/>
  <c r="X271" i="53"/>
  <c r="V271" i="53"/>
  <c r="T271" i="53"/>
  <c r="AF271" i="53" s="1"/>
  <c r="M271" i="53"/>
  <c r="N271" i="53" s="1"/>
  <c r="K271" i="53"/>
  <c r="L271" i="53" s="1"/>
  <c r="I271" i="53"/>
  <c r="J271" i="53" s="1"/>
  <c r="G271" i="53"/>
  <c r="H271" i="53" s="1"/>
  <c r="E271" i="53"/>
  <c r="AB270" i="53"/>
  <c r="Z270" i="53"/>
  <c r="X270" i="53"/>
  <c r="V270" i="53"/>
  <c r="T270" i="53"/>
  <c r="AF270" i="53" s="1"/>
  <c r="M270" i="53"/>
  <c r="N270" i="53" s="1"/>
  <c r="K270" i="53"/>
  <c r="L270" i="53" s="1"/>
  <c r="I270" i="53"/>
  <c r="J270" i="53" s="1"/>
  <c r="G270" i="53"/>
  <c r="H270" i="53" s="1"/>
  <c r="E270" i="53"/>
  <c r="F270" i="53" s="1"/>
  <c r="AB269" i="53"/>
  <c r="Z269" i="53"/>
  <c r="X269" i="53"/>
  <c r="V269" i="53"/>
  <c r="T269" i="53"/>
  <c r="AF269" i="53" s="1"/>
  <c r="M269" i="53"/>
  <c r="N269" i="53" s="1"/>
  <c r="K269" i="53"/>
  <c r="L269" i="53" s="1"/>
  <c r="I269" i="53"/>
  <c r="J269" i="53" s="1"/>
  <c r="G269" i="53"/>
  <c r="H269" i="53" s="1"/>
  <c r="E269" i="53"/>
  <c r="AB268" i="53"/>
  <c r="Z268" i="53"/>
  <c r="X268" i="53"/>
  <c r="V268" i="53"/>
  <c r="T268" i="53"/>
  <c r="M268" i="53"/>
  <c r="N268" i="53" s="1"/>
  <c r="K268" i="53"/>
  <c r="L268" i="53" s="1"/>
  <c r="I268" i="53"/>
  <c r="J268" i="53" s="1"/>
  <c r="G268" i="53"/>
  <c r="H268" i="53" s="1"/>
  <c r="E268" i="53"/>
  <c r="F268" i="53" s="1"/>
  <c r="AB267" i="53"/>
  <c r="Z267" i="53"/>
  <c r="X267" i="53"/>
  <c r="V267" i="53"/>
  <c r="T267" i="53"/>
  <c r="AF267" i="53" s="1"/>
  <c r="M267" i="53"/>
  <c r="N267" i="53" s="1"/>
  <c r="K267" i="53"/>
  <c r="L267" i="53" s="1"/>
  <c r="I267" i="53"/>
  <c r="J267" i="53" s="1"/>
  <c r="G267" i="53"/>
  <c r="H267" i="53" s="1"/>
  <c r="E267" i="53"/>
  <c r="AB266" i="53"/>
  <c r="Z266" i="53"/>
  <c r="X266" i="53"/>
  <c r="V266" i="53"/>
  <c r="T266" i="53"/>
  <c r="AF266" i="53" s="1"/>
  <c r="M266" i="53"/>
  <c r="N266" i="53" s="1"/>
  <c r="K266" i="53"/>
  <c r="L266" i="53" s="1"/>
  <c r="I266" i="53"/>
  <c r="J266" i="53" s="1"/>
  <c r="G266" i="53"/>
  <c r="H266" i="53" s="1"/>
  <c r="E266" i="53"/>
  <c r="F266" i="53" s="1"/>
  <c r="AB265" i="53"/>
  <c r="Z265" i="53"/>
  <c r="X265" i="53"/>
  <c r="V265" i="53"/>
  <c r="T265" i="53"/>
  <c r="AF265" i="53" s="1"/>
  <c r="M265" i="53"/>
  <c r="N265" i="53" s="1"/>
  <c r="K265" i="53"/>
  <c r="L265" i="53" s="1"/>
  <c r="I265" i="53"/>
  <c r="J265" i="53" s="1"/>
  <c r="G265" i="53"/>
  <c r="H265" i="53" s="1"/>
  <c r="E265" i="53"/>
  <c r="AB264" i="53"/>
  <c r="Z264" i="53"/>
  <c r="X264" i="53"/>
  <c r="V264" i="53"/>
  <c r="T264" i="53"/>
  <c r="M264" i="53"/>
  <c r="N264" i="53" s="1"/>
  <c r="K264" i="53"/>
  <c r="L264" i="53" s="1"/>
  <c r="I264" i="53"/>
  <c r="J264" i="53" s="1"/>
  <c r="G264" i="53"/>
  <c r="H264" i="53" s="1"/>
  <c r="E264" i="53"/>
  <c r="F264" i="53" s="1"/>
  <c r="AB263" i="53"/>
  <c r="Z263" i="53"/>
  <c r="X263" i="53"/>
  <c r="V263" i="53"/>
  <c r="T263" i="53"/>
  <c r="AF263" i="53" s="1"/>
  <c r="M263" i="53"/>
  <c r="N263" i="53" s="1"/>
  <c r="K263" i="53"/>
  <c r="L263" i="53" s="1"/>
  <c r="I263" i="53"/>
  <c r="J263" i="53" s="1"/>
  <c r="G263" i="53"/>
  <c r="H263" i="53" s="1"/>
  <c r="E263" i="53"/>
  <c r="AB262" i="53"/>
  <c r="Z262" i="53"/>
  <c r="X262" i="53"/>
  <c r="V262" i="53"/>
  <c r="T262" i="53"/>
  <c r="AF262" i="53" s="1"/>
  <c r="M262" i="53"/>
  <c r="N262" i="53" s="1"/>
  <c r="K262" i="53"/>
  <c r="L262" i="53" s="1"/>
  <c r="I262" i="53"/>
  <c r="J262" i="53" s="1"/>
  <c r="G262" i="53"/>
  <c r="H262" i="53" s="1"/>
  <c r="E262" i="53"/>
  <c r="F262" i="53" s="1"/>
  <c r="AB261" i="53"/>
  <c r="Z261" i="53"/>
  <c r="X261" i="53"/>
  <c r="V261" i="53"/>
  <c r="T261" i="53"/>
  <c r="AF261" i="53" s="1"/>
  <c r="M261" i="53"/>
  <c r="N261" i="53" s="1"/>
  <c r="K261" i="53"/>
  <c r="L261" i="53" s="1"/>
  <c r="I261" i="53"/>
  <c r="J261" i="53" s="1"/>
  <c r="G261" i="53"/>
  <c r="H261" i="53" s="1"/>
  <c r="E261" i="53"/>
  <c r="AB260" i="53"/>
  <c r="Z260" i="53"/>
  <c r="X260" i="53"/>
  <c r="V260" i="53"/>
  <c r="T260" i="53"/>
  <c r="M260" i="53"/>
  <c r="N260" i="53" s="1"/>
  <c r="K260" i="53"/>
  <c r="L260" i="53" s="1"/>
  <c r="I260" i="53"/>
  <c r="J260" i="53" s="1"/>
  <c r="G260" i="53"/>
  <c r="H260" i="53" s="1"/>
  <c r="E260" i="53"/>
  <c r="F260" i="53" s="1"/>
  <c r="AB259" i="53"/>
  <c r="Z259" i="53"/>
  <c r="X259" i="53"/>
  <c r="V259" i="53"/>
  <c r="T259" i="53"/>
  <c r="AF259" i="53" s="1"/>
  <c r="M259" i="53"/>
  <c r="N259" i="53" s="1"/>
  <c r="K259" i="53"/>
  <c r="L259" i="53" s="1"/>
  <c r="I259" i="53"/>
  <c r="J259" i="53" s="1"/>
  <c r="G259" i="53"/>
  <c r="H259" i="53" s="1"/>
  <c r="E259" i="53"/>
  <c r="AB258" i="53"/>
  <c r="Z258" i="53"/>
  <c r="X258" i="53"/>
  <c r="V258" i="53"/>
  <c r="T258" i="53"/>
  <c r="AF258" i="53" s="1"/>
  <c r="M258" i="53"/>
  <c r="N258" i="53" s="1"/>
  <c r="K258" i="53"/>
  <c r="L258" i="53" s="1"/>
  <c r="I258" i="53"/>
  <c r="J258" i="53" s="1"/>
  <c r="G258" i="53"/>
  <c r="H258" i="53" s="1"/>
  <c r="E258" i="53"/>
  <c r="F258" i="53" s="1"/>
  <c r="AB257" i="53"/>
  <c r="Z257" i="53"/>
  <c r="X257" i="53"/>
  <c r="V257" i="53"/>
  <c r="T257" i="53"/>
  <c r="AF257" i="53" s="1"/>
  <c r="M257" i="53"/>
  <c r="N257" i="53" s="1"/>
  <c r="K257" i="53"/>
  <c r="L257" i="53" s="1"/>
  <c r="I257" i="53"/>
  <c r="J257" i="53" s="1"/>
  <c r="G257" i="53"/>
  <c r="H257" i="53" s="1"/>
  <c r="E257" i="53"/>
  <c r="AB256" i="53"/>
  <c r="Z256" i="53"/>
  <c r="X256" i="53"/>
  <c r="V256" i="53"/>
  <c r="T256" i="53"/>
  <c r="M256" i="53"/>
  <c r="N256" i="53" s="1"/>
  <c r="K256" i="53"/>
  <c r="L256" i="53" s="1"/>
  <c r="I256" i="53"/>
  <c r="J256" i="53" s="1"/>
  <c r="G256" i="53"/>
  <c r="H256" i="53" s="1"/>
  <c r="E256" i="53"/>
  <c r="F256" i="53" s="1"/>
  <c r="AB255" i="53"/>
  <c r="Z255" i="53"/>
  <c r="X255" i="53"/>
  <c r="V255" i="53"/>
  <c r="T255" i="53"/>
  <c r="AF255" i="53" s="1"/>
  <c r="M255" i="53"/>
  <c r="N255" i="53" s="1"/>
  <c r="K255" i="53"/>
  <c r="L255" i="53" s="1"/>
  <c r="I255" i="53"/>
  <c r="J255" i="53" s="1"/>
  <c r="G255" i="53"/>
  <c r="H255" i="53" s="1"/>
  <c r="E255" i="53"/>
  <c r="AB254" i="53"/>
  <c r="Z254" i="53"/>
  <c r="X254" i="53"/>
  <c r="V254" i="53"/>
  <c r="T254" i="53"/>
  <c r="AF254" i="53" s="1"/>
  <c r="M254" i="53"/>
  <c r="N254" i="53" s="1"/>
  <c r="K254" i="53"/>
  <c r="L254" i="53" s="1"/>
  <c r="I254" i="53"/>
  <c r="J254" i="53" s="1"/>
  <c r="G254" i="53"/>
  <c r="H254" i="53" s="1"/>
  <c r="E254" i="53"/>
  <c r="F254" i="53" s="1"/>
  <c r="AB253" i="53"/>
  <c r="Z253" i="53"/>
  <c r="X253" i="53"/>
  <c r="V253" i="53"/>
  <c r="T253" i="53"/>
  <c r="AF253" i="53" s="1"/>
  <c r="M253" i="53"/>
  <c r="N253" i="53" s="1"/>
  <c r="K253" i="53"/>
  <c r="L253" i="53" s="1"/>
  <c r="I253" i="53"/>
  <c r="J253" i="53" s="1"/>
  <c r="G253" i="53"/>
  <c r="H253" i="53" s="1"/>
  <c r="E253" i="53"/>
  <c r="AB252" i="53"/>
  <c r="Z252" i="53"/>
  <c r="X252" i="53"/>
  <c r="V252" i="53"/>
  <c r="T252" i="53"/>
  <c r="M252" i="53"/>
  <c r="N252" i="53" s="1"/>
  <c r="K252" i="53"/>
  <c r="L252" i="53" s="1"/>
  <c r="I252" i="53"/>
  <c r="J252" i="53" s="1"/>
  <c r="G252" i="53"/>
  <c r="H252" i="53" s="1"/>
  <c r="E252" i="53"/>
  <c r="F252" i="53" s="1"/>
  <c r="AB251" i="53"/>
  <c r="Z251" i="53"/>
  <c r="X251" i="53"/>
  <c r="V251" i="53"/>
  <c r="T251" i="53"/>
  <c r="AF251" i="53" s="1"/>
  <c r="M251" i="53"/>
  <c r="N251" i="53" s="1"/>
  <c r="K251" i="53"/>
  <c r="L251" i="53" s="1"/>
  <c r="I251" i="53"/>
  <c r="J251" i="53" s="1"/>
  <c r="G251" i="53"/>
  <c r="H251" i="53" s="1"/>
  <c r="E251" i="53"/>
  <c r="A251" i="53"/>
  <c r="A252" i="53" s="1"/>
  <c r="A253" i="53" s="1"/>
  <c r="A254" i="53" s="1"/>
  <c r="A255" i="53" s="1"/>
  <c r="A256" i="53" s="1"/>
  <c r="A257" i="53" s="1"/>
  <c r="A258" i="53" s="1"/>
  <c r="A259" i="53" s="1"/>
  <c r="A260" i="53" s="1"/>
  <c r="A261" i="53" s="1"/>
  <c r="A262" i="53" s="1"/>
  <c r="A263" i="53" s="1"/>
  <c r="A264" i="53" s="1"/>
  <c r="A265" i="53" s="1"/>
  <c r="A266" i="53" s="1"/>
  <c r="A267" i="53" s="1"/>
  <c r="A268" i="53" s="1"/>
  <c r="A269" i="53" s="1"/>
  <c r="A270" i="53" s="1"/>
  <c r="A271" i="53" s="1"/>
  <c r="A272" i="53" s="1"/>
  <c r="A273" i="53" s="1"/>
  <c r="AB250" i="53"/>
  <c r="Z250" i="53"/>
  <c r="X250" i="53"/>
  <c r="V250" i="53"/>
  <c r="T250" i="53"/>
  <c r="M250" i="53"/>
  <c r="N250" i="53" s="1"/>
  <c r="K250" i="53"/>
  <c r="L250" i="53" s="1"/>
  <c r="I250" i="53"/>
  <c r="J250" i="53" s="1"/>
  <c r="G250" i="53"/>
  <c r="H250" i="53" s="1"/>
  <c r="E250" i="53"/>
  <c r="F250" i="53" s="1"/>
  <c r="AF249" i="53"/>
  <c r="AB249" i="53"/>
  <c r="Z249" i="53"/>
  <c r="X249" i="53"/>
  <c r="V249" i="53"/>
  <c r="T249" i="53"/>
  <c r="AB247" i="53"/>
  <c r="Z247" i="53"/>
  <c r="X247" i="53"/>
  <c r="V247" i="53"/>
  <c r="T247" i="53"/>
  <c r="AF247" i="53" s="1"/>
  <c r="M247" i="53"/>
  <c r="N247" i="53" s="1"/>
  <c r="K247" i="53"/>
  <c r="L247" i="53" s="1"/>
  <c r="I247" i="53"/>
  <c r="J247" i="53" s="1"/>
  <c r="G247" i="53"/>
  <c r="H247" i="53" s="1"/>
  <c r="E247" i="53"/>
  <c r="AB246" i="53"/>
  <c r="Z246" i="53"/>
  <c r="X246" i="53"/>
  <c r="V246" i="53"/>
  <c r="T246" i="53"/>
  <c r="M246" i="53"/>
  <c r="N246" i="53" s="1"/>
  <c r="K246" i="53"/>
  <c r="L246" i="53" s="1"/>
  <c r="I246" i="53"/>
  <c r="J246" i="53" s="1"/>
  <c r="G246" i="53"/>
  <c r="H246" i="53" s="1"/>
  <c r="E246" i="53"/>
  <c r="AB245" i="53"/>
  <c r="Z245" i="53"/>
  <c r="X245" i="53"/>
  <c r="V245" i="53"/>
  <c r="T245" i="53"/>
  <c r="AF245" i="53" s="1"/>
  <c r="M245" i="53"/>
  <c r="N245" i="53" s="1"/>
  <c r="K245" i="53"/>
  <c r="L245" i="53" s="1"/>
  <c r="I245" i="53"/>
  <c r="J245" i="53" s="1"/>
  <c r="G245" i="53"/>
  <c r="H245" i="53" s="1"/>
  <c r="E245" i="53"/>
  <c r="F245" i="53" s="1"/>
  <c r="AF244" i="53"/>
  <c r="AB244" i="53"/>
  <c r="Z244" i="53"/>
  <c r="AC244" i="53" s="1"/>
  <c r="M244" i="53"/>
  <c r="N244" i="53" s="1"/>
  <c r="K244" i="53"/>
  <c r="L244" i="53" s="1"/>
  <c r="I244" i="53"/>
  <c r="J244" i="53" s="1"/>
  <c r="G244" i="53"/>
  <c r="H244" i="53" s="1"/>
  <c r="E244" i="53"/>
  <c r="AB243" i="53"/>
  <c r="Z243" i="53"/>
  <c r="X243" i="53"/>
  <c r="AC243" i="53" s="1"/>
  <c r="M243" i="53"/>
  <c r="N243" i="53" s="1"/>
  <c r="K243" i="53"/>
  <c r="L243" i="53" s="1"/>
  <c r="I243" i="53"/>
  <c r="J243" i="53" s="1"/>
  <c r="G243" i="53"/>
  <c r="H243" i="53" s="1"/>
  <c r="E243" i="53"/>
  <c r="AB242" i="53"/>
  <c r="Z242" i="53"/>
  <c r="X242" i="53"/>
  <c r="V242" i="53"/>
  <c r="M242" i="53"/>
  <c r="N242" i="53" s="1"/>
  <c r="K242" i="53"/>
  <c r="L242" i="53" s="1"/>
  <c r="I242" i="53"/>
  <c r="J242" i="53" s="1"/>
  <c r="G242" i="53"/>
  <c r="H242" i="53" s="1"/>
  <c r="E242" i="53"/>
  <c r="F242" i="53" s="1"/>
  <c r="AB241" i="53"/>
  <c r="Z241" i="53"/>
  <c r="X241" i="53"/>
  <c r="V241" i="53"/>
  <c r="T241" i="53"/>
  <c r="M241" i="53"/>
  <c r="N241" i="53" s="1"/>
  <c r="K241" i="53"/>
  <c r="L241" i="53" s="1"/>
  <c r="I241" i="53"/>
  <c r="J241" i="53" s="1"/>
  <c r="G241" i="53"/>
  <c r="H241" i="53" s="1"/>
  <c r="E241" i="53"/>
  <c r="AB240" i="53"/>
  <c r="Z240" i="53"/>
  <c r="X240" i="53"/>
  <c r="V240" i="53"/>
  <c r="T240" i="53"/>
  <c r="AF240" i="53" s="1"/>
  <c r="M240" i="53"/>
  <c r="N240" i="53" s="1"/>
  <c r="K240" i="53"/>
  <c r="L240" i="53" s="1"/>
  <c r="I240" i="53"/>
  <c r="J240" i="53" s="1"/>
  <c r="G240" i="53"/>
  <c r="H240" i="53" s="1"/>
  <c r="E240" i="53"/>
  <c r="F240" i="53" s="1"/>
  <c r="AB239" i="53"/>
  <c r="Z239" i="53"/>
  <c r="X239" i="53"/>
  <c r="V239" i="53"/>
  <c r="T239" i="53"/>
  <c r="AF239" i="53" s="1"/>
  <c r="M239" i="53"/>
  <c r="N239" i="53" s="1"/>
  <c r="K239" i="53"/>
  <c r="L239" i="53" s="1"/>
  <c r="I239" i="53"/>
  <c r="J239" i="53" s="1"/>
  <c r="G239" i="53"/>
  <c r="H239" i="53" s="1"/>
  <c r="E239" i="53"/>
  <c r="AB238" i="53"/>
  <c r="Z238" i="53"/>
  <c r="X238" i="53"/>
  <c r="V238" i="53"/>
  <c r="T238" i="53"/>
  <c r="M238" i="53"/>
  <c r="N238" i="53" s="1"/>
  <c r="K238" i="53"/>
  <c r="L238" i="53" s="1"/>
  <c r="I238" i="53"/>
  <c r="J238" i="53" s="1"/>
  <c r="G238" i="53"/>
  <c r="H238" i="53" s="1"/>
  <c r="E238" i="53"/>
  <c r="AB237" i="53"/>
  <c r="Z237" i="53"/>
  <c r="X237" i="53"/>
  <c r="V237" i="53"/>
  <c r="T237" i="53"/>
  <c r="M237" i="53"/>
  <c r="N237" i="53" s="1"/>
  <c r="K237" i="53"/>
  <c r="L237" i="53" s="1"/>
  <c r="I237" i="53"/>
  <c r="J237" i="53" s="1"/>
  <c r="G237" i="53"/>
  <c r="H237" i="53" s="1"/>
  <c r="E237" i="53"/>
  <c r="AB236" i="53"/>
  <c r="Z236" i="53"/>
  <c r="X236" i="53"/>
  <c r="V236" i="53"/>
  <c r="T236" i="53"/>
  <c r="AF236" i="53" s="1"/>
  <c r="M236" i="53"/>
  <c r="N236" i="53" s="1"/>
  <c r="K236" i="53"/>
  <c r="L236" i="53" s="1"/>
  <c r="I236" i="53"/>
  <c r="J236" i="53" s="1"/>
  <c r="G236" i="53"/>
  <c r="H236" i="53" s="1"/>
  <c r="E236" i="53"/>
  <c r="F236" i="53" s="1"/>
  <c r="AB235" i="53"/>
  <c r="Z235" i="53"/>
  <c r="X235" i="53"/>
  <c r="V235" i="53"/>
  <c r="T235" i="53"/>
  <c r="AF235" i="53" s="1"/>
  <c r="M235" i="53"/>
  <c r="K235" i="53"/>
  <c r="I235" i="53"/>
  <c r="G235" i="53"/>
  <c r="H235" i="53" s="1"/>
  <c r="E235" i="53"/>
  <c r="AB234" i="53"/>
  <c r="Z234" i="53"/>
  <c r="X234" i="53"/>
  <c r="V234" i="53"/>
  <c r="T234" i="53"/>
  <c r="M234" i="53"/>
  <c r="N234" i="53" s="1"/>
  <c r="K234" i="53"/>
  <c r="L234" i="53" s="1"/>
  <c r="I234" i="53"/>
  <c r="J234" i="53" s="1"/>
  <c r="G234" i="53"/>
  <c r="H234" i="53" s="1"/>
  <c r="E234" i="53"/>
  <c r="AB233" i="53"/>
  <c r="Z233" i="53"/>
  <c r="X233" i="53"/>
  <c r="V233" i="53"/>
  <c r="T233" i="53"/>
  <c r="AF233" i="53" s="1"/>
  <c r="M233" i="53"/>
  <c r="N233" i="53" s="1"/>
  <c r="K233" i="53"/>
  <c r="L233" i="53" s="1"/>
  <c r="I233" i="53"/>
  <c r="J233" i="53" s="1"/>
  <c r="G233" i="53"/>
  <c r="H233" i="53" s="1"/>
  <c r="E233" i="53"/>
  <c r="F233" i="53" s="1"/>
  <c r="AB232" i="53"/>
  <c r="Z232" i="53"/>
  <c r="X232" i="53"/>
  <c r="V232" i="53"/>
  <c r="T232" i="53"/>
  <c r="AF232" i="53" s="1"/>
  <c r="M232" i="53"/>
  <c r="N232" i="53" s="1"/>
  <c r="K232" i="53"/>
  <c r="L232" i="53" s="1"/>
  <c r="I232" i="53"/>
  <c r="J232" i="53" s="1"/>
  <c r="G232" i="53"/>
  <c r="H232" i="53" s="1"/>
  <c r="E232" i="53"/>
  <c r="F232" i="53" s="1"/>
  <c r="AB231" i="53"/>
  <c r="Z231" i="53"/>
  <c r="X231" i="53"/>
  <c r="V231" i="53"/>
  <c r="T231" i="53"/>
  <c r="AF231" i="53" s="1"/>
  <c r="M231" i="53"/>
  <c r="N231" i="53" s="1"/>
  <c r="K231" i="53"/>
  <c r="L231" i="53" s="1"/>
  <c r="I231" i="53"/>
  <c r="J231" i="53" s="1"/>
  <c r="G231" i="53"/>
  <c r="H231" i="53" s="1"/>
  <c r="E231" i="53"/>
  <c r="AB230" i="53"/>
  <c r="Z230" i="53"/>
  <c r="X230" i="53"/>
  <c r="V230" i="53"/>
  <c r="T230" i="53"/>
  <c r="M230" i="53"/>
  <c r="N230" i="53" s="1"/>
  <c r="K230" i="53"/>
  <c r="L230" i="53" s="1"/>
  <c r="I230" i="53"/>
  <c r="J230" i="53" s="1"/>
  <c r="G230" i="53"/>
  <c r="H230" i="53" s="1"/>
  <c r="E230" i="53"/>
  <c r="AB229" i="53"/>
  <c r="Z229" i="53"/>
  <c r="X229" i="53"/>
  <c r="V229" i="53"/>
  <c r="T229" i="53"/>
  <c r="AF229" i="53" s="1"/>
  <c r="M229" i="53"/>
  <c r="N229" i="53" s="1"/>
  <c r="K229" i="53"/>
  <c r="L229" i="53" s="1"/>
  <c r="I229" i="53"/>
  <c r="J229" i="53" s="1"/>
  <c r="G229" i="53"/>
  <c r="H229" i="53" s="1"/>
  <c r="E229" i="53"/>
  <c r="AB228" i="53"/>
  <c r="Z228" i="53"/>
  <c r="X228" i="53"/>
  <c r="V228" i="53"/>
  <c r="T228" i="53"/>
  <c r="AF228" i="53" s="1"/>
  <c r="M228" i="53"/>
  <c r="N228" i="53" s="1"/>
  <c r="K228" i="53"/>
  <c r="L228" i="53" s="1"/>
  <c r="I228" i="53"/>
  <c r="J228" i="53" s="1"/>
  <c r="G228" i="53"/>
  <c r="H228" i="53" s="1"/>
  <c r="E228" i="53"/>
  <c r="F228" i="53" s="1"/>
  <c r="AB227" i="53"/>
  <c r="Z227" i="53"/>
  <c r="X227" i="53"/>
  <c r="V227" i="53"/>
  <c r="T227" i="53"/>
  <c r="AF227" i="53" s="1"/>
  <c r="M227" i="53"/>
  <c r="N227" i="53" s="1"/>
  <c r="K227" i="53"/>
  <c r="L227" i="53" s="1"/>
  <c r="I227" i="53"/>
  <c r="J227" i="53" s="1"/>
  <c r="G227" i="53"/>
  <c r="H227" i="53" s="1"/>
  <c r="E227" i="53"/>
  <c r="AB226" i="53"/>
  <c r="Z226" i="53"/>
  <c r="X226" i="53"/>
  <c r="V226" i="53"/>
  <c r="T226" i="53"/>
  <c r="M226" i="53"/>
  <c r="N226" i="53" s="1"/>
  <c r="K226" i="53"/>
  <c r="L226" i="53" s="1"/>
  <c r="I226" i="53"/>
  <c r="J226" i="53" s="1"/>
  <c r="G226" i="53"/>
  <c r="H226" i="53" s="1"/>
  <c r="E226" i="53"/>
  <c r="A226" i="53"/>
  <c r="A227" i="53" s="1"/>
  <c r="A228" i="53" s="1"/>
  <c r="A229" i="53" s="1"/>
  <c r="A230" i="53" s="1"/>
  <c r="A231" i="53" s="1"/>
  <c r="A232" i="53" s="1"/>
  <c r="A233" i="53" s="1"/>
  <c r="A234" i="53" s="1"/>
  <c r="A235" i="53" s="1"/>
  <c r="A236" i="53" s="1"/>
  <c r="A237" i="53" s="1"/>
  <c r="A238" i="53" s="1"/>
  <c r="A239" i="53" s="1"/>
  <c r="A240" i="53" s="1"/>
  <c r="A241" i="53" s="1"/>
  <c r="A242" i="53" s="1"/>
  <c r="A243" i="53" s="1"/>
  <c r="A244" i="53" s="1"/>
  <c r="A245" i="53" s="1"/>
  <c r="A246" i="53" s="1"/>
  <c r="A247" i="53" s="1"/>
  <c r="AB225" i="53"/>
  <c r="Z225" i="53"/>
  <c r="X225" i="53"/>
  <c r="V225" i="53"/>
  <c r="T225" i="53"/>
  <c r="AF225" i="53" s="1"/>
  <c r="M225" i="53"/>
  <c r="N225" i="53" s="1"/>
  <c r="K225" i="53"/>
  <c r="L225" i="53" s="1"/>
  <c r="I225" i="53"/>
  <c r="J225" i="53" s="1"/>
  <c r="G225" i="53"/>
  <c r="H225" i="53" s="1"/>
  <c r="E225" i="53"/>
  <c r="F225" i="53" s="1"/>
  <c r="AB224" i="53"/>
  <c r="Z224" i="53"/>
  <c r="X224" i="53"/>
  <c r="V224" i="53"/>
  <c r="T224" i="53"/>
  <c r="AC222" i="53"/>
  <c r="AB222" i="53"/>
  <c r="Z222" i="53"/>
  <c r="X222" i="53"/>
  <c r="V222" i="53"/>
  <c r="T222" i="53"/>
  <c r="AF222" i="53" s="1"/>
  <c r="M222" i="53"/>
  <c r="N222" i="53" s="1"/>
  <c r="K222" i="53"/>
  <c r="L222" i="53" s="1"/>
  <c r="I222" i="53"/>
  <c r="J222" i="53" s="1"/>
  <c r="G222" i="53"/>
  <c r="E222" i="53"/>
  <c r="F222" i="53" s="1"/>
  <c r="AB221" i="53"/>
  <c r="Z221" i="53"/>
  <c r="X221" i="53"/>
  <c r="V221" i="53"/>
  <c r="T221" i="53"/>
  <c r="AF221" i="53" s="1"/>
  <c r="M221" i="53"/>
  <c r="N221" i="53" s="1"/>
  <c r="K221" i="53"/>
  <c r="L221" i="53" s="1"/>
  <c r="I221" i="53"/>
  <c r="J221" i="53" s="1"/>
  <c r="G221" i="53"/>
  <c r="H221" i="53" s="1"/>
  <c r="E221" i="53"/>
  <c r="AB220" i="53"/>
  <c r="Z220" i="53"/>
  <c r="X220" i="53"/>
  <c r="V220" i="53"/>
  <c r="T220" i="53"/>
  <c r="M220" i="53"/>
  <c r="N220" i="53" s="1"/>
  <c r="K220" i="53"/>
  <c r="L220" i="53" s="1"/>
  <c r="I220" i="53"/>
  <c r="J220" i="53" s="1"/>
  <c r="G220" i="53"/>
  <c r="H220" i="53" s="1"/>
  <c r="E220" i="53"/>
  <c r="AB219" i="53"/>
  <c r="Z219" i="53"/>
  <c r="X219" i="53"/>
  <c r="V219" i="53"/>
  <c r="T219" i="53"/>
  <c r="AF219" i="53" s="1"/>
  <c r="M219" i="53"/>
  <c r="N219" i="53" s="1"/>
  <c r="K219" i="53"/>
  <c r="L219" i="53" s="1"/>
  <c r="I219" i="53"/>
  <c r="J219" i="53" s="1"/>
  <c r="G219" i="53"/>
  <c r="H219" i="53" s="1"/>
  <c r="E219" i="53"/>
  <c r="F219" i="53" s="1"/>
  <c r="AB218" i="53"/>
  <c r="Z218" i="53"/>
  <c r="X218" i="53"/>
  <c r="V218" i="53"/>
  <c r="T218" i="53"/>
  <c r="AF218" i="53" s="1"/>
  <c r="M218" i="53"/>
  <c r="N218" i="53" s="1"/>
  <c r="K218" i="53"/>
  <c r="L218" i="53" s="1"/>
  <c r="I218" i="53"/>
  <c r="J218" i="53" s="1"/>
  <c r="G218" i="53"/>
  <c r="E218" i="53"/>
  <c r="F218" i="53" s="1"/>
  <c r="AC217" i="53"/>
  <c r="AB217" i="53"/>
  <c r="Z217" i="53"/>
  <c r="X217" i="53"/>
  <c r="V217" i="53"/>
  <c r="T217" i="53"/>
  <c r="AF217" i="53" s="1"/>
  <c r="M217" i="53"/>
  <c r="N217" i="53" s="1"/>
  <c r="K217" i="53"/>
  <c r="L217" i="53" s="1"/>
  <c r="I217" i="53"/>
  <c r="J217" i="53" s="1"/>
  <c r="G217" i="53"/>
  <c r="H217" i="53" s="1"/>
  <c r="E217" i="53"/>
  <c r="AB216" i="53"/>
  <c r="Z216" i="53"/>
  <c r="X216" i="53"/>
  <c r="V216" i="53"/>
  <c r="T216" i="53"/>
  <c r="M216" i="53"/>
  <c r="N216" i="53" s="1"/>
  <c r="K216" i="53"/>
  <c r="L216" i="53" s="1"/>
  <c r="I216" i="53"/>
  <c r="J216" i="53" s="1"/>
  <c r="G216" i="53"/>
  <c r="H216" i="53" s="1"/>
  <c r="E216" i="53"/>
  <c r="AB215" i="53"/>
  <c r="Z215" i="53"/>
  <c r="X215" i="53"/>
  <c r="V215" i="53"/>
  <c r="T215" i="53"/>
  <c r="AF215" i="53" s="1"/>
  <c r="M215" i="53"/>
  <c r="N215" i="53" s="1"/>
  <c r="K215" i="53"/>
  <c r="L215" i="53" s="1"/>
  <c r="I215" i="53"/>
  <c r="J215" i="53" s="1"/>
  <c r="G215" i="53"/>
  <c r="H215" i="53" s="1"/>
  <c r="E215" i="53"/>
  <c r="F215" i="53" s="1"/>
  <c r="AB214" i="53"/>
  <c r="Z214" i="53"/>
  <c r="X214" i="53"/>
  <c r="V214" i="53"/>
  <c r="T214" i="53"/>
  <c r="AF214" i="53" s="1"/>
  <c r="M214" i="53"/>
  <c r="N214" i="53" s="1"/>
  <c r="K214" i="53"/>
  <c r="L214" i="53" s="1"/>
  <c r="I214" i="53"/>
  <c r="J214" i="53" s="1"/>
  <c r="G214" i="53"/>
  <c r="E214" i="53"/>
  <c r="F214" i="53" s="1"/>
  <c r="AB213" i="53"/>
  <c r="Z213" i="53"/>
  <c r="X213" i="53"/>
  <c r="V213" i="53"/>
  <c r="T213" i="53"/>
  <c r="AF213" i="53" s="1"/>
  <c r="M213" i="53"/>
  <c r="N213" i="53" s="1"/>
  <c r="K213" i="53"/>
  <c r="L213" i="53" s="1"/>
  <c r="I213" i="53"/>
  <c r="J213" i="53" s="1"/>
  <c r="G213" i="53"/>
  <c r="H213" i="53" s="1"/>
  <c r="E213" i="53"/>
  <c r="AB212" i="53"/>
  <c r="Z212" i="53"/>
  <c r="X212" i="53"/>
  <c r="V212" i="53"/>
  <c r="T212" i="53"/>
  <c r="AF212" i="53" s="1"/>
  <c r="M212" i="53"/>
  <c r="N212" i="53" s="1"/>
  <c r="K212" i="53"/>
  <c r="L212" i="53" s="1"/>
  <c r="I212" i="53"/>
  <c r="J212" i="53" s="1"/>
  <c r="G212" i="53"/>
  <c r="H212" i="53" s="1"/>
  <c r="E212" i="53"/>
  <c r="AB211" i="53"/>
  <c r="Z211" i="53"/>
  <c r="X211" i="53"/>
  <c r="V211" i="53"/>
  <c r="T211" i="53"/>
  <c r="M211" i="53"/>
  <c r="N211" i="53" s="1"/>
  <c r="K211" i="53"/>
  <c r="L211" i="53" s="1"/>
  <c r="I211" i="53"/>
  <c r="J211" i="53" s="1"/>
  <c r="G211" i="53"/>
  <c r="H211" i="53" s="1"/>
  <c r="E211" i="53"/>
  <c r="F211" i="53" s="1"/>
  <c r="AB210" i="53"/>
  <c r="Z210" i="53"/>
  <c r="X210" i="53"/>
  <c r="V210" i="53"/>
  <c r="T210" i="53"/>
  <c r="AF210" i="53" s="1"/>
  <c r="M210" i="53"/>
  <c r="N210" i="53" s="1"/>
  <c r="K210" i="53"/>
  <c r="L210" i="53" s="1"/>
  <c r="I210" i="53"/>
  <c r="J210" i="53" s="1"/>
  <c r="G210" i="53"/>
  <c r="H210" i="53" s="1"/>
  <c r="E210" i="53"/>
  <c r="AB209" i="53"/>
  <c r="Z209" i="53"/>
  <c r="X209" i="53"/>
  <c r="V209" i="53"/>
  <c r="T209" i="53"/>
  <c r="M209" i="53"/>
  <c r="N209" i="53" s="1"/>
  <c r="K209" i="53"/>
  <c r="L209" i="53" s="1"/>
  <c r="I209" i="53"/>
  <c r="J209" i="53" s="1"/>
  <c r="G209" i="53"/>
  <c r="H209" i="53" s="1"/>
  <c r="E209" i="53"/>
  <c r="F209" i="53" s="1"/>
  <c r="AB208" i="53"/>
  <c r="Z208" i="53"/>
  <c r="X208" i="53"/>
  <c r="V208" i="53"/>
  <c r="T208" i="53"/>
  <c r="AF208" i="53" s="1"/>
  <c r="M208" i="53"/>
  <c r="N208" i="53" s="1"/>
  <c r="K208" i="53"/>
  <c r="L208" i="53" s="1"/>
  <c r="I208" i="53"/>
  <c r="J208" i="53" s="1"/>
  <c r="G208" i="53"/>
  <c r="H208" i="53" s="1"/>
  <c r="E208" i="53"/>
  <c r="AB207" i="53"/>
  <c r="Z207" i="53"/>
  <c r="X207" i="53"/>
  <c r="V207" i="53"/>
  <c r="T207" i="53"/>
  <c r="M207" i="53"/>
  <c r="N207" i="53" s="1"/>
  <c r="K207" i="53"/>
  <c r="L207" i="53" s="1"/>
  <c r="I207" i="53"/>
  <c r="J207" i="53" s="1"/>
  <c r="G207" i="53"/>
  <c r="H207" i="53" s="1"/>
  <c r="E207" i="53"/>
  <c r="F207" i="53" s="1"/>
  <c r="AB206" i="53"/>
  <c r="Z206" i="53"/>
  <c r="X206" i="53"/>
  <c r="V206" i="53"/>
  <c r="T206" i="53"/>
  <c r="AF206" i="53" s="1"/>
  <c r="M206" i="53"/>
  <c r="N206" i="53" s="1"/>
  <c r="K206" i="53"/>
  <c r="L206" i="53" s="1"/>
  <c r="I206" i="53"/>
  <c r="J206" i="53" s="1"/>
  <c r="G206" i="53"/>
  <c r="H206" i="53" s="1"/>
  <c r="E206" i="53"/>
  <c r="AB205" i="53"/>
  <c r="Z205" i="53"/>
  <c r="X205" i="53"/>
  <c r="V205" i="53"/>
  <c r="T205" i="53"/>
  <c r="AF205" i="53" s="1"/>
  <c r="M205" i="53"/>
  <c r="N205" i="53" s="1"/>
  <c r="K205" i="53"/>
  <c r="L205" i="53" s="1"/>
  <c r="I205" i="53"/>
  <c r="J205" i="53" s="1"/>
  <c r="G205" i="53"/>
  <c r="H205" i="53" s="1"/>
  <c r="E205" i="53"/>
  <c r="AB204" i="53"/>
  <c r="Z204" i="53"/>
  <c r="X204" i="53"/>
  <c r="V204" i="53"/>
  <c r="T204" i="53"/>
  <c r="AF204" i="53" s="1"/>
  <c r="M204" i="53"/>
  <c r="N204" i="53" s="1"/>
  <c r="K204" i="53"/>
  <c r="L204" i="53" s="1"/>
  <c r="I204" i="53"/>
  <c r="J204" i="53" s="1"/>
  <c r="G204" i="53"/>
  <c r="H204" i="53" s="1"/>
  <c r="E204" i="53"/>
  <c r="AB203" i="53"/>
  <c r="Z203" i="53"/>
  <c r="X203" i="53"/>
  <c r="V203" i="53"/>
  <c r="T203" i="53"/>
  <c r="M203" i="53"/>
  <c r="N203" i="53" s="1"/>
  <c r="K203" i="53"/>
  <c r="L203" i="53" s="1"/>
  <c r="I203" i="53"/>
  <c r="J203" i="53" s="1"/>
  <c r="G203" i="53"/>
  <c r="H203" i="53" s="1"/>
  <c r="E203" i="53"/>
  <c r="F203" i="53" s="1"/>
  <c r="AB202" i="53"/>
  <c r="Z202" i="53"/>
  <c r="X202" i="53"/>
  <c r="V202" i="53"/>
  <c r="T202" i="53"/>
  <c r="AF202" i="53" s="1"/>
  <c r="M202" i="53"/>
  <c r="N202" i="53" s="1"/>
  <c r="K202" i="53"/>
  <c r="L202" i="53" s="1"/>
  <c r="I202" i="53"/>
  <c r="J202" i="53" s="1"/>
  <c r="G202" i="53"/>
  <c r="H202" i="53" s="1"/>
  <c r="E202" i="53"/>
  <c r="AB201" i="53"/>
  <c r="Z201" i="53"/>
  <c r="X201" i="53"/>
  <c r="V201" i="53"/>
  <c r="T201" i="53"/>
  <c r="AF201" i="53" s="1"/>
  <c r="M201" i="53"/>
  <c r="N201" i="53" s="1"/>
  <c r="K201" i="53"/>
  <c r="L201" i="53" s="1"/>
  <c r="I201" i="53"/>
  <c r="J201" i="53" s="1"/>
  <c r="G201" i="53"/>
  <c r="H201" i="53" s="1"/>
  <c r="E201" i="53"/>
  <c r="F201" i="53" s="1"/>
  <c r="AB200" i="53"/>
  <c r="Z200" i="53"/>
  <c r="X200" i="53"/>
  <c r="V200" i="53"/>
  <c r="T200" i="53"/>
  <c r="AF200" i="53" s="1"/>
  <c r="M200" i="53"/>
  <c r="N200" i="53" s="1"/>
  <c r="K200" i="53"/>
  <c r="L200" i="53" s="1"/>
  <c r="I200" i="53"/>
  <c r="J200" i="53" s="1"/>
  <c r="G200" i="53"/>
  <c r="H200" i="53" s="1"/>
  <c r="E200" i="53"/>
  <c r="AB199" i="53"/>
  <c r="Z199" i="53"/>
  <c r="X199" i="53"/>
  <c r="V199" i="53"/>
  <c r="T199" i="53"/>
  <c r="M199" i="53"/>
  <c r="N199" i="53" s="1"/>
  <c r="K199" i="53"/>
  <c r="L199" i="53" s="1"/>
  <c r="I199" i="53"/>
  <c r="J199" i="53" s="1"/>
  <c r="G199" i="53"/>
  <c r="H199" i="53" s="1"/>
  <c r="E199" i="53"/>
  <c r="F199" i="53" s="1"/>
  <c r="AB198" i="53"/>
  <c r="Z198" i="53"/>
  <c r="X198" i="53"/>
  <c r="V198" i="53"/>
  <c r="T198" i="53"/>
  <c r="AC198" i="53" s="1"/>
  <c r="M198" i="53"/>
  <c r="N198" i="53" s="1"/>
  <c r="K198" i="53"/>
  <c r="L198" i="53" s="1"/>
  <c r="I198" i="53"/>
  <c r="J198" i="53" s="1"/>
  <c r="G198" i="53"/>
  <c r="H198" i="53" s="1"/>
  <c r="E198" i="53"/>
  <c r="AB197" i="53"/>
  <c r="Z197" i="53"/>
  <c r="X197" i="53"/>
  <c r="V197" i="53"/>
  <c r="T197" i="53"/>
  <c r="M197" i="53"/>
  <c r="N197" i="53" s="1"/>
  <c r="K197" i="53"/>
  <c r="L197" i="53" s="1"/>
  <c r="I197" i="53"/>
  <c r="J197" i="53" s="1"/>
  <c r="G197" i="53"/>
  <c r="H197" i="53" s="1"/>
  <c r="E197" i="53"/>
  <c r="F197" i="53" s="1"/>
  <c r="A197" i="53"/>
  <c r="A198" i="53" s="1"/>
  <c r="A199" i="53" s="1"/>
  <c r="A200" i="53" s="1"/>
  <c r="A201" i="53" s="1"/>
  <c r="A202" i="53" s="1"/>
  <c r="A203" i="53" s="1"/>
  <c r="A204" i="53" s="1"/>
  <c r="A205" i="53" s="1"/>
  <c r="A206" i="53" s="1"/>
  <c r="A207" i="53" s="1"/>
  <c r="A208" i="53" s="1"/>
  <c r="A209" i="53" s="1"/>
  <c r="A210" i="53" s="1"/>
  <c r="A211" i="53" s="1"/>
  <c r="A212" i="53" s="1"/>
  <c r="A213" i="53" s="1"/>
  <c r="A214" i="53" s="1"/>
  <c r="A215" i="53" s="1"/>
  <c r="A216" i="53" s="1"/>
  <c r="A217" i="53" s="1"/>
  <c r="A218" i="53" s="1"/>
  <c r="A219" i="53" s="1"/>
  <c r="A220" i="53" s="1"/>
  <c r="A221" i="53" s="1"/>
  <c r="A222" i="53" s="1"/>
  <c r="M196" i="53"/>
  <c r="N196" i="53" s="1"/>
  <c r="K196" i="53"/>
  <c r="L196" i="53" s="1"/>
  <c r="I196" i="53"/>
  <c r="J196" i="53" s="1"/>
  <c r="G196" i="53"/>
  <c r="H196" i="53" s="1"/>
  <c r="E196" i="53"/>
  <c r="F196" i="53" s="1"/>
  <c r="AB195" i="53"/>
  <c r="Z195" i="53"/>
  <c r="X195" i="53"/>
  <c r="AC195" i="53" s="1"/>
  <c r="AJ195" i="53" s="1"/>
  <c r="AL195" i="53" s="1"/>
  <c r="AB193" i="53"/>
  <c r="Z193" i="53"/>
  <c r="X193" i="53"/>
  <c r="V193" i="53"/>
  <c r="T193" i="53"/>
  <c r="M193" i="53"/>
  <c r="N193" i="53" s="1"/>
  <c r="K193" i="53"/>
  <c r="L193" i="53" s="1"/>
  <c r="I193" i="53"/>
  <c r="J193" i="53" s="1"/>
  <c r="G193" i="53"/>
  <c r="H193" i="53" s="1"/>
  <c r="E193" i="53"/>
  <c r="AB192" i="53"/>
  <c r="Z192" i="53"/>
  <c r="X192" i="53"/>
  <c r="V192" i="53"/>
  <c r="T192" i="53"/>
  <c r="M192" i="53"/>
  <c r="N192" i="53" s="1"/>
  <c r="K192" i="53"/>
  <c r="L192" i="53" s="1"/>
  <c r="I192" i="53"/>
  <c r="J192" i="53" s="1"/>
  <c r="G192" i="53"/>
  <c r="H192" i="53" s="1"/>
  <c r="E192" i="53"/>
  <c r="F192" i="53" s="1"/>
  <c r="AB191" i="53"/>
  <c r="Z191" i="53"/>
  <c r="X191" i="53"/>
  <c r="V191" i="53"/>
  <c r="T191" i="53"/>
  <c r="AF191" i="53" s="1"/>
  <c r="M191" i="53"/>
  <c r="N191" i="53" s="1"/>
  <c r="K191" i="53"/>
  <c r="L191" i="53" s="1"/>
  <c r="I191" i="53"/>
  <c r="J191" i="53" s="1"/>
  <c r="G191" i="53"/>
  <c r="E191" i="53"/>
  <c r="F191" i="53" s="1"/>
  <c r="AB190" i="53"/>
  <c r="Z190" i="53"/>
  <c r="X190" i="53"/>
  <c r="V190" i="53"/>
  <c r="T190" i="53"/>
  <c r="M190" i="53"/>
  <c r="N190" i="53" s="1"/>
  <c r="K190" i="53"/>
  <c r="L190" i="53" s="1"/>
  <c r="I190" i="53"/>
  <c r="J190" i="53" s="1"/>
  <c r="G190" i="53"/>
  <c r="H190" i="53" s="1"/>
  <c r="E190" i="53"/>
  <c r="AB189" i="53"/>
  <c r="Z189" i="53"/>
  <c r="X189" i="53"/>
  <c r="V189" i="53"/>
  <c r="T189" i="53"/>
  <c r="M189" i="53"/>
  <c r="N189" i="53" s="1"/>
  <c r="K189" i="53"/>
  <c r="L189" i="53" s="1"/>
  <c r="I189" i="53"/>
  <c r="J189" i="53" s="1"/>
  <c r="G189" i="53"/>
  <c r="H189" i="53" s="1"/>
  <c r="E189" i="53"/>
  <c r="AB188" i="53"/>
  <c r="Z188" i="53"/>
  <c r="X188" i="53"/>
  <c r="V188" i="53"/>
  <c r="T188" i="53"/>
  <c r="M188" i="53"/>
  <c r="N188" i="53" s="1"/>
  <c r="K188" i="53"/>
  <c r="L188" i="53" s="1"/>
  <c r="I188" i="53"/>
  <c r="J188" i="53" s="1"/>
  <c r="G188" i="53"/>
  <c r="H188" i="53" s="1"/>
  <c r="E188" i="53"/>
  <c r="F188" i="53" s="1"/>
  <c r="AB187" i="53"/>
  <c r="Z187" i="53"/>
  <c r="X187" i="53"/>
  <c r="V187" i="53"/>
  <c r="T187" i="53"/>
  <c r="AF187" i="53" s="1"/>
  <c r="M187" i="53"/>
  <c r="N187" i="53" s="1"/>
  <c r="K187" i="53"/>
  <c r="L187" i="53" s="1"/>
  <c r="I187" i="53"/>
  <c r="J187" i="53" s="1"/>
  <c r="G187" i="53"/>
  <c r="E187" i="53"/>
  <c r="F187" i="53" s="1"/>
  <c r="AB186" i="53"/>
  <c r="Z186" i="53"/>
  <c r="X186" i="53"/>
  <c r="V186" i="53"/>
  <c r="T186" i="53"/>
  <c r="AF186" i="53" s="1"/>
  <c r="M186" i="53"/>
  <c r="N186" i="53" s="1"/>
  <c r="K186" i="53"/>
  <c r="L186" i="53" s="1"/>
  <c r="I186" i="53"/>
  <c r="J186" i="53" s="1"/>
  <c r="G186" i="53"/>
  <c r="H186" i="53" s="1"/>
  <c r="E186" i="53"/>
  <c r="AB185" i="53"/>
  <c r="Z185" i="53"/>
  <c r="X185" i="53"/>
  <c r="V185" i="53"/>
  <c r="T185" i="53"/>
  <c r="M185" i="53"/>
  <c r="N185" i="53" s="1"/>
  <c r="K185" i="53"/>
  <c r="L185" i="53" s="1"/>
  <c r="I185" i="53"/>
  <c r="J185" i="53" s="1"/>
  <c r="G185" i="53"/>
  <c r="H185" i="53" s="1"/>
  <c r="E185" i="53"/>
  <c r="AB184" i="53"/>
  <c r="Z184" i="53"/>
  <c r="X184" i="53"/>
  <c r="V184" i="53"/>
  <c r="T184" i="53"/>
  <c r="AF184" i="53" s="1"/>
  <c r="M184" i="53"/>
  <c r="N184" i="53" s="1"/>
  <c r="K184" i="53"/>
  <c r="L184" i="53" s="1"/>
  <c r="I184" i="53"/>
  <c r="J184" i="53" s="1"/>
  <c r="G184" i="53"/>
  <c r="H184" i="53" s="1"/>
  <c r="E184" i="53"/>
  <c r="F184" i="53" s="1"/>
  <c r="AB183" i="53"/>
  <c r="Z183" i="53"/>
  <c r="X183" i="53"/>
  <c r="V183" i="53"/>
  <c r="T183" i="53"/>
  <c r="AF183" i="53" s="1"/>
  <c r="M183" i="53"/>
  <c r="N183" i="53" s="1"/>
  <c r="K183" i="53"/>
  <c r="L183" i="53" s="1"/>
  <c r="I183" i="53"/>
  <c r="J183" i="53" s="1"/>
  <c r="G183" i="53"/>
  <c r="E183" i="53"/>
  <c r="F183" i="53" s="1"/>
  <c r="AB182" i="53"/>
  <c r="Z182" i="53"/>
  <c r="X182" i="53"/>
  <c r="V182" i="53"/>
  <c r="T182" i="53"/>
  <c r="AF182" i="53" s="1"/>
  <c r="M182" i="53"/>
  <c r="N182" i="53" s="1"/>
  <c r="K182" i="53"/>
  <c r="L182" i="53" s="1"/>
  <c r="I182" i="53"/>
  <c r="J182" i="53" s="1"/>
  <c r="G182" i="53"/>
  <c r="H182" i="53" s="1"/>
  <c r="E182" i="53"/>
  <c r="AB181" i="53"/>
  <c r="Z181" i="53"/>
  <c r="X181" i="53"/>
  <c r="V181" i="53"/>
  <c r="T181" i="53"/>
  <c r="AF181" i="53" s="1"/>
  <c r="M181" i="53"/>
  <c r="N181" i="53" s="1"/>
  <c r="K181" i="53"/>
  <c r="L181" i="53" s="1"/>
  <c r="I181" i="53"/>
  <c r="J181" i="53" s="1"/>
  <c r="G181" i="53"/>
  <c r="H181" i="53" s="1"/>
  <c r="E181" i="53"/>
  <c r="AB180" i="53"/>
  <c r="Z180" i="53"/>
  <c r="X180" i="53"/>
  <c r="V180" i="53"/>
  <c r="T180" i="53"/>
  <c r="M180" i="53"/>
  <c r="N180" i="53" s="1"/>
  <c r="K180" i="53"/>
  <c r="L180" i="53" s="1"/>
  <c r="I180" i="53"/>
  <c r="J180" i="53" s="1"/>
  <c r="G180" i="53"/>
  <c r="H180" i="53" s="1"/>
  <c r="E180" i="53"/>
  <c r="F180" i="53" s="1"/>
  <c r="AB179" i="53"/>
  <c r="Z179" i="53"/>
  <c r="X179" i="53"/>
  <c r="V179" i="53"/>
  <c r="T179" i="53"/>
  <c r="AF179" i="53" s="1"/>
  <c r="M179" i="53"/>
  <c r="N179" i="53" s="1"/>
  <c r="K179" i="53"/>
  <c r="L179" i="53" s="1"/>
  <c r="I179" i="53"/>
  <c r="J179" i="53" s="1"/>
  <c r="G179" i="53"/>
  <c r="E179" i="53"/>
  <c r="F179" i="53" s="1"/>
  <c r="A179" i="53"/>
  <c r="A180" i="53" s="1"/>
  <c r="A181" i="53" s="1"/>
  <c r="A182" i="53" s="1"/>
  <c r="A183" i="53" s="1"/>
  <c r="A184" i="53" s="1"/>
  <c r="A185" i="53" s="1"/>
  <c r="A186" i="53" s="1"/>
  <c r="A187" i="53" s="1"/>
  <c r="A188" i="53" s="1"/>
  <c r="A189" i="53" s="1"/>
  <c r="A190" i="53" s="1"/>
  <c r="A191" i="53" s="1"/>
  <c r="A192" i="53" s="1"/>
  <c r="A193" i="53" s="1"/>
  <c r="AB178" i="53"/>
  <c r="Z178" i="53"/>
  <c r="X178" i="53"/>
  <c r="V178" i="53"/>
  <c r="T178" i="53"/>
  <c r="AF178" i="53" s="1"/>
  <c r="M178" i="53"/>
  <c r="N178" i="53" s="1"/>
  <c r="K178" i="53"/>
  <c r="L178" i="53" s="1"/>
  <c r="I178" i="53"/>
  <c r="J178" i="53" s="1"/>
  <c r="G178" i="53"/>
  <c r="H178" i="53" s="1"/>
  <c r="E178" i="53"/>
  <c r="AB177" i="53"/>
  <c r="Z177" i="53"/>
  <c r="X177" i="53"/>
  <c r="V177" i="53"/>
  <c r="T177" i="53"/>
  <c r="AB175" i="53"/>
  <c r="Z175" i="53"/>
  <c r="X175" i="53"/>
  <c r="V175" i="53"/>
  <c r="T175" i="53"/>
  <c r="AF175" i="53" s="1"/>
  <c r="M175" i="53"/>
  <c r="N175" i="53" s="1"/>
  <c r="K175" i="53"/>
  <c r="L175" i="53" s="1"/>
  <c r="I175" i="53"/>
  <c r="J175" i="53" s="1"/>
  <c r="G175" i="53"/>
  <c r="H175" i="53" s="1"/>
  <c r="E175" i="53"/>
  <c r="AB174" i="53"/>
  <c r="Z174" i="53"/>
  <c r="X174" i="53"/>
  <c r="V174" i="53"/>
  <c r="T174" i="53"/>
  <c r="AF174" i="53" s="1"/>
  <c r="M174" i="53"/>
  <c r="N174" i="53" s="1"/>
  <c r="K174" i="53"/>
  <c r="L174" i="53" s="1"/>
  <c r="I174" i="53"/>
  <c r="J174" i="53" s="1"/>
  <c r="G174" i="53"/>
  <c r="H174" i="53" s="1"/>
  <c r="E174" i="53"/>
  <c r="F174" i="53" s="1"/>
  <c r="AB173" i="53"/>
  <c r="Z173" i="53"/>
  <c r="X173" i="53"/>
  <c r="V173" i="53"/>
  <c r="T173" i="53"/>
  <c r="AF173" i="53" s="1"/>
  <c r="M173" i="53"/>
  <c r="N173" i="53" s="1"/>
  <c r="K173" i="53"/>
  <c r="L173" i="53" s="1"/>
  <c r="I173" i="53"/>
  <c r="J173" i="53" s="1"/>
  <c r="G173" i="53"/>
  <c r="H173" i="53" s="1"/>
  <c r="E173" i="53"/>
  <c r="F173" i="53" s="1"/>
  <c r="AB172" i="53"/>
  <c r="Z172" i="53"/>
  <c r="X172" i="53"/>
  <c r="V172" i="53"/>
  <c r="T172" i="53"/>
  <c r="M172" i="53"/>
  <c r="N172" i="53" s="1"/>
  <c r="K172" i="53"/>
  <c r="L172" i="53" s="1"/>
  <c r="I172" i="53"/>
  <c r="J172" i="53" s="1"/>
  <c r="G172" i="53"/>
  <c r="H172" i="53" s="1"/>
  <c r="E172" i="53"/>
  <c r="AB171" i="53"/>
  <c r="Z171" i="53"/>
  <c r="X171" i="53"/>
  <c r="V171" i="53"/>
  <c r="T171" i="53"/>
  <c r="M171" i="53"/>
  <c r="N171" i="53" s="1"/>
  <c r="K171" i="53"/>
  <c r="L171" i="53" s="1"/>
  <c r="I171" i="53"/>
  <c r="J171" i="53" s="1"/>
  <c r="G171" i="53"/>
  <c r="H171" i="53" s="1"/>
  <c r="E171" i="53"/>
  <c r="AB170" i="53"/>
  <c r="Z170" i="53"/>
  <c r="X170" i="53"/>
  <c r="V170" i="53"/>
  <c r="T170" i="53"/>
  <c r="AF170" i="53" s="1"/>
  <c r="M170" i="53"/>
  <c r="N170" i="53" s="1"/>
  <c r="K170" i="53"/>
  <c r="L170" i="53" s="1"/>
  <c r="I170" i="53"/>
  <c r="J170" i="53" s="1"/>
  <c r="G170" i="53"/>
  <c r="E170" i="53"/>
  <c r="F170" i="53" s="1"/>
  <c r="V169" i="53"/>
  <c r="T169" i="53"/>
  <c r="M169" i="53"/>
  <c r="N169" i="53" s="1"/>
  <c r="K169" i="53"/>
  <c r="L169" i="53" s="1"/>
  <c r="I169" i="53"/>
  <c r="J169" i="53" s="1"/>
  <c r="G169" i="53"/>
  <c r="H169" i="53" s="1"/>
  <c r="E169" i="53"/>
  <c r="AB168" i="53"/>
  <c r="Z168" i="53"/>
  <c r="X168" i="53"/>
  <c r="V168" i="53"/>
  <c r="T168" i="53"/>
  <c r="M168" i="53"/>
  <c r="N168" i="53" s="1"/>
  <c r="K168" i="53"/>
  <c r="L168" i="53" s="1"/>
  <c r="I168" i="53"/>
  <c r="J168" i="53" s="1"/>
  <c r="G168" i="53"/>
  <c r="H168" i="53" s="1"/>
  <c r="E168" i="53"/>
  <c r="AB167" i="53"/>
  <c r="Z167" i="53"/>
  <c r="X167" i="53"/>
  <c r="V167" i="53"/>
  <c r="T167" i="53"/>
  <c r="AF167" i="53" s="1"/>
  <c r="M167" i="53"/>
  <c r="K167" i="53"/>
  <c r="L167" i="53" s="1"/>
  <c r="I167" i="53"/>
  <c r="J167" i="53" s="1"/>
  <c r="G167" i="53"/>
  <c r="H167" i="53" s="1"/>
  <c r="E167" i="53"/>
  <c r="AF166" i="53"/>
  <c r="AB166" i="53"/>
  <c r="Z166" i="53"/>
  <c r="X166" i="53"/>
  <c r="V166" i="53"/>
  <c r="T166" i="53"/>
  <c r="M166" i="53"/>
  <c r="N166" i="53" s="1"/>
  <c r="K166" i="53"/>
  <c r="L166" i="53" s="1"/>
  <c r="I166" i="53"/>
  <c r="J166" i="53" s="1"/>
  <c r="G166" i="53"/>
  <c r="H166" i="53" s="1"/>
  <c r="E166" i="53"/>
  <c r="F166" i="53" s="1"/>
  <c r="AB165" i="53"/>
  <c r="Z165" i="53"/>
  <c r="X165" i="53"/>
  <c r="V165" i="53"/>
  <c r="T165" i="53"/>
  <c r="AF165" i="53" s="1"/>
  <c r="M165" i="53"/>
  <c r="N165" i="53" s="1"/>
  <c r="K165" i="53"/>
  <c r="L165" i="53" s="1"/>
  <c r="I165" i="53"/>
  <c r="J165" i="53" s="1"/>
  <c r="G165" i="53"/>
  <c r="E165" i="53"/>
  <c r="F165" i="53" s="1"/>
  <c r="AB164" i="53"/>
  <c r="Z164" i="53"/>
  <c r="X164" i="53"/>
  <c r="V164" i="53"/>
  <c r="T164" i="53"/>
  <c r="AF164" i="53" s="1"/>
  <c r="M164" i="53"/>
  <c r="N164" i="53" s="1"/>
  <c r="K164" i="53"/>
  <c r="L164" i="53" s="1"/>
  <c r="I164" i="53"/>
  <c r="J164" i="53" s="1"/>
  <c r="G164" i="53"/>
  <c r="H164" i="53" s="1"/>
  <c r="E164" i="53"/>
  <c r="AB163" i="53"/>
  <c r="Z163" i="53"/>
  <c r="X163" i="53"/>
  <c r="V163" i="53"/>
  <c r="T163" i="53"/>
  <c r="M163" i="53"/>
  <c r="N163" i="53" s="1"/>
  <c r="K163" i="53"/>
  <c r="L163" i="53" s="1"/>
  <c r="I163" i="53"/>
  <c r="J163" i="53" s="1"/>
  <c r="G163" i="53"/>
  <c r="H163" i="53" s="1"/>
  <c r="E163" i="53"/>
  <c r="AB162" i="53"/>
  <c r="Z162" i="53"/>
  <c r="X162" i="53"/>
  <c r="V162" i="53"/>
  <c r="T162" i="53"/>
  <c r="AF162" i="53" s="1"/>
  <c r="M162" i="53"/>
  <c r="N162" i="53" s="1"/>
  <c r="K162" i="53"/>
  <c r="L162" i="53" s="1"/>
  <c r="I162" i="53"/>
  <c r="J162" i="53" s="1"/>
  <c r="G162" i="53"/>
  <c r="H162" i="53" s="1"/>
  <c r="E162" i="53"/>
  <c r="F162" i="53" s="1"/>
  <c r="AB161" i="53"/>
  <c r="Z161" i="53"/>
  <c r="X161" i="53"/>
  <c r="V161" i="53"/>
  <c r="T161" i="53"/>
  <c r="AF161" i="53" s="1"/>
  <c r="M161" i="53"/>
  <c r="N161" i="53" s="1"/>
  <c r="K161" i="53"/>
  <c r="L161" i="53" s="1"/>
  <c r="I161" i="53"/>
  <c r="J161" i="53" s="1"/>
  <c r="G161" i="53"/>
  <c r="F161" i="53"/>
  <c r="AB160" i="53"/>
  <c r="Z160" i="53"/>
  <c r="X160" i="53"/>
  <c r="V160" i="53"/>
  <c r="T160" i="53"/>
  <c r="AF160" i="53" s="1"/>
  <c r="M160" i="53"/>
  <c r="N160" i="53" s="1"/>
  <c r="K160" i="53"/>
  <c r="L160" i="53" s="1"/>
  <c r="I160" i="53"/>
  <c r="J160" i="53" s="1"/>
  <c r="G160" i="53"/>
  <c r="F160" i="53"/>
  <c r="AB159" i="53"/>
  <c r="Z159" i="53"/>
  <c r="X159" i="53"/>
  <c r="V159" i="53"/>
  <c r="T159" i="53"/>
  <c r="AF159" i="53" s="1"/>
  <c r="M159" i="53"/>
  <c r="N159" i="53" s="1"/>
  <c r="K159" i="53"/>
  <c r="L159" i="53" s="1"/>
  <c r="I159" i="53"/>
  <c r="J159" i="53" s="1"/>
  <c r="G159" i="53"/>
  <c r="E159" i="53"/>
  <c r="F159" i="53" s="1"/>
  <c r="AB158" i="53"/>
  <c r="Z158" i="53"/>
  <c r="X158" i="53"/>
  <c r="V158" i="53"/>
  <c r="T158" i="53"/>
  <c r="AF158" i="53" s="1"/>
  <c r="M158" i="53"/>
  <c r="N158" i="53" s="1"/>
  <c r="K158" i="53"/>
  <c r="L158" i="53" s="1"/>
  <c r="I158" i="53"/>
  <c r="J158" i="53" s="1"/>
  <c r="G158" i="53"/>
  <c r="H158" i="53" s="1"/>
  <c r="E158" i="53"/>
  <c r="AB157" i="53"/>
  <c r="Z157" i="53"/>
  <c r="X157" i="53"/>
  <c r="V157" i="53"/>
  <c r="T157" i="53"/>
  <c r="M157" i="53"/>
  <c r="N157" i="53" s="1"/>
  <c r="K157" i="53"/>
  <c r="L157" i="53" s="1"/>
  <c r="I157" i="53"/>
  <c r="J157" i="53" s="1"/>
  <c r="G157" i="53"/>
  <c r="H157" i="53" s="1"/>
  <c r="F157" i="53"/>
  <c r="AB156" i="53"/>
  <c r="Z156" i="53"/>
  <c r="X156" i="53"/>
  <c r="V156" i="53"/>
  <c r="T156" i="53"/>
  <c r="M156" i="53"/>
  <c r="N156" i="53" s="1"/>
  <c r="K156" i="53"/>
  <c r="L156" i="53" s="1"/>
  <c r="I156" i="53"/>
  <c r="J156" i="53" s="1"/>
  <c r="G156" i="53"/>
  <c r="H156" i="53" s="1"/>
  <c r="E156" i="53"/>
  <c r="AB155" i="53"/>
  <c r="Z155" i="53"/>
  <c r="X155" i="53"/>
  <c r="V155" i="53"/>
  <c r="T155" i="53"/>
  <c r="AF155" i="53" s="1"/>
  <c r="M155" i="53"/>
  <c r="N155" i="53" s="1"/>
  <c r="K155" i="53"/>
  <c r="L155" i="53" s="1"/>
  <c r="I155" i="53"/>
  <c r="J155" i="53" s="1"/>
  <c r="G155" i="53"/>
  <c r="H155" i="53" s="1"/>
  <c r="E155" i="53"/>
  <c r="F155" i="53" s="1"/>
  <c r="AB154" i="53"/>
  <c r="Z154" i="53"/>
  <c r="X154" i="53"/>
  <c r="V154" i="53"/>
  <c r="T154" i="53"/>
  <c r="AF154" i="53" s="1"/>
  <c r="M154" i="53"/>
  <c r="N154" i="53" s="1"/>
  <c r="K154" i="53"/>
  <c r="L154" i="53" s="1"/>
  <c r="I154" i="53"/>
  <c r="J154" i="53" s="1"/>
  <c r="G154" i="53"/>
  <c r="H154" i="53" s="1"/>
  <c r="E154" i="53"/>
  <c r="F154" i="53" s="1"/>
  <c r="AB153" i="53"/>
  <c r="Z153" i="53"/>
  <c r="X153" i="53"/>
  <c r="V153" i="53"/>
  <c r="T153" i="53"/>
  <c r="AF153" i="53" s="1"/>
  <c r="M153" i="53"/>
  <c r="N153" i="53" s="1"/>
  <c r="K153" i="53"/>
  <c r="L153" i="53" s="1"/>
  <c r="I153" i="53"/>
  <c r="J153" i="53" s="1"/>
  <c r="G153" i="53"/>
  <c r="E153" i="53"/>
  <c r="F153" i="53" s="1"/>
  <c r="AB152" i="53"/>
  <c r="Z152" i="53"/>
  <c r="X152" i="53"/>
  <c r="V152" i="53"/>
  <c r="T152" i="53"/>
  <c r="AF152" i="53" s="1"/>
  <c r="M152" i="53"/>
  <c r="N152" i="53" s="1"/>
  <c r="K152" i="53"/>
  <c r="L152" i="53" s="1"/>
  <c r="I152" i="53"/>
  <c r="J152" i="53" s="1"/>
  <c r="G152" i="53"/>
  <c r="H152" i="53" s="1"/>
  <c r="E152" i="53"/>
  <c r="AB151" i="53"/>
  <c r="Z151" i="53"/>
  <c r="X151" i="53"/>
  <c r="V151" i="53"/>
  <c r="T151" i="53"/>
  <c r="M151" i="53"/>
  <c r="N151" i="53" s="1"/>
  <c r="K151" i="53"/>
  <c r="L151" i="53" s="1"/>
  <c r="I151" i="53"/>
  <c r="J151" i="53" s="1"/>
  <c r="G151" i="53"/>
  <c r="H151" i="53" s="1"/>
  <c r="E151" i="53"/>
  <c r="AB150" i="53"/>
  <c r="Z150" i="53"/>
  <c r="X150" i="53"/>
  <c r="V150" i="53"/>
  <c r="T150" i="53"/>
  <c r="AF150" i="53" s="1"/>
  <c r="M150" i="53"/>
  <c r="N150" i="53" s="1"/>
  <c r="K150" i="53"/>
  <c r="L150" i="53" s="1"/>
  <c r="I150" i="53"/>
  <c r="J150" i="53" s="1"/>
  <c r="G150" i="53"/>
  <c r="H150" i="53" s="1"/>
  <c r="E150" i="53"/>
  <c r="F150" i="53" s="1"/>
  <c r="AB149" i="53"/>
  <c r="Z149" i="53"/>
  <c r="X149" i="53"/>
  <c r="V149" i="53"/>
  <c r="T149" i="53"/>
  <c r="AF149" i="53" s="1"/>
  <c r="M149" i="53"/>
  <c r="N149" i="53" s="1"/>
  <c r="K149" i="53"/>
  <c r="L149" i="53" s="1"/>
  <c r="I149" i="53"/>
  <c r="J149" i="53" s="1"/>
  <c r="G149" i="53"/>
  <c r="E149" i="53"/>
  <c r="F149" i="53" s="1"/>
  <c r="AB148" i="53"/>
  <c r="Z148" i="53"/>
  <c r="X148" i="53"/>
  <c r="V148" i="53"/>
  <c r="T148" i="53"/>
  <c r="AF148" i="53" s="1"/>
  <c r="M148" i="53"/>
  <c r="N148" i="53" s="1"/>
  <c r="K148" i="53"/>
  <c r="L148" i="53" s="1"/>
  <c r="I148" i="53"/>
  <c r="J148" i="53" s="1"/>
  <c r="G148" i="53"/>
  <c r="H148" i="53" s="1"/>
  <c r="E148" i="53"/>
  <c r="AB147" i="53"/>
  <c r="Z147" i="53"/>
  <c r="X147" i="53"/>
  <c r="V147" i="53"/>
  <c r="T147" i="53"/>
  <c r="M147" i="53"/>
  <c r="N147" i="53" s="1"/>
  <c r="K147" i="53"/>
  <c r="L147" i="53" s="1"/>
  <c r="I147" i="53"/>
  <c r="J147" i="53" s="1"/>
  <c r="G147" i="53"/>
  <c r="H147" i="53" s="1"/>
  <c r="E147" i="53"/>
  <c r="AF146" i="53"/>
  <c r="AB146" i="53"/>
  <c r="Z146" i="53"/>
  <c r="X146" i="53"/>
  <c r="V146" i="53"/>
  <c r="T146" i="53"/>
  <c r="AC146" i="53" s="1"/>
  <c r="M146" i="53"/>
  <c r="N146" i="53" s="1"/>
  <c r="K146" i="53"/>
  <c r="L146" i="53" s="1"/>
  <c r="I146" i="53"/>
  <c r="J146" i="53" s="1"/>
  <c r="G146" i="53"/>
  <c r="H146" i="53" s="1"/>
  <c r="E146" i="53"/>
  <c r="F146" i="53" s="1"/>
  <c r="AB145" i="53"/>
  <c r="Z145" i="53"/>
  <c r="X145" i="53"/>
  <c r="V145" i="53"/>
  <c r="T145" i="53"/>
  <c r="AF145" i="53" s="1"/>
  <c r="M145" i="53"/>
  <c r="N145" i="53" s="1"/>
  <c r="K145" i="53"/>
  <c r="L145" i="53" s="1"/>
  <c r="I145" i="53"/>
  <c r="J145" i="53" s="1"/>
  <c r="G145" i="53"/>
  <c r="E145" i="53"/>
  <c r="F145" i="53" s="1"/>
  <c r="AB144" i="53"/>
  <c r="Z144" i="53"/>
  <c r="X144" i="53"/>
  <c r="V144" i="53"/>
  <c r="T144" i="53"/>
  <c r="AF144" i="53" s="1"/>
  <c r="M144" i="53"/>
  <c r="N144" i="53" s="1"/>
  <c r="K144" i="53"/>
  <c r="L144" i="53" s="1"/>
  <c r="I144" i="53"/>
  <c r="J144" i="53" s="1"/>
  <c r="G144" i="53"/>
  <c r="H144" i="53" s="1"/>
  <c r="E144" i="53"/>
  <c r="A144" i="53"/>
  <c r="A145" i="53" s="1"/>
  <c r="A146" i="53" s="1"/>
  <c r="A147" i="53" s="1"/>
  <c r="A148" i="53" s="1"/>
  <c r="A149" i="53" s="1"/>
  <c r="A150" i="53" s="1"/>
  <c r="A151" i="53" s="1"/>
  <c r="A152" i="53" s="1"/>
  <c r="A153" i="53" s="1"/>
  <c r="A154" i="53" s="1"/>
  <c r="A155" i="53" s="1"/>
  <c r="A156" i="53" s="1"/>
  <c r="A157" i="53" s="1"/>
  <c r="A158" i="53" s="1"/>
  <c r="A159" i="53" s="1"/>
  <c r="A160" i="53" s="1"/>
  <c r="A161" i="53" s="1"/>
  <c r="A162" i="53" s="1"/>
  <c r="A163" i="53" s="1"/>
  <c r="A164" i="53" s="1"/>
  <c r="A165" i="53" s="1"/>
  <c r="A166" i="53" s="1"/>
  <c r="A167" i="53" s="1"/>
  <c r="A168" i="53" s="1"/>
  <c r="A169" i="53" s="1"/>
  <c r="A170" i="53" s="1"/>
  <c r="A171" i="53" s="1"/>
  <c r="A172" i="53" s="1"/>
  <c r="A173" i="53" s="1"/>
  <c r="A174" i="53" s="1"/>
  <c r="A175" i="53" s="1"/>
  <c r="AB143" i="53"/>
  <c r="Z143" i="53"/>
  <c r="X143" i="53"/>
  <c r="V143" i="53"/>
  <c r="T143" i="53"/>
  <c r="M143" i="53"/>
  <c r="N143" i="53" s="1"/>
  <c r="K143" i="53"/>
  <c r="L143" i="53" s="1"/>
  <c r="I143" i="53"/>
  <c r="J143" i="53" s="1"/>
  <c r="G143" i="53"/>
  <c r="H143" i="53" s="1"/>
  <c r="E143" i="53"/>
  <c r="AB142" i="53"/>
  <c r="Z142" i="53"/>
  <c r="X142" i="53"/>
  <c r="V142" i="53"/>
  <c r="T142" i="53"/>
  <c r="AB140" i="53"/>
  <c r="Z140" i="53"/>
  <c r="X140" i="53"/>
  <c r="V140" i="53"/>
  <c r="T140" i="53"/>
  <c r="K140" i="53"/>
  <c r="L140" i="53" s="1"/>
  <c r="I140" i="53"/>
  <c r="J140" i="53" s="1"/>
  <c r="G140" i="53"/>
  <c r="H140" i="53" s="1"/>
  <c r="E140" i="53"/>
  <c r="AB139" i="53"/>
  <c r="Z139" i="53"/>
  <c r="X139" i="53"/>
  <c r="V139" i="53"/>
  <c r="T139" i="53"/>
  <c r="M139" i="53"/>
  <c r="N139" i="53" s="1"/>
  <c r="K139" i="53"/>
  <c r="L139" i="53" s="1"/>
  <c r="I139" i="53"/>
  <c r="J139" i="53" s="1"/>
  <c r="G139" i="53"/>
  <c r="H139" i="53" s="1"/>
  <c r="E139" i="53"/>
  <c r="AB138" i="53"/>
  <c r="Z138" i="53"/>
  <c r="X138" i="53"/>
  <c r="V138" i="53"/>
  <c r="T138" i="53"/>
  <c r="AC138" i="53" s="1"/>
  <c r="M138" i="53"/>
  <c r="N138" i="53" s="1"/>
  <c r="K138" i="53"/>
  <c r="L138" i="53" s="1"/>
  <c r="I138" i="53"/>
  <c r="J138" i="53" s="1"/>
  <c r="G138" i="53"/>
  <c r="H138" i="53" s="1"/>
  <c r="E138" i="53"/>
  <c r="F138" i="53" s="1"/>
  <c r="AB137" i="53"/>
  <c r="Z137" i="53"/>
  <c r="X137" i="53"/>
  <c r="AD137" i="53" s="1"/>
  <c r="V137" i="53"/>
  <c r="T137" i="53"/>
  <c r="AF137" i="53" s="1"/>
  <c r="M137" i="53"/>
  <c r="N137" i="53" s="1"/>
  <c r="K137" i="53"/>
  <c r="L137" i="53" s="1"/>
  <c r="I137" i="53"/>
  <c r="J137" i="53" s="1"/>
  <c r="G137" i="53"/>
  <c r="E137" i="53"/>
  <c r="F137" i="53" s="1"/>
  <c r="AB136" i="53"/>
  <c r="Z136" i="53"/>
  <c r="X136" i="53"/>
  <c r="V136" i="53"/>
  <c r="T136" i="53"/>
  <c r="AC136" i="53" s="1"/>
  <c r="M136" i="53"/>
  <c r="N136" i="53" s="1"/>
  <c r="K136" i="53"/>
  <c r="L136" i="53" s="1"/>
  <c r="I136" i="53"/>
  <c r="J136" i="53" s="1"/>
  <c r="G136" i="53"/>
  <c r="H136" i="53" s="1"/>
  <c r="E136" i="53"/>
  <c r="AB135" i="53"/>
  <c r="Z135" i="53"/>
  <c r="X135" i="53"/>
  <c r="V135" i="53"/>
  <c r="T135" i="53"/>
  <c r="AF135" i="53" s="1"/>
  <c r="M135" i="53"/>
  <c r="N135" i="53" s="1"/>
  <c r="K135" i="53"/>
  <c r="L135" i="53" s="1"/>
  <c r="I135" i="53"/>
  <c r="J135" i="53" s="1"/>
  <c r="G135" i="53"/>
  <c r="H135" i="53" s="1"/>
  <c r="E135" i="53"/>
  <c r="F135" i="53" s="1"/>
  <c r="AB134" i="53"/>
  <c r="Z134" i="53"/>
  <c r="X134" i="53"/>
  <c r="V134" i="53"/>
  <c r="T134" i="53"/>
  <c r="AC134" i="53" s="1"/>
  <c r="M134" i="53"/>
  <c r="N134" i="53" s="1"/>
  <c r="K134" i="53"/>
  <c r="L134" i="53" s="1"/>
  <c r="I134" i="53"/>
  <c r="J134" i="53" s="1"/>
  <c r="G134" i="53"/>
  <c r="H134" i="53" s="1"/>
  <c r="E134" i="53"/>
  <c r="AB133" i="53"/>
  <c r="Z133" i="53"/>
  <c r="X133" i="53"/>
  <c r="V133" i="53"/>
  <c r="T133" i="53"/>
  <c r="M133" i="53"/>
  <c r="N133" i="53" s="1"/>
  <c r="K133" i="53"/>
  <c r="L133" i="53" s="1"/>
  <c r="I133" i="53"/>
  <c r="J133" i="53" s="1"/>
  <c r="G133" i="53"/>
  <c r="H133" i="53" s="1"/>
  <c r="E133" i="53"/>
  <c r="F133" i="53" s="1"/>
  <c r="AB132" i="53"/>
  <c r="Z132" i="53"/>
  <c r="X132" i="53"/>
  <c r="V132" i="53"/>
  <c r="T132" i="53"/>
  <c r="AF132" i="53" s="1"/>
  <c r="M132" i="53"/>
  <c r="N132" i="53" s="1"/>
  <c r="K132" i="53"/>
  <c r="L132" i="53" s="1"/>
  <c r="I132" i="53"/>
  <c r="J132" i="53" s="1"/>
  <c r="G132" i="53"/>
  <c r="H132" i="53" s="1"/>
  <c r="E132" i="53"/>
  <c r="AB131" i="53"/>
  <c r="Z131" i="53"/>
  <c r="X131" i="53"/>
  <c r="V131" i="53"/>
  <c r="T131" i="53"/>
  <c r="AC131" i="53" s="1"/>
  <c r="M131" i="53"/>
  <c r="N131" i="53" s="1"/>
  <c r="K131" i="53"/>
  <c r="L131" i="53" s="1"/>
  <c r="I131" i="53"/>
  <c r="J131" i="53" s="1"/>
  <c r="G131" i="53"/>
  <c r="H131" i="53" s="1"/>
  <c r="E131" i="53"/>
  <c r="AB130" i="53"/>
  <c r="Z130" i="53"/>
  <c r="X130" i="53"/>
  <c r="V130" i="53"/>
  <c r="T130" i="53"/>
  <c r="M130" i="53"/>
  <c r="N130" i="53" s="1"/>
  <c r="K130" i="53"/>
  <c r="L130" i="53" s="1"/>
  <c r="I130" i="53"/>
  <c r="J130" i="53" s="1"/>
  <c r="G130" i="53"/>
  <c r="H130" i="53" s="1"/>
  <c r="E130" i="53"/>
  <c r="F130" i="53" s="1"/>
  <c r="AB129" i="53"/>
  <c r="Z129" i="53"/>
  <c r="X129" i="53"/>
  <c r="V129" i="53"/>
  <c r="T129" i="53"/>
  <c r="AF129" i="53" s="1"/>
  <c r="M129" i="53"/>
  <c r="N129" i="53" s="1"/>
  <c r="K129" i="53"/>
  <c r="L129" i="53" s="1"/>
  <c r="I129" i="53"/>
  <c r="J129" i="53" s="1"/>
  <c r="G129" i="53"/>
  <c r="H129" i="53" s="1"/>
  <c r="E129" i="53"/>
  <c r="AB128" i="53"/>
  <c r="Z128" i="53"/>
  <c r="X128" i="53"/>
  <c r="V128" i="53"/>
  <c r="T128" i="53"/>
  <c r="M128" i="53"/>
  <c r="N128" i="53" s="1"/>
  <c r="K128" i="53"/>
  <c r="L128" i="53" s="1"/>
  <c r="I128" i="53"/>
  <c r="J128" i="53" s="1"/>
  <c r="G128" i="53"/>
  <c r="H128" i="53" s="1"/>
  <c r="E128" i="53"/>
  <c r="F128" i="53" s="1"/>
  <c r="AB127" i="53"/>
  <c r="Z127" i="53"/>
  <c r="X127" i="53"/>
  <c r="V127" i="53"/>
  <c r="T127" i="53"/>
  <c r="AC127" i="53" s="1"/>
  <c r="M127" i="53"/>
  <c r="N127" i="53" s="1"/>
  <c r="K127" i="53"/>
  <c r="L127" i="53" s="1"/>
  <c r="I127" i="53"/>
  <c r="J127" i="53" s="1"/>
  <c r="G127" i="53"/>
  <c r="H127" i="53" s="1"/>
  <c r="E127" i="53"/>
  <c r="AB126" i="53"/>
  <c r="Z126" i="53"/>
  <c r="X126" i="53"/>
  <c r="V126" i="53"/>
  <c r="T126" i="53"/>
  <c r="M126" i="53"/>
  <c r="N126" i="53" s="1"/>
  <c r="K126" i="53"/>
  <c r="L126" i="53" s="1"/>
  <c r="I126" i="53"/>
  <c r="J126" i="53" s="1"/>
  <c r="G126" i="53"/>
  <c r="H126" i="53" s="1"/>
  <c r="E126" i="53"/>
  <c r="F126" i="53" s="1"/>
  <c r="AB125" i="53"/>
  <c r="Z125" i="53"/>
  <c r="X125" i="53"/>
  <c r="V125" i="53"/>
  <c r="T125" i="53"/>
  <c r="AF125" i="53" s="1"/>
  <c r="M125" i="53"/>
  <c r="N125" i="53" s="1"/>
  <c r="K125" i="53"/>
  <c r="L125" i="53" s="1"/>
  <c r="I125" i="53"/>
  <c r="J125" i="53" s="1"/>
  <c r="G125" i="53"/>
  <c r="H125" i="53" s="1"/>
  <c r="E125" i="53"/>
  <c r="AB124" i="53"/>
  <c r="Z124" i="53"/>
  <c r="X124" i="53"/>
  <c r="V124" i="53"/>
  <c r="T124" i="53"/>
  <c r="M124" i="53"/>
  <c r="N124" i="53" s="1"/>
  <c r="K124" i="53"/>
  <c r="L124" i="53" s="1"/>
  <c r="I124" i="53"/>
  <c r="J124" i="53" s="1"/>
  <c r="G124" i="53"/>
  <c r="H124" i="53" s="1"/>
  <c r="E124" i="53"/>
  <c r="F124" i="53" s="1"/>
  <c r="AC123" i="53"/>
  <c r="AB123" i="53"/>
  <c r="Z123" i="53"/>
  <c r="X123" i="53"/>
  <c r="V123" i="53"/>
  <c r="AG123" i="53" s="1"/>
  <c r="T123" i="53"/>
  <c r="M123" i="53"/>
  <c r="N123" i="53" s="1"/>
  <c r="K123" i="53"/>
  <c r="L123" i="53" s="1"/>
  <c r="I123" i="53"/>
  <c r="J123" i="53" s="1"/>
  <c r="G123" i="53"/>
  <c r="H123" i="53" s="1"/>
  <c r="E123" i="53"/>
  <c r="A123" i="53"/>
  <c r="A124" i="53" s="1"/>
  <c r="A125" i="53" s="1"/>
  <c r="A126" i="53" s="1"/>
  <c r="A127" i="53" s="1"/>
  <c r="A128" i="53" s="1"/>
  <c r="A129" i="53" s="1"/>
  <c r="A130" i="53" s="1"/>
  <c r="A131" i="53" s="1"/>
  <c r="A132" i="53" s="1"/>
  <c r="A133" i="53" s="1"/>
  <c r="A134" i="53" s="1"/>
  <c r="A135" i="53" s="1"/>
  <c r="A136" i="53" s="1"/>
  <c r="A137" i="53" s="1"/>
  <c r="A138" i="53" s="1"/>
  <c r="A139" i="53" s="1"/>
  <c r="A140" i="53" s="1"/>
  <c r="AB122" i="53"/>
  <c r="Z122" i="53"/>
  <c r="X122" i="53"/>
  <c r="V122" i="53"/>
  <c r="T122" i="53"/>
  <c r="M122" i="53"/>
  <c r="N122" i="53" s="1"/>
  <c r="K122" i="53"/>
  <c r="L122" i="53" s="1"/>
  <c r="I122" i="53"/>
  <c r="J122" i="53" s="1"/>
  <c r="G122" i="53"/>
  <c r="H122" i="53" s="1"/>
  <c r="E122" i="53"/>
  <c r="F122" i="53" s="1"/>
  <c r="AB121" i="53"/>
  <c r="Z121" i="53"/>
  <c r="X121" i="53"/>
  <c r="V121" i="53"/>
  <c r="T121" i="53"/>
  <c r="AF121" i="53" s="1"/>
  <c r="AC120" i="53"/>
  <c r="AB120" i="53"/>
  <c r="Z120" i="53"/>
  <c r="X120" i="53"/>
  <c r="V120" i="53"/>
  <c r="T120" i="53"/>
  <c r="AF120" i="53" s="1"/>
  <c r="M120" i="53"/>
  <c r="N120" i="53" s="1"/>
  <c r="K120" i="53"/>
  <c r="L120" i="53" s="1"/>
  <c r="I120" i="53"/>
  <c r="J120" i="53" s="1"/>
  <c r="G120" i="53"/>
  <c r="H120" i="53" s="1"/>
  <c r="E120" i="53"/>
  <c r="AB119" i="53"/>
  <c r="Z119" i="53"/>
  <c r="X119" i="53"/>
  <c r="V119" i="53"/>
  <c r="T119" i="53"/>
  <c r="M119" i="53"/>
  <c r="N119" i="53" s="1"/>
  <c r="K119" i="53"/>
  <c r="L119" i="53" s="1"/>
  <c r="I119" i="53"/>
  <c r="J119" i="53" s="1"/>
  <c r="G119" i="53"/>
  <c r="H119" i="53" s="1"/>
  <c r="E119" i="53"/>
  <c r="F119" i="53" s="1"/>
  <c r="Z118" i="53"/>
  <c r="X118" i="53"/>
  <c r="V118" i="53"/>
  <c r="T118" i="53"/>
  <c r="M118" i="53"/>
  <c r="N118" i="53" s="1"/>
  <c r="K118" i="53"/>
  <c r="L118" i="53" s="1"/>
  <c r="I118" i="53"/>
  <c r="J118" i="53" s="1"/>
  <c r="G118" i="53"/>
  <c r="H118" i="53" s="1"/>
  <c r="E118" i="53"/>
  <c r="F118" i="53" s="1"/>
  <c r="AB117" i="53"/>
  <c r="Z117" i="53"/>
  <c r="X117" i="53"/>
  <c r="V117" i="53"/>
  <c r="T117" i="53"/>
  <c r="AF117" i="53" s="1"/>
  <c r="M117" i="53"/>
  <c r="N117" i="53" s="1"/>
  <c r="K117" i="53"/>
  <c r="L117" i="53" s="1"/>
  <c r="I117" i="53"/>
  <c r="J117" i="53" s="1"/>
  <c r="G117" i="53"/>
  <c r="H117" i="53" s="1"/>
  <c r="E117" i="53"/>
  <c r="F117" i="53" s="1"/>
  <c r="AB116" i="53"/>
  <c r="Z116" i="53"/>
  <c r="X116" i="53"/>
  <c r="V116" i="53"/>
  <c r="T116" i="53"/>
  <c r="M116" i="53"/>
  <c r="N116" i="53" s="1"/>
  <c r="K116" i="53"/>
  <c r="L116" i="53" s="1"/>
  <c r="I116" i="53"/>
  <c r="J116" i="53" s="1"/>
  <c r="G116" i="53"/>
  <c r="H116" i="53" s="1"/>
  <c r="E116" i="53"/>
  <c r="F116" i="53" s="1"/>
  <c r="AB115" i="53"/>
  <c r="Z115" i="53"/>
  <c r="X115" i="53"/>
  <c r="V115" i="53"/>
  <c r="T115" i="53"/>
  <c r="AC115" i="53" s="1"/>
  <c r="M115" i="53"/>
  <c r="N115" i="53" s="1"/>
  <c r="K115" i="53"/>
  <c r="L115" i="53" s="1"/>
  <c r="I115" i="53"/>
  <c r="J115" i="53" s="1"/>
  <c r="G115" i="53"/>
  <c r="H115" i="53" s="1"/>
  <c r="E115" i="53"/>
  <c r="F115" i="53" s="1"/>
  <c r="AB114" i="53"/>
  <c r="Z114" i="53"/>
  <c r="X114" i="53"/>
  <c r="V114" i="53"/>
  <c r="T114" i="53"/>
  <c r="AF114" i="53" s="1"/>
  <c r="M114" i="53"/>
  <c r="N114" i="53" s="1"/>
  <c r="K114" i="53"/>
  <c r="L114" i="53" s="1"/>
  <c r="I114" i="53"/>
  <c r="J114" i="53" s="1"/>
  <c r="G114" i="53"/>
  <c r="H114" i="53" s="1"/>
  <c r="E114" i="53"/>
  <c r="AB113" i="53"/>
  <c r="Z113" i="53"/>
  <c r="X113" i="53"/>
  <c r="V113" i="53"/>
  <c r="T113" i="53"/>
  <c r="AF113" i="53" s="1"/>
  <c r="M113" i="53"/>
  <c r="N113" i="53" s="1"/>
  <c r="K113" i="53"/>
  <c r="L113" i="53" s="1"/>
  <c r="I113" i="53"/>
  <c r="J113" i="53" s="1"/>
  <c r="G113" i="53"/>
  <c r="H113" i="53" s="1"/>
  <c r="E113" i="53"/>
  <c r="AB112" i="53"/>
  <c r="Z112" i="53"/>
  <c r="X112" i="53"/>
  <c r="V112" i="53"/>
  <c r="T112" i="53"/>
  <c r="AF112" i="53" s="1"/>
  <c r="M112" i="53"/>
  <c r="N112" i="53" s="1"/>
  <c r="K112" i="53"/>
  <c r="L112" i="53" s="1"/>
  <c r="I112" i="53"/>
  <c r="J112" i="53" s="1"/>
  <c r="G112" i="53"/>
  <c r="H112" i="53" s="1"/>
  <c r="E112" i="53"/>
  <c r="F112" i="53" s="1"/>
  <c r="AB111" i="53"/>
  <c r="Z111" i="53"/>
  <c r="X111" i="53"/>
  <c r="V111" i="53"/>
  <c r="T111" i="53"/>
  <c r="AC111" i="53" s="1"/>
  <c r="M111" i="53"/>
  <c r="N111" i="53" s="1"/>
  <c r="K111" i="53"/>
  <c r="L111" i="53" s="1"/>
  <c r="I111" i="53"/>
  <c r="J111" i="53" s="1"/>
  <c r="G111" i="53"/>
  <c r="H111" i="53" s="1"/>
  <c r="E111" i="53"/>
  <c r="F111" i="53" s="1"/>
  <c r="AB110" i="53"/>
  <c r="Z110" i="53"/>
  <c r="X110" i="53"/>
  <c r="V110" i="53"/>
  <c r="T110" i="53"/>
  <c r="AF110" i="53" s="1"/>
  <c r="M110" i="53"/>
  <c r="N110" i="53" s="1"/>
  <c r="K110" i="53"/>
  <c r="L110" i="53" s="1"/>
  <c r="I110" i="53"/>
  <c r="J110" i="53" s="1"/>
  <c r="G110" i="53"/>
  <c r="H110" i="53" s="1"/>
  <c r="E110" i="53"/>
  <c r="AB109" i="53"/>
  <c r="Z109" i="53"/>
  <c r="X109" i="53"/>
  <c r="V109" i="53"/>
  <c r="T109" i="53"/>
  <c r="AF109" i="53" s="1"/>
  <c r="M109" i="53"/>
  <c r="N109" i="53" s="1"/>
  <c r="K109" i="53"/>
  <c r="L109" i="53" s="1"/>
  <c r="I109" i="53"/>
  <c r="J109" i="53" s="1"/>
  <c r="G109" i="53"/>
  <c r="H109" i="53" s="1"/>
  <c r="E109" i="53"/>
  <c r="A109" i="53"/>
  <c r="A110" i="53" s="1"/>
  <c r="A111" i="53" s="1"/>
  <c r="A112" i="53" s="1"/>
  <c r="A113" i="53" s="1"/>
  <c r="A114" i="53" s="1"/>
  <c r="A115" i="53" s="1"/>
  <c r="A116" i="53" s="1"/>
  <c r="A117" i="53" s="1"/>
  <c r="A118" i="53" s="1"/>
  <c r="A119" i="53" s="1"/>
  <c r="A120" i="53" s="1"/>
  <c r="AB108" i="53"/>
  <c r="Z108" i="53"/>
  <c r="X108" i="53"/>
  <c r="V108" i="53"/>
  <c r="T108" i="53"/>
  <c r="M108" i="53"/>
  <c r="N108" i="53" s="1"/>
  <c r="K108" i="53"/>
  <c r="L108" i="53" s="1"/>
  <c r="I108" i="53"/>
  <c r="J108" i="53" s="1"/>
  <c r="G108" i="53"/>
  <c r="H108" i="53" s="1"/>
  <c r="E108" i="53"/>
  <c r="F108" i="53" s="1"/>
  <c r="A108" i="53"/>
  <c r="AB107" i="53"/>
  <c r="Z107" i="53"/>
  <c r="X107" i="53"/>
  <c r="V107" i="53"/>
  <c r="T107" i="53"/>
  <c r="AC107" i="53" s="1"/>
  <c r="M107" i="53"/>
  <c r="N107" i="53" s="1"/>
  <c r="K107" i="53"/>
  <c r="L107" i="53" s="1"/>
  <c r="I107" i="53"/>
  <c r="J107" i="53" s="1"/>
  <c r="G107" i="53"/>
  <c r="H107" i="53" s="1"/>
  <c r="E107" i="53"/>
  <c r="F107" i="53" s="1"/>
  <c r="AB106" i="53"/>
  <c r="Z106" i="53"/>
  <c r="X106" i="53"/>
  <c r="V106" i="53"/>
  <c r="T106" i="53"/>
  <c r="AF104" i="53"/>
  <c r="AB104" i="53"/>
  <c r="Z104" i="53"/>
  <c r="X104" i="53"/>
  <c r="V104" i="53"/>
  <c r="T104" i="53"/>
  <c r="M104" i="53"/>
  <c r="N104" i="53" s="1"/>
  <c r="K104" i="53"/>
  <c r="L104" i="53" s="1"/>
  <c r="I104" i="53"/>
  <c r="J104" i="53" s="1"/>
  <c r="G104" i="53"/>
  <c r="H104" i="53" s="1"/>
  <c r="E104" i="53"/>
  <c r="F104" i="53" s="1"/>
  <c r="AB103" i="53"/>
  <c r="Z103" i="53"/>
  <c r="X103" i="53"/>
  <c r="V103" i="53"/>
  <c r="T103" i="53"/>
  <c r="AF103" i="53" s="1"/>
  <c r="AB102" i="53"/>
  <c r="Z102" i="53"/>
  <c r="X102" i="53"/>
  <c r="V102" i="53"/>
  <c r="T102" i="53"/>
  <c r="M102" i="53"/>
  <c r="N102" i="53" s="1"/>
  <c r="K102" i="53"/>
  <c r="L102" i="53" s="1"/>
  <c r="I102" i="53"/>
  <c r="J102" i="53" s="1"/>
  <c r="G102" i="53"/>
  <c r="H102" i="53" s="1"/>
  <c r="E102" i="53"/>
  <c r="F102" i="53" s="1"/>
  <c r="AB101" i="53"/>
  <c r="Z101" i="53"/>
  <c r="X101" i="53"/>
  <c r="AG101" i="53" s="1"/>
  <c r="V101" i="53"/>
  <c r="T101" i="53"/>
  <c r="AC101" i="53" s="1"/>
  <c r="AJ101" i="53" s="1"/>
  <c r="AL101" i="53" s="1"/>
  <c r="AB99" i="53"/>
  <c r="Z99" i="53"/>
  <c r="X99" i="53"/>
  <c r="V99" i="53"/>
  <c r="T99" i="53"/>
  <c r="AF99" i="53" s="1"/>
  <c r="M99" i="53"/>
  <c r="N99" i="53" s="1"/>
  <c r="K99" i="53"/>
  <c r="L99" i="53" s="1"/>
  <c r="I99" i="53"/>
  <c r="J99" i="53" s="1"/>
  <c r="G99" i="53"/>
  <c r="H99" i="53" s="1"/>
  <c r="E99" i="53"/>
  <c r="F99" i="53" s="1"/>
  <c r="AB98" i="53"/>
  <c r="Z98" i="53"/>
  <c r="X98" i="53"/>
  <c r="V98" i="53"/>
  <c r="T98" i="53"/>
  <c r="AB97" i="53"/>
  <c r="Z97" i="53"/>
  <c r="X97" i="53"/>
  <c r="V97" i="53"/>
  <c r="T97" i="53"/>
  <c r="AC97" i="53" s="1"/>
  <c r="M97" i="53"/>
  <c r="N97" i="53" s="1"/>
  <c r="K97" i="53"/>
  <c r="L97" i="53" s="1"/>
  <c r="I97" i="53"/>
  <c r="J97" i="53" s="1"/>
  <c r="G97" i="53"/>
  <c r="H97" i="53" s="1"/>
  <c r="E97" i="53"/>
  <c r="F97" i="53" s="1"/>
  <c r="AB96" i="53"/>
  <c r="Z96" i="53"/>
  <c r="X96" i="53"/>
  <c r="V96" i="53"/>
  <c r="T96" i="53"/>
  <c r="AF96" i="53" s="1"/>
  <c r="M96" i="53"/>
  <c r="N96" i="53" s="1"/>
  <c r="K96" i="53"/>
  <c r="L96" i="53" s="1"/>
  <c r="I96" i="53"/>
  <c r="J96" i="53" s="1"/>
  <c r="G96" i="53"/>
  <c r="H96" i="53" s="1"/>
  <c r="E96" i="53"/>
  <c r="AB95" i="53"/>
  <c r="Z95" i="53"/>
  <c r="X95" i="53"/>
  <c r="V95" i="53"/>
  <c r="T95" i="53"/>
  <c r="AF95" i="53" s="1"/>
  <c r="M95" i="53"/>
  <c r="N95" i="53" s="1"/>
  <c r="K95" i="53"/>
  <c r="L95" i="53" s="1"/>
  <c r="I95" i="53"/>
  <c r="J95" i="53" s="1"/>
  <c r="G95" i="53"/>
  <c r="H95" i="53" s="1"/>
  <c r="E95" i="53"/>
  <c r="AB94" i="53"/>
  <c r="Z94" i="53"/>
  <c r="X94" i="53"/>
  <c r="V94" i="53"/>
  <c r="T94" i="53"/>
  <c r="AF94" i="53" s="1"/>
  <c r="M94" i="53"/>
  <c r="N94" i="53" s="1"/>
  <c r="K94" i="53"/>
  <c r="L94" i="53" s="1"/>
  <c r="I94" i="53"/>
  <c r="J94" i="53" s="1"/>
  <c r="G94" i="53"/>
  <c r="H94" i="53" s="1"/>
  <c r="E94" i="53"/>
  <c r="F94" i="53" s="1"/>
  <c r="AB93" i="53"/>
  <c r="Z93" i="53"/>
  <c r="X93" i="53"/>
  <c r="V93" i="53"/>
  <c r="T93" i="53"/>
  <c r="AC93" i="53" s="1"/>
  <c r="M93" i="53"/>
  <c r="N93" i="53" s="1"/>
  <c r="K93" i="53"/>
  <c r="L93" i="53" s="1"/>
  <c r="I93" i="53"/>
  <c r="J93" i="53" s="1"/>
  <c r="G93" i="53"/>
  <c r="H93" i="53" s="1"/>
  <c r="E93" i="53"/>
  <c r="F93" i="53" s="1"/>
  <c r="A93" i="53"/>
  <c r="A94" i="53" s="1"/>
  <c r="A95" i="53" s="1"/>
  <c r="A96" i="53" s="1"/>
  <c r="A97" i="53" s="1"/>
  <c r="AB92" i="53"/>
  <c r="Z92" i="53"/>
  <c r="X92" i="53"/>
  <c r="V92" i="53"/>
  <c r="T92" i="53"/>
  <c r="AF92" i="53" s="1"/>
  <c r="M92" i="53"/>
  <c r="N92" i="53" s="1"/>
  <c r="K92" i="53"/>
  <c r="L92" i="53" s="1"/>
  <c r="I92" i="53"/>
  <c r="J92" i="53" s="1"/>
  <c r="G92" i="53"/>
  <c r="H92" i="53" s="1"/>
  <c r="E92" i="53"/>
  <c r="AB91" i="53"/>
  <c r="Z91" i="53"/>
  <c r="X91" i="53"/>
  <c r="V91" i="53"/>
  <c r="AG91" i="53" s="1"/>
  <c r="T91" i="53"/>
  <c r="AF91" i="53" s="1"/>
  <c r="AB89" i="53"/>
  <c r="Z89" i="53"/>
  <c r="X89" i="53"/>
  <c r="V89" i="53"/>
  <c r="T89" i="53"/>
  <c r="M89" i="53"/>
  <c r="N89" i="53" s="1"/>
  <c r="K89" i="53"/>
  <c r="L89" i="53" s="1"/>
  <c r="I89" i="53"/>
  <c r="J89" i="53" s="1"/>
  <c r="G89" i="53"/>
  <c r="H89" i="53" s="1"/>
  <c r="E89" i="53"/>
  <c r="F89" i="53" s="1"/>
  <c r="AB88" i="53"/>
  <c r="Z88" i="53"/>
  <c r="X88" i="53"/>
  <c r="V88" i="53"/>
  <c r="T88" i="53"/>
  <c r="AF88" i="53" s="1"/>
  <c r="M88" i="53"/>
  <c r="N88" i="53" s="1"/>
  <c r="K88" i="53"/>
  <c r="L88" i="53" s="1"/>
  <c r="I88" i="53"/>
  <c r="J88" i="53" s="1"/>
  <c r="G88" i="53"/>
  <c r="H88" i="53" s="1"/>
  <c r="E88" i="53"/>
  <c r="AB87" i="53"/>
  <c r="Z87" i="53"/>
  <c r="X87" i="53"/>
  <c r="V87" i="53"/>
  <c r="T87" i="53"/>
  <c r="AF87" i="53" s="1"/>
  <c r="M87" i="53"/>
  <c r="N87" i="53" s="1"/>
  <c r="K87" i="53"/>
  <c r="L87" i="53" s="1"/>
  <c r="I87" i="53"/>
  <c r="J87" i="53" s="1"/>
  <c r="G87" i="53"/>
  <c r="H87" i="53" s="1"/>
  <c r="E87" i="53"/>
  <c r="AB86" i="53"/>
  <c r="Z86" i="53"/>
  <c r="X86" i="53"/>
  <c r="V86" i="53"/>
  <c r="T86" i="53"/>
  <c r="M86" i="53"/>
  <c r="N86" i="53" s="1"/>
  <c r="K86" i="53"/>
  <c r="L86" i="53" s="1"/>
  <c r="I86" i="53"/>
  <c r="J86" i="53" s="1"/>
  <c r="G86" i="53"/>
  <c r="H86" i="53" s="1"/>
  <c r="E86" i="53"/>
  <c r="AB85" i="53"/>
  <c r="Z85" i="53"/>
  <c r="X85" i="53"/>
  <c r="V85" i="53"/>
  <c r="T85" i="53"/>
  <c r="AC85" i="53" s="1"/>
  <c r="M85" i="53"/>
  <c r="N85" i="53" s="1"/>
  <c r="K85" i="53"/>
  <c r="L85" i="53" s="1"/>
  <c r="I85" i="53"/>
  <c r="J85" i="53" s="1"/>
  <c r="G85" i="53"/>
  <c r="H85" i="53" s="1"/>
  <c r="E85" i="53"/>
  <c r="F85" i="53" s="1"/>
  <c r="A85" i="53"/>
  <c r="A86" i="53" s="1"/>
  <c r="A87" i="53" s="1"/>
  <c r="A88" i="53" s="1"/>
  <c r="A89" i="53" s="1"/>
  <c r="AB84" i="53"/>
  <c r="Z84" i="53"/>
  <c r="X84" i="53"/>
  <c r="V84" i="53"/>
  <c r="T84" i="53"/>
  <c r="M84" i="53"/>
  <c r="N84" i="53" s="1"/>
  <c r="K84" i="53"/>
  <c r="L84" i="53" s="1"/>
  <c r="I84" i="53"/>
  <c r="J84" i="53" s="1"/>
  <c r="G84" i="53"/>
  <c r="H84" i="53" s="1"/>
  <c r="E84" i="53"/>
  <c r="AB83" i="53"/>
  <c r="Z83" i="53"/>
  <c r="X83" i="53"/>
  <c r="V83" i="53"/>
  <c r="T83" i="53"/>
  <c r="AB82" i="53"/>
  <c r="Z82" i="53"/>
  <c r="X82" i="53"/>
  <c r="V82" i="53"/>
  <c r="T82" i="53"/>
  <c r="AF82" i="53" s="1"/>
  <c r="M82" i="53"/>
  <c r="N82" i="53" s="1"/>
  <c r="K82" i="53"/>
  <c r="L82" i="53" s="1"/>
  <c r="I82" i="53"/>
  <c r="J82" i="53" s="1"/>
  <c r="G82" i="53"/>
  <c r="H82" i="53" s="1"/>
  <c r="E82" i="53"/>
  <c r="AB81" i="53"/>
  <c r="Z81" i="53"/>
  <c r="X81" i="53"/>
  <c r="V81" i="53"/>
  <c r="T81" i="53"/>
  <c r="AF81" i="53" s="1"/>
  <c r="M81" i="53"/>
  <c r="N81" i="53" s="1"/>
  <c r="K81" i="53"/>
  <c r="L81" i="53" s="1"/>
  <c r="I81" i="53"/>
  <c r="J81" i="53" s="1"/>
  <c r="G81" i="53"/>
  <c r="H81" i="53" s="1"/>
  <c r="E81" i="53"/>
  <c r="F81" i="53" s="1"/>
  <c r="AB80" i="53"/>
  <c r="Z80" i="53"/>
  <c r="X80" i="53"/>
  <c r="V80" i="53"/>
  <c r="T80" i="53"/>
  <c r="AF80" i="53" s="1"/>
  <c r="M80" i="53"/>
  <c r="N80" i="53" s="1"/>
  <c r="K80" i="53"/>
  <c r="L80" i="53" s="1"/>
  <c r="I80" i="53"/>
  <c r="J80" i="53" s="1"/>
  <c r="G80" i="53"/>
  <c r="H80" i="53" s="1"/>
  <c r="E80" i="53"/>
  <c r="AB79" i="53"/>
  <c r="Z79" i="53"/>
  <c r="X79" i="53"/>
  <c r="V79" i="53"/>
  <c r="T79" i="53"/>
  <c r="AF79" i="53" s="1"/>
  <c r="M79" i="53"/>
  <c r="N79" i="53" s="1"/>
  <c r="K79" i="53"/>
  <c r="L79" i="53" s="1"/>
  <c r="I79" i="53"/>
  <c r="J79" i="53" s="1"/>
  <c r="G79" i="53"/>
  <c r="H79" i="53" s="1"/>
  <c r="E79" i="53"/>
  <c r="F79" i="53" s="1"/>
  <c r="AB78" i="53"/>
  <c r="Z78" i="53"/>
  <c r="X78" i="53"/>
  <c r="V78" i="53"/>
  <c r="T78" i="53"/>
  <c r="AF78" i="53" s="1"/>
  <c r="M78" i="53"/>
  <c r="N78" i="53" s="1"/>
  <c r="K78" i="53"/>
  <c r="L78" i="53" s="1"/>
  <c r="I78" i="53"/>
  <c r="J78" i="53" s="1"/>
  <c r="G78" i="53"/>
  <c r="H78" i="53" s="1"/>
  <c r="E78" i="53"/>
  <c r="AF77" i="53"/>
  <c r="AB77" i="53"/>
  <c r="Z77" i="53"/>
  <c r="X77" i="53"/>
  <c r="V77" i="53"/>
  <c r="T77" i="53"/>
  <c r="M77" i="53"/>
  <c r="N77" i="53" s="1"/>
  <c r="K77" i="53"/>
  <c r="L77" i="53" s="1"/>
  <c r="I77" i="53"/>
  <c r="J77" i="53" s="1"/>
  <c r="G77" i="53"/>
  <c r="H77" i="53" s="1"/>
  <c r="E77" i="53"/>
  <c r="F77" i="53" s="1"/>
  <c r="AB76" i="53"/>
  <c r="Z76" i="53"/>
  <c r="X76" i="53"/>
  <c r="V76" i="53"/>
  <c r="T76" i="53"/>
  <c r="AF76" i="53" s="1"/>
  <c r="M76" i="53"/>
  <c r="N76" i="53" s="1"/>
  <c r="K76" i="53"/>
  <c r="L76" i="53" s="1"/>
  <c r="I76" i="53"/>
  <c r="J76" i="53" s="1"/>
  <c r="G76" i="53"/>
  <c r="H76" i="53" s="1"/>
  <c r="E76" i="53"/>
  <c r="AB75" i="53"/>
  <c r="Z75" i="53"/>
  <c r="X75" i="53"/>
  <c r="V75" i="53"/>
  <c r="T75" i="53"/>
  <c r="AC75" i="53" s="1"/>
  <c r="M75" i="53"/>
  <c r="N75" i="53" s="1"/>
  <c r="K75" i="53"/>
  <c r="L75" i="53" s="1"/>
  <c r="I75" i="53"/>
  <c r="J75" i="53" s="1"/>
  <c r="G75" i="53"/>
  <c r="H75" i="53" s="1"/>
  <c r="E75" i="53"/>
  <c r="F75" i="53" s="1"/>
  <c r="A75" i="53"/>
  <c r="A76" i="53" s="1"/>
  <c r="A77" i="53" s="1"/>
  <c r="A78" i="53" s="1"/>
  <c r="A79" i="53" s="1"/>
  <c r="A80" i="53" s="1"/>
  <c r="A81" i="53" s="1"/>
  <c r="A82" i="53" s="1"/>
  <c r="AB74" i="53"/>
  <c r="Z74" i="53"/>
  <c r="X74" i="53"/>
  <c r="V74" i="53"/>
  <c r="T74" i="53"/>
  <c r="AF74" i="53" s="1"/>
  <c r="M74" i="53"/>
  <c r="N74" i="53" s="1"/>
  <c r="K74" i="53"/>
  <c r="L74" i="53" s="1"/>
  <c r="I74" i="53"/>
  <c r="J74" i="53" s="1"/>
  <c r="G74" i="53"/>
  <c r="H74" i="53" s="1"/>
  <c r="E74" i="53"/>
  <c r="AC73" i="53"/>
  <c r="AJ73" i="53" s="1"/>
  <c r="AL73" i="53" s="1"/>
  <c r="AB73" i="53"/>
  <c r="Z73" i="53"/>
  <c r="X73" i="53"/>
  <c r="V73" i="53"/>
  <c r="T73" i="53"/>
  <c r="AF73" i="53" s="1"/>
  <c r="AB71" i="53"/>
  <c r="Z71" i="53"/>
  <c r="X71" i="53"/>
  <c r="V71" i="53"/>
  <c r="T71" i="53"/>
  <c r="AC71" i="53" s="1"/>
  <c r="M71" i="53"/>
  <c r="N71" i="53" s="1"/>
  <c r="K71" i="53"/>
  <c r="L71" i="53" s="1"/>
  <c r="I71" i="53"/>
  <c r="J71" i="53" s="1"/>
  <c r="G71" i="53"/>
  <c r="H71" i="53" s="1"/>
  <c r="E71" i="53"/>
  <c r="F71" i="53" s="1"/>
  <c r="AB70" i="53"/>
  <c r="Z70" i="53"/>
  <c r="X70" i="53"/>
  <c r="V70" i="53"/>
  <c r="T70" i="53"/>
  <c r="M70" i="53"/>
  <c r="N70" i="53" s="1"/>
  <c r="K70" i="53"/>
  <c r="L70" i="53" s="1"/>
  <c r="I70" i="53"/>
  <c r="J70" i="53" s="1"/>
  <c r="G70" i="53"/>
  <c r="H70" i="53" s="1"/>
  <c r="E70" i="53"/>
  <c r="AB69" i="53"/>
  <c r="Z69" i="53"/>
  <c r="X69" i="53"/>
  <c r="V69" i="53"/>
  <c r="T69" i="53"/>
  <c r="M69" i="53"/>
  <c r="N69" i="53" s="1"/>
  <c r="K69" i="53"/>
  <c r="L69" i="53" s="1"/>
  <c r="I69" i="53"/>
  <c r="J69" i="53" s="1"/>
  <c r="G69" i="53"/>
  <c r="H69" i="53" s="1"/>
  <c r="E69" i="53"/>
  <c r="F69" i="53" s="1"/>
  <c r="AB68" i="53"/>
  <c r="Z68" i="53"/>
  <c r="X68" i="53"/>
  <c r="V68" i="53"/>
  <c r="T68" i="53"/>
  <c r="AC68" i="53" s="1"/>
  <c r="M68" i="53"/>
  <c r="N68" i="53" s="1"/>
  <c r="K68" i="53"/>
  <c r="L68" i="53" s="1"/>
  <c r="I68" i="53"/>
  <c r="J68" i="53" s="1"/>
  <c r="G68" i="53"/>
  <c r="H68" i="53" s="1"/>
  <c r="E68" i="53"/>
  <c r="F68" i="53" s="1"/>
  <c r="AB67" i="53"/>
  <c r="Z67" i="53"/>
  <c r="X67" i="53"/>
  <c r="V67" i="53"/>
  <c r="T67" i="53"/>
  <c r="AF67" i="53" s="1"/>
  <c r="M67" i="53"/>
  <c r="N67" i="53" s="1"/>
  <c r="K67" i="53"/>
  <c r="L67" i="53" s="1"/>
  <c r="I67" i="53"/>
  <c r="J67" i="53" s="1"/>
  <c r="G67" i="53"/>
  <c r="H67" i="53" s="1"/>
  <c r="E67" i="53"/>
  <c r="AB66" i="53"/>
  <c r="Z66" i="53"/>
  <c r="X66" i="53"/>
  <c r="V66" i="53"/>
  <c r="T66" i="53"/>
  <c r="M66" i="53"/>
  <c r="N66" i="53" s="1"/>
  <c r="K66" i="53"/>
  <c r="L66" i="53" s="1"/>
  <c r="I66" i="53"/>
  <c r="J66" i="53" s="1"/>
  <c r="G66" i="53"/>
  <c r="H66" i="53" s="1"/>
  <c r="E66" i="53"/>
  <c r="AF65" i="53"/>
  <c r="AB65" i="53"/>
  <c r="Z65" i="53"/>
  <c r="X65" i="53"/>
  <c r="V65" i="53"/>
  <c r="T65" i="53"/>
  <c r="M65" i="53"/>
  <c r="N65" i="53" s="1"/>
  <c r="K65" i="53"/>
  <c r="L65" i="53" s="1"/>
  <c r="I65" i="53"/>
  <c r="J65" i="53" s="1"/>
  <c r="G65" i="53"/>
  <c r="H65" i="53" s="1"/>
  <c r="E65" i="53"/>
  <c r="F65" i="53" s="1"/>
  <c r="AB64" i="53"/>
  <c r="Z64" i="53"/>
  <c r="X64" i="53"/>
  <c r="V64" i="53"/>
  <c r="T64" i="53"/>
  <c r="M64" i="53"/>
  <c r="N64" i="53" s="1"/>
  <c r="K64" i="53"/>
  <c r="L64" i="53" s="1"/>
  <c r="I64" i="53"/>
  <c r="J64" i="53" s="1"/>
  <c r="G64" i="53"/>
  <c r="H64" i="53" s="1"/>
  <c r="E64" i="53"/>
  <c r="F64" i="53" s="1"/>
  <c r="AB63" i="53"/>
  <c r="Z63" i="53"/>
  <c r="X63" i="53"/>
  <c r="V63" i="53"/>
  <c r="T63" i="53"/>
  <c r="AF63" i="53" s="1"/>
  <c r="M63" i="53"/>
  <c r="N63" i="53" s="1"/>
  <c r="K63" i="53"/>
  <c r="L63" i="53" s="1"/>
  <c r="I63" i="53"/>
  <c r="J63" i="53" s="1"/>
  <c r="G63" i="53"/>
  <c r="H63" i="53" s="1"/>
  <c r="E63" i="53"/>
  <c r="AB62" i="53"/>
  <c r="Z62" i="53"/>
  <c r="X62" i="53"/>
  <c r="V62" i="53"/>
  <c r="T62" i="53"/>
  <c r="M62" i="53"/>
  <c r="N62" i="53" s="1"/>
  <c r="K62" i="53"/>
  <c r="L62" i="53" s="1"/>
  <c r="I62" i="53"/>
  <c r="J62" i="53" s="1"/>
  <c r="G62" i="53"/>
  <c r="H62" i="53" s="1"/>
  <c r="E62" i="53"/>
  <c r="AB61" i="53"/>
  <c r="Z61" i="53"/>
  <c r="X61" i="53"/>
  <c r="V61" i="53"/>
  <c r="T61" i="53"/>
  <c r="AF61" i="53" s="1"/>
  <c r="M61" i="53"/>
  <c r="N61" i="53" s="1"/>
  <c r="K61" i="53"/>
  <c r="L61" i="53" s="1"/>
  <c r="I61" i="53"/>
  <c r="J61" i="53" s="1"/>
  <c r="G61" i="53"/>
  <c r="H61" i="53" s="1"/>
  <c r="E61" i="53"/>
  <c r="F61" i="53" s="1"/>
  <c r="AB60" i="53"/>
  <c r="Z60" i="53"/>
  <c r="X60" i="53"/>
  <c r="V60" i="53"/>
  <c r="T60" i="53"/>
  <c r="M60" i="53"/>
  <c r="N60" i="53" s="1"/>
  <c r="K60" i="53"/>
  <c r="L60" i="53" s="1"/>
  <c r="I60" i="53"/>
  <c r="J60" i="53" s="1"/>
  <c r="G60" i="53"/>
  <c r="H60" i="53" s="1"/>
  <c r="E60" i="53"/>
  <c r="AB59" i="53"/>
  <c r="Z59" i="53"/>
  <c r="X59" i="53"/>
  <c r="V59" i="53"/>
  <c r="AD59" i="53" s="1"/>
  <c r="T59" i="53"/>
  <c r="AF59" i="53" s="1"/>
  <c r="M59" i="53"/>
  <c r="N59" i="53" s="1"/>
  <c r="K59" i="53"/>
  <c r="L59" i="53" s="1"/>
  <c r="I59" i="53"/>
  <c r="J59" i="53" s="1"/>
  <c r="G59" i="53"/>
  <c r="H59" i="53" s="1"/>
  <c r="E59" i="53"/>
  <c r="F59" i="53" s="1"/>
  <c r="AB58" i="53"/>
  <c r="Z58" i="53"/>
  <c r="X58" i="53"/>
  <c r="V58" i="53"/>
  <c r="T58" i="53"/>
  <c r="M58" i="53"/>
  <c r="N58" i="53" s="1"/>
  <c r="K58" i="53"/>
  <c r="L58" i="53" s="1"/>
  <c r="I58" i="53"/>
  <c r="J58" i="53" s="1"/>
  <c r="G58" i="53"/>
  <c r="H58" i="53" s="1"/>
  <c r="E58" i="53"/>
  <c r="AB57" i="53"/>
  <c r="Z57" i="53"/>
  <c r="X57" i="53"/>
  <c r="V57" i="53"/>
  <c r="T57" i="53"/>
  <c r="AF57" i="53" s="1"/>
  <c r="M57" i="53"/>
  <c r="N57" i="53" s="1"/>
  <c r="K57" i="53"/>
  <c r="L57" i="53" s="1"/>
  <c r="I57" i="53"/>
  <c r="J57" i="53" s="1"/>
  <c r="G57" i="53"/>
  <c r="H57" i="53" s="1"/>
  <c r="E57" i="53"/>
  <c r="F57" i="53" s="1"/>
  <c r="AL56" i="53"/>
  <c r="AB56" i="53"/>
  <c r="Z56" i="53"/>
  <c r="X56" i="53"/>
  <c r="V56" i="53"/>
  <c r="T56" i="53"/>
  <c r="AC56" i="53" s="1"/>
  <c r="AJ56" i="53" s="1"/>
  <c r="AB55" i="53"/>
  <c r="Z55" i="53"/>
  <c r="X55" i="53"/>
  <c r="V55" i="53"/>
  <c r="T55" i="53"/>
  <c r="AF55" i="53" s="1"/>
  <c r="M55" i="53"/>
  <c r="N55" i="53" s="1"/>
  <c r="K55" i="53"/>
  <c r="L55" i="53" s="1"/>
  <c r="I55" i="53"/>
  <c r="J55" i="53" s="1"/>
  <c r="G55" i="53"/>
  <c r="H55" i="53" s="1"/>
  <c r="E55" i="53"/>
  <c r="F55" i="53" s="1"/>
  <c r="AB54" i="53"/>
  <c r="Z54" i="53"/>
  <c r="X54" i="53"/>
  <c r="V54" i="53"/>
  <c r="T54" i="53"/>
  <c r="AF54" i="53" s="1"/>
  <c r="M54" i="53"/>
  <c r="N54" i="53" s="1"/>
  <c r="K54" i="53"/>
  <c r="L54" i="53" s="1"/>
  <c r="I54" i="53"/>
  <c r="J54" i="53" s="1"/>
  <c r="G54" i="53"/>
  <c r="H54" i="53" s="1"/>
  <c r="E54" i="53"/>
  <c r="AB53" i="53"/>
  <c r="Z53" i="53"/>
  <c r="X53" i="53"/>
  <c r="V53" i="53"/>
  <c r="T53" i="53"/>
  <c r="AF53" i="53" s="1"/>
  <c r="M53" i="53"/>
  <c r="N53" i="53" s="1"/>
  <c r="K53" i="53"/>
  <c r="L53" i="53" s="1"/>
  <c r="I53" i="53"/>
  <c r="J53" i="53" s="1"/>
  <c r="G53" i="53"/>
  <c r="H53" i="53" s="1"/>
  <c r="E53" i="53"/>
  <c r="F53" i="53" s="1"/>
  <c r="AB52" i="53"/>
  <c r="Z52" i="53"/>
  <c r="X52" i="53"/>
  <c r="V52" i="53"/>
  <c r="T52" i="53"/>
  <c r="M52" i="53"/>
  <c r="N52" i="53" s="1"/>
  <c r="K52" i="53"/>
  <c r="L52" i="53" s="1"/>
  <c r="I52" i="53"/>
  <c r="J52" i="53" s="1"/>
  <c r="G52" i="53"/>
  <c r="H52" i="53" s="1"/>
  <c r="E52" i="53"/>
  <c r="AB51" i="53"/>
  <c r="Z51" i="53"/>
  <c r="X51" i="53"/>
  <c r="V51" i="53"/>
  <c r="T51" i="53"/>
  <c r="AF51" i="53" s="1"/>
  <c r="M51" i="53"/>
  <c r="N51" i="53" s="1"/>
  <c r="K51" i="53"/>
  <c r="L51" i="53" s="1"/>
  <c r="I51" i="53"/>
  <c r="J51" i="53" s="1"/>
  <c r="G51" i="53"/>
  <c r="H51" i="53" s="1"/>
  <c r="E51" i="53"/>
  <c r="F51" i="53" s="1"/>
  <c r="AB50" i="53"/>
  <c r="Z50" i="53"/>
  <c r="X50" i="53"/>
  <c r="V50" i="53"/>
  <c r="T50" i="53"/>
  <c r="AF50" i="53" s="1"/>
  <c r="M50" i="53"/>
  <c r="N50" i="53" s="1"/>
  <c r="K50" i="53"/>
  <c r="L50" i="53" s="1"/>
  <c r="I50" i="53"/>
  <c r="J50" i="53" s="1"/>
  <c r="G50" i="53"/>
  <c r="H50" i="53" s="1"/>
  <c r="E50" i="53"/>
  <c r="AB49" i="53"/>
  <c r="Z49" i="53"/>
  <c r="X49" i="53"/>
  <c r="V49" i="53"/>
  <c r="T49" i="53"/>
  <c r="AF49" i="53" s="1"/>
  <c r="M49" i="53"/>
  <c r="N49" i="53" s="1"/>
  <c r="K49" i="53"/>
  <c r="L49" i="53" s="1"/>
  <c r="I49" i="53"/>
  <c r="J49" i="53" s="1"/>
  <c r="G49" i="53"/>
  <c r="H49" i="53" s="1"/>
  <c r="E49" i="53"/>
  <c r="F49" i="53" s="1"/>
  <c r="AB48" i="53"/>
  <c r="Z48" i="53"/>
  <c r="X48" i="53"/>
  <c r="V48" i="53"/>
  <c r="T48" i="53"/>
  <c r="M48" i="53"/>
  <c r="N48" i="53" s="1"/>
  <c r="K48" i="53"/>
  <c r="L48" i="53" s="1"/>
  <c r="I48" i="53"/>
  <c r="J48" i="53" s="1"/>
  <c r="G48" i="53"/>
  <c r="H48" i="53" s="1"/>
  <c r="E48" i="53"/>
  <c r="AB47" i="53"/>
  <c r="Z47" i="53"/>
  <c r="X47" i="53"/>
  <c r="V47" i="53"/>
  <c r="T47" i="53"/>
  <c r="AF47" i="53" s="1"/>
  <c r="M47" i="53"/>
  <c r="N47" i="53" s="1"/>
  <c r="K47" i="53"/>
  <c r="L47" i="53" s="1"/>
  <c r="I47" i="53"/>
  <c r="J47" i="53" s="1"/>
  <c r="G47" i="53"/>
  <c r="H47" i="53" s="1"/>
  <c r="E47" i="53"/>
  <c r="F47" i="53" s="1"/>
  <c r="AB46" i="53"/>
  <c r="Z46" i="53"/>
  <c r="X46" i="53"/>
  <c r="V46" i="53"/>
  <c r="T46" i="53"/>
  <c r="AF46" i="53" s="1"/>
  <c r="M46" i="53"/>
  <c r="N46" i="53" s="1"/>
  <c r="K46" i="53"/>
  <c r="L46" i="53" s="1"/>
  <c r="I46" i="53"/>
  <c r="J46" i="53" s="1"/>
  <c r="G46" i="53"/>
  <c r="H46" i="53" s="1"/>
  <c r="E46" i="53"/>
  <c r="A46" i="53"/>
  <c r="A47" i="53" s="1"/>
  <c r="A48" i="53" s="1"/>
  <c r="A49" i="53" s="1"/>
  <c r="A50" i="53" s="1"/>
  <c r="A51" i="53" s="1"/>
  <c r="A52" i="53" s="1"/>
  <c r="A53" i="53" s="1"/>
  <c r="A54" i="53" s="1"/>
  <c r="A55" i="53" s="1"/>
  <c r="A57" i="53" s="1"/>
  <c r="A58" i="53" s="1"/>
  <c r="A59" i="53" s="1"/>
  <c r="A60" i="53" s="1"/>
  <c r="A61" i="53" s="1"/>
  <c r="A62" i="53" s="1"/>
  <c r="A63" i="53" s="1"/>
  <c r="A64" i="53" s="1"/>
  <c r="A65" i="53" s="1"/>
  <c r="A66" i="53" s="1"/>
  <c r="A67" i="53" s="1"/>
  <c r="A68" i="53" s="1"/>
  <c r="A69" i="53" s="1"/>
  <c r="A70" i="53" s="1"/>
  <c r="A71" i="53" s="1"/>
  <c r="AB45" i="53"/>
  <c r="Z45" i="53"/>
  <c r="X45" i="53"/>
  <c r="AC45" i="53" s="1"/>
  <c r="M45" i="53"/>
  <c r="N45" i="53" s="1"/>
  <c r="K45" i="53"/>
  <c r="L45" i="53" s="1"/>
  <c r="I45" i="53"/>
  <c r="J45" i="53" s="1"/>
  <c r="G45" i="53"/>
  <c r="H45" i="53" s="1"/>
  <c r="E45" i="53"/>
  <c r="F45" i="53" s="1"/>
  <c r="AB44" i="53"/>
  <c r="Z44" i="53"/>
  <c r="X44" i="53"/>
  <c r="V44" i="53"/>
  <c r="T44" i="53"/>
  <c r="AF44" i="53" s="1"/>
  <c r="AB42" i="53"/>
  <c r="Z42" i="53"/>
  <c r="X42" i="53"/>
  <c r="V42" i="53"/>
  <c r="T42" i="53"/>
  <c r="AF42" i="53" s="1"/>
  <c r="M42" i="53"/>
  <c r="N42" i="53" s="1"/>
  <c r="K42" i="53"/>
  <c r="L42" i="53" s="1"/>
  <c r="I42" i="53"/>
  <c r="J42" i="53" s="1"/>
  <c r="G42" i="53"/>
  <c r="H42" i="53" s="1"/>
  <c r="E42" i="53"/>
  <c r="AB41" i="53"/>
  <c r="Z41" i="53"/>
  <c r="M41" i="53"/>
  <c r="N41" i="53" s="1"/>
  <c r="K41" i="53"/>
  <c r="L41" i="53" s="1"/>
  <c r="I41" i="53"/>
  <c r="J41" i="53" s="1"/>
  <c r="G41" i="53"/>
  <c r="H41" i="53" s="1"/>
  <c r="E41" i="53"/>
  <c r="F41" i="53" s="1"/>
  <c r="AB40" i="53"/>
  <c r="Z40" i="53"/>
  <c r="X40" i="53"/>
  <c r="V40" i="53"/>
  <c r="T40" i="53"/>
  <c r="AC40" i="53" s="1"/>
  <c r="M40" i="53"/>
  <c r="N40" i="53" s="1"/>
  <c r="K40" i="53"/>
  <c r="L40" i="53" s="1"/>
  <c r="I40" i="53"/>
  <c r="J40" i="53" s="1"/>
  <c r="G40" i="53"/>
  <c r="H40" i="53" s="1"/>
  <c r="E40" i="53"/>
  <c r="A40" i="53"/>
  <c r="A41" i="53" s="1"/>
  <c r="A42" i="53" s="1"/>
  <c r="AB39" i="53"/>
  <c r="Z39" i="53"/>
  <c r="X39" i="53"/>
  <c r="V39" i="53"/>
  <c r="T39" i="53"/>
  <c r="AF39" i="53" s="1"/>
  <c r="M39" i="53"/>
  <c r="N39" i="53" s="1"/>
  <c r="K39" i="53"/>
  <c r="L39" i="53" s="1"/>
  <c r="I39" i="53"/>
  <c r="J39" i="53" s="1"/>
  <c r="G39" i="53"/>
  <c r="H39" i="53" s="1"/>
  <c r="E39" i="53"/>
  <c r="F39" i="53" s="1"/>
  <c r="AB38" i="53"/>
  <c r="Z38" i="53"/>
  <c r="X38" i="53"/>
  <c r="V38" i="53"/>
  <c r="AD38" i="53" s="1"/>
  <c r="T38" i="53"/>
  <c r="AF38" i="53" s="1"/>
  <c r="AB37" i="53"/>
  <c r="Z37" i="53"/>
  <c r="X37" i="53"/>
  <c r="V37" i="53"/>
  <c r="T37" i="53"/>
  <c r="AF37" i="53" s="1"/>
  <c r="M37" i="53"/>
  <c r="N37" i="53" s="1"/>
  <c r="K37" i="53"/>
  <c r="L37" i="53" s="1"/>
  <c r="I37" i="53"/>
  <c r="J37" i="53" s="1"/>
  <c r="G37" i="53"/>
  <c r="H37" i="53" s="1"/>
  <c r="E37" i="53"/>
  <c r="AB36" i="53"/>
  <c r="Z36" i="53"/>
  <c r="X36" i="53"/>
  <c r="V36" i="53"/>
  <c r="T36" i="53"/>
  <c r="AC36" i="53" s="1"/>
  <c r="M36" i="53"/>
  <c r="N36" i="53" s="1"/>
  <c r="K36" i="53"/>
  <c r="L36" i="53" s="1"/>
  <c r="I36" i="53"/>
  <c r="J36" i="53" s="1"/>
  <c r="G36" i="53"/>
  <c r="H36" i="53" s="1"/>
  <c r="E36" i="53"/>
  <c r="AB35" i="53"/>
  <c r="Z35" i="53"/>
  <c r="X35" i="53"/>
  <c r="V35" i="53"/>
  <c r="T35" i="53"/>
  <c r="AF35" i="53" s="1"/>
  <c r="M35" i="53"/>
  <c r="N35" i="53" s="1"/>
  <c r="K35" i="53"/>
  <c r="L35" i="53" s="1"/>
  <c r="I35" i="53"/>
  <c r="J35" i="53" s="1"/>
  <c r="G35" i="53"/>
  <c r="H35" i="53" s="1"/>
  <c r="E35" i="53"/>
  <c r="F35" i="53" s="1"/>
  <c r="AB34" i="53"/>
  <c r="Z34" i="53"/>
  <c r="X34" i="53"/>
  <c r="V34" i="53"/>
  <c r="T34" i="53"/>
  <c r="AF34" i="53" s="1"/>
  <c r="M34" i="53"/>
  <c r="N34" i="53" s="1"/>
  <c r="K34" i="53"/>
  <c r="L34" i="53" s="1"/>
  <c r="I34" i="53"/>
  <c r="J34" i="53" s="1"/>
  <c r="G34" i="53"/>
  <c r="H34" i="53" s="1"/>
  <c r="E34" i="53"/>
  <c r="F34" i="53" s="1"/>
  <c r="AB33" i="53"/>
  <c r="Z33" i="53"/>
  <c r="X33" i="53"/>
  <c r="V33" i="53"/>
  <c r="T33" i="53"/>
  <c r="M33" i="53"/>
  <c r="N33" i="53" s="1"/>
  <c r="K33" i="53"/>
  <c r="L33" i="53" s="1"/>
  <c r="I33" i="53"/>
  <c r="J33" i="53" s="1"/>
  <c r="G33" i="53"/>
  <c r="H33" i="53" s="1"/>
  <c r="E33" i="53"/>
  <c r="F33" i="53" s="1"/>
  <c r="AB32" i="53"/>
  <c r="Z32" i="53"/>
  <c r="X32" i="53"/>
  <c r="V32" i="53"/>
  <c r="T32" i="53"/>
  <c r="AF32" i="53" s="1"/>
  <c r="M32" i="53"/>
  <c r="N32" i="53" s="1"/>
  <c r="K32" i="53"/>
  <c r="L32" i="53" s="1"/>
  <c r="I32" i="53"/>
  <c r="J32" i="53" s="1"/>
  <c r="G32" i="53"/>
  <c r="H32" i="53" s="1"/>
  <c r="E32" i="53"/>
  <c r="F32" i="53" s="1"/>
  <c r="AB31" i="53"/>
  <c r="Z31" i="53"/>
  <c r="X31" i="53"/>
  <c r="V31" i="53"/>
  <c r="T31" i="53"/>
  <c r="AF31" i="53" s="1"/>
  <c r="M31" i="53"/>
  <c r="N31" i="53" s="1"/>
  <c r="K31" i="53"/>
  <c r="L31" i="53" s="1"/>
  <c r="I31" i="53"/>
  <c r="J31" i="53" s="1"/>
  <c r="G31" i="53"/>
  <c r="H31" i="53" s="1"/>
  <c r="E31" i="53"/>
  <c r="F31" i="53" s="1"/>
  <c r="AB30" i="53"/>
  <c r="Z30" i="53"/>
  <c r="X30" i="53"/>
  <c r="V30" i="53"/>
  <c r="T30" i="53"/>
  <c r="AF30" i="53" s="1"/>
  <c r="M30" i="53"/>
  <c r="N30" i="53" s="1"/>
  <c r="K30" i="53"/>
  <c r="L30" i="53" s="1"/>
  <c r="I30" i="53"/>
  <c r="J30" i="53" s="1"/>
  <c r="G30" i="53"/>
  <c r="H30" i="53" s="1"/>
  <c r="E30" i="53"/>
  <c r="F30" i="53" s="1"/>
  <c r="AB29" i="53"/>
  <c r="Z29" i="53"/>
  <c r="X29" i="53"/>
  <c r="V29" i="53"/>
  <c r="T29" i="53"/>
  <c r="AC29" i="53" s="1"/>
  <c r="M29" i="53"/>
  <c r="N29" i="53" s="1"/>
  <c r="K29" i="53"/>
  <c r="L29" i="53" s="1"/>
  <c r="I29" i="53"/>
  <c r="J29" i="53" s="1"/>
  <c r="G29" i="53"/>
  <c r="H29" i="53" s="1"/>
  <c r="E29" i="53"/>
  <c r="F29" i="53" s="1"/>
  <c r="AB28" i="53"/>
  <c r="Z28" i="53"/>
  <c r="X28" i="53"/>
  <c r="V28" i="53"/>
  <c r="T28" i="53"/>
  <c r="M28" i="53"/>
  <c r="N28" i="53" s="1"/>
  <c r="K28" i="53"/>
  <c r="L28" i="53" s="1"/>
  <c r="I28" i="53"/>
  <c r="J28" i="53" s="1"/>
  <c r="G28" i="53"/>
  <c r="H28" i="53" s="1"/>
  <c r="E28" i="53"/>
  <c r="F28" i="53" s="1"/>
  <c r="AB27" i="53"/>
  <c r="Z27" i="53"/>
  <c r="X27" i="53"/>
  <c r="V27" i="53"/>
  <c r="T27" i="53"/>
  <c r="AC27" i="53" s="1"/>
  <c r="M27" i="53"/>
  <c r="N27" i="53" s="1"/>
  <c r="K27" i="53"/>
  <c r="L27" i="53" s="1"/>
  <c r="I27" i="53"/>
  <c r="J27" i="53" s="1"/>
  <c r="G27" i="53"/>
  <c r="H27" i="53" s="1"/>
  <c r="E27" i="53"/>
  <c r="F27" i="53" s="1"/>
  <c r="AB26" i="53"/>
  <c r="Z26" i="53"/>
  <c r="X26" i="53"/>
  <c r="V26" i="53"/>
  <c r="T26" i="53"/>
  <c r="AF26" i="53" s="1"/>
  <c r="M26" i="53"/>
  <c r="N26" i="53" s="1"/>
  <c r="K26" i="53"/>
  <c r="L26" i="53" s="1"/>
  <c r="I26" i="53"/>
  <c r="J26" i="53" s="1"/>
  <c r="G26" i="53"/>
  <c r="E26" i="53"/>
  <c r="F26" i="53" s="1"/>
  <c r="AB25" i="53"/>
  <c r="Z25" i="53"/>
  <c r="X25" i="53"/>
  <c r="V25" i="53"/>
  <c r="T25" i="53"/>
  <c r="AC25" i="53" s="1"/>
  <c r="AJ25" i="53" s="1"/>
  <c r="AL25" i="53" s="1"/>
  <c r="AB23" i="53"/>
  <c r="Z23" i="53"/>
  <c r="X23" i="53"/>
  <c r="V23" i="53"/>
  <c r="T23" i="53"/>
  <c r="AC23" i="53" s="1"/>
  <c r="M23" i="53"/>
  <c r="N23" i="53" s="1"/>
  <c r="K23" i="53"/>
  <c r="L23" i="53" s="1"/>
  <c r="I23" i="53"/>
  <c r="J23" i="53" s="1"/>
  <c r="G23" i="53"/>
  <c r="H23" i="53" s="1"/>
  <c r="E23" i="53"/>
  <c r="AB22" i="53"/>
  <c r="Z22" i="53"/>
  <c r="X22" i="53"/>
  <c r="V22" i="53"/>
  <c r="T22" i="53"/>
  <c r="M22" i="53"/>
  <c r="N22" i="53" s="1"/>
  <c r="K22" i="53"/>
  <c r="L22" i="53" s="1"/>
  <c r="I22" i="53"/>
  <c r="J22" i="53" s="1"/>
  <c r="G22" i="53"/>
  <c r="H22" i="53" s="1"/>
  <c r="E22" i="53"/>
  <c r="F22" i="53" s="1"/>
  <c r="A22" i="53"/>
  <c r="A23" i="53" s="1"/>
  <c r="AB21" i="53"/>
  <c r="Z21" i="53"/>
  <c r="X21" i="53"/>
  <c r="V21" i="53"/>
  <c r="T21" i="53"/>
  <c r="AF21" i="53" s="1"/>
  <c r="M21" i="53"/>
  <c r="N21" i="53" s="1"/>
  <c r="K21" i="53"/>
  <c r="L21" i="53" s="1"/>
  <c r="I21" i="53"/>
  <c r="J21" i="53" s="1"/>
  <c r="G21" i="53"/>
  <c r="H21" i="53" s="1"/>
  <c r="E21" i="53"/>
  <c r="AB20" i="53"/>
  <c r="Z20" i="53"/>
  <c r="X20" i="53"/>
  <c r="V20" i="53"/>
  <c r="T20" i="53"/>
  <c r="AB19" i="53"/>
  <c r="Z19" i="53"/>
  <c r="X19" i="53"/>
  <c r="V19" i="53"/>
  <c r="T19" i="53"/>
  <c r="AF19" i="53" s="1"/>
  <c r="M19" i="53"/>
  <c r="N19" i="53" s="1"/>
  <c r="K19" i="53"/>
  <c r="L19" i="53" s="1"/>
  <c r="I19" i="53"/>
  <c r="J19" i="53" s="1"/>
  <c r="G19" i="53"/>
  <c r="H19" i="53" s="1"/>
  <c r="E19" i="53"/>
  <c r="AB18" i="53"/>
  <c r="Z18" i="53"/>
  <c r="X18" i="53"/>
  <c r="V18" i="53"/>
  <c r="T18" i="53"/>
  <c r="AF18" i="53" s="1"/>
  <c r="M18" i="53"/>
  <c r="N18" i="53" s="1"/>
  <c r="K18" i="53"/>
  <c r="L18" i="53" s="1"/>
  <c r="I18" i="53"/>
  <c r="J18" i="53" s="1"/>
  <c r="G18" i="53"/>
  <c r="H18" i="53" s="1"/>
  <c r="E18" i="53"/>
  <c r="F18" i="53" s="1"/>
  <c r="AB17" i="53"/>
  <c r="Z17" i="53"/>
  <c r="X17" i="53"/>
  <c r="V17" i="53"/>
  <c r="T17" i="53"/>
  <c r="AC17" i="53" s="1"/>
  <c r="M17" i="53"/>
  <c r="N17" i="53" s="1"/>
  <c r="K17" i="53"/>
  <c r="L17" i="53" s="1"/>
  <c r="I17" i="53"/>
  <c r="J17" i="53" s="1"/>
  <c r="G17" i="53"/>
  <c r="H17" i="53" s="1"/>
  <c r="E17" i="53"/>
  <c r="F17" i="53" s="1"/>
  <c r="AB16" i="53"/>
  <c r="Z16" i="53"/>
  <c r="X16" i="53"/>
  <c r="V16" i="53"/>
  <c r="T16" i="53"/>
  <c r="AF16" i="53" s="1"/>
  <c r="M16" i="53"/>
  <c r="N16" i="53" s="1"/>
  <c r="K16" i="53"/>
  <c r="L16" i="53" s="1"/>
  <c r="I16" i="53"/>
  <c r="J16" i="53" s="1"/>
  <c r="G16" i="53"/>
  <c r="H16" i="53" s="1"/>
  <c r="E16" i="53"/>
  <c r="AB15" i="53"/>
  <c r="Z15" i="53"/>
  <c r="X15" i="53"/>
  <c r="V15" i="53"/>
  <c r="T15" i="53"/>
  <c r="AF15" i="53" s="1"/>
  <c r="M15" i="53"/>
  <c r="N15" i="53" s="1"/>
  <c r="K15" i="53"/>
  <c r="L15" i="53" s="1"/>
  <c r="I15" i="53"/>
  <c r="J15" i="53" s="1"/>
  <c r="G15" i="53"/>
  <c r="H15" i="53" s="1"/>
  <c r="E15" i="53"/>
  <c r="F15" i="53" s="1"/>
  <c r="A15" i="53"/>
  <c r="A16" i="53" s="1"/>
  <c r="A17" i="53" s="1"/>
  <c r="A18" i="53" s="1"/>
  <c r="A19" i="53" s="1"/>
  <c r="AF14" i="53"/>
  <c r="AB14" i="53"/>
  <c r="Z14" i="53"/>
  <c r="X14" i="53"/>
  <c r="V14" i="53"/>
  <c r="T14" i="53"/>
  <c r="AC14" i="53" s="1"/>
  <c r="M14" i="53"/>
  <c r="N14" i="53" s="1"/>
  <c r="K14" i="53"/>
  <c r="L14" i="53" s="1"/>
  <c r="I14" i="53"/>
  <c r="J14" i="53" s="1"/>
  <c r="G14" i="53"/>
  <c r="H14" i="53" s="1"/>
  <c r="E14" i="53"/>
  <c r="AB13" i="53"/>
  <c r="Z13" i="53"/>
  <c r="X13" i="53"/>
  <c r="V13" i="53"/>
  <c r="T13" i="53"/>
  <c r="AB11" i="53"/>
  <c r="Z11" i="53"/>
  <c r="X11" i="53"/>
  <c r="V11" i="53"/>
  <c r="T11" i="53"/>
  <c r="AF11" i="53" s="1"/>
  <c r="M11" i="53"/>
  <c r="N11" i="53" s="1"/>
  <c r="K11" i="53"/>
  <c r="L11" i="53" s="1"/>
  <c r="I11" i="53"/>
  <c r="J11" i="53" s="1"/>
  <c r="G11" i="53"/>
  <c r="H11" i="53" s="1"/>
  <c r="E11" i="53"/>
  <c r="AB10" i="53"/>
  <c r="Z10" i="53"/>
  <c r="X10" i="53"/>
  <c r="V10" i="53"/>
  <c r="T10" i="53"/>
  <c r="M10" i="53"/>
  <c r="N10" i="53" s="1"/>
  <c r="K10" i="53"/>
  <c r="L10" i="53" s="1"/>
  <c r="I10" i="53"/>
  <c r="J10" i="53" s="1"/>
  <c r="G10" i="53"/>
  <c r="H10" i="53" s="1"/>
  <c r="E10" i="53"/>
  <c r="F10" i="53" s="1"/>
  <c r="AB9" i="53"/>
  <c r="Z9" i="53"/>
  <c r="X9" i="53"/>
  <c r="V9" i="53"/>
  <c r="T9" i="53"/>
  <c r="M9" i="53"/>
  <c r="N9" i="53" s="1"/>
  <c r="K9" i="53"/>
  <c r="L9" i="53" s="1"/>
  <c r="I9" i="53"/>
  <c r="J9" i="53" s="1"/>
  <c r="G9" i="53"/>
  <c r="H9" i="53" s="1"/>
  <c r="E9" i="53"/>
  <c r="F9" i="53" s="1"/>
  <c r="A9" i="53"/>
  <c r="A10" i="53" s="1"/>
  <c r="A11" i="53" s="1"/>
  <c r="AB8" i="53"/>
  <c r="Z8" i="53"/>
  <c r="X8" i="53"/>
  <c r="V8" i="53"/>
  <c r="T8" i="53"/>
  <c r="AF8" i="53" s="1"/>
  <c r="M8" i="53"/>
  <c r="K8" i="53"/>
  <c r="I8" i="53"/>
  <c r="G8" i="53"/>
  <c r="E8" i="53"/>
  <c r="AG257" i="53" l="1"/>
  <c r="AH257" i="53" s="1"/>
  <c r="AD279" i="53"/>
  <c r="AC307" i="53"/>
  <c r="AG379" i="53"/>
  <c r="AF27" i="53"/>
  <c r="AD39" i="53"/>
  <c r="AG106" i="53"/>
  <c r="AD168" i="53"/>
  <c r="AC271" i="53"/>
  <c r="AE307" i="53"/>
  <c r="AD207" i="53"/>
  <c r="AD27" i="53"/>
  <c r="AE27" i="53" s="1"/>
  <c r="AD132" i="53"/>
  <c r="AG204" i="53"/>
  <c r="AH204" i="53" s="1"/>
  <c r="AD246" i="53"/>
  <c r="AD247" i="53"/>
  <c r="AC257" i="53"/>
  <c r="AD169" i="53"/>
  <c r="AC178" i="53"/>
  <c r="AC179" i="53"/>
  <c r="AC214" i="53"/>
  <c r="AD297" i="53"/>
  <c r="AC18" i="53"/>
  <c r="AD15" i="53"/>
  <c r="AF84" i="53"/>
  <c r="AC84" i="53"/>
  <c r="AF58" i="53"/>
  <c r="AC58" i="53"/>
  <c r="AF20" i="53"/>
  <c r="AC20" i="53"/>
  <c r="AJ20" i="53" s="1"/>
  <c r="AL20" i="53" s="1"/>
  <c r="AD13" i="53"/>
  <c r="AG13" i="53"/>
  <c r="AF83" i="53"/>
  <c r="AG83" i="53"/>
  <c r="AC83" i="53"/>
  <c r="AJ83" i="53" s="1"/>
  <c r="AL83" i="53" s="1"/>
  <c r="AD10" i="53"/>
  <c r="AD73" i="53"/>
  <c r="AE73" i="53" s="1"/>
  <c r="AC186" i="53"/>
  <c r="AD203" i="53"/>
  <c r="AD213" i="53"/>
  <c r="AC213" i="53"/>
  <c r="AG221" i="53"/>
  <c r="AH221" i="53" s="1"/>
  <c r="AC221" i="53"/>
  <c r="AC231" i="53"/>
  <c r="AD249" i="53"/>
  <c r="AG273" i="53"/>
  <c r="AH273" i="53" s="1"/>
  <c r="AC273" i="53"/>
  <c r="AD302" i="53"/>
  <c r="AE302" i="53" s="1"/>
  <c r="AC302" i="53"/>
  <c r="AC374" i="53"/>
  <c r="AJ374" i="53" s="1"/>
  <c r="AL374" i="53" s="1"/>
  <c r="AG387" i="53"/>
  <c r="AD84" i="53"/>
  <c r="AH91" i="53"/>
  <c r="AG93" i="53"/>
  <c r="AC106" i="53"/>
  <c r="AJ106" i="53" s="1"/>
  <c r="AL106" i="53" s="1"/>
  <c r="AD122" i="53"/>
  <c r="AC16" i="53"/>
  <c r="AG21" i="53"/>
  <c r="AH21" i="53" s="1"/>
  <c r="AG22" i="53"/>
  <c r="AF25" i="53"/>
  <c r="AD52" i="53"/>
  <c r="AG56" i="53"/>
  <c r="AG60" i="53"/>
  <c r="AG70" i="53"/>
  <c r="AD71" i="53"/>
  <c r="AD79" i="53"/>
  <c r="AD87" i="53"/>
  <c r="AD91" i="53"/>
  <c r="AE91" i="53" s="1"/>
  <c r="AC91" i="53"/>
  <c r="AJ91" i="53" s="1"/>
  <c r="AL91" i="53" s="1"/>
  <c r="AC96" i="53"/>
  <c r="AG102" i="53"/>
  <c r="AD110" i="53"/>
  <c r="AD121" i="53"/>
  <c r="AG149" i="53"/>
  <c r="AH149" i="53" s="1"/>
  <c r="AC149" i="53"/>
  <c r="AD161" i="53"/>
  <c r="AC161" i="53"/>
  <c r="AC164" i="53"/>
  <c r="AC204" i="53"/>
  <c r="AG208" i="53"/>
  <c r="AH208" i="53" s="1"/>
  <c r="AC239" i="53"/>
  <c r="AG253" i="53"/>
  <c r="AH253" i="53" s="1"/>
  <c r="AC253" i="53"/>
  <c r="AG269" i="53"/>
  <c r="AH269" i="53" s="1"/>
  <c r="AC269" i="53"/>
  <c r="AD285" i="53"/>
  <c r="AD286" i="53"/>
  <c r="AG295" i="53"/>
  <c r="AG367" i="53"/>
  <c r="AE379" i="53"/>
  <c r="AD383" i="53"/>
  <c r="AG58" i="53"/>
  <c r="AG64" i="53"/>
  <c r="AD69" i="53"/>
  <c r="AD83" i="53"/>
  <c r="AE83" i="53" s="1"/>
  <c r="AD172" i="53"/>
  <c r="AG179" i="53"/>
  <c r="AH179" i="53" s="1"/>
  <c r="AD190" i="53"/>
  <c r="AK195" i="53"/>
  <c r="AD199" i="53"/>
  <c r="AG261" i="53"/>
  <c r="AH261" i="53" s="1"/>
  <c r="AC261" i="53"/>
  <c r="AG20" i="53"/>
  <c r="AC37" i="53"/>
  <c r="AD47" i="53"/>
  <c r="AD56" i="53"/>
  <c r="AE56" i="53" s="1"/>
  <c r="AF71" i="53"/>
  <c r="AG73" i="53"/>
  <c r="AH73" i="53" s="1"/>
  <c r="AC110" i="53"/>
  <c r="AG115" i="53"/>
  <c r="AC121" i="53"/>
  <c r="AJ121" i="53" s="1"/>
  <c r="AL121" i="53" s="1"/>
  <c r="AD126" i="53"/>
  <c r="AC144" i="53"/>
  <c r="AC152" i="53"/>
  <c r="AD159" i="53"/>
  <c r="AC159" i="53"/>
  <c r="AG180" i="53"/>
  <c r="AC183" i="53"/>
  <c r="AD186" i="53"/>
  <c r="AE186" i="53" s="1"/>
  <c r="AD202" i="53"/>
  <c r="AE202" i="53" s="1"/>
  <c r="AC202" i="53"/>
  <c r="AC208" i="53"/>
  <c r="AD227" i="53"/>
  <c r="AD230" i="53"/>
  <c r="AD231" i="53"/>
  <c r="AE231" i="53" s="1"/>
  <c r="AG235" i="53"/>
  <c r="AH235" i="53" s="1"/>
  <c r="AC235" i="53"/>
  <c r="AD238" i="53"/>
  <c r="AD251" i="53"/>
  <c r="AC251" i="53"/>
  <c r="AG265" i="53"/>
  <c r="AH265" i="53" s="1"/>
  <c r="AC265" i="53"/>
  <c r="AD374" i="53"/>
  <c r="AG377" i="53"/>
  <c r="AH377" i="53" s="1"/>
  <c r="AC377" i="53"/>
  <c r="AJ377" i="53" s="1"/>
  <c r="AL377" i="53" s="1"/>
  <c r="AD385" i="53"/>
  <c r="R191" i="54"/>
  <c r="U75" i="54"/>
  <c r="R74" i="54"/>
  <c r="O15" i="53"/>
  <c r="P30" i="53"/>
  <c r="P51" i="53"/>
  <c r="O99" i="53"/>
  <c r="O303" i="53"/>
  <c r="P47" i="53"/>
  <c r="O138" i="53"/>
  <c r="AJ138" i="53" s="1"/>
  <c r="AL138" i="53" s="1"/>
  <c r="P29" i="53"/>
  <c r="P334" i="53"/>
  <c r="O326" i="53"/>
  <c r="O337" i="53"/>
  <c r="P9" i="53"/>
  <c r="P130" i="53"/>
  <c r="P22" i="53"/>
  <c r="P79" i="53"/>
  <c r="O81" i="53"/>
  <c r="P126" i="53"/>
  <c r="O135" i="53"/>
  <c r="O150" i="53"/>
  <c r="P250" i="53"/>
  <c r="O272" i="53"/>
  <c r="O279" i="53"/>
  <c r="P311" i="53"/>
  <c r="R139" i="54"/>
  <c r="R263" i="54"/>
  <c r="R161" i="54"/>
  <c r="R120" i="54"/>
  <c r="W158" i="54"/>
  <c r="Y158" i="54" s="1"/>
  <c r="R64" i="54"/>
  <c r="U213" i="54"/>
  <c r="U204" i="54"/>
  <c r="W176" i="54"/>
  <c r="Y176" i="54" s="1"/>
  <c r="R258" i="54"/>
  <c r="R220" i="54"/>
  <c r="R89" i="54"/>
  <c r="R95" i="54"/>
  <c r="R182" i="54"/>
  <c r="U110" i="54"/>
  <c r="R162" i="54"/>
  <c r="X197" i="54"/>
  <c r="R235" i="54"/>
  <c r="W185" i="54"/>
  <c r="Y185" i="54" s="1"/>
  <c r="W193" i="54"/>
  <c r="Y193" i="54" s="1"/>
  <c r="R195" i="54"/>
  <c r="R193" i="54"/>
  <c r="U105" i="54"/>
  <c r="U85" i="54"/>
  <c r="R185" i="54"/>
  <c r="R124" i="54"/>
  <c r="R249" i="54"/>
  <c r="U269" i="54"/>
  <c r="R52" i="54"/>
  <c r="R49" i="54"/>
  <c r="R255" i="54"/>
  <c r="R174" i="54"/>
  <c r="R90" i="54"/>
  <c r="U174" i="54"/>
  <c r="R20" i="54"/>
  <c r="R8" i="54"/>
  <c r="W232" i="54"/>
  <c r="Y232" i="54" s="1"/>
  <c r="U328" i="54"/>
  <c r="W249" i="54"/>
  <c r="Y249" i="54" s="1"/>
  <c r="W265" i="54"/>
  <c r="Y265" i="54" s="1"/>
  <c r="R238" i="54"/>
  <c r="W189" i="54"/>
  <c r="Y189" i="54" s="1"/>
  <c r="U197" i="54"/>
  <c r="R215" i="54"/>
  <c r="R189" i="54"/>
  <c r="U163" i="54"/>
  <c r="R136" i="54"/>
  <c r="R331" i="54"/>
  <c r="W172" i="54"/>
  <c r="Y172" i="54" s="1"/>
  <c r="R181" i="54"/>
  <c r="X19" i="54"/>
  <c r="Z19" i="54" s="1"/>
  <c r="W136" i="54"/>
  <c r="Y136" i="54" s="1"/>
  <c r="W20" i="54"/>
  <c r="Y20" i="54" s="1"/>
  <c r="R269" i="54"/>
  <c r="U272" i="54"/>
  <c r="U252" i="54"/>
  <c r="W245" i="54"/>
  <c r="Y245" i="54" s="1"/>
  <c r="U241" i="54"/>
  <c r="R228" i="54"/>
  <c r="R192" i="54"/>
  <c r="X167" i="54"/>
  <c r="X159" i="54"/>
  <c r="Z159" i="54" s="1"/>
  <c r="W133" i="54"/>
  <c r="Y133" i="54" s="1"/>
  <c r="R118" i="54"/>
  <c r="R44" i="54"/>
  <c r="R37" i="54"/>
  <c r="R183" i="54"/>
  <c r="R259" i="54"/>
  <c r="R223" i="54"/>
  <c r="R239" i="54"/>
  <c r="W207" i="54"/>
  <c r="Y207" i="54" s="1"/>
  <c r="X235" i="54"/>
  <c r="W190" i="54"/>
  <c r="Y190" i="54" s="1"/>
  <c r="W183" i="54"/>
  <c r="Y183" i="54" s="1"/>
  <c r="R172" i="54"/>
  <c r="U109" i="54"/>
  <c r="U152" i="54"/>
  <c r="U96" i="54"/>
  <c r="R17" i="54"/>
  <c r="R65" i="54"/>
  <c r="W270" i="54"/>
  <c r="Y270" i="54" s="1"/>
  <c r="U248" i="54"/>
  <c r="U226" i="54"/>
  <c r="R211" i="54"/>
  <c r="W203" i="54"/>
  <c r="Y203" i="54" s="1"/>
  <c r="X190" i="54"/>
  <c r="W191" i="54"/>
  <c r="Y191" i="54" s="1"/>
  <c r="R130" i="54"/>
  <c r="R123" i="54"/>
  <c r="R94" i="54"/>
  <c r="R224" i="54"/>
  <c r="X80" i="54"/>
  <c r="X70" i="54"/>
  <c r="Z70" i="54" s="1"/>
  <c r="R158" i="54"/>
  <c r="U210" i="54"/>
  <c r="W162" i="54"/>
  <c r="Y162" i="54" s="1"/>
  <c r="U170" i="54"/>
  <c r="U57" i="54"/>
  <c r="U201" i="54"/>
  <c r="U218" i="54"/>
  <c r="R12" i="54"/>
  <c r="R154" i="54"/>
  <c r="R102" i="54"/>
  <c r="R244" i="54"/>
  <c r="U159" i="54"/>
  <c r="U211" i="54"/>
  <c r="R59" i="54"/>
  <c r="U60" i="54"/>
  <c r="W250" i="54"/>
  <c r="Y250" i="54" s="1"/>
  <c r="R144" i="54"/>
  <c r="X133" i="54"/>
  <c r="X130" i="54"/>
  <c r="R253" i="54"/>
  <c r="R245" i="54"/>
  <c r="U191" i="54"/>
  <c r="X152" i="54"/>
  <c r="U134" i="54"/>
  <c r="U147" i="54"/>
  <c r="X119" i="54"/>
  <c r="U94" i="54"/>
  <c r="X75" i="54"/>
  <c r="R106" i="54"/>
  <c r="R248" i="54"/>
  <c r="R251" i="54"/>
  <c r="R197" i="54"/>
  <c r="W167" i="54"/>
  <c r="Y167" i="54" s="1"/>
  <c r="W59" i="54"/>
  <c r="Y59" i="54" s="1"/>
  <c r="U224" i="54"/>
  <c r="W253" i="54"/>
  <c r="Y253" i="54" s="1"/>
  <c r="R246" i="54"/>
  <c r="R232" i="54"/>
  <c r="U212" i="54"/>
  <c r="U207" i="54"/>
  <c r="R217" i="54"/>
  <c r="R208" i="54"/>
  <c r="W184" i="54"/>
  <c r="Y184" i="54" s="1"/>
  <c r="X140" i="54"/>
  <c r="R135" i="54"/>
  <c r="R63" i="54"/>
  <c r="W117" i="54"/>
  <c r="Y117" i="54" s="1"/>
  <c r="U84" i="54"/>
  <c r="X153" i="54"/>
  <c r="U243" i="54"/>
  <c r="W226" i="54"/>
  <c r="Y226" i="54" s="1"/>
  <c r="R226" i="54"/>
  <c r="U196" i="54"/>
  <c r="W187" i="54"/>
  <c r="Y187" i="54" s="1"/>
  <c r="R157" i="54"/>
  <c r="U165" i="54"/>
  <c r="W132" i="54"/>
  <c r="Y132" i="54" s="1"/>
  <c r="R149" i="54"/>
  <c r="R132" i="54"/>
  <c r="R78" i="54"/>
  <c r="R116" i="54"/>
  <c r="R99" i="54"/>
  <c r="R9" i="54"/>
  <c r="U236" i="54"/>
  <c r="W246" i="54"/>
  <c r="Y246" i="54" s="1"/>
  <c r="R200" i="54"/>
  <c r="U162" i="54"/>
  <c r="X250" i="54"/>
  <c r="U223" i="54"/>
  <c r="U217" i="54"/>
  <c r="W206" i="54"/>
  <c r="Y206" i="54" s="1"/>
  <c r="U179" i="54"/>
  <c r="R176" i="54"/>
  <c r="W135" i="54"/>
  <c r="Y135" i="54" s="1"/>
  <c r="U145" i="54"/>
  <c r="X136" i="54"/>
  <c r="R109" i="54"/>
  <c r="R117" i="54"/>
  <c r="W152" i="54"/>
  <c r="Y152" i="54" s="1"/>
  <c r="U56" i="54"/>
  <c r="U40" i="54"/>
  <c r="W9" i="54"/>
  <c r="Y9" i="54" s="1"/>
  <c r="X111" i="54"/>
  <c r="R112" i="54"/>
  <c r="R18" i="54"/>
  <c r="R199" i="54"/>
  <c r="R270" i="54"/>
  <c r="W262" i="54"/>
  <c r="Y262" i="54" s="1"/>
  <c r="R194" i="54"/>
  <c r="X149" i="54"/>
  <c r="R83" i="54"/>
  <c r="U51" i="54"/>
  <c r="R234" i="54"/>
  <c r="X204" i="54"/>
  <c r="R96" i="54"/>
  <c r="R13" i="54"/>
  <c r="R31" i="54"/>
  <c r="U14" i="54"/>
  <c r="R271" i="54"/>
  <c r="X248" i="54"/>
  <c r="W196" i="54"/>
  <c r="Y196" i="54" s="1"/>
  <c r="R171" i="54"/>
  <c r="R119" i="54"/>
  <c r="R66" i="54"/>
  <c r="X113" i="54"/>
  <c r="W149" i="54"/>
  <c r="Y149" i="54" s="1"/>
  <c r="U117" i="54"/>
  <c r="W66" i="54"/>
  <c r="Y66" i="54" s="1"/>
  <c r="R87" i="54"/>
  <c r="U185" i="54"/>
  <c r="X202" i="54"/>
  <c r="R126" i="54"/>
  <c r="R143" i="54"/>
  <c r="W71" i="54"/>
  <c r="Y71" i="54" s="1"/>
  <c r="U246" i="54"/>
  <c r="W215" i="54"/>
  <c r="Y215" i="54" s="1"/>
  <c r="U157" i="54"/>
  <c r="W120" i="54"/>
  <c r="Y120" i="54" s="1"/>
  <c r="R58" i="54"/>
  <c r="W320" i="54"/>
  <c r="Y320" i="54" s="1"/>
  <c r="X320" i="54"/>
  <c r="R323" i="54"/>
  <c r="W271" i="54"/>
  <c r="Y271" i="54" s="1"/>
  <c r="W216" i="54"/>
  <c r="Y216" i="54" s="1"/>
  <c r="U167" i="54"/>
  <c r="U181" i="54"/>
  <c r="R127" i="54"/>
  <c r="R111" i="54"/>
  <c r="W46" i="54"/>
  <c r="Y46" i="54" s="1"/>
  <c r="W27" i="54"/>
  <c r="Y27" i="54" s="1"/>
  <c r="R91" i="54"/>
  <c r="U264" i="54"/>
  <c r="R256" i="54"/>
  <c r="W231" i="54"/>
  <c r="Y231" i="54" s="1"/>
  <c r="R71" i="54"/>
  <c r="W329" i="54"/>
  <c r="Y329" i="54" s="1"/>
  <c r="W323" i="54"/>
  <c r="Y323" i="54" s="1"/>
  <c r="W272" i="54"/>
  <c r="Y272" i="54" s="1"/>
  <c r="U256" i="54"/>
  <c r="R262" i="54"/>
  <c r="X244" i="54"/>
  <c r="W213" i="54"/>
  <c r="Y213" i="54" s="1"/>
  <c r="R188" i="54"/>
  <c r="R202" i="54"/>
  <c r="R175" i="54"/>
  <c r="U171" i="54"/>
  <c r="W186" i="54"/>
  <c r="Y186" i="54" s="1"/>
  <c r="W178" i="54"/>
  <c r="Y178" i="54" s="1"/>
  <c r="W81" i="54"/>
  <c r="Y81" i="54" s="1"/>
  <c r="R48" i="54"/>
  <c r="R148" i="54"/>
  <c r="U144" i="54"/>
  <c r="R166" i="54"/>
  <c r="X207" i="54"/>
  <c r="U172" i="54"/>
  <c r="R209" i="54"/>
  <c r="W103" i="54"/>
  <c r="Y103" i="54" s="1"/>
  <c r="X163" i="54"/>
  <c r="X259" i="54"/>
  <c r="R237" i="54"/>
  <c r="U113" i="54"/>
  <c r="R110" i="54"/>
  <c r="W225" i="54"/>
  <c r="Y225" i="54" s="1"/>
  <c r="X137" i="54"/>
  <c r="R328" i="54"/>
  <c r="X263" i="54"/>
  <c r="U235" i="54"/>
  <c r="U242" i="54"/>
  <c r="W219" i="54"/>
  <c r="Y219" i="54" s="1"/>
  <c r="W208" i="54"/>
  <c r="Y208" i="54" s="1"/>
  <c r="W223" i="54"/>
  <c r="Y223" i="54" s="1"/>
  <c r="W200" i="54"/>
  <c r="Y200" i="54" s="1"/>
  <c r="W163" i="54"/>
  <c r="Y163" i="54" s="1"/>
  <c r="W195" i="54"/>
  <c r="Y195" i="54" s="1"/>
  <c r="R82" i="54"/>
  <c r="X71" i="54"/>
  <c r="R35" i="54"/>
  <c r="X20" i="54"/>
  <c r="W50" i="54"/>
  <c r="Y50" i="54" s="1"/>
  <c r="R33" i="54"/>
  <c r="R219" i="54"/>
  <c r="R184" i="54"/>
  <c r="W140" i="54"/>
  <c r="Y140" i="54" s="1"/>
  <c r="X14" i="54"/>
  <c r="R216" i="54"/>
  <c r="R32" i="54"/>
  <c r="R61" i="54"/>
  <c r="R43" i="54"/>
  <c r="R80" i="54"/>
  <c r="X58" i="54"/>
  <c r="U19" i="54"/>
  <c r="R7" i="54"/>
  <c r="R22" i="54"/>
  <c r="R230" i="54"/>
  <c r="U239" i="54"/>
  <c r="R122" i="54"/>
  <c r="U193" i="54"/>
  <c r="U215" i="54"/>
  <c r="U268" i="54"/>
  <c r="R252" i="54"/>
  <c r="W254" i="54"/>
  <c r="Y254" i="54" s="1"/>
  <c r="W242" i="54"/>
  <c r="Y242" i="54" s="1"/>
  <c r="R236" i="54"/>
  <c r="R221" i="54"/>
  <c r="R233" i="54"/>
  <c r="X141" i="54"/>
  <c r="R114" i="54"/>
  <c r="R104" i="54"/>
  <c r="X146" i="54"/>
  <c r="W129" i="54"/>
  <c r="Y129" i="54" s="1"/>
  <c r="X271" i="54"/>
  <c r="W268" i="54"/>
  <c r="Y268" i="54" s="1"/>
  <c r="W236" i="54"/>
  <c r="Y236" i="54" s="1"/>
  <c r="W221" i="54"/>
  <c r="Y221" i="54" s="1"/>
  <c r="R204" i="54"/>
  <c r="U200" i="54"/>
  <c r="U188" i="54"/>
  <c r="W205" i="54"/>
  <c r="Y205" i="54" s="1"/>
  <c r="R170" i="54"/>
  <c r="R165" i="54"/>
  <c r="X182" i="54"/>
  <c r="R140" i="54"/>
  <c r="W141" i="54"/>
  <c r="Y141" i="54" s="1"/>
  <c r="U118" i="54"/>
  <c r="R68" i="54"/>
  <c r="U148" i="54"/>
  <c r="W137" i="54"/>
  <c r="Y137" i="54" s="1"/>
  <c r="W122" i="54"/>
  <c r="Y122" i="54" s="1"/>
  <c r="U112" i="54"/>
  <c r="R75" i="54"/>
  <c r="U70" i="54"/>
  <c r="R16" i="54"/>
  <c r="U48" i="54"/>
  <c r="U44" i="54"/>
  <c r="W14" i="54"/>
  <c r="Y14" i="54" s="1"/>
  <c r="X225" i="54"/>
  <c r="X231" i="54"/>
  <c r="X252" i="54"/>
  <c r="R196" i="54"/>
  <c r="R129" i="54"/>
  <c r="R45" i="54"/>
  <c r="U13" i="54"/>
  <c r="U323" i="54"/>
  <c r="R265" i="54"/>
  <c r="U251" i="54"/>
  <c r="R225" i="54"/>
  <c r="X214" i="54"/>
  <c r="R231" i="54"/>
  <c r="X184" i="54"/>
  <c r="W155" i="54"/>
  <c r="Y155" i="54" s="1"/>
  <c r="R155" i="54"/>
  <c r="X125" i="54"/>
  <c r="U143" i="54"/>
  <c r="W72" i="54"/>
  <c r="Y72" i="54" s="1"/>
  <c r="R103" i="54"/>
  <c r="W67" i="54"/>
  <c r="Y67" i="54" s="1"/>
  <c r="U47" i="54"/>
  <c r="X116" i="54"/>
  <c r="X254" i="54"/>
  <c r="U214" i="54"/>
  <c r="U124" i="54"/>
  <c r="R203" i="54"/>
  <c r="W326" i="54"/>
  <c r="Y326" i="54" s="1"/>
  <c r="U220" i="54"/>
  <c r="X173" i="54"/>
  <c r="U138" i="54"/>
  <c r="X92" i="54"/>
  <c r="X21" i="54"/>
  <c r="R326" i="54"/>
  <c r="X258" i="54"/>
  <c r="Z258" i="54" s="1"/>
  <c r="X260" i="54"/>
  <c r="U254" i="54"/>
  <c r="W238" i="54"/>
  <c r="Y238" i="54" s="1"/>
  <c r="W160" i="54"/>
  <c r="Y160" i="54" s="1"/>
  <c r="W146" i="54"/>
  <c r="Y146" i="54" s="1"/>
  <c r="R72" i="54"/>
  <c r="X227" i="54"/>
  <c r="R206" i="54"/>
  <c r="W150" i="54"/>
  <c r="Y150" i="54" s="1"/>
  <c r="U69" i="54"/>
  <c r="U53" i="54"/>
  <c r="R79" i="54"/>
  <c r="R41" i="54"/>
  <c r="W114" i="54"/>
  <c r="Y114" i="54" s="1"/>
  <c r="W104" i="54"/>
  <c r="Y104" i="54" s="1"/>
  <c r="W33" i="54"/>
  <c r="Y33" i="54" s="1"/>
  <c r="R327" i="54"/>
  <c r="R267" i="54"/>
  <c r="W267" i="54"/>
  <c r="Y267" i="54" s="1"/>
  <c r="W161" i="54"/>
  <c r="Y161" i="54" s="1"/>
  <c r="W142" i="54"/>
  <c r="Y142" i="54" s="1"/>
  <c r="X118" i="54"/>
  <c r="W54" i="54"/>
  <c r="Y54" i="54" s="1"/>
  <c r="W145" i="54"/>
  <c r="Y145" i="54" s="1"/>
  <c r="W327" i="54"/>
  <c r="Y327" i="54" s="1"/>
  <c r="X267" i="54"/>
  <c r="W180" i="54"/>
  <c r="Y180" i="54" s="1"/>
  <c r="R180" i="54"/>
  <c r="W131" i="54"/>
  <c r="Y131" i="54" s="1"/>
  <c r="W124" i="54"/>
  <c r="Y124" i="54" s="1"/>
  <c r="W61" i="54"/>
  <c r="Y61" i="54" s="1"/>
  <c r="R57" i="54"/>
  <c r="W89" i="54"/>
  <c r="Y89" i="54" s="1"/>
  <c r="W8" i="54"/>
  <c r="Y8" i="54" s="1"/>
  <c r="W211" i="54"/>
  <c r="Y211" i="54" s="1"/>
  <c r="X211" i="54"/>
  <c r="X325" i="54"/>
  <c r="Z325" i="54" s="1"/>
  <c r="R227" i="54"/>
  <c r="W227" i="54"/>
  <c r="Y227" i="54" s="1"/>
  <c r="U327" i="54"/>
  <c r="X323" i="54"/>
  <c r="R260" i="54"/>
  <c r="W260" i="54"/>
  <c r="Y260" i="54" s="1"/>
  <c r="U257" i="54"/>
  <c r="U234" i="54"/>
  <c r="W229" i="54"/>
  <c r="Y229" i="54" s="1"/>
  <c r="X150" i="54"/>
  <c r="W112" i="54"/>
  <c r="Y112" i="54" s="1"/>
  <c r="X66" i="54"/>
  <c r="W201" i="54"/>
  <c r="Y201" i="54" s="1"/>
  <c r="U238" i="54"/>
  <c r="R218" i="54"/>
  <c r="W210" i="54"/>
  <c r="Y210" i="54" s="1"/>
  <c r="R163" i="54"/>
  <c r="R105" i="54"/>
  <c r="R85" i="54"/>
  <c r="X121" i="54"/>
  <c r="U78" i="54"/>
  <c r="W57" i="54"/>
  <c r="Y57" i="54" s="1"/>
  <c r="U73" i="54"/>
  <c r="U34" i="54"/>
  <c r="U76" i="54"/>
  <c r="X33" i="54"/>
  <c r="X29" i="54"/>
  <c r="X54" i="54"/>
  <c r="X24" i="54"/>
  <c r="R187" i="54"/>
  <c r="R178" i="54"/>
  <c r="U140" i="54"/>
  <c r="W239" i="54"/>
  <c r="Y239" i="54" s="1"/>
  <c r="W217" i="54"/>
  <c r="Y217" i="54" s="1"/>
  <c r="R212" i="54"/>
  <c r="R201" i="54"/>
  <c r="W194" i="54"/>
  <c r="Y194" i="54" s="1"/>
  <c r="R156" i="54"/>
  <c r="X194" i="54"/>
  <c r="W157" i="54"/>
  <c r="Y157" i="54" s="1"/>
  <c r="R134" i="54"/>
  <c r="R142" i="54"/>
  <c r="W156" i="54"/>
  <c r="Y156" i="54" s="1"/>
  <c r="U119" i="54"/>
  <c r="R137" i="54"/>
  <c r="U104" i="54"/>
  <c r="U100" i="54"/>
  <c r="U93" i="54"/>
  <c r="U89" i="54"/>
  <c r="W113" i="54"/>
  <c r="Y113" i="54" s="1"/>
  <c r="W147" i="54"/>
  <c r="Y147" i="54" s="1"/>
  <c r="X62" i="54"/>
  <c r="R56" i="54"/>
  <c r="R40" i="54"/>
  <c r="W88" i="54"/>
  <c r="Y88" i="54" s="1"/>
  <c r="R77" i="54"/>
  <c r="R76" i="54"/>
  <c r="R107" i="54"/>
  <c r="U92" i="54"/>
  <c r="X27" i="54"/>
  <c r="R24" i="54"/>
  <c r="X38" i="54"/>
  <c r="R272" i="54"/>
  <c r="X269" i="54"/>
  <c r="U255" i="54"/>
  <c r="R250" i="54"/>
  <c r="W237" i="54"/>
  <c r="Y237" i="54" s="1"/>
  <c r="U233" i="54"/>
  <c r="R205" i="54"/>
  <c r="U192" i="54"/>
  <c r="X233" i="54"/>
  <c r="U227" i="54"/>
  <c r="W199" i="54"/>
  <c r="Y199" i="54" s="1"/>
  <c r="R190" i="54"/>
  <c r="U175" i="54"/>
  <c r="R164" i="54"/>
  <c r="R160" i="54"/>
  <c r="U161" i="54"/>
  <c r="R159" i="54"/>
  <c r="X155" i="54"/>
  <c r="U123" i="54"/>
  <c r="R150" i="54"/>
  <c r="W125" i="54"/>
  <c r="Y125" i="54" s="1"/>
  <c r="R101" i="54"/>
  <c r="R86" i="54"/>
  <c r="R84" i="54"/>
  <c r="R73" i="54"/>
  <c r="R147" i="54"/>
  <c r="U126" i="54"/>
  <c r="R108" i="54"/>
  <c r="R152" i="54"/>
  <c r="R146" i="54"/>
  <c r="R125" i="54"/>
  <c r="R81" i="54"/>
  <c r="U55" i="54"/>
  <c r="U43" i="54"/>
  <c r="U39" i="54"/>
  <c r="W92" i="54"/>
  <c r="Y92" i="54" s="1"/>
  <c r="W77" i="54"/>
  <c r="Y77" i="54" s="1"/>
  <c r="R92" i="54"/>
  <c r="R62" i="54"/>
  <c r="R25" i="54"/>
  <c r="W7" i="54"/>
  <c r="Y7" i="54" s="1"/>
  <c r="X50" i="54"/>
  <c r="X42" i="54"/>
  <c r="X25" i="54"/>
  <c r="W28" i="54"/>
  <c r="Y28" i="54" s="1"/>
  <c r="R268" i="54"/>
  <c r="R242" i="54"/>
  <c r="R210" i="54"/>
  <c r="X329" i="54"/>
  <c r="X326" i="54"/>
  <c r="W331" i="54"/>
  <c r="Y331" i="54" s="1"/>
  <c r="W330" i="54"/>
  <c r="Y330" i="54" s="1"/>
  <c r="U329" i="54"/>
  <c r="R320" i="54"/>
  <c r="W261" i="54"/>
  <c r="Y261" i="54" s="1"/>
  <c r="W255" i="54"/>
  <c r="Y255" i="54" s="1"/>
  <c r="W259" i="54"/>
  <c r="Y259" i="54" s="1"/>
  <c r="W252" i="54"/>
  <c r="Y252" i="54" s="1"/>
  <c r="U247" i="54"/>
  <c r="R240" i="54"/>
  <c r="W240" i="54"/>
  <c r="Y240" i="54" s="1"/>
  <c r="X240" i="54"/>
  <c r="W220" i="54"/>
  <c r="Y220" i="54" s="1"/>
  <c r="W218" i="54"/>
  <c r="Y218" i="54" s="1"/>
  <c r="R222" i="54"/>
  <c r="W235" i="54"/>
  <c r="Y235" i="54" s="1"/>
  <c r="W233" i="54"/>
  <c r="Y233" i="54" s="1"/>
  <c r="R229" i="54"/>
  <c r="W202" i="54"/>
  <c r="Y202" i="54" s="1"/>
  <c r="W214" i="54"/>
  <c r="Y214" i="54" s="1"/>
  <c r="W204" i="54"/>
  <c r="Y204" i="54" s="1"/>
  <c r="W164" i="54"/>
  <c r="Y164" i="54" s="1"/>
  <c r="U186" i="54"/>
  <c r="W181" i="54"/>
  <c r="Y181" i="54" s="1"/>
  <c r="W174" i="54"/>
  <c r="Y174" i="54" s="1"/>
  <c r="W170" i="54"/>
  <c r="Y170" i="54" s="1"/>
  <c r="R167" i="54"/>
  <c r="W165" i="54"/>
  <c r="Y165" i="54" s="1"/>
  <c r="W182" i="54"/>
  <c r="Y182" i="54" s="1"/>
  <c r="X179" i="54"/>
  <c r="R153" i="54"/>
  <c r="R141" i="54"/>
  <c r="R133" i="54"/>
  <c r="W110" i="54"/>
  <c r="Y110" i="54" s="1"/>
  <c r="W102" i="54"/>
  <c r="Y102" i="54" s="1"/>
  <c r="W95" i="54"/>
  <c r="Y95" i="54" s="1"/>
  <c r="W74" i="54"/>
  <c r="Y74" i="54" s="1"/>
  <c r="W65" i="54"/>
  <c r="Y65" i="54" s="1"/>
  <c r="U142" i="54"/>
  <c r="W123" i="54"/>
  <c r="Y123" i="54" s="1"/>
  <c r="W121" i="54"/>
  <c r="Y121" i="54" s="1"/>
  <c r="W109" i="54"/>
  <c r="Y109" i="54" s="1"/>
  <c r="W94" i="54"/>
  <c r="Y94" i="54" s="1"/>
  <c r="W90" i="54"/>
  <c r="Y90" i="54" s="1"/>
  <c r="W86" i="54"/>
  <c r="Y86" i="54" s="1"/>
  <c r="R145" i="54"/>
  <c r="W138" i="54"/>
  <c r="Y138" i="54" s="1"/>
  <c r="W130" i="54"/>
  <c r="Y130" i="54" s="1"/>
  <c r="W128" i="54"/>
  <c r="Y128" i="54" s="1"/>
  <c r="W119" i="54"/>
  <c r="Y119" i="54" s="1"/>
  <c r="W108" i="54"/>
  <c r="Y108" i="54" s="1"/>
  <c r="W100" i="54"/>
  <c r="Y100" i="54" s="1"/>
  <c r="U80" i="54"/>
  <c r="X103" i="54"/>
  <c r="R100" i="54"/>
  <c r="W98" i="54"/>
  <c r="Y98" i="54" s="1"/>
  <c r="U90" i="54"/>
  <c r="U86" i="54"/>
  <c r="U61" i="54"/>
  <c r="W36" i="54"/>
  <c r="Y36" i="54" s="1"/>
  <c r="X123" i="54"/>
  <c r="X98" i="54"/>
  <c r="R88" i="54"/>
  <c r="W76" i="54"/>
  <c r="Y76" i="54" s="1"/>
  <c r="R98" i="54"/>
  <c r="W62" i="54"/>
  <c r="Y62" i="54" s="1"/>
  <c r="X60" i="54"/>
  <c r="Z60" i="54" s="1"/>
  <c r="R42" i="54"/>
  <c r="U35" i="54"/>
  <c r="R29" i="54"/>
  <c r="X26" i="54"/>
  <c r="R38" i="54"/>
  <c r="W15" i="54"/>
  <c r="Y15" i="54" s="1"/>
  <c r="R51" i="54"/>
  <c r="U46" i="54"/>
  <c r="R26" i="54"/>
  <c r="X23" i="54"/>
  <c r="Z23" i="54" s="1"/>
  <c r="R11" i="54"/>
  <c r="U7" i="54"/>
  <c r="W29" i="54"/>
  <c r="Y29" i="54" s="1"/>
  <c r="U15" i="54"/>
  <c r="R50" i="54"/>
  <c r="R39" i="54"/>
  <c r="R27" i="54"/>
  <c r="U23" i="54"/>
  <c r="U17" i="54"/>
  <c r="W34" i="54"/>
  <c r="Y34" i="54" s="1"/>
  <c r="U28" i="54"/>
  <c r="R54" i="54"/>
  <c r="W328" i="54"/>
  <c r="Y328" i="54" s="1"/>
  <c r="U331" i="54"/>
  <c r="U330" i="54"/>
  <c r="R330" i="54"/>
  <c r="R329" i="54"/>
  <c r="W269" i="54"/>
  <c r="Y269" i="54" s="1"/>
  <c r="X257" i="54"/>
  <c r="Z257" i="54" s="1"/>
  <c r="W263" i="54"/>
  <c r="Y263" i="54" s="1"/>
  <c r="W251" i="54"/>
  <c r="Y251" i="54" s="1"/>
  <c r="U244" i="54"/>
  <c r="R254" i="54"/>
  <c r="X216" i="54"/>
  <c r="W197" i="54"/>
  <c r="Y197" i="54" s="1"/>
  <c r="U194" i="54"/>
  <c r="R177" i="54"/>
  <c r="R173" i="54"/>
  <c r="R169" i="54"/>
  <c r="W154" i="54"/>
  <c r="Y154" i="54" s="1"/>
  <c r="W192" i="54"/>
  <c r="Y192" i="54" s="1"/>
  <c r="R186" i="54"/>
  <c r="X192" i="54"/>
  <c r="X169" i="54"/>
  <c r="W144" i="54"/>
  <c r="Y144" i="54" s="1"/>
  <c r="U130" i="54"/>
  <c r="R121" i="54"/>
  <c r="W64" i="54"/>
  <c r="Y64" i="54" s="1"/>
  <c r="W151" i="54"/>
  <c r="Y151" i="54" s="1"/>
  <c r="W134" i="54"/>
  <c r="Y134" i="54" s="1"/>
  <c r="U131" i="54"/>
  <c r="R128" i="54"/>
  <c r="U114" i="54"/>
  <c r="U108" i="54"/>
  <c r="U99" i="54"/>
  <c r="U146" i="54"/>
  <c r="X128" i="54"/>
  <c r="W118" i="54"/>
  <c r="Y118" i="54" s="1"/>
  <c r="U111" i="54"/>
  <c r="W153" i="54"/>
  <c r="Y153" i="54" s="1"/>
  <c r="U83" i="54"/>
  <c r="W80" i="54"/>
  <c r="Y80" i="54" s="1"/>
  <c r="U63" i="54"/>
  <c r="W53" i="54"/>
  <c r="Y53" i="54" s="1"/>
  <c r="W45" i="54"/>
  <c r="Y45" i="54" s="1"/>
  <c r="W37" i="54"/>
  <c r="Y37" i="54" s="1"/>
  <c r="W32" i="54"/>
  <c r="Y32" i="54" s="1"/>
  <c r="W111" i="54"/>
  <c r="Y111" i="54" s="1"/>
  <c r="U82" i="54"/>
  <c r="R67" i="54"/>
  <c r="W63" i="54"/>
  <c r="Y63" i="54" s="1"/>
  <c r="W56" i="54"/>
  <c r="Y56" i="54" s="1"/>
  <c r="W52" i="54"/>
  <c r="Y52" i="54" s="1"/>
  <c r="W48" i="54"/>
  <c r="Y48" i="54" s="1"/>
  <c r="W44" i="54"/>
  <c r="Y44" i="54" s="1"/>
  <c r="W40" i="54"/>
  <c r="Y40" i="54" s="1"/>
  <c r="U77" i="54"/>
  <c r="R131" i="54"/>
  <c r="W116" i="54"/>
  <c r="Y116" i="54" s="1"/>
  <c r="R47" i="54"/>
  <c r="X46" i="54"/>
  <c r="W39" i="54"/>
  <c r="Y39" i="54" s="1"/>
  <c r="R46" i="54"/>
  <c r="X30" i="54"/>
  <c r="R21" i="54"/>
  <c r="W16" i="54"/>
  <c r="Y16" i="54" s="1"/>
  <c r="W11" i="54"/>
  <c r="Y11" i="54" s="1"/>
  <c r="R10" i="54"/>
  <c r="W17" i="54"/>
  <c r="Y17" i="54" s="1"/>
  <c r="R15" i="54"/>
  <c r="W47" i="54"/>
  <c r="Y47" i="54" s="1"/>
  <c r="W38" i="54"/>
  <c r="Y38" i="54" s="1"/>
  <c r="X28" i="54"/>
  <c r="W24" i="54"/>
  <c r="Y24" i="54" s="1"/>
  <c r="R23" i="54"/>
  <c r="R28" i="54"/>
  <c r="W58" i="54"/>
  <c r="Y58" i="54" s="1"/>
  <c r="W51" i="54"/>
  <c r="Y51" i="54" s="1"/>
  <c r="U231" i="54"/>
  <c r="W222" i="54"/>
  <c r="Y222" i="54" s="1"/>
  <c r="W188" i="54"/>
  <c r="Y188" i="54" s="1"/>
  <c r="X188" i="54"/>
  <c r="W179" i="54"/>
  <c r="Y179" i="54" s="1"/>
  <c r="R151" i="54"/>
  <c r="W126" i="54"/>
  <c r="Y126" i="54" s="1"/>
  <c r="W106" i="54"/>
  <c r="Y106" i="54" s="1"/>
  <c r="W97" i="54"/>
  <c r="Y97" i="54" s="1"/>
  <c r="W91" i="54"/>
  <c r="Y91" i="54" s="1"/>
  <c r="W79" i="54"/>
  <c r="Y79" i="54" s="1"/>
  <c r="W69" i="54"/>
  <c r="Y69" i="54" s="1"/>
  <c r="W84" i="54"/>
  <c r="Y84" i="54" s="1"/>
  <c r="U125" i="54"/>
  <c r="W93" i="54"/>
  <c r="Y93" i="54" s="1"/>
  <c r="W31" i="54"/>
  <c r="Y31" i="54" s="1"/>
  <c r="U101" i="54"/>
  <c r="R113" i="54"/>
  <c r="R93" i="54"/>
  <c r="W75" i="54"/>
  <c r="Y75" i="54" s="1"/>
  <c r="U68" i="54"/>
  <c r="U107" i="54"/>
  <c r="W68" i="54"/>
  <c r="Y68" i="54" s="1"/>
  <c r="U62" i="54"/>
  <c r="W55" i="54"/>
  <c r="Y55" i="54" s="1"/>
  <c r="W22" i="54"/>
  <c r="Y22" i="54" s="1"/>
  <c r="U52" i="54"/>
  <c r="W43" i="54"/>
  <c r="Y43" i="54" s="1"/>
  <c r="U22" i="54"/>
  <c r="W10" i="54"/>
  <c r="Y10" i="54" s="1"/>
  <c r="W42" i="54"/>
  <c r="Y42" i="54" s="1"/>
  <c r="W25" i="54"/>
  <c r="Y25" i="54" s="1"/>
  <c r="R55" i="54"/>
  <c r="R14" i="54"/>
  <c r="W12" i="54"/>
  <c r="Y12" i="54" s="1"/>
  <c r="W256" i="54"/>
  <c r="Y256" i="54" s="1"/>
  <c r="R261" i="54"/>
  <c r="U261" i="54"/>
  <c r="W248" i="54"/>
  <c r="Y248" i="54" s="1"/>
  <c r="W244" i="54"/>
  <c r="Y244" i="54" s="1"/>
  <c r="X229" i="54"/>
  <c r="X237" i="54"/>
  <c r="U222" i="54"/>
  <c r="X199" i="54"/>
  <c r="X222" i="54"/>
  <c r="W212" i="54"/>
  <c r="Y212" i="54" s="1"/>
  <c r="R207" i="54"/>
  <c r="X195" i="54"/>
  <c r="X212" i="54"/>
  <c r="X205" i="54"/>
  <c r="W175" i="54"/>
  <c r="Y175" i="54" s="1"/>
  <c r="W171" i="54"/>
  <c r="Y171" i="54" s="1"/>
  <c r="R179" i="54"/>
  <c r="W177" i="54"/>
  <c r="Y177" i="54" s="1"/>
  <c r="W173" i="54"/>
  <c r="Y173" i="54" s="1"/>
  <c r="W169" i="54"/>
  <c r="Y169" i="54" s="1"/>
  <c r="X177" i="54"/>
  <c r="W148" i="54"/>
  <c r="Y148" i="54" s="1"/>
  <c r="W143" i="54"/>
  <c r="Y143" i="54" s="1"/>
  <c r="R138" i="54"/>
  <c r="W96" i="54"/>
  <c r="Y96" i="54" s="1"/>
  <c r="W85" i="54"/>
  <c r="Y85" i="54" s="1"/>
  <c r="W78" i="54"/>
  <c r="Y78" i="54" s="1"/>
  <c r="W49" i="54"/>
  <c r="Y49" i="54" s="1"/>
  <c r="W41" i="54"/>
  <c r="Y41" i="54" s="1"/>
  <c r="W18" i="54"/>
  <c r="Y18" i="54" s="1"/>
  <c r="W13" i="54"/>
  <c r="Y13" i="54" s="1"/>
  <c r="X88" i="54"/>
  <c r="W35" i="54"/>
  <c r="Y35" i="54" s="1"/>
  <c r="X67" i="54"/>
  <c r="W26" i="54"/>
  <c r="Y26" i="54" s="1"/>
  <c r="X22" i="54"/>
  <c r="U16" i="54"/>
  <c r="U26" i="54"/>
  <c r="X9" i="54"/>
  <c r="U50" i="54"/>
  <c r="U27" i="54"/>
  <c r="W21" i="54"/>
  <c r="Y21" i="54" s="1"/>
  <c r="U12" i="54"/>
  <c r="U54" i="54"/>
  <c r="X15" i="54"/>
  <c r="O387" i="53"/>
  <c r="AG386" i="53"/>
  <c r="AH386" i="53" s="1"/>
  <c r="AC386" i="53"/>
  <c r="P387" i="53"/>
  <c r="AD387" i="53"/>
  <c r="AG384" i="53"/>
  <c r="AH384" i="53" s="1"/>
  <c r="AC384" i="53"/>
  <c r="AH379" i="53"/>
  <c r="AD375" i="53"/>
  <c r="AG375" i="53"/>
  <c r="O369" i="53"/>
  <c r="AD369" i="53"/>
  <c r="O366" i="53"/>
  <c r="F356" i="53"/>
  <c r="O356" i="53" s="1"/>
  <c r="F358" i="53"/>
  <c r="O358" i="53" s="1"/>
  <c r="F342" i="53"/>
  <c r="P342" i="53" s="1"/>
  <c r="O346" i="53"/>
  <c r="F344" i="53"/>
  <c r="O344" i="53" s="1"/>
  <c r="O333" i="53"/>
  <c r="F336" i="53"/>
  <c r="O336" i="53" s="1"/>
  <c r="O322" i="53"/>
  <c r="F318" i="53"/>
  <c r="O318" i="53" s="1"/>
  <c r="O317" i="53"/>
  <c r="O313" i="53"/>
  <c r="F314" i="53"/>
  <c r="O314" i="53" s="1"/>
  <c r="P279" i="53"/>
  <c r="AG298" i="53"/>
  <c r="AH298" i="53" s="1"/>
  <c r="AC298" i="53"/>
  <c r="AD300" i="53"/>
  <c r="AD303" i="53"/>
  <c r="AD305" i="53"/>
  <c r="AG280" i="53"/>
  <c r="AC280" i="53"/>
  <c r="AD289" i="53"/>
  <c r="AD277" i="53"/>
  <c r="AD278" i="53"/>
  <c r="AC278" i="53"/>
  <c r="AG279" i="53"/>
  <c r="AG282" i="53"/>
  <c r="AD283" i="53"/>
  <c r="AG286" i="53"/>
  <c r="P288" i="53"/>
  <c r="P292" i="53"/>
  <c r="AG294" i="53"/>
  <c r="AG297" i="53"/>
  <c r="AD298" i="53"/>
  <c r="AE298" i="53" s="1"/>
  <c r="AD306" i="53"/>
  <c r="AE306" i="53" s="1"/>
  <c r="AC306" i="53"/>
  <c r="AK277" i="53"/>
  <c r="F284" i="53"/>
  <c r="P284" i="53" s="1"/>
  <c r="AG287" i="53"/>
  <c r="AH287" i="53" s="1"/>
  <c r="AC287" i="53"/>
  <c r="AD293" i="53"/>
  <c r="AC277" i="53"/>
  <c r="AJ277" i="53" s="1"/>
  <c r="AL277" i="53" s="1"/>
  <c r="AM277" i="53" s="1"/>
  <c r="O288" i="53"/>
  <c r="AD288" i="53"/>
  <c r="AG290" i="53"/>
  <c r="O292" i="53"/>
  <c r="AD292" i="53"/>
  <c r="AD301" i="53"/>
  <c r="AE301" i="53" s="1"/>
  <c r="AD304" i="53"/>
  <c r="AG305" i="53"/>
  <c r="AG307" i="53"/>
  <c r="AH307" i="53" s="1"/>
  <c r="P268" i="53"/>
  <c r="O268" i="53"/>
  <c r="AD256" i="53"/>
  <c r="AD260" i="53"/>
  <c r="AD264" i="53"/>
  <c r="AG268" i="53"/>
  <c r="AG272" i="53"/>
  <c r="P260" i="53"/>
  <c r="P264" i="53"/>
  <c r="AD255" i="53"/>
  <c r="AC255" i="53"/>
  <c r="AD259" i="53"/>
  <c r="AE259" i="53" s="1"/>
  <c r="AC259" i="53"/>
  <c r="AD263" i="53"/>
  <c r="AC263" i="53"/>
  <c r="AD267" i="53"/>
  <c r="AC267" i="53"/>
  <c r="AD271" i="53"/>
  <c r="AE271" i="53" s="1"/>
  <c r="P272" i="53"/>
  <c r="P256" i="53"/>
  <c r="AD268" i="53"/>
  <c r="AD272" i="53"/>
  <c r="AD237" i="53"/>
  <c r="AD241" i="53"/>
  <c r="AG238" i="53"/>
  <c r="AG239" i="53"/>
  <c r="AH239" i="53" s="1"/>
  <c r="AD242" i="53"/>
  <c r="P236" i="53"/>
  <c r="P240" i="53"/>
  <c r="AG243" i="53"/>
  <c r="AG247" i="53"/>
  <c r="AH247" i="53" s="1"/>
  <c r="AC247" i="53"/>
  <c r="AE247" i="53" s="1"/>
  <c r="AG232" i="53"/>
  <c r="AH232" i="53" s="1"/>
  <c r="AC232" i="53"/>
  <c r="O232" i="53"/>
  <c r="AJ232" i="53" s="1"/>
  <c r="AL232" i="53" s="1"/>
  <c r="P233" i="53"/>
  <c r="AD234" i="53"/>
  <c r="AG231" i="53"/>
  <c r="O228" i="53"/>
  <c r="AG226" i="53"/>
  <c r="AG228" i="53"/>
  <c r="AH228" i="53" s="1"/>
  <c r="AC228" i="53"/>
  <c r="AK224" i="53"/>
  <c r="AD226" i="53"/>
  <c r="AG227" i="53"/>
  <c r="AC227" i="53"/>
  <c r="AE227" i="53" s="1"/>
  <c r="F229" i="53"/>
  <c r="P229" i="53" s="1"/>
  <c r="P199" i="53"/>
  <c r="P207" i="53"/>
  <c r="O209" i="53"/>
  <c r="O199" i="53"/>
  <c r="AG200" i="53"/>
  <c r="AH200" i="53" s="1"/>
  <c r="AC200" i="53"/>
  <c r="AD210" i="53"/>
  <c r="AC210" i="53"/>
  <c r="AG213" i="53"/>
  <c r="AH213" i="53" s="1"/>
  <c r="AD214" i="53"/>
  <c r="AE214" i="53" s="1"/>
  <c r="AD217" i="53"/>
  <c r="AE217" i="53" s="1"/>
  <c r="AD221" i="53"/>
  <c r="AE221" i="53" s="1"/>
  <c r="P196" i="53"/>
  <c r="F205" i="53"/>
  <c r="O205" i="53" s="1"/>
  <c r="AG207" i="53"/>
  <c r="AG211" i="53"/>
  <c r="AG218" i="53"/>
  <c r="AH218" i="53" s="1"/>
  <c r="AC218" i="53"/>
  <c r="AG222" i="53"/>
  <c r="AH222" i="53" s="1"/>
  <c r="P203" i="53"/>
  <c r="AG203" i="53"/>
  <c r="AC206" i="53"/>
  <c r="AG214" i="53"/>
  <c r="AH214" i="53" s="1"/>
  <c r="P219" i="53"/>
  <c r="AD220" i="53"/>
  <c r="AD187" i="53"/>
  <c r="AC187" i="53"/>
  <c r="AD191" i="53"/>
  <c r="AC191" i="53"/>
  <c r="AK177" i="53"/>
  <c r="AC180" i="53"/>
  <c r="AD177" i="53"/>
  <c r="AC177" i="53"/>
  <c r="AJ177" i="53" s="1"/>
  <c r="AL177" i="53" s="1"/>
  <c r="AF180" i="53"/>
  <c r="AC182" i="53"/>
  <c r="P188" i="53"/>
  <c r="AD189" i="53"/>
  <c r="P192" i="53"/>
  <c r="P180" i="53"/>
  <c r="O180" i="53"/>
  <c r="AD178" i="53"/>
  <c r="AE178" i="53" s="1"/>
  <c r="AG177" i="53"/>
  <c r="AD182" i="53"/>
  <c r="AG169" i="53"/>
  <c r="F171" i="53"/>
  <c r="P171" i="53" s="1"/>
  <c r="P173" i="53"/>
  <c r="AC173" i="53"/>
  <c r="F175" i="53"/>
  <c r="P175" i="53" s="1"/>
  <c r="AD175" i="53"/>
  <c r="AF169" i="53"/>
  <c r="AC169" i="53"/>
  <c r="AE169" i="53" s="1"/>
  <c r="AD173" i="53"/>
  <c r="O174" i="53"/>
  <c r="AD170" i="53"/>
  <c r="AC170" i="53"/>
  <c r="O154" i="53"/>
  <c r="AD144" i="53"/>
  <c r="AE144" i="53" s="1"/>
  <c r="AD149" i="53"/>
  <c r="AD152" i="53"/>
  <c r="AE152" i="53" s="1"/>
  <c r="AD156" i="53"/>
  <c r="AD157" i="53"/>
  <c r="AG159" i="53"/>
  <c r="AH159" i="53" s="1"/>
  <c r="AG161" i="53"/>
  <c r="AH161" i="53" s="1"/>
  <c r="AD164" i="53"/>
  <c r="AE164" i="53" s="1"/>
  <c r="AC145" i="53"/>
  <c r="AC148" i="53"/>
  <c r="AC150" i="53"/>
  <c r="AD153" i="53"/>
  <c r="AE153" i="53" s="1"/>
  <c r="AC153" i="53"/>
  <c r="P157" i="53"/>
  <c r="AC158" i="53"/>
  <c r="AD160" i="53"/>
  <c r="AE160" i="53" s="1"/>
  <c r="AC160" i="53"/>
  <c r="AD165" i="53"/>
  <c r="AC165" i="53"/>
  <c r="O166" i="53"/>
  <c r="AD145" i="53"/>
  <c r="AE145" i="53" s="1"/>
  <c r="AD148" i="53"/>
  <c r="AE148" i="53" s="1"/>
  <c r="AD158" i="53"/>
  <c r="AG160" i="53"/>
  <c r="AH160" i="53" s="1"/>
  <c r="O128" i="53"/>
  <c r="AG130" i="53"/>
  <c r="O122" i="53"/>
  <c r="O124" i="53"/>
  <c r="AG138" i="53"/>
  <c r="AD125" i="53"/>
  <c r="AG129" i="53"/>
  <c r="AH129" i="53" s="1"/>
  <c r="AC129" i="53"/>
  <c r="AD130" i="53"/>
  <c r="AD133" i="53"/>
  <c r="AE133" i="53" s="1"/>
  <c r="AD136" i="53"/>
  <c r="AE136" i="53" s="1"/>
  <c r="AF138" i="53"/>
  <c r="P122" i="53"/>
  <c r="AG125" i="53"/>
  <c r="AH125" i="53" s="1"/>
  <c r="AC125" i="53"/>
  <c r="AG126" i="53"/>
  <c r="AG127" i="53"/>
  <c r="AD129" i="53"/>
  <c r="AE129" i="53" s="1"/>
  <c r="AG131" i="53"/>
  <c r="AC132" i="53"/>
  <c r="AE132" i="53" s="1"/>
  <c r="AC133" i="53"/>
  <c r="AG137" i="53"/>
  <c r="AH137" i="53" s="1"/>
  <c r="AC137" i="53"/>
  <c r="AE137" i="53" s="1"/>
  <c r="O119" i="53"/>
  <c r="O115" i="53"/>
  <c r="AJ115" i="53" s="1"/>
  <c r="AL115" i="53" s="1"/>
  <c r="O117" i="53"/>
  <c r="AG107" i="53"/>
  <c r="AG114" i="53"/>
  <c r="AH114" i="53" s="1"/>
  <c r="AC114" i="53"/>
  <c r="O107" i="53"/>
  <c r="AJ107" i="53" s="1"/>
  <c r="AL107" i="53" s="1"/>
  <c r="O111" i="53"/>
  <c r="AJ111" i="53" s="1"/>
  <c r="AL111" i="53" s="1"/>
  <c r="AD114" i="53"/>
  <c r="P115" i="53"/>
  <c r="O118" i="53"/>
  <c r="AG111" i="53"/>
  <c r="AD113" i="53"/>
  <c r="AD118" i="53"/>
  <c r="P108" i="53"/>
  <c r="O112" i="53"/>
  <c r="AD115" i="53"/>
  <c r="AE115" i="53" s="1"/>
  <c r="P117" i="53"/>
  <c r="P118" i="53"/>
  <c r="AC102" i="53"/>
  <c r="O102" i="53"/>
  <c r="AD92" i="53"/>
  <c r="P94" i="53"/>
  <c r="O97" i="53"/>
  <c r="AJ97" i="53" s="1"/>
  <c r="AL97" i="53" s="1"/>
  <c r="O93" i="53"/>
  <c r="AJ93" i="53" s="1"/>
  <c r="AL93" i="53" s="1"/>
  <c r="AC92" i="53"/>
  <c r="AD96" i="53"/>
  <c r="AE96" i="53" s="1"/>
  <c r="AD97" i="53"/>
  <c r="AE97" i="53" s="1"/>
  <c r="AD93" i="53"/>
  <c r="AE93" i="53" s="1"/>
  <c r="AG97" i="53"/>
  <c r="AD88" i="53"/>
  <c r="AC88" i="53"/>
  <c r="W392" i="53"/>
  <c r="O85" i="53"/>
  <c r="AJ85" i="53" s="1"/>
  <c r="AL85" i="53" s="1"/>
  <c r="AG88" i="53"/>
  <c r="AH88" i="53" s="1"/>
  <c r="AG84" i="53"/>
  <c r="AH84" i="53" s="1"/>
  <c r="AD89" i="53"/>
  <c r="O77" i="53"/>
  <c r="O75" i="53"/>
  <c r="AJ75" i="53" s="1"/>
  <c r="AL75" i="53" s="1"/>
  <c r="AC74" i="53"/>
  <c r="AD74" i="53"/>
  <c r="AC78" i="53"/>
  <c r="AG79" i="53"/>
  <c r="AH79" i="53" s="1"/>
  <c r="AG74" i="53"/>
  <c r="AH74" i="53" s="1"/>
  <c r="AD80" i="53"/>
  <c r="AD82" i="53"/>
  <c r="F80" i="53"/>
  <c r="O80" i="53" s="1"/>
  <c r="AD78" i="53"/>
  <c r="AE78" i="53" s="1"/>
  <c r="AC79" i="53"/>
  <c r="AG80" i="53"/>
  <c r="AH80" i="53" s="1"/>
  <c r="AC64" i="53"/>
  <c r="AD60" i="53"/>
  <c r="AE60" i="53" s="1"/>
  <c r="AG63" i="53"/>
  <c r="AH63" i="53" s="1"/>
  <c r="AC63" i="53"/>
  <c r="O64" i="53"/>
  <c r="AJ64" i="53" s="1"/>
  <c r="AL64" i="53" s="1"/>
  <c r="AD67" i="53"/>
  <c r="P68" i="53"/>
  <c r="AD68" i="53"/>
  <c r="AE68" i="53" s="1"/>
  <c r="AD70" i="53"/>
  <c r="P59" i="53"/>
  <c r="AG67" i="53"/>
  <c r="AH67" i="53" s="1"/>
  <c r="AC67" i="53"/>
  <c r="AC60" i="53"/>
  <c r="AD63" i="53"/>
  <c r="AG68" i="53"/>
  <c r="P55" i="53"/>
  <c r="AG46" i="53"/>
  <c r="AH46" i="53" s="1"/>
  <c r="AC46" i="53"/>
  <c r="AD48" i="53"/>
  <c r="AG50" i="53"/>
  <c r="AH50" i="53" s="1"/>
  <c r="AC50" i="53"/>
  <c r="AC52" i="53"/>
  <c r="AE52" i="53" s="1"/>
  <c r="AC54" i="53"/>
  <c r="AG48" i="53"/>
  <c r="AC48" i="53"/>
  <c r="AD51" i="53"/>
  <c r="AG52" i="53"/>
  <c r="AD55" i="53"/>
  <c r="P39" i="53"/>
  <c r="AG40" i="53"/>
  <c r="AC42" i="53"/>
  <c r="AD40" i="53"/>
  <c r="AE40" i="53" s="1"/>
  <c r="P33" i="53"/>
  <c r="P34" i="53"/>
  <c r="O32" i="53"/>
  <c r="O35" i="53"/>
  <c r="AD28" i="53"/>
  <c r="AF29" i="53"/>
  <c r="AD32" i="53"/>
  <c r="O31" i="53"/>
  <c r="AG26" i="53"/>
  <c r="AH26" i="53" s="1"/>
  <c r="AD31" i="53"/>
  <c r="AD35" i="53"/>
  <c r="AD26" i="53"/>
  <c r="AG27" i="53"/>
  <c r="AH27" i="53" s="1"/>
  <c r="AD21" i="53"/>
  <c r="AC21" i="53"/>
  <c r="AF22" i="53"/>
  <c r="AF23" i="53"/>
  <c r="AD22" i="53"/>
  <c r="AC22" i="53"/>
  <c r="AG14" i="53"/>
  <c r="AH14" i="53" s="1"/>
  <c r="AG16" i="53"/>
  <c r="AH16" i="53" s="1"/>
  <c r="AD16" i="53"/>
  <c r="AE16" i="53" s="1"/>
  <c r="AC8" i="53"/>
  <c r="AG9" i="53"/>
  <c r="Y392" i="53"/>
  <c r="AD8" i="53"/>
  <c r="AE8" i="53" s="1"/>
  <c r="AF9" i="53"/>
  <c r="S392" i="53"/>
  <c r="AA392" i="53"/>
  <c r="O10" i="53"/>
  <c r="P17" i="53"/>
  <c r="O18" i="53"/>
  <c r="AJ18" i="53" s="1"/>
  <c r="AL18" i="53" s="1"/>
  <c r="P27" i="53"/>
  <c r="AG17" i="53"/>
  <c r="AC10" i="53"/>
  <c r="AE10" i="53" s="1"/>
  <c r="G403" i="53"/>
  <c r="G401" i="53"/>
  <c r="G398" i="53"/>
  <c r="G399" i="53"/>
  <c r="G396" i="53"/>
  <c r="G397" i="53"/>
  <c r="G402" i="53"/>
  <c r="G400" i="53"/>
  <c r="AC9" i="53"/>
  <c r="F11" i="53"/>
  <c r="O11" i="53" s="1"/>
  <c r="O17" i="53"/>
  <c r="AJ17" i="53" s="1"/>
  <c r="AL17" i="53" s="1"/>
  <c r="AD17" i="53"/>
  <c r="AE17" i="53" s="1"/>
  <c r="H8" i="53"/>
  <c r="M400" i="53"/>
  <c r="M403" i="53"/>
  <c r="M401" i="53"/>
  <c r="M398" i="53"/>
  <c r="M402" i="53"/>
  <c r="M399" i="53"/>
  <c r="M397" i="53"/>
  <c r="M396" i="53"/>
  <c r="N8" i="53"/>
  <c r="AG8" i="53"/>
  <c r="AH8" i="53" s="1"/>
  <c r="O9" i="53"/>
  <c r="AJ9" i="53" s="1"/>
  <c r="AL9" i="53" s="1"/>
  <c r="AD9" i="53"/>
  <c r="AE9" i="53" s="1"/>
  <c r="AF10" i="53"/>
  <c r="AF13" i="53"/>
  <c r="AH13" i="53" s="1"/>
  <c r="AG15" i="53"/>
  <c r="AH15" i="53" s="1"/>
  <c r="AC15" i="53"/>
  <c r="AF17" i="53"/>
  <c r="AD18" i="53"/>
  <c r="AE18" i="53" s="1"/>
  <c r="AG18" i="53"/>
  <c r="AH18" i="53" s="1"/>
  <c r="F21" i="53"/>
  <c r="O21" i="53" s="1"/>
  <c r="AJ21" i="53" s="1"/>
  <c r="AL21" i="53" s="1"/>
  <c r="AD25" i="53"/>
  <c r="AE25" i="53" s="1"/>
  <c r="AC26" i="53"/>
  <c r="P28" i="53"/>
  <c r="AF28" i="53"/>
  <c r="O29" i="53"/>
  <c r="AJ29" i="53" s="1"/>
  <c r="AL29" i="53" s="1"/>
  <c r="AD29" i="53"/>
  <c r="AE29" i="53" s="1"/>
  <c r="O30" i="53"/>
  <c r="AG32" i="53"/>
  <c r="AH32" i="53" s="1"/>
  <c r="AC32" i="53"/>
  <c r="O34" i="53"/>
  <c r="F36" i="53"/>
  <c r="O36" i="53" s="1"/>
  <c r="AJ36" i="53" s="1"/>
  <c r="AL36" i="53" s="1"/>
  <c r="AG37" i="53"/>
  <c r="AH37" i="53" s="1"/>
  <c r="P41" i="53"/>
  <c r="O41" i="53"/>
  <c r="AG42" i="53"/>
  <c r="AH42" i="53" s="1"/>
  <c r="AD44" i="53"/>
  <c r="AG44" i="53"/>
  <c r="AH44" i="53" s="1"/>
  <c r="AC44" i="53"/>
  <c r="AJ44" i="53" s="1"/>
  <c r="AL44" i="53" s="1"/>
  <c r="P45" i="53"/>
  <c r="O45" i="53"/>
  <c r="AJ45" i="53" s="1"/>
  <c r="AL45" i="53" s="1"/>
  <c r="AD49" i="53"/>
  <c r="AG49" i="53"/>
  <c r="AH49" i="53" s="1"/>
  <c r="AC49" i="53"/>
  <c r="P53" i="53"/>
  <c r="O53" i="53"/>
  <c r="F54" i="53"/>
  <c r="O54" i="53" s="1"/>
  <c r="AJ54" i="53" s="1"/>
  <c r="AL54" i="53" s="1"/>
  <c r="AD57" i="53"/>
  <c r="AG57" i="53"/>
  <c r="AH57" i="53" s="1"/>
  <c r="AC57" i="53"/>
  <c r="O61" i="53"/>
  <c r="AD62" i="53"/>
  <c r="AD64" i="53"/>
  <c r="P65" i="53"/>
  <c r="AD65" i="53"/>
  <c r="AE65" i="53" s="1"/>
  <c r="AG65" i="53"/>
  <c r="AH65" i="53" s="1"/>
  <c r="AC65" i="53"/>
  <c r="O68" i="53"/>
  <c r="AJ68" i="53" s="1"/>
  <c r="AL68" i="53" s="1"/>
  <c r="P69" i="53"/>
  <c r="AE71" i="53"/>
  <c r="I399" i="53"/>
  <c r="I396" i="53"/>
  <c r="I402" i="53"/>
  <c r="I397" i="53"/>
  <c r="I400" i="53"/>
  <c r="I401" i="53"/>
  <c r="I398" i="53"/>
  <c r="I403" i="53"/>
  <c r="J8" i="53"/>
  <c r="AG19" i="53"/>
  <c r="AH19" i="53" s="1"/>
  <c r="AC19" i="53"/>
  <c r="AD20" i="53"/>
  <c r="AG28" i="53"/>
  <c r="AE32" i="53"/>
  <c r="AG33" i="53"/>
  <c r="AC33" i="53"/>
  <c r="F37" i="53"/>
  <c r="O37" i="53" s="1"/>
  <c r="AJ37" i="53" s="1"/>
  <c r="AL37" i="53" s="1"/>
  <c r="AG41" i="53"/>
  <c r="AC41" i="53"/>
  <c r="AF41" i="53"/>
  <c r="AD41" i="53"/>
  <c r="F42" i="53"/>
  <c r="O42" i="53" s="1"/>
  <c r="AJ42" i="53" s="1"/>
  <c r="AL42" i="53" s="1"/>
  <c r="AD53" i="53"/>
  <c r="AG53" i="53"/>
  <c r="AH53" i="53" s="1"/>
  <c r="AC53" i="53"/>
  <c r="O65" i="53"/>
  <c r="AJ65" i="53" s="1"/>
  <c r="AL65" i="53" s="1"/>
  <c r="AD66" i="53"/>
  <c r="O69" i="53"/>
  <c r="P71" i="53"/>
  <c r="O71" i="53"/>
  <c r="AJ71" i="53" s="1"/>
  <c r="AL71" i="53" s="1"/>
  <c r="AG10" i="53"/>
  <c r="AH10" i="53" s="1"/>
  <c r="K402" i="53"/>
  <c r="K397" i="53"/>
  <c r="K400" i="53"/>
  <c r="K401" i="53"/>
  <c r="K399" i="53"/>
  <c r="K398" i="53"/>
  <c r="K396" i="53"/>
  <c r="K403" i="53"/>
  <c r="AC13" i="53"/>
  <c r="AJ13" i="53" s="1"/>
  <c r="AL13" i="53" s="1"/>
  <c r="F14" i="53"/>
  <c r="O14" i="53" s="1"/>
  <c r="AJ14" i="53" s="1"/>
  <c r="AL14" i="53" s="1"/>
  <c r="P15" i="53"/>
  <c r="P18" i="53"/>
  <c r="F19" i="53"/>
  <c r="O19" i="53" s="1"/>
  <c r="AD19" i="53"/>
  <c r="O22" i="53"/>
  <c r="AJ22" i="53" s="1"/>
  <c r="AL22" i="53" s="1"/>
  <c r="F23" i="53"/>
  <c r="O23" i="53" s="1"/>
  <c r="AJ23" i="53" s="1"/>
  <c r="AL23" i="53" s="1"/>
  <c r="AG25" i="53"/>
  <c r="AH25" i="53" s="1"/>
  <c r="H26" i="53"/>
  <c r="O26" i="53" s="1"/>
  <c r="O27" i="53"/>
  <c r="AJ27" i="53" s="1"/>
  <c r="AL27" i="53" s="1"/>
  <c r="AC28" i="53"/>
  <c r="AE28" i="53" s="1"/>
  <c r="AG29" i="53"/>
  <c r="AG30" i="53"/>
  <c r="AH30" i="53" s="1"/>
  <c r="AC30" i="53"/>
  <c r="P31" i="53"/>
  <c r="AD33" i="53"/>
  <c r="AG34" i="53"/>
  <c r="AH34" i="53" s="1"/>
  <c r="AC34" i="53"/>
  <c r="P35" i="53"/>
  <c r="F46" i="53"/>
  <c r="O46" i="53" s="1"/>
  <c r="F62" i="53"/>
  <c r="O62" i="53" s="1"/>
  <c r="AG62" i="53"/>
  <c r="E400" i="53"/>
  <c r="E403" i="53"/>
  <c r="E401" i="53"/>
  <c r="E398" i="53"/>
  <c r="E399" i="53"/>
  <c r="E397" i="53"/>
  <c r="E396" i="53"/>
  <c r="E402" i="53"/>
  <c r="F16" i="53"/>
  <c r="O16" i="53" s="1"/>
  <c r="AJ16" i="53" s="1"/>
  <c r="AL16" i="53" s="1"/>
  <c r="F8" i="53"/>
  <c r="AG11" i="53"/>
  <c r="AH11" i="53" s="1"/>
  <c r="AC11" i="53"/>
  <c r="L8" i="53"/>
  <c r="P10" i="53"/>
  <c r="AD11" i="53"/>
  <c r="AD14" i="53"/>
  <c r="AE14" i="53" s="1"/>
  <c r="AD23" i="53"/>
  <c r="AE23" i="53" s="1"/>
  <c r="AG23" i="53"/>
  <c r="O28" i="53"/>
  <c r="AD30" i="53"/>
  <c r="AE30" i="53" s="1"/>
  <c r="AG31" i="53"/>
  <c r="AH31" i="53" s="1"/>
  <c r="AC31" i="53"/>
  <c r="P32" i="53"/>
  <c r="O33" i="53"/>
  <c r="AJ33" i="53" s="1"/>
  <c r="AL33" i="53" s="1"/>
  <c r="AF33" i="53"/>
  <c r="AD34" i="53"/>
  <c r="AG35" i="53"/>
  <c r="AH35" i="53" s="1"/>
  <c r="AC35" i="53"/>
  <c r="AE35" i="53" s="1"/>
  <c r="AD36" i="53"/>
  <c r="AE36" i="53" s="1"/>
  <c r="P49" i="53"/>
  <c r="O49" i="53"/>
  <c r="F50" i="53"/>
  <c r="O50" i="53" s="1"/>
  <c r="AJ50" i="53" s="1"/>
  <c r="AL50" i="53" s="1"/>
  <c r="AG54" i="53"/>
  <c r="AH54" i="53" s="1"/>
  <c r="P57" i="53"/>
  <c r="O57" i="53"/>
  <c r="F58" i="53"/>
  <c r="O58" i="53" s="1"/>
  <c r="AJ58" i="53" s="1"/>
  <c r="AL58" i="53" s="1"/>
  <c r="P61" i="53"/>
  <c r="AD61" i="53"/>
  <c r="AG61" i="53"/>
  <c r="AH61" i="53" s="1"/>
  <c r="AC61" i="53"/>
  <c r="P64" i="53"/>
  <c r="F66" i="53"/>
  <c r="O66" i="53" s="1"/>
  <c r="AG66" i="53"/>
  <c r="AD37" i="53"/>
  <c r="AE37" i="53" s="1"/>
  <c r="AC38" i="53"/>
  <c r="AJ38" i="53" s="1"/>
  <c r="AL38" i="53" s="1"/>
  <c r="AG38" i="53"/>
  <c r="AH38" i="53" s="1"/>
  <c r="O39" i="53"/>
  <c r="AC39" i="53"/>
  <c r="AE39" i="53" s="1"/>
  <c r="AG39" i="53"/>
  <c r="AH39" i="53" s="1"/>
  <c r="F40" i="53"/>
  <c r="O40" i="53" s="1"/>
  <c r="AJ40" i="53" s="1"/>
  <c r="AL40" i="53" s="1"/>
  <c r="AF40" i="53"/>
  <c r="AH40" i="53" s="1"/>
  <c r="AD42" i="53"/>
  <c r="AE42" i="53" s="1"/>
  <c r="AD46" i="53"/>
  <c r="O47" i="53"/>
  <c r="AC47" i="53"/>
  <c r="AE47" i="53" s="1"/>
  <c r="AG47" i="53"/>
  <c r="AH47" i="53" s="1"/>
  <c r="F48" i="53"/>
  <c r="O48" i="53" s="1"/>
  <c r="AF48" i="53"/>
  <c r="AH48" i="53" s="1"/>
  <c r="AD50" i="53"/>
  <c r="AE50" i="53" s="1"/>
  <c r="O51" i="53"/>
  <c r="AC51" i="53"/>
  <c r="AG51" i="53"/>
  <c r="AH51" i="53" s="1"/>
  <c r="F52" i="53"/>
  <c r="O52" i="53" s="1"/>
  <c r="AF52" i="53"/>
  <c r="AH52" i="53" s="1"/>
  <c r="AD54" i="53"/>
  <c r="AE54" i="53" s="1"/>
  <c r="O55" i="53"/>
  <c r="AC55" i="53"/>
  <c r="AE55" i="53" s="1"/>
  <c r="AG55" i="53"/>
  <c r="AH55" i="53" s="1"/>
  <c r="AF56" i="53"/>
  <c r="AD58" i="53"/>
  <c r="AE58" i="53" s="1"/>
  <c r="O59" i="53"/>
  <c r="AC59" i="53"/>
  <c r="AE59" i="53" s="1"/>
  <c r="AG59" i="53"/>
  <c r="AH59" i="53" s="1"/>
  <c r="F60" i="53"/>
  <c r="O60" i="53" s="1"/>
  <c r="AJ60" i="53" s="1"/>
  <c r="AL60" i="53" s="1"/>
  <c r="AF60" i="53"/>
  <c r="AH60" i="53" s="1"/>
  <c r="AF64" i="53"/>
  <c r="AH64" i="53" s="1"/>
  <c r="AF68" i="53"/>
  <c r="AH68" i="53" s="1"/>
  <c r="AD75" i="53"/>
  <c r="AE75" i="53" s="1"/>
  <c r="P77" i="53"/>
  <c r="O79" i="53"/>
  <c r="AJ79" i="53" s="1"/>
  <c r="AL79" i="53" s="1"/>
  <c r="P81" i="53"/>
  <c r="AD85" i="53"/>
  <c r="AE85" i="53" s="1"/>
  <c r="AG86" i="53"/>
  <c r="AC86" i="53"/>
  <c r="AD86" i="53"/>
  <c r="P89" i="53"/>
  <c r="O89" i="53"/>
  <c r="AG89" i="53"/>
  <c r="P93" i="53"/>
  <c r="AG96" i="53"/>
  <c r="AH96" i="53" s="1"/>
  <c r="P97" i="53"/>
  <c r="P99" i="53"/>
  <c r="AD107" i="53"/>
  <c r="AE107" i="53" s="1"/>
  <c r="AD111" i="53"/>
  <c r="AE111" i="53" s="1"/>
  <c r="P112" i="53"/>
  <c r="AG112" i="53"/>
  <c r="AH112" i="53" s="1"/>
  <c r="AC112" i="53"/>
  <c r="AD112" i="53"/>
  <c r="AC118" i="53"/>
  <c r="AE118" i="53" s="1"/>
  <c r="AC119" i="53"/>
  <c r="AD119" i="53"/>
  <c r="P124" i="53"/>
  <c r="AD127" i="53"/>
  <c r="AE127" i="53" s="1"/>
  <c r="P128" i="53"/>
  <c r="AD131" i="53"/>
  <c r="AE131" i="53" s="1"/>
  <c r="AG132" i="53"/>
  <c r="AH132" i="53" s="1"/>
  <c r="O133" i="53"/>
  <c r="AJ133" i="53" s="1"/>
  <c r="AL133" i="53" s="1"/>
  <c r="P133" i="53"/>
  <c r="F134" i="53"/>
  <c r="O134" i="53" s="1"/>
  <c r="AJ134" i="53" s="1"/>
  <c r="AL134" i="53" s="1"/>
  <c r="F139" i="53"/>
  <c r="O139" i="53" s="1"/>
  <c r="AD140" i="53"/>
  <c r="AE140" i="53" s="1"/>
  <c r="AC140" i="53"/>
  <c r="AG140" i="53"/>
  <c r="AF140" i="53"/>
  <c r="F143" i="53"/>
  <c r="O143" i="53" s="1"/>
  <c r="H145" i="53"/>
  <c r="O145" i="53" s="1"/>
  <c r="AJ145" i="53" s="1"/>
  <c r="AL145" i="53" s="1"/>
  <c r="AG145" i="53"/>
  <c r="AH145" i="53" s="1"/>
  <c r="O146" i="53"/>
  <c r="AJ146" i="53" s="1"/>
  <c r="AL146" i="53" s="1"/>
  <c r="AF69" i="53"/>
  <c r="F78" i="53"/>
  <c r="O78" i="53" s="1"/>
  <c r="AJ78" i="53" s="1"/>
  <c r="AL78" i="53" s="1"/>
  <c r="F82" i="53"/>
  <c r="O82" i="53" s="1"/>
  <c r="F95" i="53"/>
  <c r="O95" i="53" s="1"/>
  <c r="AG98" i="53"/>
  <c r="AC98" i="53"/>
  <c r="AJ98" i="53" s="1"/>
  <c r="AL98" i="53" s="1"/>
  <c r="AD98" i="53"/>
  <c r="AG108" i="53"/>
  <c r="AC108" i="53"/>
  <c r="AD108" i="53"/>
  <c r="F109" i="53"/>
  <c r="O109" i="53" s="1"/>
  <c r="F125" i="53"/>
  <c r="O125" i="53" s="1"/>
  <c r="F129" i="53"/>
  <c r="O129" i="53" s="1"/>
  <c r="AJ129" i="53" s="1"/>
  <c r="AL129" i="53" s="1"/>
  <c r="AF62" i="53"/>
  <c r="AF66" i="53"/>
  <c r="AC69" i="53"/>
  <c r="AE69" i="53" s="1"/>
  <c r="AG69" i="53"/>
  <c r="F70" i="53"/>
  <c r="O70" i="53" s="1"/>
  <c r="AF70" i="53"/>
  <c r="AH70" i="53" s="1"/>
  <c r="AG71" i="53"/>
  <c r="AH71" i="53" s="1"/>
  <c r="AF75" i="53"/>
  <c r="AF85" i="53"/>
  <c r="AF86" i="53"/>
  <c r="F87" i="53"/>
  <c r="AC89" i="53"/>
  <c r="O94" i="53"/>
  <c r="AJ94" i="53" s="1"/>
  <c r="AL94" i="53" s="1"/>
  <c r="AG94" i="53"/>
  <c r="AH94" i="53" s="1"/>
  <c r="AC94" i="53"/>
  <c r="AD94" i="53"/>
  <c r="AF98" i="53"/>
  <c r="AG99" i="53"/>
  <c r="AH99" i="53" s="1"/>
  <c r="AC99" i="53"/>
  <c r="AD99" i="53"/>
  <c r="AD101" i="53"/>
  <c r="AE101" i="53" s="1"/>
  <c r="P102" i="53"/>
  <c r="P104" i="53"/>
  <c r="O108" i="53"/>
  <c r="AF108" i="53"/>
  <c r="P116" i="53"/>
  <c r="AG116" i="53"/>
  <c r="AC116" i="53"/>
  <c r="AD116" i="53"/>
  <c r="AE116" i="53" s="1"/>
  <c r="F120" i="53"/>
  <c r="O120" i="53" s="1"/>
  <c r="AJ120" i="53" s="1"/>
  <c r="AL120" i="53" s="1"/>
  <c r="AG120" i="53"/>
  <c r="AH120" i="53" s="1"/>
  <c r="AG122" i="53"/>
  <c r="AG124" i="53"/>
  <c r="AC124" i="53"/>
  <c r="AD124" i="53"/>
  <c r="O126" i="53"/>
  <c r="AG128" i="53"/>
  <c r="AC128" i="53"/>
  <c r="AD128" i="53"/>
  <c r="O130" i="53"/>
  <c r="H137" i="53"/>
  <c r="O137" i="53" s="1"/>
  <c r="F147" i="53"/>
  <c r="O147" i="53" s="1"/>
  <c r="AC62" i="53"/>
  <c r="F63" i="53"/>
  <c r="AC66" i="53"/>
  <c r="F67" i="53"/>
  <c r="AC70" i="53"/>
  <c r="P75" i="53"/>
  <c r="AG75" i="53"/>
  <c r="AH75" i="53" s="1"/>
  <c r="F76" i="53"/>
  <c r="O76" i="53" s="1"/>
  <c r="AG76" i="53"/>
  <c r="AH76" i="53" s="1"/>
  <c r="AC76" i="53"/>
  <c r="AD76" i="53"/>
  <c r="AG77" i="53"/>
  <c r="AH77" i="53" s="1"/>
  <c r="AC77" i="53"/>
  <c r="AD77" i="53"/>
  <c r="AC80" i="53"/>
  <c r="AE80" i="53" s="1"/>
  <c r="AG81" i="53"/>
  <c r="AH81" i="53" s="1"/>
  <c r="AC81" i="53"/>
  <c r="AD81" i="53"/>
  <c r="P85" i="53"/>
  <c r="AG85" i="53"/>
  <c r="F86" i="53"/>
  <c r="AF89" i="53"/>
  <c r="AG92" i="53"/>
  <c r="AH92" i="53" s="1"/>
  <c r="AD95" i="53"/>
  <c r="AD102" i="53"/>
  <c r="AG103" i="53"/>
  <c r="AH103" i="53" s="1"/>
  <c r="AC103" i="53"/>
  <c r="AJ103" i="53" s="1"/>
  <c r="AL103" i="53" s="1"/>
  <c r="AD103" i="53"/>
  <c r="O104" i="53"/>
  <c r="AG104" i="53"/>
  <c r="AH104" i="53" s="1"/>
  <c r="AC104" i="53"/>
  <c r="AD104" i="53"/>
  <c r="AD106" i="53"/>
  <c r="P107" i="53"/>
  <c r="AD109" i="53"/>
  <c r="AG110" i="53"/>
  <c r="AH110" i="53" s="1"/>
  <c r="P111" i="53"/>
  <c r="F113" i="53"/>
  <c r="O113" i="53" s="1"/>
  <c r="O116" i="53"/>
  <c r="AJ116" i="53" s="1"/>
  <c r="AL116" i="53" s="1"/>
  <c r="AF116" i="53"/>
  <c r="AG117" i="53"/>
  <c r="AH117" i="53" s="1"/>
  <c r="AC117" i="53"/>
  <c r="AD117" i="53"/>
  <c r="AD120" i="53"/>
  <c r="AE120" i="53" s="1"/>
  <c r="AG121" i="53"/>
  <c r="AH121" i="53" s="1"/>
  <c r="AD123" i="53"/>
  <c r="AE123" i="53" s="1"/>
  <c r="AF124" i="53"/>
  <c r="AF128" i="53"/>
  <c r="F74" i="53"/>
  <c r="AG78" i="53"/>
  <c r="AH78" i="53" s="1"/>
  <c r="AC82" i="53"/>
  <c r="AG82" i="53"/>
  <c r="AH82" i="53" s="1"/>
  <c r="F84" i="53"/>
  <c r="AC87" i="53"/>
  <c r="AG87" i="53"/>
  <c r="AH87" i="53" s="1"/>
  <c r="F88" i="53"/>
  <c r="F92" i="53"/>
  <c r="AC95" i="53"/>
  <c r="AG95" i="53"/>
  <c r="AH95" i="53" s="1"/>
  <c r="F96" i="53"/>
  <c r="AC109" i="53"/>
  <c r="AG109" i="53"/>
  <c r="AH109" i="53" s="1"/>
  <c r="F110" i="53"/>
  <c r="AC113" i="53"/>
  <c r="AG113" i="53"/>
  <c r="AH113" i="53" s="1"/>
  <c r="F114" i="53"/>
  <c r="P119" i="53"/>
  <c r="AF122" i="53"/>
  <c r="AF126" i="53"/>
  <c r="AH126" i="53" s="1"/>
  <c r="AF130" i="53"/>
  <c r="AF133" i="53"/>
  <c r="AD134" i="53"/>
  <c r="AE134" i="53" s="1"/>
  <c r="AG134" i="53"/>
  <c r="P135" i="53"/>
  <c r="AD138" i="53"/>
  <c r="AE138" i="53" s="1"/>
  <c r="AD146" i="53"/>
  <c r="AE146" i="53" s="1"/>
  <c r="AD150" i="53"/>
  <c r="AG152" i="53"/>
  <c r="AH152" i="53" s="1"/>
  <c r="P155" i="53"/>
  <c r="AD155" i="53"/>
  <c r="AE155" i="53" s="1"/>
  <c r="AG155" i="53"/>
  <c r="AH155" i="53" s="1"/>
  <c r="AC155" i="53"/>
  <c r="P162" i="53"/>
  <c r="AD162" i="53"/>
  <c r="AG162" i="53"/>
  <c r="AH162" i="53" s="1"/>
  <c r="AC162" i="53"/>
  <c r="AG164" i="53"/>
  <c r="AH164" i="53" s="1"/>
  <c r="F167" i="53"/>
  <c r="O167" i="53" s="1"/>
  <c r="AG170" i="53"/>
  <c r="AH170" i="53" s="1"/>
  <c r="AD179" i="53"/>
  <c r="AE179" i="53" s="1"/>
  <c r="AF93" i="53"/>
  <c r="AH93" i="53" s="1"/>
  <c r="AF97" i="53"/>
  <c r="AH97" i="53" s="1"/>
  <c r="AF101" i="53"/>
  <c r="AH101" i="53" s="1"/>
  <c r="AF102" i="53"/>
  <c r="AF106" i="53"/>
  <c r="AH106" i="53" s="1"/>
  <c r="AF107" i="53"/>
  <c r="AH107" i="53" s="1"/>
  <c r="AF111" i="53"/>
  <c r="AF115" i="53"/>
  <c r="AC122" i="53"/>
  <c r="AE122" i="53" s="1"/>
  <c r="F123" i="53"/>
  <c r="O123" i="53" s="1"/>
  <c r="AJ123" i="53" s="1"/>
  <c r="AL123" i="53" s="1"/>
  <c r="AF123" i="53"/>
  <c r="AH123" i="53" s="1"/>
  <c r="AC126" i="53"/>
  <c r="AE126" i="53" s="1"/>
  <c r="F127" i="53"/>
  <c r="O127" i="53" s="1"/>
  <c r="AJ127" i="53" s="1"/>
  <c r="AL127" i="53" s="1"/>
  <c r="AF127" i="53"/>
  <c r="AH127" i="53" s="1"/>
  <c r="AC130" i="53"/>
  <c r="AE130" i="53" s="1"/>
  <c r="F131" i="53"/>
  <c r="O131" i="53" s="1"/>
  <c r="AJ131" i="53" s="1"/>
  <c r="AL131" i="53" s="1"/>
  <c r="AF131" i="53"/>
  <c r="F132" i="53"/>
  <c r="O132" i="53" s="1"/>
  <c r="AJ132" i="53" s="1"/>
  <c r="AL132" i="53" s="1"/>
  <c r="AG133" i="53"/>
  <c r="F136" i="53"/>
  <c r="O136" i="53" s="1"/>
  <c r="AJ136" i="53" s="1"/>
  <c r="AL136" i="53" s="1"/>
  <c r="AD139" i="53"/>
  <c r="AG139" i="53"/>
  <c r="AC139" i="53"/>
  <c r="AD142" i="53"/>
  <c r="AG142" i="53"/>
  <c r="AC142" i="53"/>
  <c r="AJ142" i="53" s="1"/>
  <c r="AL142" i="53" s="1"/>
  <c r="AK142" i="53"/>
  <c r="AD143" i="53"/>
  <c r="AG143" i="53"/>
  <c r="AC143" i="53"/>
  <c r="AG144" i="53"/>
  <c r="AH144" i="53" s="1"/>
  <c r="AD147" i="53"/>
  <c r="AG147" i="53"/>
  <c r="AC147" i="53"/>
  <c r="AG148" i="53"/>
  <c r="AH148" i="53" s="1"/>
  <c r="AD151" i="53"/>
  <c r="AG151" i="53"/>
  <c r="AC151" i="53"/>
  <c r="P154" i="53"/>
  <c r="AD154" i="53"/>
  <c r="AG154" i="53"/>
  <c r="AH154" i="53" s="1"/>
  <c r="AC154" i="53"/>
  <c r="O155" i="53"/>
  <c r="H159" i="53"/>
  <c r="O159" i="53" s="1"/>
  <c r="AJ159" i="53" s="1"/>
  <c r="AL159" i="53" s="1"/>
  <c r="H160" i="53"/>
  <c r="O160" i="53" s="1"/>
  <c r="AJ160" i="53" s="1"/>
  <c r="AL160" i="53" s="1"/>
  <c r="H161" i="53"/>
  <c r="O161" i="53" s="1"/>
  <c r="AJ161" i="53" s="1"/>
  <c r="AL161" i="53" s="1"/>
  <c r="O162" i="53"/>
  <c r="AJ162" i="53" s="1"/>
  <c r="AL162" i="53" s="1"/>
  <c r="P166" i="53"/>
  <c r="AD166" i="53"/>
  <c r="AG166" i="53"/>
  <c r="AH166" i="53" s="1"/>
  <c r="AC166" i="53"/>
  <c r="F172" i="53"/>
  <c r="O172" i="53" s="1"/>
  <c r="O173" i="53"/>
  <c r="AJ173" i="53" s="1"/>
  <c r="AL173" i="53" s="1"/>
  <c r="AG173" i="53"/>
  <c r="AH173" i="53" s="1"/>
  <c r="AD183" i="53"/>
  <c r="AG183" i="53"/>
  <c r="AH183" i="53" s="1"/>
  <c r="AD188" i="53"/>
  <c r="AG188" i="53"/>
  <c r="AC188" i="53"/>
  <c r="AF188" i="53"/>
  <c r="H153" i="53"/>
  <c r="O153" i="53" s="1"/>
  <c r="AJ153" i="53" s="1"/>
  <c r="AL153" i="53" s="1"/>
  <c r="H165" i="53"/>
  <c r="O165" i="53" s="1"/>
  <c r="AJ165" i="53" s="1"/>
  <c r="AL165" i="53" s="1"/>
  <c r="F168" i="53"/>
  <c r="O168" i="53" s="1"/>
  <c r="AD171" i="53"/>
  <c r="AG171" i="53"/>
  <c r="AC171" i="53"/>
  <c r="F181" i="53"/>
  <c r="O181" i="53" s="1"/>
  <c r="H183" i="53"/>
  <c r="O183" i="53" s="1"/>
  <c r="AF134" i="53"/>
  <c r="AD135" i="53"/>
  <c r="AG135" i="53"/>
  <c r="AH135" i="53" s="1"/>
  <c r="AC135" i="53"/>
  <c r="P138" i="53"/>
  <c r="AF139" i="53"/>
  <c r="F140" i="53"/>
  <c r="P140" i="53" s="1"/>
  <c r="AF142" i="53"/>
  <c r="AF143" i="53"/>
  <c r="F144" i="53"/>
  <c r="P146" i="53"/>
  <c r="AG146" i="53"/>
  <c r="AH146" i="53" s="1"/>
  <c r="AF147" i="53"/>
  <c r="F148" i="53"/>
  <c r="H149" i="53"/>
  <c r="O149" i="53" s="1"/>
  <c r="P150" i="53"/>
  <c r="AG150" i="53"/>
  <c r="AH150" i="53" s="1"/>
  <c r="F151" i="53"/>
  <c r="O151" i="53" s="1"/>
  <c r="AJ151" i="53" s="1"/>
  <c r="AL151" i="53" s="1"/>
  <c r="AF151" i="53"/>
  <c r="F152" i="53"/>
  <c r="AG153" i="53"/>
  <c r="AH153" i="53" s="1"/>
  <c r="F156" i="53"/>
  <c r="O156" i="53" s="1"/>
  <c r="AG158" i="53"/>
  <c r="AH158" i="53" s="1"/>
  <c r="F163" i="53"/>
  <c r="O163" i="53" s="1"/>
  <c r="AD163" i="53"/>
  <c r="AG165" i="53"/>
  <c r="AH165" i="53" s="1"/>
  <c r="AD167" i="53"/>
  <c r="AG167" i="53"/>
  <c r="AH167" i="53" s="1"/>
  <c r="AC167" i="53"/>
  <c r="H170" i="53"/>
  <c r="O170" i="53" s="1"/>
  <c r="AJ170" i="53" s="1"/>
  <c r="AL170" i="53" s="1"/>
  <c r="AF171" i="53"/>
  <c r="H179" i="53"/>
  <c r="O179" i="53" s="1"/>
  <c r="AJ179" i="53" s="1"/>
  <c r="AL179" i="53" s="1"/>
  <c r="O184" i="53"/>
  <c r="AD192" i="53"/>
  <c r="AG192" i="53"/>
  <c r="AH192" i="53" s="1"/>
  <c r="AC192" i="53"/>
  <c r="F198" i="53"/>
  <c r="O198" i="53" s="1"/>
  <c r="AJ198" i="53" s="1"/>
  <c r="AL198" i="53" s="1"/>
  <c r="AD209" i="53"/>
  <c r="AG209" i="53"/>
  <c r="AC209" i="53"/>
  <c r="AF156" i="53"/>
  <c r="AF157" i="53"/>
  <c r="AF163" i="53"/>
  <c r="AF168" i="53"/>
  <c r="AF172" i="53"/>
  <c r="AD174" i="53"/>
  <c r="AG174" i="53"/>
  <c r="AH174" i="53" s="1"/>
  <c r="F178" i="53"/>
  <c r="AH180" i="53"/>
  <c r="H187" i="53"/>
  <c r="O187" i="53" s="1"/>
  <c r="O188" i="53"/>
  <c r="H191" i="53"/>
  <c r="O191" i="53" s="1"/>
  <c r="AJ191" i="53" s="1"/>
  <c r="AL191" i="53" s="1"/>
  <c r="O192" i="53"/>
  <c r="AF192" i="53"/>
  <c r="P197" i="53"/>
  <c r="O197" i="53"/>
  <c r="AD197" i="53"/>
  <c r="AG197" i="53"/>
  <c r="AC197" i="53"/>
  <c r="P201" i="53"/>
  <c r="O201" i="53"/>
  <c r="F202" i="53"/>
  <c r="O202" i="53" s="1"/>
  <c r="AJ202" i="53" s="1"/>
  <c r="AL202" i="53" s="1"/>
  <c r="O203" i="53"/>
  <c r="AD206" i="53"/>
  <c r="AE206" i="53" s="1"/>
  <c r="AE207" i="53"/>
  <c r="AF209" i="53"/>
  <c r="AC156" i="53"/>
  <c r="AG156" i="53"/>
  <c r="O157" i="53"/>
  <c r="AC157" i="53"/>
  <c r="AE157" i="53" s="1"/>
  <c r="AG157" i="53"/>
  <c r="F158" i="53"/>
  <c r="AC163" i="53"/>
  <c r="AG163" i="53"/>
  <c r="F164" i="53"/>
  <c r="AC168" i="53"/>
  <c r="AE168" i="53" s="1"/>
  <c r="AG168" i="53"/>
  <c r="F169" i="53"/>
  <c r="AC172" i="53"/>
  <c r="AE172" i="53" s="1"/>
  <c r="AG172" i="53"/>
  <c r="AC174" i="53"/>
  <c r="AG175" i="53"/>
  <c r="AH175" i="53" s="1"/>
  <c r="AC175" i="53"/>
  <c r="AE175" i="53" s="1"/>
  <c r="AD180" i="53"/>
  <c r="AE180" i="53" s="1"/>
  <c r="AG182" i="53"/>
  <c r="AH182" i="53" s="1"/>
  <c r="F185" i="53"/>
  <c r="O185" i="53" s="1"/>
  <c r="AD185" i="53"/>
  <c r="AG187" i="53"/>
  <c r="AH187" i="53" s="1"/>
  <c r="AG191" i="53"/>
  <c r="AH191" i="53" s="1"/>
  <c r="AD193" i="53"/>
  <c r="AF197" i="53"/>
  <c r="AD198" i="53"/>
  <c r="AE198" i="53" s="1"/>
  <c r="AG199" i="53"/>
  <c r="AD201" i="53"/>
  <c r="AG201" i="53"/>
  <c r="AH201" i="53" s="1"/>
  <c r="AC201" i="53"/>
  <c r="F206" i="53"/>
  <c r="O206" i="53" s="1"/>
  <c r="AJ206" i="53" s="1"/>
  <c r="AL206" i="53" s="1"/>
  <c r="O207" i="53"/>
  <c r="P209" i="53"/>
  <c r="P211" i="53"/>
  <c r="P174" i="53"/>
  <c r="AG178" i="53"/>
  <c r="AH178" i="53" s="1"/>
  <c r="AD181" i="53"/>
  <c r="AG181" i="53"/>
  <c r="AH181" i="53" s="1"/>
  <c r="AC181" i="53"/>
  <c r="P184" i="53"/>
  <c r="AD184" i="53"/>
  <c r="AG184" i="53"/>
  <c r="AH184" i="53" s="1"/>
  <c r="AC184" i="53"/>
  <c r="AG186" i="53"/>
  <c r="AH186" i="53" s="1"/>
  <c r="F189" i="53"/>
  <c r="O189" i="53" s="1"/>
  <c r="AG190" i="53"/>
  <c r="F193" i="53"/>
  <c r="O193" i="53" s="1"/>
  <c r="O196" i="53"/>
  <c r="AG198" i="53"/>
  <c r="AD205" i="53"/>
  <c r="AG205" i="53"/>
  <c r="AH205" i="53" s="1"/>
  <c r="AC205" i="53"/>
  <c r="F210" i="53"/>
  <c r="O210" i="53" s="1"/>
  <c r="O211" i="53"/>
  <c r="AD211" i="53"/>
  <c r="AC212" i="53"/>
  <c r="AG212" i="53"/>
  <c r="AH212" i="53" s="1"/>
  <c r="F213" i="53"/>
  <c r="O213" i="53" s="1"/>
  <c r="AJ213" i="53" s="1"/>
  <c r="AL213" i="53" s="1"/>
  <c r="F216" i="53"/>
  <c r="O216" i="53" s="1"/>
  <c r="AD216" i="53"/>
  <c r="P225" i="53"/>
  <c r="P228" i="53"/>
  <c r="AF185" i="53"/>
  <c r="AF189" i="53"/>
  <c r="AF193" i="53"/>
  <c r="AF198" i="53"/>
  <c r="AD200" i="53"/>
  <c r="AE200" i="53" s="1"/>
  <c r="AD204" i="53"/>
  <c r="AD208" i="53"/>
  <c r="AE208" i="53" s="1"/>
  <c r="AD212" i="53"/>
  <c r="AE212" i="53" s="1"/>
  <c r="P215" i="53"/>
  <c r="AD215" i="53"/>
  <c r="AG215" i="53"/>
  <c r="AH215" i="53" s="1"/>
  <c r="AC215" i="53"/>
  <c r="AG217" i="53"/>
  <c r="AH217" i="53" s="1"/>
  <c r="P245" i="53"/>
  <c r="AF177" i="53"/>
  <c r="AH177" i="53" s="1"/>
  <c r="F182" i="53"/>
  <c r="AC185" i="53"/>
  <c r="AG185" i="53"/>
  <c r="F186" i="53"/>
  <c r="AC189" i="53"/>
  <c r="AG189" i="53"/>
  <c r="F190" i="53"/>
  <c r="AF190" i="53"/>
  <c r="AC193" i="53"/>
  <c r="AG193" i="53"/>
  <c r="AF199" i="53"/>
  <c r="AG202" i="53"/>
  <c r="AH202" i="53" s="1"/>
  <c r="AF203" i="53"/>
  <c r="AH203" i="53" s="1"/>
  <c r="AG206" i="53"/>
  <c r="AH206" i="53" s="1"/>
  <c r="AF207" i="53"/>
  <c r="AG210" i="53"/>
  <c r="AH210" i="53" s="1"/>
  <c r="AF211" i="53"/>
  <c r="AH211" i="53" s="1"/>
  <c r="O215" i="53"/>
  <c r="P242" i="53"/>
  <c r="O242" i="53"/>
  <c r="AC190" i="53"/>
  <c r="AC199" i="53"/>
  <c r="AE199" i="53" s="1"/>
  <c r="F200" i="53"/>
  <c r="O200" i="53" s="1"/>
  <c r="AJ200" i="53" s="1"/>
  <c r="AL200" i="53" s="1"/>
  <c r="AC203" i="53"/>
  <c r="F204" i="53"/>
  <c r="O204" i="53" s="1"/>
  <c r="AC207" i="53"/>
  <c r="F208" i="53"/>
  <c r="O208" i="53" s="1"/>
  <c r="AJ208" i="53" s="1"/>
  <c r="AL208" i="53" s="1"/>
  <c r="AC211" i="53"/>
  <c r="F212" i="53"/>
  <c r="O212" i="53" s="1"/>
  <c r="AJ212" i="53" s="1"/>
  <c r="AL212" i="53" s="1"/>
  <c r="H214" i="53"/>
  <c r="O214" i="53" s="1"/>
  <c r="AJ214" i="53" s="1"/>
  <c r="AL214" i="53" s="1"/>
  <c r="H218" i="53"/>
  <c r="O218" i="53" s="1"/>
  <c r="AJ218" i="53" s="1"/>
  <c r="AL218" i="53" s="1"/>
  <c r="AH227" i="53"/>
  <c r="AH231" i="53"/>
  <c r="AF216" i="53"/>
  <c r="AD218" i="53"/>
  <c r="AE218" i="53" s="1"/>
  <c r="O219" i="53"/>
  <c r="AC219" i="53"/>
  <c r="AG219" i="53"/>
  <c r="AH219" i="53" s="1"/>
  <c r="F220" i="53"/>
  <c r="O220" i="53" s="1"/>
  <c r="AF220" i="53"/>
  <c r="H222" i="53"/>
  <c r="O222" i="53" s="1"/>
  <c r="AJ222" i="53" s="1"/>
  <c r="AL222" i="53" s="1"/>
  <c r="AD222" i="53"/>
  <c r="AE222" i="53" s="1"/>
  <c r="AC224" i="53"/>
  <c r="AJ224" i="53" s="1"/>
  <c r="AL224" i="53" s="1"/>
  <c r="AG224" i="53"/>
  <c r="O225" i="53"/>
  <c r="AC225" i="53"/>
  <c r="AG225" i="53"/>
  <c r="AH225" i="53" s="1"/>
  <c r="F226" i="53"/>
  <c r="O226" i="53" s="1"/>
  <c r="AF226" i="53"/>
  <c r="AH226" i="53" s="1"/>
  <c r="AD228" i="53"/>
  <c r="AC229" i="53"/>
  <c r="AG229" i="53"/>
  <c r="AH229" i="53" s="1"/>
  <c r="F230" i="53"/>
  <c r="O230" i="53" s="1"/>
  <c r="AF230" i="53"/>
  <c r="P232" i="53"/>
  <c r="AD232" i="53"/>
  <c r="AE232" i="53" s="1"/>
  <c r="O233" i="53"/>
  <c r="AC233" i="53"/>
  <c r="AG233" i="53"/>
  <c r="AH233" i="53" s="1"/>
  <c r="F234" i="53"/>
  <c r="O234" i="53" s="1"/>
  <c r="AF234" i="53"/>
  <c r="AD235" i="53"/>
  <c r="O236" i="53"/>
  <c r="AC236" i="53"/>
  <c r="AG236" i="53"/>
  <c r="AH236" i="53" s="1"/>
  <c r="F237" i="53"/>
  <c r="O237" i="53" s="1"/>
  <c r="AF237" i="53"/>
  <c r="AD239" i="53"/>
  <c r="AE239" i="53" s="1"/>
  <c r="O240" i="53"/>
  <c r="AC240" i="53"/>
  <c r="AG240" i="53"/>
  <c r="AH240" i="53" s="1"/>
  <c r="F241" i="53"/>
  <c r="O241" i="53" s="1"/>
  <c r="AF241" i="53"/>
  <c r="AF242" i="53"/>
  <c r="F243" i="53"/>
  <c r="O243" i="53" s="1"/>
  <c r="AJ243" i="53" s="1"/>
  <c r="AL243" i="53" s="1"/>
  <c r="AF243" i="53"/>
  <c r="AH243" i="53" s="1"/>
  <c r="F244" i="53"/>
  <c r="O244" i="53" s="1"/>
  <c r="AJ244" i="53" s="1"/>
  <c r="AL244" i="53" s="1"/>
  <c r="AG244" i="53"/>
  <c r="AH244" i="53" s="1"/>
  <c r="O245" i="53"/>
  <c r="AC245" i="53"/>
  <c r="AG245" i="53"/>
  <c r="AH245" i="53" s="1"/>
  <c r="F246" i="53"/>
  <c r="O246" i="53" s="1"/>
  <c r="AF246" i="53"/>
  <c r="AG250" i="53"/>
  <c r="AC250" i="53"/>
  <c r="AG252" i="53"/>
  <c r="AC252" i="53"/>
  <c r="AC216" i="53"/>
  <c r="AG216" i="53"/>
  <c r="F217" i="53"/>
  <c r="AD219" i="53"/>
  <c r="AC220" i="53"/>
  <c r="AE220" i="53" s="1"/>
  <c r="AG220" i="53"/>
  <c r="F221" i="53"/>
  <c r="AD224" i="53"/>
  <c r="AE224" i="53" s="1"/>
  <c r="AD225" i="53"/>
  <c r="AC226" i="53"/>
  <c r="AE226" i="53" s="1"/>
  <c r="F227" i="53"/>
  <c r="AD229" i="53"/>
  <c r="AE229" i="53" s="1"/>
  <c r="AC230" i="53"/>
  <c r="AE230" i="53" s="1"/>
  <c r="AG230" i="53"/>
  <c r="F231" i="53"/>
  <c r="AD233" i="53"/>
  <c r="AC234" i="53"/>
  <c r="AE234" i="53" s="1"/>
  <c r="AG234" i="53"/>
  <c r="F235" i="53"/>
  <c r="O235" i="53" s="1"/>
  <c r="AD236" i="53"/>
  <c r="AC237" i="53"/>
  <c r="AE237" i="53" s="1"/>
  <c r="AG237" i="53"/>
  <c r="F238" i="53"/>
  <c r="AF238" i="53"/>
  <c r="AD240" i="53"/>
  <c r="AE240" i="53" s="1"/>
  <c r="AC241" i="53"/>
  <c r="AE241" i="53" s="1"/>
  <c r="AG241" i="53"/>
  <c r="AC242" i="53"/>
  <c r="AE242" i="53" s="1"/>
  <c r="AG242" i="53"/>
  <c r="AH242" i="53" s="1"/>
  <c r="AD245" i="53"/>
  <c r="AC246" i="53"/>
  <c r="AE246" i="53" s="1"/>
  <c r="AG246" i="53"/>
  <c r="AH246" i="53" s="1"/>
  <c r="AG249" i="53"/>
  <c r="AH249" i="53" s="1"/>
  <c r="AC249" i="53"/>
  <c r="AJ249" i="53" s="1"/>
  <c r="AL249" i="53" s="1"/>
  <c r="AD250" i="53"/>
  <c r="AG251" i="53"/>
  <c r="AH251" i="53" s="1"/>
  <c r="AD252" i="53"/>
  <c r="AH280" i="53"/>
  <c r="AC238" i="53"/>
  <c r="AE238" i="53" s="1"/>
  <c r="F239" i="53"/>
  <c r="O239" i="53" s="1"/>
  <c r="AJ239" i="53" s="1"/>
  <c r="AL239" i="53" s="1"/>
  <c r="O250" i="53"/>
  <c r="AF250" i="53"/>
  <c r="O252" i="53"/>
  <c r="AF252" i="53"/>
  <c r="F253" i="53"/>
  <c r="O253" i="53" s="1"/>
  <c r="AF224" i="53"/>
  <c r="F247" i="53"/>
  <c r="O247" i="53" s="1"/>
  <c r="F251" i="53"/>
  <c r="O251" i="53" s="1"/>
  <c r="P252" i="53"/>
  <c r="AD253" i="53"/>
  <c r="AE253" i="53" s="1"/>
  <c r="O254" i="53"/>
  <c r="AC254" i="53"/>
  <c r="AG254" i="53"/>
  <c r="AH254" i="53" s="1"/>
  <c r="F255" i="53"/>
  <c r="O255" i="53" s="1"/>
  <c r="AJ255" i="53" s="1"/>
  <c r="AL255" i="53" s="1"/>
  <c r="AD257" i="53"/>
  <c r="AE257" i="53" s="1"/>
  <c r="O258" i="53"/>
  <c r="AC258" i="53"/>
  <c r="AG258" i="53"/>
  <c r="AH258" i="53" s="1"/>
  <c r="F259" i="53"/>
  <c r="O259" i="53" s="1"/>
  <c r="AJ259" i="53" s="1"/>
  <c r="AL259" i="53" s="1"/>
  <c r="AD261" i="53"/>
  <c r="O262" i="53"/>
  <c r="AC262" i="53"/>
  <c r="AG262" i="53"/>
  <c r="AH262" i="53" s="1"/>
  <c r="F263" i="53"/>
  <c r="O263" i="53" s="1"/>
  <c r="AD265" i="53"/>
  <c r="AE265" i="53" s="1"/>
  <c r="O266" i="53"/>
  <c r="AC266" i="53"/>
  <c r="AG266" i="53"/>
  <c r="AH266" i="53" s="1"/>
  <c r="F267" i="53"/>
  <c r="O267" i="53" s="1"/>
  <c r="AJ267" i="53" s="1"/>
  <c r="AL267" i="53" s="1"/>
  <c r="AD269" i="53"/>
  <c r="AE269" i="53" s="1"/>
  <c r="O270" i="53"/>
  <c r="AC270" i="53"/>
  <c r="AG270" i="53"/>
  <c r="AH270" i="53" s="1"/>
  <c r="F271" i="53"/>
  <c r="O271" i="53" s="1"/>
  <c r="AJ271" i="53" s="1"/>
  <c r="AL271" i="53" s="1"/>
  <c r="AD273" i="53"/>
  <c r="AC274" i="53"/>
  <c r="AJ274" i="53" s="1"/>
  <c r="AL274" i="53" s="1"/>
  <c r="AG274" i="53"/>
  <c r="AH274" i="53" s="1"/>
  <c r="O275" i="53"/>
  <c r="AC275" i="53"/>
  <c r="AG275" i="53"/>
  <c r="AH275" i="53" s="1"/>
  <c r="AF277" i="53"/>
  <c r="F278" i="53"/>
  <c r="O278" i="53" s="1"/>
  <c r="AD280" i="53"/>
  <c r="O281" i="53"/>
  <c r="AC281" i="53"/>
  <c r="AG281" i="53"/>
  <c r="AH281" i="53" s="1"/>
  <c r="F282" i="53"/>
  <c r="O282" i="53" s="1"/>
  <c r="AC282" i="53"/>
  <c r="P283" i="53"/>
  <c r="O283" i="53"/>
  <c r="AG283" i="53"/>
  <c r="AH283" i="53" s="1"/>
  <c r="AD284" i="53"/>
  <c r="AG284" i="53"/>
  <c r="AH284" i="53" s="1"/>
  <c r="AC284" i="53"/>
  <c r="P254" i="53"/>
  <c r="AD254" i="53"/>
  <c r="AE254" i="53" s="1"/>
  <c r="AG255" i="53"/>
  <c r="AH255" i="53" s="1"/>
  <c r="AF256" i="53"/>
  <c r="P258" i="53"/>
  <c r="AD258" i="53"/>
  <c r="AG259" i="53"/>
  <c r="AH259" i="53" s="1"/>
  <c r="AF260" i="53"/>
  <c r="P262" i="53"/>
  <c r="AD262" i="53"/>
  <c r="AG263" i="53"/>
  <c r="AH263" i="53" s="1"/>
  <c r="AF264" i="53"/>
  <c r="P266" i="53"/>
  <c r="AD266" i="53"/>
  <c r="AG267" i="53"/>
  <c r="AH267" i="53" s="1"/>
  <c r="AF268" i="53"/>
  <c r="AH268" i="53" s="1"/>
  <c r="P270" i="53"/>
  <c r="AD270" i="53"/>
  <c r="AG271" i="53"/>
  <c r="AH271" i="53" s="1"/>
  <c r="AF272" i="53"/>
  <c r="AD274" i="53"/>
  <c r="AE274" i="53" s="1"/>
  <c r="P275" i="53"/>
  <c r="AD275" i="53"/>
  <c r="AG277" i="53"/>
  <c r="AG278" i="53"/>
  <c r="AH278" i="53" s="1"/>
  <c r="AF279" i="53"/>
  <c r="AH279" i="53" s="1"/>
  <c r="P281" i="53"/>
  <c r="AD281" i="53"/>
  <c r="AD282" i="53"/>
  <c r="O256" i="53"/>
  <c r="AC256" i="53"/>
  <c r="AG256" i="53"/>
  <c r="F257" i="53"/>
  <c r="O257" i="53" s="1"/>
  <c r="AJ257" i="53" s="1"/>
  <c r="AL257" i="53" s="1"/>
  <c r="O260" i="53"/>
  <c r="AC260" i="53"/>
  <c r="AG260" i="53"/>
  <c r="F261" i="53"/>
  <c r="O261" i="53" s="1"/>
  <c r="AJ261" i="53" s="1"/>
  <c r="AL261" i="53" s="1"/>
  <c r="O264" i="53"/>
  <c r="AC264" i="53"/>
  <c r="AE264" i="53" s="1"/>
  <c r="AG264" i="53"/>
  <c r="AH264" i="53" s="1"/>
  <c r="F265" i="53"/>
  <c r="O265" i="53" s="1"/>
  <c r="AJ265" i="53" s="1"/>
  <c r="AL265" i="53" s="1"/>
  <c r="AC268" i="53"/>
  <c r="AE268" i="53" s="1"/>
  <c r="F269" i="53"/>
  <c r="O269" i="53" s="1"/>
  <c r="AJ269" i="53" s="1"/>
  <c r="AL269" i="53" s="1"/>
  <c r="AC272" i="53"/>
  <c r="AE272" i="53" s="1"/>
  <c r="F273" i="53"/>
  <c r="O273" i="53" s="1"/>
  <c r="AC279" i="53"/>
  <c r="AE279" i="53" s="1"/>
  <c r="F280" i="53"/>
  <c r="O280" i="53" s="1"/>
  <c r="AF282" i="53"/>
  <c r="AC283" i="53"/>
  <c r="AE283" i="53" s="1"/>
  <c r="F285" i="53"/>
  <c r="O285" i="53" s="1"/>
  <c r="O295" i="53"/>
  <c r="AF288" i="53"/>
  <c r="AD290" i="53"/>
  <c r="AC291" i="53"/>
  <c r="AG291" i="53"/>
  <c r="AH291" i="53" s="1"/>
  <c r="AF292" i="53"/>
  <c r="AD294" i="53"/>
  <c r="AD295" i="53"/>
  <c r="F300" i="53"/>
  <c r="O300" i="53" s="1"/>
  <c r="O327" i="53"/>
  <c r="AF285" i="53"/>
  <c r="AD287" i="53"/>
  <c r="AC288" i="53"/>
  <c r="AE288" i="53" s="1"/>
  <c r="AG288" i="53"/>
  <c r="AH288" i="53" s="1"/>
  <c r="F289" i="53"/>
  <c r="O289" i="53" s="1"/>
  <c r="AF289" i="53"/>
  <c r="AD291" i="53"/>
  <c r="AC292" i="53"/>
  <c r="AG292" i="53"/>
  <c r="F293" i="53"/>
  <c r="O293" i="53" s="1"/>
  <c r="AF293" i="53"/>
  <c r="P295" i="53"/>
  <c r="F297" i="53"/>
  <c r="O297" i="53" s="1"/>
  <c r="P299" i="53"/>
  <c r="AD299" i="53"/>
  <c r="AG299" i="53"/>
  <c r="AH299" i="53" s="1"/>
  <c r="AC299" i="53"/>
  <c r="P303" i="53"/>
  <c r="P315" i="53"/>
  <c r="P317" i="53"/>
  <c r="O324" i="53"/>
  <c r="AC285" i="53"/>
  <c r="AG285" i="53"/>
  <c r="F286" i="53"/>
  <c r="AF286" i="53"/>
  <c r="AC289" i="53"/>
  <c r="AG289" i="53"/>
  <c r="AH289" i="53" s="1"/>
  <c r="F290" i="53"/>
  <c r="O290" i="53" s="1"/>
  <c r="AF290" i="53"/>
  <c r="AH290" i="53" s="1"/>
  <c r="AC293" i="53"/>
  <c r="AE293" i="53" s="1"/>
  <c r="AG293" i="53"/>
  <c r="F294" i="53"/>
  <c r="O294" i="53" s="1"/>
  <c r="AF294" i="53"/>
  <c r="AH294" i="53" s="1"/>
  <c r="AF295" i="53"/>
  <c r="AH295" i="53" s="1"/>
  <c r="F296" i="53"/>
  <c r="O296" i="53" s="1"/>
  <c r="O299" i="53"/>
  <c r="AC286" i="53"/>
  <c r="AE286" i="53" s="1"/>
  <c r="F287" i="53"/>
  <c r="O287" i="53" s="1"/>
  <c r="AC290" i="53"/>
  <c r="F291" i="53"/>
  <c r="O291" i="53" s="1"/>
  <c r="AJ291" i="53" s="1"/>
  <c r="AL291" i="53" s="1"/>
  <c r="AC294" i="53"/>
  <c r="AC295" i="53"/>
  <c r="AD296" i="53"/>
  <c r="AG296" i="53"/>
  <c r="AH296" i="53" s="1"/>
  <c r="AC296" i="53"/>
  <c r="P307" i="53"/>
  <c r="P313" i="53"/>
  <c r="P319" i="53"/>
  <c r="O325" i="53"/>
  <c r="AG302" i="53"/>
  <c r="AH302" i="53" s="1"/>
  <c r="AF303" i="53"/>
  <c r="AG306" i="53"/>
  <c r="AH306" i="53" s="1"/>
  <c r="P324" i="53"/>
  <c r="F328" i="53"/>
  <c r="O328" i="53" s="1"/>
  <c r="O345" i="53"/>
  <c r="P345" i="53"/>
  <c r="AF300" i="53"/>
  <c r="AC303" i="53"/>
  <c r="AG303" i="53"/>
  <c r="F304" i="53"/>
  <c r="O304" i="53" s="1"/>
  <c r="AF304" i="53"/>
  <c r="O307" i="53"/>
  <c r="AJ307" i="53" s="1"/>
  <c r="AL307" i="53" s="1"/>
  <c r="F308" i="53"/>
  <c r="O308" i="53" s="1"/>
  <c r="P326" i="53"/>
  <c r="O339" i="53"/>
  <c r="O343" i="53"/>
  <c r="O359" i="53"/>
  <c r="P359" i="53"/>
  <c r="AF297" i="53"/>
  <c r="AC300" i="53"/>
  <c r="AG300" i="53"/>
  <c r="F301" i="53"/>
  <c r="AC304" i="53"/>
  <c r="AE304" i="53" s="1"/>
  <c r="AG304" i="53"/>
  <c r="F305" i="53"/>
  <c r="O305" i="53" s="1"/>
  <c r="AF305" i="53"/>
  <c r="AH305" i="53" s="1"/>
  <c r="O311" i="53"/>
  <c r="F312" i="53"/>
  <c r="O312" i="53" s="1"/>
  <c r="O315" i="53"/>
  <c r="F316" i="53"/>
  <c r="O316" i="53" s="1"/>
  <c r="O319" i="53"/>
  <c r="P322" i="53"/>
  <c r="F323" i="53"/>
  <c r="O323" i="53" s="1"/>
  <c r="P325" i="53"/>
  <c r="P335" i="53"/>
  <c r="O335" i="53"/>
  <c r="O357" i="53"/>
  <c r="P357" i="53"/>
  <c r="AC297" i="53"/>
  <c r="AE297" i="53" s="1"/>
  <c r="F298" i="53"/>
  <c r="F302" i="53"/>
  <c r="AC305" i="53"/>
  <c r="F306" i="53"/>
  <c r="P327" i="53"/>
  <c r="F330" i="53"/>
  <c r="O330" i="53" s="1"/>
  <c r="P333" i="53"/>
  <c r="O334" i="53"/>
  <c r="P337" i="53"/>
  <c r="O341" i="53"/>
  <c r="P346" i="53"/>
  <c r="O347" i="53"/>
  <c r="P347" i="53"/>
  <c r="F329" i="53"/>
  <c r="O329" i="53" s="1"/>
  <c r="F338" i="53"/>
  <c r="O338" i="53" s="1"/>
  <c r="P339" i="53"/>
  <c r="F340" i="53"/>
  <c r="O340" i="53" s="1"/>
  <c r="P341" i="53"/>
  <c r="P343" i="53"/>
  <c r="P366" i="53"/>
  <c r="AF367" i="53"/>
  <c r="AH367" i="53" s="1"/>
  <c r="AD384" i="53"/>
  <c r="AG385" i="53"/>
  <c r="AH385" i="53" s="1"/>
  <c r="F350" i="53"/>
  <c r="O350" i="53" s="1"/>
  <c r="H351" i="53"/>
  <c r="O351" i="53" s="1"/>
  <c r="F352" i="53"/>
  <c r="O352" i="53" s="1"/>
  <c r="H353" i="53"/>
  <c r="O353" i="53" s="1"/>
  <c r="F361" i="53"/>
  <c r="O361" i="53" s="1"/>
  <c r="H362" i="53"/>
  <c r="O362" i="53" s="1"/>
  <c r="F363" i="53"/>
  <c r="O363" i="53" s="1"/>
  <c r="AC367" i="53"/>
  <c r="AJ367" i="53" s="1"/>
  <c r="AL367" i="53" s="1"/>
  <c r="P369" i="53"/>
  <c r="F372" i="53"/>
  <c r="O372" i="53" s="1"/>
  <c r="AJ372" i="53" s="1"/>
  <c r="AL372" i="53" s="1"/>
  <c r="F373" i="53"/>
  <c r="AG374" i="53"/>
  <c r="AH374" i="53" s="1"/>
  <c r="AD377" i="53"/>
  <c r="F378" i="53"/>
  <c r="AD381" i="53"/>
  <c r="AG381" i="53"/>
  <c r="AH381" i="53" s="1"/>
  <c r="AC381" i="53"/>
  <c r="AJ381" i="53" s="1"/>
  <c r="AL381" i="53" s="1"/>
  <c r="F383" i="53"/>
  <c r="O383" i="53" s="1"/>
  <c r="AD386" i="53"/>
  <c r="AC387" i="53"/>
  <c r="F390" i="53"/>
  <c r="O390" i="53" s="1"/>
  <c r="AD367" i="53"/>
  <c r="F368" i="53"/>
  <c r="O368" i="53" s="1"/>
  <c r="P382" i="53"/>
  <c r="AG383" i="53"/>
  <c r="AC385" i="53"/>
  <c r="AJ385" i="53" s="1"/>
  <c r="AL385" i="53" s="1"/>
  <c r="H386" i="53"/>
  <c r="O386" i="53" s="1"/>
  <c r="AF387" i="53"/>
  <c r="AD390" i="53"/>
  <c r="AG390" i="53"/>
  <c r="AH390" i="53" s="1"/>
  <c r="AC390" i="53"/>
  <c r="U392" i="53"/>
  <c r="AG369" i="53"/>
  <c r="AH369" i="53" s="1"/>
  <c r="F375" i="53"/>
  <c r="O375" i="53" s="1"/>
  <c r="O382" i="53"/>
  <c r="AD382" i="53"/>
  <c r="AG382" i="53"/>
  <c r="AH382" i="53" s="1"/>
  <c r="AC382" i="53"/>
  <c r="AD389" i="53"/>
  <c r="AG389" i="53"/>
  <c r="AH389" i="53" s="1"/>
  <c r="AC389" i="53"/>
  <c r="AJ389" i="53" s="1"/>
  <c r="AL389" i="53" s="1"/>
  <c r="AC369" i="53"/>
  <c r="AF375" i="53"/>
  <c r="AH375" i="53" s="1"/>
  <c r="AF383" i="53"/>
  <c r="AC375" i="53"/>
  <c r="AE375" i="53" s="1"/>
  <c r="F379" i="53"/>
  <c r="AC383" i="53"/>
  <c r="AE383" i="53" s="1"/>
  <c r="F384" i="53"/>
  <c r="P409" i="52"/>
  <c r="N409" i="52"/>
  <c r="L409" i="52"/>
  <c r="J409" i="52"/>
  <c r="H409" i="52"/>
  <c r="P408" i="52"/>
  <c r="N408" i="52"/>
  <c r="L408" i="52"/>
  <c r="J408" i="52"/>
  <c r="H408" i="52"/>
  <c r="P407" i="52"/>
  <c r="N407" i="52"/>
  <c r="L407" i="52"/>
  <c r="J407" i="52"/>
  <c r="H407" i="52"/>
  <c r="AF406" i="52"/>
  <c r="P406" i="52"/>
  <c r="N406" i="52"/>
  <c r="L406" i="52"/>
  <c r="J406" i="52"/>
  <c r="H406" i="52"/>
  <c r="P405" i="52"/>
  <c r="N405" i="52"/>
  <c r="L405" i="52"/>
  <c r="J405" i="52"/>
  <c r="H405" i="52"/>
  <c r="P404" i="52"/>
  <c r="N404" i="52"/>
  <c r="L404" i="52"/>
  <c r="J404" i="52"/>
  <c r="H404" i="52"/>
  <c r="P403" i="52"/>
  <c r="N403" i="52"/>
  <c r="L403" i="52"/>
  <c r="J403" i="52"/>
  <c r="H403" i="52"/>
  <c r="P402" i="52"/>
  <c r="N402" i="52"/>
  <c r="L402" i="52"/>
  <c r="J402" i="52"/>
  <c r="H402" i="52"/>
  <c r="Q400" i="52"/>
  <c r="Q391" i="52"/>
  <c r="O391" i="52"/>
  <c r="M391" i="52"/>
  <c r="K391" i="52"/>
  <c r="I391" i="52"/>
  <c r="Q390" i="52"/>
  <c r="O390" i="52"/>
  <c r="M390" i="52"/>
  <c r="K390" i="52"/>
  <c r="I390" i="52"/>
  <c r="U390" i="52" s="1"/>
  <c r="Q389" i="52"/>
  <c r="O389" i="52"/>
  <c r="M389" i="52"/>
  <c r="K389" i="52"/>
  <c r="I389" i="52"/>
  <c r="Q388" i="52"/>
  <c r="O388" i="52"/>
  <c r="M388" i="52"/>
  <c r="K388" i="52"/>
  <c r="I388" i="52"/>
  <c r="U388" i="52" s="1"/>
  <c r="Q387" i="52"/>
  <c r="O387" i="52"/>
  <c r="M387" i="52"/>
  <c r="K387" i="52"/>
  <c r="I387" i="52"/>
  <c r="Q386" i="52"/>
  <c r="O386" i="52"/>
  <c r="M386" i="52"/>
  <c r="K386" i="52"/>
  <c r="I386" i="52"/>
  <c r="Q385" i="52"/>
  <c r="O385" i="52"/>
  <c r="M385" i="52"/>
  <c r="K385" i="52"/>
  <c r="I385" i="52"/>
  <c r="R385" i="52" s="1"/>
  <c r="Y385" i="52" s="1"/>
  <c r="AA385" i="52" s="1"/>
  <c r="S383" i="52"/>
  <c r="R383" i="52"/>
  <c r="Q383" i="52"/>
  <c r="Q382" i="52"/>
  <c r="O382" i="52"/>
  <c r="M382" i="52"/>
  <c r="R382" i="52" s="1"/>
  <c r="Q381" i="52"/>
  <c r="O381" i="52"/>
  <c r="M381" i="52"/>
  <c r="K381" i="52"/>
  <c r="I381" i="52"/>
  <c r="Q379" i="52"/>
  <c r="O379" i="52"/>
  <c r="M379" i="52"/>
  <c r="K379" i="52"/>
  <c r="I379" i="52"/>
  <c r="U379" i="52" s="1"/>
  <c r="Q378" i="52"/>
  <c r="O378" i="52"/>
  <c r="M378" i="52"/>
  <c r="K378" i="52"/>
  <c r="I378" i="52"/>
  <c r="R378" i="52" s="1"/>
  <c r="Y378" i="52" s="1"/>
  <c r="AA378" i="52" s="1"/>
  <c r="Q377" i="52"/>
  <c r="O377" i="52"/>
  <c r="R377" i="52" s="1"/>
  <c r="Q376" i="52"/>
  <c r="O376" i="52"/>
  <c r="R376" i="52" s="1"/>
  <c r="Q375" i="52"/>
  <c r="O375" i="52"/>
  <c r="O373" i="52"/>
  <c r="M373" i="52"/>
  <c r="K373" i="52"/>
  <c r="I373" i="52"/>
  <c r="Q371" i="52"/>
  <c r="O371" i="52"/>
  <c r="M371" i="52"/>
  <c r="K371" i="52"/>
  <c r="I371" i="52"/>
  <c r="R371" i="52" s="1"/>
  <c r="Y371" i="52" s="1"/>
  <c r="AA371" i="52" s="1"/>
  <c r="Q304" i="52"/>
  <c r="O304" i="52"/>
  <c r="M304" i="52"/>
  <c r="K304" i="52"/>
  <c r="I304" i="52"/>
  <c r="Q303" i="52"/>
  <c r="O303" i="52"/>
  <c r="M303" i="52"/>
  <c r="K303" i="52"/>
  <c r="I303" i="52"/>
  <c r="U303" i="52" s="1"/>
  <c r="Q302" i="52"/>
  <c r="O302" i="52"/>
  <c r="M302" i="52"/>
  <c r="K302" i="52"/>
  <c r="I302" i="52"/>
  <c r="U302" i="52" s="1"/>
  <c r="Q307" i="52"/>
  <c r="O307" i="52"/>
  <c r="M307" i="52"/>
  <c r="K307" i="52"/>
  <c r="I307" i="52"/>
  <c r="U307" i="52" s="1"/>
  <c r="Q301" i="52"/>
  <c r="O301" i="52"/>
  <c r="M301" i="52"/>
  <c r="K301" i="52"/>
  <c r="I301" i="52"/>
  <c r="R301" i="52" s="1"/>
  <c r="Q300" i="52"/>
  <c r="O300" i="52"/>
  <c r="M300" i="52"/>
  <c r="K300" i="52"/>
  <c r="I300" i="52"/>
  <c r="Q299" i="52"/>
  <c r="O299" i="52"/>
  <c r="M299" i="52"/>
  <c r="K299" i="52"/>
  <c r="I299" i="52"/>
  <c r="R299" i="52" s="1"/>
  <c r="Q298" i="52"/>
  <c r="O298" i="52"/>
  <c r="M298" i="52"/>
  <c r="K298" i="52"/>
  <c r="I298" i="52"/>
  <c r="Q297" i="52"/>
  <c r="O297" i="52"/>
  <c r="M297" i="52"/>
  <c r="K297" i="52"/>
  <c r="I297" i="52"/>
  <c r="U297" i="52" s="1"/>
  <c r="Q296" i="52"/>
  <c r="O296" i="52"/>
  <c r="M296" i="52"/>
  <c r="K296" i="52"/>
  <c r="I296" i="52"/>
  <c r="U296" i="52" s="1"/>
  <c r="Q295" i="52"/>
  <c r="O295" i="52"/>
  <c r="M295" i="52"/>
  <c r="K295" i="52"/>
  <c r="I295" i="52"/>
  <c r="U295" i="52" s="1"/>
  <c r="Q294" i="52"/>
  <c r="O294" i="52"/>
  <c r="M294" i="52"/>
  <c r="K294" i="52"/>
  <c r="I294" i="52"/>
  <c r="U294" i="52" s="1"/>
  <c r="Q293" i="52"/>
  <c r="O293" i="52"/>
  <c r="M293" i="52"/>
  <c r="K293" i="52"/>
  <c r="Q292" i="52"/>
  <c r="O292" i="52"/>
  <c r="M292" i="52"/>
  <c r="K292" i="52"/>
  <c r="I292" i="52"/>
  <c r="Q291" i="52"/>
  <c r="O291" i="52"/>
  <c r="M291" i="52"/>
  <c r="K291" i="52"/>
  <c r="I291" i="52"/>
  <c r="Q290" i="52"/>
  <c r="O290" i="52"/>
  <c r="M290" i="52"/>
  <c r="K290" i="52"/>
  <c r="I290" i="52"/>
  <c r="Q289" i="52"/>
  <c r="O289" i="52"/>
  <c r="M289" i="52"/>
  <c r="K289" i="52"/>
  <c r="I289" i="52"/>
  <c r="U289" i="52" s="1"/>
  <c r="Q288" i="52"/>
  <c r="O288" i="52"/>
  <c r="M288" i="52"/>
  <c r="K288" i="52"/>
  <c r="I288" i="52"/>
  <c r="Q287" i="52"/>
  <c r="O287" i="52"/>
  <c r="M287" i="52"/>
  <c r="K287" i="52"/>
  <c r="I287" i="52"/>
  <c r="Q286" i="52"/>
  <c r="O286" i="52"/>
  <c r="M286" i="52"/>
  <c r="K286" i="52"/>
  <c r="I286" i="52"/>
  <c r="Q285" i="52"/>
  <c r="O285" i="52"/>
  <c r="M285" i="52"/>
  <c r="K285" i="52"/>
  <c r="I285" i="52"/>
  <c r="U285" i="52" s="1"/>
  <c r="Q284" i="52"/>
  <c r="O284" i="52"/>
  <c r="M284" i="52"/>
  <c r="K284" i="52"/>
  <c r="I284" i="52"/>
  <c r="U284" i="52" s="1"/>
  <c r="Q283" i="52"/>
  <c r="O283" i="52"/>
  <c r="M283" i="52"/>
  <c r="K283" i="52"/>
  <c r="I283" i="52"/>
  <c r="R283" i="52" s="1"/>
  <c r="Q282" i="52"/>
  <c r="O282" i="52"/>
  <c r="M282" i="52"/>
  <c r="K282" i="52"/>
  <c r="I282" i="52"/>
  <c r="Q281" i="52"/>
  <c r="O281" i="52"/>
  <c r="M281" i="52"/>
  <c r="K281" i="52"/>
  <c r="I281" i="52"/>
  <c r="Q306" i="52"/>
  <c r="O306" i="52"/>
  <c r="M306" i="52"/>
  <c r="K306" i="52"/>
  <c r="I306" i="52"/>
  <c r="U306" i="52" s="1"/>
  <c r="Q280" i="52"/>
  <c r="O280" i="52"/>
  <c r="M280" i="52"/>
  <c r="K280" i="52"/>
  <c r="I280" i="52"/>
  <c r="U280" i="52" s="1"/>
  <c r="Q279" i="52"/>
  <c r="O279" i="52"/>
  <c r="M279" i="52"/>
  <c r="K279" i="52"/>
  <c r="I279" i="52"/>
  <c r="Q278" i="52"/>
  <c r="O278" i="52"/>
  <c r="M278" i="52"/>
  <c r="K278" i="52"/>
  <c r="I278" i="52"/>
  <c r="U278" i="52" s="1"/>
  <c r="Q277" i="52"/>
  <c r="O277" i="52"/>
  <c r="M277" i="52"/>
  <c r="K277" i="52"/>
  <c r="I277" i="52"/>
  <c r="U277" i="52" s="1"/>
  <c r="Q276" i="52"/>
  <c r="O276" i="52"/>
  <c r="M276" i="52"/>
  <c r="K276" i="52"/>
  <c r="I276" i="52"/>
  <c r="U276" i="52" s="1"/>
  <c r="Q274" i="52"/>
  <c r="O274" i="52"/>
  <c r="M274" i="52"/>
  <c r="K274" i="52"/>
  <c r="I274" i="52"/>
  <c r="Q273" i="52"/>
  <c r="O273" i="52"/>
  <c r="M273" i="52"/>
  <c r="K273" i="52"/>
  <c r="I273" i="52"/>
  <c r="Q271" i="52"/>
  <c r="O271" i="52"/>
  <c r="M271" i="52"/>
  <c r="K271" i="52"/>
  <c r="I271" i="52"/>
  <c r="U271" i="52" s="1"/>
  <c r="Q270" i="52"/>
  <c r="O270" i="52"/>
  <c r="M270" i="52"/>
  <c r="K270" i="52"/>
  <c r="I270" i="52"/>
  <c r="R270" i="52" s="1"/>
  <c r="Q269" i="52"/>
  <c r="O269" i="52"/>
  <c r="M269" i="52"/>
  <c r="K269" i="52"/>
  <c r="I269" i="52"/>
  <c r="U269" i="52" s="1"/>
  <c r="Q268" i="52"/>
  <c r="O268" i="52"/>
  <c r="M268" i="52"/>
  <c r="K268" i="52"/>
  <c r="I268" i="52"/>
  <c r="U268" i="52" s="1"/>
  <c r="Q267" i="52"/>
  <c r="O267" i="52"/>
  <c r="M267" i="52"/>
  <c r="K267" i="52"/>
  <c r="I267" i="52"/>
  <c r="U267" i="52" s="1"/>
  <c r="Q266" i="52"/>
  <c r="O266" i="52"/>
  <c r="M266" i="52"/>
  <c r="K266" i="52"/>
  <c r="I266" i="52"/>
  <c r="R266" i="52" s="1"/>
  <c r="Q265" i="52"/>
  <c r="O265" i="52"/>
  <c r="M265" i="52"/>
  <c r="K265" i="52"/>
  <c r="I265" i="52"/>
  <c r="Q264" i="52"/>
  <c r="O264" i="52"/>
  <c r="M264" i="52"/>
  <c r="K264" i="52"/>
  <c r="I264" i="52"/>
  <c r="U264" i="52" s="1"/>
  <c r="Q263" i="52"/>
  <c r="O263" i="52"/>
  <c r="M263" i="52"/>
  <c r="K263" i="52"/>
  <c r="I263" i="52"/>
  <c r="U263" i="52" s="1"/>
  <c r="Q262" i="52"/>
  <c r="O262" i="52"/>
  <c r="M262" i="52"/>
  <c r="K262" i="52"/>
  <c r="I262" i="52"/>
  <c r="R262" i="52" s="1"/>
  <c r="Q261" i="52"/>
  <c r="O261" i="52"/>
  <c r="M261" i="52"/>
  <c r="K261" i="52"/>
  <c r="I261" i="52"/>
  <c r="Q260" i="52"/>
  <c r="O260" i="52"/>
  <c r="M260" i="52"/>
  <c r="K260" i="52"/>
  <c r="I260" i="52"/>
  <c r="U260" i="52" s="1"/>
  <c r="Q259" i="52"/>
  <c r="O259" i="52"/>
  <c r="M259" i="52"/>
  <c r="K259" i="52"/>
  <c r="I259" i="52"/>
  <c r="Q258" i="52"/>
  <c r="O258" i="52"/>
  <c r="M258" i="52"/>
  <c r="K258" i="52"/>
  <c r="I258" i="52"/>
  <c r="Q257" i="52"/>
  <c r="O257" i="52"/>
  <c r="M257" i="52"/>
  <c r="K257" i="52"/>
  <c r="I257" i="52"/>
  <c r="U257" i="52" s="1"/>
  <c r="Q256" i="52"/>
  <c r="O256" i="52"/>
  <c r="M256" i="52"/>
  <c r="K256" i="52"/>
  <c r="I256" i="52"/>
  <c r="U256" i="52" s="1"/>
  <c r="Q255" i="52"/>
  <c r="O255" i="52"/>
  <c r="M255" i="52"/>
  <c r="K255" i="52"/>
  <c r="I255" i="52"/>
  <c r="U255" i="52" s="1"/>
  <c r="Q254" i="52"/>
  <c r="O254" i="52"/>
  <c r="M254" i="52"/>
  <c r="K254" i="52"/>
  <c r="I254" i="52"/>
  <c r="U254" i="52" s="1"/>
  <c r="Q253" i="52"/>
  <c r="O253" i="52"/>
  <c r="M253" i="52"/>
  <c r="K253" i="52"/>
  <c r="I253" i="52"/>
  <c r="U253" i="52" s="1"/>
  <c r="Q252" i="52"/>
  <c r="O252" i="52"/>
  <c r="M252" i="52"/>
  <c r="K252" i="52"/>
  <c r="I252" i="52"/>
  <c r="U252" i="52" s="1"/>
  <c r="Q251" i="52"/>
  <c r="O251" i="52"/>
  <c r="M251" i="52"/>
  <c r="K251" i="52"/>
  <c r="I251" i="52"/>
  <c r="Q250" i="52"/>
  <c r="O250" i="52"/>
  <c r="M250" i="52"/>
  <c r="K250" i="52"/>
  <c r="I250" i="52"/>
  <c r="Q249" i="52"/>
  <c r="O249" i="52"/>
  <c r="M249" i="52"/>
  <c r="K249" i="52"/>
  <c r="I249" i="52"/>
  <c r="Q248" i="52"/>
  <c r="O248" i="52"/>
  <c r="M248" i="52"/>
  <c r="K248" i="52"/>
  <c r="I248" i="52"/>
  <c r="U248" i="52" s="1"/>
  <c r="Q247" i="52"/>
  <c r="O247" i="52"/>
  <c r="M247" i="52"/>
  <c r="K247" i="52"/>
  <c r="I247" i="52"/>
  <c r="U247" i="52" s="1"/>
  <c r="Q394" i="52"/>
  <c r="O394" i="52"/>
  <c r="Q245" i="52"/>
  <c r="O245" i="52"/>
  <c r="M245" i="52"/>
  <c r="R245" i="52" s="1"/>
  <c r="Q244" i="52"/>
  <c r="O244" i="52"/>
  <c r="M244" i="52"/>
  <c r="K244" i="52"/>
  <c r="U244" i="52" s="1"/>
  <c r="Q243" i="52"/>
  <c r="O243" i="52"/>
  <c r="M243" i="52"/>
  <c r="K243" i="52"/>
  <c r="I243" i="52"/>
  <c r="R243" i="52" s="1"/>
  <c r="Q242" i="52"/>
  <c r="O242" i="52"/>
  <c r="M242" i="52"/>
  <c r="K242" i="52"/>
  <c r="I242" i="52"/>
  <c r="Q241" i="52"/>
  <c r="O241" i="52"/>
  <c r="M241" i="52"/>
  <c r="K241" i="52"/>
  <c r="I241" i="52"/>
  <c r="U241" i="52" s="1"/>
  <c r="Q240" i="52"/>
  <c r="O240" i="52"/>
  <c r="M240" i="52"/>
  <c r="K240" i="52"/>
  <c r="I240" i="52"/>
  <c r="Q239" i="52"/>
  <c r="O239" i="52"/>
  <c r="M239" i="52"/>
  <c r="K239" i="52"/>
  <c r="I239" i="52"/>
  <c r="U239" i="52" s="1"/>
  <c r="Q238" i="52"/>
  <c r="O238" i="52"/>
  <c r="M238" i="52"/>
  <c r="K238" i="52"/>
  <c r="I238" i="52"/>
  <c r="U238" i="52" s="1"/>
  <c r="Q237" i="52"/>
  <c r="O237" i="52"/>
  <c r="M237" i="52"/>
  <c r="K237" i="52"/>
  <c r="I237" i="52"/>
  <c r="U237" i="52" s="1"/>
  <c r="Q236" i="52"/>
  <c r="O236" i="52"/>
  <c r="M236" i="52"/>
  <c r="K236" i="52"/>
  <c r="I236" i="52"/>
  <c r="U236" i="52" s="1"/>
  <c r="Q235" i="52"/>
  <c r="O235" i="52"/>
  <c r="M235" i="52"/>
  <c r="K235" i="52"/>
  <c r="I235" i="52"/>
  <c r="U235" i="52" s="1"/>
  <c r="Q234" i="52"/>
  <c r="O234" i="52"/>
  <c r="M234" i="52"/>
  <c r="K234" i="52"/>
  <c r="I234" i="52"/>
  <c r="Q233" i="52"/>
  <c r="O233" i="52"/>
  <c r="M233" i="52"/>
  <c r="K233" i="52"/>
  <c r="I233" i="52"/>
  <c r="Q232" i="52"/>
  <c r="O232" i="52"/>
  <c r="M232" i="52"/>
  <c r="K232" i="52"/>
  <c r="I232" i="52"/>
  <c r="Q231" i="52"/>
  <c r="O231" i="52"/>
  <c r="M231" i="52"/>
  <c r="K231" i="52"/>
  <c r="I231" i="52"/>
  <c r="U231" i="52" s="1"/>
  <c r="Q230" i="52"/>
  <c r="O230" i="52"/>
  <c r="M230" i="52"/>
  <c r="K230" i="52"/>
  <c r="I230" i="52"/>
  <c r="U230" i="52" s="1"/>
  <c r="Q229" i="52"/>
  <c r="O229" i="52"/>
  <c r="M229" i="52"/>
  <c r="K229" i="52"/>
  <c r="I229" i="52"/>
  <c r="Q228" i="52"/>
  <c r="O228" i="52"/>
  <c r="M228" i="52"/>
  <c r="K228" i="52"/>
  <c r="I228" i="52"/>
  <c r="U228" i="52" s="1"/>
  <c r="Q227" i="52"/>
  <c r="O227" i="52"/>
  <c r="M227" i="52"/>
  <c r="K227" i="52"/>
  <c r="I227" i="52"/>
  <c r="U227" i="52" s="1"/>
  <c r="Q226" i="52"/>
  <c r="O226" i="52"/>
  <c r="M226" i="52"/>
  <c r="K226" i="52"/>
  <c r="I226" i="52"/>
  <c r="U226" i="52" s="1"/>
  <c r="Q223" i="52"/>
  <c r="O223" i="52"/>
  <c r="M223" i="52"/>
  <c r="K223" i="52"/>
  <c r="I223" i="52"/>
  <c r="Q222" i="52"/>
  <c r="O222" i="52"/>
  <c r="M222" i="52"/>
  <c r="K222" i="52"/>
  <c r="I222" i="52"/>
  <c r="R222" i="52" s="1"/>
  <c r="Q221" i="52"/>
  <c r="O221" i="52"/>
  <c r="M221" i="52"/>
  <c r="K221" i="52"/>
  <c r="I221" i="52"/>
  <c r="U221" i="52" s="1"/>
  <c r="Q220" i="52"/>
  <c r="O220" i="52"/>
  <c r="M220" i="52"/>
  <c r="K220" i="52"/>
  <c r="I220" i="52"/>
  <c r="Q219" i="52"/>
  <c r="O219" i="52"/>
  <c r="M219" i="52"/>
  <c r="K219" i="52"/>
  <c r="I219" i="52"/>
  <c r="Q218" i="52"/>
  <c r="O218" i="52"/>
  <c r="M218" i="52"/>
  <c r="K218" i="52"/>
  <c r="I218" i="52"/>
  <c r="R218" i="52" s="1"/>
  <c r="Q217" i="52"/>
  <c r="O217" i="52"/>
  <c r="M217" i="52"/>
  <c r="K217" i="52"/>
  <c r="I217" i="52"/>
  <c r="Q216" i="52"/>
  <c r="O216" i="52"/>
  <c r="M216" i="52"/>
  <c r="K216" i="52"/>
  <c r="I216" i="52"/>
  <c r="Q215" i="52"/>
  <c r="O215" i="52"/>
  <c r="M215" i="52"/>
  <c r="K215" i="52"/>
  <c r="I215" i="52"/>
  <c r="Q214" i="52"/>
  <c r="O214" i="52"/>
  <c r="M214" i="52"/>
  <c r="K214" i="52"/>
  <c r="I214" i="52"/>
  <c r="R214" i="52" s="1"/>
  <c r="Q213" i="52"/>
  <c r="O213" i="52"/>
  <c r="M213" i="52"/>
  <c r="K213" i="52"/>
  <c r="I213" i="52"/>
  <c r="U213" i="52" s="1"/>
  <c r="Q212" i="52"/>
  <c r="O212" i="52"/>
  <c r="M212" i="52"/>
  <c r="K212" i="52"/>
  <c r="I212" i="52"/>
  <c r="Q211" i="52"/>
  <c r="O211" i="52"/>
  <c r="M211" i="52"/>
  <c r="K211" i="52"/>
  <c r="I211" i="52"/>
  <c r="U211" i="52" s="1"/>
  <c r="Q210" i="52"/>
  <c r="O210" i="52"/>
  <c r="M210" i="52"/>
  <c r="K210" i="52"/>
  <c r="I210" i="52"/>
  <c r="R210" i="52" s="1"/>
  <c r="Q209" i="52"/>
  <c r="O209" i="52"/>
  <c r="M209" i="52"/>
  <c r="K209" i="52"/>
  <c r="I209" i="52"/>
  <c r="U209" i="52" s="1"/>
  <c r="Q208" i="52"/>
  <c r="O208" i="52"/>
  <c r="M208" i="52"/>
  <c r="K208" i="52"/>
  <c r="I208" i="52"/>
  <c r="U208" i="52" s="1"/>
  <c r="Q207" i="52"/>
  <c r="O207" i="52"/>
  <c r="M207" i="52"/>
  <c r="K207" i="52"/>
  <c r="I207" i="52"/>
  <c r="Q206" i="52"/>
  <c r="O206" i="52"/>
  <c r="M206" i="52"/>
  <c r="K206" i="52"/>
  <c r="I206" i="52"/>
  <c r="Q205" i="52"/>
  <c r="O205" i="52"/>
  <c r="M205" i="52"/>
  <c r="K205" i="52"/>
  <c r="I205" i="52"/>
  <c r="U205" i="52" s="1"/>
  <c r="Q204" i="52"/>
  <c r="O204" i="52"/>
  <c r="M204" i="52"/>
  <c r="K204" i="52"/>
  <c r="I204" i="52"/>
  <c r="Q203" i="52"/>
  <c r="O203" i="52"/>
  <c r="M203" i="52"/>
  <c r="K203" i="52"/>
  <c r="I203" i="52"/>
  <c r="Q202" i="52"/>
  <c r="O202" i="52"/>
  <c r="M202" i="52"/>
  <c r="K202" i="52"/>
  <c r="I202" i="52"/>
  <c r="U202" i="52" s="1"/>
  <c r="Q201" i="52"/>
  <c r="O201" i="52"/>
  <c r="M201" i="52"/>
  <c r="K201" i="52"/>
  <c r="I201" i="52"/>
  <c r="U201" i="52" s="1"/>
  <c r="Q200" i="52"/>
  <c r="O200" i="52"/>
  <c r="M200" i="52"/>
  <c r="K200" i="52"/>
  <c r="I200" i="52"/>
  <c r="R200" i="52" s="1"/>
  <c r="Q199" i="52"/>
  <c r="O199" i="52"/>
  <c r="M199" i="52"/>
  <c r="K199" i="52"/>
  <c r="I199" i="52"/>
  <c r="Q198" i="52"/>
  <c r="O198" i="52"/>
  <c r="M198" i="52"/>
  <c r="K198" i="52"/>
  <c r="I198" i="52"/>
  <c r="Q196" i="52"/>
  <c r="O196" i="52"/>
  <c r="M196" i="52"/>
  <c r="R196" i="52" s="1"/>
  <c r="Y196" i="52" s="1"/>
  <c r="AA196" i="52" s="1"/>
  <c r="Q194" i="52"/>
  <c r="O194" i="52"/>
  <c r="M194" i="52"/>
  <c r="K194" i="52"/>
  <c r="I194" i="52"/>
  <c r="U194" i="52" s="1"/>
  <c r="Q193" i="52"/>
  <c r="O193" i="52"/>
  <c r="M193" i="52"/>
  <c r="K193" i="52"/>
  <c r="I193" i="52"/>
  <c r="U193" i="52" s="1"/>
  <c r="Q192" i="52"/>
  <c r="O192" i="52"/>
  <c r="M192" i="52"/>
  <c r="K192" i="52"/>
  <c r="I192" i="52"/>
  <c r="U192" i="52" s="1"/>
  <c r="Q191" i="52"/>
  <c r="O191" i="52"/>
  <c r="M191" i="52"/>
  <c r="K191" i="52"/>
  <c r="I191" i="52"/>
  <c r="Q190" i="52"/>
  <c r="O190" i="52"/>
  <c r="M190" i="52"/>
  <c r="K190" i="52"/>
  <c r="I190" i="52"/>
  <c r="Q189" i="52"/>
  <c r="O189" i="52"/>
  <c r="M189" i="52"/>
  <c r="K189" i="52"/>
  <c r="I189" i="52"/>
  <c r="Q188" i="52"/>
  <c r="O188" i="52"/>
  <c r="M188" i="52"/>
  <c r="K188" i="52"/>
  <c r="I188" i="52"/>
  <c r="Q187" i="52"/>
  <c r="O187" i="52"/>
  <c r="M187" i="52"/>
  <c r="K187" i="52"/>
  <c r="I187" i="52"/>
  <c r="U187" i="52" s="1"/>
  <c r="Q186" i="52"/>
  <c r="O186" i="52"/>
  <c r="M186" i="52"/>
  <c r="K186" i="52"/>
  <c r="I186" i="52"/>
  <c r="Q185" i="52"/>
  <c r="O185" i="52"/>
  <c r="M185" i="52"/>
  <c r="K185" i="52"/>
  <c r="I185" i="52"/>
  <c r="U185" i="52" s="1"/>
  <c r="Q184" i="52"/>
  <c r="O184" i="52"/>
  <c r="M184" i="52"/>
  <c r="K184" i="52"/>
  <c r="I184" i="52"/>
  <c r="R184" i="52" s="1"/>
  <c r="Q183" i="52"/>
  <c r="O183" i="52"/>
  <c r="M183" i="52"/>
  <c r="K183" i="52"/>
  <c r="I183" i="52"/>
  <c r="Q182" i="52"/>
  <c r="O182" i="52"/>
  <c r="M182" i="52"/>
  <c r="K182" i="52"/>
  <c r="I182" i="52"/>
  <c r="Q181" i="52"/>
  <c r="O181" i="52"/>
  <c r="M181" i="52"/>
  <c r="K181" i="52"/>
  <c r="I181" i="52"/>
  <c r="R181" i="52" s="1"/>
  <c r="Q179" i="52"/>
  <c r="O179" i="52"/>
  <c r="M179" i="52"/>
  <c r="K179" i="52"/>
  <c r="I179" i="52"/>
  <c r="U179" i="52" s="1"/>
  <c r="Q180" i="52"/>
  <c r="O180" i="52"/>
  <c r="M180" i="52"/>
  <c r="K180" i="52"/>
  <c r="I180" i="52"/>
  <c r="U180" i="52" s="1"/>
  <c r="Q178" i="52"/>
  <c r="O178" i="52"/>
  <c r="M178" i="52"/>
  <c r="K178" i="52"/>
  <c r="I178" i="52"/>
  <c r="U178" i="52" s="1"/>
  <c r="Q175" i="52"/>
  <c r="O175" i="52"/>
  <c r="M175" i="52"/>
  <c r="K175" i="52"/>
  <c r="I175" i="52"/>
  <c r="R175" i="52" s="1"/>
  <c r="Q174" i="52"/>
  <c r="O174" i="52"/>
  <c r="M174" i="52"/>
  <c r="K174" i="52"/>
  <c r="I174" i="52"/>
  <c r="U174" i="52" s="1"/>
  <c r="Q173" i="52"/>
  <c r="O173" i="52"/>
  <c r="M173" i="52"/>
  <c r="K173" i="52"/>
  <c r="I173" i="52"/>
  <c r="Q172" i="52"/>
  <c r="O172" i="52"/>
  <c r="M172" i="52"/>
  <c r="K172" i="52"/>
  <c r="I172" i="52"/>
  <c r="Q171" i="52"/>
  <c r="O171" i="52"/>
  <c r="M171" i="52"/>
  <c r="K171" i="52"/>
  <c r="I171" i="52"/>
  <c r="U171" i="52" s="1"/>
  <c r="Q393" i="52"/>
  <c r="O393" i="52"/>
  <c r="M393" i="52"/>
  <c r="K393" i="52"/>
  <c r="I393" i="52"/>
  <c r="K170" i="52"/>
  <c r="I170" i="52"/>
  <c r="Q169" i="52"/>
  <c r="O169" i="52"/>
  <c r="M169" i="52"/>
  <c r="K169" i="52"/>
  <c r="I169" i="52"/>
  <c r="U169" i="52" s="1"/>
  <c r="Q168" i="52"/>
  <c r="O168" i="52"/>
  <c r="M168" i="52"/>
  <c r="K168" i="52"/>
  <c r="I168" i="52"/>
  <c r="Q167" i="52"/>
  <c r="O167" i="52"/>
  <c r="M167" i="52"/>
  <c r="K167" i="52"/>
  <c r="I167" i="52"/>
  <c r="Q166" i="52"/>
  <c r="O166" i="52"/>
  <c r="M166" i="52"/>
  <c r="K166" i="52"/>
  <c r="I166" i="52"/>
  <c r="Q165" i="52"/>
  <c r="O165" i="52"/>
  <c r="M165" i="52"/>
  <c r="K165" i="52"/>
  <c r="I165" i="52"/>
  <c r="U165" i="52" s="1"/>
  <c r="Q164" i="52"/>
  <c r="O164" i="52"/>
  <c r="M164" i="52"/>
  <c r="K164" i="52"/>
  <c r="I164" i="52"/>
  <c r="Q163" i="52"/>
  <c r="O163" i="52"/>
  <c r="M163" i="52"/>
  <c r="K163" i="52"/>
  <c r="I163" i="52"/>
  <c r="U163" i="52" s="1"/>
  <c r="Q162" i="52"/>
  <c r="O162" i="52"/>
  <c r="M162" i="52"/>
  <c r="K162" i="52"/>
  <c r="I162" i="52"/>
  <c r="Q161" i="52"/>
  <c r="O161" i="52"/>
  <c r="M161" i="52"/>
  <c r="K161" i="52"/>
  <c r="I161" i="52"/>
  <c r="Q160" i="52"/>
  <c r="O160" i="52"/>
  <c r="M160" i="52"/>
  <c r="K160" i="52"/>
  <c r="I160" i="52"/>
  <c r="Q159" i="52"/>
  <c r="O159" i="52"/>
  <c r="M159" i="52"/>
  <c r="K159" i="52"/>
  <c r="I159" i="52"/>
  <c r="U159" i="52" s="1"/>
  <c r="Q158" i="52"/>
  <c r="O158" i="52"/>
  <c r="M158" i="52"/>
  <c r="K158" i="52"/>
  <c r="I158" i="52"/>
  <c r="Q157" i="52"/>
  <c r="O157" i="52"/>
  <c r="M157" i="52"/>
  <c r="K157" i="52"/>
  <c r="I157" i="52"/>
  <c r="U157" i="52" s="1"/>
  <c r="Q156" i="52"/>
  <c r="O156" i="52"/>
  <c r="M156" i="52"/>
  <c r="K156" i="52"/>
  <c r="I156" i="52"/>
  <c r="Q155" i="52"/>
  <c r="O155" i="52"/>
  <c r="M155" i="52"/>
  <c r="K155" i="52"/>
  <c r="I155" i="52"/>
  <c r="Q154" i="52"/>
  <c r="O154" i="52"/>
  <c r="M154" i="52"/>
  <c r="K154" i="52"/>
  <c r="I154" i="52"/>
  <c r="U154" i="52" s="1"/>
  <c r="Q153" i="52"/>
  <c r="O153" i="52"/>
  <c r="M153" i="52"/>
  <c r="K153" i="52"/>
  <c r="I153" i="52"/>
  <c r="U153" i="52" s="1"/>
  <c r="Q152" i="52"/>
  <c r="O152" i="52"/>
  <c r="M152" i="52"/>
  <c r="K152" i="52"/>
  <c r="I152" i="52"/>
  <c r="U152" i="52" s="1"/>
  <c r="Q151" i="52"/>
  <c r="O151" i="52"/>
  <c r="M151" i="52"/>
  <c r="K151" i="52"/>
  <c r="I151" i="52"/>
  <c r="U151" i="52" s="1"/>
  <c r="Q150" i="52"/>
  <c r="O150" i="52"/>
  <c r="M150" i="52"/>
  <c r="K150" i="52"/>
  <c r="I150" i="52"/>
  <c r="Q149" i="52"/>
  <c r="O149" i="52"/>
  <c r="M149" i="52"/>
  <c r="K149" i="52"/>
  <c r="I149" i="52"/>
  <c r="Q148" i="52"/>
  <c r="O148" i="52"/>
  <c r="M148" i="52"/>
  <c r="K148" i="52"/>
  <c r="I148" i="52"/>
  <c r="Q147" i="52"/>
  <c r="O147" i="52"/>
  <c r="M147" i="52"/>
  <c r="K147" i="52"/>
  <c r="I147" i="52"/>
  <c r="Q146" i="52"/>
  <c r="O146" i="52"/>
  <c r="M146" i="52"/>
  <c r="K146" i="52"/>
  <c r="I146" i="52"/>
  <c r="Q145" i="52"/>
  <c r="O145" i="52"/>
  <c r="M145" i="52"/>
  <c r="K145" i="52"/>
  <c r="I145" i="52"/>
  <c r="Q144" i="52"/>
  <c r="O144" i="52"/>
  <c r="M144" i="52"/>
  <c r="K144" i="52"/>
  <c r="I144" i="52"/>
  <c r="Q143" i="52"/>
  <c r="O143" i="52"/>
  <c r="M143" i="52"/>
  <c r="K143" i="52"/>
  <c r="I143" i="52"/>
  <c r="Q141" i="52"/>
  <c r="O141" i="52"/>
  <c r="M141" i="52"/>
  <c r="K141" i="52"/>
  <c r="I141" i="52"/>
  <c r="Q140" i="52"/>
  <c r="O140" i="52"/>
  <c r="M140" i="52"/>
  <c r="K140" i="52"/>
  <c r="I140" i="52"/>
  <c r="Q139" i="52"/>
  <c r="O139" i="52"/>
  <c r="M139" i="52"/>
  <c r="K139" i="52"/>
  <c r="I139" i="52"/>
  <c r="U139" i="52" s="1"/>
  <c r="Q138" i="52"/>
  <c r="O138" i="52"/>
  <c r="M138" i="52"/>
  <c r="K138" i="52"/>
  <c r="I138" i="52"/>
  <c r="R138" i="52" s="1"/>
  <c r="Q137" i="52"/>
  <c r="O137" i="52"/>
  <c r="M137" i="52"/>
  <c r="K137" i="52"/>
  <c r="I137" i="52"/>
  <c r="Q136" i="52"/>
  <c r="O136" i="52"/>
  <c r="M136" i="52"/>
  <c r="K136" i="52"/>
  <c r="I136" i="52"/>
  <c r="Q135" i="52"/>
  <c r="O135" i="52"/>
  <c r="M135" i="52"/>
  <c r="K135" i="52"/>
  <c r="I135" i="52"/>
  <c r="Q134" i="52"/>
  <c r="O134" i="52"/>
  <c r="M134" i="52"/>
  <c r="K134" i="52"/>
  <c r="I134" i="52"/>
  <c r="Q133" i="52"/>
  <c r="O133" i="52"/>
  <c r="M133" i="52"/>
  <c r="K133" i="52"/>
  <c r="I133" i="52"/>
  <c r="Q132" i="52"/>
  <c r="O132" i="52"/>
  <c r="M132" i="52"/>
  <c r="K132" i="52"/>
  <c r="I132" i="52"/>
  <c r="U132" i="52" s="1"/>
  <c r="Q131" i="52"/>
  <c r="O131" i="52"/>
  <c r="M131" i="52"/>
  <c r="K131" i="52"/>
  <c r="I131" i="52"/>
  <c r="Q130" i="52"/>
  <c r="O130" i="52"/>
  <c r="M130" i="52"/>
  <c r="K130" i="52"/>
  <c r="I130" i="52"/>
  <c r="R130" i="52" s="1"/>
  <c r="Q129" i="52"/>
  <c r="O129" i="52"/>
  <c r="M129" i="52"/>
  <c r="K129" i="52"/>
  <c r="I129" i="52"/>
  <c r="U129" i="52" s="1"/>
  <c r="Q128" i="52"/>
  <c r="O128" i="52"/>
  <c r="M128" i="52"/>
  <c r="K128" i="52"/>
  <c r="I128" i="52"/>
  <c r="Q127" i="52"/>
  <c r="O127" i="52"/>
  <c r="M127" i="52"/>
  <c r="K127" i="52"/>
  <c r="I127" i="52"/>
  <c r="Q126" i="52"/>
  <c r="O126" i="52"/>
  <c r="M126" i="52"/>
  <c r="K126" i="52"/>
  <c r="I126" i="52"/>
  <c r="Q125" i="52"/>
  <c r="O125" i="52"/>
  <c r="M125" i="52"/>
  <c r="K125" i="52"/>
  <c r="I125" i="52"/>
  <c r="Q124" i="52"/>
  <c r="O124" i="52"/>
  <c r="M124" i="52"/>
  <c r="K124" i="52"/>
  <c r="I124" i="52"/>
  <c r="U124" i="52" s="1"/>
  <c r="Q123" i="52"/>
  <c r="O123" i="52"/>
  <c r="M123" i="52"/>
  <c r="K123" i="52"/>
  <c r="I123" i="52"/>
  <c r="U123" i="52" s="1"/>
  <c r="Q122" i="52"/>
  <c r="O122" i="52"/>
  <c r="M122" i="52"/>
  <c r="K122" i="52"/>
  <c r="I122" i="52"/>
  <c r="O121" i="52"/>
  <c r="M121" i="52"/>
  <c r="K121" i="52"/>
  <c r="I121" i="52"/>
  <c r="R121" i="52" s="1"/>
  <c r="Q120" i="52"/>
  <c r="O120" i="52"/>
  <c r="M120" i="52"/>
  <c r="K120" i="52"/>
  <c r="I120" i="52"/>
  <c r="R120" i="52" s="1"/>
  <c r="Q119" i="52"/>
  <c r="O119" i="52"/>
  <c r="M119" i="52"/>
  <c r="K119" i="52"/>
  <c r="I119" i="52"/>
  <c r="U119" i="52" s="1"/>
  <c r="Q118" i="52"/>
  <c r="O118" i="52"/>
  <c r="M118" i="52"/>
  <c r="K118" i="52"/>
  <c r="I118" i="52"/>
  <c r="Q117" i="52"/>
  <c r="O117" i="52"/>
  <c r="M117" i="52"/>
  <c r="K117" i="52"/>
  <c r="I117" i="52"/>
  <c r="Q116" i="52"/>
  <c r="O116" i="52"/>
  <c r="M116" i="52"/>
  <c r="K116" i="52"/>
  <c r="I116" i="52"/>
  <c r="U116" i="52" s="1"/>
  <c r="Q115" i="52"/>
  <c r="O115" i="52"/>
  <c r="M115" i="52"/>
  <c r="K115" i="52"/>
  <c r="I115" i="52"/>
  <c r="Q114" i="52"/>
  <c r="O114" i="52"/>
  <c r="M114" i="52"/>
  <c r="K114" i="52"/>
  <c r="I114" i="52"/>
  <c r="U114" i="52" s="1"/>
  <c r="Q113" i="52"/>
  <c r="O113" i="52"/>
  <c r="M113" i="52"/>
  <c r="K113" i="52"/>
  <c r="I113" i="52"/>
  <c r="U113" i="52" s="1"/>
  <c r="Q112" i="52"/>
  <c r="O112" i="52"/>
  <c r="M112" i="52"/>
  <c r="K112" i="52"/>
  <c r="I112" i="52"/>
  <c r="U112" i="52" s="1"/>
  <c r="Q111" i="52"/>
  <c r="O111" i="52"/>
  <c r="M111" i="52"/>
  <c r="K111" i="52"/>
  <c r="I111" i="52"/>
  <c r="Q110" i="52"/>
  <c r="O110" i="52"/>
  <c r="M110" i="52"/>
  <c r="K110" i="52"/>
  <c r="I110" i="52"/>
  <c r="Q109" i="52"/>
  <c r="O109" i="52"/>
  <c r="M109" i="52"/>
  <c r="K109" i="52"/>
  <c r="I109" i="52"/>
  <c r="Q106" i="52"/>
  <c r="O106" i="52"/>
  <c r="M106" i="52"/>
  <c r="K106" i="52"/>
  <c r="I106" i="52"/>
  <c r="Q105" i="52"/>
  <c r="O105" i="52"/>
  <c r="M105" i="52"/>
  <c r="K105" i="52"/>
  <c r="I105" i="52"/>
  <c r="U105" i="52" s="1"/>
  <c r="Q104" i="52"/>
  <c r="O104" i="52"/>
  <c r="M104" i="52"/>
  <c r="K104" i="52"/>
  <c r="I104" i="52"/>
  <c r="Q103" i="52"/>
  <c r="O103" i="52"/>
  <c r="M103" i="52"/>
  <c r="K103" i="52"/>
  <c r="I103" i="52"/>
  <c r="U103" i="52" s="1"/>
  <c r="Q101" i="52"/>
  <c r="O101" i="52"/>
  <c r="M101" i="52"/>
  <c r="K101" i="52"/>
  <c r="I101" i="52"/>
  <c r="Q100" i="52"/>
  <c r="O100" i="52"/>
  <c r="M100" i="52"/>
  <c r="K100" i="52"/>
  <c r="I100" i="52"/>
  <c r="U100" i="52" s="1"/>
  <c r="Q99" i="52"/>
  <c r="O99" i="52"/>
  <c r="M99" i="52"/>
  <c r="K99" i="52"/>
  <c r="I99" i="52"/>
  <c r="U99" i="52" s="1"/>
  <c r="Q98" i="52"/>
  <c r="O98" i="52"/>
  <c r="M98" i="52"/>
  <c r="K98" i="52"/>
  <c r="I98" i="52"/>
  <c r="U98" i="52" s="1"/>
  <c r="Q97" i="52"/>
  <c r="O97" i="52"/>
  <c r="M97" i="52"/>
  <c r="K97" i="52"/>
  <c r="I97" i="52"/>
  <c r="Q96" i="52"/>
  <c r="O96" i="52"/>
  <c r="M96" i="52"/>
  <c r="K96" i="52"/>
  <c r="I96" i="52"/>
  <c r="Q95" i="52"/>
  <c r="O95" i="52"/>
  <c r="M95" i="52"/>
  <c r="K95" i="52"/>
  <c r="I95" i="52"/>
  <c r="Q93" i="52"/>
  <c r="O93" i="52"/>
  <c r="M93" i="52"/>
  <c r="K93" i="52"/>
  <c r="I93" i="52"/>
  <c r="U93" i="52" s="1"/>
  <c r="Q92" i="52"/>
  <c r="O92" i="52"/>
  <c r="M92" i="52"/>
  <c r="K92" i="52"/>
  <c r="I92" i="52"/>
  <c r="U92" i="52" s="1"/>
  <c r="Q88" i="52"/>
  <c r="O88" i="52"/>
  <c r="M88" i="52"/>
  <c r="K88" i="52"/>
  <c r="I88" i="52"/>
  <c r="U88" i="52" s="1"/>
  <c r="Q87" i="52"/>
  <c r="O87" i="52"/>
  <c r="M87" i="52"/>
  <c r="K87" i="52"/>
  <c r="I87" i="52"/>
  <c r="Q86" i="52"/>
  <c r="O86" i="52"/>
  <c r="M86" i="52"/>
  <c r="K86" i="52"/>
  <c r="I86" i="52"/>
  <c r="Q85" i="52"/>
  <c r="O85" i="52"/>
  <c r="M85" i="52"/>
  <c r="K85" i="52"/>
  <c r="I85" i="52"/>
  <c r="U85" i="52" s="1"/>
  <c r="Q84" i="52"/>
  <c r="O84" i="52"/>
  <c r="M84" i="52"/>
  <c r="K84" i="52"/>
  <c r="I84" i="52"/>
  <c r="Q83" i="52"/>
  <c r="O83" i="52"/>
  <c r="M83" i="52"/>
  <c r="K83" i="52"/>
  <c r="I83" i="52"/>
  <c r="R83" i="52" s="1"/>
  <c r="Q82" i="52"/>
  <c r="O82" i="52"/>
  <c r="M82" i="52"/>
  <c r="K82" i="52"/>
  <c r="I82" i="52"/>
  <c r="U82" i="52" s="1"/>
  <c r="Q81" i="52"/>
  <c r="O81" i="52"/>
  <c r="M81" i="52"/>
  <c r="K81" i="52"/>
  <c r="I81" i="52"/>
  <c r="R81" i="52" s="1"/>
  <c r="Q80" i="52"/>
  <c r="O80" i="52"/>
  <c r="M80" i="52"/>
  <c r="K80" i="52"/>
  <c r="I80" i="52"/>
  <c r="U80" i="52" s="1"/>
  <c r="Q79" i="52"/>
  <c r="O79" i="52"/>
  <c r="M79" i="52"/>
  <c r="K79" i="52"/>
  <c r="I79" i="52"/>
  <c r="Q78" i="52"/>
  <c r="O78" i="52"/>
  <c r="M78" i="52"/>
  <c r="K78" i="52"/>
  <c r="I78" i="52"/>
  <c r="U78" i="52" s="1"/>
  <c r="Q77" i="52"/>
  <c r="O77" i="52"/>
  <c r="M77" i="52"/>
  <c r="K77" i="52"/>
  <c r="I77" i="52"/>
  <c r="Q76" i="52"/>
  <c r="O76" i="52"/>
  <c r="M76" i="52"/>
  <c r="K76" i="52"/>
  <c r="I76" i="52"/>
  <c r="Q75" i="52"/>
  <c r="O75" i="52"/>
  <c r="M75" i="52"/>
  <c r="K75" i="52"/>
  <c r="I75" i="52"/>
  <c r="U75" i="52" s="1"/>
  <c r="Q74" i="52"/>
  <c r="O74" i="52"/>
  <c r="M74" i="52"/>
  <c r="K74" i="52"/>
  <c r="I74" i="52"/>
  <c r="Q73" i="52"/>
  <c r="O73" i="52"/>
  <c r="M73" i="52"/>
  <c r="K73" i="52"/>
  <c r="I73" i="52"/>
  <c r="Q71" i="52"/>
  <c r="O71" i="52"/>
  <c r="M71" i="52"/>
  <c r="K71" i="52"/>
  <c r="I71" i="52"/>
  <c r="U71" i="52" s="1"/>
  <c r="Q70" i="52"/>
  <c r="O70" i="52"/>
  <c r="M70" i="52"/>
  <c r="K70" i="52"/>
  <c r="I70" i="52"/>
  <c r="R70" i="52" s="1"/>
  <c r="Q69" i="52"/>
  <c r="O69" i="52"/>
  <c r="M69" i="52"/>
  <c r="K69" i="52"/>
  <c r="I69" i="52"/>
  <c r="Q68" i="52"/>
  <c r="O68" i="52"/>
  <c r="M68" i="52"/>
  <c r="K68" i="52"/>
  <c r="I68" i="52"/>
  <c r="Q67" i="52"/>
  <c r="O67" i="52"/>
  <c r="M67" i="52"/>
  <c r="K67" i="52"/>
  <c r="I67" i="52"/>
  <c r="Q66" i="52"/>
  <c r="O66" i="52"/>
  <c r="M66" i="52"/>
  <c r="K66" i="52"/>
  <c r="I66" i="52"/>
  <c r="Q65" i="52"/>
  <c r="O65" i="52"/>
  <c r="M65" i="52"/>
  <c r="K65" i="52"/>
  <c r="I65" i="52"/>
  <c r="Q64" i="52"/>
  <c r="O64" i="52"/>
  <c r="M64" i="52"/>
  <c r="K64" i="52"/>
  <c r="I64" i="52"/>
  <c r="U64" i="52" s="1"/>
  <c r="Q63" i="52"/>
  <c r="O63" i="52"/>
  <c r="M63" i="52"/>
  <c r="K63" i="52"/>
  <c r="I63" i="52"/>
  <c r="U63" i="52" s="1"/>
  <c r="Q62" i="52"/>
  <c r="O62" i="52"/>
  <c r="M62" i="52"/>
  <c r="K62" i="52"/>
  <c r="I62" i="52"/>
  <c r="Q61" i="52"/>
  <c r="O61" i="52"/>
  <c r="M61" i="52"/>
  <c r="K61" i="52"/>
  <c r="I61" i="52"/>
  <c r="R61" i="52" s="1"/>
  <c r="Q60" i="52"/>
  <c r="O60" i="52"/>
  <c r="M60" i="52"/>
  <c r="K60" i="52"/>
  <c r="I60" i="52"/>
  <c r="U60" i="52" s="1"/>
  <c r="Q59" i="52"/>
  <c r="O59" i="52"/>
  <c r="M59" i="52"/>
  <c r="K59" i="52"/>
  <c r="I59" i="52"/>
  <c r="U59" i="52" s="1"/>
  <c r="Q58" i="52"/>
  <c r="O58" i="52"/>
  <c r="M58" i="52"/>
  <c r="K58" i="52"/>
  <c r="I58" i="52"/>
  <c r="R58" i="52" s="1"/>
  <c r="Q57" i="52"/>
  <c r="O57" i="52"/>
  <c r="M57" i="52"/>
  <c r="K57" i="52"/>
  <c r="I57" i="52"/>
  <c r="Q56" i="52"/>
  <c r="O56" i="52"/>
  <c r="M56" i="52"/>
  <c r="K56" i="52"/>
  <c r="I56" i="52"/>
  <c r="Q55" i="52"/>
  <c r="O55" i="52"/>
  <c r="M55" i="52"/>
  <c r="K55" i="52"/>
  <c r="I55" i="52"/>
  <c r="Q54" i="52"/>
  <c r="O54" i="52"/>
  <c r="M54" i="52"/>
  <c r="K54" i="52"/>
  <c r="I54" i="52"/>
  <c r="U54" i="52" s="1"/>
  <c r="Q53" i="52"/>
  <c r="O53" i="52"/>
  <c r="M53" i="52"/>
  <c r="K53" i="52"/>
  <c r="I53" i="52"/>
  <c r="Q52" i="52"/>
  <c r="O52" i="52"/>
  <c r="M52" i="52"/>
  <c r="K52" i="52"/>
  <c r="I52" i="52"/>
  <c r="Q51" i="52"/>
  <c r="O51" i="52"/>
  <c r="M51" i="52"/>
  <c r="K51" i="52"/>
  <c r="I51" i="52"/>
  <c r="Q50" i="52"/>
  <c r="O50" i="52"/>
  <c r="M50" i="52"/>
  <c r="K50" i="52"/>
  <c r="I50" i="52"/>
  <c r="U50" i="52" s="1"/>
  <c r="Q49" i="52"/>
  <c r="O49" i="52"/>
  <c r="M49" i="52"/>
  <c r="K49" i="52"/>
  <c r="I49" i="52"/>
  <c r="Q48" i="52"/>
  <c r="O48" i="52"/>
  <c r="M48" i="52"/>
  <c r="K48" i="52"/>
  <c r="I48" i="52"/>
  <c r="Q47" i="52"/>
  <c r="O47" i="52"/>
  <c r="M47" i="52"/>
  <c r="K47" i="52"/>
  <c r="I47" i="52"/>
  <c r="U47" i="52" s="1"/>
  <c r="Q46" i="52"/>
  <c r="O46" i="52"/>
  <c r="M46" i="52"/>
  <c r="K46" i="52"/>
  <c r="I46" i="52"/>
  <c r="U46" i="52" s="1"/>
  <c r="A46" i="52"/>
  <c r="Q45" i="52"/>
  <c r="O45" i="52"/>
  <c r="M45" i="52"/>
  <c r="R45" i="52" s="1"/>
  <c r="Q44" i="52"/>
  <c r="O44" i="52"/>
  <c r="M44" i="52"/>
  <c r="K44" i="52"/>
  <c r="I44" i="52"/>
  <c r="R44" i="52" s="1"/>
  <c r="Y44" i="52" s="1"/>
  <c r="AA44" i="52" s="1"/>
  <c r="Q41" i="52"/>
  <c r="O41" i="52"/>
  <c r="M41" i="52"/>
  <c r="K41" i="52"/>
  <c r="I41" i="52"/>
  <c r="U41" i="52" s="1"/>
  <c r="Q40" i="52"/>
  <c r="O40" i="52"/>
  <c r="S40" i="52" s="1"/>
  <c r="Q39" i="52"/>
  <c r="O39" i="52"/>
  <c r="M39" i="52"/>
  <c r="K39" i="52"/>
  <c r="I39" i="52"/>
  <c r="U39" i="52" s="1"/>
  <c r="A39" i="52"/>
  <c r="A40" i="52" s="1"/>
  <c r="A41" i="52" s="1"/>
  <c r="A42" i="52" s="1"/>
  <c r="Q38" i="52"/>
  <c r="O38" i="52"/>
  <c r="M38" i="52"/>
  <c r="K38" i="52"/>
  <c r="I38" i="52"/>
  <c r="U38" i="52" s="1"/>
  <c r="Q37" i="52"/>
  <c r="O37" i="52"/>
  <c r="M37" i="52"/>
  <c r="K37" i="52"/>
  <c r="I37" i="52"/>
  <c r="U37" i="52" s="1"/>
  <c r="Q395" i="52"/>
  <c r="O395" i="52"/>
  <c r="M395" i="52"/>
  <c r="K395" i="52"/>
  <c r="I395" i="52"/>
  <c r="U395" i="52" s="1"/>
  <c r="Q36" i="52"/>
  <c r="O36" i="52"/>
  <c r="M36" i="52"/>
  <c r="K36" i="52"/>
  <c r="I36" i="52"/>
  <c r="R36" i="52" s="1"/>
  <c r="Q35" i="52"/>
  <c r="O35" i="52"/>
  <c r="M35" i="52"/>
  <c r="K35" i="52"/>
  <c r="I35" i="52"/>
  <c r="U35" i="52" s="1"/>
  <c r="Q34" i="52"/>
  <c r="O34" i="52"/>
  <c r="M34" i="52"/>
  <c r="K34" i="52"/>
  <c r="I34" i="52"/>
  <c r="U34" i="52" s="1"/>
  <c r="Q33" i="52"/>
  <c r="O33" i="52"/>
  <c r="M33" i="52"/>
  <c r="K33" i="52"/>
  <c r="I33" i="52"/>
  <c r="U33" i="52" s="1"/>
  <c r="Q32" i="52"/>
  <c r="O32" i="52"/>
  <c r="M32" i="52"/>
  <c r="K32" i="52"/>
  <c r="I32" i="52"/>
  <c r="Q31" i="52"/>
  <c r="O31" i="52"/>
  <c r="M31" i="52"/>
  <c r="K31" i="52"/>
  <c r="I31" i="52"/>
  <c r="Q30" i="52"/>
  <c r="O30" i="52"/>
  <c r="M30" i="52"/>
  <c r="K30" i="52"/>
  <c r="I30" i="52"/>
  <c r="Q29" i="52"/>
  <c r="O29" i="52"/>
  <c r="M29" i="52"/>
  <c r="K29" i="52"/>
  <c r="I29" i="52"/>
  <c r="Q28" i="52"/>
  <c r="O28" i="52"/>
  <c r="M28" i="52"/>
  <c r="K28" i="52"/>
  <c r="I28" i="52"/>
  <c r="Q27" i="52"/>
  <c r="O27" i="52"/>
  <c r="M27" i="52"/>
  <c r="K27" i="52"/>
  <c r="I27" i="52"/>
  <c r="Q26" i="52"/>
  <c r="O26" i="52"/>
  <c r="M26" i="52"/>
  <c r="K26" i="52"/>
  <c r="I26" i="52"/>
  <c r="Q25" i="52"/>
  <c r="O25" i="52"/>
  <c r="M25" i="52"/>
  <c r="K25" i="52"/>
  <c r="I25" i="52"/>
  <c r="Q22" i="52"/>
  <c r="O22" i="52"/>
  <c r="M22" i="52"/>
  <c r="K22" i="52"/>
  <c r="I22" i="52"/>
  <c r="Q21" i="52"/>
  <c r="O21" i="52"/>
  <c r="M21" i="52"/>
  <c r="K21" i="52"/>
  <c r="I21" i="52"/>
  <c r="U21" i="52" s="1"/>
  <c r="A21" i="52"/>
  <c r="A22" i="52" s="1"/>
  <c r="A23" i="52" s="1"/>
  <c r="Q20" i="52"/>
  <c r="O20" i="52"/>
  <c r="M20" i="52"/>
  <c r="K20" i="52"/>
  <c r="I20" i="52"/>
  <c r="Q19" i="52"/>
  <c r="O19" i="52"/>
  <c r="M19" i="52"/>
  <c r="K19" i="52"/>
  <c r="I19" i="52"/>
  <c r="Q18" i="52"/>
  <c r="O18" i="52"/>
  <c r="M18" i="52"/>
  <c r="K18" i="52"/>
  <c r="I18" i="52"/>
  <c r="U18" i="52" s="1"/>
  <c r="Q17" i="52"/>
  <c r="O17" i="52"/>
  <c r="M17" i="52"/>
  <c r="K17" i="52"/>
  <c r="I17" i="52"/>
  <c r="R17" i="52" s="1"/>
  <c r="Q16" i="52"/>
  <c r="O16" i="52"/>
  <c r="M16" i="52"/>
  <c r="K16" i="52"/>
  <c r="I16" i="52"/>
  <c r="Q15" i="52"/>
  <c r="O15" i="52"/>
  <c r="M15" i="52"/>
  <c r="K15" i="52"/>
  <c r="I15" i="52"/>
  <c r="U15" i="52" s="1"/>
  <c r="Q94" i="52"/>
  <c r="O94" i="52"/>
  <c r="M94" i="52"/>
  <c r="K94" i="52"/>
  <c r="I94" i="52"/>
  <c r="A16" i="52"/>
  <c r="A17" i="52" s="1"/>
  <c r="A18" i="52" s="1"/>
  <c r="Q14" i="52"/>
  <c r="O14" i="52"/>
  <c r="M14" i="52"/>
  <c r="K14" i="52"/>
  <c r="I14" i="52"/>
  <c r="R14" i="52" s="1"/>
  <c r="Q13" i="52"/>
  <c r="O13" i="52"/>
  <c r="M13" i="52"/>
  <c r="K13" i="52"/>
  <c r="I13" i="52"/>
  <c r="Q11" i="52"/>
  <c r="O11" i="52"/>
  <c r="M11" i="52"/>
  <c r="K11" i="52"/>
  <c r="I11" i="52"/>
  <c r="U11" i="52" s="1"/>
  <c r="Q10" i="52"/>
  <c r="O10" i="52"/>
  <c r="M10" i="52"/>
  <c r="K10" i="52"/>
  <c r="I10" i="52"/>
  <c r="Q9" i="52"/>
  <c r="O9" i="52"/>
  <c r="M9" i="52"/>
  <c r="K9" i="52"/>
  <c r="I9" i="52"/>
  <c r="A9" i="52"/>
  <c r="A10" i="52" s="1"/>
  <c r="A11" i="52" s="1"/>
  <c r="Q8" i="52"/>
  <c r="O8" i="52"/>
  <c r="M8" i="52"/>
  <c r="K8" i="52"/>
  <c r="I8" i="52"/>
  <c r="U8" i="52" s="1"/>
  <c r="AH216" i="53" l="1"/>
  <c r="AE158" i="53"/>
  <c r="AE182" i="53"/>
  <c r="AH256" i="53"/>
  <c r="AJ240" i="53"/>
  <c r="AL240" i="53" s="1"/>
  <c r="AE109" i="53"/>
  <c r="AJ112" i="53"/>
  <c r="AL112" i="53" s="1"/>
  <c r="AJ122" i="53"/>
  <c r="AL122" i="53" s="1"/>
  <c r="AE161" i="53"/>
  <c r="AE213" i="53"/>
  <c r="AE389" i="53"/>
  <c r="AE381" i="53"/>
  <c r="AH293" i="53"/>
  <c r="AE205" i="53"/>
  <c r="AH188" i="53"/>
  <c r="AE103" i="53"/>
  <c r="AE114" i="53"/>
  <c r="AE173" i="53"/>
  <c r="AJ180" i="53"/>
  <c r="AL180" i="53" s="1"/>
  <c r="AE267" i="53"/>
  <c r="AE260" i="53"/>
  <c r="AH387" i="53"/>
  <c r="AH260" i="53"/>
  <c r="AE270" i="53"/>
  <c r="AE233" i="53"/>
  <c r="AJ89" i="53"/>
  <c r="AL89" i="53" s="1"/>
  <c r="Z240" i="54"/>
  <c r="AE225" i="53"/>
  <c r="AH169" i="53"/>
  <c r="AM224" i="53"/>
  <c r="AE159" i="53"/>
  <c r="AH20" i="53"/>
  <c r="Q118" i="53"/>
  <c r="Q115" i="53"/>
  <c r="A47" i="52"/>
  <c r="A48" i="52" s="1"/>
  <c r="A49" i="52" s="1"/>
  <c r="A50" i="52" s="1"/>
  <c r="A51" i="52" s="1"/>
  <c r="A52" i="52" s="1"/>
  <c r="A53" i="52" s="1"/>
  <c r="A54" i="52" s="1"/>
  <c r="A55" i="52" s="1"/>
  <c r="A57" i="52" s="1"/>
  <c r="A58" i="52" s="1"/>
  <c r="A59" i="52" s="1"/>
  <c r="A60" i="52" s="1"/>
  <c r="A61" i="52" s="1"/>
  <c r="A62" i="52" s="1"/>
  <c r="A63" i="52" s="1"/>
  <c r="A64" i="52" s="1"/>
  <c r="A65" i="52" s="1"/>
  <c r="A66" i="52" s="1"/>
  <c r="A67" i="52" s="1"/>
  <c r="A68" i="52" s="1"/>
  <c r="A69" i="52" s="1"/>
  <c r="A70" i="52" s="1"/>
  <c r="A71" i="52" s="1"/>
  <c r="A74" i="52" s="1"/>
  <c r="A75" i="52" s="1"/>
  <c r="A76" i="52" s="1"/>
  <c r="A77" i="52" s="1"/>
  <c r="A78" i="52" s="1"/>
  <c r="A79" i="52" s="1"/>
  <c r="A80" i="52" s="1"/>
  <c r="A81" i="52" s="1"/>
  <c r="A83" i="52" s="1"/>
  <c r="A84" i="52" s="1"/>
  <c r="A85" i="52" s="1"/>
  <c r="A86" i="52" s="1"/>
  <c r="A87" i="52" s="1"/>
  <c r="A88" i="52" s="1"/>
  <c r="A89" i="52" s="1"/>
  <c r="A90" i="52" s="1"/>
  <c r="A93" i="52" s="1"/>
  <c r="A94" i="52" s="1"/>
  <c r="A95" i="52" s="1"/>
  <c r="A96" i="52" s="1"/>
  <c r="A97" i="52" s="1"/>
  <c r="A98" i="52" s="1"/>
  <c r="A99" i="52" s="1"/>
  <c r="A101" i="52" s="1"/>
  <c r="A104" i="52" s="1"/>
  <c r="A106" i="52" s="1"/>
  <c r="A107" i="52" s="1"/>
  <c r="A110" i="52" s="1"/>
  <c r="A111" i="52" s="1"/>
  <c r="A112" i="52" s="1"/>
  <c r="A113" i="52" s="1"/>
  <c r="A114" i="52" s="1"/>
  <c r="A115" i="52" s="1"/>
  <c r="A116" i="52" s="1"/>
  <c r="A117" i="52" s="1"/>
  <c r="A118" i="52" s="1"/>
  <c r="A119" i="52" s="1"/>
  <c r="A120" i="52" s="1"/>
  <c r="A121" i="52" s="1"/>
  <c r="A122" i="52" s="1"/>
  <c r="A124" i="52" s="1"/>
  <c r="A125" i="52" s="1"/>
  <c r="A126" i="52" s="1"/>
  <c r="A127" i="52" s="1"/>
  <c r="A128" i="52" s="1"/>
  <c r="A129" i="52" s="1"/>
  <c r="A130" i="52" s="1"/>
  <c r="A131" i="52" s="1"/>
  <c r="A132" i="52" s="1"/>
  <c r="A133" i="52" s="1"/>
  <c r="A134" i="52" s="1"/>
  <c r="A135" i="52" s="1"/>
  <c r="A136" i="52" s="1"/>
  <c r="A137" i="52" s="1"/>
  <c r="A138" i="52" s="1"/>
  <c r="A139" i="52" s="1"/>
  <c r="A140" i="52" s="1"/>
  <c r="A141" i="52" s="1"/>
  <c r="A144" i="52" s="1"/>
  <c r="A145" i="52" s="1"/>
  <c r="A146" i="52" s="1"/>
  <c r="A147" i="52" s="1"/>
  <c r="A148" i="52" s="1"/>
  <c r="A149" i="52" s="1"/>
  <c r="A150" i="52" s="1"/>
  <c r="A151" i="52" s="1"/>
  <c r="A152" i="52" s="1"/>
  <c r="A153" i="52" s="1"/>
  <c r="A154" i="52" s="1"/>
  <c r="A155" i="52" s="1"/>
  <c r="A156" i="52" s="1"/>
  <c r="A157" i="52" s="1"/>
  <c r="A158" i="52" s="1"/>
  <c r="A159" i="52" s="1"/>
  <c r="A160" i="52" s="1"/>
  <c r="A161" i="52" s="1"/>
  <c r="A162" i="52" s="1"/>
  <c r="A163" i="52" s="1"/>
  <c r="A164" i="52" s="1"/>
  <c r="A165" i="52" s="1"/>
  <c r="A166" i="52" s="1"/>
  <c r="A167" i="52" s="1"/>
  <c r="A168" i="52" s="1"/>
  <c r="A169" i="52" s="1"/>
  <c r="A170" i="52" s="1"/>
  <c r="A171" i="52" s="1"/>
  <c r="A172" i="52" s="1"/>
  <c r="A173" i="52" s="1"/>
  <c r="A174" i="52" s="1"/>
  <c r="A175" i="52" s="1"/>
  <c r="A176" i="52" s="1"/>
  <c r="Q326" i="53"/>
  <c r="Q343" i="53"/>
  <c r="Q334" i="53"/>
  <c r="O171" i="53"/>
  <c r="Q171" i="53" s="1"/>
  <c r="AK171" i="53" s="1"/>
  <c r="AE377" i="53"/>
  <c r="AH304" i="53"/>
  <c r="AE303" i="53"/>
  <c r="AE289" i="53"/>
  <c r="AE285" i="53"/>
  <c r="AE295" i="53"/>
  <c r="AE256" i="53"/>
  <c r="AH272" i="53"/>
  <c r="AE273" i="53"/>
  <c r="AJ270" i="53"/>
  <c r="AL270" i="53" s="1"/>
  <c r="AJ247" i="53"/>
  <c r="AL247" i="53" s="1"/>
  <c r="AE250" i="53"/>
  <c r="AJ235" i="53"/>
  <c r="AL235" i="53" s="1"/>
  <c r="AE235" i="53"/>
  <c r="AE228" i="53"/>
  <c r="AE203" i="53"/>
  <c r="AE249" i="53"/>
  <c r="AJ215" i="53"/>
  <c r="AL215" i="53" s="1"/>
  <c r="AH193" i="53"/>
  <c r="AE201" i="53"/>
  <c r="AH163" i="53"/>
  <c r="AJ187" i="53"/>
  <c r="AL187" i="53" s="1"/>
  <c r="AE167" i="53"/>
  <c r="AJ149" i="53"/>
  <c r="AL149" i="53" s="1"/>
  <c r="AE183" i="53"/>
  <c r="AH111" i="53"/>
  <c r="AE150" i="53"/>
  <c r="AE106" i="53"/>
  <c r="AE102" i="53"/>
  <c r="AE70" i="53"/>
  <c r="AE128" i="53"/>
  <c r="AE124" i="53"/>
  <c r="AH29" i="53"/>
  <c r="AJ19" i="53"/>
  <c r="AL19" i="53" s="1"/>
  <c r="AE20" i="53"/>
  <c r="AJ32" i="53"/>
  <c r="AL32" i="53" s="1"/>
  <c r="AE79" i="53"/>
  <c r="AE89" i="53"/>
  <c r="AJ102" i="53"/>
  <c r="AL102" i="53" s="1"/>
  <c r="AJ124" i="53"/>
  <c r="AL124" i="53" s="1"/>
  <c r="AH58" i="53"/>
  <c r="AE110" i="53"/>
  <c r="AE84" i="53"/>
  <c r="AJ386" i="53"/>
  <c r="AL386" i="53" s="1"/>
  <c r="AE386" i="53"/>
  <c r="AE384" i="53"/>
  <c r="AE305" i="53"/>
  <c r="AJ299" i="53"/>
  <c r="AL299" i="53" s="1"/>
  <c r="AJ273" i="53"/>
  <c r="AL273" i="53" s="1"/>
  <c r="Q275" i="53"/>
  <c r="Q274" i="53" s="1"/>
  <c r="AE262" i="53"/>
  <c r="AJ253" i="53"/>
  <c r="AL253" i="53" s="1"/>
  <c r="AJ226" i="53"/>
  <c r="AL226" i="53" s="1"/>
  <c r="AH156" i="53"/>
  <c r="AH131" i="53"/>
  <c r="AJ137" i="53"/>
  <c r="AL137" i="53" s="1"/>
  <c r="AH124" i="53"/>
  <c r="AJ125" i="53"/>
  <c r="AL125" i="53" s="1"/>
  <c r="AJ55" i="53"/>
  <c r="AL55" i="53" s="1"/>
  <c r="AJ47" i="53"/>
  <c r="AL47" i="53" s="1"/>
  <c r="AE11" i="53"/>
  <c r="AE88" i="53"/>
  <c r="AJ118" i="53"/>
  <c r="AL118" i="53" s="1"/>
  <c r="AE125" i="53"/>
  <c r="AE210" i="53"/>
  <c r="AJ297" i="53"/>
  <c r="AL297" i="53" s="1"/>
  <c r="AE299" i="53"/>
  <c r="AH282" i="53"/>
  <c r="AJ263" i="53"/>
  <c r="AL263" i="53" s="1"/>
  <c r="AE261" i="53"/>
  <c r="AJ251" i="53"/>
  <c r="AL251" i="53" s="1"/>
  <c r="AE236" i="53"/>
  <c r="AJ236" i="53"/>
  <c r="AL236" i="53" s="1"/>
  <c r="AJ204" i="53"/>
  <c r="AL204" i="53" s="1"/>
  <c r="AE190" i="53"/>
  <c r="AH207" i="53"/>
  <c r="AE204" i="53"/>
  <c r="AJ210" i="53"/>
  <c r="AL210" i="53" s="1"/>
  <c r="AE156" i="53"/>
  <c r="AJ183" i="53"/>
  <c r="AL183" i="53" s="1"/>
  <c r="AE151" i="53"/>
  <c r="AE147" i="53"/>
  <c r="AH115" i="53"/>
  <c r="AH102" i="53"/>
  <c r="AE87" i="53"/>
  <c r="AE81" i="53"/>
  <c r="AJ70" i="53"/>
  <c r="AL70" i="53" s="1"/>
  <c r="AE98" i="53"/>
  <c r="AH140" i="53"/>
  <c r="AH56" i="53"/>
  <c r="AJ48" i="53"/>
  <c r="AL48" i="53" s="1"/>
  <c r="AH23" i="53"/>
  <c r="AJ26" i="53"/>
  <c r="AL26" i="53" s="1"/>
  <c r="AE19" i="53"/>
  <c r="AE41" i="53"/>
  <c r="AE64" i="53"/>
  <c r="AE44" i="53"/>
  <c r="AH9" i="53"/>
  <c r="AH22" i="53"/>
  <c r="AH138" i="53"/>
  <c r="AE165" i="53"/>
  <c r="AE149" i="53"/>
  <c r="AE170" i="53"/>
  <c r="AE300" i="53"/>
  <c r="AE374" i="53"/>
  <c r="AE251" i="53"/>
  <c r="AE121" i="53"/>
  <c r="AH83" i="53"/>
  <c r="Q262" i="53"/>
  <c r="AK262" i="53" s="1"/>
  <c r="AJ117" i="53"/>
  <c r="AL117" i="53" s="1"/>
  <c r="Q107" i="53"/>
  <c r="AK107" i="53" s="1"/>
  <c r="AM107" i="53" s="1"/>
  <c r="Q75" i="53"/>
  <c r="AK75" i="53" s="1"/>
  <c r="AM75" i="53" s="1"/>
  <c r="Q108" i="53"/>
  <c r="AK108" i="53" s="1"/>
  <c r="Q64" i="53"/>
  <c r="AK64" i="53" s="1"/>
  <c r="AM64" i="53" s="1"/>
  <c r="AJ15" i="53"/>
  <c r="AL15" i="53" s="1"/>
  <c r="O284" i="53"/>
  <c r="Q284" i="53" s="1"/>
  <c r="AK284" i="53" s="1"/>
  <c r="Q232" i="53"/>
  <c r="AK232" i="53" s="1"/>
  <c r="AM232" i="53" s="1"/>
  <c r="Q209" i="53"/>
  <c r="AK209" i="53" s="1"/>
  <c r="Q15" i="53"/>
  <c r="AK15" i="53" s="1"/>
  <c r="P11" i="53"/>
  <c r="Q11" i="53" s="1"/>
  <c r="AJ292" i="53"/>
  <c r="AL292" i="53" s="1"/>
  <c r="Q228" i="53"/>
  <c r="AK228" i="53" s="1"/>
  <c r="AJ209" i="53"/>
  <c r="AL209" i="53" s="1"/>
  <c r="Q366" i="53"/>
  <c r="R365" i="53" s="1"/>
  <c r="Q322" i="53"/>
  <c r="AJ135" i="53"/>
  <c r="AL135" i="53" s="1"/>
  <c r="Q135" i="53"/>
  <c r="AK135" i="53" s="1"/>
  <c r="AJ387" i="53"/>
  <c r="AL387" i="53" s="1"/>
  <c r="Q279" i="53"/>
  <c r="AK279" i="53" s="1"/>
  <c r="Q219" i="53"/>
  <c r="AK219" i="53" s="1"/>
  <c r="Q180" i="53"/>
  <c r="AK180" i="53" s="1"/>
  <c r="AM180" i="53" s="1"/>
  <c r="Q203" i="53"/>
  <c r="AK203" i="53" s="1"/>
  <c r="Q34" i="53"/>
  <c r="AK34" i="53" s="1"/>
  <c r="AJ166" i="53"/>
  <c r="AL166" i="53" s="1"/>
  <c r="Q154" i="53"/>
  <c r="AK154" i="53" s="1"/>
  <c r="Q68" i="53"/>
  <c r="AK68" i="53" s="1"/>
  <c r="AM68" i="53" s="1"/>
  <c r="Q199" i="53"/>
  <c r="AK199" i="53" s="1"/>
  <c r="Q272" i="53"/>
  <c r="AK272" i="53" s="1"/>
  <c r="Q303" i="53"/>
  <c r="AK303" i="53" s="1"/>
  <c r="P230" i="53"/>
  <c r="Q230" i="53" s="1"/>
  <c r="Q174" i="53"/>
  <c r="AK174" i="53" s="1"/>
  <c r="AJ174" i="53"/>
  <c r="AL174" i="53" s="1"/>
  <c r="Q119" i="53"/>
  <c r="AK119" i="53" s="1"/>
  <c r="AJ128" i="53"/>
  <c r="AL128" i="53" s="1"/>
  <c r="Q102" i="53"/>
  <c r="AK102" i="53" s="1"/>
  <c r="Q128" i="53"/>
  <c r="AK128" i="53" s="1"/>
  <c r="AJ119" i="53"/>
  <c r="AL119" i="53" s="1"/>
  <c r="P54" i="53"/>
  <c r="Q54" i="53" s="1"/>
  <c r="Q117" i="53"/>
  <c r="AK117" i="53" s="1"/>
  <c r="O342" i="53"/>
  <c r="Q342" i="53" s="1"/>
  <c r="Q124" i="53"/>
  <c r="AK124" i="53" s="1"/>
  <c r="AM124" i="53" s="1"/>
  <c r="Q32" i="53"/>
  <c r="AK32" i="53" s="1"/>
  <c r="Q313" i="53"/>
  <c r="Q196" i="53"/>
  <c r="Q166" i="53"/>
  <c r="AK166" i="53" s="1"/>
  <c r="Q333" i="53"/>
  <c r="O229" i="53"/>
  <c r="AJ229" i="53" s="1"/>
  <c r="AL229" i="53" s="1"/>
  <c r="AJ154" i="53"/>
  <c r="AL154" i="53" s="1"/>
  <c r="AJ81" i="53"/>
  <c r="AL81" i="53" s="1"/>
  <c r="Q79" i="53"/>
  <c r="AK79" i="53" s="1"/>
  <c r="AM79" i="53" s="1"/>
  <c r="Q369" i="53"/>
  <c r="AK369" i="53" s="1"/>
  <c r="AJ288" i="53"/>
  <c r="AL288" i="53" s="1"/>
  <c r="Q252" i="53"/>
  <c r="AK252" i="53" s="1"/>
  <c r="P206" i="53"/>
  <c r="Q206" i="53" s="1"/>
  <c r="Q122" i="53"/>
  <c r="AK122" i="53" s="1"/>
  <c r="AM122" i="53" s="1"/>
  <c r="Q157" i="53"/>
  <c r="AK157" i="53" s="1"/>
  <c r="AK115" i="53"/>
  <c r="AM115" i="53" s="1"/>
  <c r="Q77" i="53"/>
  <c r="AK77" i="53" s="1"/>
  <c r="P314" i="53"/>
  <c r="Q314" i="53" s="1"/>
  <c r="P218" i="53"/>
  <c r="Q218" i="53" s="1"/>
  <c r="Q81" i="53"/>
  <c r="AK81" i="53" s="1"/>
  <c r="AJ369" i="53"/>
  <c r="AL369" i="53" s="1"/>
  <c r="P261" i="53"/>
  <c r="Q261" i="53" s="1"/>
  <c r="Q268" i="53"/>
  <c r="AK268" i="53" s="1"/>
  <c r="Q197" i="53"/>
  <c r="AK197" i="53" s="1"/>
  <c r="P156" i="53"/>
  <c r="Q156" i="53" s="1"/>
  <c r="Q104" i="53"/>
  <c r="Q103" i="53" s="1"/>
  <c r="AJ99" i="53"/>
  <c r="AL99" i="53" s="1"/>
  <c r="P109" i="53"/>
  <c r="Q109" i="53" s="1"/>
  <c r="Q99" i="53"/>
  <c r="R98" i="53" s="1"/>
  <c r="P344" i="53"/>
  <c r="Q344" i="53" s="1"/>
  <c r="Q341" i="53"/>
  <c r="Q335" i="53"/>
  <c r="Q311" i="53"/>
  <c r="Q266" i="53"/>
  <c r="AK266" i="53" s="1"/>
  <c r="Q258" i="53"/>
  <c r="AK258" i="53" s="1"/>
  <c r="P278" i="53"/>
  <c r="Q278" i="53" s="1"/>
  <c r="AJ205" i="53"/>
  <c r="AL205" i="53" s="1"/>
  <c r="Q207" i="53"/>
  <c r="AK207" i="53" s="1"/>
  <c r="Q138" i="53"/>
  <c r="AK138" i="53" s="1"/>
  <c r="AM138" i="53" s="1"/>
  <c r="P168" i="53"/>
  <c r="Q168" i="53" s="1"/>
  <c r="AK168" i="53" s="1"/>
  <c r="AJ77" i="53"/>
  <c r="AL77" i="53" s="1"/>
  <c r="P143" i="53"/>
  <c r="Q41" i="53"/>
  <c r="AK41" i="53" s="1"/>
  <c r="P318" i="53"/>
  <c r="Q318" i="53" s="1"/>
  <c r="Q387" i="53"/>
  <c r="AK387" i="53" s="1"/>
  <c r="Q150" i="53"/>
  <c r="AK150" i="53" s="1"/>
  <c r="Q85" i="53"/>
  <c r="P66" i="53"/>
  <c r="Q66" i="53" s="1"/>
  <c r="Q18" i="53"/>
  <c r="AK18" i="53" s="1"/>
  <c r="AM18" i="53" s="1"/>
  <c r="AJ150" i="53"/>
  <c r="AL150" i="53" s="1"/>
  <c r="Q211" i="53"/>
  <c r="AK211" i="53" s="1"/>
  <c r="Q337" i="53"/>
  <c r="Q327" i="53"/>
  <c r="Q201" i="53"/>
  <c r="AK201" i="53" s="1"/>
  <c r="P163" i="53"/>
  <c r="Q163" i="53" s="1"/>
  <c r="P160" i="53"/>
  <c r="Q160" i="53" s="1"/>
  <c r="Q61" i="53"/>
  <c r="AK61" i="53" s="1"/>
  <c r="X209" i="54"/>
  <c r="X107" i="54"/>
  <c r="X324" i="54"/>
  <c r="X322" i="54"/>
  <c r="X143" i="54"/>
  <c r="X217" i="54"/>
  <c r="Z217" i="54" s="1"/>
  <c r="X12" i="54"/>
  <c r="Z12" i="54" s="1"/>
  <c r="Z197" i="54"/>
  <c r="Z184" i="54"/>
  <c r="Z167" i="54"/>
  <c r="Z269" i="54"/>
  <c r="Z190" i="54"/>
  <c r="Z155" i="54"/>
  <c r="Z136" i="54"/>
  <c r="Z250" i="54"/>
  <c r="X39" i="54"/>
  <c r="X208" i="54"/>
  <c r="Z208" i="54" s="1"/>
  <c r="Z216" i="54"/>
  <c r="Z235" i="54"/>
  <c r="Z20" i="54"/>
  <c r="Z133" i="54"/>
  <c r="Z163" i="54"/>
  <c r="Z252" i="54"/>
  <c r="X112" i="54"/>
  <c r="Z112" i="54" s="1"/>
  <c r="Z199" i="54"/>
  <c r="X243" i="54"/>
  <c r="Z243" i="54" s="1"/>
  <c r="X7" i="54"/>
  <c r="Z7" i="54" s="1"/>
  <c r="X247" i="54"/>
  <c r="Z247" i="54" s="1"/>
  <c r="X59" i="54"/>
  <c r="X183" i="54"/>
  <c r="Z183" i="54" s="1"/>
  <c r="X330" i="54"/>
  <c r="Z330" i="54" s="1"/>
  <c r="Z50" i="54"/>
  <c r="X165" i="54"/>
  <c r="Z165" i="54" s="1"/>
  <c r="Z207" i="54"/>
  <c r="Z28" i="54"/>
  <c r="Z9" i="54"/>
  <c r="X93" i="54"/>
  <c r="Z93" i="54" s="1"/>
  <c r="X120" i="54"/>
  <c r="Z120" i="54" s="1"/>
  <c r="Z329" i="54"/>
  <c r="Z39" i="54"/>
  <c r="X219" i="54"/>
  <c r="Z219" i="54" s="1"/>
  <c r="Z152" i="54"/>
  <c r="Z22" i="54"/>
  <c r="Z150" i="54"/>
  <c r="Z88" i="54"/>
  <c r="Z116" i="54"/>
  <c r="X108" i="54"/>
  <c r="Z108" i="54" s="1"/>
  <c r="Z204" i="54"/>
  <c r="Z326" i="54"/>
  <c r="W107" i="54"/>
  <c r="Y107" i="54" s="1"/>
  <c r="Z107" i="54" s="1"/>
  <c r="X181" i="54"/>
  <c r="Z181" i="54" s="1"/>
  <c r="Z231" i="54"/>
  <c r="Z271" i="54"/>
  <c r="Z225" i="54"/>
  <c r="Z119" i="54"/>
  <c r="Z244" i="54"/>
  <c r="Z59" i="54"/>
  <c r="Z66" i="54"/>
  <c r="X147" i="54"/>
  <c r="Z147" i="54" s="1"/>
  <c r="Z128" i="54"/>
  <c r="X245" i="54"/>
  <c r="Z245" i="54" s="1"/>
  <c r="Z111" i="54"/>
  <c r="X135" i="54"/>
  <c r="Z135" i="54" s="1"/>
  <c r="W209" i="54"/>
  <c r="Y209" i="54" s="1"/>
  <c r="Z137" i="54"/>
  <c r="Z195" i="54"/>
  <c r="Z259" i="54"/>
  <c r="X160" i="54"/>
  <c r="Z160" i="54" s="1"/>
  <c r="X251" i="54"/>
  <c r="Z251" i="54" s="1"/>
  <c r="Z323" i="54"/>
  <c r="X164" i="54"/>
  <c r="Z164" i="54" s="1"/>
  <c r="Z146" i="54"/>
  <c r="X239" i="54"/>
  <c r="Z239" i="54" s="1"/>
  <c r="Z46" i="54"/>
  <c r="X100" i="54"/>
  <c r="Z100" i="54" s="1"/>
  <c r="X266" i="54"/>
  <c r="X138" i="54"/>
  <c r="Z138" i="54" s="1"/>
  <c r="X327" i="54"/>
  <c r="Z327" i="54" s="1"/>
  <c r="Z113" i="54"/>
  <c r="Z140" i="54"/>
  <c r="Z149" i="54"/>
  <c r="Z67" i="54"/>
  <c r="X151" i="54"/>
  <c r="Z151" i="54" s="1"/>
  <c r="Z182" i="54"/>
  <c r="X198" i="54"/>
  <c r="Z198" i="54" s="1"/>
  <c r="Z103" i="54"/>
  <c r="Z194" i="54"/>
  <c r="Z141" i="54"/>
  <c r="X41" i="54"/>
  <c r="Z41" i="54" s="1"/>
  <c r="X126" i="54"/>
  <c r="Z126" i="54" s="1"/>
  <c r="X17" i="54"/>
  <c r="Z17" i="54" s="1"/>
  <c r="Z188" i="54"/>
  <c r="X213" i="54"/>
  <c r="Z80" i="54"/>
  <c r="X37" i="54"/>
  <c r="Z37" i="54" s="1"/>
  <c r="X53" i="54"/>
  <c r="Z53" i="54" s="1"/>
  <c r="X228" i="54"/>
  <c r="Z228" i="54" s="1"/>
  <c r="Z27" i="54"/>
  <c r="X47" i="54"/>
  <c r="Z47" i="54" s="1"/>
  <c r="Z75" i="54"/>
  <c r="Z267" i="54"/>
  <c r="Z71" i="54"/>
  <c r="Z33" i="54"/>
  <c r="X114" i="54"/>
  <c r="Z114" i="54" s="1"/>
  <c r="Z254" i="54"/>
  <c r="Z14" i="54"/>
  <c r="X96" i="54"/>
  <c r="X148" i="54"/>
  <c r="Z148" i="54" s="1"/>
  <c r="X189" i="54"/>
  <c r="Z189" i="54" s="1"/>
  <c r="X145" i="54"/>
  <c r="X161" i="54"/>
  <c r="Z161" i="54" s="1"/>
  <c r="Z227" i="54"/>
  <c r="X134" i="54"/>
  <c r="Z134" i="54" s="1"/>
  <c r="X268" i="54"/>
  <c r="Z268" i="54" s="1"/>
  <c r="Z15" i="54"/>
  <c r="Z143" i="54"/>
  <c r="X191" i="54"/>
  <c r="Z191" i="54" s="1"/>
  <c r="Z237" i="54"/>
  <c r="X176" i="54"/>
  <c r="Z176" i="54" s="1"/>
  <c r="X221" i="54"/>
  <c r="Z221" i="54" s="1"/>
  <c r="Z58" i="54"/>
  <c r="X246" i="54"/>
  <c r="Z246" i="54" s="1"/>
  <c r="Z177" i="54"/>
  <c r="X224" i="54"/>
  <c r="Z224" i="54" s="1"/>
  <c r="X328" i="54"/>
  <c r="Z328" i="54" s="1"/>
  <c r="X73" i="54"/>
  <c r="X36" i="54"/>
  <c r="Z54" i="54"/>
  <c r="X265" i="54"/>
  <c r="Z265" i="54" s="1"/>
  <c r="X124" i="54"/>
  <c r="Z124" i="54" s="1"/>
  <c r="X180" i="54"/>
  <c r="Z180" i="54" s="1"/>
  <c r="X142" i="54"/>
  <c r="Z142" i="54" s="1"/>
  <c r="X234" i="54"/>
  <c r="Z234" i="54" s="1"/>
  <c r="X68" i="54"/>
  <c r="Z68" i="54" s="1"/>
  <c r="Z205" i="54"/>
  <c r="X232" i="54"/>
  <c r="Z232" i="54" s="1"/>
  <c r="X331" i="54"/>
  <c r="Z331" i="54" s="1"/>
  <c r="X18" i="54"/>
  <c r="Z18" i="54" s="1"/>
  <c r="X84" i="54"/>
  <c r="Z84" i="54" s="1"/>
  <c r="X83" i="54"/>
  <c r="X122" i="54"/>
  <c r="Z122" i="54" s="1"/>
  <c r="X129" i="54"/>
  <c r="Z129" i="54" s="1"/>
  <c r="Z173" i="54"/>
  <c r="Z24" i="54"/>
  <c r="X35" i="54"/>
  <c r="Z35" i="54" s="1"/>
  <c r="X90" i="54"/>
  <c r="Z90" i="54" s="1"/>
  <c r="X101" i="54"/>
  <c r="X109" i="54"/>
  <c r="Z109" i="54" s="1"/>
  <c r="Z38" i="54"/>
  <c r="X61" i="54"/>
  <c r="Z61" i="54" s="1"/>
  <c r="X220" i="54"/>
  <c r="Z220" i="54" s="1"/>
  <c r="Z169" i="54"/>
  <c r="Z123" i="54"/>
  <c r="X74" i="54"/>
  <c r="Z74" i="54" s="1"/>
  <c r="X95" i="54"/>
  <c r="X110" i="54"/>
  <c r="Z110" i="54" s="1"/>
  <c r="Z179" i="54"/>
  <c r="X236" i="54"/>
  <c r="Z236" i="54" s="1"/>
  <c r="X186" i="54"/>
  <c r="Z186" i="54" s="1"/>
  <c r="X89" i="54"/>
  <c r="Z89" i="54" s="1"/>
  <c r="X104" i="54"/>
  <c r="Z104" i="54" s="1"/>
  <c r="X166" i="54"/>
  <c r="Z166" i="54" s="1"/>
  <c r="X63" i="54"/>
  <c r="Z63" i="54" s="1"/>
  <c r="X175" i="54"/>
  <c r="Z175" i="54" s="1"/>
  <c r="X185" i="54"/>
  <c r="Z185" i="54" s="1"/>
  <c r="Z229" i="54"/>
  <c r="Z42" i="54"/>
  <c r="Z125" i="54"/>
  <c r="X79" i="54"/>
  <c r="Z79" i="54" s="1"/>
  <c r="X97" i="54"/>
  <c r="X34" i="54"/>
  <c r="W99" i="54"/>
  <c r="Y99" i="54" s="1"/>
  <c r="X32" i="54"/>
  <c r="Z32" i="54" s="1"/>
  <c r="X45" i="54"/>
  <c r="Z45" i="54" s="1"/>
  <c r="X158" i="54"/>
  <c r="Z158" i="54" s="1"/>
  <c r="X201" i="54"/>
  <c r="Z201" i="54" s="1"/>
  <c r="X218" i="54"/>
  <c r="Z218" i="54" s="1"/>
  <c r="X51" i="54"/>
  <c r="Z51" i="54" s="1"/>
  <c r="X321" i="54"/>
  <c r="Z211" i="54"/>
  <c r="X261" i="54"/>
  <c r="Z261" i="54" s="1"/>
  <c r="Z25" i="54"/>
  <c r="Z21" i="54"/>
  <c r="X55" i="54"/>
  <c r="Z55" i="54" s="1"/>
  <c r="X193" i="54"/>
  <c r="Z193" i="54" s="1"/>
  <c r="Z222" i="54"/>
  <c r="Z92" i="54"/>
  <c r="X31" i="54"/>
  <c r="Z31" i="54" s="1"/>
  <c r="X69" i="54"/>
  <c r="Z69" i="54" s="1"/>
  <c r="Z118" i="54"/>
  <c r="X86" i="54"/>
  <c r="Z86" i="54" s="1"/>
  <c r="X94" i="54"/>
  <c r="Z94" i="54" s="1"/>
  <c r="X105" i="54"/>
  <c r="X65" i="54"/>
  <c r="Z65" i="54" s="1"/>
  <c r="X87" i="54"/>
  <c r="X102" i="54"/>
  <c r="Z102" i="54" s="1"/>
  <c r="X8" i="54"/>
  <c r="Z8" i="54" s="1"/>
  <c r="X99" i="54"/>
  <c r="X131" i="54"/>
  <c r="Z131" i="54" s="1"/>
  <c r="X81" i="54"/>
  <c r="Z81" i="54" s="1"/>
  <c r="X10" i="54"/>
  <c r="Z10" i="54" s="1"/>
  <c r="X44" i="54"/>
  <c r="Z44" i="54" s="1"/>
  <c r="X52" i="54"/>
  <c r="Z52" i="54" s="1"/>
  <c r="X144" i="54"/>
  <c r="Z144" i="54" s="1"/>
  <c r="X154" i="54"/>
  <c r="Z154" i="54" s="1"/>
  <c r="X210" i="54"/>
  <c r="Z210" i="54" s="1"/>
  <c r="X270" i="54"/>
  <c r="Z270" i="54" s="1"/>
  <c r="X43" i="54"/>
  <c r="Z43" i="54" s="1"/>
  <c r="W73" i="54"/>
  <c r="Y73" i="54" s="1"/>
  <c r="X72" i="54"/>
  <c r="Z72" i="54" s="1"/>
  <c r="W105" i="54"/>
  <c r="Y105" i="54" s="1"/>
  <c r="W115" i="54"/>
  <c r="Y115" i="54" s="1"/>
  <c r="W87" i="54"/>
  <c r="Y87" i="54" s="1"/>
  <c r="X127" i="54"/>
  <c r="Z127" i="54" s="1"/>
  <c r="Z202" i="54"/>
  <c r="X215" i="54"/>
  <c r="Z215" i="54" s="1"/>
  <c r="Z233" i="54"/>
  <c r="X226" i="54"/>
  <c r="Z226" i="54" s="1"/>
  <c r="X255" i="54"/>
  <c r="Z255" i="54" s="1"/>
  <c r="X170" i="54"/>
  <c r="Z170" i="54" s="1"/>
  <c r="X16" i="54"/>
  <c r="Z16" i="54" s="1"/>
  <c r="X76" i="54"/>
  <c r="Z76" i="54" s="1"/>
  <c r="X178" i="54"/>
  <c r="Z178" i="54" s="1"/>
  <c r="X242" i="54"/>
  <c r="Z242" i="54" s="1"/>
  <c r="X11" i="54"/>
  <c r="Z11" i="54" s="1"/>
  <c r="X174" i="54"/>
  <c r="Z174" i="54" s="1"/>
  <c r="X117" i="54"/>
  <c r="Z117" i="54" s="1"/>
  <c r="X162" i="54"/>
  <c r="Z162" i="54" s="1"/>
  <c r="X230" i="54"/>
  <c r="Z230" i="54" s="1"/>
  <c r="X262" i="54"/>
  <c r="Z262" i="54" s="1"/>
  <c r="X49" i="54"/>
  <c r="Z49" i="54" s="1"/>
  <c r="X85" i="54"/>
  <c r="Z85" i="54" s="1"/>
  <c r="X171" i="54"/>
  <c r="Z171" i="54" s="1"/>
  <c r="X91" i="54"/>
  <c r="Z91" i="54" s="1"/>
  <c r="X106" i="54"/>
  <c r="Z106" i="54" s="1"/>
  <c r="X40" i="54"/>
  <c r="Z40" i="54" s="1"/>
  <c r="X48" i="54"/>
  <c r="Z48" i="54" s="1"/>
  <c r="X56" i="54"/>
  <c r="Z56" i="54" s="1"/>
  <c r="W83" i="54"/>
  <c r="Y83" i="54" s="1"/>
  <c r="X64" i="54"/>
  <c r="X139" i="54"/>
  <c r="Z192" i="54"/>
  <c r="Z62" i="54"/>
  <c r="X82" i="54"/>
  <c r="Z153" i="54"/>
  <c r="W101" i="54"/>
  <c r="Y101" i="54" s="1"/>
  <c r="X132" i="54"/>
  <c r="Z132" i="54" s="1"/>
  <c r="X156" i="54"/>
  <c r="Z156" i="54" s="1"/>
  <c r="X157" i="54"/>
  <c r="Z157" i="54" s="1"/>
  <c r="X203" i="54"/>
  <c r="Z203" i="54" s="1"/>
  <c r="X223" i="54"/>
  <c r="Z223" i="54" s="1"/>
  <c r="X238" i="54"/>
  <c r="Z238" i="54" s="1"/>
  <c r="X241" i="54"/>
  <c r="Z241" i="54" s="1"/>
  <c r="X253" i="54"/>
  <c r="Z253" i="54" s="1"/>
  <c r="Z248" i="54"/>
  <c r="X272" i="54"/>
  <c r="Z272" i="54" s="1"/>
  <c r="Z26" i="54"/>
  <c r="X57" i="54"/>
  <c r="Z57" i="54" s="1"/>
  <c r="X13" i="54"/>
  <c r="Z13" i="54" s="1"/>
  <c r="X78" i="54"/>
  <c r="Z78" i="54" s="1"/>
  <c r="X256" i="54"/>
  <c r="Z256" i="54" s="1"/>
  <c r="W139" i="54"/>
  <c r="Y139" i="54" s="1"/>
  <c r="X196" i="54"/>
  <c r="Z196" i="54" s="1"/>
  <c r="Z263" i="54"/>
  <c r="X77" i="54"/>
  <c r="Z77" i="54" s="1"/>
  <c r="W82" i="54"/>
  <c r="Y82" i="54" s="1"/>
  <c r="X115" i="54"/>
  <c r="Z121" i="54"/>
  <c r="X172" i="54"/>
  <c r="Z172" i="54" s="1"/>
  <c r="X187" i="54"/>
  <c r="Z187" i="54" s="1"/>
  <c r="X206" i="54"/>
  <c r="Z206" i="54" s="1"/>
  <c r="X200" i="54"/>
  <c r="Z200" i="54" s="1"/>
  <c r="X249" i="54"/>
  <c r="Z249" i="54" s="1"/>
  <c r="X264" i="54"/>
  <c r="Z264" i="54" s="1"/>
  <c r="P383" i="53"/>
  <c r="Q383" i="53" s="1"/>
  <c r="AJ382" i="53"/>
  <c r="AL382" i="53" s="1"/>
  <c r="P375" i="53"/>
  <c r="Q375" i="53" s="1"/>
  <c r="Q374" i="53" s="1"/>
  <c r="P372" i="53"/>
  <c r="P363" i="53"/>
  <c r="Q363" i="53" s="1"/>
  <c r="Q359" i="53"/>
  <c r="P358" i="53"/>
  <c r="Q358" i="53" s="1"/>
  <c r="P356" i="53"/>
  <c r="Q356" i="53" s="1"/>
  <c r="P353" i="53"/>
  <c r="Q353" i="53" s="1"/>
  <c r="P350" i="53"/>
  <c r="Q350" i="53" s="1"/>
  <c r="Q339" i="53"/>
  <c r="Q346" i="53"/>
  <c r="P336" i="53"/>
  <c r="Q336" i="53" s="1"/>
  <c r="Q317" i="53"/>
  <c r="P316" i="53"/>
  <c r="Q316" i="53" s="1"/>
  <c r="AH297" i="53"/>
  <c r="Q307" i="53"/>
  <c r="AK307" i="53" s="1"/>
  <c r="AM307" i="53" s="1"/>
  <c r="AJ280" i="53"/>
  <c r="AL280" i="53" s="1"/>
  <c r="AE282" i="53"/>
  <c r="AJ282" i="53"/>
  <c r="AL282" i="53" s="1"/>
  <c r="AE280" i="53"/>
  <c r="AE278" i="53"/>
  <c r="P290" i="53"/>
  <c r="Q290" i="53" s="1"/>
  <c r="AJ287" i="53"/>
  <c r="AL287" i="53" s="1"/>
  <c r="AJ293" i="53"/>
  <c r="AL293" i="53" s="1"/>
  <c r="P294" i="53"/>
  <c r="Q294" i="53" s="1"/>
  <c r="Q292" i="53"/>
  <c r="AK292" i="53" s="1"/>
  <c r="AE277" i="53"/>
  <c r="AE287" i="53"/>
  <c r="AJ305" i="53"/>
  <c r="AL305" i="53" s="1"/>
  <c r="AH300" i="53"/>
  <c r="AJ304" i="53"/>
  <c r="AL304" i="53" s="1"/>
  <c r="AH286" i="53"/>
  <c r="P296" i="53"/>
  <c r="Q296" i="53" s="1"/>
  <c r="P300" i="53"/>
  <c r="Q300" i="53" s="1"/>
  <c r="AJ295" i="53"/>
  <c r="AL295" i="53" s="1"/>
  <c r="Q281" i="53"/>
  <c r="AK281" i="53" s="1"/>
  <c r="Q283" i="53"/>
  <c r="AK283" i="53" s="1"/>
  <c r="AJ278" i="53"/>
  <c r="AL278" i="53" s="1"/>
  <c r="Q288" i="53"/>
  <c r="AK288" i="53" s="1"/>
  <c r="P271" i="53"/>
  <c r="Q250" i="53"/>
  <c r="AK250" i="53" s="1"/>
  <c r="AJ264" i="53"/>
  <c r="AL264" i="53" s="1"/>
  <c r="AJ260" i="53"/>
  <c r="AL260" i="53" s="1"/>
  <c r="AJ256" i="53"/>
  <c r="AL256" i="53" s="1"/>
  <c r="P269" i="53"/>
  <c r="Q269" i="53" s="1"/>
  <c r="P263" i="53"/>
  <c r="Q263" i="53" s="1"/>
  <c r="AE263" i="53"/>
  <c r="AE255" i="53"/>
  <c r="AE266" i="53"/>
  <c r="AE258" i="53"/>
  <c r="AJ262" i="53"/>
  <c r="AL262" i="53" s="1"/>
  <c r="AJ254" i="53"/>
  <c r="AL254" i="53" s="1"/>
  <c r="AJ252" i="53"/>
  <c r="AL252" i="53" s="1"/>
  <c r="AE252" i="53"/>
  <c r="P255" i="53"/>
  <c r="Q255" i="53" s="1"/>
  <c r="P237" i="53"/>
  <c r="Q237" i="53" s="1"/>
  <c r="AH238" i="53"/>
  <c r="P239" i="53"/>
  <c r="Q239" i="53" s="1"/>
  <c r="Q242" i="53"/>
  <c r="AK242" i="53" s="1"/>
  <c r="P244" i="53"/>
  <c r="Q244" i="53" s="1"/>
  <c r="AH241" i="53"/>
  <c r="P234" i="53"/>
  <c r="Q234" i="53" s="1"/>
  <c r="AK234" i="53" s="1"/>
  <c r="AJ233" i="53"/>
  <c r="AL233" i="53" s="1"/>
  <c r="Q225" i="53"/>
  <c r="AK225" i="53" s="1"/>
  <c r="AJ228" i="53"/>
  <c r="AL228" i="53" s="1"/>
  <c r="AH220" i="53"/>
  <c r="P222" i="53"/>
  <c r="Q222" i="53" s="1"/>
  <c r="AE215" i="53"/>
  <c r="P210" i="53"/>
  <c r="Q210" i="53" s="1"/>
  <c r="P198" i="53"/>
  <c r="Q198" i="53" s="1"/>
  <c r="P205" i="53"/>
  <c r="P216" i="53"/>
  <c r="Q216" i="53" s="1"/>
  <c r="AE197" i="53"/>
  <c r="AJ185" i="53"/>
  <c r="AL185" i="53" s="1"/>
  <c r="AE177" i="53"/>
  <c r="AE191" i="53"/>
  <c r="AE181" i="53"/>
  <c r="AE192" i="53"/>
  <c r="AE188" i="53"/>
  <c r="AE189" i="53"/>
  <c r="P191" i="53"/>
  <c r="AH185" i="53"/>
  <c r="P193" i="53"/>
  <c r="Q193" i="53" s="1"/>
  <c r="AJ192" i="53"/>
  <c r="AL192" i="53" s="1"/>
  <c r="AJ181" i="53"/>
  <c r="AL181" i="53" s="1"/>
  <c r="AM177" i="53"/>
  <c r="AE187" i="53"/>
  <c r="AH172" i="53"/>
  <c r="O175" i="53"/>
  <c r="Q175" i="53" s="1"/>
  <c r="AE174" i="53"/>
  <c r="AH142" i="53"/>
  <c r="AM142" i="53"/>
  <c r="AE163" i="53"/>
  <c r="P161" i="53"/>
  <c r="Q161" i="53" s="1"/>
  <c r="P151" i="53"/>
  <c r="Q151" i="53" s="1"/>
  <c r="P159" i="53"/>
  <c r="Q159" i="53" s="1"/>
  <c r="AH157" i="53"/>
  <c r="AE139" i="53"/>
  <c r="P129" i="53"/>
  <c r="Q129" i="53" s="1"/>
  <c r="AK129" i="53" s="1"/>
  <c r="AM129" i="53" s="1"/>
  <c r="Q133" i="53"/>
  <c r="AK133" i="53" s="1"/>
  <c r="AM133" i="53" s="1"/>
  <c r="AH133" i="53"/>
  <c r="AH130" i="53"/>
  <c r="AK118" i="53"/>
  <c r="AH116" i="53"/>
  <c r="Q112" i="53"/>
  <c r="AK112" i="53" s="1"/>
  <c r="AM112" i="53" s="1"/>
  <c r="AE113" i="53"/>
  <c r="Q111" i="53"/>
  <c r="AK111" i="53" s="1"/>
  <c r="AM111" i="53" s="1"/>
  <c r="AE112" i="53"/>
  <c r="AE104" i="53"/>
  <c r="Q93" i="53"/>
  <c r="AK93" i="53" s="1"/>
  <c r="AM93" i="53" s="1"/>
  <c r="Q97" i="53"/>
  <c r="AK97" i="53" s="1"/>
  <c r="AM97" i="53" s="1"/>
  <c r="AE92" i="53"/>
  <c r="AE86" i="53"/>
  <c r="AH85" i="53"/>
  <c r="AH86" i="53"/>
  <c r="AE82" i="53"/>
  <c r="P80" i="53"/>
  <c r="Q80" i="53" s="1"/>
  <c r="AK80" i="53" s="1"/>
  <c r="AJ80" i="53"/>
  <c r="AL80" i="53" s="1"/>
  <c r="AJ76" i="53"/>
  <c r="AL76" i="53" s="1"/>
  <c r="AE74" i="53"/>
  <c r="AE63" i="53"/>
  <c r="AE67" i="53"/>
  <c r="AE57" i="53"/>
  <c r="Q53" i="53"/>
  <c r="AK53" i="53" s="1"/>
  <c r="AE51" i="53"/>
  <c r="AE46" i="53"/>
  <c r="AJ46" i="53"/>
  <c r="AL46" i="53" s="1"/>
  <c r="Q45" i="53"/>
  <c r="AK45" i="53" s="1"/>
  <c r="AJ52" i="53"/>
  <c r="AL52" i="53" s="1"/>
  <c r="AE48" i="53"/>
  <c r="AJ39" i="53"/>
  <c r="AL39" i="53" s="1"/>
  <c r="AH41" i="53"/>
  <c r="AE33" i="53"/>
  <c r="AH28" i="53"/>
  <c r="AE26" i="53"/>
  <c r="AJ31" i="53"/>
  <c r="AL31" i="53" s="1"/>
  <c r="Q35" i="53"/>
  <c r="AK35" i="53" s="1"/>
  <c r="P37" i="53"/>
  <c r="Q31" i="53"/>
  <c r="AK31" i="53" s="1"/>
  <c r="AE22" i="53"/>
  <c r="AE21" i="53"/>
  <c r="P19" i="53"/>
  <c r="Q19" i="53" s="1"/>
  <c r="Q10" i="53"/>
  <c r="AK10" i="53" s="1"/>
  <c r="P384" i="53"/>
  <c r="O384" i="53"/>
  <c r="AJ384" i="53" s="1"/>
  <c r="AL384" i="53" s="1"/>
  <c r="AH383" i="53"/>
  <c r="P390" i="53"/>
  <c r="Q390" i="53" s="1"/>
  <c r="AH285" i="53"/>
  <c r="AJ375" i="53"/>
  <c r="AL375" i="53" s="1"/>
  <c r="Q382" i="53"/>
  <c r="AJ383" i="53"/>
  <c r="AL383" i="53" s="1"/>
  <c r="AE387" i="53"/>
  <c r="P329" i="53"/>
  <c r="Q329" i="53" s="1"/>
  <c r="P302" i="53"/>
  <c r="O302" i="53"/>
  <c r="Q357" i="53"/>
  <c r="P340" i="53"/>
  <c r="Q340" i="53" s="1"/>
  <c r="Q325" i="53"/>
  <c r="O301" i="53"/>
  <c r="AJ301" i="53" s="1"/>
  <c r="AL301" i="53" s="1"/>
  <c r="P301" i="53"/>
  <c r="P323" i="53"/>
  <c r="Q323" i="53" s="1"/>
  <c r="P361" i="53"/>
  <c r="Q361" i="53" s="1"/>
  <c r="P338" i="53"/>
  <c r="Q338" i="53" s="1"/>
  <c r="Q324" i="53"/>
  <c r="Q319" i="53"/>
  <c r="Q315" i="53"/>
  <c r="AE291" i="53"/>
  <c r="AJ289" i="53"/>
  <c r="AL289" i="53" s="1"/>
  <c r="P287" i="53"/>
  <c r="Q287" i="53" s="1"/>
  <c r="AE290" i="53"/>
  <c r="P297" i="53"/>
  <c r="Q297" i="53" s="1"/>
  <c r="AJ285" i="53"/>
  <c r="AL285" i="53" s="1"/>
  <c r="AE275" i="53"/>
  <c r="P289" i="53"/>
  <c r="Q289" i="53" s="1"/>
  <c r="AJ281" i="53"/>
  <c r="AL281" i="53" s="1"/>
  <c r="AJ275" i="53"/>
  <c r="AL275" i="53" s="1"/>
  <c r="P273" i="53"/>
  <c r="Q273" i="53" s="1"/>
  <c r="AJ266" i="53"/>
  <c r="AL266" i="53" s="1"/>
  <c r="P257" i="53"/>
  <c r="Q257" i="53" s="1"/>
  <c r="P247" i="53"/>
  <c r="Q247" i="53" s="1"/>
  <c r="P253" i="53"/>
  <c r="Q253" i="53" s="1"/>
  <c r="AJ279" i="53"/>
  <c r="AL279" i="53" s="1"/>
  <c r="AE219" i="53"/>
  <c r="AJ272" i="53"/>
  <c r="AL272" i="53" s="1"/>
  <c r="Q264" i="53"/>
  <c r="AK264" i="53" s="1"/>
  <c r="Q256" i="53"/>
  <c r="AK256" i="53" s="1"/>
  <c r="AJ245" i="53"/>
  <c r="AL245" i="53" s="1"/>
  <c r="AJ225" i="53"/>
  <c r="AL225" i="53" s="1"/>
  <c r="P246" i="53"/>
  <c r="Q246" i="53" s="1"/>
  <c r="AJ242" i="53"/>
  <c r="AL242" i="53" s="1"/>
  <c r="P226" i="53"/>
  <c r="Q226" i="53" s="1"/>
  <c r="AH189" i="53"/>
  <c r="Q245" i="53"/>
  <c r="AK245" i="53" s="1"/>
  <c r="P212" i="53"/>
  <c r="Q212" i="53" s="1"/>
  <c r="P204" i="53"/>
  <c r="Q204" i="53" s="1"/>
  <c r="P241" i="53"/>
  <c r="AE211" i="53"/>
  <c r="AJ189" i="53"/>
  <c r="AL189" i="53" s="1"/>
  <c r="Q184" i="53"/>
  <c r="AK184" i="53" s="1"/>
  <c r="AE185" i="53"/>
  <c r="AH168" i="53"/>
  <c r="AJ157" i="53"/>
  <c r="AL157" i="53" s="1"/>
  <c r="AJ203" i="53"/>
  <c r="AL203" i="53" s="1"/>
  <c r="AJ201" i="53"/>
  <c r="AL201" i="53" s="1"/>
  <c r="AH197" i="53"/>
  <c r="AJ188" i="53"/>
  <c r="AL188" i="53" s="1"/>
  <c r="P214" i="53"/>
  <c r="Q214" i="53" s="1"/>
  <c r="P179" i="53"/>
  <c r="P183" i="53"/>
  <c r="P165" i="53"/>
  <c r="Q165" i="53" s="1"/>
  <c r="P153" i="53"/>
  <c r="AJ172" i="53"/>
  <c r="AL172" i="53" s="1"/>
  <c r="AJ155" i="53"/>
  <c r="AL155" i="53" s="1"/>
  <c r="AH147" i="53"/>
  <c r="AH139" i="53"/>
  <c r="O110" i="53"/>
  <c r="AJ110" i="53" s="1"/>
  <c r="AL110" i="53" s="1"/>
  <c r="P110" i="53"/>
  <c r="P123" i="53"/>
  <c r="AE117" i="53"/>
  <c r="P147" i="53"/>
  <c r="Q147" i="53" s="1"/>
  <c r="AJ130" i="53"/>
  <c r="AL130" i="53" s="1"/>
  <c r="AJ126" i="53"/>
  <c r="AL126" i="53" s="1"/>
  <c r="AH122" i="53"/>
  <c r="O87" i="53"/>
  <c r="P87" i="53"/>
  <c r="AH69" i="53"/>
  <c r="P125" i="53"/>
  <c r="Q125" i="53" s="1"/>
  <c r="AK125" i="53" s="1"/>
  <c r="AE108" i="53"/>
  <c r="P95" i="53"/>
  <c r="Q95" i="53" s="1"/>
  <c r="P145" i="53"/>
  <c r="Q145" i="53" s="1"/>
  <c r="P134" i="53"/>
  <c r="Q134" i="53" s="1"/>
  <c r="Q89" i="53"/>
  <c r="AK89" i="53" s="1"/>
  <c r="AM89" i="53" s="1"/>
  <c r="AK85" i="53"/>
  <c r="AM85" i="53" s="1"/>
  <c r="P70" i="53"/>
  <c r="Q70" i="53" s="1"/>
  <c r="AJ59" i="53"/>
  <c r="AL59" i="53" s="1"/>
  <c r="AJ51" i="53"/>
  <c r="AL51" i="53" s="1"/>
  <c r="AH66" i="53"/>
  <c r="O8" i="53"/>
  <c r="AJ8" i="53" s="1"/>
  <c r="AL8" i="53" s="1"/>
  <c r="P62" i="53"/>
  <c r="Q62" i="53" s="1"/>
  <c r="P52" i="53"/>
  <c r="Q52" i="53" s="1"/>
  <c r="Q30" i="53"/>
  <c r="AK30" i="53" s="1"/>
  <c r="P23" i="53"/>
  <c r="Q23" i="53" s="1"/>
  <c r="AK23" i="53" s="1"/>
  <c r="AM23" i="53" s="1"/>
  <c r="P40" i="53"/>
  <c r="Q40" i="53" s="1"/>
  <c r="P21" i="53"/>
  <c r="Q21" i="53" s="1"/>
  <c r="P14" i="53"/>
  <c r="Q14" i="53" s="1"/>
  <c r="P16" i="53"/>
  <c r="Q16" i="53" s="1"/>
  <c r="AE31" i="53"/>
  <c r="AE15" i="53"/>
  <c r="Q17" i="53"/>
  <c r="AK17" i="53" s="1"/>
  <c r="AM17" i="53" s="1"/>
  <c r="O379" i="53"/>
  <c r="AJ379" i="53" s="1"/>
  <c r="AL379" i="53" s="1"/>
  <c r="P379" i="53"/>
  <c r="O378" i="53"/>
  <c r="AJ378" i="53" s="1"/>
  <c r="AL378" i="53" s="1"/>
  <c r="P378" i="53"/>
  <c r="O373" i="53"/>
  <c r="AJ373" i="53" s="1"/>
  <c r="AL373" i="53" s="1"/>
  <c r="P373" i="53"/>
  <c r="P298" i="53"/>
  <c r="O298" i="53"/>
  <c r="AJ298" i="53" s="1"/>
  <c r="AL298" i="53" s="1"/>
  <c r="AE369" i="53"/>
  <c r="P308" i="53"/>
  <c r="Q308" i="53" s="1"/>
  <c r="P304" i="53"/>
  <c r="Q304" i="53" s="1"/>
  <c r="Q299" i="53"/>
  <c r="AK299" i="53" s="1"/>
  <c r="P291" i="53"/>
  <c r="Q291" i="53" s="1"/>
  <c r="P238" i="53"/>
  <c r="O238" i="53"/>
  <c r="AJ238" i="53" s="1"/>
  <c r="AL238" i="53" s="1"/>
  <c r="P231" i="53"/>
  <c r="O231" i="53"/>
  <c r="AJ231" i="53" s="1"/>
  <c r="AL231" i="53" s="1"/>
  <c r="P227" i="53"/>
  <c r="O227" i="53"/>
  <c r="AJ227" i="53" s="1"/>
  <c r="AL227" i="53" s="1"/>
  <c r="P221" i="53"/>
  <c r="O221" i="53"/>
  <c r="AJ221" i="53" s="1"/>
  <c r="AL221" i="53" s="1"/>
  <c r="O217" i="53"/>
  <c r="AJ217" i="53" s="1"/>
  <c r="AL217" i="53" s="1"/>
  <c r="P217" i="53"/>
  <c r="AJ246" i="53"/>
  <c r="AL246" i="53" s="1"/>
  <c r="AH224" i="53"/>
  <c r="Q236" i="53"/>
  <c r="AK236" i="53" s="1"/>
  <c r="Q233" i="53"/>
  <c r="AK233" i="53" s="1"/>
  <c r="O182" i="53"/>
  <c r="AJ182" i="53" s="1"/>
  <c r="AL182" i="53" s="1"/>
  <c r="P182" i="53"/>
  <c r="AE216" i="53"/>
  <c r="O158" i="53"/>
  <c r="AJ158" i="53" s="1"/>
  <c r="AL158" i="53" s="1"/>
  <c r="P158" i="53"/>
  <c r="AJ184" i="53"/>
  <c r="AL184" i="53" s="1"/>
  <c r="AH143" i="53"/>
  <c r="AJ167" i="53"/>
  <c r="AL167" i="53" s="1"/>
  <c r="O114" i="53"/>
  <c r="AJ114" i="53" s="1"/>
  <c r="AL114" i="53" s="1"/>
  <c r="P114" i="53"/>
  <c r="AE95" i="53"/>
  <c r="O86" i="53"/>
  <c r="AJ86" i="53" s="1"/>
  <c r="AL86" i="53" s="1"/>
  <c r="P67" i="53"/>
  <c r="O67" i="53"/>
  <c r="AJ67" i="53" s="1"/>
  <c r="AL67" i="53" s="1"/>
  <c r="Q173" i="53"/>
  <c r="AK173" i="53" s="1"/>
  <c r="AM173" i="53" s="1"/>
  <c r="P149" i="53"/>
  <c r="Q149" i="53" s="1"/>
  <c r="AH98" i="53"/>
  <c r="AJ95" i="53"/>
  <c r="AL95" i="53" s="1"/>
  <c r="AJ139" i="53"/>
  <c r="AL139" i="53" s="1"/>
  <c r="AJ57" i="53"/>
  <c r="AL57" i="53" s="1"/>
  <c r="AJ49" i="53"/>
  <c r="AL49" i="53" s="1"/>
  <c r="Q130" i="53"/>
  <c r="AK130" i="53" s="1"/>
  <c r="P78" i="53"/>
  <c r="Q78" i="53" s="1"/>
  <c r="AJ62" i="53"/>
  <c r="AL62" i="53" s="1"/>
  <c r="Q39" i="53"/>
  <c r="AK39" i="53" s="1"/>
  <c r="AJ69" i="53"/>
  <c r="AL69" i="53" s="1"/>
  <c r="AH33" i="53"/>
  <c r="P82" i="53"/>
  <c r="Q69" i="53"/>
  <c r="AK69" i="53" s="1"/>
  <c r="AE62" i="53"/>
  <c r="AJ34" i="53"/>
  <c r="AL34" i="53" s="1"/>
  <c r="AJ30" i="53"/>
  <c r="AL30" i="53" s="1"/>
  <c r="Q28" i="53"/>
  <c r="AK28" i="53" s="1"/>
  <c r="Q51" i="53"/>
  <c r="AK51" i="53" s="1"/>
  <c r="Q22" i="53"/>
  <c r="AK22" i="53" s="1"/>
  <c r="AM22" i="53" s="1"/>
  <c r="AJ10" i="53"/>
  <c r="AL10" i="53" s="1"/>
  <c r="AE13" i="53"/>
  <c r="P351" i="53"/>
  <c r="Q351" i="53" s="1"/>
  <c r="AE382" i="53"/>
  <c r="AE367" i="53"/>
  <c r="AE385" i="53"/>
  <c r="Q347" i="53"/>
  <c r="P330" i="53"/>
  <c r="Q330" i="53" s="1"/>
  <c r="P306" i="53"/>
  <c r="O306" i="53"/>
  <c r="AJ306" i="53" s="1"/>
  <c r="AL306" i="53" s="1"/>
  <c r="P352" i="53"/>
  <c r="Q352" i="53" s="1"/>
  <c r="AH303" i="53"/>
  <c r="P368" i="53"/>
  <c r="Q368" i="53" s="1"/>
  <c r="Q345" i="53"/>
  <c r="P328" i="53"/>
  <c r="Q328" i="53" s="1"/>
  <c r="P312" i="53"/>
  <c r="Q312" i="53" s="1"/>
  <c r="AE296" i="53"/>
  <c r="AJ303" i="53"/>
  <c r="AL303" i="53" s="1"/>
  <c r="AJ296" i="53"/>
  <c r="AL296" i="53" s="1"/>
  <c r="AJ294" i="53"/>
  <c r="AL294" i="53" s="1"/>
  <c r="AJ290" i="53"/>
  <c r="AL290" i="53" s="1"/>
  <c r="O286" i="53"/>
  <c r="AJ286" i="53" s="1"/>
  <c r="AL286" i="53" s="1"/>
  <c r="P286" i="53"/>
  <c r="Q295" i="53"/>
  <c r="AK295" i="53" s="1"/>
  <c r="AH292" i="53"/>
  <c r="AJ300" i="53"/>
  <c r="AL300" i="53" s="1"/>
  <c r="AE294" i="53"/>
  <c r="AE292" i="53"/>
  <c r="P285" i="53"/>
  <c r="AE281" i="53"/>
  <c r="P293" i="53"/>
  <c r="Q293" i="53" s="1"/>
  <c r="AJ283" i="53"/>
  <c r="AL283" i="53" s="1"/>
  <c r="P280" i="53"/>
  <c r="Q280" i="53" s="1"/>
  <c r="P265" i="53"/>
  <c r="Q265" i="53" s="1"/>
  <c r="AJ258" i="53"/>
  <c r="AL258" i="53" s="1"/>
  <c r="AJ250" i="53"/>
  <c r="AL250" i="53" s="1"/>
  <c r="P282" i="53"/>
  <c r="Q282" i="53" s="1"/>
  <c r="AE245" i="53"/>
  <c r="AH237" i="53"/>
  <c r="AH234" i="53"/>
  <c r="AH230" i="53"/>
  <c r="AJ268" i="53"/>
  <c r="AL268" i="53" s="1"/>
  <c r="Q260" i="53"/>
  <c r="AK260" i="53" s="1"/>
  <c r="AH250" i="53"/>
  <c r="AJ241" i="53"/>
  <c r="AL241" i="53" s="1"/>
  <c r="AJ237" i="53"/>
  <c r="AL237" i="53" s="1"/>
  <c r="AJ234" i="53"/>
  <c r="AL234" i="53" s="1"/>
  <c r="AJ230" i="53"/>
  <c r="AL230" i="53" s="1"/>
  <c r="AJ219" i="53"/>
  <c r="AL219" i="53" s="1"/>
  <c r="P243" i="53"/>
  <c r="Q243" i="53" s="1"/>
  <c r="O186" i="53"/>
  <c r="P186" i="53"/>
  <c r="Q215" i="53"/>
  <c r="AK215" i="53" s="1"/>
  <c r="P208" i="53"/>
  <c r="Q208" i="53" s="1"/>
  <c r="P200" i="53"/>
  <c r="Q200" i="53" s="1"/>
  <c r="P220" i="53"/>
  <c r="AJ216" i="53"/>
  <c r="AL216" i="53" s="1"/>
  <c r="AJ211" i="53"/>
  <c r="AL211" i="53" s="1"/>
  <c r="AJ193" i="53"/>
  <c r="AL193" i="53" s="1"/>
  <c r="AH190" i="53"/>
  <c r="P189" i="53"/>
  <c r="AJ207" i="53"/>
  <c r="AL207" i="53" s="1"/>
  <c r="AE193" i="53"/>
  <c r="O164" i="53"/>
  <c r="AJ164" i="53" s="1"/>
  <c r="AL164" i="53" s="1"/>
  <c r="P164" i="53"/>
  <c r="AJ197" i="53"/>
  <c r="AL197" i="53" s="1"/>
  <c r="P187" i="53"/>
  <c r="Q187" i="53" s="1"/>
  <c r="O178" i="53"/>
  <c r="P178" i="53"/>
  <c r="AH209" i="53"/>
  <c r="AJ199" i="53"/>
  <c r="AL199" i="53" s="1"/>
  <c r="P170" i="53"/>
  <c r="Q170" i="53" s="1"/>
  <c r="AJ163" i="53"/>
  <c r="AL163" i="53" s="1"/>
  <c r="AJ156" i="53"/>
  <c r="AL156" i="53" s="1"/>
  <c r="O148" i="53"/>
  <c r="P148" i="53"/>
  <c r="Q146" i="53"/>
  <c r="AK146" i="53" s="1"/>
  <c r="AM146" i="53" s="1"/>
  <c r="AE135" i="53"/>
  <c r="Q192" i="53"/>
  <c r="AK192" i="53" s="1"/>
  <c r="AH171" i="53"/>
  <c r="Q188" i="53"/>
  <c r="AK188" i="53" s="1"/>
  <c r="P172" i="53"/>
  <c r="AE166" i="53"/>
  <c r="AE143" i="53"/>
  <c r="AE142" i="53"/>
  <c r="P132" i="53"/>
  <c r="Q132" i="53" s="1"/>
  <c r="P167" i="53"/>
  <c r="Q167" i="53" s="1"/>
  <c r="AE162" i="53"/>
  <c r="Q155" i="53"/>
  <c r="AK155" i="53" s="1"/>
  <c r="O92" i="53"/>
  <c r="P92" i="53"/>
  <c r="P84" i="53"/>
  <c r="O84" i="53"/>
  <c r="AJ84" i="53" s="1"/>
  <c r="AL84" i="53" s="1"/>
  <c r="P74" i="53"/>
  <c r="O74" i="53"/>
  <c r="P113" i="53"/>
  <c r="Q113" i="53" s="1"/>
  <c r="AJ104" i="53"/>
  <c r="AL104" i="53" s="1"/>
  <c r="AE77" i="53"/>
  <c r="AE76" i="53"/>
  <c r="P137" i="53"/>
  <c r="Q137" i="53" s="1"/>
  <c r="P120" i="53"/>
  <c r="Q120" i="53" s="1"/>
  <c r="Q116" i="53"/>
  <c r="AK116" i="53" s="1"/>
  <c r="AJ108" i="53"/>
  <c r="AL108" i="53" s="1"/>
  <c r="AE99" i="53"/>
  <c r="AE94" i="53"/>
  <c r="AJ109" i="53"/>
  <c r="AL109" i="53" s="1"/>
  <c r="AH108" i="53"/>
  <c r="AJ82" i="53"/>
  <c r="AL82" i="53" s="1"/>
  <c r="AJ143" i="53"/>
  <c r="AL143" i="53" s="1"/>
  <c r="P139" i="53"/>
  <c r="Q139" i="53" s="1"/>
  <c r="P131" i="53"/>
  <c r="P127" i="53"/>
  <c r="AE119" i="53"/>
  <c r="AH89" i="53"/>
  <c r="AJ66" i="53"/>
  <c r="AL66" i="53" s="1"/>
  <c r="P58" i="53"/>
  <c r="Q58" i="53" s="1"/>
  <c r="Q57" i="53"/>
  <c r="P50" i="53"/>
  <c r="Q50" i="53" s="1"/>
  <c r="Q49" i="53"/>
  <c r="AK49" i="53" s="1"/>
  <c r="AE34" i="53"/>
  <c r="AJ28" i="53"/>
  <c r="AL28" i="53" s="1"/>
  <c r="Q126" i="53"/>
  <c r="AK126" i="53" s="1"/>
  <c r="P46" i="53"/>
  <c r="Q46" i="53" s="1"/>
  <c r="P60" i="53"/>
  <c r="Q60" i="53" s="1"/>
  <c r="AE53" i="53"/>
  <c r="P42" i="53"/>
  <c r="Q42" i="53" s="1"/>
  <c r="AE38" i="53"/>
  <c r="AJ35" i="53"/>
  <c r="AL35" i="53" s="1"/>
  <c r="Q65" i="53"/>
  <c r="AK65" i="53" s="1"/>
  <c r="AM65" i="53" s="1"/>
  <c r="AJ61" i="53"/>
  <c r="AL61" i="53" s="1"/>
  <c r="AJ53" i="53"/>
  <c r="AL53" i="53" s="1"/>
  <c r="AE49" i="53"/>
  <c r="AJ41" i="53"/>
  <c r="AL41" i="53" s="1"/>
  <c r="P36" i="53"/>
  <c r="Q36" i="53" s="1"/>
  <c r="P8" i="53"/>
  <c r="Q59" i="53"/>
  <c r="AK59" i="53" s="1"/>
  <c r="Q27" i="53"/>
  <c r="AK27" i="53" s="1"/>
  <c r="AM27" i="53" s="1"/>
  <c r="P26" i="53"/>
  <c r="Q26" i="53" s="1"/>
  <c r="Q9" i="53"/>
  <c r="AK9" i="53" s="1"/>
  <c r="AM9" i="53" s="1"/>
  <c r="AE390" i="53"/>
  <c r="AJ390" i="53"/>
  <c r="AL390" i="53" s="1"/>
  <c r="P386" i="53"/>
  <c r="Q386" i="53" s="1"/>
  <c r="P362" i="53"/>
  <c r="Q362" i="53" s="1"/>
  <c r="P305" i="53"/>
  <c r="Q305" i="53" s="1"/>
  <c r="AH277" i="53"/>
  <c r="Q270" i="53"/>
  <c r="Q254" i="53"/>
  <c r="AK254" i="53" s="1"/>
  <c r="AE284" i="53"/>
  <c r="P251" i="53"/>
  <c r="Q251" i="53" s="1"/>
  <c r="P267" i="53"/>
  <c r="Q267" i="53" s="1"/>
  <c r="P259" i="53"/>
  <c r="Q259" i="53" s="1"/>
  <c r="AH252" i="53"/>
  <c r="P235" i="53"/>
  <c r="Q235" i="53" s="1"/>
  <c r="AJ220" i="53"/>
  <c r="AL220" i="53" s="1"/>
  <c r="Q240" i="53"/>
  <c r="AK240" i="53" s="1"/>
  <c r="AM240" i="53" s="1"/>
  <c r="O190" i="53"/>
  <c r="AJ190" i="53" s="1"/>
  <c r="AL190" i="53" s="1"/>
  <c r="P190" i="53"/>
  <c r="AH198" i="53"/>
  <c r="AE184" i="53"/>
  <c r="AH199" i="53"/>
  <c r="P185" i="53"/>
  <c r="Q185" i="53" s="1"/>
  <c r="O169" i="53"/>
  <c r="AJ169" i="53" s="1"/>
  <c r="AL169" i="53" s="1"/>
  <c r="P169" i="53"/>
  <c r="P213" i="53"/>
  <c r="Q213" i="53" s="1"/>
  <c r="P202" i="53"/>
  <c r="Q202" i="53" s="1"/>
  <c r="AE209" i="53"/>
  <c r="O152" i="53"/>
  <c r="AJ152" i="53" s="1"/>
  <c r="AL152" i="53" s="1"/>
  <c r="P152" i="53"/>
  <c r="O144" i="53"/>
  <c r="AJ144" i="53" s="1"/>
  <c r="AL144" i="53" s="1"/>
  <c r="P144" i="53"/>
  <c r="O140" i="53"/>
  <c r="AJ140" i="53" s="1"/>
  <c r="AL140" i="53" s="1"/>
  <c r="P181" i="53"/>
  <c r="Q181" i="53" s="1"/>
  <c r="AE171" i="53"/>
  <c r="AJ168" i="53"/>
  <c r="AL168" i="53" s="1"/>
  <c r="AE154" i="53"/>
  <c r="AH151" i="53"/>
  <c r="Q162" i="53"/>
  <c r="AK162" i="53" s="1"/>
  <c r="AM162" i="53" s="1"/>
  <c r="AH134" i="53"/>
  <c r="O96" i="53"/>
  <c r="AJ96" i="53" s="1"/>
  <c r="AL96" i="53" s="1"/>
  <c r="P96" i="53"/>
  <c r="O88" i="53"/>
  <c r="AJ88" i="53" s="1"/>
  <c r="AL88" i="53" s="1"/>
  <c r="P88" i="53"/>
  <c r="AJ113" i="53"/>
  <c r="AL113" i="53" s="1"/>
  <c r="O63" i="53"/>
  <c r="AJ63" i="53" s="1"/>
  <c r="AL63" i="53" s="1"/>
  <c r="P63" i="53"/>
  <c r="AJ147" i="53"/>
  <c r="AL147" i="53" s="1"/>
  <c r="P136" i="53"/>
  <c r="Q136" i="53" s="1"/>
  <c r="AH128" i="53"/>
  <c r="P86" i="53"/>
  <c r="P76" i="53"/>
  <c r="Q94" i="53"/>
  <c r="AK94" i="53" s="1"/>
  <c r="AM94" i="53" s="1"/>
  <c r="AE61" i="53"/>
  <c r="Q47" i="53"/>
  <c r="AK47" i="53" s="1"/>
  <c r="AH62" i="53"/>
  <c r="Q71" i="53"/>
  <c r="AK71" i="53" s="1"/>
  <c r="AM71" i="53" s="1"/>
  <c r="AE66" i="53"/>
  <c r="Q55" i="53"/>
  <c r="AK55" i="53" s="1"/>
  <c r="P48" i="53"/>
  <c r="Q48" i="53" s="1"/>
  <c r="AJ11" i="53"/>
  <c r="AL11" i="53" s="1"/>
  <c r="AH17" i="53"/>
  <c r="Q33" i="53"/>
  <c r="AK33" i="53" s="1"/>
  <c r="AM33" i="53" s="1"/>
  <c r="Q29" i="53"/>
  <c r="AK29" i="53" s="1"/>
  <c r="AM29" i="53" s="1"/>
  <c r="U283" i="52"/>
  <c r="V126" i="52"/>
  <c r="R180" i="52"/>
  <c r="R179" i="52"/>
  <c r="R208" i="52"/>
  <c r="R185" i="52"/>
  <c r="V64" i="52"/>
  <c r="W64" i="52" s="1"/>
  <c r="S175" i="52"/>
  <c r="T175" i="52" s="1"/>
  <c r="R202" i="52"/>
  <c r="R187" i="52"/>
  <c r="R228" i="52"/>
  <c r="U200" i="52"/>
  <c r="V269" i="52"/>
  <c r="W269" i="52" s="1"/>
  <c r="R269" i="52"/>
  <c r="V279" i="52"/>
  <c r="U243" i="52"/>
  <c r="R253" i="52"/>
  <c r="V254" i="52"/>
  <c r="W254" i="52" s="1"/>
  <c r="U262" i="52"/>
  <c r="U266" i="52"/>
  <c r="U270" i="52"/>
  <c r="R375" i="52"/>
  <c r="Y375" i="52" s="1"/>
  <c r="AA375" i="52" s="1"/>
  <c r="V134" i="52"/>
  <c r="R103" i="52"/>
  <c r="Y103" i="52" s="1"/>
  <c r="AA103" i="52" s="1"/>
  <c r="V187" i="52"/>
  <c r="W187" i="52" s="1"/>
  <c r="V21" i="52"/>
  <c r="W21" i="52" s="1"/>
  <c r="R21" i="52"/>
  <c r="U58" i="52"/>
  <c r="R39" i="52"/>
  <c r="R40" i="52"/>
  <c r="T40" i="52" s="1"/>
  <c r="R99" i="52"/>
  <c r="S100" i="52"/>
  <c r="R112" i="52"/>
  <c r="V184" i="52"/>
  <c r="R221" i="52"/>
  <c r="R268" i="52"/>
  <c r="R237" i="52"/>
  <c r="R257" i="52"/>
  <c r="R303" i="52"/>
  <c r="U160" i="52"/>
  <c r="R160" i="52"/>
  <c r="U250" i="52"/>
  <c r="R250" i="52"/>
  <c r="R304" i="52"/>
  <c r="U304" i="52"/>
  <c r="R379" i="52"/>
  <c r="V390" i="52"/>
  <c r="W390" i="52" s="1"/>
  <c r="S94" i="52"/>
  <c r="S25" i="52"/>
  <c r="V70" i="52"/>
  <c r="V115" i="52"/>
  <c r="S116" i="52"/>
  <c r="S132" i="52"/>
  <c r="V147" i="52"/>
  <c r="U170" i="52"/>
  <c r="R170" i="52"/>
  <c r="R171" i="52"/>
  <c r="U216" i="52"/>
  <c r="R216" i="52"/>
  <c r="V230" i="52"/>
  <c r="W230" i="52" s="1"/>
  <c r="V239" i="52"/>
  <c r="W239" i="52" s="1"/>
  <c r="R239" i="52"/>
  <c r="R391" i="52"/>
  <c r="U391" i="52"/>
  <c r="U220" i="52"/>
  <c r="R220" i="52"/>
  <c r="R260" i="52"/>
  <c r="V270" i="52"/>
  <c r="U290" i="52"/>
  <c r="R290" i="52"/>
  <c r="S8" i="52"/>
  <c r="V39" i="52"/>
  <c r="W39" i="52" s="1"/>
  <c r="U81" i="52"/>
  <c r="U83" i="52"/>
  <c r="R85" i="52"/>
  <c r="R105" i="52"/>
  <c r="Y105" i="52" s="1"/>
  <c r="AA105" i="52" s="1"/>
  <c r="V111" i="52"/>
  <c r="U120" i="52"/>
  <c r="R129" i="52"/>
  <c r="R154" i="52"/>
  <c r="U162" i="52"/>
  <c r="R162" i="52"/>
  <c r="V170" i="52"/>
  <c r="S19" i="52"/>
  <c r="V34" i="52"/>
  <c r="W34" i="52" s="1"/>
  <c r="R47" i="52"/>
  <c r="S53" i="52"/>
  <c r="U61" i="52"/>
  <c r="V66" i="52"/>
  <c r="S77" i="52"/>
  <c r="V100" i="52"/>
  <c r="W100" i="52" s="1"/>
  <c r="R113" i="52"/>
  <c r="V140" i="52"/>
  <c r="S144" i="52"/>
  <c r="U161" i="52"/>
  <c r="R161" i="52"/>
  <c r="S165" i="52"/>
  <c r="S179" i="52"/>
  <c r="U181" i="52"/>
  <c r="U191" i="52"/>
  <c r="R191" i="52"/>
  <c r="U199" i="52"/>
  <c r="R199" i="52"/>
  <c r="S264" i="52"/>
  <c r="S301" i="52"/>
  <c r="T301" i="52" s="1"/>
  <c r="S159" i="52"/>
  <c r="V188" i="52"/>
  <c r="S192" i="52"/>
  <c r="S202" i="52"/>
  <c r="V210" i="52"/>
  <c r="R264" i="52"/>
  <c r="R278" i="52"/>
  <c r="V283" i="52"/>
  <c r="S290" i="52"/>
  <c r="U301" i="52"/>
  <c r="V391" i="52"/>
  <c r="H397" i="52"/>
  <c r="P397" i="52"/>
  <c r="J397" i="52"/>
  <c r="S154" i="52"/>
  <c r="V216" i="52"/>
  <c r="V220" i="52"/>
  <c r="V394" i="52"/>
  <c r="S285" i="52"/>
  <c r="S289" i="52"/>
  <c r="N397" i="52"/>
  <c r="S26" i="52"/>
  <c r="S46" i="52"/>
  <c r="U68" i="52"/>
  <c r="R68" i="52"/>
  <c r="V76" i="52"/>
  <c r="U76" i="52"/>
  <c r="R76" i="52"/>
  <c r="R137" i="52"/>
  <c r="U137" i="52"/>
  <c r="S15" i="52"/>
  <c r="R15" i="52"/>
  <c r="S18" i="52"/>
  <c r="R49" i="52"/>
  <c r="U49" i="52"/>
  <c r="U56" i="52"/>
  <c r="R56" i="52"/>
  <c r="Y56" i="52" s="1"/>
  <c r="AA56" i="52" s="1"/>
  <c r="V20" i="52"/>
  <c r="S21" i="52"/>
  <c r="S29" i="52"/>
  <c r="S30" i="52"/>
  <c r="V33" i="52"/>
  <c r="W33" i="52" s="1"/>
  <c r="S39" i="52"/>
  <c r="U51" i="52"/>
  <c r="R51" i="52"/>
  <c r="U67" i="52"/>
  <c r="S67" i="52"/>
  <c r="S69" i="52"/>
  <c r="U69" i="52"/>
  <c r="U95" i="52"/>
  <c r="R95" i="52"/>
  <c r="U109" i="52"/>
  <c r="R109" i="52"/>
  <c r="Y109" i="52" s="1"/>
  <c r="AA109" i="52" s="1"/>
  <c r="U145" i="52"/>
  <c r="S145" i="52"/>
  <c r="U182" i="52"/>
  <c r="S182" i="52"/>
  <c r="U233" i="52"/>
  <c r="R233" i="52"/>
  <c r="R52" i="52"/>
  <c r="U52" i="52"/>
  <c r="U55" i="52"/>
  <c r="V55" i="52"/>
  <c r="R55" i="52"/>
  <c r="V96" i="52"/>
  <c r="U96" i="52"/>
  <c r="R96" i="52"/>
  <c r="U104" i="52"/>
  <c r="V104" i="52"/>
  <c r="R104" i="52"/>
  <c r="U150" i="52"/>
  <c r="R150" i="52"/>
  <c r="U172" i="52"/>
  <c r="V172" i="52"/>
  <c r="R172" i="52"/>
  <c r="U242" i="52"/>
  <c r="R242" i="52"/>
  <c r="U281" i="52"/>
  <c r="R281" i="52"/>
  <c r="U9" i="52"/>
  <c r="R9" i="52"/>
  <c r="S55" i="52"/>
  <c r="U148" i="52"/>
  <c r="R148" i="52"/>
  <c r="S86" i="52"/>
  <c r="U86" i="52"/>
  <c r="R86" i="52"/>
  <c r="U101" i="52"/>
  <c r="R101" i="52"/>
  <c r="U110" i="52"/>
  <c r="R110" i="52"/>
  <c r="U117" i="52"/>
  <c r="R117" i="52"/>
  <c r="V117" i="52"/>
  <c r="U146" i="52"/>
  <c r="R146" i="52"/>
  <c r="R156" i="52"/>
  <c r="U156" i="52"/>
  <c r="U206" i="52"/>
  <c r="R206" i="52"/>
  <c r="U217" i="52"/>
  <c r="R217" i="52"/>
  <c r="U249" i="52"/>
  <c r="R249" i="52"/>
  <c r="S251" i="52"/>
  <c r="V251" i="52"/>
  <c r="U251" i="52"/>
  <c r="V65" i="52"/>
  <c r="S68" i="52"/>
  <c r="V94" i="52"/>
  <c r="S16" i="52"/>
  <c r="S22" i="52"/>
  <c r="S27" i="52"/>
  <c r="S31" i="52"/>
  <c r="V47" i="52"/>
  <c r="W47" i="52" s="1"/>
  <c r="S48" i="52"/>
  <c r="S51" i="52"/>
  <c r="V56" i="52"/>
  <c r="S71" i="52"/>
  <c r="V77" i="52"/>
  <c r="R78" i="52"/>
  <c r="S98" i="52"/>
  <c r="U106" i="52"/>
  <c r="R106" i="52"/>
  <c r="R114" i="52"/>
  <c r="V131" i="52"/>
  <c r="U133" i="52"/>
  <c r="R133" i="52"/>
  <c r="V133" i="52"/>
  <c r="V10" i="52"/>
  <c r="S13" i="52"/>
  <c r="V19" i="52"/>
  <c r="S28" i="52"/>
  <c r="S32" i="52"/>
  <c r="S33" i="52"/>
  <c r="R33" i="52"/>
  <c r="S34" i="52"/>
  <c r="R34" i="52"/>
  <c r="V35" i="52"/>
  <c r="W35" i="52" s="1"/>
  <c r="R35" i="52"/>
  <c r="S36" i="52"/>
  <c r="T36" i="52" s="1"/>
  <c r="U44" i="52"/>
  <c r="S57" i="52"/>
  <c r="S60" i="52"/>
  <c r="R60" i="52"/>
  <c r="S64" i="52"/>
  <c r="R64" i="52"/>
  <c r="S65" i="52"/>
  <c r="R75" i="52"/>
  <c r="R80" i="52"/>
  <c r="V87" i="52"/>
  <c r="S88" i="52"/>
  <c r="V99" i="52"/>
  <c r="W99" i="52" s="1"/>
  <c r="R119" i="52"/>
  <c r="S121" i="52"/>
  <c r="T121" i="52" s="1"/>
  <c r="U125" i="52"/>
  <c r="R125" i="52"/>
  <c r="V125" i="52"/>
  <c r="R127" i="52"/>
  <c r="U127" i="52"/>
  <c r="V130" i="52"/>
  <c r="U130" i="52"/>
  <c r="S134" i="52"/>
  <c r="V139" i="52"/>
  <c r="W139" i="52" s="1"/>
  <c r="R141" i="52"/>
  <c r="U141" i="52"/>
  <c r="S167" i="52"/>
  <c r="U167" i="52"/>
  <c r="S174" i="52"/>
  <c r="U175" i="52"/>
  <c r="V175" i="52"/>
  <c r="R178" i="52"/>
  <c r="Y178" i="52" s="1"/>
  <c r="AA178" i="52" s="1"/>
  <c r="U183" i="52"/>
  <c r="R183" i="52"/>
  <c r="U212" i="52"/>
  <c r="R212" i="52"/>
  <c r="S213" i="52"/>
  <c r="S228" i="52"/>
  <c r="U229" i="52"/>
  <c r="V229" i="52"/>
  <c r="R229" i="52"/>
  <c r="S237" i="52"/>
  <c r="S76" i="52"/>
  <c r="V168" i="52"/>
  <c r="S393" i="52"/>
  <c r="V206" i="52"/>
  <c r="S216" i="52"/>
  <c r="U232" i="52"/>
  <c r="R232" i="52"/>
  <c r="S234" i="52"/>
  <c r="U234" i="52"/>
  <c r="V234" i="52"/>
  <c r="U258" i="52"/>
  <c r="R258" i="52"/>
  <c r="U389" i="52"/>
  <c r="R389" i="52"/>
  <c r="Y389" i="52" s="1"/>
  <c r="AA389" i="52" s="1"/>
  <c r="S95" i="52"/>
  <c r="S96" i="52"/>
  <c r="S153" i="52"/>
  <c r="S9" i="52"/>
  <c r="S20" i="52"/>
  <c r="S62" i="52"/>
  <c r="U65" i="52"/>
  <c r="S81" i="52"/>
  <c r="T81" i="52" s="1"/>
  <c r="R82" i="52"/>
  <c r="Y82" i="52" s="1"/>
  <c r="AA82" i="52" s="1"/>
  <c r="R135" i="52"/>
  <c r="U135" i="52"/>
  <c r="U166" i="52"/>
  <c r="R166" i="52"/>
  <c r="V180" i="52"/>
  <c r="W180" i="52" s="1"/>
  <c r="U198" i="52"/>
  <c r="R198" i="52"/>
  <c r="V198" i="52"/>
  <c r="S201" i="52"/>
  <c r="V202" i="52"/>
  <c r="W202" i="52" s="1"/>
  <c r="S257" i="52"/>
  <c r="S259" i="52"/>
  <c r="U386" i="52"/>
  <c r="R386" i="52"/>
  <c r="S97" i="52"/>
  <c r="R100" i="52"/>
  <c r="Y100" i="52" s="1"/>
  <c r="AA100" i="52" s="1"/>
  <c r="S117" i="52"/>
  <c r="S123" i="52"/>
  <c r="S124" i="52"/>
  <c r="S125" i="52"/>
  <c r="S133" i="52"/>
  <c r="S136" i="52"/>
  <c r="R139" i="52"/>
  <c r="V146" i="52"/>
  <c r="V150" i="52"/>
  <c r="S151" i="52"/>
  <c r="V154" i="52"/>
  <c r="W154" i="52" s="1"/>
  <c r="S180" i="52"/>
  <c r="S191" i="52"/>
  <c r="S205" i="52"/>
  <c r="S207" i="52"/>
  <c r="S255" i="52"/>
  <c r="V255" i="52"/>
  <c r="W255" i="52" s="1"/>
  <c r="U265" i="52"/>
  <c r="R265" i="52"/>
  <c r="V266" i="52"/>
  <c r="V298" i="52"/>
  <c r="U298" i="52"/>
  <c r="S268" i="52"/>
  <c r="U282" i="52"/>
  <c r="R282" i="52"/>
  <c r="U383" i="52"/>
  <c r="V383" i="52"/>
  <c r="S104" i="52"/>
  <c r="V105" i="52"/>
  <c r="W105" i="52" s="1"/>
  <c r="S106" i="52"/>
  <c r="V110" i="52"/>
  <c r="V112" i="52"/>
  <c r="W112" i="52" s="1"/>
  <c r="V156" i="52"/>
  <c r="S169" i="52"/>
  <c r="V178" i="52"/>
  <c r="W178" i="52" s="1"/>
  <c r="V179" i="52"/>
  <c r="W179" i="52" s="1"/>
  <c r="V193" i="52"/>
  <c r="W193" i="52" s="1"/>
  <c r="S198" i="52"/>
  <c r="S199" i="52"/>
  <c r="S206" i="52"/>
  <c r="S208" i="52"/>
  <c r="S220" i="52"/>
  <c r="S230" i="52"/>
  <c r="S233" i="52"/>
  <c r="S241" i="52"/>
  <c r="U245" i="52"/>
  <c r="V250" i="52"/>
  <c r="V262" i="52"/>
  <c r="S269" i="52"/>
  <c r="S242" i="52"/>
  <c r="S253" i="52"/>
  <c r="U279" i="52"/>
  <c r="R279" i="52"/>
  <c r="V280" i="52"/>
  <c r="W280" i="52" s="1"/>
  <c r="S281" i="52"/>
  <c r="V290" i="52"/>
  <c r="V291" i="52"/>
  <c r="U300" i="52"/>
  <c r="R300" i="52"/>
  <c r="S304" i="52"/>
  <c r="V381" i="52"/>
  <c r="R381" i="52"/>
  <c r="Y381" i="52" s="1"/>
  <c r="AA381" i="52" s="1"/>
  <c r="S229" i="52"/>
  <c r="S236" i="52"/>
  <c r="V238" i="52"/>
  <c r="W238" i="52" s="1"/>
  <c r="R238" i="52"/>
  <c r="R241" i="52"/>
  <c r="V243" i="52"/>
  <c r="S249" i="52"/>
  <c r="R254" i="52"/>
  <c r="V258" i="52"/>
  <c r="V265" i="52"/>
  <c r="R280" i="52"/>
  <c r="V282" i="52"/>
  <c r="U286" i="52"/>
  <c r="R286" i="52"/>
  <c r="V293" i="52"/>
  <c r="U293" i="52"/>
  <c r="R297" i="52"/>
  <c r="R307" i="52"/>
  <c r="S390" i="52"/>
  <c r="V300" i="52"/>
  <c r="V303" i="52"/>
  <c r="W303" i="52" s="1"/>
  <c r="V296" i="52"/>
  <c r="W296" i="52" s="1"/>
  <c r="R296" i="52"/>
  <c r="S300" i="52"/>
  <c r="V307" i="52"/>
  <c r="W307" i="52" s="1"/>
  <c r="S381" i="52"/>
  <c r="R390" i="52"/>
  <c r="V9" i="52"/>
  <c r="U10" i="52"/>
  <c r="V15" i="52"/>
  <c r="W15" i="52" s="1"/>
  <c r="U16" i="52"/>
  <c r="U22" i="52"/>
  <c r="U26" i="52"/>
  <c r="U28" i="52"/>
  <c r="U29" i="52"/>
  <c r="U30" i="52"/>
  <c r="U31" i="52"/>
  <c r="V53" i="52"/>
  <c r="S56" i="52"/>
  <c r="V57" i="52"/>
  <c r="V84" i="52"/>
  <c r="R84" i="52"/>
  <c r="U84" i="52"/>
  <c r="S84" i="52"/>
  <c r="R10" i="52"/>
  <c r="U13" i="52"/>
  <c r="U14" i="52"/>
  <c r="R16" i="52"/>
  <c r="V16" i="52"/>
  <c r="U17" i="52"/>
  <c r="V22" i="52"/>
  <c r="R25" i="52"/>
  <c r="Y25" i="52" s="1"/>
  <c r="AA25" i="52" s="1"/>
  <c r="R27" i="52"/>
  <c r="V27" i="52"/>
  <c r="R28" i="52"/>
  <c r="R29" i="52"/>
  <c r="V29" i="52"/>
  <c r="R31" i="52"/>
  <c r="V31" i="52"/>
  <c r="R32" i="52"/>
  <c r="S35" i="52"/>
  <c r="S395" i="52"/>
  <c r="V37" i="52"/>
  <c r="W37" i="52" s="1"/>
  <c r="R37" i="52"/>
  <c r="Y37" i="52" s="1"/>
  <c r="AA37" i="52" s="1"/>
  <c r="S41" i="52"/>
  <c r="S10" i="52"/>
  <c r="R11" i="52"/>
  <c r="V11" i="52"/>
  <c r="W11" i="52" s="1"/>
  <c r="R13" i="52"/>
  <c r="Y13" i="52" s="1"/>
  <c r="AA13" i="52" s="1"/>
  <c r="V13" i="52"/>
  <c r="V14" i="52"/>
  <c r="U94" i="52"/>
  <c r="V17" i="52"/>
  <c r="U19" i="52"/>
  <c r="U20" i="52"/>
  <c r="R8" i="52"/>
  <c r="V8" i="52"/>
  <c r="W8" i="52" s="1"/>
  <c r="S11" i="52"/>
  <c r="S14" i="52"/>
  <c r="T14" i="52" s="1"/>
  <c r="R94" i="52"/>
  <c r="S17" i="52"/>
  <c r="T17" i="52" s="1"/>
  <c r="R18" i="52"/>
  <c r="V18" i="52"/>
  <c r="W18" i="52" s="1"/>
  <c r="R19" i="52"/>
  <c r="Y19" i="52" s="1"/>
  <c r="AA19" i="52" s="1"/>
  <c r="R20" i="52"/>
  <c r="V40" i="52"/>
  <c r="V46" i="52"/>
  <c r="W46" i="52" s="1"/>
  <c r="R46" i="52"/>
  <c r="U48" i="52"/>
  <c r="S49" i="52"/>
  <c r="V49" i="52"/>
  <c r="V51" i="52"/>
  <c r="S52" i="52"/>
  <c r="U53" i="52"/>
  <c r="U57" i="52"/>
  <c r="S58" i="52"/>
  <c r="T58" i="52" s="1"/>
  <c r="V58" i="52"/>
  <c r="V60" i="52"/>
  <c r="W60" i="52" s="1"/>
  <c r="S61" i="52"/>
  <c r="T61" i="52" s="1"/>
  <c r="U62" i="52"/>
  <c r="R65" i="52"/>
  <c r="V67" i="52"/>
  <c r="R67" i="52"/>
  <c r="V68" i="52"/>
  <c r="S70" i="52"/>
  <c r="T70" i="52" s="1"/>
  <c r="V73" i="52"/>
  <c r="R73" i="52"/>
  <c r="Y73" i="52" s="1"/>
  <c r="AA73" i="52" s="1"/>
  <c r="S73" i="52"/>
  <c r="U73" i="52"/>
  <c r="V74" i="52"/>
  <c r="R74" i="52"/>
  <c r="S74" i="52"/>
  <c r="U74" i="52"/>
  <c r="U77" i="52"/>
  <c r="R77" i="52"/>
  <c r="V85" i="52"/>
  <c r="W85" i="52" s="1"/>
  <c r="S85" i="52"/>
  <c r="S87" i="52"/>
  <c r="U87" i="52"/>
  <c r="R87" i="52"/>
  <c r="U111" i="52"/>
  <c r="S111" i="52"/>
  <c r="R111" i="52"/>
  <c r="V162" i="52"/>
  <c r="S162" i="52"/>
  <c r="U27" i="52"/>
  <c r="U32" i="52"/>
  <c r="V395" i="52"/>
  <c r="W395" i="52" s="1"/>
  <c r="R395" i="52"/>
  <c r="V50" i="52"/>
  <c r="W50" i="52" s="1"/>
  <c r="R50" i="52"/>
  <c r="V59" i="52"/>
  <c r="W59" i="52" s="1"/>
  <c r="R59" i="52"/>
  <c r="S110" i="52"/>
  <c r="R22" i="52"/>
  <c r="V25" i="52"/>
  <c r="R30" i="52"/>
  <c r="V32" i="52"/>
  <c r="R48" i="52"/>
  <c r="S50" i="52"/>
  <c r="V52" i="52"/>
  <c r="R53" i="52"/>
  <c r="V54" i="52"/>
  <c r="W54" i="52" s="1"/>
  <c r="R54" i="52"/>
  <c r="R57" i="52"/>
  <c r="S59" i="52"/>
  <c r="V61" i="52"/>
  <c r="R62" i="52"/>
  <c r="V63" i="52"/>
  <c r="W63" i="52" s="1"/>
  <c r="R63" i="52"/>
  <c r="S66" i="52"/>
  <c r="U66" i="52"/>
  <c r="S75" i="52"/>
  <c r="V75" i="52"/>
  <c r="W75" i="52" s="1"/>
  <c r="V79" i="52"/>
  <c r="R79" i="52"/>
  <c r="U79" i="52"/>
  <c r="S79" i="52"/>
  <c r="V109" i="52"/>
  <c r="S109" i="52"/>
  <c r="S146" i="52"/>
  <c r="U25" i="52"/>
  <c r="S47" i="52"/>
  <c r="V48" i="52"/>
  <c r="V62" i="52"/>
  <c r="R26" i="52"/>
  <c r="V26" i="52"/>
  <c r="V28" i="52"/>
  <c r="V30" i="52"/>
  <c r="V38" i="52"/>
  <c r="W38" i="52" s="1"/>
  <c r="R38" i="52"/>
  <c r="V41" i="52"/>
  <c r="W41" i="52" s="1"/>
  <c r="S37" i="52"/>
  <c r="S38" i="52"/>
  <c r="U40" i="52"/>
  <c r="R41" i="52"/>
  <c r="S44" i="52"/>
  <c r="T44" i="52" s="1"/>
  <c r="V44" i="52"/>
  <c r="S54" i="52"/>
  <c r="S63" i="52"/>
  <c r="R66" i="52"/>
  <c r="V69" i="52"/>
  <c r="R69" i="52"/>
  <c r="V80" i="52"/>
  <c r="W80" i="52" s="1"/>
  <c r="S80" i="52"/>
  <c r="S99" i="52"/>
  <c r="V101" i="52"/>
  <c r="S101" i="52"/>
  <c r="S103" i="52"/>
  <c r="S105" i="52"/>
  <c r="U118" i="52"/>
  <c r="R118" i="52"/>
  <c r="V118" i="52"/>
  <c r="S118" i="52"/>
  <c r="V128" i="52"/>
  <c r="R128" i="52"/>
  <c r="S128" i="52"/>
  <c r="U128" i="52"/>
  <c r="S143" i="52"/>
  <c r="R143" i="52"/>
  <c r="Y143" i="52" s="1"/>
  <c r="AA143" i="52" s="1"/>
  <c r="U143" i="52"/>
  <c r="V143" i="52"/>
  <c r="U70" i="52"/>
  <c r="V71" i="52"/>
  <c r="W71" i="52" s="1"/>
  <c r="R71" i="52"/>
  <c r="V81" i="52"/>
  <c r="S82" i="52"/>
  <c r="V82" i="52"/>
  <c r="W82" i="52" s="1"/>
  <c r="V86" i="52"/>
  <c r="V88" i="52"/>
  <c r="W88" i="52" s="1"/>
  <c r="R88" i="52"/>
  <c r="V95" i="52"/>
  <c r="U97" i="52"/>
  <c r="V103" i="52"/>
  <c r="W103" i="52" s="1"/>
  <c r="V106" i="52"/>
  <c r="S113" i="52"/>
  <c r="V113" i="52"/>
  <c r="W113" i="52" s="1"/>
  <c r="V114" i="52"/>
  <c r="W114" i="52" s="1"/>
  <c r="S115" i="52"/>
  <c r="R115" i="52"/>
  <c r="U115" i="52"/>
  <c r="V136" i="52"/>
  <c r="S140" i="52"/>
  <c r="R140" i="52"/>
  <c r="U140" i="52"/>
  <c r="S178" i="52"/>
  <c r="V92" i="52"/>
  <c r="W92" i="52" s="1"/>
  <c r="R92" i="52"/>
  <c r="Y92" i="52" s="1"/>
  <c r="AA92" i="52" s="1"/>
  <c r="V93" i="52"/>
  <c r="W93" i="52" s="1"/>
  <c r="R93" i="52"/>
  <c r="V97" i="52"/>
  <c r="S147" i="52"/>
  <c r="R147" i="52"/>
  <c r="U147" i="52"/>
  <c r="S155" i="52"/>
  <c r="U155" i="52"/>
  <c r="R155" i="52"/>
  <c r="V155" i="52"/>
  <c r="V160" i="52"/>
  <c r="S160" i="52"/>
  <c r="S166" i="52"/>
  <c r="V166" i="52"/>
  <c r="S78" i="52"/>
  <c r="V78" i="52"/>
  <c r="W78" i="52" s="1"/>
  <c r="S83" i="52"/>
  <c r="T83" i="52" s="1"/>
  <c r="V83" i="52"/>
  <c r="S92" i="52"/>
  <c r="S93" i="52"/>
  <c r="R97" i="52"/>
  <c r="V98" i="52"/>
  <c r="W98" i="52" s="1"/>
  <c r="R98" i="52"/>
  <c r="V122" i="52"/>
  <c r="R122" i="52"/>
  <c r="U122" i="52"/>
  <c r="S122" i="52"/>
  <c r="S126" i="52"/>
  <c r="R126" i="52"/>
  <c r="U126" i="52"/>
  <c r="S129" i="52"/>
  <c r="V129" i="52"/>
  <c r="W129" i="52" s="1"/>
  <c r="S131" i="52"/>
  <c r="R131" i="52"/>
  <c r="U131" i="52"/>
  <c r="S139" i="52"/>
  <c r="V149" i="52"/>
  <c r="R149" i="52"/>
  <c r="S149" i="52"/>
  <c r="U149" i="52"/>
  <c r="S150" i="52"/>
  <c r="V158" i="52"/>
  <c r="R158" i="52"/>
  <c r="S158" i="52"/>
  <c r="U158" i="52"/>
  <c r="V161" i="52"/>
  <c r="S161" i="52"/>
  <c r="S173" i="52"/>
  <c r="U173" i="52"/>
  <c r="R173" i="52"/>
  <c r="V173" i="52"/>
  <c r="S112" i="52"/>
  <c r="S114" i="52"/>
  <c r="S120" i="52"/>
  <c r="T120" i="52" s="1"/>
  <c r="V120" i="52"/>
  <c r="V123" i="52"/>
  <c r="W123" i="52" s="1"/>
  <c r="R123" i="52"/>
  <c r="Y123" i="52" s="1"/>
  <c r="AA123" i="52" s="1"/>
  <c r="V124" i="52"/>
  <c r="W124" i="52" s="1"/>
  <c r="R124" i="52"/>
  <c r="S127" i="52"/>
  <c r="V127" i="52"/>
  <c r="S130" i="52"/>
  <c r="T130" i="52" s="1"/>
  <c r="R134" i="52"/>
  <c r="R136" i="52"/>
  <c r="S138" i="52"/>
  <c r="T138" i="52" s="1"/>
  <c r="S141" i="52"/>
  <c r="V141" i="52"/>
  <c r="R144" i="52"/>
  <c r="V145" i="52"/>
  <c r="R145" i="52"/>
  <c r="S148" i="52"/>
  <c r="V148" i="52"/>
  <c r="R151" i="52"/>
  <c r="S156" i="52"/>
  <c r="V164" i="52"/>
  <c r="V116" i="52"/>
  <c r="W116" i="52" s="1"/>
  <c r="R116" i="52"/>
  <c r="S119" i="52"/>
  <c r="V119" i="52"/>
  <c r="W119" i="52" s="1"/>
  <c r="V132" i="52"/>
  <c r="W132" i="52" s="1"/>
  <c r="R132" i="52"/>
  <c r="U134" i="52"/>
  <c r="S135" i="52"/>
  <c r="V135" i="52"/>
  <c r="U136" i="52"/>
  <c r="S137" i="52"/>
  <c r="V137" i="52"/>
  <c r="U144" i="52"/>
  <c r="V151" i="52"/>
  <c r="W151" i="52" s="1"/>
  <c r="V152" i="52"/>
  <c r="W152" i="52" s="1"/>
  <c r="R152" i="52"/>
  <c r="S152" i="52"/>
  <c r="V144" i="52"/>
  <c r="V157" i="52"/>
  <c r="W157" i="52" s="1"/>
  <c r="R157" i="52"/>
  <c r="S157" i="52"/>
  <c r="S163" i="52"/>
  <c r="V163" i="52"/>
  <c r="W163" i="52" s="1"/>
  <c r="R163" i="52"/>
  <c r="S168" i="52"/>
  <c r="R168" i="52"/>
  <c r="U168" i="52"/>
  <c r="V393" i="52"/>
  <c r="R153" i="52"/>
  <c r="V153" i="52"/>
  <c r="W153" i="52" s="1"/>
  <c r="R159" i="52"/>
  <c r="V159" i="52"/>
  <c r="W159" i="52" s="1"/>
  <c r="S164" i="52"/>
  <c r="R165" i="52"/>
  <c r="V165" i="52"/>
  <c r="W165" i="52" s="1"/>
  <c r="V167" i="52"/>
  <c r="R167" i="52"/>
  <c r="S170" i="52"/>
  <c r="R393" i="52"/>
  <c r="V183" i="52"/>
  <c r="S183" i="52"/>
  <c r="S184" i="52"/>
  <c r="T184" i="52" s="1"/>
  <c r="U184" i="52"/>
  <c r="V191" i="52"/>
  <c r="V192" i="52"/>
  <c r="W192" i="52" s="1"/>
  <c r="S193" i="52"/>
  <c r="R193" i="52"/>
  <c r="S194" i="52"/>
  <c r="V199" i="52"/>
  <c r="S232" i="52"/>
  <c r="V240" i="52"/>
  <c r="R240" i="52"/>
  <c r="S240" i="52"/>
  <c r="U240" i="52"/>
  <c r="V186" i="52"/>
  <c r="R186" i="52"/>
  <c r="U186" i="52"/>
  <c r="S189" i="52"/>
  <c r="U189" i="52"/>
  <c r="S203" i="52"/>
  <c r="R203" i="52"/>
  <c r="V203" i="52"/>
  <c r="U203" i="52"/>
  <c r="S212" i="52"/>
  <c r="V212" i="52"/>
  <c r="S217" i="52"/>
  <c r="V217" i="52"/>
  <c r="U164" i="52"/>
  <c r="V169" i="52"/>
  <c r="W169" i="52" s="1"/>
  <c r="R169" i="52"/>
  <c r="U393" i="52"/>
  <c r="S171" i="52"/>
  <c r="V171" i="52"/>
  <c r="W171" i="52" s="1"/>
  <c r="S172" i="52"/>
  <c r="S186" i="52"/>
  <c r="R188" i="52"/>
  <c r="S188" i="52"/>
  <c r="R189" i="52"/>
  <c r="V190" i="52"/>
  <c r="R190" i="52"/>
  <c r="S190" i="52"/>
  <c r="R164" i="52"/>
  <c r="V174" i="52"/>
  <c r="W174" i="52" s="1"/>
  <c r="R174" i="52"/>
  <c r="S187" i="52"/>
  <c r="U188" i="52"/>
  <c r="V189" i="52"/>
  <c r="U190" i="52"/>
  <c r="V182" i="52"/>
  <c r="R182" i="52"/>
  <c r="S185" i="52"/>
  <c r="V185" i="52"/>
  <c r="W185" i="52" s="1"/>
  <c r="R192" i="52"/>
  <c r="V201" i="52"/>
  <c r="W201" i="52" s="1"/>
  <c r="R201" i="52"/>
  <c r="V207" i="52"/>
  <c r="R207" i="52"/>
  <c r="U207" i="52"/>
  <c r="S210" i="52"/>
  <c r="T210" i="52" s="1"/>
  <c r="U210" i="52"/>
  <c r="S221" i="52"/>
  <c r="V221" i="52"/>
  <c r="W221" i="52" s="1"/>
  <c r="V233" i="52"/>
  <c r="S238" i="52"/>
  <c r="S244" i="52"/>
  <c r="V244" i="52"/>
  <c r="W244" i="52" s="1"/>
  <c r="R244" i="52"/>
  <c r="S250" i="52"/>
  <c r="S265" i="52"/>
  <c r="S278" i="52"/>
  <c r="S282" i="52"/>
  <c r="V292" i="52"/>
  <c r="R292" i="52"/>
  <c r="S292" i="52"/>
  <c r="U292" i="52"/>
  <c r="V204" i="52"/>
  <c r="R204" i="52"/>
  <c r="S204" i="52"/>
  <c r="V208" i="52"/>
  <c r="W208" i="52" s="1"/>
  <c r="R209" i="52"/>
  <c r="S209" i="52"/>
  <c r="V211" i="52"/>
  <c r="W211" i="52" s="1"/>
  <c r="R211" i="52"/>
  <c r="S211" i="52"/>
  <c r="S218" i="52"/>
  <c r="T218" i="52" s="1"/>
  <c r="U218" i="52"/>
  <c r="V218" i="52"/>
  <c r="V219" i="52"/>
  <c r="R219" i="52"/>
  <c r="S219" i="52"/>
  <c r="U219" i="52"/>
  <c r="V237" i="52"/>
  <c r="W237" i="52" s="1"/>
  <c r="V242" i="52"/>
  <c r="S258" i="52"/>
  <c r="S287" i="52"/>
  <c r="U287" i="52"/>
  <c r="V287" i="52"/>
  <c r="R287" i="52"/>
  <c r="S181" i="52"/>
  <c r="T181" i="52" s="1"/>
  <c r="V181" i="52"/>
  <c r="V194" i="52"/>
  <c r="W194" i="52" s="1"/>
  <c r="R194" i="52"/>
  <c r="S200" i="52"/>
  <c r="T200" i="52" s="1"/>
  <c r="V200" i="52"/>
  <c r="U204" i="52"/>
  <c r="V209" i="52"/>
  <c r="W209" i="52" s="1"/>
  <c r="V213" i="52"/>
  <c r="W213" i="52" s="1"/>
  <c r="S214" i="52"/>
  <c r="T214" i="52" s="1"/>
  <c r="U214" i="52"/>
  <c r="V214" i="52"/>
  <c r="V215" i="52"/>
  <c r="R215" i="52"/>
  <c r="S215" i="52"/>
  <c r="U215" i="52"/>
  <c r="S222" i="52"/>
  <c r="T222" i="52" s="1"/>
  <c r="U222" i="52"/>
  <c r="V222" i="52"/>
  <c r="V223" i="52"/>
  <c r="R223" i="52"/>
  <c r="S223" i="52"/>
  <c r="U223" i="52"/>
  <c r="V241" i="52"/>
  <c r="W241" i="52" s="1"/>
  <c r="S254" i="52"/>
  <c r="S261" i="52"/>
  <c r="U261" i="52"/>
  <c r="V261" i="52"/>
  <c r="R261" i="52"/>
  <c r="R205" i="52"/>
  <c r="V205" i="52"/>
  <c r="W205" i="52" s="1"/>
  <c r="R213" i="52"/>
  <c r="V226" i="52"/>
  <c r="W226" i="52" s="1"/>
  <c r="R226" i="52"/>
  <c r="Y226" i="52" s="1"/>
  <c r="AA226" i="52" s="1"/>
  <c r="S226" i="52"/>
  <c r="V227" i="52"/>
  <c r="W227" i="52" s="1"/>
  <c r="R227" i="52"/>
  <c r="S227" i="52"/>
  <c r="V228" i="52"/>
  <c r="W228" i="52" s="1"/>
  <c r="R230" i="52"/>
  <c r="V231" i="52"/>
  <c r="W231" i="52" s="1"/>
  <c r="R231" i="52"/>
  <c r="S231" i="52"/>
  <c r="V232" i="52"/>
  <c r="R234" i="52"/>
  <c r="V235" i="52"/>
  <c r="W235" i="52" s="1"/>
  <c r="R235" i="52"/>
  <c r="S235" i="52"/>
  <c r="S239" i="52"/>
  <c r="S243" i="52"/>
  <c r="T243" i="52" s="1"/>
  <c r="V247" i="52"/>
  <c r="W247" i="52" s="1"/>
  <c r="R247" i="52"/>
  <c r="Y247" i="52" s="1"/>
  <c r="AA247" i="52" s="1"/>
  <c r="S247" i="52"/>
  <c r="V248" i="52"/>
  <c r="W248" i="52" s="1"/>
  <c r="R248" i="52"/>
  <c r="S248" i="52"/>
  <c r="V249" i="52"/>
  <c r="R251" i="52"/>
  <c r="V252" i="52"/>
  <c r="W252" i="52" s="1"/>
  <c r="R252" i="52"/>
  <c r="S252" i="52"/>
  <c r="V253" i="52"/>
  <c r="W253" i="52" s="1"/>
  <c r="R255" i="52"/>
  <c r="V256" i="52"/>
  <c r="W256" i="52" s="1"/>
  <c r="R256" i="52"/>
  <c r="S256" i="52"/>
  <c r="V257" i="52"/>
  <c r="W257" i="52" s="1"/>
  <c r="V260" i="52"/>
  <c r="W260" i="52" s="1"/>
  <c r="S260" i="52"/>
  <c r="V274" i="52"/>
  <c r="R274" i="52"/>
  <c r="S274" i="52"/>
  <c r="U274" i="52"/>
  <c r="V288" i="52"/>
  <c r="R288" i="52"/>
  <c r="S288" i="52"/>
  <c r="U288" i="52"/>
  <c r="S291" i="52"/>
  <c r="R291" i="52"/>
  <c r="U291" i="52"/>
  <c r="S295" i="52"/>
  <c r="V273" i="52"/>
  <c r="R273" i="52"/>
  <c r="Y273" i="52" s="1"/>
  <c r="AA273" i="52" s="1"/>
  <c r="S273" i="52"/>
  <c r="U273" i="52"/>
  <c r="S279" i="52"/>
  <c r="S286" i="52"/>
  <c r="V286" i="52"/>
  <c r="V245" i="52"/>
  <c r="R394" i="52"/>
  <c r="U394" i="52"/>
  <c r="S296" i="52"/>
  <c r="R236" i="52"/>
  <c r="V236" i="52"/>
  <c r="W236" i="52" s="1"/>
  <c r="V259" i="52"/>
  <c r="R259" i="52"/>
  <c r="V263" i="52"/>
  <c r="W263" i="52" s="1"/>
  <c r="R263" i="52"/>
  <c r="S263" i="52"/>
  <c r="V264" i="52"/>
  <c r="W264" i="52" s="1"/>
  <c r="V267" i="52"/>
  <c r="W267" i="52" s="1"/>
  <c r="R267" i="52"/>
  <c r="S267" i="52"/>
  <c r="V268" i="52"/>
  <c r="W268" i="52" s="1"/>
  <c r="V271" i="52"/>
  <c r="W271" i="52" s="1"/>
  <c r="R271" i="52"/>
  <c r="S271" i="52"/>
  <c r="V276" i="52"/>
  <c r="W276" i="52" s="1"/>
  <c r="R276" i="52"/>
  <c r="Y276" i="52" s="1"/>
  <c r="AA276" i="52" s="1"/>
  <c r="S276" i="52"/>
  <c r="V277" i="52"/>
  <c r="W277" i="52" s="1"/>
  <c r="R277" i="52"/>
  <c r="S277" i="52"/>
  <c r="V278" i="52"/>
  <c r="W278" i="52" s="1"/>
  <c r="V306" i="52"/>
  <c r="W306" i="52" s="1"/>
  <c r="R306" i="52"/>
  <c r="S306" i="52"/>
  <c r="V281" i="52"/>
  <c r="V284" i="52"/>
  <c r="W284" i="52" s="1"/>
  <c r="R284" i="52"/>
  <c r="S284" i="52"/>
  <c r="S297" i="52"/>
  <c r="S298" i="52"/>
  <c r="R298" i="52"/>
  <c r="L397" i="52"/>
  <c r="U259" i="52"/>
  <c r="S262" i="52"/>
  <c r="T262" i="52" s="1"/>
  <c r="S266" i="52"/>
  <c r="T266" i="52" s="1"/>
  <c r="S270" i="52"/>
  <c r="T270" i="52" s="1"/>
  <c r="S280" i="52"/>
  <c r="S283" i="52"/>
  <c r="T283" i="52" s="1"/>
  <c r="V294" i="52"/>
  <c r="W294" i="52" s="1"/>
  <c r="R294" i="52"/>
  <c r="S294" i="52"/>
  <c r="V297" i="52"/>
  <c r="W297" i="52" s="1"/>
  <c r="S299" i="52"/>
  <c r="T299" i="52" s="1"/>
  <c r="V386" i="52"/>
  <c r="S386" i="52"/>
  <c r="R285" i="52"/>
  <c r="V285" i="52"/>
  <c r="W285" i="52" s="1"/>
  <c r="R289" i="52"/>
  <c r="V289" i="52"/>
  <c r="W289" i="52" s="1"/>
  <c r="S293" i="52"/>
  <c r="R295" i="52"/>
  <c r="V295" i="52"/>
  <c r="W295" i="52" s="1"/>
  <c r="S303" i="52"/>
  <c r="R293" i="52"/>
  <c r="V301" i="52"/>
  <c r="S307" i="52"/>
  <c r="V302" i="52"/>
  <c r="W302" i="52" s="1"/>
  <c r="R302" i="52"/>
  <c r="S302" i="52"/>
  <c r="V304" i="52"/>
  <c r="S385" i="52"/>
  <c r="T385" i="52" s="1"/>
  <c r="V385" i="52"/>
  <c r="S387" i="52"/>
  <c r="U387" i="52"/>
  <c r="V387" i="52"/>
  <c r="S373" i="52"/>
  <c r="U373" i="52"/>
  <c r="V373" i="52"/>
  <c r="R373" i="52"/>
  <c r="S378" i="52"/>
  <c r="T378" i="52" s="1"/>
  <c r="U378" i="52"/>
  <c r="V378" i="52"/>
  <c r="R387" i="52"/>
  <c r="S371" i="52"/>
  <c r="T371" i="52" s="1"/>
  <c r="V371" i="52"/>
  <c r="S379" i="52"/>
  <c r="S389" i="52"/>
  <c r="U371" i="52"/>
  <c r="V379" i="52"/>
  <c r="W379" i="52" s="1"/>
  <c r="T383" i="52"/>
  <c r="V388" i="52"/>
  <c r="W388" i="52" s="1"/>
  <c r="R388" i="52"/>
  <c r="S388" i="52"/>
  <c r="V389" i="52"/>
  <c r="S391" i="52"/>
  <c r="U381" i="52"/>
  <c r="U385" i="52"/>
  <c r="AM15" i="53" l="1"/>
  <c r="A179" i="52"/>
  <c r="A180" i="52" s="1"/>
  <c r="A181" i="52" s="1"/>
  <c r="A182" i="52" s="1"/>
  <c r="A183" i="52" s="1"/>
  <c r="A184" i="52" s="1"/>
  <c r="A185" i="52" s="1"/>
  <c r="A186" i="52" s="1"/>
  <c r="A187" i="52" s="1"/>
  <c r="A188" i="52" s="1"/>
  <c r="A189" i="52" s="1"/>
  <c r="A190" i="52" s="1"/>
  <c r="A191" i="52" s="1"/>
  <c r="A192" i="52" s="1"/>
  <c r="A193" i="52" s="1"/>
  <c r="A194" i="52" s="1"/>
  <c r="A197" i="52" s="1"/>
  <c r="A198" i="52" s="1"/>
  <c r="A199" i="52" s="1"/>
  <c r="A200" i="52" s="1"/>
  <c r="A201" i="52" s="1"/>
  <c r="A202" i="52" s="1"/>
  <c r="A203" i="52" s="1"/>
  <c r="A204" i="52" s="1"/>
  <c r="A205" i="52" s="1"/>
  <c r="A206" i="52" s="1"/>
  <c r="A207" i="52" s="1"/>
  <c r="A208" i="52" s="1"/>
  <c r="A209" i="52" s="1"/>
  <c r="A210" i="52" s="1"/>
  <c r="A211" i="52" s="1"/>
  <c r="A212" i="52" s="1"/>
  <c r="A213" i="52" s="1"/>
  <c r="A214" i="52" s="1"/>
  <c r="A215" i="52" s="1"/>
  <c r="A216" i="52" s="1"/>
  <c r="A217" i="52" s="1"/>
  <c r="A218" i="52" s="1"/>
  <c r="A219" i="52" s="1"/>
  <c r="A220" i="52" s="1"/>
  <c r="A221" i="52" s="1"/>
  <c r="A222" i="52" s="1"/>
  <c r="A223" i="52" s="1"/>
  <c r="A224" i="52" s="1"/>
  <c r="A227" i="52" s="1"/>
  <c r="A228" i="52" s="1"/>
  <c r="A229" i="52" s="1"/>
  <c r="A230" i="52" s="1"/>
  <c r="A231" i="52" s="1"/>
  <c r="A232" i="52" s="1"/>
  <c r="A233" i="52" s="1"/>
  <c r="A234" i="52" s="1"/>
  <c r="A235" i="52" s="1"/>
  <c r="A236" i="52" s="1"/>
  <c r="A237" i="52" s="1"/>
  <c r="A238" i="52" s="1"/>
  <c r="A239" i="52" s="1"/>
  <c r="A240" i="52" s="1"/>
  <c r="A241" i="52" s="1"/>
  <c r="A242" i="52" s="1"/>
  <c r="A243" i="52" s="1"/>
  <c r="A244" i="52" s="1"/>
  <c r="A245" i="52" s="1"/>
  <c r="T38" i="52"/>
  <c r="W282" i="52"/>
  <c r="T106" i="52"/>
  <c r="T208" i="52"/>
  <c r="W101" i="52"/>
  <c r="AK239" i="53"/>
  <c r="AM239" i="53" s="1"/>
  <c r="AM55" i="53"/>
  <c r="Q229" i="53"/>
  <c r="AK229" i="53" s="1"/>
  <c r="AM229" i="53" s="1"/>
  <c r="AK287" i="53"/>
  <c r="AM287" i="53" s="1"/>
  <c r="AK104" i="53"/>
  <c r="AM104" i="53" s="1"/>
  <c r="AK218" i="53"/>
  <c r="AM218" i="53" s="1"/>
  <c r="AM51" i="53"/>
  <c r="AM203" i="53"/>
  <c r="AK11" i="53"/>
  <c r="AM11" i="53" s="1"/>
  <c r="AK52" i="53"/>
  <c r="AM52" i="53" s="1"/>
  <c r="Q365" i="53"/>
  <c r="AM256" i="53"/>
  <c r="AK290" i="53"/>
  <c r="AM290" i="53" s="1"/>
  <c r="AK275" i="53"/>
  <c r="AM275" i="53" s="1"/>
  <c r="AK99" i="53"/>
  <c r="AM99" i="53" s="1"/>
  <c r="AM108" i="53"/>
  <c r="AM236" i="53"/>
  <c r="AM102" i="53"/>
  <c r="AM209" i="53"/>
  <c r="AK147" i="53"/>
  <c r="AM147" i="53" s="1"/>
  <c r="AJ171" i="53"/>
  <c r="AL171" i="53" s="1"/>
  <c r="AM171" i="53" s="1"/>
  <c r="AK230" i="53"/>
  <c r="AM230" i="53" s="1"/>
  <c r="AM47" i="53"/>
  <c r="AM299" i="53"/>
  <c r="AM288" i="53"/>
  <c r="AM135" i="53"/>
  <c r="AJ284" i="53"/>
  <c r="AL284" i="53" s="1"/>
  <c r="AM284" i="53" s="1"/>
  <c r="AM32" i="53"/>
  <c r="AM125" i="53"/>
  <c r="R101" i="53"/>
  <c r="Q8" i="53"/>
  <c r="Q7" i="53" s="1"/>
  <c r="AM49" i="53"/>
  <c r="AM219" i="53"/>
  <c r="AK40" i="53"/>
  <c r="AM40" i="53" s="1"/>
  <c r="AM387" i="53"/>
  <c r="AM260" i="53"/>
  <c r="AK257" i="53"/>
  <c r="AM257" i="53" s="1"/>
  <c r="R274" i="53"/>
  <c r="AK274" i="53" s="1"/>
  <c r="AM274" i="53" s="1"/>
  <c r="AK161" i="53"/>
  <c r="AM161" i="53" s="1"/>
  <c r="AK206" i="53"/>
  <c r="AM206" i="53" s="1"/>
  <c r="AM272" i="53"/>
  <c r="W283" i="52"/>
  <c r="AM215" i="53"/>
  <c r="AK175" i="53"/>
  <c r="AM303" i="53"/>
  <c r="Q101" i="53"/>
  <c r="Q100" i="53" s="1"/>
  <c r="AM166" i="53"/>
  <c r="AK60" i="53"/>
  <c r="AM60" i="53" s="1"/>
  <c r="AK151" i="53"/>
  <c r="AM151" i="53" s="1"/>
  <c r="AM279" i="53"/>
  <c r="AK14" i="53"/>
  <c r="AM14" i="53" s="1"/>
  <c r="AK247" i="53"/>
  <c r="AM247" i="53" s="1"/>
  <c r="AM292" i="53"/>
  <c r="AM174" i="53"/>
  <c r="Q286" i="53"/>
  <c r="AK286" i="53" s="1"/>
  <c r="AM286" i="53" s="1"/>
  <c r="AK193" i="53"/>
  <c r="AM193" i="53" s="1"/>
  <c r="Q110" i="53"/>
  <c r="AK110" i="53" s="1"/>
  <c r="AM110" i="53" s="1"/>
  <c r="AM199" i="53"/>
  <c r="AK19" i="53"/>
  <c r="AM19" i="53" s="1"/>
  <c r="AK95" i="53"/>
  <c r="AM95" i="53" s="1"/>
  <c r="Q301" i="53"/>
  <c r="AK301" i="53" s="1"/>
  <c r="AM252" i="53"/>
  <c r="AK66" i="53"/>
  <c r="AM66" i="53" s="1"/>
  <c r="AK294" i="53"/>
  <c r="AM294" i="53" s="1"/>
  <c r="Q98" i="53"/>
  <c r="AK98" i="53" s="1"/>
  <c r="AM98" i="53" s="1"/>
  <c r="Q221" i="53"/>
  <c r="AK221" i="53" s="1"/>
  <c r="AM221" i="53" s="1"/>
  <c r="AK54" i="53"/>
  <c r="AM54" i="53" s="1"/>
  <c r="AM128" i="53"/>
  <c r="AK156" i="53"/>
  <c r="AM156" i="53" s="1"/>
  <c r="AM80" i="53"/>
  <c r="AK163" i="53"/>
  <c r="AM163" i="53" s="1"/>
  <c r="R103" i="53"/>
  <c r="AK103" i="53" s="1"/>
  <c r="AM103" i="53" s="1"/>
  <c r="AM258" i="53"/>
  <c r="AM69" i="53"/>
  <c r="AM39" i="53"/>
  <c r="AK212" i="53"/>
  <c r="AM212" i="53" s="1"/>
  <c r="AK222" i="53"/>
  <c r="AM222" i="53" s="1"/>
  <c r="AK198" i="53"/>
  <c r="AM198" i="53" s="1"/>
  <c r="AM245" i="53"/>
  <c r="AK237" i="53"/>
  <c r="AM237" i="53" s="1"/>
  <c r="AK261" i="53"/>
  <c r="AM261" i="53" s="1"/>
  <c r="Q302" i="53"/>
  <c r="AK302" i="53" s="1"/>
  <c r="AM150" i="53"/>
  <c r="AM81" i="53"/>
  <c r="AM77" i="53"/>
  <c r="AK269" i="53"/>
  <c r="AM269" i="53" s="1"/>
  <c r="AM207" i="53"/>
  <c r="AJ175" i="53"/>
  <c r="AL175" i="53" s="1"/>
  <c r="AM281" i="53"/>
  <c r="AM130" i="53"/>
  <c r="AK244" i="53"/>
  <c r="AK291" i="53"/>
  <c r="AM291" i="53" s="1"/>
  <c r="AM34" i="53"/>
  <c r="AK159" i="53"/>
  <c r="AM159" i="53" s="1"/>
  <c r="AK204" i="53"/>
  <c r="AM204" i="53" s="1"/>
  <c r="AK160" i="53"/>
  <c r="AM160" i="53" s="1"/>
  <c r="AK278" i="53"/>
  <c r="AM278" i="53" s="1"/>
  <c r="AK109" i="53"/>
  <c r="AM109" i="53" s="1"/>
  <c r="AK293" i="53"/>
  <c r="AM293" i="53" s="1"/>
  <c r="AM211" i="53"/>
  <c r="AM250" i="53"/>
  <c r="Q86" i="53"/>
  <c r="AK86" i="53" s="1"/>
  <c r="AM86" i="53" s="1"/>
  <c r="AK246" i="53"/>
  <c r="AM246" i="53" s="1"/>
  <c r="AM262" i="53"/>
  <c r="AM59" i="53"/>
  <c r="AK62" i="53"/>
  <c r="AM62" i="53" s="1"/>
  <c r="Q92" i="53"/>
  <c r="AK92" i="53" s="1"/>
  <c r="Q186" i="53"/>
  <c r="AK186" i="53" s="1"/>
  <c r="AM268" i="53"/>
  <c r="AM233" i="53"/>
  <c r="AK210" i="53"/>
  <c r="AM210" i="53" s="1"/>
  <c r="AM264" i="53"/>
  <c r="AM266" i="53"/>
  <c r="AK296" i="53"/>
  <c r="AM296" i="53" s="1"/>
  <c r="AM228" i="53"/>
  <c r="AM53" i="53"/>
  <c r="AM28" i="53"/>
  <c r="Q373" i="53"/>
  <c r="AK373" i="53" s="1"/>
  <c r="AM30" i="53"/>
  <c r="Q143" i="53"/>
  <c r="AK143" i="53" s="1"/>
  <c r="AM143" i="53" s="1"/>
  <c r="Q96" i="53"/>
  <c r="AK78" i="53"/>
  <c r="AM78" i="53" s="1"/>
  <c r="Q164" i="53"/>
  <c r="AK164" i="53" s="1"/>
  <c r="AM164" i="53" s="1"/>
  <c r="Q158" i="53"/>
  <c r="AK158" i="53" s="1"/>
  <c r="AM158" i="53" s="1"/>
  <c r="AM201" i="53"/>
  <c r="AM157" i="53"/>
  <c r="AM225" i="53"/>
  <c r="AK167" i="53"/>
  <c r="AM167" i="53" s="1"/>
  <c r="Q320" i="53"/>
  <c r="R348" i="53"/>
  <c r="Q114" i="53"/>
  <c r="AK114" i="53" s="1"/>
  <c r="AM114" i="53" s="1"/>
  <c r="Q87" i="53"/>
  <c r="AK87" i="53" s="1"/>
  <c r="Z209" i="54"/>
  <c r="D339" i="54"/>
  <c r="D337" i="54"/>
  <c r="D338" i="54"/>
  <c r="Z99" i="54"/>
  <c r="Z83" i="54"/>
  <c r="Z101" i="54"/>
  <c r="Z82" i="54"/>
  <c r="Z139" i="54"/>
  <c r="Z87" i="54"/>
  <c r="Z105" i="54"/>
  <c r="Z73" i="54"/>
  <c r="AK390" i="53"/>
  <c r="AM390" i="53" s="1"/>
  <c r="AK383" i="53"/>
  <c r="AM383" i="53" s="1"/>
  <c r="R374" i="53"/>
  <c r="AK374" i="53" s="1"/>
  <c r="AM374" i="53" s="1"/>
  <c r="AK375" i="53"/>
  <c r="AM375" i="53" s="1"/>
  <c r="Q372" i="53"/>
  <c r="AK372" i="53" s="1"/>
  <c r="Q331" i="53"/>
  <c r="R320" i="53"/>
  <c r="Q309" i="53"/>
  <c r="AK300" i="53"/>
  <c r="AM300" i="53" s="1"/>
  <c r="AK289" i="53"/>
  <c r="AM289" i="53" s="1"/>
  <c r="AK297" i="53"/>
  <c r="AM297" i="53" s="1"/>
  <c r="AM283" i="53"/>
  <c r="AK255" i="53"/>
  <c r="AM255" i="53" s="1"/>
  <c r="AM254" i="53"/>
  <c r="AK253" i="53"/>
  <c r="AM253" i="53" s="1"/>
  <c r="Q271" i="53"/>
  <c r="R249" i="53" s="1"/>
  <c r="AK263" i="53"/>
  <c r="AM263" i="53" s="1"/>
  <c r="AK243" i="53"/>
  <c r="Q231" i="53"/>
  <c r="AK231" i="53" s="1"/>
  <c r="AM231" i="53" s="1"/>
  <c r="AK226" i="53"/>
  <c r="AM226" i="53" s="1"/>
  <c r="AK200" i="53"/>
  <c r="AM200" i="53" s="1"/>
  <c r="Q217" i="53"/>
  <c r="AK217" i="53" s="1"/>
  <c r="AM217" i="53" s="1"/>
  <c r="Q205" i="53"/>
  <c r="AK205" i="53" s="1"/>
  <c r="AM205" i="53" s="1"/>
  <c r="AK216" i="53"/>
  <c r="AM216" i="53" s="1"/>
  <c r="AK187" i="53"/>
  <c r="AM187" i="53" s="1"/>
  <c r="Q190" i="53"/>
  <c r="AK190" i="53" s="1"/>
  <c r="AM190" i="53" s="1"/>
  <c r="AM192" i="53"/>
  <c r="Q191" i="53"/>
  <c r="AK191" i="53" s="1"/>
  <c r="AM191" i="53" s="1"/>
  <c r="Q144" i="53"/>
  <c r="AK144" i="53" s="1"/>
  <c r="AM144" i="53" s="1"/>
  <c r="AM188" i="53"/>
  <c r="AK165" i="53"/>
  <c r="AM165" i="53" s="1"/>
  <c r="AK145" i="53"/>
  <c r="AM145" i="53" s="1"/>
  <c r="Q169" i="53"/>
  <c r="AK169" i="53" s="1"/>
  <c r="AM155" i="53"/>
  <c r="AM184" i="53"/>
  <c r="AM126" i="53"/>
  <c r="AM61" i="53"/>
  <c r="Q63" i="53"/>
  <c r="AK63" i="53" s="1"/>
  <c r="AM63" i="53" s="1"/>
  <c r="R44" i="53"/>
  <c r="Q37" i="53"/>
  <c r="AK37" i="53" s="1"/>
  <c r="AM37" i="53" s="1"/>
  <c r="AM31" i="53"/>
  <c r="AK21" i="53"/>
  <c r="AM21" i="53" s="1"/>
  <c r="AK16" i="53"/>
  <c r="AM16" i="53" s="1"/>
  <c r="Q88" i="53"/>
  <c r="AK88" i="53" s="1"/>
  <c r="AM88" i="53" s="1"/>
  <c r="Q152" i="53"/>
  <c r="AK152" i="53" s="1"/>
  <c r="AM152" i="53" s="1"/>
  <c r="R385" i="53"/>
  <c r="Q385" i="53"/>
  <c r="Q127" i="53"/>
  <c r="AK127" i="53" s="1"/>
  <c r="AM127" i="53" s="1"/>
  <c r="Q74" i="53"/>
  <c r="AK74" i="53" s="1"/>
  <c r="AJ92" i="53"/>
  <c r="AL92" i="53" s="1"/>
  <c r="AK137" i="53"/>
  <c r="AM137" i="53" s="1"/>
  <c r="AK181" i="53"/>
  <c r="AM181" i="53" s="1"/>
  <c r="Q148" i="53"/>
  <c r="AK148" i="53" s="1"/>
  <c r="Q178" i="53"/>
  <c r="AK178" i="53" s="1"/>
  <c r="AK202" i="53"/>
  <c r="AM202" i="53" s="1"/>
  <c r="AK265" i="53"/>
  <c r="AM265" i="53" s="1"/>
  <c r="Q306" i="53"/>
  <c r="AK306" i="53" s="1"/>
  <c r="AM306" i="53" s="1"/>
  <c r="AK305" i="53"/>
  <c r="AM305" i="53" s="1"/>
  <c r="Q82" i="53"/>
  <c r="AK82" i="53" s="1"/>
  <c r="AM82" i="53" s="1"/>
  <c r="R38" i="53"/>
  <c r="Q38" i="53"/>
  <c r="AK149" i="53"/>
  <c r="AM149" i="53" s="1"/>
  <c r="Q182" i="53"/>
  <c r="AK182" i="53" s="1"/>
  <c r="AM182" i="53" s="1"/>
  <c r="R309" i="53"/>
  <c r="R331" i="53"/>
  <c r="Q378" i="53"/>
  <c r="Q379" i="53"/>
  <c r="AK379" i="53" s="1"/>
  <c r="AM379" i="53" s="1"/>
  <c r="AM10" i="53"/>
  <c r="AK42" i="53"/>
  <c r="AM42" i="53" s="1"/>
  <c r="AK46" i="53"/>
  <c r="AM46" i="53" s="1"/>
  <c r="AK50" i="53"/>
  <c r="AM50" i="53" s="1"/>
  <c r="AJ87" i="53"/>
  <c r="AL87" i="53" s="1"/>
  <c r="AK132" i="53"/>
  <c r="AM132" i="53" s="1"/>
  <c r="AK267" i="53"/>
  <c r="AM267" i="53" s="1"/>
  <c r="R360" i="53"/>
  <c r="Q360" i="53"/>
  <c r="R354" i="53" s="1"/>
  <c r="AK382" i="53"/>
  <c r="AM382" i="53" s="1"/>
  <c r="Q384" i="53"/>
  <c r="AK384" i="53" s="1"/>
  <c r="AM384" i="53" s="1"/>
  <c r="Q140" i="53"/>
  <c r="AK140" i="53" s="1"/>
  <c r="AM140" i="53" s="1"/>
  <c r="Q76" i="53"/>
  <c r="AK76" i="53" s="1"/>
  <c r="AK26" i="53"/>
  <c r="AM26" i="53" s="1"/>
  <c r="Q131" i="53"/>
  <c r="AK131" i="53" s="1"/>
  <c r="AM131" i="53" s="1"/>
  <c r="Q172" i="53"/>
  <c r="AK172" i="53" s="1"/>
  <c r="AM172" i="53" s="1"/>
  <c r="AJ148" i="53"/>
  <c r="AL148" i="53" s="1"/>
  <c r="AJ178" i="53"/>
  <c r="AL178" i="53" s="1"/>
  <c r="Q220" i="53"/>
  <c r="AK220" i="53" s="1"/>
  <c r="AM220" i="53" s="1"/>
  <c r="AK270" i="53"/>
  <c r="AM270" i="53" s="1"/>
  <c r="AK259" i="53"/>
  <c r="AM259" i="53" s="1"/>
  <c r="Q44" i="53"/>
  <c r="AK386" i="53"/>
  <c r="AM386" i="53" s="1"/>
  <c r="AK58" i="53"/>
  <c r="AM58" i="53" s="1"/>
  <c r="R100" i="53"/>
  <c r="AK120" i="53"/>
  <c r="AM120" i="53" s="1"/>
  <c r="Q123" i="53"/>
  <c r="AK123" i="53" s="1"/>
  <c r="AM123" i="53" s="1"/>
  <c r="AK136" i="53"/>
  <c r="AM168" i="53"/>
  <c r="Q179" i="53"/>
  <c r="AK179" i="53" s="1"/>
  <c r="AM179" i="53" s="1"/>
  <c r="AM234" i="53"/>
  <c r="AK280" i="53"/>
  <c r="AM280" i="53" s="1"/>
  <c r="AK282" i="53"/>
  <c r="AM282" i="53" s="1"/>
  <c r="AK304" i="53"/>
  <c r="AM304" i="53" s="1"/>
  <c r="Q389" i="53"/>
  <c r="R389" i="53"/>
  <c r="AK48" i="53"/>
  <c r="AM48" i="53" s="1"/>
  <c r="Q84" i="53"/>
  <c r="AJ186" i="53"/>
  <c r="AL186" i="53" s="1"/>
  <c r="AK235" i="53"/>
  <c r="AM235" i="53" s="1"/>
  <c r="Q285" i="53"/>
  <c r="AK285" i="53" s="1"/>
  <c r="AM285" i="53" s="1"/>
  <c r="R367" i="53"/>
  <c r="Q367" i="53"/>
  <c r="Q67" i="53"/>
  <c r="AK67" i="53" s="1"/>
  <c r="AM67" i="53" s="1"/>
  <c r="AK170" i="53"/>
  <c r="AM170" i="53" s="1"/>
  <c r="Q298" i="53"/>
  <c r="AK298" i="53" s="1"/>
  <c r="AM298" i="53" s="1"/>
  <c r="R20" i="53"/>
  <c r="Q20" i="53"/>
  <c r="R12" i="53" s="1"/>
  <c r="AK70" i="53"/>
  <c r="AM70" i="53" s="1"/>
  <c r="AK134" i="53"/>
  <c r="AM134" i="53" s="1"/>
  <c r="AM197" i="53"/>
  <c r="Q241" i="53"/>
  <c r="AK241" i="53" s="1"/>
  <c r="AM241" i="53" s="1"/>
  <c r="R355" i="53"/>
  <c r="Q355" i="53"/>
  <c r="Q348" i="53"/>
  <c r="AJ74" i="53"/>
  <c r="AL74" i="53" s="1"/>
  <c r="AK185" i="53"/>
  <c r="AM185" i="53" s="1"/>
  <c r="Q189" i="53"/>
  <c r="AK189" i="53" s="1"/>
  <c r="AM189" i="53" s="1"/>
  <c r="AK251" i="53"/>
  <c r="AM251" i="53" s="1"/>
  <c r="AK57" i="53"/>
  <c r="AM57" i="53" s="1"/>
  <c r="Q227" i="53"/>
  <c r="Q238" i="53"/>
  <c r="AK238" i="53" s="1"/>
  <c r="AM238" i="53" s="1"/>
  <c r="Q13" i="53"/>
  <c r="R13" i="53"/>
  <c r="AK36" i="53"/>
  <c r="AK139" i="53"/>
  <c r="AM139" i="53" s="1"/>
  <c r="AK113" i="53"/>
  <c r="AM113" i="53" s="1"/>
  <c r="Q153" i="53"/>
  <c r="AK153" i="53" s="1"/>
  <c r="AM153" i="53" s="1"/>
  <c r="Q183" i="53"/>
  <c r="AK183" i="53" s="1"/>
  <c r="AM183" i="53" s="1"/>
  <c r="AK208" i="53"/>
  <c r="AM208" i="53" s="1"/>
  <c r="AK214" i="53"/>
  <c r="AM214" i="53" s="1"/>
  <c r="AK213" i="53"/>
  <c r="AM213" i="53" s="1"/>
  <c r="AK273" i="53"/>
  <c r="AM273" i="53" s="1"/>
  <c r="AJ302" i="53"/>
  <c r="AL302" i="53" s="1"/>
  <c r="W258" i="52"/>
  <c r="T220" i="52"/>
  <c r="W216" i="52"/>
  <c r="T290" i="52"/>
  <c r="T76" i="52"/>
  <c r="W77" i="52"/>
  <c r="T32" i="52"/>
  <c r="W300" i="52"/>
  <c r="T8" i="52"/>
  <c r="W156" i="52"/>
  <c r="T268" i="52"/>
  <c r="T229" i="52"/>
  <c r="T180" i="52"/>
  <c r="T237" i="52"/>
  <c r="W32" i="52"/>
  <c r="W67" i="52"/>
  <c r="T9" i="52"/>
  <c r="W52" i="52"/>
  <c r="T99" i="52"/>
  <c r="T167" i="52"/>
  <c r="T134" i="52"/>
  <c r="T127" i="52"/>
  <c r="T150" i="52"/>
  <c r="T221" i="52"/>
  <c r="W147" i="52"/>
  <c r="T217" i="52"/>
  <c r="T286" i="52"/>
  <c r="T171" i="52"/>
  <c r="W167" i="52"/>
  <c r="T137" i="52"/>
  <c r="W386" i="52"/>
  <c r="W245" i="52"/>
  <c r="T212" i="52"/>
  <c r="W131" i="52"/>
  <c r="T129" i="52"/>
  <c r="T178" i="52"/>
  <c r="W140" i="52"/>
  <c r="W44" i="52"/>
  <c r="T162" i="52"/>
  <c r="W58" i="52"/>
  <c r="W20" i="52"/>
  <c r="W266" i="52"/>
  <c r="W56" i="52"/>
  <c r="T255" i="52"/>
  <c r="T250" i="52"/>
  <c r="T165" i="52"/>
  <c r="W148" i="52"/>
  <c r="W126" i="52"/>
  <c r="W70" i="52"/>
  <c r="T103" i="52"/>
  <c r="W66" i="52"/>
  <c r="T85" i="52"/>
  <c r="W10" i="52"/>
  <c r="W290" i="52"/>
  <c r="W146" i="52"/>
  <c r="T202" i="52"/>
  <c r="T379" i="52"/>
  <c r="T297" i="52"/>
  <c r="W200" i="52"/>
  <c r="W127" i="52"/>
  <c r="T110" i="52"/>
  <c r="W243" i="52"/>
  <c r="T242" i="52"/>
  <c r="T191" i="52"/>
  <c r="T257" i="52"/>
  <c r="W220" i="52"/>
  <c r="T239" i="52"/>
  <c r="T201" i="52"/>
  <c r="T151" i="52"/>
  <c r="T145" i="52"/>
  <c r="T141" i="52"/>
  <c r="T136" i="52"/>
  <c r="T303" i="52"/>
  <c r="W210" i="52"/>
  <c r="W188" i="52"/>
  <c r="T174" i="52"/>
  <c r="T124" i="52"/>
  <c r="W115" i="52"/>
  <c r="W81" i="52"/>
  <c r="T105" i="52"/>
  <c r="W28" i="52"/>
  <c r="T146" i="52"/>
  <c r="T253" i="52"/>
  <c r="T95" i="52"/>
  <c r="T386" i="52"/>
  <c r="W281" i="52"/>
  <c r="T78" i="52"/>
  <c r="T56" i="52"/>
  <c r="T304" i="52"/>
  <c r="W270" i="52"/>
  <c r="T285" i="52"/>
  <c r="T307" i="52"/>
  <c r="T280" i="52"/>
  <c r="T187" i="52"/>
  <c r="W199" i="52"/>
  <c r="T144" i="52"/>
  <c r="W160" i="52"/>
  <c r="T37" i="52"/>
  <c r="T185" i="52"/>
  <c r="W183" i="52"/>
  <c r="T47" i="52"/>
  <c r="W14" i="52"/>
  <c r="W31" i="52"/>
  <c r="W84" i="52"/>
  <c r="T104" i="52"/>
  <c r="W301" i="52"/>
  <c r="W125" i="52"/>
  <c r="T86" i="52"/>
  <c r="T302" i="52"/>
  <c r="W274" i="52"/>
  <c r="T235" i="52"/>
  <c r="W219" i="52"/>
  <c r="T188" i="52"/>
  <c r="T267" i="52"/>
  <c r="T263" i="52"/>
  <c r="T273" i="52"/>
  <c r="T211" i="52"/>
  <c r="T204" i="52"/>
  <c r="T236" i="52"/>
  <c r="T240" i="52"/>
  <c r="T157" i="52"/>
  <c r="T112" i="52"/>
  <c r="W161" i="52"/>
  <c r="W158" i="52"/>
  <c r="T94" i="52"/>
  <c r="W19" i="52"/>
  <c r="T395" i="52"/>
  <c r="W29" i="52"/>
  <c r="W22" i="52"/>
  <c r="T16" i="52"/>
  <c r="W298" i="52"/>
  <c r="T15" i="52"/>
  <c r="T192" i="52"/>
  <c r="T269" i="52"/>
  <c r="T179" i="52"/>
  <c r="T82" i="52"/>
  <c r="W212" i="52"/>
  <c r="W279" i="52"/>
  <c r="T228" i="52"/>
  <c r="W130" i="52"/>
  <c r="W170" i="52"/>
  <c r="T182" i="52"/>
  <c r="W86" i="52"/>
  <c r="W143" i="52"/>
  <c r="T143" i="52"/>
  <c r="W381" i="52"/>
  <c r="T164" i="52"/>
  <c r="W168" i="52"/>
  <c r="T48" i="52"/>
  <c r="T30" i="52"/>
  <c r="T22" i="52"/>
  <c r="W87" i="52"/>
  <c r="T60" i="52"/>
  <c r="T55" i="52"/>
  <c r="T391" i="52"/>
  <c r="T389" i="52"/>
  <c r="T274" i="52"/>
  <c r="T252" i="52"/>
  <c r="T247" i="52"/>
  <c r="T227" i="52"/>
  <c r="T226" i="52"/>
  <c r="T223" i="52"/>
  <c r="W222" i="52"/>
  <c r="W242" i="52"/>
  <c r="T219" i="52"/>
  <c r="W217" i="52"/>
  <c r="T135" i="52"/>
  <c r="T166" i="52"/>
  <c r="T88" i="52"/>
  <c r="W69" i="52"/>
  <c r="T63" i="52"/>
  <c r="T77" i="52"/>
  <c r="T109" i="52"/>
  <c r="T59" i="52"/>
  <c r="T87" i="52"/>
  <c r="W49" i="52"/>
  <c r="T20" i="52"/>
  <c r="W110" i="52"/>
  <c r="T67" i="52"/>
  <c r="T39" i="52"/>
  <c r="T21" i="52"/>
  <c r="W286" i="52"/>
  <c r="W175" i="52"/>
  <c r="W389" i="52"/>
  <c r="W304" i="52"/>
  <c r="T289" i="52"/>
  <c r="T279" i="52"/>
  <c r="W261" i="52"/>
  <c r="W181" i="52"/>
  <c r="W184" i="52"/>
  <c r="T153" i="52"/>
  <c r="W134" i="52"/>
  <c r="T75" i="52"/>
  <c r="T52" i="52"/>
  <c r="T28" i="52"/>
  <c r="W262" i="52"/>
  <c r="T216" i="52"/>
  <c r="W229" i="52"/>
  <c r="T51" i="52"/>
  <c r="W104" i="52"/>
  <c r="W378" i="52"/>
  <c r="W373" i="52"/>
  <c r="W387" i="52"/>
  <c r="W120" i="52"/>
  <c r="T161" i="52"/>
  <c r="W83" i="52"/>
  <c r="W109" i="52"/>
  <c r="T96" i="52"/>
  <c r="T132" i="52"/>
  <c r="T71" i="52"/>
  <c r="T26" i="52"/>
  <c r="T207" i="52"/>
  <c r="W150" i="52"/>
  <c r="W394" i="52"/>
  <c r="T265" i="52"/>
  <c r="W190" i="52"/>
  <c r="T97" i="52"/>
  <c r="W97" i="52"/>
  <c r="T29" i="52"/>
  <c r="W383" i="52"/>
  <c r="T18" i="52"/>
  <c r="T387" i="52"/>
  <c r="W385" i="52"/>
  <c r="W232" i="52"/>
  <c r="T230" i="52"/>
  <c r="T205" i="52"/>
  <c r="T254" i="52"/>
  <c r="W182" i="52"/>
  <c r="W137" i="52"/>
  <c r="T119" i="52"/>
  <c r="W166" i="52"/>
  <c r="T160" i="52"/>
  <c r="T113" i="52"/>
  <c r="T54" i="52"/>
  <c r="W61" i="52"/>
  <c r="T57" i="52"/>
  <c r="T53" i="52"/>
  <c r="W111" i="52"/>
  <c r="W68" i="52"/>
  <c r="T11" i="52"/>
  <c r="T31" i="52"/>
  <c r="W265" i="52"/>
  <c r="W291" i="52"/>
  <c r="W250" i="52"/>
  <c r="T199" i="52"/>
  <c r="T125" i="52"/>
  <c r="T117" i="52"/>
  <c r="W206" i="52"/>
  <c r="T393" i="52"/>
  <c r="T64" i="52"/>
  <c r="W251" i="52"/>
  <c r="W96" i="52"/>
  <c r="W76" i="52"/>
  <c r="T282" i="52"/>
  <c r="W191" i="52"/>
  <c r="T170" i="52"/>
  <c r="T92" i="52"/>
  <c r="W51" i="52"/>
  <c r="T249" i="52"/>
  <c r="T281" i="52"/>
  <c r="T241" i="52"/>
  <c r="W288" i="52"/>
  <c r="T260" i="52"/>
  <c r="T231" i="52"/>
  <c r="T261" i="52"/>
  <c r="W223" i="52"/>
  <c r="W215" i="52"/>
  <c r="W218" i="52"/>
  <c r="W204" i="52"/>
  <c r="T278" i="52"/>
  <c r="T190" i="52"/>
  <c r="T172" i="52"/>
  <c r="T159" i="52"/>
  <c r="T148" i="52"/>
  <c r="T158" i="52"/>
  <c r="T149" i="52"/>
  <c r="T98" i="52"/>
  <c r="T80" i="52"/>
  <c r="T69" i="52"/>
  <c r="W162" i="52"/>
  <c r="T49" i="52"/>
  <c r="W94" i="52"/>
  <c r="T390" i="52"/>
  <c r="T233" i="52"/>
  <c r="W117" i="52"/>
  <c r="T46" i="52"/>
  <c r="T154" i="52"/>
  <c r="W391" i="52"/>
  <c r="T264" i="52"/>
  <c r="W106" i="52"/>
  <c r="T306" i="52"/>
  <c r="T277" i="52"/>
  <c r="T276" i="52"/>
  <c r="T232" i="52"/>
  <c r="T156" i="52"/>
  <c r="W145" i="52"/>
  <c r="T114" i="52"/>
  <c r="W95" i="52"/>
  <c r="T101" i="52"/>
  <c r="T111" i="52"/>
  <c r="T35" i="52"/>
  <c r="W9" i="52"/>
  <c r="W293" i="52"/>
  <c r="T198" i="52"/>
  <c r="W234" i="52"/>
  <c r="T33" i="52"/>
  <c r="T100" i="52"/>
  <c r="T68" i="52"/>
  <c r="T244" i="52"/>
  <c r="T194" i="52"/>
  <c r="W135" i="52"/>
  <c r="T123" i="52"/>
  <c r="W30" i="52"/>
  <c r="W48" i="52"/>
  <c r="W79" i="52"/>
  <c r="T65" i="52"/>
  <c r="T27" i="52"/>
  <c r="T84" i="52"/>
  <c r="T206" i="52"/>
  <c r="W65" i="52"/>
  <c r="W55" i="52"/>
  <c r="T296" i="52"/>
  <c r="T238" i="52"/>
  <c r="W249" i="52"/>
  <c r="T213" i="52"/>
  <c r="T173" i="52"/>
  <c r="T139" i="52"/>
  <c r="T388" i="52"/>
  <c r="T373" i="52"/>
  <c r="T294" i="52"/>
  <c r="T271" i="52"/>
  <c r="T215" i="52"/>
  <c r="W214" i="52"/>
  <c r="T287" i="52"/>
  <c r="T258" i="52"/>
  <c r="T209" i="52"/>
  <c r="T292" i="52"/>
  <c r="W233" i="52"/>
  <c r="W189" i="52"/>
  <c r="T186" i="52"/>
  <c r="W240" i="52"/>
  <c r="T183" i="52"/>
  <c r="W144" i="52"/>
  <c r="W141" i="52"/>
  <c r="W173" i="52"/>
  <c r="T93" i="52"/>
  <c r="T155" i="52"/>
  <c r="T128" i="52"/>
  <c r="T118" i="52"/>
  <c r="T66" i="52"/>
  <c r="W73" i="52"/>
  <c r="T381" i="52"/>
  <c r="T300" i="52"/>
  <c r="T133" i="52"/>
  <c r="W198" i="52"/>
  <c r="T34" i="52"/>
  <c r="W133" i="52"/>
  <c r="W172" i="52"/>
  <c r="T293" i="52"/>
  <c r="T251" i="52"/>
  <c r="T259" i="52"/>
  <c r="W371" i="52"/>
  <c r="T298" i="52"/>
  <c r="T284" i="52"/>
  <c r="T234" i="52"/>
  <c r="W273" i="52"/>
  <c r="T288" i="52"/>
  <c r="T256" i="52"/>
  <c r="T248" i="52"/>
  <c r="W287" i="52"/>
  <c r="W292" i="52"/>
  <c r="W207" i="52"/>
  <c r="T203" i="52"/>
  <c r="T189" i="52"/>
  <c r="W186" i="52"/>
  <c r="T169" i="52"/>
  <c r="T163" i="52"/>
  <c r="T152" i="52"/>
  <c r="W149" i="52"/>
  <c r="T131" i="52"/>
  <c r="T122" i="52"/>
  <c r="T140" i="52"/>
  <c r="W128" i="52"/>
  <c r="W62" i="52"/>
  <c r="W74" i="52"/>
  <c r="W27" i="52"/>
  <c r="W57" i="52"/>
  <c r="T62" i="52"/>
  <c r="T19" i="52"/>
  <c r="W164" i="52"/>
  <c r="T295" i="52"/>
  <c r="W203" i="52"/>
  <c r="T193" i="52"/>
  <c r="W393" i="52"/>
  <c r="T147" i="52"/>
  <c r="W136" i="52"/>
  <c r="T116" i="52"/>
  <c r="T74" i="52"/>
  <c r="T41" i="52"/>
  <c r="W53" i="52"/>
  <c r="T13" i="52"/>
  <c r="T291" i="52"/>
  <c r="W259" i="52"/>
  <c r="T168" i="52"/>
  <c r="T126" i="52"/>
  <c r="W122" i="52"/>
  <c r="W155" i="52"/>
  <c r="T115" i="52"/>
  <c r="W118" i="52"/>
  <c r="W26" i="52"/>
  <c r="T79" i="52"/>
  <c r="T50" i="52"/>
  <c r="W25" i="52"/>
  <c r="T73" i="52"/>
  <c r="W40" i="52"/>
  <c r="W17" i="52"/>
  <c r="W13" i="52"/>
  <c r="T10" i="52"/>
  <c r="W16" i="52"/>
  <c r="T25" i="52"/>
  <c r="A248" i="52" l="1"/>
  <c r="A249" i="52" s="1"/>
  <c r="A250" i="52" s="1"/>
  <c r="A251" i="52" s="1"/>
  <c r="A252" i="52" s="1"/>
  <c r="A253" i="52" s="1"/>
  <c r="A254" i="52" s="1"/>
  <c r="A255" i="52" s="1"/>
  <c r="A256" i="52" s="1"/>
  <c r="A257" i="52" s="1"/>
  <c r="A258" i="52" s="1"/>
  <c r="A259" i="52" s="1"/>
  <c r="A260" i="52" s="1"/>
  <c r="A261" i="52" s="1"/>
  <c r="A262" i="52" s="1"/>
  <c r="A263" i="52" s="1"/>
  <c r="A264" i="52" s="1"/>
  <c r="A265" i="52" s="1"/>
  <c r="A266" i="52" s="1"/>
  <c r="A267" i="52" s="1"/>
  <c r="A268" i="52" s="1"/>
  <c r="A269" i="52" s="1"/>
  <c r="A270" i="52" s="1"/>
  <c r="A271" i="52" s="1"/>
  <c r="A272" i="52" s="1"/>
  <c r="A274" i="52" s="1"/>
  <c r="A277" i="52" s="1"/>
  <c r="A278" i="52" s="1"/>
  <c r="A279" i="52" s="1"/>
  <c r="A280" i="52" s="1"/>
  <c r="A281" i="52" s="1"/>
  <c r="A282" i="52" s="1"/>
  <c r="A283" i="52" s="1"/>
  <c r="R7" i="53"/>
  <c r="AM175" i="53"/>
  <c r="AK8" i="53"/>
  <c r="AM8" i="53" s="1"/>
  <c r="AK101" i="53"/>
  <c r="AM101" i="53" s="1"/>
  <c r="R24" i="53"/>
  <c r="R106" i="53"/>
  <c r="Q91" i="53"/>
  <c r="Q194" i="53"/>
  <c r="R90" i="53"/>
  <c r="AK271" i="53"/>
  <c r="AM271" i="53" s="1"/>
  <c r="R91" i="53"/>
  <c r="AK96" i="53"/>
  <c r="AM96" i="53" s="1"/>
  <c r="AM302" i="53"/>
  <c r="R25" i="53"/>
  <c r="Q106" i="53"/>
  <c r="Q25" i="53"/>
  <c r="Q24" i="53" s="1"/>
  <c r="Q56" i="53"/>
  <c r="R43" i="53" s="1"/>
  <c r="AM178" i="53"/>
  <c r="AM148" i="53"/>
  <c r="Q249" i="53"/>
  <c r="Q248" i="53" s="1"/>
  <c r="Z338" i="54"/>
  <c r="Z339" i="54"/>
  <c r="D333" i="54"/>
  <c r="Z337" i="54"/>
  <c r="Z341" i="54" s="1"/>
  <c r="AK389" i="53"/>
  <c r="AM389" i="53" s="1"/>
  <c r="AK385" i="53"/>
  <c r="R381" i="53"/>
  <c r="R380" i="53"/>
  <c r="R370" i="53"/>
  <c r="R371" i="53"/>
  <c r="Q371" i="53"/>
  <c r="Q354" i="53"/>
  <c r="R248" i="53"/>
  <c r="AM186" i="53"/>
  <c r="R141" i="53"/>
  <c r="AM92" i="53"/>
  <c r="AK20" i="53"/>
  <c r="AM20" i="53" s="1"/>
  <c r="Q12" i="53"/>
  <c r="AK13" i="53"/>
  <c r="AM13" i="53" s="1"/>
  <c r="AM74" i="53"/>
  <c r="R56" i="53"/>
  <c r="AK44" i="53"/>
  <c r="AM44" i="53" s="1"/>
  <c r="R194" i="53"/>
  <c r="Q381" i="53"/>
  <c r="Q141" i="53"/>
  <c r="R276" i="53"/>
  <c r="Q276" i="53"/>
  <c r="R83" i="53"/>
  <c r="Q83" i="53"/>
  <c r="R72" i="53" s="1"/>
  <c r="AK38" i="53"/>
  <c r="AM38" i="53" s="1"/>
  <c r="R73" i="53"/>
  <c r="Q73" i="53"/>
  <c r="AK84" i="53"/>
  <c r="AM84" i="53" s="1"/>
  <c r="AK367" i="53"/>
  <c r="AM367" i="53" s="1"/>
  <c r="R364" i="53"/>
  <c r="Q121" i="53"/>
  <c r="R121" i="53"/>
  <c r="Q364" i="53"/>
  <c r="AM87" i="53"/>
  <c r="R377" i="53"/>
  <c r="Q377" i="53"/>
  <c r="AK378" i="53"/>
  <c r="R223" i="53"/>
  <c r="Q223" i="53"/>
  <c r="AK227" i="53"/>
  <c r="AM227" i="53" s="1"/>
  <c r="R176" i="53"/>
  <c r="Q176" i="53"/>
  <c r="AK106" i="53" l="1"/>
  <c r="AM106" i="53" s="1"/>
  <c r="AK91" i="53"/>
  <c r="AM91" i="53" s="1"/>
  <c r="Q90" i="53"/>
  <c r="Q105" i="53"/>
  <c r="AK25" i="53"/>
  <c r="AM25" i="53" s="1"/>
  <c r="AK381" i="53"/>
  <c r="AM381" i="53" s="1"/>
  <c r="AK56" i="53"/>
  <c r="AM56" i="53" s="1"/>
  <c r="Q43" i="53"/>
  <c r="AK249" i="53"/>
  <c r="AM249" i="53" s="1"/>
  <c r="AK377" i="53"/>
  <c r="AK371" i="53"/>
  <c r="Q370" i="53"/>
  <c r="AK121" i="53"/>
  <c r="AM121" i="53" s="1"/>
  <c r="R105" i="53"/>
  <c r="AK73" i="53"/>
  <c r="AM73" i="53" s="1"/>
  <c r="Q72" i="53"/>
  <c r="AK83" i="53"/>
  <c r="AM83" i="53" s="1"/>
  <c r="Z196" i="52"/>
  <c r="Z226" i="52"/>
  <c r="AB226" i="52" s="1"/>
  <c r="Z276" i="52"/>
  <c r="AB276" i="52" s="1"/>
  <c r="Z178" i="52"/>
  <c r="AB178" i="52" s="1"/>
  <c r="Z143" i="52"/>
  <c r="AB143" i="52" s="1"/>
  <c r="Q395" i="53" l="1"/>
  <c r="Q393" i="53"/>
  <c r="D394" i="53"/>
  <c r="D393" i="53"/>
  <c r="Q394" i="53"/>
  <c r="AM396" i="53"/>
  <c r="D395" i="53"/>
  <c r="AB404" i="52"/>
  <c r="Q392" i="53" l="1"/>
  <c r="O105" i="43" l="1"/>
  <c r="O140" i="43"/>
  <c r="O274" i="43"/>
  <c r="O317" i="43"/>
  <c r="O207" i="43"/>
  <c r="O202" i="43"/>
  <c r="O201" i="43"/>
  <c r="O91" i="43"/>
  <c r="O192" i="43"/>
  <c r="O148" i="43"/>
  <c r="O163" i="43"/>
  <c r="O162" i="43"/>
  <c r="O160" i="43"/>
  <c r="O59" i="43"/>
  <c r="O25" i="43"/>
  <c r="O108" i="43"/>
  <c r="O124" i="43"/>
  <c r="O131" i="43"/>
  <c r="O141" i="43"/>
  <c r="O334" i="43"/>
  <c r="O284" i="43"/>
  <c r="O314" i="43"/>
  <c r="O312" i="43"/>
  <c r="O311" i="43"/>
  <c r="O304" i="43"/>
  <c r="O193" i="43"/>
  <c r="O194" i="43"/>
  <c r="O203" i="43"/>
  <c r="O213" i="43"/>
  <c r="O197" i="43"/>
  <c r="O214" i="43"/>
  <c r="O216" i="43"/>
  <c r="O198" i="43"/>
  <c r="O218" i="43"/>
  <c r="O219" i="43"/>
  <c r="O220" i="43"/>
  <c r="O222" i="43"/>
  <c r="O183" i="43"/>
  <c r="O184" i="43"/>
  <c r="O185" i="43"/>
  <c r="O172" i="43"/>
  <c r="O188" i="43"/>
  <c r="O189" i="43"/>
  <c r="O133" i="43"/>
  <c r="O167" i="43"/>
  <c r="O168" i="43"/>
  <c r="O149" i="43"/>
  <c r="O169" i="43"/>
  <c r="O293" i="43"/>
  <c r="O251" i="43"/>
  <c r="O264" i="43"/>
  <c r="O266" i="43"/>
  <c r="O48" i="43"/>
  <c r="O49" i="43"/>
  <c r="O57" i="43"/>
  <c r="O63" i="43"/>
  <c r="O35" i="43"/>
  <c r="O44" i="43"/>
  <c r="O114" i="43"/>
  <c r="O116" i="43"/>
  <c r="O117" i="43"/>
  <c r="O67" i="43"/>
  <c r="O68" i="43"/>
  <c r="O71" i="43"/>
  <c r="O102" i="43"/>
  <c r="O127" i="43"/>
  <c r="O93" i="43"/>
  <c r="O98" i="43"/>
  <c r="O100" i="43"/>
  <c r="O20" i="43"/>
  <c r="O18" i="43"/>
  <c r="O11" i="43"/>
  <c r="O12" i="43"/>
  <c r="O110" i="43"/>
  <c r="O118" i="43"/>
  <c r="O36" i="43"/>
  <c r="O178" i="43"/>
  <c r="O10" i="43"/>
  <c r="O126" i="43"/>
  <c r="O196" i="43" l="1"/>
  <c r="O333" i="43"/>
  <c r="O14" i="43"/>
  <c r="O69" i="43"/>
  <c r="O46" i="43"/>
  <c r="O55" i="43"/>
  <c r="O187" i="43"/>
  <c r="O229" i="43"/>
  <c r="O205" i="43"/>
  <c r="O76" i="43"/>
  <c r="O72" i="43"/>
  <c r="O215" i="43"/>
  <c r="O199" i="43"/>
  <c r="O302" i="43"/>
  <c r="O295" i="43"/>
  <c r="O210" i="43"/>
  <c r="O191" i="43"/>
  <c r="O30" i="43"/>
  <c r="O212" i="43"/>
  <c r="O306" i="43"/>
  <c r="O313" i="43"/>
  <c r="O280" i="43"/>
  <c r="O128" i="43"/>
  <c r="O142" i="43"/>
  <c r="O282" i="43"/>
  <c r="O316" i="43"/>
  <c r="O310" i="43"/>
  <c r="O276" i="43"/>
  <c r="O74" i="43"/>
  <c r="O206" i="43"/>
  <c r="O228" i="43"/>
  <c r="O272" i="43"/>
  <c r="O204" i="43"/>
  <c r="O309" i="43"/>
  <c r="O270" i="43"/>
  <c r="O123" i="43"/>
  <c r="O113" i="43"/>
  <c r="O195" i="43"/>
  <c r="O305" i="43"/>
  <c r="O137" i="43"/>
  <c r="O84" i="43"/>
  <c r="O34" i="43"/>
  <c r="O265" i="43"/>
  <c r="O225" i="43"/>
  <c r="O239" i="43"/>
  <c r="O235" i="43"/>
  <c r="O231" i="43"/>
  <c r="O139" i="43"/>
  <c r="O109" i="43"/>
  <c r="O122" i="43"/>
  <c r="O227" i="43"/>
  <c r="O88" i="43"/>
  <c r="O99" i="43"/>
  <c r="O73" i="43"/>
  <c r="O85" i="43"/>
  <c r="O81" i="43"/>
  <c r="O121" i="43"/>
  <c r="O29" i="43"/>
  <c r="O39" i="43"/>
  <c r="O60" i="43"/>
  <c r="O47" i="43"/>
  <c r="O249" i="43"/>
  <c r="O262" i="43"/>
  <c r="O261" i="43"/>
  <c r="O259" i="43"/>
  <c r="O329" i="43"/>
  <c r="O254" i="43"/>
  <c r="O286" i="43"/>
  <c r="O299" i="43"/>
  <c r="O298" i="43"/>
  <c r="O301" i="43"/>
  <c r="O292" i="43"/>
  <c r="O155" i="43"/>
  <c r="O41" i="43"/>
  <c r="O78" i="43"/>
  <c r="O80" i="43"/>
  <c r="O56" i="43"/>
  <c r="O86" i="43"/>
  <c r="O77" i="43"/>
  <c r="O37" i="43"/>
  <c r="O58" i="43"/>
  <c r="O54" i="43"/>
  <c r="O52" i="43"/>
  <c r="O119" i="43"/>
  <c r="O250" i="43"/>
  <c r="O179" i="43"/>
  <c r="O177" i="43"/>
  <c r="O243" i="43"/>
  <c r="O224" i="43"/>
  <c r="O237" i="43"/>
  <c r="O233" i="43"/>
  <c r="O143" i="43"/>
  <c r="O16" i="43"/>
  <c r="O92" i="43"/>
  <c r="O27" i="43"/>
  <c r="O136" i="43"/>
  <c r="O28" i="43"/>
  <c r="O82" i="43"/>
  <c r="O95" i="43"/>
  <c r="O252" i="43"/>
  <c r="O26" i="43"/>
  <c r="O19" i="43"/>
  <c r="O94" i="43"/>
  <c r="O65" i="43"/>
  <c r="O83" i="43"/>
  <c r="O79" i="43"/>
  <c r="O111" i="43"/>
  <c r="O50" i="43"/>
  <c r="O248" i="43"/>
  <c r="O263" i="43"/>
  <c r="O267" i="43"/>
  <c r="O260" i="43"/>
  <c r="O328" i="43"/>
  <c r="O255" i="43"/>
  <c r="O253" i="43"/>
  <c r="O300" i="43"/>
  <c r="O288" i="43"/>
  <c r="O297" i="43"/>
  <c r="O296" i="43"/>
  <c r="O157" i="43"/>
  <c r="O175" i="43"/>
  <c r="O31" i="43"/>
  <c r="O40" i="43"/>
  <c r="O321" i="43"/>
  <c r="O247" i="43"/>
  <c r="O290" i="43"/>
  <c r="O294" i="43"/>
  <c r="O145" i="43"/>
  <c r="O244" i="43"/>
  <c r="O241" i="43"/>
  <c r="O238" i="43"/>
  <c r="O234" i="43"/>
  <c r="O230" i="43"/>
  <c r="O281" i="43"/>
  <c r="O147" i="43"/>
  <c r="O154" i="43"/>
  <c r="O164" i="43"/>
  <c r="O165" i="43"/>
  <c r="O166" i="43"/>
  <c r="O90" i="43"/>
  <c r="O17" i="43"/>
  <c r="O96" i="43"/>
  <c r="O42" i="43"/>
  <c r="O38" i="43"/>
  <c r="O45" i="43"/>
  <c r="O324" i="43"/>
  <c r="O322" i="43"/>
  <c r="O320" i="43"/>
  <c r="O258" i="43"/>
  <c r="O144" i="43"/>
  <c r="O242" i="43"/>
  <c r="O240" i="43"/>
  <c r="O236" i="43"/>
  <c r="O232" i="43"/>
  <c r="O319" i="43"/>
  <c r="O103" i="43"/>
  <c r="O87" i="43"/>
  <c r="O146" i="43"/>
  <c r="O159" i="43"/>
  <c r="O170" i="43"/>
  <c r="O269" i="43"/>
  <c r="O9" i="43"/>
  <c r="O257" i="43"/>
  <c r="O291" i="43"/>
  <c r="O152" i="43"/>
  <c r="O151" i="43"/>
  <c r="O256" i="43"/>
  <c r="O325" i="43"/>
  <c r="O161" i="43"/>
  <c r="O182" i="43"/>
  <c r="O173" i="43"/>
  <c r="O209" i="43"/>
  <c r="O156" i="43"/>
  <c r="O268" i="43"/>
  <c r="O15" i="43"/>
  <c r="O13" i="43"/>
  <c r="O66" i="43"/>
  <c r="O70" i="43"/>
  <c r="O174" i="43"/>
  <c r="O318" i="43"/>
  <c r="O180" i="43"/>
  <c r="O158" i="43"/>
  <c r="O307" i="43"/>
  <c r="O134" i="43"/>
  <c r="O135" i="43"/>
  <c r="O115" i="43"/>
  <c r="O176" i="43"/>
  <c r="O181" i="43"/>
  <c r="O186" i="43"/>
  <c r="O208" i="43"/>
  <c r="O211" i="43"/>
  <c r="O308" i="43"/>
  <c r="A7" i="50"/>
  <c r="A8" i="50" s="1"/>
  <c r="A9" i="50" s="1"/>
  <c r="A10" i="50" s="1"/>
  <c r="A11" i="50" s="1"/>
  <c r="A12" i="50" s="1"/>
  <c r="A13" i="50" s="1"/>
  <c r="A14" i="50" s="1"/>
  <c r="A15" i="50" s="1"/>
  <c r="A16" i="50" s="1"/>
  <c r="A17" i="50" s="1"/>
  <c r="A18" i="50" s="1"/>
  <c r="A19" i="50" s="1"/>
  <c r="A20" i="50" s="1"/>
  <c r="A21" i="50" s="1"/>
  <c r="A22" i="50" s="1"/>
  <c r="A23" i="50" s="1"/>
  <c r="A24" i="50" s="1"/>
  <c r="A25" i="50" s="1"/>
  <c r="A26" i="50" s="1"/>
  <c r="A27" i="50" s="1"/>
  <c r="A28" i="50" s="1"/>
  <c r="A29" i="50" s="1"/>
  <c r="A30" i="50" s="1"/>
  <c r="A31" i="50" s="1"/>
  <c r="A32" i="50" s="1"/>
  <c r="A33" i="50" s="1"/>
  <c r="A34" i="50" s="1"/>
  <c r="A35" i="50" s="1"/>
  <c r="A36" i="50" s="1"/>
  <c r="A37" i="50" s="1"/>
  <c r="A38" i="50" s="1"/>
  <c r="A39" i="50" s="1"/>
  <c r="A40" i="50" s="1"/>
  <c r="A41" i="50" s="1"/>
  <c r="A42" i="50" s="1"/>
  <c r="A43" i="50" s="1"/>
  <c r="A44" i="50" s="1"/>
  <c r="A45" i="50" s="1"/>
  <c r="A46" i="50" s="1"/>
  <c r="A47" i="50" s="1"/>
  <c r="A48" i="50" s="1"/>
  <c r="A49" i="50" s="1"/>
  <c r="A50" i="50" s="1"/>
  <c r="A51" i="50" s="1"/>
  <c r="A52" i="50" s="1"/>
  <c r="A53" i="50" s="1"/>
  <c r="A54" i="50" s="1"/>
  <c r="A55" i="50" s="1"/>
  <c r="A56" i="50" s="1"/>
  <c r="A57" i="50" s="1"/>
  <c r="A58" i="50" s="1"/>
  <c r="A59" i="50" s="1"/>
  <c r="A60" i="50" s="1"/>
  <c r="A61" i="50" s="1"/>
  <c r="A62" i="50" s="1"/>
  <c r="A63" i="50" s="1"/>
  <c r="A64" i="50" s="1"/>
  <c r="A65" i="50" s="1"/>
  <c r="A66" i="50" s="1"/>
  <c r="A67" i="50" s="1"/>
  <c r="A68" i="50" s="1"/>
  <c r="A69" i="50" s="1"/>
  <c r="A70" i="50" s="1"/>
  <c r="A71" i="50" s="1"/>
  <c r="A72" i="50" s="1"/>
  <c r="A73" i="50" s="1"/>
  <c r="A74" i="50" s="1"/>
  <c r="A75" i="50" s="1"/>
  <c r="A76" i="50" s="1"/>
  <c r="A77" i="50" s="1"/>
  <c r="A78" i="50" s="1"/>
  <c r="A79" i="50" s="1"/>
  <c r="A80" i="50" s="1"/>
  <c r="A81" i="50" s="1"/>
  <c r="A82" i="50" s="1"/>
  <c r="A83" i="50" s="1"/>
  <c r="A84" i="50" s="1"/>
  <c r="A85" i="50" s="1"/>
  <c r="A86" i="50" s="1"/>
  <c r="A87" i="50" s="1"/>
  <c r="A88" i="50" s="1"/>
  <c r="A89" i="50" s="1"/>
  <c r="A90" i="50" s="1"/>
  <c r="A91" i="50" s="1"/>
  <c r="A92" i="50" s="1"/>
  <c r="A93" i="50" s="1"/>
  <c r="A94" i="50" s="1"/>
  <c r="A95" i="50" s="1"/>
  <c r="A96" i="50" s="1"/>
  <c r="A97" i="50" s="1"/>
  <c r="A98" i="50" s="1"/>
  <c r="A99" i="50" s="1"/>
  <c r="A100" i="50" s="1"/>
  <c r="A101" i="50" s="1"/>
  <c r="A102" i="50" s="1"/>
  <c r="A103" i="50" s="1"/>
  <c r="A104" i="50" s="1"/>
  <c r="A105" i="50" s="1"/>
  <c r="A106" i="50" s="1"/>
  <c r="A107" i="50" s="1"/>
  <c r="A108" i="50" s="1"/>
  <c r="A109" i="50" s="1"/>
  <c r="A110" i="50" s="1"/>
  <c r="A111" i="50" s="1"/>
  <c r="A112" i="50" s="1"/>
  <c r="A113" i="50" s="1"/>
  <c r="A114" i="50" s="1"/>
  <c r="A115" i="50" s="1"/>
  <c r="A116" i="50" s="1"/>
  <c r="A117" i="50" s="1"/>
  <c r="A118" i="50" s="1"/>
  <c r="A119" i="50" s="1"/>
  <c r="A120" i="50" s="1"/>
  <c r="A121" i="50" s="1"/>
  <c r="A122" i="50" s="1"/>
  <c r="A123" i="50" s="1"/>
  <c r="A124" i="50" s="1"/>
  <c r="A125" i="50" s="1"/>
  <c r="A126" i="50" s="1"/>
  <c r="A127" i="50" s="1"/>
  <c r="A128" i="50" s="1"/>
  <c r="A129" i="50" s="1"/>
  <c r="A130" i="50" s="1"/>
  <c r="A131" i="50" s="1"/>
  <c r="A132" i="50" s="1"/>
  <c r="A133" i="50" s="1"/>
  <c r="A134" i="50" s="1"/>
  <c r="A135" i="50" s="1"/>
  <c r="A136" i="50" s="1"/>
  <c r="A137" i="50" s="1"/>
  <c r="A138" i="50" s="1"/>
  <c r="A139" i="50" s="1"/>
  <c r="A140" i="50" s="1"/>
  <c r="A141" i="50" s="1"/>
  <c r="A142" i="50" s="1"/>
  <c r="A143" i="50" s="1"/>
  <c r="A144" i="50" s="1"/>
  <c r="A145" i="50" s="1"/>
  <c r="A146" i="50" s="1"/>
  <c r="A147" i="50" s="1"/>
  <c r="A148" i="50" s="1"/>
  <c r="A149" i="50" s="1"/>
  <c r="A150" i="50" s="1"/>
  <c r="A151" i="50" s="1"/>
  <c r="A152" i="50" s="1"/>
  <c r="A153" i="50" s="1"/>
  <c r="A154" i="50" s="1"/>
  <c r="A155" i="50" s="1"/>
  <c r="A156" i="50" s="1"/>
  <c r="A157" i="50" s="1"/>
  <c r="A158" i="50" s="1"/>
  <c r="A159" i="50" s="1"/>
  <c r="A160" i="50" s="1"/>
  <c r="A161" i="50" s="1"/>
  <c r="A162" i="50" s="1"/>
  <c r="A163" i="50" s="1"/>
  <c r="A164" i="50" s="1"/>
  <c r="A165" i="50" s="1"/>
  <c r="A166" i="50" s="1"/>
  <c r="A167" i="50" s="1"/>
  <c r="A168" i="50" s="1"/>
  <c r="A169" i="50" s="1"/>
  <c r="A170" i="50" s="1"/>
  <c r="A171" i="50" s="1"/>
  <c r="A172" i="50" s="1"/>
  <c r="A173" i="50" s="1"/>
  <c r="A174" i="50" s="1"/>
  <c r="A175" i="50" s="1"/>
  <c r="A176" i="50" s="1"/>
  <c r="A177" i="50" s="1"/>
  <c r="A178" i="50" s="1"/>
  <c r="A179" i="50" s="1"/>
  <c r="A180" i="50" s="1"/>
  <c r="A181" i="50" s="1"/>
  <c r="A182" i="50" s="1"/>
  <c r="A183" i="50" s="1"/>
  <c r="A184" i="50" s="1"/>
  <c r="A185" i="50" s="1"/>
  <c r="A186" i="50" s="1"/>
  <c r="A187" i="50" s="1"/>
  <c r="A188" i="50" s="1"/>
  <c r="A189" i="50" s="1"/>
  <c r="A190" i="50" s="1"/>
  <c r="A191" i="50" s="1"/>
  <c r="A192" i="50" s="1"/>
  <c r="A193" i="50" s="1"/>
  <c r="A194" i="50" s="1"/>
  <c r="A195" i="50" s="1"/>
  <c r="A196" i="50" s="1"/>
  <c r="A197" i="50" s="1"/>
  <c r="A198" i="50" s="1"/>
  <c r="A199" i="50" s="1"/>
  <c r="A200" i="50" s="1"/>
  <c r="A201" i="50" s="1"/>
  <c r="A202" i="50" s="1"/>
  <c r="A203" i="50" s="1"/>
  <c r="A204" i="50" s="1"/>
  <c r="A205" i="50" s="1"/>
  <c r="A206" i="50" s="1"/>
  <c r="A207" i="50" s="1"/>
  <c r="A208" i="50" s="1"/>
  <c r="A209" i="50" s="1"/>
  <c r="A210" i="50" s="1"/>
  <c r="A211" i="50" s="1"/>
  <c r="A212" i="50" s="1"/>
  <c r="A213" i="50" s="1"/>
  <c r="A214" i="50" s="1"/>
  <c r="A215" i="50" s="1"/>
  <c r="A216" i="50" s="1"/>
  <c r="A217" i="50" s="1"/>
  <c r="A218" i="50" s="1"/>
  <c r="A219" i="50" s="1"/>
  <c r="A220" i="50" s="1"/>
  <c r="A221" i="50" s="1"/>
  <c r="A222" i="50" s="1"/>
  <c r="A223" i="50" s="1"/>
  <c r="A224" i="50" s="1"/>
  <c r="A225" i="50" s="1"/>
  <c r="A226" i="50" s="1"/>
  <c r="A227" i="50" s="1"/>
  <c r="A228" i="50" s="1"/>
  <c r="A229" i="50" s="1"/>
  <c r="A230" i="50" s="1"/>
  <c r="A231" i="50" s="1"/>
  <c r="A232" i="50" s="1"/>
  <c r="A233" i="50" s="1"/>
  <c r="A234" i="50" s="1"/>
  <c r="A235" i="50" s="1"/>
  <c r="A236" i="50" s="1"/>
  <c r="A237" i="50" s="1"/>
  <c r="A238" i="50" s="1"/>
  <c r="A239" i="50" s="1"/>
  <c r="A240" i="50" s="1"/>
  <c r="A241" i="50" s="1"/>
  <c r="A242" i="50" s="1"/>
  <c r="A243" i="50" s="1"/>
  <c r="A244" i="50" s="1"/>
  <c r="A245" i="50" s="1"/>
  <c r="A246" i="50" s="1"/>
  <c r="A247" i="50" s="1"/>
  <c r="A248" i="50" s="1"/>
  <c r="A249" i="50" s="1"/>
  <c r="A250" i="50" s="1"/>
  <c r="A251" i="50" s="1"/>
  <c r="A252" i="50" s="1"/>
  <c r="A253" i="50" s="1"/>
  <c r="A254" i="50" s="1"/>
  <c r="A255" i="50" s="1"/>
  <c r="A256" i="50" s="1"/>
  <c r="A257" i="50" s="1"/>
  <c r="A258" i="50" s="1"/>
  <c r="A259" i="50" s="1"/>
  <c r="A260" i="50" s="1"/>
  <c r="A261" i="50" s="1"/>
  <c r="A262" i="50" s="1"/>
  <c r="A263" i="50" s="1"/>
  <c r="A264" i="50" s="1"/>
  <c r="A265" i="50" s="1"/>
  <c r="A266" i="50" s="1"/>
  <c r="A267" i="50" s="1"/>
  <c r="A268" i="50" s="1"/>
  <c r="A269" i="50" s="1"/>
  <c r="A270" i="50" s="1"/>
  <c r="A271" i="50" s="1"/>
  <c r="A272" i="50" s="1"/>
  <c r="A273" i="50" s="1"/>
  <c r="A274" i="50" s="1"/>
  <c r="A275" i="50" s="1"/>
  <c r="A276" i="50" s="1"/>
  <c r="A277" i="50" s="1"/>
  <c r="A278" i="50" s="1"/>
  <c r="A279" i="50" s="1"/>
  <c r="A280" i="50" s="1"/>
  <c r="A281" i="50" s="1"/>
  <c r="A282" i="50" s="1"/>
  <c r="A283" i="50" s="1"/>
  <c r="A284" i="50" s="1"/>
  <c r="A285" i="50" s="1"/>
  <c r="A286" i="50" s="1"/>
  <c r="A287" i="50" s="1"/>
  <c r="A288" i="50" s="1"/>
  <c r="A289" i="50" s="1"/>
  <c r="A290" i="50" s="1"/>
  <c r="A291" i="50" s="1"/>
  <c r="A292" i="50" s="1"/>
  <c r="A293" i="50" s="1"/>
  <c r="A294" i="50" s="1"/>
  <c r="A295" i="50" s="1"/>
  <c r="A296" i="50" s="1"/>
  <c r="A297" i="50" s="1"/>
  <c r="A298" i="50" s="1"/>
  <c r="A299" i="50" s="1"/>
  <c r="A300" i="50" s="1"/>
  <c r="A301" i="50" s="1"/>
  <c r="A302" i="50" s="1"/>
  <c r="A303" i="50" s="1"/>
  <c r="A304" i="50" s="1"/>
  <c r="A305" i="50" s="1"/>
  <c r="A306" i="50" s="1"/>
  <c r="A307" i="50" s="1"/>
  <c r="A308" i="50" s="1"/>
  <c r="A309" i="50" s="1"/>
  <c r="A310" i="50" s="1"/>
  <c r="A311" i="50" s="1"/>
  <c r="A312" i="50" s="1"/>
  <c r="A313" i="50" s="1"/>
  <c r="A314" i="50" s="1"/>
  <c r="A315" i="50" s="1"/>
  <c r="A316" i="50" s="1"/>
  <c r="A317" i="50" s="1"/>
  <c r="A318" i="50" s="1"/>
  <c r="A319" i="50" s="1"/>
  <c r="A320" i="50" s="1"/>
  <c r="A321" i="50" s="1"/>
  <c r="A322" i="50" s="1"/>
  <c r="A323" i="50" s="1"/>
  <c r="A324" i="50" s="1"/>
  <c r="O327" i="43" l="1"/>
  <c r="O323" i="43"/>
  <c r="O326" i="43"/>
  <c r="O101" i="43"/>
  <c r="O273" i="43"/>
  <c r="O24" i="43"/>
  <c r="O53" i="43"/>
  <c r="O223" i="43"/>
  <c r="O104" i="43"/>
  <c r="O130" i="43"/>
  <c r="O106" i="43"/>
  <c r="O51" i="43"/>
  <c r="O43" i="43"/>
  <c r="F367" i="49"/>
  <c r="F366" i="49"/>
  <c r="F365" i="49"/>
  <c r="F364" i="49"/>
  <c r="F363" i="49"/>
  <c r="F362" i="49"/>
  <c r="F361" i="49"/>
  <c r="F360" i="49"/>
  <c r="F359" i="49"/>
  <c r="F358" i="49"/>
  <c r="O357" i="49"/>
  <c r="L351" i="49"/>
  <c r="M351" i="49" s="1"/>
  <c r="J351" i="49"/>
  <c r="K351" i="49" s="1"/>
  <c r="H351" i="49"/>
  <c r="I351" i="49" s="1"/>
  <c r="G351" i="49"/>
  <c r="L118" i="49"/>
  <c r="M118" i="49" s="1"/>
  <c r="J118" i="49"/>
  <c r="K118" i="49" s="1"/>
  <c r="H118" i="49"/>
  <c r="I118" i="49" s="1"/>
  <c r="G118" i="49"/>
  <c r="N327" i="49"/>
  <c r="O327" i="49" s="1"/>
  <c r="L327" i="49"/>
  <c r="M327" i="49" s="1"/>
  <c r="J327" i="49"/>
  <c r="K327" i="49" s="1"/>
  <c r="H327" i="49"/>
  <c r="I327" i="49" s="1"/>
  <c r="G327" i="49"/>
  <c r="N326" i="49"/>
  <c r="O326" i="49" s="1"/>
  <c r="L326" i="49"/>
  <c r="M326" i="49" s="1"/>
  <c r="J326" i="49"/>
  <c r="K326" i="49" s="1"/>
  <c r="H326" i="49"/>
  <c r="I326" i="49" s="1"/>
  <c r="G326" i="49"/>
  <c r="N325" i="49"/>
  <c r="O325" i="49" s="1"/>
  <c r="L325" i="49"/>
  <c r="M325" i="49" s="1"/>
  <c r="J325" i="49"/>
  <c r="K325" i="49" s="1"/>
  <c r="H325" i="49"/>
  <c r="I325" i="49" s="1"/>
  <c r="G325" i="49"/>
  <c r="N324" i="49"/>
  <c r="O324" i="49" s="1"/>
  <c r="L324" i="49"/>
  <c r="M324" i="49" s="1"/>
  <c r="J324" i="49"/>
  <c r="K324" i="49" s="1"/>
  <c r="H324" i="49"/>
  <c r="I324" i="49" s="1"/>
  <c r="G324" i="49"/>
  <c r="N323" i="49"/>
  <c r="O323" i="49" s="1"/>
  <c r="L323" i="49"/>
  <c r="M323" i="49" s="1"/>
  <c r="J323" i="49"/>
  <c r="K323" i="49" s="1"/>
  <c r="H323" i="49"/>
  <c r="I323" i="49" s="1"/>
  <c r="G323" i="49"/>
  <c r="N322" i="49"/>
  <c r="O322" i="49" s="1"/>
  <c r="L322" i="49"/>
  <c r="M322" i="49" s="1"/>
  <c r="J322" i="49"/>
  <c r="K322" i="49" s="1"/>
  <c r="H322" i="49"/>
  <c r="I322" i="49" s="1"/>
  <c r="G322" i="49"/>
  <c r="N321" i="49"/>
  <c r="O321" i="49" s="1"/>
  <c r="L321" i="49"/>
  <c r="M321" i="49" s="1"/>
  <c r="J321" i="49"/>
  <c r="K321" i="49" s="1"/>
  <c r="H321" i="49"/>
  <c r="I321" i="49" s="1"/>
  <c r="G321" i="49"/>
  <c r="N320" i="49"/>
  <c r="O320" i="49" s="1"/>
  <c r="L320" i="49"/>
  <c r="M320" i="49" s="1"/>
  <c r="J320" i="49"/>
  <c r="K320" i="49" s="1"/>
  <c r="H320" i="49"/>
  <c r="I320" i="49" s="1"/>
  <c r="G320" i="49"/>
  <c r="N319" i="49"/>
  <c r="O319" i="49" s="1"/>
  <c r="L319" i="49"/>
  <c r="M319" i="49" s="1"/>
  <c r="J319" i="49"/>
  <c r="K319" i="49" s="1"/>
  <c r="H319" i="49"/>
  <c r="G319" i="49"/>
  <c r="N318" i="49"/>
  <c r="O318" i="49" s="1"/>
  <c r="L318" i="49"/>
  <c r="M318" i="49" s="1"/>
  <c r="J318" i="49"/>
  <c r="K318" i="49" s="1"/>
  <c r="H318" i="49"/>
  <c r="I318" i="49" s="1"/>
  <c r="G318" i="49"/>
  <c r="N317" i="49"/>
  <c r="O317" i="49" s="1"/>
  <c r="L317" i="49"/>
  <c r="M317" i="49" s="1"/>
  <c r="J317" i="49"/>
  <c r="K317" i="49" s="1"/>
  <c r="H317" i="49"/>
  <c r="I317" i="49" s="1"/>
  <c r="G317" i="49"/>
  <c r="N316" i="49"/>
  <c r="O316" i="49" s="1"/>
  <c r="L316" i="49"/>
  <c r="M316" i="49" s="1"/>
  <c r="J316" i="49"/>
  <c r="K316" i="49" s="1"/>
  <c r="H316" i="49"/>
  <c r="I316" i="49" s="1"/>
  <c r="G316" i="49"/>
  <c r="N315" i="49"/>
  <c r="O315" i="49" s="1"/>
  <c r="L315" i="49"/>
  <c r="M315" i="49" s="1"/>
  <c r="J315" i="49"/>
  <c r="K315" i="49" s="1"/>
  <c r="H315" i="49"/>
  <c r="I315" i="49" s="1"/>
  <c r="G315" i="49"/>
  <c r="N314" i="49"/>
  <c r="O314" i="49" s="1"/>
  <c r="L314" i="49"/>
  <c r="M314" i="49" s="1"/>
  <c r="J314" i="49"/>
  <c r="K314" i="49" s="1"/>
  <c r="H314" i="49"/>
  <c r="I314" i="49" s="1"/>
  <c r="G314" i="49"/>
  <c r="N313" i="49"/>
  <c r="O313" i="49" s="1"/>
  <c r="L313" i="49"/>
  <c r="M313" i="49" s="1"/>
  <c r="J313" i="49"/>
  <c r="K313" i="49" s="1"/>
  <c r="H313" i="49"/>
  <c r="I313" i="49" s="1"/>
  <c r="G313" i="49"/>
  <c r="N312" i="49"/>
  <c r="O312" i="49" s="1"/>
  <c r="L312" i="49"/>
  <c r="M312" i="49" s="1"/>
  <c r="J312" i="49"/>
  <c r="K312" i="49" s="1"/>
  <c r="H312" i="49"/>
  <c r="I312" i="49" s="1"/>
  <c r="G312" i="49"/>
  <c r="N311" i="49"/>
  <c r="O311" i="49" s="1"/>
  <c r="L311" i="49"/>
  <c r="M311" i="49" s="1"/>
  <c r="J311" i="49"/>
  <c r="K311" i="49" s="1"/>
  <c r="H311" i="49"/>
  <c r="I311" i="49" s="1"/>
  <c r="G311" i="49"/>
  <c r="N310" i="49"/>
  <c r="O310" i="49" s="1"/>
  <c r="L310" i="49"/>
  <c r="M310" i="49" s="1"/>
  <c r="J310" i="49"/>
  <c r="K310" i="49" s="1"/>
  <c r="H310" i="49"/>
  <c r="I310" i="49" s="1"/>
  <c r="G310" i="49"/>
  <c r="N309" i="49"/>
  <c r="O309" i="49" s="1"/>
  <c r="L309" i="49"/>
  <c r="M309" i="49" s="1"/>
  <c r="J309" i="49"/>
  <c r="K309" i="49" s="1"/>
  <c r="H309" i="49"/>
  <c r="I309" i="49" s="1"/>
  <c r="G309" i="49"/>
  <c r="N308" i="49"/>
  <c r="O308" i="49" s="1"/>
  <c r="L308" i="49"/>
  <c r="M308" i="49" s="1"/>
  <c r="J308" i="49"/>
  <c r="K308" i="49" s="1"/>
  <c r="H308" i="49"/>
  <c r="I308" i="49" s="1"/>
  <c r="G308" i="49"/>
  <c r="N307" i="49"/>
  <c r="N344" i="49"/>
  <c r="O344" i="49" s="1"/>
  <c r="L344" i="49"/>
  <c r="M344" i="49" s="1"/>
  <c r="J344" i="49"/>
  <c r="K344" i="49" s="1"/>
  <c r="N306" i="49"/>
  <c r="O306" i="49" s="1"/>
  <c r="L306" i="49"/>
  <c r="M306" i="49" s="1"/>
  <c r="J306" i="49"/>
  <c r="K306" i="49" s="1"/>
  <c r="H306" i="49"/>
  <c r="I306" i="49" s="1"/>
  <c r="G306" i="49"/>
  <c r="N305" i="49"/>
  <c r="O305" i="49" s="1"/>
  <c r="L305" i="49"/>
  <c r="M305" i="49" s="1"/>
  <c r="J305" i="49"/>
  <c r="K305" i="49" s="1"/>
  <c r="H305" i="49"/>
  <c r="I305" i="49" s="1"/>
  <c r="G305" i="49"/>
  <c r="N304" i="49"/>
  <c r="O304" i="49" s="1"/>
  <c r="L304" i="49"/>
  <c r="M304" i="49" s="1"/>
  <c r="J304" i="49"/>
  <c r="K304" i="49" s="1"/>
  <c r="H304" i="49"/>
  <c r="I304" i="49" s="1"/>
  <c r="G304" i="49"/>
  <c r="N303" i="49"/>
  <c r="O303" i="49" s="1"/>
  <c r="L303" i="49"/>
  <c r="M303" i="49" s="1"/>
  <c r="J303" i="49"/>
  <c r="K303" i="49" s="1"/>
  <c r="H303" i="49"/>
  <c r="I303" i="49" s="1"/>
  <c r="G303" i="49"/>
  <c r="N343" i="49"/>
  <c r="O343" i="49" s="1"/>
  <c r="L343" i="49"/>
  <c r="M343" i="49" s="1"/>
  <c r="N342" i="49"/>
  <c r="O342" i="49" s="1"/>
  <c r="L342" i="49"/>
  <c r="N341" i="49"/>
  <c r="O341" i="49" s="1"/>
  <c r="L341" i="49"/>
  <c r="M341" i="49" s="1"/>
  <c r="N302" i="49"/>
  <c r="O302" i="49" s="1"/>
  <c r="L302" i="49"/>
  <c r="M302" i="49" s="1"/>
  <c r="J302" i="49"/>
  <c r="K302" i="49" s="1"/>
  <c r="H302" i="49"/>
  <c r="I302" i="49" s="1"/>
  <c r="N301" i="49"/>
  <c r="L301" i="49"/>
  <c r="M301" i="49" s="1"/>
  <c r="J301" i="49"/>
  <c r="K301" i="49" s="1"/>
  <c r="H301" i="49"/>
  <c r="I301" i="49" s="1"/>
  <c r="G301" i="49"/>
  <c r="N300" i="49"/>
  <c r="O300" i="49" s="1"/>
  <c r="L300" i="49"/>
  <c r="M300" i="49" s="1"/>
  <c r="J300" i="49"/>
  <c r="K300" i="49" s="1"/>
  <c r="H300" i="49"/>
  <c r="I300" i="49" s="1"/>
  <c r="G300" i="49"/>
  <c r="N299" i="49"/>
  <c r="O299" i="49" s="1"/>
  <c r="L299" i="49"/>
  <c r="M299" i="49" s="1"/>
  <c r="J299" i="49"/>
  <c r="K299" i="49" s="1"/>
  <c r="H299" i="49"/>
  <c r="I299" i="49" s="1"/>
  <c r="G299" i="49"/>
  <c r="N298" i="49"/>
  <c r="O298" i="49" s="1"/>
  <c r="L298" i="49"/>
  <c r="M298" i="49" s="1"/>
  <c r="J298" i="49"/>
  <c r="K298" i="49" s="1"/>
  <c r="H298" i="49"/>
  <c r="I298" i="49" s="1"/>
  <c r="G298" i="49"/>
  <c r="N297" i="49"/>
  <c r="O297" i="49" s="1"/>
  <c r="L297" i="49"/>
  <c r="M297" i="49" s="1"/>
  <c r="J297" i="49"/>
  <c r="K297" i="49" s="1"/>
  <c r="H297" i="49"/>
  <c r="I297" i="49" s="1"/>
  <c r="G297" i="49"/>
  <c r="N296" i="49"/>
  <c r="O296" i="49" s="1"/>
  <c r="L296" i="49"/>
  <c r="M296" i="49" s="1"/>
  <c r="J296" i="49"/>
  <c r="K296" i="49" s="1"/>
  <c r="H296" i="49"/>
  <c r="I296" i="49" s="1"/>
  <c r="G296" i="49"/>
  <c r="N295" i="49"/>
  <c r="O295" i="49" s="1"/>
  <c r="L295" i="49"/>
  <c r="M295" i="49" s="1"/>
  <c r="J295" i="49"/>
  <c r="K295" i="49" s="1"/>
  <c r="H295" i="49"/>
  <c r="I295" i="49" s="1"/>
  <c r="G295" i="49"/>
  <c r="N294" i="49"/>
  <c r="O294" i="49" s="1"/>
  <c r="L294" i="49"/>
  <c r="M294" i="49" s="1"/>
  <c r="J294" i="49"/>
  <c r="K294" i="49" s="1"/>
  <c r="H294" i="49"/>
  <c r="I294" i="49" s="1"/>
  <c r="G294" i="49"/>
  <c r="N340" i="49"/>
  <c r="O340" i="49" s="1"/>
  <c r="L340" i="49"/>
  <c r="M340" i="49" s="1"/>
  <c r="J340" i="49"/>
  <c r="K340" i="49" s="1"/>
  <c r="H340" i="49"/>
  <c r="I340" i="49" s="1"/>
  <c r="G340" i="49"/>
  <c r="N293" i="49"/>
  <c r="O293" i="49" s="1"/>
  <c r="L293" i="49"/>
  <c r="M293" i="49" s="1"/>
  <c r="J293" i="49"/>
  <c r="K293" i="49" s="1"/>
  <c r="H293" i="49"/>
  <c r="I293" i="49" s="1"/>
  <c r="G293" i="49"/>
  <c r="N292" i="49"/>
  <c r="O292" i="49" s="1"/>
  <c r="L292" i="49"/>
  <c r="M292" i="49" s="1"/>
  <c r="J292" i="49"/>
  <c r="K292" i="49" s="1"/>
  <c r="H292" i="49"/>
  <c r="G292" i="49"/>
  <c r="N291" i="49"/>
  <c r="O291" i="49" s="1"/>
  <c r="L291" i="49"/>
  <c r="M291" i="49" s="1"/>
  <c r="J291" i="49"/>
  <c r="K291" i="49" s="1"/>
  <c r="H291" i="49"/>
  <c r="I291" i="49" s="1"/>
  <c r="G291" i="49"/>
  <c r="N290" i="49"/>
  <c r="O290" i="49" s="1"/>
  <c r="L290" i="49"/>
  <c r="M290" i="49" s="1"/>
  <c r="J290" i="49"/>
  <c r="K290" i="49" s="1"/>
  <c r="H290" i="49"/>
  <c r="I290" i="49" s="1"/>
  <c r="G290" i="49"/>
  <c r="N289" i="49"/>
  <c r="O289" i="49" s="1"/>
  <c r="L289" i="49"/>
  <c r="M289" i="49" s="1"/>
  <c r="J289" i="49"/>
  <c r="K289" i="49" s="1"/>
  <c r="H289" i="49"/>
  <c r="I289" i="49" s="1"/>
  <c r="G289" i="49"/>
  <c r="N288" i="49"/>
  <c r="O288" i="49" s="1"/>
  <c r="L288" i="49"/>
  <c r="M288" i="49" s="1"/>
  <c r="J288" i="49"/>
  <c r="K288" i="49" s="1"/>
  <c r="H288" i="49"/>
  <c r="N287" i="49"/>
  <c r="O287" i="49" s="1"/>
  <c r="L287" i="49"/>
  <c r="M287" i="49" s="1"/>
  <c r="J287" i="49"/>
  <c r="K287" i="49" s="1"/>
  <c r="H287" i="49"/>
  <c r="I287" i="49" s="1"/>
  <c r="G287" i="49"/>
  <c r="N286" i="49"/>
  <c r="O286" i="49" s="1"/>
  <c r="L286" i="49"/>
  <c r="M286" i="49" s="1"/>
  <c r="J286" i="49"/>
  <c r="K286" i="49" s="1"/>
  <c r="H286" i="49"/>
  <c r="I286" i="49" s="1"/>
  <c r="G286" i="49"/>
  <c r="N285" i="49"/>
  <c r="O285" i="49" s="1"/>
  <c r="L285" i="49"/>
  <c r="M285" i="49" s="1"/>
  <c r="J285" i="49"/>
  <c r="K285" i="49" s="1"/>
  <c r="H285" i="49"/>
  <c r="I285" i="49" s="1"/>
  <c r="G285" i="49"/>
  <c r="N284" i="49"/>
  <c r="O284" i="49" s="1"/>
  <c r="L284" i="49"/>
  <c r="M284" i="49" s="1"/>
  <c r="J284" i="49"/>
  <c r="K284" i="49" s="1"/>
  <c r="H284" i="49"/>
  <c r="I284" i="49" s="1"/>
  <c r="G284" i="49"/>
  <c r="N283" i="49"/>
  <c r="O283" i="49" s="1"/>
  <c r="L283" i="49"/>
  <c r="M283" i="49" s="1"/>
  <c r="J283" i="49"/>
  <c r="K283" i="49" s="1"/>
  <c r="H283" i="49"/>
  <c r="I283" i="49" s="1"/>
  <c r="G283" i="49"/>
  <c r="N282" i="49"/>
  <c r="O282" i="49" s="1"/>
  <c r="M282" i="49"/>
  <c r="K282" i="49"/>
  <c r="I282" i="49"/>
  <c r="G282" i="49"/>
  <c r="N281" i="49"/>
  <c r="O281" i="49" s="1"/>
  <c r="L281" i="49"/>
  <c r="M281" i="49" s="1"/>
  <c r="J281" i="49"/>
  <c r="K281" i="49" s="1"/>
  <c r="H281" i="49"/>
  <c r="I281" i="49" s="1"/>
  <c r="G281" i="49"/>
  <c r="N280" i="49"/>
  <c r="O280" i="49" s="1"/>
  <c r="L280" i="49"/>
  <c r="M280" i="49" s="1"/>
  <c r="J280" i="49"/>
  <c r="K280" i="49" s="1"/>
  <c r="H280" i="49"/>
  <c r="I280" i="49" s="1"/>
  <c r="G280" i="49"/>
  <c r="N279" i="49"/>
  <c r="O279" i="49" s="1"/>
  <c r="L279" i="49"/>
  <c r="M279" i="49" s="1"/>
  <c r="J279" i="49"/>
  <c r="K279" i="49" s="1"/>
  <c r="H279" i="49"/>
  <c r="I279" i="49" s="1"/>
  <c r="G279" i="49"/>
  <c r="N278" i="49"/>
  <c r="O278" i="49" s="1"/>
  <c r="L278" i="49"/>
  <c r="M278" i="49" s="1"/>
  <c r="J278" i="49"/>
  <c r="K278" i="49" s="1"/>
  <c r="H278" i="49"/>
  <c r="I278" i="49" s="1"/>
  <c r="G278" i="49"/>
  <c r="N277" i="49"/>
  <c r="O277" i="49" s="1"/>
  <c r="L277" i="49"/>
  <c r="M277" i="49" s="1"/>
  <c r="J277" i="49"/>
  <c r="K277" i="49" s="1"/>
  <c r="H277" i="49"/>
  <c r="I277" i="49" s="1"/>
  <c r="G277" i="49"/>
  <c r="N276" i="49"/>
  <c r="O276" i="49" s="1"/>
  <c r="L276" i="49"/>
  <c r="J276" i="49"/>
  <c r="K276" i="49" s="1"/>
  <c r="H276" i="49"/>
  <c r="I276" i="49" s="1"/>
  <c r="G276" i="49"/>
  <c r="N275" i="49"/>
  <c r="O275" i="49" s="1"/>
  <c r="L275" i="49"/>
  <c r="M275" i="49" s="1"/>
  <c r="J275" i="49"/>
  <c r="K275" i="49" s="1"/>
  <c r="H275" i="49"/>
  <c r="I275" i="49" s="1"/>
  <c r="G275" i="49"/>
  <c r="N274" i="49"/>
  <c r="O274" i="49" s="1"/>
  <c r="L274" i="49"/>
  <c r="M274" i="49" s="1"/>
  <c r="J274" i="49"/>
  <c r="K274" i="49" s="1"/>
  <c r="H274" i="49"/>
  <c r="I274" i="49" s="1"/>
  <c r="G274" i="49"/>
  <c r="N273" i="49"/>
  <c r="O273" i="49" s="1"/>
  <c r="L273" i="49"/>
  <c r="M273" i="49" s="1"/>
  <c r="J273" i="49"/>
  <c r="K273" i="49" s="1"/>
  <c r="H273" i="49"/>
  <c r="I273" i="49" s="1"/>
  <c r="G273" i="49"/>
  <c r="N272" i="49"/>
  <c r="O272" i="49" s="1"/>
  <c r="L272" i="49"/>
  <c r="M272" i="49" s="1"/>
  <c r="J272" i="49"/>
  <c r="K272" i="49" s="1"/>
  <c r="H272" i="49"/>
  <c r="G272" i="49"/>
  <c r="N271" i="49"/>
  <c r="O271" i="49" s="1"/>
  <c r="L271" i="49"/>
  <c r="M271" i="49" s="1"/>
  <c r="J271" i="49"/>
  <c r="K271" i="49" s="1"/>
  <c r="H271" i="49"/>
  <c r="I271" i="49" s="1"/>
  <c r="G271" i="49"/>
  <c r="N270" i="49"/>
  <c r="O270" i="49" s="1"/>
  <c r="L270" i="49"/>
  <c r="M270" i="49" s="1"/>
  <c r="J270" i="49"/>
  <c r="K270" i="49" s="1"/>
  <c r="H270" i="49"/>
  <c r="I270" i="49" s="1"/>
  <c r="G270" i="49"/>
  <c r="N269" i="49"/>
  <c r="O269" i="49" s="1"/>
  <c r="L269" i="49"/>
  <c r="M269" i="49" s="1"/>
  <c r="J269" i="49"/>
  <c r="K269" i="49" s="1"/>
  <c r="H269" i="49"/>
  <c r="I269" i="49" s="1"/>
  <c r="G269" i="49"/>
  <c r="N268" i="49"/>
  <c r="O268" i="49" s="1"/>
  <c r="L268" i="49"/>
  <c r="M268" i="49" s="1"/>
  <c r="J268" i="49"/>
  <c r="K268" i="49" s="1"/>
  <c r="H268" i="49"/>
  <c r="G268" i="49"/>
  <c r="N267" i="49"/>
  <c r="O267" i="49" s="1"/>
  <c r="L267" i="49"/>
  <c r="M267" i="49" s="1"/>
  <c r="J267" i="49"/>
  <c r="K267" i="49" s="1"/>
  <c r="H267" i="49"/>
  <c r="I267" i="49" s="1"/>
  <c r="G267" i="49"/>
  <c r="N266" i="49"/>
  <c r="O266" i="49" s="1"/>
  <c r="L266" i="49"/>
  <c r="M266" i="49" s="1"/>
  <c r="J266" i="49"/>
  <c r="K266" i="49" s="1"/>
  <c r="H266" i="49"/>
  <c r="I266" i="49" s="1"/>
  <c r="G266" i="49"/>
  <c r="N265" i="49"/>
  <c r="O265" i="49" s="1"/>
  <c r="L265" i="49"/>
  <c r="M265" i="49" s="1"/>
  <c r="J265" i="49"/>
  <c r="K265" i="49" s="1"/>
  <c r="H265" i="49"/>
  <c r="G265" i="49"/>
  <c r="N264" i="49"/>
  <c r="O264" i="49" s="1"/>
  <c r="L264" i="49"/>
  <c r="M264" i="49" s="1"/>
  <c r="J264" i="49"/>
  <c r="K264" i="49" s="1"/>
  <c r="H264" i="49"/>
  <c r="I264" i="49" s="1"/>
  <c r="G264" i="49"/>
  <c r="N263" i="49"/>
  <c r="O263" i="49" s="1"/>
  <c r="L263" i="49"/>
  <c r="M263" i="49" s="1"/>
  <c r="J263" i="49"/>
  <c r="K263" i="49" s="1"/>
  <c r="H263" i="49"/>
  <c r="I263" i="49" s="1"/>
  <c r="G263" i="49"/>
  <c r="N262" i="49"/>
  <c r="O262" i="49" s="1"/>
  <c r="L262" i="49"/>
  <c r="M262" i="49" s="1"/>
  <c r="J262" i="49"/>
  <c r="K262" i="49" s="1"/>
  <c r="H262" i="49"/>
  <c r="I262" i="49" s="1"/>
  <c r="G262" i="49"/>
  <c r="N261" i="49"/>
  <c r="O261" i="49" s="1"/>
  <c r="L261" i="49"/>
  <c r="M261" i="49" s="1"/>
  <c r="J261" i="49"/>
  <c r="K261" i="49" s="1"/>
  <c r="H261" i="49"/>
  <c r="I261" i="49" s="1"/>
  <c r="G261" i="49"/>
  <c r="N260" i="49"/>
  <c r="O260" i="49" s="1"/>
  <c r="L260" i="49"/>
  <c r="M260" i="49" s="1"/>
  <c r="J260" i="49"/>
  <c r="K260" i="49" s="1"/>
  <c r="H260" i="49"/>
  <c r="G260" i="49"/>
  <c r="N259" i="49"/>
  <c r="O259" i="49" s="1"/>
  <c r="L259" i="49"/>
  <c r="M259" i="49" s="1"/>
  <c r="J259" i="49"/>
  <c r="K259" i="49" s="1"/>
  <c r="H259" i="49"/>
  <c r="I259" i="49" s="1"/>
  <c r="G259" i="49"/>
  <c r="N258" i="49"/>
  <c r="O258" i="49" s="1"/>
  <c r="L258" i="49"/>
  <c r="M258" i="49" s="1"/>
  <c r="J258" i="49"/>
  <c r="K258" i="49" s="1"/>
  <c r="H258" i="49"/>
  <c r="G258" i="49"/>
  <c r="N257" i="49"/>
  <c r="O257" i="49" s="1"/>
  <c r="L257" i="49"/>
  <c r="M257" i="49" s="1"/>
  <c r="J257" i="49"/>
  <c r="K257" i="49" s="1"/>
  <c r="H257" i="49"/>
  <c r="I257" i="49" s="1"/>
  <c r="G257" i="49"/>
  <c r="N256" i="49"/>
  <c r="O256" i="49" s="1"/>
  <c r="L256" i="49"/>
  <c r="M256" i="49" s="1"/>
  <c r="J256" i="49"/>
  <c r="K256" i="49" s="1"/>
  <c r="H256" i="49"/>
  <c r="I256" i="49" s="1"/>
  <c r="G256" i="49"/>
  <c r="N255" i="49"/>
  <c r="O255" i="49" s="1"/>
  <c r="L255" i="49"/>
  <c r="M255" i="49" s="1"/>
  <c r="J255" i="49"/>
  <c r="K255" i="49" s="1"/>
  <c r="H255" i="49"/>
  <c r="I255" i="49" s="1"/>
  <c r="G255" i="49"/>
  <c r="N254" i="49"/>
  <c r="O254" i="49" s="1"/>
  <c r="L254" i="49"/>
  <c r="M254" i="49" s="1"/>
  <c r="J254" i="49"/>
  <c r="K254" i="49" s="1"/>
  <c r="H254" i="49"/>
  <c r="I254" i="49" s="1"/>
  <c r="G254" i="49"/>
  <c r="N253" i="49"/>
  <c r="O253" i="49" s="1"/>
  <c r="L253" i="49"/>
  <c r="M253" i="49" s="1"/>
  <c r="J253" i="49"/>
  <c r="K253" i="49" s="1"/>
  <c r="H253" i="49"/>
  <c r="I253" i="49" s="1"/>
  <c r="G253" i="49"/>
  <c r="N252" i="49"/>
  <c r="O252" i="49" s="1"/>
  <c r="L252" i="49"/>
  <c r="M252" i="49" s="1"/>
  <c r="J252" i="49"/>
  <c r="K252" i="49" s="1"/>
  <c r="H252" i="49"/>
  <c r="I252" i="49" s="1"/>
  <c r="G252" i="49"/>
  <c r="N251" i="49"/>
  <c r="O251" i="49" s="1"/>
  <c r="L251" i="49"/>
  <c r="M251" i="49" s="1"/>
  <c r="J251" i="49"/>
  <c r="K251" i="49" s="1"/>
  <c r="H251" i="49"/>
  <c r="I251" i="49" s="1"/>
  <c r="G251" i="49"/>
  <c r="N250" i="49"/>
  <c r="O250" i="49" s="1"/>
  <c r="L250" i="49"/>
  <c r="M250" i="49" s="1"/>
  <c r="J250" i="49"/>
  <c r="K250" i="49" s="1"/>
  <c r="H250" i="49"/>
  <c r="G250" i="49"/>
  <c r="N249" i="49"/>
  <c r="O249" i="49" s="1"/>
  <c r="L249" i="49"/>
  <c r="M249" i="49" s="1"/>
  <c r="J249" i="49"/>
  <c r="K249" i="49" s="1"/>
  <c r="H249" i="49"/>
  <c r="I249" i="49" s="1"/>
  <c r="G249" i="49"/>
  <c r="N248" i="49"/>
  <c r="O248" i="49" s="1"/>
  <c r="L248" i="49"/>
  <c r="M248" i="49" s="1"/>
  <c r="J248" i="49"/>
  <c r="K248" i="49" s="1"/>
  <c r="H248" i="49"/>
  <c r="G248" i="49"/>
  <c r="N247" i="49"/>
  <c r="O247" i="49" s="1"/>
  <c r="L247" i="49"/>
  <c r="M247" i="49" s="1"/>
  <c r="J247" i="49"/>
  <c r="K247" i="49" s="1"/>
  <c r="H247" i="49"/>
  <c r="I247" i="49" s="1"/>
  <c r="G247" i="49"/>
  <c r="N246" i="49"/>
  <c r="O246" i="49" s="1"/>
  <c r="L246" i="49"/>
  <c r="M246" i="49" s="1"/>
  <c r="J246" i="49"/>
  <c r="K246" i="49" s="1"/>
  <c r="H246" i="49"/>
  <c r="I246" i="49" s="1"/>
  <c r="G246" i="49"/>
  <c r="N245" i="49"/>
  <c r="O245" i="49" s="1"/>
  <c r="L245" i="49"/>
  <c r="M245" i="49" s="1"/>
  <c r="J245" i="49"/>
  <c r="K245" i="49" s="1"/>
  <c r="H245" i="49"/>
  <c r="I245" i="49" s="1"/>
  <c r="G245" i="49"/>
  <c r="N244" i="49"/>
  <c r="O244" i="49" s="1"/>
  <c r="L244" i="49"/>
  <c r="M244" i="49" s="1"/>
  <c r="J244" i="49"/>
  <c r="K244" i="49" s="1"/>
  <c r="H244" i="49"/>
  <c r="I244" i="49" s="1"/>
  <c r="G244" i="49"/>
  <c r="N243" i="49"/>
  <c r="O243" i="49" s="1"/>
  <c r="L243" i="49"/>
  <c r="M243" i="49" s="1"/>
  <c r="J243" i="49"/>
  <c r="K243" i="49" s="1"/>
  <c r="H243" i="49"/>
  <c r="I243" i="49" s="1"/>
  <c r="G243" i="49"/>
  <c r="N242" i="49"/>
  <c r="O242" i="49" s="1"/>
  <c r="L242" i="49"/>
  <c r="M242" i="49" s="1"/>
  <c r="J242" i="49"/>
  <c r="K242" i="49" s="1"/>
  <c r="H242" i="49"/>
  <c r="I242" i="49" s="1"/>
  <c r="G242" i="49"/>
  <c r="N241" i="49"/>
  <c r="O241" i="49" s="1"/>
  <c r="L241" i="49"/>
  <c r="M241" i="49" s="1"/>
  <c r="J241" i="49"/>
  <c r="K241" i="49" s="1"/>
  <c r="H241" i="49"/>
  <c r="I241" i="49" s="1"/>
  <c r="G241" i="49"/>
  <c r="N240" i="49"/>
  <c r="O240" i="49" s="1"/>
  <c r="L240" i="49"/>
  <c r="M240" i="49" s="1"/>
  <c r="J240" i="49"/>
  <c r="K240" i="49" s="1"/>
  <c r="H240" i="49"/>
  <c r="I240" i="49" s="1"/>
  <c r="G240" i="49"/>
  <c r="N239" i="49"/>
  <c r="O239" i="49" s="1"/>
  <c r="L239" i="49"/>
  <c r="M239" i="49" s="1"/>
  <c r="J239" i="49"/>
  <c r="K239" i="49" s="1"/>
  <c r="H239" i="49"/>
  <c r="I239" i="49" s="1"/>
  <c r="G239" i="49"/>
  <c r="N338" i="49"/>
  <c r="O338" i="49" s="1"/>
  <c r="L338" i="49"/>
  <c r="N337" i="49"/>
  <c r="O337" i="49" s="1"/>
  <c r="L337" i="49"/>
  <c r="M337" i="49" s="1"/>
  <c r="J337" i="49"/>
  <c r="K337" i="49" s="1"/>
  <c r="N238" i="49"/>
  <c r="O238" i="49" s="1"/>
  <c r="L238" i="49"/>
  <c r="M238" i="49" s="1"/>
  <c r="J238" i="49"/>
  <c r="K238" i="49" s="1"/>
  <c r="H238" i="49"/>
  <c r="I238" i="49" s="1"/>
  <c r="N237" i="49"/>
  <c r="O237" i="49" s="1"/>
  <c r="L237" i="49"/>
  <c r="M237" i="49" s="1"/>
  <c r="J237" i="49"/>
  <c r="K237" i="49" s="1"/>
  <c r="H237" i="49"/>
  <c r="I237" i="49" s="1"/>
  <c r="G237" i="49"/>
  <c r="N236" i="49"/>
  <c r="O236" i="49" s="1"/>
  <c r="L236" i="49"/>
  <c r="M236" i="49" s="1"/>
  <c r="J236" i="49"/>
  <c r="K236" i="49" s="1"/>
  <c r="H236" i="49"/>
  <c r="G236" i="49"/>
  <c r="N235" i="49"/>
  <c r="O235" i="49" s="1"/>
  <c r="L235" i="49"/>
  <c r="M235" i="49" s="1"/>
  <c r="J235" i="49"/>
  <c r="K235" i="49" s="1"/>
  <c r="H235" i="49"/>
  <c r="I235" i="49" s="1"/>
  <c r="G235" i="49"/>
  <c r="N234" i="49"/>
  <c r="O234" i="49" s="1"/>
  <c r="L234" i="49"/>
  <c r="M234" i="49" s="1"/>
  <c r="J234" i="49"/>
  <c r="K234" i="49" s="1"/>
  <c r="H234" i="49"/>
  <c r="G234" i="49"/>
  <c r="N233" i="49"/>
  <c r="O233" i="49" s="1"/>
  <c r="L233" i="49"/>
  <c r="M233" i="49" s="1"/>
  <c r="J233" i="49"/>
  <c r="K233" i="49" s="1"/>
  <c r="H233" i="49"/>
  <c r="I233" i="49" s="1"/>
  <c r="G233" i="49"/>
  <c r="N232" i="49"/>
  <c r="O232" i="49" s="1"/>
  <c r="L232" i="49"/>
  <c r="M232" i="49" s="1"/>
  <c r="J232" i="49"/>
  <c r="K232" i="49" s="1"/>
  <c r="H232" i="49"/>
  <c r="I232" i="49" s="1"/>
  <c r="G232" i="49"/>
  <c r="N231" i="49"/>
  <c r="O231" i="49" s="1"/>
  <c r="L231" i="49"/>
  <c r="M231" i="49" s="1"/>
  <c r="J231" i="49"/>
  <c r="K231" i="49" s="1"/>
  <c r="H231" i="49"/>
  <c r="I231" i="49" s="1"/>
  <c r="G231" i="49"/>
  <c r="N230" i="49"/>
  <c r="O230" i="49" s="1"/>
  <c r="L230" i="49"/>
  <c r="M230" i="49" s="1"/>
  <c r="J230" i="49"/>
  <c r="K230" i="49" s="1"/>
  <c r="H230" i="49"/>
  <c r="I230" i="49" s="1"/>
  <c r="G230" i="49"/>
  <c r="N229" i="49"/>
  <c r="O229" i="49" s="1"/>
  <c r="L229" i="49"/>
  <c r="M229" i="49" s="1"/>
  <c r="J229" i="49"/>
  <c r="K229" i="49" s="1"/>
  <c r="H229" i="49"/>
  <c r="I229" i="49" s="1"/>
  <c r="G229" i="49"/>
  <c r="N228" i="49"/>
  <c r="O228" i="49" s="1"/>
  <c r="L228" i="49"/>
  <c r="M228" i="49" s="1"/>
  <c r="J228" i="49"/>
  <c r="K228" i="49" s="1"/>
  <c r="H228" i="49"/>
  <c r="I228" i="49" s="1"/>
  <c r="G228" i="49"/>
  <c r="N227" i="49"/>
  <c r="O227" i="49" s="1"/>
  <c r="L227" i="49"/>
  <c r="M227" i="49" s="1"/>
  <c r="J227" i="49"/>
  <c r="K227" i="49" s="1"/>
  <c r="H227" i="49"/>
  <c r="I227" i="49" s="1"/>
  <c r="G227" i="49"/>
  <c r="N226" i="49"/>
  <c r="O226" i="49" s="1"/>
  <c r="L226" i="49"/>
  <c r="M226" i="49" s="1"/>
  <c r="J226" i="49"/>
  <c r="K226" i="49" s="1"/>
  <c r="H226" i="49"/>
  <c r="I226" i="49" s="1"/>
  <c r="G226" i="49"/>
  <c r="N225" i="49"/>
  <c r="O225" i="49" s="1"/>
  <c r="L225" i="49"/>
  <c r="M225" i="49" s="1"/>
  <c r="J225" i="49"/>
  <c r="K225" i="49" s="1"/>
  <c r="H225" i="49"/>
  <c r="G225" i="49"/>
  <c r="N224" i="49"/>
  <c r="O224" i="49" s="1"/>
  <c r="L224" i="49"/>
  <c r="M224" i="49" s="1"/>
  <c r="J224" i="49"/>
  <c r="K224" i="49" s="1"/>
  <c r="H224" i="49"/>
  <c r="I224" i="49" s="1"/>
  <c r="G224" i="49"/>
  <c r="N223" i="49"/>
  <c r="O223" i="49" s="1"/>
  <c r="L223" i="49"/>
  <c r="M223" i="49" s="1"/>
  <c r="J223" i="49"/>
  <c r="H223" i="49"/>
  <c r="I223" i="49" s="1"/>
  <c r="G223" i="49"/>
  <c r="N222" i="49"/>
  <c r="O222" i="49" s="1"/>
  <c r="L222" i="49"/>
  <c r="M222" i="49" s="1"/>
  <c r="J222" i="49"/>
  <c r="K222" i="49" s="1"/>
  <c r="H222" i="49"/>
  <c r="I222" i="49" s="1"/>
  <c r="G222" i="49"/>
  <c r="N221" i="49"/>
  <c r="O221" i="49" s="1"/>
  <c r="L221" i="49"/>
  <c r="M221" i="49" s="1"/>
  <c r="J221" i="49"/>
  <c r="K221" i="49" s="1"/>
  <c r="H221" i="49"/>
  <c r="I221" i="49" s="1"/>
  <c r="G221" i="49"/>
  <c r="N220" i="49"/>
  <c r="O220" i="49" s="1"/>
  <c r="L220" i="49"/>
  <c r="M220" i="49" s="1"/>
  <c r="J220" i="49"/>
  <c r="K220" i="49" s="1"/>
  <c r="H220" i="49"/>
  <c r="I220" i="49" s="1"/>
  <c r="G220" i="49"/>
  <c r="N219" i="49"/>
  <c r="O219" i="49" s="1"/>
  <c r="L219" i="49"/>
  <c r="M219" i="49" s="1"/>
  <c r="J219" i="49"/>
  <c r="K219" i="49" s="1"/>
  <c r="H219" i="49"/>
  <c r="I219" i="49" s="1"/>
  <c r="G219" i="49"/>
  <c r="N218" i="49"/>
  <c r="O218" i="49" s="1"/>
  <c r="L218" i="49"/>
  <c r="M218" i="49" s="1"/>
  <c r="J218" i="49"/>
  <c r="K218" i="49" s="1"/>
  <c r="H218" i="49"/>
  <c r="I218" i="49" s="1"/>
  <c r="G218" i="49"/>
  <c r="N217" i="49"/>
  <c r="O217" i="49" s="1"/>
  <c r="L217" i="49"/>
  <c r="M217" i="49" s="1"/>
  <c r="J217" i="49"/>
  <c r="K217" i="49" s="1"/>
  <c r="H217" i="49"/>
  <c r="I217" i="49" s="1"/>
  <c r="G217" i="49"/>
  <c r="N216" i="49"/>
  <c r="O216" i="49" s="1"/>
  <c r="L216" i="49"/>
  <c r="M216" i="49" s="1"/>
  <c r="J216" i="49"/>
  <c r="K216" i="49" s="1"/>
  <c r="H216" i="49"/>
  <c r="I216" i="49" s="1"/>
  <c r="G216" i="49"/>
  <c r="N215" i="49"/>
  <c r="O215" i="49" s="1"/>
  <c r="L215" i="49"/>
  <c r="M215" i="49" s="1"/>
  <c r="J215" i="49"/>
  <c r="K215" i="49" s="1"/>
  <c r="H215" i="49"/>
  <c r="G215" i="49"/>
  <c r="N214" i="49"/>
  <c r="O214" i="49" s="1"/>
  <c r="L214" i="49"/>
  <c r="M214" i="49" s="1"/>
  <c r="J214" i="49"/>
  <c r="K214" i="49" s="1"/>
  <c r="H214" i="49"/>
  <c r="I214" i="49" s="1"/>
  <c r="G214" i="49"/>
  <c r="N213" i="49"/>
  <c r="O213" i="49" s="1"/>
  <c r="L213" i="49"/>
  <c r="M213" i="49" s="1"/>
  <c r="J213" i="49"/>
  <c r="K213" i="49" s="1"/>
  <c r="H213" i="49"/>
  <c r="I213" i="49" s="1"/>
  <c r="G213" i="49"/>
  <c r="N212" i="49"/>
  <c r="O212" i="49" s="1"/>
  <c r="L212" i="49"/>
  <c r="M212" i="49" s="1"/>
  <c r="J212" i="49"/>
  <c r="K212" i="49" s="1"/>
  <c r="H212" i="49"/>
  <c r="I212" i="49" s="1"/>
  <c r="G212" i="49"/>
  <c r="N211" i="49"/>
  <c r="O211" i="49" s="1"/>
  <c r="L211" i="49"/>
  <c r="M211" i="49" s="1"/>
  <c r="J211" i="49"/>
  <c r="K211" i="49" s="1"/>
  <c r="H211" i="49"/>
  <c r="I211" i="49" s="1"/>
  <c r="G211" i="49"/>
  <c r="N210" i="49"/>
  <c r="O210" i="49" s="1"/>
  <c r="L210" i="49"/>
  <c r="M210" i="49" s="1"/>
  <c r="J210" i="49"/>
  <c r="K210" i="49" s="1"/>
  <c r="H210" i="49"/>
  <c r="I210" i="49" s="1"/>
  <c r="G210" i="49"/>
  <c r="N209" i="49"/>
  <c r="O209" i="49" s="1"/>
  <c r="L209" i="49"/>
  <c r="M209" i="49" s="1"/>
  <c r="J209" i="49"/>
  <c r="K209" i="49" s="1"/>
  <c r="H209" i="49"/>
  <c r="I209" i="49" s="1"/>
  <c r="G209" i="49"/>
  <c r="N208" i="49"/>
  <c r="O208" i="49" s="1"/>
  <c r="L208" i="49"/>
  <c r="M208" i="49" s="1"/>
  <c r="J208" i="49"/>
  <c r="H208" i="49"/>
  <c r="I208" i="49" s="1"/>
  <c r="G208" i="49"/>
  <c r="N207" i="49"/>
  <c r="O207" i="49" s="1"/>
  <c r="L207" i="49"/>
  <c r="M207" i="49" s="1"/>
  <c r="J207" i="49"/>
  <c r="K207" i="49" s="1"/>
  <c r="H207" i="49"/>
  <c r="I207" i="49" s="1"/>
  <c r="G207" i="49"/>
  <c r="N206" i="49"/>
  <c r="O206" i="49" s="1"/>
  <c r="L206" i="49"/>
  <c r="M206" i="49" s="1"/>
  <c r="J206" i="49"/>
  <c r="K206" i="49" s="1"/>
  <c r="H206" i="49"/>
  <c r="I206" i="49" s="1"/>
  <c r="G206" i="49"/>
  <c r="N205" i="49"/>
  <c r="O205" i="49" s="1"/>
  <c r="L205" i="49"/>
  <c r="M205" i="49" s="1"/>
  <c r="J205" i="49"/>
  <c r="K205" i="49" s="1"/>
  <c r="H205" i="49"/>
  <c r="I205" i="49" s="1"/>
  <c r="G205" i="49"/>
  <c r="N204" i="49"/>
  <c r="O204" i="49" s="1"/>
  <c r="L204" i="49"/>
  <c r="M204" i="49" s="1"/>
  <c r="J204" i="49"/>
  <c r="K204" i="49" s="1"/>
  <c r="H204" i="49"/>
  <c r="I204" i="49" s="1"/>
  <c r="G204" i="49"/>
  <c r="N203" i="49"/>
  <c r="O203" i="49" s="1"/>
  <c r="L203" i="49"/>
  <c r="M203" i="49" s="1"/>
  <c r="J203" i="49"/>
  <c r="K203" i="49" s="1"/>
  <c r="H203" i="49"/>
  <c r="I203" i="49" s="1"/>
  <c r="G203" i="49"/>
  <c r="N202" i="49"/>
  <c r="O202" i="49" s="1"/>
  <c r="L202" i="49"/>
  <c r="M202" i="49" s="1"/>
  <c r="J202" i="49"/>
  <c r="K202" i="49" s="1"/>
  <c r="H202" i="49"/>
  <c r="I202" i="49" s="1"/>
  <c r="G202" i="49"/>
  <c r="N201" i="49"/>
  <c r="O201" i="49" s="1"/>
  <c r="L201" i="49"/>
  <c r="M201" i="49" s="1"/>
  <c r="J201" i="49"/>
  <c r="K201" i="49" s="1"/>
  <c r="H201" i="49"/>
  <c r="I201" i="49" s="1"/>
  <c r="G201" i="49"/>
  <c r="N200" i="49"/>
  <c r="O200" i="49" s="1"/>
  <c r="L200" i="49"/>
  <c r="M200" i="49" s="1"/>
  <c r="J200" i="49"/>
  <c r="K200" i="49" s="1"/>
  <c r="H200" i="49"/>
  <c r="I200" i="49" s="1"/>
  <c r="G200" i="49"/>
  <c r="N199" i="49"/>
  <c r="O199" i="49" s="1"/>
  <c r="L199" i="49"/>
  <c r="M199" i="49" s="1"/>
  <c r="J199" i="49"/>
  <c r="K199" i="49" s="1"/>
  <c r="H199" i="49"/>
  <c r="I199" i="49" s="1"/>
  <c r="G199" i="49"/>
  <c r="N198" i="49"/>
  <c r="O198" i="49" s="1"/>
  <c r="L198" i="49"/>
  <c r="M198" i="49" s="1"/>
  <c r="J198" i="49"/>
  <c r="K198" i="49" s="1"/>
  <c r="H198" i="49"/>
  <c r="I198" i="49" s="1"/>
  <c r="G198" i="49"/>
  <c r="N197" i="49"/>
  <c r="O197" i="49" s="1"/>
  <c r="L197" i="49"/>
  <c r="M197" i="49" s="1"/>
  <c r="J197" i="49"/>
  <c r="K197" i="49" s="1"/>
  <c r="H197" i="49"/>
  <c r="I197" i="49" s="1"/>
  <c r="G197" i="49"/>
  <c r="N196" i="49"/>
  <c r="O196" i="49" s="1"/>
  <c r="L196" i="49"/>
  <c r="M196" i="49" s="1"/>
  <c r="J196" i="49"/>
  <c r="K196" i="49" s="1"/>
  <c r="H196" i="49"/>
  <c r="I196" i="49" s="1"/>
  <c r="G196" i="49"/>
  <c r="N195" i="49"/>
  <c r="O195" i="49" s="1"/>
  <c r="L195" i="49"/>
  <c r="M195" i="49" s="1"/>
  <c r="J195" i="49"/>
  <c r="K195" i="49" s="1"/>
  <c r="H195" i="49"/>
  <c r="I195" i="49" s="1"/>
  <c r="G195" i="49"/>
  <c r="N194" i="49"/>
  <c r="O194" i="49" s="1"/>
  <c r="L194" i="49"/>
  <c r="M194" i="49" s="1"/>
  <c r="J194" i="49"/>
  <c r="K194" i="49" s="1"/>
  <c r="H194" i="49"/>
  <c r="I194" i="49" s="1"/>
  <c r="G194" i="49"/>
  <c r="N193" i="49"/>
  <c r="O193" i="49" s="1"/>
  <c r="L193" i="49"/>
  <c r="M193" i="49" s="1"/>
  <c r="J193" i="49"/>
  <c r="H193" i="49"/>
  <c r="I193" i="49" s="1"/>
  <c r="G193" i="49"/>
  <c r="N335" i="49"/>
  <c r="O335" i="49" s="1"/>
  <c r="L335" i="49"/>
  <c r="M335" i="49" s="1"/>
  <c r="J335" i="49"/>
  <c r="K335" i="49" s="1"/>
  <c r="N192" i="49"/>
  <c r="O192" i="49" s="1"/>
  <c r="L192" i="49"/>
  <c r="M192" i="49" s="1"/>
  <c r="J192" i="49"/>
  <c r="K192" i="49" s="1"/>
  <c r="H192" i="49"/>
  <c r="G192" i="49"/>
  <c r="N191" i="49"/>
  <c r="O191" i="49" s="1"/>
  <c r="L191" i="49"/>
  <c r="M191" i="49" s="1"/>
  <c r="J191" i="49"/>
  <c r="K191" i="49" s="1"/>
  <c r="H191" i="49"/>
  <c r="I191" i="49" s="1"/>
  <c r="G191" i="49"/>
  <c r="N190" i="49"/>
  <c r="O190" i="49" s="1"/>
  <c r="L190" i="49"/>
  <c r="M190" i="49" s="1"/>
  <c r="J190" i="49"/>
  <c r="K190" i="49" s="1"/>
  <c r="H190" i="49"/>
  <c r="I190" i="49" s="1"/>
  <c r="G190" i="49"/>
  <c r="N189" i="49"/>
  <c r="O189" i="49" s="1"/>
  <c r="L189" i="49"/>
  <c r="M189" i="49" s="1"/>
  <c r="J189" i="49"/>
  <c r="K189" i="49" s="1"/>
  <c r="H189" i="49"/>
  <c r="G189" i="49"/>
  <c r="N188" i="49"/>
  <c r="O188" i="49" s="1"/>
  <c r="L188" i="49"/>
  <c r="M188" i="49" s="1"/>
  <c r="J188" i="49"/>
  <c r="K188" i="49" s="1"/>
  <c r="H188" i="49"/>
  <c r="I188" i="49" s="1"/>
  <c r="G188" i="49"/>
  <c r="N187" i="49"/>
  <c r="O187" i="49" s="1"/>
  <c r="L187" i="49"/>
  <c r="M187" i="49" s="1"/>
  <c r="J187" i="49"/>
  <c r="K187" i="49" s="1"/>
  <c r="H187" i="49"/>
  <c r="G187" i="49"/>
  <c r="N186" i="49"/>
  <c r="O186" i="49" s="1"/>
  <c r="L186" i="49"/>
  <c r="M186" i="49" s="1"/>
  <c r="J186" i="49"/>
  <c r="K186" i="49" s="1"/>
  <c r="H186" i="49"/>
  <c r="G186" i="49"/>
  <c r="N185" i="49"/>
  <c r="O185" i="49" s="1"/>
  <c r="L185" i="49"/>
  <c r="M185" i="49" s="1"/>
  <c r="J185" i="49"/>
  <c r="K185" i="49" s="1"/>
  <c r="H185" i="49"/>
  <c r="I185" i="49" s="1"/>
  <c r="G185" i="49"/>
  <c r="N184" i="49"/>
  <c r="O184" i="49" s="1"/>
  <c r="L184" i="49"/>
  <c r="M184" i="49" s="1"/>
  <c r="J184" i="49"/>
  <c r="K184" i="49" s="1"/>
  <c r="H184" i="49"/>
  <c r="I184" i="49" s="1"/>
  <c r="G184" i="49"/>
  <c r="N183" i="49"/>
  <c r="O183" i="49" s="1"/>
  <c r="L183" i="49"/>
  <c r="M183" i="49" s="1"/>
  <c r="J183" i="49"/>
  <c r="K183" i="49" s="1"/>
  <c r="H183" i="49"/>
  <c r="I183" i="49" s="1"/>
  <c r="G183" i="49"/>
  <c r="N182" i="49"/>
  <c r="O182" i="49" s="1"/>
  <c r="L182" i="49"/>
  <c r="M182" i="49" s="1"/>
  <c r="J182" i="49"/>
  <c r="K182" i="49" s="1"/>
  <c r="H182" i="49"/>
  <c r="I182" i="49" s="1"/>
  <c r="G182" i="49"/>
  <c r="N181" i="49"/>
  <c r="O181" i="49" s="1"/>
  <c r="L181" i="49"/>
  <c r="M181" i="49" s="1"/>
  <c r="J181" i="49"/>
  <c r="K181" i="49" s="1"/>
  <c r="H181" i="49"/>
  <c r="I181" i="49" s="1"/>
  <c r="G181" i="49"/>
  <c r="N180" i="49"/>
  <c r="O180" i="49" s="1"/>
  <c r="L180" i="49"/>
  <c r="M180" i="49" s="1"/>
  <c r="J180" i="49"/>
  <c r="K180" i="49" s="1"/>
  <c r="H180" i="49"/>
  <c r="I180" i="49" s="1"/>
  <c r="G180" i="49"/>
  <c r="N179" i="49"/>
  <c r="O179" i="49" s="1"/>
  <c r="L179" i="49"/>
  <c r="M179" i="49" s="1"/>
  <c r="J179" i="49"/>
  <c r="K179" i="49" s="1"/>
  <c r="H179" i="49"/>
  <c r="G179" i="49"/>
  <c r="N178" i="49"/>
  <c r="O178" i="49" s="1"/>
  <c r="L178" i="49"/>
  <c r="M178" i="49" s="1"/>
  <c r="J178" i="49"/>
  <c r="K178" i="49" s="1"/>
  <c r="H178" i="49"/>
  <c r="I178" i="49" s="1"/>
  <c r="G178" i="49"/>
  <c r="N177" i="49"/>
  <c r="O177" i="49" s="1"/>
  <c r="L177" i="49"/>
  <c r="M177" i="49" s="1"/>
  <c r="J177" i="49"/>
  <c r="K177" i="49" s="1"/>
  <c r="H177" i="49"/>
  <c r="I177" i="49" s="1"/>
  <c r="G177" i="49"/>
  <c r="N176" i="49"/>
  <c r="O176" i="49" s="1"/>
  <c r="L176" i="49"/>
  <c r="M176" i="49" s="1"/>
  <c r="J176" i="49"/>
  <c r="K176" i="49" s="1"/>
  <c r="H176" i="49"/>
  <c r="I176" i="49" s="1"/>
  <c r="G176" i="49"/>
  <c r="N175" i="49"/>
  <c r="O175" i="49" s="1"/>
  <c r="L175" i="49"/>
  <c r="M175" i="49" s="1"/>
  <c r="J175" i="49"/>
  <c r="K175" i="49" s="1"/>
  <c r="H175" i="49"/>
  <c r="I175" i="49" s="1"/>
  <c r="G175" i="49"/>
  <c r="N174" i="49"/>
  <c r="O174" i="49" s="1"/>
  <c r="L174" i="49"/>
  <c r="M174" i="49" s="1"/>
  <c r="J174" i="49"/>
  <c r="K174" i="49" s="1"/>
  <c r="H174" i="49"/>
  <c r="I174" i="49" s="1"/>
  <c r="G174" i="49"/>
  <c r="N173" i="49"/>
  <c r="O173" i="49" s="1"/>
  <c r="L173" i="49"/>
  <c r="M173" i="49" s="1"/>
  <c r="J173" i="49"/>
  <c r="K173" i="49" s="1"/>
  <c r="H173" i="49"/>
  <c r="G173" i="49"/>
  <c r="N172" i="49"/>
  <c r="O172" i="49" s="1"/>
  <c r="L172" i="49"/>
  <c r="M172" i="49" s="1"/>
  <c r="J172" i="49"/>
  <c r="K172" i="49" s="1"/>
  <c r="H172" i="49"/>
  <c r="I172" i="49" s="1"/>
  <c r="G172" i="49"/>
  <c r="N171" i="49"/>
  <c r="O171" i="49" s="1"/>
  <c r="L171" i="49"/>
  <c r="M171" i="49" s="1"/>
  <c r="J171" i="49"/>
  <c r="K171" i="49" s="1"/>
  <c r="H171" i="49"/>
  <c r="I171" i="49" s="1"/>
  <c r="G171" i="49"/>
  <c r="N170" i="49"/>
  <c r="O170" i="49" s="1"/>
  <c r="L170" i="49"/>
  <c r="M170" i="49" s="1"/>
  <c r="J170" i="49"/>
  <c r="K170" i="49" s="1"/>
  <c r="H170" i="49"/>
  <c r="G170" i="49"/>
  <c r="N169" i="49"/>
  <c r="O169" i="49" s="1"/>
  <c r="L169" i="49"/>
  <c r="M169" i="49" s="1"/>
  <c r="J169" i="49"/>
  <c r="K169" i="49" s="1"/>
  <c r="H169" i="49"/>
  <c r="I169" i="49" s="1"/>
  <c r="G169" i="49"/>
  <c r="N168" i="49"/>
  <c r="O168" i="49" s="1"/>
  <c r="L168" i="49"/>
  <c r="M168" i="49" s="1"/>
  <c r="J168" i="49"/>
  <c r="K168" i="49" s="1"/>
  <c r="H168" i="49"/>
  <c r="I168" i="49" s="1"/>
  <c r="G168" i="49"/>
  <c r="N167" i="49"/>
  <c r="L167" i="49"/>
  <c r="J167" i="49"/>
  <c r="H167" i="49"/>
  <c r="I167" i="49" s="1"/>
  <c r="G167" i="49"/>
  <c r="N166" i="49"/>
  <c r="O166" i="49" s="1"/>
  <c r="L166" i="49"/>
  <c r="M166" i="49" s="1"/>
  <c r="J166" i="49"/>
  <c r="K166" i="49" s="1"/>
  <c r="H166" i="49"/>
  <c r="G166" i="49"/>
  <c r="N165" i="49"/>
  <c r="O165" i="49" s="1"/>
  <c r="L165" i="49"/>
  <c r="M165" i="49" s="1"/>
  <c r="J165" i="49"/>
  <c r="K165" i="49" s="1"/>
  <c r="H165" i="49"/>
  <c r="I165" i="49" s="1"/>
  <c r="G165" i="49"/>
  <c r="N164" i="49"/>
  <c r="O164" i="49" s="1"/>
  <c r="L164" i="49"/>
  <c r="M164" i="49" s="1"/>
  <c r="J164" i="49"/>
  <c r="K164" i="49" s="1"/>
  <c r="H164" i="49"/>
  <c r="I164" i="49" s="1"/>
  <c r="G164" i="49"/>
  <c r="N163" i="49"/>
  <c r="O163" i="49" s="1"/>
  <c r="L163" i="49"/>
  <c r="M163" i="49" s="1"/>
  <c r="J163" i="49"/>
  <c r="K163" i="49" s="1"/>
  <c r="H163" i="49"/>
  <c r="I163" i="49" s="1"/>
  <c r="G163" i="49"/>
  <c r="N162" i="49"/>
  <c r="O162" i="49" s="1"/>
  <c r="L162" i="49"/>
  <c r="M162" i="49" s="1"/>
  <c r="J162" i="49"/>
  <c r="K162" i="49" s="1"/>
  <c r="H162" i="49"/>
  <c r="I162" i="49" s="1"/>
  <c r="G162" i="49"/>
  <c r="N161" i="49"/>
  <c r="O161" i="49" s="1"/>
  <c r="L161" i="49"/>
  <c r="M161" i="49" s="1"/>
  <c r="J161" i="49"/>
  <c r="K161" i="49" s="1"/>
  <c r="H161" i="49"/>
  <c r="I161" i="49" s="1"/>
  <c r="G161" i="49"/>
  <c r="N160" i="49"/>
  <c r="O160" i="49" s="1"/>
  <c r="L160" i="49"/>
  <c r="M160" i="49" s="1"/>
  <c r="J160" i="49"/>
  <c r="K160" i="49" s="1"/>
  <c r="H160" i="49"/>
  <c r="I160" i="49" s="1"/>
  <c r="G160" i="49"/>
  <c r="N159" i="49"/>
  <c r="O159" i="49" s="1"/>
  <c r="L159" i="49"/>
  <c r="M159" i="49" s="1"/>
  <c r="J159" i="49"/>
  <c r="K159" i="49" s="1"/>
  <c r="H159" i="49"/>
  <c r="G159" i="49"/>
  <c r="N158" i="49"/>
  <c r="O158" i="49" s="1"/>
  <c r="L158" i="49"/>
  <c r="M158" i="49" s="1"/>
  <c r="J158" i="49"/>
  <c r="K158" i="49" s="1"/>
  <c r="H158" i="49"/>
  <c r="I158" i="49" s="1"/>
  <c r="G158" i="49"/>
  <c r="N157" i="49"/>
  <c r="O157" i="49" s="1"/>
  <c r="L157" i="49"/>
  <c r="M157" i="49" s="1"/>
  <c r="J157" i="49"/>
  <c r="K157" i="49" s="1"/>
  <c r="H157" i="49"/>
  <c r="G157" i="49"/>
  <c r="N156" i="49"/>
  <c r="O156" i="49" s="1"/>
  <c r="L156" i="49"/>
  <c r="M156" i="49" s="1"/>
  <c r="J156" i="49"/>
  <c r="K156" i="49" s="1"/>
  <c r="H156" i="49"/>
  <c r="I156" i="49" s="1"/>
  <c r="G156" i="49"/>
  <c r="N155" i="49"/>
  <c r="O155" i="49" s="1"/>
  <c r="L155" i="49"/>
  <c r="M155" i="49" s="1"/>
  <c r="J155" i="49"/>
  <c r="K155" i="49" s="1"/>
  <c r="H155" i="49"/>
  <c r="I155" i="49" s="1"/>
  <c r="G155" i="49"/>
  <c r="N154" i="49"/>
  <c r="O154" i="49" s="1"/>
  <c r="L154" i="49"/>
  <c r="M154" i="49" s="1"/>
  <c r="J154" i="49"/>
  <c r="K154" i="49" s="1"/>
  <c r="H154" i="49"/>
  <c r="I154" i="49" s="1"/>
  <c r="G154" i="49"/>
  <c r="N153" i="49"/>
  <c r="O153" i="49" s="1"/>
  <c r="L153" i="49"/>
  <c r="M153" i="49" s="1"/>
  <c r="J153" i="49"/>
  <c r="K153" i="49" s="1"/>
  <c r="H153" i="49"/>
  <c r="I153" i="49" s="1"/>
  <c r="G153" i="49"/>
  <c r="N152" i="49"/>
  <c r="O152" i="49" s="1"/>
  <c r="L152" i="49"/>
  <c r="M152" i="49" s="1"/>
  <c r="J152" i="49"/>
  <c r="K152" i="49" s="1"/>
  <c r="H152" i="49"/>
  <c r="I152" i="49" s="1"/>
  <c r="G152" i="49"/>
  <c r="N151" i="49"/>
  <c r="O151" i="49" s="1"/>
  <c r="L151" i="49"/>
  <c r="M151" i="49" s="1"/>
  <c r="J151" i="49"/>
  <c r="K151" i="49" s="1"/>
  <c r="H151" i="49"/>
  <c r="I151" i="49" s="1"/>
  <c r="G151" i="49"/>
  <c r="N150" i="49"/>
  <c r="O150" i="49" s="1"/>
  <c r="L150" i="49"/>
  <c r="M150" i="49" s="1"/>
  <c r="J150" i="49"/>
  <c r="K150" i="49" s="1"/>
  <c r="H150" i="49"/>
  <c r="I150" i="49" s="1"/>
  <c r="G150" i="49"/>
  <c r="N149" i="49"/>
  <c r="O149" i="49" s="1"/>
  <c r="L149" i="49"/>
  <c r="M149" i="49" s="1"/>
  <c r="J149" i="49"/>
  <c r="K149" i="49" s="1"/>
  <c r="H149" i="49"/>
  <c r="I149" i="49" s="1"/>
  <c r="G149" i="49"/>
  <c r="N148" i="49"/>
  <c r="O148" i="49" s="1"/>
  <c r="L148" i="49"/>
  <c r="M148" i="49" s="1"/>
  <c r="J148" i="49"/>
  <c r="K148" i="49" s="1"/>
  <c r="H148" i="49"/>
  <c r="I148" i="49" s="1"/>
  <c r="G148" i="49"/>
  <c r="N147" i="49"/>
  <c r="O147" i="49" s="1"/>
  <c r="L147" i="49"/>
  <c r="M147" i="49" s="1"/>
  <c r="J147" i="49"/>
  <c r="K147" i="49" s="1"/>
  <c r="H147" i="49"/>
  <c r="I147" i="49" s="1"/>
  <c r="G147" i="49"/>
  <c r="N146" i="49"/>
  <c r="O146" i="49" s="1"/>
  <c r="L146" i="49"/>
  <c r="M146" i="49" s="1"/>
  <c r="J146" i="49"/>
  <c r="K146" i="49" s="1"/>
  <c r="H146" i="49"/>
  <c r="I146" i="49" s="1"/>
  <c r="G146" i="49"/>
  <c r="N145" i="49"/>
  <c r="O145" i="49" s="1"/>
  <c r="L145" i="49"/>
  <c r="M145" i="49" s="1"/>
  <c r="J145" i="49"/>
  <c r="K145" i="49" s="1"/>
  <c r="H145" i="49"/>
  <c r="I145" i="49" s="1"/>
  <c r="G145" i="49"/>
  <c r="N144" i="49"/>
  <c r="O144" i="49" s="1"/>
  <c r="L144" i="49"/>
  <c r="M144" i="49" s="1"/>
  <c r="J144" i="49"/>
  <c r="K144" i="49" s="1"/>
  <c r="H144" i="49"/>
  <c r="I144" i="49" s="1"/>
  <c r="G144" i="49"/>
  <c r="N143" i="49"/>
  <c r="O143" i="49" s="1"/>
  <c r="L143" i="49"/>
  <c r="M143" i="49" s="1"/>
  <c r="J143" i="49"/>
  <c r="K143" i="49" s="1"/>
  <c r="H143" i="49"/>
  <c r="I143" i="49" s="1"/>
  <c r="G143" i="49"/>
  <c r="N142" i="49"/>
  <c r="O142" i="49" s="1"/>
  <c r="L142" i="49"/>
  <c r="M142" i="49" s="1"/>
  <c r="J142" i="49"/>
  <c r="K142" i="49" s="1"/>
  <c r="H142" i="49"/>
  <c r="I142" i="49" s="1"/>
  <c r="G142" i="49"/>
  <c r="N141" i="49"/>
  <c r="O141" i="49" s="1"/>
  <c r="L141" i="49"/>
  <c r="M141" i="49" s="1"/>
  <c r="J141" i="49"/>
  <c r="K141" i="49" s="1"/>
  <c r="H141" i="49"/>
  <c r="I141" i="49" s="1"/>
  <c r="G141" i="49"/>
  <c r="N140" i="49"/>
  <c r="O140" i="49" s="1"/>
  <c r="L140" i="49"/>
  <c r="M140" i="49" s="1"/>
  <c r="J140" i="49"/>
  <c r="K140" i="49" s="1"/>
  <c r="H140" i="49"/>
  <c r="I140" i="49" s="1"/>
  <c r="G140" i="49"/>
  <c r="N139" i="49"/>
  <c r="O139" i="49" s="1"/>
  <c r="L139" i="49"/>
  <c r="M139" i="49" s="1"/>
  <c r="J139" i="49"/>
  <c r="K139" i="49" s="1"/>
  <c r="H139" i="49"/>
  <c r="G139" i="49"/>
  <c r="N138" i="49"/>
  <c r="O138" i="49" s="1"/>
  <c r="L138" i="49"/>
  <c r="M138" i="49" s="1"/>
  <c r="J138" i="49"/>
  <c r="K138" i="49" s="1"/>
  <c r="H138" i="49"/>
  <c r="I138" i="49" s="1"/>
  <c r="G138" i="49"/>
  <c r="N137" i="49"/>
  <c r="O137" i="49" s="1"/>
  <c r="L137" i="49"/>
  <c r="M137" i="49" s="1"/>
  <c r="J137" i="49"/>
  <c r="K137" i="49" s="1"/>
  <c r="H137" i="49"/>
  <c r="I137" i="49" s="1"/>
  <c r="G137" i="49"/>
  <c r="N136" i="49"/>
  <c r="O136" i="49" s="1"/>
  <c r="L136" i="49"/>
  <c r="M136" i="49" s="1"/>
  <c r="J136" i="49"/>
  <c r="K136" i="49" s="1"/>
  <c r="H136" i="49"/>
  <c r="I136" i="49" s="1"/>
  <c r="G136" i="49"/>
  <c r="N135" i="49"/>
  <c r="O135" i="49" s="1"/>
  <c r="L135" i="49"/>
  <c r="M135" i="49" s="1"/>
  <c r="J135" i="49"/>
  <c r="K135" i="49" s="1"/>
  <c r="H135" i="49"/>
  <c r="I135" i="49" s="1"/>
  <c r="G135" i="49"/>
  <c r="N134" i="49"/>
  <c r="O134" i="49" s="1"/>
  <c r="L134" i="49"/>
  <c r="M134" i="49" s="1"/>
  <c r="J134" i="49"/>
  <c r="K134" i="49" s="1"/>
  <c r="H134" i="49"/>
  <c r="I134" i="49" s="1"/>
  <c r="G134" i="49"/>
  <c r="N133" i="49"/>
  <c r="O133" i="49" s="1"/>
  <c r="L133" i="49"/>
  <c r="M133" i="49" s="1"/>
  <c r="J133" i="49"/>
  <c r="K133" i="49" s="1"/>
  <c r="H133" i="49"/>
  <c r="I133" i="49" s="1"/>
  <c r="G133" i="49"/>
  <c r="N132" i="49"/>
  <c r="O132" i="49" s="1"/>
  <c r="L132" i="49"/>
  <c r="M132" i="49" s="1"/>
  <c r="J132" i="49"/>
  <c r="K132" i="49" s="1"/>
  <c r="H132" i="49"/>
  <c r="I132" i="49" s="1"/>
  <c r="G132" i="49"/>
  <c r="N131" i="49"/>
  <c r="O131" i="49" s="1"/>
  <c r="L131" i="49"/>
  <c r="M131" i="49" s="1"/>
  <c r="J131" i="49"/>
  <c r="K131" i="49" s="1"/>
  <c r="H131" i="49"/>
  <c r="I131" i="49" s="1"/>
  <c r="G131" i="49"/>
  <c r="N130" i="49"/>
  <c r="O130" i="49" s="1"/>
  <c r="L130" i="49"/>
  <c r="M130" i="49" s="1"/>
  <c r="J130" i="49"/>
  <c r="K130" i="49" s="1"/>
  <c r="H130" i="49"/>
  <c r="I130" i="49" s="1"/>
  <c r="G130" i="49"/>
  <c r="N129" i="49"/>
  <c r="O129" i="49" s="1"/>
  <c r="L129" i="49"/>
  <c r="M129" i="49" s="1"/>
  <c r="J129" i="49"/>
  <c r="K129" i="49" s="1"/>
  <c r="H129" i="49"/>
  <c r="I129" i="49" s="1"/>
  <c r="G129" i="49"/>
  <c r="N128" i="49"/>
  <c r="O128" i="49" s="1"/>
  <c r="L128" i="49"/>
  <c r="M128" i="49" s="1"/>
  <c r="J128" i="49"/>
  <c r="K128" i="49" s="1"/>
  <c r="H128" i="49"/>
  <c r="I128" i="49" s="1"/>
  <c r="G128" i="49"/>
  <c r="N127" i="49"/>
  <c r="O127" i="49" s="1"/>
  <c r="L127" i="49"/>
  <c r="M127" i="49" s="1"/>
  <c r="J127" i="49"/>
  <c r="K127" i="49" s="1"/>
  <c r="H127" i="49"/>
  <c r="I127" i="49" s="1"/>
  <c r="G127" i="49"/>
  <c r="N126" i="49"/>
  <c r="O126" i="49" s="1"/>
  <c r="L126" i="49"/>
  <c r="M126" i="49" s="1"/>
  <c r="J126" i="49"/>
  <c r="K126" i="49" s="1"/>
  <c r="H126" i="49"/>
  <c r="G126" i="49"/>
  <c r="N125" i="49"/>
  <c r="O125" i="49" s="1"/>
  <c r="L125" i="49"/>
  <c r="M125" i="49" s="1"/>
  <c r="J125" i="49"/>
  <c r="K125" i="49" s="1"/>
  <c r="H125" i="49"/>
  <c r="I125" i="49" s="1"/>
  <c r="G125" i="49"/>
  <c r="N124" i="49"/>
  <c r="O124" i="49" s="1"/>
  <c r="L124" i="49"/>
  <c r="M124" i="49" s="1"/>
  <c r="J124" i="49"/>
  <c r="K124" i="49" s="1"/>
  <c r="H124" i="49"/>
  <c r="I124" i="49" s="1"/>
  <c r="G124" i="49"/>
  <c r="N123" i="49"/>
  <c r="O123" i="49" s="1"/>
  <c r="L123" i="49"/>
  <c r="M123" i="49" s="1"/>
  <c r="J123" i="49"/>
  <c r="K123" i="49" s="1"/>
  <c r="H123" i="49"/>
  <c r="I123" i="49" s="1"/>
  <c r="G123" i="49"/>
  <c r="N122" i="49"/>
  <c r="O122" i="49" s="1"/>
  <c r="L122" i="49"/>
  <c r="M122" i="49" s="1"/>
  <c r="J122" i="49"/>
  <c r="K122" i="49" s="1"/>
  <c r="H122" i="49"/>
  <c r="G122" i="49"/>
  <c r="N121" i="49"/>
  <c r="O121" i="49" s="1"/>
  <c r="L121" i="49"/>
  <c r="M121" i="49" s="1"/>
  <c r="J121" i="49"/>
  <c r="K121" i="49" s="1"/>
  <c r="H121" i="49"/>
  <c r="I121" i="49" s="1"/>
  <c r="G121" i="49"/>
  <c r="N120" i="49"/>
  <c r="O120" i="49" s="1"/>
  <c r="L120" i="49"/>
  <c r="M120" i="49" s="1"/>
  <c r="J120" i="49"/>
  <c r="K120" i="49" s="1"/>
  <c r="H120" i="49"/>
  <c r="I120" i="49" s="1"/>
  <c r="G120" i="49"/>
  <c r="N119" i="49"/>
  <c r="O119" i="49" s="1"/>
  <c r="L119" i="49"/>
  <c r="M119" i="49" s="1"/>
  <c r="J119" i="49"/>
  <c r="K119" i="49" s="1"/>
  <c r="H119" i="49"/>
  <c r="I119" i="49" s="1"/>
  <c r="G119" i="49"/>
  <c r="N334" i="49"/>
  <c r="O334" i="49" s="1"/>
  <c r="L334" i="49"/>
  <c r="M334" i="49" s="1"/>
  <c r="J334" i="49"/>
  <c r="K334" i="49" s="1"/>
  <c r="H334" i="49"/>
  <c r="I334" i="49" s="1"/>
  <c r="G334" i="49"/>
  <c r="N333" i="49"/>
  <c r="O333" i="49" s="1"/>
  <c r="L333" i="49"/>
  <c r="M333" i="49" s="1"/>
  <c r="J333" i="49"/>
  <c r="K333" i="49" s="1"/>
  <c r="H333" i="49"/>
  <c r="I333" i="49" s="1"/>
  <c r="G333" i="49"/>
  <c r="N332" i="49"/>
  <c r="L332" i="49"/>
  <c r="M332" i="49" s="1"/>
  <c r="J332" i="49"/>
  <c r="K332" i="49" s="1"/>
  <c r="H332" i="49"/>
  <c r="I332" i="49" s="1"/>
  <c r="G332" i="49"/>
  <c r="N117" i="49"/>
  <c r="O117" i="49" s="1"/>
  <c r="L117" i="49"/>
  <c r="M117" i="49" s="1"/>
  <c r="J117" i="49"/>
  <c r="K117" i="49" s="1"/>
  <c r="H117" i="49"/>
  <c r="I117" i="49" s="1"/>
  <c r="G117" i="49"/>
  <c r="N116" i="49"/>
  <c r="O116" i="49" s="1"/>
  <c r="L116" i="49"/>
  <c r="M116" i="49" s="1"/>
  <c r="J116" i="49"/>
  <c r="K116" i="49" s="1"/>
  <c r="H116" i="49"/>
  <c r="I116" i="49" s="1"/>
  <c r="G116" i="49"/>
  <c r="N115" i="49"/>
  <c r="O115" i="49" s="1"/>
  <c r="L115" i="49"/>
  <c r="M115" i="49" s="1"/>
  <c r="J115" i="49"/>
  <c r="K115" i="49" s="1"/>
  <c r="H115" i="49"/>
  <c r="I115" i="49" s="1"/>
  <c r="G115" i="49"/>
  <c r="N114" i="49"/>
  <c r="O114" i="49" s="1"/>
  <c r="L114" i="49"/>
  <c r="M114" i="49" s="1"/>
  <c r="J114" i="49"/>
  <c r="K114" i="49" s="1"/>
  <c r="H114" i="49"/>
  <c r="I114" i="49" s="1"/>
  <c r="G114" i="49"/>
  <c r="N113" i="49"/>
  <c r="O113" i="49" s="1"/>
  <c r="L113" i="49"/>
  <c r="M113" i="49" s="1"/>
  <c r="J113" i="49"/>
  <c r="K113" i="49" s="1"/>
  <c r="H113" i="49"/>
  <c r="I113" i="49" s="1"/>
  <c r="G113" i="49"/>
  <c r="N112" i="49"/>
  <c r="O112" i="49" s="1"/>
  <c r="L112" i="49"/>
  <c r="M112" i="49" s="1"/>
  <c r="J112" i="49"/>
  <c r="K112" i="49" s="1"/>
  <c r="H112" i="49"/>
  <c r="I112" i="49" s="1"/>
  <c r="G112" i="49"/>
  <c r="N111" i="49"/>
  <c r="O111" i="49" s="1"/>
  <c r="L111" i="49"/>
  <c r="M111" i="49" s="1"/>
  <c r="J111" i="49"/>
  <c r="K111" i="49" s="1"/>
  <c r="H111" i="49"/>
  <c r="I111" i="49" s="1"/>
  <c r="G111" i="49"/>
  <c r="N110" i="49"/>
  <c r="O110" i="49" s="1"/>
  <c r="L110" i="49"/>
  <c r="M110" i="49" s="1"/>
  <c r="J110" i="49"/>
  <c r="K110" i="49" s="1"/>
  <c r="H110" i="49"/>
  <c r="G110" i="49"/>
  <c r="N109" i="49"/>
  <c r="O109" i="49" s="1"/>
  <c r="L109" i="49"/>
  <c r="M109" i="49" s="1"/>
  <c r="J109" i="49"/>
  <c r="K109" i="49" s="1"/>
  <c r="H109" i="49"/>
  <c r="I109" i="49" s="1"/>
  <c r="G109" i="49"/>
  <c r="N108" i="49"/>
  <c r="O108" i="49" s="1"/>
  <c r="L108" i="49"/>
  <c r="M108" i="49" s="1"/>
  <c r="J108" i="49"/>
  <c r="K108" i="49" s="1"/>
  <c r="H108" i="49"/>
  <c r="I108" i="49" s="1"/>
  <c r="G108" i="49"/>
  <c r="N107" i="49"/>
  <c r="O107" i="49" s="1"/>
  <c r="L107" i="49"/>
  <c r="M107" i="49" s="1"/>
  <c r="J107" i="49"/>
  <c r="K107" i="49" s="1"/>
  <c r="H107" i="49"/>
  <c r="I107" i="49" s="1"/>
  <c r="G107" i="49"/>
  <c r="N106" i="49"/>
  <c r="O106" i="49" s="1"/>
  <c r="L106" i="49"/>
  <c r="M106" i="49" s="1"/>
  <c r="J106" i="49"/>
  <c r="K106" i="49" s="1"/>
  <c r="H106" i="49"/>
  <c r="I106" i="49" s="1"/>
  <c r="G106" i="49"/>
  <c r="N105" i="49"/>
  <c r="O105" i="49" s="1"/>
  <c r="L105" i="49"/>
  <c r="M105" i="49" s="1"/>
  <c r="J105" i="49"/>
  <c r="K105" i="49" s="1"/>
  <c r="H105" i="49"/>
  <c r="I105" i="49" s="1"/>
  <c r="G105" i="49"/>
  <c r="N104" i="49"/>
  <c r="O104" i="49" s="1"/>
  <c r="L104" i="49"/>
  <c r="M104" i="49" s="1"/>
  <c r="J104" i="49"/>
  <c r="K104" i="49" s="1"/>
  <c r="H104" i="49"/>
  <c r="G104" i="49"/>
  <c r="N103" i="49"/>
  <c r="O103" i="49" s="1"/>
  <c r="L103" i="49"/>
  <c r="M103" i="49" s="1"/>
  <c r="J103" i="49"/>
  <c r="K103" i="49" s="1"/>
  <c r="H103" i="49"/>
  <c r="I103" i="49" s="1"/>
  <c r="G103" i="49"/>
  <c r="N102" i="49"/>
  <c r="O102" i="49" s="1"/>
  <c r="L102" i="49"/>
  <c r="M102" i="49" s="1"/>
  <c r="J102" i="49"/>
  <c r="K102" i="49" s="1"/>
  <c r="H102" i="49"/>
  <c r="G102" i="49"/>
  <c r="N101" i="49"/>
  <c r="O101" i="49" s="1"/>
  <c r="L101" i="49"/>
  <c r="M101" i="49" s="1"/>
  <c r="J101" i="49"/>
  <c r="K101" i="49" s="1"/>
  <c r="H101" i="49"/>
  <c r="I101" i="49" s="1"/>
  <c r="G101" i="49"/>
  <c r="N100" i="49"/>
  <c r="O100" i="49" s="1"/>
  <c r="L100" i="49"/>
  <c r="M100" i="49" s="1"/>
  <c r="J100" i="49"/>
  <c r="K100" i="49" s="1"/>
  <c r="H100" i="49"/>
  <c r="I100" i="49" s="1"/>
  <c r="G100" i="49"/>
  <c r="N99" i="49"/>
  <c r="O99" i="49" s="1"/>
  <c r="L99" i="49"/>
  <c r="M99" i="49" s="1"/>
  <c r="J99" i="49"/>
  <c r="K99" i="49" s="1"/>
  <c r="H99" i="49"/>
  <c r="I99" i="49" s="1"/>
  <c r="G99" i="49"/>
  <c r="N98" i="49"/>
  <c r="O98" i="49" s="1"/>
  <c r="L98" i="49"/>
  <c r="M98" i="49" s="1"/>
  <c r="J98" i="49"/>
  <c r="K98" i="49" s="1"/>
  <c r="H98" i="49"/>
  <c r="I98" i="49" s="1"/>
  <c r="G98" i="49"/>
  <c r="N97" i="49"/>
  <c r="O97" i="49" s="1"/>
  <c r="L97" i="49"/>
  <c r="M97" i="49" s="1"/>
  <c r="J97" i="49"/>
  <c r="K97" i="49" s="1"/>
  <c r="H97" i="49"/>
  <c r="I97" i="49" s="1"/>
  <c r="G97" i="49"/>
  <c r="N96" i="49"/>
  <c r="O96" i="49" s="1"/>
  <c r="L96" i="49"/>
  <c r="M96" i="49" s="1"/>
  <c r="J96" i="49"/>
  <c r="K96" i="49" s="1"/>
  <c r="H96" i="49"/>
  <c r="I96" i="49" s="1"/>
  <c r="G96" i="49"/>
  <c r="N95" i="49"/>
  <c r="O95" i="49" s="1"/>
  <c r="L95" i="49"/>
  <c r="M95" i="49" s="1"/>
  <c r="J95" i="49"/>
  <c r="K95" i="49" s="1"/>
  <c r="H95" i="49"/>
  <c r="I95" i="49" s="1"/>
  <c r="G95" i="49"/>
  <c r="N94" i="49"/>
  <c r="O94" i="49" s="1"/>
  <c r="L94" i="49"/>
  <c r="M94" i="49" s="1"/>
  <c r="J94" i="49"/>
  <c r="K94" i="49" s="1"/>
  <c r="H94" i="49"/>
  <c r="I94" i="49" s="1"/>
  <c r="G94" i="49"/>
  <c r="N93" i="49"/>
  <c r="O93" i="49" s="1"/>
  <c r="L93" i="49"/>
  <c r="M93" i="49" s="1"/>
  <c r="J93" i="49"/>
  <c r="K93" i="49" s="1"/>
  <c r="H93" i="49"/>
  <c r="I93" i="49" s="1"/>
  <c r="G93" i="49"/>
  <c r="N92" i="49"/>
  <c r="O92" i="49" s="1"/>
  <c r="L92" i="49"/>
  <c r="M92" i="49" s="1"/>
  <c r="J92" i="49"/>
  <c r="K92" i="49" s="1"/>
  <c r="H92" i="49"/>
  <c r="G92" i="49"/>
  <c r="N91" i="49"/>
  <c r="O91" i="49" s="1"/>
  <c r="L91" i="49"/>
  <c r="M91" i="49" s="1"/>
  <c r="J91" i="49"/>
  <c r="K91" i="49" s="1"/>
  <c r="H91" i="49"/>
  <c r="I91" i="49" s="1"/>
  <c r="G91" i="49"/>
  <c r="N90" i="49"/>
  <c r="O90" i="49" s="1"/>
  <c r="L90" i="49"/>
  <c r="J90" i="49"/>
  <c r="K90" i="49" s="1"/>
  <c r="H90" i="49"/>
  <c r="I90" i="49" s="1"/>
  <c r="G90" i="49"/>
  <c r="N89" i="49"/>
  <c r="O89" i="49" s="1"/>
  <c r="L89" i="49"/>
  <c r="M89" i="49" s="1"/>
  <c r="J89" i="49"/>
  <c r="K89" i="49" s="1"/>
  <c r="H89" i="49"/>
  <c r="I89" i="49" s="1"/>
  <c r="G89" i="49"/>
  <c r="N88" i="49"/>
  <c r="O88" i="49" s="1"/>
  <c r="L88" i="49"/>
  <c r="M88" i="49" s="1"/>
  <c r="J88" i="49"/>
  <c r="K88" i="49" s="1"/>
  <c r="H88" i="49"/>
  <c r="I88" i="49" s="1"/>
  <c r="G88" i="49"/>
  <c r="N87" i="49"/>
  <c r="O87" i="49" s="1"/>
  <c r="L87" i="49"/>
  <c r="M87" i="49" s="1"/>
  <c r="J87" i="49"/>
  <c r="K87" i="49" s="1"/>
  <c r="H87" i="49"/>
  <c r="I87" i="49" s="1"/>
  <c r="G87" i="49"/>
  <c r="N86" i="49"/>
  <c r="O86" i="49" s="1"/>
  <c r="L86" i="49"/>
  <c r="M86" i="49" s="1"/>
  <c r="J86" i="49"/>
  <c r="K86" i="49" s="1"/>
  <c r="H86" i="49"/>
  <c r="G86" i="49"/>
  <c r="N85" i="49"/>
  <c r="O85" i="49" s="1"/>
  <c r="L85" i="49"/>
  <c r="M85" i="49" s="1"/>
  <c r="J85" i="49"/>
  <c r="K85" i="49" s="1"/>
  <c r="H85" i="49"/>
  <c r="I85" i="49" s="1"/>
  <c r="G85" i="49"/>
  <c r="N84" i="49"/>
  <c r="O84" i="49" s="1"/>
  <c r="L84" i="49"/>
  <c r="M84" i="49" s="1"/>
  <c r="J84" i="49"/>
  <c r="K84" i="49" s="1"/>
  <c r="H84" i="49"/>
  <c r="I84" i="49" s="1"/>
  <c r="G84" i="49"/>
  <c r="N83" i="49"/>
  <c r="O83" i="49" s="1"/>
  <c r="L83" i="49"/>
  <c r="M83" i="49" s="1"/>
  <c r="J83" i="49"/>
  <c r="K83" i="49" s="1"/>
  <c r="H83" i="49"/>
  <c r="I83" i="49" s="1"/>
  <c r="G83" i="49"/>
  <c r="N82" i="49"/>
  <c r="O82" i="49" s="1"/>
  <c r="L82" i="49"/>
  <c r="M82" i="49" s="1"/>
  <c r="J82" i="49"/>
  <c r="K82" i="49" s="1"/>
  <c r="H82" i="49"/>
  <c r="I82" i="49" s="1"/>
  <c r="G82" i="49"/>
  <c r="N81" i="49"/>
  <c r="O81" i="49" s="1"/>
  <c r="L81" i="49"/>
  <c r="M81" i="49" s="1"/>
  <c r="J81" i="49"/>
  <c r="K81" i="49" s="1"/>
  <c r="H81" i="49"/>
  <c r="I81" i="49" s="1"/>
  <c r="G81" i="49"/>
  <c r="N80" i="49"/>
  <c r="O80" i="49" s="1"/>
  <c r="L80" i="49"/>
  <c r="M80" i="49" s="1"/>
  <c r="J80" i="49"/>
  <c r="K80" i="49" s="1"/>
  <c r="H80" i="49"/>
  <c r="I80" i="49" s="1"/>
  <c r="G80" i="49"/>
  <c r="N79" i="49"/>
  <c r="O79" i="49" s="1"/>
  <c r="L79" i="49"/>
  <c r="M79" i="49" s="1"/>
  <c r="J79" i="49"/>
  <c r="K79" i="49" s="1"/>
  <c r="H79" i="49"/>
  <c r="I79" i="49" s="1"/>
  <c r="G79" i="49"/>
  <c r="N78" i="49"/>
  <c r="O78" i="49" s="1"/>
  <c r="L78" i="49"/>
  <c r="M78" i="49" s="1"/>
  <c r="J78" i="49"/>
  <c r="K78" i="49" s="1"/>
  <c r="H78" i="49"/>
  <c r="I78" i="49" s="1"/>
  <c r="G78" i="49"/>
  <c r="N77" i="49"/>
  <c r="O77" i="49" s="1"/>
  <c r="L77" i="49"/>
  <c r="M77" i="49" s="1"/>
  <c r="J77" i="49"/>
  <c r="K77" i="49" s="1"/>
  <c r="H77" i="49"/>
  <c r="I77" i="49" s="1"/>
  <c r="G77" i="49"/>
  <c r="N76" i="49"/>
  <c r="O76" i="49" s="1"/>
  <c r="L76" i="49"/>
  <c r="M76" i="49" s="1"/>
  <c r="J76" i="49"/>
  <c r="K76" i="49" s="1"/>
  <c r="H76" i="49"/>
  <c r="I76" i="49" s="1"/>
  <c r="G76" i="49"/>
  <c r="N75" i="49"/>
  <c r="O75" i="49" s="1"/>
  <c r="L75" i="49"/>
  <c r="M75" i="49" s="1"/>
  <c r="J75" i="49"/>
  <c r="K75" i="49" s="1"/>
  <c r="H75" i="49"/>
  <c r="I75" i="49" s="1"/>
  <c r="G75" i="49"/>
  <c r="N74" i="49"/>
  <c r="O74" i="49" s="1"/>
  <c r="L74" i="49"/>
  <c r="M74" i="49" s="1"/>
  <c r="J74" i="49"/>
  <c r="K74" i="49" s="1"/>
  <c r="H74" i="49"/>
  <c r="I74" i="49" s="1"/>
  <c r="G74" i="49"/>
  <c r="N73" i="49"/>
  <c r="O73" i="49" s="1"/>
  <c r="L73" i="49"/>
  <c r="M73" i="49" s="1"/>
  <c r="J73" i="49"/>
  <c r="K73" i="49" s="1"/>
  <c r="H73" i="49"/>
  <c r="G73" i="49"/>
  <c r="N72" i="49"/>
  <c r="O72" i="49" s="1"/>
  <c r="L72" i="49"/>
  <c r="M72" i="49" s="1"/>
  <c r="J72" i="49"/>
  <c r="K72" i="49" s="1"/>
  <c r="H72" i="49"/>
  <c r="I72" i="49" s="1"/>
  <c r="G72" i="49"/>
  <c r="N71" i="49"/>
  <c r="O71" i="49" s="1"/>
  <c r="L71" i="49"/>
  <c r="M71" i="49" s="1"/>
  <c r="J71" i="49"/>
  <c r="K71" i="49" s="1"/>
  <c r="H71" i="49"/>
  <c r="I71" i="49" s="1"/>
  <c r="G71" i="49"/>
  <c r="N70" i="49"/>
  <c r="O70" i="49" s="1"/>
  <c r="L70" i="49"/>
  <c r="M70" i="49" s="1"/>
  <c r="J70" i="49"/>
  <c r="K70" i="49" s="1"/>
  <c r="H70" i="49"/>
  <c r="G70" i="49"/>
  <c r="N69" i="49"/>
  <c r="O69" i="49" s="1"/>
  <c r="L69" i="49"/>
  <c r="M69" i="49" s="1"/>
  <c r="J69" i="49"/>
  <c r="K69" i="49" s="1"/>
  <c r="H69" i="49"/>
  <c r="I69" i="49" s="1"/>
  <c r="G69" i="49"/>
  <c r="N68" i="49"/>
  <c r="O68" i="49" s="1"/>
  <c r="L68" i="49"/>
  <c r="M68" i="49" s="1"/>
  <c r="J68" i="49"/>
  <c r="H68" i="49"/>
  <c r="I68" i="49" s="1"/>
  <c r="G68" i="49"/>
  <c r="N67" i="49"/>
  <c r="O67" i="49" s="1"/>
  <c r="L67" i="49"/>
  <c r="M67" i="49" s="1"/>
  <c r="J67" i="49"/>
  <c r="K67" i="49" s="1"/>
  <c r="H67" i="49"/>
  <c r="I67" i="49" s="1"/>
  <c r="G67" i="49"/>
  <c r="N66" i="49"/>
  <c r="O66" i="49" s="1"/>
  <c r="L66" i="49"/>
  <c r="M66" i="49" s="1"/>
  <c r="J66" i="49"/>
  <c r="K66" i="49" s="1"/>
  <c r="H66" i="49"/>
  <c r="I66" i="49" s="1"/>
  <c r="G66" i="49"/>
  <c r="N65" i="49"/>
  <c r="O65" i="49" s="1"/>
  <c r="L65" i="49"/>
  <c r="M65" i="49" s="1"/>
  <c r="J65" i="49"/>
  <c r="K65" i="49" s="1"/>
  <c r="H65" i="49"/>
  <c r="I65" i="49" s="1"/>
  <c r="G65" i="49"/>
  <c r="N64" i="49"/>
  <c r="O64" i="49" s="1"/>
  <c r="L64" i="49"/>
  <c r="M64" i="49" s="1"/>
  <c r="J64" i="49"/>
  <c r="K64" i="49" s="1"/>
  <c r="H64" i="49"/>
  <c r="I64" i="49" s="1"/>
  <c r="G64" i="49"/>
  <c r="N63" i="49"/>
  <c r="O63" i="49" s="1"/>
  <c r="L63" i="49"/>
  <c r="M63" i="49" s="1"/>
  <c r="J63" i="49"/>
  <c r="K63" i="49" s="1"/>
  <c r="H63" i="49"/>
  <c r="I63" i="49" s="1"/>
  <c r="G63" i="49"/>
  <c r="N62" i="49"/>
  <c r="O62" i="49" s="1"/>
  <c r="L62" i="49"/>
  <c r="M62" i="49" s="1"/>
  <c r="J62" i="49"/>
  <c r="K62" i="49" s="1"/>
  <c r="H62" i="49"/>
  <c r="G62" i="49"/>
  <c r="N61" i="49"/>
  <c r="O61" i="49" s="1"/>
  <c r="L61" i="49"/>
  <c r="M61" i="49" s="1"/>
  <c r="J61" i="49"/>
  <c r="K61" i="49" s="1"/>
  <c r="H61" i="49"/>
  <c r="I61" i="49" s="1"/>
  <c r="G61" i="49"/>
  <c r="N60" i="49"/>
  <c r="O60" i="49" s="1"/>
  <c r="L60" i="49"/>
  <c r="M60" i="49" s="1"/>
  <c r="J60" i="49"/>
  <c r="H60" i="49"/>
  <c r="I60" i="49" s="1"/>
  <c r="G60" i="49"/>
  <c r="N59" i="49"/>
  <c r="O59" i="49" s="1"/>
  <c r="L59" i="49"/>
  <c r="M59" i="49" s="1"/>
  <c r="J59" i="49"/>
  <c r="K59" i="49" s="1"/>
  <c r="H59" i="49"/>
  <c r="I59" i="49" s="1"/>
  <c r="G59" i="49"/>
  <c r="N58" i="49"/>
  <c r="O58" i="49" s="1"/>
  <c r="L58" i="49"/>
  <c r="M58" i="49" s="1"/>
  <c r="J58" i="49"/>
  <c r="K58" i="49" s="1"/>
  <c r="H58" i="49"/>
  <c r="I58" i="49" s="1"/>
  <c r="G58" i="49"/>
  <c r="N57" i="49"/>
  <c r="O57" i="49" s="1"/>
  <c r="L57" i="49"/>
  <c r="M57" i="49" s="1"/>
  <c r="J57" i="49"/>
  <c r="K57" i="49" s="1"/>
  <c r="H57" i="49"/>
  <c r="I57" i="49" s="1"/>
  <c r="G57" i="49"/>
  <c r="N56" i="49"/>
  <c r="O56" i="49" s="1"/>
  <c r="L56" i="49"/>
  <c r="M56" i="49" s="1"/>
  <c r="J56" i="49"/>
  <c r="K56" i="49" s="1"/>
  <c r="H56" i="49"/>
  <c r="I56" i="49" s="1"/>
  <c r="G56" i="49"/>
  <c r="N55" i="49"/>
  <c r="O55" i="49" s="1"/>
  <c r="L55" i="49"/>
  <c r="M55" i="49" s="1"/>
  <c r="J55" i="49"/>
  <c r="K55" i="49" s="1"/>
  <c r="H55" i="49"/>
  <c r="I55" i="49" s="1"/>
  <c r="G55" i="49"/>
  <c r="N54" i="49"/>
  <c r="O54" i="49" s="1"/>
  <c r="L54" i="49"/>
  <c r="M54" i="49" s="1"/>
  <c r="J54" i="49"/>
  <c r="K54" i="49" s="1"/>
  <c r="H54" i="49"/>
  <c r="G54" i="49"/>
  <c r="N53" i="49"/>
  <c r="O53" i="49" s="1"/>
  <c r="L53" i="49"/>
  <c r="M53" i="49" s="1"/>
  <c r="J53" i="49"/>
  <c r="K53" i="49" s="1"/>
  <c r="H53" i="49"/>
  <c r="I53" i="49" s="1"/>
  <c r="G53" i="49"/>
  <c r="N52" i="49"/>
  <c r="O52" i="49" s="1"/>
  <c r="L52" i="49"/>
  <c r="M52" i="49" s="1"/>
  <c r="J52" i="49"/>
  <c r="H52" i="49"/>
  <c r="I52" i="49" s="1"/>
  <c r="G52" i="49"/>
  <c r="N51" i="49"/>
  <c r="O51" i="49" s="1"/>
  <c r="L51" i="49"/>
  <c r="M51" i="49" s="1"/>
  <c r="J51" i="49"/>
  <c r="K51" i="49" s="1"/>
  <c r="H51" i="49"/>
  <c r="I51" i="49" s="1"/>
  <c r="G51" i="49"/>
  <c r="N50" i="49"/>
  <c r="O50" i="49" s="1"/>
  <c r="L50" i="49"/>
  <c r="M50" i="49" s="1"/>
  <c r="J50" i="49"/>
  <c r="K50" i="49" s="1"/>
  <c r="H50" i="49"/>
  <c r="I50" i="49" s="1"/>
  <c r="G50" i="49"/>
  <c r="N49" i="49"/>
  <c r="O49" i="49" s="1"/>
  <c r="L49" i="49"/>
  <c r="M49" i="49" s="1"/>
  <c r="J49" i="49"/>
  <c r="K49" i="49" s="1"/>
  <c r="H49" i="49"/>
  <c r="I49" i="49" s="1"/>
  <c r="G49" i="49"/>
  <c r="N48" i="49"/>
  <c r="O48" i="49" s="1"/>
  <c r="L48" i="49"/>
  <c r="M48" i="49" s="1"/>
  <c r="J48" i="49"/>
  <c r="K48" i="49" s="1"/>
  <c r="H48" i="49"/>
  <c r="G48" i="49"/>
  <c r="N47" i="49"/>
  <c r="O47" i="49" s="1"/>
  <c r="L47" i="49"/>
  <c r="M47" i="49" s="1"/>
  <c r="J47" i="49"/>
  <c r="K47" i="49" s="1"/>
  <c r="H47" i="49"/>
  <c r="I47" i="49" s="1"/>
  <c r="G47" i="49"/>
  <c r="N46" i="49"/>
  <c r="O46" i="49" s="1"/>
  <c r="L46" i="49"/>
  <c r="M46" i="49" s="1"/>
  <c r="J46" i="49"/>
  <c r="K46" i="49" s="1"/>
  <c r="H46" i="49"/>
  <c r="G46" i="49"/>
  <c r="N331" i="49"/>
  <c r="O331" i="49" s="1"/>
  <c r="L331" i="49"/>
  <c r="M331" i="49" s="1"/>
  <c r="J331" i="49"/>
  <c r="K331" i="49" s="1"/>
  <c r="N45" i="49"/>
  <c r="O45" i="49" s="1"/>
  <c r="L45" i="49"/>
  <c r="M45" i="49" s="1"/>
  <c r="J45" i="49"/>
  <c r="K45" i="49" s="1"/>
  <c r="H45" i="49"/>
  <c r="I45" i="49" s="1"/>
  <c r="G45" i="49"/>
  <c r="N44" i="49"/>
  <c r="O44" i="49" s="1"/>
  <c r="L44" i="49"/>
  <c r="M44" i="49" s="1"/>
  <c r="J44" i="49"/>
  <c r="K44" i="49" s="1"/>
  <c r="H44" i="49"/>
  <c r="I44" i="49" s="1"/>
  <c r="G44" i="49"/>
  <c r="N43" i="49"/>
  <c r="O43" i="49" s="1"/>
  <c r="L43" i="49"/>
  <c r="M43" i="49" s="1"/>
  <c r="J43" i="49"/>
  <c r="K43" i="49" s="1"/>
  <c r="H43" i="49"/>
  <c r="I43" i="49" s="1"/>
  <c r="G43" i="49"/>
  <c r="N42" i="49"/>
  <c r="O42" i="49" s="1"/>
  <c r="L42" i="49"/>
  <c r="M42" i="49" s="1"/>
  <c r="J42" i="49"/>
  <c r="H42" i="49"/>
  <c r="N41" i="49"/>
  <c r="O41" i="49" s="1"/>
  <c r="L41" i="49"/>
  <c r="M41" i="49" s="1"/>
  <c r="J41" i="49"/>
  <c r="K41" i="49" s="1"/>
  <c r="H41" i="49"/>
  <c r="I41" i="49" s="1"/>
  <c r="G41" i="49"/>
  <c r="N40" i="49"/>
  <c r="O40" i="49" s="1"/>
  <c r="L40" i="49"/>
  <c r="M40" i="49" s="1"/>
  <c r="J40" i="49"/>
  <c r="K40" i="49" s="1"/>
  <c r="H40" i="49"/>
  <c r="I40" i="49" s="1"/>
  <c r="G40" i="49"/>
  <c r="N39" i="49"/>
  <c r="O39" i="49" s="1"/>
  <c r="L39" i="49"/>
  <c r="M39" i="49" s="1"/>
  <c r="J39" i="49"/>
  <c r="K39" i="49" s="1"/>
  <c r="H39" i="49"/>
  <c r="G39" i="49"/>
  <c r="N38" i="49"/>
  <c r="O38" i="49" s="1"/>
  <c r="L38" i="49"/>
  <c r="M38" i="49" s="1"/>
  <c r="J38" i="49"/>
  <c r="K38" i="49" s="1"/>
  <c r="H38" i="49"/>
  <c r="G38" i="49"/>
  <c r="N330" i="49"/>
  <c r="O330" i="49" s="1"/>
  <c r="L330" i="49"/>
  <c r="M330" i="49" s="1"/>
  <c r="J330" i="49"/>
  <c r="K330" i="49" s="1"/>
  <c r="H330" i="49"/>
  <c r="I330" i="49" s="1"/>
  <c r="G330" i="49"/>
  <c r="N37" i="49"/>
  <c r="O37" i="49" s="1"/>
  <c r="L37" i="49"/>
  <c r="M37" i="49" s="1"/>
  <c r="J37" i="49"/>
  <c r="K37" i="49" s="1"/>
  <c r="H37" i="49"/>
  <c r="I37" i="49" s="1"/>
  <c r="G37" i="49"/>
  <c r="N36" i="49"/>
  <c r="O36" i="49" s="1"/>
  <c r="L36" i="49"/>
  <c r="M36" i="49" s="1"/>
  <c r="J36" i="49"/>
  <c r="K36" i="49" s="1"/>
  <c r="H36" i="49"/>
  <c r="I36" i="49" s="1"/>
  <c r="G36" i="49"/>
  <c r="N35" i="49"/>
  <c r="O35" i="49" s="1"/>
  <c r="L35" i="49"/>
  <c r="M35" i="49" s="1"/>
  <c r="J35" i="49"/>
  <c r="K35" i="49" s="1"/>
  <c r="H35" i="49"/>
  <c r="I35" i="49" s="1"/>
  <c r="G35" i="49"/>
  <c r="N34" i="49"/>
  <c r="O34" i="49" s="1"/>
  <c r="L34" i="49"/>
  <c r="M34" i="49" s="1"/>
  <c r="J34" i="49"/>
  <c r="K34" i="49" s="1"/>
  <c r="H34" i="49"/>
  <c r="I34" i="49" s="1"/>
  <c r="G34" i="49"/>
  <c r="N33" i="49"/>
  <c r="O33" i="49" s="1"/>
  <c r="L33" i="49"/>
  <c r="M33" i="49" s="1"/>
  <c r="J33" i="49"/>
  <c r="K33" i="49" s="1"/>
  <c r="H33" i="49"/>
  <c r="I33" i="49" s="1"/>
  <c r="G33" i="49"/>
  <c r="N32" i="49"/>
  <c r="O32" i="49" s="1"/>
  <c r="L32" i="49"/>
  <c r="M32" i="49" s="1"/>
  <c r="J32" i="49"/>
  <c r="K32" i="49" s="1"/>
  <c r="H32" i="49"/>
  <c r="I32" i="49" s="1"/>
  <c r="G32" i="49"/>
  <c r="N31" i="49"/>
  <c r="O31" i="49" s="1"/>
  <c r="L31" i="49"/>
  <c r="M31" i="49" s="1"/>
  <c r="J31" i="49"/>
  <c r="K31" i="49" s="1"/>
  <c r="H31" i="49"/>
  <c r="I31" i="49" s="1"/>
  <c r="G31" i="49"/>
  <c r="N30" i="49"/>
  <c r="O30" i="49" s="1"/>
  <c r="L30" i="49"/>
  <c r="M30" i="49" s="1"/>
  <c r="J30" i="49"/>
  <c r="K30" i="49" s="1"/>
  <c r="H30" i="49"/>
  <c r="I30" i="49" s="1"/>
  <c r="G30" i="49"/>
  <c r="N29" i="49"/>
  <c r="O29" i="49" s="1"/>
  <c r="L29" i="49"/>
  <c r="M29" i="49" s="1"/>
  <c r="J29" i="49"/>
  <c r="K29" i="49" s="1"/>
  <c r="H29" i="49"/>
  <c r="I29" i="49" s="1"/>
  <c r="G29" i="49"/>
  <c r="N28" i="49"/>
  <c r="O28" i="49" s="1"/>
  <c r="L28" i="49"/>
  <c r="M28" i="49" s="1"/>
  <c r="J28" i="49"/>
  <c r="K28" i="49" s="1"/>
  <c r="H28" i="49"/>
  <c r="G28" i="49"/>
  <c r="N27" i="49"/>
  <c r="O27" i="49" s="1"/>
  <c r="L27" i="49"/>
  <c r="M27" i="49" s="1"/>
  <c r="J27" i="49"/>
  <c r="K27" i="49" s="1"/>
  <c r="H27" i="49"/>
  <c r="I27" i="49" s="1"/>
  <c r="G27" i="49"/>
  <c r="N26" i="49"/>
  <c r="O26" i="49" s="1"/>
  <c r="L26" i="49"/>
  <c r="M26" i="49" s="1"/>
  <c r="J26" i="49"/>
  <c r="K26" i="49" s="1"/>
  <c r="H26" i="49"/>
  <c r="I26" i="49" s="1"/>
  <c r="G26" i="49"/>
  <c r="N25" i="49"/>
  <c r="O25" i="49" s="1"/>
  <c r="L25" i="49"/>
  <c r="M25" i="49" s="1"/>
  <c r="J25" i="49"/>
  <c r="K25" i="49" s="1"/>
  <c r="H25" i="49"/>
  <c r="G25" i="49"/>
  <c r="N24" i="49"/>
  <c r="O24" i="49" s="1"/>
  <c r="L24" i="49"/>
  <c r="M24" i="49" s="1"/>
  <c r="J24" i="49"/>
  <c r="K24" i="49" s="1"/>
  <c r="H24" i="49"/>
  <c r="I24" i="49" s="1"/>
  <c r="G24" i="49"/>
  <c r="N23" i="49"/>
  <c r="O23" i="49" s="1"/>
  <c r="L23" i="49"/>
  <c r="M23" i="49" s="1"/>
  <c r="J23" i="49"/>
  <c r="K23" i="49" s="1"/>
  <c r="H23" i="49"/>
  <c r="G23" i="49"/>
  <c r="N22" i="49"/>
  <c r="O22" i="49" s="1"/>
  <c r="L22" i="49"/>
  <c r="M22" i="49" s="1"/>
  <c r="J22" i="49"/>
  <c r="K22" i="49" s="1"/>
  <c r="H22" i="49"/>
  <c r="I22" i="49" s="1"/>
  <c r="G22" i="49"/>
  <c r="N21" i="49"/>
  <c r="O21" i="49" s="1"/>
  <c r="L21" i="49"/>
  <c r="M21" i="49" s="1"/>
  <c r="J21" i="49"/>
  <c r="K21" i="49" s="1"/>
  <c r="H21" i="49"/>
  <c r="G21" i="49"/>
  <c r="N20" i="49"/>
  <c r="O20" i="49" s="1"/>
  <c r="L20" i="49"/>
  <c r="M20" i="49" s="1"/>
  <c r="J20" i="49"/>
  <c r="K20" i="49" s="1"/>
  <c r="H20" i="49"/>
  <c r="G20" i="49"/>
  <c r="N19" i="49"/>
  <c r="O19" i="49" s="1"/>
  <c r="L19" i="49"/>
  <c r="M19" i="49" s="1"/>
  <c r="J19" i="49"/>
  <c r="K19" i="49" s="1"/>
  <c r="H19" i="49"/>
  <c r="I19" i="49" s="1"/>
  <c r="G19" i="49"/>
  <c r="N18" i="49"/>
  <c r="O18" i="49" s="1"/>
  <c r="L18" i="49"/>
  <c r="M18" i="49" s="1"/>
  <c r="J18" i="49"/>
  <c r="K18" i="49" s="1"/>
  <c r="H18" i="49"/>
  <c r="I18" i="49" s="1"/>
  <c r="G18" i="49"/>
  <c r="N17" i="49"/>
  <c r="O17" i="49" s="1"/>
  <c r="L17" i="49"/>
  <c r="M17" i="49" s="1"/>
  <c r="J17" i="49"/>
  <c r="K17" i="49" s="1"/>
  <c r="H17" i="49"/>
  <c r="I17" i="49" s="1"/>
  <c r="G17" i="49"/>
  <c r="N16" i="49"/>
  <c r="O16" i="49" s="1"/>
  <c r="L16" i="49"/>
  <c r="M16" i="49" s="1"/>
  <c r="J16" i="49"/>
  <c r="K16" i="49" s="1"/>
  <c r="H16" i="49"/>
  <c r="G16" i="49"/>
  <c r="N15" i="49"/>
  <c r="O15" i="49" s="1"/>
  <c r="L15" i="49"/>
  <c r="M15" i="49" s="1"/>
  <c r="J15" i="49"/>
  <c r="K15" i="49" s="1"/>
  <c r="H15" i="49"/>
  <c r="I15" i="49" s="1"/>
  <c r="G15" i="49"/>
  <c r="N14" i="49"/>
  <c r="O14" i="49" s="1"/>
  <c r="L14" i="49"/>
  <c r="M14" i="49" s="1"/>
  <c r="J14" i="49"/>
  <c r="K14" i="49" s="1"/>
  <c r="H14" i="49"/>
  <c r="G14" i="49"/>
  <c r="N13" i="49"/>
  <c r="O13" i="49" s="1"/>
  <c r="L13" i="49"/>
  <c r="M13" i="49" s="1"/>
  <c r="J13" i="49"/>
  <c r="K13" i="49" s="1"/>
  <c r="H13" i="49"/>
  <c r="I13" i="49" s="1"/>
  <c r="G13" i="49"/>
  <c r="N12" i="49"/>
  <c r="O12" i="49" s="1"/>
  <c r="L12" i="49"/>
  <c r="M12" i="49" s="1"/>
  <c r="J12" i="49"/>
  <c r="K12" i="49" s="1"/>
  <c r="H12" i="49"/>
  <c r="G12" i="49"/>
  <c r="N11" i="49"/>
  <c r="O11" i="49" s="1"/>
  <c r="L11" i="49"/>
  <c r="M11" i="49" s="1"/>
  <c r="J11" i="49"/>
  <c r="K11" i="49" s="1"/>
  <c r="H11" i="49"/>
  <c r="G11" i="49"/>
  <c r="N10" i="49"/>
  <c r="O10" i="49" s="1"/>
  <c r="L10" i="49"/>
  <c r="M10" i="49" s="1"/>
  <c r="J10" i="49"/>
  <c r="K10" i="49" s="1"/>
  <c r="H10" i="49"/>
  <c r="I10" i="49" s="1"/>
  <c r="G10" i="49"/>
  <c r="A10" i="49"/>
  <c r="A11" i="49" s="1"/>
  <c r="A12" i="49" s="1"/>
  <c r="A13" i="49" s="1"/>
  <c r="A14" i="49" s="1"/>
  <c r="A15" i="49" s="1"/>
  <c r="A16" i="49" s="1"/>
  <c r="A17" i="49" s="1"/>
  <c r="A18" i="49" s="1"/>
  <c r="A19" i="49" s="1"/>
  <c r="A20" i="49" s="1"/>
  <c r="A21" i="49" s="1"/>
  <c r="A22" i="49" s="1"/>
  <c r="A23" i="49" s="1"/>
  <c r="A24" i="49" s="1"/>
  <c r="A25" i="49" s="1"/>
  <c r="A26" i="49" s="1"/>
  <c r="A27" i="49" s="1"/>
  <c r="A28" i="49" s="1"/>
  <c r="A29" i="49" s="1"/>
  <c r="A30" i="49" s="1"/>
  <c r="A31" i="49" s="1"/>
  <c r="A32" i="49" s="1"/>
  <c r="A33" i="49" s="1"/>
  <c r="A34" i="49" s="1"/>
  <c r="A35" i="49" s="1"/>
  <c r="A36" i="49" s="1"/>
  <c r="A37" i="49" s="1"/>
  <c r="A38" i="49" s="1"/>
  <c r="A39" i="49" s="1"/>
  <c r="A40" i="49" s="1"/>
  <c r="A41" i="49" s="1"/>
  <c r="A42" i="49" s="1"/>
  <c r="A43" i="49" s="1"/>
  <c r="A44" i="49" s="1"/>
  <c r="A45" i="49" s="1"/>
  <c r="A46" i="49" s="1"/>
  <c r="A47" i="49" s="1"/>
  <c r="A48" i="49" s="1"/>
  <c r="A49" i="49" s="1"/>
  <c r="A50" i="49" s="1"/>
  <c r="A51" i="49" s="1"/>
  <c r="A52" i="49" s="1"/>
  <c r="A53" i="49" s="1"/>
  <c r="A54" i="49" s="1"/>
  <c r="A55" i="49" s="1"/>
  <c r="A56" i="49" s="1"/>
  <c r="A57" i="49" s="1"/>
  <c r="A58" i="49" s="1"/>
  <c r="A59" i="49" s="1"/>
  <c r="A60" i="49" s="1"/>
  <c r="A61" i="49" s="1"/>
  <c r="A62" i="49" s="1"/>
  <c r="A63" i="49" s="1"/>
  <c r="A64" i="49" s="1"/>
  <c r="A65" i="49" s="1"/>
  <c r="A66" i="49" s="1"/>
  <c r="A67" i="49" s="1"/>
  <c r="A68" i="49" s="1"/>
  <c r="A69" i="49" s="1"/>
  <c r="A70" i="49" s="1"/>
  <c r="A71" i="49" s="1"/>
  <c r="A72" i="49" s="1"/>
  <c r="A73" i="49" s="1"/>
  <c r="A74" i="49" s="1"/>
  <c r="A75" i="49" s="1"/>
  <c r="A76" i="49" s="1"/>
  <c r="A77" i="49" s="1"/>
  <c r="A78" i="49" s="1"/>
  <c r="A79" i="49" s="1"/>
  <c r="A80" i="49" s="1"/>
  <c r="A81" i="49" s="1"/>
  <c r="A82" i="49" s="1"/>
  <c r="A83" i="49" s="1"/>
  <c r="A84" i="49" s="1"/>
  <c r="A85" i="49" s="1"/>
  <c r="A86" i="49" s="1"/>
  <c r="A87" i="49" s="1"/>
  <c r="A88" i="49" s="1"/>
  <c r="A89" i="49" s="1"/>
  <c r="A90" i="49" s="1"/>
  <c r="A91" i="49" s="1"/>
  <c r="A92" i="49" s="1"/>
  <c r="A93" i="49" s="1"/>
  <c r="A94" i="49" s="1"/>
  <c r="A95" i="49" s="1"/>
  <c r="A96" i="49" s="1"/>
  <c r="A97" i="49" s="1"/>
  <c r="A98" i="49" s="1"/>
  <c r="A99" i="49" s="1"/>
  <c r="A100" i="49" s="1"/>
  <c r="A101" i="49" s="1"/>
  <c r="A102" i="49" s="1"/>
  <c r="A103" i="49" s="1"/>
  <c r="A104" i="49" s="1"/>
  <c r="A105" i="49" s="1"/>
  <c r="A106" i="49" s="1"/>
  <c r="A107" i="49" s="1"/>
  <c r="A108" i="49" s="1"/>
  <c r="A109" i="49" s="1"/>
  <c r="A110" i="49" s="1"/>
  <c r="A111" i="49" s="1"/>
  <c r="A112" i="49" s="1"/>
  <c r="A113" i="49" s="1"/>
  <c r="A114" i="49" s="1"/>
  <c r="A115" i="49" s="1"/>
  <c r="A116" i="49" s="1"/>
  <c r="A117" i="49" s="1"/>
  <c r="A118" i="49" s="1"/>
  <c r="A119" i="49" s="1"/>
  <c r="N9" i="49"/>
  <c r="O9" i="49" s="1"/>
  <c r="L9" i="49"/>
  <c r="M9" i="49" s="1"/>
  <c r="J9" i="49"/>
  <c r="K9" i="49" s="1"/>
  <c r="H9" i="49"/>
  <c r="I9" i="49" s="1"/>
  <c r="G9" i="49"/>
  <c r="O112" i="43" l="1"/>
  <c r="AJ321" i="54"/>
  <c r="O303" i="43"/>
  <c r="O315" i="43"/>
  <c r="O32" i="43"/>
  <c r="O190" i="43"/>
  <c r="O89" i="43"/>
  <c r="O331" i="43"/>
  <c r="O138" i="43"/>
  <c r="O132" i="43"/>
  <c r="O33" i="43"/>
  <c r="O221" i="43"/>
  <c r="O23" i="43"/>
  <c r="A120" i="49"/>
  <c r="A121" i="49" s="1"/>
  <c r="A122" i="49" s="1"/>
  <c r="A123" i="49" s="1"/>
  <c r="A124" i="49" s="1"/>
  <c r="A125" i="49" s="1"/>
  <c r="A126" i="49" s="1"/>
  <c r="A127" i="49" s="1"/>
  <c r="A128" i="49" s="1"/>
  <c r="A129" i="49" s="1"/>
  <c r="A130" i="49" s="1"/>
  <c r="A131" i="49" s="1"/>
  <c r="A132" i="49" s="1"/>
  <c r="A133" i="49" s="1"/>
  <c r="A134" i="49" s="1"/>
  <c r="A135" i="49" s="1"/>
  <c r="A136" i="49" s="1"/>
  <c r="A137" i="49" s="1"/>
  <c r="A138" i="49" s="1"/>
  <c r="A139" i="49" s="1"/>
  <c r="A140" i="49" s="1"/>
  <c r="A141" i="49" s="1"/>
  <c r="A142" i="49" s="1"/>
  <c r="A143" i="49" s="1"/>
  <c r="A144" i="49" s="1"/>
  <c r="A145" i="49" s="1"/>
  <c r="A146" i="49" s="1"/>
  <c r="A147" i="49" s="1"/>
  <c r="A148" i="49" s="1"/>
  <c r="A149" i="49" s="1"/>
  <c r="A150" i="49" s="1"/>
  <c r="A151" i="49" s="1"/>
  <c r="A152" i="49" s="1"/>
  <c r="A153" i="49" s="1"/>
  <c r="A154" i="49" s="1"/>
  <c r="A155" i="49" s="1"/>
  <c r="A156" i="49" s="1"/>
  <c r="A157" i="49" s="1"/>
  <c r="A158" i="49" s="1"/>
  <c r="A159" i="49" s="1"/>
  <c r="A160" i="49" s="1"/>
  <c r="A161" i="49" s="1"/>
  <c r="A162" i="49" s="1"/>
  <c r="A163" i="49" s="1"/>
  <c r="A164" i="49" s="1"/>
  <c r="A165" i="49" s="1"/>
  <c r="A166" i="49" s="1"/>
  <c r="A167" i="49" s="1"/>
  <c r="A168" i="49" s="1"/>
  <c r="A169" i="49" s="1"/>
  <c r="A170" i="49" s="1"/>
  <c r="A171" i="49" s="1"/>
  <c r="A172" i="49" s="1"/>
  <c r="A173" i="49" s="1"/>
  <c r="A174" i="49" s="1"/>
  <c r="A175" i="49" s="1"/>
  <c r="A176" i="49" s="1"/>
  <c r="A177" i="49" s="1"/>
  <c r="A178" i="49" s="1"/>
  <c r="A179" i="49" s="1"/>
  <c r="A180" i="49" s="1"/>
  <c r="A181" i="49" s="1"/>
  <c r="A182" i="49" s="1"/>
  <c r="A183" i="49" s="1"/>
  <c r="A184" i="49" s="1"/>
  <c r="A185" i="49" s="1"/>
  <c r="A186" i="49" s="1"/>
  <c r="A187" i="49" s="1"/>
  <c r="A188" i="49" s="1"/>
  <c r="A189" i="49" s="1"/>
  <c r="A190" i="49" s="1"/>
  <c r="A191" i="49" s="1"/>
  <c r="A192" i="49" s="1"/>
  <c r="A193" i="49" s="1"/>
  <c r="A194" i="49" s="1"/>
  <c r="A195" i="49" s="1"/>
  <c r="A196" i="49" s="1"/>
  <c r="A197" i="49" s="1"/>
  <c r="A198" i="49" s="1"/>
  <c r="A199" i="49" s="1"/>
  <c r="A200" i="49" s="1"/>
  <c r="A201" i="49" s="1"/>
  <c r="A202" i="49" s="1"/>
  <c r="A203" i="49" s="1"/>
  <c r="A204" i="49" s="1"/>
  <c r="A205" i="49" s="1"/>
  <c r="A206" i="49" s="1"/>
  <c r="A207" i="49" s="1"/>
  <c r="A208" i="49" s="1"/>
  <c r="A209" i="49" s="1"/>
  <c r="A210" i="49" s="1"/>
  <c r="A211" i="49" s="1"/>
  <c r="A212" i="49" s="1"/>
  <c r="A213" i="49" s="1"/>
  <c r="A214" i="49" s="1"/>
  <c r="A215" i="49" s="1"/>
  <c r="A216" i="49" s="1"/>
  <c r="A217" i="49" s="1"/>
  <c r="A218" i="49" s="1"/>
  <c r="A219" i="49" s="1"/>
  <c r="A220" i="49" s="1"/>
  <c r="A221" i="49" s="1"/>
  <c r="A222" i="49" s="1"/>
  <c r="A223" i="49" s="1"/>
  <c r="A224" i="49" s="1"/>
  <c r="A225" i="49" s="1"/>
  <c r="A226" i="49" s="1"/>
  <c r="A227" i="49" s="1"/>
  <c r="A228" i="49" s="1"/>
  <c r="A229" i="49" s="1"/>
  <c r="A230" i="49" s="1"/>
  <c r="A231" i="49" s="1"/>
  <c r="A232" i="49" s="1"/>
  <c r="A233" i="49" s="1"/>
  <c r="A234" i="49" s="1"/>
  <c r="A235" i="49" s="1"/>
  <c r="A236" i="49" s="1"/>
  <c r="A237" i="49" s="1"/>
  <c r="A238" i="49" s="1"/>
  <c r="A239" i="49" s="1"/>
  <c r="A240" i="49" s="1"/>
  <c r="A241" i="49" s="1"/>
  <c r="A242" i="49" s="1"/>
  <c r="A243" i="49" s="1"/>
  <c r="A244" i="49" s="1"/>
  <c r="A245" i="49" s="1"/>
  <c r="A246" i="49" s="1"/>
  <c r="A247" i="49" s="1"/>
  <c r="A248" i="49" s="1"/>
  <c r="A249" i="49" s="1"/>
  <c r="A250" i="49" s="1"/>
  <c r="A251" i="49" s="1"/>
  <c r="A252" i="49" s="1"/>
  <c r="A253" i="49" s="1"/>
  <c r="A254" i="49" s="1"/>
  <c r="A255" i="49" s="1"/>
  <c r="A256" i="49" s="1"/>
  <c r="A257" i="49" s="1"/>
  <c r="A258" i="49" s="1"/>
  <c r="A259" i="49" s="1"/>
  <c r="A260" i="49" s="1"/>
  <c r="A261" i="49" s="1"/>
  <c r="A262" i="49" s="1"/>
  <c r="A263" i="49" s="1"/>
  <c r="A264" i="49" s="1"/>
  <c r="A265" i="49" s="1"/>
  <c r="A266" i="49" s="1"/>
  <c r="A267" i="49" s="1"/>
  <c r="A268" i="49" s="1"/>
  <c r="A269" i="49" s="1"/>
  <c r="A270" i="49" s="1"/>
  <c r="A271" i="49" s="1"/>
  <c r="A272" i="49" s="1"/>
  <c r="A273" i="49" s="1"/>
  <c r="A274" i="49" s="1"/>
  <c r="A275" i="49" s="1"/>
  <c r="A276" i="49" s="1"/>
  <c r="A277" i="49" s="1"/>
  <c r="A278" i="49" s="1"/>
  <c r="A279" i="49" s="1"/>
  <c r="A280" i="49" s="1"/>
  <c r="A281" i="49" s="1"/>
  <c r="A282" i="49" s="1"/>
  <c r="A283" i="49" s="1"/>
  <c r="A284" i="49" s="1"/>
  <c r="A285" i="49" s="1"/>
  <c r="A286" i="49" s="1"/>
  <c r="A287" i="49" s="1"/>
  <c r="A288" i="49" s="1"/>
  <c r="A289" i="49" s="1"/>
  <c r="A290" i="49" s="1"/>
  <c r="A291" i="49" s="1"/>
  <c r="A292" i="49" s="1"/>
  <c r="A293" i="49" s="1"/>
  <c r="A294" i="49" s="1"/>
  <c r="A295" i="49" s="1"/>
  <c r="A296" i="49" s="1"/>
  <c r="A297" i="49" s="1"/>
  <c r="A298" i="49" s="1"/>
  <c r="A299" i="49" s="1"/>
  <c r="A300" i="49" s="1"/>
  <c r="A301" i="49" s="1"/>
  <c r="A302" i="49" s="1"/>
  <c r="A303" i="49" s="1"/>
  <c r="A304" i="49" s="1"/>
  <c r="A305" i="49" s="1"/>
  <c r="A306" i="49" s="1"/>
  <c r="A307" i="49" s="1"/>
  <c r="A308" i="49" s="1"/>
  <c r="A309" i="49" s="1"/>
  <c r="A310" i="49" s="1"/>
  <c r="A311" i="49" s="1"/>
  <c r="A312" i="49" s="1"/>
  <c r="A313" i="49" s="1"/>
  <c r="A314" i="49" s="1"/>
  <c r="A315" i="49" s="1"/>
  <c r="A316" i="49" s="1"/>
  <c r="A317" i="49" s="1"/>
  <c r="A318" i="49" s="1"/>
  <c r="A319" i="49" s="1"/>
  <c r="A320" i="49" s="1"/>
  <c r="A321" i="49" s="1"/>
  <c r="A322" i="49" s="1"/>
  <c r="A323" i="49" s="1"/>
  <c r="A324" i="49" s="1"/>
  <c r="A325" i="49" s="1"/>
  <c r="A326" i="49" s="1"/>
  <c r="A327" i="49" s="1"/>
  <c r="P118" i="49"/>
  <c r="A330" i="49"/>
  <c r="A331" i="49" s="1"/>
  <c r="Q282" i="49"/>
  <c r="Q89" i="49"/>
  <c r="P177" i="49"/>
  <c r="P227" i="49"/>
  <c r="P10" i="49"/>
  <c r="P13" i="49"/>
  <c r="P42" i="49"/>
  <c r="Q44" i="49"/>
  <c r="I173" i="49"/>
  <c r="P173" i="49" s="1"/>
  <c r="I186" i="49"/>
  <c r="P186" i="49" s="1"/>
  <c r="Q37" i="49"/>
  <c r="P172" i="49"/>
  <c r="P197" i="49"/>
  <c r="Q113" i="49"/>
  <c r="Q174" i="49"/>
  <c r="P195" i="49"/>
  <c r="P220" i="49"/>
  <c r="P226" i="49"/>
  <c r="P231" i="49"/>
  <c r="Q266" i="49"/>
  <c r="P273" i="49"/>
  <c r="P315" i="49"/>
  <c r="P132" i="49"/>
  <c r="Q31" i="49"/>
  <c r="P119" i="49"/>
  <c r="P180" i="49"/>
  <c r="P283" i="49"/>
  <c r="P285" i="49"/>
  <c r="P306" i="49"/>
  <c r="Q98" i="49"/>
  <c r="P112" i="49"/>
  <c r="P77" i="49"/>
  <c r="I110" i="49"/>
  <c r="P110" i="49" s="1"/>
  <c r="I11" i="49"/>
  <c r="P15" i="49"/>
  <c r="P22" i="49"/>
  <c r="P53" i="49"/>
  <c r="P64" i="49"/>
  <c r="P74" i="49"/>
  <c r="P199" i="49"/>
  <c r="Q203" i="49"/>
  <c r="I38" i="49"/>
  <c r="I102" i="49"/>
  <c r="Q102" i="49" s="1"/>
  <c r="Q153" i="49"/>
  <c r="P17" i="49"/>
  <c r="P24" i="49"/>
  <c r="P26" i="49"/>
  <c r="P40" i="49"/>
  <c r="P108" i="49"/>
  <c r="Q111" i="49"/>
  <c r="I179" i="49"/>
  <c r="P123" i="49"/>
  <c r="Q128" i="49"/>
  <c r="Q142" i="49"/>
  <c r="P143" i="49"/>
  <c r="Q161" i="49"/>
  <c r="P169" i="49"/>
  <c r="Q178" i="49"/>
  <c r="P181" i="49"/>
  <c r="K223" i="49"/>
  <c r="Q239" i="49"/>
  <c r="Q249" i="49"/>
  <c r="Q151" i="49"/>
  <c r="Q168" i="49"/>
  <c r="P184" i="49"/>
  <c r="Q299" i="49"/>
  <c r="Q322" i="49"/>
  <c r="P30" i="49"/>
  <c r="P69" i="49"/>
  <c r="P75" i="49"/>
  <c r="P78" i="49"/>
  <c r="I104" i="49"/>
  <c r="Q104" i="49" s="1"/>
  <c r="I126" i="49"/>
  <c r="P126" i="49" s="1"/>
  <c r="P141" i="49"/>
  <c r="P149" i="49"/>
  <c r="Q150" i="49"/>
  <c r="Q232" i="49"/>
  <c r="Q279" i="49"/>
  <c r="P282" i="49"/>
  <c r="Q306" i="49"/>
  <c r="Q160" i="49"/>
  <c r="Q172" i="49"/>
  <c r="P206" i="49"/>
  <c r="P218" i="49"/>
  <c r="I225" i="49"/>
  <c r="Q225" i="49" s="1"/>
  <c r="P255" i="49"/>
  <c r="I258" i="49"/>
  <c r="P304" i="49"/>
  <c r="Q154" i="49"/>
  <c r="P188" i="49"/>
  <c r="P201" i="49"/>
  <c r="P228" i="49"/>
  <c r="P291" i="49"/>
  <c r="Q302" i="49"/>
  <c r="P232" i="49"/>
  <c r="P259" i="49"/>
  <c r="Q263" i="49"/>
  <c r="Q275" i="49"/>
  <c r="P303" i="49"/>
  <c r="P219" i="49"/>
  <c r="Q230" i="49"/>
  <c r="P233" i="49"/>
  <c r="P337" i="49"/>
  <c r="P242" i="49"/>
  <c r="P298" i="49"/>
  <c r="P326" i="49"/>
  <c r="P18" i="49"/>
  <c r="A332" i="49"/>
  <c r="A333" i="49" s="1"/>
  <c r="A334" i="49" s="1"/>
  <c r="Q9" i="49"/>
  <c r="Q19" i="49"/>
  <c r="P55" i="49"/>
  <c r="P71" i="49"/>
  <c r="I14" i="49"/>
  <c r="Q14" i="49" s="1"/>
  <c r="P19" i="49"/>
  <c r="Q10" i="49"/>
  <c r="Q34" i="49"/>
  <c r="J366" i="49"/>
  <c r="J361" i="49"/>
  <c r="J363" i="49"/>
  <c r="J360" i="49"/>
  <c r="J367" i="49"/>
  <c r="J365" i="49"/>
  <c r="J364" i="49"/>
  <c r="J362" i="49"/>
  <c r="J358" i="49"/>
  <c r="J359" i="49"/>
  <c r="N367" i="49"/>
  <c r="N365" i="49"/>
  <c r="N362" i="49"/>
  <c r="N359" i="49"/>
  <c r="N364" i="49"/>
  <c r="N358" i="49"/>
  <c r="N366" i="49"/>
  <c r="N363" i="49"/>
  <c r="N361" i="49"/>
  <c r="N360" i="49"/>
  <c r="I12" i="49"/>
  <c r="Q12" i="49" s="1"/>
  <c r="I16" i="49"/>
  <c r="Q16" i="49" s="1"/>
  <c r="Q18" i="49"/>
  <c r="P27" i="49"/>
  <c r="Q45" i="49"/>
  <c r="P45" i="49"/>
  <c r="Q57" i="49"/>
  <c r="K60" i="49"/>
  <c r="P61" i="49"/>
  <c r="Q93" i="49"/>
  <c r="P93" i="49"/>
  <c r="I20" i="49"/>
  <c r="I46" i="49"/>
  <c r="Q55" i="49"/>
  <c r="Q71" i="49"/>
  <c r="I86" i="49"/>
  <c r="P86" i="49" s="1"/>
  <c r="P9" i="49"/>
  <c r="Q29" i="49"/>
  <c r="Q40" i="49"/>
  <c r="Q47" i="49"/>
  <c r="P47" i="49"/>
  <c r="Q49" i="49"/>
  <c r="K52" i="49"/>
  <c r="Q65" i="49"/>
  <c r="K68" i="49"/>
  <c r="Q76" i="49"/>
  <c r="P76" i="49"/>
  <c r="Q140" i="49"/>
  <c r="P140" i="49"/>
  <c r="Q43" i="49"/>
  <c r="P43" i="49"/>
  <c r="I48" i="49"/>
  <c r="P36" i="49"/>
  <c r="P56" i="49"/>
  <c r="P63" i="49"/>
  <c r="Q63" i="49"/>
  <c r="P72" i="49"/>
  <c r="P38" i="49"/>
  <c r="P44" i="49"/>
  <c r="Q56" i="49"/>
  <c r="Q13" i="49"/>
  <c r="Q17" i="49"/>
  <c r="Q22" i="49"/>
  <c r="Q24" i="49"/>
  <c r="Q30" i="49"/>
  <c r="Q32" i="49"/>
  <c r="P32" i="49"/>
  <c r="Q33" i="49"/>
  <c r="P33" i="49"/>
  <c r="P34" i="49"/>
  <c r="Q35" i="49"/>
  <c r="Q36" i="49"/>
  <c r="I21" i="49"/>
  <c r="I23" i="49"/>
  <c r="Q23" i="49" s="1"/>
  <c r="I25" i="49"/>
  <c r="Q25" i="49" s="1"/>
  <c r="I28" i="49"/>
  <c r="Q28" i="49" s="1"/>
  <c r="P31" i="49"/>
  <c r="P37" i="49"/>
  <c r="P41" i="49"/>
  <c r="Q41" i="49"/>
  <c r="P49" i="49"/>
  <c r="Q50" i="49"/>
  <c r="P57" i="49"/>
  <c r="Q58" i="49"/>
  <c r="P65" i="49"/>
  <c r="Q66" i="49"/>
  <c r="I73" i="49"/>
  <c r="Q73" i="49" s="1"/>
  <c r="Q79" i="49"/>
  <c r="P79" i="49"/>
  <c r="Q82" i="49"/>
  <c r="I92" i="49"/>
  <c r="P92" i="49" s="1"/>
  <c r="Q95" i="49"/>
  <c r="Q108" i="49"/>
  <c r="P116" i="49"/>
  <c r="Q135" i="49"/>
  <c r="I139" i="49"/>
  <c r="P164" i="49"/>
  <c r="P29" i="49"/>
  <c r="P35" i="49"/>
  <c r="I54" i="49"/>
  <c r="Q64" i="49"/>
  <c r="I70" i="49"/>
  <c r="Q72" i="49"/>
  <c r="Q75" i="49"/>
  <c r="Q78" i="49"/>
  <c r="Q80" i="49"/>
  <c r="Q83" i="49"/>
  <c r="P83" i="49"/>
  <c r="P114" i="49"/>
  <c r="I122" i="49"/>
  <c r="P129" i="49"/>
  <c r="Q132" i="49"/>
  <c r="Q148" i="49"/>
  <c r="Q27" i="49"/>
  <c r="I62" i="49"/>
  <c r="Q15" i="49"/>
  <c r="Q26" i="49"/>
  <c r="Q38" i="49"/>
  <c r="R38" i="49" s="1"/>
  <c r="I39" i="49"/>
  <c r="Q51" i="49"/>
  <c r="P51" i="49"/>
  <c r="Q53" i="49"/>
  <c r="Q59" i="49"/>
  <c r="P59" i="49"/>
  <c r="Q61" i="49"/>
  <c r="R61" i="49" s="1"/>
  <c r="Q67" i="49"/>
  <c r="P67" i="49"/>
  <c r="Q69" i="49"/>
  <c r="Q74" i="49"/>
  <c r="Q77" i="49"/>
  <c r="Q87" i="49"/>
  <c r="Q112" i="49"/>
  <c r="Q123" i="49"/>
  <c r="P156" i="49"/>
  <c r="Q81" i="49"/>
  <c r="Q85" i="49"/>
  <c r="Q88" i="49"/>
  <c r="Q91" i="49"/>
  <c r="P91" i="49"/>
  <c r="P95" i="49"/>
  <c r="Q97" i="49"/>
  <c r="Q101" i="49"/>
  <c r="Q105" i="49"/>
  <c r="Q106" i="49"/>
  <c r="P106" i="49"/>
  <c r="Q107" i="49"/>
  <c r="P111" i="49"/>
  <c r="Q117" i="49"/>
  <c r="P117" i="49"/>
  <c r="Q120" i="49"/>
  <c r="P120" i="49"/>
  <c r="Q121" i="49"/>
  <c r="Q127" i="49"/>
  <c r="Q130" i="49"/>
  <c r="P130" i="49"/>
  <c r="Q131" i="49"/>
  <c r="Q136" i="49"/>
  <c r="Q137" i="49"/>
  <c r="P137" i="49"/>
  <c r="Q138" i="49"/>
  <c r="Q145" i="49"/>
  <c r="Q147" i="49"/>
  <c r="Q158" i="49"/>
  <c r="P167" i="49"/>
  <c r="Q167" i="49"/>
  <c r="P216" i="49"/>
  <c r="Q216" i="49"/>
  <c r="I234" i="49"/>
  <c r="P240" i="49"/>
  <c r="Q240" i="49"/>
  <c r="Q194" i="49"/>
  <c r="P194" i="49"/>
  <c r="P90" i="49"/>
  <c r="Q90" i="49"/>
  <c r="Q96" i="49"/>
  <c r="P99" i="49"/>
  <c r="Q103" i="49"/>
  <c r="Q114" i="49"/>
  <c r="P115" i="49"/>
  <c r="Q116" i="49"/>
  <c r="Q119" i="49"/>
  <c r="Q124" i="49"/>
  <c r="P124" i="49"/>
  <c r="Q125" i="49"/>
  <c r="Q129" i="49"/>
  <c r="Q133" i="49"/>
  <c r="P133" i="49"/>
  <c r="Q134" i="49"/>
  <c r="P135" i="49"/>
  <c r="Q141" i="49"/>
  <c r="Q143" i="49"/>
  <c r="R143" i="49" s="1"/>
  <c r="Q146" i="49"/>
  <c r="Q149" i="49"/>
  <c r="P171" i="49"/>
  <c r="Q171" i="49"/>
  <c r="I192" i="49"/>
  <c r="Q311" i="49"/>
  <c r="H363" i="49"/>
  <c r="H360" i="49"/>
  <c r="H367" i="49"/>
  <c r="H365" i="49"/>
  <c r="H362" i="49"/>
  <c r="H359" i="49"/>
  <c r="H366" i="49"/>
  <c r="H361" i="49"/>
  <c r="H358" i="49"/>
  <c r="H364" i="49"/>
  <c r="L364" i="49"/>
  <c r="L358" i="49"/>
  <c r="L366" i="49"/>
  <c r="L361" i="49"/>
  <c r="L367" i="49"/>
  <c r="L365" i="49"/>
  <c r="L362" i="49"/>
  <c r="L359" i="49"/>
  <c r="L360" i="49"/>
  <c r="L363" i="49"/>
  <c r="Q42" i="49"/>
  <c r="P50" i="49"/>
  <c r="P58" i="49"/>
  <c r="P66" i="49"/>
  <c r="P81" i="49"/>
  <c r="Q84" i="49"/>
  <c r="P84" i="49"/>
  <c r="P85" i="49"/>
  <c r="P88" i="49"/>
  <c r="Q94" i="49"/>
  <c r="P97" i="49"/>
  <c r="Q99" i="49"/>
  <c r="Q100" i="49"/>
  <c r="P100" i="49"/>
  <c r="P101" i="49"/>
  <c r="P105" i="49"/>
  <c r="Q109" i="49"/>
  <c r="Q115" i="49"/>
  <c r="P127" i="49"/>
  <c r="P136" i="49"/>
  <c r="Q144" i="49"/>
  <c r="P145" i="49"/>
  <c r="P147" i="49"/>
  <c r="Q152" i="49"/>
  <c r="I159" i="49"/>
  <c r="P159" i="49" s="1"/>
  <c r="Q162" i="49"/>
  <c r="P162" i="49"/>
  <c r="P165" i="49"/>
  <c r="I166" i="49"/>
  <c r="Q180" i="49"/>
  <c r="P144" i="49"/>
  <c r="P148" i="49"/>
  <c r="P153" i="49"/>
  <c r="P155" i="49"/>
  <c r="Q155" i="49"/>
  <c r="P158" i="49"/>
  <c r="Q163" i="49"/>
  <c r="I187" i="49"/>
  <c r="P187" i="49" s="1"/>
  <c r="I189" i="49"/>
  <c r="Q222" i="49"/>
  <c r="Q252" i="49"/>
  <c r="P252" i="49"/>
  <c r="M276" i="49"/>
  <c r="P293" i="49"/>
  <c r="Q293" i="49"/>
  <c r="P80" i="49"/>
  <c r="P82" i="49"/>
  <c r="P87" i="49"/>
  <c r="P89" i="49"/>
  <c r="P94" i="49"/>
  <c r="P96" i="49"/>
  <c r="P98" i="49"/>
  <c r="P103" i="49"/>
  <c r="P107" i="49"/>
  <c r="P109" i="49"/>
  <c r="P113" i="49"/>
  <c r="P121" i="49"/>
  <c r="P125" i="49"/>
  <c r="P128" i="49"/>
  <c r="P131" i="49"/>
  <c r="P134" i="49"/>
  <c r="P138" i="49"/>
  <c r="P142" i="49"/>
  <c r="P146" i="49"/>
  <c r="P150" i="49"/>
  <c r="P151" i="49"/>
  <c r="P152" i="49"/>
  <c r="P154" i="49"/>
  <c r="Q156" i="49"/>
  <c r="P163" i="49"/>
  <c r="Q164" i="49"/>
  <c r="P168" i="49"/>
  <c r="I170" i="49"/>
  <c r="Q177" i="49"/>
  <c r="P191" i="49"/>
  <c r="I236" i="49"/>
  <c r="Q290" i="49"/>
  <c r="I157" i="49"/>
  <c r="Q157" i="49" s="1"/>
  <c r="P160" i="49"/>
  <c r="P161" i="49"/>
  <c r="Q165" i="49"/>
  <c r="P175" i="49"/>
  <c r="Q176" i="49"/>
  <c r="Q183" i="49"/>
  <c r="K193" i="49"/>
  <c r="P264" i="49"/>
  <c r="Q196" i="49"/>
  <c r="Q198" i="49"/>
  <c r="Q200" i="49"/>
  <c r="Q202" i="49"/>
  <c r="Q207" i="49"/>
  <c r="P207" i="49"/>
  <c r="Q212" i="49"/>
  <c r="Q213" i="49"/>
  <c r="Q218" i="49"/>
  <c r="Q226" i="49"/>
  <c r="Q237" i="49"/>
  <c r="P237" i="49"/>
  <c r="I260" i="49"/>
  <c r="Q260" i="49" s="1"/>
  <c r="P182" i="49"/>
  <c r="P183" i="49"/>
  <c r="P185" i="49"/>
  <c r="Q190" i="49"/>
  <c r="Q195" i="49"/>
  <c r="P196" i="49"/>
  <c r="Q197" i="49"/>
  <c r="P198" i="49"/>
  <c r="Q199" i="49"/>
  <c r="P200" i="49"/>
  <c r="Q201" i="49"/>
  <c r="P202" i="49"/>
  <c r="K208" i="49"/>
  <c r="P213" i="49"/>
  <c r="I215" i="49"/>
  <c r="P215" i="49" s="1"/>
  <c r="Q217" i="49"/>
  <c r="P217" i="49"/>
  <c r="Q243" i="49"/>
  <c r="I248" i="49"/>
  <c r="I250" i="49"/>
  <c r="P251" i="49"/>
  <c r="P274" i="49"/>
  <c r="Q169" i="49"/>
  <c r="P174" i="49"/>
  <c r="Q175" i="49"/>
  <c r="P176" i="49"/>
  <c r="P178" i="49"/>
  <c r="Q181" i="49"/>
  <c r="Q182" i="49"/>
  <c r="Q184" i="49"/>
  <c r="Q185" i="49"/>
  <c r="Q205" i="49"/>
  <c r="Q206" i="49"/>
  <c r="Q210" i="49"/>
  <c r="Q211" i="49"/>
  <c r="P212" i="49"/>
  <c r="Q219" i="49"/>
  <c r="Q220" i="49"/>
  <c r="Q224" i="49"/>
  <c r="Q227" i="49"/>
  <c r="Q228" i="49"/>
  <c r="Q235" i="49"/>
  <c r="P235" i="49"/>
  <c r="P238" i="49"/>
  <c r="Q241" i="49"/>
  <c r="Q242" i="49"/>
  <c r="Q244" i="49"/>
  <c r="Q255" i="49"/>
  <c r="Q256" i="49"/>
  <c r="P256" i="49"/>
  <c r="Q296" i="49"/>
  <c r="P296" i="49"/>
  <c r="Q188" i="49"/>
  <c r="P190" i="49"/>
  <c r="Q191" i="49"/>
  <c r="P204" i="49"/>
  <c r="Q209" i="49"/>
  <c r="P210" i="49"/>
  <c r="P224" i="49"/>
  <c r="Q233" i="49"/>
  <c r="P245" i="49"/>
  <c r="Q253" i="49"/>
  <c r="P253" i="49"/>
  <c r="P257" i="49"/>
  <c r="Q283" i="49"/>
  <c r="Q297" i="49"/>
  <c r="M342" i="49"/>
  <c r="P203" i="49"/>
  <c r="Q204" i="49"/>
  <c r="P211" i="49"/>
  <c r="Q214" i="49"/>
  <c r="P214" i="49"/>
  <c r="Q221" i="49"/>
  <c r="P221" i="49"/>
  <c r="P222" i="49"/>
  <c r="Q229" i="49"/>
  <c r="P229" i="49"/>
  <c r="P230" i="49"/>
  <c r="Q231" i="49"/>
  <c r="Q238" i="49"/>
  <c r="R238" i="49" s="1"/>
  <c r="Q337" i="49"/>
  <c r="M338" i="49"/>
  <c r="P239" i="49"/>
  <c r="P241" i="49"/>
  <c r="P243" i="49"/>
  <c r="P244" i="49"/>
  <c r="Q245" i="49"/>
  <c r="Q246" i="49"/>
  <c r="P246" i="49"/>
  <c r="Q247" i="49"/>
  <c r="Q254" i="49"/>
  <c r="Q259" i="49"/>
  <c r="Q261" i="49"/>
  <c r="P261" i="49"/>
  <c r="I268" i="49"/>
  <c r="P268" i="49" s="1"/>
  <c r="Q273" i="49"/>
  <c r="P280" i="49"/>
  <c r="Q295" i="49"/>
  <c r="P302" i="49"/>
  <c r="P205" i="49"/>
  <c r="P209" i="49"/>
  <c r="P247" i="49"/>
  <c r="Q251" i="49"/>
  <c r="P254" i="49"/>
  <c r="Q262" i="49"/>
  <c r="P262" i="49"/>
  <c r="P263" i="49"/>
  <c r="P281" i="49"/>
  <c r="Q284" i="49"/>
  <c r="Q289" i="49"/>
  <c r="P289" i="49"/>
  <c r="Q309" i="49"/>
  <c r="Q325" i="49"/>
  <c r="P325" i="49"/>
  <c r="P249" i="49"/>
  <c r="Q257" i="49"/>
  <c r="Q269" i="49"/>
  <c r="I272" i="49"/>
  <c r="Q274" i="49"/>
  <c r="Q294" i="49"/>
  <c r="P297" i="49"/>
  <c r="Q267" i="49"/>
  <c r="P277" i="49"/>
  <c r="Q280" i="49"/>
  <c r="Q281" i="49"/>
  <c r="Q285" i="49"/>
  <c r="P286" i="49"/>
  <c r="P290" i="49"/>
  <c r="P299" i="49"/>
  <c r="Q300" i="49"/>
  <c r="P300" i="49"/>
  <c r="P305" i="49"/>
  <c r="Q305" i="49"/>
  <c r="Q313" i="49"/>
  <c r="P313" i="49"/>
  <c r="Q118" i="49"/>
  <c r="Q264" i="49"/>
  <c r="I265" i="49"/>
  <c r="P266" i="49"/>
  <c r="Q270" i="49"/>
  <c r="P270" i="49"/>
  <c r="Q271" i="49"/>
  <c r="Q277" i="49"/>
  <c r="Q278" i="49"/>
  <c r="P278" i="49"/>
  <c r="P279" i="49"/>
  <c r="Q286" i="49"/>
  <c r="Q287" i="49"/>
  <c r="P287" i="49"/>
  <c r="Q291" i="49"/>
  <c r="I292" i="49"/>
  <c r="P294" i="49"/>
  <c r="P295" i="49"/>
  <c r="Q298" i="49"/>
  <c r="Q308" i="49"/>
  <c r="P308" i="49"/>
  <c r="P267" i="49"/>
  <c r="P269" i="49"/>
  <c r="P271" i="49"/>
  <c r="P275" i="49"/>
  <c r="P284" i="49"/>
  <c r="Q304" i="49"/>
  <c r="I288" i="49"/>
  <c r="P301" i="49"/>
  <c r="Q301" i="49"/>
  <c r="Q303" i="49"/>
  <c r="O307" i="49"/>
  <c r="P314" i="49"/>
  <c r="I319" i="49"/>
  <c r="P319" i="49" s="1"/>
  <c r="P309" i="49"/>
  <c r="P312" i="49"/>
  <c r="Q312" i="49"/>
  <c r="P316" i="49"/>
  <c r="P318" i="49"/>
  <c r="Q310" i="49"/>
  <c r="P310" i="49"/>
  <c r="P311" i="49"/>
  <c r="Q314" i="49"/>
  <c r="Q320" i="49"/>
  <c r="P320" i="49"/>
  <c r="Q324" i="49"/>
  <c r="Q327" i="49"/>
  <c r="P327" i="49"/>
  <c r="F353" i="49"/>
  <c r="Q316" i="49"/>
  <c r="R316" i="49" s="1"/>
  <c r="P317" i="49"/>
  <c r="Q323" i="49"/>
  <c r="P323" i="49"/>
  <c r="P324" i="49"/>
  <c r="Q317" i="49"/>
  <c r="P321" i="49"/>
  <c r="P322" i="49"/>
  <c r="Q315" i="49"/>
  <c r="Q318" i="49"/>
  <c r="Q321" i="49"/>
  <c r="Q326" i="49"/>
  <c r="R18" i="49" l="1"/>
  <c r="R141" i="49"/>
  <c r="R321" i="49"/>
  <c r="R286" i="49"/>
  <c r="R257" i="49"/>
  <c r="R318" i="49"/>
  <c r="R277" i="49"/>
  <c r="R164" i="49"/>
  <c r="AJ169" i="54"/>
  <c r="O153" i="43"/>
  <c r="AJ101" i="54"/>
  <c r="O107" i="43"/>
  <c r="O287" i="43"/>
  <c r="O226" i="43"/>
  <c r="AJ197" i="54"/>
  <c r="R317" i="49"/>
  <c r="R303" i="49"/>
  <c r="O97" i="43"/>
  <c r="R118" i="49"/>
  <c r="R181" i="49"/>
  <c r="AJ156" i="54"/>
  <c r="R201" i="49"/>
  <c r="A335" i="49"/>
  <c r="A351" i="49" s="1"/>
  <c r="O64" i="43"/>
  <c r="O129" i="43"/>
  <c r="P225" i="49"/>
  <c r="R225" i="49" s="1"/>
  <c r="R315" i="49"/>
  <c r="R273" i="49"/>
  <c r="R149" i="49"/>
  <c r="R74" i="49"/>
  <c r="R26" i="49"/>
  <c r="R78" i="49"/>
  <c r="R22" i="49"/>
  <c r="R40" i="49"/>
  <c r="R71" i="49"/>
  <c r="R188" i="49"/>
  <c r="R326" i="49"/>
  <c r="R233" i="49"/>
  <c r="R64" i="49"/>
  <c r="R226" i="49"/>
  <c r="R75" i="49"/>
  <c r="R24" i="49"/>
  <c r="R255" i="49"/>
  <c r="Q186" i="49"/>
  <c r="R186" i="49" s="1"/>
  <c r="R13" i="49"/>
  <c r="R180" i="49"/>
  <c r="R231" i="49"/>
  <c r="R177" i="49"/>
  <c r="R112" i="49"/>
  <c r="R15" i="49"/>
  <c r="R132" i="49"/>
  <c r="R283" i="49"/>
  <c r="R206" i="49"/>
  <c r="R42" i="49"/>
  <c r="R55" i="49"/>
  <c r="R184" i="49"/>
  <c r="R197" i="49"/>
  <c r="R191" i="49"/>
  <c r="R298" i="49"/>
  <c r="R291" i="49"/>
  <c r="R220" i="49"/>
  <c r="R169" i="49"/>
  <c r="R69" i="49"/>
  <c r="Q215" i="49"/>
  <c r="R215" i="49" s="1"/>
  <c r="R114" i="49"/>
  <c r="R90" i="49"/>
  <c r="R240" i="49"/>
  <c r="R49" i="49"/>
  <c r="R323" i="49"/>
  <c r="R320" i="49"/>
  <c r="R310" i="49"/>
  <c r="R308" i="49"/>
  <c r="R274" i="49"/>
  <c r="R251" i="49"/>
  <c r="R254" i="49"/>
  <c r="R245" i="49"/>
  <c r="R214" i="49"/>
  <c r="R296" i="49"/>
  <c r="R244" i="49"/>
  <c r="R205" i="49"/>
  <c r="R213" i="49"/>
  <c r="R202" i="49"/>
  <c r="R144" i="49"/>
  <c r="R109" i="49"/>
  <c r="R100" i="49"/>
  <c r="R133" i="49"/>
  <c r="R96" i="49"/>
  <c r="R194" i="49"/>
  <c r="R216" i="49"/>
  <c r="R158" i="49"/>
  <c r="R105" i="49"/>
  <c r="R59" i="49"/>
  <c r="R83" i="49"/>
  <c r="R72" i="49"/>
  <c r="R135" i="49"/>
  <c r="R34" i="49"/>
  <c r="R306" i="49"/>
  <c r="R150" i="49"/>
  <c r="R161" i="49"/>
  <c r="R31" i="49"/>
  <c r="R314" i="49"/>
  <c r="R267" i="49"/>
  <c r="R295" i="49"/>
  <c r="R247" i="49"/>
  <c r="R297" i="49"/>
  <c r="R99" i="49"/>
  <c r="R53" i="49"/>
  <c r="R27" i="49"/>
  <c r="R50" i="49"/>
  <c r="R17" i="49"/>
  <c r="R10" i="49"/>
  <c r="R324" i="49"/>
  <c r="R301" i="49"/>
  <c r="R305" i="49"/>
  <c r="R281" i="49"/>
  <c r="R204" i="49"/>
  <c r="R241" i="49"/>
  <c r="R290" i="49"/>
  <c r="R155" i="49"/>
  <c r="R134" i="49"/>
  <c r="R119" i="49"/>
  <c r="R103" i="49"/>
  <c r="R167" i="49"/>
  <c r="R145" i="49"/>
  <c r="R108" i="49"/>
  <c r="R224" i="49"/>
  <c r="R57" i="49"/>
  <c r="R153" i="49"/>
  <c r="R304" i="49"/>
  <c r="R313" i="49"/>
  <c r="R253" i="49"/>
  <c r="R199" i="49"/>
  <c r="R212" i="49"/>
  <c r="R200" i="49"/>
  <c r="R264" i="49"/>
  <c r="R269" i="49"/>
  <c r="R325" i="49"/>
  <c r="R262" i="49"/>
  <c r="R261" i="49"/>
  <c r="R221" i="49"/>
  <c r="R209" i="49"/>
  <c r="R256" i="49"/>
  <c r="R228" i="49"/>
  <c r="R219" i="49"/>
  <c r="R210" i="49"/>
  <c r="R243" i="49"/>
  <c r="R217" i="49"/>
  <c r="R190" i="49"/>
  <c r="R198" i="49"/>
  <c r="R183" i="49"/>
  <c r="R165" i="49"/>
  <c r="R312" i="49"/>
  <c r="R287" i="49"/>
  <c r="R278" i="49"/>
  <c r="R270" i="49"/>
  <c r="R280" i="49"/>
  <c r="R294" i="49"/>
  <c r="R309" i="49"/>
  <c r="R259" i="49"/>
  <c r="R246" i="49"/>
  <c r="R229" i="49"/>
  <c r="R227" i="49"/>
  <c r="R182" i="49"/>
  <c r="R175" i="49"/>
  <c r="R218" i="49"/>
  <c r="R207" i="49"/>
  <c r="R196" i="49"/>
  <c r="R176" i="49"/>
  <c r="R156" i="49"/>
  <c r="R293" i="49"/>
  <c r="R252" i="49"/>
  <c r="R163" i="49"/>
  <c r="R162" i="49"/>
  <c r="R115" i="49"/>
  <c r="R94" i="49"/>
  <c r="R84" i="49"/>
  <c r="R171" i="49"/>
  <c r="R125" i="49"/>
  <c r="R116" i="49"/>
  <c r="R138" i="49"/>
  <c r="R131" i="49"/>
  <c r="R121" i="49"/>
  <c r="R117" i="49"/>
  <c r="R106" i="49"/>
  <c r="R85" i="49"/>
  <c r="R51" i="49"/>
  <c r="R95" i="49"/>
  <c r="R79" i="49"/>
  <c r="R58" i="49"/>
  <c r="R41" i="49"/>
  <c r="R36" i="49"/>
  <c r="R33" i="49"/>
  <c r="R56" i="49"/>
  <c r="R63" i="49"/>
  <c r="R140" i="49"/>
  <c r="R65" i="49"/>
  <c r="R47" i="49"/>
  <c r="R9" i="49"/>
  <c r="R230" i="49"/>
  <c r="R263" i="49"/>
  <c r="R154" i="49"/>
  <c r="R160" i="49"/>
  <c r="R232" i="49"/>
  <c r="R239" i="49"/>
  <c r="R128" i="49"/>
  <c r="R203" i="49"/>
  <c r="R282" i="49"/>
  <c r="R81" i="49"/>
  <c r="R168" i="49"/>
  <c r="R44" i="49"/>
  <c r="R271" i="49"/>
  <c r="R300" i="49"/>
  <c r="R289" i="49"/>
  <c r="R235" i="49"/>
  <c r="R211" i="49"/>
  <c r="R237" i="49"/>
  <c r="R152" i="49"/>
  <c r="R311" i="49"/>
  <c r="R129" i="49"/>
  <c r="R124" i="49"/>
  <c r="R147" i="49"/>
  <c r="R137" i="49"/>
  <c r="R130" i="49"/>
  <c r="R120" i="49"/>
  <c r="R107" i="49"/>
  <c r="R101" i="49"/>
  <c r="R91" i="49"/>
  <c r="R77" i="49"/>
  <c r="R67" i="49"/>
  <c r="R80" i="49"/>
  <c r="R82" i="49"/>
  <c r="R66" i="49"/>
  <c r="R32" i="49"/>
  <c r="R43" i="49"/>
  <c r="R76" i="49"/>
  <c r="R29" i="49"/>
  <c r="R93" i="49"/>
  <c r="R322" i="49"/>
  <c r="R151" i="49"/>
  <c r="R174" i="49"/>
  <c r="R37" i="49"/>
  <c r="R222" i="49"/>
  <c r="R87" i="49"/>
  <c r="R35" i="49"/>
  <c r="R266" i="49"/>
  <c r="R327" i="49"/>
  <c r="R285" i="49"/>
  <c r="R242" i="49"/>
  <c r="R185" i="49"/>
  <c r="R195" i="49"/>
  <c r="R284" i="49"/>
  <c r="R146" i="49"/>
  <c r="R136" i="49"/>
  <c r="R127" i="49"/>
  <c r="R97" i="49"/>
  <c r="R88" i="49"/>
  <c r="R123" i="49"/>
  <c r="R148" i="49"/>
  <c r="R30" i="49"/>
  <c r="R45" i="49"/>
  <c r="R19" i="49"/>
  <c r="R275" i="49"/>
  <c r="R302" i="49"/>
  <c r="R172" i="49"/>
  <c r="R279" i="49"/>
  <c r="R299" i="49"/>
  <c r="R249" i="49"/>
  <c r="R178" i="49"/>
  <c r="R142" i="49"/>
  <c r="R111" i="49"/>
  <c r="R98" i="49"/>
  <c r="R113" i="49"/>
  <c r="R89" i="49"/>
  <c r="Q86" i="49"/>
  <c r="R86" i="49" s="1"/>
  <c r="P260" i="49"/>
  <c r="R260" i="49" s="1"/>
  <c r="P102" i="49"/>
  <c r="R102" i="49" s="1"/>
  <c r="Q110" i="49"/>
  <c r="R110" i="49" s="1"/>
  <c r="P276" i="49"/>
  <c r="Q258" i="49"/>
  <c r="Q276" i="49"/>
  <c r="P236" i="49"/>
  <c r="Q173" i="49"/>
  <c r="R173" i="49" s="1"/>
  <c r="P250" i="49"/>
  <c r="Q187" i="49"/>
  <c r="R187" i="49" s="1"/>
  <c r="Q122" i="49"/>
  <c r="Q68" i="49"/>
  <c r="P258" i="49"/>
  <c r="P68" i="49"/>
  <c r="Q248" i="49"/>
  <c r="Q236" i="49"/>
  <c r="P248" i="49"/>
  <c r="Q166" i="49"/>
  <c r="Q319" i="49"/>
  <c r="R319" i="49" s="1"/>
  <c r="Q223" i="49"/>
  <c r="P193" i="49"/>
  <c r="P179" i="49"/>
  <c r="Q250" i="49"/>
  <c r="Q193" i="49"/>
  <c r="P139" i="49"/>
  <c r="P52" i="49"/>
  <c r="Q46" i="49"/>
  <c r="Q11" i="49"/>
  <c r="Q60" i="49"/>
  <c r="Q126" i="49"/>
  <c r="R126" i="49" s="1"/>
  <c r="P104" i="49"/>
  <c r="R104" i="49" s="1"/>
  <c r="P60" i="49"/>
  <c r="Q179" i="49"/>
  <c r="P223" i="49"/>
  <c r="P208" i="49"/>
  <c r="R337" i="49"/>
  <c r="P234" i="49"/>
  <c r="P11" i="49"/>
  <c r="Q39" i="49"/>
  <c r="N353" i="49"/>
  <c r="P288" i="49"/>
  <c r="Q292" i="49"/>
  <c r="Q268" i="49"/>
  <c r="R268" i="49" s="1"/>
  <c r="P292" i="49"/>
  <c r="Q208" i="49"/>
  <c r="P192" i="49"/>
  <c r="P189" i="49"/>
  <c r="P166" i="49"/>
  <c r="Q159" i="49"/>
  <c r="R159" i="49" s="1"/>
  <c r="L353" i="49"/>
  <c r="P157" i="49"/>
  <c r="R157" i="49" s="1"/>
  <c r="Q234" i="49"/>
  <c r="P122" i="49"/>
  <c r="Q62" i="49"/>
  <c r="Q54" i="49"/>
  <c r="Q48" i="49"/>
  <c r="P28" i="49"/>
  <c r="R28" i="49" s="1"/>
  <c r="P25" i="49"/>
  <c r="R25" i="49" s="1"/>
  <c r="Q52" i="49"/>
  <c r="J353" i="49"/>
  <c r="Q20" i="49"/>
  <c r="P265" i="49"/>
  <c r="P170" i="49"/>
  <c r="Q272" i="49"/>
  <c r="Q265" i="49"/>
  <c r="Q170" i="49"/>
  <c r="Q189" i="49"/>
  <c r="P39" i="49"/>
  <c r="Q70" i="49"/>
  <c r="Q139" i="49"/>
  <c r="Q92" i="49"/>
  <c r="R92" i="49" s="1"/>
  <c r="P62" i="49"/>
  <c r="P46" i="49"/>
  <c r="P54" i="49"/>
  <c r="P20" i="49"/>
  <c r="P14" i="49"/>
  <c r="R14" i="49" s="1"/>
  <c r="P307" i="49"/>
  <c r="Q307" i="49"/>
  <c r="P338" i="49"/>
  <c r="P21" i="49"/>
  <c r="P48" i="49"/>
  <c r="Q21" i="49"/>
  <c r="P16" i="49"/>
  <c r="R16" i="49" s="1"/>
  <c r="Q288" i="49"/>
  <c r="P272" i="49"/>
  <c r="Q338" i="49"/>
  <c r="H353" i="49"/>
  <c r="Q192" i="49"/>
  <c r="P73" i="49"/>
  <c r="R73" i="49" s="1"/>
  <c r="P23" i="49"/>
  <c r="R23" i="49" s="1"/>
  <c r="P70" i="49"/>
  <c r="P12" i="49"/>
  <c r="R12" i="49" s="1"/>
  <c r="A336" i="49" l="1"/>
  <c r="A337" i="49" s="1"/>
  <c r="A338" i="49" s="1"/>
  <c r="A339" i="49" s="1"/>
  <c r="A340" i="49" s="1"/>
  <c r="A341" i="49" s="1"/>
  <c r="A342" i="49" s="1"/>
  <c r="A343" i="49" s="1"/>
  <c r="A344" i="49" s="1"/>
  <c r="R189" i="49"/>
  <c r="R192" i="49"/>
  <c r="AJ185" i="54"/>
  <c r="AJ62" i="54"/>
  <c r="AJ320" i="54"/>
  <c r="AJ303" i="54"/>
  <c r="AJ298" i="54"/>
  <c r="AJ306" i="54"/>
  <c r="R234" i="49"/>
  <c r="R193" i="49"/>
  <c r="R46" i="49"/>
  <c r="R250" i="49"/>
  <c r="R248" i="49"/>
  <c r="R122" i="49"/>
  <c r="R288" i="49"/>
  <c r="R139" i="49"/>
  <c r="R21" i="49"/>
  <c r="R52" i="49"/>
  <c r="R54" i="49"/>
  <c r="R11" i="49"/>
  <c r="R223" i="49"/>
  <c r="R68" i="49"/>
  <c r="R39" i="49"/>
  <c r="R307" i="49"/>
  <c r="R272" i="49"/>
  <c r="R48" i="49"/>
  <c r="R236" i="49"/>
  <c r="R292" i="49"/>
  <c r="R276" i="49"/>
  <c r="R170" i="49"/>
  <c r="R62" i="49"/>
  <c r="R166" i="49"/>
  <c r="R70" i="49"/>
  <c r="R265" i="49"/>
  <c r="R20" i="49"/>
  <c r="R208" i="49"/>
  <c r="R179" i="49"/>
  <c r="R60" i="49"/>
  <c r="R258" i="49"/>
  <c r="R338" i="49"/>
  <c r="AJ328" i="54" l="1"/>
  <c r="AJ325" i="54"/>
  <c r="R361" i="49"/>
  <c r="R359" i="49"/>
  <c r="R360" i="49"/>
  <c r="R358" i="49"/>
  <c r="AJ326" i="54" l="1"/>
  <c r="AJ301" i="54"/>
  <c r="R357" i="49"/>
  <c r="AJ182" i="54" l="1"/>
  <c r="AJ254" i="54" l="1"/>
  <c r="AJ253" i="54"/>
  <c r="AJ20" i="54"/>
  <c r="AJ61" i="54"/>
  <c r="AJ234" i="54"/>
  <c r="AJ127" i="54"/>
  <c r="AJ107" i="54"/>
  <c r="AJ331" i="54"/>
  <c r="AJ7" i="54" l="1"/>
  <c r="AD299" i="100" l="1"/>
  <c r="AD123" i="100"/>
  <c r="AD53" i="100"/>
  <c r="AD54" i="100"/>
  <c r="AD311" i="100" l="1"/>
  <c r="AD343" i="100" s="1"/>
  <c r="AE299" i="100"/>
  <c r="AG299" i="100" s="1"/>
  <c r="AE123" i="100"/>
  <c r="AG123" i="100" s="1"/>
  <c r="AE53" i="100"/>
  <c r="AG53" i="100" s="1"/>
  <c r="AE54" i="100"/>
  <c r="AG54" i="100" s="1"/>
  <c r="AD340" i="100" l="1"/>
  <c r="AD339" i="100"/>
  <c r="AD345" i="100"/>
  <c r="AD342" i="100"/>
  <c r="AD341" i="100"/>
  <c r="AD337" i="100"/>
  <c r="AD338" i="100"/>
  <c r="AD336" i="100"/>
  <c r="AD344" i="100"/>
  <c r="AE311" i="100"/>
  <c r="AG311" i="100" s="1"/>
  <c r="AS299" i="100"/>
  <c r="AW299" i="100" s="1"/>
  <c r="AF299" i="100"/>
  <c r="AH299" i="100" s="1"/>
  <c r="AS123" i="100"/>
  <c r="AW123" i="100" s="1"/>
  <c r="AF123" i="100"/>
  <c r="AI123" i="100" s="1"/>
  <c r="AK123" i="100" s="1"/>
  <c r="AF53" i="100"/>
  <c r="AS53" i="100"/>
  <c r="AW53" i="100" s="1"/>
  <c r="AF54" i="100"/>
  <c r="AH54" i="100" s="1"/>
  <c r="AS54" i="100"/>
  <c r="AW54" i="100" s="1"/>
  <c r="AD332" i="100" l="1"/>
  <c r="AF311" i="100"/>
  <c r="AS311" i="100"/>
  <c r="AW311" i="100" s="1"/>
  <c r="AW340" i="100" s="1"/>
  <c r="AI299" i="100"/>
  <c r="AK299" i="100" s="1"/>
  <c r="AH123" i="100"/>
  <c r="AJ123" i="100" s="1"/>
  <c r="AJ299" i="100"/>
  <c r="R331" i="146"/>
  <c r="AI53" i="100"/>
  <c r="AK53" i="100" s="1"/>
  <c r="AH53" i="100"/>
  <c r="AJ54" i="100"/>
  <c r="AL54" i="100" s="1"/>
  <c r="AW341" i="100"/>
  <c r="AW342" i="100"/>
  <c r="AI54" i="100"/>
  <c r="AK54" i="100" s="1"/>
  <c r="AW339" i="100" l="1"/>
  <c r="AJ53" i="100"/>
  <c r="AL53" i="100" s="1"/>
  <c r="AH338" i="100"/>
  <c r="AL299" i="100"/>
  <c r="AT299" i="100" s="1"/>
  <c r="AU299" i="100" s="1"/>
  <c r="AL123" i="100"/>
  <c r="AT123" i="100" s="1"/>
  <c r="AU123" i="100" s="1"/>
  <c r="R141" i="146"/>
  <c r="AI311" i="100"/>
  <c r="AK311" i="100" s="1"/>
  <c r="AH311" i="100"/>
  <c r="R43" i="146"/>
  <c r="Q43" i="146" s="1"/>
  <c r="AH337" i="100"/>
  <c r="R56" i="146"/>
  <c r="Q56" i="146" s="1"/>
  <c r="AK56" i="146" s="1"/>
  <c r="AM56" i="146" s="1"/>
  <c r="AM393" i="146" s="1"/>
  <c r="AT54" i="100"/>
  <c r="AU54" i="100" s="1"/>
  <c r="AT53" i="100" l="1"/>
  <c r="AU53" i="100" s="1"/>
  <c r="AL336" i="100"/>
  <c r="D392" i="146"/>
  <c r="AJ311" i="100"/>
  <c r="AL311" i="100" s="1"/>
  <c r="R348" i="146"/>
  <c r="AH336" i="100"/>
  <c r="AH332" i="100" s="1"/>
  <c r="D391" i="146"/>
  <c r="Q391" i="146"/>
  <c r="Q392" i="146"/>
  <c r="Q390" i="146" l="1"/>
  <c r="AT311" i="100"/>
  <c r="AU311" i="100" s="1"/>
  <c r="AL337" i="100" l="1"/>
  <c r="AL340" i="100"/>
  <c r="L285" i="43" l="1"/>
  <c r="M285" i="43" l="1"/>
  <c r="L120" i="43"/>
  <c r="M120" i="43" l="1"/>
  <c r="L125" i="43"/>
  <c r="L141" i="43"/>
  <c r="L128" i="43"/>
  <c r="L139" i="43"/>
  <c r="L272" i="43"/>
  <c r="L280" i="43"/>
  <c r="L274" i="43"/>
  <c r="L30" i="43"/>
  <c r="L318" i="43"/>
  <c r="L314" i="43"/>
  <c r="L302" i="43"/>
  <c r="L215" i="43"/>
  <c r="L192" i="43"/>
  <c r="L191" i="43"/>
  <c r="L180" i="43"/>
  <c r="L160" i="43"/>
  <c r="L158" i="43"/>
  <c r="L288" i="43"/>
  <c r="L251" i="43"/>
  <c r="L44" i="43"/>
  <c r="L38" i="43"/>
  <c r="L32" i="43"/>
  <c r="L22" i="43"/>
  <c r="L116" i="43"/>
  <c r="L79" i="43"/>
  <c r="L67" i="43"/>
  <c r="L66" i="43"/>
  <c r="L95" i="43"/>
  <c r="L21" i="43"/>
  <c r="L20" i="43"/>
  <c r="L16" i="43"/>
  <c r="L14" i="43"/>
  <c r="L10" i="43"/>
  <c r="L122" i="43"/>
  <c r="L281" i="43"/>
  <c r="L196" i="43"/>
  <c r="L206" i="43"/>
  <c r="L148" i="43"/>
  <c r="L105" i="43"/>
  <c r="L89" i="43"/>
  <c r="L78" i="43"/>
  <c r="L82" i="43"/>
  <c r="L98" i="43"/>
  <c r="L9" i="43"/>
  <c r="L115" i="43"/>
  <c r="L39" i="43"/>
  <c r="L77" i="43"/>
  <c r="L49" i="43"/>
  <c r="L124" i="43"/>
  <c r="L72" i="43"/>
  <c r="L131" i="43"/>
  <c r="L15" i="43"/>
  <c r="L248" i="43"/>
  <c r="L123" i="43"/>
  <c r="L42" i="43"/>
  <c r="L40" i="43"/>
  <c r="L149" i="43"/>
  <c r="L41" i="43"/>
  <c r="L19" i="43"/>
  <c r="L140" i="43"/>
  <c r="L261" i="43"/>
  <c r="L11" i="43"/>
  <c r="L145" i="43"/>
  <c r="L265" i="43"/>
  <c r="L68" i="43"/>
  <c r="L104" i="43"/>
  <c r="L142" i="43"/>
  <c r="L81" i="43"/>
  <c r="L228" i="43"/>
  <c r="L233" i="43"/>
  <c r="L85" i="43"/>
  <c r="L144" i="43"/>
  <c r="L13" i="43"/>
  <c r="L222" i="43"/>
  <c r="L27" i="43"/>
  <c r="L147" i="43"/>
  <c r="L249" i="43"/>
  <c r="L225" i="43"/>
  <c r="L243" i="43"/>
  <c r="L313" i="43"/>
  <c r="L186" i="43"/>
  <c r="L295" i="43"/>
  <c r="L96" i="43"/>
  <c r="L184" i="43"/>
  <c r="L333" i="43"/>
  <c r="L80" i="43"/>
  <c r="L237" i="43"/>
  <c r="L268" i="43"/>
  <c r="L311" i="43"/>
  <c r="L99" i="43"/>
  <c r="L43" i="43"/>
  <c r="L109" i="43"/>
  <c r="L247" i="43"/>
  <c r="L162" i="43"/>
  <c r="L224" i="43"/>
  <c r="L286" i="43"/>
  <c r="L267" i="43"/>
  <c r="L28" i="43"/>
  <c r="L132" i="43"/>
  <c r="L270" i="43"/>
  <c r="L37" i="43"/>
  <c r="L223" i="43"/>
  <c r="L301" i="43"/>
  <c r="L230" i="43"/>
  <c r="L57" i="43"/>
  <c r="L208" i="43"/>
  <c r="L55" i="43"/>
  <c r="L282" i="43"/>
  <c r="L83" i="43"/>
  <c r="L110" i="43"/>
  <c r="L45" i="43"/>
  <c r="L48" i="43"/>
  <c r="L273" i="43"/>
  <c r="L65" i="43"/>
  <c r="L61" i="43"/>
  <c r="L309" i="43"/>
  <c r="L232" i="43"/>
  <c r="L103" i="43"/>
  <c r="L146" i="43"/>
  <c r="L231" i="43"/>
  <c r="L33" i="43"/>
  <c r="L183" i="43"/>
  <c r="L276" i="43"/>
  <c r="L159" i="43"/>
  <c r="L263" i="43"/>
  <c r="L97" i="43"/>
  <c r="L157" i="43"/>
  <c r="L187" i="43"/>
  <c r="L195" i="43"/>
  <c r="L294" i="43"/>
  <c r="L86" i="43"/>
  <c r="L156" i="43"/>
  <c r="L173" i="43"/>
  <c r="L84" i="43"/>
  <c r="L168" i="43"/>
  <c r="L26" i="43"/>
  <c r="L324" i="43"/>
  <c r="L298" i="43"/>
  <c r="L245" i="43"/>
  <c r="L207" i="43"/>
  <c r="L293" i="43"/>
  <c r="L296" i="43"/>
  <c r="L234" i="43"/>
  <c r="L51" i="43"/>
  <c r="L53" i="43"/>
  <c r="L181" i="43"/>
  <c r="L102" i="43"/>
  <c r="L190" i="43"/>
  <c r="L198" i="43"/>
  <c r="L289" i="43"/>
  <c r="L161" i="43"/>
  <c r="L229" i="43"/>
  <c r="L12" i="43"/>
  <c r="L260" i="43"/>
  <c r="L209" i="43"/>
  <c r="L193" i="43"/>
  <c r="L306" i="43"/>
  <c r="L304" i="43"/>
  <c r="L189" i="43"/>
  <c r="L210" i="43"/>
  <c r="L113" i="43"/>
  <c r="L203" i="43"/>
  <c r="L155" i="43"/>
  <c r="L299" i="43"/>
  <c r="L73" i="43"/>
  <c r="L179" i="43"/>
  <c r="L194" i="43"/>
  <c r="L135" i="43"/>
  <c r="L69" i="43"/>
  <c r="L71" i="43"/>
  <c r="L182" i="43"/>
  <c r="L266" i="43"/>
  <c r="L297" i="43"/>
  <c r="L269" i="43"/>
  <c r="L129" i="43"/>
  <c r="L240" i="43"/>
  <c r="L325" i="43"/>
  <c r="L35" i="43"/>
  <c r="L134" i="43"/>
  <c r="L220" i="43"/>
  <c r="L257" i="43"/>
  <c r="L167" i="43"/>
  <c r="L255" i="43"/>
  <c r="L87" i="43"/>
  <c r="L107" i="43"/>
  <c r="L126" i="43"/>
  <c r="L169" i="43"/>
  <c r="L284" i="43"/>
  <c r="L226" i="43"/>
  <c r="L127" i="43"/>
  <c r="L307" i="43"/>
  <c r="L235" i="43"/>
  <c r="L70" i="43"/>
  <c r="L118" i="43"/>
  <c r="L170" i="43"/>
  <c r="L58" i="43"/>
  <c r="L328" i="43"/>
  <c r="L50" i="43"/>
  <c r="L59" i="43"/>
  <c r="L256" i="43"/>
  <c r="L211" i="43"/>
  <c r="L326" i="43"/>
  <c r="L25" i="43"/>
  <c r="L244" i="43"/>
  <c r="L213" i="43"/>
  <c r="L287" i="43"/>
  <c r="L221" i="43"/>
  <c r="L152" i="43"/>
  <c r="L177" i="43"/>
  <c r="L303" i="43"/>
  <c r="L185" i="43"/>
  <c r="L54" i="43"/>
  <c r="L214" i="43"/>
  <c r="L153" i="43"/>
  <c r="L300" i="43"/>
  <c r="L154" i="43"/>
  <c r="L236" i="43"/>
  <c r="L204" i="43"/>
  <c r="L258" i="43"/>
  <c r="L100" i="43"/>
  <c r="L163" i="43"/>
  <c r="L320" i="43"/>
  <c r="L114" i="43"/>
  <c r="L119" i="43"/>
  <c r="L94" i="43"/>
  <c r="L291" i="43"/>
  <c r="L197" i="43"/>
  <c r="L317" i="43"/>
  <c r="L252" i="43"/>
  <c r="L201" i="43"/>
  <c r="L31" i="43"/>
  <c r="L205" i="43"/>
  <c r="L74" i="43"/>
  <c r="L166" i="43"/>
  <c r="L253" i="43"/>
  <c r="L101" i="43"/>
  <c r="L292" i="43"/>
  <c r="L164" i="43"/>
  <c r="L250" i="43"/>
  <c r="L199" i="43"/>
  <c r="L90" i="43"/>
  <c r="L188" i="43"/>
  <c r="L262" i="43"/>
  <c r="L321" i="43"/>
  <c r="L175" i="43"/>
  <c r="L283" i="43"/>
  <c r="L52" i="43"/>
  <c r="L111" i="43"/>
  <c r="L106" i="43"/>
  <c r="L241" i="43"/>
  <c r="L171" i="43"/>
  <c r="L93" i="43"/>
  <c r="L259" i="43"/>
  <c r="L239" i="43"/>
  <c r="L305" i="43"/>
  <c r="L130" i="43"/>
  <c r="L312" i="43"/>
  <c r="L174" i="43"/>
  <c r="D90" i="52" l="1"/>
  <c r="D90" i="414"/>
  <c r="M61" i="43"/>
  <c r="E90" i="414"/>
  <c r="M125" i="43"/>
  <c r="M241" i="43"/>
  <c r="M197" i="43"/>
  <c r="M54" i="43"/>
  <c r="M307" i="43"/>
  <c r="M182" i="43"/>
  <c r="M73" i="43"/>
  <c r="M113" i="43"/>
  <c r="M296" i="43"/>
  <c r="M294" i="43"/>
  <c r="M208" i="43"/>
  <c r="M311" i="43"/>
  <c r="M222" i="43"/>
  <c r="M41" i="43"/>
  <c r="M72" i="43"/>
  <c r="M283" i="43"/>
  <c r="M253" i="43"/>
  <c r="M31" i="43"/>
  <c r="M100" i="43"/>
  <c r="M152" i="43"/>
  <c r="M25" i="43"/>
  <c r="M220" i="43"/>
  <c r="M190" i="43"/>
  <c r="M276" i="43"/>
  <c r="M230" i="43"/>
  <c r="M333" i="43"/>
  <c r="M123" i="43"/>
  <c r="M281" i="43"/>
  <c r="M16" i="43"/>
  <c r="M116" i="43"/>
  <c r="M160" i="43"/>
  <c r="M215" i="43"/>
  <c r="M30" i="43"/>
  <c r="M139" i="43"/>
  <c r="M312" i="43"/>
  <c r="M188" i="43"/>
  <c r="M166" i="43"/>
  <c r="M291" i="43"/>
  <c r="M258" i="43"/>
  <c r="M185" i="43"/>
  <c r="M326" i="43"/>
  <c r="M118" i="43"/>
  <c r="M126" i="43"/>
  <c r="M255" i="43"/>
  <c r="M240" i="43"/>
  <c r="M71" i="43"/>
  <c r="M299" i="43"/>
  <c r="M193" i="43"/>
  <c r="M161" i="43"/>
  <c r="M53" i="43"/>
  <c r="M324" i="43"/>
  <c r="M195" i="43"/>
  <c r="M97" i="43"/>
  <c r="M103" i="43"/>
  <c r="M65" i="43"/>
  <c r="M45" i="43"/>
  <c r="M132" i="43"/>
  <c r="M268" i="43"/>
  <c r="M184" i="43"/>
  <c r="M228" i="43"/>
  <c r="M261" i="43"/>
  <c r="M248" i="43"/>
  <c r="M98" i="43"/>
  <c r="M89" i="43"/>
  <c r="M148" i="43"/>
  <c r="M20" i="43"/>
  <c r="M251" i="43"/>
  <c r="M302" i="43"/>
  <c r="M128" i="43"/>
  <c r="M130" i="43"/>
  <c r="M93" i="43"/>
  <c r="M111" i="43"/>
  <c r="M90" i="43"/>
  <c r="M292" i="43"/>
  <c r="M74" i="43"/>
  <c r="M252" i="43"/>
  <c r="M94" i="43"/>
  <c r="M320" i="43"/>
  <c r="M204" i="43"/>
  <c r="M153" i="43"/>
  <c r="M303" i="43"/>
  <c r="M287" i="43"/>
  <c r="M211" i="43"/>
  <c r="M50" i="43"/>
  <c r="M328" i="43"/>
  <c r="M70" i="43"/>
  <c r="M226" i="43"/>
  <c r="M167" i="43"/>
  <c r="M35" i="43"/>
  <c r="M129" i="43"/>
  <c r="M194" i="43"/>
  <c r="M155" i="43"/>
  <c r="M189" i="43"/>
  <c r="M209" i="43"/>
  <c r="M289" i="43"/>
  <c r="M51" i="43"/>
  <c r="M207" i="43"/>
  <c r="M26" i="43"/>
  <c r="M156" i="43"/>
  <c r="M187" i="43"/>
  <c r="M263" i="43"/>
  <c r="M33" i="43"/>
  <c r="M232" i="43"/>
  <c r="M110" i="43"/>
  <c r="M57" i="43"/>
  <c r="M223" i="43"/>
  <c r="M28" i="43"/>
  <c r="M43" i="43"/>
  <c r="M237" i="43"/>
  <c r="M96" i="43"/>
  <c r="M243" i="43"/>
  <c r="M27" i="43"/>
  <c r="M144" i="43"/>
  <c r="M81" i="43"/>
  <c r="M265" i="43"/>
  <c r="M140" i="43"/>
  <c r="M40" i="43"/>
  <c r="M15" i="43"/>
  <c r="M39" i="43"/>
  <c r="M105" i="43"/>
  <c r="M206" i="43"/>
  <c r="M10" i="43"/>
  <c r="M21" i="43"/>
  <c r="M67" i="43"/>
  <c r="M32" i="43"/>
  <c r="M288" i="43"/>
  <c r="M191" i="43"/>
  <c r="M314" i="43"/>
  <c r="M280" i="43"/>
  <c r="M141" i="43"/>
  <c r="M174" i="43"/>
  <c r="M239" i="43"/>
  <c r="M262" i="43"/>
  <c r="M250" i="43"/>
  <c r="M154" i="43"/>
  <c r="M244" i="43"/>
  <c r="M59" i="43"/>
  <c r="M170" i="43"/>
  <c r="M169" i="43"/>
  <c r="M87" i="43"/>
  <c r="M297" i="43"/>
  <c r="M69" i="43"/>
  <c r="M306" i="43"/>
  <c r="M12" i="43"/>
  <c r="M181" i="43"/>
  <c r="M298" i="43"/>
  <c r="M84" i="43"/>
  <c r="M157" i="43"/>
  <c r="M146" i="43"/>
  <c r="M48" i="43"/>
  <c r="M270" i="43"/>
  <c r="M286" i="43"/>
  <c r="M247" i="43"/>
  <c r="M186" i="43"/>
  <c r="M249" i="43"/>
  <c r="M233" i="43"/>
  <c r="M104" i="43"/>
  <c r="M11" i="43"/>
  <c r="M49" i="43"/>
  <c r="M9" i="43"/>
  <c r="M78" i="43"/>
  <c r="M44" i="43"/>
  <c r="M259" i="43"/>
  <c r="M106" i="43"/>
  <c r="M164" i="43"/>
  <c r="M201" i="43"/>
  <c r="M114" i="43"/>
  <c r="M300" i="43"/>
  <c r="M221" i="43"/>
  <c r="M127" i="43"/>
  <c r="M134" i="43"/>
  <c r="M135" i="43"/>
  <c r="M210" i="43"/>
  <c r="M229" i="43"/>
  <c r="M293" i="43"/>
  <c r="M173" i="43"/>
  <c r="M183" i="43"/>
  <c r="M282" i="43"/>
  <c r="M301" i="43"/>
  <c r="M224" i="43"/>
  <c r="M109" i="43"/>
  <c r="M313" i="43"/>
  <c r="M147" i="43"/>
  <c r="M13" i="43"/>
  <c r="M68" i="43"/>
  <c r="M149" i="43"/>
  <c r="M77" i="43"/>
  <c r="M122" i="43"/>
  <c r="M66" i="43"/>
  <c r="M22" i="43"/>
  <c r="M180" i="43"/>
  <c r="M274" i="43"/>
  <c r="M175" i="43"/>
  <c r="M305" i="43"/>
  <c r="M171" i="43"/>
  <c r="M52" i="43"/>
  <c r="M321" i="43"/>
  <c r="M199" i="43"/>
  <c r="M101" i="43"/>
  <c r="M205" i="43"/>
  <c r="M317" i="43"/>
  <c r="M119" i="43"/>
  <c r="M163" i="43"/>
  <c r="M236" i="43"/>
  <c r="M214" i="43"/>
  <c r="M177" i="43"/>
  <c r="M213" i="43"/>
  <c r="M256" i="43"/>
  <c r="M58" i="43"/>
  <c r="M235" i="43"/>
  <c r="M284" i="43"/>
  <c r="M107" i="43"/>
  <c r="M257" i="43"/>
  <c r="M325" i="43"/>
  <c r="M269" i="43"/>
  <c r="M266" i="43"/>
  <c r="M179" i="43"/>
  <c r="M203" i="43"/>
  <c r="M304" i="43"/>
  <c r="M260" i="43"/>
  <c r="M198" i="43"/>
  <c r="M102" i="43"/>
  <c r="M234" i="43"/>
  <c r="M245" i="43"/>
  <c r="M168" i="43"/>
  <c r="M86" i="43"/>
  <c r="M159" i="43"/>
  <c r="M231" i="43"/>
  <c r="M309" i="43"/>
  <c r="M273" i="43"/>
  <c r="M83" i="43"/>
  <c r="M55" i="43"/>
  <c r="M37" i="43"/>
  <c r="M267" i="43"/>
  <c r="M162" i="43"/>
  <c r="M99" i="43"/>
  <c r="M80" i="43"/>
  <c r="M295" i="43"/>
  <c r="M225" i="43"/>
  <c r="M85" i="43"/>
  <c r="M142" i="43"/>
  <c r="M145" i="43"/>
  <c r="M19" i="43"/>
  <c r="M42" i="43"/>
  <c r="M131" i="43"/>
  <c r="M124" i="43"/>
  <c r="M115" i="43"/>
  <c r="M82" i="43"/>
  <c r="M196" i="43"/>
  <c r="M14" i="43"/>
  <c r="M95" i="43"/>
  <c r="M79" i="43"/>
  <c r="M38" i="43"/>
  <c r="M158" i="43"/>
  <c r="M192" i="43"/>
  <c r="M318" i="43"/>
  <c r="M272" i="43"/>
  <c r="L316" i="43"/>
  <c r="L319" i="43"/>
  <c r="L202" i="43"/>
  <c r="L176" i="43"/>
  <c r="L88" i="43"/>
  <c r="L212" i="43"/>
  <c r="L24" i="43"/>
  <c r="L34" i="43"/>
  <c r="L331" i="43"/>
  <c r="L17" i="43"/>
  <c r="L238" i="43"/>
  <c r="L47" i="43"/>
  <c r="L323" i="43"/>
  <c r="L264" i="43"/>
  <c r="L332" i="43"/>
  <c r="L165" i="43"/>
  <c r="L56" i="43"/>
  <c r="L216" i="43"/>
  <c r="L36" i="43"/>
  <c r="L172" i="43"/>
  <c r="L121" i="43"/>
  <c r="L322" i="43"/>
  <c r="L327" i="43"/>
  <c r="L60" i="43"/>
  <c r="L242" i="43"/>
  <c r="L329" i="43"/>
  <c r="F90" i="414" l="1"/>
  <c r="D141" i="52"/>
  <c r="Y141" i="52" s="1"/>
  <c r="AA141" i="52" s="1"/>
  <c r="D141" i="414"/>
  <c r="Y141" i="414" s="1"/>
  <c r="AA141" i="414" s="1"/>
  <c r="D394" i="52"/>
  <c r="D394" i="414"/>
  <c r="Y394" i="414" s="1"/>
  <c r="AA394" i="414" s="1"/>
  <c r="D89" i="52"/>
  <c r="D89" i="414"/>
  <c r="E90" i="52"/>
  <c r="F90" i="52" s="1"/>
  <c r="E141" i="414"/>
  <c r="E89" i="414"/>
  <c r="M332" i="43"/>
  <c r="M238" i="43"/>
  <c r="M316" i="43"/>
  <c r="M327" i="43"/>
  <c r="M322" i="43"/>
  <c r="M216" i="43"/>
  <c r="M264" i="43"/>
  <c r="M17" i="43"/>
  <c r="M34" i="43"/>
  <c r="M319" i="43"/>
  <c r="M60" i="43"/>
  <c r="M202" i="43"/>
  <c r="M329" i="43"/>
  <c r="M121" i="43"/>
  <c r="M56" i="43"/>
  <c r="M323" i="43"/>
  <c r="M24" i="43"/>
  <c r="M88" i="43"/>
  <c r="AJ252" i="54"/>
  <c r="M242" i="43"/>
  <c r="M172" i="43"/>
  <c r="M36" i="43"/>
  <c r="M165" i="43"/>
  <c r="M47" i="43"/>
  <c r="M331" i="43"/>
  <c r="M212" i="43"/>
  <c r="M176" i="43"/>
  <c r="L64" i="43"/>
  <c r="L23" i="43"/>
  <c r="L308" i="43"/>
  <c r="L219" i="43"/>
  <c r="L76" i="43"/>
  <c r="L151" i="43"/>
  <c r="L46" i="43"/>
  <c r="L108" i="43"/>
  <c r="L178" i="43"/>
  <c r="L218" i="43"/>
  <c r="L137" i="43"/>
  <c r="L143" i="43"/>
  <c r="L29" i="43"/>
  <c r="L138" i="43"/>
  <c r="L117" i="43"/>
  <c r="D393" i="414" l="1"/>
  <c r="Y393" i="414" s="1"/>
  <c r="AA393" i="414" s="1"/>
  <c r="F141" i="414"/>
  <c r="Z141" i="414" s="1"/>
  <c r="AB141" i="414" s="1"/>
  <c r="F89" i="414"/>
  <c r="E394" i="414"/>
  <c r="F394" i="414" s="1"/>
  <c r="Z394" i="414" s="1"/>
  <c r="D393" i="52"/>
  <c r="Y393" i="52" s="1"/>
  <c r="AA393" i="52" s="1"/>
  <c r="E89" i="52"/>
  <c r="F89" i="52" s="1"/>
  <c r="E141" i="52"/>
  <c r="F141" i="52" s="1"/>
  <c r="Z141" i="52" s="1"/>
  <c r="AB141" i="52" s="1"/>
  <c r="AJ232" i="54"/>
  <c r="AJ284" i="54"/>
  <c r="AJ192" i="54"/>
  <c r="AJ138" i="54"/>
  <c r="AJ239" i="54"/>
  <c r="AJ104" i="54"/>
  <c r="AJ226" i="54"/>
  <c r="AJ121" i="54"/>
  <c r="AJ282" i="54"/>
  <c r="AJ162" i="54"/>
  <c r="AJ52" i="54"/>
  <c r="AJ102" i="54"/>
  <c r="M108" i="43"/>
  <c r="M46" i="43"/>
  <c r="M143" i="43"/>
  <c r="M308" i="43"/>
  <c r="M178" i="43"/>
  <c r="M151" i="43"/>
  <c r="M219" i="43"/>
  <c r="M138" i="43"/>
  <c r="M137" i="43"/>
  <c r="M64" i="43"/>
  <c r="M117" i="43"/>
  <c r="M29" i="43"/>
  <c r="M218" i="43"/>
  <c r="L334" i="43"/>
  <c r="M76" i="43"/>
  <c r="M23" i="43"/>
  <c r="L136" i="43"/>
  <c r="L112" i="43"/>
  <c r="L92" i="43"/>
  <c r="L271" i="43"/>
  <c r="L91" i="43"/>
  <c r="L275" i="43"/>
  <c r="L18" i="43"/>
  <c r="L290" i="43"/>
  <c r="L133" i="43"/>
  <c r="E393" i="52" l="1"/>
  <c r="F393" i="52" s="1"/>
  <c r="Z393" i="52" s="1"/>
  <c r="AB393" i="52" s="1"/>
  <c r="E393" i="414"/>
  <c r="M275" i="43"/>
  <c r="M136" i="43"/>
  <c r="M133" i="43"/>
  <c r="M91" i="43"/>
  <c r="M271" i="43"/>
  <c r="M334" i="43"/>
  <c r="AJ180" i="54"/>
  <c r="M290" i="43"/>
  <c r="M18" i="43"/>
  <c r="M92" i="43"/>
  <c r="M112" i="43"/>
  <c r="AJ213" i="54"/>
  <c r="L63" i="43"/>
  <c r="L315" i="43"/>
  <c r="L227" i="43"/>
  <c r="L310" i="43"/>
  <c r="L254" i="43"/>
  <c r="F393" i="414" l="1"/>
  <c r="Z393" i="414" s="1"/>
  <c r="AB393" i="414" s="1"/>
  <c r="AJ16" i="54"/>
  <c r="M310" i="43"/>
  <c r="M227" i="43"/>
  <c r="M315" i="43"/>
  <c r="M63" i="43"/>
  <c r="AJ81" i="54"/>
  <c r="M254" i="43"/>
  <c r="AJ251" i="54" l="1"/>
  <c r="AJ193" i="54" l="1"/>
  <c r="AJ119" i="54" l="1"/>
  <c r="P330" i="43" l="1"/>
  <c r="Q330" i="43" l="1"/>
  <c r="D176" i="52"/>
  <c r="P275" i="43"/>
  <c r="P150" i="43"/>
  <c r="Q275" i="43" l="1"/>
  <c r="Q150" i="43"/>
  <c r="P277" i="43"/>
  <c r="P50" i="43"/>
  <c r="Q50" i="43" s="1"/>
  <c r="P163" i="43"/>
  <c r="P215" i="43"/>
  <c r="P279" i="43"/>
  <c r="P326" i="43"/>
  <c r="P246" i="43"/>
  <c r="P212" i="43"/>
  <c r="P57" i="43"/>
  <c r="P294" i="43"/>
  <c r="P243" i="43"/>
  <c r="P200" i="43"/>
  <c r="P111" i="43"/>
  <c r="P59" i="43"/>
  <c r="P63" i="43"/>
  <c r="P161" i="43"/>
  <c r="P218" i="43"/>
  <c r="P228" i="43"/>
  <c r="Q228" i="43" s="1"/>
  <c r="P156" i="43"/>
  <c r="P184" i="43"/>
  <c r="P229" i="43"/>
  <c r="P202" i="43"/>
  <c r="P132" i="43"/>
  <c r="P203" i="43"/>
  <c r="P206" i="43"/>
  <c r="P207" i="43"/>
  <c r="P278" i="43"/>
  <c r="P92" i="43"/>
  <c r="P88" i="43"/>
  <c r="P55" i="43"/>
  <c r="P93" i="43"/>
  <c r="P103" i="43"/>
  <c r="P74" i="43"/>
  <c r="P83" i="43"/>
  <c r="P257" i="43"/>
  <c r="P242" i="43"/>
  <c r="P145" i="43"/>
  <c r="P189" i="43"/>
  <c r="P255" i="43"/>
  <c r="P299" i="43"/>
  <c r="P217" i="43"/>
  <c r="P241" i="43"/>
  <c r="P239" i="43"/>
  <c r="P193" i="43"/>
  <c r="P135" i="43"/>
  <c r="P127" i="43"/>
  <c r="P27" i="43"/>
  <c r="P152" i="43"/>
  <c r="P240" i="43"/>
  <c r="P313" i="43"/>
  <c r="P191" i="43"/>
  <c r="P251" i="43"/>
  <c r="P314" i="43"/>
  <c r="P288" i="43"/>
  <c r="P46" i="43"/>
  <c r="P285" i="43"/>
  <c r="P125" i="43"/>
  <c r="P128" i="43"/>
  <c r="P139" i="43"/>
  <c r="P272" i="43"/>
  <c r="P280" i="43"/>
  <c r="P274" i="43"/>
  <c r="P30" i="43"/>
  <c r="P302" i="43"/>
  <c r="P180" i="43"/>
  <c r="P158" i="43"/>
  <c r="P44" i="43"/>
  <c r="P38" i="43"/>
  <c r="P22" i="43"/>
  <c r="P116" i="43"/>
  <c r="P66" i="43"/>
  <c r="Q66" i="43" s="1"/>
  <c r="P95" i="43"/>
  <c r="P20" i="43"/>
  <c r="Q20" i="43" s="1"/>
  <c r="P16" i="43"/>
  <c r="Q16" i="43" s="1"/>
  <c r="P10" i="43"/>
  <c r="Q10" i="43" s="1"/>
  <c r="P122" i="43"/>
  <c r="P148" i="43"/>
  <c r="P105" i="43"/>
  <c r="P89" i="43"/>
  <c r="P78" i="43"/>
  <c r="P82" i="43"/>
  <c r="P98" i="43"/>
  <c r="P39" i="43"/>
  <c r="P77" i="43"/>
  <c r="P49" i="43"/>
  <c r="P131" i="43"/>
  <c r="P15" i="43"/>
  <c r="Q15" i="43" s="1"/>
  <c r="P248" i="43"/>
  <c r="P123" i="43"/>
  <c r="P40" i="43"/>
  <c r="P41" i="43"/>
  <c r="P19" i="43"/>
  <c r="Q19" i="43" s="1"/>
  <c r="P11" i="43"/>
  <c r="Q11" i="43" s="1"/>
  <c r="P104" i="43"/>
  <c r="P142" i="43"/>
  <c r="P233" i="43"/>
  <c r="P13" i="43"/>
  <c r="Q13" i="43" s="1"/>
  <c r="P147" i="43"/>
  <c r="P225" i="43"/>
  <c r="P295" i="43"/>
  <c r="P80" i="43"/>
  <c r="P268" i="43"/>
  <c r="P43" i="43"/>
  <c r="P109" i="43"/>
  <c r="P247" i="43"/>
  <c r="P162" i="43"/>
  <c r="P224" i="43"/>
  <c r="P37" i="43"/>
  <c r="P208" i="43"/>
  <c r="P48" i="43"/>
  <c r="P65" i="43"/>
  <c r="P232" i="43"/>
  <c r="P146" i="43"/>
  <c r="P159" i="43"/>
  <c r="P263" i="43"/>
  <c r="P195" i="43"/>
  <c r="P86" i="43"/>
  <c r="P173" i="43"/>
  <c r="P168" i="43"/>
  <c r="P245" i="43"/>
  <c r="P234" i="43"/>
  <c r="P198" i="43"/>
  <c r="P12" i="43"/>
  <c r="Q12" i="43" s="1"/>
  <c r="P306" i="43"/>
  <c r="P304" i="43"/>
  <c r="P210" i="43"/>
  <c r="P113" i="43"/>
  <c r="P155" i="43"/>
  <c r="P194" i="43"/>
  <c r="P69" i="43"/>
  <c r="P182" i="43"/>
  <c r="P266" i="43"/>
  <c r="P297" i="43"/>
  <c r="P129" i="43"/>
  <c r="P35" i="43"/>
  <c r="P134" i="43"/>
  <c r="P167" i="43"/>
  <c r="P284" i="43"/>
  <c r="P307" i="43"/>
  <c r="P70" i="43"/>
  <c r="P58" i="43"/>
  <c r="P256" i="43"/>
  <c r="P211" i="43"/>
  <c r="P25" i="43"/>
  <c r="P244" i="43"/>
  <c r="P177" i="43"/>
  <c r="P185" i="43"/>
  <c r="P214" i="43"/>
  <c r="P154" i="43"/>
  <c r="P236" i="43"/>
  <c r="P204" i="43"/>
  <c r="P94" i="43"/>
  <c r="P197" i="43"/>
  <c r="P252" i="43"/>
  <c r="P166" i="43"/>
  <c r="P292" i="43"/>
  <c r="P199" i="43"/>
  <c r="P188" i="43"/>
  <c r="P283" i="43"/>
  <c r="P106" i="43"/>
  <c r="Q106" i="43" s="1"/>
  <c r="P174" i="43"/>
  <c r="P24" i="43"/>
  <c r="P238" i="43"/>
  <c r="P47" i="43"/>
  <c r="P216" i="43"/>
  <c r="P121" i="43"/>
  <c r="P108" i="43"/>
  <c r="P178" i="43"/>
  <c r="P137" i="43"/>
  <c r="P91" i="43"/>
  <c r="P227" i="43"/>
  <c r="P310" i="43"/>
  <c r="P254" i="43"/>
  <c r="P99" i="43"/>
  <c r="P259" i="43"/>
  <c r="P325" i="43"/>
  <c r="P324" i="43"/>
  <c r="P282" i="43"/>
  <c r="P68" i="43"/>
  <c r="P60" i="43"/>
  <c r="P261" i="43"/>
  <c r="P322" i="43"/>
  <c r="P327" i="43"/>
  <c r="P250" i="43"/>
  <c r="P308" i="43"/>
  <c r="P220" i="43"/>
  <c r="P73" i="43"/>
  <c r="P45" i="43"/>
  <c r="P124" i="43"/>
  <c r="P51" i="43"/>
  <c r="P118" i="43"/>
  <c r="P18" i="43"/>
  <c r="P311" i="43"/>
  <c r="P209" i="43"/>
  <c r="P175" i="43"/>
  <c r="Q254" i="43" l="1"/>
  <c r="Q18" i="43"/>
  <c r="Q220" i="43"/>
  <c r="Q60" i="43"/>
  <c r="Q99" i="43"/>
  <c r="Q178" i="43"/>
  <c r="Q24" i="43"/>
  <c r="Q292" i="43"/>
  <c r="Q236" i="43"/>
  <c r="Q25" i="43"/>
  <c r="Q284" i="43"/>
  <c r="Q266" i="43"/>
  <c r="Q210" i="43"/>
  <c r="Q245" i="43"/>
  <c r="Q159" i="43"/>
  <c r="Q37" i="43"/>
  <c r="Q268" i="43"/>
  <c r="Q233" i="43"/>
  <c r="Q40" i="43"/>
  <c r="Q77" i="43"/>
  <c r="Q105" i="43"/>
  <c r="Q95" i="43"/>
  <c r="Q158" i="43"/>
  <c r="Q272" i="43"/>
  <c r="Q288" i="43"/>
  <c r="Q152" i="43"/>
  <c r="Q241" i="43"/>
  <c r="Q242" i="43"/>
  <c r="Q55" i="43"/>
  <c r="Q203" i="43"/>
  <c r="Q326" i="43"/>
  <c r="Q154" i="43"/>
  <c r="Q211" i="43"/>
  <c r="Q167" i="43"/>
  <c r="Q182" i="43"/>
  <c r="Q304" i="43"/>
  <c r="Q168" i="43"/>
  <c r="Q146" i="43"/>
  <c r="Q224" i="43"/>
  <c r="Q80" i="43"/>
  <c r="Q142" i="43"/>
  <c r="Q123" i="43"/>
  <c r="Q39" i="43"/>
  <c r="Q148" i="43"/>
  <c r="Q180" i="43"/>
  <c r="Q139" i="43"/>
  <c r="Q314" i="43"/>
  <c r="Q27" i="43"/>
  <c r="Q257" i="43"/>
  <c r="Q88" i="43"/>
  <c r="Q132" i="43"/>
  <c r="Q218" i="43"/>
  <c r="Q243" i="43"/>
  <c r="Q174" i="43"/>
  <c r="Q282" i="43"/>
  <c r="Q310" i="43"/>
  <c r="Q121" i="43"/>
  <c r="Q252" i="43"/>
  <c r="Q214" i="43"/>
  <c r="Q256" i="43"/>
  <c r="Q134" i="43"/>
  <c r="Q69" i="43"/>
  <c r="Q306" i="43"/>
  <c r="Q173" i="43"/>
  <c r="Q232" i="43"/>
  <c r="Q162" i="43"/>
  <c r="Q295" i="43"/>
  <c r="Q104" i="43"/>
  <c r="Q248" i="43"/>
  <c r="Q98" i="43"/>
  <c r="Q122" i="43"/>
  <c r="Q116" i="43"/>
  <c r="Q302" i="43"/>
  <c r="Q128" i="43"/>
  <c r="Q251" i="43"/>
  <c r="Q127" i="43"/>
  <c r="Q299" i="43"/>
  <c r="Q83" i="43"/>
  <c r="Q92" i="43"/>
  <c r="Q202" i="43"/>
  <c r="Q161" i="43"/>
  <c r="Q294" i="43"/>
  <c r="Q215" i="43"/>
  <c r="Q118" i="43"/>
  <c r="Q68" i="43"/>
  <c r="Q51" i="43"/>
  <c r="Q124" i="43"/>
  <c r="Q327" i="43"/>
  <c r="Q324" i="43"/>
  <c r="Q227" i="43"/>
  <c r="Q216" i="43"/>
  <c r="Q283" i="43"/>
  <c r="Q197" i="43"/>
  <c r="Q185" i="43"/>
  <c r="Q58" i="43"/>
  <c r="Q35" i="43"/>
  <c r="Q194" i="43"/>
  <c r="Q86" i="43"/>
  <c r="Q65" i="43"/>
  <c r="Q247" i="43"/>
  <c r="Q225" i="43"/>
  <c r="Q82" i="43"/>
  <c r="Q22" i="43"/>
  <c r="Q30" i="43"/>
  <c r="Q125" i="43"/>
  <c r="Q191" i="43"/>
  <c r="Q135" i="43"/>
  <c r="Q255" i="43"/>
  <c r="Q74" i="43"/>
  <c r="AJ74" i="43" s="1"/>
  <c r="Q229" i="43"/>
  <c r="Q63" i="43"/>
  <c r="Q57" i="43"/>
  <c r="Q163" i="43"/>
  <c r="Q166" i="43"/>
  <c r="Q175" i="43"/>
  <c r="Q209" i="43"/>
  <c r="Q45" i="43"/>
  <c r="Q322" i="43"/>
  <c r="Q325" i="43"/>
  <c r="Q91" i="43"/>
  <c r="Q47" i="43"/>
  <c r="Q188" i="43"/>
  <c r="Q94" i="43"/>
  <c r="Q177" i="43"/>
  <c r="Q70" i="43"/>
  <c r="Q129" i="43"/>
  <c r="Q155" i="43"/>
  <c r="Q198" i="43"/>
  <c r="Q195" i="43"/>
  <c r="Q48" i="43"/>
  <c r="Q109" i="43"/>
  <c r="Q147" i="43"/>
  <c r="Q131" i="43"/>
  <c r="Q78" i="43"/>
  <c r="Q38" i="43"/>
  <c r="Q274" i="43"/>
  <c r="Q285" i="43"/>
  <c r="Q313" i="43"/>
  <c r="Q193" i="43"/>
  <c r="Q189" i="43"/>
  <c r="Q103" i="43"/>
  <c r="Q207" i="43"/>
  <c r="Q184" i="43"/>
  <c r="Q59" i="43"/>
  <c r="Q212" i="43"/>
  <c r="Q308" i="43"/>
  <c r="Q108" i="43"/>
  <c r="Q250" i="43"/>
  <c r="Q311" i="43"/>
  <c r="Q73" i="43"/>
  <c r="Q261" i="43"/>
  <c r="Q259" i="43"/>
  <c r="Q137" i="43"/>
  <c r="Q238" i="43"/>
  <c r="Q199" i="43"/>
  <c r="Q204" i="43"/>
  <c r="Q244" i="43"/>
  <c r="Q307" i="43"/>
  <c r="Q297" i="43"/>
  <c r="Q113" i="43"/>
  <c r="Q234" i="43"/>
  <c r="Q263" i="43"/>
  <c r="Q208" i="43"/>
  <c r="Q43" i="43"/>
  <c r="Q41" i="43"/>
  <c r="Q49" i="43"/>
  <c r="Q89" i="43"/>
  <c r="Q44" i="43"/>
  <c r="Q280" i="43"/>
  <c r="Q46" i="43"/>
  <c r="Q240" i="43"/>
  <c r="Q239" i="43"/>
  <c r="Q145" i="43"/>
  <c r="Q93" i="43"/>
  <c r="Q206" i="43"/>
  <c r="Q156" i="43"/>
  <c r="Q111" i="43"/>
  <c r="Q278" i="43"/>
  <c r="Q246" i="43"/>
  <c r="Q277" i="43"/>
  <c r="Q200" i="43"/>
  <c r="Q217" i="43"/>
  <c r="Q279" i="43"/>
  <c r="D224" i="52"/>
  <c r="D224" i="414"/>
  <c r="E341" i="414"/>
  <c r="E224" i="414"/>
  <c r="Q9" i="43"/>
  <c r="P141" i="43"/>
  <c r="P260" i="43"/>
  <c r="P56" i="43"/>
  <c r="P323" i="43"/>
  <c r="P262" i="43"/>
  <c r="P309" i="43"/>
  <c r="P270" i="43"/>
  <c r="P253" i="43"/>
  <c r="P271" i="43"/>
  <c r="P213" i="43"/>
  <c r="P186" i="43"/>
  <c r="P183" i="43"/>
  <c r="P85" i="43"/>
  <c r="P164" i="43"/>
  <c r="P157" i="43"/>
  <c r="P264" i="43"/>
  <c r="P289" i="43"/>
  <c r="P196" i="43"/>
  <c r="P149" i="43"/>
  <c r="P223" i="43"/>
  <c r="P296" i="43"/>
  <c r="P87" i="43"/>
  <c r="P201" i="43"/>
  <c r="P293" i="43"/>
  <c r="P179" i="43"/>
  <c r="P334" i="43"/>
  <c r="P205" i="43"/>
  <c r="P300" i="43"/>
  <c r="P276" i="43"/>
  <c r="P230" i="43"/>
  <c r="P321" i="43"/>
  <c r="P144" i="43"/>
  <c r="P301" i="43"/>
  <c r="P231" i="43"/>
  <c r="P187" i="43"/>
  <c r="P258" i="43"/>
  <c r="P333" i="43"/>
  <c r="P143" i="43"/>
  <c r="P332" i="43"/>
  <c r="P23" i="43"/>
  <c r="P291" i="43"/>
  <c r="P176" i="43"/>
  <c r="P112" i="43"/>
  <c r="P36" i="43"/>
  <c r="P84" i="43"/>
  <c r="P42" i="43"/>
  <c r="P328" i="43"/>
  <c r="P316" i="43"/>
  <c r="P318" i="43"/>
  <c r="P79" i="43"/>
  <c r="P67" i="43"/>
  <c r="P17" i="43"/>
  <c r="Q17" i="43" s="1"/>
  <c r="P222" i="43"/>
  <c r="P31" i="43"/>
  <c r="P312" i="43"/>
  <c r="P151" i="43"/>
  <c r="P273" i="43"/>
  <c r="P53" i="43"/>
  <c r="AG280" i="43" l="1"/>
  <c r="AJ280" i="43"/>
  <c r="Q316" i="43"/>
  <c r="Q176" i="43"/>
  <c r="Q258" i="43"/>
  <c r="Q230" i="43"/>
  <c r="Q293" i="43"/>
  <c r="Q196" i="43"/>
  <c r="Q183" i="43"/>
  <c r="Q309" i="43"/>
  <c r="Q222" i="43"/>
  <c r="Q328" i="43"/>
  <c r="Q291" i="43"/>
  <c r="Q187" i="43"/>
  <c r="Q276" i="43"/>
  <c r="Q201" i="43"/>
  <c r="Q289" i="43"/>
  <c r="Q186" i="43"/>
  <c r="Q262" i="43"/>
  <c r="Q31" i="43"/>
  <c r="Q53" i="43"/>
  <c r="Q42" i="43"/>
  <c r="Q23" i="43"/>
  <c r="Q231" i="43"/>
  <c r="Q300" i="43"/>
  <c r="Q87" i="43"/>
  <c r="Q264" i="43"/>
  <c r="Q213" i="43"/>
  <c r="Q323" i="43"/>
  <c r="Q273" i="43"/>
  <c r="Q67" i="43"/>
  <c r="Q84" i="43"/>
  <c r="Q332" i="43"/>
  <c r="Q301" i="43"/>
  <c r="Q205" i="43"/>
  <c r="Q296" i="43"/>
  <c r="Q157" i="43"/>
  <c r="Q271" i="43"/>
  <c r="Q56" i="43"/>
  <c r="Q312" i="43"/>
  <c r="Q151" i="43"/>
  <c r="Q79" i="43"/>
  <c r="Q36" i="43"/>
  <c r="Q143" i="43"/>
  <c r="Q144" i="43"/>
  <c r="Q334" i="43"/>
  <c r="Q223" i="43"/>
  <c r="Q164" i="43"/>
  <c r="Q253" i="43"/>
  <c r="Q260" i="43"/>
  <c r="Q318" i="43"/>
  <c r="Q112" i="43"/>
  <c r="Q333" i="43"/>
  <c r="Q321" i="43"/>
  <c r="Q179" i="43"/>
  <c r="Q149" i="43"/>
  <c r="Q85" i="43"/>
  <c r="Q270" i="43"/>
  <c r="Q141" i="43"/>
  <c r="F224" i="414"/>
  <c r="E161" i="52"/>
  <c r="E161" i="414"/>
  <c r="E283" i="52"/>
  <c r="E283" i="414"/>
  <c r="E245" i="52"/>
  <c r="E245" i="414"/>
  <c r="E125" i="52"/>
  <c r="E125" i="414"/>
  <c r="E93" i="52"/>
  <c r="E93" i="414"/>
  <c r="E118" i="52"/>
  <c r="E118" i="414"/>
  <c r="E189" i="52"/>
  <c r="E189" i="414"/>
  <c r="E305" i="52"/>
  <c r="E305" i="414"/>
  <c r="E370" i="52"/>
  <c r="E370" i="414"/>
  <c r="E291" i="52"/>
  <c r="E291" i="414"/>
  <c r="E139" i="52"/>
  <c r="E139" i="414"/>
  <c r="E264" i="52"/>
  <c r="E264" i="414"/>
  <c r="E338" i="52"/>
  <c r="E338" i="414"/>
  <c r="E219" i="52"/>
  <c r="E219" i="414"/>
  <c r="E132" i="52"/>
  <c r="E132" i="414"/>
  <c r="E232" i="52"/>
  <c r="E232" i="414"/>
  <c r="D348" i="52"/>
  <c r="D348" i="414"/>
  <c r="E212" i="52"/>
  <c r="E212" i="414"/>
  <c r="E326" i="52"/>
  <c r="E326" i="414"/>
  <c r="E122" i="52"/>
  <c r="E122" i="414"/>
  <c r="E8" i="52"/>
  <c r="E8" i="414"/>
  <c r="E201" i="52"/>
  <c r="E201" i="414"/>
  <c r="E206" i="52"/>
  <c r="E206" i="414"/>
  <c r="E260" i="52"/>
  <c r="E260" i="414"/>
  <c r="E150" i="52"/>
  <c r="E150" i="414"/>
  <c r="E87" i="52"/>
  <c r="E87" i="414"/>
  <c r="E114" i="52"/>
  <c r="E114" i="414"/>
  <c r="E112" i="52"/>
  <c r="E112" i="414"/>
  <c r="E159" i="52"/>
  <c r="E159" i="414"/>
  <c r="E379" i="52"/>
  <c r="E379" i="414"/>
  <c r="E95" i="52"/>
  <c r="E95" i="414"/>
  <c r="E388" i="52"/>
  <c r="E388" i="414"/>
  <c r="E228" i="52"/>
  <c r="E228" i="414"/>
  <c r="E135" i="52"/>
  <c r="E135" i="414"/>
  <c r="E288" i="52"/>
  <c r="E288" i="414"/>
  <c r="D307" i="52"/>
  <c r="Y307" i="52" s="1"/>
  <c r="AA307" i="52" s="1"/>
  <c r="D307" i="414"/>
  <c r="Y307" i="414" s="1"/>
  <c r="AA307" i="414" s="1"/>
  <c r="E191" i="52"/>
  <c r="E191" i="414"/>
  <c r="E115" i="52"/>
  <c r="E115" i="414"/>
  <c r="E59" i="52"/>
  <c r="E59" i="414"/>
  <c r="E239" i="52"/>
  <c r="E239" i="414"/>
  <c r="E332" i="52"/>
  <c r="E332" i="414"/>
  <c r="E316" i="52"/>
  <c r="E316" i="414"/>
  <c r="E336" i="52"/>
  <c r="E336" i="414"/>
  <c r="E294" i="52"/>
  <c r="E294" i="414"/>
  <c r="D341" i="52"/>
  <c r="D341" i="414"/>
  <c r="F341" i="414" s="1"/>
  <c r="E186" i="52"/>
  <c r="E186" i="414"/>
  <c r="E289" i="52"/>
  <c r="E289" i="414"/>
  <c r="E266" i="52"/>
  <c r="E266" i="414"/>
  <c r="E204" i="52"/>
  <c r="E204" i="414"/>
  <c r="E152" i="52"/>
  <c r="E152" i="414"/>
  <c r="E290" i="52"/>
  <c r="E290" i="414"/>
  <c r="E205" i="52"/>
  <c r="E205" i="414"/>
  <c r="E214" i="52"/>
  <c r="E214" i="414"/>
  <c r="E207" i="52"/>
  <c r="E207" i="414"/>
  <c r="E153" i="52"/>
  <c r="E153" i="414"/>
  <c r="E147" i="52"/>
  <c r="E147" i="414"/>
  <c r="E209" i="52"/>
  <c r="E209" i="414"/>
  <c r="E71" i="52"/>
  <c r="E71" i="414"/>
  <c r="E257" i="52"/>
  <c r="E257" i="414"/>
  <c r="E271" i="52"/>
  <c r="E271" i="414"/>
  <c r="E126" i="52"/>
  <c r="E126" i="414"/>
  <c r="E299" i="52"/>
  <c r="E299" i="414"/>
  <c r="E238" i="52"/>
  <c r="E238" i="414"/>
  <c r="E268" i="52"/>
  <c r="E268" i="414"/>
  <c r="E327" i="52"/>
  <c r="E327" i="414"/>
  <c r="E116" i="52"/>
  <c r="E116" i="414"/>
  <c r="E187" i="52"/>
  <c r="E187" i="414"/>
  <c r="E67" i="52"/>
  <c r="E67" i="414"/>
  <c r="E136" i="52"/>
  <c r="E136" i="414"/>
  <c r="E148" i="52"/>
  <c r="E148" i="414"/>
  <c r="E140" i="52"/>
  <c r="E140" i="414"/>
  <c r="E229" i="52"/>
  <c r="E229" i="414"/>
  <c r="E210" i="52"/>
  <c r="E210" i="414"/>
  <c r="E286" i="52"/>
  <c r="E286" i="414"/>
  <c r="E124" i="52"/>
  <c r="E124" i="414"/>
  <c r="E293" i="52"/>
  <c r="E293" i="414"/>
  <c r="E78" i="52"/>
  <c r="E78" i="414"/>
  <c r="E256" i="52"/>
  <c r="E256" i="414"/>
  <c r="E160" i="52"/>
  <c r="E160" i="414"/>
  <c r="E81" i="52"/>
  <c r="E81" i="414"/>
  <c r="E69" i="52"/>
  <c r="E69" i="414"/>
  <c r="E361" i="52"/>
  <c r="E361" i="414"/>
  <c r="D391" i="52"/>
  <c r="Y391" i="52" s="1"/>
  <c r="AA391" i="52" s="1"/>
  <c r="D391" i="414"/>
  <c r="E9" i="52"/>
  <c r="E9" i="414"/>
  <c r="E382" i="52"/>
  <c r="E382" i="414"/>
  <c r="E243" i="52"/>
  <c r="E243" i="414"/>
  <c r="E217" i="52"/>
  <c r="E217" i="414"/>
  <c r="D168" i="52"/>
  <c r="Y168" i="52" s="1"/>
  <c r="AA168" i="52" s="1"/>
  <c r="D168" i="414"/>
  <c r="Y168" i="414" s="1"/>
  <c r="AA168" i="414" s="1"/>
  <c r="E170" i="52"/>
  <c r="E170" i="414"/>
  <c r="E321" i="52"/>
  <c r="E321" i="414"/>
  <c r="E303" i="52"/>
  <c r="E303" i="414"/>
  <c r="E137" i="52"/>
  <c r="E137" i="414"/>
  <c r="E130" i="52"/>
  <c r="E130" i="414"/>
  <c r="E368" i="52"/>
  <c r="E368" i="414"/>
  <c r="E386" i="52"/>
  <c r="E386" i="414"/>
  <c r="E213" i="52"/>
  <c r="E213" i="414"/>
  <c r="E298" i="52"/>
  <c r="E298" i="414"/>
  <c r="E11" i="52"/>
  <c r="E11" i="414"/>
  <c r="E300" i="52"/>
  <c r="E300" i="414"/>
  <c r="D272" i="52"/>
  <c r="D272" i="414"/>
  <c r="E383" i="52"/>
  <c r="E383" i="414"/>
  <c r="E151" i="52"/>
  <c r="E151" i="414"/>
  <c r="D347" i="52"/>
  <c r="D347" i="414"/>
  <c r="E88" i="52"/>
  <c r="E88" i="414"/>
  <c r="E267" i="52"/>
  <c r="E267" i="414"/>
  <c r="E295" i="52"/>
  <c r="E295" i="414"/>
  <c r="E284" i="52"/>
  <c r="E284" i="414"/>
  <c r="E192" i="52"/>
  <c r="E192" i="414"/>
  <c r="E365" i="52"/>
  <c r="E365" i="414"/>
  <c r="E387" i="52"/>
  <c r="E387" i="414"/>
  <c r="E79" i="52"/>
  <c r="E79" i="414"/>
  <c r="E258" i="52"/>
  <c r="E258" i="414"/>
  <c r="E97" i="52"/>
  <c r="E97" i="414"/>
  <c r="E244" i="52"/>
  <c r="E244" i="414"/>
  <c r="E146" i="52"/>
  <c r="E146" i="414"/>
  <c r="E117" i="52"/>
  <c r="E117" i="414"/>
  <c r="E301" i="52"/>
  <c r="E301" i="414"/>
  <c r="E20" i="52"/>
  <c r="E20" i="414"/>
  <c r="E360" i="52"/>
  <c r="E360" i="414"/>
  <c r="E166" i="52"/>
  <c r="E166" i="414"/>
  <c r="E218" i="52"/>
  <c r="E218" i="414"/>
  <c r="E162" i="52"/>
  <c r="E162" i="414"/>
  <c r="E302" i="52"/>
  <c r="E302" i="414"/>
  <c r="E99" i="52"/>
  <c r="E99" i="414"/>
  <c r="E138" i="52"/>
  <c r="E138" i="414"/>
  <c r="E312" i="52"/>
  <c r="E312" i="414"/>
  <c r="E262" i="52"/>
  <c r="E262" i="414"/>
  <c r="E317" i="52"/>
  <c r="E317" i="414"/>
  <c r="E184" i="52"/>
  <c r="E184" i="414"/>
  <c r="E285" i="52"/>
  <c r="E285" i="414"/>
  <c r="E313" i="52"/>
  <c r="E313" i="414"/>
  <c r="E121" i="52"/>
  <c r="E121" i="414"/>
  <c r="E252" i="52"/>
  <c r="E252" i="414"/>
  <c r="E64" i="52"/>
  <c r="E64" i="414"/>
  <c r="E202" i="52"/>
  <c r="E202" i="414"/>
  <c r="E234" i="52"/>
  <c r="E234" i="414"/>
  <c r="E74" i="52"/>
  <c r="E74" i="414"/>
  <c r="E220" i="52"/>
  <c r="E220" i="414"/>
  <c r="E251" i="52"/>
  <c r="E251" i="414"/>
  <c r="E84" i="52"/>
  <c r="E84" i="414"/>
  <c r="E269" i="52"/>
  <c r="E269" i="414"/>
  <c r="D349" i="52"/>
  <c r="D349" i="414"/>
  <c r="E263" i="52"/>
  <c r="E263" i="414"/>
  <c r="E373" i="52"/>
  <c r="E373" i="414"/>
  <c r="E171" i="52"/>
  <c r="E171" i="414"/>
  <c r="E120" i="52"/>
  <c r="E120" i="414"/>
  <c r="E297" i="52"/>
  <c r="E297" i="414"/>
  <c r="D306" i="52"/>
  <c r="Y306" i="52" s="1"/>
  <c r="AA306" i="52" s="1"/>
  <c r="D306" i="414"/>
  <c r="Y306" i="414" s="1"/>
  <c r="AA306" i="414" s="1"/>
  <c r="E280" i="52"/>
  <c r="E280" i="414"/>
  <c r="E104" i="52"/>
  <c r="E104" i="414"/>
  <c r="E70" i="52"/>
  <c r="E70" i="414"/>
  <c r="E10" i="52"/>
  <c r="E10" i="414"/>
  <c r="E265" i="52"/>
  <c r="E265" i="414"/>
  <c r="E315" i="52"/>
  <c r="E315" i="414"/>
  <c r="E231" i="52"/>
  <c r="E231" i="414"/>
  <c r="E364" i="52"/>
  <c r="E364" i="414"/>
  <c r="E61" i="52"/>
  <c r="E61" i="414"/>
  <c r="E282" i="52"/>
  <c r="E282" i="414"/>
  <c r="E58" i="52"/>
  <c r="E58" i="414"/>
  <c r="E75" i="52"/>
  <c r="E75" i="414"/>
  <c r="E157" i="52"/>
  <c r="E157" i="414"/>
  <c r="E270" i="52"/>
  <c r="E270" i="414"/>
  <c r="D350" i="52"/>
  <c r="D350" i="414"/>
  <c r="E253" i="52"/>
  <c r="E253" i="414"/>
  <c r="E200" i="52"/>
  <c r="E200" i="414"/>
  <c r="E278" i="52"/>
  <c r="E278" i="414"/>
  <c r="E310" i="52"/>
  <c r="E310" i="414"/>
  <c r="E63" i="52"/>
  <c r="E63" i="414"/>
  <c r="E144" i="52"/>
  <c r="E144" i="414"/>
  <c r="E236" i="52"/>
  <c r="E236" i="414"/>
  <c r="E134" i="52"/>
  <c r="E134" i="414"/>
  <c r="E175" i="52"/>
  <c r="E175" i="414"/>
  <c r="E131" i="52"/>
  <c r="E131" i="414"/>
  <c r="E224" i="52"/>
  <c r="F224" i="52" s="1"/>
  <c r="AJ315" i="54"/>
  <c r="E341" i="52"/>
  <c r="E391" i="414"/>
  <c r="F391" i="414" s="1"/>
  <c r="E349" i="414"/>
  <c r="E348" i="414"/>
  <c r="E347" i="414"/>
  <c r="P287" i="43"/>
  <c r="AJ178" i="54"/>
  <c r="AJ85" i="54"/>
  <c r="AJ99" i="54"/>
  <c r="AJ296" i="54"/>
  <c r="AJ67" i="54"/>
  <c r="AJ152" i="54"/>
  <c r="AJ122" i="54"/>
  <c r="AJ88" i="54"/>
  <c r="AJ65" i="54"/>
  <c r="AJ184" i="54"/>
  <c r="AJ165" i="54"/>
  <c r="AJ82" i="54"/>
  <c r="AJ161" i="54"/>
  <c r="AJ199" i="54"/>
  <c r="AJ245" i="54"/>
  <c r="AJ204" i="54"/>
  <c r="AJ283" i="54"/>
  <c r="AJ8" i="54"/>
  <c r="AJ244" i="54"/>
  <c r="D170" i="414"/>
  <c r="AJ134" i="54"/>
  <c r="E242" i="414"/>
  <c r="P97" i="43"/>
  <c r="D186" i="414"/>
  <c r="Y186" i="414" s="1"/>
  <c r="AA186" i="414" s="1"/>
  <c r="D266" i="414"/>
  <c r="D139" i="414"/>
  <c r="D88" i="414"/>
  <c r="Y88" i="414" s="1"/>
  <c r="AA88" i="414" s="1"/>
  <c r="D71" i="414"/>
  <c r="D257" i="414"/>
  <c r="Y257" i="414" s="1"/>
  <c r="AA257" i="414" s="1"/>
  <c r="D326" i="414"/>
  <c r="D70" i="414"/>
  <c r="Y70" i="414" s="1"/>
  <c r="AA70" i="414" s="1"/>
  <c r="D67" i="414"/>
  <c r="Y67" i="414" s="1"/>
  <c r="AA67" i="414" s="1"/>
  <c r="D260" i="414"/>
  <c r="D360" i="414"/>
  <c r="E350" i="414"/>
  <c r="D239" i="414"/>
  <c r="Y239" i="414" s="1"/>
  <c r="AA239" i="414" s="1"/>
  <c r="D316" i="414"/>
  <c r="D336" i="414"/>
  <c r="P26" i="43"/>
  <c r="D283" i="414"/>
  <c r="E272" i="414"/>
  <c r="D151" i="414"/>
  <c r="D209" i="414"/>
  <c r="D132" i="414"/>
  <c r="Y132" i="414" s="1"/>
  <c r="AA132" i="414" s="1"/>
  <c r="D232" i="414"/>
  <c r="D299" i="414"/>
  <c r="Y299" i="414" s="1"/>
  <c r="AA299" i="414" s="1"/>
  <c r="E306" i="414"/>
  <c r="D244" i="414"/>
  <c r="D228" i="414"/>
  <c r="D302" i="414"/>
  <c r="Y302" i="414" s="1"/>
  <c r="AA302" i="414" s="1"/>
  <c r="D236" i="414"/>
  <c r="P160" i="43"/>
  <c r="D202" i="414"/>
  <c r="Y202" i="414" s="1"/>
  <c r="AA202" i="414" s="1"/>
  <c r="D370" i="414"/>
  <c r="D153" i="414"/>
  <c r="Y153" i="414" s="1"/>
  <c r="AA153" i="414" s="1"/>
  <c r="D97" i="414"/>
  <c r="Y97" i="414" s="1"/>
  <c r="AA97" i="414" s="1"/>
  <c r="D229" i="414"/>
  <c r="Y229" i="414" s="1"/>
  <c r="AA229" i="414" s="1"/>
  <c r="D278" i="414"/>
  <c r="D262" i="414"/>
  <c r="P136" i="43"/>
  <c r="P192" i="43"/>
  <c r="P138" i="43"/>
  <c r="P221" i="43"/>
  <c r="P117" i="43"/>
  <c r="P226" i="43"/>
  <c r="P267" i="43"/>
  <c r="P171" i="43"/>
  <c r="P130" i="43"/>
  <c r="P54" i="43"/>
  <c r="P140" i="43"/>
  <c r="P33" i="43"/>
  <c r="P286" i="43"/>
  <c r="P303" i="43"/>
  <c r="P64" i="43"/>
  <c r="P281" i="43"/>
  <c r="P90" i="43"/>
  <c r="P265" i="43"/>
  <c r="P172" i="43"/>
  <c r="P237" i="43"/>
  <c r="P305" i="43"/>
  <c r="P249" i="43"/>
  <c r="P110" i="43"/>
  <c r="P331" i="43"/>
  <c r="P170" i="43"/>
  <c r="P32" i="43"/>
  <c r="P190" i="43"/>
  <c r="P169" i="43"/>
  <c r="P96" i="43"/>
  <c r="Q96" i="43" s="1"/>
  <c r="P319" i="43"/>
  <c r="P317" i="43"/>
  <c r="P165" i="43"/>
  <c r="P21" i="43"/>
  <c r="P72" i="43"/>
  <c r="P320" i="43"/>
  <c r="P28" i="43"/>
  <c r="P115" i="43"/>
  <c r="P81" i="43"/>
  <c r="P235" i="43"/>
  <c r="P219" i="43"/>
  <c r="P290" i="43"/>
  <c r="P100" i="43"/>
  <c r="Q235" i="43" l="1"/>
  <c r="Q170" i="43"/>
  <c r="Q267" i="43"/>
  <c r="Q136" i="43"/>
  <c r="Q287" i="43"/>
  <c r="AG287" i="43" s="1"/>
  <c r="Q317" i="43"/>
  <c r="Q319" i="43"/>
  <c r="Q331" i="43"/>
  <c r="Q265" i="43"/>
  <c r="Q33" i="43"/>
  <c r="Q226" i="43"/>
  <c r="Q97" i="43"/>
  <c r="Q165" i="43"/>
  <c r="Q172" i="43"/>
  <c r="Q28" i="43"/>
  <c r="Q290" i="43"/>
  <c r="Q320" i="43"/>
  <c r="Q110" i="43"/>
  <c r="Q90" i="43"/>
  <c r="Q140" i="43"/>
  <c r="Q117" i="43"/>
  <c r="Q160" i="43"/>
  <c r="Q81" i="43"/>
  <c r="Q115" i="43"/>
  <c r="Q286" i="43"/>
  <c r="Q100" i="43"/>
  <c r="Q219" i="43"/>
  <c r="Q72" i="43"/>
  <c r="Q169" i="43"/>
  <c r="Q249" i="43"/>
  <c r="Q281" i="43"/>
  <c r="Q54" i="43"/>
  <c r="Q221" i="43"/>
  <c r="Q26" i="43"/>
  <c r="Q21" i="43"/>
  <c r="Q190" i="43"/>
  <c r="Q305" i="43"/>
  <c r="Q64" i="43"/>
  <c r="Q130" i="43"/>
  <c r="Q138" i="43"/>
  <c r="Q32" i="43"/>
  <c r="Q237" i="43"/>
  <c r="Q303" i="43"/>
  <c r="Q171" i="43"/>
  <c r="Q192" i="43"/>
  <c r="F348" i="414"/>
  <c r="F347" i="414"/>
  <c r="F306" i="414"/>
  <c r="Z306" i="414" s="1"/>
  <c r="AB306" i="414" s="1"/>
  <c r="AJ41" i="54"/>
  <c r="AJ13" i="54"/>
  <c r="AJ39" i="54"/>
  <c r="AJ19" i="54"/>
  <c r="F350" i="414"/>
  <c r="F272" i="414"/>
  <c r="F349" i="414"/>
  <c r="F341" i="52"/>
  <c r="D148" i="52"/>
  <c r="Y148" i="52" s="1"/>
  <c r="AA148" i="52" s="1"/>
  <c r="D148" i="414"/>
  <c r="F148" i="414" s="1"/>
  <c r="Y236" i="414"/>
  <c r="AA236" i="414" s="1"/>
  <c r="D191" i="52"/>
  <c r="Y191" i="52" s="1"/>
  <c r="AA191" i="52" s="1"/>
  <c r="D191" i="414"/>
  <c r="Y191" i="414" s="1"/>
  <c r="AA191" i="414" s="1"/>
  <c r="D256" i="52"/>
  <c r="F256" i="52" s="1"/>
  <c r="Z256" i="52" s="1"/>
  <c r="D256" i="414"/>
  <c r="Y283" i="414"/>
  <c r="AA283" i="414" s="1"/>
  <c r="E254" i="52"/>
  <c r="E254" i="414"/>
  <c r="D104" i="52"/>
  <c r="Y104" i="52" s="1"/>
  <c r="AA104" i="52" s="1"/>
  <c r="D104" i="414"/>
  <c r="D263" i="52"/>
  <c r="Y263" i="52" s="1"/>
  <c r="AA263" i="52" s="1"/>
  <c r="D263" i="414"/>
  <c r="Y263" i="414" s="1"/>
  <c r="AA263" i="414" s="1"/>
  <c r="E133" i="52"/>
  <c r="E133" i="414"/>
  <c r="E221" i="52"/>
  <c r="E221" i="414"/>
  <c r="Y170" i="414"/>
  <c r="AA170" i="414" s="1"/>
  <c r="D112" i="52"/>
  <c r="Y112" i="52" s="1"/>
  <c r="AA112" i="52" s="1"/>
  <c r="D112" i="414"/>
  <c r="Y112" i="414" s="1"/>
  <c r="AA112" i="414" s="1"/>
  <c r="D258" i="52"/>
  <c r="F258" i="52" s="1"/>
  <c r="Z258" i="52" s="1"/>
  <c r="D258" i="414"/>
  <c r="Y258" i="414" s="1"/>
  <c r="AA258" i="414" s="1"/>
  <c r="D126" i="52"/>
  <c r="Y126" i="52" s="1"/>
  <c r="AA126" i="52" s="1"/>
  <c r="D126" i="414"/>
  <c r="Y126" i="414" s="1"/>
  <c r="AA126" i="414" s="1"/>
  <c r="D264" i="52"/>
  <c r="Y264" i="52" s="1"/>
  <c r="AA264" i="52" s="1"/>
  <c r="D264" i="414"/>
  <c r="Y264" i="414" s="1"/>
  <c r="AA264" i="414" s="1"/>
  <c r="D305" i="52"/>
  <c r="F305" i="52" s="1"/>
  <c r="D305" i="414"/>
  <c r="F305" i="414" s="1"/>
  <c r="D189" i="52"/>
  <c r="F189" i="52" s="1"/>
  <c r="Z189" i="52" s="1"/>
  <c r="D189" i="414"/>
  <c r="D55" i="52"/>
  <c r="D55" i="414"/>
  <c r="E344" i="52"/>
  <c r="E344" i="414"/>
  <c r="E343" i="52"/>
  <c r="E343" i="414"/>
  <c r="D312" i="52"/>
  <c r="F312" i="52" s="1"/>
  <c r="D312" i="414"/>
  <c r="D69" i="52"/>
  <c r="Y69" i="52" s="1"/>
  <c r="AA69" i="52" s="1"/>
  <c r="D69" i="414"/>
  <c r="D81" i="52"/>
  <c r="Y81" i="52" s="1"/>
  <c r="AA81" i="52" s="1"/>
  <c r="D81" i="414"/>
  <c r="Y81" i="414" s="1"/>
  <c r="AA81" i="414" s="1"/>
  <c r="D388" i="52"/>
  <c r="Y388" i="52" s="1"/>
  <c r="AA388" i="52" s="1"/>
  <c r="D388" i="414"/>
  <c r="F388" i="414" s="1"/>
  <c r="D159" i="52"/>
  <c r="Y159" i="52" s="1"/>
  <c r="AA159" i="52" s="1"/>
  <c r="D159" i="414"/>
  <c r="Y159" i="414" s="1"/>
  <c r="AA159" i="414" s="1"/>
  <c r="D210" i="52"/>
  <c r="Y210" i="52" s="1"/>
  <c r="AA210" i="52" s="1"/>
  <c r="D210" i="414"/>
  <c r="Y210" i="414" s="1"/>
  <c r="AA210" i="414" s="1"/>
  <c r="D140" i="52"/>
  <c r="F140" i="52" s="1"/>
  <c r="D140" i="414"/>
  <c r="Y140" i="414" s="1"/>
  <c r="AA140" i="414" s="1"/>
  <c r="D8" i="52"/>
  <c r="Y8" i="52" s="1"/>
  <c r="AA8" i="52" s="1"/>
  <c r="D8" i="414"/>
  <c r="D297" i="52"/>
  <c r="Y297" i="52" s="1"/>
  <c r="AA297" i="52" s="1"/>
  <c r="D297" i="414"/>
  <c r="E66" i="52"/>
  <c r="E66" i="414"/>
  <c r="E128" i="52"/>
  <c r="E128" i="414"/>
  <c r="D144" i="52"/>
  <c r="Y144" i="52" s="1"/>
  <c r="AA144" i="52" s="1"/>
  <c r="D144" i="414"/>
  <c r="D361" i="52"/>
  <c r="F361" i="52" s="1"/>
  <c r="D361" i="414"/>
  <c r="F361" i="414" s="1"/>
  <c r="D231" i="52"/>
  <c r="Y231" i="52" s="1"/>
  <c r="AA231" i="52" s="1"/>
  <c r="D231" i="414"/>
  <c r="Y231" i="414" s="1"/>
  <c r="AA231" i="414" s="1"/>
  <c r="D365" i="52"/>
  <c r="F365" i="52" s="1"/>
  <c r="D365" i="414"/>
  <c r="D212" i="52"/>
  <c r="Y212" i="52" s="1"/>
  <c r="AA212" i="52" s="1"/>
  <c r="D212" i="414"/>
  <c r="F212" i="414" s="1"/>
  <c r="Y209" i="414"/>
  <c r="AA209" i="414" s="1"/>
  <c r="Y151" i="414"/>
  <c r="AA151" i="414" s="1"/>
  <c r="D234" i="52"/>
  <c r="Y234" i="52" s="1"/>
  <c r="AA234" i="52" s="1"/>
  <c r="D234" i="414"/>
  <c r="F234" i="414" s="1"/>
  <c r="D125" i="52"/>
  <c r="Y125" i="52" s="1"/>
  <c r="AA125" i="52" s="1"/>
  <c r="D125" i="414"/>
  <c r="Y125" i="414" s="1"/>
  <c r="AA125" i="414" s="1"/>
  <c r="D161" i="52"/>
  <c r="Y161" i="52" s="1"/>
  <c r="AA161" i="52" s="1"/>
  <c r="D161" i="414"/>
  <c r="Y161" i="414" s="1"/>
  <c r="AA161" i="414" s="1"/>
  <c r="D115" i="52"/>
  <c r="Y115" i="52" s="1"/>
  <c r="AA115" i="52" s="1"/>
  <c r="D115" i="414"/>
  <c r="Y115" i="414" s="1"/>
  <c r="AA115" i="414" s="1"/>
  <c r="D160" i="52"/>
  <c r="Y160" i="52" s="1"/>
  <c r="AA160" i="52" s="1"/>
  <c r="D160" i="414"/>
  <c r="Y160" i="414" s="1"/>
  <c r="AA160" i="414" s="1"/>
  <c r="D206" i="52"/>
  <c r="Y206" i="52" s="1"/>
  <c r="AA206" i="52" s="1"/>
  <c r="D206" i="414"/>
  <c r="Y206" i="414" s="1"/>
  <c r="AA206" i="414" s="1"/>
  <c r="D268" i="52"/>
  <c r="Y268" i="52" s="1"/>
  <c r="AA268" i="52" s="1"/>
  <c r="D268" i="414"/>
  <c r="Y268" i="414" s="1"/>
  <c r="AA268" i="414" s="1"/>
  <c r="D220" i="52"/>
  <c r="Y220" i="52" s="1"/>
  <c r="AA220" i="52" s="1"/>
  <c r="D220" i="414"/>
  <c r="D93" i="52"/>
  <c r="F93" i="52" s="1"/>
  <c r="D93" i="414"/>
  <c r="F93" i="414" s="1"/>
  <c r="D289" i="52"/>
  <c r="Y289" i="52" s="1"/>
  <c r="AA289" i="52" s="1"/>
  <c r="D289" i="414"/>
  <c r="E335" i="52"/>
  <c r="E335" i="414"/>
  <c r="E281" i="52"/>
  <c r="E281" i="414"/>
  <c r="E182" i="52"/>
  <c r="E182" i="414"/>
  <c r="E249" i="52"/>
  <c r="E249" i="414"/>
  <c r="E353" i="52"/>
  <c r="E353" i="414"/>
  <c r="D243" i="52"/>
  <c r="Y243" i="52" s="1"/>
  <c r="AA243" i="52" s="1"/>
  <c r="D243" i="414"/>
  <c r="F243" i="414" s="1"/>
  <c r="D288" i="52"/>
  <c r="Y288" i="52" s="1"/>
  <c r="AA288" i="52" s="1"/>
  <c r="D288" i="414"/>
  <c r="F288" i="414" s="1"/>
  <c r="D218" i="52"/>
  <c r="Y218" i="52" s="1"/>
  <c r="AA218" i="52" s="1"/>
  <c r="D218" i="414"/>
  <c r="F218" i="414" s="1"/>
  <c r="D75" i="52"/>
  <c r="Y75" i="52" s="1"/>
  <c r="AA75" i="52" s="1"/>
  <c r="D75" i="414"/>
  <c r="D150" i="52"/>
  <c r="Y150" i="52" s="1"/>
  <c r="AA150" i="52" s="1"/>
  <c r="D150" i="414"/>
  <c r="Y150" i="414" s="1"/>
  <c r="AA150" i="414" s="1"/>
  <c r="D387" i="52"/>
  <c r="Y387" i="52" s="1"/>
  <c r="AA387" i="52" s="1"/>
  <c r="D387" i="414"/>
  <c r="F387" i="414" s="1"/>
  <c r="D122" i="52"/>
  <c r="Y122" i="52" s="1"/>
  <c r="AA122" i="52" s="1"/>
  <c r="D122" i="414"/>
  <c r="F122" i="414" s="1"/>
  <c r="D284" i="52"/>
  <c r="F284" i="52" s="1"/>
  <c r="D284" i="414"/>
  <c r="E55" i="52"/>
  <c r="E55" i="414"/>
  <c r="D342" i="52"/>
  <c r="D342" i="414"/>
  <c r="D340" i="52"/>
  <c r="D340" i="414"/>
  <c r="D30" i="52"/>
  <c r="Y30" i="52" s="1"/>
  <c r="AA30" i="52" s="1"/>
  <c r="D30" i="414"/>
  <c r="D47" i="52"/>
  <c r="Y47" i="52" s="1"/>
  <c r="AA47" i="52" s="1"/>
  <c r="D47" i="414"/>
  <c r="Y47" i="414" s="1"/>
  <c r="AA47" i="414" s="1"/>
  <c r="D35" i="52"/>
  <c r="Y35" i="52" s="1"/>
  <c r="AA35" i="52" s="1"/>
  <c r="D35" i="414"/>
  <c r="Y35" i="414" s="1"/>
  <c r="AA35" i="414" s="1"/>
  <c r="D17" i="52"/>
  <c r="Y17" i="52" s="1"/>
  <c r="AA17" i="52" s="1"/>
  <c r="D17" i="414"/>
  <c r="Y17" i="414" s="1"/>
  <c r="AA17" i="414" s="1"/>
  <c r="D21" i="52"/>
  <c r="Y21" i="52" s="1"/>
  <c r="AA21" i="52" s="1"/>
  <c r="D21" i="414"/>
  <c r="D27" i="52"/>
  <c r="Y27" i="52" s="1"/>
  <c r="AA27" i="52" s="1"/>
  <c r="D27" i="414"/>
  <c r="D54" i="52"/>
  <c r="Y54" i="52" s="1"/>
  <c r="AA54" i="52" s="1"/>
  <c r="D54" i="414"/>
  <c r="Y54" i="414" s="1"/>
  <c r="AA54" i="414" s="1"/>
  <c r="E49" i="52"/>
  <c r="E49" i="414"/>
  <c r="E41" i="52"/>
  <c r="E41" i="414"/>
  <c r="E34" i="52"/>
  <c r="E34" i="414"/>
  <c r="F256" i="414"/>
  <c r="F229" i="414"/>
  <c r="Z229" i="414" s="1"/>
  <c r="AB229" i="414" s="1"/>
  <c r="F67" i="414"/>
  <c r="Z67" i="414" s="1"/>
  <c r="AB67" i="414" s="1"/>
  <c r="F299" i="414"/>
  <c r="Z299" i="414" s="1"/>
  <c r="F71" i="414"/>
  <c r="Z71" i="414" s="1"/>
  <c r="F266" i="414"/>
  <c r="Z266" i="414" s="1"/>
  <c r="F186" i="414"/>
  <c r="Z186" i="414" s="1"/>
  <c r="AB186" i="414" s="1"/>
  <c r="F316" i="414"/>
  <c r="F239" i="414"/>
  <c r="Z239" i="414" s="1"/>
  <c r="AB239" i="414" s="1"/>
  <c r="F112" i="414"/>
  <c r="Z112" i="414" s="1"/>
  <c r="F260" i="414"/>
  <c r="Z260" i="414" s="1"/>
  <c r="F232" i="414"/>
  <c r="Z232" i="414" s="1"/>
  <c r="F264" i="414"/>
  <c r="F283" i="414"/>
  <c r="Z283" i="414" s="1"/>
  <c r="D313" i="52"/>
  <c r="F313" i="52" s="1"/>
  <c r="D313" i="414"/>
  <c r="F313" i="414" s="1"/>
  <c r="D285" i="52"/>
  <c r="Y285" i="52" s="1"/>
  <c r="AA285" i="52" s="1"/>
  <c r="D285" i="414"/>
  <c r="F285" i="414" s="1"/>
  <c r="D138" i="52"/>
  <c r="Y138" i="52" s="1"/>
  <c r="AA138" i="52" s="1"/>
  <c r="D138" i="414"/>
  <c r="E337" i="52"/>
  <c r="E337" i="414"/>
  <c r="D332" i="52"/>
  <c r="F332" i="52" s="1"/>
  <c r="D332" i="414"/>
  <c r="F332" i="414" s="1"/>
  <c r="AJ80" i="54"/>
  <c r="D315" i="52"/>
  <c r="F315" i="52" s="1"/>
  <c r="D315" i="414"/>
  <c r="F315" i="414" s="1"/>
  <c r="D265" i="52"/>
  <c r="Y265" i="52" s="1"/>
  <c r="AA265" i="52" s="1"/>
  <c r="D265" i="414"/>
  <c r="Y265" i="414" s="1"/>
  <c r="AA265" i="414" s="1"/>
  <c r="D10" i="52"/>
  <c r="Y10" i="52" s="1"/>
  <c r="AA10" i="52" s="1"/>
  <c r="D10" i="414"/>
  <c r="F10" i="414" s="1"/>
  <c r="D327" i="52"/>
  <c r="F327" i="52" s="1"/>
  <c r="D327" i="414"/>
  <c r="F327" i="414" s="1"/>
  <c r="AJ174" i="54"/>
  <c r="D219" i="52"/>
  <c r="Y219" i="52" s="1"/>
  <c r="AA219" i="52" s="1"/>
  <c r="D219" i="414"/>
  <c r="Y219" i="414" s="1"/>
  <c r="AA219" i="414" s="1"/>
  <c r="D290" i="52"/>
  <c r="Y290" i="52" s="1"/>
  <c r="AA290" i="52" s="1"/>
  <c r="D290" i="414"/>
  <c r="F290" i="414" s="1"/>
  <c r="E377" i="52"/>
  <c r="E377" i="414"/>
  <c r="D121" i="52"/>
  <c r="Y121" i="52" s="1"/>
  <c r="AA121" i="52" s="1"/>
  <c r="D121" i="414"/>
  <c r="Y121" i="414" s="1"/>
  <c r="AA121" i="414" s="1"/>
  <c r="D131" i="52"/>
  <c r="Y131" i="52" s="1"/>
  <c r="AA131" i="52" s="1"/>
  <c r="D131" i="414"/>
  <c r="Y131" i="414" s="1"/>
  <c r="AA131" i="414" s="1"/>
  <c r="D175" i="52"/>
  <c r="F175" i="52" s="1"/>
  <c r="Z175" i="52" s="1"/>
  <c r="D175" i="414"/>
  <c r="D293" i="52"/>
  <c r="Y293" i="52" s="1"/>
  <c r="AA293" i="52" s="1"/>
  <c r="D293" i="414"/>
  <c r="D124" i="52"/>
  <c r="Y124" i="52" s="1"/>
  <c r="AA124" i="52" s="1"/>
  <c r="D124" i="414"/>
  <c r="Y124" i="414" s="1"/>
  <c r="AA124" i="414" s="1"/>
  <c r="Y244" i="414"/>
  <c r="AA244" i="414" s="1"/>
  <c r="D280" i="52"/>
  <c r="Y280" i="52" s="1"/>
  <c r="AA280" i="52" s="1"/>
  <c r="D280" i="414"/>
  <c r="F280" i="414" s="1"/>
  <c r="Y232" i="414"/>
  <c r="AA232" i="414" s="1"/>
  <c r="E318" i="52"/>
  <c r="E318" i="414"/>
  <c r="E68" i="52"/>
  <c r="E68" i="414"/>
  <c r="E197" i="52"/>
  <c r="E197" i="414"/>
  <c r="D59" i="52"/>
  <c r="F59" i="52" s="1"/>
  <c r="D59" i="414"/>
  <c r="F59" i="414" s="1"/>
  <c r="D99" i="52"/>
  <c r="F99" i="52" s="1"/>
  <c r="D99" i="414"/>
  <c r="F99" i="414" s="1"/>
  <c r="D253" i="52"/>
  <c r="Y253" i="52" s="1"/>
  <c r="AA253" i="52" s="1"/>
  <c r="D253" i="414"/>
  <c r="F253" i="414" s="1"/>
  <c r="D61" i="52"/>
  <c r="Y61" i="52" s="1"/>
  <c r="AA61" i="52" s="1"/>
  <c r="D61" i="414"/>
  <c r="F61" i="414" s="1"/>
  <c r="D364" i="52"/>
  <c r="F364" i="52" s="1"/>
  <c r="D364" i="414"/>
  <c r="Y71" i="414"/>
  <c r="AA71" i="414" s="1"/>
  <c r="Y139" i="414"/>
  <c r="AA139" i="414" s="1"/>
  <c r="D214" i="52"/>
  <c r="F214" i="52" s="1"/>
  <c r="D214" i="414"/>
  <c r="F214" i="414" s="1"/>
  <c r="D74" i="52"/>
  <c r="F74" i="52" s="1"/>
  <c r="D74" i="414"/>
  <c r="F74" i="414" s="1"/>
  <c r="Y266" i="414"/>
  <c r="AA266" i="414" s="1"/>
  <c r="E113" i="52"/>
  <c r="E113" i="414"/>
  <c r="E169" i="52"/>
  <c r="E169" i="414"/>
  <c r="E322" i="52"/>
  <c r="E322" i="414"/>
  <c r="D217" i="52"/>
  <c r="F217" i="52" s="1"/>
  <c r="D217" i="414"/>
  <c r="F217" i="414" s="1"/>
  <c r="D9" i="52"/>
  <c r="Y9" i="52" s="1"/>
  <c r="AA9" i="52" s="1"/>
  <c r="D9" i="414"/>
  <c r="Y9" i="414" s="1"/>
  <c r="AA9" i="414" s="1"/>
  <c r="D58" i="52"/>
  <c r="Y58" i="52" s="1"/>
  <c r="AA58" i="52" s="1"/>
  <c r="D58" i="414"/>
  <c r="Y58" i="414" s="1"/>
  <c r="AA58" i="414" s="1"/>
  <c r="D267" i="52"/>
  <c r="Y267" i="52" s="1"/>
  <c r="AA267" i="52" s="1"/>
  <c r="D267" i="414"/>
  <c r="Y267" i="414" s="1"/>
  <c r="AA267" i="414" s="1"/>
  <c r="D373" i="52"/>
  <c r="F373" i="52" s="1"/>
  <c r="D373" i="414"/>
  <c r="F373" i="414" s="1"/>
  <c r="D207" i="52"/>
  <c r="Y207" i="52" s="1"/>
  <c r="AA207" i="52" s="1"/>
  <c r="D207" i="414"/>
  <c r="Y207" i="414" s="1"/>
  <c r="AA207" i="414" s="1"/>
  <c r="E149" i="52"/>
  <c r="E149" i="414"/>
  <c r="E185" i="52"/>
  <c r="E185" i="414"/>
  <c r="E65" i="52"/>
  <c r="E65" i="414"/>
  <c r="E180" i="52"/>
  <c r="E180" i="414"/>
  <c r="E199" i="52"/>
  <c r="E199" i="414"/>
  <c r="E168" i="52"/>
  <c r="F168" i="52" s="1"/>
  <c r="E168" i="414"/>
  <c r="F168" i="414" s="1"/>
  <c r="Z168" i="414" s="1"/>
  <c r="AB168" i="414" s="1"/>
  <c r="E342" i="52"/>
  <c r="E342" i="414"/>
  <c r="E340" i="52"/>
  <c r="E340" i="414"/>
  <c r="E30" i="52"/>
  <c r="E30" i="414"/>
  <c r="E47" i="52"/>
  <c r="E47" i="414"/>
  <c r="E35" i="52"/>
  <c r="E35" i="414"/>
  <c r="E17" i="52"/>
  <c r="E17" i="414"/>
  <c r="E21" i="52"/>
  <c r="E21" i="414"/>
  <c r="E27" i="52"/>
  <c r="E27" i="414"/>
  <c r="E54" i="52"/>
  <c r="E54" i="414"/>
  <c r="D22" i="52"/>
  <c r="Y22" i="52" s="1"/>
  <c r="AA22" i="52" s="1"/>
  <c r="D22" i="414"/>
  <c r="D50" i="52"/>
  <c r="Y50" i="52" s="1"/>
  <c r="AA50" i="52" s="1"/>
  <c r="D50" i="414"/>
  <c r="D16" i="52"/>
  <c r="Y16" i="52" s="1"/>
  <c r="AA16" i="52" s="1"/>
  <c r="D16" i="414"/>
  <c r="F144" i="414"/>
  <c r="F231" i="414"/>
  <c r="F70" i="414"/>
  <c r="Z70" i="414" s="1"/>
  <c r="AB70" i="414" s="1"/>
  <c r="F297" i="414"/>
  <c r="F202" i="414"/>
  <c r="Z202" i="414" s="1"/>
  <c r="AB202" i="414" s="1"/>
  <c r="F262" i="414"/>
  <c r="Z262" i="414" s="1"/>
  <c r="F138" i="414"/>
  <c r="F302" i="414"/>
  <c r="Z302" i="414" s="1"/>
  <c r="AB302" i="414" s="1"/>
  <c r="F360" i="414"/>
  <c r="F97" i="414"/>
  <c r="Z97" i="414" s="1"/>
  <c r="AB97" i="414" s="1"/>
  <c r="F365" i="414"/>
  <c r="F284" i="414"/>
  <c r="Y278" i="414"/>
  <c r="AA278" i="414" s="1"/>
  <c r="D286" i="52"/>
  <c r="Y286" i="52" s="1"/>
  <c r="AA286" i="52" s="1"/>
  <c r="D286" i="414"/>
  <c r="Y286" i="414" s="1"/>
  <c r="AA286" i="414" s="1"/>
  <c r="D171" i="52"/>
  <c r="Y171" i="52" s="1"/>
  <c r="AA171" i="52" s="1"/>
  <c r="D171" i="414"/>
  <c r="Y171" i="414" s="1"/>
  <c r="AA171" i="414" s="1"/>
  <c r="D64" i="52"/>
  <c r="Y64" i="52" s="1"/>
  <c r="AA64" i="52" s="1"/>
  <c r="D64" i="414"/>
  <c r="Y64" i="414" s="1"/>
  <c r="AA64" i="414" s="1"/>
  <c r="D252" i="52"/>
  <c r="F252" i="52" s="1"/>
  <c r="D252" i="414"/>
  <c r="F252" i="414" s="1"/>
  <c r="E119" i="52"/>
  <c r="E119" i="414"/>
  <c r="D134" i="52"/>
  <c r="F134" i="52" s="1"/>
  <c r="Z134" i="52" s="1"/>
  <c r="D134" i="414"/>
  <c r="Y134" i="414" s="1"/>
  <c r="AA134" i="414" s="1"/>
  <c r="Y228" i="414"/>
  <c r="AA228" i="414" s="1"/>
  <c r="D301" i="52"/>
  <c r="F301" i="52" s="1"/>
  <c r="D301" i="414"/>
  <c r="Y301" i="414" s="1"/>
  <c r="AA301" i="414" s="1"/>
  <c r="D117" i="52"/>
  <c r="Y117" i="52" s="1"/>
  <c r="AA117" i="52" s="1"/>
  <c r="D117" i="414"/>
  <c r="Y117" i="414" s="1"/>
  <c r="AA117" i="414" s="1"/>
  <c r="D187" i="52"/>
  <c r="Y187" i="52" s="1"/>
  <c r="AA187" i="52" s="1"/>
  <c r="D187" i="414"/>
  <c r="Y187" i="414" s="1"/>
  <c r="AA187" i="414" s="1"/>
  <c r="D238" i="52"/>
  <c r="Y238" i="52" s="1"/>
  <c r="AA238" i="52" s="1"/>
  <c r="D238" i="414"/>
  <c r="F238" i="414" s="1"/>
  <c r="D271" i="52"/>
  <c r="Y271" i="52" s="1"/>
  <c r="AA271" i="52" s="1"/>
  <c r="D271" i="414"/>
  <c r="Y271" i="414" s="1"/>
  <c r="AA271" i="414" s="1"/>
  <c r="D251" i="52"/>
  <c r="Y251" i="52" s="1"/>
  <c r="AA251" i="52" s="1"/>
  <c r="D251" i="414"/>
  <c r="D317" i="52"/>
  <c r="F317" i="52" s="1"/>
  <c r="D317" i="414"/>
  <c r="F317" i="414" s="1"/>
  <c r="Y262" i="414"/>
  <c r="AA262" i="414" s="1"/>
  <c r="D184" i="52"/>
  <c r="Y184" i="52" s="1"/>
  <c r="AA184" i="52" s="1"/>
  <c r="D184" i="414"/>
  <c r="F184" i="414" s="1"/>
  <c r="D270" i="52"/>
  <c r="Y270" i="52" s="1"/>
  <c r="AA270" i="52" s="1"/>
  <c r="D270" i="414"/>
  <c r="Y270" i="414" s="1"/>
  <c r="AA270" i="414" s="1"/>
  <c r="D95" i="52"/>
  <c r="Y95" i="52" s="1"/>
  <c r="AA95" i="52" s="1"/>
  <c r="D95" i="414"/>
  <c r="F95" i="414" s="1"/>
  <c r="D379" i="52"/>
  <c r="F379" i="52" s="1"/>
  <c r="G378" i="52" s="1"/>
  <c r="D379" i="414"/>
  <c r="Y379" i="414" s="1"/>
  <c r="AA379" i="414" s="1"/>
  <c r="D120" i="52"/>
  <c r="Y120" i="52" s="1"/>
  <c r="AA120" i="52" s="1"/>
  <c r="D120" i="414"/>
  <c r="Y120" i="414" s="1"/>
  <c r="AA120" i="414" s="1"/>
  <c r="D338" i="52"/>
  <c r="F338" i="52" s="1"/>
  <c r="D338" i="414"/>
  <c r="F338" i="414" s="1"/>
  <c r="D147" i="52"/>
  <c r="F147" i="52" s="1"/>
  <c r="Z147" i="52" s="1"/>
  <c r="D147" i="414"/>
  <c r="Y147" i="414" s="1"/>
  <c r="AA147" i="414" s="1"/>
  <c r="D152" i="52"/>
  <c r="F152" i="52" s="1"/>
  <c r="D152" i="414"/>
  <c r="D204" i="52"/>
  <c r="Y204" i="52" s="1"/>
  <c r="AA204" i="52" s="1"/>
  <c r="D204" i="414"/>
  <c r="Y204" i="414" s="1"/>
  <c r="AA204" i="414" s="1"/>
  <c r="D386" i="52"/>
  <c r="F386" i="52" s="1"/>
  <c r="D386" i="414"/>
  <c r="Y386" i="414" s="1"/>
  <c r="AA386" i="414" s="1"/>
  <c r="D63" i="52"/>
  <c r="Y63" i="52" s="1"/>
  <c r="AA63" i="52" s="1"/>
  <c r="D63" i="414"/>
  <c r="Y63" i="414" s="1"/>
  <c r="AA63" i="414" s="1"/>
  <c r="D310" i="52"/>
  <c r="F310" i="52" s="1"/>
  <c r="D310" i="414"/>
  <c r="F310" i="414" s="1"/>
  <c r="AJ45" i="54"/>
  <c r="D78" i="52"/>
  <c r="Y78" i="52" s="1"/>
  <c r="AA78" i="52" s="1"/>
  <c r="D78" i="414"/>
  <c r="F78" i="414" s="1"/>
  <c r="D146" i="52"/>
  <c r="F146" i="52" s="1"/>
  <c r="Z146" i="52" s="1"/>
  <c r="D146" i="414"/>
  <c r="D201" i="52"/>
  <c r="Y201" i="52" s="1"/>
  <c r="AA201" i="52" s="1"/>
  <c r="D201" i="414"/>
  <c r="F201" i="414" s="1"/>
  <c r="D269" i="52"/>
  <c r="Y269" i="52" s="1"/>
  <c r="AA269" i="52" s="1"/>
  <c r="D269" i="414"/>
  <c r="Y269" i="414" s="1"/>
  <c r="AA269" i="414" s="1"/>
  <c r="D205" i="52"/>
  <c r="Y205" i="52" s="1"/>
  <c r="AA205" i="52" s="1"/>
  <c r="D205" i="414"/>
  <c r="D213" i="52"/>
  <c r="Y213" i="52" s="1"/>
  <c r="AA213" i="52" s="1"/>
  <c r="D213" i="414"/>
  <c r="F213" i="414" s="1"/>
  <c r="D245" i="52"/>
  <c r="Y245" i="52" s="1"/>
  <c r="AA245" i="52" s="1"/>
  <c r="D245" i="414"/>
  <c r="F245" i="414" s="1"/>
  <c r="E296" i="52"/>
  <c r="E296" i="414"/>
  <c r="E354" i="52"/>
  <c r="E354" i="414"/>
  <c r="E94" i="52"/>
  <c r="E94" i="414"/>
  <c r="D294" i="52"/>
  <c r="Y294" i="52" s="1"/>
  <c r="AA294" i="52" s="1"/>
  <c r="D294" i="414"/>
  <c r="D200" i="52"/>
  <c r="Y200" i="52" s="1"/>
  <c r="AA200" i="52" s="1"/>
  <c r="D200" i="414"/>
  <c r="D166" i="52"/>
  <c r="F166" i="52" s="1"/>
  <c r="D166" i="414"/>
  <c r="F166" i="414" s="1"/>
  <c r="D20" i="52"/>
  <c r="Y20" i="52" s="1"/>
  <c r="AA20" i="52" s="1"/>
  <c r="D20" i="414"/>
  <c r="F20" i="414" s="1"/>
  <c r="D282" i="52"/>
  <c r="Y282" i="52" s="1"/>
  <c r="AA282" i="52" s="1"/>
  <c r="D282" i="414"/>
  <c r="F282" i="414" s="1"/>
  <c r="Y260" i="414"/>
  <c r="AA260" i="414" s="1"/>
  <c r="D116" i="52"/>
  <c r="Y116" i="52" s="1"/>
  <c r="AA116" i="52" s="1"/>
  <c r="D116" i="414"/>
  <c r="Y116" i="414" s="1"/>
  <c r="AA116" i="414" s="1"/>
  <c r="D295" i="52"/>
  <c r="Y295" i="52" s="1"/>
  <c r="AA295" i="52" s="1"/>
  <c r="D295" i="414"/>
  <c r="Y295" i="414" s="1"/>
  <c r="AA295" i="414" s="1"/>
  <c r="D300" i="52"/>
  <c r="F300" i="52" s="1"/>
  <c r="D300" i="414"/>
  <c r="Y300" i="414" s="1"/>
  <c r="AA300" i="414" s="1"/>
  <c r="E208" i="52"/>
  <c r="E208" i="414"/>
  <c r="E156" i="52"/>
  <c r="E156" i="414"/>
  <c r="D135" i="52"/>
  <c r="F135" i="52" s="1"/>
  <c r="D135" i="414"/>
  <c r="Y135" i="414" s="1"/>
  <c r="AA135" i="414" s="1"/>
  <c r="D162" i="52"/>
  <c r="Y162" i="52" s="1"/>
  <c r="AA162" i="52" s="1"/>
  <c r="D162" i="414"/>
  <c r="F162" i="414" s="1"/>
  <c r="D114" i="52"/>
  <c r="Y114" i="52" s="1"/>
  <c r="AA114" i="52" s="1"/>
  <c r="D114" i="414"/>
  <c r="F114" i="414" s="1"/>
  <c r="D87" i="52"/>
  <c r="F87" i="52" s="1"/>
  <c r="D87" i="414"/>
  <c r="D79" i="52"/>
  <c r="F79" i="52" s="1"/>
  <c r="D79" i="414"/>
  <c r="Y79" i="414" s="1"/>
  <c r="AA79" i="414" s="1"/>
  <c r="D192" i="52"/>
  <c r="Y192" i="52" s="1"/>
  <c r="AA192" i="52" s="1"/>
  <c r="D192" i="414"/>
  <c r="Y192" i="414" s="1"/>
  <c r="AA192" i="414" s="1"/>
  <c r="D84" i="52"/>
  <c r="F84" i="52" s="1"/>
  <c r="D84" i="414"/>
  <c r="F84" i="414" s="1"/>
  <c r="D118" i="52"/>
  <c r="Y118" i="52" s="1"/>
  <c r="AA118" i="52" s="1"/>
  <c r="D118" i="414"/>
  <c r="F118" i="414" s="1"/>
  <c r="D368" i="52"/>
  <c r="F368" i="52" s="1"/>
  <c r="D368" i="414"/>
  <c r="F368" i="414" s="1"/>
  <c r="D130" i="52"/>
  <c r="Y130" i="52" s="1"/>
  <c r="AA130" i="52" s="1"/>
  <c r="D130" i="414"/>
  <c r="Y130" i="414" s="1"/>
  <c r="AA130" i="414" s="1"/>
  <c r="D137" i="52"/>
  <c r="F137" i="52" s="1"/>
  <c r="Z137" i="52" s="1"/>
  <c r="D137" i="414"/>
  <c r="Y137" i="414" s="1"/>
  <c r="AA137" i="414" s="1"/>
  <c r="E237" i="52"/>
  <c r="E237" i="414"/>
  <c r="E194" i="52"/>
  <c r="E194" i="414"/>
  <c r="E328" i="52"/>
  <c r="E328" i="414"/>
  <c r="E355" i="52"/>
  <c r="E355" i="414"/>
  <c r="E307" i="52"/>
  <c r="F307" i="52" s="1"/>
  <c r="Z307" i="52" s="1"/>
  <c r="AB307" i="52" s="1"/>
  <c r="E307" i="414"/>
  <c r="F307" i="414" s="1"/>
  <c r="Z307" i="414" s="1"/>
  <c r="AB307" i="414" s="1"/>
  <c r="D344" i="52"/>
  <c r="D344" i="414"/>
  <c r="D343" i="52"/>
  <c r="D343" i="414"/>
  <c r="D31" i="52"/>
  <c r="Y31" i="52" s="1"/>
  <c r="AA31" i="52" s="1"/>
  <c r="D31" i="414"/>
  <c r="Y31" i="414" s="1"/>
  <c r="AA31" i="414" s="1"/>
  <c r="D46" i="52"/>
  <c r="Y46" i="52" s="1"/>
  <c r="AA46" i="52" s="1"/>
  <c r="D46" i="414"/>
  <c r="Y46" i="414" s="1"/>
  <c r="AA46" i="414" s="1"/>
  <c r="D40" i="52"/>
  <c r="Y40" i="52" s="1"/>
  <c r="AA40" i="52" s="1"/>
  <c r="D40" i="414"/>
  <c r="Y40" i="414" s="1"/>
  <c r="AA40" i="414" s="1"/>
  <c r="D29" i="52"/>
  <c r="Y29" i="52" s="1"/>
  <c r="AA29" i="52" s="1"/>
  <c r="D29" i="414"/>
  <c r="Y29" i="414" s="1"/>
  <c r="AA29" i="414" s="1"/>
  <c r="D51" i="52"/>
  <c r="D51" i="414"/>
  <c r="D15" i="52"/>
  <c r="Y15" i="52" s="1"/>
  <c r="AA15" i="52" s="1"/>
  <c r="D15" i="414"/>
  <c r="Y15" i="414" s="1"/>
  <c r="AA15" i="414" s="1"/>
  <c r="D28" i="52"/>
  <c r="Y28" i="52" s="1"/>
  <c r="AA28" i="52" s="1"/>
  <c r="D28" i="414"/>
  <c r="Y28" i="414" s="1"/>
  <c r="AA28" i="414" s="1"/>
  <c r="E22" i="52"/>
  <c r="E22" i="414"/>
  <c r="E50" i="52"/>
  <c r="E50" i="414"/>
  <c r="E16" i="52"/>
  <c r="E16" i="414"/>
  <c r="F170" i="414"/>
  <c r="Z170" i="414" s="1"/>
  <c r="Y391" i="414"/>
  <c r="AA391" i="414" s="1"/>
  <c r="Z391" i="414"/>
  <c r="F69" i="414"/>
  <c r="F210" i="414"/>
  <c r="F140" i="414"/>
  <c r="F126" i="414"/>
  <c r="F257" i="414"/>
  <c r="Z257" i="414" s="1"/>
  <c r="AB257" i="414" s="1"/>
  <c r="F209" i="414"/>
  <c r="Z209" i="414" s="1"/>
  <c r="F153" i="414"/>
  <c r="Z153" i="414" s="1"/>
  <c r="AB153" i="414" s="1"/>
  <c r="F204" i="414"/>
  <c r="F289" i="414"/>
  <c r="F336" i="414"/>
  <c r="F191" i="414"/>
  <c r="F228" i="414"/>
  <c r="Z228" i="414" s="1"/>
  <c r="F159" i="414"/>
  <c r="F150" i="414"/>
  <c r="F206" i="414"/>
  <c r="Z206" i="414" s="1"/>
  <c r="F8" i="414"/>
  <c r="F326" i="414"/>
  <c r="F132" i="414"/>
  <c r="Z132" i="414" s="1"/>
  <c r="AB132" i="414" s="1"/>
  <c r="F139" i="414"/>
  <c r="Z139" i="414" s="1"/>
  <c r="F370" i="414"/>
  <c r="F189" i="414"/>
  <c r="D383" i="52"/>
  <c r="Y383" i="52" s="1"/>
  <c r="AA383" i="52" s="1"/>
  <c r="D383" i="414"/>
  <c r="F383" i="414" s="1"/>
  <c r="D291" i="52"/>
  <c r="Y291" i="52" s="1"/>
  <c r="AA291" i="52" s="1"/>
  <c r="D291" i="414"/>
  <c r="D11" i="52"/>
  <c r="F11" i="52" s="1"/>
  <c r="D11" i="414"/>
  <c r="Y11" i="414" s="1"/>
  <c r="AA11" i="414" s="1"/>
  <c r="D298" i="52"/>
  <c r="Y298" i="52" s="1"/>
  <c r="AA298" i="52" s="1"/>
  <c r="D298" i="414"/>
  <c r="E215" i="52"/>
  <c r="E215" i="414"/>
  <c r="E83" i="52"/>
  <c r="E83" i="414"/>
  <c r="E233" i="52"/>
  <c r="E233" i="414"/>
  <c r="D303" i="52"/>
  <c r="Y303" i="52" s="1"/>
  <c r="AA303" i="52" s="1"/>
  <c r="D303" i="414"/>
  <c r="Y303" i="414" s="1"/>
  <c r="AA303" i="414" s="1"/>
  <c r="D321" i="52"/>
  <c r="F321" i="52" s="1"/>
  <c r="D321" i="414"/>
  <c r="F321" i="414" s="1"/>
  <c r="D382" i="52"/>
  <c r="Y382" i="52" s="1"/>
  <c r="AA382" i="52" s="1"/>
  <c r="D382" i="414"/>
  <c r="F382" i="414" s="1"/>
  <c r="D157" i="52"/>
  <c r="Y157" i="52" s="1"/>
  <c r="AA157" i="52" s="1"/>
  <c r="D157" i="414"/>
  <c r="Y157" i="414" s="1"/>
  <c r="AA157" i="414" s="1"/>
  <c r="D136" i="52"/>
  <c r="Y136" i="52" s="1"/>
  <c r="AA136" i="52" s="1"/>
  <c r="D136" i="414"/>
  <c r="Y136" i="414" s="1"/>
  <c r="AA136" i="414" s="1"/>
  <c r="E173" i="52"/>
  <c r="E173" i="414"/>
  <c r="E198" i="52"/>
  <c r="E198" i="414"/>
  <c r="E106" i="52"/>
  <c r="E106" i="414"/>
  <c r="E230" i="52"/>
  <c r="E230" i="414"/>
  <c r="E31" i="52"/>
  <c r="E31" i="414"/>
  <c r="E46" i="52"/>
  <c r="E46" i="414"/>
  <c r="E40" i="52"/>
  <c r="E40" i="414"/>
  <c r="E29" i="52"/>
  <c r="E29" i="414"/>
  <c r="E51" i="52"/>
  <c r="E51" i="414"/>
  <c r="E15" i="52"/>
  <c r="E15" i="414"/>
  <c r="E28" i="52"/>
  <c r="E28" i="414"/>
  <c r="D49" i="52"/>
  <c r="Y49" i="52" s="1"/>
  <c r="AA49" i="52" s="1"/>
  <c r="D49" i="414"/>
  <c r="Y49" i="414" s="1"/>
  <c r="AA49" i="414" s="1"/>
  <c r="D41" i="52"/>
  <c r="Y41" i="52" s="1"/>
  <c r="AA41" i="52" s="1"/>
  <c r="D41" i="414"/>
  <c r="Y41" i="414" s="1"/>
  <c r="AA41" i="414" s="1"/>
  <c r="D34" i="52"/>
  <c r="Y34" i="52" s="1"/>
  <c r="AA34" i="52" s="1"/>
  <c r="D34" i="414"/>
  <c r="F175" i="414"/>
  <c r="F236" i="414"/>
  <c r="Z236" i="414" s="1"/>
  <c r="F278" i="414"/>
  <c r="Z278" i="414" s="1"/>
  <c r="F75" i="414"/>
  <c r="F364" i="414"/>
  <c r="F104" i="414"/>
  <c r="F220" i="414"/>
  <c r="F64" i="414"/>
  <c r="F312" i="414"/>
  <c r="F244" i="414"/>
  <c r="Z244" i="414" s="1"/>
  <c r="F258" i="414"/>
  <c r="F88" i="414"/>
  <c r="Z88" i="414" s="1"/>
  <c r="AB88" i="414" s="1"/>
  <c r="F151" i="414"/>
  <c r="Z151" i="414" s="1"/>
  <c r="D153" i="52"/>
  <c r="AJ294" i="54"/>
  <c r="D302" i="52"/>
  <c r="AJ115" i="54"/>
  <c r="D244" i="52"/>
  <c r="D232" i="52"/>
  <c r="AJ148" i="54"/>
  <c r="D360" i="52"/>
  <c r="F360" i="52" s="1"/>
  <c r="AJ58" i="54"/>
  <c r="D70" i="52"/>
  <c r="E394" i="52"/>
  <c r="E242" i="52"/>
  <c r="AJ212" i="54"/>
  <c r="D170" i="52"/>
  <c r="E347" i="52"/>
  <c r="F347" i="52" s="1"/>
  <c r="Y55" i="52"/>
  <c r="AA55" i="52" s="1"/>
  <c r="E391" i="52"/>
  <c r="F212" i="52"/>
  <c r="Z212" i="52" s="1"/>
  <c r="AB212" i="52" s="1"/>
  <c r="F161" i="52"/>
  <c r="F231" i="52"/>
  <c r="F138" i="52"/>
  <c r="F218" i="52"/>
  <c r="AJ270" i="54"/>
  <c r="D262" i="52"/>
  <c r="AJ167" i="54"/>
  <c r="D97" i="52"/>
  <c r="AJ291" i="54"/>
  <c r="D299" i="52"/>
  <c r="D316" i="52"/>
  <c r="F316" i="52" s="1"/>
  <c r="AJ258" i="54"/>
  <c r="D239" i="52"/>
  <c r="AJ55" i="54"/>
  <c r="D67" i="52"/>
  <c r="AJ70" i="54"/>
  <c r="D88" i="52"/>
  <c r="Y93" i="52"/>
  <c r="AA93" i="52" s="1"/>
  <c r="E348" i="52"/>
  <c r="F348" i="52" s="1"/>
  <c r="F160" i="52"/>
  <c r="F126" i="52"/>
  <c r="F150" i="52"/>
  <c r="F104" i="52"/>
  <c r="F263" i="52"/>
  <c r="F234" i="52"/>
  <c r="AJ125" i="54"/>
  <c r="D278" i="52"/>
  <c r="D229" i="52"/>
  <c r="AJ111" i="54"/>
  <c r="D236" i="52"/>
  <c r="D228" i="52"/>
  <c r="E306" i="52"/>
  <c r="AJ279" i="54"/>
  <c r="D283" i="52"/>
  <c r="AJ317" i="54"/>
  <c r="D336" i="52"/>
  <c r="F336" i="52" s="1"/>
  <c r="AJ59" i="54"/>
  <c r="D71" i="52"/>
  <c r="AJ90" i="54"/>
  <c r="D139" i="52"/>
  <c r="AJ273" i="54"/>
  <c r="D266" i="52"/>
  <c r="AJ221" i="54"/>
  <c r="D186" i="52"/>
  <c r="E349" i="52"/>
  <c r="F349" i="52" s="1"/>
  <c r="F148" i="52"/>
  <c r="F268" i="52"/>
  <c r="F271" i="52"/>
  <c r="F191" i="52"/>
  <c r="F388" i="52"/>
  <c r="F112" i="52"/>
  <c r="Z112" i="52" s="1"/>
  <c r="AB112" i="52" s="1"/>
  <c r="Z140" i="52"/>
  <c r="D370" i="52"/>
  <c r="F370" i="52" s="1"/>
  <c r="AJ229" i="54"/>
  <c r="D202" i="52"/>
  <c r="D132" i="52"/>
  <c r="AJ236" i="54"/>
  <c r="D209" i="52"/>
  <c r="AJ194" i="54"/>
  <c r="D151" i="52"/>
  <c r="E272" i="52"/>
  <c r="F272" i="52" s="1"/>
  <c r="E350" i="52"/>
  <c r="F350" i="52" s="1"/>
  <c r="AJ268" i="54"/>
  <c r="D260" i="52"/>
  <c r="AJ309" i="54"/>
  <c r="D326" i="52"/>
  <c r="F326" i="52" s="1"/>
  <c r="AJ265" i="54"/>
  <c r="D257" i="52"/>
  <c r="F69" i="52"/>
  <c r="F210" i="52"/>
  <c r="F294" i="52"/>
  <c r="F288" i="52"/>
  <c r="F8" i="52"/>
  <c r="F118" i="52"/>
  <c r="F144" i="52"/>
  <c r="F75" i="52"/>
  <c r="F220" i="52"/>
  <c r="F285" i="52"/>
  <c r="F387" i="52"/>
  <c r="F192" i="52"/>
  <c r="AJ108" i="54"/>
  <c r="AJ249" i="54"/>
  <c r="AJ196" i="54"/>
  <c r="P126" i="43"/>
  <c r="AJ9" i="54"/>
  <c r="AJ201" i="54"/>
  <c r="AJ314" i="54"/>
  <c r="AJ190" i="54"/>
  <c r="AJ285" i="54"/>
  <c r="AJ179" i="54"/>
  <c r="AJ159" i="54"/>
  <c r="AJ189" i="54"/>
  <c r="AJ288" i="54"/>
  <c r="AJ160" i="54"/>
  <c r="AJ168" i="54"/>
  <c r="AJ71" i="54"/>
  <c r="AJ114" i="54"/>
  <c r="AJ202" i="54"/>
  <c r="AJ266" i="54"/>
  <c r="AJ158" i="54"/>
  <c r="AJ224" i="54"/>
  <c r="AJ187" i="54"/>
  <c r="AJ89" i="54"/>
  <c r="AJ327" i="54"/>
  <c r="AJ195" i="54"/>
  <c r="AJ231" i="54"/>
  <c r="D128" i="414"/>
  <c r="AJ57" i="54"/>
  <c r="AJ164" i="54"/>
  <c r="AJ203" i="54"/>
  <c r="D215" i="414"/>
  <c r="Y215" i="414" s="1"/>
  <c r="AA215" i="414" s="1"/>
  <c r="D337" i="414"/>
  <c r="AJ47" i="54"/>
  <c r="AJ261" i="54"/>
  <c r="AJ274" i="54"/>
  <c r="D281" i="414"/>
  <c r="D242" i="414"/>
  <c r="F242" i="414" s="1"/>
  <c r="AJ233" i="54"/>
  <c r="AJ257" i="54"/>
  <c r="D106" i="414"/>
  <c r="AJ293" i="54"/>
  <c r="AJ15" i="54"/>
  <c r="AJ103" i="54"/>
  <c r="AJ18" i="54"/>
  <c r="AJ37" i="54"/>
  <c r="AJ217" i="54"/>
  <c r="AJ302" i="54"/>
  <c r="AJ120" i="54"/>
  <c r="AJ214" i="54"/>
  <c r="AJ34" i="54"/>
  <c r="AJ299" i="54"/>
  <c r="AJ186" i="54"/>
  <c r="AJ276" i="54"/>
  <c r="AJ72" i="54"/>
  <c r="AJ310" i="54"/>
  <c r="AJ133" i="54"/>
  <c r="D119" i="414"/>
  <c r="Y119" i="414" s="1"/>
  <c r="AA119" i="414" s="1"/>
  <c r="AJ300" i="54"/>
  <c r="AJ131" i="54"/>
  <c r="AJ97" i="54"/>
  <c r="AJ40" i="54"/>
  <c r="AJ141" i="54"/>
  <c r="AJ264" i="54"/>
  <c r="AJ237" i="54"/>
  <c r="AJ14" i="54"/>
  <c r="AJ110" i="54"/>
  <c r="AJ172" i="54"/>
  <c r="D296" i="414"/>
  <c r="Y296" i="414" s="1"/>
  <c r="AA296" i="414" s="1"/>
  <c r="D94" i="414"/>
  <c r="AJ36" i="54"/>
  <c r="AJ208" i="54"/>
  <c r="AJ17" i="54"/>
  <c r="AJ49" i="54"/>
  <c r="AJ98" i="54"/>
  <c r="AJ83" i="54"/>
  <c r="AJ277" i="54"/>
  <c r="D133" i="414"/>
  <c r="Y133" i="414" s="1"/>
  <c r="AA133" i="414" s="1"/>
  <c r="D221" i="414"/>
  <c r="Y221" i="414" s="1"/>
  <c r="AA221" i="414" s="1"/>
  <c r="AJ25" i="54"/>
  <c r="AJ210" i="54"/>
  <c r="AJ183" i="54"/>
  <c r="AJ316" i="54"/>
  <c r="AJ151" i="54"/>
  <c r="AJ280" i="54"/>
  <c r="AJ289" i="54"/>
  <c r="AJ246" i="54"/>
  <c r="AJ60" i="54"/>
  <c r="AJ324" i="54"/>
  <c r="AJ51" i="54"/>
  <c r="AJ171" i="54"/>
  <c r="AJ286" i="54"/>
  <c r="AJ128" i="54"/>
  <c r="AJ64" i="54"/>
  <c r="AJ33" i="54"/>
  <c r="AJ10" i="54"/>
  <c r="AJ290" i="54"/>
  <c r="AJ136" i="54"/>
  <c r="AJ304" i="54"/>
  <c r="AJ281" i="54"/>
  <c r="AJ155" i="54"/>
  <c r="AJ275" i="54"/>
  <c r="E167" i="414"/>
  <c r="D318" i="414"/>
  <c r="E255" i="414"/>
  <c r="E163" i="414"/>
  <c r="AJ130" i="54"/>
  <c r="AJ44" i="54"/>
  <c r="D156" i="414"/>
  <c r="E324" i="414"/>
  <c r="D233" i="414"/>
  <c r="AJ74" i="54"/>
  <c r="AJ271" i="54"/>
  <c r="AJ241" i="54"/>
  <c r="AJ292" i="54"/>
  <c r="E250" i="414"/>
  <c r="D185" i="414"/>
  <c r="E60" i="414"/>
  <c r="AJ287" i="54"/>
  <c r="AJ191" i="54"/>
  <c r="AJ129" i="54"/>
  <c r="AJ23" i="54"/>
  <c r="AJ260" i="54"/>
  <c r="AJ149" i="54"/>
  <c r="AJ84" i="54"/>
  <c r="AJ157" i="54"/>
  <c r="AJ135" i="54"/>
  <c r="AJ87" i="54"/>
  <c r="AJ240" i="54"/>
  <c r="AJ147" i="54"/>
  <c r="P102" i="43"/>
  <c r="P269" i="43"/>
  <c r="P133" i="43"/>
  <c r="P315" i="43"/>
  <c r="P34" i="43"/>
  <c r="AJ287" i="43" l="1"/>
  <c r="Z258" i="414"/>
  <c r="AB258" i="414" s="1"/>
  <c r="Z69" i="52"/>
  <c r="AB69" i="52" s="1"/>
  <c r="Z387" i="52"/>
  <c r="AB387" i="52" s="1"/>
  <c r="Z285" i="52"/>
  <c r="AB285" i="52" s="1"/>
  <c r="Z191" i="52"/>
  <c r="AB191" i="52" s="1"/>
  <c r="Z231" i="52"/>
  <c r="AB231" i="52" s="1"/>
  <c r="Q315" i="43"/>
  <c r="Q269" i="43"/>
  <c r="Q126" i="43"/>
  <c r="Q133" i="43"/>
  <c r="Q102" i="43"/>
  <c r="Q34" i="43"/>
  <c r="F344" i="52"/>
  <c r="Z93" i="52"/>
  <c r="AB93" i="52" s="1"/>
  <c r="Z161" i="52"/>
  <c r="AB161" i="52" s="1"/>
  <c r="Z218" i="52"/>
  <c r="AB218" i="52" s="1"/>
  <c r="Z191" i="414"/>
  <c r="AB191" i="414" s="1"/>
  <c r="Z231" i="414"/>
  <c r="Z263" i="52"/>
  <c r="AB263" i="52" s="1"/>
  <c r="Z126" i="414"/>
  <c r="AB151" i="414"/>
  <c r="Z148" i="52"/>
  <c r="AB148" i="52" s="1"/>
  <c r="Z271" i="52"/>
  <c r="AB271" i="52" s="1"/>
  <c r="AB236" i="414"/>
  <c r="Z140" i="414"/>
  <c r="AB140" i="414" s="1"/>
  <c r="Z264" i="414"/>
  <c r="AB264" i="414" s="1"/>
  <c r="Z150" i="414"/>
  <c r="AB150" i="414" s="1"/>
  <c r="Z192" i="52"/>
  <c r="AB192" i="52" s="1"/>
  <c r="Z64" i="414"/>
  <c r="AB64" i="414" s="1"/>
  <c r="Z210" i="414"/>
  <c r="AB210" i="414" s="1"/>
  <c r="Z388" i="52"/>
  <c r="AB388" i="52" s="1"/>
  <c r="Z150" i="52"/>
  <c r="AB150" i="52" s="1"/>
  <c r="Z288" i="52"/>
  <c r="AB288" i="52" s="1"/>
  <c r="Z220" i="52"/>
  <c r="AB220" i="52" s="1"/>
  <c r="Z160" i="52"/>
  <c r="AB160" i="52" s="1"/>
  <c r="Z166" i="52"/>
  <c r="Z159" i="414"/>
  <c r="AB159" i="414" s="1"/>
  <c r="Y300" i="52"/>
  <c r="AA300" i="52" s="1"/>
  <c r="D346" i="52"/>
  <c r="Z234" i="52"/>
  <c r="AB234" i="52" s="1"/>
  <c r="Z268" i="52"/>
  <c r="AB268" i="52" s="1"/>
  <c r="Y189" i="52"/>
  <c r="AA189" i="52" s="1"/>
  <c r="AB189" i="52" s="1"/>
  <c r="Z210" i="52"/>
  <c r="AB210" i="52" s="1"/>
  <c r="F343" i="52"/>
  <c r="Y256" i="52"/>
  <c r="AA256" i="52" s="1"/>
  <c r="AB256" i="52" s="1"/>
  <c r="Z126" i="52"/>
  <c r="AB126" i="52" s="1"/>
  <c r="Z204" i="414"/>
  <c r="AB204" i="414" s="1"/>
  <c r="Z294" i="52"/>
  <c r="AB294" i="52" s="1"/>
  <c r="Z118" i="52"/>
  <c r="AB118" i="52" s="1"/>
  <c r="F282" i="52"/>
  <c r="Z282" i="52" s="1"/>
  <c r="AB282" i="52" s="1"/>
  <c r="Z87" i="52"/>
  <c r="Y166" i="52"/>
  <c r="AA166" i="52" s="1"/>
  <c r="F201" i="52"/>
  <c r="Z201" i="52" s="1"/>
  <c r="AB201" i="52" s="1"/>
  <c r="F162" i="52"/>
  <c r="Z162" i="52" s="1"/>
  <c r="AB162" i="52" s="1"/>
  <c r="F78" i="52"/>
  <c r="Z78" i="52" s="1"/>
  <c r="AB78" i="52" s="1"/>
  <c r="Y87" i="52"/>
  <c r="AA87" i="52" s="1"/>
  <c r="F130" i="52"/>
  <c r="Z130" i="52" s="1"/>
  <c r="AB130" i="52" s="1"/>
  <c r="F116" i="52"/>
  <c r="Z116" i="52" s="1"/>
  <c r="AB116" i="52" s="1"/>
  <c r="Z301" i="52"/>
  <c r="Z300" i="52"/>
  <c r="F245" i="52"/>
  <c r="Z245" i="52" s="1"/>
  <c r="F205" i="52"/>
  <c r="Z205" i="52" s="1"/>
  <c r="AB205" i="52" s="1"/>
  <c r="Y301" i="52"/>
  <c r="AA301" i="52" s="1"/>
  <c r="F187" i="52"/>
  <c r="Z187" i="52" s="1"/>
  <c r="AB187" i="52" s="1"/>
  <c r="Y146" i="52"/>
  <c r="AA146" i="52" s="1"/>
  <c r="AB146" i="52" s="1"/>
  <c r="Z135" i="52"/>
  <c r="Z217" i="52"/>
  <c r="F55" i="52"/>
  <c r="Z55" i="52" s="1"/>
  <c r="AB55" i="52" s="1"/>
  <c r="AB283" i="414"/>
  <c r="F54" i="52"/>
  <c r="Z54" i="52" s="1"/>
  <c r="AB54" i="52" s="1"/>
  <c r="F21" i="52"/>
  <c r="Z21" i="52" s="1"/>
  <c r="AB21" i="52" s="1"/>
  <c r="F35" i="52"/>
  <c r="Z35" i="52" s="1"/>
  <c r="F30" i="52"/>
  <c r="Z30" i="52" s="1"/>
  <c r="AB30" i="52" s="1"/>
  <c r="F342" i="52"/>
  <c r="F290" i="52"/>
  <c r="Z290" i="52" s="1"/>
  <c r="AB290" i="52" s="1"/>
  <c r="Z214" i="52"/>
  <c r="F253" i="52"/>
  <c r="Z253" i="52" s="1"/>
  <c r="AB253" i="52" s="1"/>
  <c r="F81" i="414"/>
  <c r="Z81" i="414" s="1"/>
  <c r="AB81" i="414" s="1"/>
  <c r="Y214" i="52"/>
  <c r="AA214" i="52" s="1"/>
  <c r="F117" i="52"/>
  <c r="Z117" i="52" s="1"/>
  <c r="AB117" i="52" s="1"/>
  <c r="Z284" i="52"/>
  <c r="Y284" i="52"/>
  <c r="AA284" i="52" s="1"/>
  <c r="F382" i="52"/>
  <c r="Z382" i="52" s="1"/>
  <c r="F115" i="414"/>
  <c r="Z115" i="414" s="1"/>
  <c r="AB115" i="414" s="1"/>
  <c r="Z74" i="52"/>
  <c r="Z379" i="52"/>
  <c r="Y74" i="52"/>
  <c r="AA74" i="52" s="1"/>
  <c r="F378" i="52"/>
  <c r="Z378" i="52" s="1"/>
  <c r="AB378" i="52" s="1"/>
  <c r="F298" i="52"/>
  <c r="Z298" i="52" s="1"/>
  <c r="AB298" i="52" s="1"/>
  <c r="F124" i="52"/>
  <c r="Z124" i="52" s="1"/>
  <c r="AB124" i="52" s="1"/>
  <c r="Y152" i="52"/>
  <c r="AA152" i="52" s="1"/>
  <c r="Y175" i="52"/>
  <c r="AA175" i="52" s="1"/>
  <c r="AB175" i="52" s="1"/>
  <c r="F121" i="52"/>
  <c r="Z121" i="52" s="1"/>
  <c r="F265" i="414"/>
  <c r="Z265" i="414" s="1"/>
  <c r="AB265" i="414" s="1"/>
  <c r="F27" i="52"/>
  <c r="Z27" i="52" s="1"/>
  <c r="AB27" i="52" s="1"/>
  <c r="F17" i="52"/>
  <c r="Z17" i="52" s="1"/>
  <c r="AB17" i="52" s="1"/>
  <c r="F28" i="414"/>
  <c r="Z28" i="414" s="1"/>
  <c r="AB28" i="414" s="1"/>
  <c r="F51" i="414"/>
  <c r="Z51" i="414" s="1"/>
  <c r="F40" i="414"/>
  <c r="Z40" i="414" s="1"/>
  <c r="F31" i="414"/>
  <c r="Z31" i="414" s="1"/>
  <c r="AB31" i="414" s="1"/>
  <c r="F27" i="414"/>
  <c r="Z27" i="414" s="1"/>
  <c r="F17" i="414"/>
  <c r="Z17" i="414" s="1"/>
  <c r="AB17" i="414" s="1"/>
  <c r="F47" i="414"/>
  <c r="Z47" i="414" s="1"/>
  <c r="AB47" i="414" s="1"/>
  <c r="F340" i="414"/>
  <c r="F157" i="52"/>
  <c r="Z157" i="52" s="1"/>
  <c r="AB157" i="52" s="1"/>
  <c r="Z138" i="52"/>
  <c r="F286" i="52"/>
  <c r="Z286" i="52" s="1"/>
  <c r="AB286" i="52" s="1"/>
  <c r="F219" i="52"/>
  <c r="Z219" i="52" s="1"/>
  <c r="AB219" i="52" s="1"/>
  <c r="F293" i="52"/>
  <c r="Z293" i="52" s="1"/>
  <c r="F137" i="414"/>
  <c r="Z137" i="414" s="1"/>
  <c r="AB137" i="414" s="1"/>
  <c r="F64" i="52"/>
  <c r="Z64" i="52" s="1"/>
  <c r="AB64" i="52" s="1"/>
  <c r="F95" i="52"/>
  <c r="Z95" i="52" s="1"/>
  <c r="AB95" i="52" s="1"/>
  <c r="F204" i="52"/>
  <c r="Z204" i="52" s="1"/>
  <c r="AB204" i="52" s="1"/>
  <c r="Y147" i="52"/>
  <c r="AA147" i="52" s="1"/>
  <c r="AB147" i="52" s="1"/>
  <c r="F120" i="52"/>
  <c r="Z120" i="52" s="1"/>
  <c r="F267" i="52"/>
  <c r="Z267" i="52" s="1"/>
  <c r="AB267" i="52" s="1"/>
  <c r="F131" i="52"/>
  <c r="Z131" i="52" s="1"/>
  <c r="AB131" i="52" s="1"/>
  <c r="F125" i="414"/>
  <c r="Z125" i="414" s="1"/>
  <c r="AB125" i="414" s="1"/>
  <c r="Z373" i="52"/>
  <c r="Y217" i="52"/>
  <c r="AA217" i="52" s="1"/>
  <c r="Y134" i="52"/>
  <c r="AA134" i="52" s="1"/>
  <c r="AB134" i="52" s="1"/>
  <c r="F171" i="52"/>
  <c r="Z171" i="52" s="1"/>
  <c r="AB171" i="52" s="1"/>
  <c r="Y379" i="52"/>
  <c r="AA379" i="52" s="1"/>
  <c r="F161" i="414"/>
  <c r="Z161" i="414" s="1"/>
  <c r="AB161" i="414" s="1"/>
  <c r="AB139" i="414"/>
  <c r="F10" i="52"/>
  <c r="Z10" i="52" s="1"/>
  <c r="AB10" i="52" s="1"/>
  <c r="Y373" i="52"/>
  <c r="AA373" i="52" s="1"/>
  <c r="Z59" i="52"/>
  <c r="Z252" i="52"/>
  <c r="Z386" i="52"/>
  <c r="F124" i="414"/>
  <c r="Z124" i="414" s="1"/>
  <c r="AB124" i="414" s="1"/>
  <c r="F58" i="52"/>
  <c r="Z58" i="52" s="1"/>
  <c r="AB58" i="52" s="1"/>
  <c r="Y59" i="52"/>
  <c r="AA59" i="52" s="1"/>
  <c r="Y252" i="52"/>
  <c r="AA252" i="52" s="1"/>
  <c r="F270" i="52"/>
  <c r="Z270" i="52" s="1"/>
  <c r="AB270" i="52" s="1"/>
  <c r="Z152" i="52"/>
  <c r="F121" i="414"/>
  <c r="Z121" i="414" s="1"/>
  <c r="F187" i="414"/>
  <c r="Z187" i="414" s="1"/>
  <c r="AB187" i="414" s="1"/>
  <c r="F160" i="414"/>
  <c r="Z160" i="414" s="1"/>
  <c r="AB160" i="414" s="1"/>
  <c r="F50" i="52"/>
  <c r="Z50" i="52" s="1"/>
  <c r="AB50" i="52" s="1"/>
  <c r="F120" i="414"/>
  <c r="Z120" i="414" s="1"/>
  <c r="F63" i="414"/>
  <c r="Z63" i="414" s="1"/>
  <c r="AB63" i="414" s="1"/>
  <c r="F15" i="52"/>
  <c r="Z15" i="52" s="1"/>
  <c r="AB15" i="52" s="1"/>
  <c r="F268" i="414"/>
  <c r="Z268" i="414" s="1"/>
  <c r="AB268" i="414" s="1"/>
  <c r="F55" i="414"/>
  <c r="Z55" i="414" s="1"/>
  <c r="F54" i="414"/>
  <c r="Z54" i="414" s="1"/>
  <c r="AB54" i="414" s="1"/>
  <c r="F21" i="414"/>
  <c r="Z21" i="414" s="1"/>
  <c r="F35" i="414"/>
  <c r="Z35" i="414" s="1"/>
  <c r="F30" i="414"/>
  <c r="Z30" i="414" s="1"/>
  <c r="F342" i="414"/>
  <c r="AB260" i="414"/>
  <c r="F383" i="52"/>
  <c r="Z383" i="52" s="1"/>
  <c r="AB383" i="52" s="1"/>
  <c r="F264" i="52"/>
  <c r="Z264" i="52" s="1"/>
  <c r="AB264" i="52" s="1"/>
  <c r="F238" i="52"/>
  <c r="Z238" i="52" s="1"/>
  <c r="AB238" i="52" s="1"/>
  <c r="Y79" i="52"/>
  <c r="AA79" i="52" s="1"/>
  <c r="Y135" i="52"/>
  <c r="AA135" i="52" s="1"/>
  <c r="Y140" i="52"/>
  <c r="AA140" i="52" s="1"/>
  <c r="AB140" i="52" s="1"/>
  <c r="F269" i="52"/>
  <c r="Z269" i="52" s="1"/>
  <c r="AB269" i="52" s="1"/>
  <c r="Z168" i="52"/>
  <c r="AB168" i="52" s="1"/>
  <c r="F125" i="52"/>
  <c r="Z125" i="52" s="1"/>
  <c r="AB125" i="52" s="1"/>
  <c r="F159" i="52"/>
  <c r="Z159" i="52" s="1"/>
  <c r="AB159" i="52" s="1"/>
  <c r="F122" i="52"/>
  <c r="Z122" i="52" s="1"/>
  <c r="AB122" i="52" s="1"/>
  <c r="F81" i="52"/>
  <c r="Z81" i="52" s="1"/>
  <c r="AB81" i="52" s="1"/>
  <c r="F295" i="414"/>
  <c r="Z295" i="414" s="1"/>
  <c r="AB295" i="414" s="1"/>
  <c r="F117" i="414"/>
  <c r="Z117" i="414" s="1"/>
  <c r="AB117" i="414" s="1"/>
  <c r="AB278" i="414"/>
  <c r="F16" i="414"/>
  <c r="Z16" i="414" s="1"/>
  <c r="F22" i="414"/>
  <c r="Z22" i="414" s="1"/>
  <c r="F267" i="414"/>
  <c r="Z267" i="414" s="1"/>
  <c r="AB267" i="414" s="1"/>
  <c r="F297" i="52"/>
  <c r="Z297" i="52" s="1"/>
  <c r="AB297" i="52" s="1"/>
  <c r="F9" i="52"/>
  <c r="Z9" i="52" s="1"/>
  <c r="AB9" i="52" s="1"/>
  <c r="F280" i="52"/>
  <c r="Z280" i="52" s="1"/>
  <c r="AB280" i="52" s="1"/>
  <c r="Z11" i="52"/>
  <c r="F16" i="52"/>
  <c r="Z16" i="52" s="1"/>
  <c r="AB16" i="52" s="1"/>
  <c r="F115" i="52"/>
  <c r="Z115" i="52" s="1"/>
  <c r="AB115" i="52" s="1"/>
  <c r="F184" i="52"/>
  <c r="Z184" i="52" s="1"/>
  <c r="AB184" i="52" s="1"/>
  <c r="F63" i="52"/>
  <c r="Z63" i="52" s="1"/>
  <c r="AB63" i="52" s="1"/>
  <c r="Y258" i="52"/>
  <c r="AA258" i="52" s="1"/>
  <c r="AB258" i="52" s="1"/>
  <c r="F34" i="52"/>
  <c r="Z34" i="52" s="1"/>
  <c r="AB34" i="52" s="1"/>
  <c r="F49" i="52"/>
  <c r="Z49" i="52" s="1"/>
  <c r="AB49" i="52" s="1"/>
  <c r="F22" i="52"/>
  <c r="Z22" i="52" s="1"/>
  <c r="AB22" i="52" s="1"/>
  <c r="F206" i="52"/>
  <c r="Z206" i="52" s="1"/>
  <c r="AB206" i="52" s="1"/>
  <c r="Y137" i="52"/>
  <c r="AA137" i="52" s="1"/>
  <c r="AB137" i="52" s="1"/>
  <c r="Y11" i="52"/>
  <c r="AA11" i="52" s="1"/>
  <c r="F289" i="52"/>
  <c r="Z289" i="52" s="1"/>
  <c r="AB289" i="52" s="1"/>
  <c r="F207" i="52"/>
  <c r="Z207" i="52" s="1"/>
  <c r="AB207" i="52" s="1"/>
  <c r="AB209" i="414"/>
  <c r="F51" i="52"/>
  <c r="Z51" i="52" s="1"/>
  <c r="F47" i="52"/>
  <c r="Z47" i="52" s="1"/>
  <c r="AB47" i="52" s="1"/>
  <c r="F340" i="52"/>
  <c r="Y51" i="52"/>
  <c r="AA51" i="52" s="1"/>
  <c r="Z79" i="52"/>
  <c r="F295" i="52"/>
  <c r="Z295" i="52" s="1"/>
  <c r="AB295" i="52" s="1"/>
  <c r="F28" i="52"/>
  <c r="Z28" i="52" s="1"/>
  <c r="AB28" i="52" s="1"/>
  <c r="F263" i="414"/>
  <c r="Z263" i="414" s="1"/>
  <c r="AB263" i="414" s="1"/>
  <c r="F131" i="414"/>
  <c r="Z131" i="414" s="1"/>
  <c r="AB131" i="414" s="1"/>
  <c r="F213" i="52"/>
  <c r="Z213" i="52" s="1"/>
  <c r="AB213" i="52" s="1"/>
  <c r="F200" i="52"/>
  <c r="Z200" i="52" s="1"/>
  <c r="AB200" i="52" s="1"/>
  <c r="Z84" i="52"/>
  <c r="F265" i="52"/>
  <c r="Z265" i="52" s="1"/>
  <c r="AB265" i="52" s="1"/>
  <c r="Z99" i="52"/>
  <c r="F243" i="52"/>
  <c r="Z243" i="52" s="1"/>
  <c r="AB243" i="52" s="1"/>
  <c r="Y386" i="52"/>
  <c r="AA386" i="52" s="1"/>
  <c r="F270" i="414"/>
  <c r="Z270" i="414" s="1"/>
  <c r="AB270" i="414" s="1"/>
  <c r="F20" i="52"/>
  <c r="Z20" i="52" s="1"/>
  <c r="AB20" i="52" s="1"/>
  <c r="F291" i="52"/>
  <c r="Z291" i="52" s="1"/>
  <c r="AB291" i="52" s="1"/>
  <c r="F114" i="52"/>
  <c r="Z114" i="52" s="1"/>
  <c r="AB114" i="52" s="1"/>
  <c r="F136" i="52"/>
  <c r="Z136" i="52" s="1"/>
  <c r="AB136" i="52" s="1"/>
  <c r="Y84" i="52"/>
  <c r="AA84" i="52" s="1"/>
  <c r="F251" i="52"/>
  <c r="Z251" i="52" s="1"/>
  <c r="AB251" i="52" s="1"/>
  <c r="Y99" i="52"/>
  <c r="AA99" i="52" s="1"/>
  <c r="F303" i="52"/>
  <c r="Z303" i="52" s="1"/>
  <c r="AB303" i="52" s="1"/>
  <c r="F61" i="52"/>
  <c r="Z61" i="52" s="1"/>
  <c r="AB61" i="52" s="1"/>
  <c r="F40" i="52"/>
  <c r="Z40" i="52" s="1"/>
  <c r="F31" i="52"/>
  <c r="Z31" i="52" s="1"/>
  <c r="AB31" i="52" s="1"/>
  <c r="F50" i="414"/>
  <c r="Z50" i="414" s="1"/>
  <c r="F192" i="414"/>
  <c r="Z192" i="414" s="1"/>
  <c r="AB192" i="414" s="1"/>
  <c r="F58" i="414"/>
  <c r="Z58" i="414" s="1"/>
  <c r="AB58" i="414" s="1"/>
  <c r="AB262" i="414"/>
  <c r="F15" i="414"/>
  <c r="Z15" i="414" s="1"/>
  <c r="AB15" i="414" s="1"/>
  <c r="F29" i="414"/>
  <c r="Z29" i="414" s="1"/>
  <c r="AB29" i="414" s="1"/>
  <c r="F46" i="414"/>
  <c r="Z46" i="414" s="1"/>
  <c r="AB46" i="414" s="1"/>
  <c r="F11" i="414"/>
  <c r="Z11" i="414" s="1"/>
  <c r="AB11" i="414" s="1"/>
  <c r="F29" i="52"/>
  <c r="Z29" i="52" s="1"/>
  <c r="AB29" i="52" s="1"/>
  <c r="F46" i="52"/>
  <c r="Z46" i="52" s="1"/>
  <c r="AB46" i="52" s="1"/>
  <c r="F171" i="414"/>
  <c r="Z171" i="414" s="1"/>
  <c r="AB171" i="414" s="1"/>
  <c r="F303" i="414"/>
  <c r="Z303" i="414" s="1"/>
  <c r="AB303" i="414" s="1"/>
  <c r="D65" i="52"/>
  <c r="Y65" i="52" s="1"/>
  <c r="AA65" i="52" s="1"/>
  <c r="D65" i="414"/>
  <c r="Y65" i="414" s="1"/>
  <c r="AA65" i="414" s="1"/>
  <c r="D149" i="52"/>
  <c r="F149" i="52" s="1"/>
  <c r="D149" i="414"/>
  <c r="Y149" i="414" s="1"/>
  <c r="AA149" i="414" s="1"/>
  <c r="E193" i="52"/>
  <c r="E193" i="414"/>
  <c r="E372" i="52"/>
  <c r="E372" i="414"/>
  <c r="D328" i="52"/>
  <c r="F328" i="52" s="1"/>
  <c r="D328" i="414"/>
  <c r="F328" i="414" s="1"/>
  <c r="E311" i="52"/>
  <c r="E311" i="414"/>
  <c r="D173" i="52"/>
  <c r="F173" i="52" s="1"/>
  <c r="D173" i="414"/>
  <c r="D113" i="52"/>
  <c r="F113" i="52" s="1"/>
  <c r="D113" i="414"/>
  <c r="F113" i="414" s="1"/>
  <c r="D66" i="52"/>
  <c r="Y66" i="52" s="1"/>
  <c r="AA66" i="52" s="1"/>
  <c r="D66" i="414"/>
  <c r="Y66" i="414" s="1"/>
  <c r="AA66" i="414" s="1"/>
  <c r="D154" i="52"/>
  <c r="Y154" i="52" s="1"/>
  <c r="AA154" i="52" s="1"/>
  <c r="D154" i="414"/>
  <c r="Y154" i="414" s="1"/>
  <c r="AA154" i="414" s="1"/>
  <c r="D241" i="52"/>
  <c r="Y241" i="52" s="1"/>
  <c r="AA241" i="52" s="1"/>
  <c r="D241" i="414"/>
  <c r="D292" i="52"/>
  <c r="Y292" i="52" s="1"/>
  <c r="AA292" i="52" s="1"/>
  <c r="D292" i="414"/>
  <c r="E98" i="52"/>
  <c r="E98" i="414"/>
  <c r="D188" i="52"/>
  <c r="Y188" i="52" s="1"/>
  <c r="AA188" i="52" s="1"/>
  <c r="D188" i="414"/>
  <c r="E248" i="52"/>
  <c r="E248" i="414"/>
  <c r="E240" i="52"/>
  <c r="E240" i="414"/>
  <c r="E165" i="52"/>
  <c r="E165" i="414"/>
  <c r="D42" i="52"/>
  <c r="D42" i="414"/>
  <c r="E345" i="52"/>
  <c r="E345" i="414"/>
  <c r="D48" i="52"/>
  <c r="Y48" i="52" s="1"/>
  <c r="AA48" i="52" s="1"/>
  <c r="D48" i="414"/>
  <c r="F41" i="52"/>
  <c r="Z41" i="52" s="1"/>
  <c r="AB41" i="52" s="1"/>
  <c r="F103" i="414"/>
  <c r="G103" i="414"/>
  <c r="Y34" i="414"/>
  <c r="AA34" i="414" s="1"/>
  <c r="Y382" i="414"/>
  <c r="AA382" i="414" s="1"/>
  <c r="Z382" i="414"/>
  <c r="AB391" i="414"/>
  <c r="Y51" i="414"/>
  <c r="AA51" i="414" s="1"/>
  <c r="Z84" i="414"/>
  <c r="Y84" i="414"/>
  <c r="AA84" i="414" s="1"/>
  <c r="Z114" i="414"/>
  <c r="Y114" i="414"/>
  <c r="AA114" i="414" s="1"/>
  <c r="Z20" i="414"/>
  <c r="Y20" i="414"/>
  <c r="AA20" i="414" s="1"/>
  <c r="Y200" i="414"/>
  <c r="AA200" i="414" s="1"/>
  <c r="F94" i="414"/>
  <c r="Z94" i="414" s="1"/>
  <c r="F296" i="414"/>
  <c r="Z296" i="414" s="1"/>
  <c r="AB296" i="414" s="1"/>
  <c r="Z213" i="414"/>
  <c r="Y213" i="414"/>
  <c r="AA213" i="414" s="1"/>
  <c r="Y146" i="414"/>
  <c r="AA146" i="414" s="1"/>
  <c r="F300" i="414"/>
  <c r="Z300" i="414" s="1"/>
  <c r="AB300" i="414" s="1"/>
  <c r="F301" i="414"/>
  <c r="Z301" i="414" s="1"/>
  <c r="AB301" i="414" s="1"/>
  <c r="F269" i="414"/>
  <c r="Z269" i="414" s="1"/>
  <c r="AB269" i="414" s="1"/>
  <c r="Y16" i="414"/>
  <c r="AA16" i="414" s="1"/>
  <c r="Y22" i="414"/>
  <c r="AA22" i="414" s="1"/>
  <c r="F185" i="414"/>
  <c r="Z185" i="414" s="1"/>
  <c r="Y74" i="414"/>
  <c r="AA74" i="414" s="1"/>
  <c r="Z74" i="414"/>
  <c r="Z253" i="414"/>
  <c r="Y253" i="414"/>
  <c r="AA253" i="414" s="1"/>
  <c r="Z59" i="414"/>
  <c r="Y59" i="414"/>
  <c r="AA59" i="414" s="1"/>
  <c r="AB232" i="414"/>
  <c r="Y293" i="414"/>
  <c r="AA293" i="414" s="1"/>
  <c r="F219" i="414"/>
  <c r="Z219" i="414" s="1"/>
  <c r="AB219" i="414" s="1"/>
  <c r="F379" i="414"/>
  <c r="F207" i="414"/>
  <c r="Z207" i="414" s="1"/>
  <c r="AB207" i="414" s="1"/>
  <c r="AB206" i="414"/>
  <c r="F128" i="414"/>
  <c r="Z128" i="414" s="1"/>
  <c r="Y55" i="414"/>
  <c r="AA55" i="414" s="1"/>
  <c r="AB126" i="414"/>
  <c r="AB112" i="414"/>
  <c r="F221" i="414"/>
  <c r="Z221" i="414" s="1"/>
  <c r="AB221" i="414" s="1"/>
  <c r="Z256" i="414"/>
  <c r="Y256" i="414"/>
  <c r="AA256" i="414" s="1"/>
  <c r="Y233" i="414"/>
  <c r="AA233" i="414" s="1"/>
  <c r="D197" i="52"/>
  <c r="F197" i="52" s="1"/>
  <c r="D197" i="414"/>
  <c r="D68" i="52"/>
  <c r="F68" i="52" s="1"/>
  <c r="D68" i="414"/>
  <c r="Y68" i="414" s="1"/>
  <c r="AA68" i="414" s="1"/>
  <c r="E107" i="52"/>
  <c r="E107" i="414"/>
  <c r="E304" i="52"/>
  <c r="E304" i="414"/>
  <c r="E155" i="52"/>
  <c r="E155" i="414"/>
  <c r="D194" i="52"/>
  <c r="Y194" i="52" s="1"/>
  <c r="AA194" i="52" s="1"/>
  <c r="D194" i="414"/>
  <c r="Y194" i="414" s="1"/>
  <c r="AA194" i="414" s="1"/>
  <c r="D353" i="52"/>
  <c r="F353" i="52" s="1"/>
  <c r="D353" i="414"/>
  <c r="D182" i="52"/>
  <c r="Y182" i="52" s="1"/>
  <c r="AA182" i="52" s="1"/>
  <c r="D182" i="414"/>
  <c r="Y182" i="414" s="1"/>
  <c r="AA182" i="414" s="1"/>
  <c r="Y94" i="414"/>
  <c r="AA94" i="414" s="1"/>
  <c r="D354" i="52"/>
  <c r="F354" i="52" s="1"/>
  <c r="D354" i="414"/>
  <c r="F354" i="414" s="1"/>
  <c r="E359" i="52"/>
  <c r="E359" i="414"/>
  <c r="E80" i="52"/>
  <c r="E80" i="414"/>
  <c r="E222" i="52"/>
  <c r="E222" i="414"/>
  <c r="D169" i="52"/>
  <c r="Y169" i="52" s="1"/>
  <c r="AA169" i="52" s="1"/>
  <c r="D169" i="414"/>
  <c r="Y169" i="414" s="1"/>
  <c r="AA169" i="414" s="1"/>
  <c r="Z242" i="414"/>
  <c r="Y242" i="414"/>
  <c r="AA242" i="414" s="1"/>
  <c r="Y281" i="414"/>
  <c r="AA281" i="414" s="1"/>
  <c r="D335" i="52"/>
  <c r="F335" i="52" s="1"/>
  <c r="D335" i="414"/>
  <c r="E211" i="52"/>
  <c r="E211" i="414"/>
  <c r="D193" i="52"/>
  <c r="D193" i="414"/>
  <c r="D287" i="52"/>
  <c r="Y287" i="52" s="1"/>
  <c r="AA287" i="52" s="1"/>
  <c r="D287" i="414"/>
  <c r="Y287" i="414" s="1"/>
  <c r="AA287" i="414" s="1"/>
  <c r="D163" i="52"/>
  <c r="Y163" i="52" s="1"/>
  <c r="AA163" i="52" s="1"/>
  <c r="D163" i="414"/>
  <c r="Y163" i="414" s="1"/>
  <c r="AA163" i="414" s="1"/>
  <c r="D255" i="52"/>
  <c r="Y255" i="52" s="1"/>
  <c r="AA255" i="52" s="1"/>
  <c r="D255" i="414"/>
  <c r="F255" i="414" s="1"/>
  <c r="E259" i="52"/>
  <c r="E259" i="414"/>
  <c r="E216" i="52"/>
  <c r="E216" i="414"/>
  <c r="E42" i="52"/>
  <c r="F42" i="52" s="1"/>
  <c r="E42" i="414"/>
  <c r="D395" i="52"/>
  <c r="Y395" i="52" s="1"/>
  <c r="AA395" i="52" s="1"/>
  <c r="D395" i="414"/>
  <c r="E48" i="52"/>
  <c r="F48" i="52" s="1"/>
  <c r="E48" i="414"/>
  <c r="D18" i="52"/>
  <c r="Y18" i="52" s="1"/>
  <c r="AA18" i="52" s="1"/>
  <c r="D18" i="414"/>
  <c r="Y18" i="414" s="1"/>
  <c r="AA18" i="414" s="1"/>
  <c r="Y298" i="414"/>
  <c r="AA298" i="414" s="1"/>
  <c r="F291" i="414"/>
  <c r="Z291" i="414" s="1"/>
  <c r="Y291" i="414"/>
  <c r="AA291" i="414" s="1"/>
  <c r="F136" i="414"/>
  <c r="Z136" i="414" s="1"/>
  <c r="AB136" i="414" s="1"/>
  <c r="Y152" i="414"/>
  <c r="AA152" i="414" s="1"/>
  <c r="Y251" i="414"/>
  <c r="AA251" i="414" s="1"/>
  <c r="Z238" i="414"/>
  <c r="Y238" i="414"/>
  <c r="AA238" i="414" s="1"/>
  <c r="F119" i="414"/>
  <c r="Z119" i="414" s="1"/>
  <c r="F130" i="414"/>
  <c r="Z130" i="414" s="1"/>
  <c r="AB130" i="414" s="1"/>
  <c r="F79" i="414"/>
  <c r="Z79" i="414" s="1"/>
  <c r="AB79" i="414" s="1"/>
  <c r="Z138" i="414"/>
  <c r="Y138" i="414"/>
  <c r="AA138" i="414" s="1"/>
  <c r="F147" i="414"/>
  <c r="Z147" i="414" s="1"/>
  <c r="AB147" i="414" s="1"/>
  <c r="F41" i="414"/>
  <c r="Z41" i="414" s="1"/>
  <c r="AB41" i="414" s="1"/>
  <c r="Y21" i="414"/>
  <c r="AA21" i="414" s="1"/>
  <c r="Y30" i="414"/>
  <c r="AA30" i="414" s="1"/>
  <c r="Z284" i="414"/>
  <c r="Y284" i="414"/>
  <c r="AA284" i="414" s="1"/>
  <c r="Y387" i="414"/>
  <c r="AA387" i="414" s="1"/>
  <c r="Z387" i="414"/>
  <c r="Z75" i="414"/>
  <c r="Y75" i="414"/>
  <c r="AA75" i="414" s="1"/>
  <c r="Z288" i="414"/>
  <c r="Y288" i="414"/>
  <c r="AA288" i="414" s="1"/>
  <c r="F353" i="414"/>
  <c r="F335" i="414"/>
  <c r="Y93" i="414"/>
  <c r="AA93" i="414" s="1"/>
  <c r="Z93" i="414"/>
  <c r="Y297" i="414"/>
  <c r="AA297" i="414" s="1"/>
  <c r="Z297" i="414"/>
  <c r="F344" i="414"/>
  <c r="E339" i="52"/>
  <c r="E339" i="414"/>
  <c r="E154" i="52"/>
  <c r="E154" i="414"/>
  <c r="F154" i="414" s="1"/>
  <c r="E158" i="52"/>
  <c r="E158" i="414"/>
  <c r="Y156" i="414"/>
  <c r="AA156" i="414" s="1"/>
  <c r="D208" i="52"/>
  <c r="Y208" i="52" s="1"/>
  <c r="AA208" i="52" s="1"/>
  <c r="D208" i="414"/>
  <c r="F208" i="414" s="1"/>
  <c r="E188" i="52"/>
  <c r="E188" i="414"/>
  <c r="E279" i="52"/>
  <c r="E279" i="414"/>
  <c r="E333" i="52"/>
  <c r="E333" i="414"/>
  <c r="E329" i="52"/>
  <c r="E329" i="414"/>
  <c r="E26" i="52"/>
  <c r="E26" i="414"/>
  <c r="E376" i="52"/>
  <c r="E376" i="414"/>
  <c r="D249" i="52"/>
  <c r="Y249" i="52" s="1"/>
  <c r="AA249" i="52" s="1"/>
  <c r="D249" i="414"/>
  <c r="F249" i="414" s="1"/>
  <c r="E274" i="52"/>
  <c r="E274" i="414"/>
  <c r="Y106" i="414"/>
  <c r="AA106" i="414" s="1"/>
  <c r="D322" i="52"/>
  <c r="F322" i="52" s="1"/>
  <c r="D322" i="414"/>
  <c r="F322" i="414" s="1"/>
  <c r="D83" i="52"/>
  <c r="F83" i="52" s="1"/>
  <c r="D83" i="414"/>
  <c r="D60" i="52"/>
  <c r="Y60" i="52" s="1"/>
  <c r="AA60" i="52" s="1"/>
  <c r="D60" i="414"/>
  <c r="D339" i="52"/>
  <c r="D339" i="414"/>
  <c r="D250" i="52"/>
  <c r="Y250" i="52" s="1"/>
  <c r="AA250" i="52" s="1"/>
  <c r="D250" i="414"/>
  <c r="F250" i="414" s="1"/>
  <c r="D324" i="52"/>
  <c r="D324" i="414"/>
  <c r="F324" i="414" s="1"/>
  <c r="E110" i="52"/>
  <c r="E110" i="414"/>
  <c r="E62" i="52"/>
  <c r="E62" i="414"/>
  <c r="E395" i="52"/>
  <c r="E395" i="414"/>
  <c r="E18" i="52"/>
  <c r="F18" i="52" s="1"/>
  <c r="E18" i="414"/>
  <c r="F18" i="414" s="1"/>
  <c r="F106" i="414"/>
  <c r="Z106" i="414" s="1"/>
  <c r="F173" i="414"/>
  <c r="F233" i="414"/>
  <c r="Z233" i="414" s="1"/>
  <c r="G381" i="414"/>
  <c r="F381" i="414"/>
  <c r="G380" i="414"/>
  <c r="F380" i="414"/>
  <c r="Y118" i="414"/>
  <c r="AA118" i="414" s="1"/>
  <c r="Z118" i="414"/>
  <c r="Y87" i="414"/>
  <c r="AA87" i="414" s="1"/>
  <c r="Z162" i="414"/>
  <c r="Y162" i="414"/>
  <c r="AA162" i="414" s="1"/>
  <c r="F156" i="414"/>
  <c r="Z156" i="414" s="1"/>
  <c r="Z282" i="414"/>
  <c r="Y282" i="414"/>
  <c r="AA282" i="414" s="1"/>
  <c r="Z166" i="414"/>
  <c r="Y166" i="414"/>
  <c r="AA166" i="414" s="1"/>
  <c r="Y294" i="414"/>
  <c r="AA294" i="414" s="1"/>
  <c r="Z245" i="414"/>
  <c r="Y245" i="414"/>
  <c r="AA245" i="414" s="1"/>
  <c r="Y205" i="414"/>
  <c r="AA205" i="414" s="1"/>
  <c r="Z201" i="414"/>
  <c r="Y201" i="414"/>
  <c r="AA201" i="414" s="1"/>
  <c r="Y78" i="414"/>
  <c r="AA78" i="414" s="1"/>
  <c r="Z78" i="414"/>
  <c r="AB228" i="414"/>
  <c r="F386" i="414"/>
  <c r="F157" i="414"/>
  <c r="Z157" i="414" s="1"/>
  <c r="AB157" i="414" s="1"/>
  <c r="F134" i="414"/>
  <c r="Z134" i="414" s="1"/>
  <c r="AB134" i="414" s="1"/>
  <c r="Y50" i="414"/>
  <c r="AA50" i="414" s="1"/>
  <c r="F65" i="414"/>
  <c r="Z373" i="414"/>
  <c r="Y373" i="414"/>
  <c r="AA373" i="414" s="1"/>
  <c r="Z217" i="414"/>
  <c r="Y217" i="414"/>
  <c r="AA217" i="414" s="1"/>
  <c r="Z214" i="414"/>
  <c r="Y214" i="414"/>
  <c r="AA214" i="414" s="1"/>
  <c r="Y61" i="414"/>
  <c r="AA61" i="414" s="1"/>
  <c r="Z61" i="414"/>
  <c r="Z99" i="414"/>
  <c r="Y99" i="414"/>
  <c r="AA99" i="414" s="1"/>
  <c r="F197" i="414"/>
  <c r="F318" i="414"/>
  <c r="Z280" i="414"/>
  <c r="Y280" i="414"/>
  <c r="AA280" i="414" s="1"/>
  <c r="Y175" i="414"/>
  <c r="AA175" i="414" s="1"/>
  <c r="Z175" i="414"/>
  <c r="Z290" i="414"/>
  <c r="Y290" i="414"/>
  <c r="AA290" i="414" s="1"/>
  <c r="Z10" i="414"/>
  <c r="Y10" i="414"/>
  <c r="AA10" i="414" s="1"/>
  <c r="F87" i="414"/>
  <c r="Z87" i="414" s="1"/>
  <c r="F135" i="414"/>
  <c r="Z135" i="414" s="1"/>
  <c r="AB135" i="414" s="1"/>
  <c r="F152" i="414"/>
  <c r="Z152" i="414" s="1"/>
  <c r="F116" i="414"/>
  <c r="Z116" i="414" s="1"/>
  <c r="AB116" i="414" s="1"/>
  <c r="F286" i="414"/>
  <c r="Z286" i="414" s="1"/>
  <c r="AB286" i="414" s="1"/>
  <c r="Y212" i="414"/>
  <c r="AA212" i="414" s="1"/>
  <c r="Z212" i="414"/>
  <c r="AB231" i="414"/>
  <c r="Y144" i="414"/>
  <c r="AA144" i="414" s="1"/>
  <c r="Z144" i="414"/>
  <c r="F66" i="414"/>
  <c r="Z189" i="414"/>
  <c r="Y189" i="414"/>
  <c r="AA189" i="414" s="1"/>
  <c r="F133" i="414"/>
  <c r="Z133" i="414" s="1"/>
  <c r="AB133" i="414" s="1"/>
  <c r="Y104" i="414"/>
  <c r="AA104" i="414" s="1"/>
  <c r="Z104" i="414"/>
  <c r="Y148" i="414"/>
  <c r="AA148" i="414" s="1"/>
  <c r="Z148" i="414"/>
  <c r="D199" i="52"/>
  <c r="Y199" i="52" s="1"/>
  <c r="AA199" i="52" s="1"/>
  <c r="D199" i="414"/>
  <c r="F199" i="414" s="1"/>
  <c r="D180" i="52"/>
  <c r="F180" i="52" s="1"/>
  <c r="D180" i="414"/>
  <c r="Y185" i="414"/>
  <c r="AA185" i="414" s="1"/>
  <c r="E287" i="52"/>
  <c r="F287" i="52" s="1"/>
  <c r="E287" i="414"/>
  <c r="E241" i="52"/>
  <c r="F241" i="52" s="1"/>
  <c r="E241" i="414"/>
  <c r="F241" i="414" s="1"/>
  <c r="F163" i="414"/>
  <c r="E292" i="52"/>
  <c r="E292" i="414"/>
  <c r="D377" i="52"/>
  <c r="F377" i="52" s="1"/>
  <c r="D377" i="414"/>
  <c r="F377" i="414" s="1"/>
  <c r="E76" i="52"/>
  <c r="E76" i="414"/>
  <c r="E261" i="52"/>
  <c r="E261" i="414"/>
  <c r="E314" i="52"/>
  <c r="E314" i="414"/>
  <c r="D346" i="414"/>
  <c r="D355" i="52"/>
  <c r="F355" i="52" s="1"/>
  <c r="D355" i="414"/>
  <c r="F355" i="414" s="1"/>
  <c r="D237" i="52"/>
  <c r="F237" i="52" s="1"/>
  <c r="Z237" i="52" s="1"/>
  <c r="D237" i="414"/>
  <c r="Y237" i="414" s="1"/>
  <c r="AA237" i="414" s="1"/>
  <c r="E181" i="52"/>
  <c r="E181" i="414"/>
  <c r="E145" i="52"/>
  <c r="E145" i="414"/>
  <c r="D230" i="52"/>
  <c r="Y230" i="52" s="1"/>
  <c r="AA230" i="52" s="1"/>
  <c r="D230" i="414"/>
  <c r="Y230" i="414" s="1"/>
  <c r="AA230" i="414" s="1"/>
  <c r="D198" i="52"/>
  <c r="F198" i="52" s="1"/>
  <c r="D198" i="414"/>
  <c r="Y198" i="414" s="1"/>
  <c r="AA198" i="414" s="1"/>
  <c r="D254" i="52"/>
  <c r="Y254" i="52" s="1"/>
  <c r="AA254" i="52" s="1"/>
  <c r="D254" i="414"/>
  <c r="F254" i="414" s="1"/>
  <c r="Y128" i="414"/>
  <c r="AA128" i="414" s="1"/>
  <c r="D158" i="52"/>
  <c r="Y158" i="52" s="1"/>
  <c r="AA158" i="52" s="1"/>
  <c r="D158" i="414"/>
  <c r="Y158" i="414" s="1"/>
  <c r="AA158" i="414" s="1"/>
  <c r="D167" i="52"/>
  <c r="Y167" i="52" s="1"/>
  <c r="AA167" i="52" s="1"/>
  <c r="D167" i="414"/>
  <c r="Y167" i="414" s="1"/>
  <c r="AA167" i="414" s="1"/>
  <c r="E363" i="52"/>
  <c r="E363" i="414"/>
  <c r="D23" i="52"/>
  <c r="D23" i="414"/>
  <c r="D345" i="52"/>
  <c r="D345" i="414"/>
  <c r="F215" i="414"/>
  <c r="Z215" i="414" s="1"/>
  <c r="AB215" i="414" s="1"/>
  <c r="Z383" i="414"/>
  <c r="Y383" i="414"/>
  <c r="AA383" i="414" s="1"/>
  <c r="Z95" i="414"/>
  <c r="Y95" i="414"/>
  <c r="AA95" i="414" s="1"/>
  <c r="Z184" i="414"/>
  <c r="Y184" i="414"/>
  <c r="AA184" i="414" s="1"/>
  <c r="Z252" i="414"/>
  <c r="Y252" i="414"/>
  <c r="AA252" i="414" s="1"/>
  <c r="F298" i="414"/>
  <c r="Z298" i="414" s="1"/>
  <c r="F146" i="414"/>
  <c r="Z146" i="414" s="1"/>
  <c r="F251" i="414"/>
  <c r="Z251" i="414" s="1"/>
  <c r="F200" i="414"/>
  <c r="Z200" i="414" s="1"/>
  <c r="AB266" i="414"/>
  <c r="AB71" i="414"/>
  <c r="F337" i="414"/>
  <c r="Z285" i="414"/>
  <c r="Y285" i="414"/>
  <c r="AA285" i="414" s="1"/>
  <c r="F294" i="414"/>
  <c r="Z294" i="414" s="1"/>
  <c r="F205" i="414"/>
  <c r="Z205" i="414" s="1"/>
  <c r="F271" i="414"/>
  <c r="Z271" i="414" s="1"/>
  <c r="AB271" i="414" s="1"/>
  <c r="F293" i="414"/>
  <c r="Z293" i="414" s="1"/>
  <c r="F9" i="414"/>
  <c r="Z9" i="414" s="1"/>
  <c r="AB9" i="414" s="1"/>
  <c r="F34" i="414"/>
  <c r="Z34" i="414" s="1"/>
  <c r="F49" i="414"/>
  <c r="Z49" i="414" s="1"/>
  <c r="AB49" i="414" s="1"/>
  <c r="Y27" i="414"/>
  <c r="AA27" i="414" s="1"/>
  <c r="Z122" i="414"/>
  <c r="Y122" i="414"/>
  <c r="AA122" i="414" s="1"/>
  <c r="Z218" i="414"/>
  <c r="Y218" i="414"/>
  <c r="AA218" i="414" s="1"/>
  <c r="Z243" i="414"/>
  <c r="Y243" i="414"/>
  <c r="AA243" i="414" s="1"/>
  <c r="F281" i="414"/>
  <c r="Z281" i="414" s="1"/>
  <c r="Z289" i="414"/>
  <c r="Y289" i="414"/>
  <c r="AA289" i="414" s="1"/>
  <c r="Y220" i="414"/>
  <c r="AA220" i="414" s="1"/>
  <c r="Z220" i="414"/>
  <c r="Z234" i="414"/>
  <c r="Y234" i="414"/>
  <c r="AA234" i="414" s="1"/>
  <c r="Z8" i="414"/>
  <c r="Y8" i="414"/>
  <c r="AA8" i="414" s="1"/>
  <c r="Y388" i="414"/>
  <c r="AA388" i="414" s="1"/>
  <c r="Z388" i="414"/>
  <c r="Y69" i="414"/>
  <c r="AA69" i="414" s="1"/>
  <c r="Z69" i="414"/>
  <c r="F343" i="414"/>
  <c r="AJ12" i="54"/>
  <c r="D94" i="52"/>
  <c r="AJ259" i="54"/>
  <c r="D242" i="52"/>
  <c r="F242" i="52" s="1"/>
  <c r="D281" i="52"/>
  <c r="D337" i="52"/>
  <c r="F337" i="52" s="1"/>
  <c r="Y257" i="52"/>
  <c r="AA257" i="52" s="1"/>
  <c r="F257" i="52"/>
  <c r="Z257" i="52" s="1"/>
  <c r="Y260" i="52"/>
  <c r="AA260" i="52" s="1"/>
  <c r="F260" i="52"/>
  <c r="Z260" i="52" s="1"/>
  <c r="F65" i="52"/>
  <c r="Y266" i="52"/>
  <c r="AA266" i="52" s="1"/>
  <c r="F266" i="52"/>
  <c r="Z266" i="52" s="1"/>
  <c r="Y71" i="52"/>
  <c r="AA71" i="52" s="1"/>
  <c r="F71" i="52"/>
  <c r="Z71" i="52" s="1"/>
  <c r="Y278" i="52"/>
  <c r="AA278" i="52" s="1"/>
  <c r="F278" i="52"/>
  <c r="Z278" i="52" s="1"/>
  <c r="F103" i="52"/>
  <c r="G103" i="52"/>
  <c r="Y299" i="52"/>
  <c r="AA299" i="52" s="1"/>
  <c r="F299" i="52"/>
  <c r="Z299" i="52" s="1"/>
  <c r="Y262" i="52"/>
  <c r="AA262" i="52" s="1"/>
  <c r="F262" i="52"/>
  <c r="Z262" i="52" s="1"/>
  <c r="F391" i="52"/>
  <c r="Z391" i="52" s="1"/>
  <c r="AB391" i="52" s="1"/>
  <c r="Y170" i="52"/>
  <c r="AA170" i="52" s="1"/>
  <c r="F170" i="52"/>
  <c r="Z170" i="52" s="1"/>
  <c r="F394" i="52"/>
  <c r="Y244" i="52"/>
  <c r="AA244" i="52" s="1"/>
  <c r="F244" i="52"/>
  <c r="Z244" i="52" s="1"/>
  <c r="Y302" i="52"/>
  <c r="AA302" i="52" s="1"/>
  <c r="F302" i="52"/>
  <c r="Z302" i="52" s="1"/>
  <c r="D233" i="52"/>
  <c r="AJ132" i="54"/>
  <c r="D296" i="52"/>
  <c r="D106" i="52"/>
  <c r="Y151" i="52"/>
  <c r="AA151" i="52" s="1"/>
  <c r="F151" i="52"/>
  <c r="Z151" i="52" s="1"/>
  <c r="Y132" i="52"/>
  <c r="AA132" i="52" s="1"/>
  <c r="F132" i="52"/>
  <c r="Z132" i="52" s="1"/>
  <c r="Y283" i="52"/>
  <c r="AA283" i="52" s="1"/>
  <c r="F283" i="52"/>
  <c r="Z283" i="52" s="1"/>
  <c r="Y228" i="52"/>
  <c r="AA228" i="52" s="1"/>
  <c r="F228" i="52"/>
  <c r="Z228" i="52" s="1"/>
  <c r="Y236" i="52"/>
  <c r="AA236" i="52" s="1"/>
  <c r="F236" i="52"/>
  <c r="Z236" i="52" s="1"/>
  <c r="Y67" i="52"/>
  <c r="AA67" i="52" s="1"/>
  <c r="F67" i="52"/>
  <c r="Z67" i="52" s="1"/>
  <c r="Y70" i="52"/>
  <c r="AA70" i="52" s="1"/>
  <c r="F70" i="52"/>
  <c r="Z70" i="52" s="1"/>
  <c r="Y153" i="52"/>
  <c r="AA153" i="52" s="1"/>
  <c r="F153" i="52"/>
  <c r="Z153" i="52" s="1"/>
  <c r="F385" i="52"/>
  <c r="AJ305" i="54"/>
  <c r="D318" i="52"/>
  <c r="F318" i="52" s="1"/>
  <c r="AJ198" i="54"/>
  <c r="D156" i="52"/>
  <c r="AJ220" i="54"/>
  <c r="D185" i="52"/>
  <c r="AJ307" i="54"/>
  <c r="E324" i="52"/>
  <c r="AJ205" i="54"/>
  <c r="E163" i="52"/>
  <c r="AJ263" i="54"/>
  <c r="E255" i="52"/>
  <c r="F255" i="52" s="1"/>
  <c r="AJ209" i="54"/>
  <c r="E167" i="52"/>
  <c r="AJ86" i="54"/>
  <c r="D119" i="52"/>
  <c r="AJ242" i="54"/>
  <c r="D215" i="52"/>
  <c r="F194" i="52"/>
  <c r="F66" i="52"/>
  <c r="Y186" i="52"/>
  <c r="AA186" i="52" s="1"/>
  <c r="F186" i="52"/>
  <c r="Z186" i="52" s="1"/>
  <c r="Y139" i="52"/>
  <c r="AA139" i="52" s="1"/>
  <c r="F139" i="52"/>
  <c r="Z139" i="52" s="1"/>
  <c r="Y229" i="52"/>
  <c r="AA229" i="52" s="1"/>
  <c r="F229" i="52"/>
  <c r="Z229" i="52" s="1"/>
  <c r="Z75" i="52"/>
  <c r="AB75" i="52" s="1"/>
  <c r="Y97" i="52"/>
  <c r="AA97" i="52" s="1"/>
  <c r="F97" i="52"/>
  <c r="Z97" i="52" s="1"/>
  <c r="Y232" i="52"/>
  <c r="AA232" i="52" s="1"/>
  <c r="F232" i="52"/>
  <c r="Z232" i="52" s="1"/>
  <c r="G385" i="52"/>
  <c r="AJ48" i="54"/>
  <c r="E60" i="52"/>
  <c r="AJ118" i="54"/>
  <c r="E250" i="52"/>
  <c r="AJ105" i="54"/>
  <c r="D221" i="52"/>
  <c r="AJ181" i="54"/>
  <c r="D133" i="52"/>
  <c r="D128" i="52"/>
  <c r="Y209" i="52"/>
  <c r="AA209" i="52" s="1"/>
  <c r="F209" i="52"/>
  <c r="Z209" i="52" s="1"/>
  <c r="Z144" i="52"/>
  <c r="AB144" i="52" s="1"/>
  <c r="Y202" i="52"/>
  <c r="AA202" i="52" s="1"/>
  <c r="F202" i="52"/>
  <c r="Z202" i="52" s="1"/>
  <c r="Z8" i="52"/>
  <c r="AB8" i="52" s="1"/>
  <c r="F306" i="52"/>
  <c r="Z306" i="52" s="1"/>
  <c r="AB306" i="52" s="1"/>
  <c r="Y88" i="52"/>
  <c r="AA88" i="52" s="1"/>
  <c r="F88" i="52"/>
  <c r="Z88" i="52" s="1"/>
  <c r="Y239" i="52"/>
  <c r="AA239" i="52" s="1"/>
  <c r="F239" i="52"/>
  <c r="Z239" i="52" s="1"/>
  <c r="Z104" i="52"/>
  <c r="AB104" i="52" s="1"/>
  <c r="AJ113" i="54"/>
  <c r="AJ297" i="54"/>
  <c r="E23" i="414"/>
  <c r="AJ278" i="54"/>
  <c r="AJ176" i="54"/>
  <c r="AJ313" i="54"/>
  <c r="AJ77" i="54"/>
  <c r="AJ235" i="54"/>
  <c r="AJ24" i="54"/>
  <c r="AJ140" i="54"/>
  <c r="AJ21" i="54"/>
  <c r="AJ322" i="54"/>
  <c r="AJ222" i="54"/>
  <c r="AJ223" i="54"/>
  <c r="AJ117" i="54"/>
  <c r="AJ56" i="54"/>
  <c r="AJ154" i="54"/>
  <c r="AJ228" i="54"/>
  <c r="D274" i="414"/>
  <c r="D80" i="414"/>
  <c r="Y80" i="414" s="1"/>
  <c r="AA80" i="414" s="1"/>
  <c r="AJ146" i="54"/>
  <c r="AJ26" i="54"/>
  <c r="AJ272" i="54"/>
  <c r="D248" i="414"/>
  <c r="AJ53" i="54"/>
  <c r="P181" i="43"/>
  <c r="AJ94" i="54"/>
  <c r="AJ173" i="54"/>
  <c r="D76" i="414"/>
  <c r="Y76" i="414" s="1"/>
  <c r="AA76" i="414" s="1"/>
  <c r="AJ22" i="54"/>
  <c r="AJ318" i="54"/>
  <c r="D359" i="414"/>
  <c r="AJ219" i="54"/>
  <c r="AJ144" i="54"/>
  <c r="D363" i="414"/>
  <c r="D62" i="414"/>
  <c r="Y62" i="414" s="1"/>
  <c r="AA62" i="414" s="1"/>
  <c r="D216" i="414"/>
  <c r="AJ170" i="54"/>
  <c r="AJ91" i="54"/>
  <c r="E179" i="414"/>
  <c r="E172" i="414"/>
  <c r="E86" i="414"/>
  <c r="E325" i="414"/>
  <c r="AJ311" i="54"/>
  <c r="AJ29" i="54"/>
  <c r="AJ38" i="54"/>
  <c r="E129" i="414"/>
  <c r="AJ256" i="54"/>
  <c r="AJ145" i="54"/>
  <c r="AJ200" i="54"/>
  <c r="AJ225" i="54"/>
  <c r="E227" i="414"/>
  <c r="E223" i="414"/>
  <c r="P107" i="43"/>
  <c r="P153" i="43"/>
  <c r="P329" i="43"/>
  <c r="P71" i="43"/>
  <c r="P298" i="43"/>
  <c r="P29" i="43"/>
  <c r="P14" i="43"/>
  <c r="Q14" i="43" s="1"/>
  <c r="Q298" i="43" l="1"/>
  <c r="Q329" i="43"/>
  <c r="Q107" i="43"/>
  <c r="Q71" i="43"/>
  <c r="Q181" i="43"/>
  <c r="Q153" i="43"/>
  <c r="Q29" i="43"/>
  <c r="AB300" i="52"/>
  <c r="AB166" i="52"/>
  <c r="Z83" i="52"/>
  <c r="AB146" i="414"/>
  <c r="Z154" i="414"/>
  <c r="AB154" i="414" s="1"/>
  <c r="Z113" i="52"/>
  <c r="Z149" i="52"/>
  <c r="Y113" i="52"/>
  <c r="AA113" i="52" s="1"/>
  <c r="Y149" i="52"/>
  <c r="AA149" i="52" s="1"/>
  <c r="AB152" i="52"/>
  <c r="AB217" i="52"/>
  <c r="AB11" i="52"/>
  <c r="AB214" i="52"/>
  <c r="AB386" i="52"/>
  <c r="AB135" i="52"/>
  <c r="Z241" i="52"/>
  <c r="AB241" i="52" s="1"/>
  <c r="AB34" i="414"/>
  <c r="Y68" i="52"/>
  <c r="AA68" i="52" s="1"/>
  <c r="Z65" i="414"/>
  <c r="AB65" i="414" s="1"/>
  <c r="AB79" i="52"/>
  <c r="AB252" i="52"/>
  <c r="AB87" i="52"/>
  <c r="Z66" i="52"/>
  <c r="AB66" i="52" s="1"/>
  <c r="AB84" i="52"/>
  <c r="AB379" i="52"/>
  <c r="Z68" i="52"/>
  <c r="AB99" i="52"/>
  <c r="AB301" i="52"/>
  <c r="Y173" i="52"/>
  <c r="AA173" i="52" s="1"/>
  <c r="F7" i="52"/>
  <c r="Z18" i="414"/>
  <c r="AB18" i="414" s="1"/>
  <c r="G7" i="52"/>
  <c r="Z65" i="52"/>
  <c r="AB65" i="52" s="1"/>
  <c r="Z287" i="52"/>
  <c r="AB287" i="52" s="1"/>
  <c r="F193" i="52"/>
  <c r="Z193" i="52" s="1"/>
  <c r="Z163" i="414"/>
  <c r="AB163" i="414" s="1"/>
  <c r="Z66" i="414"/>
  <c r="AB66" i="414" s="1"/>
  <c r="AB51" i="52"/>
  <c r="G380" i="52"/>
  <c r="Z194" i="52"/>
  <c r="AB194" i="52" s="1"/>
  <c r="F345" i="52"/>
  <c r="Z255" i="52"/>
  <c r="AB255" i="52" s="1"/>
  <c r="Z18" i="52"/>
  <c r="AB18" i="52" s="1"/>
  <c r="Z173" i="52"/>
  <c r="F380" i="52"/>
  <c r="Z48" i="52"/>
  <c r="AB48" i="52" s="1"/>
  <c r="F48" i="414"/>
  <c r="Z48" i="414" s="1"/>
  <c r="AB284" i="52"/>
  <c r="Y180" i="52"/>
  <c r="AA180" i="52" s="1"/>
  <c r="F339" i="52"/>
  <c r="Y237" i="52"/>
  <c r="AA237" i="52" s="1"/>
  <c r="AB237" i="52" s="1"/>
  <c r="AB59" i="52"/>
  <c r="F249" i="52"/>
  <c r="Z249" i="52" s="1"/>
  <c r="AB249" i="52" s="1"/>
  <c r="Y83" i="52"/>
  <c r="AA83" i="52" s="1"/>
  <c r="AB74" i="52"/>
  <c r="F395" i="52"/>
  <c r="Z395" i="52" s="1"/>
  <c r="AB395" i="52" s="1"/>
  <c r="F188" i="52"/>
  <c r="Z188" i="52" s="1"/>
  <c r="AB188" i="52" s="1"/>
  <c r="Z198" i="52"/>
  <c r="F292" i="52"/>
  <c r="Z292" i="52" s="1"/>
  <c r="AB292" i="52" s="1"/>
  <c r="F60" i="52"/>
  <c r="Z60" i="52" s="1"/>
  <c r="AB60" i="52" s="1"/>
  <c r="F199" i="52"/>
  <c r="Z199" i="52" s="1"/>
  <c r="AB199" i="52" s="1"/>
  <c r="Y198" i="52"/>
  <c r="AA198" i="52" s="1"/>
  <c r="F154" i="52"/>
  <c r="Z154" i="52" s="1"/>
  <c r="AB154" i="52" s="1"/>
  <c r="AB152" i="414"/>
  <c r="F23" i="414"/>
  <c r="F19" i="414" s="1"/>
  <c r="F250" i="52"/>
  <c r="Z250" i="52" s="1"/>
  <c r="AB250" i="52" s="1"/>
  <c r="F292" i="414"/>
  <c r="Z292" i="414" s="1"/>
  <c r="AB233" i="414"/>
  <c r="F230" i="52"/>
  <c r="Z230" i="52" s="1"/>
  <c r="AB230" i="52" s="1"/>
  <c r="F254" i="52"/>
  <c r="Z254" i="52" s="1"/>
  <c r="AB254" i="52" s="1"/>
  <c r="F149" i="414"/>
  <c r="Z149" i="414" s="1"/>
  <c r="AB149" i="414" s="1"/>
  <c r="F208" i="52"/>
  <c r="Z208" i="52" s="1"/>
  <c r="AB208" i="52" s="1"/>
  <c r="F188" i="414"/>
  <c r="Z188" i="414" s="1"/>
  <c r="F182" i="52"/>
  <c r="Z182" i="52" s="1"/>
  <c r="AB182" i="52" s="1"/>
  <c r="E346" i="414"/>
  <c r="F346" i="414" s="1"/>
  <c r="E346" i="52"/>
  <c r="F346" i="52" s="1"/>
  <c r="Z377" i="52"/>
  <c r="F169" i="52"/>
  <c r="Z169" i="52" s="1"/>
  <c r="AB169" i="52" s="1"/>
  <c r="Y377" i="52"/>
  <c r="AA377" i="52" s="1"/>
  <c r="AB281" i="414"/>
  <c r="G351" i="52"/>
  <c r="AB297" i="414"/>
  <c r="F167" i="52"/>
  <c r="Z167" i="52" s="1"/>
  <c r="AB167" i="52" s="1"/>
  <c r="F287" i="414"/>
  <c r="Z287" i="414" s="1"/>
  <c r="AB287" i="414" s="1"/>
  <c r="AB201" i="414"/>
  <c r="AB294" i="414"/>
  <c r="AB87" i="414"/>
  <c r="AB253" i="414"/>
  <c r="AB16" i="414"/>
  <c r="AB205" i="414"/>
  <c r="AB114" i="414"/>
  <c r="AB218" i="414"/>
  <c r="AB185" i="414"/>
  <c r="AB290" i="414"/>
  <c r="AB214" i="414"/>
  <c r="AB20" i="414"/>
  <c r="AB162" i="414"/>
  <c r="AB291" i="414"/>
  <c r="F351" i="52"/>
  <c r="AB217" i="414"/>
  <c r="AB59" i="414"/>
  <c r="AB22" i="414"/>
  <c r="AB213" i="414"/>
  <c r="F163" i="52"/>
  <c r="Z163" i="52" s="1"/>
  <c r="AB163" i="52" s="1"/>
  <c r="Y193" i="52"/>
  <c r="AA193" i="52" s="1"/>
  <c r="F158" i="52"/>
  <c r="Z158" i="52" s="1"/>
  <c r="AB158" i="52" s="1"/>
  <c r="AB388" i="414"/>
  <c r="AB285" i="414"/>
  <c r="AB298" i="414"/>
  <c r="Z381" i="414"/>
  <c r="AB106" i="414"/>
  <c r="F395" i="414"/>
  <c r="Z395" i="414" s="1"/>
  <c r="F182" i="414"/>
  <c r="Z182" i="414" s="1"/>
  <c r="AB182" i="414" s="1"/>
  <c r="AB21" i="414"/>
  <c r="AB252" i="414"/>
  <c r="AB184" i="414"/>
  <c r="F167" i="414"/>
  <c r="Z167" i="414" s="1"/>
  <c r="AB167" i="414" s="1"/>
  <c r="AB148" i="414"/>
  <c r="AB175" i="414"/>
  <c r="AB61" i="414"/>
  <c r="F169" i="414"/>
  <c r="Z169" i="414" s="1"/>
  <c r="AB169" i="414" s="1"/>
  <c r="AB118" i="414"/>
  <c r="F42" i="414"/>
  <c r="AB94" i="414"/>
  <c r="AB51" i="414"/>
  <c r="D165" i="52"/>
  <c r="Y165" i="52" s="1"/>
  <c r="AA165" i="52" s="1"/>
  <c r="D165" i="414"/>
  <c r="Y165" i="414" s="1"/>
  <c r="AA165" i="414" s="1"/>
  <c r="D259" i="52"/>
  <c r="Y259" i="52" s="1"/>
  <c r="AA259" i="52" s="1"/>
  <c r="D259" i="414"/>
  <c r="F259" i="414" s="1"/>
  <c r="D222" i="52"/>
  <c r="Y222" i="52" s="1"/>
  <c r="AA222" i="52" s="1"/>
  <c r="D222" i="414"/>
  <c r="F222" i="414" s="1"/>
  <c r="D181" i="52"/>
  <c r="Y181" i="52" s="1"/>
  <c r="AA181" i="52" s="1"/>
  <c r="D181" i="414"/>
  <c r="F181" i="414" s="1"/>
  <c r="D311" i="52"/>
  <c r="F311" i="52" s="1"/>
  <c r="D311" i="414"/>
  <c r="F311" i="414" s="1"/>
  <c r="D107" i="52"/>
  <c r="F107" i="52" s="1"/>
  <c r="D107" i="414"/>
  <c r="E323" i="52"/>
  <c r="E323" i="414"/>
  <c r="D172" i="52"/>
  <c r="Y172" i="52" s="1"/>
  <c r="AA172" i="52" s="1"/>
  <c r="D172" i="414"/>
  <c r="Y172" i="414" s="1"/>
  <c r="AA172" i="414" s="1"/>
  <c r="D145" i="52"/>
  <c r="Y145" i="52" s="1"/>
  <c r="AA145" i="52" s="1"/>
  <c r="D145" i="414"/>
  <c r="F145" i="414" s="1"/>
  <c r="Y274" i="414"/>
  <c r="AA274" i="414" s="1"/>
  <c r="D277" i="52"/>
  <c r="Y277" i="52" s="1"/>
  <c r="AA277" i="52" s="1"/>
  <c r="D277" i="414"/>
  <c r="D32" i="52"/>
  <c r="Y32" i="52" s="1"/>
  <c r="AA32" i="52" s="1"/>
  <c r="D32" i="414"/>
  <c r="Y32" i="414" s="1"/>
  <c r="AA32" i="414" s="1"/>
  <c r="AB69" i="414"/>
  <c r="AB234" i="414"/>
  <c r="AB289" i="414"/>
  <c r="AB243" i="414"/>
  <c r="AB122" i="414"/>
  <c r="AB383" i="414"/>
  <c r="AB128" i="414"/>
  <c r="AB104" i="414"/>
  <c r="AB189" i="414"/>
  <c r="AB280" i="414"/>
  <c r="AB99" i="414"/>
  <c r="Z386" i="414"/>
  <c r="AB386" i="414" s="1"/>
  <c r="F385" i="414"/>
  <c r="G385" i="414"/>
  <c r="AB282" i="414"/>
  <c r="F62" i="414"/>
  <c r="Z62" i="414" s="1"/>
  <c r="AB62" i="414" s="1"/>
  <c r="Y83" i="414"/>
  <c r="AA83" i="414" s="1"/>
  <c r="F339" i="414"/>
  <c r="AB288" i="414"/>
  <c r="AB387" i="414"/>
  <c r="AB30" i="414"/>
  <c r="Y395" i="414"/>
  <c r="AA395" i="414" s="1"/>
  <c r="F216" i="414"/>
  <c r="Z216" i="414" s="1"/>
  <c r="Z255" i="414"/>
  <c r="Y255" i="414"/>
  <c r="AA255" i="414" s="1"/>
  <c r="F80" i="414"/>
  <c r="Z80" i="414" s="1"/>
  <c r="AB80" i="414" s="1"/>
  <c r="AB55" i="414"/>
  <c r="F68" i="414"/>
  <c r="Z68" i="414" s="1"/>
  <c r="AB68" i="414" s="1"/>
  <c r="Z103" i="414"/>
  <c r="AB103" i="414" s="1"/>
  <c r="Y188" i="414"/>
  <c r="AA188" i="414" s="1"/>
  <c r="Y292" i="414"/>
  <c r="AA292" i="414" s="1"/>
  <c r="Y113" i="414"/>
  <c r="AA113" i="414" s="1"/>
  <c r="Z113" i="414"/>
  <c r="E101" i="52"/>
  <c r="E101" i="414"/>
  <c r="D110" i="52"/>
  <c r="Y110" i="52" s="1"/>
  <c r="AA110" i="52" s="1"/>
  <c r="D110" i="414"/>
  <c r="Y110" i="414" s="1"/>
  <c r="AA110" i="414" s="1"/>
  <c r="D155" i="52"/>
  <c r="Y155" i="52" s="1"/>
  <c r="AA155" i="52" s="1"/>
  <c r="D155" i="414"/>
  <c r="Y155" i="414" s="1"/>
  <c r="AA155" i="414" s="1"/>
  <c r="D372" i="52"/>
  <c r="F372" i="52" s="1"/>
  <c r="G371" i="52" s="1"/>
  <c r="D372" i="414"/>
  <c r="F372" i="414" s="1"/>
  <c r="D129" i="52"/>
  <c r="Y129" i="52" s="1"/>
  <c r="AA129" i="52" s="1"/>
  <c r="D129" i="414"/>
  <c r="Y129" i="414" s="1"/>
  <c r="AA129" i="414" s="1"/>
  <c r="F363" i="414"/>
  <c r="Z254" i="414"/>
  <c r="Y254" i="414"/>
  <c r="AA254" i="414" s="1"/>
  <c r="F76" i="414"/>
  <c r="Y180" i="414"/>
  <c r="AA180" i="414" s="1"/>
  <c r="G7" i="414"/>
  <c r="Z249" i="414"/>
  <c r="Y249" i="414"/>
  <c r="AA249" i="414" s="1"/>
  <c r="AB156" i="414"/>
  <c r="AB251" i="414"/>
  <c r="AB74" i="414"/>
  <c r="AB200" i="414"/>
  <c r="F198" i="414"/>
  <c r="Z198" i="414" s="1"/>
  <c r="AB198" i="414" s="1"/>
  <c r="D86" i="52"/>
  <c r="Y86" i="52" s="1"/>
  <c r="AA86" i="52" s="1"/>
  <c r="D86" i="414"/>
  <c r="Y86" i="414" s="1"/>
  <c r="AA86" i="414" s="1"/>
  <c r="D101" i="52"/>
  <c r="Y101" i="52" s="1"/>
  <c r="AA101" i="52" s="1"/>
  <c r="D101" i="414"/>
  <c r="D53" i="52"/>
  <c r="Y53" i="52" s="1"/>
  <c r="AA53" i="52" s="1"/>
  <c r="D53" i="414"/>
  <c r="Y53" i="414" s="1"/>
  <c r="AA53" i="414" s="1"/>
  <c r="D211" i="52"/>
  <c r="Y211" i="52" s="1"/>
  <c r="AA211" i="52" s="1"/>
  <c r="D211" i="414"/>
  <c r="Y211" i="414" s="1"/>
  <c r="AA211" i="414" s="1"/>
  <c r="E174" i="52"/>
  <c r="E174" i="414"/>
  <c r="E277" i="52"/>
  <c r="F277" i="52" s="1"/>
  <c r="E277" i="414"/>
  <c r="D304" i="52"/>
  <c r="Y304" i="52" s="1"/>
  <c r="AA304" i="52" s="1"/>
  <c r="D304" i="414"/>
  <c r="Y304" i="414" s="1"/>
  <c r="AA304" i="414" s="1"/>
  <c r="D333" i="52"/>
  <c r="F333" i="52" s="1"/>
  <c r="D333" i="414"/>
  <c r="F333" i="414" s="1"/>
  <c r="D279" i="52"/>
  <c r="F279" i="52" s="1"/>
  <c r="D279" i="414"/>
  <c r="F279" i="414" s="1"/>
  <c r="E358" i="52"/>
  <c r="E358" i="414"/>
  <c r="Y216" i="414"/>
  <c r="AA216" i="414" s="1"/>
  <c r="D26" i="52"/>
  <c r="F26" i="52" s="1"/>
  <c r="D26" i="414"/>
  <c r="D261" i="52"/>
  <c r="Y261" i="52" s="1"/>
  <c r="AA261" i="52" s="1"/>
  <c r="D261" i="414"/>
  <c r="Y261" i="414" s="1"/>
  <c r="AA261" i="414" s="1"/>
  <c r="D314" i="52"/>
  <c r="F314" i="52" s="1"/>
  <c r="D314" i="414"/>
  <c r="F314" i="414" s="1"/>
  <c r="D325" i="52"/>
  <c r="D325" i="414"/>
  <c r="F325" i="414" s="1"/>
  <c r="E334" i="52"/>
  <c r="E334" i="414"/>
  <c r="D227" i="52"/>
  <c r="Y227" i="52" s="1"/>
  <c r="AA227" i="52" s="1"/>
  <c r="D227" i="414"/>
  <c r="D183" i="52"/>
  <c r="Y183" i="52" s="1"/>
  <c r="AA183" i="52" s="1"/>
  <c r="D183" i="414"/>
  <c r="Y183" i="414" s="1"/>
  <c r="AA183" i="414" s="1"/>
  <c r="D45" i="52"/>
  <c r="Y45" i="52" s="1"/>
  <c r="AA45" i="52" s="1"/>
  <c r="D45" i="414"/>
  <c r="D33" i="52"/>
  <c r="Y33" i="52" s="1"/>
  <c r="AA33" i="52" s="1"/>
  <c r="D33" i="414"/>
  <c r="Y33" i="414" s="1"/>
  <c r="AA33" i="414" s="1"/>
  <c r="D36" i="52"/>
  <c r="Y36" i="52" s="1"/>
  <c r="AA36" i="52" s="1"/>
  <c r="D36" i="414"/>
  <c r="Y36" i="414" s="1"/>
  <c r="AA36" i="414" s="1"/>
  <c r="E53" i="52"/>
  <c r="E53" i="414"/>
  <c r="AB8" i="414"/>
  <c r="AB220" i="414"/>
  <c r="AB27" i="414"/>
  <c r="AB95" i="414"/>
  <c r="AB144" i="414"/>
  <c r="AB212" i="414"/>
  <c r="AB10" i="414"/>
  <c r="AB50" i="414"/>
  <c r="AB78" i="414"/>
  <c r="AB166" i="414"/>
  <c r="F237" i="414"/>
  <c r="Z237" i="414" s="1"/>
  <c r="AB237" i="414" s="1"/>
  <c r="F7" i="414"/>
  <c r="Y250" i="414"/>
  <c r="AA250" i="414" s="1"/>
  <c r="Z250" i="414"/>
  <c r="Y60" i="414"/>
  <c r="AA60" i="414" s="1"/>
  <c r="F274" i="414"/>
  <c r="F60" i="414"/>
  <c r="Z60" i="414" s="1"/>
  <c r="Y193" i="414"/>
  <c r="AA193" i="414" s="1"/>
  <c r="AB242" i="414"/>
  <c r="F359" i="414"/>
  <c r="F107" i="414"/>
  <c r="F105" i="414" s="1"/>
  <c r="Z379" i="414"/>
  <c r="AB379" i="414" s="1"/>
  <c r="F378" i="414"/>
  <c r="G378" i="414"/>
  <c r="AB84" i="414"/>
  <c r="F230" i="414"/>
  <c r="Z230" i="414" s="1"/>
  <c r="AB230" i="414" s="1"/>
  <c r="Y48" i="414"/>
  <c r="AA48" i="414" s="1"/>
  <c r="F345" i="414"/>
  <c r="F248" i="414"/>
  <c r="Z248" i="414" s="1"/>
  <c r="Z241" i="414"/>
  <c r="Y241" i="414"/>
  <c r="AA241" i="414" s="1"/>
  <c r="Z173" i="414"/>
  <c r="Y173" i="414"/>
  <c r="AA173" i="414" s="1"/>
  <c r="F193" i="414"/>
  <c r="Z193" i="414" s="1"/>
  <c r="D240" i="52"/>
  <c r="F240" i="52" s="1"/>
  <c r="Z240" i="52" s="1"/>
  <c r="D240" i="414"/>
  <c r="E111" i="52"/>
  <c r="E111" i="414"/>
  <c r="D223" i="52"/>
  <c r="Y223" i="52" s="1"/>
  <c r="AA223" i="52" s="1"/>
  <c r="D223" i="414"/>
  <c r="F223" i="414" s="1"/>
  <c r="E32" i="52"/>
  <c r="F32" i="52" s="1"/>
  <c r="E32" i="414"/>
  <c r="D98" i="52"/>
  <c r="Y98" i="52" s="1"/>
  <c r="AA98" i="52" s="1"/>
  <c r="D98" i="414"/>
  <c r="F98" i="414" s="1"/>
  <c r="D329" i="52"/>
  <c r="F329" i="52" s="1"/>
  <c r="D329" i="414"/>
  <c r="F329" i="414" s="1"/>
  <c r="D179" i="52"/>
  <c r="Y179" i="52" s="1"/>
  <c r="AA179" i="52" s="1"/>
  <c r="D179" i="414"/>
  <c r="Y248" i="414"/>
  <c r="AA248" i="414" s="1"/>
  <c r="D376" i="52"/>
  <c r="F376" i="52" s="1"/>
  <c r="D376" i="414"/>
  <c r="F376" i="414" s="1"/>
  <c r="D174" i="52"/>
  <c r="Y174" i="52" s="1"/>
  <c r="AA174" i="52" s="1"/>
  <c r="D174" i="414"/>
  <c r="E183" i="52"/>
  <c r="E183" i="414"/>
  <c r="E45" i="52"/>
  <c r="E45" i="414"/>
  <c r="E33" i="52"/>
  <c r="E33" i="414"/>
  <c r="E36" i="52"/>
  <c r="E36" i="414"/>
  <c r="F324" i="52"/>
  <c r="Y377" i="414"/>
  <c r="AA377" i="414" s="1"/>
  <c r="Z377" i="414"/>
  <c r="Z199" i="414"/>
  <c r="Y199" i="414"/>
  <c r="AA199" i="414" s="1"/>
  <c r="Z208" i="414"/>
  <c r="Y208" i="414"/>
  <c r="AA208" i="414" s="1"/>
  <c r="F158" i="414"/>
  <c r="Z158" i="414" s="1"/>
  <c r="AB158" i="414" s="1"/>
  <c r="AB93" i="414"/>
  <c r="F351" i="414"/>
  <c r="G351" i="414"/>
  <c r="AB75" i="414"/>
  <c r="AB284" i="414"/>
  <c r="AB238" i="414"/>
  <c r="F83" i="414"/>
  <c r="Z83" i="414" s="1"/>
  <c r="AB256" i="414"/>
  <c r="F180" i="414"/>
  <c r="Z180" i="414" s="1"/>
  <c r="F194" i="414"/>
  <c r="Z194" i="414" s="1"/>
  <c r="AB194" i="414" s="1"/>
  <c r="AJ96" i="54"/>
  <c r="AJ28" i="54"/>
  <c r="Z381" i="52"/>
  <c r="AB97" i="52"/>
  <c r="AB229" i="52"/>
  <c r="AB278" i="52"/>
  <c r="AB236" i="52"/>
  <c r="AB283" i="52"/>
  <c r="AB151" i="52"/>
  <c r="AB209" i="52"/>
  <c r="AB302" i="52"/>
  <c r="AB71" i="52"/>
  <c r="AB202" i="52"/>
  <c r="AB232" i="52"/>
  <c r="AB153" i="52"/>
  <c r="AB67" i="52"/>
  <c r="AB260" i="52"/>
  <c r="AJ248" i="54"/>
  <c r="E223" i="52"/>
  <c r="F223" i="52" s="1"/>
  <c r="AJ109" i="54"/>
  <c r="E227" i="52"/>
  <c r="AJ319" i="54"/>
  <c r="AJ308" i="54"/>
  <c r="E325" i="52"/>
  <c r="AJ69" i="54"/>
  <c r="E86" i="52"/>
  <c r="AJ93" i="54"/>
  <c r="E172" i="52"/>
  <c r="F172" i="52" s="1"/>
  <c r="AJ95" i="54"/>
  <c r="E179" i="52"/>
  <c r="AJ323" i="54"/>
  <c r="D359" i="52"/>
  <c r="F359" i="52" s="1"/>
  <c r="E23" i="52"/>
  <c r="F23" i="52" s="1"/>
  <c r="AB239" i="52"/>
  <c r="Y133" i="52"/>
  <c r="AA133" i="52" s="1"/>
  <c r="F133" i="52"/>
  <c r="Z133" i="52" s="1"/>
  <c r="AB186" i="52"/>
  <c r="Y215" i="52"/>
  <c r="AA215" i="52" s="1"/>
  <c r="F215" i="52"/>
  <c r="Z215" i="52" s="1"/>
  <c r="Y119" i="52"/>
  <c r="AA119" i="52" s="1"/>
  <c r="F119" i="52"/>
  <c r="Z119" i="52" s="1"/>
  <c r="Y106" i="52"/>
  <c r="AA106" i="52" s="1"/>
  <c r="F106" i="52"/>
  <c r="Z106" i="52" s="1"/>
  <c r="Z103" i="52"/>
  <c r="AB103" i="52" s="1"/>
  <c r="Y394" i="52"/>
  <c r="AA394" i="52" s="1"/>
  <c r="Z394" i="52"/>
  <c r="AJ150" i="54"/>
  <c r="D363" i="52"/>
  <c r="F363" i="52" s="1"/>
  <c r="AJ163" i="54"/>
  <c r="D80" i="52"/>
  <c r="Y128" i="52"/>
  <c r="AA128" i="52" s="1"/>
  <c r="F128" i="52"/>
  <c r="Z128" i="52" s="1"/>
  <c r="Z180" i="52"/>
  <c r="Y156" i="52"/>
  <c r="AA156" i="52" s="1"/>
  <c r="F156" i="52"/>
  <c r="Z156" i="52" s="1"/>
  <c r="AB262" i="52"/>
  <c r="AB266" i="52"/>
  <c r="Y242" i="52"/>
  <c r="AA242" i="52" s="1"/>
  <c r="Z242" i="52"/>
  <c r="AJ243" i="54"/>
  <c r="D216" i="52"/>
  <c r="AJ177" i="54"/>
  <c r="E129" i="52"/>
  <c r="AJ50" i="54"/>
  <c r="D62" i="52"/>
  <c r="AJ63" i="54"/>
  <c r="D76" i="52"/>
  <c r="AJ116" i="54"/>
  <c r="D248" i="52"/>
  <c r="AB88" i="52"/>
  <c r="Y221" i="52"/>
  <c r="AA221" i="52" s="1"/>
  <c r="F221" i="52"/>
  <c r="Z221" i="52" s="1"/>
  <c r="AB139" i="52"/>
  <c r="AB70" i="52"/>
  <c r="AB228" i="52"/>
  <c r="AB132" i="52"/>
  <c r="Y281" i="52"/>
  <c r="AA281" i="52" s="1"/>
  <c r="F281" i="52"/>
  <c r="Z281" i="52" s="1"/>
  <c r="Y94" i="52"/>
  <c r="AA94" i="52" s="1"/>
  <c r="F94" i="52"/>
  <c r="AJ123" i="54"/>
  <c r="D274" i="52"/>
  <c r="Y185" i="52"/>
  <c r="AA185" i="52" s="1"/>
  <c r="F185" i="52"/>
  <c r="Z185" i="52" s="1"/>
  <c r="Z385" i="52"/>
  <c r="AB385" i="52" s="1"/>
  <c r="F211" i="52"/>
  <c r="Y296" i="52"/>
  <c r="AA296" i="52" s="1"/>
  <c r="F296" i="52"/>
  <c r="Z296" i="52" s="1"/>
  <c r="Y233" i="52"/>
  <c r="AA233" i="52" s="1"/>
  <c r="F233" i="52"/>
  <c r="Z233" i="52" s="1"/>
  <c r="AB257" i="52"/>
  <c r="E369" i="414"/>
  <c r="AJ262" i="54"/>
  <c r="AJ211" i="54"/>
  <c r="AJ66" i="54"/>
  <c r="D111" i="414"/>
  <c r="Y111" i="414" s="1"/>
  <c r="AA111" i="414" s="1"/>
  <c r="AJ75" i="54"/>
  <c r="AJ188" i="54"/>
  <c r="AJ218" i="54"/>
  <c r="AJ27" i="54"/>
  <c r="AJ247" i="54"/>
  <c r="P76" i="43"/>
  <c r="P52" i="43"/>
  <c r="P101" i="43"/>
  <c r="AJ250" i="54"/>
  <c r="AJ54" i="54"/>
  <c r="AJ312" i="54"/>
  <c r="AJ153" i="54"/>
  <c r="AJ112" i="54"/>
  <c r="AJ124" i="54"/>
  <c r="AJ92" i="54"/>
  <c r="AJ35" i="54"/>
  <c r="P114" i="43"/>
  <c r="E390" i="414"/>
  <c r="AJ227" i="54"/>
  <c r="AJ30" i="54"/>
  <c r="AJ215" i="54"/>
  <c r="AJ330" i="54"/>
  <c r="AJ295" i="54"/>
  <c r="AJ207" i="54"/>
  <c r="AJ137" i="54"/>
  <c r="AJ76" i="54"/>
  <c r="AJ73" i="54"/>
  <c r="AJ43" i="54"/>
  <c r="AJ269" i="54"/>
  <c r="AJ216" i="54"/>
  <c r="AJ139" i="54"/>
  <c r="AJ126" i="54"/>
  <c r="AJ267" i="54"/>
  <c r="AJ78" i="54"/>
  <c r="Q101" i="43" l="1"/>
  <c r="Q52" i="43"/>
  <c r="Q76" i="43"/>
  <c r="Q114" i="43"/>
  <c r="AB113" i="52"/>
  <c r="AB83" i="52"/>
  <c r="AB149" i="52"/>
  <c r="AB68" i="52"/>
  <c r="AB193" i="52"/>
  <c r="AB198" i="52"/>
  <c r="Z277" i="52"/>
  <c r="AB277" i="52" s="1"/>
  <c r="Z223" i="52"/>
  <c r="AB223" i="52" s="1"/>
  <c r="Z172" i="52"/>
  <c r="AB172" i="52" s="1"/>
  <c r="AB173" i="52"/>
  <c r="AB180" i="52"/>
  <c r="Z211" i="52"/>
  <c r="AB211" i="52" s="1"/>
  <c r="Z32" i="52"/>
  <c r="AB32" i="52" s="1"/>
  <c r="Y26" i="52"/>
  <c r="AA26" i="52" s="1"/>
  <c r="Y376" i="52"/>
  <c r="AA376" i="52" s="1"/>
  <c r="F155" i="52"/>
  <c r="Z155" i="52" s="1"/>
  <c r="F222" i="52"/>
  <c r="Z222" i="52" s="1"/>
  <c r="AB222" i="52" s="1"/>
  <c r="G308" i="52"/>
  <c r="F145" i="52"/>
  <c r="Z145" i="52" s="1"/>
  <c r="AB145" i="52" s="1"/>
  <c r="F165" i="52"/>
  <c r="Z165" i="52" s="1"/>
  <c r="AB165" i="52" s="1"/>
  <c r="F371" i="52"/>
  <c r="Z371" i="52" s="1"/>
  <c r="AB371" i="52" s="1"/>
  <c r="Y279" i="52"/>
  <c r="AA279" i="52" s="1"/>
  <c r="F181" i="52"/>
  <c r="Z181" i="52" s="1"/>
  <c r="AB181" i="52" s="1"/>
  <c r="F32" i="414"/>
  <c r="Z32" i="414" s="1"/>
  <c r="AB32" i="414" s="1"/>
  <c r="F110" i="52"/>
  <c r="Z110" i="52" s="1"/>
  <c r="AB110" i="52" s="1"/>
  <c r="F259" i="52"/>
  <c r="Z259" i="52" s="1"/>
  <c r="AB259" i="52" s="1"/>
  <c r="AB180" i="414"/>
  <c r="Y240" i="52"/>
  <c r="AA240" i="52" s="1"/>
  <c r="AB240" i="52" s="1"/>
  <c r="G19" i="414"/>
  <c r="Z19" i="414" s="1"/>
  <c r="AB19" i="414" s="1"/>
  <c r="F277" i="414"/>
  <c r="Z277" i="414" s="1"/>
  <c r="F261" i="52"/>
  <c r="Z261" i="52" s="1"/>
  <c r="AB261" i="52" s="1"/>
  <c r="Z279" i="52"/>
  <c r="F325" i="52"/>
  <c r="F304" i="52"/>
  <c r="Z304" i="52" s="1"/>
  <c r="AB304" i="52" s="1"/>
  <c r="F261" i="414"/>
  <c r="Z261" i="414" s="1"/>
  <c r="AB261" i="414" s="1"/>
  <c r="F86" i="414"/>
  <c r="Z86" i="414" s="1"/>
  <c r="AB86" i="414" s="1"/>
  <c r="F53" i="414"/>
  <c r="Z53" i="414" s="1"/>
  <c r="AB53" i="414" s="1"/>
  <c r="F155" i="414"/>
  <c r="Z155" i="414" s="1"/>
  <c r="F129" i="414"/>
  <c r="Z129" i="414" s="1"/>
  <c r="AB129" i="414" s="1"/>
  <c r="AB83" i="414"/>
  <c r="F183" i="52"/>
  <c r="Z183" i="52" s="1"/>
  <c r="AB183" i="52" s="1"/>
  <c r="F172" i="414"/>
  <c r="Z172" i="414" s="1"/>
  <c r="AB172" i="414" s="1"/>
  <c r="F33" i="52"/>
  <c r="Z33" i="52" s="1"/>
  <c r="AB33" i="52" s="1"/>
  <c r="F36" i="52"/>
  <c r="Z36" i="52" s="1"/>
  <c r="F45" i="52"/>
  <c r="Z45" i="52" s="1"/>
  <c r="F227" i="52"/>
  <c r="Z227" i="52" s="1"/>
  <c r="AB227" i="52" s="1"/>
  <c r="AB193" i="414"/>
  <c r="AB48" i="414"/>
  <c r="AB254" i="414"/>
  <c r="F179" i="52"/>
  <c r="Z179" i="52" s="1"/>
  <c r="AB179" i="52" s="1"/>
  <c r="F53" i="52"/>
  <c r="Z53" i="52" s="1"/>
  <c r="AB53" i="52" s="1"/>
  <c r="F129" i="52"/>
  <c r="Z129" i="52" s="1"/>
  <c r="AB129" i="52" s="1"/>
  <c r="F165" i="414"/>
  <c r="Z165" i="414" s="1"/>
  <c r="AB165" i="414" s="1"/>
  <c r="F98" i="52"/>
  <c r="Z98" i="52" s="1"/>
  <c r="AB98" i="52" s="1"/>
  <c r="F86" i="52"/>
  <c r="Z86" i="52" s="1"/>
  <c r="AB86" i="52" s="1"/>
  <c r="F308" i="52"/>
  <c r="F174" i="52"/>
  <c r="Z174" i="52" s="1"/>
  <c r="AB174" i="52" s="1"/>
  <c r="AB250" i="414"/>
  <c r="F33" i="414"/>
  <c r="Z33" i="414" s="1"/>
  <c r="AB33" i="414" s="1"/>
  <c r="F183" i="414"/>
  <c r="Z183" i="414" s="1"/>
  <c r="AB183" i="414" s="1"/>
  <c r="F110" i="414"/>
  <c r="Z110" i="414" s="1"/>
  <c r="AB110" i="414" s="1"/>
  <c r="AB199" i="414"/>
  <c r="AB241" i="414"/>
  <c r="AB188" i="414"/>
  <c r="AB216" i="414"/>
  <c r="AB173" i="414"/>
  <c r="AB249" i="414"/>
  <c r="F102" i="414"/>
  <c r="G102" i="414"/>
  <c r="G371" i="414"/>
  <c r="F371" i="414"/>
  <c r="D334" i="52"/>
  <c r="F334" i="52" s="1"/>
  <c r="F330" i="52" s="1"/>
  <c r="D334" i="414"/>
  <c r="F334" i="414" s="1"/>
  <c r="D390" i="52"/>
  <c r="Y390" i="52" s="1"/>
  <c r="AA390" i="52" s="1"/>
  <c r="D390" i="414"/>
  <c r="F390" i="414" s="1"/>
  <c r="D323" i="52"/>
  <c r="F323" i="52" s="1"/>
  <c r="D323" i="414"/>
  <c r="F323" i="414" s="1"/>
  <c r="G273" i="414"/>
  <c r="F273" i="414"/>
  <c r="Y26" i="414"/>
  <c r="AA26" i="414" s="1"/>
  <c r="Z76" i="414"/>
  <c r="F101" i="52"/>
  <c r="AB113" i="414"/>
  <c r="Z274" i="414"/>
  <c r="AB274" i="414" s="1"/>
  <c r="E190" i="52"/>
  <c r="E190" i="414"/>
  <c r="E235" i="52"/>
  <c r="E235" i="414"/>
  <c r="E164" i="52"/>
  <c r="E164" i="414"/>
  <c r="E14" i="52"/>
  <c r="E14" i="414"/>
  <c r="AB208" i="414"/>
  <c r="F375" i="414"/>
  <c r="F374" i="414" s="1"/>
  <c r="G375" i="414"/>
  <c r="G374" i="414"/>
  <c r="Z376" i="414"/>
  <c r="Y376" i="414"/>
  <c r="AA376" i="414" s="1"/>
  <c r="Y179" i="414"/>
  <c r="AA179" i="414" s="1"/>
  <c r="Z98" i="414"/>
  <c r="Y98" i="414"/>
  <c r="AA98" i="414" s="1"/>
  <c r="Z223" i="414"/>
  <c r="Y223" i="414"/>
  <c r="AA223" i="414" s="1"/>
  <c r="Y240" i="414"/>
  <c r="AA240" i="414" s="1"/>
  <c r="Z378" i="414"/>
  <c r="AB378" i="414" s="1"/>
  <c r="AB60" i="414"/>
  <c r="Y101" i="414"/>
  <c r="AA101" i="414" s="1"/>
  <c r="F211" i="414"/>
  <c r="Z211" i="414" s="1"/>
  <c r="AB211" i="414" s="1"/>
  <c r="AB395" i="414"/>
  <c r="Y277" i="414"/>
  <c r="AA277" i="414" s="1"/>
  <c r="Z145" i="414"/>
  <c r="Y145" i="414"/>
  <c r="AA145" i="414" s="1"/>
  <c r="Z222" i="414"/>
  <c r="Y222" i="414"/>
  <c r="AA222" i="414" s="1"/>
  <c r="Y259" i="414"/>
  <c r="AA259" i="414" s="1"/>
  <c r="Z259" i="414"/>
  <c r="E96" i="52"/>
  <c r="E96" i="414"/>
  <c r="D369" i="52"/>
  <c r="D369" i="414"/>
  <c r="D39" i="52"/>
  <c r="Y39" i="52" s="1"/>
  <c r="AA39" i="52" s="1"/>
  <c r="D39" i="414"/>
  <c r="Y39" i="414" s="1"/>
  <c r="AA39" i="414" s="1"/>
  <c r="Y45" i="414"/>
  <c r="AA45" i="414" s="1"/>
  <c r="Y227" i="414"/>
  <c r="AA227" i="414" s="1"/>
  <c r="Z279" i="414"/>
  <c r="Y279" i="414"/>
  <c r="AA279" i="414" s="1"/>
  <c r="G105" i="414"/>
  <c r="Z105" i="414" s="1"/>
  <c r="AB105" i="414" s="1"/>
  <c r="G362" i="414"/>
  <c r="F362" i="414"/>
  <c r="F240" i="414"/>
  <c r="Z240" i="414" s="1"/>
  <c r="Z385" i="414"/>
  <c r="AB385" i="414" s="1"/>
  <c r="D358" i="52"/>
  <c r="F358" i="52" s="1"/>
  <c r="G357" i="52" s="1"/>
  <c r="D358" i="414"/>
  <c r="F358" i="414" s="1"/>
  <c r="E203" i="52"/>
  <c r="E203" i="414"/>
  <c r="F369" i="414"/>
  <c r="E39" i="52"/>
  <c r="F39" i="52" s="1"/>
  <c r="E39" i="414"/>
  <c r="F36" i="414"/>
  <c r="Z36" i="414" s="1"/>
  <c r="F45" i="414"/>
  <c r="Y174" i="414"/>
  <c r="AA174" i="414" s="1"/>
  <c r="AB248" i="414"/>
  <c r="F179" i="414"/>
  <c r="F111" i="414"/>
  <c r="Z111" i="414" s="1"/>
  <c r="AB111" i="414" s="1"/>
  <c r="F174" i="414"/>
  <c r="Z174" i="414" s="1"/>
  <c r="F26" i="414"/>
  <c r="F101" i="414"/>
  <c r="Z101" i="414" s="1"/>
  <c r="F308" i="414"/>
  <c r="G308" i="414"/>
  <c r="AB292" i="414"/>
  <c r="F304" i="414"/>
  <c r="Z304" i="414" s="1"/>
  <c r="AB304" i="414" s="1"/>
  <c r="AB255" i="414"/>
  <c r="Y181" i="414"/>
  <c r="AA181" i="414" s="1"/>
  <c r="Z181" i="414"/>
  <c r="F227" i="414"/>
  <c r="AB156" i="52"/>
  <c r="AB128" i="52"/>
  <c r="AB221" i="52"/>
  <c r="AB185" i="52"/>
  <c r="AB233" i="52"/>
  <c r="AB296" i="52"/>
  <c r="AB215" i="52"/>
  <c r="AB133" i="52"/>
  <c r="AJ79" i="54"/>
  <c r="D111" i="52"/>
  <c r="Y80" i="52"/>
  <c r="AA80" i="52" s="1"/>
  <c r="F80" i="52"/>
  <c r="Z80" i="52" s="1"/>
  <c r="G362" i="52"/>
  <c r="F362" i="52"/>
  <c r="AJ329" i="54"/>
  <c r="E390" i="52"/>
  <c r="Y274" i="52"/>
  <c r="AA274" i="52" s="1"/>
  <c r="F274" i="52"/>
  <c r="Z94" i="52"/>
  <c r="AB94" i="52" s="1"/>
  <c r="Y248" i="52"/>
  <c r="AA248" i="52" s="1"/>
  <c r="F248" i="52"/>
  <c r="Z248" i="52" s="1"/>
  <c r="Y62" i="52"/>
  <c r="AA62" i="52" s="1"/>
  <c r="F62" i="52"/>
  <c r="Z62" i="52" s="1"/>
  <c r="Y216" i="52"/>
  <c r="AA216" i="52" s="1"/>
  <c r="F216" i="52"/>
  <c r="Z216" i="52" s="1"/>
  <c r="G105" i="52"/>
  <c r="F105" i="52"/>
  <c r="F19" i="52"/>
  <c r="G19" i="52"/>
  <c r="E369" i="52"/>
  <c r="Z26" i="52"/>
  <c r="AB106" i="52"/>
  <c r="F375" i="52"/>
  <c r="G375" i="52"/>
  <c r="G374" i="52"/>
  <c r="Z376" i="52"/>
  <c r="AB281" i="52"/>
  <c r="Y76" i="52"/>
  <c r="AA76" i="52" s="1"/>
  <c r="F76" i="52"/>
  <c r="AB242" i="52"/>
  <c r="D203" i="414"/>
  <c r="Y203" i="414" s="1"/>
  <c r="AA203" i="414" s="1"/>
  <c r="AJ143" i="54"/>
  <c r="D96" i="414"/>
  <c r="Y96" i="414" s="1"/>
  <c r="AA96" i="414" s="1"/>
  <c r="AJ32" i="54"/>
  <c r="D190" i="414"/>
  <c r="Y190" i="414" s="1"/>
  <c r="AA190" i="414" s="1"/>
  <c r="AJ142" i="54"/>
  <c r="AJ106" i="54"/>
  <c r="F247" i="414" l="1"/>
  <c r="F246" i="414" s="1"/>
  <c r="G330" i="52"/>
  <c r="AB26" i="52"/>
  <c r="AB279" i="52"/>
  <c r="AB174" i="414"/>
  <c r="Z39" i="52"/>
  <c r="AB39" i="52" s="1"/>
  <c r="F319" i="52"/>
  <c r="AB240" i="414"/>
  <c r="F390" i="52"/>
  <c r="Z390" i="52" s="1"/>
  <c r="AB390" i="52" s="1"/>
  <c r="F275" i="52"/>
  <c r="G275" i="52"/>
  <c r="G246" i="414"/>
  <c r="G247" i="414"/>
  <c r="G319" i="52"/>
  <c r="F25" i="52"/>
  <c r="G25" i="52"/>
  <c r="AJ42" i="54"/>
  <c r="F369" i="52"/>
  <c r="G367" i="52" s="1"/>
  <c r="F330" i="414"/>
  <c r="G330" i="414"/>
  <c r="G356" i="52"/>
  <c r="F357" i="52"/>
  <c r="F356" i="52" s="1"/>
  <c r="F39" i="414"/>
  <c r="Z39" i="414" s="1"/>
  <c r="AB39" i="414" s="1"/>
  <c r="AB98" i="414"/>
  <c r="Z273" i="414"/>
  <c r="AB273" i="414" s="1"/>
  <c r="G357" i="414"/>
  <c r="F357" i="414"/>
  <c r="F356" i="414" s="1"/>
  <c r="D14" i="52"/>
  <c r="Y14" i="52" s="1"/>
  <c r="AA14" i="52" s="1"/>
  <c r="D14" i="414"/>
  <c r="Y14" i="414" s="1"/>
  <c r="AA14" i="414" s="1"/>
  <c r="D235" i="52"/>
  <c r="Y235" i="52" s="1"/>
  <c r="AA235" i="52" s="1"/>
  <c r="D235" i="414"/>
  <c r="F235" i="414" s="1"/>
  <c r="G225" i="414" s="1"/>
  <c r="D52" i="52"/>
  <c r="Y52" i="52" s="1"/>
  <c r="AA52" i="52" s="1"/>
  <c r="D52" i="414"/>
  <c r="Y52" i="414" s="1"/>
  <c r="AA52" i="414" s="1"/>
  <c r="G25" i="414"/>
  <c r="F25" i="414"/>
  <c r="AB279" i="414"/>
  <c r="AB259" i="414"/>
  <c r="G319" i="414"/>
  <c r="F319" i="414"/>
  <c r="AB277" i="414"/>
  <c r="G109" i="414"/>
  <c r="Z375" i="414"/>
  <c r="Z26" i="414"/>
  <c r="AB26" i="414" s="1"/>
  <c r="D164" i="52"/>
  <c r="Y164" i="52" s="1"/>
  <c r="AA164" i="52" s="1"/>
  <c r="D164" i="414"/>
  <c r="F164" i="414" s="1"/>
  <c r="E52" i="52"/>
  <c r="F52" i="52" s="1"/>
  <c r="E52" i="414"/>
  <c r="G367" i="414"/>
  <c r="G366" i="414"/>
  <c r="F367" i="414"/>
  <c r="F366" i="414" s="1"/>
  <c r="G356" i="414"/>
  <c r="F96" i="414"/>
  <c r="G275" i="414"/>
  <c r="D77" i="52"/>
  <c r="Y77" i="52" s="1"/>
  <c r="AA77" i="52" s="1"/>
  <c r="D77" i="414"/>
  <c r="Y77" i="414" s="1"/>
  <c r="AA77" i="414" s="1"/>
  <c r="AB181" i="414"/>
  <c r="F109" i="414"/>
  <c r="F203" i="414"/>
  <c r="Z227" i="414"/>
  <c r="AB227" i="414" s="1"/>
  <c r="AB222" i="414"/>
  <c r="AB145" i="414"/>
  <c r="F275" i="414"/>
  <c r="Z179" i="414"/>
  <c r="AB179" i="414" s="1"/>
  <c r="E85" i="52"/>
  <c r="E85" i="414"/>
  <c r="E77" i="52"/>
  <c r="E77" i="414"/>
  <c r="G100" i="414"/>
  <c r="F100" i="414"/>
  <c r="Z45" i="414"/>
  <c r="G389" i="414"/>
  <c r="F389" i="414"/>
  <c r="AB101" i="414"/>
  <c r="AB223" i="414"/>
  <c r="F190" i="414"/>
  <c r="Z190" i="414" s="1"/>
  <c r="AB190" i="414" s="1"/>
  <c r="G100" i="52"/>
  <c r="F100" i="52"/>
  <c r="Z101" i="52"/>
  <c r="AB101" i="52" s="1"/>
  <c r="Z390" i="414"/>
  <c r="Y390" i="414"/>
  <c r="AA390" i="414" s="1"/>
  <c r="Z371" i="414"/>
  <c r="AB371" i="414" s="1"/>
  <c r="AB80" i="52"/>
  <c r="AB216" i="52"/>
  <c r="AB248" i="52"/>
  <c r="AJ100" i="54"/>
  <c r="D190" i="52"/>
  <c r="AJ230" i="54"/>
  <c r="D203" i="52"/>
  <c r="F374" i="52"/>
  <c r="Z375" i="52"/>
  <c r="Z19" i="52"/>
  <c r="AB19" i="52" s="1"/>
  <c r="F273" i="52"/>
  <c r="G273" i="52"/>
  <c r="AJ166" i="54"/>
  <c r="D96" i="52"/>
  <c r="Z105" i="52"/>
  <c r="AB105" i="52" s="1"/>
  <c r="G102" i="52"/>
  <c r="F102" i="52"/>
  <c r="AB62" i="52"/>
  <c r="Z274" i="52"/>
  <c r="AB274" i="52" s="1"/>
  <c r="F14" i="52"/>
  <c r="G12" i="52" s="1"/>
  <c r="Z76" i="52"/>
  <c r="F164" i="52"/>
  <c r="G247" i="52"/>
  <c r="F247" i="52"/>
  <c r="Y111" i="52"/>
  <c r="AA111" i="52" s="1"/>
  <c r="F111" i="52"/>
  <c r="AJ206" i="54"/>
  <c r="AJ255" i="54"/>
  <c r="Z247" i="414" l="1"/>
  <c r="AB247" i="414" s="1"/>
  <c r="F389" i="52"/>
  <c r="G384" i="52" s="1"/>
  <c r="G366" i="52"/>
  <c r="F367" i="52"/>
  <c r="F366" i="52" s="1"/>
  <c r="G389" i="52"/>
  <c r="F52" i="414"/>
  <c r="Z52" i="414" s="1"/>
  <c r="AB52" i="414" s="1"/>
  <c r="F14" i="414"/>
  <c r="G13" i="414" s="1"/>
  <c r="F235" i="52"/>
  <c r="Z235" i="52" s="1"/>
  <c r="AB235" i="52" s="1"/>
  <c r="AB390" i="414"/>
  <c r="Z109" i="414"/>
  <c r="AB109" i="414" s="1"/>
  <c r="F225" i="414"/>
  <c r="D127" i="52"/>
  <c r="Y127" i="52" s="1"/>
  <c r="AA127" i="52" s="1"/>
  <c r="D127" i="414"/>
  <c r="D38" i="52"/>
  <c r="Y38" i="52" s="1"/>
  <c r="AA38" i="52" s="1"/>
  <c r="D38" i="414"/>
  <c r="Z100" i="52"/>
  <c r="AB100" i="52" s="1"/>
  <c r="Z389" i="414"/>
  <c r="F77" i="414"/>
  <c r="Z96" i="414"/>
  <c r="AB96" i="414" s="1"/>
  <c r="G91" i="414"/>
  <c r="F92" i="414"/>
  <c r="G92" i="414"/>
  <c r="F177" i="414"/>
  <c r="E57" i="52"/>
  <c r="E57" i="414"/>
  <c r="D85" i="52"/>
  <c r="F85" i="52" s="1"/>
  <c r="Z85" i="52" s="1"/>
  <c r="D85" i="414"/>
  <c r="Y85" i="414" s="1"/>
  <c r="AA85" i="414" s="1"/>
  <c r="D57" i="52"/>
  <c r="Y57" i="52" s="1"/>
  <c r="AA57" i="52" s="1"/>
  <c r="D57" i="414"/>
  <c r="E127" i="52"/>
  <c r="E127" i="414"/>
  <c r="F77" i="52"/>
  <c r="Z77" i="52" s="1"/>
  <c r="AB77" i="52" s="1"/>
  <c r="E38" i="52"/>
  <c r="F38" i="52" s="1"/>
  <c r="E38" i="414"/>
  <c r="F38" i="414" s="1"/>
  <c r="Z100" i="414"/>
  <c r="AB100" i="414" s="1"/>
  <c r="Z164" i="414"/>
  <c r="Y164" i="414"/>
  <c r="AA164" i="414" s="1"/>
  <c r="Z25" i="414"/>
  <c r="AB25" i="414" s="1"/>
  <c r="Z235" i="414"/>
  <c r="Y235" i="414"/>
  <c r="AA235" i="414" s="1"/>
  <c r="F142" i="414"/>
  <c r="G142" i="414"/>
  <c r="G384" i="414"/>
  <c r="F384" i="414"/>
  <c r="Z203" i="414"/>
  <c r="AB203" i="414" s="1"/>
  <c r="F195" i="414"/>
  <c r="G195" i="414"/>
  <c r="G177" i="414"/>
  <c r="Z164" i="52"/>
  <c r="AB164" i="52" s="1"/>
  <c r="G142" i="52"/>
  <c r="F142" i="52"/>
  <c r="Z273" i="52"/>
  <c r="AB273" i="52" s="1"/>
  <c r="Y203" i="52"/>
  <c r="AA203" i="52" s="1"/>
  <c r="F203" i="52"/>
  <c r="F13" i="52"/>
  <c r="G13" i="52"/>
  <c r="Z52" i="52"/>
  <c r="AB52" i="52" s="1"/>
  <c r="G44" i="52"/>
  <c r="F44" i="52"/>
  <c r="AJ31" i="54"/>
  <c r="Z111" i="52"/>
  <c r="AB111" i="52" s="1"/>
  <c r="F109" i="52"/>
  <c r="G109" i="52"/>
  <c r="G246" i="52"/>
  <c r="Y96" i="52"/>
  <c r="AA96" i="52" s="1"/>
  <c r="F96" i="52"/>
  <c r="Y190" i="52"/>
  <c r="AA190" i="52" s="1"/>
  <c r="F190" i="52"/>
  <c r="Z14" i="52"/>
  <c r="AB14" i="52" s="1"/>
  <c r="F246" i="52"/>
  <c r="Z247" i="52"/>
  <c r="AB247" i="52" s="1"/>
  <c r="AJ11" i="54"/>
  <c r="AJ46" i="54"/>
  <c r="AJ175" i="54"/>
  <c r="AJ68" i="54"/>
  <c r="F384" i="52" l="1"/>
  <c r="Z389" i="52"/>
  <c r="G44" i="414"/>
  <c r="G225" i="52"/>
  <c r="F13" i="414"/>
  <c r="F12" i="414" s="1"/>
  <c r="F44" i="414"/>
  <c r="Z14" i="414"/>
  <c r="AB14" i="414" s="1"/>
  <c r="G12" i="414"/>
  <c r="F57" i="52"/>
  <c r="F56" i="52" s="1"/>
  <c r="F43" i="52" s="1"/>
  <c r="F225" i="52"/>
  <c r="G73" i="52"/>
  <c r="F73" i="52"/>
  <c r="F127" i="52"/>
  <c r="Z127" i="52" s="1"/>
  <c r="AB127" i="52" s="1"/>
  <c r="Y85" i="52"/>
  <c r="AA85" i="52" s="1"/>
  <c r="AB85" i="52" s="1"/>
  <c r="F85" i="414"/>
  <c r="G82" i="414" s="1"/>
  <c r="AB235" i="414"/>
  <c r="F57" i="414"/>
  <c r="Z57" i="414" s="1"/>
  <c r="Z38" i="414"/>
  <c r="Y38" i="414"/>
  <c r="AA38" i="414" s="1"/>
  <c r="AB164" i="414"/>
  <c r="F91" i="414"/>
  <c r="Z92" i="414"/>
  <c r="AB92" i="414" s="1"/>
  <c r="Z77" i="414"/>
  <c r="AB77" i="414" s="1"/>
  <c r="G73" i="414"/>
  <c r="F73" i="414"/>
  <c r="F37" i="414"/>
  <c r="G37" i="414"/>
  <c r="F127" i="414"/>
  <c r="Z127" i="414" s="1"/>
  <c r="Y127" i="414"/>
  <c r="AA127" i="414" s="1"/>
  <c r="Y57" i="414"/>
  <c r="AA57" i="414" s="1"/>
  <c r="Z190" i="52"/>
  <c r="AB190" i="52" s="1"/>
  <c r="G177" i="52"/>
  <c r="F177" i="52"/>
  <c r="Z109" i="52"/>
  <c r="AB109" i="52" s="1"/>
  <c r="Z44" i="52"/>
  <c r="AB44" i="52" s="1"/>
  <c r="F12" i="52"/>
  <c r="Z13" i="52"/>
  <c r="AB13" i="52" s="1"/>
  <c r="Z96" i="52"/>
  <c r="AB96" i="52" s="1"/>
  <c r="G91" i="52"/>
  <c r="G92" i="52"/>
  <c r="F92" i="52"/>
  <c r="G37" i="52"/>
  <c r="F37" i="52"/>
  <c r="G82" i="52"/>
  <c r="F82" i="52"/>
  <c r="Z38" i="52"/>
  <c r="AB38" i="52" s="1"/>
  <c r="Z203" i="52"/>
  <c r="AB203" i="52" s="1"/>
  <c r="F195" i="52"/>
  <c r="G195" i="52"/>
  <c r="G123" i="52" l="1"/>
  <c r="F123" i="52"/>
  <c r="Z44" i="414"/>
  <c r="AB44" i="414" s="1"/>
  <c r="G56" i="52"/>
  <c r="Z56" i="52" s="1"/>
  <c r="AB56" i="52" s="1"/>
  <c r="Z13" i="414"/>
  <c r="AB13" i="414" s="1"/>
  <c r="Z85" i="414"/>
  <c r="AB85" i="414" s="1"/>
  <c r="G43" i="52"/>
  <c r="Z57" i="52"/>
  <c r="AB57" i="52" s="1"/>
  <c r="Z73" i="52"/>
  <c r="AB73" i="52" s="1"/>
  <c r="F82" i="414"/>
  <c r="Z82" i="414" s="1"/>
  <c r="AB82" i="414" s="1"/>
  <c r="AB127" i="414"/>
  <c r="G123" i="414"/>
  <c r="F123" i="414"/>
  <c r="AB57" i="414"/>
  <c r="Z73" i="414"/>
  <c r="AB73" i="414" s="1"/>
  <c r="AB38" i="414"/>
  <c r="Z37" i="414"/>
  <c r="AB37" i="414" s="1"/>
  <c r="G24" i="414"/>
  <c r="F24" i="414"/>
  <c r="G56" i="414"/>
  <c r="F56" i="414"/>
  <c r="G24" i="52"/>
  <c r="Z37" i="52"/>
  <c r="AB37" i="52" s="1"/>
  <c r="G72" i="52"/>
  <c r="Z82" i="52"/>
  <c r="AB82" i="52" s="1"/>
  <c r="F72" i="52"/>
  <c r="F91" i="52"/>
  <c r="Z92" i="52"/>
  <c r="AB92" i="52" s="1"/>
  <c r="A284" i="52"/>
  <c r="A285" i="52" s="1"/>
  <c r="A286" i="52" s="1"/>
  <c r="A287" i="52" s="1"/>
  <c r="A288" i="52" s="1"/>
  <c r="A289" i="52" s="1"/>
  <c r="A290" i="52" s="1"/>
  <c r="A291" i="52" s="1"/>
  <c r="A292" i="52" s="1"/>
  <c r="A293" i="52" s="1"/>
  <c r="A294" i="52" s="1"/>
  <c r="A295" i="52" s="1"/>
  <c r="A296" i="52" s="1"/>
  <c r="A297" i="52" s="1"/>
  <c r="A298" i="52" s="1"/>
  <c r="A299" i="52" s="1"/>
  <c r="A300" i="52" s="1"/>
  <c r="A301" i="52" s="1"/>
  <c r="A302" i="52" s="1"/>
  <c r="A303" i="52" s="1"/>
  <c r="A304" i="52" s="1"/>
  <c r="A305" i="52" s="1"/>
  <c r="A306" i="52" s="1"/>
  <c r="A307" i="52" s="1"/>
  <c r="A310" i="52" s="1"/>
  <c r="A311" i="52" s="1"/>
  <c r="A312" i="52" s="1"/>
  <c r="A313" i="52" s="1"/>
  <c r="A314" i="52" s="1"/>
  <c r="A315" i="52" s="1"/>
  <c r="A316" i="52" s="1"/>
  <c r="A317" i="52" s="1"/>
  <c r="A318" i="52" s="1"/>
  <c r="A321" i="52" s="1"/>
  <c r="A322" i="52" s="1"/>
  <c r="A323" i="52" s="1"/>
  <c r="A324" i="52" s="1"/>
  <c r="A325" i="52" s="1"/>
  <c r="A326" i="52" s="1"/>
  <c r="A327" i="52" s="1"/>
  <c r="A328" i="52" s="1"/>
  <c r="A329" i="52" s="1"/>
  <c r="A332" i="52" s="1"/>
  <c r="A333" i="52" s="1"/>
  <c r="A334" i="52" s="1"/>
  <c r="A335" i="52" s="1"/>
  <c r="A336" i="52" s="1"/>
  <c r="A337" i="52" s="1"/>
  <c r="A338" i="52" s="1"/>
  <c r="A339" i="52" s="1"/>
  <c r="A340" i="52" s="1"/>
  <c r="A341" i="52" s="1"/>
  <c r="A342" i="52" s="1"/>
  <c r="A343" i="52" s="1"/>
  <c r="A344" i="52" s="1"/>
  <c r="A345" i="52" s="1"/>
  <c r="A346" i="52" s="1"/>
  <c r="A347" i="52" s="1"/>
  <c r="A348" i="52" s="1"/>
  <c r="A349" i="52" s="1"/>
  <c r="A350" i="52" s="1"/>
  <c r="A353" i="52" s="1"/>
  <c r="A354" i="52" s="1"/>
  <c r="A355" i="52" s="1"/>
  <c r="A358" i="52" s="1"/>
  <c r="A359" i="52" s="1"/>
  <c r="A360" i="52" s="1"/>
  <c r="A361" i="52" s="1"/>
  <c r="A363" i="52" s="1"/>
  <c r="A364" i="52" s="1"/>
  <c r="A365" i="52" s="1"/>
  <c r="A368" i="52" s="1"/>
  <c r="A369" i="52" s="1"/>
  <c r="A370" i="52" s="1"/>
  <c r="A372" i="52" s="1"/>
  <c r="A373" i="52" s="1"/>
  <c r="A376" i="52" s="1"/>
  <c r="A377" i="52" s="1"/>
  <c r="A379" i="52" s="1"/>
  <c r="A382" i="52" s="1"/>
  <c r="A383" i="52" s="1"/>
  <c r="A386" i="52" s="1"/>
  <c r="A387" i="52" s="1"/>
  <c r="A388" i="52" s="1"/>
  <c r="A390" i="52" s="1"/>
  <c r="A391" i="52" s="1"/>
  <c r="A393" i="52" s="1"/>
  <c r="A394" i="52" s="1"/>
  <c r="A395" i="52" s="1"/>
  <c r="F72" i="414" l="1"/>
  <c r="Z123" i="52"/>
  <c r="AB123" i="52" s="1"/>
  <c r="F108" i="52"/>
  <c r="G108" i="52"/>
  <c r="G72" i="414"/>
  <c r="Z123" i="414"/>
  <c r="AB123" i="414" s="1"/>
  <c r="G108" i="414"/>
  <c r="F108" i="414"/>
  <c r="Z56" i="414"/>
  <c r="AB56" i="414" s="1"/>
  <c r="G43" i="414"/>
  <c r="F43" i="414"/>
  <c r="Z25" i="52"/>
  <c r="AB25" i="52" s="1"/>
  <c r="F24" i="52"/>
  <c r="AB402" i="52" l="1"/>
  <c r="AB402" i="414"/>
  <c r="F400" i="414"/>
  <c r="F399" i="414"/>
  <c r="F398" i="414"/>
  <c r="F401" i="414"/>
  <c r="F401" i="52"/>
  <c r="F398" i="52"/>
  <c r="F400" i="52"/>
  <c r="F399" i="52"/>
  <c r="F397" i="414" l="1"/>
  <c r="F397" i="52"/>
  <c r="X125" i="43" l="1"/>
  <c r="Y125" i="43" s="1"/>
  <c r="X126" i="43"/>
  <c r="Y126" i="43" s="1"/>
  <c r="X124" i="43"/>
  <c r="Y124" i="43" s="1"/>
  <c r="X123" i="43"/>
  <c r="Y123" i="43" s="1"/>
  <c r="X122" i="43"/>
  <c r="Y122" i="43" s="1"/>
  <c r="X132" i="43"/>
  <c r="Y132" i="43" s="1"/>
  <c r="X131" i="43"/>
  <c r="Y131" i="43" s="1"/>
  <c r="X142" i="43"/>
  <c r="Y142" i="43" s="1"/>
  <c r="X141" i="43"/>
  <c r="Y141" i="43" s="1"/>
  <c r="X140" i="43"/>
  <c r="Y140" i="43" s="1"/>
  <c r="X128" i="43"/>
  <c r="Y128" i="43" s="1"/>
  <c r="X130" i="43"/>
  <c r="Y130" i="43" s="1"/>
  <c r="X129" i="43"/>
  <c r="Y129" i="43" s="1"/>
  <c r="X127" i="43"/>
  <c r="Y127" i="43" s="1"/>
  <c r="X139" i="43"/>
  <c r="Y139" i="43" s="1"/>
  <c r="X137" i="43"/>
  <c r="Y137" i="43" s="1"/>
  <c r="X136" i="43"/>
  <c r="Y136" i="43" s="1"/>
  <c r="X135" i="43"/>
  <c r="Y135" i="43" s="1"/>
  <c r="X134" i="43"/>
  <c r="Y134" i="43" s="1"/>
  <c r="X138" i="43"/>
  <c r="Y138" i="43" s="1"/>
  <c r="X133" i="43"/>
  <c r="Y133" i="43" s="1"/>
  <c r="X334" i="43"/>
  <c r="Y334" i="43" s="1"/>
  <c r="X333" i="43"/>
  <c r="Y333" i="43" s="1"/>
  <c r="X332" i="43"/>
  <c r="Y332" i="43" s="1"/>
  <c r="X281" i="43"/>
  <c r="Y281" i="43" s="1"/>
  <c r="X269" i="43"/>
  <c r="Y269" i="43" s="1"/>
  <c r="X270" i="43"/>
  <c r="Y270" i="43" s="1"/>
  <c r="X282" i="43"/>
  <c r="Y282" i="43" s="1"/>
  <c r="X273" i="43"/>
  <c r="Y273" i="43" s="1"/>
  <c r="X274" i="43"/>
  <c r="Y274" i="43" s="1"/>
  <c r="X271" i="43"/>
  <c r="Y271" i="43" s="1"/>
  <c r="X280" i="43"/>
  <c r="X275" i="43"/>
  <c r="Y275" i="43" s="1"/>
  <c r="X283" i="43"/>
  <c r="Y283" i="43" s="1"/>
  <c r="X284" i="43"/>
  <c r="Y284" i="43" s="1"/>
  <c r="X272" i="43"/>
  <c r="Y272" i="43" s="1"/>
  <c r="X268" i="43"/>
  <c r="Y268" i="43" s="1"/>
  <c r="X312" i="43"/>
  <c r="Y312" i="43" s="1"/>
  <c r="X315" i="43"/>
  <c r="Y315" i="43" s="1"/>
  <c r="X313" i="43"/>
  <c r="Y313" i="43" s="1"/>
  <c r="X314" i="43"/>
  <c r="Y314" i="43" s="1"/>
  <c r="X316" i="43"/>
  <c r="Y316" i="43" s="1"/>
  <c r="X317" i="43"/>
  <c r="Y317" i="43" s="1"/>
  <c r="X318" i="43"/>
  <c r="Y318" i="43" s="1"/>
  <c r="X319" i="43"/>
  <c r="Y319" i="43" s="1"/>
  <c r="X311" i="43"/>
  <c r="Y311" i="43" s="1"/>
  <c r="X303" i="43"/>
  <c r="Y303" i="43" s="1"/>
  <c r="X304" i="43"/>
  <c r="Y304" i="43" s="1"/>
  <c r="X310" i="43"/>
  <c r="Y310" i="43" s="1"/>
  <c r="X305" i="43"/>
  <c r="Y305" i="43" s="1"/>
  <c r="X306" i="43"/>
  <c r="Y306" i="43" s="1"/>
  <c r="X307" i="43"/>
  <c r="Y307" i="43" s="1"/>
  <c r="X308" i="43"/>
  <c r="Y308" i="43" s="1"/>
  <c r="X309" i="43"/>
  <c r="Y309" i="43" s="1"/>
  <c r="X302" i="43"/>
  <c r="Y302" i="43" s="1"/>
  <c r="X191" i="43"/>
  <c r="Y191" i="43" s="1"/>
  <c r="X192" i="43"/>
  <c r="Y192" i="43" s="1"/>
  <c r="X193" i="43"/>
  <c r="Y193" i="43" s="1"/>
  <c r="X201" i="43"/>
  <c r="Y201" i="43" s="1"/>
  <c r="X194" i="43"/>
  <c r="Y194" i="43" s="1"/>
  <c r="X202" i="43"/>
  <c r="Y202" i="43" s="1"/>
  <c r="X203" i="43"/>
  <c r="Y203" i="43" s="1"/>
  <c r="X195" i="43"/>
  <c r="Y195" i="43" s="1"/>
  <c r="X204" i="43"/>
  <c r="Y204" i="43" s="1"/>
  <c r="X205" i="43"/>
  <c r="Y205" i="43" s="1"/>
  <c r="X206" i="43"/>
  <c r="Y206" i="43" s="1"/>
  <c r="X207" i="43"/>
  <c r="Y207" i="43" s="1"/>
  <c r="X208" i="43"/>
  <c r="Y208" i="43" s="1"/>
  <c r="X209" i="43"/>
  <c r="Y209" i="43" s="1"/>
  <c r="X196" i="43"/>
  <c r="Y196" i="43" s="1"/>
  <c r="X210" i="43"/>
  <c r="Y210" i="43" s="1"/>
  <c r="X211" i="43"/>
  <c r="Y211" i="43" s="1"/>
  <c r="X212" i="43"/>
  <c r="Y212" i="43" s="1"/>
  <c r="X213" i="43"/>
  <c r="Y213" i="43" s="1"/>
  <c r="X197" i="43"/>
  <c r="Y197" i="43" s="1"/>
  <c r="X214" i="43"/>
  <c r="Y214" i="43" s="1"/>
  <c r="X215" i="43"/>
  <c r="Y215" i="43" s="1"/>
  <c r="X216" i="43"/>
  <c r="Y216" i="43" s="1"/>
  <c r="X198" i="43"/>
  <c r="Y198" i="43" s="1"/>
  <c r="X218" i="43"/>
  <c r="Y218" i="43" s="1"/>
  <c r="X199" i="43"/>
  <c r="Y199" i="43" s="1"/>
  <c r="X219" i="43"/>
  <c r="Y219" i="43" s="1"/>
  <c r="X220" i="43"/>
  <c r="Y220" i="43" s="1"/>
  <c r="X190" i="43"/>
  <c r="Y190" i="43" s="1"/>
  <c r="X226" i="43"/>
  <c r="Y226" i="43" s="1"/>
  <c r="X222" i="43"/>
  <c r="Y222" i="43" s="1"/>
  <c r="X223" i="43"/>
  <c r="Y223" i="43" s="1"/>
  <c r="X227" i="43"/>
  <c r="Y227" i="43" s="1"/>
  <c r="X228" i="43"/>
  <c r="Y228" i="43" s="1"/>
  <c r="X229" i="43"/>
  <c r="Y229" i="43" s="1"/>
  <c r="X230" i="43"/>
  <c r="Y230" i="43" s="1"/>
  <c r="X231" i="43"/>
  <c r="Y231" i="43" s="1"/>
  <c r="X232" i="43"/>
  <c r="Y232" i="43" s="1"/>
  <c r="X233" i="43"/>
  <c r="Y233" i="43" s="1"/>
  <c r="X234" i="43"/>
  <c r="Y234" i="43" s="1"/>
  <c r="X235" i="43"/>
  <c r="Y235" i="43" s="1"/>
  <c r="X236" i="43"/>
  <c r="Y236" i="43" s="1"/>
  <c r="X237" i="43"/>
  <c r="Y237" i="43" s="1"/>
  <c r="X238" i="43"/>
  <c r="Y238" i="43" s="1"/>
  <c r="X239" i="43"/>
  <c r="Y239" i="43" s="1"/>
  <c r="X240" i="43"/>
  <c r="Y240" i="43" s="1"/>
  <c r="X224" i="43"/>
  <c r="Y224" i="43" s="1"/>
  <c r="X241" i="43"/>
  <c r="Y241" i="43" s="1"/>
  <c r="X225" i="43"/>
  <c r="Y225" i="43" s="1"/>
  <c r="X242" i="43"/>
  <c r="Y242" i="43" s="1"/>
  <c r="X243" i="43"/>
  <c r="Y243" i="43" s="1"/>
  <c r="X244" i="43"/>
  <c r="Y244" i="43" s="1"/>
  <c r="X245" i="43"/>
  <c r="Y245" i="43" s="1"/>
  <c r="X221" i="43"/>
  <c r="Y221" i="43" s="1"/>
  <c r="X174" i="43"/>
  <c r="Y174" i="43" s="1"/>
  <c r="X175" i="43"/>
  <c r="Y175" i="43" s="1"/>
  <c r="X176" i="43"/>
  <c r="Y176" i="43" s="1"/>
  <c r="X177" i="43"/>
  <c r="Y177" i="43" s="1"/>
  <c r="X178" i="43"/>
  <c r="Y178" i="43" s="1"/>
  <c r="X179" i="43"/>
  <c r="Y179" i="43" s="1"/>
  <c r="X180" i="43"/>
  <c r="Y180" i="43" s="1"/>
  <c r="X181" i="43"/>
  <c r="Y181" i="43" s="1"/>
  <c r="X182" i="43"/>
  <c r="Y182" i="43" s="1"/>
  <c r="X183" i="43"/>
  <c r="Y183" i="43" s="1"/>
  <c r="X184" i="43"/>
  <c r="Y184" i="43" s="1"/>
  <c r="X185" i="43"/>
  <c r="Y185" i="43" s="1"/>
  <c r="X172" i="43"/>
  <c r="Y172" i="43" s="1"/>
  <c r="X186" i="43"/>
  <c r="Y186" i="43" s="1"/>
  <c r="X187" i="43"/>
  <c r="Y187" i="43" s="1"/>
  <c r="X173" i="43"/>
  <c r="Y173" i="43" s="1"/>
  <c r="X188" i="43"/>
  <c r="Y188" i="43" s="1"/>
  <c r="X189" i="43"/>
  <c r="Y189" i="43" s="1"/>
  <c r="X171" i="43"/>
  <c r="Y171" i="43" s="1"/>
  <c r="X144" i="43"/>
  <c r="Y144" i="43" s="1"/>
  <c r="X151" i="43"/>
  <c r="Y151" i="43" s="1"/>
  <c r="X145" i="43"/>
  <c r="Y145" i="43" s="1"/>
  <c r="X146" i="43"/>
  <c r="Y146" i="43" s="1"/>
  <c r="X152" i="43"/>
  <c r="Y152" i="43" s="1"/>
  <c r="X153" i="43"/>
  <c r="Y153" i="43" s="1"/>
  <c r="X147" i="43"/>
  <c r="Y147" i="43" s="1"/>
  <c r="X154" i="43"/>
  <c r="Y154" i="43" s="1"/>
  <c r="X155" i="43"/>
  <c r="Y155" i="43" s="1"/>
  <c r="X156" i="43"/>
  <c r="Y156" i="43" s="1"/>
  <c r="X157" i="43"/>
  <c r="Y157" i="43" s="1"/>
  <c r="X158" i="43"/>
  <c r="Y158" i="43" s="1"/>
  <c r="X159" i="43"/>
  <c r="Y159" i="43" s="1"/>
  <c r="X160" i="43"/>
  <c r="Y160" i="43" s="1"/>
  <c r="X161" i="43"/>
  <c r="Y161" i="43" s="1"/>
  <c r="X162" i="43"/>
  <c r="Y162" i="43" s="1"/>
  <c r="X163" i="43"/>
  <c r="Y163" i="43" s="1"/>
  <c r="X164" i="43"/>
  <c r="Y164" i="43" s="1"/>
  <c r="X165" i="43"/>
  <c r="Y165" i="43" s="1"/>
  <c r="X166" i="43"/>
  <c r="Y166" i="43" s="1"/>
  <c r="X167" i="43"/>
  <c r="Y167" i="43" s="1"/>
  <c r="X148" i="43"/>
  <c r="Y148" i="43" s="1"/>
  <c r="X168" i="43"/>
  <c r="Y168" i="43" s="1"/>
  <c r="X149" i="43"/>
  <c r="Y149" i="43" s="1"/>
  <c r="X169" i="43"/>
  <c r="Y169" i="43" s="1"/>
  <c r="X170" i="43"/>
  <c r="Y170" i="43" s="1"/>
  <c r="X143" i="43"/>
  <c r="Y143" i="43" s="1"/>
  <c r="X301" i="43"/>
  <c r="Y301" i="43" s="1"/>
  <c r="X290" i="43"/>
  <c r="Y290" i="43" s="1"/>
  <c r="X291" i="43"/>
  <c r="Y291" i="43" s="1"/>
  <c r="X287" i="43"/>
  <c r="X292" i="43"/>
  <c r="Y292" i="43" s="1"/>
  <c r="X293" i="43"/>
  <c r="Y293" i="43" s="1"/>
  <c r="X294" i="43"/>
  <c r="Y294" i="43" s="1"/>
  <c r="X295" i="43"/>
  <c r="Y295" i="43" s="1"/>
  <c r="X296" i="43"/>
  <c r="Y296" i="43" s="1"/>
  <c r="X297" i="43"/>
  <c r="Y297" i="43" s="1"/>
  <c r="X298" i="43"/>
  <c r="Y298" i="43" s="1"/>
  <c r="X288" i="43"/>
  <c r="Y288" i="43" s="1"/>
  <c r="X299" i="43"/>
  <c r="Y299" i="43" s="1"/>
  <c r="X289" i="43"/>
  <c r="Y289" i="43" s="1"/>
  <c r="X300" i="43"/>
  <c r="Y300" i="43" s="1"/>
  <c r="X286" i="43"/>
  <c r="Y286" i="43" s="1"/>
  <c r="X323" i="43"/>
  <c r="Y323" i="43" s="1"/>
  <c r="X324" i="43"/>
  <c r="Y324" i="43" s="1"/>
  <c r="X325" i="43"/>
  <c r="Y325" i="43" s="1"/>
  <c r="X326" i="43"/>
  <c r="Y326" i="43" s="1"/>
  <c r="X327" i="43"/>
  <c r="Y327" i="43" s="1"/>
  <c r="X328" i="43"/>
  <c r="Y328" i="43" s="1"/>
  <c r="X329" i="43"/>
  <c r="Y329" i="43" s="1"/>
  <c r="X331" i="43"/>
  <c r="Y331" i="43" s="1"/>
  <c r="X265" i="43"/>
  <c r="Y265" i="43" s="1"/>
  <c r="X249" i="43"/>
  <c r="Y249" i="43" s="1"/>
  <c r="X266" i="43"/>
  <c r="Y266" i="43" s="1"/>
  <c r="X264" i="43"/>
  <c r="Y264" i="43" s="1"/>
  <c r="X248" i="43"/>
  <c r="Y248" i="43" s="1"/>
  <c r="X322" i="43"/>
  <c r="Y322" i="43" s="1"/>
  <c r="X321" i="43"/>
  <c r="Y321" i="43" s="1"/>
  <c r="X320" i="43"/>
  <c r="Y320" i="43" s="1"/>
  <c r="X253" i="43"/>
  <c r="Y253" i="43" s="1"/>
  <c r="X250" i="43"/>
  <c r="Y250" i="43" s="1"/>
  <c r="X258" i="43"/>
  <c r="Y258" i="43" s="1"/>
  <c r="X254" i="43"/>
  <c r="Y254" i="43" s="1"/>
  <c r="X252" i="43"/>
  <c r="Y252" i="43" s="1"/>
  <c r="X256" i="43"/>
  <c r="Y256" i="43" s="1"/>
  <c r="X255" i="43"/>
  <c r="Y255" i="43" s="1"/>
  <c r="X251" i="43"/>
  <c r="Y251" i="43" s="1"/>
  <c r="X257" i="43"/>
  <c r="Y257" i="43" s="1"/>
  <c r="X263" i="43"/>
  <c r="Y263" i="43" s="1"/>
  <c r="X262" i="43"/>
  <c r="Y262" i="43" s="1"/>
  <c r="X260" i="43"/>
  <c r="Y260" i="43" s="1"/>
  <c r="X259" i="43"/>
  <c r="Y259" i="43" s="1"/>
  <c r="X267" i="43"/>
  <c r="Y267" i="43" s="1"/>
  <c r="X247" i="43"/>
  <c r="Y247" i="43" s="1"/>
  <c r="X59" i="43"/>
  <c r="Y59" i="43" s="1"/>
  <c r="X63" i="43"/>
  <c r="Y63" i="43" s="1"/>
  <c r="X60" i="43"/>
  <c r="Y60" i="43" s="1"/>
  <c r="X58" i="43"/>
  <c r="Y58" i="43" s="1"/>
  <c r="X57" i="43"/>
  <c r="Y57" i="43" s="1"/>
  <c r="X49" i="43"/>
  <c r="Y49" i="43" s="1"/>
  <c r="X56" i="43"/>
  <c r="Y56" i="43" s="1"/>
  <c r="X48" i="43"/>
  <c r="Y48" i="43" s="1"/>
  <c r="X47" i="43"/>
  <c r="Y47" i="43" s="1"/>
  <c r="X55" i="43"/>
  <c r="Y55" i="43" s="1"/>
  <c r="X54" i="43"/>
  <c r="Y54" i="43" s="1"/>
  <c r="X53" i="43"/>
  <c r="Y53" i="43" s="1"/>
  <c r="X52" i="43"/>
  <c r="Y52" i="43" s="1"/>
  <c r="X51" i="43"/>
  <c r="Y51" i="43" s="1"/>
  <c r="X46" i="43"/>
  <c r="Y46" i="43" s="1"/>
  <c r="X45" i="43"/>
  <c r="Y45" i="43" s="1"/>
  <c r="X34" i="43"/>
  <c r="Y34" i="43" s="1"/>
  <c r="X35" i="43"/>
  <c r="Y35" i="43" s="1"/>
  <c r="X36" i="43"/>
  <c r="Y36" i="43" s="1"/>
  <c r="X37" i="43"/>
  <c r="Y37" i="43" s="1"/>
  <c r="X38" i="43"/>
  <c r="Y38" i="43" s="1"/>
  <c r="X39" i="43"/>
  <c r="Y39" i="43" s="1"/>
  <c r="X40" i="43"/>
  <c r="Y40" i="43" s="1"/>
  <c r="X41" i="43"/>
  <c r="Y41" i="43" s="1"/>
  <c r="X42" i="43"/>
  <c r="Y42" i="43" s="1"/>
  <c r="X43" i="43"/>
  <c r="Y43" i="43" s="1"/>
  <c r="X50" i="43"/>
  <c r="Y50" i="43" s="1"/>
  <c r="X44" i="43"/>
  <c r="Y44" i="43" s="1"/>
  <c r="X33" i="43"/>
  <c r="Y33" i="43" s="1"/>
  <c r="X32" i="43"/>
  <c r="Y32" i="43" s="1"/>
  <c r="X31" i="43"/>
  <c r="Y31" i="43" s="1"/>
  <c r="X30" i="43"/>
  <c r="Y30" i="43" s="1"/>
  <c r="X28" i="43"/>
  <c r="Y28" i="43" s="1"/>
  <c r="X24" i="43"/>
  <c r="Y24" i="43" s="1"/>
  <c r="X27" i="43"/>
  <c r="Y27" i="43" s="1"/>
  <c r="X26" i="43"/>
  <c r="Y26" i="43" s="1"/>
  <c r="X25" i="43"/>
  <c r="Y25" i="43" s="1"/>
  <c r="X29" i="43"/>
  <c r="Y29" i="43" s="1"/>
  <c r="X23" i="43"/>
  <c r="Y23" i="43" s="1"/>
  <c r="X22" i="43"/>
  <c r="Y22" i="43" s="1"/>
  <c r="X119" i="43"/>
  <c r="X116" i="43"/>
  <c r="Y116" i="43" s="1"/>
  <c r="X118" i="43"/>
  <c r="Y118" i="43" s="1"/>
  <c r="X114" i="43"/>
  <c r="Y114" i="43" s="1"/>
  <c r="X115" i="43"/>
  <c r="Y115" i="43" s="1"/>
  <c r="X113" i="43"/>
  <c r="Y113" i="43" s="1"/>
  <c r="X112" i="43"/>
  <c r="Y112" i="43" s="1"/>
  <c r="X106" i="43"/>
  <c r="Y106" i="43" s="1"/>
  <c r="X117" i="43"/>
  <c r="Y117" i="43" s="1"/>
  <c r="X107" i="43"/>
  <c r="Y107" i="43" s="1"/>
  <c r="X108" i="43"/>
  <c r="Y108" i="43" s="1"/>
  <c r="X109" i="43"/>
  <c r="Y109" i="43" s="1"/>
  <c r="X110" i="43"/>
  <c r="Y110" i="43" s="1"/>
  <c r="X111" i="43"/>
  <c r="Y111" i="43" s="1"/>
  <c r="X105" i="43"/>
  <c r="Y105" i="43" s="1"/>
  <c r="X87" i="43"/>
  <c r="Y87" i="43" s="1"/>
  <c r="X88" i="43"/>
  <c r="Y88" i="43" s="1"/>
  <c r="X78" i="43"/>
  <c r="Y78" i="43" s="1"/>
  <c r="X89" i="43"/>
  <c r="Y89" i="43" s="1"/>
  <c r="X86" i="43"/>
  <c r="Y86" i="43" s="1"/>
  <c r="X85" i="43"/>
  <c r="Y85" i="43" s="1"/>
  <c r="X84" i="43"/>
  <c r="Y84" i="43" s="1"/>
  <c r="X83" i="43"/>
  <c r="Y83" i="43" s="1"/>
  <c r="X82" i="43"/>
  <c r="Y82" i="43" s="1"/>
  <c r="X81" i="43"/>
  <c r="Y81" i="43" s="1"/>
  <c r="X80" i="43"/>
  <c r="Y80" i="43" s="1"/>
  <c r="X79" i="43"/>
  <c r="Y79" i="43" s="1"/>
  <c r="X77" i="43"/>
  <c r="Y77" i="43" s="1"/>
  <c r="X121" i="43"/>
  <c r="Y121" i="43" s="1"/>
  <c r="X76" i="43"/>
  <c r="Y76" i="43" s="1"/>
  <c r="X65" i="43"/>
  <c r="Y65" i="43" s="1"/>
  <c r="X66" i="43"/>
  <c r="Y66" i="43" s="1"/>
  <c r="X67" i="43"/>
  <c r="Y67" i="43" s="1"/>
  <c r="X68" i="43"/>
  <c r="Y68" i="43" s="1"/>
  <c r="X69" i="43"/>
  <c r="Y69" i="43" s="1"/>
  <c r="X70" i="43"/>
  <c r="Y70" i="43" s="1"/>
  <c r="X71" i="43"/>
  <c r="Y71" i="43" s="1"/>
  <c r="X72" i="43"/>
  <c r="Y72" i="43" s="1"/>
  <c r="X73" i="43"/>
  <c r="Y73" i="43" s="1"/>
  <c r="X74" i="43"/>
  <c r="X64" i="43"/>
  <c r="Y64" i="43" s="1"/>
  <c r="X102" i="43"/>
  <c r="Y102" i="43" s="1"/>
  <c r="X103" i="43"/>
  <c r="Y103" i="43" s="1"/>
  <c r="X104" i="43"/>
  <c r="Y104" i="43" s="1"/>
  <c r="X101" i="43"/>
  <c r="Y101" i="43" s="1"/>
  <c r="X94" i="43"/>
  <c r="Y94" i="43" s="1"/>
  <c r="X95" i="43"/>
  <c r="Y95" i="43" s="1"/>
  <c r="X96" i="43"/>
  <c r="Y96" i="43" s="1"/>
  <c r="X97" i="43"/>
  <c r="Y97" i="43" s="1"/>
  <c r="X98" i="43"/>
  <c r="Y98" i="43" s="1"/>
  <c r="X99" i="43"/>
  <c r="Y99" i="43" s="1"/>
  <c r="X100" i="43"/>
  <c r="Y100" i="43" s="1"/>
  <c r="X93" i="43"/>
  <c r="Y93" i="43" s="1"/>
  <c r="X92" i="43"/>
  <c r="Y92" i="43" s="1"/>
  <c r="X91" i="43"/>
  <c r="Y91" i="43" s="1"/>
  <c r="X90" i="43"/>
  <c r="Y90" i="43" s="1"/>
  <c r="X21" i="43"/>
  <c r="Y21" i="43" s="1"/>
  <c r="X20" i="43"/>
  <c r="Y20" i="43" s="1"/>
  <c r="X19" i="43"/>
  <c r="Y19" i="43" s="1"/>
  <c r="X18" i="43"/>
  <c r="Y18" i="43" s="1"/>
  <c r="X15" i="43"/>
  <c r="Y15" i="43" s="1"/>
  <c r="X16" i="43"/>
  <c r="Y16" i="43" s="1"/>
  <c r="X13" i="43"/>
  <c r="Y13" i="43" s="1"/>
  <c r="X17" i="43"/>
  <c r="Y17" i="43" s="1"/>
  <c r="X14" i="43"/>
  <c r="Y14" i="43" s="1"/>
  <c r="X10" i="43"/>
  <c r="Y10" i="43" s="1"/>
  <c r="X11" i="43"/>
  <c r="Y11" i="43" s="1"/>
  <c r="X12" i="43"/>
  <c r="Y12" i="43" s="1"/>
  <c r="X9" i="43"/>
  <c r="Y9" i="43" l="1"/>
  <c r="Z75" i="43" l="1"/>
  <c r="Z74" i="43"/>
  <c r="AG74" i="43" l="1"/>
  <c r="AI74" i="43"/>
  <c r="AH74" i="43"/>
  <c r="AA75" i="43"/>
  <c r="AK74" i="43" l="1"/>
  <c r="AQ74" i="43" s="1"/>
  <c r="AR74" i="43" s="1"/>
  <c r="Z30" i="43"/>
  <c r="Z125" i="43"/>
  <c r="Z124" i="43"/>
  <c r="Z122" i="43"/>
  <c r="Z134" i="43"/>
  <c r="Z285" i="43"/>
  <c r="Z272" i="43"/>
  <c r="Z277" i="43"/>
  <c r="Z280" i="43"/>
  <c r="Z278" i="43"/>
  <c r="Z270" i="43"/>
  <c r="Z281" i="43"/>
  <c r="Z268" i="43"/>
  <c r="Z318" i="43"/>
  <c r="Z316" i="43"/>
  <c r="Z312" i="43"/>
  <c r="Z218" i="43"/>
  <c r="Z203" i="43"/>
  <c r="Z200" i="43"/>
  <c r="Z192" i="43"/>
  <c r="Z177" i="43"/>
  <c r="Z171" i="43"/>
  <c r="Z150" i="43"/>
  <c r="Z169" i="43"/>
  <c r="Z166" i="43"/>
  <c r="Z158" i="43"/>
  <c r="Z156" i="43"/>
  <c r="Z154" i="43"/>
  <c r="Z147" i="43"/>
  <c r="Z146" i="43"/>
  <c r="Z145" i="43"/>
  <c r="Z143" i="43"/>
  <c r="Z287" i="43"/>
  <c r="Z286" i="43"/>
  <c r="Z330" i="43"/>
  <c r="Z327" i="43"/>
  <c r="Z320" i="43"/>
  <c r="Z247" i="43"/>
  <c r="Z336" i="43"/>
  <c r="Z49" i="43"/>
  <c r="Z56" i="43"/>
  <c r="Z48" i="43"/>
  <c r="Z47" i="43"/>
  <c r="Z44" i="43"/>
  <c r="Z43" i="43"/>
  <c r="Z42" i="43"/>
  <c r="Z38" i="43"/>
  <c r="Z37" i="43"/>
  <c r="Z39" i="43"/>
  <c r="Z35" i="43"/>
  <c r="Z31" i="43"/>
  <c r="Z24" i="43"/>
  <c r="Z27" i="43"/>
  <c r="Z22" i="43"/>
  <c r="Z120" i="43"/>
  <c r="Z116" i="43"/>
  <c r="Z114" i="43"/>
  <c r="Z112" i="43"/>
  <c r="Z105" i="43"/>
  <c r="Z89" i="43"/>
  <c r="Z78" i="43"/>
  <c r="Z87" i="43"/>
  <c r="Z85" i="43"/>
  <c r="Z80" i="43"/>
  <c r="Z77" i="43"/>
  <c r="Z71" i="43"/>
  <c r="Z66" i="43"/>
  <c r="Z65" i="43"/>
  <c r="Z104" i="43"/>
  <c r="Z103" i="43"/>
  <c r="Z102" i="43"/>
  <c r="Z101" i="43"/>
  <c r="Z99" i="43"/>
  <c r="Z98" i="43"/>
  <c r="Z97" i="43"/>
  <c r="Z96" i="43"/>
  <c r="Z21" i="43"/>
  <c r="Z13" i="43"/>
  <c r="Z16" i="43"/>
  <c r="Z15" i="43"/>
  <c r="Z12" i="43"/>
  <c r="Z11" i="43"/>
  <c r="Z10" i="43"/>
  <c r="Z9" i="43"/>
  <c r="AQ69" i="423" l="1"/>
  <c r="AA10" i="43"/>
  <c r="AA87" i="43"/>
  <c r="AA27" i="43"/>
  <c r="AA247" i="43"/>
  <c r="AA156" i="43"/>
  <c r="AA171" i="43"/>
  <c r="AA281" i="43"/>
  <c r="AA285" i="43"/>
  <c r="AA101" i="43"/>
  <c r="AA80" i="43"/>
  <c r="AA120" i="43"/>
  <c r="AA49" i="43"/>
  <c r="AA327" i="43"/>
  <c r="AA145" i="43"/>
  <c r="AA166" i="43"/>
  <c r="AA203" i="43"/>
  <c r="AA11" i="43"/>
  <c r="AA13" i="43"/>
  <c r="AA96" i="43"/>
  <c r="AA98" i="43"/>
  <c r="AA102" i="43"/>
  <c r="AA66" i="43"/>
  <c r="AA78" i="43"/>
  <c r="AA114" i="43"/>
  <c r="AA24" i="43"/>
  <c r="AA35" i="43"/>
  <c r="AA37" i="43"/>
  <c r="AA44" i="43"/>
  <c r="AA48" i="43"/>
  <c r="AA146" i="43"/>
  <c r="AA158" i="43"/>
  <c r="AA177" i="43"/>
  <c r="AA316" i="43"/>
  <c r="AA134" i="43"/>
  <c r="AC124" i="43"/>
  <c r="AA124" i="43"/>
  <c r="AA71" i="43"/>
  <c r="AA105" i="43"/>
  <c r="AA12" i="43"/>
  <c r="AA77" i="43"/>
  <c r="AA116" i="43"/>
  <c r="AA22" i="43"/>
  <c r="AA31" i="43"/>
  <c r="AA42" i="43"/>
  <c r="AA320" i="43"/>
  <c r="AA330" i="43"/>
  <c r="AA147" i="43"/>
  <c r="AA169" i="43"/>
  <c r="AA192" i="43"/>
  <c r="AA218" i="43"/>
  <c r="AA318" i="43"/>
  <c r="AC270" i="43"/>
  <c r="AA270" i="43"/>
  <c r="AA277" i="43"/>
  <c r="AC125" i="43"/>
  <c r="AA125" i="43"/>
  <c r="AA16" i="43"/>
  <c r="AA65" i="43"/>
  <c r="AA112" i="43"/>
  <c r="AA21" i="43"/>
  <c r="AA103" i="43"/>
  <c r="AA89" i="43"/>
  <c r="AA9" i="43"/>
  <c r="AA15" i="43"/>
  <c r="AA97" i="43"/>
  <c r="AA99" i="43"/>
  <c r="AA104" i="43"/>
  <c r="AA85" i="43"/>
  <c r="AA39" i="43"/>
  <c r="AA38" i="43"/>
  <c r="AA43" i="43"/>
  <c r="AA47" i="43"/>
  <c r="AA56" i="43"/>
  <c r="AA336" i="43"/>
  <c r="AA286" i="43"/>
  <c r="AA143" i="43"/>
  <c r="AA154" i="43"/>
  <c r="AA150" i="43"/>
  <c r="AA200" i="43"/>
  <c r="AA312" i="43"/>
  <c r="AA268" i="43"/>
  <c r="AA278" i="43"/>
  <c r="AA272" i="43"/>
  <c r="AA122" i="43"/>
  <c r="AA30" i="43"/>
  <c r="Z60" i="43"/>
  <c r="Z311" i="43"/>
  <c r="Z296" i="43"/>
  <c r="Z302" i="43"/>
  <c r="Z133" i="43"/>
  <c r="Z140" i="43"/>
  <c r="Z213" i="43"/>
  <c r="Z220" i="43"/>
  <c r="Z243" i="43"/>
  <c r="Z310" i="43"/>
  <c r="Z161" i="43"/>
  <c r="Z167" i="43"/>
  <c r="Z128" i="43"/>
  <c r="Z118" i="43"/>
  <c r="Z29" i="43"/>
  <c r="Z259" i="43"/>
  <c r="Z250" i="43"/>
  <c r="Z164" i="43"/>
  <c r="Z233" i="43"/>
  <c r="Z225" i="43"/>
  <c r="Z242" i="43"/>
  <c r="Z246" i="43"/>
  <c r="Z313" i="43"/>
  <c r="Z267" i="43"/>
  <c r="Z264" i="43"/>
  <c r="Z152" i="43"/>
  <c r="Z217" i="43"/>
  <c r="Z282" i="43"/>
  <c r="Z299" i="43"/>
  <c r="Z215" i="43"/>
  <c r="Z292" i="43"/>
  <c r="Z193" i="43"/>
  <c r="Z210" i="43"/>
  <c r="Z198" i="43"/>
  <c r="Z199" i="43"/>
  <c r="Z92" i="43"/>
  <c r="Z194" i="43"/>
  <c r="Z208" i="43"/>
  <c r="Z319" i="43"/>
  <c r="Z283" i="43"/>
  <c r="Z328" i="43"/>
  <c r="Z108" i="43"/>
  <c r="Z26" i="43"/>
  <c r="Z36" i="43"/>
  <c r="Z40" i="43"/>
  <c r="Z54" i="43"/>
  <c r="Z58" i="43"/>
  <c r="Z266" i="43"/>
  <c r="Z315" i="43"/>
  <c r="Z139" i="43"/>
  <c r="Z83" i="43"/>
  <c r="Z52" i="43"/>
  <c r="Z322" i="43"/>
  <c r="Z173" i="43"/>
  <c r="Z222" i="43"/>
  <c r="Z195" i="43"/>
  <c r="Z211" i="43"/>
  <c r="Z59" i="43"/>
  <c r="Z93" i="43"/>
  <c r="Z46" i="43"/>
  <c r="Z298" i="43"/>
  <c r="Z308" i="43"/>
  <c r="Z68" i="43"/>
  <c r="Z76" i="43"/>
  <c r="Z79" i="43"/>
  <c r="Z51" i="43"/>
  <c r="Z331" i="43"/>
  <c r="Z159" i="43"/>
  <c r="Z206" i="43"/>
  <c r="Z197" i="43"/>
  <c r="Z291" i="43"/>
  <c r="Z91" i="43"/>
  <c r="Z67" i="43"/>
  <c r="Z50" i="43"/>
  <c r="Z57" i="43"/>
  <c r="Z324" i="43"/>
  <c r="Z326" i="43"/>
  <c r="Z294" i="43"/>
  <c r="Z325" i="43"/>
  <c r="Z289" i="43"/>
  <c r="Z307" i="43"/>
  <c r="Z271" i="43"/>
  <c r="Z189" i="43"/>
  <c r="Z155" i="43"/>
  <c r="Z230" i="43"/>
  <c r="Z236" i="43"/>
  <c r="Z70" i="43"/>
  <c r="Z94" i="43"/>
  <c r="Z95" i="43"/>
  <c r="Z81" i="43"/>
  <c r="Z41" i="43"/>
  <c r="Z329" i="43"/>
  <c r="Z72" i="43"/>
  <c r="Z117" i="43"/>
  <c r="Z61" i="43"/>
  <c r="Z295" i="43"/>
  <c r="Z239" i="43"/>
  <c r="Z88" i="43"/>
  <c r="Z115" i="43"/>
  <c r="Z25" i="43"/>
  <c r="Z53" i="43"/>
  <c r="Z186" i="43"/>
  <c r="Z55" i="43"/>
  <c r="Z293" i="43"/>
  <c r="Z297" i="43"/>
  <c r="Z260" i="43"/>
  <c r="Z262" i="43"/>
  <c r="Z255" i="43"/>
  <c r="Z254" i="43"/>
  <c r="Z321" i="43"/>
  <c r="Z323" i="43"/>
  <c r="Z160" i="43"/>
  <c r="Z165" i="43"/>
  <c r="Z182" i="43"/>
  <c r="Z232" i="43"/>
  <c r="Z234" i="43"/>
  <c r="Z148" i="43"/>
  <c r="Z172" i="43"/>
  <c r="Z224" i="43"/>
  <c r="Z214" i="43"/>
  <c r="Z216" i="43"/>
  <c r="Z252" i="43"/>
  <c r="Z162" i="43"/>
  <c r="Z170" i="43"/>
  <c r="Z176" i="43"/>
  <c r="Z180" i="43"/>
  <c r="Z188" i="43"/>
  <c r="Z221" i="43"/>
  <c r="Z235" i="43"/>
  <c r="Z207" i="43"/>
  <c r="Z317" i="43"/>
  <c r="Z202" i="43"/>
  <c r="Z305" i="43"/>
  <c r="Z244" i="43"/>
  <c r="Z245" i="43"/>
  <c r="Z333" i="43"/>
  <c r="Z275" i="43"/>
  <c r="Z276" i="43"/>
  <c r="Z135" i="43"/>
  <c r="AI124" i="43" l="1"/>
  <c r="AJ124" i="43"/>
  <c r="AI270" i="43"/>
  <c r="AJ270" i="43"/>
  <c r="AI125" i="43"/>
  <c r="AJ125" i="43"/>
  <c r="AH124" i="43"/>
  <c r="AH270" i="43"/>
  <c r="AH125" i="43"/>
  <c r="AG270" i="43"/>
  <c r="AG125" i="43"/>
  <c r="AG124" i="43"/>
  <c r="AA244" i="43"/>
  <c r="AA252" i="43"/>
  <c r="AA186" i="43"/>
  <c r="AA117" i="43"/>
  <c r="AA81" i="43"/>
  <c r="AA294" i="43"/>
  <c r="AA305" i="43"/>
  <c r="AA202" i="43"/>
  <c r="AA170" i="43"/>
  <c r="AA214" i="43"/>
  <c r="AA234" i="43"/>
  <c r="AA160" i="43"/>
  <c r="AA255" i="43"/>
  <c r="AA293" i="43"/>
  <c r="AA25" i="43"/>
  <c r="AA295" i="43"/>
  <c r="AA329" i="43"/>
  <c r="AA94" i="43"/>
  <c r="AA155" i="43"/>
  <c r="AA289" i="43"/>
  <c r="AA324" i="43"/>
  <c r="AA91" i="43"/>
  <c r="AA159" i="43"/>
  <c r="AA76" i="43"/>
  <c r="AA46" i="43"/>
  <c r="AA195" i="43"/>
  <c r="AA52" i="43"/>
  <c r="AA266" i="43"/>
  <c r="AA36" i="43"/>
  <c r="AA283" i="43"/>
  <c r="AA92" i="43"/>
  <c r="AA193" i="43"/>
  <c r="AA282" i="43"/>
  <c r="AA267" i="43"/>
  <c r="AA225" i="43"/>
  <c r="AA259" i="43"/>
  <c r="AA167" i="43"/>
  <c r="AA220" i="43"/>
  <c r="AA302" i="43"/>
  <c r="AA276" i="43"/>
  <c r="AA172" i="43"/>
  <c r="AA260" i="43"/>
  <c r="AA88" i="43"/>
  <c r="AA197" i="43"/>
  <c r="AA51" i="43"/>
  <c r="AA333" i="43"/>
  <c r="AA221" i="43"/>
  <c r="AA135" i="43"/>
  <c r="AA245" i="43"/>
  <c r="AA317" i="43"/>
  <c r="AA188" i="43"/>
  <c r="AA162" i="43"/>
  <c r="AA224" i="43"/>
  <c r="AA232" i="43"/>
  <c r="AA323" i="43"/>
  <c r="AA262" i="43"/>
  <c r="AA55" i="43"/>
  <c r="AA115" i="43"/>
  <c r="AA61" i="43"/>
  <c r="AA41" i="43"/>
  <c r="AA70" i="43"/>
  <c r="AA189" i="43"/>
  <c r="AA325" i="43"/>
  <c r="AA57" i="43"/>
  <c r="AA291" i="43"/>
  <c r="AA331" i="43"/>
  <c r="AA68" i="43"/>
  <c r="AA93" i="43"/>
  <c r="AA222" i="43"/>
  <c r="AA83" i="43"/>
  <c r="AA58" i="43"/>
  <c r="AA26" i="43"/>
  <c r="AA319" i="43"/>
  <c r="AA199" i="43"/>
  <c r="AA292" i="43"/>
  <c r="AA217" i="43"/>
  <c r="AA313" i="43"/>
  <c r="AA233" i="43"/>
  <c r="AA29" i="43"/>
  <c r="AA161" i="43"/>
  <c r="AA213" i="43"/>
  <c r="AA296" i="43"/>
  <c r="AA207" i="43"/>
  <c r="AA182" i="43"/>
  <c r="AA271" i="43"/>
  <c r="AA50" i="43"/>
  <c r="AA308" i="43"/>
  <c r="AA59" i="43"/>
  <c r="AA173" i="43"/>
  <c r="AA139" i="43"/>
  <c r="AA54" i="43"/>
  <c r="AA108" i="43"/>
  <c r="AA208" i="43"/>
  <c r="AA198" i="43"/>
  <c r="AA215" i="43"/>
  <c r="AA152" i="43"/>
  <c r="AA246" i="43"/>
  <c r="AA164" i="43"/>
  <c r="AA118" i="43"/>
  <c r="AA310" i="43"/>
  <c r="AA140" i="43"/>
  <c r="AA311" i="43"/>
  <c r="AA180" i="43"/>
  <c r="AA321" i="43"/>
  <c r="AA236" i="43"/>
  <c r="AA275" i="43"/>
  <c r="AA235" i="43"/>
  <c r="AA176" i="43"/>
  <c r="AA216" i="43"/>
  <c r="AA148" i="43"/>
  <c r="AA165" i="43"/>
  <c r="AA254" i="43"/>
  <c r="AA297" i="43"/>
  <c r="AA53" i="43"/>
  <c r="AA239" i="43"/>
  <c r="AA72" i="43"/>
  <c r="AA95" i="43"/>
  <c r="AA230" i="43"/>
  <c r="AA307" i="43"/>
  <c r="AA326" i="43"/>
  <c r="AA67" i="43"/>
  <c r="AA206" i="43"/>
  <c r="AA79" i="43"/>
  <c r="AA298" i="43"/>
  <c r="AA211" i="43"/>
  <c r="AA322" i="43"/>
  <c r="AA315" i="43"/>
  <c r="AA40" i="43"/>
  <c r="AA328" i="43"/>
  <c r="AA194" i="43"/>
  <c r="AA210" i="43"/>
  <c r="AA299" i="43"/>
  <c r="AA264" i="43"/>
  <c r="AA242" i="43"/>
  <c r="AA250" i="43"/>
  <c r="AA128" i="43"/>
  <c r="AA243" i="43"/>
  <c r="AA133" i="43"/>
  <c r="AA60" i="43"/>
  <c r="Z153" i="43"/>
  <c r="Z82" i="43"/>
  <c r="Z163" i="43"/>
  <c r="Z179" i="43"/>
  <c r="Z69" i="43"/>
  <c r="Z279" i="43"/>
  <c r="Z238" i="43"/>
  <c r="Z84" i="43"/>
  <c r="Z90" i="43"/>
  <c r="Z228" i="43"/>
  <c r="Z157" i="43"/>
  <c r="Z284" i="43"/>
  <c r="Z191" i="43"/>
  <c r="Z137" i="43"/>
  <c r="Z185" i="43"/>
  <c r="Z168" i="43"/>
  <c r="Z184" i="43"/>
  <c r="Z257" i="43"/>
  <c r="Z261" i="43"/>
  <c r="Z229" i="43"/>
  <c r="Z86" i="43"/>
  <c r="Z63" i="43"/>
  <c r="Z306" i="43"/>
  <c r="Z274" i="43"/>
  <c r="Z73" i="43"/>
  <c r="Z334" i="43"/>
  <c r="Z309" i="43"/>
  <c r="Z144" i="43"/>
  <c r="Z109" i="43"/>
  <c r="Z209" i="43"/>
  <c r="Z251" i="43"/>
  <c r="Z178" i="43"/>
  <c r="Z265" i="43"/>
  <c r="Z19" i="43"/>
  <c r="Z237" i="43"/>
  <c r="Z110" i="43"/>
  <c r="Z111" i="43"/>
  <c r="Z205" i="43"/>
  <c r="Z219" i="43"/>
  <c r="Z183" i="43"/>
  <c r="Z212" i="43"/>
  <c r="Z149" i="43"/>
  <c r="Z248" i="43"/>
  <c r="Z196" i="43"/>
  <c r="Z300" i="43"/>
  <c r="Z240" i="43"/>
  <c r="Z231" i="43"/>
  <c r="Z263" i="43"/>
  <c r="Z290" i="43"/>
  <c r="Z181" i="43"/>
  <c r="Z256" i="43"/>
  <c r="Z107" i="43"/>
  <c r="Z20" i="43"/>
  <c r="Z129" i="43"/>
  <c r="Z241" i="43"/>
  <c r="Z258" i="43"/>
  <c r="Z304" i="43"/>
  <c r="Z249" i="43"/>
  <c r="Z17" i="43"/>
  <c r="Z201" i="43"/>
  <c r="Z273" i="43"/>
  <c r="Z288" i="43"/>
  <c r="Z187" i="43"/>
  <c r="Z223" i="43"/>
  <c r="Z132" i="43"/>
  <c r="Z204" i="43"/>
  <c r="Z126" i="43"/>
  <c r="Z332" i="43"/>
  <c r="Z301" i="43"/>
  <c r="Z34" i="43"/>
  <c r="Z226" i="43"/>
  <c r="Z106" i="43"/>
  <c r="Z18" i="43"/>
  <c r="Z14" i="43"/>
  <c r="Z127" i="43"/>
  <c r="Z131" i="43"/>
  <c r="Z23" i="43"/>
  <c r="Z64" i="43"/>
  <c r="Z130" i="43"/>
  <c r="Z190" i="43"/>
  <c r="Z303" i="43"/>
  <c r="Z175" i="43"/>
  <c r="Z269" i="43"/>
  <c r="Z227" i="43"/>
  <c r="AK270" i="43" l="1"/>
  <c r="AQ270" i="43" s="1"/>
  <c r="AR270" i="43" s="1"/>
  <c r="AK125" i="43"/>
  <c r="AQ125" i="43" s="1"/>
  <c r="AR125" i="43" s="1"/>
  <c r="AK124" i="43"/>
  <c r="AQ124" i="43" s="1"/>
  <c r="AR124" i="43" s="1"/>
  <c r="AA190" i="43"/>
  <c r="AA187" i="43"/>
  <c r="AA256" i="43"/>
  <c r="AA237" i="43"/>
  <c r="AA251" i="43"/>
  <c r="AA309" i="43"/>
  <c r="AA306" i="43"/>
  <c r="AA261" i="43"/>
  <c r="AA185" i="43"/>
  <c r="AA157" i="43"/>
  <c r="AA238" i="43"/>
  <c r="AA163" i="43"/>
  <c r="AA269" i="43"/>
  <c r="AA23" i="43"/>
  <c r="AA18" i="43"/>
  <c r="AA241" i="43"/>
  <c r="AA248" i="43"/>
  <c r="AA131" i="43"/>
  <c r="Z28" i="43"/>
  <c r="AA34" i="43"/>
  <c r="AA288" i="43"/>
  <c r="AA129" i="43"/>
  <c r="AA181" i="43"/>
  <c r="AA240" i="43"/>
  <c r="AA149" i="43"/>
  <c r="AA205" i="43"/>
  <c r="AA19" i="43"/>
  <c r="AA209" i="43"/>
  <c r="AA334" i="43"/>
  <c r="AA63" i="43"/>
  <c r="AA257" i="43"/>
  <c r="AA137" i="43"/>
  <c r="AA228" i="43"/>
  <c r="AA279" i="43"/>
  <c r="AA82" i="43"/>
  <c r="AA126" i="43"/>
  <c r="AA17" i="43"/>
  <c r="AA219" i="43"/>
  <c r="AA130" i="43"/>
  <c r="AA204" i="43"/>
  <c r="AA249" i="43"/>
  <c r="AA175" i="43"/>
  <c r="AA64" i="43"/>
  <c r="AA127" i="43"/>
  <c r="AA106" i="43"/>
  <c r="AA301" i="43"/>
  <c r="AA132" i="43"/>
  <c r="AA273" i="43"/>
  <c r="AA304" i="43"/>
  <c r="AA20" i="43"/>
  <c r="AA290" i="43"/>
  <c r="AA300" i="43"/>
  <c r="AA212" i="43"/>
  <c r="AA111" i="43"/>
  <c r="AA265" i="43"/>
  <c r="AA109" i="43"/>
  <c r="AA73" i="43"/>
  <c r="AA86" i="43"/>
  <c r="AA184" i="43"/>
  <c r="AA191" i="43"/>
  <c r="AA90" i="43"/>
  <c r="AA69" i="43"/>
  <c r="AA153" i="43"/>
  <c r="AA226" i="43"/>
  <c r="AA231" i="43"/>
  <c r="Z141" i="43"/>
  <c r="AA227" i="43"/>
  <c r="AA303" i="43"/>
  <c r="Z45" i="43"/>
  <c r="AA14" i="43"/>
  <c r="Z32" i="43"/>
  <c r="AA332" i="43"/>
  <c r="AA223" i="43"/>
  <c r="AA201" i="43"/>
  <c r="AA258" i="43"/>
  <c r="AA107" i="43"/>
  <c r="AA263" i="43"/>
  <c r="AA196" i="43"/>
  <c r="AA183" i="43"/>
  <c r="AA110" i="43"/>
  <c r="AA178" i="43"/>
  <c r="AA144" i="43"/>
  <c r="AA274" i="43"/>
  <c r="AA229" i="43"/>
  <c r="AA168" i="43"/>
  <c r="AA284" i="43"/>
  <c r="AA84" i="43"/>
  <c r="AA179" i="43"/>
  <c r="Z138" i="43"/>
  <c r="Z253" i="43"/>
  <c r="Z314" i="43"/>
  <c r="Z174" i="43"/>
  <c r="Z100" i="43"/>
  <c r="Z113" i="43"/>
  <c r="Z136" i="43"/>
  <c r="Z123" i="43"/>
  <c r="Z33" i="43"/>
  <c r="AQ119" i="423" l="1"/>
  <c r="AQ120" i="423"/>
  <c r="AQ268" i="423"/>
  <c r="Z151" i="43"/>
  <c r="AA45" i="43"/>
  <c r="AA33" i="43"/>
  <c r="AA141" i="43"/>
  <c r="Z142" i="43"/>
  <c r="AA28" i="43"/>
  <c r="AA123" i="43"/>
  <c r="AA253" i="43"/>
  <c r="AA136" i="43"/>
  <c r="AA100" i="43"/>
  <c r="Z121" i="43"/>
  <c r="AA314" i="43"/>
  <c r="AA113" i="43"/>
  <c r="AA174" i="43"/>
  <c r="AA138" i="43"/>
  <c r="AA32" i="43"/>
  <c r="AA121" i="43" l="1"/>
  <c r="AA151" i="43"/>
  <c r="AA142" i="43"/>
  <c r="AB122" i="416" l="1"/>
  <c r="AB46" i="423" l="1"/>
  <c r="AB59" i="421"/>
  <c r="AB184" i="417"/>
  <c r="AC122" i="416"/>
  <c r="AB62" i="43"/>
  <c r="AB245" i="416"/>
  <c r="AC245" i="416" s="1"/>
  <c r="AB219" i="416"/>
  <c r="AC219" i="416" s="1"/>
  <c r="AC59" i="421" l="1"/>
  <c r="AG59" i="421" s="1"/>
  <c r="AI59" i="421"/>
  <c r="AC46" i="423"/>
  <c r="AG46" i="423" s="1"/>
  <c r="AI46" i="423"/>
  <c r="AI62" i="43"/>
  <c r="AC62" i="43"/>
  <c r="AI184" i="417"/>
  <c r="AC184" i="417"/>
  <c r="AG184" i="417" s="1"/>
  <c r="AG62" i="43" l="1"/>
  <c r="AK62" i="43" s="1"/>
  <c r="AQ62" i="43" s="1"/>
  <c r="AR62" i="43" s="1"/>
  <c r="AK46" i="423"/>
  <c r="AH184" i="417"/>
  <c r="AH46" i="423"/>
  <c r="AH59" i="421"/>
  <c r="AK59" i="421"/>
  <c r="AQ59" i="421" s="1"/>
  <c r="AH62" i="43"/>
  <c r="AK184" i="417"/>
  <c r="AQ46" i="423" l="1"/>
  <c r="AB48" i="416"/>
  <c r="AB73" i="423" l="1"/>
  <c r="AB71" i="421"/>
  <c r="AB48" i="417"/>
  <c r="AC48" i="416"/>
  <c r="AB75" i="43"/>
  <c r="AC71" i="421" l="1"/>
  <c r="AG71" i="421" s="1"/>
  <c r="AI71" i="421"/>
  <c r="AC73" i="423"/>
  <c r="AG73" i="423" s="1"/>
  <c r="AI73" i="423"/>
  <c r="AC75" i="43"/>
  <c r="AI75" i="43"/>
  <c r="AC48" i="417"/>
  <c r="AG48" i="417" s="1"/>
  <c r="AI48" i="417"/>
  <c r="AG75" i="43" l="1"/>
  <c r="AK75" i="43" s="1"/>
  <c r="AQ75" i="43" s="1"/>
  <c r="AR75" i="43" s="1"/>
  <c r="AH48" i="417"/>
  <c r="AH71" i="421"/>
  <c r="AK71" i="421"/>
  <c r="AQ71" i="421" s="1"/>
  <c r="AH75" i="43"/>
  <c r="AK73" i="423"/>
  <c r="AH73" i="423"/>
  <c r="AK48" i="417"/>
  <c r="AQ73" i="423" l="1"/>
  <c r="AB121" i="416"/>
  <c r="AB244" i="423" l="1"/>
  <c r="AB332" i="421"/>
  <c r="AB342" i="417"/>
  <c r="AB336" i="43"/>
  <c r="AC121" i="416"/>
  <c r="AC332" i="421" l="1"/>
  <c r="AH332" i="421" s="1"/>
  <c r="AI332" i="421"/>
  <c r="AC244" i="423"/>
  <c r="AH244" i="423" s="1"/>
  <c r="AI244" i="423"/>
  <c r="AC336" i="43"/>
  <c r="AI336" i="43"/>
  <c r="AC342" i="417"/>
  <c r="AH342" i="417" s="1"/>
  <c r="AI342" i="417"/>
  <c r="AH336" i="43" l="1"/>
  <c r="AB155" i="416"/>
  <c r="AB328" i="423" l="1"/>
  <c r="AB326" i="421"/>
  <c r="AB211" i="417"/>
  <c r="AB330" i="43"/>
  <c r="AC155" i="416"/>
  <c r="AC326" i="421" l="1"/>
  <c r="AG326" i="421" s="1"/>
  <c r="AI326" i="421"/>
  <c r="AC328" i="423"/>
  <c r="AG328" i="423" s="1"/>
  <c r="AI328" i="423"/>
  <c r="AC330" i="43"/>
  <c r="AJ330" i="43" s="1"/>
  <c r="AI330" i="43"/>
  <c r="AC211" i="417"/>
  <c r="AG211" i="417" s="1"/>
  <c r="AH211" i="417"/>
  <c r="AI211" i="417"/>
  <c r="AG330" i="43" l="1"/>
  <c r="AK330" i="43" s="1"/>
  <c r="AQ330" i="43" s="1"/>
  <c r="AR330" i="43" s="1"/>
  <c r="AH330" i="43"/>
  <c r="AH326" i="421"/>
  <c r="AH328" i="423"/>
  <c r="AK328" i="423"/>
  <c r="AK326" i="421"/>
  <c r="AQ326" i="421" s="1"/>
  <c r="AK211" i="417"/>
  <c r="AQ328" i="423" l="1"/>
  <c r="AB277" i="416"/>
  <c r="AB313" i="416"/>
  <c r="AB311" i="416"/>
  <c r="AB312" i="416"/>
  <c r="AB244" i="416"/>
  <c r="AB251" i="416"/>
  <c r="AB273" i="416"/>
  <c r="AB199" i="416"/>
  <c r="AB196" i="423" l="1"/>
  <c r="AB196" i="421"/>
  <c r="AB242" i="423"/>
  <c r="AB242" i="421"/>
  <c r="AB277" i="423"/>
  <c r="AB274" i="421"/>
  <c r="AB276" i="423"/>
  <c r="AB273" i="421"/>
  <c r="AB145" i="423"/>
  <c r="AB146" i="421"/>
  <c r="AB278" i="423"/>
  <c r="AB275" i="421"/>
  <c r="AB213" i="423"/>
  <c r="AB213" i="421"/>
  <c r="AB216" i="423"/>
  <c r="AB216" i="421"/>
  <c r="AB317" i="417"/>
  <c r="AB278" i="43"/>
  <c r="AC312" i="416"/>
  <c r="AB279" i="417"/>
  <c r="AB200" i="43"/>
  <c r="AC251" i="416"/>
  <c r="AB316" i="417"/>
  <c r="AC311" i="416"/>
  <c r="AB277" i="43"/>
  <c r="AB278" i="417"/>
  <c r="AB246" i="43"/>
  <c r="AC244" i="416"/>
  <c r="AB104" i="417"/>
  <c r="AB150" i="43"/>
  <c r="AC199" i="416"/>
  <c r="AB318" i="417"/>
  <c r="AB279" i="43"/>
  <c r="AC313" i="416"/>
  <c r="AB296" i="417"/>
  <c r="AB217" i="43"/>
  <c r="AC273" i="416"/>
  <c r="AB299" i="417"/>
  <c r="AC277" i="416"/>
  <c r="AB220" i="43"/>
  <c r="AC146" i="421" l="1"/>
  <c r="AG146" i="421" s="1"/>
  <c r="AI146" i="421"/>
  <c r="AC277" i="423"/>
  <c r="AG277" i="423" s="1"/>
  <c r="AI277" i="423"/>
  <c r="AC275" i="421"/>
  <c r="AG275" i="421" s="1"/>
  <c r="AI275" i="421"/>
  <c r="AC276" i="423"/>
  <c r="AG276" i="423" s="1"/>
  <c r="AI276" i="423"/>
  <c r="AC213" i="421"/>
  <c r="AG213" i="421" s="1"/>
  <c r="AI213" i="421"/>
  <c r="AC145" i="423"/>
  <c r="AH145" i="423" s="1"/>
  <c r="AI145" i="423"/>
  <c r="AC196" i="421"/>
  <c r="AG196" i="421" s="1"/>
  <c r="AI196" i="421"/>
  <c r="AC216" i="421"/>
  <c r="AG216" i="421" s="1"/>
  <c r="AI216" i="421"/>
  <c r="AC278" i="423"/>
  <c r="AG278" i="423" s="1"/>
  <c r="AI278" i="423"/>
  <c r="AC242" i="421"/>
  <c r="AG242" i="421" s="1"/>
  <c r="AI242" i="421"/>
  <c r="AC213" i="423"/>
  <c r="AG213" i="423" s="1"/>
  <c r="AI213" i="423"/>
  <c r="AC274" i="421"/>
  <c r="AG274" i="421" s="1"/>
  <c r="AI274" i="421"/>
  <c r="AC196" i="423"/>
  <c r="AG196" i="423" s="1"/>
  <c r="AI196" i="423"/>
  <c r="AC216" i="423"/>
  <c r="AG216" i="423" s="1"/>
  <c r="AI216" i="423"/>
  <c r="AC273" i="421"/>
  <c r="AG273" i="421" s="1"/>
  <c r="AI273" i="421"/>
  <c r="AC242" i="423"/>
  <c r="AG242" i="423" s="1"/>
  <c r="AI242" i="423"/>
  <c r="AC316" i="417"/>
  <c r="AG316" i="417" s="1"/>
  <c r="AI316" i="417"/>
  <c r="AC317" i="417"/>
  <c r="AG317" i="417" s="1"/>
  <c r="AI317" i="417"/>
  <c r="AC220" i="43"/>
  <c r="AI220" i="43"/>
  <c r="AC279" i="43"/>
  <c r="AJ279" i="43" s="1"/>
  <c r="AI279" i="43"/>
  <c r="AC246" i="43"/>
  <c r="AJ246" i="43" s="1"/>
  <c r="AI246" i="43"/>
  <c r="AC200" i="43"/>
  <c r="AJ200" i="43" s="1"/>
  <c r="AI200" i="43"/>
  <c r="AC296" i="417"/>
  <c r="AG296" i="417" s="1"/>
  <c r="AI296" i="417"/>
  <c r="AC299" i="417"/>
  <c r="AG299" i="417" s="1"/>
  <c r="AI299" i="417"/>
  <c r="AC278" i="417"/>
  <c r="AG278" i="417" s="1"/>
  <c r="AI278" i="417"/>
  <c r="AC279" i="417"/>
  <c r="AG279" i="417" s="1"/>
  <c r="AI279" i="417"/>
  <c r="AC104" i="417"/>
  <c r="AH104" i="417" s="1"/>
  <c r="AI104" i="417"/>
  <c r="AC318" i="417"/>
  <c r="AG318" i="417" s="1"/>
  <c r="AI318" i="417"/>
  <c r="AC277" i="43"/>
  <c r="AJ277" i="43" s="1"/>
  <c r="AI277" i="43"/>
  <c r="AC217" i="43"/>
  <c r="AJ217" i="43" s="1"/>
  <c r="AI217" i="43"/>
  <c r="AC150" i="43"/>
  <c r="AJ150" i="43" s="1"/>
  <c r="AI150" i="43"/>
  <c r="AC278" i="43"/>
  <c r="AJ278" i="43" s="1"/>
  <c r="AI278" i="43"/>
  <c r="AK278" i="423" l="1"/>
  <c r="AG246" i="43"/>
  <c r="AK246" i="43" s="1"/>
  <c r="AQ246" i="43" s="1"/>
  <c r="AR246" i="43" s="1"/>
  <c r="AG278" i="43"/>
  <c r="AK278" i="43" s="1"/>
  <c r="AQ278" i="43" s="1"/>
  <c r="AR278" i="43" s="1"/>
  <c r="AG277" i="43"/>
  <c r="AK277" i="43" s="1"/>
  <c r="AQ277" i="43" s="1"/>
  <c r="AR277" i="43" s="1"/>
  <c r="AG279" i="43"/>
  <c r="AK279" i="43" s="1"/>
  <c r="AQ279" i="43" s="1"/>
  <c r="AR279" i="43" s="1"/>
  <c r="AG217" i="43"/>
  <c r="AK217" i="43" s="1"/>
  <c r="AQ217" i="43" s="1"/>
  <c r="AR217" i="43" s="1"/>
  <c r="AH150" i="43"/>
  <c r="AG200" i="43"/>
  <c r="AK200" i="43" s="1"/>
  <c r="AQ200" i="43" s="1"/>
  <c r="AR200" i="43" s="1"/>
  <c r="AG220" i="43"/>
  <c r="AK220" i="43" s="1"/>
  <c r="AQ220" i="43" s="1"/>
  <c r="AR220" i="43" s="1"/>
  <c r="AJ220" i="43"/>
  <c r="AH278" i="423"/>
  <c r="AK196" i="423"/>
  <c r="AH318" i="417"/>
  <c r="AH146" i="421"/>
  <c r="AH317" i="417"/>
  <c r="AK273" i="421"/>
  <c r="AQ273" i="421" s="1"/>
  <c r="AH213" i="423"/>
  <c r="AK216" i="421"/>
  <c r="AQ216" i="421" s="1"/>
  <c r="AK275" i="421"/>
  <c r="AQ275" i="421" s="1"/>
  <c r="AK279" i="417"/>
  <c r="AH216" i="423"/>
  <c r="AH242" i="421"/>
  <c r="AK276" i="423"/>
  <c r="AK242" i="421"/>
  <c r="AQ242" i="421" s="1"/>
  <c r="AK213" i="421"/>
  <c r="AQ213" i="421" s="1"/>
  <c r="AG104" i="417"/>
  <c r="AK104" i="417" s="1"/>
  <c r="AH196" i="423"/>
  <c r="AK213" i="423"/>
  <c r="AK277" i="423"/>
  <c r="AH196" i="421"/>
  <c r="AK274" i="421"/>
  <c r="AQ274" i="421" s="1"/>
  <c r="AK196" i="421"/>
  <c r="AQ196" i="421" s="1"/>
  <c r="AH277" i="423"/>
  <c r="AK146" i="421"/>
  <c r="AQ146" i="421" s="1"/>
  <c r="AK296" i="417"/>
  <c r="AK242" i="423"/>
  <c r="AH273" i="421"/>
  <c r="AK216" i="423"/>
  <c r="AH216" i="421"/>
  <c r="AG145" i="423"/>
  <c r="AK145" i="423" s="1"/>
  <c r="AH213" i="421"/>
  <c r="AH276" i="423"/>
  <c r="AK316" i="417"/>
  <c r="AH242" i="423"/>
  <c r="AH274" i="421"/>
  <c r="AH275" i="421"/>
  <c r="AK299" i="417"/>
  <c r="AH278" i="417"/>
  <c r="AH296" i="417"/>
  <c r="AG150" i="43"/>
  <c r="AK150" i="43" s="1"/>
  <c r="AQ150" i="43" s="1"/>
  <c r="AR150" i="43" s="1"/>
  <c r="AH279" i="43"/>
  <c r="AH279" i="417"/>
  <c r="AH299" i="417"/>
  <c r="AH200" i="43"/>
  <c r="AH217" i="43"/>
  <c r="AH246" i="43"/>
  <c r="AH220" i="43"/>
  <c r="AH316" i="417"/>
  <c r="AH277" i="43"/>
  <c r="AK317" i="417"/>
  <c r="AH278" i="43"/>
  <c r="AK318" i="417"/>
  <c r="AK278" i="417"/>
  <c r="AQ278" i="423" l="1"/>
  <c r="AQ242" i="423"/>
  <c r="AQ196" i="423"/>
  <c r="AQ213" i="423"/>
  <c r="AQ276" i="423"/>
  <c r="AQ216" i="423"/>
  <c r="AQ277" i="423"/>
  <c r="AQ145" i="423"/>
  <c r="AB78" i="416"/>
  <c r="AB115" i="423" l="1"/>
  <c r="AB116" i="421"/>
  <c r="AB167" i="417"/>
  <c r="AC78" i="416"/>
  <c r="AB120" i="43"/>
  <c r="AC116" i="421" l="1"/>
  <c r="AG116" i="421" s="1"/>
  <c r="AH116" i="421"/>
  <c r="AI116" i="421"/>
  <c r="AC115" i="423"/>
  <c r="AG115" i="423" s="1"/>
  <c r="AI115" i="423"/>
  <c r="AC120" i="43"/>
  <c r="AI120" i="43"/>
  <c r="AC167" i="417"/>
  <c r="AG167" i="417" s="1"/>
  <c r="AI167" i="417"/>
  <c r="AG120" i="43" l="1"/>
  <c r="AK120" i="43" s="1"/>
  <c r="AQ120" i="43" s="1"/>
  <c r="AR120" i="43" s="1"/>
  <c r="AJ120" i="43"/>
  <c r="AH115" i="423"/>
  <c r="AH167" i="417"/>
  <c r="AK115" i="423"/>
  <c r="AK116" i="421"/>
  <c r="AQ116" i="421" s="1"/>
  <c r="AH120" i="43"/>
  <c r="AK167" i="417"/>
  <c r="AQ115" i="423" l="1"/>
  <c r="AB310" i="416"/>
  <c r="AB9" i="416"/>
  <c r="AB10" i="416"/>
  <c r="AB11" i="416"/>
  <c r="AB12" i="416"/>
  <c r="AB7" i="423" l="1"/>
  <c r="AB8" i="421"/>
  <c r="AB6" i="423"/>
  <c r="AB7" i="421"/>
  <c r="AB5" i="423"/>
  <c r="AB6" i="421"/>
  <c r="AB4" i="423"/>
  <c r="AB5" i="421"/>
  <c r="AB283" i="423"/>
  <c r="AB281" i="421"/>
  <c r="AB12" i="417"/>
  <c r="AC10" i="416"/>
  <c r="AB10" i="43"/>
  <c r="AB17" i="419"/>
  <c r="AB334" i="417"/>
  <c r="AB285" i="43"/>
  <c r="AC310" i="416"/>
  <c r="AB14" i="417"/>
  <c r="AC12" i="416"/>
  <c r="AB12" i="43"/>
  <c r="AB11" i="417"/>
  <c r="AB9" i="43"/>
  <c r="AC9" i="416"/>
  <c r="AB13" i="417"/>
  <c r="AB11" i="43"/>
  <c r="AC11" i="416"/>
  <c r="AB202" i="416"/>
  <c r="AB227" i="416"/>
  <c r="AB228" i="416"/>
  <c r="AB226" i="416"/>
  <c r="AB318" i="416"/>
  <c r="AB303" i="416"/>
  <c r="AB294" i="416"/>
  <c r="AB151" i="416"/>
  <c r="AB295" i="416"/>
  <c r="AB289" i="416"/>
  <c r="AB150" i="416"/>
  <c r="AB135" i="416"/>
  <c r="AB292" i="416"/>
  <c r="AB231" i="416"/>
  <c r="AB286" i="416"/>
  <c r="AB284" i="416"/>
  <c r="AB280" i="416"/>
  <c r="AB322" i="416"/>
  <c r="AB220" i="416"/>
  <c r="AB236" i="416"/>
  <c r="AB234" i="416"/>
  <c r="AB230" i="416"/>
  <c r="AB222" i="416"/>
  <c r="AB8" i="431" s="1"/>
  <c r="AB22" i="416"/>
  <c r="AB243" i="416"/>
  <c r="AB24" i="416"/>
  <c r="AB276" i="416"/>
  <c r="AB160" i="416"/>
  <c r="AB9" i="431" s="1"/>
  <c r="AI9" i="431" l="1"/>
  <c r="AK9" i="431" s="1"/>
  <c r="AH9" i="431"/>
  <c r="AC8" i="431"/>
  <c r="AG8" i="431" s="1"/>
  <c r="AI8" i="431"/>
  <c r="AK8" i="431" s="1"/>
  <c r="AH8" i="431"/>
  <c r="AB311" i="423"/>
  <c r="AB309" i="421"/>
  <c r="AB316" i="423"/>
  <c r="AB314" i="421"/>
  <c r="AB170" i="423"/>
  <c r="AB171" i="421"/>
  <c r="AC281" i="421"/>
  <c r="AG281" i="421" s="1"/>
  <c r="AI281" i="421"/>
  <c r="AC5" i="423"/>
  <c r="AH5" i="423" s="1"/>
  <c r="AI5" i="423"/>
  <c r="AB241" i="423"/>
  <c r="AB241" i="421"/>
  <c r="AB133" i="423"/>
  <c r="AB134" i="421"/>
  <c r="AB259" i="423"/>
  <c r="AB256" i="421"/>
  <c r="AB269" i="423"/>
  <c r="AB267" i="421"/>
  <c r="AC4" i="423"/>
  <c r="AH4" i="423" s="1"/>
  <c r="AI4" i="423"/>
  <c r="AB217" i="423"/>
  <c r="AB217" i="421"/>
  <c r="AB85" i="423"/>
  <c r="AB86" i="421"/>
  <c r="AB219" i="423"/>
  <c r="AB219" i="421"/>
  <c r="AB302" i="423"/>
  <c r="AB300" i="421"/>
  <c r="AB324" i="423"/>
  <c r="AB322" i="421"/>
  <c r="AB131" i="423"/>
  <c r="AB132" i="421"/>
  <c r="AC283" i="423"/>
  <c r="AG283" i="423" s="1"/>
  <c r="AI283" i="423"/>
  <c r="AC8" i="421"/>
  <c r="AH8" i="421" s="1"/>
  <c r="AI8" i="421"/>
  <c r="AB230" i="423"/>
  <c r="AB230" i="421"/>
  <c r="AB305" i="423"/>
  <c r="AB303" i="421"/>
  <c r="AB313" i="423"/>
  <c r="AB311" i="421"/>
  <c r="AB226" i="423"/>
  <c r="AB226" i="421"/>
  <c r="AC7" i="421"/>
  <c r="AH7" i="421" s="1"/>
  <c r="AI7" i="421"/>
  <c r="AB215" i="423"/>
  <c r="AB215" i="421"/>
  <c r="AB234" i="423"/>
  <c r="AB234" i="421"/>
  <c r="AB307" i="423"/>
  <c r="AB305" i="421"/>
  <c r="AB317" i="423"/>
  <c r="AB315" i="421"/>
  <c r="AB228" i="423"/>
  <c r="AB228" i="421"/>
  <c r="AC6" i="421"/>
  <c r="AG6" i="421" s="1"/>
  <c r="AI6" i="421"/>
  <c r="AC7" i="423"/>
  <c r="AG7" i="423" s="1"/>
  <c r="AI7" i="423"/>
  <c r="AB285" i="423"/>
  <c r="AB283" i="421"/>
  <c r="AB87" i="423"/>
  <c r="AB88" i="421"/>
  <c r="AB236" i="423"/>
  <c r="AB236" i="421"/>
  <c r="AB231" i="423"/>
  <c r="AB231" i="421"/>
  <c r="AB325" i="423"/>
  <c r="AB323" i="421"/>
  <c r="AB227" i="423"/>
  <c r="AB227" i="421"/>
  <c r="AC5" i="421"/>
  <c r="AG5" i="421" s="1"/>
  <c r="AI5" i="421"/>
  <c r="AC6" i="423"/>
  <c r="AH6" i="423" s="1"/>
  <c r="AI6" i="423"/>
  <c r="AB108" i="417"/>
  <c r="AB221" i="43"/>
  <c r="AC220" i="416"/>
  <c r="AB310" i="417"/>
  <c r="AB318" i="43"/>
  <c r="AC294" i="416"/>
  <c r="AB320" i="417"/>
  <c r="AB138" i="43"/>
  <c r="AC318" i="416"/>
  <c r="AB244" i="417"/>
  <c r="AB175" i="43"/>
  <c r="AC202" i="416"/>
  <c r="AB266" i="417"/>
  <c r="AC230" i="416"/>
  <c r="AB234" i="43"/>
  <c r="AB24" i="417"/>
  <c r="AC24" i="416"/>
  <c r="AB92" i="43"/>
  <c r="AB277" i="417"/>
  <c r="AB245" i="43"/>
  <c r="AC243" i="416"/>
  <c r="AB22" i="417"/>
  <c r="AB90" i="43"/>
  <c r="AC22" i="416"/>
  <c r="AB140" i="417"/>
  <c r="AC322" i="416"/>
  <c r="AB137" i="43"/>
  <c r="AB307" i="417"/>
  <c r="AB315" i="43"/>
  <c r="AC289" i="416"/>
  <c r="AC14" i="417"/>
  <c r="AG14" i="417" s="1"/>
  <c r="AI14" i="417"/>
  <c r="AB301" i="417"/>
  <c r="AB304" i="43"/>
  <c r="AC280" i="416"/>
  <c r="AB311" i="417"/>
  <c r="AB319" i="43"/>
  <c r="AC295" i="416"/>
  <c r="AB208" i="417"/>
  <c r="AB327" i="43"/>
  <c r="AC151" i="416"/>
  <c r="AB103" i="416"/>
  <c r="AC10" i="43"/>
  <c r="AI10" i="43"/>
  <c r="AB270" i="417"/>
  <c r="AC234" i="416"/>
  <c r="AB238" i="43"/>
  <c r="AB272" i="417"/>
  <c r="AC236" i="416"/>
  <c r="AB240" i="43"/>
  <c r="AB267" i="417"/>
  <c r="AB235" i="43"/>
  <c r="AC231" i="416"/>
  <c r="AB195" i="417"/>
  <c r="AC135" i="416"/>
  <c r="AB260" i="43"/>
  <c r="AB262" i="417"/>
  <c r="AB230" i="43"/>
  <c r="AC226" i="416"/>
  <c r="AC11" i="43"/>
  <c r="AI11" i="43"/>
  <c r="AC9" i="43"/>
  <c r="AI9" i="43"/>
  <c r="AC285" i="43"/>
  <c r="AI285" i="43"/>
  <c r="AB298" i="417"/>
  <c r="AB219" i="43"/>
  <c r="AC276" i="416"/>
  <c r="AB304" i="417"/>
  <c r="AC284" i="416"/>
  <c r="AB307" i="43"/>
  <c r="AB207" i="417"/>
  <c r="AB326" i="43"/>
  <c r="AC150" i="416"/>
  <c r="AB264" i="417"/>
  <c r="AC228" i="416"/>
  <c r="AB232" i="43"/>
  <c r="AC13" i="417"/>
  <c r="AH13" i="417" s="1"/>
  <c r="AG13" i="417"/>
  <c r="AI13" i="417"/>
  <c r="AC11" i="417"/>
  <c r="AG11" i="417" s="1"/>
  <c r="AK11" i="417" s="1"/>
  <c r="AI11" i="417"/>
  <c r="AC334" i="417"/>
  <c r="AG334" i="417" s="1"/>
  <c r="AK334" i="417" s="1"/>
  <c r="AI334" i="417"/>
  <c r="AC12" i="417"/>
  <c r="AG12" i="417" s="1"/>
  <c r="AI12" i="417"/>
  <c r="AB94" i="417"/>
  <c r="AB287" i="43"/>
  <c r="AC160" i="416"/>
  <c r="AB110" i="417"/>
  <c r="AC222" i="416"/>
  <c r="AB223" i="43"/>
  <c r="AB306" i="417"/>
  <c r="AB309" i="43"/>
  <c r="AC286" i="416"/>
  <c r="AB127" i="417"/>
  <c r="AB313" i="43"/>
  <c r="AC292" i="416"/>
  <c r="AB263" i="417"/>
  <c r="AB231" i="43"/>
  <c r="AC227" i="416"/>
  <c r="AC12" i="43"/>
  <c r="AI12" i="43"/>
  <c r="AC17" i="419"/>
  <c r="AG17" i="419" s="1"/>
  <c r="AI17" i="419"/>
  <c r="AB132" i="417"/>
  <c r="AB271" i="43"/>
  <c r="AC303" i="416"/>
  <c r="AB105" i="416"/>
  <c r="AB37" i="416"/>
  <c r="AB300" i="416"/>
  <c r="AB142" i="416"/>
  <c r="AB153" i="416"/>
  <c r="AB136" i="416"/>
  <c r="AB139" i="416"/>
  <c r="AB132" i="416"/>
  <c r="AB127" i="416"/>
  <c r="AB154" i="416"/>
  <c r="AB146" i="416"/>
  <c r="AB143" i="416"/>
  <c r="AB130" i="416"/>
  <c r="AB149" i="416"/>
  <c r="AB140" i="416"/>
  <c r="AB137" i="416"/>
  <c r="AB148" i="416"/>
  <c r="AB248" i="416"/>
  <c r="AB263" i="416"/>
  <c r="AB267" i="416"/>
  <c r="AB262" i="416"/>
  <c r="AB266" i="416"/>
  <c r="AB270" i="416"/>
  <c r="AB275" i="416"/>
  <c r="AB265" i="416"/>
  <c r="AB269" i="416"/>
  <c r="AB274" i="416"/>
  <c r="AB264" i="416"/>
  <c r="AB268" i="416"/>
  <c r="AB272" i="416"/>
  <c r="AB298" i="416"/>
  <c r="AB174" i="416"/>
  <c r="AB175" i="416"/>
  <c r="AB124" i="416"/>
  <c r="AB81" i="416"/>
  <c r="AB287" i="416"/>
  <c r="AB314" i="416"/>
  <c r="AB157" i="416"/>
  <c r="AB164" i="416"/>
  <c r="AB163" i="416"/>
  <c r="AB162" i="416"/>
  <c r="AB171" i="416"/>
  <c r="AB165" i="416"/>
  <c r="AB159" i="416"/>
  <c r="AB18" i="416"/>
  <c r="AB307" i="416"/>
  <c r="AB306" i="416"/>
  <c r="AB38" i="416"/>
  <c r="AB114" i="416"/>
  <c r="AB250" i="416"/>
  <c r="AB52" i="416"/>
  <c r="AB82" i="416"/>
  <c r="AB254" i="416"/>
  <c r="AB92" i="416"/>
  <c r="AB110" i="416"/>
  <c r="AB62" i="416"/>
  <c r="AB41" i="416"/>
  <c r="AB84" i="416"/>
  <c r="AB116" i="416"/>
  <c r="AB169" i="416"/>
  <c r="AB271" i="416"/>
  <c r="AB237" i="416"/>
  <c r="AB117" i="416"/>
  <c r="AB261" i="416"/>
  <c r="AB168" i="416"/>
  <c r="AB257" i="416"/>
  <c r="AB170" i="416"/>
  <c r="AB113" i="416"/>
  <c r="AB79" i="416"/>
  <c r="AB56" i="416"/>
  <c r="AB85" i="416"/>
  <c r="AB109" i="416"/>
  <c r="AB51" i="416"/>
  <c r="AB55" i="416"/>
  <c r="AB167" i="416"/>
  <c r="AB83" i="416"/>
  <c r="AB94" i="416"/>
  <c r="AB238" i="416"/>
  <c r="AB323" i="416"/>
  <c r="AB259" i="416"/>
  <c r="AB156" i="416"/>
  <c r="AB58" i="416"/>
  <c r="AB111" i="416"/>
  <c r="AB100" i="416"/>
  <c r="AB129" i="416"/>
  <c r="AB239" i="416"/>
  <c r="AB59" i="416"/>
  <c r="AB119" i="416"/>
  <c r="AB112" i="416"/>
  <c r="AB327" i="416"/>
  <c r="AB213" i="416"/>
  <c r="AB201" i="416"/>
  <c r="AB210" i="416"/>
  <c r="AB216" i="416"/>
  <c r="AB208" i="416"/>
  <c r="AB214" i="416"/>
  <c r="AB296" i="416"/>
  <c r="AB297" i="416"/>
  <c r="AB304" i="416"/>
  <c r="AB301" i="416"/>
  <c r="AB200" i="416"/>
  <c r="AB187" i="416"/>
  <c r="AB198" i="416"/>
  <c r="AB189" i="416"/>
  <c r="AB185" i="416"/>
  <c r="AB194" i="416"/>
  <c r="AB182" i="416"/>
  <c r="AB180" i="416"/>
  <c r="AB191" i="416"/>
  <c r="AB183" i="416"/>
  <c r="AB193" i="416"/>
  <c r="AB192" i="416"/>
  <c r="AB179" i="416"/>
  <c r="AB88" i="416"/>
  <c r="AB4" i="431" s="1"/>
  <c r="AB80" i="416"/>
  <c r="AB70" i="416"/>
  <c r="AB75" i="416"/>
  <c r="AB66" i="416"/>
  <c r="AB67" i="416"/>
  <c r="AB69" i="416"/>
  <c r="AB5" i="431" s="1"/>
  <c r="AB74" i="416"/>
  <c r="AB76" i="416"/>
  <c r="AB47" i="416"/>
  <c r="AC47" i="416" s="1"/>
  <c r="AB45" i="416"/>
  <c r="AB42" i="416"/>
  <c r="AB44" i="416"/>
  <c r="AB43" i="416"/>
  <c r="AB46" i="416"/>
  <c r="AB32" i="416"/>
  <c r="AB29" i="416"/>
  <c r="AB31" i="416"/>
  <c r="AB26" i="416"/>
  <c r="AB27" i="416"/>
  <c r="AB20" i="416"/>
  <c r="AB19" i="416"/>
  <c r="AB118" i="416"/>
  <c r="AB126" i="416"/>
  <c r="AB86" i="416"/>
  <c r="AB68" i="416"/>
  <c r="AB291" i="416"/>
  <c r="AB293" i="416"/>
  <c r="AB290" i="416"/>
  <c r="AB134" i="416"/>
  <c r="AB108" i="416"/>
  <c r="AB120" i="416"/>
  <c r="AB324" i="416"/>
  <c r="AB21" i="416"/>
  <c r="AB329" i="416"/>
  <c r="AB125" i="416"/>
  <c r="AB90" i="416"/>
  <c r="AB233" i="416"/>
  <c r="AB283" i="416"/>
  <c r="AB315" i="416"/>
  <c r="AB223" i="416"/>
  <c r="AB206" i="416"/>
  <c r="AB232" i="416"/>
  <c r="AB326" i="416"/>
  <c r="AB217" i="416"/>
  <c r="AB147" i="416"/>
  <c r="AB35" i="416"/>
  <c r="AB34" i="416"/>
  <c r="AB302" i="416"/>
  <c r="AB309" i="416"/>
  <c r="AB260" i="416"/>
  <c r="AB235" i="416"/>
  <c r="AB225" i="416"/>
  <c r="AB207" i="416"/>
  <c r="AB7" i="431" s="1"/>
  <c r="AB188" i="416"/>
  <c r="AB138" i="416"/>
  <c r="AB152" i="416"/>
  <c r="AB131" i="416"/>
  <c r="AB141" i="416"/>
  <c r="AB49" i="416"/>
  <c r="AB40" i="416"/>
  <c r="AB61" i="416"/>
  <c r="AB33" i="416"/>
  <c r="AB218" i="416"/>
  <c r="AB252" i="416"/>
  <c r="AB184" i="416"/>
  <c r="AB101" i="416"/>
  <c r="AB215" i="416"/>
  <c r="AB71" i="416"/>
  <c r="AB308" i="416"/>
  <c r="AB36" i="416"/>
  <c r="AB282" i="416"/>
  <c r="AB331" i="416"/>
  <c r="AB240" i="416"/>
  <c r="AB186" i="416"/>
  <c r="AB177" i="416"/>
  <c r="AB253" i="416"/>
  <c r="AB288" i="416"/>
  <c r="AB195" i="416"/>
  <c r="AB106" i="416"/>
  <c r="AB305" i="416"/>
  <c r="AB320" i="416"/>
  <c r="AB205" i="416"/>
  <c r="AB172" i="416"/>
  <c r="AB87" i="416"/>
  <c r="AB249" i="416"/>
  <c r="AB173" i="416"/>
  <c r="AB209" i="416"/>
  <c r="AB145" i="416"/>
  <c r="AB95" i="416"/>
  <c r="AB190" i="416"/>
  <c r="AB53" i="416"/>
  <c r="AB25" i="416"/>
  <c r="AB96" i="416"/>
  <c r="AB212" i="416"/>
  <c r="AB256" i="416"/>
  <c r="AB166" i="416"/>
  <c r="AB30" i="416"/>
  <c r="AB128" i="416"/>
  <c r="AB211" i="416"/>
  <c r="AB104" i="416"/>
  <c r="AB73" i="416"/>
  <c r="AB123" i="416"/>
  <c r="AB14" i="416"/>
  <c r="AB60" i="416"/>
  <c r="AB255" i="416"/>
  <c r="AB98" i="416"/>
  <c r="AB107" i="416"/>
  <c r="AB247" i="416"/>
  <c r="AB196" i="416"/>
  <c r="AB229" i="416"/>
  <c r="AB102" i="416"/>
  <c r="AB161" i="416"/>
  <c r="AB133" i="416"/>
  <c r="AB285" i="416"/>
  <c r="AB158" i="416"/>
  <c r="AB99" i="416"/>
  <c r="AB93" i="416"/>
  <c r="AB65" i="416"/>
  <c r="AB54" i="416"/>
  <c r="AB204" i="416"/>
  <c r="AB178" i="416"/>
  <c r="AB6" i="431" s="1"/>
  <c r="AB28" i="416"/>
  <c r="AB258" i="416"/>
  <c r="AB57" i="416"/>
  <c r="AB17" i="416"/>
  <c r="AB181" i="416"/>
  <c r="AB321" i="416"/>
  <c r="AB176" i="416"/>
  <c r="AB197" i="416"/>
  <c r="AB15" i="416"/>
  <c r="AB77" i="416"/>
  <c r="AB279" i="416"/>
  <c r="AB224" i="416"/>
  <c r="AB64" i="416"/>
  <c r="AB241" i="416"/>
  <c r="AB242" i="416"/>
  <c r="AB281" i="416"/>
  <c r="AB97" i="416"/>
  <c r="AC6" i="431" l="1"/>
  <c r="AG6" i="431" s="1"/>
  <c r="AI6" i="431"/>
  <c r="AK6" i="431" s="1"/>
  <c r="AH6" i="431"/>
  <c r="AC5" i="431"/>
  <c r="AG5" i="431" s="1"/>
  <c r="AI5" i="431"/>
  <c r="AH5" i="431"/>
  <c r="AC4" i="431"/>
  <c r="AH4" i="431" s="1"/>
  <c r="AI4" i="431"/>
  <c r="AC7" i="431"/>
  <c r="AG7" i="431" s="1"/>
  <c r="AI7" i="431"/>
  <c r="AH287" i="43"/>
  <c r="AI287" i="43"/>
  <c r="AH9" i="43"/>
  <c r="AJ9" i="43"/>
  <c r="AG10" i="43"/>
  <c r="AK10" i="43" s="1"/>
  <c r="AQ10" i="43" s="1"/>
  <c r="AR10" i="43" s="1"/>
  <c r="AJ10" i="43"/>
  <c r="AG12" i="43"/>
  <c r="AK12" i="43" s="1"/>
  <c r="AQ12" i="43" s="1"/>
  <c r="AR12" i="43" s="1"/>
  <c r="AJ12" i="43"/>
  <c r="AG11" i="43"/>
  <c r="AJ11" i="43"/>
  <c r="AG285" i="43"/>
  <c r="AK285" i="43" s="1"/>
  <c r="AQ285" i="43" s="1"/>
  <c r="AR285" i="43" s="1"/>
  <c r="AJ285" i="43"/>
  <c r="AG4" i="423"/>
  <c r="AH6" i="421"/>
  <c r="AH7" i="423"/>
  <c r="AG6" i="423"/>
  <c r="AK5" i="421"/>
  <c r="AQ5" i="421" s="1"/>
  <c r="AK7" i="423"/>
  <c r="AQ7" i="423" s="1"/>
  <c r="AG7" i="421"/>
  <c r="AK7" i="421" s="1"/>
  <c r="AQ7" i="421" s="1"/>
  <c r="AG5" i="423"/>
  <c r="AK5" i="423" s="1"/>
  <c r="AQ5" i="423" s="1"/>
  <c r="AK283" i="423"/>
  <c r="AH283" i="423"/>
  <c r="AB148" i="423"/>
  <c r="AB149" i="421"/>
  <c r="AB34" i="423"/>
  <c r="AB35" i="421"/>
  <c r="AB306" i="423"/>
  <c r="AB304" i="421"/>
  <c r="AB245" i="423"/>
  <c r="AB243" i="421"/>
  <c r="AB296" i="423"/>
  <c r="AB293" i="421"/>
  <c r="AB159" i="423"/>
  <c r="AB160" i="421"/>
  <c r="AB23" i="423"/>
  <c r="AB24" i="421"/>
  <c r="AB163" i="423"/>
  <c r="AB164" i="421"/>
  <c r="AB126" i="423"/>
  <c r="AB127" i="421"/>
  <c r="AB38" i="423"/>
  <c r="AB39" i="421"/>
  <c r="AB62" i="423"/>
  <c r="AB63" i="421"/>
  <c r="AB157" i="423"/>
  <c r="AB158" i="421"/>
  <c r="AB273" i="423"/>
  <c r="AB270" i="421"/>
  <c r="AB232" i="423"/>
  <c r="AB232" i="421"/>
  <c r="AB27" i="423"/>
  <c r="AB28" i="421"/>
  <c r="AB49" i="423"/>
  <c r="AB49" i="421"/>
  <c r="AB22" i="423"/>
  <c r="AB23" i="421"/>
  <c r="AB89" i="423"/>
  <c r="AB90" i="421"/>
  <c r="AB66" i="423"/>
  <c r="AB67" i="421"/>
  <c r="AB105" i="423"/>
  <c r="AB106" i="421"/>
  <c r="AB25" i="423"/>
  <c r="AB26" i="421"/>
  <c r="AB149" i="423"/>
  <c r="AB150" i="421"/>
  <c r="AB156" i="423"/>
  <c r="AB157" i="421"/>
  <c r="AB181" i="423"/>
  <c r="AB182" i="421"/>
  <c r="AB124" i="423"/>
  <c r="AB125" i="421"/>
  <c r="AB37" i="423"/>
  <c r="AB38" i="421"/>
  <c r="AB237" i="423"/>
  <c r="AB237" i="421"/>
  <c r="AB50" i="423"/>
  <c r="AB50" i="421"/>
  <c r="AB200" i="423"/>
  <c r="AB200" i="421"/>
  <c r="AB298" i="423"/>
  <c r="AB295" i="421"/>
  <c r="AB29" i="423"/>
  <c r="AB30" i="421"/>
  <c r="AB60" i="423"/>
  <c r="AB61" i="421"/>
  <c r="AB299" i="423"/>
  <c r="AB296" i="421"/>
  <c r="AB309" i="423"/>
  <c r="AB307" i="421"/>
  <c r="AB194" i="423"/>
  <c r="AB194" i="421"/>
  <c r="AB195" i="423"/>
  <c r="AB195" i="421"/>
  <c r="AB187" i="423"/>
  <c r="AB187" i="421"/>
  <c r="AB265" i="423"/>
  <c r="AB262" i="421"/>
  <c r="AB260" i="423"/>
  <c r="AB257" i="421"/>
  <c r="AB39" i="423"/>
  <c r="AB40" i="421"/>
  <c r="AH5" i="421"/>
  <c r="AC231" i="421"/>
  <c r="AG231" i="421" s="1"/>
  <c r="AI231" i="421"/>
  <c r="AC87" i="423"/>
  <c r="AG87" i="423" s="1"/>
  <c r="AI87" i="423"/>
  <c r="AC228" i="421"/>
  <c r="AG228" i="421" s="1"/>
  <c r="AI228" i="421"/>
  <c r="AC307" i="423"/>
  <c r="AG307" i="423" s="1"/>
  <c r="AI307" i="423"/>
  <c r="AC226" i="423"/>
  <c r="AG226" i="423" s="1"/>
  <c r="AI226" i="423"/>
  <c r="AG8" i="421"/>
  <c r="AK8" i="421" s="1"/>
  <c r="AQ8" i="421" s="1"/>
  <c r="AC219" i="421"/>
  <c r="AG219" i="421" s="1"/>
  <c r="AI219" i="421"/>
  <c r="AC217" i="423"/>
  <c r="AG217" i="423" s="1"/>
  <c r="AI217" i="423"/>
  <c r="AC267" i="421"/>
  <c r="AG267" i="421" s="1"/>
  <c r="AI267" i="421"/>
  <c r="AH281" i="421"/>
  <c r="AC170" i="423"/>
  <c r="AG170" i="423" s="1"/>
  <c r="AI170" i="423"/>
  <c r="AB132" i="423"/>
  <c r="AB133" i="421"/>
  <c r="AB150" i="423"/>
  <c r="AB151" i="421"/>
  <c r="AB186" i="423"/>
  <c r="AB186" i="421"/>
  <c r="AB114" i="423"/>
  <c r="AB115" i="421"/>
  <c r="AB11" i="423"/>
  <c r="AB13" i="421"/>
  <c r="AB77" i="423"/>
  <c r="AB78" i="421"/>
  <c r="AB257" i="423"/>
  <c r="AB254" i="421"/>
  <c r="AB48" i="423"/>
  <c r="AB48" i="421"/>
  <c r="AB109" i="423"/>
  <c r="AB111" i="421"/>
  <c r="AB191" i="423"/>
  <c r="AB191" i="421"/>
  <c r="AB32" i="423"/>
  <c r="AB33" i="421"/>
  <c r="AB138" i="423"/>
  <c r="AB139" i="421"/>
  <c r="AB310" i="423"/>
  <c r="AB308" i="421"/>
  <c r="AB303" i="423"/>
  <c r="AB301" i="421"/>
  <c r="AB153" i="423"/>
  <c r="AB154" i="421"/>
  <c r="AB70" i="423"/>
  <c r="AB72" i="421"/>
  <c r="AB175" i="423"/>
  <c r="AB176" i="421"/>
  <c r="AB97" i="423"/>
  <c r="AB98" i="421"/>
  <c r="AB174" i="423"/>
  <c r="AB175" i="421"/>
  <c r="AB249" i="423"/>
  <c r="AB246" i="421"/>
  <c r="AB258" i="423"/>
  <c r="AB255" i="421"/>
  <c r="AB250" i="423"/>
  <c r="AB247" i="421"/>
  <c r="AB94" i="423"/>
  <c r="AB95" i="421"/>
  <c r="AB64" i="423"/>
  <c r="AB65" i="421"/>
  <c r="AB103" i="423"/>
  <c r="AB104" i="421"/>
  <c r="AB142" i="423"/>
  <c r="AB143" i="421"/>
  <c r="AB151" i="423"/>
  <c r="AB152" i="421"/>
  <c r="AB166" i="423"/>
  <c r="AB167" i="421"/>
  <c r="AB176" i="423"/>
  <c r="AB177" i="421"/>
  <c r="AB43" i="423"/>
  <c r="AB44" i="421"/>
  <c r="AB42" i="423"/>
  <c r="AB43" i="421"/>
  <c r="AB31" i="423"/>
  <c r="AB32" i="421"/>
  <c r="AB21" i="423"/>
  <c r="AB22" i="421"/>
  <c r="AB286" i="423"/>
  <c r="AB284" i="421"/>
  <c r="AB54" i="423"/>
  <c r="AB54" i="421"/>
  <c r="AB198" i="423"/>
  <c r="AB198" i="421"/>
  <c r="AB281" i="423"/>
  <c r="AB279" i="421"/>
  <c r="AB292" i="423"/>
  <c r="AB289" i="421"/>
  <c r="AB18" i="423"/>
  <c r="AB19" i="421"/>
  <c r="AB193" i="423"/>
  <c r="AB193" i="421"/>
  <c r="AB211" i="423"/>
  <c r="AB211" i="421"/>
  <c r="AB322" i="423"/>
  <c r="AB320" i="421"/>
  <c r="AB320" i="423"/>
  <c r="AB318" i="421"/>
  <c r="AB327" i="423"/>
  <c r="AB325" i="421"/>
  <c r="AC323" i="421"/>
  <c r="AG323" i="421" s="1"/>
  <c r="AI323" i="421"/>
  <c r="AC236" i="423"/>
  <c r="AG236" i="423" s="1"/>
  <c r="AI236" i="423"/>
  <c r="AC317" i="423"/>
  <c r="AG317" i="423" s="1"/>
  <c r="AI317" i="423"/>
  <c r="AC230" i="421"/>
  <c r="AG230" i="421" s="1"/>
  <c r="AI230" i="421"/>
  <c r="AC300" i="421"/>
  <c r="AG300" i="421" s="1"/>
  <c r="AI300" i="421"/>
  <c r="AC85" i="423"/>
  <c r="AG85" i="423" s="1"/>
  <c r="AI85" i="423"/>
  <c r="AC259" i="423"/>
  <c r="AG259" i="423" s="1"/>
  <c r="AI259" i="423"/>
  <c r="AB239" i="423"/>
  <c r="AB239" i="421"/>
  <c r="AB301" i="423"/>
  <c r="AB299" i="421"/>
  <c r="AB172" i="423"/>
  <c r="AB173" i="421"/>
  <c r="AB308" i="423"/>
  <c r="AB306" i="421"/>
  <c r="AB240" i="423"/>
  <c r="AB240" i="421"/>
  <c r="AB10" i="423"/>
  <c r="AB12" i="421"/>
  <c r="AB80" i="423"/>
  <c r="AB81" i="421"/>
  <c r="AB112" i="423"/>
  <c r="AB108" i="421"/>
  <c r="AB291" i="423"/>
  <c r="AB288" i="421"/>
  <c r="AB35" i="423"/>
  <c r="AB36" i="421"/>
  <c r="AB40" i="423"/>
  <c r="AB41" i="421"/>
  <c r="AB180" i="423"/>
  <c r="AB181" i="421"/>
  <c r="AB319" i="423"/>
  <c r="AB317" i="421"/>
  <c r="AB173" i="423"/>
  <c r="AB174" i="421"/>
  <c r="AB190" i="423"/>
  <c r="AB190" i="421"/>
  <c r="AB99" i="423"/>
  <c r="AB100" i="421"/>
  <c r="AB197" i="423"/>
  <c r="AB197" i="421"/>
  <c r="AB263" i="423"/>
  <c r="AB260" i="421"/>
  <c r="AB225" i="423"/>
  <c r="AB225" i="421"/>
  <c r="AB98" i="423"/>
  <c r="AB99" i="421"/>
  <c r="AB223" i="423"/>
  <c r="AB223" i="421"/>
  <c r="AB136" i="423"/>
  <c r="AB137" i="421"/>
  <c r="AB314" i="423"/>
  <c r="AB312" i="421"/>
  <c r="AB58" i="423"/>
  <c r="AB58" i="421"/>
  <c r="AB92" i="423"/>
  <c r="AB93" i="421"/>
  <c r="AB67" i="423"/>
  <c r="AB68" i="421"/>
  <c r="AB102" i="423"/>
  <c r="AB103" i="421"/>
  <c r="AB161" i="423"/>
  <c r="AB162" i="421"/>
  <c r="AB143" i="423"/>
  <c r="AB144" i="421"/>
  <c r="AB272" i="423"/>
  <c r="AB269" i="421"/>
  <c r="AB168" i="423"/>
  <c r="AB169" i="421"/>
  <c r="AB56" i="423"/>
  <c r="AB56" i="421"/>
  <c r="AB81" i="423"/>
  <c r="AB82" i="421"/>
  <c r="AB24" i="423"/>
  <c r="AB25" i="421"/>
  <c r="AB79" i="423"/>
  <c r="AB80" i="421"/>
  <c r="AB204" i="423"/>
  <c r="AB204" i="421"/>
  <c r="AB20" i="423"/>
  <c r="AB21" i="421"/>
  <c r="AB19" i="423"/>
  <c r="AB20" i="421"/>
  <c r="AB282" i="423"/>
  <c r="AB280" i="421"/>
  <c r="AB293" i="423"/>
  <c r="AB290" i="421"/>
  <c r="AB248" i="423"/>
  <c r="AB263" i="421"/>
  <c r="AB206" i="423"/>
  <c r="AB206" i="421"/>
  <c r="AB208" i="423"/>
  <c r="AB208" i="421"/>
  <c r="AB261" i="423"/>
  <c r="AB258" i="421"/>
  <c r="AB329" i="423"/>
  <c r="AB327" i="421"/>
  <c r="AB264" i="423"/>
  <c r="AB261" i="421"/>
  <c r="AC227" i="421"/>
  <c r="AG227" i="421" s="1"/>
  <c r="AI227" i="421"/>
  <c r="AC231" i="423"/>
  <c r="AG231" i="423" s="1"/>
  <c r="AI231" i="423"/>
  <c r="AC228" i="423"/>
  <c r="AG228" i="423" s="1"/>
  <c r="AI228" i="423"/>
  <c r="AC215" i="421"/>
  <c r="AG215" i="421" s="1"/>
  <c r="AI215" i="421"/>
  <c r="AC303" i="421"/>
  <c r="AG303" i="421" s="1"/>
  <c r="AI303" i="421"/>
  <c r="AC322" i="421"/>
  <c r="AG322" i="421" s="1"/>
  <c r="AI322" i="421"/>
  <c r="AC219" i="423"/>
  <c r="AG219" i="423" s="1"/>
  <c r="AI219" i="423"/>
  <c r="AC269" i="423"/>
  <c r="AG269" i="423" s="1"/>
  <c r="AI269" i="423"/>
  <c r="AC241" i="421"/>
  <c r="AG241" i="421" s="1"/>
  <c r="AI241" i="421"/>
  <c r="AK281" i="421"/>
  <c r="AQ281" i="421" s="1"/>
  <c r="AC309" i="421"/>
  <c r="AG309" i="421" s="1"/>
  <c r="AI309" i="421"/>
  <c r="AB201" i="423"/>
  <c r="AB201" i="421"/>
  <c r="AB199" i="423"/>
  <c r="AB199" i="421"/>
  <c r="AB130" i="423"/>
  <c r="AB131" i="421"/>
  <c r="AB270" i="423"/>
  <c r="AB268" i="421"/>
  <c r="AB184" i="423"/>
  <c r="AB185" i="421"/>
  <c r="AB255" i="423"/>
  <c r="AB252" i="421"/>
  <c r="AB235" i="423"/>
  <c r="AB235" i="421"/>
  <c r="AB321" i="423"/>
  <c r="AB319" i="421"/>
  <c r="AB332" i="423"/>
  <c r="AB330" i="421"/>
  <c r="AB16" i="423"/>
  <c r="AB17" i="421"/>
  <c r="AB312" i="423"/>
  <c r="AB310" i="421"/>
  <c r="AB13" i="423"/>
  <c r="AB95" i="423"/>
  <c r="AB96" i="421"/>
  <c r="AB113" i="423"/>
  <c r="AB114" i="421"/>
  <c r="AB162" i="423"/>
  <c r="AB163" i="421"/>
  <c r="AB154" i="423"/>
  <c r="AB155" i="421"/>
  <c r="AB279" i="423"/>
  <c r="AB276" i="421"/>
  <c r="AB178" i="423"/>
  <c r="AB179" i="421"/>
  <c r="AB82" i="423"/>
  <c r="AB83" i="421"/>
  <c r="AB284" i="423"/>
  <c r="AB282" i="421"/>
  <c r="AB297" i="423"/>
  <c r="AB294" i="421"/>
  <c r="AB116" i="423"/>
  <c r="AB117" i="421"/>
  <c r="AB55" i="423"/>
  <c r="AB55" i="421"/>
  <c r="AB63" i="423"/>
  <c r="AB64" i="421"/>
  <c r="AB75" i="423"/>
  <c r="AB76" i="421"/>
  <c r="AB12" i="423"/>
  <c r="AB294" i="423"/>
  <c r="AB291" i="421"/>
  <c r="AB140" i="423"/>
  <c r="AB141" i="421"/>
  <c r="AB214" i="423"/>
  <c r="AB214" i="421"/>
  <c r="AB205" i="423"/>
  <c r="AB205" i="421"/>
  <c r="AB247" i="423"/>
  <c r="AB245" i="421"/>
  <c r="AB251" i="423"/>
  <c r="AB248" i="421"/>
  <c r="AB280" i="423"/>
  <c r="AB278" i="421"/>
  <c r="AC325" i="423"/>
  <c r="AG325" i="423" s="1"/>
  <c r="AI325" i="423"/>
  <c r="AI283" i="421"/>
  <c r="AK283" i="421" s="1"/>
  <c r="AQ283" i="421" s="1"/>
  <c r="AH283" i="421"/>
  <c r="AC234" i="421"/>
  <c r="AG234" i="421" s="1"/>
  <c r="AI234" i="421"/>
  <c r="AC311" i="421"/>
  <c r="AG311" i="421" s="1"/>
  <c r="AI311" i="421"/>
  <c r="AC230" i="423"/>
  <c r="AG230" i="423" s="1"/>
  <c r="AI230" i="423"/>
  <c r="AC132" i="421"/>
  <c r="AG132" i="421" s="1"/>
  <c r="AI132" i="421"/>
  <c r="AC302" i="423"/>
  <c r="AG302" i="423" s="1"/>
  <c r="AI302" i="423"/>
  <c r="AC134" i="421"/>
  <c r="AG134" i="421" s="1"/>
  <c r="AI134" i="421"/>
  <c r="AC314" i="421"/>
  <c r="AG314" i="421" s="1"/>
  <c r="AI314" i="421"/>
  <c r="AB164" i="423"/>
  <c r="AB165" i="421"/>
  <c r="AB30" i="423"/>
  <c r="AB31" i="421"/>
  <c r="AB45" i="423"/>
  <c r="AB46" i="421"/>
  <c r="AB179" i="423"/>
  <c r="AB180" i="421"/>
  <c r="AB33" i="423"/>
  <c r="AB34" i="421"/>
  <c r="AB177" i="423"/>
  <c r="AB178" i="421"/>
  <c r="AB147" i="423"/>
  <c r="AB148" i="421"/>
  <c r="AB101" i="423"/>
  <c r="AB102" i="421"/>
  <c r="AB141" i="423"/>
  <c r="AB142" i="421"/>
  <c r="AB91" i="423"/>
  <c r="AB92" i="421"/>
  <c r="AB36" i="423"/>
  <c r="AB37" i="421"/>
  <c r="AB229" i="423"/>
  <c r="AB229" i="421"/>
  <c r="AB83" i="423"/>
  <c r="AB84" i="421"/>
  <c r="AB252" i="423"/>
  <c r="AB249" i="421"/>
  <c r="AB88" i="423"/>
  <c r="AB89" i="421"/>
  <c r="AB139" i="423"/>
  <c r="AB140" i="421"/>
  <c r="AB274" i="423"/>
  <c r="AB271" i="421"/>
  <c r="AB155" i="423"/>
  <c r="AB156" i="421"/>
  <c r="AB107" i="423"/>
  <c r="AB109" i="421"/>
  <c r="AB96" i="423"/>
  <c r="AB97" i="421"/>
  <c r="AB326" i="423"/>
  <c r="AB324" i="421"/>
  <c r="AB203" i="423"/>
  <c r="AB203" i="421"/>
  <c r="AB183" i="423"/>
  <c r="AB184" i="421"/>
  <c r="AB304" i="423"/>
  <c r="AB302" i="421"/>
  <c r="AB122" i="423"/>
  <c r="AB123" i="421"/>
  <c r="AB315" i="423"/>
  <c r="AB313" i="421"/>
  <c r="AB14" i="423"/>
  <c r="AB68" i="423"/>
  <c r="AB69" i="421"/>
  <c r="AB111" i="423"/>
  <c r="AB113" i="421"/>
  <c r="AB106" i="423"/>
  <c r="AB107" i="421"/>
  <c r="AB152" i="423"/>
  <c r="AB153" i="421"/>
  <c r="AB158" i="423"/>
  <c r="AB159" i="421"/>
  <c r="AB271" i="423"/>
  <c r="AB277" i="421"/>
  <c r="AB169" i="423"/>
  <c r="AB170" i="421"/>
  <c r="AB221" i="423"/>
  <c r="AB221" i="421"/>
  <c r="AB202" i="423"/>
  <c r="AB202" i="421"/>
  <c r="AB78" i="423"/>
  <c r="AB79" i="421"/>
  <c r="AB52" i="423"/>
  <c r="AB52" i="421"/>
  <c r="AB220" i="423"/>
  <c r="AB220" i="421"/>
  <c r="AB84" i="423"/>
  <c r="AB85" i="421"/>
  <c r="AB189" i="423"/>
  <c r="AB189" i="421"/>
  <c r="AB290" i="423"/>
  <c r="AB287" i="421"/>
  <c r="AB288" i="423"/>
  <c r="AB297" i="421"/>
  <c r="AB146" i="423"/>
  <c r="AB147" i="421"/>
  <c r="AB210" i="423"/>
  <c r="AB210" i="421"/>
  <c r="AB209" i="423"/>
  <c r="AB209" i="421"/>
  <c r="AB323" i="423"/>
  <c r="AB321" i="421"/>
  <c r="AB256" i="423"/>
  <c r="AB253" i="421"/>
  <c r="AB59" i="423"/>
  <c r="AB60" i="421"/>
  <c r="AK6" i="423"/>
  <c r="AQ6" i="423" s="1"/>
  <c r="AC227" i="423"/>
  <c r="AG227" i="423" s="1"/>
  <c r="AI227" i="423"/>
  <c r="AC88" i="421"/>
  <c r="AH88" i="421" s="1"/>
  <c r="AI88" i="421"/>
  <c r="AC305" i="421"/>
  <c r="AG305" i="421" s="1"/>
  <c r="AI305" i="421"/>
  <c r="AC215" i="423"/>
  <c r="AG215" i="423" s="1"/>
  <c r="AI215" i="423"/>
  <c r="AC226" i="421"/>
  <c r="AG226" i="421" s="1"/>
  <c r="AI226" i="421"/>
  <c r="AC305" i="423"/>
  <c r="AG305" i="423" s="1"/>
  <c r="AI305" i="423"/>
  <c r="AC324" i="423"/>
  <c r="AG324" i="423" s="1"/>
  <c r="AI324" i="423"/>
  <c r="AC217" i="421"/>
  <c r="AH217" i="421" s="1"/>
  <c r="AI217" i="421"/>
  <c r="AK4" i="423"/>
  <c r="AQ4" i="423" s="1"/>
  <c r="AC241" i="423"/>
  <c r="AG241" i="423" s="1"/>
  <c r="AI241" i="423"/>
  <c r="AC171" i="421"/>
  <c r="AG171" i="421" s="1"/>
  <c r="AI171" i="421"/>
  <c r="AC311" i="423"/>
  <c r="AG311" i="423" s="1"/>
  <c r="AI311" i="423"/>
  <c r="AB224" i="423"/>
  <c r="AB224" i="421"/>
  <c r="AB289" i="423"/>
  <c r="AB286" i="421"/>
  <c r="AB144" i="423"/>
  <c r="AB145" i="421"/>
  <c r="AB9" i="423"/>
  <c r="AB11" i="421"/>
  <c r="AB93" i="423"/>
  <c r="AB94" i="421"/>
  <c r="AB76" i="423"/>
  <c r="AB77" i="421"/>
  <c r="AB188" i="423"/>
  <c r="AB188" i="421"/>
  <c r="AB47" i="423"/>
  <c r="AB47" i="421"/>
  <c r="AB238" i="423"/>
  <c r="AB238" i="421"/>
  <c r="AB182" i="423"/>
  <c r="AB183" i="421"/>
  <c r="AB72" i="423"/>
  <c r="AB74" i="421"/>
  <c r="AB262" i="423"/>
  <c r="AB259" i="421"/>
  <c r="AB275" i="423"/>
  <c r="AB272" i="421"/>
  <c r="AB125" i="423"/>
  <c r="AB126" i="421"/>
  <c r="AB233" i="423"/>
  <c r="AB233" i="421"/>
  <c r="AB57" i="423"/>
  <c r="AB57" i="421"/>
  <c r="AB104" i="423"/>
  <c r="AB105" i="421"/>
  <c r="AB90" i="423"/>
  <c r="AB91" i="421"/>
  <c r="AB65" i="423"/>
  <c r="AB66" i="421"/>
  <c r="AB110" i="423"/>
  <c r="AB112" i="421"/>
  <c r="AB17" i="423"/>
  <c r="AB18" i="421"/>
  <c r="AB160" i="423"/>
  <c r="AB161" i="421"/>
  <c r="AB165" i="423"/>
  <c r="AB166" i="421"/>
  <c r="AB266" i="423"/>
  <c r="AB264" i="421"/>
  <c r="AB167" i="423"/>
  <c r="AB168" i="421"/>
  <c r="AB253" i="423"/>
  <c r="AB250" i="421"/>
  <c r="AB134" i="423"/>
  <c r="AB135" i="421"/>
  <c r="AB74" i="423"/>
  <c r="AB75" i="421"/>
  <c r="AB287" i="423"/>
  <c r="AB285" i="421"/>
  <c r="AB212" i="423"/>
  <c r="AB212" i="421"/>
  <c r="AB51" i="423"/>
  <c r="AB51" i="421"/>
  <c r="AB44" i="423"/>
  <c r="AB45" i="421"/>
  <c r="AB295" i="423"/>
  <c r="AB292" i="421"/>
  <c r="AB330" i="423"/>
  <c r="AB328" i="421"/>
  <c r="AB267" i="423"/>
  <c r="AB265" i="421"/>
  <c r="AB207" i="423"/>
  <c r="AB207" i="421"/>
  <c r="AB192" i="423"/>
  <c r="AB192" i="421"/>
  <c r="AB254" i="423"/>
  <c r="AB251" i="421"/>
  <c r="AB246" i="423"/>
  <c r="AB244" i="421"/>
  <c r="AB41" i="423"/>
  <c r="AB42" i="421"/>
  <c r="AC236" i="421"/>
  <c r="AG236" i="421" s="1"/>
  <c r="AI236" i="421"/>
  <c r="AI285" i="423"/>
  <c r="AK285" i="423" s="1"/>
  <c r="AH285" i="423"/>
  <c r="AK6" i="421"/>
  <c r="AQ6" i="421" s="1"/>
  <c r="AC315" i="421"/>
  <c r="AG315" i="421" s="1"/>
  <c r="AI315" i="421"/>
  <c r="AC234" i="423"/>
  <c r="AG234" i="423" s="1"/>
  <c r="AI234" i="423"/>
  <c r="AC313" i="423"/>
  <c r="AG313" i="423" s="1"/>
  <c r="AI313" i="423"/>
  <c r="AC131" i="423"/>
  <c r="AG131" i="423" s="1"/>
  <c r="AI131" i="423"/>
  <c r="AC86" i="421"/>
  <c r="AH86" i="421" s="1"/>
  <c r="AI86" i="421"/>
  <c r="AC256" i="421"/>
  <c r="AG256" i="421" s="1"/>
  <c r="AI256" i="421"/>
  <c r="AC133" i="423"/>
  <c r="AG133" i="423" s="1"/>
  <c r="AI133" i="423"/>
  <c r="AC316" i="423"/>
  <c r="AG316" i="423" s="1"/>
  <c r="AI316" i="423"/>
  <c r="AH334" i="417"/>
  <c r="AK17" i="419"/>
  <c r="AQ17" i="419" s="1"/>
  <c r="AK12" i="417"/>
  <c r="AH10" i="43"/>
  <c r="AH12" i="43"/>
  <c r="AK13" i="417"/>
  <c r="AG9" i="43"/>
  <c r="AK9" i="43" s="1"/>
  <c r="AQ9" i="43" s="1"/>
  <c r="AR9" i="43" s="1"/>
  <c r="AH11" i="417"/>
  <c r="AH11" i="43"/>
  <c r="AH12" i="417"/>
  <c r="AK11" i="43"/>
  <c r="AQ11" i="43" s="1"/>
  <c r="AR11" i="43" s="1"/>
  <c r="AB164" i="417"/>
  <c r="AC65" i="416"/>
  <c r="AB117" i="43"/>
  <c r="AB30" i="417"/>
  <c r="AB98" i="43"/>
  <c r="AC30" i="416"/>
  <c r="AB251" i="417"/>
  <c r="AB182" i="43"/>
  <c r="AC209" i="416"/>
  <c r="AB138" i="417"/>
  <c r="AB135" i="43"/>
  <c r="AC320" i="416"/>
  <c r="AB133" i="417"/>
  <c r="AC308" i="416"/>
  <c r="AB272" i="43"/>
  <c r="AB256" i="417"/>
  <c r="AC215" i="416"/>
  <c r="AB187" i="43"/>
  <c r="AB40" i="417"/>
  <c r="AB67" i="43"/>
  <c r="AC40" i="416"/>
  <c r="AB209" i="417"/>
  <c r="AB328" i="43"/>
  <c r="AC152" i="416"/>
  <c r="AB271" i="417"/>
  <c r="AC235" i="416"/>
  <c r="AB239" i="43"/>
  <c r="AB248" i="417"/>
  <c r="AB179" i="43"/>
  <c r="AC206" i="416"/>
  <c r="AB128" i="417"/>
  <c r="AB314" i="43"/>
  <c r="AC293" i="416"/>
  <c r="AB26" i="417"/>
  <c r="AB94" i="43"/>
  <c r="AC26" i="416"/>
  <c r="AB46" i="417"/>
  <c r="AB73" i="43"/>
  <c r="AC46" i="416"/>
  <c r="AB45" i="417"/>
  <c r="AB72" i="43"/>
  <c r="AC45" i="416"/>
  <c r="AB55" i="417"/>
  <c r="AB108" i="43"/>
  <c r="AC67" i="416"/>
  <c r="AB239" i="417"/>
  <c r="AB167" i="43"/>
  <c r="AC193" i="416"/>
  <c r="AB228" i="417"/>
  <c r="AB156" i="43"/>
  <c r="AC182" i="416"/>
  <c r="AB129" i="417"/>
  <c r="AB268" i="43"/>
  <c r="AC296" i="416"/>
  <c r="AB252" i="417"/>
  <c r="AC210" i="416"/>
  <c r="AB183" i="43"/>
  <c r="AB86" i="417"/>
  <c r="AB47" i="43"/>
  <c r="AC111" i="416"/>
  <c r="AB273" i="417"/>
  <c r="AB241" i="43"/>
  <c r="AC238" i="416"/>
  <c r="AB153" i="417"/>
  <c r="AB79" i="43"/>
  <c r="AC51" i="416"/>
  <c r="AB168" i="417"/>
  <c r="AB121" i="43"/>
  <c r="AC79" i="416"/>
  <c r="AB287" i="417"/>
  <c r="AB208" i="43"/>
  <c r="AC261" i="416"/>
  <c r="AB221" i="417"/>
  <c r="AC169" i="416"/>
  <c r="AB299" i="43"/>
  <c r="AB163" i="417"/>
  <c r="AB89" i="43"/>
  <c r="AC62" i="416"/>
  <c r="AB38" i="417"/>
  <c r="AB65" i="43"/>
  <c r="AC38" i="416"/>
  <c r="AB19" i="417"/>
  <c r="AC18" i="416"/>
  <c r="AB18" i="43"/>
  <c r="AB18" i="419"/>
  <c r="AB336" i="417"/>
  <c r="AC157" i="416"/>
  <c r="AB301" i="43"/>
  <c r="AB122" i="417"/>
  <c r="AC272" i="416"/>
  <c r="AB198" i="43"/>
  <c r="AB123" i="417"/>
  <c r="AB199" i="43"/>
  <c r="AC275" i="416"/>
  <c r="AB115" i="417"/>
  <c r="AB191" i="43"/>
  <c r="AC248" i="416"/>
  <c r="AB206" i="417"/>
  <c r="AC149" i="416"/>
  <c r="AB325" i="43"/>
  <c r="AB90" i="417"/>
  <c r="AB248" i="43"/>
  <c r="AC139" i="416"/>
  <c r="AB14" i="419"/>
  <c r="AB331" i="417"/>
  <c r="AC300" i="416"/>
  <c r="AB282" i="43"/>
  <c r="AC223" i="43"/>
  <c r="AI223" i="43"/>
  <c r="AC327" i="43"/>
  <c r="AI327" i="43"/>
  <c r="AC304" i="43"/>
  <c r="AI304" i="43"/>
  <c r="AC92" i="43"/>
  <c r="AI92" i="43"/>
  <c r="AB280" i="417"/>
  <c r="AB201" i="43"/>
  <c r="AC252" i="416"/>
  <c r="AB241" i="417"/>
  <c r="AC197" i="416"/>
  <c r="AB169" i="43"/>
  <c r="AB212" i="417"/>
  <c r="AB290" i="43"/>
  <c r="AC158" i="416"/>
  <c r="AB174" i="417"/>
  <c r="AB52" i="43"/>
  <c r="AC107" i="416"/>
  <c r="AB61" i="417"/>
  <c r="AB114" i="43"/>
  <c r="AC73" i="416"/>
  <c r="AB25" i="417"/>
  <c r="AB93" i="43"/>
  <c r="AC25" i="416"/>
  <c r="AB19" i="419"/>
  <c r="AB340" i="417"/>
  <c r="AB310" i="43"/>
  <c r="AC281" i="416"/>
  <c r="AB159" i="417"/>
  <c r="AB85" i="43"/>
  <c r="AC57" i="416"/>
  <c r="AB253" i="417"/>
  <c r="AB184" i="43"/>
  <c r="AC211" i="416"/>
  <c r="AB77" i="417"/>
  <c r="AC96" i="416"/>
  <c r="AB38" i="43"/>
  <c r="AB76" i="417"/>
  <c r="AB37" i="43"/>
  <c r="AC95" i="416"/>
  <c r="AB98" i="417"/>
  <c r="AC173" i="416"/>
  <c r="AB144" i="43"/>
  <c r="AB240" i="417"/>
  <c r="AB168" i="43"/>
  <c r="AC195" i="416"/>
  <c r="AB146" i="417"/>
  <c r="AB131" i="43"/>
  <c r="AC331" i="416"/>
  <c r="AB198" i="417"/>
  <c r="AB263" i="43"/>
  <c r="AC138" i="416"/>
  <c r="AB286" i="417"/>
  <c r="AC260" i="416"/>
  <c r="AB207" i="43"/>
  <c r="AB259" i="417"/>
  <c r="AC223" i="416"/>
  <c r="AB227" i="43"/>
  <c r="AB171" i="417"/>
  <c r="AB32" i="43"/>
  <c r="AC90" i="416"/>
  <c r="AB185" i="417"/>
  <c r="AB250" i="43"/>
  <c r="AC125" i="416"/>
  <c r="AB141" i="417"/>
  <c r="AC324" i="416"/>
  <c r="AB127" i="43"/>
  <c r="AB183" i="417"/>
  <c r="AB61" i="43"/>
  <c r="AC120" i="416"/>
  <c r="AB56" i="417"/>
  <c r="AB109" i="43"/>
  <c r="AC68" i="416"/>
  <c r="AB43" i="417"/>
  <c r="AB70" i="43"/>
  <c r="AC43" i="416"/>
  <c r="AB54" i="417"/>
  <c r="AC66" i="416"/>
  <c r="AB107" i="43"/>
  <c r="AB71" i="417"/>
  <c r="AB30" i="43"/>
  <c r="AC88" i="416"/>
  <c r="AB229" i="417"/>
  <c r="AB157" i="43"/>
  <c r="AC183" i="416"/>
  <c r="AB242" i="417"/>
  <c r="AB170" i="43"/>
  <c r="AC198" i="416"/>
  <c r="AB12" i="419"/>
  <c r="AB328" i="417"/>
  <c r="AB280" i="43"/>
  <c r="AC304" i="416"/>
  <c r="AB243" i="417"/>
  <c r="AB174" i="43"/>
  <c r="AC201" i="416"/>
  <c r="AB87" i="417"/>
  <c r="AB48" i="43"/>
  <c r="AC112" i="416"/>
  <c r="AB112" i="417"/>
  <c r="AB225" i="43"/>
  <c r="AC239" i="416"/>
  <c r="AB160" i="417"/>
  <c r="AB86" i="43"/>
  <c r="AC58" i="416"/>
  <c r="AB75" i="417"/>
  <c r="AB36" i="43"/>
  <c r="AC94" i="416"/>
  <c r="AB178" i="417"/>
  <c r="AB56" i="43"/>
  <c r="AC113" i="416"/>
  <c r="AB181" i="417"/>
  <c r="AB59" i="43"/>
  <c r="AC117" i="416"/>
  <c r="AB180" i="417"/>
  <c r="AB58" i="43"/>
  <c r="AC116" i="416"/>
  <c r="AB177" i="417"/>
  <c r="AB55" i="43"/>
  <c r="AC110" i="416"/>
  <c r="AB154" i="417"/>
  <c r="AB80" i="43"/>
  <c r="AC52" i="416"/>
  <c r="AB15" i="419"/>
  <c r="AB332" i="417"/>
  <c r="AB283" i="43"/>
  <c r="AC306" i="416"/>
  <c r="AB215" i="417"/>
  <c r="AC162" i="416"/>
  <c r="AB293" i="43"/>
  <c r="AB99" i="417"/>
  <c r="AC175" i="416"/>
  <c r="AB145" i="43"/>
  <c r="AB121" i="417"/>
  <c r="AB197" i="43"/>
  <c r="AC268" i="416"/>
  <c r="AB294" i="417"/>
  <c r="AB215" i="43"/>
  <c r="AC270" i="416"/>
  <c r="AB205" i="417"/>
  <c r="AB324" i="43"/>
  <c r="AC148" i="416"/>
  <c r="AB190" i="417"/>
  <c r="AC130" i="416"/>
  <c r="AB255" i="43"/>
  <c r="AB20" i="419"/>
  <c r="AB339" i="417"/>
  <c r="AB331" i="43"/>
  <c r="AC154" i="416"/>
  <c r="AB196" i="417"/>
  <c r="AB261" i="43"/>
  <c r="AC136" i="416"/>
  <c r="AC313" i="43"/>
  <c r="AI313" i="43"/>
  <c r="AC326" i="43"/>
  <c r="AI326" i="43"/>
  <c r="AC219" i="43"/>
  <c r="AI219" i="43"/>
  <c r="AC195" i="417"/>
  <c r="AG195" i="417" s="1"/>
  <c r="AI195" i="417"/>
  <c r="AC272" i="417"/>
  <c r="AG272" i="417" s="1"/>
  <c r="AI272" i="417"/>
  <c r="AC208" i="417"/>
  <c r="AG208" i="417" s="1"/>
  <c r="AI208" i="417"/>
  <c r="AC301" i="417"/>
  <c r="AG301" i="417" s="1"/>
  <c r="AI301" i="417"/>
  <c r="AC315" i="43"/>
  <c r="AI315" i="43"/>
  <c r="AC90" i="43"/>
  <c r="AI90" i="43"/>
  <c r="AC175" i="43"/>
  <c r="AI175" i="43"/>
  <c r="AC318" i="43"/>
  <c r="AI318" i="43"/>
  <c r="AB193" i="417"/>
  <c r="AB258" i="43"/>
  <c r="AC133" i="416"/>
  <c r="AB70" i="417"/>
  <c r="AB28" i="43"/>
  <c r="AC87" i="416"/>
  <c r="AB234" i="417"/>
  <c r="AB162" i="43"/>
  <c r="AC188" i="416"/>
  <c r="AB246" i="417"/>
  <c r="AC204" i="416"/>
  <c r="AB177" i="43"/>
  <c r="AB254" i="417"/>
  <c r="AC212" i="416"/>
  <c r="AB185" i="43"/>
  <c r="AB300" i="417"/>
  <c r="AB303" i="43"/>
  <c r="AC279" i="416"/>
  <c r="AB74" i="417"/>
  <c r="AB35" i="43"/>
  <c r="AC93" i="416"/>
  <c r="AB53" i="417"/>
  <c r="AB106" i="43"/>
  <c r="AC64" i="416"/>
  <c r="AB166" i="417"/>
  <c r="AC77" i="416"/>
  <c r="AB119" i="43"/>
  <c r="AB227" i="417"/>
  <c r="AB155" i="43"/>
  <c r="AC181" i="416"/>
  <c r="AB28" i="417"/>
  <c r="AC28" i="416"/>
  <c r="AB96" i="43"/>
  <c r="AB305" i="417"/>
  <c r="AB308" i="43"/>
  <c r="AC285" i="416"/>
  <c r="AB214" i="417"/>
  <c r="AB292" i="43"/>
  <c r="AC161" i="416"/>
  <c r="AB79" i="417"/>
  <c r="AB40" i="43"/>
  <c r="AC98" i="416"/>
  <c r="AB16" i="417"/>
  <c r="AB15" i="43"/>
  <c r="AC14" i="416"/>
  <c r="AB84" i="417"/>
  <c r="AB45" i="43"/>
  <c r="AC104" i="416"/>
  <c r="AB219" i="417"/>
  <c r="AB297" i="43"/>
  <c r="AC166" i="416"/>
  <c r="AB97" i="417"/>
  <c r="AB143" i="43"/>
  <c r="AC172" i="416"/>
  <c r="AB314" i="417"/>
  <c r="AB275" i="43"/>
  <c r="AC305" i="416"/>
  <c r="AB126" i="417"/>
  <c r="AB312" i="43"/>
  <c r="AC288" i="416"/>
  <c r="AB232" i="417"/>
  <c r="AC186" i="416"/>
  <c r="AB160" i="43"/>
  <c r="AB82" i="417"/>
  <c r="AB43" i="43"/>
  <c r="AC101" i="416"/>
  <c r="AB258" i="417"/>
  <c r="AB189" i="43"/>
  <c r="AC218" i="416"/>
  <c r="AB33" i="417"/>
  <c r="AB101" i="43"/>
  <c r="AC33" i="416"/>
  <c r="AB49" i="417"/>
  <c r="AB76" i="43"/>
  <c r="AC49" i="416"/>
  <c r="AB319" i="417"/>
  <c r="AB334" i="43"/>
  <c r="AC315" i="416"/>
  <c r="AB332" i="416"/>
  <c r="AB175" i="417"/>
  <c r="AB53" i="43"/>
  <c r="AC108" i="416"/>
  <c r="AB69" i="417"/>
  <c r="AB27" i="43"/>
  <c r="AC86" i="416"/>
  <c r="AB31" i="417"/>
  <c r="AB99" i="43"/>
  <c r="AC31" i="416"/>
  <c r="AB63" i="417"/>
  <c r="AB116" i="43"/>
  <c r="AC76" i="416"/>
  <c r="AB165" i="417"/>
  <c r="AB118" i="43"/>
  <c r="AC75" i="416"/>
  <c r="AB102" i="417"/>
  <c r="AB148" i="43"/>
  <c r="AC194" i="416"/>
  <c r="AB233" i="417"/>
  <c r="AB161" i="43"/>
  <c r="AC187" i="416"/>
  <c r="AB255" i="417"/>
  <c r="AB186" i="43"/>
  <c r="AC214" i="416"/>
  <c r="AB189" i="417"/>
  <c r="AB254" i="43"/>
  <c r="AC129" i="416"/>
  <c r="AB169" i="417"/>
  <c r="AB29" i="43"/>
  <c r="AC83" i="416"/>
  <c r="AB176" i="417"/>
  <c r="AC109" i="416"/>
  <c r="AB54" i="43"/>
  <c r="AB96" i="417"/>
  <c r="AB289" i="43"/>
  <c r="AC170" i="416"/>
  <c r="AB73" i="417"/>
  <c r="AB34" i="43"/>
  <c r="AC92" i="416"/>
  <c r="AB117" i="417"/>
  <c r="AB193" i="43"/>
  <c r="AC250" i="416"/>
  <c r="AB213" i="417"/>
  <c r="AB291" i="43"/>
  <c r="AC159" i="416"/>
  <c r="AB216" i="417"/>
  <c r="AC163" i="416"/>
  <c r="AB294" i="43"/>
  <c r="AB134" i="417"/>
  <c r="AB332" i="43"/>
  <c r="AC314" i="416"/>
  <c r="AB289" i="417"/>
  <c r="AB210" i="43"/>
  <c r="AC264" i="416"/>
  <c r="AB291" i="417"/>
  <c r="AC266" i="416"/>
  <c r="AB212" i="43"/>
  <c r="AB187" i="417"/>
  <c r="AB252" i="43"/>
  <c r="AC127" i="416"/>
  <c r="AB210" i="417"/>
  <c r="AC153" i="416"/>
  <c r="AB329" i="43"/>
  <c r="AH17" i="419"/>
  <c r="AC127" i="417"/>
  <c r="AG127" i="417" s="1"/>
  <c r="AI127" i="417"/>
  <c r="AC110" i="417"/>
  <c r="AG110" i="417" s="1"/>
  <c r="AI110" i="417"/>
  <c r="AC207" i="417"/>
  <c r="AG207" i="417" s="1"/>
  <c r="AI207" i="417"/>
  <c r="AC298" i="417"/>
  <c r="AG298" i="417" s="1"/>
  <c r="AI298" i="417"/>
  <c r="AC238" i="43"/>
  <c r="AI238" i="43"/>
  <c r="AK14" i="417"/>
  <c r="AC307" i="417"/>
  <c r="AG307" i="417" s="1"/>
  <c r="AI307" i="417"/>
  <c r="AC22" i="417"/>
  <c r="AG22" i="417" s="1"/>
  <c r="AI22" i="417"/>
  <c r="AC24" i="417"/>
  <c r="AG24" i="417" s="1"/>
  <c r="AI24" i="417"/>
  <c r="AC244" i="417"/>
  <c r="AG244" i="417" s="1"/>
  <c r="AI244" i="417"/>
  <c r="AC310" i="417"/>
  <c r="AG310" i="417" s="1"/>
  <c r="AI310" i="417"/>
  <c r="AB18" i="417"/>
  <c r="AB17" i="43"/>
  <c r="AC17" i="416"/>
  <c r="AB224" i="417"/>
  <c r="AB152" i="43"/>
  <c r="AC177" i="416"/>
  <c r="AB275" i="417"/>
  <c r="AC241" i="416"/>
  <c r="AB243" i="43"/>
  <c r="AB265" i="417"/>
  <c r="AB233" i="43"/>
  <c r="AC229" i="416"/>
  <c r="AB78" i="417"/>
  <c r="AB39" i="43"/>
  <c r="AC97" i="416"/>
  <c r="AB260" i="417"/>
  <c r="AC224" i="416"/>
  <c r="AB228" i="43"/>
  <c r="AB80" i="417"/>
  <c r="AB41" i="43"/>
  <c r="AC99" i="416"/>
  <c r="AB114" i="417"/>
  <c r="AC247" i="416"/>
  <c r="AB190" i="43"/>
  <c r="AB282" i="417"/>
  <c r="AC255" i="416"/>
  <c r="AB203" i="43"/>
  <c r="AB89" i="417"/>
  <c r="AB247" i="43"/>
  <c r="AC123" i="416"/>
  <c r="AB119" i="417"/>
  <c r="AB195" i="43"/>
  <c r="AC256" i="416"/>
  <c r="AB155" i="417"/>
  <c r="AC53" i="416"/>
  <c r="AB81" i="43"/>
  <c r="AB274" i="417"/>
  <c r="AC240" i="416"/>
  <c r="AB242" i="43"/>
  <c r="AB302" i="417"/>
  <c r="AB305" i="43"/>
  <c r="AC282" i="416"/>
  <c r="AB230" i="417"/>
  <c r="AB158" i="43"/>
  <c r="AC184" i="416"/>
  <c r="AB51" i="417"/>
  <c r="AB78" i="43"/>
  <c r="AC61" i="416"/>
  <c r="AB199" i="417"/>
  <c r="AC141" i="416"/>
  <c r="AB264" i="43"/>
  <c r="AB249" i="417"/>
  <c r="AB180" i="43"/>
  <c r="AC207" i="416"/>
  <c r="AB221" i="416"/>
  <c r="AB313" i="417"/>
  <c r="AB274" i="43"/>
  <c r="AC302" i="416"/>
  <c r="AB257" i="417"/>
  <c r="AB188" i="43"/>
  <c r="AC217" i="416"/>
  <c r="AB303" i="417"/>
  <c r="AB306" i="43"/>
  <c r="AC283" i="416"/>
  <c r="AB186" i="417"/>
  <c r="AB251" i="43"/>
  <c r="AC126" i="416"/>
  <c r="AB20" i="417"/>
  <c r="AC19" i="416"/>
  <c r="AB19" i="43"/>
  <c r="AB29" i="417"/>
  <c r="AC29" i="416"/>
  <c r="AB97" i="43"/>
  <c r="AB44" i="417"/>
  <c r="AB71" i="43"/>
  <c r="AC44" i="416"/>
  <c r="AB62" i="417"/>
  <c r="AB115" i="43"/>
  <c r="AC74" i="416"/>
  <c r="AB58" i="417"/>
  <c r="AB111" i="43"/>
  <c r="AC70" i="416"/>
  <c r="AB101" i="417"/>
  <c r="AB147" i="43"/>
  <c r="AC179" i="416"/>
  <c r="AB237" i="417"/>
  <c r="AC191" i="416"/>
  <c r="AB165" i="43"/>
  <c r="AB231" i="417"/>
  <c r="AB159" i="43"/>
  <c r="AC185" i="416"/>
  <c r="AB105" i="417"/>
  <c r="AB171" i="43"/>
  <c r="AC200" i="416"/>
  <c r="AB13" i="419"/>
  <c r="AB330" i="417"/>
  <c r="AB281" i="43"/>
  <c r="AC297" i="416"/>
  <c r="AB250" i="417"/>
  <c r="AB181" i="43"/>
  <c r="AC208" i="416"/>
  <c r="AB106" i="417"/>
  <c r="AB172" i="43"/>
  <c r="AC213" i="416"/>
  <c r="AB182" i="417"/>
  <c r="AB60" i="43"/>
  <c r="AC119" i="416"/>
  <c r="AB93" i="417"/>
  <c r="AC156" i="416"/>
  <c r="AB286" i="43"/>
  <c r="AB220" i="417"/>
  <c r="AC167" i="416"/>
  <c r="AB298" i="43"/>
  <c r="AB68" i="417"/>
  <c r="AB26" i="43"/>
  <c r="AC85" i="416"/>
  <c r="AB283" i="417"/>
  <c r="AB204" i="43"/>
  <c r="AC257" i="416"/>
  <c r="AB111" i="417"/>
  <c r="AB224" i="43"/>
  <c r="AC237" i="416"/>
  <c r="AB67" i="417"/>
  <c r="AC84" i="416"/>
  <c r="AB25" i="43"/>
  <c r="AB16" i="419"/>
  <c r="AB333" i="417"/>
  <c r="AB284" i="43"/>
  <c r="AC307" i="416"/>
  <c r="AB218" i="417"/>
  <c r="AB296" i="43"/>
  <c r="AC165" i="416"/>
  <c r="AB125" i="417"/>
  <c r="AB311" i="43"/>
  <c r="AC287" i="416"/>
  <c r="AB223" i="417"/>
  <c r="AC174" i="416"/>
  <c r="AB151" i="43"/>
  <c r="AB297" i="417"/>
  <c r="AB218" i="43"/>
  <c r="AC274" i="416"/>
  <c r="AB288" i="417"/>
  <c r="AB209" i="43"/>
  <c r="AC262" i="416"/>
  <c r="AB197" i="417"/>
  <c r="AB262" i="43"/>
  <c r="AC137" i="416"/>
  <c r="AB200" i="417"/>
  <c r="AB265" i="43"/>
  <c r="AC142" i="416"/>
  <c r="AB37" i="417"/>
  <c r="AC37" i="416"/>
  <c r="AB64" i="43"/>
  <c r="AC232" i="43"/>
  <c r="AI232" i="43"/>
  <c r="AC307" i="43"/>
  <c r="AI307" i="43"/>
  <c r="AH285" i="43"/>
  <c r="AC230" i="43"/>
  <c r="AI230" i="43"/>
  <c r="AC235" i="43"/>
  <c r="AI235" i="43"/>
  <c r="AC319" i="43"/>
  <c r="AI319" i="43"/>
  <c r="AH14" i="417"/>
  <c r="AC137" i="43"/>
  <c r="AI137" i="43"/>
  <c r="AC234" i="43"/>
  <c r="AI234" i="43"/>
  <c r="AB247" i="417"/>
  <c r="AB178" i="43"/>
  <c r="AC205" i="416"/>
  <c r="AB139" i="417"/>
  <c r="AC321" i="416"/>
  <c r="AB136" i="43"/>
  <c r="AB103" i="417"/>
  <c r="AB149" i="43"/>
  <c r="AC196" i="416"/>
  <c r="AB276" i="417"/>
  <c r="AC242" i="416"/>
  <c r="AB244" i="43"/>
  <c r="AB100" i="417"/>
  <c r="AB146" i="43"/>
  <c r="AC176" i="416"/>
  <c r="AB284" i="417"/>
  <c r="AB205" i="43"/>
  <c r="AC258" i="416"/>
  <c r="AB225" i="417"/>
  <c r="AB153" i="43"/>
  <c r="AC178" i="416"/>
  <c r="AB156" i="417"/>
  <c r="AB82" i="43"/>
  <c r="AC54" i="416"/>
  <c r="AB172" i="417"/>
  <c r="AC102" i="416"/>
  <c r="AB50" i="43"/>
  <c r="AB188" i="417"/>
  <c r="AB253" i="43"/>
  <c r="AC128" i="416"/>
  <c r="AB236" i="417"/>
  <c r="AB164" i="43"/>
  <c r="AC190" i="416"/>
  <c r="AB202" i="417"/>
  <c r="AB321" i="43"/>
  <c r="AC145" i="416"/>
  <c r="AB116" i="417"/>
  <c r="AC249" i="416"/>
  <c r="AB192" i="43"/>
  <c r="AB173" i="417"/>
  <c r="AB51" i="43"/>
  <c r="AC106" i="416"/>
  <c r="AB118" i="417"/>
  <c r="AC253" i="416"/>
  <c r="AB194" i="43"/>
  <c r="AB36" i="417"/>
  <c r="AB104" i="43"/>
  <c r="AC36" i="416"/>
  <c r="AB59" i="417"/>
  <c r="AC71" i="416"/>
  <c r="AB112" i="43"/>
  <c r="AB191" i="417"/>
  <c r="AB256" i="43"/>
  <c r="AC131" i="416"/>
  <c r="AB315" i="417"/>
  <c r="AB276" i="43"/>
  <c r="AC309" i="416"/>
  <c r="AB34" i="417"/>
  <c r="AB102" i="43"/>
  <c r="AC34" i="416"/>
  <c r="AB323" i="417"/>
  <c r="AB130" i="43"/>
  <c r="AC326" i="416"/>
  <c r="AB144" i="417"/>
  <c r="AB141" i="43"/>
  <c r="AC329" i="416"/>
  <c r="AB308" i="417"/>
  <c r="AB316" i="43"/>
  <c r="AC290" i="416"/>
  <c r="AB309" i="417"/>
  <c r="AC291" i="416"/>
  <c r="AB317" i="43"/>
  <c r="AB21" i="417"/>
  <c r="AB20" i="43"/>
  <c r="AC20" i="416"/>
  <c r="AB32" i="417"/>
  <c r="AB100" i="43"/>
  <c r="AC32" i="416"/>
  <c r="AB42" i="417"/>
  <c r="AB69" i="43"/>
  <c r="AC42" i="416"/>
  <c r="AB226" i="417"/>
  <c r="AC180" i="416"/>
  <c r="AB154" i="43"/>
  <c r="AB81" i="417"/>
  <c r="AB42" i="43"/>
  <c r="AC100" i="416"/>
  <c r="AB285" i="417"/>
  <c r="AB206" i="43"/>
  <c r="AC259" i="416"/>
  <c r="AB158" i="417"/>
  <c r="AC56" i="416"/>
  <c r="AB84" i="43"/>
  <c r="AB95" i="417"/>
  <c r="AC168" i="416"/>
  <c r="AB288" i="43"/>
  <c r="AB295" i="417"/>
  <c r="AC271" i="416"/>
  <c r="AB216" i="43"/>
  <c r="AB41" i="417"/>
  <c r="AB68" i="43"/>
  <c r="AC41" i="416"/>
  <c r="AB281" i="417"/>
  <c r="AC254" i="416"/>
  <c r="AB202" i="43"/>
  <c r="AB88" i="417"/>
  <c r="AC114" i="416"/>
  <c r="AB49" i="43"/>
  <c r="AB217" i="417"/>
  <c r="AB295" i="43"/>
  <c r="AC164" i="416"/>
  <c r="AB65" i="417"/>
  <c r="AB23" i="43"/>
  <c r="AC81" i="416"/>
  <c r="AB130" i="417"/>
  <c r="AC298" i="416"/>
  <c r="AB269" i="43"/>
  <c r="AB293" i="417"/>
  <c r="AB214" i="43"/>
  <c r="AC269" i="416"/>
  <c r="AB292" i="417"/>
  <c r="AB213" i="43"/>
  <c r="AC267" i="416"/>
  <c r="AB91" i="417"/>
  <c r="AB249" i="43"/>
  <c r="AC140" i="416"/>
  <c r="AB201" i="417"/>
  <c r="AC143" i="416"/>
  <c r="AB266" i="43"/>
  <c r="AB192" i="417"/>
  <c r="AB257" i="43"/>
  <c r="AC132" i="416"/>
  <c r="AC231" i="43"/>
  <c r="AI231" i="43"/>
  <c r="AC309" i="43"/>
  <c r="AI309" i="43"/>
  <c r="AK287" i="43"/>
  <c r="AQ287" i="43" s="1"/>
  <c r="AC262" i="417"/>
  <c r="AG262" i="417" s="1"/>
  <c r="AI262" i="417"/>
  <c r="AC267" i="417"/>
  <c r="AG267" i="417" s="1"/>
  <c r="AI267" i="417"/>
  <c r="AC270" i="417"/>
  <c r="AG270" i="417" s="1"/>
  <c r="AI270" i="417"/>
  <c r="AB83" i="417"/>
  <c r="AB44" i="43"/>
  <c r="AC103" i="416"/>
  <c r="AC311" i="417"/>
  <c r="AG311" i="417" s="1"/>
  <c r="AI311" i="417"/>
  <c r="AC245" i="43"/>
  <c r="AI245" i="43"/>
  <c r="AC138" i="43"/>
  <c r="AI138" i="43"/>
  <c r="AC221" i="43"/>
  <c r="AI221" i="43"/>
  <c r="AB17" i="417"/>
  <c r="AC15" i="416"/>
  <c r="AB16" i="43"/>
  <c r="AB162" i="417"/>
  <c r="AB88" i="43"/>
  <c r="AC60" i="416"/>
  <c r="AB261" i="417"/>
  <c r="AB229" i="43"/>
  <c r="AC225" i="416"/>
  <c r="AB246" i="416"/>
  <c r="AB35" i="417"/>
  <c r="AB103" i="43"/>
  <c r="AC35" i="416"/>
  <c r="AB204" i="417"/>
  <c r="AB323" i="43"/>
  <c r="AC147" i="416"/>
  <c r="AB268" i="417"/>
  <c r="AB236" i="43"/>
  <c r="AC232" i="416"/>
  <c r="AB269" i="417"/>
  <c r="AB237" i="43"/>
  <c r="AC233" i="416"/>
  <c r="AB152" i="417"/>
  <c r="AB21" i="43"/>
  <c r="AC21" i="416"/>
  <c r="AB194" i="417"/>
  <c r="AB259" i="43"/>
  <c r="AC134" i="416"/>
  <c r="AB10" i="419"/>
  <c r="AB338" i="417"/>
  <c r="AB63" i="43"/>
  <c r="AC118" i="416"/>
  <c r="AB27" i="417"/>
  <c r="AB95" i="43"/>
  <c r="AC27" i="416"/>
  <c r="AB57" i="417"/>
  <c r="AB110" i="43"/>
  <c r="AC69" i="416"/>
  <c r="AB64" i="417"/>
  <c r="AB22" i="43"/>
  <c r="AC80" i="416"/>
  <c r="AB238" i="417"/>
  <c r="AC192" i="416"/>
  <c r="AB166" i="43"/>
  <c r="AB235" i="417"/>
  <c r="AB163" i="43"/>
  <c r="AC189" i="416"/>
  <c r="AB312" i="417"/>
  <c r="AB273" i="43"/>
  <c r="AC301" i="416"/>
  <c r="AB107" i="417"/>
  <c r="AC216" i="416"/>
  <c r="AB173" i="43"/>
  <c r="AB142" i="417"/>
  <c r="AB128" i="43"/>
  <c r="AC327" i="416"/>
  <c r="AB161" i="417"/>
  <c r="AB87" i="43"/>
  <c r="AC59" i="416"/>
  <c r="AB321" i="417"/>
  <c r="AB139" i="43"/>
  <c r="AC323" i="416"/>
  <c r="AB157" i="417"/>
  <c r="AC55" i="416"/>
  <c r="AB83" i="43"/>
  <c r="AB66" i="417"/>
  <c r="AB24" i="43"/>
  <c r="AC82" i="416"/>
  <c r="AB222" i="417"/>
  <c r="AB300" i="43"/>
  <c r="AC171" i="416"/>
  <c r="AB11" i="419"/>
  <c r="AB335" i="417"/>
  <c r="AB267" i="43"/>
  <c r="AC124" i="416"/>
  <c r="AB290" i="417"/>
  <c r="AC265" i="416"/>
  <c r="AB211" i="43"/>
  <c r="AB120" i="417"/>
  <c r="AB196" i="43"/>
  <c r="AC263" i="416"/>
  <c r="AB203" i="417"/>
  <c r="AB322" i="43"/>
  <c r="AC146" i="416"/>
  <c r="AB85" i="417"/>
  <c r="AB46" i="43"/>
  <c r="AC105" i="416"/>
  <c r="AC263" i="417"/>
  <c r="AG263" i="417" s="1"/>
  <c r="AI263" i="417"/>
  <c r="AC306" i="417"/>
  <c r="AG306" i="417" s="1"/>
  <c r="AI306" i="417"/>
  <c r="AH94" i="417"/>
  <c r="AI94" i="417"/>
  <c r="AK94" i="417" s="1"/>
  <c r="AC264" i="417"/>
  <c r="AG264" i="417" s="1"/>
  <c r="AI264" i="417"/>
  <c r="AC304" i="417"/>
  <c r="AG304" i="417" s="1"/>
  <c r="AI304" i="417"/>
  <c r="AC260" i="43"/>
  <c r="AI260" i="43"/>
  <c r="AC240" i="43"/>
  <c r="AI240" i="43"/>
  <c r="AC140" i="417"/>
  <c r="AG140" i="417" s="1"/>
  <c r="AI140" i="417"/>
  <c r="AC277" i="417"/>
  <c r="AG277" i="417" s="1"/>
  <c r="AI277" i="417"/>
  <c r="AC266" i="417"/>
  <c r="AG266" i="417" s="1"/>
  <c r="AI266" i="417"/>
  <c r="AC320" i="417"/>
  <c r="AG320" i="417" s="1"/>
  <c r="AI320" i="417"/>
  <c r="AC108" i="417"/>
  <c r="AH108" i="417" s="1"/>
  <c r="AI108" i="417"/>
  <c r="AC271" i="43"/>
  <c r="AI271" i="43"/>
  <c r="AC132" i="417"/>
  <c r="AG132" i="417" s="1"/>
  <c r="AI132" i="417"/>
  <c r="AB144" i="416"/>
  <c r="AB317" i="416"/>
  <c r="AB63" i="416"/>
  <c r="AB333" i="416"/>
  <c r="AB336" i="416"/>
  <c r="AB89" i="416"/>
  <c r="AB334" i="416"/>
  <c r="AB330" i="416"/>
  <c r="AB325" i="416"/>
  <c r="AB316" i="416"/>
  <c r="AB23" i="416"/>
  <c r="AB16" i="416"/>
  <c r="AB50" i="416"/>
  <c r="AB319" i="416"/>
  <c r="AB91" i="416"/>
  <c r="AB203" i="416"/>
  <c r="AB278" i="416"/>
  <c r="AB328" i="416"/>
  <c r="AK5" i="431" l="1"/>
  <c r="AK7" i="431"/>
  <c r="AG4" i="431"/>
  <c r="AK4" i="431" s="1"/>
  <c r="AH7" i="431"/>
  <c r="AQ283" i="423"/>
  <c r="AH267" i="417"/>
  <c r="AG319" i="43"/>
  <c r="AJ319" i="43"/>
  <c r="AG175" i="43"/>
  <c r="AK175" i="43" s="1"/>
  <c r="AQ175" i="43" s="1"/>
  <c r="AR175" i="43" s="1"/>
  <c r="AJ175" i="43"/>
  <c r="AG313" i="43"/>
  <c r="AK313" i="43" s="1"/>
  <c r="AQ313" i="43" s="1"/>
  <c r="AR313" i="43" s="1"/>
  <c r="AJ313" i="43"/>
  <c r="AG221" i="43"/>
  <c r="AK221" i="43" s="1"/>
  <c r="AQ221" i="43" s="1"/>
  <c r="AR221" i="43" s="1"/>
  <c r="AJ221" i="43"/>
  <c r="AG234" i="43"/>
  <c r="AK234" i="43" s="1"/>
  <c r="AQ234" i="43" s="1"/>
  <c r="AR234" i="43" s="1"/>
  <c r="AJ234" i="43"/>
  <c r="AG307" i="43"/>
  <c r="AK307" i="43" s="1"/>
  <c r="AQ307" i="43" s="1"/>
  <c r="AR307" i="43" s="1"/>
  <c r="AJ307" i="43"/>
  <c r="AG238" i="43"/>
  <c r="AJ238" i="43"/>
  <c r="AG327" i="43"/>
  <c r="AK327" i="43" s="1"/>
  <c r="AQ327" i="43" s="1"/>
  <c r="AR327" i="43" s="1"/>
  <c r="AJ327" i="43"/>
  <c r="AG271" i="43"/>
  <c r="AK271" i="43" s="1"/>
  <c r="AQ271" i="43" s="1"/>
  <c r="AR271" i="43" s="1"/>
  <c r="AJ271" i="43"/>
  <c r="AG240" i="43"/>
  <c r="AJ240" i="43"/>
  <c r="AG235" i="43"/>
  <c r="AK235" i="43" s="1"/>
  <c r="AQ235" i="43" s="1"/>
  <c r="AR235" i="43" s="1"/>
  <c r="AJ235" i="43"/>
  <c r="AG90" i="43"/>
  <c r="AK90" i="43" s="1"/>
  <c r="AQ90" i="43" s="1"/>
  <c r="AR90" i="43" s="1"/>
  <c r="AJ90" i="43"/>
  <c r="AG219" i="43"/>
  <c r="AK219" i="43" s="1"/>
  <c r="AQ219" i="43" s="1"/>
  <c r="AR219" i="43" s="1"/>
  <c r="AJ219" i="43"/>
  <c r="AG138" i="43"/>
  <c r="AK138" i="43" s="1"/>
  <c r="AQ138" i="43" s="1"/>
  <c r="AR138" i="43" s="1"/>
  <c r="AJ138" i="43"/>
  <c r="AG309" i="43"/>
  <c r="AK309" i="43" s="1"/>
  <c r="AQ309" i="43" s="1"/>
  <c r="AR309" i="43" s="1"/>
  <c r="AJ309" i="43"/>
  <c r="AG137" i="43"/>
  <c r="AK137" i="43" s="1"/>
  <c r="AQ137" i="43" s="1"/>
  <c r="AR137" i="43" s="1"/>
  <c r="AJ137" i="43"/>
  <c r="AG232" i="43"/>
  <c r="AK232" i="43" s="1"/>
  <c r="AQ232" i="43" s="1"/>
  <c r="AR232" i="43" s="1"/>
  <c r="AJ232" i="43"/>
  <c r="AG92" i="43"/>
  <c r="AK92" i="43" s="1"/>
  <c r="AQ92" i="43" s="1"/>
  <c r="AR92" i="43" s="1"/>
  <c r="AJ92" i="43"/>
  <c r="AG223" i="43"/>
  <c r="AJ223" i="43"/>
  <c r="AG230" i="43"/>
  <c r="AK230" i="43" s="1"/>
  <c r="AQ230" i="43" s="1"/>
  <c r="AR230" i="43" s="1"/>
  <c r="AJ230" i="43"/>
  <c r="AG318" i="43"/>
  <c r="AK318" i="43" s="1"/>
  <c r="AQ318" i="43" s="1"/>
  <c r="AR318" i="43" s="1"/>
  <c r="AJ318" i="43"/>
  <c r="AG315" i="43"/>
  <c r="AK315" i="43" s="1"/>
  <c r="AQ315" i="43" s="1"/>
  <c r="AR315" i="43" s="1"/>
  <c r="AJ315" i="43"/>
  <c r="AG326" i="43"/>
  <c r="AK326" i="43" s="1"/>
  <c r="AQ326" i="43" s="1"/>
  <c r="AR326" i="43" s="1"/>
  <c r="AJ326" i="43"/>
  <c r="AG260" i="43"/>
  <c r="AK260" i="43" s="1"/>
  <c r="AQ260" i="43" s="1"/>
  <c r="AR260" i="43" s="1"/>
  <c r="AJ260" i="43"/>
  <c r="AG245" i="43"/>
  <c r="AK245" i="43" s="1"/>
  <c r="AQ245" i="43" s="1"/>
  <c r="AR245" i="43" s="1"/>
  <c r="AJ245" i="43"/>
  <c r="AG231" i="43"/>
  <c r="AK231" i="43" s="1"/>
  <c r="AQ231" i="43" s="1"/>
  <c r="AR231" i="43" s="1"/>
  <c r="AJ231" i="43"/>
  <c r="AG304" i="43"/>
  <c r="AK304" i="43" s="1"/>
  <c r="AQ304" i="43" s="1"/>
  <c r="AR304" i="43" s="1"/>
  <c r="AJ304" i="43"/>
  <c r="AH316" i="423"/>
  <c r="AK234" i="421"/>
  <c r="AQ234" i="421" s="1"/>
  <c r="AK230" i="423"/>
  <c r="AH231" i="421"/>
  <c r="AH313" i="423"/>
  <c r="AH234" i="421"/>
  <c r="AK170" i="423"/>
  <c r="AH324" i="423"/>
  <c r="AK256" i="421"/>
  <c r="AQ256" i="421" s="1"/>
  <c r="AG86" i="421"/>
  <c r="AK86" i="421" s="1"/>
  <c r="AQ86" i="421" s="1"/>
  <c r="AK219" i="421"/>
  <c r="AQ219" i="421" s="1"/>
  <c r="AH311" i="423"/>
  <c r="AK217" i="423"/>
  <c r="AK316" i="423"/>
  <c r="AH226" i="423"/>
  <c r="AH228" i="421"/>
  <c r="AH87" i="423"/>
  <c r="AH131" i="423"/>
  <c r="AK311" i="423"/>
  <c r="AK241" i="423"/>
  <c r="AK269" i="423"/>
  <c r="AG217" i="421"/>
  <c r="AK217" i="421" s="1"/>
  <c r="AQ217" i="421" s="1"/>
  <c r="AH267" i="421"/>
  <c r="AH325" i="423"/>
  <c r="AH323" i="421"/>
  <c r="AK227" i="421"/>
  <c r="AQ227" i="421" s="1"/>
  <c r="AK132" i="421"/>
  <c r="AQ132" i="421" s="1"/>
  <c r="AK303" i="421"/>
  <c r="AQ303" i="421" s="1"/>
  <c r="AK215" i="421"/>
  <c r="AQ215" i="421" s="1"/>
  <c r="AK228" i="423"/>
  <c r="AH85" i="423"/>
  <c r="AH236" i="423"/>
  <c r="AK226" i="423"/>
  <c r="AH307" i="423"/>
  <c r="AK228" i="421"/>
  <c r="AQ228" i="421" s="1"/>
  <c r="AK133" i="423"/>
  <c r="AK131" i="423"/>
  <c r="AK313" i="423"/>
  <c r="AH236" i="421"/>
  <c r="AK324" i="423"/>
  <c r="AH305" i="421"/>
  <c r="AH302" i="423"/>
  <c r="AH132" i="421"/>
  <c r="AK219" i="423"/>
  <c r="AK259" i="423"/>
  <c r="AH300" i="421"/>
  <c r="AH317" i="423"/>
  <c r="AH219" i="421"/>
  <c r="AH256" i="421"/>
  <c r="AK305" i="421"/>
  <c r="AQ305" i="421" s="1"/>
  <c r="AH217" i="423"/>
  <c r="AH234" i="423"/>
  <c r="AH315" i="421"/>
  <c r="AK236" i="421"/>
  <c r="AQ236" i="421" s="1"/>
  <c r="AK305" i="423"/>
  <c r="AK134" i="421"/>
  <c r="AQ134" i="421" s="1"/>
  <c r="AH230" i="423"/>
  <c r="AH311" i="421"/>
  <c r="AK241" i="421"/>
  <c r="AQ241" i="421" s="1"/>
  <c r="AK317" i="423"/>
  <c r="AB15" i="423"/>
  <c r="AB9" i="421"/>
  <c r="AB331" i="423"/>
  <c r="AB329" i="421"/>
  <c r="AB28" i="423"/>
  <c r="AB29" i="421"/>
  <c r="AB100" i="423"/>
  <c r="AB101" i="421"/>
  <c r="AB222" i="423"/>
  <c r="AB222" i="421"/>
  <c r="AB129" i="423"/>
  <c r="AB130" i="421"/>
  <c r="AB137" i="423"/>
  <c r="AB138" i="421"/>
  <c r="AB128" i="423"/>
  <c r="AB129" i="421"/>
  <c r="AK234" i="423"/>
  <c r="AK315" i="421"/>
  <c r="AQ315" i="421" s="1"/>
  <c r="AC251" i="421"/>
  <c r="AG251" i="421" s="1"/>
  <c r="AI251" i="421"/>
  <c r="AC207" i="423"/>
  <c r="AG207" i="423" s="1"/>
  <c r="AI207" i="423"/>
  <c r="AC264" i="421"/>
  <c r="AG264" i="421" s="1"/>
  <c r="AI264" i="421"/>
  <c r="AC160" i="423"/>
  <c r="AG160" i="423" s="1"/>
  <c r="AI160" i="423"/>
  <c r="AC66" i="421"/>
  <c r="AH66" i="421" s="1"/>
  <c r="AI66" i="421"/>
  <c r="AC104" i="423"/>
  <c r="AH104" i="423" s="1"/>
  <c r="AI104" i="423"/>
  <c r="AC275" i="423"/>
  <c r="AG275" i="423" s="1"/>
  <c r="AI275" i="423"/>
  <c r="AC183" i="421"/>
  <c r="AG183" i="421" s="1"/>
  <c r="AI183" i="421"/>
  <c r="AC77" i="421"/>
  <c r="AG77" i="421" s="1"/>
  <c r="AI77" i="421"/>
  <c r="AC9" i="423"/>
  <c r="AH9" i="423" s="1"/>
  <c r="AI9" i="423"/>
  <c r="AH171" i="421"/>
  <c r="AH215" i="423"/>
  <c r="AH227" i="423"/>
  <c r="AC256" i="423"/>
  <c r="AG256" i="423" s="1"/>
  <c r="AI256" i="423"/>
  <c r="AC147" i="421"/>
  <c r="AG147" i="421" s="1"/>
  <c r="AI147" i="421"/>
  <c r="AC290" i="423"/>
  <c r="AG290" i="423" s="1"/>
  <c r="AI290" i="423"/>
  <c r="AC220" i="421"/>
  <c r="AG220" i="421" s="1"/>
  <c r="AI220" i="421"/>
  <c r="AC52" i="423"/>
  <c r="AG52" i="423" s="1"/>
  <c r="AI52" i="423"/>
  <c r="AC221" i="421"/>
  <c r="AG221" i="421" s="1"/>
  <c r="AI221" i="421"/>
  <c r="AC271" i="423"/>
  <c r="AG271" i="423" s="1"/>
  <c r="AI271" i="423"/>
  <c r="AC68" i="423"/>
  <c r="AH68" i="423" s="1"/>
  <c r="AI68" i="423"/>
  <c r="AC313" i="421"/>
  <c r="AG313" i="421" s="1"/>
  <c r="AI313" i="421"/>
  <c r="AC304" i="423"/>
  <c r="AG304" i="423" s="1"/>
  <c r="AI304" i="423"/>
  <c r="AC96" i="423"/>
  <c r="AG96" i="423" s="1"/>
  <c r="AI96" i="423"/>
  <c r="AC140" i="421"/>
  <c r="AG140" i="421" s="1"/>
  <c r="AI140" i="421"/>
  <c r="AC252" i="423"/>
  <c r="AG252" i="423" s="1"/>
  <c r="AI252" i="423"/>
  <c r="AC37" i="421"/>
  <c r="AH37" i="421" s="1"/>
  <c r="AI37" i="421"/>
  <c r="AC141" i="423"/>
  <c r="AG141" i="423" s="1"/>
  <c r="AI141" i="423"/>
  <c r="AC34" i="421"/>
  <c r="AG34" i="421" s="1"/>
  <c r="AI34" i="421"/>
  <c r="AC45" i="423"/>
  <c r="AG45" i="423" s="1"/>
  <c r="AI45" i="423"/>
  <c r="AK311" i="421"/>
  <c r="AQ311" i="421" s="1"/>
  <c r="AC245" i="421"/>
  <c r="AH245" i="421" s="1"/>
  <c r="AI245" i="421"/>
  <c r="AC214" i="423"/>
  <c r="AG214" i="423" s="1"/>
  <c r="AI214" i="423"/>
  <c r="AC55" i="421"/>
  <c r="AG55" i="421" s="1"/>
  <c r="AI55" i="421"/>
  <c r="AC116" i="423"/>
  <c r="AG116" i="423" s="1"/>
  <c r="AI116" i="423"/>
  <c r="AC83" i="421"/>
  <c r="AG83" i="421" s="1"/>
  <c r="AI83" i="421"/>
  <c r="AI279" i="423"/>
  <c r="AK279" i="423" s="1"/>
  <c r="AH279" i="423"/>
  <c r="AC114" i="421"/>
  <c r="AG114" i="421" s="1"/>
  <c r="AI114" i="421"/>
  <c r="AC332" i="423"/>
  <c r="AG332" i="423" s="1"/>
  <c r="AI332" i="423"/>
  <c r="AC185" i="421"/>
  <c r="AG185" i="421" s="1"/>
  <c r="AI185" i="421"/>
  <c r="AC130" i="423"/>
  <c r="AG130" i="423" s="1"/>
  <c r="AI130" i="423"/>
  <c r="AH309" i="421"/>
  <c r="AH219" i="423"/>
  <c r="AH322" i="421"/>
  <c r="AC261" i="421"/>
  <c r="AG261" i="421" s="1"/>
  <c r="AI261" i="421"/>
  <c r="AC261" i="423"/>
  <c r="AG261" i="423" s="1"/>
  <c r="AI261" i="423"/>
  <c r="AC290" i="421"/>
  <c r="AG290" i="421" s="1"/>
  <c r="AI290" i="421"/>
  <c r="AC19" i="423"/>
  <c r="AH19" i="423" s="1"/>
  <c r="AI19" i="423"/>
  <c r="AC80" i="421"/>
  <c r="AG80" i="421" s="1"/>
  <c r="AI80" i="421"/>
  <c r="AC169" i="421"/>
  <c r="AG169" i="421" s="1"/>
  <c r="AI169" i="421"/>
  <c r="AC143" i="423"/>
  <c r="AG143" i="423" s="1"/>
  <c r="AI143" i="423"/>
  <c r="AC93" i="421"/>
  <c r="AH93" i="421" s="1"/>
  <c r="AI93" i="421"/>
  <c r="AC58" i="423"/>
  <c r="AG58" i="423" s="1"/>
  <c r="AI58" i="423"/>
  <c r="AC225" i="423"/>
  <c r="AG225" i="423" s="1"/>
  <c r="AI225" i="423"/>
  <c r="AC100" i="421"/>
  <c r="AH100" i="421" s="1"/>
  <c r="AI100" i="421"/>
  <c r="AC173" i="423"/>
  <c r="AG173" i="423" s="1"/>
  <c r="AI173" i="423"/>
  <c r="AC41" i="421"/>
  <c r="AH41" i="421" s="1"/>
  <c r="AI41" i="421"/>
  <c r="AC291" i="423"/>
  <c r="AG291" i="423" s="1"/>
  <c r="AI291" i="423"/>
  <c r="AC12" i="421"/>
  <c r="AH12" i="421" s="1"/>
  <c r="AI12" i="421"/>
  <c r="AC308" i="423"/>
  <c r="AG308" i="423" s="1"/>
  <c r="AI308" i="423"/>
  <c r="AK236" i="423"/>
  <c r="AK323" i="421"/>
  <c r="AQ323" i="421" s="1"/>
  <c r="AC325" i="421"/>
  <c r="AG325" i="421" s="1"/>
  <c r="AI325" i="421"/>
  <c r="AC322" i="423"/>
  <c r="AG322" i="423" s="1"/>
  <c r="AI322" i="423"/>
  <c r="AC289" i="421"/>
  <c r="AG289" i="421" s="1"/>
  <c r="AI289" i="421"/>
  <c r="AC198" i="423"/>
  <c r="AG198" i="423" s="1"/>
  <c r="AI198" i="423"/>
  <c r="AC22" i="421"/>
  <c r="AG22" i="421" s="1"/>
  <c r="AI22" i="421"/>
  <c r="AC177" i="421"/>
  <c r="AG177" i="421" s="1"/>
  <c r="AI177" i="421"/>
  <c r="AC151" i="423"/>
  <c r="AG151" i="423" s="1"/>
  <c r="AI151" i="423"/>
  <c r="AC95" i="421"/>
  <c r="AH95" i="421" s="1"/>
  <c r="AI95" i="421"/>
  <c r="AC258" i="423"/>
  <c r="AG258" i="423" s="1"/>
  <c r="AI258" i="423"/>
  <c r="AC98" i="421"/>
  <c r="AG98" i="421" s="1"/>
  <c r="AI98" i="421"/>
  <c r="AC308" i="421"/>
  <c r="AG308" i="421" s="1"/>
  <c r="AI308" i="421"/>
  <c r="AC32" i="423"/>
  <c r="AG32" i="423" s="1"/>
  <c r="AI32" i="423"/>
  <c r="AC257" i="423"/>
  <c r="AG257" i="423" s="1"/>
  <c r="AI257" i="423"/>
  <c r="AC114" i="423"/>
  <c r="AG114" i="423" s="1"/>
  <c r="AI114" i="423"/>
  <c r="AC186" i="423"/>
  <c r="AG186" i="423" s="1"/>
  <c r="AI186" i="423"/>
  <c r="AC39" i="423"/>
  <c r="AH39" i="423" s="1"/>
  <c r="AI39" i="423"/>
  <c r="AC195" i="421"/>
  <c r="AG195" i="421" s="1"/>
  <c r="AI195" i="421"/>
  <c r="AC309" i="423"/>
  <c r="AG309" i="423" s="1"/>
  <c r="AI309" i="423"/>
  <c r="AC295" i="421"/>
  <c r="AG295" i="421" s="1"/>
  <c r="AI295" i="421"/>
  <c r="AC124" i="423"/>
  <c r="AG124" i="423" s="1"/>
  <c r="AI124" i="423"/>
  <c r="AC181" i="423"/>
  <c r="AG181" i="423" s="1"/>
  <c r="AI181" i="423"/>
  <c r="AC106" i="421"/>
  <c r="AH106" i="421" s="1"/>
  <c r="AI106" i="421"/>
  <c r="AC89" i="423"/>
  <c r="AH89" i="423" s="1"/>
  <c r="AI89" i="423"/>
  <c r="AC232" i="423"/>
  <c r="AG232" i="423" s="1"/>
  <c r="AI232" i="423"/>
  <c r="AC39" i="421"/>
  <c r="AH39" i="421" s="1"/>
  <c r="AI39" i="421"/>
  <c r="AC163" i="423"/>
  <c r="AG163" i="423" s="1"/>
  <c r="AI163" i="423"/>
  <c r="AC293" i="421"/>
  <c r="AG293" i="421" s="1"/>
  <c r="AI293" i="421"/>
  <c r="AC306" i="423"/>
  <c r="AG306" i="423" s="1"/>
  <c r="AI306" i="423"/>
  <c r="AB71" i="423"/>
  <c r="AB73" i="421"/>
  <c r="AB118" i="423"/>
  <c r="AB119" i="421"/>
  <c r="AB318" i="423"/>
  <c r="AB316" i="421"/>
  <c r="AC244" i="421"/>
  <c r="AG244" i="421" s="1"/>
  <c r="AI244" i="421"/>
  <c r="AC192" i="423"/>
  <c r="AG192" i="423" s="1"/>
  <c r="AI192" i="423"/>
  <c r="AC292" i="421"/>
  <c r="AG292" i="421" s="1"/>
  <c r="AI292" i="421"/>
  <c r="AC44" i="423"/>
  <c r="AG44" i="423" s="1"/>
  <c r="AI44" i="423"/>
  <c r="AC285" i="421"/>
  <c r="AH285" i="421" s="1"/>
  <c r="AI285" i="421"/>
  <c r="AC74" i="423"/>
  <c r="AG74" i="423" s="1"/>
  <c r="AI74" i="423"/>
  <c r="AC168" i="421"/>
  <c r="AG168" i="421" s="1"/>
  <c r="AI168" i="421"/>
  <c r="AC165" i="423"/>
  <c r="AG165" i="423" s="1"/>
  <c r="AI165" i="423"/>
  <c r="AC112" i="421"/>
  <c r="AG112" i="421" s="1"/>
  <c r="AI112" i="421"/>
  <c r="AC90" i="423"/>
  <c r="AG90" i="423" s="1"/>
  <c r="AI90" i="423"/>
  <c r="AC233" i="421"/>
  <c r="AG233" i="421" s="1"/>
  <c r="AI233" i="421"/>
  <c r="AC125" i="423"/>
  <c r="AG125" i="423" s="1"/>
  <c r="AI125" i="423"/>
  <c r="AC74" i="421"/>
  <c r="AH74" i="421" s="1"/>
  <c r="AI74" i="421"/>
  <c r="AC238" i="423"/>
  <c r="AG238" i="423" s="1"/>
  <c r="AI238" i="423"/>
  <c r="AC93" i="423"/>
  <c r="AG93" i="423" s="1"/>
  <c r="AI93" i="423"/>
  <c r="AC224" i="421"/>
  <c r="AG224" i="421" s="1"/>
  <c r="AI224" i="421"/>
  <c r="AK171" i="421"/>
  <c r="AQ171" i="421" s="1"/>
  <c r="AC59" i="423"/>
  <c r="AG59" i="423" s="1"/>
  <c r="AI59" i="423"/>
  <c r="AC210" i="421"/>
  <c r="AG210" i="421" s="1"/>
  <c r="AI210" i="421"/>
  <c r="AC288" i="423"/>
  <c r="AG288" i="423" s="1"/>
  <c r="AI288" i="423"/>
  <c r="AC85" i="421"/>
  <c r="AG85" i="421" s="1"/>
  <c r="AI85" i="421"/>
  <c r="AC202" i="421"/>
  <c r="AG202" i="421" s="1"/>
  <c r="AI202" i="421"/>
  <c r="AC169" i="423"/>
  <c r="AG169" i="423" s="1"/>
  <c r="AI169" i="423"/>
  <c r="AC107" i="421"/>
  <c r="AH107" i="421" s="1"/>
  <c r="AI107" i="421"/>
  <c r="AC111" i="423"/>
  <c r="AH111" i="423" s="1"/>
  <c r="AI111" i="423"/>
  <c r="AC122" i="423"/>
  <c r="AG122" i="423" s="1"/>
  <c r="AI122" i="423"/>
  <c r="AC324" i="421"/>
  <c r="AG324" i="421" s="1"/>
  <c r="AI324" i="421"/>
  <c r="AC271" i="421"/>
  <c r="AG271" i="421" s="1"/>
  <c r="AI271" i="421"/>
  <c r="AC88" i="423"/>
  <c r="AH88" i="423" s="1"/>
  <c r="AI88" i="423"/>
  <c r="AC229" i="421"/>
  <c r="AG229" i="421" s="1"/>
  <c r="AI229" i="421"/>
  <c r="AC91" i="423"/>
  <c r="AG91" i="423" s="1"/>
  <c r="AI91" i="423"/>
  <c r="AC178" i="421"/>
  <c r="AG178" i="421" s="1"/>
  <c r="AI178" i="421"/>
  <c r="AC179" i="423"/>
  <c r="AG179" i="423" s="1"/>
  <c r="AI179" i="423"/>
  <c r="AH134" i="421"/>
  <c r="AC248" i="421"/>
  <c r="AG248" i="421" s="1"/>
  <c r="AI248" i="421"/>
  <c r="AC205" i="423"/>
  <c r="AG205" i="423" s="1"/>
  <c r="AI205" i="423"/>
  <c r="AC12" i="423"/>
  <c r="AH12" i="423" s="1"/>
  <c r="AI12" i="423"/>
  <c r="AC178" i="423"/>
  <c r="AG178" i="423" s="1"/>
  <c r="AI178" i="423"/>
  <c r="AC95" i="423"/>
  <c r="AH95" i="423" s="1"/>
  <c r="AI95" i="423"/>
  <c r="AC310" i="421"/>
  <c r="AG310" i="421" s="1"/>
  <c r="AI310" i="421"/>
  <c r="AC16" i="423"/>
  <c r="AG16" i="423" s="1"/>
  <c r="AI16" i="423"/>
  <c r="AC252" i="421"/>
  <c r="AG252" i="421" s="1"/>
  <c r="AI252" i="421"/>
  <c r="AC270" i="423"/>
  <c r="AG270" i="423" s="1"/>
  <c r="AI270" i="423"/>
  <c r="AK309" i="421"/>
  <c r="AQ309" i="421" s="1"/>
  <c r="AK322" i="421"/>
  <c r="AQ322" i="421" s="1"/>
  <c r="AH228" i="423"/>
  <c r="AC329" i="423"/>
  <c r="AG329" i="423" s="1"/>
  <c r="AI329" i="423"/>
  <c r="AC263" i="421"/>
  <c r="AG263" i="421" s="1"/>
  <c r="AI263" i="421"/>
  <c r="AC282" i="423"/>
  <c r="AG282" i="423" s="1"/>
  <c r="AI282" i="423"/>
  <c r="AC24" i="423"/>
  <c r="AG24" i="423" s="1"/>
  <c r="AI24" i="423"/>
  <c r="AC56" i="421"/>
  <c r="AG56" i="421" s="1"/>
  <c r="AI56" i="421"/>
  <c r="AC272" i="423"/>
  <c r="AG272" i="423" s="1"/>
  <c r="AI272" i="423"/>
  <c r="AC68" i="421"/>
  <c r="AH68" i="421" s="1"/>
  <c r="AI68" i="421"/>
  <c r="AC223" i="421"/>
  <c r="AG223" i="421" s="1"/>
  <c r="AI223" i="421"/>
  <c r="AC98" i="423"/>
  <c r="AH98" i="423" s="1"/>
  <c r="AI98" i="423"/>
  <c r="AC99" i="423"/>
  <c r="AG99" i="423" s="1"/>
  <c r="AI99" i="423"/>
  <c r="AC190" i="423"/>
  <c r="AG190" i="423" s="1"/>
  <c r="AI190" i="423"/>
  <c r="AC35" i="423"/>
  <c r="AH35" i="423" s="1"/>
  <c r="AI35" i="423"/>
  <c r="AC81" i="421"/>
  <c r="AG81" i="421" s="1"/>
  <c r="AI81" i="421"/>
  <c r="AC240" i="423"/>
  <c r="AG240" i="423" s="1"/>
  <c r="AI240" i="423"/>
  <c r="AC239" i="421"/>
  <c r="AG239" i="421" s="1"/>
  <c r="AI239" i="421"/>
  <c r="AK85" i="423"/>
  <c r="AC320" i="423"/>
  <c r="AG320" i="423" s="1"/>
  <c r="AI320" i="423"/>
  <c r="AC19" i="421"/>
  <c r="AH19" i="421" s="1"/>
  <c r="AI19" i="421"/>
  <c r="AC281" i="423"/>
  <c r="AG281" i="423" s="1"/>
  <c r="AI281" i="423"/>
  <c r="AC284" i="421"/>
  <c r="AH284" i="421" s="1"/>
  <c r="AI284" i="421"/>
  <c r="AC31" i="423"/>
  <c r="AH31" i="423" s="1"/>
  <c r="AI31" i="423"/>
  <c r="AC44" i="421"/>
  <c r="AH44" i="421" s="1"/>
  <c r="AI44" i="421"/>
  <c r="AC166" i="423"/>
  <c r="AG166" i="423" s="1"/>
  <c r="AI166" i="423"/>
  <c r="AC65" i="421"/>
  <c r="AG65" i="421" s="1"/>
  <c r="AI65" i="421"/>
  <c r="AC250" i="423"/>
  <c r="AG250" i="423" s="1"/>
  <c r="AI250" i="423"/>
  <c r="AC97" i="423"/>
  <c r="AG97" i="423" s="1"/>
  <c r="AI97" i="423"/>
  <c r="AC175" i="423"/>
  <c r="AG175" i="423" s="1"/>
  <c r="AI175" i="423"/>
  <c r="AC301" i="421"/>
  <c r="AG301" i="421" s="1"/>
  <c r="AI301" i="421"/>
  <c r="AC138" i="423"/>
  <c r="AG138" i="423" s="1"/>
  <c r="AI138" i="423"/>
  <c r="AC111" i="421"/>
  <c r="AH111" i="421" s="1"/>
  <c r="AI111" i="421"/>
  <c r="AC48" i="423"/>
  <c r="AG48" i="423" s="1"/>
  <c r="AI48" i="423"/>
  <c r="AC13" i="421"/>
  <c r="AG13" i="421" s="1"/>
  <c r="AI13" i="421"/>
  <c r="AC133" i="421"/>
  <c r="AG133" i="421" s="1"/>
  <c r="AI133" i="421"/>
  <c r="AC187" i="421"/>
  <c r="AG187" i="421" s="1"/>
  <c r="AI187" i="421"/>
  <c r="AC194" i="423"/>
  <c r="AG194" i="423" s="1"/>
  <c r="AI194" i="423"/>
  <c r="AC30" i="421"/>
  <c r="AH30" i="421" s="1"/>
  <c r="AI30" i="421"/>
  <c r="AC200" i="423"/>
  <c r="AG200" i="423" s="1"/>
  <c r="AI200" i="423"/>
  <c r="AC38" i="421"/>
  <c r="AG38" i="421" s="1"/>
  <c r="AI38" i="421"/>
  <c r="AC26" i="421"/>
  <c r="AG26" i="421" s="1"/>
  <c r="AI26" i="421"/>
  <c r="AC66" i="423"/>
  <c r="AH66" i="423" s="1"/>
  <c r="AI66" i="423"/>
  <c r="AC49" i="421"/>
  <c r="AG49" i="421" s="1"/>
  <c r="AI49" i="421"/>
  <c r="AC27" i="423"/>
  <c r="AG27" i="423" s="1"/>
  <c r="AI27" i="423"/>
  <c r="AC63" i="421"/>
  <c r="AH63" i="421" s="1"/>
  <c r="AI63" i="421"/>
  <c r="AC126" i="423"/>
  <c r="AG126" i="423" s="1"/>
  <c r="AI126" i="423"/>
  <c r="AC160" i="421"/>
  <c r="AG160" i="421" s="1"/>
  <c r="AI160" i="421"/>
  <c r="AC245" i="423"/>
  <c r="AH245" i="423" s="1"/>
  <c r="AI245" i="423"/>
  <c r="AC42" i="421"/>
  <c r="AH42" i="421" s="1"/>
  <c r="AI42" i="421"/>
  <c r="AC254" i="423"/>
  <c r="AG254" i="423" s="1"/>
  <c r="AI254" i="423"/>
  <c r="AC328" i="421"/>
  <c r="AG328" i="421" s="1"/>
  <c r="AI328" i="421"/>
  <c r="AC212" i="421"/>
  <c r="AG212" i="421" s="1"/>
  <c r="AI212" i="421"/>
  <c r="AC250" i="421"/>
  <c r="AG250" i="421" s="1"/>
  <c r="AI250" i="421"/>
  <c r="AC266" i="423"/>
  <c r="AG266" i="423" s="1"/>
  <c r="AI266" i="423"/>
  <c r="AC65" i="423"/>
  <c r="AI65" i="423"/>
  <c r="AC57" i="421"/>
  <c r="AG57" i="421" s="1"/>
  <c r="AI57" i="421"/>
  <c r="AC72" i="423"/>
  <c r="AH72" i="423" s="1"/>
  <c r="AI72" i="423"/>
  <c r="AC182" i="423"/>
  <c r="AI182" i="423"/>
  <c r="AC188" i="421"/>
  <c r="AI188" i="421"/>
  <c r="AC76" i="423"/>
  <c r="AG76" i="423" s="1"/>
  <c r="AI76" i="423"/>
  <c r="AC286" i="421"/>
  <c r="AG286" i="421" s="1"/>
  <c r="AI286" i="421"/>
  <c r="AH241" i="423"/>
  <c r="AK215" i="423"/>
  <c r="AK227" i="423"/>
  <c r="AC209" i="421"/>
  <c r="AG209" i="421" s="1"/>
  <c r="AI209" i="421"/>
  <c r="AC146" i="423"/>
  <c r="AI146" i="423"/>
  <c r="AC220" i="423"/>
  <c r="AI220" i="423"/>
  <c r="AC79" i="421"/>
  <c r="AG79" i="421" s="1"/>
  <c r="AI79" i="421"/>
  <c r="AC221" i="423"/>
  <c r="AG221" i="423" s="1"/>
  <c r="AI221" i="423"/>
  <c r="AC153" i="421"/>
  <c r="AI153" i="421"/>
  <c r="AC315" i="423"/>
  <c r="AG315" i="423" s="1"/>
  <c r="AI315" i="423"/>
  <c r="AC203" i="421"/>
  <c r="AI203" i="421"/>
  <c r="AC156" i="421"/>
  <c r="AG156" i="421" s="1"/>
  <c r="AI156" i="421"/>
  <c r="AC139" i="423"/>
  <c r="AH139" i="423" s="1"/>
  <c r="AI139" i="423"/>
  <c r="AC84" i="421"/>
  <c r="AI84" i="421"/>
  <c r="AC36" i="423"/>
  <c r="AI36" i="423"/>
  <c r="AC148" i="421"/>
  <c r="AI148" i="421"/>
  <c r="AC33" i="423"/>
  <c r="AI33" i="423"/>
  <c r="AC165" i="421"/>
  <c r="AG165" i="421" s="1"/>
  <c r="AI165" i="421"/>
  <c r="AC278" i="421"/>
  <c r="AG278" i="421" s="1"/>
  <c r="AI278" i="421"/>
  <c r="AC247" i="423"/>
  <c r="AG247" i="423" s="1"/>
  <c r="AI247" i="423"/>
  <c r="AC291" i="421"/>
  <c r="AG291" i="421" s="1"/>
  <c r="AI291" i="421"/>
  <c r="AC64" i="421"/>
  <c r="AH64" i="421" s="1"/>
  <c r="AI64" i="421"/>
  <c r="AC55" i="423"/>
  <c r="AI55" i="423"/>
  <c r="AC282" i="421"/>
  <c r="AI282" i="421"/>
  <c r="AC82" i="423"/>
  <c r="AG82" i="423" s="1"/>
  <c r="AI82" i="423"/>
  <c r="AC163" i="421"/>
  <c r="AG163" i="421" s="1"/>
  <c r="AI163" i="421"/>
  <c r="AC113" i="423"/>
  <c r="AG113" i="423" s="1"/>
  <c r="AI113" i="423"/>
  <c r="AC235" i="421"/>
  <c r="AG235" i="421" s="1"/>
  <c r="AI235" i="421"/>
  <c r="AC184" i="423"/>
  <c r="AG184" i="423" s="1"/>
  <c r="AI184" i="423"/>
  <c r="AC201" i="421"/>
  <c r="AG201" i="421" s="1"/>
  <c r="AI201" i="421"/>
  <c r="AH231" i="423"/>
  <c r="AH227" i="421"/>
  <c r="AC264" i="423"/>
  <c r="AG264" i="423" s="1"/>
  <c r="AI264" i="423"/>
  <c r="AC206" i="421"/>
  <c r="AG206" i="421" s="1"/>
  <c r="AI206" i="421"/>
  <c r="AC293" i="423"/>
  <c r="AG293" i="423" s="1"/>
  <c r="AI293" i="423"/>
  <c r="AC204" i="421"/>
  <c r="AI204" i="421"/>
  <c r="AC79" i="423"/>
  <c r="AG79" i="423" s="1"/>
  <c r="AI79" i="423"/>
  <c r="AC168" i="423"/>
  <c r="AI168" i="423"/>
  <c r="AC103" i="421"/>
  <c r="AG103" i="421" s="1"/>
  <c r="AI103" i="421"/>
  <c r="AC92" i="423"/>
  <c r="AI92" i="423"/>
  <c r="AC137" i="421"/>
  <c r="AG137" i="421" s="1"/>
  <c r="AI137" i="421"/>
  <c r="AC197" i="421"/>
  <c r="AG197" i="421" s="1"/>
  <c r="AI197" i="421"/>
  <c r="AC181" i="421"/>
  <c r="AG181" i="421" s="1"/>
  <c r="AI181" i="421"/>
  <c r="AC40" i="423"/>
  <c r="AI40" i="423"/>
  <c r="AC10" i="423"/>
  <c r="AH10" i="423" s="1"/>
  <c r="AI10" i="423"/>
  <c r="AC299" i="421"/>
  <c r="AI299" i="421"/>
  <c r="AH259" i="423"/>
  <c r="AH230" i="421"/>
  <c r="AC327" i="423"/>
  <c r="AG327" i="423" s="1"/>
  <c r="AI327" i="423"/>
  <c r="AC193" i="421"/>
  <c r="AG193" i="421" s="1"/>
  <c r="AI193" i="421"/>
  <c r="AC292" i="423"/>
  <c r="AG292" i="423" s="1"/>
  <c r="AI292" i="423"/>
  <c r="AC54" i="421"/>
  <c r="AG54" i="421" s="1"/>
  <c r="AI54" i="421"/>
  <c r="AC21" i="423"/>
  <c r="AH21" i="423" s="1"/>
  <c r="AI21" i="423"/>
  <c r="AC176" i="423"/>
  <c r="AG176" i="423" s="1"/>
  <c r="AI176" i="423"/>
  <c r="AC104" i="421"/>
  <c r="AG104" i="421" s="1"/>
  <c r="AI104" i="421"/>
  <c r="AC94" i="423"/>
  <c r="AH94" i="423" s="1"/>
  <c r="AI94" i="423"/>
  <c r="AC175" i="421"/>
  <c r="AG175" i="421" s="1"/>
  <c r="AI175" i="421"/>
  <c r="AC154" i="421"/>
  <c r="AG154" i="421" s="1"/>
  <c r="AI154" i="421"/>
  <c r="AC310" i="423"/>
  <c r="AG310" i="423" s="1"/>
  <c r="AI310" i="423"/>
  <c r="AC109" i="423"/>
  <c r="AH109" i="423" s="1"/>
  <c r="AI109" i="423"/>
  <c r="AC78" i="421"/>
  <c r="AI78" i="421"/>
  <c r="AK87" i="423"/>
  <c r="AC262" i="421"/>
  <c r="AG262" i="421" s="1"/>
  <c r="AI262" i="421"/>
  <c r="AC195" i="423"/>
  <c r="AG195" i="423" s="1"/>
  <c r="AI195" i="423"/>
  <c r="AC61" i="421"/>
  <c r="AH61" i="421" s="1"/>
  <c r="AI61" i="421"/>
  <c r="AC298" i="423"/>
  <c r="AG298" i="423" s="1"/>
  <c r="AI298" i="423"/>
  <c r="AC237" i="421"/>
  <c r="AG237" i="421" s="1"/>
  <c r="AI237" i="421"/>
  <c r="AC150" i="421"/>
  <c r="AG150" i="421" s="1"/>
  <c r="AI150" i="421"/>
  <c r="AC105" i="423"/>
  <c r="AG105" i="423" s="1"/>
  <c r="AI105" i="423"/>
  <c r="AC158" i="421"/>
  <c r="AI158" i="421"/>
  <c r="AC38" i="423"/>
  <c r="AG38" i="423" s="1"/>
  <c r="AI38" i="423"/>
  <c r="AC24" i="421"/>
  <c r="AG24" i="421" s="1"/>
  <c r="AI24" i="421"/>
  <c r="AC296" i="423"/>
  <c r="AG296" i="423" s="1"/>
  <c r="AI296" i="423"/>
  <c r="AC149" i="421"/>
  <c r="AG149" i="421" s="1"/>
  <c r="AI149" i="421"/>
  <c r="AB135" i="423"/>
  <c r="AB136" i="421"/>
  <c r="AB300" i="423"/>
  <c r="AB298" i="421"/>
  <c r="AB86" i="423"/>
  <c r="AB87" i="421"/>
  <c r="AB121" i="423"/>
  <c r="AB122" i="421"/>
  <c r="AB218" i="423"/>
  <c r="AB218" i="421"/>
  <c r="AH133" i="423"/>
  <c r="AC246" i="423"/>
  <c r="AH246" i="423" s="1"/>
  <c r="AI246" i="423"/>
  <c r="AC265" i="421"/>
  <c r="AG265" i="421" s="1"/>
  <c r="AI265" i="421"/>
  <c r="AC295" i="423"/>
  <c r="AG295" i="423" s="1"/>
  <c r="AI295" i="423"/>
  <c r="AC51" i="421"/>
  <c r="AG51" i="421" s="1"/>
  <c r="AI51" i="421"/>
  <c r="AC287" i="423"/>
  <c r="AH287" i="423" s="1"/>
  <c r="AI287" i="423"/>
  <c r="AC135" i="421"/>
  <c r="AI135" i="421"/>
  <c r="AC167" i="423"/>
  <c r="AI167" i="423"/>
  <c r="AC18" i="421"/>
  <c r="AG18" i="421" s="1"/>
  <c r="AI18" i="421"/>
  <c r="AC110" i="423"/>
  <c r="AG110" i="423" s="1"/>
  <c r="AI110" i="423"/>
  <c r="AC233" i="423"/>
  <c r="AG233" i="423" s="1"/>
  <c r="AI233" i="423"/>
  <c r="AC259" i="421"/>
  <c r="AG259" i="421" s="1"/>
  <c r="AI259" i="421"/>
  <c r="AC47" i="421"/>
  <c r="AG47" i="421" s="1"/>
  <c r="AI47" i="421"/>
  <c r="AC145" i="421"/>
  <c r="AG145" i="421" s="1"/>
  <c r="AI145" i="421"/>
  <c r="AC224" i="423"/>
  <c r="AG224" i="423" s="1"/>
  <c r="AI224" i="423"/>
  <c r="AK226" i="421"/>
  <c r="AQ226" i="421" s="1"/>
  <c r="AG88" i="421"/>
  <c r="AK88" i="421" s="1"/>
  <c r="AQ88" i="421" s="1"/>
  <c r="AC321" i="421"/>
  <c r="AI321" i="421"/>
  <c r="AC210" i="423"/>
  <c r="AG210" i="423" s="1"/>
  <c r="AI210" i="423"/>
  <c r="AC189" i="421"/>
  <c r="AG189" i="421" s="1"/>
  <c r="AI189" i="421"/>
  <c r="AC84" i="423"/>
  <c r="AG84" i="423" s="1"/>
  <c r="AI84" i="423"/>
  <c r="AC202" i="423"/>
  <c r="AG202" i="423" s="1"/>
  <c r="AI202" i="423"/>
  <c r="AC159" i="421"/>
  <c r="AG159" i="421" s="1"/>
  <c r="AI159" i="421"/>
  <c r="AC106" i="423"/>
  <c r="AH106" i="423" s="1"/>
  <c r="AI106" i="423"/>
  <c r="AC14" i="423"/>
  <c r="AG14" i="423" s="1"/>
  <c r="AI14" i="423"/>
  <c r="AC184" i="421"/>
  <c r="AG184" i="421" s="1"/>
  <c r="AI184" i="421"/>
  <c r="AC326" i="423"/>
  <c r="AG326" i="423" s="1"/>
  <c r="AI326" i="423"/>
  <c r="AC109" i="421"/>
  <c r="AG109" i="421" s="1"/>
  <c r="AI109" i="421"/>
  <c r="AC274" i="423"/>
  <c r="AG274" i="423" s="1"/>
  <c r="AI274" i="423"/>
  <c r="AC229" i="423"/>
  <c r="AI229" i="423"/>
  <c r="AC102" i="421"/>
  <c r="AI102" i="421"/>
  <c r="AC177" i="423"/>
  <c r="AI177" i="423"/>
  <c r="AC31" i="421"/>
  <c r="AH31" i="421" s="1"/>
  <c r="AI31" i="421"/>
  <c r="AH314" i="421"/>
  <c r="AK302" i="423"/>
  <c r="AK325" i="423"/>
  <c r="AC251" i="423"/>
  <c r="AG251" i="423" s="1"/>
  <c r="AI251" i="423"/>
  <c r="AC141" i="421"/>
  <c r="AI141" i="421"/>
  <c r="AC76" i="421"/>
  <c r="AG76" i="421" s="1"/>
  <c r="AI76" i="421"/>
  <c r="AC294" i="421"/>
  <c r="AI294" i="421"/>
  <c r="AC155" i="421"/>
  <c r="AG155" i="421" s="1"/>
  <c r="AI155" i="421"/>
  <c r="AC312" i="423"/>
  <c r="AI312" i="423"/>
  <c r="AC319" i="421"/>
  <c r="AI319" i="421"/>
  <c r="AC255" i="423"/>
  <c r="AI255" i="423"/>
  <c r="AC199" i="421"/>
  <c r="AG199" i="421" s="1"/>
  <c r="AI199" i="421"/>
  <c r="AH241" i="421"/>
  <c r="AH269" i="423"/>
  <c r="AH303" i="421"/>
  <c r="AH215" i="421"/>
  <c r="AK231" i="423"/>
  <c r="AC208" i="421"/>
  <c r="AI208" i="421"/>
  <c r="AC248" i="423"/>
  <c r="AI248" i="423"/>
  <c r="AC21" i="421"/>
  <c r="AG21" i="421" s="1"/>
  <c r="AI21" i="421"/>
  <c r="AC82" i="421"/>
  <c r="AG82" i="421" s="1"/>
  <c r="AI82" i="421"/>
  <c r="AC56" i="423"/>
  <c r="AI56" i="423"/>
  <c r="AC162" i="421"/>
  <c r="AG162" i="421" s="1"/>
  <c r="AI162" i="421"/>
  <c r="AC67" i="423"/>
  <c r="AH67" i="423" s="1"/>
  <c r="AI67" i="423"/>
  <c r="AC312" i="421"/>
  <c r="AG312" i="421" s="1"/>
  <c r="AI312" i="421"/>
  <c r="AC223" i="423"/>
  <c r="AG223" i="423" s="1"/>
  <c r="AI223" i="423"/>
  <c r="AC260" i="421"/>
  <c r="AG260" i="421" s="1"/>
  <c r="AI260" i="421"/>
  <c r="AC317" i="421"/>
  <c r="AG317" i="421" s="1"/>
  <c r="AI317" i="421"/>
  <c r="AC108" i="421"/>
  <c r="AG108" i="421" s="1"/>
  <c r="AI108" i="421"/>
  <c r="AC80" i="423"/>
  <c r="AI80" i="423"/>
  <c r="AC173" i="421"/>
  <c r="AG173" i="421" s="1"/>
  <c r="AI173" i="421"/>
  <c r="AC239" i="423"/>
  <c r="AG239" i="423" s="1"/>
  <c r="AI239" i="423"/>
  <c r="AK300" i="421"/>
  <c r="AQ300" i="421" s="1"/>
  <c r="AK230" i="421"/>
  <c r="AQ230" i="421" s="1"/>
  <c r="AC211" i="421"/>
  <c r="AG211" i="421" s="1"/>
  <c r="AI211" i="421"/>
  <c r="AC18" i="423"/>
  <c r="AH18" i="423" s="1"/>
  <c r="AI18" i="423"/>
  <c r="AC286" i="423"/>
  <c r="AG286" i="423" s="1"/>
  <c r="AI286" i="423"/>
  <c r="AC43" i="421"/>
  <c r="AH43" i="421" s="1"/>
  <c r="AI43" i="421"/>
  <c r="AC43" i="423"/>
  <c r="AG43" i="423" s="1"/>
  <c r="AI43" i="423"/>
  <c r="AC143" i="421"/>
  <c r="AI143" i="421"/>
  <c r="AC64" i="423"/>
  <c r="AG64" i="423" s="1"/>
  <c r="AI64" i="423"/>
  <c r="AC246" i="421"/>
  <c r="AG246" i="421" s="1"/>
  <c r="AI246" i="421"/>
  <c r="AC72" i="421"/>
  <c r="AH72" i="421" s="1"/>
  <c r="AI72" i="421"/>
  <c r="AC303" i="423"/>
  <c r="AI303" i="423"/>
  <c r="AC191" i="421"/>
  <c r="AG191" i="421" s="1"/>
  <c r="AI191" i="421"/>
  <c r="AC11" i="423"/>
  <c r="AH11" i="423" s="1"/>
  <c r="AI11" i="423"/>
  <c r="AC151" i="421"/>
  <c r="AI151" i="421"/>
  <c r="AC132" i="423"/>
  <c r="AI132" i="423"/>
  <c r="AH170" i="423"/>
  <c r="AK267" i="421"/>
  <c r="AQ267" i="421" s="1"/>
  <c r="AK307" i="423"/>
  <c r="AK231" i="421"/>
  <c r="AQ231" i="421" s="1"/>
  <c r="AC257" i="421"/>
  <c r="AI257" i="421"/>
  <c r="AC187" i="423"/>
  <c r="AG187" i="423" s="1"/>
  <c r="AI187" i="423"/>
  <c r="AC296" i="421"/>
  <c r="AG296" i="421" s="1"/>
  <c r="AI296" i="421"/>
  <c r="AC29" i="423"/>
  <c r="AH29" i="423" s="1"/>
  <c r="AI29" i="423"/>
  <c r="AC50" i="421"/>
  <c r="AG50" i="421" s="1"/>
  <c r="AI50" i="421"/>
  <c r="AC37" i="423"/>
  <c r="AH37" i="423" s="1"/>
  <c r="AI37" i="423"/>
  <c r="AC157" i="421"/>
  <c r="AI157" i="421"/>
  <c r="AC25" i="423"/>
  <c r="AG25" i="423" s="1"/>
  <c r="AI25" i="423"/>
  <c r="AC23" i="421"/>
  <c r="AG23" i="421" s="1"/>
  <c r="AI23" i="421"/>
  <c r="AC49" i="423"/>
  <c r="AI49" i="423"/>
  <c r="AC270" i="421"/>
  <c r="AI270" i="421"/>
  <c r="AC62" i="423"/>
  <c r="AG62" i="423" s="1"/>
  <c r="AI62" i="423"/>
  <c r="AC159" i="423"/>
  <c r="AG159" i="423" s="1"/>
  <c r="AI159" i="423"/>
  <c r="AC35" i="421"/>
  <c r="AH35" i="421" s="1"/>
  <c r="AI35" i="421"/>
  <c r="AB26" i="423"/>
  <c r="AB27" i="421"/>
  <c r="AB117" i="423"/>
  <c r="AB118" i="421"/>
  <c r="AK263" i="417"/>
  <c r="AC41" i="423"/>
  <c r="AH41" i="423" s="1"/>
  <c r="AI41" i="423"/>
  <c r="AC207" i="421"/>
  <c r="AG207" i="421" s="1"/>
  <c r="AI207" i="421"/>
  <c r="AC330" i="423"/>
  <c r="AI330" i="423"/>
  <c r="AC212" i="423"/>
  <c r="AG212" i="423" s="1"/>
  <c r="AI212" i="423"/>
  <c r="AC253" i="423"/>
  <c r="AG253" i="423" s="1"/>
  <c r="AI253" i="423"/>
  <c r="AC161" i="421"/>
  <c r="AG161" i="421" s="1"/>
  <c r="AI161" i="421"/>
  <c r="AC105" i="421"/>
  <c r="AH105" i="421" s="1"/>
  <c r="AI105" i="421"/>
  <c r="AC57" i="423"/>
  <c r="AG57" i="423" s="1"/>
  <c r="AI57" i="423"/>
  <c r="AC272" i="421"/>
  <c r="AI272" i="421"/>
  <c r="AC188" i="423"/>
  <c r="AG188" i="423" s="1"/>
  <c r="AI188" i="423"/>
  <c r="AC11" i="421"/>
  <c r="AH11" i="421" s="1"/>
  <c r="AI11" i="421"/>
  <c r="AC289" i="423"/>
  <c r="AI289" i="423"/>
  <c r="AH305" i="423"/>
  <c r="AH226" i="421"/>
  <c r="AC253" i="421"/>
  <c r="AG253" i="421" s="1"/>
  <c r="AI253" i="421"/>
  <c r="AC209" i="423"/>
  <c r="AG209" i="423" s="1"/>
  <c r="AI209" i="423"/>
  <c r="AC287" i="421"/>
  <c r="AG287" i="421" s="1"/>
  <c r="AI287" i="421"/>
  <c r="AC52" i="421"/>
  <c r="AG52" i="421" s="1"/>
  <c r="AI52" i="421"/>
  <c r="AC78" i="423"/>
  <c r="AG78" i="423" s="1"/>
  <c r="AI78" i="423"/>
  <c r="AC277" i="421"/>
  <c r="AG277" i="421" s="1"/>
  <c r="AI277" i="421"/>
  <c r="AC152" i="423"/>
  <c r="AG152" i="423" s="1"/>
  <c r="AI152" i="423"/>
  <c r="AC69" i="421"/>
  <c r="AH69" i="421" s="1"/>
  <c r="AI69" i="421"/>
  <c r="AC302" i="421"/>
  <c r="AG302" i="421" s="1"/>
  <c r="AI302" i="421"/>
  <c r="AC203" i="423"/>
  <c r="AG203" i="423" s="1"/>
  <c r="AI203" i="423"/>
  <c r="AC155" i="423"/>
  <c r="AG155" i="423" s="1"/>
  <c r="AI155" i="423"/>
  <c r="AC249" i="421"/>
  <c r="AG249" i="421" s="1"/>
  <c r="AI249" i="421"/>
  <c r="AC83" i="423"/>
  <c r="AI83" i="423"/>
  <c r="AC142" i="421"/>
  <c r="AG142" i="421" s="1"/>
  <c r="AI142" i="421"/>
  <c r="AC147" i="423"/>
  <c r="AI147" i="423"/>
  <c r="AC46" i="421"/>
  <c r="AG46" i="421" s="1"/>
  <c r="AI46" i="421"/>
  <c r="AC164" i="423"/>
  <c r="AG164" i="423" s="1"/>
  <c r="AI164" i="423"/>
  <c r="AK314" i="421"/>
  <c r="AQ314" i="421" s="1"/>
  <c r="AC280" i="423"/>
  <c r="AG280" i="423" s="1"/>
  <c r="AI280" i="423"/>
  <c r="AC214" i="421"/>
  <c r="AI214" i="421"/>
  <c r="AC294" i="423"/>
  <c r="AG294" i="423" s="1"/>
  <c r="AI294" i="423"/>
  <c r="AC63" i="423"/>
  <c r="AH63" i="423" s="1"/>
  <c r="AI63" i="423"/>
  <c r="AC117" i="421"/>
  <c r="AI117" i="421"/>
  <c r="AC284" i="423"/>
  <c r="AH284" i="423" s="1"/>
  <c r="AI284" i="423"/>
  <c r="AI276" i="421"/>
  <c r="AK276" i="421" s="1"/>
  <c r="AH276" i="421"/>
  <c r="AC162" i="423"/>
  <c r="AI162" i="423"/>
  <c r="AC13" i="423"/>
  <c r="AG13" i="423" s="1"/>
  <c r="AI13" i="423"/>
  <c r="AC330" i="421"/>
  <c r="AI330" i="421"/>
  <c r="AC235" i="423"/>
  <c r="AI235" i="423"/>
  <c r="AC131" i="421"/>
  <c r="AI131" i="421"/>
  <c r="AC201" i="423"/>
  <c r="AG201" i="423" s="1"/>
  <c r="AI201" i="423"/>
  <c r="AC258" i="421"/>
  <c r="AG258" i="421" s="1"/>
  <c r="AI258" i="421"/>
  <c r="AC206" i="423"/>
  <c r="AI206" i="423"/>
  <c r="AC20" i="421"/>
  <c r="AG20" i="421" s="1"/>
  <c r="AI20" i="421"/>
  <c r="AC204" i="423"/>
  <c r="AG204" i="423" s="1"/>
  <c r="AI204" i="423"/>
  <c r="AC144" i="421"/>
  <c r="AH144" i="421" s="1"/>
  <c r="AI144" i="421"/>
  <c r="AC102" i="423"/>
  <c r="AG102" i="423" s="1"/>
  <c r="AI102" i="423"/>
  <c r="AC58" i="421"/>
  <c r="AG58" i="421" s="1"/>
  <c r="AI58" i="421"/>
  <c r="AC136" i="423"/>
  <c r="AG136" i="423" s="1"/>
  <c r="AI136" i="423"/>
  <c r="AC225" i="421"/>
  <c r="AG225" i="421" s="1"/>
  <c r="AI225" i="421"/>
  <c r="AC197" i="423"/>
  <c r="AG197" i="423" s="1"/>
  <c r="AI197" i="423"/>
  <c r="AC174" i="421"/>
  <c r="AG174" i="421" s="1"/>
  <c r="AI174" i="421"/>
  <c r="AC180" i="423"/>
  <c r="AG180" i="423" s="1"/>
  <c r="AI180" i="423"/>
  <c r="AC288" i="421"/>
  <c r="AG288" i="421" s="1"/>
  <c r="AI288" i="421"/>
  <c r="AC306" i="421"/>
  <c r="AG306" i="421" s="1"/>
  <c r="AI306" i="421"/>
  <c r="AC301" i="423"/>
  <c r="AI301" i="423"/>
  <c r="AC320" i="421"/>
  <c r="AG320" i="421" s="1"/>
  <c r="AI320" i="421"/>
  <c r="AC193" i="423"/>
  <c r="AG193" i="423" s="1"/>
  <c r="AI193" i="423"/>
  <c r="AC198" i="421"/>
  <c r="AI198" i="421"/>
  <c r="AC54" i="423"/>
  <c r="AG54" i="423" s="1"/>
  <c r="AI54" i="423"/>
  <c r="AC152" i="421"/>
  <c r="AG152" i="421" s="1"/>
  <c r="AI152" i="421"/>
  <c r="AC103" i="423"/>
  <c r="AG103" i="423" s="1"/>
  <c r="AI103" i="423"/>
  <c r="AC255" i="421"/>
  <c r="AG255" i="421" s="1"/>
  <c r="AI255" i="421"/>
  <c r="AC174" i="423"/>
  <c r="AG174" i="423" s="1"/>
  <c r="AI174" i="423"/>
  <c r="AC70" i="423"/>
  <c r="AG70" i="423" s="1"/>
  <c r="AI70" i="423"/>
  <c r="AC153" i="423"/>
  <c r="AG153" i="423" s="1"/>
  <c r="AI153" i="423"/>
  <c r="AC33" i="421"/>
  <c r="AH33" i="421" s="1"/>
  <c r="AI33" i="421"/>
  <c r="AC254" i="421"/>
  <c r="AG254" i="421" s="1"/>
  <c r="AI254" i="421"/>
  <c r="AC77" i="423"/>
  <c r="AG77" i="423" s="1"/>
  <c r="AI77" i="423"/>
  <c r="AC186" i="421"/>
  <c r="AG186" i="421" s="1"/>
  <c r="AI186" i="421"/>
  <c r="AC40" i="421"/>
  <c r="AH40" i="421" s="1"/>
  <c r="AI40" i="421"/>
  <c r="AC265" i="423"/>
  <c r="AG265" i="423" s="1"/>
  <c r="AI265" i="423"/>
  <c r="AC307" i="421"/>
  <c r="AG307" i="421" s="1"/>
  <c r="AI307" i="421"/>
  <c r="AC60" i="423"/>
  <c r="AH60" i="423" s="1"/>
  <c r="AI60" i="423"/>
  <c r="AC237" i="423"/>
  <c r="AG237" i="423" s="1"/>
  <c r="AI237" i="423"/>
  <c r="AC182" i="421"/>
  <c r="AG182" i="421" s="1"/>
  <c r="AI182" i="421"/>
  <c r="AC149" i="423"/>
  <c r="AG149" i="423" s="1"/>
  <c r="AI149" i="423"/>
  <c r="AC90" i="421"/>
  <c r="AG90" i="421" s="1"/>
  <c r="AI90" i="421"/>
  <c r="AC232" i="421"/>
  <c r="AG232" i="421" s="1"/>
  <c r="AI232" i="421"/>
  <c r="AC157" i="423"/>
  <c r="AG157" i="423" s="1"/>
  <c r="AI157" i="423"/>
  <c r="AC164" i="421"/>
  <c r="AG164" i="421" s="1"/>
  <c r="AI164" i="421"/>
  <c r="AC23" i="423"/>
  <c r="AG23" i="423" s="1"/>
  <c r="AI23" i="423"/>
  <c r="AC304" i="421"/>
  <c r="AG304" i="421" s="1"/>
  <c r="AI304" i="421"/>
  <c r="AC148" i="423"/>
  <c r="AG148" i="423" s="1"/>
  <c r="AI148" i="423"/>
  <c r="AB171" i="423"/>
  <c r="AB172" i="421"/>
  <c r="AB123" i="423"/>
  <c r="AB124" i="421"/>
  <c r="AB127" i="423"/>
  <c r="AB128" i="421"/>
  <c r="AC192" i="421"/>
  <c r="AG192" i="421" s="1"/>
  <c r="AI192" i="421"/>
  <c r="AC267" i="423"/>
  <c r="AG267" i="423" s="1"/>
  <c r="AI267" i="423"/>
  <c r="AC45" i="421"/>
  <c r="AG45" i="421" s="1"/>
  <c r="AI45" i="421"/>
  <c r="AC51" i="423"/>
  <c r="AG51" i="423" s="1"/>
  <c r="AI51" i="423"/>
  <c r="AC75" i="421"/>
  <c r="AG75" i="421" s="1"/>
  <c r="AI75" i="421"/>
  <c r="AC134" i="423"/>
  <c r="AG134" i="423" s="1"/>
  <c r="AI134" i="423"/>
  <c r="AC166" i="421"/>
  <c r="AG166" i="421" s="1"/>
  <c r="AI166" i="421"/>
  <c r="AC17" i="423"/>
  <c r="AG17" i="423" s="1"/>
  <c r="AI17" i="423"/>
  <c r="AC91" i="421"/>
  <c r="AG91" i="421" s="1"/>
  <c r="AI91" i="421"/>
  <c r="AC126" i="421"/>
  <c r="AG126" i="421" s="1"/>
  <c r="AI126" i="421"/>
  <c r="AC262" i="423"/>
  <c r="AG262" i="423" s="1"/>
  <c r="AI262" i="423"/>
  <c r="AC238" i="421"/>
  <c r="AG238" i="421" s="1"/>
  <c r="AI238" i="421"/>
  <c r="AC47" i="423"/>
  <c r="AG47" i="423" s="1"/>
  <c r="AI47" i="423"/>
  <c r="AC94" i="421"/>
  <c r="AG94" i="421" s="1"/>
  <c r="AI94" i="421"/>
  <c r="AC144" i="423"/>
  <c r="AG144" i="423" s="1"/>
  <c r="AI144" i="423"/>
  <c r="AC60" i="421"/>
  <c r="AH60" i="421" s="1"/>
  <c r="AI60" i="421"/>
  <c r="AC323" i="423"/>
  <c r="AG323" i="423" s="1"/>
  <c r="AI323" i="423"/>
  <c r="AC297" i="421"/>
  <c r="AG297" i="421" s="1"/>
  <c r="AI297" i="421"/>
  <c r="AC189" i="423"/>
  <c r="AG189" i="423" s="1"/>
  <c r="AI189" i="423"/>
  <c r="AC170" i="421"/>
  <c r="AG170" i="421" s="1"/>
  <c r="AI170" i="421"/>
  <c r="AC158" i="423"/>
  <c r="AG158" i="423" s="1"/>
  <c r="AI158" i="423"/>
  <c r="AC113" i="421"/>
  <c r="AH113" i="421" s="1"/>
  <c r="AI113" i="421"/>
  <c r="AC123" i="421"/>
  <c r="AG123" i="421" s="1"/>
  <c r="AI123" i="421"/>
  <c r="AC183" i="423"/>
  <c r="AG183" i="423" s="1"/>
  <c r="AI183" i="423"/>
  <c r="AC97" i="421"/>
  <c r="AG97" i="421" s="1"/>
  <c r="AI97" i="421"/>
  <c r="AC107" i="423"/>
  <c r="AH107" i="423" s="1"/>
  <c r="AI107" i="423"/>
  <c r="AC89" i="421"/>
  <c r="AH89" i="421" s="1"/>
  <c r="AI89" i="421"/>
  <c r="AC92" i="421"/>
  <c r="AH92" i="421" s="1"/>
  <c r="AI92" i="421"/>
  <c r="AC101" i="423"/>
  <c r="AH101" i="423" s="1"/>
  <c r="AI101" i="423"/>
  <c r="AC180" i="421"/>
  <c r="AG180" i="421" s="1"/>
  <c r="AI180" i="421"/>
  <c r="AC30" i="423"/>
  <c r="AG30" i="423" s="1"/>
  <c r="AI30" i="423"/>
  <c r="AC205" i="421"/>
  <c r="AG205" i="421" s="1"/>
  <c r="AI205" i="421"/>
  <c r="AC140" i="423"/>
  <c r="AG140" i="423" s="1"/>
  <c r="AI140" i="423"/>
  <c r="AC75" i="423"/>
  <c r="AG75" i="423" s="1"/>
  <c r="AI75" i="423"/>
  <c r="AC297" i="423"/>
  <c r="AG297" i="423" s="1"/>
  <c r="AI297" i="423"/>
  <c r="AC179" i="421"/>
  <c r="AG179" i="421" s="1"/>
  <c r="AI179" i="421"/>
  <c r="AC154" i="423"/>
  <c r="AG154" i="423" s="1"/>
  <c r="AI154" i="423"/>
  <c r="AC96" i="421"/>
  <c r="AG96" i="421" s="1"/>
  <c r="AI96" i="421"/>
  <c r="AC17" i="421"/>
  <c r="AG17" i="421" s="1"/>
  <c r="AI17" i="421"/>
  <c r="AC321" i="423"/>
  <c r="AG321" i="423" s="1"/>
  <c r="AI321" i="423"/>
  <c r="AC268" i="421"/>
  <c r="AG268" i="421" s="1"/>
  <c r="AI268" i="421"/>
  <c r="AC199" i="423"/>
  <c r="AG199" i="423" s="1"/>
  <c r="AI199" i="423"/>
  <c r="AC327" i="421"/>
  <c r="AG327" i="421" s="1"/>
  <c r="AI327" i="421"/>
  <c r="AC208" i="423"/>
  <c r="AG208" i="423" s="1"/>
  <c r="AI208" i="423"/>
  <c r="AC280" i="421"/>
  <c r="AG280" i="421" s="1"/>
  <c r="AI280" i="421"/>
  <c r="AC20" i="423"/>
  <c r="AG20" i="423" s="1"/>
  <c r="AI20" i="423"/>
  <c r="AC25" i="421"/>
  <c r="AG25" i="421" s="1"/>
  <c r="AI25" i="421"/>
  <c r="AC81" i="423"/>
  <c r="AG81" i="423" s="1"/>
  <c r="AI81" i="423"/>
  <c r="AC269" i="421"/>
  <c r="AG269" i="421" s="1"/>
  <c r="AI269" i="421"/>
  <c r="AC161" i="423"/>
  <c r="AG161" i="423" s="1"/>
  <c r="AI161" i="423"/>
  <c r="AC314" i="423"/>
  <c r="AG314" i="423" s="1"/>
  <c r="AI314" i="423"/>
  <c r="AC99" i="421"/>
  <c r="AG99" i="421" s="1"/>
  <c r="AI99" i="421"/>
  <c r="AC263" i="423"/>
  <c r="AG263" i="423" s="1"/>
  <c r="AI263" i="423"/>
  <c r="AC190" i="421"/>
  <c r="AG190" i="421" s="1"/>
  <c r="AI190" i="421"/>
  <c r="AC319" i="423"/>
  <c r="AG319" i="423" s="1"/>
  <c r="AI319" i="423"/>
  <c r="AC36" i="421"/>
  <c r="AH36" i="421" s="1"/>
  <c r="AI36" i="421"/>
  <c r="AC112" i="423"/>
  <c r="AG112" i="423" s="1"/>
  <c r="AI112" i="423"/>
  <c r="AC240" i="421"/>
  <c r="AG240" i="421" s="1"/>
  <c r="AI240" i="421"/>
  <c r="AC172" i="423"/>
  <c r="AG172" i="423" s="1"/>
  <c r="AI172" i="423"/>
  <c r="AC318" i="421"/>
  <c r="AG318" i="421" s="1"/>
  <c r="AI318" i="421"/>
  <c r="AC211" i="423"/>
  <c r="AG211" i="423" s="1"/>
  <c r="AI211" i="423"/>
  <c r="AC279" i="421"/>
  <c r="AG279" i="421" s="1"/>
  <c r="AI279" i="421"/>
  <c r="AC32" i="421"/>
  <c r="AG32" i="421" s="1"/>
  <c r="AI32" i="421"/>
  <c r="AC42" i="423"/>
  <c r="AG42" i="423" s="1"/>
  <c r="AI42" i="423"/>
  <c r="AC167" i="421"/>
  <c r="AG167" i="421" s="1"/>
  <c r="AI167" i="421"/>
  <c r="AC142" i="423"/>
  <c r="AH142" i="423" s="1"/>
  <c r="AI142" i="423"/>
  <c r="AC247" i="421"/>
  <c r="AG247" i="421" s="1"/>
  <c r="AI247" i="421"/>
  <c r="AC249" i="423"/>
  <c r="AG249" i="423" s="1"/>
  <c r="AI249" i="423"/>
  <c r="AC176" i="421"/>
  <c r="AG176" i="421" s="1"/>
  <c r="AI176" i="421"/>
  <c r="AC139" i="421"/>
  <c r="AH139" i="421" s="1"/>
  <c r="AI139" i="421"/>
  <c r="AC191" i="423"/>
  <c r="AG191" i="423" s="1"/>
  <c r="AI191" i="423"/>
  <c r="AC48" i="421"/>
  <c r="AG48" i="421" s="1"/>
  <c r="AI48" i="421"/>
  <c r="AC115" i="421"/>
  <c r="AG115" i="421" s="1"/>
  <c r="AI115" i="421"/>
  <c r="AC150" i="423"/>
  <c r="AG150" i="423" s="1"/>
  <c r="AI150" i="423"/>
  <c r="AC260" i="423"/>
  <c r="AG260" i="423" s="1"/>
  <c r="AI260" i="423"/>
  <c r="AC194" i="421"/>
  <c r="AG194" i="421" s="1"/>
  <c r="AI194" i="421"/>
  <c r="AC299" i="423"/>
  <c r="AG299" i="423" s="1"/>
  <c r="AI299" i="423"/>
  <c r="AC200" i="421"/>
  <c r="AG200" i="421" s="1"/>
  <c r="AI200" i="421"/>
  <c r="AC50" i="423"/>
  <c r="AG50" i="423" s="1"/>
  <c r="AI50" i="423"/>
  <c r="AC125" i="421"/>
  <c r="AG125" i="421" s="1"/>
  <c r="AI125" i="421"/>
  <c r="AC156" i="423"/>
  <c r="AG156" i="423" s="1"/>
  <c r="AI156" i="423"/>
  <c r="AC67" i="421"/>
  <c r="AH67" i="421" s="1"/>
  <c r="AI67" i="421"/>
  <c r="AC22" i="423"/>
  <c r="AG22" i="423" s="1"/>
  <c r="AI22" i="423"/>
  <c r="AC28" i="421"/>
  <c r="AG28" i="421" s="1"/>
  <c r="AI28" i="421"/>
  <c r="AC273" i="423"/>
  <c r="AG273" i="423" s="1"/>
  <c r="AI273" i="423"/>
  <c r="AC127" i="421"/>
  <c r="AG127" i="421" s="1"/>
  <c r="AI127" i="421"/>
  <c r="AC243" i="421"/>
  <c r="AH243" i="421" s="1"/>
  <c r="AI243" i="421"/>
  <c r="AC34" i="423"/>
  <c r="AG34" i="423" s="1"/>
  <c r="AI34" i="423"/>
  <c r="AK24" i="417"/>
  <c r="AK208" i="417"/>
  <c r="AH232" i="43"/>
  <c r="AH22" i="417"/>
  <c r="AG108" i="417"/>
  <c r="AK108" i="417" s="1"/>
  <c r="AH272" i="417"/>
  <c r="AK304" i="417"/>
  <c r="AK240" i="43"/>
  <c r="AQ240" i="43" s="1"/>
  <c r="AR240" i="43" s="1"/>
  <c r="AH271" i="43"/>
  <c r="AH245" i="43"/>
  <c r="AH260" i="43"/>
  <c r="AH221" i="43"/>
  <c r="AH234" i="43"/>
  <c r="AH319" i="43"/>
  <c r="AK310" i="417"/>
  <c r="AK127" i="417"/>
  <c r="AH90" i="43"/>
  <c r="AK272" i="417"/>
  <c r="AH92" i="43"/>
  <c r="AK320" i="417"/>
  <c r="AH306" i="417"/>
  <c r="AK311" i="417"/>
  <c r="AH262" i="417"/>
  <c r="AH244" i="417"/>
  <c r="AK207" i="417"/>
  <c r="AH327" i="43"/>
  <c r="AK277" i="417"/>
  <c r="AK266" i="417"/>
  <c r="AK306" i="417"/>
  <c r="AH138" i="43"/>
  <c r="AH311" i="417"/>
  <c r="AH270" i="417"/>
  <c r="AH307" i="43"/>
  <c r="AK238" i="43"/>
  <c r="AQ238" i="43" s="1"/>
  <c r="AR238" i="43" s="1"/>
  <c r="AH110" i="417"/>
  <c r="AH318" i="43"/>
  <c r="AK195" i="417"/>
  <c r="AH313" i="43"/>
  <c r="AH132" i="417"/>
  <c r="AH230" i="43"/>
  <c r="AK307" i="417"/>
  <c r="AH219" i="43"/>
  <c r="AH307" i="417"/>
  <c r="AH298" i="417"/>
  <c r="AB148" i="417"/>
  <c r="AC334" i="416"/>
  <c r="AB123" i="43"/>
  <c r="AC222" i="417"/>
  <c r="AG222" i="417" s="1"/>
  <c r="AI222" i="417"/>
  <c r="AC259" i="43"/>
  <c r="AI259" i="43"/>
  <c r="AC162" i="417"/>
  <c r="AG162" i="417" s="1"/>
  <c r="AI162" i="417"/>
  <c r="AC217" i="417"/>
  <c r="AG217" i="417" s="1"/>
  <c r="AI217" i="417"/>
  <c r="AC295" i="417"/>
  <c r="AG295" i="417" s="1"/>
  <c r="AI295" i="417"/>
  <c r="AC158" i="417"/>
  <c r="AG158" i="417" s="1"/>
  <c r="AI158" i="417"/>
  <c r="AC81" i="417"/>
  <c r="AG81" i="417" s="1"/>
  <c r="AI81" i="417"/>
  <c r="AC42" i="417"/>
  <c r="AH42" i="417" s="1"/>
  <c r="AI42" i="417"/>
  <c r="AC21" i="417"/>
  <c r="AG21" i="417" s="1"/>
  <c r="AI21" i="417"/>
  <c r="AC308" i="417"/>
  <c r="AG308" i="417" s="1"/>
  <c r="AI308" i="417"/>
  <c r="AC323" i="417"/>
  <c r="AG323" i="417" s="1"/>
  <c r="AI323" i="417"/>
  <c r="AC315" i="417"/>
  <c r="AG315" i="417" s="1"/>
  <c r="AI315" i="417"/>
  <c r="AC59" i="417"/>
  <c r="AG59" i="417" s="1"/>
  <c r="AI59" i="417"/>
  <c r="AC118" i="417"/>
  <c r="AG118" i="417" s="1"/>
  <c r="AI118" i="417"/>
  <c r="AC116" i="417"/>
  <c r="AG116" i="417" s="1"/>
  <c r="AI116" i="417"/>
  <c r="AC236" i="417"/>
  <c r="AG236" i="417" s="1"/>
  <c r="AI236" i="417"/>
  <c r="AC172" i="417"/>
  <c r="AG172" i="417" s="1"/>
  <c r="AI172" i="417"/>
  <c r="AC225" i="417"/>
  <c r="AG225" i="417" s="1"/>
  <c r="AI225" i="417"/>
  <c r="AC100" i="417"/>
  <c r="AG100" i="417" s="1"/>
  <c r="AI100" i="417"/>
  <c r="AC103" i="417"/>
  <c r="AG103" i="417" s="1"/>
  <c r="AI103" i="417"/>
  <c r="AC247" i="417"/>
  <c r="AG247" i="417" s="1"/>
  <c r="AI247" i="417"/>
  <c r="AC64" i="43"/>
  <c r="AI64" i="43"/>
  <c r="AC67" i="417"/>
  <c r="AH67" i="417" s="1"/>
  <c r="AI67" i="417"/>
  <c r="AC283" i="417"/>
  <c r="AG283" i="417" s="1"/>
  <c r="AI283" i="417"/>
  <c r="AC220" i="417"/>
  <c r="AG220" i="417" s="1"/>
  <c r="AI220" i="417"/>
  <c r="AC182" i="417"/>
  <c r="AG182" i="417" s="1"/>
  <c r="AI182" i="417"/>
  <c r="AC250" i="417"/>
  <c r="AG250" i="417" s="1"/>
  <c r="AI250" i="417"/>
  <c r="AC171" i="43"/>
  <c r="AI171" i="43"/>
  <c r="AC111" i="43"/>
  <c r="AI111" i="43"/>
  <c r="AC71" i="43"/>
  <c r="AI71" i="43"/>
  <c r="AC306" i="43"/>
  <c r="AI306" i="43"/>
  <c r="AC274" i="43"/>
  <c r="AI274" i="43"/>
  <c r="AC249" i="417"/>
  <c r="AG249" i="417" s="1"/>
  <c r="AI249" i="417"/>
  <c r="AC51" i="417"/>
  <c r="AG51" i="417" s="1"/>
  <c r="AI51" i="417"/>
  <c r="AC302" i="417"/>
  <c r="AG302" i="417" s="1"/>
  <c r="AI302" i="417"/>
  <c r="AC155" i="417"/>
  <c r="AG155" i="417" s="1"/>
  <c r="AI155" i="417"/>
  <c r="AC89" i="417"/>
  <c r="AG89" i="417" s="1"/>
  <c r="AI89" i="417"/>
  <c r="AC114" i="417"/>
  <c r="AG114" i="417" s="1"/>
  <c r="AI114" i="417"/>
  <c r="AC260" i="417"/>
  <c r="AG260" i="417" s="1"/>
  <c r="AI260" i="417"/>
  <c r="AC265" i="417"/>
  <c r="AG265" i="417" s="1"/>
  <c r="AI265" i="417"/>
  <c r="AC224" i="417"/>
  <c r="AG224" i="417" s="1"/>
  <c r="AI224" i="417"/>
  <c r="AH24" i="417"/>
  <c r="AC252" i="43"/>
  <c r="AI252" i="43"/>
  <c r="AC210" i="43"/>
  <c r="AI210" i="43"/>
  <c r="AC193" i="43"/>
  <c r="AI193" i="43"/>
  <c r="AC289" i="43"/>
  <c r="AI289" i="43"/>
  <c r="AC29" i="43"/>
  <c r="AI29" i="43"/>
  <c r="AC186" i="43"/>
  <c r="AI186" i="43"/>
  <c r="AC148" i="43"/>
  <c r="AI148" i="43"/>
  <c r="AC116" i="43"/>
  <c r="AI116" i="43"/>
  <c r="AC27" i="43"/>
  <c r="AI27" i="43"/>
  <c r="AC49" i="417"/>
  <c r="AH49" i="417" s="1"/>
  <c r="AI49" i="417"/>
  <c r="AC258" i="417"/>
  <c r="AG258" i="417" s="1"/>
  <c r="AI258" i="417"/>
  <c r="AC232" i="417"/>
  <c r="AG232" i="417" s="1"/>
  <c r="AI232" i="417"/>
  <c r="AC314" i="417"/>
  <c r="AG314" i="417" s="1"/>
  <c r="AI314" i="417"/>
  <c r="AC219" i="417"/>
  <c r="AG219" i="417" s="1"/>
  <c r="AI219" i="417"/>
  <c r="AC16" i="417"/>
  <c r="AH16" i="417" s="1"/>
  <c r="AI16" i="417"/>
  <c r="AC214" i="417"/>
  <c r="AG214" i="417" s="1"/>
  <c r="AI214" i="417"/>
  <c r="AC28" i="417"/>
  <c r="AH28" i="417" s="1"/>
  <c r="AI28" i="417"/>
  <c r="AC166" i="417"/>
  <c r="AG166" i="417" s="1"/>
  <c r="AI166" i="417"/>
  <c r="AC74" i="417"/>
  <c r="AH74" i="417" s="1"/>
  <c r="AI74" i="417"/>
  <c r="AC254" i="417"/>
  <c r="AG254" i="417" s="1"/>
  <c r="AI254" i="417"/>
  <c r="AC234" i="417"/>
  <c r="AG234" i="417" s="1"/>
  <c r="AI234" i="417"/>
  <c r="AC193" i="417"/>
  <c r="AG193" i="417" s="1"/>
  <c r="AI193" i="417"/>
  <c r="AH315" i="43"/>
  <c r="AH195" i="417"/>
  <c r="AH326" i="43"/>
  <c r="AC261" i="43"/>
  <c r="AI261" i="43"/>
  <c r="AC255" i="43"/>
  <c r="AI255" i="43"/>
  <c r="AC145" i="43"/>
  <c r="AI145" i="43"/>
  <c r="AC154" i="417"/>
  <c r="AG154" i="417" s="1"/>
  <c r="AI154" i="417"/>
  <c r="AC180" i="417"/>
  <c r="AG180" i="417" s="1"/>
  <c r="AI180" i="417"/>
  <c r="AC178" i="417"/>
  <c r="AG178" i="417" s="1"/>
  <c r="AI178" i="417"/>
  <c r="AC160" i="417"/>
  <c r="AG160" i="417" s="1"/>
  <c r="AI160" i="417"/>
  <c r="AC87" i="417"/>
  <c r="AG87" i="417" s="1"/>
  <c r="AI87" i="417"/>
  <c r="AH328" i="417"/>
  <c r="AI328" i="417"/>
  <c r="AC157" i="43"/>
  <c r="AI157" i="43"/>
  <c r="AC109" i="43"/>
  <c r="AI109" i="43"/>
  <c r="AC32" i="43"/>
  <c r="AI32" i="43"/>
  <c r="AC131" i="43"/>
  <c r="AI131" i="43"/>
  <c r="AC85" i="43"/>
  <c r="AI85" i="43"/>
  <c r="AC169" i="43"/>
  <c r="AI169" i="43"/>
  <c r="AK223" i="43"/>
  <c r="AQ223" i="43" s="1"/>
  <c r="AC248" i="43"/>
  <c r="AI248" i="43"/>
  <c r="AC191" i="43"/>
  <c r="AI191" i="43"/>
  <c r="AC18" i="43"/>
  <c r="AI18" i="43"/>
  <c r="AC187" i="43"/>
  <c r="AI187" i="43"/>
  <c r="AC235" i="417"/>
  <c r="AG235" i="417" s="1"/>
  <c r="AI235" i="417"/>
  <c r="AC201" i="417"/>
  <c r="AG201" i="417" s="1"/>
  <c r="AI201" i="417"/>
  <c r="AC196" i="43"/>
  <c r="AI196" i="43"/>
  <c r="AC194" i="417"/>
  <c r="AG194" i="417" s="1"/>
  <c r="AI194" i="417"/>
  <c r="AC16" i="43"/>
  <c r="AI16" i="43"/>
  <c r="AC49" i="43"/>
  <c r="AI49" i="43"/>
  <c r="AC288" i="43"/>
  <c r="AI288" i="43"/>
  <c r="AC154" i="43"/>
  <c r="AI154" i="43"/>
  <c r="AC317" i="43"/>
  <c r="AI317" i="43"/>
  <c r="AC244" i="43"/>
  <c r="AI244" i="43"/>
  <c r="AC136" i="43"/>
  <c r="AI136" i="43"/>
  <c r="AC262" i="43"/>
  <c r="AI262" i="43"/>
  <c r="AC218" i="43"/>
  <c r="AI218" i="43"/>
  <c r="AC311" i="43"/>
  <c r="AI311" i="43"/>
  <c r="AC284" i="43"/>
  <c r="AI284" i="43"/>
  <c r="AC286" i="43"/>
  <c r="AI286" i="43"/>
  <c r="AC105" i="417"/>
  <c r="AG105" i="417" s="1"/>
  <c r="AI105" i="417"/>
  <c r="AC237" i="417"/>
  <c r="AG237" i="417" s="1"/>
  <c r="AI237" i="417"/>
  <c r="AC58" i="417"/>
  <c r="AH58" i="417" s="1"/>
  <c r="AI58" i="417"/>
  <c r="AC44" i="417"/>
  <c r="AG44" i="417" s="1"/>
  <c r="AI44" i="417"/>
  <c r="AC20" i="417"/>
  <c r="AG20" i="417" s="1"/>
  <c r="AI20" i="417"/>
  <c r="AC303" i="417"/>
  <c r="AG303" i="417" s="1"/>
  <c r="AI303" i="417"/>
  <c r="AC313" i="417"/>
  <c r="AG313" i="417" s="1"/>
  <c r="AI313" i="417"/>
  <c r="AC264" i="43"/>
  <c r="AI264" i="43"/>
  <c r="AC242" i="43"/>
  <c r="AI242" i="43"/>
  <c r="AC203" i="43"/>
  <c r="AI203" i="43"/>
  <c r="AC243" i="43"/>
  <c r="AI243" i="43"/>
  <c r="AC187" i="417"/>
  <c r="AG187" i="417" s="1"/>
  <c r="AI187" i="417"/>
  <c r="AC289" i="417"/>
  <c r="AG289" i="417" s="1"/>
  <c r="AI289" i="417"/>
  <c r="AC216" i="417"/>
  <c r="AG216" i="417" s="1"/>
  <c r="AI216" i="417"/>
  <c r="AC117" i="417"/>
  <c r="AG117" i="417" s="1"/>
  <c r="AI117" i="417"/>
  <c r="AC96" i="417"/>
  <c r="AH96" i="417" s="1"/>
  <c r="AI96" i="417"/>
  <c r="AC169" i="417"/>
  <c r="AG169" i="417" s="1"/>
  <c r="AI169" i="417"/>
  <c r="AC255" i="417"/>
  <c r="AG255" i="417" s="1"/>
  <c r="AI255" i="417"/>
  <c r="AC102" i="417"/>
  <c r="AH102" i="417" s="1"/>
  <c r="AI102" i="417"/>
  <c r="AC63" i="417"/>
  <c r="AH63" i="417" s="1"/>
  <c r="AI63" i="417"/>
  <c r="AC69" i="417"/>
  <c r="AH69" i="417" s="1"/>
  <c r="AI69" i="417"/>
  <c r="AC177" i="43"/>
  <c r="AI177" i="43"/>
  <c r="AC196" i="417"/>
  <c r="AG196" i="417" s="1"/>
  <c r="AI196" i="417"/>
  <c r="AC215" i="43"/>
  <c r="AI215" i="43"/>
  <c r="AC283" i="43"/>
  <c r="AI283" i="43"/>
  <c r="AI12" i="419"/>
  <c r="AK12" i="419" s="1"/>
  <c r="AQ12" i="419" s="1"/>
  <c r="AH12" i="419"/>
  <c r="AC229" i="417"/>
  <c r="AG229" i="417" s="1"/>
  <c r="AI229" i="417"/>
  <c r="AC54" i="417"/>
  <c r="AG54" i="417" s="1"/>
  <c r="AI54" i="417"/>
  <c r="AC56" i="417"/>
  <c r="AG56" i="417" s="1"/>
  <c r="AI56" i="417"/>
  <c r="AC141" i="417"/>
  <c r="AG141" i="417" s="1"/>
  <c r="AI141" i="417"/>
  <c r="AC171" i="417"/>
  <c r="AG171" i="417" s="1"/>
  <c r="AI171" i="417"/>
  <c r="AC286" i="417"/>
  <c r="AG286" i="417" s="1"/>
  <c r="AI286" i="417"/>
  <c r="AC146" i="417"/>
  <c r="AG146" i="417" s="1"/>
  <c r="AI146" i="417"/>
  <c r="AC98" i="417"/>
  <c r="AG98" i="417" s="1"/>
  <c r="AI98" i="417"/>
  <c r="AC77" i="417"/>
  <c r="AH77" i="417" s="1"/>
  <c r="AI77" i="417"/>
  <c r="AC159" i="417"/>
  <c r="AG159" i="417" s="1"/>
  <c r="AI159" i="417"/>
  <c r="AC93" i="43"/>
  <c r="AI93" i="43"/>
  <c r="AC52" i="43"/>
  <c r="AI52" i="43"/>
  <c r="AC282" i="43"/>
  <c r="AI282" i="43"/>
  <c r="AC90" i="417"/>
  <c r="AG90" i="417" s="1"/>
  <c r="AI90" i="417"/>
  <c r="AC115" i="417"/>
  <c r="AG115" i="417" s="1"/>
  <c r="AI115" i="417"/>
  <c r="AC122" i="417"/>
  <c r="AG122" i="417" s="1"/>
  <c r="AI122" i="417"/>
  <c r="AC89" i="43"/>
  <c r="AI89" i="43"/>
  <c r="AC208" i="43"/>
  <c r="AI208" i="43"/>
  <c r="AC79" i="43"/>
  <c r="AI79" i="43"/>
  <c r="AC47" i="43"/>
  <c r="AI47" i="43"/>
  <c r="AC268" i="43"/>
  <c r="AI268" i="43"/>
  <c r="AC167" i="43"/>
  <c r="AI167" i="43"/>
  <c r="AC72" i="43"/>
  <c r="AI72" i="43"/>
  <c r="AC94" i="43"/>
  <c r="AI94" i="43"/>
  <c r="AC179" i="43"/>
  <c r="AI179" i="43"/>
  <c r="AC328" i="43"/>
  <c r="AI328" i="43"/>
  <c r="AC135" i="43"/>
  <c r="AI135" i="43"/>
  <c r="AC98" i="43"/>
  <c r="AI98" i="43"/>
  <c r="AB115" i="416"/>
  <c r="AC107" i="417"/>
  <c r="AG107" i="417" s="1"/>
  <c r="AI107" i="417"/>
  <c r="AC27" i="417"/>
  <c r="AG27" i="417" s="1"/>
  <c r="AI27" i="417"/>
  <c r="AC44" i="43"/>
  <c r="AI44" i="43"/>
  <c r="AB245" i="417"/>
  <c r="AC203" i="416"/>
  <c r="AB176" i="43"/>
  <c r="AB72" i="416"/>
  <c r="AC267" i="43"/>
  <c r="AI267" i="43"/>
  <c r="AB147" i="417"/>
  <c r="AC333" i="416"/>
  <c r="AB122" i="43"/>
  <c r="AH266" i="417"/>
  <c r="AH140" i="417"/>
  <c r="AH264" i="417"/>
  <c r="AC85" i="417"/>
  <c r="AH85" i="417" s="1"/>
  <c r="AI85" i="417"/>
  <c r="AC120" i="417"/>
  <c r="AG120" i="417" s="1"/>
  <c r="AI120" i="417"/>
  <c r="AC335" i="417"/>
  <c r="AG335" i="417" s="1"/>
  <c r="AK335" i="417" s="1"/>
  <c r="AI335" i="417"/>
  <c r="AC24" i="43"/>
  <c r="AI24" i="43"/>
  <c r="AC139" i="43"/>
  <c r="AI139" i="43"/>
  <c r="AC128" i="43"/>
  <c r="AI128" i="43"/>
  <c r="AC273" i="43"/>
  <c r="AI273" i="43"/>
  <c r="AC110" i="43"/>
  <c r="AI110" i="43"/>
  <c r="AC63" i="43"/>
  <c r="AI63" i="43"/>
  <c r="AC229" i="43"/>
  <c r="AI229" i="43"/>
  <c r="AH309" i="43"/>
  <c r="AC257" i="43"/>
  <c r="AI257" i="43"/>
  <c r="AC249" i="43"/>
  <c r="AI249" i="43"/>
  <c r="AC214" i="43"/>
  <c r="AI214" i="43"/>
  <c r="AC23" i="43"/>
  <c r="AI23" i="43"/>
  <c r="AC68" i="43"/>
  <c r="AI68" i="43"/>
  <c r="AC206" i="43"/>
  <c r="AI206" i="43"/>
  <c r="AC100" i="43"/>
  <c r="AI100" i="43"/>
  <c r="AC141" i="43"/>
  <c r="AI141" i="43"/>
  <c r="AC102" i="43"/>
  <c r="AI102" i="43"/>
  <c r="AC256" i="43"/>
  <c r="AI256" i="43"/>
  <c r="AC104" i="43"/>
  <c r="AI104" i="43"/>
  <c r="AC51" i="43"/>
  <c r="AI51" i="43"/>
  <c r="AC321" i="43"/>
  <c r="AI321" i="43"/>
  <c r="AC253" i="43"/>
  <c r="AI253" i="43"/>
  <c r="AC82" i="43"/>
  <c r="AI82" i="43"/>
  <c r="AC205" i="43"/>
  <c r="AI205" i="43"/>
  <c r="AC37" i="417"/>
  <c r="AH37" i="417" s="1"/>
  <c r="AI37" i="417"/>
  <c r="AC197" i="417"/>
  <c r="AG197" i="417" s="1"/>
  <c r="AI197" i="417"/>
  <c r="AC297" i="417"/>
  <c r="AG297" i="417" s="1"/>
  <c r="AI297" i="417"/>
  <c r="AC125" i="417"/>
  <c r="AG125" i="417" s="1"/>
  <c r="AI125" i="417"/>
  <c r="AC333" i="417"/>
  <c r="AG333" i="417" s="1"/>
  <c r="AK333" i="417" s="1"/>
  <c r="AI333" i="417"/>
  <c r="AC224" i="43"/>
  <c r="AI224" i="43"/>
  <c r="AC26" i="43"/>
  <c r="AI26" i="43"/>
  <c r="AC172" i="43"/>
  <c r="AI172" i="43"/>
  <c r="AC281" i="43"/>
  <c r="AI281" i="43"/>
  <c r="AC97" i="43"/>
  <c r="AI97" i="43"/>
  <c r="AB109" i="417"/>
  <c r="AB222" i="43"/>
  <c r="AC221" i="416"/>
  <c r="AC158" i="43"/>
  <c r="AI158" i="43"/>
  <c r="AC195" i="43"/>
  <c r="AI195" i="43"/>
  <c r="AC41" i="43"/>
  <c r="AI41" i="43"/>
  <c r="AC39" i="43"/>
  <c r="AI39" i="43"/>
  <c r="AC17" i="43"/>
  <c r="AI17" i="43"/>
  <c r="AC329" i="43"/>
  <c r="AI329" i="43"/>
  <c r="AC212" i="43"/>
  <c r="AI212" i="43"/>
  <c r="AC54" i="43"/>
  <c r="AI54" i="43"/>
  <c r="AC334" i="43"/>
  <c r="AI334" i="43"/>
  <c r="AC101" i="43"/>
  <c r="AI101" i="43"/>
  <c r="AC43" i="43"/>
  <c r="AI43" i="43"/>
  <c r="AC312" i="43"/>
  <c r="AI312" i="43"/>
  <c r="AC143" i="43"/>
  <c r="AI143" i="43"/>
  <c r="AC45" i="43"/>
  <c r="AI45" i="43"/>
  <c r="AC40" i="43"/>
  <c r="AI40" i="43"/>
  <c r="AC308" i="43"/>
  <c r="AI308" i="43"/>
  <c r="AC155" i="43"/>
  <c r="AI155" i="43"/>
  <c r="AC106" i="43"/>
  <c r="AI106" i="43"/>
  <c r="AC303" i="43"/>
  <c r="AI303" i="43"/>
  <c r="AC28" i="43"/>
  <c r="AI28" i="43"/>
  <c r="AC190" i="417"/>
  <c r="AG190" i="417" s="1"/>
  <c r="AI190" i="417"/>
  <c r="AC294" i="417"/>
  <c r="AG294" i="417" s="1"/>
  <c r="AI294" i="417"/>
  <c r="AC99" i="417"/>
  <c r="AH99" i="417" s="1"/>
  <c r="AI99" i="417"/>
  <c r="AC332" i="417"/>
  <c r="AG332" i="417" s="1"/>
  <c r="AK332" i="417" s="1"/>
  <c r="AI332" i="417"/>
  <c r="AC55" i="43"/>
  <c r="AI55" i="43"/>
  <c r="AC59" i="43"/>
  <c r="AI59" i="43"/>
  <c r="AC36" i="43"/>
  <c r="AJ36" i="43" s="1"/>
  <c r="AI36" i="43"/>
  <c r="AC225" i="43"/>
  <c r="AI225" i="43"/>
  <c r="AC174" i="43"/>
  <c r="AI174" i="43"/>
  <c r="AC227" i="43"/>
  <c r="AI227" i="43"/>
  <c r="AC25" i="417"/>
  <c r="AH25" i="417" s="1"/>
  <c r="AI25" i="417"/>
  <c r="AC174" i="417"/>
  <c r="AG174" i="417" s="1"/>
  <c r="AI174" i="417"/>
  <c r="AC241" i="417"/>
  <c r="AG241" i="417" s="1"/>
  <c r="AI241" i="417"/>
  <c r="AC325" i="43"/>
  <c r="AI325" i="43"/>
  <c r="AC301" i="43"/>
  <c r="AI301" i="43"/>
  <c r="AC19" i="417"/>
  <c r="AG19" i="417" s="1"/>
  <c r="AI19" i="417"/>
  <c r="AC163" i="417"/>
  <c r="AG163" i="417" s="1"/>
  <c r="AI163" i="417"/>
  <c r="AC287" i="417"/>
  <c r="AG287" i="417" s="1"/>
  <c r="AI287" i="417"/>
  <c r="AC153" i="417"/>
  <c r="AG153" i="417" s="1"/>
  <c r="AI153" i="417"/>
  <c r="AC86" i="417"/>
  <c r="AH86" i="417" s="1"/>
  <c r="AI86" i="417"/>
  <c r="AC129" i="417"/>
  <c r="AI129" i="417"/>
  <c r="AC239" i="417"/>
  <c r="AG239" i="417" s="1"/>
  <c r="AI239" i="417"/>
  <c r="AC45" i="417"/>
  <c r="AH45" i="417" s="1"/>
  <c r="AI45" i="417"/>
  <c r="AC26" i="417"/>
  <c r="AH26" i="417" s="1"/>
  <c r="AI26" i="417"/>
  <c r="AC248" i="417"/>
  <c r="AG248" i="417" s="1"/>
  <c r="AI248" i="417"/>
  <c r="AC209" i="417"/>
  <c r="AI209" i="417"/>
  <c r="AC256" i="417"/>
  <c r="AG256" i="417" s="1"/>
  <c r="AI256" i="417"/>
  <c r="AC138" i="417"/>
  <c r="AG138" i="417" s="1"/>
  <c r="AI138" i="417"/>
  <c r="AC30" i="417"/>
  <c r="AG30" i="417" s="1"/>
  <c r="AI30" i="417"/>
  <c r="AC237" i="43"/>
  <c r="AI237" i="43"/>
  <c r="AC292" i="417"/>
  <c r="AG292" i="417" s="1"/>
  <c r="AI292" i="417"/>
  <c r="AB72" i="417"/>
  <c r="AC91" i="416"/>
  <c r="AB33" i="43"/>
  <c r="AB170" i="417"/>
  <c r="AB31" i="43"/>
  <c r="AC89" i="416"/>
  <c r="AC204" i="417"/>
  <c r="AG204" i="417" s="1"/>
  <c r="AI204" i="417"/>
  <c r="AB135" i="417"/>
  <c r="AB333" i="43"/>
  <c r="AC316" i="416"/>
  <c r="AB39" i="416"/>
  <c r="AK140" i="417"/>
  <c r="AK264" i="417"/>
  <c r="AC11" i="419"/>
  <c r="AG11" i="419" s="1"/>
  <c r="AI11" i="419"/>
  <c r="AC321" i="417"/>
  <c r="AG321" i="417" s="1"/>
  <c r="AI321" i="417"/>
  <c r="AC312" i="417"/>
  <c r="AG312" i="417" s="1"/>
  <c r="AI312" i="417"/>
  <c r="AC238" i="417"/>
  <c r="AG238" i="417" s="1"/>
  <c r="AI238" i="417"/>
  <c r="AC57" i="417"/>
  <c r="AI57" i="417"/>
  <c r="AC338" i="417"/>
  <c r="AG338" i="417" s="1"/>
  <c r="AK338" i="417" s="1"/>
  <c r="AI338" i="417"/>
  <c r="AC21" i="43"/>
  <c r="AI21" i="43"/>
  <c r="AC236" i="43"/>
  <c r="AI236" i="43"/>
  <c r="AC103" i="43"/>
  <c r="AI103" i="43"/>
  <c r="AC261" i="417"/>
  <c r="AG261" i="417" s="1"/>
  <c r="AI261" i="417"/>
  <c r="AC17" i="417"/>
  <c r="AH17" i="417" s="1"/>
  <c r="AI17" i="417"/>
  <c r="AC192" i="417"/>
  <c r="AG192" i="417" s="1"/>
  <c r="AI192" i="417"/>
  <c r="AC91" i="417"/>
  <c r="AI91" i="417"/>
  <c r="AC293" i="417"/>
  <c r="AG293" i="417" s="1"/>
  <c r="AI293" i="417"/>
  <c r="AC65" i="417"/>
  <c r="AI65" i="417"/>
  <c r="AC88" i="417"/>
  <c r="AG88" i="417" s="1"/>
  <c r="AI88" i="417"/>
  <c r="AC41" i="417"/>
  <c r="AH41" i="417" s="1"/>
  <c r="AI41" i="417"/>
  <c r="AC95" i="417"/>
  <c r="AH95" i="417" s="1"/>
  <c r="AI95" i="417"/>
  <c r="AC285" i="417"/>
  <c r="AG285" i="417" s="1"/>
  <c r="AI285" i="417"/>
  <c r="AC226" i="417"/>
  <c r="AG226" i="417" s="1"/>
  <c r="AI226" i="417"/>
  <c r="AC32" i="417"/>
  <c r="AI32" i="417"/>
  <c r="AC309" i="417"/>
  <c r="AG309" i="417" s="1"/>
  <c r="AI309" i="417"/>
  <c r="AC144" i="417"/>
  <c r="AG144" i="417" s="1"/>
  <c r="AI144" i="417"/>
  <c r="AC34" i="417"/>
  <c r="AG34" i="417" s="1"/>
  <c r="AI34" i="417"/>
  <c r="AC191" i="417"/>
  <c r="AG191" i="417" s="1"/>
  <c r="AI191" i="417"/>
  <c r="AC36" i="417"/>
  <c r="AI36" i="417"/>
  <c r="AC173" i="417"/>
  <c r="AG173" i="417" s="1"/>
  <c r="AI173" i="417"/>
  <c r="AC202" i="417"/>
  <c r="AG202" i="417" s="1"/>
  <c r="AI202" i="417"/>
  <c r="AC188" i="417"/>
  <c r="AG188" i="417" s="1"/>
  <c r="AI188" i="417"/>
  <c r="AC156" i="417"/>
  <c r="AG156" i="417" s="1"/>
  <c r="AI156" i="417"/>
  <c r="AC284" i="417"/>
  <c r="AI284" i="417"/>
  <c r="AC276" i="417"/>
  <c r="AG276" i="417" s="1"/>
  <c r="AI276" i="417"/>
  <c r="AC139" i="417"/>
  <c r="AG139" i="417" s="1"/>
  <c r="AI139" i="417"/>
  <c r="AC151" i="43"/>
  <c r="AI151" i="43"/>
  <c r="AC16" i="419"/>
  <c r="AG16" i="419" s="1"/>
  <c r="AI16" i="419"/>
  <c r="AC111" i="417"/>
  <c r="AG111" i="417" s="1"/>
  <c r="AI111" i="417"/>
  <c r="AC68" i="417"/>
  <c r="AG68" i="417" s="1"/>
  <c r="AI68" i="417"/>
  <c r="AC93" i="417"/>
  <c r="AG93" i="417" s="1"/>
  <c r="AI93" i="417"/>
  <c r="AC106" i="417"/>
  <c r="AG106" i="417" s="1"/>
  <c r="AI106" i="417"/>
  <c r="AC330" i="417"/>
  <c r="AG330" i="417" s="1"/>
  <c r="AK330" i="417" s="1"/>
  <c r="AI330" i="417"/>
  <c r="AC159" i="43"/>
  <c r="AI159" i="43"/>
  <c r="AC147" i="43"/>
  <c r="AI147" i="43"/>
  <c r="AC115" i="43"/>
  <c r="AJ115" i="43" s="1"/>
  <c r="AI115" i="43"/>
  <c r="AC251" i="43"/>
  <c r="AI251" i="43"/>
  <c r="AC188" i="43"/>
  <c r="AJ188" i="43" s="1"/>
  <c r="AI188" i="43"/>
  <c r="AC199" i="417"/>
  <c r="AG199" i="417" s="1"/>
  <c r="AI199" i="417"/>
  <c r="AC230" i="417"/>
  <c r="AI230" i="417"/>
  <c r="AC274" i="417"/>
  <c r="AG274" i="417" s="1"/>
  <c r="AI274" i="417"/>
  <c r="AC119" i="417"/>
  <c r="AG119" i="417" s="1"/>
  <c r="AI119" i="417"/>
  <c r="AC282" i="417"/>
  <c r="AG282" i="417" s="1"/>
  <c r="AI282" i="417"/>
  <c r="AC80" i="417"/>
  <c r="AG80" i="417" s="1"/>
  <c r="AI80" i="417"/>
  <c r="AC78" i="417"/>
  <c r="AG78" i="417" s="1"/>
  <c r="AI78" i="417"/>
  <c r="AC275" i="417"/>
  <c r="AG275" i="417" s="1"/>
  <c r="AI275" i="417"/>
  <c r="AC18" i="417"/>
  <c r="AI18" i="417"/>
  <c r="AK244" i="417"/>
  <c r="AK298" i="417"/>
  <c r="AK110" i="417"/>
  <c r="AC332" i="43"/>
  <c r="AI332" i="43"/>
  <c r="AC291" i="43"/>
  <c r="AI291" i="43"/>
  <c r="AC34" i="43"/>
  <c r="AI34" i="43"/>
  <c r="AC254" i="43"/>
  <c r="AI254" i="43"/>
  <c r="AC161" i="43"/>
  <c r="AI161" i="43"/>
  <c r="AC118" i="43"/>
  <c r="AI118" i="43"/>
  <c r="AC99" i="43"/>
  <c r="AI99" i="43"/>
  <c r="AC53" i="43"/>
  <c r="AI53" i="43"/>
  <c r="AC319" i="417"/>
  <c r="AG319" i="417" s="1"/>
  <c r="AI319" i="417"/>
  <c r="AC33" i="417"/>
  <c r="AI33" i="417"/>
  <c r="AC82" i="417"/>
  <c r="AG82" i="417" s="1"/>
  <c r="AI82" i="417"/>
  <c r="AC126" i="417"/>
  <c r="AG126" i="417" s="1"/>
  <c r="AI126" i="417"/>
  <c r="AC97" i="417"/>
  <c r="AH97" i="417" s="1"/>
  <c r="AI97" i="417"/>
  <c r="AC84" i="417"/>
  <c r="AG84" i="417" s="1"/>
  <c r="AI84" i="417"/>
  <c r="AC79" i="417"/>
  <c r="AG79" i="417" s="1"/>
  <c r="AI79" i="417"/>
  <c r="AC305" i="417"/>
  <c r="AG305" i="417" s="1"/>
  <c r="AI305" i="417"/>
  <c r="AC227" i="417"/>
  <c r="AG227" i="417" s="1"/>
  <c r="AI227" i="417"/>
  <c r="AC53" i="417"/>
  <c r="AH53" i="417" s="1"/>
  <c r="AI53" i="417"/>
  <c r="AC300" i="417"/>
  <c r="AG300" i="417" s="1"/>
  <c r="AI300" i="417"/>
  <c r="AC246" i="417"/>
  <c r="AG246" i="417" s="1"/>
  <c r="AI246" i="417"/>
  <c r="AC70" i="417"/>
  <c r="AG70" i="417" s="1"/>
  <c r="AI70" i="417"/>
  <c r="AH301" i="417"/>
  <c r="AC331" i="43"/>
  <c r="AI331" i="43"/>
  <c r="AC293" i="43"/>
  <c r="AJ293" i="43" s="1"/>
  <c r="AI293" i="43"/>
  <c r="AC15" i="419"/>
  <c r="AG15" i="419" s="1"/>
  <c r="AI15" i="419"/>
  <c r="AC177" i="417"/>
  <c r="AG177" i="417" s="1"/>
  <c r="AI177" i="417"/>
  <c r="AC181" i="417"/>
  <c r="AG181" i="417" s="1"/>
  <c r="AI181" i="417"/>
  <c r="AC75" i="417"/>
  <c r="AG75" i="417" s="1"/>
  <c r="AI75" i="417"/>
  <c r="AC112" i="417"/>
  <c r="AG112" i="417" s="1"/>
  <c r="AI112" i="417"/>
  <c r="AI243" i="417"/>
  <c r="AC243" i="417"/>
  <c r="AC170" i="43"/>
  <c r="AI170" i="43"/>
  <c r="AC30" i="43"/>
  <c r="AI30" i="43"/>
  <c r="AC70" i="43"/>
  <c r="AI70" i="43"/>
  <c r="AC61" i="43"/>
  <c r="AI61" i="43"/>
  <c r="AC250" i="43"/>
  <c r="AI250" i="43"/>
  <c r="AC263" i="43"/>
  <c r="AJ263" i="43" s="1"/>
  <c r="AI263" i="43"/>
  <c r="AC168" i="43"/>
  <c r="AI168" i="43"/>
  <c r="AC37" i="43"/>
  <c r="AI37" i="43"/>
  <c r="AC184" i="43"/>
  <c r="AJ184" i="43" s="1"/>
  <c r="AI184" i="43"/>
  <c r="AC310" i="43"/>
  <c r="AI310" i="43"/>
  <c r="AC331" i="417"/>
  <c r="AI331" i="417"/>
  <c r="AC199" i="43"/>
  <c r="AI199" i="43"/>
  <c r="AC299" i="43"/>
  <c r="AJ299" i="43" s="1"/>
  <c r="AI299" i="43"/>
  <c r="AC183" i="43"/>
  <c r="AI183" i="43"/>
  <c r="AC239" i="43"/>
  <c r="AJ239" i="43" s="1"/>
  <c r="AI239" i="43"/>
  <c r="AC272" i="43"/>
  <c r="AI272" i="43"/>
  <c r="AC117" i="43"/>
  <c r="AJ117" i="43" s="1"/>
  <c r="AI117" i="43"/>
  <c r="AB137" i="417"/>
  <c r="AB134" i="43"/>
  <c r="AC319" i="416"/>
  <c r="AC161" i="417"/>
  <c r="AI161" i="417"/>
  <c r="AC64" i="417"/>
  <c r="AG64" i="417" s="1"/>
  <c r="AI64" i="417"/>
  <c r="AC130" i="417"/>
  <c r="AG130" i="417" s="1"/>
  <c r="AI130" i="417"/>
  <c r="AC46" i="43"/>
  <c r="AI46" i="43"/>
  <c r="AC269" i="417"/>
  <c r="AG269" i="417" s="1"/>
  <c r="AI269" i="417"/>
  <c r="AB50" i="417"/>
  <c r="AC50" i="416"/>
  <c r="AB77" i="43"/>
  <c r="AC211" i="43"/>
  <c r="AI211" i="43"/>
  <c r="AC66" i="417"/>
  <c r="AG66" i="417" s="1"/>
  <c r="AI66" i="417"/>
  <c r="AC142" i="417"/>
  <c r="AG142" i="417" s="1"/>
  <c r="AI142" i="417"/>
  <c r="AB143" i="417"/>
  <c r="AC328" i="416"/>
  <c r="AB140" i="43"/>
  <c r="AB9" i="419"/>
  <c r="AB337" i="417"/>
  <c r="AB13" i="43"/>
  <c r="AC16" i="416"/>
  <c r="AB23" i="417"/>
  <c r="AB91" i="43"/>
  <c r="AC23" i="416"/>
  <c r="AB322" i="417"/>
  <c r="AB129" i="43"/>
  <c r="AC325" i="416"/>
  <c r="AB52" i="417"/>
  <c r="AB105" i="43"/>
  <c r="AC63" i="416"/>
  <c r="AB136" i="417"/>
  <c r="AB133" i="43"/>
  <c r="AC317" i="416"/>
  <c r="AB92" i="417"/>
  <c r="AB320" i="43"/>
  <c r="AC144" i="416"/>
  <c r="AK132" i="417"/>
  <c r="AH277" i="417"/>
  <c r="AH263" i="417"/>
  <c r="AC322" i="43"/>
  <c r="AI322" i="43"/>
  <c r="AC83" i="43"/>
  <c r="AJ83" i="43" s="1"/>
  <c r="AI83" i="43"/>
  <c r="AC173" i="43"/>
  <c r="AI173" i="43"/>
  <c r="AC10" i="419"/>
  <c r="AG10" i="419" s="1"/>
  <c r="AI10" i="419"/>
  <c r="AC152" i="417"/>
  <c r="AG152" i="417" s="1"/>
  <c r="AI152" i="417"/>
  <c r="AC268" i="417"/>
  <c r="AG268" i="417" s="1"/>
  <c r="AI268" i="417"/>
  <c r="AC35" i="417"/>
  <c r="AH35" i="417" s="1"/>
  <c r="AI35" i="417"/>
  <c r="AK270" i="417"/>
  <c r="AK262" i="417"/>
  <c r="AH231" i="43"/>
  <c r="AC266" i="43"/>
  <c r="AJ266" i="43" s="1"/>
  <c r="AI266" i="43"/>
  <c r="AC269" i="43"/>
  <c r="AI269" i="43"/>
  <c r="AC202" i="43"/>
  <c r="AI202" i="43"/>
  <c r="AC216" i="43"/>
  <c r="AI216" i="43"/>
  <c r="AC84" i="43"/>
  <c r="AI84" i="43"/>
  <c r="AC112" i="43"/>
  <c r="AI112" i="43"/>
  <c r="AC194" i="43"/>
  <c r="AI194" i="43"/>
  <c r="AC192" i="43"/>
  <c r="AI192" i="43"/>
  <c r="AC50" i="43"/>
  <c r="AI50" i="43"/>
  <c r="AK319" i="43"/>
  <c r="AQ319" i="43" s="1"/>
  <c r="AR319" i="43" s="1"/>
  <c r="AC265" i="43"/>
  <c r="AJ265" i="43" s="1"/>
  <c r="AI265" i="43"/>
  <c r="AC209" i="43"/>
  <c r="AJ209" i="43" s="1"/>
  <c r="AI209" i="43"/>
  <c r="AC296" i="43"/>
  <c r="AJ296" i="43" s="1"/>
  <c r="AI296" i="43"/>
  <c r="AC25" i="43"/>
  <c r="AI25" i="43"/>
  <c r="AC298" i="43"/>
  <c r="AI298" i="43"/>
  <c r="AC13" i="419"/>
  <c r="AG13" i="419" s="1"/>
  <c r="AI13" i="419"/>
  <c r="AC231" i="417"/>
  <c r="AG231" i="417" s="1"/>
  <c r="AI231" i="417"/>
  <c r="AC101" i="417"/>
  <c r="AH101" i="417" s="1"/>
  <c r="AI101" i="417"/>
  <c r="AC62" i="417"/>
  <c r="AH62" i="417" s="1"/>
  <c r="AI62" i="417"/>
  <c r="AC29" i="417"/>
  <c r="AH29" i="417" s="1"/>
  <c r="AI29" i="417"/>
  <c r="AC186" i="417"/>
  <c r="AG186" i="417" s="1"/>
  <c r="AI186" i="417"/>
  <c r="AC257" i="417"/>
  <c r="AG257" i="417" s="1"/>
  <c r="AI257" i="417"/>
  <c r="AC81" i="43"/>
  <c r="AI81" i="43"/>
  <c r="AC190" i="43"/>
  <c r="AI190" i="43"/>
  <c r="AC228" i="43"/>
  <c r="AI228" i="43"/>
  <c r="AH310" i="417"/>
  <c r="AK22" i="417"/>
  <c r="AH238" i="43"/>
  <c r="AH207" i="417"/>
  <c r="AC210" i="417"/>
  <c r="AI210" i="417"/>
  <c r="AC291" i="417"/>
  <c r="AG291" i="417" s="1"/>
  <c r="AI291" i="417"/>
  <c r="AC134" i="417"/>
  <c r="AG134" i="417" s="1"/>
  <c r="AI134" i="417"/>
  <c r="AC213" i="417"/>
  <c r="AG213" i="417" s="1"/>
  <c r="AI213" i="417"/>
  <c r="AC73" i="417"/>
  <c r="AH73" i="417" s="1"/>
  <c r="AI73" i="417"/>
  <c r="AC176" i="417"/>
  <c r="AG176" i="417" s="1"/>
  <c r="AI176" i="417"/>
  <c r="AC189" i="417"/>
  <c r="AI189" i="417"/>
  <c r="AC233" i="417"/>
  <c r="AI233" i="417"/>
  <c r="AC165" i="417"/>
  <c r="AG165" i="417" s="1"/>
  <c r="AI165" i="417"/>
  <c r="AC31" i="417"/>
  <c r="AG31" i="417" s="1"/>
  <c r="AI31" i="417"/>
  <c r="AC175" i="417"/>
  <c r="AG175" i="417" s="1"/>
  <c r="AI175" i="417"/>
  <c r="AC160" i="43"/>
  <c r="AI160" i="43"/>
  <c r="AC96" i="43"/>
  <c r="AJ96" i="43" s="1"/>
  <c r="AI96" i="43"/>
  <c r="AI119" i="43"/>
  <c r="AC119" i="43"/>
  <c r="AJ119" i="43" s="1"/>
  <c r="AC185" i="43"/>
  <c r="AI185" i="43"/>
  <c r="AH175" i="43"/>
  <c r="AK301" i="417"/>
  <c r="AC339" i="417"/>
  <c r="AG339" i="417" s="1"/>
  <c r="AK339" i="417" s="1"/>
  <c r="AI339" i="417"/>
  <c r="AC324" i="43"/>
  <c r="AI324" i="43"/>
  <c r="AC197" i="43"/>
  <c r="AI197" i="43"/>
  <c r="AC242" i="417"/>
  <c r="AG242" i="417" s="1"/>
  <c r="AI242" i="417"/>
  <c r="AC71" i="417"/>
  <c r="AI71" i="417"/>
  <c r="AC43" i="417"/>
  <c r="AH43" i="417" s="1"/>
  <c r="AI43" i="417"/>
  <c r="AC183" i="417"/>
  <c r="AG183" i="417" s="1"/>
  <c r="AI183" i="417"/>
  <c r="AI185" i="417"/>
  <c r="AC185" i="417"/>
  <c r="AG185" i="417" s="1"/>
  <c r="AC259" i="417"/>
  <c r="AG259" i="417" s="1"/>
  <c r="AI259" i="417"/>
  <c r="AC198" i="417"/>
  <c r="AG198" i="417" s="1"/>
  <c r="AI198" i="417"/>
  <c r="AC240" i="417"/>
  <c r="AG240" i="417" s="1"/>
  <c r="AI240" i="417"/>
  <c r="AC76" i="417"/>
  <c r="AG76" i="417" s="1"/>
  <c r="AI76" i="417"/>
  <c r="AC253" i="417"/>
  <c r="AG253" i="417" s="1"/>
  <c r="AI253" i="417"/>
  <c r="AC340" i="417"/>
  <c r="AI340" i="417"/>
  <c r="AC114" i="43"/>
  <c r="AI114" i="43"/>
  <c r="AC290" i="43"/>
  <c r="AI290" i="43"/>
  <c r="AC201" i="43"/>
  <c r="AI201" i="43"/>
  <c r="AH304" i="43"/>
  <c r="AH223" i="43"/>
  <c r="AC14" i="419"/>
  <c r="AG14" i="419" s="1"/>
  <c r="AI14" i="419"/>
  <c r="AC206" i="417"/>
  <c r="AG206" i="417" s="1"/>
  <c r="AI206" i="417"/>
  <c r="AC123" i="417"/>
  <c r="AG123" i="417" s="1"/>
  <c r="AI123" i="417"/>
  <c r="AC336" i="417"/>
  <c r="AG336" i="417" s="1"/>
  <c r="AK336" i="417" s="1"/>
  <c r="AI336" i="417"/>
  <c r="AC65" i="43"/>
  <c r="AI65" i="43"/>
  <c r="AI121" i="43"/>
  <c r="AC121" i="43"/>
  <c r="AJ121" i="43" s="1"/>
  <c r="AC241" i="43"/>
  <c r="AJ241" i="43" s="1"/>
  <c r="AI241" i="43"/>
  <c r="AC156" i="43"/>
  <c r="AI156" i="43"/>
  <c r="AC108" i="43"/>
  <c r="AI108" i="43"/>
  <c r="AC73" i="43"/>
  <c r="AI73" i="43"/>
  <c r="AC314" i="43"/>
  <c r="AJ314" i="43" s="1"/>
  <c r="AI314" i="43"/>
  <c r="AC67" i="43"/>
  <c r="AI67" i="43"/>
  <c r="AC182" i="43"/>
  <c r="AJ182" i="43" s="1"/>
  <c r="AI182" i="43"/>
  <c r="AB13" i="416"/>
  <c r="AC157" i="417"/>
  <c r="AG157" i="417" s="1"/>
  <c r="AI157" i="417"/>
  <c r="AC323" i="43"/>
  <c r="AI323" i="43"/>
  <c r="AC281" i="417"/>
  <c r="AG281" i="417" s="1"/>
  <c r="AI281" i="417"/>
  <c r="AC166" i="43"/>
  <c r="AI166" i="43"/>
  <c r="AC83" i="417"/>
  <c r="AG83" i="417" s="1"/>
  <c r="AI83" i="417"/>
  <c r="AB124" i="417"/>
  <c r="AC278" i="416"/>
  <c r="AB302" i="43"/>
  <c r="AB145" i="417"/>
  <c r="AB142" i="43"/>
  <c r="AC330" i="416"/>
  <c r="AB325" i="417"/>
  <c r="AB126" i="43"/>
  <c r="AC336" i="416"/>
  <c r="AH320" i="417"/>
  <c r="AH240" i="43"/>
  <c r="AH304" i="417"/>
  <c r="AC203" i="417"/>
  <c r="AG203" i="417" s="1"/>
  <c r="AI203" i="417"/>
  <c r="AC290" i="417"/>
  <c r="AG290" i="417" s="1"/>
  <c r="AI290" i="417"/>
  <c r="AC300" i="43"/>
  <c r="AI300" i="43"/>
  <c r="AC87" i="43"/>
  <c r="AI87" i="43"/>
  <c r="AC163" i="43"/>
  <c r="AI163" i="43"/>
  <c r="AC22" i="43"/>
  <c r="AI22" i="43"/>
  <c r="AC95" i="43"/>
  <c r="AI95" i="43"/>
  <c r="AB113" i="417"/>
  <c r="AB226" i="43"/>
  <c r="AC246" i="416"/>
  <c r="AC88" i="43"/>
  <c r="AI88" i="43"/>
  <c r="AK267" i="417"/>
  <c r="AC213" i="43"/>
  <c r="AI213" i="43"/>
  <c r="AC295" i="43"/>
  <c r="AI295" i="43"/>
  <c r="AC42" i="43"/>
  <c r="AI42" i="43"/>
  <c r="AC69" i="43"/>
  <c r="AI69" i="43"/>
  <c r="AC20" i="43"/>
  <c r="AI20" i="43"/>
  <c r="AC316" i="43"/>
  <c r="AI316" i="43"/>
  <c r="AC130" i="43"/>
  <c r="AI130" i="43"/>
  <c r="AC276" i="43"/>
  <c r="AI276" i="43"/>
  <c r="AC164" i="43"/>
  <c r="AI164" i="43"/>
  <c r="AC153" i="43"/>
  <c r="AI153" i="43"/>
  <c r="AC146" i="43"/>
  <c r="AI146" i="43"/>
  <c r="AC149" i="43"/>
  <c r="AI149" i="43"/>
  <c r="AC178" i="43"/>
  <c r="AI178" i="43"/>
  <c r="AH137" i="43"/>
  <c r="AH235" i="43"/>
  <c r="AC200" i="417"/>
  <c r="AG200" i="417" s="1"/>
  <c r="AI200" i="417"/>
  <c r="AC288" i="417"/>
  <c r="AG288" i="417" s="1"/>
  <c r="AI288" i="417"/>
  <c r="AC223" i="417"/>
  <c r="AG223" i="417" s="1"/>
  <c r="AI223" i="417"/>
  <c r="AC218" i="417"/>
  <c r="AG218" i="417" s="1"/>
  <c r="AI218" i="417"/>
  <c r="AC204" i="43"/>
  <c r="AI204" i="43"/>
  <c r="AC60" i="43"/>
  <c r="AI60" i="43"/>
  <c r="AC181" i="43"/>
  <c r="AI181" i="43"/>
  <c r="AC165" i="43"/>
  <c r="AI165" i="43"/>
  <c r="AC19" i="43"/>
  <c r="AI19" i="43"/>
  <c r="AC180" i="43"/>
  <c r="AI180" i="43"/>
  <c r="AC78" i="43"/>
  <c r="AI78" i="43"/>
  <c r="AC305" i="43"/>
  <c r="AI305" i="43"/>
  <c r="AC247" i="43"/>
  <c r="AI247" i="43"/>
  <c r="AC233" i="43"/>
  <c r="AI233" i="43"/>
  <c r="AC152" i="43"/>
  <c r="AI152" i="43"/>
  <c r="AH127" i="417"/>
  <c r="AC294" i="43"/>
  <c r="AI294" i="43"/>
  <c r="AB324" i="417"/>
  <c r="AB132" i="43"/>
  <c r="AC332" i="416"/>
  <c r="AC76" i="43"/>
  <c r="AI76" i="43"/>
  <c r="AC189" i="43"/>
  <c r="AI189" i="43"/>
  <c r="AC275" i="43"/>
  <c r="AI275" i="43"/>
  <c r="AC297" i="43"/>
  <c r="AI297" i="43"/>
  <c r="AC15" i="43"/>
  <c r="AI15" i="43"/>
  <c r="AC292" i="43"/>
  <c r="AI292" i="43"/>
  <c r="AC35" i="43"/>
  <c r="AI35" i="43"/>
  <c r="AC162" i="43"/>
  <c r="AI162" i="43"/>
  <c r="AC258" i="43"/>
  <c r="AI258" i="43"/>
  <c r="AH208" i="417"/>
  <c r="AC20" i="419"/>
  <c r="AG20" i="419" s="1"/>
  <c r="AI20" i="419"/>
  <c r="AC205" i="417"/>
  <c r="AG205" i="417" s="1"/>
  <c r="AI205" i="417"/>
  <c r="AC121" i="417"/>
  <c r="AG121" i="417" s="1"/>
  <c r="AI121" i="417"/>
  <c r="AC215" i="417"/>
  <c r="AG215" i="417" s="1"/>
  <c r="AI215" i="417"/>
  <c r="AC80" i="43"/>
  <c r="AI80" i="43"/>
  <c r="AC58" i="43"/>
  <c r="AI58" i="43"/>
  <c r="AC56" i="43"/>
  <c r="AI56" i="43"/>
  <c r="AC86" i="43"/>
  <c r="AI86" i="43"/>
  <c r="AC48" i="43"/>
  <c r="AI48" i="43"/>
  <c r="AI280" i="43"/>
  <c r="AK280" i="43" s="1"/>
  <c r="AH280" i="43"/>
  <c r="AC107" i="43"/>
  <c r="AI107" i="43"/>
  <c r="AC127" i="43"/>
  <c r="AI127" i="43"/>
  <c r="AC207" i="43"/>
  <c r="AI207" i="43"/>
  <c r="AC144" i="43"/>
  <c r="AI144" i="43"/>
  <c r="AC38" i="43"/>
  <c r="AI38" i="43"/>
  <c r="AC19" i="419"/>
  <c r="AG19" i="419" s="1"/>
  <c r="AI19" i="419"/>
  <c r="AC61" i="417"/>
  <c r="AG61" i="417" s="1"/>
  <c r="AI61" i="417"/>
  <c r="AC212" i="417"/>
  <c r="AG212" i="417" s="1"/>
  <c r="AI212" i="417"/>
  <c r="AC280" i="417"/>
  <c r="AG280" i="417" s="1"/>
  <c r="AI280" i="417"/>
  <c r="AC198" i="43"/>
  <c r="AI198" i="43"/>
  <c r="AC18" i="419"/>
  <c r="AG18" i="419" s="1"/>
  <c r="AI18" i="419"/>
  <c r="AC38" i="417"/>
  <c r="AH38" i="417" s="1"/>
  <c r="AI38" i="417"/>
  <c r="AC221" i="417"/>
  <c r="AG221" i="417" s="1"/>
  <c r="AI221" i="417"/>
  <c r="AC168" i="417"/>
  <c r="AG168" i="417" s="1"/>
  <c r="AI168" i="417"/>
  <c r="AC273" i="417"/>
  <c r="AG273" i="417" s="1"/>
  <c r="AI273" i="417"/>
  <c r="AC252" i="417"/>
  <c r="AG252" i="417" s="1"/>
  <c r="AI252" i="417"/>
  <c r="AC228" i="417"/>
  <c r="AG228" i="417" s="1"/>
  <c r="AI228" i="417"/>
  <c r="AC55" i="417"/>
  <c r="AH55" i="417" s="1"/>
  <c r="AI55" i="417"/>
  <c r="AC46" i="417"/>
  <c r="AH46" i="417" s="1"/>
  <c r="AI46" i="417"/>
  <c r="AC128" i="417"/>
  <c r="AG128" i="417" s="1"/>
  <c r="AI128" i="417"/>
  <c r="AC271" i="417"/>
  <c r="AG271" i="417" s="1"/>
  <c r="AI271" i="417"/>
  <c r="AC40" i="417"/>
  <c r="AH40" i="417" s="1"/>
  <c r="AI40" i="417"/>
  <c r="AC133" i="417"/>
  <c r="AG133" i="417" s="1"/>
  <c r="AI133" i="417"/>
  <c r="AC251" i="417"/>
  <c r="AG251" i="417" s="1"/>
  <c r="AI251" i="417"/>
  <c r="AC164" i="417"/>
  <c r="AG164" i="417" s="1"/>
  <c r="AI164" i="417"/>
  <c r="AK153" i="423" l="1"/>
  <c r="AH244" i="421"/>
  <c r="AQ131" i="423"/>
  <c r="AQ170" i="423"/>
  <c r="AQ133" i="423"/>
  <c r="AQ324" i="423"/>
  <c r="AQ226" i="423"/>
  <c r="AQ228" i="423"/>
  <c r="AQ227" i="423"/>
  <c r="AQ317" i="423"/>
  <c r="AQ230" i="423"/>
  <c r="AQ236" i="423"/>
  <c r="AQ234" i="423"/>
  <c r="AQ241" i="423"/>
  <c r="AQ325" i="423"/>
  <c r="AQ217" i="423"/>
  <c r="AQ313" i="423"/>
  <c r="AQ302" i="423"/>
  <c r="AQ259" i="423"/>
  <c r="AQ316" i="423"/>
  <c r="AQ87" i="423"/>
  <c r="AQ307" i="423"/>
  <c r="AQ85" i="423"/>
  <c r="AQ269" i="423"/>
  <c r="AQ305" i="423"/>
  <c r="AQ311" i="423"/>
  <c r="AQ231" i="423"/>
  <c r="AQ215" i="423"/>
  <c r="AG67" i="43"/>
  <c r="AJ67" i="43"/>
  <c r="AG108" i="43"/>
  <c r="AJ108" i="43"/>
  <c r="AG228" i="43"/>
  <c r="AK228" i="43" s="1"/>
  <c r="AQ228" i="43" s="1"/>
  <c r="AR228" i="43" s="1"/>
  <c r="AJ228" i="43"/>
  <c r="AG194" i="43"/>
  <c r="AJ194" i="43"/>
  <c r="AG216" i="43"/>
  <c r="AJ216" i="43"/>
  <c r="AG322" i="43"/>
  <c r="AK322" i="43" s="1"/>
  <c r="AQ322" i="43" s="1"/>
  <c r="AR322" i="43" s="1"/>
  <c r="AJ322" i="43"/>
  <c r="AH70" i="43"/>
  <c r="AJ70" i="43"/>
  <c r="AG118" i="43"/>
  <c r="AK118" i="43" s="1"/>
  <c r="AQ118" i="43" s="1"/>
  <c r="AR118" i="43" s="1"/>
  <c r="AJ118" i="43"/>
  <c r="AH34" i="43"/>
  <c r="AJ34" i="43"/>
  <c r="AG236" i="43"/>
  <c r="AJ236" i="43"/>
  <c r="AG281" i="43"/>
  <c r="AK281" i="43" s="1"/>
  <c r="AQ281" i="43" s="1"/>
  <c r="AR281" i="43" s="1"/>
  <c r="AJ281" i="43"/>
  <c r="AG224" i="43"/>
  <c r="AK224" i="43" s="1"/>
  <c r="AQ224" i="43" s="1"/>
  <c r="AR224" i="43" s="1"/>
  <c r="AJ224" i="43"/>
  <c r="AG63" i="43"/>
  <c r="AJ63" i="43"/>
  <c r="AG128" i="43"/>
  <c r="AJ128" i="43"/>
  <c r="AG267" i="43"/>
  <c r="AK267" i="43" s="1"/>
  <c r="AQ267" i="43" s="1"/>
  <c r="AR267" i="43" s="1"/>
  <c r="AJ267" i="43"/>
  <c r="AH44" i="43"/>
  <c r="AJ44" i="43"/>
  <c r="AG71" i="43"/>
  <c r="AK71" i="43" s="1"/>
  <c r="AQ71" i="43" s="1"/>
  <c r="AR71" i="43" s="1"/>
  <c r="AJ71" i="43"/>
  <c r="AG198" i="43"/>
  <c r="AK198" i="43" s="1"/>
  <c r="AQ198" i="43" s="1"/>
  <c r="AR198" i="43" s="1"/>
  <c r="AJ198" i="43"/>
  <c r="AG107" i="43"/>
  <c r="AJ107" i="43"/>
  <c r="AG114" i="43"/>
  <c r="AK114" i="43" s="1"/>
  <c r="AQ114" i="43" s="1"/>
  <c r="AR114" i="43" s="1"/>
  <c r="AJ114" i="43"/>
  <c r="AG197" i="43"/>
  <c r="AK197" i="43" s="1"/>
  <c r="AQ197" i="43" s="1"/>
  <c r="AR197" i="43" s="1"/>
  <c r="AJ197" i="43"/>
  <c r="AG162" i="43"/>
  <c r="AJ162" i="43"/>
  <c r="AG15" i="43"/>
  <c r="AK15" i="43" s="1"/>
  <c r="AQ15" i="43" s="1"/>
  <c r="AR15" i="43" s="1"/>
  <c r="AJ15" i="43"/>
  <c r="AG189" i="43"/>
  <c r="AK189" i="43" s="1"/>
  <c r="AQ189" i="43" s="1"/>
  <c r="AR189" i="43" s="1"/>
  <c r="AJ189" i="43"/>
  <c r="AG233" i="43"/>
  <c r="AJ233" i="43"/>
  <c r="AG78" i="43"/>
  <c r="AK78" i="43" s="1"/>
  <c r="AQ78" i="43" s="1"/>
  <c r="AR78" i="43" s="1"/>
  <c r="AJ78" i="43"/>
  <c r="AG165" i="43"/>
  <c r="AK165" i="43" s="1"/>
  <c r="AQ165" i="43" s="1"/>
  <c r="AR165" i="43" s="1"/>
  <c r="AJ165" i="43"/>
  <c r="AG204" i="43"/>
  <c r="AJ204" i="43"/>
  <c r="AG178" i="43"/>
  <c r="AJ178" i="43"/>
  <c r="AG153" i="43"/>
  <c r="AK153" i="43" s="1"/>
  <c r="AQ153" i="43" s="1"/>
  <c r="AJ153" i="43"/>
  <c r="AG130" i="43"/>
  <c r="AJ130" i="43"/>
  <c r="AG69" i="43"/>
  <c r="AK69" i="43" s="1"/>
  <c r="AQ69" i="43" s="1"/>
  <c r="AR69" i="43" s="1"/>
  <c r="AJ69" i="43"/>
  <c r="AG213" i="43"/>
  <c r="AK213" i="43" s="1"/>
  <c r="AQ213" i="43" s="1"/>
  <c r="AR213" i="43" s="1"/>
  <c r="AJ213" i="43"/>
  <c r="AG163" i="43"/>
  <c r="AJ163" i="43"/>
  <c r="AG166" i="43"/>
  <c r="AK166" i="43" s="1"/>
  <c r="AQ166" i="43" s="1"/>
  <c r="AR166" i="43" s="1"/>
  <c r="AJ166" i="43"/>
  <c r="AG211" i="43"/>
  <c r="AK211" i="43" s="1"/>
  <c r="AQ211" i="43" s="1"/>
  <c r="AR211" i="43" s="1"/>
  <c r="AJ211" i="43"/>
  <c r="AG183" i="43"/>
  <c r="AJ183" i="43"/>
  <c r="AG151" i="43"/>
  <c r="AK151" i="43" s="1"/>
  <c r="AQ151" i="43" s="1"/>
  <c r="AR151" i="43" s="1"/>
  <c r="AJ151" i="43"/>
  <c r="AG227" i="43"/>
  <c r="AK227" i="43" s="1"/>
  <c r="AQ227" i="43" s="1"/>
  <c r="AR227" i="43" s="1"/>
  <c r="AJ227" i="43"/>
  <c r="AH106" i="43"/>
  <c r="AJ106" i="43"/>
  <c r="AG40" i="43"/>
  <c r="AK40" i="43" s="1"/>
  <c r="AQ40" i="43" s="1"/>
  <c r="AR40" i="43" s="1"/>
  <c r="AJ40" i="43"/>
  <c r="AG312" i="43"/>
  <c r="AK312" i="43" s="1"/>
  <c r="AQ312" i="43" s="1"/>
  <c r="AR312" i="43" s="1"/>
  <c r="AJ312" i="43"/>
  <c r="AG334" i="43"/>
  <c r="AJ334" i="43"/>
  <c r="AG329" i="43"/>
  <c r="AK329" i="43" s="1"/>
  <c r="AQ329" i="43" s="1"/>
  <c r="AR329" i="43" s="1"/>
  <c r="AJ329" i="43"/>
  <c r="AG41" i="43"/>
  <c r="AK41" i="43" s="1"/>
  <c r="AQ41" i="43" s="1"/>
  <c r="AR41" i="43" s="1"/>
  <c r="AJ41" i="43"/>
  <c r="AG205" i="43"/>
  <c r="AJ205" i="43"/>
  <c r="AG321" i="43"/>
  <c r="AJ321" i="43"/>
  <c r="AG256" i="43"/>
  <c r="AK256" i="43" s="1"/>
  <c r="AQ256" i="43" s="1"/>
  <c r="AR256" i="43" s="1"/>
  <c r="AJ256" i="43"/>
  <c r="AH100" i="43"/>
  <c r="AJ100" i="43"/>
  <c r="AH23" i="43"/>
  <c r="AJ23" i="43"/>
  <c r="AG257" i="43"/>
  <c r="AK257" i="43" s="1"/>
  <c r="AQ257" i="43" s="1"/>
  <c r="AR257" i="43" s="1"/>
  <c r="AJ257" i="43"/>
  <c r="AH98" i="43"/>
  <c r="AJ98" i="43"/>
  <c r="AG179" i="43"/>
  <c r="AJ179" i="43"/>
  <c r="AG167" i="43"/>
  <c r="AK167" i="43" s="1"/>
  <c r="AQ167" i="43" s="1"/>
  <c r="AR167" i="43" s="1"/>
  <c r="AJ167" i="43"/>
  <c r="AG79" i="43"/>
  <c r="AJ79" i="43"/>
  <c r="AG282" i="43"/>
  <c r="AJ282" i="43"/>
  <c r="AG215" i="43"/>
  <c r="AK215" i="43" s="1"/>
  <c r="AQ215" i="43" s="1"/>
  <c r="AR215" i="43" s="1"/>
  <c r="AJ215" i="43"/>
  <c r="AG242" i="43"/>
  <c r="AJ242" i="43"/>
  <c r="AH286" i="43"/>
  <c r="AJ286" i="43"/>
  <c r="AG218" i="43"/>
  <c r="AK218" i="43" s="1"/>
  <c r="AQ218" i="43" s="1"/>
  <c r="AR218" i="43" s="1"/>
  <c r="AJ218" i="43"/>
  <c r="AG244" i="43"/>
  <c r="AJ244" i="43"/>
  <c r="AG288" i="43"/>
  <c r="AK288" i="43" s="1"/>
  <c r="AQ288" i="43" s="1"/>
  <c r="AR288" i="43" s="1"/>
  <c r="AJ288" i="43"/>
  <c r="AG191" i="43"/>
  <c r="AK191" i="43" s="1"/>
  <c r="AQ191" i="43" s="1"/>
  <c r="AR191" i="43" s="1"/>
  <c r="AJ191" i="43"/>
  <c r="AG169" i="43"/>
  <c r="AJ169" i="43"/>
  <c r="AG32" i="43"/>
  <c r="AJ32" i="43"/>
  <c r="AH145" i="43"/>
  <c r="AJ145" i="43"/>
  <c r="AG27" i="43"/>
  <c r="AJ27" i="43"/>
  <c r="AG186" i="43"/>
  <c r="AK186" i="43" s="1"/>
  <c r="AQ186" i="43" s="1"/>
  <c r="AR186" i="43" s="1"/>
  <c r="AJ186" i="43"/>
  <c r="AG193" i="43"/>
  <c r="AK193" i="43" s="1"/>
  <c r="AQ193" i="43" s="1"/>
  <c r="AR193" i="43" s="1"/>
  <c r="AJ193" i="43"/>
  <c r="AG324" i="43"/>
  <c r="AJ324" i="43"/>
  <c r="AG160" i="43"/>
  <c r="AJ160" i="43"/>
  <c r="AG190" i="43"/>
  <c r="AK190" i="43" s="1"/>
  <c r="AQ190" i="43" s="1"/>
  <c r="AR190" i="43" s="1"/>
  <c r="AJ190" i="43"/>
  <c r="AG50" i="43"/>
  <c r="AJ50" i="43"/>
  <c r="AG46" i="43"/>
  <c r="AK46" i="43" s="1"/>
  <c r="AQ46" i="43" s="1"/>
  <c r="AR46" i="43" s="1"/>
  <c r="AJ46" i="43"/>
  <c r="AG37" i="43"/>
  <c r="AK37" i="43" s="1"/>
  <c r="AQ37" i="43" s="1"/>
  <c r="AR37" i="43" s="1"/>
  <c r="AJ37" i="43"/>
  <c r="AG250" i="43"/>
  <c r="AJ250" i="43"/>
  <c r="AG30" i="43"/>
  <c r="AJ30" i="43"/>
  <c r="AG331" i="43"/>
  <c r="AK331" i="43" s="1"/>
  <c r="AQ331" i="43" s="1"/>
  <c r="AR331" i="43" s="1"/>
  <c r="AJ331" i="43"/>
  <c r="AG53" i="43"/>
  <c r="AJ53" i="43"/>
  <c r="AG161" i="43"/>
  <c r="AJ161" i="43"/>
  <c r="AG291" i="43"/>
  <c r="AK291" i="43" s="1"/>
  <c r="AQ291" i="43" s="1"/>
  <c r="AR291" i="43" s="1"/>
  <c r="AJ291" i="43"/>
  <c r="AG21" i="43"/>
  <c r="AJ21" i="43"/>
  <c r="AG301" i="43"/>
  <c r="AK301" i="43" s="1"/>
  <c r="AQ301" i="43" s="1"/>
  <c r="AR301" i="43" s="1"/>
  <c r="AJ301" i="43"/>
  <c r="AG274" i="43"/>
  <c r="AK274" i="43" s="1"/>
  <c r="AQ274" i="43" s="1"/>
  <c r="AR274" i="43" s="1"/>
  <c r="AJ274" i="43"/>
  <c r="AH111" i="43"/>
  <c r="AJ111" i="43"/>
  <c r="AG259" i="43"/>
  <c r="AK259" i="43" s="1"/>
  <c r="AQ259" i="43" s="1"/>
  <c r="AR259" i="43" s="1"/>
  <c r="AJ259" i="43"/>
  <c r="AG56" i="43"/>
  <c r="AK56" i="43" s="1"/>
  <c r="AQ56" i="43" s="1"/>
  <c r="AR56" i="43" s="1"/>
  <c r="AJ56" i="43"/>
  <c r="AG298" i="43"/>
  <c r="AJ298" i="43"/>
  <c r="AH112" i="43"/>
  <c r="AJ112" i="43"/>
  <c r="AG202" i="43"/>
  <c r="AK202" i="43" s="1"/>
  <c r="AQ202" i="43" s="1"/>
  <c r="AR202" i="43" s="1"/>
  <c r="AJ202" i="43"/>
  <c r="AH173" i="43"/>
  <c r="AJ173" i="43"/>
  <c r="AG237" i="43"/>
  <c r="AJ237" i="43"/>
  <c r="AH172" i="43"/>
  <c r="AJ172" i="43"/>
  <c r="AH110" i="43"/>
  <c r="AJ110" i="43"/>
  <c r="AG139" i="43"/>
  <c r="AK139" i="43" s="1"/>
  <c r="AQ139" i="43" s="1"/>
  <c r="AR139" i="43" s="1"/>
  <c r="AJ139" i="43"/>
  <c r="AG35" i="43"/>
  <c r="AK35" i="43" s="1"/>
  <c r="AQ35" i="43" s="1"/>
  <c r="AR35" i="43" s="1"/>
  <c r="AJ35" i="43"/>
  <c r="AG297" i="43"/>
  <c r="AJ297" i="43"/>
  <c r="AG76" i="43"/>
  <c r="AK76" i="43" s="1"/>
  <c r="AQ76" i="43" s="1"/>
  <c r="AR76" i="43" s="1"/>
  <c r="AJ76" i="43"/>
  <c r="AH247" i="43"/>
  <c r="AJ247" i="43"/>
  <c r="AG180" i="43"/>
  <c r="AJ180" i="43"/>
  <c r="AG181" i="43"/>
  <c r="AJ181" i="43"/>
  <c r="AH149" i="43"/>
  <c r="AJ149" i="43"/>
  <c r="AG164" i="43"/>
  <c r="AJ164" i="43"/>
  <c r="AG316" i="43"/>
  <c r="AK316" i="43" s="1"/>
  <c r="AQ316" i="43" s="1"/>
  <c r="AR316" i="43" s="1"/>
  <c r="AJ316" i="43"/>
  <c r="AG42" i="43"/>
  <c r="AK42" i="43" s="1"/>
  <c r="AQ42" i="43" s="1"/>
  <c r="AR42" i="43" s="1"/>
  <c r="AJ42" i="43"/>
  <c r="AG95" i="43"/>
  <c r="AJ95" i="43"/>
  <c r="AG87" i="43"/>
  <c r="AK87" i="43" s="1"/>
  <c r="AQ87" i="43" s="1"/>
  <c r="AR87" i="43" s="1"/>
  <c r="AJ87" i="43"/>
  <c r="AG272" i="43"/>
  <c r="AK272" i="43" s="1"/>
  <c r="AQ272" i="43" s="1"/>
  <c r="AR272" i="43" s="1"/>
  <c r="AJ272" i="43"/>
  <c r="AH147" i="43"/>
  <c r="AJ147" i="43"/>
  <c r="AG174" i="43"/>
  <c r="AK174" i="43" s="1"/>
  <c r="AQ174" i="43" s="1"/>
  <c r="AR174" i="43" s="1"/>
  <c r="AJ174" i="43"/>
  <c r="AG59" i="43"/>
  <c r="AK59" i="43" s="1"/>
  <c r="AQ59" i="43" s="1"/>
  <c r="AR59" i="43" s="1"/>
  <c r="AJ59" i="43"/>
  <c r="AG28" i="43"/>
  <c r="AJ28" i="43"/>
  <c r="AG155" i="43"/>
  <c r="AK155" i="43" s="1"/>
  <c r="AQ155" i="43" s="1"/>
  <c r="AR155" i="43" s="1"/>
  <c r="AJ155" i="43"/>
  <c r="AH45" i="43"/>
  <c r="AJ45" i="43"/>
  <c r="AH43" i="43"/>
  <c r="AJ43" i="43"/>
  <c r="AG54" i="43"/>
  <c r="AJ54" i="43"/>
  <c r="AG17" i="43"/>
  <c r="AK17" i="43" s="1"/>
  <c r="AQ17" i="43" s="1"/>
  <c r="AR17" i="43" s="1"/>
  <c r="AJ17" i="43"/>
  <c r="AG195" i="43"/>
  <c r="AJ195" i="43"/>
  <c r="AG82" i="43"/>
  <c r="AK82" i="43" s="1"/>
  <c r="AQ82" i="43" s="1"/>
  <c r="AR82" i="43" s="1"/>
  <c r="AJ82" i="43"/>
  <c r="AG51" i="43"/>
  <c r="AK51" i="43" s="1"/>
  <c r="AQ51" i="43" s="1"/>
  <c r="AR51" i="43" s="1"/>
  <c r="AJ51" i="43"/>
  <c r="AH102" i="43"/>
  <c r="AJ102" i="43"/>
  <c r="AG206" i="43"/>
  <c r="AJ206" i="43"/>
  <c r="AG214" i="43"/>
  <c r="AK214" i="43" s="1"/>
  <c r="AQ214" i="43" s="1"/>
  <c r="AR214" i="43" s="1"/>
  <c r="AJ214" i="43"/>
  <c r="AG135" i="43"/>
  <c r="AJ135" i="43"/>
  <c r="AH94" i="43"/>
  <c r="AJ94" i="43"/>
  <c r="AG268" i="43"/>
  <c r="AK268" i="43" s="1"/>
  <c r="AQ268" i="43" s="1"/>
  <c r="AR268" i="43" s="1"/>
  <c r="AJ268" i="43"/>
  <c r="AG208" i="43"/>
  <c r="AJ208" i="43"/>
  <c r="AG52" i="43"/>
  <c r="AK52" i="43" s="1"/>
  <c r="AQ52" i="43" s="1"/>
  <c r="AR52" i="43" s="1"/>
  <c r="AJ52" i="43"/>
  <c r="AG243" i="43"/>
  <c r="AK243" i="43" s="1"/>
  <c r="AQ243" i="43" s="1"/>
  <c r="AR243" i="43" s="1"/>
  <c r="AJ243" i="43"/>
  <c r="AG264" i="43"/>
  <c r="AJ264" i="43"/>
  <c r="AG284" i="43"/>
  <c r="AK284" i="43" s="1"/>
  <c r="AQ284" i="43" s="1"/>
  <c r="AR284" i="43" s="1"/>
  <c r="AJ284" i="43"/>
  <c r="AG262" i="43"/>
  <c r="AK262" i="43" s="1"/>
  <c r="AQ262" i="43" s="1"/>
  <c r="AR262" i="43" s="1"/>
  <c r="AJ262" i="43"/>
  <c r="AG317" i="43"/>
  <c r="AK317" i="43" s="1"/>
  <c r="AQ317" i="43" s="1"/>
  <c r="AR317" i="43" s="1"/>
  <c r="AJ317" i="43"/>
  <c r="AG49" i="43"/>
  <c r="AK49" i="43" s="1"/>
  <c r="AQ49" i="43" s="1"/>
  <c r="AR49" i="43" s="1"/>
  <c r="AJ49" i="43"/>
  <c r="AG196" i="43"/>
  <c r="AK196" i="43" s="1"/>
  <c r="AQ196" i="43" s="1"/>
  <c r="AR196" i="43" s="1"/>
  <c r="AJ196" i="43"/>
  <c r="AG187" i="43"/>
  <c r="AK187" i="43" s="1"/>
  <c r="AQ187" i="43" s="1"/>
  <c r="AR187" i="43" s="1"/>
  <c r="AJ187" i="43"/>
  <c r="AH248" i="43"/>
  <c r="AJ248" i="43"/>
  <c r="AG85" i="43"/>
  <c r="AK85" i="43" s="1"/>
  <c r="AQ85" i="43" s="1"/>
  <c r="AR85" i="43" s="1"/>
  <c r="AJ85" i="43"/>
  <c r="AG109" i="43"/>
  <c r="AJ109" i="43"/>
  <c r="AG255" i="43"/>
  <c r="AK255" i="43" s="1"/>
  <c r="AQ255" i="43" s="1"/>
  <c r="AR255" i="43" s="1"/>
  <c r="AJ255" i="43"/>
  <c r="AG116" i="43"/>
  <c r="AK116" i="43" s="1"/>
  <c r="AQ116" i="43" s="1"/>
  <c r="AR116" i="43" s="1"/>
  <c r="AJ116" i="43"/>
  <c r="AG29" i="43"/>
  <c r="AJ29" i="43"/>
  <c r="AG210" i="43"/>
  <c r="AK210" i="43" s="1"/>
  <c r="AQ210" i="43" s="1"/>
  <c r="AR210" i="43" s="1"/>
  <c r="AJ210" i="43"/>
  <c r="AG86" i="43"/>
  <c r="AK86" i="43" s="1"/>
  <c r="AQ86" i="43" s="1"/>
  <c r="AR86" i="43" s="1"/>
  <c r="AJ86" i="43"/>
  <c r="AG80" i="43"/>
  <c r="AJ80" i="43"/>
  <c r="AG156" i="43"/>
  <c r="AK156" i="43" s="1"/>
  <c r="AQ156" i="43" s="1"/>
  <c r="AR156" i="43" s="1"/>
  <c r="AJ156" i="43"/>
  <c r="AG201" i="43"/>
  <c r="AK201" i="43" s="1"/>
  <c r="AQ201" i="43" s="1"/>
  <c r="AR201" i="43" s="1"/>
  <c r="AJ201" i="43"/>
  <c r="AG185" i="43"/>
  <c r="AK185" i="43" s="1"/>
  <c r="AQ185" i="43" s="1"/>
  <c r="AR185" i="43" s="1"/>
  <c r="AJ185" i="43"/>
  <c r="AH38" i="43"/>
  <c r="AJ38" i="43"/>
  <c r="AG127" i="43"/>
  <c r="AK127" i="43" s="1"/>
  <c r="AQ127" i="43" s="1"/>
  <c r="AR127" i="43" s="1"/>
  <c r="AJ127" i="43"/>
  <c r="AH48" i="43"/>
  <c r="AJ48" i="43"/>
  <c r="AG58" i="43"/>
  <c r="AJ58" i="43"/>
  <c r="AG88" i="43"/>
  <c r="AK88" i="43" s="1"/>
  <c r="AQ88" i="43" s="1"/>
  <c r="AR88" i="43" s="1"/>
  <c r="AJ88" i="43"/>
  <c r="AG73" i="43"/>
  <c r="AK73" i="43" s="1"/>
  <c r="AQ73" i="43" s="1"/>
  <c r="AR73" i="43" s="1"/>
  <c r="AJ73" i="43"/>
  <c r="AG290" i="43"/>
  <c r="AK290" i="43" s="1"/>
  <c r="AQ290" i="43" s="1"/>
  <c r="AR290" i="43" s="1"/>
  <c r="AJ290" i="43"/>
  <c r="AG81" i="43"/>
  <c r="AK81" i="43" s="1"/>
  <c r="AQ81" i="43" s="1"/>
  <c r="AR81" i="43" s="1"/>
  <c r="AJ81" i="43"/>
  <c r="AG25" i="43"/>
  <c r="AK25" i="43" s="1"/>
  <c r="AQ25" i="43" s="1"/>
  <c r="AR25" i="43" s="1"/>
  <c r="AJ25" i="43"/>
  <c r="AG192" i="43"/>
  <c r="AK192" i="43" s="1"/>
  <c r="AQ192" i="43" s="1"/>
  <c r="AR192" i="43" s="1"/>
  <c r="AJ192" i="43"/>
  <c r="AG84" i="43"/>
  <c r="AK84" i="43" s="1"/>
  <c r="AQ84" i="43" s="1"/>
  <c r="AR84" i="43" s="1"/>
  <c r="AJ84" i="43"/>
  <c r="AG269" i="43"/>
  <c r="AJ269" i="43"/>
  <c r="AG310" i="43"/>
  <c r="AK310" i="43" s="1"/>
  <c r="AQ310" i="43" s="1"/>
  <c r="AR310" i="43" s="1"/>
  <c r="AJ310" i="43"/>
  <c r="AG168" i="43"/>
  <c r="AK168" i="43" s="1"/>
  <c r="AQ168" i="43" s="1"/>
  <c r="AR168" i="43" s="1"/>
  <c r="AJ168" i="43"/>
  <c r="AG61" i="43"/>
  <c r="AJ61" i="43"/>
  <c r="AG170" i="43"/>
  <c r="AK170" i="43" s="1"/>
  <c r="AQ170" i="43" s="1"/>
  <c r="AR170" i="43" s="1"/>
  <c r="AJ170" i="43"/>
  <c r="AG99" i="43"/>
  <c r="AK99" i="43" s="1"/>
  <c r="AQ99" i="43" s="1"/>
  <c r="AR99" i="43" s="1"/>
  <c r="AJ99" i="43"/>
  <c r="AG254" i="43"/>
  <c r="AJ254" i="43"/>
  <c r="AG332" i="43"/>
  <c r="AK332" i="43" s="1"/>
  <c r="AQ332" i="43" s="1"/>
  <c r="AR332" i="43" s="1"/>
  <c r="AJ332" i="43"/>
  <c r="AH103" i="43"/>
  <c r="AJ103" i="43"/>
  <c r="AG325" i="43"/>
  <c r="AK325" i="43" s="1"/>
  <c r="AQ325" i="43" s="1"/>
  <c r="AR325" i="43" s="1"/>
  <c r="AJ325" i="43"/>
  <c r="AG97" i="43"/>
  <c r="AK97" i="43" s="1"/>
  <c r="AQ97" i="43" s="1"/>
  <c r="AR97" i="43" s="1"/>
  <c r="AJ97" i="43"/>
  <c r="AG26" i="43"/>
  <c r="AK26" i="43" s="1"/>
  <c r="AQ26" i="43" s="1"/>
  <c r="AR26" i="43" s="1"/>
  <c r="AJ26" i="43"/>
  <c r="AG229" i="43"/>
  <c r="AJ229" i="43"/>
  <c r="AG273" i="43"/>
  <c r="AK273" i="43" s="1"/>
  <c r="AQ273" i="43" s="1"/>
  <c r="AR273" i="43" s="1"/>
  <c r="AJ273" i="43"/>
  <c r="AH24" i="43"/>
  <c r="AJ24" i="43"/>
  <c r="AG306" i="43"/>
  <c r="AK306" i="43" s="1"/>
  <c r="AQ306" i="43" s="1"/>
  <c r="AR306" i="43" s="1"/>
  <c r="AJ306" i="43"/>
  <c r="AH171" i="43"/>
  <c r="AJ171" i="43"/>
  <c r="AH64" i="43"/>
  <c r="AJ64" i="43"/>
  <c r="AG144" i="43"/>
  <c r="AJ144" i="43"/>
  <c r="AG207" i="43"/>
  <c r="AJ207" i="43"/>
  <c r="AG294" i="43"/>
  <c r="AK294" i="43" s="1"/>
  <c r="AQ294" i="43" s="1"/>
  <c r="AR294" i="43" s="1"/>
  <c r="AJ294" i="43"/>
  <c r="AH65" i="43"/>
  <c r="AJ65" i="43"/>
  <c r="AG258" i="43"/>
  <c r="AK258" i="43" s="1"/>
  <c r="AQ258" i="43" s="1"/>
  <c r="AR258" i="43" s="1"/>
  <c r="AJ258" i="43"/>
  <c r="AG292" i="43"/>
  <c r="AK292" i="43" s="1"/>
  <c r="AQ292" i="43" s="1"/>
  <c r="AR292" i="43" s="1"/>
  <c r="AJ292" i="43"/>
  <c r="AG275" i="43"/>
  <c r="AJ275" i="43"/>
  <c r="AG152" i="43"/>
  <c r="AK152" i="43" s="1"/>
  <c r="AQ152" i="43" s="1"/>
  <c r="AR152" i="43" s="1"/>
  <c r="AJ152" i="43"/>
  <c r="AG305" i="43"/>
  <c r="AK305" i="43" s="1"/>
  <c r="AQ305" i="43" s="1"/>
  <c r="AR305" i="43" s="1"/>
  <c r="AJ305" i="43"/>
  <c r="AH19" i="43"/>
  <c r="AJ19" i="43"/>
  <c r="AG60" i="43"/>
  <c r="AK60" i="43" s="1"/>
  <c r="AQ60" i="43" s="1"/>
  <c r="AR60" i="43" s="1"/>
  <c r="AJ60" i="43"/>
  <c r="AH146" i="43"/>
  <c r="AJ146" i="43"/>
  <c r="AG276" i="43"/>
  <c r="AJ276" i="43"/>
  <c r="AH20" i="43"/>
  <c r="AJ20" i="43"/>
  <c r="AG295" i="43"/>
  <c r="AK295" i="43" s="1"/>
  <c r="AQ295" i="43" s="1"/>
  <c r="AR295" i="43" s="1"/>
  <c r="AJ295" i="43"/>
  <c r="AH22" i="43"/>
  <c r="AJ22" i="43"/>
  <c r="AG300" i="43"/>
  <c r="AK300" i="43" s="1"/>
  <c r="AQ300" i="43" s="1"/>
  <c r="AR300" i="43" s="1"/>
  <c r="AJ300" i="43"/>
  <c r="AG323" i="43"/>
  <c r="AK323" i="43" s="1"/>
  <c r="AQ323" i="43" s="1"/>
  <c r="AR323" i="43" s="1"/>
  <c r="AJ323" i="43"/>
  <c r="AG199" i="43"/>
  <c r="AK199" i="43" s="1"/>
  <c r="AQ199" i="43" s="1"/>
  <c r="AR199" i="43" s="1"/>
  <c r="AJ199" i="43"/>
  <c r="AG251" i="43"/>
  <c r="AK251" i="43" s="1"/>
  <c r="AQ251" i="43" s="1"/>
  <c r="AR251" i="43" s="1"/>
  <c r="AJ251" i="43"/>
  <c r="AG159" i="43"/>
  <c r="AK159" i="43" s="1"/>
  <c r="AQ159" i="43" s="1"/>
  <c r="AR159" i="43" s="1"/>
  <c r="AJ159" i="43"/>
  <c r="AG225" i="43"/>
  <c r="AJ225" i="43"/>
  <c r="AG55" i="43"/>
  <c r="AK55" i="43" s="1"/>
  <c r="AQ55" i="43" s="1"/>
  <c r="AR55" i="43" s="1"/>
  <c r="AJ55" i="43"/>
  <c r="AG303" i="43"/>
  <c r="AK303" i="43" s="1"/>
  <c r="AQ303" i="43" s="1"/>
  <c r="AR303" i="43" s="1"/>
  <c r="AJ303" i="43"/>
  <c r="AG308" i="43"/>
  <c r="AJ308" i="43"/>
  <c r="AH143" i="43"/>
  <c r="AJ143" i="43"/>
  <c r="AH101" i="43"/>
  <c r="AJ101" i="43"/>
  <c r="AG212" i="43"/>
  <c r="AJ212" i="43"/>
  <c r="AH39" i="43"/>
  <c r="AJ39" i="43"/>
  <c r="AG158" i="43"/>
  <c r="AK158" i="43" s="1"/>
  <c r="AQ158" i="43" s="1"/>
  <c r="AR158" i="43" s="1"/>
  <c r="AJ158" i="43"/>
  <c r="AG253" i="43"/>
  <c r="AJ253" i="43"/>
  <c r="AH104" i="43"/>
  <c r="AJ104" i="43"/>
  <c r="AG141" i="43"/>
  <c r="AK141" i="43" s="1"/>
  <c r="AQ141" i="43" s="1"/>
  <c r="AR141" i="43" s="1"/>
  <c r="AJ141" i="43"/>
  <c r="AG68" i="43"/>
  <c r="AJ68" i="43"/>
  <c r="AG249" i="43"/>
  <c r="AK249" i="43" s="1"/>
  <c r="AQ249" i="43" s="1"/>
  <c r="AR249" i="43" s="1"/>
  <c r="AJ249" i="43"/>
  <c r="AG328" i="43"/>
  <c r="AK328" i="43" s="1"/>
  <c r="AQ328" i="43" s="1"/>
  <c r="AR328" i="43" s="1"/>
  <c r="AJ328" i="43"/>
  <c r="AG72" i="43"/>
  <c r="AK72" i="43" s="1"/>
  <c r="AQ72" i="43" s="1"/>
  <c r="AR72" i="43" s="1"/>
  <c r="AJ72" i="43"/>
  <c r="AG47" i="43"/>
  <c r="AK47" i="43" s="1"/>
  <c r="AQ47" i="43" s="1"/>
  <c r="AR47" i="43" s="1"/>
  <c r="AJ47" i="43"/>
  <c r="AG89" i="43"/>
  <c r="AK89" i="43" s="1"/>
  <c r="AQ89" i="43" s="1"/>
  <c r="AR89" i="43" s="1"/>
  <c r="AJ89" i="43"/>
  <c r="AH93" i="43"/>
  <c r="AJ93" i="43"/>
  <c r="AG283" i="43"/>
  <c r="AK283" i="43" s="1"/>
  <c r="AQ283" i="43" s="1"/>
  <c r="AR283" i="43" s="1"/>
  <c r="AJ283" i="43"/>
  <c r="AG177" i="43"/>
  <c r="AK177" i="43" s="1"/>
  <c r="AQ177" i="43" s="1"/>
  <c r="AR177" i="43" s="1"/>
  <c r="AJ177" i="43"/>
  <c r="AG203" i="43"/>
  <c r="AJ203" i="43"/>
  <c r="AG311" i="43"/>
  <c r="AK311" i="43" s="1"/>
  <c r="AQ311" i="43" s="1"/>
  <c r="AR311" i="43" s="1"/>
  <c r="AJ311" i="43"/>
  <c r="AG136" i="43"/>
  <c r="AK136" i="43" s="1"/>
  <c r="AQ136" i="43" s="1"/>
  <c r="AR136" i="43" s="1"/>
  <c r="AJ136" i="43"/>
  <c r="AG154" i="43"/>
  <c r="AJ154" i="43"/>
  <c r="AG16" i="43"/>
  <c r="AK16" i="43" s="1"/>
  <c r="AQ16" i="43" s="1"/>
  <c r="AR16" i="43" s="1"/>
  <c r="AJ16" i="43"/>
  <c r="AH18" i="43"/>
  <c r="AJ18" i="43"/>
  <c r="AG131" i="43"/>
  <c r="AJ131" i="43"/>
  <c r="AG157" i="43"/>
  <c r="AK157" i="43" s="1"/>
  <c r="AQ157" i="43" s="1"/>
  <c r="AR157" i="43" s="1"/>
  <c r="AJ157" i="43"/>
  <c r="AG261" i="43"/>
  <c r="AK261" i="43" s="1"/>
  <c r="AQ261" i="43" s="1"/>
  <c r="AR261" i="43" s="1"/>
  <c r="AJ261" i="43"/>
  <c r="AH148" i="43"/>
  <c r="AJ148" i="43"/>
  <c r="AH289" i="43"/>
  <c r="AJ289" i="43"/>
  <c r="AG252" i="43"/>
  <c r="AK252" i="43" s="1"/>
  <c r="AQ252" i="43" s="1"/>
  <c r="AR252" i="43" s="1"/>
  <c r="AJ252" i="43"/>
  <c r="AG31" i="421"/>
  <c r="AH97" i="421"/>
  <c r="AH109" i="421"/>
  <c r="AH193" i="423"/>
  <c r="AK193" i="423"/>
  <c r="AH267" i="423"/>
  <c r="AH282" i="417"/>
  <c r="AG88" i="423"/>
  <c r="AH291" i="423"/>
  <c r="AH306" i="421"/>
  <c r="AK261" i="421"/>
  <c r="AQ261" i="421" s="1"/>
  <c r="AH175" i="423"/>
  <c r="AH48" i="421"/>
  <c r="AH85" i="421"/>
  <c r="AK210" i="421"/>
  <c r="AQ210" i="421" s="1"/>
  <c r="AH271" i="423"/>
  <c r="AH154" i="423"/>
  <c r="AH312" i="421"/>
  <c r="AH54" i="421"/>
  <c r="AK163" i="421"/>
  <c r="AQ163" i="421" s="1"/>
  <c r="AK328" i="421"/>
  <c r="AQ328" i="421" s="1"/>
  <c r="AG63" i="421"/>
  <c r="AG285" i="421"/>
  <c r="AH220" i="421"/>
  <c r="AG29" i="417"/>
  <c r="AK279" i="421"/>
  <c r="AQ279" i="421" s="1"/>
  <c r="AK154" i="423"/>
  <c r="AH203" i="423"/>
  <c r="AH306" i="423"/>
  <c r="AK89" i="417"/>
  <c r="AH173" i="421"/>
  <c r="AH165" i="417"/>
  <c r="AH161" i="423"/>
  <c r="AK57" i="423"/>
  <c r="AH187" i="423"/>
  <c r="AK260" i="421"/>
  <c r="AQ260" i="421" s="1"/>
  <c r="AH162" i="421"/>
  <c r="AK43" i="423"/>
  <c r="AG139" i="423"/>
  <c r="AH48" i="423"/>
  <c r="AK166" i="423"/>
  <c r="AH313" i="421"/>
  <c r="AK251" i="421"/>
  <c r="AQ251" i="421" s="1"/>
  <c r="AH253" i="421"/>
  <c r="AH202" i="423"/>
  <c r="AH103" i="421"/>
  <c r="AG107" i="421"/>
  <c r="AH225" i="423"/>
  <c r="AH141" i="423"/>
  <c r="AK140" i="423"/>
  <c r="AH144" i="423"/>
  <c r="AK45" i="421"/>
  <c r="AQ45" i="421" s="1"/>
  <c r="AG43" i="421"/>
  <c r="AH286" i="423"/>
  <c r="AH155" i="421"/>
  <c r="AK202" i="423"/>
  <c r="AH209" i="421"/>
  <c r="AH44" i="423"/>
  <c r="AH167" i="421"/>
  <c r="AH54" i="423"/>
  <c r="AK306" i="421"/>
  <c r="AQ306" i="421" s="1"/>
  <c r="AH142" i="421"/>
  <c r="AK189" i="421"/>
  <c r="AQ189" i="421" s="1"/>
  <c r="AH301" i="421"/>
  <c r="AK175" i="423"/>
  <c r="AH240" i="423"/>
  <c r="AK252" i="421"/>
  <c r="AQ252" i="421" s="1"/>
  <c r="AK221" i="421"/>
  <c r="AQ221" i="421" s="1"/>
  <c r="AK180" i="421"/>
  <c r="AQ180" i="421" s="1"/>
  <c r="AH82" i="423"/>
  <c r="AG139" i="421"/>
  <c r="AK139" i="421" s="1"/>
  <c r="AQ139" i="421" s="1"/>
  <c r="AG142" i="423"/>
  <c r="AK142" i="423" s="1"/>
  <c r="AH91" i="421"/>
  <c r="AK17" i="423"/>
  <c r="AH153" i="423"/>
  <c r="AK239" i="423"/>
  <c r="AK259" i="421"/>
  <c r="AQ259" i="421" s="1"/>
  <c r="AK48" i="423"/>
  <c r="AH229" i="421"/>
  <c r="AH112" i="421"/>
  <c r="AK167" i="421"/>
  <c r="AQ167" i="421" s="1"/>
  <c r="AH30" i="423"/>
  <c r="AH277" i="421"/>
  <c r="AH43" i="423"/>
  <c r="AH239" i="423"/>
  <c r="AG113" i="421"/>
  <c r="AK113" i="421" s="1"/>
  <c r="AQ113" i="421" s="1"/>
  <c r="AH152" i="421"/>
  <c r="AG63" i="423"/>
  <c r="AK63" i="423" s="1"/>
  <c r="AH145" i="421"/>
  <c r="AG61" i="421"/>
  <c r="AK61" i="421" s="1"/>
  <c r="AQ61" i="421" s="1"/>
  <c r="AG30" i="421"/>
  <c r="AK91" i="423"/>
  <c r="AG106" i="421"/>
  <c r="AG12" i="421"/>
  <c r="AK12" i="421" s="1"/>
  <c r="AQ12" i="421" s="1"/>
  <c r="AK192" i="417"/>
  <c r="AH50" i="423"/>
  <c r="AK25" i="421"/>
  <c r="AQ25" i="421" s="1"/>
  <c r="AG107" i="423"/>
  <c r="AK107" i="423" s="1"/>
  <c r="AK13" i="423"/>
  <c r="AH294" i="423"/>
  <c r="AG69" i="421"/>
  <c r="AK52" i="421"/>
  <c r="AQ52" i="421" s="1"/>
  <c r="AK287" i="421"/>
  <c r="AQ287" i="421" s="1"/>
  <c r="AK108" i="421"/>
  <c r="AQ108" i="421" s="1"/>
  <c r="AK21" i="421"/>
  <c r="AQ21" i="421" s="1"/>
  <c r="AH232" i="423"/>
  <c r="AH308" i="423"/>
  <c r="AH147" i="421"/>
  <c r="AK125" i="421"/>
  <c r="AQ125" i="421" s="1"/>
  <c r="AH327" i="421"/>
  <c r="AH321" i="423"/>
  <c r="AH179" i="421"/>
  <c r="AK249" i="421"/>
  <c r="AQ249" i="421" s="1"/>
  <c r="AK317" i="421"/>
  <c r="AQ317" i="421" s="1"/>
  <c r="AH233" i="423"/>
  <c r="AH79" i="423"/>
  <c r="AH200" i="423"/>
  <c r="AH165" i="423"/>
  <c r="AH289" i="421"/>
  <c r="AK80" i="421"/>
  <c r="AQ80" i="421" s="1"/>
  <c r="AH290" i="423"/>
  <c r="AK88" i="417"/>
  <c r="AK115" i="421"/>
  <c r="AQ115" i="421" s="1"/>
  <c r="AH279" i="421"/>
  <c r="AK112" i="423"/>
  <c r="AK269" i="421"/>
  <c r="AQ269" i="421" s="1"/>
  <c r="AH183" i="423"/>
  <c r="AH123" i="421"/>
  <c r="AH158" i="423"/>
  <c r="AK144" i="423"/>
  <c r="AK152" i="421"/>
  <c r="AQ152" i="421" s="1"/>
  <c r="AK20" i="421"/>
  <c r="AQ20" i="421" s="1"/>
  <c r="AH46" i="421"/>
  <c r="AH152" i="423"/>
  <c r="AK207" i="421"/>
  <c r="AQ207" i="421" s="1"/>
  <c r="AK109" i="421"/>
  <c r="AQ109" i="421" s="1"/>
  <c r="AK84" i="423"/>
  <c r="AH224" i="423"/>
  <c r="AK110" i="423"/>
  <c r="AG109" i="423"/>
  <c r="AK104" i="421"/>
  <c r="AQ104" i="421" s="1"/>
  <c r="AK286" i="421"/>
  <c r="AQ286" i="421" s="1"/>
  <c r="AK239" i="421"/>
  <c r="AQ239" i="421" s="1"/>
  <c r="AH81" i="421"/>
  <c r="AK56" i="421"/>
  <c r="AQ56" i="421" s="1"/>
  <c r="AK282" i="423"/>
  <c r="AG74" i="421"/>
  <c r="AK74" i="421" s="1"/>
  <c r="AQ74" i="421" s="1"/>
  <c r="AK140" i="421"/>
  <c r="AQ140" i="421" s="1"/>
  <c r="AK305" i="417"/>
  <c r="AG95" i="417"/>
  <c r="AK95" i="417" s="1"/>
  <c r="AG37" i="423"/>
  <c r="AK37" i="423" s="1"/>
  <c r="AK296" i="421"/>
  <c r="AQ296" i="421" s="1"/>
  <c r="AH64" i="423"/>
  <c r="AK24" i="423"/>
  <c r="AK88" i="423"/>
  <c r="AH324" i="421"/>
  <c r="AH93" i="423"/>
  <c r="AH98" i="421"/>
  <c r="AG19" i="423"/>
  <c r="AK19" i="423" s="1"/>
  <c r="AG37" i="421"/>
  <c r="AK96" i="423"/>
  <c r="AK290" i="423"/>
  <c r="AH183" i="421"/>
  <c r="AH275" i="423"/>
  <c r="AH34" i="423"/>
  <c r="AG243" i="421"/>
  <c r="AK243" i="421" s="1"/>
  <c r="AQ243" i="421" s="1"/>
  <c r="AK319" i="423"/>
  <c r="AK99" i="421"/>
  <c r="AQ99" i="421" s="1"/>
  <c r="AK268" i="421"/>
  <c r="AQ268" i="421" s="1"/>
  <c r="AH96" i="421"/>
  <c r="AK182" i="421"/>
  <c r="AQ182" i="421" s="1"/>
  <c r="AK103" i="423"/>
  <c r="AG144" i="421"/>
  <c r="AK204" i="423"/>
  <c r="AK155" i="423"/>
  <c r="AH199" i="421"/>
  <c r="AK14" i="423"/>
  <c r="AH189" i="421"/>
  <c r="AH18" i="421"/>
  <c r="AG287" i="423"/>
  <c r="AK287" i="423" s="1"/>
  <c r="AH165" i="421"/>
  <c r="AK27" i="423"/>
  <c r="AH38" i="421"/>
  <c r="AK187" i="421"/>
  <c r="AQ187" i="421" s="1"/>
  <c r="AH13" i="421"/>
  <c r="AK138" i="423"/>
  <c r="AK97" i="423"/>
  <c r="AH99" i="423"/>
  <c r="AH24" i="423"/>
  <c r="AH178" i="421"/>
  <c r="AH210" i="421"/>
  <c r="AK292" i="421"/>
  <c r="AQ292" i="421" s="1"/>
  <c r="AK124" i="423"/>
  <c r="AK32" i="423"/>
  <c r="AH80" i="421"/>
  <c r="AK332" i="423"/>
  <c r="AH304" i="423"/>
  <c r="AG9" i="423"/>
  <c r="AK9" i="423" s="1"/>
  <c r="AK183" i="421"/>
  <c r="AQ183" i="421" s="1"/>
  <c r="AH107" i="417"/>
  <c r="AH51" i="417"/>
  <c r="AH273" i="423"/>
  <c r="AH194" i="421"/>
  <c r="AH191" i="423"/>
  <c r="AH247" i="421"/>
  <c r="AH32" i="421"/>
  <c r="AH211" i="423"/>
  <c r="AH199" i="423"/>
  <c r="AH268" i="421"/>
  <c r="AH140" i="423"/>
  <c r="AH205" i="421"/>
  <c r="AG89" i="421"/>
  <c r="AK89" i="421" s="1"/>
  <c r="AQ89" i="421" s="1"/>
  <c r="AK97" i="421"/>
  <c r="AQ97" i="421" s="1"/>
  <c r="AH45" i="421"/>
  <c r="AK23" i="423"/>
  <c r="AH182" i="421"/>
  <c r="AH174" i="423"/>
  <c r="AK54" i="423"/>
  <c r="AH159" i="423"/>
  <c r="AG18" i="423"/>
  <c r="AK18" i="423" s="1"/>
  <c r="AH108" i="421"/>
  <c r="AK18" i="421"/>
  <c r="AQ18" i="421" s="1"/>
  <c r="AK327" i="423"/>
  <c r="AH49" i="421"/>
  <c r="AH178" i="423"/>
  <c r="AH143" i="423"/>
  <c r="AH177" i="417"/>
  <c r="AK217" i="417"/>
  <c r="AH156" i="423"/>
  <c r="AH200" i="421"/>
  <c r="AH249" i="423"/>
  <c r="AK170" i="421"/>
  <c r="AQ170" i="421" s="1"/>
  <c r="AH189" i="423"/>
  <c r="AG60" i="423"/>
  <c r="AK60" i="423" s="1"/>
  <c r="AH102" i="423"/>
  <c r="AH258" i="421"/>
  <c r="AH201" i="423"/>
  <c r="AH25" i="423"/>
  <c r="AH251" i="423"/>
  <c r="AH292" i="423"/>
  <c r="AH327" i="423"/>
  <c r="AK293" i="423"/>
  <c r="AK250" i="421"/>
  <c r="AQ250" i="421" s="1"/>
  <c r="AK160" i="421"/>
  <c r="AQ160" i="421" s="1"/>
  <c r="AK49" i="421"/>
  <c r="AQ49" i="421" s="1"/>
  <c r="AK99" i="423"/>
  <c r="AK178" i="423"/>
  <c r="AH288" i="423"/>
  <c r="AK168" i="421"/>
  <c r="AQ168" i="421" s="1"/>
  <c r="AH114" i="421"/>
  <c r="AH52" i="423"/>
  <c r="AK202" i="417"/>
  <c r="AK285" i="417"/>
  <c r="AH88" i="417"/>
  <c r="AH89" i="417"/>
  <c r="AK22" i="423"/>
  <c r="AH299" i="423"/>
  <c r="AH176" i="421"/>
  <c r="AK208" i="423"/>
  <c r="AG101" i="423"/>
  <c r="AK101" i="423" s="1"/>
  <c r="AH323" i="423"/>
  <c r="AH134" i="423"/>
  <c r="AH164" i="421"/>
  <c r="AK149" i="423"/>
  <c r="AH265" i="423"/>
  <c r="AK186" i="421"/>
  <c r="AQ186" i="421" s="1"/>
  <c r="AH77" i="423"/>
  <c r="AK70" i="423"/>
  <c r="AG330" i="421"/>
  <c r="AH330" i="421"/>
  <c r="AH28" i="421"/>
  <c r="AH125" i="421"/>
  <c r="AK50" i="423"/>
  <c r="AH318" i="421"/>
  <c r="AH269" i="421"/>
  <c r="AH208" i="423"/>
  <c r="AK96" i="421"/>
  <c r="AQ96" i="421" s="1"/>
  <c r="AH297" i="423"/>
  <c r="AK189" i="423"/>
  <c r="AH17" i="423"/>
  <c r="AK164" i="421"/>
  <c r="AQ164" i="421" s="1"/>
  <c r="AK232" i="421"/>
  <c r="AQ232" i="421" s="1"/>
  <c r="AH149" i="423"/>
  <c r="AK237" i="423"/>
  <c r="AK265" i="423"/>
  <c r="AH186" i="421"/>
  <c r="AH320" i="421"/>
  <c r="AK102" i="423"/>
  <c r="AG131" i="421"/>
  <c r="AK131" i="421" s="1"/>
  <c r="AQ131" i="421" s="1"/>
  <c r="AH131" i="421"/>
  <c r="AG198" i="421"/>
  <c r="AK198" i="421" s="1"/>
  <c r="AQ198" i="421" s="1"/>
  <c r="AH198" i="421"/>
  <c r="AH20" i="421"/>
  <c r="AG235" i="423"/>
  <c r="AH235" i="423"/>
  <c r="AG67" i="421"/>
  <c r="AK67" i="421" s="1"/>
  <c r="AQ67" i="421" s="1"/>
  <c r="AK42" i="423"/>
  <c r="AH240" i="421"/>
  <c r="AH99" i="421"/>
  <c r="AK81" i="423"/>
  <c r="AH20" i="423"/>
  <c r="AH94" i="421"/>
  <c r="AH47" i="423"/>
  <c r="AK51" i="423"/>
  <c r="AK157" i="423"/>
  <c r="AK90" i="421"/>
  <c r="AQ90" i="421" s="1"/>
  <c r="AH307" i="421"/>
  <c r="AH255" i="421"/>
  <c r="AG301" i="423"/>
  <c r="AK301" i="423" s="1"/>
  <c r="AH301" i="423"/>
  <c r="AK180" i="423"/>
  <c r="AK136" i="423"/>
  <c r="AH13" i="423"/>
  <c r="AK228" i="417"/>
  <c r="AK126" i="417"/>
  <c r="AH180" i="417"/>
  <c r="AH22" i="423"/>
  <c r="AK200" i="421"/>
  <c r="AQ200" i="421" s="1"/>
  <c r="AH115" i="421"/>
  <c r="AK247" i="421"/>
  <c r="AQ247" i="421" s="1"/>
  <c r="AH172" i="423"/>
  <c r="AK240" i="421"/>
  <c r="AQ240" i="421" s="1"/>
  <c r="AH314" i="423"/>
  <c r="AH25" i="421"/>
  <c r="AH280" i="421"/>
  <c r="AK321" i="423"/>
  <c r="AH75" i="423"/>
  <c r="AK205" i="421"/>
  <c r="AQ205" i="421" s="1"/>
  <c r="AK123" i="421"/>
  <c r="AQ123" i="421" s="1"/>
  <c r="AH170" i="421"/>
  <c r="AK297" i="421"/>
  <c r="AQ297" i="421" s="1"/>
  <c r="AK75" i="421"/>
  <c r="AQ75" i="421" s="1"/>
  <c r="AH192" i="421"/>
  <c r="AK307" i="421"/>
  <c r="AQ307" i="421" s="1"/>
  <c r="AH70" i="423"/>
  <c r="AK174" i="423"/>
  <c r="AK255" i="421"/>
  <c r="AQ255" i="421" s="1"/>
  <c r="AK144" i="421"/>
  <c r="AQ144" i="421" s="1"/>
  <c r="AG214" i="421"/>
  <c r="AK214" i="421" s="1"/>
  <c r="AQ214" i="421" s="1"/>
  <c r="AH214" i="421"/>
  <c r="AH212" i="423"/>
  <c r="AH207" i="421"/>
  <c r="AK25" i="423"/>
  <c r="AK326" i="423"/>
  <c r="AH47" i="421"/>
  <c r="AK310" i="423"/>
  <c r="AH104" i="421"/>
  <c r="AK174" i="421"/>
  <c r="AQ174" i="421" s="1"/>
  <c r="AK58" i="421"/>
  <c r="AQ58" i="421" s="1"/>
  <c r="AH302" i="421"/>
  <c r="AH52" i="421"/>
  <c r="AK62" i="423"/>
  <c r="AH50" i="421"/>
  <c r="AK187" i="423"/>
  <c r="AH191" i="421"/>
  <c r="AH82" i="421"/>
  <c r="AK76" i="421"/>
  <c r="AQ76" i="421" s="1"/>
  <c r="AK233" i="423"/>
  <c r="AK295" i="423"/>
  <c r="AK150" i="421"/>
  <c r="AQ150" i="421" s="1"/>
  <c r="AK262" i="421"/>
  <c r="AQ262" i="421" s="1"/>
  <c r="AK197" i="421"/>
  <c r="AQ197" i="421" s="1"/>
  <c r="AK103" i="421"/>
  <c r="AQ103" i="421" s="1"/>
  <c r="AK184" i="423"/>
  <c r="AK82" i="423"/>
  <c r="AK278" i="421"/>
  <c r="AQ278" i="421" s="1"/>
  <c r="AK315" i="423"/>
  <c r="AK79" i="421"/>
  <c r="AQ79" i="421" s="1"/>
  <c r="AK266" i="423"/>
  <c r="AK320" i="423"/>
  <c r="AK271" i="421"/>
  <c r="AQ271" i="421" s="1"/>
  <c r="AK93" i="423"/>
  <c r="AK238" i="423"/>
  <c r="AK169" i="421"/>
  <c r="AQ169" i="421" s="1"/>
  <c r="AK290" i="421"/>
  <c r="AQ290" i="421" s="1"/>
  <c r="AK261" i="423"/>
  <c r="AK141" i="423"/>
  <c r="AK207" i="423"/>
  <c r="AG35" i="421"/>
  <c r="AK35" i="421" s="1"/>
  <c r="AQ35" i="421" s="1"/>
  <c r="AK149" i="421"/>
  <c r="AQ149" i="421" s="1"/>
  <c r="AK38" i="423"/>
  <c r="AH105" i="423"/>
  <c r="AK292" i="423"/>
  <c r="AK194" i="423"/>
  <c r="AK133" i="421"/>
  <c r="AQ133" i="421" s="1"/>
  <c r="AK13" i="421"/>
  <c r="AQ13" i="421" s="1"/>
  <c r="AG111" i="423"/>
  <c r="AK111" i="423" s="1"/>
  <c r="AK59" i="423"/>
  <c r="AG39" i="421"/>
  <c r="AK39" i="421" s="1"/>
  <c r="AQ39" i="421" s="1"/>
  <c r="AK258" i="423"/>
  <c r="AK22" i="421"/>
  <c r="AQ22" i="421" s="1"/>
  <c r="AK322" i="423"/>
  <c r="AK214" i="423"/>
  <c r="AK77" i="421"/>
  <c r="AQ77" i="421" s="1"/>
  <c r="AK64" i="423"/>
  <c r="AH21" i="421"/>
  <c r="AK195" i="423"/>
  <c r="AG21" i="423"/>
  <c r="AK21" i="423" s="1"/>
  <c r="AK54" i="421"/>
  <c r="AQ54" i="421" s="1"/>
  <c r="AK113" i="423"/>
  <c r="AK165" i="421"/>
  <c r="AQ165" i="421" s="1"/>
  <c r="AK221" i="423"/>
  <c r="AH138" i="423"/>
  <c r="AK281" i="423"/>
  <c r="AK190" i="423"/>
  <c r="AG95" i="423"/>
  <c r="AK95" i="423" s="1"/>
  <c r="AK122" i="423"/>
  <c r="AK169" i="423"/>
  <c r="AH163" i="423"/>
  <c r="AK181" i="423"/>
  <c r="AK295" i="421"/>
  <c r="AQ295" i="421" s="1"/>
  <c r="AK195" i="421"/>
  <c r="AQ195" i="421" s="1"/>
  <c r="AK186" i="423"/>
  <c r="AH257" i="423"/>
  <c r="AH308" i="421"/>
  <c r="AK143" i="423"/>
  <c r="AH130" i="423"/>
  <c r="AH185" i="421"/>
  <c r="AK116" i="423"/>
  <c r="AG68" i="423"/>
  <c r="AG66" i="421"/>
  <c r="AK66" i="421" s="1"/>
  <c r="AQ66" i="421" s="1"/>
  <c r="AH280" i="423"/>
  <c r="AH164" i="423"/>
  <c r="AH78" i="423"/>
  <c r="AK253" i="421"/>
  <c r="AQ253" i="421" s="1"/>
  <c r="AG11" i="421"/>
  <c r="AK11" i="421" s="1"/>
  <c r="AQ11" i="421" s="1"/>
  <c r="AH57" i="423"/>
  <c r="AG41" i="423"/>
  <c r="AK41" i="423" s="1"/>
  <c r="AK159" i="423"/>
  <c r="AK274" i="423"/>
  <c r="AH14" i="423"/>
  <c r="AH110" i="423"/>
  <c r="AH296" i="423"/>
  <c r="AK154" i="421"/>
  <c r="AQ154" i="421" s="1"/>
  <c r="AG94" i="423"/>
  <c r="AK94" i="423" s="1"/>
  <c r="AK137" i="421"/>
  <c r="AQ137" i="421" s="1"/>
  <c r="AH264" i="423"/>
  <c r="AK57" i="421"/>
  <c r="AQ57" i="421" s="1"/>
  <c r="AH212" i="421"/>
  <c r="AK301" i="421"/>
  <c r="AQ301" i="421" s="1"/>
  <c r="AK65" i="421"/>
  <c r="AQ65" i="421" s="1"/>
  <c r="AG31" i="423"/>
  <c r="AK31" i="423" s="1"/>
  <c r="AG35" i="423"/>
  <c r="AK35" i="423" s="1"/>
  <c r="AK223" i="421"/>
  <c r="AQ223" i="421" s="1"/>
  <c r="AK263" i="421"/>
  <c r="AQ263" i="421" s="1"/>
  <c r="AH205" i="423"/>
  <c r="AK248" i="421"/>
  <c r="AQ248" i="421" s="1"/>
  <c r="AH125" i="423"/>
  <c r="AH168" i="421"/>
  <c r="AK74" i="423"/>
  <c r="AK163" i="423"/>
  <c r="AH195" i="421"/>
  <c r="AH114" i="423"/>
  <c r="AH55" i="421"/>
  <c r="AH45" i="423"/>
  <c r="AK37" i="421"/>
  <c r="AQ37" i="421" s="1"/>
  <c r="AH252" i="423"/>
  <c r="AH96" i="423"/>
  <c r="AG104" i="423"/>
  <c r="AK104" i="423" s="1"/>
  <c r="AK160" i="423"/>
  <c r="AH249" i="421"/>
  <c r="AH188" i="423"/>
  <c r="AK312" i="421"/>
  <c r="AQ312" i="421" s="1"/>
  <c r="AK199" i="421"/>
  <c r="AQ199" i="421" s="1"/>
  <c r="AH201" i="421"/>
  <c r="AK235" i="421"/>
  <c r="AQ235" i="421" s="1"/>
  <c r="AK76" i="423"/>
  <c r="AH266" i="423"/>
  <c r="AK126" i="423"/>
  <c r="AK26" i="421"/>
  <c r="AQ26" i="421" s="1"/>
  <c r="AH16" i="423"/>
  <c r="AK224" i="421"/>
  <c r="AQ224" i="421" s="1"/>
  <c r="AH192" i="423"/>
  <c r="AK244" i="421"/>
  <c r="AQ244" i="421" s="1"/>
  <c r="AH293" i="421"/>
  <c r="AH309" i="423"/>
  <c r="AK173" i="423"/>
  <c r="AK55" i="421"/>
  <c r="AQ55" i="421" s="1"/>
  <c r="AK252" i="423"/>
  <c r="AH271" i="417"/>
  <c r="AH82" i="417"/>
  <c r="AK276" i="417"/>
  <c r="AK141" i="417"/>
  <c r="AK190" i="421"/>
  <c r="AQ190" i="421" s="1"/>
  <c r="AH263" i="423"/>
  <c r="AH51" i="423"/>
  <c r="AC172" i="421"/>
  <c r="AG172" i="421" s="1"/>
  <c r="AI172" i="421"/>
  <c r="AH103" i="423"/>
  <c r="AG117" i="421"/>
  <c r="AK117" i="421" s="1"/>
  <c r="AQ117" i="421" s="1"/>
  <c r="AH117" i="421"/>
  <c r="AG83" i="423"/>
  <c r="AK83" i="423" s="1"/>
  <c r="AH83" i="423"/>
  <c r="AG303" i="423"/>
  <c r="AK303" i="423" s="1"/>
  <c r="AH303" i="423"/>
  <c r="AG229" i="423"/>
  <c r="AK229" i="423" s="1"/>
  <c r="AH229" i="423"/>
  <c r="AC218" i="423"/>
  <c r="AG218" i="423" s="1"/>
  <c r="AI218" i="423"/>
  <c r="AC298" i="421"/>
  <c r="AG298" i="421" s="1"/>
  <c r="AI298" i="421"/>
  <c r="AH282" i="421"/>
  <c r="AG282" i="421"/>
  <c r="AK282" i="421" s="1"/>
  <c r="AQ282" i="421" s="1"/>
  <c r="AG146" i="423"/>
  <c r="AK146" i="423" s="1"/>
  <c r="AH146" i="423"/>
  <c r="AH65" i="423"/>
  <c r="AG65" i="423"/>
  <c r="AK65" i="423" s="1"/>
  <c r="AH66" i="417"/>
  <c r="AH163" i="417"/>
  <c r="AK150" i="423"/>
  <c r="AH17" i="421"/>
  <c r="AK166" i="421"/>
  <c r="AQ166" i="421" s="1"/>
  <c r="AC124" i="421"/>
  <c r="AG124" i="421" s="1"/>
  <c r="AI124" i="421"/>
  <c r="AK304" i="421"/>
  <c r="AQ304" i="421" s="1"/>
  <c r="AK254" i="421"/>
  <c r="AQ254" i="421" s="1"/>
  <c r="AK69" i="421"/>
  <c r="AQ69" i="421" s="1"/>
  <c r="AH209" i="423"/>
  <c r="AG105" i="421"/>
  <c r="AK105" i="421" s="1"/>
  <c r="AQ105" i="421" s="1"/>
  <c r="AH161" i="421"/>
  <c r="AC27" i="421"/>
  <c r="AG27" i="421" s="1"/>
  <c r="AI27" i="421"/>
  <c r="AG157" i="421"/>
  <c r="AK157" i="421" s="1"/>
  <c r="AQ157" i="421" s="1"/>
  <c r="AH157" i="421"/>
  <c r="AG151" i="421"/>
  <c r="AH151" i="421"/>
  <c r="AG56" i="423"/>
  <c r="AK56" i="423" s="1"/>
  <c r="AH56" i="423"/>
  <c r="AG208" i="421"/>
  <c r="AH208" i="421"/>
  <c r="AG319" i="421"/>
  <c r="AK319" i="421" s="1"/>
  <c r="AQ319" i="421" s="1"/>
  <c r="AH319" i="421"/>
  <c r="AG294" i="421"/>
  <c r="AK294" i="421" s="1"/>
  <c r="AQ294" i="421" s="1"/>
  <c r="AH294" i="421"/>
  <c r="AG135" i="421"/>
  <c r="AK135" i="421" s="1"/>
  <c r="AQ135" i="421" s="1"/>
  <c r="AH135" i="421"/>
  <c r="AC87" i="421"/>
  <c r="AH87" i="421" s="1"/>
  <c r="AI87" i="421"/>
  <c r="AC135" i="423"/>
  <c r="AG135" i="423" s="1"/>
  <c r="AI135" i="423"/>
  <c r="AG299" i="421"/>
  <c r="AK299" i="421" s="1"/>
  <c r="AQ299" i="421" s="1"/>
  <c r="AH299" i="421"/>
  <c r="AH92" i="423"/>
  <c r="AG92" i="423"/>
  <c r="AK92" i="423" s="1"/>
  <c r="AH168" i="423"/>
  <c r="AG168" i="423"/>
  <c r="AK168" i="423" s="1"/>
  <c r="AG148" i="421"/>
  <c r="AK148" i="421" s="1"/>
  <c r="AQ148" i="421" s="1"/>
  <c r="AH148" i="421"/>
  <c r="AG84" i="421"/>
  <c r="AH84" i="421"/>
  <c r="AG182" i="423"/>
  <c r="AK182" i="423" s="1"/>
  <c r="AH182" i="423"/>
  <c r="AB8" i="423"/>
  <c r="AB10" i="421"/>
  <c r="AB61" i="423"/>
  <c r="AB62" i="421"/>
  <c r="AK156" i="423"/>
  <c r="AK211" i="423"/>
  <c r="AK318" i="421"/>
  <c r="AQ318" i="421" s="1"/>
  <c r="AK314" i="423"/>
  <c r="AK327" i="421"/>
  <c r="AQ327" i="421" s="1"/>
  <c r="AK17" i="421"/>
  <c r="AQ17" i="421" s="1"/>
  <c r="AK75" i="423"/>
  <c r="AK30" i="423"/>
  <c r="AK94" i="421"/>
  <c r="AQ94" i="421" s="1"/>
  <c r="AC128" i="421"/>
  <c r="AG128" i="421" s="1"/>
  <c r="AI128" i="421"/>
  <c r="AC171" i="423"/>
  <c r="AG171" i="423" s="1"/>
  <c r="AI171" i="423"/>
  <c r="AK320" i="421"/>
  <c r="AQ320" i="421" s="1"/>
  <c r="AG162" i="423"/>
  <c r="AK162" i="423" s="1"/>
  <c r="AH162" i="423"/>
  <c r="AK280" i="423"/>
  <c r="AG147" i="423"/>
  <c r="AK147" i="423" s="1"/>
  <c r="AH147" i="423"/>
  <c r="AK209" i="423"/>
  <c r="AG289" i="423"/>
  <c r="AK289" i="423" s="1"/>
  <c r="AH289" i="423"/>
  <c r="AG330" i="423"/>
  <c r="AK330" i="423" s="1"/>
  <c r="AH330" i="423"/>
  <c r="AG255" i="423"/>
  <c r="AK255" i="423" s="1"/>
  <c r="AH255" i="423"/>
  <c r="AK105" i="423"/>
  <c r="AK133" i="417"/>
  <c r="AK321" i="417"/>
  <c r="AK292" i="417"/>
  <c r="AK107" i="417"/>
  <c r="AK34" i="423"/>
  <c r="AK299" i="423"/>
  <c r="AK194" i="421"/>
  <c r="AQ194" i="421" s="1"/>
  <c r="AH42" i="423"/>
  <c r="AK32" i="421"/>
  <c r="AQ32" i="421" s="1"/>
  <c r="AK20" i="423"/>
  <c r="AK179" i="421"/>
  <c r="AQ179" i="421" s="1"/>
  <c r="AG92" i="421"/>
  <c r="AK92" i="421" s="1"/>
  <c r="AQ92" i="421" s="1"/>
  <c r="AK47" i="423"/>
  <c r="AC123" i="423"/>
  <c r="AG123" i="423" s="1"/>
  <c r="AI123" i="423"/>
  <c r="AH23" i="423"/>
  <c r="AH90" i="421"/>
  <c r="AG40" i="421"/>
  <c r="AK40" i="421" s="1"/>
  <c r="AQ40" i="421" s="1"/>
  <c r="AG206" i="423"/>
  <c r="AK206" i="423" s="1"/>
  <c r="AH206" i="423"/>
  <c r="AK142" i="421"/>
  <c r="AQ142" i="421" s="1"/>
  <c r="AC118" i="421"/>
  <c r="AG118" i="421" s="1"/>
  <c r="AI118" i="421"/>
  <c r="AC26" i="423"/>
  <c r="AG26" i="423" s="1"/>
  <c r="AI26" i="423"/>
  <c r="AG49" i="423"/>
  <c r="AK49" i="423" s="1"/>
  <c r="AH49" i="423"/>
  <c r="AG143" i="421"/>
  <c r="AK143" i="421" s="1"/>
  <c r="AQ143" i="421" s="1"/>
  <c r="AH143" i="421"/>
  <c r="AG80" i="423"/>
  <c r="AK80" i="423" s="1"/>
  <c r="AH80" i="423"/>
  <c r="AG248" i="423"/>
  <c r="AK248" i="423" s="1"/>
  <c r="AH248" i="423"/>
  <c r="AH141" i="421"/>
  <c r="AG141" i="421"/>
  <c r="AK141" i="421" s="1"/>
  <c r="AQ141" i="421" s="1"/>
  <c r="AG321" i="421"/>
  <c r="AK321" i="421" s="1"/>
  <c r="AQ321" i="421" s="1"/>
  <c r="AH321" i="421"/>
  <c r="AH167" i="423"/>
  <c r="AG167" i="423"/>
  <c r="AK167" i="423" s="1"/>
  <c r="AG33" i="423"/>
  <c r="AK33" i="423" s="1"/>
  <c r="AH33" i="423"/>
  <c r="AH36" i="423"/>
  <c r="AG36" i="423"/>
  <c r="AK36" i="423" s="1"/>
  <c r="AG188" i="421"/>
  <c r="AK188" i="421" s="1"/>
  <c r="AQ188" i="421" s="1"/>
  <c r="AH188" i="421"/>
  <c r="AH61" i="417"/>
  <c r="AB53" i="423"/>
  <c r="AB53" i="421"/>
  <c r="AG96" i="417"/>
  <c r="AK96" i="417" s="1"/>
  <c r="AK127" i="421"/>
  <c r="AQ127" i="421" s="1"/>
  <c r="AK273" i="423"/>
  <c r="AK28" i="421"/>
  <c r="AQ28" i="421" s="1"/>
  <c r="AK260" i="423"/>
  <c r="AK48" i="421"/>
  <c r="AQ48" i="421" s="1"/>
  <c r="AK176" i="421"/>
  <c r="AQ176" i="421" s="1"/>
  <c r="AK249" i="423"/>
  <c r="AG36" i="421"/>
  <c r="AK36" i="421" s="1"/>
  <c r="AQ36" i="421" s="1"/>
  <c r="AK161" i="423"/>
  <c r="AK297" i="423"/>
  <c r="AH180" i="421"/>
  <c r="AK158" i="423"/>
  <c r="AG60" i="421"/>
  <c r="AK60" i="421" s="1"/>
  <c r="AQ60" i="421" s="1"/>
  <c r="AH238" i="421"/>
  <c r="AH262" i="423"/>
  <c r="AH126" i="421"/>
  <c r="AK91" i="421"/>
  <c r="AQ91" i="421" s="1"/>
  <c r="AK134" i="423"/>
  <c r="AC127" i="423"/>
  <c r="AG127" i="423" s="1"/>
  <c r="AI127" i="423"/>
  <c r="AH148" i="423"/>
  <c r="AK77" i="423"/>
  <c r="AG33" i="421"/>
  <c r="AK33" i="421" s="1"/>
  <c r="AQ33" i="421" s="1"/>
  <c r="AH288" i="421"/>
  <c r="AK197" i="423"/>
  <c r="AH225" i="421"/>
  <c r="AH136" i="423"/>
  <c r="AK201" i="423"/>
  <c r="AH287" i="421"/>
  <c r="AK188" i="423"/>
  <c r="AH62" i="423"/>
  <c r="AK23" i="421"/>
  <c r="AQ23" i="421" s="1"/>
  <c r="AG29" i="423"/>
  <c r="AK29" i="423" s="1"/>
  <c r="AG72" i="421"/>
  <c r="AK72" i="421" s="1"/>
  <c r="AQ72" i="421" s="1"/>
  <c r="AG102" i="421"/>
  <c r="AK102" i="421" s="1"/>
  <c r="AQ102" i="421" s="1"/>
  <c r="AH102" i="421"/>
  <c r="AH259" i="421"/>
  <c r="AG78" i="421"/>
  <c r="AK78" i="421" s="1"/>
  <c r="AQ78" i="421" s="1"/>
  <c r="AH78" i="421"/>
  <c r="AG55" i="423"/>
  <c r="AK55" i="423" s="1"/>
  <c r="AH55" i="423"/>
  <c r="AG153" i="421"/>
  <c r="AK153" i="421" s="1"/>
  <c r="AQ153" i="421" s="1"/>
  <c r="AH153" i="421"/>
  <c r="AG220" i="423"/>
  <c r="AK220" i="423" s="1"/>
  <c r="AH220" i="423"/>
  <c r="AH78" i="417"/>
  <c r="AB108" i="423"/>
  <c r="AB110" i="421"/>
  <c r="AH141" i="417"/>
  <c r="AH254" i="417"/>
  <c r="AH127" i="421"/>
  <c r="AH260" i="423"/>
  <c r="AH150" i="423"/>
  <c r="AK191" i="423"/>
  <c r="AK172" i="423"/>
  <c r="AH112" i="423"/>
  <c r="AH319" i="423"/>
  <c r="AH190" i="421"/>
  <c r="AK263" i="423"/>
  <c r="AH81" i="423"/>
  <c r="AK280" i="421"/>
  <c r="AQ280" i="421" s="1"/>
  <c r="AK199" i="423"/>
  <c r="AK183" i="423"/>
  <c r="AH297" i="421"/>
  <c r="AK323" i="423"/>
  <c r="AK238" i="421"/>
  <c r="AQ238" i="421" s="1"/>
  <c r="AK262" i="423"/>
  <c r="AK126" i="421"/>
  <c r="AQ126" i="421" s="1"/>
  <c r="AH166" i="421"/>
  <c r="AH75" i="421"/>
  <c r="AK267" i="423"/>
  <c r="AK192" i="421"/>
  <c r="AQ192" i="421" s="1"/>
  <c r="AK148" i="423"/>
  <c r="AH304" i="421"/>
  <c r="AH157" i="423"/>
  <c r="AH232" i="421"/>
  <c r="AH237" i="423"/>
  <c r="AH254" i="421"/>
  <c r="AK288" i="421"/>
  <c r="AQ288" i="421" s="1"/>
  <c r="AH180" i="423"/>
  <c r="AH174" i="421"/>
  <c r="AH197" i="423"/>
  <c r="AK225" i="421"/>
  <c r="AQ225" i="421" s="1"/>
  <c r="AH58" i="421"/>
  <c r="AH204" i="423"/>
  <c r="AG284" i="423"/>
  <c r="AK284" i="423" s="1"/>
  <c r="AK164" i="423"/>
  <c r="AK46" i="421"/>
  <c r="AQ46" i="421" s="1"/>
  <c r="AH155" i="423"/>
  <c r="AK78" i="423"/>
  <c r="AG272" i="421"/>
  <c r="AK272" i="421" s="1"/>
  <c r="AQ272" i="421" s="1"/>
  <c r="AH272" i="421"/>
  <c r="AC117" i="423"/>
  <c r="AG117" i="423" s="1"/>
  <c r="AI117" i="423"/>
  <c r="AG270" i="421"/>
  <c r="AK270" i="421" s="1"/>
  <c r="AQ270" i="421" s="1"/>
  <c r="AH270" i="421"/>
  <c r="AH23" i="421"/>
  <c r="AG257" i="421"/>
  <c r="AK257" i="421" s="1"/>
  <c r="AQ257" i="421" s="1"/>
  <c r="AH257" i="421"/>
  <c r="AG132" i="423"/>
  <c r="AK132" i="423" s="1"/>
  <c r="AH132" i="423"/>
  <c r="AG11" i="423"/>
  <c r="AG67" i="423"/>
  <c r="AK67" i="423" s="1"/>
  <c r="AG312" i="423"/>
  <c r="AK312" i="423" s="1"/>
  <c r="AH312" i="423"/>
  <c r="AG177" i="423"/>
  <c r="AK177" i="423" s="1"/>
  <c r="AH177" i="423"/>
  <c r="AH274" i="423"/>
  <c r="AH295" i="423"/>
  <c r="AH265" i="421"/>
  <c r="AG158" i="421"/>
  <c r="AK158" i="421" s="1"/>
  <c r="AQ158" i="421" s="1"/>
  <c r="AH158" i="421"/>
  <c r="AG40" i="423"/>
  <c r="AK40" i="423" s="1"/>
  <c r="AH40" i="423"/>
  <c r="AG204" i="421"/>
  <c r="AK204" i="421" s="1"/>
  <c r="AQ204" i="421" s="1"/>
  <c r="AH204" i="421"/>
  <c r="AG203" i="421"/>
  <c r="AK203" i="421" s="1"/>
  <c r="AQ203" i="421" s="1"/>
  <c r="AH203" i="421"/>
  <c r="AK200" i="423"/>
  <c r="AH250" i="423"/>
  <c r="AH166" i="423"/>
  <c r="AH320" i="423"/>
  <c r="AK240" i="423"/>
  <c r="AH248" i="421"/>
  <c r="AK178" i="421"/>
  <c r="AQ178" i="421" s="1"/>
  <c r="AK229" i="421"/>
  <c r="AQ229" i="421" s="1"/>
  <c r="AK324" i="421"/>
  <c r="AQ324" i="421" s="1"/>
  <c r="AK85" i="421"/>
  <c r="AQ85" i="421" s="1"/>
  <c r="AK288" i="423"/>
  <c r="AK125" i="423"/>
  <c r="AK112" i="421"/>
  <c r="AQ112" i="421" s="1"/>
  <c r="AH74" i="423"/>
  <c r="AK44" i="423"/>
  <c r="AC118" i="423"/>
  <c r="AG118" i="423" s="1"/>
  <c r="AI118" i="423"/>
  <c r="AK306" i="423"/>
  <c r="AK232" i="423"/>
  <c r="AK114" i="423"/>
  <c r="AK308" i="421"/>
  <c r="AQ308" i="421" s="1"/>
  <c r="AH258" i="423"/>
  <c r="AG95" i="421"/>
  <c r="AK95" i="421" s="1"/>
  <c r="AQ95" i="421" s="1"/>
  <c r="AH151" i="423"/>
  <c r="AK325" i="421"/>
  <c r="AQ325" i="421" s="1"/>
  <c r="AK308" i="423"/>
  <c r="AK130" i="423"/>
  <c r="AK185" i="421"/>
  <c r="AQ185" i="421" s="1"/>
  <c r="AG245" i="421"/>
  <c r="AK245" i="421" s="1"/>
  <c r="AQ245" i="421" s="1"/>
  <c r="AH140" i="421"/>
  <c r="AK220" i="421"/>
  <c r="AQ220" i="421" s="1"/>
  <c r="AK147" i="421"/>
  <c r="AQ147" i="421" s="1"/>
  <c r="AK275" i="423"/>
  <c r="AH160" i="423"/>
  <c r="AH264" i="421"/>
  <c r="AC222" i="421"/>
  <c r="AG222" i="421" s="1"/>
  <c r="AI222" i="421"/>
  <c r="AC28" i="423"/>
  <c r="AH28" i="423" s="1"/>
  <c r="AI28" i="423"/>
  <c r="AK258" i="421"/>
  <c r="AQ258" i="421" s="1"/>
  <c r="AK235" i="423"/>
  <c r="AK330" i="421"/>
  <c r="AQ330" i="421" s="1"/>
  <c r="AK294" i="423"/>
  <c r="AK203" i="423"/>
  <c r="AK302" i="421"/>
  <c r="AQ302" i="421" s="1"/>
  <c r="AK152" i="423"/>
  <c r="AK277" i="421"/>
  <c r="AQ277" i="421" s="1"/>
  <c r="AH253" i="423"/>
  <c r="AK212" i="423"/>
  <c r="AK50" i="421"/>
  <c r="AQ50" i="421" s="1"/>
  <c r="AH296" i="421"/>
  <c r="AK191" i="421"/>
  <c r="AQ191" i="421" s="1"/>
  <c r="AK286" i="423"/>
  <c r="AK173" i="421"/>
  <c r="AQ173" i="421" s="1"/>
  <c r="AH317" i="421"/>
  <c r="AK162" i="421"/>
  <c r="AQ162" i="421" s="1"/>
  <c r="AK82" i="421"/>
  <c r="AQ82" i="421" s="1"/>
  <c r="AK251" i="423"/>
  <c r="AK47" i="421"/>
  <c r="AQ47" i="421" s="1"/>
  <c r="AH51" i="421"/>
  <c r="AG246" i="423"/>
  <c r="AK246" i="423" s="1"/>
  <c r="AC122" i="421"/>
  <c r="AG122" i="421" s="1"/>
  <c r="AI122" i="421"/>
  <c r="AC300" i="423"/>
  <c r="AG300" i="423" s="1"/>
  <c r="AI300" i="423"/>
  <c r="AK296" i="423"/>
  <c r="AH24" i="421"/>
  <c r="AH175" i="421"/>
  <c r="AH176" i="423"/>
  <c r="AH181" i="421"/>
  <c r="AK79" i="423"/>
  <c r="AK264" i="423"/>
  <c r="AK201" i="421"/>
  <c r="AQ201" i="421" s="1"/>
  <c r="AH113" i="423"/>
  <c r="AG64" i="421"/>
  <c r="AK64" i="421" s="1"/>
  <c r="AQ64" i="421" s="1"/>
  <c r="AH247" i="423"/>
  <c r="AK139" i="423"/>
  <c r="AH156" i="421"/>
  <c r="AH221" i="423"/>
  <c r="AH76" i="423"/>
  <c r="AH250" i="421"/>
  <c r="AK212" i="421"/>
  <c r="AQ212" i="421" s="1"/>
  <c r="AH254" i="423"/>
  <c r="AG42" i="421"/>
  <c r="AK42" i="421" s="1"/>
  <c r="AQ42" i="421" s="1"/>
  <c r="AG66" i="423"/>
  <c r="AK66" i="423" s="1"/>
  <c r="AH133" i="421"/>
  <c r="AK250" i="423"/>
  <c r="AG44" i="421"/>
  <c r="AK44" i="421" s="1"/>
  <c r="AQ44" i="421" s="1"/>
  <c r="AG284" i="421"/>
  <c r="AK284" i="421" s="1"/>
  <c r="AQ284" i="421" s="1"/>
  <c r="AK81" i="421"/>
  <c r="AQ81" i="421" s="1"/>
  <c r="AH190" i="423"/>
  <c r="AH223" i="421"/>
  <c r="AK272" i="423"/>
  <c r="AH282" i="423"/>
  <c r="AH263" i="421"/>
  <c r="AK16" i="423"/>
  <c r="AG12" i="423"/>
  <c r="AK12" i="423" s="1"/>
  <c r="AK205" i="423"/>
  <c r="AH271" i="421"/>
  <c r="AH122" i="423"/>
  <c r="AH202" i="421"/>
  <c r="AH233" i="421"/>
  <c r="AK165" i="423"/>
  <c r="AK192" i="423"/>
  <c r="AC318" i="423"/>
  <c r="AH318" i="423" s="1"/>
  <c r="AI318" i="423"/>
  <c r="AK293" i="421"/>
  <c r="AQ293" i="421" s="1"/>
  <c r="AH124" i="423"/>
  <c r="AH295" i="421"/>
  <c r="AK309" i="423"/>
  <c r="AH186" i="423"/>
  <c r="AK257" i="423"/>
  <c r="AK98" i="421"/>
  <c r="AQ98" i="421" s="1"/>
  <c r="AK151" i="423"/>
  <c r="AK177" i="421"/>
  <c r="AQ177" i="421" s="1"/>
  <c r="AH22" i="421"/>
  <c r="AH322" i="423"/>
  <c r="AH325" i="421"/>
  <c r="AK291" i="423"/>
  <c r="AG41" i="421"/>
  <c r="AK41" i="421" s="1"/>
  <c r="AQ41" i="421" s="1"/>
  <c r="AH173" i="423"/>
  <c r="AG100" i="421"/>
  <c r="AK100" i="421" s="1"/>
  <c r="AQ100" i="421" s="1"/>
  <c r="AG93" i="421"/>
  <c r="AK93" i="421" s="1"/>
  <c r="AQ93" i="421" s="1"/>
  <c r="AH169" i="421"/>
  <c r="AH290" i="421"/>
  <c r="AH332" i="423"/>
  <c r="AK83" i="421"/>
  <c r="AQ83" i="421" s="1"/>
  <c r="AH116" i="423"/>
  <c r="AH214" i="423"/>
  <c r="AK68" i="423"/>
  <c r="AK264" i="421"/>
  <c r="AQ264" i="421" s="1"/>
  <c r="AC128" i="423"/>
  <c r="AG128" i="423" s="1"/>
  <c r="AI128" i="423"/>
  <c r="AC100" i="423"/>
  <c r="AG100" i="423" s="1"/>
  <c r="AI100" i="423"/>
  <c r="AK184" i="421"/>
  <c r="AQ184" i="421" s="1"/>
  <c r="AG106" i="423"/>
  <c r="AK106" i="423" s="1"/>
  <c r="AH159" i="421"/>
  <c r="AH84" i="423"/>
  <c r="AH210" i="423"/>
  <c r="AC86" i="423"/>
  <c r="AH86" i="423" s="1"/>
  <c r="AI86" i="423"/>
  <c r="AK24" i="421"/>
  <c r="AQ24" i="421" s="1"/>
  <c r="AH38" i="423"/>
  <c r="AH150" i="421"/>
  <c r="AH262" i="421"/>
  <c r="AK176" i="423"/>
  <c r="AK193" i="421"/>
  <c r="AQ193" i="421" s="1"/>
  <c r="AG10" i="423"/>
  <c r="AK10" i="423" s="1"/>
  <c r="AH197" i="421"/>
  <c r="AK206" i="421"/>
  <c r="AQ206" i="421" s="1"/>
  <c r="AH184" i="423"/>
  <c r="AK247" i="423"/>
  <c r="AH278" i="421"/>
  <c r="AK156" i="421"/>
  <c r="AQ156" i="421" s="1"/>
  <c r="AH315" i="423"/>
  <c r="AH79" i="421"/>
  <c r="AH286" i="421"/>
  <c r="AG72" i="423"/>
  <c r="AK72" i="423" s="1"/>
  <c r="AH57" i="421"/>
  <c r="AK254" i="423"/>
  <c r="AH26" i="421"/>
  <c r="AH97" i="423"/>
  <c r="AH65" i="421"/>
  <c r="AH239" i="421"/>
  <c r="AG68" i="421"/>
  <c r="AK68" i="421" s="1"/>
  <c r="AQ68" i="421" s="1"/>
  <c r="AH272" i="423"/>
  <c r="AK270" i="423"/>
  <c r="AH310" i="421"/>
  <c r="AH91" i="423"/>
  <c r="AH169" i="423"/>
  <c r="AK202" i="421"/>
  <c r="AQ202" i="421" s="1"/>
  <c r="AH224" i="421"/>
  <c r="AK233" i="421"/>
  <c r="AQ233" i="421" s="1"/>
  <c r="AK90" i="423"/>
  <c r="AC73" i="421"/>
  <c r="AH73" i="421" s="1"/>
  <c r="AI73" i="421"/>
  <c r="AG89" i="423"/>
  <c r="AK89" i="423" s="1"/>
  <c r="AG39" i="423"/>
  <c r="AK39" i="423" s="1"/>
  <c r="AH32" i="423"/>
  <c r="AH177" i="421"/>
  <c r="AH198" i="423"/>
  <c r="AK289" i="421"/>
  <c r="AQ289" i="421" s="1"/>
  <c r="AK225" i="423"/>
  <c r="AH83" i="421"/>
  <c r="AK34" i="421"/>
  <c r="AQ34" i="421" s="1"/>
  <c r="AH221" i="421"/>
  <c r="AK52" i="423"/>
  <c r="AH256" i="423"/>
  <c r="AH77" i="421"/>
  <c r="AC130" i="421"/>
  <c r="AG130" i="421" s="1"/>
  <c r="AI130" i="421"/>
  <c r="AC222" i="423"/>
  <c r="AG222" i="423" s="1"/>
  <c r="AI222" i="423"/>
  <c r="AC9" i="421"/>
  <c r="AG9" i="421" s="1"/>
  <c r="AI9" i="421"/>
  <c r="AK161" i="421"/>
  <c r="AQ161" i="421" s="1"/>
  <c r="AK253" i="423"/>
  <c r="AK11" i="423"/>
  <c r="AH246" i="421"/>
  <c r="AH211" i="421"/>
  <c r="AH260" i="421"/>
  <c r="AH223" i="423"/>
  <c r="AH76" i="421"/>
  <c r="AH326" i="423"/>
  <c r="AH184" i="421"/>
  <c r="AK159" i="421"/>
  <c r="AQ159" i="421" s="1"/>
  <c r="AK210" i="423"/>
  <c r="AK51" i="421"/>
  <c r="AQ51" i="421" s="1"/>
  <c r="AC218" i="421"/>
  <c r="AG218" i="421" s="1"/>
  <c r="AI218" i="421"/>
  <c r="AC121" i="423"/>
  <c r="AG121" i="423" s="1"/>
  <c r="AI121" i="423"/>
  <c r="AH149" i="421"/>
  <c r="AK237" i="421"/>
  <c r="AQ237" i="421" s="1"/>
  <c r="AK298" i="423"/>
  <c r="AH195" i="423"/>
  <c r="AH310" i="423"/>
  <c r="AK175" i="421"/>
  <c r="AQ175" i="421" s="1"/>
  <c r="AH193" i="421"/>
  <c r="AK181" i="421"/>
  <c r="AQ181" i="421" s="1"/>
  <c r="AH293" i="423"/>
  <c r="AH206" i="421"/>
  <c r="AH235" i="421"/>
  <c r="AH163" i="421"/>
  <c r="AH291" i="421"/>
  <c r="AH328" i="421"/>
  <c r="AG245" i="423"/>
  <c r="AK245" i="423" s="1"/>
  <c r="AH160" i="421"/>
  <c r="AH126" i="423"/>
  <c r="AH27" i="423"/>
  <c r="AH194" i="423"/>
  <c r="AH187" i="421"/>
  <c r="AG111" i="421"/>
  <c r="AK111" i="421" s="1"/>
  <c r="AQ111" i="421" s="1"/>
  <c r="AH281" i="423"/>
  <c r="AG19" i="421"/>
  <c r="AK19" i="421" s="1"/>
  <c r="AQ19" i="421" s="1"/>
  <c r="AG98" i="423"/>
  <c r="AK98" i="423" s="1"/>
  <c r="AH56" i="421"/>
  <c r="AK329" i="423"/>
  <c r="AH270" i="423"/>
  <c r="AH252" i="421"/>
  <c r="AK310" i="421"/>
  <c r="AQ310" i="421" s="1"/>
  <c r="AK179" i="423"/>
  <c r="AK107" i="421"/>
  <c r="AQ107" i="421" s="1"/>
  <c r="AH59" i="423"/>
  <c r="AH238" i="423"/>
  <c r="AH90" i="423"/>
  <c r="AK285" i="421"/>
  <c r="AQ285" i="421" s="1"/>
  <c r="AH292" i="421"/>
  <c r="AC71" i="423"/>
  <c r="AH71" i="423" s="1"/>
  <c r="AI71" i="423"/>
  <c r="AH181" i="423"/>
  <c r="AK58" i="423"/>
  <c r="AH34" i="421"/>
  <c r="AC138" i="421"/>
  <c r="AG138" i="421" s="1"/>
  <c r="AI138" i="421"/>
  <c r="AC329" i="421"/>
  <c r="AG329" i="421" s="1"/>
  <c r="AI329" i="421"/>
  <c r="AK151" i="421"/>
  <c r="AQ151" i="421" s="1"/>
  <c r="AK246" i="421"/>
  <c r="AQ246" i="421" s="1"/>
  <c r="AK43" i="421"/>
  <c r="AQ43" i="421" s="1"/>
  <c r="AK211" i="421"/>
  <c r="AQ211" i="421" s="1"/>
  <c r="AK223" i="423"/>
  <c r="AK208" i="421"/>
  <c r="AQ208" i="421" s="1"/>
  <c r="AK155" i="421"/>
  <c r="AQ155" i="421" s="1"/>
  <c r="AK31" i="421"/>
  <c r="AQ31" i="421" s="1"/>
  <c r="AK224" i="423"/>
  <c r="AK145" i="421"/>
  <c r="AQ145" i="421" s="1"/>
  <c r="AK265" i="421"/>
  <c r="AQ265" i="421" s="1"/>
  <c r="AC136" i="421"/>
  <c r="AG136" i="421" s="1"/>
  <c r="AI136" i="421"/>
  <c r="AH237" i="421"/>
  <c r="AH298" i="423"/>
  <c r="AK109" i="423"/>
  <c r="AH154" i="421"/>
  <c r="AH137" i="421"/>
  <c r="AK291" i="421"/>
  <c r="AQ291" i="421" s="1"/>
  <c r="AK84" i="421"/>
  <c r="AQ84" i="421" s="1"/>
  <c r="AK63" i="421"/>
  <c r="AQ63" i="421" s="1"/>
  <c r="AK38" i="421"/>
  <c r="AQ38" i="421" s="1"/>
  <c r="AK30" i="421"/>
  <c r="AQ30" i="421" s="1"/>
  <c r="AH329" i="423"/>
  <c r="AH179" i="423"/>
  <c r="AC119" i="421"/>
  <c r="AG119" i="421" s="1"/>
  <c r="AI119" i="421"/>
  <c r="AK106" i="421"/>
  <c r="AQ106" i="421" s="1"/>
  <c r="AK198" i="423"/>
  <c r="AH58" i="423"/>
  <c r="AH261" i="423"/>
  <c r="AH261" i="421"/>
  <c r="AK114" i="421"/>
  <c r="AQ114" i="421" s="1"/>
  <c r="AK45" i="423"/>
  <c r="AK304" i="423"/>
  <c r="AK313" i="421"/>
  <c r="AQ313" i="421" s="1"/>
  <c r="AK271" i="423"/>
  <c r="AK256" i="423"/>
  <c r="AC129" i="423"/>
  <c r="AG129" i="423" s="1"/>
  <c r="AI129" i="423"/>
  <c r="AC29" i="421"/>
  <c r="AH29" i="421" s="1"/>
  <c r="AI29" i="421"/>
  <c r="AC15" i="423"/>
  <c r="AG15" i="423" s="1"/>
  <c r="AI15" i="423"/>
  <c r="AK209" i="421"/>
  <c r="AQ209" i="421" s="1"/>
  <c r="AC316" i="421"/>
  <c r="AH316" i="421" s="1"/>
  <c r="AI316" i="421"/>
  <c r="AH207" i="423"/>
  <c r="AH251" i="421"/>
  <c r="AC129" i="421"/>
  <c r="AG129" i="421" s="1"/>
  <c r="AI129" i="421"/>
  <c r="AC137" i="423"/>
  <c r="AG137" i="423" s="1"/>
  <c r="AI137" i="423"/>
  <c r="AC101" i="421"/>
  <c r="AH101" i="421" s="1"/>
  <c r="AI101" i="421"/>
  <c r="AC331" i="423"/>
  <c r="AG331" i="423" s="1"/>
  <c r="AI331" i="423"/>
  <c r="AG53" i="417"/>
  <c r="AH338" i="417"/>
  <c r="AH187" i="417"/>
  <c r="AK83" i="417"/>
  <c r="AK70" i="417"/>
  <c r="AH80" i="417"/>
  <c r="AH119" i="417"/>
  <c r="AH197" i="417"/>
  <c r="AH216" i="417"/>
  <c r="AG58" i="417"/>
  <c r="AK105" i="417"/>
  <c r="AK201" i="417"/>
  <c r="AK254" i="417"/>
  <c r="AK283" i="417"/>
  <c r="AH159" i="417"/>
  <c r="AH121" i="417"/>
  <c r="AH339" i="417"/>
  <c r="AK15" i="419"/>
  <c r="AQ15" i="419" s="1"/>
  <c r="AK19" i="417"/>
  <c r="AK114" i="417"/>
  <c r="AG98" i="43"/>
  <c r="AK98" i="43" s="1"/>
  <c r="AQ98" i="43" s="1"/>
  <c r="AR98" i="43" s="1"/>
  <c r="AH324" i="43"/>
  <c r="AH193" i="417"/>
  <c r="AH118" i="417"/>
  <c r="AK21" i="417"/>
  <c r="AH218" i="417"/>
  <c r="AH203" i="417"/>
  <c r="AK240" i="417"/>
  <c r="AH185" i="417"/>
  <c r="AH175" i="417"/>
  <c r="AH257" i="417"/>
  <c r="AH231" i="417"/>
  <c r="AK142" i="417"/>
  <c r="AH112" i="417"/>
  <c r="AH93" i="417"/>
  <c r="AH144" i="417"/>
  <c r="AG17" i="417"/>
  <c r="AK17" i="417" s="1"/>
  <c r="AK312" i="417"/>
  <c r="AH125" i="417"/>
  <c r="AH115" i="417"/>
  <c r="AK159" i="417"/>
  <c r="AK169" i="417"/>
  <c r="AH237" i="417"/>
  <c r="AK193" i="417"/>
  <c r="AH251" i="417"/>
  <c r="AK251" i="417"/>
  <c r="AG46" i="417"/>
  <c r="AK18" i="419"/>
  <c r="AQ18" i="419" s="1"/>
  <c r="AH212" i="417"/>
  <c r="AH215" i="417"/>
  <c r="AH205" i="417"/>
  <c r="AK203" i="417"/>
  <c r="AH76" i="417"/>
  <c r="AH198" i="417"/>
  <c r="AK185" i="417"/>
  <c r="AG73" i="417"/>
  <c r="AK73" i="417" s="1"/>
  <c r="AH134" i="417"/>
  <c r="AH106" i="417"/>
  <c r="AG37" i="417"/>
  <c r="AH214" i="417"/>
  <c r="AH250" i="417"/>
  <c r="AK247" i="417"/>
  <c r="AH206" i="417"/>
  <c r="AK130" i="417"/>
  <c r="AH246" i="417"/>
  <c r="AH79" i="417"/>
  <c r="AH226" i="417"/>
  <c r="AG45" i="417"/>
  <c r="AK45" i="417" s="1"/>
  <c r="AK27" i="417"/>
  <c r="AH105" i="417"/>
  <c r="AH83" i="417"/>
  <c r="AK66" i="417"/>
  <c r="AK269" i="417"/>
  <c r="AH75" i="417"/>
  <c r="AH261" i="417"/>
  <c r="AH292" i="417"/>
  <c r="AG43" i="43"/>
  <c r="AK43" i="43" s="1"/>
  <c r="AQ43" i="43" s="1"/>
  <c r="AR43" i="43" s="1"/>
  <c r="AG69" i="417"/>
  <c r="AK69" i="417" s="1"/>
  <c r="AK180" i="417"/>
  <c r="AK166" i="417"/>
  <c r="AH103" i="417"/>
  <c r="AH21" i="417"/>
  <c r="AG38" i="417"/>
  <c r="AH336" i="417"/>
  <c r="AH126" i="417"/>
  <c r="AH99" i="43"/>
  <c r="AK122" i="417"/>
  <c r="AH98" i="417"/>
  <c r="AH196" i="417"/>
  <c r="AK118" i="417"/>
  <c r="AG146" i="43"/>
  <c r="AK146" i="43" s="1"/>
  <c r="AQ146" i="43" s="1"/>
  <c r="AR146" i="43" s="1"/>
  <c r="AH108" i="43"/>
  <c r="AH163" i="43"/>
  <c r="AH114" i="43"/>
  <c r="AH213" i="43"/>
  <c r="AH300" i="43"/>
  <c r="AH216" i="43"/>
  <c r="AH37" i="43"/>
  <c r="AH291" i="43"/>
  <c r="AH303" i="43"/>
  <c r="AH197" i="43"/>
  <c r="AK21" i="43"/>
  <c r="AQ21" i="43" s="1"/>
  <c r="AR21" i="43" s="1"/>
  <c r="AG112" i="43"/>
  <c r="AK112" i="43" s="1"/>
  <c r="AQ112" i="43" s="1"/>
  <c r="AR112" i="43" s="1"/>
  <c r="AH282" i="43"/>
  <c r="AG148" i="43"/>
  <c r="AK148" i="43" s="1"/>
  <c r="AQ148" i="43" s="1"/>
  <c r="AR148" i="43" s="1"/>
  <c r="AH40" i="43"/>
  <c r="AH27" i="43"/>
  <c r="AK107" i="43"/>
  <c r="AQ107" i="43" s="1"/>
  <c r="AR107" i="43" s="1"/>
  <c r="AH178" i="43"/>
  <c r="AH79" i="43"/>
  <c r="AH262" i="43"/>
  <c r="AH116" i="43"/>
  <c r="AH199" i="43"/>
  <c r="AH53" i="43"/>
  <c r="AG34" i="43"/>
  <c r="AK34" i="43" s="1"/>
  <c r="AQ34" i="43" s="1"/>
  <c r="AR34" i="43" s="1"/>
  <c r="AH73" i="43"/>
  <c r="AH156" i="43"/>
  <c r="AH97" i="43"/>
  <c r="AG94" i="43"/>
  <c r="AK94" i="43" s="1"/>
  <c r="AQ94" i="43" s="1"/>
  <c r="AR94" i="43" s="1"/>
  <c r="AH49" i="43"/>
  <c r="AK183" i="43"/>
  <c r="AQ183" i="43" s="1"/>
  <c r="AR183" i="43" s="1"/>
  <c r="AH267" i="43"/>
  <c r="AH15" i="43"/>
  <c r="AH84" i="43"/>
  <c r="AH202" i="43"/>
  <c r="AH272" i="43"/>
  <c r="AH16" i="43"/>
  <c r="AG248" i="43"/>
  <c r="AK248" i="43" s="1"/>
  <c r="AQ248" i="43" s="1"/>
  <c r="AR248" i="43" s="1"/>
  <c r="AG289" i="43"/>
  <c r="AK289" i="43" s="1"/>
  <c r="AQ289" i="43" s="1"/>
  <c r="AR289" i="43" s="1"/>
  <c r="AH295" i="43"/>
  <c r="AH206" i="43"/>
  <c r="AG18" i="43"/>
  <c r="AK18" i="43" s="1"/>
  <c r="AQ18" i="43" s="1"/>
  <c r="AR18" i="43" s="1"/>
  <c r="AH109" i="43"/>
  <c r="AH227" i="43"/>
  <c r="AH328" i="43"/>
  <c r="AK27" i="43"/>
  <c r="AQ27" i="43" s="1"/>
  <c r="AR27" i="43" s="1"/>
  <c r="AH80" i="43"/>
  <c r="AK67" i="43"/>
  <c r="AQ67" i="43" s="1"/>
  <c r="AR67" i="43" s="1"/>
  <c r="AH183" i="43"/>
  <c r="AH61" i="43"/>
  <c r="AH236" i="43"/>
  <c r="AG24" i="43"/>
  <c r="AK24" i="43" s="1"/>
  <c r="AQ24" i="43" s="1"/>
  <c r="AR24" i="43" s="1"/>
  <c r="AG39" i="43"/>
  <c r="AK39" i="43" s="1"/>
  <c r="AQ39" i="43" s="1"/>
  <c r="AR39" i="43" s="1"/>
  <c r="AH195" i="43"/>
  <c r="AH224" i="43"/>
  <c r="AH47" i="43"/>
  <c r="AH283" i="43"/>
  <c r="AH154" i="43"/>
  <c r="AH58" i="43"/>
  <c r="AH76" i="43"/>
  <c r="AH78" i="43"/>
  <c r="AH130" i="43"/>
  <c r="AH69" i="43"/>
  <c r="AG70" i="43"/>
  <c r="AK70" i="43" s="1"/>
  <c r="AQ70" i="43" s="1"/>
  <c r="AR70" i="43" s="1"/>
  <c r="AH332" i="43"/>
  <c r="AH237" i="43"/>
  <c r="AH334" i="43"/>
  <c r="AG172" i="43"/>
  <c r="AK172" i="43" s="1"/>
  <c r="AQ172" i="43" s="1"/>
  <c r="AR172" i="43" s="1"/>
  <c r="AH131" i="43"/>
  <c r="AK109" i="43"/>
  <c r="AQ109" i="43" s="1"/>
  <c r="AR109" i="43" s="1"/>
  <c r="AH86" i="43"/>
  <c r="AH294" i="43"/>
  <c r="AH164" i="43"/>
  <c r="AH185" i="43"/>
  <c r="AH257" i="43"/>
  <c r="AK280" i="417"/>
  <c r="AG314" i="43"/>
  <c r="AK314" i="43" s="1"/>
  <c r="AQ314" i="43" s="1"/>
  <c r="AR314" i="43" s="1"/>
  <c r="AH314" i="43"/>
  <c r="AG189" i="417"/>
  <c r="AK189" i="417" s="1"/>
  <c r="AH189" i="417"/>
  <c r="AG117" i="43"/>
  <c r="AK117" i="43" s="1"/>
  <c r="AQ117" i="43" s="1"/>
  <c r="AR117" i="43" s="1"/>
  <c r="AH117" i="43"/>
  <c r="AK75" i="417"/>
  <c r="AG33" i="417"/>
  <c r="AK33" i="417" s="1"/>
  <c r="AH33" i="417"/>
  <c r="AH115" i="43"/>
  <c r="AG115" i="43"/>
  <c r="AK115" i="43" s="1"/>
  <c r="AQ115" i="43" s="1"/>
  <c r="AR115" i="43" s="1"/>
  <c r="AH32" i="417"/>
  <c r="AG32" i="417"/>
  <c r="AK32" i="417" s="1"/>
  <c r="AK233" i="43"/>
  <c r="AQ233" i="43" s="1"/>
  <c r="AR233" i="43" s="1"/>
  <c r="AK181" i="43"/>
  <c r="AQ181" i="43" s="1"/>
  <c r="AR181" i="43" s="1"/>
  <c r="AH189" i="43"/>
  <c r="AK200" i="417"/>
  <c r="AK271" i="417"/>
  <c r="AK252" i="417"/>
  <c r="AH221" i="417"/>
  <c r="AH144" i="43"/>
  <c r="AG48" i="43"/>
  <c r="AK48" i="43" s="1"/>
  <c r="AQ48" i="43" s="1"/>
  <c r="AR48" i="43" s="1"/>
  <c r="AH56" i="43"/>
  <c r="AK121" i="417"/>
  <c r="AH20" i="419"/>
  <c r="AH162" i="43"/>
  <c r="AH297" i="43"/>
  <c r="AG247" i="43"/>
  <c r="AK247" i="43" s="1"/>
  <c r="AQ247" i="43" s="1"/>
  <c r="AR247" i="43" s="1"/>
  <c r="AG149" i="43"/>
  <c r="AK149" i="43" s="1"/>
  <c r="AQ149" i="43" s="1"/>
  <c r="AR149" i="43" s="1"/>
  <c r="AH153" i="43"/>
  <c r="AH276" i="43"/>
  <c r="AH316" i="43"/>
  <c r="AH95" i="43"/>
  <c r="AG71" i="417"/>
  <c r="AK71" i="417" s="1"/>
  <c r="AH71" i="417"/>
  <c r="AG296" i="43"/>
  <c r="AK296" i="43" s="1"/>
  <c r="AQ296" i="43" s="1"/>
  <c r="AR296" i="43" s="1"/>
  <c r="AH296" i="43"/>
  <c r="AG161" i="417"/>
  <c r="AK161" i="417" s="1"/>
  <c r="AH161" i="417"/>
  <c r="AH30" i="43"/>
  <c r="AG36" i="417"/>
  <c r="AK36" i="417" s="1"/>
  <c r="AH36" i="417"/>
  <c r="AH91" i="417"/>
  <c r="AG91" i="417"/>
  <c r="AK91" i="417" s="1"/>
  <c r="AK273" i="417"/>
  <c r="AK157" i="417"/>
  <c r="AG182" i="43"/>
  <c r="AK182" i="43" s="1"/>
  <c r="AQ182" i="43" s="1"/>
  <c r="AR182" i="43" s="1"/>
  <c r="AH182" i="43"/>
  <c r="AG65" i="43"/>
  <c r="AK65" i="43" s="1"/>
  <c r="AQ65" i="43" s="1"/>
  <c r="AR65" i="43" s="1"/>
  <c r="AH46" i="43"/>
  <c r="AH130" i="417"/>
  <c r="AG184" i="43"/>
  <c r="AK184" i="43" s="1"/>
  <c r="AQ184" i="43" s="1"/>
  <c r="AR184" i="43" s="1"/>
  <c r="AH184" i="43"/>
  <c r="AG188" i="43"/>
  <c r="AK188" i="43" s="1"/>
  <c r="AQ188" i="43" s="1"/>
  <c r="AR188" i="43" s="1"/>
  <c r="AH188" i="43"/>
  <c r="AG209" i="417"/>
  <c r="AK209" i="417" s="1"/>
  <c r="AH209" i="417"/>
  <c r="AG129" i="417"/>
  <c r="AK129" i="417" s="1"/>
  <c r="AH129" i="417"/>
  <c r="AH19" i="419"/>
  <c r="AK128" i="417"/>
  <c r="AH228" i="417"/>
  <c r="AH273" i="417"/>
  <c r="AK144" i="43"/>
  <c r="AQ144" i="43" s="1"/>
  <c r="AR144" i="43" s="1"/>
  <c r="AH107" i="43"/>
  <c r="AH275" i="43"/>
  <c r="AH305" i="43"/>
  <c r="AK204" i="43"/>
  <c r="AQ204" i="43" s="1"/>
  <c r="AR204" i="43" s="1"/>
  <c r="AH42" i="43"/>
  <c r="AK95" i="43"/>
  <c r="AQ95" i="43" s="1"/>
  <c r="AR95" i="43" s="1"/>
  <c r="AK290" i="417"/>
  <c r="AH281" i="417"/>
  <c r="AH157" i="417"/>
  <c r="AH123" i="417"/>
  <c r="AH290" i="43"/>
  <c r="AG340" i="417"/>
  <c r="AK340" i="417" s="1"/>
  <c r="AH340" i="417"/>
  <c r="AK183" i="417"/>
  <c r="AG96" i="43"/>
  <c r="AK96" i="43" s="1"/>
  <c r="AQ96" i="43" s="1"/>
  <c r="AR96" i="43" s="1"/>
  <c r="AH96" i="43"/>
  <c r="AH31" i="417"/>
  <c r="AG210" i="417"/>
  <c r="AH210" i="417"/>
  <c r="AH25" i="43"/>
  <c r="AG209" i="43"/>
  <c r="AK209" i="43" s="1"/>
  <c r="AQ209" i="43" s="1"/>
  <c r="AR209" i="43" s="1"/>
  <c r="AH209" i="43"/>
  <c r="AG83" i="43"/>
  <c r="AK83" i="43" s="1"/>
  <c r="AQ83" i="43" s="1"/>
  <c r="AR83" i="43" s="1"/>
  <c r="AH83" i="43"/>
  <c r="AG331" i="417"/>
  <c r="AK331" i="417" s="1"/>
  <c r="AH331" i="417"/>
  <c r="AG263" i="43"/>
  <c r="AK263" i="43" s="1"/>
  <c r="AQ263" i="43" s="1"/>
  <c r="AR263" i="43" s="1"/>
  <c r="AH263" i="43"/>
  <c r="AG293" i="43"/>
  <c r="AK293" i="43" s="1"/>
  <c r="AQ293" i="43" s="1"/>
  <c r="AR293" i="43" s="1"/>
  <c r="AH293" i="43"/>
  <c r="AK53" i="417"/>
  <c r="AG284" i="417"/>
  <c r="AK284" i="417" s="1"/>
  <c r="AH284" i="417"/>
  <c r="AG65" i="417"/>
  <c r="AK65" i="417" s="1"/>
  <c r="AH65" i="417"/>
  <c r="AH138" i="417"/>
  <c r="AG36" i="43"/>
  <c r="AK36" i="43" s="1"/>
  <c r="AQ36" i="43" s="1"/>
  <c r="AR36" i="43" s="1"/>
  <c r="AH36" i="43"/>
  <c r="AG233" i="417"/>
  <c r="AK233" i="417" s="1"/>
  <c r="AH233" i="417"/>
  <c r="AG299" i="43"/>
  <c r="AK299" i="43" s="1"/>
  <c r="AQ299" i="43" s="1"/>
  <c r="AR299" i="43" s="1"/>
  <c r="AH299" i="43"/>
  <c r="AH18" i="417"/>
  <c r="AG18" i="417"/>
  <c r="AK18" i="417" s="1"/>
  <c r="AG230" i="417"/>
  <c r="AK230" i="417" s="1"/>
  <c r="AH230" i="417"/>
  <c r="AH57" i="417"/>
  <c r="AG57" i="417"/>
  <c r="AK57" i="417" s="1"/>
  <c r="AK180" i="43"/>
  <c r="AQ180" i="43" s="1"/>
  <c r="AG241" i="43"/>
  <c r="AK241" i="43" s="1"/>
  <c r="AQ241" i="43" s="1"/>
  <c r="AR241" i="43" s="1"/>
  <c r="AH241" i="43"/>
  <c r="AK31" i="417"/>
  <c r="AG265" i="43"/>
  <c r="AK265" i="43" s="1"/>
  <c r="AQ265" i="43" s="1"/>
  <c r="AR265" i="43" s="1"/>
  <c r="AH265" i="43"/>
  <c r="AG266" i="43"/>
  <c r="AK266" i="43" s="1"/>
  <c r="AQ266" i="43" s="1"/>
  <c r="AR266" i="43" s="1"/>
  <c r="AH266" i="43"/>
  <c r="AG239" i="43"/>
  <c r="AK239" i="43" s="1"/>
  <c r="AQ239" i="43" s="1"/>
  <c r="AR239" i="43" s="1"/>
  <c r="AH239" i="43"/>
  <c r="AK111" i="417"/>
  <c r="AK68" i="43"/>
  <c r="AQ68" i="43" s="1"/>
  <c r="AR68" i="43" s="1"/>
  <c r="AK229" i="43"/>
  <c r="AQ229" i="43" s="1"/>
  <c r="AR229" i="43" s="1"/>
  <c r="AK98" i="417"/>
  <c r="AH236" i="417"/>
  <c r="AK259" i="417"/>
  <c r="AK324" i="43"/>
  <c r="AQ324" i="43" s="1"/>
  <c r="AR324" i="43" s="1"/>
  <c r="AK165" i="417"/>
  <c r="AK257" i="417"/>
  <c r="AG173" i="43"/>
  <c r="AK173" i="43" s="1"/>
  <c r="AQ173" i="43" s="1"/>
  <c r="AR173" i="43" s="1"/>
  <c r="AH64" i="417"/>
  <c r="AK61" i="43"/>
  <c r="AQ61" i="43" s="1"/>
  <c r="AR61" i="43" s="1"/>
  <c r="AK254" i="43"/>
  <c r="AQ254" i="43" s="1"/>
  <c r="AR254" i="43" s="1"/>
  <c r="AK80" i="417"/>
  <c r="AH251" i="43"/>
  <c r="AH191" i="417"/>
  <c r="AH293" i="417"/>
  <c r="AK287" i="417"/>
  <c r="AH225" i="43"/>
  <c r="AH294" i="417"/>
  <c r="AK28" i="43"/>
  <c r="AQ28" i="43" s="1"/>
  <c r="AR28" i="43" s="1"/>
  <c r="AG143" i="43"/>
  <c r="AK143" i="43" s="1"/>
  <c r="AQ143" i="43" s="1"/>
  <c r="AR143" i="43" s="1"/>
  <c r="AH205" i="43"/>
  <c r="AH253" i="43"/>
  <c r="AH63" i="43"/>
  <c r="AH120" i="417"/>
  <c r="AH89" i="43"/>
  <c r="AK115" i="417"/>
  <c r="AH286" i="417"/>
  <c r="AH54" i="417"/>
  <c r="AH313" i="417"/>
  <c r="AK20" i="417"/>
  <c r="AH244" i="43"/>
  <c r="AH169" i="43"/>
  <c r="AK154" i="417"/>
  <c r="AK314" i="417"/>
  <c r="AH258" i="417"/>
  <c r="AH29" i="43"/>
  <c r="AK155" i="417"/>
  <c r="AH225" i="417"/>
  <c r="AK236" i="417"/>
  <c r="AH323" i="417"/>
  <c r="AH81" i="417"/>
  <c r="AK295" i="417"/>
  <c r="AH259" i="43"/>
  <c r="AG99" i="417"/>
  <c r="AK99" i="417" s="1"/>
  <c r="AG45" i="43"/>
  <c r="AK45" i="43" s="1"/>
  <c r="AQ45" i="43" s="1"/>
  <c r="AR45" i="43" s="1"/>
  <c r="AK205" i="43"/>
  <c r="AQ205" i="43" s="1"/>
  <c r="AR205" i="43" s="1"/>
  <c r="AK253" i="43"/>
  <c r="AQ253" i="43" s="1"/>
  <c r="AR253" i="43" s="1"/>
  <c r="AH56" i="417"/>
  <c r="AK54" i="417"/>
  <c r="AK258" i="417"/>
  <c r="AK291" i="417"/>
  <c r="AK13" i="419"/>
  <c r="AQ13" i="419" s="1"/>
  <c r="AK64" i="417"/>
  <c r="AK181" i="417"/>
  <c r="AK106" i="417"/>
  <c r="AK309" i="417"/>
  <c r="AK30" i="417"/>
  <c r="AH153" i="417"/>
  <c r="AH174" i="417"/>
  <c r="AH190" i="417"/>
  <c r="AK54" i="43"/>
  <c r="AQ54" i="43" s="1"/>
  <c r="AR54" i="43" s="1"/>
  <c r="AK297" i="417"/>
  <c r="AH82" i="43"/>
  <c r="AH321" i="43"/>
  <c r="AG104" i="43"/>
  <c r="AK104" i="43" s="1"/>
  <c r="AQ104" i="43" s="1"/>
  <c r="AR104" i="43" s="1"/>
  <c r="AK303" i="417"/>
  <c r="AG286" i="43"/>
  <c r="AK286" i="43" s="1"/>
  <c r="AQ286" i="43" s="1"/>
  <c r="AR286" i="43" s="1"/>
  <c r="AK194" i="417"/>
  <c r="AK87" i="417"/>
  <c r="AG49" i="417"/>
  <c r="AK49" i="417" s="1"/>
  <c r="AK29" i="43"/>
  <c r="AQ29" i="43" s="1"/>
  <c r="AR29" i="43" s="1"/>
  <c r="AK249" i="417"/>
  <c r="AH71" i="43"/>
  <c r="AK182" i="417"/>
  <c r="AG67" i="417"/>
  <c r="AK67" i="417" s="1"/>
  <c r="AK323" i="417"/>
  <c r="AK81" i="417"/>
  <c r="AK76" i="417"/>
  <c r="AK160" i="43"/>
  <c r="AQ160" i="43" s="1"/>
  <c r="AR160" i="43" s="1"/>
  <c r="AK213" i="417"/>
  <c r="AK216" i="43"/>
  <c r="AQ216" i="43" s="1"/>
  <c r="AR216" i="43" s="1"/>
  <c r="AK152" i="417"/>
  <c r="AK250" i="43"/>
  <c r="AQ250" i="43" s="1"/>
  <c r="AR250" i="43" s="1"/>
  <c r="AK177" i="417"/>
  <c r="AK300" i="417"/>
  <c r="AK84" i="417"/>
  <c r="AK78" i="417"/>
  <c r="AK68" i="417"/>
  <c r="AK34" i="417"/>
  <c r="AK138" i="417"/>
  <c r="AH325" i="43"/>
  <c r="AH55" i="43"/>
  <c r="AK190" i="417"/>
  <c r="AH212" i="43"/>
  <c r="AG110" i="43"/>
  <c r="AK110" i="43" s="1"/>
  <c r="AQ110" i="43" s="1"/>
  <c r="AH27" i="417"/>
  <c r="AK171" i="417"/>
  <c r="AH229" i="417"/>
  <c r="AH203" i="43"/>
  <c r="AH264" i="43"/>
  <c r="AH303" i="417"/>
  <c r="AH311" i="43"/>
  <c r="AH288" i="43"/>
  <c r="AH160" i="417"/>
  <c r="AH255" i="43"/>
  <c r="AH234" i="417"/>
  <c r="AK219" i="417"/>
  <c r="AH232" i="417"/>
  <c r="AH210" i="43"/>
  <c r="AK224" i="417"/>
  <c r="AH260" i="417"/>
  <c r="AH220" i="417"/>
  <c r="AH100" i="417"/>
  <c r="AH172" i="417"/>
  <c r="AH315" i="417"/>
  <c r="AH308" i="417"/>
  <c r="AH158" i="417"/>
  <c r="AH72" i="43"/>
  <c r="AH122" i="417"/>
  <c r="AH196" i="43"/>
  <c r="AH85" i="43"/>
  <c r="AK234" i="417"/>
  <c r="AG74" i="417"/>
  <c r="AK74" i="417" s="1"/>
  <c r="AH219" i="417"/>
  <c r="AH224" i="417"/>
  <c r="AH274" i="43"/>
  <c r="AK100" i="417"/>
  <c r="AK172" i="417"/>
  <c r="AK298" i="43"/>
  <c r="AQ298" i="43" s="1"/>
  <c r="AR298" i="43" s="1"/>
  <c r="AK50" i="43"/>
  <c r="AQ50" i="43" s="1"/>
  <c r="AR50" i="43" s="1"/>
  <c r="AH243" i="417"/>
  <c r="AG243" i="417"/>
  <c r="AK243" i="417" s="1"/>
  <c r="AK227" i="417"/>
  <c r="AK79" i="417"/>
  <c r="AK161" i="43"/>
  <c r="AQ161" i="43" s="1"/>
  <c r="AR161" i="43" s="1"/>
  <c r="AK16" i="419"/>
  <c r="AQ16" i="419" s="1"/>
  <c r="AK139" i="417"/>
  <c r="AK188" i="417"/>
  <c r="AK173" i="417"/>
  <c r="AK11" i="419"/>
  <c r="AQ11" i="419" s="1"/>
  <c r="AC333" i="43"/>
  <c r="AI333" i="43"/>
  <c r="AC72" i="417"/>
  <c r="AG72" i="417" s="1"/>
  <c r="AI72" i="417"/>
  <c r="AK308" i="43"/>
  <c r="AQ308" i="43" s="1"/>
  <c r="AR308" i="43" s="1"/>
  <c r="AG23" i="43"/>
  <c r="AK23" i="43" s="1"/>
  <c r="AQ23" i="43" s="1"/>
  <c r="AR23" i="43" s="1"/>
  <c r="AK128" i="43"/>
  <c r="AQ128" i="43" s="1"/>
  <c r="AR128" i="43" s="1"/>
  <c r="AG93" i="43"/>
  <c r="AK93" i="43" s="1"/>
  <c r="AQ93" i="43" s="1"/>
  <c r="AR93" i="43" s="1"/>
  <c r="AK196" i="417"/>
  <c r="AG102" i="417"/>
  <c r="AK102" i="417" s="1"/>
  <c r="AK255" i="417"/>
  <c r="AH44" i="417"/>
  <c r="AK244" i="43"/>
  <c r="AQ244" i="43" s="1"/>
  <c r="AR244" i="43" s="1"/>
  <c r="AK154" i="43"/>
  <c r="AQ154" i="43" s="1"/>
  <c r="AR154" i="43" s="1"/>
  <c r="AK235" i="417"/>
  <c r="AK214" i="417"/>
  <c r="AG171" i="43"/>
  <c r="AK171" i="43" s="1"/>
  <c r="AQ171" i="43" s="1"/>
  <c r="AR171" i="43" s="1"/>
  <c r="AK250" i="417"/>
  <c r="AK220" i="417"/>
  <c r="AC324" i="417"/>
  <c r="AG324" i="417" s="1"/>
  <c r="AI324" i="417"/>
  <c r="AK29" i="417"/>
  <c r="AK268" i="417"/>
  <c r="AK10" i="419"/>
  <c r="AQ10" i="419" s="1"/>
  <c r="AG40" i="417"/>
  <c r="AK40" i="417" s="1"/>
  <c r="AH128" i="417"/>
  <c r="AH18" i="419"/>
  <c r="AH280" i="417"/>
  <c r="AK19" i="419"/>
  <c r="AQ19" i="419" s="1"/>
  <c r="AH127" i="43"/>
  <c r="AK80" i="43"/>
  <c r="AQ80" i="43" s="1"/>
  <c r="AR80" i="43" s="1"/>
  <c r="AK20" i="419"/>
  <c r="AQ20" i="419" s="1"/>
  <c r="AH292" i="43"/>
  <c r="AK275" i="43"/>
  <c r="AQ275" i="43" s="1"/>
  <c r="AR275" i="43" s="1"/>
  <c r="AG19" i="43"/>
  <c r="AK19" i="43" s="1"/>
  <c r="AQ19" i="43" s="1"/>
  <c r="AR19" i="43" s="1"/>
  <c r="AH204" i="43"/>
  <c r="AH223" i="417"/>
  <c r="AK276" i="43"/>
  <c r="AQ276" i="43" s="1"/>
  <c r="AR276" i="43" s="1"/>
  <c r="AK206" i="417"/>
  <c r="AH201" i="43"/>
  <c r="AG43" i="417"/>
  <c r="AK43" i="417" s="1"/>
  <c r="AH119" i="43"/>
  <c r="AG119" i="43"/>
  <c r="AK119" i="43" s="1"/>
  <c r="AQ119" i="43" s="1"/>
  <c r="AR119" i="43" s="1"/>
  <c r="AH160" i="43"/>
  <c r="AH228" i="43"/>
  <c r="AH81" i="43"/>
  <c r="AK186" i="417"/>
  <c r="AG101" i="417"/>
  <c r="AK101" i="417" s="1"/>
  <c r="AH13" i="419"/>
  <c r="AG35" i="417"/>
  <c r="AK35" i="417" s="1"/>
  <c r="AH152" i="417"/>
  <c r="AC133" i="43"/>
  <c r="AI133" i="43"/>
  <c r="AC129" i="43"/>
  <c r="AI129" i="43"/>
  <c r="AC13" i="43"/>
  <c r="AI13" i="43"/>
  <c r="AH142" i="417"/>
  <c r="AC50" i="417"/>
  <c r="AG50" i="417" s="1"/>
  <c r="AI50" i="417"/>
  <c r="AK30" i="43"/>
  <c r="AQ30" i="43" s="1"/>
  <c r="AH305" i="417"/>
  <c r="AG97" i="417"/>
  <c r="AK97" i="417" s="1"/>
  <c r="AK119" i="417"/>
  <c r="AK93" i="417"/>
  <c r="AH151" i="43"/>
  <c r="AK156" i="417"/>
  <c r="AH202" i="417"/>
  <c r="AK191" i="417"/>
  <c r="AK261" i="417"/>
  <c r="AK238" i="417"/>
  <c r="AH321" i="417"/>
  <c r="AC135" i="417"/>
  <c r="AG135" i="417" s="1"/>
  <c r="AI135" i="417"/>
  <c r="AK237" i="43"/>
  <c r="AQ237" i="43" s="1"/>
  <c r="AR237" i="43" s="1"/>
  <c r="AG26" i="417"/>
  <c r="AK26" i="417" s="1"/>
  <c r="AK174" i="417"/>
  <c r="AH155" i="43"/>
  <c r="AH17" i="43"/>
  <c r="AC222" i="43"/>
  <c r="AI222" i="43"/>
  <c r="AH281" i="43"/>
  <c r="AK321" i="43"/>
  <c r="AQ321" i="43" s="1"/>
  <c r="AR321" i="43" s="1"/>
  <c r="AG102" i="43"/>
  <c r="AK102" i="43" s="1"/>
  <c r="AQ102" i="43" s="1"/>
  <c r="AR102" i="43" s="1"/>
  <c r="AG100" i="43"/>
  <c r="AK100" i="43" s="1"/>
  <c r="AQ100" i="43" s="1"/>
  <c r="AR100" i="43" s="1"/>
  <c r="AK206" i="43"/>
  <c r="AQ206" i="43" s="1"/>
  <c r="AR206" i="43" s="1"/>
  <c r="AH249" i="43"/>
  <c r="AH273" i="43"/>
  <c r="AH139" i="43"/>
  <c r="AK120" i="417"/>
  <c r="AC245" i="417"/>
  <c r="AG245" i="417" s="1"/>
  <c r="AI245" i="417"/>
  <c r="AH167" i="43"/>
  <c r="AK79" i="43"/>
  <c r="AQ79" i="43" s="1"/>
  <c r="AR79" i="43" s="1"/>
  <c r="AG77" i="417"/>
  <c r="AK77" i="417" s="1"/>
  <c r="AK229" i="417"/>
  <c r="AH169" i="417"/>
  <c r="AK216" i="417"/>
  <c r="AK187" i="417"/>
  <c r="AK203" i="43"/>
  <c r="AQ203" i="43" s="1"/>
  <c r="AR203" i="43" s="1"/>
  <c r="AK264" i="43"/>
  <c r="AQ264" i="43" s="1"/>
  <c r="AR264" i="43" s="1"/>
  <c r="AH284" i="43"/>
  <c r="AH136" i="43"/>
  <c r="AH317" i="43"/>
  <c r="AH194" i="417"/>
  <c r="AK169" i="43"/>
  <c r="AQ169" i="43" s="1"/>
  <c r="AR169" i="43" s="1"/>
  <c r="AK131" i="43"/>
  <c r="AQ131" i="43" s="1"/>
  <c r="AR131" i="43" s="1"/>
  <c r="AG145" i="43"/>
  <c r="AK145" i="43" s="1"/>
  <c r="AQ145" i="43" s="1"/>
  <c r="AR145" i="43" s="1"/>
  <c r="AG28" i="417"/>
  <c r="AK28" i="417" s="1"/>
  <c r="AG16" i="417"/>
  <c r="AK16" i="417" s="1"/>
  <c r="AK232" i="417"/>
  <c r="AH193" i="43"/>
  <c r="AK260" i="417"/>
  <c r="AH302" i="417"/>
  <c r="AH249" i="417"/>
  <c r="AH182" i="417"/>
  <c r="AH283" i="417"/>
  <c r="AH247" i="417"/>
  <c r="AK225" i="417"/>
  <c r="AG42" i="417"/>
  <c r="AK42" i="417" s="1"/>
  <c r="AH295" i="417"/>
  <c r="AH162" i="417"/>
  <c r="AH222" i="417"/>
  <c r="AC52" i="417"/>
  <c r="AH52" i="417" s="1"/>
  <c r="AI52" i="417"/>
  <c r="AK288" i="417"/>
  <c r="AK194" i="43"/>
  <c r="AQ194" i="43" s="1"/>
  <c r="AR194" i="43" s="1"/>
  <c r="AC143" i="417"/>
  <c r="AG143" i="417" s="1"/>
  <c r="AI143" i="417"/>
  <c r="AG55" i="417"/>
  <c r="AK55" i="417" s="1"/>
  <c r="AK221" i="417"/>
  <c r="AK61" i="417"/>
  <c r="AG38" i="43"/>
  <c r="AK38" i="43" s="1"/>
  <c r="AQ38" i="43" s="1"/>
  <c r="AR38" i="43" s="1"/>
  <c r="AK162" i="43"/>
  <c r="AQ162" i="43" s="1"/>
  <c r="AR162" i="43" s="1"/>
  <c r="AH233" i="43"/>
  <c r="AH181" i="43"/>
  <c r="AK223" i="417"/>
  <c r="AH200" i="417"/>
  <c r="AK178" i="43"/>
  <c r="AQ178" i="43" s="1"/>
  <c r="AR178" i="43" s="1"/>
  <c r="AG20" i="43"/>
  <c r="AK20" i="43" s="1"/>
  <c r="AQ20" i="43" s="1"/>
  <c r="AR20" i="43" s="1"/>
  <c r="AC226" i="43"/>
  <c r="AI226" i="43"/>
  <c r="AG22" i="43"/>
  <c r="AK22" i="43" s="1"/>
  <c r="AQ22" i="43" s="1"/>
  <c r="AR22" i="43" s="1"/>
  <c r="AK163" i="43"/>
  <c r="AQ163" i="43" s="1"/>
  <c r="AR163" i="43" s="1"/>
  <c r="AC126" i="43"/>
  <c r="AI126" i="43"/>
  <c r="AC302" i="43"/>
  <c r="AI302" i="43"/>
  <c r="AK281" i="417"/>
  <c r="AH67" i="43"/>
  <c r="AK108" i="43"/>
  <c r="AQ108" i="43" s="1"/>
  <c r="AR108" i="43" s="1"/>
  <c r="AH14" i="419"/>
  <c r="AH253" i="417"/>
  <c r="AK198" i="417"/>
  <c r="AH242" i="417"/>
  <c r="AH176" i="417"/>
  <c r="AK134" i="417"/>
  <c r="AK210" i="417"/>
  <c r="AH186" i="417"/>
  <c r="AG62" i="417"/>
  <c r="AK62" i="417" s="1"/>
  <c r="AH192" i="43"/>
  <c r="AH269" i="43"/>
  <c r="AH322" i="43"/>
  <c r="AC136" i="417"/>
  <c r="AG136" i="417" s="1"/>
  <c r="AI136" i="417"/>
  <c r="AC322" i="417"/>
  <c r="AG322" i="417" s="1"/>
  <c r="AI322" i="417"/>
  <c r="AC337" i="417"/>
  <c r="AG337" i="417" s="1"/>
  <c r="AK337" i="417" s="1"/>
  <c r="AI337" i="417"/>
  <c r="AH211" i="43"/>
  <c r="AH269" i="417"/>
  <c r="AH168" i="43"/>
  <c r="AH250" i="43"/>
  <c r="AK112" i="417"/>
  <c r="AH70" i="417"/>
  <c r="AK246" i="417"/>
  <c r="AK82" i="417"/>
  <c r="AK53" i="43"/>
  <c r="AQ53" i="43" s="1"/>
  <c r="AR53" i="43" s="1"/>
  <c r="AH118" i="43"/>
  <c r="AH254" i="43"/>
  <c r="AK282" i="417"/>
  <c r="AH274" i="417"/>
  <c r="AH199" i="417"/>
  <c r="AH159" i="43"/>
  <c r="AH111" i="417"/>
  <c r="AH276" i="417"/>
  <c r="AH156" i="417"/>
  <c r="AH34" i="417"/>
  <c r="AK144" i="417"/>
  <c r="AH285" i="417"/>
  <c r="AK293" i="417"/>
  <c r="AG103" i="43"/>
  <c r="AK103" i="43" s="1"/>
  <c r="AQ103" i="43" s="1"/>
  <c r="AR103" i="43" s="1"/>
  <c r="AK236" i="43"/>
  <c r="AQ236" i="43" s="1"/>
  <c r="AR236" i="43" s="1"/>
  <c r="AH238" i="417"/>
  <c r="AH204" i="417"/>
  <c r="AC31" i="43"/>
  <c r="AI31" i="43"/>
  <c r="AH30" i="417"/>
  <c r="AH239" i="417"/>
  <c r="AG86" i="417"/>
  <c r="AK86" i="417" s="1"/>
  <c r="AK153" i="417"/>
  <c r="AK163" i="417"/>
  <c r="AH301" i="43"/>
  <c r="AH241" i="417"/>
  <c r="AK225" i="43"/>
  <c r="AQ225" i="43" s="1"/>
  <c r="AR225" i="43" s="1"/>
  <c r="AH59" i="43"/>
  <c r="AH332" i="417"/>
  <c r="AK294" i="417"/>
  <c r="AH28" i="43"/>
  <c r="AH312" i="43"/>
  <c r="AK334" i="43"/>
  <c r="AQ334" i="43" s="1"/>
  <c r="AR334" i="43" s="1"/>
  <c r="AK212" i="43"/>
  <c r="AQ212" i="43" s="1"/>
  <c r="AR212" i="43" s="1"/>
  <c r="AH41" i="43"/>
  <c r="AK195" i="43"/>
  <c r="AQ195" i="43" s="1"/>
  <c r="AR195" i="43" s="1"/>
  <c r="AC109" i="417"/>
  <c r="AG109" i="417" s="1"/>
  <c r="AI109" i="417"/>
  <c r="AH26" i="43"/>
  <c r="AK125" i="417"/>
  <c r="AK197" i="417"/>
  <c r="AH51" i="43"/>
  <c r="AH68" i="43"/>
  <c r="AK63" i="43"/>
  <c r="AQ63" i="43" s="1"/>
  <c r="AR63" i="43" s="1"/>
  <c r="AH335" i="417"/>
  <c r="AG85" i="417"/>
  <c r="AK85" i="417" s="1"/>
  <c r="AG44" i="43"/>
  <c r="AK44" i="43" s="1"/>
  <c r="AQ44" i="43" s="1"/>
  <c r="AR44" i="43" s="1"/>
  <c r="AB179" i="417"/>
  <c r="AB57" i="43"/>
  <c r="AC115" i="416"/>
  <c r="AH135" i="43"/>
  <c r="AH179" i="43"/>
  <c r="AH208" i="43"/>
  <c r="AH90" i="417"/>
  <c r="AK282" i="43"/>
  <c r="AQ282" i="43" s="1"/>
  <c r="AR282" i="43" s="1"/>
  <c r="AK286" i="417"/>
  <c r="AH215" i="43"/>
  <c r="AH177" i="43"/>
  <c r="AH117" i="417"/>
  <c r="AH289" i="417"/>
  <c r="AH243" i="43"/>
  <c r="AH242" i="43"/>
  <c r="AK313" i="417"/>
  <c r="AH20" i="417"/>
  <c r="AK44" i="417"/>
  <c r="AK237" i="417"/>
  <c r="AH218" i="43"/>
  <c r="AH201" i="417"/>
  <c r="AH187" i="43"/>
  <c r="AH191" i="43"/>
  <c r="AH32" i="43"/>
  <c r="AK160" i="417"/>
  <c r="AH261" i="43"/>
  <c r="AH314" i="417"/>
  <c r="AH252" i="43"/>
  <c r="AH265" i="417"/>
  <c r="AH114" i="417"/>
  <c r="AK302" i="417"/>
  <c r="AH306" i="43"/>
  <c r="AG111" i="43"/>
  <c r="AK111" i="43" s="1"/>
  <c r="AQ111" i="43" s="1"/>
  <c r="AR111" i="43" s="1"/>
  <c r="AG64" i="43"/>
  <c r="AK64" i="43" s="1"/>
  <c r="AQ64" i="43" s="1"/>
  <c r="AR64" i="43" s="1"/>
  <c r="AH116" i="417"/>
  <c r="AH59" i="417"/>
  <c r="AK315" i="417"/>
  <c r="AK308" i="417"/>
  <c r="AK162" i="417"/>
  <c r="AK222" i="417"/>
  <c r="AC142" i="43"/>
  <c r="AI142" i="43"/>
  <c r="AH121" i="43"/>
  <c r="AG121" i="43"/>
  <c r="AK121" i="43" s="1"/>
  <c r="AQ121" i="43" s="1"/>
  <c r="AR121" i="43" s="1"/>
  <c r="AC77" i="43"/>
  <c r="AI77" i="43"/>
  <c r="AK46" i="417"/>
  <c r="AC145" i="417"/>
  <c r="AG145" i="417" s="1"/>
  <c r="AI145" i="417"/>
  <c r="AK164" i="417"/>
  <c r="AH168" i="417"/>
  <c r="AH258" i="43"/>
  <c r="AH35" i="43"/>
  <c r="AC325" i="417"/>
  <c r="AG325" i="417" s="1"/>
  <c r="AI325" i="417"/>
  <c r="AH166" i="43"/>
  <c r="AB15" i="417"/>
  <c r="AB14" i="43"/>
  <c r="AC13" i="416"/>
  <c r="AB363" i="416"/>
  <c r="AB362" i="416"/>
  <c r="AB359" i="416"/>
  <c r="AB356" i="416"/>
  <c r="AB365" i="416"/>
  <c r="AB357" i="416"/>
  <c r="AB364" i="416"/>
  <c r="AB361" i="416"/>
  <c r="AB358" i="416"/>
  <c r="AB360" i="416"/>
  <c r="AH183" i="417"/>
  <c r="AH291" i="417"/>
  <c r="AC320" i="43"/>
  <c r="AI320" i="43"/>
  <c r="AC9" i="419"/>
  <c r="AG9" i="419" s="1"/>
  <c r="AI9" i="419"/>
  <c r="AC134" i="43"/>
  <c r="AI134" i="43"/>
  <c r="AH310" i="43"/>
  <c r="AH181" i="417"/>
  <c r="AH15" i="419"/>
  <c r="AH84" i="417"/>
  <c r="AH319" i="417"/>
  <c r="AH275" i="417"/>
  <c r="AG147" i="43"/>
  <c r="AK147" i="43" s="1"/>
  <c r="AQ147" i="43" s="1"/>
  <c r="AR147" i="43" s="1"/>
  <c r="AH68" i="417"/>
  <c r="AG41" i="417"/>
  <c r="AK41" i="417" s="1"/>
  <c r="AB39" i="417"/>
  <c r="AB66" i="43"/>
  <c r="AC39" i="416"/>
  <c r="AC170" i="417"/>
  <c r="AG170" i="417" s="1"/>
  <c r="AI170" i="417"/>
  <c r="AH256" i="417"/>
  <c r="AK248" i="417"/>
  <c r="AH19" i="417"/>
  <c r="AG25" i="417"/>
  <c r="AK25" i="417" s="1"/>
  <c r="AH174" i="43"/>
  <c r="AG106" i="43"/>
  <c r="AK106" i="43" s="1"/>
  <c r="AQ106" i="43" s="1"/>
  <c r="AR106" i="43" s="1"/>
  <c r="AG101" i="43"/>
  <c r="AK101" i="43" s="1"/>
  <c r="AQ101" i="43" s="1"/>
  <c r="AR101" i="43" s="1"/>
  <c r="AH54" i="43"/>
  <c r="AH329" i="43"/>
  <c r="AH158" i="43"/>
  <c r="AH333" i="417"/>
  <c r="AH297" i="417"/>
  <c r="AC122" i="43"/>
  <c r="AI122" i="43"/>
  <c r="AB60" i="417"/>
  <c r="AB113" i="43"/>
  <c r="AC72" i="416"/>
  <c r="AK90" i="417"/>
  <c r="AK146" i="417"/>
  <c r="AG63" i="417"/>
  <c r="AK63" i="417" s="1"/>
  <c r="AH157" i="43"/>
  <c r="AH87" i="417"/>
  <c r="AK178" i="417"/>
  <c r="AH166" i="417"/>
  <c r="AH155" i="417"/>
  <c r="AK103" i="417"/>
  <c r="AK59" i="417"/>
  <c r="AC123" i="43"/>
  <c r="AI123" i="43"/>
  <c r="AC23" i="417"/>
  <c r="AH23" i="417" s="1"/>
  <c r="AI23" i="417"/>
  <c r="AK207" i="43"/>
  <c r="AQ207" i="43" s="1"/>
  <c r="AR207" i="43" s="1"/>
  <c r="AH252" i="417"/>
  <c r="AC113" i="417"/>
  <c r="AG113" i="417" s="1"/>
  <c r="AI113" i="417"/>
  <c r="AH87" i="43"/>
  <c r="AH290" i="417"/>
  <c r="AH323" i="43"/>
  <c r="AH164" i="417"/>
  <c r="AH133" i="417"/>
  <c r="AK168" i="417"/>
  <c r="AK38" i="417"/>
  <c r="AH198" i="43"/>
  <c r="AK212" i="417"/>
  <c r="AH207" i="43"/>
  <c r="AK58" i="43"/>
  <c r="AQ58" i="43" s="1"/>
  <c r="AR58" i="43" s="1"/>
  <c r="AK215" i="417"/>
  <c r="AK205" i="417"/>
  <c r="AK297" i="43"/>
  <c r="AQ297" i="43" s="1"/>
  <c r="AR297" i="43" s="1"/>
  <c r="AC132" i="43"/>
  <c r="AI132" i="43"/>
  <c r="AH152" i="43"/>
  <c r="AH180" i="43"/>
  <c r="AH165" i="43"/>
  <c r="AH60" i="43"/>
  <c r="AK218" i="417"/>
  <c r="AH288" i="417"/>
  <c r="AK164" i="43"/>
  <c r="AQ164" i="43" s="1"/>
  <c r="AR164" i="43" s="1"/>
  <c r="AK130" i="43"/>
  <c r="AQ130" i="43" s="1"/>
  <c r="AR130" i="43" s="1"/>
  <c r="AH88" i="43"/>
  <c r="AC124" i="417"/>
  <c r="AG124" i="417" s="1"/>
  <c r="AI124" i="417"/>
  <c r="AK123" i="417"/>
  <c r="AK14" i="419"/>
  <c r="AQ14" i="419" s="1"/>
  <c r="AK253" i="417"/>
  <c r="AH240" i="417"/>
  <c r="AH259" i="417"/>
  <c r="AK242" i="417"/>
  <c r="AK175" i="417"/>
  <c r="AK176" i="417"/>
  <c r="AH213" i="417"/>
  <c r="AH190" i="43"/>
  <c r="AK231" i="417"/>
  <c r="AH298" i="43"/>
  <c r="AH50" i="43"/>
  <c r="AH194" i="43"/>
  <c r="AK269" i="43"/>
  <c r="AQ269" i="43" s="1"/>
  <c r="AR269" i="43" s="1"/>
  <c r="AH268" i="417"/>
  <c r="AH10" i="419"/>
  <c r="AC92" i="417"/>
  <c r="AH92" i="417" s="1"/>
  <c r="AI92" i="417"/>
  <c r="AC105" i="43"/>
  <c r="AI105" i="43"/>
  <c r="AC91" i="43"/>
  <c r="AI91" i="43"/>
  <c r="AC140" i="43"/>
  <c r="AI140" i="43"/>
  <c r="AC137" i="417"/>
  <c r="AG137" i="417" s="1"/>
  <c r="AI137" i="417"/>
  <c r="AH170" i="43"/>
  <c r="AH331" i="43"/>
  <c r="AH300" i="417"/>
  <c r="AH227" i="417"/>
  <c r="AK319" i="417"/>
  <c r="AH161" i="43"/>
  <c r="AK275" i="417"/>
  <c r="AK274" i="417"/>
  <c r="AK199" i="417"/>
  <c r="AH330" i="417"/>
  <c r="AH16" i="419"/>
  <c r="AH139" i="417"/>
  <c r="AH188" i="417"/>
  <c r="AH173" i="417"/>
  <c r="AH309" i="417"/>
  <c r="AK226" i="417"/>
  <c r="AH192" i="417"/>
  <c r="AH21" i="43"/>
  <c r="AH312" i="417"/>
  <c r="AH11" i="419"/>
  <c r="AK204" i="417"/>
  <c r="AC33" i="43"/>
  <c r="AI33" i="43"/>
  <c r="AK256" i="417"/>
  <c r="AH248" i="417"/>
  <c r="AK239" i="417"/>
  <c r="AH287" i="417"/>
  <c r="AK241" i="417"/>
  <c r="AH308" i="43"/>
  <c r="AK37" i="417"/>
  <c r="AH256" i="43"/>
  <c r="AH141" i="43"/>
  <c r="AH214" i="43"/>
  <c r="AH229" i="43"/>
  <c r="AH128" i="43"/>
  <c r="AK135" i="43"/>
  <c r="AQ135" i="43" s="1"/>
  <c r="AR135" i="43" s="1"/>
  <c r="AK179" i="43"/>
  <c r="AQ179" i="43" s="1"/>
  <c r="AR179" i="43" s="1"/>
  <c r="AH268" i="43"/>
  <c r="AK208" i="43"/>
  <c r="AQ208" i="43" s="1"/>
  <c r="AR208" i="43" s="1"/>
  <c r="AH52" i="43"/>
  <c r="AH146" i="417"/>
  <c r="AH171" i="417"/>
  <c r="AK56" i="417"/>
  <c r="AH255" i="417"/>
  <c r="AK117" i="417"/>
  <c r="AK289" i="417"/>
  <c r="AK242" i="43"/>
  <c r="AQ242" i="43" s="1"/>
  <c r="AR242" i="43" s="1"/>
  <c r="AK58" i="417"/>
  <c r="AH235" i="417"/>
  <c r="AK32" i="43"/>
  <c r="AQ32" i="43" s="1"/>
  <c r="AR32" i="43" s="1"/>
  <c r="AH178" i="417"/>
  <c r="AH154" i="417"/>
  <c r="AH186" i="43"/>
  <c r="AK265" i="417"/>
  <c r="AK51" i="417"/>
  <c r="AK116" i="417"/>
  <c r="AK158" i="417"/>
  <c r="AH217" i="417"/>
  <c r="AC147" i="417"/>
  <c r="AG147" i="417" s="1"/>
  <c r="AI147" i="417"/>
  <c r="AC176" i="43"/>
  <c r="AI176" i="43"/>
  <c r="AC148" i="417"/>
  <c r="AG148" i="417" s="1"/>
  <c r="AI148" i="417"/>
  <c r="AQ174" i="423" l="1"/>
  <c r="AQ101" i="423"/>
  <c r="AQ116" i="423"/>
  <c r="AQ280" i="423"/>
  <c r="AQ158" i="423"/>
  <c r="AQ95" i="423"/>
  <c r="AQ75" i="423"/>
  <c r="AQ254" i="423"/>
  <c r="AQ124" i="423"/>
  <c r="AQ156" i="423"/>
  <c r="AQ297" i="423"/>
  <c r="AQ155" i="423"/>
  <c r="AQ201" i="423"/>
  <c r="AQ23" i="423"/>
  <c r="AQ134" i="423"/>
  <c r="AQ235" i="423"/>
  <c r="AQ262" i="423"/>
  <c r="AQ205" i="423"/>
  <c r="AQ91" i="423"/>
  <c r="AQ60" i="423"/>
  <c r="AQ229" i="423"/>
  <c r="AQ169" i="423"/>
  <c r="AQ272" i="423"/>
  <c r="AQ19" i="423"/>
  <c r="AQ161" i="423"/>
  <c r="AQ92" i="423"/>
  <c r="AQ89" i="423"/>
  <c r="AQ93" i="423"/>
  <c r="AQ130" i="423"/>
  <c r="AQ267" i="423"/>
  <c r="AQ49" i="423"/>
  <c r="AQ17" i="423"/>
  <c r="AQ56" i="423"/>
  <c r="AQ140" i="423"/>
  <c r="AQ97" i="423"/>
  <c r="AQ13" i="423"/>
  <c r="AQ18" i="423"/>
  <c r="AQ146" i="423"/>
  <c r="AQ165" i="423"/>
  <c r="AQ284" i="423"/>
  <c r="AQ50" i="423"/>
  <c r="AQ40" i="423"/>
  <c r="AQ225" i="423"/>
  <c r="AQ237" i="423"/>
  <c r="AQ183" i="423"/>
  <c r="AQ295" i="423"/>
  <c r="AQ312" i="423"/>
  <c r="AQ9" i="423"/>
  <c r="AQ102" i="423"/>
  <c r="AQ107" i="423"/>
  <c r="AQ67" i="423"/>
  <c r="AQ195" i="423"/>
  <c r="AQ304" i="423"/>
  <c r="AQ323" i="423"/>
  <c r="AQ20" i="423"/>
  <c r="AQ68" i="423"/>
  <c r="AQ180" i="423"/>
  <c r="AQ182" i="423"/>
  <c r="AQ315" i="423"/>
  <c r="AQ125" i="423"/>
  <c r="AQ191" i="423"/>
  <c r="AQ238" i="423"/>
  <c r="AQ159" i="423"/>
  <c r="AQ54" i="423"/>
  <c r="AQ142" i="423"/>
  <c r="AQ39" i="423"/>
  <c r="AQ126" i="423"/>
  <c r="AQ263" i="423"/>
  <c r="AQ319" i="423"/>
  <c r="AQ265" i="423"/>
  <c r="AQ151" i="423"/>
  <c r="AQ70" i="423"/>
  <c r="AQ44" i="423"/>
  <c r="AQ306" i="423"/>
  <c r="AQ249" i="423"/>
  <c r="AQ258" i="423"/>
  <c r="AQ113" i="423"/>
  <c r="AQ253" i="423"/>
  <c r="AQ322" i="423"/>
  <c r="AQ247" i="423"/>
  <c r="AQ31" i="423"/>
  <c r="AQ177" i="423"/>
  <c r="AQ144" i="423"/>
  <c r="AQ104" i="423"/>
  <c r="AQ271" i="423"/>
  <c r="AQ41" i="423"/>
  <c r="AQ287" i="423"/>
  <c r="AQ181" i="423"/>
  <c r="AQ16" i="423"/>
  <c r="AQ141" i="423"/>
  <c r="AQ77" i="423"/>
  <c r="AQ114" i="423"/>
  <c r="AQ314" i="423"/>
  <c r="AQ274" i="423"/>
  <c r="AQ166" i="423"/>
  <c r="AQ149" i="423"/>
  <c r="AQ24" i="423"/>
  <c r="AQ99" i="423"/>
  <c r="AQ250" i="423"/>
  <c r="AQ57" i="423"/>
  <c r="AQ63" i="423"/>
  <c r="AQ90" i="423"/>
  <c r="AQ139" i="423"/>
  <c r="AQ179" i="423"/>
  <c r="AQ245" i="423"/>
  <c r="AQ43" i="423"/>
  <c r="AQ110" i="423"/>
  <c r="AQ112" i="423"/>
  <c r="AQ65" i="423"/>
  <c r="AQ22" i="423"/>
  <c r="AQ327" i="423"/>
  <c r="AQ246" i="423"/>
  <c r="AQ251" i="423"/>
  <c r="AQ260" i="423"/>
  <c r="AQ132" i="423"/>
  <c r="AQ172" i="423"/>
  <c r="AQ84" i="423"/>
  <c r="AQ326" i="423"/>
  <c r="AQ136" i="423"/>
  <c r="AQ153" i="423"/>
  <c r="AQ301" i="423"/>
  <c r="AQ154" i="423"/>
  <c r="AQ321" i="423"/>
  <c r="AQ294" i="423"/>
  <c r="AQ303" i="423"/>
  <c r="AQ291" i="423"/>
  <c r="AQ293" i="423"/>
  <c r="AQ21" i="423"/>
  <c r="AQ94" i="423"/>
  <c r="AQ163" i="423"/>
  <c r="AQ79" i="423"/>
  <c r="AQ76" i="423"/>
  <c r="AQ83" i="423"/>
  <c r="AQ122" i="423"/>
  <c r="AQ197" i="423"/>
  <c r="AQ81" i="423"/>
  <c r="AQ111" i="423"/>
  <c r="AQ80" i="423"/>
  <c r="AQ192" i="423"/>
  <c r="AQ261" i="423"/>
  <c r="AQ239" i="423"/>
  <c r="AQ266" i="423"/>
  <c r="AQ210" i="423"/>
  <c r="AQ47" i="423"/>
  <c r="AQ11" i="423"/>
  <c r="AQ55" i="423"/>
  <c r="AQ270" i="423"/>
  <c r="AQ37" i="423"/>
  <c r="AQ30" i="423"/>
  <c r="AQ198" i="423"/>
  <c r="AQ52" i="423"/>
  <c r="AQ273" i="423"/>
  <c r="AQ290" i="423"/>
  <c r="AQ329" i="423"/>
  <c r="AQ32" i="423"/>
  <c r="AQ186" i="423"/>
  <c r="AQ189" i="423"/>
  <c r="AQ187" i="423"/>
  <c r="AQ214" i="423"/>
  <c r="AQ211" i="423"/>
  <c r="AQ162" i="423"/>
  <c r="AQ256" i="423"/>
  <c r="AQ255" i="423"/>
  <c r="AQ36" i="423"/>
  <c r="AQ310" i="423"/>
  <c r="AQ223" i="423"/>
  <c r="AQ207" i="423"/>
  <c r="AQ209" i="423"/>
  <c r="AQ160" i="423"/>
  <c r="AQ184" i="423"/>
  <c r="AQ193" i="423"/>
  <c r="AQ194" i="423"/>
  <c r="AQ248" i="423"/>
  <c r="AQ220" i="423"/>
  <c r="AQ320" i="423"/>
  <c r="AQ224" i="423"/>
  <c r="AQ164" i="423"/>
  <c r="AQ199" i="423"/>
  <c r="AQ74" i="423"/>
  <c r="AQ204" i="423"/>
  <c r="AQ203" i="423"/>
  <c r="AQ59" i="423"/>
  <c r="AQ332" i="423"/>
  <c r="AQ221" i="423"/>
  <c r="AQ232" i="423"/>
  <c r="AQ103" i="423"/>
  <c r="AQ14" i="423"/>
  <c r="AQ157" i="423"/>
  <c r="AQ275" i="423"/>
  <c r="AQ147" i="423"/>
  <c r="AQ206" i="423"/>
  <c r="AQ240" i="423"/>
  <c r="AQ281" i="423"/>
  <c r="AQ286" i="423"/>
  <c r="AQ48" i="423"/>
  <c r="AQ212" i="423"/>
  <c r="AQ308" i="423"/>
  <c r="AQ138" i="423"/>
  <c r="AQ264" i="423"/>
  <c r="AQ298" i="423"/>
  <c r="AQ292" i="423"/>
  <c r="AQ78" i="423"/>
  <c r="AQ257" i="423"/>
  <c r="AQ167" i="423"/>
  <c r="AQ34" i="423"/>
  <c r="AQ109" i="423"/>
  <c r="AQ282" i="423"/>
  <c r="AQ178" i="423"/>
  <c r="AQ64" i="423"/>
  <c r="AQ82" i="423"/>
  <c r="AQ150" i="423"/>
  <c r="AQ38" i="423"/>
  <c r="AQ208" i="423"/>
  <c r="AQ27" i="423"/>
  <c r="AQ296" i="423"/>
  <c r="AQ96" i="423"/>
  <c r="AQ106" i="423"/>
  <c r="AQ58" i="423"/>
  <c r="AQ98" i="423"/>
  <c r="AQ299" i="423"/>
  <c r="AQ173" i="423"/>
  <c r="AQ33" i="423"/>
  <c r="AQ190" i="423"/>
  <c r="AQ202" i="423"/>
  <c r="AQ233" i="423"/>
  <c r="AQ330" i="423"/>
  <c r="AQ309" i="423"/>
  <c r="AQ88" i="423"/>
  <c r="AQ45" i="423"/>
  <c r="AQ252" i="423"/>
  <c r="AQ42" i="423"/>
  <c r="AQ35" i="423"/>
  <c r="AQ168" i="423"/>
  <c r="AQ200" i="423"/>
  <c r="AQ176" i="423"/>
  <c r="AQ66" i="423"/>
  <c r="AQ62" i="423"/>
  <c r="AQ12" i="423"/>
  <c r="AQ29" i="423"/>
  <c r="AQ143" i="423"/>
  <c r="AQ152" i="423"/>
  <c r="AQ10" i="423"/>
  <c r="AQ51" i="423"/>
  <c r="AQ188" i="423"/>
  <c r="AQ289" i="423"/>
  <c r="AQ288" i="423"/>
  <c r="AQ72" i="423"/>
  <c r="AH128" i="423"/>
  <c r="AH105" i="43"/>
  <c r="AJ105" i="43"/>
  <c r="AG226" i="43"/>
  <c r="AK226" i="43" s="1"/>
  <c r="AQ226" i="43" s="1"/>
  <c r="AR226" i="43" s="1"/>
  <c r="AJ226" i="43"/>
  <c r="AG142" i="43"/>
  <c r="AK142" i="43" s="1"/>
  <c r="AQ142" i="43" s="1"/>
  <c r="AR142" i="43" s="1"/>
  <c r="AJ142" i="43"/>
  <c r="AG126" i="43"/>
  <c r="AK126" i="43" s="1"/>
  <c r="AQ126" i="43" s="1"/>
  <c r="AR126" i="43" s="1"/>
  <c r="AJ126" i="43"/>
  <c r="AG222" i="43"/>
  <c r="AK222" i="43" s="1"/>
  <c r="AQ222" i="43" s="1"/>
  <c r="AR222" i="43" s="1"/>
  <c r="AJ222" i="43"/>
  <c r="AG133" i="43"/>
  <c r="AK133" i="43" s="1"/>
  <c r="AQ133" i="43" s="1"/>
  <c r="AR133" i="43" s="1"/>
  <c r="AJ133" i="43"/>
  <c r="AG123" i="43"/>
  <c r="AK123" i="43" s="1"/>
  <c r="AQ123" i="43" s="1"/>
  <c r="AR123" i="43" s="1"/>
  <c r="AJ123" i="43"/>
  <c r="AH320" i="43"/>
  <c r="AJ320" i="43"/>
  <c r="AG140" i="43"/>
  <c r="AK140" i="43" s="1"/>
  <c r="AQ140" i="43" s="1"/>
  <c r="AR140" i="43" s="1"/>
  <c r="AJ140" i="43"/>
  <c r="AG134" i="43"/>
  <c r="AK134" i="43" s="1"/>
  <c r="AQ134" i="43" s="1"/>
  <c r="AR134" i="43" s="1"/>
  <c r="AJ134" i="43"/>
  <c r="AG176" i="43"/>
  <c r="AK176" i="43" s="1"/>
  <c r="AQ176" i="43" s="1"/>
  <c r="AR176" i="43" s="1"/>
  <c r="AJ176" i="43"/>
  <c r="AG33" i="43"/>
  <c r="AK33" i="43" s="1"/>
  <c r="AQ33" i="43" s="1"/>
  <c r="AR33" i="43" s="1"/>
  <c r="AJ33" i="43"/>
  <c r="AG122" i="43"/>
  <c r="AK122" i="43" s="1"/>
  <c r="AQ122" i="43" s="1"/>
  <c r="AR122" i="43" s="1"/>
  <c r="AJ122" i="43"/>
  <c r="AH77" i="43"/>
  <c r="AJ77" i="43"/>
  <c r="AG31" i="43"/>
  <c r="AK31" i="43" s="1"/>
  <c r="AQ31" i="43" s="1"/>
  <c r="AR31" i="43" s="1"/>
  <c r="AJ31" i="43"/>
  <c r="AG13" i="43"/>
  <c r="AK13" i="43" s="1"/>
  <c r="AQ13" i="43" s="1"/>
  <c r="AR13" i="43" s="1"/>
  <c r="AJ13" i="43"/>
  <c r="AG132" i="43"/>
  <c r="AK132" i="43" s="1"/>
  <c r="AQ132" i="43" s="1"/>
  <c r="AR132" i="43" s="1"/>
  <c r="AJ132" i="43"/>
  <c r="AG302" i="43"/>
  <c r="AK302" i="43" s="1"/>
  <c r="AQ302" i="43" s="1"/>
  <c r="AR302" i="43" s="1"/>
  <c r="AJ302" i="43"/>
  <c r="AG129" i="43"/>
  <c r="AK129" i="43" s="1"/>
  <c r="AQ129" i="43" s="1"/>
  <c r="AR129" i="43" s="1"/>
  <c r="AJ129" i="43"/>
  <c r="AG333" i="43"/>
  <c r="AK333" i="43" s="1"/>
  <c r="AQ333" i="43" s="1"/>
  <c r="AR333" i="43" s="1"/>
  <c r="AJ333" i="43"/>
  <c r="AH91" i="43"/>
  <c r="AJ91" i="43"/>
  <c r="AG71" i="423"/>
  <c r="AK71" i="423" s="1"/>
  <c r="AH138" i="421"/>
  <c r="AH130" i="421"/>
  <c r="AK222" i="423"/>
  <c r="AK100" i="423"/>
  <c r="AK129" i="423"/>
  <c r="AH329" i="421"/>
  <c r="AG318" i="423"/>
  <c r="AK318" i="423" s="1"/>
  <c r="AK137" i="423"/>
  <c r="AK118" i="423"/>
  <c r="AK145" i="417"/>
  <c r="AK129" i="421"/>
  <c r="AQ129" i="421" s="1"/>
  <c r="AH129" i="421"/>
  <c r="AG316" i="421"/>
  <c r="AK316" i="421" s="1"/>
  <c r="AQ316" i="421" s="1"/>
  <c r="AH9" i="421"/>
  <c r="AK27" i="421"/>
  <c r="AQ27" i="421" s="1"/>
  <c r="AH119" i="421"/>
  <c r="AH100" i="423"/>
  <c r="AH135" i="423"/>
  <c r="AG29" i="421"/>
  <c r="AK29" i="421" s="1"/>
  <c r="AQ29" i="421" s="1"/>
  <c r="AH222" i="423"/>
  <c r="AG73" i="421"/>
  <c r="AK73" i="421" s="1"/>
  <c r="AQ73" i="421" s="1"/>
  <c r="AH127" i="423"/>
  <c r="AH26" i="423"/>
  <c r="AK128" i="421"/>
  <c r="AQ128" i="421" s="1"/>
  <c r="AK135" i="423"/>
  <c r="AH218" i="423"/>
  <c r="AK137" i="417"/>
  <c r="AK15" i="423"/>
  <c r="AK138" i="421"/>
  <c r="AQ138" i="421" s="1"/>
  <c r="AG86" i="423"/>
  <c r="AK86" i="423" s="1"/>
  <c r="AK26" i="423"/>
  <c r="AK171" i="423"/>
  <c r="AH298" i="421"/>
  <c r="AH123" i="423"/>
  <c r="AK128" i="423"/>
  <c r="AH122" i="421"/>
  <c r="AK118" i="421"/>
  <c r="AQ118" i="421" s="1"/>
  <c r="AH218" i="421"/>
  <c r="AK122" i="421"/>
  <c r="AQ122" i="421" s="1"/>
  <c r="AC110" i="421"/>
  <c r="AG110" i="421" s="1"/>
  <c r="AI110" i="421"/>
  <c r="AC53" i="421"/>
  <c r="AG53" i="421" s="1"/>
  <c r="AI53" i="421"/>
  <c r="AC10" i="421"/>
  <c r="AG10" i="421" s="1"/>
  <c r="AI10" i="421"/>
  <c r="AG28" i="423"/>
  <c r="AK28" i="423" s="1"/>
  <c r="AC62" i="421"/>
  <c r="AG62" i="421" s="1"/>
  <c r="AI62" i="421"/>
  <c r="AG87" i="421"/>
  <c r="AK87" i="421" s="1"/>
  <c r="AQ87" i="421" s="1"/>
  <c r="AK298" i="421"/>
  <c r="AQ298" i="421" s="1"/>
  <c r="AK172" i="421"/>
  <c r="AQ172" i="421" s="1"/>
  <c r="AH145" i="417"/>
  <c r="AK331" i="423"/>
  <c r="AK119" i="421"/>
  <c r="AQ119" i="421" s="1"/>
  <c r="AK218" i="421"/>
  <c r="AQ218" i="421" s="1"/>
  <c r="AK130" i="421"/>
  <c r="AQ130" i="421" s="1"/>
  <c r="AK300" i="423"/>
  <c r="AH117" i="423"/>
  <c r="AC108" i="423"/>
  <c r="AH108" i="423" s="1"/>
  <c r="AI108" i="423"/>
  <c r="AK127" i="423"/>
  <c r="AC53" i="423"/>
  <c r="AG53" i="423" s="1"/>
  <c r="AI53" i="423"/>
  <c r="AK123" i="423"/>
  <c r="AC8" i="423"/>
  <c r="AH8" i="423" s="1"/>
  <c r="AI8" i="423"/>
  <c r="AK218" i="423"/>
  <c r="AH172" i="421"/>
  <c r="AH331" i="423"/>
  <c r="AG101" i="421"/>
  <c r="AK101" i="421" s="1"/>
  <c r="AQ101" i="421" s="1"/>
  <c r="AH15" i="423"/>
  <c r="AH300" i="423"/>
  <c r="AH222" i="421"/>
  <c r="AK117" i="423"/>
  <c r="AC61" i="423"/>
  <c r="AH61" i="423" s="1"/>
  <c r="AI61" i="423"/>
  <c r="AH137" i="423"/>
  <c r="AK136" i="421"/>
  <c r="AQ136" i="421" s="1"/>
  <c r="AH121" i="423"/>
  <c r="AH118" i="423"/>
  <c r="AH171" i="423"/>
  <c r="AH27" i="421"/>
  <c r="AK124" i="421"/>
  <c r="AQ124" i="421" s="1"/>
  <c r="AH129" i="423"/>
  <c r="AH136" i="421"/>
  <c r="AK329" i="421"/>
  <c r="AQ329" i="421" s="1"/>
  <c r="AK121" i="423"/>
  <c r="AK9" i="421"/>
  <c r="AQ9" i="421" s="1"/>
  <c r="AK222" i="421"/>
  <c r="AQ222" i="421" s="1"/>
  <c r="AH118" i="421"/>
  <c r="AH128" i="421"/>
  <c r="AH124" i="421"/>
  <c r="AH113" i="417"/>
  <c r="AG52" i="417"/>
  <c r="AK52" i="417" s="1"/>
  <c r="AK245" i="417"/>
  <c r="AH333" i="43"/>
  <c r="AH170" i="417"/>
  <c r="AH124" i="417"/>
  <c r="AK170" i="417"/>
  <c r="AK136" i="417"/>
  <c r="AH324" i="417"/>
  <c r="AK72" i="417"/>
  <c r="AH322" i="417"/>
  <c r="AK50" i="417"/>
  <c r="AH176" i="43"/>
  <c r="AH302" i="43"/>
  <c r="AG105" i="43"/>
  <c r="AK105" i="43" s="1"/>
  <c r="AQ105" i="43" s="1"/>
  <c r="AR105" i="43" s="1"/>
  <c r="AK9" i="419"/>
  <c r="AQ9" i="419" s="1"/>
  <c r="AH337" i="417"/>
  <c r="AH136" i="417"/>
  <c r="AH245" i="417"/>
  <c r="AH129" i="43"/>
  <c r="AH72" i="417"/>
  <c r="AG91" i="43"/>
  <c r="AK91" i="43" s="1"/>
  <c r="AQ91" i="43" s="1"/>
  <c r="AR91" i="43" s="1"/>
  <c r="AH132" i="43"/>
  <c r="AG23" i="417"/>
  <c r="AK23" i="417" s="1"/>
  <c r="AG320" i="43"/>
  <c r="AK320" i="43" s="1"/>
  <c r="AQ320" i="43" s="1"/>
  <c r="AR320" i="43" s="1"/>
  <c r="AH142" i="43"/>
  <c r="AH109" i="417"/>
  <c r="AH148" i="417"/>
  <c r="AH147" i="417"/>
  <c r="AK148" i="417"/>
  <c r="AH33" i="43"/>
  <c r="AK325" i="417"/>
  <c r="AG77" i="43"/>
  <c r="AK77" i="43" s="1"/>
  <c r="AQ77" i="43" s="1"/>
  <c r="AR77" i="43" s="1"/>
  <c r="AK109" i="417"/>
  <c r="AH13" i="43"/>
  <c r="AH133" i="43"/>
  <c r="AC60" i="417"/>
  <c r="AG60" i="417" s="1"/>
  <c r="AI60" i="417"/>
  <c r="AK147" i="417"/>
  <c r="AH137" i="417"/>
  <c r="AK113" i="417"/>
  <c r="AH122" i="43"/>
  <c r="AH9" i="419"/>
  <c r="AH325" i="417"/>
  <c r="AH143" i="417"/>
  <c r="AK135" i="417"/>
  <c r="AH50" i="417"/>
  <c r="AH135" i="417"/>
  <c r="AG92" i="417"/>
  <c r="AK92" i="417" s="1"/>
  <c r="AC14" i="43"/>
  <c r="AI14" i="43"/>
  <c r="AK143" i="417"/>
  <c r="AH140" i="43"/>
  <c r="AK124" i="417"/>
  <c r="AH123" i="43"/>
  <c r="AC66" i="43"/>
  <c r="AI66" i="43"/>
  <c r="AH134" i="43"/>
  <c r="AB351" i="416"/>
  <c r="AC15" i="417"/>
  <c r="AH15" i="417" s="1"/>
  <c r="AI15" i="417"/>
  <c r="AB353" i="417"/>
  <c r="AB356" i="417"/>
  <c r="AB354" i="417"/>
  <c r="AB355" i="417"/>
  <c r="AB358" i="417"/>
  <c r="AB360" i="417"/>
  <c r="AB352" i="417"/>
  <c r="AB357" i="417"/>
  <c r="AB351" i="417"/>
  <c r="AB359" i="417"/>
  <c r="AH126" i="43"/>
  <c r="AH226" i="43"/>
  <c r="AK324" i="417"/>
  <c r="AC113" i="43"/>
  <c r="AI113" i="43"/>
  <c r="AC39" i="417"/>
  <c r="AH39" i="417" s="1"/>
  <c r="AI39" i="417"/>
  <c r="AC57" i="43"/>
  <c r="AI57" i="43"/>
  <c r="AH31" i="43"/>
  <c r="AK322" i="417"/>
  <c r="AH222" i="43"/>
  <c r="AC179" i="417"/>
  <c r="AG179" i="417" s="1"/>
  <c r="AI179" i="417"/>
  <c r="AK110" i="421" l="1"/>
  <c r="AQ110" i="421" s="1"/>
  <c r="AQ331" i="423"/>
  <c r="AQ71" i="423"/>
  <c r="AQ222" i="423"/>
  <c r="AQ121" i="423"/>
  <c r="AQ318" i="423"/>
  <c r="AQ123" i="423"/>
  <c r="AQ15" i="423"/>
  <c r="AQ117" i="423"/>
  <c r="AQ129" i="423"/>
  <c r="AQ118" i="423"/>
  <c r="AQ100" i="423"/>
  <c r="AQ127" i="423"/>
  <c r="AQ171" i="423"/>
  <c r="AQ218" i="423"/>
  <c r="AQ300" i="423"/>
  <c r="AQ26" i="423"/>
  <c r="AQ28" i="423"/>
  <c r="AQ135" i="423"/>
  <c r="AQ128" i="423"/>
  <c r="AQ137" i="423"/>
  <c r="AQ86" i="423"/>
  <c r="AG57" i="43"/>
  <c r="AK57" i="43" s="1"/>
  <c r="AQ57" i="43" s="1"/>
  <c r="AR57" i="43" s="1"/>
  <c r="AJ57" i="43"/>
  <c r="AG66" i="43"/>
  <c r="AK66" i="43" s="1"/>
  <c r="AQ66" i="43" s="1"/>
  <c r="AR66" i="43" s="1"/>
  <c r="AJ66" i="43"/>
  <c r="AH14" i="43"/>
  <c r="AJ14" i="43"/>
  <c r="AG113" i="43"/>
  <c r="AK113" i="43" s="1"/>
  <c r="AQ113" i="43" s="1"/>
  <c r="AR113" i="43" s="1"/>
  <c r="AJ113" i="43"/>
  <c r="AK60" i="417"/>
  <c r="AK62" i="421"/>
  <c r="AQ62" i="421" s="1"/>
  <c r="AH53" i="421"/>
  <c r="AG8" i="423"/>
  <c r="AK8" i="423" s="1"/>
  <c r="AG108" i="423"/>
  <c r="AK108" i="423" s="1"/>
  <c r="AH62" i="421"/>
  <c r="AK53" i="423"/>
  <c r="AG61" i="423"/>
  <c r="AK61" i="423" s="1"/>
  <c r="AK53" i="421"/>
  <c r="AQ53" i="421" s="1"/>
  <c r="AH110" i="421"/>
  <c r="AH10" i="421"/>
  <c r="AK10" i="421"/>
  <c r="AQ10" i="421" s="1"/>
  <c r="AH53" i="423"/>
  <c r="AH60" i="417"/>
  <c r="AG14" i="43"/>
  <c r="AK14" i="43" s="1"/>
  <c r="AQ14" i="43" s="1"/>
  <c r="AR14" i="43" s="1"/>
  <c r="AH57" i="43"/>
  <c r="AH179" i="417"/>
  <c r="AG39" i="417"/>
  <c r="AK39" i="417" s="1"/>
  <c r="AH66" i="43"/>
  <c r="AB346" i="417"/>
  <c r="AH113" i="43"/>
  <c r="AG15" i="417"/>
  <c r="AK15" i="417" s="1"/>
  <c r="AK179" i="417"/>
  <c r="AQ53" i="423" l="1"/>
  <c r="AQ8" i="423"/>
  <c r="AQ61" i="423"/>
  <c r="AQ108" i="423"/>
  <c r="D69" i="418"/>
  <c r="F69" i="418"/>
  <c r="D68" i="418"/>
  <c r="L68" i="418"/>
  <c r="F68" i="418"/>
  <c r="L69" i="418"/>
  <c r="D70" i="418" l="1"/>
  <c r="C69" i="418"/>
  <c r="M69" i="418" s="1"/>
  <c r="F70" i="418"/>
  <c r="C68" i="418"/>
  <c r="E68" i="418" s="1"/>
  <c r="L70" i="418"/>
  <c r="G68" i="418" l="1"/>
  <c r="C70" i="418"/>
  <c r="E70" i="418" s="1"/>
  <c r="G69" i="418"/>
  <c r="E69" i="418"/>
  <c r="M68" i="418"/>
  <c r="F74" i="418" l="1"/>
  <c r="M70" i="418"/>
  <c r="G70" i="418"/>
</calcChain>
</file>

<file path=xl/comments1.xml><?xml version="1.0" encoding="utf-8"?>
<comments xmlns="http://schemas.openxmlformats.org/spreadsheetml/2006/main">
  <authors>
    <author>CoHoa</author>
  </authors>
  <commentList>
    <comment ref="H142" authorId="0" shapeId="0">
      <text>
        <r>
          <rPr>
            <b/>
            <sz val="9"/>
            <color indexed="81"/>
            <rFont val="Tahoma"/>
            <family val="2"/>
          </rPr>
          <t>CoHoa:</t>
        </r>
        <r>
          <rPr>
            <sz val="9"/>
            <color indexed="81"/>
            <rFont val="Tahoma"/>
            <family val="2"/>
          </rPr>
          <t xml:space="preserve">
Sai sót khi ra đề thi</t>
        </r>
      </text>
    </comment>
    <comment ref="H224" authorId="0" shapeId="0">
      <text>
        <r>
          <rPr>
            <b/>
            <sz val="9"/>
            <color indexed="81"/>
            <rFont val="Tahoma"/>
            <family val="2"/>
          </rPr>
          <t>CoHoa:</t>
        </r>
        <r>
          <rPr>
            <sz val="9"/>
            <color indexed="81"/>
            <rFont val="Tahoma"/>
            <family val="2"/>
          </rPr>
          <t xml:space="preserve">
GV quên 1 tiết dạy đồ án ngày 9/3 </t>
        </r>
      </text>
    </comment>
  </commentList>
</comments>
</file>

<file path=xl/comments2.xml><?xml version="1.0" encoding="utf-8"?>
<comments xmlns="http://schemas.openxmlformats.org/spreadsheetml/2006/main">
  <authors>
    <author>CoHoa</author>
  </authors>
  <commentList>
    <comment ref="F199" authorId="0" shapeId="0">
      <text>
        <r>
          <rPr>
            <b/>
            <sz val="9"/>
            <color indexed="81"/>
            <rFont val="Tahoma"/>
            <family val="2"/>
          </rPr>
          <t>CoHoa:</t>
        </r>
        <r>
          <rPr>
            <sz val="9"/>
            <color indexed="81"/>
            <rFont val="Tahoma"/>
            <family val="2"/>
          </rPr>
          <t xml:space="preserve">
Sai sót khi ra đề thi</t>
        </r>
      </text>
    </comment>
    <comment ref="F255" authorId="0" shapeId="0">
      <text>
        <r>
          <rPr>
            <b/>
            <sz val="9"/>
            <color indexed="81"/>
            <rFont val="Tahoma"/>
            <family val="2"/>
          </rPr>
          <t>CoHoa:</t>
        </r>
        <r>
          <rPr>
            <sz val="9"/>
            <color indexed="81"/>
            <rFont val="Tahoma"/>
            <family val="2"/>
          </rPr>
          <t xml:space="preserve">
GV quên 1 tiết dạy đồ án ngày 9/3 </t>
        </r>
      </text>
    </comment>
  </commentList>
</comments>
</file>

<file path=xl/comments3.xml><?xml version="1.0" encoding="utf-8"?>
<comments xmlns="http://schemas.openxmlformats.org/spreadsheetml/2006/main">
  <authors>
    <author>CoHoa</author>
  </authors>
  <commentList>
    <comment ref="U146" authorId="0" shapeId="0">
      <text>
        <r>
          <rPr>
            <b/>
            <sz val="9"/>
            <color indexed="81"/>
            <rFont val="Tahoma"/>
            <family val="2"/>
          </rPr>
          <t>CoHoa:</t>
        </r>
        <r>
          <rPr>
            <sz val="9"/>
            <color indexed="81"/>
            <rFont val="Tahoma"/>
            <family val="2"/>
          </rPr>
          <t xml:space="preserve">
Sai sót khi ra đề thi</t>
        </r>
      </text>
    </comment>
    <comment ref="U228" authorId="0" shapeId="0">
      <text>
        <r>
          <rPr>
            <b/>
            <sz val="9"/>
            <color indexed="81"/>
            <rFont val="Tahoma"/>
            <family val="2"/>
          </rPr>
          <t>CoHoa:</t>
        </r>
        <r>
          <rPr>
            <sz val="9"/>
            <color indexed="81"/>
            <rFont val="Tahoma"/>
            <family val="2"/>
          </rPr>
          <t xml:space="preserve">
GV quên 1 tiết dạy đồ án ngày 9/3 </t>
        </r>
      </text>
    </comment>
  </commentList>
</comments>
</file>

<file path=xl/comments4.xml><?xml version="1.0" encoding="utf-8"?>
<comments xmlns="http://schemas.openxmlformats.org/spreadsheetml/2006/main">
  <authors>
    <author>CoHoa</author>
  </authors>
  <commentList>
    <comment ref="J147" authorId="0" shapeId="0">
      <text>
        <r>
          <rPr>
            <b/>
            <sz val="9"/>
            <color indexed="81"/>
            <rFont val="Tahoma"/>
            <family val="2"/>
          </rPr>
          <t>CoHoa:</t>
        </r>
        <r>
          <rPr>
            <sz val="9"/>
            <color indexed="81"/>
            <rFont val="Tahoma"/>
            <family val="2"/>
          </rPr>
          <t xml:space="preserve">
Sai sót khi ra đề thi</t>
        </r>
      </text>
    </comment>
    <comment ref="J230" authorId="0" shapeId="0">
      <text>
        <r>
          <rPr>
            <b/>
            <sz val="9"/>
            <color indexed="81"/>
            <rFont val="Tahoma"/>
            <family val="2"/>
          </rPr>
          <t>CoHoa:</t>
        </r>
        <r>
          <rPr>
            <sz val="9"/>
            <color indexed="81"/>
            <rFont val="Tahoma"/>
            <family val="2"/>
          </rPr>
          <t xml:space="preserve">
GV quên 1 tiết dạy đồ án ngày 9/3 </t>
        </r>
      </text>
    </comment>
  </commentList>
</comments>
</file>

<file path=xl/comments5.xml><?xml version="1.0" encoding="utf-8"?>
<comments xmlns="http://schemas.openxmlformats.org/spreadsheetml/2006/main">
  <authors>
    <author>CoHoa</author>
  </authors>
  <commentList>
    <comment ref="J147" authorId="0" shapeId="0">
      <text>
        <r>
          <rPr>
            <b/>
            <sz val="9"/>
            <color indexed="81"/>
            <rFont val="Tahoma"/>
            <family val="2"/>
          </rPr>
          <t>CoHoa:</t>
        </r>
        <r>
          <rPr>
            <sz val="9"/>
            <color indexed="81"/>
            <rFont val="Tahoma"/>
            <family val="2"/>
          </rPr>
          <t xml:space="preserve">
Sai sót khi ra đề thi</t>
        </r>
      </text>
    </comment>
    <comment ref="J230" authorId="0" shapeId="0">
      <text>
        <r>
          <rPr>
            <b/>
            <sz val="9"/>
            <color indexed="81"/>
            <rFont val="Tahoma"/>
            <family val="2"/>
          </rPr>
          <t>CoHoa:</t>
        </r>
        <r>
          <rPr>
            <sz val="9"/>
            <color indexed="81"/>
            <rFont val="Tahoma"/>
            <family val="2"/>
          </rPr>
          <t xml:space="preserve">
GV quên 1 tiết dạy đồ án ngày 9/3 </t>
        </r>
      </text>
    </comment>
  </commentList>
</comments>
</file>

<file path=xl/comments6.xml><?xml version="1.0" encoding="utf-8"?>
<comments xmlns="http://schemas.openxmlformats.org/spreadsheetml/2006/main">
  <authors>
    <author>CoHoa</author>
  </authors>
  <commentList>
    <comment ref="H122" authorId="0" shapeId="0">
      <text>
        <r>
          <rPr>
            <b/>
            <sz val="9"/>
            <color indexed="81"/>
            <rFont val="Tahoma"/>
            <family val="2"/>
          </rPr>
          <t>CoHoa:</t>
        </r>
        <r>
          <rPr>
            <sz val="9"/>
            <color indexed="81"/>
            <rFont val="Tahoma"/>
            <family val="2"/>
          </rPr>
          <t xml:space="preserve">
Sai sót khi ra đề thi</t>
        </r>
      </text>
    </comment>
    <comment ref="H198" authorId="0" shapeId="0">
      <text>
        <r>
          <rPr>
            <b/>
            <sz val="9"/>
            <color indexed="81"/>
            <rFont val="Tahoma"/>
            <family val="2"/>
          </rPr>
          <t>CoHoa:</t>
        </r>
        <r>
          <rPr>
            <sz val="9"/>
            <color indexed="81"/>
            <rFont val="Tahoma"/>
            <family val="2"/>
          </rPr>
          <t xml:space="preserve">
GV quên 1 tiết dạy đồ án ngày 9/3 </t>
        </r>
      </text>
    </comment>
  </commentList>
</comments>
</file>

<file path=xl/comments7.xml><?xml version="1.0" encoding="utf-8"?>
<comments xmlns="http://schemas.openxmlformats.org/spreadsheetml/2006/main">
  <authors>
    <author>CoHoa</author>
  </authors>
  <commentList>
    <comment ref="U146" authorId="0" shapeId="0">
      <text>
        <r>
          <rPr>
            <b/>
            <sz val="9"/>
            <color indexed="81"/>
            <rFont val="Tahoma"/>
            <family val="2"/>
          </rPr>
          <t>CoHoa:</t>
        </r>
        <r>
          <rPr>
            <sz val="9"/>
            <color indexed="81"/>
            <rFont val="Tahoma"/>
            <family val="2"/>
          </rPr>
          <t xml:space="preserve">
Sai sót khi ra đề thi</t>
        </r>
      </text>
    </comment>
    <comment ref="U228" authorId="0" shapeId="0">
      <text>
        <r>
          <rPr>
            <b/>
            <sz val="9"/>
            <color indexed="81"/>
            <rFont val="Tahoma"/>
            <family val="2"/>
          </rPr>
          <t>CoHoa:</t>
        </r>
        <r>
          <rPr>
            <sz val="9"/>
            <color indexed="81"/>
            <rFont val="Tahoma"/>
            <family val="2"/>
          </rPr>
          <t xml:space="preserve">
GV quên 1 tiết dạy đồ án ngày 9/3 </t>
        </r>
      </text>
    </comment>
  </commentList>
</comments>
</file>

<file path=xl/sharedStrings.xml><?xml version="1.0" encoding="utf-8"?>
<sst xmlns="http://schemas.openxmlformats.org/spreadsheetml/2006/main" count="35983" uniqueCount="1741">
  <si>
    <t>TT</t>
  </si>
  <si>
    <t>Họ và tên</t>
  </si>
  <si>
    <t>Nguyễn Thị Thùy</t>
  </si>
  <si>
    <t>Nguyễn Thị Ngọc Anh</t>
  </si>
  <si>
    <t>Nguyễn Thị Tuyết</t>
  </si>
  <si>
    <t>Nguyễn Thị Tất</t>
  </si>
  <si>
    <t>Nguyễn Thị Nhuận</t>
  </si>
  <si>
    <t>Lê Minh Phong</t>
  </si>
  <si>
    <t>Ngô Thanh Điền</t>
  </si>
  <si>
    <t>Đơn vị</t>
  </si>
  <si>
    <t>Khoa KHCB</t>
  </si>
  <si>
    <t>Khoa Kinh tế</t>
  </si>
  <si>
    <t>Ban Giám hiệu</t>
  </si>
  <si>
    <t>TT Đào tạo LTT</t>
  </si>
  <si>
    <t>TT Y tế</t>
  </si>
  <si>
    <t>Phạm Hữu Lộc</t>
  </si>
  <si>
    <t>Đinh Văn Đệ</t>
  </si>
  <si>
    <t>Đinh Hồng Minh</t>
  </si>
  <si>
    <t>Lê Xuân Thiện</t>
  </si>
  <si>
    <t>Hồ Minh Lợi</t>
  </si>
  <si>
    <t>Trần Thị Thu Hà</t>
  </si>
  <si>
    <t>Vũ Như Quỳnh</t>
  </si>
  <si>
    <t>Nguyễn Thị Bích Liễu</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</si>
  <si>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</si>
  <si>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</si>
  <si>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</si>
  <si>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</si>
  <si>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</si>
  <si>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</si>
  <si>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</si>
  <si>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</si>
  <si>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</si>
  <si>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</si>
  <si>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</si>
  <si>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</si>
  <si>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</si>
  <si>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</si>
  <si>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</si>
  <si>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</si>
  <si>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</si>
  <si>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</si>
  <si>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</si>
  <si>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</si>
  <si>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</si>
  <si>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</si>
  <si>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</si>
  <si>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</si>
  <si>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</si>
  <si>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</si>
  <si>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</si>
  <si>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</si>
  <si>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</si>
  <si>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</si>
  <si>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</si>
  <si>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</si>
  <si>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</si>
  <si>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</si>
  <si>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</si>
  <si>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</si>
  <si>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</si>
  <si>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</si>
  <si>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</si>
  <si>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</si>
  <si>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</si>
  <si>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</si>
  <si>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</si>
  <si>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</si>
  <si>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Huỳnh Thị Xuân Mai</t>
  </si>
  <si>
    <t>Trần Thị Phương Oanh</t>
  </si>
  <si>
    <t>Thân Thị Nhung</t>
  </si>
  <si>
    <t>Mai Thu Hương</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</si>
  <si>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</si>
  <si>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</si>
  <si>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</si>
  <si>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</si>
  <si>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</si>
  <si>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</si>
  <si>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</si>
  <si>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</si>
  <si>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</si>
  <si>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</si>
  <si>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</si>
  <si>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</si>
  <si>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</si>
  <si>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</si>
  <si>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Nguyễn Chí Nhân</t>
  </si>
  <si>
    <t>Nguyễn Thanh Sơn</t>
  </si>
  <si>
    <t>Nguyễn Văn Sơn</t>
  </si>
  <si>
    <t>Vũ Thị Thu Thủy</t>
  </si>
  <si>
    <t>Nguyễn Yến Nhi</t>
  </si>
  <si>
    <t>Nguyễn Ngọc Trang</t>
  </si>
  <si>
    <t>Lê Tiến Dũng</t>
  </si>
  <si>
    <t>Nguyễn Văn Hậu</t>
  </si>
  <si>
    <t>Dương Đức Kiên</t>
  </si>
  <si>
    <t>Hà Như Mai</t>
  </si>
  <si>
    <t>Phạm Thị Thu Nga</t>
  </si>
  <si>
    <t>Nguyễn Thị Cẩm Thạch</t>
  </si>
  <si>
    <t>Nguyễn Thị Thủy</t>
  </si>
  <si>
    <t>Nguyễn Văn Đông</t>
  </si>
  <si>
    <t>Đặng Thị Kiến Trúc</t>
  </si>
  <si>
    <t>Nguyễn Thanh Tú</t>
  </si>
  <si>
    <t>Trần Thị Ánh Tuyết</t>
  </si>
  <si>
    <t>Nguyễn Thị Huyền Nga</t>
  </si>
  <si>
    <t>Trịnh Khắc Vũ</t>
  </si>
  <si>
    <t>Nguyễn Phương Hà</t>
  </si>
  <si>
    <t>Đặng Thị Nhật Minh</t>
  </si>
  <si>
    <t>Lê Thái Hùng</t>
  </si>
  <si>
    <t>Giang Phi Hùng</t>
  </si>
  <si>
    <t>Nguyễn Mạnh Phương</t>
  </si>
  <si>
    <t>Nguyễn Phú Tân</t>
  </si>
  <si>
    <t>Nguyễn Đức Thắng</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</si>
  <si>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</si>
  <si>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</si>
  <si>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</si>
  <si>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</si>
  <si>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</si>
  <si>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</si>
  <si>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</si>
  <si>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</si>
  <si>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</si>
  <si>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</si>
  <si>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</si>
  <si>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</si>
  <si>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</si>
  <si>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</si>
  <si>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</si>
  <si>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</si>
  <si>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</si>
  <si>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</si>
  <si>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</si>
  <si>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</si>
  <si>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</si>
  <si>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</si>
  <si>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</si>
  <si>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</si>
  <si>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</si>
  <si>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</si>
  <si>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</si>
  <si>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</si>
  <si>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</si>
  <si>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</si>
  <si>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</si>
  <si>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</si>
  <si>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</si>
  <si>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</si>
  <si>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</si>
  <si>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</si>
  <si>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</si>
  <si>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</si>
  <si>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</si>
  <si>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</si>
  <si>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</si>
  <si>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</si>
  <si>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</si>
  <si>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</si>
  <si>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</si>
  <si>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</si>
  <si>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</si>
  <si>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Kiều Trung Tín</t>
  </si>
  <si>
    <t>Trần Quốc Duy</t>
  </si>
  <si>
    <t>Hồ Văn Hóa</t>
  </si>
  <si>
    <t>Nguyễn Thanh Hùng</t>
  </si>
  <si>
    <t>Hà Quốc Bảo</t>
  </si>
  <si>
    <t>Hoàng Phúc Bảo</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</si>
  <si>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</si>
  <si>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</si>
  <si>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</si>
  <si>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</si>
  <si>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</si>
  <si>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</si>
  <si>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</si>
  <si>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</si>
  <si>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</si>
  <si>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</si>
  <si>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</si>
  <si>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</si>
  <si>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</si>
  <si>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</si>
  <si>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</si>
  <si>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</si>
  <si>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</si>
  <si>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</si>
  <si>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</si>
  <si>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</si>
  <si>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</si>
  <si>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</si>
  <si>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</si>
  <si>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</si>
  <si>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</si>
  <si>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</si>
  <si>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</si>
  <si>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</si>
  <si>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Đặng Thế Huân</t>
  </si>
  <si>
    <t>Phan Văn Hòa</t>
  </si>
  <si>
    <t>Trần Đình Khoa</t>
  </si>
  <si>
    <t xml:space="preserve">Đỗ Trọng Quý </t>
  </si>
  <si>
    <t>Võ Thị Tuyết</t>
  </si>
  <si>
    <t>Nguyễn Trọng Nghĩa</t>
  </si>
  <si>
    <t>Trịnh Hoàng Hiệp</t>
  </si>
  <si>
    <t>Phạm Quỳnh Như</t>
  </si>
  <si>
    <t>Đào Anh Tuấn</t>
  </si>
  <si>
    <t>Bùi Ánh Tuyết</t>
  </si>
  <si>
    <t>Lê Thị Thu Thảo</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</si>
  <si>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</si>
  <si>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</si>
  <si>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</si>
  <si>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</si>
  <si>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</si>
  <si>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</si>
  <si>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</si>
  <si>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</si>
  <si>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</si>
  <si>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</si>
  <si>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</si>
  <si>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</si>
  <si>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</si>
  <si>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</si>
  <si>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</si>
  <si>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</si>
  <si>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</si>
  <si>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</si>
  <si>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</si>
  <si>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</si>
  <si>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</si>
  <si>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</si>
  <si>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</si>
  <si>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</si>
  <si>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</si>
  <si>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Trần Thị Kim Loan</t>
  </si>
  <si>
    <t>Nguyễn Thị Thu Trang</t>
  </si>
  <si>
    <t>Trần Thị Thu</t>
  </si>
  <si>
    <t>Thân Thị Quyết</t>
  </si>
  <si>
    <t>Nguyễn Xuân Lợi</t>
  </si>
  <si>
    <t>Nguyễn Vân Giang</t>
  </si>
  <si>
    <t>Nguyễn Khoa</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</si>
  <si>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</si>
  <si>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</si>
  <si>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</si>
  <si>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</si>
  <si>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</si>
  <si>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</si>
  <si>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</si>
  <si>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</si>
  <si>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</si>
  <si>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</si>
  <si>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</si>
  <si>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</si>
  <si>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</si>
  <si>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</si>
  <si>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</si>
  <si>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</si>
  <si>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</si>
  <si>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</si>
  <si>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</si>
  <si>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</si>
  <si>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</si>
  <si>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</si>
  <si>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</si>
  <si>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</si>
  <si>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</si>
  <si>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</si>
  <si>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</si>
  <si>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</si>
  <si>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</si>
  <si>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</si>
  <si>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</si>
  <si>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</si>
  <si>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</si>
  <si>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</si>
  <si>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</si>
  <si>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</si>
  <si>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</si>
  <si>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Nguyễn Việt Tiến</t>
  </si>
  <si>
    <t>Huỳnh Bá Triết</t>
  </si>
  <si>
    <t>Võ Tấn Kiệt</t>
  </si>
  <si>
    <t>Bùi Đức Phước</t>
  </si>
  <si>
    <t>Trần Thanh Quí</t>
  </si>
  <si>
    <t>Nguyễn Thị Thanh Hòa</t>
  </si>
  <si>
    <t>Phạm Huỳnh Kim Ngân</t>
  </si>
  <si>
    <t>Nguyễn Văn Tấn</t>
  </si>
  <si>
    <t>Huỳnh Thị Cẩm Hoa</t>
  </si>
  <si>
    <t>Bùi Đặng Hoàng Tuấn</t>
  </si>
  <si>
    <t>Trương Thị Hồng</t>
  </si>
  <si>
    <t>Nguyễn Thị Thảo</t>
  </si>
  <si>
    <t>Nguyễn Thị Vân</t>
  </si>
  <si>
    <t>Lê Hồng Sơn</t>
  </si>
  <si>
    <t>Nguyễn Thị Minh Thùy</t>
  </si>
  <si>
    <t>Trần Thị Ngọc Dung</t>
  </si>
  <si>
    <t>Nguyễn Mỹ Tiên</t>
  </si>
  <si>
    <t>Trần Hồng Thảo</t>
  </si>
  <si>
    <t>Cao Văn Tuấn</t>
  </si>
  <si>
    <t>Trần Nam Anh</t>
  </si>
  <si>
    <t>Phạm Quang Vũ</t>
  </si>
  <si>
    <t>Nguyễn Thanh Giang</t>
  </si>
  <si>
    <t>Nguyễn Thanh Hiền</t>
  </si>
  <si>
    <t>Danh hiệu</t>
  </si>
  <si>
    <t>Trần Thanh Phương</t>
  </si>
  <si>
    <t>Nguyễn Hồng Phúc</t>
  </si>
  <si>
    <t>Hồ Ngọc Chi</t>
  </si>
  <si>
    <t>Huỳnh Quốc Dũng</t>
  </si>
  <si>
    <t>Nguyễn Lương Tâm</t>
  </si>
  <si>
    <t>Trần Thế Sơn</t>
  </si>
  <si>
    <t>Lê Thị Phương Thảo</t>
  </si>
  <si>
    <t>Cao Xuân Giang</t>
  </si>
  <si>
    <t>Tổng số CB.GV.NV</t>
  </si>
  <si>
    <t>E</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</si>
  <si>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</si>
  <si>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</si>
  <si>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</si>
  <si>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</si>
  <si>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</si>
  <si>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</si>
  <si>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</si>
  <si>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</si>
  <si>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</si>
  <si>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</si>
  <si>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</si>
  <si>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</si>
  <si>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</si>
  <si>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</si>
  <si>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</si>
  <si>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</si>
  <si>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</si>
  <si>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</si>
  <si>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</si>
  <si>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</si>
  <si>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</si>
  <si>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</si>
  <si>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</si>
  <si>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</si>
  <si>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D</t>
  </si>
  <si>
    <t>Ghi chú HKII</t>
  </si>
  <si>
    <t>K. Kinh tế</t>
  </si>
  <si>
    <t>Nguyễn Trọng Thạch</t>
  </si>
  <si>
    <t>Nguyễn Khắc Huy</t>
  </si>
  <si>
    <t>TRƯỜNG CAO ĐẲNG LÝ TỰ TRỌNG</t>
  </si>
  <si>
    <t xml:space="preserve"> THÀNH PHỐ HỒ CHÍ MINH</t>
  </si>
  <si>
    <t>TT Thư viện</t>
  </si>
  <si>
    <t>Khoa Cơ khí</t>
  </si>
  <si>
    <t>Khoa May - TT</t>
  </si>
  <si>
    <t>Khoa Nhiệt - Lạnh</t>
  </si>
  <si>
    <t>Vương Thanh Thủy</t>
  </si>
  <si>
    <t>Dư kiến đánh giá xếp loại
cuối năm</t>
  </si>
  <si>
    <t>Khoa Động lực</t>
  </si>
  <si>
    <t>Mai Nguyễn Hoàng Yến</t>
  </si>
  <si>
    <t>Lý Văn Trung</t>
  </si>
  <si>
    <t>Đỗ Hoàng Duy</t>
  </si>
  <si>
    <t>Nguyễn Hoàng Vinh</t>
  </si>
  <si>
    <t>Huỳnh Chí Giỏi</t>
  </si>
  <si>
    <t>Trình Minh Phong</t>
  </si>
  <si>
    <t>Trần Kim Tươi</t>
  </si>
  <si>
    <t>Trần Anh Mỹ</t>
  </si>
  <si>
    <t>Nguyễn Minh Đức</t>
  </si>
  <si>
    <t>Lâm Thị Phương Thảo</t>
  </si>
  <si>
    <t xml:space="preserve">Có bài viết SK </t>
  </si>
  <si>
    <t>Dương Văn Tâm</t>
  </si>
  <si>
    <t>Nguyễn Khắc Huân</t>
  </si>
  <si>
    <t>Huỳnh Ngọc Liên</t>
  </si>
  <si>
    <t>Nguyễn Thụy Nghiêm</t>
  </si>
  <si>
    <t>Nguyễn Thị Thùy Tiên</t>
  </si>
  <si>
    <t>Phòng TC - HC - TH</t>
  </si>
  <si>
    <t>Phan Thị Ngọc Phượng</t>
  </si>
  <si>
    <t xml:space="preserve"> Phòng Kế hoạch - TC</t>
  </si>
  <si>
    <t>Phòng Tuyển sinh - ĐT</t>
  </si>
  <si>
    <t>P. Khảo thí &amp; ĐBCL</t>
  </si>
  <si>
    <t xml:space="preserve"> Phòng Quản lý KH - HTQT</t>
  </si>
  <si>
    <t>Lê Trần Thanh Nga</t>
  </si>
  <si>
    <t xml:space="preserve"> Phòng Quản trị - DV</t>
  </si>
  <si>
    <t>Nguyễn Thành Nam</t>
  </si>
  <si>
    <t>Nguyễn Thiện Bình</t>
  </si>
  <si>
    <t>Khoa Công nghệ thông tin</t>
  </si>
  <si>
    <t>Nguyễn Nguyên Hoàng Ngọc Quyên</t>
  </si>
  <si>
    <t>K. Điện - Điện tử</t>
  </si>
  <si>
    <t>Lê Thị Thúy Oanh</t>
  </si>
  <si>
    <t>Huỳnh Văn Quang</t>
  </si>
  <si>
    <t>Nguyễn Văn Chiến</t>
  </si>
  <si>
    <t>TT QHDN</t>
  </si>
  <si>
    <t>TT ĐH &amp; QLDL</t>
  </si>
  <si>
    <t>Khoa Xây dựng</t>
  </si>
  <si>
    <t>K. Cơ khí</t>
  </si>
  <si>
    <t>GV tuyển dụng T10/2020</t>
  </si>
  <si>
    <t>Trương Thị Định</t>
  </si>
  <si>
    <t>Trương Thị Bắc</t>
  </si>
  <si>
    <t>Phạm Quang Tùng</t>
  </si>
  <si>
    <t>Lư Diễm Phúc</t>
  </si>
  <si>
    <t>Đinh Đồng Hiệp</t>
  </si>
  <si>
    <t>Võ Anh Hào</t>
  </si>
  <si>
    <t>Nghỉ việc từ 01/02/21</t>
  </si>
  <si>
    <t>Mất ngày 24/01/21</t>
  </si>
  <si>
    <t>Nghỉ 1 tháng</t>
  </si>
  <si>
    <t>A1</t>
  </si>
  <si>
    <t>A2</t>
  </si>
  <si>
    <t>A3</t>
  </si>
  <si>
    <t>A4</t>
  </si>
  <si>
    <t>B1</t>
  </si>
  <si>
    <t>C1</t>
  </si>
  <si>
    <t>Mã số E-office</t>
  </si>
  <si>
    <t>Nguyễn Vũ Xuân Thì</t>
  </si>
  <si>
    <t>Hoàng Văn Viết</t>
  </si>
  <si>
    <t>Nguyễn Thị Thu Hà</t>
  </si>
  <si>
    <t>Phạm Thị Thu Hiền</t>
  </si>
  <si>
    <t>Võ Thị Hồng Lan</t>
  </si>
  <si>
    <t>Nguyễn Thị Thanh Tú</t>
  </si>
  <si>
    <t>Trần Thanh Trúc</t>
  </si>
  <si>
    <t>Nguyễn Thị Thu Tâm</t>
  </si>
  <si>
    <t>Nguyễn Thị Bảo Trân</t>
  </si>
  <si>
    <t>Lê Nguyễn Mỹ Trâm</t>
  </si>
  <si>
    <r>
      <rPr>
        <b/>
        <sz val="9"/>
        <color indexed="8"/>
        <rFont val="Times New Roman"/>
        <family val="1"/>
      </rPr>
      <t>Giảm 3:</t>
    </r>
    <r>
      <rPr>
        <sz val="9"/>
        <color indexed="8"/>
        <rFont val="Times New Roman"/>
        <family val="1"/>
      </rPr>
      <t xml:space="preserve"> Ô. Trong (P. QTDV);
B. Tiên (P. QLKH-HTQT); B Giang (P TTGD)</t>
    </r>
  </si>
  <si>
    <t>Tháng 02/2021</t>
  </si>
  <si>
    <t>B2</t>
  </si>
  <si>
    <t>01005010</t>
  </si>
  <si>
    <t>01002017</t>
  </si>
  <si>
    <t>01002018</t>
  </si>
  <si>
    <t>01002005</t>
  </si>
  <si>
    <t>01023001</t>
  </si>
  <si>
    <t>01017006</t>
  </si>
  <si>
    <t>01002007</t>
  </si>
  <si>
    <t>01002019</t>
  </si>
  <si>
    <t>01002032</t>
  </si>
  <si>
    <t>01007006</t>
  </si>
  <si>
    <t>01007007</t>
  </si>
  <si>
    <t>01007005</t>
  </si>
  <si>
    <t>01002023</t>
  </si>
  <si>
    <t>01002010</t>
  </si>
  <si>
    <t>01002012</t>
  </si>
  <si>
    <t>01002028</t>
  </si>
  <si>
    <t>01002027</t>
  </si>
  <si>
    <t>01002013</t>
  </si>
  <si>
    <t>01002031</t>
  </si>
  <si>
    <t>01002033</t>
  </si>
  <si>
    <t>01002034</t>
  </si>
  <si>
    <t>01002035</t>
  </si>
  <si>
    <t>01002036</t>
  </si>
  <si>
    <t>01002024</t>
  </si>
  <si>
    <t>01003002</t>
  </si>
  <si>
    <t>01003009</t>
  </si>
  <si>
    <t>01003005</t>
  </si>
  <si>
    <t>01003007</t>
  </si>
  <si>
    <t>01023004</t>
  </si>
  <si>
    <t>01003008</t>
  </si>
  <si>
    <t>01003014</t>
  </si>
  <si>
    <t>01004002</t>
  </si>
  <si>
    <t>01004005</t>
  </si>
  <si>
    <t>01004001</t>
  </si>
  <si>
    <t>01004003</t>
  </si>
  <si>
    <t>01004008</t>
  </si>
  <si>
    <t>01004009</t>
  </si>
  <si>
    <t>01022013</t>
  </si>
  <si>
    <t>01010038</t>
  </si>
  <si>
    <t>01012026</t>
  </si>
  <si>
    <t>01002020</t>
  </si>
  <si>
    <t>01005009</t>
  </si>
  <si>
    <t>01018006</t>
  </si>
  <si>
    <t>01004013</t>
  </si>
  <si>
    <t>01011017</t>
  </si>
  <si>
    <t>01022059</t>
  </si>
  <si>
    <t>01002002</t>
  </si>
  <si>
    <t>01009006</t>
  </si>
  <si>
    <t>01007001</t>
  </si>
  <si>
    <t>01009018</t>
  </si>
  <si>
    <t>01009008</t>
  </si>
  <si>
    <t>01009012</t>
  </si>
  <si>
    <t>01009010</t>
  </si>
  <si>
    <t>01002004</t>
  </si>
  <si>
    <t>01022058</t>
  </si>
  <si>
    <t>01007004</t>
  </si>
  <si>
    <t>01009019</t>
  </si>
  <si>
    <t>01002008</t>
  </si>
  <si>
    <t>01009011</t>
  </si>
  <si>
    <t>01009028</t>
  </si>
  <si>
    <t>01009026</t>
  </si>
  <si>
    <t>01009009</t>
  </si>
  <si>
    <t>01004004</t>
  </si>
  <si>
    <t>01006003</t>
  </si>
  <si>
    <t>01013032</t>
  </si>
  <si>
    <t>01022061</t>
  </si>
  <si>
    <t>01015027</t>
  </si>
  <si>
    <t>01006006</t>
  </si>
  <si>
    <t>01005001</t>
  </si>
  <si>
    <t>01005003</t>
  </si>
  <si>
    <t>01005011</t>
  </si>
  <si>
    <t>01008028</t>
  </si>
  <si>
    <t>01008002</t>
  </si>
  <si>
    <t>01025007</t>
  </si>
  <si>
    <t>01008004</t>
  </si>
  <si>
    <t>01008008</t>
  </si>
  <si>
    <t>01008006</t>
  </si>
  <si>
    <t>01015028</t>
  </si>
  <si>
    <t>01009007</t>
  </si>
  <si>
    <t>01017009</t>
  </si>
  <si>
    <t>01008005</t>
  </si>
  <si>
    <t>01002021</t>
  </si>
  <si>
    <t>01015026</t>
  </si>
  <si>
    <t>01008034</t>
  </si>
  <si>
    <t>01002003</t>
  </si>
  <si>
    <t>01009005</t>
  </si>
  <si>
    <t>01009014</t>
  </si>
  <si>
    <t>01012027</t>
  </si>
  <si>
    <t>01008021</t>
  </si>
  <si>
    <t>01008018</t>
  </si>
  <si>
    <t>01008024</t>
  </si>
  <si>
    <t>01008031</t>
  </si>
  <si>
    <t>01008009</t>
  </si>
  <si>
    <t>01007003</t>
  </si>
  <si>
    <t>01008012</t>
  </si>
  <si>
    <t>01009015</t>
  </si>
  <si>
    <t>01013033</t>
  </si>
  <si>
    <t>01002009</t>
  </si>
  <si>
    <t>01017008</t>
  </si>
  <si>
    <t>01008033</t>
  </si>
  <si>
    <t>01008032</t>
  </si>
  <si>
    <t>01008039</t>
  </si>
  <si>
    <t>01008041</t>
  </si>
  <si>
    <t>01008040</t>
  </si>
  <si>
    <t>01005007</t>
  </si>
  <si>
    <t>01010007</t>
  </si>
  <si>
    <t>01010006</t>
  </si>
  <si>
    <t>01010021</t>
  </si>
  <si>
    <t>01010033</t>
  </si>
  <si>
    <t>01010037</t>
  </si>
  <si>
    <t>01010031</t>
  </si>
  <si>
    <t>01010016</t>
  </si>
  <si>
    <t>01010028</t>
  </si>
  <si>
    <t>01010017</t>
  </si>
  <si>
    <t>01010024</t>
  </si>
  <si>
    <t>01010012</t>
  </si>
  <si>
    <t>01010029</t>
  </si>
  <si>
    <t>01010026</t>
  </si>
  <si>
    <t>01010023</t>
  </si>
  <si>
    <t>01010027</t>
  </si>
  <si>
    <t>01010032</t>
  </si>
  <si>
    <t>01010022</t>
  </si>
  <si>
    <t>01010003</t>
  </si>
  <si>
    <t>01010039</t>
  </si>
  <si>
    <t>01010040</t>
  </si>
  <si>
    <t>01010015</t>
  </si>
  <si>
    <t>01010019</t>
  </si>
  <si>
    <t>01010018</t>
  </si>
  <si>
    <t>01010009</t>
  </si>
  <si>
    <t>01010020</t>
  </si>
  <si>
    <t>01002025</t>
  </si>
  <si>
    <t>01004012</t>
  </si>
  <si>
    <t>01022005</t>
  </si>
  <si>
    <t>01022048</t>
  </si>
  <si>
    <t>01023002</t>
  </si>
  <si>
    <t>01010141</t>
  </si>
  <si>
    <t>01010162</t>
  </si>
  <si>
    <t>01011012</t>
  </si>
  <si>
    <t>01011002</t>
  </si>
  <si>
    <t>01011009</t>
  </si>
  <si>
    <t>01011010</t>
  </si>
  <si>
    <t>01010005</t>
  </si>
  <si>
    <t>01011005</t>
  </si>
  <si>
    <t>01011013</t>
  </si>
  <si>
    <t>01011008</t>
  </si>
  <si>
    <t>01011015</t>
  </si>
  <si>
    <t>01011007</t>
  </si>
  <si>
    <t>01011011</t>
  </si>
  <si>
    <t>01011014</t>
  </si>
  <si>
    <t>01011001</t>
  </si>
  <si>
    <t>01011006</t>
  </si>
  <si>
    <t>01011016</t>
  </si>
  <si>
    <t>01011018</t>
  </si>
  <si>
    <t>01012003</t>
  </si>
  <si>
    <t>01012008</t>
  </si>
  <si>
    <t>01012023</t>
  </si>
  <si>
    <t>01012013</t>
  </si>
  <si>
    <t>01012007</t>
  </si>
  <si>
    <t>01012022</t>
  </si>
  <si>
    <t>01012014</t>
  </si>
  <si>
    <t>01012005</t>
  </si>
  <si>
    <t>01012006</t>
  </si>
  <si>
    <t>01012004</t>
  </si>
  <si>
    <t>01012012</t>
  </si>
  <si>
    <t>01012016</t>
  </si>
  <si>
    <t>01012015</t>
  </si>
  <si>
    <t>01012019</t>
  </si>
  <si>
    <t>01012018</t>
  </si>
  <si>
    <t>01012017</t>
  </si>
  <si>
    <t>01012020</t>
  </si>
  <si>
    <t>01012021</t>
  </si>
  <si>
    <t>01012011</t>
  </si>
  <si>
    <t>01017002</t>
  </si>
  <si>
    <t>01012028</t>
  </si>
  <si>
    <t>01006004</t>
  </si>
  <si>
    <t>01012032</t>
  </si>
  <si>
    <t>01025017</t>
  </si>
  <si>
    <t>01013068</t>
  </si>
  <si>
    <t>01015002</t>
  </si>
  <si>
    <t>01015042</t>
  </si>
  <si>
    <t>01015001</t>
  </si>
  <si>
    <t>01015008</t>
  </si>
  <si>
    <t>01015013</t>
  </si>
  <si>
    <t>01015023</t>
  </si>
  <si>
    <t>01015019</t>
  </si>
  <si>
    <t>01017001</t>
  </si>
  <si>
    <t>01015006</t>
  </si>
  <si>
    <t>01015003</t>
  </si>
  <si>
    <t>01015010</t>
  </si>
  <si>
    <t>01015005</t>
  </si>
  <si>
    <t>01015004</t>
  </si>
  <si>
    <t>01015020</t>
  </si>
  <si>
    <t>01015016</t>
  </si>
  <si>
    <t>01015015</t>
  </si>
  <si>
    <t>01015021</t>
  </si>
  <si>
    <t>01015017</t>
  </si>
  <si>
    <t>01015018</t>
  </si>
  <si>
    <t>01015022</t>
  </si>
  <si>
    <t>01015012</t>
  </si>
  <si>
    <t>01015025</t>
  </si>
  <si>
    <t>01018001</t>
  </si>
  <si>
    <t>01015031</t>
  </si>
  <si>
    <t>01004007</t>
  </si>
  <si>
    <t>01015041</t>
  </si>
  <si>
    <t>01013003</t>
  </si>
  <si>
    <t>01013002</t>
  </si>
  <si>
    <t>01013004</t>
  </si>
  <si>
    <t>01013021</t>
  </si>
  <si>
    <t>01013006</t>
  </si>
  <si>
    <t>01013005</t>
  </si>
  <si>
    <t>01013016</t>
  </si>
  <si>
    <t>01013018</t>
  </si>
  <si>
    <t>01013019</t>
  </si>
  <si>
    <t>01013017</t>
  </si>
  <si>
    <t>01013027</t>
  </si>
  <si>
    <t>01013026</t>
  </si>
  <si>
    <t>01013029</t>
  </si>
  <si>
    <t>01013028</t>
  </si>
  <si>
    <t>01013022</t>
  </si>
  <si>
    <t>01013047</t>
  </si>
  <si>
    <t>01013070</t>
  </si>
  <si>
    <t>01014047</t>
  </si>
  <si>
    <t>01013079</t>
  </si>
  <si>
    <t>01013061</t>
  </si>
  <si>
    <t>01013087</t>
  </si>
  <si>
    <t>01013096</t>
  </si>
  <si>
    <t>01014002</t>
  </si>
  <si>
    <t>01023003</t>
  </si>
  <si>
    <t>01014004</t>
  </si>
  <si>
    <t>01014008</t>
  </si>
  <si>
    <t>01014007</t>
  </si>
  <si>
    <t>01014005</t>
  </si>
  <si>
    <t>01014026</t>
  </si>
  <si>
    <t>01014029</t>
  </si>
  <si>
    <t>01014033</t>
  </si>
  <si>
    <t>01014023</t>
  </si>
  <si>
    <t>01014013</t>
  </si>
  <si>
    <t>01014017</t>
  </si>
  <si>
    <t>01014034</t>
  </si>
  <si>
    <t>01014020</t>
  </si>
  <si>
    <t>01014018</t>
  </si>
  <si>
    <t>01014019</t>
  </si>
  <si>
    <t>01014010</t>
  </si>
  <si>
    <t>01014030</t>
  </si>
  <si>
    <t>01014024</t>
  </si>
  <si>
    <t>01014022</t>
  </si>
  <si>
    <t>01014025</t>
  </si>
  <si>
    <t>01014032</t>
  </si>
  <si>
    <t>01014006</t>
  </si>
  <si>
    <t>01014009</t>
  </si>
  <si>
    <t>01014021</t>
  </si>
  <si>
    <t>01014038</t>
  </si>
  <si>
    <t>01014016</t>
  </si>
  <si>
    <t>01014045</t>
  </si>
  <si>
    <t>01014046</t>
  </si>
  <si>
    <t>01014048</t>
  </si>
  <si>
    <t>01016008</t>
  </si>
  <si>
    <t>01016001</t>
  </si>
  <si>
    <t>01016003</t>
  </si>
  <si>
    <t>01016004</t>
  </si>
  <si>
    <t>01016002</t>
  </si>
  <si>
    <t>01016006</t>
  </si>
  <si>
    <t>01016005</t>
  </si>
  <si>
    <t>01016007</t>
  </si>
  <si>
    <t>01016010</t>
  </si>
  <si>
    <t>01016012</t>
  </si>
  <si>
    <t>01013020</t>
  </si>
  <si>
    <t>01029001</t>
  </si>
  <si>
    <t>01013009</t>
  </si>
  <si>
    <t>01013015</t>
  </si>
  <si>
    <t>01013023</t>
  </si>
  <si>
    <t>01013011</t>
  </si>
  <si>
    <t>01013008</t>
  </si>
  <si>
    <t>01025001</t>
  </si>
  <si>
    <t>01025009</t>
  </si>
  <si>
    <t>01003013</t>
  </si>
  <si>
    <t>01025004</t>
  </si>
  <si>
    <t>01025011</t>
  </si>
  <si>
    <t>01025003</t>
  </si>
  <si>
    <t>01025008</t>
  </si>
  <si>
    <t>01025002</t>
  </si>
  <si>
    <t>01025012</t>
  </si>
  <si>
    <t>01025016</t>
  </si>
  <si>
    <t>01025015</t>
  </si>
  <si>
    <t>01025018</t>
  </si>
  <si>
    <t>01025019</t>
  </si>
  <si>
    <t>01025020</t>
  </si>
  <si>
    <t>01004014</t>
  </si>
  <si>
    <t>01004016</t>
  </si>
  <si>
    <t>01028013</t>
  </si>
  <si>
    <t>01028016</t>
  </si>
  <si>
    <t>01018003</t>
  </si>
  <si>
    <t>01018002</t>
  </si>
  <si>
    <t>01018005</t>
  </si>
  <si>
    <t>01018008</t>
  </si>
  <si>
    <t>01018007</t>
  </si>
  <si>
    <t>01018009</t>
  </si>
  <si>
    <t>01019001</t>
  </si>
  <si>
    <t>01019002</t>
  </si>
  <si>
    <t>01005005</t>
  </si>
  <si>
    <t>01021001</t>
  </si>
  <si>
    <t>01021003</t>
  </si>
  <si>
    <t>01021004</t>
  </si>
  <si>
    <t>01007008</t>
  </si>
  <si>
    <t>01017003</t>
  </si>
  <si>
    <t>01017010</t>
  </si>
  <si>
    <t>01018004</t>
  </si>
  <si>
    <t>01025013</t>
  </si>
  <si>
    <t>01009027</t>
  </si>
  <si>
    <t>01010030</t>
  </si>
  <si>
    <t>01001001</t>
  </si>
  <si>
    <t>01002001</t>
  </si>
  <si>
    <t>01001006</t>
  </si>
  <si>
    <t>01014037</t>
  </si>
  <si>
    <t>01007009</t>
  </si>
  <si>
    <t>01010068</t>
  </si>
  <si>
    <t>Tuyển dụng từ 01/3/2021</t>
  </si>
  <si>
    <t>Bùi Trọng Tân</t>
  </si>
  <si>
    <t>01013094</t>
  </si>
  <si>
    <t>Nguyễn Thanh Dũng</t>
  </si>
  <si>
    <t>01029016</t>
  </si>
  <si>
    <t>Xếp loại A1</t>
  </si>
  <si>
    <t>Xếp loại A2</t>
  </si>
  <si>
    <t>Xếp loại A3</t>
  </si>
  <si>
    <t>Xếp loại A4</t>
  </si>
  <si>
    <t>Xếp loại B1</t>
  </si>
  <si>
    <t>Xếp loại B2</t>
  </si>
  <si>
    <t>Xếp loại C1</t>
  </si>
  <si>
    <t>Xếp loại C2</t>
  </si>
  <si>
    <t>Xếp loại D</t>
  </si>
  <si>
    <t>Xếp loại A DN</t>
  </si>
  <si>
    <t>T 01/21</t>
  </si>
  <si>
    <t>T02/21</t>
  </si>
  <si>
    <t>Trần Việt Anh</t>
  </si>
  <si>
    <t>01002038</t>
  </si>
  <si>
    <t xml:space="preserve">Trương Phú Cường </t>
  </si>
  <si>
    <t>01008043</t>
  </si>
  <si>
    <t>Võ Tấn Đức</t>
  </si>
  <si>
    <t>01008042</t>
  </si>
  <si>
    <t>Ngô Ngọc Của</t>
  </si>
  <si>
    <t>01008044</t>
  </si>
  <si>
    <r>
      <rPr>
        <b/>
        <sz val="9"/>
        <color indexed="8"/>
        <rFont val="Times New Roman"/>
        <family val="1"/>
      </rPr>
      <t xml:space="preserve">Tăng 7: </t>
    </r>
    <r>
      <rPr>
        <sz val="9"/>
        <color indexed="8"/>
        <rFont val="Times New Roman"/>
        <family val="1"/>
      </rPr>
      <t xml:space="preserve">
Ông Dũng (K. Nhiệt Lạnh); Bà Tiên (K. Kinh tế); Ông Tân (K. Động lực); Ông Đức, Ông Cường, Ông Của (P. QTDV); Việt Anh (P. TCHC)</t>
    </r>
  </si>
  <si>
    <t>Tháng 03/2021</t>
  </si>
  <si>
    <t>Thử việc từ 08/3 - 13/3
HĐ từ 14/3/2021</t>
  </si>
  <si>
    <t>Thử việc từ 11/3 - 16/3
HĐ từ 17/3/2021</t>
  </si>
  <si>
    <t>Thử việc từ 15/3 - 20/3
HĐ từ 21/3/2021</t>
  </si>
  <si>
    <t>TD tháng 10/2020</t>
  </si>
  <si>
    <t>T3/21</t>
  </si>
  <si>
    <t>01014012</t>
  </si>
  <si>
    <t>T4/21</t>
  </si>
  <si>
    <t>Kết quả xếp loại thi đua</t>
  </si>
  <si>
    <t>"</t>
  </si>
  <si>
    <t>Phòng Tổ chức - Hành chính - Tổng hợp</t>
  </si>
  <si>
    <t xml:space="preserve"> Phòng Kế hoạch - Tài chính</t>
  </si>
  <si>
    <t>Phòng Tuyển sinh - Đào tạo</t>
  </si>
  <si>
    <t>Phòng Thanh tra Giáo dục - Công tác Sinh viên</t>
  </si>
  <si>
    <t>Phòng Khảo thí và Đảm bảo chất lượng</t>
  </si>
  <si>
    <t xml:space="preserve"> Phòng Quản lý khoa học - Hợp tác quốc tế</t>
  </si>
  <si>
    <t>Khoa Khoa học cơ bản</t>
  </si>
  <si>
    <t>Khoa Điện - Điện tử</t>
  </si>
  <si>
    <t>Khoa May - Thời trang</t>
  </si>
  <si>
    <t>Stt</t>
  </si>
  <si>
    <t>Trung tâm Thư viện</t>
  </si>
  <si>
    <t>Trung tâm Đào tạo Lý Tự Trọng</t>
  </si>
  <si>
    <t>Trung tâm Y tế</t>
  </si>
  <si>
    <t>Trung tâm Quan hệ doanh nghiệp</t>
  </si>
  <si>
    <t>Trung tâm Điều hành và quản lý dữ liệu</t>
  </si>
  <si>
    <t>Trung tâm Thang máy, thang cuốn KONE</t>
  </si>
  <si>
    <t>C2</t>
  </si>
  <si>
    <t>Điểm TB</t>
  </si>
  <si>
    <t>Hệ số trừ bậc (C, D, E)</t>
  </si>
  <si>
    <t>Tháng 04/2021</t>
  </si>
  <si>
    <t>Tháng 05/2021</t>
  </si>
  <si>
    <t>Tháng 06/2021</t>
  </si>
  <si>
    <t>Xếp loại</t>
  </si>
  <si>
    <t>Điểm</t>
  </si>
  <si>
    <t>Điểm K</t>
  </si>
  <si>
    <t>Xếp loại HK1</t>
  </si>
  <si>
    <t>T5/21</t>
  </si>
  <si>
    <t>T6/21</t>
  </si>
  <si>
    <t>Huỳnh Như Ý</t>
  </si>
  <si>
    <t>01003015</t>
  </si>
  <si>
    <t>Võ Hoài Sơn</t>
  </si>
  <si>
    <t>01012048</t>
  </si>
  <si>
    <t>Võ Quốc Duy</t>
  </si>
  <si>
    <t>01013120</t>
  </si>
  <si>
    <t>Trần Ngọc Tuấn</t>
  </si>
  <si>
    <t>01028017</t>
  </si>
  <si>
    <r>
      <rPr>
        <b/>
        <sz val="9"/>
        <color theme="1"/>
        <rFont val="Times New Roman"/>
        <family val="1"/>
      </rPr>
      <t xml:space="preserve">Tháng 4/2021, Tăng 4: </t>
    </r>
    <r>
      <rPr>
        <sz val="9"/>
        <color theme="1"/>
        <rFont val="Times New Roman"/>
        <family val="1"/>
      </rPr>
      <t xml:space="preserve">
Ông Hoài Sơn (K. Cơ khí); Ông Quốc Duy (K. Động lực); Ông Tuấn (K. Xây dựng); Ông Như Ý (P. KH-TC)</t>
    </r>
  </si>
  <si>
    <t>Không xét LĐTT</t>
  </si>
  <si>
    <t>Nghỉ hộ sản từ 01/12/20</t>
  </si>
  <si>
    <t>Đạt LĐTT</t>
  </si>
  <si>
    <t>Không đủ dk xét</t>
  </si>
  <si>
    <t>Tuyển dụng từ 01/4/2021</t>
  </si>
  <si>
    <t>Giang Văn Tiến</t>
  </si>
  <si>
    <t>Phạm Thị Hồng Thắm</t>
  </si>
  <si>
    <t>Hồ Gia Bảo</t>
  </si>
  <si>
    <t>Nguyễn Hoàng Thanh Ngân</t>
  </si>
  <si>
    <t>Tuyển dụng từ 01/5/2021</t>
  </si>
  <si>
    <t>Nghỉ hộ sản từ 22/3/21</t>
  </si>
  <si>
    <r>
      <rPr>
        <b/>
        <sz val="9"/>
        <color theme="1"/>
        <rFont val="Times New Roman"/>
        <family val="1"/>
      </rPr>
      <t>Tháng 5/2021, Tăng 4:</t>
    </r>
    <r>
      <rPr>
        <sz val="9"/>
        <color theme="1"/>
        <rFont val="Times New Roman"/>
        <family val="1"/>
      </rPr>
      <t xml:space="preserve"> 
Ô Tiến (K. Động lực); Ô Bảo, B.Thắm, B. Ngân (K. Kinh tế) 
</t>
    </r>
  </si>
  <si>
    <t>HĐ từ 01/11/2021</t>
  </si>
  <si>
    <t>Thử việc T11/2020
HĐ T12/2020</t>
  </si>
  <si>
    <t>Thử việc T11/2020
HĐ  T12/2020</t>
  </si>
  <si>
    <t>Thử việc từ 10/3/2021
HĐ T4/2021</t>
  </si>
  <si>
    <t>Thử việc từ 23/3/21
HĐ T5/2021</t>
  </si>
  <si>
    <t>Nghỉ hộ sản từ 12/12/2020</t>
  </si>
  <si>
    <t>01025028</t>
  </si>
  <si>
    <t>01025029</t>
  </si>
  <si>
    <t>01025027</t>
  </si>
  <si>
    <t>01013117</t>
  </si>
  <si>
    <t>TT Kone</t>
  </si>
  <si>
    <t>01013010</t>
  </si>
  <si>
    <t>01022003</t>
  </si>
  <si>
    <t>01012049</t>
  </si>
  <si>
    <t>Nguyễn Thị Xuân Chinh</t>
  </si>
  <si>
    <t>Phan Thanh Hoàng</t>
  </si>
  <si>
    <t>01014042</t>
  </si>
  <si>
    <t>Thuyên chuyển về trường từ 15/6/2021</t>
  </si>
  <si>
    <t>Nghỉ HTLĐ từ 01/6/21</t>
  </si>
  <si>
    <t>Nghỉ việc từ 01/6/21</t>
  </si>
  <si>
    <r>
      <rPr>
        <b/>
        <sz val="9"/>
        <color theme="1"/>
        <rFont val="Times New Roman"/>
        <family val="1"/>
      </rPr>
      <t xml:space="preserve">Tháng 6/2021, Giảm 2 </t>
    </r>
    <r>
      <rPr>
        <sz val="9"/>
        <color theme="1"/>
        <rFont val="Times New Roman"/>
        <family val="1"/>
      </rPr>
      <t>(Ông Hưng, P. QTDV; Ông Khoa, K.CNTT)</t>
    </r>
  </si>
  <si>
    <t>Tạm xét HK2</t>
  </si>
  <si>
    <t>Xét thi đua HK2</t>
  </si>
  <si>
    <t>Đi làm lại từ tháng 5, thưởng thi đua 2 tháng</t>
  </si>
  <si>
    <t>HĐ từ tháng 4/21, chưa đủ thời gian xét HK</t>
  </si>
  <si>
    <t>HĐ từ tháng 5/21, chưa đủ thời gian xét HK</t>
  </si>
  <si>
    <t>HĐ từ 14/3/21, chưa đủ thời gian xét HK</t>
  </si>
  <si>
    <t>HĐ từ 17/3/21, chưa đủ thời gian xét HK</t>
  </si>
  <si>
    <t>HĐ từ 21/3/21, chưa đủ thời gian xét HK</t>
  </si>
  <si>
    <t>Tuyển dụng từ 01/4/2021. Chưa đủ thời gian xét HK</t>
  </si>
  <si>
    <t>Tuyển dụng từ 01/5/2021. Chưa đủ thời gian xét HK</t>
  </si>
  <si>
    <t>Tuyển dụng từ 01/3/2021. Thưởng thi đua 4 tháng</t>
  </si>
  <si>
    <t>Nghỉ hộ sản từ 01/6/21. Thưởng thi đua 4 tháng</t>
  </si>
  <si>
    <t>Nghỉ HTLĐ từ 01/6/21 (Thưởng thi đua 4 tháng)</t>
  </si>
  <si>
    <t>Đi làm lại từ 12/6/2021</t>
  </si>
  <si>
    <t>TỔNG HỢP THI ĐUA HKII NĂM HỌC 2020 - 2021</t>
  </si>
  <si>
    <t>Phòng Quản lý khoa học - Hợp tác quốc tế</t>
  </si>
  <si>
    <t xml:space="preserve">  Phòng Quản trị - Dịch vụ</t>
  </si>
  <si>
    <t>Hoàn thành xuất sắc nhiệm vụ</t>
  </si>
  <si>
    <t>Hoàn thành tốt nhiệm vụ</t>
  </si>
  <si>
    <t>Hoàn thành nhiệm vụ</t>
  </si>
  <si>
    <t>Đi làm lại từ tháng 01/5/2021</t>
  </si>
  <si>
    <t>Nghỉ cách ly 1 tháng</t>
  </si>
  <si>
    <t>Nghỉ cách ly tháng 5/2021</t>
  </si>
  <si>
    <t>Nghỉ hộ sản từ 31/5/2021</t>
  </si>
  <si>
    <t>Tháng 5/2021 xếp thi đua loại D</t>
  </si>
  <si>
    <t>Tháng 4/2021 xếp thi đua loại D</t>
  </si>
  <si>
    <t>1</t>
  </si>
  <si>
    <t>a</t>
  </si>
  <si>
    <t>Viên chức</t>
  </si>
  <si>
    <t>b</t>
  </si>
  <si>
    <t>Hợp đồng trường</t>
  </si>
  <si>
    <t xml:space="preserve">Viên chức </t>
  </si>
  <si>
    <t>Trương Thị Hồng</t>
  </si>
  <si>
    <t xml:space="preserve">Nguyễn Minh Đức </t>
  </si>
  <si>
    <t xml:space="preserve">Phan Văn Hòa </t>
  </si>
  <si>
    <t>Phòng TTGD - CTSV</t>
  </si>
  <si>
    <t>Tháng 09/2021</t>
  </si>
  <si>
    <t>Tháng 10/2021</t>
  </si>
  <si>
    <t>Tháng 11/2021</t>
  </si>
  <si>
    <t>Tháng 12/2021</t>
  </si>
  <si>
    <t>Tháng 01/2022</t>
  </si>
  <si>
    <t>Tháng 02/2022</t>
  </si>
  <si>
    <t>Tháng 03/2022</t>
  </si>
  <si>
    <t>Tháng 04/2022</t>
  </si>
  <si>
    <t>Tháng 05/2022</t>
  </si>
  <si>
    <t>Tháng 06/2022</t>
  </si>
  <si>
    <t>GV nghỉ hộ sản từ 31/5/2021 đến 01/12/2021</t>
  </si>
  <si>
    <t>GV nghỉ hộ sản từ 13/10/2021 đến 13/4/2022</t>
  </si>
  <si>
    <t>T9/21</t>
  </si>
  <si>
    <t>T10/21</t>
  </si>
  <si>
    <t>T11/21</t>
  </si>
  <si>
    <t>T12/21</t>
  </si>
  <si>
    <t>K. LLCT</t>
  </si>
  <si>
    <t>K. CNTT</t>
  </si>
  <si>
    <t>K. Nhiệt - Lạnh</t>
  </si>
  <si>
    <t>Nghỉ HTLĐ từ 01/01/2022</t>
  </si>
  <si>
    <t>XL XS</t>
  </si>
  <si>
    <t>XL Tốt</t>
  </si>
  <si>
    <t>XL HT</t>
  </si>
  <si>
    <t>Tổng số CB-GV-NV</t>
  </si>
  <si>
    <t>I</t>
  </si>
  <si>
    <t>BAN GIÁM HIỆU</t>
  </si>
  <si>
    <t>II</t>
  </si>
  <si>
    <t>PHÒNG KẾ HOẠCH - TÀI CHÍNH</t>
  </si>
  <si>
    <t>III</t>
  </si>
  <si>
    <t>PHÒNG TUYỂN SINH - ĐÀO TẠO</t>
  </si>
  <si>
    <t>IV</t>
  </si>
  <si>
    <t>P. TỔ CHỨC - HÀNH CHÍNH - TỔNG HỢP</t>
  </si>
  <si>
    <t>V</t>
  </si>
  <si>
    <t>PHÒNG TTGD-CTSV</t>
  </si>
  <si>
    <t>VI</t>
  </si>
  <si>
    <t>PHÒNG KHẢO THÍ VÀ ĐẢM BẢO CHẤT LƯỢNG</t>
  </si>
  <si>
    <t>VII</t>
  </si>
  <si>
    <t>PHÒNG QLKH-HTQT</t>
  </si>
  <si>
    <t>VIII</t>
  </si>
  <si>
    <t>PHÒNG QUẢN TRỊ - DỊCH VỤ</t>
  </si>
  <si>
    <t>IX</t>
  </si>
  <si>
    <t>KHOA KHOA HỌC CƠ BẢN</t>
  </si>
  <si>
    <t>X</t>
  </si>
  <si>
    <t>KHOA LÝ LUẬN CHÍNH TRỊ</t>
  </si>
  <si>
    <t>XI</t>
  </si>
  <si>
    <t>KHOA CƠ KHÍ</t>
  </si>
  <si>
    <t>XII</t>
  </si>
  <si>
    <t>KHOA CÔNG NGHỆ THÔNG TIN</t>
  </si>
  <si>
    <t>XIII</t>
  </si>
  <si>
    <t>KHOA ĐỘNG LỰC</t>
  </si>
  <si>
    <t>XIV</t>
  </si>
  <si>
    <t>KHOA ĐIỆN - ĐIỆN TỬ</t>
  </si>
  <si>
    <t>XV</t>
  </si>
  <si>
    <t>KHOA MAY - THỜI TRANG</t>
  </si>
  <si>
    <t>XVI</t>
  </si>
  <si>
    <t>KHOA NHIỆT - LẠNH</t>
  </si>
  <si>
    <t>XVII</t>
  </si>
  <si>
    <t>KHOA KINH TẾ</t>
  </si>
  <si>
    <t>XVIII</t>
  </si>
  <si>
    <t>KHOA XÂY DỰNG</t>
  </si>
  <si>
    <t>XIX</t>
  </si>
  <si>
    <t>TRUNG TÂM THƯ VIỆN</t>
  </si>
  <si>
    <t>XX</t>
  </si>
  <si>
    <t>TRUNG TÂM ĐÀO TẠO LÝ TỰ TRỌNG</t>
  </si>
  <si>
    <t>XXI</t>
  </si>
  <si>
    <t>TRUNG TÂM Y TẾ</t>
  </si>
  <si>
    <t>XXII</t>
  </si>
  <si>
    <t>TRUNG TÂM QUAN HỆ DOANH NGHIỆP</t>
  </si>
  <si>
    <t>XXIII</t>
  </si>
  <si>
    <t>TRUNG TÂM ĐIỀU HÀNH VÀ QLDL</t>
  </si>
  <si>
    <t>XXIV</t>
  </si>
  <si>
    <t>TRUNG TÂM KONE</t>
  </si>
  <si>
    <t>301</t>
  </si>
  <si>
    <t>Mã số 
E-office</t>
  </si>
  <si>
    <t>Nghỉ HTLĐ từ 01/01/2022. Thưởng thi đua HK 4 tháng</t>
  </si>
  <si>
    <t>Nghỉ thai sản từ ngày 16/12/2021. Thưởng thi đua HK 4 tháng</t>
  </si>
  <si>
    <t>GV nghỉ hộ sản từ 13/10/2021. Thưởng thi đua HK 2 tháng</t>
  </si>
  <si>
    <t>GV nghỉ hộ sản từ 31/5/2021 đến 01/12/2021. Thưởng thi đua HK 2 tháng</t>
  </si>
  <si>
    <t xml:space="preserve">Xếp loại Xuất sắc: </t>
  </si>
  <si>
    <t>Xếp loại Tốt:</t>
  </si>
  <si>
    <t>Xếp loại Hoàn thành</t>
  </si>
  <si>
    <t>Trong đó: 02 người thưởng thi đua HK 2 tháng; 02 người thưởng thi đua HK 4 tháng</t>
  </si>
  <si>
    <t>PHÒNG TỔ CHỨC - HC -TH</t>
  </si>
  <si>
    <r>
      <t xml:space="preserve">BÁO CÁO KẾT QUẢ TỔNG HỢP THI ĐUA HỌC KỲ I NĂM HỌC 2021 - 2022
</t>
    </r>
    <r>
      <rPr>
        <i/>
        <sz val="13"/>
        <color indexed="8"/>
        <rFont val="Times New Roman"/>
        <family val="1"/>
      </rPr>
      <t>(Quy đổi điểm trung bình các mức xếp loại thi đua từ tháng 09/2021 đến tháng 01/2022 
theo mục 2, Quy định Tiêu chuẩn thi đua số 1375/QyĐ-LTT-TĐ ngày 29/11/2021)</t>
    </r>
  </si>
  <si>
    <t>CỘNG HÒA XÃ HỘI CHỦ NGHĨA VIỆT NAM</t>
  </si>
  <si>
    <t>Độc lập - Tự do - Hạnh phúc</t>
  </si>
  <si>
    <t>Tháng 09/2021 xếp loại C1</t>
  </si>
  <si>
    <t>Tháng 09/2021 xếp loại B1</t>
  </si>
  <si>
    <t>Tháng 10/2021 xếp loại B2; 
Tháng 12/2021 xếp loại B2;
Tháng 01/2022 xếp loại B1;</t>
  </si>
  <si>
    <t>Tháng 10/2021 xếp loại B1</t>
  </si>
  <si>
    <t>Tháng 11/2021 và tháng 12/2021 xếp loại B2</t>
  </si>
  <si>
    <t>Tháng 12/2021 xếp loại B1</t>
  </si>
  <si>
    <t>Tháng 01/2022 xếp loại B1</t>
  </si>
  <si>
    <t>Tháng 01/2022 xếp loại B2</t>
  </si>
  <si>
    <t>DANH SÁCH XẾP LOẠI THI ĐUA HỌC KỲ I - NĂM HỌC 2021 - 2022</t>
  </si>
  <si>
    <t xml:space="preserve"> Phòng Kế hoạch -  Tài chính</t>
  </si>
  <si>
    <t>Phòng Quản trị - Dịch vụ</t>
  </si>
  <si>
    <t>Trung tâm Kone</t>
  </si>
  <si>
    <t>Tốt</t>
  </si>
  <si>
    <t>T 01/22</t>
  </si>
  <si>
    <t>T02/22</t>
  </si>
  <si>
    <t>T3/22</t>
  </si>
  <si>
    <t>T4/22</t>
  </si>
  <si>
    <t>T5/22</t>
  </si>
  <si>
    <t>T6/22</t>
  </si>
  <si>
    <t>VC/HĐT</t>
  </si>
  <si>
    <t>VC</t>
  </si>
  <si>
    <t>HĐT</t>
  </si>
  <si>
    <t>tt</t>
  </si>
  <si>
    <t>Tháng 7/21</t>
  </si>
  <si>
    <t>Tháng 8/21</t>
  </si>
  <si>
    <t>Điểm TB 12 tháng</t>
  </si>
  <si>
    <t>T7/21</t>
  </si>
  <si>
    <t>T8/21</t>
  </si>
  <si>
    <t>Phạm Thị Hoàng Diễm</t>
  </si>
  <si>
    <t>01008045</t>
  </si>
  <si>
    <t>Bà</t>
  </si>
  <si>
    <t>Ông</t>
  </si>
  <si>
    <t>XS</t>
  </si>
  <si>
    <t>HT</t>
  </si>
  <si>
    <t>Điểm TB 11 tháng</t>
  </si>
  <si>
    <t>HTXS NV</t>
  </si>
  <si>
    <t>Kết quả đánh giá xếp loại
cuối năm</t>
  </si>
  <si>
    <t>Không đánh giá</t>
  </si>
  <si>
    <t>Xếp loại HKI</t>
  </si>
  <si>
    <t>Xếp loại cả năm</t>
  </si>
  <si>
    <t>Điểm X</t>
  </si>
  <si>
    <t>Hệ số trừ bậc</t>
  </si>
  <si>
    <r>
      <t xml:space="preserve">BÁO CÁO KẾT QUẢ TỔNG HỢP THI ĐUA HỌC KỲ II VÀ NĂM HỌC 2021 - 2022
</t>
    </r>
    <r>
      <rPr>
        <i/>
        <sz val="12"/>
        <rFont val="Times New Roman"/>
        <family val="1"/>
      </rPr>
      <t>(Quy đổi điểm trung bình các mức xếp loại thi đua từ tháng 09/2021 đến tháng 01/2022 
theo mục 2, Quy định Tiêu chuẩn thi đua số 1375/QyĐ-LTT-TĐ ngày 29/11/2021)</t>
    </r>
  </si>
  <si>
    <t>GV nghỉ hộ sản từ 13/4/2022. Thưởng thi đua HK 2 tháng</t>
  </si>
  <si>
    <t>HĐ từ 01/5/2022. Không đủ điều kiện xét thi đua HKII và năm học</t>
  </si>
  <si>
    <t>Số lượng</t>
  </si>
  <si>
    <t>Không xếp loại</t>
  </si>
  <si>
    <r>
      <t xml:space="preserve">BÁO CÁO KẾT QUẢ TỔNG HỢP THI ĐUA HỌC KỲ II NĂM HỌC 2021 - 2022
</t>
    </r>
    <r>
      <rPr>
        <i/>
        <sz val="13"/>
        <color indexed="8"/>
        <rFont val="Times New Roman"/>
        <family val="1"/>
      </rPr>
      <t>(Quy đổi điểm trung bình các mức xếp loại thi đua từ tháng 02/2022 đến tháng 06/2022 
theo mục 2, Quy định Tiêu chuẩn thi đua số 1375/QyĐ-LTT-TĐ ngày 29/11/2021)</t>
    </r>
  </si>
  <si>
    <t>Nguyễn Chiến Thắng</t>
  </si>
  <si>
    <t>01003016</t>
  </si>
  <si>
    <t>Nguyễn Đan Trường</t>
  </si>
  <si>
    <t>01031001</t>
  </si>
  <si>
    <t>GV nghỉ hộ sản từ 16/12/2021 đến 15/6/2022</t>
  </si>
  <si>
    <t>Nghỉ thai sản từ ngày 15/12/2021 đến hết 14/6/2022. Không xếp loại</t>
  </si>
  <si>
    <t>GV nghỉ thai sản từ 13/10/2021 đến 12/4/2022. Thưởng thi đua học kỳ 2 tháng</t>
  </si>
  <si>
    <t>HĐ từ 01/5/2022. Không xếp loại</t>
  </si>
  <si>
    <t>Tháng 7/22</t>
  </si>
  <si>
    <t>Lưu Hoàng Bảo Châu</t>
  </si>
  <si>
    <t>01009029</t>
  </si>
  <si>
    <t>Trần Khánh Huy</t>
  </si>
  <si>
    <t>01005012</t>
  </si>
  <si>
    <t>Tháng 8/22</t>
  </si>
  <si>
    <t>Đinh Thị Trâm</t>
  </si>
  <si>
    <t>01025033</t>
  </si>
  <si>
    <t>TỔNG HỢP THI ĐUA NĂM HỌC 2022 - 2023</t>
  </si>
  <si>
    <t>Tháng 09/2022</t>
  </si>
  <si>
    <t>Tháng 10/2022</t>
  </si>
  <si>
    <t>Tháng 11/2022</t>
  </si>
  <si>
    <t>Tháng 12/2022</t>
  </si>
  <si>
    <t>Tháng 01/2023</t>
  </si>
  <si>
    <t>T7/22</t>
  </si>
  <si>
    <t>Tăng 02: 
- Ông Huy (P. QHQT), Bà Châu (P. TTGD)
Giảm 02: Ông Lợi (P. TTGD), Ông Thanh (P. QTDV), nghỉ hưu</t>
  </si>
  <si>
    <t>Tháng 02/2023</t>
  </si>
  <si>
    <t>Tháng 03/2023</t>
  </si>
  <si>
    <t>Tháng 04/2023</t>
  </si>
  <si>
    <t>Tháng 05/2023</t>
  </si>
  <si>
    <t>Tháng 06/2023</t>
  </si>
  <si>
    <t>T8/22</t>
  </si>
  <si>
    <t>T9/22</t>
  </si>
  <si>
    <t>T10/22</t>
  </si>
  <si>
    <t>T11/22</t>
  </si>
  <si>
    <t>T12/22</t>
  </si>
  <si>
    <t>T 01/23</t>
  </si>
  <si>
    <t>T02/23</t>
  </si>
  <si>
    <t>T3/23</t>
  </si>
  <si>
    <t>T4/23</t>
  </si>
  <si>
    <t>T5/23</t>
  </si>
  <si>
    <t>T6/23</t>
  </si>
  <si>
    <t>Giảm 02: Ông Nguyễn Văn Danh (CNTT); Ông Võ Cường (Đ-ĐT)</t>
  </si>
  <si>
    <t>Nguyễn Duy Tân</t>
  </si>
  <si>
    <t>01012050</t>
  </si>
  <si>
    <t>Nguyễn Hữu Lương</t>
  </si>
  <si>
    <t>01013116</t>
  </si>
  <si>
    <t>Huỳnh Duy An</t>
  </si>
  <si>
    <t>01014051</t>
  </si>
  <si>
    <t>Nguyễn Khương Thành</t>
  </si>
  <si>
    <t>01014052</t>
  </si>
  <si>
    <t>Đồng Công Tạo</t>
  </si>
  <si>
    <t>01025037</t>
  </si>
  <si>
    <t>Lê Hồng Ngọc My</t>
  </si>
  <si>
    <t>01015053</t>
  </si>
  <si>
    <t>Huỳnh Kim Liên</t>
  </si>
  <si>
    <t>01025052</t>
  </si>
  <si>
    <t>Trần Hà Trang</t>
  </si>
  <si>
    <t>Tăng 07: 06 GV tuyển dụng mới + 01 GV thuyên chuyển
Giảm 01: Ông Đức Thắng (K. KHCB)</t>
  </si>
  <si>
    <t>01010254</t>
  </si>
  <si>
    <t>Tăng 01:  Bà Trần Hà Trang tuyển dụng mới  K. KHCB
Giảm 01: Bà Vân Giang (K. CNTT)</t>
  </si>
  <si>
    <t>Tăng 01: 
- Bà Trâm (K. Kinh tế), 
Giảm 01: Ông Sĩ (P. TSĐT)
Bà Thanh Hòa chuyển từ HĐT sang VC khoa Kinh tế (TD tháng 7/22)</t>
  </si>
  <si>
    <t>Giảm 01: Ông Tấn (P. TSĐT)</t>
  </si>
  <si>
    <t>Tuyển dụng tháng 11/2022. Công tác dưới 4 tháng trong HK</t>
  </si>
  <si>
    <t>Tháng 01/2023 xếp loại C1</t>
  </si>
  <si>
    <t>Nghỉ hưu từ 01/12/2022, thưởng thi đua học kỳ 3 tháng</t>
  </si>
  <si>
    <t>Nghỉ thai sản từ ngày 28/12/2022 đến 27/6/2023. Thưởng thi đua học kỳ 4 tháng</t>
  </si>
  <si>
    <t>Nghỉ thai sản từ ngày 12/10/2022 đến 11/4/2023. Thưởng thi đua học kỳ 2 tháng</t>
  </si>
  <si>
    <t>Nghỉ hưu từ 01/10/2022. Thưởng thi đua học kỳ 1 tháng</t>
  </si>
  <si>
    <t>Nghỉ hưu từ 01/11/2022. Thưởng thi đua học kỳ 2 tháng</t>
  </si>
  <si>
    <t>Tuyển dụng tháng 10/2022. Thưởng thi đua học kỳ 4 tháng</t>
  </si>
  <si>
    <t>Thuyên chuyển tháng 10/2022. Thưởng thi đua học kỳ 4 tháng</t>
  </si>
  <si>
    <t>Tháng 10/2022 xếp loại B2
Tháng 11/2022 xếp loại B2
Tháng 12/2022 xếp loại B1</t>
  </si>
  <si>
    <t>Do công tác dưới 4 tháng trong học kỳ (Trần Hà Trang, KHCB)</t>
  </si>
  <si>
    <t>Trong đó có 328 CBGVNV + 03 cán bộ hưu trí</t>
  </si>
  <si>
    <t>CÁN BỘ HƯU TRÍ</t>
  </si>
  <si>
    <t>Tháng 11/2022 xếp loại B1</t>
  </si>
  <si>
    <t>Tháng 11/2022 xếp loại B2</t>
  </si>
  <si>
    <t>Tháng 12/2022 xếp loại B2</t>
  </si>
  <si>
    <t>Tháng 12/2022 xếp loại C1
Tháng 01/2023 xếp loại B1</t>
  </si>
  <si>
    <t>Tháng 12/2022, 01/2023 xếp loại B1</t>
  </si>
  <si>
    <t>Tháng 12/2022 xếp loại B1</t>
  </si>
  <si>
    <t>Tháng 11/2022 xếp loại B1
Tháng 12/2022 xếp loại B2</t>
  </si>
  <si>
    <t>Tháng 11/2022 xếp loại B2
Tháng 01/2023 xếp loại B1</t>
  </si>
  <si>
    <t>Tháng 01/2023 xếp loại B1</t>
  </si>
  <si>
    <t>Tháng 01/2023 xếp loại B2</t>
  </si>
  <si>
    <t>Tổng số CBGVNV</t>
  </si>
  <si>
    <t>Nghỉ thai sản từ ngày 16/12/2022 đến 15/6/2023. Thưởng thi đua học kỳ 4 tháng</t>
  </si>
  <si>
    <t>Xếp loại HT</t>
  </si>
  <si>
    <t xml:space="preserve">Xếp loại XS: </t>
  </si>
  <si>
    <t>P. TC - HC - TỔNG HỢP</t>
  </si>
  <si>
    <t>PHÒNG KHẢO THÍ VÀ ĐBCL</t>
  </si>
  <si>
    <t>PHÒNG TC - HC -TH</t>
  </si>
  <si>
    <r>
      <t>BÁO CÁO KẾT QUẢ TỔNG HỢP THI ĐUA HỌC KỲ I NĂM HỌC 2022 - 2023</t>
    </r>
    <r>
      <rPr>
        <i/>
        <sz val="13"/>
        <color indexed="8"/>
        <rFont val="Times New Roman"/>
        <family val="1"/>
      </rPr>
      <t xml:space="preserve">
(theo điểm 2.1, khoản 2, Mục 2, Quy định Tiêu chuẩn thi đua số 738/QyĐ-LTT-TĐ ngày 02/11/2022)</t>
    </r>
  </si>
  <si>
    <t>Nguyễn Văn Hiển</t>
  </si>
  <si>
    <t>01008048</t>
  </si>
  <si>
    <r>
      <t>BÁO CÁO KẾT QUẢ TỔNG HỢP THI ĐUA HỌC KỲ I NĂM HỌC 2022 - 2023</t>
    </r>
    <r>
      <rPr>
        <i/>
        <sz val="13"/>
        <color indexed="8"/>
        <rFont val="Times New Roman"/>
        <family val="1"/>
      </rPr>
      <t xml:space="preserve">
(Quy đổi điểm trung bình các mức xếp loại thi đua từ tháng 09/2022 đến tháng 01/2023 
theo điểm 2.1, khoản 2, Mục 2, Quy định Tiêu chuẩn thi đua số 738/QyĐ-LTT-TĐ ngày 02/11/2022)</t>
    </r>
  </si>
  <si>
    <t>Không tăng giảm</t>
  </si>
  <si>
    <t>Lê Thị Hải Đăng</t>
  </si>
  <si>
    <t>01002039</t>
  </si>
  <si>
    <t>Phan Hữu Tước</t>
  </si>
  <si>
    <t>01008049</t>
  </si>
  <si>
    <t>Điểm X
(Điểm TB 11 tháng)</t>
  </si>
  <si>
    <t>Điểm X
(Điểm TB 12 tháng)</t>
  </si>
  <si>
    <t>Mức  đánh giá, xếp loại tối đa</t>
  </si>
  <si>
    <t>Đơn vị thực hiện</t>
  </si>
  <si>
    <t>Chi bộ đánh giá</t>
  </si>
  <si>
    <t>Hội đồng đánh giá</t>
  </si>
  <si>
    <t>Cá nhân tự đánh giá</t>
  </si>
  <si>
    <t>Kết quả đánh giá của đơn vị</t>
  </si>
  <si>
    <t>Ý kiến đánh giá của đơn vị</t>
  </si>
  <si>
    <t>Kết quả đánh giá của chi bộ</t>
  </si>
  <si>
    <t>Ý kiến đánh giá của chi bộ</t>
  </si>
  <si>
    <t>Kết quả đánh giá của Hội đồng 11 tháng</t>
  </si>
  <si>
    <t>Kết quả đánh giá của Hội đồng 12 tháng</t>
  </si>
  <si>
    <t xml:space="preserve">Ý kiến đánh giá của Hội đồng </t>
  </si>
  <si>
    <t>Nghỉ hộ sản từ T01/2023 đến hết T6/2023, đánh giá 06 tháng làm việc thực tế</t>
  </si>
  <si>
    <t>AND</t>
  </si>
  <si>
    <t>Hợp đồng từ T8/2022, đánh giá 11 tháng làm việc thực tế</t>
  </si>
  <si>
    <t>Hợp đồng từ T2/2023, làm việc 5 tháng không đủ thời gian làm việc 6 tháng theo quy định</t>
  </si>
  <si>
    <t>Hợp đồng T11/2022, đánh giá 8 tháng làm việc thực tế</t>
  </si>
  <si>
    <t>Nghỉ hộ sản từ T01/2023 đến hết T6/2023, đánh giá 6 tháng làm việc thực tế</t>
  </si>
  <si>
    <t>Hợp đồng từ T10/2022, đánh giá 9 tháng làm việc thực tế</t>
  </si>
  <si>
    <t>Tháng 07/2022</t>
  </si>
  <si>
    <t>Tháng 08/2022</t>
  </si>
  <si>
    <t xml:space="preserve">Nguyễn Văn Chiến </t>
  </si>
  <si>
    <t xml:space="preserve">A1 </t>
  </si>
  <si>
    <t>9,45</t>
  </si>
  <si>
    <t>Nguyển Thùy Dương</t>
  </si>
  <si>
    <t>7,27</t>
  </si>
  <si>
    <t>Xuất sắc</t>
  </si>
  <si>
    <t>Ngô Hoàng  Anh</t>
  </si>
  <si>
    <r>
      <t>A</t>
    </r>
    <r>
      <rPr>
        <sz val="12"/>
        <color theme="1"/>
        <rFont val="Times New Roman"/>
        <family val="1"/>
      </rPr>
      <t>1</t>
    </r>
  </si>
  <si>
    <t>Vũ Hạnh  Chiêu</t>
  </si>
  <si>
    <r>
      <t>A</t>
    </r>
    <r>
      <rPr>
        <b/>
        <sz val="12"/>
        <color theme="1"/>
        <rFont val="Times New Roman"/>
        <family val="1"/>
      </rPr>
      <t>1</t>
    </r>
  </si>
  <si>
    <t>Nguyễn Hồng  Đức</t>
  </si>
  <si>
    <t>Nguyễn Minh  Đức</t>
  </si>
  <si>
    <t>Trần Trung  Hiếu</t>
  </si>
  <si>
    <t>Phan Thanh  Hoàng</t>
  </si>
  <si>
    <t>Lê Thế  Huân</t>
  </si>
  <si>
    <t>Nguyễn Thùy  Linh</t>
  </si>
  <si>
    <t>Trần Nguyên Bảo  Trân</t>
  </si>
  <si>
    <t>Cao Văn  Tuấn</t>
  </si>
  <si>
    <t>Nguyễn Văn  Yên</t>
  </si>
  <si>
    <t>Điện tử</t>
  </si>
  <si>
    <t>Khoa học cơ bản</t>
  </si>
  <si>
    <t>Thuyên chuyển về trường từ tháng 4/2023, đánh giá 3 tháng làm việc thực tế. Kết quả đánh giá, xếp loại từ đơn vị cũ T7/2022 đến T3/2023: Hoàn thành xuất sắc nhiệm vụ</t>
  </si>
  <si>
    <t>Nghỉ hộ sản 6 tháng, đánh giá 6 tháng làm việc thực tế từ T7 đến hết T10/2022, tháng 5, 6/2023</t>
  </si>
  <si>
    <t>Lý luận chính trị</t>
  </si>
  <si>
    <t>Xây dựng</t>
  </si>
  <si>
    <t>Khoa Ngoại ngữ</t>
  </si>
  <si>
    <t>Cá nhân hoàn thành xuất sắc nhiệm vụ</t>
  </si>
  <si>
    <t>Cá nhân hoàn thành tốt nhiệm vụ</t>
  </si>
  <si>
    <t>Khảo thí</t>
  </si>
  <si>
    <t>Đào tạo</t>
  </si>
  <si>
    <t>7,18</t>
  </si>
  <si>
    <t>TT Đào tạo</t>
  </si>
  <si>
    <t>Tháng 04/2023 B1 do nghỉ phép đi du lịch theo gia đình đề nghị xem xét nâng lên Hoàn thành xuất sắc nhiệm vụ</t>
  </si>
  <si>
    <t>Nguyễn Thị Nghiêm</t>
  </si>
  <si>
    <t>Kế toán</t>
  </si>
  <si>
    <t>QHQT</t>
  </si>
  <si>
    <t>Nhiệt lạnh</t>
  </si>
  <si>
    <t>Thi đua tháng 4/2023 xếp loại B1</t>
  </si>
  <si>
    <t>Hoàn thành</t>
  </si>
  <si>
    <t>Có 02 tháng xếp loại B2</t>
  </si>
  <si>
    <t>Nghỉ hộ sản từ ngày 12/10/2022 đến hết ngày 11/04/2023</t>
  </si>
  <si>
    <t>HĐ trường từ 01/09/2023</t>
  </si>
  <si>
    <t>Thanh tra</t>
  </si>
  <si>
    <t>Thư viện</t>
  </si>
  <si>
    <t>cơ khí</t>
  </si>
  <si>
    <t xml:space="preserve">GV có bài viết sáng kiến kinh nghiệm đạt loại tốt và đã chủ động, sáng tạo trong công tác giảng dạy; tích cực trong côg tác tuyển sinh, SV khởi nghiệp, các hoạt động, phong trào của khoa, Nhà trường </t>
  </si>
  <si>
    <t>May</t>
  </si>
  <si>
    <t>Ng Ng Hoàng Ngọc Quyên</t>
  </si>
  <si>
    <t>Nguyễn Thị Khánh Thư</t>
  </si>
  <si>
    <t>Hồ Văn Hoá</t>
  </si>
  <si>
    <t>Động lực</t>
  </si>
  <si>
    <t>Công nghệ thông tin</t>
  </si>
  <si>
    <t>Quản trị</t>
  </si>
  <si>
    <t xml:space="preserve">Xuất sắc </t>
  </si>
  <si>
    <t xml:space="preserve">Tích cực tham gia các công việc nhiệt tình, hoàn thành tốt các công việc được giao </t>
  </si>
  <si>
    <t>Nhiệt tình trong công việc, hoàn thành tốt nhiệm vụ được giao.</t>
  </si>
  <si>
    <t xml:space="preserve">Tốt </t>
  </si>
  <si>
    <t>Trần Thị  Thu</t>
  </si>
  <si>
    <t>Nguyễn Thị Thu  Trang</t>
  </si>
  <si>
    <t>Nguyễn Xuân  Lợi</t>
  </si>
  <si>
    <t>Trịnh Tuấn  Vũ</t>
  </si>
  <si>
    <t>Trương Phú Cường</t>
  </si>
  <si>
    <t xml:space="preserve">Phạm Thị Hoàng Diễm </t>
  </si>
  <si>
    <t xml:space="preserve">Không xét </t>
  </si>
  <si>
    <t xml:space="preserve">tuyển dụng dưới 6 tháng </t>
  </si>
  <si>
    <t>Hoàn thành xuất sắc</t>
  </si>
  <si>
    <t>Y tế</t>
  </si>
  <si>
    <t>9,81</t>
  </si>
  <si>
    <t>9,36</t>
  </si>
  <si>
    <t>8,45</t>
  </si>
  <si>
    <t>7,72</t>
  </si>
  <si>
    <t>QLDL</t>
  </si>
  <si>
    <t>NGUYỄN THỊ THU HÀ</t>
  </si>
  <si>
    <t xml:space="preserve">PHẠM THỊ THU HIỀN </t>
  </si>
  <si>
    <t xml:space="preserve">LÊ NGUYỄN MỸ TRÂM </t>
  </si>
  <si>
    <t>NGUYỄN THỊ BẢO TRÂN</t>
  </si>
  <si>
    <t>VƯƠNG THANH THỦY</t>
  </si>
  <si>
    <t>NGUYỄN THỊ THU TÂM</t>
  </si>
  <si>
    <t xml:space="preserve">VÕ THỊ HỒNG LAN </t>
  </si>
  <si>
    <t>NGUYỄN THỊ THANH TÚ</t>
  </si>
  <si>
    <t>TRẦN THANH TRÚC</t>
  </si>
  <si>
    <t>NGUYỄN THIỆN BÌNH</t>
  </si>
  <si>
    <t>LÂM THỊ PHƯƠNG THẢO</t>
  </si>
  <si>
    <t xml:space="preserve"> Tích cực tham gia các hoạt động của Khoa, của Trường. Hoàn thành xuất sắc các nhiệm vụ được giao.</t>
  </si>
  <si>
    <t>TRẦN HÀ TRANG</t>
  </si>
  <si>
    <t>Khoa ngoại ngữ</t>
  </si>
  <si>
    <t>Tập thể đơn vị nhất trí với nội dung phiếu đánh giá chất lượng viên chức của thầy Trịnh Hoàng  Hiệp
Hoàn thành xuất sắc nhiệm vụ NH 2022 - 2023.</t>
  </si>
  <si>
    <t>Tập thể đơn vị nhất trí với nội dung phiếu đánh giá chất lượng viên chức của cô Phạm Quỳnh Như.
Hoàn thành xuất sắc nhiệm vụ NH 2022 - 2023.</t>
  </si>
  <si>
    <t>Tập thể đơn vị nhất trí với nội dung phiếu đánh giá chất lượng viên chức của cô Lữ Xuân Trang
Hoàn thành xuất sắc nhiệm vụ NH 2022 - 2023.</t>
  </si>
  <si>
    <t>Tập thể đơn vị nhất trí với nội dung phiếu đánh giá chất lượng viên chức của thầy Hồ Gia Bảo
Hoàn thành xuất sắc nhiệm vụ NH 2022 - 2023.</t>
  </si>
  <si>
    <t>Tập thể đơn vị nhất trí với nội dung phiếu đánh giá chất lượng viên chức của cô Trần Thị Ngọc Dung
Hoàn thành tốt  nhiệm vụ NH 2022 - 2023.</t>
  </si>
  <si>
    <t>Tập thể đơn vị nhất trí với nội dung phiếu đánh giá chất lượng viên chức của thầy Cao Xuân Giang
Hoàn thành tốt nhiệm vụ NH 2022 - 2023.</t>
  </si>
  <si>
    <t>Tập thể đơn vị nhất trí với nội dung phiếu đánh giá chất lượng viên chức của cô Nguyễn Thị Thanh Hòa
Hoàn thành xuất sắc nhiệm vụ NH 2022 - 2023.</t>
  </si>
  <si>
    <t>Tập thể đơn vị nhất trí với nội dung phiếu đánh giá chất lượng viên chức của cô Huỳnh Kim Liên
Hoàn thành tốt nhiệm vụ NH 2022 - 2023.</t>
  </si>
  <si>
    <t>Tập thể đơn vị nhất trí với nội dung phiếu đánh giá chất lượng viên chức của cô Lê Hồng Ngọc My
Hoàn thành tốt  nhiệm vụ NH 2022 - 2023.</t>
  </si>
  <si>
    <t>Tập thể đơn vị nhất trí với nội dung phiếu đánh giá chất lượng viên chức của cô Nguyễn Hoàng Thanh Ngân
Hoàn thành tốt  nhiệm vụ NH 2022 - 2023.</t>
  </si>
  <si>
    <t>Tập thể đơn vị nhất trí với nội dung phiếu đánh giá chất lượng viên chức của cô Lê Thị Thúy Oanh.
Hoàn thành tốt  nhiệm vụ NH 2022 - 2023.</t>
  </si>
  <si>
    <t>Tập thể đơn vị nhất trí với nội dung phiếu đánh giá chất lượng viên chức của Thầy Đồng Công Tạo
Hoàn thành tốt  nhiệm vụ NH 2022 - 2023.</t>
  </si>
  <si>
    <t>Tập thể đơn vị nhất trí với nội dung phiếu đánh giá chất lượng viên chức của cô Nguyễn Thị Minh Thùy
Hoàn thành xuất sắc nhiệm vụ NH 2022 - 2023.</t>
  </si>
  <si>
    <t>Tập thể đơn vị nhất trí với nội dung phiếu đánh giá chất lượng viên chức của cô Nguyễn Thị Mỹ Tiên
Hoàn thành tốt nhiệm vụ NH 2022 - 2023.</t>
  </si>
  <si>
    <t>Kinh tế</t>
  </si>
  <si>
    <t>Đi nghiên cứu từ tháng 3/2023, đánh giá 8 tháng làm việc thực tế tại trường</t>
  </si>
  <si>
    <t>Xin ý kiến Hội đồng</t>
  </si>
  <si>
    <t>Tập thể đơn vị nhất trí với nội dung phiếu đánh giá chất lượng viên chức của cô Lưu Thị Thúy. 
- Tích cực và chủ động trong công việc. Tích cực tham gia các hoạt động, phong trào của Khoa, Trường. Tích cực và chủ động kết nối với doanh nghiệp và cựu sinh viên liên hệ chỗ thực tập và giới thiệu việc làm cho sinh viên.  
Hoàn thành xuất sắc nhiệm vụ NH 2022 - 2023.</t>
  </si>
  <si>
    <t>Tập thể đơn vị nhất trí với nội dung phiếu đánh giá chất lượng viên chức của cô Lê Thị Thu Thảo
- Có tinh thần đoàn kết, đóng góp ý kiến để xây dựng cho sự phát triển của khoa, nhiệt tình và trách nhiệm trong công việc. Tâm huyết với nghề và hết lòng vì sinh viên. Luôn có tinh thần học tập và nâng cao kiến thức chuyên môn.
Hoàn thành xuất sắc nhiệm vụ NH 2022 - 2023.</t>
  </si>
  <si>
    <t>Tập thể đơn vị nhất trí với nội dung phiếu đánh giá chất lượng viên chức của cô Võ Thị Kim Thư
- Tích cực tham gia các phong trào, hoạt động của Khoa, Trường. Tận tâm với sinh viên. Luôn có tinh thần học tập và nâng cao kiến thức chuyên môn.
- Hoàn thành xuất sắc nhiệm vụ NH 2022 - 2023.</t>
  </si>
  <si>
    <t>Tập thể đơn vị nhất trí với nội dung phiếu đánh giá chất lượng viên chức của cô Đinh Thị Trâm.
Tích cực tham gia các phong trào, hoạt động của Khoa, Trường. Kết nối với Doanh nghiệp trong việc đưa sinh viên tham gia kiến tập và thực tập. Tận tâm với nghề và sinh viên. Luôn có tinh thần học tập và nâng cao trình độ chuyên môn.
Hoàn thành xuất sắc nhiệm vụ NH 2022 - 2023.</t>
  </si>
  <si>
    <t xml:space="preserve">Thuyên chuyển về trường từ tháng 5/2023, đánh giá 02 tháng làm việc thực tế. Trường ĐH Công nghiệp đánh giá, xếp loại VC NH 2022-2023: Hoàn thành tốt nhiệm vụ. </t>
  </si>
  <si>
    <t>1. Đủ điều kiện xếp loại xuất sắc, đơn vị xếp loại tốt</t>
  </si>
  <si>
    <t>Không đánh giá, xếp loại do chưa đủ thời gian công tác đủ 6 tháng theo quy định.</t>
  </si>
  <si>
    <t>Cấp ủy chi bộ 1 nhất trí với nội dung phiếu đánh giá chất lượng viên chức của đ/c  Phạm Thị Thu Nga
Hoàn thành xuất sắc nhiệm vụ NH 2022 - 2023.</t>
  </si>
  <si>
    <t>Cấp ủy chi bộ 1 nhất trí với nội dung phiếu đánh giá chất lượng viên chức của đ/c  Nguyễn Ngọc Quỳnh
Hoàn thành xuất sắc nhiệm vụ NH 2022 - 2023.</t>
  </si>
  <si>
    <t>Cấp ủy chi bộ 1 nhất trí với nội dung phiếu đánh giá chất lượng viên chức của đ/c  Phạm Quỳnh Như
Hoàn thành xuất sắc nhiệm vụ NH 2022 - 2023.</t>
  </si>
  <si>
    <r>
      <rPr>
        <b/>
        <sz val="9"/>
        <rFont val="Times New Roman"/>
        <family val="1"/>
      </rPr>
      <t>Tăng 01</t>
    </r>
    <r>
      <rPr>
        <sz val="9"/>
        <rFont val="Times New Roman"/>
        <family val="1"/>
      </rPr>
      <t xml:space="preserve">
Ông Hiển (QTDV), 
</t>
    </r>
    <r>
      <rPr>
        <b/>
        <sz val="9"/>
        <rFont val="Times New Roman"/>
        <family val="1"/>
      </rPr>
      <t xml:space="preserve">Giảm 02 </t>
    </r>
    <r>
      <rPr>
        <sz val="9"/>
        <rFont val="Times New Roman"/>
        <family val="1"/>
      </rPr>
      <t xml:space="preserve">
Bà Ánh Tuyết (Kinh tế), Thùy Tiên (TT Đào tạo)</t>
    </r>
  </si>
  <si>
    <r>
      <rPr>
        <b/>
        <sz val="9"/>
        <rFont val="Times New Roman"/>
        <family val="1"/>
      </rPr>
      <t>Tăng 01</t>
    </r>
    <r>
      <rPr>
        <sz val="9"/>
        <rFont val="Times New Roman"/>
        <family val="1"/>
      </rPr>
      <t xml:space="preserve">
Bà Ngọc Bích (P. TSDT)</t>
    </r>
  </si>
  <si>
    <r>
      <rPr>
        <b/>
        <sz val="9"/>
        <rFont val="Times New Roman"/>
        <family val="1"/>
      </rPr>
      <t>Tăng 1</t>
    </r>
    <r>
      <rPr>
        <sz val="9"/>
        <rFont val="Times New Roman"/>
        <family val="1"/>
      </rPr>
      <t>: Hải Đăng (P. TCHCTH)</t>
    </r>
    <r>
      <rPr>
        <b/>
        <sz val="9"/>
        <rFont val="Times New Roman"/>
        <family val="1"/>
      </rPr>
      <t xml:space="preserve">
Giảm 2: </t>
    </r>
    <r>
      <rPr>
        <sz val="9"/>
        <rFont val="Times New Roman"/>
        <family val="1"/>
      </rPr>
      <t>Phú Cường (QTDV), Khánh Huy (TSDT)</t>
    </r>
  </si>
  <si>
    <r>
      <rPr>
        <b/>
        <sz val="9"/>
        <rFont val="Times New Roman"/>
        <family val="1"/>
      </rPr>
      <t>Tăng 01:</t>
    </r>
    <r>
      <rPr>
        <sz val="9"/>
        <rFont val="Times New Roman"/>
        <family val="1"/>
      </rPr>
      <t xml:space="preserve"> Ông Phan Hữu Tước (P. QTDV)</t>
    </r>
  </si>
  <si>
    <r>
      <rPr>
        <b/>
        <sz val="9"/>
        <rFont val="Times New Roman"/>
        <family val="1"/>
      </rPr>
      <t xml:space="preserve">Giảm 01 </t>
    </r>
    <r>
      <rPr>
        <sz val="9"/>
        <rFont val="Times New Roman"/>
        <family val="1"/>
      </rPr>
      <t xml:space="preserve">
Bà Thu Trang (P. QTDV)</t>
    </r>
  </si>
  <si>
    <t>2. Đủ điều kiện xếp loại tốt, đơn vị - chi bộ xếp loại xuất sắc</t>
  </si>
  <si>
    <t>Ghi chú HKI</t>
  </si>
  <si>
    <t>Nghỉ thai sản từ ngày 28/12/2022 đến 27/6/2023</t>
  </si>
  <si>
    <t>Thuyên chuyển về trường từ 01/4/2023</t>
  </si>
  <si>
    <t>Nghỉ thai sản từ ngày 12/10/2022 đến 11/4/2023</t>
  </si>
  <si>
    <t>HĐ từ 01/2/2023</t>
  </si>
  <si>
    <t>Thuyên chuyển về trường từ 01/5/2023</t>
  </si>
  <si>
    <t>Nghỉ thai sản từ ngày 16/12/2022 đến 15/6/2023</t>
  </si>
  <si>
    <t>Đào Lê Phương Anh</t>
  </si>
  <si>
    <t>01015108</t>
  </si>
  <si>
    <t>TD tháng 5/2023</t>
  </si>
  <si>
    <t>Huỳnh Đình Văn</t>
  </si>
  <si>
    <t>01013128</t>
  </si>
  <si>
    <t>Tuyển dụng tháng 5/2023</t>
  </si>
  <si>
    <t>Đã nghỉ việc</t>
  </si>
  <si>
    <t>Nghỉ hưu từ 01/12/2022</t>
  </si>
  <si>
    <t>Nghỉ hưu từ 01/11/2022</t>
  </si>
  <si>
    <t>Nghỉ hưu từ 01/10/2022</t>
  </si>
  <si>
    <t>Tháng 01/2023 xếp loại C1.
Nghỉ việc từ 01/2/0023</t>
  </si>
  <si>
    <t>Nghỉ việc từ 01/2/2023</t>
  </si>
  <si>
    <t>Nghỉ việc từ 10/3/2023</t>
  </si>
  <si>
    <t>Nghỉ việc từ 01/4/2023</t>
  </si>
  <si>
    <t>Không đi làm từ ngày 10/3/2023
Nghỉ việc từ 01/4/2023</t>
  </si>
  <si>
    <t>Nghỉ hưu từ 01/8/2022</t>
  </si>
  <si>
    <t>Nghỉ việc từ 01/9/2022</t>
  </si>
  <si>
    <r>
      <rPr>
        <b/>
        <sz val="9"/>
        <color indexed="8"/>
        <rFont val="Times New Roman"/>
        <family val="1"/>
      </rPr>
      <t>Tăng 01</t>
    </r>
    <r>
      <rPr>
        <sz val="9"/>
        <color indexed="8"/>
        <rFont val="Times New Roman"/>
        <family val="1"/>
      </rPr>
      <t xml:space="preserve">
Ông Hiển (QTDV), 
</t>
    </r>
    <r>
      <rPr>
        <b/>
        <sz val="9"/>
        <color indexed="8"/>
        <rFont val="Times New Roman"/>
        <family val="1"/>
      </rPr>
      <t xml:space="preserve">Giảm 02 </t>
    </r>
    <r>
      <rPr>
        <sz val="9"/>
        <color indexed="8"/>
        <rFont val="Times New Roman"/>
        <family val="1"/>
      </rPr>
      <t xml:space="preserve">
Bà Ánh Tuyết (Kinh tế), Thùy Tiên (TT Đào tạo)</t>
    </r>
  </si>
  <si>
    <r>
      <rPr>
        <b/>
        <sz val="9"/>
        <color indexed="8"/>
        <rFont val="Times New Roman"/>
        <family val="1"/>
      </rPr>
      <t>Tăng 01</t>
    </r>
    <r>
      <rPr>
        <sz val="9"/>
        <color indexed="8"/>
        <rFont val="Times New Roman"/>
        <family val="1"/>
      </rPr>
      <t xml:space="preserve">
Bà Ngọc Bích (P. TSDT)</t>
    </r>
  </si>
  <si>
    <r>
      <rPr>
        <b/>
        <sz val="9"/>
        <color theme="1"/>
        <rFont val="Times New Roman"/>
        <family val="1"/>
      </rPr>
      <t>Tăng 1</t>
    </r>
    <r>
      <rPr>
        <sz val="9"/>
        <color theme="1"/>
        <rFont val="Times New Roman"/>
        <family val="1"/>
      </rPr>
      <t>: Hải Đăng (P. TCHCTH)</t>
    </r>
    <r>
      <rPr>
        <b/>
        <sz val="9"/>
        <color theme="1"/>
        <rFont val="Times New Roman"/>
        <family val="1"/>
      </rPr>
      <t xml:space="preserve">
Giảm 2: </t>
    </r>
    <r>
      <rPr>
        <sz val="9"/>
        <color theme="1"/>
        <rFont val="Times New Roman"/>
        <family val="1"/>
      </rPr>
      <t>Phú Cường (QTDV), Khánh Huy (TSDT)</t>
    </r>
  </si>
  <si>
    <r>
      <rPr>
        <b/>
        <sz val="9"/>
        <color theme="1"/>
        <rFont val="Times New Roman"/>
        <family val="1"/>
      </rPr>
      <t>Tăng 01:</t>
    </r>
    <r>
      <rPr>
        <sz val="9"/>
        <color theme="1"/>
        <rFont val="Times New Roman"/>
        <family val="1"/>
      </rPr>
      <t xml:space="preserve"> Ông Phan Hữu Tước (P. QTDV)</t>
    </r>
  </si>
  <si>
    <r>
      <rPr>
        <b/>
        <sz val="9"/>
        <color theme="1"/>
        <rFont val="Times New Roman"/>
        <family val="1"/>
      </rPr>
      <t xml:space="preserve">Giảm 01 </t>
    </r>
    <r>
      <rPr>
        <sz val="9"/>
        <color theme="1"/>
        <rFont val="Times New Roman"/>
        <family val="1"/>
      </rPr>
      <t xml:space="preserve">
Bà Thu Trang (P. QTDV)</t>
    </r>
  </si>
  <si>
    <t>Không XL</t>
  </si>
  <si>
    <t>Tháng 7/2022</t>
  </si>
  <si>
    <t>Tháng 8/2022</t>
  </si>
  <si>
    <t>Cá nhân tích cực tham gia các phong trào do công đoàn tổ chức, hoàn thành tốt các công việc của phòng giao đề nghị xét nâng lên Hoàn thành xuất sắc nhiệm vụ.</t>
  </si>
  <si>
    <t>I. VIÊN CHỨC - NGƯỜI LAO ĐỘNG DỰ KIẾN XẾP LOẠI HOÀN THÀNH XUẤT SẮC NHIỆM VỤ: 140 người</t>
  </si>
  <si>
    <t>II. VIÊN CHỨC - NGƯỜI LAO ĐỘNG DỰ KIẾN XẾP LOẠI HOÀN THÀNH TỐT NHIỆM VỤ: 174 người</t>
  </si>
  <si>
    <t>Thuyên chuyển về trường từ T10/2022, đánh giá 9 tháng làm việc thực tế. Kết quả đánh giá từ tháng 7/2022 đến tháng 9/2022 từ đơn vị cũ: Hoàn thành tốt nhiệm vụ.</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</si>
  <si>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</si>
  <si>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</si>
  <si>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</si>
  <si>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</si>
  <si>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</si>
  <si>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</si>
  <si>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</si>
  <si>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</si>
  <si>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</si>
  <si>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</si>
  <si>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</si>
  <si>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</si>
  <si>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</si>
  <si>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</si>
  <si>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</si>
  <si>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</si>
  <si>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</si>
  <si>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</si>
  <si>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</si>
  <si>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</si>
  <si>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</si>
  <si>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</si>
  <si>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</si>
  <si>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</si>
  <si>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</si>
  <si>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</si>
  <si>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</si>
  <si>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</si>
  <si>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</si>
  <si>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</si>
  <si>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</si>
  <si>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</si>
  <si>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</si>
  <si>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</si>
  <si>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</si>
  <si>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</si>
  <si>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</si>
  <si>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</si>
  <si>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</si>
  <si>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</si>
  <si>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</si>
  <si>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</si>
  <si>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</si>
  <si>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</si>
  <si>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</si>
  <si>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</si>
  <si>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</si>
  <si>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</si>
  <si>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</si>
  <si>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</si>
  <si>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</si>
  <si>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</si>
  <si>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</si>
  <si>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</si>
  <si>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</si>
  <si>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</si>
  <si>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</si>
  <si>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</si>
  <si>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</si>
  <si>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</si>
  <si>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</si>
  <si>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</si>
  <si>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</si>
  <si>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</si>
  <si>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</si>
  <si>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</si>
  <si>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</si>
  <si>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</si>
  <si>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</si>
  <si>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</si>
  <si>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</si>
  <si>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</si>
  <si>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</si>
  <si>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</si>
  <si>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</si>
  <si>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</si>
  <si>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</si>
  <si>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</si>
  <si>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</si>
  <si>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</si>
  <si>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</si>
  <si>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</si>
  <si>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</si>
  <si>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</si>
  <si>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</si>
  <si>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</si>
  <si>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</si>
  <si>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</si>
  <si>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</si>
  <si>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</si>
  <si>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</si>
  <si>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</si>
  <si>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</si>
  <si>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</si>
  <si>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</si>
  <si>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</si>
  <si>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</si>
  <si>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</si>
  <si>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</si>
  <si>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</si>
  <si>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</si>
  <si>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</si>
  <si>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</si>
  <si>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</si>
  <si>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</si>
  <si>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</si>
  <si>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</si>
  <si>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</si>
  <si>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</si>
  <si>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</si>
  <si>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</si>
  <si>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</si>
  <si>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</si>
  <si>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</si>
  <si>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</si>
  <si>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</si>
  <si>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</si>
  <si>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</si>
  <si>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</si>
  <si>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</si>
  <si>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</si>
  <si>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</si>
  <si>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</si>
  <si>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</si>
  <si>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</si>
  <si>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</si>
  <si>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</si>
  <si>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</si>
  <si>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</si>
  <si>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</si>
  <si>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</si>
  <si>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</si>
  <si>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</si>
  <si>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</si>
  <si>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</si>
  <si>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</si>
  <si>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</si>
  <si>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</si>
  <si>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</si>
  <si>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</si>
  <si>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</si>
  <si>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</si>
  <si>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</si>
  <si>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</si>
  <si>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</si>
  <si>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</si>
  <si>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</si>
  <si>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</si>
  <si>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</si>
  <si>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</si>
  <si>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</si>
  <si>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</si>
  <si>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</si>
  <si>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</si>
  <si>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</si>
  <si>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</si>
  <si>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</si>
  <si>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</si>
  <si>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</si>
  <si>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</si>
  <si>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</si>
  <si>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</si>
  <si>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</si>
  <si>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</si>
  <si>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</si>
  <si>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</si>
  <si>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</si>
  <si>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</si>
  <si>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</si>
  <si>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</si>
  <si>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</si>
  <si>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</si>
  <si>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</si>
  <si>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</si>
  <si>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</si>
  <si>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</si>
  <si>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</si>
  <si>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</si>
  <si>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</si>
  <si>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</si>
  <si>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</si>
  <si>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</si>
  <si>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</si>
  <si>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</si>
  <si>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</si>
  <si>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</si>
  <si>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</si>
  <si>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</si>
  <si>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</si>
  <si>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</si>
  <si>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</si>
  <si>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</si>
  <si>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</si>
  <si>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</si>
  <si>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</si>
  <si>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</si>
  <si>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</si>
  <si>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</si>
  <si>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</si>
  <si>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</si>
  <si>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</si>
  <si>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</si>
  <si>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</si>
  <si>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</si>
  <si>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</si>
  <si>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</si>
  <si>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</si>
  <si>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</si>
  <si>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</si>
  <si>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</si>
  <si>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</si>
  <si>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</si>
  <si>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</si>
  <si>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</si>
  <si>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</si>
  <si>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</si>
  <si>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</si>
  <si>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</si>
  <si>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</si>
  <si>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</si>
  <si>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</si>
  <si>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</si>
  <si>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</si>
  <si>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</si>
  <si>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</si>
  <si>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</si>
  <si>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</si>
  <si>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</si>
  <si>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</si>
  <si>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</si>
  <si>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</si>
  <si>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</si>
  <si>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</si>
  <si>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</si>
  <si>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</si>
  <si>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</si>
  <si>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</si>
  <si>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</si>
  <si>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</si>
  <si>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</si>
  <si>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</si>
  <si>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</si>
  <si>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</si>
  <si>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</si>
  <si>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</si>
  <si>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</si>
  <si>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</si>
  <si>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</si>
  <si>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</si>
  <si>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</si>
  <si>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</si>
  <si>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</si>
  <si>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</si>
  <si>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</si>
  <si>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</si>
  <si>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</si>
  <si>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</si>
  <si>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</si>
  <si>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</si>
  <si>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</si>
  <si>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</si>
  <si>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</si>
  <si>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</si>
  <si>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</si>
  <si>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</si>
  <si>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</si>
  <si>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</si>
  <si>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</si>
  <si>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</si>
  <si>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</si>
  <si>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</si>
  <si>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</si>
  <si>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</si>
  <si>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</si>
  <si>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</si>
  <si>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</si>
  <si>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</si>
  <si>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</si>
  <si>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</si>
  <si>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</si>
  <si>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</si>
  <si>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</si>
  <si>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</si>
  <si>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</si>
  <si>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</si>
  <si>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</si>
  <si>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</si>
  <si>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</si>
  <si>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</si>
  <si>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</si>
  <si>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</si>
  <si>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</si>
  <si>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TỔNG SỐ VIÊN CHỨC - NGƯỜI LAO ĐỘNG TẠI THỜI ĐIỂM ĐÁNH GIÁ, XẾP LOẠI: 329 NGƯỜI</t>
  </si>
  <si>
    <t>Không xét</t>
  </si>
  <si>
    <t>Tuyển dụng từ T5/2023, làm việc 02 tháng không đủ thời gian làm việc 6 tháng theo quy định</t>
  </si>
  <si>
    <t>328</t>
  </si>
  <si>
    <t>329</t>
  </si>
  <si>
    <t>330</t>
  </si>
  <si>
    <t>331</t>
  </si>
  <si>
    <t>332</t>
  </si>
  <si>
    <t>333</t>
  </si>
  <si>
    <t>334</t>
  </si>
  <si>
    <t>335</t>
  </si>
  <si>
    <t>336</t>
  </si>
  <si>
    <t>337</t>
  </si>
  <si>
    <t>338</t>
  </si>
  <si>
    <t>339</t>
  </si>
  <si>
    <t>340</t>
  </si>
  <si>
    <t>341</t>
  </si>
  <si>
    <t>342</t>
  </si>
  <si>
    <t>343</t>
  </si>
  <si>
    <t>344</t>
  </si>
  <si>
    <t>345</t>
  </si>
  <si>
    <t>346</t>
  </si>
  <si>
    <t>Tích cực tham gia các công việc nhiệt tình, hoàn thành tốt các công việc được giao đơn vị đề xuất xếp loại Hoàn thành xuất sắc nhiệm vụ</t>
  </si>
  <si>
    <t>KXL</t>
  </si>
  <si>
    <t>Tổng cộng loại A</t>
  </si>
  <si>
    <t>BGH</t>
  </si>
  <si>
    <t>P.TS-ĐT</t>
  </si>
  <si>
    <t>P.KH-TC</t>
  </si>
  <si>
    <t>P.TCHCTH</t>
  </si>
  <si>
    <t>P.TTGD-CTSV</t>
  </si>
  <si>
    <t>P.QLKH-HTQT</t>
  </si>
  <si>
    <t>P.QT-DV</t>
  </si>
  <si>
    <t>K.KHCB</t>
  </si>
  <si>
    <t>K.NN</t>
  </si>
  <si>
    <t>K.LLCT</t>
  </si>
  <si>
    <t>K.CK</t>
  </si>
  <si>
    <t>K.CNTT</t>
  </si>
  <si>
    <t>K.ĐL</t>
  </si>
  <si>
    <t>K.Đ-ĐT</t>
  </si>
  <si>
    <t>K.M-TT</t>
  </si>
  <si>
    <t>K.NL</t>
  </si>
  <si>
    <t>K.KT</t>
  </si>
  <si>
    <t>K.XD</t>
  </si>
  <si>
    <t>TT.TV</t>
  </si>
  <si>
    <t>TT.LTT</t>
  </si>
  <si>
    <t>TT.YT</t>
  </si>
  <si>
    <t>TT.QHDN</t>
  </si>
  <si>
    <t>TT.ĐHQLDL</t>
  </si>
  <si>
    <t>P.KT-ĐBCL</t>
  </si>
  <si>
    <t>Hệ số trừ bậc (D, E)</t>
  </si>
  <si>
    <t>Tổng cộng xếp loại thi đua tháng trong năm</t>
  </si>
  <si>
    <t>BẢNG TỔNG HỢP TỶ LỆ ĐÁNH GIÁ XẾP LOẠI CỦA HỘI ĐỒNG ĐÁNH GIÁ</t>
  </si>
  <si>
    <t>Tên đơn vị</t>
  </si>
  <si>
    <t>Tổng số người đánh giá</t>
  </si>
  <si>
    <r>
      <t>Hoàn thành xuất sắc nhiệm vụ</t>
    </r>
    <r>
      <rPr>
        <i/>
        <sz val="14"/>
        <color indexed="8"/>
        <rFont val="Times New Roman"/>
        <family val="1"/>
      </rPr>
      <t/>
    </r>
  </si>
  <si>
    <t>Không hoàn thành nhiệm vụ</t>
  </si>
  <si>
    <t>SL</t>
  </si>
  <si>
    <t>Tỷ lệ</t>
  </si>
  <si>
    <t>Phòng Kế hoạch - Tài chính</t>
  </si>
  <si>
    <t>Phòng Quản lý KH - HTQT</t>
  </si>
  <si>
    <t>Trung tâm điều hành và quản lý dữ liệu</t>
  </si>
  <si>
    <t>Trung tâm ĐT Lý Tự Trọng</t>
  </si>
  <si>
    <t>TỔNG CỘNG</t>
  </si>
  <si>
    <t>Phân loại mức độ hoàn thành nhiệm vụ</t>
  </si>
  <si>
    <t>Tổng CBGVNV</t>
  </si>
  <si>
    <t>TỔNG VC-NLĐ</t>
  </si>
  <si>
    <t>Hoàn thành Tốt</t>
  </si>
  <si>
    <t>Hoàn thành NV</t>
  </si>
  <si>
    <t>Không hoàn thành NV</t>
  </si>
  <si>
    <t>Người lao động</t>
  </si>
  <si>
    <t>Hội đồng đề xuất, xếp loại Xuất sắc</t>
  </si>
  <si>
    <t>Kết quả đánh giá của Hội đồng</t>
  </si>
  <si>
    <r>
      <t xml:space="preserve">CỘNG HÒA XÃ HỘI CHỦ NGHĨA VIỆT NAM
</t>
    </r>
    <r>
      <rPr>
        <b/>
        <u/>
        <sz val="12"/>
        <color indexed="8"/>
        <rFont val="Times New Roman"/>
        <family val="1"/>
      </rPr>
      <t>Độc lập - Tự do - Hạnh phúc</t>
    </r>
    <r>
      <rPr>
        <b/>
        <sz val="12"/>
        <color indexed="8"/>
        <rFont val="Times New Roman"/>
        <family val="1"/>
      </rPr>
      <t xml:space="preserve">
</t>
    </r>
  </si>
  <si>
    <r>
      <t xml:space="preserve">UBND THẢNH PHỐ HỒ CHÍ MINH
</t>
    </r>
    <r>
      <rPr>
        <b/>
        <sz val="12"/>
        <color indexed="8"/>
        <rFont val="Times New Roman"/>
        <family val="1"/>
      </rPr>
      <t xml:space="preserve">TRƯỜNG CAO ĐẲNG LÝ TỰ TRỌNG 
THÀNH </t>
    </r>
    <r>
      <rPr>
        <b/>
        <u/>
        <sz val="12"/>
        <color indexed="8"/>
        <rFont val="Times New Roman"/>
        <family val="1"/>
      </rPr>
      <t xml:space="preserve">PHỐ HỒ </t>
    </r>
    <r>
      <rPr>
        <b/>
        <sz val="12"/>
        <color indexed="8"/>
        <rFont val="Times New Roman"/>
        <family val="1"/>
      </rPr>
      <t>CHÍ MINH</t>
    </r>
  </si>
  <si>
    <t>Ban Giám Hiệu</t>
  </si>
  <si>
    <t>P. Kế hoạch - Tài chính</t>
  </si>
  <si>
    <t>P. Quản lý khoa học &amp; HTQT</t>
  </si>
  <si>
    <t>P. Quản trị - Dịch vụ</t>
  </si>
  <si>
    <t>P. Tổ chức - HCTH</t>
  </si>
  <si>
    <t>P. Tuyển sinh - Đào tạo</t>
  </si>
  <si>
    <t>P. Thanh tra Giáo dục và CTSV</t>
  </si>
  <si>
    <t>K. Công nghệ thông tin</t>
  </si>
  <si>
    <t>K. Động lực</t>
  </si>
  <si>
    <t>K. Khoa học cơ bản</t>
  </si>
  <si>
    <t>K. Lý luận chính trị</t>
  </si>
  <si>
    <t>K. May - Thời trang</t>
  </si>
  <si>
    <t>K. Nhiệt Lạnh</t>
  </si>
  <si>
    <t>K. Ngoại ngữ</t>
  </si>
  <si>
    <t>K. Xây dựng</t>
  </si>
  <si>
    <t>TT. ĐH &amp; Quản lý dữ liệu</t>
  </si>
  <si>
    <t>TT. Lý Tự Trọng</t>
  </si>
  <si>
    <t>TT. Quan hệ doanh nghiệp</t>
  </si>
  <si>
    <t>TT. Thư viện</t>
  </si>
  <si>
    <t>TT. Y tế</t>
  </si>
  <si>
    <t>Nguyễn Thị Thanh Tú</t>
  </si>
  <si>
    <t>Hội đồng đề xuất xếp loại chất lượng viên chức quản lý "Hoàn thành xuất sắc nhiệm vụ"</t>
  </si>
  <si>
    <t>P.Quản trị - Dịch vụ</t>
  </si>
  <si>
    <r>
      <rPr>
        <b/>
        <sz val="14"/>
        <color indexed="8"/>
        <rFont val="Times New Roman"/>
        <family val="1"/>
      </rPr>
      <t>DANH SÁCH KẾT QUẢ ĐÁNH GIÁ, XẾP LOẠI CHẤT LƯỢNG VIÊN CHỨC,
NGƯỜI LAO ĐỘNG - NĂM HỌC 2022 - 2023</t>
    </r>
    <r>
      <rPr>
        <b/>
        <sz val="13"/>
        <color indexed="8"/>
        <rFont val="Times New Roman"/>
        <family val="1"/>
      </rPr>
      <t xml:space="preserve">
</t>
    </r>
    <r>
      <rPr>
        <i/>
        <sz val="13"/>
        <color indexed="8"/>
        <rFont val="Times New Roman"/>
        <family val="1"/>
      </rPr>
      <t>(Đính kèm Thông báo số 332/TB-LTT-TC ngày 31 tháng 5 năm 2023 
của Trường Cao đẳng Lý Tự Trọng Thành phố Hồ Chí Minh)</t>
    </r>
  </si>
  <si>
    <t>HTSXNV</t>
  </si>
  <si>
    <t>HTTNV</t>
  </si>
  <si>
    <t>TT. ĐT Lý Tự Trọng</t>
  </si>
  <si>
    <t>Đi học tại nước ngoài từ tháng 3/2023, đánh giá 8 tháng làm việc thực tế tại trường</t>
  </si>
  <si>
    <t>Nghỉ hộ sản, đánh giá 6 tháng làm việc thực tế từ T7 đến hết T10/2022 và tháng 5, 6/2023</t>
  </si>
  <si>
    <r>
      <rPr>
        <b/>
        <sz val="14"/>
        <color indexed="8"/>
        <rFont val="Times New Roman"/>
        <family val="1"/>
      </rPr>
      <t>DANH SÁCH KẾT QUẢ ĐÁNH GIÁ, XẾP LOẠI CHẤT LƯỢNG VIÊN CHỨC,
NGƯỜI LAO ĐỘNG - NĂM HỌC 2022 - 2023</t>
    </r>
    <r>
      <rPr>
        <b/>
        <sz val="13"/>
        <color indexed="8"/>
        <rFont val="Times New Roman"/>
        <family val="1"/>
      </rPr>
      <t xml:space="preserve">
</t>
    </r>
    <r>
      <rPr>
        <i/>
        <sz val="12"/>
        <color indexed="8"/>
        <rFont val="Times New Roman"/>
        <family val="1"/>
      </rPr>
      <t>(Đính kèm Biên bản số          /BB-LTT-HĐTĐ ngày        tháng 5 năm 2023 
của Trường Cao đẳng Lý Tự Trọng Thành phố Hồ Chí Minh)</t>
    </r>
  </si>
  <si>
    <t>Thuyên chuyển về trường từ T10/2022, đánh giá 9 tháng làm việc thực tế. Đơn vị cũ đánh giá tháng 7,8,9/2022: Hoàn thành tốt nhiệm vụ.</t>
  </si>
  <si>
    <t>Thuyên chuyển về trường từ T4/2023. Đơn vị cũ đánh giá từ T7/2022 đến T3/2023: HTSXNV</t>
  </si>
  <si>
    <t>Thuyên chuyển về trường từ T5/2023. Đơn vị cũ đánh giá, xếp loại VC NH 2022-2023: HTTNV</t>
  </si>
  <si>
    <t>I.</t>
  </si>
  <si>
    <t>II.</t>
  </si>
  <si>
    <t>Viên chức quản lý (Hiệu trưởng, Phó Hiệu trưởng)</t>
  </si>
  <si>
    <t>Nhà trường đề xuất, xếp loại chất lượng "Hoàn thành xuất sắc nhiệm vụ"</t>
  </si>
  <si>
    <t>Hiệu trưởng</t>
  </si>
  <si>
    <t>Phó Hiệu trưởng</t>
  </si>
  <si>
    <t>Tuyển dụng từ T11/2022, đánh giá 8 tháng làm việc thực tế</t>
  </si>
  <si>
    <t>Thuyên chuyển về trường từ tháng 5/2023, đánh giá 02 tháng làm việc thực tế.</t>
  </si>
  <si>
    <t>Thuyên chuyển về trường từ tháng 4/2023, đánh giá 3 tháng làm việc thực tế.</t>
  </si>
  <si>
    <t>Tuyển dụng từ T10/2022, đánh giá 9 tháng làm việc thực tế</t>
  </si>
  <si>
    <t>Thuyên chuyển về trường từ T10/2022, đánh giá 9 tháng làm việc thực tế.</t>
  </si>
  <si>
    <t>Khoa Lý luận chính trị</t>
  </si>
  <si>
    <t>Khoa Nhiệt Lạnh</t>
  </si>
  <si>
    <t>Kết quả đánh giá</t>
  </si>
  <si>
    <t>Phòng Khảo thí &amp; ĐBCL</t>
  </si>
  <si>
    <t>Phòng Quản lý KH &amp; HTQT</t>
  </si>
  <si>
    <t>Phòng Tổ chức - HC-TH</t>
  </si>
  <si>
    <t>Phòng Thanh tra Giáo dục và CTSV</t>
  </si>
  <si>
    <t>Trung tâm ĐH &amp; Quản lý dữ liệu</t>
  </si>
  <si>
    <r>
      <rPr>
        <b/>
        <sz val="14"/>
        <color indexed="8"/>
        <rFont val="Times New Roman"/>
        <family val="1"/>
      </rPr>
      <t>DANH SÁCH KẾT QUẢ ĐÁNH GIÁ, XẾP LOẠI CHẤT LƯỢNG VIÊN CHỨC
NĂM HỌC 2022 - 2023</t>
    </r>
    <r>
      <rPr>
        <b/>
        <sz val="13"/>
        <color indexed="8"/>
        <rFont val="Times New Roman"/>
        <family val="1"/>
      </rPr>
      <t xml:space="preserve">
</t>
    </r>
    <r>
      <rPr>
        <i/>
        <sz val="13"/>
        <color indexed="8"/>
        <rFont val="Times New Roman"/>
        <family val="1"/>
      </rPr>
      <t>(Đính kèm Báo cáo số          /BC-LTT-TC ngày         tháng 5 năm 2023 
của Trường Cao đẳng Lý Tự Trọng Thành phố Hồ Chí Minh)</t>
    </r>
  </si>
  <si>
    <r>
      <rPr>
        <b/>
        <sz val="14"/>
        <color indexed="8"/>
        <rFont val="Times New Roman"/>
        <family val="1"/>
      </rPr>
      <t>DANH SÁCH KẾT QUẢ ĐÁNH GIÁ, XẾP LOẠI CHẤT LƯỢNG
NGƯỜI LAO ĐỘNG - NĂM HỌC 2022 - 2023</t>
    </r>
    <r>
      <rPr>
        <b/>
        <sz val="13"/>
        <color indexed="8"/>
        <rFont val="Times New Roman"/>
        <family val="1"/>
      </rPr>
      <t xml:space="preserve">
</t>
    </r>
    <r>
      <rPr>
        <i/>
        <sz val="13"/>
        <color indexed="8"/>
        <rFont val="Times New Roman"/>
        <family val="1"/>
      </rPr>
      <t>(Đính kèm Báo cáo số          /BC-LTT-TC ngày         tháng 5 năm 2023 
của Trường Cao đẳng Lý Tự Trọng Thành phố Hồ Chí Minh)</t>
    </r>
  </si>
  <si>
    <t>Nghỉ hộ sản 6 tháng, đánh giá từ T7 đến hết T10/2022 và tháng 5, 6/2023</t>
  </si>
  <si>
    <t>HTXSNV</t>
  </si>
  <si>
    <t>Ký hiệu</t>
  </si>
  <si>
    <t>Trưởng phòng</t>
  </si>
  <si>
    <t>TP</t>
  </si>
  <si>
    <t>Phó Trưởng phòng</t>
  </si>
  <si>
    <t>PTP</t>
  </si>
  <si>
    <t>Trưởng khoa</t>
  </si>
  <si>
    <t>TK</t>
  </si>
  <si>
    <t>Phó Trưởng khoa</t>
  </si>
  <si>
    <t>PTK</t>
  </si>
  <si>
    <t>Trưởng trung tâm</t>
  </si>
  <si>
    <t>TTT</t>
  </si>
  <si>
    <t>Phó Trưởng trung tâm</t>
  </si>
  <si>
    <t>PTTT</t>
  </si>
  <si>
    <t>Không hoàn thành</t>
  </si>
  <si>
    <t>Phòng Tổ chức - Hành chính - TH</t>
  </si>
  <si>
    <t>Phòng Thanh tra Giáo dục - CTSV</t>
  </si>
  <si>
    <t>Nghỉ CĐ thai sản 6 tháng từ tháng 10/2022 đế tháng 4/2023, đánh giá 6 tháng làm việc thực tế.</t>
  </si>
  <si>
    <t>Phòng Quản lý khoa học - HTQT</t>
  </si>
  <si>
    <t>Thuyên chuyển về trường từ tháng 5/2023, đánh giá 02 tháng làm việc thực tế</t>
  </si>
  <si>
    <t>Nghỉ CĐ thai sản từ tháng 01/2023 đến tháng 6/2023, đánh giá 6 tháng làm việc thực tế</t>
  </si>
  <si>
    <t>Tuyển dụng từ tháng 10/2022, đánh giá 9 tháng làm việc thực tế</t>
  </si>
  <si>
    <t>Đi học tại nước ngoài từ tháng 3/2023, đánh giá 8 tháng làm việc thực tế.</t>
  </si>
  <si>
    <t>Trung tâm Quan hệ DN</t>
  </si>
  <si>
    <t>Trung tâm ĐH &amp;QL dữ liệu</t>
  </si>
  <si>
    <t>Thuyên chuyển về trường từ tháng 4/2023, đánh giá 3 tháng làm việc thực tế</t>
  </si>
  <si>
    <t>Hợp đồng từ T2/2023, làm việc 5 tháng, chưa đủ thời gian đánh giá</t>
  </si>
  <si>
    <t>Tuyển dụng từ tháng 5/2023, chưa đủ thời gian làm việc để đánh giá</t>
  </si>
  <si>
    <t>Kết quả đánh giá, xếp loại chất lượng</t>
  </si>
  <si>
    <t>Đảng viên</t>
  </si>
  <si>
    <t>x</t>
  </si>
  <si>
    <t>''</t>
  </si>
  <si>
    <t>Đi nghiên cứu sinh từ tháng 3/2023, đánh giá 8 tháng làm việc thực tế tại trường</t>
  </si>
  <si>
    <r>
      <rPr>
        <b/>
        <sz val="14"/>
        <color indexed="8"/>
        <rFont val="Times New Roman"/>
        <family val="1"/>
      </rPr>
      <t>DANH SÁCH KẾT QUẢ ĐÁNH GIÁ, XẾP LOẠI CHẤT LƯỢNG 
VIÊN CHỨC, NGƯỜI LAO ĐỘNG - NĂM HỌC 2022 - 2023</t>
    </r>
    <r>
      <rPr>
        <b/>
        <sz val="13"/>
        <color indexed="8"/>
        <rFont val="Times New Roman"/>
        <family val="1"/>
      </rPr>
      <t xml:space="preserve">
</t>
    </r>
    <r>
      <rPr>
        <i/>
        <sz val="13"/>
        <color indexed="8"/>
        <rFont val="Times New Roman"/>
        <family val="1"/>
      </rPr>
      <t>(Đính kèm Quyết định số 346 /QĐ-LTT-TC ngày 22 tháng 6 năm 2023 
của Trường Cao đẳng Lý Tự Trọng Thành phố Hồ Chí Minh)</t>
    </r>
  </si>
  <si>
    <t>Đánh giá 12 tháng làm việc thực tế.</t>
  </si>
  <si>
    <t>Gửi kết quả nhận xét về UB MTTQ</t>
  </si>
  <si>
    <t xml:space="preserve"> </t>
  </si>
  <si>
    <t>Nghỉ hộ sản</t>
  </si>
  <si>
    <t>Du học nước ngoài</t>
  </si>
  <si>
    <t>Nhà trường đề xuất, xếp loại chất lượng "Hoàn thành tốt nhiệm vụ"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</si>
</sst>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4" formatCode="_(&quot;$&quot;* #,##0.00_);_(&quot;$&quot;* \(#,##0.00\);_(&quot;$&quot;* &quot;-&quot;??_);_(@_)"/>
    <numFmt numFmtId="43" formatCode="_(* #,##0.00_);_(* \(#,##0.00\);_(* &quot;-&quot;??_);_(@_)"/>
    <numFmt numFmtId="164" formatCode="0_);\(0\)"/>
    <numFmt numFmtId="165" formatCode="0.0"/>
    <numFmt numFmtId="166" formatCode="#.##"/>
    <numFmt numFmtId="167" formatCode="_(* #,##0_);_(* \(#,##0\);_(* &quot;-&quot;??_);_(@_)"/>
    <numFmt numFmtId="168" formatCode="0.0%"/>
    <numFmt numFmtId="169" formatCode="0.0_);\(0.0\)"/>
    <numFmt numFmtId="170" formatCode="_(* #,##0.0_);_(* \(#,##0.0\);_(* &quot;-&quot;??_);_(@_)"/>
    <numFmt numFmtId="171" formatCode="#,##0.0"/>
  </numFmts>
  <fonts count="65"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sz val="10"/>
      <name val="Arial"/>
      <family val="2"/>
    </font>
    <font>
      <sz val="10"/>
      <name val="Arial"/>
      <family val="2"/>
      <charset val="163"/>
    </font>
    <font>
      <sz val="10"/>
      <name val="Times New Roman"/>
      <family val="1"/>
    </font>
    <font>
      <sz val="10"/>
      <color indexed="8"/>
      <name val="Times New Roman"/>
      <family val="1"/>
    </font>
    <font>
      <b/>
      <sz val="10"/>
      <name val="Times New Roman"/>
      <family val="1"/>
    </font>
    <font>
      <b/>
      <sz val="10"/>
      <color indexed="8"/>
      <name val="Times New Roman"/>
      <family val="1"/>
    </font>
    <font>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9"/>
      <color indexed="8"/>
      <name val="Times New Roman"/>
      <family val="1"/>
    </font>
    <font>
      <b/>
      <sz val="9"/>
      <color indexed="8"/>
      <name val="Times New Roman"/>
      <family val="1"/>
    </font>
    <font>
      <i/>
      <sz val="12"/>
      <name val="Times New Roman"/>
      <family val="1"/>
    </font>
    <font>
      <sz val="12"/>
      <color theme="1"/>
      <name val="Times New Roman"/>
      <family val="1"/>
    </font>
    <font>
      <sz val="12"/>
      <color rgb="FFFF0000"/>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10"/>
      <color rgb="FFFF0000"/>
      <name val="Times New Roman"/>
      <family val="1"/>
    </font>
    <font>
      <sz val="10"/>
      <color rgb="FFFF0000"/>
      <name val="Times New Roman"/>
      <family val="1"/>
    </font>
    <font>
      <sz val="12"/>
      <color rgb="FF000000"/>
      <name val="Times New Roman"/>
      <family val="1"/>
    </font>
    <font>
      <sz val="9"/>
      <color theme="1"/>
      <name val="Times New Roman"/>
      <family val="1"/>
    </font>
    <font>
      <sz val="13"/>
      <color theme="1"/>
      <name val="Times New Roman"/>
      <family val="1"/>
    </font>
    <font>
      <b/>
      <sz val="9"/>
      <color theme="1"/>
      <name val="Times New Roman"/>
      <family val="1"/>
    </font>
    <font>
      <i/>
      <sz val="10"/>
      <name val="Times New Roman"/>
      <family val="1"/>
    </font>
    <font>
      <sz val="13"/>
      <color indexed="8"/>
      <name val="Times New Roman"/>
      <family val="1"/>
    </font>
    <font>
      <sz val="13"/>
      <color rgb="FFFF0000"/>
      <name val="Times New Roman"/>
      <family val="1"/>
    </font>
    <font>
      <sz val="13"/>
      <color rgb="FF000000"/>
      <name val="Times New Roman"/>
      <family val="1"/>
    </font>
    <font>
      <b/>
      <sz val="13"/>
      <color theme="1"/>
      <name val="Times New Roman"/>
      <family val="1"/>
    </font>
    <font>
      <b/>
      <sz val="13"/>
      <name val="Times New Roman"/>
      <family val="1"/>
    </font>
    <font>
      <b/>
      <sz val="13"/>
      <color indexed="8"/>
      <name val="Times New Roman"/>
      <family val="1"/>
    </font>
    <font>
      <sz val="11"/>
      <color theme="1"/>
      <name val="Calibri"/>
      <family val="2"/>
      <scheme val="minor"/>
    </font>
    <font>
      <b/>
      <sz val="14"/>
      <color indexed="8"/>
      <name val="Times New Roman"/>
      <family val="1"/>
    </font>
    <font>
      <i/>
      <sz val="13"/>
      <color indexed="8"/>
      <name val="Times New Roman"/>
      <family val="1"/>
    </font>
    <font>
      <sz val="11"/>
      <color theme="1"/>
      <name val="Times New Roman"/>
      <family val="1"/>
    </font>
    <font>
      <sz val="11"/>
      <color rgb="FFFF0000"/>
      <name val="Times New Roman"/>
      <family val="1"/>
    </font>
    <font>
      <sz val="11"/>
      <name val="Times New Roman"/>
      <family val="1"/>
    </font>
    <font>
      <sz val="11"/>
      <name val="Calibri"/>
      <family val="2"/>
      <scheme val="minor"/>
    </font>
    <font>
      <b/>
      <sz val="14"/>
      <name val="Times New Roman"/>
      <family val="1"/>
    </font>
    <font>
      <b/>
      <sz val="11"/>
      <color theme="1"/>
      <name val="Times New Roman"/>
      <family val="1"/>
    </font>
    <font>
      <sz val="12"/>
      <name val="Times New Roman"/>
      <family val="1"/>
      <charset val="163"/>
    </font>
    <font>
      <sz val="7"/>
      <color indexed="8"/>
      <name val="Times New Roman"/>
      <family val="1"/>
    </font>
    <font>
      <sz val="11"/>
      <color indexed="8"/>
      <name val="Times New Roman"/>
      <family val="1"/>
    </font>
    <font>
      <b/>
      <sz val="9"/>
      <name val="Times New Roman"/>
      <family val="1"/>
    </font>
    <font>
      <sz val="11"/>
      <color rgb="FF081C36"/>
      <name val="Segoe UI"/>
      <family val="2"/>
    </font>
    <font>
      <sz val="14"/>
      <name val="Times New Roman"/>
      <family val="1"/>
    </font>
    <font>
      <b/>
      <sz val="14"/>
      <color theme="1"/>
      <name val="Times New Roman"/>
      <family val="1"/>
    </font>
    <font>
      <i/>
      <sz val="14"/>
      <color indexed="8"/>
      <name val="Times New Roman"/>
      <family val="1"/>
    </font>
    <font>
      <sz val="14"/>
      <color rgb="FFFF0000"/>
      <name val="Times New Roman"/>
      <family val="1"/>
    </font>
    <font>
      <b/>
      <sz val="14"/>
      <color rgb="FFFF0000"/>
      <name val="Times New Roman"/>
      <family val="1"/>
    </font>
    <font>
      <b/>
      <u/>
      <sz val="12"/>
      <color indexed="8"/>
      <name val="Times New Roman"/>
      <family val="1"/>
    </font>
    <font>
      <sz val="14"/>
      <color indexed="8"/>
      <name val="Times New Roman"/>
      <family val="1"/>
    </font>
  </fonts>
  <fills count="28">
    <fill>
      <patternFill patternType="none"/>
    </fill>
    <fill>
      <patternFill patternType="gray125"/>
    </fill>
    <fill>
      <patternFill patternType="solid">
        <fgColor theme="0"/>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rgb="FFFF000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0" tint="-0.34998626667073579"/>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rgb="FFFFC000"/>
        <bgColor indexed="64"/>
      </patternFill>
    </fill>
    <fill>
      <patternFill patternType="solid">
        <fgColor theme="8" tint="0.39997558519241921"/>
        <bgColor indexed="64"/>
      </patternFill>
    </fill>
    <fill>
      <patternFill patternType="solid">
        <fgColor theme="6" tint="0.39997558519241921"/>
        <bgColor indexed="64"/>
      </patternFill>
    </fill>
    <fill>
      <patternFill patternType="solid">
        <fgColor theme="5" tint="0.39997558519241921"/>
        <bgColor indexed="64"/>
      </patternFill>
    </fill>
    <fill>
      <patternFill patternType="solid">
        <fgColor theme="4" tint="0.79998168889431442"/>
        <bgColor indexed="64"/>
      </patternFill>
    </fill>
    <fill>
      <patternFill patternType="solid">
        <fgColor rgb="FFFFFFFF"/>
        <bgColor indexed="64"/>
      </patternFill>
    </fill>
    <fill>
      <patternFill patternType="solid">
        <fgColor theme="5" tint="0.79998168889431442"/>
        <bgColor indexed="64"/>
      </patternFill>
    </fill>
    <fill>
      <patternFill patternType="solid">
        <fgColor indexed="9"/>
        <bgColor indexed="64"/>
      </patternFill>
    </fill>
    <fill>
      <patternFill patternType="solid">
        <fgColor rgb="FF00FF00"/>
        <bgColor indexed="64"/>
      </patternFill>
    </fill>
    <fill>
      <patternFill patternType="solid">
        <fgColor theme="3" tint="0.5999938962981048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style="thin">
        <color indexed="8"/>
      </left>
      <right style="thin">
        <color indexed="8"/>
      </right>
      <top style="thin">
        <color indexed="8"/>
      </top>
      <bottom style="thin">
        <color indexed="8"/>
      </bottom>
      <diagonal style="thin">
        <color indexed="8"/>
      </diagonal>
    </border>
  </borders>
  <cellStyleXfs count="7">
    <xf numFmtId="0" fontId="0" fillId="0" borderId="0"/>
    <xf numFmtId="0" fontId="6" fillId="0" borderId="0"/>
    <xf numFmtId="0" fontId="1" fillId="0" borderId="0"/>
    <xf numFmtId="0" fontId="1" fillId="0" borderId="0"/>
    <xf numFmtId="0" fontId="7" fillId="0" borderId="0"/>
    <xf numFmtId="44" fontId="44" fillId="0" borderId="0" applyFont="0" applyFill="0" applyBorder="0" applyAlignment="0" applyProtection="0"/>
    <xf numFmtId="43" fontId="44" fillId="0" borderId="0" applyFont="0" applyFill="0" applyBorder="0" applyAlignment="0" applyProtection="0"/>
  </cellStyleXfs>
  <cellXfs count="1082">
    <xf numFmtId="0" fontId="0" fillId="0" borderId="0" xfId="0"/>
    <xf numFmtId="0" fontId="3" fillId="2" borderId="0" xfId="0" applyFont="1" applyFill="1" applyBorder="1" applyAlignment="1">
      <alignment horizontal="center" vertical="center" wrapText="1"/>
    </xf>
    <xf numFmtId="0" fontId="22" fillId="0" borderId="1" xfId="0" applyFont="1" applyFill="1" applyBorder="1" applyAlignment="1">
      <alignment vertical="center" wrapText="1"/>
    </xf>
    <xf numFmtId="0" fontId="4" fillId="0" borderId="1" xfId="0" applyFont="1" applyFill="1" applyBorder="1" applyAlignment="1">
      <alignment vertical="center" wrapText="1"/>
    </xf>
    <xf numFmtId="0" fontId="22" fillId="2" borderId="1" xfId="0" quotePrefix="1" applyFont="1" applyFill="1" applyBorder="1" applyAlignment="1">
      <alignment horizontal="center" vertical="center" wrapText="1"/>
    </xf>
    <xf numFmtId="0" fontId="22" fillId="0"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4" fillId="0" borderId="0" xfId="0" applyFont="1" applyFill="1" applyAlignment="1">
      <alignment vertical="center" wrapText="1"/>
    </xf>
    <xf numFmtId="0" fontId="12" fillId="0" borderId="1" xfId="0" quotePrefix="1" applyFont="1" applyFill="1" applyBorder="1" applyAlignment="1">
      <alignment horizontal="center" vertical="center" wrapText="1"/>
    </xf>
    <xf numFmtId="0" fontId="22"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0" fontId="5" fillId="0" borderId="0" xfId="0" applyFont="1" applyFill="1" applyAlignment="1">
      <alignment vertical="center" wrapText="1"/>
    </xf>
    <xf numFmtId="0" fontId="25" fillId="0" borderId="1" xfId="0" applyFont="1" applyFill="1" applyBorder="1" applyAlignment="1">
      <alignment horizontal="center" vertical="center" wrapText="1"/>
    </xf>
    <xf numFmtId="0" fontId="22" fillId="0" borderId="0" xfId="0" applyFont="1" applyFill="1"/>
    <xf numFmtId="0" fontId="29" fillId="0" borderId="0" xfId="0" quotePrefix="1" applyFont="1" applyFill="1" applyBorder="1" applyAlignment="1">
      <alignment horizontal="center" vertical="center" wrapText="1"/>
    </xf>
    <xf numFmtId="0" fontId="25" fillId="0" borderId="0" xfId="0" applyFont="1" applyFill="1"/>
    <xf numFmtId="0" fontId="23"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22" fillId="5"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3" fillId="5" borderId="1" xfId="0" quotePrefix="1" applyFont="1" applyFill="1" applyBorder="1" applyAlignment="1">
      <alignment horizontal="center" vertical="center" wrapText="1"/>
    </xf>
    <xf numFmtId="0" fontId="27" fillId="0" borderId="0" xfId="0" applyFont="1" applyFill="1"/>
    <xf numFmtId="0" fontId="25" fillId="0" borderId="0" xfId="0" applyFont="1" applyFill="1" applyBorder="1" applyAlignment="1">
      <alignment horizontal="center"/>
    </xf>
    <xf numFmtId="0" fontId="31" fillId="0" borderId="1" xfId="0" applyFont="1" applyFill="1" applyBorder="1" applyAlignment="1">
      <alignment horizontal="center" vertical="center" wrapText="1"/>
    </xf>
    <xf numFmtId="0" fontId="22" fillId="0" borderId="0" xfId="0" quotePrefix="1" applyFont="1" applyFill="1"/>
    <xf numFmtId="0" fontId="8" fillId="0" borderId="1" xfId="0" applyFont="1" applyFill="1" applyBorder="1" applyAlignment="1">
      <alignment vertical="center" wrapText="1"/>
    </xf>
    <xf numFmtId="0" fontId="13" fillId="0" borderId="1" xfId="0" applyFont="1" applyFill="1" applyBorder="1" applyAlignment="1">
      <alignment vertical="center" wrapText="1"/>
    </xf>
    <xf numFmtId="0" fontId="18" fillId="0" borderId="1" xfId="0" applyFont="1" applyFill="1" applyBorder="1" applyAlignment="1">
      <alignment horizontal="center" vertical="center" wrapText="1"/>
    </xf>
    <xf numFmtId="0" fontId="15" fillId="0" borderId="1" xfId="0" applyFont="1" applyFill="1" applyBorder="1" applyAlignment="1">
      <alignment vertical="center" wrapText="1"/>
    </xf>
    <xf numFmtId="0" fontId="8" fillId="0" borderId="1" xfId="0" quotePrefix="1" applyFont="1" applyFill="1" applyBorder="1" applyAlignment="1">
      <alignment vertical="center" wrapText="1"/>
    </xf>
    <xf numFmtId="0" fontId="13" fillId="0" borderId="1" xfId="0" quotePrefix="1" applyFont="1" applyFill="1" applyBorder="1" applyAlignment="1">
      <alignment vertical="center" wrapText="1"/>
    </xf>
    <xf numFmtId="0" fontId="8" fillId="0" borderId="1" xfId="0" quotePrefix="1" applyFont="1" applyFill="1" applyBorder="1" applyAlignment="1">
      <alignment horizontal="center" vertical="center" wrapText="1"/>
    </xf>
    <xf numFmtId="0" fontId="8" fillId="0" borderId="1" xfId="0" applyFont="1" applyFill="1" applyBorder="1"/>
    <xf numFmtId="0" fontId="26" fillId="0" borderId="0" xfId="0" applyFont="1" applyFill="1"/>
    <xf numFmtId="0" fontId="22" fillId="0" borderId="0" xfId="0" applyFont="1" applyFill="1" applyBorder="1" applyAlignment="1">
      <alignment horizontal="center"/>
    </xf>
    <xf numFmtId="0" fontId="22" fillId="2" borderId="0" xfId="0" applyFont="1" applyFill="1"/>
    <xf numFmtId="0" fontId="25" fillId="2" borderId="0" xfId="0" applyFont="1" applyFill="1" applyBorder="1" applyAlignment="1">
      <alignment horizontal="center"/>
    </xf>
    <xf numFmtId="0" fontId="27" fillId="2" borderId="0" xfId="0" applyFont="1" applyFill="1"/>
    <xf numFmtId="0" fontId="3" fillId="0" borderId="1" xfId="1" applyFont="1" applyFill="1" applyBorder="1" applyAlignment="1">
      <alignment horizontal="center" vertical="center" wrapText="1"/>
    </xf>
    <xf numFmtId="0" fontId="14" fillId="0" borderId="0" xfId="0" applyFont="1" applyFill="1" applyAlignment="1">
      <alignment vertical="center" wrapText="1"/>
    </xf>
    <xf numFmtId="0" fontId="9" fillId="0" borderId="0" xfId="0" applyFont="1" applyFill="1" applyAlignment="1">
      <alignment vertical="center" wrapText="1"/>
    </xf>
    <xf numFmtId="0" fontId="23" fillId="0" borderId="0" xfId="0" applyFont="1" applyFill="1" applyAlignment="1">
      <alignment horizontal="center" vertical="center" wrapText="1"/>
    </xf>
    <xf numFmtId="0" fontId="11" fillId="0" borderId="1" xfId="0" applyFont="1" applyFill="1" applyBorder="1" applyAlignment="1">
      <alignment horizontal="center" vertical="center" wrapText="1"/>
    </xf>
    <xf numFmtId="0" fontId="9" fillId="0" borderId="1" xfId="0" applyFont="1" applyFill="1" applyBorder="1" applyAlignment="1">
      <alignment vertical="center" wrapText="1"/>
    </xf>
    <xf numFmtId="0" fontId="4" fillId="0" borderId="1" xfId="0" quotePrefix="1" applyFont="1" applyFill="1" applyBorder="1" applyAlignment="1">
      <alignment horizontal="center" vertical="center" wrapText="1"/>
    </xf>
    <xf numFmtId="0" fontId="4" fillId="0" borderId="1" xfId="0" applyFont="1" applyFill="1" applyBorder="1" applyAlignment="1">
      <alignment horizontal="center" vertical="center" wrapText="1"/>
    </xf>
    <xf numFmtId="0" fontId="22" fillId="0" borderId="0" xfId="0" applyFont="1" applyFill="1" applyAlignment="1">
      <alignment vertical="center" wrapText="1"/>
    </xf>
    <xf numFmtId="0" fontId="8" fillId="0" borderId="1" xfId="0" applyFont="1" applyFill="1" applyBorder="1" applyAlignment="1"/>
    <xf numFmtId="0" fontId="3" fillId="0" borderId="0" xfId="0" applyFont="1" applyFill="1" applyAlignment="1">
      <alignment vertical="center" wrapText="1"/>
    </xf>
    <xf numFmtId="0" fontId="3" fillId="0" borderId="1" xfId="4" applyFont="1" applyFill="1" applyBorder="1" applyAlignment="1" applyProtection="1">
      <alignment horizontal="center" vertical="center" wrapText="1"/>
      <protection hidden="1"/>
    </xf>
    <xf numFmtId="0" fontId="3" fillId="0" borderId="1" xfId="0" applyFont="1" applyFill="1" applyBorder="1" applyAlignment="1" applyProtection="1">
      <alignment horizontal="center" vertical="center" wrapText="1"/>
      <protection hidden="1"/>
    </xf>
    <xf numFmtId="0" fontId="4" fillId="0" borderId="1" xfId="3" applyFont="1" applyFill="1" applyBorder="1" applyAlignment="1">
      <alignment horizontal="center" vertical="center" wrapText="1"/>
    </xf>
    <xf numFmtId="0" fontId="12" fillId="0" borderId="1" xfId="0" quotePrefix="1" applyFont="1" applyFill="1" applyBorder="1" applyAlignment="1">
      <alignment vertical="center" wrapText="1"/>
    </xf>
    <xf numFmtId="0" fontId="4" fillId="0" borderId="1" xfId="0" quotePrefix="1" applyFont="1" applyFill="1" applyBorder="1" applyAlignment="1">
      <alignment vertical="center" wrapText="1"/>
    </xf>
    <xf numFmtId="0" fontId="3" fillId="0" borderId="1" xfId="1" applyFont="1" applyFill="1" applyBorder="1" applyAlignment="1">
      <alignment vertical="center" wrapText="1"/>
    </xf>
    <xf numFmtId="0" fontId="4" fillId="0" borderId="5" xfId="0" applyFont="1" applyFill="1" applyBorder="1" applyAlignment="1">
      <alignment vertical="center" wrapText="1"/>
    </xf>
    <xf numFmtId="49" fontId="3" fillId="0" borderId="1" xfId="0" applyNumberFormat="1" applyFont="1" applyFill="1" applyBorder="1" applyAlignment="1">
      <alignment vertical="center" wrapText="1"/>
    </xf>
    <xf numFmtId="0" fontId="33" fillId="0" borderId="1" xfId="0" applyFont="1" applyFill="1" applyBorder="1" applyAlignment="1">
      <alignment vertical="center" wrapText="1"/>
    </xf>
    <xf numFmtId="0" fontId="18" fillId="0" borderId="1" xfId="1" applyFont="1" applyFill="1" applyBorder="1" applyAlignment="1">
      <alignment vertical="center" wrapText="1"/>
    </xf>
    <xf numFmtId="0" fontId="3" fillId="0" borderId="1" xfId="2" applyFont="1" applyFill="1" applyBorder="1" applyAlignment="1" applyProtection="1">
      <alignment vertical="center" wrapText="1"/>
      <protection hidden="1"/>
    </xf>
    <xf numFmtId="0" fontId="3" fillId="0" borderId="1" xfId="0" applyFont="1" applyFill="1" applyBorder="1" applyAlignment="1" applyProtection="1">
      <alignment vertical="center" wrapText="1"/>
      <protection hidden="1"/>
    </xf>
    <xf numFmtId="0" fontId="3" fillId="0" borderId="1" xfId="4" applyFont="1" applyFill="1" applyBorder="1" applyAlignment="1" applyProtection="1">
      <alignment vertical="center" wrapText="1"/>
      <protection hidden="1"/>
    </xf>
    <xf numFmtId="0" fontId="4" fillId="0" borderId="1" xfId="3" applyFont="1" applyFill="1" applyBorder="1" applyAlignment="1">
      <alignment vertical="center" wrapText="1"/>
    </xf>
    <xf numFmtId="0" fontId="22" fillId="0" borderId="0" xfId="0" applyFont="1" applyFill="1" applyAlignment="1"/>
    <xf numFmtId="0" fontId="25" fillId="0" borderId="0" xfId="0" applyFont="1" applyFill="1" applyAlignment="1"/>
    <xf numFmtId="0" fontId="22" fillId="0" borderId="0" xfId="0" quotePrefix="1" applyFont="1" applyFill="1" applyAlignment="1"/>
    <xf numFmtId="0" fontId="2" fillId="8" borderId="1" xfId="0" quotePrefix="1" applyFont="1" applyFill="1" applyBorder="1" applyAlignment="1">
      <alignment horizontal="center" vertical="center" wrapText="1"/>
    </xf>
    <xf numFmtId="0" fontId="3" fillId="8" borderId="1" xfId="0" quotePrefix="1" applyFont="1" applyFill="1" applyBorder="1" applyAlignment="1">
      <alignment horizontal="center" vertical="center" wrapText="1"/>
    </xf>
    <xf numFmtId="0" fontId="3" fillId="5" borderId="1" xfId="0" quotePrefix="1" applyFont="1" applyFill="1" applyBorder="1" applyAlignment="1">
      <alignment horizontal="center" vertical="center" wrapText="1"/>
    </xf>
    <xf numFmtId="0" fontId="35" fillId="0" borderId="1" xfId="0" applyFont="1" applyFill="1" applyBorder="1" applyAlignment="1">
      <alignment vertical="center" wrapText="1"/>
    </xf>
    <xf numFmtId="0" fontId="18" fillId="0" borderId="1"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center" vertical="center"/>
      <protection locked="0"/>
    </xf>
    <xf numFmtId="49" fontId="3" fillId="0" borderId="1" xfId="0" applyNumberFormat="1" applyFont="1" applyFill="1" applyBorder="1" applyAlignment="1">
      <alignment horizontal="center" vertical="center" wrapText="1"/>
    </xf>
    <xf numFmtId="0" fontId="3" fillId="0" borderId="1" xfId="2" applyFont="1" applyFill="1" applyBorder="1" applyAlignment="1" applyProtection="1">
      <alignment horizontal="center" vertical="center" wrapText="1"/>
      <protection hidden="1"/>
    </xf>
    <xf numFmtId="0" fontId="3" fillId="0" borderId="1" xfId="0" applyFont="1" applyFill="1" applyBorder="1" applyAlignment="1" applyProtection="1">
      <alignment horizontal="center" vertical="center" wrapText="1"/>
      <protection locked="0"/>
    </xf>
    <xf numFmtId="49" fontId="3" fillId="2" borderId="1" xfId="0" applyNumberFormat="1" applyFont="1" applyFill="1" applyBorder="1" applyAlignment="1" applyProtection="1">
      <alignment horizontal="left" vertical="center" wrapText="1"/>
      <protection locked="0"/>
    </xf>
    <xf numFmtId="0" fontId="3" fillId="5" borderId="1" xfId="0" applyFont="1" applyFill="1" applyBorder="1" applyAlignment="1">
      <alignment horizontal="center" vertical="center" wrapText="1"/>
    </xf>
    <xf numFmtId="0" fontId="3" fillId="0" borderId="1" xfId="0" applyFont="1" applyFill="1" applyBorder="1" applyAlignment="1" applyProtection="1">
      <alignment horizontal="left" vertical="center" wrapText="1"/>
      <protection locked="0"/>
    </xf>
    <xf numFmtId="0" fontId="22" fillId="0" borderId="0" xfId="0" applyFont="1" applyFill="1" applyBorder="1" applyAlignment="1">
      <alignment horizontal="center" vertical="center" wrapText="1"/>
    </xf>
    <xf numFmtId="0" fontId="34" fillId="0" borderId="0" xfId="0" applyFont="1" applyFill="1" applyBorder="1" applyAlignment="1">
      <alignment horizontal="left" vertical="top" wrapText="1"/>
    </xf>
    <xf numFmtId="0" fontId="3" fillId="0" borderId="1" xfId="0" applyFont="1" applyFill="1" applyBorder="1" applyAlignment="1" applyProtection="1">
      <alignment horizontal="justify" vertical="center" wrapText="1"/>
      <protection locked="0"/>
    </xf>
    <xf numFmtId="0" fontId="3" fillId="0" borderId="1" xfId="0" quotePrefix="1" applyNumberFormat="1" applyFont="1" applyFill="1" applyBorder="1" applyAlignment="1" applyProtection="1">
      <alignment horizontal="center" vertical="center"/>
      <protection locked="0"/>
    </xf>
    <xf numFmtId="0" fontId="3" fillId="0" borderId="1" xfId="0" quotePrefix="1" applyFont="1" applyFill="1" applyBorder="1" applyAlignment="1">
      <alignment vertical="center" wrapText="1"/>
    </xf>
    <xf numFmtId="0" fontId="3" fillId="0" borderId="0" xfId="0" applyFont="1" applyFill="1" applyAlignment="1">
      <alignment horizontal="center"/>
    </xf>
    <xf numFmtId="0" fontId="3" fillId="0" borderId="1" xfId="0" applyFont="1" applyFill="1" applyBorder="1" applyAlignment="1"/>
    <xf numFmtId="0" fontId="3" fillId="0" borderId="1" xfId="0" applyFont="1" applyFill="1" applyBorder="1"/>
    <xf numFmtId="0" fontId="3" fillId="0" borderId="1" xfId="0" quotePrefix="1" applyFont="1" applyFill="1" applyBorder="1" applyAlignment="1" applyProtection="1">
      <alignment horizontal="center" vertical="center" wrapText="1"/>
      <protection locked="0"/>
    </xf>
    <xf numFmtId="0" fontId="3" fillId="0" borderId="5" xfId="0" applyFont="1" applyFill="1" applyBorder="1" applyAlignment="1">
      <alignment horizontal="center" vertical="center" wrapText="1"/>
    </xf>
    <xf numFmtId="0" fontId="3" fillId="0" borderId="8" xfId="0" applyFont="1" applyBorder="1" applyAlignment="1" applyProtection="1">
      <alignment horizontal="center" vertical="center" wrapText="1"/>
      <protection locked="0"/>
    </xf>
    <xf numFmtId="0" fontId="3" fillId="0" borderId="1" xfId="3" applyFont="1" applyFill="1" applyBorder="1" applyAlignment="1">
      <alignment horizontal="center" vertical="center" wrapText="1"/>
    </xf>
    <xf numFmtId="0" fontId="3" fillId="0" borderId="1" xfId="1" quotePrefix="1" applyFont="1" applyFill="1" applyBorder="1" applyAlignment="1">
      <alignment horizontal="center" vertical="center" wrapText="1"/>
    </xf>
    <xf numFmtId="0" fontId="2" fillId="0" borderId="0" xfId="0" applyFont="1" applyFill="1" applyAlignment="1">
      <alignment horizontal="center"/>
    </xf>
    <xf numFmtId="0" fontId="3" fillId="0" borderId="0" xfId="0" quotePrefix="1" applyFont="1" applyFill="1" applyAlignment="1">
      <alignment horizontal="center"/>
    </xf>
    <xf numFmtId="0" fontId="22" fillId="0" borderId="0" xfId="0" applyFont="1" applyFill="1" applyBorder="1"/>
    <xf numFmtId="0" fontId="25" fillId="0" borderId="0" xfId="0" applyFont="1" applyFill="1" applyBorder="1"/>
    <xf numFmtId="0" fontId="24" fillId="0" borderId="1" xfId="0" applyFont="1" applyBorder="1"/>
    <xf numFmtId="0" fontId="3" fillId="8" borderId="2" xfId="0" applyFont="1" applyFill="1" applyBorder="1" applyAlignment="1">
      <alignment horizontal="center" vertical="center" wrapText="1"/>
    </xf>
    <xf numFmtId="0" fontId="22" fillId="8" borderId="1" xfId="0" quotePrefix="1" applyFont="1" applyFill="1" applyBorder="1" applyAlignment="1">
      <alignment horizontal="center" vertical="center" wrapText="1"/>
    </xf>
    <xf numFmtId="0" fontId="2" fillId="7" borderId="1"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22" fillId="0" borderId="0" xfId="0" applyFont="1" applyFill="1" applyBorder="1" applyAlignment="1"/>
    <xf numFmtId="0" fontId="3" fillId="0" borderId="0" xfId="0" applyFont="1" applyFill="1" applyBorder="1" applyAlignment="1">
      <alignment horizontal="center"/>
    </xf>
    <xf numFmtId="0" fontId="27" fillId="0" borderId="0" xfId="0" applyFont="1" applyFill="1" applyBorder="1"/>
    <xf numFmtId="0" fontId="3" fillId="0" borderId="0" xfId="0" applyFont="1" applyFill="1" applyBorder="1" applyAlignment="1">
      <alignment horizontal="center" vertical="center" wrapText="1"/>
    </xf>
    <xf numFmtId="0" fontId="26" fillId="0" borderId="0" xfId="0" applyFont="1" applyFill="1" applyBorder="1"/>
    <xf numFmtId="0" fontId="34" fillId="0" borderId="0" xfId="0" applyFont="1" applyFill="1" applyBorder="1" applyAlignment="1">
      <alignment vertical="top" wrapText="1"/>
    </xf>
    <xf numFmtId="0" fontId="19" fillId="0" borderId="0" xfId="0" applyFont="1" applyFill="1" applyBorder="1" applyAlignment="1">
      <alignment vertical="top" wrapText="1"/>
    </xf>
    <xf numFmtId="0" fontId="22" fillId="0" borderId="0" xfId="0" quotePrefix="1" applyFont="1" applyFill="1" applyBorder="1"/>
    <xf numFmtId="0" fontId="27" fillId="0" borderId="0" xfId="0" applyFont="1" applyFill="1" applyBorder="1" applyAlignment="1">
      <alignment wrapText="1"/>
    </xf>
    <xf numFmtId="0" fontId="30" fillId="0" borderId="0" xfId="0" applyFont="1" applyFill="1" applyBorder="1" applyAlignment="1"/>
    <xf numFmtId="0" fontId="2" fillId="0" borderId="0" xfId="0" applyFont="1" applyFill="1" applyBorder="1" applyAlignment="1">
      <alignment horizontal="center"/>
    </xf>
    <xf numFmtId="0" fontId="25" fillId="0" borderId="0" xfId="0" applyFont="1" applyFill="1" applyBorder="1" applyAlignment="1"/>
    <xf numFmtId="0" fontId="22" fillId="0" borderId="0" xfId="0" quotePrefix="1" applyFont="1" applyFill="1" applyBorder="1" applyAlignment="1"/>
    <xf numFmtId="0" fontId="3" fillId="0" borderId="0" xfId="0" quotePrefix="1" applyFont="1" applyFill="1" applyBorder="1" applyAlignment="1">
      <alignment horizontal="center"/>
    </xf>
    <xf numFmtId="0" fontId="18" fillId="0" borderId="1" xfId="0" applyFont="1" applyFill="1" applyBorder="1" applyAlignment="1" applyProtection="1">
      <alignment horizontal="left" vertical="center" wrapText="1"/>
      <protection locked="0"/>
    </xf>
    <xf numFmtId="0" fontId="2" fillId="0" borderId="0" xfId="0" applyFont="1" applyFill="1" applyBorder="1" applyAlignment="1">
      <alignment horizontal="center" vertical="center" wrapText="1"/>
    </xf>
    <xf numFmtId="0" fontId="3" fillId="0" borderId="1" xfId="0" quotePrefix="1" applyNumberFormat="1" applyFont="1" applyFill="1" applyBorder="1" applyAlignment="1" applyProtection="1">
      <alignment horizontal="center" vertical="center" wrapText="1"/>
      <protection locked="0"/>
    </xf>
    <xf numFmtId="0" fontId="35" fillId="0" borderId="1" xfId="0" applyFont="1" applyFill="1" applyBorder="1" applyAlignment="1">
      <alignment vertical="center"/>
    </xf>
    <xf numFmtId="0" fontId="8" fillId="0" borderId="1" xfId="0" applyFont="1" applyFill="1" applyBorder="1" applyAlignment="1">
      <alignment horizontal="left" vertical="center" wrapText="1"/>
    </xf>
    <xf numFmtId="0" fontId="8" fillId="0" borderId="1" xfId="0" quotePrefix="1" applyFont="1" applyFill="1" applyBorder="1" applyAlignment="1">
      <alignment horizontal="left" vertical="center" wrapText="1"/>
    </xf>
    <xf numFmtId="0" fontId="8" fillId="0" borderId="1" xfId="0" quotePrefix="1" applyFont="1" applyFill="1" applyBorder="1" applyAlignment="1" applyProtection="1">
      <alignment horizontal="left" vertical="center" wrapText="1"/>
      <protection locked="0"/>
    </xf>
    <xf numFmtId="0" fontId="8" fillId="0" borderId="1" xfId="0" applyNumberFormat="1" applyFont="1" applyFill="1" applyBorder="1" applyAlignment="1" applyProtection="1">
      <alignment horizontal="left" vertical="center" wrapText="1"/>
      <protection locked="0"/>
    </xf>
    <xf numFmtId="0" fontId="4" fillId="9" borderId="1" xfId="0" quotePrefix="1" applyFont="1" applyFill="1" applyBorder="1" applyAlignment="1">
      <alignment horizontal="center" vertical="center" wrapText="1"/>
    </xf>
    <xf numFmtId="0" fontId="22" fillId="9" borderId="1" xfId="0" applyFont="1" applyFill="1" applyBorder="1" applyAlignment="1">
      <alignment vertical="center" wrapText="1"/>
    </xf>
    <xf numFmtId="0" fontId="3" fillId="9" borderId="1" xfId="0" applyFont="1" applyFill="1" applyBorder="1" applyAlignment="1">
      <alignment horizontal="center" vertical="center" wrapText="1"/>
    </xf>
    <xf numFmtId="0" fontId="22" fillId="9" borderId="1" xfId="0" applyFont="1" applyFill="1" applyBorder="1" applyAlignment="1">
      <alignment horizontal="center" vertical="center" wrapText="1"/>
    </xf>
    <xf numFmtId="0" fontId="3" fillId="9" borderId="2" xfId="0" applyFont="1" applyFill="1" applyBorder="1" applyAlignment="1">
      <alignment horizontal="center" vertical="center" wrapText="1"/>
    </xf>
    <xf numFmtId="0" fontId="22" fillId="9" borderId="1" xfId="0" quotePrefix="1" applyFont="1" applyFill="1" applyBorder="1" applyAlignment="1">
      <alignment horizontal="center" vertical="center" wrapText="1"/>
    </xf>
    <xf numFmtId="0" fontId="3" fillId="9" borderId="1" xfId="0" quotePrefix="1" applyFont="1" applyFill="1" applyBorder="1" applyAlignment="1">
      <alignment horizontal="center" vertical="center" wrapText="1"/>
    </xf>
    <xf numFmtId="0" fontId="8" fillId="9" borderId="1" xfId="0" applyFont="1" applyFill="1" applyBorder="1" applyAlignment="1">
      <alignment vertical="center" wrapText="1"/>
    </xf>
    <xf numFmtId="0" fontId="23" fillId="0" borderId="1" xfId="1" applyFont="1" applyFill="1" applyBorder="1" applyAlignment="1">
      <alignment vertical="center" wrapText="1"/>
    </xf>
    <xf numFmtId="0" fontId="21" fillId="6" borderId="1" xfId="0" quotePrefix="1" applyFont="1" applyFill="1" applyBorder="1" applyAlignment="1">
      <alignment horizontal="center" vertical="center" wrapText="1"/>
    </xf>
    <xf numFmtId="0" fontId="12" fillId="6" borderId="1" xfId="0" quotePrefix="1" applyFont="1" applyFill="1" applyBorder="1" applyAlignment="1">
      <alignment horizontal="center" vertical="center" wrapText="1"/>
    </xf>
    <xf numFmtId="0" fontId="9" fillId="6" borderId="1" xfId="0" applyFont="1" applyFill="1" applyBorder="1" applyAlignment="1">
      <alignment vertical="center" wrapText="1"/>
    </xf>
    <xf numFmtId="0" fontId="2" fillId="10"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12" borderId="1" xfId="0" applyFont="1" applyFill="1" applyBorder="1" applyAlignment="1">
      <alignment horizontal="center" vertical="center" wrapText="1"/>
    </xf>
    <xf numFmtId="0" fontId="3" fillId="0" borderId="1" xfId="4" quotePrefix="1" applyFont="1" applyFill="1" applyBorder="1" applyAlignment="1" applyProtection="1">
      <alignment horizontal="center" vertical="center" wrapText="1"/>
      <protection hidden="1"/>
    </xf>
    <xf numFmtId="0" fontId="4" fillId="8" borderId="0" xfId="0" applyFont="1" applyFill="1" applyAlignment="1">
      <alignment horizontal="center" vertical="center" wrapText="1"/>
    </xf>
    <xf numFmtId="0" fontId="5" fillId="8" borderId="0" xfId="0" applyFont="1" applyFill="1" applyAlignment="1">
      <alignment vertical="center" wrapText="1"/>
    </xf>
    <xf numFmtId="0" fontId="4" fillId="8" borderId="0" xfId="0" applyFont="1" applyFill="1" applyAlignment="1">
      <alignment vertical="center" wrapText="1"/>
    </xf>
    <xf numFmtId="0" fontId="5" fillId="8" borderId="1" xfId="0" applyFont="1" applyFill="1" applyBorder="1" applyAlignment="1">
      <alignment horizontal="center" vertical="center" wrapText="1"/>
    </xf>
    <xf numFmtId="0" fontId="21" fillId="8" borderId="1" xfId="0" quotePrefix="1" applyFont="1" applyFill="1" applyBorder="1" applyAlignment="1">
      <alignment horizontal="center" vertical="center" wrapText="1"/>
    </xf>
    <xf numFmtId="0" fontId="12" fillId="8" borderId="1" xfId="0" quotePrefix="1" applyFont="1" applyFill="1" applyBorder="1" applyAlignment="1">
      <alignment horizontal="center" vertical="center" wrapText="1"/>
    </xf>
    <xf numFmtId="0" fontId="23" fillId="8" borderId="1" xfId="0" quotePrefix="1" applyFont="1" applyFill="1" applyBorder="1" applyAlignment="1">
      <alignment horizontal="center" vertical="center" wrapText="1"/>
    </xf>
    <xf numFmtId="0" fontId="22" fillId="8" borderId="0" xfId="0" applyFont="1" applyFill="1"/>
    <xf numFmtId="0" fontId="22" fillId="13" borderId="1" xfId="0" quotePrefix="1" applyFont="1" applyFill="1" applyBorder="1" applyAlignment="1">
      <alignment horizontal="center" vertical="center" wrapText="1"/>
    </xf>
    <xf numFmtId="0" fontId="22" fillId="13" borderId="1" xfId="0" applyFont="1" applyFill="1" applyBorder="1" applyAlignment="1">
      <alignment horizontal="center" vertical="center" wrapText="1"/>
    </xf>
    <xf numFmtId="0" fontId="11" fillId="13" borderId="0" xfId="0" applyFont="1" applyFill="1" applyAlignment="1">
      <alignment vertical="center" wrapText="1"/>
    </xf>
    <xf numFmtId="0" fontId="9" fillId="13" borderId="0" xfId="0" applyFont="1" applyFill="1" applyBorder="1" applyAlignment="1">
      <alignment horizontal="center" vertical="center" wrapText="1"/>
    </xf>
    <xf numFmtId="0" fontId="10" fillId="13" borderId="1" xfId="0" applyFont="1" applyFill="1" applyBorder="1" applyAlignment="1">
      <alignment horizontal="center" vertical="center" wrapText="1"/>
    </xf>
    <xf numFmtId="0" fontId="37" fillId="13" borderId="1" xfId="0" quotePrefix="1" applyFont="1" applyFill="1" applyBorder="1" applyAlignment="1">
      <alignment horizontal="center" vertical="center" wrapText="1"/>
    </xf>
    <xf numFmtId="0" fontId="27" fillId="13" borderId="1" xfId="0" quotePrefix="1" applyFont="1" applyFill="1" applyBorder="1" applyAlignment="1">
      <alignment horizontal="center" vertical="center" wrapText="1"/>
    </xf>
    <xf numFmtId="0" fontId="27" fillId="13" borderId="1" xfId="0" applyFont="1" applyFill="1" applyBorder="1" applyAlignment="1">
      <alignment horizontal="center" vertical="center" wrapText="1"/>
    </xf>
    <xf numFmtId="0" fontId="32" fillId="13" borderId="1" xfId="0" quotePrefix="1" applyFont="1" applyFill="1" applyBorder="1" applyAlignment="1">
      <alignment horizontal="center" vertical="center" wrapText="1"/>
    </xf>
    <xf numFmtId="0" fontId="8" fillId="13" borderId="1" xfId="0" quotePrefix="1" applyFont="1" applyFill="1" applyBorder="1" applyAlignment="1">
      <alignment horizontal="center" vertical="center" wrapText="1"/>
    </xf>
    <xf numFmtId="0" fontId="27" fillId="13" borderId="0" xfId="0" applyFont="1" applyFill="1"/>
    <xf numFmtId="0" fontId="3" fillId="13" borderId="2" xfId="0" applyFont="1" applyFill="1" applyBorder="1" applyAlignment="1">
      <alignment horizontal="center" vertical="center" wrapText="1"/>
    </xf>
    <xf numFmtId="0" fontId="22" fillId="8" borderId="1" xfId="0" applyFont="1" applyFill="1" applyBorder="1" applyAlignment="1">
      <alignment horizontal="center" vertical="center" wrapText="1"/>
    </xf>
    <xf numFmtId="0" fontId="4" fillId="0" borderId="0" xfId="0" applyFont="1" applyFill="1" applyAlignment="1">
      <alignment horizontal="center" vertical="center" wrapText="1"/>
    </xf>
    <xf numFmtId="0" fontId="3" fillId="0" borderId="0" xfId="0" applyFont="1" applyFill="1" applyAlignment="1">
      <alignment horizontal="center" vertical="center" wrapText="1"/>
    </xf>
    <xf numFmtId="0" fontId="2" fillId="8"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27" fillId="9" borderId="1" xfId="0" quotePrefix="1" applyFont="1" applyFill="1" applyBorder="1" applyAlignment="1">
      <alignment horizontal="center" vertical="center" wrapText="1"/>
    </xf>
    <xf numFmtId="0" fontId="3" fillId="2" borderId="2" xfId="0" applyFont="1" applyFill="1" applyBorder="1" applyAlignment="1">
      <alignment horizontal="center" vertical="center" wrapText="1"/>
    </xf>
    <xf numFmtId="0" fontId="22" fillId="2" borderId="0" xfId="0" applyFont="1" applyFill="1" applyBorder="1" applyAlignment="1">
      <alignment horizontal="center" vertical="center" wrapText="1"/>
    </xf>
    <xf numFmtId="0" fontId="28" fillId="2" borderId="0" xfId="0" applyFont="1" applyFill="1" applyBorder="1" applyAlignment="1">
      <alignment horizontal="center"/>
    </xf>
    <xf numFmtId="0" fontId="25" fillId="2" borderId="0" xfId="0" applyFont="1" applyFill="1" applyBorder="1" applyAlignment="1">
      <alignment horizontal="center" vertical="center"/>
    </xf>
    <xf numFmtId="0" fontId="28" fillId="2" borderId="0" xfId="0" applyFont="1" applyFill="1" applyBorder="1" applyAlignment="1">
      <alignment horizontal="center" vertical="center"/>
    </xf>
    <xf numFmtId="0" fontId="26" fillId="2" borderId="0" xfId="0" quotePrefix="1" applyFont="1" applyFill="1" applyBorder="1" applyAlignment="1">
      <alignment vertical="center" wrapText="1"/>
    </xf>
    <xf numFmtId="0" fontId="22" fillId="2" borderId="0" xfId="0" applyFont="1" applyFill="1" applyBorder="1"/>
    <xf numFmtId="0" fontId="27" fillId="2" borderId="0" xfId="0" applyFont="1" applyFill="1" applyBorder="1"/>
    <xf numFmtId="0" fontId="25" fillId="2" borderId="0" xfId="0" applyFont="1" applyFill="1" applyBorder="1"/>
    <xf numFmtId="0" fontId="27" fillId="8" borderId="1" xfId="0" quotePrefix="1" applyFont="1" applyFill="1" applyBorder="1" applyAlignment="1">
      <alignment horizontal="center" vertical="center" wrapText="1"/>
    </xf>
    <xf numFmtId="0" fontId="38" fillId="0" borderId="1" xfId="0" applyFont="1" applyFill="1" applyBorder="1" applyAlignment="1">
      <alignment horizontal="center" vertical="center" wrapText="1"/>
    </xf>
    <xf numFmtId="0" fontId="35" fillId="0" borderId="0" xfId="0" applyFont="1" applyFill="1"/>
    <xf numFmtId="0" fontId="38" fillId="0" borderId="1" xfId="0" quotePrefix="1" applyFont="1" applyFill="1" applyBorder="1" applyAlignment="1">
      <alignment horizontal="center" vertical="center" wrapText="1"/>
    </xf>
    <xf numFmtId="0" fontId="38" fillId="0" borderId="1" xfId="0" quotePrefix="1" applyFont="1" applyFill="1" applyBorder="1" applyAlignment="1">
      <alignment vertical="center" wrapText="1"/>
    </xf>
    <xf numFmtId="0" fontId="35" fillId="0" borderId="1"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35" fillId="0" borderId="1" xfId="0" quotePrefix="1" applyFont="1" applyFill="1" applyBorder="1" applyAlignment="1">
      <alignment horizontal="center" vertical="center" wrapText="1"/>
    </xf>
    <xf numFmtId="0" fontId="18" fillId="0" borderId="1" xfId="0" applyFont="1" applyFill="1" applyBorder="1" applyAlignment="1">
      <alignment vertical="center" wrapText="1"/>
    </xf>
    <xf numFmtId="0" fontId="18" fillId="0" borderId="1" xfId="0" quotePrefix="1" applyFont="1" applyFill="1" applyBorder="1" applyAlignment="1">
      <alignment vertical="center" wrapText="1"/>
    </xf>
    <xf numFmtId="0" fontId="18" fillId="0" borderId="1" xfId="0" quotePrefix="1" applyFont="1" applyFill="1" applyBorder="1" applyAlignment="1">
      <alignment horizontal="center" vertical="center" wrapText="1"/>
    </xf>
    <xf numFmtId="0" fontId="39" fillId="0" borderId="1" xfId="0" applyFont="1" applyFill="1" applyBorder="1" applyAlignment="1">
      <alignment horizontal="center" vertical="center" wrapText="1"/>
    </xf>
    <xf numFmtId="0" fontId="38" fillId="0" borderId="1" xfId="0" applyFont="1" applyFill="1" applyBorder="1" applyAlignment="1">
      <alignment vertical="center" wrapText="1"/>
    </xf>
    <xf numFmtId="0" fontId="38" fillId="0" borderId="5" xfId="0" applyFont="1" applyFill="1" applyBorder="1" applyAlignment="1">
      <alignment vertical="center" wrapText="1"/>
    </xf>
    <xf numFmtId="49" fontId="18" fillId="0" borderId="1" xfId="0" applyNumberFormat="1" applyFont="1" applyFill="1" applyBorder="1" applyAlignment="1">
      <alignment vertical="center" wrapText="1"/>
    </xf>
    <xf numFmtId="0" fontId="18" fillId="0" borderId="1" xfId="0" applyFont="1" applyFill="1" applyBorder="1" applyAlignment="1"/>
    <xf numFmtId="0" fontId="40" fillId="0" borderId="1" xfId="0" applyFont="1" applyFill="1" applyBorder="1" applyAlignment="1">
      <alignment vertical="center" wrapText="1"/>
    </xf>
    <xf numFmtId="0" fontId="18" fillId="0" borderId="1" xfId="1" applyFont="1" applyFill="1" applyBorder="1" applyAlignment="1">
      <alignment horizontal="center" vertical="center" wrapText="1"/>
    </xf>
    <xf numFmtId="0" fontId="18" fillId="0" borderId="1" xfId="2" applyFont="1" applyFill="1" applyBorder="1" applyAlignment="1" applyProtection="1">
      <alignment vertical="center" wrapText="1"/>
      <protection hidden="1"/>
    </xf>
    <xf numFmtId="0" fontId="18" fillId="0" borderId="1" xfId="4" applyFont="1" applyFill="1" applyBorder="1" applyAlignment="1" applyProtection="1">
      <alignment horizontal="center" vertical="center" wrapText="1"/>
      <protection hidden="1"/>
    </xf>
    <xf numFmtId="0" fontId="38" fillId="0" borderId="1" xfId="3" applyFont="1" applyFill="1" applyBorder="1" applyAlignment="1">
      <alignment vertical="center" wrapText="1"/>
    </xf>
    <xf numFmtId="0" fontId="38" fillId="0" borderId="1" xfId="3" applyFont="1" applyFill="1" applyBorder="1" applyAlignment="1">
      <alignment horizontal="center" vertical="center" wrapText="1"/>
    </xf>
    <xf numFmtId="0" fontId="18" fillId="0" borderId="1" xfId="0" applyFont="1" applyFill="1" applyBorder="1" applyAlignment="1">
      <alignment horizontal="left" vertical="center" wrapText="1"/>
    </xf>
    <xf numFmtId="0" fontId="39" fillId="0" borderId="1" xfId="1" applyFont="1" applyFill="1" applyBorder="1" applyAlignment="1">
      <alignment vertical="center" wrapText="1"/>
    </xf>
    <xf numFmtId="0" fontId="41" fillId="0" borderId="1" xfId="0" applyFont="1" applyFill="1" applyBorder="1" applyAlignment="1">
      <alignment horizontal="center" vertical="center" wrapText="1"/>
    </xf>
    <xf numFmtId="0" fontId="18" fillId="0" borderId="1" xfId="0" quotePrefix="1" applyFont="1" applyFill="1" applyBorder="1" applyAlignment="1">
      <alignment horizontal="left" vertical="center" wrapText="1"/>
    </xf>
    <xf numFmtId="0" fontId="18" fillId="0" borderId="1" xfId="4" applyFont="1" applyFill="1" applyBorder="1" applyAlignment="1" applyProtection="1">
      <alignment vertical="center" wrapText="1"/>
      <protection hidden="1"/>
    </xf>
    <xf numFmtId="0" fontId="18" fillId="0" borderId="1" xfId="0" applyFont="1" applyFill="1" applyBorder="1" applyAlignment="1" applyProtection="1">
      <alignment vertical="center" wrapText="1"/>
      <protection hidden="1"/>
    </xf>
    <xf numFmtId="0" fontId="18" fillId="0" borderId="1" xfId="0" applyFont="1" applyFill="1" applyBorder="1"/>
    <xf numFmtId="0" fontId="42" fillId="0" borderId="1" xfId="0" quotePrefix="1" applyFont="1" applyFill="1" applyBorder="1" applyAlignment="1">
      <alignment horizontal="center" vertical="center" wrapText="1"/>
    </xf>
    <xf numFmtId="0" fontId="43" fillId="0"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18" fillId="0" borderId="1" xfId="0" quotePrefix="1" applyFont="1" applyFill="1" applyBorder="1" applyAlignment="1" applyProtection="1">
      <alignment horizontal="center" vertical="center" wrapText="1"/>
      <protection locked="0"/>
    </xf>
    <xf numFmtId="0" fontId="18" fillId="0" borderId="1" xfId="0" applyFont="1" applyFill="1" applyBorder="1" applyAlignment="1" applyProtection="1">
      <alignment vertical="center" wrapText="1"/>
      <protection locked="0"/>
    </xf>
    <xf numFmtId="0" fontId="18" fillId="0" borderId="1" xfId="0" applyNumberFormat="1" applyFont="1" applyFill="1" applyBorder="1" applyAlignment="1" applyProtection="1">
      <alignment horizontal="center" vertical="center" wrapText="1"/>
      <protection locked="0"/>
    </xf>
    <xf numFmtId="49" fontId="18" fillId="0" borderId="1" xfId="0" applyNumberFormat="1" applyFont="1" applyFill="1" applyBorder="1" applyAlignment="1" applyProtection="1">
      <alignment horizontal="center" vertical="center" wrapText="1"/>
      <protection locked="0"/>
    </xf>
    <xf numFmtId="0" fontId="18" fillId="0" borderId="1" xfId="0" quotePrefix="1" applyNumberFormat="1" applyFont="1" applyFill="1" applyBorder="1" applyAlignment="1" applyProtection="1">
      <alignment horizontal="center" vertical="center" wrapText="1"/>
      <protection locked="0"/>
    </xf>
    <xf numFmtId="49" fontId="18" fillId="0" borderId="1" xfId="0" applyNumberFormat="1" applyFont="1" applyFill="1" applyBorder="1" applyAlignment="1" applyProtection="1">
      <alignment horizontal="left" vertical="center" wrapText="1"/>
      <protection locked="0"/>
    </xf>
    <xf numFmtId="1" fontId="18" fillId="0" borderId="1" xfId="0" quotePrefix="1" applyNumberFormat="1" applyFont="1" applyFill="1" applyBorder="1" applyAlignment="1" applyProtection="1">
      <alignment horizontal="center" vertical="center" wrapText="1"/>
      <protection locked="0"/>
    </xf>
    <xf numFmtId="0" fontId="18" fillId="0" borderId="8" xfId="0" applyFont="1" applyFill="1" applyBorder="1" applyAlignment="1">
      <alignment horizontal="center" vertical="center" wrapText="1"/>
    </xf>
    <xf numFmtId="0" fontId="18" fillId="0" borderId="8" xfId="0" applyFont="1" applyFill="1" applyBorder="1" applyAlignment="1" applyProtection="1">
      <alignment horizontal="center" vertical="center" wrapText="1"/>
      <protection locked="0"/>
    </xf>
    <xf numFmtId="49" fontId="18" fillId="0" borderId="1" xfId="0" applyNumberFormat="1" applyFont="1" applyFill="1" applyBorder="1" applyAlignment="1">
      <alignment horizontal="left" vertical="center" wrapText="1"/>
    </xf>
    <xf numFmtId="49" fontId="35" fillId="0" borderId="1" xfId="0" applyNumberFormat="1" applyFont="1" applyFill="1" applyBorder="1" applyAlignment="1">
      <alignment horizontal="left" vertical="center" wrapText="1"/>
    </xf>
    <xf numFmtId="0" fontId="35" fillId="0" borderId="1" xfId="0" applyFont="1" applyFill="1" applyBorder="1" applyAlignment="1">
      <alignment horizontal="left" vertical="center" wrapText="1"/>
    </xf>
    <xf numFmtId="0" fontId="18" fillId="0" borderId="1" xfId="1" quotePrefix="1" applyFont="1" applyFill="1" applyBorder="1" applyAlignment="1">
      <alignment horizontal="center" vertical="center" wrapText="1"/>
    </xf>
    <xf numFmtId="0" fontId="18" fillId="0" borderId="1" xfId="3" applyFont="1" applyFill="1" applyBorder="1" applyAlignment="1" applyProtection="1">
      <alignment vertical="center" wrapText="1"/>
      <protection locked="0"/>
    </xf>
    <xf numFmtId="0" fontId="11" fillId="0" borderId="0" xfId="0" applyFont="1" applyFill="1" applyAlignment="1">
      <alignment vertical="center" wrapText="1"/>
    </xf>
    <xf numFmtId="0" fontId="9" fillId="0" borderId="0" xfId="0" applyFont="1" applyFill="1" applyBorder="1" applyAlignment="1">
      <alignment horizontal="center" vertical="center" wrapText="1"/>
    </xf>
    <xf numFmtId="0" fontId="5" fillId="0" borderId="0" xfId="0" applyFont="1" applyFill="1" applyBorder="1" applyAlignment="1">
      <alignment vertical="center" wrapText="1"/>
    </xf>
    <xf numFmtId="0" fontId="21" fillId="0" borderId="1" xfId="0" quotePrefix="1" applyFont="1" applyFill="1" applyBorder="1" applyAlignment="1">
      <alignment horizontal="center" vertical="center" wrapText="1"/>
    </xf>
    <xf numFmtId="0" fontId="37" fillId="0" borderId="1" xfId="0" quotePrefix="1" applyFont="1" applyFill="1" applyBorder="1" applyAlignment="1">
      <alignment horizontal="center" vertical="center" wrapText="1"/>
    </xf>
    <xf numFmtId="0" fontId="3" fillId="0" borderId="2" xfId="0" applyFont="1" applyFill="1" applyBorder="1" applyAlignment="1">
      <alignment horizontal="center" vertical="center" wrapText="1"/>
    </xf>
    <xf numFmtId="0" fontId="27" fillId="0" borderId="1" xfId="0" quotePrefix="1" applyFont="1" applyFill="1" applyBorder="1" applyAlignment="1">
      <alignment horizontal="center" vertical="center" wrapText="1"/>
    </xf>
    <xf numFmtId="0" fontId="2" fillId="0" borderId="1" xfId="0" quotePrefix="1" applyFont="1" applyFill="1" applyBorder="1" applyAlignment="1">
      <alignment horizontal="center" vertical="center" wrapText="1"/>
    </xf>
    <xf numFmtId="0" fontId="3" fillId="0" borderId="9" xfId="0" applyFont="1" applyFill="1" applyBorder="1" applyAlignment="1">
      <alignment horizontal="center" vertical="center" wrapText="1"/>
    </xf>
    <xf numFmtId="0" fontId="28" fillId="0" borderId="0" xfId="0" applyFont="1" applyFill="1" applyBorder="1" applyAlignment="1">
      <alignment horizontal="center"/>
    </xf>
    <xf numFmtId="0" fontId="26" fillId="0" borderId="0" xfId="0" quotePrefix="1" applyFont="1" applyFill="1" applyBorder="1" applyAlignment="1">
      <alignment vertical="center" wrapText="1"/>
    </xf>
    <xf numFmtId="0" fontId="8" fillId="0" borderId="1"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4" fillId="8" borderId="1" xfId="0" quotePrefix="1" applyFont="1" applyFill="1" applyBorder="1" applyAlignment="1">
      <alignment horizontal="center" vertical="center" wrapText="1"/>
    </xf>
    <xf numFmtId="0" fontId="4" fillId="8" borderId="1" xfId="0" applyFont="1" applyFill="1" applyBorder="1" applyAlignment="1">
      <alignment horizontal="center" vertical="center" wrapText="1"/>
    </xf>
    <xf numFmtId="0" fontId="25" fillId="3" borderId="1" xfId="0" applyFont="1" applyFill="1" applyBorder="1" applyAlignment="1">
      <alignment horizontal="center" vertical="center" wrapText="1"/>
    </xf>
    <xf numFmtId="0" fontId="25" fillId="15" borderId="0" xfId="0" applyFont="1" applyFill="1" applyBorder="1"/>
    <xf numFmtId="0" fontId="2" fillId="15" borderId="0" xfId="0" applyFont="1" applyFill="1" applyBorder="1" applyAlignment="1" applyProtection="1">
      <alignment horizontal="center" vertical="center"/>
      <protection locked="0"/>
    </xf>
    <xf numFmtId="0" fontId="2" fillId="14" borderId="0" xfId="0" applyFont="1" applyFill="1" applyBorder="1" applyAlignment="1" applyProtection="1">
      <alignment horizontal="center" vertical="center"/>
      <protection locked="0"/>
    </xf>
    <xf numFmtId="0" fontId="25" fillId="14" borderId="0" xfId="0" applyFont="1" applyFill="1" applyBorder="1"/>
    <xf numFmtId="0" fontId="2" fillId="16" borderId="0" xfId="0" applyFont="1" applyFill="1" applyBorder="1" applyAlignment="1" applyProtection="1">
      <alignment horizontal="center" vertical="center"/>
      <protection locked="0"/>
    </xf>
    <xf numFmtId="0" fontId="25" fillId="16" borderId="0" xfId="0" applyFont="1" applyFill="1" applyBorder="1"/>
    <xf numFmtId="0" fontId="2" fillId="10" borderId="0" xfId="0" applyFont="1" applyFill="1" applyBorder="1" applyAlignment="1" applyProtection="1">
      <alignment horizontal="center" vertical="center"/>
      <protection locked="0"/>
    </xf>
    <xf numFmtId="0" fontId="25" fillId="10" borderId="0" xfId="0" applyFont="1" applyFill="1" applyBorder="1"/>
    <xf numFmtId="0" fontId="2" fillId="11" borderId="0" xfId="0" applyFont="1" applyFill="1" applyBorder="1" applyAlignment="1" applyProtection="1">
      <alignment horizontal="center" vertical="center"/>
      <protection locked="0"/>
    </xf>
    <xf numFmtId="0" fontId="25" fillId="11" borderId="0" xfId="0" applyFont="1" applyFill="1" applyBorder="1"/>
    <xf numFmtId="0" fontId="4" fillId="0" borderId="3" xfId="0" applyFont="1" applyFill="1" applyBorder="1" applyAlignment="1">
      <alignment vertical="center" wrapText="1"/>
    </xf>
    <xf numFmtId="0" fontId="22" fillId="17" borderId="1" xfId="0" applyFont="1" applyFill="1" applyBorder="1" applyAlignment="1">
      <alignment horizontal="center" vertical="center" wrapText="1"/>
    </xf>
    <xf numFmtId="0" fontId="3" fillId="17" borderId="1" xfId="0" applyFont="1" applyFill="1" applyBorder="1" applyAlignment="1">
      <alignment horizontal="center" vertical="center" wrapText="1"/>
    </xf>
    <xf numFmtId="0" fontId="4" fillId="17" borderId="1" xfId="0" applyFont="1" applyFill="1" applyBorder="1" applyAlignment="1">
      <alignment horizontal="center" vertical="center" wrapText="1"/>
    </xf>
    <xf numFmtId="0" fontId="3" fillId="8" borderId="1" xfId="1" applyFont="1" applyFill="1" applyBorder="1" applyAlignment="1">
      <alignment horizontal="center" vertical="center" wrapText="1"/>
    </xf>
    <xf numFmtId="0" fontId="3" fillId="8" borderId="1" xfId="4" applyFont="1" applyFill="1" applyBorder="1" applyAlignment="1" applyProtection="1">
      <alignment horizontal="center" vertical="center" wrapText="1"/>
      <protection hidden="1"/>
    </xf>
    <xf numFmtId="0" fontId="4" fillId="8" borderId="1" xfId="3" applyFont="1" applyFill="1" applyBorder="1" applyAlignment="1">
      <alignment horizontal="center" vertical="center" wrapText="1"/>
    </xf>
    <xf numFmtId="0" fontId="22" fillId="8" borderId="0" xfId="0" applyFont="1" applyFill="1" applyBorder="1" applyAlignment="1">
      <alignment horizontal="center"/>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22" fillId="14" borderId="1" xfId="0" applyFont="1" applyFill="1" applyBorder="1" applyAlignment="1">
      <alignment horizontal="center" vertical="center" wrapText="1"/>
    </xf>
    <xf numFmtId="0" fontId="3" fillId="0" borderId="1" xfId="0" quotePrefix="1" applyFont="1" applyFill="1" applyBorder="1" applyAlignment="1">
      <alignment horizontal="left" vertical="center" wrapText="1"/>
    </xf>
    <xf numFmtId="0" fontId="3" fillId="0" borderId="1" xfId="0" applyNumberFormat="1" applyFont="1" applyFill="1" applyBorder="1" applyAlignment="1" applyProtection="1">
      <alignment horizontal="center" vertical="center" wrapText="1"/>
      <protection locked="0"/>
    </xf>
    <xf numFmtId="0" fontId="3" fillId="0" borderId="1" xfId="0" applyFont="1" applyFill="1" applyBorder="1" applyAlignment="1" applyProtection="1">
      <alignment vertical="center" wrapText="1"/>
      <protection locked="0"/>
    </xf>
    <xf numFmtId="0" fontId="2" fillId="17" borderId="1" xfId="0" applyFont="1" applyFill="1" applyBorder="1" applyAlignment="1" applyProtection="1">
      <alignment horizontal="center" vertical="center" wrapText="1"/>
      <protection locked="0"/>
    </xf>
    <xf numFmtId="0" fontId="2" fillId="17" borderId="1" xfId="0" applyFont="1" applyFill="1" applyBorder="1" applyAlignment="1" applyProtection="1">
      <alignment vertical="center" wrapText="1"/>
      <protection locked="0"/>
    </xf>
    <xf numFmtId="49" fontId="3" fillId="0" borderId="1" xfId="0" applyNumberFormat="1" applyFont="1" applyFill="1" applyBorder="1" applyAlignment="1" applyProtection="1">
      <alignment horizontal="center" vertical="center" wrapText="1"/>
      <protection locked="0"/>
    </xf>
    <xf numFmtId="0" fontId="3" fillId="0" borderId="1" xfId="0" applyFont="1" applyFill="1" applyBorder="1" applyAlignment="1">
      <alignment horizontal="left" vertical="center" wrapText="1"/>
    </xf>
    <xf numFmtId="0" fontId="3" fillId="0" borderId="1" xfId="0" quotePrefix="1" applyFont="1" applyFill="1" applyBorder="1" applyAlignment="1" applyProtection="1">
      <alignment horizontal="left" vertical="center" wrapText="1"/>
      <protection locked="0"/>
    </xf>
    <xf numFmtId="49" fontId="3" fillId="0" borderId="1" xfId="0" applyNumberFormat="1" applyFont="1" applyFill="1" applyBorder="1" applyAlignment="1" applyProtection="1">
      <alignment horizontal="left" vertical="center" wrapText="1"/>
      <protection locked="0"/>
    </xf>
    <xf numFmtId="1" fontId="3" fillId="0" borderId="1" xfId="0" quotePrefix="1" applyNumberFormat="1" applyFont="1" applyFill="1" applyBorder="1" applyAlignment="1" applyProtection="1">
      <alignment horizontal="center" vertical="center" wrapText="1"/>
      <protection locked="0"/>
    </xf>
    <xf numFmtId="0" fontId="3" fillId="0" borderId="8" xfId="0" applyFont="1" applyFill="1" applyBorder="1" applyAlignment="1">
      <alignment horizontal="center" vertical="center" wrapText="1"/>
    </xf>
    <xf numFmtId="0" fontId="3" fillId="0" borderId="1" xfId="0" applyNumberFormat="1" applyFont="1" applyFill="1" applyBorder="1" applyAlignment="1" applyProtection="1">
      <alignment horizontal="left" vertical="center" wrapText="1"/>
      <protection locked="0"/>
    </xf>
    <xf numFmtId="0" fontId="3" fillId="0" borderId="8" xfId="0" applyFont="1" applyFill="1" applyBorder="1" applyAlignment="1" applyProtection="1">
      <alignment horizontal="center" vertical="center" wrapText="1"/>
      <protection locked="0"/>
    </xf>
    <xf numFmtId="49" fontId="3" fillId="0" borderId="1" xfId="0" applyNumberFormat="1" applyFont="1" applyFill="1" applyBorder="1" applyAlignment="1">
      <alignment horizontal="left" vertical="center" wrapText="1"/>
    </xf>
    <xf numFmtId="49" fontId="22" fillId="0" borderId="1" xfId="0" quotePrefix="1" applyNumberFormat="1" applyFont="1" applyFill="1" applyBorder="1" applyAlignment="1">
      <alignment horizontal="center" vertical="center" wrapText="1"/>
    </xf>
    <xf numFmtId="49" fontId="22" fillId="0" borderId="1" xfId="0" applyNumberFormat="1" applyFont="1" applyFill="1" applyBorder="1" applyAlignment="1">
      <alignment horizontal="left" vertical="center" wrapText="1"/>
    </xf>
    <xf numFmtId="0" fontId="22" fillId="0" borderId="1" xfId="0" applyFont="1" applyFill="1" applyBorder="1" applyAlignment="1">
      <alignment horizontal="left" vertical="center" wrapText="1"/>
    </xf>
    <xf numFmtId="0" fontId="3" fillId="0" borderId="1" xfId="3" applyFont="1" applyFill="1" applyBorder="1" applyAlignment="1" applyProtection="1">
      <alignment vertical="center" wrapText="1"/>
      <protection locked="0"/>
    </xf>
    <xf numFmtId="49" fontId="22" fillId="0" borderId="1" xfId="5" applyNumberFormat="1" applyFont="1" applyFill="1" applyBorder="1" applyAlignment="1">
      <alignment horizontal="center" vertical="center" wrapText="1"/>
    </xf>
    <xf numFmtId="0" fontId="12" fillId="0" borderId="2" xfId="0" quotePrefix="1" applyFont="1" applyFill="1" applyBorder="1" applyAlignment="1">
      <alignment horizontal="center" vertical="center" wrapText="1"/>
    </xf>
    <xf numFmtId="0" fontId="3" fillId="17" borderId="2" xfId="0" applyFont="1" applyFill="1" applyBorder="1" applyAlignment="1">
      <alignment horizontal="center" vertical="center" wrapText="1"/>
    </xf>
    <xf numFmtId="0" fontId="2" fillId="8" borderId="1" xfId="0" applyFont="1" applyFill="1" applyBorder="1" applyAlignment="1" applyProtection="1">
      <alignment horizontal="center" vertical="center" wrapText="1"/>
      <protection locked="0"/>
    </xf>
    <xf numFmtId="0" fontId="12" fillId="8" borderId="2" xfId="0" quotePrefix="1" applyFont="1" applyFill="1" applyBorder="1" applyAlignment="1">
      <alignment horizontal="center" vertical="center" wrapText="1"/>
    </xf>
    <xf numFmtId="0" fontId="2" fillId="8" borderId="1" xfId="0" quotePrefix="1" applyFont="1" applyFill="1" applyBorder="1" applyAlignment="1">
      <alignment horizontal="left" vertical="center" wrapText="1"/>
    </xf>
    <xf numFmtId="0" fontId="2" fillId="8" borderId="1" xfId="0" applyFont="1" applyFill="1" applyBorder="1" applyAlignment="1" applyProtection="1">
      <alignment horizontal="left" vertical="center"/>
      <protection locked="0"/>
    </xf>
    <xf numFmtId="0" fontId="2" fillId="17" borderId="1" xfId="0" applyFont="1" applyFill="1" applyBorder="1" applyAlignment="1">
      <alignment vertical="center" wrapText="1"/>
    </xf>
    <xf numFmtId="0" fontId="3" fillId="14" borderId="1" xfId="0" quotePrefix="1" applyFont="1" applyFill="1" applyBorder="1" applyAlignment="1" applyProtection="1">
      <alignment horizontal="center" vertical="center" wrapText="1"/>
      <protection locked="0"/>
    </xf>
    <xf numFmtId="0" fontId="3" fillId="14" borderId="1" xfId="0" applyFont="1" applyFill="1" applyBorder="1" applyAlignment="1" applyProtection="1">
      <alignment horizontal="justify" vertical="center" wrapText="1"/>
      <protection locked="0"/>
    </xf>
    <xf numFmtId="0" fontId="42" fillId="0" borderId="0" xfId="0" applyFont="1" applyFill="1" applyBorder="1" applyAlignment="1" applyProtection="1">
      <alignment horizontal="left" vertical="center"/>
      <protection locked="0"/>
    </xf>
    <xf numFmtId="0" fontId="42" fillId="0" borderId="0" xfId="0" applyNumberFormat="1" applyFont="1" applyFill="1" applyBorder="1" applyAlignment="1" applyProtection="1">
      <alignment vertical="center" wrapText="1"/>
      <protection locked="0"/>
    </xf>
    <xf numFmtId="0" fontId="26" fillId="0" borderId="1" xfId="0" applyFont="1" applyFill="1" applyBorder="1"/>
    <xf numFmtId="0" fontId="41" fillId="0" borderId="1" xfId="0" applyFont="1" applyFill="1" applyBorder="1" applyAlignment="1">
      <alignment vertical="center"/>
    </xf>
    <xf numFmtId="0" fontId="42" fillId="0" borderId="1" xfId="0" applyFont="1" applyFill="1" applyBorder="1" applyAlignment="1" applyProtection="1">
      <alignment horizontal="center" vertical="center"/>
      <protection locked="0"/>
    </xf>
    <xf numFmtId="0" fontId="27" fillId="0" borderId="1" xfId="0" applyFont="1" applyFill="1" applyBorder="1" applyAlignment="1">
      <alignment horizontal="justify" vertical="center" wrapText="1"/>
    </xf>
    <xf numFmtId="0" fontId="3" fillId="0" borderId="0" xfId="0" applyFont="1" applyFill="1" applyAlignment="1">
      <alignment horizontal="center" vertical="center" wrapText="1"/>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5" fillId="17" borderId="1" xfId="0" quotePrefix="1" applyFont="1" applyFill="1" applyBorder="1" applyAlignment="1">
      <alignment horizontal="center" vertical="center" wrapText="1"/>
    </xf>
    <xf numFmtId="0" fontId="41" fillId="6" borderId="1" xfId="0" applyFont="1" applyFill="1" applyBorder="1" applyAlignment="1">
      <alignment vertical="center"/>
    </xf>
    <xf numFmtId="0" fontId="26" fillId="6" borderId="1" xfId="0" applyFont="1" applyFill="1" applyBorder="1"/>
    <xf numFmtId="0" fontId="32" fillId="0" borderId="1" xfId="0" applyFont="1" applyFill="1" applyBorder="1" applyAlignment="1">
      <alignment horizontal="justify" vertical="center" wrapText="1"/>
    </xf>
    <xf numFmtId="0" fontId="23" fillId="0" borderId="1" xfId="0" applyFont="1" applyFill="1" applyBorder="1" applyAlignment="1">
      <alignment vertical="center" wrapText="1"/>
    </xf>
    <xf numFmtId="0" fontId="32" fillId="0" borderId="1" xfId="0" quotePrefix="1" applyFont="1" applyFill="1" applyBorder="1" applyAlignment="1">
      <alignment horizontal="left" vertical="center" wrapText="1"/>
    </xf>
    <xf numFmtId="0" fontId="32" fillId="0" borderId="1" xfId="0" applyNumberFormat="1" applyFont="1" applyFill="1" applyBorder="1" applyAlignment="1" applyProtection="1">
      <alignment horizontal="left" vertical="center" wrapText="1"/>
      <protection locked="0"/>
    </xf>
    <xf numFmtId="0" fontId="32" fillId="0" borderId="1" xfId="0" quotePrefix="1" applyFont="1" applyFill="1" applyBorder="1" applyAlignment="1">
      <alignment horizontal="justify" vertical="center" wrapText="1"/>
    </xf>
    <xf numFmtId="0" fontId="32" fillId="0" borderId="1" xfId="0" quotePrefix="1" applyFont="1" applyFill="1" applyBorder="1" applyAlignment="1">
      <alignment vertical="center" wrapText="1"/>
    </xf>
    <xf numFmtId="0" fontId="23" fillId="0" borderId="1" xfId="0" quotePrefix="1" applyFont="1" applyFill="1" applyBorder="1" applyAlignment="1">
      <alignment vertical="center" wrapText="1"/>
    </xf>
    <xf numFmtId="0" fontId="2" fillId="14" borderId="1" xfId="0" applyFont="1" applyFill="1" applyBorder="1" applyAlignment="1" applyProtection="1">
      <alignment horizontal="center" vertical="center" wrapText="1"/>
      <protection locked="0"/>
    </xf>
    <xf numFmtId="0" fontId="2" fillId="14" borderId="1" xfId="0" applyFont="1" applyFill="1" applyBorder="1" applyAlignment="1" applyProtection="1">
      <alignment horizontal="left" vertical="center"/>
      <protection locked="0"/>
    </xf>
    <xf numFmtId="0" fontId="21" fillId="14" borderId="1" xfId="0" quotePrefix="1" applyFont="1" applyFill="1" applyBorder="1" applyAlignment="1">
      <alignment horizontal="center" vertical="center" wrapText="1"/>
    </xf>
    <xf numFmtId="0" fontId="12" fillId="14" borderId="1" xfId="0" quotePrefix="1" applyFont="1" applyFill="1" applyBorder="1" applyAlignment="1">
      <alignment horizontal="center" vertical="center" wrapText="1"/>
    </xf>
    <xf numFmtId="0" fontId="12" fillId="14" borderId="2" xfId="0" quotePrefix="1" applyFont="1" applyFill="1" applyBorder="1" applyAlignment="1">
      <alignment horizontal="center" vertical="center" wrapText="1"/>
    </xf>
    <xf numFmtId="0" fontId="2" fillId="14" borderId="1" xfId="0" quotePrefix="1" applyFont="1" applyFill="1" applyBorder="1" applyAlignment="1">
      <alignment horizontal="center" vertical="center" wrapText="1"/>
    </xf>
    <xf numFmtId="0" fontId="2" fillId="14" borderId="1" xfId="0" quotePrefix="1" applyFont="1" applyFill="1" applyBorder="1" applyAlignment="1">
      <alignment horizontal="left" vertical="center" wrapText="1"/>
    </xf>
    <xf numFmtId="0" fontId="23" fillId="0" borderId="1" xfId="0" quotePrefix="1" applyFont="1" applyFill="1" applyBorder="1" applyAlignment="1" applyProtection="1">
      <alignment horizontal="center" vertical="center" wrapText="1"/>
      <protection locked="0"/>
    </xf>
    <xf numFmtId="0" fontId="23" fillId="0" borderId="1" xfId="0" applyFont="1" applyFill="1" applyBorder="1" applyAlignment="1" applyProtection="1">
      <alignment vertical="center" wrapText="1"/>
      <protection locked="0"/>
    </xf>
    <xf numFmtId="0" fontId="23" fillId="0" borderId="1" xfId="0" applyNumberFormat="1" applyFont="1" applyFill="1" applyBorder="1" applyAlignment="1" applyProtection="1">
      <alignment horizontal="center" vertical="center" wrapText="1"/>
      <protection locked="0"/>
    </xf>
    <xf numFmtId="0" fontId="30" fillId="0" borderId="1" xfId="0" applyFont="1" applyFill="1" applyBorder="1" applyAlignment="1">
      <alignment horizontal="center" vertical="center" wrapText="1"/>
    </xf>
    <xf numFmtId="0" fontId="23" fillId="0" borderId="2" xfId="0" applyFont="1" applyFill="1" applyBorder="1" applyAlignment="1">
      <alignment horizontal="center" vertical="center" wrapText="1"/>
    </xf>
    <xf numFmtId="0" fontId="23" fillId="0" borderId="1" xfId="0" quotePrefix="1" applyFont="1" applyFill="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23" fillId="0" borderId="1" xfId="1" applyFont="1" applyFill="1" applyBorder="1" applyAlignment="1">
      <alignment horizontal="center" vertical="center" wrapText="1"/>
    </xf>
    <xf numFmtId="0" fontId="23" fillId="0" borderId="1" xfId="0" applyFont="1" applyFill="1" applyBorder="1" applyAlignment="1" applyProtection="1">
      <alignment horizontal="justify" vertical="center" wrapText="1"/>
      <protection locked="0"/>
    </xf>
    <xf numFmtId="1" fontId="23" fillId="0" borderId="1" xfId="0" quotePrefix="1" applyNumberFormat="1" applyFont="1" applyFill="1" applyBorder="1" applyAlignment="1" applyProtection="1">
      <alignment horizontal="center" vertical="center" wrapText="1"/>
      <protection locked="0"/>
    </xf>
    <xf numFmtId="0" fontId="23" fillId="0" borderId="8" xfId="0" applyFont="1" applyFill="1" applyBorder="1" applyAlignment="1" applyProtection="1">
      <alignment horizontal="center" vertical="center" wrapText="1"/>
      <protection locked="0"/>
    </xf>
    <xf numFmtId="0" fontId="32" fillId="0" borderId="1" xfId="0" applyFont="1" applyFill="1" applyBorder="1" applyAlignment="1">
      <alignment vertical="center" wrapText="1"/>
    </xf>
    <xf numFmtId="0" fontId="5" fillId="0" borderId="0" xfId="0" applyFont="1" applyFill="1" applyAlignment="1">
      <alignment horizontal="center" vertical="center" wrapText="1"/>
    </xf>
    <xf numFmtId="0" fontId="4"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164" fontId="3" fillId="0" borderId="0" xfId="0" applyNumberFormat="1" applyFont="1" applyFill="1" applyAlignment="1">
      <alignment horizontal="center" vertical="center" wrapText="1"/>
    </xf>
    <xf numFmtId="0" fontId="8" fillId="8" borderId="1" xfId="0" applyFont="1" applyFill="1" applyBorder="1" applyAlignment="1">
      <alignment horizontal="center" vertical="center" wrapText="1"/>
    </xf>
    <xf numFmtId="0" fontId="4" fillId="7" borderId="0" xfId="0" applyFont="1" applyFill="1" applyAlignment="1">
      <alignment vertical="center" wrapText="1"/>
    </xf>
    <xf numFmtId="0" fontId="22" fillId="7"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18" fillId="8" borderId="1" xfId="0" quotePrefix="1" applyFont="1" applyFill="1" applyBorder="1" applyAlignment="1" applyProtection="1">
      <alignment horizontal="center" vertical="center" wrapText="1"/>
      <protection locked="0"/>
    </xf>
    <xf numFmtId="0" fontId="18" fillId="8" borderId="1" xfId="0" applyFont="1" applyFill="1" applyBorder="1" applyAlignment="1" applyProtection="1">
      <alignment horizontal="left" vertical="center" wrapText="1"/>
      <protection locked="0"/>
    </xf>
    <xf numFmtId="0" fontId="18" fillId="8" borderId="1" xfId="0" applyFont="1" applyFill="1" applyBorder="1" applyAlignment="1" applyProtection="1">
      <alignment horizontal="justify" vertical="center" wrapText="1"/>
      <protection locked="0"/>
    </xf>
    <xf numFmtId="0" fontId="18" fillId="8" borderId="1" xfId="0" applyFont="1" applyFill="1" applyBorder="1" applyAlignment="1" applyProtection="1">
      <alignment vertical="center" wrapText="1"/>
      <protection locked="0"/>
    </xf>
    <xf numFmtId="0" fontId="18" fillId="14" borderId="1" xfId="0" quotePrefix="1" applyFont="1" applyFill="1" applyBorder="1" applyAlignment="1" applyProtection="1">
      <alignment horizontal="center" vertical="center" wrapText="1"/>
      <protection locked="0"/>
    </xf>
    <xf numFmtId="0" fontId="18" fillId="14" borderId="1" xfId="0" applyFont="1" applyFill="1" applyBorder="1" applyAlignment="1" applyProtection="1">
      <alignment vertical="center" wrapText="1"/>
      <protection locked="0"/>
    </xf>
    <xf numFmtId="0" fontId="22" fillId="14" borderId="1" xfId="0" quotePrefix="1" applyFont="1" applyFill="1" applyBorder="1" applyAlignment="1">
      <alignment horizontal="center" vertical="center" wrapText="1"/>
    </xf>
    <xf numFmtId="0" fontId="8" fillId="14"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39" fillId="0" borderId="1" xfId="0" quotePrefix="1" applyFont="1" applyFill="1" applyBorder="1" applyAlignment="1" applyProtection="1">
      <alignment horizontal="center" vertical="center" wrapText="1"/>
      <protection locked="0"/>
    </xf>
    <xf numFmtId="0" fontId="39" fillId="0" borderId="1" xfId="0" quotePrefix="1" applyFont="1" applyFill="1" applyBorder="1" applyAlignment="1">
      <alignment horizontal="center" vertical="center" wrapText="1"/>
    </xf>
    <xf numFmtId="0" fontId="2" fillId="19" borderId="0" xfId="0" applyFont="1" applyFill="1" applyBorder="1" applyAlignment="1" applyProtection="1">
      <alignment horizontal="center" vertical="center"/>
      <protection locked="0"/>
    </xf>
    <xf numFmtId="0" fontId="2" fillId="3" borderId="0" xfId="0" applyFont="1" applyFill="1" applyBorder="1" applyAlignment="1" applyProtection="1">
      <alignment horizontal="center" vertical="center"/>
      <protection locked="0"/>
    </xf>
    <xf numFmtId="0" fontId="2" fillId="20" borderId="0" xfId="0" applyFont="1" applyFill="1" applyBorder="1" applyAlignment="1" applyProtection="1">
      <alignment horizontal="center" vertical="center"/>
      <protection locked="0"/>
    </xf>
    <xf numFmtId="0" fontId="2" fillId="21" borderId="0" xfId="0" applyFont="1" applyFill="1" applyBorder="1" applyAlignment="1" applyProtection="1">
      <alignment horizontal="center" vertical="center"/>
      <protection locked="0"/>
    </xf>
    <xf numFmtId="0" fontId="22" fillId="0" borderId="1" xfId="0" applyFont="1" applyFill="1" applyBorder="1" applyAlignment="1">
      <alignment horizontal="center"/>
    </xf>
    <xf numFmtId="0" fontId="2" fillId="17" borderId="1" xfId="0" applyFont="1" applyFill="1" applyBorder="1" applyAlignment="1">
      <alignment horizontal="center" vertical="center" wrapText="1"/>
    </xf>
    <xf numFmtId="0" fontId="39" fillId="0" borderId="1"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protection locked="0"/>
    </xf>
    <xf numFmtId="0" fontId="5" fillId="0" borderId="0" xfId="0" applyFont="1" applyFill="1" applyAlignment="1">
      <alignment horizontal="center" vertical="center" wrapText="1"/>
    </xf>
    <xf numFmtId="0" fontId="4"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13" fillId="0" borderId="0" xfId="0" applyFont="1" applyFill="1" applyAlignment="1">
      <alignment vertical="center" wrapText="1"/>
    </xf>
    <xf numFmtId="0" fontId="2" fillId="0" borderId="0" xfId="0" applyFont="1" applyFill="1" applyAlignment="1">
      <alignment vertical="center" wrapText="1"/>
    </xf>
    <xf numFmtId="0" fontId="8" fillId="0" borderId="0" xfId="0" applyFont="1" applyFill="1" applyAlignment="1">
      <alignment vertical="center" wrapText="1"/>
    </xf>
    <xf numFmtId="0" fontId="2" fillId="0" borderId="0" xfId="0" applyFont="1" applyFill="1" applyAlignment="1">
      <alignment horizontal="center" vertical="center" wrapText="1"/>
    </xf>
    <xf numFmtId="0" fontId="2" fillId="0" borderId="0" xfId="0" applyFont="1" applyFill="1" applyBorder="1" applyAlignment="1">
      <alignment vertical="center" wrapText="1"/>
    </xf>
    <xf numFmtId="0" fontId="10" fillId="0" borderId="1" xfId="0" applyFont="1" applyFill="1" applyBorder="1" applyAlignment="1">
      <alignment horizontal="center" vertical="center" wrapText="1"/>
    </xf>
    <xf numFmtId="0" fontId="21" fillId="0" borderId="1" xfId="0" quotePrefix="1" applyFont="1" applyFill="1" applyBorder="1" applyAlignment="1">
      <alignment vertical="center" wrapText="1"/>
    </xf>
    <xf numFmtId="0" fontId="49" fillId="0" borderId="1" xfId="0" applyFont="1" applyBorder="1" applyAlignment="1">
      <alignment horizontal="center" vertical="center"/>
    </xf>
    <xf numFmtId="0" fontId="3" fillId="17" borderId="1" xfId="0" quotePrefix="1" applyFont="1" applyFill="1" applyBorder="1" applyAlignment="1">
      <alignment horizontal="center" vertical="center" wrapText="1"/>
    </xf>
    <xf numFmtId="0" fontId="8" fillId="8" borderId="1" xfId="0" applyFont="1" applyFill="1" applyBorder="1" applyAlignment="1">
      <alignment vertical="center" wrapText="1"/>
    </xf>
    <xf numFmtId="0" fontId="2" fillId="3" borderId="1" xfId="0" applyFont="1" applyFill="1" applyBorder="1" applyAlignment="1">
      <alignment horizontal="center" vertical="center" wrapText="1"/>
    </xf>
    <xf numFmtId="0" fontId="8" fillId="17" borderId="1" xfId="0" applyFont="1" applyFill="1" applyBorder="1" applyAlignment="1">
      <alignment horizontal="center" vertical="center" wrapText="1"/>
    </xf>
    <xf numFmtId="0" fontId="2" fillId="14" borderId="1" xfId="0" applyFont="1" applyFill="1" applyBorder="1" applyAlignment="1">
      <alignment horizontal="center" vertical="center" wrapText="1"/>
    </xf>
    <xf numFmtId="49" fontId="18" fillId="0" borderId="1" xfId="0" quotePrefix="1" applyNumberFormat="1" applyFont="1" applyFill="1" applyBorder="1" applyAlignment="1">
      <alignment horizontal="center" vertical="center" wrapText="1"/>
    </xf>
    <xf numFmtId="0" fontId="3" fillId="8" borderId="1" xfId="3" applyFont="1" applyFill="1" applyBorder="1" applyAlignment="1">
      <alignment horizontal="center" vertical="center" wrapText="1"/>
    </xf>
    <xf numFmtId="49" fontId="18" fillId="0" borderId="1" xfId="5"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8" fillId="0" borderId="0" xfId="0" applyFont="1" applyFill="1"/>
    <xf numFmtId="0" fontId="3" fillId="0" borderId="0" xfId="0" applyFont="1" applyFill="1"/>
    <xf numFmtId="0" fontId="3" fillId="0" borderId="0" xfId="0" applyFont="1" applyFill="1" applyBorder="1"/>
    <xf numFmtId="0" fontId="3" fillId="0" borderId="0" xfId="0" applyFont="1" applyFill="1" applyBorder="1" applyAlignment="1"/>
    <xf numFmtId="0" fontId="8" fillId="0" borderId="0" xfId="0" applyFont="1" applyFill="1" applyBorder="1"/>
    <xf numFmtId="0" fontId="8" fillId="0" borderId="0" xfId="0" applyFont="1" applyFill="1" applyBorder="1" applyAlignment="1">
      <alignment horizontal="center"/>
    </xf>
    <xf numFmtId="0" fontId="2" fillId="0" borderId="0" xfId="0" applyFont="1" applyFill="1" applyBorder="1"/>
    <xf numFmtId="0" fontId="13" fillId="0" borderId="0" xfId="0" applyFont="1" applyFill="1" applyBorder="1"/>
    <xf numFmtId="0" fontId="2" fillId="0" borderId="0" xfId="0" quotePrefix="1" applyFont="1" applyFill="1" applyBorder="1" applyAlignment="1">
      <alignment horizontal="center" vertical="center" wrapText="1"/>
    </xf>
    <xf numFmtId="0" fontId="2" fillId="0" borderId="0" xfId="0" applyFont="1" applyFill="1" applyBorder="1" applyAlignment="1">
      <alignment horizontal="center" vertical="center"/>
    </xf>
    <xf numFmtId="0" fontId="3" fillId="0" borderId="1" xfId="0" applyFont="1" applyFill="1" applyBorder="1" applyAlignment="1">
      <alignment horizontal="center"/>
    </xf>
    <xf numFmtId="0" fontId="8" fillId="0" borderId="0" xfId="0" quotePrefix="1" applyFont="1" applyFill="1" applyBorder="1"/>
    <xf numFmtId="0" fontId="50" fillId="0" borderId="0" xfId="0" applyFont="1" applyFill="1" applyBorder="1"/>
    <xf numFmtId="0" fontId="3" fillId="0" borderId="0" xfId="0" quotePrefix="1" applyFont="1" applyFill="1" applyBorder="1"/>
    <xf numFmtId="0" fontId="8" fillId="0" borderId="0" xfId="0" applyFont="1" applyFill="1" applyBorder="1" applyAlignment="1">
      <alignment wrapText="1"/>
    </xf>
    <xf numFmtId="0" fontId="2" fillId="0" borderId="0" xfId="0" applyFont="1" applyFill="1" applyBorder="1" applyAlignment="1"/>
    <xf numFmtId="0" fontId="3" fillId="8" borderId="0" xfId="0" applyFont="1" applyFill="1" applyBorder="1" applyAlignment="1">
      <alignment horizontal="center"/>
    </xf>
    <xf numFmtId="0" fontId="8" fillId="0" borderId="0" xfId="0" quotePrefix="1" applyFont="1" applyFill="1" applyBorder="1" applyAlignment="1">
      <alignment vertical="top" wrapText="1"/>
    </xf>
    <xf numFmtId="0" fontId="13" fillId="0" borderId="0" xfId="0" quotePrefix="1" applyFont="1" applyFill="1" applyBorder="1" applyAlignment="1">
      <alignment vertical="center" wrapText="1"/>
    </xf>
    <xf numFmtId="0" fontId="2" fillId="15" borderId="0" xfId="0" applyFont="1" applyFill="1" applyBorder="1"/>
    <xf numFmtId="0" fontId="2" fillId="14" borderId="0" xfId="0" applyFont="1" applyFill="1" applyBorder="1"/>
    <xf numFmtId="0" fontId="2" fillId="16" borderId="0" xfId="0" applyFont="1" applyFill="1" applyBorder="1"/>
    <xf numFmtId="0" fontId="2" fillId="10" borderId="0" xfId="0" applyFont="1" applyFill="1" applyBorder="1"/>
    <xf numFmtId="0" fontId="2" fillId="11" borderId="0" xfId="0" applyFont="1" applyFill="1" applyBorder="1"/>
    <xf numFmtId="0" fontId="2" fillId="8" borderId="0" xfId="0" applyFont="1" applyFill="1" applyBorder="1"/>
    <xf numFmtId="0" fontId="2" fillId="3" borderId="0" xfId="0" applyFont="1" applyFill="1" applyBorder="1"/>
    <xf numFmtId="0" fontId="2" fillId="21" borderId="0" xfId="0" applyFont="1" applyFill="1" applyBorder="1"/>
    <xf numFmtId="0" fontId="2" fillId="19" borderId="0" xfId="0" applyFont="1" applyFill="1" applyBorder="1"/>
    <xf numFmtId="0" fontId="2" fillId="20" borderId="0" xfId="0" applyFont="1" applyFill="1" applyBorder="1"/>
    <xf numFmtId="0" fontId="3" fillId="0" borderId="0" xfId="0" quotePrefix="1" applyFont="1" applyFill="1" applyBorder="1" applyAlignment="1"/>
    <xf numFmtId="0" fontId="3" fillId="8" borderId="0" xfId="0" applyFont="1" applyFill="1" applyBorder="1"/>
    <xf numFmtId="0" fontId="2" fillId="0" borderId="0" xfId="0" applyFont="1" applyFill="1" applyAlignment="1"/>
    <xf numFmtId="0" fontId="3" fillId="0" borderId="0" xfId="0" quotePrefix="1" applyFont="1" applyFill="1"/>
    <xf numFmtId="0" fontId="13" fillId="0" borderId="0" xfId="0" applyFont="1" applyFill="1"/>
    <xf numFmtId="0" fontId="3" fillId="0" borderId="0" xfId="0" quotePrefix="1" applyFont="1" applyFill="1" applyAlignment="1"/>
    <xf numFmtId="0" fontId="2" fillId="0" borderId="0" xfId="0" applyFont="1" applyFill="1"/>
    <xf numFmtId="0" fontId="3" fillId="0" borderId="0" xfId="0" applyFont="1" applyFill="1" applyAlignment="1"/>
    <xf numFmtId="0" fontId="2" fillId="8" borderId="1" xfId="0" applyFont="1" applyFill="1" applyBorder="1" applyAlignment="1">
      <alignment vertical="center" wrapText="1"/>
    </xf>
    <xf numFmtId="0" fontId="2" fillId="11" borderId="6" xfId="0" applyFont="1" applyFill="1" applyBorder="1" applyAlignment="1">
      <alignment horizontal="center" vertical="center" wrapText="1"/>
    </xf>
    <xf numFmtId="0" fontId="2" fillId="8" borderId="2"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8" fillId="15"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5" fillId="17" borderId="1" xfId="0" applyFont="1" applyFill="1" applyBorder="1" applyAlignment="1">
      <alignment horizontal="center" vertical="center" wrapText="1"/>
    </xf>
    <xf numFmtId="0" fontId="25" fillId="6" borderId="1" xfId="0" applyFont="1" applyFill="1" applyBorder="1" applyAlignment="1">
      <alignment horizontal="center" vertical="center"/>
    </xf>
    <xf numFmtId="0" fontId="2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10" fontId="22" fillId="0" borderId="0" xfId="0" applyNumberFormat="1" applyFont="1" applyFill="1" applyBorder="1"/>
    <xf numFmtId="0" fontId="4" fillId="0" borderId="1" xfId="0" quotePrefix="1" applyFont="1" applyBorder="1" applyAlignment="1">
      <alignment horizontal="center" vertical="center" wrapText="1"/>
    </xf>
    <xf numFmtId="0" fontId="39" fillId="0" borderId="1" xfId="0" quotePrefix="1" applyFont="1" applyBorder="1" applyAlignment="1">
      <alignment horizontal="center" vertical="center" wrapText="1"/>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pplyProtection="1">
      <alignment horizontal="left" vertical="center" wrapText="1"/>
      <protection locked="0"/>
    </xf>
    <xf numFmtId="0" fontId="23" fillId="0" borderId="1" xfId="0" applyFont="1" applyFill="1" applyBorder="1" applyAlignment="1">
      <alignment horizontal="justify" vertical="center" wrapText="1"/>
    </xf>
    <xf numFmtId="0" fontId="23" fillId="0" borderId="1" xfId="0" applyNumberFormat="1" applyFont="1" applyFill="1" applyBorder="1" applyAlignment="1" applyProtection="1">
      <alignment horizontal="left" vertical="center" wrapText="1"/>
      <protection locked="0"/>
    </xf>
    <xf numFmtId="0" fontId="23" fillId="0" borderId="1" xfId="0" quotePrefix="1" applyFont="1" applyFill="1" applyBorder="1" applyAlignment="1">
      <alignment horizontal="justify" vertical="center" wrapText="1"/>
    </xf>
    <xf numFmtId="0" fontId="23" fillId="0" borderId="1" xfId="0" quotePrefix="1" applyFont="1" applyFill="1" applyBorder="1" applyAlignment="1">
      <alignment horizontal="left" vertical="center" wrapText="1"/>
    </xf>
    <xf numFmtId="0" fontId="2" fillId="0" borderId="0" xfId="0" applyFont="1" applyFill="1" applyBorder="1" applyAlignment="1" applyProtection="1">
      <alignment horizontal="left" vertical="center"/>
      <protection locked="0"/>
    </xf>
    <xf numFmtId="0" fontId="25" fillId="6" borderId="1" xfId="0" applyFont="1" applyFill="1" applyBorder="1" applyAlignment="1">
      <alignment vertical="center"/>
    </xf>
    <xf numFmtId="0" fontId="2" fillId="0" borderId="0" xfId="0" applyNumberFormat="1" applyFont="1" applyFill="1" applyBorder="1" applyAlignment="1" applyProtection="1">
      <alignment vertical="center" wrapText="1"/>
      <protection locked="0"/>
    </xf>
    <xf numFmtId="0" fontId="22" fillId="0" borderId="1" xfId="0" applyFont="1" applyFill="1" applyBorder="1" applyAlignment="1">
      <alignment vertical="center"/>
    </xf>
    <xf numFmtId="0" fontId="25" fillId="0" borderId="1" xfId="0" applyFont="1" applyFill="1" applyBorder="1" applyAlignment="1">
      <alignment vertical="center"/>
    </xf>
    <xf numFmtId="0" fontId="22" fillId="0" borderId="1" xfId="0" applyFont="1" applyFill="1" applyBorder="1"/>
    <xf numFmtId="0" fontId="22" fillId="0" borderId="1" xfId="0" applyFont="1" applyFill="1" applyBorder="1" applyAlignment="1">
      <alignment horizontal="justify" vertical="center" wrapText="1"/>
    </xf>
    <xf numFmtId="0" fontId="2" fillId="0" borderId="1" xfId="0" applyFont="1" applyFill="1" applyBorder="1" applyAlignment="1" applyProtection="1">
      <alignment horizontal="center" vertical="center"/>
      <protection locked="0"/>
    </xf>
    <xf numFmtId="49" fontId="3" fillId="14" borderId="1" xfId="0" applyNumberFormat="1" applyFont="1" applyFill="1" applyBorder="1" applyAlignment="1" applyProtection="1">
      <alignment horizontal="center" vertical="center" wrapText="1"/>
      <protection locked="0"/>
    </xf>
    <xf numFmtId="49" fontId="3" fillId="0" borderId="1" xfId="0" quotePrefix="1" applyNumberFormat="1" applyFont="1" applyFill="1" applyBorder="1" applyAlignment="1">
      <alignment horizontal="center" vertical="center" wrapText="1"/>
    </xf>
    <xf numFmtId="49" fontId="3" fillId="0" borderId="1" xfId="5" applyNumberFormat="1" applyFont="1" applyFill="1" applyBorder="1" applyAlignment="1">
      <alignment horizontal="center" vertical="center" wrapText="1"/>
    </xf>
    <xf numFmtId="0" fontId="22" fillId="6" borderId="1" xfId="0" applyFont="1" applyFill="1" applyBorder="1" applyAlignment="1">
      <alignment horizontal="justify" vertical="center" wrapText="1"/>
    </xf>
    <xf numFmtId="0" fontId="48" fillId="0" borderId="1" xfId="0" applyFont="1" applyFill="1" applyBorder="1" applyAlignment="1">
      <alignment horizontal="justify" vertical="center" wrapText="1"/>
    </xf>
    <xf numFmtId="0" fontId="48" fillId="14" borderId="1" xfId="0" applyFont="1" applyFill="1" applyBorder="1" applyAlignment="1">
      <alignment horizontal="justify" vertical="center" wrapText="1"/>
    </xf>
    <xf numFmtId="0" fontId="2"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vertical="center" wrapText="1"/>
      <protection locked="0"/>
    </xf>
    <xf numFmtId="0" fontId="25" fillId="0" borderId="1" xfId="0" quotePrefix="1" applyFont="1" applyFill="1" applyBorder="1" applyAlignment="1">
      <alignment horizontal="center" vertical="center" wrapText="1"/>
    </xf>
    <xf numFmtId="0" fontId="2" fillId="0" borderId="1" xfId="0" applyFont="1" applyFill="1" applyBorder="1" applyAlignment="1">
      <alignment vertical="center" wrapText="1"/>
    </xf>
    <xf numFmtId="0" fontId="25" fillId="8" borderId="1" xfId="0" quotePrefix="1" applyFont="1" applyFill="1" applyBorder="1" applyAlignment="1">
      <alignment horizontal="center" vertical="center" wrapText="1"/>
    </xf>
    <xf numFmtId="0" fontId="2" fillId="22" borderId="1" xfId="0" applyFont="1" applyFill="1" applyBorder="1" applyAlignment="1" applyProtection="1">
      <alignment horizontal="center" vertical="center" wrapText="1"/>
      <protection locked="0"/>
    </xf>
    <xf numFmtId="0" fontId="2" fillId="22" borderId="1" xfId="0" applyFont="1" applyFill="1" applyBorder="1" applyAlignment="1" applyProtection="1">
      <alignment horizontal="left" vertical="center"/>
      <protection locked="0"/>
    </xf>
    <xf numFmtId="0" fontId="21" fillId="22" borderId="1" xfId="0" quotePrefix="1" applyFont="1" applyFill="1" applyBorder="1" applyAlignment="1">
      <alignment horizontal="center" vertical="center" wrapText="1"/>
    </xf>
    <xf numFmtId="0" fontId="12" fillId="22" borderId="2" xfId="0" quotePrefix="1" applyFont="1" applyFill="1" applyBorder="1" applyAlignment="1">
      <alignment horizontal="center" vertical="center" wrapText="1"/>
    </xf>
    <xf numFmtId="0" fontId="2" fillId="22" borderId="1" xfId="0" quotePrefix="1" applyFont="1" applyFill="1" applyBorder="1" applyAlignment="1">
      <alignment horizontal="center" vertical="center" wrapText="1"/>
    </xf>
    <xf numFmtId="0" fontId="2" fillId="22" borderId="1" xfId="0" quotePrefix="1" applyFont="1" applyFill="1" applyBorder="1" applyAlignment="1">
      <alignment horizontal="left" vertical="center" wrapText="1"/>
    </xf>
    <xf numFmtId="0" fontId="3" fillId="22" borderId="1" xfId="0" quotePrefix="1" applyFont="1" applyFill="1" applyBorder="1" applyAlignment="1" applyProtection="1">
      <alignment horizontal="center" vertical="center" wrapText="1"/>
      <protection locked="0"/>
    </xf>
    <xf numFmtId="0" fontId="3" fillId="22" borderId="1" xfId="0" applyFont="1" applyFill="1" applyBorder="1" applyAlignment="1" applyProtection="1">
      <alignment vertical="center" wrapText="1"/>
      <protection locked="0"/>
    </xf>
    <xf numFmtId="0" fontId="22" fillId="22" borderId="1" xfId="0" applyFont="1" applyFill="1" applyBorder="1" applyAlignment="1">
      <alignment horizontal="center" vertical="center" wrapText="1"/>
    </xf>
    <xf numFmtId="0" fontId="22" fillId="22" borderId="1" xfId="0" quotePrefix="1" applyFont="1" applyFill="1" applyBorder="1" applyAlignment="1">
      <alignment horizontal="center" vertical="center" wrapText="1"/>
    </xf>
    <xf numFmtId="0" fontId="3" fillId="22" borderId="1" xfId="0" applyFont="1" applyFill="1" applyBorder="1" applyAlignment="1">
      <alignment vertical="center" wrapText="1"/>
    </xf>
    <xf numFmtId="0" fontId="3" fillId="22" borderId="1" xfId="0" quotePrefix="1" applyFont="1" applyFill="1" applyBorder="1" applyAlignment="1">
      <alignment vertical="center" wrapText="1"/>
    </xf>
    <xf numFmtId="0" fontId="2" fillId="22" borderId="1" xfId="0" applyFont="1" applyFill="1" applyBorder="1" applyAlignment="1" applyProtection="1">
      <alignment vertical="center" wrapText="1"/>
      <protection locked="0"/>
    </xf>
    <xf numFmtId="0" fontId="3" fillId="22" borderId="2" xfId="0" applyFont="1" applyFill="1" applyBorder="1" applyAlignment="1">
      <alignment horizontal="center" vertical="center" wrapText="1"/>
    </xf>
    <xf numFmtId="0" fontId="25" fillId="22" borderId="1" xfId="0" quotePrefix="1" applyFont="1" applyFill="1" applyBorder="1" applyAlignment="1">
      <alignment horizontal="center" vertical="center" wrapText="1"/>
    </xf>
    <xf numFmtId="0" fontId="2" fillId="22" borderId="1" xfId="0" applyFont="1" applyFill="1" applyBorder="1" applyAlignment="1">
      <alignment vertical="center" wrapText="1"/>
    </xf>
    <xf numFmtId="0" fontId="3" fillId="22" borderId="1" xfId="0" applyFont="1" applyFill="1" applyBorder="1" applyAlignment="1" applyProtection="1">
      <alignment horizontal="left" vertical="center" wrapText="1"/>
      <protection locked="0"/>
    </xf>
    <xf numFmtId="0" fontId="3" fillId="22" borderId="1" xfId="0" quotePrefix="1" applyFont="1" applyFill="1" applyBorder="1" applyAlignment="1">
      <alignment horizontal="center" vertical="center" wrapText="1"/>
    </xf>
    <xf numFmtId="0" fontId="3" fillId="22" borderId="1" xfId="0" applyFont="1" applyFill="1" applyBorder="1" applyAlignment="1" applyProtection="1">
      <alignment horizontal="justify" vertical="center" wrapText="1"/>
      <protection locked="0"/>
    </xf>
    <xf numFmtId="1" fontId="3" fillId="22" borderId="1" xfId="0" quotePrefix="1" applyNumberFormat="1" applyFont="1" applyFill="1" applyBorder="1" applyAlignment="1" applyProtection="1">
      <alignment horizontal="center" vertical="center" wrapText="1"/>
      <protection locked="0"/>
    </xf>
    <xf numFmtId="49" fontId="3" fillId="22" borderId="1" xfId="0" applyNumberFormat="1" applyFont="1" applyFill="1" applyBorder="1" applyAlignment="1" applyProtection="1">
      <alignment horizontal="center" vertical="center" wrapText="1"/>
      <protection locked="0"/>
    </xf>
    <xf numFmtId="0" fontId="3" fillId="22" borderId="1" xfId="0" applyNumberFormat="1" applyFont="1" applyFill="1" applyBorder="1" applyAlignment="1" applyProtection="1">
      <alignment horizontal="center" vertical="center" wrapText="1"/>
      <protection locked="0"/>
    </xf>
    <xf numFmtId="0" fontId="3" fillId="22" borderId="1" xfId="0" applyFont="1" applyFill="1" applyBorder="1" applyAlignment="1">
      <alignment horizontal="left" vertical="center" wrapText="1"/>
    </xf>
    <xf numFmtId="0" fontId="3" fillId="22" borderId="1" xfId="0" quotePrefix="1" applyFont="1" applyFill="1" applyBorder="1" applyAlignment="1" applyProtection="1">
      <alignment horizontal="left" vertical="center" wrapText="1"/>
      <protection locked="0"/>
    </xf>
    <xf numFmtId="0" fontId="3" fillId="22" borderId="1" xfId="0" applyFont="1" applyFill="1" applyBorder="1" applyAlignment="1">
      <alignment horizontal="center" vertical="center" wrapText="1"/>
    </xf>
    <xf numFmtId="0" fontId="3" fillId="22" borderId="8" xfId="0" applyFont="1" applyFill="1" applyBorder="1" applyAlignment="1">
      <alignment horizontal="center" vertical="center" wrapText="1"/>
    </xf>
    <xf numFmtId="0" fontId="3" fillId="22" borderId="1" xfId="0" applyNumberFormat="1" applyFont="1" applyFill="1" applyBorder="1" applyAlignment="1" applyProtection="1">
      <alignment horizontal="left" vertical="center" wrapText="1"/>
      <protection locked="0"/>
    </xf>
    <xf numFmtId="0" fontId="3" fillId="22" borderId="8" xfId="0" applyFont="1" applyFill="1" applyBorder="1" applyAlignment="1" applyProtection="1">
      <alignment horizontal="center" vertical="center" wrapText="1"/>
      <protection locked="0"/>
    </xf>
    <xf numFmtId="0" fontId="3" fillId="22" borderId="1" xfId="0" applyFont="1" applyFill="1" applyBorder="1" applyAlignment="1" applyProtection="1">
      <alignment horizontal="center" vertical="center" wrapText="1"/>
      <protection locked="0"/>
    </xf>
    <xf numFmtId="0" fontId="3" fillId="22" borderId="1" xfId="0" quotePrefix="1" applyFont="1" applyFill="1" applyBorder="1" applyAlignment="1">
      <alignment horizontal="left" vertical="center" wrapText="1"/>
    </xf>
    <xf numFmtId="0" fontId="3" fillId="22" borderId="1" xfId="0" quotePrefix="1" applyNumberFormat="1" applyFont="1" applyFill="1" applyBorder="1" applyAlignment="1" applyProtection="1">
      <alignment horizontal="center" vertical="center" wrapText="1"/>
      <protection locked="0"/>
    </xf>
    <xf numFmtId="0" fontId="3" fillId="22" borderId="1" xfId="3" applyFont="1" applyFill="1" applyBorder="1" applyAlignment="1" applyProtection="1">
      <alignment vertical="center" wrapText="1"/>
      <protection locked="0"/>
    </xf>
    <xf numFmtId="49" fontId="3" fillId="22" borderId="1" xfId="5" applyNumberFormat="1" applyFont="1" applyFill="1" applyBorder="1" applyAlignment="1">
      <alignment horizontal="center" vertical="center" wrapText="1"/>
    </xf>
    <xf numFmtId="0" fontId="2" fillId="0" borderId="1" xfId="0" applyFont="1" applyFill="1" applyBorder="1" applyAlignment="1" applyProtection="1">
      <alignment vertical="center"/>
      <protection locked="0"/>
    </xf>
    <xf numFmtId="0" fontId="49" fillId="22" borderId="1" xfId="0" applyFont="1" applyFill="1" applyBorder="1" applyAlignment="1">
      <alignment horizontal="justify" vertical="center" wrapText="1"/>
    </xf>
    <xf numFmtId="0" fontId="49" fillId="0" borderId="1" xfId="0" applyFont="1" applyFill="1" applyBorder="1" applyAlignment="1">
      <alignment horizontal="justify" vertical="center" wrapText="1"/>
    </xf>
    <xf numFmtId="0" fontId="3" fillId="0" borderId="1" xfId="0" applyFont="1" applyFill="1" applyBorder="1" applyAlignment="1">
      <alignment horizontal="justify" vertical="center" wrapText="1"/>
    </xf>
    <xf numFmtId="0" fontId="3" fillId="22" borderId="1" xfId="0" quotePrefix="1" applyFont="1" applyFill="1" applyBorder="1" applyAlignment="1">
      <alignment horizontal="justify" vertical="center" wrapText="1"/>
    </xf>
    <xf numFmtId="0" fontId="2" fillId="7"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2" fillId="0" borderId="1" xfId="0" applyFont="1" applyFill="1" applyBorder="1" applyAlignment="1" applyProtection="1">
      <alignment vertical="center" wrapText="1"/>
      <protection locked="0"/>
    </xf>
    <xf numFmtId="3" fontId="3" fillId="0" borderId="1" xfId="0" quotePrefix="1" applyNumberFormat="1" applyFont="1" applyFill="1" applyBorder="1" applyAlignment="1">
      <alignment horizontal="center" vertical="center" wrapText="1"/>
    </xf>
    <xf numFmtId="0" fontId="18" fillId="0" borderId="1" xfId="0" quotePrefix="1" applyFont="1" applyBorder="1" applyAlignment="1" applyProtection="1">
      <alignment horizontal="center" vertical="center" wrapText="1"/>
      <protection locked="0"/>
    </xf>
    <xf numFmtId="0" fontId="3" fillId="2" borderId="2" xfId="1" applyFont="1" applyFill="1" applyBorder="1" applyAlignment="1">
      <alignment horizontal="left" vertical="center" wrapText="1"/>
    </xf>
    <xf numFmtId="0" fontId="3" fillId="0" borderId="1" xfId="0" quotePrefix="1" applyFont="1" applyBorder="1" applyAlignment="1" applyProtection="1">
      <alignment horizontal="center" vertical="center" wrapText="1"/>
      <protection locked="0"/>
    </xf>
    <xf numFmtId="0" fontId="3" fillId="0" borderId="1" xfId="0" applyFont="1" applyBorder="1" applyAlignment="1">
      <alignment horizontal="center" vertical="center" wrapText="1"/>
    </xf>
    <xf numFmtId="0" fontId="22" fillId="23" borderId="1" xfId="0" applyFont="1" applyFill="1" applyBorder="1" applyAlignment="1">
      <alignment horizontal="center" vertical="center" wrapText="1"/>
    </xf>
    <xf numFmtId="0" fontId="22" fillId="0" borderId="1" xfId="0" applyFont="1" applyBorder="1" applyAlignment="1">
      <alignment horizontal="center" vertical="center"/>
    </xf>
    <xf numFmtId="0" fontId="33" fillId="23" borderId="1" xfId="0" applyFont="1" applyFill="1" applyBorder="1" applyAlignment="1">
      <alignment horizontal="center" vertical="center" wrapText="1"/>
    </xf>
    <xf numFmtId="0" fontId="3" fillId="0" borderId="1" xfId="0" applyFont="1" applyBorder="1" applyAlignment="1">
      <alignment horizontal="center" vertical="center"/>
    </xf>
    <xf numFmtId="0" fontId="9" fillId="0" borderId="1" xfId="0" applyFont="1" applyBorder="1" applyAlignment="1">
      <alignment vertical="center" wrapText="1"/>
    </xf>
    <xf numFmtId="0" fontId="4" fillId="0" borderId="1" xfId="0" applyFont="1" applyBorder="1" applyAlignment="1">
      <alignment vertical="center" wrapText="1"/>
    </xf>
    <xf numFmtId="0" fontId="4" fillId="0" borderId="0" xfId="0" applyFont="1" applyAlignment="1">
      <alignment vertical="center" wrapText="1"/>
    </xf>
    <xf numFmtId="0" fontId="22" fillId="0" borderId="0" xfId="0" applyFont="1"/>
    <xf numFmtId="0" fontId="3" fillId="0" borderId="2" xfId="1" applyFont="1" applyBorder="1" applyAlignment="1">
      <alignment horizontal="left" vertical="center" wrapText="1"/>
    </xf>
    <xf numFmtId="49" fontId="22" fillId="0" borderId="1" xfId="0" applyNumberFormat="1" applyFont="1" applyBorder="1" applyAlignment="1">
      <alignment horizontal="center" vertical="center" wrapText="1"/>
    </xf>
    <xf numFmtId="0" fontId="23" fillId="0" borderId="1" xfId="0" quotePrefix="1" applyFont="1" applyBorder="1" applyAlignment="1" applyProtection="1">
      <alignment horizontal="center" vertical="center" wrapText="1"/>
      <protection locked="0"/>
    </xf>
    <xf numFmtId="0" fontId="18" fillId="2" borderId="1" xfId="0" quotePrefix="1" applyFont="1" applyFill="1" applyBorder="1" applyAlignment="1" applyProtection="1">
      <alignment horizontal="center" vertical="center" wrapText="1"/>
      <protection locked="0"/>
    </xf>
    <xf numFmtId="0" fontId="18" fillId="2" borderId="1" xfId="0" applyFont="1" applyFill="1" applyBorder="1" applyAlignment="1" applyProtection="1">
      <alignment horizontal="center" vertical="center" wrapText="1"/>
      <protection locked="0"/>
    </xf>
    <xf numFmtId="0" fontId="18" fillId="2" borderId="1" xfId="0" applyFont="1" applyFill="1" applyBorder="1" applyAlignment="1" applyProtection="1">
      <alignment horizontal="left" vertical="center" wrapText="1"/>
      <protection locked="0"/>
    </xf>
    <xf numFmtId="0" fontId="4" fillId="2" borderId="1" xfId="0" applyFont="1" applyFill="1" applyBorder="1" applyAlignment="1">
      <alignment vertical="center" wrapText="1"/>
    </xf>
    <xf numFmtId="0" fontId="4" fillId="2" borderId="1" xfId="0" applyFont="1" applyFill="1" applyBorder="1" applyAlignment="1">
      <alignment horizontal="center" vertical="center" wrapText="1"/>
    </xf>
    <xf numFmtId="0" fontId="4" fillId="2" borderId="0" xfId="0" applyFont="1" applyFill="1" applyAlignment="1">
      <alignment vertical="center" wrapText="1"/>
    </xf>
    <xf numFmtId="0" fontId="3" fillId="2" borderId="1" xfId="1" applyFont="1" applyFill="1" applyBorder="1" applyAlignment="1">
      <alignment horizontal="center" vertical="center" wrapText="1"/>
    </xf>
    <xf numFmtId="0" fontId="18" fillId="2" borderId="1" xfId="0" applyFont="1" applyFill="1" applyBorder="1" applyAlignment="1" applyProtection="1">
      <alignment vertical="center" wrapText="1"/>
      <protection locked="0"/>
    </xf>
    <xf numFmtId="49" fontId="18" fillId="2" borderId="1" xfId="0" applyNumberFormat="1" applyFont="1" applyFill="1" applyBorder="1" applyAlignment="1" applyProtection="1">
      <alignment horizontal="center" vertical="center" wrapText="1"/>
      <protection locked="0"/>
    </xf>
    <xf numFmtId="49" fontId="18" fillId="2" borderId="1" xfId="0" quotePrefix="1" applyNumberFormat="1" applyFont="1" applyFill="1" applyBorder="1" applyAlignment="1" applyProtection="1">
      <alignment horizontal="center" vertical="center" wrapText="1"/>
      <protection locked="0"/>
    </xf>
    <xf numFmtId="0" fontId="18" fillId="2" borderId="2" xfId="0" quotePrefix="1" applyNumberFormat="1" applyFont="1" applyFill="1" applyBorder="1" applyAlignment="1" applyProtection="1">
      <alignment horizontal="center" vertical="center" wrapText="1"/>
      <protection locked="0"/>
    </xf>
    <xf numFmtId="0" fontId="18" fillId="2" borderId="1" xfId="1" applyFont="1" applyFill="1" applyBorder="1" applyAlignment="1">
      <alignment horizontal="center" vertical="center" wrapText="1"/>
    </xf>
    <xf numFmtId="0" fontId="18" fillId="2" borderId="1" xfId="1" applyFont="1" applyFill="1" applyBorder="1" applyAlignment="1">
      <alignment vertical="center" wrapText="1"/>
    </xf>
    <xf numFmtId="0" fontId="18" fillId="2" borderId="1" xfId="1" quotePrefix="1" applyFont="1" applyFill="1" applyBorder="1" applyAlignment="1">
      <alignment horizontal="center" vertical="center" wrapText="1"/>
    </xf>
    <xf numFmtId="0" fontId="18" fillId="7" borderId="1" xfId="0" quotePrefix="1" applyFont="1" applyFill="1" applyBorder="1" applyAlignment="1" applyProtection="1">
      <alignment horizontal="center" vertical="center" wrapText="1"/>
      <protection locked="0"/>
    </xf>
    <xf numFmtId="0" fontId="42" fillId="7" borderId="2" xfId="0" applyFont="1" applyFill="1" applyBorder="1" applyAlignment="1" applyProtection="1">
      <alignment vertical="center" wrapText="1"/>
      <protection locked="0"/>
    </xf>
    <xf numFmtId="0" fontId="18" fillId="7" borderId="1" xfId="0" quotePrefix="1" applyNumberFormat="1" applyFont="1" applyFill="1" applyBorder="1" applyAlignment="1" applyProtection="1">
      <alignment horizontal="center" vertical="center" wrapText="1"/>
      <protection locked="0"/>
    </xf>
    <xf numFmtId="3" fontId="3" fillId="7" borderId="1" xfId="0" quotePrefix="1" applyNumberFormat="1" applyFont="1" applyFill="1" applyBorder="1" applyAlignment="1">
      <alignment horizontal="center" vertical="center" wrapText="1"/>
    </xf>
    <xf numFmtId="0" fontId="4" fillId="7" borderId="1" xfId="0" applyFont="1" applyFill="1" applyBorder="1" applyAlignment="1">
      <alignment vertical="center" wrapText="1"/>
    </xf>
    <xf numFmtId="0" fontId="47" fillId="0" borderId="1" xfId="0" applyFont="1" applyBorder="1" applyAlignment="1">
      <alignment horizontal="left" vertical="center" wrapText="1"/>
    </xf>
    <xf numFmtId="0" fontId="22" fillId="0" borderId="1" xfId="0" quotePrefix="1" applyFont="1" applyBorder="1" applyAlignment="1">
      <alignment horizontal="center" vertical="center" wrapText="1"/>
    </xf>
    <xf numFmtId="0" fontId="47" fillId="0" borderId="1" xfId="0" applyFont="1" applyBorder="1" applyAlignment="1">
      <alignment horizontal="center" vertical="center"/>
    </xf>
    <xf numFmtId="0" fontId="23" fillId="0" borderId="1" xfId="0" applyFont="1" applyBorder="1" applyAlignment="1">
      <alignment horizontal="center" vertical="center"/>
    </xf>
    <xf numFmtId="4" fontId="3" fillId="0" borderId="1" xfId="0" quotePrefix="1" applyNumberFormat="1" applyFont="1" applyFill="1" applyBorder="1" applyAlignment="1">
      <alignment horizontal="center" vertical="center" wrapText="1"/>
    </xf>
    <xf numFmtId="0" fontId="49" fillId="0" borderId="1" xfId="0" applyFont="1" applyBorder="1" applyAlignment="1">
      <alignment horizontal="left" vertical="center" wrapText="1"/>
    </xf>
    <xf numFmtId="0" fontId="22" fillId="0" borderId="1" xfId="0" quotePrefix="1" applyFont="1" applyFill="1" applyBorder="1" applyAlignment="1">
      <alignment horizontal="center" vertical="center"/>
    </xf>
    <xf numFmtId="0" fontId="27" fillId="2" borderId="1" xfId="0" applyFont="1" applyFill="1" applyBorder="1" applyAlignment="1">
      <alignment horizontal="center" vertical="center"/>
    </xf>
    <xf numFmtId="0" fontId="22" fillId="2" borderId="1" xfId="0" applyFont="1" applyFill="1" applyBorder="1" applyAlignment="1">
      <alignment horizontal="center" vertical="center"/>
    </xf>
    <xf numFmtId="0" fontId="22" fillId="2" borderId="1" xfId="0" applyFont="1" applyFill="1" applyBorder="1"/>
    <xf numFmtId="0" fontId="49" fillId="0" borderId="1" xfId="0" applyFont="1" applyFill="1" applyBorder="1" applyAlignment="1">
      <alignment horizontal="left" vertical="center" wrapText="1"/>
    </xf>
    <xf numFmtId="0" fontId="49" fillId="0" borderId="1" xfId="0" applyFont="1" applyFill="1" applyBorder="1" applyAlignment="1">
      <alignment horizontal="center" vertical="center"/>
    </xf>
    <xf numFmtId="0" fontId="2" fillId="7" borderId="2" xfId="1" applyFont="1" applyFill="1" applyBorder="1" applyAlignment="1">
      <alignment horizontal="left" vertical="center" wrapText="1"/>
    </xf>
    <xf numFmtId="49" fontId="22" fillId="7" borderId="1" xfId="0" applyNumberFormat="1" applyFont="1" applyFill="1" applyBorder="1" applyAlignment="1">
      <alignment horizontal="center" vertical="center" wrapText="1"/>
    </xf>
    <xf numFmtId="0" fontId="33" fillId="7" borderId="1" xfId="0" applyFont="1" applyFill="1" applyBorder="1" applyAlignment="1">
      <alignment horizontal="center" vertical="center" wrapText="1"/>
    </xf>
    <xf numFmtId="0" fontId="22" fillId="7" borderId="1" xfId="0" applyFont="1" applyFill="1" applyBorder="1" applyAlignment="1">
      <alignment horizontal="center" vertical="center"/>
    </xf>
    <xf numFmtId="0" fontId="3" fillId="7" borderId="1" xfId="0" applyFont="1" applyFill="1" applyBorder="1" applyAlignment="1">
      <alignment horizontal="center" vertical="center"/>
    </xf>
    <xf numFmtId="4" fontId="3" fillId="7" borderId="1" xfId="0" quotePrefix="1" applyNumberFormat="1" applyFont="1" applyFill="1" applyBorder="1" applyAlignment="1">
      <alignment horizontal="center" vertical="center" wrapText="1"/>
    </xf>
    <xf numFmtId="0" fontId="9" fillId="7" borderId="1" xfId="0" applyFont="1" applyFill="1" applyBorder="1" applyAlignment="1">
      <alignment vertical="center" wrapText="1"/>
    </xf>
    <xf numFmtId="0" fontId="22" fillId="7" borderId="0" xfId="0" applyFont="1" applyFill="1"/>
    <xf numFmtId="1" fontId="18" fillId="2" borderId="1" xfId="0" quotePrefix="1" applyNumberFormat="1" applyFont="1" applyFill="1" applyBorder="1" applyAlignment="1" applyProtection="1">
      <alignment horizontal="center" vertical="center" wrapText="1"/>
      <protection locked="0"/>
    </xf>
    <xf numFmtId="0" fontId="18" fillId="2" borderId="1" xfId="0" applyFont="1" applyFill="1" applyBorder="1" applyAlignment="1" applyProtection="1">
      <alignment horizontal="justify" vertical="center" wrapText="1"/>
      <protection locked="0"/>
    </xf>
    <xf numFmtId="0" fontId="18" fillId="2" borderId="1" xfId="0" applyNumberFormat="1" applyFont="1" applyFill="1" applyBorder="1" applyAlignment="1" applyProtection="1">
      <alignment horizontal="center" vertical="center" wrapText="1"/>
      <protection locked="0"/>
    </xf>
    <xf numFmtId="0" fontId="18" fillId="2" borderId="1" xfId="0" quotePrefix="1" applyNumberFormat="1" applyFont="1" applyFill="1" applyBorder="1" applyAlignment="1" applyProtection="1">
      <alignment horizontal="center" vertical="center" wrapText="1"/>
      <protection locked="0"/>
    </xf>
    <xf numFmtId="49" fontId="3" fillId="0" borderId="1" xfId="0" applyNumberFormat="1" applyFont="1" applyBorder="1" applyAlignment="1">
      <alignment horizontal="left" vertical="center"/>
    </xf>
    <xf numFmtId="49" fontId="3" fillId="0" borderId="1" xfId="0" quotePrefix="1" applyNumberFormat="1" applyFont="1" applyBorder="1" applyAlignment="1">
      <alignment horizontal="center" vertical="center" wrapText="1"/>
    </xf>
    <xf numFmtId="4" fontId="23" fillId="0" borderId="1" xfId="0" quotePrefix="1" applyNumberFormat="1" applyFont="1" applyBorder="1" applyAlignment="1">
      <alignment horizontal="center" vertical="center" wrapText="1"/>
    </xf>
    <xf numFmtId="0" fontId="35" fillId="0" borderId="1" xfId="0" applyFont="1" applyBorder="1" applyAlignment="1">
      <alignment horizontal="center" vertical="center"/>
    </xf>
    <xf numFmtId="49" fontId="3" fillId="0" borderId="14" xfId="0" applyNumberFormat="1" applyFont="1" applyBorder="1" applyAlignment="1">
      <alignment horizontal="left" vertical="center"/>
    </xf>
    <xf numFmtId="49" fontId="3" fillId="0" borderId="0" xfId="0" applyNumberFormat="1" applyFont="1" applyBorder="1" applyAlignment="1">
      <alignment horizontal="left" vertical="center"/>
    </xf>
    <xf numFmtId="0" fontId="52" fillId="7" borderId="1" xfId="0" applyFont="1" applyFill="1" applyBorder="1" applyAlignment="1">
      <alignment horizontal="left" vertical="center" wrapText="1"/>
    </xf>
    <xf numFmtId="49" fontId="18" fillId="2" borderId="1" xfId="0" applyNumberFormat="1" applyFont="1" applyFill="1" applyBorder="1" applyAlignment="1">
      <alignment horizontal="left" vertical="center" wrapText="1"/>
    </xf>
    <xf numFmtId="0" fontId="18" fillId="0" borderId="1" xfId="0" applyFont="1" applyBorder="1" applyAlignment="1">
      <alignment horizontal="center" vertical="center"/>
    </xf>
    <xf numFmtId="43" fontId="3" fillId="0" borderId="1" xfId="6" quotePrefix="1" applyFont="1" applyFill="1" applyBorder="1" applyAlignment="1">
      <alignment horizontal="center" vertical="center" wrapText="1"/>
    </xf>
    <xf numFmtId="165" fontId="3" fillId="0" borderId="1" xfId="0" quotePrefix="1" applyNumberFormat="1" applyFont="1" applyBorder="1" applyAlignment="1">
      <alignment horizontal="center" vertical="center" wrapText="1"/>
    </xf>
    <xf numFmtId="166" fontId="3" fillId="0" borderId="1" xfId="0" quotePrefix="1"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43" fillId="0" borderId="1" xfId="0"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49" fontId="32" fillId="0" borderId="1" xfId="0" applyNumberFormat="1" applyFont="1" applyFill="1" applyBorder="1" applyAlignment="1" applyProtection="1">
      <alignment horizontal="center" vertical="center" wrapText="1"/>
      <protection locked="0"/>
    </xf>
    <xf numFmtId="167" fontId="53" fillId="0" borderId="1" xfId="6" applyNumberFormat="1" applyFont="1" applyFill="1" applyBorder="1" applyAlignment="1">
      <alignment horizontal="center" vertical="center" wrapText="1"/>
    </xf>
    <xf numFmtId="168" fontId="35" fillId="0" borderId="1" xfId="1" applyNumberFormat="1" applyFont="1" applyFill="1" applyBorder="1" applyAlignment="1" applyProtection="1">
      <alignment horizontal="center" vertical="center"/>
      <protection locked="0"/>
    </xf>
    <xf numFmtId="49" fontId="8" fillId="0" borderId="1" xfId="0" applyNumberFormat="1" applyFont="1" applyBorder="1" applyAlignment="1" applyProtection="1">
      <alignment horizontal="center" vertical="center" wrapText="1"/>
      <protection locked="0"/>
    </xf>
    <xf numFmtId="49" fontId="8" fillId="0" borderId="1" xfId="0" applyNumberFormat="1" applyFont="1" applyFill="1" applyBorder="1" applyAlignment="1" applyProtection="1">
      <alignment horizontal="center" vertical="center" wrapText="1"/>
      <protection locked="0"/>
    </xf>
    <xf numFmtId="167" fontId="3" fillId="0" borderId="1" xfId="6" applyNumberFormat="1" applyFont="1" applyFill="1" applyBorder="1" applyAlignment="1">
      <alignment horizontal="center" vertical="center" wrapText="1"/>
    </xf>
    <xf numFmtId="168" fontId="18" fillId="0" borderId="1" xfId="1" applyNumberFormat="1" applyFont="1" applyFill="1" applyBorder="1" applyAlignment="1" applyProtection="1">
      <alignment horizontal="center" vertical="center"/>
      <protection locked="0"/>
    </xf>
    <xf numFmtId="165" fontId="2" fillId="0" borderId="1" xfId="0" quotePrefix="1" applyNumberFormat="1" applyFont="1" applyFill="1" applyBorder="1" applyAlignment="1">
      <alignment horizontal="center" vertical="center" wrapText="1"/>
    </xf>
    <xf numFmtId="0" fontId="22" fillId="0" borderId="1" xfId="0" applyFont="1" applyBorder="1" applyAlignment="1">
      <alignment horizontal="left" vertical="center" wrapText="1"/>
    </xf>
    <xf numFmtId="0" fontId="15" fillId="0" borderId="1" xfId="0" quotePrefix="1" applyFont="1" applyFill="1" applyBorder="1" applyAlignment="1" applyProtection="1">
      <alignment horizontal="center" vertical="center" wrapText="1"/>
      <protection locked="0"/>
    </xf>
    <xf numFmtId="0" fontId="15" fillId="0" borderId="1" xfId="0" applyFont="1" applyFill="1" applyBorder="1" applyAlignment="1" applyProtection="1">
      <alignment vertical="center" wrapText="1"/>
      <protection locked="0"/>
    </xf>
    <xf numFmtId="0" fontId="15" fillId="0" borderId="1" xfId="0" applyNumberFormat="1" applyFont="1" applyFill="1" applyBorder="1" applyAlignment="1" applyProtection="1">
      <alignment horizontal="center" vertical="center" wrapText="1"/>
      <protection locked="0"/>
    </xf>
    <xf numFmtId="0" fontId="15" fillId="0" borderId="1" xfId="0" applyFont="1" applyFill="1" applyBorder="1" applyAlignment="1">
      <alignment horizontal="center" vertical="center" wrapText="1"/>
    </xf>
    <xf numFmtId="167" fontId="15" fillId="0" borderId="1" xfId="6" quotePrefix="1" applyNumberFormat="1" applyFont="1" applyFill="1" applyBorder="1" applyAlignment="1">
      <alignment vertical="center" wrapText="1"/>
    </xf>
    <xf numFmtId="0" fontId="19" fillId="0" borderId="1" xfId="0" applyFont="1" applyFill="1" applyBorder="1" applyAlignment="1">
      <alignment vertical="center" wrapText="1"/>
    </xf>
    <xf numFmtId="170" fontId="15" fillId="0" borderId="1" xfId="6" quotePrefix="1" applyNumberFormat="1" applyFont="1" applyFill="1" applyBorder="1" applyAlignment="1">
      <alignment vertical="center" wrapText="1"/>
    </xf>
    <xf numFmtId="0" fontId="54" fillId="0" borderId="1" xfId="0" applyFont="1" applyFill="1" applyBorder="1" applyAlignment="1">
      <alignment horizontal="justify" vertical="center" wrapText="1"/>
    </xf>
    <xf numFmtId="0" fontId="8" fillId="0" borderId="1" xfId="0" quotePrefix="1" applyFont="1" applyFill="1" applyBorder="1" applyAlignment="1" applyProtection="1">
      <alignment horizontal="center" vertical="center" wrapText="1"/>
      <protection locked="0"/>
    </xf>
    <xf numFmtId="0" fontId="4" fillId="2" borderId="1" xfId="0" quotePrefix="1" applyFont="1" applyFill="1" applyBorder="1" applyAlignment="1">
      <alignment horizontal="center" vertical="center" wrapText="1"/>
    </xf>
    <xf numFmtId="0" fontId="3" fillId="2" borderId="1" xfId="2" applyFont="1" applyFill="1" applyBorder="1" applyAlignment="1" applyProtection="1">
      <alignment vertical="center" wrapText="1"/>
      <protection hidden="1"/>
    </xf>
    <xf numFmtId="0" fontId="4" fillId="0" borderId="1" xfId="0" applyFont="1" applyBorder="1" applyAlignment="1">
      <alignment horizontal="center" vertical="center"/>
    </xf>
    <xf numFmtId="1" fontId="3" fillId="0" borderId="1" xfId="0" applyNumberFormat="1" applyFont="1" applyBorder="1" applyAlignment="1">
      <alignment horizontal="center" vertical="center"/>
    </xf>
    <xf numFmtId="0" fontId="3" fillId="2" borderId="1" xfId="0" quotePrefix="1" applyFont="1" applyFill="1" applyBorder="1" applyAlignment="1">
      <alignment horizontal="center" vertical="center" wrapText="1"/>
    </xf>
    <xf numFmtId="4" fontId="22" fillId="2" borderId="1" xfId="0" quotePrefix="1" applyNumberFormat="1" applyFont="1" applyFill="1" applyBorder="1" applyAlignment="1">
      <alignment horizontal="center" vertical="center" wrapText="1"/>
    </xf>
    <xf numFmtId="0" fontId="18" fillId="2" borderId="1" xfId="0" applyFont="1" applyFill="1" applyBorder="1" applyAlignment="1">
      <alignment vertical="center" wrapText="1"/>
    </xf>
    <xf numFmtId="0" fontId="8" fillId="2" borderId="1" xfId="0" applyFont="1" applyFill="1" applyBorder="1" applyAlignment="1">
      <alignment vertical="center" wrapText="1"/>
    </xf>
    <xf numFmtId="0" fontId="3" fillId="2" borderId="1" xfId="0" applyFont="1" applyFill="1" applyBorder="1" applyAlignment="1" applyProtection="1">
      <alignment horizontal="justify" vertical="center" wrapText="1"/>
      <protection locked="0"/>
    </xf>
    <xf numFmtId="0" fontId="3" fillId="2" borderId="1" xfId="4" applyFont="1" applyFill="1" applyBorder="1" applyAlignment="1" applyProtection="1">
      <alignment vertical="center" wrapText="1"/>
      <protection hidden="1"/>
    </xf>
    <xf numFmtId="0" fontId="3" fillId="2" borderId="1" xfId="4" applyFont="1" applyFill="1" applyBorder="1" applyAlignment="1" applyProtection="1">
      <alignment horizontal="center" vertical="center" wrapText="1"/>
      <protection hidden="1"/>
    </xf>
    <xf numFmtId="0" fontId="18" fillId="2" borderId="1" xfId="0" quotePrefix="1" applyFont="1" applyFill="1" applyBorder="1" applyAlignment="1">
      <alignment horizontal="center" vertical="center" wrapText="1"/>
    </xf>
    <xf numFmtId="0" fontId="8" fillId="2" borderId="1" xfId="0" quotePrefix="1" applyFont="1" applyFill="1" applyBorder="1" applyAlignment="1">
      <alignment horizontal="center" vertical="center" wrapText="1"/>
    </xf>
    <xf numFmtId="0" fontId="3" fillId="2" borderId="1" xfId="0" applyFont="1" applyFill="1" applyBorder="1" applyAlignment="1" applyProtection="1">
      <alignment vertical="center" wrapText="1"/>
      <protection hidden="1"/>
    </xf>
    <xf numFmtId="0" fontId="15" fillId="2" borderId="1" xfId="0" applyFont="1" applyFill="1" applyBorder="1" applyAlignment="1">
      <alignment vertical="center" wrapText="1"/>
    </xf>
    <xf numFmtId="0" fontId="18" fillId="2" borderId="1" xfId="0" applyFont="1" applyFill="1" applyBorder="1"/>
    <xf numFmtId="0" fontId="8" fillId="2" borderId="1" xfId="0" applyFont="1" applyFill="1" applyBorder="1"/>
    <xf numFmtId="0" fontId="18" fillId="0" borderId="1" xfId="0" applyFont="1" applyBorder="1" applyAlignment="1" applyProtection="1">
      <alignment vertical="center" wrapText="1"/>
      <protection locked="0"/>
    </xf>
    <xf numFmtId="171" fontId="3" fillId="0" borderId="1" xfId="0" quotePrefix="1" applyNumberFormat="1" applyFont="1" applyBorder="1" applyAlignment="1">
      <alignment horizontal="center" vertical="center" wrapText="1"/>
    </xf>
    <xf numFmtId="0" fontId="4" fillId="0" borderId="1" xfId="0" applyFont="1" applyBorder="1" applyAlignment="1">
      <alignment horizontal="center" vertical="center" wrapText="1"/>
    </xf>
    <xf numFmtId="0" fontId="3" fillId="7" borderId="15" xfId="0" applyFont="1" applyFill="1" applyBorder="1" applyAlignment="1" applyProtection="1">
      <alignment vertical="center" wrapText="1"/>
      <protection hidden="1"/>
    </xf>
    <xf numFmtId="0" fontId="15" fillId="7" borderId="15" xfId="0" applyFont="1" applyFill="1" applyBorder="1" applyAlignment="1" applyProtection="1">
      <alignment vertical="center" wrapText="1"/>
      <protection locked="0"/>
    </xf>
    <xf numFmtId="0" fontId="40" fillId="0" borderId="16" xfId="0" applyFont="1" applyBorder="1" applyAlignment="1">
      <alignment vertical="center" wrapText="1"/>
    </xf>
    <xf numFmtId="0" fontId="22" fillId="0" borderId="16" xfId="0" quotePrefix="1" applyFont="1" applyBorder="1" applyAlignment="1">
      <alignment horizontal="center" vertical="center" wrapText="1"/>
    </xf>
    <xf numFmtId="171" fontId="2" fillId="0" borderId="1" xfId="0" quotePrefix="1" applyNumberFormat="1" applyFont="1" applyFill="1" applyBorder="1" applyAlignment="1">
      <alignment horizontal="center" vertical="center" wrapText="1"/>
    </xf>
    <xf numFmtId="0" fontId="40" fillId="0" borderId="16" xfId="0" applyFont="1" applyBorder="1" applyAlignment="1">
      <alignment horizontal="left" vertical="center" wrapText="1"/>
    </xf>
    <xf numFmtId="0" fontId="22" fillId="0" borderId="16" xfId="0" quotePrefix="1" applyFont="1" applyFill="1" applyBorder="1" applyAlignment="1">
      <alignment horizontal="center" vertical="center" wrapText="1"/>
    </xf>
    <xf numFmtId="0" fontId="55" fillId="0" borderId="1" xfId="0" quotePrefix="1" applyFont="1" applyFill="1" applyBorder="1" applyAlignment="1">
      <alignment horizontal="center" vertical="center" wrapText="1"/>
    </xf>
    <xf numFmtId="0" fontId="49" fillId="0" borderId="1" xfId="0" quotePrefix="1" applyFont="1" applyFill="1" applyBorder="1" applyAlignment="1">
      <alignment horizontal="left" vertical="center" wrapText="1"/>
    </xf>
    <xf numFmtId="0" fontId="2" fillId="24" borderId="1" xfId="0" applyFont="1" applyFill="1" applyBorder="1" applyAlignment="1">
      <alignment horizontal="center" vertical="center" wrapText="1"/>
    </xf>
    <xf numFmtId="0" fontId="47" fillId="0" borderId="1" xfId="0" quotePrefix="1" applyFont="1" applyBorder="1" applyAlignment="1">
      <alignment horizontal="left" vertical="center" wrapText="1"/>
    </xf>
    <xf numFmtId="0" fontId="3" fillId="24" borderId="1" xfId="0" applyFont="1" applyFill="1" applyBorder="1" applyAlignment="1">
      <alignment horizontal="center" vertical="center" wrapText="1"/>
    </xf>
    <xf numFmtId="0" fontId="3" fillId="0" borderId="7" xfId="0" applyFont="1" applyBorder="1" applyAlignment="1">
      <alignment horizontal="left" vertical="center"/>
    </xf>
    <xf numFmtId="4" fontId="3" fillId="18" borderId="1" xfId="0" quotePrefix="1" applyNumberFormat="1" applyFont="1" applyFill="1" applyBorder="1" applyAlignment="1">
      <alignment horizontal="center" vertical="center" wrapText="1"/>
    </xf>
    <xf numFmtId="0" fontId="22" fillId="0" borderId="1" xfId="0" applyFont="1" applyBorder="1" applyAlignment="1">
      <alignment vertical="center"/>
    </xf>
    <xf numFmtId="0" fontId="4" fillId="0" borderId="0" xfId="0" applyFont="1" applyAlignment="1">
      <alignment horizontal="center" vertical="center" wrapText="1"/>
    </xf>
    <xf numFmtId="0" fontId="3" fillId="0" borderId="7" xfId="0" applyFont="1" applyBorder="1" applyAlignment="1">
      <alignment horizontal="left" vertical="center" wrapText="1"/>
    </xf>
    <xf numFmtId="0" fontId="3" fillId="0" borderId="1" xfId="0" applyFont="1" applyBorder="1" applyAlignment="1">
      <alignment horizontal="left" vertical="center"/>
    </xf>
    <xf numFmtId="0" fontId="22" fillId="0" borderId="1" xfId="0" applyFont="1" applyBorder="1" applyAlignment="1">
      <alignment horizontal="left" vertical="center"/>
    </xf>
    <xf numFmtId="0" fontId="18" fillId="0" borderId="2" xfId="0" quotePrefix="1" applyFont="1" applyFill="1" applyBorder="1" applyAlignment="1" applyProtection="1">
      <alignment horizontal="center" vertical="center" wrapText="1"/>
      <protection locked="0"/>
    </xf>
    <xf numFmtId="0" fontId="40" fillId="0" borderId="1" xfId="0" applyFont="1" applyBorder="1" applyAlignment="1">
      <alignment horizontal="center" wrapText="1"/>
    </xf>
    <xf numFmtId="0" fontId="22" fillId="0" borderId="3" xfId="0" applyFont="1" applyBorder="1" applyAlignment="1">
      <alignment horizontal="center" vertical="center" wrapText="1"/>
    </xf>
    <xf numFmtId="0" fontId="22" fillId="0" borderId="1" xfId="0" quotePrefix="1" applyFont="1" applyFill="1" applyBorder="1" applyAlignment="1">
      <alignment horizontal="center"/>
    </xf>
    <xf numFmtId="0" fontId="22" fillId="0" borderId="1" xfId="0" quotePrefix="1" applyFont="1" applyFill="1" applyBorder="1"/>
    <xf numFmtId="0" fontId="22" fillId="0" borderId="1" xfId="0" applyFont="1" applyBorder="1" applyAlignment="1">
      <alignment horizontal="center" vertical="center" wrapText="1"/>
    </xf>
    <xf numFmtId="0" fontId="27" fillId="2" borderId="1" xfId="0" applyFont="1" applyFill="1" applyBorder="1" applyAlignment="1">
      <alignment horizontal="center"/>
    </xf>
    <xf numFmtId="0" fontId="22" fillId="2" borderId="1" xfId="0" applyFont="1" applyFill="1" applyBorder="1" applyAlignment="1">
      <alignment horizontal="center"/>
    </xf>
    <xf numFmtId="0" fontId="22" fillId="0" borderId="3" xfId="0" applyFont="1" applyFill="1" applyBorder="1" applyAlignment="1">
      <alignment horizontal="center" vertical="center" wrapText="1"/>
    </xf>
    <xf numFmtId="0" fontId="22" fillId="0" borderId="2" xfId="0" applyFont="1" applyFill="1" applyBorder="1" applyAlignment="1">
      <alignment horizontal="left" vertical="center" wrapText="1"/>
    </xf>
    <xf numFmtId="1" fontId="35" fillId="0" borderId="1" xfId="1" applyNumberFormat="1" applyFont="1" applyFill="1" applyBorder="1" applyAlignment="1" applyProtection="1">
      <alignment horizontal="center" vertical="center"/>
      <protection locked="0"/>
    </xf>
    <xf numFmtId="168" fontId="35" fillId="2" borderId="1" xfId="1" applyNumberFormat="1" applyFont="1" applyFill="1" applyBorder="1" applyAlignment="1" applyProtection="1">
      <alignment horizontal="center" vertical="center"/>
      <protection locked="0"/>
    </xf>
    <xf numFmtId="0" fontId="22" fillId="2" borderId="2" xfId="0" applyFont="1" applyFill="1" applyBorder="1" applyAlignment="1">
      <alignment horizontal="center" vertical="center" wrapText="1"/>
    </xf>
    <xf numFmtId="0" fontId="4" fillId="0" borderId="6" xfId="0" applyFont="1" applyFill="1" applyBorder="1" applyAlignment="1">
      <alignment vertical="center" wrapText="1"/>
    </xf>
    <xf numFmtId="0" fontId="25" fillId="0" borderId="1" xfId="0" applyFont="1" applyFill="1" applyBorder="1" applyAlignment="1">
      <alignment horizontal="center"/>
    </xf>
    <xf numFmtId="1" fontId="35" fillId="2" borderId="1" xfId="1" applyNumberFormat="1" applyFont="1" applyFill="1" applyBorder="1" applyAlignment="1" applyProtection="1">
      <alignment horizontal="center" vertical="center"/>
      <protection locked="0"/>
    </xf>
    <xf numFmtId="168" fontId="35" fillId="8" borderId="1" xfId="1" applyNumberFormat="1" applyFont="1" applyFill="1" applyBorder="1" applyAlignment="1" applyProtection="1">
      <alignment horizontal="center" vertical="center"/>
      <protection locked="0"/>
    </xf>
    <xf numFmtId="0" fontId="24" fillId="0" borderId="2" xfId="0" applyFont="1" applyFill="1" applyBorder="1" applyAlignment="1" applyProtection="1">
      <alignment horizontal="left" vertical="center"/>
      <protection locked="0"/>
    </xf>
    <xf numFmtId="0" fontId="38" fillId="0" borderId="2" xfId="0" applyFont="1" applyFill="1" applyBorder="1" applyAlignment="1" applyProtection="1">
      <alignment horizontal="left" vertical="center" wrapText="1"/>
      <protection locked="0"/>
    </xf>
    <xf numFmtId="0" fontId="22" fillId="0" borderId="2" xfId="0" applyFont="1" applyFill="1" applyBorder="1" applyAlignment="1" applyProtection="1">
      <alignment vertical="center" wrapText="1"/>
      <protection locked="0"/>
    </xf>
    <xf numFmtId="168" fontId="35" fillId="0" borderId="4" xfId="1" applyNumberFormat="1" applyFont="1" applyFill="1" applyBorder="1" applyAlignment="1" applyProtection="1">
      <alignment horizontal="center" vertical="center"/>
      <protection locked="0"/>
    </xf>
    <xf numFmtId="1" fontId="35" fillId="0" borderId="4" xfId="1" applyNumberFormat="1" applyFont="1" applyFill="1" applyBorder="1" applyAlignment="1" applyProtection="1">
      <alignment horizontal="center" vertical="center"/>
      <protection locked="0"/>
    </xf>
    <xf numFmtId="168" fontId="35" fillId="2" borderId="4" xfId="1" applyNumberFormat="1" applyFont="1" applyFill="1" applyBorder="1" applyAlignment="1" applyProtection="1">
      <alignment horizontal="center" vertical="center"/>
      <protection locked="0"/>
    </xf>
    <xf numFmtId="0" fontId="38" fillId="0" borderId="2" xfId="0" applyFont="1" applyBorder="1" applyAlignment="1" applyProtection="1">
      <alignment horizontal="left" vertical="center" wrapText="1"/>
      <protection locked="0"/>
    </xf>
    <xf numFmtId="0" fontId="18" fillId="0" borderId="2" xfId="0" applyFont="1" applyFill="1" applyBorder="1" applyAlignment="1" applyProtection="1">
      <alignment horizontal="center" vertical="center" wrapText="1"/>
      <protection locked="0"/>
    </xf>
    <xf numFmtId="165" fontId="3" fillId="0" borderId="1" xfId="0" quotePrefix="1" applyNumberFormat="1" applyFont="1" applyFill="1" applyBorder="1" applyAlignment="1">
      <alignment horizontal="center" vertical="center" wrapText="1"/>
    </xf>
    <xf numFmtId="0" fontId="35" fillId="2" borderId="1" xfId="0" applyFont="1" applyFill="1" applyBorder="1" applyAlignment="1">
      <alignment vertical="center" wrapText="1"/>
    </xf>
    <xf numFmtId="0" fontId="18" fillId="0" borderId="17" xfId="0" quotePrefix="1" applyFont="1" applyBorder="1" applyAlignment="1">
      <alignment horizontal="center" vertical="center" wrapText="1"/>
    </xf>
    <xf numFmtId="0" fontId="18" fillId="0" borderId="17" xfId="0" applyFont="1" applyBorder="1" applyAlignment="1">
      <alignment horizontal="center" vertical="center" wrapText="1"/>
    </xf>
    <xf numFmtId="0" fontId="18" fillId="0" borderId="2" xfId="0" applyFont="1" applyBorder="1" applyAlignment="1">
      <alignment vertical="center"/>
    </xf>
    <xf numFmtId="0" fontId="18" fillId="0" borderId="17" xfId="0" applyFont="1" applyFill="1" applyBorder="1" applyAlignment="1">
      <alignment horizontal="left" vertical="center" wrapText="1"/>
    </xf>
    <xf numFmtId="0" fontId="18" fillId="0" borderId="17" xfId="0" applyFont="1" applyFill="1" applyBorder="1" applyAlignment="1">
      <alignment horizontal="center" vertical="center" wrapText="1"/>
    </xf>
    <xf numFmtId="0" fontId="35" fillId="0" borderId="1" xfId="0" applyFont="1" applyFill="1" applyBorder="1" applyAlignment="1">
      <alignment horizontal="center" vertical="center"/>
    </xf>
    <xf numFmtId="0" fontId="35" fillId="0" borderId="2" xfId="0" applyFont="1" applyFill="1" applyBorder="1" applyAlignment="1">
      <alignment vertical="center" wrapText="1"/>
    </xf>
    <xf numFmtId="0" fontId="18" fillId="0" borderId="17" xfId="0" quotePrefix="1" applyFont="1" applyFill="1" applyBorder="1" applyAlignment="1">
      <alignment horizontal="center" vertical="center" wrapText="1"/>
    </xf>
    <xf numFmtId="0" fontId="35" fillId="0" borderId="1" xfId="0" quotePrefix="1" applyFont="1" applyBorder="1" applyAlignment="1">
      <alignment horizontal="center" vertical="center" wrapText="1"/>
    </xf>
    <xf numFmtId="0" fontId="8" fillId="0" borderId="1" xfId="0" applyFont="1" applyFill="1" applyBorder="1" applyAlignment="1" applyProtection="1">
      <alignment vertical="center" wrapText="1"/>
      <protection locked="0"/>
    </xf>
    <xf numFmtId="43" fontId="3" fillId="0" borderId="1" xfId="6" quotePrefix="1" applyNumberFormat="1" applyFont="1" applyFill="1" applyBorder="1" applyAlignment="1">
      <alignment horizontal="center" vertical="center" wrapText="1"/>
    </xf>
    <xf numFmtId="171" fontId="3" fillId="2" borderId="1" xfId="0" quotePrefix="1" applyNumberFormat="1" applyFont="1" applyFill="1" applyBorder="1" applyAlignment="1">
      <alignment horizontal="center" vertical="center" wrapText="1"/>
    </xf>
    <xf numFmtId="43" fontId="3" fillId="0" borderId="1" xfId="6" quotePrefix="1" applyFont="1" applyFill="1" applyBorder="1" applyAlignment="1">
      <alignment vertical="center" wrapText="1"/>
    </xf>
    <xf numFmtId="0" fontId="18" fillId="0" borderId="1" xfId="0" applyFont="1" applyBorder="1" applyAlignment="1" applyProtection="1">
      <alignment horizontal="center" vertical="center" wrapText="1"/>
      <protection locked="0"/>
    </xf>
    <xf numFmtId="3" fontId="3" fillId="0" borderId="1" xfId="0" quotePrefix="1" applyNumberFormat="1" applyFont="1" applyBorder="1" applyAlignment="1">
      <alignment horizontal="center" vertical="center" wrapText="1"/>
    </xf>
    <xf numFmtId="0" fontId="18" fillId="0" borderId="1" xfId="0" quotePrefix="1" applyFont="1" applyBorder="1" applyAlignment="1">
      <alignment vertical="center"/>
    </xf>
    <xf numFmtId="0" fontId="18" fillId="0" borderId="1" xfId="0" quotePrefix="1" applyFont="1" applyBorder="1" applyAlignment="1">
      <alignment horizontal="center" vertical="center"/>
    </xf>
    <xf numFmtId="0" fontId="22" fillId="0" borderId="1" xfId="0" quotePrefix="1" applyFont="1" applyBorder="1" applyAlignment="1">
      <alignment horizontal="center" vertical="center"/>
    </xf>
    <xf numFmtId="0" fontId="22" fillId="0" borderId="0" xfId="0" applyFont="1" applyAlignment="1">
      <alignment vertical="center"/>
    </xf>
    <xf numFmtId="0" fontId="18" fillId="0" borderId="1" xfId="0" applyFont="1" applyBorder="1" applyAlignment="1">
      <alignment vertical="center"/>
    </xf>
    <xf numFmtId="0" fontId="25" fillId="0" borderId="1" xfId="0" applyFont="1" applyBorder="1" applyAlignment="1">
      <alignment horizontal="center" vertical="center"/>
    </xf>
    <xf numFmtId="0" fontId="3" fillId="2" borderId="1" xfId="0" applyFont="1" applyFill="1" applyBorder="1" applyAlignment="1">
      <alignment vertical="center" wrapText="1"/>
    </xf>
    <xf numFmtId="0" fontId="22" fillId="8" borderId="1" xfId="0" quotePrefix="1" applyFont="1" applyFill="1" applyBorder="1" applyAlignment="1">
      <alignment horizontal="center" vertical="center"/>
    </xf>
    <xf numFmtId="0" fontId="22" fillId="8" borderId="1" xfId="0" applyFont="1" applyFill="1" applyBorder="1" applyAlignment="1">
      <alignment horizontal="center" vertical="center"/>
    </xf>
    <xf numFmtId="0" fontId="3" fillId="2" borderId="1" xfId="0" applyFont="1" applyFill="1" applyBorder="1" applyAlignment="1">
      <alignment horizontal="left" vertical="center" wrapText="1"/>
    </xf>
    <xf numFmtId="0" fontId="18" fillId="2" borderId="1" xfId="0" quotePrefix="1" applyFont="1" applyFill="1" applyBorder="1" applyAlignment="1">
      <alignment horizontal="center" vertical="center"/>
    </xf>
    <xf numFmtId="0" fontId="21" fillId="2" borderId="1" xfId="0" quotePrefix="1" applyFont="1" applyFill="1" applyBorder="1" applyAlignment="1">
      <alignment horizontal="center" vertical="center" wrapText="1"/>
    </xf>
    <xf numFmtId="0" fontId="3" fillId="2" borderId="1" xfId="0" applyFont="1" applyFill="1" applyBorder="1" applyAlignment="1" applyProtection="1">
      <alignment vertical="center" wrapText="1"/>
      <protection locked="0"/>
    </xf>
    <xf numFmtId="0" fontId="3" fillId="2" borderId="1" xfId="0" quotePrefix="1" applyFont="1" applyFill="1" applyBorder="1" applyAlignment="1" applyProtection="1">
      <alignment horizontal="center" vertical="center" wrapText="1"/>
      <protection locked="0"/>
    </xf>
    <xf numFmtId="2" fontId="3" fillId="2" borderId="1" xfId="0" applyNumberFormat="1" applyFont="1" applyFill="1" applyBorder="1" applyAlignment="1">
      <alignment horizontal="center" vertical="center" wrapText="1"/>
    </xf>
    <xf numFmtId="0" fontId="3" fillId="2" borderId="0" xfId="0" applyFont="1" applyFill="1" applyAlignment="1">
      <alignment vertical="center" wrapText="1"/>
    </xf>
    <xf numFmtId="0" fontId="18" fillId="2" borderId="8" xfId="0" applyFont="1" applyFill="1" applyBorder="1" applyAlignment="1">
      <alignment horizontal="center" vertical="center" wrapText="1"/>
    </xf>
    <xf numFmtId="0" fontId="18" fillId="2" borderId="1" xfId="0" applyFont="1" applyFill="1" applyBorder="1" applyAlignment="1">
      <alignment horizontal="left" vertical="center" wrapText="1"/>
    </xf>
    <xf numFmtId="0" fontId="3" fillId="2" borderId="1" xfId="0" applyFont="1" applyFill="1" applyBorder="1" applyAlignment="1" applyProtection="1">
      <alignment horizontal="center" vertical="center" wrapText="1"/>
      <protection hidden="1"/>
    </xf>
    <xf numFmtId="0" fontId="3" fillId="2" borderId="2" xfId="0" quotePrefix="1" applyNumberFormat="1" applyFont="1" applyFill="1" applyBorder="1" applyAlignment="1" applyProtection="1">
      <alignment horizontal="center" vertical="center" wrapText="1"/>
      <protection locked="0"/>
    </xf>
    <xf numFmtId="0" fontId="18" fillId="2" borderId="1" xfId="3" applyFont="1" applyFill="1" applyBorder="1" applyAlignment="1" applyProtection="1">
      <alignment vertical="center" wrapText="1"/>
      <protection locked="0"/>
    </xf>
    <xf numFmtId="0" fontId="42" fillId="2" borderId="1" xfId="0" applyFont="1" applyFill="1" applyBorder="1" applyAlignment="1" applyProtection="1">
      <alignment horizontal="center" vertical="center" wrapText="1"/>
      <protection locked="0"/>
    </xf>
    <xf numFmtId="0" fontId="42" fillId="2" borderId="1" xfId="0" applyFont="1" applyFill="1" applyBorder="1" applyAlignment="1" applyProtection="1">
      <alignment vertical="center" wrapText="1"/>
      <protection locked="0"/>
    </xf>
    <xf numFmtId="0" fontId="42" fillId="2" borderId="1" xfId="0" applyFont="1" applyFill="1" applyBorder="1" applyAlignment="1" applyProtection="1">
      <alignment vertical="center"/>
      <protection locked="0"/>
    </xf>
    <xf numFmtId="0" fontId="18" fillId="2" borderId="0" xfId="0" quotePrefix="1" applyFont="1" applyFill="1" applyBorder="1" applyAlignment="1" applyProtection="1">
      <alignment horizontal="center" vertical="center" wrapText="1"/>
      <protection locked="0"/>
    </xf>
    <xf numFmtId="0" fontId="18" fillId="2" borderId="0" xfId="0" applyFont="1" applyFill="1" applyBorder="1" applyAlignment="1" applyProtection="1">
      <alignment horizontal="center" vertical="center" wrapText="1"/>
      <protection locked="0"/>
    </xf>
    <xf numFmtId="0" fontId="18" fillId="2" borderId="0" xfId="0" applyFont="1" applyFill="1" applyBorder="1" applyAlignment="1" applyProtection="1">
      <alignment horizontal="left" vertical="center" wrapText="1"/>
      <protection locked="0"/>
    </xf>
    <xf numFmtId="49" fontId="18" fillId="2" borderId="0" xfId="0" applyNumberFormat="1" applyFont="1" applyFill="1" applyBorder="1" applyAlignment="1" applyProtection="1">
      <alignment horizontal="center" vertical="center" wrapText="1"/>
      <protection locked="0"/>
    </xf>
    <xf numFmtId="0" fontId="3" fillId="2" borderId="0" xfId="1" applyFont="1" applyFill="1" applyBorder="1" applyAlignment="1">
      <alignment horizontal="center" vertical="center" wrapText="1"/>
    </xf>
    <xf numFmtId="0" fontId="3" fillId="2" borderId="0" xfId="0" applyFont="1" applyFill="1" applyBorder="1" applyAlignment="1">
      <alignment horizontal="center"/>
    </xf>
    <xf numFmtId="0" fontId="2" fillId="2" borderId="0" xfId="0" applyFont="1" applyFill="1" applyBorder="1" applyAlignment="1">
      <alignment horizontal="center"/>
    </xf>
    <xf numFmtId="0" fontId="2" fillId="2" borderId="0" xfId="0" applyFont="1" applyFill="1" applyBorder="1" applyAlignment="1" applyProtection="1">
      <alignment horizontal="center" vertical="center"/>
      <protection locked="0"/>
    </xf>
    <xf numFmtId="0" fontId="2" fillId="2" borderId="0" xfId="0" applyFont="1" applyFill="1" applyBorder="1" applyAlignment="1">
      <alignment horizontal="center" vertical="center" wrapText="1"/>
    </xf>
    <xf numFmtId="0" fontId="3" fillId="2" borderId="0" xfId="0" quotePrefix="1" applyFont="1" applyFill="1" applyBorder="1" applyAlignment="1">
      <alignment horizontal="center"/>
    </xf>
    <xf numFmtId="0" fontId="3" fillId="2" borderId="0" xfId="0" quotePrefix="1" applyFont="1" applyFill="1" applyAlignment="1">
      <alignment horizontal="center"/>
    </xf>
    <xf numFmtId="0" fontId="3" fillId="2" borderId="0" xfId="0" applyFont="1" applyFill="1" applyBorder="1"/>
    <xf numFmtId="0" fontId="3" fillId="2" borderId="0" xfId="0" applyFont="1" applyFill="1" applyAlignment="1">
      <alignment horizontal="center"/>
    </xf>
    <xf numFmtId="0" fontId="2" fillId="2" borderId="0" xfId="0" applyFont="1" applyFill="1" applyAlignment="1">
      <alignment horizontal="center"/>
    </xf>
    <xf numFmtId="0" fontId="2" fillId="2" borderId="0" xfId="0" applyFont="1" applyFill="1" applyAlignment="1">
      <alignment vertical="center" wrapText="1"/>
    </xf>
    <xf numFmtId="0" fontId="21" fillId="2" borderId="1" xfId="0" quotePrefix="1" applyFont="1" applyFill="1" applyBorder="1" applyAlignment="1">
      <alignment vertical="center" wrapText="1"/>
    </xf>
    <xf numFmtId="165" fontId="3" fillId="2" borderId="1" xfId="0" applyNumberFormat="1" applyFont="1" applyFill="1" applyBorder="1" applyAlignment="1">
      <alignment horizontal="center" vertical="center" wrapText="1"/>
    </xf>
    <xf numFmtId="49" fontId="18" fillId="2" borderId="1" xfId="0" applyNumberFormat="1" applyFont="1" applyFill="1" applyBorder="1" applyAlignment="1" applyProtection="1">
      <alignment horizontal="left" vertical="center" wrapText="1"/>
      <protection locked="0"/>
    </xf>
    <xf numFmtId="0" fontId="18" fillId="2" borderId="8" xfId="0" applyFont="1" applyFill="1" applyBorder="1" applyAlignment="1" applyProtection="1">
      <alignment horizontal="center" vertical="center" wrapText="1"/>
      <protection locked="0"/>
    </xf>
    <xf numFmtId="49" fontId="18" fillId="2" borderId="1" xfId="0" quotePrefix="1" applyNumberFormat="1" applyFont="1" applyFill="1" applyBorder="1" applyAlignment="1">
      <alignment horizontal="center" vertical="center" wrapText="1"/>
    </xf>
    <xf numFmtId="0" fontId="18" fillId="2" borderId="1" xfId="0" applyFont="1" applyFill="1" applyBorder="1" applyAlignment="1">
      <alignment horizontal="center" vertical="center" wrapText="1"/>
    </xf>
    <xf numFmtId="0" fontId="3" fillId="2" borderId="1" xfId="3" applyFont="1" applyFill="1" applyBorder="1" applyAlignment="1">
      <alignment horizontal="center" vertical="center" wrapText="1"/>
    </xf>
    <xf numFmtId="49" fontId="18" fillId="2" borderId="1" xfId="5" applyNumberFormat="1" applyFont="1" applyFill="1" applyBorder="1" applyAlignment="1">
      <alignment horizontal="center" vertical="center" wrapText="1"/>
    </xf>
    <xf numFmtId="0" fontId="18" fillId="2" borderId="1" xfId="0" applyFont="1" applyFill="1" applyBorder="1" applyAlignment="1">
      <alignment vertical="center"/>
    </xf>
    <xf numFmtId="165" fontId="3" fillId="2" borderId="1" xfId="0" applyNumberFormat="1" applyFont="1" applyFill="1" applyBorder="1" applyAlignment="1">
      <alignment vertical="center" wrapText="1"/>
    </xf>
    <xf numFmtId="0" fontId="3" fillId="2" borderId="1" xfId="0" applyFont="1" applyFill="1" applyBorder="1"/>
    <xf numFmtId="0" fontId="3" fillId="2" borderId="0" xfId="0" applyFont="1" applyFill="1"/>
    <xf numFmtId="0" fontId="18" fillId="2" borderId="1" xfId="0" applyFont="1" applyFill="1" applyBorder="1" applyAlignment="1">
      <alignment horizontal="left" vertical="center"/>
    </xf>
    <xf numFmtId="0" fontId="3" fillId="2" borderId="0" xfId="0" quotePrefix="1" applyFont="1" applyFill="1" applyBorder="1" applyAlignment="1">
      <alignment horizontal="center" vertical="center" wrapText="1"/>
    </xf>
    <xf numFmtId="0" fontId="3" fillId="2" borderId="0" xfId="0" applyFont="1" applyFill="1" applyBorder="1" applyAlignment="1"/>
    <xf numFmtId="0" fontId="49" fillId="2" borderId="0" xfId="0" applyFont="1" applyFill="1" applyBorder="1"/>
    <xf numFmtId="0" fontId="8" fillId="2" borderId="0" xfId="0" applyFont="1" applyFill="1" applyBorder="1" applyAlignment="1">
      <alignment horizontal="center"/>
    </xf>
    <xf numFmtId="0" fontId="2" fillId="2" borderId="0" xfId="0" applyFont="1" applyFill="1" applyBorder="1"/>
    <xf numFmtId="0" fontId="2" fillId="2" borderId="0" xfId="0" quotePrefix="1" applyFont="1" applyFill="1" applyBorder="1" applyAlignment="1">
      <alignment horizontal="center" vertical="center" wrapText="1"/>
    </xf>
    <xf numFmtId="0" fontId="15" fillId="2" borderId="0" xfId="0" applyFont="1" applyFill="1" applyBorder="1" applyAlignment="1">
      <alignment vertical="top" wrapText="1"/>
    </xf>
    <xf numFmtId="0" fontId="56" fillId="2" borderId="0" xfId="0" applyFont="1" applyFill="1" applyBorder="1" applyAlignment="1">
      <alignment vertical="top" wrapText="1"/>
    </xf>
    <xf numFmtId="0" fontId="3" fillId="2" borderId="1" xfId="0" applyFont="1" applyFill="1" applyBorder="1" applyAlignment="1">
      <alignment horizontal="center"/>
    </xf>
    <xf numFmtId="0" fontId="8" fillId="2" borderId="0" xfId="0" quotePrefix="1" applyFont="1" applyFill="1" applyBorder="1"/>
    <xf numFmtId="0" fontId="50" fillId="2" borderId="0" xfId="0" applyFont="1" applyFill="1" applyBorder="1"/>
    <xf numFmtId="0" fontId="3" fillId="2" borderId="0" xfId="0" quotePrefix="1" applyFont="1" applyFill="1" applyBorder="1"/>
    <xf numFmtId="0" fontId="8" fillId="2" borderId="0" xfId="0" applyFont="1" applyFill="1" applyBorder="1"/>
    <xf numFmtId="0" fontId="8" fillId="2" borderId="0" xfId="0" applyFont="1" applyFill="1" applyBorder="1" applyAlignment="1">
      <alignment wrapText="1"/>
    </xf>
    <xf numFmtId="0" fontId="2" fillId="2" borderId="0" xfId="0" applyFont="1" applyFill="1" applyBorder="1" applyAlignment="1"/>
    <xf numFmtId="0" fontId="8" fillId="2" borderId="0" xfId="0" quotePrefix="1" applyFont="1" applyFill="1" applyBorder="1" applyAlignment="1">
      <alignment vertical="top" wrapText="1"/>
    </xf>
    <xf numFmtId="0" fontId="3" fillId="2" borderId="0" xfId="0" quotePrefix="1" applyFont="1" applyFill="1" applyBorder="1" applyAlignment="1"/>
    <xf numFmtId="0" fontId="2" fillId="2" borderId="0" xfId="0" applyFont="1" applyFill="1" applyAlignment="1"/>
    <xf numFmtId="0" fontId="3" fillId="2" borderId="0" xfId="0" quotePrefix="1" applyFont="1" applyFill="1"/>
    <xf numFmtId="0" fontId="3" fillId="2" borderId="0" xfId="0" quotePrefix="1" applyFont="1" applyFill="1" applyAlignment="1"/>
    <xf numFmtId="0" fontId="2" fillId="2" borderId="0" xfId="0" applyFont="1" applyFill="1"/>
    <xf numFmtId="0" fontId="3" fillId="2" borderId="0" xfId="0" applyFont="1" applyFill="1" applyAlignment="1"/>
    <xf numFmtId="0" fontId="5" fillId="0" borderId="0" xfId="0" applyFont="1" applyFill="1" applyAlignment="1">
      <alignment horizontal="center" vertical="center" wrapText="1"/>
    </xf>
    <xf numFmtId="0" fontId="4" fillId="0" borderId="0" xfId="0" applyFont="1" applyFill="1" applyAlignment="1">
      <alignment horizontal="center" vertical="center" wrapText="1"/>
    </xf>
    <xf numFmtId="0" fontId="3" fillId="0" borderId="0" xfId="0" applyFont="1" applyFill="1" applyAlignment="1">
      <alignment horizontal="center" vertical="center" wrapText="1"/>
    </xf>
    <xf numFmtId="0" fontId="2" fillId="19" borderId="1" xfId="0" applyFont="1" applyFill="1" applyBorder="1" applyAlignment="1">
      <alignment horizontal="center" vertical="center" wrapText="1"/>
    </xf>
    <xf numFmtId="0" fontId="22" fillId="17" borderId="1" xfId="0" quotePrefix="1" applyFont="1" applyFill="1" applyBorder="1" applyAlignment="1">
      <alignment horizontal="center" vertical="center" wrapText="1"/>
    </xf>
    <xf numFmtId="0" fontId="39" fillId="0" borderId="1" xfId="0" applyFont="1" applyFill="1" applyBorder="1" applyAlignment="1" applyProtection="1">
      <alignment horizontal="left" vertical="center" wrapText="1"/>
      <protection locked="0"/>
    </xf>
    <xf numFmtId="0" fontId="32" fillId="0" borderId="1" xfId="0" applyFont="1" applyFill="1" applyBorder="1" applyAlignment="1">
      <alignment horizontal="center" vertical="center" wrapText="1"/>
    </xf>
    <xf numFmtId="0" fontId="32" fillId="0" borderId="1" xfId="0" quotePrefix="1" applyFont="1" applyFill="1" applyBorder="1" applyAlignment="1">
      <alignment horizontal="center" vertical="center" wrapText="1"/>
    </xf>
    <xf numFmtId="0" fontId="23" fillId="0" borderId="0" xfId="0" applyFont="1" applyFill="1" applyAlignment="1">
      <alignment vertical="center" wrapText="1"/>
    </xf>
    <xf numFmtId="0" fontId="18" fillId="0" borderId="1" xfId="0" applyFont="1" applyBorder="1" applyAlignment="1" applyProtection="1">
      <alignment horizontal="left" vertical="center" wrapText="1"/>
      <protection locked="0"/>
    </xf>
    <xf numFmtId="0" fontId="25" fillId="14" borderId="1" xfId="0" applyFont="1" applyFill="1" applyBorder="1" applyAlignment="1">
      <alignment horizontal="center" vertical="center" wrapText="1"/>
    </xf>
    <xf numFmtId="0" fontId="3" fillId="14" borderId="1" xfId="0" applyFont="1" applyFill="1" applyBorder="1" applyAlignment="1">
      <alignment horizontal="center" vertical="center" wrapText="1"/>
    </xf>
    <xf numFmtId="0" fontId="39" fillId="0" borderId="1" xfId="0" applyFont="1" applyFill="1" applyBorder="1" applyAlignment="1" applyProtection="1">
      <alignment horizontal="justify" vertical="center" wrapText="1"/>
      <protection locked="0"/>
    </xf>
    <xf numFmtId="49" fontId="39" fillId="0" borderId="1" xfId="0" applyNumberFormat="1" applyFont="1" applyFill="1" applyBorder="1" applyAlignment="1" applyProtection="1">
      <alignment horizontal="center" vertical="center" wrapText="1"/>
      <protection locked="0"/>
    </xf>
    <xf numFmtId="0" fontId="22"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39" fillId="0" borderId="1" xfId="0" applyFont="1" applyFill="1" applyBorder="1" applyAlignment="1" applyProtection="1">
      <alignment vertical="center" wrapText="1"/>
      <protection locked="0"/>
    </xf>
    <xf numFmtId="49" fontId="39" fillId="0" borderId="1" xfId="0" applyNumberFormat="1" applyFont="1" applyFill="1" applyBorder="1" applyAlignment="1" applyProtection="1">
      <alignment horizontal="left" vertical="center" wrapText="1"/>
      <protection locked="0"/>
    </xf>
    <xf numFmtId="0" fontId="39" fillId="0" borderId="8" xfId="0" applyFont="1" applyFill="1" applyBorder="1" applyAlignment="1" applyProtection="1">
      <alignment horizontal="center" vertical="center" wrapText="1"/>
      <protection locked="0"/>
    </xf>
    <xf numFmtId="0" fontId="32" fillId="3" borderId="1" xfId="0" applyFont="1" applyFill="1" applyBorder="1" applyAlignment="1">
      <alignment horizontal="center" vertical="center" wrapText="1"/>
    </xf>
    <xf numFmtId="0" fontId="39" fillId="0" borderId="1" xfId="0" applyFont="1" applyFill="1" applyBorder="1" applyAlignment="1">
      <alignment vertical="center" wrapText="1"/>
    </xf>
    <xf numFmtId="0" fontId="39" fillId="0" borderId="8" xfId="0" applyFont="1" applyFill="1" applyBorder="1" applyAlignment="1">
      <alignment horizontal="center" vertical="center" wrapText="1"/>
    </xf>
    <xf numFmtId="0" fontId="23" fillId="5" borderId="1" xfId="0" applyFont="1" applyFill="1" applyBorder="1" applyAlignment="1">
      <alignment horizontal="center" vertical="center" wrapText="1"/>
    </xf>
    <xf numFmtId="49" fontId="35" fillId="0" borderId="1" xfId="0" quotePrefix="1" applyNumberFormat="1" applyFont="1" applyFill="1" applyBorder="1" applyAlignment="1">
      <alignment horizontal="center" vertical="center" wrapText="1"/>
    </xf>
    <xf numFmtId="49" fontId="18" fillId="0" borderId="1" xfId="0" quotePrefix="1" applyNumberFormat="1" applyFont="1" applyFill="1" applyBorder="1" applyAlignment="1" applyProtection="1">
      <alignment horizontal="center" vertical="center" wrapText="1"/>
      <protection locked="0"/>
    </xf>
    <xf numFmtId="0" fontId="18" fillId="0" borderId="2" xfId="0" quotePrefix="1" applyNumberFormat="1" applyFont="1" applyFill="1" applyBorder="1" applyAlignment="1" applyProtection="1">
      <alignment horizontal="center" vertical="center" wrapText="1"/>
      <protection locked="0"/>
    </xf>
    <xf numFmtId="0" fontId="35" fillId="0" borderId="1" xfId="0" applyFont="1" applyBorder="1" applyAlignment="1">
      <alignment horizontal="left" vertical="center"/>
    </xf>
    <xf numFmtId="0" fontId="18" fillId="25" borderId="1" xfId="0" quotePrefix="1" applyFont="1" applyFill="1" applyBorder="1" applyAlignment="1">
      <alignment horizontal="center" vertical="center"/>
    </xf>
    <xf numFmtId="0" fontId="3" fillId="0" borderId="2" xfId="0" quotePrefix="1" applyNumberFormat="1" applyFont="1" applyFill="1" applyBorder="1" applyAlignment="1" applyProtection="1">
      <alignment horizontal="center" vertical="center" wrapText="1"/>
      <protection locked="0"/>
    </xf>
    <xf numFmtId="0" fontId="39" fillId="0" borderId="1" xfId="3" applyFont="1" applyFill="1" applyBorder="1" applyAlignment="1" applyProtection="1">
      <alignment vertical="center" wrapText="1"/>
      <protection locked="0"/>
    </xf>
    <xf numFmtId="0" fontId="39" fillId="0" borderId="1" xfId="0" quotePrefix="1" applyNumberFormat="1" applyFont="1" applyFill="1" applyBorder="1" applyAlignment="1" applyProtection="1">
      <alignment horizontal="center" vertical="center" wrapText="1"/>
      <protection locked="0"/>
    </xf>
    <xf numFmtId="0" fontId="23" fillId="0" borderId="1" xfId="3" applyFont="1" applyFill="1" applyBorder="1" applyAlignment="1">
      <alignment horizontal="center" vertical="center" wrapText="1"/>
    </xf>
    <xf numFmtId="49" fontId="35" fillId="0" borderId="1" xfId="5" applyNumberFormat="1" applyFont="1" applyFill="1" applyBorder="1" applyAlignment="1">
      <alignment horizontal="center" vertical="center" wrapText="1"/>
    </xf>
    <xf numFmtId="0" fontId="39" fillId="0" borderId="1" xfId="0" applyFont="1" applyBorder="1" applyAlignment="1">
      <alignment vertical="center"/>
    </xf>
    <xf numFmtId="0" fontId="42" fillId="7" borderId="1" xfId="0" applyFont="1" applyFill="1" applyBorder="1" applyAlignment="1" applyProtection="1">
      <alignment horizontal="center" vertical="center" wrapText="1"/>
      <protection locked="0"/>
    </xf>
    <xf numFmtId="0" fontId="42" fillId="7" borderId="1" xfId="0" applyFont="1" applyFill="1" applyBorder="1" applyAlignment="1" applyProtection="1">
      <alignment vertical="center" wrapText="1"/>
      <protection locked="0"/>
    </xf>
    <xf numFmtId="0" fontId="4" fillId="7" borderId="0" xfId="0" applyFont="1" applyFill="1" applyAlignment="1">
      <alignment horizontal="center" vertical="center" wrapText="1"/>
    </xf>
    <xf numFmtId="0" fontId="8" fillId="7" borderId="1" xfId="0" applyFont="1" applyFill="1" applyBorder="1" applyAlignment="1">
      <alignment horizontal="center" vertical="center" wrapText="1"/>
    </xf>
    <xf numFmtId="0" fontId="23" fillId="17" borderId="1" xfId="0" quotePrefix="1" applyFont="1" applyFill="1" applyBorder="1" applyAlignment="1">
      <alignment horizontal="center" vertical="center" wrapText="1"/>
    </xf>
    <xf numFmtId="0" fontId="22" fillId="26" borderId="1" xfId="0" applyFont="1" applyFill="1" applyBorder="1" applyAlignment="1">
      <alignment horizontal="center" vertical="center" wrapText="1"/>
    </xf>
    <xf numFmtId="0" fontId="18" fillId="0" borderId="0" xfId="0" quotePrefix="1" applyFont="1" applyFill="1" applyBorder="1" applyAlignment="1" applyProtection="1">
      <alignment horizontal="center" vertical="center" wrapText="1"/>
      <protection locked="0"/>
    </xf>
    <xf numFmtId="0" fontId="18" fillId="0" borderId="0" xfId="0" applyFont="1" applyFill="1" applyBorder="1" applyAlignment="1" applyProtection="1">
      <alignment horizontal="center" vertical="center" wrapText="1"/>
      <protection locked="0"/>
    </xf>
    <xf numFmtId="0" fontId="18" fillId="0" borderId="0" xfId="0" applyFont="1" applyFill="1" applyBorder="1" applyAlignment="1" applyProtection="1">
      <alignment horizontal="left" vertical="center" wrapText="1"/>
      <protection locked="0"/>
    </xf>
    <xf numFmtId="49" fontId="18" fillId="0" borderId="0" xfId="0" applyNumberFormat="1" applyFont="1" applyFill="1" applyBorder="1" applyAlignment="1" applyProtection="1">
      <alignment horizontal="center" vertical="center" wrapText="1"/>
      <protection locked="0"/>
    </xf>
    <xf numFmtId="0" fontId="3" fillId="0" borderId="0" xfId="1" applyFont="1" applyFill="1" applyBorder="1" applyAlignment="1">
      <alignment horizontal="center" vertical="center" wrapText="1"/>
    </xf>
    <xf numFmtId="0" fontId="8" fillId="0" borderId="0" xfId="0" applyFont="1" applyFill="1" applyBorder="1" applyAlignment="1">
      <alignment horizontal="center" vertical="center" wrapText="1"/>
    </xf>
    <xf numFmtId="0" fontId="27" fillId="0" borderId="0" xfId="0" quotePrefix="1" applyFont="1" applyFill="1" applyBorder="1" applyAlignment="1">
      <alignment horizontal="center" vertical="center" wrapText="1"/>
    </xf>
    <xf numFmtId="0" fontId="22" fillId="17" borderId="0" xfId="0" quotePrefix="1" applyFont="1" applyFill="1" applyBorder="1" applyAlignment="1">
      <alignment horizontal="center" vertical="center" wrapText="1"/>
    </xf>
    <xf numFmtId="0" fontId="47" fillId="0" borderId="0" xfId="0" applyFont="1" applyFill="1" applyBorder="1"/>
    <xf numFmtId="0" fontId="27" fillId="0" borderId="0" xfId="0" applyFont="1" applyFill="1" applyBorder="1" applyAlignment="1">
      <alignment horizontal="center"/>
    </xf>
    <xf numFmtId="0" fontId="20" fillId="0" borderId="0" xfId="0" applyFont="1" applyFill="1" applyBorder="1" applyAlignment="1">
      <alignment vertical="top" wrapText="1"/>
    </xf>
    <xf numFmtId="0" fontId="28" fillId="0" borderId="0" xfId="0" applyFont="1" applyFill="1" applyBorder="1" applyAlignment="1">
      <alignment horizontal="center" vertical="center"/>
    </xf>
    <xf numFmtId="0" fontId="27" fillId="0" borderId="0" xfId="0" quotePrefix="1" applyFont="1" applyFill="1" applyBorder="1"/>
    <xf numFmtId="0" fontId="0" fillId="0" borderId="0" xfId="0" applyFill="1" applyBorder="1"/>
    <xf numFmtId="0" fontId="23" fillId="0" borderId="1" xfId="0" applyFont="1" applyFill="1" applyBorder="1" applyAlignment="1">
      <alignment horizontal="center"/>
    </xf>
    <xf numFmtId="0" fontId="27" fillId="0" borderId="0" xfId="0" quotePrefix="1" applyFont="1" applyFill="1" applyBorder="1" applyAlignment="1">
      <alignment vertical="top" wrapText="1"/>
    </xf>
    <xf numFmtId="0" fontId="25" fillId="20" borderId="0" xfId="0" applyFont="1" applyFill="1" applyBorder="1"/>
    <xf numFmtId="0" fontId="25" fillId="3" borderId="0" xfId="0" applyFont="1" applyFill="1" applyBorder="1"/>
    <xf numFmtId="0" fontId="25" fillId="21" borderId="0" xfId="0" applyFont="1" applyFill="1" applyBorder="1"/>
    <xf numFmtId="0" fontId="25" fillId="19" borderId="0" xfId="0" applyFont="1" applyFill="1" applyBorder="1"/>
    <xf numFmtId="0" fontId="22" fillId="0" borderId="0" xfId="0" applyFont="1" applyFill="1" applyAlignment="1">
      <alignment horizontal="center"/>
    </xf>
    <xf numFmtId="165" fontId="3" fillId="8" borderId="1" xfId="0" applyNumberFormat="1" applyFont="1" applyFill="1" applyBorder="1" applyAlignment="1">
      <alignment horizontal="center" vertical="center" wrapText="1"/>
    </xf>
    <xf numFmtId="0" fontId="2" fillId="2" borderId="1" xfId="0" quotePrefix="1" applyFont="1" applyFill="1" applyBorder="1" applyAlignment="1">
      <alignment vertical="center"/>
    </xf>
    <xf numFmtId="0" fontId="58" fillId="2" borderId="1" xfId="0" applyFont="1" applyFill="1" applyBorder="1" applyAlignment="1">
      <alignment horizontal="left" vertical="center" wrapText="1"/>
    </xf>
    <xf numFmtId="49" fontId="58" fillId="2" borderId="1" xfId="0" applyNumberFormat="1" applyFont="1" applyFill="1" applyBorder="1" applyAlignment="1">
      <alignment horizontal="center" vertical="center" wrapText="1"/>
    </xf>
    <xf numFmtId="0" fontId="2" fillId="2" borderId="0" xfId="0" applyFont="1" applyFill="1" applyAlignment="1">
      <alignment horizontal="center" vertical="center" wrapText="1"/>
    </xf>
    <xf numFmtId="0" fontId="3" fillId="2"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51" fillId="2" borderId="1" xfId="0" applyFont="1" applyFill="1" applyBorder="1" applyAlignment="1">
      <alignment horizontal="center" vertical="center" wrapText="1"/>
    </xf>
    <xf numFmtId="0" fontId="43" fillId="0" borderId="1" xfId="0" applyFont="1" applyFill="1" applyBorder="1" applyAlignment="1">
      <alignment horizontal="center" vertical="center" wrapText="1"/>
    </xf>
    <xf numFmtId="0" fontId="0" fillId="0" borderId="0" xfId="0" applyAlignment="1">
      <alignment vertical="center"/>
    </xf>
    <xf numFmtId="0" fontId="57" fillId="0" borderId="0" xfId="0" applyFont="1" applyAlignment="1">
      <alignment vertical="center"/>
    </xf>
    <xf numFmtId="0" fontId="43" fillId="7" borderId="1" xfId="0" applyFont="1" applyFill="1" applyBorder="1" applyAlignment="1">
      <alignment horizontal="center" vertical="center"/>
    </xf>
    <xf numFmtId="0" fontId="4" fillId="0" borderId="1" xfId="0" applyFont="1" applyFill="1" applyBorder="1" applyAlignment="1">
      <alignment vertical="center"/>
    </xf>
    <xf numFmtId="0" fontId="4" fillId="7" borderId="1" xfId="0" applyFont="1" applyFill="1" applyBorder="1" applyAlignment="1">
      <alignment vertical="center"/>
    </xf>
    <xf numFmtId="0" fontId="9" fillId="0" borderId="1" xfId="0" applyFont="1" applyBorder="1" applyAlignment="1">
      <alignment vertical="center"/>
    </xf>
    <xf numFmtId="0" fontId="9" fillId="7" borderId="1" xfId="0" applyFont="1" applyFill="1" applyBorder="1" applyAlignment="1">
      <alignment vertical="center"/>
    </xf>
    <xf numFmtId="0" fontId="4" fillId="2" borderId="1"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3" fillId="0" borderId="1" xfId="0" applyFont="1" applyFill="1" applyBorder="1" applyAlignment="1">
      <alignment vertical="center"/>
    </xf>
    <xf numFmtId="169" fontId="4" fillId="0" borderId="1" xfId="0" applyNumberFormat="1" applyFont="1" applyFill="1" applyBorder="1" applyAlignment="1">
      <alignment vertical="center"/>
    </xf>
    <xf numFmtId="0" fontId="19" fillId="0" borderId="1" xfId="0" quotePrefix="1" applyFont="1" applyFill="1" applyBorder="1" applyAlignment="1">
      <alignment horizontal="justify" vertical="center"/>
    </xf>
    <xf numFmtId="0" fontId="19" fillId="0" borderId="1" xfId="0" quotePrefix="1" applyFont="1" applyFill="1" applyBorder="1" applyAlignment="1">
      <alignment vertical="center"/>
    </xf>
    <xf numFmtId="0" fontId="3" fillId="2" borderId="1" xfId="0" applyFont="1" applyFill="1" applyBorder="1" applyAlignment="1">
      <alignment horizontal="center" vertical="center"/>
    </xf>
    <xf numFmtId="0" fontId="4" fillId="0" borderId="1" xfId="0" applyFont="1" applyBorder="1" applyAlignment="1">
      <alignment vertical="center"/>
    </xf>
    <xf numFmtId="0" fontId="19" fillId="0" borderId="1" xfId="0" applyFont="1" applyFill="1" applyBorder="1" applyAlignment="1">
      <alignment vertical="center"/>
    </xf>
    <xf numFmtId="0" fontId="4" fillId="0" borderId="1" xfId="0" applyFont="1" applyFill="1" applyBorder="1" applyAlignment="1">
      <alignment horizontal="left" vertical="center"/>
    </xf>
    <xf numFmtId="0" fontId="9" fillId="0" borderId="1" xfId="0" applyFont="1" applyFill="1" applyBorder="1" applyAlignment="1">
      <alignment vertical="center"/>
    </xf>
    <xf numFmtId="170" fontId="4" fillId="0" borderId="1" xfId="6" applyNumberFormat="1" applyFont="1" applyFill="1" applyBorder="1" applyAlignment="1">
      <alignment horizontal="center" vertical="center"/>
    </xf>
    <xf numFmtId="0" fontId="47" fillId="0" borderId="1" xfId="0" quotePrefix="1" applyFont="1" applyBorder="1" applyAlignment="1">
      <alignment horizontal="justify" vertical="center"/>
    </xf>
    <xf numFmtId="0" fontId="47" fillId="8" borderId="1" xfId="0" quotePrefix="1" applyFont="1" applyFill="1" applyBorder="1" applyAlignment="1">
      <alignment horizontal="justify" vertical="center"/>
    </xf>
    <xf numFmtId="0" fontId="3" fillId="2" borderId="0" xfId="0" applyFont="1" applyFill="1" applyBorder="1" applyAlignment="1">
      <alignment vertical="center" wrapText="1"/>
    </xf>
    <xf numFmtId="0" fontId="30" fillId="24" borderId="1" xfId="0" applyFont="1" applyFill="1" applyBorder="1" applyAlignment="1">
      <alignment horizontal="center" vertical="center" wrapText="1"/>
    </xf>
    <xf numFmtId="0" fontId="18" fillId="2" borderId="8" xfId="0" quotePrefix="1" applyFont="1" applyFill="1" applyBorder="1" applyAlignment="1">
      <alignment horizontal="center" vertical="center" wrapText="1"/>
    </xf>
    <xf numFmtId="49" fontId="18" fillId="2" borderId="8" xfId="0" applyNumberFormat="1" applyFont="1" applyFill="1" applyBorder="1" applyAlignment="1" applyProtection="1">
      <alignment horizontal="center" vertical="center" wrapText="1"/>
      <protection locked="0"/>
    </xf>
    <xf numFmtId="0" fontId="18" fillId="2" borderId="8" xfId="0" quotePrefix="1" applyNumberFormat="1" applyFont="1" applyFill="1" applyBorder="1" applyAlignment="1" applyProtection="1">
      <alignment horizontal="center" vertical="center" wrapText="1"/>
      <protection locked="0"/>
    </xf>
    <xf numFmtId="0" fontId="18" fillId="2" borderId="8" xfId="0" quotePrefix="1" applyFont="1" applyFill="1" applyBorder="1" applyAlignment="1" applyProtection="1">
      <alignment horizontal="center" vertical="center" wrapText="1"/>
      <protection locked="0"/>
    </xf>
    <xf numFmtId="0" fontId="18" fillId="2" borderId="8" xfId="0" applyNumberFormat="1" applyFont="1" applyFill="1" applyBorder="1" applyAlignment="1" applyProtection="1">
      <alignment horizontal="center" vertical="center" wrapText="1"/>
      <protection locked="0"/>
    </xf>
    <xf numFmtId="0" fontId="3" fillId="2" borderId="2" xfId="1" applyFont="1" applyFill="1" applyBorder="1" applyAlignment="1">
      <alignment horizontal="center" vertical="center" wrapText="1"/>
    </xf>
    <xf numFmtId="0" fontId="18" fillId="8" borderId="1" xfId="0" quotePrefix="1" applyFont="1" applyFill="1" applyBorder="1" applyAlignment="1">
      <alignment horizontal="center" vertical="center" wrapText="1"/>
    </xf>
    <xf numFmtId="0" fontId="3" fillId="8" borderId="1" xfId="0" applyFont="1" applyFill="1" applyBorder="1" applyAlignment="1">
      <alignment vertical="center" wrapText="1"/>
    </xf>
    <xf numFmtId="2" fontId="3" fillId="8" borderId="1" xfId="0" applyNumberFormat="1" applyFont="1" applyFill="1" applyBorder="1" applyAlignment="1">
      <alignment horizontal="center" vertical="center" wrapText="1"/>
    </xf>
    <xf numFmtId="49" fontId="18" fillId="8" borderId="1" xfId="0" applyNumberFormat="1" applyFont="1" applyFill="1" applyBorder="1" applyAlignment="1">
      <alignment horizontal="left" vertical="center" wrapText="1"/>
    </xf>
    <xf numFmtId="49" fontId="18" fillId="8" borderId="1" xfId="0" quotePrefix="1" applyNumberFormat="1" applyFont="1" applyFill="1" applyBorder="1" applyAlignment="1">
      <alignment horizontal="center" vertical="center" wrapText="1"/>
    </xf>
    <xf numFmtId="1" fontId="18" fillId="8" borderId="1" xfId="0" quotePrefix="1" applyNumberFormat="1" applyFont="1" applyFill="1" applyBorder="1" applyAlignment="1" applyProtection="1">
      <alignment horizontal="center" vertical="center" wrapText="1"/>
      <protection locked="0"/>
    </xf>
    <xf numFmtId="0" fontId="18" fillId="8" borderId="1" xfId="0" applyFont="1" applyFill="1" applyBorder="1" applyAlignment="1" applyProtection="1">
      <alignment horizontal="center" vertical="center" wrapText="1"/>
      <protection locked="0"/>
    </xf>
    <xf numFmtId="0" fontId="18" fillId="8" borderId="1" xfId="0" applyFont="1" applyFill="1" applyBorder="1" applyAlignment="1">
      <alignment horizontal="left" vertical="center" wrapText="1"/>
    </xf>
    <xf numFmtId="0" fontId="18" fillId="8" borderId="1" xfId="0" applyFont="1" applyFill="1" applyBorder="1" applyAlignment="1">
      <alignment vertical="center" wrapText="1"/>
    </xf>
    <xf numFmtId="0" fontId="24" fillId="0" borderId="0" xfId="0" applyFont="1" applyAlignment="1">
      <alignment horizontal="center" vertical="center"/>
    </xf>
    <xf numFmtId="0" fontId="59" fillId="0" borderId="0" xfId="0" applyFont="1" applyAlignment="1">
      <alignment vertical="center"/>
    </xf>
    <xf numFmtId="0" fontId="24" fillId="0" borderId="0" xfId="0" applyFont="1" applyAlignment="1">
      <alignment vertical="center"/>
    </xf>
    <xf numFmtId="0" fontId="24" fillId="0" borderId="0" xfId="0" applyFont="1" applyFill="1" applyAlignment="1">
      <alignment vertical="center"/>
    </xf>
    <xf numFmtId="0" fontId="41" fillId="0" borderId="4" xfId="0" applyFont="1" applyBorder="1" applyAlignment="1">
      <alignment horizontal="center" vertical="center" wrapText="1"/>
    </xf>
    <xf numFmtId="0" fontId="41" fillId="0" borderId="3" xfId="0" applyFont="1" applyBorder="1" applyAlignment="1">
      <alignment vertical="center" wrapText="1"/>
    </xf>
    <xf numFmtId="0" fontId="24" fillId="0" borderId="0" xfId="0" applyFont="1" applyAlignment="1">
      <alignment horizontal="right" vertical="center"/>
    </xf>
    <xf numFmtId="0" fontId="24" fillId="0" borderId="0" xfId="0" applyFont="1" applyFill="1" applyAlignment="1">
      <alignment horizontal="right" vertical="center"/>
    </xf>
    <xf numFmtId="0" fontId="24" fillId="0" borderId="1" xfId="0" applyFont="1" applyBorder="1" applyAlignment="1">
      <alignment horizontal="center" vertical="center"/>
    </xf>
    <xf numFmtId="0" fontId="59" fillId="0" borderId="1" xfId="0" applyFont="1" applyBorder="1" applyAlignment="1">
      <alignment horizontal="center" vertical="center"/>
    </xf>
    <xf numFmtId="0" fontId="24" fillId="0" borderId="1" xfId="0" applyFont="1" applyFill="1" applyBorder="1" applyAlignment="1">
      <alignment vertical="center" wrapText="1"/>
    </xf>
    <xf numFmtId="0" fontId="61" fillId="0" borderId="0" xfId="0" applyFont="1" applyAlignment="1">
      <alignment vertical="center"/>
    </xf>
    <xf numFmtId="0" fontId="35" fillId="0" borderId="3" xfId="0" quotePrefix="1" applyFont="1" applyFill="1" applyBorder="1" applyAlignment="1">
      <alignment horizontal="center" vertical="center"/>
    </xf>
    <xf numFmtId="0" fontId="24" fillId="0" borderId="1" xfId="0" applyFont="1" applyFill="1" applyBorder="1" applyAlignment="1">
      <alignment horizontal="center" vertical="center"/>
    </xf>
    <xf numFmtId="0" fontId="59" fillId="0" borderId="1" xfId="0" applyFont="1" applyBorder="1" applyAlignment="1">
      <alignment vertical="center"/>
    </xf>
    <xf numFmtId="0" fontId="62" fillId="0" borderId="1" xfId="0" applyFont="1" applyBorder="1" applyAlignment="1">
      <alignment horizontal="center" vertical="center"/>
    </xf>
    <xf numFmtId="0" fontId="59" fillId="0" borderId="1" xfId="0" applyFont="1" applyFill="1" applyBorder="1" applyAlignment="1">
      <alignment horizontal="center" vertical="center"/>
    </xf>
    <xf numFmtId="168" fontId="24" fillId="0" borderId="1" xfId="0" applyNumberFormat="1" applyFont="1" applyFill="1" applyBorder="1" applyAlignment="1">
      <alignment horizontal="center" vertical="center"/>
    </xf>
    <xf numFmtId="0" fontId="24" fillId="0" borderId="1" xfId="0" quotePrefix="1" applyFont="1" applyFill="1" applyBorder="1" applyAlignment="1">
      <alignment horizontal="center" vertical="center"/>
    </xf>
    <xf numFmtId="0" fontId="41" fillId="0" borderId="3" xfId="0" quotePrefix="1" applyFont="1" applyFill="1" applyBorder="1" applyAlignment="1">
      <alignment horizontal="center" vertical="center"/>
    </xf>
    <xf numFmtId="0" fontId="3" fillId="0" borderId="2" xfId="1" applyFont="1" applyFill="1" applyBorder="1" applyAlignment="1">
      <alignment horizontal="center" vertical="center" wrapText="1"/>
    </xf>
    <xf numFmtId="165" fontId="3" fillId="0" borderId="1" xfId="0" applyNumberFormat="1" applyFont="1" applyFill="1" applyBorder="1" applyAlignment="1">
      <alignment horizontal="center" vertical="center" wrapText="1"/>
    </xf>
    <xf numFmtId="2" fontId="3" fillId="0" borderId="1" xfId="0" applyNumberFormat="1" applyFont="1" applyFill="1" applyBorder="1" applyAlignment="1">
      <alignment horizontal="center" vertical="center" wrapText="1"/>
    </xf>
    <xf numFmtId="0" fontId="18" fillId="0" borderId="1" xfId="0" applyFont="1" applyFill="1" applyBorder="1" applyAlignment="1">
      <alignment horizontal="left" vertical="center"/>
    </xf>
    <xf numFmtId="0" fontId="18" fillId="0" borderId="1" xfId="0" quotePrefix="1" applyFont="1" applyFill="1" applyBorder="1" applyAlignment="1">
      <alignment horizontal="center" vertical="center"/>
    </xf>
    <xf numFmtId="0" fontId="2" fillId="2" borderId="1" xfId="0" applyFont="1" applyFill="1" applyBorder="1" applyAlignment="1">
      <alignment horizontal="center" vertical="center" wrapText="1"/>
    </xf>
    <xf numFmtId="0" fontId="51" fillId="2" borderId="1"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0" xfId="0" applyFont="1" applyFill="1" applyBorder="1"/>
    <xf numFmtId="0" fontId="3" fillId="2" borderId="0" xfId="0" applyFont="1" applyFill="1" applyAlignment="1">
      <alignment horizontal="center" vertical="center" wrapText="1"/>
    </xf>
    <xf numFmtId="0" fontId="3" fillId="2" borderId="0" xfId="0" applyFont="1" applyFill="1" applyBorder="1"/>
    <xf numFmtId="0" fontId="18" fillId="26" borderId="1" xfId="0" quotePrefix="1" applyFont="1" applyFill="1" applyBorder="1" applyAlignment="1" applyProtection="1">
      <alignment horizontal="center" vertical="center" wrapText="1"/>
      <protection locked="0"/>
    </xf>
    <xf numFmtId="0" fontId="18" fillId="26" borderId="1" xfId="0" applyFont="1" applyFill="1" applyBorder="1" applyAlignment="1" applyProtection="1">
      <alignment horizontal="center" vertical="center" wrapText="1"/>
      <protection locked="0"/>
    </xf>
    <xf numFmtId="0" fontId="18" fillId="26" borderId="1" xfId="0" applyFont="1" applyFill="1" applyBorder="1" applyAlignment="1" applyProtection="1">
      <alignment horizontal="left" vertical="center" wrapText="1"/>
      <protection locked="0"/>
    </xf>
    <xf numFmtId="0" fontId="3" fillId="26" borderId="1" xfId="0" applyFont="1" applyFill="1" applyBorder="1" applyAlignment="1">
      <alignment horizontal="center" vertical="center" wrapText="1"/>
    </xf>
    <xf numFmtId="0" fontId="3" fillId="26" borderId="1" xfId="0" quotePrefix="1" applyFont="1" applyFill="1" applyBorder="1" applyAlignment="1">
      <alignment horizontal="center" vertical="center" wrapText="1"/>
    </xf>
    <xf numFmtId="165" fontId="3" fillId="26" borderId="1" xfId="0" applyNumberFormat="1" applyFont="1" applyFill="1" applyBorder="1" applyAlignment="1">
      <alignment horizontal="center" vertical="center" wrapText="1"/>
    </xf>
    <xf numFmtId="2" fontId="3" fillId="26" borderId="1" xfId="0" applyNumberFormat="1" applyFont="1" applyFill="1" applyBorder="1" applyAlignment="1">
      <alignment horizontal="center" vertical="center" wrapText="1"/>
    </xf>
    <xf numFmtId="0" fontId="3" fillId="26" borderId="1" xfId="0" applyFont="1" applyFill="1" applyBorder="1" applyAlignment="1">
      <alignment vertical="center" wrapText="1"/>
    </xf>
    <xf numFmtId="0" fontId="3" fillId="26" borderId="1" xfId="0" applyFont="1" applyFill="1" applyBorder="1" applyAlignment="1">
      <alignment horizontal="left" vertical="center" wrapText="1"/>
    </xf>
    <xf numFmtId="0" fontId="3" fillId="26" borderId="0" xfId="0" applyFont="1" applyFill="1" applyAlignment="1">
      <alignment vertical="center" wrapText="1"/>
    </xf>
    <xf numFmtId="0" fontId="58" fillId="26" borderId="1" xfId="0" applyFont="1" applyFill="1" applyBorder="1" applyAlignment="1">
      <alignment horizontal="left" vertical="center" wrapText="1"/>
    </xf>
    <xf numFmtId="49" fontId="58" fillId="26" borderId="1" xfId="0" applyNumberFormat="1" applyFont="1" applyFill="1" applyBorder="1" applyAlignment="1">
      <alignment horizontal="center" vertical="center" wrapText="1"/>
    </xf>
    <xf numFmtId="2" fontId="24" fillId="0" borderId="1" xfId="0" quotePrefix="1" applyNumberFormat="1" applyFont="1" applyFill="1" applyBorder="1" applyAlignment="1">
      <alignment horizontal="center" vertical="center"/>
    </xf>
    <xf numFmtId="0" fontId="45" fillId="0" borderId="1" xfId="0" applyFont="1" applyBorder="1" applyAlignment="1">
      <alignment horizontal="center" vertical="center" wrapText="1"/>
    </xf>
    <xf numFmtId="2" fontId="24" fillId="0" borderId="0" xfId="0" applyNumberFormat="1" applyFont="1" applyFill="1" applyAlignment="1">
      <alignment vertical="center"/>
    </xf>
    <xf numFmtId="0" fontId="42" fillId="2" borderId="1" xfId="0" applyFont="1" applyFill="1" applyBorder="1" applyAlignment="1">
      <alignment vertical="center" wrapText="1"/>
    </xf>
    <xf numFmtId="0" fontId="42" fillId="2" borderId="6" xfId="0" applyFont="1" applyFill="1" applyBorder="1" applyAlignment="1">
      <alignment vertical="center" wrapText="1"/>
    </xf>
    <xf numFmtId="0" fontId="42" fillId="2" borderId="1" xfId="0" applyFont="1" applyFill="1" applyBorder="1" applyAlignment="1">
      <alignment horizontal="center" vertical="center" wrapText="1"/>
    </xf>
    <xf numFmtId="165" fontId="18" fillId="2" borderId="1" xfId="0" applyNumberFormat="1" applyFont="1" applyFill="1" applyBorder="1" applyAlignment="1">
      <alignment horizontal="center" vertical="center" wrapText="1"/>
    </xf>
    <xf numFmtId="2" fontId="18" fillId="2" borderId="1" xfId="0" applyNumberFormat="1" applyFont="1" applyFill="1" applyBorder="1" applyAlignment="1">
      <alignment horizontal="center" vertical="center" wrapText="1"/>
    </xf>
    <xf numFmtId="0" fontId="18" fillId="2" borderId="1" xfId="3" applyFont="1" applyFill="1" applyBorder="1" applyAlignment="1">
      <alignment horizontal="center" vertical="center" wrapText="1"/>
    </xf>
    <xf numFmtId="0" fontId="18" fillId="2" borderId="1" xfId="4" applyFont="1" applyFill="1" applyBorder="1" applyAlignment="1" applyProtection="1">
      <alignment horizontal="center" vertical="center" wrapText="1"/>
      <protection hidden="1"/>
    </xf>
    <xf numFmtId="0" fontId="8" fillId="2" borderId="1" xfId="0" applyFont="1" applyFill="1" applyBorder="1" applyAlignment="1">
      <alignment horizontal="left" vertical="center" wrapText="1"/>
    </xf>
    <xf numFmtId="0" fontId="8" fillId="2" borderId="0" xfId="0" applyFont="1" applyFill="1" applyAlignment="1">
      <alignment vertical="center" wrapText="1"/>
    </xf>
    <xf numFmtId="0" fontId="8" fillId="2" borderId="0" xfId="0" applyFont="1" applyFill="1" applyBorder="1" applyAlignment="1">
      <alignment horizontal="center" vertical="center" wrapText="1"/>
    </xf>
    <xf numFmtId="0" fontId="8" fillId="2" borderId="0" xfId="0" applyFont="1" applyFill="1" applyAlignment="1">
      <alignment horizontal="center" vertical="center" wrapText="1"/>
    </xf>
    <xf numFmtId="0" fontId="8" fillId="2" borderId="0" xfId="0" applyFont="1" applyFill="1"/>
    <xf numFmtId="0" fontId="30" fillId="2" borderId="1" xfId="0" applyFont="1" applyFill="1" applyBorder="1" applyAlignment="1">
      <alignment horizontal="center" vertical="center" wrapText="1"/>
    </xf>
    <xf numFmtId="0" fontId="42" fillId="2" borderId="4" xfId="0" applyFont="1" applyFill="1" applyBorder="1" applyAlignment="1">
      <alignment horizontal="center" vertical="center" wrapText="1"/>
    </xf>
    <xf numFmtId="4" fontId="42" fillId="2" borderId="1" xfId="0" applyNumberFormat="1" applyFont="1" applyFill="1" applyBorder="1" applyAlignment="1">
      <alignment horizontal="center" vertical="center" wrapText="1"/>
    </xf>
    <xf numFmtId="4" fontId="42" fillId="2" borderId="4" xfId="0" applyNumberFormat="1" applyFont="1" applyFill="1" applyBorder="1" applyAlignment="1">
      <alignment horizontal="center" vertical="center" wrapText="1"/>
    </xf>
    <xf numFmtId="0" fontId="43" fillId="2" borderId="4" xfId="0" applyFont="1" applyFill="1" applyBorder="1" applyAlignment="1">
      <alignment horizontal="center" vertical="center" wrapText="1"/>
    </xf>
    <xf numFmtId="0" fontId="3" fillId="2" borderId="0" xfId="0" applyFont="1" applyFill="1" applyAlignment="1">
      <alignment horizontal="center" vertical="center" wrapText="1"/>
    </xf>
    <xf numFmtId="0" fontId="2" fillId="2" borderId="4"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42" fillId="2" borderId="11" xfId="0" applyFont="1" applyFill="1" applyBorder="1" applyAlignment="1">
      <alignment horizontal="center" vertical="center" wrapText="1"/>
    </xf>
    <xf numFmtId="0" fontId="3" fillId="2" borderId="0" xfId="0" applyFont="1" applyFill="1" applyBorder="1"/>
    <xf numFmtId="0" fontId="8"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0" xfId="0" applyFont="1" applyFill="1" applyBorder="1" applyAlignment="1">
      <alignment horizontal="center"/>
    </xf>
    <xf numFmtId="0" fontId="18" fillId="2" borderId="0" xfId="0" applyFont="1" applyFill="1" applyAlignment="1">
      <alignment horizontal="center" vertical="center" wrapText="1"/>
    </xf>
    <xf numFmtId="0" fontId="18" fillId="2" borderId="2" xfId="0" applyFont="1" applyFill="1" applyBorder="1" applyAlignment="1">
      <alignment horizontal="center" vertical="center" wrapText="1"/>
    </xf>
    <xf numFmtId="0" fontId="18" fillId="2" borderId="0" xfId="0" applyFont="1" applyFill="1" applyBorder="1"/>
    <xf numFmtId="0" fontId="18" fillId="2" borderId="0" xfId="0" applyFont="1" applyFill="1"/>
    <xf numFmtId="0" fontId="49" fillId="2" borderId="1" xfId="0" applyFont="1" applyFill="1" applyBorder="1" applyAlignment="1">
      <alignment horizontal="left" vertical="center" wrapText="1"/>
    </xf>
    <xf numFmtId="0" fontId="24" fillId="0" borderId="1" xfId="0" quotePrefix="1" applyFont="1" applyBorder="1" applyAlignment="1">
      <alignment horizontal="center" vertical="center"/>
    </xf>
    <xf numFmtId="0" fontId="24" fillId="0" borderId="1" xfId="0" applyFont="1" applyBorder="1" applyAlignment="1">
      <alignment horizontal="justify" vertical="center"/>
    </xf>
    <xf numFmtId="0" fontId="24" fillId="0" borderId="1" xfId="0" applyFont="1" applyFill="1" applyBorder="1" applyAlignment="1">
      <alignment horizontal="justify" vertical="center"/>
    </xf>
    <xf numFmtId="0" fontId="24" fillId="0" borderId="1" xfId="0" applyFont="1" applyBorder="1" applyAlignment="1">
      <alignment vertical="center" wrapText="1"/>
    </xf>
    <xf numFmtId="0" fontId="24" fillId="0" borderId="1" xfId="0" applyFont="1" applyBorder="1" applyAlignment="1">
      <alignment horizontal="center" vertical="center" wrapText="1"/>
    </xf>
    <xf numFmtId="0" fontId="59" fillId="11" borderId="1" xfId="0" applyFont="1" applyFill="1" applyBorder="1" applyAlignment="1">
      <alignment horizontal="center" vertical="center"/>
    </xf>
    <xf numFmtId="0" fontId="45" fillId="11" borderId="1" xfId="0" applyFont="1" applyFill="1" applyBorder="1" applyAlignment="1">
      <alignment horizontal="center" vertical="center" wrapText="1"/>
    </xf>
    <xf numFmtId="168" fontId="45" fillId="11" borderId="1" xfId="0" applyNumberFormat="1" applyFont="1" applyFill="1" applyBorder="1" applyAlignment="1">
      <alignment horizontal="center" vertical="center" wrapText="1"/>
    </xf>
    <xf numFmtId="168" fontId="64" fillId="0" borderId="1" xfId="0" applyNumberFormat="1" applyFont="1" applyFill="1" applyBorder="1" applyAlignment="1">
      <alignment horizontal="center" vertical="center" wrapText="1"/>
    </xf>
    <xf numFmtId="168" fontId="64" fillId="11" borderId="1" xfId="0" applyNumberFormat="1" applyFont="1" applyFill="1" applyBorder="1" applyAlignment="1">
      <alignment horizontal="center" vertical="center" wrapText="1"/>
    </xf>
    <xf numFmtId="0" fontId="41" fillId="11" borderId="3" xfId="0" applyFont="1" applyFill="1" applyBorder="1" applyAlignment="1">
      <alignment horizontal="left" vertical="center" wrapText="1"/>
    </xf>
    <xf numFmtId="0" fontId="59" fillId="11" borderId="1" xfId="0" applyFont="1" applyFill="1" applyBorder="1" applyAlignment="1">
      <alignment vertical="center" wrapText="1"/>
    </xf>
    <xf numFmtId="0" fontId="3" fillId="2" borderId="0" xfId="0" applyFont="1" applyFill="1" applyAlignment="1">
      <alignment wrapText="1"/>
    </xf>
    <xf numFmtId="0" fontId="3" fillId="2" borderId="0" xfId="0" applyFont="1" applyFill="1" applyBorder="1" applyAlignment="1">
      <alignment wrapText="1"/>
    </xf>
    <xf numFmtId="0" fontId="3" fillId="2" borderId="0" xfId="0" quotePrefix="1" applyFont="1" applyFill="1" applyBorder="1" applyAlignment="1">
      <alignment wrapText="1"/>
    </xf>
    <xf numFmtId="0" fontId="2" fillId="2" borderId="0" xfId="0" applyFont="1" applyFill="1" applyBorder="1" applyAlignment="1">
      <alignment wrapText="1"/>
    </xf>
    <xf numFmtId="0" fontId="3" fillId="2" borderId="0" xfId="0" quotePrefix="1" applyFont="1" applyFill="1" applyAlignment="1">
      <alignment wrapText="1"/>
    </xf>
    <xf numFmtId="0" fontId="8" fillId="2" borderId="0" xfId="0" applyFont="1" applyFill="1" applyAlignment="1">
      <alignment wrapText="1"/>
    </xf>
    <xf numFmtId="0" fontId="2" fillId="2" borderId="0" xfId="0" applyFont="1" applyFill="1" applyAlignment="1">
      <alignment wrapText="1"/>
    </xf>
    <xf numFmtId="0" fontId="18" fillId="2" borderId="0" xfId="0" applyFont="1" applyFill="1" applyBorder="1" applyAlignment="1">
      <alignment horizontal="center" wrapText="1"/>
    </xf>
    <xf numFmtId="0" fontId="18" fillId="2" borderId="0" xfId="0" applyFont="1" applyFill="1" applyAlignment="1">
      <alignment horizontal="center" wrapText="1"/>
    </xf>
    <xf numFmtId="0" fontId="3"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51"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0" xfId="0" applyFont="1" applyFill="1" applyBorder="1" applyAlignment="1">
      <alignment horizontal="center"/>
    </xf>
    <xf numFmtId="0" fontId="3" fillId="2" borderId="0" xfId="0" applyFont="1" applyFill="1" applyBorder="1"/>
    <xf numFmtId="0" fontId="3" fillId="27" borderId="1" xfId="0" applyFont="1" applyFill="1" applyBorder="1" applyAlignment="1">
      <alignment vertical="center" wrapText="1"/>
    </xf>
    <xf numFmtId="0" fontId="42" fillId="2" borderId="1" xfId="0" applyFont="1" applyFill="1" applyBorder="1" applyAlignment="1">
      <alignment horizontal="center" vertical="center" wrapText="1"/>
    </xf>
    <xf numFmtId="0" fontId="3" fillId="2" borderId="0" xfId="0" applyFont="1" applyFill="1" applyBorder="1"/>
    <xf numFmtId="0" fontId="3" fillId="2" borderId="0" xfId="0" applyFont="1" applyFill="1" applyAlignment="1">
      <alignment horizontal="center" vertical="center" wrapText="1"/>
    </xf>
    <xf numFmtId="0" fontId="42"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0" xfId="0" applyFont="1" applyFill="1" applyBorder="1" applyAlignment="1">
      <alignment horizontal="center"/>
    </xf>
    <xf numFmtId="0" fontId="3" fillId="2" borderId="0" xfId="0" applyFont="1" applyFill="1" applyBorder="1"/>
    <xf numFmtId="0" fontId="30" fillId="8" borderId="1" xfId="0" applyFont="1" applyFill="1" applyBorder="1" applyAlignment="1">
      <alignment horizontal="center" vertical="center" wrapText="1"/>
    </xf>
    <xf numFmtId="0" fontId="3" fillId="8" borderId="0" xfId="0" applyFont="1" applyFill="1" applyAlignment="1">
      <alignment vertical="center" wrapText="1"/>
    </xf>
    <xf numFmtId="0" fontId="18" fillId="2" borderId="0" xfId="0" applyFont="1" applyFill="1" applyBorder="1" applyAlignment="1">
      <alignment vertical="center" wrapText="1"/>
    </xf>
    <xf numFmtId="0" fontId="18" fillId="2" borderId="2" xfId="0" applyFont="1" applyFill="1" applyBorder="1" applyAlignment="1">
      <alignment vertical="center" wrapText="1"/>
    </xf>
    <xf numFmtId="0" fontId="18" fillId="8" borderId="1" xfId="1" applyFont="1" applyFill="1" applyBorder="1" applyAlignment="1">
      <alignment vertical="center" wrapText="1"/>
    </xf>
    <xf numFmtId="0" fontId="18" fillId="8" borderId="1" xfId="0" applyFont="1" applyFill="1" applyBorder="1" applyAlignment="1">
      <alignment horizontal="left" vertical="center"/>
    </xf>
    <xf numFmtId="0" fontId="18" fillId="8" borderId="1" xfId="3" applyFont="1" applyFill="1" applyBorder="1" applyAlignment="1" applyProtection="1">
      <alignment vertical="center" wrapText="1"/>
      <protection locked="0"/>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11" borderId="1" xfId="0" applyFont="1" applyFill="1" applyBorder="1" applyAlignment="1">
      <alignment horizontal="center" vertical="center"/>
    </xf>
    <xf numFmtId="0" fontId="4" fillId="8" borderId="2" xfId="0" applyFont="1" applyFill="1" applyBorder="1" applyAlignment="1">
      <alignment horizontal="center" vertical="center" wrapText="1"/>
    </xf>
    <xf numFmtId="0" fontId="4" fillId="8" borderId="7" xfId="0" applyFont="1" applyFill="1" applyBorder="1" applyAlignment="1">
      <alignment horizontal="center" vertical="center" wrapText="1"/>
    </xf>
    <xf numFmtId="0" fontId="4" fillId="8" borderId="6" xfId="0" applyFont="1" applyFill="1" applyBorder="1" applyAlignment="1">
      <alignment horizontal="center" vertical="center" wrapText="1"/>
    </xf>
    <xf numFmtId="0" fontId="25" fillId="0" borderId="10" xfId="0" applyFont="1" applyFill="1" applyBorder="1" applyAlignment="1">
      <alignment horizontal="center"/>
    </xf>
    <xf numFmtId="0" fontId="2" fillId="4" borderId="1" xfId="0" applyFont="1" applyFill="1" applyBorder="1" applyAlignment="1">
      <alignment horizontal="center" vertical="center"/>
    </xf>
    <xf numFmtId="0" fontId="2" fillId="12" borderId="1" xfId="0" applyFont="1" applyFill="1" applyBorder="1" applyAlignment="1">
      <alignment horizontal="center" vertical="center"/>
    </xf>
    <xf numFmtId="0" fontId="2" fillId="8" borderId="1" xfId="0" applyFont="1" applyFill="1" applyBorder="1" applyAlignment="1">
      <alignment horizontal="center" vertical="center"/>
    </xf>
    <xf numFmtId="0" fontId="2" fillId="10" borderId="1" xfId="0" applyFont="1" applyFill="1" applyBorder="1" applyAlignment="1">
      <alignment horizontal="center" vertical="center"/>
    </xf>
    <xf numFmtId="0" fontId="42" fillId="0" borderId="1" xfId="0" applyFont="1" applyFill="1" applyBorder="1" applyAlignment="1">
      <alignment horizontal="center" vertical="center"/>
    </xf>
    <xf numFmtId="0" fontId="43" fillId="0" borderId="2" xfId="0" applyFont="1" applyFill="1" applyBorder="1" applyAlignment="1">
      <alignment horizontal="center" vertical="center" wrapText="1"/>
    </xf>
    <xf numFmtId="0" fontId="43" fillId="0" borderId="7" xfId="0" applyFont="1" applyFill="1" applyBorder="1" applyAlignment="1">
      <alignment horizontal="center" vertical="center" wrapText="1"/>
    </xf>
    <xf numFmtId="0" fontId="43" fillId="0" borderId="6"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2" fillId="6" borderId="1" xfId="0" applyFont="1" applyFill="1" applyBorder="1" applyAlignment="1" applyProtection="1">
      <alignment horizontal="left" vertical="center"/>
      <protection locked="0"/>
    </xf>
    <xf numFmtId="0" fontId="42" fillId="0" borderId="1" xfId="0" applyFont="1" applyFill="1" applyBorder="1" applyAlignment="1" applyProtection="1">
      <alignment horizontal="left" vertical="center"/>
      <protection locked="0"/>
    </xf>
    <xf numFmtId="0" fontId="2" fillId="7" borderId="1" xfId="0" applyFont="1" applyFill="1" applyBorder="1" applyAlignment="1">
      <alignment horizontal="center" vertical="center"/>
    </xf>
    <xf numFmtId="0" fontId="45" fillId="0" borderId="0" xfId="0" applyFont="1" applyFill="1" applyAlignment="1">
      <alignment horizontal="center" vertical="center" wrapText="1"/>
    </xf>
    <xf numFmtId="0" fontId="2" fillId="0" borderId="1" xfId="0" applyFont="1" applyFill="1" applyBorder="1" applyAlignment="1">
      <alignment horizontal="center" vertical="center"/>
    </xf>
    <xf numFmtId="0" fontId="2" fillId="0" borderId="1" xfId="0" applyFont="1" applyFill="1" applyBorder="1" applyAlignment="1" applyProtection="1">
      <alignment horizontal="left" vertical="center"/>
      <protection locked="0"/>
    </xf>
    <xf numFmtId="0" fontId="2" fillId="6" borderId="1" xfId="0" applyFont="1" applyFill="1" applyBorder="1" applyAlignment="1" applyProtection="1">
      <alignment horizontal="left" vertical="center"/>
      <protection locked="0"/>
    </xf>
    <xf numFmtId="0" fontId="3"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9"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19" borderId="2" xfId="0" applyFont="1" applyFill="1" applyBorder="1" applyAlignment="1">
      <alignment horizontal="center" vertical="center" wrapText="1"/>
    </xf>
    <xf numFmtId="0" fontId="2" fillId="19" borderId="6" xfId="0" applyFont="1" applyFill="1" applyBorder="1" applyAlignment="1">
      <alignment horizontal="center" vertical="center" wrapText="1"/>
    </xf>
    <xf numFmtId="0" fontId="2" fillId="8" borderId="2" xfId="0" applyFont="1" applyFill="1" applyBorder="1" applyAlignment="1">
      <alignment horizontal="center" vertical="center" wrapText="1"/>
    </xf>
    <xf numFmtId="0" fontId="2" fillId="8" borderId="7" xfId="0" applyFont="1" applyFill="1" applyBorder="1" applyAlignment="1">
      <alignment horizontal="center" vertical="center" wrapText="1"/>
    </xf>
    <xf numFmtId="0" fontId="2" fillId="8" borderId="6"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3"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5" fillId="2" borderId="0" xfId="0" applyFont="1" applyFill="1" applyBorder="1" applyAlignment="1">
      <alignment horizontal="left" vertical="top" wrapText="1"/>
    </xf>
    <xf numFmtId="4" fontId="51" fillId="8" borderId="1" xfId="0" applyNumberFormat="1" applyFont="1" applyFill="1" applyBorder="1" applyAlignment="1">
      <alignment horizontal="center" vertical="center" wrapText="1"/>
    </xf>
    <xf numFmtId="4" fontId="51" fillId="8" borderId="4" xfId="0" applyNumberFormat="1" applyFont="1" applyFill="1" applyBorder="1" applyAlignment="1">
      <alignment horizontal="center" vertical="center" wrapText="1"/>
    </xf>
    <xf numFmtId="4" fontId="51" fillId="8" borderId="3" xfId="0"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51" fillId="2" borderId="1"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8" borderId="3" xfId="0" applyFont="1" applyFill="1" applyBorder="1" applyAlignment="1">
      <alignment horizontal="center" vertical="center" wrapText="1"/>
    </xf>
    <xf numFmtId="4" fontId="51" fillId="2" borderId="1" xfId="0" applyNumberFormat="1" applyFont="1" applyFill="1" applyBorder="1" applyAlignment="1">
      <alignment horizontal="center" vertical="center" wrapText="1"/>
    </xf>
    <xf numFmtId="0" fontId="51"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51" fillId="26" borderId="1" xfId="0" applyFont="1" applyFill="1" applyBorder="1" applyAlignment="1">
      <alignment horizontal="center" vertical="center" wrapText="1"/>
    </xf>
    <xf numFmtId="0" fontId="42" fillId="2" borderId="1" xfId="0" applyFont="1" applyFill="1" applyBorder="1" applyAlignment="1">
      <alignment horizontal="center" vertical="center" wrapText="1"/>
    </xf>
    <xf numFmtId="0" fontId="43" fillId="2" borderId="0" xfId="0" applyFont="1" applyFill="1" applyAlignment="1">
      <alignment horizontal="center" vertical="center" wrapText="1"/>
    </xf>
    <xf numFmtId="0" fontId="42" fillId="2" borderId="9" xfId="0" applyFont="1" applyFill="1" applyBorder="1" applyAlignment="1">
      <alignment horizontal="center" vertical="center" wrapText="1"/>
    </xf>
    <xf numFmtId="0" fontId="42" fillId="2" borderId="11" xfId="0" applyFont="1" applyFill="1" applyBorder="1" applyAlignment="1">
      <alignment horizontal="center" vertical="center" wrapText="1"/>
    </xf>
    <xf numFmtId="0" fontId="42" fillId="2" borderId="2" xfId="0" applyFont="1" applyFill="1" applyBorder="1" applyAlignment="1">
      <alignment horizontal="center" vertical="center" wrapText="1"/>
    </xf>
    <xf numFmtId="0" fontId="42" fillId="2" borderId="6" xfId="0" applyFont="1" applyFill="1" applyBorder="1" applyAlignment="1">
      <alignment horizontal="center" vertical="center" wrapText="1"/>
    </xf>
    <xf numFmtId="4" fontId="51" fillId="2" borderId="4" xfId="0" applyNumberFormat="1" applyFont="1" applyFill="1" applyBorder="1" applyAlignment="1">
      <alignment horizontal="center" vertical="center" wrapText="1"/>
    </xf>
    <xf numFmtId="4" fontId="51" fillId="2" borderId="3" xfId="0" applyNumberFormat="1"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3" fillId="2" borderId="0" xfId="0" applyFont="1" applyFill="1" applyBorder="1"/>
    <xf numFmtId="0" fontId="59" fillId="0" borderId="0" xfId="0" applyFont="1" applyFill="1" applyAlignment="1">
      <alignment horizontal="center" vertical="center"/>
    </xf>
    <xf numFmtId="0" fontId="41" fillId="0" borderId="4" xfId="0" applyFont="1" applyBorder="1" applyAlignment="1">
      <alignment horizontal="center" vertical="center"/>
    </xf>
    <xf numFmtId="0" fontId="41" fillId="0" borderId="3" xfId="0" applyFont="1" applyBorder="1" applyAlignment="1">
      <alignment horizontal="center" vertical="center"/>
    </xf>
    <xf numFmtId="0" fontId="43" fillId="0" borderId="1" xfId="0" applyFont="1" applyFill="1" applyBorder="1" applyAlignment="1">
      <alignment horizontal="center" vertical="center" wrapText="1"/>
    </xf>
    <xf numFmtId="0" fontId="59" fillId="0" borderId="1" xfId="0" applyFont="1" applyFill="1" applyBorder="1" applyAlignment="1">
      <alignment horizontal="center" vertical="center" wrapText="1"/>
    </xf>
    <xf numFmtId="0" fontId="59" fillId="0" borderId="1" xfId="0" applyFont="1" applyFill="1" applyBorder="1" applyAlignment="1">
      <alignment horizontal="center" vertical="center"/>
    </xf>
    <xf numFmtId="0" fontId="45" fillId="0" borderId="4" xfId="0" applyFont="1" applyBorder="1" applyAlignment="1">
      <alignment horizontal="center" vertical="center" wrapText="1"/>
    </xf>
    <xf numFmtId="0" fontId="45" fillId="0" borderId="3" xfId="0" applyFont="1" applyBorder="1" applyAlignment="1">
      <alignment horizontal="center" vertical="center" wrapText="1"/>
    </xf>
    <xf numFmtId="0" fontId="42" fillId="2" borderId="2" xfId="0" applyFont="1" applyFill="1" applyBorder="1" applyAlignment="1">
      <alignment horizontal="justify" vertical="center" wrapText="1"/>
    </xf>
    <xf numFmtId="0" fontId="42" fillId="2" borderId="7" xfId="0" applyFont="1" applyFill="1" applyBorder="1" applyAlignment="1">
      <alignment horizontal="justify" vertical="center" wrapText="1"/>
    </xf>
    <xf numFmtId="0" fontId="42" fillId="2" borderId="6" xfId="0" applyFont="1" applyFill="1" applyBorder="1" applyAlignment="1">
      <alignment horizontal="justify" vertical="center" wrapText="1"/>
    </xf>
    <xf numFmtId="0" fontId="42" fillId="2" borderId="2" xfId="0" applyFont="1" applyFill="1" applyBorder="1" applyAlignment="1" applyProtection="1">
      <alignment horizontal="justify" vertical="center" wrapText="1"/>
      <protection locked="0"/>
    </xf>
    <xf numFmtId="0" fontId="42" fillId="2" borderId="7" xfId="0" applyFont="1" applyFill="1" applyBorder="1" applyAlignment="1" applyProtection="1">
      <alignment horizontal="justify" vertical="center" wrapText="1"/>
      <protection locked="0"/>
    </xf>
    <xf numFmtId="0" fontId="42" fillId="2" borderId="6" xfId="0" applyFont="1" applyFill="1" applyBorder="1" applyAlignment="1" applyProtection="1">
      <alignment horizontal="justify" vertical="center" wrapText="1"/>
      <protection locked="0"/>
    </xf>
    <xf numFmtId="0" fontId="18" fillId="2" borderId="2" xfId="0" applyFont="1" applyFill="1" applyBorder="1" applyAlignment="1">
      <alignment horizontal="center" vertical="center" wrapText="1"/>
    </xf>
    <xf numFmtId="0" fontId="18" fillId="2" borderId="6"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xf>
    <xf numFmtId="0" fontId="4" fillId="2" borderId="0" xfId="0" applyFont="1" applyFill="1" applyAlignment="1">
      <alignment horizontal="center" vertical="center" wrapText="1"/>
    </xf>
    <xf numFmtId="0" fontId="5" fillId="2" borderId="0" xfId="0" applyFont="1" applyFill="1" applyAlignment="1">
      <alignment horizontal="center" vertical="center" wrapText="1"/>
    </xf>
    <xf numFmtId="0" fontId="5" fillId="0" borderId="4"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17" borderId="14" xfId="0" applyFont="1" applyFill="1" applyBorder="1" applyAlignment="1">
      <alignment horizontal="center" vertical="center" wrapText="1"/>
    </xf>
    <xf numFmtId="0" fontId="2" fillId="17" borderId="12" xfId="0" applyFont="1" applyFill="1" applyBorder="1" applyAlignment="1">
      <alignment horizontal="center" vertical="center" wrapText="1"/>
    </xf>
    <xf numFmtId="0" fontId="19" fillId="0" borderId="0" xfId="0" applyFont="1" applyFill="1" applyBorder="1" applyAlignment="1">
      <alignment horizontal="left" vertical="top" wrapText="1"/>
    </xf>
    <xf numFmtId="0" fontId="2" fillId="7" borderId="1" xfId="0"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0" fontId="5" fillId="7" borderId="1" xfId="0" applyFont="1" applyFill="1" applyBorder="1" applyAlignment="1">
      <alignment horizontal="center" vertical="center" wrapText="1"/>
    </xf>
  </cellXfs>
  <cellStyles count="7">
    <cellStyle name="Comma" xfId="6" builtinId="3"/>
    <cellStyle name="Currency" xfId="5" builtinId="4"/>
    <cellStyle name="Normal" xfId="0" builtinId="0"/>
    <cellStyle name="Normal 2" xfId="1"/>
    <cellStyle name="Normal_Mau tung muc 360 gio NH 2013-2014" xfId="2"/>
    <cellStyle name="Normal_Sheet1" xfId="3"/>
    <cellStyle name="Normal_tong ket gio NCKH_Dong luc" xfId="4"/>
  </cellStyles>
  <dxfs count="155">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
      <fill>
        <patternFill>
          <bgColor rgb="FF00FF00"/>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99" Type="http://schemas.openxmlformats.org/officeDocument/2006/relationships/worksheet" Target="worksheets/sheet299.xml"/><Relationship Id="rId21" Type="http://schemas.openxmlformats.org/officeDocument/2006/relationships/worksheet" Target="worksheets/sheet21.xml"/><Relationship Id="rId63" Type="http://schemas.openxmlformats.org/officeDocument/2006/relationships/worksheet" Target="worksheets/sheet63.xml"/><Relationship Id="rId159" Type="http://schemas.openxmlformats.org/officeDocument/2006/relationships/worksheet" Target="worksheets/sheet159.xml"/><Relationship Id="rId324" Type="http://schemas.openxmlformats.org/officeDocument/2006/relationships/worksheet" Target="worksheets/sheet324.xml"/><Relationship Id="rId366" Type="http://schemas.openxmlformats.org/officeDocument/2006/relationships/worksheet" Target="worksheets/sheet366.xml"/><Relationship Id="rId170" Type="http://schemas.openxmlformats.org/officeDocument/2006/relationships/worksheet" Target="worksheets/sheet170.xml"/><Relationship Id="rId226" Type="http://schemas.openxmlformats.org/officeDocument/2006/relationships/worksheet" Target="worksheets/sheet226.xml"/><Relationship Id="rId268" Type="http://schemas.openxmlformats.org/officeDocument/2006/relationships/worksheet" Target="worksheets/sheet268.xml"/><Relationship Id="rId32" Type="http://schemas.openxmlformats.org/officeDocument/2006/relationships/worksheet" Target="worksheets/sheet32.xml"/><Relationship Id="rId74" Type="http://schemas.openxmlformats.org/officeDocument/2006/relationships/worksheet" Target="worksheets/sheet74.xml"/><Relationship Id="rId128" Type="http://schemas.openxmlformats.org/officeDocument/2006/relationships/worksheet" Target="worksheets/sheet128.xml"/><Relationship Id="rId335" Type="http://schemas.openxmlformats.org/officeDocument/2006/relationships/worksheet" Target="worksheets/sheet335.xml"/><Relationship Id="rId377" Type="http://schemas.openxmlformats.org/officeDocument/2006/relationships/worksheet" Target="worksheets/sheet377.xml"/><Relationship Id="rId5" Type="http://schemas.openxmlformats.org/officeDocument/2006/relationships/worksheet" Target="worksheets/sheet5.xml"/><Relationship Id="rId181" Type="http://schemas.openxmlformats.org/officeDocument/2006/relationships/worksheet" Target="worksheets/sheet181.xml"/><Relationship Id="rId237" Type="http://schemas.openxmlformats.org/officeDocument/2006/relationships/worksheet" Target="worksheets/sheet237.xml"/><Relationship Id="rId402" Type="http://schemas.openxmlformats.org/officeDocument/2006/relationships/externalLink" Target="externalLinks/externalLink25.xml"/><Relationship Id="rId279" Type="http://schemas.openxmlformats.org/officeDocument/2006/relationships/worksheet" Target="worksheets/sheet279.xml"/><Relationship Id="rId43" Type="http://schemas.openxmlformats.org/officeDocument/2006/relationships/worksheet" Target="worksheets/sheet43.xml"/><Relationship Id="rId139" Type="http://schemas.openxmlformats.org/officeDocument/2006/relationships/worksheet" Target="worksheets/sheet139.xml"/><Relationship Id="rId290" Type="http://schemas.openxmlformats.org/officeDocument/2006/relationships/worksheet" Target="worksheets/sheet290.xml"/><Relationship Id="rId304" Type="http://schemas.openxmlformats.org/officeDocument/2006/relationships/worksheet" Target="worksheets/sheet304.xml"/><Relationship Id="rId346" Type="http://schemas.openxmlformats.org/officeDocument/2006/relationships/worksheet" Target="worksheets/sheet346.xml"/><Relationship Id="rId388" Type="http://schemas.openxmlformats.org/officeDocument/2006/relationships/externalLink" Target="externalLinks/externalLink11.xml"/><Relationship Id="rId85" Type="http://schemas.openxmlformats.org/officeDocument/2006/relationships/worksheet" Target="worksheets/sheet85.xml"/><Relationship Id="rId150" Type="http://schemas.openxmlformats.org/officeDocument/2006/relationships/worksheet" Target="worksheets/sheet150.xml"/><Relationship Id="rId192" Type="http://schemas.openxmlformats.org/officeDocument/2006/relationships/worksheet" Target="worksheets/sheet192.xml"/><Relationship Id="rId206" Type="http://schemas.openxmlformats.org/officeDocument/2006/relationships/worksheet" Target="worksheets/sheet206.xml"/><Relationship Id="rId413" Type="http://schemas.openxmlformats.org/officeDocument/2006/relationships/externalLink" Target="externalLinks/externalLink36.xml"/><Relationship Id="rId248" Type="http://schemas.openxmlformats.org/officeDocument/2006/relationships/worksheet" Target="worksheets/sheet248.xml"/><Relationship Id="rId12" Type="http://schemas.openxmlformats.org/officeDocument/2006/relationships/worksheet" Target="worksheets/sheet12.xml"/><Relationship Id="rId108" Type="http://schemas.openxmlformats.org/officeDocument/2006/relationships/worksheet" Target="worksheets/sheet108.xml"/><Relationship Id="rId315" Type="http://schemas.openxmlformats.org/officeDocument/2006/relationships/worksheet" Target="worksheets/sheet315.xml"/><Relationship Id="rId357" Type="http://schemas.openxmlformats.org/officeDocument/2006/relationships/worksheet" Target="worksheets/sheet357.xml"/><Relationship Id="rId54" Type="http://schemas.openxmlformats.org/officeDocument/2006/relationships/worksheet" Target="worksheets/sheet54.xml"/><Relationship Id="rId96" Type="http://schemas.openxmlformats.org/officeDocument/2006/relationships/worksheet" Target="worksheets/sheet96.xml"/><Relationship Id="rId161" Type="http://schemas.openxmlformats.org/officeDocument/2006/relationships/worksheet" Target="worksheets/sheet161.xml"/><Relationship Id="rId217" Type="http://schemas.openxmlformats.org/officeDocument/2006/relationships/worksheet" Target="worksheets/sheet217.xml"/><Relationship Id="rId399" Type="http://schemas.openxmlformats.org/officeDocument/2006/relationships/externalLink" Target="externalLinks/externalLink22.xml"/><Relationship Id="rId259" Type="http://schemas.openxmlformats.org/officeDocument/2006/relationships/worksheet" Target="worksheets/sheet259.xml"/><Relationship Id="rId23" Type="http://schemas.openxmlformats.org/officeDocument/2006/relationships/worksheet" Target="worksheets/sheet23.xml"/><Relationship Id="rId119" Type="http://schemas.openxmlformats.org/officeDocument/2006/relationships/worksheet" Target="worksheets/sheet119.xml"/><Relationship Id="rId270" Type="http://schemas.openxmlformats.org/officeDocument/2006/relationships/worksheet" Target="worksheets/sheet270.xml"/><Relationship Id="rId326" Type="http://schemas.openxmlformats.org/officeDocument/2006/relationships/worksheet" Target="worksheets/sheet326.xml"/><Relationship Id="rId65" Type="http://schemas.openxmlformats.org/officeDocument/2006/relationships/worksheet" Target="worksheets/sheet65.xml"/><Relationship Id="rId130" Type="http://schemas.openxmlformats.org/officeDocument/2006/relationships/worksheet" Target="worksheets/sheet130.xml"/><Relationship Id="rId368" Type="http://schemas.openxmlformats.org/officeDocument/2006/relationships/worksheet" Target="worksheets/sheet368.xml"/><Relationship Id="rId172" Type="http://schemas.openxmlformats.org/officeDocument/2006/relationships/worksheet" Target="worksheets/sheet172.xml"/><Relationship Id="rId228" Type="http://schemas.openxmlformats.org/officeDocument/2006/relationships/worksheet" Target="worksheets/sheet228.xml"/><Relationship Id="rId281" Type="http://schemas.openxmlformats.org/officeDocument/2006/relationships/worksheet" Target="worksheets/sheet281.xml"/><Relationship Id="rId337" Type="http://schemas.openxmlformats.org/officeDocument/2006/relationships/worksheet" Target="worksheets/sheet337.xml"/><Relationship Id="rId34" Type="http://schemas.openxmlformats.org/officeDocument/2006/relationships/worksheet" Target="worksheets/sheet34.xml"/><Relationship Id="rId76" Type="http://schemas.openxmlformats.org/officeDocument/2006/relationships/worksheet" Target="worksheets/sheet76.xml"/><Relationship Id="rId141" Type="http://schemas.openxmlformats.org/officeDocument/2006/relationships/worksheet" Target="worksheets/sheet141.xml"/><Relationship Id="rId379" Type="http://schemas.openxmlformats.org/officeDocument/2006/relationships/externalLink" Target="externalLinks/externalLink2.xml"/><Relationship Id="rId7" Type="http://schemas.openxmlformats.org/officeDocument/2006/relationships/worksheet" Target="worksheets/sheet7.xml"/><Relationship Id="rId183" Type="http://schemas.openxmlformats.org/officeDocument/2006/relationships/worksheet" Target="worksheets/sheet183.xml"/><Relationship Id="rId239" Type="http://schemas.openxmlformats.org/officeDocument/2006/relationships/worksheet" Target="worksheets/sheet239.xml"/><Relationship Id="rId390" Type="http://schemas.openxmlformats.org/officeDocument/2006/relationships/externalLink" Target="externalLinks/externalLink13.xml"/><Relationship Id="rId404" Type="http://schemas.openxmlformats.org/officeDocument/2006/relationships/externalLink" Target="externalLinks/externalLink27.xml"/><Relationship Id="rId250" Type="http://schemas.openxmlformats.org/officeDocument/2006/relationships/worksheet" Target="worksheets/sheet250.xml"/><Relationship Id="rId292" Type="http://schemas.openxmlformats.org/officeDocument/2006/relationships/worksheet" Target="worksheets/sheet292.xml"/><Relationship Id="rId306" Type="http://schemas.openxmlformats.org/officeDocument/2006/relationships/worksheet" Target="worksheets/sheet306.xml"/><Relationship Id="rId45" Type="http://schemas.openxmlformats.org/officeDocument/2006/relationships/worksheet" Target="worksheets/sheet45.xml"/><Relationship Id="rId87" Type="http://schemas.openxmlformats.org/officeDocument/2006/relationships/worksheet" Target="worksheets/sheet87.xml"/><Relationship Id="rId110" Type="http://schemas.openxmlformats.org/officeDocument/2006/relationships/worksheet" Target="worksheets/sheet110.xml"/><Relationship Id="rId348" Type="http://schemas.openxmlformats.org/officeDocument/2006/relationships/worksheet" Target="worksheets/sheet348.xml"/><Relationship Id="rId152" Type="http://schemas.openxmlformats.org/officeDocument/2006/relationships/worksheet" Target="worksheets/sheet152.xml"/><Relationship Id="rId194" Type="http://schemas.openxmlformats.org/officeDocument/2006/relationships/worksheet" Target="worksheets/sheet194.xml"/><Relationship Id="rId208" Type="http://schemas.openxmlformats.org/officeDocument/2006/relationships/worksheet" Target="worksheets/sheet208.xml"/><Relationship Id="rId415" Type="http://schemas.openxmlformats.org/officeDocument/2006/relationships/theme" Target="theme/theme1.xml"/><Relationship Id="rId261" Type="http://schemas.openxmlformats.org/officeDocument/2006/relationships/worksheet" Target="worksheets/sheet261.xml"/><Relationship Id="rId14" Type="http://schemas.openxmlformats.org/officeDocument/2006/relationships/worksheet" Target="worksheets/sheet14.xml"/><Relationship Id="rId56" Type="http://schemas.openxmlformats.org/officeDocument/2006/relationships/worksheet" Target="worksheets/sheet56.xml"/><Relationship Id="rId317" Type="http://schemas.openxmlformats.org/officeDocument/2006/relationships/worksheet" Target="worksheets/sheet317.xml"/><Relationship Id="rId359" Type="http://schemas.openxmlformats.org/officeDocument/2006/relationships/worksheet" Target="worksheets/sheet359.xml"/><Relationship Id="rId98" Type="http://schemas.openxmlformats.org/officeDocument/2006/relationships/worksheet" Target="worksheets/sheet98.xml"/><Relationship Id="rId121" Type="http://schemas.openxmlformats.org/officeDocument/2006/relationships/worksheet" Target="worksheets/sheet121.xml"/><Relationship Id="rId163" Type="http://schemas.openxmlformats.org/officeDocument/2006/relationships/worksheet" Target="worksheets/sheet163.xml"/><Relationship Id="rId219" Type="http://schemas.openxmlformats.org/officeDocument/2006/relationships/worksheet" Target="worksheets/sheet219.xml"/><Relationship Id="rId370" Type="http://schemas.openxmlformats.org/officeDocument/2006/relationships/worksheet" Target="worksheets/sheet370.xml"/><Relationship Id="rId230" Type="http://schemas.openxmlformats.org/officeDocument/2006/relationships/worksheet" Target="worksheets/sheet230.xml"/><Relationship Id="rId25" Type="http://schemas.openxmlformats.org/officeDocument/2006/relationships/worksheet" Target="worksheets/sheet25.xml"/><Relationship Id="rId67" Type="http://schemas.openxmlformats.org/officeDocument/2006/relationships/worksheet" Target="worksheets/sheet67.xml"/><Relationship Id="rId272" Type="http://schemas.openxmlformats.org/officeDocument/2006/relationships/worksheet" Target="worksheets/sheet272.xml"/><Relationship Id="rId328" Type="http://schemas.openxmlformats.org/officeDocument/2006/relationships/worksheet" Target="worksheets/sheet328.xml"/><Relationship Id="rId132" Type="http://schemas.openxmlformats.org/officeDocument/2006/relationships/worksheet" Target="worksheets/sheet132.xml"/><Relationship Id="rId174" Type="http://schemas.openxmlformats.org/officeDocument/2006/relationships/worksheet" Target="worksheets/sheet174.xml"/><Relationship Id="rId381" Type="http://schemas.openxmlformats.org/officeDocument/2006/relationships/externalLink" Target="externalLinks/externalLink4.xml"/><Relationship Id="rId241" Type="http://schemas.openxmlformats.org/officeDocument/2006/relationships/worksheet" Target="worksheets/sheet241.xml"/><Relationship Id="rId36" Type="http://schemas.openxmlformats.org/officeDocument/2006/relationships/worksheet" Target="worksheets/sheet36.xml"/><Relationship Id="rId283" Type="http://schemas.openxmlformats.org/officeDocument/2006/relationships/worksheet" Target="worksheets/sheet283.xml"/><Relationship Id="rId339" Type="http://schemas.openxmlformats.org/officeDocument/2006/relationships/worksheet" Target="worksheets/sheet339.xml"/><Relationship Id="rId78" Type="http://schemas.openxmlformats.org/officeDocument/2006/relationships/worksheet" Target="worksheets/sheet78.xml"/><Relationship Id="rId101" Type="http://schemas.openxmlformats.org/officeDocument/2006/relationships/worksheet" Target="worksheets/sheet101.xml"/><Relationship Id="rId143" Type="http://schemas.openxmlformats.org/officeDocument/2006/relationships/worksheet" Target="worksheets/sheet143.xml"/><Relationship Id="rId185" Type="http://schemas.openxmlformats.org/officeDocument/2006/relationships/worksheet" Target="worksheets/sheet185.xml"/><Relationship Id="rId350" Type="http://schemas.openxmlformats.org/officeDocument/2006/relationships/worksheet" Target="worksheets/sheet350.xml"/><Relationship Id="rId406" Type="http://schemas.openxmlformats.org/officeDocument/2006/relationships/externalLink" Target="externalLinks/externalLink29.xml"/><Relationship Id="rId9" Type="http://schemas.openxmlformats.org/officeDocument/2006/relationships/worksheet" Target="worksheets/sheet9.xml"/><Relationship Id="rId210" Type="http://schemas.openxmlformats.org/officeDocument/2006/relationships/worksheet" Target="worksheets/sheet210.xml"/><Relationship Id="rId392" Type="http://schemas.openxmlformats.org/officeDocument/2006/relationships/externalLink" Target="externalLinks/externalLink15.xml"/><Relationship Id="rId252" Type="http://schemas.openxmlformats.org/officeDocument/2006/relationships/worksheet" Target="worksheets/sheet252.xml"/><Relationship Id="rId294" Type="http://schemas.openxmlformats.org/officeDocument/2006/relationships/worksheet" Target="worksheets/sheet294.xml"/><Relationship Id="rId308" Type="http://schemas.openxmlformats.org/officeDocument/2006/relationships/worksheet" Target="worksheets/sheet308.xml"/><Relationship Id="rId47" Type="http://schemas.openxmlformats.org/officeDocument/2006/relationships/worksheet" Target="worksheets/sheet47.xml"/><Relationship Id="rId89" Type="http://schemas.openxmlformats.org/officeDocument/2006/relationships/worksheet" Target="worksheets/sheet89.xml"/><Relationship Id="rId112" Type="http://schemas.openxmlformats.org/officeDocument/2006/relationships/worksheet" Target="worksheets/sheet112.xml"/><Relationship Id="rId154" Type="http://schemas.openxmlformats.org/officeDocument/2006/relationships/worksheet" Target="worksheets/sheet154.xml"/><Relationship Id="rId361" Type="http://schemas.openxmlformats.org/officeDocument/2006/relationships/worksheet" Target="worksheets/sheet361.xml"/><Relationship Id="rId196" Type="http://schemas.openxmlformats.org/officeDocument/2006/relationships/worksheet" Target="worksheets/sheet196.xml"/><Relationship Id="rId417" Type="http://schemas.openxmlformats.org/officeDocument/2006/relationships/sharedStrings" Target="sharedStrings.xml"/><Relationship Id="rId16" Type="http://schemas.openxmlformats.org/officeDocument/2006/relationships/worksheet" Target="worksheets/sheet16.xml"/><Relationship Id="rId221" Type="http://schemas.openxmlformats.org/officeDocument/2006/relationships/worksheet" Target="worksheets/sheet221.xml"/><Relationship Id="rId263" Type="http://schemas.openxmlformats.org/officeDocument/2006/relationships/worksheet" Target="worksheets/sheet263.xml"/><Relationship Id="rId319" Type="http://schemas.openxmlformats.org/officeDocument/2006/relationships/worksheet" Target="worksheets/sheet319.xml"/><Relationship Id="rId58" Type="http://schemas.openxmlformats.org/officeDocument/2006/relationships/worksheet" Target="worksheets/sheet58.xml"/><Relationship Id="rId123" Type="http://schemas.openxmlformats.org/officeDocument/2006/relationships/worksheet" Target="worksheets/sheet123.xml"/><Relationship Id="rId330" Type="http://schemas.openxmlformats.org/officeDocument/2006/relationships/worksheet" Target="worksheets/sheet330.xml"/><Relationship Id="rId165" Type="http://schemas.openxmlformats.org/officeDocument/2006/relationships/worksheet" Target="worksheets/sheet165.xml"/><Relationship Id="rId372" Type="http://schemas.openxmlformats.org/officeDocument/2006/relationships/worksheet" Target="worksheets/sheet372.xml"/><Relationship Id="rId232" Type="http://schemas.openxmlformats.org/officeDocument/2006/relationships/worksheet" Target="worksheets/sheet232.xml"/><Relationship Id="rId274" Type="http://schemas.openxmlformats.org/officeDocument/2006/relationships/worksheet" Target="worksheets/sheet274.xml"/><Relationship Id="rId27" Type="http://schemas.openxmlformats.org/officeDocument/2006/relationships/worksheet" Target="worksheets/sheet27.xml"/><Relationship Id="rId69" Type="http://schemas.openxmlformats.org/officeDocument/2006/relationships/worksheet" Target="worksheets/sheet69.xml"/><Relationship Id="rId134" Type="http://schemas.openxmlformats.org/officeDocument/2006/relationships/worksheet" Target="worksheets/sheet134.xml"/><Relationship Id="rId80" Type="http://schemas.openxmlformats.org/officeDocument/2006/relationships/worksheet" Target="worksheets/sheet80.xml"/><Relationship Id="rId176" Type="http://schemas.openxmlformats.org/officeDocument/2006/relationships/worksheet" Target="worksheets/sheet176.xml"/><Relationship Id="rId341" Type="http://schemas.openxmlformats.org/officeDocument/2006/relationships/worksheet" Target="worksheets/sheet341.xml"/><Relationship Id="rId383" Type="http://schemas.openxmlformats.org/officeDocument/2006/relationships/externalLink" Target="externalLinks/externalLink6.xml"/><Relationship Id="rId201" Type="http://schemas.openxmlformats.org/officeDocument/2006/relationships/worksheet" Target="worksheets/sheet201.xml"/><Relationship Id="rId222" Type="http://schemas.openxmlformats.org/officeDocument/2006/relationships/worksheet" Target="worksheets/sheet222.xml"/><Relationship Id="rId243" Type="http://schemas.openxmlformats.org/officeDocument/2006/relationships/worksheet" Target="worksheets/sheet243.xml"/><Relationship Id="rId264" Type="http://schemas.openxmlformats.org/officeDocument/2006/relationships/worksheet" Target="worksheets/sheet264.xml"/><Relationship Id="rId285" Type="http://schemas.openxmlformats.org/officeDocument/2006/relationships/worksheet" Target="worksheets/sheet285.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24" Type="http://schemas.openxmlformats.org/officeDocument/2006/relationships/worksheet" Target="worksheets/sheet124.xml"/><Relationship Id="rId310" Type="http://schemas.openxmlformats.org/officeDocument/2006/relationships/worksheet" Target="worksheets/sheet310.xml"/><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worksheet" Target="worksheets/sheet145.xml"/><Relationship Id="rId166" Type="http://schemas.openxmlformats.org/officeDocument/2006/relationships/worksheet" Target="worksheets/sheet166.xml"/><Relationship Id="rId187" Type="http://schemas.openxmlformats.org/officeDocument/2006/relationships/worksheet" Target="worksheets/sheet187.xml"/><Relationship Id="rId331" Type="http://schemas.openxmlformats.org/officeDocument/2006/relationships/worksheet" Target="worksheets/sheet331.xml"/><Relationship Id="rId352" Type="http://schemas.openxmlformats.org/officeDocument/2006/relationships/worksheet" Target="worksheets/sheet352.xml"/><Relationship Id="rId373" Type="http://schemas.openxmlformats.org/officeDocument/2006/relationships/worksheet" Target="worksheets/sheet373.xml"/><Relationship Id="rId394" Type="http://schemas.openxmlformats.org/officeDocument/2006/relationships/externalLink" Target="externalLinks/externalLink17.xml"/><Relationship Id="rId408" Type="http://schemas.openxmlformats.org/officeDocument/2006/relationships/externalLink" Target="externalLinks/externalLink31.xml"/><Relationship Id="rId1" Type="http://schemas.openxmlformats.org/officeDocument/2006/relationships/worksheet" Target="worksheets/sheet1.xml"/><Relationship Id="rId212" Type="http://schemas.openxmlformats.org/officeDocument/2006/relationships/worksheet" Target="worksheets/sheet212.xml"/><Relationship Id="rId233" Type="http://schemas.openxmlformats.org/officeDocument/2006/relationships/worksheet" Target="worksheets/sheet233.xml"/><Relationship Id="rId254" Type="http://schemas.openxmlformats.org/officeDocument/2006/relationships/worksheet" Target="worksheets/sheet254.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275" Type="http://schemas.openxmlformats.org/officeDocument/2006/relationships/worksheet" Target="worksheets/sheet275.xml"/><Relationship Id="rId296" Type="http://schemas.openxmlformats.org/officeDocument/2006/relationships/worksheet" Target="worksheets/sheet296.xml"/><Relationship Id="rId300" Type="http://schemas.openxmlformats.org/officeDocument/2006/relationships/worksheet" Target="worksheets/sheet300.xml"/><Relationship Id="rId60" Type="http://schemas.openxmlformats.org/officeDocument/2006/relationships/worksheet" Target="worksheets/sheet60.xml"/><Relationship Id="rId81" Type="http://schemas.openxmlformats.org/officeDocument/2006/relationships/worksheet" Target="worksheets/sheet81.xml"/><Relationship Id="rId135" Type="http://schemas.openxmlformats.org/officeDocument/2006/relationships/worksheet" Target="worksheets/sheet135.xml"/><Relationship Id="rId156" Type="http://schemas.openxmlformats.org/officeDocument/2006/relationships/worksheet" Target="worksheets/sheet156.xml"/><Relationship Id="rId177" Type="http://schemas.openxmlformats.org/officeDocument/2006/relationships/worksheet" Target="worksheets/sheet177.xml"/><Relationship Id="rId198" Type="http://schemas.openxmlformats.org/officeDocument/2006/relationships/worksheet" Target="worksheets/sheet198.xml"/><Relationship Id="rId321" Type="http://schemas.openxmlformats.org/officeDocument/2006/relationships/worksheet" Target="worksheets/sheet321.xml"/><Relationship Id="rId342" Type="http://schemas.openxmlformats.org/officeDocument/2006/relationships/worksheet" Target="worksheets/sheet342.xml"/><Relationship Id="rId363" Type="http://schemas.openxmlformats.org/officeDocument/2006/relationships/worksheet" Target="worksheets/sheet363.xml"/><Relationship Id="rId384" Type="http://schemas.openxmlformats.org/officeDocument/2006/relationships/externalLink" Target="externalLinks/externalLink7.xml"/><Relationship Id="rId202" Type="http://schemas.openxmlformats.org/officeDocument/2006/relationships/worksheet" Target="worksheets/sheet202.xml"/><Relationship Id="rId223" Type="http://schemas.openxmlformats.org/officeDocument/2006/relationships/worksheet" Target="worksheets/sheet223.xml"/><Relationship Id="rId244" Type="http://schemas.openxmlformats.org/officeDocument/2006/relationships/worksheet" Target="worksheets/sheet244.xml"/><Relationship Id="rId18" Type="http://schemas.openxmlformats.org/officeDocument/2006/relationships/worksheet" Target="worksheets/sheet18.xml"/><Relationship Id="rId39" Type="http://schemas.openxmlformats.org/officeDocument/2006/relationships/worksheet" Target="worksheets/sheet39.xml"/><Relationship Id="rId265" Type="http://schemas.openxmlformats.org/officeDocument/2006/relationships/worksheet" Target="worksheets/sheet265.xml"/><Relationship Id="rId286" Type="http://schemas.openxmlformats.org/officeDocument/2006/relationships/worksheet" Target="worksheets/sheet286.xml"/><Relationship Id="rId50" Type="http://schemas.openxmlformats.org/officeDocument/2006/relationships/worksheet" Target="worksheets/sheet50.xml"/><Relationship Id="rId104" Type="http://schemas.openxmlformats.org/officeDocument/2006/relationships/worksheet" Target="worksheets/sheet104.xml"/><Relationship Id="rId125" Type="http://schemas.openxmlformats.org/officeDocument/2006/relationships/worksheet" Target="worksheets/sheet125.xml"/><Relationship Id="rId146" Type="http://schemas.openxmlformats.org/officeDocument/2006/relationships/worksheet" Target="worksheets/sheet146.xml"/><Relationship Id="rId167" Type="http://schemas.openxmlformats.org/officeDocument/2006/relationships/worksheet" Target="worksheets/sheet167.xml"/><Relationship Id="rId188" Type="http://schemas.openxmlformats.org/officeDocument/2006/relationships/worksheet" Target="worksheets/sheet188.xml"/><Relationship Id="rId311" Type="http://schemas.openxmlformats.org/officeDocument/2006/relationships/worksheet" Target="worksheets/sheet311.xml"/><Relationship Id="rId332" Type="http://schemas.openxmlformats.org/officeDocument/2006/relationships/worksheet" Target="worksheets/sheet332.xml"/><Relationship Id="rId353" Type="http://schemas.openxmlformats.org/officeDocument/2006/relationships/worksheet" Target="worksheets/sheet353.xml"/><Relationship Id="rId374" Type="http://schemas.openxmlformats.org/officeDocument/2006/relationships/worksheet" Target="worksheets/sheet374.xml"/><Relationship Id="rId395" Type="http://schemas.openxmlformats.org/officeDocument/2006/relationships/externalLink" Target="externalLinks/externalLink18.xml"/><Relationship Id="rId409" Type="http://schemas.openxmlformats.org/officeDocument/2006/relationships/externalLink" Target="externalLinks/externalLink32.xml"/><Relationship Id="rId71" Type="http://schemas.openxmlformats.org/officeDocument/2006/relationships/worksheet" Target="worksheets/sheet71.xml"/><Relationship Id="rId92" Type="http://schemas.openxmlformats.org/officeDocument/2006/relationships/worksheet" Target="worksheets/sheet92.xml"/><Relationship Id="rId213" Type="http://schemas.openxmlformats.org/officeDocument/2006/relationships/worksheet" Target="worksheets/sheet213.xml"/><Relationship Id="rId234" Type="http://schemas.openxmlformats.org/officeDocument/2006/relationships/worksheet" Target="worksheets/sheet234.xml"/><Relationship Id="rId2" Type="http://schemas.openxmlformats.org/officeDocument/2006/relationships/worksheet" Target="worksheets/sheet2.xml"/><Relationship Id="rId29" Type="http://schemas.openxmlformats.org/officeDocument/2006/relationships/worksheet" Target="worksheets/sheet29.xml"/><Relationship Id="rId255" Type="http://schemas.openxmlformats.org/officeDocument/2006/relationships/worksheet" Target="worksheets/sheet255.xml"/><Relationship Id="rId276" Type="http://schemas.openxmlformats.org/officeDocument/2006/relationships/worksheet" Target="worksheets/sheet276.xml"/><Relationship Id="rId297" Type="http://schemas.openxmlformats.org/officeDocument/2006/relationships/worksheet" Target="worksheets/sheet297.xml"/><Relationship Id="rId40" Type="http://schemas.openxmlformats.org/officeDocument/2006/relationships/worksheet" Target="worksheets/sheet40.xml"/><Relationship Id="rId115" Type="http://schemas.openxmlformats.org/officeDocument/2006/relationships/worksheet" Target="worksheets/sheet115.xml"/><Relationship Id="rId136" Type="http://schemas.openxmlformats.org/officeDocument/2006/relationships/worksheet" Target="worksheets/sheet136.xml"/><Relationship Id="rId157" Type="http://schemas.openxmlformats.org/officeDocument/2006/relationships/worksheet" Target="worksheets/sheet157.xml"/><Relationship Id="rId178" Type="http://schemas.openxmlformats.org/officeDocument/2006/relationships/worksheet" Target="worksheets/sheet178.xml"/><Relationship Id="rId301" Type="http://schemas.openxmlformats.org/officeDocument/2006/relationships/worksheet" Target="worksheets/sheet301.xml"/><Relationship Id="rId322" Type="http://schemas.openxmlformats.org/officeDocument/2006/relationships/worksheet" Target="worksheets/sheet322.xml"/><Relationship Id="rId343" Type="http://schemas.openxmlformats.org/officeDocument/2006/relationships/worksheet" Target="worksheets/sheet343.xml"/><Relationship Id="rId364" Type="http://schemas.openxmlformats.org/officeDocument/2006/relationships/worksheet" Target="worksheets/sheet364.xml"/><Relationship Id="rId61" Type="http://schemas.openxmlformats.org/officeDocument/2006/relationships/worksheet" Target="worksheets/sheet61.xml"/><Relationship Id="rId82" Type="http://schemas.openxmlformats.org/officeDocument/2006/relationships/worksheet" Target="worksheets/sheet82.xml"/><Relationship Id="rId199" Type="http://schemas.openxmlformats.org/officeDocument/2006/relationships/worksheet" Target="worksheets/sheet199.xml"/><Relationship Id="rId203" Type="http://schemas.openxmlformats.org/officeDocument/2006/relationships/worksheet" Target="worksheets/sheet203.xml"/><Relationship Id="rId385" Type="http://schemas.openxmlformats.org/officeDocument/2006/relationships/externalLink" Target="externalLinks/externalLink8.xml"/><Relationship Id="rId19" Type="http://schemas.openxmlformats.org/officeDocument/2006/relationships/worksheet" Target="worksheets/sheet19.xml"/><Relationship Id="rId224" Type="http://schemas.openxmlformats.org/officeDocument/2006/relationships/worksheet" Target="worksheets/sheet224.xml"/><Relationship Id="rId245" Type="http://schemas.openxmlformats.org/officeDocument/2006/relationships/worksheet" Target="worksheets/sheet245.xml"/><Relationship Id="rId266" Type="http://schemas.openxmlformats.org/officeDocument/2006/relationships/worksheet" Target="worksheets/sheet266.xml"/><Relationship Id="rId287" Type="http://schemas.openxmlformats.org/officeDocument/2006/relationships/worksheet" Target="worksheets/sheet287.xml"/><Relationship Id="rId410" Type="http://schemas.openxmlformats.org/officeDocument/2006/relationships/externalLink" Target="externalLinks/externalLink33.xml"/><Relationship Id="rId30" Type="http://schemas.openxmlformats.org/officeDocument/2006/relationships/worksheet" Target="worksheets/sheet3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312" Type="http://schemas.openxmlformats.org/officeDocument/2006/relationships/worksheet" Target="worksheets/sheet312.xml"/><Relationship Id="rId333" Type="http://schemas.openxmlformats.org/officeDocument/2006/relationships/worksheet" Target="worksheets/sheet333.xml"/><Relationship Id="rId354" Type="http://schemas.openxmlformats.org/officeDocument/2006/relationships/worksheet" Target="worksheets/sheet354.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189" Type="http://schemas.openxmlformats.org/officeDocument/2006/relationships/worksheet" Target="worksheets/sheet189.xml"/><Relationship Id="rId375" Type="http://schemas.openxmlformats.org/officeDocument/2006/relationships/worksheet" Target="worksheets/sheet375.xml"/><Relationship Id="rId396" Type="http://schemas.openxmlformats.org/officeDocument/2006/relationships/externalLink" Target="externalLinks/externalLink19.xml"/><Relationship Id="rId3" Type="http://schemas.openxmlformats.org/officeDocument/2006/relationships/worksheet" Target="worksheets/sheet3.xml"/><Relationship Id="rId214" Type="http://schemas.openxmlformats.org/officeDocument/2006/relationships/worksheet" Target="worksheets/sheet214.xml"/><Relationship Id="rId235" Type="http://schemas.openxmlformats.org/officeDocument/2006/relationships/worksheet" Target="worksheets/sheet235.xml"/><Relationship Id="rId256" Type="http://schemas.openxmlformats.org/officeDocument/2006/relationships/worksheet" Target="worksheets/sheet256.xml"/><Relationship Id="rId277" Type="http://schemas.openxmlformats.org/officeDocument/2006/relationships/worksheet" Target="worksheets/sheet277.xml"/><Relationship Id="rId298" Type="http://schemas.openxmlformats.org/officeDocument/2006/relationships/worksheet" Target="worksheets/sheet298.xml"/><Relationship Id="rId400" Type="http://schemas.openxmlformats.org/officeDocument/2006/relationships/externalLink" Target="externalLinks/externalLink23.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302" Type="http://schemas.openxmlformats.org/officeDocument/2006/relationships/worksheet" Target="worksheets/sheet302.xml"/><Relationship Id="rId323" Type="http://schemas.openxmlformats.org/officeDocument/2006/relationships/worksheet" Target="worksheets/sheet323.xml"/><Relationship Id="rId344" Type="http://schemas.openxmlformats.org/officeDocument/2006/relationships/worksheet" Target="worksheets/sheet344.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179" Type="http://schemas.openxmlformats.org/officeDocument/2006/relationships/worksheet" Target="worksheets/sheet179.xml"/><Relationship Id="rId365" Type="http://schemas.openxmlformats.org/officeDocument/2006/relationships/worksheet" Target="worksheets/sheet365.xml"/><Relationship Id="rId386" Type="http://schemas.openxmlformats.org/officeDocument/2006/relationships/externalLink" Target="externalLinks/externalLink9.xml"/><Relationship Id="rId190" Type="http://schemas.openxmlformats.org/officeDocument/2006/relationships/worksheet" Target="worksheets/sheet190.xml"/><Relationship Id="rId204" Type="http://schemas.openxmlformats.org/officeDocument/2006/relationships/worksheet" Target="worksheets/sheet204.xml"/><Relationship Id="rId225" Type="http://schemas.openxmlformats.org/officeDocument/2006/relationships/worksheet" Target="worksheets/sheet225.xml"/><Relationship Id="rId246" Type="http://schemas.openxmlformats.org/officeDocument/2006/relationships/worksheet" Target="worksheets/sheet246.xml"/><Relationship Id="rId267" Type="http://schemas.openxmlformats.org/officeDocument/2006/relationships/worksheet" Target="worksheets/sheet267.xml"/><Relationship Id="rId288" Type="http://schemas.openxmlformats.org/officeDocument/2006/relationships/worksheet" Target="worksheets/sheet288.xml"/><Relationship Id="rId411" Type="http://schemas.openxmlformats.org/officeDocument/2006/relationships/externalLink" Target="externalLinks/externalLink34.xml"/><Relationship Id="rId106" Type="http://schemas.openxmlformats.org/officeDocument/2006/relationships/worksheet" Target="worksheets/sheet106.xml"/><Relationship Id="rId127" Type="http://schemas.openxmlformats.org/officeDocument/2006/relationships/worksheet" Target="worksheets/sheet127.xml"/><Relationship Id="rId313" Type="http://schemas.openxmlformats.org/officeDocument/2006/relationships/worksheet" Target="worksheets/sheet313.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94" Type="http://schemas.openxmlformats.org/officeDocument/2006/relationships/worksheet" Target="worksheets/sheet94.xml"/><Relationship Id="rId148" Type="http://schemas.openxmlformats.org/officeDocument/2006/relationships/worksheet" Target="worksheets/sheet148.xml"/><Relationship Id="rId169" Type="http://schemas.openxmlformats.org/officeDocument/2006/relationships/worksheet" Target="worksheets/sheet169.xml"/><Relationship Id="rId334" Type="http://schemas.openxmlformats.org/officeDocument/2006/relationships/worksheet" Target="worksheets/sheet334.xml"/><Relationship Id="rId355" Type="http://schemas.openxmlformats.org/officeDocument/2006/relationships/worksheet" Target="worksheets/sheet355.xml"/><Relationship Id="rId376" Type="http://schemas.openxmlformats.org/officeDocument/2006/relationships/worksheet" Target="worksheets/sheet376.xml"/><Relationship Id="rId397" Type="http://schemas.openxmlformats.org/officeDocument/2006/relationships/externalLink" Target="externalLinks/externalLink20.xml"/><Relationship Id="rId4" Type="http://schemas.openxmlformats.org/officeDocument/2006/relationships/worksheet" Target="worksheets/sheet4.xml"/><Relationship Id="rId180" Type="http://schemas.openxmlformats.org/officeDocument/2006/relationships/worksheet" Target="worksheets/sheet180.xml"/><Relationship Id="rId215" Type="http://schemas.openxmlformats.org/officeDocument/2006/relationships/worksheet" Target="worksheets/sheet215.xml"/><Relationship Id="rId236" Type="http://schemas.openxmlformats.org/officeDocument/2006/relationships/worksheet" Target="worksheets/sheet236.xml"/><Relationship Id="rId257" Type="http://schemas.openxmlformats.org/officeDocument/2006/relationships/worksheet" Target="worksheets/sheet257.xml"/><Relationship Id="rId278" Type="http://schemas.openxmlformats.org/officeDocument/2006/relationships/worksheet" Target="worksheets/sheet278.xml"/><Relationship Id="rId401" Type="http://schemas.openxmlformats.org/officeDocument/2006/relationships/externalLink" Target="externalLinks/externalLink24.xml"/><Relationship Id="rId303" Type="http://schemas.openxmlformats.org/officeDocument/2006/relationships/worksheet" Target="worksheets/sheet303.xml"/><Relationship Id="rId42" Type="http://schemas.openxmlformats.org/officeDocument/2006/relationships/worksheet" Target="worksheets/sheet42.xml"/><Relationship Id="rId84" Type="http://schemas.openxmlformats.org/officeDocument/2006/relationships/worksheet" Target="worksheets/sheet84.xml"/><Relationship Id="rId138" Type="http://schemas.openxmlformats.org/officeDocument/2006/relationships/worksheet" Target="worksheets/sheet138.xml"/><Relationship Id="rId345" Type="http://schemas.openxmlformats.org/officeDocument/2006/relationships/worksheet" Target="worksheets/sheet345.xml"/><Relationship Id="rId387" Type="http://schemas.openxmlformats.org/officeDocument/2006/relationships/externalLink" Target="externalLinks/externalLink10.xml"/><Relationship Id="rId191" Type="http://schemas.openxmlformats.org/officeDocument/2006/relationships/worksheet" Target="worksheets/sheet191.xml"/><Relationship Id="rId205" Type="http://schemas.openxmlformats.org/officeDocument/2006/relationships/worksheet" Target="worksheets/sheet205.xml"/><Relationship Id="rId247" Type="http://schemas.openxmlformats.org/officeDocument/2006/relationships/worksheet" Target="worksheets/sheet247.xml"/><Relationship Id="rId412" Type="http://schemas.openxmlformats.org/officeDocument/2006/relationships/externalLink" Target="externalLinks/externalLink35.xml"/><Relationship Id="rId107" Type="http://schemas.openxmlformats.org/officeDocument/2006/relationships/worksheet" Target="worksheets/sheet107.xml"/><Relationship Id="rId289" Type="http://schemas.openxmlformats.org/officeDocument/2006/relationships/worksheet" Target="worksheets/sheet289.xml"/><Relationship Id="rId11" Type="http://schemas.openxmlformats.org/officeDocument/2006/relationships/worksheet" Target="worksheets/sheet11.xml"/><Relationship Id="rId53" Type="http://schemas.openxmlformats.org/officeDocument/2006/relationships/worksheet" Target="worksheets/sheet53.xml"/><Relationship Id="rId149" Type="http://schemas.openxmlformats.org/officeDocument/2006/relationships/worksheet" Target="worksheets/sheet149.xml"/><Relationship Id="rId314" Type="http://schemas.openxmlformats.org/officeDocument/2006/relationships/worksheet" Target="worksheets/sheet314.xml"/><Relationship Id="rId356" Type="http://schemas.openxmlformats.org/officeDocument/2006/relationships/worksheet" Target="worksheets/sheet356.xml"/><Relationship Id="rId398" Type="http://schemas.openxmlformats.org/officeDocument/2006/relationships/externalLink" Target="externalLinks/externalLink21.xml"/><Relationship Id="rId95" Type="http://schemas.openxmlformats.org/officeDocument/2006/relationships/worksheet" Target="worksheets/sheet95.xml"/><Relationship Id="rId160" Type="http://schemas.openxmlformats.org/officeDocument/2006/relationships/worksheet" Target="worksheets/sheet160.xml"/><Relationship Id="rId216" Type="http://schemas.openxmlformats.org/officeDocument/2006/relationships/worksheet" Target="worksheets/sheet216.xml"/><Relationship Id="rId258" Type="http://schemas.openxmlformats.org/officeDocument/2006/relationships/worksheet" Target="worksheets/sheet258.xml"/><Relationship Id="rId22" Type="http://schemas.openxmlformats.org/officeDocument/2006/relationships/worksheet" Target="worksheets/sheet22.xml"/><Relationship Id="rId64" Type="http://schemas.openxmlformats.org/officeDocument/2006/relationships/worksheet" Target="worksheets/sheet64.xml"/><Relationship Id="rId118" Type="http://schemas.openxmlformats.org/officeDocument/2006/relationships/worksheet" Target="worksheets/sheet118.xml"/><Relationship Id="rId325" Type="http://schemas.openxmlformats.org/officeDocument/2006/relationships/worksheet" Target="worksheets/sheet325.xml"/><Relationship Id="rId367" Type="http://schemas.openxmlformats.org/officeDocument/2006/relationships/worksheet" Target="worksheets/sheet367.xml"/><Relationship Id="rId171" Type="http://schemas.openxmlformats.org/officeDocument/2006/relationships/worksheet" Target="worksheets/sheet171.xml"/><Relationship Id="rId227" Type="http://schemas.openxmlformats.org/officeDocument/2006/relationships/worksheet" Target="worksheets/sheet227.xml"/><Relationship Id="rId269" Type="http://schemas.openxmlformats.org/officeDocument/2006/relationships/worksheet" Target="worksheets/sheet269.xml"/><Relationship Id="rId33" Type="http://schemas.openxmlformats.org/officeDocument/2006/relationships/worksheet" Target="worksheets/sheet33.xml"/><Relationship Id="rId129" Type="http://schemas.openxmlformats.org/officeDocument/2006/relationships/worksheet" Target="worksheets/sheet129.xml"/><Relationship Id="rId280" Type="http://schemas.openxmlformats.org/officeDocument/2006/relationships/worksheet" Target="worksheets/sheet280.xml"/><Relationship Id="rId336" Type="http://schemas.openxmlformats.org/officeDocument/2006/relationships/worksheet" Target="worksheets/sheet336.xml"/><Relationship Id="rId75" Type="http://schemas.openxmlformats.org/officeDocument/2006/relationships/worksheet" Target="worksheets/sheet75.xml"/><Relationship Id="rId140" Type="http://schemas.openxmlformats.org/officeDocument/2006/relationships/worksheet" Target="worksheets/sheet140.xml"/><Relationship Id="rId182" Type="http://schemas.openxmlformats.org/officeDocument/2006/relationships/worksheet" Target="worksheets/sheet182.xml"/><Relationship Id="rId378" Type="http://schemas.openxmlformats.org/officeDocument/2006/relationships/externalLink" Target="externalLinks/externalLink1.xml"/><Relationship Id="rId403" Type="http://schemas.openxmlformats.org/officeDocument/2006/relationships/externalLink" Target="externalLinks/externalLink26.xml"/><Relationship Id="rId6" Type="http://schemas.openxmlformats.org/officeDocument/2006/relationships/worksheet" Target="worksheets/sheet6.xml"/><Relationship Id="rId238" Type="http://schemas.openxmlformats.org/officeDocument/2006/relationships/worksheet" Target="worksheets/sheet238.xml"/><Relationship Id="rId291" Type="http://schemas.openxmlformats.org/officeDocument/2006/relationships/worksheet" Target="worksheets/sheet291.xml"/><Relationship Id="rId305" Type="http://schemas.openxmlformats.org/officeDocument/2006/relationships/worksheet" Target="worksheets/sheet305.xml"/><Relationship Id="rId347" Type="http://schemas.openxmlformats.org/officeDocument/2006/relationships/worksheet" Target="worksheets/sheet347.xml"/><Relationship Id="rId44" Type="http://schemas.openxmlformats.org/officeDocument/2006/relationships/worksheet" Target="worksheets/sheet44.xml"/><Relationship Id="rId86" Type="http://schemas.openxmlformats.org/officeDocument/2006/relationships/worksheet" Target="worksheets/sheet86.xml"/><Relationship Id="rId151" Type="http://schemas.openxmlformats.org/officeDocument/2006/relationships/worksheet" Target="worksheets/sheet151.xml"/><Relationship Id="rId389" Type="http://schemas.openxmlformats.org/officeDocument/2006/relationships/externalLink" Target="externalLinks/externalLink12.xml"/><Relationship Id="rId193" Type="http://schemas.openxmlformats.org/officeDocument/2006/relationships/worksheet" Target="worksheets/sheet193.xml"/><Relationship Id="rId207" Type="http://schemas.openxmlformats.org/officeDocument/2006/relationships/worksheet" Target="worksheets/sheet207.xml"/><Relationship Id="rId249" Type="http://schemas.openxmlformats.org/officeDocument/2006/relationships/worksheet" Target="worksheets/sheet249.xml"/><Relationship Id="rId414" Type="http://schemas.openxmlformats.org/officeDocument/2006/relationships/externalLink" Target="externalLinks/externalLink37.xml"/><Relationship Id="rId13" Type="http://schemas.openxmlformats.org/officeDocument/2006/relationships/worksheet" Target="worksheets/sheet13.xml"/><Relationship Id="rId109" Type="http://schemas.openxmlformats.org/officeDocument/2006/relationships/worksheet" Target="worksheets/sheet109.xml"/><Relationship Id="rId260" Type="http://schemas.openxmlformats.org/officeDocument/2006/relationships/worksheet" Target="worksheets/sheet260.xml"/><Relationship Id="rId316" Type="http://schemas.openxmlformats.org/officeDocument/2006/relationships/worksheet" Target="worksheets/sheet316.xml"/><Relationship Id="rId55" Type="http://schemas.openxmlformats.org/officeDocument/2006/relationships/worksheet" Target="worksheets/sheet55.xml"/><Relationship Id="rId97" Type="http://schemas.openxmlformats.org/officeDocument/2006/relationships/worksheet" Target="worksheets/sheet97.xml"/><Relationship Id="rId120" Type="http://schemas.openxmlformats.org/officeDocument/2006/relationships/worksheet" Target="worksheets/sheet120.xml"/><Relationship Id="rId358" Type="http://schemas.openxmlformats.org/officeDocument/2006/relationships/worksheet" Target="worksheets/sheet358.xml"/><Relationship Id="rId162" Type="http://schemas.openxmlformats.org/officeDocument/2006/relationships/worksheet" Target="worksheets/sheet162.xml"/><Relationship Id="rId218" Type="http://schemas.openxmlformats.org/officeDocument/2006/relationships/worksheet" Target="worksheets/sheet218.xml"/><Relationship Id="rId271" Type="http://schemas.openxmlformats.org/officeDocument/2006/relationships/worksheet" Target="worksheets/sheet271.xml"/><Relationship Id="rId24" Type="http://schemas.openxmlformats.org/officeDocument/2006/relationships/worksheet" Target="worksheets/sheet24.xml"/><Relationship Id="rId66" Type="http://schemas.openxmlformats.org/officeDocument/2006/relationships/worksheet" Target="worksheets/sheet66.xml"/><Relationship Id="rId131" Type="http://schemas.openxmlformats.org/officeDocument/2006/relationships/worksheet" Target="worksheets/sheet131.xml"/><Relationship Id="rId327" Type="http://schemas.openxmlformats.org/officeDocument/2006/relationships/worksheet" Target="worksheets/sheet327.xml"/><Relationship Id="rId369" Type="http://schemas.openxmlformats.org/officeDocument/2006/relationships/worksheet" Target="worksheets/sheet369.xml"/><Relationship Id="rId173" Type="http://schemas.openxmlformats.org/officeDocument/2006/relationships/worksheet" Target="worksheets/sheet173.xml"/><Relationship Id="rId229" Type="http://schemas.openxmlformats.org/officeDocument/2006/relationships/worksheet" Target="worksheets/sheet229.xml"/><Relationship Id="rId380" Type="http://schemas.openxmlformats.org/officeDocument/2006/relationships/externalLink" Target="externalLinks/externalLink3.xml"/><Relationship Id="rId240" Type="http://schemas.openxmlformats.org/officeDocument/2006/relationships/worksheet" Target="worksheets/sheet240.xml"/><Relationship Id="rId35" Type="http://schemas.openxmlformats.org/officeDocument/2006/relationships/worksheet" Target="worksheets/sheet35.xml"/><Relationship Id="rId77" Type="http://schemas.openxmlformats.org/officeDocument/2006/relationships/worksheet" Target="worksheets/sheet77.xml"/><Relationship Id="rId100" Type="http://schemas.openxmlformats.org/officeDocument/2006/relationships/worksheet" Target="worksheets/sheet100.xml"/><Relationship Id="rId282" Type="http://schemas.openxmlformats.org/officeDocument/2006/relationships/worksheet" Target="worksheets/sheet282.xml"/><Relationship Id="rId338" Type="http://schemas.openxmlformats.org/officeDocument/2006/relationships/worksheet" Target="worksheets/sheet338.xml"/><Relationship Id="rId8" Type="http://schemas.openxmlformats.org/officeDocument/2006/relationships/worksheet" Target="worksheets/sheet8.xml"/><Relationship Id="rId142" Type="http://schemas.openxmlformats.org/officeDocument/2006/relationships/worksheet" Target="worksheets/sheet142.xml"/><Relationship Id="rId184" Type="http://schemas.openxmlformats.org/officeDocument/2006/relationships/worksheet" Target="worksheets/sheet184.xml"/><Relationship Id="rId391" Type="http://schemas.openxmlformats.org/officeDocument/2006/relationships/externalLink" Target="externalLinks/externalLink14.xml"/><Relationship Id="rId405" Type="http://schemas.openxmlformats.org/officeDocument/2006/relationships/externalLink" Target="externalLinks/externalLink28.xml"/><Relationship Id="rId251" Type="http://schemas.openxmlformats.org/officeDocument/2006/relationships/worksheet" Target="worksheets/sheet251.xml"/><Relationship Id="rId46" Type="http://schemas.openxmlformats.org/officeDocument/2006/relationships/worksheet" Target="worksheets/sheet46.xml"/><Relationship Id="rId293" Type="http://schemas.openxmlformats.org/officeDocument/2006/relationships/worksheet" Target="worksheets/sheet293.xml"/><Relationship Id="rId307" Type="http://schemas.openxmlformats.org/officeDocument/2006/relationships/worksheet" Target="worksheets/sheet307.xml"/><Relationship Id="rId349" Type="http://schemas.openxmlformats.org/officeDocument/2006/relationships/worksheet" Target="worksheets/sheet349.xml"/><Relationship Id="rId88" Type="http://schemas.openxmlformats.org/officeDocument/2006/relationships/worksheet" Target="worksheets/sheet88.xml"/><Relationship Id="rId111" Type="http://schemas.openxmlformats.org/officeDocument/2006/relationships/worksheet" Target="worksheets/sheet111.xml"/><Relationship Id="rId153" Type="http://schemas.openxmlformats.org/officeDocument/2006/relationships/worksheet" Target="worksheets/sheet153.xml"/><Relationship Id="rId195" Type="http://schemas.openxmlformats.org/officeDocument/2006/relationships/worksheet" Target="worksheets/sheet195.xml"/><Relationship Id="rId209" Type="http://schemas.openxmlformats.org/officeDocument/2006/relationships/worksheet" Target="worksheets/sheet209.xml"/><Relationship Id="rId360" Type="http://schemas.openxmlformats.org/officeDocument/2006/relationships/worksheet" Target="worksheets/sheet360.xml"/><Relationship Id="rId416" Type="http://schemas.openxmlformats.org/officeDocument/2006/relationships/styles" Target="styles.xml"/><Relationship Id="rId220" Type="http://schemas.openxmlformats.org/officeDocument/2006/relationships/worksheet" Target="worksheets/sheet220.xml"/><Relationship Id="rId15" Type="http://schemas.openxmlformats.org/officeDocument/2006/relationships/worksheet" Target="worksheets/sheet15.xml"/><Relationship Id="rId57" Type="http://schemas.openxmlformats.org/officeDocument/2006/relationships/worksheet" Target="worksheets/sheet57.xml"/><Relationship Id="rId262" Type="http://schemas.openxmlformats.org/officeDocument/2006/relationships/worksheet" Target="worksheets/sheet262.xml"/><Relationship Id="rId318" Type="http://schemas.openxmlformats.org/officeDocument/2006/relationships/worksheet" Target="worksheets/sheet318.xml"/><Relationship Id="rId99" Type="http://schemas.openxmlformats.org/officeDocument/2006/relationships/worksheet" Target="worksheets/sheet99.xml"/><Relationship Id="rId122" Type="http://schemas.openxmlformats.org/officeDocument/2006/relationships/worksheet" Target="worksheets/sheet122.xml"/><Relationship Id="rId164" Type="http://schemas.openxmlformats.org/officeDocument/2006/relationships/worksheet" Target="worksheets/sheet164.xml"/><Relationship Id="rId371" Type="http://schemas.openxmlformats.org/officeDocument/2006/relationships/worksheet" Target="worksheets/sheet371.xml"/><Relationship Id="rId26" Type="http://schemas.openxmlformats.org/officeDocument/2006/relationships/worksheet" Target="worksheets/sheet26.xml"/><Relationship Id="rId231" Type="http://schemas.openxmlformats.org/officeDocument/2006/relationships/worksheet" Target="worksheets/sheet231.xml"/><Relationship Id="rId273" Type="http://schemas.openxmlformats.org/officeDocument/2006/relationships/worksheet" Target="worksheets/sheet273.xml"/><Relationship Id="rId329" Type="http://schemas.openxmlformats.org/officeDocument/2006/relationships/worksheet" Target="worksheets/sheet329.xml"/><Relationship Id="rId68" Type="http://schemas.openxmlformats.org/officeDocument/2006/relationships/worksheet" Target="worksheets/sheet68.xml"/><Relationship Id="rId133" Type="http://schemas.openxmlformats.org/officeDocument/2006/relationships/worksheet" Target="worksheets/sheet133.xml"/><Relationship Id="rId175" Type="http://schemas.openxmlformats.org/officeDocument/2006/relationships/worksheet" Target="worksheets/sheet175.xml"/><Relationship Id="rId340" Type="http://schemas.openxmlformats.org/officeDocument/2006/relationships/worksheet" Target="worksheets/sheet340.xml"/><Relationship Id="rId200" Type="http://schemas.openxmlformats.org/officeDocument/2006/relationships/worksheet" Target="worksheets/sheet200.xml"/><Relationship Id="rId382" Type="http://schemas.openxmlformats.org/officeDocument/2006/relationships/externalLink" Target="externalLinks/externalLink5.xml"/><Relationship Id="rId242" Type="http://schemas.openxmlformats.org/officeDocument/2006/relationships/worksheet" Target="worksheets/sheet242.xml"/><Relationship Id="rId284" Type="http://schemas.openxmlformats.org/officeDocument/2006/relationships/worksheet" Target="worksheets/sheet284.xml"/><Relationship Id="rId37" Type="http://schemas.openxmlformats.org/officeDocument/2006/relationships/worksheet" Target="worksheets/sheet37.xml"/><Relationship Id="rId79" Type="http://schemas.openxmlformats.org/officeDocument/2006/relationships/worksheet" Target="worksheets/sheet79.xml"/><Relationship Id="rId102" Type="http://schemas.openxmlformats.org/officeDocument/2006/relationships/worksheet" Target="worksheets/sheet102.xml"/><Relationship Id="rId144" Type="http://schemas.openxmlformats.org/officeDocument/2006/relationships/worksheet" Target="worksheets/sheet144.xml"/><Relationship Id="rId90" Type="http://schemas.openxmlformats.org/officeDocument/2006/relationships/worksheet" Target="worksheets/sheet90.xml"/><Relationship Id="rId186" Type="http://schemas.openxmlformats.org/officeDocument/2006/relationships/worksheet" Target="worksheets/sheet186.xml"/><Relationship Id="rId351" Type="http://schemas.openxmlformats.org/officeDocument/2006/relationships/worksheet" Target="worksheets/sheet351.xml"/><Relationship Id="rId393" Type="http://schemas.openxmlformats.org/officeDocument/2006/relationships/externalLink" Target="externalLinks/externalLink16.xml"/><Relationship Id="rId407" Type="http://schemas.openxmlformats.org/officeDocument/2006/relationships/externalLink" Target="externalLinks/externalLink30.xml"/><Relationship Id="rId211" Type="http://schemas.openxmlformats.org/officeDocument/2006/relationships/worksheet" Target="worksheets/sheet211.xml"/><Relationship Id="rId253" Type="http://schemas.openxmlformats.org/officeDocument/2006/relationships/worksheet" Target="worksheets/sheet253.xml"/><Relationship Id="rId295" Type="http://schemas.openxmlformats.org/officeDocument/2006/relationships/worksheet" Target="worksheets/sheet295.xml"/><Relationship Id="rId309" Type="http://schemas.openxmlformats.org/officeDocument/2006/relationships/worksheet" Target="worksheets/sheet309.xml"/><Relationship Id="rId48" Type="http://schemas.openxmlformats.org/officeDocument/2006/relationships/worksheet" Target="worksheets/sheet48.xml"/><Relationship Id="rId113" Type="http://schemas.openxmlformats.org/officeDocument/2006/relationships/worksheet" Target="worksheets/sheet113.xml"/><Relationship Id="rId320" Type="http://schemas.openxmlformats.org/officeDocument/2006/relationships/worksheet" Target="worksheets/sheet320.xml"/><Relationship Id="rId155" Type="http://schemas.openxmlformats.org/officeDocument/2006/relationships/worksheet" Target="worksheets/sheet155.xml"/><Relationship Id="rId197" Type="http://schemas.openxmlformats.org/officeDocument/2006/relationships/worksheet" Target="worksheets/sheet197.xml"/><Relationship Id="rId362" Type="http://schemas.openxmlformats.org/officeDocument/2006/relationships/worksheet" Target="worksheets/sheet362.xml"/><Relationship Id="rId418"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514350</xdr:colOff>
      <xdr:row>2</xdr:row>
      <xdr:rowOff>238125</xdr:rowOff>
    </xdr:from>
    <xdr:to>
      <xdr:col>1</xdr:col>
      <xdr:colOff>1857375</xdr:colOff>
      <xdr:row>2</xdr:row>
      <xdr:rowOff>238125</xdr:rowOff>
    </xdr:to>
    <xdr:cxnSp macro="">
      <xdr:nvCxnSpPr>
        <xdr:cNvPr id="2" name="Straight Connector 1"/>
        <xdr:cNvCxnSpPr/>
      </xdr:nvCxnSpPr>
      <xdr:spPr>
        <a:xfrm>
          <a:off x="990600" y="638175"/>
          <a:ext cx="1343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16</xdr:col>
      <xdr:colOff>104775</xdr:colOff>
      <xdr:row>2</xdr:row>
      <xdr:rowOff>9525</xdr:rowOff>
    </xdr:from>
    <xdr:to>
      <xdr:col>17</xdr:col>
      <xdr:colOff>733425</xdr:colOff>
      <xdr:row>2</xdr:row>
      <xdr:rowOff>9525</xdr:rowOff>
    </xdr:to>
    <xdr:cxnSp macro="">
      <xdr:nvCxnSpPr>
        <xdr:cNvPr id="3" name="Straight Connector 2"/>
        <xdr:cNvCxnSpPr/>
      </xdr:nvCxnSpPr>
      <xdr:spPr>
        <a:xfrm>
          <a:off x="4152900" y="409575"/>
          <a:ext cx="1609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482598</xdr:colOff>
      <xdr:row>2</xdr:row>
      <xdr:rowOff>238125</xdr:rowOff>
    </xdr:from>
    <xdr:to>
      <xdr:col>1</xdr:col>
      <xdr:colOff>1692273</xdr:colOff>
      <xdr:row>2</xdr:row>
      <xdr:rowOff>238125</xdr:rowOff>
    </xdr:to>
    <xdr:cxnSp macro="">
      <xdr:nvCxnSpPr>
        <xdr:cNvPr id="2" name="Straight Connector 1"/>
        <xdr:cNvCxnSpPr/>
      </xdr:nvCxnSpPr>
      <xdr:spPr>
        <a:xfrm>
          <a:off x="958848" y="640292"/>
          <a:ext cx="1209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1079500</xdr:colOff>
      <xdr:row>2</xdr:row>
      <xdr:rowOff>31750</xdr:rowOff>
    </xdr:from>
    <xdr:to>
      <xdr:col>6</xdr:col>
      <xdr:colOff>814916</xdr:colOff>
      <xdr:row>2</xdr:row>
      <xdr:rowOff>31750</xdr:rowOff>
    </xdr:to>
    <xdr:cxnSp macro="">
      <xdr:nvCxnSpPr>
        <xdr:cNvPr id="3" name="Straight Connector 2"/>
        <xdr:cNvCxnSpPr/>
      </xdr:nvCxnSpPr>
      <xdr:spPr>
        <a:xfrm>
          <a:off x="4275667" y="433917"/>
          <a:ext cx="179916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440266</xdr:colOff>
      <xdr:row>2</xdr:row>
      <xdr:rowOff>238125</xdr:rowOff>
    </xdr:from>
    <xdr:to>
      <xdr:col>1</xdr:col>
      <xdr:colOff>1649941</xdr:colOff>
      <xdr:row>2</xdr:row>
      <xdr:rowOff>238125</xdr:rowOff>
    </xdr:to>
    <xdr:cxnSp macro="">
      <xdr:nvCxnSpPr>
        <xdr:cNvPr id="3" name="Straight Connector 2"/>
        <xdr:cNvCxnSpPr/>
      </xdr:nvCxnSpPr>
      <xdr:spPr>
        <a:xfrm>
          <a:off x="916516" y="640292"/>
          <a:ext cx="1209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518584</xdr:colOff>
      <xdr:row>2</xdr:row>
      <xdr:rowOff>21166</xdr:rowOff>
    </xdr:from>
    <xdr:to>
      <xdr:col>6</xdr:col>
      <xdr:colOff>254000</xdr:colOff>
      <xdr:row>2</xdr:row>
      <xdr:rowOff>21166</xdr:rowOff>
    </xdr:to>
    <xdr:cxnSp macro="">
      <xdr:nvCxnSpPr>
        <xdr:cNvPr id="4" name="Straight Connector 3"/>
        <xdr:cNvCxnSpPr/>
      </xdr:nvCxnSpPr>
      <xdr:spPr>
        <a:xfrm>
          <a:off x="4116917" y="423333"/>
          <a:ext cx="179916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514350</xdr:colOff>
      <xdr:row>2</xdr:row>
      <xdr:rowOff>238125</xdr:rowOff>
    </xdr:from>
    <xdr:to>
      <xdr:col>1</xdr:col>
      <xdr:colOff>1857375</xdr:colOff>
      <xdr:row>2</xdr:row>
      <xdr:rowOff>238125</xdr:rowOff>
    </xdr:to>
    <xdr:cxnSp macro="">
      <xdr:nvCxnSpPr>
        <xdr:cNvPr id="2" name="Straight Connector 1"/>
        <xdr:cNvCxnSpPr/>
      </xdr:nvCxnSpPr>
      <xdr:spPr>
        <a:xfrm>
          <a:off x="990600" y="638175"/>
          <a:ext cx="1343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31751</xdr:colOff>
      <xdr:row>2</xdr:row>
      <xdr:rowOff>31751</xdr:rowOff>
    </xdr:from>
    <xdr:to>
      <xdr:col>17</xdr:col>
      <xdr:colOff>1799168</xdr:colOff>
      <xdr:row>2</xdr:row>
      <xdr:rowOff>31751</xdr:rowOff>
    </xdr:to>
    <xdr:cxnSp macro="">
      <xdr:nvCxnSpPr>
        <xdr:cNvPr id="5" name="Straight Connector 4"/>
        <xdr:cNvCxnSpPr/>
      </xdr:nvCxnSpPr>
      <xdr:spPr>
        <a:xfrm>
          <a:off x="4042834" y="433918"/>
          <a:ext cx="1767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1357312</xdr:colOff>
      <xdr:row>0</xdr:row>
      <xdr:rowOff>944563</xdr:rowOff>
    </xdr:from>
    <xdr:to>
      <xdr:col>43</xdr:col>
      <xdr:colOff>769938</xdr:colOff>
      <xdr:row>1</xdr:row>
      <xdr:rowOff>0</xdr:rowOff>
    </xdr:to>
    <xdr:cxnSp macro="">
      <xdr:nvCxnSpPr>
        <xdr:cNvPr id="2" name="Straight Connector 1"/>
        <xdr:cNvCxnSpPr/>
      </xdr:nvCxnSpPr>
      <xdr:spPr>
        <a:xfrm>
          <a:off x="1728787" y="944563"/>
          <a:ext cx="2232026" cy="1746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1357312</xdr:colOff>
      <xdr:row>0</xdr:row>
      <xdr:rowOff>944563</xdr:rowOff>
    </xdr:from>
    <xdr:to>
      <xdr:col>43</xdr:col>
      <xdr:colOff>769938</xdr:colOff>
      <xdr:row>1</xdr:row>
      <xdr:rowOff>0</xdr:rowOff>
    </xdr:to>
    <xdr:cxnSp macro="">
      <xdr:nvCxnSpPr>
        <xdr:cNvPr id="2" name="Straight Connector 1"/>
        <xdr:cNvCxnSpPr/>
      </xdr:nvCxnSpPr>
      <xdr:spPr>
        <a:xfrm>
          <a:off x="1730375" y="944563"/>
          <a:ext cx="2230438" cy="158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848591</xdr:colOff>
      <xdr:row>0</xdr:row>
      <xdr:rowOff>943841</xdr:rowOff>
    </xdr:from>
    <xdr:to>
      <xdr:col>3</xdr:col>
      <xdr:colOff>0</xdr:colOff>
      <xdr:row>0</xdr:row>
      <xdr:rowOff>943841</xdr:rowOff>
    </xdr:to>
    <xdr:cxnSp macro="">
      <xdr:nvCxnSpPr>
        <xdr:cNvPr id="2" name="Straight Connector 1"/>
        <xdr:cNvCxnSpPr/>
      </xdr:nvCxnSpPr>
      <xdr:spPr>
        <a:xfrm>
          <a:off x="2524991" y="1648691"/>
          <a:ext cx="131618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94529</xdr:colOff>
      <xdr:row>0</xdr:row>
      <xdr:rowOff>920028</xdr:rowOff>
    </xdr:from>
    <xdr:to>
      <xdr:col>3</xdr:col>
      <xdr:colOff>333375</xdr:colOff>
      <xdr:row>0</xdr:row>
      <xdr:rowOff>920750</xdr:rowOff>
    </xdr:to>
    <xdr:cxnSp macro="">
      <xdr:nvCxnSpPr>
        <xdr:cNvPr id="2" name="Straight Connector 1"/>
        <xdr:cNvCxnSpPr/>
      </xdr:nvCxnSpPr>
      <xdr:spPr>
        <a:xfrm>
          <a:off x="2197967" y="920028"/>
          <a:ext cx="1508846" cy="72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848591</xdr:colOff>
      <xdr:row>1</xdr:row>
      <xdr:rowOff>943841</xdr:rowOff>
    </xdr:from>
    <xdr:to>
      <xdr:col>4</xdr:col>
      <xdr:colOff>545523</xdr:colOff>
      <xdr:row>1</xdr:row>
      <xdr:rowOff>943841</xdr:rowOff>
    </xdr:to>
    <xdr:cxnSp macro="">
      <xdr:nvCxnSpPr>
        <xdr:cNvPr id="2" name="Straight Connector 1"/>
        <xdr:cNvCxnSpPr/>
      </xdr:nvCxnSpPr>
      <xdr:spPr>
        <a:xfrm>
          <a:off x="2544041" y="1648691"/>
          <a:ext cx="123998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848591</xdr:colOff>
      <xdr:row>1</xdr:row>
      <xdr:rowOff>943841</xdr:rowOff>
    </xdr:from>
    <xdr:to>
      <xdr:col>3</xdr:col>
      <xdr:colOff>0</xdr:colOff>
      <xdr:row>1</xdr:row>
      <xdr:rowOff>943841</xdr:rowOff>
    </xdr:to>
    <xdr:cxnSp macro="">
      <xdr:nvCxnSpPr>
        <xdr:cNvPr id="2" name="Straight Connector 1"/>
        <xdr:cNvCxnSpPr/>
      </xdr:nvCxnSpPr>
      <xdr:spPr>
        <a:xfrm>
          <a:off x="2524991" y="1648691"/>
          <a:ext cx="131618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0%20-%202021\THI%20DUA%20THANG\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0%20-%202021\THI%20DUA%20THANG\Thong%20bao%20ket%20qua%20thi%20dua\Thang%2004.2021\Ket%20qua%20thi%20dua%20thang%2004.2021%20gui%20don%20vi.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0%20-%202021\THI%20DUA%20THANG\Thong%20bao%20ket%20qua%20thi%20dua\Thang%2005.2021\t052021-tong-hop-thi-dua-thang-5-2021-trinh%20hoi%20don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1%20-%202022\THI%20DUA%20THANG\Thong%20bao%20ket%20qua%20thi%20dua%20thang\Thang%209.2021\Ket%20qua%20thi%20dua%20thang%209%20gui%20don%20vi.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1%20-%202022\THI%20DUA%20THANG\Thong%20bao%20ket%20qua%20thi%20dua%20thang\Thang%2010.2021\Ket%20qua%20thi%20dua%20thang%2010%20gui%20don%20vi.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1%20-%202022\THI%20DUA%20THANG\Thong%20bao%20ket%20qua%20thi%20dua%20thang\Thang%2011.2021\Ket%20qua%20thi%20dua%20thang%2011%20gui%20don%20vi.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1%20-%202022\THI%20DUA%20THANG\Thong%20bao%20ket%20qua%20thi%20dua%20thang\Thang%2012.2021\Ket%20qua%20thi%20dua%20thang%2012%20gui%20don%20vi.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1%20-%202022\THI%20DUA%20THANG\Thong%20bao%20ket%20qua%20thi%20dua%20thang\Thang%2001.2022\Ket%20qua%20thi%20dua%20thang%2001%20gui%20don%20vi.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1%20-%202022\THI%20DUA%20THANG\Thong%20bao%20ket%20qua%20thi%20dua%20thang\Thang%2002.2022\Ket%20qua%20thi%20dua%20thang%2002%20gui%20don%20vi.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1%20-%202022\THI%20DUA%20THANG\Thong%20bao%20ket%20qua%20thi%20dua%20thang\Thang%203.2022\Ket%20qua%20thi%20dua%20thang%2003%20gui%20don%20vi.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1%20-%202022\THI%20DUA%20THANG\Thong%20bao%20ket%20qua%20thi%20dua%20thang\Thang%204.2022\Ket%20qua%20thi%20dua%20thang%2004%20gui%20don%20vi.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1%20-%202022\THI%20DUA%20THANG\Thong%20bao%20ket%20qua%20thi%20dua%20thang\Thang%205.2022\Ket%20qua%20thi%20dua%20thang%2005%20gui%20don%20vi.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1%20-%202022\THI%20DUA%20THANG\Thang%206.2022\Trinh%20HDTD\T6.2022%20tong%20hop%20thi%20dua%20thang%2006%20trinh%20HDTD.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1%20-%202022\THI%20DUA%20NAM\2.%20Ho%20so%20sang%20kien%2021-22\7.%20LTT-%20Ket%20qua%20cham%20SK%20gui%20don%20vi.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0%20-%202021\THI%20DUA%20THANG\Thong%20bao%20ket%20qua%20thi%20dua\TONG%20HOP%20KET%20QUA%20THI%20DUA%20QUY%203.2021.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1%20-%202022\THI%20DUA%20THANG\Thong%20bao%20ket%20qua%20thi%20dua%20thang\Thang%207.2022\Ket%20qua%20thi%20dua%20thang%2007%20gui%20don%20vi.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1%20-%202022\THI%20DUA%20THANG\Thong%20bao%20ket%20qua%20thi%20dua%20thang\Thang%208.2022\Ket%20qua%20thi%20dua%20thang%2008%20gui%20don%20vi.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ANH%20PHUONG\DU%20LIEU%20PHUONG\19.%20HO%20SO%20THI%20DUA%20TRUONG\NAM%20HOC%202022%20-%202023\THI%20DUA%20THANG\Thong%20bao%20ket%20qua%20thi%20dua\Thang%209.2022\Ket%20qua%20thi%20dua%20thang%2009%20gui%20don%20v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2%20-%202023\THI%20DUA%20THANG\Thong%20bao%20ket%20qua%20thi%20dua\Thang%2010.2022\Ket%20qua%20thi%20dua%20thang%2010%20gui%20don%20vi%20final.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2%20-%202023\THI%20DUA%20THANG\Thong%20bao%20ket%20qua%20thi%20dua\Thang%2011.2022\Ket%20qua%20thi%20dua%20thang%2011%20gui%20don%20vi%20final.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2%20-%202023\THI%20DUA%20THANG\Thong%20bao%20ket%20qua%20thi%20dua\Thang%2012.2022\Ket%20qua%20thi%20dua%20thang%2012%20gui%20don%20vi.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2%20-%202023\THI%20DUA%20THANG\Thong%20bao%20ket%20qua%20thi%20dua\Thang%2001.2023\Ket%20qua%20thi%20dua%20thang%2001.2023%20gui%20don%20vi.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2%20-%202023\THI%20DUA%20THANG\Thong%20bao%20ket%20qua%20thi%20dua\Thang%2002.2023\Ket%20qua%20thi%20dua%20thang%2002.2023%20gui%20don%20vi.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2%20-%202023\THI%20DUA%20THANG\Thong%20bao%20ket%20qua%20thi%20dua\Thang%203.2023\Ket%20qua%20thi%20dua%20thang%2003.2023%20gui%20don%20vi.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2%20-%202023\THI%20DUA%20THANG\Thong%20bao%20ket%20qua%20thi%20dua\Thang%204.2023\Ket%20qua%20thi%20dua%20thang%204.2023%20gui%20don%20vi.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ANH%20PHUONG\DU%20LIEU%20PHUONG\19.%20HO%20SO%20THI%20DUA%20TRUONG\NAM%20HOC%202022%20-%202023\THI%20DUA%20NAM\2.%20HO%20SO%20SANG%20KIEN\8.%20LTT-%20Ket%20qua%20cham%20SK%20gui%20don%20vi%2022-23%20final.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linh%20tinh/Tong%20hop%20thi%20dua%20thang%20NH%2022-23%20gui%20Lieu%20danh%20gia%20VC%20(thang%206).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HAI%20YEN\9.%20TO%20CHUC\18-HS%20DANH%20GIA%20QUY\Nam%202023\QUY%201-2023\Y&#7870;N_TH%20&#272;&#193;NH%20GI&#193;%20QU&#221;%201%202023%20moi.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linh%20tinh/Tong%20hop%20thi%20dua%20thang%20NH%2022-23%20gui%20Lieu%20danh%20gia%20VC.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HAI%20YEN\9.%20TO%20CHUC\9-HS%20THI%20DUA%20-%20KHEN%20THUONG%20-%20SKKN%20-%20KY%20NIEM%20VI%20SU%20NGHIEP%20GD\1-hs%20thi%20dua%20ABC%20thang\nam%202023\thang%2005-2023\hop%20TT%20HD\T5.2023%20Tong%20hop%20thi%20dua%20thang%205%20sau%20hop%20TT%20HD.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WORKING/LTT/C&#212;NG%20&#272;O&#192;N/2022-2023/T&#7892;NG%20K&#7870;T%20THI%20&#272;UA%2022-23/Khoa%20DDT_xep%20loai%20thi%20dua_HK1_2022-2023.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Khoa%20KHCB/Thi%20&#273;ua%20n&#259;m%20h&#7885;c/2022-2023/Khoa%20KHCB%20-xep-loai-thi-dua-hk1-nh22-23-20220513025343-e.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Users\user\Desktop\HO%20SO%20THI%20DUA\Ho%20so%20thi%20dua\HOC%20KY%20I-22.23\Mau%20xep%20loai%20thi%20dua%20hoc%20ky%20nam%20hoc.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Users\User\Documents\Zalo%20Received%20Files\mau-3-danh-sach-kem-theo-bien-ban-danh-gia-xep-loai-cua-don-vi_KT&#272;BCL.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N%20DanhgiaPhanloai%20CC%20VC/Hosothidua-DanhgiaphanloaiCCVC%2021-22/h&#7891;%20s&#417;%2021-22/2%20k&#232;m%20BB16%20Nhiet-lanh-danhgiac&#7843;n&#259;m21-22.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3.2021/2.T03.2021%20tong%20hop%20thi%20dua%20thang%203%20trinh%20hoi%20dong.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PHONG%20QTDV%20NAM%202022-2023\THI%20DUA%20NAM%20HOC\THI%20DUA%20HK1%20-2022-2023\X&#7870;P%20LO&#7840;I%20HOC%20KY%201-202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Gui chi Quynh"/>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 xml:space="preserve">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21"/>
      <sheetName val="Chi tiet (2)"/>
      <sheetName val="Chi tiet"/>
      <sheetName val="P.KH-TC"/>
      <sheetName val="P.TS-ĐT"/>
      <sheetName val="Chi tiet goc"/>
      <sheetName val="TCH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sheetData sheetId="2"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9</v>
          </cell>
          <cell r="G11">
            <v>9</v>
          </cell>
          <cell r="H11" t="str">
            <v>1A1 + 6A2 + 0A3 + 2A4 + 0A DN</v>
          </cell>
          <cell r="I11">
            <v>9</v>
          </cell>
          <cell r="J11" t="str">
            <v>1A1 + 7A2 + 1A3 + 0A4 + 0A DN</v>
          </cell>
          <cell r="K11">
            <v>9</v>
          </cell>
          <cell r="L11" t="str">
            <v>1A1 + 7A2 + 1A3 + 0A4 + 0A DN</v>
          </cell>
        </row>
        <row r="12">
          <cell r="E12">
            <v>6</v>
          </cell>
          <cell r="G12">
            <v>6</v>
          </cell>
          <cell r="H12" t="str">
            <v>1A1 + 5A2 + 0A3 + 0A4 + 0A DN</v>
          </cell>
          <cell r="I12">
            <v>6</v>
          </cell>
          <cell r="J12" t="str">
            <v>1A1 + 5A2 + 0A3 + 0A4 + 0A DN</v>
          </cell>
          <cell r="K12">
            <v>6</v>
          </cell>
          <cell r="L12" t="str">
            <v>1A1 + 5A2 + 0A3 + 0A4 + 0A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A2</v>
          </cell>
          <cell r="H18" t="str">
            <v>Đi làm lại từ 01/5/21</v>
          </cell>
          <cell r="I18" t="str">
            <v>A2</v>
          </cell>
          <cell r="K18" t="str">
            <v>A2</v>
          </cell>
        </row>
        <row r="19">
          <cell r="E19">
            <v>3</v>
          </cell>
          <cell r="G19">
            <v>3</v>
          </cell>
          <cell r="H19" t="str">
            <v>0A1 + 1A2 + 0A3 + 2A4</v>
          </cell>
          <cell r="I19">
            <v>3</v>
          </cell>
          <cell r="J19" t="str">
            <v>0A1 + 2A2 + 1A3 + 0A4</v>
          </cell>
          <cell r="K19">
            <v>3</v>
          </cell>
          <cell r="L19" t="str">
            <v>0A1 + 2A2 + 1A3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J21" t="str">
            <v>Nhất trí đề nghị của đơn vị xếp A2</v>
          </cell>
          <cell r="K21" t="str">
            <v>A2</v>
          </cell>
          <cell r="L21" t="str">
            <v>Thống nhất với đề nghị của đơn vị, cá nhân có nhiều tích cực trong công việc của phòng và của trường,  làm ngoài giờ các ngày trong tháng.</v>
          </cell>
        </row>
        <row r="22">
          <cell r="D22" t="str">
            <v>01003015</v>
          </cell>
          <cell r="E22" t="str">
            <v>A4</v>
          </cell>
          <cell r="G22" t="str">
            <v>A4</v>
          </cell>
          <cell r="I22" t="str">
            <v>A3</v>
          </cell>
          <cell r="J22" t="str">
            <v>Nhất trí đề nghị của đơn vị xếp A3</v>
          </cell>
          <cell r="K22" t="str">
            <v>A3</v>
          </cell>
          <cell r="L22" t="str">
            <v>Thống nhất với đề nghị của đơn vị, cá nhân có nhiều tích cực trong công việc của phòng và của trường,  làm ngoài giờ các ngày trong tháng.</v>
          </cell>
        </row>
        <row r="23">
          <cell r="E23">
            <v>16</v>
          </cell>
          <cell r="G23">
            <v>16</v>
          </cell>
          <cell r="H23" t="str">
            <v>4A1 + 8A2 + 2A3 + 2A4</v>
          </cell>
          <cell r="I23">
            <v>16</v>
          </cell>
          <cell r="J23" t="str">
            <v>11A1 + 2A2 + 2A3 + 1A4</v>
          </cell>
          <cell r="K23">
            <v>16</v>
          </cell>
          <cell r="L23" t="str">
            <v>11A1 + 3A2 + 1A3 + 1A4</v>
          </cell>
        </row>
        <row r="24">
          <cell r="E24">
            <v>12</v>
          </cell>
          <cell r="G24">
            <v>12</v>
          </cell>
          <cell r="H24" t="str">
            <v>2A1 + 7A2 + 1A3 + 2A4</v>
          </cell>
          <cell r="I24">
            <v>12</v>
          </cell>
          <cell r="J24" t="str">
            <v>9A1 + 1A2 + 1A3 + 1A4</v>
          </cell>
          <cell r="K24">
            <v>12</v>
          </cell>
          <cell r="L24" t="str">
            <v>9A1 + 1A2 + 1A3 + 1A4</v>
          </cell>
        </row>
        <row r="25">
          <cell r="D25" t="str">
            <v>01004002</v>
          </cell>
          <cell r="E25" t="str">
            <v>A1</v>
          </cell>
          <cell r="F25" t="str">
            <v>- Tham gia Đề án hợp tác đào tạo trình độ cao đẳng chất lượng cao giữa Trường CĐ Lý Tự Trọng Tp.HCM với công ty TNHH Sản xuất và Kinh doanh VINFAST (QĐ số 496A/QĐ-LTT-ĐT ngày 30/5/2020)</v>
          </cell>
          <cell r="G25" t="str">
            <v>A1</v>
          </cell>
          <cell r="I25" t="str">
            <v>A1</v>
          </cell>
          <cell r="K25" t="str">
            <v>A1</v>
          </cell>
        </row>
        <row r="26">
          <cell r="D26" t="str">
            <v>01004001</v>
          </cell>
          <cell r="E26" t="str">
            <v>A2</v>
          </cell>
          <cell r="F26" t="str">
            <v>Có sáng kiến được công nhận PVAH cấp ngành (QĐ số 1720/QĐ-GDĐT-VP ngày 21/8/2020)</v>
          </cell>
          <cell r="G26" t="str">
            <v>A2</v>
          </cell>
          <cell r="I26" t="str">
            <v>A1</v>
          </cell>
          <cell r="J26" t="str">
            <v>Nhất trí đề nghị của đơn vị xếp A1</v>
          </cell>
          <cell r="K26" t="str">
            <v>A1</v>
          </cell>
          <cell r="L26" t="str">
            <v>Thống nhất với đề nghị của đơn vị, cá nhân có nhiều tích cực trong công việc của trường và đơn vị,  làm vượt ngày công kế hoạch trong tháng.</v>
          </cell>
        </row>
        <row r="27">
          <cell r="D27" t="str">
            <v>01004005</v>
          </cell>
          <cell r="E27" t="str">
            <v>A2</v>
          </cell>
          <cell r="F27" t="str">
            <v>- Có sáng kiến được công nhận PVAH cấp ngành (QĐ số 1720/QĐ-GDĐT-VP ngày 21/8/2020)</v>
          </cell>
          <cell r="G27" t="str">
            <v>A2</v>
          </cell>
          <cell r="I27" t="str">
            <v>A1</v>
          </cell>
          <cell r="J27" t="str">
            <v>Nhất trí đề nghị của đơn vị xếp A1</v>
          </cell>
          <cell r="K27" t="str">
            <v>A1</v>
          </cell>
          <cell r="L27" t="str">
            <v>Thống nhất với đề nghị của đơn vị, cá nhân có nhiều tích cực trong công việc của trường và đơn vị,  làm vượt ngày công kế hoạch trong tháng.</v>
          </cell>
        </row>
        <row r="28">
          <cell r="D28" t="str">
            <v>01004004</v>
          </cell>
          <cell r="E28" t="str">
            <v>A1</v>
          </cell>
          <cell r="F28" t="str">
            <v>- Tham gia Đề án hợp tác đào tạo trình độ cao đẳng chất lượng cao giữa Trường CĐ Lý Tự Trọng Tp.HCM với công ty TNHH Sản xuất và Kinh doanh VINFAST (QĐ số 496A/QĐ-LTT-ĐT ngày 30/5/2020)</v>
          </cell>
          <cell r="G28" t="str">
            <v>A1</v>
          </cell>
          <cell r="I28" t="str">
            <v>A1</v>
          </cell>
          <cell r="K28" t="str">
            <v>A1</v>
          </cell>
        </row>
        <row r="29">
          <cell r="D29" t="str">
            <v>01022013</v>
          </cell>
          <cell r="E29" t="str">
            <v>A2</v>
          </cell>
          <cell r="F29" t="str">
            <v>- Có bài viết đăng kỷ yếu Hội thảo Quốc tế 2020
- Có sáng kiến được công nhận PVAH cấp ngành (QĐ số 1720/QĐ-GDĐT-VP ngày 21/8/2020)</v>
          </cell>
          <cell r="G29" t="str">
            <v>A2</v>
          </cell>
          <cell r="I29" t="str">
            <v>A1</v>
          </cell>
          <cell r="J29" t="str">
            <v>Nhất trí đề nghị của đơn vị xếp A1</v>
          </cell>
          <cell r="K29" t="str">
            <v>A1</v>
          </cell>
          <cell r="L29" t="str">
            <v>Thống nhất với đề nghị của đơn vị, cá nhân có nhiều tích cực trong công việc của trường và đơn vị,  làm vượt ngày công kế hoạch trong tháng.</v>
          </cell>
        </row>
        <row r="30">
          <cell r="D30" t="str">
            <v>01004003</v>
          </cell>
          <cell r="E30" t="str">
            <v>A2</v>
          </cell>
          <cell r="F30" t="str">
            <v>Có sáng kiến được công nhận PVAH cấp ngành (QĐ số 1720/QĐ-GDĐT-VP ngày 21/8/2020)</v>
          </cell>
          <cell r="G30" t="str">
            <v>A2</v>
          </cell>
          <cell r="I30" t="str">
            <v>A1</v>
          </cell>
          <cell r="J30" t="str">
            <v>Nhất trí đề nghị của đơn vị xếp A1</v>
          </cell>
          <cell r="K30" t="str">
            <v>A1</v>
          </cell>
          <cell r="L30" t="str">
            <v>Thống nhất với đề nghị của đơn vị, cá nhân có nhiều tích cực trong công việc của trường và đơn vị,  làm vượt ngày công kế hoạch trong tháng.</v>
          </cell>
        </row>
        <row r="31">
          <cell r="D31" t="str">
            <v>01004008</v>
          </cell>
          <cell r="E31" t="str">
            <v>A2</v>
          </cell>
          <cell r="F31" t="str">
            <v>Có sáng kiến được công nhận PVAH cấp ngành (QĐ số 1720/QĐ-GDĐT-VP ngày 21/8/2020)</v>
          </cell>
          <cell r="G31" t="str">
            <v>A2</v>
          </cell>
          <cell r="I31" t="str">
            <v>A1</v>
          </cell>
          <cell r="J31" t="str">
            <v>Nhất trí đề nghị của đơn vị xếp A1</v>
          </cell>
          <cell r="K31" t="str">
            <v>A1</v>
          </cell>
          <cell r="L31" t="str">
            <v>Thống nhất với đề nghị của đơn vị, cá nhân có nhiều tích cực trong công việc của trường và đơn vị,  làm vượt ngày công kế hoạch trong tháng.</v>
          </cell>
        </row>
        <row r="32">
          <cell r="D32" t="str">
            <v>01005009</v>
          </cell>
          <cell r="E32" t="str">
            <v>A4</v>
          </cell>
          <cell r="G32" t="str">
            <v>A4</v>
          </cell>
          <cell r="I32" t="str">
            <v>A4</v>
          </cell>
          <cell r="K32" t="str">
            <v>A4</v>
          </cell>
        </row>
        <row r="33">
          <cell r="D33" t="str">
            <v>01004009</v>
          </cell>
          <cell r="E33" t="str">
            <v>A3</v>
          </cell>
          <cell r="F33" t="str">
            <v>Có sáng kiến được công nhận cấp trường</v>
          </cell>
          <cell r="G33" t="str">
            <v>A3</v>
          </cell>
          <cell r="I33" t="str">
            <v>A2</v>
          </cell>
          <cell r="J33" t="str">
            <v>Nhất trí đề nghị của đơn vị xếp A2</v>
          </cell>
          <cell r="K33" t="str">
            <v>A2</v>
          </cell>
          <cell r="L33" t="str">
            <v>Thống nhất với đề nghị của đơn vị, cá nhân có nhiều tích cực trong công việc của trường và đơn vị,  làm vượt ngày công kế hoạch trong tháng.</v>
          </cell>
        </row>
        <row r="34">
          <cell r="D34" t="str">
            <v>01002020</v>
          </cell>
          <cell r="E34" t="str">
            <v>A2</v>
          </cell>
          <cell r="F34" t="str">
            <v>- Có bài viết đăng kỷ yếu Hội thảo Quốc tế 2020
- Có sáng kiến được công nhận PVAH cấp ngành (QĐ số 1720/QĐ-GDĐT-VP ngày 21/8/2020)</v>
          </cell>
          <cell r="G34" t="str">
            <v>A2</v>
          </cell>
          <cell r="I34" t="str">
            <v>A1</v>
          </cell>
          <cell r="J34" t="str">
            <v>Nhất trí đề nghị của đơn vị xếp A1</v>
          </cell>
          <cell r="K34" t="str">
            <v>A1</v>
          </cell>
          <cell r="L34" t="str">
            <v>Thống nhất với đề nghị của đơn vị, cá nhân có nhiều tích cực trong công việc của trường và đơn vị,  làm vượt ngày công kế hoạch trong tháng.</v>
          </cell>
        </row>
        <row r="35">
          <cell r="D35" t="str">
            <v>01010038</v>
          </cell>
          <cell r="E35" t="str">
            <v>A4</v>
          </cell>
          <cell r="G35" t="str">
            <v>A4</v>
          </cell>
          <cell r="I35" t="str">
            <v>A3</v>
          </cell>
          <cell r="J35" t="str">
            <v>Nhất trí đề nghị của đơn vị xếp A3</v>
          </cell>
          <cell r="K35" t="str">
            <v>A3</v>
          </cell>
          <cell r="L35" t="str">
            <v>Thống nhất với đề nghị của đơn vị, cá nhân có nhiều tích cực trong công việc của trường và đơn vị,  làm vượt ngày công kế hoạch trong tháng.</v>
          </cell>
        </row>
        <row r="36">
          <cell r="D36" t="str">
            <v>01012026</v>
          </cell>
          <cell r="E36" t="str">
            <v>A2</v>
          </cell>
          <cell r="F36" t="str">
            <v>Có sáng kiến được công nhận PVAH cấp ngành (QĐ số 1720/QĐ-GDĐT-VP ngày 21/8/2020)</v>
          </cell>
          <cell r="G36" t="str">
            <v>A2</v>
          </cell>
          <cell r="I36" t="str">
            <v>A1</v>
          </cell>
          <cell r="J36" t="str">
            <v>Nhất trí đề nghị của đơn vị xếp A1</v>
          </cell>
          <cell r="K36" t="str">
            <v>A1</v>
          </cell>
          <cell r="L36" t="str">
            <v>Thống nhất với đề nghị của đơn vị, cá nhân có nhiều tích cực trong công việc của trường và đơn vị,  làm vượt ngày công kế hoạch trong tháng.</v>
          </cell>
        </row>
        <row r="37">
          <cell r="E37">
            <v>4</v>
          </cell>
          <cell r="G37">
            <v>4</v>
          </cell>
          <cell r="H37" t="str">
            <v>2A1 + 1A2 + 1A3 + 0A4</v>
          </cell>
          <cell r="I37">
            <v>4</v>
          </cell>
          <cell r="J37" t="str">
            <v>2A1 + 1A2 + 1A3 + 0A4</v>
          </cell>
          <cell r="K37">
            <v>4</v>
          </cell>
          <cell r="L37" t="str">
            <v>2A1 + 2A2 + 0A3 + 0A4</v>
          </cell>
        </row>
        <row r="38">
          <cell r="D38" t="str">
            <v>01011017</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01022059</v>
          </cell>
          <cell r="E39" t="str">
            <v>A1</v>
          </cell>
          <cell r="F39" t="str">
            <v>- Tham gia Đề án hợp tác đào tạo trình độ cao đẳng chất lượng cao giữa Trường CĐ Lý Tự Trọng Tp.HCM với công ty TNHH Sản xuất và Kinh doanh VINFAST (QĐ số 496A/QĐ-LTT-ĐT ngày 30/5/2020)</v>
          </cell>
          <cell r="G39" t="str">
            <v>A1</v>
          </cell>
          <cell r="I39" t="str">
            <v>A1</v>
          </cell>
          <cell r="K39" t="str">
            <v>A1</v>
          </cell>
        </row>
        <row r="40">
          <cell r="D40" t="str">
            <v>01018006</v>
          </cell>
          <cell r="E40" t="str">
            <v>A2</v>
          </cell>
          <cell r="F40" t="str">
            <v>- Có sáng kiến được công nhận PVAH cấp ngành (QĐ số 1720/QĐ-GDĐT-VP ngày 21/8/2020)</v>
          </cell>
          <cell r="G40" t="str">
            <v>A2</v>
          </cell>
          <cell r="I40" t="str">
            <v>A2</v>
          </cell>
          <cell r="K40" t="str">
            <v>A2</v>
          </cell>
        </row>
        <row r="41">
          <cell r="D41" t="str">
            <v>01004013</v>
          </cell>
          <cell r="E41" t="str">
            <v>A3</v>
          </cell>
          <cell r="F41" t="str">
            <v>Có sáng kiến được công nhận cấp trường</v>
          </cell>
          <cell r="G41" t="str">
            <v>A3</v>
          </cell>
          <cell r="I41" t="str">
            <v>A3</v>
          </cell>
          <cell r="K41" t="str">
            <v>A2</v>
          </cell>
          <cell r="L41" t="str">
            <v>Cá nhân có nhiều tích cực trong công việc của trường và đơn vị.</v>
          </cell>
        </row>
        <row r="42">
          <cell r="E42">
            <v>26</v>
          </cell>
          <cell r="G42">
            <v>26</v>
          </cell>
          <cell r="H42" t="str">
            <v>1A1 + 3A2 + 21A3 + 1A4</v>
          </cell>
          <cell r="I42">
            <v>26</v>
          </cell>
          <cell r="J42" t="str">
            <v>2A1 + 6A2 + 17A3 + 1A4</v>
          </cell>
          <cell r="K42">
            <v>26</v>
          </cell>
          <cell r="L42" t="str">
            <v>3A1 + 5A2 + 17A3 + 1A4</v>
          </cell>
        </row>
        <row r="43">
          <cell r="E43">
            <v>13</v>
          </cell>
          <cell r="G43">
            <v>13</v>
          </cell>
          <cell r="H43" t="str">
            <v>1A1 + 3A2 + 9A3 + 0A4</v>
          </cell>
          <cell r="I43">
            <v>13</v>
          </cell>
          <cell r="J43" t="str">
            <v>2A1 + 6A2 + 5A3 + 0A4</v>
          </cell>
          <cell r="K43">
            <v>13</v>
          </cell>
          <cell r="L43" t="str">
            <v>3A1 + 5A2 + 5A3 + 0A4</v>
          </cell>
        </row>
        <row r="44">
          <cell r="D44" t="str">
            <v>01007009</v>
          </cell>
          <cell r="E44" t="str">
            <v>A1</v>
          </cell>
          <cell r="F44" t="str">
            <v>Tham gia Đề án hợp tác đào tạo trình độ cao đẳng chất lượng cao giữa Trường CĐ Lý Tự Trọng Tp.HCM với công ty TNHH Sản xuất và Kinh doanh VINFAST (QĐ số 496A/QĐ-LTT-ĐT ngày 30/5/2020)</v>
          </cell>
          <cell r="G44" t="str">
            <v>A1</v>
          </cell>
          <cell r="I44" t="str">
            <v>A1</v>
          </cell>
          <cell r="K44" t="str">
            <v>A1</v>
          </cell>
        </row>
        <row r="45">
          <cell r="D45" t="str">
            <v>01004007</v>
          </cell>
          <cell r="E45" t="str">
            <v>A2</v>
          </cell>
          <cell r="F45" t="str">
            <v>- Có bài viết đăng kỷ yếu hội thảo cấp trường (Hội thảo Quốc tế COSS 2020).
- Có bài viết sáng kiến đạt PVAH cấp ngành (QĐ số 1720/QĐ-GDĐT ngày 21/8/2020)</v>
          </cell>
          <cell r="G45" t="str">
            <v>A2</v>
          </cell>
          <cell r="I45" t="str">
            <v>A2</v>
          </cell>
          <cell r="K45" t="str">
            <v>A1</v>
          </cell>
        </row>
        <row r="46">
          <cell r="D46" t="str">
            <v>01002017</v>
          </cell>
          <cell r="E46" t="str">
            <v>A2</v>
          </cell>
          <cell r="F46" t="str">
            <v>Có sáng kiến được công nhận PVAH cấp ngành (QĐ số 1720/QĐ-GDĐT-VP ngày 21/8/2020)</v>
          </cell>
          <cell r="G46" t="str">
            <v>A3</v>
          </cell>
          <cell r="I46" t="str">
            <v>A3</v>
          </cell>
          <cell r="K46" t="str">
            <v>A3</v>
          </cell>
        </row>
        <row r="47">
          <cell r="D47" t="str">
            <v>01002018</v>
          </cell>
          <cell r="E47" t="str">
            <v>A3</v>
          </cell>
          <cell r="F47" t="str">
            <v>Có bài viết Hội thảo cấp khoa trong tháng 03/2021</v>
          </cell>
          <cell r="G47" t="str">
            <v>A3</v>
          </cell>
          <cell r="I47" t="str">
            <v>A2</v>
          </cell>
          <cell r="J47" t="str">
            <v>Nhất trí đề nghị của đơn vị xếp A2</v>
          </cell>
          <cell r="K47" t="str">
            <v>A2</v>
          </cell>
          <cell r="L47" t="str">
            <v>Thống nhất với đề nghị của đơn vị, cá nhân có nhiều tích cực trong công việc của trường và đơn vị.</v>
          </cell>
        </row>
        <row r="48">
          <cell r="D48" t="str">
            <v>01002005</v>
          </cell>
          <cell r="E48" t="str">
            <v>A3</v>
          </cell>
          <cell r="F48" t="str">
            <v>Có sáng kiến được công nhận cấp trường</v>
          </cell>
          <cell r="G48" t="str">
            <v>A3</v>
          </cell>
          <cell r="I48" t="str">
            <v>A3</v>
          </cell>
          <cell r="K48" t="str">
            <v>A3</v>
          </cell>
        </row>
        <row r="49">
          <cell r="D49" t="str">
            <v>01023001</v>
          </cell>
          <cell r="E49" t="str">
            <v>A3</v>
          </cell>
          <cell r="F49" t="str">
            <v>Có bài viết Hội thảo cấp khoa trong tháng 03/2021</v>
          </cell>
          <cell r="G49" t="str">
            <v>A3</v>
          </cell>
          <cell r="I49" t="str">
            <v>A3</v>
          </cell>
          <cell r="K49" t="str">
            <v>A3</v>
          </cell>
        </row>
        <row r="50">
          <cell r="D50" t="str">
            <v>01017006</v>
          </cell>
          <cell r="E50" t="str">
            <v>A3</v>
          </cell>
          <cell r="F50" t="str">
            <v>Có bài viết Hội thảo cấp khoa trong tháng 03/2021</v>
          </cell>
          <cell r="G50" t="str">
            <v>A3</v>
          </cell>
          <cell r="I50" t="str">
            <v>A2</v>
          </cell>
          <cell r="J50" t="str">
            <v>Nhất trí đề nghị của đơn vị xếp A2</v>
          </cell>
          <cell r="K50" t="str">
            <v>A2</v>
          </cell>
          <cell r="L50" t="str">
            <v>Thống nhất với đề nghị của đơn vị, cá nhân có nhiều tích cực trong công việc của trường và đơn vị.</v>
          </cell>
        </row>
        <row r="51">
          <cell r="D51" t="str">
            <v>01002019</v>
          </cell>
          <cell r="E51" t="str">
            <v>A2</v>
          </cell>
          <cell r="F51" t="str">
            <v xml:space="preserve">Có tham gia đề án nâng cấp trường
</v>
          </cell>
          <cell r="G51" t="str">
            <v>A2</v>
          </cell>
          <cell r="I51" t="str">
            <v>A1</v>
          </cell>
          <cell r="J51" t="str">
            <v>Đề nghị xếp A1</v>
          </cell>
          <cell r="K51" t="str">
            <v>A1</v>
          </cell>
          <cell r="L51" t="str">
            <v>Thống nhất với đề nghị của nhóm thường trực HĐ, cá nhân có nhiều tích cực trong công việc của trường và đơn vị.</v>
          </cell>
        </row>
        <row r="52">
          <cell r="D52" t="str">
            <v>01002032</v>
          </cell>
          <cell r="E52" t="str">
            <v>A3</v>
          </cell>
          <cell r="F52" t="str">
            <v>Có bài viết Hội thảo cấp khoa trong tháng 03/2021</v>
          </cell>
          <cell r="G52" t="str">
            <v>A3</v>
          </cell>
          <cell r="I52" t="str">
            <v>A2</v>
          </cell>
          <cell r="J52" t="str">
            <v>Đề nghị xếp A2</v>
          </cell>
          <cell r="K52" t="str">
            <v>A2</v>
          </cell>
          <cell r="L52" t="str">
            <v>Thống nhất với đề nghị của nhóm thường trực HĐ, cá nhân có nhiều tích cực trong công việc của trường và đơn vị.</v>
          </cell>
        </row>
        <row r="53">
          <cell r="D53" t="str">
            <v>01007007</v>
          </cell>
          <cell r="E53" t="str">
            <v>A3</v>
          </cell>
          <cell r="F53" t="str">
            <v>Có sáng kiến được công nhận cấp trường</v>
          </cell>
          <cell r="G53" t="str">
            <v>A3</v>
          </cell>
          <cell r="I53" t="str">
            <v>A3</v>
          </cell>
          <cell r="K53" t="str">
            <v>A3</v>
          </cell>
        </row>
        <row r="54">
          <cell r="D54" t="str">
            <v>01007005</v>
          </cell>
          <cell r="E54" t="str">
            <v>A2</v>
          </cell>
          <cell r="F54" t="str">
            <v>Có sáng kiến được công nhận PVAH cấp ngành (QĐ số 1720/QĐ-GDĐT-VP ngày 21/8/2020)</v>
          </cell>
          <cell r="G54" t="str">
            <v>A2</v>
          </cell>
          <cell r="I54" t="str">
            <v>A2</v>
          </cell>
          <cell r="K54" t="str">
            <v>A2</v>
          </cell>
        </row>
        <row r="55">
          <cell r="D55" t="str">
            <v>01007006</v>
          </cell>
          <cell r="E55" t="str">
            <v>A3</v>
          </cell>
          <cell r="F55" t="str">
            <v>Có bài viết Hội thảo cấp khoa trong tháng 03/2021</v>
          </cell>
          <cell r="G55" t="str">
            <v>A3</v>
          </cell>
          <cell r="I55" t="str">
            <v>A2</v>
          </cell>
          <cell r="J55" t="str">
            <v>Nhất trí đề nghị của đơn vị xếp A2</v>
          </cell>
          <cell r="K55" t="str">
            <v>A2</v>
          </cell>
          <cell r="L55" t="str">
            <v>Thống nhất với đề nghị của đơn vị, cá nhân có nhiều tích cực trong công việc của trường và đơn vị.</v>
          </cell>
        </row>
        <row r="56">
          <cell r="D56" t="str">
            <v>01002007</v>
          </cell>
          <cell r="E56" t="str">
            <v>A3</v>
          </cell>
          <cell r="F56" t="str">
            <v>Có bài viết Hội thảo cấp khoa trong tháng 03/2021</v>
          </cell>
          <cell r="G56" t="str">
            <v>A3</v>
          </cell>
          <cell r="I56" t="str">
            <v>A3</v>
          </cell>
          <cell r="K56" t="str">
            <v>A3</v>
          </cell>
        </row>
        <row r="57">
          <cell r="E57">
            <v>13</v>
          </cell>
          <cell r="G57">
            <v>13</v>
          </cell>
          <cell r="H57" t="str">
            <v>0A1 + 0A2 + 12A3 + 1A4</v>
          </cell>
          <cell r="I57">
            <v>13</v>
          </cell>
          <cell r="J57" t="str">
            <v>0A1 + 0A2 + 12A3 + 1A4</v>
          </cell>
          <cell r="K57">
            <v>13</v>
          </cell>
          <cell r="L57" t="str">
            <v>0A1 + 0A2 + 12A3 + 1A4</v>
          </cell>
        </row>
        <row r="58">
          <cell r="D58" t="str">
            <v>01002023</v>
          </cell>
          <cell r="E58" t="str">
            <v>A3</v>
          </cell>
          <cell r="F58" t="str">
            <v>Có bài viết Hội thảo cấp khoa trong tháng 03/2021</v>
          </cell>
          <cell r="G58" t="str">
            <v>A3</v>
          </cell>
          <cell r="I58" t="str">
            <v>A3</v>
          </cell>
          <cell r="K58" t="str">
            <v>A3</v>
          </cell>
        </row>
        <row r="59">
          <cell r="D59" t="str">
            <v>01002010</v>
          </cell>
          <cell r="E59" t="str">
            <v>A3</v>
          </cell>
          <cell r="F59" t="str">
            <v>Có bài viết Hội thảo cấp khoa trong tháng 03/2021</v>
          </cell>
          <cell r="G59" t="str">
            <v>A3</v>
          </cell>
          <cell r="I59" t="str">
            <v>A3</v>
          </cell>
          <cell r="K59" t="str">
            <v>A3</v>
          </cell>
        </row>
        <row r="60">
          <cell r="D60" t="str">
            <v>01002012</v>
          </cell>
          <cell r="E60" t="str">
            <v>A3</v>
          </cell>
          <cell r="F60" t="str">
            <v>Có bài viết Hội thảo cấp khoa trong tháng 03/2021</v>
          </cell>
          <cell r="G60" t="str">
            <v>A3</v>
          </cell>
          <cell r="I60" t="str">
            <v>A3</v>
          </cell>
          <cell r="K60" t="str">
            <v>A3</v>
          </cell>
        </row>
        <row r="61">
          <cell r="D61" t="str">
            <v>01002028</v>
          </cell>
          <cell r="E61" t="str">
            <v>A3</v>
          </cell>
          <cell r="F61" t="str">
            <v>Có bài viết Hội thảo cấp khoa trong tháng 03/2021</v>
          </cell>
          <cell r="G61" t="str">
            <v>A3</v>
          </cell>
          <cell r="I61" t="str">
            <v>A3</v>
          </cell>
          <cell r="K61" t="str">
            <v>A3</v>
          </cell>
        </row>
        <row r="62">
          <cell r="D62" t="str">
            <v>01002027</v>
          </cell>
          <cell r="E62" t="str">
            <v>A3</v>
          </cell>
          <cell r="F62" t="str">
            <v>Có bài viết Hội thảo cấp khoa trong tháng 03/2021</v>
          </cell>
          <cell r="G62" t="str">
            <v>A3</v>
          </cell>
          <cell r="I62" t="str">
            <v>A3</v>
          </cell>
          <cell r="K62" t="str">
            <v>A3</v>
          </cell>
        </row>
        <row r="63">
          <cell r="D63" t="str">
            <v>01002013</v>
          </cell>
          <cell r="E63" t="str">
            <v>A3</v>
          </cell>
          <cell r="F63" t="str">
            <v>Có bài viết Hội thảo cấp khoa trong tháng 03/2021</v>
          </cell>
          <cell r="G63" t="str">
            <v>A3</v>
          </cell>
          <cell r="I63" t="str">
            <v>A3</v>
          </cell>
          <cell r="K63" t="str">
            <v>A3</v>
          </cell>
        </row>
        <row r="64">
          <cell r="D64" t="str">
            <v>01002031</v>
          </cell>
          <cell r="E64" t="str">
            <v>A3</v>
          </cell>
          <cell r="F64" t="str">
            <v>Có bài viết Hội thảo cấp khoa trong tháng 03/2021</v>
          </cell>
          <cell r="G64" t="str">
            <v>A3</v>
          </cell>
          <cell r="I64" t="str">
            <v>A3</v>
          </cell>
          <cell r="K64" t="str">
            <v>A3</v>
          </cell>
        </row>
        <row r="65">
          <cell r="D65" t="str">
            <v>01002034</v>
          </cell>
          <cell r="E65" t="str">
            <v>A3</v>
          </cell>
          <cell r="F65" t="str">
            <v>Có bài viết Hội thảo cấp khoa trong tháng 03/2021</v>
          </cell>
          <cell r="G65" t="str">
            <v>A3</v>
          </cell>
          <cell r="I65" t="str">
            <v>A3</v>
          </cell>
          <cell r="K65" t="str">
            <v>A3</v>
          </cell>
        </row>
        <row r="66">
          <cell r="D66" t="str">
            <v>01002033</v>
          </cell>
          <cell r="E66" t="str">
            <v>A3</v>
          </cell>
          <cell r="F66" t="str">
            <v>Có bài viết Hội thảo cấp khoa trong tháng 03/2021</v>
          </cell>
          <cell r="G66" t="str">
            <v>A3</v>
          </cell>
          <cell r="I66" t="str">
            <v>A3</v>
          </cell>
          <cell r="K66" t="str">
            <v>A3</v>
          </cell>
        </row>
        <row r="67">
          <cell r="D67" t="str">
            <v>01002035</v>
          </cell>
          <cell r="E67" t="str">
            <v>A3</v>
          </cell>
          <cell r="F67" t="str">
            <v>Có bài viết Hội thảo cấp khoa trong tháng 03/2021</v>
          </cell>
          <cell r="G67" t="str">
            <v>A3</v>
          </cell>
          <cell r="I67" t="str">
            <v>A3</v>
          </cell>
          <cell r="K67" t="str">
            <v>A3</v>
          </cell>
        </row>
        <row r="68">
          <cell r="D68" t="str">
            <v>01002036</v>
          </cell>
          <cell r="E68" t="str">
            <v>A3</v>
          </cell>
          <cell r="F68" t="str">
            <v>Có bài viết Hội thảo cấp khoa trong tháng 03/2021</v>
          </cell>
          <cell r="G68" t="str">
            <v>A3</v>
          </cell>
          <cell r="I68" t="str">
            <v>A3</v>
          </cell>
          <cell r="K68" t="str">
            <v>A3</v>
          </cell>
        </row>
        <row r="69">
          <cell r="D69" t="str">
            <v>01010068</v>
          </cell>
          <cell r="E69" t="str">
            <v>A3</v>
          </cell>
          <cell r="F69" t="str">
            <v>Có bài viết Hội thảo cấp khoa trong tháng 03/2021</v>
          </cell>
          <cell r="G69" t="str">
            <v>A3</v>
          </cell>
          <cell r="I69" t="str">
            <v>A3</v>
          </cell>
          <cell r="K69" t="str">
            <v>A3</v>
          </cell>
        </row>
        <row r="70">
          <cell r="D70" t="str">
            <v>01002038</v>
          </cell>
          <cell r="E70" t="str">
            <v>A4</v>
          </cell>
          <cell r="G70" t="str">
            <v>A4</v>
          </cell>
          <cell r="I70" t="str">
            <v>A4</v>
          </cell>
          <cell r="K70" t="str">
            <v>A4</v>
          </cell>
        </row>
        <row r="71">
          <cell r="E71">
            <v>15</v>
          </cell>
          <cell r="G71">
            <v>15</v>
          </cell>
          <cell r="H71" t="str">
            <v>0A1 + 5A2 + 6A3 + 4A4</v>
          </cell>
          <cell r="I71">
            <v>15</v>
          </cell>
          <cell r="J71" t="str">
            <v>1A1 + 6A2 + 6A3 + 2A4</v>
          </cell>
          <cell r="K71">
            <v>15</v>
          </cell>
          <cell r="L71" t="str">
            <v>1A1 + 6A2 + 6A3 + 2A4</v>
          </cell>
        </row>
        <row r="72">
          <cell r="E72">
            <v>10</v>
          </cell>
          <cell r="G72">
            <v>10</v>
          </cell>
          <cell r="H72" t="str">
            <v>0A1 + 4A2 + 4A3 + 2A4</v>
          </cell>
          <cell r="I72">
            <v>10</v>
          </cell>
          <cell r="J72" t="str">
            <v>1A1 + 5A2 + 3A3 + 1A4</v>
          </cell>
          <cell r="K72">
            <v>10</v>
          </cell>
          <cell r="L72" t="str">
            <v>1A1 + 5A2 + 3A3 + 1A4</v>
          </cell>
        </row>
        <row r="73">
          <cell r="D73" t="str">
            <v>01002002</v>
          </cell>
          <cell r="E73" t="str">
            <v>A2</v>
          </cell>
          <cell r="F73" t="str">
            <v>- Có bài viết đăng kỷ yếu hội thảo cấp trường (Hội thảo Quốc tế COSS 2020).
- Có sáng kiến được công nhận PVAH cấp ngành (QĐ số 1720/QĐ-GDĐT-VP ngày 21/8/2020)</v>
          </cell>
          <cell r="G73" t="str">
            <v>A2</v>
          </cell>
          <cell r="I73" t="str">
            <v>A1</v>
          </cell>
          <cell r="J73" t="str">
            <v>Đề nghị xếp A1</v>
          </cell>
          <cell r="K73" t="str">
            <v>A1</v>
          </cell>
          <cell r="L73" t="str">
            <v>Thống nhất với đề nghị của nhóm thường trực HĐ, cá nhân có nhiều tích cực trong công việc của trường và đơn vị.</v>
          </cell>
        </row>
        <row r="74">
          <cell r="D74" t="str">
            <v>01007001</v>
          </cell>
          <cell r="E74" t="str">
            <v>A2</v>
          </cell>
          <cell r="F74" t="str">
            <v>- Có bài viết đăng kỷ yếu hội thảo cấp trường (Hội thảo Quốc tế COSS 2020).</v>
          </cell>
          <cell r="G74" t="str">
            <v>A2</v>
          </cell>
          <cell r="I74" t="str">
            <v>A2</v>
          </cell>
          <cell r="K74" t="str">
            <v>A2</v>
          </cell>
        </row>
        <row r="75">
          <cell r="D75" t="str">
            <v>01009006</v>
          </cell>
          <cell r="E75" t="str">
            <v>A3</v>
          </cell>
          <cell r="F75" t="str">
            <v>Có bài viết Hội thảo cấp khoa trong tháng 03/2021</v>
          </cell>
          <cell r="G75" t="str">
            <v>A3</v>
          </cell>
          <cell r="I75" t="str">
            <v>A2</v>
          </cell>
          <cell r="J75" t="str">
            <v>Đề nghị xếp A2</v>
          </cell>
          <cell r="K75" t="str">
            <v>A2</v>
          </cell>
          <cell r="L75" t="str">
            <v>Thống nhất với đề nghị của nhóm thường trực HĐ, cá nhân có nhiều tích cực trong công việc của trường và đơn vị.</v>
          </cell>
        </row>
        <row r="76">
          <cell r="D76" t="str">
            <v>01009018</v>
          </cell>
          <cell r="E76" t="str">
            <v>A4</v>
          </cell>
          <cell r="G76" t="str">
            <v>A4</v>
          </cell>
          <cell r="I76" t="str">
            <v>A4</v>
          </cell>
          <cell r="K76" t="str">
            <v>A4</v>
          </cell>
        </row>
        <row r="77">
          <cell r="D77" t="str">
            <v>01009010</v>
          </cell>
          <cell r="E77" t="str">
            <v>A4</v>
          </cell>
          <cell r="G77" t="str">
            <v>A4</v>
          </cell>
          <cell r="I77" t="str">
            <v>A3</v>
          </cell>
          <cell r="J77" t="str">
            <v>Nhất trí đề nghị đơn vị xếp loại A3</v>
          </cell>
          <cell r="K77" t="str">
            <v>A3</v>
          </cell>
          <cell r="L77" t="str">
            <v>Thống nhất với đề nghị của đơn vị, cá nhân có nhiều tích cực trong công việc của trường và đơn vị.</v>
          </cell>
        </row>
        <row r="78">
          <cell r="D78" t="str">
            <v>01002004</v>
          </cell>
          <cell r="E78" t="str">
            <v>A2</v>
          </cell>
          <cell r="F78" t="str">
            <v>- Có bài viết đăng kỷ yếu hội thảo cấp trường (Hội thảo Quốc tế COSS 2020).
- Có sáng kiến được công nhận cấp trường</v>
          </cell>
          <cell r="G78" t="str">
            <v>A2</v>
          </cell>
          <cell r="I78" t="str">
            <v>A2</v>
          </cell>
          <cell r="K78" t="str">
            <v>A2</v>
          </cell>
        </row>
        <row r="79">
          <cell r="D79" t="str">
            <v>01009008</v>
          </cell>
          <cell r="E79" t="str">
            <v>A3</v>
          </cell>
          <cell r="F79" t="str">
            <v>Có bài viết Hội thảo cấp khoa trong tháng 03/2021</v>
          </cell>
          <cell r="G79" t="str">
            <v>A3</v>
          </cell>
          <cell r="I79" t="str">
            <v>A2</v>
          </cell>
          <cell r="J79" t="str">
            <v>Nhất trí đề nghị đơn vị xếp loại A2</v>
          </cell>
          <cell r="K79" t="str">
            <v>A2</v>
          </cell>
          <cell r="L79" t="str">
            <v>Thống nhất với đề nghị của đơn vị, cá nhân có nhiều tích cực trong công việc của trường và đơn vị.</v>
          </cell>
        </row>
        <row r="80">
          <cell r="D80" t="str">
            <v>01022058</v>
          </cell>
          <cell r="E80" t="str">
            <v>A3</v>
          </cell>
          <cell r="F80" t="str">
            <v>Có sáng kiến được công nhận cấp trường</v>
          </cell>
          <cell r="G80" t="str">
            <v>A3</v>
          </cell>
          <cell r="I80" t="str">
            <v>A3</v>
          </cell>
          <cell r="K80" t="str">
            <v>A3</v>
          </cell>
        </row>
        <row r="81">
          <cell r="D81" t="str">
            <v>01007004</v>
          </cell>
          <cell r="E81" t="str">
            <v>A3</v>
          </cell>
          <cell r="F81" t="str">
            <v>Có bài viết Hội thảo cấp khoa trong tháng 03/2021</v>
          </cell>
          <cell r="G81" t="str">
            <v>A3</v>
          </cell>
          <cell r="I81" t="str">
            <v>A3</v>
          </cell>
          <cell r="K81" t="str">
            <v>A3</v>
          </cell>
        </row>
        <row r="82">
          <cell r="D82" t="str">
            <v>01009012</v>
          </cell>
          <cell r="E82" t="str">
            <v>A2</v>
          </cell>
          <cell r="F82" t="str">
            <v>Có sáng kiến được công nhận PVAH cấp ngành (QĐ số 1720/QĐ-GDĐT-VP ngày 21/8/2020)</v>
          </cell>
          <cell r="G82" t="str">
            <v>A2</v>
          </cell>
          <cell r="I82" t="str">
            <v>A2</v>
          </cell>
          <cell r="K82" t="str">
            <v>A2</v>
          </cell>
        </row>
        <row r="83">
          <cell r="E83">
            <v>5</v>
          </cell>
          <cell r="G83">
            <v>5</v>
          </cell>
          <cell r="H83" t="str">
            <v>0A1 + 1A2 + 2A3 + 2A4</v>
          </cell>
          <cell r="I83">
            <v>5</v>
          </cell>
          <cell r="J83" t="str">
            <v>0A1 + 1A2 + 3A3 + 1A4</v>
          </cell>
          <cell r="K83">
            <v>5</v>
          </cell>
          <cell r="L83" t="str">
            <v>0A1 + 1A2 + 3A3 + 1A4</v>
          </cell>
        </row>
        <row r="84">
          <cell r="D84" t="str">
            <v>01002008</v>
          </cell>
          <cell r="E84" t="str">
            <v>A2</v>
          </cell>
          <cell r="F84" t="str">
            <v>Có sáng kiến được công nhận PVAH cấp ngành (QĐ số 1720/QĐ-GDĐT-VP ngày 21/8/2020)</v>
          </cell>
          <cell r="G84" t="str">
            <v>A2</v>
          </cell>
          <cell r="I84" t="str">
            <v>A2</v>
          </cell>
          <cell r="K84" t="str">
            <v>A2</v>
          </cell>
        </row>
        <row r="85">
          <cell r="D85" t="str">
            <v>01009011</v>
          </cell>
          <cell r="E85" t="str">
            <v>A3</v>
          </cell>
          <cell r="F85" t="str">
            <v>Có sáng kiến được công nhận cấp trường</v>
          </cell>
          <cell r="G85" t="str">
            <v>A3</v>
          </cell>
          <cell r="I85" t="str">
            <v>A3</v>
          </cell>
          <cell r="K85" t="str">
            <v>A3</v>
          </cell>
        </row>
        <row r="86">
          <cell r="D86" t="str">
            <v>01009019</v>
          </cell>
          <cell r="E86" t="str">
            <v>A3</v>
          </cell>
          <cell r="F86" t="str">
            <v>Có sáng kiến được công nhận cấp trường</v>
          </cell>
          <cell r="G86" t="str">
            <v>A3</v>
          </cell>
          <cell r="I86" t="str">
            <v>A3</v>
          </cell>
          <cell r="K86" t="str">
            <v>A3</v>
          </cell>
        </row>
        <row r="87">
          <cell r="D87" t="str">
            <v>01009028</v>
          </cell>
          <cell r="E87" t="str">
            <v>A4</v>
          </cell>
          <cell r="G87" t="str">
            <v>A4</v>
          </cell>
          <cell r="I87" t="str">
            <v>A4</v>
          </cell>
          <cell r="K87" t="str">
            <v>A4</v>
          </cell>
        </row>
        <row r="88">
          <cell r="D88" t="str">
            <v>01009026</v>
          </cell>
          <cell r="E88" t="str">
            <v>A4</v>
          </cell>
          <cell r="G88" t="str">
            <v>A4</v>
          </cell>
          <cell r="I88" t="str">
            <v>A3</v>
          </cell>
          <cell r="J88" t="str">
            <v>Đề nghị xếp A3</v>
          </cell>
          <cell r="K88" t="str">
            <v>A3</v>
          </cell>
          <cell r="L88" t="str">
            <v>Thống nhất với đề nghị của nhóm thường trực HĐ, cá nhân có nhiều tích cực trong công tác tuyển sinh của nhà trường.</v>
          </cell>
        </row>
        <row r="89">
          <cell r="E89">
            <v>7</v>
          </cell>
          <cell r="G89">
            <v>7</v>
          </cell>
          <cell r="H89" t="str">
            <v>0A1 + 4A2 + 3A3 + 0A4</v>
          </cell>
          <cell r="I89">
            <v>7</v>
          </cell>
          <cell r="J89" t="str">
            <v>1A1 + 4A2 + 2A3 + 0A4</v>
          </cell>
          <cell r="K89">
            <v>7</v>
          </cell>
          <cell r="L89" t="str">
            <v>1A1 + 4A2 + 2A3 + 0A4</v>
          </cell>
        </row>
        <row r="90">
          <cell r="E90">
            <v>6</v>
          </cell>
          <cell r="G90">
            <v>6</v>
          </cell>
          <cell r="H90" t="str">
            <v>0A1 + 3A2 + 3A3 + 0A4</v>
          </cell>
          <cell r="I90">
            <v>6</v>
          </cell>
          <cell r="J90" t="str">
            <v>1A1 + 3A2 + 2A3 + 0A4</v>
          </cell>
          <cell r="K90">
            <v>6</v>
          </cell>
          <cell r="L90" t="str">
            <v>1A1 + 3A2 + 2A3 + 0A4</v>
          </cell>
        </row>
        <row r="91">
          <cell r="D91" t="str">
            <v>01009009</v>
          </cell>
          <cell r="E91" t="str">
            <v>A2</v>
          </cell>
          <cell r="F91" t="str">
            <v>Có bài viết  được đăng kỷ yếu hội thảo cấp trường (Hội thảo Quốc tế COSS 2020).</v>
          </cell>
          <cell r="G91" t="str">
            <v>A2</v>
          </cell>
          <cell r="I91" t="str">
            <v>A1</v>
          </cell>
          <cell r="J91" t="str">
            <v>Đề nghị xếp A1</v>
          </cell>
          <cell r="K91" t="str">
            <v>A1</v>
          </cell>
          <cell r="L91" t="str">
            <v>Thống nhất với đề nghị của nhóm thường trực HĐ, cá nhân có nhiều tích cực trong công việc của trường và đơn vị.</v>
          </cell>
        </row>
        <row r="92">
          <cell r="D92" t="str">
            <v>01023002</v>
          </cell>
          <cell r="E92" t="str">
            <v>A3</v>
          </cell>
          <cell r="F92" t="str">
            <v>Có SK được công nhận cấp trường</v>
          </cell>
          <cell r="G92" t="str">
            <v>A3</v>
          </cell>
          <cell r="I92" t="str">
            <v>A2</v>
          </cell>
          <cell r="J92" t="str">
            <v>Đề nghị xếp A2, hỗ trợ Đảng ủy viên thực hiện kế hoạch và báo cáo đột xuất do Sở yêu cầu</v>
          </cell>
          <cell r="K92" t="str">
            <v>A2</v>
          </cell>
          <cell r="L92" t="str">
            <v>Thống nhất với đề nghị của nhóm thường trực HĐ, cá nhân có nhiều tích cực trong việc hỗ trợ Đảng ủy viên thực hiện kế hoạch và báo cáo đột xuất do Sở yêu cầu.</v>
          </cell>
        </row>
        <row r="93">
          <cell r="D93" t="str">
            <v>01006003</v>
          </cell>
          <cell r="E93" t="str">
            <v>A2</v>
          </cell>
          <cell r="F93" t="str">
            <v>Có bài viết  được đăng kỷ yếu hội thảo cấp trường (Hội thảo Quốc tế COSS 2020).</v>
          </cell>
          <cell r="G93" t="str">
            <v>A3</v>
          </cell>
          <cell r="I93" t="str">
            <v>A3</v>
          </cell>
          <cell r="K93" t="str">
            <v>A3</v>
          </cell>
        </row>
        <row r="94">
          <cell r="D94" t="str">
            <v>01013032</v>
          </cell>
          <cell r="E94" t="str">
            <v>A3</v>
          </cell>
          <cell r="F94" t="str">
            <v>Có bài viết Hội thảo cấp khoa trong tháng 03/2021</v>
          </cell>
          <cell r="G94" t="str">
            <v>A3</v>
          </cell>
          <cell r="I94" t="str">
            <v>A3</v>
          </cell>
          <cell r="K94" t="str">
            <v>A3</v>
          </cell>
        </row>
        <row r="95">
          <cell r="D95" t="str">
            <v>01022061</v>
          </cell>
          <cell r="E95" t="str">
            <v>A2</v>
          </cell>
          <cell r="F95" t="str">
            <v>Có bài viết  được đăng kỷ yếu hội thảo cấp trường (Hội thảo Quốc tế COSS 2020).</v>
          </cell>
          <cell r="G95" t="str">
            <v>A2</v>
          </cell>
          <cell r="I95" t="str">
            <v>A2</v>
          </cell>
          <cell r="K95" t="str">
            <v>A2</v>
          </cell>
        </row>
        <row r="96">
          <cell r="D96" t="str">
            <v>01015027</v>
          </cell>
          <cell r="E96" t="str">
            <v>A2</v>
          </cell>
          <cell r="F96" t="str">
            <v>Có sáng kiến được công nhận PVAH cấp ngành (QĐ số 1720/QĐ-GDĐT-VP ngày 21/8/2020)</v>
          </cell>
          <cell r="G96" t="str">
            <v>A2</v>
          </cell>
          <cell r="I96" t="str">
            <v>A2</v>
          </cell>
          <cell r="K96" t="str">
            <v>A2</v>
          </cell>
        </row>
        <row r="97">
          <cell r="E97">
            <v>1</v>
          </cell>
          <cell r="G97">
            <v>1</v>
          </cell>
          <cell r="H97" t="str">
            <v>0A1 + 1A2 + 0A3 + 0A4</v>
          </cell>
          <cell r="I97">
            <v>1</v>
          </cell>
          <cell r="J97" t="str">
            <v>0A1 + 1A2 + 0A3 + 0A4</v>
          </cell>
          <cell r="K97">
            <v>1</v>
          </cell>
          <cell r="L97" t="str">
            <v>0A1 + 1A2 + 0A3 + 0A4</v>
          </cell>
        </row>
        <row r="98">
          <cell r="D98" t="str">
            <v>01006006</v>
          </cell>
          <cell r="E98" t="str">
            <v>A2</v>
          </cell>
          <cell r="F98" t="str">
            <v>Có sáng kiến được công nhận PVAH cấp ngành (QĐ số 1720/QĐ-GDĐT-VP ngày 21/8/2020)</v>
          </cell>
          <cell r="G98" t="str">
            <v>A2</v>
          </cell>
          <cell r="I98" t="str">
            <v>A2</v>
          </cell>
          <cell r="K98" t="str">
            <v>A2</v>
          </cell>
        </row>
        <row r="99">
          <cell r="E99">
            <v>2</v>
          </cell>
          <cell r="G99">
            <v>2</v>
          </cell>
          <cell r="H99" t="str">
            <v>1A1 + 0A2 + 0A3 + 1A4</v>
          </cell>
          <cell r="I99">
            <v>2</v>
          </cell>
          <cell r="J99" t="str">
            <v>1A1 + 0A2 + 0A3 + 1A4</v>
          </cell>
          <cell r="K99">
            <v>2</v>
          </cell>
          <cell r="L99" t="str">
            <v>1A1 + 0A2 + 0A3 + 1A4</v>
          </cell>
        </row>
        <row r="100">
          <cell r="E100">
            <v>1</v>
          </cell>
          <cell r="G100">
            <v>1</v>
          </cell>
          <cell r="H100" t="str">
            <v>1A1 + 0A2 + 0A3 + 0A4</v>
          </cell>
          <cell r="I100">
            <v>1</v>
          </cell>
          <cell r="J100" t="str">
            <v>1A1 + 0A2 + 0A3 + 0A4</v>
          </cell>
          <cell r="K100">
            <v>1</v>
          </cell>
          <cell r="L100" t="str">
            <v>1A1 + 0A2 + 0A3 + 0A4</v>
          </cell>
        </row>
        <row r="101">
          <cell r="D101" t="str">
            <v>01005001</v>
          </cell>
          <cell r="E101" t="str">
            <v>A1</v>
          </cell>
          <cell r="F101" t="str">
            <v>- Tham gia Đề án hợp tác đào tạo trình độ cao đẳng chất lượng cao giữa Trường CĐ Lý Tự Trọng Tp.HCM với công ty TNHH Sản xuất và Kinh doanh VINFAST (QĐ số 496A/QĐ-LTT-ĐT ngày 30/5/2020)</v>
          </cell>
          <cell r="G101" t="str">
            <v>A1</v>
          </cell>
          <cell r="I101" t="str">
            <v>A1</v>
          </cell>
          <cell r="K101" t="str">
            <v>A1</v>
          </cell>
        </row>
        <row r="102">
          <cell r="E102">
            <v>1</v>
          </cell>
          <cell r="G102">
            <v>1</v>
          </cell>
          <cell r="H102" t="str">
            <v>0A1 + 0A2 + 0A3 + 1A4</v>
          </cell>
          <cell r="I102">
            <v>1</v>
          </cell>
          <cell r="J102" t="str">
            <v>0A1 + 0A2 + 0A3 + 1A4</v>
          </cell>
          <cell r="K102">
            <v>1</v>
          </cell>
          <cell r="L102" t="str">
            <v>0A1 + 0A2 + 0A3 + 1A4</v>
          </cell>
        </row>
        <row r="103">
          <cell r="D103" t="str">
            <v>01005003</v>
          </cell>
          <cell r="E103" t="str">
            <v>A4</v>
          </cell>
          <cell r="G103" t="str">
            <v>A4</v>
          </cell>
          <cell r="I103" t="str">
            <v>A4</v>
          </cell>
          <cell r="K103" t="str">
            <v>A4</v>
          </cell>
        </row>
        <row r="104">
          <cell r="E104">
            <v>36</v>
          </cell>
          <cell r="G104">
            <v>36</v>
          </cell>
          <cell r="H104" t="str">
            <v>1A1 + 4A2 + 5A3 + 25A4 + 1A DN</v>
          </cell>
          <cell r="I104">
            <v>36</v>
          </cell>
          <cell r="J104" t="str">
            <v>1A1 + 8A2 + 10A3 + 16A4 + 1A DN</v>
          </cell>
          <cell r="K104">
            <v>36</v>
          </cell>
          <cell r="L104" t="str">
            <v>1A1 + 8A2 + 10A3 + 16A4 + 1A DN</v>
          </cell>
        </row>
        <row r="105">
          <cell r="E105">
            <v>16</v>
          </cell>
          <cell r="G105">
            <v>16</v>
          </cell>
          <cell r="H105" t="str">
            <v>1A1 + 4A2 + 4A3 + 6A4 + 1A DN</v>
          </cell>
          <cell r="I105">
            <v>16</v>
          </cell>
          <cell r="J105" t="str">
            <v>1A1 + 8A2 + 4A3 + 2A4 + 1A DN</v>
          </cell>
          <cell r="K105">
            <v>16</v>
          </cell>
          <cell r="L105" t="str">
            <v>1A1 + 8A2 + 4A3 + 2A4 + 1A DN</v>
          </cell>
        </row>
        <row r="106">
          <cell r="D106" t="str">
            <v>01008028</v>
          </cell>
          <cell r="E106" t="str">
            <v>A1</v>
          </cell>
          <cell r="F106" t="str">
            <v>Tham gia xây dựng Chuẩn đầu ra ngành Kỹ thuật Nhiệt (theo CV đề nghị của trường)</v>
          </cell>
          <cell r="G106" t="str">
            <v>A1</v>
          </cell>
          <cell r="I106" t="str">
            <v>A1</v>
          </cell>
          <cell r="K106" t="str">
            <v>A1</v>
          </cell>
        </row>
        <row r="107">
          <cell r="D107" t="str">
            <v>01008002</v>
          </cell>
          <cell r="E107" t="str">
            <v>A2</v>
          </cell>
          <cell r="F107" t="str">
            <v>Có sáng kiến được công nhận PVAH cấp ngành (QĐ số 1720/QĐ-GDĐT-VP ngày 21/8/2020)</v>
          </cell>
          <cell r="G107" t="str">
            <v>A2</v>
          </cell>
          <cell r="I107" t="str">
            <v>A2</v>
          </cell>
          <cell r="K107" t="str">
            <v>A2</v>
          </cell>
        </row>
        <row r="108">
          <cell r="D108" t="str">
            <v>01025007</v>
          </cell>
          <cell r="E108" t="str">
            <v>A2</v>
          </cell>
          <cell r="F108" t="str">
            <v>Có bài viết  được đăng kỷ yếu hội thảo cấp trường (Hội thảo Quốc tế COSS 2020).</v>
          </cell>
          <cell r="G108" t="str">
            <v>A2</v>
          </cell>
          <cell r="I108" t="str">
            <v>A2</v>
          </cell>
          <cell r="K108" t="str">
            <v>A2</v>
          </cell>
        </row>
        <row r="109">
          <cell r="D109" t="str">
            <v>01008004</v>
          </cell>
          <cell r="E109" t="str">
            <v>A3</v>
          </cell>
          <cell r="F109" t="str">
            <v>Có sáng kiến được công nhận cấp trường</v>
          </cell>
          <cell r="G109" t="str">
            <v>A3</v>
          </cell>
          <cell r="I109" t="str">
            <v>A2</v>
          </cell>
          <cell r="J109" t="str">
            <v>Nhất trí đề nghị của đơn vị xếp loại A2</v>
          </cell>
          <cell r="K109" t="str">
            <v>A2</v>
          </cell>
          <cell r="L109" t="str">
            <v>Thống nhất với đề nghị của đơn vị, cá nhân có nhiều tích cực trong công việc của trường và đơn vị.</v>
          </cell>
        </row>
        <row r="110">
          <cell r="D110" t="str">
            <v>01009007</v>
          </cell>
          <cell r="E110" t="str">
            <v>A2</v>
          </cell>
          <cell r="F110" t="str">
            <v>Có sáng kiến được công nhận PVAH cấp ngành (QĐ số 1720/QĐ-GDĐT-VP ngày 21/8/2020)</v>
          </cell>
          <cell r="G110" t="str">
            <v>A2</v>
          </cell>
          <cell r="I110" t="str">
            <v>A2</v>
          </cell>
          <cell r="K110" t="str">
            <v>A2</v>
          </cell>
        </row>
        <row r="111">
          <cell r="D111" t="str">
            <v>01008008</v>
          </cell>
          <cell r="E111" t="str">
            <v>A3</v>
          </cell>
          <cell r="F111" t="str">
            <v>Có sáng kiến được công nhận cấp trường</v>
          </cell>
          <cell r="G111" t="str">
            <v>A DN</v>
          </cell>
          <cell r="I111" t="str">
            <v>A DN</v>
          </cell>
          <cell r="K111" t="str">
            <v>A DN</v>
          </cell>
        </row>
        <row r="112">
          <cell r="D112" t="str">
            <v>01008006</v>
          </cell>
          <cell r="E112" t="str">
            <v>A4</v>
          </cell>
          <cell r="G112" t="str">
            <v>A4</v>
          </cell>
          <cell r="I112" t="str">
            <v>A3</v>
          </cell>
          <cell r="J112" t="str">
            <v>Nhất trí đề nghị của đơn vị xếp A3</v>
          </cell>
          <cell r="K112" t="str">
            <v>A3</v>
          </cell>
          <cell r="L112" t="str">
            <v>Thống nhất với đề nghị của đơn vị, cá nhân có nhiều tích cực trong công việc của trường và đơn vị.</v>
          </cell>
        </row>
        <row r="113">
          <cell r="D113" t="str">
            <v>01002021</v>
          </cell>
          <cell r="E113" t="str">
            <v>A2</v>
          </cell>
          <cell r="F113" t="str">
            <v>Có sáng kiến được công nhận PVAH cấp ngành (QĐ số 1720/QĐ-GDĐT-VP ngày 21/8/2020)</v>
          </cell>
          <cell r="G113" t="str">
            <v>A2</v>
          </cell>
          <cell r="I113" t="str">
            <v>A2</v>
          </cell>
          <cell r="K113" t="str">
            <v>A2</v>
          </cell>
        </row>
        <row r="114">
          <cell r="D114" t="str">
            <v>01017009</v>
          </cell>
          <cell r="E114" t="str">
            <v>A3</v>
          </cell>
          <cell r="F114" t="str">
            <v>Có sáng kiến được công nhận cấp trường</v>
          </cell>
          <cell r="G114" t="str">
            <v>A3</v>
          </cell>
          <cell r="I114" t="str">
            <v>A2</v>
          </cell>
          <cell r="J114" t="str">
            <v>Nhất trí đề nghị của đơn vị xếp A2</v>
          </cell>
          <cell r="K114" t="str">
            <v>A2</v>
          </cell>
          <cell r="L114" t="str">
            <v>Thống nhất với đề nghị của đơn vị, cá nhân có nhiều tích cực trong công việc của trường và đơn vị.</v>
          </cell>
        </row>
        <row r="115">
          <cell r="D115" t="str">
            <v>01015026</v>
          </cell>
          <cell r="E115" t="str">
            <v>A4</v>
          </cell>
          <cell r="G115" t="str">
            <v>A4</v>
          </cell>
          <cell r="I115" t="str">
            <v>A3</v>
          </cell>
          <cell r="J115" t="str">
            <v>Nhất trí đề nghị của đơn vị xếp A3</v>
          </cell>
          <cell r="K115" t="str">
            <v>A3</v>
          </cell>
          <cell r="L115" t="str">
            <v>Thống nhất với đề nghị của đơn vị, cá nhân có nhiều tích cực trong công việc của trường và đơn vị.</v>
          </cell>
        </row>
        <row r="116">
          <cell r="D116" t="str">
            <v>01015028</v>
          </cell>
          <cell r="E116" t="str">
            <v>A4</v>
          </cell>
          <cell r="G116" t="str">
            <v>A4</v>
          </cell>
          <cell r="I116" t="str">
            <v>A3</v>
          </cell>
          <cell r="J116" t="str">
            <v>Nhất trí đề nghị của đơn vị xếp A3</v>
          </cell>
          <cell r="K116" t="str">
            <v>A3</v>
          </cell>
          <cell r="L116" t="str">
            <v>Thống nhất với đề nghị của đơn vị, cá nhân có nhiều tích cực trong công việc của trường và đơn vị.</v>
          </cell>
        </row>
        <row r="117">
          <cell r="D117" t="str">
            <v>01008005</v>
          </cell>
          <cell r="E117" t="str">
            <v>A3</v>
          </cell>
          <cell r="F117" t="str">
            <v>Có sáng kiến được công nhận cấp trường</v>
          </cell>
          <cell r="G117" t="str">
            <v>A3</v>
          </cell>
          <cell r="I117" t="str">
            <v>A2</v>
          </cell>
          <cell r="J117" t="str">
            <v>Nhất trí đề nghị của đơn vị xếp A2</v>
          </cell>
          <cell r="K117" t="str">
            <v>A2</v>
          </cell>
          <cell r="L117" t="str">
            <v>Thống nhất với đề nghị của đơn vị, cá nhân có nhiều tích cực trong công việc của trường và đơn vị.</v>
          </cell>
        </row>
        <row r="118">
          <cell r="D118" t="str">
            <v>01009005</v>
          </cell>
          <cell r="E118" t="str">
            <v>A4</v>
          </cell>
          <cell r="G118" t="str">
            <v>A4</v>
          </cell>
          <cell r="I118" t="str">
            <v>A3</v>
          </cell>
          <cell r="J118" t="str">
            <v>Nhất trí đề nghị của đơn vị xếp A3</v>
          </cell>
          <cell r="K118" t="str">
            <v>A3</v>
          </cell>
          <cell r="L118" t="str">
            <v>Thống nhất với đề nghị của đơn vị, cá nhân có nhiều tích cực trong công việc của trường và đơn vị.</v>
          </cell>
        </row>
        <row r="119">
          <cell r="D119" t="str">
            <v>01002003</v>
          </cell>
          <cell r="E119" t="str">
            <v>A4</v>
          </cell>
          <cell r="G119" t="str">
            <v>A4</v>
          </cell>
          <cell r="I119" t="str">
            <v>A4</v>
          </cell>
          <cell r="K119" t="str">
            <v>A4</v>
          </cell>
        </row>
        <row r="120">
          <cell r="D120" t="str">
            <v>01009014</v>
          </cell>
          <cell r="E120" t="str">
            <v>A4</v>
          </cell>
          <cell r="G120" t="str">
            <v>A4</v>
          </cell>
          <cell r="I120" t="str">
            <v>A4</v>
          </cell>
          <cell r="K120" t="str">
            <v>A4</v>
          </cell>
        </row>
        <row r="121">
          <cell r="D121" t="str">
            <v>01008034</v>
          </cell>
          <cell r="E121" t="str">
            <v>A3</v>
          </cell>
          <cell r="F121" t="str">
            <v>Có sáng kiến được công nhận cấp trường</v>
          </cell>
          <cell r="G121" t="str">
            <v>A3</v>
          </cell>
          <cell r="I121" t="str">
            <v>A2</v>
          </cell>
          <cell r="J121" t="str">
            <v>Nhất trí đề nghị của đơn vị xếp A2</v>
          </cell>
          <cell r="K121" t="str">
            <v>A2</v>
          </cell>
          <cell r="L121" t="str">
            <v>Thống nhất với đề nghị của đơn vị, cá nhân có nhiều tích cực trong công việc của trường và đơn vị.</v>
          </cell>
        </row>
        <row r="122">
          <cell r="E122">
            <v>20</v>
          </cell>
          <cell r="G122">
            <v>20</v>
          </cell>
          <cell r="H122" t="str">
            <v>0A1 + 0A2 + 1A3 + 19A4</v>
          </cell>
          <cell r="I122">
            <v>20</v>
          </cell>
          <cell r="J122" t="str">
            <v>0A1 + 0A2 + 6A3 + 14A4</v>
          </cell>
          <cell r="K122">
            <v>20</v>
          </cell>
          <cell r="L122" t="str">
            <v>0A1 + 0A2 + 6A3 + 14A4</v>
          </cell>
        </row>
        <row r="123">
          <cell r="D123" t="str">
            <v>01008021</v>
          </cell>
          <cell r="E123" t="str">
            <v>A4</v>
          </cell>
          <cell r="G123" t="str">
            <v>A4</v>
          </cell>
          <cell r="I123" t="str">
            <v>A3</v>
          </cell>
          <cell r="J123" t="str">
            <v>Nhất trí đề nghị của đơn vị xếp A3</v>
          </cell>
          <cell r="K123" t="str">
            <v>A3</v>
          </cell>
          <cell r="L123" t="str">
            <v>Thống nhất với đề nghị của đơn vị, cá nhân có nhiều tích cực trong công việc của trường và đơn vị.</v>
          </cell>
        </row>
        <row r="124">
          <cell r="D124" t="str">
            <v>01008009</v>
          </cell>
          <cell r="E124" t="str">
            <v>A4</v>
          </cell>
          <cell r="G124" t="str">
            <v>A4</v>
          </cell>
          <cell r="I124" t="str">
            <v>A3</v>
          </cell>
          <cell r="J124" t="str">
            <v>Nhất trí đề nghị của đơn vị xếp A3</v>
          </cell>
          <cell r="K124" t="str">
            <v>A3</v>
          </cell>
          <cell r="L124" t="str">
            <v>Thống nhất với đề nghị của đơn vị, cá nhân có nhiều tích cực trong công việc của trường và đơn vị.</v>
          </cell>
        </row>
        <row r="125">
          <cell r="D125" t="str">
            <v>01007003</v>
          </cell>
          <cell r="E125" t="str">
            <v>A4</v>
          </cell>
          <cell r="G125" t="str">
            <v>A4</v>
          </cell>
          <cell r="I125" t="str">
            <v>A4</v>
          </cell>
          <cell r="K125" t="str">
            <v>A4</v>
          </cell>
        </row>
        <row r="126">
          <cell r="D126" t="str">
            <v>01008031</v>
          </cell>
          <cell r="E126" t="str">
            <v>A4</v>
          </cell>
          <cell r="G126" t="str">
            <v>A4</v>
          </cell>
          <cell r="I126" t="str">
            <v>A4</v>
          </cell>
          <cell r="K126" t="str">
            <v>A4</v>
          </cell>
        </row>
        <row r="127">
          <cell r="D127" t="str">
            <v>01008018</v>
          </cell>
          <cell r="E127" t="str">
            <v>A4</v>
          </cell>
          <cell r="G127" t="str">
            <v>A4</v>
          </cell>
          <cell r="I127" t="str">
            <v>A4</v>
          </cell>
          <cell r="K127" t="str">
            <v>A4</v>
          </cell>
        </row>
        <row r="128">
          <cell r="D128" t="str">
            <v>01008024</v>
          </cell>
          <cell r="E128" t="str">
            <v>A4</v>
          </cell>
          <cell r="G128" t="str">
            <v>A4</v>
          </cell>
          <cell r="I128" t="str">
            <v>A4</v>
          </cell>
          <cell r="K128" t="str">
            <v>A4</v>
          </cell>
        </row>
        <row r="129">
          <cell r="D129" t="str">
            <v>01008039</v>
          </cell>
          <cell r="E129" t="str">
            <v>A4</v>
          </cell>
          <cell r="G129" t="str">
            <v>A4</v>
          </cell>
          <cell r="I129" t="str">
            <v>A4</v>
          </cell>
          <cell r="K129" t="str">
            <v>A4</v>
          </cell>
        </row>
        <row r="130">
          <cell r="D130" t="str">
            <v>01008040</v>
          </cell>
          <cell r="E130" t="str">
            <v>A4</v>
          </cell>
          <cell r="G130" t="str">
            <v>A4</v>
          </cell>
          <cell r="I130" t="str">
            <v>A4</v>
          </cell>
          <cell r="K130" t="str">
            <v>A4</v>
          </cell>
        </row>
        <row r="131">
          <cell r="D131" t="str">
            <v>01008041</v>
          </cell>
          <cell r="E131" t="str">
            <v>A4</v>
          </cell>
          <cell r="G131" t="str">
            <v>A4</v>
          </cell>
          <cell r="I131" t="str">
            <v>A4</v>
          </cell>
          <cell r="K131" t="str">
            <v>A4</v>
          </cell>
        </row>
        <row r="132">
          <cell r="D132" t="str">
            <v>01012027</v>
          </cell>
          <cell r="E132" t="str">
            <v>A3</v>
          </cell>
          <cell r="F132" t="str">
            <v>Có sáng kiến được công nhận cấp trường</v>
          </cell>
          <cell r="G132" t="str">
            <v>A3</v>
          </cell>
          <cell r="I132" t="str">
            <v>A3</v>
          </cell>
          <cell r="K132" t="str">
            <v>A3</v>
          </cell>
        </row>
        <row r="133">
          <cell r="D133" t="str">
            <v>01008012</v>
          </cell>
          <cell r="E133" t="str">
            <v>A4</v>
          </cell>
          <cell r="G133" t="str">
            <v>A4</v>
          </cell>
          <cell r="I133" t="str">
            <v>A3</v>
          </cell>
          <cell r="J133" t="str">
            <v>Nhất trí đề nghị của đơn vị xếp A3</v>
          </cell>
          <cell r="K133" t="str">
            <v>A3</v>
          </cell>
          <cell r="L133" t="str">
            <v>Thống nhất với đề nghị của đơn vị, cá nhân có nhiều tích cực trong công việc của trường và đơn vị.</v>
          </cell>
        </row>
        <row r="134">
          <cell r="D134" t="str">
            <v>01017008</v>
          </cell>
          <cell r="E134" t="str">
            <v>A4</v>
          </cell>
          <cell r="G134" t="str">
            <v>A4</v>
          </cell>
          <cell r="I134" t="str">
            <v>A3</v>
          </cell>
          <cell r="J134" t="str">
            <v>Nhất trí đề nghị của đơn vị xếp A3</v>
          </cell>
          <cell r="K134" t="str">
            <v>A3</v>
          </cell>
          <cell r="L134" t="str">
            <v>Thống nhất với đề nghị của đơn vị, cá nhân có nhiều tích cực trong công việc của trường và đơn vị.</v>
          </cell>
        </row>
        <row r="135">
          <cell r="D135" t="str">
            <v>01008033</v>
          </cell>
          <cell r="E135" t="str">
            <v>A4</v>
          </cell>
          <cell r="G135" t="str">
            <v>A4</v>
          </cell>
          <cell r="I135" t="str">
            <v>A3</v>
          </cell>
          <cell r="J135" t="str">
            <v>Nhất trí đề nghị của đơn vị xếp A3</v>
          </cell>
          <cell r="K135" t="str">
            <v>A3</v>
          </cell>
          <cell r="L135" t="str">
            <v>Thống nhất với đề nghị của đơn vị, cá nhân có nhiều tích cực trong công việc của trường và đơn vị.</v>
          </cell>
        </row>
        <row r="136">
          <cell r="D136" t="str">
            <v>01008032</v>
          </cell>
          <cell r="E136" t="str">
            <v>A4</v>
          </cell>
          <cell r="G136" t="str">
            <v>A4</v>
          </cell>
          <cell r="I136" t="str">
            <v>A4</v>
          </cell>
          <cell r="K136" t="str">
            <v>A4</v>
          </cell>
        </row>
        <row r="137">
          <cell r="D137" t="str">
            <v>01013033</v>
          </cell>
          <cell r="E137" t="str">
            <v>A4</v>
          </cell>
          <cell r="G137" t="str">
            <v>A4</v>
          </cell>
          <cell r="I137" t="str">
            <v>A4</v>
          </cell>
          <cell r="K137" t="str">
            <v>A4</v>
          </cell>
        </row>
        <row r="138">
          <cell r="D138" t="str">
            <v>01009015</v>
          </cell>
          <cell r="E138" t="str">
            <v>A4</v>
          </cell>
          <cell r="G138" t="str">
            <v>A4</v>
          </cell>
          <cell r="I138" t="str">
            <v>A4</v>
          </cell>
          <cell r="K138" t="str">
            <v>A4</v>
          </cell>
        </row>
        <row r="139">
          <cell r="D139" t="str">
            <v>01002009</v>
          </cell>
          <cell r="E139" t="str">
            <v>A4</v>
          </cell>
          <cell r="G139" t="str">
            <v>A4</v>
          </cell>
          <cell r="I139" t="str">
            <v>A4</v>
          </cell>
          <cell r="K139" t="str">
            <v>A4</v>
          </cell>
        </row>
        <row r="140">
          <cell r="D140" t="str">
            <v>01008043</v>
          </cell>
          <cell r="E140" t="str">
            <v>A4</v>
          </cell>
          <cell r="G140" t="str">
            <v>A4</v>
          </cell>
          <cell r="I140" t="str">
            <v>A4</v>
          </cell>
          <cell r="K140" t="str">
            <v>A4</v>
          </cell>
        </row>
        <row r="141">
          <cell r="D141" t="str">
            <v>01008042</v>
          </cell>
          <cell r="E141" t="str">
            <v>A4</v>
          </cell>
          <cell r="G141" t="str">
            <v>A4</v>
          </cell>
          <cell r="I141" t="str">
            <v>A4</v>
          </cell>
          <cell r="K141" t="str">
            <v>A4</v>
          </cell>
        </row>
        <row r="142">
          <cell r="D142" t="str">
            <v>01008044</v>
          </cell>
          <cell r="E142" t="str">
            <v>A4</v>
          </cell>
          <cell r="G142" t="str">
            <v>A4</v>
          </cell>
          <cell r="I142" t="str">
            <v>A4</v>
          </cell>
          <cell r="K142" t="str">
            <v>A4</v>
          </cell>
        </row>
        <row r="143">
          <cell r="E143">
            <v>33</v>
          </cell>
          <cell r="G143">
            <v>33</v>
          </cell>
          <cell r="H143" t="str">
            <v>1A1 + 0A2 + 4A3 + 28A4 + 0B1</v>
          </cell>
          <cell r="I143">
            <v>33</v>
          </cell>
          <cell r="J143" t="str">
            <v>1A1 + 0A2 + 4A3 + 28A4 + 0B1</v>
          </cell>
          <cell r="K143">
            <v>33</v>
          </cell>
          <cell r="L143" t="str">
            <v>1A1 + 0A2 + 4A3 + 28A4 + 0 B1</v>
          </cell>
        </row>
        <row r="144">
          <cell r="E144">
            <v>33</v>
          </cell>
          <cell r="G144">
            <v>33</v>
          </cell>
          <cell r="H144" t="str">
            <v>1A1 + 0A2 + 4A3 + 28A4 + 0B1</v>
          </cell>
          <cell r="I144">
            <v>33</v>
          </cell>
          <cell r="J144" t="str">
            <v>1A1 + 0A2 + 4A3 + 28A4 + 0B1</v>
          </cell>
          <cell r="K144">
            <v>33</v>
          </cell>
          <cell r="L144" t="str">
            <v>1A1 + 0A2 + 4A3 + 28A4 + 0 B1</v>
          </cell>
        </row>
        <row r="145">
          <cell r="D145" t="str">
            <v>01010006</v>
          </cell>
          <cell r="E145" t="str">
            <v>A2</v>
          </cell>
          <cell r="F145" t="str">
            <v>- Có bài viết đăng kỷ yếu hội thảo cấp trường (Hội thảo Quốc tế COSS 2020).
- Có bài viết hội thảo cấp khoa năm 2020</v>
          </cell>
          <cell r="G145" t="str">
            <v>A3</v>
          </cell>
          <cell r="I145" t="str">
            <v>A3</v>
          </cell>
          <cell r="K145" t="str">
            <v>A3</v>
          </cell>
        </row>
        <row r="146">
          <cell r="D146" t="str">
            <v>01010012</v>
          </cell>
          <cell r="E146" t="str">
            <v>A3</v>
          </cell>
          <cell r="F146" t="str">
            <v>Có viết bài hội thảo cấp khoa năm 2020</v>
          </cell>
          <cell r="G146" t="str">
            <v>A4</v>
          </cell>
          <cell r="I146" t="str">
            <v>A4</v>
          </cell>
          <cell r="K146" t="str">
            <v>A4</v>
          </cell>
        </row>
        <row r="147">
          <cell r="D147" t="str">
            <v>01004012</v>
          </cell>
          <cell r="E147" t="str">
            <v>A2</v>
          </cell>
          <cell r="F147" t="str">
            <v>Có bài viết đăng kỷ yếu hội thảo cấp trường (Hội thảo Quốc tế COSS 2020).</v>
          </cell>
          <cell r="G147" t="str">
            <v>A4</v>
          </cell>
          <cell r="I147" t="str">
            <v>A4</v>
          </cell>
          <cell r="K147" t="str">
            <v>A4</v>
          </cell>
        </row>
        <row r="148">
          <cell r="D148" t="str">
            <v>01010026</v>
          </cell>
          <cell r="E148" t="str">
            <v>A2</v>
          </cell>
          <cell r="F148" t="str">
            <v>Có bài viết đăng kỷ yếu hội thảo cấp trường (Hội thảo Quốc tế COSS 2020).</v>
          </cell>
          <cell r="G148" t="str">
            <v>A4</v>
          </cell>
          <cell r="I148" t="str">
            <v>A4</v>
          </cell>
          <cell r="K148" t="str">
            <v>A4</v>
          </cell>
        </row>
        <row r="149">
          <cell r="D149" t="str">
            <v>01010023</v>
          </cell>
          <cell r="E149" t="str">
            <v>A3</v>
          </cell>
          <cell r="F149" t="str">
            <v>Có bài viết Hội thảo cấp khoa trong tháng 03/2021</v>
          </cell>
          <cell r="G149" t="str">
            <v>A4</v>
          </cell>
          <cell r="I149" t="str">
            <v>A4</v>
          </cell>
          <cell r="K149" t="str">
            <v>A4</v>
          </cell>
        </row>
        <row r="150">
          <cell r="D150" t="str">
            <v>01010029</v>
          </cell>
          <cell r="E150" t="str">
            <v>A3</v>
          </cell>
          <cell r="F150" t="str">
            <v>Có sáng kiến được công nhận cấp trường</v>
          </cell>
          <cell r="G150" t="str">
            <v>A4</v>
          </cell>
          <cell r="I150" t="str">
            <v>A4</v>
          </cell>
          <cell r="K150" t="str">
            <v>A4</v>
          </cell>
        </row>
        <row r="151">
          <cell r="D151" t="str">
            <v>01010024</v>
          </cell>
          <cell r="E151" t="str">
            <v>A3</v>
          </cell>
          <cell r="F151" t="str">
            <v>Có viết bài hội thảo cấp khoa năm 2020</v>
          </cell>
          <cell r="G151" t="str">
            <v>A4</v>
          </cell>
          <cell r="I151" t="str">
            <v>A4</v>
          </cell>
          <cell r="K151" t="str">
            <v>A4</v>
          </cell>
        </row>
        <row r="152">
          <cell r="D152" t="str">
            <v>01010017</v>
          </cell>
          <cell r="E152" t="str">
            <v>A3</v>
          </cell>
          <cell r="F152" t="str">
            <v>- Có viết bài hội thảo cấp khoa năm 2020</v>
          </cell>
          <cell r="G152" t="str">
            <v>A4</v>
          </cell>
          <cell r="H152" t="str">
            <v xml:space="preserve">GV vào lớp trễ 8 phút </v>
          </cell>
          <cell r="I152" t="str">
            <v>A4</v>
          </cell>
          <cell r="J152" t="str">
            <v>Nhắc nhở</v>
          </cell>
          <cell r="K152" t="str">
            <v>A4</v>
          </cell>
          <cell r="L152" t="str">
            <v>Nhắc nhở GV thực hiện đún giờ giấc giảng dạy</v>
          </cell>
        </row>
        <row r="153">
          <cell r="D153" t="str">
            <v>01022048</v>
          </cell>
          <cell r="E153" t="str">
            <v>A3</v>
          </cell>
          <cell r="F153" t="str">
            <v>Có bài viết Hội thảo cấp khoa trong tháng 03/2021</v>
          </cell>
          <cell r="G153" t="str">
            <v>A4</v>
          </cell>
          <cell r="I153" t="str">
            <v>A4</v>
          </cell>
          <cell r="K153" t="str">
            <v>A4</v>
          </cell>
        </row>
        <row r="154">
          <cell r="D154" t="str">
            <v>01010039</v>
          </cell>
          <cell r="E154" t="str">
            <v>A2</v>
          </cell>
          <cell r="F154" t="str">
            <v>- Có bài viết đăng kỷ yếu hội thảo cấp trường (Hội thảo Quốc tế COSS 2020).
- Có bài viết hội thảo cấp khoa năm 2020</v>
          </cell>
          <cell r="G154" t="str">
            <v>A3</v>
          </cell>
          <cell r="H154" t="str">
            <v>Khoa đã nhắc nhở GV</v>
          </cell>
          <cell r="I154" t="str">
            <v>A3</v>
          </cell>
          <cell r="J154" t="str">
            <v>Nhắc nhở</v>
          </cell>
          <cell r="K154" t="str">
            <v>A3</v>
          </cell>
          <cell r="L154" t="str">
            <v>Nhắc nhở GV tham gia và thực hiện nghiêm các yêu cầu của buổi tập huấn</v>
          </cell>
        </row>
        <row r="155">
          <cell r="D155" t="str">
            <v>01010040</v>
          </cell>
          <cell r="E155" t="str">
            <v>A2</v>
          </cell>
          <cell r="F155" t="str">
            <v>- Có bài viết đăng kỷ yếu hội thảo cấp trường (Hội thảo Quốc tế COSS 2020).
- Có bài viết hội thảo cấp khoa năm 2020</v>
          </cell>
          <cell r="G155" t="str">
            <v>A4</v>
          </cell>
          <cell r="I155" t="str">
            <v>A4</v>
          </cell>
          <cell r="K155" t="str">
            <v>A4</v>
          </cell>
        </row>
        <row r="156">
          <cell r="D156" t="str">
            <v>01010009</v>
          </cell>
          <cell r="E156" t="str">
            <v>A3</v>
          </cell>
          <cell r="F156" t="str">
            <v>Có bài viết Hội thảo cấp khoa trong tháng 03/2021</v>
          </cell>
          <cell r="G156" t="str">
            <v>A4</v>
          </cell>
          <cell r="I156" t="str">
            <v>A4</v>
          </cell>
          <cell r="K156" t="str">
            <v>A4</v>
          </cell>
        </row>
        <row r="157">
          <cell r="D157" t="str">
            <v>01010020</v>
          </cell>
          <cell r="E157" t="str">
            <v>A3</v>
          </cell>
          <cell r="F157" t="str">
            <v>- Có sáng kiến được công nhận cấp trường</v>
          </cell>
          <cell r="G157" t="str">
            <v>A4</v>
          </cell>
          <cell r="I157" t="str">
            <v>A4</v>
          </cell>
          <cell r="K157" t="str">
            <v>A4</v>
          </cell>
        </row>
        <row r="158">
          <cell r="D158" t="str">
            <v>01010018</v>
          </cell>
          <cell r="E158" t="str">
            <v>A2</v>
          </cell>
          <cell r="F158" t="str">
            <v>- Có bài viết đăng kỷ yếu hội thảo cấp trường (Hội thảo Quốc tế COSS 2020).
- Có bài viết hội thảo cấp khoa năm 2020</v>
          </cell>
          <cell r="G158" t="str">
            <v>A4</v>
          </cell>
          <cell r="I158" t="str">
            <v>A4</v>
          </cell>
          <cell r="K158" t="str">
            <v>A4</v>
          </cell>
        </row>
        <row r="159">
          <cell r="D159" t="str">
            <v>01010019</v>
          </cell>
          <cell r="E159" t="str">
            <v>A4</v>
          </cell>
          <cell r="G159" t="str">
            <v>A4</v>
          </cell>
          <cell r="I159" t="str">
            <v>A4</v>
          </cell>
          <cell r="K159" t="str">
            <v>A4</v>
          </cell>
        </row>
        <row r="160">
          <cell r="D160" t="str">
            <v>01010015</v>
          </cell>
          <cell r="E160" t="str">
            <v>A3</v>
          </cell>
          <cell r="F160" t="str">
            <v>Có viết bài hội thảo cấp khoa năm 2020</v>
          </cell>
          <cell r="G160" t="str">
            <v>A4</v>
          </cell>
          <cell r="H160" t="str">
            <v>Khoa đã nhắc nhở GV</v>
          </cell>
          <cell r="I160" t="str">
            <v>A4</v>
          </cell>
          <cell r="J160" t="str">
            <v>Nhắc nhở</v>
          </cell>
          <cell r="K160" t="str">
            <v>A4</v>
          </cell>
          <cell r="L160" t="str">
            <v>Nhắc nhở GV tham gia và thực hiện nghiêm các yêu cầu của buổi tập huấn</v>
          </cell>
        </row>
        <row r="161">
          <cell r="D161" t="str">
            <v>01010027</v>
          </cell>
          <cell r="E161" t="str">
            <v>A4</v>
          </cell>
          <cell r="G161" t="str">
            <v>A4</v>
          </cell>
          <cell r="I161" t="str">
            <v>A4</v>
          </cell>
          <cell r="K161" t="str">
            <v>A4</v>
          </cell>
        </row>
        <row r="162">
          <cell r="D162" t="str">
            <v>01002025</v>
          </cell>
          <cell r="E162" t="str">
            <v>A4</v>
          </cell>
          <cell r="G162" t="str">
            <v>A4</v>
          </cell>
          <cell r="H162" t="str">
            <v>Khoa đã nhắc nhở GV</v>
          </cell>
          <cell r="I162" t="str">
            <v>A4</v>
          </cell>
          <cell r="J162" t="str">
            <v>Nhắc nhở</v>
          </cell>
          <cell r="K162" t="str">
            <v>A4</v>
          </cell>
          <cell r="L162" t="str">
            <v>Nhắc nhở GV tham gia và thực hiện nghiêm các yêu cầu của buổi tập huấn</v>
          </cell>
        </row>
        <row r="163">
          <cell r="D163" t="str">
            <v>01010162</v>
          </cell>
          <cell r="E163" t="str">
            <v>A4</v>
          </cell>
          <cell r="G163" t="str">
            <v>A4</v>
          </cell>
          <cell r="I163" t="str">
            <v>A4</v>
          </cell>
          <cell r="K163" t="str">
            <v>A4</v>
          </cell>
        </row>
        <row r="164">
          <cell r="D164" t="str">
            <v>01010141</v>
          </cell>
          <cell r="E164" t="str">
            <v>A3</v>
          </cell>
          <cell r="F164" t="str">
            <v>Có viết bài hội thảo cấp khoa năm 2020</v>
          </cell>
          <cell r="G164" t="str">
            <v>A4</v>
          </cell>
          <cell r="I164" t="str">
            <v>A4</v>
          </cell>
          <cell r="K164" t="str">
            <v>A4</v>
          </cell>
        </row>
        <row r="165">
          <cell r="D165" t="str">
            <v>01010033</v>
          </cell>
          <cell r="E165" t="str">
            <v>A3</v>
          </cell>
          <cell r="F165" t="str">
            <v>Có bài viết Hội thảo cấp khoa trong tháng 03/2021</v>
          </cell>
          <cell r="G165" t="str">
            <v>A4</v>
          </cell>
          <cell r="I165" t="str">
            <v>A4</v>
          </cell>
          <cell r="K165" t="str">
            <v>A4</v>
          </cell>
        </row>
        <row r="166">
          <cell r="D166" t="str">
            <v>01010037</v>
          </cell>
          <cell r="E166" t="str">
            <v>A1</v>
          </cell>
          <cell r="F166" t="str">
            <v>- Bài báo: Kiều Phương Chi, Mai Thế Tân, Dương Đức Kiên(2020), "Về một lớp không gian các họ số khả tổng",  Tạp Chí Khoa học Trường Đại học Vinh, ISSN 1859-2228</v>
          </cell>
          <cell r="G166" t="str">
            <v>A4</v>
          </cell>
          <cell r="I166" t="str">
            <v>A4</v>
          </cell>
          <cell r="K166" t="str">
            <v>A4</v>
          </cell>
        </row>
        <row r="167">
          <cell r="D167" t="str">
            <v>01010031</v>
          </cell>
          <cell r="E167" t="str">
            <v>A3</v>
          </cell>
          <cell r="F167" t="str">
            <v>Có viết bài hội thảo cấp khoa năm 2020</v>
          </cell>
          <cell r="G167" t="str">
            <v>A4</v>
          </cell>
          <cell r="I167" t="str">
            <v>A4</v>
          </cell>
          <cell r="K167" t="str">
            <v>A4</v>
          </cell>
        </row>
        <row r="168">
          <cell r="D168" t="str">
            <v>01005007</v>
          </cell>
          <cell r="E168" t="str">
            <v>A1</v>
          </cell>
          <cell r="F168" t="str">
            <v>- 2 Bài báo thuộc danh mục ISSI, 
- Có bài viết đăng kỷ yếu hội thảo cấp trường (Hội thảo Quốc tế COSS 2020)</v>
          </cell>
          <cell r="G168" t="str">
            <v>A1</v>
          </cell>
          <cell r="I168" t="str">
            <v>A1</v>
          </cell>
          <cell r="K168" t="str">
            <v>A1</v>
          </cell>
        </row>
        <row r="169">
          <cell r="D169" t="str">
            <v>01010007</v>
          </cell>
          <cell r="E169" t="str">
            <v>A3</v>
          </cell>
          <cell r="F169" t="str">
            <v>Có viết bài hội thảo cấp khoa năm 2020</v>
          </cell>
          <cell r="G169" t="str">
            <v>A3</v>
          </cell>
          <cell r="I169" t="str">
            <v>A3</v>
          </cell>
          <cell r="K169" t="str">
            <v>A3</v>
          </cell>
        </row>
        <row r="170">
          <cell r="D170" t="str">
            <v>01010016</v>
          </cell>
          <cell r="E170" t="str">
            <v>A4</v>
          </cell>
          <cell r="G170" t="str">
            <v>A4</v>
          </cell>
          <cell r="I170" t="str">
            <v>A4</v>
          </cell>
          <cell r="K170" t="str">
            <v>A4</v>
          </cell>
        </row>
        <row r="171">
          <cell r="D171" t="str">
            <v>01010028</v>
          </cell>
          <cell r="E171" t="str">
            <v>A2</v>
          </cell>
          <cell r="F171" t="str">
            <v>- Có bài viết đăng kỷ yếu hội thảo cấp trường (Hội thảo Quốc tế COSS 2020).</v>
          </cell>
          <cell r="G171" t="str">
            <v>A3</v>
          </cell>
          <cell r="I171" t="str">
            <v>A3</v>
          </cell>
          <cell r="K171" t="str">
            <v>A3</v>
          </cell>
        </row>
        <row r="172">
          <cell r="D172" t="str">
            <v>01010003</v>
          </cell>
          <cell r="E172" t="str">
            <v>A4</v>
          </cell>
          <cell r="G172" t="str">
            <v>A4</v>
          </cell>
          <cell r="I172" t="str">
            <v>A4</v>
          </cell>
          <cell r="K172" t="str">
            <v>A4</v>
          </cell>
        </row>
        <row r="173">
          <cell r="D173" t="str">
            <v>01010032</v>
          </cell>
          <cell r="E173" t="str">
            <v>A4</v>
          </cell>
          <cell r="G173" t="str">
            <v>A4</v>
          </cell>
          <cell r="H173" t="str">
            <v>Khoa đã nhắc nhở GV</v>
          </cell>
          <cell r="I173" t="str">
            <v>A4</v>
          </cell>
          <cell r="J173" t="str">
            <v>Nhắc nhở</v>
          </cell>
          <cell r="K173" t="str">
            <v>A4</v>
          </cell>
          <cell r="L173" t="str">
            <v>Nhắc nhở GV tham gia và thực hiện nghiêm các yêu cầu của buổi tập huấn</v>
          </cell>
        </row>
        <row r="174">
          <cell r="D174" t="str">
            <v>01010030</v>
          </cell>
          <cell r="E174" t="str">
            <v>A3</v>
          </cell>
          <cell r="F174" t="str">
            <v>Có viết bài hội thảo cấp khoa năm 2020</v>
          </cell>
          <cell r="G174" t="str">
            <v>A4</v>
          </cell>
          <cell r="I174" t="str">
            <v>A4</v>
          </cell>
          <cell r="K174" t="str">
            <v>A4</v>
          </cell>
        </row>
        <row r="175">
          <cell r="D175" t="str">
            <v>01010022</v>
          </cell>
          <cell r="E175" t="str">
            <v>A4</v>
          </cell>
          <cell r="G175" t="str">
            <v>A4</v>
          </cell>
          <cell r="H175" t="str">
            <v>Khoa đã nhắc nhở GV</v>
          </cell>
          <cell r="I175" t="str">
            <v>A4</v>
          </cell>
          <cell r="J175" t="str">
            <v>Nhắc nhở</v>
          </cell>
          <cell r="K175" t="str">
            <v>A4</v>
          </cell>
          <cell r="L175" t="str">
            <v>Nhắc nhở GV tham gia và thực hiện nghiêm các yêu cầu của buổi tập huấn</v>
          </cell>
        </row>
        <row r="176">
          <cell r="D176" t="str">
            <v>01010021</v>
          </cell>
          <cell r="E176" t="str">
            <v>A3</v>
          </cell>
          <cell r="F176" t="str">
            <v>Có viết bài hội thảo cấp khoa năm 2020</v>
          </cell>
          <cell r="G176" t="str">
            <v>A4</v>
          </cell>
          <cell r="H176" t="str">
            <v>Khoa đã nhắc nhở GV</v>
          </cell>
          <cell r="I176" t="str">
            <v>A4</v>
          </cell>
          <cell r="J176" t="str">
            <v>Nhắc nhở</v>
          </cell>
          <cell r="K176" t="str">
            <v>A4</v>
          </cell>
          <cell r="L176" t="str">
            <v>Nhắc nhở GV tham gia và thực hiện nghiêm các yêu cầu của buổi tập huấn</v>
          </cell>
        </row>
        <row r="177">
          <cell r="D177" t="str">
            <v>01022005</v>
          </cell>
          <cell r="E177" t="str">
            <v>A3</v>
          </cell>
          <cell r="F177" t="str">
            <v>Có bài viết Hội thảo cấp khoa trong tháng 03/2021</v>
          </cell>
          <cell r="G177" t="str">
            <v>A4</v>
          </cell>
          <cell r="H177" t="str">
            <v>Khoa đã nhắc nhở GV</v>
          </cell>
          <cell r="I177" t="str">
            <v>A4</v>
          </cell>
          <cell r="J177" t="str">
            <v>Nhắc nhở</v>
          </cell>
          <cell r="K177" t="str">
            <v>A4</v>
          </cell>
          <cell r="L177" t="str">
            <v>Nhắc nhở GV tham gia và thực hiện nghiêm các yêu cầu của buổi tập huấn</v>
          </cell>
        </row>
        <row r="178">
          <cell r="E178">
            <v>16</v>
          </cell>
          <cell r="G178">
            <v>16</v>
          </cell>
          <cell r="H178" t="str">
            <v>0A1 + 0A2 + 2A3 + 13A4 + 1A DN</v>
          </cell>
          <cell r="I178">
            <v>16</v>
          </cell>
          <cell r="J178" t="str">
            <v>0A1 + 0A2 + 2A3 + 13A4 + 1A DN + 0B1</v>
          </cell>
          <cell r="K178">
            <v>16</v>
          </cell>
          <cell r="L178" t="str">
            <v>0A1 + 0A2 + 2A3 + 13A4 + 1A DN + 0B1</v>
          </cell>
        </row>
        <row r="179">
          <cell r="E179">
            <v>16</v>
          </cell>
          <cell r="G179">
            <v>16</v>
          </cell>
          <cell r="H179" t="str">
            <v>0A1 + 0A2 + 2A3 + 13A4 + 1A DN</v>
          </cell>
          <cell r="I179">
            <v>16</v>
          </cell>
          <cell r="J179" t="str">
            <v>0A1 + 0A2 + 2A3 + 13A4 + 1A DN + 0B1</v>
          </cell>
          <cell r="K179">
            <v>16</v>
          </cell>
          <cell r="L179" t="str">
            <v>0A1 + 0A2 + 2A3 + 13A4 + 1A DN + 0B1</v>
          </cell>
        </row>
        <row r="180">
          <cell r="D180" t="str">
            <v>01011005</v>
          </cell>
          <cell r="E180" t="str">
            <v>A2</v>
          </cell>
          <cell r="F180" t="str">
            <v>- Có bài viết đăng kỷ yếu hội thảo cấp trường (Hội thảo Quốc tế COSS 2020).
- Có SK được công nhận cấp trường</v>
          </cell>
          <cell r="G180" t="str">
            <v>A4</v>
          </cell>
          <cell r="I180" t="str">
            <v>A4</v>
          </cell>
          <cell r="K180" t="str">
            <v>A4</v>
          </cell>
        </row>
        <row r="181">
          <cell r="D181" t="str">
            <v>01011011</v>
          </cell>
          <cell r="E181" t="str">
            <v>A2</v>
          </cell>
          <cell r="F181" t="str">
            <v>- Có bài viết đăng kỷ yếu hội thảo cấp trường (Hội thảo Quốc tế COSS 2020).</v>
          </cell>
          <cell r="G181" t="str">
            <v>A4</v>
          </cell>
          <cell r="I181" t="str">
            <v>A4</v>
          </cell>
          <cell r="K181" t="str">
            <v>A4</v>
          </cell>
        </row>
        <row r="182">
          <cell r="D182" t="str">
            <v>01011013</v>
          </cell>
          <cell r="E182" t="str">
            <v>A2</v>
          </cell>
          <cell r="F182" t="str">
            <v>- Có bài viết đăng kỷ yếu hội thảo cấp trường (Hội thảo Quốc tế COSS 2020).</v>
          </cell>
          <cell r="G182" t="str">
            <v>A3</v>
          </cell>
          <cell r="I182" t="str">
            <v>A3</v>
          </cell>
          <cell r="K182" t="str">
            <v>A3</v>
          </cell>
        </row>
        <row r="183">
          <cell r="D183" t="str">
            <v>01011009</v>
          </cell>
          <cell r="E183" t="str">
            <v>A2</v>
          </cell>
          <cell r="F183" t="str">
            <v>- Có bài viết đăng kỷ yếu hội thảo cấp trường (Hội thảo Quốc tế COSS 2020).</v>
          </cell>
          <cell r="G183" t="str">
            <v>A4</v>
          </cell>
          <cell r="I183" t="str">
            <v>A4</v>
          </cell>
          <cell r="K183" t="str">
            <v>A4</v>
          </cell>
        </row>
        <row r="184">
          <cell r="D184" t="str">
            <v>01011001</v>
          </cell>
          <cell r="E184" t="str">
            <v>A4</v>
          </cell>
          <cell r="G184" t="str">
            <v>A4</v>
          </cell>
          <cell r="H184" t="str">
            <v>Khoa đã nhắc nhở GV học online cần thực hiện việc điểm danh</v>
          </cell>
          <cell r="I184" t="str">
            <v>A4</v>
          </cell>
          <cell r="J184" t="str">
            <v>Nhắc nhở</v>
          </cell>
          <cell r="K184" t="str">
            <v>A4</v>
          </cell>
          <cell r="L184" t="str">
            <v>Nhắc nhở GV tham gia và thực hiện nghiêm các yêu cầu của buổi tập huấn</v>
          </cell>
        </row>
        <row r="185">
          <cell r="D185" t="str">
            <v>01011014</v>
          </cell>
          <cell r="E185" t="str">
            <v>A2</v>
          </cell>
          <cell r="F185" t="str">
            <v>- Có bài viết đăng kỷ yếu hội thảo cấp trường (Hội thảo Quốc tế COSS 2020).</v>
          </cell>
          <cell r="G185" t="str">
            <v>A4</v>
          </cell>
          <cell r="I185" t="str">
            <v>A4</v>
          </cell>
          <cell r="K185" t="str">
            <v>A4</v>
          </cell>
        </row>
        <row r="186">
          <cell r="D186" t="str">
            <v>01010005</v>
          </cell>
          <cell r="E186" t="str">
            <v>A2</v>
          </cell>
          <cell r="F186" t="str">
            <v>- Có bài viết đăng kỷ yếu hội thảo cấp trường (Hội thảo Quốc tế COSS 2020).</v>
          </cell>
          <cell r="G186" t="str">
            <v>A4</v>
          </cell>
          <cell r="I186" t="str">
            <v>A4</v>
          </cell>
          <cell r="K186" t="str">
            <v>A4</v>
          </cell>
        </row>
        <row r="187">
          <cell r="D187" t="str">
            <v>01011016</v>
          </cell>
          <cell r="E187" t="str">
            <v>A2</v>
          </cell>
          <cell r="F187" t="str">
            <v>- Có bài viết đăng kỷ yếu hội thảo cấp trường (Hội thảo Quốc tế COSS 2020).</v>
          </cell>
          <cell r="G187" t="str">
            <v>A4</v>
          </cell>
          <cell r="I187" t="str">
            <v>A4</v>
          </cell>
          <cell r="K187" t="str">
            <v>A4</v>
          </cell>
        </row>
        <row r="188">
          <cell r="D188" t="str">
            <v>01011012</v>
          </cell>
          <cell r="E188" t="str">
            <v>A2</v>
          </cell>
          <cell r="F188" t="str">
            <v>- Có bài viết đăng kỷ yếu hội thảo cấp trường (Hội thảo Quốc tế COSS 2020).</v>
          </cell>
          <cell r="G188" t="str">
            <v>A4</v>
          </cell>
          <cell r="H188" t="str">
            <v>Khoa đã nhắc nhở GV học online cần thực hiện việc điểm danh</v>
          </cell>
          <cell r="I188" t="str">
            <v>A4</v>
          </cell>
          <cell r="J188" t="str">
            <v>Nhắc nhở</v>
          </cell>
          <cell r="K188" t="str">
            <v>A4</v>
          </cell>
          <cell r="L188" t="str">
            <v>Nhắc nhở GV tham gia và thực hiện nghiêm các yêu cầu của buổi tập huấn</v>
          </cell>
        </row>
        <row r="189">
          <cell r="D189" t="str">
            <v>01011007</v>
          </cell>
          <cell r="E189" t="str">
            <v>A2</v>
          </cell>
          <cell r="F189" t="str">
            <v>- Có bài viết đăng kỷ yếu hội thảo cấp trường (Hội thảo Quốc tế COSS 2020).</v>
          </cell>
          <cell r="G189" t="str">
            <v>A4</v>
          </cell>
          <cell r="I189" t="str">
            <v>A4</v>
          </cell>
          <cell r="K189" t="str">
            <v>A4</v>
          </cell>
        </row>
        <row r="190">
          <cell r="D190" t="str">
            <v>01011008</v>
          </cell>
          <cell r="E190" t="str">
            <v>A2</v>
          </cell>
          <cell r="F190" t="str">
            <v>- Có bài viết đăng kỷ yếu hội thảo cấp trường (Hội thảo Quốc tế COSS 2020).</v>
          </cell>
          <cell r="G190" t="str">
            <v>A4</v>
          </cell>
          <cell r="I190" t="str">
            <v>A4</v>
          </cell>
          <cell r="K190" t="str">
            <v>A4</v>
          </cell>
        </row>
        <row r="191">
          <cell r="D191" t="str">
            <v>01011015</v>
          </cell>
          <cell r="E191" t="str">
            <v>A2</v>
          </cell>
          <cell r="F191" t="str">
            <v>- Có bài viết đăng kỷ yếu hội thảo cấp trường (Hội thảo Quốc tế COSS 2020).</v>
          </cell>
          <cell r="G191" t="str">
            <v>A4</v>
          </cell>
          <cell r="I191" t="str">
            <v>A4</v>
          </cell>
          <cell r="K191" t="str">
            <v>A4</v>
          </cell>
        </row>
        <row r="192">
          <cell r="D192" t="str">
            <v>01011010</v>
          </cell>
          <cell r="E192" t="str">
            <v>A2</v>
          </cell>
          <cell r="F192" t="str">
            <v>- Có bài viết đăng kỷ yếu hội thảo cấp trường (Hội thảo Quốc tế COSS 2020).</v>
          </cell>
          <cell r="G192" t="str">
            <v>A3</v>
          </cell>
          <cell r="I192" t="str">
            <v>A3</v>
          </cell>
          <cell r="K192" t="str">
            <v>A3</v>
          </cell>
        </row>
        <row r="193">
          <cell r="D193" t="str">
            <v>01011018</v>
          </cell>
          <cell r="E193" t="str">
            <v>A2</v>
          </cell>
          <cell r="F193" t="str">
            <v>- Có bài viết đăng kỷ yếu hội thảo cấp trường (Hội thảo Quốc tế COSS 2020).</v>
          </cell>
          <cell r="G193" t="str">
            <v>A DN</v>
          </cell>
          <cell r="H193" t="str">
            <v>GV nghỉ hộ sản từ 22/3/2021</v>
          </cell>
          <cell r="I193" t="str">
            <v>A DN</v>
          </cell>
          <cell r="K193" t="str">
            <v>A DN</v>
          </cell>
          <cell r="L193" t="str">
            <v>GV nghỉ hộ sản từ 22/3/2021</v>
          </cell>
        </row>
        <row r="194">
          <cell r="D194" t="str">
            <v>01011002</v>
          </cell>
          <cell r="E194" t="str">
            <v>A2</v>
          </cell>
          <cell r="F194" t="str">
            <v>- Có bài viết đăng kỷ yếu hội thảo cấp trường (Hội thảo Quốc tế COSS 2020).</v>
          </cell>
          <cell r="G194" t="str">
            <v>A4</v>
          </cell>
          <cell r="I194" t="str">
            <v>A4</v>
          </cell>
          <cell r="K194" t="str">
            <v>A4</v>
          </cell>
        </row>
        <row r="195">
          <cell r="D195" t="str">
            <v>01011006</v>
          </cell>
          <cell r="E195" t="str">
            <v>A2</v>
          </cell>
          <cell r="F195" t="str">
            <v>- Có bài viết đăng kỷ yếu hội thảo cấp trường (Hội thảo Quốc tế COSS 2020).</v>
          </cell>
          <cell r="G195" t="str">
            <v>A4</v>
          </cell>
          <cell r="H195" t="str">
            <v xml:space="preserve">GV việc vào  trễ 5 phút tiết SHCN ngày 29/4/2021
</v>
          </cell>
          <cell r="I195" t="str">
            <v>A4</v>
          </cell>
          <cell r="J195" t="str">
            <v>Nhắc nhở</v>
          </cell>
          <cell r="K195" t="str">
            <v>A4</v>
          </cell>
          <cell r="L195" t="str">
            <v>Nhắc nhở GV thực hiện đún giờ giấc giảng dạy</v>
          </cell>
        </row>
        <row r="196">
          <cell r="E196">
            <v>26</v>
          </cell>
          <cell r="G196">
            <v>26</v>
          </cell>
          <cell r="H196" t="str">
            <v>4A1 + 1A2 + 2A3 + 19A4 + 0B1 + 0B2 + 0C1</v>
          </cell>
          <cell r="I196">
            <v>26</v>
          </cell>
          <cell r="J196" t="str">
            <v>4A1 + 1A2 + 2A3 + 19A4 + 0B1 + 0B2 + 0C1</v>
          </cell>
          <cell r="K196">
            <v>26</v>
          </cell>
          <cell r="L196" t="str">
            <v>4A1 + 1A2 + 2A3 + 19A4 + 0B1 + 0B2 + 0C1</v>
          </cell>
        </row>
        <row r="197">
          <cell r="E197">
            <v>26</v>
          </cell>
          <cell r="G197">
            <v>26</v>
          </cell>
          <cell r="H197" t="str">
            <v>4A1 + 1A2 + 2A3 + 19A4 + 0B1 + 0B2 + 0C1</v>
          </cell>
          <cell r="I197">
            <v>26</v>
          </cell>
          <cell r="J197" t="str">
            <v>4A1 + 1A2 + 2A3 + 19A4 + 0B1 + 0B2 + 0C1</v>
          </cell>
          <cell r="K197">
            <v>26</v>
          </cell>
          <cell r="L197" t="str">
            <v>4A1 + 1A2 + 2A3 + 19A4 + 0B1 + 0B2 + 0C1</v>
          </cell>
        </row>
        <row r="198">
          <cell r="D198" t="str">
            <v>01012003</v>
          </cell>
          <cell r="E198" t="str">
            <v>A1</v>
          </cell>
          <cell r="F198" t="str">
            <v>- Tham gia Đề án hợp tác đào tạo trình độ cao đẳng chất lượng cao giữa Trường CĐ Lý Tự Trọng Tp.HCM với công ty TNHH Sản xuất và Kinh doanh VINFAST (QĐ số 496A/QĐ-LTT-ĐT ngày 30/5/2020)</v>
          </cell>
          <cell r="G198" t="str">
            <v>A1</v>
          </cell>
          <cell r="I198" t="str">
            <v>A1</v>
          </cell>
          <cell r="K198" t="str">
            <v>A1</v>
          </cell>
        </row>
        <row r="199">
          <cell r="D199" t="str">
            <v>01012008</v>
          </cell>
          <cell r="E199" t="str">
            <v>A3</v>
          </cell>
          <cell r="F199" t="str">
            <v>Kỷ yếu hội thảo khoa học cấp khoa</v>
          </cell>
          <cell r="G199" t="str">
            <v>A3</v>
          </cell>
          <cell r="I199" t="str">
            <v>A3</v>
          </cell>
          <cell r="K199" t="str">
            <v>A3</v>
          </cell>
        </row>
        <row r="200">
          <cell r="D200" t="str">
            <v>01012007</v>
          </cell>
          <cell r="E200" t="str">
            <v>A3</v>
          </cell>
          <cell r="F200" t="str">
            <v>Kỷ yếu hội thảo khoa học cấp khoa</v>
          </cell>
          <cell r="G200" t="str">
            <v>A4</v>
          </cell>
          <cell r="H200" t="str">
            <v xml:space="preserve">Khoa đã nhắc nhở GV. </v>
          </cell>
          <cell r="I200" t="str">
            <v>A4</v>
          </cell>
          <cell r="J200" t="str">
            <v>Nhắc nhở</v>
          </cell>
          <cell r="K200" t="str">
            <v>A4</v>
          </cell>
          <cell r="L200" t="str">
            <v>Nhắc nhở GV tham gia và thực hiện nghiêm các yêu cầu của buổi tập huấn</v>
          </cell>
        </row>
        <row r="201">
          <cell r="D201" t="str">
            <v>01012013</v>
          </cell>
          <cell r="E201" t="str">
            <v>A2</v>
          </cell>
          <cell r="F201" t="str">
            <v>- Có bài viết đăng kỷ yếu hội thảo cấp trường (Hội thảo Quốc tế COSS 2020).</v>
          </cell>
          <cell r="G201" t="str">
            <v>A2</v>
          </cell>
          <cell r="H201" t="str">
            <v xml:space="preserve">Khoa đã nhắc nhở GV. </v>
          </cell>
          <cell r="I201" t="str">
            <v>A2</v>
          </cell>
          <cell r="J201" t="str">
            <v>Nhắc nhở</v>
          </cell>
          <cell r="K201" t="str">
            <v>A2</v>
          </cell>
          <cell r="L201" t="str">
            <v>Nhắc nhở GV tham gia và thực hiện nghiêm các yêu cầu của buổi tập huấn</v>
          </cell>
        </row>
        <row r="202">
          <cell r="D202" t="str">
            <v>01012023</v>
          </cell>
          <cell r="E202" t="str">
            <v>A1</v>
          </cell>
          <cell r="F202" t="str">
            <v>- Nghiên cứu khoa học cấp trường năm 2020 thi công cánh tay robot 6 bậc tự do 
- Có bài viết đăng kỷ yếu hội thảo cấp trường (Hội thảo Quốc tế COSS 2020).</v>
          </cell>
          <cell r="G202" t="str">
            <v>A1</v>
          </cell>
          <cell r="H202" t="str">
            <v xml:space="preserve">Khoa đã nhắc nhở GV. </v>
          </cell>
          <cell r="I202" t="str">
            <v>A1</v>
          </cell>
          <cell r="J202" t="str">
            <v>Nhắc nhở</v>
          </cell>
          <cell r="K202" t="str">
            <v>A1</v>
          </cell>
          <cell r="L202" t="str">
            <v>Nhắc nhở GV tham gia và thực hiện nghiêm các yêu cầu của buổi tập huấn</v>
          </cell>
        </row>
        <row r="203">
          <cell r="D203" t="str">
            <v>01012014</v>
          </cell>
          <cell r="E203" t="str">
            <v>A3</v>
          </cell>
          <cell r="F203" t="str">
            <v>Có bài viết Hội thảo cấp khoa trong tháng 03/2021</v>
          </cell>
          <cell r="G203" t="str">
            <v>A4</v>
          </cell>
          <cell r="I203" t="str">
            <v>A4</v>
          </cell>
          <cell r="K203" t="str">
            <v>A4</v>
          </cell>
        </row>
        <row r="204">
          <cell r="D204" t="str">
            <v>01012005</v>
          </cell>
          <cell r="E204" t="str">
            <v>A2</v>
          </cell>
          <cell r="F204" t="str">
            <v>- Có bài viết đăng kỷ yếu hội thảo cấp trường (Hội thảo Quốc tế COSS 2020).</v>
          </cell>
          <cell r="G204" t="str">
            <v>A4</v>
          </cell>
          <cell r="I204" t="str">
            <v>A4</v>
          </cell>
          <cell r="K204" t="str">
            <v>A4</v>
          </cell>
        </row>
        <row r="205">
          <cell r="D205" t="str">
            <v>01012006</v>
          </cell>
          <cell r="E205" t="str">
            <v>A3</v>
          </cell>
          <cell r="F205" t="str">
            <v>Có bài viết Hội thảo cấp khoa trong tháng 03/2021</v>
          </cell>
          <cell r="G205" t="str">
            <v>A3</v>
          </cell>
          <cell r="H205" t="str">
            <v xml:space="preserve">Khoa đã nhắc nhở GV. </v>
          </cell>
          <cell r="I205" t="str">
            <v>A3</v>
          </cell>
          <cell r="J205" t="str">
            <v>Nhắc nhở</v>
          </cell>
          <cell r="K205" t="str">
            <v>A3</v>
          </cell>
          <cell r="L205" t="str">
            <v>Nhắc nhở GV tham gia và thực hiện nghiêm các yêu cầu của buổi tập huấn</v>
          </cell>
        </row>
        <row r="206">
          <cell r="D206" t="str">
            <v>01012004</v>
          </cell>
          <cell r="E206" t="str">
            <v>A4</v>
          </cell>
          <cell r="G206" t="str">
            <v>A4</v>
          </cell>
          <cell r="H206" t="str">
            <v>Khoa nhắc nhở GV phải bao quát lớp.</v>
          </cell>
          <cell r="I206" t="str">
            <v>A4</v>
          </cell>
          <cell r="J206" t="str">
            <v>Nhắc nhở</v>
          </cell>
          <cell r="K206" t="str">
            <v>A4</v>
          </cell>
          <cell r="L206" t="str">
            <v>Nhắc nhở GV tham gia và thực hiện nghiêm các yêu cầu của buổi tập huấn</v>
          </cell>
        </row>
        <row r="207">
          <cell r="D207" t="str">
            <v>01012012</v>
          </cell>
          <cell r="E207" t="str">
            <v>A4</v>
          </cell>
          <cell r="G207" t="str">
            <v>A4</v>
          </cell>
          <cell r="I207" t="str">
            <v>A4</v>
          </cell>
          <cell r="K207" t="str">
            <v>A4</v>
          </cell>
        </row>
        <row r="208">
          <cell r="D208" t="str">
            <v>01012016</v>
          </cell>
          <cell r="E208" t="str">
            <v>A4</v>
          </cell>
          <cell r="G208" t="str">
            <v>A4</v>
          </cell>
          <cell r="I208" t="str">
            <v>A4</v>
          </cell>
          <cell r="K208" t="str">
            <v>A4</v>
          </cell>
        </row>
        <row r="209">
          <cell r="D209" t="str">
            <v>01012015</v>
          </cell>
          <cell r="E209" t="str">
            <v>A4</v>
          </cell>
          <cell r="G209" t="str">
            <v>A4</v>
          </cell>
          <cell r="I209" t="str">
            <v>A4</v>
          </cell>
          <cell r="K209" t="str">
            <v>A4</v>
          </cell>
        </row>
        <row r="210">
          <cell r="D210" t="str">
            <v>01012019</v>
          </cell>
          <cell r="E210" t="str">
            <v>A4</v>
          </cell>
          <cell r="G210" t="str">
            <v>A4</v>
          </cell>
          <cell r="I210" t="str">
            <v>A4</v>
          </cell>
          <cell r="K210" t="str">
            <v>A4</v>
          </cell>
        </row>
        <row r="211">
          <cell r="D211" t="str">
            <v>01012018</v>
          </cell>
          <cell r="E211" t="str">
            <v>A4</v>
          </cell>
          <cell r="G211" t="str">
            <v>A4</v>
          </cell>
          <cell r="I211" t="str">
            <v>A4</v>
          </cell>
          <cell r="K211" t="str">
            <v>A4</v>
          </cell>
        </row>
        <row r="212">
          <cell r="D212" t="str">
            <v>01012017</v>
          </cell>
          <cell r="E212" t="str">
            <v>A3</v>
          </cell>
          <cell r="F212" t="str">
            <v>Kỷ yếu hội thảo khoa học cấp khoa</v>
          </cell>
          <cell r="G212" t="str">
            <v>A4</v>
          </cell>
          <cell r="I212" t="str">
            <v>A4</v>
          </cell>
          <cell r="K212" t="str">
            <v>A4</v>
          </cell>
        </row>
        <row r="213">
          <cell r="D213" t="str">
            <v>01012022</v>
          </cell>
          <cell r="E213" t="str">
            <v>A4</v>
          </cell>
          <cell r="G213" t="str">
            <v>A4</v>
          </cell>
          <cell r="I213" t="str">
            <v>A4</v>
          </cell>
          <cell r="K213" t="str">
            <v>A4</v>
          </cell>
        </row>
        <row r="214">
          <cell r="D214" t="str">
            <v>01012020</v>
          </cell>
          <cell r="E214" t="str">
            <v>A3</v>
          </cell>
          <cell r="F214" t="str">
            <v>Kỷ yếu hội thảo khoa học cấp khoa</v>
          </cell>
          <cell r="G214" t="str">
            <v>A4</v>
          </cell>
          <cell r="I214" t="str">
            <v>A4</v>
          </cell>
          <cell r="K214" t="str">
            <v>A4</v>
          </cell>
        </row>
        <row r="215">
          <cell r="D215" t="str">
            <v>01012021</v>
          </cell>
          <cell r="E215" t="str">
            <v>A4</v>
          </cell>
          <cell r="G215" t="str">
            <v>A4</v>
          </cell>
          <cell r="H215" t="str">
            <v xml:space="preserve">Khoa đã nhắc nhở GV. </v>
          </cell>
          <cell r="I215" t="str">
            <v>A4</v>
          </cell>
          <cell r="J215" t="str">
            <v>Nhắc nhở</v>
          </cell>
          <cell r="K215" t="str">
            <v>A4</v>
          </cell>
          <cell r="L215" t="str">
            <v>Nhắc nhở GV tham gia và thực hiện nghiêm các yêu cầu của buổi tập huấn</v>
          </cell>
        </row>
        <row r="216">
          <cell r="D216" t="str">
            <v>01012011</v>
          </cell>
          <cell r="E216" t="str">
            <v>A4</v>
          </cell>
          <cell r="G216" t="str">
            <v>A4</v>
          </cell>
          <cell r="I216" t="str">
            <v>A4</v>
          </cell>
          <cell r="K216" t="str">
            <v>A4</v>
          </cell>
        </row>
        <row r="217">
          <cell r="D217" t="str">
            <v>01017002</v>
          </cell>
          <cell r="E217" t="str">
            <v>A4</v>
          </cell>
          <cell r="G217" t="str">
            <v>A4</v>
          </cell>
          <cell r="I217" t="str">
            <v>A4</v>
          </cell>
          <cell r="K217" t="str">
            <v>A4</v>
          </cell>
        </row>
        <row r="218">
          <cell r="D218" t="str">
            <v>01012028</v>
          </cell>
          <cell r="E218" t="str">
            <v>A3</v>
          </cell>
          <cell r="F218" t="str">
            <v>Có SK được công nhận cấp trường</v>
          </cell>
          <cell r="G218" t="str">
            <v>A4</v>
          </cell>
          <cell r="I218" t="str">
            <v>A4</v>
          </cell>
          <cell r="K218" t="str">
            <v>A4</v>
          </cell>
        </row>
        <row r="219">
          <cell r="D219" t="str">
            <v>01012032</v>
          </cell>
          <cell r="E219" t="str">
            <v>A3</v>
          </cell>
          <cell r="F219" t="str">
            <v>Kỷ yếu hội thảo khoa học cấp khoa</v>
          </cell>
          <cell r="G219" t="str">
            <v>A4</v>
          </cell>
          <cell r="I219" t="str">
            <v>A4</v>
          </cell>
          <cell r="K219" t="str">
            <v>A4</v>
          </cell>
        </row>
        <row r="220">
          <cell r="D220" t="str">
            <v>01025017</v>
          </cell>
          <cell r="E220" t="str">
            <v>A1</v>
          </cell>
          <cell r="F220" t="str">
            <v xml:space="preserve">Nghiên cứu khoa học cấp trường năm 2020 thi công cánh tay robot 6 bậc tự do </v>
          </cell>
          <cell r="G220" t="str">
            <v>A1</v>
          </cell>
          <cell r="I220" t="str">
            <v>A1</v>
          </cell>
          <cell r="K220" t="str">
            <v>A1</v>
          </cell>
        </row>
        <row r="221">
          <cell r="D221" t="str">
            <v>01006004</v>
          </cell>
          <cell r="E221" t="str">
            <v>A3</v>
          </cell>
          <cell r="F221" t="str">
            <v>Kỷ yếu hội thảo khoa học cấp khoa</v>
          </cell>
          <cell r="G221" t="str">
            <v>A4</v>
          </cell>
          <cell r="I221" t="str">
            <v>A4</v>
          </cell>
          <cell r="K221" t="str">
            <v>A4</v>
          </cell>
        </row>
        <row r="222">
          <cell r="D222" t="str">
            <v>01013068</v>
          </cell>
          <cell r="E222" t="str">
            <v>A1</v>
          </cell>
          <cell r="F222" t="str">
            <v>- Nghiên cứu khoa học cấp trường năm 2020 Thi công xe điện chạy bằng năng lượng mặt trời
- Có bài viết đăng kỷ yếu hội thảo cấp trường (Hội thảo Quốc tế COSS 2020).</v>
          </cell>
          <cell r="G222" t="str">
            <v>A1</v>
          </cell>
          <cell r="I222" t="str">
            <v>A1</v>
          </cell>
          <cell r="K222" t="str">
            <v>A1</v>
          </cell>
        </row>
        <row r="223">
          <cell r="D223" t="str">
            <v>01012048</v>
          </cell>
          <cell r="E223" t="str">
            <v>A4</v>
          </cell>
          <cell r="G223" t="str">
            <v>A4</v>
          </cell>
          <cell r="I223" t="str">
            <v>A4</v>
          </cell>
          <cell r="K223" t="str">
            <v>A4</v>
          </cell>
        </row>
        <row r="224">
          <cell r="E224">
            <v>25</v>
          </cell>
          <cell r="G224">
            <v>25</v>
          </cell>
          <cell r="H224" t="str">
            <v>0A1 + 1A2 + 6A3 + 17A4 + 0B1 + 0B2 + 0C1 + 1D</v>
          </cell>
          <cell r="I224">
            <v>25</v>
          </cell>
          <cell r="J224" t="str">
            <v>1A1 + 0A2 + 6A3 + 17A4 + 0B1 + 0B2 + 0C1 + 1D</v>
          </cell>
          <cell r="K224">
            <v>25</v>
          </cell>
          <cell r="L224" t="str">
            <v>1A1 + 0A2 + 5A3 + 17A4 + 1B1 + 0B2 + 0C1 + 1D</v>
          </cell>
        </row>
        <row r="225">
          <cell r="E225">
            <v>25</v>
          </cell>
          <cell r="G225">
            <v>25</v>
          </cell>
          <cell r="H225" t="str">
            <v>0A1 + 1A2 + 6A3 + 17A4 + 0B1 + 0B2 + 0C1 + 1D</v>
          </cell>
          <cell r="I225">
            <v>25</v>
          </cell>
          <cell r="J225" t="str">
            <v>1A1 + 0A2 + 6A3 + 17A4 + 0B1 + 0B2 + 0C1 + 1D</v>
          </cell>
          <cell r="K225">
            <v>25</v>
          </cell>
          <cell r="L225" t="str">
            <v>1A1 + 0A2 + 5A3 + 17A4 + 1B1 + 0B2 + 0C1 + 1D</v>
          </cell>
        </row>
        <row r="226">
          <cell r="D226" t="str">
            <v>01015042</v>
          </cell>
          <cell r="E226" t="str">
            <v>A2</v>
          </cell>
          <cell r="F226" t="str">
            <v>- Có bài viết sáng kiến đạt PVAH cấp ngành (QĐ số 1720/QĐ-GDĐT ngày 21/8/2020)</v>
          </cell>
          <cell r="G226" t="str">
            <v>A2</v>
          </cell>
          <cell r="I226" t="str">
            <v>A1</v>
          </cell>
          <cell r="J226" t="str">
            <v>Đề nghị xếp A1</v>
          </cell>
          <cell r="K226" t="str">
            <v>A1</v>
          </cell>
          <cell r="L226" t="str">
            <v>Thống nhất với đề nghị của nhóm thường trực HĐ, cá nhân có nhiều tích cực trong công việc của trường và đơn vị.</v>
          </cell>
        </row>
        <row r="227">
          <cell r="D227" t="str">
            <v>01015005</v>
          </cell>
          <cell r="E227" t="str">
            <v>A3</v>
          </cell>
          <cell r="F227" t="str">
            <v>Bài tham luận cấp Khoa (Hội thảo khoa học Khoa Công nghệ Thông tin ngày 28/06/20)</v>
          </cell>
          <cell r="G227" t="str">
            <v>A4</v>
          </cell>
          <cell r="I227" t="str">
            <v>A4</v>
          </cell>
          <cell r="K227" t="str">
            <v>A4</v>
          </cell>
        </row>
        <row r="228">
          <cell r="D228" t="str">
            <v>01015022</v>
          </cell>
          <cell r="E228" t="str">
            <v>A2</v>
          </cell>
          <cell r="F228" t="str">
            <v>- Có bài viết đăng kỷ yếu hội thảo cấp trường (Hội thảo Quốc tế COSS 2020).
- Có bài viết sáng kiến đạt PVAH cấp ngành (QĐ số 1720/QĐ-GDĐT ngày 21/8/2020)</v>
          </cell>
          <cell r="G228" t="str">
            <v>A3</v>
          </cell>
          <cell r="I228" t="str">
            <v>A3</v>
          </cell>
          <cell r="K228" t="str">
            <v>A3</v>
          </cell>
        </row>
        <row r="229">
          <cell r="D229" t="str">
            <v>01015018</v>
          </cell>
          <cell r="E229" t="str">
            <v>A4</v>
          </cell>
          <cell r="G229" t="str">
            <v>A4</v>
          </cell>
          <cell r="I229" t="str">
            <v>A4</v>
          </cell>
          <cell r="K229" t="str">
            <v>A4</v>
          </cell>
        </row>
        <row r="230">
          <cell r="D230" t="str">
            <v>01015023</v>
          </cell>
          <cell r="E230" t="str">
            <v>A2</v>
          </cell>
          <cell r="F230" t="str">
            <v>- Có bài viết sáng kiến đạt PVAH cấp ngành (QĐ số 1720/QĐ-GDĐT ngày 21/8/2020)</v>
          </cell>
          <cell r="G230" t="str">
            <v>A3</v>
          </cell>
          <cell r="I230" t="str">
            <v>A3</v>
          </cell>
          <cell r="K230" t="str">
            <v>A3</v>
          </cell>
        </row>
        <row r="231">
          <cell r="D231" t="str">
            <v>01015020</v>
          </cell>
          <cell r="E231" t="str">
            <v>A4</v>
          </cell>
          <cell r="G231" t="str">
            <v>A4</v>
          </cell>
          <cell r="I231" t="str">
            <v>A4</v>
          </cell>
          <cell r="K231" t="str">
            <v>A4</v>
          </cell>
        </row>
        <row r="232">
          <cell r="D232" t="str">
            <v>01015041</v>
          </cell>
          <cell r="E232" t="str">
            <v>A4</v>
          </cell>
          <cell r="G232" t="str">
            <v>A4</v>
          </cell>
          <cell r="I232" t="str">
            <v>A4</v>
          </cell>
          <cell r="K232" t="str">
            <v>A4</v>
          </cell>
        </row>
        <row r="233">
          <cell r="D233" t="str">
            <v>01015001</v>
          </cell>
          <cell r="E233" t="str">
            <v>A2</v>
          </cell>
          <cell r="F233" t="str">
            <v>- Có bài viết đăng kỷ yếu hội thảo cấp trường (Hội thảo Quốc tế COSS 2020).
- Có bài viết sáng kiến đạt PVAH cấp ngành (QĐ số 1720/QĐ-GDĐT ngày 21/8/2020)</v>
          </cell>
          <cell r="G233" t="str">
            <v>A4</v>
          </cell>
          <cell r="I233" t="str">
            <v>A4</v>
          </cell>
          <cell r="K233" t="str">
            <v>A4</v>
          </cell>
        </row>
        <row r="234">
          <cell r="D234" t="str">
            <v>01015015</v>
          </cell>
          <cell r="E234" t="str">
            <v>A4</v>
          </cell>
          <cell r="G234" t="str">
            <v>A4</v>
          </cell>
          <cell r="H234" t="str">
            <v>Nhắc nhở GV điểm danh khi tham dự tập huấn trực tuyến</v>
          </cell>
          <cell r="I234" t="str">
            <v>A4</v>
          </cell>
          <cell r="J234" t="str">
            <v>Nhắc nhở</v>
          </cell>
          <cell r="K234" t="str">
            <v>A4</v>
          </cell>
          <cell r="L234" t="str">
            <v>Nhắc nhở GV tham gia và thực hiện nghiêm các yêu cầu của buổi tập huấn</v>
          </cell>
        </row>
        <row r="235">
          <cell r="D235" t="str">
            <v>01015019</v>
          </cell>
          <cell r="E235" t="str">
            <v>A2</v>
          </cell>
          <cell r="F235" t="str">
            <v>- Có bài viết sáng kiến đạt PVAH cấp ngành (QĐ số 1720/QĐ-GDĐT ngày 21/8/2020)</v>
          </cell>
          <cell r="G235" t="str">
            <v>A3</v>
          </cell>
          <cell r="I235" t="str">
            <v>A3</v>
          </cell>
          <cell r="K235" t="str">
            <v>A4</v>
          </cell>
          <cell r="L235" t="str">
            <v>GV Chưa thực hiện đúng trách nhiệm Trưởng bộ môn về duyệt giáo án giảng dạy của thầy Cao Phong</v>
          </cell>
        </row>
        <row r="236">
          <cell r="D236" t="str">
            <v>01015002</v>
          </cell>
          <cell r="E236" t="str">
            <v>A3</v>
          </cell>
          <cell r="F236" t="str">
            <v>Bài tham luận cấp Khoa (Hội thảo khoa học Khoa Công nghệ Thông tin ngày 28/06/20)</v>
          </cell>
          <cell r="G236" t="str">
            <v>A3</v>
          </cell>
          <cell r="I236" t="str">
            <v>A3</v>
          </cell>
          <cell r="K236" t="str">
            <v>A3</v>
          </cell>
        </row>
        <row r="237">
          <cell r="D237" t="str">
            <v>01015013</v>
          </cell>
          <cell r="E237" t="str">
            <v>A3</v>
          </cell>
          <cell r="F237" t="str">
            <v>- Bài tham luận cấp Khoa (Hội thảo khoa học Khoa Công nghệ Thông tin ngày 28/06/20)</v>
          </cell>
          <cell r="G237" t="str">
            <v>A4</v>
          </cell>
          <cell r="I237" t="str">
            <v>A4</v>
          </cell>
          <cell r="K237" t="str">
            <v>A4</v>
          </cell>
        </row>
        <row r="238">
          <cell r="D238" t="str">
            <v>01015006</v>
          </cell>
          <cell r="E238" t="str">
            <v>A2</v>
          </cell>
          <cell r="F238" t="str">
            <v>- Có bài viết sáng kiến đạt PVAH cấp ngành (QĐ số 1720/QĐ-GDĐT ngày 21/8/2020)</v>
          </cell>
          <cell r="G238" t="str">
            <v>A3</v>
          </cell>
          <cell r="I238" t="str">
            <v>A3</v>
          </cell>
          <cell r="K238" t="str">
            <v>A3</v>
          </cell>
        </row>
        <row r="239">
          <cell r="D239" t="str">
            <v>01018001</v>
          </cell>
          <cell r="E239" t="str">
            <v>A2</v>
          </cell>
          <cell r="F239" t="str">
            <v>- Có bài viết sáng kiến đạt PVAH cấp ngành (QĐ số 1720/QĐ-GDĐT ngày 21/8/2020)</v>
          </cell>
          <cell r="G239" t="str">
            <v>D</v>
          </cell>
          <cell r="I239" t="str">
            <v>D</v>
          </cell>
          <cell r="J239" t="str">
            <v>Vi phạm chuyên môn giảng dạy</v>
          </cell>
          <cell r="K239" t="str">
            <v>D</v>
          </cell>
          <cell r="L239" t="str">
            <v>GV vi phạm quy định về chuyên môn giảng dạy</v>
          </cell>
        </row>
        <row r="240">
          <cell r="D240" t="str">
            <v>01015004</v>
          </cell>
          <cell r="E240" t="str">
            <v>A2</v>
          </cell>
          <cell r="F240" t="str">
            <v>- Có bài viết sáng kiến đạt PVAH cấp ngành (QĐ số 1720/QĐ-GDĐT ngày 21/8/2020)</v>
          </cell>
          <cell r="G240" t="str">
            <v>A3</v>
          </cell>
          <cell r="I240" t="str">
            <v>A3</v>
          </cell>
          <cell r="K240" t="str">
            <v>A3</v>
          </cell>
        </row>
        <row r="241">
          <cell r="D241" t="str">
            <v>01015010</v>
          </cell>
          <cell r="E241" t="str">
            <v>A4</v>
          </cell>
          <cell r="G241" t="str">
            <v>A4</v>
          </cell>
          <cell r="I241" t="str">
            <v>A4</v>
          </cell>
          <cell r="K241" t="str">
            <v>A4</v>
          </cell>
        </row>
        <row r="242">
          <cell r="D242" t="str">
            <v>01015017</v>
          </cell>
          <cell r="E242" t="str">
            <v>A4</v>
          </cell>
          <cell r="G242" t="str">
            <v>A4</v>
          </cell>
          <cell r="I242" t="str">
            <v>A4</v>
          </cell>
          <cell r="K242" t="str">
            <v>A4</v>
          </cell>
        </row>
        <row r="243">
          <cell r="D243" t="str">
            <v>01015016</v>
          </cell>
          <cell r="E243" t="str">
            <v>A4</v>
          </cell>
          <cell r="G243" t="str">
            <v>A4</v>
          </cell>
          <cell r="I243" t="str">
            <v>A4</v>
          </cell>
          <cell r="K243" t="str">
            <v>A4</v>
          </cell>
        </row>
        <row r="244">
          <cell r="D244" t="str">
            <v>01015003</v>
          </cell>
          <cell r="E244" t="str">
            <v>A4</v>
          </cell>
          <cell r="G244" t="str">
            <v>A4</v>
          </cell>
          <cell r="I244" t="str">
            <v>A4</v>
          </cell>
          <cell r="K244" t="str">
            <v>A4</v>
          </cell>
        </row>
        <row r="245">
          <cell r="D245" t="str">
            <v>01015031</v>
          </cell>
          <cell r="E245" t="str">
            <v>A4</v>
          </cell>
          <cell r="G245" t="str">
            <v>A4</v>
          </cell>
          <cell r="I245" t="str">
            <v>A4</v>
          </cell>
          <cell r="K245" t="str">
            <v>A4</v>
          </cell>
        </row>
        <row r="246">
          <cell r="D246" t="str">
            <v>01015025</v>
          </cell>
          <cell r="E246" t="str">
            <v>A2</v>
          </cell>
          <cell r="F246" t="str">
            <v>Có bài viết sáng kiến đạt PVAH cấp ngành (QĐ số 1720/QĐ-GDĐT ngày 21/8/2020)</v>
          </cell>
          <cell r="G246" t="str">
            <v>A4</v>
          </cell>
          <cell r="I246" t="str">
            <v>A4</v>
          </cell>
          <cell r="K246" t="str">
            <v>A4</v>
          </cell>
        </row>
        <row r="247">
          <cell r="D247" t="str">
            <v>01017001</v>
          </cell>
          <cell r="E247" t="str">
            <v>A2</v>
          </cell>
          <cell r="F247" t="str">
            <v>- Có bài viết đăng kỷ yếu hội thảo cấp trường (Hội thảo Quốc tế COSS 2020).
- Có bài viết sáng kiến đạt PVAH cấp ngành (QĐ số 1720/QĐ-GDĐT ngày 21/8/2020)</v>
          </cell>
          <cell r="G247" t="str">
            <v>A4</v>
          </cell>
          <cell r="I247" t="str">
            <v>A4</v>
          </cell>
          <cell r="K247" t="str">
            <v>A4</v>
          </cell>
        </row>
        <row r="248">
          <cell r="D248" t="str">
            <v>01015012</v>
          </cell>
          <cell r="E248" t="str">
            <v>A2</v>
          </cell>
          <cell r="F248" t="str">
            <v>- Có bài viết sáng kiến đạt PVAH cấp ngành (QĐ số 1720/QĐ-GDĐT ngày 21/8/2020)</v>
          </cell>
          <cell r="G248" t="str">
            <v>A4</v>
          </cell>
          <cell r="I248" t="str">
            <v>A4</v>
          </cell>
          <cell r="K248" t="str">
            <v>A4</v>
          </cell>
        </row>
        <row r="249">
          <cell r="D249" t="str">
            <v>01015008</v>
          </cell>
          <cell r="E249" t="str">
            <v>A2</v>
          </cell>
          <cell r="F249" t="str">
            <v>- Có bài viết đăng kỷ yếu hội thảo cấp trường (Hội thảo Quốc tế COSS 2020).</v>
          </cell>
          <cell r="G249" t="str">
            <v>A4</v>
          </cell>
          <cell r="I249" t="str">
            <v>A4</v>
          </cell>
          <cell r="K249" t="str">
            <v>B1</v>
          </cell>
          <cell r="L249" t="str">
            <v>GV không chấp hành theo sự phân công của Lãnh đạo đơn vị</v>
          </cell>
        </row>
        <row r="250">
          <cell r="D250" t="str">
            <v>01015021</v>
          </cell>
          <cell r="E250" t="str">
            <v>A4</v>
          </cell>
          <cell r="G250" t="str">
            <v>A4</v>
          </cell>
          <cell r="I250" t="str">
            <v>A4</v>
          </cell>
          <cell r="K250" t="str">
            <v>A4</v>
          </cell>
        </row>
        <row r="251">
          <cell r="E251">
            <v>25</v>
          </cell>
          <cell r="G251">
            <v>25</v>
          </cell>
          <cell r="H251" t="str">
            <v>5A1 + 3A2 + 16A3 + 1A4 + 0B1 + 0B2 + 0C2</v>
          </cell>
          <cell r="I251">
            <v>25</v>
          </cell>
          <cell r="J251" t="str">
            <v>2A1 + 2A2 + 18A3 + 3A4 + 0B1 + 0B2 + 0C2</v>
          </cell>
          <cell r="K251">
            <v>25</v>
          </cell>
          <cell r="L251" t="str">
            <v>2A1 + 2A2 + 18A3 + 3A4 + 0B1 + 0B2 + 0C1 + 0C2</v>
          </cell>
        </row>
        <row r="252">
          <cell r="E252">
            <v>24</v>
          </cell>
          <cell r="G252">
            <v>24</v>
          </cell>
          <cell r="H252" t="str">
            <v>4A1 + 3A2 + 16A3 + 1A4 + 0B1 + 0B2 + 0C2</v>
          </cell>
          <cell r="I252">
            <v>24</v>
          </cell>
          <cell r="J252" t="str">
            <v>1A1 + 2A2 + 18A3 + 3A4 + 0B1 + 0B2 + 0C2</v>
          </cell>
          <cell r="K252">
            <v>24</v>
          </cell>
          <cell r="L252" t="str">
            <v>1A1 + 2A2 + 18A3 + 3A4 + 0B1 + 0B2 + 0C1 + 0C2</v>
          </cell>
        </row>
        <row r="253">
          <cell r="D253" t="str">
            <v>01013003</v>
          </cell>
          <cell r="E253" t="str">
            <v>A1</v>
          </cell>
          <cell r="F253" t="str">
            <v>- Tham gia Đề án hợp tác đào tạo trình độ cao đẳng chất lượng cao giữa Trường CĐ Lý Tự Trọng Tp.HCM với công ty TNHH Sản xuất và Kinh doanh VINFAST (QĐ số 496A/QĐ-LTT-ĐT ngày 30/5/2020)</v>
          </cell>
          <cell r="G253" t="str">
            <v>A1</v>
          </cell>
          <cell r="I253" t="str">
            <v>A1</v>
          </cell>
          <cell r="K253" t="str">
            <v>A1</v>
          </cell>
        </row>
        <row r="254">
          <cell r="D254" t="str">
            <v>01013002</v>
          </cell>
          <cell r="E254" t="str">
            <v>A1</v>
          </cell>
          <cell r="F254" t="str">
            <v>- Tham gia Đề án hợp tác đào tạo trình độ cao đẳng chất lượng cao giữa Trường CĐ Lý Tự Trọng Tp.HCM với công ty TNHH Sản xuất và Kinh doanh VINFAST (QĐ số 496A/QĐ-LTT-ĐT ngày 30/5/2020)</v>
          </cell>
          <cell r="G254" t="str">
            <v>A1</v>
          </cell>
          <cell r="I254" t="str">
            <v>A2</v>
          </cell>
          <cell r="J254" t="str">
            <v>Đề nghị xếp A2</v>
          </cell>
          <cell r="K254" t="str">
            <v>A2</v>
          </cell>
          <cell r="L254" t="str">
            <v>Thống nhất với đề nghị của nhóm thường trực HĐ, cá nhân có nhiều tích cực trong công việc của trường.</v>
          </cell>
        </row>
        <row r="255">
          <cell r="D255" t="str">
            <v>01013004</v>
          </cell>
          <cell r="E255" t="str">
            <v>A1</v>
          </cell>
          <cell r="F255"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5" t="str">
            <v>A1</v>
          </cell>
          <cell r="I255" t="str">
            <v>A3</v>
          </cell>
          <cell r="K255" t="str">
            <v>A3</v>
          </cell>
        </row>
        <row r="256">
          <cell r="D256" t="str">
            <v>01013021</v>
          </cell>
          <cell r="E256" t="str">
            <v>A3</v>
          </cell>
          <cell r="F256" t="str">
            <v>- Có bài viết sáng kiến được nhà trường công nhận</v>
          </cell>
          <cell r="G256" t="str">
            <v>A3</v>
          </cell>
          <cell r="I256" t="str">
            <v>A4</v>
          </cell>
          <cell r="K256" t="str">
            <v>A4</v>
          </cell>
        </row>
        <row r="257">
          <cell r="D257" t="str">
            <v>01013006</v>
          </cell>
          <cell r="E257" t="str">
            <v>A1</v>
          </cell>
          <cell r="F257" t="str">
            <v>- Có bài viết đăng kỷ yếu hội thảo cấp trường (Hội thảo Quốc tế COSS 2020).
- Tham gia chuẩn đầu ra ngành CN Mạ</v>
          </cell>
          <cell r="G257" t="str">
            <v>A1</v>
          </cell>
          <cell r="I257" t="str">
            <v>A3</v>
          </cell>
          <cell r="K257" t="str">
            <v>A3</v>
          </cell>
        </row>
        <row r="258">
          <cell r="D258" t="str">
            <v>01013018</v>
          </cell>
          <cell r="E258" t="str">
            <v>A3</v>
          </cell>
          <cell r="F258" t="str">
            <v>- Có bài viết sáng kiến được nhà trường công nhận</v>
          </cell>
          <cell r="G258" t="str">
            <v>A3</v>
          </cell>
          <cell r="I258" t="str">
            <v>A3</v>
          </cell>
          <cell r="K258" t="str">
            <v>A3</v>
          </cell>
        </row>
        <row r="259">
          <cell r="D259" t="str">
            <v>01013019</v>
          </cell>
          <cell r="E259" t="str">
            <v>A2</v>
          </cell>
          <cell r="F259" t="str">
            <v>- Có bài viết đăng kỷ yếu hội thảo cấp trường (Hội thảo Quốc tế COSS 2020).</v>
          </cell>
          <cell r="G259" t="str">
            <v>A2</v>
          </cell>
          <cell r="I259" t="str">
            <v>A3</v>
          </cell>
          <cell r="K259" t="str">
            <v>A3</v>
          </cell>
        </row>
        <row r="260">
          <cell r="D260" t="str">
            <v>01013016</v>
          </cell>
          <cell r="E260" t="str">
            <v>A3</v>
          </cell>
          <cell r="F260" t="str">
            <v>Có bài viết sáng kiến được nhà trường công nhận</v>
          </cell>
          <cell r="G260" t="str">
            <v>A3</v>
          </cell>
          <cell r="I260" t="str">
            <v>A3</v>
          </cell>
          <cell r="K260" t="str">
            <v>A3</v>
          </cell>
        </row>
        <row r="261">
          <cell r="D261" t="str">
            <v>01013017</v>
          </cell>
          <cell r="E261" t="str">
            <v>A3</v>
          </cell>
          <cell r="F261" t="str">
            <v>Có bài viết sáng kiến được nhà trường công nhận</v>
          </cell>
          <cell r="G261" t="str">
            <v>A3</v>
          </cell>
          <cell r="I261" t="str">
            <v>A3</v>
          </cell>
          <cell r="K261" t="str">
            <v>A3</v>
          </cell>
        </row>
        <row r="262">
          <cell r="D262" t="str">
            <v>01013027</v>
          </cell>
          <cell r="E262" t="str">
            <v>A3</v>
          </cell>
          <cell r="F262" t="str">
            <v>- Có bài viết sáng kiến được nhà trường công nhận</v>
          </cell>
          <cell r="G262" t="str">
            <v>A3</v>
          </cell>
          <cell r="I262" t="str">
            <v>A3</v>
          </cell>
          <cell r="K262" t="str">
            <v>A3</v>
          </cell>
        </row>
        <row r="263">
          <cell r="D263" t="str">
            <v>01013026</v>
          </cell>
          <cell r="E263" t="str">
            <v>A3</v>
          </cell>
          <cell r="F263" t="str">
            <v>Có bài viết sáng kiến được nhà trường công nhận</v>
          </cell>
          <cell r="G263" t="str">
            <v>A3</v>
          </cell>
          <cell r="I263" t="str">
            <v>A3</v>
          </cell>
          <cell r="K263" t="str">
            <v>A3</v>
          </cell>
        </row>
        <row r="264">
          <cell r="D264" t="str">
            <v>01013029</v>
          </cell>
          <cell r="E264" t="str">
            <v>A3</v>
          </cell>
          <cell r="F264" t="str">
            <v>Có bài viết sáng kiến được nhà trường công nhận</v>
          </cell>
          <cell r="G264" t="str">
            <v>A3</v>
          </cell>
          <cell r="I264" t="str">
            <v>A3</v>
          </cell>
          <cell r="J264" t="str">
            <v>Nhắc nhở</v>
          </cell>
          <cell r="K264" t="str">
            <v>A3</v>
          </cell>
          <cell r="L264" t="str">
            <v>Nhắc nhở GV tham gia và thực hiện nghiêm các yêu cầu của buổi tập huấn</v>
          </cell>
        </row>
        <row r="265">
          <cell r="D265" t="str">
            <v>01013028</v>
          </cell>
          <cell r="E265" t="str">
            <v>A3</v>
          </cell>
          <cell r="F265" t="str">
            <v>Có bài viết sáng kiến được nhà trường công nhận</v>
          </cell>
          <cell r="G265" t="str">
            <v>A3</v>
          </cell>
          <cell r="I265" t="str">
            <v>A3</v>
          </cell>
          <cell r="K265" t="str">
            <v>A3</v>
          </cell>
        </row>
        <row r="266">
          <cell r="D266" t="str">
            <v>01013005</v>
          </cell>
          <cell r="E266" t="str">
            <v>A3</v>
          </cell>
          <cell r="F266" t="str">
            <v>- Tham gia đề tài NCKH cấp trường. (tính năm sau)
- Có bài viết sáng kiến được nhà trường công nhận</v>
          </cell>
          <cell r="G266" t="str">
            <v>A3</v>
          </cell>
          <cell r="I266" t="str">
            <v>A3</v>
          </cell>
          <cell r="K266" t="str">
            <v>A3</v>
          </cell>
        </row>
        <row r="267">
          <cell r="D267" t="str">
            <v>01013022</v>
          </cell>
          <cell r="E267" t="str">
            <v>A2</v>
          </cell>
          <cell r="F267" t="str">
            <v>- Có bài viết đăng kỷ yếu hội thảo cấp trường (Hội thảo Quốc tế COSS 2020).</v>
          </cell>
          <cell r="G267" t="str">
            <v>A3</v>
          </cell>
          <cell r="I267" t="str">
            <v>A3</v>
          </cell>
          <cell r="J267" t="str">
            <v>Nhắc nhở</v>
          </cell>
          <cell r="K267" t="str">
            <v>A3</v>
          </cell>
          <cell r="L267" t="str">
            <v>Nhắc nhở GV tham gia và thực hiện nghiêm các yêu cầu của buổi tập huấn</v>
          </cell>
        </row>
        <row r="268">
          <cell r="D268" t="str">
            <v>01013047</v>
          </cell>
          <cell r="E268" t="str">
            <v>A3</v>
          </cell>
          <cell r="F268" t="str">
            <v>Có bài viết sáng kiến được nhà trường công nhận</v>
          </cell>
          <cell r="G268" t="str">
            <v>A3</v>
          </cell>
          <cell r="I268" t="str">
            <v>A3</v>
          </cell>
          <cell r="K268" t="str">
            <v>A3</v>
          </cell>
        </row>
        <row r="269">
          <cell r="D269" t="str">
            <v>01013070</v>
          </cell>
          <cell r="E269" t="str">
            <v>A3</v>
          </cell>
          <cell r="F269" t="str">
            <v>Có bài viết sáng kiến được nhà trường công nhận</v>
          </cell>
          <cell r="G269" t="str">
            <v>A3</v>
          </cell>
          <cell r="I269" t="str">
            <v>A3</v>
          </cell>
          <cell r="K269" t="str">
            <v>A3</v>
          </cell>
        </row>
        <row r="270">
          <cell r="D270" t="str">
            <v>01014047</v>
          </cell>
          <cell r="E270" t="str">
            <v>A3</v>
          </cell>
          <cell r="F270" t="str">
            <v>- Có bài viết sáng kiến được nhà trường công nhận</v>
          </cell>
          <cell r="G270" t="str">
            <v>A3</v>
          </cell>
          <cell r="I270" t="str">
            <v>A3</v>
          </cell>
          <cell r="K270" t="str">
            <v>A3</v>
          </cell>
        </row>
        <row r="271">
          <cell r="D271" t="str">
            <v>01013079</v>
          </cell>
          <cell r="E271" t="str">
            <v>A2</v>
          </cell>
          <cell r="F271" t="str">
            <v>- Có bài viết đăng kỷ yếu hội thảo cấp trường (Hội thảo Quốc tế COSS 2020).</v>
          </cell>
          <cell r="G271" t="str">
            <v>A2</v>
          </cell>
          <cell r="I271" t="str">
            <v>A2</v>
          </cell>
          <cell r="J271" t="str">
            <v>Đề nghị xếp A2</v>
          </cell>
          <cell r="K271" t="str">
            <v>A2</v>
          </cell>
          <cell r="L271" t="str">
            <v>Thống nhất với đề nghị của nhóm thường trực HĐ, cá nhân có nhiều tích cực trong công việc của trường.</v>
          </cell>
        </row>
        <row r="272">
          <cell r="D272" t="str">
            <v>01013087</v>
          </cell>
          <cell r="E272" t="str">
            <v>A3</v>
          </cell>
          <cell r="F272" t="str">
            <v>Có bài viết Hội thảo cấp khoa trong tháng 03/2021</v>
          </cell>
          <cell r="G272" t="str">
            <v>A3</v>
          </cell>
          <cell r="I272" t="str">
            <v>A3</v>
          </cell>
          <cell r="K272" t="str">
            <v>A3</v>
          </cell>
        </row>
        <row r="273">
          <cell r="D273" t="str">
            <v>01013061</v>
          </cell>
          <cell r="E273" t="str">
            <v>A1</v>
          </cell>
          <cell r="F273" t="str">
            <v>Có tham gia xây dựng chuẩn đầu ra ngành công nghệ sơn tĩnh điện</v>
          </cell>
          <cell r="G273" t="str">
            <v>A2</v>
          </cell>
          <cell r="I273" t="str">
            <v>A3</v>
          </cell>
          <cell r="J273" t="str">
            <v>Nhắc nhở</v>
          </cell>
          <cell r="K273" t="str">
            <v>A3</v>
          </cell>
          <cell r="L273" t="str">
            <v>Nhắc nhở GV tham gia và thực hiện nghiêm các yêu cầu của buổi tập huấn</v>
          </cell>
        </row>
        <row r="274">
          <cell r="D274" t="str">
            <v>01013094</v>
          </cell>
          <cell r="E274" t="str">
            <v>A3</v>
          </cell>
          <cell r="F274" t="str">
            <v>Có bài viết Hội thảo cấp khoa trong tháng 03/2021</v>
          </cell>
          <cell r="G274" t="str">
            <v>A3</v>
          </cell>
          <cell r="I274" t="str">
            <v>A3</v>
          </cell>
          <cell r="K274" t="str">
            <v>A3</v>
          </cell>
        </row>
        <row r="275">
          <cell r="D275" t="str">
            <v>01013120</v>
          </cell>
          <cell r="E275" t="str">
            <v>A4</v>
          </cell>
          <cell r="F275" t="str">
            <v>Tham gia đề án xây dựng nhà trường thông minh</v>
          </cell>
          <cell r="G275" t="str">
            <v>A3</v>
          </cell>
          <cell r="I275" t="str">
            <v>A4</v>
          </cell>
          <cell r="K275" t="str">
            <v>A4</v>
          </cell>
        </row>
        <row r="276">
          <cell r="D276" t="str">
            <v>01013117</v>
          </cell>
          <cell r="E276" t="str">
            <v>A4</v>
          </cell>
          <cell r="G276" t="str">
            <v>A4</v>
          </cell>
          <cell r="I276" t="str">
            <v>A4</v>
          </cell>
          <cell r="K276" t="str">
            <v>A4</v>
          </cell>
        </row>
        <row r="277">
          <cell r="E277">
            <v>1</v>
          </cell>
          <cell r="G277">
            <v>1</v>
          </cell>
          <cell r="H277" t="str">
            <v>1A1 + 0A2 + 0A3 + 0 A4</v>
          </cell>
          <cell r="I277">
            <v>1</v>
          </cell>
          <cell r="J277" t="str">
            <v>1A1 + 0A2 + 0A3 + 0A4</v>
          </cell>
          <cell r="K277">
            <v>1</v>
          </cell>
          <cell r="L277" t="str">
            <v>1A1 + 0A2 + 0A3 + 0A4 + 0B1 + 0B2 + 0C1</v>
          </cell>
        </row>
        <row r="278">
          <cell r="D278" t="str">
            <v>01013096</v>
          </cell>
          <cell r="E278" t="str">
            <v>A1</v>
          </cell>
          <cell r="F278" t="str">
            <v>- Tham gia viết chuẩn đầu ra 2 ngành sơn tĩnh điện và CN Mạ
- Thực hiện đề án phát triển nhà trường
- Tham gia đề án nhận diện thương hiệu trường
- Tham gia đề án xây dựng nhà trường thông minh</v>
          </cell>
          <cell r="G278" t="str">
            <v>A1</v>
          </cell>
          <cell r="I278" t="str">
            <v>A1</v>
          </cell>
          <cell r="K278" t="str">
            <v>A1</v>
          </cell>
        </row>
        <row r="279">
          <cell r="E279">
            <v>30</v>
          </cell>
          <cell r="G279">
            <v>30</v>
          </cell>
          <cell r="H279" t="str">
            <v>4A1 + 3A2 + 6A3 + 17A4 + 0B1 + 0B2 + 0C1</v>
          </cell>
          <cell r="I279">
            <v>30</v>
          </cell>
          <cell r="J279" t="str">
            <v>4A1 + 3A2 + 6A3 + 17A4 + 0B1 + 0B2 + 0C1</v>
          </cell>
          <cell r="K279">
            <v>30</v>
          </cell>
          <cell r="L279" t="str">
            <v>4A1 + 3A2 + 6A3 + 17A4 + 0B1 + 0B2 + 0C1</v>
          </cell>
        </row>
        <row r="280">
          <cell r="E280">
            <v>30</v>
          </cell>
          <cell r="G280">
            <v>30</v>
          </cell>
          <cell r="H280" t="str">
            <v>4A1 + 3A2 + 6A3 + 17A4 + 0B1 + 0B2 + 0C1</v>
          </cell>
          <cell r="I280">
            <v>30</v>
          </cell>
          <cell r="J280" t="str">
            <v>4A1 + 3A2 + 6A3 + 17A4 + 0B1 + 0B2 + 0C1</v>
          </cell>
          <cell r="K280">
            <v>30</v>
          </cell>
          <cell r="L280" t="str">
            <v>4A1 + 3A2 + 6A3 + 17A4 + 0B1 + 0B2 + 0C1</v>
          </cell>
        </row>
        <row r="281">
          <cell r="D281" t="str">
            <v>01014002</v>
          </cell>
          <cell r="E281" t="str">
            <v>A1</v>
          </cell>
          <cell r="F281" t="str">
            <v>- Tham gia Đề án hợp tác đào tạo trình độ cao đẳng chất lượng cao giữa Trường CĐ Lý Tự Trọng Tp.HCM với công ty TNHH Sản xuất và Kinh doanh VINFAST (QĐ số 496A/QĐ-LTT-ĐT ngày 30/5/2020)</v>
          </cell>
          <cell r="G281" t="str">
            <v>A1</v>
          </cell>
          <cell r="I281" t="str">
            <v>A1</v>
          </cell>
          <cell r="K281" t="str">
            <v>A1</v>
          </cell>
        </row>
        <row r="282">
          <cell r="D282" t="str">
            <v>01014004</v>
          </cell>
          <cell r="E282" t="str">
            <v>A1</v>
          </cell>
          <cell r="F282" t="str">
            <v>- Tham gia 1 đề tài NCKH cấp trường (NGHIỆM THU 01/2021)
- Có bài viết sáng kiến đạt PVAH cấp ngành (QĐ số 1720/QĐ-GDĐT-VP ngày 21/8/2020)
- Có bài viết đăng kỷ yếu hội thảo cấp trường (Hội thảo Quốc tế COSS 2020).</v>
          </cell>
          <cell r="G282" t="str">
            <v>A3</v>
          </cell>
          <cell r="H282" t="str">
            <v>Khoa đã nhắc nhở GV</v>
          </cell>
          <cell r="I282" t="str">
            <v>A3</v>
          </cell>
          <cell r="J282" t="str">
            <v>Nhắc nhở</v>
          </cell>
          <cell r="K282" t="str">
            <v>A3</v>
          </cell>
          <cell r="L282" t="str">
            <v>Nhắc nhở GV tham gia và thực hiện nghiêm các yêu cầu của buổi tập huấn</v>
          </cell>
        </row>
        <row r="283">
          <cell r="D283" t="str">
            <v>01023003</v>
          </cell>
          <cell r="E283" t="str">
            <v>A2</v>
          </cell>
          <cell r="F283" t="str">
            <v>- Có bài viết sáng kiến đạt PVAH cấp ngành (QĐ số 1720/QĐ-GDĐT-VP ngày 21/8/2020)
- Có bài viết đăng kỷ yếu hội thảo cấp trường (Hội thảo Quốc tế COSS 2020).</v>
          </cell>
          <cell r="G283" t="str">
            <v>A3</v>
          </cell>
          <cell r="I283" t="str">
            <v>A3</v>
          </cell>
          <cell r="K283" t="str">
            <v>A3</v>
          </cell>
        </row>
        <row r="284">
          <cell r="D284" t="str">
            <v>01014008</v>
          </cell>
          <cell r="E284" t="str">
            <v>A2</v>
          </cell>
          <cell r="F284" t="str">
            <v>- Có bài viết sáng kiến đạt PVAH cấp ngành (QĐ số 1720/QĐ-GDĐT-VP ngày 21/8/2020)
- Có bài viết đăng kỷ yếu hội thảo cấp trường (Hội thảo Quốc tế COSS 2020).</v>
          </cell>
          <cell r="G284" t="str">
            <v>A2</v>
          </cell>
          <cell r="I284" t="str">
            <v>A2</v>
          </cell>
          <cell r="K284" t="str">
            <v>A2</v>
          </cell>
        </row>
        <row r="285">
          <cell r="D285" t="str">
            <v>01014007</v>
          </cell>
          <cell r="E285" t="str">
            <v>A1</v>
          </cell>
          <cell r="F285" t="str">
            <v>Tham gia 1 đề tài NCKH cấp trường (QĐ số 1581/QĐ-LTTQLKH 23/12/2019)
- Có bài viết đăng kỷ yếu hội thảo cấp trường (Hội thảo Quốc tế COSS 2020).</v>
          </cell>
          <cell r="G285" t="str">
            <v>A1</v>
          </cell>
          <cell r="I285" t="str">
            <v>A1</v>
          </cell>
          <cell r="K285" t="str">
            <v>A1</v>
          </cell>
        </row>
        <row r="286">
          <cell r="D286" t="str">
            <v>01014038</v>
          </cell>
          <cell r="E286" t="str">
            <v>A1</v>
          </cell>
          <cell r="F286" t="str">
            <v>- Tham gia Đề án hợp tác đào tạo trình độ cao đẳng chất lượng cao giữa Trường CĐ Lý Tự Trọng Tp.HCM với công ty TNHH Sản xuất và Kinh doanh VINFAST (QĐ số 496A/QĐ-LTT-ĐT ngày 30/5/2020)</v>
          </cell>
          <cell r="G286" t="str">
            <v>A1</v>
          </cell>
          <cell r="H286" t="str">
            <v xml:space="preserve">
GV vào lớp trễ 8 phút ngày 27/4/2021, Khoa nhắc nhở GV trong buổi họp khoa
</v>
          </cell>
          <cell r="I286" t="str">
            <v>A1</v>
          </cell>
          <cell r="J286" t="str">
            <v>Nhắc nhở</v>
          </cell>
          <cell r="K286" t="str">
            <v>A1</v>
          </cell>
          <cell r="L286" t="str">
            <v>Nhắc nhở GV thực hiện đúng giờ giấc giảng dạy</v>
          </cell>
        </row>
        <row r="287">
          <cell r="D287" t="str">
            <v>01014005</v>
          </cell>
          <cell r="E287" t="str">
            <v>A2</v>
          </cell>
          <cell r="F287" t="str">
            <v>- Có bài viết đăng kỷ yếu hội thảo cấp trường (Hội thảo Quốc tế COSS 2020).</v>
          </cell>
          <cell r="G287" t="str">
            <v>A4</v>
          </cell>
          <cell r="I287" t="str">
            <v>A4</v>
          </cell>
          <cell r="K287" t="str">
            <v>A4</v>
          </cell>
        </row>
        <row r="288">
          <cell r="D288" t="str">
            <v>01014046</v>
          </cell>
          <cell r="E288" t="str">
            <v>A2</v>
          </cell>
          <cell r="F288" t="str">
            <v>- Có bài viết đăng kỷ yếu hội thảo cấp trường (Hội thảo Quốc tế COSS 2020).</v>
          </cell>
          <cell r="G288" t="str">
            <v>A3</v>
          </cell>
          <cell r="I288" t="str">
            <v>A3</v>
          </cell>
          <cell r="K288" t="str">
            <v>A3</v>
          </cell>
        </row>
        <row r="289">
          <cell r="D289" t="str">
            <v>01014026</v>
          </cell>
          <cell r="E289" t="str">
            <v>A3</v>
          </cell>
          <cell r="F289" t="str">
            <v>- Có bài viết đăng kỷ yếu hội thảo cấp khoa  19/06/2020</v>
          </cell>
          <cell r="G289" t="str">
            <v>A4</v>
          </cell>
          <cell r="I289" t="str">
            <v>A4</v>
          </cell>
          <cell r="K289" t="str">
            <v>A4</v>
          </cell>
        </row>
        <row r="290">
          <cell r="D290" t="str">
            <v>01014029</v>
          </cell>
          <cell r="E290" t="str">
            <v>A3</v>
          </cell>
          <cell r="F290" t="str">
            <v>- Có bài viết đăng kỷ yếu hội thảo cấp khoa  19/06/2020</v>
          </cell>
          <cell r="G290" t="str">
            <v>A4</v>
          </cell>
          <cell r="I290" t="str">
            <v>A4</v>
          </cell>
          <cell r="K290" t="str">
            <v>A4</v>
          </cell>
        </row>
        <row r="291">
          <cell r="D291" t="str">
            <v>01014033</v>
          </cell>
          <cell r="E291" t="str">
            <v>A1</v>
          </cell>
          <cell r="F291" t="str">
            <v xml:space="preserve">Tham gia 1 đề tài NCKH cấp trường (QĐ số 1581/QĐ-LTTQLKH 23/12/2019) </v>
          </cell>
          <cell r="G291" t="str">
            <v>A1</v>
          </cell>
          <cell r="I291" t="str">
            <v>A1</v>
          </cell>
          <cell r="K291" t="str">
            <v>A1</v>
          </cell>
        </row>
        <row r="292">
          <cell r="D292" t="str">
            <v>01014023</v>
          </cell>
          <cell r="E292" t="str">
            <v>A1</v>
          </cell>
          <cell r="F292" t="str">
            <v>- Tham gia 1 đề tài NCKH cấp trường (NGHIỆM THU 01/2021)
- Có bài viết sáng kiến đạt PVAH cấp ngành (QĐ số 1720/QĐ-GDĐT ngày 21/8/2020)</v>
          </cell>
          <cell r="G292" t="str">
            <v>A4</v>
          </cell>
          <cell r="I292" t="str">
            <v>A4</v>
          </cell>
          <cell r="K292" t="str">
            <v>A4</v>
          </cell>
        </row>
        <row r="293">
          <cell r="D293" t="str">
            <v>01014013</v>
          </cell>
          <cell r="E293" t="str">
            <v>A3</v>
          </cell>
          <cell r="F293" t="str">
            <v>- Có bài viết đăng kỷ yếu hội thảo cấp khoa  19/06/2020</v>
          </cell>
          <cell r="G293" t="str">
            <v>A4</v>
          </cell>
          <cell r="I293" t="str">
            <v>A4</v>
          </cell>
          <cell r="K293" t="str">
            <v>A4</v>
          </cell>
        </row>
        <row r="294">
          <cell r="D294" t="str">
            <v>01014017</v>
          </cell>
          <cell r="E294" t="str">
            <v>A3</v>
          </cell>
          <cell r="F294" t="str">
            <v>- Có bài viết đăng kỷ yếu hội thảo cấp khoa  19/06/2020</v>
          </cell>
          <cell r="G294" t="str">
            <v>A4</v>
          </cell>
          <cell r="I294" t="str">
            <v>A4</v>
          </cell>
          <cell r="K294" t="str">
            <v>A4</v>
          </cell>
        </row>
        <row r="295">
          <cell r="D295" t="str">
            <v>01014034</v>
          </cell>
          <cell r="E295" t="str">
            <v>A3</v>
          </cell>
          <cell r="F295" t="str">
            <v>- Có bài viết đăng kỷ yếu hội thảo cấp khoa  19/06/2020</v>
          </cell>
          <cell r="G295" t="str">
            <v>A3</v>
          </cell>
          <cell r="I295" t="str">
            <v>A3</v>
          </cell>
          <cell r="K295" t="str">
            <v>A3</v>
          </cell>
        </row>
        <row r="296">
          <cell r="D296" t="str">
            <v>01014020</v>
          </cell>
          <cell r="E296" t="str">
            <v>A3</v>
          </cell>
          <cell r="F296" t="str">
            <v>- Có bài viết đăng kỷ yếu hội thảo cấp khoa  19/06/2020</v>
          </cell>
          <cell r="G296" t="str">
            <v>A4</v>
          </cell>
          <cell r="I296" t="str">
            <v>A4</v>
          </cell>
          <cell r="K296" t="str">
            <v>A4</v>
          </cell>
        </row>
        <row r="297">
          <cell r="D297" t="str">
            <v>01014018</v>
          </cell>
          <cell r="E297" t="str">
            <v>A3</v>
          </cell>
          <cell r="F297" t="str">
            <v>- Có bài viết đăng kỷ yếu hội thảo cấp khoa  19/06/2020</v>
          </cell>
          <cell r="G297" t="str">
            <v>A4</v>
          </cell>
          <cell r="I297" t="str">
            <v>A4</v>
          </cell>
          <cell r="K297" t="str">
            <v>A4</v>
          </cell>
        </row>
        <row r="298">
          <cell r="D298" t="str">
            <v>01014019</v>
          </cell>
          <cell r="E298" t="str">
            <v>A3</v>
          </cell>
          <cell r="F298" t="str">
            <v>- Có bài viết đăng kỷ yếu hội thảo cấp khoa  19/06/2020</v>
          </cell>
          <cell r="G298" t="str">
            <v>A4</v>
          </cell>
          <cell r="I298" t="str">
            <v>A4</v>
          </cell>
          <cell r="K298" t="str">
            <v>A4</v>
          </cell>
        </row>
        <row r="299">
          <cell r="D299" t="str">
            <v>01014010</v>
          </cell>
          <cell r="E299" t="str">
            <v>A3</v>
          </cell>
          <cell r="F299" t="str">
            <v>- Có bài viết đăng kỷ yếu hội thảo cấp khoa  19/06/2020</v>
          </cell>
          <cell r="G299" t="str">
            <v>A4</v>
          </cell>
          <cell r="I299" t="str">
            <v>A4</v>
          </cell>
          <cell r="K299" t="str">
            <v>A4</v>
          </cell>
        </row>
        <row r="300">
          <cell r="D300" t="str">
            <v>01014030</v>
          </cell>
          <cell r="E300" t="str">
            <v>A1</v>
          </cell>
          <cell r="F300" t="str">
            <v>- Có bài viết đăng kỷ yếu hội thảo cấp khoa  19/06/2020</v>
          </cell>
          <cell r="G300" t="str">
            <v>A4</v>
          </cell>
          <cell r="I300" t="str">
            <v>A4</v>
          </cell>
          <cell r="K300" t="str">
            <v>A4</v>
          </cell>
        </row>
        <row r="301">
          <cell r="D301" t="str">
            <v>01014024</v>
          </cell>
          <cell r="E301" t="str">
            <v>A3</v>
          </cell>
          <cell r="F301" t="str">
            <v>- Có bài viết đăng kỷ yếu hội thảo cấp khoa  19/06/2020
- Có SKKN được đánh giá loại khá</v>
          </cell>
          <cell r="G301" t="str">
            <v>A3</v>
          </cell>
          <cell r="I301" t="str">
            <v>A3</v>
          </cell>
          <cell r="K301" t="str">
            <v>A3</v>
          </cell>
        </row>
        <row r="302">
          <cell r="D302" t="str">
            <v>01014048</v>
          </cell>
          <cell r="E302" t="str">
            <v>A2</v>
          </cell>
          <cell r="F302" t="str">
            <v>- Có bài viết đăng kỷ yếu hội thảo cấp trường (Hội thảo Quốc tế COSS 2020).
- Có SKKN được đánh giá loại khá</v>
          </cell>
          <cell r="G302" t="str">
            <v>A2</v>
          </cell>
          <cell r="I302" t="str">
            <v>A2</v>
          </cell>
          <cell r="K302" t="str">
            <v>A2</v>
          </cell>
        </row>
        <row r="303">
          <cell r="D303" t="str">
            <v>01014022</v>
          </cell>
          <cell r="E303" t="str">
            <v>A3</v>
          </cell>
          <cell r="F303" t="str">
            <v>- Có bài viết đăng kỷ yếu hội thảo cấp khoa  19/06/2020
- Có SKKN được đánh giá loại khá</v>
          </cell>
          <cell r="G303" t="str">
            <v>A4</v>
          </cell>
          <cell r="I303" t="str">
            <v>A4</v>
          </cell>
          <cell r="K303" t="str">
            <v>A4</v>
          </cell>
        </row>
        <row r="304">
          <cell r="D304" t="str">
            <v>01014025</v>
          </cell>
          <cell r="E304" t="str">
            <v>A3</v>
          </cell>
          <cell r="F304" t="str">
            <v>- Có bài viết đăng kỷ yếu hội thảo cấp khoa  19/06/2020</v>
          </cell>
          <cell r="G304" t="str">
            <v>A4</v>
          </cell>
          <cell r="H304" t="str">
            <v>Khoa đã nhắc nhở GV</v>
          </cell>
          <cell r="I304" t="str">
            <v>A4</v>
          </cell>
          <cell r="J304" t="str">
            <v>Nhắc nhở</v>
          </cell>
          <cell r="K304" t="str">
            <v>A4</v>
          </cell>
          <cell r="L304" t="str">
            <v>Nhắc nhở GV tham gia và thực hiện nghiêm các yêu cầu của buổi tập huấn</v>
          </cell>
        </row>
        <row r="305">
          <cell r="D305" t="str">
            <v>01014032</v>
          </cell>
          <cell r="E305" t="str">
            <v>A1</v>
          </cell>
          <cell r="F305" t="str">
            <v>- Có bài viết đăng kỷ yếu hội thảo cấp khoa  19/06/2020</v>
          </cell>
          <cell r="G305" t="str">
            <v>A4</v>
          </cell>
          <cell r="I305" t="str">
            <v>A4</v>
          </cell>
          <cell r="K305" t="str">
            <v>A4</v>
          </cell>
        </row>
        <row r="306">
          <cell r="D306" t="str">
            <v>01014006</v>
          </cell>
          <cell r="E306" t="str">
            <v>A1</v>
          </cell>
          <cell r="F306" t="str">
            <v>- Có bài viết đăng kỷ yếu hội thảo cấp khoa  19/06/2020</v>
          </cell>
          <cell r="G306" t="str">
            <v>A4</v>
          </cell>
          <cell r="I306" t="str">
            <v>A4</v>
          </cell>
          <cell r="K306" t="str">
            <v>A4</v>
          </cell>
        </row>
        <row r="307">
          <cell r="D307" t="str">
            <v>01014009</v>
          </cell>
          <cell r="E307" t="str">
            <v>A3</v>
          </cell>
          <cell r="F307" t="str">
            <v>- Có bài viết đăng kỷ yếu hội thảo cấp khoa  19/06/2020</v>
          </cell>
          <cell r="G307" t="str">
            <v>A3</v>
          </cell>
          <cell r="I307" t="str">
            <v>A3</v>
          </cell>
          <cell r="K307" t="str">
            <v>A3</v>
          </cell>
        </row>
        <row r="308">
          <cell r="D308" t="str">
            <v>01014045</v>
          </cell>
          <cell r="E308" t="str">
            <v>A2</v>
          </cell>
          <cell r="F308" t="str">
            <v>- Có bài viết sáng kiến đạt PVAH cấp ngành (QĐ số 1720/QĐ-GDĐT ngày 21/8/2020)
- Có bài viết đăng kỷ yếu hội thảo cấp trường (Hội thảo Quốc tế COSS 2020).</v>
          </cell>
          <cell r="G308" t="str">
            <v>A2</v>
          </cell>
          <cell r="I308" t="str">
            <v>A2</v>
          </cell>
          <cell r="K308" t="str">
            <v>A2</v>
          </cell>
        </row>
        <row r="309">
          <cell r="D309" t="str">
            <v>01014021</v>
          </cell>
          <cell r="E309" t="str">
            <v>A2</v>
          </cell>
          <cell r="F309" t="str">
            <v>- Có bài viết đăng kỷ yếu hội thảo cấp trường (Hội thảo Quốc tế COSS 2020).</v>
          </cell>
          <cell r="G309" t="str">
            <v>A4</v>
          </cell>
          <cell r="I309" t="str">
            <v>A4</v>
          </cell>
          <cell r="K309" t="str">
            <v>A4</v>
          </cell>
        </row>
        <row r="310">
          <cell r="D310" t="str">
            <v>01014016</v>
          </cell>
          <cell r="E310" t="str">
            <v>A3</v>
          </cell>
          <cell r="F310" t="str">
            <v>- Có bài viết đăng kỷ yếu hội thảo cấp khoa  19/06/2020</v>
          </cell>
          <cell r="G310" t="str">
            <v>A4</v>
          </cell>
          <cell r="I310" t="str">
            <v>A4</v>
          </cell>
          <cell r="K310" t="str">
            <v>A4</v>
          </cell>
        </row>
        <row r="311">
          <cell r="E311">
            <v>10</v>
          </cell>
          <cell r="G311">
            <v>10</v>
          </cell>
          <cell r="H311" t="str">
            <v>0A1 + 1A2 + 1A3 + 8A4 + 0C1</v>
          </cell>
          <cell r="I311">
            <v>10</v>
          </cell>
          <cell r="J311" t="str">
            <v>0A1 + 1A2 + 1A3 + 8A4 + 0C1 + 0C2</v>
          </cell>
          <cell r="K311">
            <v>10</v>
          </cell>
          <cell r="L311" t="str">
            <v>0A1 + 1A2 + 1A3 + 8A4 + 0C1 + 0C2</v>
          </cell>
        </row>
        <row r="312">
          <cell r="E312">
            <v>10</v>
          </cell>
          <cell r="G312">
            <v>10</v>
          </cell>
          <cell r="H312" t="str">
            <v>0A1 + 1A2 + 1A3 + 8A4 + 0C1</v>
          </cell>
          <cell r="I312">
            <v>10</v>
          </cell>
          <cell r="J312" t="str">
            <v>0A1 + 1A2 + 1A3 + 8A4 + 0C1 + 0C2</v>
          </cell>
          <cell r="K312">
            <v>10</v>
          </cell>
          <cell r="L312" t="str">
            <v>0A1 + 1A2 + 1A3 + 8A4 + 0C1 + 0C2</v>
          </cell>
        </row>
        <row r="313">
          <cell r="D313" t="str">
            <v>01016004</v>
          </cell>
          <cell r="E313" t="str">
            <v>A3</v>
          </cell>
          <cell r="F313" t="str">
            <v>Có bài viết đăng trong kỷ yếu hội thảo cấp khoa tháng 06/2020</v>
          </cell>
          <cell r="G313" t="str">
            <v>A4</v>
          </cell>
          <cell r="H313" t="str">
            <v>Khoa đã nhắc nhở GV</v>
          </cell>
          <cell r="I313" t="str">
            <v>A4</v>
          </cell>
          <cell r="J313" t="str">
            <v>Nhắc nhở</v>
          </cell>
          <cell r="K313" t="str">
            <v>A4</v>
          </cell>
          <cell r="L313" t="str">
            <v>Nhắc nhở GV tham gia và thực hiện nghiêm các yêu cầu của buổi tập huấn</v>
          </cell>
        </row>
        <row r="314">
          <cell r="D314" t="str">
            <v>01016002</v>
          </cell>
          <cell r="E314" t="str">
            <v>A3</v>
          </cell>
          <cell r="F314" t="str">
            <v>Có bài viết đăng trong kỷ yếu hội thảo cấp khoa tháng 06/2020</v>
          </cell>
          <cell r="G314" t="str">
            <v>A4</v>
          </cell>
          <cell r="H314" t="str">
            <v>Khoa đã nhắc nhở GV</v>
          </cell>
          <cell r="I314" t="str">
            <v>A4</v>
          </cell>
          <cell r="J314" t="str">
            <v>Nhắc nhở</v>
          </cell>
          <cell r="K314" t="str">
            <v>A4</v>
          </cell>
          <cell r="L314" t="str">
            <v>Nhắc nhở GV tham gia và thực hiện nghiêm các yêu cầu của buổi tập huấn</v>
          </cell>
        </row>
        <row r="315">
          <cell r="D315" t="str">
            <v>01016006</v>
          </cell>
          <cell r="E315" t="str">
            <v>A2</v>
          </cell>
          <cell r="F315" t="str">
            <v>- Có bài viết đăng kỷ yếu hội thảo cấp trường (Hội thảo Quốc tế COSS 2020).</v>
          </cell>
          <cell r="G315" t="str">
            <v>A4</v>
          </cell>
          <cell r="I315" t="str">
            <v>A4</v>
          </cell>
          <cell r="K315" t="str">
            <v>A4</v>
          </cell>
        </row>
        <row r="316">
          <cell r="D316" t="str">
            <v>01016005</v>
          </cell>
          <cell r="E316" t="str">
            <v>A2</v>
          </cell>
          <cell r="F316" t="str">
            <v>- Có bài viết sáng kiến đạt PVAH cấp ngành (QĐ số 1720/QĐ-GDĐT ngày 21/8/2020)
- Có bài viết đăng kỷ yếu hội thảo cấp trường (Hội thảo Quốc tế COSS 2020).</v>
          </cell>
          <cell r="G316" t="str">
            <v>A4</v>
          </cell>
          <cell r="I316" t="str">
            <v>A4</v>
          </cell>
          <cell r="K316" t="str">
            <v>A4</v>
          </cell>
        </row>
        <row r="317">
          <cell r="D317" t="str">
            <v>01016012</v>
          </cell>
          <cell r="E317" t="str">
            <v>A3</v>
          </cell>
          <cell r="F317" t="str">
            <v>Có bài viết đăng trong kỷ yếu hội thảo cấp khoa tháng 06/2020</v>
          </cell>
          <cell r="G317" t="str">
            <v>A4</v>
          </cell>
          <cell r="I317" t="str">
            <v>A4</v>
          </cell>
          <cell r="K317" t="str">
            <v>A4</v>
          </cell>
        </row>
        <row r="318">
          <cell r="D318" t="str">
            <v>01016010</v>
          </cell>
          <cell r="E318" t="str">
            <v>A3</v>
          </cell>
          <cell r="F318" t="str">
            <v>Có bài viết đăng trong kỷ yếu hội thảo cấp khoa tháng 06/2020</v>
          </cell>
          <cell r="G318" t="str">
            <v>A4</v>
          </cell>
          <cell r="I318" t="str">
            <v>A4</v>
          </cell>
          <cell r="K318" t="str">
            <v>A4</v>
          </cell>
        </row>
        <row r="319">
          <cell r="D319" t="str">
            <v>01016008</v>
          </cell>
          <cell r="E319" t="str">
            <v>A2</v>
          </cell>
          <cell r="F319" t="str">
            <v>- Có bài viết đăng kỷ yếu hội thảo cấp trường (Hội thảo Quốc tế COSS 2020).</v>
          </cell>
          <cell r="G319" t="str">
            <v>A2</v>
          </cell>
          <cell r="I319" t="str">
            <v>A2</v>
          </cell>
          <cell r="K319" t="str">
            <v>A2</v>
          </cell>
        </row>
        <row r="320">
          <cell r="D320" t="str">
            <v>01016007</v>
          </cell>
          <cell r="E320" t="str">
            <v>A3</v>
          </cell>
          <cell r="F320" t="str">
            <v>Có bài viết đăng trong kỷ yếu hội thảo cấp khoa tháng 06/2020</v>
          </cell>
          <cell r="G320" t="str">
            <v>A4</v>
          </cell>
          <cell r="I320" t="str">
            <v>A4</v>
          </cell>
          <cell r="K320" t="str">
            <v>A4</v>
          </cell>
        </row>
        <row r="321">
          <cell r="D321" t="str">
            <v>01016003</v>
          </cell>
          <cell r="E321" t="str">
            <v>A3</v>
          </cell>
          <cell r="F321" t="str">
            <v>Có bài viết đăng trong kỷ yếu hội thảo cấp khoa tháng 06/2020</v>
          </cell>
          <cell r="G321" t="str">
            <v>A3</v>
          </cell>
          <cell r="I321" t="str">
            <v>A3</v>
          </cell>
          <cell r="K321" t="str">
            <v>A3</v>
          </cell>
        </row>
        <row r="322">
          <cell r="D322" t="str">
            <v>01016001</v>
          </cell>
          <cell r="E322" t="str">
            <v>A1</v>
          </cell>
          <cell r="F322" t="str">
            <v>- Bài báo đăng tháng 09/2020 trên Tạp chí Giáo chức Việt Nam (ISSN 1859 - 2902) 
- Có bài viết đăng kỷ yếu hội thảo cấp trường (Hội thảo Quốc tế COSS 2020).</v>
          </cell>
          <cell r="G322" t="str">
            <v>A4</v>
          </cell>
          <cell r="I322" t="str">
            <v>A4</v>
          </cell>
          <cell r="K322" t="str">
            <v>A4</v>
          </cell>
        </row>
        <row r="323">
          <cell r="E323">
            <v>9</v>
          </cell>
          <cell r="G323">
            <v>9</v>
          </cell>
          <cell r="H323" t="str">
            <v>0A1 + 0A2 + 2A3 + 6A4 + 1D</v>
          </cell>
          <cell r="I323">
            <v>9</v>
          </cell>
          <cell r="J323" t="str">
            <v>0A1 + 0A2 + 2A3 + 6A4 + 1C1 + 0C2</v>
          </cell>
          <cell r="K323">
            <v>9</v>
          </cell>
          <cell r="L323" t="str">
            <v>0A1 + 0A2 + 1A3 + 7A4 + 1C1 + 0C2</v>
          </cell>
        </row>
        <row r="324">
          <cell r="E324">
            <v>9</v>
          </cell>
          <cell r="G324">
            <v>9</v>
          </cell>
          <cell r="H324" t="str">
            <v>0A1 + 0A2 + 2A3 + 6A4 + 1D</v>
          </cell>
          <cell r="I324">
            <v>9</v>
          </cell>
          <cell r="J324" t="str">
            <v>0A1 + 0A2 + 2A3 + 6A4 + 1C1 + 0C2</v>
          </cell>
          <cell r="K324">
            <v>9</v>
          </cell>
          <cell r="L324" t="str">
            <v>0A1 + 0A2 + 1A3 + 7A4 + 1C1 + 0C2</v>
          </cell>
        </row>
        <row r="325">
          <cell r="D325" t="str">
            <v>01013020</v>
          </cell>
          <cell r="E325" t="str">
            <v>A1</v>
          </cell>
          <cell r="F325" t="str">
            <v>Tham gia xây dựng Chuẩn đầu ra ngành Kỹ thuật Nhiệt (theo CV đề nghị của trường)</v>
          </cell>
          <cell r="G325" t="str">
            <v>A3</v>
          </cell>
          <cell r="H325" t="str">
            <v>Nhắc nhở GV</v>
          </cell>
          <cell r="I325" t="str">
            <v>A3</v>
          </cell>
          <cell r="J325" t="str">
            <v>Nhắc nhở</v>
          </cell>
          <cell r="K325" t="str">
            <v>A4</v>
          </cell>
          <cell r="L325" t="str">
            <v>- Chưa có trách nhiệm trong công tác (không vào tham gia thực hiện công tác di dời thiết bị).
- Nhắc nhở GV tham gia đầy đủ các buổi tập huấn do trường yêu cầu</v>
          </cell>
        </row>
        <row r="326">
          <cell r="D326" t="str">
            <v>01029001</v>
          </cell>
          <cell r="E326" t="str">
            <v>A1</v>
          </cell>
          <cell r="F326" t="str">
            <v>Bài báo quốc tế có chỉ số ISSN</v>
          </cell>
          <cell r="G326" t="str">
            <v>A3</v>
          </cell>
          <cell r="I326" t="str">
            <v>A3</v>
          </cell>
          <cell r="K326" t="str">
            <v>A3</v>
          </cell>
        </row>
        <row r="327">
          <cell r="D327" t="str">
            <v>01010013</v>
          </cell>
          <cell r="E327" t="str">
            <v>A3</v>
          </cell>
          <cell r="F327" t="str">
            <v>Có bài viết đăng trong kỷ yếu hội thảo cấp khoa 14/06/2020</v>
          </cell>
          <cell r="G327" t="str">
            <v>D</v>
          </cell>
          <cell r="H327" t="str">
            <v>GV quên giờ dạy online ngày 12/5/2021</v>
          </cell>
          <cell r="I327" t="str">
            <v>C1</v>
          </cell>
          <cell r="J327" t="str">
            <v>Đề nghị xếp C1, GV đã nhận khuyết điểm và dạy bù cho lớp</v>
          </cell>
          <cell r="K327" t="str">
            <v>C1</v>
          </cell>
          <cell r="L327" t="str">
            <v>Theo quy định thi đua xếp loại D. Tuy nhiên HĐ thống nhất xếp loại C1, do ngày đầu tiên GV thực hiện dạy trức tuyến theo lịch điều chỉnh và đã nhận khuyết điểm, thực hiện dạy bù cho lớp.</v>
          </cell>
        </row>
        <row r="328">
          <cell r="D328" t="str">
            <v>01013011</v>
          </cell>
          <cell r="E328" t="str">
            <v>A3</v>
          </cell>
          <cell r="F328" t="str">
            <v>Có bài viết đăng trong kỷ yếu hội thảo cấp khoa 14/06/2020</v>
          </cell>
          <cell r="G328" t="str">
            <v>A4</v>
          </cell>
          <cell r="I328" t="str">
            <v>A4</v>
          </cell>
          <cell r="K328" t="str">
            <v>A4</v>
          </cell>
        </row>
        <row r="329">
          <cell r="D329" t="str">
            <v>01013023</v>
          </cell>
          <cell r="E329" t="str">
            <v>A3</v>
          </cell>
          <cell r="F329" t="str">
            <v>Có bài viết đăng trong kỷ yếu hội thảo cấp khoa 14/06/2020</v>
          </cell>
          <cell r="G329" t="str">
            <v>A4</v>
          </cell>
          <cell r="I329" t="str">
            <v>A4</v>
          </cell>
          <cell r="K329" t="str">
            <v>A4</v>
          </cell>
        </row>
        <row r="330">
          <cell r="D330" t="str">
            <v>01013009</v>
          </cell>
          <cell r="E330" t="str">
            <v>A3</v>
          </cell>
          <cell r="F330" t="str">
            <v>Có bài viết đăng trong kỷ yếu hội thảo cấp khoa 14/06/2020</v>
          </cell>
          <cell r="G330" t="str">
            <v>A4</v>
          </cell>
          <cell r="I330" t="str">
            <v>A4</v>
          </cell>
          <cell r="K330" t="str">
            <v>A4</v>
          </cell>
        </row>
        <row r="331">
          <cell r="D331" t="str">
            <v>01013008</v>
          </cell>
          <cell r="E331" t="str">
            <v>A3</v>
          </cell>
          <cell r="F331" t="str">
            <v>Có bài viết đăng trong kỷ yếu hội thảo cấp khoa 14/06/2020</v>
          </cell>
          <cell r="G331" t="str">
            <v>A4</v>
          </cell>
          <cell r="I331" t="str">
            <v>A4</v>
          </cell>
          <cell r="K331" t="str">
            <v>A4</v>
          </cell>
        </row>
        <row r="332">
          <cell r="D332" t="str">
            <v>01013015</v>
          </cell>
          <cell r="E332" t="str">
            <v>A3</v>
          </cell>
          <cell r="F332" t="str">
            <v>Có bài viết đăng trong kỷ yếu hội thảo cấp khoa 14/06/2020</v>
          </cell>
          <cell r="G332" t="str">
            <v>A4</v>
          </cell>
          <cell r="I332" t="str">
            <v>A4</v>
          </cell>
          <cell r="K332" t="str">
            <v>A4</v>
          </cell>
        </row>
        <row r="333">
          <cell r="D333" t="str">
            <v>01029016</v>
          </cell>
          <cell r="E333" t="str">
            <v>A4</v>
          </cell>
          <cell r="G333" t="str">
            <v>A4</v>
          </cell>
          <cell r="I333" t="str">
            <v>A4</v>
          </cell>
          <cell r="K333" t="str">
            <v>A4</v>
          </cell>
        </row>
        <row r="334">
          <cell r="E334">
            <v>18</v>
          </cell>
          <cell r="G334">
            <v>18</v>
          </cell>
          <cell r="H334" t="str">
            <v>0A1 + 0A2 + 3A3 + 13A4 + 1A DN + 0 B1 + 1 B2</v>
          </cell>
          <cell r="I334">
            <v>18</v>
          </cell>
          <cell r="J334" t="str">
            <v>0A1 + 0A2 + 3A3 + 13A4 + 1A DN + 1 B1 + 0 B2</v>
          </cell>
          <cell r="K334">
            <v>18</v>
          </cell>
          <cell r="L334" t="str">
            <v>0A1 + 0A2 + 4A3 + 12A4 + 1A DN + 1 B1 + 0 B2</v>
          </cell>
        </row>
        <row r="335">
          <cell r="E335">
            <v>18</v>
          </cell>
          <cell r="G335">
            <v>18</v>
          </cell>
          <cell r="H335" t="str">
            <v>0A1 + 0A2 + 3A3 + 13A4 + 1A DN + 0 B1 + 1 B2</v>
          </cell>
          <cell r="I335">
            <v>18</v>
          </cell>
          <cell r="J335" t="str">
            <v>0A1 + 0A2 + 3A3 + 13A4 + 1A DN + 1 B1 + 0 B2</v>
          </cell>
          <cell r="K335">
            <v>18</v>
          </cell>
          <cell r="L335" t="str">
            <v>0A1 + 0A2 + 4A3 + 12A4 + 1A DN + 1 B1 + 0 B2</v>
          </cell>
        </row>
        <row r="336">
          <cell r="D336" t="str">
            <v>01025001</v>
          </cell>
          <cell r="E336" t="str">
            <v>A2</v>
          </cell>
          <cell r="F336" t="str">
            <v>- Có bài viết sáng kiến đạt PVAH cấp ngành (QĐ số 1720/QĐ-GDĐT ngày 21/8/2020)
- Có bài viết đăng kỷ yếu hội thảo cấp trường (Hội thảo Quốc tế COSS 2020).</v>
          </cell>
          <cell r="G336" t="str">
            <v>A3</v>
          </cell>
          <cell r="I336" t="str">
            <v>A3</v>
          </cell>
          <cell r="K336" t="str">
            <v>A3</v>
          </cell>
        </row>
        <row r="337">
          <cell r="D337" t="str">
            <v>01025016</v>
          </cell>
          <cell r="E337" t="str">
            <v>A3</v>
          </cell>
          <cell r="F337" t="str">
            <v>Có bài viết Hội thảo cấp khoa trong tháng 03/2021</v>
          </cell>
          <cell r="G337" t="str">
            <v>A4</v>
          </cell>
          <cell r="I337" t="str">
            <v>A4</v>
          </cell>
          <cell r="K337" t="str">
            <v>A4</v>
          </cell>
        </row>
        <row r="338">
          <cell r="D338" t="str">
            <v>01025018</v>
          </cell>
          <cell r="E338" t="str">
            <v>A3</v>
          </cell>
          <cell r="F338" t="str">
            <v>Có bài viết Hội thảo cấp khoa trong tháng 03/2021</v>
          </cell>
          <cell r="G338" t="str">
            <v>A4</v>
          </cell>
          <cell r="I338" t="str">
            <v>A4</v>
          </cell>
          <cell r="K338" t="str">
            <v>A4</v>
          </cell>
        </row>
        <row r="339">
          <cell r="D339" t="str">
            <v>01025019</v>
          </cell>
          <cell r="E339" t="str">
            <v>A3</v>
          </cell>
          <cell r="F339" t="str">
            <v>Có bài viết hội thảo cấp khoa</v>
          </cell>
          <cell r="G339" t="str">
            <v>A4</v>
          </cell>
          <cell r="I339" t="str">
            <v>A4</v>
          </cell>
          <cell r="K339" t="str">
            <v>A4</v>
          </cell>
        </row>
        <row r="340">
          <cell r="D340" t="str">
            <v>01025004</v>
          </cell>
          <cell r="E340" t="str">
            <v>A2</v>
          </cell>
          <cell r="F340" t="str">
            <v>Có bài viết đăng kỷ yếu hội thảo cấp trường (Hội thảo Quốc tế COSS 2020).</v>
          </cell>
          <cell r="G340" t="str">
            <v>A4</v>
          </cell>
          <cell r="I340" t="str">
            <v>A4</v>
          </cell>
          <cell r="K340" t="str">
            <v>A4</v>
          </cell>
        </row>
        <row r="341">
          <cell r="D341" t="str">
            <v>01025020</v>
          </cell>
          <cell r="E341" t="str">
            <v>A3</v>
          </cell>
          <cell r="F341" t="str">
            <v>Có bài viết Hội thảo cấp khoa trong tháng 03/2021</v>
          </cell>
          <cell r="G341" t="str">
            <v>B2</v>
          </cell>
          <cell r="H341" t="str">
            <v>GV vào lớp trễ 13 phút ngày 26/4</v>
          </cell>
          <cell r="I341" t="str">
            <v>B1</v>
          </cell>
          <cell r="J341" t="str">
            <v xml:space="preserve">Đề nghị xếp loại B1, do GV đang giai đoạn cuối thai kỳ và đã cố gắng hoàn thành công tác chuyên môn </v>
          </cell>
          <cell r="K341" t="str">
            <v>B1</v>
          </cell>
          <cell r="L341" t="str">
            <v>Theo quy định thi đua xếp loại B2. Tuy nhiên, HĐ thống nhất xếp loại B1, do do GV đang giai đoạn cuối thai kỳ và đã cố gắng hoàn thành công tác chuyên môn</v>
          </cell>
        </row>
        <row r="342">
          <cell r="D342" t="str">
            <v>01025008</v>
          </cell>
          <cell r="E342" t="str">
            <v>A3</v>
          </cell>
          <cell r="F342" t="str">
            <v>Có bài viết Hội thảo cấp khoa trong tháng 03/2021</v>
          </cell>
          <cell r="G342" t="str">
            <v>A4</v>
          </cell>
          <cell r="I342" t="str">
            <v>A4</v>
          </cell>
          <cell r="K342" t="str">
            <v>A4</v>
          </cell>
        </row>
        <row r="343">
          <cell r="D343" t="str">
            <v>01025012</v>
          </cell>
          <cell r="E343" t="str">
            <v>A3</v>
          </cell>
          <cell r="F343" t="str">
            <v>Có sáng kiến được công nhận cấp trường</v>
          </cell>
          <cell r="G343" t="str">
            <v>A3</v>
          </cell>
          <cell r="I343" t="str">
            <v>A3</v>
          </cell>
          <cell r="K343" t="str">
            <v>A3</v>
          </cell>
        </row>
        <row r="344">
          <cell r="D344" t="str">
            <v>01025002</v>
          </cell>
          <cell r="E344" t="str">
            <v>A3</v>
          </cell>
          <cell r="F344" t="str">
            <v>Có sáng kiến được công nhận cấp trường</v>
          </cell>
          <cell r="G344" t="str">
            <v>A4</v>
          </cell>
          <cell r="I344" t="str">
            <v>A4</v>
          </cell>
          <cell r="K344" t="str">
            <v>A4</v>
          </cell>
        </row>
        <row r="345">
          <cell r="D345" t="str">
            <v>01003013</v>
          </cell>
          <cell r="E345" t="str">
            <v>A2</v>
          </cell>
          <cell r="F345" t="str">
            <v>- Có bài viết sáng kiến đạt PVAH cấp ngành (QĐ số 1720/QĐ-GDĐT ngày 21/8/2020)
- Có bài viết đăng kỷ yếu hội thảo cấp trường (Hội thảo Quốc tế COSS 2020).</v>
          </cell>
          <cell r="G345" t="str">
            <v>A4</v>
          </cell>
          <cell r="I345" t="str">
            <v>A4</v>
          </cell>
          <cell r="K345" t="str">
            <v>A3</v>
          </cell>
          <cell r="L345" t="str">
            <v>Cá nhân tham gia thực hiện công tác chuyên môn tại phòng Kế hoạch - Tài chính</v>
          </cell>
        </row>
        <row r="346">
          <cell r="D346" t="str">
            <v>01025015</v>
          </cell>
          <cell r="E346" t="str">
            <v>A3</v>
          </cell>
          <cell r="F346" t="str">
            <v>Có sáng kiến được công nhận cấp trường</v>
          </cell>
          <cell r="G346" t="str">
            <v>A4</v>
          </cell>
          <cell r="I346" t="str">
            <v>A4</v>
          </cell>
          <cell r="K346" t="str">
            <v>A4</v>
          </cell>
        </row>
        <row r="347">
          <cell r="D347" t="str">
            <v>01005010</v>
          </cell>
          <cell r="E347" t="str">
            <v>A3</v>
          </cell>
          <cell r="F347" t="str">
            <v>Có bài viết Hội thảo cấp khoa trong tháng 03/2021</v>
          </cell>
          <cell r="G347" t="str">
            <v>A4</v>
          </cell>
          <cell r="I347" t="str">
            <v>A4</v>
          </cell>
          <cell r="K347" t="str">
            <v>A4</v>
          </cell>
        </row>
        <row r="348">
          <cell r="D348" t="str">
            <v>01025009</v>
          </cell>
          <cell r="E348" t="str">
            <v>A2</v>
          </cell>
          <cell r="F348" t="str">
            <v>- Có bài viết sáng kiến đạt PVAH cấp ngành (QĐ số 1720/QĐ-GDĐT ngày 21/8/2020)
- Có bài viết đăng kỷ yếu hội thảo cấp trường (Hội thảo Quốc tế COSS 2020).</v>
          </cell>
          <cell r="G348" t="str">
            <v>A3</v>
          </cell>
          <cell r="I348" t="str">
            <v>A3</v>
          </cell>
          <cell r="K348" t="str">
            <v>A3</v>
          </cell>
        </row>
        <row r="349">
          <cell r="D349" t="str">
            <v>01025011</v>
          </cell>
          <cell r="E349" t="str">
            <v>A2</v>
          </cell>
          <cell r="F349" t="str">
            <v>- Có bài viết sáng kiến đạt PVAH cấp ngành (QĐ số 1720/QĐ-GDĐT ngày 21/8/2020)</v>
          </cell>
          <cell r="G349" t="str">
            <v>A4</v>
          </cell>
          <cell r="I349" t="str">
            <v>A4</v>
          </cell>
          <cell r="K349" t="str">
            <v>A4</v>
          </cell>
        </row>
        <row r="350">
          <cell r="D350" t="str">
            <v>01025003</v>
          </cell>
          <cell r="E350" t="str">
            <v>A2</v>
          </cell>
          <cell r="F350" t="str">
            <v>Có bài viết đăng kỷ yếu hội thảo cấp trường (Hội thảo Quốc tế COSS 2020).</v>
          </cell>
          <cell r="G350" t="str">
            <v>A DN</v>
          </cell>
          <cell r="H350" t="str">
            <v>- GV Bùi Ánh Tuyết nghỉ hộ sản từ ngày 12/12/2020</v>
          </cell>
          <cell r="I350" t="str">
            <v>A DN</v>
          </cell>
          <cell r="K350" t="str">
            <v>A DN</v>
          </cell>
        </row>
        <row r="351">
          <cell r="D351" t="str">
            <v>01025028</v>
          </cell>
          <cell r="E351" t="str">
            <v>A4</v>
          </cell>
          <cell r="G351" t="str">
            <v>A4</v>
          </cell>
          <cell r="I351" t="str">
            <v>A4</v>
          </cell>
          <cell r="K351" t="str">
            <v>A4</v>
          </cell>
        </row>
        <row r="352">
          <cell r="D352" t="str">
            <v>01025029</v>
          </cell>
          <cell r="E352" t="str">
            <v>A4</v>
          </cell>
          <cell r="G352" t="str">
            <v>A4</v>
          </cell>
          <cell r="I352" t="str">
            <v>A4</v>
          </cell>
          <cell r="K352" t="str">
            <v>A4</v>
          </cell>
        </row>
        <row r="353">
          <cell r="D353" t="str">
            <v>01025027</v>
          </cell>
          <cell r="E353" t="str">
            <v>A4</v>
          </cell>
          <cell r="G353" t="str">
            <v>A4</v>
          </cell>
          <cell r="I353" t="str">
            <v>A4</v>
          </cell>
          <cell r="K353" t="str">
            <v>A4</v>
          </cell>
        </row>
        <row r="354">
          <cell r="E354">
            <v>5</v>
          </cell>
          <cell r="G354">
            <v>5</v>
          </cell>
          <cell r="H354" t="str">
            <v>0A1 + 1A2 + 1A3 + 3A4</v>
          </cell>
          <cell r="I354">
            <v>5</v>
          </cell>
          <cell r="J354" t="str">
            <v>1A1 + 0A2 + 1A3 + 3A4</v>
          </cell>
          <cell r="K354">
            <v>5</v>
          </cell>
          <cell r="L354" t="str">
            <v>1A1 + 0A2 + 1A3 + 3A4</v>
          </cell>
        </row>
        <row r="355">
          <cell r="E355">
            <v>5</v>
          </cell>
          <cell r="G355">
            <v>5</v>
          </cell>
          <cell r="H355" t="str">
            <v>0A1 + 1A2 + 1A3 + 3A4</v>
          </cell>
          <cell r="I355">
            <v>5</v>
          </cell>
          <cell r="J355" t="str">
            <v>1A1 + 0A2 + 1A3 + 3A4</v>
          </cell>
          <cell r="K355">
            <v>5</v>
          </cell>
          <cell r="L355" t="str">
            <v>1A1 + 0A2 + 1A3 + 3A4</v>
          </cell>
        </row>
        <row r="356">
          <cell r="D356" t="str">
            <v>01004014</v>
          </cell>
          <cell r="E356" t="str">
            <v>A2</v>
          </cell>
          <cell r="F356" t="str">
            <v>Có bài viết đăng kỷ yếu hội thảo cấp trường (Hội thảo Quốc tế COSS 2020).</v>
          </cell>
          <cell r="G356" t="str">
            <v>A2</v>
          </cell>
          <cell r="I356" t="str">
            <v>A1</v>
          </cell>
          <cell r="J356" t="str">
            <v>Đề nghị xếp A1</v>
          </cell>
          <cell r="K356" t="str">
            <v>A1</v>
          </cell>
          <cell r="L356" t="str">
            <v>Thống nhất với đề nghị của nhóm thường trực HĐ, cá nhân có nhiều tích cực trong công việc của trường.</v>
          </cell>
        </row>
        <row r="357">
          <cell r="D357" t="str">
            <v>01004016</v>
          </cell>
          <cell r="E357" t="str">
            <v>A4</v>
          </cell>
          <cell r="G357" t="str">
            <v>A4</v>
          </cell>
          <cell r="I357" t="str">
            <v>A4</v>
          </cell>
          <cell r="K357" t="str">
            <v>A4</v>
          </cell>
        </row>
        <row r="358">
          <cell r="D358" t="str">
            <v>01028013</v>
          </cell>
          <cell r="E358" t="str">
            <v>A2</v>
          </cell>
          <cell r="F358" t="str">
            <v>Có bài viết đăng kỷ yếu hội thảo cấp trường (Hội thảo Quốc tế COSS 2020).</v>
          </cell>
          <cell r="G358" t="str">
            <v>A4</v>
          </cell>
          <cell r="I358" t="str">
            <v>A4</v>
          </cell>
          <cell r="K358" t="str">
            <v>A4</v>
          </cell>
        </row>
        <row r="359">
          <cell r="D359" t="str">
            <v>01028016</v>
          </cell>
          <cell r="E359" t="str">
            <v>A3</v>
          </cell>
          <cell r="F359" t="str">
            <v>Có bài viết Hội thảo cấp khoa trong tháng 03/2021</v>
          </cell>
          <cell r="G359" t="str">
            <v>A4</v>
          </cell>
          <cell r="I359" t="str">
            <v>A4</v>
          </cell>
          <cell r="K359" t="str">
            <v>A4</v>
          </cell>
        </row>
        <row r="360">
          <cell r="D360" t="str">
            <v>01028017</v>
          </cell>
          <cell r="E360" t="str">
            <v>A3</v>
          </cell>
          <cell r="G360" t="str">
            <v>A3</v>
          </cell>
          <cell r="I360" t="str">
            <v>A3</v>
          </cell>
          <cell r="K360" t="str">
            <v>A3</v>
          </cell>
        </row>
        <row r="361">
          <cell r="E361">
            <v>7</v>
          </cell>
          <cell r="G361">
            <v>7</v>
          </cell>
          <cell r="H361" t="str">
            <v>0A1 + 1A2 + 4A3 + 2A4</v>
          </cell>
          <cell r="I361">
            <v>7</v>
          </cell>
          <cell r="J361" t="str">
            <v>1A1 + 1A2 + 3A3 + 2A4</v>
          </cell>
          <cell r="K361">
            <v>7</v>
          </cell>
          <cell r="L361" t="str">
            <v>1A1 + 1A2 + 3A3 + 2A4</v>
          </cell>
        </row>
        <row r="362">
          <cell r="E362">
            <v>4</v>
          </cell>
          <cell r="G362">
            <v>4</v>
          </cell>
          <cell r="H362" t="str">
            <v>0A1 + 1A2 + 2A3 + 1A4</v>
          </cell>
          <cell r="I362">
            <v>4</v>
          </cell>
          <cell r="J362" t="str">
            <v>1A1 + 1A2 + 1A3 + 1A4</v>
          </cell>
          <cell r="K362">
            <v>4</v>
          </cell>
          <cell r="L362" t="str">
            <v>1A1 + 1A2 + 1A3 + 1A4</v>
          </cell>
        </row>
        <row r="363">
          <cell r="D363" t="str">
            <v>01012003</v>
          </cell>
          <cell r="E363" t="str">
            <v>A2</v>
          </cell>
          <cell r="F363" t="str">
            <v>- Có bài viết sáng kiến đạt PVAH cấp ngành (QĐ số 1720/QĐ-GDĐT ngày 21/8/2020)
- Có bài viết đăng kỷ yếu hội thảo cấp trường (Hội thảo Quốc tế COSS 2020).</v>
          </cell>
          <cell r="G363" t="str">
            <v>A2</v>
          </cell>
          <cell r="I363" t="str">
            <v>A1</v>
          </cell>
          <cell r="J363" t="str">
            <v>Đề nghị xếp A1</v>
          </cell>
          <cell r="K363" t="str">
            <v>A1</v>
          </cell>
          <cell r="L363" t="str">
            <v>Thống nhất với đề nghị của nhóm thường trực HĐ, cá nhân có nhiều tích cực trong công việc của trường.</v>
          </cell>
        </row>
        <row r="364">
          <cell r="D364" t="str">
            <v>01018003</v>
          </cell>
          <cell r="E364" t="str">
            <v>A4</v>
          </cell>
          <cell r="G364" t="str">
            <v>A4</v>
          </cell>
          <cell r="I364" t="str">
            <v>A4</v>
          </cell>
          <cell r="K364" t="str">
            <v>A4</v>
          </cell>
        </row>
        <row r="365">
          <cell r="D365" t="str">
            <v>01018002</v>
          </cell>
          <cell r="E365" t="str">
            <v>A3</v>
          </cell>
          <cell r="F365" t="str">
            <v>Có bài viết Hội thảo cấp khoa trong tháng 03/2021</v>
          </cell>
          <cell r="G365" t="str">
            <v>A3</v>
          </cell>
          <cell r="I365" t="str">
            <v>A3</v>
          </cell>
          <cell r="K365" t="str">
            <v>A3</v>
          </cell>
        </row>
        <row r="366">
          <cell r="D366" t="str">
            <v>01018005</v>
          </cell>
          <cell r="E366" t="str">
            <v>A3</v>
          </cell>
          <cell r="F366" t="str">
            <v>Có bài viết Hội thảo cấp khoa trong tháng 03/2021</v>
          </cell>
          <cell r="G366" t="str">
            <v>A3</v>
          </cell>
          <cell r="I366" t="str">
            <v>A2</v>
          </cell>
          <cell r="J366" t="str">
            <v>Đề nghị xếp A2</v>
          </cell>
          <cell r="K366" t="str">
            <v>A2</v>
          </cell>
          <cell r="L366" t="str">
            <v>Thống nhất với đề nghị của nhóm thường trực HĐ, cá nhân có nhiều tích cực trong công việc của trường.</v>
          </cell>
        </row>
        <row r="367">
          <cell r="E367">
            <v>3</v>
          </cell>
          <cell r="G367">
            <v>3</v>
          </cell>
          <cell r="H367" t="str">
            <v>0A1 + 0A2 + 2A3 + 1A4</v>
          </cell>
          <cell r="I367">
            <v>3</v>
          </cell>
          <cell r="J367" t="str">
            <v>0A1 + 0A2 + 2A3 + 1A4</v>
          </cell>
          <cell r="K367">
            <v>3</v>
          </cell>
          <cell r="L367" t="str">
            <v>0A1 + 0A2 + 2A3 + 1A4</v>
          </cell>
        </row>
        <row r="368">
          <cell r="D368" t="str">
            <v>01018008</v>
          </cell>
          <cell r="E368" t="str">
            <v>A2</v>
          </cell>
          <cell r="F368" t="str">
            <v>- Có bài viết sáng kiến đạt PVAH cấp ngành (QĐ số 1720/QĐ-GDĐT ngày 21/8/2020)</v>
          </cell>
          <cell r="G368" t="str">
            <v>A3</v>
          </cell>
          <cell r="I368" t="str">
            <v>A3</v>
          </cell>
          <cell r="K368" t="str">
            <v>A3</v>
          </cell>
        </row>
        <row r="369">
          <cell r="D369" t="str">
            <v>01018007</v>
          </cell>
          <cell r="E369" t="str">
            <v>A3</v>
          </cell>
          <cell r="F369" t="str">
            <v>Có sáng kiến được công nhận cấp trường</v>
          </cell>
          <cell r="G369" t="str">
            <v>A3</v>
          </cell>
          <cell r="I369" t="str">
            <v>A3</v>
          </cell>
          <cell r="K369" t="str">
            <v>A3</v>
          </cell>
        </row>
        <row r="370">
          <cell r="D370" t="str">
            <v>01018009</v>
          </cell>
          <cell r="E370" t="str">
            <v>A4</v>
          </cell>
          <cell r="G370" t="str">
            <v>A4</v>
          </cell>
          <cell r="I370" t="str">
            <v>A4</v>
          </cell>
          <cell r="K370" t="str">
            <v>A4</v>
          </cell>
        </row>
        <row r="371">
          <cell r="E371">
            <v>3</v>
          </cell>
          <cell r="G371">
            <v>3</v>
          </cell>
          <cell r="H371" t="str">
            <v>0A1 + 0A2 + 0A3 + 3A4</v>
          </cell>
          <cell r="I371">
            <v>3</v>
          </cell>
          <cell r="J371" t="str">
            <v>0A1 + 0A2 + 0A3 + 3A4</v>
          </cell>
          <cell r="K371">
            <v>3</v>
          </cell>
          <cell r="L371" t="str">
            <v>0A1 + 0A2 + 1A3 + 2A4</v>
          </cell>
        </row>
        <row r="372">
          <cell r="E372">
            <v>2</v>
          </cell>
          <cell r="G372">
            <v>2</v>
          </cell>
          <cell r="H372" t="str">
            <v>0A1 + 0A2 + 0A3 + 2A4</v>
          </cell>
          <cell r="I372">
            <v>2</v>
          </cell>
          <cell r="J372" t="str">
            <v>0A1 + 0A2 + 0A3 + 2A4</v>
          </cell>
          <cell r="K372">
            <v>2</v>
          </cell>
          <cell r="L372" t="str">
            <v>0A1 + 0A2 + 0A3 + 2A4</v>
          </cell>
        </row>
        <row r="373">
          <cell r="D373" t="str">
            <v>01019001</v>
          </cell>
          <cell r="E373" t="str">
            <v>A4</v>
          </cell>
          <cell r="G373" t="str">
            <v>A4</v>
          </cell>
          <cell r="I373" t="str">
            <v>A4</v>
          </cell>
          <cell r="K373" t="str">
            <v>A4</v>
          </cell>
        </row>
        <row r="374">
          <cell r="D374" t="str">
            <v>01019002</v>
          </cell>
          <cell r="E374" t="str">
            <v>A4</v>
          </cell>
          <cell r="G374" t="str">
            <v>A4</v>
          </cell>
          <cell r="I374" t="str">
            <v>A4</v>
          </cell>
          <cell r="K374" t="str">
            <v>A4</v>
          </cell>
        </row>
        <row r="375">
          <cell r="E375">
            <v>1</v>
          </cell>
          <cell r="G375">
            <v>1</v>
          </cell>
          <cell r="H375" t="str">
            <v>0A1 + 0A2 + 0A3 + 1A4</v>
          </cell>
          <cell r="I375">
            <v>1</v>
          </cell>
          <cell r="J375" t="str">
            <v>0A1 + 0A2 + 0A3 + 1A4</v>
          </cell>
          <cell r="K375">
            <v>1</v>
          </cell>
          <cell r="L375" t="str">
            <v>0A1 + 0A2 + 1A3 + 0A4</v>
          </cell>
        </row>
        <row r="376">
          <cell r="D376" t="str">
            <v>01005005</v>
          </cell>
          <cell r="E376" t="str">
            <v>A4</v>
          </cell>
          <cell r="G376" t="str">
            <v>A4</v>
          </cell>
          <cell r="I376" t="str">
            <v>A4</v>
          </cell>
          <cell r="K376" t="str">
            <v>A3</v>
          </cell>
          <cell r="L376" t="str">
            <v>HĐ thống nhất xếp loại A3, do cá nhân tích cực tham gia các hoạt động của nhà trường.</v>
          </cell>
        </row>
        <row r="377">
          <cell r="E377">
            <v>3</v>
          </cell>
          <cell r="G377">
            <v>3</v>
          </cell>
          <cell r="H377" t="str">
            <v>0A1 + 1A2 + 0A3 + 2A4</v>
          </cell>
          <cell r="I377">
            <v>3</v>
          </cell>
          <cell r="J377" t="str">
            <v>0A1 + 1A2 + 2A3 + 0A4</v>
          </cell>
          <cell r="K377">
            <v>3</v>
          </cell>
          <cell r="L377" t="str">
            <v>1A1 + 0A2 + 2A3 + 0A4</v>
          </cell>
        </row>
        <row r="378">
          <cell r="E378">
            <v>2</v>
          </cell>
          <cell r="G378">
            <v>2</v>
          </cell>
          <cell r="H378" t="str">
            <v>0A1 + 1A2 + 0A3 + 1A4</v>
          </cell>
          <cell r="I378">
            <v>2</v>
          </cell>
          <cell r="J378" t="str">
            <v>0A1 + 1A2 + 1A3 + 0A4</v>
          </cell>
          <cell r="K378">
            <v>2</v>
          </cell>
          <cell r="L378" t="str">
            <v>1A1 + 0A2 + 1A3 + 0A4</v>
          </cell>
        </row>
        <row r="379">
          <cell r="D379" t="str">
            <v>01021001</v>
          </cell>
          <cell r="E379" t="str">
            <v>A2</v>
          </cell>
          <cell r="F379" t="str">
            <v>Có sáng kiến đạt PVAH cấp ngành (QĐ số 1720/QĐ-GDĐT-VP ngày 20/8/2020)</v>
          </cell>
          <cell r="G379" t="str">
            <v>A2</v>
          </cell>
          <cell r="I379" t="str">
            <v>A2</v>
          </cell>
          <cell r="K379" t="str">
            <v>A1</v>
          </cell>
          <cell r="L379" t="str">
            <v>HĐ thống nhất xếp loại A1, do cá nhân tích cực tham gia các hoạt động của nhà trường.</v>
          </cell>
        </row>
        <row r="380">
          <cell r="D380" t="str">
            <v>01021003</v>
          </cell>
          <cell r="E380" t="str">
            <v>A4</v>
          </cell>
          <cell r="G380" t="str">
            <v>A4</v>
          </cell>
          <cell r="I380" t="str">
            <v>A3</v>
          </cell>
          <cell r="J380" t="str">
            <v>Nhất trí đề nghị của đơn vị xếp A3</v>
          </cell>
          <cell r="K380" t="str">
            <v>A3</v>
          </cell>
          <cell r="L380" t="str">
            <v>Thống nhất với đề nghị của đơn vị, cá nhân có nhiều tích cực trong công việc của trường và đơn vị.</v>
          </cell>
        </row>
        <row r="381">
          <cell r="E381">
            <v>1</v>
          </cell>
          <cell r="G381">
            <v>1</v>
          </cell>
          <cell r="H381" t="str">
            <v>0A1 + 0A2 + 0A3 + 1A4</v>
          </cell>
          <cell r="I381">
            <v>1</v>
          </cell>
          <cell r="J381" t="str">
            <v>0A1 + 0A2 + 1A3 + 0A4</v>
          </cell>
          <cell r="K381">
            <v>1</v>
          </cell>
          <cell r="L381" t="str">
            <v>0A1 + 0A2 + 1A3 + 0A4</v>
          </cell>
        </row>
        <row r="382">
          <cell r="D382" t="str">
            <v>01021004</v>
          </cell>
          <cell r="E382" t="str">
            <v>A4</v>
          </cell>
          <cell r="G382" t="str">
            <v>A4</v>
          </cell>
          <cell r="I382" t="str">
            <v>A3</v>
          </cell>
          <cell r="J382" t="str">
            <v>Nhất trí đề nghị của đơn vị xếp A3</v>
          </cell>
          <cell r="K382" t="str">
            <v>A3</v>
          </cell>
          <cell r="L382" t="str">
            <v>Thống nhất với đề nghị của đơn vị, cá nhân có nhiều tích cực trong công việc của trường và đơn vị.</v>
          </cell>
        </row>
        <row r="383">
          <cell r="E383">
            <v>2</v>
          </cell>
          <cell r="G383">
            <v>2</v>
          </cell>
          <cell r="H383" t="str">
            <v>0A1 + 1A2 + 1A3 + 0A4</v>
          </cell>
          <cell r="I383">
            <v>2</v>
          </cell>
          <cell r="J383" t="str">
            <v>0A1 + 1A2 + 1A3 + 0A4</v>
          </cell>
          <cell r="K383">
            <v>2</v>
          </cell>
          <cell r="L383" t="str">
            <v>0A1 + 1A2 + 1A3 + 0A4</v>
          </cell>
        </row>
        <row r="384">
          <cell r="E384">
            <v>2</v>
          </cell>
          <cell r="G384">
            <v>2</v>
          </cell>
          <cell r="H384" t="str">
            <v>0A1 + 1A2 + 1A3 + 0A4</v>
          </cell>
          <cell r="I384">
            <v>2</v>
          </cell>
          <cell r="J384" t="str">
            <v>0A1 + 1A2 + 1A3 + 0A4</v>
          </cell>
          <cell r="K384">
            <v>2</v>
          </cell>
          <cell r="L384" t="str">
            <v>0A1 + 1A2 + 1A3 + 0A4</v>
          </cell>
        </row>
        <row r="385">
          <cell r="D385" t="str">
            <v>01007008</v>
          </cell>
          <cell r="E385" t="str">
            <v>A2</v>
          </cell>
          <cell r="F385" t="str">
            <v>- Có bài viết đăng kỷ yếu hội thảo cấp trường (Hội thảo Quốc tế COSS 2020).</v>
          </cell>
          <cell r="G385" t="str">
            <v>A2</v>
          </cell>
          <cell r="I385" t="str">
            <v>A2</v>
          </cell>
          <cell r="K385" t="str">
            <v>A2</v>
          </cell>
        </row>
        <row r="386">
          <cell r="D386" t="str">
            <v>01014012</v>
          </cell>
          <cell r="E386" t="str">
            <v>A3</v>
          </cell>
          <cell r="F386" t="str">
            <v>Có bài viết Hội thảo cấp khoa trong tháng 03/2021</v>
          </cell>
          <cell r="G386" t="str">
            <v>A3</v>
          </cell>
          <cell r="I386" t="str">
            <v>A3</v>
          </cell>
          <cell r="K386" t="str">
            <v>A3</v>
          </cell>
        </row>
        <row r="387">
          <cell r="E387">
            <v>5</v>
          </cell>
          <cell r="G387">
            <v>5</v>
          </cell>
          <cell r="H387" t="str">
            <v>1A1 + 0A2 + 3A3 + 0A4</v>
          </cell>
          <cell r="I387">
            <v>5</v>
          </cell>
          <cell r="J387" t="str">
            <v>1A1 + 2A2 + 2A3 + 0A4</v>
          </cell>
          <cell r="K387">
            <v>5</v>
          </cell>
          <cell r="L387" t="str">
            <v>1A1 + 2A2 + 2A3 + 0A4</v>
          </cell>
        </row>
        <row r="388">
          <cell r="E388">
            <v>3</v>
          </cell>
          <cell r="G388">
            <v>3</v>
          </cell>
          <cell r="H388" t="str">
            <v>1A1 + 0A2 + 2A3 + 0A4</v>
          </cell>
          <cell r="I388">
            <v>3</v>
          </cell>
          <cell r="J388" t="str">
            <v>1A1 + 2A2 + 0A3 + 0A4</v>
          </cell>
          <cell r="K388">
            <v>3</v>
          </cell>
          <cell r="L388" t="str">
            <v>1A1 + 2A2 + 0A3 + 0A4</v>
          </cell>
        </row>
        <row r="389">
          <cell r="D389" t="str">
            <v>01017003</v>
          </cell>
          <cell r="E389" t="str">
            <v>A1</v>
          </cell>
          <cell r="F389" t="str">
            <v>- Tham gia Đề án hợp tác đào tạo trình độ cao đẳng chất lượng cao giữa Trường CĐ Lý Tự Trọng Tp.HCM với công ty TNHH Sản xuất và Kinh doanh VINFAST (QĐ số 496A/QĐ-LTT-ĐT ngày 30/5/2020)</v>
          </cell>
          <cell r="G389" t="str">
            <v>A1</v>
          </cell>
          <cell r="I389" t="str">
            <v>A1</v>
          </cell>
          <cell r="K389" t="str">
            <v>A1</v>
          </cell>
        </row>
        <row r="390">
          <cell r="D390" t="str">
            <v>01017010</v>
          </cell>
          <cell r="E390" t="str">
            <v>A3</v>
          </cell>
          <cell r="F390" t="str">
            <v>Có sáng kiến được công nhận cấp trường</v>
          </cell>
          <cell r="G390" t="str">
            <v>A3</v>
          </cell>
          <cell r="I390" t="str">
            <v>A2</v>
          </cell>
          <cell r="J390" t="str">
            <v>Nhất trí đề nghị của đơn vị xếp A2</v>
          </cell>
          <cell r="K390" t="str">
            <v>A2</v>
          </cell>
          <cell r="L390" t="str">
            <v>Thống nhất với đề nghị của đơn vị, cá nhân có nhiều tích cực trong công việc của trường và đơn vị.</v>
          </cell>
        </row>
        <row r="391">
          <cell r="D391" t="str">
            <v>01018004</v>
          </cell>
          <cell r="E391" t="str">
            <v>A3</v>
          </cell>
          <cell r="F391" t="str">
            <v>Có sáng kiến được công nhận cấp trường</v>
          </cell>
          <cell r="G391" t="str">
            <v>A3</v>
          </cell>
          <cell r="I391" t="str">
            <v>A2</v>
          </cell>
          <cell r="J391" t="str">
            <v>Nhất trí đề nghị của đơn vị xếp A2</v>
          </cell>
          <cell r="K391" t="str">
            <v>A2</v>
          </cell>
          <cell r="L391" t="str">
            <v>Thống nhất với đề nghị của đơn vị, cá nhân có nhiều tích cực trong công việc của trường và đơn vị.</v>
          </cell>
        </row>
        <row r="392">
          <cell r="E392">
            <v>2</v>
          </cell>
          <cell r="G392">
            <v>2</v>
          </cell>
          <cell r="H392" t="str">
            <v>0A1 + 0A2 + 2A3 + 0A4</v>
          </cell>
          <cell r="I392">
            <v>2</v>
          </cell>
          <cell r="J392" t="str">
            <v>0A1 + 0A2 + 2A3 + 0A4</v>
          </cell>
          <cell r="K392">
            <v>2</v>
          </cell>
          <cell r="L392" t="str">
            <v>0A1 + 0A2 + 2A3 + 0A4</v>
          </cell>
        </row>
        <row r="393">
          <cell r="D393" t="str">
            <v>01025013</v>
          </cell>
          <cell r="E393" t="str">
            <v>A3</v>
          </cell>
          <cell r="F393" t="str">
            <v>Có bài viết Hội thảo cấp khoa trong tháng 03/2021</v>
          </cell>
          <cell r="G393" t="str">
            <v>A3</v>
          </cell>
          <cell r="I393" t="str">
            <v>A3</v>
          </cell>
          <cell r="K393" t="str">
            <v>A3</v>
          </cell>
        </row>
        <row r="394">
          <cell r="D394" t="str">
            <v>01009027</v>
          </cell>
          <cell r="E394" t="str">
            <v>A3</v>
          </cell>
          <cell r="F394" t="str">
            <v>Có sáng kiến được công nhận cấp trường</v>
          </cell>
          <cell r="G394" t="str">
            <v>A3</v>
          </cell>
          <cell r="I394" t="str">
            <v>A3</v>
          </cell>
          <cell r="K394" t="str">
            <v>A3</v>
          </cell>
        </row>
        <row r="395">
          <cell r="E395">
            <v>1</v>
          </cell>
          <cell r="G395">
            <v>1</v>
          </cell>
          <cell r="H395" t="str">
            <v>0A1 + 0A2 + 0A3 + 1A4</v>
          </cell>
          <cell r="I395">
            <v>1</v>
          </cell>
          <cell r="J395" t="str">
            <v>0A1 + 0A2 + 0A3 + 1A4</v>
          </cell>
          <cell r="K395">
            <v>1</v>
          </cell>
          <cell r="L395" t="str">
            <v>0A1 + 0A2 + 0A3 + 1A4</v>
          </cell>
        </row>
        <row r="396">
          <cell r="E396">
            <v>1</v>
          </cell>
          <cell r="G396">
            <v>1</v>
          </cell>
          <cell r="H396" t="str">
            <v>0A1 + 0A2 + 0A3 + 1A4</v>
          </cell>
          <cell r="I396">
            <v>1</v>
          </cell>
          <cell r="J396" t="str">
            <v>0A1 + 0A2 + 0A3 + 1A4</v>
          </cell>
          <cell r="K396">
            <v>1</v>
          </cell>
          <cell r="L396" t="str">
            <v>0A1 + 0A2 + 0A3 + 1A4</v>
          </cell>
        </row>
        <row r="397">
          <cell r="D397" t="str">
            <v>01005011</v>
          </cell>
          <cell r="E397" t="str">
            <v>A4</v>
          </cell>
          <cell r="G397" t="str">
            <v>A4</v>
          </cell>
          <cell r="I397" t="str">
            <v>A4</v>
          </cell>
          <cell r="K397" t="str">
            <v>A4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Lan 2)"/>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D7" t="str">
            <v>01001001</v>
          </cell>
          <cell r="E7" t="str">
            <v>A1</v>
          </cell>
          <cell r="F7" t="str">
            <v>A1</v>
          </cell>
        </row>
        <row r="8">
          <cell r="D8" t="str">
            <v>01002001</v>
          </cell>
          <cell r="E8" t="str">
            <v>A1</v>
          </cell>
          <cell r="F8" t="str">
            <v>A1</v>
          </cell>
        </row>
        <row r="9">
          <cell r="D9" t="str">
            <v>01001006</v>
          </cell>
          <cell r="E9" t="str">
            <v>A1</v>
          </cell>
          <cell r="F9" t="str">
            <v>A1</v>
          </cell>
        </row>
        <row r="10">
          <cell r="D10" t="str">
            <v>01014037</v>
          </cell>
          <cell r="E10" t="str">
            <v>A1</v>
          </cell>
          <cell r="F10" t="str">
            <v>A1</v>
          </cell>
        </row>
        <row r="11">
          <cell r="F11">
            <v>9</v>
          </cell>
        </row>
        <row r="12">
          <cell r="F12">
            <v>6</v>
          </cell>
        </row>
        <row r="13">
          <cell r="D13" t="str">
            <v>01002024</v>
          </cell>
          <cell r="E13" t="str">
            <v>A1</v>
          </cell>
          <cell r="F13" t="str">
            <v>A1</v>
          </cell>
        </row>
        <row r="14">
          <cell r="D14" t="str">
            <v>01003002</v>
          </cell>
          <cell r="E14" t="str">
            <v>A2</v>
          </cell>
          <cell r="F14" t="str">
            <v>A2</v>
          </cell>
        </row>
        <row r="15">
          <cell r="D15" t="str">
            <v>01003009</v>
          </cell>
          <cell r="E15" t="str">
            <v>A2</v>
          </cell>
          <cell r="F15" t="str">
            <v>A2</v>
          </cell>
        </row>
        <row r="16">
          <cell r="D16" t="str">
            <v>01003005</v>
          </cell>
          <cell r="E16" t="str">
            <v>A2</v>
          </cell>
          <cell r="F16" t="str">
            <v>A2</v>
          </cell>
        </row>
        <row r="17">
          <cell r="D17" t="str">
            <v>01023004</v>
          </cell>
          <cell r="E17" t="str">
            <v>A2</v>
          </cell>
          <cell r="F17" t="str">
            <v>A2</v>
          </cell>
        </row>
        <row r="18">
          <cell r="D18" t="str">
            <v>01003007</v>
          </cell>
          <cell r="E18" t="str">
            <v>A2</v>
          </cell>
          <cell r="F18" t="str">
            <v>A2</v>
          </cell>
        </row>
        <row r="19">
          <cell r="F19">
            <v>3</v>
          </cell>
        </row>
        <row r="20">
          <cell r="D20" t="str">
            <v>01003008</v>
          </cell>
          <cell r="E20" t="str">
            <v>A2</v>
          </cell>
          <cell r="F20" t="str">
            <v>A2</v>
          </cell>
        </row>
        <row r="21">
          <cell r="D21" t="str">
            <v>01003014</v>
          </cell>
          <cell r="E21" t="str">
            <v>A4</v>
          </cell>
          <cell r="F21" t="str">
            <v>A2</v>
          </cell>
        </row>
        <row r="22">
          <cell r="D22" t="str">
            <v>01003015</v>
          </cell>
          <cell r="E22" t="str">
            <v>A4</v>
          </cell>
          <cell r="F22" t="str">
            <v>A2</v>
          </cell>
        </row>
        <row r="23">
          <cell r="F23">
            <v>16</v>
          </cell>
        </row>
        <row r="24">
          <cell r="F24">
            <v>12</v>
          </cell>
        </row>
        <row r="25">
          <cell r="D25" t="str">
            <v>01004002</v>
          </cell>
          <cell r="E25" t="str">
            <v>A1</v>
          </cell>
          <cell r="F25" t="str">
            <v>A1</v>
          </cell>
        </row>
        <row r="26">
          <cell r="D26" t="str">
            <v>01004001</v>
          </cell>
          <cell r="E26" t="str">
            <v>A2</v>
          </cell>
          <cell r="F26" t="str">
            <v>A1</v>
          </cell>
        </row>
        <row r="27">
          <cell r="D27" t="str">
            <v>01004005</v>
          </cell>
          <cell r="E27" t="str">
            <v>A2</v>
          </cell>
          <cell r="F27" t="str">
            <v>A1</v>
          </cell>
        </row>
        <row r="28">
          <cell r="D28" t="str">
            <v>01004004</v>
          </cell>
          <cell r="E28" t="str">
            <v>A1</v>
          </cell>
          <cell r="F28" t="str">
            <v>A1</v>
          </cell>
        </row>
        <row r="29">
          <cell r="D29" t="str">
            <v>01022013</v>
          </cell>
          <cell r="E29" t="str">
            <v>A2</v>
          </cell>
          <cell r="F29" t="str">
            <v>A1</v>
          </cell>
        </row>
        <row r="30">
          <cell r="D30" t="str">
            <v>01004003</v>
          </cell>
          <cell r="E30" t="str">
            <v>A2</v>
          </cell>
          <cell r="F30" t="str">
            <v>A2</v>
          </cell>
        </row>
        <row r="31">
          <cell r="D31" t="str">
            <v>01004008</v>
          </cell>
          <cell r="E31" t="str">
            <v>A2</v>
          </cell>
          <cell r="F31" t="str">
            <v>A2</v>
          </cell>
        </row>
        <row r="32">
          <cell r="D32" t="str">
            <v>01005009</v>
          </cell>
          <cell r="E32" t="str">
            <v>A4</v>
          </cell>
          <cell r="F32" t="str">
            <v>A3</v>
          </cell>
        </row>
        <row r="33">
          <cell r="D33" t="str">
            <v>01004009</v>
          </cell>
          <cell r="E33" t="str">
            <v>A3</v>
          </cell>
          <cell r="F33" t="str">
            <v>A3</v>
          </cell>
        </row>
        <row r="34">
          <cell r="D34" t="str">
            <v>01002020</v>
          </cell>
          <cell r="E34" t="str">
            <v>A2</v>
          </cell>
          <cell r="F34" t="str">
            <v>A1</v>
          </cell>
        </row>
        <row r="35">
          <cell r="D35" t="str">
            <v>01010038</v>
          </cell>
          <cell r="E35" t="str">
            <v>A4</v>
          </cell>
          <cell r="F35" t="str">
            <v>A4</v>
          </cell>
        </row>
        <row r="36">
          <cell r="D36" t="str">
            <v>01012026</v>
          </cell>
          <cell r="E36" t="str">
            <v>A2</v>
          </cell>
          <cell r="F36" t="str">
            <v>A3</v>
          </cell>
        </row>
        <row r="37">
          <cell r="F37">
            <v>4</v>
          </cell>
        </row>
        <row r="38">
          <cell r="D38" t="str">
            <v>01011017</v>
          </cell>
          <cell r="E38" t="str">
            <v>A1</v>
          </cell>
          <cell r="F38" t="str">
            <v>A3</v>
          </cell>
        </row>
        <row r="39">
          <cell r="D39" t="str">
            <v>01022059</v>
          </cell>
          <cell r="E39" t="str">
            <v>A1</v>
          </cell>
          <cell r="F39" t="str">
            <v>A3</v>
          </cell>
        </row>
        <row r="40">
          <cell r="D40" t="str">
            <v>01018006</v>
          </cell>
          <cell r="E40" t="str">
            <v>A2</v>
          </cell>
          <cell r="F40" t="str">
            <v>A3</v>
          </cell>
        </row>
        <row r="41">
          <cell r="D41" t="str">
            <v>01004013</v>
          </cell>
          <cell r="E41" t="str">
            <v>A3</v>
          </cell>
          <cell r="F41" t="str">
            <v>A3</v>
          </cell>
        </row>
        <row r="42">
          <cell r="F42">
            <v>26</v>
          </cell>
        </row>
        <row r="43">
          <cell r="F43">
            <v>13</v>
          </cell>
        </row>
        <row r="44">
          <cell r="D44" t="str">
            <v>01007009</v>
          </cell>
          <cell r="E44" t="str">
            <v>A1</v>
          </cell>
          <cell r="F44" t="str">
            <v>A1</v>
          </cell>
        </row>
        <row r="45">
          <cell r="D45" t="str">
            <v>01002019</v>
          </cell>
          <cell r="E45" t="str">
            <v>A2</v>
          </cell>
          <cell r="F45" t="str">
            <v>A1</v>
          </cell>
        </row>
        <row r="46">
          <cell r="D46" t="str">
            <v>01004007</v>
          </cell>
          <cell r="E46" t="str">
            <v>A2</v>
          </cell>
          <cell r="F46" t="str">
            <v>A2</v>
          </cell>
        </row>
        <row r="47">
          <cell r="D47" t="str">
            <v>01002017</v>
          </cell>
          <cell r="E47" t="str">
            <v>A2</v>
          </cell>
          <cell r="F47" t="str">
            <v>A3</v>
          </cell>
        </row>
        <row r="48">
          <cell r="D48" t="str">
            <v>01002018</v>
          </cell>
          <cell r="E48" t="str">
            <v>A3</v>
          </cell>
          <cell r="F48" t="str">
            <v>A2</v>
          </cell>
        </row>
        <row r="49">
          <cell r="D49" t="str">
            <v>01002005</v>
          </cell>
          <cell r="E49" t="str">
            <v>A3</v>
          </cell>
          <cell r="F49" t="str">
            <v>A4</v>
          </cell>
        </row>
        <row r="50">
          <cell r="D50" t="str">
            <v>01023001</v>
          </cell>
          <cell r="E50" t="str">
            <v>A3</v>
          </cell>
          <cell r="F50" t="str">
            <v>A4</v>
          </cell>
        </row>
        <row r="51">
          <cell r="D51" t="str">
            <v>01017006</v>
          </cell>
          <cell r="E51" t="str">
            <v>A3</v>
          </cell>
          <cell r="F51" t="str">
            <v>A2</v>
          </cell>
        </row>
        <row r="52">
          <cell r="D52" t="str">
            <v>01002032</v>
          </cell>
          <cell r="E52" t="str">
            <v>A3</v>
          </cell>
          <cell r="F52" t="str">
            <v>A3</v>
          </cell>
        </row>
        <row r="53">
          <cell r="D53" t="str">
            <v>01007007</v>
          </cell>
          <cell r="E53" t="str">
            <v>A3</v>
          </cell>
          <cell r="F53" t="str">
            <v>A3</v>
          </cell>
        </row>
        <row r="54">
          <cell r="D54" t="str">
            <v>01007005</v>
          </cell>
          <cell r="E54" t="str">
            <v>A2</v>
          </cell>
          <cell r="F54" t="str">
            <v>A3</v>
          </cell>
        </row>
        <row r="55">
          <cell r="D55" t="str">
            <v>01007006</v>
          </cell>
          <cell r="E55" t="str">
            <v>A3</v>
          </cell>
          <cell r="F55" t="str">
            <v>A4</v>
          </cell>
        </row>
        <row r="56">
          <cell r="D56" t="str">
            <v>01002007</v>
          </cell>
          <cell r="E56" t="str">
            <v>A3</v>
          </cell>
          <cell r="F56" t="str">
            <v>A4</v>
          </cell>
        </row>
        <row r="57">
          <cell r="F57">
            <v>13</v>
          </cell>
        </row>
        <row r="58">
          <cell r="D58" t="str">
            <v>01002023</v>
          </cell>
          <cell r="E58" t="str">
            <v>A3</v>
          </cell>
          <cell r="F58" t="str">
            <v>A2</v>
          </cell>
        </row>
        <row r="59">
          <cell r="D59" t="str">
            <v>01002010</v>
          </cell>
          <cell r="E59" t="str">
            <v>A3</v>
          </cell>
          <cell r="F59" t="str">
            <v>A4</v>
          </cell>
        </row>
        <row r="60">
          <cell r="D60" t="str">
            <v>01002012</v>
          </cell>
          <cell r="E60" t="str">
            <v>A3</v>
          </cell>
          <cell r="F60" t="str">
            <v>A4</v>
          </cell>
        </row>
        <row r="61">
          <cell r="D61" t="str">
            <v>01002028</v>
          </cell>
          <cell r="E61" t="str">
            <v>A3</v>
          </cell>
          <cell r="F61" t="str">
            <v>A2</v>
          </cell>
        </row>
        <row r="62">
          <cell r="D62" t="str">
            <v>01002027</v>
          </cell>
          <cell r="E62" t="str">
            <v>A3</v>
          </cell>
          <cell r="F62" t="str">
            <v>A2</v>
          </cell>
        </row>
        <row r="63">
          <cell r="D63" t="str">
            <v>01002013</v>
          </cell>
          <cell r="E63" t="str">
            <v>A3</v>
          </cell>
          <cell r="F63" t="str">
            <v>A4</v>
          </cell>
        </row>
        <row r="64">
          <cell r="D64" t="str">
            <v>01002031</v>
          </cell>
          <cell r="E64" t="str">
            <v>A3</v>
          </cell>
          <cell r="F64" t="str">
            <v>A4</v>
          </cell>
        </row>
        <row r="65">
          <cell r="D65" t="str">
            <v>01002034</v>
          </cell>
          <cell r="E65" t="str">
            <v>A3</v>
          </cell>
          <cell r="F65" t="str">
            <v>A2</v>
          </cell>
        </row>
        <row r="66">
          <cell r="D66" t="str">
            <v>01002033</v>
          </cell>
          <cell r="E66" t="str">
            <v>A3</v>
          </cell>
          <cell r="F66" t="str">
            <v>A2</v>
          </cell>
        </row>
        <row r="67">
          <cell r="D67" t="str">
            <v>01002035</v>
          </cell>
          <cell r="E67" t="str">
            <v>A3</v>
          </cell>
          <cell r="F67" t="str">
            <v>A2</v>
          </cell>
        </row>
        <row r="68">
          <cell r="D68" t="str">
            <v>01002036</v>
          </cell>
          <cell r="E68" t="str">
            <v>A3</v>
          </cell>
          <cell r="F68" t="str">
            <v>A3</v>
          </cell>
        </row>
        <row r="69">
          <cell r="D69" t="str">
            <v>01010068</v>
          </cell>
          <cell r="E69" t="str">
            <v>A3</v>
          </cell>
          <cell r="F69" t="str">
            <v>A2</v>
          </cell>
        </row>
        <row r="70">
          <cell r="D70" t="str">
            <v>01002038</v>
          </cell>
          <cell r="E70" t="str">
            <v>A4</v>
          </cell>
          <cell r="F70" t="str">
            <v>A4</v>
          </cell>
        </row>
        <row r="71">
          <cell r="F71">
            <v>15</v>
          </cell>
        </row>
        <row r="72">
          <cell r="F72">
            <v>10</v>
          </cell>
        </row>
        <row r="73">
          <cell r="D73" t="str">
            <v>01002002</v>
          </cell>
          <cell r="E73" t="str">
            <v>A2</v>
          </cell>
          <cell r="F73" t="str">
            <v>A1</v>
          </cell>
        </row>
        <row r="74">
          <cell r="D74" t="str">
            <v>01007001</v>
          </cell>
          <cell r="E74" t="str">
            <v>A2</v>
          </cell>
          <cell r="F74" t="str">
            <v>A3</v>
          </cell>
        </row>
        <row r="75">
          <cell r="D75" t="str">
            <v>01009006</v>
          </cell>
          <cell r="E75" t="str">
            <v>A3</v>
          </cell>
          <cell r="F75" t="str">
            <v>A2</v>
          </cell>
        </row>
        <row r="76">
          <cell r="D76" t="str">
            <v>01009018</v>
          </cell>
          <cell r="E76" t="str">
            <v>A4</v>
          </cell>
          <cell r="F76" t="str">
            <v>A4</v>
          </cell>
        </row>
        <row r="77">
          <cell r="D77" t="str">
            <v>01009010</v>
          </cell>
          <cell r="E77" t="str">
            <v>A4</v>
          </cell>
          <cell r="F77" t="str">
            <v>A4</v>
          </cell>
        </row>
        <row r="78">
          <cell r="D78" t="str">
            <v>01002004</v>
          </cell>
          <cell r="E78" t="str">
            <v>A2</v>
          </cell>
          <cell r="F78" t="str">
            <v>A2</v>
          </cell>
        </row>
        <row r="79">
          <cell r="D79" t="str">
            <v>01009008</v>
          </cell>
          <cell r="E79" t="str">
            <v>A3</v>
          </cell>
          <cell r="F79" t="str">
            <v>A3</v>
          </cell>
        </row>
        <row r="80">
          <cell r="D80" t="str">
            <v>01022058</v>
          </cell>
          <cell r="E80" t="str">
            <v>A3</v>
          </cell>
          <cell r="F80" t="str">
            <v>A3</v>
          </cell>
        </row>
        <row r="81">
          <cell r="D81" t="str">
            <v>01007004</v>
          </cell>
          <cell r="E81" t="str">
            <v>A3</v>
          </cell>
          <cell r="F81" t="str">
            <v>A3</v>
          </cell>
        </row>
        <row r="82">
          <cell r="D82" t="str">
            <v>01009012</v>
          </cell>
          <cell r="E82" t="str">
            <v>A2</v>
          </cell>
          <cell r="F82" t="str">
            <v>A2</v>
          </cell>
        </row>
        <row r="83">
          <cell r="F83">
            <v>5</v>
          </cell>
        </row>
        <row r="84">
          <cell r="D84" t="str">
            <v>01002008</v>
          </cell>
          <cell r="E84" t="str">
            <v>A2</v>
          </cell>
          <cell r="F84" t="str">
            <v>A3</v>
          </cell>
        </row>
        <row r="85">
          <cell r="D85" t="str">
            <v>01009011</v>
          </cell>
          <cell r="E85" t="str">
            <v>A3</v>
          </cell>
          <cell r="F85" t="str">
            <v>A3</v>
          </cell>
        </row>
        <row r="86">
          <cell r="D86" t="str">
            <v>01009019</v>
          </cell>
          <cell r="E86" t="str">
            <v>A3</v>
          </cell>
          <cell r="F86" t="str">
            <v>A3</v>
          </cell>
        </row>
        <row r="87">
          <cell r="D87" t="str">
            <v>01009028</v>
          </cell>
          <cell r="E87" t="str">
            <v>A4</v>
          </cell>
          <cell r="F87" t="str">
            <v>A4</v>
          </cell>
        </row>
        <row r="88">
          <cell r="D88" t="str">
            <v>01009026</v>
          </cell>
          <cell r="E88" t="str">
            <v>A4</v>
          </cell>
          <cell r="F88" t="str">
            <v>A3</v>
          </cell>
        </row>
        <row r="89">
          <cell r="F89">
            <v>7</v>
          </cell>
        </row>
        <row r="90">
          <cell r="F90">
            <v>6</v>
          </cell>
        </row>
        <row r="91">
          <cell r="D91" t="str">
            <v>01009009</v>
          </cell>
          <cell r="E91" t="str">
            <v>A2</v>
          </cell>
          <cell r="F91" t="str">
            <v>A1</v>
          </cell>
        </row>
        <row r="92">
          <cell r="D92" t="str">
            <v>01023002</v>
          </cell>
          <cell r="E92" t="str">
            <v>A3</v>
          </cell>
          <cell r="F92" t="str">
            <v>A3</v>
          </cell>
        </row>
        <row r="93">
          <cell r="D93" t="str">
            <v>01006003</v>
          </cell>
          <cell r="E93" t="str">
            <v>A2</v>
          </cell>
          <cell r="F93" t="str">
            <v>A4</v>
          </cell>
        </row>
        <row r="94">
          <cell r="D94" t="str">
            <v>01013032</v>
          </cell>
          <cell r="E94" t="str">
            <v>A3</v>
          </cell>
          <cell r="F94" t="str">
            <v>A4</v>
          </cell>
        </row>
        <row r="95">
          <cell r="D95" t="str">
            <v>01022061</v>
          </cell>
          <cell r="E95" t="str">
            <v>A2</v>
          </cell>
          <cell r="F95" t="str">
            <v>A2</v>
          </cell>
        </row>
        <row r="96">
          <cell r="D96" t="str">
            <v>01015027</v>
          </cell>
          <cell r="E96" t="str">
            <v>A2</v>
          </cell>
          <cell r="F96" t="str">
            <v>A2</v>
          </cell>
        </row>
        <row r="97">
          <cell r="F97">
            <v>1</v>
          </cell>
        </row>
        <row r="98">
          <cell r="D98" t="str">
            <v>01006006</v>
          </cell>
          <cell r="E98" t="str">
            <v>A2</v>
          </cell>
          <cell r="F98" t="str">
            <v>A3</v>
          </cell>
        </row>
        <row r="99">
          <cell r="F99">
            <v>2</v>
          </cell>
        </row>
        <row r="100">
          <cell r="F100">
            <v>1</v>
          </cell>
        </row>
        <row r="101">
          <cell r="D101" t="str">
            <v>01005007</v>
          </cell>
          <cell r="E101" t="str">
            <v>A1</v>
          </cell>
          <cell r="F101" t="str">
            <v>A1</v>
          </cell>
        </row>
        <row r="102">
          <cell r="F102">
            <v>1</v>
          </cell>
        </row>
        <row r="103">
          <cell r="D103" t="str">
            <v>01005003</v>
          </cell>
          <cell r="E103" t="str">
            <v>A4</v>
          </cell>
          <cell r="F103" t="str">
            <v>A3</v>
          </cell>
        </row>
        <row r="104">
          <cell r="F104">
            <v>33</v>
          </cell>
        </row>
        <row r="105">
          <cell r="F105">
            <v>15</v>
          </cell>
        </row>
        <row r="106">
          <cell r="D106" t="str">
            <v>01008028</v>
          </cell>
          <cell r="E106" t="str">
            <v>A1</v>
          </cell>
          <cell r="F106" t="str">
            <v>A1</v>
          </cell>
        </row>
        <row r="107">
          <cell r="D107" t="str">
            <v>01008002</v>
          </cell>
          <cell r="E107" t="str">
            <v>A2</v>
          </cell>
          <cell r="F107" t="str">
            <v>A2</v>
          </cell>
        </row>
        <row r="108">
          <cell r="D108" t="str">
            <v>01008004</v>
          </cell>
          <cell r="E108" t="str">
            <v>A3</v>
          </cell>
          <cell r="F108" t="str">
            <v>A4</v>
          </cell>
        </row>
        <row r="109">
          <cell r="D109" t="str">
            <v>01009007</v>
          </cell>
          <cell r="E109" t="str">
            <v>A2</v>
          </cell>
          <cell r="F109" t="str">
            <v>A4</v>
          </cell>
        </row>
        <row r="110">
          <cell r="D110" t="str">
            <v>01008008</v>
          </cell>
          <cell r="E110" t="str">
            <v>A3</v>
          </cell>
          <cell r="F110" t="str">
            <v>A4</v>
          </cell>
        </row>
        <row r="111">
          <cell r="D111" t="str">
            <v>01008006</v>
          </cell>
          <cell r="E111" t="str">
            <v>A4</v>
          </cell>
          <cell r="F111" t="str">
            <v>A4</v>
          </cell>
        </row>
        <row r="112">
          <cell r="D112" t="str">
            <v>01002021</v>
          </cell>
          <cell r="E112" t="str">
            <v>A2</v>
          </cell>
          <cell r="F112" t="str">
            <v>A2</v>
          </cell>
        </row>
        <row r="113">
          <cell r="D113" t="str">
            <v>01017009</v>
          </cell>
          <cell r="E113" t="str">
            <v>A3</v>
          </cell>
          <cell r="F113" t="str">
            <v>A4</v>
          </cell>
        </row>
        <row r="114">
          <cell r="D114" t="str">
            <v>01015026</v>
          </cell>
          <cell r="E114" t="str">
            <v>A4</v>
          </cell>
          <cell r="F114" t="str">
            <v>A4</v>
          </cell>
        </row>
        <row r="115">
          <cell r="D115" t="str">
            <v>01015028</v>
          </cell>
          <cell r="E115" t="str">
            <v>A4</v>
          </cell>
          <cell r="F115" t="str">
            <v>A4</v>
          </cell>
        </row>
        <row r="116">
          <cell r="D116" t="str">
            <v>01008005</v>
          </cell>
          <cell r="E116" t="str">
            <v>A3</v>
          </cell>
          <cell r="F116" t="str">
            <v>A4</v>
          </cell>
        </row>
        <row r="117">
          <cell r="D117" t="str">
            <v>01009005</v>
          </cell>
          <cell r="E117" t="str">
            <v>A4</v>
          </cell>
          <cell r="F117" t="str">
            <v>A4</v>
          </cell>
        </row>
        <row r="118">
          <cell r="D118" t="str">
            <v>01002003</v>
          </cell>
          <cell r="E118" t="str">
            <v>A4</v>
          </cell>
          <cell r="F118" t="str">
            <v>A3</v>
          </cell>
        </row>
        <row r="119">
          <cell r="D119" t="str">
            <v>01009014</v>
          </cell>
          <cell r="E119" t="str">
            <v>A4</v>
          </cell>
          <cell r="F119" t="str">
            <v>A4</v>
          </cell>
        </row>
        <row r="120">
          <cell r="D120" t="str">
            <v>01008034</v>
          </cell>
          <cell r="E120" t="str">
            <v>A3</v>
          </cell>
          <cell r="F120" t="str">
            <v>A3</v>
          </cell>
        </row>
        <row r="121">
          <cell r="F121">
            <v>18</v>
          </cell>
        </row>
        <row r="122">
          <cell r="D122" t="str">
            <v>01008021</v>
          </cell>
          <cell r="E122" t="str">
            <v>A4</v>
          </cell>
          <cell r="F122" t="str">
            <v>A4</v>
          </cell>
        </row>
        <row r="123">
          <cell r="D123" t="str">
            <v>01008009</v>
          </cell>
          <cell r="E123" t="str">
            <v>A4</v>
          </cell>
          <cell r="F123" t="str">
            <v>A4</v>
          </cell>
        </row>
        <row r="124">
          <cell r="D124" t="str">
            <v>01007003</v>
          </cell>
          <cell r="E124" t="str">
            <v>A4</v>
          </cell>
          <cell r="F124" t="str">
            <v>A4</v>
          </cell>
        </row>
        <row r="125">
          <cell r="D125" t="str">
            <v>01008031</v>
          </cell>
          <cell r="E125" t="str">
            <v>A4</v>
          </cell>
          <cell r="F125" t="str">
            <v>A4</v>
          </cell>
        </row>
        <row r="126">
          <cell r="D126" t="str">
            <v>01008018</v>
          </cell>
          <cell r="E126" t="str">
            <v>A4</v>
          </cell>
          <cell r="F126" t="str">
            <v>A4</v>
          </cell>
        </row>
        <row r="127">
          <cell r="D127" t="str">
            <v>01008039</v>
          </cell>
          <cell r="E127" t="str">
            <v>A4</v>
          </cell>
          <cell r="F127" t="str">
            <v>A4</v>
          </cell>
        </row>
        <row r="128">
          <cell r="D128" t="str">
            <v>01008040</v>
          </cell>
          <cell r="E128" t="str">
            <v>A4</v>
          </cell>
          <cell r="F128" t="str">
            <v>A3</v>
          </cell>
        </row>
        <row r="129">
          <cell r="D129" t="str">
            <v>01008041</v>
          </cell>
          <cell r="E129" t="str">
            <v>A4</v>
          </cell>
          <cell r="F129" t="str">
            <v>A3</v>
          </cell>
        </row>
        <row r="130">
          <cell r="D130" t="str">
            <v>01012027</v>
          </cell>
          <cell r="E130" t="str">
            <v>A3</v>
          </cell>
          <cell r="F130" t="str">
            <v>A4</v>
          </cell>
        </row>
        <row r="131">
          <cell r="D131" t="str">
            <v>01008012</v>
          </cell>
          <cell r="E131" t="str">
            <v>A4</v>
          </cell>
          <cell r="F131" t="str">
            <v>A4</v>
          </cell>
        </row>
        <row r="132">
          <cell r="D132" t="str">
            <v>01017008</v>
          </cell>
          <cell r="E132" t="str">
            <v>A4</v>
          </cell>
          <cell r="F132" t="str">
            <v>A3</v>
          </cell>
        </row>
        <row r="133">
          <cell r="D133" t="str">
            <v>01008033</v>
          </cell>
          <cell r="E133" t="str">
            <v>A4</v>
          </cell>
          <cell r="F133" t="str">
            <v>A3</v>
          </cell>
        </row>
        <row r="134">
          <cell r="D134" t="str">
            <v>01008032</v>
          </cell>
          <cell r="E134" t="str">
            <v>A4</v>
          </cell>
          <cell r="F134" t="str">
            <v>A4</v>
          </cell>
        </row>
        <row r="135">
          <cell r="D135" t="str">
            <v>01013033</v>
          </cell>
          <cell r="E135" t="str">
            <v>A4</v>
          </cell>
          <cell r="F135" t="str">
            <v>A4</v>
          </cell>
        </row>
        <row r="136">
          <cell r="D136" t="str">
            <v>01009015</v>
          </cell>
          <cell r="E136" t="str">
            <v>A4</v>
          </cell>
          <cell r="F136" t="str">
            <v>A4</v>
          </cell>
        </row>
        <row r="137">
          <cell r="D137" t="str">
            <v>01008043</v>
          </cell>
          <cell r="E137" t="str">
            <v>A4</v>
          </cell>
          <cell r="F137" t="str">
            <v>A4</v>
          </cell>
        </row>
        <row r="138">
          <cell r="D138" t="str">
            <v>01008042</v>
          </cell>
          <cell r="E138" t="str">
            <v>A4</v>
          </cell>
          <cell r="F138" t="str">
            <v>A2</v>
          </cell>
        </row>
        <row r="139">
          <cell r="D139" t="str">
            <v>01008044</v>
          </cell>
          <cell r="E139" t="str">
            <v>A4</v>
          </cell>
          <cell r="F139" t="str">
            <v>A2</v>
          </cell>
        </row>
        <row r="140">
          <cell r="F140">
            <v>33</v>
          </cell>
        </row>
        <row r="141">
          <cell r="F141">
            <v>33</v>
          </cell>
        </row>
        <row r="142">
          <cell r="D142" t="str">
            <v>01010006</v>
          </cell>
          <cell r="E142" t="str">
            <v>A2</v>
          </cell>
          <cell r="F142" t="str">
            <v>A4</v>
          </cell>
        </row>
        <row r="143">
          <cell r="D143" t="str">
            <v>01010012</v>
          </cell>
          <cell r="E143" t="str">
            <v>A3</v>
          </cell>
          <cell r="F143" t="str">
            <v>A3</v>
          </cell>
        </row>
        <row r="144">
          <cell r="D144" t="str">
            <v>01004012</v>
          </cell>
          <cell r="E144" t="str">
            <v>A2</v>
          </cell>
          <cell r="F144" t="str">
            <v>A4</v>
          </cell>
        </row>
        <row r="145">
          <cell r="D145" t="str">
            <v>01010026</v>
          </cell>
          <cell r="E145" t="str">
            <v>A2</v>
          </cell>
          <cell r="F145" t="str">
            <v>A4</v>
          </cell>
        </row>
        <row r="146">
          <cell r="D146" t="str">
            <v>01010023</v>
          </cell>
          <cell r="E146" t="str">
            <v>A3</v>
          </cell>
          <cell r="F146" t="str">
            <v>A4</v>
          </cell>
        </row>
        <row r="147">
          <cell r="D147" t="str">
            <v>01010029</v>
          </cell>
          <cell r="E147" t="str">
            <v>A3</v>
          </cell>
          <cell r="F147" t="str">
            <v>A3</v>
          </cell>
        </row>
        <row r="148">
          <cell r="D148" t="str">
            <v>01010024</v>
          </cell>
          <cell r="E148" t="str">
            <v>A3</v>
          </cell>
          <cell r="F148" t="str">
            <v>A4</v>
          </cell>
        </row>
        <row r="149">
          <cell r="D149" t="str">
            <v>01010017</v>
          </cell>
          <cell r="E149" t="str">
            <v>A3</v>
          </cell>
          <cell r="F149" t="str">
            <v>A3</v>
          </cell>
        </row>
        <row r="150">
          <cell r="D150" t="str">
            <v>01022048</v>
          </cell>
          <cell r="E150" t="str">
            <v>A3</v>
          </cell>
          <cell r="F150" t="str">
            <v>A3</v>
          </cell>
        </row>
        <row r="151">
          <cell r="D151" t="str">
            <v>01022003</v>
          </cell>
          <cell r="E151" t="str">
            <v>A2</v>
          </cell>
          <cell r="F151" t="str">
            <v>A2</v>
          </cell>
        </row>
        <row r="152">
          <cell r="D152" t="str">
            <v>01010039</v>
          </cell>
          <cell r="E152" t="str">
            <v>A2</v>
          </cell>
          <cell r="F152" t="str">
            <v>A3</v>
          </cell>
        </row>
        <row r="153">
          <cell r="D153" t="str">
            <v>01010040</v>
          </cell>
          <cell r="E153" t="str">
            <v>A2</v>
          </cell>
          <cell r="F153" t="str">
            <v>A3</v>
          </cell>
        </row>
        <row r="154">
          <cell r="D154" t="str">
            <v>01010009</v>
          </cell>
          <cell r="E154" t="str">
            <v>A3</v>
          </cell>
          <cell r="F154" t="str">
            <v>A3</v>
          </cell>
        </row>
        <row r="155">
          <cell r="D155" t="str">
            <v>01010020</v>
          </cell>
          <cell r="E155" t="str">
            <v>A3</v>
          </cell>
          <cell r="F155" t="str">
            <v>KXL</v>
          </cell>
        </row>
        <row r="156">
          <cell r="D156" t="str">
            <v>01010018</v>
          </cell>
          <cell r="E156" t="str">
            <v>A2</v>
          </cell>
          <cell r="F156" t="str">
            <v>A3</v>
          </cell>
        </row>
        <row r="157">
          <cell r="D157" t="str">
            <v>01010019</v>
          </cell>
          <cell r="E157" t="str">
            <v>A4</v>
          </cell>
          <cell r="F157" t="str">
            <v>A4</v>
          </cell>
        </row>
        <row r="158">
          <cell r="D158" t="str">
            <v>01010015</v>
          </cell>
          <cell r="E158" t="str">
            <v>A3</v>
          </cell>
          <cell r="F158" t="str">
            <v>KXL</v>
          </cell>
        </row>
        <row r="159">
          <cell r="D159" t="str">
            <v>01010027</v>
          </cell>
          <cell r="E159" t="str">
            <v>A4</v>
          </cell>
          <cell r="F159" t="str">
            <v>KXL</v>
          </cell>
        </row>
        <row r="160">
          <cell r="D160" t="str">
            <v>01002025</v>
          </cell>
          <cell r="E160" t="str">
            <v>A4</v>
          </cell>
          <cell r="F160" t="str">
            <v>A3</v>
          </cell>
        </row>
        <row r="161">
          <cell r="D161" t="str">
            <v>01010162</v>
          </cell>
          <cell r="E161" t="str">
            <v>A4</v>
          </cell>
          <cell r="F161" t="str">
            <v>A4</v>
          </cell>
        </row>
        <row r="162">
          <cell r="D162" t="str">
            <v>01010141</v>
          </cell>
          <cell r="E162" t="str">
            <v>A3</v>
          </cell>
          <cell r="F162" t="str">
            <v>A3</v>
          </cell>
        </row>
        <row r="163">
          <cell r="D163" t="str">
            <v>01010033</v>
          </cell>
          <cell r="E163" t="str">
            <v>A3</v>
          </cell>
          <cell r="F163" t="str">
            <v>A4</v>
          </cell>
        </row>
        <row r="164">
          <cell r="D164" t="str">
            <v>01010037</v>
          </cell>
          <cell r="E164" t="str">
            <v>A1</v>
          </cell>
          <cell r="F164" t="str">
            <v>A4</v>
          </cell>
        </row>
        <row r="165">
          <cell r="D165" t="str">
            <v>01010031</v>
          </cell>
          <cell r="E165" t="str">
            <v>A3</v>
          </cell>
          <cell r="F165" t="str">
            <v>A4</v>
          </cell>
        </row>
        <row r="166">
          <cell r="D166" t="str">
            <v>01010007</v>
          </cell>
          <cell r="E166" t="str">
            <v>A3</v>
          </cell>
          <cell r="F166" t="str">
            <v>A4</v>
          </cell>
        </row>
        <row r="167">
          <cell r="D167" t="str">
            <v>01010016</v>
          </cell>
          <cell r="E167" t="str">
            <v>A4</v>
          </cell>
          <cell r="F167" t="str">
            <v>A4</v>
          </cell>
        </row>
        <row r="168">
          <cell r="D168" t="str">
            <v>01010028</v>
          </cell>
          <cell r="E168" t="str">
            <v>A2</v>
          </cell>
          <cell r="F168" t="str">
            <v>A4</v>
          </cell>
        </row>
        <row r="169">
          <cell r="D169" t="str">
            <v>01010003</v>
          </cell>
          <cell r="E169" t="str">
            <v>A4</v>
          </cell>
          <cell r="F169" t="str">
            <v>A4</v>
          </cell>
        </row>
        <row r="170">
          <cell r="D170" t="str">
            <v>01010032</v>
          </cell>
          <cell r="E170" t="str">
            <v>A4</v>
          </cell>
          <cell r="F170" t="str">
            <v>A4</v>
          </cell>
        </row>
        <row r="171">
          <cell r="D171" t="str">
            <v>01010030</v>
          </cell>
          <cell r="E171" t="str">
            <v>A3</v>
          </cell>
          <cell r="F171" t="str">
            <v>A4</v>
          </cell>
        </row>
        <row r="172">
          <cell r="D172" t="str">
            <v>01010022</v>
          </cell>
          <cell r="E172" t="str">
            <v>A4</v>
          </cell>
          <cell r="F172" t="str">
            <v>A4</v>
          </cell>
        </row>
        <row r="173">
          <cell r="D173" t="str">
            <v>01010021</v>
          </cell>
          <cell r="E173" t="str">
            <v>A3</v>
          </cell>
          <cell r="F173" t="str">
            <v>A4</v>
          </cell>
        </row>
        <row r="174">
          <cell r="D174" t="str">
            <v>01022005</v>
          </cell>
          <cell r="E174" t="str">
            <v>A3</v>
          </cell>
          <cell r="F174" t="str">
            <v>A4</v>
          </cell>
        </row>
        <row r="175">
          <cell r="F175">
            <v>16</v>
          </cell>
        </row>
        <row r="176">
          <cell r="F176">
            <v>16</v>
          </cell>
        </row>
        <row r="177">
          <cell r="D177" t="str">
            <v>01011005</v>
          </cell>
          <cell r="E177" t="str">
            <v>A2</v>
          </cell>
          <cell r="F177" t="str">
            <v>A3</v>
          </cell>
        </row>
        <row r="178">
          <cell r="D178" t="str">
            <v>01011011</v>
          </cell>
          <cell r="E178" t="str">
            <v>A2</v>
          </cell>
          <cell r="F178" t="str">
            <v>A4</v>
          </cell>
        </row>
        <row r="179">
          <cell r="D179" t="str">
            <v>01011013</v>
          </cell>
          <cell r="E179" t="str">
            <v>A2</v>
          </cell>
          <cell r="F179" t="str">
            <v>A2</v>
          </cell>
        </row>
        <row r="180">
          <cell r="D180" t="str">
            <v>01011009</v>
          </cell>
          <cell r="E180" t="str">
            <v>A2</v>
          </cell>
          <cell r="F180" t="str">
            <v>A3</v>
          </cell>
        </row>
        <row r="181">
          <cell r="D181" t="str">
            <v>01011001</v>
          </cell>
          <cell r="E181" t="str">
            <v>A4</v>
          </cell>
          <cell r="F181" t="str">
            <v>A4</v>
          </cell>
        </row>
        <row r="182">
          <cell r="D182" t="str">
            <v>01011014</v>
          </cell>
          <cell r="E182" t="str">
            <v>A2</v>
          </cell>
          <cell r="F182" t="str">
            <v>A4</v>
          </cell>
        </row>
        <row r="183">
          <cell r="D183" t="str">
            <v>01010005</v>
          </cell>
          <cell r="E183" t="str">
            <v>A2</v>
          </cell>
          <cell r="F183" t="str">
            <v>A3</v>
          </cell>
        </row>
        <row r="184">
          <cell r="D184" t="str">
            <v>01011016</v>
          </cell>
          <cell r="E184" t="str">
            <v>A2</v>
          </cell>
          <cell r="F184" t="str">
            <v>A3</v>
          </cell>
        </row>
        <row r="185">
          <cell r="D185" t="str">
            <v>01011012</v>
          </cell>
          <cell r="E185" t="str">
            <v>A2</v>
          </cell>
          <cell r="F185" t="str">
            <v>A3</v>
          </cell>
        </row>
        <row r="186">
          <cell r="D186" t="str">
            <v>01011007</v>
          </cell>
          <cell r="E186" t="str">
            <v>A2</v>
          </cell>
          <cell r="F186" t="str">
            <v>A3</v>
          </cell>
        </row>
        <row r="187">
          <cell r="D187" t="str">
            <v>01011008</v>
          </cell>
          <cell r="E187" t="str">
            <v>A2</v>
          </cell>
          <cell r="F187" t="str">
            <v>A3</v>
          </cell>
        </row>
        <row r="188">
          <cell r="D188" t="str">
            <v>01011015</v>
          </cell>
          <cell r="E188" t="str">
            <v>A2</v>
          </cell>
          <cell r="F188" t="str">
            <v>A3</v>
          </cell>
        </row>
        <row r="189">
          <cell r="D189" t="str">
            <v>01011010</v>
          </cell>
          <cell r="E189" t="str">
            <v>A2</v>
          </cell>
          <cell r="F189" t="str">
            <v>A3</v>
          </cell>
        </row>
        <row r="190">
          <cell r="D190" t="str">
            <v>01011018</v>
          </cell>
          <cell r="E190" t="str">
            <v>A2</v>
          </cell>
          <cell r="F190" t="str">
            <v>A4</v>
          </cell>
        </row>
        <row r="191">
          <cell r="D191" t="str">
            <v>01011002</v>
          </cell>
          <cell r="E191" t="str">
            <v>A2</v>
          </cell>
          <cell r="F191" t="str">
            <v>A3</v>
          </cell>
        </row>
        <row r="192">
          <cell r="D192" t="str">
            <v>01011006</v>
          </cell>
          <cell r="E192" t="str">
            <v>A2</v>
          </cell>
          <cell r="F192" t="str">
            <v>A3</v>
          </cell>
        </row>
        <row r="193">
          <cell r="F193">
            <v>27</v>
          </cell>
        </row>
        <row r="194">
          <cell r="F194">
            <v>27</v>
          </cell>
        </row>
        <row r="195">
          <cell r="D195" t="str">
            <v>01012003</v>
          </cell>
          <cell r="E195" t="str">
            <v>A1</v>
          </cell>
          <cell r="F195" t="str">
            <v>A1</v>
          </cell>
        </row>
        <row r="196">
          <cell r="D196" t="str">
            <v>01012008</v>
          </cell>
          <cell r="E196" t="str">
            <v>A3</v>
          </cell>
          <cell r="F196" t="str">
            <v>A2</v>
          </cell>
        </row>
        <row r="197">
          <cell r="D197" t="str">
            <v>01012007</v>
          </cell>
          <cell r="E197" t="str">
            <v>A3</v>
          </cell>
          <cell r="F197" t="str">
            <v>A3</v>
          </cell>
        </row>
        <row r="198">
          <cell r="D198" t="str">
            <v>01012013</v>
          </cell>
          <cell r="E198" t="str">
            <v>A2</v>
          </cell>
          <cell r="F198" t="str">
            <v>A2</v>
          </cell>
        </row>
        <row r="199">
          <cell r="D199" t="str">
            <v>01012023</v>
          </cell>
          <cell r="E199" t="str">
            <v>A1</v>
          </cell>
          <cell r="F199" t="str">
            <v>A1</v>
          </cell>
        </row>
        <row r="200">
          <cell r="D200" t="str">
            <v>01012014</v>
          </cell>
          <cell r="E200" t="str">
            <v>A3</v>
          </cell>
          <cell r="F200" t="str">
            <v>A3</v>
          </cell>
        </row>
        <row r="201">
          <cell r="D201" t="str">
            <v>01012005</v>
          </cell>
          <cell r="E201" t="str">
            <v>A2</v>
          </cell>
          <cell r="F201" t="str">
            <v>A3</v>
          </cell>
        </row>
        <row r="202">
          <cell r="D202" t="str">
            <v>01012006</v>
          </cell>
          <cell r="E202" t="str">
            <v>A3</v>
          </cell>
          <cell r="F202" t="str">
            <v>A3</v>
          </cell>
        </row>
        <row r="203">
          <cell r="D203" t="str">
            <v>01012004</v>
          </cell>
          <cell r="E203" t="str">
            <v>A4</v>
          </cell>
          <cell r="F203" t="str">
            <v>A4</v>
          </cell>
        </row>
        <row r="204">
          <cell r="D204" t="str">
            <v>01012012</v>
          </cell>
          <cell r="E204" t="str">
            <v>A4</v>
          </cell>
          <cell r="F204" t="str">
            <v>A4</v>
          </cell>
        </row>
        <row r="205">
          <cell r="D205" t="str">
            <v>01012016</v>
          </cell>
          <cell r="E205" t="str">
            <v>A4</v>
          </cell>
          <cell r="F205" t="str">
            <v>C1</v>
          </cell>
        </row>
        <row r="206">
          <cell r="D206" t="str">
            <v>01012015</v>
          </cell>
          <cell r="E206" t="str">
            <v>A4</v>
          </cell>
          <cell r="F206" t="str">
            <v>A4</v>
          </cell>
        </row>
        <row r="207">
          <cell r="D207" t="str">
            <v>01012019</v>
          </cell>
          <cell r="E207" t="str">
            <v>A4</v>
          </cell>
          <cell r="F207" t="str">
            <v>A4</v>
          </cell>
        </row>
        <row r="208">
          <cell r="D208" t="str">
            <v>01012018</v>
          </cell>
          <cell r="E208" t="str">
            <v>A4</v>
          </cell>
          <cell r="F208" t="str">
            <v>A4</v>
          </cell>
        </row>
        <row r="209">
          <cell r="D209" t="str">
            <v>01012017</v>
          </cell>
          <cell r="E209" t="str">
            <v>A3</v>
          </cell>
          <cell r="F209" t="str">
            <v>A4</v>
          </cell>
        </row>
        <row r="210">
          <cell r="D210" t="str">
            <v>01012022</v>
          </cell>
          <cell r="E210" t="str">
            <v>A4</v>
          </cell>
          <cell r="F210" t="str">
            <v>A4</v>
          </cell>
        </row>
        <row r="211">
          <cell r="D211" t="str">
            <v>01012020</v>
          </cell>
          <cell r="E211" t="str">
            <v>A3</v>
          </cell>
          <cell r="F211" t="str">
            <v>A4</v>
          </cell>
        </row>
        <row r="212">
          <cell r="D212" t="str">
            <v>01012021</v>
          </cell>
          <cell r="E212" t="str">
            <v>A4</v>
          </cell>
          <cell r="F212" t="str">
            <v>A4</v>
          </cell>
        </row>
        <row r="213">
          <cell r="D213" t="str">
            <v>01012011</v>
          </cell>
          <cell r="E213" t="str">
            <v>A4</v>
          </cell>
          <cell r="F213" t="str">
            <v>A4</v>
          </cell>
        </row>
        <row r="214">
          <cell r="D214" t="str">
            <v>01017002</v>
          </cell>
          <cell r="E214" t="str">
            <v>A4</v>
          </cell>
          <cell r="F214" t="str">
            <v>A4</v>
          </cell>
        </row>
        <row r="215">
          <cell r="D215" t="str">
            <v>01012028</v>
          </cell>
          <cell r="E215" t="str">
            <v>A3</v>
          </cell>
          <cell r="F215" t="str">
            <v>A4</v>
          </cell>
        </row>
        <row r="216">
          <cell r="D216" t="str">
            <v>01012032</v>
          </cell>
          <cell r="E216" t="str">
            <v>A3</v>
          </cell>
          <cell r="F216" t="str">
            <v>A3</v>
          </cell>
        </row>
        <row r="217">
          <cell r="D217" t="str">
            <v>01025017</v>
          </cell>
          <cell r="E217" t="str">
            <v>A1</v>
          </cell>
          <cell r="F217" t="str">
            <v>A1</v>
          </cell>
        </row>
        <row r="218">
          <cell r="D218" t="str">
            <v>01006004</v>
          </cell>
          <cell r="E218" t="str">
            <v>A3</v>
          </cell>
          <cell r="F218" t="str">
            <v>A4</v>
          </cell>
        </row>
        <row r="219">
          <cell r="D219" t="str">
            <v>01013068</v>
          </cell>
          <cell r="E219" t="str">
            <v>A1</v>
          </cell>
          <cell r="F219" t="str">
            <v>A1</v>
          </cell>
        </row>
        <row r="220">
          <cell r="D220" t="str">
            <v>01012048</v>
          </cell>
          <cell r="E220" t="str">
            <v>A4</v>
          </cell>
          <cell r="F220" t="str">
            <v>A3</v>
          </cell>
        </row>
        <row r="221">
          <cell r="D221" t="str">
            <v>01012049</v>
          </cell>
          <cell r="F221" t="str">
            <v>A4</v>
          </cell>
        </row>
        <row r="222">
          <cell r="F222">
            <v>23</v>
          </cell>
        </row>
        <row r="223">
          <cell r="F223">
            <v>23</v>
          </cell>
        </row>
        <row r="224">
          <cell r="D224" t="str">
            <v>01015042</v>
          </cell>
          <cell r="E224" t="str">
            <v>A2</v>
          </cell>
          <cell r="F224" t="str">
            <v>A1</v>
          </cell>
        </row>
        <row r="225">
          <cell r="D225" t="str">
            <v>01015005</v>
          </cell>
          <cell r="E225" t="str">
            <v>A3</v>
          </cell>
          <cell r="F225" t="str">
            <v>A3</v>
          </cell>
        </row>
        <row r="226">
          <cell r="D226" t="str">
            <v>01015022</v>
          </cell>
          <cell r="E226" t="str">
            <v>A2</v>
          </cell>
          <cell r="F226" t="str">
            <v>A2</v>
          </cell>
        </row>
        <row r="227">
          <cell r="D227" t="str">
            <v>01015018</v>
          </cell>
          <cell r="E227" t="str">
            <v>A4</v>
          </cell>
          <cell r="F227" t="str">
            <v>A4</v>
          </cell>
        </row>
        <row r="228">
          <cell r="D228" t="str">
            <v>01015023</v>
          </cell>
          <cell r="E228" t="str">
            <v>A2</v>
          </cell>
          <cell r="F228" t="str">
            <v>A1</v>
          </cell>
        </row>
        <row r="229">
          <cell r="D229" t="str">
            <v>01015020</v>
          </cell>
          <cell r="E229" t="str">
            <v>A4</v>
          </cell>
          <cell r="F229" t="str">
            <v>A4</v>
          </cell>
        </row>
        <row r="230">
          <cell r="D230" t="str">
            <v>01015041</v>
          </cell>
          <cell r="E230" t="str">
            <v>A4</v>
          </cell>
          <cell r="F230" t="str">
            <v>A4</v>
          </cell>
        </row>
        <row r="231">
          <cell r="D231" t="str">
            <v>01015001</v>
          </cell>
          <cell r="E231" t="str">
            <v>A2</v>
          </cell>
          <cell r="F231" t="str">
            <v>A3</v>
          </cell>
        </row>
        <row r="232">
          <cell r="D232" t="str">
            <v>01015015</v>
          </cell>
          <cell r="E232" t="str">
            <v>A4</v>
          </cell>
          <cell r="F232" t="str">
            <v>A3</v>
          </cell>
        </row>
        <row r="233">
          <cell r="D233" t="str">
            <v>01015019</v>
          </cell>
          <cell r="E233" t="str">
            <v>A2</v>
          </cell>
          <cell r="F233" t="str">
            <v>A1</v>
          </cell>
        </row>
        <row r="234">
          <cell r="D234" t="str">
            <v>01015013</v>
          </cell>
          <cell r="E234" t="str">
            <v>A3</v>
          </cell>
          <cell r="F234" t="str">
            <v>A4</v>
          </cell>
        </row>
        <row r="235">
          <cell r="D235" t="str">
            <v>01015006</v>
          </cell>
          <cell r="E235" t="str">
            <v>A2</v>
          </cell>
          <cell r="F235" t="str">
            <v>A2</v>
          </cell>
        </row>
        <row r="236">
          <cell r="D236" t="str">
            <v>01018001</v>
          </cell>
          <cell r="E236" t="str">
            <v>A2</v>
          </cell>
          <cell r="F236" t="str">
            <v>A4</v>
          </cell>
        </row>
        <row r="237">
          <cell r="D237" t="str">
            <v>01015004</v>
          </cell>
          <cell r="E237" t="str">
            <v>A2</v>
          </cell>
          <cell r="F237" t="str">
            <v>A3</v>
          </cell>
        </row>
        <row r="238">
          <cell r="D238" t="str">
            <v>01015010</v>
          </cell>
          <cell r="E238" t="str">
            <v>A4</v>
          </cell>
          <cell r="F238" t="str">
            <v>A3</v>
          </cell>
        </row>
        <row r="239">
          <cell r="D239" t="str">
            <v>01015017</v>
          </cell>
          <cell r="E239" t="str">
            <v>A4</v>
          </cell>
          <cell r="F239" t="str">
            <v>A3</v>
          </cell>
        </row>
        <row r="240">
          <cell r="D240" t="str">
            <v>01015016</v>
          </cell>
          <cell r="E240" t="str">
            <v>A4</v>
          </cell>
          <cell r="F240" t="str">
            <v>A3</v>
          </cell>
        </row>
        <row r="241">
          <cell r="D241" t="str">
            <v>01015031</v>
          </cell>
          <cell r="E241" t="str">
            <v>A4</v>
          </cell>
          <cell r="F241" t="str">
            <v>A2</v>
          </cell>
        </row>
        <row r="242">
          <cell r="D242" t="str">
            <v>01015025</v>
          </cell>
          <cell r="E242" t="str">
            <v>A2</v>
          </cell>
          <cell r="F242" t="str">
            <v>A3</v>
          </cell>
        </row>
        <row r="243">
          <cell r="D243" t="str">
            <v>01017001</v>
          </cell>
          <cell r="E243" t="str">
            <v>A2</v>
          </cell>
          <cell r="F243" t="str">
            <v>A4</v>
          </cell>
        </row>
        <row r="244">
          <cell r="D244" t="str">
            <v>01015012</v>
          </cell>
          <cell r="E244" t="str">
            <v>A2</v>
          </cell>
          <cell r="F244" t="str">
            <v>A3</v>
          </cell>
        </row>
        <row r="245">
          <cell r="D245" t="str">
            <v>01015008</v>
          </cell>
          <cell r="E245" t="str">
            <v>A2</v>
          </cell>
          <cell r="F245" t="str">
            <v>A3</v>
          </cell>
        </row>
        <row r="246">
          <cell r="D246" t="str">
            <v>01015021</v>
          </cell>
          <cell r="E246" t="str">
            <v>A4</v>
          </cell>
          <cell r="F246" t="str">
            <v>A4</v>
          </cell>
        </row>
        <row r="247">
          <cell r="F247">
            <v>25</v>
          </cell>
        </row>
        <row r="248">
          <cell r="F248">
            <v>24</v>
          </cell>
        </row>
        <row r="249">
          <cell r="D249" t="str">
            <v>01013003</v>
          </cell>
          <cell r="E249" t="str">
            <v>A1</v>
          </cell>
          <cell r="F249" t="str">
            <v>A1</v>
          </cell>
        </row>
        <row r="250">
          <cell r="D250" t="str">
            <v>01013002</v>
          </cell>
          <cell r="E250" t="str">
            <v>A1</v>
          </cell>
          <cell r="F250" t="str">
            <v>A3</v>
          </cell>
        </row>
        <row r="251">
          <cell r="D251" t="str">
            <v>01013004</v>
          </cell>
          <cell r="E251" t="str">
            <v>A1</v>
          </cell>
          <cell r="F251" t="str">
            <v>A3</v>
          </cell>
        </row>
        <row r="252">
          <cell r="D252" t="str">
            <v>01013021</v>
          </cell>
          <cell r="E252" t="str">
            <v>A3</v>
          </cell>
          <cell r="F252" t="str">
            <v>A3</v>
          </cell>
        </row>
        <row r="253">
          <cell r="D253" t="str">
            <v>01013006</v>
          </cell>
          <cell r="E253" t="str">
            <v>A1</v>
          </cell>
          <cell r="F253" t="str">
            <v>A3</v>
          </cell>
        </row>
        <row r="254">
          <cell r="D254" t="str">
            <v>01013018</v>
          </cell>
          <cell r="E254" t="str">
            <v>A3</v>
          </cell>
          <cell r="F254" t="str">
            <v>A4</v>
          </cell>
        </row>
        <row r="255">
          <cell r="D255" t="str">
            <v>01013019</v>
          </cell>
          <cell r="E255" t="str">
            <v>A2</v>
          </cell>
          <cell r="F255" t="str">
            <v>A4</v>
          </cell>
        </row>
        <row r="256">
          <cell r="D256" t="str">
            <v>01013016</v>
          </cell>
          <cell r="E256" t="str">
            <v>A3</v>
          </cell>
          <cell r="F256" t="str">
            <v>A4</v>
          </cell>
        </row>
        <row r="257">
          <cell r="D257" t="str">
            <v>01013017</v>
          </cell>
          <cell r="E257" t="str">
            <v>A3</v>
          </cell>
          <cell r="F257" t="str">
            <v>A4</v>
          </cell>
        </row>
        <row r="258">
          <cell r="D258" t="str">
            <v>01013027</v>
          </cell>
          <cell r="E258" t="str">
            <v>A3</v>
          </cell>
          <cell r="F258" t="str">
            <v>A3</v>
          </cell>
        </row>
        <row r="259">
          <cell r="D259" t="str">
            <v>01013026</v>
          </cell>
          <cell r="E259" t="str">
            <v>A3</v>
          </cell>
          <cell r="F259" t="str">
            <v>A4</v>
          </cell>
        </row>
        <row r="260">
          <cell r="D260" t="str">
            <v>01013029</v>
          </cell>
          <cell r="E260" t="str">
            <v>A3</v>
          </cell>
          <cell r="F260" t="str">
            <v>A4</v>
          </cell>
        </row>
        <row r="261">
          <cell r="D261" t="str">
            <v>01013028</v>
          </cell>
          <cell r="E261" t="str">
            <v>A3</v>
          </cell>
          <cell r="F261" t="str">
            <v>A4</v>
          </cell>
        </row>
        <row r="262">
          <cell r="D262" t="str">
            <v>01013005</v>
          </cell>
          <cell r="E262" t="str">
            <v>A3</v>
          </cell>
          <cell r="F262" t="str">
            <v>A4</v>
          </cell>
        </row>
        <row r="263">
          <cell r="D263" t="str">
            <v>01013022</v>
          </cell>
          <cell r="E263" t="str">
            <v>A2</v>
          </cell>
          <cell r="F263" t="str">
            <v>A4</v>
          </cell>
        </row>
        <row r="264">
          <cell r="D264" t="str">
            <v>01013047</v>
          </cell>
          <cell r="E264" t="str">
            <v>A3</v>
          </cell>
          <cell r="F264" t="str">
            <v>A4</v>
          </cell>
        </row>
        <row r="265">
          <cell r="D265" t="str">
            <v>01013070</v>
          </cell>
          <cell r="E265" t="str">
            <v>A3</v>
          </cell>
          <cell r="F265" t="str">
            <v>A3</v>
          </cell>
        </row>
        <row r="266">
          <cell r="D266" t="str">
            <v>01014047</v>
          </cell>
          <cell r="E266" t="str">
            <v>A3</v>
          </cell>
          <cell r="F266" t="str">
            <v>A4</v>
          </cell>
        </row>
        <row r="267">
          <cell r="D267" t="str">
            <v>01013079</v>
          </cell>
          <cell r="E267" t="str">
            <v>A2</v>
          </cell>
          <cell r="F267" t="str">
            <v>A3</v>
          </cell>
        </row>
        <row r="268">
          <cell r="D268" t="str">
            <v>01013087</v>
          </cell>
          <cell r="E268" t="str">
            <v>A3</v>
          </cell>
          <cell r="F268" t="str">
            <v>A3</v>
          </cell>
        </row>
        <row r="269">
          <cell r="D269" t="str">
            <v>01013061</v>
          </cell>
          <cell r="E269" t="str">
            <v>A1</v>
          </cell>
          <cell r="F269" t="str">
            <v>A4</v>
          </cell>
        </row>
        <row r="270">
          <cell r="D270" t="str">
            <v>01013094</v>
          </cell>
          <cell r="E270" t="str">
            <v>A3</v>
          </cell>
          <cell r="F270" t="str">
            <v>A3</v>
          </cell>
        </row>
        <row r="271">
          <cell r="D271" t="str">
            <v>01013120</v>
          </cell>
          <cell r="E271" t="str">
            <v>A4</v>
          </cell>
          <cell r="F271" t="str">
            <v>A3</v>
          </cell>
        </row>
        <row r="272">
          <cell r="D272" t="str">
            <v>01013117</v>
          </cell>
          <cell r="E272" t="str">
            <v>A4</v>
          </cell>
          <cell r="F272" t="str">
            <v>A3</v>
          </cell>
        </row>
        <row r="273">
          <cell r="F273">
            <v>1</v>
          </cell>
        </row>
        <row r="274">
          <cell r="D274" t="str">
            <v>01013096</v>
          </cell>
          <cell r="E274" t="str">
            <v>A1</v>
          </cell>
          <cell r="F274" t="str">
            <v>A1</v>
          </cell>
        </row>
        <row r="275">
          <cell r="F275">
            <v>31</v>
          </cell>
        </row>
        <row r="276">
          <cell r="F276">
            <v>31</v>
          </cell>
        </row>
        <row r="277">
          <cell r="D277" t="str">
            <v>01014002</v>
          </cell>
          <cell r="E277" t="str">
            <v>A1</v>
          </cell>
          <cell r="F277" t="str">
            <v>A1</v>
          </cell>
        </row>
        <row r="278">
          <cell r="D278" t="str">
            <v>01014004</v>
          </cell>
          <cell r="E278" t="str">
            <v>A1</v>
          </cell>
          <cell r="F278" t="str">
            <v>A1</v>
          </cell>
        </row>
        <row r="279">
          <cell r="D279" t="str">
            <v>01023003</v>
          </cell>
          <cell r="E279" t="str">
            <v>A2</v>
          </cell>
          <cell r="F279" t="str">
            <v>A2</v>
          </cell>
        </row>
        <row r="280">
          <cell r="D280" t="str">
            <v>01014008</v>
          </cell>
          <cell r="E280" t="str">
            <v>A2</v>
          </cell>
          <cell r="F280" t="str">
            <v>A1</v>
          </cell>
        </row>
        <row r="281">
          <cell r="D281" t="str">
            <v>01014007</v>
          </cell>
          <cell r="E281" t="str">
            <v>A1</v>
          </cell>
          <cell r="F281" t="str">
            <v>A1</v>
          </cell>
        </row>
        <row r="282">
          <cell r="D282" t="str">
            <v>01014038</v>
          </cell>
          <cell r="E282" t="str">
            <v>A1</v>
          </cell>
          <cell r="F282" t="str">
            <v>A1</v>
          </cell>
        </row>
        <row r="283">
          <cell r="D283" t="str">
            <v>01014005</v>
          </cell>
          <cell r="E283" t="str">
            <v>A2</v>
          </cell>
          <cell r="F283" t="str">
            <v>A4</v>
          </cell>
        </row>
        <row r="284">
          <cell r="D284" t="str">
            <v>01014046</v>
          </cell>
          <cell r="E284" t="str">
            <v>A2</v>
          </cell>
          <cell r="F284" t="str">
            <v>A1</v>
          </cell>
        </row>
        <row r="285">
          <cell r="D285" t="str">
            <v>01014026</v>
          </cell>
          <cell r="E285" t="str">
            <v>A3</v>
          </cell>
          <cell r="F285" t="str">
            <v>A4</v>
          </cell>
        </row>
        <row r="286">
          <cell r="D286" t="str">
            <v>01014029</v>
          </cell>
          <cell r="E286" t="str">
            <v>A3</v>
          </cell>
          <cell r="F286" t="str">
            <v>A4</v>
          </cell>
        </row>
        <row r="287">
          <cell r="D287" t="str">
            <v>01014033</v>
          </cell>
          <cell r="E287" t="str">
            <v>A1</v>
          </cell>
          <cell r="F287" t="str">
            <v>A1</v>
          </cell>
        </row>
        <row r="288">
          <cell r="D288" t="str">
            <v>01014023</v>
          </cell>
          <cell r="E288" t="str">
            <v>A1</v>
          </cell>
          <cell r="F288" t="str">
            <v>A3</v>
          </cell>
        </row>
        <row r="289">
          <cell r="D289" t="str">
            <v>01014013</v>
          </cell>
          <cell r="E289" t="str">
            <v>A3</v>
          </cell>
          <cell r="F289" t="str">
            <v>A4</v>
          </cell>
        </row>
        <row r="290">
          <cell r="D290" t="str">
            <v>01014017</v>
          </cell>
          <cell r="E290" t="str">
            <v>A3</v>
          </cell>
          <cell r="F290" t="str">
            <v>A4</v>
          </cell>
        </row>
        <row r="291">
          <cell r="D291" t="str">
            <v>01014034</v>
          </cell>
          <cell r="E291" t="str">
            <v>A3</v>
          </cell>
          <cell r="F291" t="str">
            <v>A4</v>
          </cell>
        </row>
        <row r="292">
          <cell r="D292" t="str">
            <v>01014020</v>
          </cell>
          <cell r="E292" t="str">
            <v>A3</v>
          </cell>
          <cell r="F292" t="str">
            <v>A3</v>
          </cell>
        </row>
        <row r="293">
          <cell r="D293" t="str">
            <v>01014018</v>
          </cell>
          <cell r="E293" t="str">
            <v>A3</v>
          </cell>
          <cell r="F293" t="str">
            <v>A4</v>
          </cell>
        </row>
        <row r="294">
          <cell r="D294" t="str">
            <v>01014019</v>
          </cell>
          <cell r="E294" t="str">
            <v>A3</v>
          </cell>
          <cell r="F294" t="str">
            <v>A4</v>
          </cell>
        </row>
        <row r="295">
          <cell r="D295" t="str">
            <v>01014010</v>
          </cell>
          <cell r="E295" t="str">
            <v>A3</v>
          </cell>
          <cell r="F295" t="str">
            <v>A4</v>
          </cell>
        </row>
        <row r="296">
          <cell r="D296" t="str">
            <v>01014030</v>
          </cell>
          <cell r="E296" t="str">
            <v>A3</v>
          </cell>
          <cell r="F296" t="str">
            <v>A4</v>
          </cell>
        </row>
        <row r="297">
          <cell r="D297" t="str">
            <v>01014024</v>
          </cell>
          <cell r="E297" t="str">
            <v>A3</v>
          </cell>
          <cell r="F297" t="str">
            <v>A3</v>
          </cell>
        </row>
        <row r="298">
          <cell r="D298" t="str">
            <v>01014048</v>
          </cell>
          <cell r="E298" t="str">
            <v>A2</v>
          </cell>
          <cell r="F298" t="str">
            <v>A2</v>
          </cell>
        </row>
        <row r="299">
          <cell r="D299" t="str">
            <v>01014022</v>
          </cell>
          <cell r="E299" t="str">
            <v>A3</v>
          </cell>
          <cell r="F299" t="str">
            <v>A4</v>
          </cell>
        </row>
        <row r="300">
          <cell r="D300" t="str">
            <v>01014025</v>
          </cell>
          <cell r="E300" t="str">
            <v>A3</v>
          </cell>
          <cell r="F300" t="str">
            <v>A4</v>
          </cell>
        </row>
        <row r="301">
          <cell r="D301" t="str">
            <v>01014032</v>
          </cell>
          <cell r="E301" t="str">
            <v>A3</v>
          </cell>
          <cell r="F301" t="str">
            <v>A4</v>
          </cell>
        </row>
        <row r="302">
          <cell r="D302" t="str">
            <v>01014006</v>
          </cell>
          <cell r="E302" t="str">
            <v>A3</v>
          </cell>
          <cell r="F302" t="str">
            <v>A4</v>
          </cell>
        </row>
        <row r="303">
          <cell r="D303" t="str">
            <v>01014009</v>
          </cell>
          <cell r="E303" t="str">
            <v>A3</v>
          </cell>
          <cell r="F303" t="str">
            <v>A4</v>
          </cell>
        </row>
        <row r="304">
          <cell r="D304" t="str">
            <v>01014045</v>
          </cell>
          <cell r="E304" t="str">
            <v>A2</v>
          </cell>
          <cell r="F304" t="str">
            <v>A1</v>
          </cell>
        </row>
        <row r="305">
          <cell r="D305" t="str">
            <v>01014021</v>
          </cell>
          <cell r="E305" t="str">
            <v>A2</v>
          </cell>
          <cell r="F305" t="str">
            <v>A4</v>
          </cell>
        </row>
        <row r="306">
          <cell r="D306" t="str">
            <v>01014016</v>
          </cell>
          <cell r="E306" t="str">
            <v>A3</v>
          </cell>
          <cell r="F306" t="str">
            <v>A4</v>
          </cell>
        </row>
        <row r="307">
          <cell r="D307" t="str">
            <v>01014042</v>
          </cell>
          <cell r="F307" t="str">
            <v>A3</v>
          </cell>
        </row>
        <row r="308">
          <cell r="F308">
            <v>9</v>
          </cell>
        </row>
        <row r="309">
          <cell r="F309">
            <v>9</v>
          </cell>
        </row>
        <row r="310">
          <cell r="D310" t="str">
            <v>01016004</v>
          </cell>
          <cell r="E310" t="str">
            <v>A3</v>
          </cell>
          <cell r="F310" t="str">
            <v>A3</v>
          </cell>
        </row>
        <row r="311">
          <cell r="D311" t="str">
            <v>01016002</v>
          </cell>
          <cell r="E311" t="str">
            <v>A3</v>
          </cell>
          <cell r="F311" t="str">
            <v>A3</v>
          </cell>
        </row>
        <row r="312">
          <cell r="D312" t="str">
            <v>01016006</v>
          </cell>
          <cell r="E312" t="str">
            <v>A2</v>
          </cell>
          <cell r="F312" t="str">
            <v>A3</v>
          </cell>
        </row>
        <row r="313">
          <cell r="D313" t="str">
            <v>01016005</v>
          </cell>
          <cell r="E313" t="str">
            <v>A2</v>
          </cell>
          <cell r="F313" t="str">
            <v>A3</v>
          </cell>
        </row>
        <row r="314">
          <cell r="D314" t="str">
            <v>01016012</v>
          </cell>
          <cell r="E314" t="str">
            <v>A3</v>
          </cell>
          <cell r="F314" t="str">
            <v>A3</v>
          </cell>
        </row>
        <row r="315">
          <cell r="D315" t="str">
            <v>01016010</v>
          </cell>
          <cell r="E315" t="str">
            <v>A3</v>
          </cell>
          <cell r="F315" t="str">
            <v>A3</v>
          </cell>
        </row>
        <row r="316">
          <cell r="D316" t="str">
            <v>01016008</v>
          </cell>
          <cell r="E316" t="str">
            <v>A2</v>
          </cell>
          <cell r="F316" t="str">
            <v>A2</v>
          </cell>
        </row>
        <row r="317">
          <cell r="D317" t="str">
            <v>01016007</v>
          </cell>
          <cell r="E317" t="str">
            <v>A3</v>
          </cell>
          <cell r="F317" t="str">
            <v>A3</v>
          </cell>
        </row>
        <row r="318">
          <cell r="D318" t="str">
            <v>01016003</v>
          </cell>
          <cell r="E318" t="str">
            <v>A3</v>
          </cell>
          <cell r="F318" t="str">
            <v>A3</v>
          </cell>
        </row>
        <row r="319">
          <cell r="F319">
            <v>9</v>
          </cell>
        </row>
        <row r="320">
          <cell r="F320">
            <v>9</v>
          </cell>
        </row>
        <row r="321">
          <cell r="D321" t="str">
            <v>01013020</v>
          </cell>
          <cell r="E321" t="str">
            <v>A1</v>
          </cell>
          <cell r="F321" t="str">
            <v>A3</v>
          </cell>
        </row>
        <row r="322">
          <cell r="D322" t="str">
            <v>01029001</v>
          </cell>
          <cell r="E322" t="str">
            <v>A1</v>
          </cell>
          <cell r="F322" t="str">
            <v>A3</v>
          </cell>
        </row>
        <row r="323">
          <cell r="D323" t="str">
            <v>01013010</v>
          </cell>
          <cell r="E323" t="str">
            <v>A3</v>
          </cell>
          <cell r="F323" t="str">
            <v>A3</v>
          </cell>
        </row>
        <row r="324">
          <cell r="D324" t="str">
            <v>01013011</v>
          </cell>
          <cell r="E324" t="str">
            <v>A3</v>
          </cell>
          <cell r="F324" t="str">
            <v>A3</v>
          </cell>
        </row>
        <row r="325">
          <cell r="D325" t="str">
            <v>01013023</v>
          </cell>
          <cell r="E325" t="str">
            <v>A3</v>
          </cell>
          <cell r="F325" t="str">
            <v>A3</v>
          </cell>
        </row>
        <row r="326">
          <cell r="D326" t="str">
            <v>01013009</v>
          </cell>
          <cell r="E326" t="str">
            <v>A3</v>
          </cell>
          <cell r="F326" t="str">
            <v>A3</v>
          </cell>
        </row>
        <row r="327">
          <cell r="D327" t="str">
            <v>01013008</v>
          </cell>
          <cell r="E327" t="str">
            <v>A3</v>
          </cell>
          <cell r="F327" t="str">
            <v>A3</v>
          </cell>
        </row>
        <row r="328">
          <cell r="D328" t="str">
            <v>01013015</v>
          </cell>
          <cell r="E328" t="str">
            <v>A3</v>
          </cell>
          <cell r="F328" t="str">
            <v>A3</v>
          </cell>
        </row>
        <row r="329">
          <cell r="D329" t="str">
            <v>01029016</v>
          </cell>
          <cell r="E329" t="str">
            <v>A4</v>
          </cell>
          <cell r="F329" t="str">
            <v>A3</v>
          </cell>
        </row>
        <row r="330">
          <cell r="F330">
            <v>18</v>
          </cell>
        </row>
        <row r="331">
          <cell r="F331">
            <v>18</v>
          </cell>
        </row>
        <row r="332">
          <cell r="D332" t="str">
            <v>01025001</v>
          </cell>
          <cell r="E332" t="str">
            <v>A2</v>
          </cell>
          <cell r="F332" t="str">
            <v>A2</v>
          </cell>
        </row>
        <row r="333">
          <cell r="D333" t="str">
            <v>01025016</v>
          </cell>
          <cell r="E333" t="str">
            <v>A3</v>
          </cell>
          <cell r="F333" t="str">
            <v>A3</v>
          </cell>
        </row>
        <row r="334">
          <cell r="D334" t="str">
            <v>01025018</v>
          </cell>
          <cell r="E334" t="str">
            <v>A3</v>
          </cell>
          <cell r="F334" t="str">
            <v>A4</v>
          </cell>
        </row>
        <row r="335">
          <cell r="D335" t="str">
            <v>01025019</v>
          </cell>
          <cell r="E335" t="str">
            <v>A3</v>
          </cell>
          <cell r="F335" t="str">
            <v>A3</v>
          </cell>
        </row>
        <row r="336">
          <cell r="D336" t="str">
            <v>01025004</v>
          </cell>
          <cell r="E336" t="str">
            <v>A2</v>
          </cell>
          <cell r="F336" t="str">
            <v>A3</v>
          </cell>
        </row>
        <row r="337">
          <cell r="D337" t="str">
            <v>01025020</v>
          </cell>
          <cell r="E337" t="str">
            <v>A3</v>
          </cell>
          <cell r="F337" t="str">
            <v>A DN</v>
          </cell>
        </row>
        <row r="338">
          <cell r="D338" t="str">
            <v>01025008</v>
          </cell>
          <cell r="E338" t="str">
            <v>A3</v>
          </cell>
          <cell r="F338" t="str">
            <v>A3</v>
          </cell>
        </row>
        <row r="339">
          <cell r="D339" t="str">
            <v>01025012</v>
          </cell>
          <cell r="E339" t="str">
            <v>A3</v>
          </cell>
          <cell r="F339" t="str">
            <v>A3</v>
          </cell>
        </row>
        <row r="340">
          <cell r="D340" t="str">
            <v>01025002</v>
          </cell>
          <cell r="E340" t="str">
            <v>A3</v>
          </cell>
          <cell r="F340" t="str">
            <v>A3</v>
          </cell>
        </row>
        <row r="341">
          <cell r="D341" t="str">
            <v>01003013</v>
          </cell>
          <cell r="E341" t="str">
            <v>A2</v>
          </cell>
          <cell r="F341" t="str">
            <v>A3</v>
          </cell>
        </row>
        <row r="342">
          <cell r="D342" t="str">
            <v>01025015</v>
          </cell>
          <cell r="E342" t="str">
            <v>A3</v>
          </cell>
          <cell r="F342" t="str">
            <v>A3</v>
          </cell>
        </row>
        <row r="343">
          <cell r="D343" t="str">
            <v>01005010</v>
          </cell>
          <cell r="E343" t="str">
            <v>A3</v>
          </cell>
          <cell r="F343" t="str">
            <v>A3</v>
          </cell>
        </row>
        <row r="344">
          <cell r="D344" t="str">
            <v>01025009</v>
          </cell>
          <cell r="E344" t="str">
            <v>A2</v>
          </cell>
          <cell r="F344" t="str">
            <v>A1</v>
          </cell>
        </row>
        <row r="345">
          <cell r="D345" t="str">
            <v>01025011</v>
          </cell>
          <cell r="E345" t="str">
            <v>A2</v>
          </cell>
          <cell r="F345" t="str">
            <v>A3</v>
          </cell>
        </row>
        <row r="346">
          <cell r="D346" t="str">
            <v>01025003</v>
          </cell>
          <cell r="E346" t="str">
            <v>A2</v>
          </cell>
          <cell r="F346" t="str">
            <v>A4</v>
          </cell>
        </row>
        <row r="347">
          <cell r="D347" t="str">
            <v>01025028</v>
          </cell>
          <cell r="E347" t="str">
            <v>A4</v>
          </cell>
          <cell r="F347" t="str">
            <v>A4</v>
          </cell>
        </row>
        <row r="348">
          <cell r="D348" t="str">
            <v>01025029</v>
          </cell>
          <cell r="E348" t="str">
            <v>A4</v>
          </cell>
          <cell r="F348" t="str">
            <v>A2</v>
          </cell>
        </row>
        <row r="349">
          <cell r="D349" t="str">
            <v>01025027</v>
          </cell>
          <cell r="E349" t="str">
            <v>A4</v>
          </cell>
          <cell r="F349" t="str">
            <v>A4</v>
          </cell>
        </row>
        <row r="350">
          <cell r="F350">
            <v>5</v>
          </cell>
        </row>
        <row r="351">
          <cell r="F351">
            <v>5</v>
          </cell>
        </row>
        <row r="352">
          <cell r="D352" t="str">
            <v>01004014</v>
          </cell>
          <cell r="E352" t="str">
            <v>A2</v>
          </cell>
          <cell r="F352" t="str">
            <v>A1</v>
          </cell>
        </row>
        <row r="353">
          <cell r="D353" t="str">
            <v>01004016</v>
          </cell>
          <cell r="E353" t="str">
            <v>A4</v>
          </cell>
          <cell r="F353" t="str">
            <v>A4</v>
          </cell>
        </row>
        <row r="354">
          <cell r="D354" t="str">
            <v>01028013</v>
          </cell>
          <cell r="E354" t="str">
            <v>A2</v>
          </cell>
          <cell r="F354" t="str">
            <v>A4</v>
          </cell>
        </row>
        <row r="355">
          <cell r="D355" t="str">
            <v>01028016</v>
          </cell>
          <cell r="E355" t="str">
            <v>A3</v>
          </cell>
          <cell r="F355" t="str">
            <v>A4</v>
          </cell>
        </row>
        <row r="356">
          <cell r="D356" t="str">
            <v>01028017</v>
          </cell>
          <cell r="E356" t="str">
            <v>A3</v>
          </cell>
          <cell r="F356" t="str">
            <v>A3</v>
          </cell>
        </row>
        <row r="357">
          <cell r="F357">
            <v>7</v>
          </cell>
        </row>
        <row r="358">
          <cell r="F358">
            <v>4</v>
          </cell>
        </row>
        <row r="359">
          <cell r="D359" t="str">
            <v>01025007</v>
          </cell>
          <cell r="E359" t="str">
            <v>A2</v>
          </cell>
          <cell r="F359" t="str">
            <v>A4</v>
          </cell>
        </row>
        <row r="360">
          <cell r="D360" t="str">
            <v>01018003</v>
          </cell>
          <cell r="E360" t="str">
            <v>A4</v>
          </cell>
          <cell r="F360" t="str">
            <v>A4</v>
          </cell>
        </row>
        <row r="361">
          <cell r="D361" t="str">
            <v>01018002</v>
          </cell>
          <cell r="E361" t="str">
            <v>A3</v>
          </cell>
          <cell r="F361" t="str">
            <v>A4</v>
          </cell>
        </row>
        <row r="362">
          <cell r="D362" t="str">
            <v>01018005</v>
          </cell>
          <cell r="E362" t="str">
            <v>A3</v>
          </cell>
          <cell r="F362" t="str">
            <v>A4</v>
          </cell>
        </row>
        <row r="363">
          <cell r="F363">
            <v>3</v>
          </cell>
        </row>
        <row r="364">
          <cell r="D364" t="str">
            <v>01018008</v>
          </cell>
          <cell r="E364" t="str">
            <v>A2</v>
          </cell>
          <cell r="F364" t="str">
            <v>A4</v>
          </cell>
        </row>
        <row r="365">
          <cell r="D365" t="str">
            <v>01018007</v>
          </cell>
          <cell r="E365" t="str">
            <v>A3</v>
          </cell>
          <cell r="F365" t="str">
            <v>A4</v>
          </cell>
        </row>
        <row r="366">
          <cell r="D366" t="str">
            <v>01018009</v>
          </cell>
          <cell r="E366" t="str">
            <v>A4</v>
          </cell>
          <cell r="F366" t="str">
            <v>A4</v>
          </cell>
        </row>
        <row r="367">
          <cell r="F367">
            <v>3</v>
          </cell>
        </row>
        <row r="368">
          <cell r="F368">
            <v>2</v>
          </cell>
        </row>
        <row r="369">
          <cell r="D369" t="str">
            <v>01019001</v>
          </cell>
          <cell r="E369" t="str">
            <v>A4</v>
          </cell>
          <cell r="F369" t="str">
            <v>A4</v>
          </cell>
        </row>
        <row r="370">
          <cell r="D370" t="str">
            <v>01019002</v>
          </cell>
          <cell r="E370" t="str">
            <v>A4</v>
          </cell>
          <cell r="F370" t="str">
            <v>A4</v>
          </cell>
        </row>
        <row r="371">
          <cell r="F371">
            <v>1</v>
          </cell>
        </row>
        <row r="372">
          <cell r="D372" t="str">
            <v>01005005</v>
          </cell>
          <cell r="E372" t="str">
            <v>A4</v>
          </cell>
          <cell r="F372" t="str">
            <v>A2</v>
          </cell>
        </row>
        <row r="373">
          <cell r="F373">
            <v>3</v>
          </cell>
        </row>
        <row r="374">
          <cell r="F374">
            <v>2</v>
          </cell>
        </row>
        <row r="375">
          <cell r="D375" t="str">
            <v>01021001</v>
          </cell>
          <cell r="E375" t="str">
            <v>A2</v>
          </cell>
          <cell r="F375" t="str">
            <v>A2</v>
          </cell>
        </row>
        <row r="376">
          <cell r="D376" t="str">
            <v>01021003</v>
          </cell>
          <cell r="E376" t="str">
            <v>A4</v>
          </cell>
          <cell r="F376" t="str">
            <v>A3</v>
          </cell>
        </row>
        <row r="377">
          <cell r="F377">
            <v>1</v>
          </cell>
        </row>
        <row r="378">
          <cell r="D378" t="str">
            <v>01021004</v>
          </cell>
          <cell r="E378" t="str">
            <v>A4</v>
          </cell>
          <cell r="F378" t="str">
            <v>A3</v>
          </cell>
        </row>
        <row r="379">
          <cell r="F379">
            <v>2</v>
          </cell>
        </row>
        <row r="380">
          <cell r="F380">
            <v>2</v>
          </cell>
        </row>
        <row r="381">
          <cell r="D381" t="str">
            <v>01007008</v>
          </cell>
          <cell r="E381" t="str">
            <v>A2</v>
          </cell>
          <cell r="F381" t="str">
            <v>A3</v>
          </cell>
        </row>
        <row r="382">
          <cell r="D382" t="str">
            <v>01014012</v>
          </cell>
          <cell r="E382" t="str">
            <v>A3</v>
          </cell>
          <cell r="F382" t="str">
            <v>A4</v>
          </cell>
        </row>
        <row r="383">
          <cell r="F383">
            <v>5</v>
          </cell>
        </row>
        <row r="384">
          <cell r="F384">
            <v>3</v>
          </cell>
        </row>
        <row r="385">
          <cell r="D385" t="str">
            <v>01017003</v>
          </cell>
          <cell r="E385" t="str">
            <v>A1</v>
          </cell>
          <cell r="F385" t="str">
            <v>A1</v>
          </cell>
        </row>
        <row r="386">
          <cell r="D386" t="str">
            <v>01017010</v>
          </cell>
          <cell r="E386" t="str">
            <v>A3</v>
          </cell>
          <cell r="F386" t="str">
            <v>A3</v>
          </cell>
        </row>
        <row r="387">
          <cell r="D387" t="str">
            <v>01018004</v>
          </cell>
          <cell r="E387" t="str">
            <v>A3</v>
          </cell>
          <cell r="F387" t="str">
            <v>A3</v>
          </cell>
        </row>
        <row r="388">
          <cell r="F388">
            <v>2</v>
          </cell>
        </row>
        <row r="389">
          <cell r="D389" t="str">
            <v>01009027</v>
          </cell>
          <cell r="E389" t="str">
            <v>A3</v>
          </cell>
          <cell r="F389" t="str">
            <v>A4</v>
          </cell>
        </row>
        <row r="390">
          <cell r="D390" t="str">
            <v>01025013</v>
          </cell>
          <cell r="E390" t="str">
            <v>A3</v>
          </cell>
          <cell r="F390" t="str">
            <v>A4</v>
          </cell>
        </row>
        <row r="391">
          <cell r="F391">
            <v>1</v>
          </cell>
        </row>
        <row r="392">
          <cell r="F392">
            <v>1</v>
          </cell>
        </row>
        <row r="393">
          <cell r="D393" t="str">
            <v>01005011</v>
          </cell>
          <cell r="E393" t="str">
            <v>A4</v>
          </cell>
          <cell r="F393" t="str">
            <v>A4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BGH"/>
      <sheetName val="P.KHTC"/>
      <sheetName val="P. TSDT"/>
      <sheetName val="P.TCHC"/>
      <sheetName val="P. TTGD"/>
      <sheetName val="P.KHAO THI"/>
      <sheetName val="P. QLKH"/>
      <sheetName val="P. QUAN TRI"/>
      <sheetName val="K. KHCB"/>
      <sheetName val="K. LLCT"/>
      <sheetName val="K. Co Khi"/>
      <sheetName val="K CNTT"/>
      <sheetName val="Tong hop"/>
      <sheetName val="Gui chi Quynh"/>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A2</v>
          </cell>
        </row>
        <row r="17">
          <cell r="C17" t="str">
            <v>01023004</v>
          </cell>
          <cell r="D17" t="str">
            <v>A2</v>
          </cell>
          <cell r="E17" t="str">
            <v>A2</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A2</v>
          </cell>
        </row>
        <row r="32">
          <cell r="C32" t="str">
            <v>01005009</v>
          </cell>
          <cell r="D32" t="str">
            <v>A4</v>
          </cell>
          <cell r="E32" t="str">
            <v>A3</v>
          </cell>
        </row>
        <row r="33">
          <cell r="C33" t="str">
            <v>01004009</v>
          </cell>
          <cell r="D33" t="str">
            <v>A3</v>
          </cell>
          <cell r="E33" t="str">
            <v>A3</v>
          </cell>
        </row>
        <row r="34">
          <cell r="C34" t="str">
            <v>01002020</v>
          </cell>
          <cell r="D34" t="str">
            <v>A2</v>
          </cell>
          <cell r="E34" t="str">
            <v>A1</v>
          </cell>
        </row>
        <row r="35">
          <cell r="C35" t="str">
            <v>01010038</v>
          </cell>
          <cell r="D35" t="str">
            <v>A4</v>
          </cell>
          <cell r="E35" t="str">
            <v>A3</v>
          </cell>
        </row>
        <row r="36">
          <cell r="C36" t="str">
            <v>01012026</v>
          </cell>
          <cell r="D36" t="str">
            <v>A2</v>
          </cell>
          <cell r="E36" t="str">
            <v>A2</v>
          </cell>
        </row>
        <row r="37">
          <cell r="D37">
            <v>4</v>
          </cell>
          <cell r="E37">
            <v>4</v>
          </cell>
        </row>
        <row r="38">
          <cell r="C38" t="str">
            <v>01011017</v>
          </cell>
          <cell r="D38" t="str">
            <v>A1</v>
          </cell>
          <cell r="E38" t="str">
            <v>A2</v>
          </cell>
        </row>
        <row r="39">
          <cell r="C39" t="str">
            <v>01022059</v>
          </cell>
          <cell r="D39" t="str">
            <v>A1</v>
          </cell>
          <cell r="E39" t="str">
            <v>A1</v>
          </cell>
        </row>
        <row r="40">
          <cell r="C40" t="str">
            <v>01018006</v>
          </cell>
          <cell r="D40" t="str">
            <v>A2</v>
          </cell>
          <cell r="E40" t="str">
            <v>A2</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A2</v>
          </cell>
        </row>
        <row r="49">
          <cell r="C49" t="str">
            <v>01002005</v>
          </cell>
          <cell r="D49" t="str">
            <v>A3</v>
          </cell>
          <cell r="E49" t="str">
            <v>A2</v>
          </cell>
        </row>
        <row r="50">
          <cell r="C50" t="str">
            <v>01023001</v>
          </cell>
          <cell r="D50" t="str">
            <v>A3</v>
          </cell>
          <cell r="E50" t="str">
            <v>A2</v>
          </cell>
        </row>
        <row r="51">
          <cell r="C51" t="str">
            <v>01017006</v>
          </cell>
          <cell r="D51" t="str">
            <v>A3</v>
          </cell>
          <cell r="E51" t="str">
            <v>A2</v>
          </cell>
        </row>
        <row r="52">
          <cell r="C52" t="str">
            <v>01002032</v>
          </cell>
          <cell r="D52" t="str">
            <v>A3</v>
          </cell>
          <cell r="E52" t="str">
            <v>A3</v>
          </cell>
        </row>
        <row r="53">
          <cell r="C53" t="str">
            <v>01007007</v>
          </cell>
          <cell r="D53" t="str">
            <v>A3</v>
          </cell>
          <cell r="E53" t="str">
            <v>A4</v>
          </cell>
        </row>
        <row r="54">
          <cell r="C54" t="str">
            <v>01007005</v>
          </cell>
          <cell r="D54" t="str">
            <v>A2</v>
          </cell>
          <cell r="E54" t="str">
            <v>A1</v>
          </cell>
        </row>
        <row r="55">
          <cell r="D55">
            <v>15</v>
          </cell>
          <cell r="E55">
            <v>15</v>
          </cell>
        </row>
        <row r="56">
          <cell r="C56" t="str">
            <v>01007006</v>
          </cell>
          <cell r="D56" t="str">
            <v>A3</v>
          </cell>
          <cell r="E56" t="str">
            <v>A3</v>
          </cell>
        </row>
        <row r="57">
          <cell r="C57" t="str">
            <v>01002038</v>
          </cell>
          <cell r="D57" t="str">
            <v>A4</v>
          </cell>
          <cell r="E57" t="str">
            <v>A3</v>
          </cell>
        </row>
        <row r="58">
          <cell r="C58" t="str">
            <v>01002023</v>
          </cell>
          <cell r="D58" t="str">
            <v>A3</v>
          </cell>
          <cell r="E58" t="str">
            <v>A2</v>
          </cell>
        </row>
        <row r="59">
          <cell r="C59" t="str">
            <v>01002007</v>
          </cell>
          <cell r="D59" t="str">
            <v>A3</v>
          </cell>
          <cell r="E59" t="str">
            <v>A2</v>
          </cell>
        </row>
        <row r="60">
          <cell r="C60" t="str">
            <v>01002010</v>
          </cell>
          <cell r="D60" t="str">
            <v>A3</v>
          </cell>
          <cell r="E60" t="str">
            <v>A2</v>
          </cell>
        </row>
        <row r="61">
          <cell r="C61" t="str">
            <v>01002012</v>
          </cell>
          <cell r="D61" t="str">
            <v>A3</v>
          </cell>
          <cell r="E61" t="str">
            <v>A2</v>
          </cell>
        </row>
        <row r="62">
          <cell r="C62" t="str">
            <v>01002028</v>
          </cell>
          <cell r="D62" t="str">
            <v>A3</v>
          </cell>
          <cell r="E62" t="str">
            <v>A4</v>
          </cell>
        </row>
        <row r="63">
          <cell r="C63" t="str">
            <v>01002027</v>
          </cell>
          <cell r="D63" t="str">
            <v>A3</v>
          </cell>
          <cell r="E63" t="str">
            <v>A2</v>
          </cell>
        </row>
        <row r="64">
          <cell r="C64" t="str">
            <v>01002013</v>
          </cell>
          <cell r="D64" t="str">
            <v>A3</v>
          </cell>
          <cell r="E64" t="str">
            <v>A2</v>
          </cell>
        </row>
        <row r="65">
          <cell r="C65" t="str">
            <v>01002031</v>
          </cell>
          <cell r="D65" t="str">
            <v>A3</v>
          </cell>
          <cell r="E65" t="str">
            <v>A2</v>
          </cell>
        </row>
        <row r="66">
          <cell r="C66" t="str">
            <v>01002034</v>
          </cell>
          <cell r="D66" t="str">
            <v>A3</v>
          </cell>
          <cell r="E66" t="str">
            <v>A2</v>
          </cell>
        </row>
        <row r="67">
          <cell r="C67" t="str">
            <v>01002033</v>
          </cell>
          <cell r="D67" t="str">
            <v>A3</v>
          </cell>
          <cell r="E67" t="str">
            <v>A4</v>
          </cell>
        </row>
        <row r="68">
          <cell r="C68" t="str">
            <v>01010068</v>
          </cell>
          <cell r="D68" t="str">
            <v>A3</v>
          </cell>
          <cell r="E68" t="str">
            <v>A4</v>
          </cell>
        </row>
        <row r="69">
          <cell r="C69" t="str">
            <v>01002035</v>
          </cell>
          <cell r="D69" t="str">
            <v>A3</v>
          </cell>
          <cell r="E69" t="str">
            <v>A3</v>
          </cell>
        </row>
        <row r="70">
          <cell r="C70" t="str">
            <v>01002036</v>
          </cell>
          <cell r="D70" t="str">
            <v>A3</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A4</v>
          </cell>
        </row>
        <row r="81">
          <cell r="C81" t="str">
            <v>01007004</v>
          </cell>
          <cell r="D81" t="str">
            <v>A3</v>
          </cell>
          <cell r="E81" t="str">
            <v>A4</v>
          </cell>
        </row>
        <row r="82">
          <cell r="D82">
            <v>6</v>
          </cell>
          <cell r="E82">
            <v>6</v>
          </cell>
        </row>
        <row r="83">
          <cell r="C83" t="str">
            <v>01009012</v>
          </cell>
          <cell r="D83" t="str">
            <v>A2</v>
          </cell>
          <cell r="E83" t="str">
            <v>A2</v>
          </cell>
        </row>
        <row r="84">
          <cell r="C84" t="str">
            <v>01002008</v>
          </cell>
          <cell r="D84" t="str">
            <v>A2</v>
          </cell>
          <cell r="E84" t="str">
            <v>A2</v>
          </cell>
        </row>
        <row r="85">
          <cell r="C85" t="str">
            <v>01009019</v>
          </cell>
          <cell r="D85" t="str">
            <v>A3</v>
          </cell>
          <cell r="E85" t="str">
            <v>A2</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A3</v>
          </cell>
        </row>
        <row r="111">
          <cell r="C111" t="str">
            <v>01008006</v>
          </cell>
          <cell r="D111" t="str">
            <v>A4</v>
          </cell>
          <cell r="E111" t="str">
            <v>A3</v>
          </cell>
        </row>
        <row r="112">
          <cell r="C112" t="str">
            <v>01002021</v>
          </cell>
          <cell r="D112" t="str">
            <v>A2</v>
          </cell>
          <cell r="E112" t="str">
            <v>A2</v>
          </cell>
        </row>
        <row r="113">
          <cell r="C113" t="str">
            <v>01017009</v>
          </cell>
          <cell r="D113" t="str">
            <v>A3</v>
          </cell>
          <cell r="E113" t="str">
            <v>A3</v>
          </cell>
        </row>
        <row r="114">
          <cell r="C114" t="str">
            <v>01015026</v>
          </cell>
          <cell r="D114" t="str">
            <v>A4</v>
          </cell>
          <cell r="E114" t="str">
            <v>A3</v>
          </cell>
        </row>
        <row r="115">
          <cell r="C115" t="str">
            <v>01015028</v>
          </cell>
          <cell r="D115" t="str">
            <v>A4</v>
          </cell>
          <cell r="E115" t="str">
            <v>A3</v>
          </cell>
        </row>
        <row r="116">
          <cell r="C116" t="str">
            <v>01008005</v>
          </cell>
          <cell r="D116" t="str">
            <v>A3</v>
          </cell>
          <cell r="E116" t="str">
            <v>A3</v>
          </cell>
        </row>
        <row r="117">
          <cell r="C117" t="str">
            <v>01009005</v>
          </cell>
          <cell r="D117" t="str">
            <v>A4</v>
          </cell>
          <cell r="E117" t="str">
            <v>A4</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A3</v>
          </cell>
        </row>
        <row r="122">
          <cell r="C122" t="str">
            <v>01008009</v>
          </cell>
          <cell r="D122" t="str">
            <v>A4</v>
          </cell>
          <cell r="E122" t="str">
            <v>A3</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A4</v>
          </cell>
        </row>
        <row r="130">
          <cell r="C130" t="str">
            <v>01008012</v>
          </cell>
          <cell r="D130" t="str">
            <v>A4</v>
          </cell>
          <cell r="E130" t="str">
            <v>A4</v>
          </cell>
        </row>
        <row r="131">
          <cell r="C131" t="str">
            <v>01017008</v>
          </cell>
          <cell r="D131" t="str">
            <v>A4</v>
          </cell>
          <cell r="E131" t="str">
            <v>A4</v>
          </cell>
        </row>
        <row r="132">
          <cell r="C132" t="str">
            <v>01008033</v>
          </cell>
          <cell r="D132" t="str">
            <v>A4</v>
          </cell>
          <cell r="E132" t="str">
            <v>A3</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A4</v>
          </cell>
        </row>
        <row r="138">
          <cell r="C138" t="str">
            <v>01008042</v>
          </cell>
          <cell r="D138" t="str">
            <v>A4</v>
          </cell>
          <cell r="E138" t="str">
            <v>A3</v>
          </cell>
        </row>
        <row r="139">
          <cell r="C139" t="str">
            <v>01008044</v>
          </cell>
          <cell r="D139" t="str">
            <v>A4</v>
          </cell>
          <cell r="E139" t="str">
            <v>A4</v>
          </cell>
        </row>
        <row r="140">
          <cell r="D140">
            <v>33</v>
          </cell>
          <cell r="E140">
            <v>33</v>
          </cell>
        </row>
        <row r="141">
          <cell r="D141">
            <v>33</v>
          </cell>
          <cell r="E141">
            <v>33</v>
          </cell>
        </row>
        <row r="142">
          <cell r="C142" t="str">
            <v>01010006</v>
          </cell>
          <cell r="D142" t="str">
            <v>A2</v>
          </cell>
          <cell r="E142" t="str">
            <v>A4</v>
          </cell>
        </row>
        <row r="143">
          <cell r="C143" t="str">
            <v>01010012</v>
          </cell>
          <cell r="D143" t="str">
            <v>A3</v>
          </cell>
          <cell r="E143" t="str">
            <v>A4</v>
          </cell>
        </row>
        <row r="144">
          <cell r="C144" t="str">
            <v>01004012</v>
          </cell>
          <cell r="D144" t="str">
            <v>A2</v>
          </cell>
          <cell r="E144" t="str">
            <v>A4</v>
          </cell>
        </row>
        <row r="145">
          <cell r="C145" t="str">
            <v>01010026</v>
          </cell>
          <cell r="D145" t="str">
            <v>A2</v>
          </cell>
          <cell r="E145" t="str">
            <v>A4</v>
          </cell>
        </row>
        <row r="146">
          <cell r="C146" t="str">
            <v>01010023</v>
          </cell>
          <cell r="D146" t="str">
            <v>A3</v>
          </cell>
          <cell r="E146" t="str">
            <v>A4</v>
          </cell>
        </row>
        <row r="147">
          <cell r="C147" t="str">
            <v>01010029</v>
          </cell>
          <cell r="D147" t="str">
            <v>A3</v>
          </cell>
          <cell r="E147" t="str">
            <v>A3</v>
          </cell>
        </row>
        <row r="148">
          <cell r="C148" t="str">
            <v>01010024</v>
          </cell>
          <cell r="D148" t="str">
            <v>A3</v>
          </cell>
          <cell r="E148" t="str">
            <v>A4</v>
          </cell>
        </row>
        <row r="149">
          <cell r="C149" t="str">
            <v>01010017</v>
          </cell>
          <cell r="D149" t="str">
            <v>A3</v>
          </cell>
          <cell r="E149" t="str">
            <v>A4</v>
          </cell>
        </row>
        <row r="150">
          <cell r="C150" t="str">
            <v>01022048</v>
          </cell>
          <cell r="D150" t="str">
            <v>A3</v>
          </cell>
          <cell r="E150" t="str">
            <v>A4</v>
          </cell>
        </row>
        <row r="151">
          <cell r="C151" t="str">
            <v>01022003</v>
          </cell>
          <cell r="D151" t="str">
            <v>A2</v>
          </cell>
          <cell r="E151" t="str">
            <v>A2</v>
          </cell>
        </row>
        <row r="152">
          <cell r="C152" t="str">
            <v>01010039</v>
          </cell>
          <cell r="D152" t="str">
            <v>A2</v>
          </cell>
          <cell r="E152" t="str">
            <v>A2</v>
          </cell>
        </row>
        <row r="153">
          <cell r="C153" t="str">
            <v>01010040</v>
          </cell>
          <cell r="D153" t="str">
            <v>A2</v>
          </cell>
          <cell r="E153" t="str">
            <v>A4</v>
          </cell>
        </row>
        <row r="154">
          <cell r="C154" t="str">
            <v>01010009</v>
          </cell>
          <cell r="D154" t="str">
            <v>A3</v>
          </cell>
          <cell r="E154" t="str">
            <v>A4</v>
          </cell>
        </row>
        <row r="155">
          <cell r="C155" t="str">
            <v>01010020</v>
          </cell>
          <cell r="D155" t="str">
            <v>A3</v>
          </cell>
          <cell r="E155" t="str">
            <v>A4</v>
          </cell>
        </row>
        <row r="156">
          <cell r="C156" t="str">
            <v>01010018</v>
          </cell>
          <cell r="D156" t="str">
            <v>A2</v>
          </cell>
          <cell r="E156" t="str">
            <v>A4</v>
          </cell>
        </row>
        <row r="157">
          <cell r="C157" t="str">
            <v>01010019</v>
          </cell>
          <cell r="D157" t="str">
            <v>A4</v>
          </cell>
          <cell r="E157" t="str">
            <v>A4</v>
          </cell>
        </row>
        <row r="158">
          <cell r="C158" t="str">
            <v>01010015</v>
          </cell>
          <cell r="D158" t="str">
            <v>A3</v>
          </cell>
          <cell r="E158" t="str">
            <v>A4</v>
          </cell>
        </row>
        <row r="159">
          <cell r="C159" t="str">
            <v>01010027</v>
          </cell>
          <cell r="D159" t="str">
            <v>A4</v>
          </cell>
          <cell r="E159" t="str">
            <v>A4</v>
          </cell>
        </row>
        <row r="160">
          <cell r="C160" t="str">
            <v>01002025</v>
          </cell>
          <cell r="D160" t="str">
            <v>A4</v>
          </cell>
          <cell r="E160" t="str">
            <v>A2</v>
          </cell>
        </row>
        <row r="161">
          <cell r="C161" t="str">
            <v>01010162</v>
          </cell>
          <cell r="D161" t="str">
            <v>A4</v>
          </cell>
          <cell r="E161" t="str">
            <v>A4</v>
          </cell>
        </row>
        <row r="162">
          <cell r="C162" t="str">
            <v>01010141</v>
          </cell>
          <cell r="D162" t="str">
            <v>A3</v>
          </cell>
          <cell r="E162" t="str">
            <v>A4</v>
          </cell>
        </row>
        <row r="163">
          <cell r="C163" t="str">
            <v>01010033</v>
          </cell>
          <cell r="D163" t="str">
            <v>A3</v>
          </cell>
          <cell r="E163" t="str">
            <v>A4</v>
          </cell>
        </row>
        <row r="164">
          <cell r="C164" t="str">
            <v>01010037</v>
          </cell>
          <cell r="D164" t="str">
            <v>A1</v>
          </cell>
          <cell r="E164" t="str">
            <v>A4</v>
          </cell>
        </row>
        <row r="165">
          <cell r="C165" t="str">
            <v>01010031</v>
          </cell>
          <cell r="D165" t="str">
            <v>A3</v>
          </cell>
          <cell r="E165" t="str">
            <v>A4</v>
          </cell>
        </row>
        <row r="166">
          <cell r="C166" t="str">
            <v>01010007</v>
          </cell>
          <cell r="D166" t="str">
            <v>A1</v>
          </cell>
          <cell r="E166" t="str">
            <v>A4</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A4</v>
          </cell>
        </row>
        <row r="171">
          <cell r="C171" t="str">
            <v>01010030</v>
          </cell>
          <cell r="D171" t="str">
            <v>A3</v>
          </cell>
          <cell r="E171" t="str">
            <v>A4</v>
          </cell>
        </row>
        <row r="172">
          <cell r="C172" t="str">
            <v>01010022</v>
          </cell>
          <cell r="D172" t="str">
            <v>A4</v>
          </cell>
          <cell r="E172" t="str">
            <v>A4</v>
          </cell>
        </row>
        <row r="173">
          <cell r="C173" t="str">
            <v>01010021</v>
          </cell>
          <cell r="D173" t="str">
            <v>A3</v>
          </cell>
          <cell r="E173" t="str">
            <v>A4</v>
          </cell>
        </row>
        <row r="174">
          <cell r="C174" t="str">
            <v>01022005</v>
          </cell>
          <cell r="D174" t="str">
            <v>A3</v>
          </cell>
          <cell r="E174" t="str">
            <v>A4</v>
          </cell>
        </row>
        <row r="175">
          <cell r="D175">
            <v>16</v>
          </cell>
          <cell r="E175">
            <v>16</v>
          </cell>
        </row>
        <row r="176">
          <cell r="D176">
            <v>16</v>
          </cell>
          <cell r="E176">
            <v>16</v>
          </cell>
        </row>
        <row r="177">
          <cell r="C177" t="str">
            <v>01011005</v>
          </cell>
          <cell r="D177" t="str">
            <v>A2</v>
          </cell>
          <cell r="E177" t="str">
            <v>A4</v>
          </cell>
        </row>
        <row r="178">
          <cell r="C178" t="str">
            <v>01011011</v>
          </cell>
          <cell r="D178" t="str">
            <v>A2</v>
          </cell>
          <cell r="E178" t="str">
            <v>A4</v>
          </cell>
        </row>
        <row r="179">
          <cell r="C179" t="str">
            <v>01011013</v>
          </cell>
          <cell r="D179" t="str">
            <v>A2</v>
          </cell>
          <cell r="E179" t="str">
            <v>A3</v>
          </cell>
        </row>
        <row r="180">
          <cell r="C180" t="str">
            <v>01011009</v>
          </cell>
          <cell r="D180" t="str">
            <v>A2</v>
          </cell>
          <cell r="E180" t="str">
            <v>A4</v>
          </cell>
        </row>
        <row r="181">
          <cell r="C181" t="str">
            <v>01011001</v>
          </cell>
          <cell r="D181" t="str">
            <v>A4</v>
          </cell>
          <cell r="E181" t="str">
            <v>A4</v>
          </cell>
        </row>
        <row r="182">
          <cell r="C182" t="str">
            <v>01011014</v>
          </cell>
          <cell r="D182" t="str">
            <v>A2</v>
          </cell>
          <cell r="E182" t="str">
            <v>A4</v>
          </cell>
        </row>
        <row r="183">
          <cell r="C183" t="str">
            <v>01010005</v>
          </cell>
          <cell r="D183" t="str">
            <v>A2</v>
          </cell>
          <cell r="E183" t="str">
            <v>A3</v>
          </cell>
        </row>
        <row r="184">
          <cell r="C184" t="str">
            <v>01011016</v>
          </cell>
          <cell r="D184" t="str">
            <v>A2</v>
          </cell>
          <cell r="E184" t="str">
            <v>A4</v>
          </cell>
        </row>
        <row r="185">
          <cell r="C185" t="str">
            <v>01011012</v>
          </cell>
          <cell r="D185" t="str">
            <v>A2</v>
          </cell>
          <cell r="E185" t="str">
            <v>A2</v>
          </cell>
        </row>
        <row r="186">
          <cell r="C186" t="str">
            <v>01011007</v>
          </cell>
          <cell r="D186" t="str">
            <v>A2</v>
          </cell>
          <cell r="E186" t="str">
            <v>A3</v>
          </cell>
        </row>
        <row r="187">
          <cell r="C187" t="str">
            <v>01011008</v>
          </cell>
          <cell r="D187" t="str">
            <v>A2</v>
          </cell>
          <cell r="E187" t="str">
            <v>A3</v>
          </cell>
        </row>
        <row r="188">
          <cell r="C188" t="str">
            <v>01011015</v>
          </cell>
          <cell r="D188" t="str">
            <v>A2</v>
          </cell>
          <cell r="E188" t="str">
            <v>A4</v>
          </cell>
        </row>
        <row r="189">
          <cell r="C189" t="str">
            <v>01011010</v>
          </cell>
          <cell r="D189" t="str">
            <v>A2</v>
          </cell>
          <cell r="E189" t="str">
            <v>A4</v>
          </cell>
        </row>
        <row r="190">
          <cell r="C190" t="str">
            <v>01011018</v>
          </cell>
          <cell r="D190" t="str">
            <v>A2</v>
          </cell>
          <cell r="E190" t="str">
            <v>A3</v>
          </cell>
        </row>
        <row r="191">
          <cell r="C191" t="str">
            <v>01011002</v>
          </cell>
          <cell r="D191" t="str">
            <v>A2</v>
          </cell>
          <cell r="E191" t="str">
            <v>A2</v>
          </cell>
        </row>
        <row r="192">
          <cell r="C192" t="str">
            <v>01011006</v>
          </cell>
          <cell r="D192" t="str">
            <v>A2</v>
          </cell>
          <cell r="E192" t="str">
            <v>A4</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A4</v>
          </cell>
        </row>
        <row r="197">
          <cell r="C197" t="str">
            <v>01012007</v>
          </cell>
          <cell r="D197" t="str">
            <v>A3</v>
          </cell>
          <cell r="E197" t="str">
            <v>A4</v>
          </cell>
        </row>
        <row r="198">
          <cell r="C198" t="str">
            <v>01012013</v>
          </cell>
          <cell r="D198" t="str">
            <v>A2</v>
          </cell>
          <cell r="E198" t="str">
            <v>A2</v>
          </cell>
        </row>
        <row r="199">
          <cell r="C199" t="str">
            <v>01012023</v>
          </cell>
          <cell r="D199" t="str">
            <v>A1</v>
          </cell>
          <cell r="E199" t="str">
            <v>A1</v>
          </cell>
        </row>
        <row r="200">
          <cell r="C200" t="str">
            <v>01012014</v>
          </cell>
          <cell r="D200" t="str">
            <v>A3</v>
          </cell>
          <cell r="E200" t="str">
            <v>A3</v>
          </cell>
        </row>
        <row r="201">
          <cell r="C201" t="str">
            <v>01012005</v>
          </cell>
          <cell r="D201" t="str">
            <v>A2</v>
          </cell>
          <cell r="E201" t="str">
            <v>A3</v>
          </cell>
        </row>
        <row r="202">
          <cell r="C202" t="str">
            <v>01012006</v>
          </cell>
          <cell r="D202" t="str">
            <v>A3</v>
          </cell>
          <cell r="E202" t="str">
            <v>A3</v>
          </cell>
        </row>
        <row r="203">
          <cell r="C203" t="str">
            <v>01012004</v>
          </cell>
          <cell r="D203" t="str">
            <v>A4</v>
          </cell>
          <cell r="E203" t="str">
            <v>A4</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A4</v>
          </cell>
        </row>
        <row r="211">
          <cell r="C211" t="str">
            <v>01012020</v>
          </cell>
          <cell r="D211" t="str">
            <v>A3</v>
          </cell>
          <cell r="E211" t="str">
            <v>A4</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A4</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A3</v>
          </cell>
        </row>
        <row r="226">
          <cell r="C226" t="str">
            <v>01015022</v>
          </cell>
          <cell r="D226" t="str">
            <v>A2</v>
          </cell>
          <cell r="E226" t="str">
            <v>A3</v>
          </cell>
        </row>
        <row r="227">
          <cell r="C227" t="str">
            <v>01015018</v>
          </cell>
          <cell r="D227" t="str">
            <v>A3</v>
          </cell>
          <cell r="E227" t="str">
            <v>A3</v>
          </cell>
        </row>
        <row r="228">
          <cell r="C228" t="str">
            <v>01015023</v>
          </cell>
          <cell r="D228" t="str">
            <v>A2</v>
          </cell>
          <cell r="E228" t="str">
            <v>A3</v>
          </cell>
        </row>
        <row r="229">
          <cell r="C229" t="str">
            <v>01015020</v>
          </cell>
          <cell r="D229" t="str">
            <v>A4</v>
          </cell>
          <cell r="E229" t="str">
            <v>B2</v>
          </cell>
        </row>
        <row r="230">
          <cell r="C230" t="str">
            <v>01015041</v>
          </cell>
          <cell r="D230" t="str">
            <v>A3</v>
          </cell>
          <cell r="E230" t="str">
            <v>A3</v>
          </cell>
        </row>
        <row r="231">
          <cell r="C231" t="str">
            <v>01015001</v>
          </cell>
          <cell r="D231" t="str">
            <v>A2</v>
          </cell>
          <cell r="E231" t="str">
            <v>A3</v>
          </cell>
        </row>
        <row r="232">
          <cell r="C232" t="str">
            <v>01015015</v>
          </cell>
          <cell r="D232" t="str">
            <v>A3</v>
          </cell>
          <cell r="E232" t="str">
            <v>A3</v>
          </cell>
        </row>
        <row r="233">
          <cell r="C233" t="str">
            <v>01015019</v>
          </cell>
          <cell r="D233" t="str">
            <v>A2</v>
          </cell>
          <cell r="E233" t="str">
            <v>A1</v>
          </cell>
        </row>
        <row r="234">
          <cell r="C234" t="str">
            <v>01015013</v>
          </cell>
          <cell r="D234" t="str">
            <v>A3</v>
          </cell>
          <cell r="E234" t="str">
            <v>A4</v>
          </cell>
        </row>
        <row r="235">
          <cell r="C235" t="str">
            <v>01015006</v>
          </cell>
          <cell r="D235" t="str">
            <v>A2</v>
          </cell>
          <cell r="E235" t="str">
            <v>A3</v>
          </cell>
        </row>
        <row r="236">
          <cell r="C236" t="str">
            <v>01018001</v>
          </cell>
          <cell r="D236" t="str">
            <v>A2</v>
          </cell>
          <cell r="E236" t="str">
            <v>A3</v>
          </cell>
        </row>
        <row r="237">
          <cell r="C237" t="str">
            <v>01015004</v>
          </cell>
          <cell r="D237" t="str">
            <v>A2</v>
          </cell>
          <cell r="E237" t="str">
            <v>A3</v>
          </cell>
        </row>
        <row r="238">
          <cell r="C238" t="str">
            <v>01015010</v>
          </cell>
          <cell r="D238" t="str">
            <v>A3</v>
          </cell>
          <cell r="E238" t="str">
            <v>A3</v>
          </cell>
        </row>
        <row r="239">
          <cell r="C239" t="str">
            <v>01015017</v>
          </cell>
          <cell r="D239" t="str">
            <v>A3</v>
          </cell>
          <cell r="E239" t="str">
            <v>A3</v>
          </cell>
        </row>
        <row r="240">
          <cell r="C240" t="str">
            <v>01015016</v>
          </cell>
          <cell r="D240" t="str">
            <v>A3</v>
          </cell>
          <cell r="E240" t="str">
            <v>B1</v>
          </cell>
        </row>
        <row r="241">
          <cell r="C241" t="str">
            <v>01015031</v>
          </cell>
          <cell r="D241" t="str">
            <v>A3</v>
          </cell>
          <cell r="E241" t="str">
            <v>A3</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A3</v>
          </cell>
        </row>
        <row r="245">
          <cell r="C245" t="str">
            <v>01015008</v>
          </cell>
          <cell r="D245" t="str">
            <v>A2</v>
          </cell>
          <cell r="E245" t="str">
            <v>A3</v>
          </cell>
        </row>
        <row r="246">
          <cell r="C246" t="str">
            <v>01015021</v>
          </cell>
          <cell r="D246" t="str">
            <v>A4</v>
          </cell>
          <cell r="E246" t="str">
            <v>A3</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A2</v>
          </cell>
        </row>
        <row r="251">
          <cell r="C251" t="str">
            <v>01013004</v>
          </cell>
          <cell r="D251" t="str">
            <v>A1</v>
          </cell>
          <cell r="E251" t="str">
            <v>A3</v>
          </cell>
        </row>
        <row r="252">
          <cell r="C252" t="str">
            <v>01013021</v>
          </cell>
          <cell r="D252" t="str">
            <v>A3</v>
          </cell>
          <cell r="E252" t="str">
            <v>A3</v>
          </cell>
        </row>
        <row r="253">
          <cell r="C253" t="str">
            <v>01013006</v>
          </cell>
          <cell r="D253" t="str">
            <v>A1</v>
          </cell>
          <cell r="E253" t="str">
            <v>A3</v>
          </cell>
        </row>
        <row r="254">
          <cell r="C254" t="str">
            <v>01013018</v>
          </cell>
          <cell r="D254" t="str">
            <v>A3</v>
          </cell>
          <cell r="E254" t="str">
            <v>A4</v>
          </cell>
        </row>
        <row r="255">
          <cell r="C255" t="str">
            <v>01013019</v>
          </cell>
          <cell r="D255" t="str">
            <v>A2</v>
          </cell>
          <cell r="E255" t="str">
            <v>A4</v>
          </cell>
        </row>
        <row r="256">
          <cell r="C256" t="str">
            <v>01013016</v>
          </cell>
          <cell r="D256" t="str">
            <v>A3</v>
          </cell>
          <cell r="E256" t="str">
            <v>A4</v>
          </cell>
        </row>
        <row r="257">
          <cell r="C257" t="str">
            <v>01013017</v>
          </cell>
          <cell r="D257" t="str">
            <v>A3</v>
          </cell>
          <cell r="E257" t="str">
            <v>A4</v>
          </cell>
        </row>
        <row r="258">
          <cell r="C258" t="str">
            <v>01013027</v>
          </cell>
          <cell r="D258" t="str">
            <v>A3</v>
          </cell>
          <cell r="E258" t="str">
            <v>A4</v>
          </cell>
        </row>
        <row r="259">
          <cell r="C259" t="str">
            <v>01013026</v>
          </cell>
          <cell r="D259" t="str">
            <v>A3</v>
          </cell>
          <cell r="E259" t="str">
            <v>A4</v>
          </cell>
        </row>
        <row r="260">
          <cell r="C260" t="str">
            <v>01013029</v>
          </cell>
          <cell r="D260" t="str">
            <v>A3</v>
          </cell>
          <cell r="E260" t="str">
            <v>A4</v>
          </cell>
        </row>
        <row r="261">
          <cell r="C261" t="str">
            <v>01013028</v>
          </cell>
          <cell r="D261" t="str">
            <v>A3</v>
          </cell>
          <cell r="E261" t="str">
            <v>A4</v>
          </cell>
        </row>
        <row r="262">
          <cell r="C262" t="str">
            <v>01013005</v>
          </cell>
          <cell r="D262" t="str">
            <v>A3</v>
          </cell>
          <cell r="E262" t="str">
            <v>A3</v>
          </cell>
        </row>
        <row r="263">
          <cell r="C263" t="str">
            <v>01013022</v>
          </cell>
          <cell r="D263" t="str">
            <v>A2</v>
          </cell>
          <cell r="E263" t="str">
            <v>A4</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A3</v>
          </cell>
        </row>
        <row r="267">
          <cell r="C267" t="str">
            <v>01013079</v>
          </cell>
          <cell r="D267" t="str">
            <v>A2</v>
          </cell>
          <cell r="E267" t="str">
            <v>A4</v>
          </cell>
        </row>
        <row r="268">
          <cell r="C268" t="str">
            <v>01013087</v>
          </cell>
          <cell r="D268" t="str">
            <v>A3</v>
          </cell>
          <cell r="E268" t="str">
            <v>A4</v>
          </cell>
        </row>
        <row r="269">
          <cell r="C269" t="str">
            <v>01013061</v>
          </cell>
          <cell r="D269" t="str">
            <v>A1</v>
          </cell>
          <cell r="E269" t="str">
            <v>A4</v>
          </cell>
        </row>
        <row r="270">
          <cell r="C270" t="str">
            <v>01013094</v>
          </cell>
          <cell r="D270" t="str">
            <v>A3</v>
          </cell>
          <cell r="E270" t="str">
            <v>A4</v>
          </cell>
        </row>
        <row r="271">
          <cell r="C271" t="str">
            <v>01013120</v>
          </cell>
          <cell r="D271" t="str">
            <v>A4</v>
          </cell>
          <cell r="E271" t="str">
            <v>A4</v>
          </cell>
        </row>
        <row r="272">
          <cell r="C272" t="str">
            <v>01013117</v>
          </cell>
          <cell r="D272" t="str">
            <v>A4</v>
          </cell>
          <cell r="E272" t="str">
            <v>A3</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A2</v>
          </cell>
        </row>
        <row r="279">
          <cell r="C279" t="str">
            <v>01023003</v>
          </cell>
          <cell r="D279" t="str">
            <v>A2</v>
          </cell>
          <cell r="E279" t="str">
            <v>A3</v>
          </cell>
        </row>
        <row r="280">
          <cell r="C280" t="str">
            <v>01014008</v>
          </cell>
          <cell r="D280" t="str">
            <v>A2</v>
          </cell>
          <cell r="E280" t="str">
            <v>A3</v>
          </cell>
        </row>
        <row r="281">
          <cell r="C281" t="str">
            <v>01014007</v>
          </cell>
          <cell r="D281" t="str">
            <v>A1</v>
          </cell>
          <cell r="E281" t="str">
            <v>A2</v>
          </cell>
        </row>
        <row r="282">
          <cell r="C282" t="str">
            <v>01014038</v>
          </cell>
          <cell r="D282" t="str">
            <v>A1</v>
          </cell>
          <cell r="E282" t="str">
            <v>A1</v>
          </cell>
        </row>
        <row r="283">
          <cell r="C283" t="str">
            <v>01014005</v>
          </cell>
          <cell r="D283" t="str">
            <v>A2</v>
          </cell>
          <cell r="E283" t="str">
            <v>A4</v>
          </cell>
        </row>
        <row r="284">
          <cell r="C284" t="str">
            <v>01014046</v>
          </cell>
          <cell r="D284" t="str">
            <v>A2</v>
          </cell>
          <cell r="E284" t="str">
            <v>A3</v>
          </cell>
        </row>
        <row r="285">
          <cell r="C285" t="str">
            <v>01014026</v>
          </cell>
          <cell r="D285" t="str">
            <v>A3</v>
          </cell>
          <cell r="E285" t="str">
            <v>A4</v>
          </cell>
        </row>
        <row r="286">
          <cell r="C286" t="str">
            <v>01014029</v>
          </cell>
          <cell r="D286" t="str">
            <v>A3</v>
          </cell>
          <cell r="E286" t="str">
            <v>A4</v>
          </cell>
        </row>
        <row r="287">
          <cell r="C287" t="str">
            <v>01014033</v>
          </cell>
          <cell r="D287" t="str">
            <v>A1</v>
          </cell>
          <cell r="E287" t="str">
            <v>A3</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A4</v>
          </cell>
        </row>
        <row r="292">
          <cell r="C292" t="str">
            <v>01014020</v>
          </cell>
          <cell r="D292" t="str">
            <v>A3</v>
          </cell>
          <cell r="E292" t="str">
            <v>A4</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A4</v>
          </cell>
        </row>
        <row r="297">
          <cell r="C297" t="str">
            <v>01014024</v>
          </cell>
          <cell r="D297" t="str">
            <v>A3</v>
          </cell>
          <cell r="E297" t="str">
            <v>A3</v>
          </cell>
        </row>
        <row r="298">
          <cell r="C298" t="str">
            <v>01014048</v>
          </cell>
          <cell r="D298" t="str">
            <v>A2</v>
          </cell>
          <cell r="E298" t="str">
            <v>A3</v>
          </cell>
        </row>
        <row r="299">
          <cell r="C299" t="str">
            <v>01014022</v>
          </cell>
          <cell r="D299" t="str">
            <v>A3</v>
          </cell>
          <cell r="E299" t="str">
            <v>A4</v>
          </cell>
        </row>
        <row r="300">
          <cell r="C300" t="str">
            <v>01014025</v>
          </cell>
          <cell r="D300" t="str">
            <v>A3</v>
          </cell>
          <cell r="E300" t="str">
            <v>A4</v>
          </cell>
        </row>
        <row r="301">
          <cell r="C301" t="str">
            <v>01014032</v>
          </cell>
          <cell r="D301" t="str">
            <v>A1</v>
          </cell>
          <cell r="E301" t="str">
            <v>A4</v>
          </cell>
        </row>
        <row r="302">
          <cell r="C302" t="str">
            <v>01014006</v>
          </cell>
          <cell r="D302" t="str">
            <v>A1</v>
          </cell>
          <cell r="E302" t="str">
            <v>A4</v>
          </cell>
        </row>
        <row r="303">
          <cell r="C303" t="str">
            <v>01014009</v>
          </cell>
          <cell r="D303" t="str">
            <v>A3</v>
          </cell>
          <cell r="E303" t="str">
            <v>A4</v>
          </cell>
        </row>
        <row r="304">
          <cell r="C304" t="str">
            <v>01014045</v>
          </cell>
          <cell r="D304" t="str">
            <v>A2</v>
          </cell>
          <cell r="E304" t="str">
            <v>A3</v>
          </cell>
        </row>
        <row r="305">
          <cell r="C305" t="str">
            <v>01014021</v>
          </cell>
          <cell r="D305" t="str">
            <v>A2</v>
          </cell>
          <cell r="E305" t="str">
            <v>A4</v>
          </cell>
        </row>
        <row r="306">
          <cell r="C306" t="str">
            <v>01014016</v>
          </cell>
          <cell r="D306" t="str">
            <v>A3</v>
          </cell>
          <cell r="E306" t="str">
            <v>A4</v>
          </cell>
        </row>
        <row r="307">
          <cell r="C307" t="str">
            <v>01014042</v>
          </cell>
          <cell r="D307" t="str">
            <v>A4</v>
          </cell>
          <cell r="E307" t="str">
            <v>A3</v>
          </cell>
        </row>
        <row r="308">
          <cell r="D308">
            <v>9</v>
          </cell>
          <cell r="E308">
            <v>9</v>
          </cell>
        </row>
        <row r="309">
          <cell r="D309">
            <v>9</v>
          </cell>
          <cell r="E309">
            <v>9</v>
          </cell>
        </row>
        <row r="310">
          <cell r="C310" t="str">
            <v>01016004</v>
          </cell>
          <cell r="D310" t="str">
            <v>A3</v>
          </cell>
          <cell r="E310" t="str">
            <v>A3</v>
          </cell>
        </row>
        <row r="311">
          <cell r="C311" t="str">
            <v>01016002</v>
          </cell>
          <cell r="D311" t="str">
            <v>A3</v>
          </cell>
          <cell r="E311" t="str">
            <v>A4</v>
          </cell>
        </row>
        <row r="312">
          <cell r="C312" t="str">
            <v>01016006</v>
          </cell>
          <cell r="D312" t="str">
            <v>A2</v>
          </cell>
          <cell r="E312" t="str">
            <v>A4</v>
          </cell>
        </row>
        <row r="313">
          <cell r="C313" t="str">
            <v>01016005</v>
          </cell>
          <cell r="D313" t="str">
            <v>A2</v>
          </cell>
          <cell r="E313" t="str">
            <v>A4</v>
          </cell>
        </row>
        <row r="314">
          <cell r="C314" t="str">
            <v>01016012</v>
          </cell>
          <cell r="D314" t="str">
            <v>A3</v>
          </cell>
          <cell r="E314" t="str">
            <v>A4</v>
          </cell>
        </row>
        <row r="315">
          <cell r="C315" t="str">
            <v>01016010</v>
          </cell>
          <cell r="D315" t="str">
            <v>A3</v>
          </cell>
          <cell r="E315" t="str">
            <v>A4</v>
          </cell>
        </row>
        <row r="316">
          <cell r="C316" t="str">
            <v>01016008</v>
          </cell>
          <cell r="D316" t="str">
            <v>A2</v>
          </cell>
          <cell r="E316" t="str">
            <v>A1</v>
          </cell>
        </row>
        <row r="317">
          <cell r="C317" t="str">
            <v>01016007</v>
          </cell>
          <cell r="D317" t="str">
            <v>A3</v>
          </cell>
          <cell r="E317" t="str">
            <v>A4</v>
          </cell>
        </row>
        <row r="318">
          <cell r="C318" t="str">
            <v>01016003</v>
          </cell>
          <cell r="D318" t="str">
            <v>A3</v>
          </cell>
          <cell r="E318" t="str">
            <v>A3</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A2</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A4</v>
          </cell>
        </row>
        <row r="327">
          <cell r="C327" t="str">
            <v>01013008</v>
          </cell>
          <cell r="D327" t="str">
            <v>A3</v>
          </cell>
          <cell r="E327" t="str">
            <v>A4</v>
          </cell>
        </row>
        <row r="328">
          <cell r="C328" t="str">
            <v>01013015</v>
          </cell>
          <cell r="D328" t="str">
            <v>A3</v>
          </cell>
          <cell r="E328" t="str">
            <v>A4</v>
          </cell>
        </row>
        <row r="329">
          <cell r="C329" t="str">
            <v>01029016</v>
          </cell>
          <cell r="D329" t="str">
            <v>A4</v>
          </cell>
          <cell r="E329" t="str">
            <v>A3</v>
          </cell>
        </row>
        <row r="330">
          <cell r="D330">
            <v>17</v>
          </cell>
          <cell r="E330">
            <v>17</v>
          </cell>
        </row>
        <row r="331">
          <cell r="D331">
            <v>17</v>
          </cell>
          <cell r="E331">
            <v>17</v>
          </cell>
        </row>
        <row r="332">
          <cell r="C332" t="str">
            <v>01025001</v>
          </cell>
          <cell r="D332" t="str">
            <v>A2</v>
          </cell>
          <cell r="E332" t="str">
            <v>A1</v>
          </cell>
        </row>
        <row r="333">
          <cell r="C333" t="str">
            <v>01025016</v>
          </cell>
          <cell r="D333" t="str">
            <v>A3</v>
          </cell>
          <cell r="E333" t="str">
            <v>A4</v>
          </cell>
        </row>
        <row r="334">
          <cell r="C334" t="str">
            <v>01025018</v>
          </cell>
          <cell r="D334" t="str">
            <v>A3</v>
          </cell>
          <cell r="E334" t="str">
            <v>A4</v>
          </cell>
        </row>
        <row r="335">
          <cell r="C335" t="str">
            <v>01025019</v>
          </cell>
          <cell r="D335" t="str">
            <v>A3</v>
          </cell>
          <cell r="E335" t="str">
            <v>A4</v>
          </cell>
        </row>
        <row r="336">
          <cell r="C336" t="str">
            <v>01025004</v>
          </cell>
          <cell r="D336" t="str">
            <v>A2</v>
          </cell>
          <cell r="E336" t="str">
            <v>A1</v>
          </cell>
        </row>
        <row r="337">
          <cell r="C337" t="str">
            <v>01025020</v>
          </cell>
          <cell r="D337" t="str">
            <v>A3</v>
          </cell>
          <cell r="E337" t="str">
            <v>A DN</v>
          </cell>
        </row>
        <row r="338">
          <cell r="C338" t="str">
            <v>01025008</v>
          </cell>
          <cell r="D338" t="str">
            <v>A3</v>
          </cell>
          <cell r="E338" t="str">
            <v>A3</v>
          </cell>
        </row>
        <row r="339">
          <cell r="C339" t="str">
            <v>01025012</v>
          </cell>
          <cell r="D339" t="str">
            <v>A3</v>
          </cell>
          <cell r="E339" t="str">
            <v>A2</v>
          </cell>
        </row>
        <row r="340">
          <cell r="C340" t="str">
            <v>01025002</v>
          </cell>
          <cell r="D340" t="str">
            <v>A3</v>
          </cell>
          <cell r="E340" t="str">
            <v>A4</v>
          </cell>
        </row>
        <row r="341">
          <cell r="C341" t="str">
            <v>01003013</v>
          </cell>
          <cell r="D341" t="str">
            <v>A2</v>
          </cell>
          <cell r="E341" t="str">
            <v>A2</v>
          </cell>
        </row>
        <row r="342">
          <cell r="C342" t="str">
            <v>01025015</v>
          </cell>
          <cell r="D342" t="str">
            <v>A3</v>
          </cell>
          <cell r="E342" t="str">
            <v>A4</v>
          </cell>
        </row>
        <row r="343">
          <cell r="C343" t="str">
            <v>01005010</v>
          </cell>
          <cell r="D343" t="str">
            <v>A3</v>
          </cell>
          <cell r="E343" t="str">
            <v>A3</v>
          </cell>
        </row>
        <row r="344">
          <cell r="C344" t="str">
            <v>01025009</v>
          </cell>
          <cell r="D344" t="str">
            <v>A2</v>
          </cell>
          <cell r="E344" t="str">
            <v>A2</v>
          </cell>
        </row>
        <row r="345">
          <cell r="C345" t="str">
            <v>01025003</v>
          </cell>
          <cell r="D345" t="str">
            <v>A2</v>
          </cell>
          <cell r="E345" t="str">
            <v>B1</v>
          </cell>
        </row>
        <row r="346">
          <cell r="C346" t="str">
            <v>01025028</v>
          </cell>
          <cell r="D346" t="str">
            <v>A4</v>
          </cell>
          <cell r="E346" t="str">
            <v>A4</v>
          </cell>
        </row>
        <row r="347">
          <cell r="C347" t="str">
            <v>01025029</v>
          </cell>
          <cell r="D347" t="str">
            <v>A4</v>
          </cell>
          <cell r="E347" t="str">
            <v>A2</v>
          </cell>
        </row>
        <row r="348">
          <cell r="C348" t="str">
            <v>01025027</v>
          </cell>
          <cell r="D348" t="str">
            <v>A4</v>
          </cell>
          <cell r="E348" t="str">
            <v>A4</v>
          </cell>
        </row>
        <row r="349">
          <cell r="D349">
            <v>4</v>
          </cell>
          <cell r="E349">
            <v>4</v>
          </cell>
        </row>
        <row r="350">
          <cell r="D350">
            <v>4</v>
          </cell>
          <cell r="E350">
            <v>4</v>
          </cell>
        </row>
        <row r="351">
          <cell r="C351" t="str">
            <v>01004014</v>
          </cell>
          <cell r="D351" t="str">
            <v>A2</v>
          </cell>
          <cell r="E351" t="str">
            <v>A1</v>
          </cell>
        </row>
        <row r="352">
          <cell r="C352" t="str">
            <v>01004016</v>
          </cell>
          <cell r="D352" t="str">
            <v>A4</v>
          </cell>
          <cell r="E352" t="str">
            <v>A4</v>
          </cell>
        </row>
        <row r="353">
          <cell r="C353" t="str">
            <v>01028013</v>
          </cell>
          <cell r="D353" t="str">
            <v>A2</v>
          </cell>
          <cell r="E353" t="str">
            <v>A4</v>
          </cell>
        </row>
        <row r="354">
          <cell r="C354" t="str">
            <v>01028017</v>
          </cell>
          <cell r="D354" t="str">
            <v>A3</v>
          </cell>
          <cell r="E354" t="str">
            <v>A3</v>
          </cell>
        </row>
        <row r="355">
          <cell r="D355">
            <v>7</v>
          </cell>
          <cell r="E355">
            <v>7</v>
          </cell>
        </row>
        <row r="356">
          <cell r="D356">
            <v>4</v>
          </cell>
          <cell r="E356">
            <v>4</v>
          </cell>
        </row>
        <row r="357">
          <cell r="C357" t="str">
            <v>01025007</v>
          </cell>
          <cell r="D357" t="str">
            <v>A2</v>
          </cell>
          <cell r="E357" t="str">
            <v>A2</v>
          </cell>
        </row>
        <row r="358">
          <cell r="C358" t="str">
            <v>01018003</v>
          </cell>
          <cell r="D358" t="str">
            <v>A4</v>
          </cell>
          <cell r="E358" t="str">
            <v>A4</v>
          </cell>
        </row>
        <row r="359">
          <cell r="C359" t="str">
            <v>01018002</v>
          </cell>
          <cell r="D359" t="str">
            <v>A3</v>
          </cell>
          <cell r="E359" t="str">
            <v>A3</v>
          </cell>
        </row>
        <row r="360">
          <cell r="C360" t="str">
            <v>01018005</v>
          </cell>
          <cell r="D360" t="str">
            <v>A3</v>
          </cell>
          <cell r="E360" t="str">
            <v>A3</v>
          </cell>
        </row>
        <row r="361">
          <cell r="D361">
            <v>3</v>
          </cell>
          <cell r="E361">
            <v>3</v>
          </cell>
        </row>
        <row r="362">
          <cell r="C362" t="str">
            <v>01018008</v>
          </cell>
          <cell r="D362" t="str">
            <v>A2</v>
          </cell>
          <cell r="E362" t="str">
            <v>A2</v>
          </cell>
        </row>
        <row r="363">
          <cell r="C363" t="str">
            <v>01018007</v>
          </cell>
          <cell r="D363" t="str">
            <v>A3</v>
          </cell>
          <cell r="E363" t="str">
            <v>A3</v>
          </cell>
        </row>
        <row r="364">
          <cell r="C364" t="str">
            <v>01018009</v>
          </cell>
          <cell r="D364" t="str">
            <v>A4</v>
          </cell>
          <cell r="E364" t="str">
            <v>A3</v>
          </cell>
        </row>
        <row r="365">
          <cell r="D365">
            <v>3</v>
          </cell>
          <cell r="E365">
            <v>3</v>
          </cell>
        </row>
        <row r="366">
          <cell r="D366">
            <v>1</v>
          </cell>
          <cell r="E366">
            <v>1</v>
          </cell>
        </row>
        <row r="367">
          <cell r="C367" t="str">
            <v>01019002</v>
          </cell>
          <cell r="D367" t="str">
            <v>A4</v>
          </cell>
          <cell r="E367" t="str">
            <v>A4</v>
          </cell>
        </row>
        <row r="368">
          <cell r="D368">
            <v>2</v>
          </cell>
          <cell r="E368">
            <v>2</v>
          </cell>
        </row>
        <row r="369">
          <cell r="C369" t="str">
            <v>01019001</v>
          </cell>
          <cell r="D369" t="str">
            <v>A4</v>
          </cell>
          <cell r="E369" t="str">
            <v>A4</v>
          </cell>
        </row>
        <row r="370">
          <cell r="C370" t="str">
            <v>01005005</v>
          </cell>
          <cell r="D370" t="str">
            <v>A4</v>
          </cell>
          <cell r="E370" t="str">
            <v>A2</v>
          </cell>
        </row>
        <row r="371">
          <cell r="D371">
            <v>3</v>
          </cell>
          <cell r="E371">
            <v>3</v>
          </cell>
        </row>
        <row r="372">
          <cell r="D372">
            <v>2</v>
          </cell>
          <cell r="E372">
            <v>2</v>
          </cell>
        </row>
        <row r="373">
          <cell r="C373" t="str">
            <v>01021001</v>
          </cell>
          <cell r="D373" t="str">
            <v>A2</v>
          </cell>
          <cell r="E373" t="str">
            <v>A1</v>
          </cell>
        </row>
        <row r="374">
          <cell r="C374" t="str">
            <v>01021003</v>
          </cell>
          <cell r="D374" t="str">
            <v>A4</v>
          </cell>
          <cell r="E374" t="str">
            <v>A2</v>
          </cell>
        </row>
        <row r="375">
          <cell r="D375">
            <v>1</v>
          </cell>
          <cell r="E375">
            <v>1</v>
          </cell>
        </row>
        <row r="376">
          <cell r="C376" t="str">
            <v>01021004</v>
          </cell>
          <cell r="D376" t="str">
            <v>A4</v>
          </cell>
          <cell r="E376" t="str">
            <v>A2</v>
          </cell>
        </row>
        <row r="377">
          <cell r="D377">
            <v>2</v>
          </cell>
          <cell r="E377">
            <v>2</v>
          </cell>
        </row>
        <row r="378">
          <cell r="D378">
            <v>2</v>
          </cell>
          <cell r="E378">
            <v>2</v>
          </cell>
        </row>
        <row r="379">
          <cell r="C379" t="str">
            <v>01007008</v>
          </cell>
          <cell r="D379" t="str">
            <v>A2</v>
          </cell>
          <cell r="E379" t="str">
            <v>A2</v>
          </cell>
        </row>
        <row r="380">
          <cell r="C380" t="str">
            <v>01014012</v>
          </cell>
          <cell r="D380" t="str">
            <v>A3</v>
          </cell>
          <cell r="E380" t="str">
            <v>A4</v>
          </cell>
        </row>
        <row r="381">
          <cell r="D381">
            <v>5</v>
          </cell>
          <cell r="E381">
            <v>5</v>
          </cell>
        </row>
        <row r="382">
          <cell r="D382">
            <v>3</v>
          </cell>
          <cell r="E382">
            <v>3</v>
          </cell>
        </row>
        <row r="383">
          <cell r="C383" t="str">
            <v>01017003</v>
          </cell>
          <cell r="D383" t="str">
            <v>A1</v>
          </cell>
          <cell r="E383" t="str">
            <v>A1</v>
          </cell>
        </row>
        <row r="384">
          <cell r="C384" t="str">
            <v>01017010</v>
          </cell>
          <cell r="D384" t="str">
            <v>A3</v>
          </cell>
          <cell r="E384" t="str">
            <v>A1</v>
          </cell>
        </row>
        <row r="385">
          <cell r="C385" t="str">
            <v>01018004</v>
          </cell>
          <cell r="D385" t="str">
            <v>A3</v>
          </cell>
          <cell r="E385" t="str">
            <v>A1</v>
          </cell>
        </row>
        <row r="386">
          <cell r="D386">
            <v>2</v>
          </cell>
          <cell r="E386">
            <v>2</v>
          </cell>
        </row>
        <row r="387">
          <cell r="C387" t="str">
            <v>01009027</v>
          </cell>
          <cell r="D387" t="str">
            <v>A3</v>
          </cell>
          <cell r="E387" t="str">
            <v>A3</v>
          </cell>
        </row>
        <row r="388">
          <cell r="C388" t="str">
            <v>01025013</v>
          </cell>
          <cell r="D388" t="str">
            <v>A3</v>
          </cell>
          <cell r="E388" t="str">
            <v>A3</v>
          </cell>
        </row>
        <row r="389">
          <cell r="D389">
            <v>1</v>
          </cell>
          <cell r="E389">
            <v>1</v>
          </cell>
        </row>
        <row r="390">
          <cell r="D390">
            <v>1</v>
          </cell>
          <cell r="E390">
            <v>1</v>
          </cell>
        </row>
        <row r="391">
          <cell r="C391" t="str">
            <v>01005011</v>
          </cell>
          <cell r="D391" t="str">
            <v>A4</v>
          </cell>
          <cell r="E391" t="str">
            <v>A4</v>
          </cell>
        </row>
      </sheetData>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A1</v>
          </cell>
        </row>
        <row r="16">
          <cell r="C16" t="str">
            <v>01003005</v>
          </cell>
          <cell r="D16" t="str">
            <v>A2</v>
          </cell>
          <cell r="E16" t="str">
            <v>A1</v>
          </cell>
        </row>
        <row r="17">
          <cell r="C17" t="str">
            <v>01023004</v>
          </cell>
          <cell r="D17" t="str">
            <v>A2</v>
          </cell>
          <cell r="E17" t="str">
            <v>A1</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A1</v>
          </cell>
        </row>
        <row r="32">
          <cell r="C32" t="str">
            <v>01005009</v>
          </cell>
          <cell r="D32" t="str">
            <v>A4</v>
          </cell>
          <cell r="E32" t="str">
            <v>A3</v>
          </cell>
        </row>
        <row r="33">
          <cell r="C33" t="str">
            <v>01004009</v>
          </cell>
          <cell r="D33" t="str">
            <v>A3</v>
          </cell>
          <cell r="E33" t="str">
            <v>A2</v>
          </cell>
        </row>
        <row r="34">
          <cell r="C34" t="str">
            <v>01002020</v>
          </cell>
          <cell r="D34" t="str">
            <v>A2</v>
          </cell>
          <cell r="E34" t="str">
            <v>A1</v>
          </cell>
        </row>
        <row r="35">
          <cell r="C35" t="str">
            <v>01010038</v>
          </cell>
          <cell r="D35" t="str">
            <v>A4</v>
          </cell>
          <cell r="E35" t="str">
            <v>A3</v>
          </cell>
        </row>
        <row r="36">
          <cell r="C36" t="str">
            <v>01012026</v>
          </cell>
          <cell r="D36" t="str">
            <v>A2</v>
          </cell>
          <cell r="E36" t="str">
            <v>A3</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A3</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A2</v>
          </cell>
        </row>
        <row r="49">
          <cell r="C49" t="str">
            <v>01002005</v>
          </cell>
          <cell r="D49" t="str">
            <v>A3</v>
          </cell>
          <cell r="E49" t="str">
            <v>A2</v>
          </cell>
        </row>
        <row r="50">
          <cell r="C50" t="str">
            <v>01023001</v>
          </cell>
          <cell r="D50" t="str">
            <v>A3</v>
          </cell>
          <cell r="E50" t="str">
            <v>A2</v>
          </cell>
        </row>
        <row r="51">
          <cell r="C51" t="str">
            <v>01017006</v>
          </cell>
          <cell r="D51" t="str">
            <v>A3</v>
          </cell>
          <cell r="E51" t="str">
            <v>A1</v>
          </cell>
        </row>
        <row r="52">
          <cell r="C52" t="str">
            <v>01002032</v>
          </cell>
          <cell r="D52" t="str">
            <v>A3</v>
          </cell>
          <cell r="E52" t="str">
            <v>A2</v>
          </cell>
        </row>
        <row r="53">
          <cell r="C53" t="str">
            <v>01007007</v>
          </cell>
          <cell r="D53" t="str">
            <v>A3</v>
          </cell>
          <cell r="E53" t="str">
            <v>A3</v>
          </cell>
        </row>
        <row r="54">
          <cell r="C54" t="str">
            <v>01007005</v>
          </cell>
          <cell r="D54" t="str">
            <v>A2</v>
          </cell>
          <cell r="E54" t="str">
            <v>A1</v>
          </cell>
        </row>
        <row r="55">
          <cell r="D55">
            <v>15</v>
          </cell>
          <cell r="E55">
            <v>15</v>
          </cell>
        </row>
        <row r="56">
          <cell r="C56" t="str">
            <v>01007006</v>
          </cell>
          <cell r="D56" t="str">
            <v>A3</v>
          </cell>
          <cell r="E56" t="str">
            <v>A3</v>
          </cell>
        </row>
        <row r="57">
          <cell r="C57" t="str">
            <v>01002038</v>
          </cell>
          <cell r="D57" t="str">
            <v>A4</v>
          </cell>
          <cell r="E57" t="str">
            <v>A4</v>
          </cell>
        </row>
        <row r="58">
          <cell r="C58" t="str">
            <v>01002023</v>
          </cell>
          <cell r="D58" t="str">
            <v>A3</v>
          </cell>
          <cell r="E58" t="str">
            <v>A2</v>
          </cell>
        </row>
        <row r="59">
          <cell r="C59" t="str">
            <v>01002007</v>
          </cell>
          <cell r="D59" t="str">
            <v>A3</v>
          </cell>
          <cell r="E59" t="str">
            <v>A2</v>
          </cell>
        </row>
        <row r="60">
          <cell r="C60" t="str">
            <v>01002010</v>
          </cell>
          <cell r="D60" t="str">
            <v>A3</v>
          </cell>
          <cell r="E60" t="str">
            <v>A2</v>
          </cell>
        </row>
        <row r="61">
          <cell r="C61" t="str">
            <v>01002012</v>
          </cell>
          <cell r="D61" t="str">
            <v>A3</v>
          </cell>
          <cell r="E61" t="str">
            <v>A2</v>
          </cell>
        </row>
        <row r="62">
          <cell r="C62" t="str">
            <v>01002028</v>
          </cell>
          <cell r="D62" t="str">
            <v>A3</v>
          </cell>
          <cell r="E62" t="str">
            <v>A2</v>
          </cell>
        </row>
        <row r="63">
          <cell r="C63" t="str">
            <v>01002027</v>
          </cell>
          <cell r="D63" t="str">
            <v>A3</v>
          </cell>
          <cell r="E63" t="str">
            <v>A3</v>
          </cell>
        </row>
        <row r="64">
          <cell r="C64" t="str">
            <v>01002013</v>
          </cell>
          <cell r="D64" t="str">
            <v>A3</v>
          </cell>
          <cell r="E64" t="str">
            <v>A2</v>
          </cell>
        </row>
        <row r="65">
          <cell r="C65" t="str">
            <v>01002031</v>
          </cell>
          <cell r="D65" t="str">
            <v>A3</v>
          </cell>
          <cell r="E65" t="str">
            <v>A2</v>
          </cell>
        </row>
        <row r="66">
          <cell r="C66" t="str">
            <v>01002034</v>
          </cell>
          <cell r="D66" t="str">
            <v>A3</v>
          </cell>
          <cell r="E66" t="str">
            <v>A3</v>
          </cell>
        </row>
        <row r="67">
          <cell r="C67" t="str">
            <v>01002033</v>
          </cell>
          <cell r="D67" t="str">
            <v>A3</v>
          </cell>
          <cell r="E67" t="str">
            <v>A2</v>
          </cell>
        </row>
        <row r="68">
          <cell r="C68" t="str">
            <v>01010068</v>
          </cell>
          <cell r="D68" t="str">
            <v>A3</v>
          </cell>
          <cell r="E68" t="str">
            <v>A3</v>
          </cell>
        </row>
        <row r="69">
          <cell r="C69" t="str">
            <v>01002035</v>
          </cell>
          <cell r="D69" t="str">
            <v>A3</v>
          </cell>
          <cell r="E69" t="str">
            <v>A3</v>
          </cell>
        </row>
        <row r="70">
          <cell r="C70" t="str">
            <v>01002036</v>
          </cell>
          <cell r="D70" t="str">
            <v>A3</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A3</v>
          </cell>
        </row>
        <row r="84">
          <cell r="C84" t="str">
            <v>01002008</v>
          </cell>
          <cell r="D84" t="str">
            <v>A2</v>
          </cell>
          <cell r="E84" t="str">
            <v>A3</v>
          </cell>
        </row>
        <row r="85">
          <cell r="C85" t="str">
            <v>01009019</v>
          </cell>
          <cell r="D85" t="str">
            <v>A3</v>
          </cell>
          <cell r="E85" t="str">
            <v>A3</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A3</v>
          </cell>
        </row>
        <row r="111">
          <cell r="C111" t="str">
            <v>01008006</v>
          </cell>
          <cell r="D111" t="str">
            <v>A4</v>
          </cell>
          <cell r="E111" t="str">
            <v>A3</v>
          </cell>
        </row>
        <row r="112">
          <cell r="C112" t="str">
            <v>01002021</v>
          </cell>
          <cell r="D112" t="str">
            <v>A2</v>
          </cell>
          <cell r="E112" t="str">
            <v>A1</v>
          </cell>
        </row>
        <row r="113">
          <cell r="C113" t="str">
            <v>01017009</v>
          </cell>
          <cell r="D113" t="str">
            <v>A3</v>
          </cell>
          <cell r="E113" t="str">
            <v>A2</v>
          </cell>
        </row>
        <row r="114">
          <cell r="C114" t="str">
            <v>01015026</v>
          </cell>
          <cell r="D114" t="str">
            <v>A4</v>
          </cell>
          <cell r="E114" t="str">
            <v>A3</v>
          </cell>
        </row>
        <row r="115">
          <cell r="C115" t="str">
            <v>01015028</v>
          </cell>
          <cell r="D115" t="str">
            <v>A4</v>
          </cell>
          <cell r="E115" t="str">
            <v>A3</v>
          </cell>
        </row>
        <row r="116">
          <cell r="C116" t="str">
            <v>01008005</v>
          </cell>
          <cell r="D116" t="str">
            <v>A3</v>
          </cell>
          <cell r="E116" t="str">
            <v>A2</v>
          </cell>
        </row>
        <row r="117">
          <cell r="C117" t="str">
            <v>01009005</v>
          </cell>
          <cell r="D117" t="str">
            <v>A4</v>
          </cell>
          <cell r="E117" t="str">
            <v>A3</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A4</v>
          </cell>
        </row>
        <row r="122">
          <cell r="C122" t="str">
            <v>01008009</v>
          </cell>
          <cell r="D122" t="str">
            <v>A4</v>
          </cell>
          <cell r="E122" t="str">
            <v>A3</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A4</v>
          </cell>
        </row>
        <row r="131">
          <cell r="C131" t="str">
            <v>01017008</v>
          </cell>
          <cell r="D131" t="str">
            <v>A4</v>
          </cell>
          <cell r="E131" t="str">
            <v>A4</v>
          </cell>
        </row>
        <row r="132">
          <cell r="C132" t="str">
            <v>01008033</v>
          </cell>
          <cell r="D132" t="str">
            <v>A4</v>
          </cell>
          <cell r="E132" t="str">
            <v>A3</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A3</v>
          </cell>
        </row>
        <row r="138">
          <cell r="C138" t="str">
            <v>01008042</v>
          </cell>
          <cell r="D138" t="str">
            <v>A4</v>
          </cell>
          <cell r="E138" t="str">
            <v>A3</v>
          </cell>
        </row>
        <row r="139">
          <cell r="C139" t="str">
            <v>01008044</v>
          </cell>
          <cell r="D139" t="str">
            <v>A4</v>
          </cell>
          <cell r="E139" t="str">
            <v>A4</v>
          </cell>
        </row>
        <row r="140">
          <cell r="D140">
            <v>33</v>
          </cell>
          <cell r="E140">
            <v>33</v>
          </cell>
        </row>
        <row r="141">
          <cell r="D141">
            <v>33</v>
          </cell>
          <cell r="E141">
            <v>33</v>
          </cell>
        </row>
        <row r="142">
          <cell r="C142" t="str">
            <v>01010006</v>
          </cell>
          <cell r="D142" t="str">
            <v>A2</v>
          </cell>
          <cell r="E142" t="str">
            <v>A4</v>
          </cell>
        </row>
        <row r="143">
          <cell r="C143" t="str">
            <v>01010012</v>
          </cell>
          <cell r="D143" t="str">
            <v>A3</v>
          </cell>
          <cell r="E143" t="str">
            <v>A4</v>
          </cell>
        </row>
        <row r="144">
          <cell r="C144" t="str">
            <v>01004012</v>
          </cell>
          <cell r="D144" t="str">
            <v>A2</v>
          </cell>
          <cell r="E144" t="str">
            <v>A4</v>
          </cell>
        </row>
        <row r="145">
          <cell r="C145" t="str">
            <v>01010026</v>
          </cell>
          <cell r="D145" t="str">
            <v>A2</v>
          </cell>
          <cell r="E145" t="str">
            <v>A4</v>
          </cell>
        </row>
        <row r="146">
          <cell r="C146" t="str">
            <v>01010023</v>
          </cell>
          <cell r="D146" t="str">
            <v>A3</v>
          </cell>
          <cell r="E146" t="str">
            <v>A4</v>
          </cell>
        </row>
        <row r="147">
          <cell r="C147" t="str">
            <v>01010029</v>
          </cell>
          <cell r="D147" t="str">
            <v>A3</v>
          </cell>
          <cell r="E147" t="str">
            <v>A4</v>
          </cell>
        </row>
        <row r="148">
          <cell r="C148" t="str">
            <v>01010024</v>
          </cell>
          <cell r="D148" t="str">
            <v>A3</v>
          </cell>
          <cell r="E148" t="str">
            <v>A4</v>
          </cell>
        </row>
        <row r="149">
          <cell r="C149" t="str">
            <v>01010017</v>
          </cell>
          <cell r="D149" t="str">
            <v>A3</v>
          </cell>
          <cell r="E149" t="str">
            <v>A4</v>
          </cell>
        </row>
        <row r="150">
          <cell r="C150" t="str">
            <v>01022048</v>
          </cell>
          <cell r="D150" t="str">
            <v>A3</v>
          </cell>
          <cell r="E150" t="str">
            <v>A4</v>
          </cell>
        </row>
        <row r="151">
          <cell r="C151" t="str">
            <v>01022003</v>
          </cell>
          <cell r="D151" t="str">
            <v>A2</v>
          </cell>
          <cell r="E151" t="str">
            <v>A2</v>
          </cell>
        </row>
        <row r="152">
          <cell r="C152" t="str">
            <v>01010039</v>
          </cell>
          <cell r="D152" t="str">
            <v>A2</v>
          </cell>
          <cell r="E152" t="str">
            <v>A2</v>
          </cell>
        </row>
        <row r="153">
          <cell r="C153" t="str">
            <v>01010040</v>
          </cell>
          <cell r="D153" t="str">
            <v>A2</v>
          </cell>
          <cell r="E153" t="str">
            <v>A4</v>
          </cell>
        </row>
        <row r="154">
          <cell r="C154" t="str">
            <v>01010009</v>
          </cell>
          <cell r="D154" t="str">
            <v>A3</v>
          </cell>
          <cell r="E154" t="str">
            <v>A4</v>
          </cell>
        </row>
        <row r="155">
          <cell r="C155" t="str">
            <v>01010020</v>
          </cell>
          <cell r="D155" t="str">
            <v>A3</v>
          </cell>
          <cell r="E155" t="str">
            <v>A4</v>
          </cell>
        </row>
        <row r="156">
          <cell r="C156" t="str">
            <v>01010018</v>
          </cell>
          <cell r="D156" t="str">
            <v>A2</v>
          </cell>
          <cell r="E156" t="str">
            <v>A4</v>
          </cell>
        </row>
        <row r="157">
          <cell r="C157" t="str">
            <v>01010019</v>
          </cell>
          <cell r="D157" t="str">
            <v>A4</v>
          </cell>
          <cell r="E157" t="str">
            <v>A4</v>
          </cell>
        </row>
        <row r="158">
          <cell r="C158" t="str">
            <v>01010015</v>
          </cell>
          <cell r="D158" t="str">
            <v>A3</v>
          </cell>
          <cell r="E158" t="str">
            <v>A4</v>
          </cell>
        </row>
        <row r="159">
          <cell r="C159" t="str">
            <v>01010027</v>
          </cell>
          <cell r="D159" t="str">
            <v>A4</v>
          </cell>
          <cell r="E159" t="str">
            <v>A4</v>
          </cell>
        </row>
        <row r="160">
          <cell r="C160" t="str">
            <v>01002025</v>
          </cell>
          <cell r="D160" t="str">
            <v>A4</v>
          </cell>
          <cell r="E160" t="str">
            <v>A4</v>
          </cell>
        </row>
        <row r="161">
          <cell r="C161" t="str">
            <v>01010162</v>
          </cell>
          <cell r="D161" t="str">
            <v>A4</v>
          </cell>
          <cell r="E161" t="str">
            <v>A4</v>
          </cell>
        </row>
        <row r="162">
          <cell r="C162" t="str">
            <v>01010141</v>
          </cell>
          <cell r="D162" t="str">
            <v>A3</v>
          </cell>
          <cell r="E162" t="str">
            <v>A4</v>
          </cell>
        </row>
        <row r="163">
          <cell r="C163" t="str">
            <v>01010033</v>
          </cell>
          <cell r="D163" t="str">
            <v>A3</v>
          </cell>
          <cell r="E163" t="str">
            <v>A4</v>
          </cell>
        </row>
        <row r="164">
          <cell r="C164" t="str">
            <v>01010037</v>
          </cell>
          <cell r="D164" t="str">
            <v>A1</v>
          </cell>
          <cell r="E164" t="str">
            <v>A4</v>
          </cell>
        </row>
        <row r="165">
          <cell r="C165" t="str">
            <v>01010031</v>
          </cell>
          <cell r="D165" t="str">
            <v>A3</v>
          </cell>
          <cell r="E165" t="str">
            <v>A4</v>
          </cell>
        </row>
        <row r="166">
          <cell r="C166" t="str">
            <v>01010007</v>
          </cell>
          <cell r="D166" t="str">
            <v>A1</v>
          </cell>
          <cell r="E166" t="str">
            <v>A3</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A3</v>
          </cell>
        </row>
        <row r="171">
          <cell r="C171" t="str">
            <v>01010030</v>
          </cell>
          <cell r="D171" t="str">
            <v>A3</v>
          </cell>
          <cell r="E171" t="str">
            <v>A3</v>
          </cell>
        </row>
        <row r="172">
          <cell r="C172" t="str">
            <v>01010022</v>
          </cell>
          <cell r="D172" t="str">
            <v>A4</v>
          </cell>
          <cell r="E172" t="str">
            <v>A4</v>
          </cell>
        </row>
        <row r="173">
          <cell r="C173" t="str">
            <v>01010021</v>
          </cell>
          <cell r="D173" t="str">
            <v>A3</v>
          </cell>
          <cell r="E173" t="str">
            <v>A3</v>
          </cell>
        </row>
        <row r="174">
          <cell r="C174" t="str">
            <v>01022005</v>
          </cell>
          <cell r="D174" t="str">
            <v>A3</v>
          </cell>
          <cell r="E174" t="str">
            <v>A4</v>
          </cell>
        </row>
        <row r="175">
          <cell r="D175">
            <v>16</v>
          </cell>
          <cell r="E175">
            <v>16</v>
          </cell>
        </row>
        <row r="176">
          <cell r="D176">
            <v>16</v>
          </cell>
          <cell r="E176">
            <v>16</v>
          </cell>
        </row>
        <row r="177">
          <cell r="C177" t="str">
            <v>01011005</v>
          </cell>
          <cell r="D177" t="str">
            <v>A2</v>
          </cell>
          <cell r="E177" t="str">
            <v>A3</v>
          </cell>
        </row>
        <row r="178">
          <cell r="C178" t="str">
            <v>01011011</v>
          </cell>
          <cell r="D178" t="str">
            <v>A2</v>
          </cell>
          <cell r="E178" t="str">
            <v>A4</v>
          </cell>
        </row>
        <row r="179">
          <cell r="C179" t="str">
            <v>01011013</v>
          </cell>
          <cell r="D179" t="str">
            <v>A2</v>
          </cell>
          <cell r="E179" t="str">
            <v>A3</v>
          </cell>
        </row>
        <row r="180">
          <cell r="C180" t="str">
            <v>01011009</v>
          </cell>
          <cell r="D180" t="str">
            <v>A2</v>
          </cell>
          <cell r="E180" t="str">
            <v>A3</v>
          </cell>
        </row>
        <row r="181">
          <cell r="C181" t="str">
            <v>01011001</v>
          </cell>
          <cell r="D181" t="str">
            <v>A4</v>
          </cell>
          <cell r="E181" t="str">
            <v>A4</v>
          </cell>
        </row>
        <row r="182">
          <cell r="C182" t="str">
            <v>01011014</v>
          </cell>
          <cell r="D182" t="str">
            <v>A2</v>
          </cell>
          <cell r="E182" t="str">
            <v>A4</v>
          </cell>
        </row>
        <row r="183">
          <cell r="C183" t="str">
            <v>01010005</v>
          </cell>
          <cell r="D183" t="str">
            <v>A2</v>
          </cell>
          <cell r="E183" t="str">
            <v>A3</v>
          </cell>
        </row>
        <row r="184">
          <cell r="C184" t="str">
            <v>01011016</v>
          </cell>
          <cell r="D184" t="str">
            <v>A2</v>
          </cell>
          <cell r="E184" t="str">
            <v>A4</v>
          </cell>
        </row>
        <row r="185">
          <cell r="C185" t="str">
            <v>01011012</v>
          </cell>
          <cell r="D185" t="str">
            <v>A2</v>
          </cell>
          <cell r="E185" t="str">
            <v>A3</v>
          </cell>
        </row>
        <row r="186">
          <cell r="C186" t="str">
            <v>01011007</v>
          </cell>
          <cell r="D186" t="str">
            <v>A2</v>
          </cell>
          <cell r="E186" t="str">
            <v>A3</v>
          </cell>
        </row>
        <row r="187">
          <cell r="C187" t="str">
            <v>01011008</v>
          </cell>
          <cell r="D187" t="str">
            <v>A2</v>
          </cell>
          <cell r="E187" t="str">
            <v>A2</v>
          </cell>
        </row>
        <row r="188">
          <cell r="C188" t="str">
            <v>01011015</v>
          </cell>
          <cell r="D188" t="str">
            <v>A2</v>
          </cell>
          <cell r="E188" t="str">
            <v>A4</v>
          </cell>
        </row>
        <row r="189">
          <cell r="C189" t="str">
            <v>01011010</v>
          </cell>
          <cell r="D189" t="str">
            <v>A2</v>
          </cell>
          <cell r="E189" t="str">
            <v>A3</v>
          </cell>
        </row>
        <row r="190">
          <cell r="C190" t="str">
            <v>01011018</v>
          </cell>
          <cell r="D190" t="str">
            <v>A2</v>
          </cell>
          <cell r="E190" t="str">
            <v>A3</v>
          </cell>
        </row>
        <row r="191">
          <cell r="C191" t="str">
            <v>01011002</v>
          </cell>
          <cell r="D191" t="str">
            <v>A2</v>
          </cell>
          <cell r="E191" t="str">
            <v>A2</v>
          </cell>
        </row>
        <row r="192">
          <cell r="C192" t="str">
            <v>01011006</v>
          </cell>
          <cell r="D192" t="str">
            <v>A2</v>
          </cell>
          <cell r="E192" t="str">
            <v>A3</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A3</v>
          </cell>
        </row>
        <row r="197">
          <cell r="C197" t="str">
            <v>01012007</v>
          </cell>
          <cell r="D197" t="str">
            <v>A3</v>
          </cell>
          <cell r="E197" t="str">
            <v>A4</v>
          </cell>
        </row>
        <row r="198">
          <cell r="C198" t="str">
            <v>01012013</v>
          </cell>
          <cell r="D198" t="str">
            <v>A2</v>
          </cell>
          <cell r="E198" t="str">
            <v>A3</v>
          </cell>
        </row>
        <row r="199">
          <cell r="C199" t="str">
            <v>01012023</v>
          </cell>
          <cell r="D199" t="str">
            <v>A1</v>
          </cell>
          <cell r="E199" t="str">
            <v>A1</v>
          </cell>
        </row>
        <row r="200">
          <cell r="C200" t="str">
            <v>01012014</v>
          </cell>
          <cell r="D200" t="str">
            <v>A3</v>
          </cell>
          <cell r="E200" t="str">
            <v>A4</v>
          </cell>
        </row>
        <row r="201">
          <cell r="C201" t="str">
            <v>01012005</v>
          </cell>
          <cell r="D201" t="str">
            <v>A2</v>
          </cell>
          <cell r="E201" t="str">
            <v>A4</v>
          </cell>
        </row>
        <row r="202">
          <cell r="C202" t="str">
            <v>01012006</v>
          </cell>
          <cell r="D202" t="str">
            <v>A3</v>
          </cell>
          <cell r="E202" t="str">
            <v>A3</v>
          </cell>
        </row>
        <row r="203">
          <cell r="C203" t="str">
            <v>01012004</v>
          </cell>
          <cell r="D203" t="str">
            <v>A4</v>
          </cell>
          <cell r="E203" t="str">
            <v>A4</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A4</v>
          </cell>
        </row>
        <row r="211">
          <cell r="C211" t="str">
            <v>01012020</v>
          </cell>
          <cell r="D211" t="str">
            <v>A3</v>
          </cell>
          <cell r="E211" t="str">
            <v>A4</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A4</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A4</v>
          </cell>
        </row>
        <row r="226">
          <cell r="C226" t="str">
            <v>01015022</v>
          </cell>
          <cell r="D226" t="str">
            <v>A2</v>
          </cell>
          <cell r="E226" t="str">
            <v>A2</v>
          </cell>
        </row>
        <row r="227">
          <cell r="C227" t="str">
            <v>01015018</v>
          </cell>
          <cell r="D227" t="str">
            <v>A3</v>
          </cell>
          <cell r="E227" t="str">
            <v>A4</v>
          </cell>
        </row>
        <row r="228">
          <cell r="C228" t="str">
            <v>01015023</v>
          </cell>
          <cell r="D228" t="str">
            <v>A2</v>
          </cell>
          <cell r="E228" t="str">
            <v>A2</v>
          </cell>
        </row>
        <row r="229">
          <cell r="C229" t="str">
            <v>01015020</v>
          </cell>
          <cell r="D229" t="str">
            <v>A4</v>
          </cell>
          <cell r="E229" t="str">
            <v>A4</v>
          </cell>
        </row>
        <row r="230">
          <cell r="C230" t="str">
            <v>01015041</v>
          </cell>
          <cell r="D230" t="str">
            <v>A3</v>
          </cell>
          <cell r="E230" t="str">
            <v>A4</v>
          </cell>
        </row>
        <row r="231">
          <cell r="C231" t="str">
            <v>01015001</v>
          </cell>
          <cell r="D231" t="str">
            <v>A2</v>
          </cell>
          <cell r="E231" t="str">
            <v>A4</v>
          </cell>
        </row>
        <row r="232">
          <cell r="C232" t="str">
            <v>01015015</v>
          </cell>
          <cell r="D232" t="str">
            <v>A3</v>
          </cell>
          <cell r="E232" t="str">
            <v>A4</v>
          </cell>
        </row>
        <row r="233">
          <cell r="C233" t="str">
            <v>01015019</v>
          </cell>
          <cell r="D233" t="str">
            <v>A2</v>
          </cell>
          <cell r="E233" t="str">
            <v>A1</v>
          </cell>
        </row>
        <row r="234">
          <cell r="C234" t="str">
            <v>01015013</v>
          </cell>
          <cell r="D234" t="str">
            <v>A3</v>
          </cell>
          <cell r="E234" t="str">
            <v>A DN</v>
          </cell>
        </row>
        <row r="235">
          <cell r="C235" t="str">
            <v>01015006</v>
          </cell>
          <cell r="D235" t="str">
            <v>A2</v>
          </cell>
          <cell r="E235" t="str">
            <v>A4</v>
          </cell>
        </row>
        <row r="236">
          <cell r="C236" t="str">
            <v>01018001</v>
          </cell>
          <cell r="D236" t="str">
            <v>A2</v>
          </cell>
          <cell r="E236" t="str">
            <v>A4</v>
          </cell>
        </row>
        <row r="237">
          <cell r="C237" t="str">
            <v>01015004</v>
          </cell>
          <cell r="D237" t="str">
            <v>A2</v>
          </cell>
          <cell r="E237" t="str">
            <v>A4</v>
          </cell>
        </row>
        <row r="238">
          <cell r="C238" t="str">
            <v>01015010</v>
          </cell>
          <cell r="D238" t="str">
            <v>A3</v>
          </cell>
          <cell r="E238" t="str">
            <v>A4</v>
          </cell>
        </row>
        <row r="239">
          <cell r="C239" t="str">
            <v>01015017</v>
          </cell>
          <cell r="D239" t="str">
            <v>A3</v>
          </cell>
          <cell r="E239" t="str">
            <v>A4</v>
          </cell>
        </row>
        <row r="240">
          <cell r="C240" t="str">
            <v>01015016</v>
          </cell>
          <cell r="D240" t="str">
            <v>A3</v>
          </cell>
          <cell r="E240" t="str">
            <v>A4</v>
          </cell>
        </row>
        <row r="241">
          <cell r="C241" t="str">
            <v>01015031</v>
          </cell>
          <cell r="D241" t="str">
            <v>A3</v>
          </cell>
          <cell r="E241" t="str">
            <v>A3</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A4</v>
          </cell>
        </row>
        <row r="245">
          <cell r="C245" t="str">
            <v>01015008</v>
          </cell>
          <cell r="D245" t="str">
            <v>A2</v>
          </cell>
          <cell r="E245" t="str">
            <v>A4</v>
          </cell>
        </row>
        <row r="246">
          <cell r="C246" t="str">
            <v>01015021</v>
          </cell>
          <cell r="D246" t="str">
            <v>A4</v>
          </cell>
          <cell r="E246" t="str">
            <v>A4</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A1</v>
          </cell>
        </row>
        <row r="251">
          <cell r="C251" t="str">
            <v>01013004</v>
          </cell>
          <cell r="D251" t="str">
            <v>A1</v>
          </cell>
          <cell r="E251" t="str">
            <v>A1</v>
          </cell>
        </row>
        <row r="252">
          <cell r="C252" t="str">
            <v>01013021</v>
          </cell>
          <cell r="D252" t="str">
            <v>A3</v>
          </cell>
          <cell r="E252" t="str">
            <v>A2</v>
          </cell>
        </row>
        <row r="253">
          <cell r="C253" t="str">
            <v>01013006</v>
          </cell>
          <cell r="D253" t="str">
            <v>A1</v>
          </cell>
          <cell r="E253" t="str">
            <v>A1</v>
          </cell>
        </row>
        <row r="254">
          <cell r="C254" t="str">
            <v>01013018</v>
          </cell>
          <cell r="D254" t="str">
            <v>A3</v>
          </cell>
          <cell r="E254" t="str">
            <v>A4</v>
          </cell>
        </row>
        <row r="255">
          <cell r="C255" t="str">
            <v>01013019</v>
          </cell>
          <cell r="D255" t="str">
            <v>A2</v>
          </cell>
          <cell r="E255" t="str">
            <v>A3</v>
          </cell>
        </row>
        <row r="256">
          <cell r="C256" t="str">
            <v>01013016</v>
          </cell>
          <cell r="D256" t="str">
            <v>A3</v>
          </cell>
          <cell r="E256" t="str">
            <v>A3</v>
          </cell>
        </row>
        <row r="257">
          <cell r="C257" t="str">
            <v>01013017</v>
          </cell>
          <cell r="D257" t="str">
            <v>A3</v>
          </cell>
          <cell r="E257" t="str">
            <v>A4</v>
          </cell>
        </row>
        <row r="258">
          <cell r="C258" t="str">
            <v>01013027</v>
          </cell>
          <cell r="D258" t="str">
            <v>A3</v>
          </cell>
          <cell r="E258" t="str">
            <v>A3</v>
          </cell>
        </row>
        <row r="259">
          <cell r="C259" t="str">
            <v>01013026</v>
          </cell>
          <cell r="D259" t="str">
            <v>A3</v>
          </cell>
          <cell r="E259" t="str">
            <v>A4</v>
          </cell>
        </row>
        <row r="260">
          <cell r="C260" t="str">
            <v>01013029</v>
          </cell>
          <cell r="D260" t="str">
            <v>A3</v>
          </cell>
          <cell r="E260" t="str">
            <v>A4</v>
          </cell>
        </row>
        <row r="261">
          <cell r="C261" t="str">
            <v>01013028</v>
          </cell>
          <cell r="D261" t="str">
            <v>A3</v>
          </cell>
          <cell r="E261" t="str">
            <v>A3</v>
          </cell>
        </row>
        <row r="262">
          <cell r="C262" t="str">
            <v>01013005</v>
          </cell>
          <cell r="D262" t="str">
            <v>A3</v>
          </cell>
          <cell r="E262" t="str">
            <v>A3</v>
          </cell>
        </row>
        <row r="263">
          <cell r="C263" t="str">
            <v>01013022</v>
          </cell>
          <cell r="D263" t="str">
            <v>A2</v>
          </cell>
          <cell r="E263" t="str">
            <v>A3</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A3</v>
          </cell>
        </row>
        <row r="267">
          <cell r="C267" t="str">
            <v>01013079</v>
          </cell>
          <cell r="D267" t="str">
            <v>A2</v>
          </cell>
          <cell r="E267" t="str">
            <v>A3</v>
          </cell>
        </row>
        <row r="268">
          <cell r="C268" t="str">
            <v>01013087</v>
          </cell>
          <cell r="D268" t="str">
            <v>A3</v>
          </cell>
          <cell r="E268" t="str">
            <v>A3</v>
          </cell>
        </row>
        <row r="269">
          <cell r="C269" t="str">
            <v>01013061</v>
          </cell>
          <cell r="D269" t="str">
            <v>A1</v>
          </cell>
          <cell r="E269" t="str">
            <v>A4</v>
          </cell>
        </row>
        <row r="270">
          <cell r="C270" t="str">
            <v>01013094</v>
          </cell>
          <cell r="D270" t="str">
            <v>A3</v>
          </cell>
          <cell r="E270" t="str">
            <v>A4</v>
          </cell>
        </row>
        <row r="271">
          <cell r="C271" t="str">
            <v>01013120</v>
          </cell>
          <cell r="D271" t="str">
            <v>A4</v>
          </cell>
          <cell r="E271" t="str">
            <v>A3</v>
          </cell>
        </row>
        <row r="272">
          <cell r="C272" t="str">
            <v>01013117</v>
          </cell>
          <cell r="D272" t="str">
            <v>A4</v>
          </cell>
          <cell r="E272" t="str">
            <v>A4</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A1</v>
          </cell>
        </row>
        <row r="279">
          <cell r="C279" t="str">
            <v>01023003</v>
          </cell>
          <cell r="D279" t="str">
            <v>A2</v>
          </cell>
          <cell r="E279" t="str">
            <v>A3</v>
          </cell>
        </row>
        <row r="280">
          <cell r="C280" t="str">
            <v>01014008</v>
          </cell>
          <cell r="D280" t="str">
            <v>A2</v>
          </cell>
          <cell r="E280" t="str">
            <v>A3</v>
          </cell>
        </row>
        <row r="281">
          <cell r="C281" t="str">
            <v>01014007</v>
          </cell>
          <cell r="D281" t="str">
            <v>A1</v>
          </cell>
          <cell r="E281" t="str">
            <v>A1</v>
          </cell>
        </row>
        <row r="282">
          <cell r="C282" t="str">
            <v>01014038</v>
          </cell>
          <cell r="D282" t="str">
            <v>A1</v>
          </cell>
          <cell r="E282" t="str">
            <v>A1</v>
          </cell>
        </row>
        <row r="283">
          <cell r="C283" t="str">
            <v>01014005</v>
          </cell>
          <cell r="D283" t="str">
            <v>A2</v>
          </cell>
          <cell r="E283" t="str">
            <v>A4</v>
          </cell>
        </row>
        <row r="284">
          <cell r="C284" t="str">
            <v>01014046</v>
          </cell>
          <cell r="D284" t="str">
            <v>A2</v>
          </cell>
          <cell r="E284" t="str">
            <v>A2</v>
          </cell>
        </row>
        <row r="285">
          <cell r="C285" t="str">
            <v>01014026</v>
          </cell>
          <cell r="D285" t="str">
            <v>A3</v>
          </cell>
          <cell r="E285" t="str">
            <v>A4</v>
          </cell>
        </row>
        <row r="286">
          <cell r="C286" t="str">
            <v>01014029</v>
          </cell>
          <cell r="D286" t="str">
            <v>A3</v>
          </cell>
          <cell r="E286" t="str">
            <v>A3</v>
          </cell>
        </row>
        <row r="287">
          <cell r="C287" t="str">
            <v>01014033</v>
          </cell>
          <cell r="D287" t="str">
            <v>A1</v>
          </cell>
          <cell r="E287" t="str">
            <v>A1</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A4</v>
          </cell>
        </row>
        <row r="292">
          <cell r="C292" t="str">
            <v>01014020</v>
          </cell>
          <cell r="D292" t="str">
            <v>A3</v>
          </cell>
          <cell r="E292" t="str">
            <v>A4</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A4</v>
          </cell>
        </row>
        <row r="297">
          <cell r="C297" t="str">
            <v>01014024</v>
          </cell>
          <cell r="D297" t="str">
            <v>A3</v>
          </cell>
          <cell r="E297" t="str">
            <v>A3</v>
          </cell>
        </row>
        <row r="298">
          <cell r="C298" t="str">
            <v>01014048</v>
          </cell>
          <cell r="D298" t="str">
            <v>A2</v>
          </cell>
          <cell r="E298" t="str">
            <v>A1</v>
          </cell>
        </row>
        <row r="299">
          <cell r="C299" t="str">
            <v>01014022</v>
          </cell>
          <cell r="D299" t="str">
            <v>A3</v>
          </cell>
          <cell r="E299" t="str">
            <v>A4</v>
          </cell>
        </row>
        <row r="300">
          <cell r="C300" t="str">
            <v>01014025</v>
          </cell>
          <cell r="D300" t="str">
            <v>A3</v>
          </cell>
          <cell r="E300" t="str">
            <v>A4</v>
          </cell>
        </row>
        <row r="301">
          <cell r="C301" t="str">
            <v>01014032</v>
          </cell>
          <cell r="D301" t="str">
            <v>A1</v>
          </cell>
          <cell r="E301" t="str">
            <v>A4</v>
          </cell>
        </row>
        <row r="302">
          <cell r="C302" t="str">
            <v>01014006</v>
          </cell>
          <cell r="D302" t="str">
            <v>A1</v>
          </cell>
          <cell r="E302" t="str">
            <v>A4</v>
          </cell>
        </row>
        <row r="303">
          <cell r="C303" t="str">
            <v>01014009</v>
          </cell>
          <cell r="D303" t="str">
            <v>A3</v>
          </cell>
          <cell r="E303" t="str">
            <v>A4</v>
          </cell>
        </row>
        <row r="304">
          <cell r="C304" t="str">
            <v>01014045</v>
          </cell>
          <cell r="D304" t="str">
            <v>A2</v>
          </cell>
          <cell r="E304" t="str">
            <v>A2</v>
          </cell>
        </row>
        <row r="305">
          <cell r="C305" t="str">
            <v>01014021</v>
          </cell>
          <cell r="D305" t="str">
            <v>A2</v>
          </cell>
          <cell r="E305" t="str">
            <v>A4</v>
          </cell>
        </row>
        <row r="306">
          <cell r="C306" t="str">
            <v>01014016</v>
          </cell>
          <cell r="D306" t="str">
            <v>A3</v>
          </cell>
          <cell r="E306" t="str">
            <v>A4</v>
          </cell>
        </row>
        <row r="307">
          <cell r="C307" t="str">
            <v>01014042</v>
          </cell>
          <cell r="D307" t="str">
            <v>A4</v>
          </cell>
          <cell r="E307" t="str">
            <v>A4</v>
          </cell>
        </row>
        <row r="308">
          <cell r="D308">
            <v>9</v>
          </cell>
          <cell r="E308">
            <v>9</v>
          </cell>
        </row>
        <row r="309">
          <cell r="D309">
            <v>9</v>
          </cell>
          <cell r="E309">
            <v>9</v>
          </cell>
        </row>
        <row r="310">
          <cell r="C310" t="str">
            <v>01016004</v>
          </cell>
          <cell r="D310" t="str">
            <v>A3</v>
          </cell>
          <cell r="E310" t="str">
            <v>A4</v>
          </cell>
        </row>
        <row r="311">
          <cell r="C311" t="str">
            <v>01016002</v>
          </cell>
          <cell r="D311" t="str">
            <v>A3</v>
          </cell>
          <cell r="E311" t="str">
            <v>A4</v>
          </cell>
        </row>
        <row r="312">
          <cell r="C312" t="str">
            <v>01016006</v>
          </cell>
          <cell r="D312" t="str">
            <v>A2</v>
          </cell>
          <cell r="E312" t="str">
            <v>A4</v>
          </cell>
        </row>
        <row r="313">
          <cell r="C313" t="str">
            <v>01016005</v>
          </cell>
          <cell r="D313" t="str">
            <v>A2</v>
          </cell>
          <cell r="E313" t="str">
            <v>A4</v>
          </cell>
        </row>
        <row r="314">
          <cell r="C314" t="str">
            <v>01016012</v>
          </cell>
          <cell r="D314" t="str">
            <v>A3</v>
          </cell>
          <cell r="E314" t="str">
            <v>A4</v>
          </cell>
        </row>
        <row r="315">
          <cell r="C315" t="str">
            <v>01016010</v>
          </cell>
          <cell r="D315" t="str">
            <v>A3</v>
          </cell>
          <cell r="E315" t="str">
            <v>A4</v>
          </cell>
        </row>
        <row r="316">
          <cell r="C316" t="str">
            <v>01016008</v>
          </cell>
          <cell r="D316" t="str">
            <v>A2</v>
          </cell>
          <cell r="E316" t="str">
            <v>A2</v>
          </cell>
        </row>
        <row r="317">
          <cell r="C317" t="str">
            <v>01016007</v>
          </cell>
          <cell r="D317" t="str">
            <v>A3</v>
          </cell>
          <cell r="E317" t="str">
            <v>A4</v>
          </cell>
        </row>
        <row r="318">
          <cell r="C318" t="str">
            <v>01016003</v>
          </cell>
          <cell r="D318" t="str">
            <v>A3</v>
          </cell>
          <cell r="E318" t="str">
            <v>A4</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A1</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A4</v>
          </cell>
        </row>
        <row r="327">
          <cell r="C327" t="str">
            <v>01013008</v>
          </cell>
          <cell r="D327" t="str">
            <v>A3</v>
          </cell>
          <cell r="E327" t="str">
            <v>A4</v>
          </cell>
        </row>
        <row r="328">
          <cell r="C328" t="str">
            <v>01013015</v>
          </cell>
          <cell r="D328" t="str">
            <v>A3</v>
          </cell>
          <cell r="E328" t="str">
            <v>A3</v>
          </cell>
        </row>
        <row r="329">
          <cell r="C329" t="str">
            <v>01029016</v>
          </cell>
          <cell r="D329" t="str">
            <v>A4</v>
          </cell>
          <cell r="E329" t="str">
            <v>A2</v>
          </cell>
        </row>
        <row r="330">
          <cell r="D330">
            <v>17</v>
          </cell>
          <cell r="E330">
            <v>15</v>
          </cell>
        </row>
        <row r="331">
          <cell r="D331">
            <v>17</v>
          </cell>
          <cell r="E331">
            <v>15</v>
          </cell>
        </row>
        <row r="332">
          <cell r="C332" t="str">
            <v>01025001</v>
          </cell>
          <cell r="D332" t="str">
            <v>A2</v>
          </cell>
          <cell r="E332" t="str">
            <v>A2</v>
          </cell>
        </row>
        <row r="333">
          <cell r="C333" t="str">
            <v>01025016</v>
          </cell>
          <cell r="D333" t="str">
            <v>A3</v>
          </cell>
          <cell r="E333" t="str">
            <v>A4</v>
          </cell>
        </row>
        <row r="334">
          <cell r="C334" t="str">
            <v>01025018</v>
          </cell>
          <cell r="D334" t="str">
            <v>A3</v>
          </cell>
          <cell r="E334" t="str">
            <v>A4</v>
          </cell>
        </row>
        <row r="335">
          <cell r="C335" t="str">
            <v>01025004</v>
          </cell>
          <cell r="D335" t="str">
            <v>A2</v>
          </cell>
          <cell r="E335" t="str">
            <v>A1</v>
          </cell>
        </row>
        <row r="336">
          <cell r="C336" t="str">
            <v>01025020</v>
          </cell>
          <cell r="D336" t="str">
            <v>A3</v>
          </cell>
          <cell r="E336" t="str">
            <v>A DN</v>
          </cell>
        </row>
        <row r="337">
          <cell r="C337" t="str">
            <v>01025008</v>
          </cell>
          <cell r="D337" t="str">
            <v>A3</v>
          </cell>
          <cell r="E337" t="str">
            <v>A4</v>
          </cell>
        </row>
        <row r="338">
          <cell r="C338" t="str">
            <v>01025012</v>
          </cell>
          <cell r="D338" t="str">
            <v>A3</v>
          </cell>
          <cell r="E338" t="str">
            <v>A3</v>
          </cell>
        </row>
        <row r="339">
          <cell r="C339" t="str">
            <v>01025002</v>
          </cell>
          <cell r="D339" t="str">
            <v>A3</v>
          </cell>
          <cell r="E339" t="str">
            <v>B2</v>
          </cell>
        </row>
        <row r="340">
          <cell r="C340" t="str">
            <v>01003013</v>
          </cell>
          <cell r="D340" t="str">
            <v>A2</v>
          </cell>
          <cell r="E340" t="str">
            <v>A2</v>
          </cell>
        </row>
        <row r="341">
          <cell r="C341" t="str">
            <v>01025015</v>
          </cell>
          <cell r="D341" t="str">
            <v>A3</v>
          </cell>
          <cell r="E341" t="str">
            <v>A4</v>
          </cell>
        </row>
        <row r="342">
          <cell r="C342" t="str">
            <v>01005010</v>
          </cell>
          <cell r="D342" t="str">
            <v>A3</v>
          </cell>
          <cell r="E342" t="str">
            <v>A3</v>
          </cell>
        </row>
        <row r="343">
          <cell r="C343" t="str">
            <v>01025009</v>
          </cell>
          <cell r="D343" t="str">
            <v>A2</v>
          </cell>
          <cell r="E343" t="str">
            <v>A2</v>
          </cell>
        </row>
        <row r="344">
          <cell r="C344" t="str">
            <v>01025003</v>
          </cell>
          <cell r="D344" t="str">
            <v>A2</v>
          </cell>
          <cell r="E344" t="str">
            <v>A4</v>
          </cell>
        </row>
        <row r="345">
          <cell r="C345" t="str">
            <v>01025029</v>
          </cell>
          <cell r="D345" t="str">
            <v>A4</v>
          </cell>
          <cell r="E345" t="str">
            <v>A2</v>
          </cell>
        </row>
        <row r="346">
          <cell r="C346" t="str">
            <v>01025027</v>
          </cell>
          <cell r="D346" t="str">
            <v>A4</v>
          </cell>
          <cell r="E346" t="str">
            <v>A4</v>
          </cell>
        </row>
        <row r="347">
          <cell r="D347">
            <v>4</v>
          </cell>
          <cell r="E347">
            <v>4</v>
          </cell>
        </row>
        <row r="348">
          <cell r="D348">
            <v>4</v>
          </cell>
          <cell r="E348">
            <v>4</v>
          </cell>
        </row>
        <row r="349">
          <cell r="C349" t="str">
            <v>01004014</v>
          </cell>
          <cell r="D349" t="str">
            <v>A2</v>
          </cell>
          <cell r="E349" t="str">
            <v>A1</v>
          </cell>
        </row>
        <row r="350">
          <cell r="C350" t="str">
            <v>01004016</v>
          </cell>
          <cell r="D350" t="str">
            <v>A4</v>
          </cell>
          <cell r="E350" t="str">
            <v>A4</v>
          </cell>
        </row>
        <row r="351">
          <cell r="C351" t="str">
            <v>01028013</v>
          </cell>
          <cell r="D351" t="str">
            <v>A2</v>
          </cell>
          <cell r="E351" t="str">
            <v>A4</v>
          </cell>
        </row>
        <row r="352">
          <cell r="C352" t="str">
            <v>01028017</v>
          </cell>
          <cell r="D352" t="str">
            <v>A3</v>
          </cell>
          <cell r="E352" t="str">
            <v>A3</v>
          </cell>
        </row>
        <row r="353">
          <cell r="D353">
            <v>7</v>
          </cell>
          <cell r="E353">
            <v>7</v>
          </cell>
        </row>
        <row r="354">
          <cell r="D354">
            <v>4</v>
          </cell>
          <cell r="E354">
            <v>4</v>
          </cell>
        </row>
        <row r="355">
          <cell r="C355" t="str">
            <v>01025007</v>
          </cell>
          <cell r="D355" t="str">
            <v>A2</v>
          </cell>
          <cell r="E355" t="str">
            <v>A1</v>
          </cell>
        </row>
        <row r="356">
          <cell r="C356" t="str">
            <v>01018003</v>
          </cell>
          <cell r="D356" t="str">
            <v>A4</v>
          </cell>
          <cell r="E356" t="str">
            <v>A4</v>
          </cell>
        </row>
        <row r="357">
          <cell r="C357" t="str">
            <v>01018002</v>
          </cell>
          <cell r="D357" t="str">
            <v>A3</v>
          </cell>
          <cell r="E357" t="str">
            <v>A3</v>
          </cell>
        </row>
        <row r="358">
          <cell r="C358" t="str">
            <v>01018005</v>
          </cell>
          <cell r="D358" t="str">
            <v>A3</v>
          </cell>
          <cell r="E358" t="str">
            <v>A2</v>
          </cell>
        </row>
        <row r="359">
          <cell r="D359">
            <v>3</v>
          </cell>
          <cell r="E359">
            <v>3</v>
          </cell>
        </row>
        <row r="360">
          <cell r="C360" t="str">
            <v>01018008</v>
          </cell>
          <cell r="D360" t="str">
            <v>A2</v>
          </cell>
          <cell r="E360" t="str">
            <v>A2</v>
          </cell>
        </row>
        <row r="361">
          <cell r="C361" t="str">
            <v>01018007</v>
          </cell>
          <cell r="D361" t="str">
            <v>A3</v>
          </cell>
          <cell r="E361" t="str">
            <v>A3</v>
          </cell>
        </row>
        <row r="362">
          <cell r="C362" t="str">
            <v>01018009</v>
          </cell>
          <cell r="D362" t="str">
            <v>A4</v>
          </cell>
          <cell r="E362" t="str">
            <v>A3</v>
          </cell>
        </row>
        <row r="363">
          <cell r="D363">
            <v>3</v>
          </cell>
          <cell r="E363">
            <v>3</v>
          </cell>
        </row>
        <row r="364">
          <cell r="D364">
            <v>1</v>
          </cell>
          <cell r="E364">
            <v>1</v>
          </cell>
        </row>
        <row r="365">
          <cell r="C365" t="str">
            <v>01019002</v>
          </cell>
          <cell r="D365" t="str">
            <v>A4</v>
          </cell>
          <cell r="E365" t="str">
            <v>A4</v>
          </cell>
        </row>
        <row r="366">
          <cell r="D366">
            <v>2</v>
          </cell>
          <cell r="E366">
            <v>2</v>
          </cell>
        </row>
        <row r="367">
          <cell r="C367" t="str">
            <v>01019001</v>
          </cell>
          <cell r="D367" t="str">
            <v>A4</v>
          </cell>
          <cell r="E367" t="str">
            <v>A4</v>
          </cell>
        </row>
        <row r="368">
          <cell r="C368" t="str">
            <v>01005005</v>
          </cell>
          <cell r="D368" t="str">
            <v>A4</v>
          </cell>
          <cell r="E368" t="str">
            <v>A2</v>
          </cell>
        </row>
        <row r="369">
          <cell r="D369">
            <v>3</v>
          </cell>
          <cell r="E369">
            <v>3</v>
          </cell>
        </row>
        <row r="370">
          <cell r="D370">
            <v>2</v>
          </cell>
          <cell r="E370">
            <v>2</v>
          </cell>
        </row>
        <row r="371">
          <cell r="C371" t="str">
            <v>01021001</v>
          </cell>
          <cell r="D371" t="str">
            <v>A2</v>
          </cell>
          <cell r="E371" t="str">
            <v>A1</v>
          </cell>
        </row>
        <row r="372">
          <cell r="C372" t="str">
            <v>01021003</v>
          </cell>
          <cell r="D372" t="str">
            <v>A4</v>
          </cell>
          <cell r="E372" t="str">
            <v>A2</v>
          </cell>
        </row>
        <row r="373">
          <cell r="D373">
            <v>1</v>
          </cell>
          <cell r="E373">
            <v>1</v>
          </cell>
        </row>
        <row r="374">
          <cell r="C374" t="str">
            <v>01021004</v>
          </cell>
          <cell r="D374" t="str">
            <v>A4</v>
          </cell>
          <cell r="E374" t="str">
            <v>A2</v>
          </cell>
        </row>
        <row r="375">
          <cell r="D375">
            <v>2</v>
          </cell>
          <cell r="E375">
            <v>2</v>
          </cell>
        </row>
        <row r="376">
          <cell r="D376">
            <v>2</v>
          </cell>
          <cell r="E376">
            <v>2</v>
          </cell>
        </row>
        <row r="377">
          <cell r="C377" t="str">
            <v>01007008</v>
          </cell>
          <cell r="D377" t="str">
            <v>A2</v>
          </cell>
          <cell r="E377" t="str">
            <v>A1</v>
          </cell>
        </row>
        <row r="378">
          <cell r="C378" t="str">
            <v>01014012</v>
          </cell>
          <cell r="D378" t="str">
            <v>A3</v>
          </cell>
          <cell r="E378" t="str">
            <v>A3</v>
          </cell>
        </row>
        <row r="379">
          <cell r="D379">
            <v>5</v>
          </cell>
          <cell r="E379">
            <v>5</v>
          </cell>
        </row>
        <row r="380">
          <cell r="D380">
            <v>3</v>
          </cell>
          <cell r="E380">
            <v>3</v>
          </cell>
        </row>
        <row r="381">
          <cell r="C381" t="str">
            <v>01017003</v>
          </cell>
          <cell r="D381" t="str">
            <v>A1</v>
          </cell>
          <cell r="E381" t="str">
            <v>A1</v>
          </cell>
        </row>
        <row r="382">
          <cell r="C382" t="str">
            <v>01017010</v>
          </cell>
          <cell r="D382" t="str">
            <v>A3</v>
          </cell>
          <cell r="E382" t="str">
            <v>A1</v>
          </cell>
        </row>
        <row r="383">
          <cell r="C383" t="str">
            <v>01018004</v>
          </cell>
          <cell r="D383" t="str">
            <v>A3</v>
          </cell>
          <cell r="E383" t="str">
            <v>A1</v>
          </cell>
        </row>
        <row r="384">
          <cell r="D384">
            <v>2</v>
          </cell>
          <cell r="E384">
            <v>2</v>
          </cell>
        </row>
        <row r="385">
          <cell r="C385" t="str">
            <v>01009027</v>
          </cell>
          <cell r="D385" t="str">
            <v>A3</v>
          </cell>
          <cell r="E385" t="str">
            <v>A3</v>
          </cell>
        </row>
        <row r="386">
          <cell r="C386" t="str">
            <v>01025013</v>
          </cell>
          <cell r="D386" t="str">
            <v>A3</v>
          </cell>
          <cell r="E386" t="str">
            <v>A4</v>
          </cell>
        </row>
        <row r="387">
          <cell r="D387">
            <v>1</v>
          </cell>
          <cell r="E387">
            <v>1</v>
          </cell>
        </row>
        <row r="388">
          <cell r="D388">
            <v>1</v>
          </cell>
          <cell r="E388">
            <v>1</v>
          </cell>
        </row>
        <row r="389">
          <cell r="C389" t="str">
            <v>01005011</v>
          </cell>
          <cell r="D389" t="str">
            <v>A4</v>
          </cell>
          <cell r="E389" t="str">
            <v>A3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A1</v>
          </cell>
        </row>
        <row r="17">
          <cell r="C17" t="str">
            <v>01023004</v>
          </cell>
          <cell r="D17" t="str">
            <v>A2</v>
          </cell>
          <cell r="E17" t="str">
            <v>A1</v>
          </cell>
        </row>
        <row r="18">
          <cell r="C18" t="str">
            <v>01003007</v>
          </cell>
          <cell r="D18" t="str">
            <v>A2</v>
          </cell>
          <cell r="E18" t="str">
            <v>A1</v>
          </cell>
        </row>
        <row r="19">
          <cell r="D19">
            <v>3</v>
          </cell>
          <cell r="E19">
            <v>3</v>
          </cell>
        </row>
        <row r="20">
          <cell r="C20" t="str">
            <v>01003008</v>
          </cell>
          <cell r="D20" t="str">
            <v>A2</v>
          </cell>
          <cell r="E20" t="str">
            <v>A2</v>
          </cell>
        </row>
        <row r="21">
          <cell r="C21" t="str">
            <v>01003014</v>
          </cell>
          <cell r="D21" t="str">
            <v>A4</v>
          </cell>
          <cell r="E21" t="str">
            <v>A2</v>
          </cell>
        </row>
        <row r="22">
          <cell r="C22" t="str">
            <v>01003015</v>
          </cell>
          <cell r="D22" t="str">
            <v>A4</v>
          </cell>
          <cell r="E22" t="str">
            <v>A2</v>
          </cell>
        </row>
        <row r="23">
          <cell r="D23">
            <v>16</v>
          </cell>
          <cell r="E23">
            <v>16</v>
          </cell>
        </row>
        <row r="24">
          <cell r="D24">
            <v>12</v>
          </cell>
          <cell r="E24">
            <v>12</v>
          </cell>
        </row>
        <row r="25">
          <cell r="C25" t="str">
            <v>01004002</v>
          </cell>
          <cell r="D25" t="str">
            <v>A1</v>
          </cell>
          <cell r="E25" t="str">
            <v>A1</v>
          </cell>
        </row>
        <row r="26">
          <cell r="C26" t="str">
            <v>01004001</v>
          </cell>
          <cell r="D26" t="str">
            <v>A2</v>
          </cell>
          <cell r="E26" t="str">
            <v>A1</v>
          </cell>
        </row>
        <row r="27">
          <cell r="C27" t="str">
            <v>01004005</v>
          </cell>
          <cell r="D27" t="str">
            <v>A2</v>
          </cell>
          <cell r="E27" t="str">
            <v>A1</v>
          </cell>
        </row>
        <row r="28">
          <cell r="C28" t="str">
            <v>01004004</v>
          </cell>
          <cell r="D28" t="str">
            <v>A1</v>
          </cell>
          <cell r="E28" t="str">
            <v>A1</v>
          </cell>
        </row>
        <row r="29">
          <cell r="C29" t="str">
            <v>01022013</v>
          </cell>
          <cell r="D29" t="str">
            <v>A2</v>
          </cell>
          <cell r="E29" t="str">
            <v>A1</v>
          </cell>
        </row>
        <row r="30">
          <cell r="C30" t="str">
            <v>01004003</v>
          </cell>
          <cell r="D30" t="str">
            <v>A2</v>
          </cell>
          <cell r="E30" t="str">
            <v>A1</v>
          </cell>
        </row>
        <row r="31">
          <cell r="C31" t="str">
            <v>01004008</v>
          </cell>
          <cell r="D31" t="str">
            <v>A2</v>
          </cell>
          <cell r="E31" t="str">
            <v>A1</v>
          </cell>
        </row>
        <row r="32">
          <cell r="C32" t="str">
            <v>01005009</v>
          </cell>
          <cell r="D32" t="str">
            <v>A4</v>
          </cell>
          <cell r="E32" t="str">
            <v>A3</v>
          </cell>
        </row>
        <row r="33">
          <cell r="C33" t="str">
            <v>01004009</v>
          </cell>
          <cell r="D33" t="str">
            <v>A3</v>
          </cell>
          <cell r="E33" t="str">
            <v>A2</v>
          </cell>
        </row>
        <row r="34">
          <cell r="C34" t="str">
            <v>01002020</v>
          </cell>
          <cell r="D34" t="str">
            <v>A2</v>
          </cell>
          <cell r="E34" t="str">
            <v>A1</v>
          </cell>
        </row>
        <row r="35">
          <cell r="C35" t="str">
            <v>01010038</v>
          </cell>
          <cell r="D35" t="str">
            <v>A4</v>
          </cell>
          <cell r="E35" t="str">
            <v>A3</v>
          </cell>
        </row>
        <row r="36">
          <cell r="C36" t="str">
            <v>01012026</v>
          </cell>
          <cell r="D36" t="str">
            <v>A2</v>
          </cell>
          <cell r="E36" t="str">
            <v>A2</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A3</v>
          </cell>
        </row>
        <row r="41">
          <cell r="C41" t="str">
            <v>01004013</v>
          </cell>
          <cell r="D41" t="str">
            <v>A3</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A2</v>
          </cell>
          <cell r="E45" t="str">
            <v>A1</v>
          </cell>
        </row>
        <row r="46">
          <cell r="C46" t="str">
            <v>01004007</v>
          </cell>
          <cell r="D46" t="str">
            <v>A2</v>
          </cell>
          <cell r="E46" t="str">
            <v>A1</v>
          </cell>
        </row>
        <row r="47">
          <cell r="C47" t="str">
            <v>01002017</v>
          </cell>
          <cell r="D47" t="str">
            <v>A2</v>
          </cell>
          <cell r="E47" t="str">
            <v>A1</v>
          </cell>
        </row>
        <row r="48">
          <cell r="C48" t="str">
            <v>01002018</v>
          </cell>
          <cell r="D48" t="str">
            <v>A3</v>
          </cell>
          <cell r="E48" t="str">
            <v>A1</v>
          </cell>
        </row>
        <row r="49">
          <cell r="C49" t="str">
            <v>01002005</v>
          </cell>
          <cell r="D49" t="str">
            <v>A3</v>
          </cell>
          <cell r="E49" t="str">
            <v>A2</v>
          </cell>
        </row>
        <row r="50">
          <cell r="C50" t="str">
            <v>01023001</v>
          </cell>
          <cell r="D50" t="str">
            <v>A3</v>
          </cell>
          <cell r="E50" t="str">
            <v>A2</v>
          </cell>
        </row>
        <row r="51">
          <cell r="C51" t="str">
            <v>01017006</v>
          </cell>
          <cell r="D51" t="str">
            <v>A3</v>
          </cell>
          <cell r="E51" t="str">
            <v>A1</v>
          </cell>
        </row>
        <row r="52">
          <cell r="C52" t="str">
            <v>01002032</v>
          </cell>
          <cell r="D52" t="str">
            <v>A3</v>
          </cell>
          <cell r="E52" t="str">
            <v>A2</v>
          </cell>
        </row>
        <row r="53">
          <cell r="C53" t="str">
            <v>01007007</v>
          </cell>
          <cell r="D53" t="str">
            <v>A3</v>
          </cell>
          <cell r="E53" t="str">
            <v>A2</v>
          </cell>
        </row>
        <row r="54">
          <cell r="C54" t="str">
            <v>01007005</v>
          </cell>
          <cell r="D54" t="str">
            <v>A2</v>
          </cell>
          <cell r="E54" t="str">
            <v>A1</v>
          </cell>
        </row>
        <row r="55">
          <cell r="D55">
            <v>15</v>
          </cell>
          <cell r="E55">
            <v>15</v>
          </cell>
        </row>
        <row r="56">
          <cell r="C56" t="str">
            <v>01007006</v>
          </cell>
          <cell r="D56" t="str">
            <v>A3</v>
          </cell>
          <cell r="E56" t="str">
            <v>A2</v>
          </cell>
        </row>
        <row r="57">
          <cell r="C57" t="str">
            <v>01002038</v>
          </cell>
          <cell r="D57" t="str">
            <v>A4</v>
          </cell>
          <cell r="E57" t="str">
            <v>A4</v>
          </cell>
        </row>
        <row r="58">
          <cell r="C58" t="str">
            <v>01002023</v>
          </cell>
          <cell r="D58" t="str">
            <v>A3</v>
          </cell>
          <cell r="E58" t="str">
            <v>A2</v>
          </cell>
        </row>
        <row r="59">
          <cell r="C59" t="str">
            <v>01002007</v>
          </cell>
          <cell r="D59" t="str">
            <v>A3</v>
          </cell>
          <cell r="E59" t="str">
            <v>A2</v>
          </cell>
        </row>
        <row r="60">
          <cell r="C60" t="str">
            <v>01002010</v>
          </cell>
          <cell r="D60" t="str">
            <v>A3</v>
          </cell>
          <cell r="E60" t="str">
            <v>A3</v>
          </cell>
        </row>
        <row r="61">
          <cell r="C61" t="str">
            <v>01002012</v>
          </cell>
          <cell r="D61" t="str">
            <v>A3</v>
          </cell>
          <cell r="E61" t="str">
            <v>A3</v>
          </cell>
        </row>
        <row r="62">
          <cell r="C62" t="str">
            <v>01002028</v>
          </cell>
          <cell r="D62" t="str">
            <v>A3</v>
          </cell>
          <cell r="E62" t="str">
            <v>A3</v>
          </cell>
        </row>
        <row r="63">
          <cell r="C63" t="str">
            <v>01002027</v>
          </cell>
          <cell r="D63" t="str">
            <v>A3</v>
          </cell>
          <cell r="E63" t="str">
            <v>A2</v>
          </cell>
        </row>
        <row r="64">
          <cell r="C64" t="str">
            <v>01002013</v>
          </cell>
          <cell r="D64" t="str">
            <v>A3</v>
          </cell>
          <cell r="E64" t="str">
            <v>A3</v>
          </cell>
        </row>
        <row r="65">
          <cell r="C65" t="str">
            <v>01002031</v>
          </cell>
          <cell r="D65" t="str">
            <v>A3</v>
          </cell>
          <cell r="E65" t="str">
            <v>A3</v>
          </cell>
        </row>
        <row r="66">
          <cell r="C66" t="str">
            <v>01002034</v>
          </cell>
          <cell r="D66" t="str">
            <v>A3</v>
          </cell>
          <cell r="E66" t="str">
            <v>A3</v>
          </cell>
        </row>
        <row r="67">
          <cell r="C67" t="str">
            <v>01002033</v>
          </cell>
          <cell r="D67" t="str">
            <v>A3</v>
          </cell>
          <cell r="E67" t="str">
            <v>A3</v>
          </cell>
        </row>
        <row r="68">
          <cell r="C68" t="str">
            <v>01010068</v>
          </cell>
          <cell r="D68" t="str">
            <v>A3</v>
          </cell>
          <cell r="E68" t="str">
            <v>A2</v>
          </cell>
        </row>
        <row r="69">
          <cell r="C69" t="str">
            <v>01002035</v>
          </cell>
          <cell r="D69" t="str">
            <v>A3</v>
          </cell>
          <cell r="E69" t="str">
            <v>A2</v>
          </cell>
        </row>
        <row r="70">
          <cell r="C70" t="str">
            <v>01002036</v>
          </cell>
          <cell r="D70" t="str">
            <v>A3</v>
          </cell>
          <cell r="E70" t="str">
            <v>A2</v>
          </cell>
        </row>
        <row r="71">
          <cell r="D71">
            <v>15</v>
          </cell>
          <cell r="E71">
            <v>15</v>
          </cell>
        </row>
        <row r="72">
          <cell r="D72">
            <v>9</v>
          </cell>
          <cell r="E72">
            <v>9</v>
          </cell>
        </row>
        <row r="73">
          <cell r="C73" t="str">
            <v>01002002</v>
          </cell>
          <cell r="D73" t="str">
            <v>A2</v>
          </cell>
          <cell r="E73" t="str">
            <v>A1</v>
          </cell>
        </row>
        <row r="74">
          <cell r="C74" t="str">
            <v>01007001</v>
          </cell>
          <cell r="D74" t="str">
            <v>A2</v>
          </cell>
          <cell r="E74" t="str">
            <v>A2</v>
          </cell>
        </row>
        <row r="75">
          <cell r="C75" t="str">
            <v>01009006</v>
          </cell>
          <cell r="D75" t="str">
            <v>A3</v>
          </cell>
          <cell r="E75" t="str">
            <v>A2</v>
          </cell>
        </row>
        <row r="76">
          <cell r="C76" t="str">
            <v>01009018</v>
          </cell>
          <cell r="D76" t="str">
            <v>A4</v>
          </cell>
          <cell r="E76" t="str">
            <v>A3</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A2</v>
          </cell>
        </row>
        <row r="84">
          <cell r="C84" t="str">
            <v>01002008</v>
          </cell>
          <cell r="D84" t="str">
            <v>A2</v>
          </cell>
          <cell r="E84" t="str">
            <v>A3</v>
          </cell>
        </row>
        <row r="85">
          <cell r="C85" t="str">
            <v>01009019</v>
          </cell>
          <cell r="D85" t="str">
            <v>A3</v>
          </cell>
          <cell r="E85" t="str">
            <v>A2</v>
          </cell>
        </row>
        <row r="86">
          <cell r="C86" t="str">
            <v>01009011</v>
          </cell>
          <cell r="D86" t="str">
            <v>A3</v>
          </cell>
          <cell r="E86" t="str">
            <v>A3</v>
          </cell>
        </row>
        <row r="87">
          <cell r="C87" t="str">
            <v>01009028</v>
          </cell>
          <cell r="D87" t="str">
            <v>A4</v>
          </cell>
          <cell r="E87" t="str">
            <v>A3</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A3</v>
          </cell>
          <cell r="E92" t="str">
            <v>A2</v>
          </cell>
        </row>
        <row r="93">
          <cell r="C93" t="str">
            <v>01006003</v>
          </cell>
          <cell r="D93" t="str">
            <v>A2</v>
          </cell>
          <cell r="E93" t="str">
            <v>A3</v>
          </cell>
        </row>
        <row r="94">
          <cell r="C94" t="str">
            <v>01013032</v>
          </cell>
          <cell r="D94" t="str">
            <v>A3</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A3</v>
          </cell>
        </row>
        <row r="99">
          <cell r="D99">
            <v>2</v>
          </cell>
          <cell r="E99">
            <v>2</v>
          </cell>
        </row>
        <row r="100">
          <cell r="D100">
            <v>1</v>
          </cell>
          <cell r="E100">
            <v>1</v>
          </cell>
        </row>
        <row r="101">
          <cell r="C101" t="str">
            <v>01005007</v>
          </cell>
          <cell r="D101" t="str">
            <v>A1</v>
          </cell>
          <cell r="E101" t="str">
            <v>A1</v>
          </cell>
        </row>
        <row r="102">
          <cell r="D102">
            <v>1</v>
          </cell>
          <cell r="E102">
            <v>1</v>
          </cell>
        </row>
        <row r="103">
          <cell r="C103" t="str">
            <v>01005003</v>
          </cell>
          <cell r="D103" t="str">
            <v>A4</v>
          </cell>
          <cell r="E103" t="str">
            <v>A3</v>
          </cell>
        </row>
        <row r="104">
          <cell r="D104">
            <v>33</v>
          </cell>
          <cell r="E104">
            <v>33</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A3</v>
          </cell>
          <cell r="E108" t="str">
            <v>A2</v>
          </cell>
        </row>
        <row r="109">
          <cell r="C109" t="str">
            <v>01009007</v>
          </cell>
          <cell r="D109" t="str">
            <v>A2</v>
          </cell>
          <cell r="E109" t="str">
            <v>A2</v>
          </cell>
        </row>
        <row r="110">
          <cell r="C110" t="str">
            <v>01008008</v>
          </cell>
          <cell r="D110" t="str">
            <v>A3</v>
          </cell>
          <cell r="E110" t="str">
            <v>A2</v>
          </cell>
        </row>
        <row r="111">
          <cell r="C111" t="str">
            <v>01008006</v>
          </cell>
          <cell r="D111" t="str">
            <v>A4</v>
          </cell>
          <cell r="E111" t="str">
            <v>A4</v>
          </cell>
        </row>
        <row r="112">
          <cell r="C112" t="str">
            <v>01002021</v>
          </cell>
          <cell r="D112" t="str">
            <v>A2</v>
          </cell>
          <cell r="E112" t="str">
            <v>A1</v>
          </cell>
        </row>
        <row r="113">
          <cell r="C113" t="str">
            <v>01017009</v>
          </cell>
          <cell r="D113" t="str">
            <v>A3</v>
          </cell>
          <cell r="E113" t="str">
            <v>A3</v>
          </cell>
        </row>
        <row r="114">
          <cell r="C114" t="str">
            <v>01015026</v>
          </cell>
          <cell r="D114" t="str">
            <v>A4</v>
          </cell>
          <cell r="E114" t="str">
            <v>A3</v>
          </cell>
        </row>
        <row r="115">
          <cell r="C115" t="str">
            <v>01015028</v>
          </cell>
          <cell r="D115" t="str">
            <v>A4</v>
          </cell>
          <cell r="E115" t="str">
            <v>A2</v>
          </cell>
        </row>
        <row r="116">
          <cell r="C116" t="str">
            <v>01008005</v>
          </cell>
          <cell r="D116" t="str">
            <v>A3</v>
          </cell>
          <cell r="E116" t="str">
            <v>A2</v>
          </cell>
        </row>
        <row r="117">
          <cell r="C117" t="str">
            <v>01009005</v>
          </cell>
          <cell r="D117" t="str">
            <v>A4</v>
          </cell>
          <cell r="E117" t="str">
            <v>A4</v>
          </cell>
        </row>
        <row r="118">
          <cell r="C118" t="str">
            <v>01009014</v>
          </cell>
          <cell r="D118" t="str">
            <v>A4</v>
          </cell>
          <cell r="E118" t="str">
            <v>A4</v>
          </cell>
        </row>
        <row r="119">
          <cell r="C119" t="str">
            <v>01008034</v>
          </cell>
          <cell r="D119" t="str">
            <v>A3</v>
          </cell>
          <cell r="E119" t="str">
            <v>A2</v>
          </cell>
        </row>
        <row r="120">
          <cell r="D120">
            <v>19</v>
          </cell>
          <cell r="E120">
            <v>19</v>
          </cell>
        </row>
        <row r="121">
          <cell r="C121" t="str">
            <v>01008021</v>
          </cell>
          <cell r="D121" t="str">
            <v>A4</v>
          </cell>
          <cell r="E121" t="str">
            <v>A4</v>
          </cell>
        </row>
        <row r="122">
          <cell r="C122" t="str">
            <v>01008009</v>
          </cell>
          <cell r="D122" t="str">
            <v>A4</v>
          </cell>
          <cell r="E122" t="str">
            <v>A4</v>
          </cell>
        </row>
        <row r="123">
          <cell r="C123" t="str">
            <v>01007003</v>
          </cell>
          <cell r="D123" t="str">
            <v>A4</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A4</v>
          </cell>
        </row>
        <row r="131">
          <cell r="C131" t="str">
            <v>01017008</v>
          </cell>
          <cell r="D131" t="str">
            <v>A4</v>
          </cell>
          <cell r="E131" t="str">
            <v>A3</v>
          </cell>
        </row>
        <row r="132">
          <cell r="C132" t="str">
            <v>01008033</v>
          </cell>
          <cell r="D132" t="str">
            <v>A4</v>
          </cell>
          <cell r="E132" t="str">
            <v>A2</v>
          </cell>
        </row>
        <row r="133">
          <cell r="C133" t="str">
            <v>01008032</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A3</v>
          </cell>
        </row>
        <row r="138">
          <cell r="C138" t="str">
            <v>01008042</v>
          </cell>
          <cell r="D138" t="str">
            <v>A4</v>
          </cell>
          <cell r="E138" t="str">
            <v>A4</v>
          </cell>
        </row>
        <row r="139">
          <cell r="C139" t="str">
            <v>01008044</v>
          </cell>
          <cell r="D139" t="str">
            <v>A4</v>
          </cell>
          <cell r="E139" t="str">
            <v>A4</v>
          </cell>
        </row>
        <row r="140">
          <cell r="D140">
            <v>33</v>
          </cell>
          <cell r="E140">
            <v>33</v>
          </cell>
        </row>
        <row r="141">
          <cell r="D141">
            <v>33</v>
          </cell>
          <cell r="E141">
            <v>33</v>
          </cell>
        </row>
        <row r="142">
          <cell r="C142" t="str">
            <v>01022003</v>
          </cell>
          <cell r="D142" t="str">
            <v>A2</v>
          </cell>
          <cell r="E142" t="str">
            <v>A2</v>
          </cell>
        </row>
        <row r="143">
          <cell r="C143" t="str">
            <v>01010007</v>
          </cell>
          <cell r="D143" t="str">
            <v>A1</v>
          </cell>
          <cell r="E143" t="str">
            <v>A3</v>
          </cell>
        </row>
        <row r="144">
          <cell r="C144" t="str">
            <v>01010006</v>
          </cell>
          <cell r="D144" t="str">
            <v>A2</v>
          </cell>
          <cell r="E144" t="str">
            <v>A4</v>
          </cell>
        </row>
        <row r="145">
          <cell r="C145" t="str">
            <v>01010012</v>
          </cell>
          <cell r="D145" t="str">
            <v>A3</v>
          </cell>
          <cell r="E145" t="str">
            <v>A3</v>
          </cell>
        </row>
        <row r="146">
          <cell r="C146" t="str">
            <v>01004012</v>
          </cell>
          <cell r="D146" t="str">
            <v>A2</v>
          </cell>
          <cell r="E146" t="str">
            <v>A4</v>
          </cell>
        </row>
        <row r="147">
          <cell r="C147" t="str">
            <v>01010026</v>
          </cell>
          <cell r="D147" t="str">
            <v>A2</v>
          </cell>
          <cell r="E147" t="str">
            <v>A4</v>
          </cell>
        </row>
        <row r="148">
          <cell r="C148" t="str">
            <v>01010023</v>
          </cell>
          <cell r="D148" t="str">
            <v>A3</v>
          </cell>
          <cell r="E148" t="str">
            <v>A3</v>
          </cell>
        </row>
        <row r="149">
          <cell r="C149" t="str">
            <v>01010029</v>
          </cell>
          <cell r="D149" t="str">
            <v>A3</v>
          </cell>
          <cell r="E149" t="str">
            <v>B1</v>
          </cell>
        </row>
        <row r="150">
          <cell r="C150" t="str">
            <v>01010024</v>
          </cell>
          <cell r="D150" t="str">
            <v>A3</v>
          </cell>
          <cell r="E150" t="str">
            <v>A3</v>
          </cell>
        </row>
        <row r="151">
          <cell r="C151" t="str">
            <v>01010017</v>
          </cell>
          <cell r="D151" t="str">
            <v>A3</v>
          </cell>
          <cell r="E151" t="str">
            <v>A4</v>
          </cell>
        </row>
        <row r="152">
          <cell r="C152" t="str">
            <v>01022048</v>
          </cell>
          <cell r="D152" t="str">
            <v>A3</v>
          </cell>
          <cell r="E152" t="str">
            <v>A4</v>
          </cell>
        </row>
        <row r="153">
          <cell r="C153" t="str">
            <v>01010039</v>
          </cell>
          <cell r="D153" t="str">
            <v>A2</v>
          </cell>
          <cell r="E153" t="str">
            <v>A3</v>
          </cell>
        </row>
        <row r="154">
          <cell r="C154" t="str">
            <v>01010040</v>
          </cell>
          <cell r="D154" t="str">
            <v>A2</v>
          </cell>
          <cell r="E154" t="str">
            <v>A3</v>
          </cell>
        </row>
        <row r="155">
          <cell r="C155" t="str">
            <v>01010009</v>
          </cell>
          <cell r="D155" t="str">
            <v>A3</v>
          </cell>
          <cell r="E155" t="str">
            <v>A3</v>
          </cell>
        </row>
        <row r="156">
          <cell r="C156" t="str">
            <v>01010020</v>
          </cell>
          <cell r="D156" t="str">
            <v>A3</v>
          </cell>
          <cell r="E156" t="str">
            <v>A4</v>
          </cell>
        </row>
        <row r="157">
          <cell r="C157" t="str">
            <v>01010018</v>
          </cell>
          <cell r="D157" t="str">
            <v>A2</v>
          </cell>
          <cell r="E157" t="str">
            <v>A3</v>
          </cell>
        </row>
        <row r="158">
          <cell r="C158" t="str">
            <v>01010019</v>
          </cell>
          <cell r="D158" t="str">
            <v>A4</v>
          </cell>
          <cell r="E158" t="str">
            <v>A4</v>
          </cell>
        </row>
        <row r="159">
          <cell r="C159" t="str">
            <v>01010015</v>
          </cell>
          <cell r="D159" t="str">
            <v>A3</v>
          </cell>
          <cell r="E159" t="str">
            <v>A4</v>
          </cell>
        </row>
        <row r="160">
          <cell r="C160" t="str">
            <v>01010027</v>
          </cell>
          <cell r="D160" t="str">
            <v>A4</v>
          </cell>
          <cell r="E160" t="str">
            <v>A4</v>
          </cell>
        </row>
        <row r="161">
          <cell r="C161" t="str">
            <v>01002025</v>
          </cell>
          <cell r="D161" t="str">
            <v>A4</v>
          </cell>
          <cell r="E161" t="str">
            <v>A3</v>
          </cell>
        </row>
        <row r="162">
          <cell r="C162" t="str">
            <v>01010162</v>
          </cell>
          <cell r="D162" t="str">
            <v>A4</v>
          </cell>
          <cell r="E162" t="str">
            <v>A4</v>
          </cell>
        </row>
        <row r="163">
          <cell r="C163" t="str">
            <v>01010141</v>
          </cell>
          <cell r="D163" t="str">
            <v>A3</v>
          </cell>
          <cell r="E163" t="str">
            <v>A2</v>
          </cell>
        </row>
        <row r="164">
          <cell r="C164" t="str">
            <v>01010033</v>
          </cell>
          <cell r="D164" t="str">
            <v>A3</v>
          </cell>
          <cell r="E164" t="str">
            <v>A3</v>
          </cell>
        </row>
        <row r="165">
          <cell r="C165" t="str">
            <v>01010037</v>
          </cell>
          <cell r="D165" t="str">
            <v>A1</v>
          </cell>
          <cell r="E165" t="str">
            <v>A4</v>
          </cell>
        </row>
        <row r="166">
          <cell r="C166" t="str">
            <v>01010031</v>
          </cell>
          <cell r="D166" t="str">
            <v>A3</v>
          </cell>
          <cell r="E166" t="str">
            <v>A4</v>
          </cell>
        </row>
        <row r="167">
          <cell r="C167" t="str">
            <v>01010016</v>
          </cell>
          <cell r="D167" t="str">
            <v>A4</v>
          </cell>
          <cell r="E167" t="str">
            <v>A4</v>
          </cell>
        </row>
        <row r="168">
          <cell r="C168" t="str">
            <v>01010028</v>
          </cell>
          <cell r="D168" t="str">
            <v>A2</v>
          </cell>
          <cell r="E168" t="str">
            <v>A4</v>
          </cell>
        </row>
        <row r="169">
          <cell r="C169" t="str">
            <v>01010003</v>
          </cell>
          <cell r="D169" t="str">
            <v>A4</v>
          </cell>
          <cell r="E169" t="str">
            <v>A4</v>
          </cell>
        </row>
        <row r="170">
          <cell r="C170" t="str">
            <v>01010032</v>
          </cell>
          <cell r="D170" t="str">
            <v>A4</v>
          </cell>
          <cell r="E170" t="str">
            <v>A4</v>
          </cell>
        </row>
        <row r="171">
          <cell r="C171" t="str">
            <v>01010030</v>
          </cell>
          <cell r="D171" t="str">
            <v>A3</v>
          </cell>
          <cell r="E171" t="str">
            <v>A2</v>
          </cell>
        </row>
        <row r="172">
          <cell r="C172" t="str">
            <v>01010022</v>
          </cell>
          <cell r="D172" t="str">
            <v>A4</v>
          </cell>
          <cell r="E172" t="str">
            <v>A4</v>
          </cell>
        </row>
        <row r="173">
          <cell r="C173" t="str">
            <v>01010021</v>
          </cell>
          <cell r="D173" t="str">
            <v>A3</v>
          </cell>
          <cell r="E173" t="str">
            <v>A3</v>
          </cell>
        </row>
        <row r="174">
          <cell r="C174" t="str">
            <v>01022005</v>
          </cell>
          <cell r="D174" t="str">
            <v>A3</v>
          </cell>
          <cell r="E174" t="str">
            <v>A3</v>
          </cell>
        </row>
        <row r="175">
          <cell r="D175">
            <v>16</v>
          </cell>
          <cell r="E175">
            <v>16</v>
          </cell>
        </row>
        <row r="176">
          <cell r="D176">
            <v>16</v>
          </cell>
          <cell r="E176">
            <v>16</v>
          </cell>
        </row>
        <row r="177">
          <cell r="C177" t="str">
            <v>01011012</v>
          </cell>
          <cell r="D177" t="str">
            <v>A2</v>
          </cell>
          <cell r="E177" t="str">
            <v>A2</v>
          </cell>
        </row>
        <row r="178">
          <cell r="C178" t="str">
            <v>01011002</v>
          </cell>
          <cell r="D178" t="str">
            <v>A2</v>
          </cell>
          <cell r="E178" t="str">
            <v>A1</v>
          </cell>
        </row>
        <row r="179">
          <cell r="C179" t="str">
            <v>01011005</v>
          </cell>
          <cell r="D179" t="str">
            <v>A2</v>
          </cell>
          <cell r="E179" t="str">
            <v>A3</v>
          </cell>
        </row>
        <row r="180">
          <cell r="C180" t="str">
            <v>01011011</v>
          </cell>
          <cell r="D180" t="str">
            <v>A2</v>
          </cell>
          <cell r="E180" t="str">
            <v>A4</v>
          </cell>
        </row>
        <row r="181">
          <cell r="C181" t="str">
            <v>01011013</v>
          </cell>
          <cell r="D181" t="str">
            <v>A2</v>
          </cell>
          <cell r="E181" t="str">
            <v>A3</v>
          </cell>
        </row>
        <row r="182">
          <cell r="C182" t="str">
            <v>01011009</v>
          </cell>
          <cell r="D182" t="str">
            <v>A2</v>
          </cell>
          <cell r="E182" t="str">
            <v>A2</v>
          </cell>
        </row>
        <row r="183">
          <cell r="C183" t="str">
            <v>01011001</v>
          </cell>
          <cell r="D183" t="str">
            <v>A4</v>
          </cell>
          <cell r="E183" t="str">
            <v>A4</v>
          </cell>
        </row>
        <row r="184">
          <cell r="C184" t="str">
            <v>01011014</v>
          </cell>
          <cell r="D184" t="str">
            <v>A2</v>
          </cell>
          <cell r="E184" t="str">
            <v>A4</v>
          </cell>
        </row>
        <row r="185">
          <cell r="C185" t="str">
            <v>01010005</v>
          </cell>
          <cell r="D185" t="str">
            <v>A2</v>
          </cell>
          <cell r="E185" t="str">
            <v>A2</v>
          </cell>
        </row>
        <row r="186">
          <cell r="C186" t="str">
            <v>01011016</v>
          </cell>
          <cell r="D186" t="str">
            <v>A2</v>
          </cell>
          <cell r="E186" t="str">
            <v>A3</v>
          </cell>
        </row>
        <row r="187">
          <cell r="C187" t="str">
            <v>01011007</v>
          </cell>
          <cell r="D187" t="str">
            <v>A2</v>
          </cell>
          <cell r="E187" t="str">
            <v>A3</v>
          </cell>
        </row>
        <row r="188">
          <cell r="C188" t="str">
            <v>01011008</v>
          </cell>
          <cell r="D188" t="str">
            <v>A2</v>
          </cell>
          <cell r="E188" t="str">
            <v>A2</v>
          </cell>
        </row>
        <row r="189">
          <cell r="C189" t="str">
            <v>01011015</v>
          </cell>
          <cell r="D189" t="str">
            <v>A2</v>
          </cell>
          <cell r="E189" t="str">
            <v>A3</v>
          </cell>
        </row>
        <row r="190">
          <cell r="C190" t="str">
            <v>01011010</v>
          </cell>
          <cell r="D190" t="str">
            <v>A2</v>
          </cell>
          <cell r="E190" t="str">
            <v>A3</v>
          </cell>
        </row>
        <row r="191">
          <cell r="C191" t="str">
            <v>01011018</v>
          </cell>
          <cell r="D191" t="str">
            <v>A2</v>
          </cell>
          <cell r="E191" t="str">
            <v>A3</v>
          </cell>
        </row>
        <row r="192">
          <cell r="C192" t="str">
            <v>01011006</v>
          </cell>
          <cell r="D192" t="str">
            <v>A2</v>
          </cell>
          <cell r="E192" t="str">
            <v>A4</v>
          </cell>
        </row>
        <row r="193">
          <cell r="D193">
            <v>27</v>
          </cell>
          <cell r="E193">
            <v>27</v>
          </cell>
        </row>
        <row r="194">
          <cell r="D194">
            <v>27</v>
          </cell>
          <cell r="E194">
            <v>27</v>
          </cell>
        </row>
        <row r="195">
          <cell r="C195" t="str">
            <v>01012003</v>
          </cell>
          <cell r="D195" t="str">
            <v>A1</v>
          </cell>
          <cell r="E195" t="str">
            <v>A1</v>
          </cell>
        </row>
        <row r="196">
          <cell r="C196" t="str">
            <v>01012008</v>
          </cell>
          <cell r="D196" t="str">
            <v>A3</v>
          </cell>
          <cell r="E196" t="str">
            <v>A3</v>
          </cell>
        </row>
        <row r="197">
          <cell r="C197" t="str">
            <v>01012007</v>
          </cell>
          <cell r="D197" t="str">
            <v>A3</v>
          </cell>
          <cell r="E197" t="str">
            <v>A3</v>
          </cell>
        </row>
        <row r="198">
          <cell r="C198" t="str">
            <v>01012013</v>
          </cell>
          <cell r="D198" t="str">
            <v>A2</v>
          </cell>
          <cell r="E198" t="str">
            <v>A3</v>
          </cell>
        </row>
        <row r="199">
          <cell r="C199" t="str">
            <v>01012023</v>
          </cell>
          <cell r="D199" t="str">
            <v>A1</v>
          </cell>
          <cell r="E199" t="str">
            <v>A1</v>
          </cell>
        </row>
        <row r="200">
          <cell r="C200" t="str">
            <v>01012014</v>
          </cell>
          <cell r="D200" t="str">
            <v>A3</v>
          </cell>
          <cell r="E200" t="str">
            <v>A3</v>
          </cell>
        </row>
        <row r="201">
          <cell r="C201" t="str">
            <v>01012005</v>
          </cell>
          <cell r="D201" t="str">
            <v>A2</v>
          </cell>
          <cell r="E201" t="str">
            <v>A4</v>
          </cell>
        </row>
        <row r="202">
          <cell r="C202" t="str">
            <v>01012006</v>
          </cell>
          <cell r="D202" t="str">
            <v>A3</v>
          </cell>
          <cell r="E202" t="str">
            <v>A3</v>
          </cell>
        </row>
        <row r="203">
          <cell r="C203" t="str">
            <v>01012004</v>
          </cell>
          <cell r="D203" t="str">
            <v>A4</v>
          </cell>
          <cell r="E203" t="str">
            <v>A3</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A3</v>
          </cell>
          <cell r="E209" t="str">
            <v>A4</v>
          </cell>
        </row>
        <row r="210">
          <cell r="C210" t="str">
            <v>01012022</v>
          </cell>
          <cell r="D210" t="str">
            <v>A4</v>
          </cell>
          <cell r="E210" t="str">
            <v>A3</v>
          </cell>
        </row>
        <row r="211">
          <cell r="C211" t="str">
            <v>01012020</v>
          </cell>
          <cell r="D211" t="str">
            <v>A3</v>
          </cell>
          <cell r="E211" t="str">
            <v>A3</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A3</v>
          </cell>
          <cell r="E215" t="str">
            <v>A3</v>
          </cell>
        </row>
        <row r="216">
          <cell r="C216" t="str">
            <v>01012032</v>
          </cell>
          <cell r="D216" t="str">
            <v>A3</v>
          </cell>
          <cell r="E216" t="str">
            <v>A4</v>
          </cell>
        </row>
        <row r="217">
          <cell r="C217" t="str">
            <v>01025017</v>
          </cell>
          <cell r="D217" t="str">
            <v>A1</v>
          </cell>
          <cell r="E217" t="str">
            <v>A1</v>
          </cell>
        </row>
        <row r="218">
          <cell r="C218" t="str">
            <v>01006004</v>
          </cell>
          <cell r="D218" t="str">
            <v>A3</v>
          </cell>
          <cell r="E218" t="str">
            <v>A4</v>
          </cell>
        </row>
        <row r="219">
          <cell r="C219" t="str">
            <v>01013068</v>
          </cell>
          <cell r="D219" t="str">
            <v>A1</v>
          </cell>
          <cell r="E219" t="str">
            <v>A1</v>
          </cell>
        </row>
        <row r="220">
          <cell r="C220" t="str">
            <v>01012048</v>
          </cell>
          <cell r="D220" t="str">
            <v>A4</v>
          </cell>
          <cell r="E220" t="str">
            <v>A4</v>
          </cell>
        </row>
        <row r="221">
          <cell r="C221" t="str">
            <v>01012049</v>
          </cell>
          <cell r="D221" t="str">
            <v>A4</v>
          </cell>
          <cell r="E221" t="str">
            <v>A4</v>
          </cell>
        </row>
        <row r="222">
          <cell r="D222">
            <v>23</v>
          </cell>
          <cell r="E222">
            <v>23</v>
          </cell>
        </row>
        <row r="223">
          <cell r="D223">
            <v>23</v>
          </cell>
          <cell r="E223">
            <v>23</v>
          </cell>
        </row>
        <row r="224">
          <cell r="C224" t="str">
            <v>01015042</v>
          </cell>
          <cell r="D224" t="str">
            <v>A2</v>
          </cell>
          <cell r="E224" t="str">
            <v>A1</v>
          </cell>
        </row>
        <row r="225">
          <cell r="C225" t="str">
            <v>01015005</v>
          </cell>
          <cell r="D225" t="str">
            <v>A3</v>
          </cell>
          <cell r="E225" t="str">
            <v>A3</v>
          </cell>
        </row>
        <row r="226">
          <cell r="C226" t="str">
            <v>01015022</v>
          </cell>
          <cell r="D226" t="str">
            <v>A2</v>
          </cell>
          <cell r="E226" t="str">
            <v>A3</v>
          </cell>
        </row>
        <row r="227">
          <cell r="C227" t="str">
            <v>01015018</v>
          </cell>
          <cell r="D227" t="str">
            <v>A3</v>
          </cell>
          <cell r="E227" t="str">
            <v>A3</v>
          </cell>
        </row>
        <row r="228">
          <cell r="C228" t="str">
            <v>01015023</v>
          </cell>
          <cell r="D228" t="str">
            <v>A2</v>
          </cell>
          <cell r="E228" t="str">
            <v>A3</v>
          </cell>
        </row>
        <row r="229">
          <cell r="C229" t="str">
            <v>01015020</v>
          </cell>
          <cell r="D229" t="str">
            <v>A4</v>
          </cell>
          <cell r="E229" t="str">
            <v>B2</v>
          </cell>
        </row>
        <row r="230">
          <cell r="C230" t="str">
            <v>01015041</v>
          </cell>
          <cell r="D230" t="str">
            <v>A3</v>
          </cell>
          <cell r="E230" t="str">
            <v>A4</v>
          </cell>
        </row>
        <row r="231">
          <cell r="C231" t="str">
            <v>01015001</v>
          </cell>
          <cell r="D231" t="str">
            <v>A2</v>
          </cell>
          <cell r="E231" t="str">
            <v>A3</v>
          </cell>
        </row>
        <row r="232">
          <cell r="C232" t="str">
            <v>01015015</v>
          </cell>
          <cell r="D232" t="str">
            <v>A3</v>
          </cell>
          <cell r="E232" t="str">
            <v>A4</v>
          </cell>
        </row>
        <row r="233">
          <cell r="C233" t="str">
            <v>01015019</v>
          </cell>
          <cell r="D233" t="str">
            <v>A2</v>
          </cell>
          <cell r="E233" t="str">
            <v>A1</v>
          </cell>
        </row>
        <row r="234">
          <cell r="C234" t="str">
            <v>01015013</v>
          </cell>
          <cell r="D234" t="str">
            <v>A3</v>
          </cell>
          <cell r="E234" t="str">
            <v>A DN</v>
          </cell>
        </row>
        <row r="235">
          <cell r="C235" t="str">
            <v>01015006</v>
          </cell>
          <cell r="D235" t="str">
            <v>A2</v>
          </cell>
          <cell r="E235" t="str">
            <v>A2</v>
          </cell>
        </row>
        <row r="236">
          <cell r="C236" t="str">
            <v>01018001</v>
          </cell>
          <cell r="D236" t="str">
            <v>A2</v>
          </cell>
          <cell r="E236" t="str">
            <v>A4</v>
          </cell>
        </row>
        <row r="237">
          <cell r="C237" t="str">
            <v>01015004</v>
          </cell>
          <cell r="D237" t="str">
            <v>A2</v>
          </cell>
          <cell r="E237" t="str">
            <v>A3</v>
          </cell>
        </row>
        <row r="238">
          <cell r="C238" t="str">
            <v>01015010</v>
          </cell>
          <cell r="D238" t="str">
            <v>A3</v>
          </cell>
          <cell r="E238" t="str">
            <v>A4</v>
          </cell>
        </row>
        <row r="239">
          <cell r="C239" t="str">
            <v>01015017</v>
          </cell>
          <cell r="D239" t="str">
            <v>A3</v>
          </cell>
          <cell r="E239" t="str">
            <v>A3</v>
          </cell>
        </row>
        <row r="240">
          <cell r="C240" t="str">
            <v>01015016</v>
          </cell>
          <cell r="D240" t="str">
            <v>A3</v>
          </cell>
          <cell r="E240" t="str">
            <v>A4</v>
          </cell>
        </row>
        <row r="241">
          <cell r="C241" t="str">
            <v>01015031</v>
          </cell>
          <cell r="D241" t="str">
            <v>A3</v>
          </cell>
          <cell r="E241" t="str">
            <v>A2</v>
          </cell>
        </row>
        <row r="242">
          <cell r="C242" t="str">
            <v>01015025</v>
          </cell>
          <cell r="D242" t="str">
            <v>A2</v>
          </cell>
          <cell r="E242" t="str">
            <v>A3</v>
          </cell>
        </row>
        <row r="243">
          <cell r="C243" t="str">
            <v>01017001</v>
          </cell>
          <cell r="D243" t="str">
            <v>A2</v>
          </cell>
          <cell r="E243" t="str">
            <v>A3</v>
          </cell>
        </row>
        <row r="244">
          <cell r="C244" t="str">
            <v>01015012</v>
          </cell>
          <cell r="D244" t="str">
            <v>A2</v>
          </cell>
          <cell r="E244" t="str">
            <v>A3</v>
          </cell>
        </row>
        <row r="245">
          <cell r="C245" t="str">
            <v>01015008</v>
          </cell>
          <cell r="D245" t="str">
            <v>A2</v>
          </cell>
          <cell r="E245" t="str">
            <v>A3</v>
          </cell>
        </row>
        <row r="246">
          <cell r="C246" t="str">
            <v>01015021</v>
          </cell>
          <cell r="D246" t="str">
            <v>A4</v>
          </cell>
          <cell r="E246" t="str">
            <v>B1</v>
          </cell>
        </row>
        <row r="247">
          <cell r="D247">
            <v>25</v>
          </cell>
          <cell r="E247">
            <v>25</v>
          </cell>
        </row>
        <row r="248">
          <cell r="D248">
            <v>24</v>
          </cell>
          <cell r="E248">
            <v>24</v>
          </cell>
        </row>
        <row r="249">
          <cell r="C249" t="str">
            <v>01013003</v>
          </cell>
          <cell r="D249" t="str">
            <v>A1</v>
          </cell>
          <cell r="E249" t="str">
            <v>A1</v>
          </cell>
        </row>
        <row r="250">
          <cell r="C250" t="str">
            <v>01013002</v>
          </cell>
          <cell r="D250" t="str">
            <v>A1</v>
          </cell>
          <cell r="E250" t="str">
            <v>A2</v>
          </cell>
        </row>
        <row r="251">
          <cell r="C251" t="str">
            <v>01013004</v>
          </cell>
          <cell r="D251" t="str">
            <v>A1</v>
          </cell>
          <cell r="E251" t="str">
            <v>A1</v>
          </cell>
        </row>
        <row r="252">
          <cell r="C252" t="str">
            <v>01013021</v>
          </cell>
          <cell r="D252" t="str">
            <v>A3</v>
          </cell>
          <cell r="E252" t="str">
            <v>A2</v>
          </cell>
        </row>
        <row r="253">
          <cell r="C253" t="str">
            <v>01013006</v>
          </cell>
          <cell r="D253" t="str">
            <v>A1</v>
          </cell>
          <cell r="E253" t="str">
            <v>A1</v>
          </cell>
        </row>
        <row r="254">
          <cell r="C254" t="str">
            <v>01013018</v>
          </cell>
          <cell r="D254" t="str">
            <v>A3</v>
          </cell>
          <cell r="E254" t="str">
            <v>A4</v>
          </cell>
        </row>
        <row r="255">
          <cell r="C255" t="str">
            <v>01013019</v>
          </cell>
          <cell r="D255" t="str">
            <v>A2</v>
          </cell>
          <cell r="E255" t="str">
            <v>A4</v>
          </cell>
        </row>
        <row r="256">
          <cell r="C256" t="str">
            <v>01013016</v>
          </cell>
          <cell r="D256" t="str">
            <v>A3</v>
          </cell>
          <cell r="E256" t="str">
            <v>A2</v>
          </cell>
        </row>
        <row r="257">
          <cell r="C257" t="str">
            <v>01013017</v>
          </cell>
          <cell r="D257" t="str">
            <v>A3</v>
          </cell>
          <cell r="E257" t="str">
            <v>A3</v>
          </cell>
        </row>
        <row r="258">
          <cell r="C258" t="str">
            <v>01013027</v>
          </cell>
          <cell r="D258" t="str">
            <v>A3</v>
          </cell>
          <cell r="E258" t="str">
            <v>A3</v>
          </cell>
        </row>
        <row r="259">
          <cell r="C259" t="str">
            <v>01013026</v>
          </cell>
          <cell r="D259" t="str">
            <v>A3</v>
          </cell>
          <cell r="E259" t="str">
            <v>A3</v>
          </cell>
        </row>
        <row r="260">
          <cell r="C260" t="str">
            <v>01013029</v>
          </cell>
          <cell r="D260" t="str">
            <v>A3</v>
          </cell>
          <cell r="E260" t="str">
            <v>A3</v>
          </cell>
        </row>
        <row r="261">
          <cell r="C261" t="str">
            <v>01013028</v>
          </cell>
          <cell r="D261" t="str">
            <v>A3</v>
          </cell>
          <cell r="E261" t="str">
            <v>A4</v>
          </cell>
        </row>
        <row r="262">
          <cell r="C262" t="str">
            <v>01013005</v>
          </cell>
          <cell r="D262" t="str">
            <v>A3</v>
          </cell>
          <cell r="E262" t="str">
            <v>A3</v>
          </cell>
        </row>
        <row r="263">
          <cell r="C263" t="str">
            <v>01013022</v>
          </cell>
          <cell r="D263" t="str">
            <v>A2</v>
          </cell>
          <cell r="E263" t="str">
            <v>A4</v>
          </cell>
        </row>
        <row r="264">
          <cell r="C264" t="str">
            <v>01013047</v>
          </cell>
          <cell r="D264" t="str">
            <v>A3</v>
          </cell>
          <cell r="E264" t="str">
            <v>A4</v>
          </cell>
        </row>
        <row r="265">
          <cell r="C265" t="str">
            <v>01013070</v>
          </cell>
          <cell r="D265" t="str">
            <v>A3</v>
          </cell>
          <cell r="E265" t="str">
            <v>A3</v>
          </cell>
        </row>
        <row r="266">
          <cell r="C266" t="str">
            <v>01014047</v>
          </cell>
          <cell r="D266" t="str">
            <v>A3</v>
          </cell>
          <cell r="E266" t="str">
            <v>A2</v>
          </cell>
        </row>
        <row r="267">
          <cell r="C267" t="str">
            <v>01013079</v>
          </cell>
          <cell r="D267" t="str">
            <v>A2</v>
          </cell>
          <cell r="E267" t="str">
            <v>A3</v>
          </cell>
        </row>
        <row r="268">
          <cell r="C268" t="str">
            <v>01013087</v>
          </cell>
          <cell r="D268" t="str">
            <v>A3</v>
          </cell>
          <cell r="E268" t="str">
            <v>A2</v>
          </cell>
        </row>
        <row r="269">
          <cell r="C269" t="str">
            <v>01013061</v>
          </cell>
          <cell r="D269" t="str">
            <v>A1</v>
          </cell>
          <cell r="E269" t="str">
            <v>A3</v>
          </cell>
        </row>
        <row r="270">
          <cell r="C270" t="str">
            <v>01013094</v>
          </cell>
          <cell r="D270" t="str">
            <v>A3</v>
          </cell>
          <cell r="E270" t="str">
            <v>A3</v>
          </cell>
        </row>
        <row r="271">
          <cell r="C271" t="str">
            <v>01013120</v>
          </cell>
          <cell r="D271" t="str">
            <v>A4</v>
          </cell>
          <cell r="E271" t="str">
            <v>A4</v>
          </cell>
        </row>
        <row r="272">
          <cell r="C272" t="str">
            <v>01013117</v>
          </cell>
          <cell r="D272" t="str">
            <v>A4</v>
          </cell>
          <cell r="E272" t="str">
            <v>A4</v>
          </cell>
        </row>
        <row r="273">
          <cell r="D273">
            <v>1</v>
          </cell>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A1</v>
          </cell>
          <cell r="E278" t="str">
            <v>A1</v>
          </cell>
        </row>
        <row r="279">
          <cell r="C279" t="str">
            <v>01023003</v>
          </cell>
          <cell r="D279" t="str">
            <v>A2</v>
          </cell>
          <cell r="E279" t="str">
            <v>A1</v>
          </cell>
        </row>
        <row r="280">
          <cell r="C280" t="str">
            <v>01014008</v>
          </cell>
          <cell r="D280" t="str">
            <v>A2</v>
          </cell>
          <cell r="E280" t="str">
            <v>A2</v>
          </cell>
        </row>
        <row r="281">
          <cell r="C281" t="str">
            <v>01014007</v>
          </cell>
          <cell r="D281" t="str">
            <v>A1</v>
          </cell>
          <cell r="E281" t="str">
            <v>A1</v>
          </cell>
        </row>
        <row r="282">
          <cell r="C282" t="str">
            <v>01014038</v>
          </cell>
          <cell r="D282" t="str">
            <v>A1</v>
          </cell>
          <cell r="E282" t="str">
            <v>A1</v>
          </cell>
        </row>
        <row r="283">
          <cell r="C283" t="str">
            <v>01014005</v>
          </cell>
          <cell r="D283" t="str">
            <v>A2</v>
          </cell>
          <cell r="E283" t="str">
            <v>A3</v>
          </cell>
        </row>
        <row r="284">
          <cell r="C284" t="str">
            <v>01014046</v>
          </cell>
          <cell r="D284" t="str">
            <v>A2</v>
          </cell>
          <cell r="E284" t="str">
            <v>A1</v>
          </cell>
        </row>
        <row r="285">
          <cell r="C285" t="str">
            <v>01014026</v>
          </cell>
          <cell r="D285" t="str">
            <v>A3</v>
          </cell>
          <cell r="E285" t="str">
            <v>A4</v>
          </cell>
        </row>
        <row r="286">
          <cell r="C286" t="str">
            <v>01014029</v>
          </cell>
          <cell r="D286" t="str">
            <v>A3</v>
          </cell>
          <cell r="E286" t="str">
            <v>A4</v>
          </cell>
        </row>
        <row r="287">
          <cell r="C287" t="str">
            <v>01014033</v>
          </cell>
          <cell r="D287" t="str">
            <v>A1</v>
          </cell>
          <cell r="E287" t="str">
            <v>A1</v>
          </cell>
        </row>
        <row r="288">
          <cell r="C288" t="str">
            <v>01014023</v>
          </cell>
          <cell r="D288" t="str">
            <v>A1</v>
          </cell>
          <cell r="E288" t="str">
            <v>A3</v>
          </cell>
        </row>
        <row r="289">
          <cell r="C289" t="str">
            <v>01014013</v>
          </cell>
          <cell r="D289" t="str">
            <v>A3</v>
          </cell>
          <cell r="E289" t="str">
            <v>A4</v>
          </cell>
        </row>
        <row r="290">
          <cell r="C290" t="str">
            <v>01014017</v>
          </cell>
          <cell r="D290" t="str">
            <v>A3</v>
          </cell>
          <cell r="E290" t="str">
            <v>A4</v>
          </cell>
        </row>
        <row r="291">
          <cell r="C291" t="str">
            <v>01014034</v>
          </cell>
          <cell r="D291" t="str">
            <v>A3</v>
          </cell>
          <cell r="E291" t="str">
            <v>A3</v>
          </cell>
        </row>
        <row r="292">
          <cell r="C292" t="str">
            <v>01014020</v>
          </cell>
          <cell r="D292" t="str">
            <v>A3</v>
          </cell>
          <cell r="E292" t="str">
            <v>A3</v>
          </cell>
        </row>
        <row r="293">
          <cell r="C293" t="str">
            <v>01014018</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A3</v>
          </cell>
        </row>
        <row r="297">
          <cell r="C297" t="str">
            <v>01014024</v>
          </cell>
          <cell r="D297" t="str">
            <v>A3</v>
          </cell>
          <cell r="E297" t="str">
            <v>A3</v>
          </cell>
        </row>
        <row r="298">
          <cell r="C298" t="str">
            <v>01014048</v>
          </cell>
          <cell r="D298" t="str">
            <v>A2</v>
          </cell>
          <cell r="E298" t="str">
            <v>A1</v>
          </cell>
        </row>
        <row r="299">
          <cell r="C299" t="str">
            <v>01014022</v>
          </cell>
          <cell r="D299" t="str">
            <v>A3</v>
          </cell>
          <cell r="E299" t="str">
            <v>A3</v>
          </cell>
        </row>
        <row r="300">
          <cell r="C300" t="str">
            <v>01014025</v>
          </cell>
          <cell r="D300" t="str">
            <v>A3</v>
          </cell>
          <cell r="E300" t="str">
            <v>A3</v>
          </cell>
        </row>
        <row r="301">
          <cell r="C301" t="str">
            <v>01014032</v>
          </cell>
          <cell r="D301" t="str">
            <v>A1</v>
          </cell>
          <cell r="E301" t="str">
            <v>A3</v>
          </cell>
        </row>
        <row r="302">
          <cell r="C302" t="str">
            <v>01014006</v>
          </cell>
          <cell r="D302" t="str">
            <v>A1</v>
          </cell>
          <cell r="E302" t="str">
            <v>A4</v>
          </cell>
        </row>
        <row r="303">
          <cell r="C303" t="str">
            <v>01014009</v>
          </cell>
          <cell r="D303" t="str">
            <v>A3</v>
          </cell>
          <cell r="E303" t="str">
            <v>A3</v>
          </cell>
        </row>
        <row r="304">
          <cell r="C304" t="str">
            <v>01014045</v>
          </cell>
          <cell r="D304" t="str">
            <v>A2</v>
          </cell>
          <cell r="E304" t="str">
            <v>A1</v>
          </cell>
        </row>
        <row r="305">
          <cell r="C305" t="str">
            <v>01014021</v>
          </cell>
          <cell r="D305" t="str">
            <v>A2</v>
          </cell>
          <cell r="E305" t="str">
            <v>A4</v>
          </cell>
        </row>
        <row r="306">
          <cell r="C306" t="str">
            <v>01014016</v>
          </cell>
          <cell r="D306" t="str">
            <v>A3</v>
          </cell>
          <cell r="E306" t="str">
            <v>A3</v>
          </cell>
        </row>
        <row r="307">
          <cell r="C307" t="str">
            <v>01014042</v>
          </cell>
          <cell r="D307" t="str">
            <v>A4</v>
          </cell>
          <cell r="E307" t="str">
            <v>A3</v>
          </cell>
        </row>
        <row r="308">
          <cell r="D308">
            <v>9</v>
          </cell>
          <cell r="E308">
            <v>9</v>
          </cell>
        </row>
        <row r="309">
          <cell r="D309">
            <v>9</v>
          </cell>
          <cell r="E309">
            <v>9</v>
          </cell>
        </row>
        <row r="310">
          <cell r="C310" t="str">
            <v>01016008</v>
          </cell>
          <cell r="D310" t="str">
            <v>A2</v>
          </cell>
          <cell r="E310" t="str">
            <v>A1</v>
          </cell>
        </row>
        <row r="311">
          <cell r="C311" t="str">
            <v>01016004</v>
          </cell>
          <cell r="D311" t="str">
            <v>A3</v>
          </cell>
          <cell r="E311" t="str">
            <v>A3</v>
          </cell>
        </row>
        <row r="312">
          <cell r="C312" t="str">
            <v>01016002</v>
          </cell>
          <cell r="D312" t="str">
            <v>A3</v>
          </cell>
          <cell r="E312" t="str">
            <v>A3</v>
          </cell>
        </row>
        <row r="313">
          <cell r="C313" t="str">
            <v>01016006</v>
          </cell>
          <cell r="D313" t="str">
            <v>A2</v>
          </cell>
          <cell r="E313" t="str">
            <v>A3</v>
          </cell>
        </row>
        <row r="314">
          <cell r="C314" t="str">
            <v>01016005</v>
          </cell>
          <cell r="D314" t="str">
            <v>A2</v>
          </cell>
          <cell r="E314" t="str">
            <v>A3</v>
          </cell>
        </row>
        <row r="315">
          <cell r="C315" t="str">
            <v>01016012</v>
          </cell>
          <cell r="D315" t="str">
            <v>A3</v>
          </cell>
          <cell r="E315" t="str">
            <v>A3</v>
          </cell>
        </row>
        <row r="316">
          <cell r="C316" t="str">
            <v>01016010</v>
          </cell>
          <cell r="D316" t="str">
            <v>A3</v>
          </cell>
          <cell r="E316" t="str">
            <v>A3</v>
          </cell>
        </row>
        <row r="317">
          <cell r="C317" t="str">
            <v>01016007</v>
          </cell>
          <cell r="D317" t="str">
            <v>A3</v>
          </cell>
          <cell r="E317" t="str">
            <v>A3</v>
          </cell>
        </row>
        <row r="318">
          <cell r="C318" t="str">
            <v>01016003</v>
          </cell>
          <cell r="D318" t="str">
            <v>A3</v>
          </cell>
          <cell r="E318" t="str">
            <v>A3</v>
          </cell>
        </row>
        <row r="319">
          <cell r="D319">
            <v>9</v>
          </cell>
          <cell r="E319">
            <v>9</v>
          </cell>
        </row>
        <row r="320">
          <cell r="D320">
            <v>9</v>
          </cell>
          <cell r="E320">
            <v>9</v>
          </cell>
        </row>
        <row r="321">
          <cell r="C321" t="str">
            <v>01013020</v>
          </cell>
          <cell r="D321" t="str">
            <v>A1</v>
          </cell>
          <cell r="E321" t="str">
            <v>A1</v>
          </cell>
        </row>
        <row r="322">
          <cell r="C322" t="str">
            <v>01029001</v>
          </cell>
          <cell r="D322" t="str">
            <v>A1</v>
          </cell>
          <cell r="E322" t="str">
            <v>A1</v>
          </cell>
        </row>
        <row r="323">
          <cell r="C323" t="str">
            <v>01013010</v>
          </cell>
          <cell r="D323" t="str">
            <v>A3</v>
          </cell>
          <cell r="E323" t="str">
            <v>A4</v>
          </cell>
        </row>
        <row r="324">
          <cell r="C324" t="str">
            <v>01013011</v>
          </cell>
          <cell r="D324" t="str">
            <v>A3</v>
          </cell>
          <cell r="E324" t="str">
            <v>A4</v>
          </cell>
        </row>
        <row r="325">
          <cell r="C325" t="str">
            <v>01013023</v>
          </cell>
          <cell r="D325" t="str">
            <v>A3</v>
          </cell>
          <cell r="E325" t="str">
            <v>A4</v>
          </cell>
        </row>
        <row r="326">
          <cell r="C326" t="str">
            <v>01013009</v>
          </cell>
          <cell r="D326" t="str">
            <v>A3</v>
          </cell>
          <cell r="E326" t="str">
            <v>A3</v>
          </cell>
        </row>
        <row r="327">
          <cell r="C327" t="str">
            <v>01013008</v>
          </cell>
          <cell r="D327" t="str">
            <v>A3</v>
          </cell>
          <cell r="E327" t="str">
            <v>A4</v>
          </cell>
        </row>
        <row r="328">
          <cell r="C328" t="str">
            <v>01013015</v>
          </cell>
          <cell r="D328" t="str">
            <v>A3</v>
          </cell>
          <cell r="E328" t="str">
            <v>A4</v>
          </cell>
        </row>
        <row r="329">
          <cell r="C329" t="str">
            <v>01029016</v>
          </cell>
          <cell r="D329" t="str">
            <v>A4</v>
          </cell>
          <cell r="E329" t="str">
            <v>A4</v>
          </cell>
        </row>
        <row r="330">
          <cell r="D330">
            <v>17</v>
          </cell>
          <cell r="E330">
            <v>15</v>
          </cell>
        </row>
        <row r="331">
          <cell r="D331">
            <v>17</v>
          </cell>
          <cell r="E331">
            <v>15</v>
          </cell>
        </row>
        <row r="332">
          <cell r="C332" t="str">
            <v>01025001</v>
          </cell>
          <cell r="D332" t="str">
            <v>A2</v>
          </cell>
          <cell r="E332" t="str">
            <v>A1</v>
          </cell>
        </row>
        <row r="333">
          <cell r="C333" t="str">
            <v>01025016</v>
          </cell>
          <cell r="D333" t="str">
            <v>A3</v>
          </cell>
          <cell r="E333" t="str">
            <v>A4</v>
          </cell>
        </row>
        <row r="334">
          <cell r="C334" t="str">
            <v>01025018</v>
          </cell>
          <cell r="D334" t="str">
            <v>A3</v>
          </cell>
          <cell r="E334" t="str">
            <v>A4</v>
          </cell>
        </row>
        <row r="335">
          <cell r="C335" t="str">
            <v>01025004</v>
          </cell>
          <cell r="D335" t="str">
            <v>A2</v>
          </cell>
          <cell r="E335" t="str">
            <v>A2</v>
          </cell>
        </row>
        <row r="336">
          <cell r="C336" t="str">
            <v>01025020</v>
          </cell>
          <cell r="D336" t="str">
            <v>A3</v>
          </cell>
          <cell r="E336" t="str">
            <v>A4</v>
          </cell>
        </row>
        <row r="337">
          <cell r="C337" t="str">
            <v>01025008</v>
          </cell>
          <cell r="D337" t="str">
            <v>A3</v>
          </cell>
          <cell r="E337" t="str">
            <v>A3</v>
          </cell>
        </row>
        <row r="338">
          <cell r="C338" t="str">
            <v>01025012</v>
          </cell>
          <cell r="D338" t="str">
            <v>A3</v>
          </cell>
          <cell r="E338" t="str">
            <v>A3</v>
          </cell>
        </row>
        <row r="339">
          <cell r="C339" t="str">
            <v>01025002</v>
          </cell>
          <cell r="D339" t="str">
            <v>A3</v>
          </cell>
          <cell r="E339" t="str">
            <v>B2</v>
          </cell>
        </row>
        <row r="340">
          <cell r="C340" t="str">
            <v>01003013</v>
          </cell>
          <cell r="D340" t="str">
            <v>A2</v>
          </cell>
          <cell r="E340" t="str">
            <v>A2</v>
          </cell>
        </row>
        <row r="341">
          <cell r="C341" t="str">
            <v>01025015</v>
          </cell>
          <cell r="D341" t="str">
            <v>A3</v>
          </cell>
          <cell r="E341" t="str">
            <v>A4</v>
          </cell>
        </row>
        <row r="342">
          <cell r="C342" t="str">
            <v>01005010</v>
          </cell>
          <cell r="D342" t="str">
            <v>A3</v>
          </cell>
          <cell r="E342" t="str">
            <v>A3</v>
          </cell>
        </row>
        <row r="343">
          <cell r="C343" t="str">
            <v>01025009</v>
          </cell>
          <cell r="D343" t="str">
            <v>A2</v>
          </cell>
          <cell r="E343" t="str">
            <v>A3</v>
          </cell>
        </row>
        <row r="344">
          <cell r="C344" t="str">
            <v>01025003</v>
          </cell>
          <cell r="D344" t="str">
            <v>A2</v>
          </cell>
          <cell r="E344" t="str">
            <v>A4</v>
          </cell>
        </row>
        <row r="345">
          <cell r="C345" t="str">
            <v>01025029</v>
          </cell>
          <cell r="D345" t="str">
            <v>A4</v>
          </cell>
          <cell r="E345" t="str">
            <v>A3</v>
          </cell>
        </row>
        <row r="346">
          <cell r="C346" t="str">
            <v>01025027</v>
          </cell>
          <cell r="D346" t="str">
            <v>A4</v>
          </cell>
          <cell r="E346" t="str">
            <v>A4</v>
          </cell>
        </row>
        <row r="347">
          <cell r="D347">
            <v>4</v>
          </cell>
          <cell r="E347">
            <v>4</v>
          </cell>
        </row>
        <row r="348">
          <cell r="D348">
            <v>4</v>
          </cell>
          <cell r="E348">
            <v>4</v>
          </cell>
        </row>
        <row r="349">
          <cell r="C349" t="str">
            <v>01004014</v>
          </cell>
          <cell r="D349" t="str">
            <v>A2</v>
          </cell>
          <cell r="E349" t="str">
            <v>A1</v>
          </cell>
        </row>
        <row r="350">
          <cell r="C350" t="str">
            <v>01004016</v>
          </cell>
          <cell r="D350" t="str">
            <v>A4</v>
          </cell>
          <cell r="E350" t="str">
            <v>A4</v>
          </cell>
        </row>
        <row r="351">
          <cell r="C351" t="str">
            <v>01028013</v>
          </cell>
          <cell r="D351" t="str">
            <v>A2</v>
          </cell>
          <cell r="E351" t="str">
            <v>A4</v>
          </cell>
        </row>
        <row r="352">
          <cell r="C352" t="str">
            <v>01028017</v>
          </cell>
          <cell r="D352" t="str">
            <v>A3</v>
          </cell>
          <cell r="E352" t="str">
            <v>A3</v>
          </cell>
        </row>
        <row r="353">
          <cell r="D353">
            <v>7</v>
          </cell>
          <cell r="E353">
            <v>7</v>
          </cell>
        </row>
        <row r="354">
          <cell r="D354">
            <v>4</v>
          </cell>
          <cell r="E354">
            <v>4</v>
          </cell>
        </row>
        <row r="355">
          <cell r="C355" t="str">
            <v>01025007</v>
          </cell>
          <cell r="D355" t="str">
            <v>A2</v>
          </cell>
          <cell r="E355" t="str">
            <v>A1</v>
          </cell>
        </row>
        <row r="356">
          <cell r="C356" t="str">
            <v>01018003</v>
          </cell>
          <cell r="D356" t="str">
            <v>A4</v>
          </cell>
          <cell r="E356" t="str">
            <v>A3</v>
          </cell>
        </row>
        <row r="357">
          <cell r="C357" t="str">
            <v>01018002</v>
          </cell>
          <cell r="D357" t="str">
            <v>A3</v>
          </cell>
          <cell r="E357" t="str">
            <v>A2</v>
          </cell>
        </row>
        <row r="358">
          <cell r="C358" t="str">
            <v>01018005</v>
          </cell>
          <cell r="D358" t="str">
            <v>A3</v>
          </cell>
          <cell r="E358" t="str">
            <v>A2</v>
          </cell>
        </row>
        <row r="359">
          <cell r="D359">
            <v>3</v>
          </cell>
          <cell r="E359">
            <v>3</v>
          </cell>
        </row>
        <row r="360">
          <cell r="C360" t="str">
            <v>01018008</v>
          </cell>
          <cell r="D360" t="str">
            <v>A2</v>
          </cell>
          <cell r="E360" t="str">
            <v>A2</v>
          </cell>
        </row>
        <row r="361">
          <cell r="C361" t="str">
            <v>01018007</v>
          </cell>
          <cell r="D361" t="str">
            <v>A3</v>
          </cell>
          <cell r="E361" t="str">
            <v>A2</v>
          </cell>
        </row>
        <row r="362">
          <cell r="C362" t="str">
            <v>01018009</v>
          </cell>
          <cell r="D362" t="str">
            <v>A4</v>
          </cell>
          <cell r="E362" t="str">
            <v>A3</v>
          </cell>
        </row>
        <row r="363">
          <cell r="D363">
            <v>3</v>
          </cell>
          <cell r="E363">
            <v>3</v>
          </cell>
        </row>
        <row r="364">
          <cell r="D364">
            <v>1</v>
          </cell>
          <cell r="E364">
            <v>1</v>
          </cell>
        </row>
        <row r="365">
          <cell r="C365" t="str">
            <v>01019002</v>
          </cell>
          <cell r="D365" t="str">
            <v>A4</v>
          </cell>
          <cell r="E365" t="str">
            <v>A3</v>
          </cell>
        </row>
        <row r="366">
          <cell r="D366">
            <v>2</v>
          </cell>
          <cell r="E366">
            <v>2</v>
          </cell>
        </row>
        <row r="367">
          <cell r="C367" t="str">
            <v>01019001</v>
          </cell>
          <cell r="D367" t="str">
            <v>A4</v>
          </cell>
          <cell r="E367" t="str">
            <v>A3</v>
          </cell>
        </row>
        <row r="368">
          <cell r="C368" t="str">
            <v>01005005</v>
          </cell>
          <cell r="D368" t="str">
            <v>A4</v>
          </cell>
          <cell r="E368" t="str">
            <v>A2</v>
          </cell>
        </row>
        <row r="369">
          <cell r="D369">
            <v>3</v>
          </cell>
          <cell r="E369">
            <v>3</v>
          </cell>
        </row>
        <row r="370">
          <cell r="D370">
            <v>2</v>
          </cell>
          <cell r="E370">
            <v>2</v>
          </cell>
        </row>
        <row r="371">
          <cell r="C371" t="str">
            <v>01021001</v>
          </cell>
          <cell r="D371" t="str">
            <v>A2</v>
          </cell>
          <cell r="E371" t="str">
            <v>A1</v>
          </cell>
        </row>
        <row r="372">
          <cell r="C372" t="str">
            <v>01021003</v>
          </cell>
          <cell r="D372" t="str">
            <v>A4</v>
          </cell>
          <cell r="E372" t="str">
            <v>A2</v>
          </cell>
        </row>
        <row r="373">
          <cell r="D373">
            <v>1</v>
          </cell>
          <cell r="E373">
            <v>1</v>
          </cell>
        </row>
        <row r="374">
          <cell r="C374" t="str">
            <v>01021004</v>
          </cell>
          <cell r="D374" t="str">
            <v>A4</v>
          </cell>
          <cell r="E374" t="str">
            <v>A2</v>
          </cell>
        </row>
        <row r="375">
          <cell r="D375">
            <v>2</v>
          </cell>
          <cell r="E375">
            <v>2</v>
          </cell>
        </row>
        <row r="376">
          <cell r="D376">
            <v>2</v>
          </cell>
          <cell r="E376">
            <v>2</v>
          </cell>
        </row>
        <row r="377">
          <cell r="C377" t="str">
            <v>01007008</v>
          </cell>
          <cell r="D377" t="str">
            <v>A2</v>
          </cell>
          <cell r="E377" t="str">
            <v>A1</v>
          </cell>
        </row>
        <row r="378">
          <cell r="C378" t="str">
            <v>01014012</v>
          </cell>
          <cell r="D378" t="str">
            <v>A3</v>
          </cell>
          <cell r="E378" t="str">
            <v>A2</v>
          </cell>
        </row>
        <row r="379">
          <cell r="D379">
            <v>5</v>
          </cell>
          <cell r="E379">
            <v>5</v>
          </cell>
        </row>
        <row r="380">
          <cell r="D380">
            <v>3</v>
          </cell>
          <cell r="E380">
            <v>3</v>
          </cell>
        </row>
        <row r="381">
          <cell r="C381" t="str">
            <v>01017003</v>
          </cell>
          <cell r="D381" t="str">
            <v>A1</v>
          </cell>
          <cell r="E381" t="str">
            <v>A1</v>
          </cell>
        </row>
        <row r="382">
          <cell r="C382" t="str">
            <v>01017010</v>
          </cell>
          <cell r="D382" t="str">
            <v>A3</v>
          </cell>
          <cell r="E382" t="str">
            <v>A1</v>
          </cell>
        </row>
        <row r="383">
          <cell r="C383" t="str">
            <v>01018004</v>
          </cell>
          <cell r="D383" t="str">
            <v>A3</v>
          </cell>
          <cell r="E383" t="str">
            <v>A2</v>
          </cell>
        </row>
        <row r="384">
          <cell r="D384">
            <v>2</v>
          </cell>
          <cell r="E384">
            <v>2</v>
          </cell>
        </row>
        <row r="385">
          <cell r="C385" t="str">
            <v>01009027</v>
          </cell>
          <cell r="D385" t="str">
            <v>A3</v>
          </cell>
          <cell r="E385" t="str">
            <v>A3</v>
          </cell>
        </row>
        <row r="386">
          <cell r="C386" t="str">
            <v>01025013</v>
          </cell>
          <cell r="D386" t="str">
            <v>A3</v>
          </cell>
          <cell r="E386" t="str">
            <v>A4</v>
          </cell>
        </row>
        <row r="387">
          <cell r="D387">
            <v>1</v>
          </cell>
          <cell r="E387">
            <v>1</v>
          </cell>
        </row>
        <row r="388">
          <cell r="D388">
            <v>1</v>
          </cell>
          <cell r="E388">
            <v>1</v>
          </cell>
        </row>
        <row r="389">
          <cell r="C389" t="str">
            <v>01005011</v>
          </cell>
          <cell r="D389" t="str">
            <v>A4</v>
          </cell>
          <cell r="E389" t="str">
            <v>A3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BGH"/>
      <sheetName val="P.KHTC"/>
      <sheetName val="P. TSDT"/>
      <sheetName val="P.TCHC"/>
      <sheetName val="P. TTGD"/>
      <sheetName val="P.KHAO THI"/>
      <sheetName val="P. QLKH"/>
      <sheetName val="P. QUAN TRI"/>
      <sheetName val="K. KHCB"/>
      <sheetName val="Tong hop"/>
      <sheetName val="Gui chi Quynh"/>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sheetData sheetId="3"/>
      <sheetData sheetId="4"/>
      <sheetData sheetId="5"/>
      <sheetData sheetId="6"/>
      <sheetData sheetId="7"/>
      <sheetData sheetId="8"/>
      <sheetData sheetId="9"/>
      <sheetData sheetId="10"/>
      <sheetData sheetId="11">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A2</v>
          </cell>
        </row>
        <row r="15">
          <cell r="C15" t="str">
            <v>01003009</v>
          </cell>
          <cell r="D15" t="str">
            <v>A2</v>
          </cell>
          <cell r="E15" t="str">
            <v>A2</v>
          </cell>
        </row>
        <row r="16">
          <cell r="C16" t="str">
            <v>01003005</v>
          </cell>
          <cell r="D16" t="str">
            <v>A2</v>
          </cell>
          <cell r="E16" t="str">
            <v>A2</v>
          </cell>
        </row>
        <row r="17">
          <cell r="C17" t="str">
            <v>01023004</v>
          </cell>
          <cell r="D17" t="str">
            <v>A2</v>
          </cell>
          <cell r="E17" t="str">
            <v>A2</v>
          </cell>
        </row>
        <row r="18">
          <cell r="C18" t="str">
            <v>01003007</v>
          </cell>
          <cell r="D18" t="str">
            <v>A2</v>
          </cell>
          <cell r="E18" t="str">
            <v>A2</v>
          </cell>
        </row>
        <row r="19">
          <cell r="D19">
            <v>3</v>
          </cell>
          <cell r="E19">
            <v>3</v>
          </cell>
        </row>
        <row r="20">
          <cell r="C20" t="str">
            <v>01003008</v>
          </cell>
          <cell r="D20" t="str">
            <v>A2</v>
          </cell>
          <cell r="E20" t="str">
            <v>A2</v>
          </cell>
        </row>
        <row r="21">
          <cell r="C21" t="str">
            <v>01003014</v>
          </cell>
          <cell r="D21" t="str">
            <v>A3</v>
          </cell>
          <cell r="E21" t="str">
            <v>A2</v>
          </cell>
        </row>
        <row r="22">
          <cell r="C22" t="str">
            <v>01003015</v>
          </cell>
          <cell r="D22" t="str">
            <v>A4</v>
          </cell>
          <cell r="E22" t="str">
            <v>A3</v>
          </cell>
        </row>
        <row r="23">
          <cell r="D23">
            <v>16</v>
          </cell>
          <cell r="E23">
            <v>16</v>
          </cell>
        </row>
        <row r="24">
          <cell r="D24">
            <v>12</v>
          </cell>
          <cell r="E24">
            <v>12</v>
          </cell>
        </row>
        <row r="25">
          <cell r="C25" t="str">
            <v>01004002</v>
          </cell>
          <cell r="D25" t="str">
            <v>A1</v>
          </cell>
          <cell r="E25" t="str">
            <v>A1</v>
          </cell>
        </row>
        <row r="26">
          <cell r="C26" t="str">
            <v>01004001</v>
          </cell>
          <cell r="D26" t="str">
            <v>A1</v>
          </cell>
          <cell r="E26" t="str">
            <v>A1</v>
          </cell>
        </row>
        <row r="27">
          <cell r="C27" t="str">
            <v>01004005</v>
          </cell>
          <cell r="D27" t="str">
            <v>A1</v>
          </cell>
          <cell r="E27" t="str">
            <v>A1</v>
          </cell>
        </row>
        <row r="28">
          <cell r="C28" t="str">
            <v>01004004</v>
          </cell>
          <cell r="D28" t="str">
            <v>A1</v>
          </cell>
          <cell r="E28" t="str">
            <v>A1</v>
          </cell>
        </row>
        <row r="29">
          <cell r="C29" t="str">
            <v>01022013</v>
          </cell>
          <cell r="D29" t="str">
            <v>A1</v>
          </cell>
          <cell r="E29" t="str">
            <v>A1</v>
          </cell>
        </row>
        <row r="30">
          <cell r="C30" t="str">
            <v>01004003</v>
          </cell>
          <cell r="D30" t="str">
            <v>A1</v>
          </cell>
          <cell r="E30" t="str">
            <v>A1</v>
          </cell>
        </row>
        <row r="31">
          <cell r="C31" t="str">
            <v>01004008</v>
          </cell>
          <cell r="D31" t="str">
            <v>A2</v>
          </cell>
          <cell r="E31" t="str">
            <v>A1</v>
          </cell>
        </row>
        <row r="32">
          <cell r="C32" t="str">
            <v>01005009</v>
          </cell>
          <cell r="D32" t="str">
            <v>A3</v>
          </cell>
          <cell r="E32" t="str">
            <v>A3</v>
          </cell>
        </row>
        <row r="33">
          <cell r="C33" t="str">
            <v>01004009</v>
          </cell>
          <cell r="D33" t="str">
            <v>A2</v>
          </cell>
          <cell r="E33" t="str">
            <v>A2</v>
          </cell>
        </row>
        <row r="34">
          <cell r="C34" t="str">
            <v>01002020</v>
          </cell>
          <cell r="D34" t="str">
            <v>A2</v>
          </cell>
          <cell r="E34" t="str">
            <v>A1</v>
          </cell>
        </row>
        <row r="35">
          <cell r="C35" t="str">
            <v>01010038</v>
          </cell>
          <cell r="D35" t="str">
            <v>A2</v>
          </cell>
          <cell r="E35" t="str">
            <v>A3</v>
          </cell>
        </row>
        <row r="36">
          <cell r="C36" t="str">
            <v>01012026</v>
          </cell>
          <cell r="D36" t="str">
            <v>A1</v>
          </cell>
          <cell r="E36" t="str">
            <v>A1</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A2</v>
          </cell>
        </row>
        <row r="41">
          <cell r="C41" t="str">
            <v>01004013</v>
          </cell>
          <cell r="D41" t="str">
            <v>A2</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A1</v>
          </cell>
          <cell r="E45" t="str">
            <v>A1</v>
          </cell>
        </row>
        <row r="46">
          <cell r="C46" t="str">
            <v>01004007</v>
          </cell>
          <cell r="D46" t="str">
            <v>A2</v>
          </cell>
          <cell r="E46" t="str">
            <v>A1</v>
          </cell>
        </row>
        <row r="47">
          <cell r="C47" t="str">
            <v>01002017</v>
          </cell>
          <cell r="D47" t="str">
            <v>A2</v>
          </cell>
          <cell r="E47" t="str">
            <v>A2</v>
          </cell>
        </row>
        <row r="48">
          <cell r="C48" t="str">
            <v>01002018</v>
          </cell>
          <cell r="D48" t="str">
            <v>A2</v>
          </cell>
          <cell r="E48" t="str">
            <v>A2</v>
          </cell>
        </row>
        <row r="49">
          <cell r="C49" t="str">
            <v>01002005</v>
          </cell>
          <cell r="D49" t="str">
            <v>A3</v>
          </cell>
          <cell r="E49" t="str">
            <v>A3</v>
          </cell>
        </row>
        <row r="50">
          <cell r="C50" t="str">
            <v>01023001</v>
          </cell>
          <cell r="D50" t="str">
            <v>A3</v>
          </cell>
          <cell r="E50" t="str">
            <v>A4</v>
          </cell>
        </row>
        <row r="51">
          <cell r="C51" t="str">
            <v>01017006</v>
          </cell>
          <cell r="D51" t="str">
            <v>A1</v>
          </cell>
          <cell r="E51" t="str">
            <v>A1</v>
          </cell>
        </row>
        <row r="52">
          <cell r="C52" t="str">
            <v>01002032</v>
          </cell>
          <cell r="D52" t="str">
            <v>A3</v>
          </cell>
          <cell r="E52" t="str">
            <v>A3</v>
          </cell>
        </row>
        <row r="53">
          <cell r="C53" t="str">
            <v>01007007</v>
          </cell>
          <cell r="D53" t="str">
            <v>A2</v>
          </cell>
          <cell r="E53" t="str">
            <v>A3</v>
          </cell>
        </row>
        <row r="54">
          <cell r="C54" t="str">
            <v>01007005</v>
          </cell>
          <cell r="D54" t="str">
            <v>A1</v>
          </cell>
          <cell r="E54" t="str">
            <v>A1</v>
          </cell>
        </row>
        <row r="55">
          <cell r="D55">
            <v>15</v>
          </cell>
          <cell r="E55">
            <v>15</v>
          </cell>
        </row>
        <row r="56">
          <cell r="C56" t="str">
            <v>01007006</v>
          </cell>
          <cell r="D56" t="str">
            <v>A2</v>
          </cell>
          <cell r="E56" t="str">
            <v>A3</v>
          </cell>
        </row>
        <row r="57">
          <cell r="C57" t="str">
            <v>01002038</v>
          </cell>
          <cell r="D57" t="str">
            <v>A4</v>
          </cell>
          <cell r="E57" t="str">
            <v>A4</v>
          </cell>
        </row>
        <row r="58">
          <cell r="C58" t="str">
            <v>01002023</v>
          </cell>
          <cell r="D58" t="str">
            <v>A4</v>
          </cell>
          <cell r="E58" t="str">
            <v>A3</v>
          </cell>
        </row>
        <row r="59">
          <cell r="C59" t="str">
            <v>01002007</v>
          </cell>
          <cell r="D59" t="str">
            <v>A4</v>
          </cell>
          <cell r="E59" t="str">
            <v>A4</v>
          </cell>
        </row>
        <row r="60">
          <cell r="C60" t="str">
            <v>01002010</v>
          </cell>
          <cell r="D60" t="str">
            <v>A4</v>
          </cell>
          <cell r="E60" t="str">
            <v>A3</v>
          </cell>
        </row>
        <row r="61">
          <cell r="C61" t="str">
            <v>01002012</v>
          </cell>
          <cell r="D61" t="str">
            <v>A4</v>
          </cell>
          <cell r="E61" t="str">
            <v>A4</v>
          </cell>
        </row>
        <row r="62">
          <cell r="C62" t="str">
            <v>01002028</v>
          </cell>
          <cell r="D62" t="str">
            <v>A4</v>
          </cell>
          <cell r="E62" t="str">
            <v>A4</v>
          </cell>
        </row>
        <row r="63">
          <cell r="C63" t="str">
            <v>01002027</v>
          </cell>
          <cell r="D63" t="str">
            <v>A2</v>
          </cell>
          <cell r="E63" t="str">
            <v>A4</v>
          </cell>
        </row>
        <row r="64">
          <cell r="C64" t="str">
            <v>01002013</v>
          </cell>
          <cell r="D64" t="str">
            <v>A4</v>
          </cell>
          <cell r="E64" t="str">
            <v>A4</v>
          </cell>
        </row>
        <row r="65">
          <cell r="C65" t="str">
            <v>01002031</v>
          </cell>
          <cell r="D65" t="str">
            <v>A4</v>
          </cell>
          <cell r="E65" t="str">
            <v>A4</v>
          </cell>
        </row>
        <row r="66">
          <cell r="C66" t="str">
            <v>01002034</v>
          </cell>
          <cell r="D66" t="str">
            <v>A4</v>
          </cell>
          <cell r="E66" t="str">
            <v>A4</v>
          </cell>
        </row>
        <row r="67">
          <cell r="C67" t="str">
            <v>01002033</v>
          </cell>
          <cell r="D67" t="str">
            <v>A4</v>
          </cell>
          <cell r="E67" t="str">
            <v>A4</v>
          </cell>
        </row>
        <row r="68">
          <cell r="C68" t="str">
            <v>01010068</v>
          </cell>
          <cell r="D68" t="str">
            <v>A4</v>
          </cell>
          <cell r="E68" t="str">
            <v>A4</v>
          </cell>
        </row>
        <row r="69">
          <cell r="C69" t="str">
            <v>01002035</v>
          </cell>
          <cell r="D69" t="str">
            <v>A4</v>
          </cell>
          <cell r="E69" t="str">
            <v>A3</v>
          </cell>
        </row>
        <row r="70">
          <cell r="C70" t="str">
            <v>01002036</v>
          </cell>
          <cell r="D70" t="str">
            <v>A4</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A3</v>
          </cell>
          <cell r="E74" t="str">
            <v>A2</v>
          </cell>
        </row>
        <row r="75">
          <cell r="C75" t="str">
            <v>01009006</v>
          </cell>
          <cell r="D75" t="str">
            <v>A2</v>
          </cell>
          <cell r="E75" t="str">
            <v>A2</v>
          </cell>
        </row>
        <row r="76">
          <cell r="C76" t="str">
            <v>01009018</v>
          </cell>
          <cell r="D76" t="str">
            <v>A2</v>
          </cell>
          <cell r="E76" t="str">
            <v>A2</v>
          </cell>
        </row>
        <row r="77">
          <cell r="C77" t="str">
            <v>01009010</v>
          </cell>
          <cell r="D77" t="str">
            <v>A2</v>
          </cell>
          <cell r="E77" t="str">
            <v>A3</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A2</v>
          </cell>
        </row>
        <row r="84">
          <cell r="C84" t="str">
            <v>01002008</v>
          </cell>
          <cell r="D84" t="str">
            <v>A2</v>
          </cell>
          <cell r="E84" t="str">
            <v>A3</v>
          </cell>
        </row>
        <row r="85">
          <cell r="C85" t="str">
            <v>01009019</v>
          </cell>
          <cell r="D85" t="str">
            <v>A3</v>
          </cell>
          <cell r="E85" t="str">
            <v>A3</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01023002</v>
          </cell>
          <cell r="D92" t="str">
            <v>A2</v>
          </cell>
          <cell r="E92" t="str">
            <v>A2</v>
          </cell>
        </row>
        <row r="93">
          <cell r="C93" t="str">
            <v>01006003</v>
          </cell>
          <cell r="D93" t="str">
            <v>A3</v>
          </cell>
          <cell r="E93" t="str">
            <v>A3</v>
          </cell>
        </row>
        <row r="94">
          <cell r="C94" t="str">
            <v>01013032</v>
          </cell>
          <cell r="D94" t="str">
            <v>A2</v>
          </cell>
          <cell r="E94" t="str">
            <v>A3</v>
          </cell>
        </row>
        <row r="95">
          <cell r="C95" t="str">
            <v>01022061</v>
          </cell>
          <cell r="D95" t="str">
            <v>A2</v>
          </cell>
          <cell r="E95" t="str">
            <v>A2</v>
          </cell>
        </row>
        <row r="96">
          <cell r="C96" t="str">
            <v>01015027</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A2</v>
          </cell>
        </row>
        <row r="102">
          <cell r="D102">
            <v>1</v>
          </cell>
          <cell r="E102">
            <v>1</v>
          </cell>
        </row>
        <row r="103">
          <cell r="C103" t="str">
            <v>01005003</v>
          </cell>
          <cell r="D103" t="str">
            <v>A2</v>
          </cell>
          <cell r="E103" t="str">
            <v>A3</v>
          </cell>
        </row>
        <row r="104">
          <cell r="D104">
            <v>33</v>
          </cell>
          <cell r="E104">
            <v>32</v>
          </cell>
        </row>
        <row r="105">
          <cell r="D105">
            <v>14</v>
          </cell>
          <cell r="E105">
            <v>14</v>
          </cell>
        </row>
        <row r="106">
          <cell r="C106" t="str">
            <v>01008028</v>
          </cell>
          <cell r="D106" t="str">
            <v>A1</v>
          </cell>
          <cell r="E106" t="str">
            <v>A1</v>
          </cell>
        </row>
        <row r="107">
          <cell r="C107" t="str">
            <v>01008002</v>
          </cell>
          <cell r="D107" t="str">
            <v>A2</v>
          </cell>
          <cell r="E107" t="str">
            <v>A1</v>
          </cell>
        </row>
        <row r="108">
          <cell r="C108" t="str">
            <v>01008004</v>
          </cell>
          <cell r="D108" t="str">
            <v>A2</v>
          </cell>
          <cell r="E108" t="str">
            <v>A2</v>
          </cell>
        </row>
        <row r="109">
          <cell r="C109" t="str">
            <v>01009007</v>
          </cell>
          <cell r="D109" t="str">
            <v>A2</v>
          </cell>
          <cell r="E109" t="str">
            <v>A1</v>
          </cell>
        </row>
        <row r="110">
          <cell r="C110" t="str">
            <v>01008008</v>
          </cell>
          <cell r="D110" t="str">
            <v>A3</v>
          </cell>
          <cell r="E110" t="str">
            <v>A2</v>
          </cell>
        </row>
        <row r="111">
          <cell r="C111" t="str">
            <v>01008006</v>
          </cell>
          <cell r="D111" t="str">
            <v>A3</v>
          </cell>
          <cell r="E111" t="str">
            <v>A2</v>
          </cell>
        </row>
        <row r="112">
          <cell r="C112" t="str">
            <v>01002021</v>
          </cell>
          <cell r="D112" t="str">
            <v>A2</v>
          </cell>
          <cell r="E112" t="str">
            <v>A1</v>
          </cell>
        </row>
        <row r="113">
          <cell r="C113" t="str">
            <v>01017009</v>
          </cell>
          <cell r="D113" t="str">
            <v>A3</v>
          </cell>
          <cell r="E113" t="str">
            <v>A2</v>
          </cell>
        </row>
        <row r="114">
          <cell r="C114" t="str">
            <v>01015026</v>
          </cell>
          <cell r="D114" t="str">
            <v>A3</v>
          </cell>
          <cell r="E114" t="str">
            <v>A2</v>
          </cell>
        </row>
        <row r="115">
          <cell r="C115" t="str">
            <v>01015028</v>
          </cell>
          <cell r="D115" t="str">
            <v>A3</v>
          </cell>
          <cell r="E115" t="str">
            <v>A2</v>
          </cell>
        </row>
        <row r="116">
          <cell r="C116" t="str">
            <v>01008005</v>
          </cell>
          <cell r="D116" t="str">
            <v>A3</v>
          </cell>
          <cell r="E116" t="str">
            <v>A2</v>
          </cell>
        </row>
        <row r="117">
          <cell r="C117" t="str">
            <v>01009005</v>
          </cell>
          <cell r="D117" t="str">
            <v>A3</v>
          </cell>
          <cell r="E117" t="str">
            <v>A2</v>
          </cell>
        </row>
        <row r="118">
          <cell r="C118" t="str">
            <v>01009014</v>
          </cell>
          <cell r="D118" t="str">
            <v>A4</v>
          </cell>
          <cell r="E118" t="str">
            <v>B1</v>
          </cell>
        </row>
        <row r="119">
          <cell r="C119" t="str">
            <v>01008034</v>
          </cell>
          <cell r="D119" t="str">
            <v>A3</v>
          </cell>
          <cell r="E119" t="str">
            <v>A2</v>
          </cell>
        </row>
        <row r="120">
          <cell r="D120">
            <v>19</v>
          </cell>
          <cell r="E120">
            <v>18</v>
          </cell>
        </row>
        <row r="121">
          <cell r="C121" t="str">
            <v>01008021</v>
          </cell>
          <cell r="D121" t="str">
            <v>A2</v>
          </cell>
          <cell r="E121" t="str">
            <v>A3</v>
          </cell>
        </row>
        <row r="122">
          <cell r="C122" t="str">
            <v>01008009</v>
          </cell>
          <cell r="D122" t="str">
            <v>A2</v>
          </cell>
          <cell r="E122" t="str">
            <v>A3</v>
          </cell>
        </row>
        <row r="123">
          <cell r="C123" t="str">
            <v>01007003</v>
          </cell>
          <cell r="D123" t="str">
            <v>A3</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A3</v>
          </cell>
        </row>
        <row r="131">
          <cell r="C131" t="str">
            <v>01017008</v>
          </cell>
          <cell r="D131" t="str">
            <v>A4</v>
          </cell>
          <cell r="E131" t="str">
            <v>A3</v>
          </cell>
        </row>
        <row r="132">
          <cell r="C132" t="str">
            <v>01008033</v>
          </cell>
          <cell r="D132" t="str">
            <v>A4</v>
          </cell>
          <cell r="E132" t="str">
            <v>A3</v>
          </cell>
        </row>
        <row r="133">
          <cell r="C133" t="str">
            <v>01013033</v>
          </cell>
          <cell r="D133" t="str">
            <v>A4</v>
          </cell>
          <cell r="E133" t="str">
            <v>A4</v>
          </cell>
        </row>
        <row r="134">
          <cell r="C134" t="str">
            <v>01009015</v>
          </cell>
          <cell r="D134" t="str">
            <v>A4</v>
          </cell>
          <cell r="E134" t="str">
            <v>A3</v>
          </cell>
        </row>
        <row r="135">
          <cell r="C135" t="str">
            <v>01002003</v>
          </cell>
          <cell r="D135" t="str">
            <v>A4</v>
          </cell>
          <cell r="E135" t="str">
            <v>A3</v>
          </cell>
        </row>
        <row r="136">
          <cell r="C136" t="str">
            <v>01008043</v>
          </cell>
          <cell r="D136" t="str">
            <v>A4</v>
          </cell>
          <cell r="E136" t="str">
            <v>A3</v>
          </cell>
        </row>
        <row r="137">
          <cell r="C137" t="str">
            <v>01008042</v>
          </cell>
          <cell r="D137" t="str">
            <v>A4</v>
          </cell>
          <cell r="E137" t="str">
            <v>A3</v>
          </cell>
        </row>
        <row r="138">
          <cell r="C138" t="str">
            <v>01008044</v>
          </cell>
          <cell r="D138" t="str">
            <v>A4</v>
          </cell>
          <cell r="E138" t="str">
            <v>A3</v>
          </cell>
        </row>
        <row r="139">
          <cell r="D139">
            <v>33</v>
          </cell>
          <cell r="E139">
            <v>33</v>
          </cell>
        </row>
        <row r="140">
          <cell r="D140">
            <v>33</v>
          </cell>
          <cell r="E140">
            <v>33</v>
          </cell>
        </row>
        <row r="141">
          <cell r="C141" t="str">
            <v>01022003</v>
          </cell>
          <cell r="D141" t="str">
            <v>A2</v>
          </cell>
          <cell r="E141" t="str">
            <v>A2</v>
          </cell>
        </row>
        <row r="142">
          <cell r="C142" t="str">
            <v>01010007</v>
          </cell>
          <cell r="D142" t="str">
            <v>A2</v>
          </cell>
          <cell r="E142" t="str">
            <v>A2</v>
          </cell>
        </row>
        <row r="143">
          <cell r="C143" t="str">
            <v>01010006</v>
          </cell>
          <cell r="D143" t="str">
            <v>A2</v>
          </cell>
          <cell r="E143" t="str">
            <v>A4</v>
          </cell>
        </row>
        <row r="144">
          <cell r="C144" t="str">
            <v>01010012</v>
          </cell>
          <cell r="D144" t="str">
            <v>A3</v>
          </cell>
          <cell r="E144" t="str">
            <v>A4</v>
          </cell>
        </row>
        <row r="145">
          <cell r="C145" t="str">
            <v>01004012</v>
          </cell>
          <cell r="D145" t="str">
            <v>A2</v>
          </cell>
          <cell r="E145" t="str">
            <v>A4</v>
          </cell>
        </row>
        <row r="146">
          <cell r="C146" t="str">
            <v>01010026</v>
          </cell>
          <cell r="D146" t="str">
            <v>A2</v>
          </cell>
          <cell r="E146" t="str">
            <v>A4</v>
          </cell>
        </row>
        <row r="147">
          <cell r="C147" t="str">
            <v>01010023</v>
          </cell>
          <cell r="D147" t="str">
            <v>A4</v>
          </cell>
          <cell r="E147" t="str">
            <v>A4</v>
          </cell>
        </row>
        <row r="148">
          <cell r="C148" t="str">
            <v>01010029</v>
          </cell>
          <cell r="D148" t="str">
            <v>A2</v>
          </cell>
          <cell r="E148" t="str">
            <v>A4</v>
          </cell>
        </row>
        <row r="149">
          <cell r="C149" t="str">
            <v>01010024</v>
          </cell>
          <cell r="D149" t="str">
            <v>A2</v>
          </cell>
          <cell r="E149" t="str">
            <v>A4</v>
          </cell>
        </row>
        <row r="150">
          <cell r="C150" t="str">
            <v>01010017</v>
          </cell>
          <cell r="D150" t="str">
            <v>A3</v>
          </cell>
          <cell r="E150" t="str">
            <v>A4</v>
          </cell>
        </row>
        <row r="151">
          <cell r="C151" t="str">
            <v>01022048</v>
          </cell>
          <cell r="D151" t="str">
            <v>A4</v>
          </cell>
          <cell r="E151" t="str">
            <v>A4</v>
          </cell>
        </row>
        <row r="152">
          <cell r="C152" t="str">
            <v>01010039</v>
          </cell>
          <cell r="D152" t="str">
            <v>A2</v>
          </cell>
          <cell r="E152" t="str">
            <v>A3</v>
          </cell>
        </row>
        <row r="153">
          <cell r="C153" t="str">
            <v>01010040</v>
          </cell>
          <cell r="D153" t="str">
            <v>A2</v>
          </cell>
          <cell r="E153" t="str">
            <v>A4</v>
          </cell>
        </row>
        <row r="154">
          <cell r="C154" t="str">
            <v>01010009</v>
          </cell>
          <cell r="D154" t="str">
            <v>A4</v>
          </cell>
          <cell r="E154" t="str">
            <v>A4</v>
          </cell>
        </row>
        <row r="155">
          <cell r="C155" t="str">
            <v>01010020</v>
          </cell>
          <cell r="D155" t="str">
            <v>A4</v>
          </cell>
          <cell r="E155" t="str">
            <v>A4</v>
          </cell>
        </row>
        <row r="156">
          <cell r="C156" t="str">
            <v>01010018</v>
          </cell>
          <cell r="D156" t="str">
            <v>A2</v>
          </cell>
          <cell r="E156" t="str">
            <v>B2</v>
          </cell>
        </row>
        <row r="157">
          <cell r="C157" t="str">
            <v>01010019</v>
          </cell>
          <cell r="D157" t="str">
            <v>A4</v>
          </cell>
          <cell r="E157" t="str">
            <v>A4</v>
          </cell>
        </row>
        <row r="158">
          <cell r="C158" t="str">
            <v>01010015</v>
          </cell>
          <cell r="D158" t="str">
            <v>A2</v>
          </cell>
          <cell r="E158" t="str">
            <v>A4</v>
          </cell>
        </row>
        <row r="159">
          <cell r="C159" t="str">
            <v>01010027</v>
          </cell>
          <cell r="D159" t="str">
            <v>A4</v>
          </cell>
          <cell r="E159" t="str">
            <v>A4</v>
          </cell>
        </row>
        <row r="160">
          <cell r="C160" t="str">
            <v>01002025</v>
          </cell>
          <cell r="D160" t="str">
            <v>A1</v>
          </cell>
          <cell r="E160" t="str">
            <v>A4</v>
          </cell>
        </row>
        <row r="161">
          <cell r="C161" t="str">
            <v>01010162</v>
          </cell>
          <cell r="D161" t="str">
            <v>A4</v>
          </cell>
          <cell r="E161" t="str">
            <v>A4</v>
          </cell>
        </row>
        <row r="162">
          <cell r="C162" t="str">
            <v>01010141</v>
          </cell>
          <cell r="D162" t="str">
            <v>A2</v>
          </cell>
          <cell r="E162" t="str">
            <v>A3</v>
          </cell>
        </row>
        <row r="163">
          <cell r="C163" t="str">
            <v>01010033</v>
          </cell>
          <cell r="D163" t="str">
            <v>A4</v>
          </cell>
          <cell r="E163" t="str">
            <v>A4</v>
          </cell>
        </row>
        <row r="164">
          <cell r="C164" t="str">
            <v>01010037</v>
          </cell>
          <cell r="D164" t="str">
            <v>A4</v>
          </cell>
          <cell r="E164" t="str">
            <v>A4</v>
          </cell>
        </row>
        <row r="165">
          <cell r="C165" t="str">
            <v>01010031</v>
          </cell>
          <cell r="D165" t="str">
            <v>A3</v>
          </cell>
          <cell r="E165" t="str">
            <v>A DN</v>
          </cell>
        </row>
        <row r="166">
          <cell r="C166" t="str">
            <v>01010016</v>
          </cell>
          <cell r="D166" t="str">
            <v>A4</v>
          </cell>
          <cell r="E166" t="str">
            <v>A4</v>
          </cell>
        </row>
        <row r="167">
          <cell r="C167" t="str">
            <v>01010028</v>
          </cell>
          <cell r="D167" t="str">
            <v>A2</v>
          </cell>
          <cell r="E167" t="str">
            <v>A4</v>
          </cell>
        </row>
        <row r="168">
          <cell r="C168" t="str">
            <v>01010003</v>
          </cell>
          <cell r="D168" t="str">
            <v>A2</v>
          </cell>
          <cell r="E168" t="str">
            <v>A4</v>
          </cell>
        </row>
        <row r="169">
          <cell r="C169" t="str">
            <v>01010032</v>
          </cell>
          <cell r="D169" t="str">
            <v>A3</v>
          </cell>
          <cell r="E169" t="str">
            <v>A4</v>
          </cell>
        </row>
        <row r="170">
          <cell r="C170" t="str">
            <v>01010030</v>
          </cell>
          <cell r="D170" t="str">
            <v>A1</v>
          </cell>
          <cell r="E170" t="str">
            <v>A2</v>
          </cell>
        </row>
        <row r="171">
          <cell r="C171" t="str">
            <v>01010022</v>
          </cell>
          <cell r="D171" t="str">
            <v>A3</v>
          </cell>
          <cell r="E171" t="str">
            <v>A4</v>
          </cell>
        </row>
        <row r="172">
          <cell r="C172" t="str">
            <v>01010021</v>
          </cell>
          <cell r="D172" t="str">
            <v>A2</v>
          </cell>
          <cell r="E172" t="str">
            <v>A4</v>
          </cell>
        </row>
        <row r="173">
          <cell r="C173" t="str">
            <v>01022005</v>
          </cell>
          <cell r="D173" t="str">
            <v>A3</v>
          </cell>
          <cell r="E173" t="str">
            <v>A4</v>
          </cell>
        </row>
        <row r="174">
          <cell r="D174">
            <v>16</v>
          </cell>
          <cell r="E174">
            <v>16</v>
          </cell>
        </row>
        <row r="175">
          <cell r="D175">
            <v>16</v>
          </cell>
          <cell r="E175">
            <v>16</v>
          </cell>
        </row>
        <row r="176">
          <cell r="C176" t="str">
            <v>01011012</v>
          </cell>
          <cell r="D176" t="str">
            <v>A1</v>
          </cell>
          <cell r="E176" t="str">
            <v>A2</v>
          </cell>
        </row>
        <row r="177">
          <cell r="C177" t="str">
            <v>01011002</v>
          </cell>
          <cell r="D177" t="str">
            <v>A1</v>
          </cell>
          <cell r="E177" t="str">
            <v>A2</v>
          </cell>
        </row>
        <row r="178">
          <cell r="C178" t="str">
            <v>01011005</v>
          </cell>
          <cell r="D178" t="str">
            <v>A1</v>
          </cell>
          <cell r="E178" t="str">
            <v>A4</v>
          </cell>
        </row>
        <row r="179">
          <cell r="C179" t="str">
            <v>01011011</v>
          </cell>
          <cell r="D179" t="str">
            <v>A2</v>
          </cell>
          <cell r="E179" t="str">
            <v>A3</v>
          </cell>
        </row>
        <row r="180">
          <cell r="C180" t="str">
            <v>01011013</v>
          </cell>
          <cell r="D180" t="str">
            <v>A1</v>
          </cell>
          <cell r="E180" t="str">
            <v>A3</v>
          </cell>
        </row>
        <row r="181">
          <cell r="C181" t="str">
            <v>01011009</v>
          </cell>
          <cell r="D181" t="str">
            <v>A1</v>
          </cell>
          <cell r="E181" t="str">
            <v>A3</v>
          </cell>
        </row>
        <row r="182">
          <cell r="C182" t="str">
            <v>01011001</v>
          </cell>
          <cell r="D182" t="str">
            <v>A1</v>
          </cell>
          <cell r="E182" t="str">
            <v>A4</v>
          </cell>
        </row>
        <row r="183">
          <cell r="C183" t="str">
            <v>01011014</v>
          </cell>
          <cell r="D183" t="str">
            <v>A2</v>
          </cell>
          <cell r="E183" t="str">
            <v>A4</v>
          </cell>
        </row>
        <row r="184">
          <cell r="C184" t="str">
            <v>01010005</v>
          </cell>
          <cell r="D184" t="str">
            <v>A1</v>
          </cell>
          <cell r="E184" t="str">
            <v>A3</v>
          </cell>
        </row>
        <row r="185">
          <cell r="C185" t="str">
            <v>01011016</v>
          </cell>
          <cell r="D185" t="str">
            <v>A1</v>
          </cell>
          <cell r="E185" t="str">
            <v>A3</v>
          </cell>
        </row>
        <row r="186">
          <cell r="C186" t="str">
            <v>01011007</v>
          </cell>
          <cell r="D186" t="str">
            <v>A1</v>
          </cell>
          <cell r="E186" t="str">
            <v>A3</v>
          </cell>
        </row>
        <row r="187">
          <cell r="C187" t="str">
            <v>01011008</v>
          </cell>
          <cell r="D187" t="str">
            <v>A1</v>
          </cell>
          <cell r="E187" t="str">
            <v>A4</v>
          </cell>
        </row>
        <row r="188">
          <cell r="C188" t="str">
            <v>01011015</v>
          </cell>
          <cell r="D188" t="str">
            <v>A1</v>
          </cell>
          <cell r="E188" t="str">
            <v>A4</v>
          </cell>
        </row>
        <row r="189">
          <cell r="C189" t="str">
            <v>01011010</v>
          </cell>
          <cell r="D189" t="str">
            <v>A1</v>
          </cell>
          <cell r="E189" t="str">
            <v>A3</v>
          </cell>
        </row>
        <row r="190">
          <cell r="C190" t="str">
            <v>01011018</v>
          </cell>
          <cell r="D190" t="str">
            <v>A1</v>
          </cell>
          <cell r="E190" t="str">
            <v>A4</v>
          </cell>
        </row>
        <row r="191">
          <cell r="C191" t="str">
            <v>01011006</v>
          </cell>
          <cell r="D191" t="str">
            <v>A1</v>
          </cell>
          <cell r="E191" t="str">
            <v>A4</v>
          </cell>
        </row>
        <row r="192">
          <cell r="D192">
            <v>27</v>
          </cell>
          <cell r="E192">
            <v>27</v>
          </cell>
        </row>
        <row r="193">
          <cell r="D193">
            <v>27</v>
          </cell>
          <cell r="E193">
            <v>27</v>
          </cell>
        </row>
        <row r="194">
          <cell r="C194" t="str">
            <v>01012003</v>
          </cell>
          <cell r="D194" t="str">
            <v>A1</v>
          </cell>
          <cell r="E194" t="str">
            <v>A1</v>
          </cell>
        </row>
        <row r="195">
          <cell r="C195" t="str">
            <v>01012008</v>
          </cell>
          <cell r="D195" t="str">
            <v>A2</v>
          </cell>
          <cell r="E195" t="str">
            <v>A4</v>
          </cell>
        </row>
        <row r="196">
          <cell r="C196" t="str">
            <v>01012007</v>
          </cell>
          <cell r="D196" t="str">
            <v>A2</v>
          </cell>
          <cell r="E196" t="str">
            <v>A4</v>
          </cell>
        </row>
        <row r="197">
          <cell r="C197" t="str">
            <v>01012013</v>
          </cell>
          <cell r="D197" t="str">
            <v>A2</v>
          </cell>
          <cell r="E197" t="str">
            <v>A3</v>
          </cell>
        </row>
        <row r="198">
          <cell r="C198" t="str">
            <v>01012023</v>
          </cell>
          <cell r="D198" t="str">
            <v>A1</v>
          </cell>
          <cell r="E198" t="str">
            <v>A1</v>
          </cell>
        </row>
        <row r="199">
          <cell r="C199" t="str">
            <v>01012014</v>
          </cell>
          <cell r="D199" t="str">
            <v>A2</v>
          </cell>
          <cell r="E199" t="str">
            <v>A4</v>
          </cell>
        </row>
        <row r="200">
          <cell r="C200" t="str">
            <v>01012005</v>
          </cell>
          <cell r="D200" t="str">
            <v>A2</v>
          </cell>
          <cell r="E200" t="str">
            <v>A4</v>
          </cell>
        </row>
        <row r="201">
          <cell r="C201" t="str">
            <v>01012006</v>
          </cell>
          <cell r="D201" t="str">
            <v>A4</v>
          </cell>
          <cell r="E201" t="str">
            <v>A4</v>
          </cell>
        </row>
        <row r="202">
          <cell r="C202" t="str">
            <v>01012004</v>
          </cell>
          <cell r="D202" t="str">
            <v>A4</v>
          </cell>
          <cell r="E202" t="str">
            <v>A3</v>
          </cell>
        </row>
        <row r="203">
          <cell r="C203" t="str">
            <v>01012012</v>
          </cell>
          <cell r="D203" t="str">
            <v>A4</v>
          </cell>
          <cell r="E203" t="str">
            <v>A4</v>
          </cell>
        </row>
        <row r="204">
          <cell r="C204" t="str">
            <v>01012016</v>
          </cell>
          <cell r="D204" t="str">
            <v>A4</v>
          </cell>
          <cell r="E204" t="str">
            <v>A4</v>
          </cell>
        </row>
        <row r="205">
          <cell r="C205" t="str">
            <v>01012015</v>
          </cell>
          <cell r="D205" t="str">
            <v>A4</v>
          </cell>
          <cell r="E205" t="str">
            <v>A4</v>
          </cell>
        </row>
        <row r="206">
          <cell r="C206" t="str">
            <v>01012019</v>
          </cell>
          <cell r="D206" t="str">
            <v>A4</v>
          </cell>
          <cell r="E206" t="str">
            <v>A3</v>
          </cell>
        </row>
        <row r="207">
          <cell r="C207" t="str">
            <v>01012018</v>
          </cell>
          <cell r="D207" t="str">
            <v>A4</v>
          </cell>
          <cell r="E207" t="str">
            <v>A3</v>
          </cell>
        </row>
        <row r="208">
          <cell r="C208" t="str">
            <v>01012017</v>
          </cell>
          <cell r="D208" t="str">
            <v>A4</v>
          </cell>
          <cell r="E208" t="str">
            <v>A3</v>
          </cell>
        </row>
        <row r="209">
          <cell r="C209" t="str">
            <v>01012022</v>
          </cell>
          <cell r="D209" t="str">
            <v>A4</v>
          </cell>
          <cell r="E209" t="str">
            <v>A3</v>
          </cell>
        </row>
        <row r="210">
          <cell r="C210" t="str">
            <v>01012020</v>
          </cell>
          <cell r="D210" t="str">
            <v>A4</v>
          </cell>
          <cell r="E210" t="str">
            <v>A4</v>
          </cell>
        </row>
        <row r="211">
          <cell r="C211" t="str">
            <v>01012021</v>
          </cell>
          <cell r="D211" t="str">
            <v>A4</v>
          </cell>
          <cell r="E211" t="str">
            <v>A4</v>
          </cell>
        </row>
        <row r="212">
          <cell r="C212" t="str">
            <v>01012011</v>
          </cell>
          <cell r="D212" t="str">
            <v>A4</v>
          </cell>
          <cell r="E212" t="str">
            <v>A3</v>
          </cell>
        </row>
        <row r="213">
          <cell r="C213" t="str">
            <v>01017002</v>
          </cell>
          <cell r="D213" t="str">
            <v>A4</v>
          </cell>
          <cell r="E213" t="str">
            <v>A3</v>
          </cell>
        </row>
        <row r="214">
          <cell r="C214" t="str">
            <v>01012028</v>
          </cell>
          <cell r="D214" t="str">
            <v>A2</v>
          </cell>
          <cell r="E214" t="str">
            <v>A4</v>
          </cell>
        </row>
        <row r="215">
          <cell r="C215" t="str">
            <v>01012032</v>
          </cell>
          <cell r="D215" t="str">
            <v>A2</v>
          </cell>
          <cell r="E215" t="str">
            <v>A4</v>
          </cell>
        </row>
        <row r="216">
          <cell r="C216" t="str">
            <v>01025017</v>
          </cell>
          <cell r="D216" t="str">
            <v>A4</v>
          </cell>
          <cell r="E216" t="str">
            <v>A2</v>
          </cell>
        </row>
        <row r="217">
          <cell r="C217" t="str">
            <v>01006004</v>
          </cell>
          <cell r="D217" t="str">
            <v>A3</v>
          </cell>
          <cell r="E217" t="str">
            <v>A3</v>
          </cell>
        </row>
        <row r="218">
          <cell r="C218" t="str">
            <v>01013068</v>
          </cell>
          <cell r="D218" t="str">
            <v>A2</v>
          </cell>
          <cell r="E218" t="str">
            <v>A1</v>
          </cell>
        </row>
        <row r="219">
          <cell r="C219" t="str">
            <v>01012048</v>
          </cell>
          <cell r="D219" t="str">
            <v>A3</v>
          </cell>
          <cell r="E219" t="str">
            <v>A3</v>
          </cell>
        </row>
        <row r="220">
          <cell r="C220" t="str">
            <v>01012049</v>
          </cell>
          <cell r="D220" t="str">
            <v>A4</v>
          </cell>
          <cell r="E220" t="str">
            <v>A4</v>
          </cell>
        </row>
        <row r="221">
          <cell r="D221">
            <v>23</v>
          </cell>
          <cell r="E221">
            <v>23</v>
          </cell>
        </row>
        <row r="222">
          <cell r="D222">
            <v>23</v>
          </cell>
          <cell r="E222">
            <v>23</v>
          </cell>
        </row>
        <row r="223">
          <cell r="C223" t="str">
            <v>01015042</v>
          </cell>
          <cell r="D223" t="str">
            <v>A1</v>
          </cell>
          <cell r="E223" t="str">
            <v>A1</v>
          </cell>
        </row>
        <row r="224">
          <cell r="C224" t="str">
            <v>01015005</v>
          </cell>
          <cell r="D224" t="str">
            <v>A3</v>
          </cell>
          <cell r="E224" t="str">
            <v>A4</v>
          </cell>
        </row>
        <row r="225">
          <cell r="C225" t="str">
            <v>01015022</v>
          </cell>
          <cell r="D225" t="str">
            <v>A1</v>
          </cell>
          <cell r="E225" t="str">
            <v>A2</v>
          </cell>
        </row>
        <row r="226">
          <cell r="C226" t="str">
            <v>01015018</v>
          </cell>
          <cell r="D226" t="str">
            <v>A3</v>
          </cell>
          <cell r="E226" t="str">
            <v>A3</v>
          </cell>
        </row>
        <row r="227">
          <cell r="C227" t="str">
            <v>01015023</v>
          </cell>
          <cell r="D227" t="str">
            <v>A1</v>
          </cell>
          <cell r="E227" t="str">
            <v>A1</v>
          </cell>
        </row>
        <row r="228">
          <cell r="C228" t="str">
            <v>01015020</v>
          </cell>
          <cell r="D228" t="str">
            <v>A4</v>
          </cell>
          <cell r="E228" t="str">
            <v>B1</v>
          </cell>
        </row>
        <row r="229">
          <cell r="C229" t="str">
            <v>01015041</v>
          </cell>
          <cell r="D229" t="str">
            <v>A3</v>
          </cell>
          <cell r="E229" t="str">
            <v>A4</v>
          </cell>
        </row>
        <row r="230">
          <cell r="C230" t="str">
            <v>01015001</v>
          </cell>
          <cell r="D230" t="str">
            <v>A2</v>
          </cell>
          <cell r="E230" t="str">
            <v>A3</v>
          </cell>
        </row>
        <row r="231">
          <cell r="C231" t="str">
            <v>01015015</v>
          </cell>
          <cell r="D231" t="str">
            <v>A3</v>
          </cell>
          <cell r="E231" t="str">
            <v>A3</v>
          </cell>
        </row>
        <row r="232">
          <cell r="C232" t="str">
            <v>01015019</v>
          </cell>
          <cell r="D232" t="str">
            <v>A1</v>
          </cell>
          <cell r="E232" t="str">
            <v>A1</v>
          </cell>
        </row>
        <row r="233">
          <cell r="C233" t="str">
            <v>01015013</v>
          </cell>
          <cell r="D233" t="str">
            <v>A3</v>
          </cell>
          <cell r="E233" t="str">
            <v>A DN</v>
          </cell>
        </row>
        <row r="234">
          <cell r="C234" t="str">
            <v>01015006</v>
          </cell>
          <cell r="D234" t="str">
            <v>A2</v>
          </cell>
          <cell r="E234" t="str">
            <v>A3</v>
          </cell>
        </row>
        <row r="235">
          <cell r="C235" t="str">
            <v>01018001</v>
          </cell>
          <cell r="D235" t="str">
            <v>A3</v>
          </cell>
          <cell r="E235" t="str">
            <v>A3</v>
          </cell>
        </row>
        <row r="236">
          <cell r="C236" t="str">
            <v>01015004</v>
          </cell>
          <cell r="D236" t="str">
            <v>A2</v>
          </cell>
          <cell r="E236" t="str">
            <v>A1</v>
          </cell>
        </row>
        <row r="237">
          <cell r="C237" t="str">
            <v>01015010</v>
          </cell>
          <cell r="D237" t="str">
            <v>A3</v>
          </cell>
          <cell r="E237" t="str">
            <v>A3</v>
          </cell>
        </row>
        <row r="238">
          <cell r="C238" t="str">
            <v>01015017</v>
          </cell>
          <cell r="D238" t="str">
            <v>A3</v>
          </cell>
          <cell r="E238" t="str">
            <v>A3</v>
          </cell>
        </row>
        <row r="239">
          <cell r="C239" t="str">
            <v>01015016</v>
          </cell>
          <cell r="D239" t="str">
            <v>A4</v>
          </cell>
          <cell r="E239" t="str">
            <v>A4</v>
          </cell>
        </row>
        <row r="240">
          <cell r="C240" t="str">
            <v>01015031</v>
          </cell>
          <cell r="D240" t="str">
            <v>A1</v>
          </cell>
          <cell r="E240" t="str">
            <v>A1</v>
          </cell>
        </row>
        <row r="241">
          <cell r="C241" t="str">
            <v>01015025</v>
          </cell>
          <cell r="D241" t="str">
            <v>A2</v>
          </cell>
          <cell r="E241" t="str">
            <v>A3</v>
          </cell>
        </row>
        <row r="242">
          <cell r="C242" t="str">
            <v>01017001</v>
          </cell>
          <cell r="D242" t="str">
            <v>A2</v>
          </cell>
          <cell r="E242" t="str">
            <v>A3</v>
          </cell>
        </row>
        <row r="243">
          <cell r="C243" t="str">
            <v>01015012</v>
          </cell>
          <cell r="D243" t="str">
            <v>A3</v>
          </cell>
          <cell r="E243" t="str">
            <v>A2</v>
          </cell>
        </row>
        <row r="244">
          <cell r="C244" t="str">
            <v>01015008</v>
          </cell>
          <cell r="D244" t="str">
            <v>A2</v>
          </cell>
          <cell r="E244" t="str">
            <v>A2</v>
          </cell>
        </row>
        <row r="245">
          <cell r="C245" t="str">
            <v>01015021</v>
          </cell>
          <cell r="D245" t="str">
            <v>A3</v>
          </cell>
          <cell r="E245" t="str">
            <v>A3</v>
          </cell>
        </row>
        <row r="246">
          <cell r="D246">
            <v>25</v>
          </cell>
          <cell r="E246">
            <v>25</v>
          </cell>
        </row>
        <row r="247">
          <cell r="D247">
            <v>24</v>
          </cell>
          <cell r="E247">
            <v>24</v>
          </cell>
        </row>
        <row r="248">
          <cell r="C248" t="str">
            <v>01013003</v>
          </cell>
          <cell r="D248" t="str">
            <v>A1</v>
          </cell>
          <cell r="E248" t="str">
            <v>A1</v>
          </cell>
        </row>
        <row r="249">
          <cell r="C249" t="str">
            <v>01013002</v>
          </cell>
          <cell r="D249" t="str">
            <v>A2</v>
          </cell>
          <cell r="E249" t="str">
            <v>A3</v>
          </cell>
        </row>
        <row r="250">
          <cell r="C250" t="str">
            <v>01013004</v>
          </cell>
          <cell r="D250" t="str">
            <v>A1</v>
          </cell>
          <cell r="E250" t="str">
            <v>A3</v>
          </cell>
        </row>
        <row r="251">
          <cell r="C251" t="str">
            <v>01013021</v>
          </cell>
          <cell r="D251" t="str">
            <v>A2</v>
          </cell>
          <cell r="E251" t="str">
            <v>A3</v>
          </cell>
        </row>
        <row r="252">
          <cell r="C252" t="str">
            <v>01013006</v>
          </cell>
          <cell r="D252" t="str">
            <v>A2</v>
          </cell>
          <cell r="E252" t="str">
            <v>A3</v>
          </cell>
        </row>
        <row r="253">
          <cell r="C253" t="str">
            <v>01013018</v>
          </cell>
          <cell r="D253" t="str">
            <v>A2</v>
          </cell>
          <cell r="E253" t="str">
            <v>B1</v>
          </cell>
        </row>
        <row r="254">
          <cell r="C254" t="str">
            <v>01013019</v>
          </cell>
          <cell r="D254" t="str">
            <v>A2</v>
          </cell>
          <cell r="E254" t="str">
            <v>A4</v>
          </cell>
        </row>
        <row r="255">
          <cell r="C255" t="str">
            <v>01013016</v>
          </cell>
          <cell r="D255" t="str">
            <v>A2</v>
          </cell>
          <cell r="E255" t="str">
            <v>A4</v>
          </cell>
        </row>
        <row r="256">
          <cell r="C256" t="str">
            <v>01013017</v>
          </cell>
          <cell r="D256" t="str">
            <v>A3</v>
          </cell>
          <cell r="E256" t="str">
            <v>A4</v>
          </cell>
        </row>
        <row r="257">
          <cell r="C257" t="str">
            <v>01013027</v>
          </cell>
          <cell r="D257" t="str">
            <v>A3</v>
          </cell>
          <cell r="E257" t="str">
            <v>A3</v>
          </cell>
        </row>
        <row r="258">
          <cell r="C258" t="str">
            <v>01013026</v>
          </cell>
          <cell r="D258" t="str">
            <v>A2</v>
          </cell>
          <cell r="E258" t="str">
            <v>A3</v>
          </cell>
        </row>
        <row r="259">
          <cell r="C259" t="str">
            <v>01013029</v>
          </cell>
          <cell r="D259" t="str">
            <v>A2</v>
          </cell>
          <cell r="E259" t="str">
            <v>A4</v>
          </cell>
        </row>
        <row r="260">
          <cell r="C260" t="str">
            <v>01013028</v>
          </cell>
          <cell r="D260" t="str">
            <v>A2</v>
          </cell>
          <cell r="E260" t="str">
            <v>A4</v>
          </cell>
        </row>
        <row r="261">
          <cell r="C261" t="str">
            <v>01013005</v>
          </cell>
          <cell r="D261" t="str">
            <v>A2</v>
          </cell>
          <cell r="E261" t="str">
            <v>A4</v>
          </cell>
        </row>
        <row r="262">
          <cell r="C262" t="str">
            <v>01013022</v>
          </cell>
          <cell r="D262" t="str">
            <v>A3</v>
          </cell>
          <cell r="E262" t="str">
            <v>A3</v>
          </cell>
        </row>
        <row r="263">
          <cell r="C263" t="str">
            <v>01013047</v>
          </cell>
          <cell r="D263" t="str">
            <v>A3</v>
          </cell>
          <cell r="E263" t="str">
            <v>A4</v>
          </cell>
        </row>
        <row r="264">
          <cell r="C264" t="str">
            <v>01013070</v>
          </cell>
          <cell r="D264" t="str">
            <v>A3</v>
          </cell>
          <cell r="E264" t="str">
            <v>A4</v>
          </cell>
        </row>
        <row r="265">
          <cell r="C265" t="str">
            <v>01014047</v>
          </cell>
          <cell r="D265" t="str">
            <v>A1</v>
          </cell>
          <cell r="E265" t="str">
            <v>A3</v>
          </cell>
        </row>
        <row r="266">
          <cell r="C266" t="str">
            <v>01013079</v>
          </cell>
          <cell r="D266" t="str">
            <v>A3</v>
          </cell>
          <cell r="E266" t="str">
            <v>A4</v>
          </cell>
        </row>
        <row r="267">
          <cell r="C267" t="str">
            <v>01013087</v>
          </cell>
          <cell r="D267" t="str">
            <v>A1</v>
          </cell>
          <cell r="E267" t="str">
            <v>A3</v>
          </cell>
        </row>
        <row r="268">
          <cell r="C268" t="str">
            <v>01013061</v>
          </cell>
          <cell r="D268" t="str">
            <v>A1</v>
          </cell>
          <cell r="E268" t="str">
            <v>B1</v>
          </cell>
        </row>
        <row r="269">
          <cell r="C269" t="str">
            <v>01013094</v>
          </cell>
          <cell r="D269" t="str">
            <v>A2</v>
          </cell>
          <cell r="E269" t="str">
            <v>A3</v>
          </cell>
        </row>
        <row r="270">
          <cell r="C270" t="str">
            <v>01013120</v>
          </cell>
          <cell r="D270" t="str">
            <v>A2</v>
          </cell>
          <cell r="E270" t="str">
            <v>A3</v>
          </cell>
        </row>
        <row r="271">
          <cell r="C271" t="str">
            <v>01013117</v>
          </cell>
          <cell r="D271" t="str">
            <v>A2</v>
          </cell>
          <cell r="E271" t="str">
            <v>A4</v>
          </cell>
        </row>
        <row r="272">
          <cell r="D272">
            <v>1</v>
          </cell>
          <cell r="E272">
            <v>1</v>
          </cell>
        </row>
        <row r="273">
          <cell r="C273" t="str">
            <v>01013096</v>
          </cell>
          <cell r="D273" t="str">
            <v>A1</v>
          </cell>
          <cell r="E273" t="str">
            <v>A1</v>
          </cell>
        </row>
        <row r="274">
          <cell r="D274">
            <v>31</v>
          </cell>
          <cell r="E274">
            <v>31</v>
          </cell>
        </row>
        <row r="275">
          <cell r="D275">
            <v>31</v>
          </cell>
          <cell r="E275">
            <v>31</v>
          </cell>
        </row>
        <row r="276">
          <cell r="C276" t="str">
            <v>01014002</v>
          </cell>
          <cell r="D276" t="str">
            <v>A1</v>
          </cell>
          <cell r="E276" t="str">
            <v>A1</v>
          </cell>
        </row>
        <row r="277">
          <cell r="C277" t="str">
            <v>01014004</v>
          </cell>
          <cell r="D277" t="str">
            <v>A2</v>
          </cell>
          <cell r="E277" t="str">
            <v>A3</v>
          </cell>
        </row>
        <row r="278">
          <cell r="C278" t="str">
            <v>01023003</v>
          </cell>
          <cell r="D278" t="str">
            <v>A2</v>
          </cell>
          <cell r="E278" t="str">
            <v>A2</v>
          </cell>
        </row>
        <row r="279">
          <cell r="C279" t="str">
            <v>01014008</v>
          </cell>
          <cell r="D279" t="str">
            <v>A2</v>
          </cell>
          <cell r="E279" t="str">
            <v>A3</v>
          </cell>
        </row>
        <row r="280">
          <cell r="C280" t="str">
            <v>01014007</v>
          </cell>
          <cell r="D280" t="str">
            <v>A1</v>
          </cell>
          <cell r="E280" t="str">
            <v>A1</v>
          </cell>
        </row>
        <row r="281">
          <cell r="C281" t="str">
            <v>01014038</v>
          </cell>
          <cell r="D281" t="str">
            <v>A1</v>
          </cell>
          <cell r="E281" t="str">
            <v>A1</v>
          </cell>
        </row>
        <row r="282">
          <cell r="C282" t="str">
            <v>01014005</v>
          </cell>
          <cell r="D282" t="str">
            <v>A2</v>
          </cell>
          <cell r="E282" t="str">
            <v>A3</v>
          </cell>
        </row>
        <row r="283">
          <cell r="C283" t="str">
            <v>01014046</v>
          </cell>
          <cell r="D283" t="str">
            <v>A1</v>
          </cell>
          <cell r="E283" t="str">
            <v>A1</v>
          </cell>
        </row>
        <row r="284">
          <cell r="C284" t="str">
            <v>01014026</v>
          </cell>
          <cell r="D284" t="str">
            <v>A3</v>
          </cell>
          <cell r="E284" t="str">
            <v>A4</v>
          </cell>
        </row>
        <row r="285">
          <cell r="C285" t="str">
            <v>01014029</v>
          </cell>
          <cell r="D285" t="str">
            <v>A3</v>
          </cell>
          <cell r="E285" t="str">
            <v>A4</v>
          </cell>
        </row>
        <row r="286">
          <cell r="C286" t="str">
            <v>01014033</v>
          </cell>
          <cell r="D286" t="str">
            <v>A1</v>
          </cell>
          <cell r="E286" t="str">
            <v>A1</v>
          </cell>
        </row>
        <row r="287">
          <cell r="C287" t="str">
            <v>01014023</v>
          </cell>
          <cell r="D287" t="str">
            <v>A1</v>
          </cell>
          <cell r="E287" t="str">
            <v>A4</v>
          </cell>
        </row>
        <row r="288">
          <cell r="C288" t="str">
            <v>01014013</v>
          </cell>
          <cell r="D288" t="str">
            <v>A3</v>
          </cell>
          <cell r="E288" t="str">
            <v>A4</v>
          </cell>
        </row>
        <row r="289">
          <cell r="C289" t="str">
            <v>01014017</v>
          </cell>
          <cell r="D289" t="str">
            <v>A3</v>
          </cell>
          <cell r="E289" t="str">
            <v>A4</v>
          </cell>
        </row>
        <row r="290">
          <cell r="C290" t="str">
            <v>01014034</v>
          </cell>
          <cell r="D290" t="str">
            <v>A3</v>
          </cell>
          <cell r="E290" t="str">
            <v>A4</v>
          </cell>
        </row>
        <row r="291">
          <cell r="C291" t="str">
            <v>01014020</v>
          </cell>
          <cell r="D291" t="str">
            <v>A3</v>
          </cell>
          <cell r="E291" t="str">
            <v>A4</v>
          </cell>
        </row>
        <row r="292">
          <cell r="C292" t="str">
            <v>01014018</v>
          </cell>
          <cell r="D292" t="str">
            <v>A3</v>
          </cell>
          <cell r="E292" t="str">
            <v>A4</v>
          </cell>
        </row>
        <row r="293">
          <cell r="C293" t="str">
            <v>01014019</v>
          </cell>
          <cell r="D293" t="str">
            <v>A3</v>
          </cell>
          <cell r="E293" t="str">
            <v>A4</v>
          </cell>
        </row>
        <row r="294">
          <cell r="C294" t="str">
            <v>01014010</v>
          </cell>
          <cell r="D294" t="str">
            <v>A3</v>
          </cell>
          <cell r="E294" t="str">
            <v>A4</v>
          </cell>
        </row>
        <row r="295">
          <cell r="C295" t="str">
            <v>01014030</v>
          </cell>
          <cell r="D295" t="str">
            <v>A1</v>
          </cell>
          <cell r="E295" t="str">
            <v>A4</v>
          </cell>
        </row>
        <row r="296">
          <cell r="C296" t="str">
            <v>01014024</v>
          </cell>
          <cell r="D296" t="str">
            <v>A3</v>
          </cell>
          <cell r="E296" t="str">
            <v>A3</v>
          </cell>
        </row>
        <row r="297">
          <cell r="C297" t="str">
            <v>01014048</v>
          </cell>
          <cell r="D297" t="str">
            <v>A1</v>
          </cell>
          <cell r="E297" t="str">
            <v>A3</v>
          </cell>
        </row>
        <row r="298">
          <cell r="C298" t="str">
            <v>01014022</v>
          </cell>
          <cell r="D298" t="str">
            <v>A2</v>
          </cell>
          <cell r="E298" t="str">
            <v>A4</v>
          </cell>
        </row>
        <row r="299">
          <cell r="C299" t="str">
            <v>01014025</v>
          </cell>
          <cell r="D299" t="str">
            <v>A4</v>
          </cell>
          <cell r="E299" t="str">
            <v>A4</v>
          </cell>
        </row>
        <row r="300">
          <cell r="C300" t="str">
            <v>01014032</v>
          </cell>
          <cell r="D300" t="str">
            <v>A1</v>
          </cell>
          <cell r="E300" t="str">
            <v>A3</v>
          </cell>
        </row>
        <row r="301">
          <cell r="C301" t="str">
            <v>01014006</v>
          </cell>
          <cell r="D301" t="str">
            <v>A1</v>
          </cell>
          <cell r="E301" t="str">
            <v>A4</v>
          </cell>
        </row>
        <row r="302">
          <cell r="C302" t="str">
            <v>01014009</v>
          </cell>
          <cell r="D302" t="str">
            <v>A3</v>
          </cell>
          <cell r="E302" t="str">
            <v>A4</v>
          </cell>
        </row>
        <row r="303">
          <cell r="C303" t="str">
            <v>01014045</v>
          </cell>
          <cell r="D303" t="str">
            <v>A1</v>
          </cell>
          <cell r="E303" t="str">
            <v>A1</v>
          </cell>
        </row>
        <row r="304">
          <cell r="C304" t="str">
            <v>01014021</v>
          </cell>
          <cell r="D304" t="str">
            <v>A2</v>
          </cell>
          <cell r="E304" t="str">
            <v>A4</v>
          </cell>
        </row>
        <row r="305">
          <cell r="C305" t="str">
            <v>01014016</v>
          </cell>
          <cell r="D305" t="str">
            <v>A2</v>
          </cell>
          <cell r="E305" t="str">
            <v>A4</v>
          </cell>
        </row>
        <row r="306">
          <cell r="C306" t="str">
            <v>01014042</v>
          </cell>
          <cell r="D306" t="str">
            <v>A3</v>
          </cell>
          <cell r="E306" t="str">
            <v>A3</v>
          </cell>
        </row>
        <row r="307">
          <cell r="D307">
            <v>9</v>
          </cell>
          <cell r="E307">
            <v>9</v>
          </cell>
        </row>
        <row r="308">
          <cell r="D308">
            <v>9</v>
          </cell>
          <cell r="E308">
            <v>9</v>
          </cell>
        </row>
        <row r="309">
          <cell r="C309" t="str">
            <v>01016008</v>
          </cell>
          <cell r="D309" t="str">
            <v>A2</v>
          </cell>
          <cell r="E309" t="str">
            <v>A2</v>
          </cell>
        </row>
        <row r="310">
          <cell r="C310" t="str">
            <v>01016004</v>
          </cell>
          <cell r="D310" t="str">
            <v>A2</v>
          </cell>
          <cell r="E310" t="str">
            <v>A4</v>
          </cell>
        </row>
        <row r="311">
          <cell r="C311" t="str">
            <v>01016002</v>
          </cell>
          <cell r="D311" t="str">
            <v>A3</v>
          </cell>
          <cell r="E311" t="str">
            <v>A4</v>
          </cell>
        </row>
        <row r="312">
          <cell r="C312" t="str">
            <v>01016006</v>
          </cell>
          <cell r="D312" t="str">
            <v>A3</v>
          </cell>
          <cell r="E312" t="str">
            <v>A4</v>
          </cell>
        </row>
        <row r="313">
          <cell r="C313" t="str">
            <v>01016005</v>
          </cell>
          <cell r="D313" t="str">
            <v>A3</v>
          </cell>
          <cell r="E313" t="str">
            <v>A4</v>
          </cell>
        </row>
        <row r="314">
          <cell r="C314" t="str">
            <v>01016012</v>
          </cell>
          <cell r="D314" t="str">
            <v>A2</v>
          </cell>
          <cell r="E314" t="str">
            <v>A4</v>
          </cell>
        </row>
        <row r="315">
          <cell r="C315" t="str">
            <v>01016010</v>
          </cell>
          <cell r="D315" t="str">
            <v>A2</v>
          </cell>
          <cell r="E315" t="str">
            <v>A3</v>
          </cell>
        </row>
        <row r="316">
          <cell r="C316" t="str">
            <v>01016007</v>
          </cell>
          <cell r="D316" t="str">
            <v>A2</v>
          </cell>
          <cell r="E316" t="str">
            <v>A4</v>
          </cell>
        </row>
        <row r="317">
          <cell r="C317" t="str">
            <v>01016003</v>
          </cell>
          <cell r="D317" t="str">
            <v>A2</v>
          </cell>
          <cell r="E317" t="str">
            <v>A4</v>
          </cell>
        </row>
        <row r="318">
          <cell r="D318">
            <v>9</v>
          </cell>
          <cell r="E318">
            <v>9</v>
          </cell>
        </row>
        <row r="319">
          <cell r="D319">
            <v>9</v>
          </cell>
          <cell r="E319">
            <v>9</v>
          </cell>
        </row>
        <row r="320">
          <cell r="C320" t="str">
            <v>01013020</v>
          </cell>
          <cell r="D320" t="str">
            <v>A2</v>
          </cell>
          <cell r="E320" t="str">
            <v>A2</v>
          </cell>
        </row>
        <row r="321">
          <cell r="C321" t="str">
            <v>01029001</v>
          </cell>
          <cell r="D321" t="str">
            <v>A1</v>
          </cell>
          <cell r="E321" t="str">
            <v>A2</v>
          </cell>
        </row>
        <row r="322">
          <cell r="C322" t="str">
            <v>01013010</v>
          </cell>
          <cell r="D322" t="str">
            <v>A2</v>
          </cell>
          <cell r="E322" t="str">
            <v>A4</v>
          </cell>
        </row>
        <row r="323">
          <cell r="C323" t="str">
            <v>01013011</v>
          </cell>
          <cell r="D323" t="str">
            <v>A3</v>
          </cell>
          <cell r="E323" t="str">
            <v>A3</v>
          </cell>
        </row>
        <row r="324">
          <cell r="C324" t="str">
            <v>01013023</v>
          </cell>
          <cell r="D324" t="str">
            <v>A3</v>
          </cell>
          <cell r="E324" t="str">
            <v>A3</v>
          </cell>
        </row>
        <row r="325">
          <cell r="C325" t="str">
            <v>01013009</v>
          </cell>
          <cell r="D325" t="str">
            <v>A2</v>
          </cell>
          <cell r="E325" t="str">
            <v>A4</v>
          </cell>
        </row>
        <row r="326">
          <cell r="C326" t="str">
            <v>01013008</v>
          </cell>
          <cell r="D326" t="str">
            <v>A3</v>
          </cell>
          <cell r="E326" t="str">
            <v>A4</v>
          </cell>
        </row>
        <row r="327">
          <cell r="C327" t="str">
            <v>01013015</v>
          </cell>
          <cell r="D327" t="str">
            <v>A3</v>
          </cell>
          <cell r="E327" t="str">
            <v>A3</v>
          </cell>
        </row>
        <row r="328">
          <cell r="C328" t="str">
            <v>01029016</v>
          </cell>
          <cell r="D328" t="str">
            <v>A1</v>
          </cell>
          <cell r="E328" t="str">
            <v>A4</v>
          </cell>
        </row>
        <row r="329">
          <cell r="D329">
            <v>15</v>
          </cell>
          <cell r="E329">
            <v>15</v>
          </cell>
        </row>
        <row r="330">
          <cell r="D330">
            <v>15</v>
          </cell>
          <cell r="E330">
            <v>15</v>
          </cell>
        </row>
        <row r="331">
          <cell r="C331" t="str">
            <v>01025001</v>
          </cell>
          <cell r="D331" t="str">
            <v>A2</v>
          </cell>
          <cell r="E331" t="str">
            <v>A2</v>
          </cell>
        </row>
        <row r="332">
          <cell r="C332" t="str">
            <v>01025016</v>
          </cell>
          <cell r="D332" t="str">
            <v>A4</v>
          </cell>
          <cell r="E332" t="str">
            <v>A4</v>
          </cell>
        </row>
        <row r="333">
          <cell r="C333" t="str">
            <v>01025018</v>
          </cell>
          <cell r="D333" t="str">
            <v>A3</v>
          </cell>
          <cell r="E333" t="str">
            <v>A4</v>
          </cell>
        </row>
        <row r="334">
          <cell r="C334" t="str">
            <v>01025004</v>
          </cell>
          <cell r="D334" t="str">
            <v>A1</v>
          </cell>
          <cell r="E334" t="str">
            <v>A4</v>
          </cell>
        </row>
        <row r="335">
          <cell r="C335" t="str">
            <v>01025020</v>
          </cell>
          <cell r="D335" t="str">
            <v>A2</v>
          </cell>
          <cell r="E335" t="str">
            <v>A3</v>
          </cell>
        </row>
        <row r="336">
          <cell r="C336" t="str">
            <v>01025008</v>
          </cell>
          <cell r="D336" t="str">
            <v>A3</v>
          </cell>
          <cell r="E336" t="str">
            <v>A3</v>
          </cell>
        </row>
        <row r="337">
          <cell r="C337" t="str">
            <v>01025012</v>
          </cell>
          <cell r="D337" t="str">
            <v>A2</v>
          </cell>
          <cell r="E337" t="str">
            <v>A3</v>
          </cell>
        </row>
        <row r="338">
          <cell r="C338" t="str">
            <v>01025002</v>
          </cell>
          <cell r="D338" t="str">
            <v>A2</v>
          </cell>
          <cell r="E338" t="str">
            <v>A4</v>
          </cell>
        </row>
        <row r="339">
          <cell r="C339" t="str">
            <v>01003013</v>
          </cell>
          <cell r="D339" t="str">
            <v>A2</v>
          </cell>
          <cell r="E339" t="str">
            <v>A2</v>
          </cell>
        </row>
        <row r="340">
          <cell r="C340" t="str">
            <v>01025015</v>
          </cell>
          <cell r="D340" t="str">
            <v>A2</v>
          </cell>
          <cell r="E340" t="str">
            <v>A4</v>
          </cell>
        </row>
        <row r="341">
          <cell r="C341" t="str">
            <v>01005010</v>
          </cell>
          <cell r="D341" t="str">
            <v>A2</v>
          </cell>
          <cell r="E341" t="str">
            <v>A3</v>
          </cell>
        </row>
        <row r="342">
          <cell r="C342" t="str">
            <v>01025009</v>
          </cell>
          <cell r="D342" t="str">
            <v>A2</v>
          </cell>
          <cell r="E342" t="str">
            <v>A3</v>
          </cell>
        </row>
        <row r="343">
          <cell r="C343" t="str">
            <v>01025003</v>
          </cell>
          <cell r="D343" t="str">
            <v>A2</v>
          </cell>
          <cell r="E343" t="str">
            <v>A4</v>
          </cell>
        </row>
        <row r="344">
          <cell r="C344" t="str">
            <v>01025029</v>
          </cell>
          <cell r="D344" t="str">
            <v>A1</v>
          </cell>
          <cell r="E344" t="str">
            <v>A2</v>
          </cell>
        </row>
        <row r="345">
          <cell r="C345" t="str">
            <v>01025027</v>
          </cell>
          <cell r="D345" t="str">
            <v>A4</v>
          </cell>
          <cell r="E345" t="str">
            <v>A3</v>
          </cell>
        </row>
        <row r="346">
          <cell r="D346">
            <v>4</v>
          </cell>
          <cell r="E346">
            <v>4</v>
          </cell>
        </row>
        <row r="347">
          <cell r="D347">
            <v>4</v>
          </cell>
          <cell r="E347">
            <v>4</v>
          </cell>
        </row>
        <row r="348">
          <cell r="C348" t="str">
            <v>01004014</v>
          </cell>
          <cell r="D348" t="str">
            <v>A1</v>
          </cell>
          <cell r="E348" t="str">
            <v>A1</v>
          </cell>
        </row>
        <row r="349">
          <cell r="C349" t="str">
            <v>01004016</v>
          </cell>
          <cell r="D349" t="str">
            <v>A4</v>
          </cell>
          <cell r="E349" t="str">
            <v>A4</v>
          </cell>
        </row>
        <row r="350">
          <cell r="C350" t="str">
            <v>01028013</v>
          </cell>
          <cell r="D350" t="str">
            <v>A3</v>
          </cell>
          <cell r="E350" t="str">
            <v>A4</v>
          </cell>
        </row>
        <row r="351">
          <cell r="C351" t="str">
            <v>01028017</v>
          </cell>
          <cell r="D351" t="str">
            <v>A2</v>
          </cell>
          <cell r="E351" t="str">
            <v>A3</v>
          </cell>
        </row>
        <row r="352">
          <cell r="D352">
            <v>7</v>
          </cell>
          <cell r="E352">
            <v>7</v>
          </cell>
        </row>
        <row r="353">
          <cell r="D353">
            <v>4</v>
          </cell>
          <cell r="E353">
            <v>4</v>
          </cell>
        </row>
        <row r="354">
          <cell r="C354" t="str">
            <v>01025007</v>
          </cell>
          <cell r="D354" t="str">
            <v>A2</v>
          </cell>
          <cell r="E354" t="str">
            <v>A2</v>
          </cell>
        </row>
        <row r="355">
          <cell r="C355" t="str">
            <v>01018003</v>
          </cell>
          <cell r="D355" t="str">
            <v>A3</v>
          </cell>
          <cell r="E355" t="str">
            <v>A3</v>
          </cell>
        </row>
        <row r="356">
          <cell r="C356" t="str">
            <v>01018002</v>
          </cell>
          <cell r="D356" t="str">
            <v>A2</v>
          </cell>
          <cell r="E356" t="str">
            <v>A3</v>
          </cell>
        </row>
        <row r="357">
          <cell r="C357" t="str">
            <v>01018005</v>
          </cell>
          <cell r="D357" t="str">
            <v>A2</v>
          </cell>
          <cell r="E357" t="str">
            <v>A2</v>
          </cell>
        </row>
        <row r="358">
          <cell r="D358">
            <v>3</v>
          </cell>
          <cell r="E358">
            <v>3</v>
          </cell>
        </row>
        <row r="359">
          <cell r="C359" t="str">
            <v>01018008</v>
          </cell>
          <cell r="D359" t="str">
            <v>A2</v>
          </cell>
          <cell r="E359" t="str">
            <v>A3</v>
          </cell>
        </row>
        <row r="360">
          <cell r="C360" t="str">
            <v>01018007</v>
          </cell>
          <cell r="D360" t="str">
            <v>A2</v>
          </cell>
          <cell r="E360" t="str">
            <v>A3</v>
          </cell>
        </row>
        <row r="361">
          <cell r="C361" t="str">
            <v>01018009</v>
          </cell>
          <cell r="D361" t="str">
            <v>A4</v>
          </cell>
          <cell r="E361" t="str">
            <v>A4</v>
          </cell>
        </row>
        <row r="362">
          <cell r="D362">
            <v>3</v>
          </cell>
          <cell r="E362">
            <v>3</v>
          </cell>
        </row>
        <row r="363">
          <cell r="D363">
            <v>1</v>
          </cell>
          <cell r="E363">
            <v>1</v>
          </cell>
        </row>
        <row r="364">
          <cell r="C364" t="str">
            <v>01019002</v>
          </cell>
          <cell r="D364" t="str">
            <v>A4</v>
          </cell>
          <cell r="E364" t="str">
            <v>A3</v>
          </cell>
        </row>
        <row r="365">
          <cell r="D365">
            <v>2</v>
          </cell>
          <cell r="E365">
            <v>2</v>
          </cell>
        </row>
        <row r="366">
          <cell r="C366" t="str">
            <v>01019001</v>
          </cell>
          <cell r="D366" t="str">
            <v>A4</v>
          </cell>
          <cell r="E366" t="str">
            <v>A3</v>
          </cell>
        </row>
        <row r="367">
          <cell r="C367" t="str">
            <v>01005005</v>
          </cell>
          <cell r="D367" t="str">
            <v>A4</v>
          </cell>
          <cell r="E367" t="str">
            <v>A2</v>
          </cell>
        </row>
        <row r="368">
          <cell r="D368">
            <v>3</v>
          </cell>
          <cell r="E368">
            <v>3</v>
          </cell>
        </row>
        <row r="369">
          <cell r="D369">
            <v>2</v>
          </cell>
          <cell r="E369">
            <v>2</v>
          </cell>
        </row>
        <row r="370">
          <cell r="C370" t="str">
            <v>01021001</v>
          </cell>
          <cell r="D370" t="str">
            <v>A2</v>
          </cell>
          <cell r="E370" t="str">
            <v>A1</v>
          </cell>
        </row>
        <row r="371">
          <cell r="C371" t="str">
            <v>01021003</v>
          </cell>
          <cell r="D371" t="str">
            <v>A4</v>
          </cell>
          <cell r="E371" t="str">
            <v>A3</v>
          </cell>
        </row>
        <row r="372">
          <cell r="D372">
            <v>1</v>
          </cell>
          <cell r="E372">
            <v>1</v>
          </cell>
        </row>
        <row r="373">
          <cell r="C373" t="str">
            <v>01021004</v>
          </cell>
          <cell r="D373" t="str">
            <v>A4</v>
          </cell>
          <cell r="E373" t="str">
            <v>A3</v>
          </cell>
        </row>
        <row r="374">
          <cell r="D374">
            <v>2</v>
          </cell>
          <cell r="E374">
            <v>2</v>
          </cell>
        </row>
        <row r="375">
          <cell r="D375">
            <v>2</v>
          </cell>
          <cell r="E375">
            <v>2</v>
          </cell>
        </row>
        <row r="376">
          <cell r="C376" t="str">
            <v>01007008</v>
          </cell>
          <cell r="D376" t="str">
            <v>A2</v>
          </cell>
          <cell r="E376" t="str">
            <v>A1</v>
          </cell>
        </row>
        <row r="377">
          <cell r="C377" t="str">
            <v>01014012</v>
          </cell>
          <cell r="D377" t="str">
            <v>A4</v>
          </cell>
          <cell r="E377" t="str">
            <v>A3</v>
          </cell>
        </row>
        <row r="378">
          <cell r="D378">
            <v>5</v>
          </cell>
          <cell r="E378">
            <v>5</v>
          </cell>
        </row>
        <row r="379">
          <cell r="D379">
            <v>3</v>
          </cell>
          <cell r="E379">
            <v>3</v>
          </cell>
        </row>
        <row r="380">
          <cell r="C380" t="str">
            <v>01017003</v>
          </cell>
          <cell r="D380" t="str">
            <v>A2</v>
          </cell>
          <cell r="E380" t="str">
            <v>A1</v>
          </cell>
        </row>
        <row r="381">
          <cell r="C381" t="str">
            <v>01017010</v>
          </cell>
          <cell r="D381" t="str">
            <v>A3</v>
          </cell>
          <cell r="E381" t="str">
            <v>A3</v>
          </cell>
        </row>
        <row r="382">
          <cell r="C382" t="str">
            <v>01018004</v>
          </cell>
          <cell r="D382" t="str">
            <v>A3</v>
          </cell>
          <cell r="E382" t="str">
            <v>A2</v>
          </cell>
        </row>
        <row r="383">
          <cell r="D383">
            <v>2</v>
          </cell>
          <cell r="E383">
            <v>2</v>
          </cell>
        </row>
        <row r="384">
          <cell r="C384" t="str">
            <v>01009027</v>
          </cell>
          <cell r="D384" t="str">
            <v>A1</v>
          </cell>
          <cell r="E384" t="str">
            <v>A3</v>
          </cell>
        </row>
        <row r="385">
          <cell r="C385" t="str">
            <v>01025013</v>
          </cell>
          <cell r="D385" t="str">
            <v>A3</v>
          </cell>
          <cell r="E385" t="str">
            <v>A3</v>
          </cell>
        </row>
        <row r="386">
          <cell r="D386">
            <v>1</v>
          </cell>
          <cell r="E386">
            <v>1</v>
          </cell>
        </row>
        <row r="387">
          <cell r="D387">
            <v>1</v>
          </cell>
          <cell r="E387">
            <v>1</v>
          </cell>
        </row>
        <row r="388">
          <cell r="C388" t="str">
            <v>01005011</v>
          </cell>
          <cell r="D388" t="str">
            <v>A4</v>
          </cell>
          <cell r="E388" t="str">
            <v>A3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 val="kone"/>
    </sheetNames>
    <sheetDataSet>
      <sheetData sheetId="0"/>
      <sheetData sheetId="1"/>
      <sheetData sheetId="2">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A3</v>
          </cell>
        </row>
        <row r="15">
          <cell r="C15" t="str">
            <v>01003009</v>
          </cell>
          <cell r="D15" t="str">
            <v>A2</v>
          </cell>
          <cell r="E15" t="str">
            <v>A1</v>
          </cell>
        </row>
        <row r="16">
          <cell r="C16" t="str">
            <v>01003005</v>
          </cell>
          <cell r="D16" t="str">
            <v>A2</v>
          </cell>
          <cell r="E16" t="str">
            <v>A1</v>
          </cell>
        </row>
        <row r="17">
          <cell r="C17" t="str">
            <v>01023004</v>
          </cell>
          <cell r="D17" t="str">
            <v>A2</v>
          </cell>
          <cell r="E17" t="str">
            <v>A1</v>
          </cell>
        </row>
        <row r="18">
          <cell r="C18" t="str">
            <v>01003007</v>
          </cell>
          <cell r="D18" t="str">
            <v>A2</v>
          </cell>
          <cell r="E18" t="str">
            <v>A2</v>
          </cell>
        </row>
        <row r="19">
          <cell r="D19">
            <v>3</v>
          </cell>
          <cell r="E19">
            <v>3</v>
          </cell>
        </row>
        <row r="20">
          <cell r="C20" t="str">
            <v>01003008</v>
          </cell>
          <cell r="D20" t="str">
            <v>A2</v>
          </cell>
          <cell r="E20" t="str">
            <v>A3</v>
          </cell>
        </row>
        <row r="21">
          <cell r="C21" t="str">
            <v>01003014</v>
          </cell>
          <cell r="D21" t="str">
            <v>A3</v>
          </cell>
          <cell r="E21" t="str">
            <v>A2</v>
          </cell>
        </row>
        <row r="22">
          <cell r="C22" t="str">
            <v>01003015</v>
          </cell>
          <cell r="D22" t="str">
            <v>A4</v>
          </cell>
          <cell r="E22" t="str">
            <v>A3</v>
          </cell>
        </row>
        <row r="23">
          <cell r="D23">
            <v>16</v>
          </cell>
          <cell r="E23">
            <v>16</v>
          </cell>
        </row>
        <row r="24">
          <cell r="D24">
            <v>12</v>
          </cell>
          <cell r="E24">
            <v>12</v>
          </cell>
        </row>
        <row r="25">
          <cell r="C25" t="str">
            <v>01004002</v>
          </cell>
          <cell r="D25" t="str">
            <v>A1</v>
          </cell>
          <cell r="E25" t="str">
            <v>A1</v>
          </cell>
        </row>
        <row r="26">
          <cell r="C26" t="str">
            <v>01004001</v>
          </cell>
          <cell r="D26" t="str">
            <v>A1</v>
          </cell>
          <cell r="E26" t="str">
            <v>A1</v>
          </cell>
        </row>
        <row r="27">
          <cell r="C27" t="str">
            <v>01004005</v>
          </cell>
          <cell r="D27" t="str">
            <v>A1</v>
          </cell>
          <cell r="E27" t="str">
            <v>A1</v>
          </cell>
        </row>
        <row r="28">
          <cell r="C28" t="str">
            <v>01004004</v>
          </cell>
          <cell r="D28" t="str">
            <v>A1</v>
          </cell>
          <cell r="E28" t="str">
            <v>A1</v>
          </cell>
        </row>
        <row r="29">
          <cell r="C29" t="str">
            <v>01022013</v>
          </cell>
          <cell r="D29" t="str">
            <v>A1</v>
          </cell>
          <cell r="E29" t="str">
            <v>A1</v>
          </cell>
        </row>
        <row r="30">
          <cell r="C30" t="str">
            <v>01004003</v>
          </cell>
          <cell r="D30" t="str">
            <v>A1</v>
          </cell>
          <cell r="E30" t="str">
            <v>A2</v>
          </cell>
        </row>
        <row r="31">
          <cell r="C31" t="str">
            <v>01004008</v>
          </cell>
          <cell r="D31" t="str">
            <v>A2</v>
          </cell>
          <cell r="E31" t="str">
            <v>A2</v>
          </cell>
        </row>
        <row r="32">
          <cell r="C32" t="str">
            <v>01005009</v>
          </cell>
          <cell r="D32" t="str">
            <v>A3</v>
          </cell>
          <cell r="E32" t="str">
            <v>A4</v>
          </cell>
        </row>
        <row r="33">
          <cell r="C33" t="str">
            <v>01004009</v>
          </cell>
          <cell r="D33" t="str">
            <v>A2</v>
          </cell>
          <cell r="E33" t="str">
            <v>A3</v>
          </cell>
        </row>
        <row r="34">
          <cell r="C34" t="str">
            <v>01002020</v>
          </cell>
          <cell r="D34" t="str">
            <v>A2</v>
          </cell>
          <cell r="E34" t="str">
            <v>A1</v>
          </cell>
        </row>
        <row r="35">
          <cell r="C35" t="str">
            <v>01010038</v>
          </cell>
          <cell r="D35" t="str">
            <v>A2</v>
          </cell>
          <cell r="E35" t="str">
            <v>A4</v>
          </cell>
        </row>
        <row r="36">
          <cell r="C36" t="str">
            <v>01012026</v>
          </cell>
          <cell r="D36" t="str">
            <v>A1</v>
          </cell>
          <cell r="E36" t="str">
            <v>A1</v>
          </cell>
        </row>
        <row r="37">
          <cell r="D37">
            <v>4</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A2</v>
          </cell>
        </row>
        <row r="41">
          <cell r="C41" t="str">
            <v>01004013</v>
          </cell>
          <cell r="D41" t="str">
            <v>A2</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A1</v>
          </cell>
          <cell r="E45" t="str">
            <v>A1</v>
          </cell>
        </row>
        <row r="46">
          <cell r="C46" t="str">
            <v>01004007</v>
          </cell>
          <cell r="D46" t="str">
            <v>A2</v>
          </cell>
          <cell r="E46" t="str">
            <v>A1</v>
          </cell>
        </row>
        <row r="47">
          <cell r="C47" t="str">
            <v>01002017</v>
          </cell>
          <cell r="D47" t="str">
            <v>A2</v>
          </cell>
          <cell r="E47" t="str">
            <v>A3</v>
          </cell>
        </row>
        <row r="48">
          <cell r="C48" t="str">
            <v>01002018</v>
          </cell>
          <cell r="D48" t="str">
            <v>A2</v>
          </cell>
          <cell r="E48" t="str">
            <v>A3</v>
          </cell>
        </row>
        <row r="49">
          <cell r="C49" t="str">
            <v>01002005</v>
          </cell>
          <cell r="D49" t="str">
            <v>A3</v>
          </cell>
          <cell r="E49" t="str">
            <v>A3</v>
          </cell>
        </row>
        <row r="50">
          <cell r="C50" t="str">
            <v>01023001</v>
          </cell>
          <cell r="D50" t="str">
            <v>A3</v>
          </cell>
          <cell r="E50" t="str">
            <v>A3</v>
          </cell>
        </row>
        <row r="51">
          <cell r="C51" t="str">
            <v>01017006</v>
          </cell>
          <cell r="D51" t="str">
            <v>A1</v>
          </cell>
          <cell r="E51" t="str">
            <v>A2</v>
          </cell>
        </row>
        <row r="52">
          <cell r="C52" t="str">
            <v>01002032</v>
          </cell>
          <cell r="D52" t="str">
            <v>A3</v>
          </cell>
          <cell r="E52" t="str">
            <v>A3</v>
          </cell>
        </row>
        <row r="53">
          <cell r="C53" t="str">
            <v>01007007</v>
          </cell>
          <cell r="D53" t="str">
            <v>A2</v>
          </cell>
          <cell r="E53" t="str">
            <v>A3</v>
          </cell>
        </row>
        <row r="54">
          <cell r="C54" t="str">
            <v>01007005</v>
          </cell>
          <cell r="D54" t="str">
            <v>A1</v>
          </cell>
          <cell r="E54" t="str">
            <v>A3</v>
          </cell>
        </row>
        <row r="55">
          <cell r="D55">
            <v>15</v>
          </cell>
          <cell r="E55">
            <v>15</v>
          </cell>
        </row>
        <row r="56">
          <cell r="C56" t="str">
            <v>01007006</v>
          </cell>
          <cell r="D56" t="str">
            <v>A2</v>
          </cell>
          <cell r="E56" t="str">
            <v>A4</v>
          </cell>
        </row>
        <row r="57">
          <cell r="C57" t="str">
            <v>01002038</v>
          </cell>
          <cell r="D57" t="str">
            <v>A4</v>
          </cell>
          <cell r="E57" t="str">
            <v>A4</v>
          </cell>
        </row>
        <row r="58">
          <cell r="C58" t="str">
            <v>01002023</v>
          </cell>
          <cell r="D58" t="str">
            <v>A4</v>
          </cell>
          <cell r="E58" t="str">
            <v>A2</v>
          </cell>
        </row>
        <row r="59">
          <cell r="C59" t="str">
            <v>01002007</v>
          </cell>
          <cell r="D59" t="str">
            <v>A4</v>
          </cell>
          <cell r="E59" t="str">
            <v>A3</v>
          </cell>
        </row>
        <row r="60">
          <cell r="C60" t="str">
            <v>01002010</v>
          </cell>
          <cell r="D60" t="str">
            <v>A4</v>
          </cell>
          <cell r="E60" t="str">
            <v>A3</v>
          </cell>
        </row>
        <row r="61">
          <cell r="C61" t="str">
            <v>01002012</v>
          </cell>
          <cell r="D61" t="str">
            <v>A4</v>
          </cell>
          <cell r="E61" t="str">
            <v>A3</v>
          </cell>
        </row>
        <row r="62">
          <cell r="C62" t="str">
            <v>01002028</v>
          </cell>
          <cell r="D62" t="str">
            <v>A4</v>
          </cell>
          <cell r="E62" t="str">
            <v>A3</v>
          </cell>
        </row>
        <row r="63">
          <cell r="C63" t="str">
            <v>01002027</v>
          </cell>
          <cell r="D63" t="str">
            <v>A2</v>
          </cell>
          <cell r="E63" t="str">
            <v>A3</v>
          </cell>
        </row>
        <row r="64">
          <cell r="C64" t="str">
            <v>01002013</v>
          </cell>
          <cell r="D64" t="str">
            <v>A4</v>
          </cell>
          <cell r="E64" t="str">
            <v>A3</v>
          </cell>
        </row>
        <row r="65">
          <cell r="C65" t="str">
            <v>01002031</v>
          </cell>
          <cell r="D65" t="str">
            <v>A4</v>
          </cell>
          <cell r="E65" t="str">
            <v>A4</v>
          </cell>
        </row>
        <row r="66">
          <cell r="C66" t="str">
            <v>01002034</v>
          </cell>
          <cell r="D66" t="str">
            <v>A4</v>
          </cell>
          <cell r="E66" t="str">
            <v>A4</v>
          </cell>
        </row>
        <row r="67">
          <cell r="C67" t="str">
            <v>01002033</v>
          </cell>
          <cell r="D67" t="str">
            <v>A4</v>
          </cell>
          <cell r="E67" t="str">
            <v>A4</v>
          </cell>
        </row>
        <row r="68">
          <cell r="C68" t="str">
            <v>01010068</v>
          </cell>
          <cell r="D68" t="str">
            <v>A4</v>
          </cell>
          <cell r="E68" t="str">
            <v>A4</v>
          </cell>
        </row>
        <row r="69">
          <cell r="C69" t="str">
            <v>01002035</v>
          </cell>
          <cell r="D69" t="str">
            <v>A4</v>
          </cell>
          <cell r="E69" t="str">
            <v>A2</v>
          </cell>
        </row>
        <row r="70">
          <cell r="C70" t="str">
            <v>01002036</v>
          </cell>
          <cell r="D70" t="str">
            <v>A4</v>
          </cell>
          <cell r="E70" t="str">
            <v>A2</v>
          </cell>
        </row>
        <row r="71">
          <cell r="D71">
            <v>15</v>
          </cell>
          <cell r="E71">
            <v>15</v>
          </cell>
        </row>
        <row r="72">
          <cell r="D72">
            <v>9</v>
          </cell>
          <cell r="E72">
            <v>9</v>
          </cell>
        </row>
        <row r="73">
          <cell r="C73" t="str">
            <v>01002002</v>
          </cell>
          <cell r="D73" t="str">
            <v>A2</v>
          </cell>
          <cell r="E73" t="str">
            <v>A1</v>
          </cell>
        </row>
        <row r="74">
          <cell r="C74" t="str">
            <v>01007001</v>
          </cell>
          <cell r="D74" t="str">
            <v>A3</v>
          </cell>
          <cell r="E74" t="str">
            <v>A2</v>
          </cell>
        </row>
        <row r="75">
          <cell r="C75" t="str">
            <v>01009006</v>
          </cell>
          <cell r="D75" t="str">
            <v>A2</v>
          </cell>
          <cell r="E75" t="str">
            <v>A2</v>
          </cell>
        </row>
        <row r="76">
          <cell r="C76" t="str">
            <v>01009018</v>
          </cell>
          <cell r="D76" t="str">
            <v>A2</v>
          </cell>
          <cell r="E76" t="str">
            <v>A3</v>
          </cell>
        </row>
        <row r="77">
          <cell r="C77" t="str">
            <v>01009010</v>
          </cell>
          <cell r="D77" t="str">
            <v>A2</v>
          </cell>
          <cell r="E77" t="str">
            <v>A3</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A2</v>
          </cell>
        </row>
        <row r="84">
          <cell r="C84" t="str">
            <v>01002008</v>
          </cell>
          <cell r="D84" t="str">
            <v>A2</v>
          </cell>
          <cell r="E84" t="str">
            <v>A3</v>
          </cell>
        </row>
        <row r="85">
          <cell r="C85" t="str">
            <v>01009019</v>
          </cell>
          <cell r="D85" t="str">
            <v>A3</v>
          </cell>
          <cell r="E85" t="str">
            <v>A3</v>
          </cell>
        </row>
        <row r="86">
          <cell r="C86" t="str">
            <v>01009011</v>
          </cell>
          <cell r="D86" t="str">
            <v>A3</v>
          </cell>
          <cell r="E86" t="str">
            <v>A3</v>
          </cell>
        </row>
        <row r="87">
          <cell r="C87" t="str">
            <v>01009028</v>
          </cell>
          <cell r="D87" t="str">
            <v>A4</v>
          </cell>
          <cell r="E87" t="str">
            <v>A4</v>
          </cell>
        </row>
        <row r="88">
          <cell r="C88" t="str">
            <v>01009026</v>
          </cell>
          <cell r="D88" t="str">
            <v>A4</v>
          </cell>
          <cell r="E88" t="str">
            <v>A3</v>
          </cell>
        </row>
        <row r="89">
          <cell r="D89">
            <v>7</v>
          </cell>
          <cell r="E89">
            <v>7</v>
          </cell>
        </row>
        <row r="90">
          <cell r="D90">
            <v>6</v>
          </cell>
          <cell r="E90">
            <v>6</v>
          </cell>
        </row>
        <row r="91">
          <cell r="C91" t="str">
            <v>01009009</v>
          </cell>
          <cell r="D91" t="str">
            <v>A2</v>
          </cell>
          <cell r="E91" t="str">
            <v>A1</v>
          </cell>
        </row>
        <row r="92">
          <cell r="C92" t="str">
            <v>01006003</v>
          </cell>
          <cell r="D92" t="str">
            <v>A3</v>
          </cell>
          <cell r="E92" t="str">
            <v>A3</v>
          </cell>
        </row>
        <row r="93">
          <cell r="C93" t="str">
            <v>01013032</v>
          </cell>
          <cell r="D93" t="str">
            <v>A2</v>
          </cell>
          <cell r="E93" t="str">
            <v>A3</v>
          </cell>
        </row>
        <row r="94">
          <cell r="C94" t="str">
            <v>01022061</v>
          </cell>
          <cell r="D94" t="str">
            <v>A2</v>
          </cell>
          <cell r="E94" t="str">
            <v>A2</v>
          </cell>
        </row>
        <row r="95">
          <cell r="C95" t="str">
            <v>01015027</v>
          </cell>
          <cell r="D95" t="str">
            <v>A2</v>
          </cell>
          <cell r="E95" t="str">
            <v>A2</v>
          </cell>
        </row>
        <row r="96">
          <cell r="C96" t="str">
            <v>01023002</v>
          </cell>
          <cell r="D96" t="str">
            <v>A2</v>
          </cell>
          <cell r="E96" t="str">
            <v>A2</v>
          </cell>
        </row>
        <row r="97">
          <cell r="D97">
            <v>1</v>
          </cell>
          <cell r="E97">
            <v>1</v>
          </cell>
        </row>
        <row r="98">
          <cell r="C98" t="str">
            <v>01006006</v>
          </cell>
          <cell r="D98" t="str">
            <v>A2</v>
          </cell>
          <cell r="E98" t="str">
            <v>A2</v>
          </cell>
        </row>
        <row r="99">
          <cell r="D99">
            <v>2</v>
          </cell>
          <cell r="E99">
            <v>2</v>
          </cell>
        </row>
        <row r="100">
          <cell r="D100">
            <v>1</v>
          </cell>
          <cell r="E100">
            <v>1</v>
          </cell>
        </row>
        <row r="101">
          <cell r="C101" t="str">
            <v>01005007</v>
          </cell>
          <cell r="D101" t="str">
            <v>A1</v>
          </cell>
          <cell r="E101" t="str">
            <v>A2</v>
          </cell>
        </row>
        <row r="102">
          <cell r="D102">
            <v>1</v>
          </cell>
          <cell r="E102">
            <v>1</v>
          </cell>
        </row>
        <row r="103">
          <cell r="C103" t="str">
            <v>01005003</v>
          </cell>
          <cell r="D103" t="str">
            <v>A2</v>
          </cell>
          <cell r="E103" t="str">
            <v>A2</v>
          </cell>
        </row>
        <row r="104">
          <cell r="D104">
            <v>33</v>
          </cell>
          <cell r="E104">
            <v>32</v>
          </cell>
        </row>
        <row r="105">
          <cell r="D105">
            <v>14</v>
          </cell>
          <cell r="E105">
            <v>14</v>
          </cell>
        </row>
        <row r="106">
          <cell r="C106" t="str">
            <v>01008028</v>
          </cell>
          <cell r="D106" t="str">
            <v>A1</v>
          </cell>
          <cell r="E106" t="str">
            <v>A1</v>
          </cell>
        </row>
        <row r="107">
          <cell r="C107" t="str">
            <v>01008002</v>
          </cell>
          <cell r="D107" t="str">
            <v>A2</v>
          </cell>
          <cell r="E107" t="str">
            <v>A2</v>
          </cell>
        </row>
        <row r="108">
          <cell r="C108" t="str">
            <v>01008004</v>
          </cell>
          <cell r="D108" t="str">
            <v>A2</v>
          </cell>
          <cell r="E108" t="str">
            <v>A1</v>
          </cell>
        </row>
        <row r="109">
          <cell r="C109" t="str">
            <v>01009007</v>
          </cell>
          <cell r="D109" t="str">
            <v>A2</v>
          </cell>
          <cell r="E109" t="str">
            <v>A2</v>
          </cell>
        </row>
        <row r="110">
          <cell r="C110" t="str">
            <v>01008008</v>
          </cell>
          <cell r="D110" t="str">
            <v>A3</v>
          </cell>
          <cell r="E110" t="str">
            <v>A2</v>
          </cell>
        </row>
        <row r="111">
          <cell r="C111" t="str">
            <v>01008006</v>
          </cell>
          <cell r="D111" t="str">
            <v>A3</v>
          </cell>
          <cell r="E111" t="str">
            <v>A3</v>
          </cell>
        </row>
        <row r="112">
          <cell r="C112" t="str">
            <v>01002021</v>
          </cell>
          <cell r="D112" t="str">
            <v>A2</v>
          </cell>
          <cell r="E112" t="str">
            <v>A1</v>
          </cell>
        </row>
        <row r="113">
          <cell r="C113" t="str">
            <v>01017009</v>
          </cell>
          <cell r="D113" t="str">
            <v>A3</v>
          </cell>
          <cell r="E113" t="str">
            <v>A3</v>
          </cell>
        </row>
        <row r="114">
          <cell r="C114" t="str">
            <v>01015026</v>
          </cell>
          <cell r="D114" t="str">
            <v>A3</v>
          </cell>
          <cell r="E114" t="str">
            <v>A3</v>
          </cell>
        </row>
        <row r="115">
          <cell r="C115" t="str">
            <v>01015028</v>
          </cell>
          <cell r="D115" t="str">
            <v>A3</v>
          </cell>
          <cell r="E115" t="str">
            <v>A2</v>
          </cell>
        </row>
        <row r="116">
          <cell r="C116" t="str">
            <v>01008005</v>
          </cell>
          <cell r="D116" t="str">
            <v>A3</v>
          </cell>
          <cell r="E116" t="str">
            <v>A3</v>
          </cell>
        </row>
        <row r="117">
          <cell r="C117" t="str">
            <v>01009005</v>
          </cell>
          <cell r="D117" t="str">
            <v>A3</v>
          </cell>
          <cell r="E117" t="str">
            <v>A2</v>
          </cell>
        </row>
        <row r="118">
          <cell r="C118" t="str">
            <v>01009014</v>
          </cell>
          <cell r="D118" t="str">
            <v>A4</v>
          </cell>
          <cell r="E118" t="str">
            <v>A4</v>
          </cell>
        </row>
        <row r="119">
          <cell r="C119" t="str">
            <v>01008034</v>
          </cell>
          <cell r="D119" t="str">
            <v>A3</v>
          </cell>
          <cell r="E119" t="str">
            <v>A3</v>
          </cell>
        </row>
        <row r="120">
          <cell r="D120">
            <v>19</v>
          </cell>
          <cell r="E120">
            <v>18</v>
          </cell>
        </row>
        <row r="121">
          <cell r="C121" t="str">
            <v>01008021</v>
          </cell>
          <cell r="D121" t="str">
            <v>A2</v>
          </cell>
          <cell r="E121" t="str">
            <v>A3</v>
          </cell>
        </row>
        <row r="122">
          <cell r="C122" t="str">
            <v>01008009</v>
          </cell>
          <cell r="D122" t="str">
            <v>A2</v>
          </cell>
          <cell r="E122" t="str">
            <v>A3</v>
          </cell>
        </row>
        <row r="123">
          <cell r="C123" t="str">
            <v>01007003</v>
          </cell>
          <cell r="D123" t="str">
            <v>A3</v>
          </cell>
          <cell r="E123" t="str">
            <v>A4</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A3</v>
          </cell>
        </row>
        <row r="130">
          <cell r="C130" t="str">
            <v>01008012</v>
          </cell>
          <cell r="D130" t="str">
            <v>A4</v>
          </cell>
          <cell r="E130" t="str">
            <v>A4</v>
          </cell>
        </row>
        <row r="131">
          <cell r="C131" t="str">
            <v>01017008</v>
          </cell>
          <cell r="D131" t="str">
            <v>A4</v>
          </cell>
          <cell r="E131" t="str">
            <v>A3</v>
          </cell>
        </row>
        <row r="132">
          <cell r="C132" t="str">
            <v>01008033</v>
          </cell>
          <cell r="D132" t="str">
            <v>A4</v>
          </cell>
          <cell r="E132" t="str">
            <v>A3</v>
          </cell>
        </row>
        <row r="133">
          <cell r="C133" t="str">
            <v>01013033</v>
          </cell>
          <cell r="D133" t="str">
            <v>A4</v>
          </cell>
          <cell r="E133" t="str">
            <v>A4</v>
          </cell>
        </row>
        <row r="134">
          <cell r="C134" t="str">
            <v>01009015</v>
          </cell>
          <cell r="D134" t="str">
            <v>A4</v>
          </cell>
          <cell r="E134" t="str">
            <v>A4</v>
          </cell>
        </row>
        <row r="135">
          <cell r="C135" t="str">
            <v>01002003</v>
          </cell>
          <cell r="D135" t="str">
            <v>A4</v>
          </cell>
          <cell r="E135" t="str">
            <v>A4</v>
          </cell>
        </row>
        <row r="136">
          <cell r="C136" t="str">
            <v>01008043</v>
          </cell>
          <cell r="D136" t="str">
            <v>A4</v>
          </cell>
          <cell r="E136" t="str">
            <v>A3</v>
          </cell>
        </row>
        <row r="137">
          <cell r="C137" t="str">
            <v>01008042</v>
          </cell>
          <cell r="D137" t="str">
            <v>A4</v>
          </cell>
          <cell r="E137" t="str">
            <v>A4</v>
          </cell>
        </row>
        <row r="138">
          <cell r="C138" t="str">
            <v>01008044</v>
          </cell>
          <cell r="D138" t="str">
            <v>A4</v>
          </cell>
          <cell r="E138" t="str">
            <v>A4</v>
          </cell>
        </row>
        <row r="139">
          <cell r="D139">
            <v>33</v>
          </cell>
          <cell r="E139">
            <v>33</v>
          </cell>
        </row>
        <row r="140">
          <cell r="D140">
            <v>33</v>
          </cell>
          <cell r="E140">
            <v>33</v>
          </cell>
        </row>
        <row r="141">
          <cell r="C141" t="str">
            <v>01022003</v>
          </cell>
          <cell r="D141" t="str">
            <v>A2</v>
          </cell>
          <cell r="E141" t="str">
            <v>A3</v>
          </cell>
        </row>
        <row r="142">
          <cell r="C142" t="str">
            <v>01010007</v>
          </cell>
          <cell r="D142" t="str">
            <v>A2</v>
          </cell>
          <cell r="E142" t="str">
            <v>A3</v>
          </cell>
        </row>
        <row r="143">
          <cell r="C143" t="str">
            <v>01010006</v>
          </cell>
          <cell r="D143" t="str">
            <v>A2</v>
          </cell>
          <cell r="E143" t="str">
            <v>A3</v>
          </cell>
        </row>
        <row r="144">
          <cell r="C144" t="str">
            <v>01010012</v>
          </cell>
          <cell r="D144" t="str">
            <v>A3</v>
          </cell>
          <cell r="E144" t="str">
            <v>A4</v>
          </cell>
        </row>
        <row r="145">
          <cell r="C145" t="str">
            <v>01004012</v>
          </cell>
          <cell r="D145" t="str">
            <v>A2</v>
          </cell>
          <cell r="E145" t="str">
            <v>A4</v>
          </cell>
        </row>
        <row r="146">
          <cell r="C146" t="str">
            <v>01010026</v>
          </cell>
          <cell r="D146" t="str">
            <v>A2</v>
          </cell>
          <cell r="E146" t="str">
            <v>A4</v>
          </cell>
        </row>
        <row r="147">
          <cell r="C147" t="str">
            <v>01010023</v>
          </cell>
          <cell r="D147" t="str">
            <v>A4</v>
          </cell>
          <cell r="E147" t="str">
            <v>A3</v>
          </cell>
        </row>
        <row r="148">
          <cell r="C148" t="str">
            <v>01010029</v>
          </cell>
          <cell r="D148" t="str">
            <v>A2</v>
          </cell>
          <cell r="E148" t="str">
            <v>A3</v>
          </cell>
        </row>
        <row r="149">
          <cell r="C149" t="str">
            <v>01010024</v>
          </cell>
          <cell r="D149" t="str">
            <v>A2</v>
          </cell>
          <cell r="E149" t="str">
            <v>A3</v>
          </cell>
        </row>
        <row r="150">
          <cell r="C150" t="str">
            <v>01010017</v>
          </cell>
          <cell r="D150" t="str">
            <v>A3</v>
          </cell>
          <cell r="E150" t="str">
            <v>A4</v>
          </cell>
        </row>
        <row r="151">
          <cell r="C151" t="str">
            <v>01022048</v>
          </cell>
          <cell r="D151" t="str">
            <v>A4</v>
          </cell>
          <cell r="E151" t="str">
            <v>A4</v>
          </cell>
        </row>
        <row r="152">
          <cell r="C152" t="str">
            <v>01010039</v>
          </cell>
          <cell r="D152" t="str">
            <v>A2</v>
          </cell>
          <cell r="E152" t="str">
            <v>A4</v>
          </cell>
        </row>
        <row r="153">
          <cell r="C153" t="str">
            <v>01010040</v>
          </cell>
          <cell r="D153" t="str">
            <v>A2</v>
          </cell>
          <cell r="E153" t="str">
            <v>A3</v>
          </cell>
        </row>
        <row r="154">
          <cell r="C154" t="str">
            <v>01010009</v>
          </cell>
          <cell r="D154" t="str">
            <v>A4</v>
          </cell>
          <cell r="E154" t="str">
            <v>A4</v>
          </cell>
        </row>
        <row r="155">
          <cell r="C155" t="str">
            <v>01010020</v>
          </cell>
          <cell r="D155" t="str">
            <v>A4</v>
          </cell>
          <cell r="E155" t="str">
            <v>A4</v>
          </cell>
        </row>
        <row r="156">
          <cell r="C156" t="str">
            <v>01010018</v>
          </cell>
          <cell r="D156" t="str">
            <v>A2</v>
          </cell>
          <cell r="E156" t="str">
            <v>A3</v>
          </cell>
        </row>
        <row r="157">
          <cell r="C157" t="str">
            <v>01010019</v>
          </cell>
          <cell r="D157" t="str">
            <v>A4</v>
          </cell>
          <cell r="E157" t="str">
            <v>A4</v>
          </cell>
        </row>
        <row r="158">
          <cell r="C158" t="str">
            <v>01010015</v>
          </cell>
          <cell r="D158" t="str">
            <v>A2</v>
          </cell>
          <cell r="E158" t="str">
            <v>A4</v>
          </cell>
        </row>
        <row r="159">
          <cell r="C159" t="str">
            <v>01010027</v>
          </cell>
          <cell r="D159" t="str">
            <v>A4</v>
          </cell>
          <cell r="E159" t="str">
            <v>A4</v>
          </cell>
        </row>
        <row r="160">
          <cell r="C160" t="str">
            <v>01002025</v>
          </cell>
          <cell r="D160" t="str">
            <v>A1</v>
          </cell>
          <cell r="E160" t="str">
            <v>A4</v>
          </cell>
        </row>
        <row r="161">
          <cell r="C161" t="str">
            <v>01010162</v>
          </cell>
          <cell r="D161" t="str">
            <v>A4</v>
          </cell>
          <cell r="E161" t="str">
            <v>A4</v>
          </cell>
        </row>
        <row r="162">
          <cell r="C162" t="str">
            <v>01010141</v>
          </cell>
          <cell r="D162" t="str">
            <v>A2</v>
          </cell>
          <cell r="E162" t="str">
            <v>A3</v>
          </cell>
        </row>
        <row r="163">
          <cell r="C163" t="str">
            <v>01010033</v>
          </cell>
          <cell r="D163" t="str">
            <v>A4</v>
          </cell>
          <cell r="E163" t="str">
            <v>A4</v>
          </cell>
        </row>
        <row r="164">
          <cell r="C164" t="str">
            <v>01010037</v>
          </cell>
          <cell r="D164" t="str">
            <v>A4</v>
          </cell>
          <cell r="E164" t="str">
            <v>A4</v>
          </cell>
        </row>
        <row r="165">
          <cell r="C165" t="str">
            <v>01010031</v>
          </cell>
          <cell r="D165" t="str">
            <v>A3</v>
          </cell>
          <cell r="E165" t="str">
            <v>A DN</v>
          </cell>
        </row>
        <row r="166">
          <cell r="C166" t="str">
            <v>01010016</v>
          </cell>
          <cell r="D166" t="str">
            <v>A4</v>
          </cell>
          <cell r="E166" t="str">
            <v>A4</v>
          </cell>
        </row>
        <row r="167">
          <cell r="C167" t="str">
            <v>01010028</v>
          </cell>
          <cell r="D167" t="str">
            <v>A2</v>
          </cell>
          <cell r="E167" t="str">
            <v>A4</v>
          </cell>
        </row>
        <row r="168">
          <cell r="C168" t="str">
            <v>01010003</v>
          </cell>
          <cell r="D168" t="str">
            <v>A2</v>
          </cell>
          <cell r="E168" t="str">
            <v>A4</v>
          </cell>
        </row>
        <row r="169">
          <cell r="C169" t="str">
            <v>01010032</v>
          </cell>
          <cell r="D169" t="str">
            <v>A3</v>
          </cell>
          <cell r="E169" t="str">
            <v>A4</v>
          </cell>
        </row>
        <row r="170">
          <cell r="C170" t="str">
            <v>01010030</v>
          </cell>
          <cell r="D170" t="str">
            <v>A1</v>
          </cell>
          <cell r="E170" t="str">
            <v>A4</v>
          </cell>
        </row>
        <row r="171">
          <cell r="C171" t="str">
            <v>01010022</v>
          </cell>
          <cell r="D171" t="str">
            <v>A3</v>
          </cell>
          <cell r="E171" t="str">
            <v>A4</v>
          </cell>
        </row>
        <row r="172">
          <cell r="C172" t="str">
            <v>01010021</v>
          </cell>
          <cell r="D172" t="str">
            <v>A2</v>
          </cell>
          <cell r="E172" t="str">
            <v>A4</v>
          </cell>
        </row>
        <row r="173">
          <cell r="C173" t="str">
            <v>01022005</v>
          </cell>
          <cell r="D173" t="str">
            <v>A3</v>
          </cell>
          <cell r="E173" t="str">
            <v>A4</v>
          </cell>
        </row>
        <row r="174">
          <cell r="D174">
            <v>16</v>
          </cell>
          <cell r="E174">
            <v>16</v>
          </cell>
        </row>
        <row r="175">
          <cell r="D175">
            <v>16</v>
          </cell>
          <cell r="E175">
            <v>16</v>
          </cell>
        </row>
        <row r="176">
          <cell r="C176" t="str">
            <v>01011012</v>
          </cell>
          <cell r="D176" t="str">
            <v>A1</v>
          </cell>
          <cell r="E176" t="str">
            <v>A4</v>
          </cell>
        </row>
        <row r="177">
          <cell r="C177" t="str">
            <v>01011002</v>
          </cell>
          <cell r="D177" t="str">
            <v>A1</v>
          </cell>
          <cell r="E177" t="str">
            <v>A4</v>
          </cell>
        </row>
        <row r="178">
          <cell r="C178" t="str">
            <v>01011005</v>
          </cell>
          <cell r="D178" t="str">
            <v>A1</v>
          </cell>
          <cell r="E178" t="str">
            <v>A4</v>
          </cell>
        </row>
        <row r="179">
          <cell r="C179" t="str">
            <v>01011011</v>
          </cell>
          <cell r="D179" t="str">
            <v>A2</v>
          </cell>
          <cell r="E179" t="str">
            <v>A4</v>
          </cell>
        </row>
        <row r="180">
          <cell r="C180" t="str">
            <v>01011013</v>
          </cell>
          <cell r="D180" t="str">
            <v>A1</v>
          </cell>
          <cell r="E180" t="str">
            <v>A4</v>
          </cell>
        </row>
        <row r="181">
          <cell r="C181" t="str">
            <v>01011009</v>
          </cell>
          <cell r="D181" t="str">
            <v>A1</v>
          </cell>
          <cell r="E181" t="str">
            <v>A4</v>
          </cell>
        </row>
        <row r="182">
          <cell r="C182" t="str">
            <v>01011001</v>
          </cell>
          <cell r="D182" t="str">
            <v>A1</v>
          </cell>
          <cell r="E182" t="str">
            <v>A4</v>
          </cell>
        </row>
        <row r="183">
          <cell r="C183" t="str">
            <v>01011014</v>
          </cell>
          <cell r="D183" t="str">
            <v>A2</v>
          </cell>
          <cell r="E183" t="str">
            <v>A4</v>
          </cell>
        </row>
        <row r="184">
          <cell r="C184" t="str">
            <v>01010005</v>
          </cell>
          <cell r="D184" t="str">
            <v>A1</v>
          </cell>
          <cell r="E184" t="str">
            <v>A4</v>
          </cell>
        </row>
        <row r="185">
          <cell r="C185" t="str">
            <v>01011016</v>
          </cell>
          <cell r="D185" t="str">
            <v>A1</v>
          </cell>
          <cell r="E185" t="str">
            <v>A3</v>
          </cell>
        </row>
        <row r="186">
          <cell r="C186" t="str">
            <v>01011007</v>
          </cell>
          <cell r="D186" t="str">
            <v>A1</v>
          </cell>
          <cell r="E186" t="str">
            <v>A3</v>
          </cell>
        </row>
        <row r="187">
          <cell r="C187" t="str">
            <v>01011008</v>
          </cell>
          <cell r="D187" t="str">
            <v>A1</v>
          </cell>
          <cell r="E187" t="str">
            <v>A3</v>
          </cell>
        </row>
        <row r="188">
          <cell r="C188" t="str">
            <v>01011015</v>
          </cell>
          <cell r="D188" t="str">
            <v>A1</v>
          </cell>
          <cell r="E188" t="str">
            <v>A3</v>
          </cell>
        </row>
        <row r="189">
          <cell r="C189" t="str">
            <v>01011010</v>
          </cell>
          <cell r="D189" t="str">
            <v>A1</v>
          </cell>
          <cell r="E189" t="str">
            <v>A3</v>
          </cell>
        </row>
        <row r="190">
          <cell r="C190" t="str">
            <v>01011018</v>
          </cell>
          <cell r="D190" t="str">
            <v>A1</v>
          </cell>
          <cell r="E190" t="str">
            <v>A3</v>
          </cell>
        </row>
        <row r="191">
          <cell r="C191" t="str">
            <v>01011006</v>
          </cell>
          <cell r="D191" t="str">
            <v>A1</v>
          </cell>
          <cell r="E191" t="str">
            <v>A4</v>
          </cell>
        </row>
        <row r="192">
          <cell r="D192">
            <v>27</v>
          </cell>
          <cell r="E192">
            <v>27</v>
          </cell>
        </row>
        <row r="193">
          <cell r="D193">
            <v>27</v>
          </cell>
          <cell r="E193">
            <v>27</v>
          </cell>
        </row>
        <row r="194">
          <cell r="C194" t="str">
            <v>01012003</v>
          </cell>
          <cell r="D194" t="str">
            <v>A1</v>
          </cell>
          <cell r="E194" t="str">
            <v>A1</v>
          </cell>
        </row>
        <row r="195">
          <cell r="C195" t="str">
            <v>01012008</v>
          </cell>
          <cell r="D195" t="str">
            <v>A2</v>
          </cell>
          <cell r="E195" t="str">
            <v>A3</v>
          </cell>
        </row>
        <row r="196">
          <cell r="C196" t="str">
            <v>01012007</v>
          </cell>
          <cell r="D196" t="str">
            <v>A2</v>
          </cell>
          <cell r="E196" t="str">
            <v>A4</v>
          </cell>
        </row>
        <row r="197">
          <cell r="C197" t="str">
            <v>01012013</v>
          </cell>
          <cell r="D197" t="str">
            <v>A2</v>
          </cell>
          <cell r="E197" t="str">
            <v>A3</v>
          </cell>
        </row>
        <row r="198">
          <cell r="C198" t="str">
            <v>01012023</v>
          </cell>
          <cell r="D198" t="str">
            <v>A1</v>
          </cell>
          <cell r="E198" t="str">
            <v>A2</v>
          </cell>
        </row>
        <row r="199">
          <cell r="C199" t="str">
            <v>01012014</v>
          </cell>
          <cell r="D199" t="str">
            <v>A2</v>
          </cell>
          <cell r="E199" t="str">
            <v>A4</v>
          </cell>
        </row>
        <row r="200">
          <cell r="C200" t="str">
            <v>01012005</v>
          </cell>
          <cell r="D200" t="str">
            <v>A2</v>
          </cell>
          <cell r="E200" t="str">
            <v>A3</v>
          </cell>
        </row>
        <row r="201">
          <cell r="C201" t="str">
            <v>01012006</v>
          </cell>
          <cell r="D201" t="str">
            <v>A4</v>
          </cell>
          <cell r="E201" t="str">
            <v>A4</v>
          </cell>
        </row>
        <row r="202">
          <cell r="C202" t="str">
            <v>01012004</v>
          </cell>
          <cell r="D202" t="str">
            <v>A4</v>
          </cell>
          <cell r="E202" t="str">
            <v>A4</v>
          </cell>
        </row>
        <row r="203">
          <cell r="C203" t="str">
            <v>01012012</v>
          </cell>
          <cell r="D203" t="str">
            <v>A4</v>
          </cell>
          <cell r="E203" t="str">
            <v>A4</v>
          </cell>
        </row>
        <row r="204">
          <cell r="C204" t="str">
            <v>01012016</v>
          </cell>
          <cell r="D204" t="str">
            <v>A4</v>
          </cell>
          <cell r="E204" t="str">
            <v>A4</v>
          </cell>
        </row>
        <row r="205">
          <cell r="C205" t="str">
            <v>01012015</v>
          </cell>
          <cell r="D205" t="str">
            <v>A4</v>
          </cell>
          <cell r="E205" t="str">
            <v>A4</v>
          </cell>
        </row>
        <row r="206">
          <cell r="C206" t="str">
            <v>01012019</v>
          </cell>
          <cell r="D206" t="str">
            <v>A4</v>
          </cell>
          <cell r="E206" t="str">
            <v>A4</v>
          </cell>
        </row>
        <row r="207">
          <cell r="C207" t="str">
            <v>01012018</v>
          </cell>
          <cell r="D207" t="str">
            <v>A4</v>
          </cell>
          <cell r="E207" t="str">
            <v>A4</v>
          </cell>
        </row>
        <row r="208">
          <cell r="C208" t="str">
            <v>01012017</v>
          </cell>
          <cell r="D208" t="str">
            <v>A4</v>
          </cell>
          <cell r="E208" t="str">
            <v>A4</v>
          </cell>
        </row>
        <row r="209">
          <cell r="C209" t="str">
            <v>01012022</v>
          </cell>
          <cell r="D209" t="str">
            <v>A4</v>
          </cell>
          <cell r="E209" t="str">
            <v>A4</v>
          </cell>
        </row>
        <row r="210">
          <cell r="C210" t="str">
            <v>01012020</v>
          </cell>
          <cell r="D210" t="str">
            <v>A4</v>
          </cell>
          <cell r="E210" t="str">
            <v>A4</v>
          </cell>
        </row>
        <row r="211">
          <cell r="C211" t="str">
            <v>01012021</v>
          </cell>
          <cell r="D211" t="str">
            <v>A4</v>
          </cell>
          <cell r="E211" t="str">
            <v>A4</v>
          </cell>
        </row>
        <row r="212">
          <cell r="C212" t="str">
            <v>01012011</v>
          </cell>
          <cell r="D212" t="str">
            <v>A4</v>
          </cell>
          <cell r="E212" t="str">
            <v>A4</v>
          </cell>
        </row>
        <row r="213">
          <cell r="C213" t="str">
            <v>01017002</v>
          </cell>
          <cell r="D213" t="str">
            <v>A4</v>
          </cell>
          <cell r="E213" t="str">
            <v>A4</v>
          </cell>
        </row>
        <row r="214">
          <cell r="C214" t="str">
            <v>01012028</v>
          </cell>
          <cell r="D214" t="str">
            <v>A2</v>
          </cell>
          <cell r="E214" t="str">
            <v>A4</v>
          </cell>
        </row>
        <row r="215">
          <cell r="C215" t="str">
            <v>01012032</v>
          </cell>
          <cell r="D215" t="str">
            <v>A2</v>
          </cell>
          <cell r="E215" t="str">
            <v>A4</v>
          </cell>
        </row>
        <row r="216">
          <cell r="C216" t="str">
            <v>01025017</v>
          </cell>
          <cell r="D216" t="str">
            <v>A4</v>
          </cell>
          <cell r="E216" t="str">
            <v>A3</v>
          </cell>
        </row>
        <row r="217">
          <cell r="C217" t="str">
            <v>01006004</v>
          </cell>
          <cell r="D217" t="str">
            <v>A3</v>
          </cell>
          <cell r="E217" t="str">
            <v>A4</v>
          </cell>
        </row>
        <row r="218">
          <cell r="C218" t="str">
            <v>01013068</v>
          </cell>
          <cell r="D218" t="str">
            <v>A2</v>
          </cell>
          <cell r="E218" t="str">
            <v>A2</v>
          </cell>
        </row>
        <row r="219">
          <cell r="C219" t="str">
            <v>01012048</v>
          </cell>
          <cell r="D219" t="str">
            <v>A3</v>
          </cell>
          <cell r="E219" t="str">
            <v>A3</v>
          </cell>
        </row>
        <row r="220">
          <cell r="C220" t="str">
            <v>01012049</v>
          </cell>
          <cell r="D220" t="str">
            <v>A4</v>
          </cell>
          <cell r="E220" t="str">
            <v>A4</v>
          </cell>
        </row>
        <row r="221">
          <cell r="D221">
            <v>23</v>
          </cell>
          <cell r="E221">
            <v>23</v>
          </cell>
        </row>
        <row r="222">
          <cell r="D222">
            <v>23</v>
          </cell>
          <cell r="E222">
            <v>23</v>
          </cell>
        </row>
        <row r="223">
          <cell r="C223" t="str">
            <v>01015042</v>
          </cell>
          <cell r="D223" t="str">
            <v>A1</v>
          </cell>
          <cell r="E223" t="str">
            <v>A1</v>
          </cell>
        </row>
        <row r="224">
          <cell r="C224" t="str">
            <v>01015005</v>
          </cell>
          <cell r="D224" t="str">
            <v>A3</v>
          </cell>
          <cell r="E224" t="str">
            <v>A4</v>
          </cell>
        </row>
        <row r="225">
          <cell r="C225" t="str">
            <v>01015022</v>
          </cell>
          <cell r="D225" t="str">
            <v>A1</v>
          </cell>
          <cell r="E225" t="str">
            <v>A2</v>
          </cell>
        </row>
        <row r="226">
          <cell r="C226" t="str">
            <v>01015018</v>
          </cell>
          <cell r="D226" t="str">
            <v>A3</v>
          </cell>
          <cell r="E226" t="str">
            <v>A3</v>
          </cell>
        </row>
        <row r="227">
          <cell r="C227" t="str">
            <v>01015023</v>
          </cell>
          <cell r="D227" t="str">
            <v>A1</v>
          </cell>
          <cell r="E227" t="str">
            <v>A3</v>
          </cell>
        </row>
        <row r="228">
          <cell r="C228" t="str">
            <v>01015020</v>
          </cell>
          <cell r="D228" t="str">
            <v>A4</v>
          </cell>
          <cell r="E228" t="str">
            <v>B1</v>
          </cell>
        </row>
        <row r="229">
          <cell r="C229" t="str">
            <v>01015041</v>
          </cell>
          <cell r="D229" t="str">
            <v>A3</v>
          </cell>
          <cell r="E229" t="str">
            <v>C1</v>
          </cell>
        </row>
        <row r="230">
          <cell r="C230" t="str">
            <v>01015001</v>
          </cell>
          <cell r="D230" t="str">
            <v>A2</v>
          </cell>
          <cell r="E230" t="str">
            <v>A4</v>
          </cell>
        </row>
        <row r="231">
          <cell r="C231" t="str">
            <v>01015015</v>
          </cell>
          <cell r="D231" t="str">
            <v>A3</v>
          </cell>
          <cell r="E231" t="str">
            <v>A3</v>
          </cell>
        </row>
        <row r="232">
          <cell r="C232" t="str">
            <v>01015019</v>
          </cell>
          <cell r="D232" t="str">
            <v>A1</v>
          </cell>
          <cell r="E232" t="str">
            <v>A1</v>
          </cell>
        </row>
        <row r="233">
          <cell r="C233" t="str">
            <v>01015013</v>
          </cell>
          <cell r="D233" t="str">
            <v>A3</v>
          </cell>
          <cell r="E233" t="str">
            <v>A DN</v>
          </cell>
        </row>
        <row r="234">
          <cell r="C234" t="str">
            <v>01015006</v>
          </cell>
          <cell r="D234" t="str">
            <v>A2</v>
          </cell>
          <cell r="E234" t="str">
            <v>A3</v>
          </cell>
        </row>
        <row r="235">
          <cell r="C235" t="str">
            <v>01018001</v>
          </cell>
          <cell r="D235" t="str">
            <v>A3</v>
          </cell>
          <cell r="E235" t="str">
            <v>A3</v>
          </cell>
        </row>
        <row r="236">
          <cell r="C236" t="str">
            <v>01015004</v>
          </cell>
          <cell r="D236" t="str">
            <v>A2</v>
          </cell>
          <cell r="E236" t="str">
            <v>A4</v>
          </cell>
        </row>
        <row r="237">
          <cell r="C237" t="str">
            <v>01015010</v>
          </cell>
          <cell r="D237" t="str">
            <v>A3</v>
          </cell>
          <cell r="E237" t="str">
            <v>A4</v>
          </cell>
        </row>
        <row r="238">
          <cell r="C238" t="str">
            <v>01015017</v>
          </cell>
          <cell r="D238" t="str">
            <v>A3</v>
          </cell>
          <cell r="E238" t="str">
            <v>A3</v>
          </cell>
        </row>
        <row r="239">
          <cell r="C239" t="str">
            <v>01015016</v>
          </cell>
          <cell r="D239" t="str">
            <v>A4</v>
          </cell>
          <cell r="E239" t="str">
            <v>A4</v>
          </cell>
        </row>
        <row r="240">
          <cell r="C240" t="str">
            <v>01015031</v>
          </cell>
          <cell r="D240" t="str">
            <v>A1</v>
          </cell>
          <cell r="E240" t="str">
            <v>A4</v>
          </cell>
        </row>
        <row r="241">
          <cell r="C241" t="str">
            <v>01015025</v>
          </cell>
          <cell r="D241" t="str">
            <v>A2</v>
          </cell>
          <cell r="E241" t="str">
            <v>A4</v>
          </cell>
        </row>
        <row r="242">
          <cell r="C242" t="str">
            <v>01017001</v>
          </cell>
          <cell r="D242" t="str">
            <v>A2</v>
          </cell>
          <cell r="E242" t="str">
            <v>A4</v>
          </cell>
        </row>
        <row r="243">
          <cell r="C243" t="str">
            <v>01015012</v>
          </cell>
          <cell r="D243" t="str">
            <v>A3</v>
          </cell>
          <cell r="E243" t="str">
            <v>A4</v>
          </cell>
        </row>
        <row r="244">
          <cell r="C244" t="str">
            <v>01015008</v>
          </cell>
          <cell r="D244" t="str">
            <v>A2</v>
          </cell>
          <cell r="E244" t="str">
            <v>A3</v>
          </cell>
        </row>
        <row r="245">
          <cell r="C245" t="str">
            <v>01015021</v>
          </cell>
          <cell r="D245" t="str">
            <v>A3</v>
          </cell>
          <cell r="E245" t="str">
            <v>B2</v>
          </cell>
        </row>
        <row r="246">
          <cell r="D246">
            <v>25</v>
          </cell>
          <cell r="E246">
            <v>25</v>
          </cell>
        </row>
        <row r="247">
          <cell r="D247">
            <v>24</v>
          </cell>
          <cell r="E247">
            <v>24</v>
          </cell>
        </row>
        <row r="248">
          <cell r="C248" t="str">
            <v>01013003</v>
          </cell>
          <cell r="D248" t="str">
            <v>A1</v>
          </cell>
          <cell r="E248" t="str">
            <v>A1</v>
          </cell>
        </row>
        <row r="249">
          <cell r="C249" t="str">
            <v>01013002</v>
          </cell>
          <cell r="D249" t="str">
            <v>A2</v>
          </cell>
          <cell r="E249" t="str">
            <v>A3</v>
          </cell>
        </row>
        <row r="250">
          <cell r="C250" t="str">
            <v>01013004</v>
          </cell>
          <cell r="D250" t="str">
            <v>A1</v>
          </cell>
          <cell r="E250" t="str">
            <v>A3</v>
          </cell>
        </row>
        <row r="251">
          <cell r="C251" t="str">
            <v>01013021</v>
          </cell>
          <cell r="D251" t="str">
            <v>A2</v>
          </cell>
          <cell r="E251" t="str">
            <v>A3</v>
          </cell>
        </row>
        <row r="252">
          <cell r="C252" t="str">
            <v>01013006</v>
          </cell>
          <cell r="D252" t="str">
            <v>A2</v>
          </cell>
          <cell r="E252" t="str">
            <v>A3</v>
          </cell>
        </row>
        <row r="253">
          <cell r="C253" t="str">
            <v>01013018</v>
          </cell>
          <cell r="D253" t="str">
            <v>A2</v>
          </cell>
          <cell r="E253" t="str">
            <v>A4</v>
          </cell>
        </row>
        <row r="254">
          <cell r="C254" t="str">
            <v>01013019</v>
          </cell>
          <cell r="D254" t="str">
            <v>A2</v>
          </cell>
          <cell r="E254" t="str">
            <v>A4</v>
          </cell>
        </row>
        <row r="255">
          <cell r="C255" t="str">
            <v>01013016</v>
          </cell>
          <cell r="D255" t="str">
            <v>A2</v>
          </cell>
          <cell r="E255" t="str">
            <v>A4</v>
          </cell>
        </row>
        <row r="256">
          <cell r="C256" t="str">
            <v>01013017</v>
          </cell>
          <cell r="D256" t="str">
            <v>A3</v>
          </cell>
          <cell r="E256" t="str">
            <v>A4</v>
          </cell>
        </row>
        <row r="257">
          <cell r="C257" t="str">
            <v>01013027</v>
          </cell>
          <cell r="D257" t="str">
            <v>A3</v>
          </cell>
          <cell r="E257" t="str">
            <v>A3</v>
          </cell>
        </row>
        <row r="258">
          <cell r="C258" t="str">
            <v>01013026</v>
          </cell>
          <cell r="D258" t="str">
            <v>A2</v>
          </cell>
          <cell r="E258" t="str">
            <v>A3</v>
          </cell>
        </row>
        <row r="259">
          <cell r="C259" t="str">
            <v>01013029</v>
          </cell>
          <cell r="D259" t="str">
            <v>A2</v>
          </cell>
          <cell r="E259" t="str">
            <v>A4</v>
          </cell>
        </row>
        <row r="260">
          <cell r="C260" t="str">
            <v>01013028</v>
          </cell>
          <cell r="D260" t="str">
            <v>A2</v>
          </cell>
          <cell r="E260" t="str">
            <v>A4</v>
          </cell>
        </row>
        <row r="261">
          <cell r="C261" t="str">
            <v>01013005</v>
          </cell>
          <cell r="D261" t="str">
            <v>A2</v>
          </cell>
          <cell r="E261" t="str">
            <v>A4</v>
          </cell>
        </row>
        <row r="262">
          <cell r="C262" t="str">
            <v>01013022</v>
          </cell>
          <cell r="D262" t="str">
            <v>A3</v>
          </cell>
          <cell r="E262" t="str">
            <v>A4</v>
          </cell>
        </row>
        <row r="263">
          <cell r="C263" t="str">
            <v>01013047</v>
          </cell>
          <cell r="D263" t="str">
            <v>A3</v>
          </cell>
          <cell r="E263" t="str">
            <v>A3</v>
          </cell>
        </row>
        <row r="264">
          <cell r="C264" t="str">
            <v>01013070</v>
          </cell>
          <cell r="D264" t="str">
            <v>A3</v>
          </cell>
          <cell r="E264" t="str">
            <v>A4</v>
          </cell>
        </row>
        <row r="265">
          <cell r="C265" t="str">
            <v>01014047</v>
          </cell>
          <cell r="D265" t="str">
            <v>A1</v>
          </cell>
          <cell r="E265" t="str">
            <v>A3</v>
          </cell>
        </row>
        <row r="266">
          <cell r="C266" t="str">
            <v>01013079</v>
          </cell>
          <cell r="D266" t="str">
            <v>A3</v>
          </cell>
          <cell r="E266" t="str">
            <v>A4</v>
          </cell>
        </row>
        <row r="267">
          <cell r="C267" t="str">
            <v>01013087</v>
          </cell>
          <cell r="D267" t="str">
            <v>A1</v>
          </cell>
          <cell r="E267" t="str">
            <v>A4</v>
          </cell>
        </row>
        <row r="268">
          <cell r="C268" t="str">
            <v>01013061</v>
          </cell>
          <cell r="D268" t="str">
            <v>A1</v>
          </cell>
          <cell r="E268" t="str">
            <v>A4</v>
          </cell>
        </row>
        <row r="269">
          <cell r="C269" t="str">
            <v>01013094</v>
          </cell>
          <cell r="D269" t="str">
            <v>A2</v>
          </cell>
          <cell r="E269" t="str">
            <v>A3</v>
          </cell>
        </row>
        <row r="270">
          <cell r="C270" t="str">
            <v>01013120</v>
          </cell>
          <cell r="D270" t="str">
            <v>A2</v>
          </cell>
          <cell r="E270" t="str">
            <v>A3</v>
          </cell>
        </row>
        <row r="271">
          <cell r="C271" t="str">
            <v>01013117</v>
          </cell>
          <cell r="D271" t="str">
            <v>A2</v>
          </cell>
          <cell r="E271" t="str">
            <v>A3</v>
          </cell>
        </row>
        <row r="272">
          <cell r="E272">
            <v>1</v>
          </cell>
        </row>
        <row r="273">
          <cell r="C273" t="str">
            <v>01013096</v>
          </cell>
          <cell r="D273" t="str">
            <v>A1</v>
          </cell>
          <cell r="E273" t="str">
            <v>A1</v>
          </cell>
        </row>
        <row r="274">
          <cell r="D274">
            <v>31</v>
          </cell>
          <cell r="E274">
            <v>31</v>
          </cell>
        </row>
        <row r="275">
          <cell r="D275">
            <v>31</v>
          </cell>
          <cell r="E275">
            <v>31</v>
          </cell>
        </row>
        <row r="276">
          <cell r="C276" t="str">
            <v>01014002</v>
          </cell>
          <cell r="D276" t="str">
            <v>A1</v>
          </cell>
          <cell r="E276" t="str">
            <v>A1</v>
          </cell>
        </row>
        <row r="277">
          <cell r="C277" t="str">
            <v>01014004</v>
          </cell>
          <cell r="D277" t="str">
            <v>A2</v>
          </cell>
          <cell r="E277" t="str">
            <v>A3</v>
          </cell>
        </row>
        <row r="278">
          <cell r="C278" t="str">
            <v>01023003</v>
          </cell>
          <cell r="D278" t="str">
            <v>A2</v>
          </cell>
          <cell r="E278" t="str">
            <v>A3</v>
          </cell>
        </row>
        <row r="279">
          <cell r="C279" t="str">
            <v>01014008</v>
          </cell>
          <cell r="D279" t="str">
            <v>A2</v>
          </cell>
          <cell r="E279" t="str">
            <v>A3</v>
          </cell>
        </row>
        <row r="280">
          <cell r="C280" t="str">
            <v>01014007</v>
          </cell>
          <cell r="D280" t="str">
            <v>A1</v>
          </cell>
          <cell r="E280" t="str">
            <v>A3</v>
          </cell>
        </row>
        <row r="281">
          <cell r="C281" t="str">
            <v>01014038</v>
          </cell>
          <cell r="D281" t="str">
            <v>A1</v>
          </cell>
          <cell r="E281" t="str">
            <v>A3</v>
          </cell>
        </row>
        <row r="282">
          <cell r="C282" t="str">
            <v>01014005</v>
          </cell>
          <cell r="D282" t="str">
            <v>A2</v>
          </cell>
          <cell r="E282" t="str">
            <v>A4</v>
          </cell>
        </row>
        <row r="283">
          <cell r="C283" t="str">
            <v>01014046</v>
          </cell>
          <cell r="D283" t="str">
            <v>A1</v>
          </cell>
          <cell r="E283" t="str">
            <v>A2</v>
          </cell>
        </row>
        <row r="284">
          <cell r="C284" t="str">
            <v>01014026</v>
          </cell>
          <cell r="D284" t="str">
            <v>A3</v>
          </cell>
          <cell r="E284" t="str">
            <v>A4</v>
          </cell>
        </row>
        <row r="285">
          <cell r="C285" t="str">
            <v>01014029</v>
          </cell>
          <cell r="D285" t="str">
            <v>A3</v>
          </cell>
          <cell r="E285" t="str">
            <v>A4</v>
          </cell>
        </row>
        <row r="286">
          <cell r="C286" t="str">
            <v>01014033</v>
          </cell>
          <cell r="D286" t="str">
            <v>A1</v>
          </cell>
          <cell r="E286" t="str">
            <v>A2</v>
          </cell>
        </row>
        <row r="287">
          <cell r="C287" t="str">
            <v>01014023</v>
          </cell>
          <cell r="D287" t="str">
            <v>A1</v>
          </cell>
          <cell r="E287" t="str">
            <v>A4</v>
          </cell>
        </row>
        <row r="288">
          <cell r="C288" t="str">
            <v>01014013</v>
          </cell>
          <cell r="D288" t="str">
            <v>A3</v>
          </cell>
          <cell r="E288" t="str">
            <v>A4</v>
          </cell>
        </row>
        <row r="289">
          <cell r="C289" t="str">
            <v>01014017</v>
          </cell>
          <cell r="D289" t="str">
            <v>A3</v>
          </cell>
          <cell r="E289" t="str">
            <v>A4</v>
          </cell>
        </row>
        <row r="290">
          <cell r="C290" t="str">
            <v>01014034</v>
          </cell>
          <cell r="D290" t="str">
            <v>A3</v>
          </cell>
          <cell r="E290" t="str">
            <v>A4</v>
          </cell>
        </row>
        <row r="291">
          <cell r="C291" t="str">
            <v>01014020</v>
          </cell>
          <cell r="D291" t="str">
            <v>A3</v>
          </cell>
          <cell r="E291" t="str">
            <v>A4</v>
          </cell>
        </row>
        <row r="292">
          <cell r="C292" t="str">
            <v>01014018</v>
          </cell>
          <cell r="D292" t="str">
            <v>A3</v>
          </cell>
          <cell r="E292" t="str">
            <v>A4</v>
          </cell>
        </row>
        <row r="293">
          <cell r="C293" t="str">
            <v>01014019</v>
          </cell>
          <cell r="D293" t="str">
            <v>A3</v>
          </cell>
          <cell r="E293" t="str">
            <v>A4</v>
          </cell>
        </row>
        <row r="294">
          <cell r="C294" t="str">
            <v>01014010</v>
          </cell>
          <cell r="D294" t="str">
            <v>A3</v>
          </cell>
          <cell r="E294" t="str">
            <v>A4</v>
          </cell>
        </row>
        <row r="295">
          <cell r="C295" t="str">
            <v>01014030</v>
          </cell>
          <cell r="D295" t="str">
            <v>A1</v>
          </cell>
          <cell r="E295" t="str">
            <v>A3</v>
          </cell>
        </row>
        <row r="296">
          <cell r="C296" t="str">
            <v>01014024</v>
          </cell>
          <cell r="D296" t="str">
            <v>A3</v>
          </cell>
          <cell r="E296" t="str">
            <v>A3</v>
          </cell>
        </row>
        <row r="297">
          <cell r="C297" t="str">
            <v>01014048</v>
          </cell>
          <cell r="D297" t="str">
            <v>A1</v>
          </cell>
          <cell r="E297" t="str">
            <v>A3</v>
          </cell>
        </row>
        <row r="298">
          <cell r="C298" t="str">
            <v>01014022</v>
          </cell>
          <cell r="D298" t="str">
            <v>A2</v>
          </cell>
          <cell r="E298" t="str">
            <v>A4</v>
          </cell>
        </row>
        <row r="299">
          <cell r="C299" t="str">
            <v>01014025</v>
          </cell>
          <cell r="D299" t="str">
            <v>A4</v>
          </cell>
          <cell r="E299" t="str">
            <v>A4</v>
          </cell>
        </row>
        <row r="300">
          <cell r="C300" t="str">
            <v>01014032</v>
          </cell>
          <cell r="D300" t="str">
            <v>A1</v>
          </cell>
          <cell r="E300" t="str">
            <v>A4</v>
          </cell>
        </row>
        <row r="301">
          <cell r="C301" t="str">
            <v>01014006</v>
          </cell>
          <cell r="D301" t="str">
            <v>A1</v>
          </cell>
          <cell r="E301" t="str">
            <v>A4</v>
          </cell>
        </row>
        <row r="302">
          <cell r="C302" t="str">
            <v>01014009</v>
          </cell>
          <cell r="D302" t="str">
            <v>A3</v>
          </cell>
          <cell r="E302" t="str">
            <v>A3</v>
          </cell>
        </row>
        <row r="303">
          <cell r="C303" t="str">
            <v>01014045</v>
          </cell>
          <cell r="D303" t="str">
            <v>A1</v>
          </cell>
          <cell r="E303" t="str">
            <v>A2</v>
          </cell>
        </row>
        <row r="304">
          <cell r="C304" t="str">
            <v>01014021</v>
          </cell>
          <cell r="D304" t="str">
            <v>A2</v>
          </cell>
          <cell r="E304" t="str">
            <v>A4</v>
          </cell>
        </row>
        <row r="305">
          <cell r="C305" t="str">
            <v>01014016</v>
          </cell>
          <cell r="D305" t="str">
            <v>A2</v>
          </cell>
          <cell r="E305" t="str">
            <v>A4</v>
          </cell>
        </row>
        <row r="306">
          <cell r="C306" t="str">
            <v>01014042</v>
          </cell>
          <cell r="D306" t="str">
            <v>A3</v>
          </cell>
          <cell r="E306" t="str">
            <v>A4</v>
          </cell>
        </row>
        <row r="307">
          <cell r="D307">
            <v>9</v>
          </cell>
          <cell r="E307">
            <v>9</v>
          </cell>
        </row>
        <row r="308">
          <cell r="D308">
            <v>9</v>
          </cell>
          <cell r="E308">
            <v>9</v>
          </cell>
        </row>
        <row r="309">
          <cell r="C309" t="str">
            <v>01016008</v>
          </cell>
          <cell r="D309" t="str">
            <v>A2</v>
          </cell>
          <cell r="E309" t="str">
            <v>A3</v>
          </cell>
        </row>
        <row r="310">
          <cell r="C310" t="str">
            <v>01016004</v>
          </cell>
          <cell r="D310" t="str">
            <v>A2</v>
          </cell>
          <cell r="E310" t="str">
            <v>A3</v>
          </cell>
        </row>
        <row r="311">
          <cell r="C311" t="str">
            <v>01016002</v>
          </cell>
          <cell r="D311" t="str">
            <v>A3</v>
          </cell>
          <cell r="E311" t="str">
            <v>A3</v>
          </cell>
        </row>
        <row r="312">
          <cell r="C312" t="str">
            <v>01016006</v>
          </cell>
          <cell r="D312" t="str">
            <v>A3</v>
          </cell>
          <cell r="E312" t="str">
            <v>A4</v>
          </cell>
        </row>
        <row r="313">
          <cell r="C313" t="str">
            <v>01016005</v>
          </cell>
          <cell r="D313" t="str">
            <v>A3</v>
          </cell>
          <cell r="E313" t="str">
            <v>A3</v>
          </cell>
        </row>
        <row r="314">
          <cell r="C314" t="str">
            <v>01016012</v>
          </cell>
          <cell r="D314" t="str">
            <v>A2</v>
          </cell>
          <cell r="E314" t="str">
            <v>A4</v>
          </cell>
        </row>
        <row r="315">
          <cell r="C315" t="str">
            <v>01016010</v>
          </cell>
          <cell r="D315" t="str">
            <v>A2</v>
          </cell>
          <cell r="E315" t="str">
            <v>A4</v>
          </cell>
        </row>
        <row r="316">
          <cell r="C316" t="str">
            <v>01016007</v>
          </cell>
          <cell r="D316" t="str">
            <v>A2</v>
          </cell>
          <cell r="E316" t="str">
            <v>A3</v>
          </cell>
        </row>
        <row r="317">
          <cell r="C317" t="str">
            <v>01016003</v>
          </cell>
          <cell r="D317" t="str">
            <v>A2</v>
          </cell>
          <cell r="E317" t="str">
            <v>A3</v>
          </cell>
        </row>
        <row r="318">
          <cell r="D318">
            <v>9</v>
          </cell>
          <cell r="E318">
            <v>9</v>
          </cell>
        </row>
        <row r="319">
          <cell r="D319">
            <v>9</v>
          </cell>
          <cell r="E319">
            <v>9</v>
          </cell>
        </row>
        <row r="320">
          <cell r="C320" t="str">
            <v>01013020</v>
          </cell>
          <cell r="D320" t="str">
            <v>A2</v>
          </cell>
          <cell r="E320" t="str">
            <v>A3</v>
          </cell>
        </row>
        <row r="321">
          <cell r="C321" t="str">
            <v>01029001</v>
          </cell>
          <cell r="D321" t="str">
            <v>A1</v>
          </cell>
          <cell r="E321" t="str">
            <v>A3</v>
          </cell>
        </row>
        <row r="322">
          <cell r="C322" t="str">
            <v>01013010</v>
          </cell>
          <cell r="D322" t="str">
            <v>A2</v>
          </cell>
          <cell r="E322" t="str">
            <v>A4</v>
          </cell>
        </row>
        <row r="323">
          <cell r="C323" t="str">
            <v>01013011</v>
          </cell>
          <cell r="D323" t="str">
            <v>A3</v>
          </cell>
          <cell r="E323" t="str">
            <v>A4</v>
          </cell>
        </row>
        <row r="324">
          <cell r="C324" t="str">
            <v>01013023</v>
          </cell>
          <cell r="D324" t="str">
            <v>A3</v>
          </cell>
          <cell r="E324" t="str">
            <v>A4</v>
          </cell>
        </row>
        <row r="325">
          <cell r="C325" t="str">
            <v>01013009</v>
          </cell>
          <cell r="D325" t="str">
            <v>A2</v>
          </cell>
          <cell r="E325" t="str">
            <v>A4</v>
          </cell>
        </row>
        <row r="326">
          <cell r="C326" t="str">
            <v>01013008</v>
          </cell>
          <cell r="D326" t="str">
            <v>A3</v>
          </cell>
          <cell r="E326" t="str">
            <v>A4</v>
          </cell>
        </row>
        <row r="327">
          <cell r="C327" t="str">
            <v>01013015</v>
          </cell>
          <cell r="D327" t="str">
            <v>A3</v>
          </cell>
          <cell r="E327" t="str">
            <v>A4</v>
          </cell>
        </row>
        <row r="328">
          <cell r="C328" t="str">
            <v>01029016</v>
          </cell>
          <cell r="D328" t="str">
            <v>A1</v>
          </cell>
          <cell r="E328" t="str">
            <v>A4</v>
          </cell>
        </row>
        <row r="329">
          <cell r="D329">
            <v>15</v>
          </cell>
          <cell r="E329">
            <v>15</v>
          </cell>
        </row>
        <row r="330">
          <cell r="D330">
            <v>15</v>
          </cell>
          <cell r="E330">
            <v>15</v>
          </cell>
        </row>
        <row r="331">
          <cell r="C331" t="str">
            <v>01025001</v>
          </cell>
          <cell r="D331" t="str">
            <v>A2</v>
          </cell>
          <cell r="E331" t="str">
            <v>A3</v>
          </cell>
        </row>
        <row r="332">
          <cell r="C332" t="str">
            <v>01025016</v>
          </cell>
          <cell r="D332" t="str">
            <v>A4</v>
          </cell>
          <cell r="E332" t="str">
            <v>A4</v>
          </cell>
        </row>
        <row r="333">
          <cell r="C333" t="str">
            <v>01025018</v>
          </cell>
          <cell r="D333" t="str">
            <v>A3</v>
          </cell>
          <cell r="E333" t="str">
            <v>A4</v>
          </cell>
        </row>
        <row r="334">
          <cell r="C334" t="str">
            <v>01025004</v>
          </cell>
          <cell r="D334" t="str">
            <v>A1</v>
          </cell>
          <cell r="E334" t="str">
            <v>A4</v>
          </cell>
        </row>
        <row r="335">
          <cell r="C335" t="str">
            <v>01025020</v>
          </cell>
          <cell r="D335" t="str">
            <v>A2</v>
          </cell>
          <cell r="E335" t="str">
            <v>A4</v>
          </cell>
        </row>
        <row r="336">
          <cell r="C336" t="str">
            <v>01025008</v>
          </cell>
          <cell r="D336" t="str">
            <v>A3</v>
          </cell>
          <cell r="E336" t="str">
            <v>A4</v>
          </cell>
        </row>
        <row r="337">
          <cell r="C337" t="str">
            <v>01025012</v>
          </cell>
          <cell r="D337" t="str">
            <v>A2</v>
          </cell>
          <cell r="E337" t="str">
            <v>A3</v>
          </cell>
        </row>
        <row r="338">
          <cell r="C338" t="str">
            <v>01025002</v>
          </cell>
          <cell r="D338" t="str">
            <v>A2</v>
          </cell>
          <cell r="E338" t="str">
            <v>A4</v>
          </cell>
        </row>
        <row r="339">
          <cell r="C339" t="str">
            <v>01003013</v>
          </cell>
          <cell r="D339" t="str">
            <v>A2</v>
          </cell>
          <cell r="E339" t="str">
            <v>A3</v>
          </cell>
        </row>
        <row r="340">
          <cell r="C340" t="str">
            <v>01025015</v>
          </cell>
          <cell r="D340" t="str">
            <v>A2</v>
          </cell>
          <cell r="E340" t="str">
            <v>A4</v>
          </cell>
        </row>
        <row r="341">
          <cell r="C341" t="str">
            <v>01005010</v>
          </cell>
          <cell r="D341" t="str">
            <v>A2</v>
          </cell>
          <cell r="E341" t="str">
            <v>A3</v>
          </cell>
        </row>
        <row r="342">
          <cell r="C342" t="str">
            <v>01025009</v>
          </cell>
          <cell r="D342" t="str">
            <v>A2</v>
          </cell>
          <cell r="E342" t="str">
            <v>A3</v>
          </cell>
        </row>
        <row r="343">
          <cell r="C343" t="str">
            <v>01025003</v>
          </cell>
          <cell r="D343" t="str">
            <v>A2</v>
          </cell>
          <cell r="E343" t="str">
            <v>A4</v>
          </cell>
        </row>
        <row r="344">
          <cell r="C344" t="str">
            <v>01025029</v>
          </cell>
          <cell r="D344" t="str">
            <v>A1</v>
          </cell>
          <cell r="E344" t="str">
            <v>A3</v>
          </cell>
        </row>
        <row r="345">
          <cell r="C345" t="str">
            <v>01025027</v>
          </cell>
          <cell r="D345" t="str">
            <v>A4</v>
          </cell>
          <cell r="E345" t="str">
            <v>A4</v>
          </cell>
        </row>
        <row r="346">
          <cell r="D346">
            <v>4</v>
          </cell>
          <cell r="E346">
            <v>4</v>
          </cell>
        </row>
        <row r="347">
          <cell r="D347">
            <v>4</v>
          </cell>
          <cell r="E347">
            <v>4</v>
          </cell>
        </row>
        <row r="348">
          <cell r="C348" t="str">
            <v>01004014</v>
          </cell>
          <cell r="D348" t="str">
            <v>A1</v>
          </cell>
          <cell r="E348" t="str">
            <v>A1</v>
          </cell>
        </row>
        <row r="349">
          <cell r="C349" t="str">
            <v>01004016</v>
          </cell>
          <cell r="D349" t="str">
            <v>A4</v>
          </cell>
          <cell r="E349" t="str">
            <v>A4</v>
          </cell>
        </row>
        <row r="350">
          <cell r="C350" t="str">
            <v>01028013</v>
          </cell>
          <cell r="D350" t="str">
            <v>A3</v>
          </cell>
          <cell r="E350" t="str">
            <v>A4</v>
          </cell>
        </row>
        <row r="351">
          <cell r="C351" t="str">
            <v>01028017</v>
          </cell>
          <cell r="D351" t="str">
            <v>A2</v>
          </cell>
          <cell r="E351" t="str">
            <v>A3</v>
          </cell>
        </row>
        <row r="352">
          <cell r="D352">
            <v>7</v>
          </cell>
          <cell r="E352">
            <v>7</v>
          </cell>
        </row>
        <row r="353">
          <cell r="D353">
            <v>4</v>
          </cell>
          <cell r="E353">
            <v>4</v>
          </cell>
        </row>
        <row r="354">
          <cell r="C354" t="str">
            <v>01025007</v>
          </cell>
          <cell r="D354" t="str">
            <v>A2</v>
          </cell>
          <cell r="E354" t="str">
            <v>A2</v>
          </cell>
        </row>
        <row r="355">
          <cell r="C355" t="str">
            <v>01018003</v>
          </cell>
          <cell r="D355" t="str">
            <v>A3</v>
          </cell>
          <cell r="E355" t="str">
            <v>A3</v>
          </cell>
        </row>
        <row r="356">
          <cell r="C356" t="str">
            <v>01018002</v>
          </cell>
          <cell r="D356" t="str">
            <v>A2</v>
          </cell>
          <cell r="E356" t="str">
            <v>A3</v>
          </cell>
        </row>
        <row r="357">
          <cell r="C357" t="str">
            <v>01018005</v>
          </cell>
          <cell r="D357" t="str">
            <v>A2</v>
          </cell>
          <cell r="E357" t="str">
            <v>A3</v>
          </cell>
        </row>
        <row r="358">
          <cell r="D358">
            <v>3</v>
          </cell>
          <cell r="E358">
            <v>3</v>
          </cell>
        </row>
        <row r="359">
          <cell r="C359" t="str">
            <v>01018008</v>
          </cell>
          <cell r="D359" t="str">
            <v>A2</v>
          </cell>
          <cell r="E359" t="str">
            <v>A3</v>
          </cell>
        </row>
        <row r="360">
          <cell r="C360" t="str">
            <v>01018007</v>
          </cell>
          <cell r="D360" t="str">
            <v>A2</v>
          </cell>
          <cell r="E360" t="str">
            <v>A3</v>
          </cell>
        </row>
        <row r="361">
          <cell r="C361" t="str">
            <v>01018009</v>
          </cell>
          <cell r="D361" t="str">
            <v>A4</v>
          </cell>
          <cell r="E361" t="str">
            <v>A4</v>
          </cell>
        </row>
        <row r="362">
          <cell r="D362">
            <v>3</v>
          </cell>
          <cell r="E362">
            <v>3</v>
          </cell>
        </row>
        <row r="363">
          <cell r="D363">
            <v>1</v>
          </cell>
          <cell r="E363">
            <v>1</v>
          </cell>
        </row>
        <row r="364">
          <cell r="C364" t="str">
            <v>01019002</v>
          </cell>
          <cell r="D364" t="str">
            <v>A4</v>
          </cell>
          <cell r="E364" t="str">
            <v>A4</v>
          </cell>
        </row>
        <row r="365">
          <cell r="D365">
            <v>2</v>
          </cell>
          <cell r="E365">
            <v>2</v>
          </cell>
        </row>
        <row r="366">
          <cell r="C366" t="str">
            <v>01019001</v>
          </cell>
          <cell r="D366" t="str">
            <v>A4</v>
          </cell>
          <cell r="E366" t="str">
            <v>A4</v>
          </cell>
        </row>
        <row r="367">
          <cell r="C367" t="str">
            <v>01005005</v>
          </cell>
          <cell r="D367" t="str">
            <v>A4</v>
          </cell>
          <cell r="E367" t="str">
            <v>A2</v>
          </cell>
        </row>
        <row r="368">
          <cell r="D368">
            <v>3</v>
          </cell>
          <cell r="E368">
            <v>3</v>
          </cell>
        </row>
        <row r="369">
          <cell r="D369">
            <v>2</v>
          </cell>
          <cell r="E369">
            <v>2</v>
          </cell>
        </row>
        <row r="370">
          <cell r="C370" t="str">
            <v>01021001</v>
          </cell>
          <cell r="D370" t="str">
            <v>A2</v>
          </cell>
          <cell r="E370" t="str">
            <v>A1</v>
          </cell>
        </row>
        <row r="371">
          <cell r="C371" t="str">
            <v>01021003</v>
          </cell>
          <cell r="D371" t="str">
            <v>A4</v>
          </cell>
          <cell r="E371" t="str">
            <v>A2</v>
          </cell>
        </row>
        <row r="372">
          <cell r="D372">
            <v>1</v>
          </cell>
          <cell r="E372">
            <v>1</v>
          </cell>
        </row>
        <row r="373">
          <cell r="C373" t="str">
            <v>01021004</v>
          </cell>
          <cell r="D373" t="str">
            <v>A4</v>
          </cell>
          <cell r="E373" t="str">
            <v>A2</v>
          </cell>
        </row>
        <row r="374">
          <cell r="D374">
            <v>2</v>
          </cell>
          <cell r="E374">
            <v>2</v>
          </cell>
        </row>
        <row r="375">
          <cell r="D375">
            <v>2</v>
          </cell>
          <cell r="E375">
            <v>2</v>
          </cell>
        </row>
        <row r="376">
          <cell r="C376" t="str">
            <v>01007008</v>
          </cell>
          <cell r="D376" t="str">
            <v>A2</v>
          </cell>
          <cell r="E376" t="str">
            <v>A2</v>
          </cell>
        </row>
        <row r="377">
          <cell r="C377" t="str">
            <v>01014012</v>
          </cell>
          <cell r="D377" t="str">
            <v>A4</v>
          </cell>
          <cell r="E377" t="str">
            <v>A4</v>
          </cell>
        </row>
        <row r="378">
          <cell r="D378">
            <v>5</v>
          </cell>
          <cell r="E378">
            <v>5</v>
          </cell>
        </row>
        <row r="379">
          <cell r="D379">
            <v>3</v>
          </cell>
          <cell r="E379">
            <v>3</v>
          </cell>
        </row>
        <row r="380">
          <cell r="C380" t="str">
            <v>01017003</v>
          </cell>
          <cell r="D380" t="str">
            <v>A2</v>
          </cell>
          <cell r="E380" t="str">
            <v>A1</v>
          </cell>
        </row>
        <row r="381">
          <cell r="C381" t="str">
            <v>01017010</v>
          </cell>
          <cell r="D381" t="str">
            <v>A3</v>
          </cell>
          <cell r="E381" t="str">
            <v>A3</v>
          </cell>
        </row>
        <row r="382">
          <cell r="C382" t="str">
            <v>01018004</v>
          </cell>
          <cell r="D382" t="str">
            <v>A3</v>
          </cell>
          <cell r="E382" t="str">
            <v>A2</v>
          </cell>
        </row>
        <row r="383">
          <cell r="D383">
            <v>2</v>
          </cell>
          <cell r="E383">
            <v>2</v>
          </cell>
        </row>
        <row r="384">
          <cell r="C384" t="str">
            <v>01009027</v>
          </cell>
          <cell r="D384" t="str">
            <v>A1</v>
          </cell>
          <cell r="E384" t="str">
            <v>A3</v>
          </cell>
        </row>
        <row r="385">
          <cell r="C385" t="str">
            <v>01025013</v>
          </cell>
          <cell r="D385" t="str">
            <v>A3</v>
          </cell>
          <cell r="E385" t="str">
            <v>A3</v>
          </cell>
        </row>
        <row r="386">
          <cell r="D386">
            <v>1</v>
          </cell>
          <cell r="E386">
            <v>1</v>
          </cell>
        </row>
        <row r="387">
          <cell r="D387">
            <v>1</v>
          </cell>
          <cell r="E387">
            <v>1</v>
          </cell>
        </row>
        <row r="388">
          <cell r="C388" t="str">
            <v>01005011</v>
          </cell>
          <cell r="D388" t="str">
            <v>A4</v>
          </cell>
          <cell r="E388" t="str">
            <v>A4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hong bao"/>
      <sheetName val="Kangatang"/>
      <sheetName val="Kangatang_2"/>
      <sheetName val="Tong hop"/>
      <sheetName val="Chuyensheet"/>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s>
    <sheetDataSet>
      <sheetData sheetId="0"/>
      <sheetData sheetId="1"/>
      <sheetData sheetId="2"/>
      <sheetData sheetId="3"/>
      <sheetData sheetId="4"/>
      <sheetData sheetId="5"/>
      <sheetData sheetId="6">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D12">
            <v>6</v>
          </cell>
          <cell r="E12">
            <v>6</v>
          </cell>
        </row>
        <row r="13">
          <cell r="C13" t="str">
            <v>01002024</v>
          </cell>
          <cell r="D13" t="str">
            <v>A1</v>
          </cell>
          <cell r="E13" t="str">
            <v>A1</v>
          </cell>
        </row>
        <row r="14">
          <cell r="C14" t="str">
            <v>01003002</v>
          </cell>
          <cell r="D14" t="str">
            <v>A2</v>
          </cell>
          <cell r="E14" t="str">
            <v>A3</v>
          </cell>
        </row>
        <row r="15">
          <cell r="C15" t="str">
            <v>01003009</v>
          </cell>
          <cell r="D15" t="str">
            <v>A2</v>
          </cell>
          <cell r="E15" t="str">
            <v>A2</v>
          </cell>
        </row>
        <row r="16">
          <cell r="C16" t="str">
            <v>01003005</v>
          </cell>
          <cell r="D16" t="str">
            <v>A2</v>
          </cell>
          <cell r="E16" t="str">
            <v>A2</v>
          </cell>
        </row>
        <row r="17">
          <cell r="C17" t="str">
            <v>01023004</v>
          </cell>
          <cell r="D17" t="str">
            <v>A2</v>
          </cell>
          <cell r="E17" t="str">
            <v>A2</v>
          </cell>
        </row>
        <row r="18">
          <cell r="C18" t="str">
            <v>01003007</v>
          </cell>
          <cell r="D18" t="str">
            <v>A2</v>
          </cell>
          <cell r="E18" t="str">
            <v>A2</v>
          </cell>
        </row>
        <row r="19">
          <cell r="D19">
            <v>3</v>
          </cell>
          <cell r="E19">
            <v>3</v>
          </cell>
        </row>
        <row r="20">
          <cell r="C20" t="str">
            <v>01003008</v>
          </cell>
          <cell r="D20" t="str">
            <v>A2</v>
          </cell>
          <cell r="E20" t="str">
            <v>A3</v>
          </cell>
        </row>
        <row r="21">
          <cell r="C21" t="str">
            <v>01003014</v>
          </cell>
          <cell r="D21" t="str">
            <v>A3</v>
          </cell>
          <cell r="E21" t="str">
            <v>A3</v>
          </cell>
        </row>
        <row r="22">
          <cell r="C22" t="str">
            <v>01003015</v>
          </cell>
          <cell r="D22" t="str">
            <v>A4</v>
          </cell>
          <cell r="E22" t="str">
            <v>A4</v>
          </cell>
        </row>
        <row r="23">
          <cell r="D23">
            <v>16</v>
          </cell>
          <cell r="E23">
            <v>17</v>
          </cell>
        </row>
        <row r="24">
          <cell r="D24">
            <v>12</v>
          </cell>
          <cell r="E24">
            <v>12</v>
          </cell>
        </row>
        <row r="25">
          <cell r="C25" t="str">
            <v>01004002</v>
          </cell>
          <cell r="D25" t="str">
            <v>A1</v>
          </cell>
          <cell r="E25" t="str">
            <v>A1</v>
          </cell>
        </row>
        <row r="26">
          <cell r="C26" t="str">
            <v>01004001</v>
          </cell>
          <cell r="D26" t="str">
            <v>A1</v>
          </cell>
          <cell r="E26" t="str">
            <v>A1</v>
          </cell>
        </row>
        <row r="27">
          <cell r="C27" t="str">
            <v>01004005</v>
          </cell>
          <cell r="D27" t="str">
            <v>A1</v>
          </cell>
          <cell r="E27" t="str">
            <v>A1</v>
          </cell>
        </row>
        <row r="28">
          <cell r="C28" t="str">
            <v>01004004</v>
          </cell>
          <cell r="D28" t="str">
            <v>A1</v>
          </cell>
          <cell r="E28" t="str">
            <v>A1</v>
          </cell>
        </row>
        <row r="29">
          <cell r="C29" t="str">
            <v>01022013</v>
          </cell>
          <cell r="D29" t="str">
            <v>A1</v>
          </cell>
          <cell r="E29" t="str">
            <v>A1</v>
          </cell>
        </row>
        <row r="30">
          <cell r="C30" t="str">
            <v>01004003</v>
          </cell>
          <cell r="D30" t="str">
            <v>A1</v>
          </cell>
          <cell r="E30" t="str">
            <v>A1</v>
          </cell>
        </row>
        <row r="31">
          <cell r="C31" t="str">
            <v>01004008</v>
          </cell>
          <cell r="D31" t="str">
            <v>A2</v>
          </cell>
          <cell r="E31" t="str">
            <v>A1</v>
          </cell>
        </row>
        <row r="32">
          <cell r="C32" t="str">
            <v>01005009</v>
          </cell>
          <cell r="D32" t="str">
            <v>A3</v>
          </cell>
          <cell r="E32" t="str">
            <v>A4</v>
          </cell>
        </row>
        <row r="33">
          <cell r="C33" t="str">
            <v>01004009</v>
          </cell>
          <cell r="D33" t="str">
            <v>A2</v>
          </cell>
          <cell r="E33" t="str">
            <v>A3</v>
          </cell>
        </row>
        <row r="34">
          <cell r="C34" t="str">
            <v>01002020</v>
          </cell>
          <cell r="D34" t="str">
            <v>A2</v>
          </cell>
          <cell r="E34" t="str">
            <v>A1</v>
          </cell>
        </row>
        <row r="35">
          <cell r="C35" t="str">
            <v>01010038</v>
          </cell>
          <cell r="D35" t="str">
            <v>A2</v>
          </cell>
          <cell r="E35" t="str">
            <v>A2</v>
          </cell>
        </row>
        <row r="36">
          <cell r="C36" t="str">
            <v>01012026</v>
          </cell>
          <cell r="D36" t="str">
            <v>A1</v>
          </cell>
          <cell r="E36" t="str">
            <v>A1</v>
          </cell>
        </row>
        <row r="37">
          <cell r="D37">
            <v>4</v>
          </cell>
          <cell r="E37">
            <v>5</v>
          </cell>
        </row>
        <row r="38">
          <cell r="C38" t="str">
            <v>01011017</v>
          </cell>
          <cell r="D38" t="str">
            <v>A1</v>
          </cell>
          <cell r="E38" t="str">
            <v>A1</v>
          </cell>
        </row>
        <row r="39">
          <cell r="C39" t="str">
            <v>01022059</v>
          </cell>
          <cell r="D39" t="str">
            <v>A1</v>
          </cell>
          <cell r="E39" t="str">
            <v>A1</v>
          </cell>
        </row>
        <row r="40">
          <cell r="C40" t="str">
            <v>01018006</v>
          </cell>
          <cell r="D40" t="str">
            <v>A2</v>
          </cell>
          <cell r="E40" t="str">
            <v>A3</v>
          </cell>
        </row>
        <row r="41">
          <cell r="C41" t="str">
            <v>01004013</v>
          </cell>
          <cell r="D41" t="str">
            <v>A2</v>
          </cell>
          <cell r="E41" t="str">
            <v>A3</v>
          </cell>
        </row>
        <row r="42">
          <cell r="C42" t="str">
            <v>01004019</v>
          </cell>
          <cell r="E42" t="str">
            <v>A4</v>
          </cell>
        </row>
        <row r="43">
          <cell r="D43">
            <v>26</v>
          </cell>
          <cell r="E43">
            <v>26</v>
          </cell>
        </row>
        <row r="44">
          <cell r="D44">
            <v>11</v>
          </cell>
          <cell r="E44">
            <v>11</v>
          </cell>
        </row>
        <row r="45">
          <cell r="C45" t="str">
            <v>01007009</v>
          </cell>
          <cell r="D45" t="str">
            <v>A1</v>
          </cell>
          <cell r="E45" t="str">
            <v>A1</v>
          </cell>
        </row>
        <row r="46">
          <cell r="C46" t="str">
            <v>01002019</v>
          </cell>
          <cell r="D46" t="str">
            <v>A1</v>
          </cell>
          <cell r="E46" t="str">
            <v>A1</v>
          </cell>
        </row>
        <row r="47">
          <cell r="C47" t="str">
            <v>01004007</v>
          </cell>
          <cell r="D47" t="str">
            <v>A2</v>
          </cell>
          <cell r="E47" t="str">
            <v>A1</v>
          </cell>
        </row>
        <row r="48">
          <cell r="C48" t="str">
            <v>01002017</v>
          </cell>
          <cell r="D48" t="str">
            <v>A2</v>
          </cell>
          <cell r="E48" t="str">
            <v>A2</v>
          </cell>
        </row>
        <row r="49">
          <cell r="C49" t="str">
            <v>01002018</v>
          </cell>
          <cell r="D49" t="str">
            <v>A2</v>
          </cell>
          <cell r="E49" t="str">
            <v>A2</v>
          </cell>
        </row>
        <row r="50">
          <cell r="C50" t="str">
            <v>01002005</v>
          </cell>
          <cell r="D50" t="str">
            <v>A3</v>
          </cell>
          <cell r="E50" t="str">
            <v>A3</v>
          </cell>
        </row>
        <row r="51">
          <cell r="C51" t="str">
            <v>01023001</v>
          </cell>
          <cell r="D51" t="str">
            <v>A3</v>
          </cell>
          <cell r="E51" t="str">
            <v>A3</v>
          </cell>
        </row>
        <row r="52">
          <cell r="C52" t="str">
            <v>01017006</v>
          </cell>
          <cell r="D52" t="str">
            <v>A1</v>
          </cell>
          <cell r="E52" t="str">
            <v>A2</v>
          </cell>
        </row>
        <row r="53">
          <cell r="C53" t="str">
            <v>01002032</v>
          </cell>
          <cell r="D53" t="str">
            <v>A3</v>
          </cell>
          <cell r="E53" t="str">
            <v>A3</v>
          </cell>
        </row>
        <row r="54">
          <cell r="C54" t="str">
            <v>01007007</v>
          </cell>
          <cell r="D54" t="str">
            <v>A2</v>
          </cell>
          <cell r="E54" t="str">
            <v>A3</v>
          </cell>
        </row>
        <row r="55">
          <cell r="C55" t="str">
            <v>01007005</v>
          </cell>
          <cell r="D55" t="str">
            <v>A1</v>
          </cell>
          <cell r="E55" t="str">
            <v>A2</v>
          </cell>
        </row>
        <row r="56">
          <cell r="D56">
            <v>15</v>
          </cell>
          <cell r="E56">
            <v>15</v>
          </cell>
        </row>
        <row r="57">
          <cell r="C57" t="str">
            <v>01007006</v>
          </cell>
          <cell r="D57" t="str">
            <v>A2</v>
          </cell>
          <cell r="E57" t="str">
            <v>A3</v>
          </cell>
        </row>
        <row r="58">
          <cell r="C58" t="str">
            <v>01002038</v>
          </cell>
          <cell r="D58" t="str">
            <v>A4</v>
          </cell>
          <cell r="E58" t="str">
            <v>A4</v>
          </cell>
        </row>
        <row r="59">
          <cell r="C59" t="str">
            <v>01002023</v>
          </cell>
          <cell r="D59" t="str">
            <v>A4</v>
          </cell>
          <cell r="E59" t="str">
            <v>A2</v>
          </cell>
        </row>
        <row r="60">
          <cell r="C60" t="str">
            <v>01002007</v>
          </cell>
          <cell r="D60" t="str">
            <v>A4</v>
          </cell>
          <cell r="E60" t="str">
            <v>A4</v>
          </cell>
        </row>
        <row r="61">
          <cell r="C61" t="str">
            <v>01002010</v>
          </cell>
          <cell r="D61" t="str">
            <v>A4</v>
          </cell>
          <cell r="E61" t="str">
            <v>A4</v>
          </cell>
        </row>
        <row r="62">
          <cell r="C62" t="str">
            <v>01002012</v>
          </cell>
          <cell r="D62" t="str">
            <v>A4</v>
          </cell>
          <cell r="E62" t="str">
            <v>A4</v>
          </cell>
        </row>
        <row r="63">
          <cell r="C63" t="str">
            <v>01002028</v>
          </cell>
          <cell r="D63" t="str">
            <v>A4</v>
          </cell>
          <cell r="E63" t="str">
            <v>A4</v>
          </cell>
        </row>
        <row r="64">
          <cell r="C64" t="str">
            <v>01002027</v>
          </cell>
          <cell r="D64" t="str">
            <v>A2</v>
          </cell>
          <cell r="E64" t="str">
            <v>A4</v>
          </cell>
        </row>
        <row r="65">
          <cell r="C65" t="str">
            <v>01002013</v>
          </cell>
          <cell r="D65" t="str">
            <v>A4</v>
          </cell>
          <cell r="E65" t="str">
            <v>A4</v>
          </cell>
        </row>
        <row r="66">
          <cell r="C66" t="str">
            <v>01002031</v>
          </cell>
          <cell r="D66" t="str">
            <v>A4</v>
          </cell>
          <cell r="E66" t="str">
            <v>A3</v>
          </cell>
        </row>
        <row r="67">
          <cell r="C67" t="str">
            <v>01002034</v>
          </cell>
          <cell r="D67" t="str">
            <v>A4</v>
          </cell>
          <cell r="E67" t="str">
            <v>A3</v>
          </cell>
        </row>
        <row r="68">
          <cell r="C68" t="str">
            <v>01002033</v>
          </cell>
          <cell r="D68" t="str">
            <v>A4</v>
          </cell>
          <cell r="E68" t="str">
            <v>A3</v>
          </cell>
        </row>
        <row r="69">
          <cell r="C69" t="str">
            <v>01010068</v>
          </cell>
          <cell r="D69" t="str">
            <v>A4</v>
          </cell>
          <cell r="E69" t="str">
            <v>A4</v>
          </cell>
        </row>
        <row r="70">
          <cell r="C70" t="str">
            <v>01002035</v>
          </cell>
          <cell r="D70" t="str">
            <v>A4</v>
          </cell>
          <cell r="E70" t="str">
            <v>A2</v>
          </cell>
        </row>
        <row r="71">
          <cell r="C71" t="str">
            <v>01002036</v>
          </cell>
          <cell r="D71" t="str">
            <v>A4</v>
          </cell>
          <cell r="E71" t="str">
            <v>A3</v>
          </cell>
        </row>
        <row r="72">
          <cell r="D72">
            <v>15</v>
          </cell>
          <cell r="E72">
            <v>15</v>
          </cell>
        </row>
        <row r="73">
          <cell r="D73">
            <v>9</v>
          </cell>
          <cell r="E73">
            <v>9</v>
          </cell>
        </row>
        <row r="74">
          <cell r="C74" t="str">
            <v>01002002</v>
          </cell>
          <cell r="D74" t="str">
            <v>A2</v>
          </cell>
          <cell r="E74" t="str">
            <v>A1</v>
          </cell>
        </row>
        <row r="75">
          <cell r="C75" t="str">
            <v>01007001</v>
          </cell>
          <cell r="D75" t="str">
            <v>A3</v>
          </cell>
          <cell r="E75" t="str">
            <v>A2</v>
          </cell>
        </row>
        <row r="76">
          <cell r="C76" t="str">
            <v>01009006</v>
          </cell>
          <cell r="D76" t="str">
            <v>A2</v>
          </cell>
          <cell r="E76" t="str">
            <v>A2</v>
          </cell>
        </row>
        <row r="77">
          <cell r="C77" t="str">
            <v>01009018</v>
          </cell>
          <cell r="D77" t="str">
            <v>A2</v>
          </cell>
          <cell r="E77" t="str">
            <v>A2</v>
          </cell>
        </row>
        <row r="78">
          <cell r="C78" t="str">
            <v>01009010</v>
          </cell>
          <cell r="D78" t="str">
            <v>A2</v>
          </cell>
          <cell r="E78" t="str">
            <v>A3</v>
          </cell>
        </row>
        <row r="79">
          <cell r="C79" t="str">
            <v>01002004</v>
          </cell>
          <cell r="D79" t="str">
            <v>A2</v>
          </cell>
          <cell r="E79" t="str">
            <v>A2</v>
          </cell>
        </row>
        <row r="80">
          <cell r="C80" t="str">
            <v>01009008</v>
          </cell>
          <cell r="D80" t="str">
            <v>A3</v>
          </cell>
          <cell r="E80" t="str">
            <v>A3</v>
          </cell>
        </row>
        <row r="81">
          <cell r="C81" t="str">
            <v>01022058</v>
          </cell>
          <cell r="D81" t="str">
            <v>A3</v>
          </cell>
          <cell r="E81" t="str">
            <v>A3</v>
          </cell>
        </row>
        <row r="82">
          <cell r="C82" t="str">
            <v>01007004</v>
          </cell>
          <cell r="D82" t="str">
            <v>A3</v>
          </cell>
          <cell r="E82" t="str">
            <v>A3</v>
          </cell>
        </row>
        <row r="83">
          <cell r="D83">
            <v>6</v>
          </cell>
          <cell r="E83">
            <v>6</v>
          </cell>
        </row>
        <row r="84">
          <cell r="C84" t="str">
            <v>01009012</v>
          </cell>
          <cell r="D84" t="str">
            <v>A2</v>
          </cell>
          <cell r="E84" t="str">
            <v>A2</v>
          </cell>
        </row>
        <row r="85">
          <cell r="C85" t="str">
            <v>01002008</v>
          </cell>
          <cell r="D85" t="str">
            <v>A2</v>
          </cell>
          <cell r="E85" t="str">
            <v>A3</v>
          </cell>
        </row>
        <row r="86">
          <cell r="C86" t="str">
            <v>01009019</v>
          </cell>
          <cell r="D86" t="str">
            <v>A3</v>
          </cell>
          <cell r="E86" t="str">
            <v>A2</v>
          </cell>
        </row>
        <row r="87">
          <cell r="C87" t="str">
            <v>01009011</v>
          </cell>
          <cell r="D87" t="str">
            <v>A3</v>
          </cell>
          <cell r="E87" t="str">
            <v>A3</v>
          </cell>
        </row>
        <row r="88">
          <cell r="C88" t="str">
            <v>01009028</v>
          </cell>
          <cell r="D88" t="str">
            <v>A4</v>
          </cell>
          <cell r="E88" t="str">
            <v>A4</v>
          </cell>
        </row>
        <row r="89">
          <cell r="C89" t="str">
            <v>01009026</v>
          </cell>
          <cell r="D89" t="str">
            <v>A4</v>
          </cell>
          <cell r="E89" t="str">
            <v>A3</v>
          </cell>
        </row>
        <row r="90">
          <cell r="D90">
            <v>7</v>
          </cell>
          <cell r="E90">
            <v>7</v>
          </cell>
        </row>
        <row r="91">
          <cell r="D91">
            <v>6</v>
          </cell>
          <cell r="E91">
            <v>6</v>
          </cell>
        </row>
        <row r="92">
          <cell r="C92" t="str">
            <v>01009009</v>
          </cell>
          <cell r="D92" t="str">
            <v>A2</v>
          </cell>
          <cell r="E92" t="str">
            <v>A1</v>
          </cell>
        </row>
        <row r="93">
          <cell r="C93" t="str">
            <v>01006003</v>
          </cell>
          <cell r="D93" t="str">
            <v>A3</v>
          </cell>
          <cell r="E93" t="str">
            <v>A3</v>
          </cell>
        </row>
        <row r="94">
          <cell r="C94" t="str">
            <v>01013032</v>
          </cell>
          <cell r="D94" t="str">
            <v>A2</v>
          </cell>
          <cell r="E94" t="str">
            <v>A3</v>
          </cell>
        </row>
        <row r="95">
          <cell r="C95" t="str">
            <v>01022061</v>
          </cell>
          <cell r="D95" t="str">
            <v>A2</v>
          </cell>
          <cell r="E95" t="str">
            <v>A2</v>
          </cell>
        </row>
        <row r="96">
          <cell r="C96" t="str">
            <v>01015027</v>
          </cell>
          <cell r="D96" t="str">
            <v>A2</v>
          </cell>
          <cell r="E96" t="str">
            <v>A2</v>
          </cell>
        </row>
        <row r="97">
          <cell r="C97" t="str">
            <v>01023002</v>
          </cell>
          <cell r="D97" t="str">
            <v>A2</v>
          </cell>
          <cell r="E97" t="str">
            <v>A2</v>
          </cell>
        </row>
        <row r="98">
          <cell r="D98">
            <v>1</v>
          </cell>
          <cell r="E98">
            <v>1</v>
          </cell>
        </row>
        <row r="99">
          <cell r="C99" t="str">
            <v>01006006</v>
          </cell>
          <cell r="D99" t="str">
            <v>A2</v>
          </cell>
          <cell r="E99" t="str">
            <v>A2</v>
          </cell>
        </row>
        <row r="100">
          <cell r="D100">
            <v>2</v>
          </cell>
          <cell r="E100">
            <v>3</v>
          </cell>
        </row>
        <row r="101">
          <cell r="D101">
            <v>1</v>
          </cell>
          <cell r="E101">
            <v>1</v>
          </cell>
        </row>
        <row r="102">
          <cell r="C102" t="str">
            <v>01005007</v>
          </cell>
          <cell r="D102" t="str">
            <v>A1</v>
          </cell>
          <cell r="E102" t="str">
            <v>A1</v>
          </cell>
        </row>
        <row r="103">
          <cell r="D103">
            <v>1</v>
          </cell>
          <cell r="E103">
            <v>2</v>
          </cell>
        </row>
        <row r="104">
          <cell r="C104" t="str">
            <v>01005003</v>
          </cell>
          <cell r="D104" t="str">
            <v>A2</v>
          </cell>
          <cell r="E104" t="str">
            <v>A3</v>
          </cell>
        </row>
        <row r="105">
          <cell r="C105" t="str">
            <v>01005011</v>
          </cell>
          <cell r="D105" t="str">
            <v>A4</v>
          </cell>
          <cell r="E105" t="str">
            <v>A4</v>
          </cell>
        </row>
        <row r="106">
          <cell r="D106">
            <v>33</v>
          </cell>
          <cell r="E106">
            <v>32</v>
          </cell>
        </row>
        <row r="107">
          <cell r="D107">
            <v>14</v>
          </cell>
          <cell r="E107">
            <v>14</v>
          </cell>
        </row>
        <row r="108">
          <cell r="C108" t="str">
            <v>01008028</v>
          </cell>
          <cell r="D108" t="str">
            <v>A1</v>
          </cell>
          <cell r="E108" t="str">
            <v>A1</v>
          </cell>
        </row>
        <row r="109">
          <cell r="C109" t="str">
            <v>01008002</v>
          </cell>
          <cell r="D109" t="str">
            <v>A1</v>
          </cell>
          <cell r="E109" t="str">
            <v>A1</v>
          </cell>
        </row>
        <row r="110">
          <cell r="C110" t="str">
            <v>01008004</v>
          </cell>
          <cell r="D110" t="str">
            <v>A2</v>
          </cell>
          <cell r="E110" t="str">
            <v>A2</v>
          </cell>
        </row>
        <row r="111">
          <cell r="C111" t="str">
            <v>01009007</v>
          </cell>
          <cell r="D111" t="str">
            <v>A2</v>
          </cell>
          <cell r="E111" t="str">
            <v>A3</v>
          </cell>
        </row>
        <row r="112">
          <cell r="C112" t="str">
            <v>01008008</v>
          </cell>
          <cell r="D112" t="str">
            <v>A3</v>
          </cell>
          <cell r="E112" t="str">
            <v>A3</v>
          </cell>
        </row>
        <row r="113">
          <cell r="C113" t="str">
            <v>01008006</v>
          </cell>
          <cell r="D113" t="str">
            <v>A3</v>
          </cell>
          <cell r="E113" t="str">
            <v>A3</v>
          </cell>
        </row>
        <row r="114">
          <cell r="C114" t="str">
            <v>01002021</v>
          </cell>
          <cell r="D114" t="str">
            <v>A2</v>
          </cell>
          <cell r="E114" t="str">
            <v>A1</v>
          </cell>
        </row>
        <row r="115">
          <cell r="C115" t="str">
            <v>01017009</v>
          </cell>
          <cell r="D115" t="str">
            <v>A3</v>
          </cell>
          <cell r="E115" t="str">
            <v>A3</v>
          </cell>
        </row>
        <row r="116">
          <cell r="C116" t="str">
            <v>01015026</v>
          </cell>
          <cell r="D116" t="str">
            <v>A3</v>
          </cell>
          <cell r="E116" t="str">
            <v>A4</v>
          </cell>
        </row>
        <row r="117">
          <cell r="C117" t="str">
            <v>01015028</v>
          </cell>
          <cell r="D117" t="str">
            <v>A3</v>
          </cell>
          <cell r="E117" t="str">
            <v>A4</v>
          </cell>
        </row>
        <row r="118">
          <cell r="C118" t="str">
            <v>01008005</v>
          </cell>
          <cell r="D118" t="str">
            <v>A3</v>
          </cell>
          <cell r="E118" t="str">
            <v>A2</v>
          </cell>
        </row>
        <row r="119">
          <cell r="C119" t="str">
            <v>01009005</v>
          </cell>
          <cell r="D119" t="str">
            <v>A3</v>
          </cell>
          <cell r="E119" t="str">
            <v>A3</v>
          </cell>
        </row>
        <row r="120">
          <cell r="C120" t="str">
            <v>01009014</v>
          </cell>
          <cell r="D120" t="str">
            <v>A4</v>
          </cell>
          <cell r="E120" t="str">
            <v>A4</v>
          </cell>
        </row>
        <row r="121">
          <cell r="C121" t="str">
            <v>01008034</v>
          </cell>
          <cell r="D121" t="str">
            <v>A3</v>
          </cell>
          <cell r="E121" t="str">
            <v>A3</v>
          </cell>
        </row>
        <row r="122">
          <cell r="D122">
            <v>19</v>
          </cell>
          <cell r="E122">
            <v>18</v>
          </cell>
        </row>
        <row r="123">
          <cell r="C123" t="str">
            <v>01008021</v>
          </cell>
          <cell r="D123" t="str">
            <v>A2</v>
          </cell>
          <cell r="E123" t="str">
            <v>A3</v>
          </cell>
        </row>
        <row r="124">
          <cell r="C124" t="str">
            <v>01008009</v>
          </cell>
          <cell r="D124" t="str">
            <v>A2</v>
          </cell>
          <cell r="E124" t="str">
            <v>A4</v>
          </cell>
        </row>
        <row r="125">
          <cell r="C125" t="str">
            <v>01007003</v>
          </cell>
          <cell r="D125" t="str">
            <v>A3</v>
          </cell>
          <cell r="E125" t="str">
            <v>A4</v>
          </cell>
        </row>
        <row r="126">
          <cell r="C126" t="str">
            <v>01008031</v>
          </cell>
          <cell r="D126" t="str">
            <v>A4</v>
          </cell>
          <cell r="E126" t="str">
            <v>A4</v>
          </cell>
        </row>
        <row r="127">
          <cell r="C127" t="str">
            <v>01008018</v>
          </cell>
          <cell r="D127" t="str">
            <v>A4</v>
          </cell>
          <cell r="E127" t="str">
            <v>A4</v>
          </cell>
        </row>
        <row r="128">
          <cell r="C128" t="str">
            <v>01008039</v>
          </cell>
          <cell r="D128" t="str">
            <v>A4</v>
          </cell>
          <cell r="E128" t="str">
            <v>A4</v>
          </cell>
        </row>
        <row r="129">
          <cell r="C129" t="str">
            <v>01008040</v>
          </cell>
          <cell r="D129" t="str">
            <v>A4</v>
          </cell>
          <cell r="E129" t="str">
            <v>A4</v>
          </cell>
        </row>
        <row r="130">
          <cell r="C130" t="str">
            <v>01008041</v>
          </cell>
          <cell r="D130" t="str">
            <v>A4</v>
          </cell>
          <cell r="E130" t="str">
            <v>A4</v>
          </cell>
        </row>
        <row r="131">
          <cell r="C131" t="str">
            <v>01012027</v>
          </cell>
          <cell r="D131" t="str">
            <v>A3</v>
          </cell>
          <cell r="E131" t="str">
            <v>A3</v>
          </cell>
        </row>
        <row r="132">
          <cell r="C132" t="str">
            <v>01008012</v>
          </cell>
          <cell r="D132" t="str">
            <v>A4</v>
          </cell>
          <cell r="E132" t="str">
            <v>A3</v>
          </cell>
        </row>
        <row r="133">
          <cell r="C133" t="str">
            <v>01017008</v>
          </cell>
          <cell r="D133" t="str">
            <v>A4</v>
          </cell>
          <cell r="E133" t="str">
            <v>A4</v>
          </cell>
        </row>
        <row r="134">
          <cell r="C134" t="str">
            <v>01008033</v>
          </cell>
          <cell r="D134" t="str">
            <v>A4</v>
          </cell>
          <cell r="E134" t="str">
            <v>A3</v>
          </cell>
        </row>
        <row r="135">
          <cell r="C135" t="str">
            <v>01013033</v>
          </cell>
          <cell r="D135" t="str">
            <v>A4</v>
          </cell>
          <cell r="E135" t="str">
            <v>A4</v>
          </cell>
        </row>
        <row r="136">
          <cell r="C136" t="str">
            <v>01009015</v>
          </cell>
          <cell r="D136" t="str">
            <v>A4</v>
          </cell>
          <cell r="E136" t="str">
            <v>A4</v>
          </cell>
        </row>
        <row r="137">
          <cell r="C137" t="str">
            <v>01002003</v>
          </cell>
          <cell r="D137" t="str">
            <v>A4</v>
          </cell>
          <cell r="E137" t="str">
            <v>A4</v>
          </cell>
        </row>
        <row r="138">
          <cell r="C138" t="str">
            <v>01008043</v>
          </cell>
          <cell r="D138" t="str">
            <v>A4</v>
          </cell>
          <cell r="E138" t="str">
            <v>A3</v>
          </cell>
        </row>
        <row r="139">
          <cell r="C139" t="str">
            <v>01008042</v>
          </cell>
          <cell r="D139" t="str">
            <v>A4</v>
          </cell>
          <cell r="E139" t="str">
            <v>A4</v>
          </cell>
        </row>
        <row r="140">
          <cell r="C140" t="str">
            <v>01008044</v>
          </cell>
          <cell r="D140" t="str">
            <v>A4</v>
          </cell>
          <cell r="E140" t="str">
            <v>A4</v>
          </cell>
        </row>
        <row r="141">
          <cell r="D141">
            <v>33</v>
          </cell>
          <cell r="E141">
            <v>33</v>
          </cell>
        </row>
        <row r="142">
          <cell r="D142">
            <v>33</v>
          </cell>
          <cell r="E142">
            <v>33</v>
          </cell>
        </row>
        <row r="143">
          <cell r="C143" t="str">
            <v>01022003</v>
          </cell>
          <cell r="D143" t="str">
            <v>A2</v>
          </cell>
          <cell r="E143" t="str">
            <v>A3</v>
          </cell>
        </row>
        <row r="144">
          <cell r="C144" t="str">
            <v>01010007</v>
          </cell>
          <cell r="D144" t="str">
            <v>A2</v>
          </cell>
          <cell r="E144" t="str">
            <v>A3</v>
          </cell>
        </row>
        <row r="145">
          <cell r="C145" t="str">
            <v>01010006</v>
          </cell>
          <cell r="D145" t="str">
            <v>A2</v>
          </cell>
          <cell r="E145" t="str">
            <v>A4</v>
          </cell>
        </row>
        <row r="146">
          <cell r="C146" t="str">
            <v>01010012</v>
          </cell>
          <cell r="D146" t="str">
            <v>A3</v>
          </cell>
          <cell r="E146" t="str">
            <v>A4</v>
          </cell>
        </row>
        <row r="147">
          <cell r="C147" t="str">
            <v>01004012</v>
          </cell>
          <cell r="D147" t="str">
            <v>A2</v>
          </cell>
          <cell r="E147" t="str">
            <v>A4</v>
          </cell>
        </row>
        <row r="148">
          <cell r="C148" t="str">
            <v>01010026</v>
          </cell>
          <cell r="D148" t="str">
            <v>A2</v>
          </cell>
          <cell r="E148" t="str">
            <v>A4</v>
          </cell>
        </row>
        <row r="149">
          <cell r="C149" t="str">
            <v>01010023</v>
          </cell>
          <cell r="D149" t="str">
            <v>A4</v>
          </cell>
          <cell r="E149" t="str">
            <v>A4</v>
          </cell>
        </row>
        <row r="150">
          <cell r="C150" t="str">
            <v>01010029</v>
          </cell>
          <cell r="D150" t="str">
            <v>A2</v>
          </cell>
          <cell r="E150" t="str">
            <v>A4</v>
          </cell>
        </row>
        <row r="151">
          <cell r="C151" t="str">
            <v>01010024</v>
          </cell>
          <cell r="D151" t="str">
            <v>A2</v>
          </cell>
          <cell r="E151" t="str">
            <v>A4</v>
          </cell>
        </row>
        <row r="152">
          <cell r="C152" t="str">
            <v>01010017</v>
          </cell>
          <cell r="D152" t="str">
            <v>A3</v>
          </cell>
          <cell r="E152" t="str">
            <v>A4</v>
          </cell>
        </row>
        <row r="153">
          <cell r="C153" t="str">
            <v>01022048</v>
          </cell>
          <cell r="D153" t="str">
            <v>A4</v>
          </cell>
          <cell r="E153" t="str">
            <v>A4</v>
          </cell>
        </row>
        <row r="154">
          <cell r="C154" t="str">
            <v>01010039</v>
          </cell>
          <cell r="D154" t="str">
            <v>A2</v>
          </cell>
          <cell r="E154" t="str">
            <v>A3</v>
          </cell>
        </row>
        <row r="155">
          <cell r="C155" t="str">
            <v>01010040</v>
          </cell>
          <cell r="D155" t="str">
            <v>A2</v>
          </cell>
          <cell r="E155" t="str">
            <v>A4</v>
          </cell>
        </row>
        <row r="156">
          <cell r="C156" t="str">
            <v>01010009</v>
          </cell>
          <cell r="D156" t="str">
            <v>A4</v>
          </cell>
          <cell r="E156" t="str">
            <v>A4</v>
          </cell>
        </row>
        <row r="157">
          <cell r="C157" t="str">
            <v>01010020</v>
          </cell>
          <cell r="D157" t="str">
            <v>A4</v>
          </cell>
          <cell r="E157" t="str">
            <v>A4</v>
          </cell>
        </row>
        <row r="158">
          <cell r="C158" t="str">
            <v>01010018</v>
          </cell>
          <cell r="D158" t="str">
            <v>A2</v>
          </cell>
          <cell r="E158" t="str">
            <v>A4</v>
          </cell>
        </row>
        <row r="159">
          <cell r="C159" t="str">
            <v>01010019</v>
          </cell>
          <cell r="D159" t="str">
            <v>A4</v>
          </cell>
          <cell r="E159" t="str">
            <v>B1</v>
          </cell>
        </row>
        <row r="160">
          <cell r="C160" t="str">
            <v>01010015</v>
          </cell>
          <cell r="D160" t="str">
            <v>A2</v>
          </cell>
          <cell r="E160" t="str">
            <v>A4</v>
          </cell>
        </row>
        <row r="161">
          <cell r="C161" t="str">
            <v>01010027</v>
          </cell>
          <cell r="D161" t="str">
            <v>A4</v>
          </cell>
          <cell r="E161" t="str">
            <v>A4</v>
          </cell>
        </row>
        <row r="162">
          <cell r="C162" t="str">
            <v>01002025</v>
          </cell>
          <cell r="D162" t="str">
            <v>A1</v>
          </cell>
          <cell r="E162" t="str">
            <v>A4</v>
          </cell>
        </row>
        <row r="163">
          <cell r="C163" t="str">
            <v>01010162</v>
          </cell>
          <cell r="D163" t="str">
            <v>A4</v>
          </cell>
          <cell r="E163" t="str">
            <v>A4</v>
          </cell>
        </row>
        <row r="164">
          <cell r="C164" t="str">
            <v>01010141</v>
          </cell>
          <cell r="D164" t="str">
            <v>A2</v>
          </cell>
          <cell r="E164" t="str">
            <v>A2</v>
          </cell>
        </row>
        <row r="165">
          <cell r="C165" t="str">
            <v>01010033</v>
          </cell>
          <cell r="D165" t="str">
            <v>A4</v>
          </cell>
          <cell r="E165" t="str">
            <v>A4</v>
          </cell>
        </row>
        <row r="166">
          <cell r="C166" t="str">
            <v>01010037</v>
          </cell>
          <cell r="D166" t="str">
            <v>A4</v>
          </cell>
          <cell r="E166" t="str">
            <v>A4</v>
          </cell>
        </row>
        <row r="167">
          <cell r="C167" t="str">
            <v>01010031</v>
          </cell>
          <cell r="D167" t="str">
            <v>A3</v>
          </cell>
          <cell r="E167" t="str">
            <v>A DN</v>
          </cell>
        </row>
        <row r="168">
          <cell r="C168" t="str">
            <v>01010016</v>
          </cell>
          <cell r="D168" t="str">
            <v>A4</v>
          </cell>
          <cell r="E168" t="str">
            <v>A4</v>
          </cell>
        </row>
        <row r="169">
          <cell r="C169" t="str">
            <v>01010028</v>
          </cell>
          <cell r="D169" t="str">
            <v>A2</v>
          </cell>
          <cell r="E169" t="str">
            <v>A4</v>
          </cell>
        </row>
        <row r="170">
          <cell r="C170" t="str">
            <v>01010003</v>
          </cell>
          <cell r="D170" t="str">
            <v>A2</v>
          </cell>
          <cell r="E170" t="str">
            <v>A4</v>
          </cell>
        </row>
        <row r="171">
          <cell r="C171" t="str">
            <v>01010032</v>
          </cell>
          <cell r="D171" t="str">
            <v>A3</v>
          </cell>
          <cell r="E171" t="str">
            <v>A3</v>
          </cell>
        </row>
        <row r="172">
          <cell r="C172" t="str">
            <v>01010030</v>
          </cell>
          <cell r="D172" t="str">
            <v>A1</v>
          </cell>
          <cell r="E172" t="str">
            <v>A4</v>
          </cell>
        </row>
        <row r="173">
          <cell r="C173" t="str">
            <v>01010022</v>
          </cell>
          <cell r="D173" t="str">
            <v>A3</v>
          </cell>
          <cell r="E173" t="str">
            <v>A4</v>
          </cell>
        </row>
        <row r="174">
          <cell r="C174" t="str">
            <v>01010021</v>
          </cell>
          <cell r="D174" t="str">
            <v>A2</v>
          </cell>
          <cell r="E174" t="str">
            <v>A4</v>
          </cell>
        </row>
        <row r="175">
          <cell r="C175" t="str">
            <v>01022005</v>
          </cell>
          <cell r="D175" t="str">
            <v>A3</v>
          </cell>
          <cell r="E175" t="str">
            <v>A4</v>
          </cell>
        </row>
        <row r="176">
          <cell r="D176">
            <v>16</v>
          </cell>
          <cell r="E176">
            <v>16</v>
          </cell>
        </row>
        <row r="177">
          <cell r="D177">
            <v>16</v>
          </cell>
          <cell r="E177">
            <v>16</v>
          </cell>
        </row>
        <row r="178">
          <cell r="C178" t="str">
            <v>01011012</v>
          </cell>
          <cell r="D178" t="str">
            <v>A1</v>
          </cell>
          <cell r="E178" t="str">
            <v>A4</v>
          </cell>
        </row>
        <row r="179">
          <cell r="C179" t="str">
            <v>01011002</v>
          </cell>
          <cell r="D179" t="str">
            <v>A1</v>
          </cell>
          <cell r="E179" t="str">
            <v>A4</v>
          </cell>
        </row>
        <row r="180">
          <cell r="C180" t="str">
            <v>01011005</v>
          </cell>
          <cell r="D180" t="str">
            <v>A1</v>
          </cell>
          <cell r="E180" t="str">
            <v>B1</v>
          </cell>
        </row>
        <row r="181">
          <cell r="C181" t="str">
            <v>01011011</v>
          </cell>
          <cell r="D181" t="str">
            <v>A2</v>
          </cell>
          <cell r="E181" t="str">
            <v>A4</v>
          </cell>
        </row>
        <row r="182">
          <cell r="C182" t="str">
            <v>01011013</v>
          </cell>
          <cell r="D182" t="str">
            <v>A1</v>
          </cell>
          <cell r="E182" t="str">
            <v>A4</v>
          </cell>
        </row>
        <row r="183">
          <cell r="C183" t="str">
            <v>01011009</v>
          </cell>
          <cell r="D183" t="str">
            <v>A1</v>
          </cell>
          <cell r="E183" t="str">
            <v>A4</v>
          </cell>
        </row>
        <row r="184">
          <cell r="C184" t="str">
            <v>01011001</v>
          </cell>
          <cell r="D184" t="str">
            <v>A1</v>
          </cell>
          <cell r="E184" t="str">
            <v>A4</v>
          </cell>
        </row>
        <row r="185">
          <cell r="C185" t="str">
            <v>01011014</v>
          </cell>
          <cell r="D185" t="str">
            <v>A2</v>
          </cell>
          <cell r="E185" t="str">
            <v>B1</v>
          </cell>
        </row>
        <row r="186">
          <cell r="C186" t="str">
            <v>01010005</v>
          </cell>
          <cell r="D186" t="str">
            <v>A1</v>
          </cell>
          <cell r="E186" t="str">
            <v>A4</v>
          </cell>
        </row>
        <row r="187">
          <cell r="C187" t="str">
            <v>01011016</v>
          </cell>
          <cell r="D187" t="str">
            <v>A1</v>
          </cell>
          <cell r="E187" t="str">
            <v>A4</v>
          </cell>
        </row>
        <row r="188">
          <cell r="C188" t="str">
            <v>01011007</v>
          </cell>
          <cell r="D188" t="str">
            <v>A1</v>
          </cell>
          <cell r="E188" t="str">
            <v>A4</v>
          </cell>
        </row>
        <row r="189">
          <cell r="C189" t="str">
            <v>01011008</v>
          </cell>
          <cell r="D189" t="str">
            <v>A1</v>
          </cell>
          <cell r="E189" t="str">
            <v>A4</v>
          </cell>
        </row>
        <row r="190">
          <cell r="C190" t="str">
            <v>01011015</v>
          </cell>
          <cell r="D190" t="str">
            <v>A1</v>
          </cell>
          <cell r="E190" t="str">
            <v>A4</v>
          </cell>
        </row>
        <row r="191">
          <cell r="C191" t="str">
            <v>01011010</v>
          </cell>
          <cell r="D191" t="str">
            <v>A1</v>
          </cell>
          <cell r="E191" t="str">
            <v>A4</v>
          </cell>
        </row>
        <row r="192">
          <cell r="C192" t="str">
            <v>01011018</v>
          </cell>
          <cell r="D192" t="str">
            <v>A1</v>
          </cell>
          <cell r="E192" t="str">
            <v>A4</v>
          </cell>
        </row>
        <row r="193">
          <cell r="C193" t="str">
            <v>01011006</v>
          </cell>
          <cell r="D193" t="str">
            <v>A1</v>
          </cell>
          <cell r="E193" t="str">
            <v>A4</v>
          </cell>
        </row>
        <row r="194">
          <cell r="D194">
            <v>27</v>
          </cell>
          <cell r="E194">
            <v>27</v>
          </cell>
        </row>
        <row r="195">
          <cell r="D195">
            <v>27</v>
          </cell>
          <cell r="E195">
            <v>27</v>
          </cell>
        </row>
        <row r="196">
          <cell r="C196" t="str">
            <v>01012003</v>
          </cell>
          <cell r="D196" t="str">
            <v>A1</v>
          </cell>
          <cell r="E196" t="str">
            <v>A1</v>
          </cell>
        </row>
        <row r="197">
          <cell r="C197" t="str">
            <v>01012008</v>
          </cell>
          <cell r="D197" t="str">
            <v>A2</v>
          </cell>
          <cell r="E197" t="str">
            <v>A2</v>
          </cell>
        </row>
        <row r="198">
          <cell r="C198" t="str">
            <v>01012007</v>
          </cell>
          <cell r="D198" t="str">
            <v>A2</v>
          </cell>
          <cell r="E198" t="str">
            <v>A3</v>
          </cell>
        </row>
        <row r="199">
          <cell r="C199" t="str">
            <v>01012013</v>
          </cell>
          <cell r="D199" t="str">
            <v>A2</v>
          </cell>
          <cell r="E199" t="str">
            <v>A2</v>
          </cell>
        </row>
        <row r="200">
          <cell r="C200" t="str">
            <v>01012023</v>
          </cell>
          <cell r="D200" t="str">
            <v>A1</v>
          </cell>
          <cell r="E200" t="str">
            <v>A1</v>
          </cell>
        </row>
        <row r="201">
          <cell r="C201" t="str">
            <v>01012014</v>
          </cell>
          <cell r="D201" t="str">
            <v>A2</v>
          </cell>
          <cell r="E201" t="str">
            <v>A4</v>
          </cell>
        </row>
        <row r="202">
          <cell r="C202" t="str">
            <v>01012005</v>
          </cell>
          <cell r="D202" t="str">
            <v>A2</v>
          </cell>
          <cell r="E202" t="str">
            <v>A4</v>
          </cell>
        </row>
        <row r="203">
          <cell r="C203" t="str">
            <v>01012006</v>
          </cell>
          <cell r="D203" t="str">
            <v>A4</v>
          </cell>
          <cell r="E203" t="str">
            <v>A3</v>
          </cell>
        </row>
        <row r="204">
          <cell r="C204" t="str">
            <v>01012004</v>
          </cell>
          <cell r="D204" t="str">
            <v>A4</v>
          </cell>
          <cell r="E204" t="str">
            <v>A4</v>
          </cell>
        </row>
        <row r="205">
          <cell r="C205" t="str">
            <v>01012012</v>
          </cell>
          <cell r="D205" t="str">
            <v>A4</v>
          </cell>
          <cell r="E205" t="str">
            <v>A4</v>
          </cell>
        </row>
        <row r="206">
          <cell r="C206" t="str">
            <v>01012016</v>
          </cell>
          <cell r="D206" t="str">
            <v>A4</v>
          </cell>
          <cell r="E206" t="str">
            <v>A4</v>
          </cell>
        </row>
        <row r="207">
          <cell r="C207" t="str">
            <v>01012015</v>
          </cell>
          <cell r="D207" t="str">
            <v>A4</v>
          </cell>
          <cell r="E207" t="str">
            <v>A4</v>
          </cell>
        </row>
        <row r="208">
          <cell r="C208" t="str">
            <v>01012019</v>
          </cell>
          <cell r="D208" t="str">
            <v>A4</v>
          </cell>
          <cell r="E208" t="str">
            <v>A3</v>
          </cell>
        </row>
        <row r="209">
          <cell r="C209" t="str">
            <v>01012018</v>
          </cell>
          <cell r="D209" t="str">
            <v>A4</v>
          </cell>
          <cell r="E209" t="str">
            <v>A4</v>
          </cell>
        </row>
        <row r="210">
          <cell r="C210" t="str">
            <v>01012017</v>
          </cell>
          <cell r="D210" t="str">
            <v>A4</v>
          </cell>
          <cell r="E210" t="str">
            <v>A4</v>
          </cell>
        </row>
        <row r="211">
          <cell r="C211" t="str">
            <v>01012022</v>
          </cell>
          <cell r="D211" t="str">
            <v>A4</v>
          </cell>
          <cell r="E211" t="str">
            <v>A4</v>
          </cell>
        </row>
        <row r="212">
          <cell r="C212" t="str">
            <v>01012020</v>
          </cell>
          <cell r="D212" t="str">
            <v>A4</v>
          </cell>
          <cell r="E212" t="str">
            <v>A4</v>
          </cell>
        </row>
        <row r="213">
          <cell r="C213" t="str">
            <v>01012021</v>
          </cell>
          <cell r="D213" t="str">
            <v>A4</v>
          </cell>
          <cell r="E213" t="str">
            <v>A4</v>
          </cell>
        </row>
        <row r="214">
          <cell r="C214" t="str">
            <v>01012011</v>
          </cell>
          <cell r="D214" t="str">
            <v>A4</v>
          </cell>
          <cell r="E214" t="str">
            <v>A4</v>
          </cell>
        </row>
        <row r="215">
          <cell r="C215" t="str">
            <v>01017002</v>
          </cell>
          <cell r="D215" t="str">
            <v>A4</v>
          </cell>
          <cell r="E215" t="str">
            <v>A4</v>
          </cell>
        </row>
        <row r="216">
          <cell r="C216" t="str">
            <v>01012028</v>
          </cell>
          <cell r="D216" t="str">
            <v>A2</v>
          </cell>
          <cell r="E216" t="str">
            <v>A4</v>
          </cell>
        </row>
        <row r="217">
          <cell r="C217" t="str">
            <v>01012032</v>
          </cell>
          <cell r="D217" t="str">
            <v>A2</v>
          </cell>
          <cell r="E217" t="str">
            <v>A4</v>
          </cell>
        </row>
        <row r="218">
          <cell r="C218" t="str">
            <v>01025017</v>
          </cell>
          <cell r="D218" t="str">
            <v>A4</v>
          </cell>
          <cell r="E218" t="str">
            <v>A2</v>
          </cell>
        </row>
        <row r="219">
          <cell r="C219" t="str">
            <v>01006004</v>
          </cell>
          <cell r="D219" t="str">
            <v>A3</v>
          </cell>
          <cell r="E219" t="str">
            <v>A4</v>
          </cell>
        </row>
        <row r="220">
          <cell r="C220" t="str">
            <v>01013068</v>
          </cell>
          <cell r="D220" t="str">
            <v>A2</v>
          </cell>
          <cell r="E220" t="str">
            <v>A1</v>
          </cell>
        </row>
        <row r="221">
          <cell r="C221" t="str">
            <v>01012048</v>
          </cell>
          <cell r="D221" t="str">
            <v>A3</v>
          </cell>
          <cell r="E221" t="str">
            <v>A4</v>
          </cell>
        </row>
        <row r="222">
          <cell r="C222" t="str">
            <v>01012049</v>
          </cell>
          <cell r="D222" t="str">
            <v>A4</v>
          </cell>
          <cell r="E222" t="str">
            <v>A4</v>
          </cell>
        </row>
        <row r="223">
          <cell r="D223">
            <v>23</v>
          </cell>
          <cell r="E223">
            <v>23</v>
          </cell>
        </row>
        <row r="224">
          <cell r="D224">
            <v>23</v>
          </cell>
          <cell r="E224">
            <v>23</v>
          </cell>
        </row>
        <row r="225">
          <cell r="C225" t="str">
            <v>01015042</v>
          </cell>
          <cell r="D225" t="str">
            <v>A1</v>
          </cell>
          <cell r="E225" t="str">
            <v>A1</v>
          </cell>
        </row>
        <row r="226">
          <cell r="C226" t="str">
            <v>01015005</v>
          </cell>
          <cell r="D226" t="str">
            <v>A3</v>
          </cell>
          <cell r="E226" t="str">
            <v>A4</v>
          </cell>
        </row>
        <row r="227">
          <cell r="C227" t="str">
            <v>01015022</v>
          </cell>
          <cell r="D227" t="str">
            <v>A1</v>
          </cell>
          <cell r="E227" t="str">
            <v>A3</v>
          </cell>
        </row>
        <row r="228">
          <cell r="C228" t="str">
            <v>01015018</v>
          </cell>
          <cell r="D228" t="str">
            <v>A3</v>
          </cell>
          <cell r="E228" t="str">
            <v>A4</v>
          </cell>
        </row>
        <row r="229">
          <cell r="C229" t="str">
            <v>01015023</v>
          </cell>
          <cell r="D229" t="str">
            <v>A1</v>
          </cell>
          <cell r="E229" t="str">
            <v>A3</v>
          </cell>
        </row>
        <row r="230">
          <cell r="C230" t="str">
            <v>01015020</v>
          </cell>
          <cell r="D230" t="str">
            <v>A4</v>
          </cell>
          <cell r="E230" t="str">
            <v>A4</v>
          </cell>
        </row>
        <row r="231">
          <cell r="C231" t="str">
            <v>01015041</v>
          </cell>
          <cell r="D231" t="str">
            <v>A3</v>
          </cell>
          <cell r="E231" t="str">
            <v>A4</v>
          </cell>
        </row>
        <row r="232">
          <cell r="C232" t="str">
            <v>01015001</v>
          </cell>
          <cell r="D232" t="str">
            <v>A2</v>
          </cell>
          <cell r="E232" t="str">
            <v>A3</v>
          </cell>
        </row>
        <row r="233">
          <cell r="C233" t="str">
            <v>01015015</v>
          </cell>
          <cell r="D233" t="str">
            <v>A3</v>
          </cell>
          <cell r="E233" t="str">
            <v>A4</v>
          </cell>
        </row>
        <row r="234">
          <cell r="C234" t="str">
            <v>01015019</v>
          </cell>
          <cell r="D234" t="str">
            <v>A1</v>
          </cell>
          <cell r="E234" t="str">
            <v>A1</v>
          </cell>
        </row>
        <row r="235">
          <cell r="C235" t="str">
            <v>01015013</v>
          </cell>
          <cell r="D235" t="str">
            <v>A3</v>
          </cell>
          <cell r="E235" t="str">
            <v>A DN</v>
          </cell>
        </row>
        <row r="236">
          <cell r="C236" t="str">
            <v>01015006</v>
          </cell>
          <cell r="D236" t="str">
            <v>A2</v>
          </cell>
          <cell r="E236" t="str">
            <v>A4</v>
          </cell>
        </row>
        <row r="237">
          <cell r="C237" t="str">
            <v>01018001</v>
          </cell>
          <cell r="D237" t="str">
            <v>A3</v>
          </cell>
          <cell r="E237" t="str">
            <v>A4</v>
          </cell>
        </row>
        <row r="238">
          <cell r="C238" t="str">
            <v>01015004</v>
          </cell>
          <cell r="D238" t="str">
            <v>A2</v>
          </cell>
          <cell r="E238" t="str">
            <v>A3</v>
          </cell>
        </row>
        <row r="239">
          <cell r="C239" t="str">
            <v>01015010</v>
          </cell>
          <cell r="D239" t="str">
            <v>A3</v>
          </cell>
          <cell r="E239" t="str">
            <v>A4</v>
          </cell>
        </row>
        <row r="240">
          <cell r="C240" t="str">
            <v>01015017</v>
          </cell>
          <cell r="D240" t="str">
            <v>A3</v>
          </cell>
          <cell r="E240" t="str">
            <v>A4</v>
          </cell>
        </row>
        <row r="241">
          <cell r="C241" t="str">
            <v>01015016</v>
          </cell>
          <cell r="D241" t="str">
            <v>A4</v>
          </cell>
          <cell r="E241" t="str">
            <v>A4</v>
          </cell>
        </row>
        <row r="242">
          <cell r="C242" t="str">
            <v>01015031</v>
          </cell>
          <cell r="D242" t="str">
            <v>A1</v>
          </cell>
          <cell r="E242" t="str">
            <v>A3</v>
          </cell>
        </row>
        <row r="243">
          <cell r="C243" t="str">
            <v>01015025</v>
          </cell>
          <cell r="D243" t="str">
            <v>A2</v>
          </cell>
          <cell r="E243" t="str">
            <v>A4</v>
          </cell>
        </row>
        <row r="244">
          <cell r="C244" t="str">
            <v>01017001</v>
          </cell>
          <cell r="D244" t="str">
            <v>A2</v>
          </cell>
          <cell r="E244" t="str">
            <v>A3</v>
          </cell>
        </row>
        <row r="245">
          <cell r="C245" t="str">
            <v>01015012</v>
          </cell>
          <cell r="D245" t="str">
            <v>A3</v>
          </cell>
          <cell r="E245" t="str">
            <v>A4</v>
          </cell>
        </row>
        <row r="246">
          <cell r="C246" t="str">
            <v>01015008</v>
          </cell>
          <cell r="D246" t="str">
            <v>A2</v>
          </cell>
          <cell r="E246" t="str">
            <v>A4</v>
          </cell>
        </row>
        <row r="247">
          <cell r="C247" t="str">
            <v>01015021</v>
          </cell>
          <cell r="D247" t="str">
            <v>A3</v>
          </cell>
          <cell r="E247" t="str">
            <v>A4</v>
          </cell>
        </row>
        <row r="248">
          <cell r="D248">
            <v>25</v>
          </cell>
          <cell r="E248">
            <v>25</v>
          </cell>
        </row>
        <row r="249">
          <cell r="D249">
            <v>24</v>
          </cell>
          <cell r="E249">
            <v>24</v>
          </cell>
        </row>
        <row r="250">
          <cell r="C250" t="str">
            <v>01013003</v>
          </cell>
          <cell r="D250" t="str">
            <v>A1</v>
          </cell>
          <cell r="E250" t="str">
            <v>A1</v>
          </cell>
        </row>
        <row r="251">
          <cell r="C251" t="str">
            <v>01013002</v>
          </cell>
          <cell r="D251" t="str">
            <v>A2</v>
          </cell>
          <cell r="E251" t="str">
            <v>A3</v>
          </cell>
        </row>
        <row r="252">
          <cell r="C252" t="str">
            <v>01013004</v>
          </cell>
          <cell r="D252" t="str">
            <v>A1</v>
          </cell>
          <cell r="E252" t="str">
            <v>A2</v>
          </cell>
        </row>
        <row r="253">
          <cell r="C253" t="str">
            <v>01013021</v>
          </cell>
          <cell r="D253" t="str">
            <v>A2</v>
          </cell>
          <cell r="E253" t="str">
            <v>A3</v>
          </cell>
        </row>
        <row r="254">
          <cell r="C254" t="str">
            <v>01013006</v>
          </cell>
          <cell r="D254" t="str">
            <v>A2</v>
          </cell>
          <cell r="E254" t="str">
            <v>A3</v>
          </cell>
        </row>
        <row r="255">
          <cell r="C255" t="str">
            <v>01013018</v>
          </cell>
          <cell r="D255" t="str">
            <v>A2</v>
          </cell>
          <cell r="E255" t="str">
            <v>A4</v>
          </cell>
        </row>
        <row r="256">
          <cell r="C256" t="str">
            <v>01013019</v>
          </cell>
          <cell r="D256" t="str">
            <v>A2</v>
          </cell>
          <cell r="E256" t="str">
            <v>A4</v>
          </cell>
        </row>
        <row r="257">
          <cell r="C257" t="str">
            <v>01013016</v>
          </cell>
          <cell r="D257" t="str">
            <v>A2</v>
          </cell>
          <cell r="E257" t="str">
            <v>A4</v>
          </cell>
        </row>
        <row r="258">
          <cell r="C258" t="str">
            <v>01013017</v>
          </cell>
          <cell r="D258" t="str">
            <v>A3</v>
          </cell>
          <cell r="E258" t="str">
            <v>A4</v>
          </cell>
        </row>
        <row r="259">
          <cell r="C259" t="str">
            <v>01013027</v>
          </cell>
          <cell r="D259" t="str">
            <v>A3</v>
          </cell>
          <cell r="E259" t="str">
            <v>A4</v>
          </cell>
        </row>
        <row r="260">
          <cell r="C260" t="str">
            <v>01013026</v>
          </cell>
          <cell r="D260" t="str">
            <v>A2</v>
          </cell>
          <cell r="E260" t="str">
            <v>A4</v>
          </cell>
        </row>
        <row r="261">
          <cell r="C261" t="str">
            <v>01013029</v>
          </cell>
          <cell r="D261" t="str">
            <v>A2</v>
          </cell>
          <cell r="E261" t="str">
            <v>A4</v>
          </cell>
        </row>
        <row r="262">
          <cell r="C262" t="str">
            <v>01013028</v>
          </cell>
          <cell r="D262" t="str">
            <v>A2</v>
          </cell>
          <cell r="E262" t="str">
            <v>A4</v>
          </cell>
        </row>
        <row r="263">
          <cell r="C263" t="str">
            <v>01013005</v>
          </cell>
          <cell r="D263" t="str">
            <v>A2</v>
          </cell>
          <cell r="E263" t="str">
            <v>A4</v>
          </cell>
        </row>
        <row r="264">
          <cell r="C264" t="str">
            <v>01013022</v>
          </cell>
          <cell r="D264" t="str">
            <v>A3</v>
          </cell>
          <cell r="E264" t="str">
            <v>A4</v>
          </cell>
        </row>
        <row r="265">
          <cell r="C265" t="str">
            <v>01013047</v>
          </cell>
          <cell r="D265" t="str">
            <v>A3</v>
          </cell>
          <cell r="E265" t="str">
            <v>A4</v>
          </cell>
        </row>
        <row r="266">
          <cell r="C266" t="str">
            <v>01013070</v>
          </cell>
          <cell r="D266" t="str">
            <v>A3</v>
          </cell>
          <cell r="E266" t="str">
            <v>A3</v>
          </cell>
        </row>
        <row r="267">
          <cell r="C267" t="str">
            <v>01014047</v>
          </cell>
          <cell r="D267" t="str">
            <v>A1</v>
          </cell>
          <cell r="E267" t="str">
            <v>A3</v>
          </cell>
        </row>
        <row r="268">
          <cell r="C268" t="str">
            <v>01013079</v>
          </cell>
          <cell r="D268" t="str">
            <v>A3</v>
          </cell>
          <cell r="E268" t="str">
            <v>A4</v>
          </cell>
        </row>
        <row r="269">
          <cell r="C269" t="str">
            <v>01013087</v>
          </cell>
          <cell r="D269" t="str">
            <v>A1</v>
          </cell>
          <cell r="E269" t="str">
            <v>A4</v>
          </cell>
        </row>
        <row r="270">
          <cell r="C270" t="str">
            <v>01013061</v>
          </cell>
          <cell r="D270" t="str">
            <v>A1</v>
          </cell>
          <cell r="E270" t="str">
            <v>A4</v>
          </cell>
        </row>
        <row r="271">
          <cell r="C271" t="str">
            <v>01013094</v>
          </cell>
          <cell r="D271" t="str">
            <v>A2</v>
          </cell>
          <cell r="E271" t="str">
            <v>A4</v>
          </cell>
        </row>
        <row r="272">
          <cell r="C272" t="str">
            <v>01013120</v>
          </cell>
          <cell r="D272" t="str">
            <v>A2</v>
          </cell>
          <cell r="E272" t="str">
            <v>A4</v>
          </cell>
        </row>
        <row r="273">
          <cell r="C273" t="str">
            <v>01013117</v>
          </cell>
          <cell r="D273" t="str">
            <v>A2</v>
          </cell>
          <cell r="E273" t="str">
            <v>A4</v>
          </cell>
        </row>
        <row r="274">
          <cell r="E274">
            <v>1</v>
          </cell>
        </row>
        <row r="275">
          <cell r="C275" t="str">
            <v>01013096</v>
          </cell>
          <cell r="D275" t="str">
            <v>A1</v>
          </cell>
          <cell r="E275" t="str">
            <v>A1</v>
          </cell>
        </row>
        <row r="276">
          <cell r="D276">
            <v>31</v>
          </cell>
          <cell r="E276">
            <v>31</v>
          </cell>
        </row>
        <row r="277">
          <cell r="D277">
            <v>31</v>
          </cell>
          <cell r="E277">
            <v>31</v>
          </cell>
        </row>
        <row r="278">
          <cell r="C278" t="str">
            <v>01014002</v>
          </cell>
          <cell r="D278" t="str">
            <v>A1</v>
          </cell>
          <cell r="E278" t="str">
            <v>A1</v>
          </cell>
        </row>
        <row r="279">
          <cell r="C279" t="str">
            <v>01014004</v>
          </cell>
          <cell r="D279" t="str">
            <v>A2</v>
          </cell>
          <cell r="E279" t="str">
            <v>A1</v>
          </cell>
        </row>
        <row r="280">
          <cell r="C280" t="str">
            <v>01023003</v>
          </cell>
          <cell r="D280" t="str">
            <v>A2</v>
          </cell>
          <cell r="E280" t="str">
            <v>A2</v>
          </cell>
        </row>
        <row r="281">
          <cell r="C281" t="str">
            <v>01014008</v>
          </cell>
          <cell r="D281" t="str">
            <v>A2</v>
          </cell>
          <cell r="E281" t="str">
            <v>A3</v>
          </cell>
        </row>
        <row r="282">
          <cell r="C282" t="str">
            <v>01014007</v>
          </cell>
          <cell r="D282" t="str">
            <v>A1</v>
          </cell>
          <cell r="E282" t="str">
            <v>A1</v>
          </cell>
        </row>
        <row r="283">
          <cell r="C283" t="str">
            <v>01014038</v>
          </cell>
          <cell r="D283" t="str">
            <v>A1</v>
          </cell>
          <cell r="E283" t="str">
            <v>A1</v>
          </cell>
        </row>
        <row r="284">
          <cell r="C284" t="str">
            <v>01014005</v>
          </cell>
          <cell r="D284" t="str">
            <v>A2</v>
          </cell>
          <cell r="E284" t="str">
            <v>A4</v>
          </cell>
        </row>
        <row r="285">
          <cell r="C285" t="str">
            <v>01014046</v>
          </cell>
          <cell r="D285" t="str">
            <v>A1</v>
          </cell>
          <cell r="E285" t="str">
            <v>A1</v>
          </cell>
        </row>
        <row r="286">
          <cell r="C286" t="str">
            <v>01014026</v>
          </cell>
          <cell r="D286" t="str">
            <v>A3</v>
          </cell>
          <cell r="E286" t="str">
            <v>A4</v>
          </cell>
        </row>
        <row r="287">
          <cell r="C287" t="str">
            <v>01014029</v>
          </cell>
          <cell r="D287" t="str">
            <v>A3</v>
          </cell>
          <cell r="E287" t="str">
            <v>A4</v>
          </cell>
        </row>
        <row r="288">
          <cell r="C288" t="str">
            <v>01014033</v>
          </cell>
          <cell r="D288" t="str">
            <v>A1</v>
          </cell>
          <cell r="E288" t="str">
            <v>A1</v>
          </cell>
        </row>
        <row r="289">
          <cell r="C289" t="str">
            <v>01014023</v>
          </cell>
          <cell r="D289" t="str">
            <v>A1</v>
          </cell>
          <cell r="E289" t="str">
            <v>A4</v>
          </cell>
        </row>
        <row r="290">
          <cell r="C290" t="str">
            <v>01014013</v>
          </cell>
          <cell r="D290" t="str">
            <v>A3</v>
          </cell>
          <cell r="E290" t="str">
            <v>A4</v>
          </cell>
        </row>
        <row r="291">
          <cell r="C291" t="str">
            <v>01014017</v>
          </cell>
          <cell r="D291" t="str">
            <v>A3</v>
          </cell>
          <cell r="E291" t="str">
            <v>A4</v>
          </cell>
        </row>
        <row r="292">
          <cell r="C292" t="str">
            <v>01014034</v>
          </cell>
          <cell r="D292" t="str">
            <v>A3</v>
          </cell>
          <cell r="E292" t="str">
            <v>A4</v>
          </cell>
        </row>
        <row r="293">
          <cell r="C293" t="str">
            <v>01014020</v>
          </cell>
          <cell r="D293" t="str">
            <v>A1</v>
          </cell>
          <cell r="E293" t="str">
            <v>A4</v>
          </cell>
        </row>
        <row r="294">
          <cell r="C294" t="str">
            <v>01014018</v>
          </cell>
          <cell r="D294" t="str">
            <v>A3</v>
          </cell>
          <cell r="E294" t="str">
            <v>A4</v>
          </cell>
        </row>
        <row r="295">
          <cell r="C295" t="str">
            <v>01014042</v>
          </cell>
          <cell r="D295" t="str">
            <v>A3</v>
          </cell>
          <cell r="E295" t="str">
            <v>A3</v>
          </cell>
        </row>
        <row r="296">
          <cell r="C296" t="str">
            <v>01014019</v>
          </cell>
          <cell r="D296" t="str">
            <v>A3</v>
          </cell>
          <cell r="E296" t="str">
            <v>A4</v>
          </cell>
        </row>
        <row r="297">
          <cell r="C297" t="str">
            <v>01014010</v>
          </cell>
          <cell r="D297" t="str">
            <v>A3</v>
          </cell>
          <cell r="E297" t="str">
            <v>A4</v>
          </cell>
        </row>
        <row r="298">
          <cell r="C298" t="str">
            <v>01014030</v>
          </cell>
          <cell r="D298" t="str">
            <v>A1</v>
          </cell>
          <cell r="E298" t="str">
            <v>A4</v>
          </cell>
        </row>
        <row r="299">
          <cell r="C299" t="str">
            <v>01014024</v>
          </cell>
          <cell r="D299" t="str">
            <v>A3</v>
          </cell>
          <cell r="E299" t="str">
            <v>A3</v>
          </cell>
        </row>
        <row r="300">
          <cell r="C300" t="str">
            <v>01014048</v>
          </cell>
          <cell r="D300" t="str">
            <v>A1</v>
          </cell>
          <cell r="E300" t="str">
            <v>A1</v>
          </cell>
        </row>
        <row r="301">
          <cell r="C301" t="str">
            <v>01014022</v>
          </cell>
          <cell r="D301" t="str">
            <v>A2</v>
          </cell>
          <cell r="E301" t="str">
            <v>A4</v>
          </cell>
        </row>
        <row r="302">
          <cell r="C302" t="str">
            <v>01014025</v>
          </cell>
          <cell r="D302" t="str">
            <v>A4</v>
          </cell>
          <cell r="E302" t="str">
            <v>A4</v>
          </cell>
        </row>
        <row r="303">
          <cell r="C303" t="str">
            <v>01014032</v>
          </cell>
          <cell r="D303" t="str">
            <v>A1</v>
          </cell>
          <cell r="E303" t="str">
            <v>A4</v>
          </cell>
        </row>
        <row r="304">
          <cell r="C304" t="str">
            <v>01014006</v>
          </cell>
          <cell r="D304" t="str">
            <v>A1</v>
          </cell>
          <cell r="E304" t="str">
            <v>A4</v>
          </cell>
        </row>
        <row r="305">
          <cell r="C305" t="str">
            <v>01014009</v>
          </cell>
          <cell r="D305" t="str">
            <v>A3</v>
          </cell>
          <cell r="E305" t="str">
            <v>A4</v>
          </cell>
        </row>
        <row r="306">
          <cell r="C306" t="str">
            <v>01014045</v>
          </cell>
          <cell r="D306" t="str">
            <v>A1</v>
          </cell>
          <cell r="E306" t="str">
            <v>A1</v>
          </cell>
        </row>
        <row r="307">
          <cell r="C307" t="str">
            <v>01014021</v>
          </cell>
          <cell r="D307" t="str">
            <v>A2</v>
          </cell>
          <cell r="E307" t="str">
            <v>A4</v>
          </cell>
        </row>
        <row r="308">
          <cell r="C308" t="str">
            <v>01014016</v>
          </cell>
          <cell r="D308" t="str">
            <v>A1</v>
          </cell>
          <cell r="E308" t="str">
            <v>A3</v>
          </cell>
        </row>
        <row r="309">
          <cell r="D309">
            <v>9</v>
          </cell>
          <cell r="E309">
            <v>9</v>
          </cell>
        </row>
        <row r="310">
          <cell r="D310">
            <v>9</v>
          </cell>
          <cell r="E310">
            <v>9</v>
          </cell>
        </row>
        <row r="311">
          <cell r="C311" t="str">
            <v>01016008</v>
          </cell>
          <cell r="D311" t="str">
            <v>A2</v>
          </cell>
          <cell r="E311" t="str">
            <v>A2</v>
          </cell>
        </row>
        <row r="312">
          <cell r="C312" t="str">
            <v>01016004</v>
          </cell>
          <cell r="D312" t="str">
            <v>A2</v>
          </cell>
          <cell r="E312" t="str">
            <v>A3</v>
          </cell>
        </row>
        <row r="313">
          <cell r="C313" t="str">
            <v>01016002</v>
          </cell>
          <cell r="D313" t="str">
            <v>A3</v>
          </cell>
          <cell r="E313" t="str">
            <v>A4</v>
          </cell>
        </row>
        <row r="314">
          <cell r="C314" t="str">
            <v>01016006</v>
          </cell>
          <cell r="D314" t="str">
            <v>A3</v>
          </cell>
          <cell r="E314" t="str">
            <v>A4</v>
          </cell>
        </row>
        <row r="315">
          <cell r="C315" t="str">
            <v>01016005</v>
          </cell>
          <cell r="D315" t="str">
            <v>A3</v>
          </cell>
          <cell r="E315" t="str">
            <v>A4</v>
          </cell>
        </row>
        <row r="316">
          <cell r="C316" t="str">
            <v>01016012</v>
          </cell>
          <cell r="D316" t="str">
            <v>A2</v>
          </cell>
          <cell r="E316" t="str">
            <v>A4</v>
          </cell>
        </row>
        <row r="317">
          <cell r="C317" t="str">
            <v>01016010</v>
          </cell>
          <cell r="D317" t="str">
            <v>A2</v>
          </cell>
          <cell r="E317" t="str">
            <v>A4</v>
          </cell>
        </row>
        <row r="318">
          <cell r="C318" t="str">
            <v>01016007</v>
          </cell>
          <cell r="D318" t="str">
            <v>A2</v>
          </cell>
          <cell r="E318" t="str">
            <v>A3</v>
          </cell>
        </row>
        <row r="319">
          <cell r="C319" t="str">
            <v>01016003</v>
          </cell>
          <cell r="D319" t="str">
            <v>A2</v>
          </cell>
          <cell r="E319" t="str">
            <v>A4</v>
          </cell>
        </row>
        <row r="320">
          <cell r="D320">
            <v>9</v>
          </cell>
          <cell r="E320">
            <v>9</v>
          </cell>
        </row>
        <row r="321">
          <cell r="D321">
            <v>9</v>
          </cell>
          <cell r="E321">
            <v>9</v>
          </cell>
        </row>
        <row r="322">
          <cell r="C322" t="str">
            <v>01013020</v>
          </cell>
          <cell r="D322" t="str">
            <v>A2</v>
          </cell>
          <cell r="E322" t="str">
            <v>A3</v>
          </cell>
        </row>
        <row r="323">
          <cell r="C323" t="str">
            <v>01029001</v>
          </cell>
          <cell r="D323" t="str">
            <v>A1</v>
          </cell>
          <cell r="E323" t="str">
            <v>A1</v>
          </cell>
        </row>
        <row r="324">
          <cell r="C324" t="str">
            <v>01013010</v>
          </cell>
          <cell r="D324" t="str">
            <v>A2</v>
          </cell>
          <cell r="E324" t="str">
            <v>A4</v>
          </cell>
        </row>
        <row r="325">
          <cell r="C325" t="str">
            <v>01013009</v>
          </cell>
          <cell r="D325" t="str">
            <v>A2</v>
          </cell>
          <cell r="E325" t="str">
            <v>A3</v>
          </cell>
        </row>
        <row r="326">
          <cell r="C326" t="str">
            <v>01013008</v>
          </cell>
          <cell r="D326" t="str">
            <v>A3</v>
          </cell>
          <cell r="E326" t="str">
            <v>A4</v>
          </cell>
        </row>
        <row r="327">
          <cell r="C327" t="str">
            <v>01013011</v>
          </cell>
          <cell r="D327" t="str">
            <v>A3</v>
          </cell>
          <cell r="E327" t="str">
            <v>A4</v>
          </cell>
        </row>
        <row r="328">
          <cell r="C328" t="str">
            <v>01013023</v>
          </cell>
          <cell r="D328" t="str">
            <v>A3</v>
          </cell>
          <cell r="E328" t="str">
            <v>A4</v>
          </cell>
        </row>
        <row r="329">
          <cell r="C329" t="str">
            <v>01013015</v>
          </cell>
          <cell r="D329" t="str">
            <v>A3</v>
          </cell>
          <cell r="E329" t="str">
            <v>A3</v>
          </cell>
        </row>
        <row r="330">
          <cell r="C330" t="str">
            <v>01029016</v>
          </cell>
          <cell r="D330" t="str">
            <v>A1</v>
          </cell>
          <cell r="E330" t="str">
            <v>A4</v>
          </cell>
        </row>
        <row r="331">
          <cell r="D331">
            <v>15</v>
          </cell>
          <cell r="E331">
            <v>15</v>
          </cell>
        </row>
        <row r="332">
          <cell r="D332">
            <v>15</v>
          </cell>
          <cell r="E332">
            <v>15</v>
          </cell>
        </row>
        <row r="333">
          <cell r="C333" t="str">
            <v>01025001</v>
          </cell>
          <cell r="D333" t="str">
            <v>A2</v>
          </cell>
          <cell r="E333" t="str">
            <v>A3</v>
          </cell>
        </row>
        <row r="334">
          <cell r="C334" t="str">
            <v>01025029</v>
          </cell>
          <cell r="D334" t="str">
            <v>A1</v>
          </cell>
          <cell r="E334" t="str">
            <v>A4</v>
          </cell>
        </row>
        <row r="335">
          <cell r="C335" t="str">
            <v>01025016</v>
          </cell>
          <cell r="D335" t="str">
            <v>A4</v>
          </cell>
          <cell r="E335" t="str">
            <v>B1</v>
          </cell>
        </row>
        <row r="336">
          <cell r="C336" t="str">
            <v>01025018</v>
          </cell>
          <cell r="D336" t="str">
            <v>A3</v>
          </cell>
          <cell r="E336" t="str">
            <v>A4</v>
          </cell>
        </row>
        <row r="337">
          <cell r="C337" t="str">
            <v>01025027</v>
          </cell>
          <cell r="D337" t="str">
            <v>A4</v>
          </cell>
          <cell r="E337" t="str">
            <v>A4</v>
          </cell>
        </row>
        <row r="338">
          <cell r="C338" t="str">
            <v>01025004</v>
          </cell>
          <cell r="D338" t="str">
            <v>A1</v>
          </cell>
          <cell r="E338" t="str">
            <v>A4</v>
          </cell>
        </row>
        <row r="339">
          <cell r="C339" t="str">
            <v>01025020</v>
          </cell>
          <cell r="D339" t="str">
            <v>A2</v>
          </cell>
          <cell r="E339" t="str">
            <v>A4</v>
          </cell>
        </row>
        <row r="340">
          <cell r="C340" t="str">
            <v>01025008</v>
          </cell>
          <cell r="D340" t="str">
            <v>A3</v>
          </cell>
          <cell r="E340" t="str">
            <v>A4</v>
          </cell>
        </row>
        <row r="341">
          <cell r="C341" t="str">
            <v>01025012</v>
          </cell>
          <cell r="D341" t="str">
            <v>A2</v>
          </cell>
          <cell r="E341" t="str">
            <v>A4</v>
          </cell>
        </row>
        <row r="342">
          <cell r="C342" t="str">
            <v>01025002</v>
          </cell>
          <cell r="D342" t="str">
            <v>A2</v>
          </cell>
          <cell r="E342" t="str">
            <v>A4</v>
          </cell>
        </row>
        <row r="343">
          <cell r="C343" t="str">
            <v>01003013</v>
          </cell>
          <cell r="D343" t="str">
            <v>A2</v>
          </cell>
          <cell r="E343" t="str">
            <v>A2</v>
          </cell>
        </row>
        <row r="344">
          <cell r="C344" t="str">
            <v>01025015</v>
          </cell>
          <cell r="D344" t="str">
            <v>A2</v>
          </cell>
          <cell r="E344" t="str">
            <v>A4</v>
          </cell>
        </row>
        <row r="345">
          <cell r="C345" t="str">
            <v>01005010</v>
          </cell>
          <cell r="D345" t="str">
            <v>A2</v>
          </cell>
          <cell r="E345" t="str">
            <v>A3</v>
          </cell>
        </row>
        <row r="346">
          <cell r="C346" t="str">
            <v>01025009</v>
          </cell>
          <cell r="D346" t="str">
            <v>A2</v>
          </cell>
          <cell r="E346" t="str">
            <v>A4</v>
          </cell>
        </row>
        <row r="347">
          <cell r="C347" t="str">
            <v>01025003</v>
          </cell>
          <cell r="D347" t="str">
            <v>A2</v>
          </cell>
          <cell r="E347" t="str">
            <v>A4</v>
          </cell>
        </row>
        <row r="348">
          <cell r="D348">
            <v>4</v>
          </cell>
          <cell r="E348">
            <v>4</v>
          </cell>
        </row>
        <row r="349">
          <cell r="D349">
            <v>4</v>
          </cell>
          <cell r="E349">
            <v>4</v>
          </cell>
        </row>
        <row r="350">
          <cell r="C350" t="str">
            <v>01004014</v>
          </cell>
          <cell r="D350" t="str">
            <v>A1</v>
          </cell>
          <cell r="E350" t="str">
            <v>A1</v>
          </cell>
        </row>
        <row r="351">
          <cell r="C351" t="str">
            <v>01028013</v>
          </cell>
          <cell r="D351" t="str">
            <v>A3</v>
          </cell>
          <cell r="E351" t="str">
            <v>A4</v>
          </cell>
        </row>
        <row r="352">
          <cell r="C352" t="str">
            <v>01028017</v>
          </cell>
          <cell r="D352" t="str">
            <v>A2</v>
          </cell>
          <cell r="E352" t="str">
            <v>A3</v>
          </cell>
        </row>
        <row r="353">
          <cell r="C353" t="str">
            <v>01004016</v>
          </cell>
          <cell r="D353" t="str">
            <v>A4</v>
          </cell>
          <cell r="E353" t="str">
            <v>A4</v>
          </cell>
        </row>
        <row r="354">
          <cell r="D354">
            <v>7</v>
          </cell>
          <cell r="E354">
            <v>7</v>
          </cell>
        </row>
        <row r="355">
          <cell r="D355">
            <v>4</v>
          </cell>
          <cell r="E355">
            <v>4</v>
          </cell>
        </row>
        <row r="356">
          <cell r="C356" t="str">
            <v>01025007</v>
          </cell>
          <cell r="D356" t="str">
            <v>A2</v>
          </cell>
          <cell r="E356" t="str">
            <v>A3</v>
          </cell>
        </row>
        <row r="357">
          <cell r="C357" t="str">
            <v>01018003</v>
          </cell>
          <cell r="D357" t="str">
            <v>A3</v>
          </cell>
          <cell r="E357" t="str">
            <v>A4</v>
          </cell>
        </row>
        <row r="358">
          <cell r="C358" t="str">
            <v>01018002</v>
          </cell>
          <cell r="D358" t="str">
            <v>A2</v>
          </cell>
          <cell r="E358" t="str">
            <v>A3</v>
          </cell>
        </row>
        <row r="359">
          <cell r="C359" t="str">
            <v>01018005</v>
          </cell>
          <cell r="D359" t="str">
            <v>A2</v>
          </cell>
          <cell r="E359" t="str">
            <v>A3</v>
          </cell>
        </row>
        <row r="360">
          <cell r="D360">
            <v>3</v>
          </cell>
          <cell r="E360">
            <v>3</v>
          </cell>
        </row>
        <row r="361">
          <cell r="C361" t="str">
            <v>01018008</v>
          </cell>
          <cell r="D361" t="str">
            <v>A2</v>
          </cell>
          <cell r="E361" t="str">
            <v>A3</v>
          </cell>
        </row>
        <row r="362">
          <cell r="C362" t="str">
            <v>01018007</v>
          </cell>
          <cell r="D362" t="str">
            <v>A2</v>
          </cell>
          <cell r="E362" t="str">
            <v>A4</v>
          </cell>
        </row>
        <row r="363">
          <cell r="C363" t="str">
            <v>01018009</v>
          </cell>
          <cell r="D363" t="str">
            <v>A4</v>
          </cell>
          <cell r="E363" t="str">
            <v>A4</v>
          </cell>
        </row>
        <row r="364">
          <cell r="D364">
            <v>3</v>
          </cell>
          <cell r="E364">
            <v>3</v>
          </cell>
        </row>
        <row r="365">
          <cell r="D365">
            <v>1</v>
          </cell>
          <cell r="E365">
            <v>1</v>
          </cell>
        </row>
        <row r="366">
          <cell r="C366" t="str">
            <v>01019002</v>
          </cell>
          <cell r="D366" t="str">
            <v>A4</v>
          </cell>
          <cell r="E366" t="str">
            <v>A3</v>
          </cell>
        </row>
        <row r="367">
          <cell r="D367">
            <v>2</v>
          </cell>
          <cell r="E367">
            <v>2</v>
          </cell>
        </row>
        <row r="368">
          <cell r="C368" t="str">
            <v>01019001</v>
          </cell>
          <cell r="D368" t="str">
            <v>A4</v>
          </cell>
          <cell r="E368" t="str">
            <v>A3</v>
          </cell>
        </row>
        <row r="369">
          <cell r="C369" t="str">
            <v>01005005</v>
          </cell>
          <cell r="D369" t="str">
            <v>A4</v>
          </cell>
          <cell r="E369" t="str">
            <v>A2</v>
          </cell>
        </row>
        <row r="370">
          <cell r="D370">
            <v>3</v>
          </cell>
          <cell r="E370">
            <v>3</v>
          </cell>
        </row>
        <row r="371">
          <cell r="D371">
            <v>2</v>
          </cell>
          <cell r="E371">
            <v>2</v>
          </cell>
        </row>
        <row r="372">
          <cell r="C372" t="str">
            <v>01021001</v>
          </cell>
          <cell r="D372" t="str">
            <v>A2</v>
          </cell>
          <cell r="E372" t="str">
            <v>A1</v>
          </cell>
        </row>
        <row r="373">
          <cell r="C373" t="str">
            <v>01021003</v>
          </cell>
          <cell r="D373" t="str">
            <v>A4</v>
          </cell>
          <cell r="E373" t="str">
            <v>A2</v>
          </cell>
        </row>
        <row r="374">
          <cell r="D374">
            <v>1</v>
          </cell>
          <cell r="E374">
            <v>1</v>
          </cell>
        </row>
        <row r="375">
          <cell r="C375" t="str">
            <v>01021004</v>
          </cell>
          <cell r="D375" t="str">
            <v>A4</v>
          </cell>
          <cell r="E375" t="str">
            <v>A2</v>
          </cell>
        </row>
        <row r="376">
          <cell r="D376">
            <v>2</v>
          </cell>
          <cell r="E376">
            <v>2</v>
          </cell>
        </row>
        <row r="377">
          <cell r="D377">
            <v>2</v>
          </cell>
          <cell r="E377">
            <v>2</v>
          </cell>
        </row>
        <row r="378">
          <cell r="C378" t="str">
            <v>01007008</v>
          </cell>
          <cell r="D378" t="str">
            <v>A2</v>
          </cell>
          <cell r="E378" t="str">
            <v>A3</v>
          </cell>
        </row>
        <row r="379">
          <cell r="C379" t="str">
            <v>01014012</v>
          </cell>
          <cell r="D379" t="str">
            <v>A4</v>
          </cell>
          <cell r="E379" t="str">
            <v>A4</v>
          </cell>
        </row>
        <row r="380">
          <cell r="D380">
            <v>5</v>
          </cell>
          <cell r="E380">
            <v>5</v>
          </cell>
        </row>
        <row r="381">
          <cell r="D381">
            <v>3</v>
          </cell>
          <cell r="E381">
            <v>3</v>
          </cell>
        </row>
        <row r="382">
          <cell r="C382" t="str">
            <v>01017003</v>
          </cell>
          <cell r="D382" t="str">
            <v>A2</v>
          </cell>
          <cell r="E382" t="str">
            <v>A1</v>
          </cell>
        </row>
        <row r="383">
          <cell r="C383" t="str">
            <v>01017010</v>
          </cell>
          <cell r="D383" t="str">
            <v>A3</v>
          </cell>
          <cell r="E383" t="str">
            <v>A3</v>
          </cell>
        </row>
        <row r="384">
          <cell r="C384" t="str">
            <v>01018004</v>
          </cell>
          <cell r="D384" t="str">
            <v>A3</v>
          </cell>
          <cell r="E384" t="str">
            <v>A2</v>
          </cell>
        </row>
        <row r="385">
          <cell r="D385">
            <v>2</v>
          </cell>
          <cell r="E385">
            <v>2</v>
          </cell>
        </row>
        <row r="386">
          <cell r="C386" t="str">
            <v>01009027</v>
          </cell>
          <cell r="D386" t="str">
            <v>A1</v>
          </cell>
          <cell r="E386" t="str">
            <v>A3</v>
          </cell>
        </row>
        <row r="387">
          <cell r="C387" t="str">
            <v>01025013</v>
          </cell>
          <cell r="D387" t="str">
            <v>A3</v>
          </cell>
          <cell r="E387" t="str">
            <v>A3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hong bao"/>
      <sheetName val="Kangatang"/>
      <sheetName val="Kangatang_2"/>
      <sheetName val="Kangatang_3"/>
      <sheetName val="Kangatang_4"/>
      <sheetName val="Kangatang_5"/>
      <sheetName val="Kangatang_6"/>
      <sheetName val="Kangatang_7"/>
      <sheetName val="Kangatang_8"/>
      <sheetName val="Kangatang_9"/>
      <sheetName val="Tong hop"/>
      <sheetName val="Chuyensheet"/>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7">
          <cell r="C7" t="str">
            <v>01001001</v>
          </cell>
          <cell r="D7" t="e">
            <v>#N/A</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8</v>
          </cell>
        </row>
        <row r="12">
          <cell r="D12">
            <v>6</v>
          </cell>
          <cell r="E12">
            <v>5</v>
          </cell>
        </row>
        <row r="13">
          <cell r="C13" t="str">
            <v>01002024</v>
          </cell>
          <cell r="D13" t="str">
            <v>A1</v>
          </cell>
          <cell r="E13" t="str">
            <v>A1</v>
          </cell>
        </row>
        <row r="14">
          <cell r="C14" t="str">
            <v>01003009</v>
          </cell>
          <cell r="D14" t="str">
            <v>A2</v>
          </cell>
          <cell r="E14" t="str">
            <v>A1</v>
          </cell>
        </row>
        <row r="15">
          <cell r="C15" t="str">
            <v>01003005</v>
          </cell>
          <cell r="D15" t="str">
            <v>A2</v>
          </cell>
          <cell r="E15" t="str">
            <v>A1</v>
          </cell>
        </row>
        <row r="16">
          <cell r="C16" t="str">
            <v>01023004</v>
          </cell>
          <cell r="D16" t="str">
            <v>A2</v>
          </cell>
          <cell r="E16" t="str">
            <v>A1</v>
          </cell>
        </row>
        <row r="17">
          <cell r="C17" t="str">
            <v>01003007</v>
          </cell>
          <cell r="D17" t="str">
            <v>A2</v>
          </cell>
          <cell r="E17" t="str">
            <v>A2</v>
          </cell>
        </row>
        <row r="18">
          <cell r="D18">
            <v>3</v>
          </cell>
          <cell r="E18">
            <v>3</v>
          </cell>
        </row>
        <row r="19">
          <cell r="C19" t="str">
            <v>01003008</v>
          </cell>
          <cell r="D19" t="str">
            <v>A2</v>
          </cell>
          <cell r="E19" t="str">
            <v>A3</v>
          </cell>
        </row>
        <row r="20">
          <cell r="C20" t="str">
            <v>01003014</v>
          </cell>
          <cell r="D20" t="str">
            <v>A3</v>
          </cell>
          <cell r="E20" t="str">
            <v>A2</v>
          </cell>
        </row>
        <row r="21">
          <cell r="C21" t="str">
            <v>01003015</v>
          </cell>
          <cell r="D21" t="str">
            <v>A4</v>
          </cell>
          <cell r="E21" t="str">
            <v>A2</v>
          </cell>
        </row>
        <row r="22">
          <cell r="D22">
            <v>16</v>
          </cell>
          <cell r="E22">
            <v>17</v>
          </cell>
        </row>
        <row r="23">
          <cell r="D23">
            <v>12</v>
          </cell>
          <cell r="E23">
            <v>12</v>
          </cell>
        </row>
        <row r="24">
          <cell r="C24" t="str">
            <v>01004002</v>
          </cell>
          <cell r="D24" t="str">
            <v>A1</v>
          </cell>
          <cell r="E24" t="str">
            <v>A1</v>
          </cell>
        </row>
        <row r="25">
          <cell r="C25" t="str">
            <v>01004001</v>
          </cell>
          <cell r="D25" t="str">
            <v>A1</v>
          </cell>
          <cell r="E25" t="str">
            <v>A1</v>
          </cell>
        </row>
        <row r="26">
          <cell r="C26" t="str">
            <v>01004005</v>
          </cell>
          <cell r="D26" t="str">
            <v>A1</v>
          </cell>
          <cell r="E26" t="str">
            <v>A1</v>
          </cell>
        </row>
        <row r="27">
          <cell r="C27" t="str">
            <v>01004004</v>
          </cell>
          <cell r="D27" t="str">
            <v>A1</v>
          </cell>
          <cell r="E27" t="str">
            <v>A1</v>
          </cell>
        </row>
        <row r="28">
          <cell r="C28" t="str">
            <v>01022013</v>
          </cell>
          <cell r="D28" t="str">
            <v>A1</v>
          </cell>
          <cell r="E28" t="str">
            <v>A1</v>
          </cell>
        </row>
        <row r="29">
          <cell r="C29" t="str">
            <v>01004003</v>
          </cell>
          <cell r="D29" t="str">
            <v>A1</v>
          </cell>
          <cell r="E29" t="str">
            <v>A1</v>
          </cell>
        </row>
        <row r="30">
          <cell r="C30" t="str">
            <v>01004008</v>
          </cell>
          <cell r="D30" t="str">
            <v>A2</v>
          </cell>
          <cell r="E30" t="str">
            <v>A1</v>
          </cell>
        </row>
        <row r="31">
          <cell r="C31" t="str">
            <v>01005009</v>
          </cell>
          <cell r="D31" t="str">
            <v>A3</v>
          </cell>
          <cell r="E31" t="str">
            <v>A3</v>
          </cell>
        </row>
        <row r="32">
          <cell r="C32" t="str">
            <v>01004009</v>
          </cell>
          <cell r="D32" t="str">
            <v>A2</v>
          </cell>
          <cell r="E32" t="str">
            <v>A2</v>
          </cell>
        </row>
        <row r="33">
          <cell r="C33" t="str">
            <v>01002020</v>
          </cell>
          <cell r="D33" t="str">
            <v>A2</v>
          </cell>
          <cell r="E33" t="str">
            <v>A1</v>
          </cell>
        </row>
        <row r="34">
          <cell r="C34" t="str">
            <v>01010038</v>
          </cell>
          <cell r="D34" t="str">
            <v>A2</v>
          </cell>
          <cell r="E34" t="str">
            <v>A2</v>
          </cell>
        </row>
        <row r="35">
          <cell r="C35" t="str">
            <v>01012026</v>
          </cell>
          <cell r="D35" t="str">
            <v>A1</v>
          </cell>
          <cell r="E35" t="str">
            <v>A1</v>
          </cell>
        </row>
        <row r="36">
          <cell r="D36">
            <v>4</v>
          </cell>
          <cell r="E36">
            <v>5</v>
          </cell>
        </row>
        <row r="37">
          <cell r="C37" t="str">
            <v>01011017</v>
          </cell>
          <cell r="D37" t="str">
            <v>A1</v>
          </cell>
          <cell r="E37" t="str">
            <v>A1</v>
          </cell>
        </row>
        <row r="38">
          <cell r="C38" t="str">
            <v>01022059</v>
          </cell>
          <cell r="D38" t="str">
            <v>A1</v>
          </cell>
          <cell r="E38" t="str">
            <v>A1</v>
          </cell>
        </row>
        <row r="39">
          <cell r="C39" t="str">
            <v>01018006</v>
          </cell>
          <cell r="D39" t="str">
            <v>A2</v>
          </cell>
          <cell r="E39" t="str">
            <v>A3</v>
          </cell>
        </row>
        <row r="40">
          <cell r="C40" t="str">
            <v>01004013</v>
          </cell>
          <cell r="D40" t="str">
            <v>A2</v>
          </cell>
          <cell r="E40" t="str">
            <v>A1</v>
          </cell>
        </row>
        <row r="41">
          <cell r="C41" t="str">
            <v>01004019</v>
          </cell>
          <cell r="E41" t="str">
            <v>A3</v>
          </cell>
        </row>
        <row r="42">
          <cell r="D42">
            <v>26</v>
          </cell>
          <cell r="E42">
            <v>26</v>
          </cell>
        </row>
        <row r="43">
          <cell r="D43">
            <v>11</v>
          </cell>
          <cell r="E43">
            <v>11</v>
          </cell>
        </row>
        <row r="44">
          <cell r="C44" t="str">
            <v>01007009</v>
          </cell>
          <cell r="D44" t="str">
            <v>A1</v>
          </cell>
          <cell r="E44" t="str">
            <v>A1</v>
          </cell>
        </row>
        <row r="45">
          <cell r="C45" t="str">
            <v>01002019</v>
          </cell>
          <cell r="D45" t="str">
            <v>A1</v>
          </cell>
          <cell r="E45" t="str">
            <v>A1</v>
          </cell>
        </row>
        <row r="46">
          <cell r="C46" t="str">
            <v>01004007</v>
          </cell>
          <cell r="D46" t="str">
            <v>A2</v>
          </cell>
          <cell r="E46" t="str">
            <v>A1</v>
          </cell>
        </row>
        <row r="47">
          <cell r="C47" t="str">
            <v>01002017</v>
          </cell>
          <cell r="D47" t="str">
            <v>A2</v>
          </cell>
          <cell r="E47" t="str">
            <v>A2</v>
          </cell>
        </row>
        <row r="48">
          <cell r="C48" t="str">
            <v>01002018</v>
          </cell>
          <cell r="D48" t="str">
            <v>A2</v>
          </cell>
          <cell r="E48" t="str">
            <v>A2</v>
          </cell>
        </row>
        <row r="49">
          <cell r="C49" t="str">
            <v>01002005</v>
          </cell>
          <cell r="D49" t="str">
            <v>A3</v>
          </cell>
          <cell r="E49" t="str">
            <v>A2</v>
          </cell>
        </row>
        <row r="50">
          <cell r="C50" t="str">
            <v>01023001</v>
          </cell>
          <cell r="D50" t="str">
            <v>A3</v>
          </cell>
          <cell r="E50" t="str">
            <v>A2</v>
          </cell>
        </row>
        <row r="51">
          <cell r="C51" t="str">
            <v>01017006</v>
          </cell>
          <cell r="D51" t="str">
            <v>A1</v>
          </cell>
          <cell r="E51" t="str">
            <v>A1</v>
          </cell>
        </row>
        <row r="52">
          <cell r="C52" t="str">
            <v>01002032</v>
          </cell>
          <cell r="D52" t="str">
            <v>A3</v>
          </cell>
          <cell r="E52" t="str">
            <v>A2</v>
          </cell>
        </row>
        <row r="53">
          <cell r="C53" t="str">
            <v>01007007</v>
          </cell>
          <cell r="D53" t="str">
            <v>A2</v>
          </cell>
          <cell r="E53" t="str">
            <v>A2</v>
          </cell>
        </row>
        <row r="54">
          <cell r="C54" t="str">
            <v>01007005</v>
          </cell>
          <cell r="D54" t="str">
            <v>A1</v>
          </cell>
          <cell r="E54" t="str">
            <v>A2</v>
          </cell>
        </row>
        <row r="55">
          <cell r="D55">
            <v>15</v>
          </cell>
          <cell r="E55">
            <v>15</v>
          </cell>
        </row>
        <row r="56">
          <cell r="C56" t="str">
            <v>01007006</v>
          </cell>
          <cell r="D56" t="str">
            <v>A2</v>
          </cell>
          <cell r="E56" t="str">
            <v>A3</v>
          </cell>
        </row>
        <row r="57">
          <cell r="C57" t="str">
            <v>01002038</v>
          </cell>
          <cell r="D57" t="str">
            <v>A4</v>
          </cell>
          <cell r="E57" t="str">
            <v>A3</v>
          </cell>
        </row>
        <row r="58">
          <cell r="C58" t="str">
            <v>01002023</v>
          </cell>
          <cell r="D58" t="str">
            <v>A4</v>
          </cell>
          <cell r="E58" t="str">
            <v>A2</v>
          </cell>
        </row>
        <row r="59">
          <cell r="C59" t="str">
            <v>01002007</v>
          </cell>
          <cell r="D59" t="str">
            <v>A4</v>
          </cell>
          <cell r="E59" t="str">
            <v>A4</v>
          </cell>
        </row>
        <row r="60">
          <cell r="C60" t="str">
            <v>01002010</v>
          </cell>
          <cell r="D60" t="str">
            <v>A4</v>
          </cell>
          <cell r="E60" t="str">
            <v>A3</v>
          </cell>
        </row>
        <row r="61">
          <cell r="C61" t="str">
            <v>01002012</v>
          </cell>
          <cell r="D61" t="str">
            <v>A4</v>
          </cell>
          <cell r="E61" t="str">
            <v>A3</v>
          </cell>
        </row>
        <row r="62">
          <cell r="C62" t="str">
            <v>01002028</v>
          </cell>
          <cell r="D62" t="str">
            <v>A4</v>
          </cell>
          <cell r="E62" t="str">
            <v>A4</v>
          </cell>
        </row>
        <row r="63">
          <cell r="C63" t="str">
            <v>01002027</v>
          </cell>
          <cell r="D63" t="str">
            <v>A2</v>
          </cell>
          <cell r="E63" t="str">
            <v>A3</v>
          </cell>
        </row>
        <row r="64">
          <cell r="C64" t="str">
            <v>01002013</v>
          </cell>
          <cell r="D64" t="str">
            <v>A4</v>
          </cell>
          <cell r="E64" t="str">
            <v>A4</v>
          </cell>
        </row>
        <row r="65">
          <cell r="C65" t="str">
            <v>01002031</v>
          </cell>
          <cell r="D65" t="str">
            <v>A4</v>
          </cell>
          <cell r="E65" t="str">
            <v>A4</v>
          </cell>
        </row>
        <row r="66">
          <cell r="C66" t="str">
            <v>01002034</v>
          </cell>
          <cell r="D66" t="str">
            <v>A4</v>
          </cell>
          <cell r="E66" t="str">
            <v>A4</v>
          </cell>
        </row>
        <row r="67">
          <cell r="C67" t="str">
            <v>01002033</v>
          </cell>
          <cell r="D67" t="str">
            <v>A4</v>
          </cell>
          <cell r="E67" t="str">
            <v>A3</v>
          </cell>
        </row>
        <row r="68">
          <cell r="C68" t="str">
            <v>01010068</v>
          </cell>
          <cell r="D68" t="str">
            <v>A4</v>
          </cell>
          <cell r="E68" t="str">
            <v>A4</v>
          </cell>
        </row>
        <row r="69">
          <cell r="C69" t="str">
            <v>01002035</v>
          </cell>
          <cell r="D69" t="str">
            <v>A4</v>
          </cell>
          <cell r="E69" t="str">
            <v>A2</v>
          </cell>
        </row>
        <row r="70">
          <cell r="C70" t="str">
            <v>01002036</v>
          </cell>
          <cell r="D70" t="str">
            <v>A4</v>
          </cell>
          <cell r="E70" t="str">
            <v>A3</v>
          </cell>
        </row>
        <row r="71">
          <cell r="D71">
            <v>15</v>
          </cell>
          <cell r="E71">
            <v>15</v>
          </cell>
        </row>
        <row r="72">
          <cell r="D72">
            <v>9</v>
          </cell>
          <cell r="E72">
            <v>9</v>
          </cell>
        </row>
        <row r="73">
          <cell r="C73" t="str">
            <v>01002002</v>
          </cell>
          <cell r="D73" t="str">
            <v>A2</v>
          </cell>
          <cell r="E73" t="str">
            <v>A1</v>
          </cell>
        </row>
        <row r="74">
          <cell r="C74" t="str">
            <v>01007001</v>
          </cell>
          <cell r="D74" t="str">
            <v>A3</v>
          </cell>
          <cell r="E74" t="str">
            <v>A2</v>
          </cell>
        </row>
        <row r="75">
          <cell r="C75" t="str">
            <v>01009006</v>
          </cell>
          <cell r="D75" t="str">
            <v>A2</v>
          </cell>
          <cell r="E75" t="str">
            <v>A2</v>
          </cell>
        </row>
        <row r="76">
          <cell r="C76" t="str">
            <v>01009018</v>
          </cell>
          <cell r="D76" t="str">
            <v>A2</v>
          </cell>
          <cell r="E76" t="str">
            <v>A2</v>
          </cell>
        </row>
        <row r="77">
          <cell r="C77" t="str">
            <v>01009010</v>
          </cell>
          <cell r="D77" t="str">
            <v>A2</v>
          </cell>
          <cell r="E77" t="str">
            <v>A3</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6</v>
          </cell>
        </row>
        <row r="83">
          <cell r="C83" t="str">
            <v>01009012</v>
          </cell>
          <cell r="D83" t="str">
            <v>A2</v>
          </cell>
          <cell r="E83" t="str">
            <v>A2</v>
          </cell>
        </row>
        <row r="84">
          <cell r="C84" t="str">
            <v>01002008</v>
          </cell>
          <cell r="D84" t="str">
            <v>A2</v>
          </cell>
          <cell r="E84" t="str">
            <v>A2</v>
          </cell>
        </row>
        <row r="85">
          <cell r="C85" t="str">
            <v>01009019</v>
          </cell>
          <cell r="D85" t="str">
            <v>A3</v>
          </cell>
          <cell r="E85" t="str">
            <v>A2</v>
          </cell>
        </row>
        <row r="86">
          <cell r="C86" t="str">
            <v>01009011</v>
          </cell>
          <cell r="D86" t="str">
            <v>A3</v>
          </cell>
          <cell r="E86" t="str">
            <v>A3</v>
          </cell>
        </row>
        <row r="87">
          <cell r="C87" t="str">
            <v>01009028</v>
          </cell>
          <cell r="D87" t="str">
            <v>A4</v>
          </cell>
          <cell r="E87" t="str">
            <v>A4</v>
          </cell>
        </row>
        <row r="88">
          <cell r="C88" t="str">
            <v>01009026</v>
          </cell>
          <cell r="D88" t="str">
            <v>A4</v>
          </cell>
          <cell r="E88" t="str">
            <v>A2</v>
          </cell>
        </row>
        <row r="89">
          <cell r="C89" t="str">
            <v>01007003</v>
          </cell>
          <cell r="D89" t="str">
            <v>A3</v>
          </cell>
          <cell r="E89" t="str">
            <v>A4</v>
          </cell>
        </row>
        <row r="90">
          <cell r="D90">
            <v>7</v>
          </cell>
          <cell r="E90">
            <v>8</v>
          </cell>
        </row>
        <row r="91">
          <cell r="D91">
            <v>6</v>
          </cell>
          <cell r="E91">
            <v>7</v>
          </cell>
        </row>
        <row r="92">
          <cell r="C92" t="str">
            <v>01009009</v>
          </cell>
          <cell r="D92" t="str">
            <v>A2</v>
          </cell>
          <cell r="E92" t="str">
            <v>A1</v>
          </cell>
        </row>
        <row r="93">
          <cell r="C93" t="str">
            <v>01003002</v>
          </cell>
          <cell r="D93" t="str">
            <v>A2</v>
          </cell>
          <cell r="E93" t="str">
            <v>A2</v>
          </cell>
        </row>
        <row r="94">
          <cell r="C94" t="str">
            <v>01006003</v>
          </cell>
          <cell r="D94" t="str">
            <v>A3</v>
          </cell>
          <cell r="E94" t="str">
            <v>A3</v>
          </cell>
        </row>
        <row r="95">
          <cell r="C95" t="str">
            <v>01013032</v>
          </cell>
          <cell r="D95" t="str">
            <v>A2</v>
          </cell>
          <cell r="E95" t="str">
            <v>A3</v>
          </cell>
        </row>
        <row r="96">
          <cell r="C96" t="str">
            <v>01022061</v>
          </cell>
          <cell r="D96" t="str">
            <v>A2</v>
          </cell>
          <cell r="E96" t="str">
            <v>A2</v>
          </cell>
        </row>
        <row r="97">
          <cell r="C97" t="str">
            <v>01015027</v>
          </cell>
          <cell r="D97" t="str">
            <v>A2</v>
          </cell>
          <cell r="E97" t="str">
            <v>A2</v>
          </cell>
        </row>
        <row r="98">
          <cell r="C98" t="str">
            <v>01023002</v>
          </cell>
          <cell r="D98" t="str">
            <v>A2</v>
          </cell>
          <cell r="E98" t="str">
            <v>A2</v>
          </cell>
        </row>
        <row r="99">
          <cell r="D99">
            <v>1</v>
          </cell>
          <cell r="E99">
            <v>1</v>
          </cell>
        </row>
        <row r="100">
          <cell r="C100" t="str">
            <v>01006006</v>
          </cell>
          <cell r="D100" t="str">
            <v>A2</v>
          </cell>
          <cell r="E100" t="str">
            <v>A2</v>
          </cell>
        </row>
        <row r="101">
          <cell r="D101">
            <v>2</v>
          </cell>
          <cell r="E101">
            <v>3</v>
          </cell>
        </row>
        <row r="102">
          <cell r="D102">
            <v>1</v>
          </cell>
          <cell r="E102">
            <v>1</v>
          </cell>
        </row>
        <row r="103">
          <cell r="C103" t="str">
            <v>01005007</v>
          </cell>
          <cell r="D103" t="str">
            <v>A1</v>
          </cell>
          <cell r="E103" t="str">
            <v>A1</v>
          </cell>
        </row>
        <row r="104">
          <cell r="D104">
            <v>1</v>
          </cell>
          <cell r="E104">
            <v>2</v>
          </cell>
        </row>
        <row r="105">
          <cell r="C105" t="str">
            <v>01005003</v>
          </cell>
          <cell r="D105" t="str">
            <v>A2</v>
          </cell>
          <cell r="E105" t="str">
            <v>A2</v>
          </cell>
        </row>
        <row r="106">
          <cell r="C106" t="str">
            <v>01005011</v>
          </cell>
          <cell r="D106" t="str">
            <v>A4</v>
          </cell>
          <cell r="E106" t="str">
            <v>A4</v>
          </cell>
        </row>
        <row r="107">
          <cell r="D107">
            <v>33</v>
          </cell>
          <cell r="E107">
            <v>31</v>
          </cell>
        </row>
        <row r="108">
          <cell r="D108">
            <v>14</v>
          </cell>
          <cell r="E108">
            <v>14</v>
          </cell>
        </row>
        <row r="109">
          <cell r="C109" t="str">
            <v>01008028</v>
          </cell>
          <cell r="D109" t="str">
            <v>A1</v>
          </cell>
          <cell r="E109" t="str">
            <v>A1</v>
          </cell>
        </row>
        <row r="110">
          <cell r="C110" t="str">
            <v>01008002</v>
          </cell>
          <cell r="D110" t="str">
            <v>A1</v>
          </cell>
          <cell r="E110" t="str">
            <v>A1</v>
          </cell>
        </row>
        <row r="111">
          <cell r="C111" t="str">
            <v>01008004</v>
          </cell>
          <cell r="D111" t="str">
            <v>A2</v>
          </cell>
          <cell r="E111" t="str">
            <v>A1</v>
          </cell>
        </row>
        <row r="112">
          <cell r="C112" t="str">
            <v>01009007</v>
          </cell>
          <cell r="D112" t="str">
            <v>A2</v>
          </cell>
          <cell r="E112" t="str">
            <v>A3</v>
          </cell>
        </row>
        <row r="113">
          <cell r="C113" t="str">
            <v>01008008</v>
          </cell>
          <cell r="D113" t="str">
            <v>A3</v>
          </cell>
          <cell r="E113" t="str">
            <v>A2</v>
          </cell>
        </row>
        <row r="114">
          <cell r="C114" t="str">
            <v>01008006</v>
          </cell>
          <cell r="D114" t="str">
            <v>A3</v>
          </cell>
          <cell r="E114" t="str">
            <v>A2</v>
          </cell>
        </row>
        <row r="115">
          <cell r="C115" t="str">
            <v>01002021</v>
          </cell>
          <cell r="D115" t="str">
            <v>A2</v>
          </cell>
          <cell r="E115" t="str">
            <v>A1</v>
          </cell>
        </row>
        <row r="116">
          <cell r="C116" t="str">
            <v>01017009</v>
          </cell>
          <cell r="D116" t="str">
            <v>A3</v>
          </cell>
          <cell r="E116" t="str">
            <v>A3</v>
          </cell>
        </row>
        <row r="117">
          <cell r="C117" t="str">
            <v>01015026</v>
          </cell>
          <cell r="D117" t="str">
            <v>A3</v>
          </cell>
          <cell r="E117" t="str">
            <v>A3</v>
          </cell>
        </row>
        <row r="118">
          <cell r="C118" t="str">
            <v>01015028</v>
          </cell>
          <cell r="D118" t="str">
            <v>A3</v>
          </cell>
          <cell r="E118" t="str">
            <v>A3</v>
          </cell>
        </row>
        <row r="119">
          <cell r="C119" t="str">
            <v>01008005</v>
          </cell>
          <cell r="D119" t="str">
            <v>A3</v>
          </cell>
          <cell r="E119" t="str">
            <v>A2</v>
          </cell>
        </row>
        <row r="120">
          <cell r="C120" t="str">
            <v>01009005</v>
          </cell>
          <cell r="D120" t="str">
            <v>A3</v>
          </cell>
          <cell r="E120" t="str">
            <v>A3</v>
          </cell>
        </row>
        <row r="121">
          <cell r="C121" t="str">
            <v>01009014</v>
          </cell>
          <cell r="D121" t="str">
            <v>A4</v>
          </cell>
          <cell r="E121" t="str">
            <v>A4</v>
          </cell>
        </row>
        <row r="122">
          <cell r="C122" t="str">
            <v>01008034</v>
          </cell>
          <cell r="D122" t="str">
            <v>A3</v>
          </cell>
          <cell r="E122" t="str">
            <v>A2</v>
          </cell>
        </row>
        <row r="123">
          <cell r="D123">
            <v>19</v>
          </cell>
          <cell r="E123">
            <v>17</v>
          </cell>
        </row>
        <row r="124">
          <cell r="C124" t="str">
            <v>01008021</v>
          </cell>
          <cell r="D124" t="str">
            <v>A2</v>
          </cell>
          <cell r="E124" t="str">
            <v>A3</v>
          </cell>
        </row>
        <row r="125">
          <cell r="C125" t="str">
            <v>01008009</v>
          </cell>
          <cell r="D125" t="str">
            <v>A2</v>
          </cell>
          <cell r="E125" t="str">
            <v>A2</v>
          </cell>
        </row>
        <row r="126">
          <cell r="C126" t="str">
            <v>01008031</v>
          </cell>
          <cell r="D126" t="str">
            <v>A4</v>
          </cell>
          <cell r="E126" t="str">
            <v>A4</v>
          </cell>
        </row>
        <row r="127">
          <cell r="C127" t="str">
            <v>01008018</v>
          </cell>
          <cell r="D127" t="str">
            <v>A4</v>
          </cell>
          <cell r="E127" t="str">
            <v>A4</v>
          </cell>
        </row>
        <row r="128">
          <cell r="C128" t="str">
            <v>01008039</v>
          </cell>
          <cell r="D128" t="str">
            <v>A4</v>
          </cell>
          <cell r="E128" t="str">
            <v>A4</v>
          </cell>
        </row>
        <row r="129">
          <cell r="C129" t="str">
            <v>01008040</v>
          </cell>
          <cell r="D129" t="str">
            <v>A4</v>
          </cell>
          <cell r="E129" t="str">
            <v>A4</v>
          </cell>
        </row>
        <row r="130">
          <cell r="C130" t="str">
            <v>01008041</v>
          </cell>
          <cell r="D130" t="str">
            <v>A4</v>
          </cell>
          <cell r="E130" t="str">
            <v>A4</v>
          </cell>
        </row>
        <row r="131">
          <cell r="C131" t="str">
            <v>01012027</v>
          </cell>
          <cell r="D131" t="str">
            <v>A3</v>
          </cell>
          <cell r="E131" t="str">
            <v>A3</v>
          </cell>
        </row>
        <row r="132">
          <cell r="C132" t="str">
            <v>01008012</v>
          </cell>
          <cell r="D132" t="str">
            <v>A4</v>
          </cell>
          <cell r="E132" t="str">
            <v>A4</v>
          </cell>
        </row>
        <row r="133">
          <cell r="C133" t="str">
            <v>01017008</v>
          </cell>
          <cell r="D133" t="str">
            <v>A4</v>
          </cell>
          <cell r="E133" t="str">
            <v>A4</v>
          </cell>
        </row>
        <row r="134">
          <cell r="C134" t="str">
            <v>01008033</v>
          </cell>
          <cell r="D134" t="str">
            <v>A4</v>
          </cell>
          <cell r="E134" t="str">
            <v>A3</v>
          </cell>
        </row>
        <row r="135">
          <cell r="C135" t="str">
            <v>01013033</v>
          </cell>
          <cell r="D135" t="str">
            <v>A4</v>
          </cell>
          <cell r="E135" t="str">
            <v>A4</v>
          </cell>
        </row>
        <row r="136">
          <cell r="C136" t="str">
            <v>01009015</v>
          </cell>
          <cell r="D136" t="str">
            <v>A4</v>
          </cell>
          <cell r="E136" t="str">
            <v>A4</v>
          </cell>
        </row>
        <row r="137">
          <cell r="C137" t="str">
            <v>01002003</v>
          </cell>
          <cell r="D137" t="str">
            <v>A4</v>
          </cell>
          <cell r="E137" t="str">
            <v>A4</v>
          </cell>
        </row>
        <row r="138">
          <cell r="C138" t="str">
            <v>01008043</v>
          </cell>
          <cell r="D138" t="str">
            <v>A4</v>
          </cell>
          <cell r="E138" t="str">
            <v>A3</v>
          </cell>
        </row>
        <row r="139">
          <cell r="C139" t="str">
            <v>01008042</v>
          </cell>
          <cell r="D139" t="str">
            <v>A4</v>
          </cell>
          <cell r="E139" t="str">
            <v>A4</v>
          </cell>
        </row>
        <row r="140">
          <cell r="C140" t="str">
            <v>01008044</v>
          </cell>
          <cell r="D140" t="str">
            <v>A4</v>
          </cell>
          <cell r="E140" t="str">
            <v>A4</v>
          </cell>
        </row>
        <row r="141">
          <cell r="D141">
            <v>33</v>
          </cell>
          <cell r="E141">
            <v>33</v>
          </cell>
        </row>
        <row r="142">
          <cell r="D142">
            <v>33</v>
          </cell>
          <cell r="E142">
            <v>33</v>
          </cell>
        </row>
        <row r="143">
          <cell r="C143" t="str">
            <v>01022003</v>
          </cell>
          <cell r="D143" t="str">
            <v>A2</v>
          </cell>
          <cell r="E143" t="str">
            <v>A2</v>
          </cell>
        </row>
        <row r="144">
          <cell r="C144" t="str">
            <v>01010007</v>
          </cell>
          <cell r="D144" t="str">
            <v>A2</v>
          </cell>
          <cell r="E144" t="str">
            <v>A2</v>
          </cell>
        </row>
        <row r="145">
          <cell r="C145" t="str">
            <v>01010006</v>
          </cell>
          <cell r="D145" t="str">
            <v>A2</v>
          </cell>
          <cell r="E145" t="str">
            <v>A4</v>
          </cell>
        </row>
        <row r="146">
          <cell r="C146" t="str">
            <v>01010012</v>
          </cell>
          <cell r="D146" t="str">
            <v>A3</v>
          </cell>
          <cell r="E146" t="str">
            <v>A4</v>
          </cell>
        </row>
        <row r="147">
          <cell r="C147" t="str">
            <v>01004012</v>
          </cell>
          <cell r="D147" t="str">
            <v>A2</v>
          </cell>
          <cell r="E147" t="str">
            <v>A4</v>
          </cell>
        </row>
        <row r="148">
          <cell r="C148" t="str">
            <v>01010026</v>
          </cell>
          <cell r="D148" t="str">
            <v>A2</v>
          </cell>
          <cell r="E148" t="str">
            <v>A4</v>
          </cell>
        </row>
        <row r="149">
          <cell r="C149" t="str">
            <v>01010023</v>
          </cell>
          <cell r="D149" t="str">
            <v>A4</v>
          </cell>
          <cell r="E149" t="str">
            <v>A4</v>
          </cell>
        </row>
        <row r="150">
          <cell r="C150" t="str">
            <v>01010029</v>
          </cell>
          <cell r="D150" t="str">
            <v>A2</v>
          </cell>
          <cell r="E150" t="str">
            <v>A3</v>
          </cell>
        </row>
        <row r="151">
          <cell r="C151" t="str">
            <v>01010024</v>
          </cell>
          <cell r="D151" t="str">
            <v>A2</v>
          </cell>
          <cell r="E151" t="str">
            <v>A4</v>
          </cell>
        </row>
        <row r="152">
          <cell r="C152" t="str">
            <v>01010017</v>
          </cell>
          <cell r="D152" t="str">
            <v>A3</v>
          </cell>
          <cell r="E152" t="str">
            <v>A4</v>
          </cell>
        </row>
        <row r="153">
          <cell r="C153" t="str">
            <v>01022048</v>
          </cell>
          <cell r="D153" t="str">
            <v>A4</v>
          </cell>
          <cell r="E153" t="str">
            <v>A4</v>
          </cell>
        </row>
        <row r="154">
          <cell r="C154" t="str">
            <v>01010039</v>
          </cell>
          <cell r="D154" t="str">
            <v>A2</v>
          </cell>
          <cell r="E154" t="str">
            <v>A3</v>
          </cell>
        </row>
        <row r="155">
          <cell r="C155" t="str">
            <v>01010040</v>
          </cell>
          <cell r="D155" t="str">
            <v>A2</v>
          </cell>
          <cell r="E155" t="str">
            <v>A4</v>
          </cell>
        </row>
        <row r="156">
          <cell r="C156" t="str">
            <v>01010009</v>
          </cell>
          <cell r="D156" t="str">
            <v>A4</v>
          </cell>
          <cell r="E156" t="str">
            <v>A4</v>
          </cell>
        </row>
        <row r="157">
          <cell r="C157" t="str">
            <v>01010020</v>
          </cell>
          <cell r="D157" t="str">
            <v>A4</v>
          </cell>
          <cell r="E157" t="str">
            <v>A4</v>
          </cell>
        </row>
        <row r="158">
          <cell r="C158" t="str">
            <v>01010018</v>
          </cell>
          <cell r="D158" t="str">
            <v>A2</v>
          </cell>
          <cell r="E158" t="str">
            <v>A3</v>
          </cell>
        </row>
        <row r="159">
          <cell r="C159" t="str">
            <v>01010019</v>
          </cell>
          <cell r="D159" t="str">
            <v>A4</v>
          </cell>
          <cell r="E159" t="str">
            <v>A4</v>
          </cell>
        </row>
        <row r="160">
          <cell r="C160" t="str">
            <v>01010015</v>
          </cell>
          <cell r="D160" t="str">
            <v>A2</v>
          </cell>
          <cell r="E160" t="str">
            <v>A3</v>
          </cell>
        </row>
        <row r="161">
          <cell r="C161" t="str">
            <v>01010027</v>
          </cell>
          <cell r="D161" t="str">
            <v>A4</v>
          </cell>
          <cell r="E161" t="str">
            <v>A4</v>
          </cell>
        </row>
        <row r="162">
          <cell r="C162" t="str">
            <v>01002025</v>
          </cell>
          <cell r="D162" t="str">
            <v>A1</v>
          </cell>
          <cell r="E162" t="str">
            <v>A4</v>
          </cell>
        </row>
        <row r="163">
          <cell r="C163" t="str">
            <v>01010162</v>
          </cell>
          <cell r="D163" t="str">
            <v>A4</v>
          </cell>
          <cell r="E163" t="str">
            <v>A4</v>
          </cell>
        </row>
        <row r="164">
          <cell r="C164" t="str">
            <v>01010141</v>
          </cell>
          <cell r="D164" t="str">
            <v>A2</v>
          </cell>
          <cell r="E164" t="str">
            <v>A2</v>
          </cell>
        </row>
        <row r="165">
          <cell r="C165" t="str">
            <v>01010033</v>
          </cell>
          <cell r="D165" t="str">
            <v>A4</v>
          </cell>
          <cell r="E165" t="str">
            <v>A4</v>
          </cell>
        </row>
        <row r="166">
          <cell r="C166" t="str">
            <v>01010037</v>
          </cell>
          <cell r="D166" t="str">
            <v>A4</v>
          </cell>
          <cell r="E166" t="str">
            <v>A4</v>
          </cell>
        </row>
        <row r="167">
          <cell r="C167" t="str">
            <v>01010031</v>
          </cell>
          <cell r="D167" t="str">
            <v>A3</v>
          </cell>
          <cell r="E167" t="str">
            <v>A DN</v>
          </cell>
        </row>
        <row r="168">
          <cell r="C168" t="str">
            <v>01010016</v>
          </cell>
          <cell r="D168" t="str">
            <v>A4</v>
          </cell>
          <cell r="E168" t="str">
            <v>A4</v>
          </cell>
        </row>
        <row r="169">
          <cell r="C169" t="str">
            <v>01010028</v>
          </cell>
          <cell r="D169" t="str">
            <v>A2</v>
          </cell>
          <cell r="E169" t="str">
            <v>A4</v>
          </cell>
        </row>
        <row r="170">
          <cell r="C170" t="str">
            <v>01010003</v>
          </cell>
          <cell r="D170" t="str">
            <v>A2</v>
          </cell>
          <cell r="E170" t="str">
            <v>A3</v>
          </cell>
        </row>
        <row r="171">
          <cell r="C171" t="str">
            <v>01010032</v>
          </cell>
          <cell r="D171" t="str">
            <v>A3</v>
          </cell>
          <cell r="E171" t="str">
            <v>A2</v>
          </cell>
        </row>
        <row r="172">
          <cell r="C172" t="str">
            <v>01010030</v>
          </cell>
          <cell r="D172" t="str">
            <v>A1</v>
          </cell>
          <cell r="E172" t="str">
            <v>A3</v>
          </cell>
        </row>
        <row r="173">
          <cell r="C173" t="str">
            <v>01010022</v>
          </cell>
          <cell r="D173" t="str">
            <v>A3</v>
          </cell>
          <cell r="E173" t="str">
            <v>A3</v>
          </cell>
        </row>
        <row r="174">
          <cell r="C174" t="str">
            <v>01010021</v>
          </cell>
          <cell r="D174" t="str">
            <v>A2</v>
          </cell>
          <cell r="E174" t="str">
            <v>A3</v>
          </cell>
        </row>
        <row r="175">
          <cell r="C175" t="str">
            <v>01022005</v>
          </cell>
          <cell r="D175" t="str">
            <v>A3</v>
          </cell>
          <cell r="E175" t="str">
            <v>A3</v>
          </cell>
        </row>
        <row r="176">
          <cell r="D176">
            <v>16</v>
          </cell>
          <cell r="E176">
            <v>16</v>
          </cell>
        </row>
        <row r="177">
          <cell r="D177">
            <v>16</v>
          </cell>
          <cell r="E177">
            <v>16</v>
          </cell>
        </row>
        <row r="178">
          <cell r="C178" t="str">
            <v>01011012</v>
          </cell>
          <cell r="D178" t="str">
            <v>A1</v>
          </cell>
          <cell r="E178" t="str">
            <v>A4</v>
          </cell>
        </row>
        <row r="179">
          <cell r="C179" t="str">
            <v>01011002</v>
          </cell>
          <cell r="D179" t="str">
            <v>A1</v>
          </cell>
          <cell r="E179" t="str">
            <v>A4</v>
          </cell>
        </row>
        <row r="180">
          <cell r="C180" t="str">
            <v>01011005</v>
          </cell>
          <cell r="D180" t="str">
            <v>A1</v>
          </cell>
          <cell r="E180" t="str">
            <v>A4</v>
          </cell>
        </row>
        <row r="181">
          <cell r="C181" t="str">
            <v>01011011</v>
          </cell>
          <cell r="D181" t="str">
            <v>A2</v>
          </cell>
          <cell r="E181" t="str">
            <v>A4</v>
          </cell>
        </row>
        <row r="182">
          <cell r="C182" t="str">
            <v>01011013</v>
          </cell>
          <cell r="D182" t="str">
            <v>A1</v>
          </cell>
          <cell r="E182" t="str">
            <v>A3</v>
          </cell>
        </row>
        <row r="183">
          <cell r="C183" t="str">
            <v>01011009</v>
          </cell>
          <cell r="D183" t="str">
            <v>A1</v>
          </cell>
          <cell r="E183" t="str">
            <v>A4</v>
          </cell>
        </row>
        <row r="184">
          <cell r="C184" t="str">
            <v>01011001</v>
          </cell>
          <cell r="D184" t="str">
            <v>A1</v>
          </cell>
          <cell r="E184" t="str">
            <v>A4</v>
          </cell>
        </row>
        <row r="185">
          <cell r="C185" t="str">
            <v>01011014</v>
          </cell>
          <cell r="D185" t="str">
            <v>A2</v>
          </cell>
          <cell r="E185" t="str">
            <v>A4</v>
          </cell>
        </row>
        <row r="186">
          <cell r="C186" t="str">
            <v>01010005</v>
          </cell>
          <cell r="D186" t="str">
            <v>A1</v>
          </cell>
          <cell r="E186" t="str">
            <v>A3</v>
          </cell>
        </row>
        <row r="187">
          <cell r="C187" t="str">
            <v>01011016</v>
          </cell>
          <cell r="D187" t="str">
            <v>A1</v>
          </cell>
          <cell r="E187" t="str">
            <v>A4</v>
          </cell>
        </row>
        <row r="188">
          <cell r="C188" t="str">
            <v>01011007</v>
          </cell>
          <cell r="D188" t="str">
            <v>A1</v>
          </cell>
          <cell r="E188" t="str">
            <v>A4</v>
          </cell>
        </row>
        <row r="189">
          <cell r="C189" t="str">
            <v>01011008</v>
          </cell>
          <cell r="D189" t="str">
            <v>A1</v>
          </cell>
          <cell r="E189" t="str">
            <v>A4</v>
          </cell>
        </row>
        <row r="190">
          <cell r="C190" t="str">
            <v>01011015</v>
          </cell>
          <cell r="D190" t="str">
            <v>A1</v>
          </cell>
          <cell r="E190" t="str">
            <v>A2</v>
          </cell>
        </row>
        <row r="191">
          <cell r="C191" t="str">
            <v>01011010</v>
          </cell>
          <cell r="D191" t="str">
            <v>A1</v>
          </cell>
          <cell r="E191" t="str">
            <v>A4</v>
          </cell>
        </row>
        <row r="192">
          <cell r="C192" t="str">
            <v>01011018</v>
          </cell>
          <cell r="D192" t="str">
            <v>A1</v>
          </cell>
          <cell r="E192" t="str">
            <v>A3</v>
          </cell>
        </row>
        <row r="193">
          <cell r="C193" t="str">
            <v>01011006</v>
          </cell>
          <cell r="D193" t="str">
            <v>A1</v>
          </cell>
          <cell r="E193" t="str">
            <v>A4</v>
          </cell>
        </row>
        <row r="194">
          <cell r="D194">
            <v>27</v>
          </cell>
          <cell r="E194">
            <v>27</v>
          </cell>
        </row>
        <row r="195">
          <cell r="D195">
            <v>27</v>
          </cell>
          <cell r="E195">
            <v>27</v>
          </cell>
        </row>
        <row r="196">
          <cell r="C196" t="str">
            <v>01012003</v>
          </cell>
          <cell r="D196" t="str">
            <v>A1</v>
          </cell>
          <cell r="E196" t="str">
            <v>A1</v>
          </cell>
        </row>
        <row r="197">
          <cell r="C197" t="str">
            <v>01012008</v>
          </cell>
          <cell r="D197" t="str">
            <v>A2</v>
          </cell>
          <cell r="E197" t="str">
            <v>A4</v>
          </cell>
        </row>
        <row r="198">
          <cell r="C198" t="str">
            <v>01012007</v>
          </cell>
          <cell r="D198" t="str">
            <v>A2</v>
          </cell>
          <cell r="E198" t="str">
            <v>A3</v>
          </cell>
        </row>
        <row r="199">
          <cell r="C199" t="str">
            <v>01012013</v>
          </cell>
          <cell r="D199" t="str">
            <v>A2</v>
          </cell>
          <cell r="E199" t="str">
            <v>A2</v>
          </cell>
        </row>
        <row r="200">
          <cell r="C200" t="str">
            <v>01012023</v>
          </cell>
          <cell r="D200" t="str">
            <v>A1</v>
          </cell>
          <cell r="E200" t="str">
            <v>A1</v>
          </cell>
        </row>
        <row r="201">
          <cell r="C201" t="str">
            <v>01012014</v>
          </cell>
          <cell r="D201" t="str">
            <v>A2</v>
          </cell>
          <cell r="E201" t="str">
            <v>A4</v>
          </cell>
        </row>
        <row r="202">
          <cell r="C202" t="str">
            <v>01012005</v>
          </cell>
          <cell r="D202" t="str">
            <v>A2</v>
          </cell>
          <cell r="E202" t="str">
            <v>A4</v>
          </cell>
        </row>
        <row r="203">
          <cell r="C203" t="str">
            <v>01012006</v>
          </cell>
          <cell r="D203" t="str">
            <v>A4</v>
          </cell>
          <cell r="E203" t="str">
            <v>A4</v>
          </cell>
        </row>
        <row r="204">
          <cell r="C204" t="str">
            <v>01012004</v>
          </cell>
          <cell r="D204" t="str">
            <v>A4</v>
          </cell>
          <cell r="E204" t="str">
            <v>A4</v>
          </cell>
        </row>
        <row r="205">
          <cell r="C205" t="str">
            <v>01012012</v>
          </cell>
          <cell r="D205" t="str">
            <v>A4</v>
          </cell>
          <cell r="E205" t="str">
            <v>A4</v>
          </cell>
        </row>
        <row r="206">
          <cell r="C206" t="str">
            <v>01012016</v>
          </cell>
          <cell r="D206" t="str">
            <v>A4</v>
          </cell>
          <cell r="E206" t="str">
            <v>B1</v>
          </cell>
        </row>
        <row r="207">
          <cell r="C207" t="str">
            <v>01012015</v>
          </cell>
          <cell r="D207" t="str">
            <v>A4</v>
          </cell>
          <cell r="E207" t="str">
            <v>A4</v>
          </cell>
        </row>
        <row r="208">
          <cell r="C208" t="str">
            <v>01012019</v>
          </cell>
          <cell r="D208" t="str">
            <v>A4</v>
          </cell>
          <cell r="E208" t="str">
            <v>A4</v>
          </cell>
        </row>
        <row r="209">
          <cell r="C209" t="str">
            <v>01012018</v>
          </cell>
          <cell r="D209" t="str">
            <v>A4</v>
          </cell>
          <cell r="E209" t="str">
            <v>A4</v>
          </cell>
        </row>
        <row r="210">
          <cell r="C210" t="str">
            <v>01012017</v>
          </cell>
          <cell r="D210" t="str">
            <v>A4</v>
          </cell>
          <cell r="E210" t="str">
            <v>A4</v>
          </cell>
        </row>
        <row r="211">
          <cell r="C211" t="str">
            <v>01012022</v>
          </cell>
          <cell r="D211" t="str">
            <v>A4</v>
          </cell>
          <cell r="E211" t="str">
            <v>A4</v>
          </cell>
        </row>
        <row r="212">
          <cell r="C212" t="str">
            <v>01012020</v>
          </cell>
          <cell r="D212" t="str">
            <v>A4</v>
          </cell>
          <cell r="E212" t="str">
            <v>A4</v>
          </cell>
        </row>
        <row r="213">
          <cell r="C213" t="str">
            <v>01012021</v>
          </cell>
          <cell r="D213" t="str">
            <v>A4</v>
          </cell>
          <cell r="E213" t="str">
            <v>B2</v>
          </cell>
        </row>
        <row r="214">
          <cell r="C214" t="str">
            <v>01012011</v>
          </cell>
          <cell r="D214" t="str">
            <v>A4</v>
          </cell>
          <cell r="E214" t="str">
            <v>A3</v>
          </cell>
        </row>
        <row r="215">
          <cell r="C215" t="str">
            <v>01017002</v>
          </cell>
          <cell r="D215" t="str">
            <v>A4</v>
          </cell>
          <cell r="E215" t="str">
            <v>A4</v>
          </cell>
        </row>
        <row r="216">
          <cell r="C216" t="str">
            <v>01012028</v>
          </cell>
          <cell r="D216" t="str">
            <v>A2</v>
          </cell>
          <cell r="E216" t="str">
            <v>A3</v>
          </cell>
        </row>
        <row r="217">
          <cell r="C217" t="str">
            <v>01012032</v>
          </cell>
          <cell r="D217" t="str">
            <v>A2</v>
          </cell>
          <cell r="E217" t="str">
            <v>A4</v>
          </cell>
        </row>
        <row r="218">
          <cell r="C218" t="str">
            <v>01025017</v>
          </cell>
          <cell r="D218" t="str">
            <v>A4</v>
          </cell>
          <cell r="E218" t="str">
            <v>A2</v>
          </cell>
        </row>
        <row r="219">
          <cell r="C219" t="str">
            <v>01006004</v>
          </cell>
          <cell r="D219" t="str">
            <v>A3</v>
          </cell>
          <cell r="E219" t="str">
            <v>A3</v>
          </cell>
        </row>
        <row r="220">
          <cell r="C220" t="str">
            <v>01013068</v>
          </cell>
          <cell r="D220" t="str">
            <v>A2</v>
          </cell>
          <cell r="E220" t="str">
            <v>A2</v>
          </cell>
        </row>
        <row r="221">
          <cell r="C221" t="str">
            <v>01012048</v>
          </cell>
          <cell r="D221" t="str">
            <v>A3</v>
          </cell>
          <cell r="E221" t="str">
            <v>A3</v>
          </cell>
        </row>
        <row r="222">
          <cell r="C222" t="str">
            <v>01012049</v>
          </cell>
          <cell r="D222" t="str">
            <v>A4</v>
          </cell>
          <cell r="E222" t="str">
            <v>A4</v>
          </cell>
        </row>
        <row r="223">
          <cell r="D223">
            <v>23</v>
          </cell>
          <cell r="E223">
            <v>22</v>
          </cell>
        </row>
        <row r="224">
          <cell r="D224">
            <v>23</v>
          </cell>
          <cell r="E224">
            <v>22</v>
          </cell>
        </row>
        <row r="225">
          <cell r="C225" t="str">
            <v>01015042</v>
          </cell>
          <cell r="D225" t="str">
            <v>A1</v>
          </cell>
          <cell r="E225" t="str">
            <v>A1</v>
          </cell>
        </row>
        <row r="226">
          <cell r="C226" t="str">
            <v>01015005</v>
          </cell>
          <cell r="D226" t="str">
            <v>A3</v>
          </cell>
          <cell r="E226" t="str">
            <v>A4</v>
          </cell>
        </row>
        <row r="227">
          <cell r="C227" t="str">
            <v>01015022</v>
          </cell>
          <cell r="D227" t="str">
            <v>A1</v>
          </cell>
          <cell r="E227" t="str">
            <v>A3</v>
          </cell>
        </row>
        <row r="228">
          <cell r="C228" t="str">
            <v>01015018</v>
          </cell>
          <cell r="D228" t="str">
            <v>A3</v>
          </cell>
          <cell r="E228" t="str">
            <v>A4</v>
          </cell>
        </row>
        <row r="229">
          <cell r="C229" t="str">
            <v>01015023</v>
          </cell>
          <cell r="D229" t="str">
            <v>A1</v>
          </cell>
          <cell r="E229" t="str">
            <v>A3</v>
          </cell>
        </row>
        <row r="230">
          <cell r="C230" t="str">
            <v>01015020</v>
          </cell>
          <cell r="D230" t="str">
            <v>A4</v>
          </cell>
          <cell r="E230" t="str">
            <v>A4</v>
          </cell>
        </row>
        <row r="231">
          <cell r="C231" t="str">
            <v>01015041</v>
          </cell>
          <cell r="D231" t="str">
            <v>A3</v>
          </cell>
          <cell r="E231" t="str">
            <v>A4</v>
          </cell>
        </row>
        <row r="232">
          <cell r="C232" t="str">
            <v>01015001</v>
          </cell>
          <cell r="D232" t="str">
            <v>A2</v>
          </cell>
          <cell r="E232" t="str">
            <v>A3</v>
          </cell>
        </row>
        <row r="233">
          <cell r="C233" t="str">
            <v>01015019</v>
          </cell>
          <cell r="D233" t="str">
            <v>A1</v>
          </cell>
          <cell r="E233" t="str">
            <v>A1</v>
          </cell>
        </row>
        <row r="234">
          <cell r="C234" t="str">
            <v>01015013</v>
          </cell>
          <cell r="D234" t="str">
            <v>A3</v>
          </cell>
          <cell r="E234" t="str">
            <v>A4</v>
          </cell>
        </row>
        <row r="235">
          <cell r="C235" t="str">
            <v>01015006</v>
          </cell>
          <cell r="D235" t="str">
            <v>A2</v>
          </cell>
          <cell r="E235" t="str">
            <v>A4</v>
          </cell>
        </row>
        <row r="236">
          <cell r="C236" t="str">
            <v>01018001</v>
          </cell>
          <cell r="D236" t="str">
            <v>A3</v>
          </cell>
          <cell r="E236" t="str">
            <v>A4</v>
          </cell>
        </row>
        <row r="237">
          <cell r="C237" t="str">
            <v>01015004</v>
          </cell>
          <cell r="D237" t="str">
            <v>A2</v>
          </cell>
          <cell r="E237" t="str">
            <v>A4</v>
          </cell>
        </row>
        <row r="238">
          <cell r="C238" t="str">
            <v>01015010</v>
          </cell>
          <cell r="D238" t="str">
            <v>A3</v>
          </cell>
          <cell r="E238" t="str">
            <v>A4</v>
          </cell>
        </row>
        <row r="239">
          <cell r="C239" t="str">
            <v>01015017</v>
          </cell>
          <cell r="D239" t="str">
            <v>A3</v>
          </cell>
          <cell r="E239" t="str">
            <v>A4</v>
          </cell>
        </row>
        <row r="240">
          <cell r="C240" t="str">
            <v>01015016</v>
          </cell>
          <cell r="D240" t="str">
            <v>A4</v>
          </cell>
          <cell r="E240" t="str">
            <v>A4</v>
          </cell>
        </row>
        <row r="241">
          <cell r="C241" t="str">
            <v>01015031</v>
          </cell>
          <cell r="D241" t="str">
            <v>A1</v>
          </cell>
          <cell r="E241" t="str">
            <v>A4</v>
          </cell>
        </row>
        <row r="242">
          <cell r="C242" t="str">
            <v>01015025</v>
          </cell>
          <cell r="D242" t="str">
            <v>A2</v>
          </cell>
          <cell r="E242" t="str">
            <v>A4</v>
          </cell>
        </row>
        <row r="243">
          <cell r="C243" t="str">
            <v>01017001</v>
          </cell>
          <cell r="D243" t="str">
            <v>A2</v>
          </cell>
          <cell r="E243" t="str">
            <v>A4</v>
          </cell>
        </row>
        <row r="244">
          <cell r="C244" t="str">
            <v>01015012</v>
          </cell>
          <cell r="D244" t="str">
            <v>A3</v>
          </cell>
          <cell r="E244" t="str">
            <v>A3</v>
          </cell>
        </row>
        <row r="245">
          <cell r="C245" t="str">
            <v>01015008</v>
          </cell>
          <cell r="D245" t="str">
            <v>A2</v>
          </cell>
          <cell r="E245" t="str">
            <v>A4</v>
          </cell>
        </row>
        <row r="246">
          <cell r="C246" t="str">
            <v>01015021</v>
          </cell>
          <cell r="D246" t="str">
            <v>A3</v>
          </cell>
          <cell r="E246" t="str">
            <v>B1</v>
          </cell>
        </row>
        <row r="247">
          <cell r="D247">
            <v>25</v>
          </cell>
          <cell r="E247">
            <v>25</v>
          </cell>
        </row>
        <row r="248">
          <cell r="D248">
            <v>24</v>
          </cell>
          <cell r="E248">
            <v>24</v>
          </cell>
        </row>
        <row r="249">
          <cell r="C249" t="str">
            <v>01013003</v>
          </cell>
          <cell r="D249" t="str">
            <v>A1</v>
          </cell>
          <cell r="E249" t="str">
            <v>A1</v>
          </cell>
        </row>
        <row r="250">
          <cell r="C250" t="str">
            <v>01013002</v>
          </cell>
          <cell r="D250" t="str">
            <v>A2</v>
          </cell>
          <cell r="E250" t="str">
            <v>A3</v>
          </cell>
        </row>
        <row r="251">
          <cell r="C251" t="str">
            <v>01013004</v>
          </cell>
          <cell r="D251" t="str">
            <v>A1</v>
          </cell>
          <cell r="E251" t="str">
            <v>A3</v>
          </cell>
        </row>
        <row r="252">
          <cell r="C252" t="str">
            <v>01013021</v>
          </cell>
          <cell r="D252" t="str">
            <v>A2</v>
          </cell>
          <cell r="E252" t="str">
            <v>A2</v>
          </cell>
        </row>
        <row r="253">
          <cell r="C253" t="str">
            <v>01013006</v>
          </cell>
          <cell r="D253" t="str">
            <v>A2</v>
          </cell>
          <cell r="E253" t="str">
            <v>A2</v>
          </cell>
        </row>
        <row r="254">
          <cell r="C254" t="str">
            <v>01013018</v>
          </cell>
          <cell r="D254" t="str">
            <v>A2</v>
          </cell>
          <cell r="E254" t="str">
            <v>A4</v>
          </cell>
        </row>
        <row r="255">
          <cell r="C255" t="str">
            <v>01013019</v>
          </cell>
          <cell r="D255" t="str">
            <v>A2</v>
          </cell>
          <cell r="E255" t="str">
            <v>A4</v>
          </cell>
        </row>
        <row r="256">
          <cell r="C256" t="str">
            <v>01013016</v>
          </cell>
          <cell r="D256" t="str">
            <v>A2</v>
          </cell>
          <cell r="E256" t="str">
            <v>A4</v>
          </cell>
        </row>
        <row r="257">
          <cell r="C257" t="str">
            <v>01013017</v>
          </cell>
          <cell r="D257" t="str">
            <v>A3</v>
          </cell>
          <cell r="E257" t="str">
            <v>A4</v>
          </cell>
        </row>
        <row r="258">
          <cell r="C258" t="str">
            <v>01013027</v>
          </cell>
          <cell r="D258" t="str">
            <v>A3</v>
          </cell>
          <cell r="E258" t="str">
            <v>A4</v>
          </cell>
        </row>
        <row r="259">
          <cell r="C259" t="str">
            <v>01013026</v>
          </cell>
          <cell r="D259" t="str">
            <v>A2</v>
          </cell>
          <cell r="E259" t="str">
            <v>A4</v>
          </cell>
        </row>
        <row r="260">
          <cell r="C260" t="str">
            <v>01013029</v>
          </cell>
          <cell r="D260" t="str">
            <v>A2</v>
          </cell>
          <cell r="E260" t="str">
            <v>A4</v>
          </cell>
        </row>
        <row r="261">
          <cell r="C261" t="str">
            <v>01013028</v>
          </cell>
          <cell r="D261" t="str">
            <v>A2</v>
          </cell>
          <cell r="E261" t="str">
            <v>A4</v>
          </cell>
        </row>
        <row r="262">
          <cell r="C262" t="str">
            <v>01013005</v>
          </cell>
          <cell r="D262" t="str">
            <v>A2</v>
          </cell>
          <cell r="E262" t="str">
            <v>A4</v>
          </cell>
        </row>
        <row r="263">
          <cell r="C263" t="str">
            <v>01013022</v>
          </cell>
          <cell r="D263" t="str">
            <v>A3</v>
          </cell>
          <cell r="E263" t="str">
            <v>A4</v>
          </cell>
        </row>
        <row r="264">
          <cell r="C264" t="str">
            <v>01013047</v>
          </cell>
          <cell r="D264" t="str">
            <v>A3</v>
          </cell>
          <cell r="E264" t="str">
            <v>A4</v>
          </cell>
        </row>
        <row r="265">
          <cell r="C265" t="str">
            <v>01013070</v>
          </cell>
          <cell r="D265" t="str">
            <v>A3</v>
          </cell>
          <cell r="E265" t="str">
            <v>A4</v>
          </cell>
        </row>
        <row r="266">
          <cell r="C266" t="str">
            <v>01014047</v>
          </cell>
          <cell r="D266" t="str">
            <v>A1</v>
          </cell>
          <cell r="E266" t="str">
            <v>A4</v>
          </cell>
        </row>
        <row r="267">
          <cell r="C267" t="str">
            <v>01013079</v>
          </cell>
          <cell r="D267" t="str">
            <v>A3</v>
          </cell>
          <cell r="E267" t="str">
            <v>A4</v>
          </cell>
        </row>
        <row r="268">
          <cell r="C268" t="str">
            <v>01013087</v>
          </cell>
          <cell r="D268" t="str">
            <v>A1</v>
          </cell>
          <cell r="E268" t="str">
            <v>A4</v>
          </cell>
        </row>
        <row r="269">
          <cell r="C269" t="str">
            <v>01013061</v>
          </cell>
          <cell r="D269" t="str">
            <v>A1</v>
          </cell>
          <cell r="E269" t="str">
            <v>A4</v>
          </cell>
        </row>
        <row r="270">
          <cell r="C270" t="str">
            <v>01013094</v>
          </cell>
          <cell r="D270" t="str">
            <v>A2</v>
          </cell>
          <cell r="E270" t="str">
            <v>A4</v>
          </cell>
        </row>
        <row r="271">
          <cell r="C271" t="str">
            <v>01013120</v>
          </cell>
          <cell r="D271" t="str">
            <v>A2</v>
          </cell>
          <cell r="E271" t="str">
            <v>A4</v>
          </cell>
        </row>
        <row r="272">
          <cell r="C272" t="str">
            <v>01013117</v>
          </cell>
          <cell r="D272" t="str">
            <v>A2</v>
          </cell>
          <cell r="E272" t="str">
            <v>A4</v>
          </cell>
        </row>
        <row r="273">
          <cell r="E273">
            <v>1</v>
          </cell>
        </row>
        <row r="274">
          <cell r="C274" t="str">
            <v>01013096</v>
          </cell>
          <cell r="D274" t="str">
            <v>A1</v>
          </cell>
          <cell r="E274" t="str">
            <v>A1</v>
          </cell>
        </row>
        <row r="275">
          <cell r="D275">
            <v>31</v>
          </cell>
          <cell r="E275">
            <v>31</v>
          </cell>
        </row>
        <row r="276">
          <cell r="D276">
            <v>31</v>
          </cell>
          <cell r="E276">
            <v>31</v>
          </cell>
        </row>
        <row r="277">
          <cell r="C277" t="str">
            <v>01014002</v>
          </cell>
          <cell r="D277" t="str">
            <v>A1</v>
          </cell>
          <cell r="E277" t="str">
            <v>A1</v>
          </cell>
        </row>
        <row r="278">
          <cell r="C278" t="str">
            <v>01014004</v>
          </cell>
          <cell r="D278" t="str">
            <v>A2</v>
          </cell>
          <cell r="E278" t="str">
            <v>A2</v>
          </cell>
        </row>
        <row r="279">
          <cell r="C279" t="str">
            <v>01023003</v>
          </cell>
          <cell r="D279" t="str">
            <v>A2</v>
          </cell>
          <cell r="E279" t="str">
            <v>A1</v>
          </cell>
        </row>
        <row r="280">
          <cell r="C280" t="str">
            <v>01014008</v>
          </cell>
          <cell r="D280" t="str">
            <v>A2</v>
          </cell>
          <cell r="E280" t="str">
            <v>A3</v>
          </cell>
        </row>
        <row r="281">
          <cell r="C281" t="str">
            <v>01014007</v>
          </cell>
          <cell r="D281" t="str">
            <v>A1</v>
          </cell>
          <cell r="E281" t="str">
            <v>A1</v>
          </cell>
        </row>
        <row r="282">
          <cell r="C282" t="str">
            <v>01014038</v>
          </cell>
          <cell r="D282" t="str">
            <v>A1</v>
          </cell>
          <cell r="E282" t="str">
            <v>A1</v>
          </cell>
        </row>
        <row r="283">
          <cell r="C283" t="str">
            <v>01014005</v>
          </cell>
          <cell r="D283" t="str">
            <v>A2</v>
          </cell>
          <cell r="E283" t="str">
            <v>A4</v>
          </cell>
        </row>
        <row r="284">
          <cell r="C284" t="str">
            <v>01014046</v>
          </cell>
          <cell r="D284" t="str">
            <v>A1</v>
          </cell>
          <cell r="E284" t="str">
            <v>A1</v>
          </cell>
        </row>
        <row r="285">
          <cell r="C285" t="str">
            <v>01014026</v>
          </cell>
          <cell r="D285" t="str">
            <v>A3</v>
          </cell>
          <cell r="E285" t="str">
            <v>A4</v>
          </cell>
        </row>
        <row r="286">
          <cell r="C286" t="str">
            <v>01014029</v>
          </cell>
          <cell r="D286" t="str">
            <v>A3</v>
          </cell>
          <cell r="E286" t="str">
            <v>A4</v>
          </cell>
        </row>
        <row r="287">
          <cell r="C287" t="str">
            <v>01014033</v>
          </cell>
          <cell r="D287" t="str">
            <v>A1</v>
          </cell>
          <cell r="E287" t="str">
            <v>A1</v>
          </cell>
        </row>
        <row r="288">
          <cell r="C288" t="str">
            <v>01014023</v>
          </cell>
          <cell r="D288" t="str">
            <v>A1</v>
          </cell>
          <cell r="E288" t="str">
            <v>A4</v>
          </cell>
        </row>
        <row r="289">
          <cell r="C289" t="str">
            <v>01014013</v>
          </cell>
          <cell r="D289" t="str">
            <v>A3</v>
          </cell>
          <cell r="E289" t="str">
            <v>A3</v>
          </cell>
        </row>
        <row r="290">
          <cell r="C290" t="str">
            <v>01014017</v>
          </cell>
          <cell r="D290" t="str">
            <v>A3</v>
          </cell>
          <cell r="E290" t="str">
            <v>A4</v>
          </cell>
        </row>
        <row r="291">
          <cell r="C291" t="str">
            <v>01014034</v>
          </cell>
          <cell r="D291" t="str">
            <v>A3</v>
          </cell>
          <cell r="E291" t="str">
            <v>A4</v>
          </cell>
        </row>
        <row r="292">
          <cell r="C292" t="str">
            <v>01014020</v>
          </cell>
          <cell r="D292" t="str">
            <v>A1</v>
          </cell>
          <cell r="E292" t="str">
            <v>A4</v>
          </cell>
        </row>
        <row r="293">
          <cell r="C293" t="str">
            <v>01014018</v>
          </cell>
          <cell r="D293" t="str">
            <v>A3</v>
          </cell>
          <cell r="E293" t="str">
            <v>A4</v>
          </cell>
        </row>
        <row r="294">
          <cell r="C294" t="str">
            <v>01014042</v>
          </cell>
          <cell r="D294" t="str">
            <v>A3</v>
          </cell>
          <cell r="E294" t="str">
            <v>A4</v>
          </cell>
        </row>
        <row r="295">
          <cell r="C295" t="str">
            <v>01014019</v>
          </cell>
          <cell r="D295" t="str">
            <v>A3</v>
          </cell>
          <cell r="E295" t="str">
            <v>A3</v>
          </cell>
        </row>
        <row r="296">
          <cell r="C296" t="str">
            <v>01014010</v>
          </cell>
          <cell r="D296" t="str">
            <v>A3</v>
          </cell>
          <cell r="E296" t="str">
            <v>A4</v>
          </cell>
        </row>
        <row r="297">
          <cell r="C297" t="str">
            <v>01014030</v>
          </cell>
          <cell r="D297" t="str">
            <v>A1</v>
          </cell>
          <cell r="E297" t="str">
            <v>A3</v>
          </cell>
        </row>
        <row r="298">
          <cell r="C298" t="str">
            <v>01014024</v>
          </cell>
          <cell r="D298" t="str">
            <v>A3</v>
          </cell>
          <cell r="E298" t="str">
            <v>A3</v>
          </cell>
        </row>
        <row r="299">
          <cell r="C299" t="str">
            <v>01014048</v>
          </cell>
          <cell r="D299" t="str">
            <v>A1</v>
          </cell>
          <cell r="E299" t="str">
            <v>A3</v>
          </cell>
        </row>
        <row r="300">
          <cell r="C300" t="str">
            <v>01014022</v>
          </cell>
          <cell r="D300" t="str">
            <v>A2</v>
          </cell>
          <cell r="E300" t="str">
            <v>A4</v>
          </cell>
        </row>
        <row r="301">
          <cell r="C301" t="str">
            <v>01014025</v>
          </cell>
          <cell r="D301" t="str">
            <v>A4</v>
          </cell>
          <cell r="E301" t="str">
            <v>A4</v>
          </cell>
        </row>
        <row r="302">
          <cell r="C302" t="str">
            <v>01014032</v>
          </cell>
          <cell r="D302" t="str">
            <v>A1</v>
          </cell>
          <cell r="E302" t="str">
            <v>A3</v>
          </cell>
        </row>
        <row r="303">
          <cell r="C303" t="str">
            <v>01014006</v>
          </cell>
          <cell r="D303" t="str">
            <v>A1</v>
          </cell>
          <cell r="E303" t="str">
            <v>A4</v>
          </cell>
        </row>
        <row r="304">
          <cell r="C304" t="str">
            <v>01014009</v>
          </cell>
          <cell r="D304" t="str">
            <v>A3</v>
          </cell>
          <cell r="E304" t="str">
            <v>A4</v>
          </cell>
        </row>
        <row r="305">
          <cell r="C305" t="str">
            <v>01014045</v>
          </cell>
          <cell r="D305" t="str">
            <v>A1</v>
          </cell>
          <cell r="E305" t="str">
            <v>A1</v>
          </cell>
        </row>
        <row r="306">
          <cell r="C306" t="str">
            <v>01014021</v>
          </cell>
          <cell r="D306" t="str">
            <v>A2</v>
          </cell>
          <cell r="E306" t="str">
            <v>A4</v>
          </cell>
        </row>
        <row r="307">
          <cell r="C307" t="str">
            <v>01014016</v>
          </cell>
          <cell r="D307" t="str">
            <v>A1</v>
          </cell>
          <cell r="E307" t="str">
            <v>A1</v>
          </cell>
        </row>
        <row r="308">
          <cell r="D308">
            <v>9</v>
          </cell>
          <cell r="E308">
            <v>9</v>
          </cell>
        </row>
        <row r="309">
          <cell r="D309">
            <v>9</v>
          </cell>
          <cell r="E309">
            <v>9</v>
          </cell>
        </row>
        <row r="310">
          <cell r="C310" t="str">
            <v>01016008</v>
          </cell>
          <cell r="D310" t="str">
            <v>A2</v>
          </cell>
          <cell r="E310" t="str">
            <v>A2</v>
          </cell>
        </row>
        <row r="311">
          <cell r="C311" t="str">
            <v>01016004</v>
          </cell>
          <cell r="D311" t="str">
            <v>A2</v>
          </cell>
          <cell r="E311" t="str">
            <v>A3</v>
          </cell>
        </row>
        <row r="312">
          <cell r="C312" t="str">
            <v>01016002</v>
          </cell>
          <cell r="D312" t="str">
            <v>A3</v>
          </cell>
          <cell r="E312" t="str">
            <v>A4</v>
          </cell>
        </row>
        <row r="313">
          <cell r="C313" t="str">
            <v>01016006</v>
          </cell>
          <cell r="D313" t="str">
            <v>A3</v>
          </cell>
          <cell r="E313" t="str">
            <v>A3</v>
          </cell>
        </row>
        <row r="314">
          <cell r="C314" t="str">
            <v>01016005</v>
          </cell>
          <cell r="D314" t="str">
            <v>A3</v>
          </cell>
          <cell r="E314" t="str">
            <v>A3</v>
          </cell>
        </row>
        <row r="315">
          <cell r="C315" t="str">
            <v>01016012</v>
          </cell>
          <cell r="D315" t="str">
            <v>A2</v>
          </cell>
          <cell r="E315" t="str">
            <v>A4</v>
          </cell>
        </row>
        <row r="316">
          <cell r="C316" t="str">
            <v>01016010</v>
          </cell>
          <cell r="D316" t="str">
            <v>A2</v>
          </cell>
          <cell r="E316" t="str">
            <v>A3</v>
          </cell>
        </row>
        <row r="317">
          <cell r="C317" t="str">
            <v>01016007</v>
          </cell>
          <cell r="D317" t="str">
            <v>A2</v>
          </cell>
          <cell r="E317" t="str">
            <v>A3</v>
          </cell>
        </row>
        <row r="318">
          <cell r="C318" t="str">
            <v>01016003</v>
          </cell>
          <cell r="D318" t="str">
            <v>A2</v>
          </cell>
          <cell r="E318" t="str">
            <v>A3</v>
          </cell>
        </row>
        <row r="319">
          <cell r="D319">
            <v>9</v>
          </cell>
          <cell r="E319">
            <v>9</v>
          </cell>
        </row>
        <row r="320">
          <cell r="D320">
            <v>9</v>
          </cell>
          <cell r="E320">
            <v>9</v>
          </cell>
        </row>
        <row r="321">
          <cell r="C321" t="str">
            <v>01013020</v>
          </cell>
          <cell r="D321" t="str">
            <v>A2</v>
          </cell>
          <cell r="E321" t="str">
            <v>A2</v>
          </cell>
        </row>
        <row r="322">
          <cell r="C322" t="str">
            <v>01029001</v>
          </cell>
          <cell r="D322" t="str">
            <v>A1</v>
          </cell>
          <cell r="E322" t="str">
            <v>A2</v>
          </cell>
        </row>
        <row r="323">
          <cell r="C323" t="str">
            <v>01013010</v>
          </cell>
          <cell r="D323" t="str">
            <v>A2</v>
          </cell>
          <cell r="E323" t="str">
            <v>A3</v>
          </cell>
        </row>
        <row r="324">
          <cell r="C324" t="str">
            <v>01013009</v>
          </cell>
          <cell r="D324" t="str">
            <v>A2</v>
          </cell>
          <cell r="E324" t="str">
            <v>A3</v>
          </cell>
        </row>
        <row r="325">
          <cell r="C325" t="str">
            <v>01013008</v>
          </cell>
          <cell r="D325" t="str">
            <v>A3</v>
          </cell>
          <cell r="E325" t="str">
            <v>A4</v>
          </cell>
        </row>
        <row r="326">
          <cell r="C326" t="str">
            <v>01013011</v>
          </cell>
          <cell r="D326" t="str">
            <v>A3</v>
          </cell>
          <cell r="E326" t="str">
            <v>A4</v>
          </cell>
        </row>
        <row r="327">
          <cell r="C327" t="str">
            <v>01013023</v>
          </cell>
          <cell r="D327" t="str">
            <v>A3</v>
          </cell>
          <cell r="E327" t="str">
            <v>A4</v>
          </cell>
        </row>
        <row r="328">
          <cell r="C328" t="str">
            <v>01013015</v>
          </cell>
          <cell r="D328" t="str">
            <v>A3</v>
          </cell>
          <cell r="E328" t="str">
            <v>A4</v>
          </cell>
        </row>
        <row r="329">
          <cell r="C329" t="str">
            <v>01029016</v>
          </cell>
          <cell r="D329" t="str">
            <v>A1</v>
          </cell>
          <cell r="E329" t="str">
            <v>A4</v>
          </cell>
        </row>
        <row r="330">
          <cell r="D330">
            <v>15</v>
          </cell>
          <cell r="E330">
            <v>15</v>
          </cell>
        </row>
        <row r="331">
          <cell r="D331">
            <v>15</v>
          </cell>
          <cell r="E331">
            <v>15</v>
          </cell>
        </row>
        <row r="332">
          <cell r="C332" t="str">
            <v>01025001</v>
          </cell>
          <cell r="D332" t="str">
            <v>A2</v>
          </cell>
          <cell r="E332" t="str">
            <v>A1</v>
          </cell>
        </row>
        <row r="333">
          <cell r="C333" t="str">
            <v>01025029</v>
          </cell>
          <cell r="D333" t="str">
            <v>A1</v>
          </cell>
          <cell r="E333" t="str">
            <v>A2</v>
          </cell>
        </row>
        <row r="334">
          <cell r="C334" t="str">
            <v>01025016</v>
          </cell>
          <cell r="D334" t="str">
            <v>A4</v>
          </cell>
          <cell r="E334" t="str">
            <v>A4</v>
          </cell>
        </row>
        <row r="335">
          <cell r="C335" t="str">
            <v>01025018</v>
          </cell>
          <cell r="D335" t="str">
            <v>A3</v>
          </cell>
          <cell r="E335" t="str">
            <v>A4</v>
          </cell>
        </row>
        <row r="336">
          <cell r="C336" t="str">
            <v>01025027</v>
          </cell>
          <cell r="D336" t="str">
            <v>A4</v>
          </cell>
          <cell r="E336" t="str">
            <v>A3</v>
          </cell>
        </row>
        <row r="337">
          <cell r="C337" t="str">
            <v>01025004</v>
          </cell>
          <cell r="D337" t="str">
            <v>A1</v>
          </cell>
          <cell r="E337" t="str">
            <v>A4</v>
          </cell>
        </row>
        <row r="338">
          <cell r="C338" t="str">
            <v>01025020</v>
          </cell>
          <cell r="D338" t="str">
            <v>A2</v>
          </cell>
          <cell r="E338" t="str">
            <v>B2</v>
          </cell>
        </row>
        <row r="339">
          <cell r="C339" t="str">
            <v>01025008</v>
          </cell>
          <cell r="D339" t="str">
            <v>A3</v>
          </cell>
          <cell r="E339" t="str">
            <v>A4</v>
          </cell>
        </row>
        <row r="340">
          <cell r="C340" t="str">
            <v>01025012</v>
          </cell>
          <cell r="D340" t="str">
            <v>A2</v>
          </cell>
          <cell r="E340" t="str">
            <v>A3</v>
          </cell>
        </row>
        <row r="341">
          <cell r="C341" t="str">
            <v>01025002</v>
          </cell>
          <cell r="D341" t="str">
            <v>A2</v>
          </cell>
          <cell r="E341" t="str">
            <v>A3</v>
          </cell>
        </row>
        <row r="342">
          <cell r="C342" t="str">
            <v>01003013</v>
          </cell>
          <cell r="D342" t="str">
            <v>A2</v>
          </cell>
          <cell r="E342" t="str">
            <v>A2</v>
          </cell>
        </row>
        <row r="343">
          <cell r="C343" t="str">
            <v>01025015</v>
          </cell>
          <cell r="D343" t="str">
            <v>A2</v>
          </cell>
          <cell r="E343" t="str">
            <v>A4</v>
          </cell>
        </row>
        <row r="344">
          <cell r="C344" t="str">
            <v>01005010</v>
          </cell>
          <cell r="D344" t="str">
            <v>A2</v>
          </cell>
          <cell r="E344" t="str">
            <v>A3</v>
          </cell>
        </row>
        <row r="345">
          <cell r="C345" t="str">
            <v>01025009</v>
          </cell>
          <cell r="D345" t="str">
            <v>A2</v>
          </cell>
          <cell r="E345" t="str">
            <v>A3</v>
          </cell>
        </row>
        <row r="346">
          <cell r="C346" t="str">
            <v>01025003</v>
          </cell>
          <cell r="D346" t="str">
            <v>A2</v>
          </cell>
          <cell r="E346" t="str">
            <v>A4</v>
          </cell>
        </row>
        <row r="347">
          <cell r="D347">
            <v>4</v>
          </cell>
          <cell r="E347">
            <v>3</v>
          </cell>
        </row>
        <row r="348">
          <cell r="D348">
            <v>4</v>
          </cell>
          <cell r="E348">
            <v>3</v>
          </cell>
        </row>
        <row r="349">
          <cell r="C349" t="str">
            <v>01004014</v>
          </cell>
          <cell r="D349" t="str">
            <v>A1</v>
          </cell>
          <cell r="E349" t="str">
            <v>A1</v>
          </cell>
        </row>
        <row r="350">
          <cell r="C350" t="str">
            <v>01028013</v>
          </cell>
          <cell r="D350" t="str">
            <v>A3</v>
          </cell>
          <cell r="E350" t="str">
            <v>A4</v>
          </cell>
        </row>
        <row r="351">
          <cell r="C351" t="str">
            <v>01028017</v>
          </cell>
          <cell r="D351" t="str">
            <v>A2</v>
          </cell>
          <cell r="E351" t="str">
            <v>A3</v>
          </cell>
        </row>
        <row r="352">
          <cell r="D352">
            <v>7</v>
          </cell>
          <cell r="E352">
            <v>7</v>
          </cell>
        </row>
        <row r="353">
          <cell r="D353">
            <v>4</v>
          </cell>
          <cell r="E353">
            <v>4</v>
          </cell>
        </row>
        <row r="354">
          <cell r="C354" t="str">
            <v>01025007</v>
          </cell>
          <cell r="D354" t="str">
            <v>A2</v>
          </cell>
          <cell r="E354" t="str">
            <v>A2</v>
          </cell>
        </row>
        <row r="355">
          <cell r="C355" t="str">
            <v>01018003</v>
          </cell>
          <cell r="D355" t="str">
            <v>A3</v>
          </cell>
          <cell r="E355" t="str">
            <v>A4</v>
          </cell>
        </row>
        <row r="356">
          <cell r="C356" t="str">
            <v>01018002</v>
          </cell>
          <cell r="D356" t="str">
            <v>A2</v>
          </cell>
          <cell r="E356" t="str">
            <v>A1</v>
          </cell>
        </row>
        <row r="357">
          <cell r="C357" t="str">
            <v>01018005</v>
          </cell>
          <cell r="D357" t="str">
            <v>A2</v>
          </cell>
          <cell r="E357" t="str">
            <v>A3</v>
          </cell>
        </row>
        <row r="358">
          <cell r="D358">
            <v>3</v>
          </cell>
          <cell r="E358">
            <v>3</v>
          </cell>
        </row>
        <row r="359">
          <cell r="C359" t="str">
            <v>01018008</v>
          </cell>
          <cell r="D359" t="str">
            <v>A2</v>
          </cell>
          <cell r="E359" t="str">
            <v>A3</v>
          </cell>
        </row>
        <row r="360">
          <cell r="C360" t="str">
            <v>01018007</v>
          </cell>
          <cell r="D360" t="str">
            <v>A2</v>
          </cell>
          <cell r="E360" t="str">
            <v>A3</v>
          </cell>
        </row>
        <row r="361">
          <cell r="C361" t="str">
            <v>01018009</v>
          </cell>
          <cell r="D361" t="str">
            <v>A4</v>
          </cell>
          <cell r="E361" t="str">
            <v>A4</v>
          </cell>
        </row>
        <row r="362">
          <cell r="D362">
            <v>3</v>
          </cell>
          <cell r="E362">
            <v>3</v>
          </cell>
        </row>
        <row r="363">
          <cell r="D363">
            <v>1</v>
          </cell>
          <cell r="E363">
            <v>1</v>
          </cell>
        </row>
        <row r="364">
          <cell r="C364" t="str">
            <v>01019002</v>
          </cell>
          <cell r="D364" t="str">
            <v>A4</v>
          </cell>
          <cell r="E364" t="str">
            <v>A4</v>
          </cell>
        </row>
        <row r="365">
          <cell r="D365">
            <v>2</v>
          </cell>
          <cell r="E365">
            <v>2</v>
          </cell>
        </row>
        <row r="366">
          <cell r="C366" t="str">
            <v>01019001</v>
          </cell>
          <cell r="D366" t="str">
            <v>A4</v>
          </cell>
          <cell r="E366" t="str">
            <v>A4</v>
          </cell>
        </row>
        <row r="367">
          <cell r="C367" t="str">
            <v>01005005</v>
          </cell>
          <cell r="D367" t="str">
            <v>A4</v>
          </cell>
          <cell r="E367" t="str">
            <v>A3</v>
          </cell>
        </row>
        <row r="368">
          <cell r="D368">
            <v>3</v>
          </cell>
          <cell r="E368">
            <v>3</v>
          </cell>
        </row>
        <row r="369">
          <cell r="D369">
            <v>2</v>
          </cell>
          <cell r="E369">
            <v>2</v>
          </cell>
        </row>
        <row r="370">
          <cell r="C370" t="str">
            <v>01021001</v>
          </cell>
          <cell r="D370" t="str">
            <v>A2</v>
          </cell>
          <cell r="E370" t="str">
            <v>A1</v>
          </cell>
        </row>
        <row r="371">
          <cell r="C371" t="str">
            <v>01021003</v>
          </cell>
          <cell r="D371" t="str">
            <v>A4</v>
          </cell>
          <cell r="E371" t="str">
            <v>A3</v>
          </cell>
        </row>
        <row r="372">
          <cell r="D372">
            <v>1</v>
          </cell>
          <cell r="E372">
            <v>1</v>
          </cell>
        </row>
        <row r="373">
          <cell r="C373" t="str">
            <v>01021004</v>
          </cell>
          <cell r="D373" t="str">
            <v>A4</v>
          </cell>
          <cell r="E373" t="str">
            <v>A3</v>
          </cell>
        </row>
        <row r="374">
          <cell r="D374">
            <v>2</v>
          </cell>
          <cell r="E374">
            <v>2</v>
          </cell>
        </row>
        <row r="375">
          <cell r="D375">
            <v>2</v>
          </cell>
          <cell r="E375">
            <v>2</v>
          </cell>
        </row>
        <row r="376">
          <cell r="C376" t="str">
            <v>01007008</v>
          </cell>
          <cell r="D376" t="str">
            <v>A2</v>
          </cell>
          <cell r="E376" t="str">
            <v>A1</v>
          </cell>
        </row>
        <row r="377">
          <cell r="C377" t="str">
            <v>01014012</v>
          </cell>
          <cell r="D377" t="str">
            <v>A4</v>
          </cell>
          <cell r="E377" t="str">
            <v>A4</v>
          </cell>
        </row>
        <row r="378">
          <cell r="D378">
            <v>5</v>
          </cell>
          <cell r="E378">
            <v>5</v>
          </cell>
        </row>
        <row r="379">
          <cell r="D379">
            <v>3</v>
          </cell>
          <cell r="E379">
            <v>3</v>
          </cell>
        </row>
        <row r="380">
          <cell r="C380" t="str">
            <v>01017003</v>
          </cell>
          <cell r="D380" t="str">
            <v>A2</v>
          </cell>
          <cell r="E380" t="str">
            <v>A1</v>
          </cell>
        </row>
        <row r="381">
          <cell r="C381" t="str">
            <v>01017010</v>
          </cell>
          <cell r="D381" t="str">
            <v>A3</v>
          </cell>
          <cell r="E381" t="str">
            <v>A2</v>
          </cell>
        </row>
        <row r="382">
          <cell r="C382" t="str">
            <v>01018004</v>
          </cell>
          <cell r="D382" t="str">
            <v>A3</v>
          </cell>
          <cell r="E382" t="str">
            <v>A2</v>
          </cell>
        </row>
        <row r="383">
          <cell r="D383">
            <v>2</v>
          </cell>
          <cell r="E383">
            <v>2</v>
          </cell>
        </row>
        <row r="384">
          <cell r="C384" t="str">
            <v>01009027</v>
          </cell>
          <cell r="D384" t="str">
            <v>A1</v>
          </cell>
          <cell r="E384" t="str">
            <v>A3</v>
          </cell>
        </row>
        <row r="385">
          <cell r="C385" t="str">
            <v>01025013</v>
          </cell>
          <cell r="D385" t="str">
            <v>A3</v>
          </cell>
          <cell r="E385" t="str">
            <v>A3</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Tong hop"/>
      <sheetName val="Chuyensheet"/>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7">
          <cell r="C7" t="str">
            <v>01001001</v>
          </cell>
          <cell r="D7" t="e">
            <v>#N/A</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8</v>
          </cell>
        </row>
        <row r="12">
          <cell r="D12">
            <v>6</v>
          </cell>
          <cell r="E12">
            <v>5</v>
          </cell>
        </row>
        <row r="13">
          <cell r="C13" t="str">
            <v>01002024</v>
          </cell>
          <cell r="D13" t="str">
            <v>A1</v>
          </cell>
          <cell r="E13" t="str">
            <v>A1</v>
          </cell>
        </row>
        <row r="14">
          <cell r="C14" t="str">
            <v>01003009</v>
          </cell>
          <cell r="D14" t="str">
            <v>A2</v>
          </cell>
          <cell r="E14" t="str">
            <v>A1</v>
          </cell>
        </row>
        <row r="15">
          <cell r="C15" t="str">
            <v>01003005</v>
          </cell>
          <cell r="D15" t="str">
            <v>A2</v>
          </cell>
          <cell r="E15" t="str">
            <v>A2</v>
          </cell>
        </row>
        <row r="16">
          <cell r="C16" t="str">
            <v>01023004</v>
          </cell>
          <cell r="D16" t="str">
            <v>A2</v>
          </cell>
          <cell r="E16" t="str">
            <v>A2</v>
          </cell>
        </row>
        <row r="17">
          <cell r="C17" t="str">
            <v>01003007</v>
          </cell>
          <cell r="D17" t="str">
            <v>A2</v>
          </cell>
          <cell r="E17" t="str">
            <v>A1</v>
          </cell>
        </row>
        <row r="18">
          <cell r="D18">
            <v>3</v>
          </cell>
          <cell r="E18">
            <v>3</v>
          </cell>
        </row>
        <row r="19">
          <cell r="C19" t="str">
            <v>01003008</v>
          </cell>
          <cell r="D19" t="str">
            <v>A2</v>
          </cell>
          <cell r="E19" t="str">
            <v>A2</v>
          </cell>
        </row>
        <row r="20">
          <cell r="C20" t="str">
            <v>01003014</v>
          </cell>
          <cell r="D20" t="str">
            <v>A3</v>
          </cell>
          <cell r="E20" t="str">
            <v>A2</v>
          </cell>
        </row>
        <row r="21">
          <cell r="C21" t="str">
            <v>01003015</v>
          </cell>
          <cell r="D21" t="str">
            <v>A4</v>
          </cell>
          <cell r="E21" t="str">
            <v>A2</v>
          </cell>
        </row>
        <row r="22">
          <cell r="D22">
            <v>16</v>
          </cell>
          <cell r="E22">
            <v>17</v>
          </cell>
        </row>
        <row r="23">
          <cell r="D23">
            <v>12</v>
          </cell>
          <cell r="E23">
            <v>12</v>
          </cell>
        </row>
        <row r="24">
          <cell r="C24" t="str">
            <v>01004002</v>
          </cell>
          <cell r="D24" t="str">
            <v>A1</v>
          </cell>
          <cell r="E24" t="str">
            <v>A1</v>
          </cell>
        </row>
        <row r="25">
          <cell r="C25" t="str">
            <v>01004001</v>
          </cell>
          <cell r="D25" t="str">
            <v>A1</v>
          </cell>
          <cell r="E25" t="str">
            <v>A1</v>
          </cell>
        </row>
        <row r="26">
          <cell r="C26" t="str">
            <v>01004005</v>
          </cell>
          <cell r="D26" t="str">
            <v>A1</v>
          </cell>
          <cell r="E26" t="str">
            <v>A1</v>
          </cell>
        </row>
        <row r="27">
          <cell r="C27" t="str">
            <v>01004004</v>
          </cell>
          <cell r="D27" t="str">
            <v>A1</v>
          </cell>
          <cell r="E27" t="str">
            <v>A1</v>
          </cell>
        </row>
        <row r="28">
          <cell r="C28" t="str">
            <v>01022013</v>
          </cell>
          <cell r="D28" t="str">
            <v>A1</v>
          </cell>
          <cell r="E28" t="str">
            <v>A1</v>
          </cell>
        </row>
        <row r="29">
          <cell r="C29" t="str">
            <v>01004003</v>
          </cell>
          <cell r="D29" t="str">
            <v>A1</v>
          </cell>
          <cell r="E29" t="str">
            <v>A1</v>
          </cell>
        </row>
        <row r="30">
          <cell r="C30" t="str">
            <v>01004008</v>
          </cell>
          <cell r="D30" t="str">
            <v>A2</v>
          </cell>
          <cell r="E30" t="str">
            <v>A1</v>
          </cell>
        </row>
        <row r="31">
          <cell r="C31" t="str">
            <v>01005009</v>
          </cell>
          <cell r="D31" t="str">
            <v>A3</v>
          </cell>
          <cell r="E31" t="str">
            <v>A3</v>
          </cell>
        </row>
        <row r="32">
          <cell r="C32" t="str">
            <v>01004009</v>
          </cell>
          <cell r="D32" t="str">
            <v>A2</v>
          </cell>
          <cell r="E32" t="str">
            <v>A1</v>
          </cell>
        </row>
        <row r="33">
          <cell r="C33" t="str">
            <v>01002020</v>
          </cell>
          <cell r="D33" t="str">
            <v>A2</v>
          </cell>
          <cell r="E33" t="str">
            <v>A1</v>
          </cell>
        </row>
        <row r="34">
          <cell r="C34" t="str">
            <v>01010038</v>
          </cell>
          <cell r="D34" t="str">
            <v>A2</v>
          </cell>
          <cell r="E34" t="str">
            <v>A2</v>
          </cell>
        </row>
        <row r="35">
          <cell r="C35" t="str">
            <v>01012026</v>
          </cell>
          <cell r="D35" t="str">
            <v>A1</v>
          </cell>
          <cell r="E35" t="str">
            <v>A1</v>
          </cell>
        </row>
        <row r="36">
          <cell r="D36">
            <v>4</v>
          </cell>
          <cell r="E36">
            <v>5</v>
          </cell>
        </row>
        <row r="37">
          <cell r="C37" t="str">
            <v>01011017</v>
          </cell>
          <cell r="D37" t="str">
            <v>A1</v>
          </cell>
          <cell r="E37" t="str">
            <v>A1</v>
          </cell>
        </row>
        <row r="38">
          <cell r="C38" t="str">
            <v>01022059</v>
          </cell>
          <cell r="D38" t="str">
            <v>A1</v>
          </cell>
          <cell r="E38" t="str">
            <v>A1</v>
          </cell>
        </row>
        <row r="39">
          <cell r="C39" t="str">
            <v>01018006</v>
          </cell>
          <cell r="D39" t="str">
            <v>A2</v>
          </cell>
          <cell r="E39" t="str">
            <v>A2</v>
          </cell>
        </row>
        <row r="40">
          <cell r="C40" t="str">
            <v>01004013</v>
          </cell>
          <cell r="D40" t="str">
            <v>A2</v>
          </cell>
          <cell r="E40" t="str">
            <v>A2</v>
          </cell>
        </row>
        <row r="41">
          <cell r="C41" t="str">
            <v>01004019</v>
          </cell>
          <cell r="E41" t="str">
            <v>A4</v>
          </cell>
        </row>
        <row r="42">
          <cell r="D42">
            <v>26</v>
          </cell>
          <cell r="E42">
            <v>26</v>
          </cell>
        </row>
        <row r="43">
          <cell r="D43">
            <v>11</v>
          </cell>
          <cell r="E43">
            <v>11</v>
          </cell>
        </row>
        <row r="44">
          <cell r="C44" t="str">
            <v>01007009</v>
          </cell>
          <cell r="D44" t="str">
            <v>A1</v>
          </cell>
          <cell r="E44" t="str">
            <v>A1</v>
          </cell>
        </row>
        <row r="45">
          <cell r="C45" t="str">
            <v>01002019</v>
          </cell>
          <cell r="D45" t="str">
            <v>A1</v>
          </cell>
          <cell r="E45" t="str">
            <v>A1</v>
          </cell>
        </row>
        <row r="46">
          <cell r="C46" t="str">
            <v>01004007</v>
          </cell>
          <cell r="D46" t="str">
            <v>A2</v>
          </cell>
          <cell r="E46" t="str">
            <v>A1</v>
          </cell>
        </row>
        <row r="47">
          <cell r="C47" t="str">
            <v>01002017</v>
          </cell>
          <cell r="D47" t="str">
            <v>A2</v>
          </cell>
          <cell r="E47" t="str">
            <v>A2</v>
          </cell>
        </row>
        <row r="48">
          <cell r="C48" t="str">
            <v>01002018</v>
          </cell>
          <cell r="D48" t="str">
            <v>A2</v>
          </cell>
          <cell r="E48" t="str">
            <v>A2</v>
          </cell>
        </row>
        <row r="49">
          <cell r="C49" t="str">
            <v>01002005</v>
          </cell>
          <cell r="D49" t="str">
            <v>A3</v>
          </cell>
          <cell r="E49" t="str">
            <v>A3</v>
          </cell>
        </row>
        <row r="50">
          <cell r="C50" t="str">
            <v>01023001</v>
          </cell>
          <cell r="D50" t="str">
            <v>A3</v>
          </cell>
          <cell r="E50" t="str">
            <v>A3</v>
          </cell>
        </row>
        <row r="51">
          <cell r="C51" t="str">
            <v>01017006</v>
          </cell>
          <cell r="D51" t="str">
            <v>A1</v>
          </cell>
          <cell r="E51" t="str">
            <v>A1</v>
          </cell>
        </row>
        <row r="52">
          <cell r="C52" t="str">
            <v>01002032</v>
          </cell>
          <cell r="D52" t="str">
            <v>A3</v>
          </cell>
          <cell r="E52" t="str">
            <v>A2</v>
          </cell>
        </row>
        <row r="53">
          <cell r="C53" t="str">
            <v>01007007</v>
          </cell>
          <cell r="D53" t="str">
            <v>A2</v>
          </cell>
          <cell r="E53" t="str">
            <v>A3</v>
          </cell>
        </row>
        <row r="54">
          <cell r="C54" t="str">
            <v>01007005</v>
          </cell>
          <cell r="D54" t="str">
            <v>A1</v>
          </cell>
          <cell r="E54" t="str">
            <v>A1</v>
          </cell>
        </row>
        <row r="55">
          <cell r="D55">
            <v>15</v>
          </cell>
          <cell r="E55">
            <v>15</v>
          </cell>
        </row>
        <row r="56">
          <cell r="C56" t="str">
            <v>01007006</v>
          </cell>
          <cell r="D56" t="str">
            <v>A2</v>
          </cell>
          <cell r="E56" t="str">
            <v>A3</v>
          </cell>
        </row>
        <row r="57">
          <cell r="C57" t="str">
            <v>01002038</v>
          </cell>
          <cell r="D57" t="str">
            <v>A4</v>
          </cell>
          <cell r="E57" t="str">
            <v>A4</v>
          </cell>
        </row>
        <row r="58">
          <cell r="C58" t="str">
            <v>01002023</v>
          </cell>
          <cell r="D58" t="str">
            <v>A4</v>
          </cell>
          <cell r="E58" t="str">
            <v>A2</v>
          </cell>
        </row>
        <row r="59">
          <cell r="C59" t="str">
            <v>01002007</v>
          </cell>
          <cell r="D59" t="str">
            <v>A4</v>
          </cell>
          <cell r="E59" t="str">
            <v>A3</v>
          </cell>
        </row>
        <row r="60">
          <cell r="C60" t="str">
            <v>01002010</v>
          </cell>
          <cell r="D60" t="str">
            <v>A4</v>
          </cell>
          <cell r="E60" t="str">
            <v>A4</v>
          </cell>
        </row>
        <row r="61">
          <cell r="C61" t="str">
            <v>01002012</v>
          </cell>
          <cell r="D61" t="str">
            <v>A4</v>
          </cell>
          <cell r="E61" t="str">
            <v>A4</v>
          </cell>
        </row>
        <row r="62">
          <cell r="C62" t="str">
            <v>01002028</v>
          </cell>
          <cell r="D62" t="str">
            <v>A4</v>
          </cell>
          <cell r="E62" t="str">
            <v>A3</v>
          </cell>
        </row>
        <row r="63">
          <cell r="C63" t="str">
            <v>01002027</v>
          </cell>
          <cell r="D63" t="str">
            <v>A2</v>
          </cell>
          <cell r="E63" t="str">
            <v>A4</v>
          </cell>
        </row>
        <row r="64">
          <cell r="C64" t="str">
            <v>01002013</v>
          </cell>
          <cell r="D64" t="str">
            <v>A4</v>
          </cell>
          <cell r="E64" t="str">
            <v>A4</v>
          </cell>
        </row>
        <row r="65">
          <cell r="C65" t="str">
            <v>01002031</v>
          </cell>
          <cell r="D65" t="str">
            <v>A4</v>
          </cell>
          <cell r="E65" t="str">
            <v>A4</v>
          </cell>
        </row>
        <row r="66">
          <cell r="C66" t="str">
            <v>01002034</v>
          </cell>
          <cell r="D66" t="str">
            <v>A4</v>
          </cell>
          <cell r="E66" t="str">
            <v>A4</v>
          </cell>
        </row>
        <row r="67">
          <cell r="C67" t="str">
            <v>01002033</v>
          </cell>
          <cell r="D67" t="str">
            <v>A4</v>
          </cell>
          <cell r="E67" t="str">
            <v>A3</v>
          </cell>
        </row>
        <row r="68">
          <cell r="C68" t="str">
            <v>01010068</v>
          </cell>
          <cell r="D68" t="str">
            <v>A4</v>
          </cell>
          <cell r="E68" t="str">
            <v>A4</v>
          </cell>
        </row>
        <row r="69">
          <cell r="C69" t="str">
            <v>01002035</v>
          </cell>
          <cell r="D69" t="str">
            <v>A4</v>
          </cell>
          <cell r="E69" t="str">
            <v>A2</v>
          </cell>
        </row>
        <row r="70">
          <cell r="C70" t="str">
            <v>01002036</v>
          </cell>
          <cell r="D70" t="str">
            <v>A4</v>
          </cell>
          <cell r="E70" t="str">
            <v>A2</v>
          </cell>
        </row>
        <row r="71">
          <cell r="D71">
            <v>15</v>
          </cell>
          <cell r="E71">
            <v>16</v>
          </cell>
        </row>
        <row r="72">
          <cell r="D72">
            <v>9</v>
          </cell>
          <cell r="E72">
            <v>9</v>
          </cell>
        </row>
        <row r="73">
          <cell r="C73" t="str">
            <v>01002002</v>
          </cell>
          <cell r="D73" t="str">
            <v>A2</v>
          </cell>
          <cell r="E73" t="str">
            <v>A1</v>
          </cell>
        </row>
        <row r="74">
          <cell r="C74" t="str">
            <v>01007001</v>
          </cell>
          <cell r="D74" t="str">
            <v>A3</v>
          </cell>
          <cell r="E74" t="str">
            <v>A2</v>
          </cell>
        </row>
        <row r="75">
          <cell r="C75" t="str">
            <v>01009006</v>
          </cell>
          <cell r="D75" t="str">
            <v>A2</v>
          </cell>
          <cell r="E75" t="str">
            <v>A1</v>
          </cell>
        </row>
        <row r="76">
          <cell r="C76" t="str">
            <v>01009018</v>
          </cell>
          <cell r="D76" t="str">
            <v>A2</v>
          </cell>
          <cell r="E76" t="str">
            <v>A3</v>
          </cell>
        </row>
        <row r="77">
          <cell r="C77" t="str">
            <v>01009010</v>
          </cell>
          <cell r="D77" t="str">
            <v>A2</v>
          </cell>
          <cell r="E77" t="str">
            <v>A2</v>
          </cell>
        </row>
        <row r="78">
          <cell r="C78" t="str">
            <v>01002004</v>
          </cell>
          <cell r="D78" t="str">
            <v>A2</v>
          </cell>
          <cell r="E78" t="str">
            <v>A2</v>
          </cell>
        </row>
        <row r="79">
          <cell r="C79" t="str">
            <v>01009008</v>
          </cell>
          <cell r="D79" t="str">
            <v>A3</v>
          </cell>
          <cell r="E79" t="str">
            <v>A3</v>
          </cell>
        </row>
        <row r="80">
          <cell r="C80" t="str">
            <v>01022058</v>
          </cell>
          <cell r="D80" t="str">
            <v>A3</v>
          </cell>
          <cell r="E80" t="str">
            <v>A3</v>
          </cell>
        </row>
        <row r="81">
          <cell r="C81" t="str">
            <v>01007004</v>
          </cell>
          <cell r="D81" t="str">
            <v>A3</v>
          </cell>
          <cell r="E81" t="str">
            <v>A3</v>
          </cell>
        </row>
        <row r="82">
          <cell r="D82">
            <v>6</v>
          </cell>
          <cell r="E82">
            <v>7</v>
          </cell>
        </row>
        <row r="83">
          <cell r="C83" t="str">
            <v>01009012</v>
          </cell>
          <cell r="D83" t="str">
            <v>A2</v>
          </cell>
          <cell r="E83" t="str">
            <v>A2</v>
          </cell>
        </row>
        <row r="84">
          <cell r="C84" t="str">
            <v>01002008</v>
          </cell>
          <cell r="D84" t="str">
            <v>A2</v>
          </cell>
          <cell r="E84" t="str">
            <v>A2</v>
          </cell>
        </row>
        <row r="85">
          <cell r="C85" t="str">
            <v>01009019</v>
          </cell>
          <cell r="D85" t="str">
            <v>A3</v>
          </cell>
          <cell r="E85" t="str">
            <v>A2</v>
          </cell>
        </row>
        <row r="86">
          <cell r="C86" t="str">
            <v>01009011</v>
          </cell>
          <cell r="D86" t="str">
            <v>A3</v>
          </cell>
          <cell r="E86" t="str">
            <v>A3</v>
          </cell>
        </row>
        <row r="87">
          <cell r="C87" t="str">
            <v>01009028</v>
          </cell>
          <cell r="D87" t="str">
            <v>A4</v>
          </cell>
          <cell r="E87" t="str">
            <v>A4</v>
          </cell>
        </row>
        <row r="88">
          <cell r="C88" t="str">
            <v>01009026</v>
          </cell>
          <cell r="D88" t="str">
            <v>A4</v>
          </cell>
          <cell r="E88" t="str">
            <v>A2</v>
          </cell>
        </row>
        <row r="89">
          <cell r="C89" t="str">
            <v>01007003</v>
          </cell>
          <cell r="D89" t="str">
            <v>A3</v>
          </cell>
          <cell r="E89" t="str">
            <v>A3</v>
          </cell>
        </row>
        <row r="90">
          <cell r="D90">
            <v>7</v>
          </cell>
          <cell r="E90">
            <v>8</v>
          </cell>
        </row>
        <row r="91">
          <cell r="D91">
            <v>6</v>
          </cell>
          <cell r="E91">
            <v>7</v>
          </cell>
        </row>
        <row r="92">
          <cell r="C92" t="str">
            <v>01009009</v>
          </cell>
          <cell r="D92" t="str">
            <v>A2</v>
          </cell>
          <cell r="E92" t="str">
            <v>A1</v>
          </cell>
        </row>
        <row r="93">
          <cell r="C93" t="str">
            <v>01003002</v>
          </cell>
          <cell r="D93" t="str">
            <v>A2</v>
          </cell>
          <cell r="E93" t="str">
            <v>A2</v>
          </cell>
        </row>
        <row r="94">
          <cell r="C94" t="str">
            <v>01006003</v>
          </cell>
          <cell r="D94" t="str">
            <v>A3</v>
          </cell>
          <cell r="E94" t="str">
            <v>A3</v>
          </cell>
        </row>
        <row r="95">
          <cell r="C95" t="str">
            <v>01013032</v>
          </cell>
          <cell r="D95" t="str">
            <v>A2</v>
          </cell>
          <cell r="E95" t="str">
            <v>A3</v>
          </cell>
        </row>
        <row r="96">
          <cell r="C96" t="str">
            <v>01022061</v>
          </cell>
          <cell r="D96" t="str">
            <v>A2</v>
          </cell>
          <cell r="E96" t="str">
            <v>A1</v>
          </cell>
        </row>
        <row r="97">
          <cell r="C97" t="str">
            <v>01015027</v>
          </cell>
          <cell r="D97" t="str">
            <v>A2</v>
          </cell>
          <cell r="E97" t="str">
            <v>A2</v>
          </cell>
        </row>
        <row r="98">
          <cell r="C98" t="str">
            <v>01023002</v>
          </cell>
          <cell r="D98" t="str">
            <v>A2</v>
          </cell>
          <cell r="E98" t="str">
            <v>A2</v>
          </cell>
        </row>
        <row r="99">
          <cell r="D99">
            <v>1</v>
          </cell>
          <cell r="E99">
            <v>1</v>
          </cell>
        </row>
        <row r="100">
          <cell r="C100" t="str">
            <v>01006006</v>
          </cell>
          <cell r="D100" t="str">
            <v>A2</v>
          </cell>
          <cell r="E100" t="str">
            <v>A2</v>
          </cell>
        </row>
        <row r="101">
          <cell r="D101">
            <v>2</v>
          </cell>
          <cell r="E101">
            <v>3</v>
          </cell>
        </row>
        <row r="102">
          <cell r="D102">
            <v>1</v>
          </cell>
          <cell r="E102">
            <v>1</v>
          </cell>
        </row>
        <row r="103">
          <cell r="C103" t="str">
            <v>01005007</v>
          </cell>
          <cell r="D103" t="str">
            <v>A1</v>
          </cell>
          <cell r="E103" t="str">
            <v>A1</v>
          </cell>
        </row>
        <row r="104">
          <cell r="D104">
            <v>1</v>
          </cell>
          <cell r="E104">
            <v>2</v>
          </cell>
        </row>
        <row r="105">
          <cell r="C105" t="str">
            <v>01005003</v>
          </cell>
          <cell r="D105" t="str">
            <v>A2</v>
          </cell>
          <cell r="E105" t="str">
            <v>A2</v>
          </cell>
        </row>
        <row r="106">
          <cell r="C106" t="str">
            <v>01005011</v>
          </cell>
          <cell r="D106" t="str">
            <v>A4</v>
          </cell>
          <cell r="E106" t="str">
            <v>A3</v>
          </cell>
        </row>
        <row r="107">
          <cell r="D107">
            <v>33</v>
          </cell>
          <cell r="E107">
            <v>32</v>
          </cell>
        </row>
        <row r="108">
          <cell r="D108">
            <v>14</v>
          </cell>
          <cell r="E108">
            <v>14</v>
          </cell>
        </row>
        <row r="109">
          <cell r="C109" t="str">
            <v>01008028</v>
          </cell>
          <cell r="D109" t="str">
            <v>A1</v>
          </cell>
          <cell r="E109" t="str">
            <v>A1</v>
          </cell>
        </row>
        <row r="110">
          <cell r="C110" t="str">
            <v>01008002</v>
          </cell>
          <cell r="D110" t="str">
            <v>A1</v>
          </cell>
          <cell r="E110" t="str">
            <v>A1</v>
          </cell>
        </row>
        <row r="111">
          <cell r="C111" t="str">
            <v>01008004</v>
          </cell>
          <cell r="D111" t="str">
            <v>A2</v>
          </cell>
          <cell r="E111" t="str">
            <v>A1</v>
          </cell>
        </row>
        <row r="112">
          <cell r="C112" t="str">
            <v>01009007</v>
          </cell>
          <cell r="D112" t="str">
            <v>A2</v>
          </cell>
          <cell r="E112" t="str">
            <v>A3</v>
          </cell>
        </row>
        <row r="113">
          <cell r="C113" t="str">
            <v>01008008</v>
          </cell>
          <cell r="D113" t="str">
            <v>A3</v>
          </cell>
          <cell r="E113" t="str">
            <v>A3</v>
          </cell>
        </row>
        <row r="114">
          <cell r="C114" t="str">
            <v>01008006</v>
          </cell>
          <cell r="D114" t="str">
            <v>A3</v>
          </cell>
          <cell r="E114" t="str">
            <v>A2</v>
          </cell>
        </row>
        <row r="115">
          <cell r="C115" t="str">
            <v>01002021</v>
          </cell>
          <cell r="D115" t="str">
            <v>A2</v>
          </cell>
          <cell r="E115" t="str">
            <v>A1</v>
          </cell>
        </row>
        <row r="116">
          <cell r="C116" t="str">
            <v>01017009</v>
          </cell>
          <cell r="D116" t="str">
            <v>A3</v>
          </cell>
          <cell r="E116" t="str">
            <v>A2</v>
          </cell>
        </row>
        <row r="117">
          <cell r="C117" t="str">
            <v>01015026</v>
          </cell>
          <cell r="D117" t="str">
            <v>A3</v>
          </cell>
          <cell r="E117" t="str">
            <v>A2</v>
          </cell>
        </row>
        <row r="118">
          <cell r="C118" t="str">
            <v>01015028</v>
          </cell>
          <cell r="D118" t="str">
            <v>A3</v>
          </cell>
          <cell r="E118" t="str">
            <v>A2</v>
          </cell>
        </row>
        <row r="119">
          <cell r="C119" t="str">
            <v>01008005</v>
          </cell>
          <cell r="D119" t="str">
            <v>A3</v>
          </cell>
          <cell r="E119" t="str">
            <v>A3</v>
          </cell>
        </row>
        <row r="120">
          <cell r="C120" t="str">
            <v>01009005</v>
          </cell>
          <cell r="D120" t="str">
            <v>A3</v>
          </cell>
          <cell r="E120" t="str">
            <v>A3</v>
          </cell>
        </row>
        <row r="121">
          <cell r="C121" t="str">
            <v>01009014</v>
          </cell>
          <cell r="D121" t="str">
            <v>A4</v>
          </cell>
          <cell r="E121" t="str">
            <v>A4</v>
          </cell>
        </row>
        <row r="122">
          <cell r="C122" t="str">
            <v>01008034</v>
          </cell>
          <cell r="D122" t="str">
            <v>A3</v>
          </cell>
          <cell r="E122" t="str">
            <v>A2</v>
          </cell>
        </row>
        <row r="123">
          <cell r="D123">
            <v>19</v>
          </cell>
          <cell r="E123">
            <v>18</v>
          </cell>
        </row>
        <row r="124">
          <cell r="C124" t="str">
            <v>01008021</v>
          </cell>
          <cell r="D124" t="str">
            <v>A2</v>
          </cell>
          <cell r="E124" t="str">
            <v>A3</v>
          </cell>
        </row>
        <row r="125">
          <cell r="C125" t="str">
            <v>01008009</v>
          </cell>
          <cell r="D125" t="str">
            <v>A2</v>
          </cell>
          <cell r="E125" t="str">
            <v>A2</v>
          </cell>
        </row>
        <row r="126">
          <cell r="C126" t="str">
            <v>01008031</v>
          </cell>
          <cell r="D126" t="str">
            <v>A4</v>
          </cell>
          <cell r="E126" t="str">
            <v>A4</v>
          </cell>
        </row>
        <row r="127">
          <cell r="C127" t="str">
            <v>01008018</v>
          </cell>
          <cell r="D127" t="str">
            <v>A4</v>
          </cell>
          <cell r="E127" t="str">
            <v>A4</v>
          </cell>
        </row>
        <row r="128">
          <cell r="C128" t="str">
            <v>01008039</v>
          </cell>
          <cell r="D128" t="str">
            <v>A4</v>
          </cell>
          <cell r="E128" t="str">
            <v>A4</v>
          </cell>
        </row>
        <row r="129">
          <cell r="C129" t="str">
            <v>01008040</v>
          </cell>
          <cell r="D129" t="str">
            <v>A4</v>
          </cell>
          <cell r="E129" t="str">
            <v>A4</v>
          </cell>
        </row>
        <row r="130">
          <cell r="C130" t="str">
            <v>01008041</v>
          </cell>
          <cell r="D130" t="str">
            <v>A4</v>
          </cell>
          <cell r="E130" t="str">
            <v>A4</v>
          </cell>
        </row>
        <row r="131">
          <cell r="C131" t="str">
            <v>01012027</v>
          </cell>
          <cell r="D131" t="str">
            <v>A3</v>
          </cell>
          <cell r="E131" t="str">
            <v>A2</v>
          </cell>
        </row>
        <row r="132">
          <cell r="C132" t="str">
            <v>01008012</v>
          </cell>
          <cell r="D132" t="str">
            <v>A4</v>
          </cell>
          <cell r="E132" t="str">
            <v>A4</v>
          </cell>
        </row>
        <row r="133">
          <cell r="C133" t="str">
            <v>01017008</v>
          </cell>
          <cell r="D133" t="str">
            <v>A4</v>
          </cell>
          <cell r="E133" t="str">
            <v>A3</v>
          </cell>
        </row>
        <row r="134">
          <cell r="C134" t="str">
            <v>01008033</v>
          </cell>
          <cell r="D134" t="str">
            <v>A4</v>
          </cell>
          <cell r="E134" t="str">
            <v>A3</v>
          </cell>
        </row>
        <row r="135">
          <cell r="C135" t="str">
            <v>01013033</v>
          </cell>
          <cell r="D135" t="str">
            <v>A4</v>
          </cell>
          <cell r="E135" t="str">
            <v>A4</v>
          </cell>
        </row>
        <row r="136">
          <cell r="C136" t="str">
            <v>01009015</v>
          </cell>
          <cell r="D136" t="str">
            <v>A4</v>
          </cell>
          <cell r="E136" t="str">
            <v>A4</v>
          </cell>
        </row>
        <row r="137">
          <cell r="C137" t="str">
            <v>01002003</v>
          </cell>
          <cell r="D137" t="str">
            <v>A4</v>
          </cell>
          <cell r="E137" t="str">
            <v>A4</v>
          </cell>
        </row>
        <row r="138">
          <cell r="C138" t="str">
            <v>01008043</v>
          </cell>
          <cell r="D138" t="str">
            <v>A4</v>
          </cell>
          <cell r="E138" t="str">
            <v>A3</v>
          </cell>
        </row>
        <row r="139">
          <cell r="C139" t="str">
            <v>01008042</v>
          </cell>
          <cell r="D139" t="str">
            <v>A4</v>
          </cell>
          <cell r="E139" t="str">
            <v>A4</v>
          </cell>
        </row>
        <row r="140">
          <cell r="C140" t="str">
            <v>01008044</v>
          </cell>
          <cell r="D140" t="str">
            <v>A4</v>
          </cell>
          <cell r="E140" t="str">
            <v>A4</v>
          </cell>
        </row>
        <row r="141">
          <cell r="C141" t="str">
            <v>01008045</v>
          </cell>
          <cell r="E141" t="str">
            <v>A4</v>
          </cell>
        </row>
        <row r="142">
          <cell r="D142">
            <v>33</v>
          </cell>
          <cell r="E142">
            <v>33</v>
          </cell>
        </row>
        <row r="143">
          <cell r="D143">
            <v>33</v>
          </cell>
          <cell r="E143">
            <v>33</v>
          </cell>
        </row>
        <row r="144">
          <cell r="C144" t="str">
            <v>01022003</v>
          </cell>
          <cell r="D144" t="str">
            <v>A2</v>
          </cell>
          <cell r="E144" t="str">
            <v>A3</v>
          </cell>
        </row>
        <row r="145">
          <cell r="C145" t="str">
            <v>01010007</v>
          </cell>
          <cell r="D145" t="str">
            <v>A2</v>
          </cell>
          <cell r="E145" t="str">
            <v>A3</v>
          </cell>
        </row>
        <row r="146">
          <cell r="C146" t="str">
            <v>01010006</v>
          </cell>
          <cell r="D146" t="str">
            <v>A2</v>
          </cell>
          <cell r="E146" t="str">
            <v>A4</v>
          </cell>
        </row>
        <row r="147">
          <cell r="C147" t="str">
            <v>01010012</v>
          </cell>
          <cell r="D147" t="str">
            <v>A3</v>
          </cell>
          <cell r="E147" t="str">
            <v>A3</v>
          </cell>
        </row>
        <row r="148">
          <cell r="C148" t="str">
            <v>01004012</v>
          </cell>
          <cell r="D148" t="str">
            <v>A2</v>
          </cell>
          <cell r="E148" t="str">
            <v>A4</v>
          </cell>
        </row>
        <row r="149">
          <cell r="C149" t="str">
            <v>01010026</v>
          </cell>
          <cell r="D149" t="str">
            <v>A2</v>
          </cell>
          <cell r="E149" t="str">
            <v>A4</v>
          </cell>
        </row>
        <row r="150">
          <cell r="C150" t="str">
            <v>01010023</v>
          </cell>
          <cell r="D150" t="str">
            <v>A4</v>
          </cell>
          <cell r="E150" t="str">
            <v>A4</v>
          </cell>
        </row>
        <row r="151">
          <cell r="C151" t="str">
            <v>01010029</v>
          </cell>
          <cell r="D151" t="str">
            <v>A2</v>
          </cell>
          <cell r="E151" t="str">
            <v>A4</v>
          </cell>
        </row>
        <row r="152">
          <cell r="C152" t="str">
            <v>01010024</v>
          </cell>
          <cell r="D152" t="str">
            <v>A2</v>
          </cell>
          <cell r="E152" t="str">
            <v>A4</v>
          </cell>
        </row>
        <row r="153">
          <cell r="C153" t="str">
            <v>01010017</v>
          </cell>
          <cell r="D153" t="str">
            <v>A3</v>
          </cell>
          <cell r="E153" t="str">
            <v>A4</v>
          </cell>
        </row>
        <row r="154">
          <cell r="C154" t="str">
            <v>01022048</v>
          </cell>
          <cell r="D154" t="str">
            <v>A4</v>
          </cell>
          <cell r="E154" t="str">
            <v>A4</v>
          </cell>
        </row>
        <row r="155">
          <cell r="C155" t="str">
            <v>01010039</v>
          </cell>
          <cell r="D155" t="str">
            <v>A2</v>
          </cell>
          <cell r="E155" t="str">
            <v>A2</v>
          </cell>
        </row>
        <row r="156">
          <cell r="C156" t="str">
            <v>01010040</v>
          </cell>
          <cell r="D156" t="str">
            <v>A2</v>
          </cell>
          <cell r="E156" t="str">
            <v>A4</v>
          </cell>
        </row>
        <row r="157">
          <cell r="C157" t="str">
            <v>01010009</v>
          </cell>
          <cell r="D157" t="str">
            <v>A4</v>
          </cell>
          <cell r="E157" t="str">
            <v>A4</v>
          </cell>
        </row>
        <row r="158">
          <cell r="C158" t="str">
            <v>01010020</v>
          </cell>
          <cell r="D158" t="str">
            <v>A4</v>
          </cell>
          <cell r="E158" t="str">
            <v>A4</v>
          </cell>
        </row>
        <row r="159">
          <cell r="C159" t="str">
            <v>01010018</v>
          </cell>
          <cell r="D159" t="str">
            <v>A2</v>
          </cell>
          <cell r="E159" t="str">
            <v>A3</v>
          </cell>
        </row>
        <row r="160">
          <cell r="C160" t="str">
            <v>01010019</v>
          </cell>
          <cell r="D160" t="str">
            <v>A4</v>
          </cell>
          <cell r="E160" t="str">
            <v>A4</v>
          </cell>
        </row>
        <row r="161">
          <cell r="C161" t="str">
            <v>01010015</v>
          </cell>
          <cell r="D161" t="str">
            <v>A2</v>
          </cell>
          <cell r="E161" t="str">
            <v>A4</v>
          </cell>
        </row>
        <row r="162">
          <cell r="C162" t="str">
            <v>01010027</v>
          </cell>
          <cell r="D162" t="str">
            <v>A4</v>
          </cell>
          <cell r="E162" t="str">
            <v>A4</v>
          </cell>
        </row>
        <row r="163">
          <cell r="C163" t="str">
            <v>01002025</v>
          </cell>
          <cell r="D163" t="str">
            <v>A1</v>
          </cell>
          <cell r="E163" t="str">
            <v>A4</v>
          </cell>
        </row>
        <row r="164">
          <cell r="C164" t="str">
            <v>01010162</v>
          </cell>
          <cell r="D164" t="str">
            <v>A4</v>
          </cell>
          <cell r="E164" t="str">
            <v>A4</v>
          </cell>
        </row>
        <row r="165">
          <cell r="C165" t="str">
            <v>01010141</v>
          </cell>
          <cell r="D165" t="str">
            <v>A2</v>
          </cell>
          <cell r="E165" t="str">
            <v>A3</v>
          </cell>
        </row>
        <row r="166">
          <cell r="C166" t="str">
            <v>01010033</v>
          </cell>
          <cell r="D166" t="str">
            <v>A4</v>
          </cell>
          <cell r="E166" t="str">
            <v>A4</v>
          </cell>
        </row>
        <row r="167">
          <cell r="C167" t="str">
            <v>01010037</v>
          </cell>
          <cell r="D167" t="str">
            <v>A4</v>
          </cell>
          <cell r="E167" t="str">
            <v>A4</v>
          </cell>
        </row>
        <row r="168">
          <cell r="C168" t="str">
            <v>01010031</v>
          </cell>
          <cell r="D168" t="str">
            <v>A3</v>
          </cell>
          <cell r="E168" t="str">
            <v>A DN</v>
          </cell>
        </row>
        <row r="169">
          <cell r="C169" t="str">
            <v>01010016</v>
          </cell>
          <cell r="D169" t="str">
            <v>A4</v>
          </cell>
          <cell r="E169" t="str">
            <v>A4</v>
          </cell>
        </row>
        <row r="170">
          <cell r="C170" t="str">
            <v>01010028</v>
          </cell>
          <cell r="D170" t="str">
            <v>A2</v>
          </cell>
          <cell r="E170" t="str">
            <v>A4</v>
          </cell>
        </row>
        <row r="171">
          <cell r="C171" t="str">
            <v>01010003</v>
          </cell>
          <cell r="D171" t="str">
            <v>A2</v>
          </cell>
          <cell r="E171" t="str">
            <v>A3</v>
          </cell>
        </row>
        <row r="172">
          <cell r="C172" t="str">
            <v>01010032</v>
          </cell>
          <cell r="D172" t="str">
            <v>A3</v>
          </cell>
          <cell r="E172" t="str">
            <v>A2</v>
          </cell>
        </row>
        <row r="173">
          <cell r="C173" t="str">
            <v>01010030</v>
          </cell>
          <cell r="D173" t="str">
            <v>A1</v>
          </cell>
          <cell r="E173" t="str">
            <v>A1</v>
          </cell>
        </row>
        <row r="174">
          <cell r="C174" t="str">
            <v>01010022</v>
          </cell>
          <cell r="D174" t="str">
            <v>A3</v>
          </cell>
          <cell r="E174" t="str">
            <v>A3</v>
          </cell>
        </row>
        <row r="175">
          <cell r="C175" t="str">
            <v>01010021</v>
          </cell>
          <cell r="D175" t="str">
            <v>A2</v>
          </cell>
          <cell r="E175" t="str">
            <v>A3</v>
          </cell>
        </row>
        <row r="176">
          <cell r="C176" t="str">
            <v>01022005</v>
          </cell>
          <cell r="D176" t="str">
            <v>A3</v>
          </cell>
          <cell r="E176" t="str">
            <v>A2</v>
          </cell>
        </row>
        <row r="177">
          <cell r="D177">
            <v>16</v>
          </cell>
          <cell r="E177">
            <v>16</v>
          </cell>
        </row>
        <row r="178">
          <cell r="D178">
            <v>16</v>
          </cell>
          <cell r="E178">
            <v>16</v>
          </cell>
        </row>
        <row r="179">
          <cell r="C179" t="str">
            <v>01011012</v>
          </cell>
          <cell r="D179" t="str">
            <v>A1</v>
          </cell>
          <cell r="E179" t="str">
            <v>A3</v>
          </cell>
        </row>
        <row r="180">
          <cell r="C180" t="str">
            <v>01011002</v>
          </cell>
          <cell r="D180" t="str">
            <v>A1</v>
          </cell>
          <cell r="E180" t="str">
            <v>A3</v>
          </cell>
        </row>
        <row r="181">
          <cell r="C181" t="str">
            <v>01011005</v>
          </cell>
          <cell r="D181" t="str">
            <v>A1</v>
          </cell>
          <cell r="E181" t="str">
            <v>A3</v>
          </cell>
        </row>
        <row r="182">
          <cell r="C182" t="str">
            <v>01011011</v>
          </cell>
          <cell r="D182" t="str">
            <v>A2</v>
          </cell>
          <cell r="E182" t="str">
            <v>A4</v>
          </cell>
        </row>
        <row r="183">
          <cell r="C183" t="str">
            <v>01011013</v>
          </cell>
          <cell r="D183" t="str">
            <v>A1</v>
          </cell>
          <cell r="E183" t="str">
            <v>A3</v>
          </cell>
        </row>
        <row r="184">
          <cell r="C184" t="str">
            <v>01011009</v>
          </cell>
          <cell r="D184" t="str">
            <v>A1</v>
          </cell>
          <cell r="E184" t="str">
            <v>A3</v>
          </cell>
        </row>
        <row r="185">
          <cell r="C185" t="str">
            <v>01011001</v>
          </cell>
          <cell r="D185" t="str">
            <v>A1</v>
          </cell>
          <cell r="E185" t="str">
            <v>A4</v>
          </cell>
        </row>
        <row r="186">
          <cell r="C186" t="str">
            <v>01011014</v>
          </cell>
          <cell r="D186" t="str">
            <v>A2</v>
          </cell>
          <cell r="E186" t="str">
            <v>A4</v>
          </cell>
        </row>
        <row r="187">
          <cell r="C187" t="str">
            <v>01010005</v>
          </cell>
          <cell r="D187" t="str">
            <v>A1</v>
          </cell>
          <cell r="E187" t="str">
            <v>A4</v>
          </cell>
        </row>
        <row r="188">
          <cell r="C188" t="str">
            <v>01011016</v>
          </cell>
          <cell r="D188" t="str">
            <v>A1</v>
          </cell>
          <cell r="E188" t="str">
            <v>A4</v>
          </cell>
        </row>
        <row r="189">
          <cell r="C189" t="str">
            <v>01011007</v>
          </cell>
          <cell r="D189" t="str">
            <v>A1</v>
          </cell>
          <cell r="E189" t="str">
            <v>A4</v>
          </cell>
        </row>
        <row r="190">
          <cell r="C190" t="str">
            <v>01011008</v>
          </cell>
          <cell r="D190" t="str">
            <v>A1</v>
          </cell>
          <cell r="E190" t="str">
            <v>A3</v>
          </cell>
        </row>
        <row r="191">
          <cell r="C191" t="str">
            <v>01011015</v>
          </cell>
          <cell r="D191" t="str">
            <v>A1</v>
          </cell>
          <cell r="E191" t="str">
            <v>A1</v>
          </cell>
        </row>
        <row r="192">
          <cell r="C192" t="str">
            <v>01011010</v>
          </cell>
          <cell r="D192" t="str">
            <v>A1</v>
          </cell>
          <cell r="E192" t="str">
            <v>A3</v>
          </cell>
        </row>
        <row r="193">
          <cell r="C193" t="str">
            <v>01011018</v>
          </cell>
          <cell r="D193" t="str">
            <v>A1</v>
          </cell>
          <cell r="E193" t="str">
            <v>A3</v>
          </cell>
        </row>
        <row r="194">
          <cell r="C194" t="str">
            <v>01011006</v>
          </cell>
          <cell r="D194" t="str">
            <v>A1</v>
          </cell>
          <cell r="E194" t="str">
            <v>A3</v>
          </cell>
        </row>
        <row r="195">
          <cell r="D195">
            <v>27</v>
          </cell>
          <cell r="E195">
            <v>27</v>
          </cell>
        </row>
        <row r="196">
          <cell r="D196">
            <v>27</v>
          </cell>
          <cell r="E196">
            <v>27</v>
          </cell>
        </row>
        <row r="197">
          <cell r="C197" t="str">
            <v>01012003</v>
          </cell>
          <cell r="D197" t="str">
            <v>A1</v>
          </cell>
          <cell r="E197" t="str">
            <v>A1</v>
          </cell>
        </row>
        <row r="198">
          <cell r="C198" t="str">
            <v>01012008</v>
          </cell>
          <cell r="D198" t="str">
            <v>A2</v>
          </cell>
          <cell r="E198" t="str">
            <v>A3</v>
          </cell>
        </row>
        <row r="199">
          <cell r="C199" t="str">
            <v>01012007</v>
          </cell>
          <cell r="D199" t="str">
            <v>A2</v>
          </cell>
          <cell r="E199" t="str">
            <v>A4</v>
          </cell>
        </row>
        <row r="200">
          <cell r="C200" t="str">
            <v>01012013</v>
          </cell>
          <cell r="D200" t="str">
            <v>A2</v>
          </cell>
          <cell r="E200" t="str">
            <v>A3</v>
          </cell>
        </row>
        <row r="201">
          <cell r="C201" t="str">
            <v>01012023</v>
          </cell>
          <cell r="D201" t="str">
            <v>A1</v>
          </cell>
          <cell r="E201" t="str">
            <v>A1</v>
          </cell>
        </row>
        <row r="202">
          <cell r="C202" t="str">
            <v>01012014</v>
          </cell>
          <cell r="D202" t="str">
            <v>A2</v>
          </cell>
          <cell r="E202" t="str">
            <v>A4</v>
          </cell>
        </row>
        <row r="203">
          <cell r="C203" t="str">
            <v>01012005</v>
          </cell>
          <cell r="D203" t="str">
            <v>A2</v>
          </cell>
          <cell r="E203" t="str">
            <v>A4</v>
          </cell>
        </row>
        <row r="204">
          <cell r="C204" t="str">
            <v>01012006</v>
          </cell>
          <cell r="D204" t="str">
            <v>A4</v>
          </cell>
          <cell r="E204" t="str">
            <v>A4</v>
          </cell>
        </row>
        <row r="205">
          <cell r="C205" t="str">
            <v>01012004</v>
          </cell>
          <cell r="D205" t="str">
            <v>A4</v>
          </cell>
          <cell r="E205" t="str">
            <v>A3</v>
          </cell>
        </row>
        <row r="206">
          <cell r="C206" t="str">
            <v>01012012</v>
          </cell>
          <cell r="D206" t="str">
            <v>A4</v>
          </cell>
          <cell r="E206" t="str">
            <v>A4</v>
          </cell>
        </row>
        <row r="207">
          <cell r="C207" t="str">
            <v>01012016</v>
          </cell>
          <cell r="D207" t="str">
            <v>A4</v>
          </cell>
          <cell r="E207" t="str">
            <v>A4</v>
          </cell>
        </row>
        <row r="208">
          <cell r="C208" t="str">
            <v>01012015</v>
          </cell>
          <cell r="D208" t="str">
            <v>A4</v>
          </cell>
          <cell r="E208" t="str">
            <v>A4</v>
          </cell>
        </row>
        <row r="209">
          <cell r="C209" t="str">
            <v>01012019</v>
          </cell>
          <cell r="D209" t="str">
            <v>A4</v>
          </cell>
          <cell r="E209" t="str">
            <v>A4</v>
          </cell>
        </row>
        <row r="210">
          <cell r="C210" t="str">
            <v>01012018</v>
          </cell>
          <cell r="D210" t="str">
            <v>A4</v>
          </cell>
          <cell r="E210" t="str">
            <v>A4</v>
          </cell>
        </row>
        <row r="211">
          <cell r="C211" t="str">
            <v>01012017</v>
          </cell>
          <cell r="D211" t="str">
            <v>A4</v>
          </cell>
          <cell r="E211" t="str">
            <v>A4</v>
          </cell>
        </row>
        <row r="212">
          <cell r="C212" t="str">
            <v>01012022</v>
          </cell>
          <cell r="D212" t="str">
            <v>A4</v>
          </cell>
          <cell r="E212" t="str">
            <v>A4</v>
          </cell>
        </row>
        <row r="213">
          <cell r="C213" t="str">
            <v>01012020</v>
          </cell>
          <cell r="D213" t="str">
            <v>A4</v>
          </cell>
          <cell r="E213" t="str">
            <v>A4</v>
          </cell>
        </row>
        <row r="214">
          <cell r="C214" t="str">
            <v>01012021</v>
          </cell>
          <cell r="D214" t="str">
            <v>A4</v>
          </cell>
          <cell r="E214" t="str">
            <v>A4</v>
          </cell>
        </row>
        <row r="215">
          <cell r="C215" t="str">
            <v>01012011</v>
          </cell>
          <cell r="D215" t="str">
            <v>A4</v>
          </cell>
          <cell r="E215" t="str">
            <v>A4</v>
          </cell>
        </row>
        <row r="216">
          <cell r="C216" t="str">
            <v>01017002</v>
          </cell>
          <cell r="D216" t="str">
            <v>A4</v>
          </cell>
          <cell r="E216" t="str">
            <v>A4</v>
          </cell>
        </row>
        <row r="217">
          <cell r="C217" t="str">
            <v>01012028</v>
          </cell>
          <cell r="D217" t="str">
            <v>A2</v>
          </cell>
          <cell r="E217" t="str">
            <v>A4</v>
          </cell>
        </row>
        <row r="218">
          <cell r="C218" t="str">
            <v>01012032</v>
          </cell>
          <cell r="D218" t="str">
            <v>A2</v>
          </cell>
          <cell r="E218" t="str">
            <v>A4</v>
          </cell>
        </row>
        <row r="219">
          <cell r="C219" t="str">
            <v>01025017</v>
          </cell>
          <cell r="D219" t="str">
            <v>A4</v>
          </cell>
          <cell r="E219" t="str">
            <v>A2</v>
          </cell>
        </row>
        <row r="220">
          <cell r="C220" t="str">
            <v>01006004</v>
          </cell>
          <cell r="D220" t="str">
            <v>A3</v>
          </cell>
          <cell r="E220" t="str">
            <v>A4</v>
          </cell>
        </row>
        <row r="221">
          <cell r="C221" t="str">
            <v>01013068</v>
          </cell>
          <cell r="D221" t="str">
            <v>A2</v>
          </cell>
          <cell r="E221" t="str">
            <v>A1</v>
          </cell>
        </row>
        <row r="222">
          <cell r="C222" t="str">
            <v>01012048</v>
          </cell>
          <cell r="D222" t="str">
            <v>A3</v>
          </cell>
          <cell r="E222" t="str">
            <v>A3</v>
          </cell>
        </row>
        <row r="223">
          <cell r="C223" t="str">
            <v>01012049</v>
          </cell>
          <cell r="D223" t="str">
            <v>A4</v>
          </cell>
          <cell r="E223" t="str">
            <v>A4</v>
          </cell>
        </row>
        <row r="224">
          <cell r="D224">
            <v>23</v>
          </cell>
          <cell r="E224">
            <v>22</v>
          </cell>
        </row>
        <row r="225">
          <cell r="D225">
            <v>23</v>
          </cell>
          <cell r="E225">
            <v>22</v>
          </cell>
        </row>
        <row r="226">
          <cell r="C226" t="str">
            <v>01015042</v>
          </cell>
          <cell r="D226" t="str">
            <v>A1</v>
          </cell>
          <cell r="E226" t="str">
            <v>A3</v>
          </cell>
        </row>
        <row r="227">
          <cell r="C227" t="str">
            <v>01015005</v>
          </cell>
          <cell r="D227" t="str">
            <v>A3</v>
          </cell>
          <cell r="E227" t="str">
            <v>A3</v>
          </cell>
        </row>
        <row r="228">
          <cell r="C228" t="str">
            <v>01015022</v>
          </cell>
          <cell r="D228" t="str">
            <v>A1</v>
          </cell>
          <cell r="E228" t="str">
            <v>A3</v>
          </cell>
        </row>
        <row r="229">
          <cell r="C229" t="str">
            <v>01015018</v>
          </cell>
          <cell r="D229" t="str">
            <v>A3</v>
          </cell>
          <cell r="E229" t="str">
            <v>A4</v>
          </cell>
        </row>
        <row r="230">
          <cell r="C230" t="str">
            <v>01015023</v>
          </cell>
          <cell r="D230" t="str">
            <v>A1</v>
          </cell>
          <cell r="E230" t="str">
            <v>A3</v>
          </cell>
        </row>
        <row r="231">
          <cell r="C231" t="str">
            <v>01015020</v>
          </cell>
          <cell r="D231" t="str">
            <v>A4</v>
          </cell>
          <cell r="E231" t="str">
            <v>B2</v>
          </cell>
        </row>
        <row r="232">
          <cell r="C232" t="str">
            <v>01015041</v>
          </cell>
          <cell r="D232" t="str">
            <v>A3</v>
          </cell>
          <cell r="E232" t="str">
            <v>A4</v>
          </cell>
        </row>
        <row r="233">
          <cell r="C233" t="str">
            <v>01015001</v>
          </cell>
          <cell r="D233" t="str">
            <v>A2</v>
          </cell>
          <cell r="E233" t="str">
            <v>A3</v>
          </cell>
        </row>
        <row r="234">
          <cell r="C234" t="str">
            <v>01015019</v>
          </cell>
          <cell r="D234" t="str">
            <v>A1</v>
          </cell>
          <cell r="E234" t="str">
            <v>A1</v>
          </cell>
        </row>
        <row r="235">
          <cell r="C235" t="str">
            <v>01015013</v>
          </cell>
          <cell r="D235" t="str">
            <v>A3</v>
          </cell>
          <cell r="E235" t="str">
            <v>A4</v>
          </cell>
        </row>
        <row r="236">
          <cell r="C236" t="str">
            <v>01015006</v>
          </cell>
          <cell r="D236" t="str">
            <v>A2</v>
          </cell>
          <cell r="E236" t="str">
            <v>A3</v>
          </cell>
        </row>
        <row r="237">
          <cell r="C237" t="str">
            <v>01018001</v>
          </cell>
          <cell r="D237" t="str">
            <v>A3</v>
          </cell>
          <cell r="E237" t="str">
            <v>A4</v>
          </cell>
        </row>
        <row r="238">
          <cell r="C238" t="str">
            <v>01015004</v>
          </cell>
          <cell r="D238" t="str">
            <v>A2</v>
          </cell>
          <cell r="E238" t="str">
            <v>A3</v>
          </cell>
        </row>
        <row r="239">
          <cell r="C239" t="str">
            <v>01015010</v>
          </cell>
          <cell r="D239" t="str">
            <v>A3</v>
          </cell>
          <cell r="E239" t="str">
            <v>A4</v>
          </cell>
        </row>
        <row r="240">
          <cell r="C240" t="str">
            <v>01015017</v>
          </cell>
          <cell r="D240" t="str">
            <v>A3</v>
          </cell>
          <cell r="E240" t="str">
            <v>A4</v>
          </cell>
        </row>
        <row r="241">
          <cell r="C241" t="str">
            <v>01015016</v>
          </cell>
          <cell r="D241" t="str">
            <v>A4</v>
          </cell>
          <cell r="E241" t="str">
            <v>A4</v>
          </cell>
        </row>
        <row r="242">
          <cell r="C242" t="str">
            <v>01015031</v>
          </cell>
          <cell r="D242" t="str">
            <v>A1</v>
          </cell>
          <cell r="E242" t="str">
            <v>A2</v>
          </cell>
        </row>
        <row r="243">
          <cell r="C243" t="str">
            <v>01015025</v>
          </cell>
          <cell r="D243" t="str">
            <v>A2</v>
          </cell>
          <cell r="E243" t="str">
            <v>A3</v>
          </cell>
        </row>
        <row r="244">
          <cell r="C244" t="str">
            <v>01017001</v>
          </cell>
          <cell r="D244" t="str">
            <v>A2</v>
          </cell>
          <cell r="E244" t="str">
            <v>A3</v>
          </cell>
        </row>
        <row r="245">
          <cell r="C245" t="str">
            <v>01015012</v>
          </cell>
          <cell r="D245" t="str">
            <v>A3</v>
          </cell>
          <cell r="E245" t="str">
            <v>A4</v>
          </cell>
        </row>
        <row r="246">
          <cell r="C246" t="str">
            <v>01015008</v>
          </cell>
          <cell r="D246" t="str">
            <v>A2</v>
          </cell>
          <cell r="E246" t="str">
            <v>A3</v>
          </cell>
        </row>
        <row r="247">
          <cell r="C247" t="str">
            <v>01015021</v>
          </cell>
          <cell r="D247" t="str">
            <v>A3</v>
          </cell>
          <cell r="E247" t="str">
            <v>B1</v>
          </cell>
        </row>
        <row r="248">
          <cell r="D248">
            <v>25</v>
          </cell>
          <cell r="E248">
            <v>25</v>
          </cell>
        </row>
        <row r="249">
          <cell r="D249">
            <v>24</v>
          </cell>
          <cell r="E249">
            <v>24</v>
          </cell>
        </row>
        <row r="250">
          <cell r="C250" t="str">
            <v>01013003</v>
          </cell>
          <cell r="D250" t="str">
            <v>A1</v>
          </cell>
          <cell r="E250" t="str">
            <v>A1</v>
          </cell>
        </row>
        <row r="251">
          <cell r="C251" t="str">
            <v>01013002</v>
          </cell>
          <cell r="D251" t="str">
            <v>A2</v>
          </cell>
          <cell r="E251" t="str">
            <v>A2</v>
          </cell>
        </row>
        <row r="252">
          <cell r="C252" t="str">
            <v>01013004</v>
          </cell>
          <cell r="D252" t="str">
            <v>A1</v>
          </cell>
          <cell r="E252" t="str">
            <v>A3</v>
          </cell>
        </row>
        <row r="253">
          <cell r="C253" t="str">
            <v>01013021</v>
          </cell>
          <cell r="D253" t="str">
            <v>A2</v>
          </cell>
          <cell r="E253" t="str">
            <v>A2</v>
          </cell>
        </row>
        <row r="254">
          <cell r="C254" t="str">
            <v>01013006</v>
          </cell>
          <cell r="D254" t="str">
            <v>A2</v>
          </cell>
          <cell r="E254" t="str">
            <v>A2</v>
          </cell>
        </row>
        <row r="255">
          <cell r="C255" t="str">
            <v>01013018</v>
          </cell>
          <cell r="D255" t="str">
            <v>A2</v>
          </cell>
          <cell r="E255" t="str">
            <v>A4</v>
          </cell>
        </row>
        <row r="256">
          <cell r="C256" t="str">
            <v>01013019</v>
          </cell>
          <cell r="D256" t="str">
            <v>A2</v>
          </cell>
          <cell r="E256" t="str">
            <v>A4</v>
          </cell>
        </row>
        <row r="257">
          <cell r="C257" t="str">
            <v>01013016</v>
          </cell>
          <cell r="D257" t="str">
            <v>A2</v>
          </cell>
          <cell r="E257" t="str">
            <v>A4</v>
          </cell>
        </row>
        <row r="258">
          <cell r="C258" t="str">
            <v>01013017</v>
          </cell>
          <cell r="D258" t="str">
            <v>A3</v>
          </cell>
          <cell r="E258" t="str">
            <v>A4</v>
          </cell>
        </row>
        <row r="259">
          <cell r="C259" t="str">
            <v>01013027</v>
          </cell>
          <cell r="D259" t="str">
            <v>A3</v>
          </cell>
          <cell r="E259" t="str">
            <v>A4</v>
          </cell>
        </row>
        <row r="260">
          <cell r="C260" t="str">
            <v>01013026</v>
          </cell>
          <cell r="D260" t="str">
            <v>A2</v>
          </cell>
          <cell r="E260" t="str">
            <v>A4</v>
          </cell>
        </row>
        <row r="261">
          <cell r="C261" t="str">
            <v>01013029</v>
          </cell>
          <cell r="D261" t="str">
            <v>A2</v>
          </cell>
          <cell r="E261" t="str">
            <v>A4</v>
          </cell>
        </row>
        <row r="262">
          <cell r="C262" t="str">
            <v>01013028</v>
          </cell>
          <cell r="D262" t="str">
            <v>A2</v>
          </cell>
          <cell r="E262" t="str">
            <v>A4</v>
          </cell>
        </row>
        <row r="263">
          <cell r="C263" t="str">
            <v>01013005</v>
          </cell>
          <cell r="D263" t="str">
            <v>A2</v>
          </cell>
          <cell r="E263" t="str">
            <v>A4</v>
          </cell>
        </row>
        <row r="264">
          <cell r="C264" t="str">
            <v>01013022</v>
          </cell>
          <cell r="D264" t="str">
            <v>A3</v>
          </cell>
          <cell r="E264" t="str">
            <v>A4</v>
          </cell>
        </row>
        <row r="265">
          <cell r="C265" t="str">
            <v>01013047</v>
          </cell>
          <cell r="D265" t="str">
            <v>A3</v>
          </cell>
          <cell r="E265" t="str">
            <v>A4</v>
          </cell>
        </row>
        <row r="266">
          <cell r="C266" t="str">
            <v>01013070</v>
          </cell>
          <cell r="D266" t="str">
            <v>A3</v>
          </cell>
          <cell r="E266" t="str">
            <v>A3</v>
          </cell>
        </row>
        <row r="267">
          <cell r="C267" t="str">
            <v>01014047</v>
          </cell>
          <cell r="D267" t="str">
            <v>A1</v>
          </cell>
          <cell r="E267" t="str">
            <v>A2</v>
          </cell>
        </row>
        <row r="268">
          <cell r="C268" t="str">
            <v>01013079</v>
          </cell>
          <cell r="D268" t="str">
            <v>A3</v>
          </cell>
          <cell r="E268" t="str">
            <v>A3</v>
          </cell>
        </row>
        <row r="269">
          <cell r="C269" t="str">
            <v>01013087</v>
          </cell>
          <cell r="D269" t="str">
            <v>A1</v>
          </cell>
          <cell r="E269" t="str">
            <v>A4</v>
          </cell>
        </row>
        <row r="270">
          <cell r="C270" t="str">
            <v>01013061</v>
          </cell>
          <cell r="D270" t="str">
            <v>A1</v>
          </cell>
          <cell r="E270" t="str">
            <v>A4</v>
          </cell>
        </row>
        <row r="271">
          <cell r="C271" t="str">
            <v>01013094</v>
          </cell>
          <cell r="D271" t="str">
            <v>A2</v>
          </cell>
          <cell r="E271" t="str">
            <v>A4</v>
          </cell>
        </row>
        <row r="272">
          <cell r="C272" t="str">
            <v>01013120</v>
          </cell>
          <cell r="D272" t="str">
            <v>A2</v>
          </cell>
          <cell r="E272" t="str">
            <v>A4</v>
          </cell>
        </row>
        <row r="273">
          <cell r="C273" t="str">
            <v>01013117</v>
          </cell>
          <cell r="D273" t="str">
            <v>A2</v>
          </cell>
          <cell r="E273" t="str">
            <v>A4</v>
          </cell>
        </row>
        <row r="274">
          <cell r="E274">
            <v>1</v>
          </cell>
        </row>
        <row r="275">
          <cell r="C275" t="str">
            <v>01013096</v>
          </cell>
          <cell r="D275" t="str">
            <v>A1</v>
          </cell>
          <cell r="E275" t="str">
            <v>A1</v>
          </cell>
        </row>
        <row r="276">
          <cell r="D276">
            <v>31</v>
          </cell>
          <cell r="E276">
            <v>31</v>
          </cell>
        </row>
        <row r="277">
          <cell r="D277">
            <v>31</v>
          </cell>
          <cell r="E277">
            <v>31</v>
          </cell>
        </row>
        <row r="278">
          <cell r="C278" t="str">
            <v>01014002</v>
          </cell>
          <cell r="D278" t="str">
            <v>A1</v>
          </cell>
          <cell r="E278" t="str">
            <v>A1</v>
          </cell>
        </row>
        <row r="279">
          <cell r="C279" t="str">
            <v>01014004</v>
          </cell>
          <cell r="D279" t="str">
            <v>A2</v>
          </cell>
          <cell r="E279" t="str">
            <v>A1</v>
          </cell>
        </row>
        <row r="280">
          <cell r="C280" t="str">
            <v>01023003</v>
          </cell>
          <cell r="D280" t="str">
            <v>A2</v>
          </cell>
          <cell r="E280" t="str">
            <v>A2</v>
          </cell>
        </row>
        <row r="281">
          <cell r="C281" t="str">
            <v>01014008</v>
          </cell>
          <cell r="D281" t="str">
            <v>A2</v>
          </cell>
          <cell r="E281" t="str">
            <v>A2</v>
          </cell>
        </row>
        <row r="282">
          <cell r="C282" t="str">
            <v>01014007</v>
          </cell>
          <cell r="D282" t="str">
            <v>A1</v>
          </cell>
          <cell r="E282" t="str">
            <v>A1</v>
          </cell>
        </row>
        <row r="283">
          <cell r="C283" t="str">
            <v>01014038</v>
          </cell>
          <cell r="D283" t="str">
            <v>A1</v>
          </cell>
          <cell r="E283" t="str">
            <v>A1</v>
          </cell>
        </row>
        <row r="284">
          <cell r="C284" t="str">
            <v>01014005</v>
          </cell>
          <cell r="D284" t="str">
            <v>A2</v>
          </cell>
          <cell r="E284" t="str">
            <v>A4</v>
          </cell>
        </row>
        <row r="285">
          <cell r="C285" t="str">
            <v>01014046</v>
          </cell>
          <cell r="D285" t="str">
            <v>A1</v>
          </cell>
          <cell r="E285" t="str">
            <v>A1</v>
          </cell>
        </row>
        <row r="286">
          <cell r="C286" t="str">
            <v>01014026</v>
          </cell>
          <cell r="D286" t="str">
            <v>A3</v>
          </cell>
          <cell r="E286" t="str">
            <v>A3</v>
          </cell>
        </row>
        <row r="287">
          <cell r="C287" t="str">
            <v>01014029</v>
          </cell>
          <cell r="D287" t="str">
            <v>A3</v>
          </cell>
          <cell r="E287" t="str">
            <v>A3</v>
          </cell>
        </row>
        <row r="288">
          <cell r="C288" t="str">
            <v>01014033</v>
          </cell>
          <cell r="D288" t="str">
            <v>A1</v>
          </cell>
          <cell r="E288" t="str">
            <v>A1</v>
          </cell>
        </row>
        <row r="289">
          <cell r="C289" t="str">
            <v>01014023</v>
          </cell>
          <cell r="D289" t="str">
            <v>A1</v>
          </cell>
          <cell r="E289" t="str">
            <v>A4</v>
          </cell>
        </row>
        <row r="290">
          <cell r="C290" t="str">
            <v>01014013</v>
          </cell>
          <cell r="D290" t="str">
            <v>A3</v>
          </cell>
          <cell r="E290" t="str">
            <v>A4</v>
          </cell>
        </row>
        <row r="291">
          <cell r="C291" t="str">
            <v>01014017</v>
          </cell>
          <cell r="D291" t="str">
            <v>A3</v>
          </cell>
          <cell r="E291" t="str">
            <v>A4</v>
          </cell>
        </row>
        <row r="292">
          <cell r="C292" t="str">
            <v>01014034</v>
          </cell>
          <cell r="D292" t="str">
            <v>A3</v>
          </cell>
          <cell r="E292" t="str">
            <v>A4</v>
          </cell>
        </row>
        <row r="293">
          <cell r="C293" t="str">
            <v>01014020</v>
          </cell>
          <cell r="D293" t="str">
            <v>A1</v>
          </cell>
          <cell r="E293" t="str">
            <v>A3</v>
          </cell>
        </row>
        <row r="294">
          <cell r="C294" t="str">
            <v>01014018</v>
          </cell>
          <cell r="D294" t="str">
            <v>A3</v>
          </cell>
          <cell r="E294" t="str">
            <v>A4</v>
          </cell>
        </row>
        <row r="295">
          <cell r="C295" t="str">
            <v>01014042</v>
          </cell>
          <cell r="D295" t="str">
            <v>A3</v>
          </cell>
          <cell r="E295" t="str">
            <v>A2</v>
          </cell>
        </row>
        <row r="296">
          <cell r="C296" t="str">
            <v>01014019</v>
          </cell>
          <cell r="D296" t="str">
            <v>A3</v>
          </cell>
          <cell r="E296" t="str">
            <v>A4</v>
          </cell>
        </row>
        <row r="297">
          <cell r="C297" t="str">
            <v>01014010</v>
          </cell>
          <cell r="D297" t="str">
            <v>A3</v>
          </cell>
          <cell r="E297" t="str">
            <v>A4</v>
          </cell>
        </row>
        <row r="298">
          <cell r="C298" t="str">
            <v>01014030</v>
          </cell>
          <cell r="D298" t="str">
            <v>A1</v>
          </cell>
          <cell r="E298" t="str">
            <v>A4</v>
          </cell>
        </row>
        <row r="299">
          <cell r="C299" t="str">
            <v>01014024</v>
          </cell>
          <cell r="D299" t="str">
            <v>A3</v>
          </cell>
          <cell r="E299" t="str">
            <v>A3</v>
          </cell>
        </row>
        <row r="300">
          <cell r="C300" t="str">
            <v>01014048</v>
          </cell>
          <cell r="D300" t="str">
            <v>A1</v>
          </cell>
          <cell r="E300" t="str">
            <v>A1</v>
          </cell>
        </row>
        <row r="301">
          <cell r="C301" t="str">
            <v>01014022</v>
          </cell>
          <cell r="D301" t="str">
            <v>A2</v>
          </cell>
          <cell r="E301" t="str">
            <v>A3</v>
          </cell>
        </row>
        <row r="302">
          <cell r="C302" t="str">
            <v>01014025</v>
          </cell>
          <cell r="D302" t="str">
            <v>A4</v>
          </cell>
          <cell r="E302" t="str">
            <v>A4</v>
          </cell>
        </row>
        <row r="303">
          <cell r="C303" t="str">
            <v>01014032</v>
          </cell>
          <cell r="D303" t="str">
            <v>A1</v>
          </cell>
          <cell r="E303" t="str">
            <v>A3</v>
          </cell>
        </row>
        <row r="304">
          <cell r="C304" t="str">
            <v>01014006</v>
          </cell>
          <cell r="D304" t="str">
            <v>A1</v>
          </cell>
          <cell r="E304" t="str">
            <v>A3</v>
          </cell>
        </row>
        <row r="305">
          <cell r="C305" t="str">
            <v>01014009</v>
          </cell>
          <cell r="D305" t="str">
            <v>A3</v>
          </cell>
          <cell r="E305" t="str">
            <v>A4</v>
          </cell>
        </row>
        <row r="306">
          <cell r="C306" t="str">
            <v>01014045</v>
          </cell>
          <cell r="D306" t="str">
            <v>A1</v>
          </cell>
          <cell r="E306" t="str">
            <v>A1</v>
          </cell>
        </row>
        <row r="307">
          <cell r="C307" t="str">
            <v>01014021</v>
          </cell>
          <cell r="D307" t="str">
            <v>A2</v>
          </cell>
          <cell r="E307" t="str">
            <v>A4</v>
          </cell>
        </row>
        <row r="308">
          <cell r="C308" t="str">
            <v>01014016</v>
          </cell>
          <cell r="D308" t="str">
            <v>A1</v>
          </cell>
          <cell r="E308" t="str">
            <v>A4</v>
          </cell>
        </row>
        <row r="309">
          <cell r="D309">
            <v>9</v>
          </cell>
          <cell r="E309">
            <v>9</v>
          </cell>
        </row>
        <row r="310">
          <cell r="D310">
            <v>9</v>
          </cell>
          <cell r="E310">
            <v>9</v>
          </cell>
        </row>
        <row r="311">
          <cell r="C311" t="str">
            <v>01016008</v>
          </cell>
          <cell r="D311" t="str">
            <v>A2</v>
          </cell>
          <cell r="E311" t="str">
            <v>A2</v>
          </cell>
        </row>
        <row r="312">
          <cell r="C312" t="str">
            <v>01016004</v>
          </cell>
          <cell r="D312" t="str">
            <v>A2</v>
          </cell>
          <cell r="E312" t="str">
            <v>A4</v>
          </cell>
        </row>
        <row r="313">
          <cell r="C313" t="str">
            <v>01016002</v>
          </cell>
          <cell r="D313" t="str">
            <v>A3</v>
          </cell>
          <cell r="E313" t="str">
            <v>A3</v>
          </cell>
        </row>
        <row r="314">
          <cell r="C314" t="str">
            <v>01016006</v>
          </cell>
          <cell r="D314" t="str">
            <v>A3</v>
          </cell>
          <cell r="E314" t="str">
            <v>A4</v>
          </cell>
        </row>
        <row r="315">
          <cell r="C315" t="str">
            <v>01016005</v>
          </cell>
          <cell r="D315" t="str">
            <v>A3</v>
          </cell>
          <cell r="E315" t="str">
            <v>A4</v>
          </cell>
        </row>
        <row r="316">
          <cell r="C316" t="str">
            <v>01016012</v>
          </cell>
          <cell r="D316" t="str">
            <v>A2</v>
          </cell>
          <cell r="E316" t="str">
            <v>A3</v>
          </cell>
        </row>
        <row r="317">
          <cell r="C317" t="str">
            <v>01016010</v>
          </cell>
          <cell r="D317" t="str">
            <v>A2</v>
          </cell>
          <cell r="E317" t="str">
            <v>A4</v>
          </cell>
        </row>
        <row r="318">
          <cell r="C318" t="str">
            <v>01016007</v>
          </cell>
          <cell r="D318" t="str">
            <v>A2</v>
          </cell>
          <cell r="E318" t="str">
            <v>A4</v>
          </cell>
        </row>
        <row r="319">
          <cell r="C319" t="str">
            <v>01016003</v>
          </cell>
          <cell r="D319" t="str">
            <v>A2</v>
          </cell>
          <cell r="E319" t="str">
            <v>A4</v>
          </cell>
        </row>
        <row r="320">
          <cell r="D320">
            <v>9</v>
          </cell>
          <cell r="E320">
            <v>9</v>
          </cell>
        </row>
        <row r="321">
          <cell r="D321">
            <v>9</v>
          </cell>
          <cell r="E321">
            <v>9</v>
          </cell>
        </row>
        <row r="322">
          <cell r="C322" t="str">
            <v>01013020</v>
          </cell>
          <cell r="D322" t="str">
            <v>A2</v>
          </cell>
          <cell r="E322" t="str">
            <v>A2</v>
          </cell>
        </row>
        <row r="323">
          <cell r="C323" t="str">
            <v>01029001</v>
          </cell>
          <cell r="D323" t="str">
            <v>A1</v>
          </cell>
          <cell r="E323" t="str">
            <v>A2</v>
          </cell>
        </row>
        <row r="324">
          <cell r="C324" t="str">
            <v>01013010</v>
          </cell>
          <cell r="D324" t="str">
            <v>A2</v>
          </cell>
          <cell r="E324" t="str">
            <v>A3</v>
          </cell>
        </row>
        <row r="325">
          <cell r="C325" t="str">
            <v>01013009</v>
          </cell>
          <cell r="D325" t="str">
            <v>A2</v>
          </cell>
          <cell r="E325" t="str">
            <v>A3</v>
          </cell>
        </row>
        <row r="326">
          <cell r="C326" t="str">
            <v>01013008</v>
          </cell>
          <cell r="D326" t="str">
            <v>A3</v>
          </cell>
          <cell r="E326" t="str">
            <v>A3</v>
          </cell>
        </row>
        <row r="327">
          <cell r="C327" t="str">
            <v>01013011</v>
          </cell>
          <cell r="D327" t="str">
            <v>A3</v>
          </cell>
          <cell r="E327" t="str">
            <v>A4</v>
          </cell>
        </row>
        <row r="328">
          <cell r="C328" t="str">
            <v>01013023</v>
          </cell>
          <cell r="D328" t="str">
            <v>A3</v>
          </cell>
          <cell r="E328" t="str">
            <v>A4</v>
          </cell>
        </row>
        <row r="329">
          <cell r="C329" t="str">
            <v>01013015</v>
          </cell>
          <cell r="D329" t="str">
            <v>A3</v>
          </cell>
          <cell r="E329" t="str">
            <v>A4</v>
          </cell>
        </row>
        <row r="330">
          <cell r="C330" t="str">
            <v>01029016</v>
          </cell>
          <cell r="D330" t="str">
            <v>A1</v>
          </cell>
          <cell r="E330" t="str">
            <v>A4</v>
          </cell>
        </row>
        <row r="331">
          <cell r="D331">
            <v>15</v>
          </cell>
          <cell r="E331">
            <v>15</v>
          </cell>
        </row>
        <row r="332">
          <cell r="D332">
            <v>15</v>
          </cell>
          <cell r="E332">
            <v>15</v>
          </cell>
        </row>
        <row r="333">
          <cell r="C333" t="str">
            <v>01025001</v>
          </cell>
          <cell r="D333" t="str">
            <v>A2</v>
          </cell>
          <cell r="E333" t="str">
            <v>A1</v>
          </cell>
        </row>
        <row r="334">
          <cell r="C334" t="str">
            <v>01025029</v>
          </cell>
          <cell r="D334" t="str">
            <v>A1</v>
          </cell>
          <cell r="E334" t="str">
            <v>A1</v>
          </cell>
        </row>
        <row r="335">
          <cell r="C335" t="str">
            <v>01025016</v>
          </cell>
          <cell r="D335" t="str">
            <v>A4</v>
          </cell>
          <cell r="E335" t="str">
            <v>A4</v>
          </cell>
        </row>
        <row r="336">
          <cell r="C336" t="str">
            <v>01025018</v>
          </cell>
          <cell r="D336" t="str">
            <v>A3</v>
          </cell>
          <cell r="E336" t="str">
            <v>A4</v>
          </cell>
        </row>
        <row r="337">
          <cell r="C337" t="str">
            <v>01025027</v>
          </cell>
          <cell r="D337" t="str">
            <v>A4</v>
          </cell>
          <cell r="E337" t="str">
            <v>A4</v>
          </cell>
        </row>
        <row r="338">
          <cell r="C338" t="str">
            <v>01025004</v>
          </cell>
          <cell r="D338" t="str">
            <v>A1</v>
          </cell>
          <cell r="E338" t="str">
            <v>A4</v>
          </cell>
        </row>
        <row r="339">
          <cell r="C339" t="str">
            <v>01025020</v>
          </cell>
          <cell r="D339" t="str">
            <v>A2</v>
          </cell>
          <cell r="E339" t="str">
            <v>A3</v>
          </cell>
        </row>
        <row r="340">
          <cell r="C340" t="str">
            <v>01025008</v>
          </cell>
          <cell r="D340" t="str">
            <v>A3</v>
          </cell>
          <cell r="E340" t="str">
            <v>A4</v>
          </cell>
        </row>
        <row r="341">
          <cell r="C341" t="str">
            <v>01025012</v>
          </cell>
          <cell r="D341" t="str">
            <v>A2</v>
          </cell>
          <cell r="E341" t="str">
            <v>A3</v>
          </cell>
        </row>
        <row r="342">
          <cell r="C342" t="str">
            <v>01025002</v>
          </cell>
          <cell r="D342" t="str">
            <v>A2</v>
          </cell>
          <cell r="E342" t="str">
            <v>A4</v>
          </cell>
        </row>
        <row r="343">
          <cell r="C343" t="str">
            <v>01003013</v>
          </cell>
          <cell r="D343" t="str">
            <v>A2</v>
          </cell>
          <cell r="E343" t="str">
            <v>A2</v>
          </cell>
        </row>
        <row r="344">
          <cell r="C344" t="str">
            <v>01025015</v>
          </cell>
          <cell r="D344" t="str">
            <v>A2</v>
          </cell>
          <cell r="E344" t="str">
            <v>A4</v>
          </cell>
        </row>
        <row r="345">
          <cell r="C345" t="str">
            <v>01005010</v>
          </cell>
          <cell r="D345" t="str">
            <v>A2</v>
          </cell>
          <cell r="E345" t="str">
            <v>A3</v>
          </cell>
        </row>
        <row r="346">
          <cell r="C346" t="str">
            <v>01025009</v>
          </cell>
          <cell r="D346" t="str">
            <v>A2</v>
          </cell>
          <cell r="E346" t="str">
            <v>A3</v>
          </cell>
        </row>
        <row r="347">
          <cell r="C347" t="str">
            <v>01025003</v>
          </cell>
          <cell r="D347" t="str">
            <v>A2</v>
          </cell>
          <cell r="E347" t="str">
            <v>A4</v>
          </cell>
        </row>
        <row r="348">
          <cell r="D348">
            <v>4</v>
          </cell>
          <cell r="E348">
            <v>3</v>
          </cell>
        </row>
        <row r="349">
          <cell r="D349">
            <v>4</v>
          </cell>
          <cell r="E349">
            <v>3</v>
          </cell>
        </row>
        <row r="350">
          <cell r="C350" t="str">
            <v>01004014</v>
          </cell>
          <cell r="D350" t="str">
            <v>A1</v>
          </cell>
          <cell r="E350" t="str">
            <v>A1</v>
          </cell>
        </row>
        <row r="351">
          <cell r="C351" t="str">
            <v>01028013</v>
          </cell>
          <cell r="D351" t="str">
            <v>A3</v>
          </cell>
          <cell r="E351" t="str">
            <v>A4</v>
          </cell>
        </row>
        <row r="352">
          <cell r="C352" t="str">
            <v>01028017</v>
          </cell>
          <cell r="D352" t="str">
            <v>A2</v>
          </cell>
          <cell r="E352" t="str">
            <v>A3</v>
          </cell>
        </row>
        <row r="353">
          <cell r="D353">
            <v>7</v>
          </cell>
          <cell r="E353">
            <v>7</v>
          </cell>
        </row>
        <row r="354">
          <cell r="D354">
            <v>4</v>
          </cell>
          <cell r="E354">
            <v>4</v>
          </cell>
        </row>
        <row r="355">
          <cell r="C355" t="str">
            <v>01025007</v>
          </cell>
          <cell r="D355" t="str">
            <v>A2</v>
          </cell>
          <cell r="E355" t="str">
            <v>A2</v>
          </cell>
        </row>
        <row r="356">
          <cell r="C356" t="str">
            <v>01018003</v>
          </cell>
          <cell r="D356" t="str">
            <v>A3</v>
          </cell>
          <cell r="E356" t="str">
            <v>A4</v>
          </cell>
        </row>
        <row r="357">
          <cell r="C357" t="str">
            <v>01018002</v>
          </cell>
          <cell r="D357" t="str">
            <v>A2</v>
          </cell>
          <cell r="E357" t="str">
            <v>A2</v>
          </cell>
        </row>
        <row r="358">
          <cell r="C358" t="str">
            <v>01018005</v>
          </cell>
          <cell r="D358" t="str">
            <v>A2</v>
          </cell>
          <cell r="E358" t="str">
            <v>A2</v>
          </cell>
        </row>
        <row r="359">
          <cell r="D359">
            <v>3</v>
          </cell>
          <cell r="E359">
            <v>3</v>
          </cell>
        </row>
        <row r="360">
          <cell r="C360" t="str">
            <v>01018008</v>
          </cell>
          <cell r="D360" t="str">
            <v>A2</v>
          </cell>
          <cell r="E360" t="str">
            <v>A3</v>
          </cell>
        </row>
        <row r="361">
          <cell r="C361" t="str">
            <v>01018007</v>
          </cell>
          <cell r="D361" t="str">
            <v>A2</v>
          </cell>
          <cell r="E361" t="str">
            <v>A3</v>
          </cell>
        </row>
        <row r="362">
          <cell r="C362" t="str">
            <v>01018009</v>
          </cell>
          <cell r="D362" t="str">
            <v>A4</v>
          </cell>
          <cell r="E362" t="str">
            <v>A4</v>
          </cell>
        </row>
        <row r="363">
          <cell r="D363">
            <v>3</v>
          </cell>
          <cell r="E363">
            <v>3</v>
          </cell>
        </row>
        <row r="364">
          <cell r="D364">
            <v>1</v>
          </cell>
          <cell r="E364">
            <v>1</v>
          </cell>
        </row>
        <row r="365">
          <cell r="C365" t="str">
            <v>01019002</v>
          </cell>
          <cell r="D365" t="str">
            <v>A4</v>
          </cell>
          <cell r="E365" t="str">
            <v>A4</v>
          </cell>
        </row>
        <row r="366">
          <cell r="D366">
            <v>2</v>
          </cell>
          <cell r="E366">
            <v>2</v>
          </cell>
        </row>
        <row r="367">
          <cell r="C367" t="str">
            <v>01019001</v>
          </cell>
          <cell r="D367" t="str">
            <v>A4</v>
          </cell>
          <cell r="E367" t="str">
            <v>A4</v>
          </cell>
        </row>
        <row r="368">
          <cell r="C368" t="str">
            <v>01005005</v>
          </cell>
          <cell r="D368" t="str">
            <v>A4</v>
          </cell>
          <cell r="E368" t="str">
            <v>A2</v>
          </cell>
        </row>
        <row r="369">
          <cell r="D369">
            <v>3</v>
          </cell>
          <cell r="E369">
            <v>3</v>
          </cell>
        </row>
        <row r="370">
          <cell r="D370">
            <v>2</v>
          </cell>
          <cell r="E370">
            <v>2</v>
          </cell>
        </row>
        <row r="371">
          <cell r="C371" t="str">
            <v>01021001</v>
          </cell>
          <cell r="D371" t="str">
            <v>A2</v>
          </cell>
          <cell r="E371" t="str">
            <v>A1</v>
          </cell>
        </row>
        <row r="372">
          <cell r="C372" t="str">
            <v>01021003</v>
          </cell>
          <cell r="D372" t="str">
            <v>A4</v>
          </cell>
          <cell r="E372" t="str">
            <v>A2</v>
          </cell>
        </row>
        <row r="373">
          <cell r="D373">
            <v>1</v>
          </cell>
          <cell r="E373">
            <v>1</v>
          </cell>
        </row>
        <row r="374">
          <cell r="C374" t="str">
            <v>01021004</v>
          </cell>
          <cell r="D374" t="str">
            <v>A4</v>
          </cell>
          <cell r="E374" t="str">
            <v>A3</v>
          </cell>
        </row>
        <row r="375">
          <cell r="D375">
            <v>2</v>
          </cell>
          <cell r="E375">
            <v>2</v>
          </cell>
        </row>
        <row r="376">
          <cell r="D376">
            <v>2</v>
          </cell>
          <cell r="E376">
            <v>2</v>
          </cell>
        </row>
        <row r="377">
          <cell r="C377" t="str">
            <v>01007008</v>
          </cell>
          <cell r="D377" t="str">
            <v>A2</v>
          </cell>
          <cell r="E377" t="str">
            <v>A1</v>
          </cell>
        </row>
        <row r="378">
          <cell r="C378" t="str">
            <v>01014012</v>
          </cell>
          <cell r="D378" t="str">
            <v>A4</v>
          </cell>
          <cell r="E378" t="str">
            <v>A4</v>
          </cell>
        </row>
        <row r="379">
          <cell r="D379">
            <v>5</v>
          </cell>
          <cell r="E379">
            <v>5</v>
          </cell>
        </row>
        <row r="380">
          <cell r="D380">
            <v>3</v>
          </cell>
          <cell r="E380">
            <v>3</v>
          </cell>
        </row>
        <row r="381">
          <cell r="C381" t="str">
            <v>01017003</v>
          </cell>
          <cell r="D381" t="str">
            <v>A2</v>
          </cell>
          <cell r="E381" t="str">
            <v>A1</v>
          </cell>
        </row>
        <row r="382">
          <cell r="C382" t="str">
            <v>01017010</v>
          </cell>
          <cell r="D382" t="str">
            <v>A3</v>
          </cell>
          <cell r="E382" t="str">
            <v>A2</v>
          </cell>
        </row>
        <row r="383">
          <cell r="C383" t="str">
            <v>01018004</v>
          </cell>
          <cell r="D383" t="str">
            <v>A3</v>
          </cell>
          <cell r="E383" t="str">
            <v>A1</v>
          </cell>
        </row>
        <row r="384">
          <cell r="D384">
            <v>2</v>
          </cell>
          <cell r="E384">
            <v>2</v>
          </cell>
        </row>
        <row r="385">
          <cell r="C385" t="str">
            <v>01009027</v>
          </cell>
          <cell r="D385" t="str">
            <v>A1</v>
          </cell>
          <cell r="E385" t="str">
            <v>A1</v>
          </cell>
        </row>
        <row r="386">
          <cell r="C386" t="str">
            <v>01025013</v>
          </cell>
          <cell r="D386" t="str">
            <v>A3</v>
          </cell>
          <cell r="E386" t="str">
            <v>A2</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angatang"/>
      <sheetName val="P.KH-TC"/>
      <sheetName val="P.TS-ĐT"/>
      <sheetName val="TCHC"/>
      <sheetName val="P.TTGD-CTSV"/>
      <sheetName val="P.KT&amp;ĐBCL"/>
      <sheetName val="P.QLKH-HTQT"/>
      <sheetName val="P.QT-DV"/>
      <sheetName val="K.KHCB"/>
      <sheetName val="K.LLCT"/>
      <sheetName val="K.CƠ KHÍ"/>
      <sheetName val="K.CNTT"/>
      <sheetName val="K.ĐỘNG LỰC"/>
      <sheetName val="K.Đ-ĐTỬ"/>
      <sheetName val="Chi tiet"/>
      <sheetName val="K.MAY-TT"/>
      <sheetName val="K.NHIỆT-LẠNH"/>
      <sheetName val="K.KINH TẾ"/>
      <sheetName val="K.XÂY DỰNG"/>
      <sheetName val="TT.THƯ VIỆN"/>
      <sheetName val="TT.ĐTLTT"/>
      <sheetName val="TT.Y TẾ"/>
      <sheetName val="TT.QHDN"/>
      <sheetName val="TT DHDL"/>
      <sheetName val="KONE"/>
    </sheetNames>
    <sheetDataSet>
      <sheetData sheetId="0"/>
      <sheetData sheetId="1">
        <row r="10">
          <cell r="C10" t="str">
            <v>01002024</v>
          </cell>
        </row>
      </sheetData>
      <sheetData sheetId="2">
        <row r="10">
          <cell r="C10" t="str">
            <v>01004002</v>
          </cell>
        </row>
      </sheetData>
      <sheetData sheetId="3">
        <row r="10">
          <cell r="C10" t="str">
            <v>01007009</v>
          </cell>
        </row>
      </sheetData>
      <sheetData sheetId="4">
        <row r="10">
          <cell r="C10" t="str">
            <v>01002002</v>
          </cell>
        </row>
      </sheetData>
      <sheetData sheetId="5">
        <row r="10">
          <cell r="C10" t="str">
            <v>01009009</v>
          </cell>
        </row>
      </sheetData>
      <sheetData sheetId="6">
        <row r="10">
          <cell r="C10" t="str">
            <v>01005007</v>
          </cell>
        </row>
      </sheetData>
      <sheetData sheetId="7">
        <row r="10">
          <cell r="C10" t="str">
            <v>01008028</v>
          </cell>
        </row>
      </sheetData>
      <sheetData sheetId="8">
        <row r="10">
          <cell r="C10" t="str">
            <v>01022003</v>
          </cell>
        </row>
      </sheetData>
      <sheetData sheetId="9">
        <row r="10">
          <cell r="C10" t="str">
            <v>01011012</v>
          </cell>
        </row>
      </sheetData>
      <sheetData sheetId="10">
        <row r="10">
          <cell r="C10" t="str">
            <v>01012003</v>
          </cell>
        </row>
      </sheetData>
      <sheetData sheetId="11">
        <row r="10">
          <cell r="C10" t="str">
            <v>01015042</v>
          </cell>
        </row>
      </sheetData>
      <sheetData sheetId="12">
        <row r="10">
          <cell r="C10" t="str">
            <v>01013003</v>
          </cell>
        </row>
      </sheetData>
      <sheetData sheetId="13">
        <row r="10">
          <cell r="C10" t="str">
            <v>01014002</v>
          </cell>
        </row>
      </sheetData>
      <sheetData sheetId="14">
        <row r="8">
          <cell r="D8" t="str">
            <v>01001001</v>
          </cell>
          <cell r="E8" t="str">
            <v>A1</v>
          </cell>
          <cell r="F8">
            <v>0</v>
          </cell>
          <cell r="G8">
            <v>0</v>
          </cell>
          <cell r="H8">
            <v>0</v>
          </cell>
          <cell r="I8">
            <v>0</v>
          </cell>
          <cell r="J8" t="str">
            <v>A1</v>
          </cell>
          <cell r="K8">
            <v>0</v>
          </cell>
          <cell r="L8">
            <v>0</v>
          </cell>
          <cell r="M8">
            <v>0</v>
          </cell>
          <cell r="N8" t="str">
            <v>A1</v>
          </cell>
          <cell r="O8" t="str">
            <v>A1</v>
          </cell>
          <cell r="P8">
            <v>0</v>
          </cell>
          <cell r="Q8" t="str">
            <v>A1</v>
          </cell>
        </row>
        <row r="9">
          <cell r="D9" t="str">
            <v>01002001</v>
          </cell>
          <cell r="E9" t="str">
            <v>A1</v>
          </cell>
          <cell r="F9">
            <v>0</v>
          </cell>
          <cell r="G9">
            <v>0</v>
          </cell>
          <cell r="H9">
            <v>0</v>
          </cell>
          <cell r="I9">
            <v>0</v>
          </cell>
          <cell r="J9" t="str">
            <v>A1</v>
          </cell>
          <cell r="K9">
            <v>0</v>
          </cell>
          <cell r="L9">
            <v>0</v>
          </cell>
          <cell r="M9">
            <v>0</v>
          </cell>
          <cell r="N9" t="str">
            <v>A1</v>
          </cell>
          <cell r="O9" t="str">
            <v>A1</v>
          </cell>
          <cell r="P9">
            <v>0</v>
          </cell>
          <cell r="Q9" t="str">
            <v>A1</v>
          </cell>
        </row>
        <row r="10">
          <cell r="D10" t="str">
            <v>01001006</v>
          </cell>
          <cell r="E10" t="str">
            <v>A1</v>
          </cell>
          <cell r="F10">
            <v>0</v>
          </cell>
          <cell r="G10">
            <v>0</v>
          </cell>
          <cell r="H10">
            <v>0</v>
          </cell>
          <cell r="I10">
            <v>0</v>
          </cell>
          <cell r="J10" t="str">
            <v>A1</v>
          </cell>
          <cell r="K10">
            <v>0</v>
          </cell>
          <cell r="L10">
            <v>0</v>
          </cell>
          <cell r="M10">
            <v>0</v>
          </cell>
          <cell r="N10" t="str">
            <v>A1</v>
          </cell>
          <cell r="O10" t="str">
            <v>A1</v>
          </cell>
          <cell r="P10">
            <v>0</v>
          </cell>
          <cell r="Q10" t="str">
            <v>A1</v>
          </cell>
        </row>
        <row r="11">
          <cell r="D11" t="str">
            <v>01014037</v>
          </cell>
          <cell r="E11" t="str">
            <v>A1</v>
          </cell>
          <cell r="F11">
            <v>0</v>
          </cell>
          <cell r="G11">
            <v>0</v>
          </cell>
          <cell r="H11">
            <v>0</v>
          </cell>
          <cell r="I11">
            <v>0</v>
          </cell>
          <cell r="J11" t="str">
            <v>A1</v>
          </cell>
          <cell r="K11">
            <v>0</v>
          </cell>
          <cell r="L11">
            <v>0</v>
          </cell>
          <cell r="M11">
            <v>0</v>
          </cell>
          <cell r="N11" t="str">
            <v>A1</v>
          </cell>
          <cell r="O11" t="str">
            <v>A1</v>
          </cell>
          <cell r="P11">
            <v>0</v>
          </cell>
          <cell r="Q11" t="str">
            <v>A1</v>
          </cell>
        </row>
        <row r="12">
          <cell r="D12">
            <v>0</v>
          </cell>
          <cell r="E12">
            <v>9</v>
          </cell>
          <cell r="F12">
            <v>9</v>
          </cell>
          <cell r="G12">
            <v>9</v>
          </cell>
          <cell r="H12">
            <v>9</v>
          </cell>
          <cell r="I12">
            <v>9</v>
          </cell>
          <cell r="J12">
            <v>9</v>
          </cell>
          <cell r="K12" t="str">
            <v>1A1 + 5A2 + 1A3 + 2A4</v>
          </cell>
          <cell r="L12">
            <v>9</v>
          </cell>
          <cell r="M12">
            <v>9</v>
          </cell>
          <cell r="N12">
            <v>9</v>
          </cell>
          <cell r="O12">
            <v>9</v>
          </cell>
          <cell r="P12" t="str">
            <v>3A1 + 2A2 + 3A3 + 1A4</v>
          </cell>
          <cell r="Q12">
            <v>9</v>
          </cell>
        </row>
        <row r="13">
          <cell r="D13">
            <v>9</v>
          </cell>
          <cell r="E13">
            <v>5</v>
          </cell>
          <cell r="F13">
            <v>5</v>
          </cell>
          <cell r="G13">
            <v>5</v>
          </cell>
          <cell r="H13">
            <v>5</v>
          </cell>
          <cell r="I13">
            <v>5</v>
          </cell>
          <cell r="J13">
            <v>5</v>
          </cell>
          <cell r="K13" t="str">
            <v>1A1 + 4A2 + 0A3 + 0A4</v>
          </cell>
          <cell r="L13">
            <v>5</v>
          </cell>
          <cell r="M13">
            <v>5</v>
          </cell>
          <cell r="N13">
            <v>5</v>
          </cell>
          <cell r="O13">
            <v>5</v>
          </cell>
          <cell r="P13" t="str">
            <v>3A1 + 1A2 + 1A3 + 0A4</v>
          </cell>
          <cell r="Q13">
            <v>5</v>
          </cell>
        </row>
        <row r="14">
          <cell r="D14" t="str">
            <v>01002024</v>
          </cell>
          <cell r="E14" t="str">
            <v>A1</v>
          </cell>
          <cell r="F14" t="str">
            <v>- Năm 2021 có tham gia nhiều dự án cấp trường và cấp Sở (BTC Dự án ODA; Dự án Kone; Dự toán tài chính DA lên Trường ĐH Lý Tự Trọng...)
- Năm 2021 hoàn thiện Đề án 151 của Chính phủ, đã được Sở Tài chính phê duyệt trình UBND TP</v>
          </cell>
          <cell r="G14" t="str">
            <v>- Bài viết đăng Kỷ yếu hội thảo cấp trường COSS 2021
- Bài viết sáng kiến được công nhận phạm vi ảnh hưởng cấp ngành (QĐ số 1783/QĐ-SGDĐT ngày 20/8/2021)</v>
          </cell>
          <cell r="H14" t="str">
            <v>Bài viết sáng kiến được công nhận phạm vi ảnh hưởng cấp trường trong năm học 2020-2021 (QĐ số 358/QĐ-LTT-HĐSK ngày 08/4/2021)</v>
          </cell>
          <cell r="I14">
            <v>5</v>
          </cell>
          <cell r="J14" t="str">
            <v>A1</v>
          </cell>
          <cell r="K14">
            <v>5</v>
          </cell>
          <cell r="L14">
            <v>4</v>
          </cell>
          <cell r="M14">
            <v>3</v>
          </cell>
          <cell r="N14" t="str">
            <v>A1</v>
          </cell>
          <cell r="O14" t="str">
            <v>A1</v>
          </cell>
          <cell r="P14">
            <v>3</v>
          </cell>
          <cell r="Q14" t="str">
            <v>A1</v>
          </cell>
        </row>
        <row r="15">
          <cell r="D15" t="str">
            <v>01003009</v>
          </cell>
          <cell r="E15" t="str">
            <v>A2</v>
          </cell>
          <cell r="F15">
            <v>3</v>
          </cell>
          <cell r="G15" t="str">
            <v>Bài viết sáng kiến được công nhận phạm vi ảnh hưởng cấp ngành (QĐ số 1783/QĐ-SGDĐT ngày 20/8/2021)</v>
          </cell>
          <cell r="H15" t="str">
            <v>Bài viết sáng kiến được công nhận phạm vi ảnh hưởng cấp trường trong năm học 2020-2021 (QĐ số 358/QĐ-LTT-HĐSK ngày 08/4/2021)</v>
          </cell>
          <cell r="I15">
            <v>3</v>
          </cell>
          <cell r="J15" t="str">
            <v>A2</v>
          </cell>
          <cell r="K15">
            <v>3</v>
          </cell>
          <cell r="L15">
            <v>2</v>
          </cell>
          <cell r="M15">
            <v>2</v>
          </cell>
          <cell r="N15" t="str">
            <v>A3</v>
          </cell>
          <cell r="O15" t="str">
            <v>A2</v>
          </cell>
          <cell r="P15" t="str">
            <v>Giảm 2 NV cấp đơn vị. Đạt mức xếp loại A3. Nhóm TT đề nghị xếp loại A2</v>
          </cell>
          <cell r="Q15" t="str">
            <v>A2</v>
          </cell>
        </row>
        <row r="16">
          <cell r="D16" t="str">
            <v>01003005</v>
          </cell>
          <cell r="E16" t="str">
            <v>A2</v>
          </cell>
          <cell r="F16">
            <v>2</v>
          </cell>
          <cell r="G16" t="str">
            <v>Bài viết sáng kiến được công nhận phạm vi ảnh hưởng cấp ngành (QĐ số 1783/QĐ-SGDĐT ngày 20/8/2021)</v>
          </cell>
          <cell r="H16" t="str">
            <v>Bài viết sáng kiến được công nhận phạm vi ảnh hưởng cấp trường trong năm học 2020-2021 (QĐ số 358/QĐ-LTT-HĐSK ngày 08/4/2021)</v>
          </cell>
          <cell r="I16">
            <v>2</v>
          </cell>
          <cell r="J16" t="str">
            <v>A2</v>
          </cell>
          <cell r="K16">
            <v>2</v>
          </cell>
          <cell r="L16">
            <v>4</v>
          </cell>
          <cell r="M16">
            <v>3</v>
          </cell>
          <cell r="N16" t="str">
            <v>A2</v>
          </cell>
          <cell r="O16" t="str">
            <v>A1</v>
          </cell>
          <cell r="P16" t="str">
            <v>Thống nhất đề nghị xếp loại A1 của đơn vị</v>
          </cell>
          <cell r="Q16" t="str">
            <v>A1</v>
          </cell>
        </row>
        <row r="17">
          <cell r="D17" t="str">
            <v>01023004</v>
          </cell>
          <cell r="E17" t="str">
            <v>A2</v>
          </cell>
          <cell r="F17">
            <v>3</v>
          </cell>
          <cell r="G17" t="str">
            <v>Bài viết sáng kiến được công nhận phạm vi ảnh hưởng cấp ngành (QĐ số 1783/QĐ-SGDĐT ngày 20/8/2021)</v>
          </cell>
          <cell r="H17" t="str">
            <v>Bài viết sáng kiến được công nhận phạm vi ảnh hưởng cấp trường trong năm học 2020-2021 (QĐ số 358/QĐ-LTT-HĐSK ngày 08/4/2021)</v>
          </cell>
          <cell r="I17">
            <v>3</v>
          </cell>
          <cell r="J17" t="str">
            <v>A2</v>
          </cell>
          <cell r="K17">
            <v>3</v>
          </cell>
          <cell r="L17">
            <v>4</v>
          </cell>
          <cell r="M17">
            <v>3</v>
          </cell>
          <cell r="N17" t="str">
            <v>A2</v>
          </cell>
          <cell r="O17" t="str">
            <v>A1</v>
          </cell>
          <cell r="P17" t="str">
            <v>Thống nhất đề nghị xếp loại A1 của đơn vị</v>
          </cell>
          <cell r="Q17" t="str">
            <v>A1</v>
          </cell>
        </row>
        <row r="18">
          <cell r="D18" t="str">
            <v>01003007</v>
          </cell>
          <cell r="E18" t="str">
            <v>A2</v>
          </cell>
          <cell r="F18">
            <v>3</v>
          </cell>
          <cell r="G18" t="str">
            <v>Bài viết sáng kiến được công nhận phạm vi ảnh hưởng cấp ngành (QĐ số 1783/QĐ-SGDĐT ngày 20/8/2021)</v>
          </cell>
          <cell r="H18" t="str">
            <v>Bài viết sáng kiến được công nhận phạm vi ảnh hưởng cấp trường trong năm học 2020-2021 (QĐ số 358/QĐ-LTT-HĐSK ngày 08/4/2021)</v>
          </cell>
          <cell r="I18">
            <v>3</v>
          </cell>
          <cell r="J18" t="str">
            <v>A2</v>
          </cell>
          <cell r="K18">
            <v>3</v>
          </cell>
          <cell r="L18">
            <v>2</v>
          </cell>
          <cell r="M18">
            <v>2</v>
          </cell>
          <cell r="N18" t="str">
            <v>A3</v>
          </cell>
          <cell r="O18" t="str">
            <v>A3</v>
          </cell>
          <cell r="P18" t="str">
            <v>Giảm 1 NV cấp trường. Đạt mức xếp loại A3</v>
          </cell>
          <cell r="Q18" t="str">
            <v>A3</v>
          </cell>
        </row>
        <row r="19">
          <cell r="D19">
            <v>2</v>
          </cell>
          <cell r="E19">
            <v>4</v>
          </cell>
          <cell r="F19">
            <v>4</v>
          </cell>
          <cell r="G19">
            <v>4</v>
          </cell>
          <cell r="H19">
            <v>4</v>
          </cell>
          <cell r="I19">
            <v>4</v>
          </cell>
          <cell r="J19">
            <v>4</v>
          </cell>
          <cell r="K19" t="str">
            <v>0A1 + 1A2 + 1A3 + 2A4</v>
          </cell>
          <cell r="L19">
            <v>4</v>
          </cell>
          <cell r="M19">
            <v>4</v>
          </cell>
          <cell r="N19">
            <v>4</v>
          </cell>
          <cell r="O19">
            <v>4</v>
          </cell>
          <cell r="P19" t="str">
            <v>0A1 + 1A2 + 2A3 + 1A4</v>
          </cell>
          <cell r="Q19">
            <v>4</v>
          </cell>
        </row>
        <row r="20">
          <cell r="D20" t="str">
            <v>01003008</v>
          </cell>
          <cell r="E20" t="str">
            <v>A2</v>
          </cell>
          <cell r="F20">
            <v>4</v>
          </cell>
          <cell r="G20" t="str">
            <v>Bài viết sáng kiến được công nhận phạm vi ảnh hưởng cấp ngành (QĐ số 1783/QĐ-SGDĐT ngày 20/8/2021)</v>
          </cell>
          <cell r="H20" t="str">
            <v>Bài viết sáng kiến được công nhận phạm vi ảnh hưởng cấp trường trong năm học 2020-2021 (QĐ số 358/QĐ-LTT-HĐSK ngày 08/4/2021)</v>
          </cell>
          <cell r="I20">
            <v>4</v>
          </cell>
          <cell r="J20" t="str">
            <v>A2</v>
          </cell>
          <cell r="K20">
            <v>4</v>
          </cell>
          <cell r="L20">
            <v>2</v>
          </cell>
          <cell r="M20">
            <v>2</v>
          </cell>
          <cell r="N20" t="str">
            <v>A3</v>
          </cell>
          <cell r="O20" t="str">
            <v>A3</v>
          </cell>
          <cell r="P20" t="str">
            <v>Giảm 1 NV  cấp đơn vị. Đạt mức xếp loại A3</v>
          </cell>
          <cell r="Q20" t="str">
            <v>A3</v>
          </cell>
        </row>
        <row r="21">
          <cell r="D21" t="str">
            <v>01003014</v>
          </cell>
          <cell r="E21" t="str">
            <v>A3</v>
          </cell>
          <cell r="F21">
            <v>2</v>
          </cell>
          <cell r="G21">
            <v>2</v>
          </cell>
          <cell r="H21" t="str">
            <v>Bài viết sáng kiến được công nhận phạm vi ảnh hưởng cấp trường trong năm học 2020-2021 (QĐ số 358/QĐ-LTT-HĐSK ngày 08/4/2021)</v>
          </cell>
          <cell r="I21">
            <v>2</v>
          </cell>
          <cell r="J21" t="str">
            <v>A3</v>
          </cell>
          <cell r="K21">
            <v>2</v>
          </cell>
          <cell r="L21">
            <v>2</v>
          </cell>
          <cell r="M21">
            <v>2</v>
          </cell>
          <cell r="N21" t="str">
            <v>A3</v>
          </cell>
          <cell r="O21" t="str">
            <v>A2</v>
          </cell>
          <cell r="P21" t="str">
            <v>Thống nhất đề nghị xếp loại A2 của đơn vị</v>
          </cell>
          <cell r="Q21" t="str">
            <v>A2</v>
          </cell>
        </row>
        <row r="22">
          <cell r="D22" t="str">
            <v>01003015</v>
          </cell>
          <cell r="E22" t="str">
            <v>A4</v>
          </cell>
          <cell r="F22">
            <v>0</v>
          </cell>
          <cell r="G22">
            <v>0</v>
          </cell>
          <cell r="H22">
            <v>0</v>
          </cell>
          <cell r="I22">
            <v>0</v>
          </cell>
          <cell r="J22" t="str">
            <v>A4</v>
          </cell>
          <cell r="K22">
            <v>0</v>
          </cell>
          <cell r="L22">
            <v>2</v>
          </cell>
          <cell r="M22">
            <v>2</v>
          </cell>
          <cell r="N22" t="str">
            <v>A4</v>
          </cell>
          <cell r="O22" t="str">
            <v>A3</v>
          </cell>
          <cell r="P22" t="str">
            <v>Không thống nhất đề nghị xếp loại A2 của đơn vị. Nhóm TT đề nghị xếp loại A3</v>
          </cell>
          <cell r="Q22" t="str">
            <v>A3</v>
          </cell>
        </row>
        <row r="23">
          <cell r="D23" t="str">
            <v>01003016</v>
          </cell>
          <cell r="E23" t="str">
            <v>A4</v>
          </cell>
          <cell r="F23">
            <v>2</v>
          </cell>
          <cell r="G23">
            <v>2</v>
          </cell>
          <cell r="H23">
            <v>2</v>
          </cell>
          <cell r="I23">
            <v>2</v>
          </cell>
          <cell r="J23" t="str">
            <v>A4</v>
          </cell>
          <cell r="K23" t="str">
            <v>HĐ thử việc từ ngày
 10/06/2022</v>
          </cell>
          <cell r="L23">
            <v>2</v>
          </cell>
          <cell r="M23">
            <v>2</v>
          </cell>
          <cell r="N23" t="str">
            <v>A4</v>
          </cell>
          <cell r="O23" t="str">
            <v>A4</v>
          </cell>
          <cell r="P23">
            <v>2</v>
          </cell>
          <cell r="Q23" t="str">
            <v>A4</v>
          </cell>
        </row>
        <row r="24">
          <cell r="D24">
            <v>2</v>
          </cell>
          <cell r="E24">
            <v>16</v>
          </cell>
          <cell r="F24">
            <v>16</v>
          </cell>
          <cell r="G24">
            <v>16</v>
          </cell>
          <cell r="H24">
            <v>16</v>
          </cell>
          <cell r="I24">
            <v>16</v>
          </cell>
          <cell r="J24">
            <v>16</v>
          </cell>
          <cell r="K24" t="str">
            <v>9A1 + 6A2 + 1A3 + 0A4</v>
          </cell>
          <cell r="L24">
            <v>16</v>
          </cell>
          <cell r="M24">
            <v>16</v>
          </cell>
          <cell r="N24">
            <v>16</v>
          </cell>
          <cell r="O24">
            <v>16</v>
          </cell>
          <cell r="P24" t="str">
            <v>13A1 + 3A2 + 0A3 + 0A4</v>
          </cell>
          <cell r="Q24">
            <v>16</v>
          </cell>
        </row>
        <row r="25">
          <cell r="D25">
            <v>16</v>
          </cell>
          <cell r="E25">
            <v>12</v>
          </cell>
          <cell r="F25">
            <v>12</v>
          </cell>
          <cell r="G25">
            <v>12</v>
          </cell>
          <cell r="H25">
            <v>12</v>
          </cell>
          <cell r="I25">
            <v>12</v>
          </cell>
          <cell r="J25">
            <v>12</v>
          </cell>
          <cell r="K25" t="str">
            <v>7A1 + 4A2 + 1A3 + 0A4</v>
          </cell>
          <cell r="L25">
            <v>12</v>
          </cell>
          <cell r="M25">
            <v>12</v>
          </cell>
          <cell r="N25">
            <v>12</v>
          </cell>
          <cell r="O25">
            <v>12</v>
          </cell>
          <cell r="P25" t="str">
            <v>10A1 + 2A2 + 0A3 + 0A4</v>
          </cell>
          <cell r="Q25">
            <v>12</v>
          </cell>
        </row>
        <row r="26">
          <cell r="D26" t="str">
            <v>01004002</v>
          </cell>
          <cell r="E26" t="str">
            <v>A1</v>
          </cell>
          <cell r="F26" t="str">
            <v>- Tham gia thực hiện Đề án tự chủ giảng dạy môn học Giáo dục Quốc phòng - An ninh. 
- Tham gia thực hiện Đề án mở ngành đào tạo ngành Tiếng Nhật, ngành Tiếng Hàn Quốc, ngành Mộc Xây dựng và Trang trí nội thất.</v>
          </cell>
          <cell r="G26" t="str">
            <v>- Bài viết đăng Kỷ yếu hội thảo cấp trường COSS 2021
- Bài viết sáng kiến được công nhận phạm vi ảnh hưởng cấp ngành (QĐ số 1783/QĐ-SGDĐT ngày 20/8/2021)</v>
          </cell>
          <cell r="H26" t="str">
            <v>Bài viết sáng kiến được công nhận phạm vi ảnh hưởng cấp trường trong năm học 2020-2021 (QĐ số 358/QĐ-LTT-HĐSK ngày 08/4/2021)</v>
          </cell>
          <cell r="I26">
            <v>12</v>
          </cell>
          <cell r="J26" t="str">
            <v>A1</v>
          </cell>
          <cell r="K26">
            <v>12</v>
          </cell>
          <cell r="L26">
            <v>5</v>
          </cell>
          <cell r="M26">
            <v>2</v>
          </cell>
          <cell r="N26" t="str">
            <v>A1</v>
          </cell>
          <cell r="O26" t="str">
            <v>A1</v>
          </cell>
          <cell r="P26">
            <v>2</v>
          </cell>
          <cell r="Q26" t="str">
            <v>A1</v>
          </cell>
        </row>
        <row r="27">
          <cell r="D27" t="str">
            <v>01004001</v>
          </cell>
          <cell r="E27" t="str">
            <v>A1</v>
          </cell>
          <cell r="F27" t="str">
            <v xml:space="preserve">- Tham gia thực hiện Đề án tự chủ giảng dạy môn học Giáo dục Quốc phòng - An ninh. </v>
          </cell>
          <cell r="G27" t="str">
            <v xml:space="preserve">- Tham gia thực hiện Đề án tự chủ giảng dạy môn học Giáo dục Quốc phòng - An ninh. </v>
          </cell>
          <cell r="H27" t="str">
            <v xml:space="preserve">- Tham gia thực hiện Đề án tự chủ giảng dạy môn học Giáo dục Quốc phòng - An ninh. </v>
          </cell>
          <cell r="I27">
            <v>2</v>
          </cell>
          <cell r="J27" t="str">
            <v>A1</v>
          </cell>
          <cell r="K27">
            <v>2</v>
          </cell>
          <cell r="L27">
            <v>3</v>
          </cell>
          <cell r="M27">
            <v>0</v>
          </cell>
          <cell r="N27" t="str">
            <v>A1</v>
          </cell>
          <cell r="O27" t="str">
            <v>A1</v>
          </cell>
          <cell r="P27">
            <v>0</v>
          </cell>
          <cell r="Q27" t="str">
            <v>A1</v>
          </cell>
        </row>
        <row r="28">
          <cell r="D28" t="str">
            <v>01004004</v>
          </cell>
          <cell r="E28" t="str">
            <v>A1</v>
          </cell>
          <cell r="F28" t="str">
            <v>- Tham gia thực hiện Hồ sơ mở ngành đào tạo ngành Tiếng Nhật, ngành Tiếng Hàn Quốc, ngành Mộc Xây dựng và Trang trí nội thất.</v>
          </cell>
          <cell r="G28" t="str">
            <v>Bài viết sáng kiến được công nhận phạm vi ảnh hưởng cấp ngành (QĐ số 1783/QĐ-SGDĐT ngày 20/8/2021)</v>
          </cell>
          <cell r="H28" t="str">
            <v>Bài viết sáng kiến được công nhận phạm vi ảnh hưởng cấp trường trong năm học 2020-2021 (QĐ số 358/QĐ-LTT-HĐSK ngày 08/4/2021)</v>
          </cell>
          <cell r="I28">
            <v>0</v>
          </cell>
          <cell r="J28" t="str">
            <v>A1</v>
          </cell>
          <cell r="K28">
            <v>0</v>
          </cell>
          <cell r="L28">
            <v>6</v>
          </cell>
          <cell r="M28">
            <v>2</v>
          </cell>
          <cell r="N28" t="str">
            <v>A1</v>
          </cell>
          <cell r="O28" t="str">
            <v>A1</v>
          </cell>
          <cell r="P28">
            <v>2</v>
          </cell>
          <cell r="Q28" t="str">
            <v>A1</v>
          </cell>
        </row>
        <row r="29">
          <cell r="D29" t="str">
            <v>01004005</v>
          </cell>
          <cell r="E29" t="str">
            <v>A1</v>
          </cell>
          <cell r="F29" t="str">
            <v>Các bài báo đăng trên các tạp chí khoa học theo danh mục được tính điểm theo quy định:
- Phát triển năng lực và xây dựng bộ tiêu chí đánh giá năng lực người học trong Giáo dục Đại học hiện nay, Hội thảo khoa học Việt Nam đổi mới và hội nhập quốc tế, Đại h</v>
          </cell>
          <cell r="G29" t="str">
            <v>- Bài viết đăng Kỷ yếu hội thảo cấp trường COSS 2021
- Bài viết sáng kiến được công nhận phạm vi ảnh hưởng cấp ngành (QĐ số 1783/QĐ-SGDĐT ngày 20/8/2021)</v>
          </cell>
          <cell r="H29" t="str">
            <v>Bài viết sáng kiến được công nhận phạm vi ảnh hưởng cấp trường trong năm học 2020-2021 (QĐ số 358/QĐ-LTT-HĐSK ngày 08/4/2021)</v>
          </cell>
          <cell r="I29" t="str">
            <v>Bài báo được tính điểm theo QĐ 26/QĐ-HĐGSNN ngày 8/11/2021 của HĐGS ngành Giáo dục học (STT 8 - Tạp chí Giáo dục - chỉ số ISSN 2354-0753)</v>
          </cell>
          <cell r="J29" t="str">
            <v>A1</v>
          </cell>
          <cell r="K29">
            <v>2</v>
          </cell>
          <cell r="L29">
            <v>8</v>
          </cell>
          <cell r="M29">
            <v>0</v>
          </cell>
          <cell r="N29" t="str">
            <v>A1</v>
          </cell>
          <cell r="O29" t="str">
            <v>A1</v>
          </cell>
          <cell r="P29">
            <v>0</v>
          </cell>
          <cell r="Q29" t="str">
            <v>A1</v>
          </cell>
        </row>
        <row r="30">
          <cell r="D30" t="str">
            <v>01022013</v>
          </cell>
          <cell r="E30" t="str">
            <v>A1</v>
          </cell>
          <cell r="F30" t="str">
            <v>- Tham gia thực hiện Hồ sơ mở ngành đào tạo ngành Tiếng Nhật, ngành Tiếng Hàn Quốc, ngành Mộc Xây dựng và Trang trí nội thất.</v>
          </cell>
          <cell r="G30" t="str">
            <v>Bài viết sáng kiến được công nhận phạm vi ảnh hưởng cấp ngành (QĐ số 1783/QĐ-SGDĐT ngày 20/8/2021)</v>
          </cell>
          <cell r="H30" t="str">
            <v>Bài viết sáng kiến được công nhận phạm vi ảnh hưởng cấp trường trong năm học 2020-2021 (QĐ số 358/QĐ-LTT-HĐSK ngày 08/4/2021)</v>
          </cell>
          <cell r="I30">
            <v>0</v>
          </cell>
          <cell r="J30" t="str">
            <v>A1</v>
          </cell>
          <cell r="K30">
            <v>0</v>
          </cell>
          <cell r="L30">
            <v>5</v>
          </cell>
          <cell r="M30">
            <v>0</v>
          </cell>
          <cell r="N30" t="str">
            <v>A1</v>
          </cell>
          <cell r="O30" t="str">
            <v>A1</v>
          </cell>
          <cell r="P30">
            <v>0</v>
          </cell>
          <cell r="Q30" t="str">
            <v>A1</v>
          </cell>
        </row>
        <row r="31">
          <cell r="D31" t="str">
            <v>01004003</v>
          </cell>
          <cell r="E31" t="str">
            <v>A1</v>
          </cell>
          <cell r="F31" t="str">
            <v>- Tham gia thực hiện Hồ sơ mở ngành đào tạo ngành Tiếng Nhật, ngành Tiếng Hàn Quốc, ngành Mộc Xây dựng và Trang trí nội thất.</v>
          </cell>
          <cell r="G31" t="str">
            <v>Bài viết sáng kiến được công nhận phạm vi ảnh hưởng cấp ngành (QĐ số 1783/QĐ-SGDĐT ngày 20/8/2021)</v>
          </cell>
          <cell r="H31" t="str">
            <v>Bài viết sáng kiến được công nhận phạm vi ảnh hưởng cấp trường trong năm học 2020-2021 (QĐ số 358/QĐ-LTT-HĐSK ngày 08/4/2021)</v>
          </cell>
          <cell r="I31">
            <v>0</v>
          </cell>
          <cell r="J31" t="str">
            <v>A1</v>
          </cell>
          <cell r="K31">
            <v>0</v>
          </cell>
          <cell r="L31">
            <v>3</v>
          </cell>
          <cell r="M31">
            <v>1</v>
          </cell>
          <cell r="N31" t="str">
            <v>A1</v>
          </cell>
          <cell r="O31" t="str">
            <v>A1</v>
          </cell>
          <cell r="P31">
            <v>1</v>
          </cell>
          <cell r="Q31" t="str">
            <v>A1</v>
          </cell>
        </row>
        <row r="32">
          <cell r="D32" t="str">
            <v>01004008</v>
          </cell>
          <cell r="E32" t="str">
            <v>A2</v>
          </cell>
          <cell r="F32">
            <v>1</v>
          </cell>
          <cell r="G32" t="str">
            <v>Bài viết sáng kiến được công nhận phạm vi ảnh hưởng cấp ngành (QĐ số 1783/QĐ-SGDĐT ngày 20/8/2021)</v>
          </cell>
          <cell r="H32" t="str">
            <v>Bài viết sáng kiến được công nhận phạm vi ảnh hưởng cấp trường trong năm học 2020-2021 (QĐ số 358/QĐ-LTT-HĐSK ngày 08/4/2021)</v>
          </cell>
          <cell r="I32">
            <v>1</v>
          </cell>
          <cell r="J32" t="str">
            <v>A2</v>
          </cell>
          <cell r="K32">
            <v>1</v>
          </cell>
          <cell r="L32">
            <v>5</v>
          </cell>
          <cell r="M32">
            <v>1</v>
          </cell>
          <cell r="N32" t="str">
            <v>A2</v>
          </cell>
          <cell r="O32" t="str">
            <v>A1</v>
          </cell>
          <cell r="P32" t="str">
            <v>Thống nhất đề nghị xếp loại A1 của đơn vị</v>
          </cell>
          <cell r="Q32" t="str">
            <v>A1</v>
          </cell>
        </row>
        <row r="33">
          <cell r="D33" t="str">
            <v>01005009</v>
          </cell>
          <cell r="E33" t="str">
            <v>A3</v>
          </cell>
          <cell r="F33">
            <v>1</v>
          </cell>
          <cell r="G33">
            <v>1</v>
          </cell>
          <cell r="H33" t="str">
            <v>Bài viết sáng kiến được công nhận phạm vi ảnh hưởng cấp trường trong năm học 2020-2021 (QĐ số 358/QĐ-LTT-HĐSK ngày 08/4/2021)</v>
          </cell>
          <cell r="I33">
            <v>1</v>
          </cell>
          <cell r="J33" t="str">
            <v>A3</v>
          </cell>
          <cell r="K33">
            <v>1</v>
          </cell>
          <cell r="L33">
            <v>2</v>
          </cell>
          <cell r="M33">
            <v>1</v>
          </cell>
          <cell r="N33" t="str">
            <v>A3</v>
          </cell>
          <cell r="O33" t="str">
            <v>A2</v>
          </cell>
          <cell r="P33" t="str">
            <v>Thống nhất đề nghị xếp loại A2 của đơn vị</v>
          </cell>
          <cell r="Q33" t="str">
            <v>A2</v>
          </cell>
        </row>
        <row r="34">
          <cell r="D34" t="str">
            <v>01004009</v>
          </cell>
          <cell r="E34" t="str">
            <v>A2</v>
          </cell>
          <cell r="F34">
            <v>1</v>
          </cell>
          <cell r="G34" t="str">
            <v>Bài viết sáng kiến được công nhận phạm vi ảnh hưởng cấp ngành (QĐ số 1783/QĐ-SGDĐT ngày 20/8/2021)</v>
          </cell>
          <cell r="H34" t="str">
            <v>Bài viết sáng kiến được công nhận phạm vi ảnh hưởng cấp trường trong năm học 2020-2021 (QĐ số 358/QĐ-LTT-HĐSK ngày 08/4/2021)</v>
          </cell>
          <cell r="I34">
            <v>1</v>
          </cell>
          <cell r="J34" t="str">
            <v>A2</v>
          </cell>
          <cell r="K34">
            <v>1</v>
          </cell>
          <cell r="L34">
            <v>3</v>
          </cell>
          <cell r="M34">
            <v>0</v>
          </cell>
          <cell r="N34" t="str">
            <v>A2</v>
          </cell>
          <cell r="O34" t="str">
            <v>A2</v>
          </cell>
          <cell r="P34">
            <v>0</v>
          </cell>
          <cell r="Q34" t="str">
            <v>A2</v>
          </cell>
        </row>
        <row r="35">
          <cell r="D35" t="str">
            <v>01002020</v>
          </cell>
          <cell r="E35" t="str">
            <v>A2</v>
          </cell>
          <cell r="F35">
            <v>0</v>
          </cell>
          <cell r="G35" t="str">
            <v>- Bài viết đăng Kỷ yếu hội thảo cấp trường COSS 2021
- Bài viết sáng kiến được công nhận phạm vi ảnh hưởng cấp ngành (QĐ số 1783/QĐ-SGDĐT ngày 20/8/2021)</v>
          </cell>
          <cell r="H35" t="str">
            <v>Bài viết sáng kiến được công nhận phạm vi ảnh hưởng cấp trường trong năm học 2020-2021 (QĐ số 358/QĐ-LTT-HĐSK ngày 08/4/2021)</v>
          </cell>
          <cell r="I35">
            <v>0</v>
          </cell>
          <cell r="J35" t="str">
            <v>A2</v>
          </cell>
          <cell r="K35">
            <v>0</v>
          </cell>
          <cell r="L35">
            <v>4</v>
          </cell>
          <cell r="M35">
            <v>1</v>
          </cell>
          <cell r="N35" t="str">
            <v>A2</v>
          </cell>
          <cell r="O35" t="str">
            <v>A1</v>
          </cell>
          <cell r="P35" t="str">
            <v>Thống nhất đề nghị xếp loại A1 của đơn vị</v>
          </cell>
          <cell r="Q35" t="str">
            <v>A1</v>
          </cell>
        </row>
        <row r="36">
          <cell r="D36" t="str">
            <v>01010038</v>
          </cell>
          <cell r="E36" t="str">
            <v>A2</v>
          </cell>
          <cell r="F36">
            <v>1</v>
          </cell>
          <cell r="G36" t="str">
            <v>Bài viết đăng Kỷ yếu hội thảo cấp trường COSS 2021</v>
          </cell>
          <cell r="H36" t="str">
            <v>Bài viết sáng kiến được công nhận phạm vi ảnh hưởng cấp trường trong năm học 2020-2021 (QĐ số 358/QĐ-LTT-HĐSK ngày 08/4/2021)</v>
          </cell>
          <cell r="I36">
            <v>1</v>
          </cell>
          <cell r="J36" t="str">
            <v>A2</v>
          </cell>
          <cell r="K36">
            <v>1</v>
          </cell>
          <cell r="L36">
            <v>4</v>
          </cell>
          <cell r="M36">
            <v>0</v>
          </cell>
          <cell r="N36" t="str">
            <v>A2</v>
          </cell>
          <cell r="O36" t="str">
            <v>A1</v>
          </cell>
          <cell r="P36" t="str">
            <v>Thống nhất đề nghị xếp loại A1 của đơn vị</v>
          </cell>
          <cell r="Q36" t="str">
            <v>A1</v>
          </cell>
        </row>
        <row r="37">
          <cell r="D37" t="str">
            <v>01012026</v>
          </cell>
          <cell r="E37" t="str">
            <v>A1</v>
          </cell>
          <cell r="F37" t="str">
            <v>- Tham gia thực hiện Hồ sơ mở ngành đào tạo ngành Tiếng Nhật, ngành Tiếng Hàn Quốc, ngành Mộc Xây dựng và Trang trí nội thất.</v>
          </cell>
          <cell r="G37" t="str">
            <v>Bài viết đăng Kỷ yếu hội thảo cấp trường COSS 2021</v>
          </cell>
          <cell r="H37" t="str">
            <v>Bài viết sáng kiến được công nhận phạm vi ảnh hưởng cấp trường trong năm học 2020-2021 (QĐ số 358/QĐ-LTT-HĐSK ngày 08/4/2021)</v>
          </cell>
          <cell r="I37">
            <v>0</v>
          </cell>
          <cell r="J37" t="str">
            <v>A1</v>
          </cell>
          <cell r="K37">
            <v>0</v>
          </cell>
          <cell r="L37">
            <v>4</v>
          </cell>
          <cell r="M37">
            <v>0</v>
          </cell>
          <cell r="N37" t="str">
            <v>A1</v>
          </cell>
          <cell r="O37" t="str">
            <v>A1</v>
          </cell>
          <cell r="P37">
            <v>0</v>
          </cell>
          <cell r="Q37" t="str">
            <v>A1</v>
          </cell>
        </row>
        <row r="38">
          <cell r="D38">
            <v>0</v>
          </cell>
          <cell r="E38">
            <v>4</v>
          </cell>
          <cell r="F38">
            <v>4</v>
          </cell>
          <cell r="G38">
            <v>4</v>
          </cell>
          <cell r="H38">
            <v>4</v>
          </cell>
          <cell r="I38">
            <v>4</v>
          </cell>
          <cell r="J38">
            <v>4</v>
          </cell>
          <cell r="K38" t="str">
            <v>2A1 + 2A2 + 0A3 + 0A4</v>
          </cell>
          <cell r="L38">
            <v>4</v>
          </cell>
          <cell r="M38">
            <v>4</v>
          </cell>
          <cell r="N38">
            <v>4</v>
          </cell>
          <cell r="O38">
            <v>4</v>
          </cell>
          <cell r="P38" t="str">
            <v>3A1 + 1A2 + 0A3 + 0A4</v>
          </cell>
          <cell r="Q38">
            <v>4</v>
          </cell>
        </row>
        <row r="39">
          <cell r="D39" t="str">
            <v>01011017</v>
          </cell>
          <cell r="E39" t="str">
            <v>A1</v>
          </cell>
          <cell r="F39" t="str">
            <v>Thư ký Hội đồng Đánh giá ngoài CTĐT ngành Công nghệ ô tô</v>
          </cell>
          <cell r="G39" t="str">
            <v>Bài viết sáng kiến được công nhận phạm vi ảnh hưởng cấp ngành (QĐ số 1783/QĐ-SGDĐT ngày 20/8/2021)</v>
          </cell>
          <cell r="H39" t="str">
            <v>Bài viết sáng kiến được công nhận phạm vi ảnh hưởng cấp trường trong năm học 2020-2021 (QĐ số 358/QĐ-LTT-HĐSK ngày 08/4/2021)</v>
          </cell>
          <cell r="I39">
            <v>4</v>
          </cell>
          <cell r="J39" t="str">
            <v>A1</v>
          </cell>
          <cell r="K39">
            <v>4</v>
          </cell>
          <cell r="L39">
            <v>4</v>
          </cell>
          <cell r="M39">
            <v>1</v>
          </cell>
          <cell r="N39" t="str">
            <v>A1</v>
          </cell>
          <cell r="O39" t="str">
            <v>A1</v>
          </cell>
          <cell r="P39">
            <v>1</v>
          </cell>
          <cell r="Q39" t="str">
            <v>A1</v>
          </cell>
        </row>
        <row r="40">
          <cell r="D40" t="str">
            <v>01022059</v>
          </cell>
          <cell r="E40" t="str">
            <v>A1</v>
          </cell>
          <cell r="F40" t="str">
            <v>Thư ký Hội đồng Đánh giá ngoài CTĐT ngành Điện công nghiệp</v>
          </cell>
          <cell r="G40" t="str">
            <v>- Bài viết đăng Kỷ yếu hội thảo cấp trường COSS 2021
- Bài viết sáng kiến được công nhận phạm vi ảnh hưởng cấp ngành (QĐ số 1783/QĐ-SGDĐT ngày 20/8/2021)</v>
          </cell>
          <cell r="H40" t="str">
            <v>Bài viết sáng kiến được công nhận phạm vi ảnh hưởng cấp trường trong năm học 2020-2021 (QĐ số 358/QĐ-LTT-HĐSK ngày 08/4/2021)</v>
          </cell>
          <cell r="I40">
            <v>1</v>
          </cell>
          <cell r="J40" t="str">
            <v>A1</v>
          </cell>
          <cell r="K40">
            <v>1</v>
          </cell>
          <cell r="L40">
            <v>5</v>
          </cell>
          <cell r="M40">
            <v>1</v>
          </cell>
          <cell r="N40" t="str">
            <v>A1</v>
          </cell>
          <cell r="O40" t="str">
            <v>A1</v>
          </cell>
          <cell r="P40">
            <v>1</v>
          </cell>
          <cell r="Q40" t="str">
            <v>A1</v>
          </cell>
        </row>
        <row r="41">
          <cell r="D41" t="str">
            <v>01018006</v>
          </cell>
          <cell r="E41" t="str">
            <v>A2</v>
          </cell>
          <cell r="F41">
            <v>1</v>
          </cell>
          <cell r="G41" t="str">
            <v>Bài viết sáng kiến được công nhận phạm vi ảnh hưởng cấp ngành (QĐ số 1783/QĐ-SGDĐT ngày 20/8/2021)</v>
          </cell>
          <cell r="H41" t="str">
            <v>Bài viết sáng kiến được công nhận phạm vi ảnh hưởng cấp trường trong năm học 2020-2021 (QĐ số 358/QĐ-LTT-HĐSK ngày 08/4/2021)</v>
          </cell>
          <cell r="I41">
            <v>1</v>
          </cell>
          <cell r="J41" t="str">
            <v>A2</v>
          </cell>
          <cell r="K41">
            <v>1</v>
          </cell>
          <cell r="L41">
            <v>3</v>
          </cell>
          <cell r="M41">
            <v>0</v>
          </cell>
          <cell r="N41" t="str">
            <v>A2</v>
          </cell>
          <cell r="O41" t="str">
            <v>A2</v>
          </cell>
          <cell r="P41">
            <v>0</v>
          </cell>
          <cell r="Q41" t="str">
            <v>A2</v>
          </cell>
        </row>
        <row r="42">
          <cell r="D42" t="str">
            <v>01004013</v>
          </cell>
          <cell r="E42" t="str">
            <v>A2</v>
          </cell>
          <cell r="F42">
            <v>0</v>
          </cell>
          <cell r="G42" t="str">
            <v>Bài viết đăng Kỷ yếu hội thảo cấp trường COSS 2021</v>
          </cell>
          <cell r="H42" t="str">
            <v>Bài viết sáng kiến được công nhận phạm vi ảnh hưởng cấp trường trong năm học 2020-2021 (QĐ số 358/QĐ-LTT-HĐSK ngày 08/4/2021)</v>
          </cell>
          <cell r="I42">
            <v>0</v>
          </cell>
          <cell r="J42" t="str">
            <v>A2</v>
          </cell>
          <cell r="K42">
            <v>0</v>
          </cell>
          <cell r="L42">
            <v>7</v>
          </cell>
          <cell r="M42">
            <v>0</v>
          </cell>
          <cell r="N42" t="str">
            <v>A2</v>
          </cell>
          <cell r="O42" t="str">
            <v>A1</v>
          </cell>
          <cell r="P42" t="str">
            <v>Thống nhất đề nghị xếp loại A1 của đơn vị</v>
          </cell>
          <cell r="Q42" t="str">
            <v>A1</v>
          </cell>
        </row>
        <row r="43">
          <cell r="D43">
            <v>0</v>
          </cell>
          <cell r="E43">
            <v>26</v>
          </cell>
          <cell r="F43">
            <v>26</v>
          </cell>
          <cell r="G43">
            <v>26</v>
          </cell>
          <cell r="H43">
            <v>26</v>
          </cell>
          <cell r="I43">
            <v>26</v>
          </cell>
          <cell r="J43">
            <v>26</v>
          </cell>
          <cell r="K43" t="str">
            <v>4A1 + 4A2 + 4A3 + 14A4</v>
          </cell>
          <cell r="L43">
            <v>26</v>
          </cell>
          <cell r="M43">
            <v>26</v>
          </cell>
          <cell r="N43">
            <v>26</v>
          </cell>
          <cell r="O43">
            <v>26</v>
          </cell>
          <cell r="P43" t="str">
            <v>7A1 + 4A2 + 7A3 + 8A4</v>
          </cell>
          <cell r="Q43">
            <v>26</v>
          </cell>
        </row>
        <row r="44">
          <cell r="D44">
            <v>26</v>
          </cell>
          <cell r="E44">
            <v>11</v>
          </cell>
          <cell r="F44">
            <v>11</v>
          </cell>
          <cell r="G44">
            <v>11</v>
          </cell>
          <cell r="H44">
            <v>11</v>
          </cell>
          <cell r="I44">
            <v>11</v>
          </cell>
          <cell r="J44">
            <v>11</v>
          </cell>
          <cell r="K44" t="str">
            <v>4A1 + 4A2 + 3A3 + 0A4</v>
          </cell>
          <cell r="L44">
            <v>11</v>
          </cell>
          <cell r="M44">
            <v>11</v>
          </cell>
          <cell r="N44">
            <v>11</v>
          </cell>
          <cell r="O44">
            <v>11</v>
          </cell>
          <cell r="P44" t="str">
            <v>7A1 + 2A2 + 2A3 + 0A4</v>
          </cell>
          <cell r="Q44">
            <v>11</v>
          </cell>
        </row>
        <row r="45">
          <cell r="D45" t="str">
            <v>01007009</v>
          </cell>
          <cell r="E45" t="str">
            <v>A1</v>
          </cell>
          <cell r="F45" t="str">
            <v>- Chủ nhiệm đề tài NCKH cấp trường. Mã số đề tài: T2020-TN02 (Theo Biên bản họp HĐ nghiệm thu đề tài ngày 15/01/2021)</v>
          </cell>
          <cell r="G45" t="str">
            <v>- Bài viết đăng Kỷ yếu hội thảo cấp trường COSS 2021
- Bài viết sáng kiến được công nhận phạm vi ảnh hưởng cấp ngành (QĐ số 1783/QĐ-SGDĐT ngày 20/8/2021)</v>
          </cell>
          <cell r="H45" t="str">
            <v>Bài viết sáng kiến được công nhận phạm vi ảnh hưởng cấp trường trong năm học 2020-2021 (QĐ số 358/QĐ-LTT-HĐSK ngày 08/4/2021)</v>
          </cell>
          <cell r="I45">
            <v>11</v>
          </cell>
          <cell r="J45" t="str">
            <v>A1</v>
          </cell>
          <cell r="K45">
            <v>11</v>
          </cell>
          <cell r="L45">
            <v>4</v>
          </cell>
          <cell r="M45">
            <v>0</v>
          </cell>
          <cell r="N45" t="str">
            <v>A1</v>
          </cell>
          <cell r="O45" t="str">
            <v>A1</v>
          </cell>
          <cell r="P45">
            <v>0</v>
          </cell>
          <cell r="Q45" t="str">
            <v>A1</v>
          </cell>
        </row>
        <row r="46">
          <cell r="D46" t="str">
            <v>01002019</v>
          </cell>
          <cell r="E46" t="str">
            <v>A1</v>
          </cell>
          <cell r="F46" t="str">
            <v>Tham gia thực hiện đề án Công nghiệp hỗ trợ của Bộ Công thương</v>
          </cell>
          <cell r="G46" t="str">
            <v>- Bài viết đăng Kỷ yếu hội thảo cấp trường COSS 2021
- Bài viết sáng kiến được công nhận phạm vi ảnh hưởng cấp ngành (QĐ số 1783/QĐ-SGDĐT ngày 20/8/2021)</v>
          </cell>
          <cell r="H46" t="str">
            <v>Bài viết sáng kiến được công nhận phạm vi ảnh hưởng cấp trường trong năm học 2020-2021 (QĐ số 358/QĐ-LTT-HĐSK ngày 08/4/2021)</v>
          </cell>
          <cell r="I46">
            <v>0</v>
          </cell>
          <cell r="J46" t="str">
            <v>A1</v>
          </cell>
          <cell r="K46">
            <v>0</v>
          </cell>
          <cell r="L46">
            <v>4</v>
          </cell>
          <cell r="M46">
            <v>1</v>
          </cell>
          <cell r="N46" t="str">
            <v>A1</v>
          </cell>
          <cell r="O46" t="str">
            <v>A1</v>
          </cell>
          <cell r="P46">
            <v>1</v>
          </cell>
          <cell r="Q46" t="str">
            <v>A1</v>
          </cell>
        </row>
        <row r="47">
          <cell r="D47" t="str">
            <v>01004007</v>
          </cell>
          <cell r="E47" t="str">
            <v>A2</v>
          </cell>
          <cell r="F47">
            <v>1</v>
          </cell>
          <cell r="G47" t="str">
            <v>- Bài viết đăng Kỷ yếu hội thảo cấp trường COSS 2021
- Bài viết sáng kiến được công nhận phạm vi ảnh hưởng cấp ngành (QĐ số 1783/QĐ-SGDĐT ngày 20/8/2021)</v>
          </cell>
          <cell r="H47" t="str">
            <v>Bài viết sáng kiến được công nhận phạm vi ảnh hưởng cấp trường trong năm học 2020-2021 (QĐ số 358/QĐ-LTT-HĐSK ngày 08/4/2021)</v>
          </cell>
          <cell r="I47">
            <v>1</v>
          </cell>
          <cell r="J47" t="str">
            <v>A2</v>
          </cell>
          <cell r="K47">
            <v>1</v>
          </cell>
          <cell r="L47">
            <v>3</v>
          </cell>
          <cell r="M47">
            <v>1</v>
          </cell>
          <cell r="N47" t="str">
            <v>A2</v>
          </cell>
          <cell r="O47" t="str">
            <v>A1</v>
          </cell>
          <cell r="P47" t="str">
            <v>Thống nhất đề nghị xếp loại A1 của đơn vị</v>
          </cell>
          <cell r="Q47" t="str">
            <v>A1</v>
          </cell>
        </row>
        <row r="48">
          <cell r="D48" t="str">
            <v>01002017</v>
          </cell>
          <cell r="E48" t="str">
            <v>A2</v>
          </cell>
          <cell r="F48">
            <v>1</v>
          </cell>
          <cell r="G48" t="str">
            <v>- Bài viết đăng Kỷ yếu hội thảo cấp trường COSS 2021
- Bài viết sáng kiến được công nhận phạm vi ảnh hưởng cấp ngành (QĐ số 1783/QĐ-SGDĐT ngày 20/8/2021)</v>
          </cell>
          <cell r="H48" t="str">
            <v>Bài viết sáng kiến được công nhận phạm vi ảnh hưởng cấp trường trong năm học 2020-2021 (QĐ số 358/QĐ-LTT-HĐSK ngày 08/4/2021)</v>
          </cell>
          <cell r="I48">
            <v>1</v>
          </cell>
          <cell r="J48" t="str">
            <v>A2</v>
          </cell>
          <cell r="K48">
            <v>1</v>
          </cell>
          <cell r="L48">
            <v>3</v>
          </cell>
          <cell r="M48">
            <v>1</v>
          </cell>
          <cell r="N48" t="str">
            <v>A2</v>
          </cell>
          <cell r="O48" t="str">
            <v>A1</v>
          </cell>
          <cell r="P48" t="str">
            <v>Thống nhất đề nghị xếp loại A1 của đơn vị</v>
          </cell>
          <cell r="Q48" t="str">
            <v>A1</v>
          </cell>
        </row>
        <row r="49">
          <cell r="D49" t="str">
            <v>01002018</v>
          </cell>
          <cell r="E49" t="str">
            <v>A2</v>
          </cell>
          <cell r="F49">
            <v>1</v>
          </cell>
          <cell r="G49" t="str">
            <v>- Bài viết đăng Kỷ yếu hội thảo cấp trường COSS 2021
- Bài viết sáng kiến được công nhận phạm vi ảnh hưởng cấp ngành (QĐ số 1783/QĐ-SGDĐT ngày 20/8/2021)</v>
          </cell>
          <cell r="H49" t="str">
            <v>Bài viết sáng kiến được công nhận phạm vi ảnh hưởng cấp trường trong năm học 2020-2021 (QĐ số 358/QĐ-LTT-HĐSK ngày 08/4/2021)</v>
          </cell>
          <cell r="I49">
            <v>1</v>
          </cell>
          <cell r="J49" t="str">
            <v>A2</v>
          </cell>
          <cell r="K49">
            <v>1</v>
          </cell>
          <cell r="L49">
            <v>3</v>
          </cell>
          <cell r="M49">
            <v>2</v>
          </cell>
          <cell r="N49" t="str">
            <v>A2</v>
          </cell>
          <cell r="O49" t="str">
            <v>A1</v>
          </cell>
          <cell r="P49" t="str">
            <v>Thống nhất đề nghị xếp loại A1 của đơn vị</v>
          </cell>
          <cell r="Q49" t="str">
            <v>A1</v>
          </cell>
        </row>
        <row r="50">
          <cell r="D50" t="str">
            <v>01002005</v>
          </cell>
          <cell r="E50" t="str">
            <v>A3</v>
          </cell>
          <cell r="F50">
            <v>2</v>
          </cell>
          <cell r="G50">
            <v>2</v>
          </cell>
          <cell r="H50" t="str">
            <v>Bài viết sáng kiến được công nhận phạm vi ảnh hưởng cấp trường trong năm học 2020-2021 (QĐ số 358/QĐ-LTT-HĐSK ngày 08/4/2021)</v>
          </cell>
          <cell r="I50">
            <v>2</v>
          </cell>
          <cell r="J50" t="str">
            <v>A3</v>
          </cell>
          <cell r="K50">
            <v>2</v>
          </cell>
          <cell r="L50">
            <v>2</v>
          </cell>
          <cell r="M50">
            <v>2</v>
          </cell>
          <cell r="N50" t="str">
            <v>A3</v>
          </cell>
          <cell r="O50" t="str">
            <v>A3</v>
          </cell>
          <cell r="P50">
            <v>2</v>
          </cell>
          <cell r="Q50" t="str">
            <v>A3</v>
          </cell>
        </row>
        <row r="51">
          <cell r="D51" t="str">
            <v>01023001</v>
          </cell>
          <cell r="E51" t="str">
            <v>A3</v>
          </cell>
          <cell r="F51">
            <v>2</v>
          </cell>
          <cell r="G51">
            <v>2</v>
          </cell>
          <cell r="H51" t="str">
            <v>Bài viết sáng kiến được công nhận phạm vi ảnh hưởng cấp trường trong năm học 2020-2021 (QĐ số 358/QĐ-LTT-HĐSK ngày 08/4/2021)</v>
          </cell>
          <cell r="I51">
            <v>2</v>
          </cell>
          <cell r="J51" t="str">
            <v>A3</v>
          </cell>
          <cell r="K51">
            <v>2</v>
          </cell>
          <cell r="L51">
            <v>2</v>
          </cell>
          <cell r="M51">
            <v>1</v>
          </cell>
          <cell r="N51" t="str">
            <v>A3</v>
          </cell>
          <cell r="O51" t="str">
            <v>A3</v>
          </cell>
          <cell r="P51">
            <v>1</v>
          </cell>
          <cell r="Q51" t="str">
            <v>A3</v>
          </cell>
        </row>
        <row r="52">
          <cell r="D52" t="str">
            <v>01017006</v>
          </cell>
          <cell r="E52" t="str">
            <v>A1</v>
          </cell>
          <cell r="F52" t="str">
            <v>Tham gia thực hiện đề án Công nghiệp hỗ trợ của Bộ Công thương</v>
          </cell>
          <cell r="G52" t="str">
            <v>- Bài viết đăng Kỷ yếu hội thảo cấp trường COSS 2021
- Bài viết sáng kiến được công nhận phạm vi ảnh hưởng cấp ngành (QĐ số 1783/QĐ-SGDĐT ngày 20/8/2021)</v>
          </cell>
          <cell r="H52" t="str">
            <v>Bài viết sáng kiến được công nhận phạm vi ảnh hưởng cấp trường trong năm học 2020-2021 (QĐ số 358/QĐ-LTT-HĐSK ngày 08/4/2021)</v>
          </cell>
          <cell r="I52">
            <v>1</v>
          </cell>
          <cell r="J52" t="str">
            <v>A1</v>
          </cell>
          <cell r="K52">
            <v>1</v>
          </cell>
          <cell r="L52">
            <v>3</v>
          </cell>
          <cell r="M52">
            <v>2</v>
          </cell>
          <cell r="N52" t="str">
            <v>A1</v>
          </cell>
          <cell r="O52" t="str">
            <v>A1</v>
          </cell>
          <cell r="P52">
            <v>2</v>
          </cell>
          <cell r="Q52" t="str">
            <v>A1</v>
          </cell>
        </row>
        <row r="53">
          <cell r="D53" t="str">
            <v>01002032</v>
          </cell>
          <cell r="E53" t="str">
            <v>A3</v>
          </cell>
          <cell r="F53">
            <v>2</v>
          </cell>
          <cell r="G53">
            <v>2</v>
          </cell>
          <cell r="H53" t="str">
            <v>Bài viết sáng kiến được công nhận phạm vi ảnh hưởng cấp trường trong năm học 2020-2021 (QĐ số 358/QĐ-LTT-HĐSK ngày 08/4/2021)</v>
          </cell>
          <cell r="I53">
            <v>2</v>
          </cell>
          <cell r="J53" t="str">
            <v>A3</v>
          </cell>
          <cell r="K53">
            <v>2</v>
          </cell>
          <cell r="L53">
            <v>3</v>
          </cell>
          <cell r="M53">
            <v>2</v>
          </cell>
          <cell r="N53" t="str">
            <v>A3</v>
          </cell>
          <cell r="O53" t="str">
            <v>A2</v>
          </cell>
          <cell r="P53" t="str">
            <v>Thống nhất đề nghị xếp loại A2 của đơn vị</v>
          </cell>
          <cell r="Q53" t="str">
            <v>A2</v>
          </cell>
        </row>
        <row r="54">
          <cell r="D54" t="str">
            <v>01007007</v>
          </cell>
          <cell r="E54" t="str">
            <v>A2</v>
          </cell>
          <cell r="F54">
            <v>2</v>
          </cell>
          <cell r="G54" t="str">
            <v>Bài viết đăng Kỷ yếu hội thảo cấp trường COSS 2021</v>
          </cell>
          <cell r="H54" t="str">
            <v>Bài viết sáng kiến được công nhận phạm vi ảnh hưởng cấp trường trong năm học 2020-2021 (QĐ số 358/QĐ-LTT-HĐSK ngày 08/4/2021)</v>
          </cell>
          <cell r="I54">
            <v>2</v>
          </cell>
          <cell r="J54" t="str">
            <v>A2</v>
          </cell>
          <cell r="K54">
            <v>2</v>
          </cell>
          <cell r="L54">
            <v>2</v>
          </cell>
          <cell r="M54">
            <v>2</v>
          </cell>
          <cell r="N54" t="str">
            <v>A2</v>
          </cell>
          <cell r="O54" t="str">
            <v>A2</v>
          </cell>
          <cell r="P54">
            <v>2</v>
          </cell>
          <cell r="Q54" t="str">
            <v>A2</v>
          </cell>
        </row>
        <row r="55">
          <cell r="D55" t="str">
            <v>01007005</v>
          </cell>
          <cell r="E55" t="str">
            <v>A1</v>
          </cell>
          <cell r="F55" t="str">
            <v>Thư ký Ban biên soạn kỷ yếu 50 năm của trường</v>
          </cell>
          <cell r="G55" t="str">
            <v>Bài viết sáng kiến được công nhận phạm vi ảnh hưởng cấp ngành (QĐ số 1783/QĐ-SGDĐT ngày 20/8/2021)</v>
          </cell>
          <cell r="H55" t="str">
            <v>Bài viết sáng kiến được công nhận phạm vi ảnh hưởng cấp trường trong năm học 2020-2021 (QĐ số 358/QĐ-LTT-HĐSK ngày 08/4/2021)</v>
          </cell>
          <cell r="I55">
            <v>2</v>
          </cell>
          <cell r="J55" t="str">
            <v>A1</v>
          </cell>
          <cell r="K55">
            <v>2</v>
          </cell>
          <cell r="L55">
            <v>3</v>
          </cell>
          <cell r="M55">
            <v>2</v>
          </cell>
          <cell r="N55" t="str">
            <v>A1</v>
          </cell>
          <cell r="O55" t="str">
            <v>A1</v>
          </cell>
          <cell r="P55">
            <v>2</v>
          </cell>
          <cell r="Q55" t="str">
            <v>A1</v>
          </cell>
        </row>
        <row r="56">
          <cell r="D56">
            <v>2</v>
          </cell>
          <cell r="E56">
            <v>15</v>
          </cell>
          <cell r="F56">
            <v>15</v>
          </cell>
          <cell r="G56">
            <v>15</v>
          </cell>
          <cell r="H56">
            <v>15</v>
          </cell>
          <cell r="I56">
            <v>15</v>
          </cell>
          <cell r="J56">
            <v>15</v>
          </cell>
          <cell r="K56" t="str">
            <v>0A1 + 0A2 + 1A3 + 14A4</v>
          </cell>
          <cell r="L56">
            <v>15</v>
          </cell>
          <cell r="M56">
            <v>0</v>
          </cell>
          <cell r="N56">
            <v>15</v>
          </cell>
          <cell r="O56">
            <v>15</v>
          </cell>
          <cell r="P56" t="str">
            <v>0A1 + 2A2 + 5A3 + 8A4</v>
          </cell>
          <cell r="Q56">
            <v>15</v>
          </cell>
        </row>
        <row r="57">
          <cell r="D57" t="str">
            <v>01007006</v>
          </cell>
          <cell r="E57" t="str">
            <v>A2</v>
          </cell>
          <cell r="F57">
            <v>15</v>
          </cell>
          <cell r="G57" t="str">
            <v>Bài viết sáng kiến được công nhận phạm vi ảnh hưởng cấp ngành (QĐ số 1783/QĐ-SGDĐT ngày 20/8/2021)</v>
          </cell>
          <cell r="H57" t="str">
            <v>Bài viết sáng kiến được công nhận phạm vi ảnh hưởng cấp trường trong năm học 2020-2021 (QĐ số 358/QĐ-LTT-HĐSK ngày 08/4/2021)</v>
          </cell>
          <cell r="I57">
            <v>15</v>
          </cell>
          <cell r="J57" t="str">
            <v>A4</v>
          </cell>
          <cell r="K57">
            <v>15</v>
          </cell>
          <cell r="L57">
            <v>0</v>
          </cell>
          <cell r="M57">
            <v>0</v>
          </cell>
          <cell r="N57" t="str">
            <v>A4</v>
          </cell>
          <cell r="O57" t="str">
            <v>A4</v>
          </cell>
          <cell r="P57">
            <v>0</v>
          </cell>
          <cell r="Q57" t="str">
            <v>A4</v>
          </cell>
        </row>
        <row r="58">
          <cell r="D58" t="str">
            <v>01002038</v>
          </cell>
          <cell r="E58" t="str">
            <v>A4</v>
          </cell>
          <cell r="F58">
            <v>0</v>
          </cell>
          <cell r="G58">
            <v>0</v>
          </cell>
          <cell r="H58">
            <v>0</v>
          </cell>
          <cell r="I58">
            <v>0</v>
          </cell>
          <cell r="J58" t="str">
            <v>A4</v>
          </cell>
          <cell r="K58">
            <v>0</v>
          </cell>
          <cell r="L58">
            <v>2</v>
          </cell>
          <cell r="M58">
            <v>0</v>
          </cell>
          <cell r="N58" t="str">
            <v>A4</v>
          </cell>
          <cell r="O58" t="str">
            <v>A4</v>
          </cell>
          <cell r="P58">
            <v>0</v>
          </cell>
          <cell r="Q58" t="str">
            <v>A4</v>
          </cell>
        </row>
        <row r="59">
          <cell r="D59" t="str">
            <v>01002023</v>
          </cell>
          <cell r="E59" t="str">
            <v>A4</v>
          </cell>
          <cell r="F59">
            <v>0</v>
          </cell>
          <cell r="G59">
            <v>0</v>
          </cell>
          <cell r="H59">
            <v>0</v>
          </cell>
          <cell r="I59">
            <v>0</v>
          </cell>
          <cell r="J59" t="str">
            <v>A4</v>
          </cell>
          <cell r="K59">
            <v>0</v>
          </cell>
          <cell r="L59">
            <v>1</v>
          </cell>
          <cell r="M59">
            <v>3</v>
          </cell>
          <cell r="N59" t="str">
            <v>A4</v>
          </cell>
          <cell r="O59" t="str">
            <v>A2</v>
          </cell>
          <cell r="P59" t="str">
            <v>Thống nhất đề nghị xếp loại A2 của đơn vị</v>
          </cell>
          <cell r="Q59" t="str">
            <v>A2</v>
          </cell>
        </row>
        <row r="60">
          <cell r="D60" t="str">
            <v>01002007</v>
          </cell>
          <cell r="E60" t="str">
            <v>A4</v>
          </cell>
          <cell r="F60">
            <v>3</v>
          </cell>
          <cell r="G60">
            <v>3</v>
          </cell>
          <cell r="H60">
            <v>3</v>
          </cell>
          <cell r="I60">
            <v>3</v>
          </cell>
          <cell r="J60" t="str">
            <v>A4</v>
          </cell>
          <cell r="K60">
            <v>3</v>
          </cell>
          <cell r="L60">
            <v>1</v>
          </cell>
          <cell r="M60">
            <v>2</v>
          </cell>
          <cell r="N60" t="str">
            <v>A4</v>
          </cell>
          <cell r="O60" t="str">
            <v>A3</v>
          </cell>
          <cell r="P60" t="str">
            <v>Thống nhất đề nghị xếp loại A3 của đơn vị</v>
          </cell>
          <cell r="Q60" t="str">
            <v>A3</v>
          </cell>
        </row>
        <row r="61">
          <cell r="D61" t="str">
            <v>01002010</v>
          </cell>
          <cell r="E61" t="str">
            <v>A4</v>
          </cell>
          <cell r="F61">
            <v>2</v>
          </cell>
          <cell r="G61">
            <v>2</v>
          </cell>
          <cell r="H61">
            <v>2</v>
          </cell>
          <cell r="I61">
            <v>2</v>
          </cell>
          <cell r="J61" t="str">
            <v>A4</v>
          </cell>
          <cell r="K61">
            <v>2</v>
          </cell>
          <cell r="L61">
            <v>1</v>
          </cell>
          <cell r="M61">
            <v>3</v>
          </cell>
          <cell r="N61" t="str">
            <v>A4</v>
          </cell>
          <cell r="O61" t="str">
            <v>A3</v>
          </cell>
          <cell r="P61" t="str">
            <v>Thống nhất đề nghị xếp loại A3 của đơn vị</v>
          </cell>
          <cell r="Q61" t="str">
            <v>A3</v>
          </cell>
        </row>
        <row r="62">
          <cell r="D62" t="str">
            <v>01002012</v>
          </cell>
          <cell r="E62" t="str">
            <v>A4</v>
          </cell>
          <cell r="F62">
            <v>3</v>
          </cell>
          <cell r="G62">
            <v>3</v>
          </cell>
          <cell r="H62">
            <v>3</v>
          </cell>
          <cell r="I62">
            <v>3</v>
          </cell>
          <cell r="J62" t="str">
            <v>A4</v>
          </cell>
          <cell r="K62">
            <v>3</v>
          </cell>
          <cell r="L62">
            <v>1</v>
          </cell>
          <cell r="M62">
            <v>2</v>
          </cell>
          <cell r="N62" t="str">
            <v>A4</v>
          </cell>
          <cell r="O62" t="str">
            <v>A4</v>
          </cell>
          <cell r="P62">
            <v>2</v>
          </cell>
          <cell r="Q62" t="str">
            <v>A3</v>
          </cell>
        </row>
        <row r="63">
          <cell r="D63" t="str">
            <v>01002028</v>
          </cell>
          <cell r="E63" t="str">
            <v>A4</v>
          </cell>
          <cell r="F63">
            <v>2</v>
          </cell>
          <cell r="G63">
            <v>2</v>
          </cell>
          <cell r="H63">
            <v>2</v>
          </cell>
          <cell r="I63">
            <v>2</v>
          </cell>
          <cell r="J63" t="str">
            <v>A4</v>
          </cell>
          <cell r="K63">
            <v>2</v>
          </cell>
          <cell r="L63">
            <v>1</v>
          </cell>
          <cell r="M63">
            <v>1</v>
          </cell>
          <cell r="N63" t="str">
            <v>A4</v>
          </cell>
          <cell r="O63" t="str">
            <v>A4</v>
          </cell>
          <cell r="P63">
            <v>1</v>
          </cell>
          <cell r="Q63" t="str">
            <v>A3</v>
          </cell>
        </row>
        <row r="64">
          <cell r="D64" t="str">
            <v>01002027</v>
          </cell>
          <cell r="E64" t="str">
            <v>A2</v>
          </cell>
          <cell r="F64">
            <v>1</v>
          </cell>
          <cell r="G64" t="str">
            <v>Bài viết sáng kiến được công nhận phạm vi ảnh hưởng cấp ngành (QĐ số 1783/QĐ-SGDĐT ngày 20/8/2021)</v>
          </cell>
          <cell r="H64" t="str">
            <v>Bài viết sáng kiến được công nhận phạm vi ảnh hưởng cấp trường trong năm học 2020-2021 (QĐ số 358/QĐ-LTT-HĐSK ngày 08/4/2021)</v>
          </cell>
          <cell r="I64">
            <v>1</v>
          </cell>
          <cell r="J64" t="str">
            <v>A3</v>
          </cell>
          <cell r="K64">
            <v>1</v>
          </cell>
          <cell r="L64">
            <v>1</v>
          </cell>
          <cell r="M64">
            <v>1</v>
          </cell>
          <cell r="N64" t="str">
            <v>A3</v>
          </cell>
          <cell r="O64" t="str">
            <v>A3</v>
          </cell>
          <cell r="P64">
            <v>1</v>
          </cell>
          <cell r="Q64" t="str">
            <v>A3</v>
          </cell>
        </row>
        <row r="65">
          <cell r="D65" t="str">
            <v>01002013</v>
          </cell>
          <cell r="E65" t="str">
            <v>A4</v>
          </cell>
          <cell r="F65">
            <v>1</v>
          </cell>
          <cell r="G65">
            <v>1</v>
          </cell>
          <cell r="H65">
            <v>1</v>
          </cell>
          <cell r="I65">
            <v>1</v>
          </cell>
          <cell r="J65" t="str">
            <v>A4</v>
          </cell>
          <cell r="K65">
            <v>1</v>
          </cell>
          <cell r="L65">
            <v>1</v>
          </cell>
          <cell r="M65">
            <v>2</v>
          </cell>
          <cell r="N65" t="str">
            <v>A4</v>
          </cell>
          <cell r="O65" t="str">
            <v>A4</v>
          </cell>
          <cell r="P65">
            <v>2</v>
          </cell>
          <cell r="Q65" t="str">
            <v>A4</v>
          </cell>
        </row>
        <row r="66">
          <cell r="D66" t="str">
            <v>01002031</v>
          </cell>
          <cell r="E66" t="str">
            <v>A4</v>
          </cell>
          <cell r="F66">
            <v>2</v>
          </cell>
          <cell r="G66">
            <v>2</v>
          </cell>
          <cell r="H66">
            <v>2</v>
          </cell>
          <cell r="I66">
            <v>2</v>
          </cell>
          <cell r="J66" t="str">
            <v>A4</v>
          </cell>
          <cell r="K66">
            <v>2</v>
          </cell>
          <cell r="L66">
            <v>1</v>
          </cell>
          <cell r="M66">
            <v>2</v>
          </cell>
          <cell r="N66" t="str">
            <v>A4</v>
          </cell>
          <cell r="O66" t="str">
            <v>A3</v>
          </cell>
          <cell r="P66" t="str">
            <v>Thống nhất đề nghị xếp loại A3 của đơn vị</v>
          </cell>
          <cell r="Q66" t="str">
            <v>A3</v>
          </cell>
        </row>
        <row r="67">
          <cell r="D67" t="str">
            <v>01002034</v>
          </cell>
          <cell r="E67" t="str">
            <v>A4</v>
          </cell>
          <cell r="F67">
            <v>2</v>
          </cell>
          <cell r="G67">
            <v>2</v>
          </cell>
          <cell r="H67">
            <v>2</v>
          </cell>
          <cell r="I67">
            <v>2</v>
          </cell>
          <cell r="J67" t="str">
            <v>A4</v>
          </cell>
          <cell r="K67">
            <v>2</v>
          </cell>
          <cell r="L67">
            <v>1</v>
          </cell>
          <cell r="M67">
            <v>1</v>
          </cell>
          <cell r="N67" t="str">
            <v>A4</v>
          </cell>
          <cell r="O67" t="str">
            <v>A4</v>
          </cell>
          <cell r="P67">
            <v>1</v>
          </cell>
          <cell r="Q67" t="str">
            <v>A4</v>
          </cell>
        </row>
        <row r="68">
          <cell r="D68" t="str">
            <v>01002033</v>
          </cell>
          <cell r="E68" t="str">
            <v>A4</v>
          </cell>
          <cell r="F68">
            <v>1</v>
          </cell>
          <cell r="G68">
            <v>1</v>
          </cell>
          <cell r="H68">
            <v>1</v>
          </cell>
          <cell r="I68">
            <v>1</v>
          </cell>
          <cell r="J68" t="str">
            <v>A4</v>
          </cell>
          <cell r="K68">
            <v>1</v>
          </cell>
          <cell r="L68">
            <v>1</v>
          </cell>
          <cell r="M68">
            <v>1</v>
          </cell>
          <cell r="N68" t="str">
            <v>A4</v>
          </cell>
          <cell r="O68" t="str">
            <v>A4</v>
          </cell>
          <cell r="P68">
            <v>1</v>
          </cell>
          <cell r="Q68" t="str">
            <v>A4</v>
          </cell>
        </row>
        <row r="69">
          <cell r="D69" t="str">
            <v>01010068</v>
          </cell>
          <cell r="E69" t="str">
            <v>A4</v>
          </cell>
          <cell r="F69">
            <v>1</v>
          </cell>
          <cell r="G69">
            <v>1</v>
          </cell>
          <cell r="H69">
            <v>1</v>
          </cell>
          <cell r="I69">
            <v>1</v>
          </cell>
          <cell r="J69" t="str">
            <v>A4</v>
          </cell>
          <cell r="K69">
            <v>1</v>
          </cell>
          <cell r="L69">
            <v>1</v>
          </cell>
          <cell r="M69">
            <v>1</v>
          </cell>
          <cell r="N69" t="str">
            <v>A4</v>
          </cell>
          <cell r="O69" t="str">
            <v>A4</v>
          </cell>
          <cell r="P69">
            <v>1</v>
          </cell>
          <cell r="Q69" t="str">
            <v>A4</v>
          </cell>
        </row>
        <row r="70">
          <cell r="D70" t="str">
            <v>01002035</v>
          </cell>
          <cell r="E70" t="str">
            <v>A4</v>
          </cell>
          <cell r="F70">
            <v>1</v>
          </cell>
          <cell r="G70">
            <v>1</v>
          </cell>
          <cell r="H70">
            <v>1</v>
          </cell>
          <cell r="I70">
            <v>1</v>
          </cell>
          <cell r="J70" t="str">
            <v>A4</v>
          </cell>
          <cell r="K70">
            <v>1</v>
          </cell>
          <cell r="L70">
            <v>1</v>
          </cell>
          <cell r="M70">
            <v>0</v>
          </cell>
          <cell r="N70" t="str">
            <v>A4</v>
          </cell>
          <cell r="O70" t="str">
            <v>A2</v>
          </cell>
          <cell r="P70" t="str">
            <v>Thống nhất đề nghị xếp loại A2 của đơn vị</v>
          </cell>
          <cell r="Q70" t="str">
            <v>A2</v>
          </cell>
        </row>
        <row r="71">
          <cell r="D71" t="str">
            <v>01002036</v>
          </cell>
          <cell r="E71" t="str">
            <v>A4</v>
          </cell>
          <cell r="F71">
            <v>0</v>
          </cell>
          <cell r="G71">
            <v>0</v>
          </cell>
          <cell r="H71">
            <v>0</v>
          </cell>
          <cell r="I71">
            <v>0</v>
          </cell>
          <cell r="J71" t="str">
            <v>A4</v>
          </cell>
          <cell r="K71">
            <v>0</v>
          </cell>
          <cell r="L71">
            <v>1</v>
          </cell>
          <cell r="M71">
            <v>1</v>
          </cell>
          <cell r="N71" t="str">
            <v>A4</v>
          </cell>
          <cell r="O71" t="str">
            <v>A3</v>
          </cell>
          <cell r="P71" t="str">
            <v>Thống nhất đề nghị xếp loại A3 của đơn vị</v>
          </cell>
          <cell r="Q71" t="str">
            <v>A3</v>
          </cell>
        </row>
        <row r="72">
          <cell r="D72">
            <v>1</v>
          </cell>
          <cell r="E72">
            <v>16</v>
          </cell>
          <cell r="F72">
            <v>16</v>
          </cell>
          <cell r="G72">
            <v>16</v>
          </cell>
          <cell r="H72">
            <v>16</v>
          </cell>
          <cell r="I72">
            <v>16</v>
          </cell>
          <cell r="J72">
            <v>16</v>
          </cell>
          <cell r="K72" t="str">
            <v>0A1 + 7A2 + 6A3 + 2A4</v>
          </cell>
          <cell r="L72">
            <v>16</v>
          </cell>
          <cell r="M72">
            <v>16</v>
          </cell>
          <cell r="N72">
            <v>16</v>
          </cell>
          <cell r="O72">
            <v>16</v>
          </cell>
          <cell r="P72" t="str">
            <v>1A1 + 9A2 + 4A3 + 1A4</v>
          </cell>
          <cell r="Q72">
            <v>16</v>
          </cell>
        </row>
        <row r="73">
          <cell r="D73">
            <v>16</v>
          </cell>
          <cell r="E73">
            <v>9</v>
          </cell>
          <cell r="F73">
            <v>9</v>
          </cell>
          <cell r="G73">
            <v>9</v>
          </cell>
          <cell r="H73">
            <v>9</v>
          </cell>
          <cell r="I73">
            <v>9</v>
          </cell>
          <cell r="J73">
            <v>9</v>
          </cell>
          <cell r="K73" t="str">
            <v>0A1 + 5A2 + 4A3 + 0A4</v>
          </cell>
          <cell r="L73">
            <v>9</v>
          </cell>
          <cell r="M73">
            <v>9</v>
          </cell>
          <cell r="N73">
            <v>9</v>
          </cell>
          <cell r="O73">
            <v>9</v>
          </cell>
          <cell r="P73" t="str">
            <v>1A1 + 6A2 + 2A3 + 0A4</v>
          </cell>
          <cell r="Q73">
            <v>9</v>
          </cell>
        </row>
        <row r="74">
          <cell r="D74" t="str">
            <v>01002002</v>
          </cell>
          <cell r="E74" t="str">
            <v>A2</v>
          </cell>
          <cell r="F74">
            <v>9</v>
          </cell>
          <cell r="G74" t="str">
            <v>- Bài viết đăng kỷ yếu Hội thảo KH cấp trường năm 2021 (Trang 335).
- Bài viết sáng kiến được công nhận phạm vi ảnh hưởng cấp ngành (QĐ số 1783/QĐ-SGDĐT ngày 20/8/2021)</v>
          </cell>
          <cell r="H74" t="str">
            <v>Bài viết sáng kiến được công nhận phạm vi ảnh hưởng cấp trường trong năm học 2020-2021 (QĐ số 358/QĐ-LTT-HĐSK ngày 08/4/2021)</v>
          </cell>
          <cell r="I74">
            <v>9</v>
          </cell>
          <cell r="J74" t="str">
            <v>A2</v>
          </cell>
          <cell r="K74">
            <v>9</v>
          </cell>
          <cell r="L74">
            <v>2</v>
          </cell>
          <cell r="M74">
            <v>2</v>
          </cell>
          <cell r="N74" t="str">
            <v>A2</v>
          </cell>
          <cell r="O74" t="str">
            <v>A1</v>
          </cell>
          <cell r="P74" t="str">
            <v>Nhóm TT đề nghị xếp loại A1</v>
          </cell>
          <cell r="Q74" t="str">
            <v>A1</v>
          </cell>
        </row>
        <row r="75">
          <cell r="D75" t="str">
            <v>01007001</v>
          </cell>
          <cell r="E75" t="str">
            <v>A3</v>
          </cell>
          <cell r="F75">
            <v>2</v>
          </cell>
          <cell r="G75">
            <v>2</v>
          </cell>
          <cell r="H75" t="str">
            <v>Bài viết sáng kiến được công nhận phạm vi ảnh hưởng cấp trường trong năm học 2020-2021 (QĐ số 358/QĐ-LTT-HĐSK ngày 08/4/2021)</v>
          </cell>
          <cell r="I75">
            <v>2</v>
          </cell>
          <cell r="J75" t="str">
            <v>A3</v>
          </cell>
          <cell r="K75">
            <v>2</v>
          </cell>
          <cell r="L75">
            <v>2</v>
          </cell>
          <cell r="M75">
            <v>2</v>
          </cell>
          <cell r="N75" t="str">
            <v>A3</v>
          </cell>
          <cell r="O75" t="str">
            <v>A2</v>
          </cell>
          <cell r="P75" t="str">
            <v>Thống nhất đề nghị xếp loại A2 của đơn vị</v>
          </cell>
          <cell r="Q75" t="str">
            <v>A2</v>
          </cell>
        </row>
        <row r="76">
          <cell r="D76" t="str">
            <v>01009006</v>
          </cell>
          <cell r="E76" t="str">
            <v>A2</v>
          </cell>
          <cell r="F76">
            <v>2</v>
          </cell>
          <cell r="G76" t="str">
            <v>- Bài viết đăng kỷ yếu Hội thảo KH cấp trường năm 2021 (Trang 219).
- Bài viết sáng kiến được công nhận phạm vi ảnh hưởng cấp ngành (QĐ số 1783/QĐ-SGDĐT ngày 20/8/2021)</v>
          </cell>
          <cell r="H76" t="str">
            <v>Bài viết sáng kiến được công nhận phạm vi ảnh hưởng cấp trường trong năm học 2020-2021 (QĐ số 358/QĐ-LTT-HĐSK ngày 08/4/2021)</v>
          </cell>
          <cell r="I76">
            <v>2</v>
          </cell>
          <cell r="J76" t="str">
            <v>A2</v>
          </cell>
          <cell r="K76">
            <v>2</v>
          </cell>
          <cell r="L76">
            <v>3</v>
          </cell>
          <cell r="M76">
            <v>2</v>
          </cell>
          <cell r="N76" t="str">
            <v>A2</v>
          </cell>
          <cell r="O76" t="str">
            <v>A2</v>
          </cell>
          <cell r="P76">
            <v>2</v>
          </cell>
          <cell r="Q76" t="str">
            <v>A2</v>
          </cell>
        </row>
        <row r="77">
          <cell r="D77" t="str">
            <v>01009018</v>
          </cell>
          <cell r="E77" t="str">
            <v>A2</v>
          </cell>
          <cell r="F77">
            <v>2</v>
          </cell>
          <cell r="G77" t="str">
            <v>Bài viết sáng kiến được công nhận phạm vi ảnh hưởng cấp ngành (QĐ số 1783/QĐ-SGDĐT ngày 20/8/2021)</v>
          </cell>
          <cell r="H77" t="str">
            <v>Bài viết sáng kiến được công nhận phạm vi ảnh hưởng cấp trường trong năm học 2020-2021 (QĐ số 358/QĐ-LTT-HĐSK ngày 08/4/2021)</v>
          </cell>
          <cell r="I77">
            <v>2</v>
          </cell>
          <cell r="J77" t="str">
            <v>A2</v>
          </cell>
          <cell r="K77">
            <v>2</v>
          </cell>
          <cell r="L77">
            <v>3</v>
          </cell>
          <cell r="M77">
            <v>1</v>
          </cell>
          <cell r="N77" t="str">
            <v>A2</v>
          </cell>
          <cell r="O77" t="str">
            <v>A2</v>
          </cell>
          <cell r="P77">
            <v>1</v>
          </cell>
          <cell r="Q77" t="str">
            <v>A2</v>
          </cell>
        </row>
        <row r="78">
          <cell r="D78" t="str">
            <v>01009010</v>
          </cell>
          <cell r="E78" t="str">
            <v>A2</v>
          </cell>
          <cell r="F78">
            <v>1</v>
          </cell>
          <cell r="G78" t="str">
            <v>Bài viết sáng kiến được công nhận phạm vi ảnh hưởng cấp ngành (QĐ số 1783/QĐ-SGDĐT ngày 20/8/2021)</v>
          </cell>
          <cell r="H78" t="str">
            <v>Bài viết sáng kiến được công nhận phạm vi ảnh hưởng cấp trường trong năm học 2020-2021 (QĐ số 358/QĐ-LTT-HĐSK ngày 08/4/2021)</v>
          </cell>
          <cell r="I78">
            <v>1</v>
          </cell>
          <cell r="J78" t="str">
            <v>A2</v>
          </cell>
          <cell r="K78">
            <v>1</v>
          </cell>
          <cell r="L78">
            <v>3</v>
          </cell>
          <cell r="M78">
            <v>0</v>
          </cell>
          <cell r="N78" t="str">
            <v>A2</v>
          </cell>
          <cell r="O78" t="str">
            <v>A2</v>
          </cell>
          <cell r="P78">
            <v>0</v>
          </cell>
          <cell r="Q78" t="str">
            <v>A2</v>
          </cell>
        </row>
        <row r="79">
          <cell r="D79" t="str">
            <v>01002004</v>
          </cell>
          <cell r="E79" t="str">
            <v>A2</v>
          </cell>
          <cell r="F79">
            <v>0</v>
          </cell>
          <cell r="G79" t="str">
            <v>- Bài viết đăng kỷ yếu Hội thảo KH cấp trường năm 2021 (Trang 335 + Trang 504).
- Bài viết sáng kiến được công nhận phạm vi ảnh hưởng cấp ngành (QĐ số 1783/QĐ-SGDĐT ngày 20/8/2021)</v>
          </cell>
          <cell r="H79" t="str">
            <v>Bài viết sáng kiến được công nhận phạm vi ảnh hưởng cấp trường trong năm học 2020-2021 (QĐ số 358/QĐ-LTT-HĐSK ngày 08/4/2021)</v>
          </cell>
          <cell r="I79">
            <v>0</v>
          </cell>
          <cell r="J79" t="str">
            <v>A2</v>
          </cell>
          <cell r="K79">
            <v>0</v>
          </cell>
          <cell r="L79">
            <v>3</v>
          </cell>
          <cell r="M79">
            <v>3</v>
          </cell>
          <cell r="N79" t="str">
            <v>A2</v>
          </cell>
          <cell r="O79" t="str">
            <v>A2</v>
          </cell>
          <cell r="P79">
            <v>3</v>
          </cell>
          <cell r="Q79" t="str">
            <v>A2</v>
          </cell>
        </row>
        <row r="80">
          <cell r="D80" t="str">
            <v>01009008</v>
          </cell>
          <cell r="E80" t="str">
            <v>A3</v>
          </cell>
          <cell r="F80">
            <v>3</v>
          </cell>
          <cell r="G80">
            <v>3</v>
          </cell>
          <cell r="H80" t="str">
            <v>Bài viết sáng kiến được công nhận phạm vi ảnh hưởng cấp trường trong năm học 2020-2021 (QĐ số 358/QĐ-LTT-HĐSK ngày 08/4/2021)</v>
          </cell>
          <cell r="I80">
            <v>3</v>
          </cell>
          <cell r="J80" t="str">
            <v>A3</v>
          </cell>
          <cell r="K80">
            <v>3</v>
          </cell>
          <cell r="L80">
            <v>3</v>
          </cell>
          <cell r="M80">
            <v>1</v>
          </cell>
          <cell r="N80" t="str">
            <v>A3</v>
          </cell>
          <cell r="O80" t="str">
            <v>A2</v>
          </cell>
          <cell r="P80" t="str">
            <v>Thống nhất đề nghị xếp loại A2 của đơn vị</v>
          </cell>
          <cell r="Q80" t="str">
            <v>A2</v>
          </cell>
        </row>
        <row r="81">
          <cell r="D81" t="str">
            <v>01022058</v>
          </cell>
          <cell r="E81" t="str">
            <v>A3</v>
          </cell>
          <cell r="F81">
            <v>1</v>
          </cell>
          <cell r="G81">
            <v>1</v>
          </cell>
          <cell r="H81" t="str">
            <v>Bài viết sáng kiến được công nhận phạm vi ảnh hưởng cấp trường trong năm học 2020-2021 (QĐ số 358/QĐ-LTT-HĐSK ngày 08/4/2021)</v>
          </cell>
          <cell r="I81">
            <v>1</v>
          </cell>
          <cell r="J81" t="str">
            <v>A3</v>
          </cell>
          <cell r="K81">
            <v>1</v>
          </cell>
          <cell r="L81">
            <v>2</v>
          </cell>
          <cell r="M81">
            <v>0</v>
          </cell>
          <cell r="N81" t="str">
            <v>A3</v>
          </cell>
          <cell r="O81" t="str">
            <v>A3</v>
          </cell>
          <cell r="P81">
            <v>0</v>
          </cell>
          <cell r="Q81" t="str">
            <v>A3</v>
          </cell>
        </row>
        <row r="82">
          <cell r="D82" t="str">
            <v>01007004</v>
          </cell>
          <cell r="E82" t="str">
            <v>A3</v>
          </cell>
          <cell r="F82">
            <v>0</v>
          </cell>
          <cell r="G82">
            <v>0</v>
          </cell>
          <cell r="H82" t="str">
            <v>Bài viết sáng kiến được công nhận phạm vi ảnh hưởng cấp trường trong năm học 2020-2021 (QĐ số 358/QĐ-LTT-HĐSK ngày 08/4/2021)</v>
          </cell>
          <cell r="I82">
            <v>0</v>
          </cell>
          <cell r="J82" t="str">
            <v>A3</v>
          </cell>
          <cell r="K82">
            <v>0</v>
          </cell>
          <cell r="L82">
            <v>2</v>
          </cell>
          <cell r="M82">
            <v>0</v>
          </cell>
          <cell r="N82" t="str">
            <v>A3</v>
          </cell>
          <cell r="O82" t="str">
            <v>A3</v>
          </cell>
          <cell r="P82">
            <v>0</v>
          </cell>
          <cell r="Q82" t="str">
            <v>A3</v>
          </cell>
        </row>
        <row r="83">
          <cell r="D83">
            <v>0</v>
          </cell>
          <cell r="E83">
            <v>7</v>
          </cell>
          <cell r="F83">
            <v>7</v>
          </cell>
          <cell r="G83">
            <v>7</v>
          </cell>
          <cell r="H83">
            <v>7</v>
          </cell>
          <cell r="I83">
            <v>7</v>
          </cell>
          <cell r="J83">
            <v>7</v>
          </cell>
          <cell r="K83" t="str">
            <v>0A1 + 2A2 + 3A3 + 2A4</v>
          </cell>
          <cell r="L83">
            <v>7</v>
          </cell>
          <cell r="M83">
            <v>7</v>
          </cell>
          <cell r="N83">
            <v>7</v>
          </cell>
          <cell r="O83">
            <v>7</v>
          </cell>
          <cell r="P83" t="str">
            <v>0A1 + 3A2 + 3A3 + 1A4</v>
          </cell>
          <cell r="Q83">
            <v>7</v>
          </cell>
        </row>
        <row r="84">
          <cell r="D84" t="str">
            <v>01009012</v>
          </cell>
          <cell r="E84" t="str">
            <v>A2</v>
          </cell>
          <cell r="F84">
            <v>7</v>
          </cell>
          <cell r="G84" t="str">
            <v>Bài viết đăng kỷ yếu Hội thảo KH cấp trường năm 2021 (Trang 504)</v>
          </cell>
          <cell r="H84" t="str">
            <v>Bài viết sáng kiến được công nhận phạm vi ảnh hưởng cấp trường trong năm học 2020-2021 (QĐ số 358/QĐ-LTT-HĐSK ngày 08/4/2021)</v>
          </cell>
          <cell r="I84">
            <v>7</v>
          </cell>
          <cell r="J84" t="str">
            <v>A2</v>
          </cell>
          <cell r="K84">
            <v>7</v>
          </cell>
          <cell r="L84">
            <v>2</v>
          </cell>
          <cell r="M84">
            <v>3</v>
          </cell>
          <cell r="N84" t="str">
            <v>A2</v>
          </cell>
          <cell r="O84" t="str">
            <v>A2</v>
          </cell>
          <cell r="P84">
            <v>3</v>
          </cell>
          <cell r="Q84" t="str">
            <v>A2</v>
          </cell>
        </row>
        <row r="85">
          <cell r="D85" t="str">
            <v>01002008</v>
          </cell>
          <cell r="E85" t="str">
            <v>A2</v>
          </cell>
          <cell r="F85">
            <v>3</v>
          </cell>
          <cell r="G85" t="str">
            <v>Bài viết sáng kiến được công nhận phạm vi ảnh hưởng cấp ngành (QĐ số 1783/QĐ-SGDĐT ngày 20/8/2021)</v>
          </cell>
          <cell r="H85" t="str">
            <v>Bài viết sáng kiến được công nhận phạm vi ảnh hưởng cấp trường trong năm học 2020-2021 (QĐ số 358/QĐ-LTT-HĐSK ngày 08/4/2021)</v>
          </cell>
          <cell r="I85">
            <v>3</v>
          </cell>
          <cell r="J85" t="str">
            <v>A2</v>
          </cell>
          <cell r="K85">
            <v>3</v>
          </cell>
          <cell r="L85">
            <v>3</v>
          </cell>
          <cell r="M85">
            <v>0</v>
          </cell>
          <cell r="N85" t="str">
            <v>A2</v>
          </cell>
          <cell r="O85" t="str">
            <v>A2</v>
          </cell>
          <cell r="P85">
            <v>0</v>
          </cell>
          <cell r="Q85" t="str">
            <v>A2</v>
          </cell>
        </row>
        <row r="86">
          <cell r="D86" t="str">
            <v>01009011</v>
          </cell>
          <cell r="E86" t="str">
            <v>A3</v>
          </cell>
          <cell r="F86">
            <v>0</v>
          </cell>
          <cell r="G86">
            <v>0</v>
          </cell>
          <cell r="H86" t="str">
            <v>Bài viết Hội thảo đơn vị "Nâng cao hiệu quả giảng dạy trực tuyến"</v>
          </cell>
          <cell r="I86">
            <v>0</v>
          </cell>
          <cell r="J86" t="str">
            <v>A3</v>
          </cell>
          <cell r="K86">
            <v>0</v>
          </cell>
          <cell r="L86">
            <v>2</v>
          </cell>
          <cell r="M86">
            <v>1</v>
          </cell>
          <cell r="N86" t="str">
            <v>A3</v>
          </cell>
          <cell r="O86" t="str">
            <v>A3</v>
          </cell>
          <cell r="P86">
            <v>1</v>
          </cell>
          <cell r="Q86" t="str">
            <v>A3</v>
          </cell>
        </row>
        <row r="87">
          <cell r="D87" t="str">
            <v>01009019</v>
          </cell>
          <cell r="E87" t="str">
            <v>A3</v>
          </cell>
          <cell r="F87">
            <v>1</v>
          </cell>
          <cell r="G87">
            <v>1</v>
          </cell>
          <cell r="H87" t="str">
            <v>Bài viết Hội thảo đơn vị "Nâng cao hiệu quả giảng dạy trực tuyến"</v>
          </cell>
          <cell r="I87">
            <v>1</v>
          </cell>
          <cell r="J87" t="str">
            <v>A3</v>
          </cell>
          <cell r="K87">
            <v>1</v>
          </cell>
          <cell r="L87">
            <v>3</v>
          </cell>
          <cell r="M87">
            <v>1</v>
          </cell>
          <cell r="N87" t="str">
            <v>A3</v>
          </cell>
          <cell r="O87" t="str">
            <v>A2</v>
          </cell>
          <cell r="P87" t="str">
            <v>Thống nhất đề nghị xếp loại A2 của đơn vị</v>
          </cell>
          <cell r="Q87" t="str">
            <v>A2</v>
          </cell>
        </row>
        <row r="88">
          <cell r="D88" t="str">
            <v>01009028</v>
          </cell>
          <cell r="E88" t="str">
            <v>A4</v>
          </cell>
          <cell r="F88">
            <v>1</v>
          </cell>
          <cell r="G88">
            <v>1</v>
          </cell>
          <cell r="H88">
            <v>1</v>
          </cell>
          <cell r="I88">
            <v>1</v>
          </cell>
          <cell r="J88" t="str">
            <v>A4</v>
          </cell>
          <cell r="K88">
            <v>1</v>
          </cell>
          <cell r="L88">
            <v>2</v>
          </cell>
          <cell r="M88">
            <v>0</v>
          </cell>
          <cell r="N88" t="str">
            <v>A4</v>
          </cell>
          <cell r="O88" t="str">
            <v>A4</v>
          </cell>
          <cell r="P88">
            <v>0</v>
          </cell>
          <cell r="Q88" t="str">
            <v>A4</v>
          </cell>
        </row>
        <row r="89">
          <cell r="D89" t="str">
            <v>01009026</v>
          </cell>
          <cell r="E89" t="str">
            <v>A4</v>
          </cell>
          <cell r="F89">
            <v>0</v>
          </cell>
          <cell r="G89">
            <v>0</v>
          </cell>
          <cell r="H89">
            <v>0</v>
          </cell>
          <cell r="I89">
            <v>0</v>
          </cell>
          <cell r="J89" t="str">
            <v>A4</v>
          </cell>
          <cell r="K89">
            <v>0</v>
          </cell>
          <cell r="L89">
            <v>4</v>
          </cell>
          <cell r="M89">
            <v>0</v>
          </cell>
          <cell r="N89" t="str">
            <v>A4</v>
          </cell>
          <cell r="O89" t="str">
            <v>A3</v>
          </cell>
          <cell r="P89" t="str">
            <v>Thống nhất đề nghị xếp loại A3 của đơn vị</v>
          </cell>
          <cell r="Q89" t="str">
            <v>A3</v>
          </cell>
        </row>
        <row r="90">
          <cell r="D90" t="str">
            <v>01007003</v>
          </cell>
          <cell r="E90" t="str">
            <v>A3</v>
          </cell>
          <cell r="F90">
            <v>0</v>
          </cell>
          <cell r="G90">
            <v>0</v>
          </cell>
          <cell r="H90" t="str">
            <v>Bài viết sáng kiến được công nhận phạm vi ảnh hưởng cấp trường trong năm học 2020-2021 (QĐ số 358/QĐ-LTT-HĐSK ngày 08/4/2021)</v>
          </cell>
          <cell r="I90">
            <v>0</v>
          </cell>
          <cell r="J90" t="str">
            <v>A3</v>
          </cell>
          <cell r="K90">
            <v>0</v>
          </cell>
          <cell r="L90">
            <v>2</v>
          </cell>
          <cell r="M90">
            <v>0</v>
          </cell>
          <cell r="N90" t="str">
            <v>A3</v>
          </cell>
          <cell r="O90" t="str">
            <v>A3</v>
          </cell>
          <cell r="P90">
            <v>0</v>
          </cell>
          <cell r="Q90" t="str">
            <v>A3</v>
          </cell>
        </row>
        <row r="91">
          <cell r="D91">
            <v>0</v>
          </cell>
          <cell r="E91">
            <v>8</v>
          </cell>
          <cell r="F91">
            <v>8</v>
          </cell>
          <cell r="G91">
            <v>8</v>
          </cell>
          <cell r="H91">
            <v>8</v>
          </cell>
          <cell r="I91">
            <v>8</v>
          </cell>
          <cell r="J91">
            <v>8</v>
          </cell>
          <cell r="K91" t="str">
            <v>0A1 + 6A2 + 2A3 + 0A4</v>
          </cell>
          <cell r="L91">
            <v>8</v>
          </cell>
          <cell r="M91">
            <v>8</v>
          </cell>
          <cell r="N91">
            <v>8</v>
          </cell>
          <cell r="O91">
            <v>8</v>
          </cell>
          <cell r="P91" t="str">
            <v>3A1 + 3A2 + 2A3 + 0A4</v>
          </cell>
          <cell r="Q91">
            <v>8</v>
          </cell>
        </row>
        <row r="92">
          <cell r="D92">
            <v>8</v>
          </cell>
          <cell r="E92">
            <v>7</v>
          </cell>
          <cell r="F92">
            <v>7</v>
          </cell>
          <cell r="G92">
            <v>7</v>
          </cell>
          <cell r="H92">
            <v>7</v>
          </cell>
          <cell r="I92">
            <v>7</v>
          </cell>
          <cell r="J92">
            <v>7</v>
          </cell>
          <cell r="K92" t="str">
            <v>0A1 + 5A2 + 2A3 + 0A4</v>
          </cell>
          <cell r="L92">
            <v>7</v>
          </cell>
          <cell r="M92">
            <v>7</v>
          </cell>
          <cell r="N92">
            <v>7</v>
          </cell>
          <cell r="O92">
            <v>7</v>
          </cell>
          <cell r="P92" t="str">
            <v>2A1 + 3A2 + 2A3 + 0A4</v>
          </cell>
          <cell r="Q92">
            <v>7</v>
          </cell>
        </row>
        <row r="93">
          <cell r="D93" t="str">
            <v>01009009</v>
          </cell>
          <cell r="E93" t="str">
            <v>A2</v>
          </cell>
          <cell r="F93">
            <v>7</v>
          </cell>
          <cell r="G93" t="str">
            <v>Bài viết đăng Kỷ yếu hội thảo cấp trường COSS 2021</v>
          </cell>
          <cell r="H93" t="str">
            <v>Bài viết đăng kỷ yếu hội thảo
 cấp đơn vị tháng 7/2021</v>
          </cell>
          <cell r="I93">
            <v>7</v>
          </cell>
          <cell r="J93" t="str">
            <v>A2</v>
          </cell>
          <cell r="K93">
            <v>7</v>
          </cell>
          <cell r="L93">
            <v>3</v>
          </cell>
          <cell r="M93">
            <v>0</v>
          </cell>
          <cell r="N93" t="str">
            <v>A2</v>
          </cell>
          <cell r="O93" t="str">
            <v>A1</v>
          </cell>
          <cell r="P93" t="str">
            <v>Nhóm TT đề nghị xếp loại A1</v>
          </cell>
          <cell r="Q93" t="str">
            <v>A1</v>
          </cell>
        </row>
        <row r="94">
          <cell r="D94" t="str">
            <v>01003002</v>
          </cell>
          <cell r="E94" t="str">
            <v>A2</v>
          </cell>
          <cell r="F94">
            <v>0</v>
          </cell>
          <cell r="G94" t="str">
            <v>Bài viết sáng kiến được công nhận phạm vi ảnh hưởng cấp ngành (QĐ số 1783/QĐ-SGDĐT ngày 20/8/2021)</v>
          </cell>
          <cell r="H94" t="str">
            <v>Bài viết sáng kiến được công nhận phạm vi ảnh hưởng cấp trường trong năm học 2020-2021 (QĐ số 358/QĐ-LTT-HĐSK ngày 08/4/2021)</v>
          </cell>
          <cell r="I94">
            <v>0</v>
          </cell>
          <cell r="J94" t="str">
            <v>A2</v>
          </cell>
          <cell r="K94">
            <v>0</v>
          </cell>
          <cell r="L94">
            <v>3</v>
          </cell>
          <cell r="M94">
            <v>0</v>
          </cell>
          <cell r="N94" t="str">
            <v>A2</v>
          </cell>
          <cell r="O94" t="str">
            <v>A2</v>
          </cell>
          <cell r="P94">
            <v>0</v>
          </cell>
          <cell r="Q94" t="str">
            <v>A2</v>
          </cell>
        </row>
        <row r="95">
          <cell r="D95" t="str">
            <v>01006003</v>
          </cell>
          <cell r="E95" t="str">
            <v>A3</v>
          </cell>
          <cell r="F95">
            <v>0</v>
          </cell>
          <cell r="G95">
            <v>0</v>
          </cell>
          <cell r="H95" t="str">
            <v>Bài viết đăng kỷ yếu hội thảo
 cấp đơn vị tháng 3/2021, chuyên đề “Nâng cao hiệu quả giảng dạy trực tuyến”</v>
          </cell>
          <cell r="I95">
            <v>0</v>
          </cell>
          <cell r="J95" t="str">
            <v>A3</v>
          </cell>
          <cell r="K95">
            <v>0</v>
          </cell>
          <cell r="L95">
            <v>1</v>
          </cell>
          <cell r="M95">
            <v>0</v>
          </cell>
          <cell r="N95" t="str">
            <v>A3</v>
          </cell>
          <cell r="O95" t="str">
            <v>A3</v>
          </cell>
          <cell r="P95">
            <v>0</v>
          </cell>
          <cell r="Q95" t="str">
            <v>A3</v>
          </cell>
        </row>
        <row r="96">
          <cell r="D96" t="str">
            <v>01022061</v>
          </cell>
          <cell r="E96" t="str">
            <v>A2</v>
          </cell>
          <cell r="F96">
            <v>0</v>
          </cell>
          <cell r="G96" t="str">
            <v>- Bài viết đăng Kỷ yếu hội thảo cấp trường COSS 2021
- Bài viết sáng kiến được công nhận phạm vi ảnh hưởng cấp ngành (QĐ số 1783/QĐ-SGDĐT ngày 20/8/2021)</v>
          </cell>
          <cell r="H96" t="str">
            <v>Bài viết sáng kiến được công nhận phạm vi ảnh hưởng cấp trường trong năm học 2020-2021 (QĐ số 358/QĐ-LTT-HĐSK ngày 08/4/2021)</v>
          </cell>
          <cell r="I96">
            <v>0</v>
          </cell>
          <cell r="J96" t="str">
            <v>A2</v>
          </cell>
          <cell r="K96">
            <v>0</v>
          </cell>
          <cell r="L96">
            <v>3</v>
          </cell>
          <cell r="M96">
            <v>1</v>
          </cell>
          <cell r="N96" t="str">
            <v>A2</v>
          </cell>
          <cell r="O96" t="str">
            <v>A2</v>
          </cell>
          <cell r="P96">
            <v>1</v>
          </cell>
          <cell r="Q96" t="str">
            <v>A2</v>
          </cell>
        </row>
        <row r="97">
          <cell r="D97" t="str">
            <v>01013032</v>
          </cell>
          <cell r="E97" t="str">
            <v>A2</v>
          </cell>
          <cell r="F97">
            <v>1</v>
          </cell>
          <cell r="G97" t="str">
            <v>Bài viết đăng Kỷ yếu hội thảo cấp trường COSS 2021</v>
          </cell>
          <cell r="H97" t="str">
            <v>Bài viết sáng kiến được công nhận phạm vi ảnh hưởng cấp trường trong năm học 2020-2021 (QĐ số 358/QĐ-LTT-HĐSK ngày 08/4/2021)</v>
          </cell>
          <cell r="I97">
            <v>1</v>
          </cell>
          <cell r="J97" t="str">
            <v>A3</v>
          </cell>
          <cell r="K97">
            <v>1</v>
          </cell>
          <cell r="L97">
            <v>1</v>
          </cell>
          <cell r="M97">
            <v>0</v>
          </cell>
          <cell r="N97" t="str">
            <v>A3</v>
          </cell>
          <cell r="O97" t="str">
            <v>A3</v>
          </cell>
          <cell r="P97">
            <v>0</v>
          </cell>
          <cell r="Q97" t="str">
            <v>A3</v>
          </cell>
        </row>
        <row r="98">
          <cell r="D98" t="str">
            <v>01015027</v>
          </cell>
          <cell r="E98" t="str">
            <v>A2</v>
          </cell>
          <cell r="F98">
            <v>0</v>
          </cell>
          <cell r="G98" t="str">
            <v>Bài viết sáng kiến được công nhận phạm vi ảnh hưởng cấp ngành (QĐ số 1783/QĐ-SGDĐT ngày 20/8/2021)</v>
          </cell>
          <cell r="H98" t="str">
            <v>Bài viết sáng kiến được công nhận phạm vi ảnh hưởng cấp trường trong năm học 2020-2021 (QĐ số 358/QĐ-LTT-HĐSK ngày 08/4/2021)</v>
          </cell>
          <cell r="I98">
            <v>0</v>
          </cell>
          <cell r="J98" t="str">
            <v>A2</v>
          </cell>
          <cell r="K98">
            <v>0</v>
          </cell>
          <cell r="L98">
            <v>4</v>
          </cell>
          <cell r="M98">
            <v>1</v>
          </cell>
          <cell r="N98" t="str">
            <v>A2</v>
          </cell>
          <cell r="O98" t="str">
            <v>A1</v>
          </cell>
          <cell r="P98" t="str">
            <v>Thống nhất đề nghị xếp loại A1 của đơn vị</v>
          </cell>
          <cell r="Q98" t="str">
            <v>A1</v>
          </cell>
        </row>
        <row r="99">
          <cell r="D99" t="str">
            <v>01023002</v>
          </cell>
          <cell r="E99" t="str">
            <v>A2</v>
          </cell>
          <cell r="F99">
            <v>1</v>
          </cell>
          <cell r="G99" t="str">
            <v>Bài viết sáng kiến được công nhận phạm vi ảnh hưởng cấp ngành (QĐ số 1783/QĐ-SGDĐT ngày 20/8/2021)</v>
          </cell>
          <cell r="H99" t="str">
            <v>Bài viết sáng kiến được công nhận phạm vi ảnh hưởng cấp trường trong năm học 2020-2021 (QĐ số 358/QĐ-LTT-HĐSK ngày 08/4/2021)</v>
          </cell>
          <cell r="I99">
            <v>1</v>
          </cell>
          <cell r="J99" t="str">
            <v>A2</v>
          </cell>
          <cell r="K99">
            <v>1</v>
          </cell>
          <cell r="L99">
            <v>3</v>
          </cell>
          <cell r="M99">
            <v>0</v>
          </cell>
          <cell r="N99" t="str">
            <v>A2</v>
          </cell>
          <cell r="O99" t="str">
            <v>A2</v>
          </cell>
          <cell r="P99">
            <v>0</v>
          </cell>
          <cell r="Q99" t="str">
            <v>A2</v>
          </cell>
        </row>
        <row r="100">
          <cell r="D100">
            <v>0</v>
          </cell>
          <cell r="E100">
            <v>1</v>
          </cell>
          <cell r="F100">
            <v>1</v>
          </cell>
          <cell r="G100">
            <v>1</v>
          </cell>
          <cell r="H100">
            <v>1</v>
          </cell>
          <cell r="I100">
            <v>1</v>
          </cell>
          <cell r="J100">
            <v>1</v>
          </cell>
          <cell r="K100" t="str">
            <v>0A1 + 1A2 + 0A3 + 0A4</v>
          </cell>
          <cell r="L100">
            <v>0</v>
          </cell>
          <cell r="M100">
            <v>0</v>
          </cell>
          <cell r="N100">
            <v>1</v>
          </cell>
          <cell r="O100">
            <v>1</v>
          </cell>
          <cell r="P100" t="str">
            <v>1A1 + 0A2 + 0A3 + 0A4</v>
          </cell>
          <cell r="Q100">
            <v>1</v>
          </cell>
        </row>
        <row r="101">
          <cell r="D101" t="str">
            <v>01006006</v>
          </cell>
          <cell r="E101" t="str">
            <v>A2</v>
          </cell>
          <cell r="F101">
            <v>1</v>
          </cell>
          <cell r="G101" t="str">
            <v>Bài viết đăng Kỷ yếu hội thảo cấp trường COSS 2021</v>
          </cell>
          <cell r="H101" t="str">
            <v>Bài viết đăng kỷ yếu hội thảo
 cấp đơn vị tháng 7/2021</v>
          </cell>
          <cell r="I101">
            <v>1</v>
          </cell>
          <cell r="J101" t="str">
            <v>A2</v>
          </cell>
          <cell r="K101">
            <v>1</v>
          </cell>
          <cell r="L101">
            <v>4</v>
          </cell>
          <cell r="M101">
            <v>1</v>
          </cell>
          <cell r="N101" t="str">
            <v>A2</v>
          </cell>
          <cell r="O101" t="str">
            <v>A1</v>
          </cell>
          <cell r="P101" t="str">
            <v>Thống nhất đề nghị xếp loại A1 của đơn vị</v>
          </cell>
          <cell r="Q101" t="str">
            <v>A1</v>
          </cell>
        </row>
        <row r="102">
          <cell r="D102">
            <v>1</v>
          </cell>
          <cell r="E102">
            <v>3</v>
          </cell>
          <cell r="F102">
            <v>3</v>
          </cell>
          <cell r="G102">
            <v>3</v>
          </cell>
          <cell r="H102">
            <v>3</v>
          </cell>
          <cell r="I102">
            <v>3</v>
          </cell>
          <cell r="J102">
            <v>3</v>
          </cell>
          <cell r="K102" t="str">
            <v>1A1 + 1A2 + 0A3 + 0A4</v>
          </cell>
          <cell r="L102">
            <v>3</v>
          </cell>
          <cell r="M102">
            <v>3</v>
          </cell>
          <cell r="N102">
            <v>3</v>
          </cell>
          <cell r="O102">
            <v>3</v>
          </cell>
          <cell r="P102" t="str">
            <v>1A1 + 1A2 + 0A3 + 0A4</v>
          </cell>
          <cell r="Q102">
            <v>3</v>
          </cell>
        </row>
        <row r="103">
          <cell r="D103">
            <v>3</v>
          </cell>
          <cell r="E103">
            <v>1</v>
          </cell>
          <cell r="F103">
            <v>1</v>
          </cell>
          <cell r="G103">
            <v>1</v>
          </cell>
          <cell r="H103">
            <v>1</v>
          </cell>
          <cell r="I103">
            <v>1</v>
          </cell>
          <cell r="J103">
            <v>1</v>
          </cell>
          <cell r="K103" t="str">
            <v>1A1 + 0A2 + 0A3 + 0A4</v>
          </cell>
          <cell r="L103">
            <v>1</v>
          </cell>
          <cell r="M103">
            <v>1</v>
          </cell>
          <cell r="N103">
            <v>1</v>
          </cell>
          <cell r="O103">
            <v>1</v>
          </cell>
          <cell r="P103" t="str">
            <v>1A1 + 0A2 + 0A3 + 0A4</v>
          </cell>
          <cell r="Q103">
            <v>1</v>
          </cell>
        </row>
        <row r="104">
          <cell r="D104" t="str">
            <v>01005007</v>
          </cell>
          <cell r="E104" t="str">
            <v>A1</v>
          </cell>
          <cell r="F104" t="str">
            <v>- Bài báo đăng trên tạp chí nước ngoài: Some properties of Local Cohomology Modules Defined by a Pair of Ideals (Tạp chí Mathematical Notes ISSN 0001-4346 (Vol. 110, No. 1, pp. 100–109. © Pleiades Publishing, Ltd.))
- Giải pháp phát triển nguồn nhân lực c</v>
          </cell>
          <cell r="G104" t="str">
            <v>- Bài viết đăng Kỷ yếu hội thảo cấp trường COSS 2021
- Bài viết sáng kiến được công nhận phạm vi ảnh hưởng cấp ngành (QĐ số 1783/QĐ-SGDĐT ngày 20/8/2021)</v>
          </cell>
          <cell r="H104" t="str">
            <v>Bài viết sáng kiến được công nhận phạm vi ảnh hưởng cấp trường trong năm học 2020-2021 (QĐ số 358/QĐ-LTT-HĐSK ngày 08/4/2021)</v>
          </cell>
          <cell r="I104" t="str">
            <v>- Tạp chí nước ngoài có chỉ số ISSN
- Bài báo được tính điểm (0,5đ) theo QĐ 26/QĐ-HĐGSNN ngày 8/11/2021 của HĐGS ngành Giáo dục học (STT 55 - Tạp chí Thiết bị giáo dục - chỉ số ISSN 1859-0810)</v>
          </cell>
          <cell r="J104" t="str">
            <v>A1</v>
          </cell>
          <cell r="K104">
            <v>1</v>
          </cell>
          <cell r="L104">
            <v>3</v>
          </cell>
          <cell r="M104">
            <v>4</v>
          </cell>
          <cell r="N104" t="str">
            <v>A1</v>
          </cell>
          <cell r="O104" t="str">
            <v>A1</v>
          </cell>
          <cell r="P104">
            <v>4</v>
          </cell>
          <cell r="Q104" t="str">
            <v>A1</v>
          </cell>
        </row>
        <row r="105">
          <cell r="D105">
            <v>4</v>
          </cell>
          <cell r="E105">
            <v>2</v>
          </cell>
          <cell r="F105">
            <v>2</v>
          </cell>
          <cell r="G105">
            <v>2</v>
          </cell>
          <cell r="H105">
            <v>2</v>
          </cell>
          <cell r="I105">
            <v>2</v>
          </cell>
          <cell r="J105">
            <v>2</v>
          </cell>
          <cell r="K105" t="str">
            <v>0A1 + 1A2 + 0A3 + 1A4</v>
          </cell>
          <cell r="L105">
            <v>2</v>
          </cell>
          <cell r="M105">
            <v>2</v>
          </cell>
          <cell r="N105">
            <v>2</v>
          </cell>
          <cell r="O105">
            <v>2</v>
          </cell>
          <cell r="P105" t="str">
            <v>0A1 + 1A2 + 1A3 + 0A4</v>
          </cell>
          <cell r="Q105">
            <v>2</v>
          </cell>
        </row>
        <row r="106">
          <cell r="D106" t="str">
            <v>01005003</v>
          </cell>
          <cell r="E106" t="str">
            <v>A2</v>
          </cell>
          <cell r="F106">
            <v>2</v>
          </cell>
          <cell r="G106" t="str">
            <v>Bài viết đăng Kỷ yếu hội thảo cấp trường COSS 2021</v>
          </cell>
          <cell r="H106" t="str">
            <v>Bài viết đăng kỷ yếu hội thảo
 cấp đơn vị tháng 7/2021</v>
          </cell>
          <cell r="I106">
            <v>2</v>
          </cell>
          <cell r="J106" t="str">
            <v>A2</v>
          </cell>
          <cell r="K106">
            <v>2</v>
          </cell>
          <cell r="L106">
            <v>3</v>
          </cell>
          <cell r="M106">
            <v>4</v>
          </cell>
          <cell r="N106" t="str">
            <v>A2</v>
          </cell>
          <cell r="O106" t="str">
            <v>A2</v>
          </cell>
          <cell r="P106">
            <v>4</v>
          </cell>
          <cell r="Q106" t="str">
            <v>A2</v>
          </cell>
        </row>
        <row r="107">
          <cell r="D107" t="str">
            <v>01005011</v>
          </cell>
          <cell r="E107" t="str">
            <v>A4</v>
          </cell>
          <cell r="F107">
            <v>4</v>
          </cell>
          <cell r="G107">
            <v>4</v>
          </cell>
          <cell r="H107">
            <v>4</v>
          </cell>
          <cell r="I107">
            <v>4</v>
          </cell>
          <cell r="J107" t="str">
            <v>A4</v>
          </cell>
          <cell r="K107">
            <v>4</v>
          </cell>
          <cell r="L107">
            <v>2</v>
          </cell>
          <cell r="M107">
            <v>3</v>
          </cell>
          <cell r="N107" t="str">
            <v>A4</v>
          </cell>
          <cell r="O107" t="str">
            <v>A3</v>
          </cell>
          <cell r="P107" t="str">
            <v>Thống nhất đề nghị xếp loại A3 của đơn vị</v>
          </cell>
          <cell r="Q107" t="str">
            <v>A3</v>
          </cell>
        </row>
        <row r="108">
          <cell r="D108">
            <v>3</v>
          </cell>
          <cell r="E108">
            <v>32</v>
          </cell>
          <cell r="F108">
            <v>32</v>
          </cell>
          <cell r="G108">
            <v>32</v>
          </cell>
          <cell r="H108">
            <v>32</v>
          </cell>
          <cell r="I108">
            <v>32</v>
          </cell>
          <cell r="J108">
            <v>32</v>
          </cell>
          <cell r="K108" t="str">
            <v>2A1 + 5A2 + 9A3 + 16A4</v>
          </cell>
          <cell r="L108">
            <v>32</v>
          </cell>
          <cell r="M108">
            <v>32</v>
          </cell>
          <cell r="N108">
            <v>32</v>
          </cell>
          <cell r="O108">
            <v>32</v>
          </cell>
          <cell r="P108" t="str">
            <v>3A1 + 12A2 + 3A3 + 14A4 + 0A DN</v>
          </cell>
          <cell r="Q108">
            <v>32</v>
          </cell>
        </row>
        <row r="109">
          <cell r="D109">
            <v>32</v>
          </cell>
          <cell r="E109">
            <v>14</v>
          </cell>
          <cell r="F109">
            <v>14</v>
          </cell>
          <cell r="G109">
            <v>14</v>
          </cell>
          <cell r="H109">
            <v>14</v>
          </cell>
          <cell r="I109">
            <v>14</v>
          </cell>
          <cell r="J109">
            <v>14</v>
          </cell>
          <cell r="K109" t="str">
            <v>2A1 + 3A2 + 8A3 + 1A4 + 0A DN</v>
          </cell>
          <cell r="L109">
            <v>14</v>
          </cell>
          <cell r="M109">
            <v>14</v>
          </cell>
          <cell r="N109">
            <v>14</v>
          </cell>
          <cell r="O109">
            <v>14</v>
          </cell>
          <cell r="P109" t="str">
            <v>3A1 + 10A2 + 0A3 + 1A4</v>
          </cell>
          <cell r="Q109">
            <v>14</v>
          </cell>
        </row>
        <row r="110">
          <cell r="D110" t="str">
            <v>01008028</v>
          </cell>
          <cell r="E110" t="str">
            <v>A1</v>
          </cell>
          <cell r="F110" t="str">
            <v>- Tham gia xây dựng Đề án cấp trường.</v>
          </cell>
          <cell r="G110" t="str">
            <v>- Bài viết đăng Kỷ yếu hội thảo cấp trường COSS 2021
- Bài viết sáng kiến được công nhận phạm vi ảnh hưởng cấp ngành (QĐ số 1783/QĐ-SGDĐT ngày 20/8/2021)</v>
          </cell>
          <cell r="H110" t="str">
            <v>Bài viết sáng kiến được công nhận phạm vi ảnh hưởng cấp trường trong năm học 2020-2021 (QĐ số 358/QĐ-LTT-HĐSK ngày 08/4/2021)</v>
          </cell>
          <cell r="I110">
            <v>14</v>
          </cell>
          <cell r="J110" t="str">
            <v>A1</v>
          </cell>
          <cell r="K110">
            <v>14</v>
          </cell>
          <cell r="L110">
            <v>6</v>
          </cell>
          <cell r="M110">
            <v>8</v>
          </cell>
          <cell r="N110" t="str">
            <v>A1</v>
          </cell>
          <cell r="O110" t="str">
            <v>A1</v>
          </cell>
          <cell r="P110">
            <v>8</v>
          </cell>
          <cell r="Q110" t="str">
            <v>A1</v>
          </cell>
        </row>
        <row r="111">
          <cell r="D111" t="str">
            <v>01008002</v>
          </cell>
          <cell r="E111" t="str">
            <v>A1</v>
          </cell>
          <cell r="F111" t="str">
            <v>'- Bài báo quốc tế có chỉ số ISSN: 2581-8368 (https://www.journaljenrr.com/index.php/JENRR/article/view/30255), đăng ngày 05/3/2022
Tính mức thi đua tối đa A1 từ tháng 3/22</v>
          </cell>
          <cell r="G111" t="str">
            <v>- Bài viết đăng Kỷ yếu hội thảo cấp trường COSS 2021
- Bài viết sáng kiến được công nhận phạm vi ảnh hưởng cấp ngành (QĐ số 1783/QĐ-SGDĐT ngày 20/8/2021)</v>
          </cell>
          <cell r="H111" t="str">
            <v>Bài viết sáng kiến được công nhận phạm vi ảnh hưởng cấp trường trong năm học 2020-2021 (QĐ số 358/QĐ-LTT-HĐSK ngày 08/4/2021)</v>
          </cell>
          <cell r="I111">
            <v>8</v>
          </cell>
          <cell r="J111" t="str">
            <v>A1</v>
          </cell>
          <cell r="K111">
            <v>8</v>
          </cell>
          <cell r="L111">
            <v>5</v>
          </cell>
          <cell r="M111">
            <v>7</v>
          </cell>
          <cell r="N111" t="str">
            <v>A1</v>
          </cell>
          <cell r="O111" t="str">
            <v>A1</v>
          </cell>
          <cell r="P111">
            <v>7</v>
          </cell>
          <cell r="Q111" t="str">
            <v>A1</v>
          </cell>
        </row>
        <row r="112">
          <cell r="D112" t="str">
            <v>01008004</v>
          </cell>
          <cell r="E112" t="str">
            <v>A2</v>
          </cell>
          <cell r="F112">
            <v>7</v>
          </cell>
          <cell r="G112" t="str">
            <v>Bài viết đăng Kỷ yếu hội thảo cấp trường COSS 2021</v>
          </cell>
          <cell r="H112" t="str">
            <v>Bài viết sáng kiến được công nhận phạm vi ảnh hưởng cấp trường trong năm học 2020-2021 (QĐ số 358/QĐ-LTT-HĐSK ngày 08/4/2021)</v>
          </cell>
          <cell r="I112">
            <v>7</v>
          </cell>
          <cell r="J112" t="str">
            <v>A2</v>
          </cell>
          <cell r="K112">
            <v>7</v>
          </cell>
          <cell r="L112">
            <v>3</v>
          </cell>
          <cell r="M112">
            <v>3</v>
          </cell>
          <cell r="N112" t="str">
            <v>A2</v>
          </cell>
          <cell r="O112" t="str">
            <v>A2</v>
          </cell>
          <cell r="P112">
            <v>3</v>
          </cell>
          <cell r="Q112" t="str">
            <v>A2</v>
          </cell>
        </row>
        <row r="113">
          <cell r="D113" t="str">
            <v>01009007</v>
          </cell>
          <cell r="E113" t="str">
            <v>A2</v>
          </cell>
          <cell r="F113">
            <v>3</v>
          </cell>
          <cell r="G113" t="str">
            <v>- Bài viết đăng Kỷ yếu hội thảo cấp trường COSS 2021
- Bài viết sáng kiến được công nhận phạm vi ảnh hưởng cấp ngành (QĐ số 1783/QĐ-SGDĐT ngày 20/8/2021)</v>
          </cell>
          <cell r="H113" t="str">
            <v>Bài viết sáng kiến được công nhận phạm vi ảnh hưởng cấp trường trong năm học 2020-2021 (QĐ số 358/QĐ-LTT-HĐSK ngày 08/4/2021)</v>
          </cell>
          <cell r="I113">
            <v>3</v>
          </cell>
          <cell r="J113" t="str">
            <v>A2</v>
          </cell>
          <cell r="K113">
            <v>3</v>
          </cell>
          <cell r="L113">
            <v>3</v>
          </cell>
          <cell r="M113">
            <v>2</v>
          </cell>
          <cell r="N113" t="str">
            <v>A2</v>
          </cell>
          <cell r="O113" t="str">
            <v>A2</v>
          </cell>
          <cell r="P113">
            <v>2</v>
          </cell>
          <cell r="Q113" t="str">
            <v>A2</v>
          </cell>
        </row>
        <row r="114">
          <cell r="D114" t="str">
            <v>01008008</v>
          </cell>
          <cell r="E114" t="str">
            <v>A3</v>
          </cell>
          <cell r="F114">
            <v>2</v>
          </cell>
          <cell r="G114">
            <v>2</v>
          </cell>
          <cell r="H114" t="str">
            <v>Bài viết sáng kiến được công nhận phạm vi ảnh hưởng cấp trường trong năm học 2020-2021 (QĐ số 358/QĐ-LTT-HĐSK ngày 08/4/2021)</v>
          </cell>
          <cell r="I114">
            <v>2</v>
          </cell>
          <cell r="J114" t="str">
            <v>A3</v>
          </cell>
          <cell r="K114">
            <v>2</v>
          </cell>
          <cell r="L114">
            <v>4</v>
          </cell>
          <cell r="M114">
            <v>7</v>
          </cell>
          <cell r="N114" t="str">
            <v>A3</v>
          </cell>
          <cell r="O114" t="str">
            <v>A2</v>
          </cell>
          <cell r="P114" t="str">
            <v>Thống nhất đề nghị xếp loại A2 của đơn vị</v>
          </cell>
          <cell r="Q114" t="str">
            <v>A2</v>
          </cell>
        </row>
        <row r="115">
          <cell r="D115" t="str">
            <v>01008006</v>
          </cell>
          <cell r="E115" t="str">
            <v>A3</v>
          </cell>
          <cell r="F115">
            <v>7</v>
          </cell>
          <cell r="G115">
            <v>7</v>
          </cell>
          <cell r="H115" t="str">
            <v>Bài viết sáng kiến được công nhận phạm vi ảnh hưởng cấp trường trong năm học 2020-2021 (QĐ số 358/QĐ-LTT-HĐSK ngày 08/4/2021)</v>
          </cell>
          <cell r="I115">
            <v>7</v>
          </cell>
          <cell r="J115" t="str">
            <v>A3</v>
          </cell>
          <cell r="K115">
            <v>7</v>
          </cell>
          <cell r="L115">
            <v>4</v>
          </cell>
          <cell r="M115">
            <v>7</v>
          </cell>
          <cell r="N115" t="str">
            <v>A3</v>
          </cell>
          <cell r="O115" t="str">
            <v>A2</v>
          </cell>
          <cell r="P115" t="str">
            <v>Thống nhất đề nghị xếp loại A2 của đơn vị</v>
          </cell>
          <cell r="Q115" t="str">
            <v>A2</v>
          </cell>
        </row>
        <row r="116">
          <cell r="D116" t="str">
            <v>01002021</v>
          </cell>
          <cell r="E116" t="str">
            <v>A2</v>
          </cell>
          <cell r="F116">
            <v>7</v>
          </cell>
          <cell r="G116" t="str">
            <v>Bài viết sáng kiến được công nhận phạm vi ảnh hưởng cấp ngành (QĐ số 1783/QĐ-SGDĐT ngày 20/8/2021)</v>
          </cell>
          <cell r="H116" t="str">
            <v>Bài viết sáng kiến được công nhận phạm vi ảnh hưởng cấp trường trong năm học 2020-2021 (QĐ số 358/QĐ-LTT-HĐSK ngày 08/4/2021)</v>
          </cell>
          <cell r="I116">
            <v>7</v>
          </cell>
          <cell r="J116" t="str">
            <v>A2</v>
          </cell>
          <cell r="K116">
            <v>7</v>
          </cell>
          <cell r="L116">
            <v>4</v>
          </cell>
          <cell r="M116">
            <v>3</v>
          </cell>
          <cell r="N116" t="str">
            <v>A2</v>
          </cell>
          <cell r="O116" t="str">
            <v>A1</v>
          </cell>
          <cell r="P116" t="str">
            <v>Thống nhất đề nghị xếp loại A1 của đơn vị</v>
          </cell>
          <cell r="Q116" t="str">
            <v>A1</v>
          </cell>
        </row>
        <row r="117">
          <cell r="D117" t="str">
            <v>01017009</v>
          </cell>
          <cell r="E117" t="str">
            <v>A3</v>
          </cell>
          <cell r="F117">
            <v>3</v>
          </cell>
          <cell r="G117">
            <v>3</v>
          </cell>
          <cell r="H117" t="str">
            <v>Bài viết sáng kiến được công nhận phạm vi ảnh hưởng cấp trường trong năm học 2020-2021 (QĐ số 358/QĐ-LTT-HĐSK ngày 08/4/2021)</v>
          </cell>
          <cell r="I117">
            <v>3</v>
          </cell>
          <cell r="J117" t="str">
            <v>A3</v>
          </cell>
          <cell r="K117">
            <v>3</v>
          </cell>
          <cell r="L117">
            <v>3</v>
          </cell>
          <cell r="M117">
            <v>7</v>
          </cell>
          <cell r="N117" t="str">
            <v>A3</v>
          </cell>
          <cell r="O117" t="str">
            <v>A2</v>
          </cell>
          <cell r="P117" t="str">
            <v>Thống nhất đề nghị xếp loại A2 của đơn vị</v>
          </cell>
          <cell r="Q117" t="str">
            <v>A2</v>
          </cell>
        </row>
        <row r="118">
          <cell r="D118" t="str">
            <v>01015026</v>
          </cell>
          <cell r="E118" t="str">
            <v>A3</v>
          </cell>
          <cell r="F118">
            <v>7</v>
          </cell>
          <cell r="G118">
            <v>7</v>
          </cell>
          <cell r="H118" t="str">
            <v>Bài viết sáng kiến được công nhận phạm vi ảnh hưởng cấp trường trong năm học 2020-2021 (QĐ số 358/QĐ-LTT-HĐSK ngày 08/4/2021)</v>
          </cell>
          <cell r="I118">
            <v>7</v>
          </cell>
          <cell r="J118" t="str">
            <v>A3</v>
          </cell>
          <cell r="K118">
            <v>7</v>
          </cell>
          <cell r="L118">
            <v>3</v>
          </cell>
          <cell r="M118">
            <v>7</v>
          </cell>
          <cell r="N118" t="str">
            <v>A3</v>
          </cell>
          <cell r="O118" t="str">
            <v>A2</v>
          </cell>
          <cell r="P118" t="str">
            <v>Thống nhất đề nghị xếp loại A2 của đơn vị</v>
          </cell>
          <cell r="Q118" t="str">
            <v>A2</v>
          </cell>
        </row>
        <row r="119">
          <cell r="D119" t="str">
            <v>01015028</v>
          </cell>
          <cell r="E119" t="str">
            <v>A3</v>
          </cell>
          <cell r="F119">
            <v>7</v>
          </cell>
          <cell r="G119">
            <v>7</v>
          </cell>
          <cell r="H119" t="str">
            <v>Bài viết sáng kiến được công nhận phạm vi ảnh hưởng cấp trường trong năm học 2020-2021 (QĐ số 358/QĐ-LTT-HĐSK ngày 08/4/2021)</v>
          </cell>
          <cell r="I119">
            <v>7</v>
          </cell>
          <cell r="J119" t="str">
            <v>A3</v>
          </cell>
          <cell r="K119">
            <v>7</v>
          </cell>
          <cell r="L119">
            <v>3</v>
          </cell>
          <cell r="M119">
            <v>7</v>
          </cell>
          <cell r="N119" t="str">
            <v>A3</v>
          </cell>
          <cell r="O119" t="str">
            <v>A2</v>
          </cell>
          <cell r="P119" t="str">
            <v>Thống nhất đề nghị xếp loại A2 của đơn vị</v>
          </cell>
          <cell r="Q119" t="str">
            <v>A2</v>
          </cell>
        </row>
        <row r="120">
          <cell r="D120" t="str">
            <v>01008005</v>
          </cell>
          <cell r="E120" t="str">
            <v>A3</v>
          </cell>
          <cell r="F120">
            <v>7</v>
          </cell>
          <cell r="G120">
            <v>7</v>
          </cell>
          <cell r="H120" t="str">
            <v>Bài viết sáng kiến được công nhận phạm vi ảnh hưởng cấp trường trong năm học 2020-2021 (QĐ số 358/QĐ-LTT-HĐSK ngày 08/4/2021)</v>
          </cell>
          <cell r="I120">
            <v>7</v>
          </cell>
          <cell r="J120" t="str">
            <v>A3</v>
          </cell>
          <cell r="K120">
            <v>7</v>
          </cell>
          <cell r="L120">
            <v>4</v>
          </cell>
          <cell r="M120">
            <v>7</v>
          </cell>
          <cell r="N120" t="str">
            <v>A3</v>
          </cell>
          <cell r="O120" t="str">
            <v>A2</v>
          </cell>
          <cell r="P120" t="str">
            <v>Thống nhất đề nghị xếp loại A2 của đơn vị</v>
          </cell>
          <cell r="Q120" t="str">
            <v>A2</v>
          </cell>
        </row>
        <row r="121">
          <cell r="D121" t="str">
            <v>01009005</v>
          </cell>
          <cell r="E121" t="str">
            <v>A3</v>
          </cell>
          <cell r="F121">
            <v>7</v>
          </cell>
          <cell r="G121">
            <v>7</v>
          </cell>
          <cell r="H121" t="str">
            <v>Bài viết sáng kiến được công nhận phạm vi ảnh hưởng cấp trường trong năm học 2020-2021 (QĐ số 358/QĐ-LTT-HĐSK ngày 08/4/2021)</v>
          </cell>
          <cell r="I121">
            <v>7</v>
          </cell>
          <cell r="J121" t="str">
            <v>A3</v>
          </cell>
          <cell r="K121">
            <v>7</v>
          </cell>
          <cell r="L121">
            <v>4</v>
          </cell>
          <cell r="M121">
            <v>2</v>
          </cell>
          <cell r="N121" t="str">
            <v>A3</v>
          </cell>
          <cell r="O121" t="str">
            <v>A2</v>
          </cell>
          <cell r="P121" t="str">
            <v>Thống nhất đề nghị xếp loại A2 của đơn vị</v>
          </cell>
          <cell r="Q121" t="str">
            <v>A2</v>
          </cell>
        </row>
        <row r="122">
          <cell r="D122" t="str">
            <v>01009014</v>
          </cell>
          <cell r="E122" t="str">
            <v>A4</v>
          </cell>
          <cell r="F122">
            <v>2</v>
          </cell>
          <cell r="G122">
            <v>2</v>
          </cell>
          <cell r="H122">
            <v>2</v>
          </cell>
          <cell r="I122">
            <v>2</v>
          </cell>
          <cell r="J122" t="str">
            <v>A4</v>
          </cell>
          <cell r="K122">
            <v>2</v>
          </cell>
          <cell r="L122">
            <v>1</v>
          </cell>
          <cell r="M122">
            <v>1</v>
          </cell>
          <cell r="N122" t="str">
            <v>A4</v>
          </cell>
          <cell r="O122" t="str">
            <v>A4</v>
          </cell>
          <cell r="P122">
            <v>1</v>
          </cell>
          <cell r="Q122" t="str">
            <v>A4</v>
          </cell>
        </row>
        <row r="123">
          <cell r="D123" t="str">
            <v>01008034</v>
          </cell>
          <cell r="E123" t="str">
            <v>A3</v>
          </cell>
          <cell r="F123">
            <v>1</v>
          </cell>
          <cell r="G123">
            <v>1</v>
          </cell>
          <cell r="H123" t="str">
            <v>Bài viết sáng kiến được công nhận phạm vi ảnh hưởng cấp trường trong năm học 2020-2021 (QĐ số 358/QĐ-LTT-HĐSK ngày 08/4/2021)</v>
          </cell>
          <cell r="I123">
            <v>1</v>
          </cell>
          <cell r="J123" t="str">
            <v>A3</v>
          </cell>
          <cell r="K123">
            <v>1</v>
          </cell>
          <cell r="L123">
            <v>4</v>
          </cell>
          <cell r="M123">
            <v>2</v>
          </cell>
          <cell r="N123" t="str">
            <v>A3</v>
          </cell>
          <cell r="O123" t="str">
            <v>A2</v>
          </cell>
          <cell r="P123" t="str">
            <v>Thống nhất đề nghị xếp loại A2 của đơn vị</v>
          </cell>
          <cell r="Q123" t="str">
            <v>A2</v>
          </cell>
        </row>
        <row r="124">
          <cell r="D124">
            <v>2</v>
          </cell>
          <cell r="E124">
            <v>18</v>
          </cell>
          <cell r="F124">
            <v>18</v>
          </cell>
          <cell r="G124">
            <v>18</v>
          </cell>
          <cell r="H124">
            <v>18</v>
          </cell>
          <cell r="I124">
            <v>18</v>
          </cell>
          <cell r="J124">
            <v>18</v>
          </cell>
          <cell r="K124" t="str">
            <v>0A1 + 2A2 + 1A3 + 15A4</v>
          </cell>
          <cell r="L124">
            <v>18</v>
          </cell>
          <cell r="M124">
            <v>18</v>
          </cell>
          <cell r="N124">
            <v>18</v>
          </cell>
          <cell r="O124">
            <v>18</v>
          </cell>
          <cell r="P124" t="str">
            <v>0A1 + 2A2 + 3A3 + 13A4 + 0A DN</v>
          </cell>
          <cell r="Q124">
            <v>18</v>
          </cell>
        </row>
        <row r="125">
          <cell r="D125" t="str">
            <v>01008021</v>
          </cell>
          <cell r="E125" t="str">
            <v>A2</v>
          </cell>
          <cell r="F125">
            <v>18</v>
          </cell>
          <cell r="G125" t="str">
            <v>Bài viết đăng Kỷ yếu hội thảo cấp trường COSS 2021</v>
          </cell>
          <cell r="H125" t="str">
            <v xml:space="preserve"> </v>
          </cell>
          <cell r="I125">
            <v>18</v>
          </cell>
          <cell r="J125" t="str">
            <v>A2</v>
          </cell>
          <cell r="K125">
            <v>18</v>
          </cell>
          <cell r="L125">
            <v>3</v>
          </cell>
          <cell r="M125">
            <v>2</v>
          </cell>
          <cell r="N125" t="str">
            <v>A2</v>
          </cell>
          <cell r="O125" t="str">
            <v>A2</v>
          </cell>
          <cell r="P125">
            <v>2</v>
          </cell>
          <cell r="Q125" t="str">
            <v>A2</v>
          </cell>
        </row>
        <row r="126">
          <cell r="D126" t="str">
            <v>01008009</v>
          </cell>
          <cell r="E126" t="str">
            <v>A2</v>
          </cell>
          <cell r="F126">
            <v>2</v>
          </cell>
          <cell r="G126" t="str">
            <v>Bài viết sáng kiến được công nhận phạm vi ảnh hưởng cấp ngành (QĐ số 1783/QĐ-SGDĐT ngày 20/8/2021)</v>
          </cell>
          <cell r="H126" t="str">
            <v>Bài viết sáng kiến được công nhận phạm vi ảnh hưởng cấp trường trong năm học 2020-2021 (QĐ số 358/QĐ-LTT-HĐSK ngày 08/4/2021)</v>
          </cell>
          <cell r="I126">
            <v>2</v>
          </cell>
          <cell r="J126" t="str">
            <v>A2</v>
          </cell>
          <cell r="K126">
            <v>2</v>
          </cell>
          <cell r="L126">
            <v>3</v>
          </cell>
          <cell r="M126">
            <v>2</v>
          </cell>
          <cell r="N126" t="str">
            <v>A2</v>
          </cell>
          <cell r="O126" t="str">
            <v>A2</v>
          </cell>
          <cell r="P126">
            <v>2</v>
          </cell>
          <cell r="Q126" t="str">
            <v>A2</v>
          </cell>
        </row>
        <row r="127">
          <cell r="D127" t="str">
            <v>01008031</v>
          </cell>
          <cell r="E127" t="str">
            <v>A4</v>
          </cell>
          <cell r="F127">
            <v>2</v>
          </cell>
          <cell r="G127">
            <v>2</v>
          </cell>
          <cell r="H127">
            <v>2</v>
          </cell>
          <cell r="I127">
            <v>2</v>
          </cell>
          <cell r="J127" t="str">
            <v>A4</v>
          </cell>
          <cell r="K127">
            <v>2</v>
          </cell>
          <cell r="L127">
            <v>3</v>
          </cell>
          <cell r="M127">
            <v>1</v>
          </cell>
          <cell r="N127" t="str">
            <v>A4</v>
          </cell>
          <cell r="O127" t="str">
            <v>A4</v>
          </cell>
          <cell r="P127">
            <v>1</v>
          </cell>
          <cell r="Q127" t="str">
            <v>A4</v>
          </cell>
        </row>
        <row r="128">
          <cell r="D128" t="str">
            <v>01008018</v>
          </cell>
          <cell r="E128" t="str">
            <v>A4</v>
          </cell>
          <cell r="F128">
            <v>1</v>
          </cell>
          <cell r="G128">
            <v>1</v>
          </cell>
          <cell r="H128">
            <v>1</v>
          </cell>
          <cell r="I128">
            <v>1</v>
          </cell>
          <cell r="J128" t="str">
            <v>A4</v>
          </cell>
          <cell r="K128">
            <v>1</v>
          </cell>
          <cell r="L128">
            <v>3</v>
          </cell>
          <cell r="M128">
            <v>1</v>
          </cell>
          <cell r="N128" t="str">
            <v>A4</v>
          </cell>
          <cell r="O128" t="str">
            <v>A4</v>
          </cell>
          <cell r="P128">
            <v>1</v>
          </cell>
          <cell r="Q128" t="str">
            <v>A4</v>
          </cell>
        </row>
        <row r="129">
          <cell r="D129" t="str">
            <v>01008039</v>
          </cell>
          <cell r="E129" t="str">
            <v>A4</v>
          </cell>
          <cell r="F129">
            <v>1</v>
          </cell>
          <cell r="G129">
            <v>1</v>
          </cell>
          <cell r="H129">
            <v>1</v>
          </cell>
          <cell r="I129">
            <v>1</v>
          </cell>
          <cell r="J129" t="str">
            <v>A4</v>
          </cell>
          <cell r="K129">
            <v>1</v>
          </cell>
          <cell r="L129">
            <v>3</v>
          </cell>
          <cell r="M129">
            <v>1</v>
          </cell>
          <cell r="N129" t="str">
            <v>A4</v>
          </cell>
          <cell r="O129" t="str">
            <v>A4</v>
          </cell>
          <cell r="P129">
            <v>1</v>
          </cell>
          <cell r="Q129" t="str">
            <v>A4</v>
          </cell>
        </row>
        <row r="130">
          <cell r="D130" t="str">
            <v>01008040</v>
          </cell>
          <cell r="E130" t="str">
            <v>A4</v>
          </cell>
          <cell r="F130">
            <v>1</v>
          </cell>
          <cell r="G130">
            <v>1</v>
          </cell>
          <cell r="H130">
            <v>1</v>
          </cell>
          <cell r="I130">
            <v>1</v>
          </cell>
          <cell r="J130" t="str">
            <v>A4</v>
          </cell>
          <cell r="K130">
            <v>1</v>
          </cell>
          <cell r="L130">
            <v>3</v>
          </cell>
          <cell r="M130">
            <v>1</v>
          </cell>
          <cell r="N130" t="str">
            <v>A4</v>
          </cell>
          <cell r="O130" t="str">
            <v>A4</v>
          </cell>
          <cell r="P130">
            <v>1</v>
          </cell>
          <cell r="Q130" t="str">
            <v>A4</v>
          </cell>
        </row>
        <row r="131">
          <cell r="D131" t="str">
            <v>01008041</v>
          </cell>
          <cell r="E131" t="str">
            <v>A4</v>
          </cell>
          <cell r="F131">
            <v>1</v>
          </cell>
          <cell r="G131">
            <v>1</v>
          </cell>
          <cell r="H131">
            <v>1</v>
          </cell>
          <cell r="I131">
            <v>1</v>
          </cell>
          <cell r="J131" t="str">
            <v>A4</v>
          </cell>
          <cell r="K131">
            <v>1</v>
          </cell>
          <cell r="L131">
            <v>3</v>
          </cell>
          <cell r="M131">
            <v>1</v>
          </cell>
          <cell r="N131" t="str">
            <v>A4</v>
          </cell>
          <cell r="O131" t="str">
            <v>A4</v>
          </cell>
          <cell r="P131">
            <v>1</v>
          </cell>
          <cell r="Q131" t="str">
            <v>A4</v>
          </cell>
        </row>
        <row r="132">
          <cell r="D132" t="str">
            <v>01012027</v>
          </cell>
          <cell r="E132" t="str">
            <v>A3</v>
          </cell>
          <cell r="F132">
            <v>1</v>
          </cell>
          <cell r="G132">
            <v>1</v>
          </cell>
          <cell r="H132" t="str">
            <v>Bài viết sáng kiến được công nhận phạm vi ảnh hưởng cấp trường trong năm học 2020-2021 (QĐ số 358/QĐ-LTT-HĐSK ngày 08/4/2021)</v>
          </cell>
          <cell r="I132">
            <v>1</v>
          </cell>
          <cell r="J132" t="str">
            <v>A3</v>
          </cell>
          <cell r="K132">
            <v>1</v>
          </cell>
          <cell r="L132">
            <v>3</v>
          </cell>
          <cell r="M132">
            <v>2</v>
          </cell>
          <cell r="N132" t="str">
            <v>A3</v>
          </cell>
          <cell r="O132" t="str">
            <v>A3</v>
          </cell>
          <cell r="P132">
            <v>2</v>
          </cell>
          <cell r="Q132" t="str">
            <v>A3</v>
          </cell>
        </row>
        <row r="133">
          <cell r="D133" t="str">
            <v>01008012</v>
          </cell>
          <cell r="E133" t="str">
            <v>A4</v>
          </cell>
          <cell r="F133">
            <v>2</v>
          </cell>
          <cell r="G133">
            <v>2</v>
          </cell>
          <cell r="H133">
            <v>2</v>
          </cell>
          <cell r="I133">
            <v>2</v>
          </cell>
          <cell r="J133" t="str">
            <v>A4</v>
          </cell>
          <cell r="K133">
            <v>2</v>
          </cell>
          <cell r="L133">
            <v>0</v>
          </cell>
          <cell r="M133">
            <v>2</v>
          </cell>
          <cell r="N133" t="str">
            <v>A4</v>
          </cell>
          <cell r="O133" t="str">
            <v>A4</v>
          </cell>
          <cell r="P133">
            <v>2</v>
          </cell>
          <cell r="Q133" t="str">
            <v>A4</v>
          </cell>
        </row>
        <row r="134">
          <cell r="D134" t="str">
            <v>01017008</v>
          </cell>
          <cell r="E134" t="str">
            <v>A4</v>
          </cell>
          <cell r="F134">
            <v>2</v>
          </cell>
          <cell r="G134">
            <v>2</v>
          </cell>
          <cell r="H134">
            <v>2</v>
          </cell>
          <cell r="I134">
            <v>2</v>
          </cell>
          <cell r="J134" t="str">
            <v>A4</v>
          </cell>
          <cell r="K134">
            <v>2</v>
          </cell>
          <cell r="L134">
            <v>4</v>
          </cell>
          <cell r="M134">
            <v>7</v>
          </cell>
          <cell r="N134" t="str">
            <v>A4</v>
          </cell>
          <cell r="O134" t="str">
            <v>A4</v>
          </cell>
          <cell r="P134">
            <v>7</v>
          </cell>
          <cell r="Q134" t="str">
            <v>A4</v>
          </cell>
        </row>
        <row r="135">
          <cell r="D135" t="str">
            <v>01008033</v>
          </cell>
          <cell r="E135" t="str">
            <v>A4</v>
          </cell>
          <cell r="F135">
            <v>7</v>
          </cell>
          <cell r="G135">
            <v>7</v>
          </cell>
          <cell r="H135">
            <v>7</v>
          </cell>
          <cell r="I135">
            <v>7</v>
          </cell>
          <cell r="J135" t="str">
            <v>A4</v>
          </cell>
          <cell r="K135">
            <v>7</v>
          </cell>
          <cell r="L135">
            <v>5</v>
          </cell>
          <cell r="M135">
            <v>7</v>
          </cell>
          <cell r="N135" t="str">
            <v>A4</v>
          </cell>
          <cell r="O135" t="str">
            <v>A3</v>
          </cell>
          <cell r="P135" t="str">
            <v>Thống nhất đề nghị xếp loại A3 của đơn vị</v>
          </cell>
          <cell r="Q135" t="str">
            <v>A3</v>
          </cell>
        </row>
        <row r="136">
          <cell r="D136" t="str">
            <v>01013033</v>
          </cell>
          <cell r="E136" t="str">
            <v>A4</v>
          </cell>
          <cell r="F136">
            <v>7</v>
          </cell>
          <cell r="G136">
            <v>7</v>
          </cell>
          <cell r="H136">
            <v>7</v>
          </cell>
          <cell r="I136">
            <v>7</v>
          </cell>
          <cell r="J136" t="str">
            <v>A4</v>
          </cell>
          <cell r="K136">
            <v>7</v>
          </cell>
          <cell r="L136">
            <v>1</v>
          </cell>
          <cell r="M136">
            <v>1</v>
          </cell>
          <cell r="N136" t="str">
            <v>A4</v>
          </cell>
          <cell r="O136" t="str">
            <v>A4</v>
          </cell>
          <cell r="P136">
            <v>1</v>
          </cell>
          <cell r="Q136" t="str">
            <v>A4</v>
          </cell>
        </row>
        <row r="137">
          <cell r="D137" t="str">
            <v>01009015</v>
          </cell>
          <cell r="E137" t="str">
            <v>A4</v>
          </cell>
          <cell r="F137">
            <v>1</v>
          </cell>
          <cell r="G137">
            <v>1</v>
          </cell>
          <cell r="H137">
            <v>1</v>
          </cell>
          <cell r="I137">
            <v>1</v>
          </cell>
          <cell r="J137" t="str">
            <v>A4</v>
          </cell>
          <cell r="K137">
            <v>1</v>
          </cell>
          <cell r="L137">
            <v>2</v>
          </cell>
          <cell r="M137">
            <v>1</v>
          </cell>
          <cell r="N137" t="str">
            <v>A4</v>
          </cell>
          <cell r="O137" t="str">
            <v>A4</v>
          </cell>
          <cell r="P137">
            <v>1</v>
          </cell>
          <cell r="Q137" t="str">
            <v>A4</v>
          </cell>
        </row>
        <row r="138">
          <cell r="D138" t="str">
            <v>01002003</v>
          </cell>
          <cell r="E138" t="str">
            <v>A4</v>
          </cell>
          <cell r="F138">
            <v>1</v>
          </cell>
          <cell r="G138">
            <v>1</v>
          </cell>
          <cell r="H138">
            <v>1</v>
          </cell>
          <cell r="I138">
            <v>1</v>
          </cell>
          <cell r="J138" t="str">
            <v>A4</v>
          </cell>
          <cell r="K138">
            <v>1</v>
          </cell>
          <cell r="L138">
            <v>1</v>
          </cell>
          <cell r="M138">
            <v>1</v>
          </cell>
          <cell r="N138" t="str">
            <v>A4</v>
          </cell>
          <cell r="O138" t="str">
            <v>A4</v>
          </cell>
          <cell r="P138">
            <v>1</v>
          </cell>
          <cell r="Q138" t="str">
            <v>A4</v>
          </cell>
        </row>
        <row r="139">
          <cell r="D139" t="str">
            <v>01008043</v>
          </cell>
          <cell r="E139" t="str">
            <v>A4</v>
          </cell>
          <cell r="F139">
            <v>1</v>
          </cell>
          <cell r="G139">
            <v>1</v>
          </cell>
          <cell r="H139">
            <v>1</v>
          </cell>
          <cell r="I139">
            <v>1</v>
          </cell>
          <cell r="J139" t="str">
            <v>A4</v>
          </cell>
          <cell r="K139">
            <v>1</v>
          </cell>
          <cell r="L139">
            <v>3</v>
          </cell>
          <cell r="M139">
            <v>3</v>
          </cell>
          <cell r="N139" t="str">
            <v>A4</v>
          </cell>
          <cell r="O139" t="str">
            <v>A3</v>
          </cell>
          <cell r="P139" t="str">
            <v>Thống nhất đề nghị xếp loại A3 của đơn vị</v>
          </cell>
          <cell r="Q139" t="str">
            <v>A3</v>
          </cell>
        </row>
        <row r="140">
          <cell r="D140" t="str">
            <v>01008042</v>
          </cell>
          <cell r="E140" t="str">
            <v>A4</v>
          </cell>
          <cell r="F140">
            <v>3</v>
          </cell>
          <cell r="G140">
            <v>3</v>
          </cell>
          <cell r="H140">
            <v>3</v>
          </cell>
          <cell r="I140">
            <v>3</v>
          </cell>
          <cell r="J140" t="str">
            <v>A4</v>
          </cell>
          <cell r="K140">
            <v>3</v>
          </cell>
          <cell r="L140">
            <v>0</v>
          </cell>
          <cell r="M140">
            <v>0</v>
          </cell>
          <cell r="N140" t="str">
            <v>A4</v>
          </cell>
          <cell r="O140" t="str">
            <v>A4</v>
          </cell>
          <cell r="P140">
            <v>0</v>
          </cell>
          <cell r="Q140" t="str">
            <v>A4</v>
          </cell>
        </row>
        <row r="141">
          <cell r="D141" t="str">
            <v>01008044</v>
          </cell>
          <cell r="E141" t="str">
            <v>A4</v>
          </cell>
          <cell r="F141">
            <v>0</v>
          </cell>
          <cell r="G141">
            <v>0</v>
          </cell>
          <cell r="H141">
            <v>0</v>
          </cell>
          <cell r="I141">
            <v>0</v>
          </cell>
          <cell r="J141" t="str">
            <v>A4</v>
          </cell>
          <cell r="K141">
            <v>0</v>
          </cell>
          <cell r="L141">
            <v>1</v>
          </cell>
          <cell r="M141">
            <v>1</v>
          </cell>
          <cell r="N141" t="str">
            <v>A4</v>
          </cell>
          <cell r="O141" t="str">
            <v>A4</v>
          </cell>
          <cell r="P141">
            <v>1</v>
          </cell>
          <cell r="Q141" t="str">
            <v>A4</v>
          </cell>
        </row>
        <row r="142">
          <cell r="D142" t="str">
            <v>01008045</v>
          </cell>
          <cell r="E142" t="str">
            <v>A4</v>
          </cell>
          <cell r="F142">
            <v>1</v>
          </cell>
          <cell r="G142">
            <v>1</v>
          </cell>
          <cell r="H142">
            <v>1</v>
          </cell>
          <cell r="I142">
            <v>1</v>
          </cell>
          <cell r="J142" t="str">
            <v>A4</v>
          </cell>
          <cell r="K142">
            <v>1</v>
          </cell>
          <cell r="L142">
            <v>1</v>
          </cell>
          <cell r="M142">
            <v>1</v>
          </cell>
          <cell r="N142" t="str">
            <v>A4</v>
          </cell>
          <cell r="O142" t="str">
            <v>A4</v>
          </cell>
          <cell r="P142">
            <v>1</v>
          </cell>
          <cell r="Q142" t="str">
            <v>A4</v>
          </cell>
        </row>
        <row r="143">
          <cell r="D143">
            <v>1</v>
          </cell>
          <cell r="E143">
            <v>33</v>
          </cell>
          <cell r="F143">
            <v>33</v>
          </cell>
          <cell r="G143">
            <v>33</v>
          </cell>
          <cell r="H143">
            <v>33</v>
          </cell>
          <cell r="I143">
            <v>33</v>
          </cell>
          <cell r="J143">
            <v>33</v>
          </cell>
          <cell r="K143" t="str">
            <v>0A1 + 1A2 + 14A3 + 18A4 + 0B1 + 0A DN</v>
          </cell>
          <cell r="L143">
            <v>33</v>
          </cell>
          <cell r="M143">
            <v>33</v>
          </cell>
          <cell r="N143">
            <v>33</v>
          </cell>
          <cell r="O143">
            <v>33</v>
          </cell>
          <cell r="P143" t="str">
            <v>2A1 + 3A2 + 8A3 + 20A4 + 0B1 + 0B2 + 0 A DN</v>
          </cell>
          <cell r="Q143">
            <v>33</v>
          </cell>
        </row>
        <row r="144">
          <cell r="D144">
            <v>33</v>
          </cell>
          <cell r="E144">
            <v>33</v>
          </cell>
          <cell r="F144">
            <v>33</v>
          </cell>
          <cell r="G144">
            <v>33</v>
          </cell>
          <cell r="H144">
            <v>33</v>
          </cell>
          <cell r="I144">
            <v>33</v>
          </cell>
          <cell r="J144">
            <v>33</v>
          </cell>
          <cell r="K144" t="str">
            <v>0A1 + 1A2 + 14A3 + 18A4 + 0B1 + 0A DN</v>
          </cell>
          <cell r="L144">
            <v>33</v>
          </cell>
          <cell r="M144">
            <v>33</v>
          </cell>
          <cell r="N144">
            <v>33</v>
          </cell>
          <cell r="O144">
            <v>33</v>
          </cell>
          <cell r="P144" t="str">
            <v>2A1 + 3A2 + 8A3 + 20A4 + 0B1 + 0B2 + 0 A DN</v>
          </cell>
          <cell r="Q144">
            <v>33</v>
          </cell>
        </row>
        <row r="145">
          <cell r="D145" t="str">
            <v>01022003</v>
          </cell>
          <cell r="E145" t="str">
            <v>A2</v>
          </cell>
          <cell r="F145">
            <v>33</v>
          </cell>
          <cell r="G145" t="str">
            <v>- Bài viết đăng Kỷ yếu hội thảo cấp trường COSS 2021
- Bài viết sáng kiến được công nhận phạm vi ảnh hưởng cấp ngành (QĐ số 1783/QĐ-SGDĐT ngày 20/8/2021)</v>
          </cell>
          <cell r="H145" t="str">
            <v>Bài viết sáng kiến được công nhận phạm vi ảnh hưởng cấp trường trong năm học 2020-2021 (QĐ số 358/QĐ-LTT-HĐSK ngày 08/4/2021)</v>
          </cell>
          <cell r="I145">
            <v>33</v>
          </cell>
          <cell r="J145" t="str">
            <v>A3</v>
          </cell>
          <cell r="K145">
            <v>33</v>
          </cell>
          <cell r="L145">
            <v>0</v>
          </cell>
          <cell r="M145">
            <v>2</v>
          </cell>
          <cell r="N145" t="str">
            <v>A4</v>
          </cell>
          <cell r="O145" t="str">
            <v>A3</v>
          </cell>
          <cell r="P145" t="str">
            <v>Giảm 1 NV cấp dơn vị. Đạt mức xếp loại A4. Nhóm TT đề nghị xếp loại A3</v>
          </cell>
          <cell r="Q145" t="str">
            <v>A3</v>
          </cell>
        </row>
        <row r="146">
          <cell r="D146" t="str">
            <v>01010007</v>
          </cell>
          <cell r="E146" t="str">
            <v>A2</v>
          </cell>
          <cell r="F146">
            <v>2</v>
          </cell>
          <cell r="G146" t="str">
            <v>Bài viết đăng Kỷ yếu hội thảo cấp trường COSS 2021</v>
          </cell>
          <cell r="H146" t="str">
            <v>Bài viết Hội thảo cấp khoa tháng 3/2021 và tháng 7/2021</v>
          </cell>
          <cell r="I146">
            <v>2</v>
          </cell>
          <cell r="J146" t="str">
            <v>A3</v>
          </cell>
          <cell r="K146">
            <v>2</v>
          </cell>
          <cell r="L146">
            <v>0</v>
          </cell>
          <cell r="M146">
            <v>2</v>
          </cell>
          <cell r="N146" t="str">
            <v>A4</v>
          </cell>
          <cell r="O146" t="str">
            <v>A4</v>
          </cell>
          <cell r="P146" t="str">
            <v>Giảm 1 NV cấp dơn vị. Đạt mức xếp loại A4</v>
          </cell>
          <cell r="Q146" t="str">
            <v>A3</v>
          </cell>
        </row>
        <row r="147">
          <cell r="D147" t="str">
            <v>01010033</v>
          </cell>
          <cell r="E147" t="str">
            <v>A4</v>
          </cell>
          <cell r="F147">
            <v>2</v>
          </cell>
          <cell r="G147">
            <v>2</v>
          </cell>
          <cell r="H147">
            <v>2</v>
          </cell>
          <cell r="I147">
            <v>2</v>
          </cell>
          <cell r="J147" t="str">
            <v>A4</v>
          </cell>
          <cell r="K147">
            <v>2</v>
          </cell>
          <cell r="L147">
            <v>0</v>
          </cell>
          <cell r="M147">
            <v>0</v>
          </cell>
          <cell r="N147" t="str">
            <v>A4</v>
          </cell>
          <cell r="O147" t="str">
            <v>A4</v>
          </cell>
          <cell r="P147">
            <v>0</v>
          </cell>
          <cell r="Q147" t="str">
            <v>A4</v>
          </cell>
        </row>
        <row r="148">
          <cell r="D148" t="str">
            <v>01010037</v>
          </cell>
          <cell r="E148" t="str">
            <v>A4</v>
          </cell>
          <cell r="F148">
            <v>0</v>
          </cell>
          <cell r="G148">
            <v>0</v>
          </cell>
          <cell r="H148">
            <v>0</v>
          </cell>
          <cell r="I148">
            <v>0</v>
          </cell>
          <cell r="J148" t="str">
            <v>A4</v>
          </cell>
          <cell r="K148">
            <v>0</v>
          </cell>
          <cell r="L148">
            <v>0</v>
          </cell>
          <cell r="M148">
            <v>0</v>
          </cell>
          <cell r="N148" t="str">
            <v>A4</v>
          </cell>
          <cell r="O148" t="str">
            <v>A4</v>
          </cell>
          <cell r="P148">
            <v>0</v>
          </cell>
          <cell r="Q148" t="str">
            <v>A4</v>
          </cell>
        </row>
        <row r="149">
          <cell r="D149" t="str">
            <v>01010031</v>
          </cell>
          <cell r="E149" t="str">
            <v>A3</v>
          </cell>
          <cell r="F149">
            <v>0</v>
          </cell>
          <cell r="G149">
            <v>0</v>
          </cell>
          <cell r="H149" t="str">
            <v>Bài viết Hội thảo cấp khoa tháng 7/2021</v>
          </cell>
          <cell r="I149">
            <v>0</v>
          </cell>
          <cell r="J149" t="str">
            <v>A4</v>
          </cell>
          <cell r="K149">
            <v>0</v>
          </cell>
          <cell r="L149">
            <v>0</v>
          </cell>
          <cell r="M149">
            <v>0</v>
          </cell>
          <cell r="N149" t="str">
            <v>A4</v>
          </cell>
          <cell r="O149" t="str">
            <v>A4</v>
          </cell>
          <cell r="P149">
            <v>0</v>
          </cell>
          <cell r="Q149" t="str">
            <v>A4</v>
          </cell>
        </row>
        <row r="150">
          <cell r="D150" t="str">
            <v>01010016</v>
          </cell>
          <cell r="E150" t="str">
            <v>A4</v>
          </cell>
          <cell r="F150">
            <v>0</v>
          </cell>
          <cell r="G150">
            <v>0</v>
          </cell>
          <cell r="H150">
            <v>0</v>
          </cell>
          <cell r="I150">
            <v>0</v>
          </cell>
          <cell r="J150" t="str">
            <v>A4</v>
          </cell>
          <cell r="K150">
            <v>0</v>
          </cell>
          <cell r="L150">
            <v>0</v>
          </cell>
          <cell r="M150">
            <v>0</v>
          </cell>
          <cell r="N150" t="str">
            <v>A4</v>
          </cell>
          <cell r="O150" t="str">
            <v>A4</v>
          </cell>
          <cell r="P150">
            <v>0</v>
          </cell>
          <cell r="Q150" t="str">
            <v>A4</v>
          </cell>
        </row>
        <row r="151">
          <cell r="D151" t="str">
            <v>01010028</v>
          </cell>
          <cell r="E151" t="str">
            <v>A2</v>
          </cell>
          <cell r="F151">
            <v>0</v>
          </cell>
          <cell r="G151" t="str">
            <v>Bài viết đăng Kỷ yếu hội thảo cấp trường COSS 2021</v>
          </cell>
          <cell r="H151" t="str">
            <v>Bài viết sáng kiến được công nhận phạm vi ảnh hưởng cấp trường trong năm học 2020-2021 (QĐ số 358/QĐ-LTT-HĐSK ngày 08/4/2021)</v>
          </cell>
          <cell r="I151">
            <v>0</v>
          </cell>
          <cell r="J151" t="str">
            <v>A4</v>
          </cell>
          <cell r="K151">
            <v>0</v>
          </cell>
          <cell r="L151">
            <v>0</v>
          </cell>
          <cell r="M151">
            <v>1</v>
          </cell>
          <cell r="N151" t="str">
            <v>A4</v>
          </cell>
          <cell r="O151" t="str">
            <v>A4</v>
          </cell>
          <cell r="P151">
            <v>1</v>
          </cell>
          <cell r="Q151" t="str">
            <v>A4</v>
          </cell>
        </row>
        <row r="152">
          <cell r="D152" t="str">
            <v>01010017</v>
          </cell>
          <cell r="E152" t="str">
            <v>A3</v>
          </cell>
          <cell r="F152">
            <v>1</v>
          </cell>
          <cell r="G152">
            <v>1</v>
          </cell>
          <cell r="H152" t="str">
            <v>Bài viết Hội thảo cấp khoa tháng 3/2021 và tháng 7/2021</v>
          </cell>
          <cell r="I152">
            <v>1</v>
          </cell>
          <cell r="J152" t="str">
            <v>A4</v>
          </cell>
          <cell r="K152">
            <v>1</v>
          </cell>
          <cell r="L152">
            <v>0</v>
          </cell>
          <cell r="M152">
            <v>0</v>
          </cell>
          <cell r="N152" t="str">
            <v>A4</v>
          </cell>
          <cell r="O152" t="str">
            <v>A4</v>
          </cell>
          <cell r="P152">
            <v>0</v>
          </cell>
          <cell r="Q152" t="str">
            <v>A4</v>
          </cell>
        </row>
        <row r="153">
          <cell r="D153" t="str">
            <v>01010012</v>
          </cell>
          <cell r="E153" t="str">
            <v>A3</v>
          </cell>
          <cell r="F153">
            <v>0</v>
          </cell>
          <cell r="G153">
            <v>0</v>
          </cell>
          <cell r="H153" t="str">
            <v>- Bài viết Hội thảo cấp khoa tháng 3/2021
- Khen thưởng GV trong Hội thi "Thiết kế dạy học trực tuyến trong GDNN" cấp Trường năm 2021 (QĐ số 1075/QĐ-LTT-ĐT ngày 12/10/2021)</v>
          </cell>
          <cell r="I153">
            <v>0</v>
          </cell>
          <cell r="J153" t="str">
            <v>A3</v>
          </cell>
          <cell r="K153">
            <v>0</v>
          </cell>
          <cell r="L153">
            <v>3</v>
          </cell>
          <cell r="M153">
            <v>2</v>
          </cell>
          <cell r="N153" t="str">
            <v>A3</v>
          </cell>
          <cell r="O153" t="str">
            <v>A2</v>
          </cell>
          <cell r="P153" t="str">
            <v>Thống nhất đề nghị xếp loại A2 của đơn vị</v>
          </cell>
          <cell r="Q153" t="str">
            <v>A2</v>
          </cell>
        </row>
        <row r="154">
          <cell r="D154" t="str">
            <v>01010029</v>
          </cell>
          <cell r="E154" t="str">
            <v>A2</v>
          </cell>
          <cell r="F154">
            <v>2</v>
          </cell>
          <cell r="G154" t="str">
            <v>Bài viết đăng Kỷ yếu hội thảo cấp trường COSS 2021</v>
          </cell>
          <cell r="H154" t="str">
            <v>- Bài viết Hội thảo cấp khoa tháng 3/2021 và tháng 7/2021
- Bài viết sáng kiến được công nhận phạm vi ảnh hưởng cấp trường trong năm học 2020-2021 (QĐ số 358/QĐ-LTT-HĐSK ngày 08/4/2021)</v>
          </cell>
          <cell r="I154">
            <v>2</v>
          </cell>
          <cell r="J154" t="str">
            <v>A3</v>
          </cell>
          <cell r="K154">
            <v>2</v>
          </cell>
          <cell r="L154">
            <v>1</v>
          </cell>
          <cell r="M154">
            <v>0</v>
          </cell>
          <cell r="N154" t="str">
            <v>A3</v>
          </cell>
          <cell r="O154" t="str">
            <v>A3</v>
          </cell>
          <cell r="P154">
            <v>0</v>
          </cell>
          <cell r="Q154" t="str">
            <v>A3</v>
          </cell>
        </row>
        <row r="155">
          <cell r="D155" t="str">
            <v>01010024</v>
          </cell>
          <cell r="E155" t="str">
            <v>A2</v>
          </cell>
          <cell r="F155">
            <v>0</v>
          </cell>
          <cell r="G155" t="str">
            <v>Bài viết đăng Kỷ yếu hội thảo cấp trường COSS 2021</v>
          </cell>
          <cell r="H155" t="str">
            <v>- Bài viết Hội thảo cấp khoa tháng 7/2021
- Bài viết sáng kiến được công nhận phạm vi ảnh hưởng cấp trường trong năm học 2020-2021 (QĐ số 358/QĐ-LTT-HĐSK ngày 08/4/2021)</v>
          </cell>
          <cell r="I155">
            <v>0</v>
          </cell>
          <cell r="J155" t="str">
            <v>A3</v>
          </cell>
          <cell r="K155">
            <v>0</v>
          </cell>
          <cell r="L155">
            <v>1</v>
          </cell>
          <cell r="M155">
            <v>0</v>
          </cell>
          <cell r="N155" t="str">
            <v>A3</v>
          </cell>
          <cell r="O155" t="str">
            <v>A3</v>
          </cell>
          <cell r="P155">
            <v>0</v>
          </cell>
          <cell r="Q155" t="str">
            <v>A3</v>
          </cell>
        </row>
        <row r="156">
          <cell r="D156" t="str">
            <v>01004012</v>
          </cell>
          <cell r="E156" t="str">
            <v>A2</v>
          </cell>
          <cell r="F156">
            <v>0</v>
          </cell>
          <cell r="G156" t="str">
            <v>Bài viết đăng Kỷ yếu hội thảo cấp trường COSS 2021</v>
          </cell>
          <cell r="H156" t="str">
            <v>Bài viết Hội thảo cấp khoa tháng 3/2021 và tháng 7/2021</v>
          </cell>
          <cell r="I156">
            <v>0</v>
          </cell>
          <cell r="J156" t="str">
            <v>A4</v>
          </cell>
          <cell r="K156">
            <v>0</v>
          </cell>
          <cell r="L156">
            <v>0</v>
          </cell>
          <cell r="M156">
            <v>0</v>
          </cell>
          <cell r="N156" t="str">
            <v>A4</v>
          </cell>
          <cell r="O156" t="str">
            <v>A4</v>
          </cell>
          <cell r="P156">
            <v>0</v>
          </cell>
          <cell r="Q156" t="str">
            <v>A4</v>
          </cell>
        </row>
        <row r="157">
          <cell r="D157" t="str">
            <v>01010023</v>
          </cell>
          <cell r="E157" t="str">
            <v>A4</v>
          </cell>
          <cell r="F157">
            <v>0</v>
          </cell>
          <cell r="G157">
            <v>0</v>
          </cell>
          <cell r="H157">
            <v>0</v>
          </cell>
          <cell r="I157">
            <v>0</v>
          </cell>
          <cell r="J157" t="str">
            <v>A4</v>
          </cell>
          <cell r="K157">
            <v>0</v>
          </cell>
          <cell r="L157">
            <v>1</v>
          </cell>
          <cell r="M157">
            <v>0</v>
          </cell>
          <cell r="N157" t="str">
            <v>A4</v>
          </cell>
          <cell r="O157" t="str">
            <v>A4</v>
          </cell>
          <cell r="P157">
            <v>0</v>
          </cell>
          <cell r="Q157" t="str">
            <v>A4</v>
          </cell>
        </row>
        <row r="158">
          <cell r="D158" t="str">
            <v>01022048</v>
          </cell>
          <cell r="E158" t="str">
            <v>A4</v>
          </cell>
          <cell r="F158">
            <v>0</v>
          </cell>
          <cell r="G158">
            <v>0</v>
          </cell>
          <cell r="H158">
            <v>0</v>
          </cell>
          <cell r="I158">
            <v>0</v>
          </cell>
          <cell r="J158" t="str">
            <v>A4</v>
          </cell>
          <cell r="K158">
            <v>0</v>
          </cell>
          <cell r="L158">
            <v>0</v>
          </cell>
          <cell r="M158">
            <v>0</v>
          </cell>
          <cell r="N158" t="str">
            <v>A4</v>
          </cell>
          <cell r="O158" t="str">
            <v>A4</v>
          </cell>
          <cell r="P158">
            <v>0</v>
          </cell>
          <cell r="Q158" t="str">
            <v>A4</v>
          </cell>
        </row>
        <row r="159">
          <cell r="D159" t="str">
            <v>01010006</v>
          </cell>
          <cell r="E159" t="str">
            <v>A2</v>
          </cell>
          <cell r="F159">
            <v>0</v>
          </cell>
          <cell r="G159" t="str">
            <v>Bài viết đăng Kỷ yếu hội thảo cấp trường COSS 2021</v>
          </cell>
          <cell r="H159" t="str">
            <v>Bài viết Hội thảo cấp khoa tháng 3/2021 và tháng 7/2021</v>
          </cell>
          <cell r="I159">
            <v>0</v>
          </cell>
          <cell r="J159" t="str">
            <v>A3</v>
          </cell>
          <cell r="K159">
            <v>0</v>
          </cell>
          <cell r="L159">
            <v>1</v>
          </cell>
          <cell r="M159">
            <v>0</v>
          </cell>
          <cell r="N159" t="str">
            <v>A3</v>
          </cell>
          <cell r="O159" t="str">
            <v>A3</v>
          </cell>
          <cell r="P159">
            <v>0</v>
          </cell>
          <cell r="Q159" t="str">
            <v>A3</v>
          </cell>
        </row>
        <row r="160">
          <cell r="D160" t="str">
            <v>01010026</v>
          </cell>
          <cell r="E160" t="str">
            <v>A2</v>
          </cell>
          <cell r="F160">
            <v>0</v>
          </cell>
          <cell r="G160" t="str">
            <v>Bài viết đăng Kỷ yếu hội thảo cấp trường COSS 2021</v>
          </cell>
          <cell r="H160" t="str">
            <v>Bài viết Hội thảo cấp khoa tháng 3/2021 và tháng 7/2021</v>
          </cell>
          <cell r="I160">
            <v>0</v>
          </cell>
          <cell r="J160" t="str">
            <v>A4</v>
          </cell>
          <cell r="K160">
            <v>0</v>
          </cell>
          <cell r="L160">
            <v>0</v>
          </cell>
          <cell r="M160">
            <v>1</v>
          </cell>
          <cell r="N160" t="str">
            <v>A4</v>
          </cell>
          <cell r="O160" t="str">
            <v>A4</v>
          </cell>
          <cell r="P160">
            <v>1</v>
          </cell>
          <cell r="Q160" t="str">
            <v>A4</v>
          </cell>
        </row>
        <row r="161">
          <cell r="D161" t="str">
            <v>01010039</v>
          </cell>
          <cell r="E161" t="str">
            <v>A2</v>
          </cell>
          <cell r="F161">
            <v>1</v>
          </cell>
          <cell r="G161" t="str">
            <v>Bài viết đăng Kỷ yếu hội thảo cấp trường COSS 2021
'Tham gia dự án Glasgrow</v>
          </cell>
          <cell r="H161" t="str">
            <v>Bài viết Hội thảo cấp khoa tháng 7/2021</v>
          </cell>
          <cell r="I161">
            <v>1</v>
          </cell>
          <cell r="J161" t="str">
            <v>A3</v>
          </cell>
          <cell r="K161">
            <v>1</v>
          </cell>
          <cell r="L161">
            <v>0</v>
          </cell>
          <cell r="M161">
            <v>2</v>
          </cell>
          <cell r="N161" t="str">
            <v>A4</v>
          </cell>
          <cell r="O161" t="str">
            <v>A4</v>
          </cell>
          <cell r="P161" t="str">
            <v>Giảm 1 NV cấp dơn vị. Đạt mức xếp loại A4</v>
          </cell>
          <cell r="Q161" t="str">
            <v>A4</v>
          </cell>
        </row>
        <row r="162">
          <cell r="D162" t="str">
            <v>01010040</v>
          </cell>
          <cell r="E162" t="str">
            <v>A2</v>
          </cell>
          <cell r="F162">
            <v>2</v>
          </cell>
          <cell r="G162" t="str">
            <v>Bài viết đăng Kỷ yếu hội thảo cấp trường COSS 2021</v>
          </cell>
          <cell r="H162" t="str">
            <v>Bài viết Hội thảo cấp khoa tháng 7/2021</v>
          </cell>
          <cell r="I162">
            <v>2</v>
          </cell>
          <cell r="J162" t="str">
            <v>A4</v>
          </cell>
          <cell r="K162">
            <v>2</v>
          </cell>
          <cell r="L162">
            <v>0</v>
          </cell>
          <cell r="M162">
            <v>0</v>
          </cell>
          <cell r="N162" t="str">
            <v>A4</v>
          </cell>
          <cell r="O162" t="str">
            <v>A4</v>
          </cell>
          <cell r="P162">
            <v>0</v>
          </cell>
          <cell r="Q162" t="str">
            <v>A4</v>
          </cell>
        </row>
        <row r="163">
          <cell r="D163" t="str">
            <v>01010009</v>
          </cell>
          <cell r="E163" t="str">
            <v>A4</v>
          </cell>
          <cell r="F163">
            <v>0</v>
          </cell>
          <cell r="G163">
            <v>0</v>
          </cell>
          <cell r="H163">
            <v>0</v>
          </cell>
          <cell r="I163">
            <v>0</v>
          </cell>
          <cell r="J163" t="str">
            <v>A4</v>
          </cell>
          <cell r="K163">
            <v>0</v>
          </cell>
          <cell r="L163">
            <v>0</v>
          </cell>
          <cell r="M163">
            <v>2</v>
          </cell>
          <cell r="N163" t="str">
            <v>A4</v>
          </cell>
          <cell r="O163" t="str">
            <v>A4</v>
          </cell>
          <cell r="P163">
            <v>2</v>
          </cell>
          <cell r="Q163" t="str">
            <v>A4</v>
          </cell>
        </row>
        <row r="164">
          <cell r="D164" t="str">
            <v>01010020</v>
          </cell>
          <cell r="E164" t="str">
            <v>A4</v>
          </cell>
          <cell r="F164">
            <v>2</v>
          </cell>
          <cell r="G164">
            <v>2</v>
          </cell>
          <cell r="H164">
            <v>2</v>
          </cell>
          <cell r="I164">
            <v>2</v>
          </cell>
          <cell r="J164" t="str">
            <v>A4</v>
          </cell>
          <cell r="K164">
            <v>2</v>
          </cell>
          <cell r="L164">
            <v>0</v>
          </cell>
          <cell r="M164">
            <v>0</v>
          </cell>
          <cell r="N164" t="str">
            <v>A4</v>
          </cell>
          <cell r="O164" t="str">
            <v>A4</v>
          </cell>
          <cell r="P164">
            <v>0</v>
          </cell>
          <cell r="Q164" t="str">
            <v>A4</v>
          </cell>
        </row>
        <row r="165">
          <cell r="D165" t="str">
            <v>01010018</v>
          </cell>
          <cell r="E165" t="str">
            <v>A2</v>
          </cell>
          <cell r="F165">
            <v>0</v>
          </cell>
          <cell r="G165" t="str">
            <v>Bài viết đăng Kỷ yếu hội thảo cấp trường COSS 2021</v>
          </cell>
          <cell r="H165" t="str">
            <v>- Bài viết Hội thảo cấp khoa tháng 3/2021 và tháng 7/2021
- Đạt giải KK trong Hội thi "Thiết kế dạy học trực tuyến trong GDNN" cấp Trường năm 2021 (QĐ số 1075/QĐ-LTT-ĐT ngày 12/10/2021)</v>
          </cell>
          <cell r="I165">
            <v>0</v>
          </cell>
          <cell r="J165" t="str">
            <v>A3</v>
          </cell>
          <cell r="K165">
            <v>0</v>
          </cell>
          <cell r="L165">
            <v>1</v>
          </cell>
          <cell r="M165">
            <v>0</v>
          </cell>
          <cell r="N165" t="str">
            <v>A3</v>
          </cell>
          <cell r="O165" t="str">
            <v>A3</v>
          </cell>
          <cell r="P165">
            <v>0</v>
          </cell>
          <cell r="Q165" t="str">
            <v>A3</v>
          </cell>
        </row>
        <row r="166">
          <cell r="D166" t="str">
            <v>01010019</v>
          </cell>
          <cell r="E166" t="str">
            <v>A4</v>
          </cell>
          <cell r="F166">
            <v>0</v>
          </cell>
          <cell r="G166">
            <v>0</v>
          </cell>
          <cell r="H166">
            <v>0</v>
          </cell>
          <cell r="I166">
            <v>0</v>
          </cell>
          <cell r="J166" t="str">
            <v>A4</v>
          </cell>
          <cell r="K166">
            <v>0</v>
          </cell>
          <cell r="L166">
            <v>0</v>
          </cell>
          <cell r="M166">
            <v>0</v>
          </cell>
          <cell r="N166" t="str">
            <v>A4</v>
          </cell>
          <cell r="O166" t="str">
            <v>A4</v>
          </cell>
          <cell r="P166">
            <v>0</v>
          </cell>
          <cell r="Q166" t="str">
            <v>A4</v>
          </cell>
        </row>
        <row r="167">
          <cell r="D167" t="str">
            <v>01010015</v>
          </cell>
          <cell r="E167" t="str">
            <v>A2</v>
          </cell>
          <cell r="F167">
            <v>0</v>
          </cell>
          <cell r="G167" t="str">
            <v>Bài viết đăng Kỷ yếu hội thảo cấp trường COSS 2021</v>
          </cell>
          <cell r="H167" t="str">
            <v xml:space="preserve"> ' </v>
          </cell>
          <cell r="I167">
            <v>0</v>
          </cell>
          <cell r="J167" t="str">
            <v>A4</v>
          </cell>
          <cell r="K167">
            <v>0</v>
          </cell>
          <cell r="L167">
            <v>0</v>
          </cell>
          <cell r="M167">
            <v>0</v>
          </cell>
          <cell r="N167" t="str">
            <v>A4</v>
          </cell>
          <cell r="O167" t="str">
            <v>A4</v>
          </cell>
          <cell r="P167">
            <v>0</v>
          </cell>
          <cell r="Q167" t="str">
            <v>A4</v>
          </cell>
        </row>
        <row r="168">
          <cell r="D168" t="str">
            <v>01010027</v>
          </cell>
          <cell r="E168" t="str">
            <v>A4</v>
          </cell>
          <cell r="F168">
            <v>0</v>
          </cell>
          <cell r="G168">
            <v>0</v>
          </cell>
          <cell r="H168">
            <v>0</v>
          </cell>
          <cell r="I168">
            <v>0</v>
          </cell>
          <cell r="J168" t="str">
            <v>A4</v>
          </cell>
          <cell r="K168">
            <v>0</v>
          </cell>
          <cell r="L168">
            <v>0</v>
          </cell>
          <cell r="M168">
            <v>0</v>
          </cell>
          <cell r="N168" t="str">
            <v>A4</v>
          </cell>
          <cell r="O168" t="str">
            <v>A4</v>
          </cell>
          <cell r="P168">
            <v>0</v>
          </cell>
          <cell r="Q168" t="str">
            <v>A4</v>
          </cell>
        </row>
        <row r="169">
          <cell r="D169" t="str">
            <v>01002025</v>
          </cell>
          <cell r="E169" t="str">
            <v>A1</v>
          </cell>
          <cell r="F169" t="str">
            <v>Bài báo đăng trên tạp chí khoa học trong danh mục được tính điểm theo quy định: Nâng cao năng lực của Giảng viên tiếng Anh trong bối cảnh cuộc CMCN 4.0: yêu cầu và giải pháp. Tạp chí Giáo dục, tháng 6/2021 (chỉ số ISSN 2354-0753)</v>
          </cell>
          <cell r="G169" t="str">
            <v>Bài viết đăng Kỷ yếu hội thảo cấp trường COSS 2021</v>
          </cell>
          <cell r="H169" t="str">
            <v>- Đạt giải KK trong Hội thi "Thiết kế dạy học trực tuyến trong GDNN" cấp Trường năm 2021 (QĐ số 1075/QĐ-LTT-ĐT ngày 12/10/2021)</v>
          </cell>
          <cell r="I169" t="str">
            <v>Bài báo được tính điểm (1đ) theo QĐ 26/QĐ-HĐGSNN ngày 8/11/2021 của HĐGS ngành Giáo dục học (STT 8 - Tạp chí Giáo dục - chỉ số ISSN 2354-0753)</v>
          </cell>
          <cell r="J169" t="str">
            <v>A4</v>
          </cell>
          <cell r="K169">
            <v>0</v>
          </cell>
          <cell r="L169">
            <v>0</v>
          </cell>
          <cell r="M169">
            <v>1</v>
          </cell>
          <cell r="N169" t="str">
            <v>A4</v>
          </cell>
          <cell r="O169" t="str">
            <v>A4</v>
          </cell>
          <cell r="P169">
            <v>1</v>
          </cell>
          <cell r="Q169" t="str">
            <v>A4</v>
          </cell>
        </row>
        <row r="170">
          <cell r="D170" t="str">
            <v>01010162</v>
          </cell>
          <cell r="E170" t="str">
            <v>A4</v>
          </cell>
          <cell r="F170">
            <v>1</v>
          </cell>
          <cell r="G170">
            <v>1</v>
          </cell>
          <cell r="H170">
            <v>1</v>
          </cell>
          <cell r="I170">
            <v>1</v>
          </cell>
          <cell r="J170" t="str">
            <v>A4</v>
          </cell>
          <cell r="K170">
            <v>1</v>
          </cell>
          <cell r="L170">
            <v>0</v>
          </cell>
          <cell r="M170">
            <v>0</v>
          </cell>
          <cell r="N170" t="str">
            <v>A4</v>
          </cell>
          <cell r="O170" t="str">
            <v>A4</v>
          </cell>
          <cell r="P170">
            <v>0</v>
          </cell>
          <cell r="Q170" t="str">
            <v>A4</v>
          </cell>
        </row>
        <row r="171">
          <cell r="D171" t="str">
            <v>01010141</v>
          </cell>
          <cell r="E171" t="str">
            <v>A2</v>
          </cell>
          <cell r="F171">
            <v>0</v>
          </cell>
          <cell r="G171" t="str">
            <v>Bài viết đăng Kỷ yếu hội thảo cấp trường COSS 2021</v>
          </cell>
          <cell r="H171" t="str">
            <v>Bài viết Hội thảo cấp khoa tháng 3/2021 và tháng 7/2021</v>
          </cell>
          <cell r="I171">
            <v>0</v>
          </cell>
          <cell r="J171" t="str">
            <v>A2</v>
          </cell>
          <cell r="K171">
            <v>0</v>
          </cell>
          <cell r="L171">
            <v>3</v>
          </cell>
          <cell r="M171">
            <v>1</v>
          </cell>
          <cell r="N171" t="str">
            <v>A2</v>
          </cell>
          <cell r="O171" t="str">
            <v>A2</v>
          </cell>
          <cell r="P171">
            <v>1</v>
          </cell>
          <cell r="Q171" t="str">
            <v>A2</v>
          </cell>
        </row>
        <row r="172">
          <cell r="D172" t="str">
            <v>01010021</v>
          </cell>
          <cell r="E172" t="str">
            <v>A2</v>
          </cell>
          <cell r="F172">
            <v>1</v>
          </cell>
          <cell r="G172" t="str">
            <v>Bài viết đăng Kỷ yếu hội thảo cấp trường COSS 2021</v>
          </cell>
          <cell r="H172" t="str">
            <v xml:space="preserve"> ' </v>
          </cell>
          <cell r="I172">
            <v>1</v>
          </cell>
          <cell r="J172" t="str">
            <v>A3</v>
          </cell>
          <cell r="K172">
            <v>1</v>
          </cell>
          <cell r="L172">
            <v>2</v>
          </cell>
          <cell r="M172">
            <v>1</v>
          </cell>
          <cell r="N172" t="str">
            <v>A3</v>
          </cell>
          <cell r="O172" t="str">
            <v>A2</v>
          </cell>
          <cell r="P172" t="str">
            <v>Thống nhất đề nghị xếp loại A2 của đơn vị</v>
          </cell>
          <cell r="Q172" t="str">
            <v>A2</v>
          </cell>
        </row>
        <row r="173">
          <cell r="D173" t="str">
            <v>01010030</v>
          </cell>
          <cell r="E173" t="str">
            <v>A1</v>
          </cell>
          <cell r="F173" t="str">
            <v xml:space="preserve">- Trực tiếp thực hiện Đề án tự chủ giảng dạy môn học Giáo dục Quốc phòng - An ninh. </v>
          </cell>
          <cell r="G173" t="str">
            <v xml:space="preserve"> ' </v>
          </cell>
          <cell r="H173" t="str">
            <v>Bài viết Hội thảo cấp khoa tháng 3/2021 và tháng 7/2021</v>
          </cell>
          <cell r="I173">
            <v>1</v>
          </cell>
          <cell r="J173" t="str">
            <v>A3</v>
          </cell>
          <cell r="K173">
            <v>1</v>
          </cell>
          <cell r="L173">
            <v>2</v>
          </cell>
          <cell r="M173">
            <v>0</v>
          </cell>
          <cell r="N173" t="str">
            <v>A3</v>
          </cell>
          <cell r="O173" t="str">
            <v>A1</v>
          </cell>
          <cell r="P173" t="str">
            <v>Nhóm TT đề nghị xếp loại A1</v>
          </cell>
          <cell r="Q173" t="str">
            <v>A1</v>
          </cell>
        </row>
        <row r="174">
          <cell r="D174" t="str">
            <v>01022005</v>
          </cell>
          <cell r="E174" t="str">
            <v>A3</v>
          </cell>
          <cell r="F174">
            <v>0</v>
          </cell>
          <cell r="G174">
            <v>0</v>
          </cell>
          <cell r="H174" t="str">
            <v>Bài viết Hội thảo cấp khoa tháng 3/2021 và tháng 7/2021</v>
          </cell>
          <cell r="I174">
            <v>0</v>
          </cell>
          <cell r="J174" t="str">
            <v>A3</v>
          </cell>
          <cell r="K174">
            <v>0</v>
          </cell>
          <cell r="L174">
            <v>1</v>
          </cell>
          <cell r="M174">
            <v>0</v>
          </cell>
          <cell r="N174" t="str">
            <v>A3</v>
          </cell>
          <cell r="O174" t="str">
            <v>A3</v>
          </cell>
          <cell r="P174">
            <v>0</v>
          </cell>
          <cell r="Q174" t="str">
            <v>A3</v>
          </cell>
        </row>
        <row r="175">
          <cell r="D175" t="str">
            <v>01010003</v>
          </cell>
          <cell r="E175" t="str">
            <v>A2</v>
          </cell>
          <cell r="F175">
            <v>0</v>
          </cell>
          <cell r="G175" t="str">
            <v>Bài viết đăng Kỷ yếu hội thảo cấp trường COSS 2021</v>
          </cell>
          <cell r="H175" t="str">
            <v>Bài viết Hội thảo cấp khoa tháng 7/2021</v>
          </cell>
          <cell r="I175">
            <v>0</v>
          </cell>
          <cell r="J175" t="str">
            <v>A3</v>
          </cell>
          <cell r="K175">
            <v>0</v>
          </cell>
          <cell r="L175">
            <v>1</v>
          </cell>
          <cell r="M175">
            <v>0</v>
          </cell>
          <cell r="N175" t="str">
            <v>A3</v>
          </cell>
          <cell r="O175" t="str">
            <v>A3</v>
          </cell>
          <cell r="P175">
            <v>0</v>
          </cell>
          <cell r="Q175" t="str">
            <v>A3</v>
          </cell>
        </row>
        <row r="176">
          <cell r="D176" t="str">
            <v>01010022</v>
          </cell>
          <cell r="E176" t="str">
            <v>A3</v>
          </cell>
          <cell r="F176">
            <v>0</v>
          </cell>
          <cell r="G176">
            <v>0</v>
          </cell>
          <cell r="H176" t="str">
            <v>Bài viết Hội thảo cấp khoa tháng 7/2021</v>
          </cell>
          <cell r="I176">
            <v>0</v>
          </cell>
          <cell r="J176" t="str">
            <v>A3</v>
          </cell>
          <cell r="K176">
            <v>0</v>
          </cell>
          <cell r="L176">
            <v>1</v>
          </cell>
          <cell r="M176">
            <v>0</v>
          </cell>
          <cell r="N176" t="str">
            <v>A3</v>
          </cell>
          <cell r="O176" t="str">
            <v>A3</v>
          </cell>
          <cell r="P176">
            <v>0</v>
          </cell>
          <cell r="Q176" t="str">
            <v>A3</v>
          </cell>
        </row>
        <row r="177">
          <cell r="D177" t="str">
            <v>01010032</v>
          </cell>
          <cell r="E177" t="str">
            <v>A3</v>
          </cell>
          <cell r="F177">
            <v>0</v>
          </cell>
          <cell r="G177">
            <v>0</v>
          </cell>
          <cell r="H177" t="str">
            <v>Bài viết Hội thảo cấp khoa tháng 7/2021</v>
          </cell>
          <cell r="I177">
            <v>0</v>
          </cell>
          <cell r="J177" t="str">
            <v>A3</v>
          </cell>
          <cell r="K177">
            <v>0</v>
          </cell>
          <cell r="L177">
            <v>1</v>
          </cell>
          <cell r="M177">
            <v>1</v>
          </cell>
          <cell r="N177" t="str">
            <v>A3</v>
          </cell>
          <cell r="O177" t="str">
            <v>A1</v>
          </cell>
          <cell r="P177" t="str">
            <v>Nhóm TT đề nghị xếp loại A1</v>
          </cell>
          <cell r="Q177" t="str">
            <v>A1</v>
          </cell>
        </row>
        <row r="178">
          <cell r="D178">
            <v>1</v>
          </cell>
          <cell r="E178">
            <v>16</v>
          </cell>
          <cell r="F178">
            <v>16</v>
          </cell>
          <cell r="G178">
            <v>16</v>
          </cell>
          <cell r="H178">
            <v>16</v>
          </cell>
          <cell r="I178">
            <v>16</v>
          </cell>
          <cell r="J178">
            <v>16</v>
          </cell>
          <cell r="K178" t="str">
            <v>0A1 + 1A2 + 12A3 + 3A4 + 0B1 + 0B2</v>
          </cell>
          <cell r="L178">
            <v>16</v>
          </cell>
          <cell r="M178">
            <v>16</v>
          </cell>
          <cell r="N178">
            <v>16</v>
          </cell>
          <cell r="O178">
            <v>16</v>
          </cell>
          <cell r="P178" t="str">
            <v>1A1 + 3A2 + 10A3 + 2A4 + 0B1 + 0B2</v>
          </cell>
          <cell r="Q178">
            <v>16</v>
          </cell>
        </row>
        <row r="179">
          <cell r="D179">
            <v>16</v>
          </cell>
          <cell r="E179">
            <v>16</v>
          </cell>
          <cell r="F179">
            <v>16</v>
          </cell>
          <cell r="G179">
            <v>16</v>
          </cell>
          <cell r="H179">
            <v>16</v>
          </cell>
          <cell r="I179">
            <v>16</v>
          </cell>
          <cell r="J179">
            <v>16</v>
          </cell>
          <cell r="K179" t="str">
            <v>0A1 + 1A2 + 12A3 + 3A4 + 0B1 + 0B2</v>
          </cell>
          <cell r="L179">
            <v>16</v>
          </cell>
          <cell r="M179">
            <v>16</v>
          </cell>
          <cell r="N179">
            <v>16</v>
          </cell>
          <cell r="O179">
            <v>16</v>
          </cell>
          <cell r="P179" t="str">
            <v>1A1 + 3A2 + 10A3 + 2A4 + 0B1 + 0B2</v>
          </cell>
          <cell r="Q179">
            <v>16</v>
          </cell>
        </row>
        <row r="180">
          <cell r="D180" t="str">
            <v>01011012</v>
          </cell>
          <cell r="E180" t="str">
            <v>A1</v>
          </cell>
          <cell r="F180" t="str">
            <v xml:space="preserve">- Bài báo đăng trên tạp chí khoa học trong danh mục được tính điểm theo quy định: 01 bài đăng trên tạp chí  Giáo dục lý luận (Kì 1 - 3/2021) 0,25 điểm (2 tác giả)  </v>
          </cell>
          <cell r="G180" t="str">
            <v>- Bài viết đăng Kỷ yếu hội thảo cấp trường COSS 2021
- Bài viết sáng kiến được công nhận phạm vi ảnh hưởng cấp ngành (QĐ số 1783/QĐ-SGDĐT ngày 20/8/2021)</v>
          </cell>
          <cell r="H180" t="str">
            <v>- Bài viết đăng kỷ yếu cấp khoa tháng 8/2021
- Bài viết sáng kiến được công nhận phạm vi ảnh hưởng cấp trường trong năm học 2020-2021 (QĐ số 358/QĐ-LTT-HĐSK ngày 08/4/2021)</v>
          </cell>
          <cell r="I180" t="str">
            <v>Bài báo được tính điểm (0,25đ) theo QĐ 26/QĐ-HĐGSNN ngày 8/11/2021 của HĐGS liên ngành Triết học - Xã hội học - Chính trị học (STT 14 - Tạp chí Giáo dục lý luận - chỉ số ISSN 0866-7411)</v>
          </cell>
          <cell r="J180" t="str">
            <v>A3</v>
          </cell>
          <cell r="K180">
            <v>16</v>
          </cell>
          <cell r="L180">
            <v>1</v>
          </cell>
          <cell r="M180">
            <v>0</v>
          </cell>
          <cell r="N180" t="str">
            <v>A3</v>
          </cell>
          <cell r="O180" t="str">
            <v>A2</v>
          </cell>
          <cell r="P180" t="str">
            <v>Nhóm TT đề nghị xếp loại A2</v>
          </cell>
          <cell r="Q180" t="str">
            <v>A2</v>
          </cell>
        </row>
        <row r="181">
          <cell r="D181" t="str">
            <v>01011002</v>
          </cell>
          <cell r="E181" t="str">
            <v>A1</v>
          </cell>
          <cell r="F181" t="str">
            <v>- Bài báo đăng trên tạp chí khoa học trong danh mục được tính điểm theo quy định: 01 bài đăng tạp chí quốc tế International Journal of Multidisciplinary Research and Growth Evaluation (Tạp chí Quốc tế về Nghiên cứu Đa ngành và Đánh giá Tăng trưởng ISSN: 2</v>
          </cell>
          <cell r="G181" t="str">
            <v>- Bài viết đăng Kỷ yếu hội thảo cấp trường COSS 2021
- Bài viết sáng kiến được công nhận phạm vi ảnh hưởng cấp ngành (QĐ số 1783/QĐ-SGDĐT ngày 20/8/2021)</v>
          </cell>
          <cell r="H181" t="str">
            <v>- Bài viết đăng kỷ yếu cấp khoa tháng 8/2021
- Bài viết sáng kiến được công nhận phạm vi ảnh hưởng cấp trường trong năm học 2020-2021 (QĐ số 358/QĐ-LTT-HĐSK ngày 08/4/2021)</v>
          </cell>
          <cell r="I181" t="str">
            <v>Tạp chí nước ngoài có tính điểm</v>
          </cell>
          <cell r="J181" t="str">
            <v>A3</v>
          </cell>
          <cell r="K181">
            <v>0</v>
          </cell>
          <cell r="L181">
            <v>1</v>
          </cell>
          <cell r="M181">
            <v>0</v>
          </cell>
          <cell r="N181" t="str">
            <v>A3</v>
          </cell>
          <cell r="O181" t="str">
            <v>A2</v>
          </cell>
          <cell r="P181" t="str">
            <v>Nhóm TT đề nghị xếp loại A2</v>
          </cell>
          <cell r="Q181" t="str">
            <v>A2</v>
          </cell>
        </row>
        <row r="182">
          <cell r="D182" t="str">
            <v>01011005</v>
          </cell>
          <cell r="E182" t="str">
            <v>A1</v>
          </cell>
          <cell r="F182" t="str">
            <v>-Bài báo đăng trên tạp chí khoa học trong danh mục được tính điểm theo quy định: 01 bài đăng trên tạp chí  Giáo dục lý luận (Kì 1 - 7/2021) 0,25 điểm</v>
          </cell>
          <cell r="G182" t="str">
            <v>Bài viết đăng Kỷ yếu hội thảo cấp trường COSS 2021</v>
          </cell>
          <cell r="H182" t="str">
            <v>- Bài viết đăng kỷ yếu cấp khoa tháng 8/2021
- Bài viết sáng kiến được công nhận phạm vi ảnh hưởng cấp trường trong năm học 2020-2021 (QĐ số 358/QĐ-LTT-HĐSK ngày 08/4/2021)</v>
          </cell>
          <cell r="I182" t="str">
            <v>Bài báo được tính điểm (0,25đ) theo QĐ 26/QĐ-HĐGSNN ngày 8/11/2021 của HĐGS liên ngành Triết học - Xã hội học - Chính trị học (STT 14 - Tạp chí Giáo dục lý luận - chỉ số ISSN 0866-7411)</v>
          </cell>
          <cell r="J182" t="str">
            <v>A3</v>
          </cell>
          <cell r="K182">
            <v>0</v>
          </cell>
          <cell r="L182">
            <v>1</v>
          </cell>
          <cell r="M182">
            <v>0</v>
          </cell>
          <cell r="N182" t="str">
            <v>A3</v>
          </cell>
          <cell r="O182" t="str">
            <v>A3</v>
          </cell>
          <cell r="P182">
            <v>0</v>
          </cell>
          <cell r="Q182" t="str">
            <v>A3</v>
          </cell>
        </row>
        <row r="183">
          <cell r="D183" t="str">
            <v>01011011</v>
          </cell>
          <cell r="E183" t="str">
            <v>A2</v>
          </cell>
          <cell r="F183">
            <v>0</v>
          </cell>
          <cell r="G183" t="str">
            <v>Bài viết đăng Kỷ yếu hội thảo cấp trường COSS 2021</v>
          </cell>
          <cell r="H183" t="str">
            <v>- Bài viết đăng kỷ yếu cấp khoa tháng 8/2021
- Bài viết sáng kiến được công nhận phạm vi ảnh hưởng cấp trường trong năm học 2020-2021 (QĐ số 358/QĐ-LTT-HĐSK ngày 08/4/2021)</v>
          </cell>
          <cell r="I183">
            <v>0</v>
          </cell>
          <cell r="J183" t="str">
            <v>A3</v>
          </cell>
          <cell r="K183">
            <v>0</v>
          </cell>
          <cell r="L183">
            <v>1</v>
          </cell>
          <cell r="M183">
            <v>0</v>
          </cell>
          <cell r="N183" t="str">
            <v>A3</v>
          </cell>
          <cell r="O183" t="str">
            <v>A3</v>
          </cell>
          <cell r="P183">
            <v>0</v>
          </cell>
          <cell r="Q183" t="str">
            <v>A3</v>
          </cell>
        </row>
        <row r="184">
          <cell r="D184" t="str">
            <v>01011013</v>
          </cell>
          <cell r="E184" t="str">
            <v>A1</v>
          </cell>
          <cell r="F184" t="str">
            <v xml:space="preserve">-Bài báo đăng trên tạp chí khoa học trong danh mục được tính điểm theo quy định: 01 bài đăng trên tạp chí Giáo dục Lý luận số 324 T6/2021  (ISSN 0608-3492) 0.5 điểm </v>
          </cell>
          <cell r="G184" t="str">
            <v xml:space="preserve"> ' </v>
          </cell>
          <cell r="H184" t="str">
            <v>- Bài viết đăng kỷ yếu cấp khoa tháng 8/2021
- Bài viết sáng kiến được công nhận phạm vi ảnh hưởng cấp trường trong năm học 2020-2021 (QĐ số 358/QĐ-LTT-HĐSK ngày 08/4/2021)</v>
          </cell>
          <cell r="I184" t="str">
            <v>Bài báo được tính điểm (0,25đ) theo QĐ 26/QĐ-HĐGSNN ngày 8/11/2021 của HĐGS liên ngành Triết học - Xã hội học - Chính trị học (STT 14 - Tạp chí Giáo dục lý luận - chỉ số ISSN 0866-7411)</v>
          </cell>
          <cell r="J184" t="str">
            <v>A3</v>
          </cell>
          <cell r="K184">
            <v>0</v>
          </cell>
          <cell r="L184">
            <v>1</v>
          </cell>
          <cell r="M184">
            <v>1</v>
          </cell>
          <cell r="N184" t="str">
            <v>A3</v>
          </cell>
          <cell r="O184" t="str">
            <v>A3</v>
          </cell>
          <cell r="P184">
            <v>1</v>
          </cell>
          <cell r="Q184" t="str">
            <v>A3</v>
          </cell>
        </row>
        <row r="185">
          <cell r="D185" t="str">
            <v>01011009</v>
          </cell>
          <cell r="E185" t="str">
            <v>A1</v>
          </cell>
          <cell r="F185" t="str">
            <v>-Bài báo đăng trên tạp chí khoa học trong danh mục được tính điểm theo quy định: 01 bài đăng trên tạp chí Thiết Bị Dạy học T12/2020 (0.5 điểm) 
- 1 bài đăng trên tạp chí Thiết Bị Dạy học T1/2021(0.5 điểm) 
-1 bài đăng trên tạp chí Thiết Bị Dạy học T 2/202</v>
          </cell>
          <cell r="G185" t="str">
            <v>Bài viết đăng Kỷ yếu hội thảo cấp trường COSS 2021</v>
          </cell>
          <cell r="H185" t="str">
            <v>- Bài viết đăng kỷ yếu cấp khoa tháng 8/2021
- Bài viết sáng kiến được công nhận phạm vi ảnh hưởng cấp trường trong năm học 2020-2021 (QĐ số 358/QĐ-LTT-HĐSK ngày 08/4/2021)</v>
          </cell>
          <cell r="I185" t="str">
            <v>Bài báo được tính điểm (0,5đ) theo QĐ 26/QĐ-HĐGSNN ngày 8/11/2021 của HĐGS ngành Giáo dục học (STT 55 - Tạp chí Thiết bị giáo dục - chỉ số ISSN 1859-0810)</v>
          </cell>
          <cell r="J185" t="str">
            <v>A3</v>
          </cell>
          <cell r="K185">
            <v>1</v>
          </cell>
          <cell r="L185">
            <v>1</v>
          </cell>
          <cell r="M185">
            <v>0</v>
          </cell>
          <cell r="N185" t="str">
            <v>A3</v>
          </cell>
          <cell r="O185" t="str">
            <v>A3</v>
          </cell>
          <cell r="P185">
            <v>0</v>
          </cell>
          <cell r="Q185" t="str">
            <v>A3</v>
          </cell>
        </row>
        <row r="186">
          <cell r="D186" t="str">
            <v>01011001</v>
          </cell>
          <cell r="E186" t="str">
            <v>A1</v>
          </cell>
          <cell r="F186" t="str">
            <v>-Bài báo đăng trên tạp chí khoa học trong danh mục được tính điểm theo quy định: 01 bài đăng trên tạp chí Dạy và Học (Kì 1 - 03/2021) 0,25 điểm 
- 01 bài đăng trên tạp chí Dạy và Học (Kì 2 - 04/2021) 0,25 điểm  
- 01 bài đăng trên tạp chí Dạy và Học (Kì 1</v>
          </cell>
          <cell r="G186" t="str">
            <v xml:space="preserve"> ' </v>
          </cell>
          <cell r="H186" t="str">
            <v>- Bài viết đăng kỷ yếu cấp khoa tháng 8/2021</v>
          </cell>
          <cell r="I186" t="str">
            <v>Bài báo được tính điểm (0,25đ) theo QĐ 26/QĐ-HĐGSNN ngày 8/11/2021 của HĐGS ngành Giáo dục học (STT 6 - Tạp chí Dạy và học ngày nay - chỉ số ISSN 1859-2694)</v>
          </cell>
          <cell r="J186" t="str">
            <v>A4</v>
          </cell>
          <cell r="K186">
            <v>0</v>
          </cell>
          <cell r="L186">
            <v>0</v>
          </cell>
          <cell r="M186">
            <v>0</v>
          </cell>
          <cell r="N186" t="str">
            <v>A4</v>
          </cell>
          <cell r="O186" t="str">
            <v>A4</v>
          </cell>
          <cell r="P186">
            <v>0</v>
          </cell>
          <cell r="Q186" t="str">
            <v>A4</v>
          </cell>
        </row>
        <row r="187">
          <cell r="D187" t="str">
            <v>01011014</v>
          </cell>
          <cell r="E187" t="str">
            <v>A2</v>
          </cell>
          <cell r="F187">
            <v>0</v>
          </cell>
          <cell r="G187" t="str">
            <v>- Bài viết đăng Kỷ yếu hội thảo cấp trường COSS 2021
- Bài viết sáng kiến được công nhận phạm vi ảnh hưởng cấp ngành (QĐ số 1783/QĐ-SGDĐT ngày 20/8/2021)</v>
          </cell>
          <cell r="H187" t="str">
            <v>- Bài viết đăng kỷ yếu cấp khoa tháng 8/2021
- Bài viết sáng kiến được công nhận phạm vi ảnh hưởng cấp trường trong năm học 2020-2021 (QĐ số 358/QĐ-LTT-HĐSK ngày 08/4/2021)</v>
          </cell>
          <cell r="I187">
            <v>0</v>
          </cell>
          <cell r="J187" t="str">
            <v>A4</v>
          </cell>
          <cell r="K187">
            <v>0</v>
          </cell>
          <cell r="L187">
            <v>0</v>
          </cell>
          <cell r="M187">
            <v>0</v>
          </cell>
          <cell r="N187" t="str">
            <v>A4</v>
          </cell>
          <cell r="O187" t="str">
            <v>A4</v>
          </cell>
          <cell r="P187">
            <v>0</v>
          </cell>
          <cell r="Q187" t="str">
            <v>A4</v>
          </cell>
        </row>
        <row r="188">
          <cell r="D188" t="str">
            <v>01010005</v>
          </cell>
          <cell r="E188" t="str">
            <v>A1</v>
          </cell>
          <cell r="F188" t="str">
            <v>-Bài báo đăng trên tạp chí khoa học trong danh mục được tính điểm theo quy định: 01 bài đăng trên tạp chí Dạy và Học (Kì 2 - 04/2021) 0,25 điểm (150 giờ)</v>
          </cell>
          <cell r="G188" t="str">
            <v>Bài viết đăng Kỷ yếu hội thảo cấp trường COSS 2021</v>
          </cell>
          <cell r="H188" t="str">
            <v>- Bài viết đăng kỷ yếu cấp khoa tháng 8/2021
- Bài viết sáng kiến được công nhận phạm vi ảnh hưởng cấp trường trong năm học 2020-2021 (QĐ số 358/QĐ-LTT-HĐSK ngày 08/4/2021)</v>
          </cell>
          <cell r="I188" t="str">
            <v>Bài báo được tính điểm (0,25đ) theo QĐ 26/QĐ-HĐGSNN ngày 8/11/2021 của HĐGS ngành Giáo dục học (STT 6 - Tạp chí Dạy và học ngày nay - chỉ số ISSN 1859-2694)</v>
          </cell>
          <cell r="J188" t="str">
            <v>A3</v>
          </cell>
          <cell r="K188">
            <v>0</v>
          </cell>
          <cell r="L188">
            <v>1</v>
          </cell>
          <cell r="M188">
            <v>0</v>
          </cell>
          <cell r="N188" t="str">
            <v>A3</v>
          </cell>
          <cell r="O188" t="str">
            <v>A2</v>
          </cell>
          <cell r="P188" t="str">
            <v>Nhóm TT đề nghị xếp loại A2</v>
          </cell>
          <cell r="Q188" t="str">
            <v>A2</v>
          </cell>
        </row>
        <row r="189">
          <cell r="D189" t="str">
            <v>01011016</v>
          </cell>
          <cell r="E189" t="str">
            <v>A1</v>
          </cell>
          <cell r="F189" t="str">
            <v xml:space="preserve">-Bài báo đăng trên tạp chí khoa học trong danh mục được tính điểm theo quy định: 01 bài đăng trên tạp chí Dạy và Học (Kì 2 - 05/2021)  0,25 điểm  </v>
          </cell>
          <cell r="G189" t="str">
            <v xml:space="preserve"> ' </v>
          </cell>
          <cell r="H189" t="str">
            <v>- Bài viết đăng kỷ yếu cấp khoa tháng 8/2021
- Bài viết sáng kiến được công nhận phạm vi ảnh hưởng cấp trường trong năm học 2020-2021 (QĐ số 358/QĐ-LTT-HĐSK ngày 08/4/2021)</v>
          </cell>
          <cell r="I189" t="str">
            <v>Bài báo được tính điểm (0,25đ) theo QĐ 26/QĐ-HĐGSNN ngày 8/11/2021 của HĐGS ngành Giáo dục học (STT 6 - Tạp chí Dạy và học ngày nay - chỉ số ISSN 1859-2694)</v>
          </cell>
          <cell r="J189" t="str">
            <v>A4</v>
          </cell>
          <cell r="K189">
            <v>0</v>
          </cell>
          <cell r="L189">
            <v>0</v>
          </cell>
          <cell r="M189">
            <v>0</v>
          </cell>
          <cell r="N189" t="str">
            <v>A3</v>
          </cell>
          <cell r="O189" t="str">
            <v>A3</v>
          </cell>
          <cell r="P189" t="str">
            <v>BS nhiệm vụ cấp trường. Đạt mức xếp loại A3</v>
          </cell>
          <cell r="Q189" t="str">
            <v>A3</v>
          </cell>
        </row>
        <row r="190">
          <cell r="D190" t="str">
            <v>01011007</v>
          </cell>
          <cell r="E190" t="str">
            <v>A1</v>
          </cell>
          <cell r="F190" t="str">
            <v xml:space="preserve"> -Bài báo đăng trên tạp chí khoa học trong danh mục được tính điểm theo quy định:  01 bài đăng trên tạp chí European Journal of Socical Sciences Studies (Học kỳ 2 -  3/2021)  </v>
          </cell>
          <cell r="G190" t="str">
            <v xml:space="preserve"> ' </v>
          </cell>
          <cell r="H190" t="str">
            <v>- Bài viết đăng kỷ yếu cấp khoa tháng 8/2021
- Bài viết sáng kiến được công nhận phạm vi ảnh hưởng cấp trường trong năm học 2020-2021 (QĐ số 358/QĐ-LTT-HĐSK ngày 08/4/2021)</v>
          </cell>
          <cell r="I190" t="str">
            <v>Tạp chí nước ngoài có tính điểm</v>
          </cell>
          <cell r="J190" t="str">
            <v>A3</v>
          </cell>
          <cell r="K190">
            <v>0</v>
          </cell>
          <cell r="L190">
            <v>1</v>
          </cell>
          <cell r="M190">
            <v>0</v>
          </cell>
          <cell r="N190" t="str">
            <v>A3</v>
          </cell>
          <cell r="O190" t="str">
            <v>A3</v>
          </cell>
          <cell r="P190">
            <v>0</v>
          </cell>
          <cell r="Q190" t="str">
            <v>A3</v>
          </cell>
        </row>
        <row r="191">
          <cell r="D191" t="str">
            <v>01011008</v>
          </cell>
          <cell r="E191" t="str">
            <v>A1</v>
          </cell>
          <cell r="F191" t="str">
            <v>-Bài báo đăng trên tạp chí khoa học trong danh mục được tính điểm theo quy định: 01 bài đăng trên tạp chí Dạy và Học (Kì 1-4/2021) 0,25 điểm (150 giờ)
- 01 bài đăng trên tạp chí Dạy và Học (Kì 2-5/2021) 0,25 điểm (150 giờ)</v>
          </cell>
          <cell r="G191" t="str">
            <v>- Bài viết đăng Kỷ yếu hội thảo cấp trường COSS 2021
- Bài viết sáng kiến được công nhận phạm vi ảnh hưởng cấp ngành (QĐ số 1783/QĐ-SGDĐT ngày 20/8/2021)</v>
          </cell>
          <cell r="H191" t="str">
            <v>- Bài viết đăng kỷ yếu cấp khoa tháng 8/2021
- Bài viết sáng kiến được công nhận phạm vi ảnh hưởng cấp trường trong năm học 2020-2021 (QĐ số 358/QĐ-LTT-HĐSK ngày 08/4/2021)</v>
          </cell>
          <cell r="I191" t="str">
            <v>Bài báo được tính điểm (0,25đ) theo QĐ 26/QĐ-HĐGSNN ngày 8/11/2021 của HĐGS ngành Giáo dục học (STT 6 - Tạp chí Dạy và học ngày nay - chỉ số ISSN 1859-2694)</v>
          </cell>
          <cell r="J191" t="str">
            <v>A3</v>
          </cell>
          <cell r="K191">
            <v>0</v>
          </cell>
          <cell r="L191">
            <v>1</v>
          </cell>
          <cell r="M191">
            <v>0</v>
          </cell>
          <cell r="N191" t="str">
            <v>A3</v>
          </cell>
          <cell r="O191" t="str">
            <v>A3</v>
          </cell>
          <cell r="P191">
            <v>0</v>
          </cell>
          <cell r="Q191" t="str">
            <v>A3</v>
          </cell>
        </row>
        <row r="192">
          <cell r="D192" t="str">
            <v>01011015</v>
          </cell>
          <cell r="E192" t="str">
            <v>A1</v>
          </cell>
          <cell r="F192" t="str">
            <v>-Bài báo đăng trên tạp chí khoa học trong danh mục được tính điểm theo quy định: 01 bài đăng trên tạp chí Dạy và Học (Kì 2-3/2021) 0,25 điểm (150 giờ)
- 01 bài đăng trên tạp chí Dạy và Học (Kì 1-4/2021) 0,25 điểm (150 giờ)
- 01 bài đăng trên tạp chí Dạy v</v>
          </cell>
          <cell r="G192" t="str">
            <v>Bài viết đăng Kỷ yếu hội thảo cấp trường COSS 2021</v>
          </cell>
          <cell r="H192" t="str">
            <v>- Bài viết đăng kỷ yếu cấp khoa tháng 8/2021
- Bài viết sáng kiến được công nhận phạm vi ảnh hưởng cấp trường trong năm học 2020-2021 (QĐ số 358/QĐ-LTT-HĐSK ngày 08/4/2021)</v>
          </cell>
          <cell r="I192" t="str">
            <v>Bài báo được tính điểm (0,25đ) theo QĐ 26/QĐ-HĐGSNN ngày 8/11/2021 của HĐGS ngành Giáo dục học (STT 6 - Tạp chí Dạy và học ngày nay - chỉ số ISSN 1859-2694)</v>
          </cell>
          <cell r="J192" t="str">
            <v>A2</v>
          </cell>
          <cell r="K192">
            <v>0</v>
          </cell>
          <cell r="L192">
            <v>3</v>
          </cell>
          <cell r="M192">
            <v>0</v>
          </cell>
          <cell r="N192" t="str">
            <v>A1</v>
          </cell>
          <cell r="O192" t="str">
            <v>A1</v>
          </cell>
          <cell r="P192" t="str">
            <v>Cá nhân tham gia 3 NV cấp trường. Đạt mức xếp loại A1</v>
          </cell>
          <cell r="Q192" t="str">
            <v>A1</v>
          </cell>
        </row>
        <row r="193">
          <cell r="D193" t="str">
            <v>01011010</v>
          </cell>
          <cell r="E193" t="str">
            <v>A1</v>
          </cell>
          <cell r="F193" t="str">
            <v>-Bài báo đăng trên tạp chí khoa học trong danh mục được tính điểm theo quy định: 01 bài đăng trên Tạp chí Giáo dục Lý luận, số 323, tháng 5/2021, 0.25 điểm (150 giờ)
-1 bài đăng trên tạp chí Thiết Bị Giáo dục T5/2021 (2 tác giả) (0.5 điểm) 200/2= 100 giờ</v>
          </cell>
          <cell r="G193" t="str">
            <v>- Bài viết đăng Kỷ yếu hội thảo cấp trường COSS 2021
- Bài viết sáng kiến được công nhận phạm vi ảnh hưởng cấp ngành (QĐ số 1783/QĐ-SGDĐT ngày 20/8/2021)</v>
          </cell>
          <cell r="H193" t="str">
            <v>- Bài viết đăng kỷ yếu cấp khoa tháng 8/2021
- Bài viết sáng kiến được công nhận phạm vi ảnh hưởng cấp trường trong năm học 2020-2021 (QĐ số 358/QĐ-LTT-HĐSK ngày 08/4/2021)</v>
          </cell>
          <cell r="I193" t="str">
            <v>Bài báo được tính điểm (0,5đ) theo QĐ 26/QĐ-HĐGSNN ngày 8/11/2021 của HĐGS ngành Giáo dục học (STT 55 - Tạp chí Thiết bị giáo dục - chỉ số ISSN 1859-0810)</v>
          </cell>
          <cell r="J193" t="str">
            <v>A3</v>
          </cell>
          <cell r="K193">
            <v>0</v>
          </cell>
          <cell r="L193">
            <v>1</v>
          </cell>
          <cell r="M193">
            <v>0</v>
          </cell>
          <cell r="N193" t="str">
            <v>A3</v>
          </cell>
          <cell r="O193" t="str">
            <v>A3</v>
          </cell>
          <cell r="P193">
            <v>0</v>
          </cell>
          <cell r="Q193" t="str">
            <v>A3</v>
          </cell>
        </row>
        <row r="194">
          <cell r="D194" t="str">
            <v>01011018</v>
          </cell>
          <cell r="E194" t="str">
            <v>A1</v>
          </cell>
          <cell r="F194" t="str">
            <v xml:space="preserve">-Bài báo đăng trên tạp chí khoa học trong danh mục được tính điểm theo quy định: 01 bài đăng Tạp chí Dạy và học Ngày nay tháng 4/2021 
</v>
          </cell>
          <cell r="G194" t="str">
            <v>- Bài viết đăng Kỷ yếu hội thảo cấp trường COSS 2021
- Bài viết sáng kiến được công nhận phạm vi ảnh hưởng cấp ngành (QĐ số 1783/QĐ-SGDĐT ngày 20/8/2021)</v>
          </cell>
          <cell r="H194" t="str">
            <v>- Bài viết đăng kỷ yếu cấp khoa tháng 8/2021
- Bài viết sáng kiến được công nhận phạm vi ảnh hưởng cấp trường trong năm học 2020-2021 (QĐ số 358/QĐ-LTT-HĐSK ngày 08/4/2021)</v>
          </cell>
          <cell r="I194" t="str">
            <v>Bài báo được tính điểm (0,25đ) theo QĐ 26/QĐ-HĐGSNN ngày 8/11/2021 của HĐGS ngành Giáo dục học (STT 6 - Tạp chí Dạy và học ngày nay - chỉ số ISSN 1859-2694)</v>
          </cell>
          <cell r="J194" t="str">
            <v>A3</v>
          </cell>
          <cell r="K194">
            <v>0</v>
          </cell>
          <cell r="L194">
            <v>1</v>
          </cell>
          <cell r="M194">
            <v>0</v>
          </cell>
          <cell r="N194" t="str">
            <v>A3</v>
          </cell>
          <cell r="O194" t="str">
            <v>A3</v>
          </cell>
          <cell r="P194">
            <v>0</v>
          </cell>
          <cell r="Q194" t="str">
            <v>A3</v>
          </cell>
        </row>
        <row r="195">
          <cell r="D195" t="str">
            <v>01011006</v>
          </cell>
          <cell r="E195" t="str">
            <v>A1</v>
          </cell>
          <cell r="F195" t="str">
            <v xml:space="preserve">-Bài báo đăng trên tạp chí khoa học trong danh mục được tính điểm theo quy định: 01 bài đăng trên tạp chí  Giáo dục lý luận (Kì 1 - 3/2021) 0,25 điểm (2 tác giả)
</v>
          </cell>
          <cell r="G195" t="str">
            <v>Bài viết đăng Kỷ yếu hội thảo cấp trường COSS 2021</v>
          </cell>
          <cell r="H195" t="str">
            <v>- Bài viết đăng kỷ yếu cấp khoa tháng 8/2021
- Bài viết sáng kiến được công nhận phạm vi ảnh hưởng cấp trường trong năm học 2020-2021 (QĐ số 358/QĐ-LTT-HĐSK ngày 08/4/2021)</v>
          </cell>
          <cell r="I195" t="str">
            <v>Bài báo được tính điểm (0,25đ)  theo QĐ 26/QĐ-HĐGSNN ngày 8/11/2021 của HĐGS liên ngành Triết học - Xã hội học - Chính trị học (STT 14 - Tạp chí Giáo dục lý luận - chỉ số ISSN 0866-7411)</v>
          </cell>
          <cell r="J195" t="str">
            <v>A3</v>
          </cell>
          <cell r="K195">
            <v>0</v>
          </cell>
          <cell r="L195">
            <v>1</v>
          </cell>
          <cell r="M195">
            <v>0</v>
          </cell>
          <cell r="N195" t="str">
            <v>A3</v>
          </cell>
          <cell r="O195" t="str">
            <v>A3</v>
          </cell>
          <cell r="P195">
            <v>0</v>
          </cell>
          <cell r="Q195" t="str">
            <v>A3</v>
          </cell>
        </row>
        <row r="196">
          <cell r="D196">
            <v>0</v>
          </cell>
          <cell r="E196">
            <v>27</v>
          </cell>
          <cell r="F196">
            <v>27</v>
          </cell>
          <cell r="G196">
            <v>27</v>
          </cell>
          <cell r="H196">
            <v>27</v>
          </cell>
          <cell r="I196">
            <v>27</v>
          </cell>
          <cell r="J196">
            <v>27</v>
          </cell>
          <cell r="K196" t="str">
            <v>2A1 + 2A2 + 5A3 + 16A4 + 2B1 + 0B2 + 0C1</v>
          </cell>
          <cell r="L196">
            <v>27</v>
          </cell>
          <cell r="M196">
            <v>27</v>
          </cell>
          <cell r="N196">
            <v>27</v>
          </cell>
          <cell r="O196">
            <v>27</v>
          </cell>
          <cell r="P196" t="str">
            <v>2A1 + 4A2 + 7A3 + 14A4 + 0B1 + 0B2 + 0C1</v>
          </cell>
          <cell r="Q196">
            <v>27</v>
          </cell>
        </row>
        <row r="197">
          <cell r="D197">
            <v>27</v>
          </cell>
          <cell r="E197">
            <v>27</v>
          </cell>
          <cell r="F197">
            <v>27</v>
          </cell>
          <cell r="G197">
            <v>27</v>
          </cell>
          <cell r="H197">
            <v>27</v>
          </cell>
          <cell r="I197">
            <v>27</v>
          </cell>
          <cell r="J197">
            <v>27</v>
          </cell>
          <cell r="K197" t="str">
            <v>2A1 + 2A2 + 5A3 + 16A4 + 2B1 + 0B2 + 0C1</v>
          </cell>
          <cell r="L197">
            <v>27</v>
          </cell>
          <cell r="M197">
            <v>27</v>
          </cell>
          <cell r="N197">
            <v>27</v>
          </cell>
          <cell r="O197">
            <v>27</v>
          </cell>
          <cell r="P197" t="str">
            <v>2A1 + 4A2 + 7A3 + 14A4 + 0B1 + 0B2 + 0C1</v>
          </cell>
          <cell r="Q197">
            <v>27</v>
          </cell>
        </row>
        <row r="198">
          <cell r="D198" t="str">
            <v>01012003</v>
          </cell>
          <cell r="E198" t="str">
            <v>A1</v>
          </cell>
          <cell r="F198" t="str">
            <v>- Tham gia thực hiện đề tài NCKH cấp trường. Mã số đề tài: T2020-TN01 (nghiệm thu ngày 18/01/2021)
- 01 Bài báo đăng trên tạp chí theo danh mục tạp chí khoa học được tính điểm theo quy định của Hội đồng Giáo sư nhà nước và tạp chí nước ngoài có chỉ số ISS</v>
          </cell>
          <cell r="G198" t="str">
            <v>- Bài viết đăng Kỷ yếu hội thảo cấp trường COSS 2021
- Bài viết sáng kiến được công nhận phạm vi ảnh hưởng cấp ngành (QĐ số 1783/QĐ-SGDĐT ngày 20/8/2021)</v>
          </cell>
          <cell r="H198" t="str">
            <v>Bài viết sáng kiến được công nhận phạm vi ảnh hưởng cấp trường trong năm học 2020-2021 (QĐ số 358/QĐ-LTT-HĐSK ngày 08/4/2021)</v>
          </cell>
          <cell r="I198" t="str">
            <v>Tạp chí nước ngoài có tính điểm</v>
          </cell>
          <cell r="J198" t="str">
            <v>A1</v>
          </cell>
          <cell r="K198">
            <v>27</v>
          </cell>
          <cell r="L198">
            <v>3</v>
          </cell>
          <cell r="M198">
            <v>2</v>
          </cell>
          <cell r="N198" t="str">
            <v>A1</v>
          </cell>
          <cell r="O198" t="str">
            <v>A1</v>
          </cell>
          <cell r="P198">
            <v>2</v>
          </cell>
          <cell r="Q198" t="str">
            <v>A1</v>
          </cell>
        </row>
        <row r="199">
          <cell r="D199" t="str">
            <v>01012008</v>
          </cell>
          <cell r="E199" t="str">
            <v>A2</v>
          </cell>
          <cell r="F199">
            <v>2</v>
          </cell>
          <cell r="G199" t="str">
            <v xml:space="preserve">-Bài viết đăng Kỷ yếu hội thảo cấp trường COSS 2021
'- 01 Bài báo đăng trên tạp chí (https://doi.org/10.1063/5.0066721, ngày 20/9/2021) </v>
          </cell>
          <cell r="H199" t="str">
            <v>Bài viết đăng kỷ yếu hội thảo cấp đơn vị tháng 7/2021</v>
          </cell>
          <cell r="I199" t="str">
            <v>Bài báo đăng trên Hội nghị quốc tế, tổ chức tại Việt Nam --&gt; Đạt mức xếp loại tối đa là A2</v>
          </cell>
          <cell r="J199" t="str">
            <v>B1</v>
          </cell>
          <cell r="K199" t="str">
            <v>Ngày 04/06/2022,  9h - 9h40: GV không có mặt tại lớp.
- 9h15 - 9h35: SV tự ra chơi.</v>
          </cell>
          <cell r="L199">
            <v>2</v>
          </cell>
          <cell r="M199">
            <v>2</v>
          </cell>
          <cell r="N199" t="str">
            <v>A4</v>
          </cell>
          <cell r="O199" t="str">
            <v>A4</v>
          </cell>
          <cell r="P199" t="str">
            <v>GV rời khỏi lớp tham dự Hội thảo để học hỏi kinh nghiệm. Nhóm đề nghị xếp loại A4 và nhắc nhở GV khi rời khỏi lớp cần báo cáo với Lãnh đạo khoa và đơn vị chức năng kịp thời.</v>
          </cell>
          <cell r="Q199" t="str">
            <v>A4</v>
          </cell>
        </row>
        <row r="200">
          <cell r="D200" t="str">
            <v>01012007</v>
          </cell>
          <cell r="E200" t="str">
            <v>A2</v>
          </cell>
          <cell r="F200">
            <v>2</v>
          </cell>
          <cell r="G200" t="str">
            <v>Bài viết đăng Kỷ yếu hội thảo cấp trường COSS 2021</v>
          </cell>
          <cell r="H200" t="str">
            <v>Bài viết đăng kỷ yếu hội thảo cấp đơn vị tháng 7/2021</v>
          </cell>
          <cell r="I200">
            <v>2</v>
          </cell>
          <cell r="J200" t="str">
            <v>A3</v>
          </cell>
          <cell r="K200">
            <v>2</v>
          </cell>
          <cell r="L200">
            <v>1</v>
          </cell>
          <cell r="M200">
            <v>1</v>
          </cell>
          <cell r="N200" t="str">
            <v>A3</v>
          </cell>
          <cell r="O200" t="str">
            <v>A3</v>
          </cell>
          <cell r="P200">
            <v>1</v>
          </cell>
          <cell r="Q200" t="str">
            <v>A3</v>
          </cell>
        </row>
        <row r="201">
          <cell r="D201" t="str">
            <v>01012013</v>
          </cell>
          <cell r="E201" t="str">
            <v>A2</v>
          </cell>
          <cell r="F201">
            <v>1</v>
          </cell>
          <cell r="G201" t="str">
            <v>Bài viết đăng Kỷ yếu hội thảo cấp trường COSS 2021</v>
          </cell>
          <cell r="H201" t="str">
            <v>- Bài viết đăng kỷ yếu hội thảo cấp đơn vị tháng 3/2021, tháng 7/2021
- Bài viết sáng kiến được công nhận phạm vi ảnh hưởng cấp trường trong năm học 2020-2021 (QĐ số 358/QĐ-LTT-HĐSK ngày 08/4/2021)</v>
          </cell>
          <cell r="I201">
            <v>1</v>
          </cell>
          <cell r="J201" t="str">
            <v>A2</v>
          </cell>
          <cell r="K201">
            <v>1</v>
          </cell>
          <cell r="L201">
            <v>2</v>
          </cell>
          <cell r="M201">
            <v>2</v>
          </cell>
          <cell r="N201" t="str">
            <v>A3</v>
          </cell>
          <cell r="O201" t="str">
            <v>A2</v>
          </cell>
          <cell r="P201" t="str">
            <v>Giảm 1 NV cấp dơn vị. Đạt mức xếp loại A3. Nhóm TT đề nghị xếp loại A2</v>
          </cell>
          <cell r="Q201" t="str">
            <v>A2</v>
          </cell>
        </row>
        <row r="202">
          <cell r="D202" t="str">
            <v>01012023</v>
          </cell>
          <cell r="E202" t="str">
            <v>A1</v>
          </cell>
          <cell r="F202" t="str">
            <v>Tham gia Dự án chương trình cao đẳng liên kết quốc tế với Trường Cao đẳng City of Glasgow, Anh quốc (xây dựng chương trình bằng tiếng Anh)</v>
          </cell>
          <cell r="G202" t="str">
            <v>- Bài viết đăng Kỷ yếu hội thảo cấp trường COSS 2021
- Bài viết sáng kiến được công nhận phạm vi ảnh hưởng cấp ngành (QĐ số 1783/QĐ-SGDĐT ngày 20/8/2021)</v>
          </cell>
          <cell r="H202" t="str">
            <v>- Bài viết đăng kỷ yếu hội thảo cấp đơn vị tháng 7/2021
- Bài viết sáng kiến được công nhận phạm vi ảnh hưởng cấp trường trong năm học 2020-2021 (QĐ số 358/QĐ-LTT-HĐSK ngày 08/4/2021)</v>
          </cell>
          <cell r="I202" t="str">
            <v>Xin ý kiến HĐ có xét điều kiện "Tham gia Đề tài thiết bị tự làm cấp trường", xét trong năm 2022 ?
"Tham gia Đề tài thiết bị tự làm cấp trường" xét trong năm 2023</v>
          </cell>
          <cell r="J202" t="str">
            <v>A1</v>
          </cell>
          <cell r="K202">
            <v>2</v>
          </cell>
          <cell r="L202">
            <v>3</v>
          </cell>
          <cell r="M202">
            <v>2</v>
          </cell>
          <cell r="N202" t="str">
            <v>A1</v>
          </cell>
          <cell r="O202" t="str">
            <v>A1</v>
          </cell>
          <cell r="P202">
            <v>2</v>
          </cell>
          <cell r="Q202" t="str">
            <v>A1</v>
          </cell>
        </row>
        <row r="203">
          <cell r="D203" t="str">
            <v>01012014</v>
          </cell>
          <cell r="E203" t="str">
            <v>A2</v>
          </cell>
          <cell r="F203">
            <v>2</v>
          </cell>
          <cell r="G203" t="str">
            <v>Bài viết đăng Kỷ yếu hội thảo cấp trường COSS 2021</v>
          </cell>
          <cell r="H203" t="str">
            <v>Bài viết sáng kiến được công nhận phạm vi ảnh hưởng cấp trường trong năm học 2020-2021 (QĐ số 358/QĐ-LTT-HĐSK ngày 08/4/2021)</v>
          </cell>
          <cell r="I203">
            <v>2</v>
          </cell>
          <cell r="J203" t="str">
            <v>A3</v>
          </cell>
          <cell r="K203">
            <v>2</v>
          </cell>
          <cell r="L203">
            <v>1</v>
          </cell>
          <cell r="M203">
            <v>0</v>
          </cell>
          <cell r="N203" t="str">
            <v>A3</v>
          </cell>
          <cell r="O203" t="str">
            <v>A3</v>
          </cell>
          <cell r="P203">
            <v>0</v>
          </cell>
          <cell r="Q203" t="str">
            <v>A3</v>
          </cell>
        </row>
        <row r="204">
          <cell r="D204" t="str">
            <v>01012005</v>
          </cell>
          <cell r="E204" t="str">
            <v>A2</v>
          </cell>
          <cell r="F204">
            <v>0</v>
          </cell>
          <cell r="G204" t="str">
            <v>Bài viết đăng Kỷ yếu hội thảo cấp trường COSS 2021</v>
          </cell>
          <cell r="H204" t="str">
            <v>- Bài viết đăng kỷ yếu hội thảo cấp đơn vị tháng 3/2021, tháng 7/2021
- Bài viết sáng kiến được công nhận phạm vi ảnh hưởng cấp trường trong năm học 2020-2021 (QĐ số 358/QĐ-LTT-HĐSK ngày 08/4/2021)</v>
          </cell>
          <cell r="I204">
            <v>0</v>
          </cell>
          <cell r="J204" t="str">
            <v>A3</v>
          </cell>
          <cell r="K204">
            <v>0</v>
          </cell>
          <cell r="L204">
            <v>1</v>
          </cell>
          <cell r="M204">
            <v>0</v>
          </cell>
          <cell r="N204" t="str">
            <v>A3</v>
          </cell>
          <cell r="O204" t="str">
            <v>A3</v>
          </cell>
          <cell r="P204">
            <v>0</v>
          </cell>
          <cell r="Q204" t="str">
            <v>A3</v>
          </cell>
        </row>
        <row r="205">
          <cell r="D205" t="str">
            <v>01012006</v>
          </cell>
          <cell r="E205" t="str">
            <v>A4</v>
          </cell>
          <cell r="F205">
            <v>0</v>
          </cell>
          <cell r="G205">
            <v>0</v>
          </cell>
          <cell r="H205">
            <v>0</v>
          </cell>
          <cell r="I205">
            <v>0</v>
          </cell>
          <cell r="J205" t="str">
            <v>A4</v>
          </cell>
          <cell r="K205">
            <v>0</v>
          </cell>
          <cell r="L205">
            <v>3</v>
          </cell>
          <cell r="M205">
            <v>2</v>
          </cell>
          <cell r="N205" t="str">
            <v>A4</v>
          </cell>
          <cell r="O205" t="str">
            <v>A2</v>
          </cell>
          <cell r="P205" t="str">
            <v>Thống nhất đề nghị xếp loại A2 của đơn vị.</v>
          </cell>
          <cell r="Q205" t="str">
            <v>A2</v>
          </cell>
        </row>
        <row r="206">
          <cell r="D206" t="str">
            <v>01012004</v>
          </cell>
          <cell r="E206" t="str">
            <v>A4</v>
          </cell>
          <cell r="F206">
            <v>2</v>
          </cell>
          <cell r="G206">
            <v>2</v>
          </cell>
          <cell r="H206">
            <v>2</v>
          </cell>
          <cell r="I206">
            <v>2</v>
          </cell>
          <cell r="J206" t="str">
            <v>A4</v>
          </cell>
          <cell r="K206">
            <v>2</v>
          </cell>
          <cell r="L206">
            <v>0</v>
          </cell>
          <cell r="M206">
            <v>0</v>
          </cell>
          <cell r="N206" t="str">
            <v>A4</v>
          </cell>
          <cell r="O206" t="str">
            <v>A4</v>
          </cell>
          <cell r="P206">
            <v>0</v>
          </cell>
          <cell r="Q206" t="str">
            <v>A4</v>
          </cell>
        </row>
        <row r="207">
          <cell r="D207" t="str">
            <v>01012012</v>
          </cell>
          <cell r="E207" t="str">
            <v>A4</v>
          </cell>
          <cell r="F207">
            <v>0</v>
          </cell>
          <cell r="G207">
            <v>0</v>
          </cell>
          <cell r="H207">
            <v>0</v>
          </cell>
          <cell r="I207">
            <v>0</v>
          </cell>
          <cell r="J207" t="str">
            <v>A4</v>
          </cell>
          <cell r="K207">
            <v>0</v>
          </cell>
          <cell r="L207">
            <v>0</v>
          </cell>
          <cell r="M207">
            <v>0</v>
          </cell>
          <cell r="N207" t="str">
            <v>A4</v>
          </cell>
          <cell r="O207" t="str">
            <v>A4</v>
          </cell>
          <cell r="P207">
            <v>0</v>
          </cell>
          <cell r="Q207" t="str">
            <v>A4</v>
          </cell>
        </row>
        <row r="208">
          <cell r="D208" t="str">
            <v>01012016</v>
          </cell>
          <cell r="E208" t="str">
            <v>A4</v>
          </cell>
          <cell r="F208">
            <v>0</v>
          </cell>
          <cell r="G208">
            <v>0</v>
          </cell>
          <cell r="H208">
            <v>0</v>
          </cell>
          <cell r="I208">
            <v>0</v>
          </cell>
          <cell r="J208" t="str">
            <v>A4</v>
          </cell>
          <cell r="K208">
            <v>0</v>
          </cell>
          <cell r="L208">
            <v>0</v>
          </cell>
          <cell r="M208">
            <v>0</v>
          </cell>
          <cell r="N208" t="str">
            <v>A4</v>
          </cell>
          <cell r="O208" t="str">
            <v>A4</v>
          </cell>
          <cell r="P208">
            <v>0</v>
          </cell>
          <cell r="Q208" t="str">
            <v>A4</v>
          </cell>
        </row>
        <row r="209">
          <cell r="D209" t="str">
            <v>01012015</v>
          </cell>
          <cell r="E209" t="str">
            <v>A4</v>
          </cell>
          <cell r="F209">
            <v>0</v>
          </cell>
          <cell r="G209">
            <v>0</v>
          </cell>
          <cell r="H209">
            <v>0</v>
          </cell>
          <cell r="I209">
            <v>0</v>
          </cell>
          <cell r="J209" t="str">
            <v>A4</v>
          </cell>
          <cell r="K209">
            <v>0</v>
          </cell>
          <cell r="L209">
            <v>0</v>
          </cell>
          <cell r="M209">
            <v>0</v>
          </cell>
          <cell r="N209" t="str">
            <v>A4</v>
          </cell>
          <cell r="O209" t="str">
            <v>A4</v>
          </cell>
          <cell r="P209">
            <v>0</v>
          </cell>
          <cell r="Q209" t="str">
            <v>A4</v>
          </cell>
        </row>
        <row r="210">
          <cell r="D210" t="str">
            <v>01012019</v>
          </cell>
          <cell r="E210" t="str">
            <v>A4</v>
          </cell>
          <cell r="F210">
            <v>0</v>
          </cell>
          <cell r="G210">
            <v>0</v>
          </cell>
          <cell r="H210">
            <v>0</v>
          </cell>
          <cell r="I210">
            <v>0</v>
          </cell>
          <cell r="J210" t="str">
            <v>A4</v>
          </cell>
          <cell r="K210">
            <v>0</v>
          </cell>
          <cell r="L210">
            <v>0</v>
          </cell>
          <cell r="M210">
            <v>2</v>
          </cell>
          <cell r="N210" t="str">
            <v>A4</v>
          </cell>
          <cell r="O210" t="str">
            <v>A3</v>
          </cell>
          <cell r="P210" t="str">
            <v>Thống nhất đề nghị xếp loại A3 của đơn vị.</v>
          </cell>
          <cell r="Q210" t="str">
            <v>A3</v>
          </cell>
        </row>
        <row r="211">
          <cell r="D211" t="str">
            <v>01012018</v>
          </cell>
          <cell r="E211" t="str">
            <v>A4</v>
          </cell>
          <cell r="F211">
            <v>2</v>
          </cell>
          <cell r="G211">
            <v>2</v>
          </cell>
          <cell r="H211">
            <v>2</v>
          </cell>
          <cell r="I211">
            <v>2</v>
          </cell>
          <cell r="J211" t="str">
            <v>A4</v>
          </cell>
          <cell r="K211">
            <v>2</v>
          </cell>
          <cell r="L211">
            <v>0</v>
          </cell>
          <cell r="M211">
            <v>0</v>
          </cell>
          <cell r="N211" t="str">
            <v>A4</v>
          </cell>
          <cell r="O211" t="str">
            <v>A4</v>
          </cell>
          <cell r="P211">
            <v>0</v>
          </cell>
          <cell r="Q211" t="str">
            <v>A4</v>
          </cell>
        </row>
        <row r="212">
          <cell r="D212" t="str">
            <v>01012017</v>
          </cell>
          <cell r="E212" t="str">
            <v>A4</v>
          </cell>
          <cell r="F212">
            <v>0</v>
          </cell>
          <cell r="G212">
            <v>0</v>
          </cell>
          <cell r="H212">
            <v>0</v>
          </cell>
          <cell r="I212">
            <v>0</v>
          </cell>
          <cell r="J212" t="str">
            <v>B1</v>
          </cell>
          <cell r="K212" t="str">
            <v xml:space="preserve">Ngày 30/5/2022, tiết 5, 10h30 không có GV, SV ngồi chờ tới 10h40 rồi ra về. </v>
          </cell>
          <cell r="L212">
            <v>0</v>
          </cell>
          <cell r="M212">
            <v>0</v>
          </cell>
          <cell r="N212" t="str">
            <v>A4</v>
          </cell>
          <cell r="O212" t="str">
            <v>A4</v>
          </cell>
          <cell r="P212" t="str">
            <v>GV bị tai nạn xe trên đường đến trường và chủ động báo sự việc với Lãnh đạo khoa và P. TTGD. Nhóm TT đề nghị xếp loại A4</v>
          </cell>
          <cell r="Q212" t="str">
            <v>A4</v>
          </cell>
        </row>
        <row r="213">
          <cell r="D213" t="str">
            <v>01012022</v>
          </cell>
          <cell r="E213" t="str">
            <v>A4</v>
          </cell>
          <cell r="F213">
            <v>0</v>
          </cell>
          <cell r="G213">
            <v>0</v>
          </cell>
          <cell r="H213">
            <v>0</v>
          </cell>
          <cell r="I213">
            <v>0</v>
          </cell>
          <cell r="J213" t="str">
            <v>A4</v>
          </cell>
          <cell r="K213">
            <v>0</v>
          </cell>
          <cell r="L213">
            <v>0</v>
          </cell>
          <cell r="M213">
            <v>0</v>
          </cell>
          <cell r="N213" t="str">
            <v>A4</v>
          </cell>
          <cell r="O213" t="str">
            <v>A4</v>
          </cell>
          <cell r="P213">
            <v>0</v>
          </cell>
          <cell r="Q213" t="str">
            <v>A4</v>
          </cell>
        </row>
        <row r="214">
          <cell r="D214" t="str">
            <v>01012020</v>
          </cell>
          <cell r="E214" t="str">
            <v>A4</v>
          </cell>
          <cell r="F214">
            <v>0</v>
          </cell>
          <cell r="G214">
            <v>0</v>
          </cell>
          <cell r="H214">
            <v>0</v>
          </cell>
          <cell r="I214">
            <v>0</v>
          </cell>
          <cell r="J214" t="str">
            <v>A4</v>
          </cell>
          <cell r="K214">
            <v>0</v>
          </cell>
          <cell r="L214">
            <v>0</v>
          </cell>
          <cell r="M214">
            <v>2</v>
          </cell>
          <cell r="N214" t="str">
            <v>A4</v>
          </cell>
          <cell r="O214" t="str">
            <v>A3</v>
          </cell>
          <cell r="P214" t="str">
            <v>Thống nhất đề nghị xếp loại A3 của đơn vị.</v>
          </cell>
          <cell r="Q214" t="str">
            <v>A3</v>
          </cell>
        </row>
        <row r="215">
          <cell r="D215" t="str">
            <v>01012021</v>
          </cell>
          <cell r="E215" t="str">
            <v>A4</v>
          </cell>
          <cell r="F215">
            <v>2</v>
          </cell>
          <cell r="G215">
            <v>2</v>
          </cell>
          <cell r="H215">
            <v>2</v>
          </cell>
          <cell r="I215">
            <v>2</v>
          </cell>
          <cell r="J215" t="str">
            <v>A4</v>
          </cell>
          <cell r="K215">
            <v>2</v>
          </cell>
          <cell r="L215">
            <v>0</v>
          </cell>
          <cell r="M215">
            <v>0</v>
          </cell>
          <cell r="N215" t="str">
            <v>A4</v>
          </cell>
          <cell r="O215" t="str">
            <v>A4</v>
          </cell>
          <cell r="P215">
            <v>0</v>
          </cell>
          <cell r="Q215" t="str">
            <v>A4</v>
          </cell>
        </row>
        <row r="216">
          <cell r="D216" t="str">
            <v>01012011</v>
          </cell>
          <cell r="E216" t="str">
            <v>A4</v>
          </cell>
          <cell r="F216">
            <v>0</v>
          </cell>
          <cell r="G216">
            <v>0</v>
          </cell>
          <cell r="H216">
            <v>0</v>
          </cell>
          <cell r="I216">
            <v>0</v>
          </cell>
          <cell r="J216" t="str">
            <v>A4</v>
          </cell>
          <cell r="K216">
            <v>0</v>
          </cell>
          <cell r="L216">
            <v>0</v>
          </cell>
          <cell r="M216">
            <v>0</v>
          </cell>
          <cell r="N216" t="str">
            <v>A4</v>
          </cell>
          <cell r="O216" t="str">
            <v>A4</v>
          </cell>
          <cell r="P216">
            <v>0</v>
          </cell>
          <cell r="Q216" t="str">
            <v>A4</v>
          </cell>
        </row>
        <row r="217">
          <cell r="D217" t="str">
            <v>01017002</v>
          </cell>
          <cell r="E217" t="str">
            <v>A4</v>
          </cell>
          <cell r="F217">
            <v>0</v>
          </cell>
          <cell r="G217">
            <v>0</v>
          </cell>
          <cell r="H217">
            <v>0</v>
          </cell>
          <cell r="I217">
            <v>0</v>
          </cell>
          <cell r="J217" t="str">
            <v>A4</v>
          </cell>
          <cell r="K217">
            <v>0</v>
          </cell>
          <cell r="L217">
            <v>0</v>
          </cell>
          <cell r="M217">
            <v>0</v>
          </cell>
          <cell r="N217" t="str">
            <v>A4</v>
          </cell>
          <cell r="O217" t="str">
            <v>A4</v>
          </cell>
          <cell r="P217">
            <v>0</v>
          </cell>
          <cell r="Q217" t="str">
            <v>A4</v>
          </cell>
        </row>
        <row r="218">
          <cell r="D218" t="str">
            <v>01012028</v>
          </cell>
          <cell r="E218" t="str">
            <v>A2</v>
          </cell>
          <cell r="F218">
            <v>0</v>
          </cell>
          <cell r="G218" t="str">
            <v>Bài viết đăng Kỷ yếu hội thảo cấp trường COSS 2021</v>
          </cell>
          <cell r="H218" t="str">
            <v>Bài viết đăng kỷ yếu hội thảo cấp đơn vị tháng 7/2021</v>
          </cell>
          <cell r="I218">
            <v>0</v>
          </cell>
          <cell r="J218" t="str">
            <v>A3</v>
          </cell>
          <cell r="K218">
            <v>0</v>
          </cell>
          <cell r="L218">
            <v>1</v>
          </cell>
          <cell r="M218">
            <v>0</v>
          </cell>
          <cell r="N218" t="str">
            <v>A3</v>
          </cell>
          <cell r="O218" t="str">
            <v>A3</v>
          </cell>
          <cell r="P218">
            <v>0</v>
          </cell>
          <cell r="Q218" t="str">
            <v>A3</v>
          </cell>
        </row>
        <row r="219">
          <cell r="D219" t="str">
            <v>01012032</v>
          </cell>
          <cell r="E219" t="str">
            <v>A2</v>
          </cell>
          <cell r="F219">
            <v>0</v>
          </cell>
          <cell r="G219" t="str">
            <v>Bài viết đăng Kỷ yếu hội thảo cấp trường COSS 2021</v>
          </cell>
          <cell r="H219" t="str">
            <v xml:space="preserve">- Bài viết đăng kỷ yếu hội thảo cấp đơn vị tháng 3/2021, tháng 7/2021
- Bài viết sáng kiến được công nhận phạm vi ảnh hưởng cấp trường trong năm học 2020-2021 (QĐ số 358/QĐ-LTT-HĐSK ngày 08/4/2021)
- Đạt giải KK trong Hội thi "Thiết kế dạy học trực tuyến </v>
          </cell>
          <cell r="I219">
            <v>0</v>
          </cell>
          <cell r="J219" t="str">
            <v>A4</v>
          </cell>
          <cell r="K219">
            <v>0</v>
          </cell>
          <cell r="L219">
            <v>0</v>
          </cell>
          <cell r="M219">
            <v>0</v>
          </cell>
          <cell r="N219" t="str">
            <v>A4</v>
          </cell>
          <cell r="O219" t="str">
            <v>A4</v>
          </cell>
          <cell r="P219">
            <v>0</v>
          </cell>
          <cell r="Q219" t="str">
            <v>A4</v>
          </cell>
        </row>
        <row r="220">
          <cell r="D220" t="str">
            <v>01025017</v>
          </cell>
          <cell r="E220" t="str">
            <v>A4</v>
          </cell>
          <cell r="F220">
            <v>0</v>
          </cell>
          <cell r="G220">
            <v>0</v>
          </cell>
          <cell r="H220">
            <v>0</v>
          </cell>
          <cell r="I220" t="str">
            <v>Xin ý kiến HĐ có xét điều kiện "Tham gia Đề tài thiết bị tự làm cấp trường", xét trong năm 2022 ?
"Tham gia Đề tài thiết bị tự làm cấp trường" xét trong năm 2023</v>
          </cell>
          <cell r="J220" t="str">
            <v>A4</v>
          </cell>
          <cell r="K220">
            <v>0</v>
          </cell>
          <cell r="L220">
            <v>2</v>
          </cell>
          <cell r="M220">
            <v>3</v>
          </cell>
          <cell r="N220" t="str">
            <v>A4</v>
          </cell>
          <cell r="O220" t="str">
            <v>A2</v>
          </cell>
          <cell r="P220" t="str">
            <v>Thống nhất đề nghị xếp loại A2 của đơn vị.</v>
          </cell>
          <cell r="Q220" t="str">
            <v>A2</v>
          </cell>
        </row>
        <row r="221">
          <cell r="D221" t="str">
            <v>01006004</v>
          </cell>
          <cell r="E221" t="str">
            <v>A3</v>
          </cell>
          <cell r="F221">
            <v>3</v>
          </cell>
          <cell r="G221">
            <v>3</v>
          </cell>
          <cell r="H221" t="str">
            <v>Bài viết đăng kỷ yếu hội thảo cấp đơn vị tháng 3/2021, chuyên đề “Nâng cao hiệu quả giảng dạy trực tuyến”</v>
          </cell>
          <cell r="I221">
            <v>3</v>
          </cell>
          <cell r="J221" t="str">
            <v>A4</v>
          </cell>
          <cell r="K221">
            <v>3</v>
          </cell>
          <cell r="L221">
            <v>0</v>
          </cell>
          <cell r="M221">
            <v>0</v>
          </cell>
          <cell r="N221" t="str">
            <v>A4</v>
          </cell>
          <cell r="O221" t="str">
            <v>A4</v>
          </cell>
          <cell r="P221">
            <v>0</v>
          </cell>
          <cell r="Q221" t="str">
            <v>A4</v>
          </cell>
        </row>
        <row r="222">
          <cell r="D222" t="str">
            <v>01013068</v>
          </cell>
          <cell r="E222" t="str">
            <v>A2</v>
          </cell>
          <cell r="F222">
            <v>0</v>
          </cell>
          <cell r="G222" t="str">
            <v>Bài viết đăng Kỷ yếu hội thảo cấp trường COSS 2021</v>
          </cell>
          <cell r="H222" t="str">
            <v>- Bài viết đăng kỷ yếu hội thảo cấp đơn vị tháng 3/2021, 
- Bài viết đăng kỷ yếu hội thảo cấp đơn vị tháng 7/2021</v>
          </cell>
          <cell r="I222" t="str">
            <v>Xin ý kiến HĐ có xét điều kiện "Tham gia Đề tài thiết bị tự làm cấp trường", xét trong năm 2022 ?
"Tham gia Đề tài thiết bị tự làm cấp trường" xét trong năm 2023</v>
          </cell>
          <cell r="J222" t="str">
            <v>A2</v>
          </cell>
          <cell r="K222">
            <v>0</v>
          </cell>
          <cell r="L222">
            <v>2</v>
          </cell>
          <cell r="M222">
            <v>2</v>
          </cell>
          <cell r="N222" t="str">
            <v>A3</v>
          </cell>
          <cell r="O222" t="str">
            <v>A2</v>
          </cell>
          <cell r="P222" t="str">
            <v>Giảm 1 NV cấp dơn vị. Đạt mức xếp loại A3. Nhóm TT đề nghị xếp loại A2</v>
          </cell>
          <cell r="Q222" t="str">
            <v>A2</v>
          </cell>
        </row>
        <row r="223">
          <cell r="D223" t="str">
            <v>01012048</v>
          </cell>
          <cell r="E223" t="str">
            <v>A3</v>
          </cell>
          <cell r="F223">
            <v>2</v>
          </cell>
          <cell r="G223">
            <v>2</v>
          </cell>
          <cell r="H223" t="str">
            <v>- Đạt giải KK trong Hội thi "Thiết kế dạy học trực tuyến trong GDNN" cấp Trường năm 2021 (QĐ số 1075/QĐ-LTT-ĐT ngày 12/10/2021)</v>
          </cell>
          <cell r="I223" t="str">
            <v>Xin ý kiến HĐ có xét điều kiện "Tham gia Đề tài thiết bị tự làm cấp trường", xét trong năm 2022 ?
"Tham gia Đề tài thiết bị tự làm cấp trường" xét trong năm 2023</v>
          </cell>
          <cell r="J223" t="str">
            <v>A3</v>
          </cell>
          <cell r="K223">
            <v>2</v>
          </cell>
          <cell r="L223">
            <v>1</v>
          </cell>
          <cell r="M223">
            <v>0</v>
          </cell>
          <cell r="N223" t="str">
            <v>A3</v>
          </cell>
          <cell r="O223" t="str">
            <v>A3</v>
          </cell>
          <cell r="P223">
            <v>0</v>
          </cell>
          <cell r="Q223" t="str">
            <v>A3</v>
          </cell>
        </row>
        <row r="224">
          <cell r="D224" t="str">
            <v>01012049</v>
          </cell>
          <cell r="E224" t="str">
            <v>A4</v>
          </cell>
          <cell r="F224">
            <v>0</v>
          </cell>
          <cell r="G224">
            <v>0</v>
          </cell>
          <cell r="H224">
            <v>0</v>
          </cell>
          <cell r="I224">
            <v>0</v>
          </cell>
          <cell r="J224" t="str">
            <v>A4</v>
          </cell>
          <cell r="K224">
            <v>0</v>
          </cell>
          <cell r="L224">
            <v>0</v>
          </cell>
          <cell r="M224">
            <v>0</v>
          </cell>
          <cell r="N224" t="str">
            <v>A4</v>
          </cell>
          <cell r="O224" t="str">
            <v>A4</v>
          </cell>
          <cell r="P224">
            <v>0</v>
          </cell>
          <cell r="Q224" t="str">
            <v>A4</v>
          </cell>
        </row>
        <row r="225">
          <cell r="D225">
            <v>0</v>
          </cell>
          <cell r="E225">
            <v>22</v>
          </cell>
          <cell r="F225">
            <v>22</v>
          </cell>
          <cell r="G225">
            <v>22</v>
          </cell>
          <cell r="H225">
            <v>22</v>
          </cell>
          <cell r="I225">
            <v>22</v>
          </cell>
          <cell r="J225">
            <v>22</v>
          </cell>
          <cell r="K225" t="str">
            <v>1A1 + 0A2 + 17A3 + 4A4 + 0B1 + 0B2 + 0C1</v>
          </cell>
          <cell r="L225">
            <v>22</v>
          </cell>
          <cell r="M225">
            <v>22</v>
          </cell>
          <cell r="N225">
            <v>22</v>
          </cell>
          <cell r="O225">
            <v>22</v>
          </cell>
          <cell r="P225" t="str">
            <v>3A1 + 2A2 + 13A3 + 4A4 + 0B1 + 0B2 + 0C1 + 0D</v>
          </cell>
          <cell r="Q225">
            <v>22</v>
          </cell>
        </row>
        <row r="226">
          <cell r="D226">
            <v>22</v>
          </cell>
          <cell r="E226">
            <v>22</v>
          </cell>
          <cell r="F226">
            <v>22</v>
          </cell>
          <cell r="G226">
            <v>22</v>
          </cell>
          <cell r="H226">
            <v>22</v>
          </cell>
          <cell r="I226">
            <v>22</v>
          </cell>
          <cell r="J226">
            <v>22</v>
          </cell>
          <cell r="K226" t="str">
            <v>1A1 + 0A2 + 17A3 + 4A4 + 0B1 + 0B2 + 0C1</v>
          </cell>
          <cell r="L226">
            <v>22</v>
          </cell>
          <cell r="M226">
            <v>22</v>
          </cell>
          <cell r="N226">
            <v>22</v>
          </cell>
          <cell r="O226">
            <v>22</v>
          </cell>
          <cell r="P226" t="str">
            <v>3A1 + 2A2 + 13A3 + 4A4 + 0B1 + 0B2 + 0C1 + 0D</v>
          </cell>
          <cell r="Q226">
            <v>22</v>
          </cell>
        </row>
        <row r="227">
          <cell r="D227" t="str">
            <v>01015042</v>
          </cell>
          <cell r="E227" t="str">
            <v>A1</v>
          </cell>
          <cell r="F227" t="str">
            <v>Tham gia Dự án chương trình cao đẳng liên kết quốc tế với Trường Cao đẳng City of Glasgow, Anh quốc (xây dựng chương trình bằng tiếng Anh)</v>
          </cell>
          <cell r="G227" t="str">
            <v>Bài viết đăng Kỷ yếu hội thảo cấp trường COSS 2021</v>
          </cell>
          <cell r="H227" t="str">
            <v>- GV đạt giải Nhất trong Hội thảo Nâng cao giảng dạy trực tuyến cấp Trường trong năm học 2020-2021 (QĐ số 1074/QĐ-LTT-ĐT ngày 12/10/2021).</v>
          </cell>
          <cell r="I227">
            <v>22</v>
          </cell>
          <cell r="J227" t="str">
            <v>A3</v>
          </cell>
          <cell r="K227">
            <v>22</v>
          </cell>
          <cell r="L227">
            <v>0</v>
          </cell>
          <cell r="M227">
            <v>3</v>
          </cell>
          <cell r="N227" t="str">
            <v>A1</v>
          </cell>
          <cell r="O227" t="str">
            <v>A1</v>
          </cell>
          <cell r="P227" t="str">
            <v>BS NV cấp trường. Đạt mức xếp loại A1</v>
          </cell>
          <cell r="Q227" t="str">
            <v>A1</v>
          </cell>
        </row>
        <row r="228">
          <cell r="D228" t="str">
            <v>01015005</v>
          </cell>
          <cell r="E228" t="str">
            <v>A3</v>
          </cell>
          <cell r="F228">
            <v>3</v>
          </cell>
          <cell r="G228">
            <v>3</v>
          </cell>
          <cell r="H228" t="str">
            <v xml:space="preserve">Bài viết đăng kỷ yếu hội thảo cấp đơn vị tháng 3/2021, chuyên đề “Nâng cao hiệu quả giảng dạy trực tuyến” </v>
          </cell>
          <cell r="I228">
            <v>3</v>
          </cell>
          <cell r="J228" t="str">
            <v>A3</v>
          </cell>
          <cell r="K228">
            <v>3</v>
          </cell>
          <cell r="L228">
            <v>1</v>
          </cell>
          <cell r="M228">
            <v>0</v>
          </cell>
          <cell r="N228" t="str">
            <v>A3</v>
          </cell>
          <cell r="O228" t="str">
            <v>A3</v>
          </cell>
          <cell r="P228">
            <v>0</v>
          </cell>
          <cell r="Q228" t="str">
            <v>A3</v>
          </cell>
        </row>
        <row r="229">
          <cell r="D229" t="str">
            <v>01015022</v>
          </cell>
          <cell r="E229" t="str">
            <v>A1</v>
          </cell>
          <cell r="F229" t="str">
            <v>Tham gia thực hiện đề tài NCKH cấp trường - Mã số đề tài: T2020-TN08 (Theo Biên bản họp HĐ nghiệm thu đề tài ngày 3/9/2021)</v>
          </cell>
          <cell r="G229" t="str">
            <v>Bài viết đăng Kỷ yếu hội thảo cấp trường COSS 2021</v>
          </cell>
          <cell r="H229" t="str">
            <v>Bài viết đăng Kỷ yếu hội thảo cấp trường COSS 2021 (lấy công thức)</v>
          </cell>
          <cell r="I229">
            <v>0</v>
          </cell>
          <cell r="J229" t="str">
            <v>A3</v>
          </cell>
          <cell r="K229">
            <v>0</v>
          </cell>
          <cell r="L229">
            <v>2</v>
          </cell>
          <cell r="M229">
            <v>1</v>
          </cell>
          <cell r="N229" t="str">
            <v>A1</v>
          </cell>
          <cell r="O229" t="str">
            <v>A1</v>
          </cell>
          <cell r="P229" t="str">
            <v>BS 1 NV cấp trường. Đạt mức xếp loại A1</v>
          </cell>
          <cell r="Q229" t="str">
            <v>A1</v>
          </cell>
        </row>
        <row r="230">
          <cell r="D230" t="str">
            <v>01015018</v>
          </cell>
          <cell r="E230" t="str">
            <v>A3</v>
          </cell>
          <cell r="F230">
            <v>1</v>
          </cell>
          <cell r="G230">
            <v>1</v>
          </cell>
          <cell r="H230" t="str">
            <v xml:space="preserve">Bài viết đăng kỷ yếu hội thảo cấp đơn vị tháng 7/2021 chuyên đề “Nâng cao chất lượng đội ngũ giảng viên, cán bộ, nhân viên trong quá trình chuyển đổi mô hình đào tạo ở Nhà trường thông minh dưới tác động của cuộc cách mạng công nghiệp 4.0” </v>
          </cell>
          <cell r="I230">
            <v>1</v>
          </cell>
          <cell r="J230" t="str">
            <v>A3</v>
          </cell>
          <cell r="K230">
            <v>1</v>
          </cell>
          <cell r="L230">
            <v>1</v>
          </cell>
          <cell r="M230">
            <v>0</v>
          </cell>
          <cell r="N230" t="str">
            <v>A3</v>
          </cell>
          <cell r="O230" t="str">
            <v>A3</v>
          </cell>
          <cell r="P230">
            <v>0</v>
          </cell>
          <cell r="Q230" t="str">
            <v>A3</v>
          </cell>
        </row>
        <row r="231">
          <cell r="D231" t="str">
            <v>01015023</v>
          </cell>
          <cell r="E231" t="str">
            <v>A1</v>
          </cell>
          <cell r="F231" t="str">
            <v>Tham gia Dự án chương trình cao đẳng liên kết quốc tế với Trường Cao đẳng City of Glasgow, Anh quốc (xây dựng chương trình bằng tiếng Anh)</v>
          </cell>
          <cell r="G231" t="str">
            <v>- Bài viết đăng Kỷ yếu hội thảo cấp trường COSS 2021
- Bài viết sáng kiến được công nhận phạm vi ảnh hưởng cấp ngành (QĐ số 1783/QĐ-SGDĐT ngày 20/8/2021)</v>
          </cell>
          <cell r="H231" t="str">
            <v>Bài viết sáng kiến được công nhận phạm vi ảnh hưởng cấp trường trong năm học 2020-2021 (QĐ số 358/QĐ-LTT-HĐSK ngày 08/4/2021)
- Đạt giải KK trong Hội thi "Thiết kế dạy học trực tuyến trong GDNN" cấp Trường năm 2021 (QĐ số 1075/QĐ-LTT-ĐT ngày 12/10/2021)</v>
          </cell>
          <cell r="I231">
            <v>0</v>
          </cell>
          <cell r="J231" t="str">
            <v>A3</v>
          </cell>
          <cell r="K231">
            <v>0</v>
          </cell>
          <cell r="L231">
            <v>1</v>
          </cell>
          <cell r="M231">
            <v>0</v>
          </cell>
          <cell r="N231" t="str">
            <v>A3</v>
          </cell>
          <cell r="O231" t="str">
            <v>A3</v>
          </cell>
          <cell r="P231">
            <v>0</v>
          </cell>
          <cell r="Q231" t="str">
            <v>A3</v>
          </cell>
        </row>
        <row r="232">
          <cell r="D232" t="str">
            <v>01015020</v>
          </cell>
          <cell r="E232" t="str">
            <v>A4</v>
          </cell>
          <cell r="F232">
            <v>0</v>
          </cell>
          <cell r="G232">
            <v>0</v>
          </cell>
          <cell r="H232">
            <v>0</v>
          </cell>
          <cell r="I232">
            <v>0</v>
          </cell>
          <cell r="J232" t="str">
            <v>A4</v>
          </cell>
          <cell r="K232">
            <v>0</v>
          </cell>
          <cell r="L232">
            <v>0</v>
          </cell>
          <cell r="M232">
            <v>0</v>
          </cell>
          <cell r="N232" t="str">
            <v>A4</v>
          </cell>
          <cell r="O232" t="str">
            <v>A4</v>
          </cell>
          <cell r="P232">
            <v>0</v>
          </cell>
          <cell r="Q232" t="str">
            <v>A4</v>
          </cell>
        </row>
        <row r="233">
          <cell r="D233" t="str">
            <v>01015041</v>
          </cell>
          <cell r="E233" t="str">
            <v>A3</v>
          </cell>
          <cell r="F233">
            <v>0</v>
          </cell>
          <cell r="G233">
            <v>0</v>
          </cell>
          <cell r="H233" t="str">
            <v xml:space="preserve">Bài viết đăng kỷ yếu hội thảo cấp đơn vị tháng 7/2021 chuyên đề “Nâng cao chất lượng đội ngũ giảng viên, cán bộ, nhân viên trong quá trình chuyển đổi mô hình đào tạo ở Nhà trường thông minh dưới tác động của cuộc cách mạng công nghiệp 4.0” </v>
          </cell>
          <cell r="I233">
            <v>0</v>
          </cell>
          <cell r="J233" t="str">
            <v>A3</v>
          </cell>
          <cell r="K233" t="str">
            <v>GV vào lớp trễ 9 phút ngày 02/6/2022. Khoa nhắc nhở GV</v>
          </cell>
          <cell r="L233">
            <v>1</v>
          </cell>
          <cell r="M233">
            <v>0</v>
          </cell>
          <cell r="N233" t="str">
            <v>A3</v>
          </cell>
          <cell r="O233" t="str">
            <v>A3</v>
          </cell>
          <cell r="P233" t="str">
            <v>Nhắc nhở GV</v>
          </cell>
          <cell r="Q233" t="str">
            <v>A3</v>
          </cell>
        </row>
        <row r="234">
          <cell r="D234" t="str">
            <v>01015001</v>
          </cell>
          <cell r="E234" t="str">
            <v>A2</v>
          </cell>
          <cell r="F234">
            <v>0</v>
          </cell>
          <cell r="G234" t="str">
            <v>Bài viết đăng Kỷ yếu hội thảo cấp trường COSS 2021</v>
          </cell>
          <cell r="H234" t="str">
            <v>Bài viết sáng kiến được công nhận phạm vi ảnh hưởng cấp trường trong năm học 2020-2021 (QĐ số 358/QĐ-LTT-HĐSK ngày 08/4/2021)</v>
          </cell>
          <cell r="I234">
            <v>0</v>
          </cell>
          <cell r="J234" t="str">
            <v>A3</v>
          </cell>
          <cell r="K234">
            <v>0</v>
          </cell>
          <cell r="L234">
            <v>0</v>
          </cell>
          <cell r="M234">
            <v>2</v>
          </cell>
          <cell r="N234" t="str">
            <v>A3</v>
          </cell>
          <cell r="O234" t="str">
            <v>A3</v>
          </cell>
          <cell r="P234">
            <v>2</v>
          </cell>
          <cell r="Q234" t="str">
            <v>A3</v>
          </cell>
        </row>
        <row r="235">
          <cell r="D235" t="str">
            <v>01015019</v>
          </cell>
          <cell r="E235" t="str">
            <v>A1</v>
          </cell>
          <cell r="F235" t="str">
            <v>- 'Tham gia Dự án chương trình cao đẳng liên kết quốc tế với Trường Cao đẳng City of Glasgow, Anh quốc (xây dựng chương trình bằng tiếng Anh)
- 'GV trực tiếp hướng dẫn sinh viên tham dự các cuộc thi đạt giải cấp toàn quốc năm 2021: A1</v>
          </cell>
          <cell r="G235" t="str">
            <v>Bài viết đăng Kỷ yếu hội thảo cấp trường COSS 2021</v>
          </cell>
          <cell r="H235" t="str">
            <v>Bài viết sáng kiến được công nhận phạm vi ảnh hưởng cấp trường trong năm học 2020-2021 (QĐ số 358/QĐ-LTT-HĐSK ngày 08/4/2021)</v>
          </cell>
          <cell r="I235">
            <v>2</v>
          </cell>
          <cell r="J235" t="str">
            <v>A1</v>
          </cell>
          <cell r="K235" t="str">
            <v>GV vào lớp trễ 8 phút ngày 24/5/2022. Khoa nhắc nhở GV</v>
          </cell>
          <cell r="L235">
            <v>2</v>
          </cell>
          <cell r="M235">
            <v>2</v>
          </cell>
          <cell r="N235" t="str">
            <v>A1</v>
          </cell>
          <cell r="O235" t="str">
            <v>A1</v>
          </cell>
          <cell r="P235" t="str">
            <v>GV vào lớp trễ do xử lý công việc của khoa</v>
          </cell>
          <cell r="Q235" t="str">
            <v>A1</v>
          </cell>
        </row>
        <row r="236">
          <cell r="D236" t="str">
            <v>01015013</v>
          </cell>
          <cell r="E236" t="str">
            <v>A3</v>
          </cell>
          <cell r="F236">
            <v>2</v>
          </cell>
          <cell r="G236">
            <v>2</v>
          </cell>
          <cell r="H236" t="str">
            <v>Bài viết sáng kiến được công nhận phạm vi ảnh hưởng cấp trường trong năm học 2020-2021 (QĐ số 358/QĐ-LTT-HĐSK ngày 08/4/2021)</v>
          </cell>
          <cell r="I236">
            <v>2</v>
          </cell>
          <cell r="J236" t="str">
            <v>A4</v>
          </cell>
          <cell r="K236">
            <v>2</v>
          </cell>
          <cell r="L236">
            <v>0</v>
          </cell>
          <cell r="M236">
            <v>0</v>
          </cell>
          <cell r="N236" t="str">
            <v>A4</v>
          </cell>
          <cell r="O236" t="str">
            <v>A4</v>
          </cell>
          <cell r="P236">
            <v>0</v>
          </cell>
          <cell r="Q236" t="str">
            <v>A4</v>
          </cell>
        </row>
        <row r="237">
          <cell r="D237" t="str">
            <v>01015006</v>
          </cell>
          <cell r="E237" t="str">
            <v>A2</v>
          </cell>
          <cell r="F237">
            <v>0</v>
          </cell>
          <cell r="G237" t="str">
            <v>- Bài viết sáng kiến được công nhận phạm vi ảnh hưởng cấp ngành (QĐ số 1783/QĐ-SGDĐT ngày 20/8/2021)
- Thông báo kết quả cuộc thi Thiết kế dạy học trực tuyến trong GDNN năm 2021 (Số 31393/TB-SLĐTBXH ngày 25/9/2021)</v>
          </cell>
          <cell r="H237" t="str">
            <v>- Bài viết sáng kiến được công nhận phạm vi ảnh hưởng cấp trường trong năm học 2020-2021 (QĐ số 358/QĐ-LTT-HĐSK ngày 08/4/2021)
- Đạt giải Nhì trong Hội thi "Thiết kế dạy học trực tuyến trong GDNN" cấp Trường năm 2021 (QĐ số 1075/QĐ-LTT-ĐT ngày 12/10/2021</v>
          </cell>
          <cell r="I237">
            <v>0</v>
          </cell>
          <cell r="J237" t="str">
            <v>A3</v>
          </cell>
          <cell r="K237">
            <v>0</v>
          </cell>
          <cell r="L237">
            <v>2</v>
          </cell>
          <cell r="M237">
            <v>0</v>
          </cell>
          <cell r="N237" t="str">
            <v>A3</v>
          </cell>
          <cell r="O237" t="str">
            <v>A3</v>
          </cell>
          <cell r="P237">
            <v>0</v>
          </cell>
          <cell r="Q237" t="str">
            <v>A3</v>
          </cell>
        </row>
        <row r="238">
          <cell r="D238" t="str">
            <v>01018001</v>
          </cell>
          <cell r="E238" t="str">
            <v>A3</v>
          </cell>
          <cell r="F238">
            <v>0</v>
          </cell>
          <cell r="G238">
            <v>0</v>
          </cell>
          <cell r="H238" t="str">
            <v>Bài viết sáng kiến được công nhận phạm vi ảnh hưởng cấp trường trong năm học 2020-2021 (QĐ số 358/QĐ-LTT-HĐSK ngày 08/4/2021)</v>
          </cell>
          <cell r="I238">
            <v>0</v>
          </cell>
          <cell r="J238" t="str">
            <v>A3</v>
          </cell>
          <cell r="K238">
            <v>0</v>
          </cell>
          <cell r="L238">
            <v>2</v>
          </cell>
          <cell r="M238">
            <v>0</v>
          </cell>
          <cell r="N238" t="str">
            <v>A3</v>
          </cell>
          <cell r="O238" t="str">
            <v>A3</v>
          </cell>
          <cell r="P238">
            <v>0</v>
          </cell>
          <cell r="Q238" t="str">
            <v>A3</v>
          </cell>
        </row>
        <row r="239">
          <cell r="D239" t="str">
            <v>01015004</v>
          </cell>
          <cell r="E239" t="str">
            <v>A2</v>
          </cell>
          <cell r="F239">
            <v>0</v>
          </cell>
          <cell r="G239" t="str">
            <v>Bài viết sáng kiến được công nhận phạm vi ảnh hưởng cấp ngành (QĐ số 1783/QĐ-SGDĐT ngày 20/8/2021)</v>
          </cell>
          <cell r="H239" t="str">
            <v>Bài viết sáng kiến được công nhận phạm vi ảnh hưởng cấp trường trong năm học 2020-2021 (QĐ số 358/QĐ-LTT-HĐSK ngày 08/4/2021)</v>
          </cell>
          <cell r="I239">
            <v>0</v>
          </cell>
          <cell r="J239" t="str">
            <v>A3</v>
          </cell>
          <cell r="K239">
            <v>0</v>
          </cell>
          <cell r="L239">
            <v>1</v>
          </cell>
          <cell r="M239">
            <v>0</v>
          </cell>
          <cell r="N239" t="str">
            <v>A3</v>
          </cell>
          <cell r="O239" t="str">
            <v>A3</v>
          </cell>
          <cell r="P239">
            <v>0</v>
          </cell>
          <cell r="Q239" t="str">
            <v>A3</v>
          </cell>
        </row>
        <row r="240">
          <cell r="D240" t="str">
            <v>01015010</v>
          </cell>
          <cell r="E240" t="str">
            <v>A3</v>
          </cell>
          <cell r="F240">
            <v>0</v>
          </cell>
          <cell r="G240">
            <v>0</v>
          </cell>
          <cell r="H240" t="str">
            <v xml:space="preserve">Bài viết đăng kỷ yếu hội thảo cấp đơn vị tháng 7/2021 chuyên đề “Nâng cao chất lượng đội ngũ giảng viên, cán bộ, nhân viên trong quá trình chuyển đổi mô hình đào tạo ở Nhà trường thông minh dưới tác động của cuộc cách mạng công nghiệp 4.0” </v>
          </cell>
          <cell r="I240">
            <v>0</v>
          </cell>
          <cell r="J240" t="str">
            <v>A3</v>
          </cell>
          <cell r="K240">
            <v>0</v>
          </cell>
          <cell r="L240">
            <v>1</v>
          </cell>
          <cell r="M240">
            <v>0</v>
          </cell>
          <cell r="N240" t="str">
            <v>A3</v>
          </cell>
          <cell r="O240" t="str">
            <v>A3</v>
          </cell>
          <cell r="P240">
            <v>0</v>
          </cell>
          <cell r="Q240" t="str">
            <v>A3</v>
          </cell>
        </row>
        <row r="241">
          <cell r="D241" t="str">
            <v>01015017</v>
          </cell>
          <cell r="E241" t="str">
            <v>A3</v>
          </cell>
          <cell r="F241">
            <v>0</v>
          </cell>
          <cell r="G241">
            <v>0</v>
          </cell>
          <cell r="H241" t="str">
            <v xml:space="preserve">Bài viết đăng kỷ yếu hội thảo cấp đơn vị tháng 7/2021 chuyên đề “Nâng cao chất lượng đội ngũ giảng viên, cán bộ, nhân viên trong quá trình chuyển đổi mô hình đào tạo ở Nhà trường thông minh dưới tác động của cuộc cách mạng công nghiệp 4.0” </v>
          </cell>
          <cell r="I241">
            <v>0</v>
          </cell>
          <cell r="J241" t="str">
            <v>A3</v>
          </cell>
          <cell r="K241">
            <v>0</v>
          </cell>
          <cell r="L241">
            <v>3</v>
          </cell>
          <cell r="M241">
            <v>0</v>
          </cell>
          <cell r="N241" t="str">
            <v>A3</v>
          </cell>
          <cell r="O241" t="str">
            <v>A2</v>
          </cell>
          <cell r="P241" t="str">
            <v>Thống nhất đề nghị xếp loại A2 của đơn vị.</v>
          </cell>
          <cell r="Q241" t="str">
            <v>A2</v>
          </cell>
        </row>
        <row r="242">
          <cell r="D242" t="str">
            <v>01015016</v>
          </cell>
          <cell r="E242" t="str">
            <v>A4</v>
          </cell>
          <cell r="F242">
            <v>0</v>
          </cell>
          <cell r="G242">
            <v>0</v>
          </cell>
          <cell r="H242">
            <v>0</v>
          </cell>
          <cell r="I242">
            <v>0</v>
          </cell>
          <cell r="J242" t="str">
            <v>A4</v>
          </cell>
          <cell r="K242" t="str">
            <v>Ngày 18/5/2022, tiết 1-5, 7h08: GV đến lớp, nhưng cửa khóa.
- Đến 7h25: Nhân viên Dịch vụ mới mở cửa cho GV + SV vào lớp. (Buổi đầu, gặp sự cố về chìa khoá, GV đã bù cho lớp)</v>
          </cell>
          <cell r="L242">
            <v>2</v>
          </cell>
          <cell r="M242">
            <v>0</v>
          </cell>
          <cell r="N242" t="str">
            <v>A4</v>
          </cell>
          <cell r="O242" t="str">
            <v>A4</v>
          </cell>
          <cell r="P242" t="str">
            <v>GV vào lớp trễ do gặp sự cố về chìa khóa phòng học, GV đã khắc phục dạy bù cho lớp.</v>
          </cell>
          <cell r="Q242" t="str">
            <v>A4</v>
          </cell>
        </row>
        <row r="243">
          <cell r="D243" t="str">
            <v>01015031</v>
          </cell>
          <cell r="E243" t="str">
            <v>A1</v>
          </cell>
          <cell r="F243" t="str">
            <v>GV trực tiếp hướng dẫn sinh viên tham dự các cuộc thi đạt giải cấp toàn quốc năm 2021</v>
          </cell>
          <cell r="G243" t="str">
            <v>Thông báo kết quả cuộc thi Thiết kế dạy học trực tuyến trong GDNN năm 2021 (Số 31393/TB-SLĐTBXH ngày 25/9/2021)</v>
          </cell>
          <cell r="H243" t="str">
            <v>- Đạt giải Ba trong Hội thi "Thiết kế dạy học trực tuyến trong GDNN" cấp Trường năm 2021 (QĐ số 1075/QĐ-LTT-ĐT ngày 12/10/2021)</v>
          </cell>
          <cell r="I243">
            <v>0</v>
          </cell>
          <cell r="J243" t="str">
            <v>A3</v>
          </cell>
          <cell r="K243">
            <v>0</v>
          </cell>
          <cell r="L243">
            <v>2</v>
          </cell>
          <cell r="M243">
            <v>0</v>
          </cell>
          <cell r="N243" t="str">
            <v>A3</v>
          </cell>
          <cell r="O243" t="str">
            <v>A3</v>
          </cell>
          <cell r="P243">
            <v>0</v>
          </cell>
          <cell r="Q243" t="str">
            <v>A3</v>
          </cell>
        </row>
        <row r="244">
          <cell r="D244" t="str">
            <v>01015025</v>
          </cell>
          <cell r="E244" t="str">
            <v>A2</v>
          </cell>
          <cell r="F244">
            <v>0</v>
          </cell>
          <cell r="G244" t="str">
            <v>Bài viết sáng kiến được công nhận phạm vi ảnh hưởng cấp ngành (QĐ số 1783/QĐ-SGDĐT ngày 20/8/2021)</v>
          </cell>
          <cell r="H244" t="str">
            <v>Bài viết sáng kiến được công nhận phạm vi ảnh hưởng cấp trường trong năm học 2020-2021 (QĐ số 358/QĐ-LTT-HĐSK ngày 08/4/2021)</v>
          </cell>
          <cell r="I244">
            <v>0</v>
          </cell>
          <cell r="J244" t="str">
            <v>A3</v>
          </cell>
          <cell r="K244">
            <v>0</v>
          </cell>
          <cell r="L244">
            <v>2</v>
          </cell>
          <cell r="M244">
            <v>0</v>
          </cell>
          <cell r="N244" t="str">
            <v>A3</v>
          </cell>
          <cell r="O244" t="str">
            <v>A2</v>
          </cell>
          <cell r="P244" t="str">
            <v>Thống nhất đề nghị xếp loại A2 của đơn vị.</v>
          </cell>
          <cell r="Q244" t="str">
            <v>A2</v>
          </cell>
        </row>
        <row r="245">
          <cell r="D245" t="str">
            <v>01017001</v>
          </cell>
          <cell r="E245" t="str">
            <v>A2</v>
          </cell>
          <cell r="F245">
            <v>0</v>
          </cell>
          <cell r="G245" t="str">
            <v>Bài viết đăng Kỷ yếu hội thảo cấp trường COSS 2021</v>
          </cell>
          <cell r="H245" t="str">
            <v>Bài viết sáng kiến được công nhận phạm vi ảnh hưởng cấp trường trong năm học 2020-2021 (QĐ số 358/QĐ-LTT-HĐSK ngày 08/4/2021)</v>
          </cell>
          <cell r="I245">
            <v>0</v>
          </cell>
          <cell r="J245" t="str">
            <v>A4</v>
          </cell>
          <cell r="K245">
            <v>0</v>
          </cell>
          <cell r="L245">
            <v>0</v>
          </cell>
          <cell r="M245">
            <v>0</v>
          </cell>
          <cell r="N245" t="str">
            <v>A4</v>
          </cell>
          <cell r="O245" t="str">
            <v>A4</v>
          </cell>
          <cell r="P245">
            <v>0</v>
          </cell>
          <cell r="Q245" t="str">
            <v>A4</v>
          </cell>
        </row>
        <row r="246">
          <cell r="D246" t="str">
            <v>01015012</v>
          </cell>
          <cell r="E246" t="str">
            <v>A3</v>
          </cell>
          <cell r="F246">
            <v>0</v>
          </cell>
          <cell r="G246">
            <v>0</v>
          </cell>
          <cell r="H246" t="str">
            <v>Bài viết sáng kiến được công nhận phạm vi ảnh hưởng cấp trường trong năm học 2020-2021 (QĐ số 358/QĐ-LTT-HĐSK ngày 08/4/2021)</v>
          </cell>
          <cell r="I246">
            <v>0</v>
          </cell>
          <cell r="J246" t="str">
            <v>A3</v>
          </cell>
          <cell r="K246">
            <v>0</v>
          </cell>
          <cell r="L246">
            <v>2</v>
          </cell>
          <cell r="M246">
            <v>0</v>
          </cell>
          <cell r="N246" t="str">
            <v>A3</v>
          </cell>
          <cell r="O246" t="str">
            <v>A3</v>
          </cell>
          <cell r="P246">
            <v>0</v>
          </cell>
          <cell r="Q246" t="str">
            <v>A3</v>
          </cell>
        </row>
        <row r="247">
          <cell r="D247" t="str">
            <v>01015008</v>
          </cell>
          <cell r="E247" t="str">
            <v>A2</v>
          </cell>
          <cell r="F247">
            <v>0</v>
          </cell>
          <cell r="G247" t="str">
            <v>Bài viết đăng Kỷ yếu hội thảo cấp trường COSS 2021</v>
          </cell>
          <cell r="H247" t="str">
            <v>Bài viết sáng kiến được công nhận phạm vi ảnh hưởng cấp trường trong năm học 2020-2021 (QĐ số 358/QĐ-LTT-HĐSK ngày 08/4/2021)</v>
          </cell>
          <cell r="I247">
            <v>0</v>
          </cell>
          <cell r="J247" t="str">
            <v>A3</v>
          </cell>
          <cell r="K247">
            <v>0</v>
          </cell>
          <cell r="L247">
            <v>2</v>
          </cell>
          <cell r="M247">
            <v>0</v>
          </cell>
          <cell r="N247" t="str">
            <v>A3</v>
          </cell>
          <cell r="O247" t="str">
            <v>A3</v>
          </cell>
          <cell r="P247">
            <v>0</v>
          </cell>
          <cell r="Q247" t="str">
            <v>A3</v>
          </cell>
        </row>
        <row r="248">
          <cell r="D248" t="str">
            <v>01015021</v>
          </cell>
          <cell r="E248" t="str">
            <v>A3</v>
          </cell>
          <cell r="F248">
            <v>0</v>
          </cell>
          <cell r="G248">
            <v>0</v>
          </cell>
          <cell r="H248" t="str">
            <v xml:space="preserve">Bài viết đăng kỷ yếu hội thảo cấp đơn vị tháng 7/2021 chuyên đề “Nâng cao chất lượng đội ngũ giảng viên, cán bộ, nhân viên trong quá trình chuyển đổi mô hình đào tạo ở Nhà trường thông minh dưới tác động của cuộc cách mạng công nghiệp 4.0” </v>
          </cell>
          <cell r="I248">
            <v>0</v>
          </cell>
          <cell r="J248" t="str">
            <v>A3</v>
          </cell>
          <cell r="K248">
            <v>0</v>
          </cell>
          <cell r="L248">
            <v>1</v>
          </cell>
          <cell r="M248">
            <v>0</v>
          </cell>
          <cell r="N248" t="str">
            <v>A3</v>
          </cell>
          <cell r="O248" t="str">
            <v>A3</v>
          </cell>
          <cell r="P248">
            <v>0</v>
          </cell>
          <cell r="Q248" t="str">
            <v>A3</v>
          </cell>
        </row>
        <row r="249">
          <cell r="D249">
            <v>0</v>
          </cell>
          <cell r="E249">
            <v>25</v>
          </cell>
          <cell r="F249">
            <v>25</v>
          </cell>
          <cell r="G249">
            <v>25</v>
          </cell>
          <cell r="H249">
            <v>25</v>
          </cell>
          <cell r="I249">
            <v>25</v>
          </cell>
          <cell r="J249">
            <v>25</v>
          </cell>
          <cell r="K249" t="str">
            <v>2A1 + 2A2 + 15A3 + 6A4 + 0B1 + 0B2 + 0C2</v>
          </cell>
          <cell r="L249">
            <v>25</v>
          </cell>
          <cell r="M249">
            <v>25</v>
          </cell>
          <cell r="N249">
            <v>25</v>
          </cell>
          <cell r="O249">
            <v>25</v>
          </cell>
          <cell r="P249" t="str">
            <v>3A1 + 7A2 + 7A3 + 8A4 + 0B1 + 0B2 + 0C2</v>
          </cell>
          <cell r="Q249">
            <v>25</v>
          </cell>
        </row>
        <row r="250">
          <cell r="D250">
            <v>25</v>
          </cell>
          <cell r="E250">
            <v>24</v>
          </cell>
          <cell r="F250">
            <v>24</v>
          </cell>
          <cell r="G250">
            <v>24</v>
          </cell>
          <cell r="H250">
            <v>24</v>
          </cell>
          <cell r="I250">
            <v>24</v>
          </cell>
          <cell r="J250">
            <v>24</v>
          </cell>
          <cell r="K250" t="str">
            <v>1A1 + 2A2 + 15A3 + 6A4 + 0B1 + 0B2 + 0C2</v>
          </cell>
          <cell r="L250">
            <v>24</v>
          </cell>
          <cell r="M250">
            <v>24</v>
          </cell>
          <cell r="N250">
            <v>24</v>
          </cell>
          <cell r="O250">
            <v>24</v>
          </cell>
          <cell r="P250" t="str">
            <v>2A1 + 7A2 + 7A3 + 8A4 + 0B1 + 0B2 + 0C2</v>
          </cell>
          <cell r="Q250">
            <v>24</v>
          </cell>
        </row>
        <row r="251">
          <cell r="D251" t="str">
            <v>01013003</v>
          </cell>
          <cell r="E251" t="str">
            <v>A1</v>
          </cell>
          <cell r="F251" t="str">
            <v>- Tham gia thực hiện đề tài NCKH cấp trường. Mã số đề tài: T2020-TN03; T2020-TN04 (Theo Biên bản họp HĐ nghiệm thu đề tài ngày 14/9/2021)
- Tham gia đề án cấp trường</v>
          </cell>
          <cell r="G251" t="str">
            <v>- Bài viết đăng Kỷ yếu hội thảo cấp trường COSS 2021
- Bài viết sáng kiến được công nhận phạm vi ảnh hưởng cấp ngành (QĐ số 1783/QĐ-SGDĐT ngày 20/8/2021)</v>
          </cell>
          <cell r="H251" t="str">
            <v>Bài viết sáng kiến được công nhận phạm vi ảnh hưởng cấp trường trong năm học 2020-2021 (QĐ số 358/QĐ-LTT-HĐSK ngày 08/4/2021)</v>
          </cell>
          <cell r="I251">
            <v>24</v>
          </cell>
          <cell r="J251" t="str">
            <v>A1</v>
          </cell>
          <cell r="K251">
            <v>24</v>
          </cell>
          <cell r="L251">
            <v>5</v>
          </cell>
          <cell r="M251">
            <v>1</v>
          </cell>
          <cell r="N251" t="str">
            <v>A1</v>
          </cell>
          <cell r="O251" t="str">
            <v>A1</v>
          </cell>
          <cell r="P251">
            <v>1</v>
          </cell>
          <cell r="Q251" t="str">
            <v>A1</v>
          </cell>
        </row>
        <row r="252">
          <cell r="D252" t="str">
            <v>01013002</v>
          </cell>
          <cell r="E252" t="str">
            <v>A2</v>
          </cell>
          <cell r="F252">
            <v>1</v>
          </cell>
          <cell r="G252" t="str">
            <v>Bài viết đăng Kỷ yếu hội thảo cấp trường COSS 2021</v>
          </cell>
          <cell r="H252" t="str">
            <v>Bài viết sáng kiến được công nhận phạm vi ảnh hưởng cấp trường trong năm học 2020-2021 (QĐ số 358/QĐ-LTT-HĐSK ngày 08/4/2021)</v>
          </cell>
          <cell r="I252">
            <v>1</v>
          </cell>
          <cell r="J252" t="str">
            <v>A2</v>
          </cell>
          <cell r="K252">
            <v>1</v>
          </cell>
          <cell r="L252">
            <v>3</v>
          </cell>
          <cell r="M252">
            <v>1</v>
          </cell>
          <cell r="N252" t="str">
            <v>A3</v>
          </cell>
          <cell r="O252" t="str">
            <v>A2</v>
          </cell>
          <cell r="P252" t="str">
            <v>Giảm 1 NV cấp trường và 1 NV cấp dơn vị. Đạt mức xếp loại A3. Nhóm TT đề nghị xếp loại A2</v>
          </cell>
          <cell r="Q252" t="str">
            <v>A2</v>
          </cell>
        </row>
        <row r="253">
          <cell r="D253" t="str">
            <v>01013004</v>
          </cell>
          <cell r="E253" t="str">
            <v>A1</v>
          </cell>
          <cell r="F253" t="str">
            <v>Có bài đăng tạp chí nước ngoài
- "Survey of 4WS automotive movement fund with the effects of tire stiffness"  International Journal of Engineering and Advanced Technology Studies Published by ECRTD-UK ISSN: 2053-5783.
- "Real-Time Simulation of Electronic</v>
          </cell>
          <cell r="G253" t="str">
            <v>- Bài viết đăng Kỷ yếu hội thảo cấp trường COSS 2021
- Bài viết sáng kiến được công nhận phạm vi ảnh hưởng cấp ngành (QĐ số 1783/QĐ-SGDĐT ngày 20/8/2021)</v>
          </cell>
          <cell r="H253" t="str">
            <v>Bài viết sáng kiến được công nhận phạm vi ảnh hưởng cấp trường trong năm học 2020-2021 (QĐ số 358/QĐ-LTT-HĐSK ngày 08/4/2021)</v>
          </cell>
          <cell r="I253" t="str">
            <v>Tạp chí nước ngoài có tính điểm</v>
          </cell>
          <cell r="J253" t="str">
            <v>A3</v>
          </cell>
          <cell r="K253">
            <v>1</v>
          </cell>
          <cell r="L253">
            <v>1</v>
          </cell>
          <cell r="M253">
            <v>1</v>
          </cell>
          <cell r="N253" t="str">
            <v>A3</v>
          </cell>
          <cell r="O253" t="str">
            <v>A2</v>
          </cell>
          <cell r="P253" t="str">
            <v>GV tích cực trong Hội thi TBTL. Nhóm TT đề nghị xếp loại A2</v>
          </cell>
          <cell r="Q253" t="str">
            <v>A2</v>
          </cell>
        </row>
        <row r="254">
          <cell r="D254" t="str">
            <v>01013021</v>
          </cell>
          <cell r="E254" t="str">
            <v>A2</v>
          </cell>
          <cell r="F254">
            <v>1</v>
          </cell>
          <cell r="G254" t="str">
            <v>Bài viết đăng Kỷ yếu hội thảo cấp trường COSS 2021</v>
          </cell>
          <cell r="H254" t="str">
            <v>Bài viết sáng kiến được công nhận phạm vi ảnh hưởng cấp trường trong năm học 2020-2021 (QĐ số 358/QĐ-LTT-HĐSK ngày 08/4/2021)</v>
          </cell>
          <cell r="I254">
            <v>1</v>
          </cell>
          <cell r="J254" t="str">
            <v>A3</v>
          </cell>
          <cell r="K254">
            <v>1</v>
          </cell>
          <cell r="L254">
            <v>1</v>
          </cell>
          <cell r="M254">
            <v>1</v>
          </cell>
          <cell r="N254" t="str">
            <v>A3</v>
          </cell>
          <cell r="O254" t="str">
            <v>A3</v>
          </cell>
          <cell r="P254">
            <v>1</v>
          </cell>
          <cell r="Q254" t="str">
            <v>A3</v>
          </cell>
        </row>
        <row r="255">
          <cell r="D255" t="str">
            <v>01013006</v>
          </cell>
          <cell r="E255" t="str">
            <v>A2</v>
          </cell>
          <cell r="F255">
            <v>1</v>
          </cell>
          <cell r="G255" t="str">
            <v>Bài viết đăng Kỷ yếu hội thảo cấp trường COSS 2021</v>
          </cell>
          <cell r="H255" t="str">
            <v>Bài viết sáng kiến được công nhận phạm vi ảnh hưởng cấp trường trong năm học 2020-2021 (QĐ số 358/QĐ-LTT-HĐSK ngày 08/4/2021)</v>
          </cell>
          <cell r="I255">
            <v>1</v>
          </cell>
          <cell r="J255" t="str">
            <v>A3</v>
          </cell>
          <cell r="K255">
            <v>1</v>
          </cell>
          <cell r="L255">
            <v>2</v>
          </cell>
          <cell r="M255">
            <v>1</v>
          </cell>
          <cell r="N255" t="str">
            <v>A3</v>
          </cell>
          <cell r="O255" t="str">
            <v>A2</v>
          </cell>
          <cell r="P255" t="str">
            <v>GV tích cực trong Hội thi TBTL. Nhóm TT đề nghị xếp loại A2</v>
          </cell>
          <cell r="Q255" t="str">
            <v>A2</v>
          </cell>
        </row>
        <row r="256">
          <cell r="D256" t="str">
            <v>01013018</v>
          </cell>
          <cell r="E256" t="str">
            <v>A2</v>
          </cell>
          <cell r="F256">
            <v>1</v>
          </cell>
          <cell r="G256" t="str">
            <v>Bài viết đăng Kỷ yếu hội thảo cấp trường COSS 2021</v>
          </cell>
          <cell r="H256" t="str">
            <v>Bài viết sáng kiến được công nhận phạm vi ảnh hưởng cấp trường trong năm học 2020-2021 (QĐ số 358/QĐ-LTT-HĐSK ngày 08/4/2021)</v>
          </cell>
          <cell r="I256">
            <v>1</v>
          </cell>
          <cell r="J256" t="str">
            <v>A3</v>
          </cell>
          <cell r="K256">
            <v>1</v>
          </cell>
          <cell r="L256">
            <v>1</v>
          </cell>
          <cell r="M256">
            <v>0</v>
          </cell>
          <cell r="N256" t="str">
            <v>A3</v>
          </cell>
          <cell r="O256" t="str">
            <v>A3</v>
          </cell>
          <cell r="P256">
            <v>0</v>
          </cell>
          <cell r="Q256" t="str">
            <v>A3</v>
          </cell>
        </row>
        <row r="257">
          <cell r="D257" t="str">
            <v>01013019</v>
          </cell>
          <cell r="E257" t="str">
            <v>A2</v>
          </cell>
          <cell r="F257">
            <v>0</v>
          </cell>
          <cell r="G257" t="str">
            <v>Bài viết đăng Kỷ yếu hội thảo cấp trường COSS 2021</v>
          </cell>
          <cell r="H257" t="str">
            <v>- Bài viết sáng kiến được công nhận phạm vi ảnh hưởng cấp trường trong năm học 2020-2021 (QĐ số 358/QĐ-LTT-HĐSK ngày 08/4/2021)
- GV đạt giải Ba trong Hội thảo Nâng cao giảng dạy trực tuyến cấp Trường trong năm học 2020-2021 (QĐ số 1074/QĐ-LTT-ĐT ngày 12/</v>
          </cell>
          <cell r="I257">
            <v>0</v>
          </cell>
          <cell r="J257" t="str">
            <v>A3</v>
          </cell>
          <cell r="K257">
            <v>0</v>
          </cell>
          <cell r="L257">
            <v>1</v>
          </cell>
          <cell r="M257">
            <v>0</v>
          </cell>
          <cell r="N257" t="str">
            <v>A4</v>
          </cell>
          <cell r="O257" t="str">
            <v>A4</v>
          </cell>
          <cell r="P257" t="str">
            <v>Giảm 1 NV cấp trường. Đạt mức xếp loại A4</v>
          </cell>
          <cell r="Q257" t="str">
            <v>A4</v>
          </cell>
        </row>
        <row r="258">
          <cell r="D258" t="str">
            <v>01013016</v>
          </cell>
          <cell r="E258" t="str">
            <v>A2</v>
          </cell>
          <cell r="F258">
            <v>0</v>
          </cell>
          <cell r="G258" t="str">
            <v>Bài viết đăng Kỷ yếu hội thảo cấp trường COSS 2021</v>
          </cell>
          <cell r="H258" t="str">
            <v>Bài viết sáng kiến được công nhận phạm vi ảnh hưởng cấp trường trong năm học 2020-2021 (QĐ số 358/QĐ-LTT-HĐSK ngày 08/4/2021)</v>
          </cell>
          <cell r="I258">
            <v>0</v>
          </cell>
          <cell r="J258" t="str">
            <v>A3</v>
          </cell>
          <cell r="K258">
            <v>0</v>
          </cell>
          <cell r="L258">
            <v>1</v>
          </cell>
          <cell r="M258">
            <v>0</v>
          </cell>
          <cell r="N258" t="str">
            <v>A3</v>
          </cell>
          <cell r="O258" t="str">
            <v>A3</v>
          </cell>
          <cell r="P258">
            <v>0</v>
          </cell>
          <cell r="Q258" t="str">
            <v>A3</v>
          </cell>
        </row>
        <row r="259">
          <cell r="D259" t="str">
            <v>01013017</v>
          </cell>
          <cell r="E259" t="str">
            <v>A3</v>
          </cell>
          <cell r="F259">
            <v>0</v>
          </cell>
          <cell r="G259">
            <v>0</v>
          </cell>
          <cell r="H259" t="str">
            <v>Bài viết sáng kiến được công nhận phạm vi ảnh hưởng cấp trường trong năm học 2020-2021 (QĐ số 358/QĐ-LTT-HĐSK ngày 08/4/2021)</v>
          </cell>
          <cell r="I259">
            <v>0</v>
          </cell>
          <cell r="J259" t="str">
            <v>A4</v>
          </cell>
          <cell r="K259">
            <v>0</v>
          </cell>
          <cell r="L259">
            <v>0</v>
          </cell>
          <cell r="M259">
            <v>0</v>
          </cell>
          <cell r="N259" t="str">
            <v>A4</v>
          </cell>
          <cell r="O259" t="str">
            <v>A4</v>
          </cell>
          <cell r="P259">
            <v>0</v>
          </cell>
          <cell r="Q259" t="str">
            <v>A4</v>
          </cell>
        </row>
        <row r="260">
          <cell r="D260" t="str">
            <v>01013027</v>
          </cell>
          <cell r="E260" t="str">
            <v>A3</v>
          </cell>
          <cell r="F260">
            <v>0</v>
          </cell>
          <cell r="G260">
            <v>0</v>
          </cell>
          <cell r="H260" t="str">
            <v>- Bài viết sáng kiến được công nhận phạm vi ảnh hưởng cấp trường trong năm học 2020-2021 (QĐ số 358/QĐ-LTT-HĐSK ngày 08/4/2021)
- Đạt giải Nhì trong Hội thi "Thiết kế dạy học trực tuyến trong GDNN" cấp Trường năm 2021 (QĐ số 1075/QĐ-LTT-ĐT ngày 12/10/2021</v>
          </cell>
          <cell r="I260">
            <v>0</v>
          </cell>
          <cell r="J260" t="str">
            <v>A3</v>
          </cell>
          <cell r="K260">
            <v>0</v>
          </cell>
          <cell r="L260">
            <v>1</v>
          </cell>
          <cell r="M260">
            <v>0</v>
          </cell>
          <cell r="N260" t="str">
            <v>A3</v>
          </cell>
          <cell r="O260" t="str">
            <v>A2</v>
          </cell>
          <cell r="P260" t="str">
            <v>GV tích cực trong Hội thi TBTL. Nhóm TT đề nghị xếp loại A2</v>
          </cell>
          <cell r="Q260" t="str">
            <v>A2</v>
          </cell>
        </row>
        <row r="261">
          <cell r="D261" t="str">
            <v>01013026</v>
          </cell>
          <cell r="E261" t="str">
            <v>A2</v>
          </cell>
          <cell r="F261">
            <v>0</v>
          </cell>
          <cell r="G261" t="str">
            <v>- Bài viết đăng Kỷ yếu hội thảo cấp trường COSS 2021
- Bài viết sáng kiến được công nhận phạm vi ảnh hưởng cấp ngành (QĐ số 1783/QĐ-SGDĐT ngày 20/8/2021)</v>
          </cell>
          <cell r="H261" t="str">
            <v>Bài viết sáng kiến được công nhận phạm vi ảnh hưởng cấp trường trong năm học 2020-2021 (QĐ số 358/QĐ-LTT-HĐSK ngày 08/4/2021)</v>
          </cell>
          <cell r="I261">
            <v>0</v>
          </cell>
          <cell r="J261" t="str">
            <v>A4</v>
          </cell>
          <cell r="K261">
            <v>0</v>
          </cell>
          <cell r="L261">
            <v>0</v>
          </cell>
          <cell r="M261">
            <v>0</v>
          </cell>
          <cell r="N261" t="str">
            <v>A4</v>
          </cell>
          <cell r="O261" t="str">
            <v>A4</v>
          </cell>
          <cell r="P261">
            <v>0</v>
          </cell>
          <cell r="Q261" t="str">
            <v>A4</v>
          </cell>
        </row>
        <row r="262">
          <cell r="D262" t="str">
            <v>01013029</v>
          </cell>
          <cell r="E262" t="str">
            <v>A2</v>
          </cell>
          <cell r="F262">
            <v>0</v>
          </cell>
          <cell r="G262" t="str">
            <v>- Bài viết đăng Kỷ yếu hội thảo cấp trường COSS 2021
- Bài viết sáng kiến được công nhận phạm vi ảnh hưởng cấp ngành (QĐ số 1783/QĐ-SGDĐT ngày 20/8/2021)</v>
          </cell>
          <cell r="H262" t="str">
            <v>Bài viết sáng kiến được công nhận phạm vi ảnh hưởng cấp trường trong năm học 2020-2021 (QĐ số 358/QĐ-LTT-HĐSK ngày 08/4/2021)</v>
          </cell>
          <cell r="I262">
            <v>0</v>
          </cell>
          <cell r="J262" t="str">
            <v>A3</v>
          </cell>
          <cell r="K262">
            <v>0</v>
          </cell>
          <cell r="L262">
            <v>1</v>
          </cell>
          <cell r="M262">
            <v>0</v>
          </cell>
          <cell r="N262" t="str">
            <v>A4</v>
          </cell>
          <cell r="O262" t="str">
            <v>A4</v>
          </cell>
          <cell r="P262" t="str">
            <v>Giảm 1 NV cấp trường. Đạt mức xếp loại A4</v>
          </cell>
          <cell r="Q262" t="str">
            <v>A4</v>
          </cell>
        </row>
        <row r="263">
          <cell r="D263" t="str">
            <v>01013028</v>
          </cell>
          <cell r="E263" t="str">
            <v>A2</v>
          </cell>
          <cell r="F263">
            <v>0</v>
          </cell>
          <cell r="G263" t="str">
            <v>Bài viết đăng Kỷ yếu hội thảo cấp trường COSS 2021</v>
          </cell>
          <cell r="H263" t="str">
            <v>Bài viết sáng kiến được công nhận phạm vi ảnh hưởng cấp trường trong năm học 2020-2021 (QĐ số 358/QĐ-LTT-HĐSK ngày 08/4/2021)</v>
          </cell>
          <cell r="I263">
            <v>0</v>
          </cell>
          <cell r="J263" t="str">
            <v>A3</v>
          </cell>
          <cell r="K263">
            <v>0</v>
          </cell>
          <cell r="L263">
            <v>1</v>
          </cell>
          <cell r="M263">
            <v>0</v>
          </cell>
          <cell r="N263" t="str">
            <v>A3</v>
          </cell>
          <cell r="O263" t="str">
            <v>A3</v>
          </cell>
          <cell r="P263">
            <v>0</v>
          </cell>
          <cell r="Q263" t="str">
            <v>A3</v>
          </cell>
        </row>
        <row r="264">
          <cell r="D264" t="str">
            <v>01013005</v>
          </cell>
          <cell r="E264" t="str">
            <v>A2</v>
          </cell>
          <cell r="F264">
            <v>0</v>
          </cell>
          <cell r="G264" t="str">
            <v>Bài viết đăng Kỷ yếu hội thảo cấp trường COSS 2021</v>
          </cell>
          <cell r="H264" t="str">
            <v>Bài viết sáng kiến được công nhận phạm vi ảnh hưởng cấp trường trong năm học 2020-2021 (QĐ số 358/QĐ-LTT-HĐSK ngày 08/4/2021)</v>
          </cell>
          <cell r="I264">
            <v>0</v>
          </cell>
          <cell r="J264" t="str">
            <v>A3</v>
          </cell>
          <cell r="K264">
            <v>0</v>
          </cell>
          <cell r="L264">
            <v>2</v>
          </cell>
          <cell r="M264">
            <v>0</v>
          </cell>
          <cell r="N264" t="str">
            <v>A3</v>
          </cell>
          <cell r="O264" t="str">
            <v>A2</v>
          </cell>
          <cell r="P264" t="str">
            <v>GV tích cực trong Hội thi TBTL. Nhóm TT đề nghị xếp loại A2</v>
          </cell>
          <cell r="Q264" t="str">
            <v>A2</v>
          </cell>
        </row>
        <row r="265">
          <cell r="D265" t="str">
            <v>01013022</v>
          </cell>
          <cell r="E265" t="str">
            <v>A3</v>
          </cell>
          <cell r="F265">
            <v>0</v>
          </cell>
          <cell r="G265">
            <v>0</v>
          </cell>
          <cell r="H265" t="str">
            <v>Bài viết sáng kiến được công nhận phạm vi ảnh hưởng cấp trường trong năm học 2020-2021 (QĐ số 358/QĐ-LTT-HĐSK ngày 08/4/2021)</v>
          </cell>
          <cell r="I265">
            <v>0</v>
          </cell>
          <cell r="J265" t="str">
            <v>A3</v>
          </cell>
          <cell r="K265">
            <v>0</v>
          </cell>
          <cell r="L265">
            <v>1</v>
          </cell>
          <cell r="M265">
            <v>0</v>
          </cell>
          <cell r="N265" t="str">
            <v>A3</v>
          </cell>
          <cell r="O265" t="str">
            <v>A3</v>
          </cell>
          <cell r="P265">
            <v>0</v>
          </cell>
          <cell r="Q265" t="str">
            <v>A3</v>
          </cell>
        </row>
        <row r="266">
          <cell r="D266" t="str">
            <v>01013047</v>
          </cell>
          <cell r="E266" t="str">
            <v>A3</v>
          </cell>
          <cell r="F266">
            <v>0</v>
          </cell>
          <cell r="G266">
            <v>0</v>
          </cell>
          <cell r="H266" t="str">
            <v>Bài viết sáng kiến được công nhận phạm vi ảnh hưởng cấp trường trong năm học 2020-2021 (QĐ số 358/QĐ-LTT-HĐSK ngày 08/4/2021)</v>
          </cell>
          <cell r="I266">
            <v>0</v>
          </cell>
          <cell r="J266" t="str">
            <v>A4</v>
          </cell>
          <cell r="K266">
            <v>0</v>
          </cell>
          <cell r="L266">
            <v>0</v>
          </cell>
          <cell r="M266">
            <v>0</v>
          </cell>
          <cell r="N266" t="str">
            <v>A4</v>
          </cell>
          <cell r="O266" t="str">
            <v>A4</v>
          </cell>
          <cell r="P266">
            <v>0</v>
          </cell>
          <cell r="Q266" t="str">
            <v>A4</v>
          </cell>
        </row>
        <row r="267">
          <cell r="D267" t="str">
            <v>01013070</v>
          </cell>
          <cell r="E267" t="str">
            <v>A3</v>
          </cell>
          <cell r="F267">
            <v>0</v>
          </cell>
          <cell r="G267">
            <v>0</v>
          </cell>
          <cell r="H267" t="str">
            <v>Bài viết sáng kiến được công nhận phạm vi ảnh hưởng cấp trường trong năm học 2020-2021 (QĐ số 358/QĐ-LTT-HĐSK ngày 08/4/2021)</v>
          </cell>
          <cell r="I267">
            <v>0</v>
          </cell>
          <cell r="J267" t="str">
            <v>A4</v>
          </cell>
          <cell r="K267">
            <v>0</v>
          </cell>
          <cell r="L267">
            <v>0</v>
          </cell>
          <cell r="M267">
            <v>1</v>
          </cell>
          <cell r="N267" t="str">
            <v>A4</v>
          </cell>
          <cell r="O267" t="str">
            <v>A4</v>
          </cell>
          <cell r="P267">
            <v>1</v>
          </cell>
          <cell r="Q267" t="str">
            <v>A4</v>
          </cell>
        </row>
        <row r="268">
          <cell r="D268" t="str">
            <v>01014047</v>
          </cell>
          <cell r="E268" t="str">
            <v>A1</v>
          </cell>
          <cell r="F268" t="str">
            <v>Tham gia thực hiện đề tài NCKH cấp trường. Mã số đề tài: T2020-TN03; T2020-TN04 (Theo Biên bản họp HĐ nghiệm thu đề tài ngày 14/9/2021)</v>
          </cell>
          <cell r="G268" t="str">
            <v xml:space="preserve"> ' </v>
          </cell>
          <cell r="H268" t="str">
            <v>Bài viết sáng kiến được công nhận phạm vi ảnh hưởng cấp trường trong năm học 2020-2021 (QĐ số 358/QĐ-LTT-HĐSK ngày 08/4/2021)</v>
          </cell>
          <cell r="I268">
            <v>1</v>
          </cell>
          <cell r="J268" t="str">
            <v>A3</v>
          </cell>
          <cell r="K268">
            <v>1</v>
          </cell>
          <cell r="L268">
            <v>1</v>
          </cell>
          <cell r="M268">
            <v>0</v>
          </cell>
          <cell r="N268" t="str">
            <v>A3</v>
          </cell>
          <cell r="O268" t="str">
            <v>A2</v>
          </cell>
          <cell r="P268" t="str">
            <v>GV tích cực trong Hội thi TBTL. Nhóm TT đề nghị xếp loại A2</v>
          </cell>
          <cell r="Q268" t="str">
            <v>A2</v>
          </cell>
        </row>
        <row r="269">
          <cell r="D269" t="str">
            <v>01013079</v>
          </cell>
          <cell r="E269" t="str">
            <v>A3</v>
          </cell>
          <cell r="F269">
            <v>0</v>
          </cell>
          <cell r="G269">
            <v>0</v>
          </cell>
          <cell r="H269" t="str">
            <v>Bài viết sáng kiến được công nhận phạm vi ảnh hưởng cấp trường trong năm học 2020-2021 (QĐ số 358/QĐ-LTT-HĐSK ngày 08/4/2021)</v>
          </cell>
          <cell r="I269">
            <v>0</v>
          </cell>
          <cell r="J269" t="str">
            <v>A4</v>
          </cell>
          <cell r="K269">
            <v>0</v>
          </cell>
          <cell r="L269">
            <v>0</v>
          </cell>
          <cell r="M269">
            <v>0</v>
          </cell>
          <cell r="N269" t="str">
            <v>A4</v>
          </cell>
          <cell r="O269" t="str">
            <v>A4</v>
          </cell>
          <cell r="P269">
            <v>0</v>
          </cell>
          <cell r="Q269" t="str">
            <v>A4</v>
          </cell>
        </row>
        <row r="270">
          <cell r="D270" t="str">
            <v>01013087</v>
          </cell>
          <cell r="E270" t="str">
            <v>A1</v>
          </cell>
          <cell r="F270" t="str">
            <v>Tham gia thực hiện đề tài NCKH cấp trường. Mã số đề tài: T2020-TN03; T2020-TN04 (Theo Biên bản họp HĐ nghiệm thu đề tài ngày 14/9/2021)</v>
          </cell>
          <cell r="G270" t="str">
            <v xml:space="preserve"> ' </v>
          </cell>
          <cell r="H270" t="str">
            <v>Bài viết sáng kiến được công nhận phạm vi ảnh hưởng cấp trường trong năm học 2020-2021 (QĐ số 358/QĐ-LTT-HĐSK ngày 08/4/2021)</v>
          </cell>
          <cell r="I270">
            <v>0</v>
          </cell>
          <cell r="J270" t="str">
            <v>A3</v>
          </cell>
          <cell r="K270">
            <v>0</v>
          </cell>
          <cell r="L270">
            <v>1</v>
          </cell>
          <cell r="M270">
            <v>0</v>
          </cell>
          <cell r="N270" t="str">
            <v>A3</v>
          </cell>
          <cell r="O270" t="str">
            <v>A1</v>
          </cell>
          <cell r="P270" t="str">
            <v>GV tích cực trong Hội thi TBTL. Nhóm TT đề nghị xếp loại A1</v>
          </cell>
          <cell r="Q270" t="str">
            <v>A1</v>
          </cell>
        </row>
        <row r="271">
          <cell r="D271" t="str">
            <v>01013061</v>
          </cell>
          <cell r="E271" t="str">
            <v>A1</v>
          </cell>
          <cell r="F271" t="str">
            <v>Tham gia thực hiện đề tài NCKH cấp trường. Mã số đề tài: T2020-TN03; T2020-TN04 (Theo Biên bản họp HĐ nghiệm thu đề tài ngày 14/9/2021)</v>
          </cell>
          <cell r="G271" t="str">
            <v>- Bài viết đăng Kỷ yếu hội thảo cấp trường COSS 2021
- Bài viết sáng kiến được công nhận phạm vi ảnh hưởng cấp ngành (QĐ số 1783/QĐ-SGDĐT ngày 20/8/2021)</v>
          </cell>
          <cell r="H271" t="str">
            <v>Bài viết sáng kiến được công nhận phạm vi ảnh hưởng cấp trường trong năm học 2020-2021 (QĐ số 358/QĐ-LTT-HĐSK ngày 08/4/2021)</v>
          </cell>
          <cell r="I271">
            <v>0</v>
          </cell>
          <cell r="J271" t="str">
            <v>A2</v>
          </cell>
          <cell r="K271">
            <v>0</v>
          </cell>
          <cell r="L271">
            <v>3</v>
          </cell>
          <cell r="M271">
            <v>0</v>
          </cell>
          <cell r="N271" t="str">
            <v>A3</v>
          </cell>
          <cell r="O271" t="str">
            <v>A3</v>
          </cell>
          <cell r="P271" t="str">
            <v>Giảm 1 NV cấp trường. Đạt mức xếp loại A3</v>
          </cell>
          <cell r="Q271" t="str">
            <v>A3</v>
          </cell>
        </row>
        <row r="272">
          <cell r="D272" t="str">
            <v>01013094</v>
          </cell>
          <cell r="E272" t="str">
            <v>A2</v>
          </cell>
          <cell r="F272">
            <v>0</v>
          </cell>
          <cell r="G272" t="str">
            <v xml:space="preserve"> GV đạt giải trong Hội giảng cấp Thành Phố (Thông báo kết quả cuộc thi Thiết kế dạy học trực tuyến trong GDNN năm 2021 (Số 31393/TB-SLĐTBXH ngày 25/9/2021)</v>
          </cell>
          <cell r="H272" t="str">
            <v>- Đạt giải Ba trong Hội thi "Thiết kế dạy học trực tuyến trong GDNN" cấp Trường năm 2021 (QĐ số 1075/QĐ-LTT-ĐT ngày 12/10/2021)</v>
          </cell>
          <cell r="I272">
            <v>0</v>
          </cell>
          <cell r="J272" t="str">
            <v>A3</v>
          </cell>
          <cell r="K272">
            <v>0</v>
          </cell>
          <cell r="L272">
            <v>2</v>
          </cell>
          <cell r="M272">
            <v>0</v>
          </cell>
          <cell r="N272" t="str">
            <v>A3</v>
          </cell>
          <cell r="O272" t="str">
            <v>A2</v>
          </cell>
          <cell r="P272" t="str">
            <v>GV tích cực trong Hội thi TBTL. Nhóm TT đề nghị xếp loại A2</v>
          </cell>
          <cell r="Q272" t="str">
            <v>A2</v>
          </cell>
        </row>
        <row r="273">
          <cell r="D273" t="str">
            <v>01013120</v>
          </cell>
          <cell r="E273" t="str">
            <v>A2</v>
          </cell>
          <cell r="F273">
            <v>0</v>
          </cell>
          <cell r="G273" t="str">
            <v>Bài viết đăng Kỷ yếu hội thảo cấp trường COSS 2021</v>
          </cell>
          <cell r="H273" t="str">
            <v xml:space="preserve"> ' </v>
          </cell>
          <cell r="I273">
            <v>0</v>
          </cell>
          <cell r="J273" t="str">
            <v>A3</v>
          </cell>
          <cell r="K273">
            <v>0</v>
          </cell>
          <cell r="L273">
            <v>1</v>
          </cell>
          <cell r="M273">
            <v>0</v>
          </cell>
          <cell r="N273" t="str">
            <v>A3</v>
          </cell>
          <cell r="O273" t="str">
            <v>A3</v>
          </cell>
          <cell r="P273">
            <v>0</v>
          </cell>
          <cell r="Q273" t="str">
            <v>A3</v>
          </cell>
        </row>
        <row r="274">
          <cell r="D274" t="str">
            <v>01013117</v>
          </cell>
          <cell r="E274" t="str">
            <v>A2</v>
          </cell>
          <cell r="F274">
            <v>0</v>
          </cell>
          <cell r="G274" t="str">
            <v xml:space="preserve"> GV đạt giải trong Hội giảng cấp Thành Phố (Thông báo kết quả cuộc thi Thiết kế dạy học trực tuyến trong GDNN năm 2021 (Số 31393/TB-SLĐTBXH ngày 25/9/2021)</v>
          </cell>
          <cell r="H274" t="str">
            <v>- Đạt giải Nhất trong Hội thi "Thiết kế dạy học trực tuyến trong GDNN" cấp Trường năm 2021 (QĐ số 1075/QĐ-LTT-ĐT ngày 12/10/2021)</v>
          </cell>
          <cell r="I274">
            <v>0</v>
          </cell>
          <cell r="J274" t="str">
            <v>A4</v>
          </cell>
          <cell r="K274">
            <v>0</v>
          </cell>
          <cell r="L274">
            <v>0</v>
          </cell>
          <cell r="M274">
            <v>0</v>
          </cell>
          <cell r="N274" t="str">
            <v>A4</v>
          </cell>
          <cell r="O274" t="str">
            <v>A4</v>
          </cell>
          <cell r="P274">
            <v>0</v>
          </cell>
          <cell r="Q274" t="str">
            <v>A4</v>
          </cell>
        </row>
        <row r="275">
          <cell r="D275">
            <v>0</v>
          </cell>
          <cell r="E275">
            <v>1</v>
          </cell>
          <cell r="F275">
            <v>1</v>
          </cell>
          <cell r="G275">
            <v>1</v>
          </cell>
          <cell r="H275">
            <v>1</v>
          </cell>
          <cell r="I275">
            <v>1</v>
          </cell>
          <cell r="J275">
            <v>1</v>
          </cell>
          <cell r="K275" t="str">
            <v>1A1 + 0A2 + 0A3 + 0 A4</v>
          </cell>
          <cell r="L275">
            <v>1</v>
          </cell>
          <cell r="M275">
            <v>1</v>
          </cell>
          <cell r="N275">
            <v>1</v>
          </cell>
          <cell r="O275">
            <v>1</v>
          </cell>
          <cell r="P275" t="str">
            <v>1A1 + 0A2 + 0A3 + 0A4</v>
          </cell>
          <cell r="Q275">
            <v>1</v>
          </cell>
        </row>
        <row r="276">
          <cell r="D276" t="str">
            <v>01013096</v>
          </cell>
          <cell r="E276" t="str">
            <v>A1</v>
          </cell>
          <cell r="F276" t="str">
            <v>- Tham gia đề án cấp trường</v>
          </cell>
          <cell r="G276" t="str">
            <v>Bài viết đăng Kỷ yếu hội thảo cấp trường COSS 2021</v>
          </cell>
          <cell r="H276" t="str">
            <v>Bài viết sáng kiến được công nhận phạm vi ảnh hưởng cấp trường trong năm học 2020-2021 (QĐ số 358/QĐ-LTT-HĐSK ngày 08/4/2021)</v>
          </cell>
          <cell r="I276">
            <v>1</v>
          </cell>
          <cell r="J276" t="str">
            <v>A1</v>
          </cell>
          <cell r="K276">
            <v>1</v>
          </cell>
          <cell r="L276">
            <v>4</v>
          </cell>
          <cell r="M276">
            <v>1</v>
          </cell>
          <cell r="N276" t="str">
            <v>A1</v>
          </cell>
          <cell r="O276" t="str">
            <v>A1</v>
          </cell>
          <cell r="P276">
            <v>1</v>
          </cell>
          <cell r="Q276" t="str">
            <v>A1</v>
          </cell>
        </row>
        <row r="277">
          <cell r="D277">
            <v>1</v>
          </cell>
          <cell r="E277">
            <v>31</v>
          </cell>
          <cell r="F277">
            <v>31</v>
          </cell>
          <cell r="G277">
            <v>31</v>
          </cell>
          <cell r="H277">
            <v>31</v>
          </cell>
          <cell r="I277">
            <v>31</v>
          </cell>
          <cell r="J277">
            <v>31</v>
          </cell>
          <cell r="K277" t="str">
            <v>7A1 + 1A2 + 13A3 + 6A4 + 3B1 + 1B2 + 0C1</v>
          </cell>
          <cell r="L277">
            <v>31</v>
          </cell>
          <cell r="M277">
            <v>31</v>
          </cell>
          <cell r="N277">
            <v>31</v>
          </cell>
          <cell r="O277">
            <v>31</v>
          </cell>
          <cell r="P277" t="str">
            <v>10A1 + 0A2 + 11A3 + 10A4 + 0B1 + 0B2 + 0C1</v>
          </cell>
          <cell r="Q277">
            <v>31</v>
          </cell>
        </row>
        <row r="278">
          <cell r="D278">
            <v>31</v>
          </cell>
          <cell r="E278">
            <v>31</v>
          </cell>
          <cell r="F278">
            <v>31</v>
          </cell>
          <cell r="G278">
            <v>31</v>
          </cell>
          <cell r="H278">
            <v>31</v>
          </cell>
          <cell r="I278">
            <v>31</v>
          </cell>
          <cell r="J278">
            <v>31</v>
          </cell>
          <cell r="K278" t="str">
            <v>7A1 + 1A2 + 13A3 + 6A4 + 3B1 + 1B2 + 0C1</v>
          </cell>
          <cell r="L278">
            <v>31</v>
          </cell>
          <cell r="M278">
            <v>31</v>
          </cell>
          <cell r="N278">
            <v>31</v>
          </cell>
          <cell r="O278">
            <v>31</v>
          </cell>
          <cell r="P278" t="str">
            <v>10A1 + 0A2 + 11A3 + 10A4 + 0B1 + 0B2 + 0C1</v>
          </cell>
          <cell r="Q278">
            <v>31</v>
          </cell>
        </row>
        <row r="279">
          <cell r="D279" t="str">
            <v>01014002</v>
          </cell>
          <cell r="E279" t="str">
            <v>A1</v>
          </cell>
          <cell r="F279" t="str">
            <v>- Chủ nhiệm đề tài NCKH cấp trường - Mã số đề tài: T2020-TN06; T2020-TN07 (Theo Biên bản họp HĐ nghiệm thu đề tài ngày 3/9/2021)
- Có bài báo quốc tế đăng trên : International Journal of Scientific Engineering and Applied Science (IJSEAS) – Volume-7, Issu</v>
          </cell>
          <cell r="G279" t="str">
            <v>- Bài viết đăng Kỷ yếu hội thảo cấp trường COSS 2021
- Bài viết sáng kiến được công nhận phạm vi ảnh hưởng cấp ngành (QĐ số 1783/QĐ-SGDĐT ngày 20/8/2021)</v>
          </cell>
          <cell r="H279" t="str">
            <v>- Có bài viết đăng kỷ yếu hội thảo cấp khoa tháng 3/2021; tháng 7/2021
- Bài viết sáng kiến được công nhận phạm vi ảnh hưởng cấp trường trong năm học 2020-2021 (QĐ số 358/QĐ-LTT-HĐSK ngày 08/4/2021)</v>
          </cell>
          <cell r="I279" t="str">
            <v>Trong năm 2021 có 02 bài đăng nước ngoài (Tháng 4/2021 và tháng 11/2021) --&gt; Xin ý kiến HĐ 02 bài xét trong năm 2022?
2 bài xét điều kiện trong năm 2022.</v>
          </cell>
          <cell r="J279" t="str">
            <v>A1</v>
          </cell>
          <cell r="K279">
            <v>31</v>
          </cell>
          <cell r="L279">
            <v>6</v>
          </cell>
          <cell r="M279">
            <v>3</v>
          </cell>
          <cell r="N279" t="str">
            <v>A1</v>
          </cell>
          <cell r="O279" t="str">
            <v>A1</v>
          </cell>
          <cell r="P279">
            <v>3</v>
          </cell>
          <cell r="Q279" t="str">
            <v>A1</v>
          </cell>
        </row>
        <row r="280">
          <cell r="D280" t="str">
            <v>01014004</v>
          </cell>
          <cell r="E280" t="str">
            <v>A2</v>
          </cell>
          <cell r="F280">
            <v>3</v>
          </cell>
          <cell r="G280" t="str">
            <v>- Bài viết đăng Kỷ yếu hội thảo cấp trường COSS 2021
- Bài viết sáng kiến được công nhận phạm vi ảnh hưởng cấp ngành (QĐ số 1783/QĐ-SGDĐT ngày 20/8/2021)</v>
          </cell>
          <cell r="H280" t="str">
            <v>- Có bài viết đăng kỷ yếu hội thảo cấp khoa tháng 3/2021; tháng 7/2021
- Bài viết sáng kiến được công nhận phạm vi ảnh hưởng cấp trường trong năm học 2020-2021 (QĐ số 358/QĐ-LTT-HĐSK ngày 08/4/2021)</v>
          </cell>
          <cell r="I280">
            <v>3</v>
          </cell>
          <cell r="J280" t="str">
            <v>A3</v>
          </cell>
          <cell r="K280">
            <v>3</v>
          </cell>
          <cell r="L280">
            <v>1</v>
          </cell>
          <cell r="M280">
            <v>4</v>
          </cell>
          <cell r="N280" t="str">
            <v>A2</v>
          </cell>
          <cell r="O280" t="str">
            <v>A1</v>
          </cell>
          <cell r="P280" t="str">
            <v>BS 1 NV cấp trường, giảm 2 NV cấp dơn vị. Đạt mức xếp loại A2. Nhóm TT đề nghị xếp loại A1</v>
          </cell>
          <cell r="Q280" t="str">
            <v>A1</v>
          </cell>
        </row>
        <row r="281">
          <cell r="D281" t="str">
            <v>01023003</v>
          </cell>
          <cell r="E281" t="str">
            <v>A2</v>
          </cell>
          <cell r="F281">
            <v>4</v>
          </cell>
          <cell r="G281" t="str">
            <v>- Bài viết đăng Kỷ yếu hội thảo cấp trường COSS 2021
- Bài viết sáng kiến được công nhận phạm vi ảnh hưởng cấp ngành (QĐ số 1783/QĐ-SGDĐT ngày 20/8/2021)</v>
          </cell>
          <cell r="H281" t="str">
            <v>- Có bài viết đăng kỷ yếu hội thảo cấp khoa tháng 3/2021; tháng 7/2021
- Bài viết sáng kiến được công nhận phạm vi ảnh hưởng cấp trường trong năm học 2020-2021 (QĐ số 358/QĐ-LTT-HĐSK ngày 08/4/2021)</v>
          </cell>
          <cell r="I281">
            <v>4</v>
          </cell>
          <cell r="J281" t="str">
            <v>A2</v>
          </cell>
          <cell r="K281">
            <v>4</v>
          </cell>
          <cell r="L281">
            <v>3</v>
          </cell>
          <cell r="M281">
            <v>3</v>
          </cell>
          <cell r="N281" t="str">
            <v>A2</v>
          </cell>
          <cell r="O281" t="str">
            <v>A1</v>
          </cell>
          <cell r="P281" t="str">
            <v>Nhóm TT đề nghị xếp loại A1</v>
          </cell>
          <cell r="Q281" t="str">
            <v>A1</v>
          </cell>
        </row>
        <row r="282">
          <cell r="D282" t="str">
            <v>01014008</v>
          </cell>
          <cell r="E282" t="str">
            <v>A2</v>
          </cell>
          <cell r="F282">
            <v>3</v>
          </cell>
          <cell r="G282" t="str">
            <v>Bài viết đăng Kỷ yếu hội thảo cấp trường COSS 2021</v>
          </cell>
          <cell r="H282" t="str">
            <v>- Có bài viết đăng kỷ yếu hội thảo cấp khoa tháng 3/2021; tháng 7/2021</v>
          </cell>
          <cell r="I282">
            <v>3</v>
          </cell>
          <cell r="J282" t="str">
            <v>A3</v>
          </cell>
          <cell r="K282">
            <v>3</v>
          </cell>
          <cell r="L282">
            <v>1</v>
          </cell>
          <cell r="M282">
            <v>2</v>
          </cell>
          <cell r="N282" t="str">
            <v>A3</v>
          </cell>
          <cell r="O282" t="str">
            <v>A3</v>
          </cell>
          <cell r="P282">
            <v>2</v>
          </cell>
          <cell r="Q282" t="str">
            <v>A3</v>
          </cell>
        </row>
        <row r="283">
          <cell r="D283" t="str">
            <v>01014007</v>
          </cell>
          <cell r="E283" t="str">
            <v>A1</v>
          </cell>
          <cell r="F283" t="str">
            <v>- Tham gia thực hiện đề tài NCKH cấp trường - Mã số đề tài: T2020-TN07 (Theo Biên bản họp HĐ nghiệm thu đề tài ngày 3/9/2021)
- Có bài báo quốc tế đăng trên : International Journal of Scientific Engineering and Applied Science (IJSEAS) – Volume-7, Issue-4</v>
          </cell>
          <cell r="G283" t="str">
            <v>Bài viết đăng Kỷ yếu hội thảo cấp trường COSS 2021</v>
          </cell>
          <cell r="H283" t="str">
            <v>- Có bài viết đăng kỷ yếu hội thảo cấp khoa tháng 3/2021; tháng 7/2021</v>
          </cell>
          <cell r="I283" t="str">
            <v>Trong năm 2021 có 02 bài đăng nước ngoài (Tháng 4/2021 và tháng 12/2021) --&gt; Xin ý kiến HĐ 02 bài xét trong năm 2022?
2 bài xét điều kiện trong năm 2022.</v>
          </cell>
          <cell r="J283" t="str">
            <v>A1</v>
          </cell>
          <cell r="K283">
            <v>2</v>
          </cell>
          <cell r="L283">
            <v>2</v>
          </cell>
          <cell r="M283">
            <v>4</v>
          </cell>
          <cell r="N283" t="str">
            <v>A1</v>
          </cell>
          <cell r="O283" t="str">
            <v>A1</v>
          </cell>
          <cell r="P283">
            <v>4</v>
          </cell>
          <cell r="Q283" t="str">
            <v>A1</v>
          </cell>
        </row>
        <row r="284">
          <cell r="D284" t="str">
            <v>01014038</v>
          </cell>
          <cell r="E284" t="str">
            <v>A1</v>
          </cell>
          <cell r="F284" t="str">
            <v>- Chủ nhiệm đề tài NCKH cấp trường - Mã số đề tài: T2020-TN08 (Theo Biên bản họp HĐ nghiệm thu đề tài ngày 3/9/2021)
- Hướng dẫn SV đạt giải khuyến khích toàn quốc cuộc thi Starup Kite 2021</v>
          </cell>
          <cell r="G284" t="str">
            <v>- Bài viết đăng Kỷ yếu hội thảo cấp trường COSS 2021
- Bài viết sáng kiến được công nhận phạm vi ảnh hưởng cấp ngành (QĐ số 1783/QĐ-SGDĐT ngày 20/8/2021)</v>
          </cell>
          <cell r="H284" t="str">
            <v>- Có bài viết đăng kỷ yếu hội thảo cấp khoa tháng 3/2021; tháng 7/2021
- Bài viết sáng kiến được công nhận phạm vi ảnh hưởng cấp trường trong năm học 2020-2021 (QĐ số 358/QĐ-LTT-HĐSK ngày 08/4/2021)
- GV đạt giải Nhì trong Hội thảo Nâng cao giảng dạy trực</v>
          </cell>
          <cell r="I284">
            <v>4</v>
          </cell>
          <cell r="J284" t="str">
            <v>A1</v>
          </cell>
          <cell r="K284">
            <v>4</v>
          </cell>
          <cell r="L284">
            <v>2</v>
          </cell>
          <cell r="M284">
            <v>5</v>
          </cell>
          <cell r="N284" t="str">
            <v>A1</v>
          </cell>
          <cell r="O284" t="str">
            <v>A1</v>
          </cell>
          <cell r="P284">
            <v>5</v>
          </cell>
          <cell r="Q284" t="str">
            <v>A1</v>
          </cell>
        </row>
        <row r="285">
          <cell r="D285" t="str">
            <v>01014005</v>
          </cell>
          <cell r="E285" t="str">
            <v>A2</v>
          </cell>
          <cell r="F285">
            <v>5</v>
          </cell>
          <cell r="G285" t="str">
            <v>Bài viết đăng Kỷ yếu hội thảo cấp trường COSS 2021</v>
          </cell>
          <cell r="H285" t="str">
            <v>- Có bài viết đăng kỷ yếu hội thảo cấp khoa tháng 3/2021; tháng 7/2021</v>
          </cell>
          <cell r="I285">
            <v>5</v>
          </cell>
          <cell r="J285" t="str">
            <v>A4</v>
          </cell>
          <cell r="K285">
            <v>5</v>
          </cell>
          <cell r="L285">
            <v>0</v>
          </cell>
          <cell r="M285">
            <v>1</v>
          </cell>
          <cell r="N285" t="str">
            <v>A4</v>
          </cell>
          <cell r="O285" t="str">
            <v>A4</v>
          </cell>
          <cell r="P285">
            <v>1</v>
          </cell>
          <cell r="Q285" t="str">
            <v>A4</v>
          </cell>
        </row>
        <row r="286">
          <cell r="D286" t="str">
            <v>01014046</v>
          </cell>
          <cell r="E286" t="str">
            <v>A1</v>
          </cell>
          <cell r="F286" t="str">
            <v>Tham gia thực hiện đề tài NCKH cấp trường - Mã số đề tài: T2020-TN07 (Theo Biên bản họp HĐ nghiệm thu đề tài ngày 3/9/2021)</v>
          </cell>
          <cell r="G286" t="str">
            <v>- Bài viết đăng Kỷ yếu hội thảo cấp trường COSS 2021
- Bài viết sáng kiến được công nhận phạm vi ảnh hưởng cấp ngành (QĐ số 1783/QĐ-SGDĐT ngày 20/8/2021)</v>
          </cell>
          <cell r="H286" t="str">
            <v>- Có bài viết đăng kỷ yếu hội thảo cấp khoa tháng 3/2021; tháng 7/2021
- Bài viết sáng kiến được công nhận phạm vi ảnh hưởng cấp trường trong năm học 2020-2021 (QĐ số 358/QĐ-LTT-HĐSK ngày 08/4/2021)</v>
          </cell>
          <cell r="I286">
            <v>1</v>
          </cell>
          <cell r="J286" t="str">
            <v>A1</v>
          </cell>
          <cell r="K286">
            <v>1</v>
          </cell>
          <cell r="L286">
            <v>2</v>
          </cell>
          <cell r="M286">
            <v>4</v>
          </cell>
          <cell r="N286" t="str">
            <v>A1</v>
          </cell>
          <cell r="O286" t="str">
            <v>A1</v>
          </cell>
          <cell r="P286">
            <v>4</v>
          </cell>
          <cell r="Q286" t="str">
            <v>A1</v>
          </cell>
        </row>
        <row r="287">
          <cell r="D287" t="str">
            <v>01014026</v>
          </cell>
          <cell r="E287" t="str">
            <v>A3</v>
          </cell>
          <cell r="F287">
            <v>4</v>
          </cell>
          <cell r="G287">
            <v>4</v>
          </cell>
          <cell r="H287" t="str">
            <v>- Có bài viết đăng kỷ yếu hội thảo  cấp khoa  03/2021</v>
          </cell>
          <cell r="I287">
            <v>4</v>
          </cell>
          <cell r="J287" t="str">
            <v>A3</v>
          </cell>
          <cell r="K287">
            <v>4</v>
          </cell>
          <cell r="L287">
            <v>1</v>
          </cell>
          <cell r="M287">
            <v>1</v>
          </cell>
          <cell r="N287" t="str">
            <v>A3</v>
          </cell>
          <cell r="O287" t="str">
            <v>A3</v>
          </cell>
          <cell r="P287">
            <v>1</v>
          </cell>
          <cell r="Q287" t="str">
            <v>A3</v>
          </cell>
        </row>
        <row r="288">
          <cell r="D288" t="str">
            <v>01014029</v>
          </cell>
          <cell r="E288" t="str">
            <v>A3</v>
          </cell>
          <cell r="F288">
            <v>1</v>
          </cell>
          <cell r="G288">
            <v>1</v>
          </cell>
          <cell r="H288" t="str">
            <v>- Có bài viết đăng kỷ yếu hội thảo  cấp khoa  03/2021</v>
          </cell>
          <cell r="I288">
            <v>1</v>
          </cell>
          <cell r="J288" t="str">
            <v>A4</v>
          </cell>
          <cell r="K288">
            <v>1</v>
          </cell>
          <cell r="L288">
            <v>0</v>
          </cell>
          <cell r="M288">
            <v>1</v>
          </cell>
          <cell r="N288" t="str">
            <v>A4</v>
          </cell>
          <cell r="O288" t="str">
            <v>A4</v>
          </cell>
          <cell r="P288">
            <v>1</v>
          </cell>
          <cell r="Q288" t="str">
            <v>A4</v>
          </cell>
        </row>
        <row r="289">
          <cell r="D289" t="str">
            <v>01014033</v>
          </cell>
          <cell r="E289" t="str">
            <v>A1</v>
          </cell>
          <cell r="F289" t="str">
            <v>- Tham gia thực hiện đề tài NCKH cấp trường - Mã số đề tài: T2020-TN06 (Theo Biên bản họp HĐ nghiệm thu đề tài ngày 3/9/2021)
- Có 02 bài báo quốc tế đăng trên : International Journal of Scientific Engineering and Applied Science (IJSEAS) – Volume-7, Issu</v>
          </cell>
          <cell r="G289" t="str">
            <v>Bài viết sáng kiến được công nhận phạm vi ảnh hưởng cấp ngành (QĐ số 1783/QĐ-SGDĐT ngày 20/8/2021)</v>
          </cell>
          <cell r="H289" t="str">
            <v>- Bài viết sáng kiến được công nhận phạm vi ảnh hưởng cấp trường trong năm học 2020-2021 (QĐ số 358/QĐ-LTT-HĐSK ngày 08/4/2021)
- Có bài viết đăng kỷ yếu hội thảo  cấp khoa  03/2021</v>
          </cell>
          <cell r="I289" t="str">
            <v>Trong năm 2021 có 02 bài đăng nước ngoài (Tháng 4/2021 và tháng 11/2021) --&gt; Xin ý kiến HĐ 02 bài xét trong năm 2022?
2 bài xét điều kiện trong năm 2022.</v>
          </cell>
          <cell r="J289" t="str">
            <v>A1</v>
          </cell>
          <cell r="K289">
            <v>1</v>
          </cell>
          <cell r="L289">
            <v>3</v>
          </cell>
          <cell r="M289">
            <v>6</v>
          </cell>
          <cell r="N289" t="str">
            <v>A1</v>
          </cell>
          <cell r="O289" t="str">
            <v>A1</v>
          </cell>
          <cell r="P289">
            <v>6</v>
          </cell>
          <cell r="Q289" t="str">
            <v>A1</v>
          </cell>
        </row>
        <row r="290">
          <cell r="D290" t="str">
            <v>01014023</v>
          </cell>
          <cell r="E290" t="str">
            <v>A1</v>
          </cell>
          <cell r="F290" t="str">
            <v>Hướng dẫn SV đạt giải khuyến khích toàn quốc cuộc thi Starup Kite 2021</v>
          </cell>
          <cell r="G290" t="str">
            <v>Bài viết sáng kiến được công nhận phạm vi ảnh hưởng cấp ngành (QĐ số 1783/QĐ-SGDĐT ngày 20/8/2021)</v>
          </cell>
          <cell r="H290" t="str">
            <v>- Có bài viết đăng kỷ yếu hội thảo cấp khoa tháng 3/2021; tháng 7/2021
- Bài viết sáng kiến được công nhận phạm vi ảnh hưởng cấp trường trong năm học 2020-2021 (QĐ số 358/QĐ-LTT-HĐSK ngày 08/4/2021)</v>
          </cell>
          <cell r="I290">
            <v>6</v>
          </cell>
          <cell r="J290" t="str">
            <v>A3</v>
          </cell>
          <cell r="K290">
            <v>6</v>
          </cell>
          <cell r="L290">
            <v>0</v>
          </cell>
          <cell r="M290">
            <v>2</v>
          </cell>
          <cell r="N290" t="str">
            <v>A3</v>
          </cell>
          <cell r="O290" t="str">
            <v>A3</v>
          </cell>
          <cell r="P290">
            <v>2</v>
          </cell>
          <cell r="Q290" t="str">
            <v>A3</v>
          </cell>
        </row>
        <row r="291">
          <cell r="D291" t="str">
            <v>01014013</v>
          </cell>
          <cell r="E291" t="str">
            <v>A3</v>
          </cell>
          <cell r="F291">
            <v>0</v>
          </cell>
          <cell r="G291">
            <v>0</v>
          </cell>
          <cell r="H291" t="str">
            <v>- Có bài viết đăng kỷ yếu hội thảo  cấp khoa  03/2021</v>
          </cell>
          <cell r="I291">
            <v>0</v>
          </cell>
          <cell r="J291" t="str">
            <v>A3</v>
          </cell>
          <cell r="K291">
            <v>0</v>
          </cell>
          <cell r="L291">
            <v>0</v>
          </cell>
          <cell r="M291">
            <v>3</v>
          </cell>
          <cell r="N291" t="str">
            <v>A3</v>
          </cell>
          <cell r="O291" t="str">
            <v>A3</v>
          </cell>
          <cell r="P291">
            <v>3</v>
          </cell>
          <cell r="Q291" t="str">
            <v>A3</v>
          </cell>
        </row>
        <row r="292">
          <cell r="D292" t="str">
            <v>01014017</v>
          </cell>
          <cell r="E292" t="str">
            <v>A3</v>
          </cell>
          <cell r="F292">
            <v>0</v>
          </cell>
          <cell r="G292">
            <v>0</v>
          </cell>
          <cell r="H292" t="str">
            <v>- Có bài viết đăng kỷ yếu hội thảo  cấp khoa  03/2021</v>
          </cell>
          <cell r="I292">
            <v>0</v>
          </cell>
          <cell r="J292" t="str">
            <v>B2</v>
          </cell>
          <cell r="K292" t="str">
            <v>- Ngày 19/05/2022 Giáo viên không có mặt ở lớp 6 phút
- Ngày 16/06/2022 Giáo viên không có mặt ở lớp 22 phút</v>
          </cell>
          <cell r="L292">
            <v>1</v>
          </cell>
          <cell r="M292">
            <v>2</v>
          </cell>
          <cell r="N292" t="str">
            <v>B2</v>
          </cell>
          <cell r="O292" t="str">
            <v>A4</v>
          </cell>
          <cell r="P292" t="str">
            <v xml:space="preserve">Nhóm TT xem xét giải trình của GV, đề nghị xếp loại A4 và nhắc nhở GV rút kinh nghiệm </v>
          </cell>
          <cell r="Q292" t="str">
            <v>A4</v>
          </cell>
        </row>
        <row r="293">
          <cell r="D293" t="str">
            <v>01014034</v>
          </cell>
          <cell r="E293" t="str">
            <v>A3</v>
          </cell>
          <cell r="F293">
            <v>0</v>
          </cell>
          <cell r="G293">
            <v>0</v>
          </cell>
          <cell r="H293" t="str">
            <v>- Có bài viết đăng kỷ yếu hội thảo cấp khoa tháng 3/2021; tháng 7/2021</v>
          </cell>
          <cell r="I293">
            <v>0</v>
          </cell>
          <cell r="J293" t="str">
            <v>A3</v>
          </cell>
          <cell r="K293">
            <v>0</v>
          </cell>
          <cell r="L293">
            <v>1</v>
          </cell>
          <cell r="M293">
            <v>1</v>
          </cell>
          <cell r="N293" t="str">
            <v>A3</v>
          </cell>
          <cell r="O293" t="str">
            <v>A3</v>
          </cell>
          <cell r="P293">
            <v>1</v>
          </cell>
          <cell r="Q293" t="str">
            <v>A3</v>
          </cell>
        </row>
        <row r="294">
          <cell r="D294" t="str">
            <v>01014020</v>
          </cell>
          <cell r="E294" t="str">
            <v>A1</v>
          </cell>
          <cell r="F294" t="str">
            <v>'- Bài báo quốc tế có chỉ số ISSN: 2581-8368 (https://www.journaljenrr.com/index.php/JENRR/article/view/30255), đăng ngày 05/3/2022
Tính mức thi đua tối đa A1 từ tháng 3/22</v>
          </cell>
          <cell r="G294" t="str">
            <v xml:space="preserve"> '</v>
          </cell>
          <cell r="H294" t="str">
            <v>- Có bài viết đăng kỷ yếu hội thảo  cấp khoa  03/2021</v>
          </cell>
          <cell r="I294">
            <v>1</v>
          </cell>
          <cell r="J294" t="str">
            <v>B1</v>
          </cell>
          <cell r="K294" t="str">
            <v xml:space="preserve">Ngày 16/06/2022 GV báo khoa xe bị hư trễ 10 phút so với giờ dạy, 5 phút sau khoa đã bố trí thầy Phong dạy thay </v>
          </cell>
          <cell r="L294">
            <v>0</v>
          </cell>
          <cell r="M294">
            <v>0</v>
          </cell>
          <cell r="N294" t="str">
            <v>A4</v>
          </cell>
          <cell r="O294" t="str">
            <v>A4</v>
          </cell>
          <cell r="P294" t="str">
            <v>Nhóm TT xem xét giải trình của GV, đề nghị xếp loại A4 và nhắc nhở GV cần báo Lãnh đạo khoa và đơn vị chức năng kịp thời</v>
          </cell>
          <cell r="Q294" t="str">
            <v>A4</v>
          </cell>
        </row>
        <row r="295">
          <cell r="D295" t="str">
            <v>01014018</v>
          </cell>
          <cell r="E295" t="str">
            <v>A3</v>
          </cell>
          <cell r="F295">
            <v>0</v>
          </cell>
          <cell r="G295">
            <v>0</v>
          </cell>
          <cell r="H295" t="str">
            <v>- Có bài viết đăng kỷ yếu hội thảo  cấp khoa  03/2021</v>
          </cell>
          <cell r="I295">
            <v>0</v>
          </cell>
          <cell r="J295" t="str">
            <v>A4</v>
          </cell>
          <cell r="K295">
            <v>0</v>
          </cell>
          <cell r="L295">
            <v>0</v>
          </cell>
          <cell r="M295">
            <v>1</v>
          </cell>
          <cell r="N295" t="str">
            <v>A4</v>
          </cell>
          <cell r="O295" t="str">
            <v>A4</v>
          </cell>
          <cell r="P295">
            <v>1</v>
          </cell>
          <cell r="Q295" t="str">
            <v>A4</v>
          </cell>
        </row>
        <row r="296">
          <cell r="D296" t="str">
            <v>01014042</v>
          </cell>
          <cell r="E296" t="str">
            <v>A3</v>
          </cell>
          <cell r="F296">
            <v>1</v>
          </cell>
          <cell r="G296">
            <v>1</v>
          </cell>
          <cell r="H296" t="str">
            <v>- Có bài viết đăng kỷ yếu hội thảo  cấp khoa  07/2021</v>
          </cell>
          <cell r="I296">
            <v>1</v>
          </cell>
          <cell r="J296" t="str">
            <v>A3</v>
          </cell>
          <cell r="K296">
            <v>1</v>
          </cell>
          <cell r="L296">
            <v>2</v>
          </cell>
          <cell r="M296">
            <v>3</v>
          </cell>
          <cell r="N296" t="str">
            <v>A3</v>
          </cell>
          <cell r="O296" t="str">
            <v>A1</v>
          </cell>
          <cell r="P296" t="str">
            <v>GV tích cực trong Hội thi TBTL. Nhóm TT đề nghị xếp loại A1</v>
          </cell>
          <cell r="Q296" t="str">
            <v>A1</v>
          </cell>
        </row>
        <row r="297">
          <cell r="D297" t="str">
            <v>01014019</v>
          </cell>
          <cell r="E297" t="str">
            <v>A3</v>
          </cell>
          <cell r="F297">
            <v>0</v>
          </cell>
          <cell r="G297">
            <v>0</v>
          </cell>
          <cell r="H297" t="str">
            <v>- Có bài viết đăng kỷ yếu hội thảo cấp khoa tháng 3/2021; tháng 7/2021</v>
          </cell>
          <cell r="I297">
            <v>0</v>
          </cell>
          <cell r="J297" t="str">
            <v>A3</v>
          </cell>
          <cell r="K297">
            <v>0</v>
          </cell>
          <cell r="L297">
            <v>0</v>
          </cell>
          <cell r="M297">
            <v>2</v>
          </cell>
          <cell r="N297" t="str">
            <v>A3</v>
          </cell>
          <cell r="O297" t="str">
            <v>A3</v>
          </cell>
          <cell r="P297">
            <v>2</v>
          </cell>
          <cell r="Q297" t="str">
            <v>A3</v>
          </cell>
        </row>
        <row r="298">
          <cell r="D298" t="str">
            <v>01014010</v>
          </cell>
          <cell r="E298" t="str">
            <v>A3</v>
          </cell>
          <cell r="F298">
            <v>0</v>
          </cell>
          <cell r="G298">
            <v>0</v>
          </cell>
          <cell r="H298" t="str">
            <v>- Có bài viết đăng kỷ yếu hội thảo cấp khoa tháng 3/2021; tháng 7/2021</v>
          </cell>
          <cell r="I298">
            <v>0</v>
          </cell>
          <cell r="J298" t="str">
            <v>A3</v>
          </cell>
          <cell r="K298">
            <v>0</v>
          </cell>
          <cell r="L298">
            <v>1</v>
          </cell>
          <cell r="M298">
            <v>0</v>
          </cell>
          <cell r="N298" t="str">
            <v>A3</v>
          </cell>
          <cell r="O298" t="str">
            <v>A3</v>
          </cell>
          <cell r="P298">
            <v>0</v>
          </cell>
          <cell r="Q298" t="str">
            <v>A3</v>
          </cell>
        </row>
        <row r="299">
          <cell r="D299" t="str">
            <v>01014030</v>
          </cell>
          <cell r="E299" t="str">
            <v>A1</v>
          </cell>
          <cell r="F299" t="str">
            <v>- 'Tham gia Dự án chương trình cao đẳng liên kết quốc tế với Trường Cao đẳng City of Glasgow, Anh quốc (xây dựng chương trình bằng tiếng Anh)
- Có bài báo quốc tế đăng trên : International Journal of Electrical and Data Communication 2021; Volume-2, Issue</v>
          </cell>
          <cell r="G299" t="str">
            <v xml:space="preserve"> ' </v>
          </cell>
          <cell r="H299" t="str">
            <v>- Có bài viết đăng kỷ yếu hội thảo  cấp khoa  03/2021</v>
          </cell>
          <cell r="I299" t="str">
            <v>Tạp chí nước ngoài có tính điểm</v>
          </cell>
          <cell r="J299" t="str">
            <v>A4</v>
          </cell>
          <cell r="K299">
            <v>0</v>
          </cell>
          <cell r="L299">
            <v>0</v>
          </cell>
          <cell r="M299">
            <v>1</v>
          </cell>
          <cell r="N299" t="str">
            <v>A4</v>
          </cell>
          <cell r="O299" t="str">
            <v>A4</v>
          </cell>
          <cell r="P299">
            <v>1</v>
          </cell>
          <cell r="Q299" t="str">
            <v>A4</v>
          </cell>
        </row>
        <row r="300">
          <cell r="D300" t="str">
            <v>01014024</v>
          </cell>
          <cell r="E300" t="str">
            <v>A3</v>
          </cell>
          <cell r="F300">
            <v>1</v>
          </cell>
          <cell r="G300">
            <v>1</v>
          </cell>
          <cell r="H300" t="str">
            <v>- Có bài viết đăng kỷ yếu hội thảo cấp khoa tháng 3/2021; tháng 7/2021
- Bài viết sáng kiến được công nhận phạm vi ảnh hưởng cấp trường trong năm học 2020-2021 (QĐ số 358/QĐ-LTT-HĐSK ngày 08/4/2021)</v>
          </cell>
          <cell r="I300">
            <v>1</v>
          </cell>
          <cell r="J300" t="str">
            <v>B1</v>
          </cell>
          <cell r="K300" t="str">
            <v>Ngày 16/06/2022 GV không có mặt trên lớp 16 phút</v>
          </cell>
          <cell r="L300">
            <v>2</v>
          </cell>
          <cell r="M300">
            <v>3</v>
          </cell>
          <cell r="N300" t="str">
            <v>A3</v>
          </cell>
          <cell r="O300" t="str">
            <v>A3</v>
          </cell>
          <cell r="P300" t="str">
            <v xml:space="preserve">Nhóm TT xem xét giải trình của GV, GV cho SV kiểm tra, không nghỉ giải lao. Việc rời khỏi lớp do sự cố ngoài ý muốn. Đề nghị xếp loại A3 </v>
          </cell>
          <cell r="Q300" t="str">
            <v>A3</v>
          </cell>
        </row>
        <row r="301">
          <cell r="D301" t="str">
            <v>01014048</v>
          </cell>
          <cell r="E301" t="str">
            <v>A1</v>
          </cell>
          <cell r="F301" t="str">
            <v>Tham gia thực hiện đề tài NCKH cấp trường - Mã số đề tài: T2020-TN08 (Theo Biên bản họp HĐ nghiệm thu đề tài ngày 3/9/2021)</v>
          </cell>
          <cell r="G301" t="str">
            <v>- Bài viết đăng Kỷ yếu hội thảo cấp trường COSS 2021
- Bài viết sáng kiến được công nhận phạm vi ảnh hưởng cấp ngành (QĐ số 1783/QĐ-SGDĐT ngày 20/8/2021)</v>
          </cell>
          <cell r="H301" t="str">
            <v>- Có bài viết đăng kỷ yếu hội thảo cấp khoa tháng 3/2021; tháng 7/2021
- Bài viết sáng kiến được công nhận phạm vi ảnh hưởng cấp trường trong năm học 2020-2021 (QĐ số 358/QĐ-LTT-HĐSK ngày 08/4/2021)
- GV đạt giải trong Hội giảng cấp Trường trong năm học 2</v>
          </cell>
          <cell r="I301">
            <v>3</v>
          </cell>
          <cell r="J301" t="str">
            <v>A1</v>
          </cell>
          <cell r="K301">
            <v>3</v>
          </cell>
          <cell r="L301">
            <v>2</v>
          </cell>
          <cell r="M301">
            <v>4</v>
          </cell>
          <cell r="N301" t="str">
            <v>A1</v>
          </cell>
          <cell r="O301" t="str">
            <v>A1</v>
          </cell>
          <cell r="P301">
            <v>4</v>
          </cell>
          <cell r="Q301" t="str">
            <v>A1</v>
          </cell>
        </row>
        <row r="302">
          <cell r="D302" t="str">
            <v>01014022</v>
          </cell>
          <cell r="E302" t="str">
            <v>A2</v>
          </cell>
          <cell r="F302">
            <v>4</v>
          </cell>
          <cell r="G302" t="str">
            <v>Bài viết sáng kiến được công nhận phạm vi ảnh hưởng cấp ngành (QĐ số 1783/QĐ-SGDĐT ngày 20/8/2021)</v>
          </cell>
          <cell r="H302" t="str">
            <v>- Có bài viết đăng kỷ yếu hội thảo cấp khoa tháng 3/2021; tháng 7/2021
- Bài viết sáng kiến được công nhận phạm vi ảnh hưởng cấp trường trong năm học 2020-2021 (QĐ số 358/QĐ-LTT-HĐSK ngày 08/4/2021)</v>
          </cell>
          <cell r="I302">
            <v>4</v>
          </cell>
          <cell r="J302" t="str">
            <v>A3</v>
          </cell>
          <cell r="K302">
            <v>4</v>
          </cell>
          <cell r="L302">
            <v>1</v>
          </cell>
          <cell r="M302">
            <v>2</v>
          </cell>
          <cell r="N302" t="str">
            <v>A3</v>
          </cell>
          <cell r="O302" t="str">
            <v>A3</v>
          </cell>
          <cell r="P302">
            <v>2</v>
          </cell>
          <cell r="Q302" t="str">
            <v>A3</v>
          </cell>
        </row>
        <row r="303">
          <cell r="D303" t="str">
            <v>01014025</v>
          </cell>
          <cell r="E303" t="str">
            <v>A4</v>
          </cell>
          <cell r="F303">
            <v>2</v>
          </cell>
          <cell r="G303">
            <v>2</v>
          </cell>
          <cell r="H303">
            <v>2</v>
          </cell>
          <cell r="I303">
            <v>2</v>
          </cell>
          <cell r="J303" t="str">
            <v>B1</v>
          </cell>
          <cell r="K303" t="str">
            <v>Ngày 18/05/2022 GV không có mặt trên lớp 12 phút</v>
          </cell>
          <cell r="L303">
            <v>0</v>
          </cell>
          <cell r="M303">
            <v>0</v>
          </cell>
          <cell r="N303" t="str">
            <v>B1</v>
          </cell>
          <cell r="O303" t="str">
            <v>A4</v>
          </cell>
          <cell r="P303" t="str">
            <v xml:space="preserve">Nhóm TT xem xét giải trình của GV. Đề nghị xếp loại A4 </v>
          </cell>
          <cell r="Q303" t="str">
            <v>A4</v>
          </cell>
        </row>
        <row r="304">
          <cell r="D304" t="str">
            <v>01014032</v>
          </cell>
          <cell r="E304" t="str">
            <v>A1</v>
          </cell>
          <cell r="F304" t="str">
            <v>- Có bài báo quốc tế đăng trên : International Journal of Electrical and Data Communication 2021; Volume-2, Issue-2, December2021; ISSN: 2708-3969; www.datacomjournal.com</v>
          </cell>
          <cell r="G304" t="str">
            <v xml:space="preserve"> ' </v>
          </cell>
          <cell r="H304" t="str">
            <v>- Có bài viết đăng kỷ yếu hội thảo  cấp khoa  03/2021</v>
          </cell>
          <cell r="I304" t="str">
            <v>Tạp chí nước ngoài có tính điểm</v>
          </cell>
          <cell r="J304" t="str">
            <v>A4</v>
          </cell>
          <cell r="K304">
            <v>0</v>
          </cell>
          <cell r="L304">
            <v>0</v>
          </cell>
          <cell r="M304">
            <v>1</v>
          </cell>
          <cell r="N304" t="str">
            <v>A4</v>
          </cell>
          <cell r="O304" t="str">
            <v>A4</v>
          </cell>
          <cell r="P304">
            <v>1</v>
          </cell>
          <cell r="Q304" t="str">
            <v>A4</v>
          </cell>
        </row>
        <row r="305">
          <cell r="D305" t="str">
            <v>01014006</v>
          </cell>
          <cell r="E305" t="str">
            <v>A1</v>
          </cell>
          <cell r="F305" t="str">
            <v>- 'Tham gia Dự án chương trình cao đẳng liên kết quốc tế với Trường Cao đẳng City of Glasgow, Anh quốc (xây dựng chương trình bằng tiếng Anh)
- Có bài báo quốc tế đăng trên : International Journal of Electrical and Data Communication 2021; Volume-2, Issue</v>
          </cell>
          <cell r="G305" t="str">
            <v xml:space="preserve"> ' </v>
          </cell>
          <cell r="H305" t="str">
            <v>- Có bài viết đăng kỷ yếu hội thảo cấp khoa tháng 3/2021.
- Bài viết sáng kiến được công nhận phạm vi ảnh hưởng cấp trường trong năm học 2020-2021 (QĐ số 358/QĐ-LTT-HĐSK ngày 08/4/2021)</v>
          </cell>
          <cell r="I305" t="str">
            <v>Tạp chí nước ngoài có tính điểm</v>
          </cell>
          <cell r="J305" t="str">
            <v>A3</v>
          </cell>
          <cell r="K305">
            <v>1</v>
          </cell>
          <cell r="L305">
            <v>1</v>
          </cell>
          <cell r="M305">
            <v>3</v>
          </cell>
          <cell r="N305" t="str">
            <v>A3</v>
          </cell>
          <cell r="O305" t="str">
            <v>A3</v>
          </cell>
          <cell r="P305">
            <v>3</v>
          </cell>
          <cell r="Q305" t="str">
            <v>A3</v>
          </cell>
        </row>
        <row r="306">
          <cell r="D306" t="str">
            <v>01014009</v>
          </cell>
          <cell r="E306" t="str">
            <v>A3</v>
          </cell>
          <cell r="F306">
            <v>3</v>
          </cell>
          <cell r="G306">
            <v>3</v>
          </cell>
          <cell r="H306" t="str">
            <v>- Có bài viết đăng kỷ yếu hội thảo cấp khoa tháng 3/2021; tháng 7/2021</v>
          </cell>
          <cell r="I306">
            <v>3</v>
          </cell>
          <cell r="J306" t="str">
            <v>A3</v>
          </cell>
          <cell r="K306">
            <v>3</v>
          </cell>
          <cell r="L306">
            <v>0</v>
          </cell>
          <cell r="M306">
            <v>2</v>
          </cell>
          <cell r="N306" t="str">
            <v>A3</v>
          </cell>
          <cell r="O306" t="str">
            <v>A3</v>
          </cell>
          <cell r="P306">
            <v>2</v>
          </cell>
          <cell r="Q306" t="str">
            <v>A3</v>
          </cell>
        </row>
        <row r="307">
          <cell r="D307" t="str">
            <v>01014045</v>
          </cell>
          <cell r="E307" t="str">
            <v>A1</v>
          </cell>
          <cell r="F307" t="str">
            <v>Chủ nhiệm đề tài NCKH cấp trường - Mã số đề tài: T2020-TN06 (Theo Biên bản họp HĐ nghiệm thu đề tài ngày 3/9/2021)</v>
          </cell>
          <cell r="G307" t="str">
            <v>- Bài viết đăng Kỷ yếu hội thảo cấp trường COSS 2021
- Bài viết sáng kiến được công nhận phạm vi ảnh hưởng cấp ngành (QĐ số 1783/QĐ-SGDĐT ngày 20/8/2021)</v>
          </cell>
          <cell r="H307" t="str">
            <v>- Có bài viết đăng kỷ yếu hội thảo cấp khoa tháng 3/2021; tháng 7/2021'
- Bài viết sáng kiến được công nhận phạm vi ảnh hưởng cấp trường trong năm học 2020-2021 (QĐ số 358/QĐ-LTT-HĐSK ngày 08/4/2021)
- Đạt giải KK trong Hội thi "Thiết kế dạy học trực tuyế</v>
          </cell>
          <cell r="I307">
            <v>2</v>
          </cell>
          <cell r="J307" t="str">
            <v>A1</v>
          </cell>
          <cell r="K307">
            <v>2</v>
          </cell>
          <cell r="L307">
            <v>2</v>
          </cell>
          <cell r="M307">
            <v>5</v>
          </cell>
          <cell r="N307" t="str">
            <v>A1</v>
          </cell>
          <cell r="O307" t="str">
            <v>A1</v>
          </cell>
          <cell r="P307">
            <v>5</v>
          </cell>
          <cell r="Q307" t="str">
            <v>A1</v>
          </cell>
        </row>
        <row r="308">
          <cell r="D308" t="str">
            <v>01014021</v>
          </cell>
          <cell r="E308" t="str">
            <v>A2</v>
          </cell>
          <cell r="F308">
            <v>5</v>
          </cell>
          <cell r="G308" t="str">
            <v>Bài viết đăng Kỷ yếu hội thảo cấp trường COSS 2021</v>
          </cell>
          <cell r="H308" t="str">
            <v>- Có bài viết đăng kỷ yếu hội thảo cấp khoa tháng 3/2021; tháng 7/2021</v>
          </cell>
          <cell r="I308">
            <v>5</v>
          </cell>
          <cell r="J308" t="str">
            <v>A3</v>
          </cell>
          <cell r="K308">
            <v>5</v>
          </cell>
          <cell r="L308">
            <v>0</v>
          </cell>
          <cell r="M308">
            <v>2</v>
          </cell>
          <cell r="N308" t="str">
            <v>A4</v>
          </cell>
          <cell r="O308" t="str">
            <v>A4</v>
          </cell>
          <cell r="P308" t="str">
            <v>Giảm 1 NV cấp đơn vị. Đạt mức xếp loại A4</v>
          </cell>
          <cell r="Q308" t="str">
            <v>A4</v>
          </cell>
        </row>
        <row r="309">
          <cell r="D309" t="str">
            <v>01014016</v>
          </cell>
          <cell r="E309" t="str">
            <v>A1</v>
          </cell>
          <cell r="F309" t="str">
            <v>'- Bài báo quốc tế có chỉ số ISSN: 2581-8368 (https://www.journaljenrr.com/index.php/JENRR/article/view/30255), đăng ngày 05/3/2022
Tính mức thi đua tối đa A1 từ tháng 3/22</v>
          </cell>
          <cell r="G309" t="str">
            <v>Bài viết sáng kiến được công nhận phạm vi ảnh hưởng cấp ngành (QĐ số 1783/QĐ-SGDĐT ngày 20/8/2021)</v>
          </cell>
          <cell r="H309" t="str">
            <v>- Có bài viết đăng kỷ yếu hội thảo cấp khoa tháng 3/2021.
- Bài viết sáng kiến được công nhận phạm vi ảnh hưởng cấp trường trong năm học 2020-2021 (QĐ số 358/QĐ-LTT-HĐSK ngày 08/4/2021)</v>
          </cell>
          <cell r="I309">
            <v>2</v>
          </cell>
          <cell r="J309" t="str">
            <v>A4</v>
          </cell>
          <cell r="K309">
            <v>2</v>
          </cell>
          <cell r="L309">
            <v>0</v>
          </cell>
          <cell r="M309">
            <v>1</v>
          </cell>
          <cell r="N309" t="str">
            <v>A4</v>
          </cell>
          <cell r="O309" t="str">
            <v>A4</v>
          </cell>
          <cell r="P309">
            <v>1</v>
          </cell>
          <cell r="Q309" t="str">
            <v>A4</v>
          </cell>
        </row>
        <row r="310">
          <cell r="D310">
            <v>1</v>
          </cell>
          <cell r="E310">
            <v>9</v>
          </cell>
          <cell r="F310">
            <v>9</v>
          </cell>
          <cell r="G310">
            <v>9</v>
          </cell>
          <cell r="H310">
            <v>9</v>
          </cell>
          <cell r="I310">
            <v>9</v>
          </cell>
          <cell r="J310">
            <v>9</v>
          </cell>
          <cell r="K310" t="str">
            <v>0A1 + 0A2 + 4A3 + 5A4 + 0B1</v>
          </cell>
          <cell r="L310">
            <v>9</v>
          </cell>
          <cell r="M310">
            <v>9</v>
          </cell>
          <cell r="N310">
            <v>9</v>
          </cell>
          <cell r="O310">
            <v>9</v>
          </cell>
          <cell r="P310" t="str">
            <v>1A1 + 0A2 + 4A3 + 4A4 + 0B1 + 0B2</v>
          </cell>
          <cell r="Q310">
            <v>9</v>
          </cell>
        </row>
        <row r="311">
          <cell r="D311">
            <v>9</v>
          </cell>
          <cell r="E311">
            <v>9</v>
          </cell>
          <cell r="F311">
            <v>9</v>
          </cell>
          <cell r="G311">
            <v>9</v>
          </cell>
          <cell r="H311">
            <v>9</v>
          </cell>
          <cell r="I311">
            <v>9</v>
          </cell>
          <cell r="J311">
            <v>9</v>
          </cell>
          <cell r="K311" t="str">
            <v>0A1 + 0A2 + 4A3 + 5A4 + 0B1</v>
          </cell>
          <cell r="L311">
            <v>9</v>
          </cell>
          <cell r="M311">
            <v>9</v>
          </cell>
          <cell r="N311">
            <v>9</v>
          </cell>
          <cell r="O311">
            <v>9</v>
          </cell>
          <cell r="P311" t="str">
            <v>1A1 + 0A2 + 4A3 + 4A4 + 0B1 + 0B2</v>
          </cell>
          <cell r="Q311">
            <v>9</v>
          </cell>
        </row>
        <row r="312">
          <cell r="D312" t="str">
            <v>01016008</v>
          </cell>
          <cell r="E312" t="str">
            <v>A2</v>
          </cell>
          <cell r="F312">
            <v>9</v>
          </cell>
          <cell r="G312" t="str">
            <v>Bài viết đăng Kỷ yếu hội thảo cấp trường COSS 2021</v>
          </cell>
          <cell r="H312" t="str">
            <v xml:space="preserve">Bài viết đăng kỷ yếu hội thảo cấp đơn vị tháng 7/2021 </v>
          </cell>
          <cell r="I312">
            <v>9</v>
          </cell>
          <cell r="J312" t="str">
            <v>A3</v>
          </cell>
          <cell r="K312">
            <v>9</v>
          </cell>
          <cell r="L312">
            <v>3</v>
          </cell>
          <cell r="M312">
            <v>1</v>
          </cell>
          <cell r="N312" t="str">
            <v>A2</v>
          </cell>
          <cell r="O312" t="str">
            <v>A1</v>
          </cell>
          <cell r="P312" t="str">
            <v>Nhóm TT đề nghị xếp loại A1</v>
          </cell>
          <cell r="Q312" t="str">
            <v>A1</v>
          </cell>
        </row>
        <row r="313">
          <cell r="D313" t="str">
            <v>01016004</v>
          </cell>
          <cell r="E313" t="str">
            <v>A2</v>
          </cell>
          <cell r="F313">
            <v>1</v>
          </cell>
          <cell r="G313" t="str">
            <v>Bài viết đăng Kỷ yếu hội thảo cấp trường COSS 2021</v>
          </cell>
          <cell r="H313" t="str">
            <v xml:space="preserve">Bài viết đăng kỷ yếu hội thảo cấp đơn vị tháng 7/2021 </v>
          </cell>
          <cell r="I313">
            <v>1</v>
          </cell>
          <cell r="J313" t="str">
            <v>A4</v>
          </cell>
          <cell r="K313">
            <v>1</v>
          </cell>
          <cell r="L313">
            <v>0</v>
          </cell>
          <cell r="M313">
            <v>0</v>
          </cell>
          <cell r="N313" t="str">
            <v>A4</v>
          </cell>
          <cell r="O313" t="str">
            <v>A4</v>
          </cell>
          <cell r="P313">
            <v>0</v>
          </cell>
          <cell r="Q313" t="str">
            <v>A4</v>
          </cell>
        </row>
        <row r="314">
          <cell r="D314" t="str">
            <v>01016002</v>
          </cell>
          <cell r="E314" t="str">
            <v>A3</v>
          </cell>
          <cell r="F314">
            <v>0</v>
          </cell>
          <cell r="G314">
            <v>0</v>
          </cell>
          <cell r="H314" t="str">
            <v xml:space="preserve">- Đạt giải KK trong Hội thi "Thiết kế dạy học trực tuyến trong GDNN" cấp Trường năm 2021 (QĐ số 1075/QĐ-LTT-ĐT ngày 12/10/2021)
- Bài viết đăng kỷ yếu hội thảo cấp đơn vị tháng 7/2021 </v>
          </cell>
          <cell r="I314">
            <v>0</v>
          </cell>
          <cell r="J314" t="str">
            <v>A4</v>
          </cell>
          <cell r="K314">
            <v>0</v>
          </cell>
          <cell r="L314">
            <v>1</v>
          </cell>
          <cell r="M314">
            <v>1</v>
          </cell>
          <cell r="N314" t="str">
            <v>A3</v>
          </cell>
          <cell r="O314" t="str">
            <v>A3</v>
          </cell>
          <cell r="P314" t="str">
            <v>BS nhiệm vụ cấp trường. Đạt mức xếp loại A3</v>
          </cell>
          <cell r="Q314" t="str">
            <v>A3</v>
          </cell>
        </row>
        <row r="315">
          <cell r="D315" t="str">
            <v>01016006</v>
          </cell>
          <cell r="E315" t="str">
            <v>A3</v>
          </cell>
          <cell r="F315">
            <v>1</v>
          </cell>
          <cell r="G315">
            <v>1</v>
          </cell>
          <cell r="H315" t="str">
            <v xml:space="preserve">Bài viết đăng kỷ yếu hội thảo cấp đơn vị tháng 7/2021 </v>
          </cell>
          <cell r="I315">
            <v>1</v>
          </cell>
          <cell r="J315" t="str">
            <v>A3</v>
          </cell>
          <cell r="K315">
            <v>1</v>
          </cell>
          <cell r="L315">
            <v>1</v>
          </cell>
          <cell r="M315">
            <v>1</v>
          </cell>
          <cell r="N315" t="str">
            <v>A3</v>
          </cell>
          <cell r="O315" t="str">
            <v>A3</v>
          </cell>
          <cell r="P315">
            <v>1</v>
          </cell>
          <cell r="Q315" t="str">
            <v>A3</v>
          </cell>
        </row>
        <row r="316">
          <cell r="D316" t="str">
            <v>01016005</v>
          </cell>
          <cell r="E316" t="str">
            <v>A3</v>
          </cell>
          <cell r="F316">
            <v>1</v>
          </cell>
          <cell r="G316">
            <v>1</v>
          </cell>
          <cell r="H316" t="str">
            <v xml:space="preserve">Bài viết đăng kỷ yếu hội thảo cấp đơn vị tháng 7/2021 </v>
          </cell>
          <cell r="I316">
            <v>1</v>
          </cell>
          <cell r="J316" t="str">
            <v>A4</v>
          </cell>
          <cell r="K316">
            <v>1</v>
          </cell>
          <cell r="L316">
            <v>0</v>
          </cell>
          <cell r="M316">
            <v>1</v>
          </cell>
          <cell r="N316" t="str">
            <v>A4</v>
          </cell>
          <cell r="O316" t="str">
            <v>A4</v>
          </cell>
          <cell r="P316">
            <v>1</v>
          </cell>
          <cell r="Q316" t="str">
            <v>A4</v>
          </cell>
        </row>
        <row r="317">
          <cell r="D317" t="str">
            <v>01016012</v>
          </cell>
          <cell r="E317" t="str">
            <v>A2</v>
          </cell>
          <cell r="F317">
            <v>1</v>
          </cell>
          <cell r="G317" t="str">
            <v>Bài viết sáng kiến được công nhận phạm vi ảnh hưởng cấp ngành (QĐ số 1783/QĐ-SGDĐT ngày 20/8/2021)</v>
          </cell>
          <cell r="H317" t="str">
            <v>Bài viết sáng kiến được công nhận phạm vi ảnh hưởng cấp trường trong năm học 2020-2021 (QĐ số 358/QĐ-LTT-HĐSK ngày 08/4/2021)</v>
          </cell>
          <cell r="I317">
            <v>1</v>
          </cell>
          <cell r="J317" t="str">
            <v>A4</v>
          </cell>
          <cell r="K317">
            <v>1</v>
          </cell>
          <cell r="L317">
            <v>0</v>
          </cell>
          <cell r="M317">
            <v>0</v>
          </cell>
          <cell r="N317" t="str">
            <v>A4</v>
          </cell>
          <cell r="O317" t="str">
            <v>A4</v>
          </cell>
          <cell r="P317">
            <v>0</v>
          </cell>
          <cell r="Q317" t="str">
            <v>A4</v>
          </cell>
        </row>
        <row r="318">
          <cell r="D318" t="str">
            <v>01016010</v>
          </cell>
          <cell r="E318" t="str">
            <v>A2</v>
          </cell>
          <cell r="F318">
            <v>0</v>
          </cell>
          <cell r="G318" t="str">
            <v>Bài viết sáng kiến được công nhận phạm vi ảnh hưởng cấp ngành (QĐ số 1783/QĐ-SGDĐT ngày 20/8/2021)</v>
          </cell>
          <cell r="H318" t="str">
            <v>- Bài viết sáng kiến được công nhận phạm vi ảnh hưởng cấp trường trong năm học 2020-2021 (QĐ số 358/QĐ-LTT-HĐSK ngày 08/4/2021)
- Đạt giải KK trong Hội thi "Thiết kế dạy học trực tuyến trong GDNN" cấp Trường năm 2021 (QĐ số 1075/QĐ-LTT-ĐT ngày 12/10/2021)</v>
          </cell>
          <cell r="I318">
            <v>0</v>
          </cell>
          <cell r="J318" t="str">
            <v>A4</v>
          </cell>
          <cell r="K318">
            <v>0</v>
          </cell>
          <cell r="L318">
            <v>0</v>
          </cell>
          <cell r="M318">
            <v>1</v>
          </cell>
          <cell r="N318" t="str">
            <v>A4</v>
          </cell>
          <cell r="O318" t="str">
            <v>A4</v>
          </cell>
          <cell r="P318">
            <v>1</v>
          </cell>
          <cell r="Q318" t="str">
            <v>A4</v>
          </cell>
        </row>
        <row r="319">
          <cell r="D319" t="str">
            <v>01016007</v>
          </cell>
          <cell r="E319" t="str">
            <v>A2</v>
          </cell>
          <cell r="F319">
            <v>1</v>
          </cell>
          <cell r="G319" t="str">
            <v>Bài viết đăng Kỷ yếu hội thảo cấp trường COSS 2021</v>
          </cell>
          <cell r="H319" t="str">
            <v>- GV đạt giải Ba trong Hội thảo Nâng cao giảng dạy trực tuyến cấp Trường trong năm học 2020-2021 (QĐ số 1074/QĐ-LTT-ĐT ngày 12/10/2021).</v>
          </cell>
          <cell r="I319">
            <v>1</v>
          </cell>
          <cell r="J319" t="str">
            <v>A3</v>
          </cell>
          <cell r="K319">
            <v>1</v>
          </cell>
          <cell r="L319">
            <v>1</v>
          </cell>
          <cell r="M319">
            <v>0</v>
          </cell>
          <cell r="N319" t="str">
            <v>A3</v>
          </cell>
          <cell r="O319" t="str">
            <v>A3</v>
          </cell>
          <cell r="P319">
            <v>0</v>
          </cell>
          <cell r="Q319" t="str">
            <v>A3</v>
          </cell>
        </row>
        <row r="320">
          <cell r="D320" t="str">
            <v>01016003</v>
          </cell>
          <cell r="E320" t="str">
            <v>A2</v>
          </cell>
          <cell r="F320">
            <v>0</v>
          </cell>
          <cell r="G320" t="str">
            <v>Bài viết đăng Kỷ yếu hội thảo cấp trường COSS 2021</v>
          </cell>
          <cell r="H320" t="str">
            <v xml:space="preserve">Bài viết đăng kỷ yếu hội thảo cấp đơn vị tháng 7/2021 </v>
          </cell>
          <cell r="I320">
            <v>0</v>
          </cell>
          <cell r="J320" t="str">
            <v>A3</v>
          </cell>
          <cell r="K320">
            <v>0</v>
          </cell>
          <cell r="L320">
            <v>1</v>
          </cell>
          <cell r="M320">
            <v>0</v>
          </cell>
          <cell r="N320" t="str">
            <v>A3</v>
          </cell>
          <cell r="O320" t="str">
            <v>A3</v>
          </cell>
          <cell r="P320">
            <v>0</v>
          </cell>
          <cell r="Q320" t="str">
            <v>A3</v>
          </cell>
        </row>
        <row r="321">
          <cell r="D321">
            <v>0</v>
          </cell>
          <cell r="E321">
            <v>9</v>
          </cell>
          <cell r="F321">
            <v>9</v>
          </cell>
          <cell r="G321">
            <v>9</v>
          </cell>
          <cell r="H321">
            <v>9</v>
          </cell>
          <cell r="I321">
            <v>9</v>
          </cell>
          <cell r="J321">
            <v>9</v>
          </cell>
          <cell r="K321" t="str">
            <v>0A1 + 1A2 + 5A3 + 3A4 + 0B1</v>
          </cell>
          <cell r="L321">
            <v>9</v>
          </cell>
          <cell r="M321">
            <v>9</v>
          </cell>
          <cell r="N321">
            <v>9</v>
          </cell>
          <cell r="O321">
            <v>9</v>
          </cell>
          <cell r="P321" t="str">
            <v>2A1 + 3A2 + 3A3 + 1A4 + 0B1</v>
          </cell>
          <cell r="Q321">
            <v>9</v>
          </cell>
        </row>
        <row r="322">
          <cell r="D322">
            <v>9</v>
          </cell>
          <cell r="E322">
            <v>9</v>
          </cell>
          <cell r="F322">
            <v>9</v>
          </cell>
          <cell r="G322">
            <v>9</v>
          </cell>
          <cell r="H322">
            <v>9</v>
          </cell>
          <cell r="I322">
            <v>9</v>
          </cell>
          <cell r="J322">
            <v>9</v>
          </cell>
          <cell r="K322" t="str">
            <v>0A1 + 1A2 + 5A3 + 3A4 + 0B1</v>
          </cell>
          <cell r="L322">
            <v>9</v>
          </cell>
          <cell r="M322">
            <v>9</v>
          </cell>
          <cell r="N322">
            <v>9</v>
          </cell>
          <cell r="O322">
            <v>9</v>
          </cell>
          <cell r="P322" t="str">
            <v>2A1 + 3A2 + 3A3 + 1A4 + 0B1</v>
          </cell>
          <cell r="Q322">
            <v>9</v>
          </cell>
        </row>
        <row r="323">
          <cell r="D323" t="str">
            <v>01013020</v>
          </cell>
          <cell r="E323" t="str">
            <v>A2</v>
          </cell>
          <cell r="F323">
            <v>9</v>
          </cell>
          <cell r="G323" t="str">
            <v>Bài viết đăng Kỷ yếu hội thảo cấp trường COSS 2021</v>
          </cell>
          <cell r="H323" t="str">
            <v xml:space="preserve">Bài viết đăng kỷ yếu hội thảo cấp đơn vị tháng 3/2021 </v>
          </cell>
          <cell r="I323">
            <v>9</v>
          </cell>
          <cell r="J323" t="str">
            <v>A2</v>
          </cell>
          <cell r="K323">
            <v>9</v>
          </cell>
          <cell r="L323">
            <v>2</v>
          </cell>
          <cell r="M323">
            <v>2</v>
          </cell>
          <cell r="N323" t="str">
            <v>A2</v>
          </cell>
          <cell r="O323" t="str">
            <v>A1</v>
          </cell>
          <cell r="P323" t="str">
            <v>Nhóm TT đề nghị xếp loại A1</v>
          </cell>
          <cell r="Q323" t="str">
            <v>A1</v>
          </cell>
        </row>
        <row r="324">
          <cell r="D324" t="str">
            <v>01029001</v>
          </cell>
          <cell r="E324" t="str">
            <v>A1</v>
          </cell>
          <cell r="F324" t="str">
            <v>- Có 02 bài báo đăng trên tạp chí KH Quốc tế (ISSN 2333-2581)
- Hướng dẫn SV thi Startup Kite 2021 đạt giải Nhì</v>
          </cell>
          <cell r="G324" t="str">
            <v>- Bài viết đăng Kỷ yếu hội thảo cấp trường COSS 2021
- Bài viết sáng kiến được công nhận phạm vi ảnh hưởng cấp ngành (QĐ số 1783/QĐ-SGDĐT ngày 20/8/2021)</v>
          </cell>
          <cell r="H324" t="str">
            <v>- Bài viết đăng kỷ yếu hội thảo cấp đơn vị tháng 3/2021 
- Bài viết sáng kiến được công nhận phạm vi ảnh hưởng cấp trường trong năm học 2020-2021 (QĐ số 358/QĐ-LTT-HĐSK ngày 08/4/2021)</v>
          </cell>
          <cell r="I324" t="str">
            <v>Tạp chí nước ngoài có tính điểm</v>
          </cell>
          <cell r="J324" t="str">
            <v>A3</v>
          </cell>
          <cell r="K324">
            <v>2</v>
          </cell>
          <cell r="L324">
            <v>2</v>
          </cell>
          <cell r="M324">
            <v>1</v>
          </cell>
          <cell r="N324" t="str">
            <v>A1</v>
          </cell>
          <cell r="O324" t="str">
            <v>A1</v>
          </cell>
          <cell r="P324" t="str">
            <v>Cá nhân tham gia 3 việc trường. Đạt mức xếp loại A1</v>
          </cell>
          <cell r="Q324" t="str">
            <v>A1</v>
          </cell>
        </row>
        <row r="325">
          <cell r="D325" t="str">
            <v>01013010</v>
          </cell>
          <cell r="E325" t="str">
            <v>A2</v>
          </cell>
          <cell r="F325">
            <v>1</v>
          </cell>
          <cell r="G325" t="str">
            <v>Bài viết đăng Kỷ yếu hội thảo cấp trường COSS 2021</v>
          </cell>
          <cell r="H325" t="str">
            <v xml:space="preserve">Bài viết đăng kỷ yếu hội thảo cấp đơn vị tháng 3/2021 </v>
          </cell>
          <cell r="I325">
            <v>1</v>
          </cell>
          <cell r="J325" t="str">
            <v>A4</v>
          </cell>
          <cell r="K325">
            <v>1</v>
          </cell>
          <cell r="L325">
            <v>0</v>
          </cell>
          <cell r="M325">
            <v>1</v>
          </cell>
          <cell r="N325" t="str">
            <v>A4</v>
          </cell>
          <cell r="O325" t="str">
            <v>A4</v>
          </cell>
          <cell r="P325">
            <v>1</v>
          </cell>
          <cell r="Q325" t="str">
            <v>A4</v>
          </cell>
        </row>
        <row r="326">
          <cell r="D326" t="str">
            <v>01013009</v>
          </cell>
          <cell r="E326" t="str">
            <v>A2</v>
          </cell>
          <cell r="F326">
            <v>1</v>
          </cell>
          <cell r="G326" t="str">
            <v>Bài viết đăng Kỷ yếu hội thảo cấp trường COSS 2021</v>
          </cell>
          <cell r="H326" t="str">
            <v xml:space="preserve">Bài viết đăng kỷ yếu hội thảo cấp đơn vị tháng 3/2021 </v>
          </cell>
          <cell r="I326">
            <v>1</v>
          </cell>
          <cell r="J326" t="str">
            <v>A3</v>
          </cell>
          <cell r="K326">
            <v>1</v>
          </cell>
          <cell r="L326">
            <v>0</v>
          </cell>
          <cell r="M326">
            <v>2</v>
          </cell>
          <cell r="N326" t="str">
            <v>A3</v>
          </cell>
          <cell r="O326" t="str">
            <v>A2</v>
          </cell>
          <cell r="P326" t="str">
            <v>GV tích cực trong Hội thi TBTL. Nhóm TT đề nghị xếp loại A2</v>
          </cell>
          <cell r="Q326" t="str">
            <v>A2</v>
          </cell>
        </row>
        <row r="327">
          <cell r="D327" t="str">
            <v>01013008</v>
          </cell>
          <cell r="E327" t="str">
            <v>A3</v>
          </cell>
          <cell r="F327">
            <v>2</v>
          </cell>
          <cell r="G327">
            <v>2</v>
          </cell>
          <cell r="H327" t="str">
            <v xml:space="preserve">Bài viết đăng kỷ yếu hội thảo cấp đơn vị tháng 3/2021 </v>
          </cell>
          <cell r="I327">
            <v>2</v>
          </cell>
          <cell r="J327" t="str">
            <v>A3</v>
          </cell>
          <cell r="K327" t="str">
            <v>Vi phạm vào lớp trễ 9 phút ngày 20/6/2022.</v>
          </cell>
          <cell r="L327">
            <v>0</v>
          </cell>
          <cell r="M327">
            <v>2</v>
          </cell>
          <cell r="N327" t="str">
            <v>A3</v>
          </cell>
          <cell r="O327" t="str">
            <v>A2</v>
          </cell>
          <cell r="P327" t="str">
            <v>GV tích cực trong Hội thi TBTL. Nhóm TT đề nghị xếp loại A2</v>
          </cell>
          <cell r="Q327" t="str">
            <v>A2</v>
          </cell>
        </row>
        <row r="328">
          <cell r="D328" t="str">
            <v>01013011</v>
          </cell>
          <cell r="E328" t="str">
            <v>A3</v>
          </cell>
          <cell r="F328">
            <v>2</v>
          </cell>
          <cell r="G328">
            <v>2</v>
          </cell>
          <cell r="H328" t="str">
            <v xml:space="preserve">Bài viết đăng kỷ yếu hội thảo cấp đơn vị tháng 3/2021 </v>
          </cell>
          <cell r="I328">
            <v>2</v>
          </cell>
          <cell r="J328" t="str">
            <v>A3</v>
          </cell>
          <cell r="K328">
            <v>2</v>
          </cell>
          <cell r="L328">
            <v>1</v>
          </cell>
          <cell r="M328">
            <v>0</v>
          </cell>
          <cell r="N328" t="str">
            <v>A3</v>
          </cell>
          <cell r="O328" t="str">
            <v>A3</v>
          </cell>
          <cell r="P328">
            <v>0</v>
          </cell>
          <cell r="Q328" t="str">
            <v>A3</v>
          </cell>
        </row>
        <row r="329">
          <cell r="D329" t="str">
            <v>01013023</v>
          </cell>
          <cell r="E329" t="str">
            <v>A3</v>
          </cell>
          <cell r="F329">
            <v>0</v>
          </cell>
          <cell r="G329">
            <v>0</v>
          </cell>
          <cell r="H329" t="str">
            <v xml:space="preserve">Bài viết đăng kỷ yếu hội thảo cấp đơn vị tháng 3/2021 </v>
          </cell>
          <cell r="I329">
            <v>0</v>
          </cell>
          <cell r="J329" t="str">
            <v>A4</v>
          </cell>
          <cell r="K329">
            <v>0</v>
          </cell>
          <cell r="L329">
            <v>0</v>
          </cell>
          <cell r="M329">
            <v>1</v>
          </cell>
          <cell r="N329" t="str">
            <v>A3</v>
          </cell>
          <cell r="O329" t="str">
            <v>A3</v>
          </cell>
          <cell r="P329" t="str">
            <v>BS 1 NV cấp trường. Đạt mức xếp loại A3</v>
          </cell>
          <cell r="Q329" t="str">
            <v>A3</v>
          </cell>
        </row>
        <row r="330">
          <cell r="D330" t="str">
            <v>01013015</v>
          </cell>
          <cell r="E330" t="str">
            <v>A3</v>
          </cell>
          <cell r="F330">
            <v>1</v>
          </cell>
          <cell r="G330">
            <v>1</v>
          </cell>
          <cell r="H330" t="str">
            <v xml:space="preserve">Bài viết đăng kỷ yếu hội thảo cấp đơn vị tháng 3/2021 </v>
          </cell>
          <cell r="I330">
            <v>1</v>
          </cell>
          <cell r="J330" t="str">
            <v>A3</v>
          </cell>
          <cell r="K330">
            <v>1</v>
          </cell>
          <cell r="L330">
            <v>0</v>
          </cell>
          <cell r="M330">
            <v>2</v>
          </cell>
          <cell r="N330" t="str">
            <v>A3</v>
          </cell>
          <cell r="O330" t="str">
            <v>A2</v>
          </cell>
          <cell r="P330" t="str">
            <v>GV tích cực trong Hội thi TBTL. Nhóm TT đề nghị xếp loại A2</v>
          </cell>
          <cell r="Q330" t="str">
            <v>A2</v>
          </cell>
        </row>
        <row r="331">
          <cell r="D331" t="str">
            <v>01029016</v>
          </cell>
          <cell r="E331" t="str">
            <v>A1</v>
          </cell>
          <cell r="F331" t="str">
            <v>Hướng dẫn SV thi Startup Kite 2021 đạt giải Nhì</v>
          </cell>
          <cell r="G331" t="str">
            <v>Bài viết đăng Kỷ yếu hội thảo cấp trường COSS 2021</v>
          </cell>
          <cell r="H331" t="str">
            <v xml:space="preserve">Bài viết đăng kỷ yếu hội thảo cấp đơn vị tháng 3/2021 </v>
          </cell>
          <cell r="I331">
            <v>2</v>
          </cell>
          <cell r="J331" t="str">
            <v>A4</v>
          </cell>
          <cell r="K331">
            <v>2</v>
          </cell>
          <cell r="L331">
            <v>0</v>
          </cell>
          <cell r="M331">
            <v>1</v>
          </cell>
          <cell r="N331" t="str">
            <v>A3</v>
          </cell>
          <cell r="O331" t="str">
            <v>A3</v>
          </cell>
          <cell r="P331" t="str">
            <v>BS 1 NV cấp trường. Đạt mức xếp loại A3</v>
          </cell>
          <cell r="Q331" t="str">
            <v>A3</v>
          </cell>
        </row>
        <row r="332">
          <cell r="D332">
            <v>1</v>
          </cell>
          <cell r="E332">
            <v>15</v>
          </cell>
          <cell r="F332">
            <v>15</v>
          </cell>
          <cell r="G332">
            <v>15</v>
          </cell>
          <cell r="H332">
            <v>15</v>
          </cell>
          <cell r="I332">
            <v>15</v>
          </cell>
          <cell r="J332">
            <v>15</v>
          </cell>
          <cell r="K332" t="str">
            <v>0A1 + 3A2 + 10A3 + 2A4 + 0B1 + 0B2</v>
          </cell>
          <cell r="L332">
            <v>15</v>
          </cell>
          <cell r="M332">
            <v>15</v>
          </cell>
          <cell r="N332">
            <v>15</v>
          </cell>
          <cell r="O332">
            <v>15</v>
          </cell>
          <cell r="P332" t="str">
            <v>0A1 + 3A2 + 5A3 + 7A4 + 0 B1 + 0 B2</v>
          </cell>
          <cell r="Q332">
            <v>15</v>
          </cell>
        </row>
        <row r="333">
          <cell r="D333">
            <v>15</v>
          </cell>
          <cell r="E333">
            <v>15</v>
          </cell>
          <cell r="F333">
            <v>15</v>
          </cell>
          <cell r="G333">
            <v>15</v>
          </cell>
          <cell r="H333">
            <v>15</v>
          </cell>
          <cell r="I333">
            <v>15</v>
          </cell>
          <cell r="J333">
            <v>15</v>
          </cell>
          <cell r="K333" t="str">
            <v>0A1 + 3A2 + 10A3 + 2A4 + 0B1 + 0B2</v>
          </cell>
          <cell r="L333">
            <v>15</v>
          </cell>
          <cell r="M333">
            <v>15</v>
          </cell>
          <cell r="N333">
            <v>15</v>
          </cell>
          <cell r="O333">
            <v>15</v>
          </cell>
          <cell r="P333" t="str">
            <v>0A1 + 3A2 + 5A3 + 7A4 + 0 B1 + 0 B2</v>
          </cell>
          <cell r="Q333">
            <v>15</v>
          </cell>
        </row>
        <row r="334">
          <cell r="D334" t="str">
            <v>01025001</v>
          </cell>
          <cell r="E334" t="str">
            <v>A2</v>
          </cell>
          <cell r="F334">
            <v>15</v>
          </cell>
          <cell r="G334" t="str">
            <v>- Bài viết đăng Kỷ yếu hội thảo cấp trường COSS 2021
- Bài viết sáng kiến được công nhận phạm vi ảnh hưởng cấp ngành (QĐ số 1783/QĐ-SGDĐT ngày 20/8/2021)</v>
          </cell>
          <cell r="H334" t="str">
            <v>- Có bài viết đăng kỷ yếu hội thảo cấp khoa tháng 3/2021; tháng 7/2021
- Bài viết sáng kiến được công nhận phạm vi ảnh hưởng cấp trường trong năm học 2020-2021 (QĐ số 358/QĐ-LTT-HĐSK ngày 08/4/2021)</v>
          </cell>
          <cell r="I334">
            <v>15</v>
          </cell>
          <cell r="J334" t="str">
            <v>A2</v>
          </cell>
          <cell r="K334">
            <v>15</v>
          </cell>
          <cell r="L334">
            <v>2</v>
          </cell>
          <cell r="M334">
            <v>2</v>
          </cell>
          <cell r="N334" t="str">
            <v>A4</v>
          </cell>
          <cell r="O334" t="str">
            <v>A3</v>
          </cell>
          <cell r="P334" t="str">
            <v>Giảm 2 NV cấp trường và NV cấp đơn vị. Đạt mức xếp loại A4. Nhóm TT đề nghị xếp loại A3</v>
          </cell>
          <cell r="Q334" t="str">
            <v>A3</v>
          </cell>
        </row>
        <row r="335">
          <cell r="D335" t="str">
            <v>01025029</v>
          </cell>
          <cell r="E335" t="str">
            <v>A1</v>
          </cell>
          <cell r="F335" t="str">
            <v>- Bài báo được duyệt đăng trên tạp chí Kinh tế và Dự báo số 27(781)
Bài viết: “Các yếu tố ảnh hưởng đến quyết định lựa chọn dịch vụ vận chuyển hàng không trong du lịch: Nghiên cứu trường hợp nhân viên văn phòng tại TP. HCM”</v>
          </cell>
          <cell r="G335" t="str">
            <v>Bài viết đăng Kỷ yếu hội thảo cấp trường COSS 2021</v>
          </cell>
          <cell r="H335" t="str">
            <v>- Bài viết đăng kỷ yếu hội thảo cấp đơn vị tháng 7/2021</v>
          </cell>
          <cell r="I335" t="str">
            <v>Bài báo được tính điểm (0,5đ) theo QĐ 26/QĐ-HĐGSNN ngày 8/11/2021 của HĐGS ngành Kinh tế (STT 64 - Tạp chí Kinh tế và Dự báo - chỉ số ISSN 0866-7120)</v>
          </cell>
          <cell r="J335" t="str">
            <v>A3</v>
          </cell>
          <cell r="K335">
            <v>2</v>
          </cell>
          <cell r="L335">
            <v>2</v>
          </cell>
          <cell r="M335">
            <v>1</v>
          </cell>
          <cell r="N335" t="str">
            <v>A3</v>
          </cell>
          <cell r="O335" t="str">
            <v>A2</v>
          </cell>
          <cell r="P335" t="str">
            <v>Nhóm TT đề nghị xếp loại A2</v>
          </cell>
          <cell r="Q335" t="str">
            <v>A2</v>
          </cell>
        </row>
        <row r="336">
          <cell r="D336" t="str">
            <v>01025016</v>
          </cell>
          <cell r="E336" t="str">
            <v>A4</v>
          </cell>
          <cell r="F336">
            <v>1</v>
          </cell>
          <cell r="G336">
            <v>1</v>
          </cell>
          <cell r="H336">
            <v>1</v>
          </cell>
          <cell r="I336">
            <v>1</v>
          </cell>
          <cell r="J336" t="str">
            <v>A3</v>
          </cell>
          <cell r="K336">
            <v>1</v>
          </cell>
          <cell r="L336">
            <v>1</v>
          </cell>
          <cell r="M336">
            <v>0</v>
          </cell>
          <cell r="N336" t="str">
            <v>A4</v>
          </cell>
          <cell r="O336" t="str">
            <v>A4</v>
          </cell>
          <cell r="P336" t="str">
            <v>Giảm 1 NV cấp trường. Đạt mức xếp loại A4</v>
          </cell>
          <cell r="Q336" t="str">
            <v>A4</v>
          </cell>
        </row>
        <row r="337">
          <cell r="D337" t="str">
            <v>01025018</v>
          </cell>
          <cell r="E337" t="str">
            <v>A3</v>
          </cell>
          <cell r="F337">
            <v>0</v>
          </cell>
          <cell r="G337">
            <v>0</v>
          </cell>
          <cell r="H337" t="str">
            <v>- Có bài viết đăng kỷ yếu hội thảo cấp khoa tháng 3/2021; tháng 7/2021</v>
          </cell>
          <cell r="I337">
            <v>0</v>
          </cell>
          <cell r="J337" t="str">
            <v>A4</v>
          </cell>
          <cell r="K337">
            <v>0</v>
          </cell>
          <cell r="L337">
            <v>0</v>
          </cell>
          <cell r="M337">
            <v>0</v>
          </cell>
          <cell r="N337" t="str">
            <v>A4</v>
          </cell>
          <cell r="O337" t="str">
            <v>A4</v>
          </cell>
          <cell r="P337">
            <v>0</v>
          </cell>
          <cell r="Q337" t="str">
            <v>A4</v>
          </cell>
        </row>
        <row r="338">
          <cell r="D338" t="str">
            <v>01025027</v>
          </cell>
          <cell r="E338" t="str">
            <v>A4</v>
          </cell>
          <cell r="F338">
            <v>0</v>
          </cell>
          <cell r="G338">
            <v>0</v>
          </cell>
          <cell r="H338">
            <v>0</v>
          </cell>
          <cell r="I338">
            <v>0</v>
          </cell>
          <cell r="J338" t="str">
            <v>A4</v>
          </cell>
          <cell r="K338">
            <v>0</v>
          </cell>
          <cell r="L338">
            <v>3</v>
          </cell>
          <cell r="M338">
            <v>3</v>
          </cell>
          <cell r="N338" t="str">
            <v>A4</v>
          </cell>
          <cell r="O338" t="str">
            <v>A2</v>
          </cell>
          <cell r="P338" t="str">
            <v>Nhóm TT đề nghị xếp loại A2</v>
          </cell>
          <cell r="Q338" t="str">
            <v>A2</v>
          </cell>
        </row>
        <row r="339">
          <cell r="D339" t="str">
            <v>01025004</v>
          </cell>
          <cell r="E339" t="str">
            <v>A1</v>
          </cell>
          <cell r="F339" t="str">
            <v>- GV đạt giải Nhì trong Hội giảng Nhà giáo GDNN toàn quốc năm 2021 (QĐ số 1281/QĐ-LĐTBXH ngày 17/11/2021).</v>
          </cell>
          <cell r="G339" t="str">
            <v>- Bài viết đăng Kỷ yếu hội thảo cấp trường COSS 2021
- GV đạt giải Nhì trong Hội giảng cấp Thành phố</v>
          </cell>
          <cell r="H339" t="str">
            <v>- Có bài viết đăng kỷ yếu hội thảo cấp khoa tháng 3/2021; tháng 7/2021</v>
          </cell>
          <cell r="I339">
            <v>3</v>
          </cell>
          <cell r="J339" t="str">
            <v>A3</v>
          </cell>
          <cell r="K339">
            <v>3</v>
          </cell>
          <cell r="L339">
            <v>1</v>
          </cell>
          <cell r="M339">
            <v>1</v>
          </cell>
          <cell r="N339" t="str">
            <v>A4</v>
          </cell>
          <cell r="O339" t="str">
            <v>A4</v>
          </cell>
          <cell r="P339" t="str">
            <v>Giảm 1 NV cấp trường. Đạt mức xếp loại A4</v>
          </cell>
          <cell r="Q339" t="str">
            <v>A3</v>
          </cell>
        </row>
        <row r="340">
          <cell r="D340" t="str">
            <v>01025020</v>
          </cell>
          <cell r="E340" t="str">
            <v>A2</v>
          </cell>
          <cell r="F340">
            <v>1</v>
          </cell>
          <cell r="G340" t="str">
            <v>Bài viết sáng kiến được công nhận phạm vi ảnh hưởng cấp ngành (QĐ số 1783/QĐ-SGDĐT ngày 20/8/2021)</v>
          </cell>
          <cell r="H340" t="str">
            <v>- Có bài viết đăng kỷ yếu hội thảo cấp khoa tháng 3/2021.
- Bài viết sáng kiến được công nhận phạm vi ảnh hưởng cấp trường trong năm học 2020-2021 (QĐ số 358/QĐ-LTT-HĐSK ngày 08/4/2021)</v>
          </cell>
          <cell r="I340">
            <v>1</v>
          </cell>
          <cell r="J340" t="str">
            <v>A3</v>
          </cell>
          <cell r="K340">
            <v>1</v>
          </cell>
          <cell r="L340">
            <v>2</v>
          </cell>
          <cell r="M340">
            <v>1</v>
          </cell>
          <cell r="N340" t="str">
            <v>A3</v>
          </cell>
          <cell r="O340" t="str">
            <v>A3</v>
          </cell>
          <cell r="P340">
            <v>1</v>
          </cell>
          <cell r="Q340" t="str">
            <v>A3</v>
          </cell>
        </row>
        <row r="341">
          <cell r="D341" t="str">
            <v>01025008</v>
          </cell>
          <cell r="E341" t="str">
            <v>A3</v>
          </cell>
          <cell r="F341">
            <v>1</v>
          </cell>
          <cell r="G341">
            <v>1</v>
          </cell>
          <cell r="H341" t="str">
            <v>- Có bài viết đăng kỷ yếu hội thảo cấp khoa tháng 3/2021; tháng 7/2021
- Khen thưởng GV trong Hội thi "Thiết kế dạy học trực tuyến trong GDNN" cấp Trường năm 2021 (QĐ số 1075/QĐ-LTT-ĐT ngày 12/10/2021)</v>
          </cell>
          <cell r="I341">
            <v>1</v>
          </cell>
          <cell r="J341" t="str">
            <v>A3</v>
          </cell>
          <cell r="K341">
            <v>1</v>
          </cell>
          <cell r="L341">
            <v>1</v>
          </cell>
          <cell r="M341">
            <v>0</v>
          </cell>
          <cell r="N341" t="str">
            <v>A4</v>
          </cell>
          <cell r="O341" t="str">
            <v>A4</v>
          </cell>
          <cell r="P341" t="str">
            <v>Giảm 1 NV cấp trường. Đạt mức xếp loại A4</v>
          </cell>
          <cell r="Q341" t="str">
            <v>A4</v>
          </cell>
        </row>
        <row r="342">
          <cell r="D342" t="str">
            <v>01025012</v>
          </cell>
          <cell r="E342" t="str">
            <v>A2</v>
          </cell>
          <cell r="F342">
            <v>0</v>
          </cell>
          <cell r="G342" t="str">
            <v>Bài viết đăng Kỷ yếu hội thảo cấp trường COSS 2021</v>
          </cell>
          <cell r="H342" t="str">
            <v>-Bài viết sáng kiến được công nhận phạm vi ảnh hưởng cấp trường trong năm học 2020-2021 (QĐ số 358/QĐ-LTT-HĐSK ngày 08/4/2021)
- GV đạt giải Nhất trong Hội thảo Nâng cao giảng dạy trực tuyến cấp Trường trong năm học 2020-2021 (QĐ số 1074/QĐ-LTT-ĐT ngày 12</v>
          </cell>
          <cell r="I342">
            <v>0</v>
          </cell>
          <cell r="J342" t="str">
            <v>A3</v>
          </cell>
          <cell r="K342">
            <v>0</v>
          </cell>
          <cell r="L342">
            <v>2</v>
          </cell>
          <cell r="M342">
            <v>0</v>
          </cell>
          <cell r="N342" t="str">
            <v>A3</v>
          </cell>
          <cell r="O342" t="str">
            <v>A3</v>
          </cell>
          <cell r="P342">
            <v>0</v>
          </cell>
          <cell r="Q342" t="str">
            <v>A3</v>
          </cell>
        </row>
        <row r="343">
          <cell r="D343" t="str">
            <v>01025002</v>
          </cell>
          <cell r="E343" t="str">
            <v>A2</v>
          </cell>
          <cell r="F343">
            <v>0</v>
          </cell>
          <cell r="G343" t="str">
            <v>Bài viết sáng kiến được công nhận phạm vi ảnh hưởng cấp ngành (QĐ số 1783/QĐ-SGDĐT ngày 20/8/2021)</v>
          </cell>
          <cell r="H343" t="str">
            <v>- Có bài viết đăng kỷ yếu hội thảo cấp khoa tháng 3/2021; tháng 7/2021
- Bài viết sáng kiến được công nhận phạm vi ảnh hưởng cấp trường trong năm học 2020-2021 (QĐ số 358/QĐ-LTT-HĐSK ngày 08/4/2021)</v>
          </cell>
          <cell r="I343">
            <v>0</v>
          </cell>
          <cell r="J343" t="str">
            <v>A3</v>
          </cell>
          <cell r="K343">
            <v>0</v>
          </cell>
          <cell r="L343">
            <v>1</v>
          </cell>
          <cell r="M343">
            <v>0</v>
          </cell>
          <cell r="N343" t="str">
            <v>A4</v>
          </cell>
          <cell r="O343" t="str">
            <v>A4</v>
          </cell>
          <cell r="P343" t="str">
            <v>Giảm 1 NV cấp trường. Đạt mức xếp loại A4</v>
          </cell>
          <cell r="Q343" t="str">
            <v>A4</v>
          </cell>
        </row>
        <row r="344">
          <cell r="D344" t="str">
            <v>01003013</v>
          </cell>
          <cell r="E344" t="str">
            <v>A2</v>
          </cell>
          <cell r="F344">
            <v>0</v>
          </cell>
          <cell r="G344" t="str">
            <v>Bài viết sáng kiến được công nhận phạm vi ảnh hưởng cấp ngành (QĐ số 1783/QĐ-SGDĐT ngày 20/8/2021)</v>
          </cell>
          <cell r="H344" t="str">
            <v>- Có bài viết đăng kỷ yếu hội thảo cấp khoa tháng 7/2021
- Bài viết sáng kiến được công nhận phạm vi ảnh hưởng cấp trường trong năm học 2020-2021 (QĐ số 358/QĐ-LTT-HĐSK ngày 08/4/2021)</v>
          </cell>
          <cell r="I344">
            <v>0</v>
          </cell>
          <cell r="J344" t="str">
            <v>A2</v>
          </cell>
          <cell r="K344">
            <v>0</v>
          </cell>
          <cell r="L344">
            <v>2</v>
          </cell>
          <cell r="M344">
            <v>2</v>
          </cell>
          <cell r="N344" t="str">
            <v>A3</v>
          </cell>
          <cell r="O344" t="str">
            <v>A2</v>
          </cell>
          <cell r="P344" t="str">
            <v>Giảm 1 NV cấp trường. Đạt mức xếp loại A3. Nhóm TT đề nghị xếp loại A2</v>
          </cell>
          <cell r="Q344" t="str">
            <v>A2</v>
          </cell>
        </row>
        <row r="345">
          <cell r="D345" t="str">
            <v>01025015</v>
          </cell>
          <cell r="E345" t="str">
            <v>A2</v>
          </cell>
          <cell r="F345">
            <v>2</v>
          </cell>
          <cell r="G345" t="str">
            <v>- Bài viết đăng Kỷ yếu hội thảo cấp trường COSS 2021
- Bài viết sáng kiến được công nhận phạm vi ảnh hưởng cấp ngành (QĐ số 1783/QĐ-SGDĐT ngày 20/8/2021)</v>
          </cell>
          <cell r="H345" t="str">
            <v>- Có bài viết đăng kỷ yếu hội thảo cấp khoa tháng 3/2021; tháng 7/2021
- Bài viết sáng kiến được công nhận phạm vi ảnh hưởng cấp trường trong năm học 2020-2021 (QĐ số 358/QĐ-LTT-HĐSK ngày 08/4/2021)</v>
          </cell>
          <cell r="I345">
            <v>2</v>
          </cell>
          <cell r="J345" t="str">
            <v>A3</v>
          </cell>
          <cell r="K345">
            <v>2</v>
          </cell>
          <cell r="L345">
            <v>1</v>
          </cell>
          <cell r="M345">
            <v>0</v>
          </cell>
          <cell r="N345" t="str">
            <v>A4</v>
          </cell>
          <cell r="O345" t="str">
            <v>A4</v>
          </cell>
          <cell r="P345" t="str">
            <v>Giảm 1 NV cấp trường. Đạt mức xếp loại A4</v>
          </cell>
          <cell r="Q345" t="str">
            <v>A4</v>
          </cell>
        </row>
        <row r="346">
          <cell r="D346" t="str">
            <v>01005010</v>
          </cell>
          <cell r="E346" t="str">
            <v>A2</v>
          </cell>
          <cell r="F346">
            <v>0</v>
          </cell>
          <cell r="G346" t="str">
            <v>Bài viết đăng Kỷ yếu hội thảo cấp trường COSS 2021</v>
          </cell>
          <cell r="H346" t="str">
            <v>- Có bài viết đăng kỷ yếu hội thảo cấp khoa tháng 3/2021; tháng 7/2021</v>
          </cell>
          <cell r="I346">
            <v>0</v>
          </cell>
          <cell r="J346" t="str">
            <v>A3</v>
          </cell>
          <cell r="K346">
            <v>0</v>
          </cell>
          <cell r="L346">
            <v>2</v>
          </cell>
          <cell r="M346">
            <v>1</v>
          </cell>
          <cell r="N346" t="str">
            <v>A3</v>
          </cell>
          <cell r="O346" t="str">
            <v>A3</v>
          </cell>
          <cell r="P346">
            <v>1</v>
          </cell>
          <cell r="Q346" t="str">
            <v>A3</v>
          </cell>
        </row>
        <row r="347">
          <cell r="D347" t="str">
            <v>01025009</v>
          </cell>
          <cell r="E347" t="str">
            <v>A2</v>
          </cell>
          <cell r="F347">
            <v>1</v>
          </cell>
          <cell r="G347" t="str">
            <v>Bài viết đăng Kỷ yếu hội thảo cấp trường COSS 2021</v>
          </cell>
          <cell r="H347" t="str">
            <v xml:space="preserve">- Có bài viết đăng kỷ yếu hội thảo cấp khoa tháng 3/2021; tháng 7/2021
-Bài viết sáng kiến được công nhận phạm vi ảnh hưởng cấp trường trong năm học 2020-2021 (QĐ số 358/QĐ-LTT-HĐSK ngày 08/4/2021)
- Đạt giải KK trong Hội thi "Thiết kế dạy học trực tuyến </v>
          </cell>
          <cell r="I347">
            <v>1</v>
          </cell>
          <cell r="J347" t="str">
            <v>A2</v>
          </cell>
          <cell r="K347">
            <v>1</v>
          </cell>
          <cell r="L347">
            <v>2</v>
          </cell>
          <cell r="M347">
            <v>2</v>
          </cell>
          <cell r="N347" t="str">
            <v>A3</v>
          </cell>
          <cell r="O347" t="str">
            <v>A3</v>
          </cell>
          <cell r="P347" t="str">
            <v>Giảm 1 NV cấp trường và 1 NV cấp đơn vị. Đạt mức xếp loại A3</v>
          </cell>
          <cell r="Q347" t="str">
            <v>A3</v>
          </cell>
        </row>
        <row r="348">
          <cell r="D348" t="str">
            <v>01025003</v>
          </cell>
          <cell r="E348" t="str">
            <v>A2</v>
          </cell>
          <cell r="F348">
            <v>2</v>
          </cell>
          <cell r="G348" t="str">
            <v>Bài viết đăng Kỷ yếu hội thảo cấp trường COSS 2021</v>
          </cell>
          <cell r="H348" t="str">
            <v>- Bài viết đăng kỷ yếu hội thảo cấp đơn vị tháng 7/2021</v>
          </cell>
          <cell r="I348">
            <v>2</v>
          </cell>
          <cell r="J348" t="str">
            <v>A3</v>
          </cell>
          <cell r="K348" t="str">
            <v>Nhắc nhở GV vào lớp trễ 5 phút ngày 19/5/2022 do đi nhầm phòng</v>
          </cell>
          <cell r="L348">
            <v>1</v>
          </cell>
          <cell r="M348">
            <v>0</v>
          </cell>
          <cell r="N348" t="str">
            <v>A4</v>
          </cell>
          <cell r="O348" t="str">
            <v>A4</v>
          </cell>
          <cell r="P348" t="str">
            <v>Nhắc nhở GV</v>
          </cell>
          <cell r="Q348" t="str">
            <v>A4</v>
          </cell>
        </row>
        <row r="349">
          <cell r="D349">
            <v>0</v>
          </cell>
          <cell r="E349">
            <v>3</v>
          </cell>
          <cell r="F349">
            <v>3</v>
          </cell>
          <cell r="G349">
            <v>3</v>
          </cell>
          <cell r="H349">
            <v>3</v>
          </cell>
          <cell r="I349">
            <v>3</v>
          </cell>
          <cell r="J349">
            <v>3</v>
          </cell>
          <cell r="K349" t="str">
            <v>1A1 + 0A2 + 0A3 + 2A4</v>
          </cell>
          <cell r="L349">
            <v>3</v>
          </cell>
          <cell r="M349">
            <v>3</v>
          </cell>
          <cell r="N349">
            <v>3</v>
          </cell>
          <cell r="O349">
            <v>3</v>
          </cell>
          <cell r="P349" t="str">
            <v>1A1 + 0A2 + 0A3 + 2A4</v>
          </cell>
          <cell r="Q349">
            <v>3</v>
          </cell>
        </row>
        <row r="350">
          <cell r="D350">
            <v>3</v>
          </cell>
          <cell r="E350">
            <v>3</v>
          </cell>
          <cell r="F350">
            <v>3</v>
          </cell>
          <cell r="G350">
            <v>3</v>
          </cell>
          <cell r="H350">
            <v>3</v>
          </cell>
          <cell r="I350">
            <v>3</v>
          </cell>
          <cell r="J350">
            <v>3</v>
          </cell>
          <cell r="K350" t="str">
            <v>1A1 + 0A2 + 0A3 + 2A4</v>
          </cell>
          <cell r="L350">
            <v>3</v>
          </cell>
          <cell r="M350">
            <v>3</v>
          </cell>
          <cell r="N350">
            <v>3</v>
          </cell>
          <cell r="O350">
            <v>3</v>
          </cell>
          <cell r="P350" t="str">
            <v>1A1 + 0A2 + 0A3 + 2A4</v>
          </cell>
          <cell r="Q350">
            <v>3</v>
          </cell>
        </row>
        <row r="351">
          <cell r="D351" t="str">
            <v>01004014</v>
          </cell>
          <cell r="E351" t="str">
            <v>A1</v>
          </cell>
          <cell r="F351" t="str">
            <v>- Thực hiện hồ sơ mở ngành đào tạo ngành Mộc Xây dựng và Trang trí nội thất</v>
          </cell>
          <cell r="G351" t="str">
            <v>- Bài viết đăng Kỷ yếu hội thảo cấp trường COSS 2021
- Bài viết sáng kiến được công nhận phạm vi ảnh hưởng cấp ngành (QĐ số 1783/QĐ-SGDĐT ngày 20/8/2021)</v>
          </cell>
          <cell r="H351" t="str">
            <v>Bài viết sáng kiến được công nhận phạm vi ảnh hưởng cấp trường trong năm học 2020-2021 (QĐ số 358/QĐ-LTT-HĐSK ngày 08/4/2021)</v>
          </cell>
          <cell r="I351">
            <v>3</v>
          </cell>
          <cell r="J351" t="str">
            <v>A1</v>
          </cell>
          <cell r="K351">
            <v>3</v>
          </cell>
          <cell r="L351">
            <v>4</v>
          </cell>
          <cell r="M351">
            <v>0</v>
          </cell>
          <cell r="N351" t="str">
            <v>A1</v>
          </cell>
          <cell r="O351" t="str">
            <v>A1</v>
          </cell>
          <cell r="P351">
            <v>0</v>
          </cell>
          <cell r="Q351" t="str">
            <v>A1</v>
          </cell>
        </row>
        <row r="352">
          <cell r="D352" t="str">
            <v>01028013</v>
          </cell>
          <cell r="E352" t="str">
            <v>A3</v>
          </cell>
          <cell r="F352">
            <v>0</v>
          </cell>
          <cell r="G352">
            <v>0</v>
          </cell>
          <cell r="H352" t="str">
            <v>Bài viết sáng kiến được công nhận phạm vi ảnh hưởng cấp trường trong năm học 2020-2021 (QĐ số 358/QĐ-LTT-HĐSK ngày 08/4/2021)</v>
          </cell>
          <cell r="I352">
            <v>0</v>
          </cell>
          <cell r="J352" t="str">
            <v>A4</v>
          </cell>
          <cell r="K352">
            <v>0</v>
          </cell>
          <cell r="L352">
            <v>0</v>
          </cell>
          <cell r="M352">
            <v>0</v>
          </cell>
          <cell r="N352" t="str">
            <v>A4</v>
          </cell>
          <cell r="O352" t="str">
            <v>A4</v>
          </cell>
          <cell r="P352">
            <v>0</v>
          </cell>
          <cell r="Q352" t="str">
            <v>A4</v>
          </cell>
        </row>
        <row r="353">
          <cell r="D353" t="str">
            <v>01028017</v>
          </cell>
          <cell r="E353" t="str">
            <v>A2</v>
          </cell>
          <cell r="F353">
            <v>0</v>
          </cell>
          <cell r="G353" t="str">
            <v>Bài viết đăng Kỷ yếu hội thảo cấp trường COSS 2021</v>
          </cell>
          <cell r="H353" t="str">
            <v>- Bài viết đăng kỷ yếu hội thảo cấp đơn vị tháng 7/2021</v>
          </cell>
          <cell r="I353">
            <v>0</v>
          </cell>
          <cell r="J353" t="str">
            <v>A4</v>
          </cell>
          <cell r="K353">
            <v>0</v>
          </cell>
          <cell r="L353">
            <v>0</v>
          </cell>
          <cell r="M353">
            <v>0</v>
          </cell>
          <cell r="N353" t="str">
            <v>A4</v>
          </cell>
          <cell r="O353" t="str">
            <v>A4</v>
          </cell>
          <cell r="P353">
            <v>0</v>
          </cell>
          <cell r="Q353" t="str">
            <v>A3</v>
          </cell>
        </row>
        <row r="354">
          <cell r="D354">
            <v>0</v>
          </cell>
          <cell r="E354">
            <v>7</v>
          </cell>
          <cell r="F354">
            <v>7</v>
          </cell>
          <cell r="G354">
            <v>7</v>
          </cell>
          <cell r="H354">
            <v>7</v>
          </cell>
          <cell r="I354">
            <v>7</v>
          </cell>
          <cell r="J354">
            <v>7</v>
          </cell>
          <cell r="K354" t="str">
            <v>0A1 + 2A2 + 4A3 + 1A4</v>
          </cell>
          <cell r="L354">
            <v>7</v>
          </cell>
          <cell r="M354">
            <v>7</v>
          </cell>
          <cell r="N354">
            <v>7</v>
          </cell>
          <cell r="O354">
            <v>7</v>
          </cell>
          <cell r="P354" t="str">
            <v>0A1 + 3A2 + 3A3 + 1A4</v>
          </cell>
          <cell r="Q354">
            <v>7</v>
          </cell>
        </row>
        <row r="355">
          <cell r="D355">
            <v>7</v>
          </cell>
          <cell r="E355">
            <v>4</v>
          </cell>
          <cell r="F355">
            <v>4</v>
          </cell>
          <cell r="G355">
            <v>4</v>
          </cell>
          <cell r="H355">
            <v>4</v>
          </cell>
          <cell r="I355">
            <v>4</v>
          </cell>
          <cell r="J355">
            <v>4</v>
          </cell>
          <cell r="K355" t="str">
            <v>0A1 + 1A2 + 3A3 + 0A4</v>
          </cell>
          <cell r="L355">
            <v>4</v>
          </cell>
          <cell r="M355">
            <v>4</v>
          </cell>
          <cell r="N355">
            <v>4</v>
          </cell>
          <cell r="O355">
            <v>4</v>
          </cell>
          <cell r="P355" t="str">
            <v>0A1 + 2A2 + 1A3 + 1A4</v>
          </cell>
          <cell r="Q355">
            <v>4</v>
          </cell>
        </row>
        <row r="356">
          <cell r="D356" t="str">
            <v>01025007</v>
          </cell>
          <cell r="E356" t="str">
            <v>A2</v>
          </cell>
          <cell r="F356">
            <v>4</v>
          </cell>
          <cell r="G356" t="str">
            <v>- Bài viết đăng Kỷ yếu hội thảo cấp trường COSS 2021
- Bài viết sáng kiến được công nhận phạm vi ảnh hưởng cấp ngành (QĐ số 1783/QĐ-SGDĐT ngày 20/8/2021)</v>
          </cell>
          <cell r="H356" t="str">
            <v>Bài viết sáng kiến được công nhận phạm vi ảnh hưởng cấp trường trong năm học 2020-2021 (QĐ số 358/QĐ-LTT-HĐSK ngày 08/4/2021)</v>
          </cell>
          <cell r="I356">
            <v>4</v>
          </cell>
          <cell r="J356" t="str">
            <v>A3</v>
          </cell>
          <cell r="K356">
            <v>4</v>
          </cell>
          <cell r="L356">
            <v>1</v>
          </cell>
          <cell r="M356">
            <v>3</v>
          </cell>
          <cell r="N356" t="str">
            <v>A3</v>
          </cell>
          <cell r="O356" t="str">
            <v>A2</v>
          </cell>
          <cell r="P356" t="str">
            <v>Nhóm TT đề nghị xếp loại A2</v>
          </cell>
          <cell r="Q356" t="str">
            <v>A2</v>
          </cell>
        </row>
        <row r="357">
          <cell r="D357" t="str">
            <v>01018003</v>
          </cell>
          <cell r="E357" t="str">
            <v>A3</v>
          </cell>
          <cell r="F357">
            <v>3</v>
          </cell>
          <cell r="G357">
            <v>3</v>
          </cell>
          <cell r="H357" t="str">
            <v>Bài viết sáng kiến được công nhận phạm vi ảnh hưởng cấp trường trong năm học 2020-2021 (QĐ số 358/QĐ-LTT-HĐSK ngày 08/4/2021)</v>
          </cell>
          <cell r="I357">
            <v>3</v>
          </cell>
          <cell r="J357" t="str">
            <v>A3</v>
          </cell>
          <cell r="K357">
            <v>3</v>
          </cell>
          <cell r="L357">
            <v>0</v>
          </cell>
          <cell r="M357">
            <v>2</v>
          </cell>
          <cell r="N357" t="str">
            <v>A4</v>
          </cell>
          <cell r="O357" t="str">
            <v>A4</v>
          </cell>
          <cell r="P357" t="str">
            <v>Giảm 1 NV cấp đơn vị. Đạt mức xếp loại A4</v>
          </cell>
          <cell r="Q357" t="str">
            <v>A4</v>
          </cell>
        </row>
        <row r="358">
          <cell r="D358" t="str">
            <v>01018002</v>
          </cell>
          <cell r="E358" t="str">
            <v>A2</v>
          </cell>
          <cell r="F358">
            <v>2</v>
          </cell>
          <cell r="G358" t="str">
            <v>Bài viết đăng Kỷ yếu hội thảo cấp trường COSS 2021</v>
          </cell>
          <cell r="H358" t="str">
            <v>Bài viết sáng kiến được công nhận phạm vi ảnh hưởng cấp trường trong năm học 2020-2021 (QĐ số 358/QĐ-LTT-HĐSK ngày 08/4/2021)</v>
          </cell>
          <cell r="I358">
            <v>2</v>
          </cell>
          <cell r="J358" t="str">
            <v>A3</v>
          </cell>
          <cell r="K358">
            <v>2</v>
          </cell>
          <cell r="L358">
            <v>1</v>
          </cell>
          <cell r="M358">
            <v>3</v>
          </cell>
          <cell r="N358" t="str">
            <v>A3</v>
          </cell>
          <cell r="O358" t="str">
            <v>A3</v>
          </cell>
          <cell r="P358">
            <v>3</v>
          </cell>
          <cell r="Q358" t="str">
            <v>A3</v>
          </cell>
        </row>
        <row r="359">
          <cell r="D359" t="str">
            <v>01018005</v>
          </cell>
          <cell r="E359" t="str">
            <v>A2</v>
          </cell>
          <cell r="F359">
            <v>3</v>
          </cell>
          <cell r="G359" t="str">
            <v>- Bài viết đăng Kỷ yếu hội thảo cấp trường COSS 2021
- Bài viết sáng kiến được công nhận phạm vi ảnh hưởng cấp ngành (QĐ số 1783/QĐ-SGDĐT ngày 20/8/2021)</v>
          </cell>
          <cell r="H359" t="str">
            <v>Bài viết sáng kiến được công nhận phạm vi ảnh hưởng cấp trường trong năm học 2020-2021 (QĐ số 358/QĐ-LTT-HĐSK ngày 08/4/2021)</v>
          </cell>
          <cell r="I359">
            <v>3</v>
          </cell>
          <cell r="J359" t="str">
            <v>A2</v>
          </cell>
          <cell r="K359">
            <v>3</v>
          </cell>
          <cell r="L359">
            <v>2</v>
          </cell>
          <cell r="M359">
            <v>4</v>
          </cell>
          <cell r="N359" t="str">
            <v>A2</v>
          </cell>
          <cell r="O359" t="str">
            <v>A2</v>
          </cell>
          <cell r="P359">
            <v>4</v>
          </cell>
          <cell r="Q359" t="str">
            <v>A2</v>
          </cell>
        </row>
        <row r="360">
          <cell r="D360">
            <v>4</v>
          </cell>
          <cell r="E360">
            <v>3</v>
          </cell>
          <cell r="F360">
            <v>3</v>
          </cell>
          <cell r="G360">
            <v>3</v>
          </cell>
          <cell r="H360">
            <v>3</v>
          </cell>
          <cell r="I360">
            <v>3</v>
          </cell>
          <cell r="J360">
            <v>3</v>
          </cell>
          <cell r="K360" t="str">
            <v>0A1 + 1A2 + 1A3 + 1A4</v>
          </cell>
          <cell r="L360">
            <v>0</v>
          </cell>
          <cell r="M360">
            <v>0</v>
          </cell>
          <cell r="N360">
            <v>3</v>
          </cell>
          <cell r="O360">
            <v>3</v>
          </cell>
          <cell r="P360" t="str">
            <v>0A1 + 1A2 + 2A3 + 0A4</v>
          </cell>
          <cell r="Q360">
            <v>3</v>
          </cell>
        </row>
        <row r="361">
          <cell r="D361" t="str">
            <v>01018008</v>
          </cell>
          <cell r="E361" t="str">
            <v>A2</v>
          </cell>
          <cell r="F361">
            <v>3</v>
          </cell>
          <cell r="G361" t="str">
            <v>- Bài viết đăng Kỷ yếu hội thảo cấp trường COSS 2021
- Bài viết sáng kiến được công nhận phạm vi ảnh hưởng cấp ngành (QĐ số 1783/QĐ-SGDĐT ngày 20/8/2021)</v>
          </cell>
          <cell r="H361" t="str">
            <v>Bài viết sáng kiến được công nhận phạm vi ảnh hưởng cấp trường trong năm học 2020-2021 (QĐ số 358/QĐ-LTT-HĐSK ngày 08/4/2021)</v>
          </cell>
          <cell r="I361">
            <v>3</v>
          </cell>
          <cell r="J361" t="str">
            <v>A2</v>
          </cell>
          <cell r="K361">
            <v>3</v>
          </cell>
          <cell r="L361">
            <v>2</v>
          </cell>
          <cell r="M361">
            <v>3</v>
          </cell>
          <cell r="N361" t="str">
            <v>A2</v>
          </cell>
          <cell r="O361" t="str">
            <v>A2</v>
          </cell>
          <cell r="P361">
            <v>3</v>
          </cell>
          <cell r="Q361" t="str">
            <v>A2</v>
          </cell>
        </row>
        <row r="362">
          <cell r="D362" t="str">
            <v>01018007</v>
          </cell>
          <cell r="E362" t="str">
            <v>A2</v>
          </cell>
          <cell r="F362">
            <v>3</v>
          </cell>
          <cell r="G362" t="str">
            <v>- Bài viết đăng Kỷ yếu hội thảo cấp trường COSS 2021
- Bài viết sáng kiến được công nhận phạm vi ảnh hưởng cấp ngành (QĐ số 1783/QĐ-SGDĐT ngày 20/8/2021)</v>
          </cell>
          <cell r="H362" t="str">
            <v>Bài viết sáng kiến được công nhận phạm vi ảnh hưởng cấp trường trong năm học 2020-2021 (QĐ số 358/QĐ-LTT-HĐSK ngày 08/4/2021)</v>
          </cell>
          <cell r="I362">
            <v>3</v>
          </cell>
          <cell r="J362" t="str">
            <v>A3</v>
          </cell>
          <cell r="K362">
            <v>3</v>
          </cell>
          <cell r="L362">
            <v>1</v>
          </cell>
          <cell r="M362">
            <v>3</v>
          </cell>
          <cell r="N362" t="str">
            <v>A3</v>
          </cell>
          <cell r="O362" t="str">
            <v>A3</v>
          </cell>
          <cell r="P362">
            <v>3</v>
          </cell>
          <cell r="Q362" t="str">
            <v>A3</v>
          </cell>
        </row>
        <row r="363">
          <cell r="D363" t="str">
            <v>01018009</v>
          </cell>
          <cell r="E363" t="str">
            <v>A4</v>
          </cell>
          <cell r="F363">
            <v>3</v>
          </cell>
          <cell r="G363">
            <v>3</v>
          </cell>
          <cell r="H363">
            <v>3</v>
          </cell>
          <cell r="I363">
            <v>3</v>
          </cell>
          <cell r="J363" t="str">
            <v>A4</v>
          </cell>
          <cell r="K363">
            <v>3</v>
          </cell>
          <cell r="L363">
            <v>1</v>
          </cell>
          <cell r="M363">
            <v>3</v>
          </cell>
          <cell r="N363" t="str">
            <v>A4</v>
          </cell>
          <cell r="O363" t="str">
            <v>A3</v>
          </cell>
          <cell r="P363" t="str">
            <v>Thống nhất đề nghị xếp loại A3 của đơn vị</v>
          </cell>
          <cell r="Q363" t="str">
            <v>A3</v>
          </cell>
        </row>
        <row r="364">
          <cell r="D364">
            <v>3</v>
          </cell>
          <cell r="E364">
            <v>3</v>
          </cell>
          <cell r="F364">
            <v>3</v>
          </cell>
          <cell r="G364">
            <v>3</v>
          </cell>
          <cell r="H364">
            <v>3</v>
          </cell>
          <cell r="I364">
            <v>3</v>
          </cell>
          <cell r="J364">
            <v>3</v>
          </cell>
          <cell r="K364" t="str">
            <v>0A1 + 0A2 + 0A3 + 3A4</v>
          </cell>
          <cell r="L364">
            <v>3</v>
          </cell>
          <cell r="M364">
            <v>3</v>
          </cell>
          <cell r="N364">
            <v>3</v>
          </cell>
          <cell r="O364">
            <v>3</v>
          </cell>
          <cell r="P364" t="str">
            <v>0A1 + 1A2 + 0A3 + 2A4</v>
          </cell>
          <cell r="Q364">
            <v>3</v>
          </cell>
        </row>
        <row r="365">
          <cell r="D365">
            <v>3</v>
          </cell>
          <cell r="E365">
            <v>1</v>
          </cell>
          <cell r="F365">
            <v>1</v>
          </cell>
          <cell r="G365">
            <v>1</v>
          </cell>
          <cell r="H365">
            <v>1</v>
          </cell>
          <cell r="I365">
            <v>1</v>
          </cell>
          <cell r="J365">
            <v>1</v>
          </cell>
          <cell r="K365" t="str">
            <v>0A1 + 0A2 + 0A3 + 1A4</v>
          </cell>
          <cell r="L365">
            <v>1</v>
          </cell>
          <cell r="M365">
            <v>1</v>
          </cell>
          <cell r="N365">
            <v>1</v>
          </cell>
          <cell r="O365">
            <v>1</v>
          </cell>
          <cell r="P365" t="str">
            <v>0A1 + 0A2 + 0A3 + 1A4</v>
          </cell>
          <cell r="Q365">
            <v>1</v>
          </cell>
        </row>
        <row r="366">
          <cell r="D366" t="str">
            <v>01019002</v>
          </cell>
          <cell r="E366" t="str">
            <v>A4</v>
          </cell>
          <cell r="F366">
            <v>1</v>
          </cell>
          <cell r="G366">
            <v>1</v>
          </cell>
          <cell r="H366">
            <v>1</v>
          </cell>
          <cell r="I366">
            <v>1</v>
          </cell>
          <cell r="J366" t="str">
            <v>A4</v>
          </cell>
          <cell r="K366">
            <v>1</v>
          </cell>
          <cell r="L366">
            <v>2</v>
          </cell>
          <cell r="M366">
            <v>2</v>
          </cell>
          <cell r="N366" t="str">
            <v>A4</v>
          </cell>
          <cell r="O366" t="str">
            <v>A4</v>
          </cell>
          <cell r="P366">
            <v>2</v>
          </cell>
          <cell r="Q366" t="str">
            <v>A4</v>
          </cell>
        </row>
        <row r="367">
          <cell r="D367">
            <v>2</v>
          </cell>
          <cell r="E367">
            <v>2</v>
          </cell>
          <cell r="F367">
            <v>2</v>
          </cell>
          <cell r="G367">
            <v>2</v>
          </cell>
          <cell r="H367">
            <v>2</v>
          </cell>
          <cell r="I367">
            <v>2</v>
          </cell>
          <cell r="J367">
            <v>2</v>
          </cell>
          <cell r="K367" t="str">
            <v>0A1 + 0A2 + 0A3 + 2A4</v>
          </cell>
          <cell r="L367">
            <v>2</v>
          </cell>
          <cell r="M367">
            <v>2</v>
          </cell>
          <cell r="N367">
            <v>2</v>
          </cell>
          <cell r="O367">
            <v>2</v>
          </cell>
          <cell r="P367" t="str">
            <v>0A1 + 1A2 + 0A3 + 1A4</v>
          </cell>
          <cell r="Q367">
            <v>2</v>
          </cell>
        </row>
        <row r="368">
          <cell r="D368" t="str">
            <v>01019001</v>
          </cell>
          <cell r="E368" t="str">
            <v>A4</v>
          </cell>
          <cell r="F368">
            <v>2</v>
          </cell>
          <cell r="G368">
            <v>2</v>
          </cell>
          <cell r="H368">
            <v>2</v>
          </cell>
          <cell r="I368">
            <v>2</v>
          </cell>
          <cell r="J368" t="str">
            <v>A4</v>
          </cell>
          <cell r="K368">
            <v>2</v>
          </cell>
          <cell r="L368">
            <v>2</v>
          </cell>
          <cell r="M368">
            <v>2</v>
          </cell>
          <cell r="N368" t="str">
            <v>A4</v>
          </cell>
          <cell r="O368" t="str">
            <v>A4</v>
          </cell>
          <cell r="P368">
            <v>2</v>
          </cell>
          <cell r="Q368" t="str">
            <v>A4</v>
          </cell>
        </row>
        <row r="369">
          <cell r="D369" t="str">
            <v>01005005</v>
          </cell>
          <cell r="E369" t="str">
            <v>A4</v>
          </cell>
          <cell r="F369">
            <v>2</v>
          </cell>
          <cell r="G369">
            <v>2</v>
          </cell>
          <cell r="H369">
            <v>2</v>
          </cell>
          <cell r="I369">
            <v>2</v>
          </cell>
          <cell r="J369" t="str">
            <v>A4</v>
          </cell>
          <cell r="K369">
            <v>2</v>
          </cell>
          <cell r="L369">
            <v>4</v>
          </cell>
          <cell r="M369">
            <v>2</v>
          </cell>
          <cell r="N369" t="str">
            <v>A4</v>
          </cell>
          <cell r="O369" t="str">
            <v>A2</v>
          </cell>
          <cell r="P369" t="str">
            <v>Thống nhất đề nghị xếp loại A2 của đơn vị</v>
          </cell>
          <cell r="Q369" t="str">
            <v>A2</v>
          </cell>
        </row>
        <row r="370">
          <cell r="D370">
            <v>2</v>
          </cell>
          <cell r="E370">
            <v>3</v>
          </cell>
          <cell r="F370">
            <v>3</v>
          </cell>
          <cell r="G370">
            <v>3</v>
          </cell>
          <cell r="H370">
            <v>3</v>
          </cell>
          <cell r="I370">
            <v>3</v>
          </cell>
          <cell r="J370">
            <v>3</v>
          </cell>
          <cell r="K370" t="str">
            <v>0A1 + 1A2 + 0A3 + 2A4</v>
          </cell>
          <cell r="L370">
            <v>3</v>
          </cell>
          <cell r="M370">
            <v>3</v>
          </cell>
          <cell r="N370">
            <v>3</v>
          </cell>
          <cell r="O370">
            <v>3</v>
          </cell>
          <cell r="P370" t="str">
            <v>1A1 + 0A2 + 2A3 + 0A4</v>
          </cell>
          <cell r="Q370">
            <v>3</v>
          </cell>
        </row>
        <row r="371">
          <cell r="D371">
            <v>3</v>
          </cell>
          <cell r="E371">
            <v>2</v>
          </cell>
          <cell r="F371">
            <v>2</v>
          </cell>
          <cell r="G371">
            <v>2</v>
          </cell>
          <cell r="H371">
            <v>2</v>
          </cell>
          <cell r="I371">
            <v>2</v>
          </cell>
          <cell r="J371">
            <v>2</v>
          </cell>
          <cell r="K371" t="str">
            <v>0A1 + 1A2 + 0A3 + 1A4</v>
          </cell>
          <cell r="L371">
            <v>2</v>
          </cell>
          <cell r="M371">
            <v>2</v>
          </cell>
          <cell r="N371">
            <v>2</v>
          </cell>
          <cell r="O371">
            <v>2</v>
          </cell>
          <cell r="P371" t="str">
            <v>1A1 + 0A2 + 1A3 + 0A4</v>
          </cell>
          <cell r="Q371">
            <v>2</v>
          </cell>
        </row>
        <row r="372">
          <cell r="D372" t="str">
            <v>01021001</v>
          </cell>
          <cell r="E372" t="str">
            <v>A2</v>
          </cell>
          <cell r="F372">
            <v>2</v>
          </cell>
          <cell r="G372" t="str">
            <v>Bài viết sáng kiến được công nhận phạm vi ảnh hưởng cấp ngành (QĐ số 1783/QĐ-SGDĐT ngày 20/8/2021)</v>
          </cell>
          <cell r="H372" t="str">
            <v>Bài viết sáng kiến được công nhận phạm vi ảnh hưởng cấp trường trong năm học 2020-2021 (QĐ số 358/QĐ-LTT-HĐSK ngày 08/4/2021)</v>
          </cell>
          <cell r="I372">
            <v>2</v>
          </cell>
          <cell r="J372" t="str">
            <v>A2</v>
          </cell>
          <cell r="K372">
            <v>2</v>
          </cell>
          <cell r="L372">
            <v>2</v>
          </cell>
          <cell r="M372">
            <v>3</v>
          </cell>
          <cell r="N372" t="str">
            <v>A3</v>
          </cell>
          <cell r="O372" t="str">
            <v>A1</v>
          </cell>
          <cell r="P372" t="str">
            <v>Thống nhất đề nghị xếp loại A1 của đơn vị</v>
          </cell>
          <cell r="Q372" t="str">
            <v>A1</v>
          </cell>
        </row>
        <row r="373">
          <cell r="D373" t="str">
            <v>01021003</v>
          </cell>
          <cell r="E373" t="str">
            <v>A4</v>
          </cell>
          <cell r="F373">
            <v>3</v>
          </cell>
          <cell r="G373">
            <v>3</v>
          </cell>
          <cell r="H373">
            <v>3</v>
          </cell>
          <cell r="I373">
            <v>3</v>
          </cell>
          <cell r="J373" t="str">
            <v>A4</v>
          </cell>
          <cell r="K373">
            <v>3</v>
          </cell>
          <cell r="L373">
            <v>2</v>
          </cell>
          <cell r="M373">
            <v>3</v>
          </cell>
          <cell r="N373" t="str">
            <v>A4</v>
          </cell>
          <cell r="O373" t="str">
            <v>A3</v>
          </cell>
          <cell r="P373" t="str">
            <v>Không thống nhất đề nghị xếp loại A2 của đơn vị. Nhóm TT đề nghị xếp loại A3</v>
          </cell>
          <cell r="Q373" t="str">
            <v>A3</v>
          </cell>
        </row>
        <row r="374">
          <cell r="D374">
            <v>3</v>
          </cell>
          <cell r="E374">
            <v>1</v>
          </cell>
          <cell r="F374">
            <v>1</v>
          </cell>
          <cell r="G374">
            <v>1</v>
          </cell>
          <cell r="H374">
            <v>1</v>
          </cell>
          <cell r="I374">
            <v>1</v>
          </cell>
          <cell r="J374">
            <v>1</v>
          </cell>
          <cell r="K374" t="str">
            <v>0A1 + 0A2 + 0A3 + 1A4</v>
          </cell>
          <cell r="L374">
            <v>1</v>
          </cell>
          <cell r="M374">
            <v>1</v>
          </cell>
          <cell r="N374">
            <v>1</v>
          </cell>
          <cell r="O374">
            <v>1</v>
          </cell>
          <cell r="P374" t="str">
            <v>0A1 + 0A2 + 1A3 + 0A4</v>
          </cell>
          <cell r="Q374">
            <v>1</v>
          </cell>
        </row>
        <row r="375">
          <cell r="D375" t="str">
            <v>01021004</v>
          </cell>
          <cell r="E375" t="str">
            <v>A4</v>
          </cell>
          <cell r="F375">
            <v>1</v>
          </cell>
          <cell r="G375">
            <v>1</v>
          </cell>
          <cell r="H375">
            <v>1</v>
          </cell>
          <cell r="I375">
            <v>1</v>
          </cell>
          <cell r="J375" t="str">
            <v>A4</v>
          </cell>
          <cell r="K375">
            <v>1</v>
          </cell>
          <cell r="L375">
            <v>2</v>
          </cell>
          <cell r="M375">
            <v>3</v>
          </cell>
          <cell r="N375" t="str">
            <v>A4</v>
          </cell>
          <cell r="O375" t="str">
            <v>A3</v>
          </cell>
          <cell r="P375" t="str">
            <v>Không thống nhất đề nghị xếp loại A2 của đơn vị. Nhóm TT đề nghị xếp loại A3</v>
          </cell>
          <cell r="Q375" t="str">
            <v>A3</v>
          </cell>
        </row>
        <row r="376">
          <cell r="D376">
            <v>3</v>
          </cell>
          <cell r="E376">
            <v>2</v>
          </cell>
          <cell r="F376">
            <v>2</v>
          </cell>
          <cell r="G376">
            <v>2</v>
          </cell>
          <cell r="H376">
            <v>2</v>
          </cell>
          <cell r="I376">
            <v>2</v>
          </cell>
          <cell r="J376">
            <v>2</v>
          </cell>
          <cell r="K376" t="str">
            <v>0A1 + 1A2 + 0A3 + 1A4</v>
          </cell>
          <cell r="L376">
            <v>2</v>
          </cell>
          <cell r="M376">
            <v>2</v>
          </cell>
          <cell r="N376">
            <v>2</v>
          </cell>
          <cell r="O376">
            <v>2</v>
          </cell>
          <cell r="P376" t="str">
            <v>1A1 + 0A2 + 1A3 + 0A4</v>
          </cell>
          <cell r="Q376">
            <v>2</v>
          </cell>
        </row>
        <row r="377">
          <cell r="D377">
            <v>2</v>
          </cell>
          <cell r="E377">
            <v>2</v>
          </cell>
          <cell r="F377">
            <v>2</v>
          </cell>
          <cell r="G377">
            <v>2</v>
          </cell>
          <cell r="H377">
            <v>2</v>
          </cell>
          <cell r="I377">
            <v>2</v>
          </cell>
          <cell r="J377">
            <v>2</v>
          </cell>
          <cell r="K377" t="str">
            <v>0A1 + 1A2 + 0A3 + 1A4</v>
          </cell>
          <cell r="L377">
            <v>2</v>
          </cell>
          <cell r="M377">
            <v>2</v>
          </cell>
          <cell r="N377">
            <v>2</v>
          </cell>
          <cell r="O377">
            <v>2</v>
          </cell>
          <cell r="P377" t="str">
            <v>1A1 + 0A2 + 1A3 + 0A4</v>
          </cell>
          <cell r="Q377">
            <v>2</v>
          </cell>
        </row>
        <row r="378">
          <cell r="D378" t="str">
            <v>01007008</v>
          </cell>
          <cell r="E378" t="str">
            <v>A2</v>
          </cell>
          <cell r="F378">
            <v>2</v>
          </cell>
          <cell r="G378" t="str">
            <v>- Bài viết đăng Kỷ yếu hội thảo cấp trường COSS 2021
- Bài viết sáng kiến được công nhận phạm vi ảnh hưởng cấp ngành (QĐ số 1783/QĐ-SGDĐT ngày 20/8/2021)</v>
          </cell>
          <cell r="H378" t="str">
            <v>Bài viết sáng kiến được công nhận phạm vi ảnh hưởng cấp trường trong năm học 2020-2021 (QĐ số 358/QĐ-LTT-HĐSK ngày 08/4/2021)</v>
          </cell>
          <cell r="I378">
            <v>2</v>
          </cell>
          <cell r="J378" t="str">
            <v>A2</v>
          </cell>
          <cell r="K378">
            <v>2</v>
          </cell>
          <cell r="L378">
            <v>3</v>
          </cell>
          <cell r="M378">
            <v>1</v>
          </cell>
          <cell r="N378" t="str">
            <v>A2</v>
          </cell>
          <cell r="O378" t="str">
            <v>A1</v>
          </cell>
          <cell r="P378" t="str">
            <v>Thống nhất đề nghị xếp loại A1 của đơn vị</v>
          </cell>
          <cell r="Q378" t="str">
            <v>A1</v>
          </cell>
        </row>
        <row r="379">
          <cell r="D379" t="str">
            <v>01014012</v>
          </cell>
          <cell r="E379" t="str">
            <v>A4</v>
          </cell>
          <cell r="F379">
            <v>1</v>
          </cell>
          <cell r="G379">
            <v>1</v>
          </cell>
          <cell r="H379">
            <v>1</v>
          </cell>
          <cell r="I379">
            <v>1</v>
          </cell>
          <cell r="J379" t="str">
            <v>A4</v>
          </cell>
          <cell r="K379">
            <v>1</v>
          </cell>
          <cell r="L379">
            <v>2</v>
          </cell>
          <cell r="M379">
            <v>1</v>
          </cell>
          <cell r="N379" t="str">
            <v>A4</v>
          </cell>
          <cell r="O379" t="str">
            <v>A3</v>
          </cell>
          <cell r="P379" t="str">
            <v>Thống nhất đề nghị xếp loại A3 của đơn vị</v>
          </cell>
          <cell r="Q379" t="str">
            <v>A3</v>
          </cell>
        </row>
        <row r="380">
          <cell r="D380">
            <v>1</v>
          </cell>
          <cell r="E380">
            <v>6</v>
          </cell>
          <cell r="F380">
            <v>6</v>
          </cell>
          <cell r="G380">
            <v>6</v>
          </cell>
          <cell r="H380">
            <v>6</v>
          </cell>
          <cell r="I380">
            <v>6</v>
          </cell>
          <cell r="J380">
            <v>6</v>
          </cell>
          <cell r="K380" t="str">
            <v>1A1 + 1A2 + 2A3 + 0A4</v>
          </cell>
          <cell r="L380">
            <v>6</v>
          </cell>
          <cell r="M380">
            <v>6</v>
          </cell>
          <cell r="N380">
            <v>6</v>
          </cell>
          <cell r="O380">
            <v>6</v>
          </cell>
          <cell r="P380" t="str">
            <v>3A1 + 1A2 + 0A3 + 0A4</v>
          </cell>
          <cell r="Q380">
            <v>6</v>
          </cell>
        </row>
        <row r="381">
          <cell r="D381">
            <v>6</v>
          </cell>
          <cell r="E381">
            <v>3</v>
          </cell>
          <cell r="F381">
            <v>3</v>
          </cell>
          <cell r="G381">
            <v>3</v>
          </cell>
          <cell r="H381">
            <v>3</v>
          </cell>
          <cell r="I381">
            <v>3</v>
          </cell>
          <cell r="J381">
            <v>3</v>
          </cell>
          <cell r="K381" t="str">
            <v>0A1 + 1A2 + 2A3 + 0A4</v>
          </cell>
          <cell r="L381">
            <v>3</v>
          </cell>
          <cell r="M381">
            <v>3</v>
          </cell>
          <cell r="N381">
            <v>3</v>
          </cell>
          <cell r="O381">
            <v>3</v>
          </cell>
          <cell r="P381" t="str">
            <v>2A1 + 1A2 + 0A3 + 0A4</v>
          </cell>
          <cell r="Q381">
            <v>3</v>
          </cell>
        </row>
        <row r="382">
          <cell r="D382" t="str">
            <v>01017003</v>
          </cell>
          <cell r="E382" t="str">
            <v>A2</v>
          </cell>
          <cell r="F382">
            <v>3</v>
          </cell>
          <cell r="G382" t="str">
            <v>- Bài viết đăng Kỷ yếu hội thảo cấp trường COSS 2021
- Bài viết sáng kiến được công nhận phạm vi ảnh hưởng cấp ngành (QĐ số 1783/QĐ-SGDĐT ngày 20/8/2021)</v>
          </cell>
          <cell r="H382" t="str">
            <v>- Bài viết đăng kỷ yếu hội thảo cấp đơn vị tháng 7/2021
- Bài viết sáng kiến được công nhận phạm vi ảnh hưởng cấp trường trong năm học 2020-2021 (QĐ số 358/QĐ-LTT-HĐSK ngày 08/4/2021)</v>
          </cell>
          <cell r="I382">
            <v>3</v>
          </cell>
          <cell r="J382" t="str">
            <v>A2</v>
          </cell>
          <cell r="K382">
            <v>3</v>
          </cell>
          <cell r="L382">
            <v>3</v>
          </cell>
          <cell r="M382">
            <v>2</v>
          </cell>
          <cell r="N382" t="str">
            <v>A2</v>
          </cell>
          <cell r="O382" t="str">
            <v>A1</v>
          </cell>
          <cell r="P382" t="str">
            <v>Nhóm TT đề nghị xếp loại A1 của đơn vị</v>
          </cell>
          <cell r="Q382" t="str">
            <v>A1</v>
          </cell>
        </row>
        <row r="383">
          <cell r="D383" t="str">
            <v>01017010</v>
          </cell>
          <cell r="E383" t="str">
            <v>A3</v>
          </cell>
          <cell r="F383">
            <v>2</v>
          </cell>
          <cell r="G383">
            <v>2</v>
          </cell>
          <cell r="H383" t="str">
            <v>- Bài viết đăng kỷ yếu hội thảo cấp đơn vị tháng 7/2021
- Bài viết sáng kiến được công nhận phạm vi ảnh hưởng cấp trường trong năm học 2020-2021 (QĐ số 358/QĐ-LTT-HĐSK ngày 08/4/2021)</v>
          </cell>
          <cell r="I383">
            <v>2</v>
          </cell>
          <cell r="J383" t="str">
            <v>A3</v>
          </cell>
          <cell r="K383">
            <v>2</v>
          </cell>
          <cell r="L383">
            <v>4</v>
          </cell>
          <cell r="M383">
            <v>3</v>
          </cell>
          <cell r="N383" t="str">
            <v>A3</v>
          </cell>
          <cell r="O383" t="str">
            <v>A1</v>
          </cell>
          <cell r="P383" t="str">
            <v>Thống nhất đề nghị xếp loại A1 của đơn vị</v>
          </cell>
          <cell r="Q383" t="str">
            <v>A1</v>
          </cell>
        </row>
        <row r="384">
          <cell r="D384" t="str">
            <v>01018004</v>
          </cell>
          <cell r="E384" t="str">
            <v>A3</v>
          </cell>
          <cell r="F384">
            <v>3</v>
          </cell>
          <cell r="G384">
            <v>3</v>
          </cell>
          <cell r="H384" t="str">
            <v>- Bài viết đăng kỷ yếu hội thảo cấp đơn vị tháng 7/2021
- Bài viết sáng kiến được công nhận phạm vi ảnh hưởng cấp trường trong năm học 2020-2021 (QĐ số 358/QĐ-LTT-HĐSK ngày 08/4/2021)</v>
          </cell>
          <cell r="I384">
            <v>3</v>
          </cell>
          <cell r="J384" t="str">
            <v>A3</v>
          </cell>
          <cell r="K384">
            <v>3</v>
          </cell>
          <cell r="L384">
            <v>4</v>
          </cell>
          <cell r="M384">
            <v>3</v>
          </cell>
          <cell r="N384" t="str">
            <v>A3</v>
          </cell>
          <cell r="O384" t="str">
            <v>A2</v>
          </cell>
          <cell r="P384" t="str">
            <v>Thống nhất đề nghị xếp loại A2 của đơn vị</v>
          </cell>
          <cell r="Q384" t="str">
            <v>A2</v>
          </cell>
        </row>
        <row r="385">
          <cell r="D385">
            <v>3</v>
          </cell>
          <cell r="E385">
            <v>3</v>
          </cell>
          <cell r="F385">
            <v>3</v>
          </cell>
          <cell r="G385">
            <v>3</v>
          </cell>
          <cell r="H385">
            <v>3</v>
          </cell>
          <cell r="I385">
            <v>3</v>
          </cell>
          <cell r="J385">
            <v>3</v>
          </cell>
          <cell r="K385" t="str">
            <v>1A1 + 0A2 + 1A3 + 1A4</v>
          </cell>
          <cell r="L385">
            <v>3</v>
          </cell>
          <cell r="M385">
            <v>3</v>
          </cell>
          <cell r="N385">
            <v>3</v>
          </cell>
          <cell r="O385">
            <v>3</v>
          </cell>
          <cell r="P385" t="str">
            <v>1A1 + 0A2 + 2A3 + 0A4</v>
          </cell>
          <cell r="Q385">
            <v>3</v>
          </cell>
        </row>
        <row r="386">
          <cell r="D386" t="str">
            <v>01009027</v>
          </cell>
          <cell r="E386" t="str">
            <v>A1</v>
          </cell>
          <cell r="F386" t="str">
            <v>Bài báo đăng trên Tạp chí Thiết bị Giáo dục - Số đặc biệt tháng 7/2021 (ISSN 1859-0810)</v>
          </cell>
          <cell r="G386" t="str">
            <v xml:space="preserve"> ' </v>
          </cell>
          <cell r="H386" t="str">
            <v>- Bài viết đăng kỷ yếu hội thảo cấp đơn vị tháng 7/2021
- Bài viết sáng kiến được công nhận phạm vi ảnh hưởng cấp trường trong năm học 2020-2021 (QĐ số 358/QĐ-LTT-HĐSK ngày 08/4/2021)</v>
          </cell>
          <cell r="I386" t="str">
            <v>Bài báo được tính điểm (0,5đ) theo QĐ 26/QĐ-HĐGSNN ngày 8/11/2021 của HĐGS ngành Giáo dục học (STT 55 - Tạp chí Thiết bị giáo dục - chỉ số ISSN 1859-0810)</v>
          </cell>
          <cell r="J386" t="str">
            <v>A1</v>
          </cell>
          <cell r="K386">
            <v>3</v>
          </cell>
          <cell r="L386">
            <v>2</v>
          </cell>
          <cell r="M386">
            <v>3</v>
          </cell>
          <cell r="N386" t="str">
            <v>A1</v>
          </cell>
          <cell r="O386" t="str">
            <v>A1</v>
          </cell>
          <cell r="P386">
            <v>3</v>
          </cell>
          <cell r="Q386" t="str">
            <v>A1</v>
          </cell>
        </row>
        <row r="387">
          <cell r="D387" t="str">
            <v>01025013</v>
          </cell>
          <cell r="E387" t="str">
            <v>A3</v>
          </cell>
          <cell r="F387">
            <v>3</v>
          </cell>
          <cell r="G387">
            <v>3</v>
          </cell>
          <cell r="H387" t="str">
            <v>Bài viết đăng kỷ yếu hội thảo cấp đơn vị tháng 7/2021</v>
          </cell>
          <cell r="I387">
            <v>3</v>
          </cell>
          <cell r="J387" t="str">
            <v>A3</v>
          </cell>
          <cell r="K387">
            <v>3</v>
          </cell>
          <cell r="L387">
            <v>2</v>
          </cell>
          <cell r="M387">
            <v>2</v>
          </cell>
          <cell r="N387" t="str">
            <v>A3</v>
          </cell>
          <cell r="O387" t="str">
            <v>A3</v>
          </cell>
          <cell r="P387">
            <v>2</v>
          </cell>
          <cell r="Q387" t="str">
            <v>A3</v>
          </cell>
        </row>
        <row r="388">
          <cell r="D388" t="str">
            <v>01031001</v>
          </cell>
          <cell r="E388" t="str">
            <v>A4</v>
          </cell>
          <cell r="F388">
            <v>2</v>
          </cell>
          <cell r="G388">
            <v>2</v>
          </cell>
          <cell r="H388">
            <v>2</v>
          </cell>
          <cell r="I388">
            <v>2</v>
          </cell>
          <cell r="J388" t="str">
            <v>A4</v>
          </cell>
          <cell r="K388" t="str">
            <v>HĐ thử việc từ 13/6/2022</v>
          </cell>
          <cell r="L388">
            <v>2</v>
          </cell>
          <cell r="M388">
            <v>2</v>
          </cell>
          <cell r="N388" t="str">
            <v>A4</v>
          </cell>
          <cell r="O388" t="str">
            <v>A3</v>
          </cell>
          <cell r="P388" t="str">
            <v>Thống nhất đề nghị xếp loại A3 của đơn vị</v>
          </cell>
          <cell r="Q388" t="str">
            <v>A3</v>
          </cell>
        </row>
      </sheetData>
      <sheetData sheetId="15">
        <row r="10">
          <cell r="C10" t="str">
            <v>01016008</v>
          </cell>
        </row>
      </sheetData>
      <sheetData sheetId="16">
        <row r="10">
          <cell r="C10" t="str">
            <v>01013020</v>
          </cell>
        </row>
      </sheetData>
      <sheetData sheetId="17">
        <row r="10">
          <cell r="C10" t="str">
            <v>01025001</v>
          </cell>
        </row>
      </sheetData>
      <sheetData sheetId="18">
        <row r="10">
          <cell r="C10" t="str">
            <v>01004014</v>
          </cell>
        </row>
      </sheetData>
      <sheetData sheetId="19">
        <row r="10">
          <cell r="C10" t="str">
            <v>01025007</v>
          </cell>
        </row>
      </sheetData>
      <sheetData sheetId="20">
        <row r="10">
          <cell r="C10" t="str">
            <v>01019002</v>
          </cell>
        </row>
      </sheetData>
      <sheetData sheetId="21">
        <row r="10">
          <cell r="C10" t="str">
            <v>01021001</v>
          </cell>
        </row>
      </sheetData>
      <sheetData sheetId="22">
        <row r="10">
          <cell r="C10" t="str">
            <v>01007008</v>
          </cell>
        </row>
      </sheetData>
      <sheetData sheetId="23">
        <row r="10">
          <cell r="C10" t="str">
            <v>01017003</v>
          </cell>
        </row>
      </sheetData>
      <sheetData sheetId="2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u 2"/>
      <sheetName val="Nop bai"/>
      <sheetName val="Tong hop nop bai"/>
      <sheetName val="Tong hop ket qua"/>
      <sheetName val="DS Tong"/>
      <sheetName val="1.BGH"/>
      <sheetName val="2.KHTC"/>
      <sheetName val="3.TSDT"/>
      <sheetName val="4.TCHC"/>
      <sheetName val="5.TTGD"/>
      <sheetName val="6.KTHI"/>
      <sheetName val="7.QLKH"/>
      <sheetName val="8.QTDV"/>
      <sheetName val="9.KHCB"/>
      <sheetName val="10.LLCT"/>
      <sheetName val="11.COKHI"/>
      <sheetName val="12.CNTT"/>
      <sheetName val="13.DLUC"/>
      <sheetName val="14.DDT"/>
      <sheetName val="15.MTT"/>
      <sheetName val="16.NLANH"/>
      <sheetName val="17.KTE"/>
      <sheetName val="18.XDUNG"/>
      <sheetName val="19.THUVIEN"/>
      <sheetName val="20.TTDT"/>
      <sheetName val="21YTE"/>
      <sheetName val="22.QHDN"/>
      <sheetName val="23.TTDH"/>
    </sheetNames>
    <sheetDataSet>
      <sheetData sheetId="0" refreshError="1"/>
      <sheetData sheetId="1" refreshError="1"/>
      <sheetData sheetId="2" refreshError="1"/>
      <sheetData sheetId="3" refreshError="1"/>
      <sheetData sheetId="4" refreshError="1">
        <row r="18">
          <cell r="D18" t="str">
            <v>Phạm Hữu Lộc</v>
          </cell>
          <cell r="E18" t="str">
            <v>Hiệu trưởng</v>
          </cell>
          <cell r="F18" t="str">
            <v>Chuyển đổi số trong bối cảnh cách mạng công nghiệp 4.0 tại Trường Cao đẳng Lý Tự Trọng Thành phố Hồ Chí Minh</v>
          </cell>
          <cell r="G18" t="str">
            <v>1. Sĩ</v>
          </cell>
          <cell r="H18">
            <v>99</v>
          </cell>
          <cell r="I18" t="str">
            <v>1. Dũng</v>
          </cell>
          <cell r="J18">
            <v>98</v>
          </cell>
          <cell r="K18">
            <v>98.5</v>
          </cell>
          <cell r="L18" t="str">
            <v>Xuất sắc</v>
          </cell>
        </row>
        <row r="19">
          <cell r="D19" t="str">
            <v>Phạm Hữu Lộc</v>
          </cell>
          <cell r="E19" t="str">
            <v>Hiệu trưởng</v>
          </cell>
          <cell r="F19" t="str">
            <v>Xây dựng khung chương trình đào tạo trình độ cao đẳng ngành công nghệ kỹ thuật điện – điện tử theo CDIO</v>
          </cell>
          <cell r="G19" t="str">
            <v>2. Sĩ</v>
          </cell>
          <cell r="H19">
            <v>98</v>
          </cell>
          <cell r="I19" t="str">
            <v>2. Dũng</v>
          </cell>
          <cell r="J19">
            <v>99</v>
          </cell>
          <cell r="K19">
            <v>98.5</v>
          </cell>
          <cell r="L19" t="str">
            <v>Xuất sắc</v>
          </cell>
        </row>
        <row r="20">
          <cell r="D20" t="str">
            <v>Đinh Hồng Minh</v>
          </cell>
          <cell r="E20" t="str">
            <v>Phó Hiệu trưởng</v>
          </cell>
          <cell r="F20" t="str">
            <v>Hoàn thiện danh mục quy trình công việc áp dụng trong Hệ thống bảo đảm chất lượng tại Trường Cao đẳng Lý Tự Trọng thành phố Hồ Chí Minh</v>
          </cell>
          <cell r="G20" t="str">
            <v>3. Sĩ</v>
          </cell>
          <cell r="H20">
            <v>94</v>
          </cell>
          <cell r="I20" t="str">
            <v>3.Dũng</v>
          </cell>
          <cell r="J20">
            <v>92</v>
          </cell>
          <cell r="K20">
            <v>93</v>
          </cell>
          <cell r="L20" t="str">
            <v>Xuất sắc</v>
          </cell>
        </row>
        <row r="21">
          <cell r="D21" t="str">
            <v>Đinh Văn Đệ</v>
          </cell>
          <cell r="E21" t="str">
            <v>Phó Hiệu trưởng</v>
          </cell>
          <cell r="F21" t="str">
            <v>Tiếp cận thuyết đa thông minh và phương pháp giáo dục thông minh để phát triển toàn diện năng lực người học trong giáo dục nghề nghiệp</v>
          </cell>
          <cell r="G21" t="str">
            <v>4. Sĩ</v>
          </cell>
          <cell r="H21">
            <v>96</v>
          </cell>
          <cell r="I21" t="str">
            <v>4. Dũng</v>
          </cell>
          <cell r="J21">
            <v>95</v>
          </cell>
          <cell r="K21">
            <v>95.5</v>
          </cell>
          <cell r="L21" t="str">
            <v>Xuất sắc</v>
          </cell>
        </row>
        <row r="22">
          <cell r="D22" t="str">
            <v>Châu Văn Bảo</v>
          </cell>
          <cell r="E22" t="str">
            <v>Phó Hiệu trưởng</v>
          </cell>
          <cell r="F22" t="str">
            <v>Mô hình trạm vận chuyển vật liệu theo hướng công nghiệp 4.0</v>
          </cell>
          <cell r="G22" t="str">
            <v>1. Lộc</v>
          </cell>
          <cell r="H22">
            <v>95</v>
          </cell>
          <cell r="I22" t="str">
            <v>5. Dũng</v>
          </cell>
          <cell r="J22">
            <v>96</v>
          </cell>
          <cell r="K22">
            <v>95.5</v>
          </cell>
          <cell r="L22" t="str">
            <v>Xuất sắc</v>
          </cell>
        </row>
        <row r="23">
          <cell r="D23" t="str">
            <v>Nguyễn Kính</v>
          </cell>
          <cell r="E23" t="str">
            <v>Trưởng phòng Kế hoạch - Tài chính</v>
          </cell>
          <cell r="F23" t="str">
            <v>Những thách thức về chính sách, cơ chế tài chính đối với cơ sở giáo dục nghề nghiệp trong giai đoạn từ nay đến 2030 – Định hướng hoàn thiện</v>
          </cell>
          <cell r="G23" t="str">
            <v>2. Lộc</v>
          </cell>
          <cell r="H23">
            <v>94</v>
          </cell>
          <cell r="I23" t="str">
            <v>6. Dũng</v>
          </cell>
          <cell r="J23">
            <v>96</v>
          </cell>
          <cell r="K23">
            <v>95</v>
          </cell>
          <cell r="L23" t="str">
            <v>Xuất sắc</v>
          </cell>
        </row>
        <row r="24">
          <cell r="D24" t="str">
            <v>Hồng Mộng Tuyết Dung</v>
          </cell>
          <cell r="E24" t="str">
            <v>Nhân viên phòng Kế hoạch - Tài chính</v>
          </cell>
          <cell r="F24" t="str">
            <v>Ứng dụng công nghệ thông tin để thực hiện quy trình kiểm soát việc thanh toán mua sắm, sửa chữa nhỏ tại Trường Cao đẳng Lý Tự Trọng Thành phố Hồ Chí Minh</v>
          </cell>
          <cell r="G24" t="str">
            <v>Nguyễn Kính</v>
          </cell>
          <cell r="H24">
            <v>86</v>
          </cell>
          <cell r="I24" t="str">
            <v>Đinh Hồng Minh</v>
          </cell>
          <cell r="J24">
            <v>81</v>
          </cell>
          <cell r="K24">
            <v>83.5</v>
          </cell>
          <cell r="L24" t="str">
            <v>Tốt</v>
          </cell>
        </row>
        <row r="25">
          <cell r="D25" t="str">
            <v>Trần Thị Minh Thoa</v>
          </cell>
          <cell r="E25" t="str">
            <v>Nhân viên phòng Kế hoạch - Tài chính</v>
          </cell>
          <cell r="F25" t="str">
            <v>Hoàn thiện công tác tổ chức kế toán hành chính sự nghiệp tại Trường Cao đẳng Lý Tự Trọng Thành phố Hồ Chí Minh</v>
          </cell>
          <cell r="G25" t="str">
            <v>Nguyễn Kính</v>
          </cell>
          <cell r="H25">
            <v>86</v>
          </cell>
          <cell r="I25" t="str">
            <v>Nguyễn Trọng Nghĩa</v>
          </cell>
          <cell r="J25">
            <v>85</v>
          </cell>
          <cell r="K25">
            <v>85.5</v>
          </cell>
          <cell r="L25" t="str">
            <v>Tốt</v>
          </cell>
        </row>
        <row r="26">
          <cell r="D26" t="str">
            <v>Võ Thị Lệ Trân</v>
          </cell>
          <cell r="E26" t="str">
            <v>Nhân viên phòng Kế hoạch - Tài chính</v>
          </cell>
          <cell r="F26" t="str">
            <v>Xây dựng quy trình mua sắm và giải pháp quản lý cơ sở vật chất nhằm nâng cao hiệu quả sử dụng tại Trường Cao đẳng Lý Tự Trọng Thành phố Hồ Chí Minh</v>
          </cell>
          <cell r="G26" t="str">
            <v>3. Lộc</v>
          </cell>
          <cell r="H26">
            <v>84</v>
          </cell>
          <cell r="I26" t="str">
            <v>7. Dũng</v>
          </cell>
          <cell r="J26">
            <v>86</v>
          </cell>
          <cell r="K26">
            <v>85</v>
          </cell>
          <cell r="L26" t="str">
            <v>Tốt</v>
          </cell>
        </row>
        <row r="27">
          <cell r="D27" t="str">
            <v>Nguyễn Thị Hồng Thắm</v>
          </cell>
          <cell r="E27" t="str">
            <v>Nhân viên phòng Kế hoạch - Tài chính</v>
          </cell>
          <cell r="F27" t="str">
            <v>Một số giải pháp trong việc thực hiện kiểm soát chi và luân chuyển chứng từ gốc đối với kế toán tại Trường Cao đẳng Lý Tự Trọng Thành phố Hồ Chí Minh</v>
          </cell>
          <cell r="G27" t="str">
            <v>Nguyễn Kính</v>
          </cell>
          <cell r="H27">
            <v>83</v>
          </cell>
          <cell r="I27" t="str">
            <v>Nguyễn Trọng Nghĩa</v>
          </cell>
          <cell r="J27">
            <v>84</v>
          </cell>
          <cell r="K27">
            <v>83.5</v>
          </cell>
          <cell r="L27" t="str">
            <v>Tốt</v>
          </cell>
        </row>
        <row r="28">
          <cell r="D28" t="str">
            <v>Trần Thị Thảo Vân</v>
          </cell>
          <cell r="E28" t="str">
            <v>Nhân viên phòng Kế hoạch - Tài chính</v>
          </cell>
          <cell r="F28" t="str">
            <v>Một số giải pháp trong công tác chi trả miễn giảm học phí không dùng tiền mặt tại Trường Cao đẳng Lý Tự Trọng Thành phố Hồ Chí Minh</v>
          </cell>
          <cell r="G28" t="str">
            <v>Nguyễn Kính</v>
          </cell>
          <cell r="H28">
            <v>81</v>
          </cell>
          <cell r="I28" t="str">
            <v>Nguyễn Trọng Nghĩa</v>
          </cell>
          <cell r="J28">
            <v>82</v>
          </cell>
          <cell r="K28">
            <v>81.5</v>
          </cell>
          <cell r="L28" t="str">
            <v>Tốt</v>
          </cell>
        </row>
        <row r="29">
          <cell r="D29" t="str">
            <v>Nguyễn Thụy Nghiêm</v>
          </cell>
          <cell r="E29" t="str">
            <v>Nhân viên phòng Kế hoạch - Tài chính</v>
          </cell>
          <cell r="F29" t="str">
            <v>Thực hành 5S trong công tác văn thư – kế toán tại Phòng Kế hoạch Tài chính – Trường Cao đẳng Lý Tự Trọng Thành phố Hồ Chí Minh</v>
          </cell>
          <cell r="G29" t="str">
            <v>Nguyễn Kính</v>
          </cell>
          <cell r="H29">
            <v>84</v>
          </cell>
          <cell r="I29" t="str">
            <v>Đinh Hồng Minh</v>
          </cell>
          <cell r="J29">
            <v>81</v>
          </cell>
          <cell r="K29">
            <v>82.5</v>
          </cell>
          <cell r="L29" t="str">
            <v>Tốt</v>
          </cell>
        </row>
        <row r="30">
          <cell r="D30" t="str">
            <v>Huỳnh Như Ý</v>
          </cell>
          <cell r="E30" t="str">
            <v>Nhân viên phòng Kế hoạch - Tài chính</v>
          </cell>
          <cell r="F30" t="str">
            <v>Hoàn thiện công tác quản lý thu – chi tài khoản tiền gửi ngân hàng tại Trường Cao đẳng  Lý Tự Trọng Thành phố Hồ Chí Minh</v>
          </cell>
          <cell r="G30" t="str">
            <v>Nguyễn Kính</v>
          </cell>
          <cell r="H30">
            <v>82</v>
          </cell>
          <cell r="I30" t="str">
            <v>Nguyễn Trọng Nghĩa</v>
          </cell>
          <cell r="J30">
            <v>84</v>
          </cell>
          <cell r="K30">
            <v>83</v>
          </cell>
          <cell r="L30" t="str">
            <v>Tốt</v>
          </cell>
        </row>
        <row r="31">
          <cell r="D31" t="str">
            <v>Hồ Văn Sĩ</v>
          </cell>
          <cell r="E31" t="str">
            <v>Trưởng phòng Tuyển sinh - Đào tạo</v>
          </cell>
          <cell r="F31" t="str">
            <v>Giải pháp nâng cao năng lực giảng dạy trực tuyến đáp ứng yêu cầu Cách mạng công nghiệp 4.0 tại Trường Cao đẳng Lý Tự Trọng Thành phố Hồ Chí Minh</v>
          </cell>
          <cell r="G31" t="str">
            <v>4. Lộc</v>
          </cell>
          <cell r="H31">
            <v>92</v>
          </cell>
          <cell r="I31" t="str">
            <v>8. Dũng</v>
          </cell>
          <cell r="J31">
            <v>96</v>
          </cell>
          <cell r="K31">
            <v>94</v>
          </cell>
          <cell r="L31" t="str">
            <v>Xuất sắc</v>
          </cell>
        </row>
        <row r="32">
          <cell r="D32" t="str">
            <v>Lương Xuân Thịnh</v>
          </cell>
          <cell r="E32" t="str">
            <v>Phó Trưởng phòng Tuyển sinh - Đào tạo</v>
          </cell>
          <cell r="F32" t="str">
            <v>Giải pháp nâng cao hiệu quả hoạt động chăm lo, hỗ trợ sinh viên ảnh hưởng dịch bệnh COVID-19</v>
          </cell>
          <cell r="G32" t="str">
            <v>Trịnh Hoàng Hiệp</v>
          </cell>
          <cell r="H32">
            <v>96</v>
          </cell>
          <cell r="I32" t="str">
            <v>Đinh Hồng Minh</v>
          </cell>
          <cell r="J32">
            <v>88</v>
          </cell>
          <cell r="K32">
            <v>92</v>
          </cell>
          <cell r="L32" t="str">
            <v>Xuất sắc</v>
          </cell>
        </row>
        <row r="33">
          <cell r="D33" t="str">
            <v>Huỳnh Thị Mai</v>
          </cell>
          <cell r="E33" t="str">
            <v>Phó Trưởng phòng Tuyển sinh - Đào tạo</v>
          </cell>
          <cell r="F33" t="str">
            <v>Tổ chức hoạt động đào tạo theo hướng tiếp cận công nghệ số trong tình hình dịch bệnh Covid - 19</v>
          </cell>
          <cell r="G33" t="str">
            <v>5. Lộc</v>
          </cell>
          <cell r="H33">
            <v>90</v>
          </cell>
          <cell r="I33" t="str">
            <v>9. Dũng</v>
          </cell>
          <cell r="J33">
            <v>92</v>
          </cell>
          <cell r="K33">
            <v>91</v>
          </cell>
          <cell r="L33" t="str">
            <v>Xuất sắc</v>
          </cell>
        </row>
        <row r="34">
          <cell r="D34" t="str">
            <v>Nguyễn Thị Thùy</v>
          </cell>
          <cell r="E34" t="str">
            <v>Nhân viên phòng Tuyển sinh - Đào tạo</v>
          </cell>
          <cell r="F34" t="str">
            <v>Một số giải pháp nâng cao hiệu quả việc xây dựng thời khóa biểu ở Trường Cao đẳng Lý Tự Trọng Thành phố Hồ Chí Minh</v>
          </cell>
          <cell r="G34" t="str">
            <v>5. Sĩ</v>
          </cell>
          <cell r="H34">
            <v>84</v>
          </cell>
          <cell r="I34" t="str">
            <v>10. Dũng</v>
          </cell>
          <cell r="J34">
            <v>82</v>
          </cell>
          <cell r="K34">
            <v>83</v>
          </cell>
          <cell r="L34" t="str">
            <v>Tốt</v>
          </cell>
        </row>
        <row r="35">
          <cell r="D35" t="str">
            <v>Võ Thị Xuân Thơ</v>
          </cell>
          <cell r="E35" t="str">
            <v>Nhân viên phòng Tuyển sinh - Đào tạo</v>
          </cell>
          <cell r="F35" t="str">
            <v>Một số giải pháp về công tác học vụ bậc đào tạo Trung cấp trong tình hình dịch bệnh Covid - 19 tại Trường Cao đẳng Lý Tự Trọng Thành phố Hồ Chí Minh</v>
          </cell>
          <cell r="G35" t="str">
            <v>1. Nhân</v>
          </cell>
          <cell r="H35">
            <v>66</v>
          </cell>
          <cell r="I35" t="str">
            <v>1. Lộc</v>
          </cell>
          <cell r="J35">
            <v>68</v>
          </cell>
          <cell r="K35">
            <v>67</v>
          </cell>
          <cell r="L35" t="str">
            <v>Khá</v>
          </cell>
        </row>
        <row r="36">
          <cell r="D36" t="str">
            <v>Nguyễn Thị Thanh Thảo</v>
          </cell>
          <cell r="E36" t="str">
            <v>Nhân viên phòng Tuyển sinh - Đào tạo</v>
          </cell>
          <cell r="F36" t="str">
            <v>Một số giải pháp về công tác học vụ bậc đào tạo Cao đẳng trong tình hình dịch bệnh Covid - 19 tại Trường Cao đẳng Lý Tự Trọng Thành phố Hồ Chí Minh</v>
          </cell>
          <cell r="G36" t="str">
            <v>2. Nhân</v>
          </cell>
          <cell r="H36">
            <v>66</v>
          </cell>
          <cell r="I36" t="str">
            <v>2. Lộc</v>
          </cell>
          <cell r="J36">
            <v>70</v>
          </cell>
          <cell r="K36">
            <v>68</v>
          </cell>
          <cell r="L36" t="str">
            <v>Khá</v>
          </cell>
        </row>
        <row r="37">
          <cell r="D37" t="str">
            <v>Huỳnh Thị Cẩm Hoa</v>
          </cell>
          <cell r="E37" t="str">
            <v>Nhân viên phòng Tuyển sinh - Đào tạo</v>
          </cell>
          <cell r="F37" t="str">
            <v>Một số giải pháp nâng cao hiệu quả tư vấn chọn ngành, nghề cho học sinh trong công tác tuyển sinh tại Trường Cao đẳng Lý Tự Trọng Thành phố Hồ Chí Minh</v>
          </cell>
          <cell r="G37" t="str">
            <v>T. Bảo</v>
          </cell>
          <cell r="H37">
            <v>76</v>
          </cell>
          <cell r="I37" t="str">
            <v>C. Chi</v>
          </cell>
          <cell r="J37">
            <v>74</v>
          </cell>
          <cell r="K37">
            <v>75</v>
          </cell>
          <cell r="L37" t="str">
            <v>Khá</v>
          </cell>
        </row>
        <row r="38">
          <cell r="D38" t="str">
            <v>Giáp Thị Vượng</v>
          </cell>
          <cell r="E38" t="str">
            <v>Nhân viên phòng Tuyển sinh - Đào tạo</v>
          </cell>
          <cell r="F38" t="str">
            <v>Cải tiến Quy trình về công tác cấp bảng điểm, giấy xác nhận và đăng ký học lại, học cải thiện đối với sinh viên tại Trường Cao đẳng Lý Tự Trọng Thành phố Hồ Chí Minh</v>
          </cell>
          <cell r="G38" t="str">
            <v>6. Sĩ</v>
          </cell>
          <cell r="H38">
            <v>80</v>
          </cell>
          <cell r="I38" t="str">
            <v>3. Lộc</v>
          </cell>
          <cell r="J38">
            <v>76</v>
          </cell>
          <cell r="K38">
            <v>78</v>
          </cell>
          <cell r="L38" t="str">
            <v>Khá</v>
          </cell>
        </row>
        <row r="39">
          <cell r="D39" t="str">
            <v>Thái Thị My Sa</v>
          </cell>
          <cell r="E39" t="str">
            <v>Nhân viên phòng Tuyển sinh - Đào tạo</v>
          </cell>
          <cell r="F39" t="str">
            <v>Một số giải pháp nâng cao ứng dụng công nghệ thông tin trong công tác tuyển sinh trực tuyến tại Trường Cao đẳng Lý Tự Trọng Thành phố Hồ Chí Minh</v>
          </cell>
          <cell r="G39" t="str">
            <v>Nguyễn Hữu Thiện</v>
          </cell>
          <cell r="H39">
            <v>78</v>
          </cell>
          <cell r="I39" t="str">
            <v>Lê Xuân Thiện</v>
          </cell>
          <cell r="J39">
            <v>80</v>
          </cell>
          <cell r="K39">
            <v>79</v>
          </cell>
          <cell r="L39" t="str">
            <v>Khá</v>
          </cell>
        </row>
        <row r="40">
          <cell r="D40" t="str">
            <v>Mai Nguyễn Hoàng Yến</v>
          </cell>
          <cell r="E40" t="str">
            <v>Nhân viên phòng Tuyển sinh - Đào tạo</v>
          </cell>
          <cell r="F40" t="str">
            <v>Một số biện pháp giáo dục đạo đức cho sinh viên Trung cấp 9+ tại Trường Cao đẳng Lý Tự Trọng Thành phố Hồ Chí Minh</v>
          </cell>
          <cell r="G40" t="str">
            <v>T. Thọ</v>
          </cell>
          <cell r="H40">
            <v>81</v>
          </cell>
          <cell r="I40" t="str">
            <v>T. Quỳnh</v>
          </cell>
          <cell r="J40">
            <v>76</v>
          </cell>
          <cell r="K40">
            <v>78.5</v>
          </cell>
          <cell r="L40" t="str">
            <v>Khá</v>
          </cell>
        </row>
        <row r="41">
          <cell r="D41" t="str">
            <v>Nguyễn Thị Hải Hà</v>
          </cell>
          <cell r="E41" t="str">
            <v>Nhân viên phòng Tuyển sinh - Đào tạo</v>
          </cell>
          <cell r="F41" t="str">
            <v>Nâng cao hình thức tư vấn tuyển sinh trực tuyến tại Trường Cao đẳng Lý Tự Trọng Thành phố Hồ Chí Minh</v>
          </cell>
          <cell r="G41" t="str">
            <v>7. Sĩ</v>
          </cell>
          <cell r="H41">
            <v>78</v>
          </cell>
          <cell r="I41" t="str">
            <v>4. Lộc</v>
          </cell>
          <cell r="J41">
            <v>74</v>
          </cell>
          <cell r="K41">
            <v>76</v>
          </cell>
          <cell r="L41" t="str">
            <v>Khá</v>
          </cell>
        </row>
        <row r="42">
          <cell r="D42" t="str">
            <v>Sỹ Thị Chung</v>
          </cell>
          <cell r="E42" t="str">
            <v>Nhân viên phòng Tuyển sinh - Đào tạo</v>
          </cell>
          <cell r="F42" t="str">
            <v>Một số giải pháp trong hoạt động giáo vụ để khắc phục khó khăn do dịch Covid-19 đối với lớp 19C4-CNÔ1 trong chương trình đào tạo liên kết với CHLB Đức tại Trường Cao đẳng Lý Tự Trọng Thành phố Hồ Chí Minh</v>
          </cell>
          <cell r="G42" t="str">
            <v>8. Sĩ</v>
          </cell>
          <cell r="H42">
            <v>85</v>
          </cell>
          <cell r="I42" t="str">
            <v>5. Lộc</v>
          </cell>
          <cell r="J42">
            <v>80</v>
          </cell>
          <cell r="K42">
            <v>82.5</v>
          </cell>
          <cell r="L42" t="str">
            <v>Tốt</v>
          </cell>
        </row>
        <row r="43">
          <cell r="D43" t="str">
            <v>Nguyễn Thị Tất</v>
          </cell>
          <cell r="E43" t="str">
            <v>Nhân viên phòng Tuyển sinh - Đào tạo</v>
          </cell>
          <cell r="F43" t="str">
            <v>Một số giải pháp tiếp cận công nghệ 4.0 để nâng cao chất lượng đào tạo tại Trường Cao đẳng Lý Tự Trọng Thành phố Hồ Chí Minh</v>
          </cell>
          <cell r="G43" t="str">
            <v>Lê Xuân Thiện</v>
          </cell>
          <cell r="H43">
            <v>78</v>
          </cell>
          <cell r="I43" t="str">
            <v>Nguyễn Hữu Thiện</v>
          </cell>
          <cell r="J43">
            <v>77</v>
          </cell>
          <cell r="K43">
            <v>77.5</v>
          </cell>
          <cell r="L43" t="str">
            <v>Khá</v>
          </cell>
        </row>
        <row r="44">
          <cell r="D44" t="str">
            <v>Nguyễn Thị Nhung</v>
          </cell>
          <cell r="E44" t="str">
            <v>Nhân viên phòng Tuyển sinh - Đào tạo</v>
          </cell>
          <cell r="F44" t="str">
            <v>Hoàn thiện Quy trình xét tốt nghiệp bậc đào tạo Cao đẳng liên thông tại Trường Cao đẳng Lý Tự Trọng Thành phố Hồ Chí Minh</v>
          </cell>
          <cell r="G44" t="str">
            <v>3. Nhân</v>
          </cell>
          <cell r="H44">
            <v>76</v>
          </cell>
          <cell r="I44" t="str">
            <v>1. Sĩ</v>
          </cell>
          <cell r="J44">
            <v>80</v>
          </cell>
          <cell r="K44">
            <v>78</v>
          </cell>
          <cell r="L44" t="str">
            <v>Khá</v>
          </cell>
        </row>
        <row r="45">
          <cell r="D45" t="str">
            <v>Nguyễn Việt Tiến</v>
          </cell>
          <cell r="E45" t="str">
            <v>Nhân viên phòng Tuyển sinh - Đào tạo</v>
          </cell>
          <cell r="F45" t="str">
            <v>Một số biện pháp giúp sinh viên tích cực và thân thiện ở Trường Cao đẳng Lý Tự Trọng Thành phố Hồ Chí Minh</v>
          </cell>
          <cell r="G45" t="str">
            <v>T. Bảo</v>
          </cell>
          <cell r="H45">
            <v>79</v>
          </cell>
          <cell r="I45" t="str">
            <v>T. Thọ</v>
          </cell>
          <cell r="J45">
            <v>80</v>
          </cell>
          <cell r="K45">
            <v>79.5</v>
          </cell>
          <cell r="L45" t="str">
            <v>Khá</v>
          </cell>
        </row>
        <row r="46">
          <cell r="D46" t="str">
            <v>Lâm Viết Dũng</v>
          </cell>
          <cell r="E46" t="str">
            <v>Trưởng phòng Tổ chức - Hành chính - Tổng hợp</v>
          </cell>
          <cell r="F46" t="str">
            <v>Giải pháp đào tạo nguồn nhân lực trong bối cảnh của cách mạng công nghiệp 4.0 tại Trường Cao đẳng Lý Tự Trọng Thành phố Hồ Chí Minh</v>
          </cell>
          <cell r="G46" t="str">
            <v>9. Sĩ</v>
          </cell>
          <cell r="H46">
            <v>96</v>
          </cell>
          <cell r="I46" t="str">
            <v>6. Lộc</v>
          </cell>
          <cell r="J46">
            <v>92</v>
          </cell>
          <cell r="K46">
            <v>94</v>
          </cell>
          <cell r="L46" t="str">
            <v>Xuất sắc</v>
          </cell>
        </row>
        <row r="47">
          <cell r="D47" t="str">
            <v>Lưu Hoàng Hải Yến</v>
          </cell>
          <cell r="E47" t="str">
            <v>Phó Trưởng phòng Tổ chức - Hành chính - Tổng hợp</v>
          </cell>
          <cell r="F47" t="str">
            <v>Giải pháp hỗ trợ sinh viên nâng cao chất lượng học tập thích ứng với các điều kiện trong tình hình mới tại Trường Cao đẳng Lý Tự Trọng Thành phố Hồ Chí Minh</v>
          </cell>
          <cell r="G47" t="str">
            <v>Đinh Hồng Minh</v>
          </cell>
          <cell r="H47">
            <v>84</v>
          </cell>
          <cell r="I47" t="str">
            <v>Nguyễn Hữu Thiện</v>
          </cell>
          <cell r="J47">
            <v>78</v>
          </cell>
          <cell r="K47">
            <v>81</v>
          </cell>
          <cell r="L47" t="str">
            <v>Tốt</v>
          </cell>
        </row>
        <row r="48">
          <cell r="D48" t="str">
            <v>Huỳnh Thị Minh Ly</v>
          </cell>
          <cell r="E48" t="str">
            <v>Phó Trưởng phòng Tổ chức - Hành chính - Tổng hợp</v>
          </cell>
          <cell r="F48" t="str">
            <v>Chiến lược phát triển đội ngũ Giảng viên, Cán bộ và Nhân viên trong quá trình chuyển đổi mô hình đào tạo của Nhà trường thông minh giai đoạn từ năm 2020 đến năm 2025</v>
          </cell>
          <cell r="G48" t="str">
            <v>1. Dũng</v>
          </cell>
          <cell r="H48">
            <v>92</v>
          </cell>
          <cell r="I48" t="str">
            <v>7. Lộc</v>
          </cell>
          <cell r="J48">
            <v>90</v>
          </cell>
          <cell r="K48">
            <v>91</v>
          </cell>
          <cell r="L48" t="str">
            <v>Xuất sắc</v>
          </cell>
        </row>
        <row r="49">
          <cell r="D49" t="str">
            <v>Vũ Như Quỳnh</v>
          </cell>
          <cell r="E49" t="str">
            <v>Nhân viên phòng Tổ chức - Hành chính - Tổng hợp</v>
          </cell>
          <cell r="F49" t="str">
            <v>Phát huy ảnh hưởng của văn hóa nhà trường đến sự gắn kết của cán bộ, giảng viên, nhân viên tại Trường Cao đẳng Lý Tự Trọng Thành phố Hồ Chí Minh</v>
          </cell>
          <cell r="G49" t="str">
            <v>Đinh Hồng Minh</v>
          </cell>
          <cell r="H49">
            <v>84</v>
          </cell>
          <cell r="I49" t="str">
            <v>Nguyễn Hữu Thiện</v>
          </cell>
          <cell r="J49">
            <v>81</v>
          </cell>
          <cell r="K49">
            <v>82.5</v>
          </cell>
          <cell r="L49" t="str">
            <v>Tốt</v>
          </cell>
        </row>
        <row r="50">
          <cell r="D50" t="str">
            <v>Phan Thị Ngọc Phượng</v>
          </cell>
          <cell r="E50" t="str">
            <v>Nhân viên phòng Tổ chức - Hành chính - Tổng hợp</v>
          </cell>
          <cell r="F50" t="str">
            <v>Giải pháp hoàn thiện công tác chuẩn bị tổ chức sự kiện tại Trường Cao đẳng Lý Tự Trọng Thành phố Hồ Chí Minh</v>
          </cell>
          <cell r="G50" t="str">
            <v>Đinh Hồng Minh</v>
          </cell>
          <cell r="H50">
            <v>84</v>
          </cell>
          <cell r="I50" t="str">
            <v>Nguyễn Hữu Thiện</v>
          </cell>
          <cell r="J50">
            <v>82</v>
          </cell>
          <cell r="K50">
            <v>83</v>
          </cell>
          <cell r="L50" t="str">
            <v>Tốt</v>
          </cell>
        </row>
        <row r="51">
          <cell r="D51" t="str">
            <v>Nguyễn Thị Bích Liễu</v>
          </cell>
          <cell r="E51" t="str">
            <v>Nhân viên phòng Tổ chức - Hành chính - Tổng hợp</v>
          </cell>
          <cell r="F51" t="str">
            <v>Ứng dụng phần mềm hệ thống quản lý giáo dục ASC vào công tác quản lý hồ sơ cá nhân tại Trường Cao đẳng Lý Tự Trọng Thành phố Hồ Chí Minh</v>
          </cell>
          <cell r="G51" t="str">
            <v>2. Dũng</v>
          </cell>
          <cell r="H51">
            <v>84</v>
          </cell>
          <cell r="I51" t="str">
            <v>8. Lộc</v>
          </cell>
          <cell r="J51">
            <v>82</v>
          </cell>
          <cell r="K51">
            <v>83</v>
          </cell>
          <cell r="L51" t="str">
            <v>Tốt</v>
          </cell>
        </row>
        <row r="52">
          <cell r="D52" t="str">
            <v>Nguyễn Văn Chì</v>
          </cell>
          <cell r="E52" t="str">
            <v>Nhân viên phòng Tổ chức - Hành chính - Tổng hợp</v>
          </cell>
          <cell r="F52" t="str">
            <v>Một số giải pháp xây dựng văn phòng hiện đại trong bối cảnh công nghệ 4.0 tại Trường Cao đẳng Lý Tự Trọng Thành phố Hồ Chí Minh</v>
          </cell>
          <cell r="G52" t="str">
            <v>Lê Xuân Thiện</v>
          </cell>
          <cell r="H52">
            <v>78</v>
          </cell>
          <cell r="I52" t="str">
            <v>Nguyễn Hữu Thiện</v>
          </cell>
          <cell r="J52">
            <v>75</v>
          </cell>
          <cell r="K52">
            <v>76.5</v>
          </cell>
          <cell r="L52" t="str">
            <v>Khá</v>
          </cell>
        </row>
        <row r="53">
          <cell r="D53" t="str">
            <v>Trần Thị Ánh Phượng</v>
          </cell>
          <cell r="E53" t="str">
            <v>Nhân viên phòng Tổ chức - Hành chính - Tổng hợp</v>
          </cell>
          <cell r="F53" t="str">
            <v>Giải pháp hoàn thiện kỹ năng tổ chức công việc của nhân viên phòng Tổ chức – Hành chính – Tổng hợp Trường Cao đẳng Lý Tự Trọng Thành phố Hồ Chí Minh</v>
          </cell>
          <cell r="G53" t="str">
            <v>Đinh Hồng Minh</v>
          </cell>
          <cell r="H53">
            <v>84</v>
          </cell>
          <cell r="I53" t="str">
            <v>Lê Xuân Thiện</v>
          </cell>
          <cell r="J53">
            <v>81</v>
          </cell>
          <cell r="K53">
            <v>82.5</v>
          </cell>
          <cell r="L53" t="str">
            <v>Tốt</v>
          </cell>
        </row>
        <row r="54">
          <cell r="D54" t="str">
            <v>Nguyễn Thị Vân</v>
          </cell>
          <cell r="E54" t="str">
            <v>Nhân viên phòng Tổ chức - Hành chính - Tổng hợp</v>
          </cell>
          <cell r="F54" t="str">
            <v>Khắc phục mốt số lỗi trong công tác soạn thảo văn bản hành chính</v>
          </cell>
          <cell r="G54" t="str">
            <v>Lê Xuân Thiện</v>
          </cell>
          <cell r="H54">
            <v>72</v>
          </cell>
          <cell r="I54" t="str">
            <v>Đinh Hồng Minh</v>
          </cell>
          <cell r="J54">
            <v>75</v>
          </cell>
          <cell r="K54">
            <v>73.5</v>
          </cell>
          <cell r="L54" t="str">
            <v>Khá</v>
          </cell>
        </row>
        <row r="55">
          <cell r="D55" t="str">
            <v>Trần Thị Phương Oanh</v>
          </cell>
          <cell r="E55" t="str">
            <v>Nhân viên phòng Tổ chức - Hành chính - Tổng hợp</v>
          </cell>
          <cell r="F55" t="str">
            <v>Hoàn thiện quy trình kiểm soát hoạt động mua sắm và quản lý nhà cung cấp theo tiêu chuẩn chất lượng ISO 9001:2015 của Trường Cao đẳng Lý Tự Trọng Thành phố Hồ Chí Minh</v>
          </cell>
          <cell r="G55" t="str">
            <v>3. Dũng</v>
          </cell>
          <cell r="H55">
            <v>81</v>
          </cell>
          <cell r="I55" t="str">
            <v>1. Liêm</v>
          </cell>
          <cell r="J55">
            <v>81</v>
          </cell>
          <cell r="K55">
            <v>81</v>
          </cell>
          <cell r="L55" t="str">
            <v>Tốt</v>
          </cell>
        </row>
        <row r="56">
          <cell r="D56" t="str">
            <v>Thân Thị Nhung</v>
          </cell>
          <cell r="E56" t="str">
            <v>Nhân viên phòng Tổ chức - Hành chính - Tổng hợp</v>
          </cell>
          <cell r="F56" t="str">
            <v>Hoàn thiện quy trình quản lý, cấp phát, sử dụng vật tư thực tập tại các khoa nghề Trường Cao đẳng Lý Tự Trọng Thành phố Hồ Chí Minh</v>
          </cell>
          <cell r="G56" t="str">
            <v>4. Dũng</v>
          </cell>
          <cell r="H56">
            <v>76</v>
          </cell>
          <cell r="I56" t="str">
            <v>2. Liêm</v>
          </cell>
          <cell r="J56">
            <v>74</v>
          </cell>
          <cell r="K56">
            <v>75</v>
          </cell>
          <cell r="L56" t="str">
            <v>Khá</v>
          </cell>
        </row>
        <row r="57">
          <cell r="D57" t="str">
            <v>Phạm Hữu Thành Phú</v>
          </cell>
          <cell r="E57" t="str">
            <v>Nhân viên phòng Tổ chức - Hành chính - Tổng hợp</v>
          </cell>
          <cell r="F57" t="str">
            <v>Nâng cao vai trò cá nhân trong công tác bảo vệ an toàn, an ninh trật tự tại Trường Cao đẳng Lý Tự Trọng Thành phố Hồ Chí Minh</v>
          </cell>
          <cell r="G57" t="str">
            <v>Nguyễn Trọng Nghĩa</v>
          </cell>
          <cell r="H57">
            <v>81</v>
          </cell>
          <cell r="I57" t="str">
            <v>Nguyễn Hữu Thiện</v>
          </cell>
          <cell r="J57">
            <v>81</v>
          </cell>
          <cell r="K57">
            <v>81</v>
          </cell>
          <cell r="L57" t="str">
            <v>Tốt</v>
          </cell>
        </row>
        <row r="58">
          <cell r="D58" t="str">
            <v>Huỳnh Thanh Nhàn</v>
          </cell>
          <cell r="E58" t="str">
            <v>Nhân viên phòng Tổ chức - Hành chính - Tổng hợp</v>
          </cell>
          <cell r="F58" t="str">
            <v>Ứng dụng phần mềm sắp xếp lịch trực của nhân viên bảo vệ tại Trường Cao đẳng Lý Tự Trọng Thành phố Hồ Chí Minh</v>
          </cell>
          <cell r="G58" t="str">
            <v>Trịnh Hoàng Hiệp</v>
          </cell>
          <cell r="H58">
            <v>65</v>
          </cell>
          <cell r="I58" t="str">
            <v>Nguyễn Trọng Nghĩa</v>
          </cell>
          <cell r="J58">
            <v>68</v>
          </cell>
          <cell r="K58">
            <v>66.5</v>
          </cell>
          <cell r="L58" t="str">
            <v>Khá</v>
          </cell>
        </row>
        <row r="59">
          <cell r="D59" t="str">
            <v>Nguyễn Ngọc Hiệp</v>
          </cell>
          <cell r="E59" t="str">
            <v>Phó Trưởng phòng Thanh tra Giáo dục - Công tác Sinh viên</v>
          </cell>
          <cell r="F59" t="str">
            <v>Một số biện pháp giúp sinh viên giảm thiểu vi phạm nội quy trong thời gian học tại trường</v>
          </cell>
          <cell r="G59" t="str">
            <v>Lê Xuân Thiện</v>
          </cell>
          <cell r="H59">
            <v>81</v>
          </cell>
          <cell r="I59" t="str">
            <v>Đinh Hồng Minh</v>
          </cell>
          <cell r="J59">
            <v>82</v>
          </cell>
          <cell r="K59">
            <v>81.5</v>
          </cell>
          <cell r="L59" t="str">
            <v>Tốt</v>
          </cell>
        </row>
        <row r="60">
          <cell r="D60" t="str">
            <v>Nguyễn Thị Kim Anh</v>
          </cell>
          <cell r="E60" t="str">
            <v>Nhân viên phòng Thanh tra Giáo dục - Công tác Sinh viên</v>
          </cell>
          <cell r="F60" t="str">
            <v>Biện pháp giáo dục tư tưởng chính trị cho sinh viên tại Trường Cao đẳng Lý Tự Trọng Thành phố Hồ Chí Minh</v>
          </cell>
          <cell r="G60" t="str">
            <v>Lê Xuân Thiện</v>
          </cell>
          <cell r="H60">
            <v>81</v>
          </cell>
          <cell r="I60" t="str">
            <v>Nguyễn Kính</v>
          </cell>
          <cell r="J60">
            <v>82</v>
          </cell>
          <cell r="K60">
            <v>81.5</v>
          </cell>
          <cell r="L60" t="str">
            <v>Tốt</v>
          </cell>
        </row>
        <row r="61">
          <cell r="D61" t="str">
            <v>Phạm Thị Lê Chi</v>
          </cell>
          <cell r="E61" t="str">
            <v>Nhân viên phòng Thanh tra Giáo dục - Công tác Sinh viên</v>
          </cell>
          <cell r="F61" t="str">
            <v>Nâng cao hiệu quả hoạt động học tập của sinh viên Trường Cao đẳng Lý Tự Trọng Thành phố Hồ Chí Minh</v>
          </cell>
          <cell r="G61" t="str">
            <v>T. Bảo</v>
          </cell>
          <cell r="H61">
            <v>69</v>
          </cell>
          <cell r="I61" t="str">
            <v>C. Chi</v>
          </cell>
          <cell r="J61">
            <v>68</v>
          </cell>
          <cell r="K61">
            <v>68.5</v>
          </cell>
          <cell r="L61" t="str">
            <v>Khá</v>
          </cell>
        </row>
        <row r="62">
          <cell r="D62" t="str">
            <v>Trần Thị Thu Hà</v>
          </cell>
          <cell r="E62" t="str">
            <v>Nhân viên phòng Thanh tra Giáo dục - Công tác Sinh viên</v>
          </cell>
          <cell r="F62" t="str">
            <v>Tăng cường biện pháp giáo dục nhận thức của sinh viên về vấn đề phân loại rác thải</v>
          </cell>
          <cell r="G62" t="str">
            <v>Nguyễn Trọng Nghĩa</v>
          </cell>
          <cell r="H62">
            <v>81</v>
          </cell>
          <cell r="I62" t="str">
            <v>Lê Xuân Thiện</v>
          </cell>
          <cell r="J62">
            <v>83</v>
          </cell>
          <cell r="K62">
            <v>82</v>
          </cell>
          <cell r="L62" t="str">
            <v>Tốt</v>
          </cell>
        </row>
        <row r="63">
          <cell r="D63" t="str">
            <v>Nguyễn Tất Thắng</v>
          </cell>
          <cell r="E63" t="str">
            <v>Nhân viên phòng Thanh tra Giáo dục - Công tác Sinh viên</v>
          </cell>
          <cell r="F63" t="str">
            <v>Giải pháp nâng cao hiệu quả công tác tuyên truyền phổ biến giáo dục pháp luật cho sinh viên khối T4 Trường Cao đẳng Lý Tự Trọng Thành phố Hồ Chí Minh</v>
          </cell>
          <cell r="G63" t="str">
            <v>T. Thọ</v>
          </cell>
          <cell r="H63">
            <v>72</v>
          </cell>
          <cell r="I63" t="str">
            <v>T. Quỳnh</v>
          </cell>
          <cell r="J63">
            <v>68</v>
          </cell>
          <cell r="K63">
            <v>70</v>
          </cell>
          <cell r="L63" t="str">
            <v>Khá</v>
          </cell>
        </row>
        <row r="64">
          <cell r="D64" t="str">
            <v>Nguyễn Thị Ngọc Anh</v>
          </cell>
          <cell r="E64" t="str">
            <v>Nhân viên phòng Thanh tra Giáo dục - Công tác Sinh viên</v>
          </cell>
          <cell r="F64" t="str">
            <v>Giải pháp quản lý hiệu quả kỷ luật sinh viên Khoa Cơ khí, Trường Cao đẳng Lý Tự Trọng Thành phố Hồ Chí Minh</v>
          </cell>
          <cell r="G64" t="str">
            <v>T. Thọ</v>
          </cell>
          <cell r="H64">
            <v>81</v>
          </cell>
          <cell r="I64" t="str">
            <v>T. Quỳnh</v>
          </cell>
          <cell r="J64">
            <v>82</v>
          </cell>
          <cell r="K64">
            <v>81.5</v>
          </cell>
          <cell r="L64" t="str">
            <v>Tốt</v>
          </cell>
        </row>
        <row r="65">
          <cell r="D65" t="str">
            <v>Mai Thu Hương</v>
          </cell>
          <cell r="E65" t="str">
            <v>Nhân viên phòng Thanh tra Giáo dục - Công tác Sinh viên</v>
          </cell>
          <cell r="F65" t="str">
            <v>Biện pháp hạn chế tiếng ồn ảnh hưởng đến lớp học trong trường học</v>
          </cell>
          <cell r="G65" t="str">
            <v>Nguyễn Trọng Nghĩa</v>
          </cell>
          <cell r="H65">
            <v>80</v>
          </cell>
          <cell r="I65" t="str">
            <v>Lê Xuân Thiện</v>
          </cell>
          <cell r="J65">
            <v>79</v>
          </cell>
          <cell r="K65">
            <v>79.5</v>
          </cell>
          <cell r="L65" t="str">
            <v>Khá</v>
          </cell>
        </row>
        <row r="66">
          <cell r="D66" t="str">
            <v>Nguyễn Trung Dũng</v>
          </cell>
          <cell r="E66" t="str">
            <v>Nhân viên phòng Thanh tra Giáo dục - Công tác Sinh viên</v>
          </cell>
          <cell r="F66" t="str">
            <v>Một số giải pháp nâng cao hiệu quả học trực tuyến đối với sinh viên Trường Cao đẳng Lý Tự Trọng Thành phố Hồ Chí Minh.</v>
          </cell>
          <cell r="G66" t="str">
            <v>T. Bảo</v>
          </cell>
          <cell r="H66">
            <v>72</v>
          </cell>
          <cell r="I66" t="str">
            <v>C. Chi</v>
          </cell>
          <cell r="J66">
            <v>70</v>
          </cell>
          <cell r="K66">
            <v>71</v>
          </cell>
          <cell r="L66" t="str">
            <v>Khá</v>
          </cell>
        </row>
        <row r="67">
          <cell r="D67" t="str">
            <v>Huỳnh Văn Hiếu</v>
          </cell>
          <cell r="E67" t="str">
            <v>Nhân viên phòng Thanh tra Giáo dục - Công tác Sinh viên</v>
          </cell>
          <cell r="F67" t="str">
            <v>Ứng dụng Công nghệ thông tin trong công tác giám sát lớp học, thi vấn đáp trực tuyến đạt hiệu quả tại Trường Cao đẳng Lý Tự Trọng Thành phố Hồ Chí Minh</v>
          </cell>
          <cell r="G67" t="str">
            <v>Nguyễn Hữu Thiện</v>
          </cell>
          <cell r="H67">
            <v>79</v>
          </cell>
          <cell r="I67" t="str">
            <v>Lê Xuân Thiện</v>
          </cell>
          <cell r="J67">
            <v>84</v>
          </cell>
          <cell r="K67">
            <v>81.5</v>
          </cell>
          <cell r="L67" t="str">
            <v>Tốt</v>
          </cell>
        </row>
        <row r="68">
          <cell r="D68" t="str">
            <v>Phạm Huy Hoàng</v>
          </cell>
          <cell r="E68" t="str">
            <v>Nhân viên phòng Thanh tra Giáo dục - Công tác Sinh viên</v>
          </cell>
          <cell r="F68" t="str">
            <v>Ứng dụng phần mềm Padlet trong công tác Cố vấn học tập khối 21T4 tại Trường Cao đẳng Lý Tự Trọng Thành phố Hồ Chí Minh</v>
          </cell>
          <cell r="G68" t="str">
            <v>T. Cường</v>
          </cell>
          <cell r="H68">
            <v>70</v>
          </cell>
          <cell r="I68" t="str">
            <v>C. Chi</v>
          </cell>
          <cell r="J68">
            <v>65</v>
          </cell>
          <cell r="K68">
            <v>67.5</v>
          </cell>
          <cell r="L68" t="str">
            <v>Khá</v>
          </cell>
        </row>
        <row r="69">
          <cell r="D69" t="str">
            <v>Trần Anh Mỹ</v>
          </cell>
          <cell r="E69" t="str">
            <v>Nhân viên phòng Thanh tra Giáo dục - Công tác Sinh viên</v>
          </cell>
          <cell r="F69" t="str">
            <v>Một số giải pháp xây dựng cảnh quan nhà trường xanh, sạch, đẹp</v>
          </cell>
          <cell r="G69" t="str">
            <v>T. Thọ</v>
          </cell>
          <cell r="H69">
            <v>68</v>
          </cell>
          <cell r="I69" t="str">
            <v>T. Quỳnh</v>
          </cell>
          <cell r="J69">
            <v>76</v>
          </cell>
          <cell r="K69">
            <v>72</v>
          </cell>
          <cell r="L69" t="str">
            <v>Khá</v>
          </cell>
        </row>
        <row r="70">
          <cell r="D70" t="str">
            <v>Bùi Đức Phước</v>
          </cell>
          <cell r="E70" t="str">
            <v>Nhân viên phòng Thanh tra Giáo dục - Công tác Sinh viên</v>
          </cell>
          <cell r="F70" t="str">
            <v>Nghiên cứu xây dựng các bài tập nhằm nâng cao thể lực cho đội tuyển Futsal nam sinh viên của Trường Cao đẳng Lý Tự Trọng Thành phố Hồ Chí Minh</v>
          </cell>
          <cell r="G70" t="str">
            <v>Nguyễn Trọng Nghĩa</v>
          </cell>
          <cell r="H70">
            <v>82</v>
          </cell>
          <cell r="I70" t="str">
            <v>Trịnh Hoàng Hiệp</v>
          </cell>
          <cell r="J70">
            <v>82</v>
          </cell>
          <cell r="K70">
            <v>82</v>
          </cell>
          <cell r="L70" t="str">
            <v>Tốt</v>
          </cell>
        </row>
        <row r="71">
          <cell r="D71" t="str">
            <v>Nguyễn Thị Kim Dung</v>
          </cell>
          <cell r="E71" t="str">
            <v>Phó Trưởng phòng Khảo thí và Đảm bảo chất lượng</v>
          </cell>
          <cell r="F71" t="str">
            <v>Hoàn thiện quy trình thực hiện các chế độ Bảo hiểm xã hội tại Trường Cao đẳng Lý Tự Trọng Thành phố Hồ Chí Minh</v>
          </cell>
          <cell r="G71" t="str">
            <v>Nguyễn Kính</v>
          </cell>
          <cell r="H71">
            <v>83</v>
          </cell>
          <cell r="I71" t="str">
            <v>Đinh Hồng Minh</v>
          </cell>
          <cell r="J71">
            <v>81</v>
          </cell>
          <cell r="K71">
            <v>82</v>
          </cell>
          <cell r="L71" t="str">
            <v>Tốt</v>
          </cell>
        </row>
        <row r="72">
          <cell r="D72" t="str">
            <v>Trương Thị Hồng</v>
          </cell>
          <cell r="E72" t="str">
            <v>Nhân viên phòng Khảo thí và Đảm bảo chất lượng</v>
          </cell>
          <cell r="F72" t="str">
            <v>Giải pháp sử dụng công cụ hỗ trợ giảng viên trong công tác kiểm tra, thi trực tuyến của sinh viên đối với bộ môn ngữ văn áp dụng trong tình hình dịch bệnh Covid tại Trường Cao đẳng Lý Tự Trọng Thành phố Hồ Chí Minh</v>
          </cell>
          <cell r="G72" t="str">
            <v>T. Bảo</v>
          </cell>
          <cell r="H72">
            <v>83</v>
          </cell>
          <cell r="I72" t="str">
            <v>C. Chi</v>
          </cell>
          <cell r="J72">
            <v>83</v>
          </cell>
          <cell r="K72">
            <v>83</v>
          </cell>
          <cell r="L72" t="str">
            <v>Tốt</v>
          </cell>
        </row>
        <row r="73">
          <cell r="D73" t="str">
            <v>Nguyễn Thanh Sơn</v>
          </cell>
          <cell r="E73" t="str">
            <v>Nhân viên phòng Khảo thí và Đảm bảo chất lượng</v>
          </cell>
          <cell r="F73" t="str">
            <v>Một số giải pháp hoàn thiện, nâng cao hiệu quả công tác cố vấn học tập tại Trường Cao đẳng Lý Tự Trọng Thành phố Hồ Chí Minh</v>
          </cell>
          <cell r="G73" t="str">
            <v>Nguyễn Hữu Thiện</v>
          </cell>
          <cell r="H73">
            <v>67</v>
          </cell>
          <cell r="I73" t="str">
            <v>Trịnh Hoàng Hiệp</v>
          </cell>
          <cell r="J73">
            <v>67</v>
          </cell>
          <cell r="K73">
            <v>67</v>
          </cell>
          <cell r="L73" t="str">
            <v>Khá</v>
          </cell>
        </row>
        <row r="74">
          <cell r="D74" t="str">
            <v>Vũ Thị Thu Thủy</v>
          </cell>
          <cell r="E74" t="str">
            <v>Nhân viên phòng Khảo thí và Đảm bảo chất lượng</v>
          </cell>
          <cell r="F74" t="str">
            <v>Ứng dụng quy trình quản lý sinh viên lớp thi lại trên hệ thống phần mềm PMT-EMS tại Trường Cao đẳng Lý Tự Trọng Thành phố Hồ Chí Minh</v>
          </cell>
          <cell r="G74" t="str">
            <v>Nguyễn Hữu Thiện</v>
          </cell>
          <cell r="H74">
            <v>68</v>
          </cell>
          <cell r="I74" t="str">
            <v>Trịnh Hoàng Hiệp</v>
          </cell>
          <cell r="J74">
            <v>68</v>
          </cell>
          <cell r="K74">
            <v>68</v>
          </cell>
          <cell r="L74" t="str">
            <v>Khá</v>
          </cell>
        </row>
        <row r="75">
          <cell r="D75" t="str">
            <v>Nguyễn Thị Tuyết</v>
          </cell>
          <cell r="E75" t="str">
            <v>Nhân viên phòng Khảo thí và Đảm bảo chất lượng</v>
          </cell>
          <cell r="F75" t="str">
            <v>Giải pháp duy trì và nâng cao chất lượng công tác khảo thí sau đánh giá ISO 9001:2015</v>
          </cell>
          <cell r="G75" t="str">
            <v>4. Nhân</v>
          </cell>
          <cell r="H75">
            <v>74</v>
          </cell>
          <cell r="I75" t="str">
            <v>2. Sĩ</v>
          </cell>
          <cell r="J75">
            <v>72</v>
          </cell>
          <cell r="K75">
            <v>73</v>
          </cell>
          <cell r="L75" t="str">
            <v>Khá</v>
          </cell>
        </row>
        <row r="76">
          <cell r="D76" t="str">
            <v>Lương Minh Dũng</v>
          </cell>
          <cell r="E76" t="str">
            <v>Nhân viên phòng Khảo thí và Đảm bảo chất lượng</v>
          </cell>
          <cell r="F76" t="str">
            <v>Một số giải pháp quản lý, soạn thảo câu hỏi trắc nghiệm trên phần mềm PMT-EMS ExamSys Offline (O)</v>
          </cell>
          <cell r="G76" t="str">
            <v>Nguyễn Hữu Thiện</v>
          </cell>
          <cell r="H76">
            <v>80</v>
          </cell>
          <cell r="I76" t="str">
            <v>Lê Xuân Thiện</v>
          </cell>
          <cell r="J76">
            <v>82</v>
          </cell>
          <cell r="K76">
            <v>81</v>
          </cell>
          <cell r="L76" t="str">
            <v>Tốt</v>
          </cell>
        </row>
        <row r="77">
          <cell r="D77" t="str">
            <v>Nguyễn Yến Nhi</v>
          </cell>
          <cell r="E77" t="str">
            <v>Nhân viên phòng Khảo thí và Đảm bảo chất lượng</v>
          </cell>
          <cell r="F77" t="str">
            <v>Ứng dụng công nghệ thông tin vào công tác điểm danh các hoạt động Đoàn – Hội tại Trường Cao đẳng Lý Tự Trọng Thành phố Hồ Chí Minh</v>
          </cell>
          <cell r="G77" t="str">
            <v>Nguyễn Hữu Thiện</v>
          </cell>
          <cell r="H77">
            <v>75</v>
          </cell>
          <cell r="I77" t="str">
            <v>Lê Xuân Thiện</v>
          </cell>
          <cell r="J77">
            <v>77</v>
          </cell>
          <cell r="K77">
            <v>76</v>
          </cell>
          <cell r="L77" t="str">
            <v>Khá</v>
          </cell>
        </row>
        <row r="78">
          <cell r="D78" t="str">
            <v>Nguyễn Thành Nam</v>
          </cell>
          <cell r="E78" t="str">
            <v>Trưởng phòng Quản lý khoa học - Hợp tác quốc tế</v>
          </cell>
          <cell r="F78" t="str">
            <v>Tối ưu các hoạt động hợp tác quốc tế và nghiên cứu khoa học trong bối cảnh hội nhập và toàn cầu hóa giáo dục nghề nghiệp</v>
          </cell>
          <cell r="G78" t="str">
            <v>5. Nhân</v>
          </cell>
          <cell r="H78">
            <v>82</v>
          </cell>
          <cell r="I78" t="str">
            <v>3. Liêm</v>
          </cell>
          <cell r="J78">
            <v>81</v>
          </cell>
          <cell r="K78">
            <v>81.5</v>
          </cell>
          <cell r="L78" t="str">
            <v>Tốt</v>
          </cell>
        </row>
        <row r="79">
          <cell r="D79" t="str">
            <v>Lê Quang Liêm</v>
          </cell>
          <cell r="E79" t="str">
            <v>Trưởng phòng Quản trị - Dịch vụ</v>
          </cell>
          <cell r="F79" t="str">
            <v>Cơ hội và thách thức trong mối quan hệ đào tạo nghề giữa Trường Cao đẳng Lý Tự Trọng Thành phố Hồ Chí Minh và doanh nghiệp trong thời kỳ 4.0</v>
          </cell>
          <cell r="G79" t="str">
            <v>5. Dũng</v>
          </cell>
          <cell r="H79">
            <v>95</v>
          </cell>
          <cell r="I79" t="str">
            <v>3. Sĩ</v>
          </cell>
          <cell r="J79">
            <v>94</v>
          </cell>
          <cell r="K79">
            <v>94.5</v>
          </cell>
          <cell r="L79" t="str">
            <v>Xuất sắc</v>
          </cell>
        </row>
        <row r="80">
          <cell r="D80" t="str">
            <v>Nguyễn Văn Thành</v>
          </cell>
          <cell r="E80" t="str">
            <v>Phó Trưởng phòng Quản trị - Dịch vụ</v>
          </cell>
          <cell r="F80" t="str">
            <v>Chế tạo máy bơm mật rỉ nuôi men vi sinh cho hệ thống xử lý nước thải tại ký túc xá Trường Cao đẳng Lý Tự Trọng Thành phố Hồ Chí Minh</v>
          </cell>
          <cell r="G80" t="str">
            <v xml:space="preserve"> Đinh Văn Đệ</v>
          </cell>
          <cell r="H80">
            <v>86</v>
          </cell>
          <cell r="I80" t="str">
            <v>Nguyễn Anh Tuấn</v>
          </cell>
          <cell r="J80">
            <v>86</v>
          </cell>
          <cell r="K80">
            <v>86</v>
          </cell>
          <cell r="L80" t="str">
            <v>Tốt</v>
          </cell>
        </row>
        <row r="81">
          <cell r="D81" t="str">
            <v>Nguyễn Trọng Phú</v>
          </cell>
          <cell r="E81" t="str">
            <v>Tổ trưởng Tổ sửa chữa</v>
          </cell>
          <cell r="F81" t="str">
            <v>Chế tạo máy đánh, rửa đường sử dụng động cơ không đồng bộ 1 pha</v>
          </cell>
          <cell r="G81" t="str">
            <v xml:space="preserve"> Chung Trần Thế Vinh</v>
          </cell>
          <cell r="H81">
            <v>83</v>
          </cell>
          <cell r="I81" t="str">
            <v>Nguyễn Anh Tuấn</v>
          </cell>
          <cell r="J81">
            <v>84</v>
          </cell>
          <cell r="K81">
            <v>83.5</v>
          </cell>
          <cell r="L81" t="str">
            <v>Tốt</v>
          </cell>
        </row>
        <row r="82">
          <cell r="D82" t="str">
            <v>Phan Đức Long</v>
          </cell>
          <cell r="E82" t="str">
            <v>Tổ trưởng Tổ Quản lý Ký túc xá Sinh viên</v>
          </cell>
          <cell r="F82" t="str">
            <v>Đổi mới công tác sinh viên nội trú Trường Cao đẳng Lý Tự Trọng Thành phố Hồ Chí Minh trong bối cảnh hiện nay</v>
          </cell>
          <cell r="G82" t="str">
            <v>Nguyễn Trọng Nghĩa</v>
          </cell>
          <cell r="H82">
            <v>85</v>
          </cell>
          <cell r="I82" t="str">
            <v>Nguyễn Kính</v>
          </cell>
          <cell r="J82">
            <v>83</v>
          </cell>
          <cell r="K82">
            <v>84</v>
          </cell>
          <cell r="L82" t="str">
            <v>Tốt</v>
          </cell>
        </row>
        <row r="83">
          <cell r="D83" t="str">
            <v>Giáp Văn Thịnh</v>
          </cell>
          <cell r="E83" t="str">
            <v>Nhân viên phòng Quản trị - Dịch vụ</v>
          </cell>
          <cell r="F83" t="str">
            <v>Giải pháp chống nóng cho mái tôn</v>
          </cell>
          <cell r="G83" t="str">
            <v>Nguyễn Anh Tuấn</v>
          </cell>
          <cell r="H83">
            <v>74</v>
          </cell>
          <cell r="I83" t="str">
            <v>Nguyễn Thành Nam</v>
          </cell>
          <cell r="J83">
            <v>76</v>
          </cell>
          <cell r="K83">
            <v>75</v>
          </cell>
          <cell r="L83" t="str">
            <v>Khá</v>
          </cell>
        </row>
        <row r="84">
          <cell r="D84" t="str">
            <v>Vũ Ngọc Quang</v>
          </cell>
          <cell r="E84" t="str">
            <v>Nhân viên phòng Quản trị - Dịch vụ</v>
          </cell>
          <cell r="F84" t="str">
            <v>Giải pháp thay thế phao báo đầy bể nước</v>
          </cell>
          <cell r="G84" t="str">
            <v xml:space="preserve"> Đinh Văn Đệ</v>
          </cell>
          <cell r="H84">
            <v>70</v>
          </cell>
          <cell r="I84" t="str">
            <v>Đinh Đồng Hiệp</v>
          </cell>
          <cell r="J84">
            <v>70</v>
          </cell>
          <cell r="K84">
            <v>70</v>
          </cell>
          <cell r="L84" t="str">
            <v>Khá</v>
          </cell>
        </row>
        <row r="85">
          <cell r="D85" t="str">
            <v>Nguyễn Cao Thắng</v>
          </cell>
          <cell r="E85" t="str">
            <v>Nhân viên phòng Quản trị - Dịch vụ</v>
          </cell>
          <cell r="F85" t="str">
            <v>Hệ thống kiểm thử bảo mật Website dựa trên kỹ thuật Fuzzing</v>
          </cell>
          <cell r="G85" t="str">
            <v>T. Cường</v>
          </cell>
          <cell r="H85">
            <v>90</v>
          </cell>
          <cell r="I85" t="str">
            <v>C. Chi</v>
          </cell>
          <cell r="J85">
            <v>92</v>
          </cell>
          <cell r="K85">
            <v>91</v>
          </cell>
          <cell r="L85" t="str">
            <v>Xuất sắc</v>
          </cell>
        </row>
        <row r="86">
          <cell r="D86" t="str">
            <v>Ninh Đỗ Hiệp</v>
          </cell>
          <cell r="E86" t="str">
            <v>Nhân viên phòng Quản trị - Dịch vụ</v>
          </cell>
          <cell r="F86" t="str">
            <v>Một số giải pháp ứng dụng phần mềm Rufus giúp tạo USB Boot và USB cài đặt Windows tại Trường Cao đẳng Lý Tự Trọng Thành phố Hồ Chí Minh</v>
          </cell>
          <cell r="G86" t="str">
            <v>T. Cường</v>
          </cell>
          <cell r="H86">
            <v>73</v>
          </cell>
          <cell r="I86" t="str">
            <v>C. Chi</v>
          </cell>
          <cell r="J86">
            <v>68</v>
          </cell>
          <cell r="K86">
            <v>70.5</v>
          </cell>
          <cell r="L86" t="str">
            <v>Khá</v>
          </cell>
        </row>
        <row r="87">
          <cell r="D87" t="str">
            <v>Nguyễn Tiến Việt Dũng</v>
          </cell>
          <cell r="E87" t="str">
            <v>Nhân viên phòng Quản trị - Dịch vụ</v>
          </cell>
          <cell r="F87" t="str">
            <v>Các biện pháp nâng cấp máy vi tính Trường Cao đẳng Lý Tự Trọng Thành phố Hồ Chí Minh một cách kinh tế và hiệu quả lâu dài</v>
          </cell>
          <cell r="G87" t="str">
            <v>T. Cường</v>
          </cell>
          <cell r="H87">
            <v>64</v>
          </cell>
          <cell r="I87" t="str">
            <v>C. Chi</v>
          </cell>
          <cell r="J87">
            <v>62</v>
          </cell>
          <cell r="K87">
            <v>63</v>
          </cell>
          <cell r="L87" t="str">
            <v>Đạt yêu cầu</v>
          </cell>
        </row>
        <row r="88">
          <cell r="D88" t="str">
            <v>Bùi Đặng Hoàng Tuấn</v>
          </cell>
          <cell r="E88" t="str">
            <v>Nhân viên phòng Quản trị - Dịch vụ</v>
          </cell>
          <cell r="F88" t="str">
            <v>Ứng dụng phần mềm Deep Freeze trong việc cài đặt và sửa chữa máy vi tính Trường Cao đẳng Lý Tự Trọng Thành phố Hồ Chí Minh</v>
          </cell>
          <cell r="G88" t="str">
            <v>T. Cường</v>
          </cell>
          <cell r="H88">
            <v>64</v>
          </cell>
          <cell r="I88" t="str">
            <v>C. Chi</v>
          </cell>
          <cell r="J88">
            <v>61</v>
          </cell>
          <cell r="K88">
            <v>62.5</v>
          </cell>
          <cell r="L88" t="str">
            <v>Đạt yêu cầu</v>
          </cell>
        </row>
        <row r="89">
          <cell r="D89" t="str">
            <v>Lê Hồng Anh Tuấn</v>
          </cell>
          <cell r="E89" t="str">
            <v>Nhân viên phòng Quản trị - Dịch vụ</v>
          </cell>
          <cell r="F89" t="str">
            <v>Giải pháp thay thế board điều khiển máy lạnh 2HP Panasonic bằng bo đa năng NEW983</v>
          </cell>
          <cell r="G89" t="str">
            <v>Nguyễn Anh Tuấn</v>
          </cell>
          <cell r="H89">
            <v>72</v>
          </cell>
          <cell r="I89" t="str">
            <v xml:space="preserve"> Đinh Văn Đệ</v>
          </cell>
          <cell r="J89">
            <v>72</v>
          </cell>
          <cell r="K89">
            <v>72</v>
          </cell>
          <cell r="L89" t="str">
            <v>Khá</v>
          </cell>
        </row>
        <row r="90">
          <cell r="D90" t="str">
            <v>Võ Tấn Kiệt</v>
          </cell>
          <cell r="E90" t="str">
            <v>Nhân viên phòng Quản trị - Dịch vụ</v>
          </cell>
          <cell r="F90" t="str">
            <v>Thiết lập hệ thống Wifi tích hợp chứng thực USER tại Trường Cao đẳng Lý Tự Trọng Thành phố Hồ Chí Minh</v>
          </cell>
          <cell r="G90" t="str">
            <v>Nguyễn Hữu Thiện</v>
          </cell>
          <cell r="H90">
            <v>81</v>
          </cell>
          <cell r="I90" t="str">
            <v>Nguyễn Trọng Nghĩa</v>
          </cell>
          <cell r="J90">
            <v>82</v>
          </cell>
          <cell r="K90">
            <v>81.5</v>
          </cell>
          <cell r="L90" t="str">
            <v>Tốt</v>
          </cell>
        </row>
        <row r="91">
          <cell r="D91" t="str">
            <v>Dương Thị Thủy</v>
          </cell>
          <cell r="E91" t="str">
            <v>Nhân viên phòng Quản trị - Dịch vụ</v>
          </cell>
          <cell r="F91" t="str">
            <v>Biện pháp nâng cao hiệu quả công tác thông tin báo cáo tại Trường Cao đẳng Lý Tự Trọng Thành phố Hồ Chí Minh</v>
          </cell>
          <cell r="G91" t="str">
            <v>Nguyễn Trọng Nghĩa</v>
          </cell>
          <cell r="H91">
            <v>86</v>
          </cell>
          <cell r="I91" t="str">
            <v>Trịnh Hoàng Hiệp</v>
          </cell>
          <cell r="J91">
            <v>86</v>
          </cell>
          <cell r="K91">
            <v>86</v>
          </cell>
          <cell r="L91" t="str">
            <v>Tốt</v>
          </cell>
        </row>
        <row r="92">
          <cell r="D92" t="str">
            <v>Giáp Đức Nhận</v>
          </cell>
          <cell r="E92" t="str">
            <v>Nhân viên phòng Quản trị - Dịch vụ</v>
          </cell>
          <cell r="F92" t="str">
            <v>Giải pháp sửa chữa dây VGA</v>
          </cell>
          <cell r="G92" t="str">
            <v xml:space="preserve"> Chung Trần Thế Vinh</v>
          </cell>
          <cell r="H92">
            <v>53</v>
          </cell>
          <cell r="I92" t="str">
            <v>Nguyễn Thị Nhuận</v>
          </cell>
          <cell r="J92">
            <v>53</v>
          </cell>
          <cell r="K92">
            <v>53</v>
          </cell>
          <cell r="L92" t="str">
            <v>Đạt yêu cầu</v>
          </cell>
        </row>
        <row r="93">
          <cell r="D93" t="str">
            <v>Tạ Quốc Tấn</v>
          </cell>
          <cell r="E93" t="str">
            <v>Nhân viên phòng Quản trị - Dịch vụ</v>
          </cell>
          <cell r="F93" t="str">
            <v>Giải pháp chống mùi cho lỗ thoát sàn</v>
          </cell>
          <cell r="G93" t="str">
            <v xml:space="preserve"> Chung Trần Thế Vinh</v>
          </cell>
          <cell r="H93">
            <v>56</v>
          </cell>
          <cell r="I93" t="str">
            <v>Nguyễn Thị Nhuận</v>
          </cell>
          <cell r="J93">
            <v>53</v>
          </cell>
          <cell r="K93">
            <v>54.5</v>
          </cell>
          <cell r="L93" t="str">
            <v>Đạt yêu cầu</v>
          </cell>
        </row>
        <row r="94">
          <cell r="D94" t="str">
            <v>Nguyễn Xuân Lợi</v>
          </cell>
          <cell r="E94" t="str">
            <v>Nhân viên phòng Quản trị - Dịch vụ</v>
          </cell>
          <cell r="F94" t="str">
            <v>Một số biện pháp bảo trì máy tính hiệu quả ở Trường Cao đẳng Lý Tự Trọng Thành phố Hồ Chí Minh</v>
          </cell>
          <cell r="G94" t="str">
            <v>T. Cường</v>
          </cell>
          <cell r="H94">
            <v>61</v>
          </cell>
          <cell r="I94" t="str">
            <v>C. Chi</v>
          </cell>
          <cell r="J94">
            <v>59</v>
          </cell>
          <cell r="K94">
            <v>60</v>
          </cell>
          <cell r="L94" t="str">
            <v>Đạt yêu cầu</v>
          </cell>
        </row>
        <row r="95">
          <cell r="D95" t="str">
            <v>Nguyễn Thị Nhuận</v>
          </cell>
          <cell r="E95" t="str">
            <v>Trưởng khoa Khoa học cơ bản</v>
          </cell>
          <cell r="F95" t="str">
            <v>Những định hướng phát triển Khoa Khoa học Cơ bản - Trường Cao đẳng Lý Tự Trọng Thành phố Hồ Chí Minh năm học 2021 - 2022 và  những năm học tiếp theo</v>
          </cell>
          <cell r="G95" t="str">
            <v>6. Dũng</v>
          </cell>
          <cell r="H95">
            <v>82</v>
          </cell>
          <cell r="I95" t="str">
            <v>4. Sĩ</v>
          </cell>
          <cell r="J95">
            <v>84</v>
          </cell>
          <cell r="K95">
            <v>83</v>
          </cell>
          <cell r="L95" t="str">
            <v>Tốt</v>
          </cell>
        </row>
        <row r="96">
          <cell r="D96" t="str">
            <v>Phạm Thị Thu Nga</v>
          </cell>
          <cell r="E96" t="str">
            <v>Phó Trưởng khoa Khoa học cơ bản</v>
          </cell>
          <cell r="F96" t="str">
            <v>Xây dựng bài giảng “Khảo sát sự biến thiên và vẽ đồ thị hàm số” trong việc dạy và học trực tuyến</v>
          </cell>
          <cell r="G96" t="str">
            <v>Nguyễn Thành Nam</v>
          </cell>
          <cell r="H96">
            <v>81</v>
          </cell>
          <cell r="I96" t="str">
            <v>Nguyễn Thị Nhuận</v>
          </cell>
          <cell r="J96">
            <v>84</v>
          </cell>
          <cell r="K96">
            <v>82.5</v>
          </cell>
          <cell r="L96" t="str">
            <v>Tốt</v>
          </cell>
        </row>
        <row r="97">
          <cell r="D97" t="str">
            <v>Nguyễn Thanh Tú</v>
          </cell>
          <cell r="E97" t="str">
            <v>Giảng viên khoa Khoa học cơ bản</v>
          </cell>
          <cell r="F97" t="str">
            <v>Thiết kế bài giảng tương tác giữa người và vật ảo bằng phần mềm Powerpoint</v>
          </cell>
          <cell r="G97" t="str">
            <v>Nguyễn Thành Nam</v>
          </cell>
          <cell r="H97">
            <v>88</v>
          </cell>
          <cell r="I97" t="str">
            <v>Đinh Đồng Hiệp</v>
          </cell>
          <cell r="J97">
            <v>87</v>
          </cell>
          <cell r="K97">
            <v>87.5</v>
          </cell>
          <cell r="L97" t="str">
            <v>Tốt</v>
          </cell>
        </row>
        <row r="98">
          <cell r="D98" t="str">
            <v>Trần Thị Ánh Tuyết</v>
          </cell>
          <cell r="E98" t="str">
            <v>Giảng viên khoa Khoa học cơ bản</v>
          </cell>
          <cell r="F98" t="str">
            <v>Một số giải pháp nhằm nâng cao chất lượng đào tạo thông qua công tác giáo viên chủ nhiệm - cố vấn học tập ở Trường Cao đẳng Lý Tự Trọng Thành phố Hồ Chí Minh</v>
          </cell>
          <cell r="G98" t="str">
            <v>T. Quỳnh</v>
          </cell>
          <cell r="H98">
            <v>65</v>
          </cell>
          <cell r="I98" t="str">
            <v>T. Thọ</v>
          </cell>
          <cell r="J98">
            <v>70</v>
          </cell>
          <cell r="K98">
            <v>67.5</v>
          </cell>
          <cell r="L98" t="str">
            <v>Khá</v>
          </cell>
        </row>
        <row r="99">
          <cell r="D99" t="str">
            <v>Đặng Thị Kiến Trúc</v>
          </cell>
          <cell r="E99" t="str">
            <v>Giảng viên khoa Khoa học cơ bản</v>
          </cell>
          <cell r="F99" t="str">
            <v>Xây dựng bài giảng điện tử vật lý 2, chương dòng điện không đổi theo chuẩn E-learning</v>
          </cell>
          <cell r="G99" t="str">
            <v xml:space="preserve"> Đinh Văn Đệ</v>
          </cell>
          <cell r="H99">
            <v>84</v>
          </cell>
          <cell r="I99" t="str">
            <v>Đinh Đồng Hiệp</v>
          </cell>
          <cell r="J99">
            <v>83</v>
          </cell>
          <cell r="K99">
            <v>83.5</v>
          </cell>
          <cell r="L99" t="str">
            <v>Tốt</v>
          </cell>
        </row>
        <row r="100">
          <cell r="D100" t="str">
            <v>Phạm Thị Thu Hiền</v>
          </cell>
          <cell r="E100" t="str">
            <v>Giảng viên khoa Khoa học cơ bản</v>
          </cell>
          <cell r="F100" t="str">
            <v>Ứng dụng công nghệ trong dạy và học môn biên dịch cho sinh viên Trường Cao đẳng Lý Tự Trọng Thành phố Hồ Chí Minh</v>
          </cell>
          <cell r="G100" t="str">
            <v>Nguyễn Thị Nhuận</v>
          </cell>
          <cell r="H100">
            <v>77</v>
          </cell>
          <cell r="I100" t="str">
            <v>Đinh Đồng Hiệp</v>
          </cell>
          <cell r="J100">
            <v>81</v>
          </cell>
          <cell r="K100">
            <v>79</v>
          </cell>
          <cell r="L100" t="str">
            <v>Khá</v>
          </cell>
        </row>
        <row r="101">
          <cell r="D101" t="str">
            <v>Vương Thanh Thủy</v>
          </cell>
          <cell r="E101" t="str">
            <v>Giảng viên khoa Khoa học cơ bản</v>
          </cell>
          <cell r="F101" t="str">
            <v>Các phương pháp để giúp sinh viên học và thi tốt phần Nghe trong 1 bài thi TOEIC</v>
          </cell>
          <cell r="G101" t="str">
            <v>Nguyễn Thị Nhuận</v>
          </cell>
          <cell r="H101">
            <v>75</v>
          </cell>
          <cell r="I101" t="str">
            <v xml:space="preserve"> Chung Trần Thế Vinh</v>
          </cell>
          <cell r="J101">
            <v>75</v>
          </cell>
          <cell r="K101">
            <v>75</v>
          </cell>
          <cell r="L101" t="str">
            <v>Khá</v>
          </cell>
        </row>
        <row r="102">
          <cell r="D102" t="str">
            <v>Trần Thanh Trúc</v>
          </cell>
          <cell r="E102" t="str">
            <v>Giảng viên khoa Khoa học cơ bản</v>
          </cell>
          <cell r="F102" t="str">
            <v>Phương pháp nâng cao tính tương tác trong việc dạy và học Tiếng Anh trực tuyến tại Trường Cao đẳng Lý Tự Trọng Thành phố Hồ Chí Minh</v>
          </cell>
          <cell r="G102" t="str">
            <v>Nguyễn Thị Nhuận</v>
          </cell>
          <cell r="H102">
            <v>81</v>
          </cell>
          <cell r="I102" t="str">
            <v>Đinh Đồng Hiệp</v>
          </cell>
          <cell r="J102">
            <v>82</v>
          </cell>
          <cell r="K102">
            <v>81.5</v>
          </cell>
          <cell r="L102" t="str">
            <v>Tốt</v>
          </cell>
        </row>
        <row r="103">
          <cell r="D103" t="str">
            <v>Nguyễn Ngọc Quỳnh</v>
          </cell>
          <cell r="E103" t="str">
            <v>Phó Trưởng khoa Lý luận Chính trị</v>
          </cell>
          <cell r="F103" t="str">
            <v>Sử dụng các ứng dụng của Google để tổ chức cho sinh viên làm bài và giảng viên chấm bài tiểu luận trong dạy học online tại Trường Cao đẳng Lý Tự Trọng Thành phố Hồ Chí Minh</v>
          </cell>
          <cell r="G103" t="str">
            <v>10. Sĩ</v>
          </cell>
          <cell r="H103">
            <v>67</v>
          </cell>
          <cell r="I103" t="str">
            <v>1. Nhân</v>
          </cell>
          <cell r="J103">
            <v>68</v>
          </cell>
          <cell r="K103">
            <v>67.5</v>
          </cell>
          <cell r="L103" t="str">
            <v>Khá</v>
          </cell>
        </row>
        <row r="104">
          <cell r="D104" t="str">
            <v>Lê Thị Hồng Vân</v>
          </cell>
          <cell r="E104" t="str">
            <v>Phó Trưởng khoa Lý luận Chính trị</v>
          </cell>
          <cell r="F104" t="str">
            <v>Vận dụng phương pháp steam trong dạy học trực tuyến môn Pháp luật tại Trường Cao đẳng Lý Tự Trọng Thành phố Hồ Chí Minh</v>
          </cell>
          <cell r="G104" t="str">
            <v>7. Dũng</v>
          </cell>
          <cell r="H104">
            <v>75</v>
          </cell>
          <cell r="I104" t="str">
            <v>2. Nhân</v>
          </cell>
          <cell r="J104">
            <v>73</v>
          </cell>
          <cell r="K104">
            <v>74</v>
          </cell>
          <cell r="L104" t="str">
            <v>Khá</v>
          </cell>
        </row>
        <row r="105">
          <cell r="D105" t="str">
            <v>Phan Thị Thùy Trang</v>
          </cell>
          <cell r="E105" t="str">
            <v>Trưởng bộ môn Giáo dục chính trị</v>
          </cell>
          <cell r="F105" t="str">
            <v>Một số giải pháp góp phần xây dựng và phát triển văn hóa ứng xử của sinh viên tại Trường Cao đẳng Lý Tự Trọng Thành phố Hồ Chí Minh</v>
          </cell>
          <cell r="G105" t="str">
            <v>Lê Xuân Thiện</v>
          </cell>
          <cell r="H105">
            <v>78</v>
          </cell>
          <cell r="I105" t="str">
            <v>Nguyễn Trọng Nghĩa</v>
          </cell>
          <cell r="J105">
            <v>76</v>
          </cell>
          <cell r="K105">
            <v>77</v>
          </cell>
          <cell r="L105" t="str">
            <v>Khá</v>
          </cell>
        </row>
        <row r="106">
          <cell r="D106" t="str">
            <v>Đặng Thị Nhật Minh</v>
          </cell>
          <cell r="E106" t="str">
            <v>Phụ trách Tổ bộ môn Pháp luật</v>
          </cell>
          <cell r="F106" t="str">
            <v xml:space="preserve">Tích hợp những văn bản phòng chống dịch COVID-19 vào giảng dạy môn Pháp luật </v>
          </cell>
          <cell r="G106" t="str">
            <v>T. Quỳnh</v>
          </cell>
          <cell r="H106">
            <v>84</v>
          </cell>
          <cell r="I106" t="str">
            <v>T. Thọ</v>
          </cell>
          <cell r="J106">
            <v>85</v>
          </cell>
          <cell r="K106">
            <v>84.5</v>
          </cell>
          <cell r="L106" t="str">
            <v>Tốt</v>
          </cell>
        </row>
        <row r="107">
          <cell r="D107" t="str">
            <v>Nguyễn Thị Dinh</v>
          </cell>
          <cell r="E107" t="str">
            <v>Giảng viên khoa Lý luận Chính trị</v>
          </cell>
          <cell r="F107" t="str">
            <v>Vận dụng quan điểm của Chủ nghĩa duy vật lịch sử trong việc giáo dục đào tạo nguồn nhân lực chất lượng cao tại Trường Cao đẳng Lý Tự Trọng Thành phố Hồ Chí Minh</v>
          </cell>
          <cell r="G107" t="str">
            <v>T. Quỳnh</v>
          </cell>
          <cell r="H107">
            <v>63</v>
          </cell>
          <cell r="I107" t="str">
            <v>T. Thọ</v>
          </cell>
          <cell r="J107">
            <v>65</v>
          </cell>
          <cell r="K107">
            <v>64</v>
          </cell>
          <cell r="L107" t="str">
            <v>Đạt yêu cầu</v>
          </cell>
        </row>
        <row r="108">
          <cell r="D108" t="str">
            <v>Bùi Thành Dũng</v>
          </cell>
          <cell r="E108" t="str">
            <v>Giảng viên khoa Lý luận Chính trị</v>
          </cell>
          <cell r="F108" t="str">
            <v>Một số giải pháp để nâng cao ý thức học tập môn pháp luật cho học sinh hệ 9+ tại Trường Cao đẳng Lý Tự Trọng Thành phố Hồ Chí Minh</v>
          </cell>
          <cell r="G108" t="str">
            <v>T. Quỳnh</v>
          </cell>
          <cell r="H108">
            <v>62</v>
          </cell>
          <cell r="I108" t="str">
            <v>T. Thọ</v>
          </cell>
          <cell r="J108">
            <v>65</v>
          </cell>
          <cell r="K108">
            <v>63.5</v>
          </cell>
          <cell r="L108" t="str">
            <v>Đạt yêu cầu</v>
          </cell>
        </row>
        <row r="109">
          <cell r="D109" t="str">
            <v>Lê Thị Mai Hường</v>
          </cell>
          <cell r="E109" t="str">
            <v>Giảng viên khoa Lý luận Chính trị</v>
          </cell>
          <cell r="F109" t="str">
            <v>Nâng cao kỹ năng tự học, tự nghiên cứu của sinh viên tại Trường Cao đẳng Lý Tự Trọng Thành phố Hồ Chí Minh</v>
          </cell>
          <cell r="G109" t="str">
            <v>Nguyễn Trọng Nghĩa</v>
          </cell>
          <cell r="H109">
            <v>82</v>
          </cell>
          <cell r="I109" t="str">
            <v>Trịnh Hoàng Hiệp</v>
          </cell>
          <cell r="J109">
            <v>82</v>
          </cell>
          <cell r="K109">
            <v>82</v>
          </cell>
          <cell r="L109" t="str">
            <v>Tốt</v>
          </cell>
        </row>
        <row r="110">
          <cell r="D110" t="str">
            <v>Đinh Thị Huyên</v>
          </cell>
          <cell r="E110" t="str">
            <v>Giảng viên khoa Lý luận Chính trị</v>
          </cell>
          <cell r="F110" t="str">
            <v>Áp dụng mô hình lớp học đảo ngược trong dạy học trực tuyến môn Giáo dục chính trị tại Trường Cao đẳng Lý Tự Trọng Thành phố Hồ Chí Minh hiện nay</v>
          </cell>
          <cell r="G110" t="str">
            <v>T. Quỳnh</v>
          </cell>
          <cell r="H110">
            <v>83</v>
          </cell>
          <cell r="I110" t="str">
            <v>T. Thọ</v>
          </cell>
          <cell r="J110">
            <v>82</v>
          </cell>
          <cell r="K110">
            <v>82.5</v>
          </cell>
          <cell r="L110" t="str">
            <v>Tốt</v>
          </cell>
        </row>
        <row r="111">
          <cell r="D111" t="str">
            <v>Trần Văn Lượng</v>
          </cell>
          <cell r="E111" t="str">
            <v>Giảng viên khoa Lý luận Chính trị</v>
          </cell>
          <cell r="F111" t="str">
            <v>Tích hợp sâu nội dung "trách nhiệm hành chính và trách nhiệm hình sự" vào giảng dạy môn pháp luật, nhằm nâng cao nhận thức cho sinh viên Trường Cao đẳng Lý Tự Trọng Thành phố Hồ Chí Minh</v>
          </cell>
          <cell r="G111" t="str">
            <v>T. Quỳnh</v>
          </cell>
          <cell r="H111">
            <v>62</v>
          </cell>
          <cell r="I111" t="str">
            <v>T. Thọ</v>
          </cell>
          <cell r="J111">
            <v>64</v>
          </cell>
          <cell r="K111">
            <v>63</v>
          </cell>
          <cell r="L111" t="str">
            <v>Đạt yêu cầu</v>
          </cell>
        </row>
        <row r="112">
          <cell r="D112" t="str">
            <v>Đỗ Thị Ngát</v>
          </cell>
          <cell r="E112" t="str">
            <v>Giảng viên khoa Lý luận Chính trị</v>
          </cell>
          <cell r="F112" t="str">
            <v>Ứng dụng công nghệ thông tin trong thiết kế bài kiểm tra trắc nghiệm môn giáo dục chính trị tại Trường Cao đẳng Lý Tự Trọng Thành phố Hồ Chí Minh</v>
          </cell>
          <cell r="G112" t="str">
            <v>6. Nhân</v>
          </cell>
          <cell r="H112">
            <v>55</v>
          </cell>
          <cell r="I112" t="str">
            <v>5. Sĩ</v>
          </cell>
          <cell r="J112">
            <v>57</v>
          </cell>
          <cell r="K112">
            <v>56</v>
          </cell>
          <cell r="L112" t="str">
            <v>Đạt yêu cầu</v>
          </cell>
        </row>
        <row r="113">
          <cell r="D113" t="str">
            <v>Cao Thị Hồng Thắm</v>
          </cell>
          <cell r="E113" t="str">
            <v>Giảng viên khoa Lý luận Chính trị</v>
          </cell>
          <cell r="F113" t="str">
            <v>Ứng dụng game hoá kiến thức trong giảng dạy môn Giáo dục chính trị tại Trường Cao đẳng Lý Tự Trọng Thành phố Hồ Chí Minh</v>
          </cell>
          <cell r="G113" t="str">
            <v>T. Quỳnh</v>
          </cell>
          <cell r="H113">
            <v>81</v>
          </cell>
          <cell r="I113" t="str">
            <v>T. Thọ</v>
          </cell>
          <cell r="J113">
            <v>82</v>
          </cell>
          <cell r="K113">
            <v>81.5</v>
          </cell>
          <cell r="L113" t="str">
            <v>Tốt</v>
          </cell>
        </row>
        <row r="114">
          <cell r="D114" t="str">
            <v>Đỗ Thị Thơm</v>
          </cell>
          <cell r="E114" t="str">
            <v>Giảng viên khoa Lý luận Chính trị</v>
          </cell>
          <cell r="F114" t="str">
            <v>Giáo dục truyền thống yêu nước cho sinh viên Trường Cao đẳng Lý Tự Trọng Thành phố Hồ Chí Minh trong giai đoạn hiện nay</v>
          </cell>
          <cell r="G114" t="str">
            <v>Nguyễn Trọng Nghĩa</v>
          </cell>
          <cell r="H114">
            <v>80</v>
          </cell>
          <cell r="I114" t="str">
            <v>Nguyễn Hữu Thiện</v>
          </cell>
          <cell r="J114">
            <v>78</v>
          </cell>
          <cell r="K114">
            <v>79</v>
          </cell>
          <cell r="L114" t="str">
            <v>Khá</v>
          </cell>
        </row>
        <row r="115">
          <cell r="D115" t="str">
            <v>Trần Thị Hồng Thu</v>
          </cell>
          <cell r="E115" t="str">
            <v>Giảng viên khoa Lý luận Chính trị</v>
          </cell>
          <cell r="F115" t="str">
            <v>Một số kỹ năng cần thiết của giáo viên chủ nhiệm hệ trung cấp tại Trường Cao đẳng Lý Tự Trọng Thành phố Hồ Chí Minh</v>
          </cell>
          <cell r="G115" t="str">
            <v>Nguyễn Thị Nhuận</v>
          </cell>
          <cell r="H115">
            <v>72</v>
          </cell>
          <cell r="I115" t="str">
            <v xml:space="preserve"> Đinh Văn Đệ</v>
          </cell>
          <cell r="J115">
            <v>65</v>
          </cell>
          <cell r="K115">
            <v>68.5</v>
          </cell>
          <cell r="L115" t="str">
            <v>Khá</v>
          </cell>
        </row>
        <row r="116">
          <cell r="D116" t="str">
            <v>Hoàng Thị Trang</v>
          </cell>
          <cell r="E116" t="str">
            <v>Giảng viên khoa Lý luận Chính trị</v>
          </cell>
          <cell r="F116" t="str">
            <v>Vận dụng tư tưởng Hồ Chí Minh về đạo đức cách mạng trong việc giáo dục đạo đức nghề nghiệp cho sinh viên Trường Cao đẳng Lý Tự Trọng Thành phố Hồ Chí Minh thông qua Bài 2 môn Giáo dục Chính trị.</v>
          </cell>
          <cell r="G116" t="str">
            <v>T. Quỳnh</v>
          </cell>
          <cell r="H116">
            <v>70</v>
          </cell>
          <cell r="I116" t="str">
            <v>T. Thọ</v>
          </cell>
          <cell r="J116">
            <v>71</v>
          </cell>
          <cell r="K116">
            <v>70.5</v>
          </cell>
          <cell r="L116" t="str">
            <v>Khá</v>
          </cell>
        </row>
        <row r="117">
          <cell r="D117" t="str">
            <v>Hoàng Thị Trang</v>
          </cell>
          <cell r="E117" t="str">
            <v>Giảng viên khoa Lý luận Chính trị</v>
          </cell>
          <cell r="F117" t="str">
            <v>Nâng cao năng lực tư duy phản biện cho học sinh, sinh viên trong dạy học môn Giáo dục Chính trị ở trường Cao đẳng Lý Tự Trọng Thành phố Hồ Chí Minh</v>
          </cell>
          <cell r="G117" t="str">
            <v>T. Quỳnh</v>
          </cell>
          <cell r="H117">
            <v>76</v>
          </cell>
          <cell r="I117" t="str">
            <v>T. Thọ</v>
          </cell>
          <cell r="J117">
            <v>77</v>
          </cell>
          <cell r="K117">
            <v>76.5</v>
          </cell>
          <cell r="L117" t="str">
            <v>Khá</v>
          </cell>
        </row>
        <row r="118">
          <cell r="D118" t="str">
            <v>Phạm Thị Vinh</v>
          </cell>
          <cell r="E118" t="str">
            <v>Giảng viên khoa Lý luận Chính trị</v>
          </cell>
          <cell r="F118" t="str">
            <v>Hình thành tri thức đạo đức nghề nghiệp cho sinh viên qua  học phần giáo dục chính  trị tại Trường Cao đẳng Lý Tự Trọng Thành phố Hồ Chí Minh</v>
          </cell>
          <cell r="G118" t="str">
            <v>Nguyễn Trọng Nghĩa</v>
          </cell>
          <cell r="H118">
            <v>80</v>
          </cell>
          <cell r="I118" t="str">
            <v>Trịnh Hoàng Hiệp</v>
          </cell>
          <cell r="J118">
            <v>80</v>
          </cell>
          <cell r="K118">
            <v>80</v>
          </cell>
          <cell r="L118" t="str">
            <v>Khá</v>
          </cell>
        </row>
        <row r="119">
          <cell r="D119" t="str">
            <v>Chung Trần Thế Vinh</v>
          </cell>
          <cell r="E119" t="str">
            <v>Trưởng khoa Cơ khí</v>
          </cell>
          <cell r="F119" t="str">
            <v>Ứng dụng công nghệ siêu âm cho mối hàn Mig/Mag trên thép</v>
          </cell>
          <cell r="G119" t="str">
            <v xml:space="preserve"> Đinh Văn Đệ</v>
          </cell>
          <cell r="H119">
            <v>89</v>
          </cell>
          <cell r="I119" t="str">
            <v>Nguyễn Thị Nhuận</v>
          </cell>
          <cell r="J119">
            <v>82</v>
          </cell>
          <cell r="K119">
            <v>85.5</v>
          </cell>
          <cell r="L119" t="str">
            <v>Tốt</v>
          </cell>
        </row>
        <row r="120">
          <cell r="D120" t="str">
            <v>Trần Đình Khải</v>
          </cell>
          <cell r="E120" t="str">
            <v>Phó Trưởng khoa Cơ khí</v>
          </cell>
          <cell r="F120" t="str">
            <v>Thiết kế chế tạo bàn dụng cụ lưu trữ cán dao phay</v>
          </cell>
          <cell r="G120" t="str">
            <v xml:space="preserve"> Chung Trần Thế Vinh</v>
          </cell>
          <cell r="H120">
            <v>83</v>
          </cell>
          <cell r="I120" t="str">
            <v>Nguyễn Thành Nam</v>
          </cell>
          <cell r="J120">
            <v>88</v>
          </cell>
          <cell r="K120">
            <v>85.5</v>
          </cell>
          <cell r="L120" t="str">
            <v>Tốt</v>
          </cell>
        </row>
        <row r="121">
          <cell r="D121" t="str">
            <v>Vũ Đức Pháp</v>
          </cell>
          <cell r="E121" t="str">
            <v>Trưởng bộ môn Công nghệ chế tạo</v>
          </cell>
          <cell r="F121" t="str">
            <v>Thiết kế chế tạo máy khoan bàn mini</v>
          </cell>
          <cell r="G121" t="str">
            <v>Nguyễn Anh Tuấn</v>
          </cell>
          <cell r="H121">
            <v>69</v>
          </cell>
          <cell r="I121" t="str">
            <v xml:space="preserve"> Đinh Văn Đệ</v>
          </cell>
          <cell r="J121">
            <v>75</v>
          </cell>
          <cell r="K121">
            <v>72</v>
          </cell>
          <cell r="L121" t="str">
            <v>Khá</v>
          </cell>
        </row>
        <row r="122">
          <cell r="D122" t="str">
            <v>Bùi Anh Tuấn</v>
          </cell>
          <cell r="E122" t="str">
            <v>Trưởng bộ môn Cad/Cam-CNC</v>
          </cell>
          <cell r="F122" t="str">
            <v>Thiết kế, chế tạo hệ thống gá 3R cho máy phay CNC</v>
          </cell>
          <cell r="G122" t="str">
            <v xml:space="preserve"> Chung Trần Thế Vinh</v>
          </cell>
          <cell r="H122">
            <v>82</v>
          </cell>
          <cell r="I122" t="str">
            <v>Nguyễn Thị Nhuận</v>
          </cell>
          <cell r="J122">
            <v>81</v>
          </cell>
          <cell r="K122">
            <v>81.5</v>
          </cell>
          <cell r="L122" t="str">
            <v>Tốt</v>
          </cell>
        </row>
        <row r="123">
          <cell r="D123" t="str">
            <v xml:space="preserve">Đỗ Thị Phương Khanh </v>
          </cell>
          <cell r="E123" t="str">
            <v>Giảng viên khoa Cơ khí</v>
          </cell>
          <cell r="F123" t="str">
            <v>Một số giải pháp nâng cao hiệu quả dạy và học trực tuyến các môn học chuyên ngành cơ khí</v>
          </cell>
          <cell r="G123" t="str">
            <v>Nguyễn Thành Nam</v>
          </cell>
          <cell r="H123">
            <v>80</v>
          </cell>
          <cell r="I123" t="str">
            <v xml:space="preserve"> Đinh Văn Đệ</v>
          </cell>
          <cell r="J123">
            <v>78</v>
          </cell>
          <cell r="K123">
            <v>79</v>
          </cell>
          <cell r="L123" t="str">
            <v>Khá</v>
          </cell>
        </row>
        <row r="124">
          <cell r="D124" t="str">
            <v>Trương Thị Phương Hồng</v>
          </cell>
          <cell r="E124" t="str">
            <v>Giảng viên khoa Cơ khí</v>
          </cell>
          <cell r="F124" t="str">
            <v>Thiết kế và chế tạo bộ đòn kẹp sử dụng trên máy phay</v>
          </cell>
          <cell r="G124" t="str">
            <v xml:space="preserve"> Đinh Văn Đệ</v>
          </cell>
          <cell r="H124">
            <v>70</v>
          </cell>
          <cell r="I124" t="str">
            <v>Nguyễn Thị Nhuận</v>
          </cell>
          <cell r="J124">
            <v>78</v>
          </cell>
          <cell r="K124">
            <v>74</v>
          </cell>
          <cell r="L124" t="str">
            <v>Khá</v>
          </cell>
        </row>
        <row r="125">
          <cell r="D125" t="str">
            <v>Nguyễn Thanh Giang</v>
          </cell>
          <cell r="E125" t="str">
            <v>Giảng viên khoa Cơ khí</v>
          </cell>
          <cell r="F125" t="str">
            <v>Ứng dụng công nghệ xử lý ảnh nhiệt trong bảo trì, bảo dưỡng chi tiết cơ khí</v>
          </cell>
          <cell r="G125" t="str">
            <v>Đinh Đồng Hiệp</v>
          </cell>
          <cell r="H125">
            <v>69</v>
          </cell>
          <cell r="I125" t="str">
            <v xml:space="preserve"> Đinh Văn Đệ</v>
          </cell>
          <cell r="J125">
            <v>77</v>
          </cell>
          <cell r="K125">
            <v>73</v>
          </cell>
          <cell r="L125" t="str">
            <v>Khá</v>
          </cell>
        </row>
        <row r="126">
          <cell r="D126" t="str">
            <v>Nguyễn Hồng Phúc</v>
          </cell>
          <cell r="E126" t="str">
            <v>Giảng viên khoa Cơ khí</v>
          </cell>
          <cell r="F126" t="str">
            <v>Thiết kế xe đạp trong nhà C-bike</v>
          </cell>
          <cell r="G126" t="str">
            <v>Nguyễn Thị Nhuận</v>
          </cell>
          <cell r="H126">
            <v>77</v>
          </cell>
          <cell r="I126" t="str">
            <v xml:space="preserve"> Đinh Văn Đệ</v>
          </cell>
          <cell r="J126">
            <v>71</v>
          </cell>
          <cell r="K126">
            <v>74</v>
          </cell>
          <cell r="L126" t="str">
            <v>Khá</v>
          </cell>
        </row>
        <row r="127">
          <cell r="D127" t="str">
            <v>Nguyễn Khắc Huy</v>
          </cell>
          <cell r="E127" t="str">
            <v>Giảng viên khoa Cơ khí</v>
          </cell>
          <cell r="F127" t="str">
            <v>Thiết kế và chế tạo máy uốn thép đa năng</v>
          </cell>
          <cell r="G127" t="str">
            <v xml:space="preserve"> Chung Trần Thế Vinh</v>
          </cell>
          <cell r="H127">
            <v>80</v>
          </cell>
          <cell r="I127" t="str">
            <v xml:space="preserve"> Đinh Văn Đệ</v>
          </cell>
          <cell r="J127">
            <v>84</v>
          </cell>
          <cell r="K127">
            <v>82</v>
          </cell>
          <cell r="L127" t="str">
            <v>Tốt</v>
          </cell>
        </row>
        <row r="128">
          <cell r="D128" t="str">
            <v>Hồ Ngọc Chi</v>
          </cell>
          <cell r="E128" t="str">
            <v>Phó Trưởng khoa Công nghệ thông tin</v>
          </cell>
          <cell r="F128" t="str">
            <v>Các vấn đề của dạy học trực tuyến &amp; các giải pháp tăng tính hiệu quả của sinh viên khi học trực tuyến học phần chế bản điện tử với Indesign</v>
          </cell>
          <cell r="G128" t="str">
            <v>T. Cường</v>
          </cell>
          <cell r="H128">
            <v>82</v>
          </cell>
          <cell r="I128" t="str">
            <v>T. Bảo</v>
          </cell>
          <cell r="J128">
            <v>84</v>
          </cell>
          <cell r="K128">
            <v>83</v>
          </cell>
          <cell r="L128" t="str">
            <v>Tốt</v>
          </cell>
        </row>
        <row r="129">
          <cell r="D129" t="str">
            <v>Trần Việt Khánh</v>
          </cell>
          <cell r="E129" t="str">
            <v xml:space="preserve"> Trưởng bộ môn Công nghệ phần mềm</v>
          </cell>
          <cell r="F129" t="str">
            <v>Ứng dụng công cụ Elementor chỉnh sửa nội dung trang Web trong môn học thiết kế Web</v>
          </cell>
          <cell r="G129" t="str">
            <v>C. Chi</v>
          </cell>
          <cell r="H129">
            <v>82</v>
          </cell>
          <cell r="I129" t="str">
            <v>T. Bảo</v>
          </cell>
          <cell r="J129">
            <v>83</v>
          </cell>
          <cell r="K129">
            <v>82.5</v>
          </cell>
          <cell r="L129" t="str">
            <v>Tốt</v>
          </cell>
        </row>
        <row r="130">
          <cell r="D130" t="str">
            <v>Nguyễn Vân Giang</v>
          </cell>
          <cell r="E130" t="str">
            <v>Giảng viên khoa Công nghệ thông tin</v>
          </cell>
          <cell r="F130" t="str">
            <v>Một số giải pháp để nâng cao hiệu quả trong công tác bồi dưỡng sinh viên giỏi tham dự Olympic tin học sinh viên toàn quốc</v>
          </cell>
          <cell r="G130" t="str">
            <v>C. Chi</v>
          </cell>
          <cell r="H130">
            <v>77</v>
          </cell>
          <cell r="I130" t="str">
            <v>T. Bảo</v>
          </cell>
          <cell r="J130">
            <v>76</v>
          </cell>
          <cell r="K130">
            <v>76.5</v>
          </cell>
          <cell r="L130" t="str">
            <v>Khá</v>
          </cell>
        </row>
        <row r="131">
          <cell r="D131" t="str">
            <v>Vũ Thị Thái Linh</v>
          </cell>
          <cell r="E131" t="str">
            <v>Giảng viên khoa Công nghệ thông tin</v>
          </cell>
          <cell r="F131" t="str">
            <v>Ứng dụng Blooket trong giảng dạy môn cơ sở dữ liệu cho sinh viên bậc trung cấp</v>
          </cell>
          <cell r="G131" t="str">
            <v>C. Chi</v>
          </cell>
          <cell r="H131">
            <v>77</v>
          </cell>
          <cell r="I131" t="str">
            <v>T. Bảo</v>
          </cell>
          <cell r="J131">
            <v>76</v>
          </cell>
          <cell r="K131">
            <v>76.5</v>
          </cell>
          <cell r="L131" t="str">
            <v>Khá</v>
          </cell>
        </row>
        <row r="132">
          <cell r="D132" t="str">
            <v>Nguyễn Văn Minh</v>
          </cell>
          <cell r="E132" t="str">
            <v>Giảng viên khoa Công nghệ thông tin</v>
          </cell>
          <cell r="F132" t="str">
            <v>Vận dụng thuật toán máy học giúp sinh viên tìm hiểu trí tuệ nhân tạo trong lập trình</v>
          </cell>
          <cell r="G132" t="str">
            <v>C. Chi</v>
          </cell>
          <cell r="H132">
            <v>79</v>
          </cell>
          <cell r="I132" t="str">
            <v>T. Bảo</v>
          </cell>
          <cell r="J132">
            <v>77</v>
          </cell>
          <cell r="K132">
            <v>78</v>
          </cell>
          <cell r="L132" t="str">
            <v>Khá</v>
          </cell>
        </row>
        <row r="133">
          <cell r="D133" t="str">
            <v>Nguyễn Cao Phong</v>
          </cell>
          <cell r="E133" t="str">
            <v>Giảng viên khoa Công nghệ thông tin</v>
          </cell>
          <cell r="F133" t="str">
            <v>Triển khai ứng dụng web với React JS và Node JS</v>
          </cell>
          <cell r="G133" t="str">
            <v>C. Chi</v>
          </cell>
          <cell r="H133">
            <v>72</v>
          </cell>
          <cell r="I133" t="str">
            <v>T. Bảo</v>
          </cell>
          <cell r="J133">
            <v>74</v>
          </cell>
          <cell r="K133">
            <v>73</v>
          </cell>
          <cell r="L133" t="str">
            <v>Khá</v>
          </cell>
        </row>
        <row r="134">
          <cell r="D134" t="str">
            <v>Lê Quý Hưng Quốc</v>
          </cell>
          <cell r="E134" t="str">
            <v>Giảng viên khoa Công nghệ thông tin</v>
          </cell>
          <cell r="F134" t="str">
            <v>Xây dựng video hướng dẫn thực hành môn học thực hành hệ thống truyền thông và mạng bậc Cao đẳng</v>
          </cell>
          <cell r="G134" t="str">
            <v>C. Chi</v>
          </cell>
          <cell r="H134">
            <v>78</v>
          </cell>
          <cell r="I134" t="str">
            <v>T. Bảo</v>
          </cell>
          <cell r="J134">
            <v>76</v>
          </cell>
          <cell r="K134">
            <v>77</v>
          </cell>
          <cell r="L134" t="str">
            <v>Khá</v>
          </cell>
        </row>
        <row r="135">
          <cell r="D135" t="str">
            <v>Mai Chiếm Tuấn</v>
          </cell>
          <cell r="E135" t="str">
            <v>Giảng viên khoa Công nghệ thông tin</v>
          </cell>
          <cell r="F135" t="str">
            <v>Một số công cụ hỗ trợ giám sát thi, kiểm tra trực tuyến</v>
          </cell>
          <cell r="G135" t="str">
            <v>7. Nhân</v>
          </cell>
          <cell r="H135">
            <v>73</v>
          </cell>
          <cell r="I135" t="str">
            <v>4. Liêm</v>
          </cell>
          <cell r="J135">
            <v>76</v>
          </cell>
          <cell r="K135">
            <v>74.5</v>
          </cell>
          <cell r="L135" t="str">
            <v>Khá</v>
          </cell>
        </row>
        <row r="136">
          <cell r="D136" t="str">
            <v>Nguyễn Ngọc Tuyên</v>
          </cell>
          <cell r="E136" t="str">
            <v>Giảng viên khoa Công nghệ thông tin</v>
          </cell>
          <cell r="F136" t="str">
            <v>Xây dựng bộ video clip củng cố trọng tâm bộ môn Mạng máy tính và Quản trị mạng nhằm nâng cao hiệu quả giảng dạy trong bối cảnh dịch bệnh COVID19</v>
          </cell>
          <cell r="G136" t="str">
            <v>C. Chi</v>
          </cell>
          <cell r="H136">
            <v>76</v>
          </cell>
          <cell r="I136" t="str">
            <v>T. Cường</v>
          </cell>
          <cell r="J136">
            <v>78</v>
          </cell>
          <cell r="K136">
            <v>77</v>
          </cell>
          <cell r="L136" t="str">
            <v>Khá</v>
          </cell>
        </row>
        <row r="137">
          <cell r="D137" t="str">
            <v>Đỗ Tuấn Việt</v>
          </cell>
          <cell r="E137" t="str">
            <v>Giảng viên khoa Công nghệ thông tin</v>
          </cell>
          <cell r="F137" t="str">
            <v>Xây dựng video clip hướng dẫn thực hành môn học thực hành mạng Linux căn bản trên hệ điều hành mã nguồn mở Centos bậc cao đẳng</v>
          </cell>
          <cell r="G137" t="str">
            <v>C. Chi</v>
          </cell>
          <cell r="H137">
            <v>75</v>
          </cell>
          <cell r="I137" t="str">
            <v>T. Cường</v>
          </cell>
          <cell r="J137">
            <v>75</v>
          </cell>
          <cell r="K137">
            <v>75</v>
          </cell>
          <cell r="L137" t="str">
            <v>Khá</v>
          </cell>
        </row>
        <row r="138">
          <cell r="D138" t="str">
            <v>Dương Ngọc Vọng</v>
          </cell>
          <cell r="E138" t="str">
            <v>Giảng viên khoa Công nghệ thông tin</v>
          </cell>
          <cell r="F138" t="str">
            <v>Giải pháp nâng cao và phát triển đội ngũ khoa Công nghệ thông tin trong cuộc cách mạng công nghệ 4.0</v>
          </cell>
          <cell r="G138" t="str">
            <v>8. Dũng</v>
          </cell>
          <cell r="H138">
            <v>51</v>
          </cell>
          <cell r="I138" t="str">
            <v>9. Lộc</v>
          </cell>
          <cell r="J138">
            <v>50</v>
          </cell>
          <cell r="K138">
            <v>50.5</v>
          </cell>
          <cell r="L138" t="str">
            <v>Đạt yêu cầu</v>
          </cell>
        </row>
        <row r="139">
          <cell r="D139" t="str">
            <v>Trần Vĩnh Xuyên</v>
          </cell>
          <cell r="E139" t="str">
            <v>Giảng viên khoa Công nghệ thông tin</v>
          </cell>
          <cell r="F139" t="str">
            <v>Nghiên cứu và ứng dụng Visual studio code vào lập trình website cho hệ Cao đẳng</v>
          </cell>
          <cell r="G139" t="str">
            <v>C. Chi</v>
          </cell>
          <cell r="H139">
            <v>74</v>
          </cell>
          <cell r="I139" t="str">
            <v>T. Cường</v>
          </cell>
          <cell r="J139">
            <v>75</v>
          </cell>
          <cell r="K139">
            <v>74.5</v>
          </cell>
          <cell r="L139" t="str">
            <v>Khá</v>
          </cell>
        </row>
        <row r="140">
          <cell r="D140" t="str">
            <v>Nguyễn Anh Tuấn</v>
          </cell>
          <cell r="E140" t="str">
            <v>Trưởng khoa Động lực</v>
          </cell>
          <cell r="F140" t="str">
            <v>Nghiên cứu và chế tạo mô hình hệ thống mạng truyền thông trên ô tô</v>
          </cell>
          <cell r="G140" t="str">
            <v>Nguyễn Thị Nhuận</v>
          </cell>
          <cell r="H140">
            <v>85</v>
          </cell>
          <cell r="I140" t="str">
            <v>Nguyễn Thành Nam</v>
          </cell>
          <cell r="J140">
            <v>91</v>
          </cell>
          <cell r="K140">
            <v>88</v>
          </cell>
          <cell r="L140" t="str">
            <v>Tốt</v>
          </cell>
        </row>
        <row r="141">
          <cell r="D141" t="str">
            <v>Võ Đắc Thịnh</v>
          </cell>
          <cell r="E141" t="str">
            <v>Phó Trưởng khoa Động lực</v>
          </cell>
          <cell r="F141" t="str">
            <v>Chẩn đoán hư hỏng ắc qui HV trên xe Toyota Prius (Hybrid) bằng máy GSCAN 2</v>
          </cell>
          <cell r="G141" t="str">
            <v>Nguyễn Thị Nhuận</v>
          </cell>
          <cell r="H141">
            <v>75</v>
          </cell>
          <cell r="I141" t="str">
            <v>Nguyễn Thành Nam</v>
          </cell>
          <cell r="J141">
            <v>77</v>
          </cell>
          <cell r="K141">
            <v>76</v>
          </cell>
          <cell r="L141" t="str">
            <v>Khá</v>
          </cell>
        </row>
        <row r="142">
          <cell r="D142" t="str">
            <v>Nguyễn Hữu Mạnh</v>
          </cell>
          <cell r="E142" t="str">
            <v>Trưởng bộ môn Gầm ô tô</v>
          </cell>
          <cell r="F142" t="str">
            <v>Thiết kế mô hình hệ thống lái bốn bánh dẫn hướng trên ô tô</v>
          </cell>
          <cell r="G142" t="str">
            <v>Nguyễn Thành Nam</v>
          </cell>
          <cell r="H142">
            <v>85</v>
          </cell>
          <cell r="I142" t="str">
            <v>Nguyễn Anh Tuấn</v>
          </cell>
          <cell r="J142">
            <v>85</v>
          </cell>
          <cell r="K142">
            <v>85</v>
          </cell>
          <cell r="L142" t="str">
            <v>Tốt</v>
          </cell>
        </row>
        <row r="143">
          <cell r="D143" t="str">
            <v>Hà Quốc Bảo</v>
          </cell>
          <cell r="E143" t="str">
            <v>Trưởng bộ môn Điện ô tô</v>
          </cell>
          <cell r="F143" t="str">
            <v>Thi công module hệ thống gạt nước - rửa kính trên ô tô</v>
          </cell>
          <cell r="G143" t="str">
            <v>Nguyễn Thành Nam</v>
          </cell>
          <cell r="H143">
            <v>76</v>
          </cell>
          <cell r="I143" t="str">
            <v xml:space="preserve"> Chung Trần Thế Vinh</v>
          </cell>
          <cell r="J143">
            <v>70</v>
          </cell>
          <cell r="K143">
            <v>73</v>
          </cell>
          <cell r="L143" t="str">
            <v>Khá</v>
          </cell>
        </row>
        <row r="144">
          <cell r="D144" t="str">
            <v>Triệu Phú Nguyên</v>
          </cell>
          <cell r="E144" t="str">
            <v>Trưởng bộ môn Động cơ ô tô</v>
          </cell>
          <cell r="F144" t="str">
            <v>Thi công mô hình cắt bơm cao áp PE 3 xylanh</v>
          </cell>
          <cell r="G144" t="str">
            <v>Nguyễn Thành Nam</v>
          </cell>
          <cell r="H144">
            <v>81</v>
          </cell>
          <cell r="I144" t="str">
            <v>Đinh Đồng Hiệp</v>
          </cell>
          <cell r="J144">
            <v>81</v>
          </cell>
          <cell r="K144">
            <v>81</v>
          </cell>
          <cell r="L144" t="str">
            <v>Tốt</v>
          </cell>
        </row>
        <row r="145">
          <cell r="D145" t="str">
            <v>Nguyễn Thành Đức</v>
          </cell>
          <cell r="E145" t="str">
            <v>Giảng viên khoa Động lực</v>
          </cell>
          <cell r="F145" t="str">
            <v>Module thực hành hệ thống gạt mưa trên ô tô Toyota Camry 2010</v>
          </cell>
          <cell r="G145" t="str">
            <v xml:space="preserve"> Chung Trần Thế Vinh</v>
          </cell>
          <cell r="H145">
            <v>65</v>
          </cell>
          <cell r="I145" t="str">
            <v>Nguyễn Anh Tuấn</v>
          </cell>
          <cell r="J145">
            <v>71</v>
          </cell>
          <cell r="K145">
            <v>68</v>
          </cell>
          <cell r="L145" t="str">
            <v>Khá</v>
          </cell>
        </row>
        <row r="146">
          <cell r="D146" t="str">
            <v>Nguyễn Minh Thái</v>
          </cell>
          <cell r="E146" t="str">
            <v>Giảng viên khoa Động lực</v>
          </cell>
          <cell r="F146" t="str">
            <v>Thi công mô hình phun xăng và đánh lửa trên xe Toyota Camry model 2010</v>
          </cell>
          <cell r="G146" t="str">
            <v>Nguyễn Anh Tuấn</v>
          </cell>
          <cell r="H146">
            <v>81</v>
          </cell>
          <cell r="I146" t="str">
            <v xml:space="preserve"> Chung Trần Thế Vinh</v>
          </cell>
          <cell r="J146">
            <v>84</v>
          </cell>
          <cell r="K146">
            <v>82.5</v>
          </cell>
          <cell r="L146" t="str">
            <v>Tốt</v>
          </cell>
        </row>
        <row r="147">
          <cell r="D147" t="str">
            <v>Đặng Thái Sơn</v>
          </cell>
          <cell r="E147" t="str">
            <v>Giảng viên khoa Động lực</v>
          </cell>
          <cell r="F147" t="str">
            <v>Thi công mô hình công tắc điều khiển đèn - gạt nước trên xe Toyota Camry 2010</v>
          </cell>
          <cell r="G147" t="str">
            <v>Nguyễn Anh Tuấn</v>
          </cell>
          <cell r="H147">
            <v>71</v>
          </cell>
          <cell r="I147" t="str">
            <v xml:space="preserve"> Đinh Văn Đệ</v>
          </cell>
          <cell r="J147">
            <v>75</v>
          </cell>
          <cell r="K147">
            <v>73</v>
          </cell>
          <cell r="L147" t="str">
            <v>Khá</v>
          </cell>
        </row>
        <row r="148">
          <cell r="D148" t="str">
            <v>Nguyễn Thái Bình</v>
          </cell>
          <cell r="E148" t="str">
            <v>Giảng viên khoa Động lực</v>
          </cell>
          <cell r="F148" t="str">
            <v>Thi công mô hình cắt bổ bầu phanh sau của hệ thống phanh hơi</v>
          </cell>
          <cell r="G148" t="str">
            <v xml:space="preserve"> Đinh Văn Đệ</v>
          </cell>
          <cell r="H148">
            <v>70</v>
          </cell>
          <cell r="I148" t="str">
            <v xml:space="preserve"> Chung Trần Thế Vinh</v>
          </cell>
          <cell r="J148">
            <v>77</v>
          </cell>
          <cell r="K148">
            <v>73.5</v>
          </cell>
          <cell r="L148" t="str">
            <v>Khá</v>
          </cell>
        </row>
        <row r="149">
          <cell r="D149" t="str">
            <v>Kiều Trung Tín</v>
          </cell>
          <cell r="E149" t="str">
            <v>Giảng viên khoa Động lực</v>
          </cell>
          <cell r="F149" t="str">
            <v>Thi công mô hình kiểm tra ECU hộp số tự động trên ô tô</v>
          </cell>
          <cell r="G149" t="str">
            <v>Đinh Đồng Hiệp</v>
          </cell>
          <cell r="H149">
            <v>83</v>
          </cell>
          <cell r="I149" t="str">
            <v>Nguyễn Thành Nam</v>
          </cell>
          <cell r="J149">
            <v>86</v>
          </cell>
          <cell r="K149">
            <v>84.5</v>
          </cell>
          <cell r="L149" t="str">
            <v>Tốt</v>
          </cell>
        </row>
        <row r="150">
          <cell r="D150" t="str">
            <v>Trần Quốc Duy</v>
          </cell>
          <cell r="E150" t="str">
            <v>Giảng viên khoa Động lực</v>
          </cell>
          <cell r="F150" t="str">
            <v>Ứng dụng phần mềm online để tra cứu sơ đồ mạch điện và thông tin sửa chữa xe ô tô</v>
          </cell>
          <cell r="G150" t="str">
            <v>Đinh Đồng Hiệp</v>
          </cell>
          <cell r="H150">
            <v>72</v>
          </cell>
          <cell r="I150" t="str">
            <v xml:space="preserve"> Đinh Văn Đệ</v>
          </cell>
          <cell r="J150">
            <v>80</v>
          </cell>
          <cell r="K150">
            <v>76</v>
          </cell>
          <cell r="L150" t="str">
            <v>Khá</v>
          </cell>
        </row>
        <row r="151">
          <cell r="D151" t="str">
            <v>Hồ Văn Hóa</v>
          </cell>
          <cell r="E151" t="str">
            <v>Giảng viên khoa Động lực</v>
          </cell>
          <cell r="F151" t="str">
            <v>Ứng dụng phần mềm tra cứu mã lỗi nhanh trên xe ôtô</v>
          </cell>
          <cell r="G151" t="str">
            <v>Đinh Đồng Hiệp</v>
          </cell>
          <cell r="H151">
            <v>70</v>
          </cell>
          <cell r="I151" t="str">
            <v xml:space="preserve"> Chung Trần Thế Vinh</v>
          </cell>
          <cell r="J151">
            <v>79</v>
          </cell>
          <cell r="K151">
            <v>74.5</v>
          </cell>
          <cell r="L151" t="str">
            <v>Khá</v>
          </cell>
        </row>
        <row r="152">
          <cell r="D152" t="str">
            <v>Nguyễn Thanh Hùng</v>
          </cell>
          <cell r="E152" t="str">
            <v>Giảng viên khoa Động lực</v>
          </cell>
          <cell r="F152" t="str">
            <v>Thi công mô hình cụm điều khiển quạt điều hòa trên xe Toyota Camry 2010</v>
          </cell>
          <cell r="G152" t="str">
            <v>Nguyễn Anh Tuấn</v>
          </cell>
          <cell r="H152">
            <v>76</v>
          </cell>
          <cell r="I152" t="str">
            <v xml:space="preserve"> Chung Trần Thế Vinh</v>
          </cell>
          <cell r="J152">
            <v>74</v>
          </cell>
          <cell r="K152">
            <v>75</v>
          </cell>
          <cell r="L152" t="str">
            <v>Khá</v>
          </cell>
        </row>
        <row r="153">
          <cell r="D153" t="str">
            <v>Phan Anh Tuấn Kiệt</v>
          </cell>
          <cell r="E153" t="str">
            <v>Giảng viên khoa Động lực</v>
          </cell>
          <cell r="F153" t="str">
            <v>Kiểm tra chức năng hoạt động một số hệ thống trên xe BMW bằng smartphone qua kết nối không dây</v>
          </cell>
          <cell r="G153" t="str">
            <v>Nguyễn Thành Nam</v>
          </cell>
          <cell r="H153">
            <v>87</v>
          </cell>
          <cell r="I153" t="str">
            <v>Nguyễn Anh Tuấn</v>
          </cell>
          <cell r="J153">
            <v>82</v>
          </cell>
          <cell r="K153">
            <v>84.5</v>
          </cell>
          <cell r="L153" t="str">
            <v>Tốt</v>
          </cell>
        </row>
        <row r="154">
          <cell r="D154" t="str">
            <v>Hoàng Phúc Bảo</v>
          </cell>
          <cell r="E154" t="str">
            <v>Giảng viên khoa Động lực</v>
          </cell>
          <cell r="F154" t="str">
            <v>Chế tạo bộ giả lập tín hiệu cảm biến oxy phục vụ giảng dạy</v>
          </cell>
          <cell r="G154" t="str">
            <v xml:space="preserve"> Đinh Văn Đệ</v>
          </cell>
          <cell r="H154">
            <v>80</v>
          </cell>
          <cell r="I154" t="str">
            <v xml:space="preserve"> Chung Trần Thế Vinh</v>
          </cell>
          <cell r="J154">
            <v>72</v>
          </cell>
          <cell r="K154">
            <v>76</v>
          </cell>
          <cell r="L154" t="str">
            <v>Khá</v>
          </cell>
        </row>
        <row r="155">
          <cell r="D155" t="str">
            <v>Nguyễn Lương Tâm</v>
          </cell>
          <cell r="E155" t="str">
            <v>Giảng viên khoa Động lực</v>
          </cell>
          <cell r="F155" t="str">
            <v>Thi công mô hình kiểm tra hệ thống khởi động</v>
          </cell>
          <cell r="G155" t="str">
            <v>Đinh Đồng Hiệp</v>
          </cell>
          <cell r="H155">
            <v>81</v>
          </cell>
          <cell r="I155" t="str">
            <v>Nguyễn Thành Nam</v>
          </cell>
          <cell r="J155">
            <v>83</v>
          </cell>
          <cell r="K155">
            <v>82</v>
          </cell>
          <cell r="L155" t="str">
            <v>Tốt</v>
          </cell>
        </row>
        <row r="156">
          <cell r="D156" t="str">
            <v>Trần Thế Sơn</v>
          </cell>
          <cell r="E156" t="str">
            <v>Giảng viên khoa Động lực</v>
          </cell>
          <cell r="F156" t="str">
            <v>Thi công mô hình cắt bổ hộp số tự động A541E</v>
          </cell>
          <cell r="G156" t="str">
            <v xml:space="preserve"> Đinh Văn Đệ</v>
          </cell>
          <cell r="H156">
            <v>78</v>
          </cell>
          <cell r="I156" t="str">
            <v>Nguyễn Thị Nhuận</v>
          </cell>
          <cell r="J156">
            <v>78</v>
          </cell>
          <cell r="K156">
            <v>78</v>
          </cell>
          <cell r="L156" t="str">
            <v>Khá</v>
          </cell>
        </row>
        <row r="157">
          <cell r="D157" t="str">
            <v>Trần Văn Đông</v>
          </cell>
          <cell r="E157" t="str">
            <v>Giảng viên khoa Động lực</v>
          </cell>
          <cell r="F157" t="str">
            <v>Thi công mô hình mô tơ điều khiển ly hợp của hộp số Powershift xe Fiesta 2016</v>
          </cell>
          <cell r="G157" t="str">
            <v xml:space="preserve"> Đinh Văn Đệ</v>
          </cell>
          <cell r="H157">
            <v>82</v>
          </cell>
          <cell r="I157" t="str">
            <v>Nguyễn Thành Nam</v>
          </cell>
          <cell r="J157">
            <v>82</v>
          </cell>
          <cell r="K157">
            <v>82</v>
          </cell>
          <cell r="L157" t="str">
            <v>Tốt</v>
          </cell>
        </row>
        <row r="158">
          <cell r="D158" t="str">
            <v>Lý Văn Trung</v>
          </cell>
          <cell r="E158" t="str">
            <v>Giảng viên khoa Động lực</v>
          </cell>
          <cell r="F158" t="str">
            <v>Thi công module kiểm tra ly hợp từ của máy nén trong hệ thống điều hòa không khí trên ô tô</v>
          </cell>
          <cell r="G158" t="str">
            <v>Đinh Đồng Hiệp</v>
          </cell>
          <cell r="H158">
            <v>79</v>
          </cell>
          <cell r="I158" t="str">
            <v>Nguyễn Anh Tuấn</v>
          </cell>
          <cell r="J158">
            <v>78</v>
          </cell>
          <cell r="K158">
            <v>78.5</v>
          </cell>
          <cell r="L158" t="str">
            <v>Khá</v>
          </cell>
        </row>
        <row r="159">
          <cell r="D159" t="str">
            <v>Nguyễn Hoàng Vinh</v>
          </cell>
          <cell r="E159" t="str">
            <v>Giảng viên khoa Động lực</v>
          </cell>
          <cell r="F159" t="str">
            <v>Thi công mô hình kiểm tra, vệ sinh kim phun của động cơ xăng</v>
          </cell>
          <cell r="G159" t="str">
            <v>Đinh Đồng Hiệp</v>
          </cell>
          <cell r="H159">
            <v>81</v>
          </cell>
          <cell r="I159" t="str">
            <v>Nguyễn Thành Nam</v>
          </cell>
          <cell r="J159">
            <v>81</v>
          </cell>
          <cell r="K159">
            <v>81</v>
          </cell>
          <cell r="L159" t="str">
            <v>Tốt</v>
          </cell>
        </row>
        <row r="160">
          <cell r="D160" t="str">
            <v>Đỗ Hoàng Duy</v>
          </cell>
          <cell r="E160" t="str">
            <v>Giảng viên khoa Động lực</v>
          </cell>
          <cell r="F160" t="str">
            <v>Thi công mô hình cắt bổ súng phun sơn</v>
          </cell>
          <cell r="G160" t="str">
            <v xml:space="preserve"> Chung Trần Thế Vinh</v>
          </cell>
          <cell r="H160">
            <v>69</v>
          </cell>
          <cell r="I160" t="str">
            <v>Nguyễn Thị Nhuận</v>
          </cell>
          <cell r="J160">
            <v>67</v>
          </cell>
          <cell r="K160">
            <v>68</v>
          </cell>
          <cell r="L160" t="str">
            <v>Khá</v>
          </cell>
        </row>
        <row r="161">
          <cell r="D161" t="str">
            <v>Bùi Trọng Tân</v>
          </cell>
          <cell r="E161" t="str">
            <v>Giảng viên khoa Động lực</v>
          </cell>
          <cell r="F161" t="str">
            <v>Chế tạo bảng mô phỏng đèn chiếu sáng tự động sử dụng cảm biến quang</v>
          </cell>
          <cell r="G161" t="str">
            <v>Nguyễn Anh Tuấn</v>
          </cell>
          <cell r="H161">
            <v>82</v>
          </cell>
          <cell r="I161" t="str">
            <v>Đinh Đồng Hiệp</v>
          </cell>
          <cell r="J161">
            <v>82</v>
          </cell>
          <cell r="K161">
            <v>82</v>
          </cell>
          <cell r="L161" t="str">
            <v>Tốt</v>
          </cell>
        </row>
        <row r="162">
          <cell r="D162" t="str">
            <v>Võ Quốc Duy</v>
          </cell>
          <cell r="E162" t="str">
            <v>Giảng viên khoa Động lực</v>
          </cell>
          <cell r="F162" t="str">
            <v>Thiết kế hệ thống hỗ trợ kiểm soát sinh viên thực hành tại trường</v>
          </cell>
          <cell r="G162" t="str">
            <v>Nguyễn Thị Nhuận</v>
          </cell>
          <cell r="H162">
            <v>81</v>
          </cell>
          <cell r="I162" t="str">
            <v>Đinh Đồng Hiệp</v>
          </cell>
          <cell r="J162">
            <v>71</v>
          </cell>
          <cell r="K162">
            <v>76</v>
          </cell>
          <cell r="L162" t="str">
            <v>Khá</v>
          </cell>
        </row>
        <row r="163">
          <cell r="D163" t="str">
            <v>Giang Văn Tiến</v>
          </cell>
          <cell r="E163" t="str">
            <v>Giảng viên khoa Động lực</v>
          </cell>
          <cell r="F163" t="str">
            <v>Ứng dụng công nghệ thông tin vào công tác cố vấn học tập</v>
          </cell>
          <cell r="G163" t="str">
            <v>C. Chi</v>
          </cell>
          <cell r="H163">
            <v>54</v>
          </cell>
          <cell r="I163" t="str">
            <v>T. Thọ</v>
          </cell>
          <cell r="J163">
            <v>58</v>
          </cell>
          <cell r="K163">
            <v>56</v>
          </cell>
          <cell r="L163" t="str">
            <v>Đạt yêu cầu</v>
          </cell>
        </row>
        <row r="164">
          <cell r="D164" t="str">
            <v>Nguyễn Khắc Huân</v>
          </cell>
          <cell r="E164" t="str">
            <v>Giảng viên khoa Động lực</v>
          </cell>
          <cell r="F164" t="str">
            <v>Thiết kế mô hình hệ thống ổn định thân xe</v>
          </cell>
          <cell r="G164" t="str">
            <v>Đinh Đồng Hiệp</v>
          </cell>
          <cell r="H164">
            <v>83</v>
          </cell>
          <cell r="I164" t="str">
            <v>Nguyễn Anh Tuấn</v>
          </cell>
          <cell r="J164">
            <v>85</v>
          </cell>
          <cell r="K164">
            <v>84</v>
          </cell>
          <cell r="L164" t="str">
            <v>Tốt</v>
          </cell>
        </row>
        <row r="165">
          <cell r="D165" t="str">
            <v>Tạ Minh Cường</v>
          </cell>
          <cell r="E165" t="str">
            <v>Trưởng khoa Điện - Điện tử</v>
          </cell>
          <cell r="F165" t="str">
            <v>Điều khiển động cơ bước có hồi tiếp</v>
          </cell>
          <cell r="G165" t="str">
            <v>1. Liêm</v>
          </cell>
          <cell r="H165">
            <v>82</v>
          </cell>
          <cell r="I165" t="str">
            <v>3. Nhân</v>
          </cell>
          <cell r="J165">
            <v>81</v>
          </cell>
          <cell r="K165">
            <v>81.5</v>
          </cell>
          <cell r="L165" t="str">
            <v>Tốt</v>
          </cell>
        </row>
        <row r="166">
          <cell r="D166" t="str">
            <v>Huỳnh Ngọc Mai</v>
          </cell>
          <cell r="E166" t="str">
            <v>Phó Trưởng khoa Điện - Điện tử</v>
          </cell>
          <cell r="F166" t="str">
            <v>Điều khiển từ xa băng tải qua hệ thống mạng CC-Link</v>
          </cell>
          <cell r="G166" t="str">
            <v>2. Liêm</v>
          </cell>
          <cell r="H166">
            <v>81</v>
          </cell>
          <cell r="I166" t="str">
            <v>4. Nhân</v>
          </cell>
          <cell r="J166">
            <v>81</v>
          </cell>
          <cell r="K166">
            <v>81</v>
          </cell>
          <cell r="L166" t="str">
            <v>Tốt</v>
          </cell>
        </row>
        <row r="167">
          <cell r="D167" t="str">
            <v>Quách Minh Thử</v>
          </cell>
          <cell r="E167" t="str">
            <v>Trưởng Bộ môn Điện công nghiệp</v>
          </cell>
          <cell r="F167" t="str">
            <v>Mô hình điều khiển đèn thông minh bằng cảm biến kết hợp điều khiển qua Wifi</v>
          </cell>
          <cell r="G167" t="str">
            <v>3. Liêm</v>
          </cell>
          <cell r="H167">
            <v>79</v>
          </cell>
          <cell r="I167" t="str">
            <v>5. Nhân</v>
          </cell>
          <cell r="J167">
            <v>83</v>
          </cell>
          <cell r="K167">
            <v>81</v>
          </cell>
          <cell r="L167" t="str">
            <v>Tốt</v>
          </cell>
        </row>
        <row r="168">
          <cell r="D168" t="str">
            <v>Trần Nguyên Bảo Trân</v>
          </cell>
          <cell r="E168" t="str">
            <v>Trưởng Bộ môn Cơ điện tử và Tự động hóa</v>
          </cell>
          <cell r="F168" t="str">
            <v>Thiết kế hệ thống máy giám sát ra vào cổng phòng chống dịch COVID-19</v>
          </cell>
          <cell r="G168" t="str">
            <v>4. Liêm</v>
          </cell>
          <cell r="H168">
            <v>83</v>
          </cell>
          <cell r="I168" t="str">
            <v>6. Nhân</v>
          </cell>
          <cell r="J168">
            <v>79</v>
          </cell>
          <cell r="K168">
            <v>81</v>
          </cell>
          <cell r="L168" t="str">
            <v>Tốt</v>
          </cell>
        </row>
        <row r="169">
          <cell r="D169" t="str">
            <v>Trần Nam Anh</v>
          </cell>
          <cell r="E169" t="str">
            <v>Giảng viên khoa Điện - Điện tử</v>
          </cell>
          <cell r="F169" t="str">
            <v>Thi công bộ điều khiển đèn thông minh qua Bluetooth kết hợp cảm biến chuyển động</v>
          </cell>
          <cell r="G169" t="str">
            <v>5. Liêm</v>
          </cell>
          <cell r="H169">
            <v>82</v>
          </cell>
          <cell r="I169" t="str">
            <v>7. Nhân</v>
          </cell>
          <cell r="J169">
            <v>80</v>
          </cell>
          <cell r="K169">
            <v>81</v>
          </cell>
          <cell r="L169" t="str">
            <v>Tốt</v>
          </cell>
        </row>
        <row r="170">
          <cell r="D170" t="str">
            <v>Nguyễn Minh Đức Cường</v>
          </cell>
          <cell r="E170" t="str">
            <v>Giảng viên khoa Điện - Điện tử</v>
          </cell>
          <cell r="F170" t="str">
            <v>Sử dụng Matlab mô phỏng máy biến áp 3 cuộn dây</v>
          </cell>
          <cell r="G170" t="str">
            <v>6. Lộc</v>
          </cell>
          <cell r="H170">
            <v>81</v>
          </cell>
          <cell r="I170" t="str">
            <v>5. Liêm</v>
          </cell>
          <cell r="J170">
            <v>83</v>
          </cell>
          <cell r="K170">
            <v>82</v>
          </cell>
          <cell r="L170" t="str">
            <v>Tốt</v>
          </cell>
        </row>
        <row r="171">
          <cell r="D171" t="str">
            <v>Lê Tiến Đạt</v>
          </cell>
          <cell r="E171" t="str">
            <v>Giảng viên khoa Điện - Điện tử</v>
          </cell>
          <cell r="F171" t="str">
            <v>Thiết kế thi công mô hình phân loại sản phẩm theo chiều cao và màu sắc</v>
          </cell>
          <cell r="G171" t="str">
            <v>7. Lộc</v>
          </cell>
          <cell r="H171">
            <v>80</v>
          </cell>
          <cell r="I171" t="str">
            <v>6. Liêm</v>
          </cell>
          <cell r="J171">
            <v>82</v>
          </cell>
          <cell r="K171">
            <v>81</v>
          </cell>
          <cell r="L171" t="str">
            <v>Tốt</v>
          </cell>
        </row>
        <row r="172">
          <cell r="D172" t="str">
            <v>Đặng Đức Minh</v>
          </cell>
          <cell r="E172" t="str">
            <v>Giảng viên khoa Điện - Điện tử</v>
          </cell>
          <cell r="F172" t="str">
            <v>Thiết kế, thi công xe điều khiển từ xa thông qua SmartPhone</v>
          </cell>
          <cell r="G172" t="str">
            <v>T. Cường</v>
          </cell>
          <cell r="H172" t="str">
            <v>82</v>
          </cell>
          <cell r="I172" t="str">
            <v>T. Bảo</v>
          </cell>
          <cell r="J172">
            <v>76</v>
          </cell>
          <cell r="K172">
            <v>79</v>
          </cell>
          <cell r="L172" t="str">
            <v>Khá</v>
          </cell>
        </row>
        <row r="173">
          <cell r="D173" t="str">
            <v>Trần Giang Nam</v>
          </cell>
          <cell r="E173" t="str">
            <v>Giảng viên khoa Điện - Điện tử</v>
          </cell>
          <cell r="F173" t="str">
            <v>Thi công mô hình phân loại màu sắc sản phẩm dùng camera kết hợp máy tính nhúng Raspberry Pi</v>
          </cell>
          <cell r="G173" t="str">
            <v>6. Liêm</v>
          </cell>
          <cell r="H173">
            <v>82</v>
          </cell>
          <cell r="I173" t="str">
            <v>8. Nhân</v>
          </cell>
          <cell r="J173">
            <v>81</v>
          </cell>
          <cell r="K173">
            <v>81.5</v>
          </cell>
          <cell r="L173" t="str">
            <v>Tốt</v>
          </cell>
        </row>
        <row r="174">
          <cell r="D174" t="str">
            <v>Nguyễn Thị Tố Nga</v>
          </cell>
          <cell r="E174" t="str">
            <v>Giảng viên khoa Điện - Điện tử</v>
          </cell>
          <cell r="F174" t="str">
            <v>Thiết kế hệ thống điều khiển từ xa bằng thiết bị thông minh cho 4 băng tải mắc nối tiếp</v>
          </cell>
          <cell r="G174" t="str">
            <v>7. Liêm</v>
          </cell>
          <cell r="H174">
            <v>74</v>
          </cell>
          <cell r="I174" t="str">
            <v>9. Nhân</v>
          </cell>
          <cell r="J174">
            <v>68</v>
          </cell>
          <cell r="K174">
            <v>71</v>
          </cell>
          <cell r="L174" t="str">
            <v>Khá</v>
          </cell>
        </row>
        <row r="175">
          <cell r="D175" t="str">
            <v>Cao Văn Tuấn</v>
          </cell>
          <cell r="E175" t="str">
            <v>Giảng viên khoa Điện - Điện tử</v>
          </cell>
          <cell r="F175" t="str">
            <v>Thi công tủ điện điều khiển năng lượng mặt trời</v>
          </cell>
          <cell r="G175" t="str">
            <v>T. Cường</v>
          </cell>
          <cell r="H175" t="str">
            <v>92</v>
          </cell>
          <cell r="I175" t="str">
            <v>T. Bảo</v>
          </cell>
          <cell r="J175">
            <v>90</v>
          </cell>
          <cell r="K175">
            <v>91</v>
          </cell>
          <cell r="L175" t="str">
            <v>Xuất sắc</v>
          </cell>
        </row>
        <row r="176">
          <cell r="D176" t="str">
            <v>Nguyễn Văn Yên</v>
          </cell>
          <cell r="E176" t="str">
            <v>Giảng viên khoa Điện - Điện tử</v>
          </cell>
          <cell r="F176" t="str">
            <v>Thi công mô hình tủ điện điều khiển máy phay 6P81</v>
          </cell>
          <cell r="G176" t="str">
            <v>T. Cường</v>
          </cell>
          <cell r="H176" t="str">
            <v>81</v>
          </cell>
          <cell r="I176" t="str">
            <v>T. Bảo</v>
          </cell>
          <cell r="J176">
            <v>78</v>
          </cell>
          <cell r="K176">
            <v>79.5</v>
          </cell>
          <cell r="L176" t="str">
            <v>Khá</v>
          </cell>
        </row>
        <row r="177">
          <cell r="D177" t="str">
            <v>Phan Thanh Hoàng</v>
          </cell>
          <cell r="E177" t="str">
            <v>Giảng viên khoa Điện - Điện tử</v>
          </cell>
          <cell r="F177" t="str">
            <v>Điều khiển giám sát tốc độ động cơ không đồng bộ 3 pha qua Web Server dùng PLC S7 1200</v>
          </cell>
          <cell r="G177" t="str">
            <v>8. Liêm</v>
          </cell>
          <cell r="H177">
            <v>66</v>
          </cell>
          <cell r="I177" t="str">
            <v>10. Nhân</v>
          </cell>
          <cell r="J177">
            <v>63</v>
          </cell>
          <cell r="K177">
            <v>64.5</v>
          </cell>
          <cell r="L177" t="str">
            <v>Đạt yêu cầu</v>
          </cell>
        </row>
        <row r="178">
          <cell r="D178" t="str">
            <v>Chế Vân Cầm</v>
          </cell>
          <cell r="E178" t="str">
            <v>Giảng viên khoa May - Thời trang</v>
          </cell>
          <cell r="F178" t="str">
            <v>Thiết kế bộ phụ kiện căng thun quần, bo cổ áo thun tự động ứng dụng trong thực hành may trang phục</v>
          </cell>
          <cell r="G178" t="str">
            <v>T. Thọ</v>
          </cell>
          <cell r="H178" t="str">
            <v>82</v>
          </cell>
          <cell r="I178" t="str">
            <v>T. Cường</v>
          </cell>
          <cell r="J178">
            <v>81</v>
          </cell>
          <cell r="K178">
            <v>81.5</v>
          </cell>
          <cell r="L178" t="str">
            <v>Tốt</v>
          </cell>
        </row>
        <row r="179">
          <cell r="D179" t="str">
            <v>Nguyễn Bạch Cẩm Dung</v>
          </cell>
          <cell r="E179" t="str">
            <v>Giảng viên khoa May - Thời trang</v>
          </cell>
          <cell r="F179" t="str">
            <v>Xây dựng dữ liệu mẫu cơ sở trang phục nữ phục vụ môn học công nghệ CAD ngành may</v>
          </cell>
          <cell r="G179" t="str">
            <v>T. Thọ</v>
          </cell>
          <cell r="H179" t="str">
            <v>81</v>
          </cell>
          <cell r="I179" t="str">
            <v>T. Cường</v>
          </cell>
          <cell r="J179">
            <v>81</v>
          </cell>
          <cell r="K179">
            <v>81</v>
          </cell>
          <cell r="L179" t="str">
            <v>Tốt</v>
          </cell>
        </row>
        <row r="180">
          <cell r="D180" t="str">
            <v>Nguyễn Thanh Dũng</v>
          </cell>
          <cell r="E180" t="str">
            <v>Giảng viên khoa Nhiệt - Lạnh</v>
          </cell>
          <cell r="F180" t="str">
            <v>Tích hợp đèn UVC vào máy lạnh để diệt virus và vi khuẩn</v>
          </cell>
          <cell r="G180" t="str">
            <v>Nguyễn Anh Tuấn</v>
          </cell>
          <cell r="H180">
            <v>93</v>
          </cell>
          <cell r="I180" t="str">
            <v xml:space="preserve"> Chung Trần Thế Vinh</v>
          </cell>
          <cell r="J180">
            <v>90</v>
          </cell>
          <cell r="K180">
            <v>91.5</v>
          </cell>
          <cell r="L180" t="str">
            <v>Xuất sắc</v>
          </cell>
        </row>
        <row r="181">
          <cell r="D181" t="str">
            <v>Nguyễn Trọng Nghĩa</v>
          </cell>
          <cell r="E181" t="str">
            <v>Trưởng khoa Kinh tế</v>
          </cell>
          <cell r="F181" t="str">
            <v>Giải pháp đào tạo và phát triển đội ngũ giảng viên của khoa Kinh tế Trường Cao đẳng Lý Tự Trọng Thành phố Hồ Chí Minh</v>
          </cell>
          <cell r="G181" t="str">
            <v>8. Lộc</v>
          </cell>
          <cell r="H181">
            <v>90</v>
          </cell>
          <cell r="I181" t="str">
            <v>6. Sĩ</v>
          </cell>
          <cell r="J181">
            <v>92</v>
          </cell>
          <cell r="K181">
            <v>91</v>
          </cell>
          <cell r="L181" t="str">
            <v>Xuất sắc</v>
          </cell>
        </row>
        <row r="182">
          <cell r="D182" t="str">
            <v>Phạm Quỳnh Như</v>
          </cell>
          <cell r="E182" t="str">
            <v>Trưởng bộ môn Kế toán - Tài chính</v>
          </cell>
          <cell r="F182" t="str">
            <v>Xây dựng mô hình thư viện thân thiện hướng đến tạo thói quen đọc sách trong sinh viên tại Trường Cao đẳng Lý Tự Trọng Thành phố Hồ Chí Minh</v>
          </cell>
          <cell r="G182" t="str">
            <v>Trịnh Hoàng Hiệp</v>
          </cell>
          <cell r="H182">
            <v>95</v>
          </cell>
          <cell r="I182" t="str">
            <v>Nguyễn Kính</v>
          </cell>
          <cell r="J182">
            <v>89</v>
          </cell>
          <cell r="K182">
            <v>92</v>
          </cell>
          <cell r="L182" t="str">
            <v>Xuất sắc</v>
          </cell>
        </row>
        <row r="183">
          <cell r="D183" t="str">
            <v>Lữ Xuân Trang</v>
          </cell>
          <cell r="E183" t="str">
            <v>Trưởng bộ môn Cơ sở ngành</v>
          </cell>
          <cell r="F183" t="str">
            <v>Tư duy tài chính - Game Cash flow</v>
          </cell>
          <cell r="G183" t="str">
            <v>Nguyễn Kính</v>
          </cell>
          <cell r="H183">
            <v>88</v>
          </cell>
          <cell r="I183" t="str">
            <v>Lê Xuân Thiện</v>
          </cell>
          <cell r="J183">
            <v>84</v>
          </cell>
          <cell r="K183">
            <v>86</v>
          </cell>
          <cell r="L183" t="str">
            <v>Tốt</v>
          </cell>
        </row>
        <row r="184">
          <cell r="D184" t="str">
            <v>Hồ Gia Bảo</v>
          </cell>
          <cell r="E184" t="str">
            <v>Phụ trách Tổ bộ môn thuộc khoa Kinh tế</v>
          </cell>
          <cell r="F184" t="str">
            <v>Giải pháp phát triển ngành quản trị du lịch Mice tại trường Cao đẳng Lý Tự Trọng Thành phố Hồ Chí Minh</v>
          </cell>
          <cell r="G184" t="str">
            <v>T. Thọ</v>
          </cell>
          <cell r="H184" t="str">
            <v>84</v>
          </cell>
          <cell r="I184" t="str">
            <v>T. Quỳnh</v>
          </cell>
          <cell r="J184">
            <v>85</v>
          </cell>
          <cell r="K184">
            <v>84.5</v>
          </cell>
          <cell r="L184" t="str">
            <v>Tốt</v>
          </cell>
        </row>
        <row r="185">
          <cell r="D185" t="str">
            <v>Võ Thị Kim Thư</v>
          </cell>
          <cell r="E185" t="str">
            <v>Giảng viên khoa Kinh tế</v>
          </cell>
          <cell r="F185" t="str">
            <v>Đổi mới phương pháp giảng dạy và quản lý lớp học trực tuyến của giảng viên khoa kinh tế trường Cao đẳng Lý Tự Trọng Thành phố Hồ Chí Minh</v>
          </cell>
          <cell r="G185" t="str">
            <v>Nguyễn Thành Nam</v>
          </cell>
          <cell r="H185">
            <v>85</v>
          </cell>
          <cell r="I185" t="str">
            <v>Nguyễn Anh Tuấn</v>
          </cell>
          <cell r="J185">
            <v>82</v>
          </cell>
          <cell r="K185">
            <v>83.5</v>
          </cell>
          <cell r="L185" t="str">
            <v>Tốt</v>
          </cell>
        </row>
        <row r="186">
          <cell r="D186" t="str">
            <v>Lưu Thị Thúy</v>
          </cell>
          <cell r="E186" t="str">
            <v>Giảng viên khoa Kinh tế</v>
          </cell>
          <cell r="F186" t="str">
            <v>Một số giải pháp nhằm nâng cao năng lực tự học của sinh viên Trường Cao đẳng Lý Tự Trọng Thành phố Hồ Chí Minh</v>
          </cell>
          <cell r="G186" t="str">
            <v>Trịnh Hoàng Hiệp</v>
          </cell>
          <cell r="H186">
            <v>80</v>
          </cell>
          <cell r="I186" t="str">
            <v>Nguyễn Trọng Nghĩa</v>
          </cell>
          <cell r="J186">
            <v>82</v>
          </cell>
          <cell r="K186">
            <v>81</v>
          </cell>
          <cell r="L186" t="str">
            <v>Tốt</v>
          </cell>
        </row>
        <row r="187">
          <cell r="D187" t="str">
            <v>Nguyễn Thị Minh Thùy</v>
          </cell>
          <cell r="E187" t="str">
            <v>Giảng viên khoa Kinh tế</v>
          </cell>
          <cell r="F187" t="str">
            <v>Hoàn thiện công tác kế toán thuế giá trị gia tăng tại Trường Cao đẳng Lý Tự Trọng Thành phố Hồ Chí Minh</v>
          </cell>
          <cell r="G187" t="str">
            <v>Nguyễn Kính</v>
          </cell>
          <cell r="H187">
            <v>86</v>
          </cell>
          <cell r="I187" t="str">
            <v>Trịnh Hoàng Hiệp</v>
          </cell>
          <cell r="J187">
            <v>86</v>
          </cell>
          <cell r="K187">
            <v>86</v>
          </cell>
          <cell r="L187" t="str">
            <v>Tốt</v>
          </cell>
        </row>
        <row r="188">
          <cell r="D188" t="str">
            <v>Nguyễn Mỹ Tiên</v>
          </cell>
          <cell r="E188" t="str">
            <v>Giảng viên khoa Kinh tế</v>
          </cell>
          <cell r="F188" t="str">
            <v>Lồng ghép hướng dẫn viết báo cáo thực tập tốt nghiệp trong môn Soạn thảo văn bản cho sinh viên Khoa Kinh tế Trường Cao đẳng Lý Tự Trọng Thành phố Hồ Chí Minh</v>
          </cell>
          <cell r="G188" t="str">
            <v>Trịnh Hoàng Hiệp</v>
          </cell>
          <cell r="H188">
            <v>85</v>
          </cell>
          <cell r="I188" t="str">
            <v>Nguyễn Kính</v>
          </cell>
          <cell r="J188">
            <v>86</v>
          </cell>
          <cell r="K188">
            <v>85.5</v>
          </cell>
          <cell r="L188" t="str">
            <v>Tốt</v>
          </cell>
        </row>
        <row r="189">
          <cell r="D189" t="str">
            <v>Nguyễn Hoàng Thanh Ngân</v>
          </cell>
          <cell r="E189" t="str">
            <v>Giảng viên khoa Kinh tế</v>
          </cell>
          <cell r="F189" t="str">
            <v>Giải pháp phát triển kỹ năng nghề nghiệp sinh viên chuyên ngành Du lịch tại Trường Cao đẳng Lý Tự Trọng Thành phố Hồ Chí Minh</v>
          </cell>
          <cell r="G189" t="str">
            <v>T. Thọ</v>
          </cell>
          <cell r="H189" t="str">
            <v>68</v>
          </cell>
          <cell r="I189" t="str">
            <v>T. Quỳnh</v>
          </cell>
          <cell r="J189">
            <v>76</v>
          </cell>
          <cell r="K189">
            <v>72</v>
          </cell>
          <cell r="L189" t="str">
            <v>Khá</v>
          </cell>
        </row>
        <row r="190">
          <cell r="D190" t="str">
            <v>Phạm Quang Vũ</v>
          </cell>
          <cell r="E190" t="str">
            <v>Phó Trưởng khoa Xây dựng</v>
          </cell>
          <cell r="F190" t="str">
            <v>Xây dựng mô hình thông tin công trình 5D cho tòa nhà Khoa công nghệ thông tin phục vụ công tác đào tạo và quản trị cơ sở vật chất</v>
          </cell>
          <cell r="G190" t="str">
            <v>9. Liêm</v>
          </cell>
          <cell r="H190">
            <v>80</v>
          </cell>
          <cell r="I190" t="str">
            <v>7. Sĩ</v>
          </cell>
          <cell r="J190">
            <v>84</v>
          </cell>
          <cell r="K190">
            <v>82</v>
          </cell>
          <cell r="L190" t="str">
            <v>Tốt</v>
          </cell>
        </row>
        <row r="191">
          <cell r="D191" t="str">
            <v>Trình Minh Phong</v>
          </cell>
          <cell r="E191" t="str">
            <v>Giảng viên khoa Xây dựng</v>
          </cell>
          <cell r="F191" t="str">
            <v>Ứng dụng mô hình thông tin (BIM) trong giảng dạy các môn học kết cấu công trình cho sinh viên xây dựng</v>
          </cell>
          <cell r="G191" t="str">
            <v>8. Nhân</v>
          </cell>
          <cell r="H191">
            <v>76</v>
          </cell>
          <cell r="I191" t="str">
            <v>7. Liêm</v>
          </cell>
          <cell r="J191">
            <v>78</v>
          </cell>
          <cell r="K191">
            <v>77</v>
          </cell>
          <cell r="L191" t="str">
            <v>Khá</v>
          </cell>
        </row>
        <row r="192">
          <cell r="D192" t="str">
            <v>Trần Ngọc Tuấn</v>
          </cell>
          <cell r="E192" t="str">
            <v>Giảng viên khoa Xây dựng</v>
          </cell>
          <cell r="F192" t="str">
            <v>Nghiên cứu xây dựng định mức hao phí vật tư kĩ thuật phục vụ cho việc học tập các môn thực hành tay nghề của sinh viên</v>
          </cell>
          <cell r="G192" t="str">
            <v>9. Lộc</v>
          </cell>
          <cell r="H192">
            <v>66</v>
          </cell>
          <cell r="I192" t="str">
            <v>8. Liêm</v>
          </cell>
          <cell r="J192">
            <v>68</v>
          </cell>
          <cell r="K192">
            <v>67</v>
          </cell>
          <cell r="L192" t="str">
            <v>Khá</v>
          </cell>
        </row>
        <row r="193">
          <cell r="D193" t="str">
            <v>Trịnh Hoàng Hiệp</v>
          </cell>
          <cell r="E193" t="str">
            <v>Phó Trưởng trung tâm Thư viện</v>
          </cell>
          <cell r="F193" t="str">
            <v>Một số giải pháp cơ bản nhằm hoàn thiện thư viện số Trường Cao đẳng Lý Tự Trọng Thành phố Hồ Chí Minh</v>
          </cell>
          <cell r="G193" t="str">
            <v>9. Dũng</v>
          </cell>
          <cell r="H193">
            <v>82</v>
          </cell>
          <cell r="I193" t="str">
            <v>8. Sĩ</v>
          </cell>
          <cell r="J193">
            <v>81</v>
          </cell>
          <cell r="K193">
            <v>81.5</v>
          </cell>
          <cell r="L193" t="str">
            <v>Tốt</v>
          </cell>
        </row>
        <row r="194">
          <cell r="D194" t="str">
            <v>Nguyễn Tứ Cảnh</v>
          </cell>
          <cell r="E194" t="str">
            <v>Nhân viên trung tâm Thư viện</v>
          </cell>
          <cell r="F194" t="str">
            <v>Xây dựng phần mềm nhập điểm không kết nối Internet</v>
          </cell>
          <cell r="G194" t="str">
            <v>T. Bảo</v>
          </cell>
          <cell r="H194" t="str">
            <v>64</v>
          </cell>
          <cell r="I194" t="str">
            <v>T. Cường</v>
          </cell>
          <cell r="J194">
            <v>65</v>
          </cell>
          <cell r="K194">
            <v>64.5</v>
          </cell>
          <cell r="L194" t="str">
            <v>Đạt yêu cầu</v>
          </cell>
        </row>
        <row r="195">
          <cell r="D195" t="str">
            <v>Đặng Thu Hà</v>
          </cell>
          <cell r="E195" t="str">
            <v>Nhân viên trung tâm Thư viện</v>
          </cell>
          <cell r="F195" t="str">
            <v>Một số giải pháp nâng cao công tác bảo quản tài liệu tại thư viện Trường Cao đẳng Lý Tự Trọng Thành phố Hồ Chí Minh</v>
          </cell>
          <cell r="G195" t="str">
            <v>Trịnh Hoàng Hiệp</v>
          </cell>
          <cell r="H195">
            <v>85</v>
          </cell>
          <cell r="I195" t="str">
            <v>Nguyễn Kính</v>
          </cell>
          <cell r="J195">
            <v>80</v>
          </cell>
          <cell r="K195">
            <v>82.5</v>
          </cell>
          <cell r="L195" t="str">
            <v>Tốt</v>
          </cell>
        </row>
        <row r="196">
          <cell r="D196" t="str">
            <v>Trần Thị Diễm Thúy</v>
          </cell>
          <cell r="E196" t="str">
            <v>Nhân viên trung tâm Thư viện</v>
          </cell>
          <cell r="F196" t="str">
            <v>Nâng cao chất lượng công tác phục vụ người đọc ở thư viện Trường Cao đẳng Lý Tự Trọng Thành phố Hồ Chí Minh</v>
          </cell>
          <cell r="G196" t="str">
            <v>Trịnh Hoàng Hiệp</v>
          </cell>
          <cell r="H196">
            <v>85</v>
          </cell>
          <cell r="I196" t="str">
            <v>Nguyễn Kính</v>
          </cell>
          <cell r="J196">
            <v>80</v>
          </cell>
          <cell r="K196">
            <v>82.5</v>
          </cell>
          <cell r="L196" t="str">
            <v>Tốt</v>
          </cell>
        </row>
        <row r="197">
          <cell r="D197" t="str">
            <v>Nguyễn Thị Trang</v>
          </cell>
          <cell r="E197" t="str">
            <v>Nhân viên trung tâm Thư viện</v>
          </cell>
          <cell r="F197" t="str">
            <v>Một số giải pháp nâng cao năng lực tư duy sáng tạo cho đội ngũ cán bộ thư viện Trường Cao đẳng Lý Tự Trọng Thành phố Hồ Chí Minh</v>
          </cell>
          <cell r="G197" t="str">
            <v>10. Dũng</v>
          </cell>
          <cell r="H197">
            <v>76</v>
          </cell>
          <cell r="I197" t="str">
            <v>9. Sĩ</v>
          </cell>
          <cell r="J197">
            <v>80</v>
          </cell>
          <cell r="K197">
            <v>78</v>
          </cell>
          <cell r="L197" t="str">
            <v>Khá</v>
          </cell>
        </row>
        <row r="198">
          <cell r="D198" t="str">
            <v>Hà Thị Hậu</v>
          </cell>
          <cell r="E198" t="str">
            <v>Nhân viên trung tâm Thư viện</v>
          </cell>
          <cell r="F198" t="str">
            <v>Xây dựng quy trình phục vụ mượn trả tài liệu tại Thư viện Trường Cao đẳng Lý Tự Trọng Thành phố Hồ Chí Minh</v>
          </cell>
          <cell r="G198" t="str">
            <v>Trịnh Hoàng Hiệp</v>
          </cell>
          <cell r="H198">
            <v>85</v>
          </cell>
          <cell r="I198" t="str">
            <v>Nguyễn Kính</v>
          </cell>
          <cell r="J198">
            <v>82</v>
          </cell>
          <cell r="K198">
            <v>83.5</v>
          </cell>
          <cell r="L198" t="str">
            <v>Tốt</v>
          </cell>
        </row>
        <row r="199">
          <cell r="D199" t="str">
            <v>Lư Diễm Phúc</v>
          </cell>
          <cell r="E199" t="str">
            <v>Nhân viên trung tâm Thư viện</v>
          </cell>
          <cell r="F199" t="str">
            <v>Một số biện pháp hiện đại hóa để thu hút sinh viên của thư viện Trường Cao đẳng Lý Tự Trọng Thành phố Hồ Chí Minh</v>
          </cell>
          <cell r="G199" t="str">
            <v>Trịnh Hoàng Hiệp</v>
          </cell>
          <cell r="H199">
            <v>85</v>
          </cell>
          <cell r="I199" t="str">
            <v>Nguyễn Kính</v>
          </cell>
          <cell r="J199">
            <v>79</v>
          </cell>
          <cell r="K199">
            <v>82</v>
          </cell>
          <cell r="L199" t="str">
            <v>Tốt</v>
          </cell>
        </row>
        <row r="200">
          <cell r="D200" t="str">
            <v>Lương Thị Thắm</v>
          </cell>
          <cell r="E200" t="str">
            <v>Nhân viên trung tâm Đào tạo Lý Tự Trọng</v>
          </cell>
          <cell r="F200" t="str">
            <v>Một số giải pháp nhằm nâng cao hiệu quả hoạt động giao tiếp, ứng xử hành chính tại Trường Cao đẳng Lý Tự Trọng Thành phố Hồ Chí Minh</v>
          </cell>
          <cell r="G200" t="str">
            <v>Nguyễn Hữu Thiện</v>
          </cell>
          <cell r="H200">
            <v>65</v>
          </cell>
          <cell r="I200" t="str">
            <v>Đinh Hồng Minh</v>
          </cell>
          <cell r="J200">
            <v>68</v>
          </cell>
          <cell r="K200">
            <v>66.5</v>
          </cell>
          <cell r="L200" t="str">
            <v>Khá</v>
          </cell>
        </row>
        <row r="201">
          <cell r="D201" t="str">
            <v>Đỗ Thị Tâm</v>
          </cell>
          <cell r="E201" t="str">
            <v>Nhân viên trung tâm Đào tạo Lý Tự Trọng</v>
          </cell>
          <cell r="F201" t="str">
            <v>Sử dụng Hóa đơn điện tử trong công tác thu học phí học nghề ngắn hạn,  Anh văn, Tin học cho Sinh viên tại Trường Cao đẳng Lý Tự Trọng Thành phố Hồ Chí Minh</v>
          </cell>
          <cell r="G201" t="str">
            <v>Lê Xuân Thiện</v>
          </cell>
          <cell r="H201">
            <v>64</v>
          </cell>
          <cell r="I201" t="str">
            <v>Đinh Hồng Minh</v>
          </cell>
          <cell r="J201">
            <v>66</v>
          </cell>
          <cell r="K201">
            <v>65</v>
          </cell>
          <cell r="L201" t="str">
            <v>Khá</v>
          </cell>
        </row>
        <row r="202">
          <cell r="D202" t="str">
            <v>Trang Thị Xuân Uyên</v>
          </cell>
          <cell r="E202" t="str">
            <v>Trưởng trung tâm Y tế</v>
          </cell>
          <cell r="F202" t="str">
            <v>Quy trình triển khai cài đặt và sử dụng ứng dụng VssID Bảo hiểm xã hội Việt Nam số đối với sinh viên Trường Cao đẳng Lý Tự Trọng Thành phố Hồ Chí Minh</v>
          </cell>
          <cell r="G202" t="str">
            <v>Đinh Hồng Minh</v>
          </cell>
          <cell r="H202">
            <v>83</v>
          </cell>
          <cell r="I202" t="str">
            <v>Lê Xuân Thiện</v>
          </cell>
          <cell r="J202">
            <v>81</v>
          </cell>
          <cell r="K202">
            <v>82</v>
          </cell>
          <cell r="L202" t="str">
            <v>Tốt</v>
          </cell>
        </row>
        <row r="203">
          <cell r="D203" t="str">
            <v>Bùi Thị Lan Anh</v>
          </cell>
          <cell r="E203" t="str">
            <v>Nhân viên trung tâm Y tế</v>
          </cell>
          <cell r="F203" t="str">
            <v>Đề xuất Quy trình chủng ngừa Cúm mùa để nâng cao sức đề kháng phòng, chống bệnh truyền nhiễm cho cán bộ - giảng viên - nhân viên Trường Cao đẳng Lý Tự Trọng Thành phố Hồ Chí Minh</v>
          </cell>
          <cell r="G203" t="str">
            <v>Đinh Hồng Minh</v>
          </cell>
          <cell r="H203">
            <v>83</v>
          </cell>
          <cell r="I203" t="str">
            <v>Nguyễn Hữu Thiện</v>
          </cell>
          <cell r="J203">
            <v>81</v>
          </cell>
          <cell r="K203">
            <v>82</v>
          </cell>
          <cell r="L203" t="str">
            <v>Tốt</v>
          </cell>
        </row>
        <row r="204">
          <cell r="D204" t="str">
            <v>Lê Thị Huyền</v>
          </cell>
          <cell r="E204" t="str">
            <v>Nhân viên trung tâm Y tế</v>
          </cell>
          <cell r="F204" t="str">
            <v>Hoàn thiện công tác chăm sóc sức khỏe ban đầu, phòng chống bệnh truyền nhiễm cho sinh viên tại Trường Cao đẳng Lý Tự Trọng Thành phố Hồ Chí Minh</v>
          </cell>
          <cell r="G204" t="str">
            <v>Đinh Hồng Minh</v>
          </cell>
          <cell r="H204">
            <v>82</v>
          </cell>
          <cell r="I204" t="str">
            <v>Nguyễn Hữu Thiện</v>
          </cell>
          <cell r="J204">
            <v>81</v>
          </cell>
          <cell r="K204">
            <v>81.5</v>
          </cell>
          <cell r="L204" t="str">
            <v>Tốt</v>
          </cell>
        </row>
        <row r="205">
          <cell r="D205" t="str">
            <v>Nguyễn Văn Chiến</v>
          </cell>
          <cell r="E205" t="str">
            <v>Trưởng trung tâm Quan hệ doanh nghiệp</v>
          </cell>
          <cell r="F205" t="str">
            <v>Xây dựng quy trình tiếp nhận thông tin doanh nghiệp liên hệ tuyển dụng sinh viên  tại  Trường Cao đẳng Lý Tự Trọng Thành phố Hồ Chí Minh</v>
          </cell>
          <cell r="G205" t="str">
            <v>10. Liêm</v>
          </cell>
          <cell r="H205">
            <v>82</v>
          </cell>
          <cell r="I205" t="str">
            <v>10. Sĩ</v>
          </cell>
          <cell r="J205">
            <v>82</v>
          </cell>
          <cell r="K205">
            <v>82</v>
          </cell>
          <cell r="L205" t="str">
            <v>Tốt</v>
          </cell>
        </row>
        <row r="206">
          <cell r="D206" t="str">
            <v>Nguyễn Thùy Dương</v>
          </cell>
          <cell r="E206" t="str">
            <v>Nhân viên trung tâm Quan hệ doanh nghiệp</v>
          </cell>
          <cell r="F206" t="str">
            <v>Thiết lập quy trình tư vấn, giới thiệu việc làm cho sinh viên Trường Cao đẳng Lý Tự Trọng Thành phố Hồ Chí Minh</v>
          </cell>
          <cell r="G206" t="str">
            <v>T. Thọ</v>
          </cell>
          <cell r="H206" t="str">
            <v>68</v>
          </cell>
          <cell r="I206" t="str">
            <v>T. Quỳnh</v>
          </cell>
          <cell r="J206">
            <v>76</v>
          </cell>
          <cell r="K206">
            <v>72</v>
          </cell>
          <cell r="L206" t="str">
            <v>Khá</v>
          </cell>
        </row>
        <row r="207">
          <cell r="D207" t="str">
            <v>Nguyễn Hữu Thiện</v>
          </cell>
          <cell r="E207" t="str">
            <v>Trưởng trung tâm Điều hành và QLDL</v>
          </cell>
          <cell r="F207" t="str">
            <v>Thực trạng và giải pháp thực hiện số hóa tại Trường Cao đẳng Lý Tự Trọng Thành phố Hồ Chí Minh</v>
          </cell>
          <cell r="G207" t="str">
            <v>9. Nhân</v>
          </cell>
          <cell r="H207">
            <v>81</v>
          </cell>
          <cell r="I207" t="str">
            <v>9. Liêm</v>
          </cell>
          <cell r="J207">
            <v>81</v>
          </cell>
          <cell r="K207">
            <v>81</v>
          </cell>
          <cell r="L207" t="str">
            <v>Tốt</v>
          </cell>
        </row>
        <row r="208">
          <cell r="D208" t="str">
            <v>Vương Hội Khánh</v>
          </cell>
          <cell r="E208" t="str">
            <v>Nhân viên trung tâm Điều hành và QLDL</v>
          </cell>
          <cell r="F208" t="str">
            <v>Giải pháp quảng bá hình ảnh Trường Cao đẳng Lý Tự Trọng Thành phố Hồ Chí Minh trên các kênh mạng xã hội.</v>
          </cell>
          <cell r="G208" t="str">
            <v>T. Bảo</v>
          </cell>
          <cell r="H208" t="str">
            <v>70</v>
          </cell>
          <cell r="I208" t="str">
            <v>T. Cường</v>
          </cell>
          <cell r="J208">
            <v>74</v>
          </cell>
          <cell r="K208">
            <v>72</v>
          </cell>
          <cell r="L208" t="str">
            <v>Khá</v>
          </cell>
        </row>
        <row r="209">
          <cell r="D209" t="str">
            <v>Trương Hữu Lộc</v>
          </cell>
          <cell r="E209" t="str">
            <v>Nhân viên trung tâm Điều hành và QLDL</v>
          </cell>
          <cell r="F209" t="str">
            <v>Thực trạng và giải pháp phát triển truyền thông tại Trường Cao đẳng Lý Tự Trọng Thành phố Hồ Chí Minh</v>
          </cell>
          <cell r="G209" t="str">
            <v>T. Bảo</v>
          </cell>
          <cell r="H209" t="str">
            <v>68</v>
          </cell>
          <cell r="I209" t="str">
            <v>T. Cường</v>
          </cell>
          <cell r="J209">
            <v>71</v>
          </cell>
          <cell r="K209">
            <v>69.5</v>
          </cell>
          <cell r="L209" t="str">
            <v>Khá</v>
          </cell>
        </row>
        <row r="210">
          <cell r="D210" t="str">
            <v>Nguyễn Thị Thanh Hòa</v>
          </cell>
          <cell r="E210" t="str">
            <v>Nhân viên trung tâm Điều hành và QLDL</v>
          </cell>
          <cell r="F210" t="str">
            <v>Giải pháp rèn luyện và nâng cao những kỹ năng cần thiết cho sinh viên Trường Cao đẳng Lý Tự Trọng TP.HCM đáp ứng yêu cầu cách mạng công nghiệp 4.0</v>
          </cell>
          <cell r="G210" t="str">
            <v>T. Bảo</v>
          </cell>
          <cell r="H210" t="str">
            <v>76</v>
          </cell>
          <cell r="I210" t="str">
            <v>T. Quỳnh</v>
          </cell>
          <cell r="J210">
            <v>70</v>
          </cell>
          <cell r="K210">
            <v>73</v>
          </cell>
          <cell r="L210" t="str">
            <v>Khá</v>
          </cell>
        </row>
        <row r="211">
          <cell r="D211" t="str">
            <v>Phạm Huỳnh Kim Ngân</v>
          </cell>
          <cell r="E211" t="str">
            <v>Nhân viên trung tâm Điều hành và QLDL</v>
          </cell>
          <cell r="F211" t="str">
            <v>Một số giải pháp hạn chế tình trạng bạo lực học đường tại Trường Cao đẳng Lý Tự Trọng Thành phố Hồ Chí Minh</v>
          </cell>
          <cell r="G211" t="str">
            <v>T. Bảo</v>
          </cell>
          <cell r="H211">
            <v>71</v>
          </cell>
          <cell r="I211" t="str">
            <v>T. Quỳnh</v>
          </cell>
          <cell r="J211">
            <v>76</v>
          </cell>
          <cell r="K211">
            <v>73.5</v>
          </cell>
          <cell r="L211" t="str">
            <v>Khá</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C11">
            <v>0</v>
          </cell>
          <cell r="D11">
            <v>0</v>
          </cell>
          <cell r="E11">
            <v>0</v>
          </cell>
        </row>
        <row r="12">
          <cell r="C12">
            <v>0</v>
          </cell>
          <cell r="D12">
            <v>0</v>
          </cell>
          <cell r="E12">
            <v>0</v>
          </cell>
        </row>
        <row r="13">
          <cell r="C13" t="str">
            <v>01002024</v>
          </cell>
          <cell r="D13" t="str">
            <v>A1</v>
          </cell>
          <cell r="E13" t="str">
            <v>A1</v>
          </cell>
        </row>
        <row r="14">
          <cell r="C14" t="str">
            <v>01003002</v>
          </cell>
          <cell r="D14" t="str">
            <v>A3</v>
          </cell>
          <cell r="E14" t="str">
            <v>A2</v>
          </cell>
        </row>
        <row r="15">
          <cell r="C15" t="str">
            <v>01003009</v>
          </cell>
          <cell r="D15" t="str">
            <v>A3</v>
          </cell>
          <cell r="E15" t="str">
            <v>A3</v>
          </cell>
        </row>
        <row r="16">
          <cell r="C16" t="str">
            <v>01003005</v>
          </cell>
          <cell r="D16" t="str">
            <v>A3</v>
          </cell>
          <cell r="E16" t="str">
            <v>A3</v>
          </cell>
        </row>
        <row r="17">
          <cell r="C17" t="str">
            <v>01023004</v>
          </cell>
          <cell r="D17" t="str">
            <v>A3</v>
          </cell>
          <cell r="E17" t="str">
            <v>A3</v>
          </cell>
        </row>
        <row r="18">
          <cell r="C18" t="str">
            <v>01003007</v>
          </cell>
          <cell r="D18" t="str">
            <v>A3</v>
          </cell>
          <cell r="E18" t="str">
            <v>A2</v>
          </cell>
        </row>
        <row r="19">
          <cell r="C19">
            <v>0</v>
          </cell>
          <cell r="D19">
            <v>3</v>
          </cell>
          <cell r="E19">
            <v>0</v>
          </cell>
        </row>
        <row r="20">
          <cell r="C20" t="str">
            <v>01003008</v>
          </cell>
          <cell r="D20" t="str">
            <v>A3</v>
          </cell>
          <cell r="E20" t="str">
            <v>A2</v>
          </cell>
        </row>
        <row r="21">
          <cell r="C21" t="str">
            <v>01003014</v>
          </cell>
          <cell r="D21" t="str">
            <v>A3</v>
          </cell>
          <cell r="E21" t="str">
            <v>A3</v>
          </cell>
        </row>
        <row r="22">
          <cell r="C22" t="str">
            <v>01003015</v>
          </cell>
          <cell r="D22" t="str">
            <v>A3</v>
          </cell>
          <cell r="E22" t="str">
            <v>A2</v>
          </cell>
        </row>
        <row r="23">
          <cell r="C23">
            <v>0</v>
          </cell>
          <cell r="D23">
            <v>0</v>
          </cell>
          <cell r="E23">
            <v>0</v>
          </cell>
        </row>
        <row r="24">
          <cell r="C24">
            <v>0</v>
          </cell>
          <cell r="D24">
            <v>12</v>
          </cell>
          <cell r="E24">
            <v>0</v>
          </cell>
        </row>
        <row r="25">
          <cell r="C25" t="str">
            <v>01004002</v>
          </cell>
          <cell r="D25" t="str">
            <v>A1</v>
          </cell>
          <cell r="E25" t="str">
            <v>A1</v>
          </cell>
        </row>
        <row r="26">
          <cell r="C26" t="str">
            <v>01004001</v>
          </cell>
          <cell r="D26" t="str">
            <v>A2</v>
          </cell>
          <cell r="E26" t="str">
            <v>A2</v>
          </cell>
        </row>
        <row r="27">
          <cell r="C27" t="str">
            <v>01004005</v>
          </cell>
          <cell r="D27" t="str">
            <v>A1</v>
          </cell>
          <cell r="E27" t="str">
            <v>A1</v>
          </cell>
        </row>
        <row r="28">
          <cell r="C28" t="str">
            <v>01004004</v>
          </cell>
          <cell r="D28" t="str">
            <v>A1</v>
          </cell>
          <cell r="E28" t="str">
            <v>A1</v>
          </cell>
        </row>
        <row r="29">
          <cell r="C29" t="str">
            <v>01022013</v>
          </cell>
          <cell r="D29" t="str">
            <v>A2</v>
          </cell>
          <cell r="E29" t="str">
            <v>A1</v>
          </cell>
        </row>
        <row r="30">
          <cell r="C30" t="str">
            <v>01004003</v>
          </cell>
          <cell r="D30" t="str">
            <v>A3</v>
          </cell>
          <cell r="E30" t="str">
            <v>A2</v>
          </cell>
        </row>
        <row r="31">
          <cell r="C31" t="str">
            <v>01004008</v>
          </cell>
          <cell r="D31" t="str">
            <v>A2</v>
          </cell>
          <cell r="E31" t="str">
            <v>A2</v>
          </cell>
        </row>
        <row r="32">
          <cell r="C32" t="str">
            <v>01005009</v>
          </cell>
          <cell r="D32" t="str">
            <v>A4</v>
          </cell>
          <cell r="E32" t="str">
            <v>A3</v>
          </cell>
        </row>
        <row r="33">
          <cell r="C33" t="str">
            <v>01004009</v>
          </cell>
          <cell r="D33" t="str">
            <v>A3</v>
          </cell>
          <cell r="E33" t="str">
            <v>A3</v>
          </cell>
        </row>
        <row r="34">
          <cell r="C34" t="str">
            <v>01002020</v>
          </cell>
          <cell r="D34" t="str">
            <v>A2</v>
          </cell>
          <cell r="E34" t="str">
            <v>A1</v>
          </cell>
        </row>
        <row r="35">
          <cell r="C35" t="str">
            <v>01010038</v>
          </cell>
          <cell r="D35" t="str">
            <v>A4</v>
          </cell>
          <cell r="E35" t="str">
            <v>A4</v>
          </cell>
        </row>
        <row r="36">
          <cell r="C36" t="str">
            <v>01012026</v>
          </cell>
          <cell r="D36" t="str">
            <v>A4</v>
          </cell>
          <cell r="E36" t="str">
            <v>A3</v>
          </cell>
        </row>
        <row r="37">
          <cell r="C37">
            <v>0</v>
          </cell>
          <cell r="D37">
            <v>4</v>
          </cell>
          <cell r="E37">
            <v>0</v>
          </cell>
        </row>
        <row r="38">
          <cell r="C38" t="str">
            <v>01011017</v>
          </cell>
          <cell r="D38" t="str">
            <v>A3</v>
          </cell>
          <cell r="E38" t="str">
            <v>A3</v>
          </cell>
        </row>
        <row r="39">
          <cell r="C39" t="str">
            <v>01022059</v>
          </cell>
          <cell r="D39" t="str">
            <v>A3</v>
          </cell>
          <cell r="E39" t="str">
            <v>A3</v>
          </cell>
        </row>
        <row r="40">
          <cell r="C40" t="str">
            <v>01018006</v>
          </cell>
          <cell r="D40" t="str">
            <v>A3</v>
          </cell>
          <cell r="E40" t="str">
            <v>A3</v>
          </cell>
        </row>
        <row r="41">
          <cell r="C41" t="str">
            <v>01004013</v>
          </cell>
          <cell r="D41" t="str">
            <v>A4</v>
          </cell>
          <cell r="E41" t="str">
            <v>A3</v>
          </cell>
        </row>
        <row r="42">
          <cell r="C42">
            <v>0</v>
          </cell>
          <cell r="D42">
            <v>26</v>
          </cell>
          <cell r="E42">
            <v>0</v>
          </cell>
        </row>
        <row r="43">
          <cell r="C43">
            <v>0</v>
          </cell>
          <cell r="D43">
            <v>13</v>
          </cell>
          <cell r="E43">
            <v>0</v>
          </cell>
        </row>
        <row r="44">
          <cell r="C44" t="str">
            <v>01007009</v>
          </cell>
          <cell r="D44" t="str">
            <v>A1</v>
          </cell>
          <cell r="E44" t="str">
            <v>A1</v>
          </cell>
        </row>
        <row r="45">
          <cell r="C45" t="str">
            <v>01002019</v>
          </cell>
          <cell r="D45" t="str">
            <v>A1</v>
          </cell>
          <cell r="E45" t="str">
            <v>A1</v>
          </cell>
        </row>
        <row r="46">
          <cell r="C46" t="str">
            <v>01004007</v>
          </cell>
          <cell r="D46" t="str">
            <v>A1</v>
          </cell>
          <cell r="E46" t="str">
            <v>A2</v>
          </cell>
        </row>
        <row r="47">
          <cell r="C47" t="str">
            <v>01002017</v>
          </cell>
          <cell r="D47" t="str">
            <v>A3</v>
          </cell>
          <cell r="E47" t="str">
            <v>A3</v>
          </cell>
        </row>
        <row r="48">
          <cell r="C48" t="str">
            <v>01002018</v>
          </cell>
          <cell r="D48" t="str">
            <v>A3</v>
          </cell>
          <cell r="E48" t="str">
            <v>A2</v>
          </cell>
        </row>
        <row r="49">
          <cell r="C49" t="str">
            <v>01002005</v>
          </cell>
          <cell r="D49" t="str">
            <v>A3</v>
          </cell>
          <cell r="E49" t="str">
            <v>A4</v>
          </cell>
        </row>
        <row r="50">
          <cell r="C50" t="str">
            <v>01023001</v>
          </cell>
          <cell r="D50" t="str">
            <v>A4</v>
          </cell>
          <cell r="E50" t="str">
            <v>A4</v>
          </cell>
        </row>
        <row r="51">
          <cell r="C51" t="str">
            <v>01017006</v>
          </cell>
          <cell r="D51" t="str">
            <v>A3</v>
          </cell>
          <cell r="E51" t="str">
            <v>A2</v>
          </cell>
        </row>
        <row r="52">
          <cell r="C52" t="str">
            <v>01002032</v>
          </cell>
          <cell r="D52" t="str">
            <v>A2</v>
          </cell>
          <cell r="E52" t="str">
            <v>A3</v>
          </cell>
        </row>
        <row r="53">
          <cell r="C53" t="str">
            <v>01007007</v>
          </cell>
          <cell r="D53" t="str">
            <v>A4</v>
          </cell>
          <cell r="E53" t="str">
            <v>A4</v>
          </cell>
        </row>
        <row r="54">
          <cell r="C54" t="str">
            <v>01007005</v>
          </cell>
          <cell r="D54" t="str">
            <v>A3</v>
          </cell>
          <cell r="E54" t="str">
            <v>A2</v>
          </cell>
        </row>
        <row r="55">
          <cell r="C55" t="str">
            <v>01007006</v>
          </cell>
          <cell r="D55" t="str">
            <v>A4</v>
          </cell>
          <cell r="E55" t="str">
            <v>A4</v>
          </cell>
        </row>
        <row r="56">
          <cell r="C56" t="str">
            <v>01002007</v>
          </cell>
          <cell r="D56" t="str">
            <v>A2</v>
          </cell>
          <cell r="E56" t="str">
            <v>A2</v>
          </cell>
        </row>
        <row r="57">
          <cell r="C57">
            <v>0</v>
          </cell>
          <cell r="D57">
            <v>13</v>
          </cell>
          <cell r="E57">
            <v>0</v>
          </cell>
        </row>
        <row r="58">
          <cell r="C58" t="str">
            <v>01002023</v>
          </cell>
          <cell r="D58" t="str">
            <v>A3</v>
          </cell>
          <cell r="E58" t="str">
            <v>A3</v>
          </cell>
        </row>
        <row r="59">
          <cell r="C59" t="str">
            <v>01002010</v>
          </cell>
          <cell r="D59" t="str">
            <v>A2</v>
          </cell>
          <cell r="E59" t="str">
            <v>A2</v>
          </cell>
        </row>
        <row r="60">
          <cell r="C60" t="str">
            <v>01002012</v>
          </cell>
          <cell r="D60" t="str">
            <v>A2</v>
          </cell>
          <cell r="E60" t="str">
            <v>A2</v>
          </cell>
        </row>
        <row r="61">
          <cell r="C61" t="str">
            <v>01002028</v>
          </cell>
          <cell r="D61" t="str">
            <v>A2</v>
          </cell>
          <cell r="E61" t="str">
            <v>A2</v>
          </cell>
        </row>
        <row r="62">
          <cell r="C62" t="str">
            <v>01002027</v>
          </cell>
          <cell r="D62" t="str">
            <v>A2</v>
          </cell>
          <cell r="E62" t="str">
            <v>A4</v>
          </cell>
        </row>
        <row r="63">
          <cell r="C63" t="str">
            <v>01002013</v>
          </cell>
          <cell r="D63" t="str">
            <v>A2</v>
          </cell>
          <cell r="E63" t="str">
            <v>A2</v>
          </cell>
        </row>
        <row r="64">
          <cell r="C64" t="str">
            <v>01002031</v>
          </cell>
          <cell r="D64" t="str">
            <v>A2</v>
          </cell>
          <cell r="E64" t="str">
            <v>A2</v>
          </cell>
        </row>
        <row r="65">
          <cell r="C65" t="str">
            <v>01002034</v>
          </cell>
          <cell r="D65" t="str">
            <v>A2</v>
          </cell>
          <cell r="E65" t="str">
            <v>A4</v>
          </cell>
        </row>
        <row r="66">
          <cell r="C66" t="str">
            <v>01002033</v>
          </cell>
          <cell r="D66" t="str">
            <v>A2</v>
          </cell>
          <cell r="E66" t="str">
            <v>A4</v>
          </cell>
        </row>
        <row r="67">
          <cell r="C67" t="str">
            <v>01002035</v>
          </cell>
          <cell r="D67" t="str">
            <v>A2</v>
          </cell>
          <cell r="E67" t="str">
            <v>A2</v>
          </cell>
        </row>
        <row r="68">
          <cell r="C68" t="str">
            <v>01002036</v>
          </cell>
          <cell r="D68" t="str">
            <v>A2</v>
          </cell>
          <cell r="E68" t="str">
            <v>A3</v>
          </cell>
        </row>
        <row r="69">
          <cell r="C69" t="str">
            <v>01010068</v>
          </cell>
          <cell r="D69" t="str">
            <v>A2</v>
          </cell>
          <cell r="E69" t="str">
            <v>A4</v>
          </cell>
        </row>
        <row r="70">
          <cell r="C70" t="str">
            <v>01002038</v>
          </cell>
          <cell r="D70" t="str">
            <v>A4</v>
          </cell>
          <cell r="E70" t="str">
            <v>A4</v>
          </cell>
        </row>
        <row r="71">
          <cell r="C71">
            <v>0</v>
          </cell>
          <cell r="D71">
            <v>15</v>
          </cell>
          <cell r="E71">
            <v>0</v>
          </cell>
        </row>
        <row r="72">
          <cell r="C72">
            <v>0</v>
          </cell>
          <cell r="D72">
            <v>10</v>
          </cell>
          <cell r="E72">
            <v>0</v>
          </cell>
        </row>
        <row r="73">
          <cell r="C73" t="str">
            <v>01002002</v>
          </cell>
          <cell r="D73" t="str">
            <v>A1</v>
          </cell>
          <cell r="E73" t="str">
            <v>A1</v>
          </cell>
        </row>
        <row r="74">
          <cell r="C74" t="str">
            <v>01007001</v>
          </cell>
          <cell r="D74" t="str">
            <v>A3</v>
          </cell>
          <cell r="E74" t="str">
            <v>A3</v>
          </cell>
        </row>
        <row r="75">
          <cell r="C75" t="str">
            <v>01009006</v>
          </cell>
          <cell r="D75" t="str">
            <v>A3</v>
          </cell>
          <cell r="E75" t="str">
            <v>A3</v>
          </cell>
        </row>
        <row r="76">
          <cell r="C76" t="str">
            <v>01009018</v>
          </cell>
          <cell r="D76" t="str">
            <v>A4</v>
          </cell>
          <cell r="E76" t="str">
            <v>A4</v>
          </cell>
        </row>
        <row r="77">
          <cell r="C77" t="str">
            <v>01009010</v>
          </cell>
          <cell r="D77" t="str">
            <v>A4</v>
          </cell>
          <cell r="E77" t="str">
            <v>A4</v>
          </cell>
        </row>
        <row r="78">
          <cell r="C78" t="str">
            <v>01002004</v>
          </cell>
          <cell r="D78" t="str">
            <v>A2</v>
          </cell>
          <cell r="E78" t="str">
            <v>A2</v>
          </cell>
        </row>
        <row r="79">
          <cell r="C79" t="str">
            <v>01009008</v>
          </cell>
          <cell r="D79" t="str">
            <v>A3</v>
          </cell>
          <cell r="E79" t="str">
            <v>A3</v>
          </cell>
        </row>
        <row r="80">
          <cell r="C80" t="str">
            <v>01022058</v>
          </cell>
          <cell r="D80" t="str">
            <v>A4</v>
          </cell>
          <cell r="E80" t="str">
            <v>A4</v>
          </cell>
        </row>
        <row r="81">
          <cell r="C81" t="str">
            <v>01007004</v>
          </cell>
          <cell r="D81" t="str">
            <v>A4</v>
          </cell>
          <cell r="E81" t="str">
            <v>A4</v>
          </cell>
        </row>
        <row r="82">
          <cell r="C82" t="str">
            <v>01009012</v>
          </cell>
          <cell r="D82" t="str">
            <v>A3</v>
          </cell>
          <cell r="E82" t="str">
            <v>A2</v>
          </cell>
        </row>
        <row r="83">
          <cell r="C83">
            <v>0</v>
          </cell>
          <cell r="D83">
            <v>5</v>
          </cell>
          <cell r="E83">
            <v>0</v>
          </cell>
        </row>
        <row r="84">
          <cell r="C84" t="str">
            <v>01002008</v>
          </cell>
          <cell r="D84" t="str">
            <v>A4</v>
          </cell>
          <cell r="E84" t="str">
            <v>A4</v>
          </cell>
        </row>
        <row r="85">
          <cell r="C85" t="str">
            <v>01009011</v>
          </cell>
          <cell r="D85" t="str">
            <v>A3</v>
          </cell>
          <cell r="E85" t="str">
            <v>A3</v>
          </cell>
        </row>
        <row r="86">
          <cell r="C86" t="str">
            <v>01009019</v>
          </cell>
          <cell r="D86" t="str">
            <v>A3</v>
          </cell>
          <cell r="E86" t="str">
            <v>A2</v>
          </cell>
        </row>
        <row r="87">
          <cell r="C87" t="str">
            <v>01009028</v>
          </cell>
          <cell r="D87" t="str">
            <v>A4</v>
          </cell>
          <cell r="E87" t="str">
            <v>A4</v>
          </cell>
        </row>
        <row r="88">
          <cell r="C88" t="str">
            <v>01009026</v>
          </cell>
          <cell r="D88" t="str">
            <v>A3</v>
          </cell>
          <cell r="E88" t="str">
            <v>A3</v>
          </cell>
        </row>
        <row r="89">
          <cell r="C89">
            <v>0</v>
          </cell>
          <cell r="D89">
            <v>7</v>
          </cell>
          <cell r="E89">
            <v>0</v>
          </cell>
        </row>
        <row r="90">
          <cell r="C90">
            <v>0</v>
          </cell>
          <cell r="D90">
            <v>6</v>
          </cell>
          <cell r="E90">
            <v>0</v>
          </cell>
        </row>
        <row r="91">
          <cell r="C91" t="str">
            <v>01009009</v>
          </cell>
          <cell r="D91" t="str">
            <v>A1</v>
          </cell>
          <cell r="E91" t="str">
            <v>A1</v>
          </cell>
        </row>
        <row r="92">
          <cell r="C92" t="str">
            <v>01023002</v>
          </cell>
          <cell r="D92" t="str">
            <v>A3</v>
          </cell>
          <cell r="E92" t="str">
            <v>A3</v>
          </cell>
        </row>
        <row r="93">
          <cell r="C93" t="str">
            <v>01006003</v>
          </cell>
          <cell r="D93" t="str">
            <v>A4</v>
          </cell>
          <cell r="E93" t="str">
            <v>A4</v>
          </cell>
        </row>
        <row r="94">
          <cell r="C94" t="str">
            <v>01013032</v>
          </cell>
          <cell r="D94" t="str">
            <v>A4</v>
          </cell>
          <cell r="E94" t="str">
            <v>A4</v>
          </cell>
        </row>
        <row r="95">
          <cell r="C95" t="str">
            <v>01022061</v>
          </cell>
          <cell r="D95" t="str">
            <v>A2</v>
          </cell>
          <cell r="E95" t="str">
            <v>A2</v>
          </cell>
        </row>
        <row r="96">
          <cell r="C96" t="str">
            <v>01015027</v>
          </cell>
          <cell r="D96" t="str">
            <v>A2</v>
          </cell>
          <cell r="E96" t="str">
            <v>A2</v>
          </cell>
        </row>
        <row r="97">
          <cell r="C97">
            <v>0</v>
          </cell>
          <cell r="D97">
            <v>1</v>
          </cell>
          <cell r="E97">
            <v>0</v>
          </cell>
        </row>
        <row r="98">
          <cell r="C98" t="str">
            <v>01006006</v>
          </cell>
          <cell r="D98" t="str">
            <v>A3</v>
          </cell>
          <cell r="E98" t="str">
            <v>A3</v>
          </cell>
        </row>
        <row r="99">
          <cell r="C99">
            <v>0</v>
          </cell>
          <cell r="D99">
            <v>2</v>
          </cell>
          <cell r="E99">
            <v>0</v>
          </cell>
        </row>
        <row r="100">
          <cell r="C100">
            <v>0</v>
          </cell>
          <cell r="D100">
            <v>1</v>
          </cell>
          <cell r="E100">
            <v>0</v>
          </cell>
        </row>
        <row r="101">
          <cell r="C101" t="str">
            <v>01005001</v>
          </cell>
          <cell r="D101" t="str">
            <v>A1</v>
          </cell>
          <cell r="E101">
            <v>0</v>
          </cell>
        </row>
        <row r="102">
          <cell r="C102" t="str">
            <v>01005007</v>
          </cell>
          <cell r="D102" t="str">
            <v>A2</v>
          </cell>
          <cell r="E102" t="str">
            <v>A1</v>
          </cell>
        </row>
        <row r="103">
          <cell r="C103">
            <v>0</v>
          </cell>
          <cell r="D103">
            <v>1</v>
          </cell>
          <cell r="E103">
            <v>0</v>
          </cell>
        </row>
        <row r="104">
          <cell r="C104" t="str">
            <v>01005003</v>
          </cell>
          <cell r="D104" t="str">
            <v>A4</v>
          </cell>
          <cell r="E104" t="str">
            <v>A3</v>
          </cell>
        </row>
        <row r="105">
          <cell r="C105">
            <v>0</v>
          </cell>
          <cell r="D105">
            <v>33</v>
          </cell>
          <cell r="E105">
            <v>0</v>
          </cell>
        </row>
        <row r="106">
          <cell r="C106">
            <v>0</v>
          </cell>
          <cell r="D106">
            <v>15</v>
          </cell>
          <cell r="E106">
            <v>0</v>
          </cell>
        </row>
        <row r="107">
          <cell r="C107" t="str">
            <v>01008028</v>
          </cell>
          <cell r="D107" t="str">
            <v>A1</v>
          </cell>
          <cell r="E107" t="str">
            <v>A1</v>
          </cell>
        </row>
        <row r="108">
          <cell r="C108" t="str">
            <v>01008002</v>
          </cell>
          <cell r="D108" t="str">
            <v>A2</v>
          </cell>
          <cell r="E108" t="str">
            <v>A2</v>
          </cell>
        </row>
        <row r="109">
          <cell r="C109" t="str">
            <v>01008004</v>
          </cell>
          <cell r="D109" t="str">
            <v>A3</v>
          </cell>
          <cell r="E109" t="str">
            <v>A3</v>
          </cell>
        </row>
        <row r="110">
          <cell r="C110" t="str">
            <v>01009007</v>
          </cell>
          <cell r="D110" t="str">
            <v>A4</v>
          </cell>
          <cell r="E110" t="str">
            <v>A4</v>
          </cell>
        </row>
        <row r="111">
          <cell r="C111" t="str">
            <v>01008008</v>
          </cell>
          <cell r="D111" t="str">
            <v>A3</v>
          </cell>
          <cell r="E111" t="str">
            <v>A3</v>
          </cell>
        </row>
        <row r="112">
          <cell r="C112" t="str">
            <v>01008006</v>
          </cell>
          <cell r="D112" t="str">
            <v>A4</v>
          </cell>
          <cell r="E112" t="str">
            <v>A4</v>
          </cell>
        </row>
        <row r="113">
          <cell r="C113" t="str">
            <v>01002021</v>
          </cell>
          <cell r="D113" t="str">
            <v>A2</v>
          </cell>
          <cell r="E113" t="str">
            <v>A2</v>
          </cell>
        </row>
        <row r="114">
          <cell r="C114" t="str">
            <v>01017009</v>
          </cell>
          <cell r="D114" t="str">
            <v>A4</v>
          </cell>
          <cell r="E114" t="str">
            <v>A4</v>
          </cell>
        </row>
        <row r="115">
          <cell r="C115" t="str">
            <v>01015026</v>
          </cell>
          <cell r="D115" t="str">
            <v>A4</v>
          </cell>
          <cell r="E115" t="str">
            <v>A4</v>
          </cell>
        </row>
        <row r="116">
          <cell r="C116" t="str">
            <v>01015028</v>
          </cell>
          <cell r="D116" t="str">
            <v>A4</v>
          </cell>
          <cell r="E116" t="str">
            <v>A4</v>
          </cell>
        </row>
        <row r="117">
          <cell r="C117" t="str">
            <v>01008005</v>
          </cell>
          <cell r="D117" t="str">
            <v>A4</v>
          </cell>
          <cell r="E117" t="str">
            <v>A2</v>
          </cell>
        </row>
        <row r="118">
          <cell r="C118" t="str">
            <v>01009005</v>
          </cell>
          <cell r="D118" t="str">
            <v>A4</v>
          </cell>
          <cell r="E118" t="str">
            <v>A4</v>
          </cell>
        </row>
        <row r="119">
          <cell r="C119" t="str">
            <v>01002003</v>
          </cell>
          <cell r="D119" t="str">
            <v>A4</v>
          </cell>
          <cell r="E119" t="str">
            <v>A4</v>
          </cell>
        </row>
        <row r="120">
          <cell r="C120" t="str">
            <v>01009014</v>
          </cell>
          <cell r="D120" t="str">
            <v>A4</v>
          </cell>
          <cell r="E120" t="str">
            <v>A4</v>
          </cell>
        </row>
        <row r="121">
          <cell r="C121" t="str">
            <v>01008034</v>
          </cell>
          <cell r="D121" t="str">
            <v>A3</v>
          </cell>
          <cell r="E121" t="str">
            <v>A2</v>
          </cell>
        </row>
        <row r="122">
          <cell r="C122">
            <v>0</v>
          </cell>
          <cell r="D122">
            <v>18</v>
          </cell>
          <cell r="E122">
            <v>0</v>
          </cell>
        </row>
        <row r="123">
          <cell r="C123" t="str">
            <v>01008021</v>
          </cell>
          <cell r="D123" t="str">
            <v>A4</v>
          </cell>
          <cell r="E123" t="str">
            <v>A3</v>
          </cell>
        </row>
        <row r="124">
          <cell r="C124" t="str">
            <v>01008009</v>
          </cell>
          <cell r="D124" t="str">
            <v>A4</v>
          </cell>
          <cell r="E124" t="str">
            <v>A3</v>
          </cell>
        </row>
        <row r="125">
          <cell r="C125" t="str">
            <v>01007003</v>
          </cell>
          <cell r="D125" t="str">
            <v>A4</v>
          </cell>
          <cell r="E125" t="str">
            <v>A4</v>
          </cell>
        </row>
        <row r="126">
          <cell r="C126" t="str">
            <v>01008031</v>
          </cell>
          <cell r="D126" t="str">
            <v>A4</v>
          </cell>
          <cell r="E126" t="str">
            <v>A4</v>
          </cell>
        </row>
        <row r="127">
          <cell r="C127" t="str">
            <v>01008018</v>
          </cell>
          <cell r="D127" t="str">
            <v>A4</v>
          </cell>
          <cell r="E127" t="str">
            <v>A4</v>
          </cell>
        </row>
        <row r="128">
          <cell r="C128" t="str">
            <v>01008039</v>
          </cell>
          <cell r="D128" t="str">
            <v>A4</v>
          </cell>
          <cell r="E128" t="str">
            <v>A3</v>
          </cell>
        </row>
        <row r="129">
          <cell r="C129" t="str">
            <v>01008040</v>
          </cell>
          <cell r="D129" t="str">
            <v>A4</v>
          </cell>
          <cell r="E129" t="str">
            <v>A4</v>
          </cell>
        </row>
        <row r="130">
          <cell r="C130" t="str">
            <v>01008041</v>
          </cell>
          <cell r="D130" t="str">
            <v>A4</v>
          </cell>
          <cell r="E130" t="str">
            <v>A4</v>
          </cell>
        </row>
        <row r="131">
          <cell r="C131" t="str">
            <v>01012027</v>
          </cell>
          <cell r="D131" t="str">
            <v>A3</v>
          </cell>
          <cell r="E131" t="str">
            <v>A3</v>
          </cell>
        </row>
        <row r="132">
          <cell r="C132" t="str">
            <v>01008012</v>
          </cell>
          <cell r="D132" t="str">
            <v>A4</v>
          </cell>
          <cell r="E132" t="str">
            <v>A4</v>
          </cell>
        </row>
        <row r="133">
          <cell r="C133" t="str">
            <v>01017008</v>
          </cell>
          <cell r="D133" t="str">
            <v>A4</v>
          </cell>
          <cell r="E133" t="str">
            <v>A4</v>
          </cell>
        </row>
        <row r="134">
          <cell r="C134" t="str">
            <v>01008033</v>
          </cell>
          <cell r="D134" t="str">
            <v>A4</v>
          </cell>
          <cell r="E134" t="str">
            <v>A4</v>
          </cell>
        </row>
        <row r="135">
          <cell r="C135" t="str">
            <v>01008032</v>
          </cell>
          <cell r="D135" t="str">
            <v>A4</v>
          </cell>
          <cell r="E135" t="str">
            <v>A4</v>
          </cell>
        </row>
        <row r="136">
          <cell r="C136" t="str">
            <v>01013033</v>
          </cell>
          <cell r="D136" t="str">
            <v>A4</v>
          </cell>
          <cell r="E136" t="str">
            <v>A4</v>
          </cell>
        </row>
        <row r="137">
          <cell r="C137" t="str">
            <v>01009015</v>
          </cell>
          <cell r="D137" t="str">
            <v>A4</v>
          </cell>
          <cell r="E137" t="str">
            <v>A3</v>
          </cell>
        </row>
        <row r="138">
          <cell r="C138" t="str">
            <v>01008043</v>
          </cell>
          <cell r="D138" t="str">
            <v>A4</v>
          </cell>
          <cell r="E138" t="str">
            <v>A4</v>
          </cell>
        </row>
        <row r="139">
          <cell r="C139" t="str">
            <v>01008042</v>
          </cell>
          <cell r="D139" t="str">
            <v>A4</v>
          </cell>
          <cell r="E139" t="str">
            <v>A3</v>
          </cell>
        </row>
        <row r="140">
          <cell r="C140" t="str">
            <v>01008044</v>
          </cell>
          <cell r="D140" t="str">
            <v>A4</v>
          </cell>
          <cell r="E140" t="str">
            <v>A3</v>
          </cell>
        </row>
        <row r="141">
          <cell r="C141">
            <v>0</v>
          </cell>
          <cell r="D141">
            <v>33</v>
          </cell>
          <cell r="E141">
            <v>0</v>
          </cell>
        </row>
        <row r="142">
          <cell r="C142">
            <v>0</v>
          </cell>
          <cell r="D142">
            <v>33</v>
          </cell>
          <cell r="E142">
            <v>0</v>
          </cell>
        </row>
        <row r="143">
          <cell r="C143" t="str">
            <v>01010006</v>
          </cell>
          <cell r="D143" t="str">
            <v>A3</v>
          </cell>
          <cell r="E143" t="str">
            <v>A4</v>
          </cell>
        </row>
        <row r="144">
          <cell r="C144" t="str">
            <v>01010012</v>
          </cell>
          <cell r="D144" t="str">
            <v>A3</v>
          </cell>
          <cell r="E144" t="str">
            <v>A3</v>
          </cell>
        </row>
        <row r="145">
          <cell r="C145" t="str">
            <v>01004012</v>
          </cell>
          <cell r="D145" t="str">
            <v>A3</v>
          </cell>
          <cell r="E145" t="str">
            <v>A4</v>
          </cell>
        </row>
        <row r="146">
          <cell r="C146" t="str">
            <v>01010026</v>
          </cell>
          <cell r="D146" t="str">
            <v>A3</v>
          </cell>
          <cell r="E146" t="str">
            <v>A4</v>
          </cell>
        </row>
        <row r="147">
          <cell r="C147" t="str">
            <v>01010023</v>
          </cell>
          <cell r="D147" t="str">
            <v>A3</v>
          </cell>
          <cell r="E147" t="str">
            <v>A4</v>
          </cell>
        </row>
        <row r="148">
          <cell r="C148" t="str">
            <v>01010029</v>
          </cell>
          <cell r="D148" t="str">
            <v>A3</v>
          </cell>
          <cell r="E148" t="str">
            <v>A4</v>
          </cell>
        </row>
        <row r="149">
          <cell r="C149" t="str">
            <v>01010024</v>
          </cell>
          <cell r="D149" t="str">
            <v>A3</v>
          </cell>
          <cell r="E149" t="str">
            <v>A4</v>
          </cell>
        </row>
        <row r="150">
          <cell r="C150" t="str">
            <v>01010017</v>
          </cell>
          <cell r="D150" t="str">
            <v>A3</v>
          </cell>
          <cell r="E150" t="str">
            <v>A4</v>
          </cell>
        </row>
        <row r="151">
          <cell r="C151" t="str">
            <v>01022048</v>
          </cell>
          <cell r="D151" t="str">
            <v>A3</v>
          </cell>
          <cell r="E151" t="str">
            <v>A3</v>
          </cell>
        </row>
        <row r="152">
          <cell r="C152" t="str">
            <v>01022003</v>
          </cell>
          <cell r="D152" t="str">
            <v>A2</v>
          </cell>
          <cell r="E152" t="str">
            <v>A2</v>
          </cell>
        </row>
        <row r="153">
          <cell r="C153" t="str">
            <v>01010039</v>
          </cell>
          <cell r="D153" t="str">
            <v>A3</v>
          </cell>
          <cell r="E153" t="str">
            <v>A4</v>
          </cell>
        </row>
        <row r="154">
          <cell r="C154" t="str">
            <v>01010040</v>
          </cell>
          <cell r="D154" t="str">
            <v>A3</v>
          </cell>
          <cell r="E154" t="str">
            <v>A4</v>
          </cell>
        </row>
        <row r="155">
          <cell r="C155" t="str">
            <v>01010009</v>
          </cell>
          <cell r="D155" t="str">
            <v>A3</v>
          </cell>
          <cell r="E155" t="str">
            <v>A4</v>
          </cell>
        </row>
        <row r="156">
          <cell r="C156" t="str">
            <v>01010020</v>
          </cell>
          <cell r="D156" t="str">
            <v>A4</v>
          </cell>
          <cell r="E156" t="str">
            <v>KXL</v>
          </cell>
        </row>
        <row r="157">
          <cell r="C157" t="str">
            <v>01010018</v>
          </cell>
          <cell r="D157" t="str">
            <v>A3</v>
          </cell>
          <cell r="E157" t="str">
            <v>A3</v>
          </cell>
        </row>
        <row r="158">
          <cell r="C158" t="str">
            <v>01010019</v>
          </cell>
          <cell r="D158" t="str">
            <v>A4</v>
          </cell>
          <cell r="E158" t="str">
            <v>A4</v>
          </cell>
        </row>
        <row r="159">
          <cell r="C159" t="str">
            <v>01010015</v>
          </cell>
          <cell r="D159" t="str">
            <v>A3</v>
          </cell>
          <cell r="E159" t="str">
            <v>KXL</v>
          </cell>
        </row>
        <row r="160">
          <cell r="C160" t="str">
            <v>01010027</v>
          </cell>
          <cell r="D160" t="str">
            <v>A4</v>
          </cell>
          <cell r="E160" t="str">
            <v>A4</v>
          </cell>
        </row>
        <row r="161">
          <cell r="C161" t="str">
            <v>01002025</v>
          </cell>
          <cell r="D161" t="str">
            <v>A4</v>
          </cell>
          <cell r="E161" t="str">
            <v>A3</v>
          </cell>
        </row>
        <row r="162">
          <cell r="C162" t="str">
            <v>01010162</v>
          </cell>
          <cell r="D162" t="str">
            <v>A4</v>
          </cell>
          <cell r="E162" t="str">
            <v>A3</v>
          </cell>
        </row>
        <row r="163">
          <cell r="C163" t="str">
            <v>01010141</v>
          </cell>
          <cell r="D163" t="str">
            <v>A3</v>
          </cell>
          <cell r="E163" t="str">
            <v>A4</v>
          </cell>
        </row>
        <row r="164">
          <cell r="C164" t="str">
            <v>01010033</v>
          </cell>
          <cell r="D164" t="str">
            <v>A4</v>
          </cell>
          <cell r="E164" t="str">
            <v>A4</v>
          </cell>
        </row>
        <row r="165">
          <cell r="C165" t="str">
            <v>01010037</v>
          </cell>
          <cell r="D165" t="str">
            <v>A4</v>
          </cell>
          <cell r="E165" t="str">
            <v>A3</v>
          </cell>
        </row>
        <row r="166">
          <cell r="C166" t="str">
            <v>01010031</v>
          </cell>
          <cell r="D166" t="str">
            <v>A4</v>
          </cell>
          <cell r="E166" t="str">
            <v>A4</v>
          </cell>
        </row>
        <row r="167">
          <cell r="C167" t="str">
            <v>01010007</v>
          </cell>
          <cell r="D167" t="str">
            <v>A3</v>
          </cell>
          <cell r="E167" t="str">
            <v>A3</v>
          </cell>
        </row>
        <row r="168">
          <cell r="C168" t="str">
            <v>01010016</v>
          </cell>
          <cell r="D168" t="str">
            <v>A4</v>
          </cell>
          <cell r="E168" t="str">
            <v>A4</v>
          </cell>
        </row>
        <row r="169">
          <cell r="C169" t="str">
            <v>01010028</v>
          </cell>
          <cell r="D169" t="str">
            <v>A3</v>
          </cell>
          <cell r="E169" t="str">
            <v>A4</v>
          </cell>
        </row>
        <row r="170">
          <cell r="C170" t="str">
            <v>01010003</v>
          </cell>
          <cell r="D170" t="str">
            <v>A4</v>
          </cell>
          <cell r="E170" t="str">
            <v>A4</v>
          </cell>
        </row>
        <row r="171">
          <cell r="C171" t="str">
            <v>01010032</v>
          </cell>
          <cell r="D171" t="str">
            <v>A4</v>
          </cell>
          <cell r="E171" t="str">
            <v>A3</v>
          </cell>
        </row>
        <row r="172">
          <cell r="C172" t="str">
            <v>01010030</v>
          </cell>
          <cell r="D172" t="str">
            <v>A3</v>
          </cell>
          <cell r="E172" t="str">
            <v>A4</v>
          </cell>
        </row>
        <row r="173">
          <cell r="C173" t="str">
            <v>01010022</v>
          </cell>
          <cell r="D173" t="str">
            <v>A4</v>
          </cell>
          <cell r="E173" t="str">
            <v>A4</v>
          </cell>
        </row>
        <row r="174">
          <cell r="C174" t="str">
            <v>01010021</v>
          </cell>
          <cell r="D174" t="str">
            <v>A3</v>
          </cell>
          <cell r="E174" t="str">
            <v>A4</v>
          </cell>
        </row>
        <row r="175">
          <cell r="C175" t="str">
            <v>01022005</v>
          </cell>
          <cell r="D175" t="str">
            <v>A3</v>
          </cell>
          <cell r="E175" t="str">
            <v>A4</v>
          </cell>
        </row>
        <row r="176">
          <cell r="C176">
            <v>0</v>
          </cell>
          <cell r="D176">
            <v>16</v>
          </cell>
          <cell r="E176">
            <v>0</v>
          </cell>
        </row>
        <row r="177">
          <cell r="C177">
            <v>0</v>
          </cell>
          <cell r="D177">
            <v>16</v>
          </cell>
          <cell r="E177">
            <v>0</v>
          </cell>
        </row>
        <row r="178">
          <cell r="C178" t="str">
            <v>01011005</v>
          </cell>
          <cell r="D178" t="str">
            <v>A3</v>
          </cell>
          <cell r="E178" t="str">
            <v>A4</v>
          </cell>
        </row>
        <row r="179">
          <cell r="C179" t="str">
            <v>01011011</v>
          </cell>
          <cell r="D179" t="str">
            <v>A3</v>
          </cell>
          <cell r="E179" t="str">
            <v>A4</v>
          </cell>
        </row>
        <row r="180">
          <cell r="C180" t="str">
            <v>01011013</v>
          </cell>
          <cell r="D180" t="str">
            <v>A3</v>
          </cell>
          <cell r="E180" t="str">
            <v>A3</v>
          </cell>
        </row>
        <row r="181">
          <cell r="C181" t="str">
            <v>01011009</v>
          </cell>
          <cell r="D181" t="str">
            <v>A3</v>
          </cell>
          <cell r="E181" t="str">
            <v>A4</v>
          </cell>
        </row>
        <row r="182">
          <cell r="C182" t="str">
            <v>01011001</v>
          </cell>
          <cell r="D182" t="str">
            <v>A4</v>
          </cell>
          <cell r="E182" t="str">
            <v>A4</v>
          </cell>
        </row>
        <row r="183">
          <cell r="C183" t="str">
            <v>01011014</v>
          </cell>
          <cell r="D183" t="str">
            <v>A4</v>
          </cell>
          <cell r="E183" t="str">
            <v>A4</v>
          </cell>
        </row>
        <row r="184">
          <cell r="C184" t="str">
            <v>01010005</v>
          </cell>
          <cell r="D184" t="str">
            <v>A3</v>
          </cell>
          <cell r="E184" t="str">
            <v>A4</v>
          </cell>
        </row>
        <row r="185">
          <cell r="C185" t="str">
            <v>01011016</v>
          </cell>
          <cell r="D185" t="str">
            <v>A3</v>
          </cell>
          <cell r="E185" t="str">
            <v>A4</v>
          </cell>
        </row>
        <row r="186">
          <cell r="C186" t="str">
            <v>01011012</v>
          </cell>
          <cell r="D186" t="str">
            <v>A3</v>
          </cell>
          <cell r="E186" t="str">
            <v>A3</v>
          </cell>
        </row>
        <row r="187">
          <cell r="C187" t="str">
            <v>01011007</v>
          </cell>
          <cell r="D187" t="str">
            <v>A3</v>
          </cell>
          <cell r="E187" t="str">
            <v>A4</v>
          </cell>
        </row>
        <row r="188">
          <cell r="C188" t="str">
            <v>01011008</v>
          </cell>
          <cell r="D188" t="str">
            <v>A3</v>
          </cell>
          <cell r="E188" t="str">
            <v>A4</v>
          </cell>
        </row>
        <row r="189">
          <cell r="C189" t="str">
            <v>01011015</v>
          </cell>
          <cell r="D189" t="str">
            <v>A3</v>
          </cell>
          <cell r="E189" t="str">
            <v>A4</v>
          </cell>
        </row>
        <row r="190">
          <cell r="C190" t="str">
            <v>01011010</v>
          </cell>
          <cell r="D190" t="str">
            <v>A3</v>
          </cell>
          <cell r="E190" t="str">
            <v>A4</v>
          </cell>
        </row>
        <row r="191">
          <cell r="C191" t="str">
            <v>01011018</v>
          </cell>
          <cell r="D191" t="str">
            <v>A DN</v>
          </cell>
          <cell r="E191" t="str">
            <v>A DN</v>
          </cell>
        </row>
        <row r="192">
          <cell r="C192" t="str">
            <v>01011002</v>
          </cell>
          <cell r="D192" t="str">
            <v>A3</v>
          </cell>
          <cell r="E192" t="str">
            <v>A3</v>
          </cell>
        </row>
        <row r="193">
          <cell r="C193" t="str">
            <v>01011006</v>
          </cell>
          <cell r="D193" t="str">
            <v>A3</v>
          </cell>
          <cell r="E193" t="str">
            <v>A4</v>
          </cell>
        </row>
        <row r="194">
          <cell r="C194">
            <v>0</v>
          </cell>
          <cell r="D194">
            <v>26</v>
          </cell>
          <cell r="E194">
            <v>0</v>
          </cell>
        </row>
        <row r="195">
          <cell r="C195">
            <v>0</v>
          </cell>
          <cell r="D195">
            <v>27</v>
          </cell>
          <cell r="E195">
            <v>0</v>
          </cell>
        </row>
        <row r="196">
          <cell r="C196" t="str">
            <v>01012003</v>
          </cell>
          <cell r="D196" t="str">
            <v>A1</v>
          </cell>
          <cell r="E196" t="str">
            <v>A1</v>
          </cell>
        </row>
        <row r="197">
          <cell r="C197" t="str">
            <v>01012008</v>
          </cell>
          <cell r="D197" t="str">
            <v>A3</v>
          </cell>
          <cell r="E197" t="str">
            <v>A3</v>
          </cell>
        </row>
        <row r="198">
          <cell r="C198" t="str">
            <v>01012007</v>
          </cell>
          <cell r="D198" t="str">
            <v>A4</v>
          </cell>
          <cell r="E198" t="str">
            <v>A3</v>
          </cell>
        </row>
        <row r="199">
          <cell r="C199" t="str">
            <v>01012013</v>
          </cell>
          <cell r="D199" t="str">
            <v>A3</v>
          </cell>
          <cell r="E199" t="str">
            <v>A3</v>
          </cell>
        </row>
        <row r="200">
          <cell r="C200" t="str">
            <v>01012023</v>
          </cell>
          <cell r="D200" t="str">
            <v>A1</v>
          </cell>
          <cell r="E200" t="str">
            <v>A3</v>
          </cell>
        </row>
        <row r="201">
          <cell r="C201" t="str">
            <v>01012014</v>
          </cell>
          <cell r="D201" t="str">
            <v>A3</v>
          </cell>
          <cell r="E201" t="str">
            <v>A4</v>
          </cell>
        </row>
        <row r="202">
          <cell r="C202" t="str">
            <v>01012005</v>
          </cell>
          <cell r="D202" t="str">
            <v>A3</v>
          </cell>
          <cell r="E202" t="str">
            <v>A3</v>
          </cell>
        </row>
        <row r="203">
          <cell r="C203" t="str">
            <v>01012006</v>
          </cell>
          <cell r="D203" t="str">
            <v>A3</v>
          </cell>
          <cell r="E203" t="str">
            <v>A4</v>
          </cell>
        </row>
        <row r="204">
          <cell r="C204" t="str">
            <v>01012004</v>
          </cell>
          <cell r="D204" t="str">
            <v>A4</v>
          </cell>
          <cell r="E204" t="str">
            <v>A4</v>
          </cell>
        </row>
        <row r="205">
          <cell r="C205" t="str">
            <v>01012012</v>
          </cell>
          <cell r="D205" t="str">
            <v>A4</v>
          </cell>
          <cell r="E205" t="str">
            <v>A4</v>
          </cell>
        </row>
        <row r="206">
          <cell r="C206" t="str">
            <v>01012016</v>
          </cell>
          <cell r="D206" t="str">
            <v>A4</v>
          </cell>
          <cell r="E206" t="str">
            <v>A4</v>
          </cell>
        </row>
        <row r="207">
          <cell r="C207" t="str">
            <v>01012015</v>
          </cell>
          <cell r="D207" t="str">
            <v>A4</v>
          </cell>
          <cell r="E207" t="str">
            <v>A4</v>
          </cell>
        </row>
        <row r="208">
          <cell r="C208" t="str">
            <v>01012019</v>
          </cell>
          <cell r="D208" t="str">
            <v>A4</v>
          </cell>
          <cell r="E208" t="str">
            <v>A4</v>
          </cell>
        </row>
        <row r="209">
          <cell r="C209" t="str">
            <v>01012018</v>
          </cell>
          <cell r="D209" t="str">
            <v>A4</v>
          </cell>
          <cell r="E209" t="str">
            <v>A4</v>
          </cell>
        </row>
        <row r="210">
          <cell r="C210" t="str">
            <v>01012017</v>
          </cell>
          <cell r="D210" t="str">
            <v>A4</v>
          </cell>
          <cell r="E210" t="str">
            <v>A4</v>
          </cell>
        </row>
        <row r="211">
          <cell r="C211" t="str">
            <v>01012022</v>
          </cell>
          <cell r="D211" t="str">
            <v>A4</v>
          </cell>
          <cell r="E211" t="str">
            <v>A4</v>
          </cell>
        </row>
        <row r="212">
          <cell r="C212" t="str">
            <v>01012020</v>
          </cell>
          <cell r="D212" t="str">
            <v>A4</v>
          </cell>
          <cell r="E212" t="str">
            <v>A4</v>
          </cell>
        </row>
        <row r="213">
          <cell r="C213" t="str">
            <v>01012021</v>
          </cell>
          <cell r="D213" t="str">
            <v>A4</v>
          </cell>
          <cell r="E213" t="str">
            <v>A4</v>
          </cell>
        </row>
        <row r="214">
          <cell r="C214" t="str">
            <v>01012011</v>
          </cell>
          <cell r="D214" t="str">
            <v>A4</v>
          </cell>
          <cell r="E214" t="str">
            <v>A4</v>
          </cell>
        </row>
        <row r="215">
          <cell r="C215" t="str">
            <v>01017002</v>
          </cell>
          <cell r="D215" t="str">
            <v>A4</v>
          </cell>
          <cell r="E215" t="str">
            <v>A4</v>
          </cell>
        </row>
        <row r="216">
          <cell r="C216" t="str">
            <v>01012028</v>
          </cell>
          <cell r="D216" t="str">
            <v>A3</v>
          </cell>
          <cell r="E216" t="str">
            <v>A4</v>
          </cell>
        </row>
        <row r="217">
          <cell r="C217" t="str">
            <v>01012032</v>
          </cell>
          <cell r="D217" t="str">
            <v>A3</v>
          </cell>
          <cell r="E217" t="str">
            <v>A3</v>
          </cell>
        </row>
        <row r="218">
          <cell r="C218" t="str">
            <v>01025017</v>
          </cell>
          <cell r="D218" t="str">
            <v>A1</v>
          </cell>
          <cell r="E218" t="str">
            <v>A3</v>
          </cell>
        </row>
        <row r="219">
          <cell r="C219" t="str">
            <v>01006004</v>
          </cell>
          <cell r="D219" t="str">
            <v>A3</v>
          </cell>
          <cell r="E219" t="str">
            <v>A4</v>
          </cell>
        </row>
        <row r="220">
          <cell r="C220" t="str">
            <v>01013068</v>
          </cell>
          <cell r="D220" t="str">
            <v>A1</v>
          </cell>
          <cell r="E220" t="str">
            <v>A3</v>
          </cell>
        </row>
        <row r="221">
          <cell r="C221" t="str">
            <v>01012048</v>
          </cell>
          <cell r="D221" t="str">
            <v>A3</v>
          </cell>
          <cell r="E221" t="str">
            <v>A3</v>
          </cell>
        </row>
        <row r="222">
          <cell r="C222" t="str">
            <v>01012049</v>
          </cell>
          <cell r="D222" t="str">
            <v>A4</v>
          </cell>
          <cell r="E222" t="str">
            <v>A3</v>
          </cell>
        </row>
        <row r="223">
          <cell r="C223">
            <v>0</v>
          </cell>
          <cell r="D223">
            <v>23</v>
          </cell>
          <cell r="E223">
            <v>0</v>
          </cell>
        </row>
        <row r="224">
          <cell r="C224">
            <v>0</v>
          </cell>
          <cell r="D224">
            <v>23</v>
          </cell>
          <cell r="E224">
            <v>0</v>
          </cell>
        </row>
        <row r="225">
          <cell r="C225" t="str">
            <v>01015042</v>
          </cell>
          <cell r="D225" t="str">
            <v>A1</v>
          </cell>
          <cell r="E225" t="str">
            <v>A1</v>
          </cell>
        </row>
        <row r="226">
          <cell r="C226" t="str">
            <v>01015005</v>
          </cell>
          <cell r="D226" t="str">
            <v>A3</v>
          </cell>
          <cell r="E226" t="str">
            <v>A3</v>
          </cell>
        </row>
        <row r="227">
          <cell r="C227" t="str">
            <v>01015022</v>
          </cell>
          <cell r="D227" t="str">
            <v>A1</v>
          </cell>
          <cell r="E227" t="str">
            <v>A3</v>
          </cell>
        </row>
        <row r="228">
          <cell r="C228" t="str">
            <v>01015018</v>
          </cell>
          <cell r="D228" t="str">
            <v>A4</v>
          </cell>
          <cell r="E228" t="str">
            <v>A4</v>
          </cell>
        </row>
        <row r="229">
          <cell r="C229" t="str">
            <v>01015023</v>
          </cell>
          <cell r="D229" t="str">
            <v>A2</v>
          </cell>
          <cell r="E229" t="str">
            <v>A3</v>
          </cell>
        </row>
        <row r="230">
          <cell r="C230" t="str">
            <v>01015020</v>
          </cell>
          <cell r="D230" t="str">
            <v>A4</v>
          </cell>
          <cell r="E230" t="str">
            <v>A4</v>
          </cell>
        </row>
        <row r="231">
          <cell r="C231" t="str">
            <v>01015041</v>
          </cell>
          <cell r="D231" t="str">
            <v>A3</v>
          </cell>
          <cell r="E231" t="str">
            <v>A4</v>
          </cell>
        </row>
        <row r="232">
          <cell r="C232" t="str">
            <v>01015001</v>
          </cell>
          <cell r="D232" t="str">
            <v>A3</v>
          </cell>
          <cell r="E232" t="str">
            <v>A4</v>
          </cell>
        </row>
        <row r="233">
          <cell r="C233" t="str">
            <v>01015015</v>
          </cell>
          <cell r="D233" t="str">
            <v>A4</v>
          </cell>
          <cell r="E233" t="str">
            <v>A3</v>
          </cell>
        </row>
        <row r="234">
          <cell r="C234" t="str">
            <v>01015019</v>
          </cell>
          <cell r="D234" t="str">
            <v>A1</v>
          </cell>
          <cell r="E234" t="str">
            <v>A3</v>
          </cell>
        </row>
        <row r="235">
          <cell r="C235" t="str">
            <v>01015013</v>
          </cell>
          <cell r="D235" t="str">
            <v>A4</v>
          </cell>
          <cell r="E235" t="str">
            <v>A4</v>
          </cell>
        </row>
        <row r="236">
          <cell r="C236" t="str">
            <v>01015006</v>
          </cell>
          <cell r="D236" t="str">
            <v>A3</v>
          </cell>
          <cell r="E236" t="str">
            <v>A3</v>
          </cell>
        </row>
        <row r="237">
          <cell r="C237" t="str">
            <v>01018001</v>
          </cell>
          <cell r="D237" t="str">
            <v>A4</v>
          </cell>
          <cell r="E237" t="str">
            <v>A4</v>
          </cell>
        </row>
        <row r="238">
          <cell r="C238" t="str">
            <v>01015004</v>
          </cell>
          <cell r="D238" t="str">
            <v>A4</v>
          </cell>
          <cell r="E238" t="str">
            <v>A4</v>
          </cell>
        </row>
        <row r="239">
          <cell r="C239" t="str">
            <v>01015010</v>
          </cell>
          <cell r="D239" t="str">
            <v>B1</v>
          </cell>
          <cell r="E239" t="str">
            <v>A4</v>
          </cell>
        </row>
        <row r="240">
          <cell r="C240" t="str">
            <v>01015017</v>
          </cell>
          <cell r="D240" t="str">
            <v>A3</v>
          </cell>
          <cell r="E240" t="str">
            <v>A4</v>
          </cell>
        </row>
        <row r="241">
          <cell r="C241" t="str">
            <v>01015016</v>
          </cell>
          <cell r="D241" t="str">
            <v>A3</v>
          </cell>
          <cell r="E241" t="str">
            <v>A4</v>
          </cell>
        </row>
        <row r="242">
          <cell r="C242" t="str">
            <v>01015031</v>
          </cell>
          <cell r="D242" t="str">
            <v>A3</v>
          </cell>
          <cell r="E242" t="str">
            <v>A3</v>
          </cell>
        </row>
        <row r="243">
          <cell r="C243" t="str">
            <v>01015025</v>
          </cell>
          <cell r="D243" t="str">
            <v>A3</v>
          </cell>
          <cell r="E243" t="str">
            <v>A3</v>
          </cell>
        </row>
        <row r="244">
          <cell r="C244" t="str">
            <v>01017001</v>
          </cell>
          <cell r="D244" t="str">
            <v>A3</v>
          </cell>
          <cell r="E244" t="str">
            <v>A4</v>
          </cell>
        </row>
        <row r="245">
          <cell r="C245" t="str">
            <v>01015012</v>
          </cell>
          <cell r="D245" t="str">
            <v>A3</v>
          </cell>
          <cell r="E245" t="str">
            <v>A4</v>
          </cell>
        </row>
        <row r="246">
          <cell r="C246" t="str">
            <v>01015008</v>
          </cell>
          <cell r="D246" t="str">
            <v>A3</v>
          </cell>
          <cell r="E246" t="str">
            <v>A4</v>
          </cell>
        </row>
        <row r="247">
          <cell r="C247" t="str">
            <v>01015021</v>
          </cell>
          <cell r="D247" t="str">
            <v>B1</v>
          </cell>
          <cell r="E247" t="str">
            <v>A4</v>
          </cell>
        </row>
        <row r="248">
          <cell r="C248">
            <v>0</v>
          </cell>
          <cell r="D248">
            <v>25</v>
          </cell>
          <cell r="E248">
            <v>0</v>
          </cell>
        </row>
        <row r="249">
          <cell r="C249">
            <v>0</v>
          </cell>
          <cell r="D249">
            <v>24</v>
          </cell>
          <cell r="E249">
            <v>0</v>
          </cell>
        </row>
        <row r="250">
          <cell r="C250" t="str">
            <v>01013003</v>
          </cell>
          <cell r="D250" t="str">
            <v>A1</v>
          </cell>
          <cell r="E250" t="str">
            <v>A1</v>
          </cell>
        </row>
        <row r="251">
          <cell r="C251" t="str">
            <v>01013002</v>
          </cell>
          <cell r="D251" t="str">
            <v>A3</v>
          </cell>
          <cell r="E251" t="str">
            <v>A3</v>
          </cell>
        </row>
        <row r="252">
          <cell r="C252" t="str">
            <v>01013004</v>
          </cell>
          <cell r="D252" t="str">
            <v>A3</v>
          </cell>
          <cell r="E252" t="str">
            <v>A3</v>
          </cell>
        </row>
        <row r="253">
          <cell r="C253" t="str">
            <v>01013021</v>
          </cell>
          <cell r="D253" t="str">
            <v>A3</v>
          </cell>
          <cell r="E253" t="str">
            <v>A3</v>
          </cell>
        </row>
        <row r="254">
          <cell r="C254" t="str">
            <v>01013006</v>
          </cell>
          <cell r="D254" t="str">
            <v>A3</v>
          </cell>
          <cell r="E254" t="str">
            <v>A3</v>
          </cell>
        </row>
        <row r="255">
          <cell r="C255" t="str">
            <v>01013018</v>
          </cell>
          <cell r="D255" t="str">
            <v>B2</v>
          </cell>
          <cell r="E255" t="str">
            <v>A4</v>
          </cell>
        </row>
        <row r="256">
          <cell r="C256" t="str">
            <v>01013019</v>
          </cell>
          <cell r="D256" t="str">
            <v>A4</v>
          </cell>
          <cell r="E256" t="str">
            <v>A4</v>
          </cell>
        </row>
        <row r="257">
          <cell r="C257" t="str">
            <v>01013016</v>
          </cell>
          <cell r="D257" t="str">
            <v>A4</v>
          </cell>
          <cell r="E257" t="str">
            <v>A4</v>
          </cell>
        </row>
        <row r="258">
          <cell r="C258" t="str">
            <v>01013017</v>
          </cell>
          <cell r="D258" t="str">
            <v>A4</v>
          </cell>
          <cell r="E258" t="str">
            <v>A4</v>
          </cell>
        </row>
        <row r="259">
          <cell r="C259" t="str">
            <v>01013027</v>
          </cell>
          <cell r="D259" t="str">
            <v>A4</v>
          </cell>
          <cell r="E259" t="str">
            <v>A3</v>
          </cell>
        </row>
        <row r="260">
          <cell r="C260" t="str">
            <v>01013026</v>
          </cell>
          <cell r="D260" t="str">
            <v>A4</v>
          </cell>
          <cell r="E260" t="str">
            <v>A4</v>
          </cell>
        </row>
        <row r="261">
          <cell r="C261" t="str">
            <v>01013029</v>
          </cell>
          <cell r="D261" t="str">
            <v>A4</v>
          </cell>
          <cell r="E261" t="str">
            <v>A4</v>
          </cell>
        </row>
        <row r="262">
          <cell r="C262" t="str">
            <v>01013028</v>
          </cell>
          <cell r="D262" t="str">
            <v>A4</v>
          </cell>
          <cell r="E262" t="str">
            <v>A4</v>
          </cell>
        </row>
        <row r="263">
          <cell r="C263" t="str">
            <v>01013005</v>
          </cell>
          <cell r="D263" t="str">
            <v>A3</v>
          </cell>
          <cell r="E263" t="str">
            <v>A4</v>
          </cell>
        </row>
        <row r="264">
          <cell r="C264" t="str">
            <v>01013022</v>
          </cell>
          <cell r="D264" t="str">
            <v>A4</v>
          </cell>
          <cell r="E264" t="str">
            <v>A4</v>
          </cell>
        </row>
        <row r="265">
          <cell r="C265" t="str">
            <v>01013047</v>
          </cell>
          <cell r="D265" t="str">
            <v>A4</v>
          </cell>
          <cell r="E265" t="str">
            <v>A4</v>
          </cell>
        </row>
        <row r="266">
          <cell r="C266" t="str">
            <v>01013070</v>
          </cell>
          <cell r="D266" t="str">
            <v>A4</v>
          </cell>
          <cell r="E266" t="str">
            <v>A4</v>
          </cell>
        </row>
        <row r="267">
          <cell r="C267" t="str">
            <v>01014047</v>
          </cell>
          <cell r="D267" t="str">
            <v>A4</v>
          </cell>
          <cell r="E267" t="str">
            <v>A4</v>
          </cell>
        </row>
        <row r="268">
          <cell r="C268" t="str">
            <v>01013079</v>
          </cell>
          <cell r="D268" t="str">
            <v>A4</v>
          </cell>
          <cell r="E268" t="str">
            <v>A4</v>
          </cell>
        </row>
        <row r="269">
          <cell r="C269" t="str">
            <v>01013087</v>
          </cell>
          <cell r="D269" t="str">
            <v>A4</v>
          </cell>
          <cell r="E269" t="str">
            <v>A3</v>
          </cell>
        </row>
        <row r="270">
          <cell r="C270" t="str">
            <v>01013061</v>
          </cell>
          <cell r="D270" t="str">
            <v>A4</v>
          </cell>
          <cell r="E270" t="str">
            <v>A4</v>
          </cell>
        </row>
        <row r="271">
          <cell r="C271" t="str">
            <v>01013094</v>
          </cell>
          <cell r="D271" t="str">
            <v>A4</v>
          </cell>
          <cell r="E271" t="str">
            <v>A3</v>
          </cell>
        </row>
        <row r="272">
          <cell r="C272" t="str">
            <v>01013120</v>
          </cell>
          <cell r="D272" t="str">
            <v>A3</v>
          </cell>
          <cell r="E272" t="str">
            <v>A3</v>
          </cell>
        </row>
        <row r="273">
          <cell r="C273" t="str">
            <v>01013117</v>
          </cell>
          <cell r="D273" t="str">
            <v>A4</v>
          </cell>
          <cell r="E273" t="str">
            <v>A3</v>
          </cell>
        </row>
        <row r="274">
          <cell r="C274">
            <v>0</v>
          </cell>
          <cell r="D274">
            <v>1</v>
          </cell>
          <cell r="E274">
            <v>0</v>
          </cell>
        </row>
        <row r="275">
          <cell r="C275" t="str">
            <v>01013096</v>
          </cell>
          <cell r="D275" t="str">
            <v>A1</v>
          </cell>
          <cell r="E275" t="str">
            <v>A1</v>
          </cell>
        </row>
        <row r="276">
          <cell r="C276">
            <v>0</v>
          </cell>
          <cell r="D276">
            <v>31</v>
          </cell>
          <cell r="E276">
            <v>0</v>
          </cell>
        </row>
        <row r="277">
          <cell r="C277">
            <v>0</v>
          </cell>
          <cell r="D277">
            <v>31</v>
          </cell>
          <cell r="E277">
            <v>0</v>
          </cell>
        </row>
        <row r="278">
          <cell r="C278" t="str">
            <v>01014002</v>
          </cell>
          <cell r="D278" t="str">
            <v>A1</v>
          </cell>
          <cell r="E278" t="str">
            <v>A1</v>
          </cell>
        </row>
        <row r="279">
          <cell r="C279" t="str">
            <v>01014004</v>
          </cell>
          <cell r="D279" t="str">
            <v>A1</v>
          </cell>
          <cell r="E279" t="str">
            <v>A3</v>
          </cell>
        </row>
        <row r="280">
          <cell r="C280" t="str">
            <v>01023003</v>
          </cell>
          <cell r="D280" t="str">
            <v>A2</v>
          </cell>
          <cell r="E280" t="str">
            <v>A3</v>
          </cell>
        </row>
        <row r="281">
          <cell r="C281" t="str">
            <v>01014008</v>
          </cell>
          <cell r="D281" t="str">
            <v>A2</v>
          </cell>
          <cell r="E281" t="str">
            <v>A3</v>
          </cell>
        </row>
        <row r="282">
          <cell r="C282" t="str">
            <v>01014007</v>
          </cell>
          <cell r="D282" t="str">
            <v>A1</v>
          </cell>
          <cell r="E282" t="str">
            <v>A3</v>
          </cell>
        </row>
        <row r="283">
          <cell r="C283" t="str">
            <v>01014038</v>
          </cell>
          <cell r="D283" t="str">
            <v>A1</v>
          </cell>
          <cell r="E283" t="str">
            <v>A3</v>
          </cell>
        </row>
        <row r="284">
          <cell r="C284" t="str">
            <v>01014005</v>
          </cell>
          <cell r="D284" t="str">
            <v>A3</v>
          </cell>
          <cell r="E284" t="str">
            <v>A4</v>
          </cell>
        </row>
        <row r="285">
          <cell r="C285" t="str">
            <v>01014046</v>
          </cell>
          <cell r="D285" t="str">
            <v>A2</v>
          </cell>
          <cell r="E285" t="str">
            <v>A3</v>
          </cell>
        </row>
        <row r="286">
          <cell r="C286" t="str">
            <v>01014026</v>
          </cell>
          <cell r="D286" t="str">
            <v>A3</v>
          </cell>
          <cell r="E286" t="str">
            <v>A4</v>
          </cell>
        </row>
        <row r="287">
          <cell r="C287" t="str">
            <v>01014029</v>
          </cell>
          <cell r="D287" t="str">
            <v>A4</v>
          </cell>
          <cell r="E287" t="str">
            <v>A4</v>
          </cell>
        </row>
        <row r="288">
          <cell r="C288" t="str">
            <v>01014033</v>
          </cell>
          <cell r="D288" t="str">
            <v>A3</v>
          </cell>
          <cell r="E288" t="str">
            <v>A4</v>
          </cell>
        </row>
        <row r="289">
          <cell r="C289" t="str">
            <v>01014023</v>
          </cell>
          <cell r="D289" t="str">
            <v>A3</v>
          </cell>
          <cell r="E289" t="str">
            <v>A3</v>
          </cell>
        </row>
        <row r="290">
          <cell r="C290" t="str">
            <v>01014013</v>
          </cell>
          <cell r="D290" t="str">
            <v>A3</v>
          </cell>
          <cell r="E290" t="str">
            <v>A4</v>
          </cell>
        </row>
        <row r="291">
          <cell r="C291" t="str">
            <v>01014017</v>
          </cell>
          <cell r="D291" t="str">
            <v>B1</v>
          </cell>
          <cell r="E291" t="str">
            <v>A4</v>
          </cell>
        </row>
        <row r="292">
          <cell r="C292" t="str">
            <v>01014034</v>
          </cell>
          <cell r="D292" t="str">
            <v>A3</v>
          </cell>
          <cell r="E292" t="str">
            <v>A4</v>
          </cell>
        </row>
        <row r="293">
          <cell r="C293" t="str">
            <v>01014020</v>
          </cell>
          <cell r="D293" t="str">
            <v>A3</v>
          </cell>
          <cell r="E293" t="str">
            <v>A4</v>
          </cell>
        </row>
        <row r="294">
          <cell r="C294" t="str">
            <v>01014018</v>
          </cell>
          <cell r="D294" t="str">
            <v>A3</v>
          </cell>
          <cell r="E294" t="str">
            <v>A4</v>
          </cell>
        </row>
        <row r="295">
          <cell r="C295" t="str">
            <v>01014019</v>
          </cell>
          <cell r="D295" t="str">
            <v>A4</v>
          </cell>
          <cell r="E295" t="str">
            <v>A4</v>
          </cell>
        </row>
        <row r="296">
          <cell r="C296" t="str">
            <v>01014010</v>
          </cell>
          <cell r="D296" t="str">
            <v>A3</v>
          </cell>
          <cell r="E296" t="str">
            <v>A4</v>
          </cell>
        </row>
        <row r="297">
          <cell r="C297" t="str">
            <v>01014030</v>
          </cell>
          <cell r="D297" t="str">
            <v>A4</v>
          </cell>
          <cell r="E297" t="str">
            <v>A3</v>
          </cell>
        </row>
        <row r="298">
          <cell r="C298" t="str">
            <v>01014024</v>
          </cell>
          <cell r="D298" t="str">
            <v>A3</v>
          </cell>
          <cell r="E298" t="str">
            <v>A3</v>
          </cell>
        </row>
        <row r="299">
          <cell r="C299" t="str">
            <v>01014048</v>
          </cell>
          <cell r="D299" t="str">
            <v>A3</v>
          </cell>
          <cell r="E299" t="str">
            <v>A2</v>
          </cell>
        </row>
        <row r="300">
          <cell r="C300" t="str">
            <v>01014022</v>
          </cell>
          <cell r="D300" t="str">
            <v>A3</v>
          </cell>
          <cell r="E300" t="str">
            <v>A4</v>
          </cell>
        </row>
        <row r="301">
          <cell r="C301" t="str">
            <v>01014025</v>
          </cell>
          <cell r="D301" t="str">
            <v>A3</v>
          </cell>
          <cell r="E301" t="str">
            <v>A4</v>
          </cell>
        </row>
        <row r="302">
          <cell r="C302" t="str">
            <v>01014032</v>
          </cell>
          <cell r="D302" t="str">
            <v>A4</v>
          </cell>
          <cell r="E302" t="str">
            <v>A4</v>
          </cell>
        </row>
        <row r="303">
          <cell r="C303" t="str">
            <v>01014006</v>
          </cell>
          <cell r="D303" t="str">
            <v>A4</v>
          </cell>
          <cell r="E303" t="str">
            <v>A4</v>
          </cell>
        </row>
        <row r="304">
          <cell r="C304" t="str">
            <v>01014009</v>
          </cell>
          <cell r="D304" t="str">
            <v>A3</v>
          </cell>
          <cell r="E304" t="str">
            <v>A4</v>
          </cell>
        </row>
        <row r="305">
          <cell r="C305" t="str">
            <v>01014045</v>
          </cell>
          <cell r="D305" t="str">
            <v>A2</v>
          </cell>
          <cell r="E305" t="str">
            <v>A3</v>
          </cell>
        </row>
        <row r="306">
          <cell r="C306" t="str">
            <v>01014021</v>
          </cell>
          <cell r="D306" t="str">
            <v>A3</v>
          </cell>
          <cell r="E306" t="str">
            <v>A4</v>
          </cell>
        </row>
        <row r="307">
          <cell r="C307" t="str">
            <v>01014016</v>
          </cell>
          <cell r="D307" t="str">
            <v>A4</v>
          </cell>
          <cell r="E307" t="str">
            <v>A4</v>
          </cell>
        </row>
        <row r="308">
          <cell r="C308" t="str">
            <v>01014042</v>
          </cell>
          <cell r="D308" t="str">
            <v>A4</v>
          </cell>
          <cell r="E308" t="str">
            <v>A4</v>
          </cell>
        </row>
        <row r="309">
          <cell r="C309">
            <v>0</v>
          </cell>
          <cell r="D309">
            <v>10</v>
          </cell>
          <cell r="E309">
            <v>0</v>
          </cell>
        </row>
        <row r="310">
          <cell r="C310">
            <v>0</v>
          </cell>
          <cell r="D310">
            <v>10</v>
          </cell>
          <cell r="E310">
            <v>0</v>
          </cell>
        </row>
        <row r="311">
          <cell r="C311" t="str">
            <v>01016004</v>
          </cell>
          <cell r="D311" t="str">
            <v>A3</v>
          </cell>
          <cell r="E311" t="str">
            <v>A3</v>
          </cell>
        </row>
        <row r="312">
          <cell r="C312" t="str">
            <v>01016002</v>
          </cell>
          <cell r="D312" t="str">
            <v>A3</v>
          </cell>
          <cell r="E312" t="str">
            <v>A3</v>
          </cell>
        </row>
        <row r="313">
          <cell r="C313" t="str">
            <v>01016006</v>
          </cell>
          <cell r="D313" t="str">
            <v>A3</v>
          </cell>
          <cell r="E313" t="str">
            <v>A3</v>
          </cell>
        </row>
        <row r="314">
          <cell r="C314" t="str">
            <v>01016005</v>
          </cell>
          <cell r="D314" t="str">
            <v>A3</v>
          </cell>
          <cell r="E314" t="str">
            <v>A3</v>
          </cell>
        </row>
        <row r="315">
          <cell r="C315" t="str">
            <v>01016012</v>
          </cell>
          <cell r="D315" t="str">
            <v>A4</v>
          </cell>
          <cell r="E315" t="str">
            <v>A3</v>
          </cell>
        </row>
        <row r="316">
          <cell r="C316" t="str">
            <v>01016010</v>
          </cell>
          <cell r="D316" t="str">
            <v>A3</v>
          </cell>
          <cell r="E316" t="str">
            <v>A3</v>
          </cell>
        </row>
        <row r="317">
          <cell r="C317" t="str">
            <v>01016008</v>
          </cell>
          <cell r="D317" t="str">
            <v>A2</v>
          </cell>
          <cell r="E317" t="str">
            <v>A2</v>
          </cell>
        </row>
        <row r="318">
          <cell r="C318" t="str">
            <v>01016007</v>
          </cell>
          <cell r="D318" t="str">
            <v>A3</v>
          </cell>
          <cell r="E318" t="str">
            <v>A4</v>
          </cell>
        </row>
        <row r="319">
          <cell r="C319" t="str">
            <v>01016003</v>
          </cell>
          <cell r="D319" t="str">
            <v>A3</v>
          </cell>
          <cell r="E319" t="str">
            <v>A4</v>
          </cell>
        </row>
        <row r="320">
          <cell r="C320" t="str">
            <v>01016001</v>
          </cell>
          <cell r="D320" t="str">
            <v>A4</v>
          </cell>
          <cell r="E320">
            <v>0</v>
          </cell>
        </row>
        <row r="321">
          <cell r="C321">
            <v>0</v>
          </cell>
          <cell r="D321">
            <v>9</v>
          </cell>
          <cell r="E321">
            <v>0</v>
          </cell>
        </row>
        <row r="322">
          <cell r="C322">
            <v>0</v>
          </cell>
          <cell r="D322">
            <v>9</v>
          </cell>
          <cell r="E322">
            <v>0</v>
          </cell>
        </row>
        <row r="323">
          <cell r="C323" t="str">
            <v>01013020</v>
          </cell>
          <cell r="D323" t="str">
            <v>A3</v>
          </cell>
          <cell r="E323" t="str">
            <v>A3</v>
          </cell>
        </row>
        <row r="324">
          <cell r="C324" t="str">
            <v>01029001</v>
          </cell>
          <cell r="D324" t="str">
            <v>A2</v>
          </cell>
          <cell r="E324" t="str">
            <v>A3</v>
          </cell>
        </row>
        <row r="325">
          <cell r="C325" t="str">
            <v>01013010</v>
          </cell>
          <cell r="D325" t="str">
            <v>A3</v>
          </cell>
          <cell r="E325" t="str">
            <v>A3</v>
          </cell>
        </row>
        <row r="326">
          <cell r="C326" t="str">
            <v>01013011</v>
          </cell>
          <cell r="D326" t="str">
            <v>A3</v>
          </cell>
          <cell r="E326" t="str">
            <v>A3</v>
          </cell>
        </row>
        <row r="327">
          <cell r="C327" t="str">
            <v>01013023</v>
          </cell>
          <cell r="D327" t="str">
            <v>A3</v>
          </cell>
          <cell r="E327" t="str">
            <v>A3</v>
          </cell>
        </row>
        <row r="328">
          <cell r="C328" t="str">
            <v>01013009</v>
          </cell>
          <cell r="D328" t="str">
            <v>A3</v>
          </cell>
          <cell r="E328" t="str">
            <v>A3</v>
          </cell>
        </row>
        <row r="329">
          <cell r="C329" t="str">
            <v>01013008</v>
          </cell>
          <cell r="D329" t="str">
            <v>A3</v>
          </cell>
          <cell r="E329" t="str">
            <v>A4</v>
          </cell>
        </row>
        <row r="330">
          <cell r="C330" t="str">
            <v>01013015</v>
          </cell>
          <cell r="D330" t="str">
            <v>A4</v>
          </cell>
          <cell r="E330" t="str">
            <v>A3</v>
          </cell>
        </row>
        <row r="331">
          <cell r="C331" t="str">
            <v>01029016</v>
          </cell>
          <cell r="D331" t="str">
            <v>A3</v>
          </cell>
          <cell r="E331" t="str">
            <v>A3</v>
          </cell>
        </row>
        <row r="332">
          <cell r="C332">
            <v>0</v>
          </cell>
          <cell r="D332">
            <v>18</v>
          </cell>
          <cell r="E332">
            <v>0</v>
          </cell>
        </row>
        <row r="333">
          <cell r="C333">
            <v>0</v>
          </cell>
          <cell r="D333">
            <v>18</v>
          </cell>
          <cell r="E333">
            <v>0</v>
          </cell>
        </row>
        <row r="334">
          <cell r="C334" t="str">
            <v>01025001</v>
          </cell>
          <cell r="D334" t="str">
            <v>A1</v>
          </cell>
          <cell r="E334" t="str">
            <v>A2</v>
          </cell>
        </row>
        <row r="335">
          <cell r="C335" t="str">
            <v>01025016</v>
          </cell>
          <cell r="D335" t="str">
            <v>A3</v>
          </cell>
          <cell r="E335" t="str">
            <v>A3</v>
          </cell>
        </row>
        <row r="336">
          <cell r="C336" t="str">
            <v>01025018</v>
          </cell>
          <cell r="D336" t="str">
            <v>A4</v>
          </cell>
          <cell r="E336" t="str">
            <v>A4</v>
          </cell>
        </row>
        <row r="337">
          <cell r="C337" t="str">
            <v>01025019</v>
          </cell>
          <cell r="D337" t="str">
            <v>A3</v>
          </cell>
          <cell r="E337" t="str">
            <v>A3</v>
          </cell>
        </row>
        <row r="338">
          <cell r="C338" t="str">
            <v>01025004</v>
          </cell>
          <cell r="D338" t="str">
            <v>A2</v>
          </cell>
          <cell r="E338" t="str">
            <v>A4</v>
          </cell>
        </row>
        <row r="339">
          <cell r="C339" t="str">
            <v>01025020</v>
          </cell>
          <cell r="D339" t="str">
            <v>A DN</v>
          </cell>
          <cell r="E339" t="str">
            <v>A DN</v>
          </cell>
        </row>
        <row r="340">
          <cell r="C340" t="str">
            <v>01025008</v>
          </cell>
          <cell r="D340" t="str">
            <v>A3</v>
          </cell>
          <cell r="E340" t="str">
            <v>A3</v>
          </cell>
        </row>
        <row r="341">
          <cell r="C341" t="str">
            <v>01025012</v>
          </cell>
          <cell r="D341" t="str">
            <v>A3</v>
          </cell>
          <cell r="E341" t="str">
            <v>A3</v>
          </cell>
        </row>
        <row r="342">
          <cell r="C342" t="str">
            <v>01025002</v>
          </cell>
          <cell r="D342" t="str">
            <v>A3</v>
          </cell>
          <cell r="E342" t="str">
            <v>A3</v>
          </cell>
        </row>
        <row r="343">
          <cell r="C343" t="str">
            <v>01003013</v>
          </cell>
          <cell r="D343" t="str">
            <v>A2</v>
          </cell>
          <cell r="E343" t="str">
            <v>A3</v>
          </cell>
        </row>
        <row r="344">
          <cell r="C344" t="str">
            <v>01025015</v>
          </cell>
          <cell r="D344" t="str">
            <v>A3</v>
          </cell>
          <cell r="E344" t="str">
            <v>A4</v>
          </cell>
        </row>
        <row r="345">
          <cell r="C345" t="str">
            <v>01005010</v>
          </cell>
          <cell r="D345" t="str">
            <v>A3</v>
          </cell>
          <cell r="E345" t="str">
            <v>A3</v>
          </cell>
        </row>
        <row r="346">
          <cell r="C346" t="str">
            <v>01025009</v>
          </cell>
          <cell r="D346" t="str">
            <v>A1</v>
          </cell>
          <cell r="E346" t="str">
            <v>A3</v>
          </cell>
        </row>
        <row r="347">
          <cell r="C347" t="str">
            <v>01025011</v>
          </cell>
          <cell r="D347" t="str">
            <v>A3</v>
          </cell>
          <cell r="E347" t="str">
            <v>A4</v>
          </cell>
        </row>
        <row r="348">
          <cell r="C348" t="str">
            <v>01025003</v>
          </cell>
          <cell r="D348" t="str">
            <v>A3</v>
          </cell>
          <cell r="E348" t="str">
            <v>A4</v>
          </cell>
        </row>
        <row r="349">
          <cell r="C349" t="str">
            <v>01025028</v>
          </cell>
          <cell r="D349" t="str">
            <v>A4</v>
          </cell>
          <cell r="E349" t="str">
            <v>A4</v>
          </cell>
        </row>
        <row r="350">
          <cell r="C350" t="str">
            <v>01025029</v>
          </cell>
          <cell r="D350" t="str">
            <v>A2</v>
          </cell>
          <cell r="E350" t="str">
            <v>A3</v>
          </cell>
        </row>
        <row r="351">
          <cell r="C351" t="str">
            <v>01025027</v>
          </cell>
          <cell r="D351" t="str">
            <v>A4</v>
          </cell>
          <cell r="E351" t="str">
            <v>A3</v>
          </cell>
        </row>
        <row r="352">
          <cell r="C352">
            <v>0</v>
          </cell>
          <cell r="D352">
            <v>5</v>
          </cell>
          <cell r="E352">
            <v>0</v>
          </cell>
        </row>
        <row r="353">
          <cell r="C353">
            <v>0</v>
          </cell>
          <cell r="D353">
            <v>5</v>
          </cell>
          <cell r="E353">
            <v>0</v>
          </cell>
        </row>
        <row r="354">
          <cell r="C354" t="str">
            <v>01004014</v>
          </cell>
          <cell r="D354" t="str">
            <v>A1</v>
          </cell>
          <cell r="E354" t="str">
            <v>A2</v>
          </cell>
        </row>
        <row r="355">
          <cell r="C355" t="str">
            <v>01004016</v>
          </cell>
          <cell r="D355" t="str">
            <v>A4</v>
          </cell>
          <cell r="E355" t="str">
            <v>A4</v>
          </cell>
        </row>
        <row r="356">
          <cell r="C356" t="str">
            <v>01028013</v>
          </cell>
          <cell r="D356" t="str">
            <v>A4</v>
          </cell>
          <cell r="E356" t="str">
            <v>A3</v>
          </cell>
        </row>
        <row r="357">
          <cell r="C357" t="str">
            <v>01028016</v>
          </cell>
          <cell r="D357" t="str">
            <v>A4</v>
          </cell>
          <cell r="E357" t="str">
            <v>A3</v>
          </cell>
        </row>
        <row r="358">
          <cell r="C358" t="str">
            <v>01028017</v>
          </cell>
          <cell r="D358" t="str">
            <v>A3</v>
          </cell>
          <cell r="E358" t="str">
            <v>A3</v>
          </cell>
        </row>
        <row r="359">
          <cell r="C359">
            <v>0</v>
          </cell>
          <cell r="D359">
            <v>0</v>
          </cell>
          <cell r="E359">
            <v>0</v>
          </cell>
        </row>
        <row r="360">
          <cell r="C360">
            <v>0</v>
          </cell>
          <cell r="D360">
            <v>0</v>
          </cell>
          <cell r="E360">
            <v>0</v>
          </cell>
        </row>
        <row r="361">
          <cell r="C361" t="str">
            <v>01025007</v>
          </cell>
          <cell r="D361" t="str">
            <v>A3</v>
          </cell>
          <cell r="E361" t="str">
            <v>A3</v>
          </cell>
        </row>
        <row r="362">
          <cell r="C362" t="str">
            <v>01018003</v>
          </cell>
          <cell r="D362" t="str">
            <v>A4</v>
          </cell>
          <cell r="E362" t="str">
            <v>A4</v>
          </cell>
        </row>
        <row r="363">
          <cell r="C363" t="str">
            <v>01018002</v>
          </cell>
          <cell r="D363" t="str">
            <v>A4</v>
          </cell>
          <cell r="E363" t="str">
            <v>A4</v>
          </cell>
        </row>
        <row r="364">
          <cell r="C364" t="str">
            <v>01018005</v>
          </cell>
          <cell r="D364" t="str">
            <v>A4</v>
          </cell>
          <cell r="E364" t="str">
            <v>A4</v>
          </cell>
        </row>
        <row r="365">
          <cell r="C365">
            <v>0</v>
          </cell>
          <cell r="D365">
            <v>3</v>
          </cell>
          <cell r="E365">
            <v>0</v>
          </cell>
        </row>
        <row r="366">
          <cell r="C366" t="str">
            <v>01018008</v>
          </cell>
          <cell r="D366" t="str">
            <v>A4</v>
          </cell>
          <cell r="E366" t="str">
            <v>A4</v>
          </cell>
        </row>
        <row r="367">
          <cell r="C367" t="str">
            <v>01018007</v>
          </cell>
          <cell r="D367" t="str">
            <v>A4</v>
          </cell>
          <cell r="E367" t="str">
            <v>A4</v>
          </cell>
        </row>
        <row r="368">
          <cell r="C368" t="str">
            <v>01018009</v>
          </cell>
          <cell r="D368" t="str">
            <v>A4</v>
          </cell>
          <cell r="E368" t="str">
            <v>A4</v>
          </cell>
        </row>
        <row r="369">
          <cell r="C369">
            <v>0</v>
          </cell>
          <cell r="D369">
            <v>3</v>
          </cell>
          <cell r="E369">
            <v>0</v>
          </cell>
        </row>
        <row r="370">
          <cell r="C370">
            <v>0</v>
          </cell>
          <cell r="D370">
            <v>2</v>
          </cell>
          <cell r="E370">
            <v>0</v>
          </cell>
        </row>
        <row r="371">
          <cell r="C371" t="str">
            <v>01019001</v>
          </cell>
          <cell r="D371" t="str">
            <v>A4</v>
          </cell>
          <cell r="E371" t="str">
            <v>A4</v>
          </cell>
        </row>
        <row r="372">
          <cell r="C372" t="str">
            <v>01019002</v>
          </cell>
          <cell r="D372" t="str">
            <v>A4</v>
          </cell>
          <cell r="E372" t="str">
            <v>A4</v>
          </cell>
        </row>
        <row r="373">
          <cell r="C373">
            <v>0</v>
          </cell>
          <cell r="D373">
            <v>1</v>
          </cell>
          <cell r="E373">
            <v>0</v>
          </cell>
        </row>
        <row r="374">
          <cell r="C374" t="str">
            <v>01005005</v>
          </cell>
          <cell r="D374" t="str">
            <v>A2</v>
          </cell>
          <cell r="E374" t="str">
            <v>A2</v>
          </cell>
        </row>
        <row r="375">
          <cell r="C375">
            <v>0</v>
          </cell>
          <cell r="D375">
            <v>3</v>
          </cell>
          <cell r="E375">
            <v>0</v>
          </cell>
        </row>
        <row r="376">
          <cell r="C376">
            <v>0</v>
          </cell>
          <cell r="D376">
            <v>2</v>
          </cell>
          <cell r="E376">
            <v>0</v>
          </cell>
        </row>
        <row r="377">
          <cell r="C377" t="str">
            <v>01021001</v>
          </cell>
          <cell r="D377" t="str">
            <v>A1</v>
          </cell>
          <cell r="E377" t="str">
            <v>A2</v>
          </cell>
        </row>
        <row r="378">
          <cell r="C378" t="str">
            <v>01021003</v>
          </cell>
          <cell r="D378" t="str">
            <v>A2</v>
          </cell>
          <cell r="E378" t="str">
            <v>A3</v>
          </cell>
        </row>
        <row r="379">
          <cell r="C379">
            <v>0</v>
          </cell>
          <cell r="D379">
            <v>1</v>
          </cell>
          <cell r="E379">
            <v>0</v>
          </cell>
        </row>
        <row r="380">
          <cell r="C380" t="str">
            <v>01021004</v>
          </cell>
          <cell r="D380" t="str">
            <v>A2</v>
          </cell>
          <cell r="E380" t="str">
            <v>A3</v>
          </cell>
        </row>
        <row r="381">
          <cell r="C381">
            <v>0</v>
          </cell>
          <cell r="D381">
            <v>2</v>
          </cell>
          <cell r="E381">
            <v>0</v>
          </cell>
        </row>
        <row r="382">
          <cell r="C382">
            <v>0</v>
          </cell>
          <cell r="D382">
            <v>2</v>
          </cell>
          <cell r="E382">
            <v>0</v>
          </cell>
        </row>
        <row r="383">
          <cell r="C383" t="str">
            <v>01007008</v>
          </cell>
          <cell r="D383" t="str">
            <v>A2</v>
          </cell>
          <cell r="E383" t="str">
            <v>A3</v>
          </cell>
        </row>
        <row r="384">
          <cell r="C384" t="str">
            <v>01014012</v>
          </cell>
          <cell r="D384" t="str">
            <v>A4</v>
          </cell>
          <cell r="E384" t="str">
            <v>A4</v>
          </cell>
        </row>
        <row r="385">
          <cell r="C385">
            <v>0</v>
          </cell>
          <cell r="D385">
            <v>0</v>
          </cell>
          <cell r="E385">
            <v>0</v>
          </cell>
        </row>
        <row r="386">
          <cell r="C386">
            <v>0</v>
          </cell>
          <cell r="D386">
            <v>0</v>
          </cell>
          <cell r="E386">
            <v>0</v>
          </cell>
        </row>
        <row r="387">
          <cell r="C387" t="str">
            <v>01017003</v>
          </cell>
          <cell r="D387" t="str">
            <v>A1</v>
          </cell>
          <cell r="E387" t="str">
            <v>A1</v>
          </cell>
        </row>
        <row r="388">
          <cell r="C388" t="str">
            <v>01017010</v>
          </cell>
          <cell r="D388" t="str">
            <v>A2</v>
          </cell>
          <cell r="E388" t="str">
            <v>A3</v>
          </cell>
        </row>
        <row r="389">
          <cell r="C389" t="str">
            <v>01018004</v>
          </cell>
          <cell r="D389" t="str">
            <v>A3</v>
          </cell>
          <cell r="E389" t="str">
            <v>A3</v>
          </cell>
        </row>
        <row r="390">
          <cell r="C390">
            <v>0</v>
          </cell>
          <cell r="D390">
            <v>2</v>
          </cell>
          <cell r="E390">
            <v>0</v>
          </cell>
        </row>
        <row r="391">
          <cell r="C391" t="str">
            <v>01009027</v>
          </cell>
          <cell r="D391" t="str">
            <v>A4</v>
          </cell>
          <cell r="E391" t="str">
            <v>A4</v>
          </cell>
        </row>
        <row r="392">
          <cell r="C392" t="str">
            <v>01025013</v>
          </cell>
          <cell r="D392" t="str">
            <v>A4</v>
          </cell>
          <cell r="E392" t="str">
            <v>A4</v>
          </cell>
        </row>
        <row r="393">
          <cell r="C393">
            <v>0</v>
          </cell>
          <cell r="D393">
            <v>1</v>
          </cell>
          <cell r="E393">
            <v>0</v>
          </cell>
        </row>
        <row r="394">
          <cell r="C394">
            <v>0</v>
          </cell>
          <cell r="D394">
            <v>1</v>
          </cell>
          <cell r="E394">
            <v>0</v>
          </cell>
        </row>
        <row r="395">
          <cell r="C395" t="str">
            <v>01005011</v>
          </cell>
          <cell r="D395" t="str">
            <v>A4</v>
          </cell>
          <cell r="E395" t="str">
            <v>A4</v>
          </cell>
        </row>
      </sheetData>
      <sheetData sheetId="1"/>
      <sheetData sheetId="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Tong hop"/>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C11">
            <v>0</v>
          </cell>
          <cell r="D11">
            <v>9</v>
          </cell>
          <cell r="E11">
            <v>9</v>
          </cell>
        </row>
        <row r="12">
          <cell r="C12">
            <v>0</v>
          </cell>
          <cell r="D12">
            <v>0</v>
          </cell>
          <cell r="E12">
            <v>5</v>
          </cell>
        </row>
        <row r="13">
          <cell r="C13" t="str">
            <v>01002024</v>
          </cell>
          <cell r="D13" t="str">
            <v>A1</v>
          </cell>
          <cell r="E13" t="str">
            <v>A1</v>
          </cell>
        </row>
        <row r="14">
          <cell r="C14" t="str">
            <v>01003009</v>
          </cell>
          <cell r="D14" t="str">
            <v>A2</v>
          </cell>
          <cell r="E14" t="str">
            <v>A1</v>
          </cell>
        </row>
        <row r="15">
          <cell r="C15" t="str">
            <v>01003005</v>
          </cell>
          <cell r="D15" t="str">
            <v>A2</v>
          </cell>
          <cell r="E15" t="str">
            <v>A1</v>
          </cell>
        </row>
        <row r="16">
          <cell r="C16" t="str">
            <v>01023004</v>
          </cell>
          <cell r="D16" t="str">
            <v>A2</v>
          </cell>
          <cell r="E16" t="str">
            <v>A1</v>
          </cell>
        </row>
        <row r="17">
          <cell r="C17" t="str">
            <v>01003007</v>
          </cell>
          <cell r="D17" t="str">
            <v>A2</v>
          </cell>
          <cell r="E17" t="str">
            <v>A1</v>
          </cell>
        </row>
        <row r="18">
          <cell r="C18">
            <v>0</v>
          </cell>
          <cell r="D18">
            <v>0</v>
          </cell>
          <cell r="E18">
            <v>4</v>
          </cell>
        </row>
        <row r="19">
          <cell r="C19" t="str">
            <v>01003008</v>
          </cell>
          <cell r="D19" t="str">
            <v>A2</v>
          </cell>
          <cell r="E19" t="str">
            <v>A2</v>
          </cell>
        </row>
        <row r="20">
          <cell r="C20" t="str">
            <v>01003014</v>
          </cell>
          <cell r="D20" t="str">
            <v>A3</v>
          </cell>
          <cell r="E20" t="str">
            <v>A2</v>
          </cell>
        </row>
        <row r="21">
          <cell r="C21" t="str">
            <v>01003015</v>
          </cell>
          <cell r="D21" t="str">
            <v>A4</v>
          </cell>
          <cell r="E21" t="str">
            <v>A2</v>
          </cell>
        </row>
        <row r="22">
          <cell r="C22" t="str">
            <v>01003016</v>
          </cell>
          <cell r="D22" t="str">
            <v>A4</v>
          </cell>
          <cell r="E22" t="str">
            <v>A3</v>
          </cell>
        </row>
        <row r="23">
          <cell r="C23">
            <v>0</v>
          </cell>
          <cell r="D23">
            <v>14</v>
          </cell>
          <cell r="E23">
            <v>14</v>
          </cell>
        </row>
        <row r="24">
          <cell r="C24">
            <v>0</v>
          </cell>
          <cell r="D24">
            <v>0</v>
          </cell>
          <cell r="E24">
            <v>10</v>
          </cell>
        </row>
        <row r="25">
          <cell r="C25" t="str">
            <v>01004001</v>
          </cell>
          <cell r="D25" t="str">
            <v>A1</v>
          </cell>
          <cell r="E25" t="str">
            <v>A1</v>
          </cell>
        </row>
        <row r="26">
          <cell r="C26" t="str">
            <v>01004004</v>
          </cell>
          <cell r="D26" t="str">
            <v>A1</v>
          </cell>
          <cell r="E26" t="str">
            <v>A1</v>
          </cell>
        </row>
        <row r="27">
          <cell r="C27" t="str">
            <v>01022013</v>
          </cell>
          <cell r="D27" t="str">
            <v>A1</v>
          </cell>
          <cell r="E27" t="str">
            <v>A1</v>
          </cell>
        </row>
        <row r="28">
          <cell r="C28" t="str">
            <v>01004003</v>
          </cell>
          <cell r="D28" t="str">
            <v>A1</v>
          </cell>
          <cell r="E28" t="str">
            <v>A1</v>
          </cell>
        </row>
        <row r="29">
          <cell r="C29" t="str">
            <v>01004008</v>
          </cell>
          <cell r="D29" t="str">
            <v>A2</v>
          </cell>
          <cell r="E29" t="str">
            <v>A1</v>
          </cell>
        </row>
        <row r="30">
          <cell r="C30" t="str">
            <v>01005009</v>
          </cell>
          <cell r="D30" t="str">
            <v>A3</v>
          </cell>
          <cell r="E30" t="str">
            <v>A DN</v>
          </cell>
        </row>
        <row r="31">
          <cell r="C31" t="str">
            <v>01004009</v>
          </cell>
          <cell r="D31" t="str">
            <v>A2</v>
          </cell>
          <cell r="E31" t="str">
            <v>A2</v>
          </cell>
        </row>
        <row r="32">
          <cell r="C32" t="str">
            <v>01002020</v>
          </cell>
          <cell r="D32" t="str">
            <v>A2</v>
          </cell>
          <cell r="E32" t="str">
            <v>A1</v>
          </cell>
        </row>
        <row r="33">
          <cell r="C33" t="str">
            <v>01010038</v>
          </cell>
          <cell r="D33" t="str">
            <v>A2</v>
          </cell>
          <cell r="E33" t="str">
            <v>A1</v>
          </cell>
        </row>
        <row r="34">
          <cell r="C34" t="str">
            <v>01012026</v>
          </cell>
          <cell r="D34" t="str">
            <v>A1</v>
          </cell>
          <cell r="E34" t="str">
            <v>A1</v>
          </cell>
        </row>
        <row r="35">
          <cell r="C35">
            <v>0</v>
          </cell>
          <cell r="D35">
            <v>0</v>
          </cell>
          <cell r="E35">
            <v>4</v>
          </cell>
        </row>
        <row r="36">
          <cell r="C36" t="str">
            <v>01011017</v>
          </cell>
          <cell r="D36" t="str">
            <v>A1</v>
          </cell>
          <cell r="E36" t="str">
            <v>A1</v>
          </cell>
        </row>
        <row r="37">
          <cell r="C37" t="str">
            <v>01022059</v>
          </cell>
          <cell r="D37" t="str">
            <v>A1</v>
          </cell>
          <cell r="E37" t="str">
            <v>A1</v>
          </cell>
        </row>
        <row r="38">
          <cell r="C38" t="str">
            <v>01018006</v>
          </cell>
          <cell r="D38" t="str">
            <v>A2</v>
          </cell>
          <cell r="E38" t="str">
            <v>A1</v>
          </cell>
        </row>
        <row r="39">
          <cell r="C39" t="str">
            <v>01004013</v>
          </cell>
          <cell r="D39" t="str">
            <v>A2</v>
          </cell>
          <cell r="E39" t="str">
            <v>A1</v>
          </cell>
        </row>
        <row r="40">
          <cell r="C40">
            <v>0</v>
          </cell>
          <cell r="D40">
            <v>26</v>
          </cell>
          <cell r="E40">
            <v>26</v>
          </cell>
        </row>
        <row r="41">
          <cell r="C41">
            <v>0</v>
          </cell>
          <cell r="D41">
            <v>0</v>
          </cell>
          <cell r="E41">
            <v>11</v>
          </cell>
        </row>
        <row r="42">
          <cell r="C42" t="str">
            <v>01007009</v>
          </cell>
          <cell r="D42" t="str">
            <v>A1</v>
          </cell>
          <cell r="E42" t="str">
            <v>A1</v>
          </cell>
        </row>
        <row r="43">
          <cell r="C43" t="str">
            <v>01002019</v>
          </cell>
          <cell r="D43" t="str">
            <v>A1</v>
          </cell>
          <cell r="E43" t="str">
            <v>A1</v>
          </cell>
        </row>
        <row r="44">
          <cell r="C44" t="str">
            <v>01004007</v>
          </cell>
          <cell r="D44" t="str">
            <v>A2</v>
          </cell>
          <cell r="E44" t="str">
            <v>A1</v>
          </cell>
        </row>
        <row r="45">
          <cell r="C45" t="str">
            <v>01002017</v>
          </cell>
          <cell r="D45" t="str">
            <v>A2</v>
          </cell>
          <cell r="E45" t="str">
            <v>A2</v>
          </cell>
        </row>
        <row r="46">
          <cell r="C46" t="str">
            <v>01002018</v>
          </cell>
          <cell r="D46" t="str">
            <v>A2</v>
          </cell>
          <cell r="E46" t="str">
            <v>A2</v>
          </cell>
        </row>
        <row r="47">
          <cell r="C47" t="str">
            <v>01002005</v>
          </cell>
          <cell r="D47" t="str">
            <v>A3</v>
          </cell>
          <cell r="E47" t="str">
            <v>A2</v>
          </cell>
        </row>
        <row r="48">
          <cell r="C48" t="str">
            <v>01023001</v>
          </cell>
          <cell r="D48" t="str">
            <v>A3</v>
          </cell>
          <cell r="E48" t="str">
            <v>A2</v>
          </cell>
        </row>
        <row r="49">
          <cell r="C49" t="str">
            <v>01017006</v>
          </cell>
          <cell r="D49" t="str">
            <v>A1</v>
          </cell>
          <cell r="E49" t="str">
            <v>A1</v>
          </cell>
        </row>
        <row r="50">
          <cell r="C50" t="str">
            <v>01002032</v>
          </cell>
          <cell r="D50" t="str">
            <v>A3</v>
          </cell>
          <cell r="E50" t="str">
            <v>A3</v>
          </cell>
        </row>
        <row r="51">
          <cell r="C51" t="str">
            <v>01007007</v>
          </cell>
          <cell r="D51" t="str">
            <v>A2</v>
          </cell>
          <cell r="E51" t="str">
            <v>A2</v>
          </cell>
        </row>
        <row r="52">
          <cell r="C52" t="str">
            <v>01007005</v>
          </cell>
          <cell r="D52" t="str">
            <v>A1</v>
          </cell>
          <cell r="E52" t="str">
            <v>A2</v>
          </cell>
        </row>
        <row r="53">
          <cell r="C53">
            <v>0</v>
          </cell>
          <cell r="D53">
            <v>0</v>
          </cell>
          <cell r="E53">
            <v>15</v>
          </cell>
        </row>
        <row r="54">
          <cell r="C54" t="str">
            <v>01007006</v>
          </cell>
          <cell r="D54" t="str">
            <v>A2</v>
          </cell>
          <cell r="E54" t="str">
            <v>A2</v>
          </cell>
        </row>
        <row r="55">
          <cell r="C55" t="str">
            <v>01002038</v>
          </cell>
          <cell r="D55" t="str">
            <v>A4</v>
          </cell>
          <cell r="E55" t="str">
            <v>A3</v>
          </cell>
        </row>
        <row r="56">
          <cell r="C56" t="str">
            <v>01002023</v>
          </cell>
          <cell r="D56" t="str">
            <v>A4</v>
          </cell>
          <cell r="E56" t="str">
            <v>A2</v>
          </cell>
        </row>
        <row r="57">
          <cell r="C57" t="str">
            <v>01002007</v>
          </cell>
          <cell r="D57" t="str">
            <v>A4</v>
          </cell>
          <cell r="E57" t="str">
            <v>A4</v>
          </cell>
        </row>
        <row r="58">
          <cell r="C58" t="str">
            <v>01002010</v>
          </cell>
          <cell r="D58" t="str">
            <v>A4</v>
          </cell>
          <cell r="E58" t="str">
            <v>A3</v>
          </cell>
        </row>
        <row r="59">
          <cell r="C59" t="str">
            <v>01002012</v>
          </cell>
          <cell r="D59" t="str">
            <v>A4</v>
          </cell>
          <cell r="E59" t="str">
            <v>A4</v>
          </cell>
        </row>
        <row r="60">
          <cell r="C60" t="str">
            <v>01002028</v>
          </cell>
          <cell r="D60" t="str">
            <v>A4</v>
          </cell>
          <cell r="E60" t="str">
            <v>A4</v>
          </cell>
        </row>
        <row r="61">
          <cell r="C61" t="str">
            <v>01002027</v>
          </cell>
          <cell r="D61" t="str">
            <v>A2</v>
          </cell>
          <cell r="E61" t="str">
            <v>A3</v>
          </cell>
        </row>
        <row r="62">
          <cell r="C62" t="str">
            <v>01002013</v>
          </cell>
          <cell r="D62" t="str">
            <v>A4</v>
          </cell>
          <cell r="E62" t="str">
            <v>A3</v>
          </cell>
        </row>
        <row r="63">
          <cell r="C63" t="str">
            <v>01002031</v>
          </cell>
          <cell r="D63" t="str">
            <v>A4</v>
          </cell>
          <cell r="E63" t="str">
            <v>A4</v>
          </cell>
        </row>
        <row r="64">
          <cell r="C64" t="str">
            <v>01002034</v>
          </cell>
          <cell r="D64" t="str">
            <v>A4</v>
          </cell>
          <cell r="E64" t="str">
            <v>A4</v>
          </cell>
        </row>
        <row r="65">
          <cell r="C65" t="str">
            <v>01002033</v>
          </cell>
          <cell r="D65" t="str">
            <v>A4</v>
          </cell>
          <cell r="E65" t="str">
            <v>A3</v>
          </cell>
        </row>
        <row r="66">
          <cell r="C66" t="str">
            <v>01010068</v>
          </cell>
          <cell r="D66" t="str">
            <v>A4</v>
          </cell>
          <cell r="E66" t="str">
            <v>A4</v>
          </cell>
        </row>
        <row r="67">
          <cell r="C67" t="str">
            <v>01002035</v>
          </cell>
          <cell r="D67" t="str">
            <v>A4</v>
          </cell>
          <cell r="E67" t="str">
            <v>A2</v>
          </cell>
        </row>
        <row r="68">
          <cell r="C68" t="str">
            <v>01002036</v>
          </cell>
          <cell r="D68" t="str">
            <v>A4</v>
          </cell>
          <cell r="E68" t="str">
            <v>B1</v>
          </cell>
        </row>
        <row r="69">
          <cell r="C69">
            <v>0</v>
          </cell>
          <cell r="D69">
            <v>16</v>
          </cell>
          <cell r="E69">
            <v>16</v>
          </cell>
        </row>
        <row r="70">
          <cell r="C70">
            <v>0</v>
          </cell>
          <cell r="D70">
            <v>0</v>
          </cell>
          <cell r="E70">
            <v>9</v>
          </cell>
        </row>
        <row r="71">
          <cell r="C71" t="str">
            <v>01002002</v>
          </cell>
          <cell r="D71" t="str">
            <v>A2</v>
          </cell>
          <cell r="E71" t="str">
            <v>A1</v>
          </cell>
        </row>
        <row r="72">
          <cell r="C72" t="str">
            <v>01007001</v>
          </cell>
          <cell r="D72" t="str">
            <v>A3</v>
          </cell>
          <cell r="E72" t="str">
            <v>A3</v>
          </cell>
        </row>
        <row r="73">
          <cell r="C73" t="str">
            <v>01009006</v>
          </cell>
          <cell r="D73" t="str">
            <v>A2</v>
          </cell>
          <cell r="E73" t="str">
            <v>A1</v>
          </cell>
        </row>
        <row r="74">
          <cell r="C74" t="str">
            <v>01009018</v>
          </cell>
          <cell r="D74" t="str">
            <v>A2</v>
          </cell>
          <cell r="E74" t="str">
            <v>A3</v>
          </cell>
        </row>
        <row r="75">
          <cell r="C75" t="str">
            <v>01009010</v>
          </cell>
          <cell r="D75" t="str">
            <v>A2</v>
          </cell>
          <cell r="E75" t="str">
            <v>A2</v>
          </cell>
        </row>
        <row r="76">
          <cell r="C76" t="str">
            <v>01002004</v>
          </cell>
          <cell r="D76" t="str">
            <v>A2</v>
          </cell>
          <cell r="E76" t="str">
            <v>A1</v>
          </cell>
        </row>
        <row r="77">
          <cell r="C77" t="str">
            <v>01009008</v>
          </cell>
          <cell r="D77" t="str">
            <v>A3</v>
          </cell>
          <cell r="E77" t="str">
            <v>A3</v>
          </cell>
        </row>
        <row r="78">
          <cell r="C78" t="str">
            <v>01022058</v>
          </cell>
          <cell r="D78" t="str">
            <v>A3</v>
          </cell>
          <cell r="E78" t="str">
            <v>A3</v>
          </cell>
        </row>
        <row r="79">
          <cell r="C79" t="str">
            <v>01007004</v>
          </cell>
          <cell r="D79" t="str">
            <v>A3</v>
          </cell>
          <cell r="E79" t="str">
            <v>A2</v>
          </cell>
        </row>
        <row r="80">
          <cell r="C80">
            <v>0</v>
          </cell>
          <cell r="D80">
            <v>0</v>
          </cell>
          <cell r="E80">
            <v>7</v>
          </cell>
        </row>
        <row r="81">
          <cell r="C81" t="str">
            <v>01009012</v>
          </cell>
          <cell r="D81" t="str">
            <v>A2</v>
          </cell>
          <cell r="E81" t="str">
            <v>A3</v>
          </cell>
        </row>
        <row r="82">
          <cell r="C82" t="str">
            <v>01002008</v>
          </cell>
          <cell r="D82" t="str">
            <v>A2</v>
          </cell>
          <cell r="E82" t="str">
            <v>A1</v>
          </cell>
        </row>
        <row r="83">
          <cell r="C83" t="str">
            <v>01009019</v>
          </cell>
          <cell r="D83" t="str">
            <v>A3</v>
          </cell>
          <cell r="E83" t="str">
            <v>A3</v>
          </cell>
        </row>
        <row r="84">
          <cell r="C84" t="str">
            <v>01009011</v>
          </cell>
          <cell r="D84" t="str">
            <v>A3</v>
          </cell>
          <cell r="E84" t="str">
            <v>A3</v>
          </cell>
        </row>
        <row r="85">
          <cell r="C85" t="str">
            <v>01009028</v>
          </cell>
          <cell r="D85" t="str">
            <v>A4</v>
          </cell>
          <cell r="E85" t="str">
            <v>A4</v>
          </cell>
        </row>
        <row r="86">
          <cell r="C86" t="str">
            <v>01009026</v>
          </cell>
          <cell r="D86" t="str">
            <v>A4</v>
          </cell>
          <cell r="E86" t="str">
            <v>A2</v>
          </cell>
        </row>
        <row r="87">
          <cell r="C87" t="str">
            <v>01007003</v>
          </cell>
          <cell r="D87" t="str">
            <v>A3</v>
          </cell>
          <cell r="E87" t="str">
            <v>A3</v>
          </cell>
        </row>
        <row r="88">
          <cell r="C88">
            <v>0</v>
          </cell>
          <cell r="D88">
            <v>8</v>
          </cell>
          <cell r="E88">
            <v>8</v>
          </cell>
        </row>
        <row r="89">
          <cell r="C89">
            <v>0</v>
          </cell>
          <cell r="D89">
            <v>0</v>
          </cell>
          <cell r="E89">
            <v>7</v>
          </cell>
        </row>
        <row r="90">
          <cell r="C90" t="str">
            <v>01009009</v>
          </cell>
          <cell r="D90" t="str">
            <v>A2</v>
          </cell>
          <cell r="E90" t="str">
            <v>A1</v>
          </cell>
        </row>
        <row r="91">
          <cell r="C91" t="str">
            <v>01003002</v>
          </cell>
          <cell r="D91" t="str">
            <v>A2</v>
          </cell>
          <cell r="E91" t="str">
            <v>A2</v>
          </cell>
        </row>
        <row r="92">
          <cell r="C92" t="str">
            <v>01006003</v>
          </cell>
          <cell r="D92" t="str">
            <v>A3</v>
          </cell>
          <cell r="E92" t="str">
            <v>A3</v>
          </cell>
        </row>
        <row r="93">
          <cell r="C93" t="str">
            <v>01013032</v>
          </cell>
          <cell r="D93" t="str">
            <v>A2</v>
          </cell>
          <cell r="E93" t="str">
            <v>A3</v>
          </cell>
        </row>
        <row r="94">
          <cell r="C94" t="str">
            <v>01022061</v>
          </cell>
          <cell r="D94" t="str">
            <v>A2</v>
          </cell>
          <cell r="E94" t="str">
            <v>A1</v>
          </cell>
        </row>
        <row r="95">
          <cell r="C95" t="str">
            <v>01015027</v>
          </cell>
          <cell r="D95" t="str">
            <v>A2</v>
          </cell>
          <cell r="E95" t="str">
            <v>A1</v>
          </cell>
        </row>
        <row r="96">
          <cell r="C96" t="str">
            <v>01023002</v>
          </cell>
          <cell r="D96" t="str">
            <v>A2</v>
          </cell>
          <cell r="E96" t="str">
            <v>A2</v>
          </cell>
        </row>
        <row r="97">
          <cell r="C97">
            <v>0</v>
          </cell>
          <cell r="D97">
            <v>0</v>
          </cell>
          <cell r="E97">
            <v>1</v>
          </cell>
        </row>
        <row r="98">
          <cell r="C98" t="str">
            <v>01006006</v>
          </cell>
          <cell r="D98" t="str">
            <v>A2</v>
          </cell>
          <cell r="E98" t="str">
            <v>A2</v>
          </cell>
        </row>
        <row r="99">
          <cell r="C99">
            <v>0</v>
          </cell>
          <cell r="D99">
            <v>3</v>
          </cell>
          <cell r="E99">
            <v>3</v>
          </cell>
        </row>
        <row r="100">
          <cell r="C100">
            <v>0</v>
          </cell>
          <cell r="D100">
            <v>0</v>
          </cell>
          <cell r="E100">
            <v>1</v>
          </cell>
        </row>
        <row r="101">
          <cell r="C101" t="str">
            <v>01005007</v>
          </cell>
          <cell r="D101" t="str">
            <v>A1</v>
          </cell>
          <cell r="E101" t="str">
            <v>A1</v>
          </cell>
        </row>
        <row r="102">
          <cell r="C102">
            <v>0</v>
          </cell>
          <cell r="D102">
            <v>0</v>
          </cell>
          <cell r="E102">
            <v>2</v>
          </cell>
        </row>
        <row r="103">
          <cell r="C103" t="str">
            <v>01005003</v>
          </cell>
          <cell r="D103" t="str">
            <v>A2</v>
          </cell>
          <cell r="E103" t="str">
            <v>A3</v>
          </cell>
        </row>
        <row r="104">
          <cell r="C104" t="str">
            <v>01005011</v>
          </cell>
          <cell r="D104" t="str">
            <v>A4</v>
          </cell>
          <cell r="E104" t="str">
            <v>A4</v>
          </cell>
        </row>
        <row r="105">
          <cell r="C105">
            <v>0</v>
          </cell>
          <cell r="D105">
            <v>32</v>
          </cell>
          <cell r="E105">
            <v>32</v>
          </cell>
        </row>
        <row r="106">
          <cell r="C106">
            <v>0</v>
          </cell>
          <cell r="D106">
            <v>0</v>
          </cell>
          <cell r="E106">
            <v>14</v>
          </cell>
        </row>
        <row r="107">
          <cell r="C107" t="str">
            <v>01008028</v>
          </cell>
          <cell r="D107" t="str">
            <v>A1</v>
          </cell>
          <cell r="E107" t="str">
            <v>A1</v>
          </cell>
        </row>
        <row r="108">
          <cell r="C108" t="str">
            <v>01008002</v>
          </cell>
          <cell r="D108" t="str">
            <v>A1</v>
          </cell>
          <cell r="E108" t="str">
            <v>A1</v>
          </cell>
        </row>
        <row r="109">
          <cell r="C109" t="str">
            <v>01008004</v>
          </cell>
          <cell r="D109" t="str">
            <v>A2</v>
          </cell>
          <cell r="E109" t="str">
            <v>A1</v>
          </cell>
        </row>
        <row r="110">
          <cell r="C110" t="str">
            <v>01009007</v>
          </cell>
          <cell r="D110" t="str">
            <v>A2</v>
          </cell>
          <cell r="E110" t="str">
            <v>A3</v>
          </cell>
        </row>
        <row r="111">
          <cell r="C111" t="str">
            <v>01008008</v>
          </cell>
          <cell r="D111" t="str">
            <v>A3</v>
          </cell>
          <cell r="E111" t="str">
            <v>A2</v>
          </cell>
        </row>
        <row r="112">
          <cell r="C112" t="str">
            <v>01008006</v>
          </cell>
          <cell r="D112" t="str">
            <v>A3</v>
          </cell>
          <cell r="E112" t="str">
            <v>A3</v>
          </cell>
        </row>
        <row r="113">
          <cell r="C113" t="str">
            <v>01002021</v>
          </cell>
          <cell r="D113" t="str">
            <v>A2</v>
          </cell>
          <cell r="E113" t="str">
            <v>A1</v>
          </cell>
        </row>
        <row r="114">
          <cell r="C114" t="str">
            <v>01017009</v>
          </cell>
          <cell r="D114" t="str">
            <v>A3</v>
          </cell>
          <cell r="E114" t="str">
            <v>A2</v>
          </cell>
        </row>
        <row r="115">
          <cell r="C115" t="str">
            <v>01015026</v>
          </cell>
          <cell r="D115" t="str">
            <v>A3</v>
          </cell>
          <cell r="E115" t="str">
            <v>A3</v>
          </cell>
        </row>
        <row r="116">
          <cell r="C116" t="str">
            <v>01015028</v>
          </cell>
          <cell r="D116" t="str">
            <v>A3</v>
          </cell>
          <cell r="E116" t="str">
            <v>A2</v>
          </cell>
        </row>
        <row r="117">
          <cell r="C117" t="str">
            <v>01008005</v>
          </cell>
          <cell r="D117" t="str">
            <v>A3</v>
          </cell>
          <cell r="E117" t="str">
            <v>A3</v>
          </cell>
        </row>
        <row r="118">
          <cell r="C118" t="str">
            <v>01009005</v>
          </cell>
          <cell r="D118" t="str">
            <v>A3</v>
          </cell>
          <cell r="E118" t="str">
            <v>A2</v>
          </cell>
        </row>
        <row r="119">
          <cell r="C119" t="str">
            <v>01009014</v>
          </cell>
          <cell r="D119" t="str">
            <v>A4</v>
          </cell>
          <cell r="E119" t="str">
            <v>A4</v>
          </cell>
        </row>
        <row r="120">
          <cell r="C120" t="str">
            <v>01008034</v>
          </cell>
          <cell r="D120" t="str">
            <v>A3</v>
          </cell>
          <cell r="E120" t="str">
            <v>A2</v>
          </cell>
        </row>
        <row r="121">
          <cell r="C121">
            <v>0</v>
          </cell>
          <cell r="D121">
            <v>0</v>
          </cell>
          <cell r="E121">
            <v>18</v>
          </cell>
        </row>
        <row r="122">
          <cell r="C122" t="str">
            <v>01008021</v>
          </cell>
          <cell r="D122" t="str">
            <v>A2</v>
          </cell>
          <cell r="E122" t="str">
            <v>A2</v>
          </cell>
        </row>
        <row r="123">
          <cell r="C123" t="str">
            <v>01008009</v>
          </cell>
          <cell r="D123" t="str">
            <v>A2</v>
          </cell>
          <cell r="E123" t="str">
            <v>A2</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A2</v>
          </cell>
        </row>
        <row r="130">
          <cell r="C130" t="str">
            <v>01008012</v>
          </cell>
          <cell r="D130" t="str">
            <v>A4</v>
          </cell>
          <cell r="E130" t="str">
            <v>A4</v>
          </cell>
        </row>
        <row r="131">
          <cell r="C131" t="str">
            <v>01017008</v>
          </cell>
          <cell r="D131" t="str">
            <v>A4</v>
          </cell>
          <cell r="E131" t="str">
            <v>A4</v>
          </cell>
        </row>
        <row r="132">
          <cell r="C132" t="str">
            <v>01008033</v>
          </cell>
          <cell r="D132" t="str">
            <v>A4</v>
          </cell>
          <cell r="E132" t="str">
            <v>A3</v>
          </cell>
        </row>
        <row r="133">
          <cell r="C133" t="str">
            <v>01013033</v>
          </cell>
          <cell r="D133" t="str">
            <v>A4</v>
          </cell>
          <cell r="E133" t="str">
            <v>A4</v>
          </cell>
        </row>
        <row r="134">
          <cell r="C134" t="str">
            <v>01009015</v>
          </cell>
          <cell r="D134" t="str">
            <v>A4</v>
          </cell>
          <cell r="E134" t="str">
            <v>A4</v>
          </cell>
        </row>
        <row r="135">
          <cell r="C135" t="str">
            <v>01002003</v>
          </cell>
          <cell r="D135" t="str">
            <v>A4</v>
          </cell>
          <cell r="E135" t="str">
            <v>A4</v>
          </cell>
        </row>
        <row r="136">
          <cell r="C136" t="str">
            <v>01008043</v>
          </cell>
          <cell r="D136" t="str">
            <v>A4</v>
          </cell>
          <cell r="E136" t="str">
            <v>A3</v>
          </cell>
        </row>
        <row r="137">
          <cell r="C137" t="str">
            <v>01008042</v>
          </cell>
          <cell r="D137" t="str">
            <v>A4</v>
          </cell>
          <cell r="E137" t="str">
            <v>A4</v>
          </cell>
        </row>
        <row r="138">
          <cell r="C138" t="str">
            <v>01008044</v>
          </cell>
          <cell r="D138" t="str">
            <v>A4</v>
          </cell>
          <cell r="E138" t="str">
            <v>A4</v>
          </cell>
        </row>
        <row r="139">
          <cell r="C139" t="str">
            <v>01008045</v>
          </cell>
          <cell r="D139">
            <v>0</v>
          </cell>
          <cell r="E139" t="str">
            <v>A4</v>
          </cell>
        </row>
        <row r="140">
          <cell r="C140">
            <v>0</v>
          </cell>
          <cell r="D140">
            <v>33</v>
          </cell>
          <cell r="E140">
            <v>33</v>
          </cell>
        </row>
        <row r="141">
          <cell r="C141">
            <v>0</v>
          </cell>
          <cell r="D141">
            <v>0</v>
          </cell>
          <cell r="E141">
            <v>33</v>
          </cell>
        </row>
        <row r="142">
          <cell r="C142" t="str">
            <v>01022003</v>
          </cell>
          <cell r="D142" t="str">
            <v>A2</v>
          </cell>
          <cell r="E142" t="str">
            <v>A1</v>
          </cell>
        </row>
        <row r="143">
          <cell r="C143" t="str">
            <v>01010007</v>
          </cell>
          <cell r="D143" t="str">
            <v>A2</v>
          </cell>
          <cell r="E143" t="str">
            <v>A4</v>
          </cell>
        </row>
        <row r="144">
          <cell r="C144" t="str">
            <v>01010033</v>
          </cell>
          <cell r="D144" t="str">
            <v>A4</v>
          </cell>
          <cell r="E144" t="str">
            <v>A4</v>
          </cell>
        </row>
        <row r="145">
          <cell r="C145" t="str">
            <v>01010037</v>
          </cell>
          <cell r="D145" t="str">
            <v>A4</v>
          </cell>
          <cell r="E145" t="str">
            <v>A4</v>
          </cell>
        </row>
        <row r="146">
          <cell r="C146" t="str">
            <v>01010031</v>
          </cell>
          <cell r="D146" t="str">
            <v>A3</v>
          </cell>
          <cell r="E146" t="str">
            <v>A4</v>
          </cell>
        </row>
        <row r="147">
          <cell r="C147" t="str">
            <v>01010016</v>
          </cell>
          <cell r="D147" t="str">
            <v>A4</v>
          </cell>
          <cell r="E147" t="str">
            <v>A4</v>
          </cell>
        </row>
        <row r="148">
          <cell r="C148" t="str">
            <v>01010028</v>
          </cell>
          <cell r="D148" t="str">
            <v>A2</v>
          </cell>
          <cell r="E148" t="str">
            <v>A4</v>
          </cell>
        </row>
        <row r="149">
          <cell r="C149" t="str">
            <v>01010017</v>
          </cell>
          <cell r="D149" t="str">
            <v>A3</v>
          </cell>
          <cell r="E149" t="str">
            <v>A2</v>
          </cell>
        </row>
        <row r="150">
          <cell r="C150" t="str">
            <v>01010012</v>
          </cell>
          <cell r="D150" t="str">
            <v>A3</v>
          </cell>
          <cell r="E150" t="str">
            <v>A3</v>
          </cell>
        </row>
        <row r="151">
          <cell r="C151" t="str">
            <v>01010029</v>
          </cell>
          <cell r="D151" t="str">
            <v>A2</v>
          </cell>
          <cell r="E151" t="str">
            <v>A4</v>
          </cell>
        </row>
        <row r="152">
          <cell r="C152" t="str">
            <v>01010024</v>
          </cell>
          <cell r="D152" t="str">
            <v>A2</v>
          </cell>
          <cell r="E152" t="str">
            <v>A3</v>
          </cell>
        </row>
        <row r="153">
          <cell r="C153" t="str">
            <v>01004012</v>
          </cell>
          <cell r="D153" t="str">
            <v>A2</v>
          </cell>
          <cell r="E153" t="str">
            <v>A4</v>
          </cell>
        </row>
        <row r="154">
          <cell r="C154" t="str">
            <v>01010023</v>
          </cell>
          <cell r="D154" t="str">
            <v>A4</v>
          </cell>
          <cell r="E154" t="str">
            <v>A4</v>
          </cell>
        </row>
        <row r="155">
          <cell r="C155" t="str">
            <v>01022048</v>
          </cell>
          <cell r="D155" t="str">
            <v>A4</v>
          </cell>
          <cell r="E155" t="str">
            <v>A4</v>
          </cell>
        </row>
        <row r="156">
          <cell r="C156" t="str">
            <v>01010006</v>
          </cell>
          <cell r="D156" t="str">
            <v>A2</v>
          </cell>
          <cell r="E156" t="str">
            <v>A4</v>
          </cell>
        </row>
        <row r="157">
          <cell r="C157" t="str">
            <v>01010026</v>
          </cell>
          <cell r="D157" t="str">
            <v>A2</v>
          </cell>
          <cell r="E157" t="str">
            <v>A4</v>
          </cell>
        </row>
        <row r="158">
          <cell r="C158" t="str">
            <v>01010039</v>
          </cell>
          <cell r="D158" t="str">
            <v>A2</v>
          </cell>
          <cell r="E158" t="str">
            <v>A3</v>
          </cell>
        </row>
        <row r="159">
          <cell r="C159" t="str">
            <v>01010040</v>
          </cell>
          <cell r="D159" t="str">
            <v>A2</v>
          </cell>
          <cell r="E159" t="str">
            <v>A4</v>
          </cell>
        </row>
        <row r="160">
          <cell r="C160" t="str">
            <v>01010009</v>
          </cell>
          <cell r="D160" t="str">
            <v>A4</v>
          </cell>
          <cell r="E160" t="str">
            <v>A4</v>
          </cell>
        </row>
        <row r="161">
          <cell r="C161" t="str">
            <v>01010020</v>
          </cell>
          <cell r="D161" t="str">
            <v>A4</v>
          </cell>
          <cell r="E161" t="str">
            <v>A4</v>
          </cell>
        </row>
        <row r="162">
          <cell r="C162" t="str">
            <v>01010018</v>
          </cell>
          <cell r="D162" t="str">
            <v>A2</v>
          </cell>
          <cell r="E162" t="str">
            <v>A4</v>
          </cell>
        </row>
        <row r="163">
          <cell r="C163" t="str">
            <v>01010019</v>
          </cell>
          <cell r="D163" t="str">
            <v>A4</v>
          </cell>
          <cell r="E163" t="str">
            <v>A3</v>
          </cell>
        </row>
        <row r="164">
          <cell r="C164" t="str">
            <v>01010015</v>
          </cell>
          <cell r="D164" t="str">
            <v>A2</v>
          </cell>
          <cell r="E164" t="str">
            <v>A4</v>
          </cell>
        </row>
        <row r="165">
          <cell r="C165" t="str">
            <v>01010027</v>
          </cell>
          <cell r="D165" t="str">
            <v>A4</v>
          </cell>
          <cell r="E165" t="str">
            <v>A3</v>
          </cell>
        </row>
        <row r="166">
          <cell r="C166" t="str">
            <v>01002025</v>
          </cell>
          <cell r="D166" t="str">
            <v>A1</v>
          </cell>
          <cell r="E166" t="str">
            <v>A4</v>
          </cell>
        </row>
        <row r="167">
          <cell r="C167" t="str">
            <v>01010162</v>
          </cell>
          <cell r="D167" t="str">
            <v>A4</v>
          </cell>
          <cell r="E167" t="str">
            <v>A3</v>
          </cell>
        </row>
        <row r="168">
          <cell r="C168" t="str">
            <v>01010141</v>
          </cell>
          <cell r="D168" t="str">
            <v>A2</v>
          </cell>
          <cell r="E168" t="str">
            <v>A3</v>
          </cell>
        </row>
        <row r="169">
          <cell r="C169" t="str">
            <v>01010021</v>
          </cell>
          <cell r="D169" t="str">
            <v>A2</v>
          </cell>
          <cell r="E169" t="str">
            <v>A4</v>
          </cell>
        </row>
        <row r="170">
          <cell r="C170" t="str">
            <v>01010030</v>
          </cell>
          <cell r="D170" t="str">
            <v>A1</v>
          </cell>
          <cell r="E170" t="str">
            <v>A3</v>
          </cell>
        </row>
        <row r="171">
          <cell r="C171" t="str">
            <v>01022005</v>
          </cell>
          <cell r="D171" t="str">
            <v>A3</v>
          </cell>
          <cell r="E171" t="str">
            <v>A4</v>
          </cell>
        </row>
        <row r="172">
          <cell r="C172" t="str">
            <v>01010003</v>
          </cell>
          <cell r="D172" t="str">
            <v>A2</v>
          </cell>
          <cell r="E172" t="str">
            <v>A4</v>
          </cell>
        </row>
        <row r="173">
          <cell r="C173" t="str">
            <v>01010022</v>
          </cell>
          <cell r="D173" t="str">
            <v>A3</v>
          </cell>
          <cell r="E173" t="str">
            <v>A4</v>
          </cell>
        </row>
        <row r="174">
          <cell r="C174" t="str">
            <v>01010032</v>
          </cell>
          <cell r="D174" t="str">
            <v>A3</v>
          </cell>
          <cell r="E174" t="str">
            <v>A4</v>
          </cell>
        </row>
        <row r="175">
          <cell r="C175">
            <v>0</v>
          </cell>
          <cell r="D175">
            <v>16</v>
          </cell>
          <cell r="E175">
            <v>16</v>
          </cell>
        </row>
        <row r="176">
          <cell r="C176">
            <v>0</v>
          </cell>
          <cell r="D176">
            <v>0</v>
          </cell>
          <cell r="E176">
            <v>16</v>
          </cell>
        </row>
        <row r="177">
          <cell r="C177" t="str">
            <v>01011012</v>
          </cell>
          <cell r="D177" t="str">
            <v>A1</v>
          </cell>
          <cell r="E177" t="str">
            <v>A2</v>
          </cell>
        </row>
        <row r="178">
          <cell r="C178" t="str">
            <v>01011002</v>
          </cell>
          <cell r="D178" t="str">
            <v>A1</v>
          </cell>
          <cell r="E178" t="str">
            <v>A2</v>
          </cell>
        </row>
        <row r="179">
          <cell r="C179" t="str">
            <v>01011005</v>
          </cell>
          <cell r="D179" t="str">
            <v>A1</v>
          </cell>
          <cell r="E179" t="str">
            <v>A3</v>
          </cell>
        </row>
        <row r="180">
          <cell r="C180" t="str">
            <v>01011011</v>
          </cell>
          <cell r="D180" t="str">
            <v>A2</v>
          </cell>
          <cell r="E180" t="str">
            <v>A4</v>
          </cell>
        </row>
        <row r="181">
          <cell r="C181" t="str">
            <v>01011013</v>
          </cell>
          <cell r="D181" t="str">
            <v>A1</v>
          </cell>
          <cell r="E181" t="str">
            <v>A3</v>
          </cell>
        </row>
        <row r="182">
          <cell r="C182" t="str">
            <v>01011009</v>
          </cell>
          <cell r="D182" t="str">
            <v>A1</v>
          </cell>
          <cell r="E182" t="str">
            <v>A3</v>
          </cell>
        </row>
        <row r="183">
          <cell r="C183" t="str">
            <v>01011001</v>
          </cell>
          <cell r="D183" t="str">
            <v>A1</v>
          </cell>
          <cell r="E183" t="str">
            <v>A4</v>
          </cell>
        </row>
        <row r="184">
          <cell r="C184" t="str">
            <v>01011014</v>
          </cell>
          <cell r="D184" t="str">
            <v>A2</v>
          </cell>
          <cell r="E184" t="str">
            <v>A4</v>
          </cell>
        </row>
        <row r="185">
          <cell r="C185" t="str">
            <v>01010005</v>
          </cell>
          <cell r="D185" t="str">
            <v>A1</v>
          </cell>
          <cell r="E185" t="str">
            <v>A3</v>
          </cell>
        </row>
        <row r="186">
          <cell r="C186" t="str">
            <v>01011016</v>
          </cell>
          <cell r="D186" t="str">
            <v>A1</v>
          </cell>
          <cell r="E186" t="str">
            <v>A3</v>
          </cell>
        </row>
        <row r="187">
          <cell r="C187" t="str">
            <v>01011007</v>
          </cell>
          <cell r="D187" t="str">
            <v>A1</v>
          </cell>
          <cell r="E187" t="str">
            <v>A4</v>
          </cell>
        </row>
        <row r="188">
          <cell r="C188" t="str">
            <v>01011008</v>
          </cell>
          <cell r="D188" t="str">
            <v>A1</v>
          </cell>
          <cell r="E188" t="str">
            <v>A3</v>
          </cell>
        </row>
        <row r="189">
          <cell r="C189" t="str">
            <v>01011015</v>
          </cell>
          <cell r="D189" t="str">
            <v>A1</v>
          </cell>
          <cell r="E189" t="str">
            <v>A1</v>
          </cell>
        </row>
        <row r="190">
          <cell r="C190" t="str">
            <v>01011010</v>
          </cell>
          <cell r="D190" t="str">
            <v>A1</v>
          </cell>
          <cell r="E190" t="str">
            <v>A3</v>
          </cell>
        </row>
        <row r="191">
          <cell r="C191" t="str">
            <v>01011018</v>
          </cell>
          <cell r="D191" t="str">
            <v>A1</v>
          </cell>
          <cell r="E191" t="str">
            <v>A1</v>
          </cell>
        </row>
        <row r="192">
          <cell r="C192" t="str">
            <v>01011006</v>
          </cell>
          <cell r="D192" t="str">
            <v>A1</v>
          </cell>
          <cell r="E192" t="str">
            <v>A3</v>
          </cell>
        </row>
        <row r="193">
          <cell r="C193">
            <v>0</v>
          </cell>
          <cell r="D193">
            <v>27</v>
          </cell>
          <cell r="E193">
            <v>27</v>
          </cell>
        </row>
        <row r="194">
          <cell r="C194">
            <v>0</v>
          </cell>
          <cell r="D194">
            <v>0</v>
          </cell>
          <cell r="E194">
            <v>27</v>
          </cell>
        </row>
        <row r="195">
          <cell r="C195" t="str">
            <v>01012003</v>
          </cell>
          <cell r="D195" t="str">
            <v>A1</v>
          </cell>
          <cell r="E195" t="str">
            <v>A1</v>
          </cell>
        </row>
        <row r="196">
          <cell r="C196" t="str">
            <v>01012008</v>
          </cell>
          <cell r="D196" t="str">
            <v>A2</v>
          </cell>
          <cell r="E196" t="str">
            <v>A2</v>
          </cell>
        </row>
        <row r="197">
          <cell r="C197" t="str">
            <v>01012007</v>
          </cell>
          <cell r="D197" t="str">
            <v>A2</v>
          </cell>
          <cell r="E197" t="str">
            <v>A3</v>
          </cell>
        </row>
        <row r="198">
          <cell r="C198" t="str">
            <v>01012013</v>
          </cell>
          <cell r="D198" t="str">
            <v>A2</v>
          </cell>
          <cell r="E198" t="str">
            <v>A2</v>
          </cell>
        </row>
        <row r="199">
          <cell r="C199" t="str">
            <v>01012023</v>
          </cell>
          <cell r="D199" t="str">
            <v>A1</v>
          </cell>
          <cell r="E199" t="str">
            <v>A1</v>
          </cell>
        </row>
        <row r="200">
          <cell r="C200" t="str">
            <v>01012014</v>
          </cell>
          <cell r="D200" t="str">
            <v>A2</v>
          </cell>
          <cell r="E200" t="str">
            <v>A4</v>
          </cell>
        </row>
        <row r="201">
          <cell r="C201" t="str">
            <v>01012005</v>
          </cell>
          <cell r="D201" t="str">
            <v>A2</v>
          </cell>
          <cell r="E201" t="str">
            <v>A3</v>
          </cell>
        </row>
        <row r="202">
          <cell r="C202" t="str">
            <v>01012006</v>
          </cell>
          <cell r="D202" t="str">
            <v>A4</v>
          </cell>
          <cell r="E202" t="str">
            <v>A2</v>
          </cell>
        </row>
        <row r="203">
          <cell r="C203" t="str">
            <v>01012004</v>
          </cell>
          <cell r="D203" t="str">
            <v>A4</v>
          </cell>
          <cell r="E203" t="str">
            <v>A3</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A3</v>
          </cell>
        </row>
        <row r="208">
          <cell r="C208" t="str">
            <v>01012018</v>
          </cell>
          <cell r="D208" t="str">
            <v>A4</v>
          </cell>
          <cell r="E208" t="str">
            <v>A3</v>
          </cell>
        </row>
        <row r="209">
          <cell r="C209" t="str">
            <v>01012017</v>
          </cell>
          <cell r="D209" t="str">
            <v>A4</v>
          </cell>
          <cell r="E209" t="str">
            <v>A4</v>
          </cell>
        </row>
        <row r="210">
          <cell r="C210" t="str">
            <v>01012022</v>
          </cell>
          <cell r="D210" t="str">
            <v>A4</v>
          </cell>
          <cell r="E210" t="str">
            <v>A4</v>
          </cell>
        </row>
        <row r="211">
          <cell r="C211" t="str">
            <v>01012020</v>
          </cell>
          <cell r="D211" t="str">
            <v>A4</v>
          </cell>
          <cell r="E211" t="str">
            <v>A3</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A2</v>
          </cell>
          <cell r="E215" t="str">
            <v>A4</v>
          </cell>
        </row>
        <row r="216">
          <cell r="C216" t="str">
            <v>01012032</v>
          </cell>
          <cell r="D216" t="str">
            <v>A2</v>
          </cell>
          <cell r="E216" t="str">
            <v>A4</v>
          </cell>
        </row>
        <row r="217">
          <cell r="C217" t="str">
            <v>01025017</v>
          </cell>
          <cell r="D217" t="str">
            <v>A4</v>
          </cell>
          <cell r="E217" t="str">
            <v>A2</v>
          </cell>
        </row>
        <row r="218">
          <cell r="C218" t="str">
            <v>01006004</v>
          </cell>
          <cell r="D218" t="str">
            <v>A3</v>
          </cell>
          <cell r="E218" t="str">
            <v>A3</v>
          </cell>
        </row>
        <row r="219">
          <cell r="C219" t="str">
            <v>01013068</v>
          </cell>
          <cell r="D219" t="str">
            <v>A2</v>
          </cell>
          <cell r="E219" t="str">
            <v>A2</v>
          </cell>
        </row>
        <row r="220">
          <cell r="C220" t="str">
            <v>01012048</v>
          </cell>
          <cell r="D220" t="str">
            <v>A3</v>
          </cell>
          <cell r="E220" t="str">
            <v>A4</v>
          </cell>
        </row>
        <row r="221">
          <cell r="C221" t="str">
            <v>01012049</v>
          </cell>
          <cell r="D221" t="str">
            <v>A4</v>
          </cell>
          <cell r="E221" t="str">
            <v>A4</v>
          </cell>
        </row>
        <row r="222">
          <cell r="C222">
            <v>0</v>
          </cell>
          <cell r="D222">
            <v>22</v>
          </cell>
          <cell r="E222">
            <v>22</v>
          </cell>
        </row>
        <row r="223">
          <cell r="C223">
            <v>0</v>
          </cell>
          <cell r="D223">
            <v>0</v>
          </cell>
          <cell r="E223">
            <v>22</v>
          </cell>
        </row>
        <row r="224">
          <cell r="C224" t="str">
            <v>01015042</v>
          </cell>
          <cell r="D224" t="str">
            <v>A1</v>
          </cell>
          <cell r="E224" t="str">
            <v>A1</v>
          </cell>
        </row>
        <row r="225">
          <cell r="C225" t="str">
            <v>01015005</v>
          </cell>
          <cell r="D225" t="str">
            <v>A3</v>
          </cell>
          <cell r="E225" t="str">
            <v>A3</v>
          </cell>
        </row>
        <row r="226">
          <cell r="C226" t="str">
            <v>01015022</v>
          </cell>
          <cell r="D226" t="str">
            <v>A1</v>
          </cell>
          <cell r="E226" t="str">
            <v>A4</v>
          </cell>
        </row>
        <row r="227">
          <cell r="C227" t="str">
            <v>01015018</v>
          </cell>
          <cell r="D227" t="str">
            <v>A3</v>
          </cell>
          <cell r="E227" t="str">
            <v>A2</v>
          </cell>
        </row>
        <row r="228">
          <cell r="C228" t="str">
            <v>01015023</v>
          </cell>
          <cell r="D228" t="str">
            <v>A1</v>
          </cell>
          <cell r="E228" t="str">
            <v>A1</v>
          </cell>
        </row>
        <row r="229">
          <cell r="C229" t="str">
            <v>01015020</v>
          </cell>
          <cell r="D229" t="str">
            <v>A4</v>
          </cell>
          <cell r="E229" t="str">
            <v>A4</v>
          </cell>
        </row>
        <row r="230">
          <cell r="C230" t="str">
            <v>01015041</v>
          </cell>
          <cell r="D230" t="str">
            <v>A3</v>
          </cell>
          <cell r="E230" t="str">
            <v>A3</v>
          </cell>
        </row>
        <row r="231">
          <cell r="C231" t="str">
            <v>01015001</v>
          </cell>
          <cell r="D231" t="str">
            <v>A2</v>
          </cell>
          <cell r="E231" t="str">
            <v>A3</v>
          </cell>
        </row>
        <row r="232">
          <cell r="C232" t="str">
            <v>01015019</v>
          </cell>
          <cell r="D232" t="str">
            <v>A1</v>
          </cell>
          <cell r="E232" t="str">
            <v>A1</v>
          </cell>
        </row>
        <row r="233">
          <cell r="C233" t="str">
            <v>01015013</v>
          </cell>
          <cell r="D233" t="str">
            <v>A3</v>
          </cell>
          <cell r="E233" t="str">
            <v>A3</v>
          </cell>
        </row>
        <row r="234">
          <cell r="C234" t="str">
            <v>01015006</v>
          </cell>
          <cell r="D234" t="str">
            <v>A2</v>
          </cell>
          <cell r="E234" t="str">
            <v>A3</v>
          </cell>
        </row>
        <row r="235">
          <cell r="C235" t="str">
            <v>01018001</v>
          </cell>
          <cell r="D235" t="str">
            <v>A3</v>
          </cell>
          <cell r="E235" t="str">
            <v>A4</v>
          </cell>
        </row>
        <row r="236">
          <cell r="C236" t="str">
            <v>01015004</v>
          </cell>
          <cell r="D236" t="str">
            <v>A2</v>
          </cell>
          <cell r="E236" t="str">
            <v>A2</v>
          </cell>
        </row>
        <row r="237">
          <cell r="C237" t="str">
            <v>01015010</v>
          </cell>
          <cell r="D237" t="str">
            <v>A3</v>
          </cell>
          <cell r="E237" t="str">
            <v>B2</v>
          </cell>
        </row>
        <row r="238">
          <cell r="C238" t="str">
            <v>01015017</v>
          </cell>
          <cell r="D238" t="str">
            <v>A3</v>
          </cell>
          <cell r="E238" t="str">
            <v>A3</v>
          </cell>
        </row>
        <row r="239">
          <cell r="C239" t="str">
            <v>01015016</v>
          </cell>
          <cell r="D239" t="str">
            <v>A4</v>
          </cell>
          <cell r="E239" t="str">
            <v>A4</v>
          </cell>
        </row>
        <row r="240">
          <cell r="C240" t="str">
            <v>01015031</v>
          </cell>
          <cell r="D240" t="str">
            <v>A1</v>
          </cell>
          <cell r="E240" t="str">
            <v>A1</v>
          </cell>
        </row>
        <row r="241">
          <cell r="C241" t="str">
            <v>01015025</v>
          </cell>
          <cell r="D241" t="str">
            <v>A2</v>
          </cell>
          <cell r="E241" t="str">
            <v>A1</v>
          </cell>
        </row>
        <row r="242">
          <cell r="C242" t="str">
            <v>01017001</v>
          </cell>
          <cell r="D242" t="str">
            <v>A2</v>
          </cell>
          <cell r="E242" t="str">
            <v>A3</v>
          </cell>
        </row>
        <row r="243">
          <cell r="C243" t="str">
            <v>01015012</v>
          </cell>
          <cell r="D243" t="str">
            <v>A3</v>
          </cell>
          <cell r="E243" t="str">
            <v>A1</v>
          </cell>
        </row>
        <row r="244">
          <cell r="C244" t="str">
            <v>01015008</v>
          </cell>
          <cell r="D244" t="str">
            <v>A2</v>
          </cell>
          <cell r="E244" t="str">
            <v>A3</v>
          </cell>
        </row>
        <row r="245">
          <cell r="C245" t="str">
            <v>01015021</v>
          </cell>
          <cell r="D245" t="str">
            <v>A3</v>
          </cell>
          <cell r="E245" t="str">
            <v>A3</v>
          </cell>
        </row>
        <row r="246">
          <cell r="C246">
            <v>0</v>
          </cell>
          <cell r="D246">
            <v>25</v>
          </cell>
          <cell r="E246">
            <v>25</v>
          </cell>
        </row>
        <row r="247">
          <cell r="C247">
            <v>0</v>
          </cell>
          <cell r="D247">
            <v>0</v>
          </cell>
          <cell r="E247">
            <v>24</v>
          </cell>
        </row>
        <row r="248">
          <cell r="C248" t="str">
            <v>01013003</v>
          </cell>
          <cell r="D248" t="str">
            <v>A1</v>
          </cell>
          <cell r="E248" t="str">
            <v>A1</v>
          </cell>
        </row>
        <row r="249">
          <cell r="C249" t="str">
            <v>01013002</v>
          </cell>
          <cell r="D249" t="str">
            <v>A2</v>
          </cell>
          <cell r="E249" t="str">
            <v>A3</v>
          </cell>
        </row>
        <row r="250">
          <cell r="C250" t="str">
            <v>01013004</v>
          </cell>
          <cell r="D250" t="str">
            <v>A1</v>
          </cell>
          <cell r="E250" t="str">
            <v>A3</v>
          </cell>
        </row>
        <row r="251">
          <cell r="C251" t="str">
            <v>01013021</v>
          </cell>
          <cell r="D251" t="str">
            <v>A2</v>
          </cell>
          <cell r="E251" t="str">
            <v>A3</v>
          </cell>
        </row>
        <row r="252">
          <cell r="C252" t="str">
            <v>01013006</v>
          </cell>
          <cell r="D252" t="str">
            <v>A2</v>
          </cell>
          <cell r="E252" t="str">
            <v>A3</v>
          </cell>
        </row>
        <row r="253">
          <cell r="C253" t="str">
            <v>01013018</v>
          </cell>
          <cell r="D253" t="str">
            <v>A2</v>
          </cell>
          <cell r="E253" t="str">
            <v>A3</v>
          </cell>
        </row>
        <row r="254">
          <cell r="C254" t="str">
            <v>01013019</v>
          </cell>
          <cell r="D254" t="str">
            <v>A2</v>
          </cell>
          <cell r="E254" t="str">
            <v>A4</v>
          </cell>
        </row>
        <row r="255">
          <cell r="C255" t="str">
            <v>01013016</v>
          </cell>
          <cell r="D255" t="str">
            <v>A2</v>
          </cell>
          <cell r="E255" t="str">
            <v>A3</v>
          </cell>
        </row>
        <row r="256">
          <cell r="C256" t="str">
            <v>01013017</v>
          </cell>
          <cell r="D256" t="str">
            <v>A3</v>
          </cell>
          <cell r="E256" t="str">
            <v>A4</v>
          </cell>
        </row>
        <row r="257">
          <cell r="C257" t="str">
            <v>01013027</v>
          </cell>
          <cell r="D257" t="str">
            <v>A3</v>
          </cell>
          <cell r="E257" t="str">
            <v>A2</v>
          </cell>
        </row>
        <row r="258">
          <cell r="C258" t="str">
            <v>01013026</v>
          </cell>
          <cell r="D258" t="str">
            <v>A2</v>
          </cell>
          <cell r="E258" t="str">
            <v>A4</v>
          </cell>
        </row>
        <row r="259">
          <cell r="C259" t="str">
            <v>01013029</v>
          </cell>
          <cell r="D259" t="str">
            <v>A2</v>
          </cell>
          <cell r="E259" t="str">
            <v>A4</v>
          </cell>
        </row>
        <row r="260">
          <cell r="C260" t="str">
            <v>01013028</v>
          </cell>
          <cell r="D260" t="str">
            <v>A2</v>
          </cell>
          <cell r="E260" t="str">
            <v>A3</v>
          </cell>
        </row>
        <row r="261">
          <cell r="C261" t="str">
            <v>01013005</v>
          </cell>
          <cell r="D261" t="str">
            <v>A2</v>
          </cell>
          <cell r="E261" t="str">
            <v>A3</v>
          </cell>
        </row>
        <row r="262">
          <cell r="C262" t="str">
            <v>01013022</v>
          </cell>
          <cell r="D262" t="str">
            <v>A3</v>
          </cell>
          <cell r="E262" t="str">
            <v>A3</v>
          </cell>
        </row>
        <row r="263">
          <cell r="C263" t="str">
            <v>01013047</v>
          </cell>
          <cell r="D263" t="str">
            <v>A3</v>
          </cell>
          <cell r="E263" t="str">
            <v>A4</v>
          </cell>
        </row>
        <row r="264">
          <cell r="C264" t="str">
            <v>01013070</v>
          </cell>
          <cell r="D264" t="str">
            <v>A3</v>
          </cell>
          <cell r="E264" t="str">
            <v>A3</v>
          </cell>
        </row>
        <row r="265">
          <cell r="C265" t="str">
            <v>01014047</v>
          </cell>
          <cell r="D265" t="str">
            <v>A1</v>
          </cell>
          <cell r="E265" t="str">
            <v>A3</v>
          </cell>
        </row>
        <row r="266">
          <cell r="C266" t="str">
            <v>01013079</v>
          </cell>
          <cell r="D266" t="str">
            <v>A3</v>
          </cell>
          <cell r="E266" t="str">
            <v>A4</v>
          </cell>
        </row>
        <row r="267">
          <cell r="C267" t="str">
            <v>01013087</v>
          </cell>
          <cell r="D267" t="str">
            <v>A1</v>
          </cell>
          <cell r="E267" t="str">
            <v>A2</v>
          </cell>
        </row>
        <row r="268">
          <cell r="C268" t="str">
            <v>01013061</v>
          </cell>
          <cell r="D268" t="str">
            <v>A1</v>
          </cell>
          <cell r="E268" t="str">
            <v>A3</v>
          </cell>
        </row>
        <row r="269">
          <cell r="C269" t="str">
            <v>01013094</v>
          </cell>
          <cell r="D269" t="str">
            <v>A2</v>
          </cell>
          <cell r="E269" t="str">
            <v>A3</v>
          </cell>
        </row>
        <row r="270">
          <cell r="C270" t="str">
            <v>01013120</v>
          </cell>
          <cell r="D270" t="str">
            <v>A2</v>
          </cell>
          <cell r="E270" t="str">
            <v>A3</v>
          </cell>
        </row>
        <row r="271">
          <cell r="C271" t="str">
            <v>01013117</v>
          </cell>
          <cell r="D271" t="str">
            <v>A2</v>
          </cell>
          <cell r="E271" t="str">
            <v>A4</v>
          </cell>
        </row>
        <row r="272">
          <cell r="C272">
            <v>0</v>
          </cell>
          <cell r="D272">
            <v>0</v>
          </cell>
          <cell r="E272">
            <v>1</v>
          </cell>
        </row>
        <row r="273">
          <cell r="C273" t="str">
            <v>01013096</v>
          </cell>
          <cell r="D273" t="str">
            <v>A1</v>
          </cell>
          <cell r="E273" t="str">
            <v>A1</v>
          </cell>
        </row>
        <row r="274">
          <cell r="C274">
            <v>0</v>
          </cell>
          <cell r="D274">
            <v>31</v>
          </cell>
          <cell r="E274">
            <v>31</v>
          </cell>
        </row>
        <row r="275">
          <cell r="C275">
            <v>0</v>
          </cell>
          <cell r="D275">
            <v>0</v>
          </cell>
          <cell r="E275">
            <v>31</v>
          </cell>
        </row>
        <row r="276">
          <cell r="C276" t="str">
            <v>01014002</v>
          </cell>
          <cell r="D276" t="str">
            <v>A1</v>
          </cell>
          <cell r="E276" t="str">
            <v>A1</v>
          </cell>
        </row>
        <row r="277">
          <cell r="C277" t="str">
            <v>01014004</v>
          </cell>
          <cell r="D277" t="str">
            <v>A2</v>
          </cell>
          <cell r="E277" t="str">
            <v>A1</v>
          </cell>
        </row>
        <row r="278">
          <cell r="C278" t="str">
            <v>01023003</v>
          </cell>
          <cell r="D278" t="str">
            <v>A2</v>
          </cell>
          <cell r="E278" t="str">
            <v>A1</v>
          </cell>
        </row>
        <row r="279">
          <cell r="C279" t="str">
            <v>01014008</v>
          </cell>
          <cell r="D279" t="str">
            <v>A2</v>
          </cell>
          <cell r="E279" t="str">
            <v>A4</v>
          </cell>
        </row>
        <row r="280">
          <cell r="C280" t="str">
            <v>01014007</v>
          </cell>
          <cell r="D280" t="str">
            <v>A1</v>
          </cell>
          <cell r="E280" t="str">
            <v>A1</v>
          </cell>
        </row>
        <row r="281">
          <cell r="C281" t="str">
            <v>01014038</v>
          </cell>
          <cell r="D281" t="str">
            <v>A1</v>
          </cell>
          <cell r="E281" t="str">
            <v>A1</v>
          </cell>
        </row>
        <row r="282">
          <cell r="C282" t="str">
            <v>01014005</v>
          </cell>
          <cell r="D282" t="str">
            <v>A2</v>
          </cell>
          <cell r="E282" t="str">
            <v>A4</v>
          </cell>
        </row>
        <row r="283">
          <cell r="C283" t="str">
            <v>01014046</v>
          </cell>
          <cell r="D283" t="str">
            <v>A1</v>
          </cell>
          <cell r="E283" t="str">
            <v>A1</v>
          </cell>
        </row>
        <row r="284">
          <cell r="C284" t="str">
            <v>01014026</v>
          </cell>
          <cell r="D284" t="str">
            <v>A3</v>
          </cell>
          <cell r="E284" t="str">
            <v>A4</v>
          </cell>
        </row>
        <row r="285">
          <cell r="C285" t="str">
            <v>01014029</v>
          </cell>
          <cell r="D285" t="str">
            <v>A3</v>
          </cell>
          <cell r="E285" t="str">
            <v>A4</v>
          </cell>
        </row>
        <row r="286">
          <cell r="C286" t="str">
            <v>01014033</v>
          </cell>
          <cell r="D286" t="str">
            <v>A1</v>
          </cell>
          <cell r="E286" t="str">
            <v>A1</v>
          </cell>
        </row>
        <row r="287">
          <cell r="C287" t="str">
            <v>01014023</v>
          </cell>
          <cell r="D287" t="str">
            <v>A1</v>
          </cell>
          <cell r="E287" t="str">
            <v>A4</v>
          </cell>
        </row>
        <row r="288">
          <cell r="C288" t="str">
            <v>01014013</v>
          </cell>
          <cell r="D288" t="str">
            <v>A3</v>
          </cell>
          <cell r="E288" t="str">
            <v>A4</v>
          </cell>
        </row>
        <row r="289">
          <cell r="C289" t="str">
            <v>01014017</v>
          </cell>
          <cell r="D289" t="str">
            <v>A3</v>
          </cell>
          <cell r="E289" t="str">
            <v>A4</v>
          </cell>
        </row>
        <row r="290">
          <cell r="C290" t="str">
            <v>01014034</v>
          </cell>
          <cell r="D290" t="str">
            <v>A3</v>
          </cell>
          <cell r="E290" t="str">
            <v>A3</v>
          </cell>
        </row>
        <row r="291">
          <cell r="C291" t="str">
            <v>01014020</v>
          </cell>
          <cell r="D291" t="str">
            <v>A1</v>
          </cell>
          <cell r="E291" t="str">
            <v>A4</v>
          </cell>
        </row>
        <row r="292">
          <cell r="C292" t="str">
            <v>01014018</v>
          </cell>
          <cell r="D292" t="str">
            <v>A3</v>
          </cell>
          <cell r="E292" t="str">
            <v>A4</v>
          </cell>
        </row>
        <row r="293">
          <cell r="C293" t="str">
            <v>01014042</v>
          </cell>
          <cell r="D293" t="str">
            <v>A3</v>
          </cell>
          <cell r="E293" t="str">
            <v>A2</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A4</v>
          </cell>
        </row>
        <row r="297">
          <cell r="C297" t="str">
            <v>01014024</v>
          </cell>
          <cell r="D297" t="str">
            <v>A3</v>
          </cell>
          <cell r="E297" t="str">
            <v>A3</v>
          </cell>
        </row>
        <row r="298">
          <cell r="C298" t="str">
            <v>01014048</v>
          </cell>
          <cell r="D298" t="str">
            <v>A1</v>
          </cell>
          <cell r="E298" t="str">
            <v>A1</v>
          </cell>
        </row>
        <row r="299">
          <cell r="C299" t="str">
            <v>01014022</v>
          </cell>
          <cell r="D299" t="str">
            <v>A2</v>
          </cell>
          <cell r="E299" t="str">
            <v>A4</v>
          </cell>
        </row>
        <row r="300">
          <cell r="C300" t="str">
            <v>01014025</v>
          </cell>
          <cell r="D300" t="str">
            <v>A4</v>
          </cell>
          <cell r="E300" t="str">
            <v>A4</v>
          </cell>
        </row>
        <row r="301">
          <cell r="C301" t="str">
            <v>01014032</v>
          </cell>
          <cell r="D301" t="str">
            <v>A1</v>
          </cell>
          <cell r="E301" t="str">
            <v>A4</v>
          </cell>
        </row>
        <row r="302">
          <cell r="C302" t="str">
            <v>01014006</v>
          </cell>
          <cell r="D302" t="str">
            <v>A1</v>
          </cell>
          <cell r="E302" t="str">
            <v>A3</v>
          </cell>
        </row>
        <row r="303">
          <cell r="C303" t="str">
            <v>01014009</v>
          </cell>
          <cell r="D303" t="str">
            <v>A3</v>
          </cell>
          <cell r="E303" t="str">
            <v>A4</v>
          </cell>
        </row>
        <row r="304">
          <cell r="C304" t="str">
            <v>01014045</v>
          </cell>
          <cell r="D304" t="str">
            <v>A1</v>
          </cell>
          <cell r="E304" t="str">
            <v>A1</v>
          </cell>
        </row>
        <row r="305">
          <cell r="C305" t="str">
            <v>01014021</v>
          </cell>
          <cell r="D305" t="str">
            <v>A2</v>
          </cell>
          <cell r="E305" t="str">
            <v>A3</v>
          </cell>
        </row>
        <row r="306">
          <cell r="C306" t="str">
            <v>01014016</v>
          </cell>
          <cell r="D306" t="str">
            <v>A1</v>
          </cell>
          <cell r="E306" t="str">
            <v>A4</v>
          </cell>
        </row>
        <row r="307">
          <cell r="C307">
            <v>0</v>
          </cell>
          <cell r="D307">
            <v>9</v>
          </cell>
          <cell r="E307">
            <v>9</v>
          </cell>
        </row>
        <row r="308">
          <cell r="C308">
            <v>0</v>
          </cell>
          <cell r="D308">
            <v>0</v>
          </cell>
          <cell r="E308">
            <v>9</v>
          </cell>
        </row>
        <row r="309">
          <cell r="C309" t="str">
            <v>01016008</v>
          </cell>
          <cell r="D309" t="str">
            <v>A2</v>
          </cell>
          <cell r="E309" t="str">
            <v>A1</v>
          </cell>
        </row>
        <row r="310">
          <cell r="C310" t="str">
            <v>01016004</v>
          </cell>
          <cell r="D310" t="str">
            <v>A2</v>
          </cell>
          <cell r="E310" t="str">
            <v>A3</v>
          </cell>
        </row>
        <row r="311">
          <cell r="C311" t="str">
            <v>01016002</v>
          </cell>
          <cell r="D311" t="str">
            <v>A3</v>
          </cell>
          <cell r="E311" t="str">
            <v>A3</v>
          </cell>
        </row>
        <row r="312">
          <cell r="C312" t="str">
            <v>01016006</v>
          </cell>
          <cell r="D312" t="str">
            <v>A3</v>
          </cell>
          <cell r="E312" t="str">
            <v>A3</v>
          </cell>
        </row>
        <row r="313">
          <cell r="C313" t="str">
            <v>01016005</v>
          </cell>
          <cell r="D313" t="str">
            <v>A3</v>
          </cell>
          <cell r="E313" t="str">
            <v>A3</v>
          </cell>
        </row>
        <row r="314">
          <cell r="C314" t="str">
            <v>01016012</v>
          </cell>
          <cell r="D314" t="str">
            <v>A2</v>
          </cell>
          <cell r="E314" t="str">
            <v>A3</v>
          </cell>
        </row>
        <row r="315">
          <cell r="C315" t="str">
            <v>01016010</v>
          </cell>
          <cell r="D315" t="str">
            <v>A2</v>
          </cell>
          <cell r="E315" t="str">
            <v>A3</v>
          </cell>
        </row>
        <row r="316">
          <cell r="C316" t="str">
            <v>01016007</v>
          </cell>
          <cell r="D316" t="str">
            <v>A2</v>
          </cell>
          <cell r="E316" t="str">
            <v>A2</v>
          </cell>
        </row>
        <row r="317">
          <cell r="C317" t="str">
            <v>01016003</v>
          </cell>
          <cell r="D317" t="str">
            <v>A2</v>
          </cell>
          <cell r="E317" t="str">
            <v>A3</v>
          </cell>
        </row>
        <row r="318">
          <cell r="C318">
            <v>0</v>
          </cell>
          <cell r="D318">
            <v>9</v>
          </cell>
          <cell r="E318">
            <v>9</v>
          </cell>
        </row>
        <row r="319">
          <cell r="C319">
            <v>0</v>
          </cell>
          <cell r="D319">
            <v>0</v>
          </cell>
          <cell r="E319">
            <v>9</v>
          </cell>
        </row>
        <row r="320">
          <cell r="C320" t="str">
            <v>01013020</v>
          </cell>
          <cell r="D320" t="str">
            <v>A2</v>
          </cell>
          <cell r="E320" t="str">
            <v>A2</v>
          </cell>
        </row>
        <row r="321">
          <cell r="C321" t="str">
            <v>01029001</v>
          </cell>
          <cell r="D321" t="str">
            <v>A1</v>
          </cell>
          <cell r="E321" t="str">
            <v>A1</v>
          </cell>
        </row>
        <row r="322">
          <cell r="C322" t="str">
            <v>01013010</v>
          </cell>
          <cell r="D322" t="str">
            <v>A2</v>
          </cell>
          <cell r="E322" t="str">
            <v>A4</v>
          </cell>
        </row>
        <row r="323">
          <cell r="C323" t="str">
            <v>01013009</v>
          </cell>
          <cell r="D323" t="str">
            <v>A2</v>
          </cell>
          <cell r="E323" t="str">
            <v>A2</v>
          </cell>
        </row>
        <row r="324">
          <cell r="C324" t="str">
            <v>01013008</v>
          </cell>
          <cell r="D324" t="str">
            <v>A3</v>
          </cell>
          <cell r="E324" t="str">
            <v>A2</v>
          </cell>
        </row>
        <row r="325">
          <cell r="C325" t="str">
            <v>01013011</v>
          </cell>
          <cell r="D325" t="str">
            <v>A3</v>
          </cell>
          <cell r="E325" t="str">
            <v>A4</v>
          </cell>
        </row>
        <row r="326">
          <cell r="C326" t="str">
            <v>01013023</v>
          </cell>
          <cell r="D326" t="str">
            <v>A3</v>
          </cell>
          <cell r="E326" t="str">
            <v>A4</v>
          </cell>
        </row>
        <row r="327">
          <cell r="C327" t="str">
            <v>01013015</v>
          </cell>
          <cell r="D327" t="str">
            <v>A3</v>
          </cell>
          <cell r="E327" t="str">
            <v>A4</v>
          </cell>
        </row>
        <row r="328">
          <cell r="C328" t="str">
            <v>01029016</v>
          </cell>
          <cell r="D328" t="str">
            <v>A1</v>
          </cell>
          <cell r="E328" t="str">
            <v>A3</v>
          </cell>
        </row>
        <row r="329">
          <cell r="C329">
            <v>0</v>
          </cell>
          <cell r="D329">
            <v>17</v>
          </cell>
          <cell r="E329">
            <v>17</v>
          </cell>
        </row>
        <row r="330">
          <cell r="C330">
            <v>0</v>
          </cell>
          <cell r="D330">
            <v>0</v>
          </cell>
          <cell r="E330">
            <v>17</v>
          </cell>
        </row>
        <row r="331">
          <cell r="C331" t="str">
            <v>01025001</v>
          </cell>
          <cell r="D331" t="str">
            <v>A2</v>
          </cell>
          <cell r="E331" t="str">
            <v>A1</v>
          </cell>
        </row>
        <row r="332">
          <cell r="C332" t="str">
            <v>01025029</v>
          </cell>
          <cell r="D332" t="str">
            <v>A1</v>
          </cell>
          <cell r="E332" t="str">
            <v>A1</v>
          </cell>
        </row>
        <row r="333">
          <cell r="C333" t="str">
            <v>01025016</v>
          </cell>
          <cell r="D333" t="str">
            <v>A4</v>
          </cell>
          <cell r="E333" t="str">
            <v>A4</v>
          </cell>
        </row>
        <row r="334">
          <cell r="C334" t="str">
            <v>01025018</v>
          </cell>
          <cell r="D334" t="str">
            <v>A3</v>
          </cell>
          <cell r="E334" t="str">
            <v>A4</v>
          </cell>
        </row>
        <row r="335">
          <cell r="C335" t="str">
            <v>01025027</v>
          </cell>
          <cell r="D335" t="str">
            <v>A4</v>
          </cell>
          <cell r="E335" t="str">
            <v>A2</v>
          </cell>
        </row>
        <row r="336">
          <cell r="C336" t="str">
            <v>01025004</v>
          </cell>
          <cell r="D336" t="str">
            <v>A1</v>
          </cell>
          <cell r="E336" t="str">
            <v>A4</v>
          </cell>
        </row>
        <row r="337">
          <cell r="C337" t="str">
            <v>01025020</v>
          </cell>
          <cell r="D337" t="str">
            <v>A2</v>
          </cell>
          <cell r="E337" t="str">
            <v>A4</v>
          </cell>
        </row>
        <row r="338">
          <cell r="C338" t="str">
            <v>01025008</v>
          </cell>
          <cell r="D338" t="str">
            <v>A3</v>
          </cell>
          <cell r="E338" t="str">
            <v>A4</v>
          </cell>
        </row>
        <row r="339">
          <cell r="C339" t="str">
            <v>01025012</v>
          </cell>
          <cell r="D339" t="str">
            <v>A2</v>
          </cell>
          <cell r="E339" t="str">
            <v>A4</v>
          </cell>
        </row>
        <row r="340">
          <cell r="C340" t="str">
            <v>01025002</v>
          </cell>
          <cell r="D340" t="str">
            <v>A2</v>
          </cell>
          <cell r="E340" t="str">
            <v>A4</v>
          </cell>
        </row>
        <row r="341">
          <cell r="C341" t="str">
            <v>01003013</v>
          </cell>
          <cell r="D341" t="str">
            <v>A2</v>
          </cell>
          <cell r="E341" t="str">
            <v>A2</v>
          </cell>
        </row>
        <row r="342">
          <cell r="C342" t="str">
            <v>01025015</v>
          </cell>
          <cell r="D342" t="str">
            <v>A2</v>
          </cell>
          <cell r="E342" t="str">
            <v>A4</v>
          </cell>
        </row>
        <row r="343">
          <cell r="C343" t="str">
            <v>01005010</v>
          </cell>
          <cell r="D343" t="str">
            <v>A2</v>
          </cell>
          <cell r="E343" t="str">
            <v>A2</v>
          </cell>
        </row>
        <row r="344">
          <cell r="C344" t="str">
            <v>01025009</v>
          </cell>
          <cell r="D344" t="str">
            <v>A2</v>
          </cell>
          <cell r="E344" t="str">
            <v>A4</v>
          </cell>
        </row>
        <row r="345">
          <cell r="C345" t="str">
            <v>01025003</v>
          </cell>
          <cell r="D345" t="str">
            <v>A2</v>
          </cell>
          <cell r="E345" t="str">
            <v>A4</v>
          </cell>
        </row>
        <row r="346">
          <cell r="C346" t="str">
            <v>01009027</v>
          </cell>
          <cell r="D346" t="str">
            <v>A1</v>
          </cell>
          <cell r="E346" t="str">
            <v>A4</v>
          </cell>
        </row>
        <row r="347">
          <cell r="C347" t="str">
            <v>01025033</v>
          </cell>
          <cell r="D347" t="str">
            <v>A4</v>
          </cell>
          <cell r="E347" t="str">
            <v>A4</v>
          </cell>
        </row>
        <row r="348">
          <cell r="C348">
            <v>0</v>
          </cell>
          <cell r="D348">
            <v>3</v>
          </cell>
          <cell r="E348">
            <v>3</v>
          </cell>
        </row>
        <row r="349">
          <cell r="C349">
            <v>0</v>
          </cell>
          <cell r="D349">
            <v>0</v>
          </cell>
          <cell r="E349">
            <v>3</v>
          </cell>
        </row>
        <row r="350">
          <cell r="C350" t="str">
            <v>01004014</v>
          </cell>
          <cell r="D350" t="str">
            <v>A1</v>
          </cell>
          <cell r="E350" t="str">
            <v>A1</v>
          </cell>
        </row>
        <row r="351">
          <cell r="C351" t="str">
            <v>01028013</v>
          </cell>
          <cell r="D351" t="str">
            <v>A3</v>
          </cell>
          <cell r="E351" t="str">
            <v>A4</v>
          </cell>
        </row>
        <row r="352">
          <cell r="C352" t="str">
            <v>01028017</v>
          </cell>
          <cell r="D352" t="str">
            <v>A2</v>
          </cell>
          <cell r="E352" t="str">
            <v>A2</v>
          </cell>
        </row>
        <row r="353">
          <cell r="C353">
            <v>0</v>
          </cell>
          <cell r="D353">
            <v>7</v>
          </cell>
          <cell r="E353">
            <v>7</v>
          </cell>
        </row>
        <row r="354">
          <cell r="C354">
            <v>0</v>
          </cell>
          <cell r="D354">
            <v>0</v>
          </cell>
          <cell r="E354">
            <v>4</v>
          </cell>
        </row>
        <row r="355">
          <cell r="C355" t="str">
            <v>01025007</v>
          </cell>
          <cell r="D355" t="str">
            <v>A2</v>
          </cell>
          <cell r="E355" t="str">
            <v>A1</v>
          </cell>
        </row>
        <row r="356">
          <cell r="C356" t="str">
            <v>01018003</v>
          </cell>
          <cell r="D356" t="str">
            <v>A3</v>
          </cell>
          <cell r="E356" t="str">
            <v>A3</v>
          </cell>
        </row>
        <row r="357">
          <cell r="C357" t="str">
            <v>01018002</v>
          </cell>
          <cell r="D357" t="str">
            <v>A2</v>
          </cell>
          <cell r="E357" t="str">
            <v>A2</v>
          </cell>
        </row>
        <row r="358">
          <cell r="C358" t="str">
            <v>01018005</v>
          </cell>
          <cell r="D358" t="str">
            <v>A2</v>
          </cell>
          <cell r="E358" t="str">
            <v>A1</v>
          </cell>
        </row>
        <row r="359">
          <cell r="C359">
            <v>0</v>
          </cell>
          <cell r="D359">
            <v>0</v>
          </cell>
          <cell r="E359">
            <v>3</v>
          </cell>
        </row>
        <row r="360">
          <cell r="C360" t="str">
            <v>01018008</v>
          </cell>
          <cell r="D360" t="str">
            <v>A2</v>
          </cell>
          <cell r="E360" t="str">
            <v>A2</v>
          </cell>
        </row>
        <row r="361">
          <cell r="C361" t="str">
            <v>01018007</v>
          </cell>
          <cell r="D361" t="str">
            <v>A2</v>
          </cell>
          <cell r="E361" t="str">
            <v>A2</v>
          </cell>
        </row>
        <row r="362">
          <cell r="C362" t="str">
            <v>01018009</v>
          </cell>
          <cell r="D362" t="str">
            <v>A4</v>
          </cell>
          <cell r="E362" t="str">
            <v>A3</v>
          </cell>
        </row>
        <row r="363">
          <cell r="C363">
            <v>0</v>
          </cell>
          <cell r="D363">
            <v>4</v>
          </cell>
          <cell r="E363">
            <v>4</v>
          </cell>
        </row>
        <row r="364">
          <cell r="C364">
            <v>0</v>
          </cell>
          <cell r="D364">
            <v>0</v>
          </cell>
          <cell r="E364">
            <v>2</v>
          </cell>
        </row>
        <row r="365">
          <cell r="C365" t="str">
            <v>01004005</v>
          </cell>
          <cell r="D365" t="str">
            <v>A1</v>
          </cell>
          <cell r="E365" t="str">
            <v>A1</v>
          </cell>
        </row>
        <row r="366">
          <cell r="C366" t="str">
            <v>01019002</v>
          </cell>
          <cell r="D366" t="str">
            <v>A4</v>
          </cell>
          <cell r="E366" t="str">
            <v>A4</v>
          </cell>
        </row>
        <row r="367">
          <cell r="C367">
            <v>0</v>
          </cell>
          <cell r="D367">
            <v>0</v>
          </cell>
          <cell r="E367">
            <v>2</v>
          </cell>
        </row>
        <row r="368">
          <cell r="C368" t="str">
            <v>01019001</v>
          </cell>
          <cell r="D368" t="str">
            <v>A4</v>
          </cell>
          <cell r="E368" t="str">
            <v>A4</v>
          </cell>
        </row>
        <row r="369">
          <cell r="C369" t="str">
            <v>01005005</v>
          </cell>
          <cell r="D369" t="str">
            <v>A4</v>
          </cell>
          <cell r="E369" t="str">
            <v>A2</v>
          </cell>
        </row>
        <row r="370">
          <cell r="C370">
            <v>0</v>
          </cell>
          <cell r="D370">
            <v>3</v>
          </cell>
          <cell r="E370">
            <v>3</v>
          </cell>
        </row>
        <row r="371">
          <cell r="C371">
            <v>0</v>
          </cell>
          <cell r="D371">
            <v>0</v>
          </cell>
          <cell r="E371">
            <v>2</v>
          </cell>
        </row>
        <row r="372">
          <cell r="C372" t="str">
            <v>01021001</v>
          </cell>
          <cell r="D372" t="str">
            <v>A2</v>
          </cell>
          <cell r="E372" t="str">
            <v>A1</v>
          </cell>
        </row>
        <row r="373">
          <cell r="C373" t="str">
            <v>01021003</v>
          </cell>
          <cell r="D373" t="str">
            <v>A4</v>
          </cell>
          <cell r="E373" t="str">
            <v>A3</v>
          </cell>
        </row>
        <row r="374">
          <cell r="C374">
            <v>0</v>
          </cell>
          <cell r="D374">
            <v>0</v>
          </cell>
          <cell r="E374">
            <v>1</v>
          </cell>
        </row>
        <row r="375">
          <cell r="C375" t="str">
            <v>01021004</v>
          </cell>
          <cell r="D375" t="str">
            <v>A4</v>
          </cell>
          <cell r="E375" t="str">
            <v>A3</v>
          </cell>
        </row>
        <row r="376">
          <cell r="C376">
            <v>0</v>
          </cell>
          <cell r="D376">
            <v>2</v>
          </cell>
          <cell r="E376">
            <v>2</v>
          </cell>
        </row>
        <row r="377">
          <cell r="C377">
            <v>0</v>
          </cell>
          <cell r="D377">
            <v>0</v>
          </cell>
          <cell r="E377">
            <v>2</v>
          </cell>
        </row>
        <row r="378">
          <cell r="C378" t="str">
            <v>01007008</v>
          </cell>
          <cell r="D378" t="str">
            <v>A2</v>
          </cell>
          <cell r="E378" t="str">
            <v>A1</v>
          </cell>
        </row>
        <row r="379">
          <cell r="C379" t="str">
            <v>01014012</v>
          </cell>
          <cell r="D379" t="str">
            <v>A4</v>
          </cell>
          <cell r="E379" t="str">
            <v>A3</v>
          </cell>
        </row>
        <row r="380">
          <cell r="C380">
            <v>0</v>
          </cell>
          <cell r="D380">
            <v>5</v>
          </cell>
          <cell r="E380">
            <v>5</v>
          </cell>
        </row>
        <row r="381">
          <cell r="C381">
            <v>0</v>
          </cell>
          <cell r="D381">
            <v>0</v>
          </cell>
          <cell r="E381">
            <v>3</v>
          </cell>
        </row>
        <row r="382">
          <cell r="C382" t="str">
            <v>01017003</v>
          </cell>
          <cell r="D382" t="str">
            <v>A2</v>
          </cell>
          <cell r="E382" t="str">
            <v>A1</v>
          </cell>
        </row>
        <row r="383">
          <cell r="C383" t="str">
            <v>01017010</v>
          </cell>
          <cell r="D383" t="str">
            <v>A3</v>
          </cell>
          <cell r="E383" t="str">
            <v>A2</v>
          </cell>
        </row>
        <row r="384">
          <cell r="C384" t="str">
            <v>01018004</v>
          </cell>
          <cell r="D384" t="str">
            <v>A3</v>
          </cell>
          <cell r="E384" t="str">
            <v>A2</v>
          </cell>
        </row>
        <row r="385">
          <cell r="C385">
            <v>0</v>
          </cell>
          <cell r="D385">
            <v>0</v>
          </cell>
          <cell r="E385">
            <v>2</v>
          </cell>
        </row>
        <row r="386">
          <cell r="C386" t="str">
            <v>01025013</v>
          </cell>
          <cell r="D386" t="str">
            <v>A3</v>
          </cell>
          <cell r="E386" t="str">
            <v>A3</v>
          </cell>
        </row>
        <row r="387">
          <cell r="C387" t="str">
            <v>01031001</v>
          </cell>
          <cell r="D387" t="str">
            <v>A4</v>
          </cell>
          <cell r="E387" t="str">
            <v>A3</v>
          </cell>
        </row>
      </sheetData>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Tong hop"/>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C11">
            <v>0</v>
          </cell>
          <cell r="D11">
            <v>9</v>
          </cell>
          <cell r="E11">
            <v>9</v>
          </cell>
        </row>
        <row r="12">
          <cell r="C12">
            <v>0</v>
          </cell>
          <cell r="D12">
            <v>0</v>
          </cell>
          <cell r="E12">
            <v>5</v>
          </cell>
        </row>
        <row r="13">
          <cell r="C13" t="str">
            <v>01002024</v>
          </cell>
          <cell r="D13" t="str">
            <v>A1</v>
          </cell>
          <cell r="E13" t="str">
            <v>A1</v>
          </cell>
        </row>
        <row r="14">
          <cell r="C14" t="str">
            <v>01003009</v>
          </cell>
          <cell r="D14" t="str">
            <v>A2</v>
          </cell>
          <cell r="E14" t="str">
            <v>A1</v>
          </cell>
        </row>
        <row r="15">
          <cell r="C15" t="str">
            <v>01003005</v>
          </cell>
          <cell r="D15" t="str">
            <v>A2</v>
          </cell>
          <cell r="E15" t="str">
            <v>A1</v>
          </cell>
        </row>
        <row r="16">
          <cell r="C16" t="str">
            <v>01023004</v>
          </cell>
          <cell r="D16" t="str">
            <v>A2</v>
          </cell>
          <cell r="E16" t="str">
            <v>A1</v>
          </cell>
        </row>
        <row r="17">
          <cell r="C17" t="str">
            <v>01003007</v>
          </cell>
          <cell r="D17" t="str">
            <v>A2</v>
          </cell>
          <cell r="E17" t="str">
            <v>A2</v>
          </cell>
        </row>
        <row r="18">
          <cell r="C18">
            <v>0</v>
          </cell>
          <cell r="D18">
            <v>0</v>
          </cell>
          <cell r="E18">
            <v>4</v>
          </cell>
        </row>
        <row r="19">
          <cell r="C19" t="str">
            <v>01003008</v>
          </cell>
          <cell r="D19" t="str">
            <v>A2</v>
          </cell>
          <cell r="E19" t="str">
            <v>A3</v>
          </cell>
        </row>
        <row r="20">
          <cell r="C20" t="str">
            <v>01003014</v>
          </cell>
          <cell r="D20" t="str">
            <v>A3</v>
          </cell>
          <cell r="E20" t="str">
            <v>A3</v>
          </cell>
        </row>
        <row r="21">
          <cell r="C21" t="str">
            <v>01003015</v>
          </cell>
          <cell r="D21" t="str">
            <v>A4</v>
          </cell>
          <cell r="E21" t="str">
            <v>A3</v>
          </cell>
        </row>
        <row r="22">
          <cell r="C22" t="str">
            <v>01003016</v>
          </cell>
          <cell r="D22" t="str">
            <v>A4</v>
          </cell>
          <cell r="E22" t="str">
            <v>A3</v>
          </cell>
        </row>
        <row r="23">
          <cell r="C23">
            <v>0</v>
          </cell>
          <cell r="D23">
            <v>14</v>
          </cell>
          <cell r="E23">
            <v>14</v>
          </cell>
        </row>
        <row r="24">
          <cell r="C24">
            <v>0</v>
          </cell>
          <cell r="D24">
            <v>0</v>
          </cell>
          <cell r="E24">
            <v>10</v>
          </cell>
        </row>
        <row r="25">
          <cell r="C25" t="str">
            <v>01004001</v>
          </cell>
          <cell r="D25" t="str">
            <v>A1</v>
          </cell>
          <cell r="E25" t="str">
            <v>A1</v>
          </cell>
        </row>
        <row r="26">
          <cell r="C26" t="str">
            <v>01004004</v>
          </cell>
          <cell r="D26" t="str">
            <v>A1</v>
          </cell>
          <cell r="E26" t="str">
            <v>A1</v>
          </cell>
        </row>
        <row r="27">
          <cell r="C27" t="str">
            <v>01022013</v>
          </cell>
          <cell r="D27" t="str">
            <v>A1</v>
          </cell>
          <cell r="E27" t="str">
            <v>A1</v>
          </cell>
        </row>
        <row r="28">
          <cell r="C28" t="str">
            <v>01004003</v>
          </cell>
          <cell r="D28" t="str">
            <v>A1</v>
          </cell>
          <cell r="E28" t="str">
            <v>A1</v>
          </cell>
        </row>
        <row r="29">
          <cell r="C29" t="str">
            <v>01004008</v>
          </cell>
          <cell r="D29" t="str">
            <v>A2</v>
          </cell>
          <cell r="E29" t="str">
            <v>A1</v>
          </cell>
        </row>
        <row r="30">
          <cell r="C30" t="str">
            <v>01005009</v>
          </cell>
          <cell r="D30" t="str">
            <v>A3</v>
          </cell>
          <cell r="E30" t="str">
            <v>A4</v>
          </cell>
        </row>
        <row r="31">
          <cell r="C31" t="str">
            <v>01004009</v>
          </cell>
          <cell r="D31" t="str">
            <v>A2</v>
          </cell>
          <cell r="E31" t="str">
            <v>A1</v>
          </cell>
        </row>
        <row r="32">
          <cell r="C32" t="str">
            <v>01002020</v>
          </cell>
          <cell r="D32" t="str">
            <v>A2</v>
          </cell>
          <cell r="E32" t="str">
            <v>A1</v>
          </cell>
        </row>
        <row r="33">
          <cell r="C33" t="str">
            <v>01010038</v>
          </cell>
          <cell r="D33" t="str">
            <v>A2</v>
          </cell>
          <cell r="E33" t="str">
            <v>A1</v>
          </cell>
        </row>
        <row r="34">
          <cell r="C34" t="str">
            <v>01012026</v>
          </cell>
          <cell r="D34" t="str">
            <v>A1</v>
          </cell>
          <cell r="E34" t="str">
            <v>A1</v>
          </cell>
        </row>
        <row r="35">
          <cell r="C35">
            <v>0</v>
          </cell>
          <cell r="D35">
            <v>0</v>
          </cell>
          <cell r="E35">
            <v>4</v>
          </cell>
        </row>
        <row r="36">
          <cell r="C36" t="str">
            <v>01011017</v>
          </cell>
          <cell r="D36" t="str">
            <v>A1</v>
          </cell>
          <cell r="E36" t="str">
            <v>A1</v>
          </cell>
        </row>
        <row r="37">
          <cell r="C37" t="str">
            <v>01022059</v>
          </cell>
          <cell r="D37" t="str">
            <v>A1</v>
          </cell>
          <cell r="E37" t="str">
            <v>A1</v>
          </cell>
        </row>
        <row r="38">
          <cell r="C38" t="str">
            <v>01018006</v>
          </cell>
          <cell r="D38" t="str">
            <v>A2</v>
          </cell>
          <cell r="E38" t="str">
            <v>A1</v>
          </cell>
        </row>
        <row r="39">
          <cell r="C39" t="str">
            <v>01004013</v>
          </cell>
          <cell r="D39" t="str">
            <v>A2</v>
          </cell>
          <cell r="E39" t="str">
            <v>A2</v>
          </cell>
        </row>
        <row r="40">
          <cell r="C40">
            <v>0</v>
          </cell>
          <cell r="D40">
            <v>26</v>
          </cell>
          <cell r="E40">
            <v>26</v>
          </cell>
        </row>
        <row r="41">
          <cell r="C41">
            <v>0</v>
          </cell>
          <cell r="D41">
            <v>0</v>
          </cell>
          <cell r="E41">
            <v>11</v>
          </cell>
        </row>
        <row r="42">
          <cell r="C42" t="str">
            <v>01007009</v>
          </cell>
          <cell r="D42" t="str">
            <v>A1</v>
          </cell>
          <cell r="E42" t="str">
            <v>A1</v>
          </cell>
        </row>
        <row r="43">
          <cell r="C43" t="str">
            <v>01002019</v>
          </cell>
          <cell r="D43" t="str">
            <v>A1</v>
          </cell>
          <cell r="E43" t="str">
            <v>A1</v>
          </cell>
        </row>
        <row r="44">
          <cell r="C44" t="str">
            <v>01004007</v>
          </cell>
          <cell r="D44" t="str">
            <v>A2</v>
          </cell>
          <cell r="E44" t="str">
            <v>A1</v>
          </cell>
        </row>
        <row r="45">
          <cell r="C45" t="str">
            <v>01002017</v>
          </cell>
          <cell r="D45" t="str">
            <v>A2</v>
          </cell>
          <cell r="E45" t="str">
            <v>A2</v>
          </cell>
        </row>
        <row r="46">
          <cell r="C46" t="str">
            <v>01002018</v>
          </cell>
          <cell r="D46" t="str">
            <v>A2</v>
          </cell>
          <cell r="E46" t="str">
            <v>A2</v>
          </cell>
        </row>
        <row r="47">
          <cell r="C47" t="str">
            <v>01002005</v>
          </cell>
          <cell r="D47" t="str">
            <v>A3</v>
          </cell>
          <cell r="E47" t="str">
            <v>A2</v>
          </cell>
        </row>
        <row r="48">
          <cell r="C48" t="str">
            <v>01023001</v>
          </cell>
          <cell r="D48" t="str">
            <v>A3</v>
          </cell>
          <cell r="E48" t="str">
            <v>A3</v>
          </cell>
        </row>
        <row r="49">
          <cell r="C49" t="str">
            <v>01017006</v>
          </cell>
          <cell r="D49" t="str">
            <v>A1</v>
          </cell>
          <cell r="E49" t="str">
            <v>A1</v>
          </cell>
        </row>
        <row r="50">
          <cell r="C50" t="str">
            <v>01002032</v>
          </cell>
          <cell r="D50" t="str">
            <v>A3</v>
          </cell>
          <cell r="E50" t="str">
            <v>A3</v>
          </cell>
        </row>
        <row r="51">
          <cell r="C51" t="str">
            <v>01007007</v>
          </cell>
          <cell r="D51" t="str">
            <v>A2</v>
          </cell>
          <cell r="E51" t="str">
            <v>A2</v>
          </cell>
        </row>
        <row r="52">
          <cell r="C52" t="str">
            <v>01007005</v>
          </cell>
          <cell r="D52" t="str">
            <v>A1</v>
          </cell>
          <cell r="E52" t="str">
            <v>A1</v>
          </cell>
        </row>
        <row r="53">
          <cell r="C53">
            <v>0</v>
          </cell>
          <cell r="D53">
            <v>0</v>
          </cell>
          <cell r="E53">
            <v>15</v>
          </cell>
        </row>
        <row r="54">
          <cell r="C54" t="str">
            <v>01007006</v>
          </cell>
          <cell r="D54" t="str">
            <v>A2</v>
          </cell>
          <cell r="E54" t="str">
            <v>A2</v>
          </cell>
        </row>
        <row r="55">
          <cell r="C55" t="str">
            <v>01002038</v>
          </cell>
          <cell r="D55" t="str">
            <v>A4</v>
          </cell>
          <cell r="E55" t="str">
            <v>A4</v>
          </cell>
        </row>
        <row r="56">
          <cell r="C56" t="str">
            <v>01002023</v>
          </cell>
          <cell r="D56" t="str">
            <v>A4</v>
          </cell>
          <cell r="E56" t="str">
            <v>A2</v>
          </cell>
        </row>
        <row r="57">
          <cell r="C57" t="str">
            <v>01002007</v>
          </cell>
          <cell r="D57" t="str">
            <v>A4</v>
          </cell>
          <cell r="E57" t="str">
            <v>A3</v>
          </cell>
        </row>
        <row r="58">
          <cell r="C58" t="str">
            <v>01002010</v>
          </cell>
          <cell r="D58" t="str">
            <v>A4</v>
          </cell>
          <cell r="E58" t="str">
            <v>A4</v>
          </cell>
        </row>
        <row r="59">
          <cell r="C59" t="str">
            <v>01002012</v>
          </cell>
          <cell r="D59" t="str">
            <v>A4</v>
          </cell>
          <cell r="E59" t="str">
            <v>A3</v>
          </cell>
        </row>
        <row r="60">
          <cell r="C60" t="str">
            <v>01002028</v>
          </cell>
          <cell r="D60" t="str">
            <v>A4</v>
          </cell>
          <cell r="E60" t="str">
            <v>A4</v>
          </cell>
        </row>
        <row r="61">
          <cell r="C61" t="str">
            <v>01002027</v>
          </cell>
          <cell r="D61" t="str">
            <v>A2</v>
          </cell>
          <cell r="E61" t="str">
            <v>A3</v>
          </cell>
        </row>
        <row r="62">
          <cell r="C62" t="str">
            <v>01002013</v>
          </cell>
          <cell r="D62" t="str">
            <v>A4</v>
          </cell>
          <cell r="E62" t="str">
            <v>A3</v>
          </cell>
        </row>
        <row r="63">
          <cell r="C63" t="str">
            <v>01002031</v>
          </cell>
          <cell r="D63" t="str">
            <v>A4</v>
          </cell>
          <cell r="E63" t="str">
            <v>A4</v>
          </cell>
        </row>
        <row r="64">
          <cell r="C64" t="str">
            <v>01002034</v>
          </cell>
          <cell r="D64" t="str">
            <v>A4</v>
          </cell>
          <cell r="E64" t="str">
            <v>A3</v>
          </cell>
        </row>
        <row r="65">
          <cell r="C65" t="str">
            <v>01002033</v>
          </cell>
          <cell r="D65" t="str">
            <v>A4</v>
          </cell>
          <cell r="E65" t="str">
            <v>A4</v>
          </cell>
        </row>
        <row r="66">
          <cell r="C66" t="str">
            <v>01010068</v>
          </cell>
          <cell r="D66" t="str">
            <v>A4</v>
          </cell>
          <cell r="E66" t="str">
            <v>A4</v>
          </cell>
        </row>
        <row r="67">
          <cell r="C67" t="str">
            <v>01002035</v>
          </cell>
          <cell r="D67" t="str">
            <v>A4</v>
          </cell>
          <cell r="E67" t="str">
            <v>A2</v>
          </cell>
        </row>
        <row r="68">
          <cell r="C68" t="str">
            <v>01002036</v>
          </cell>
          <cell r="D68" t="str">
            <v>A4</v>
          </cell>
          <cell r="E68" t="str">
            <v>A2</v>
          </cell>
        </row>
        <row r="69">
          <cell r="C69">
            <v>0</v>
          </cell>
          <cell r="D69">
            <v>16</v>
          </cell>
          <cell r="E69">
            <v>16</v>
          </cell>
        </row>
        <row r="70">
          <cell r="C70">
            <v>0</v>
          </cell>
          <cell r="D70">
            <v>0</v>
          </cell>
          <cell r="E70">
            <v>8</v>
          </cell>
        </row>
        <row r="71">
          <cell r="C71" t="str">
            <v>01002002</v>
          </cell>
          <cell r="D71" t="str">
            <v>A2</v>
          </cell>
          <cell r="E71" t="str">
            <v>A1</v>
          </cell>
        </row>
        <row r="72">
          <cell r="C72" t="str">
            <v>01009006</v>
          </cell>
          <cell r="D72" t="str">
            <v>A2</v>
          </cell>
          <cell r="E72" t="str">
            <v>A2</v>
          </cell>
        </row>
        <row r="73">
          <cell r="C73" t="str">
            <v>01009018</v>
          </cell>
          <cell r="D73" t="str">
            <v>A2</v>
          </cell>
          <cell r="E73" t="str">
            <v>A1</v>
          </cell>
        </row>
        <row r="74">
          <cell r="C74" t="str">
            <v>01009010</v>
          </cell>
          <cell r="D74" t="str">
            <v>A2</v>
          </cell>
          <cell r="E74" t="str">
            <v>A2</v>
          </cell>
        </row>
        <row r="75">
          <cell r="C75" t="str">
            <v>01002004</v>
          </cell>
          <cell r="D75" t="str">
            <v>A2</v>
          </cell>
          <cell r="E75" t="str">
            <v>A1</v>
          </cell>
        </row>
        <row r="76">
          <cell r="C76" t="str">
            <v>01009008</v>
          </cell>
          <cell r="D76" t="str">
            <v>A3</v>
          </cell>
          <cell r="E76" t="str">
            <v>A3</v>
          </cell>
        </row>
        <row r="77">
          <cell r="C77" t="str">
            <v>01022058</v>
          </cell>
          <cell r="D77" t="str">
            <v>A3</v>
          </cell>
          <cell r="E77" t="str">
            <v>A3</v>
          </cell>
        </row>
        <row r="78">
          <cell r="C78" t="str">
            <v>01007004</v>
          </cell>
          <cell r="D78" t="str">
            <v>A3</v>
          </cell>
          <cell r="E78" t="str">
            <v>A2</v>
          </cell>
        </row>
        <row r="79">
          <cell r="C79">
            <v>0</v>
          </cell>
          <cell r="D79">
            <v>0</v>
          </cell>
          <cell r="E79">
            <v>8</v>
          </cell>
        </row>
        <row r="80">
          <cell r="C80" t="str">
            <v>01009012</v>
          </cell>
          <cell r="D80" t="str">
            <v>A2</v>
          </cell>
          <cell r="E80" t="str">
            <v>A2</v>
          </cell>
        </row>
        <row r="81">
          <cell r="C81" t="str">
            <v>01002008</v>
          </cell>
          <cell r="D81" t="str">
            <v>A2</v>
          </cell>
          <cell r="E81" t="str">
            <v>A2</v>
          </cell>
        </row>
        <row r="82">
          <cell r="C82" t="str">
            <v>01009019</v>
          </cell>
          <cell r="D82" t="str">
            <v>A3</v>
          </cell>
          <cell r="E82" t="str">
            <v>A3</v>
          </cell>
        </row>
        <row r="83">
          <cell r="C83" t="str">
            <v>01009011</v>
          </cell>
          <cell r="D83" t="str">
            <v>A3</v>
          </cell>
          <cell r="E83" t="str">
            <v>A3</v>
          </cell>
        </row>
        <row r="84">
          <cell r="C84" t="str">
            <v>01009028</v>
          </cell>
          <cell r="D84" t="str">
            <v>A4</v>
          </cell>
          <cell r="E84" t="str">
            <v>A3</v>
          </cell>
        </row>
        <row r="85">
          <cell r="C85" t="str">
            <v>01009026</v>
          </cell>
          <cell r="D85" t="str">
            <v>A4</v>
          </cell>
          <cell r="E85" t="str">
            <v>A3</v>
          </cell>
        </row>
        <row r="86">
          <cell r="C86" t="str">
            <v>01007003</v>
          </cell>
          <cell r="D86" t="str">
            <v>A3</v>
          </cell>
          <cell r="E86" t="str">
            <v>A4</v>
          </cell>
        </row>
        <row r="87">
          <cell r="C87" t="str">
            <v>01009029</v>
          </cell>
          <cell r="D87" t="str">
            <v>A4</v>
          </cell>
          <cell r="E87" t="str">
            <v>A4</v>
          </cell>
        </row>
        <row r="88">
          <cell r="C88">
            <v>0</v>
          </cell>
          <cell r="D88">
            <v>8</v>
          </cell>
          <cell r="E88">
            <v>8</v>
          </cell>
        </row>
        <row r="89">
          <cell r="C89">
            <v>0</v>
          </cell>
          <cell r="D89">
            <v>0</v>
          </cell>
          <cell r="E89">
            <v>7</v>
          </cell>
        </row>
        <row r="90">
          <cell r="C90" t="str">
            <v>01009009</v>
          </cell>
          <cell r="D90" t="str">
            <v>A2</v>
          </cell>
          <cell r="E90" t="str">
            <v>A1</v>
          </cell>
        </row>
        <row r="91">
          <cell r="C91" t="str">
            <v>01003002</v>
          </cell>
          <cell r="D91" t="str">
            <v>A2</v>
          </cell>
          <cell r="E91" t="str">
            <v>A2</v>
          </cell>
        </row>
        <row r="92">
          <cell r="C92" t="str">
            <v>01006003</v>
          </cell>
          <cell r="D92" t="str">
            <v>A3</v>
          </cell>
          <cell r="E92" t="str">
            <v>A4</v>
          </cell>
        </row>
        <row r="93">
          <cell r="C93" t="str">
            <v>01013032</v>
          </cell>
          <cell r="D93" t="str">
            <v>A2</v>
          </cell>
          <cell r="E93" t="str">
            <v>A4</v>
          </cell>
        </row>
        <row r="94">
          <cell r="C94" t="str">
            <v>01022061</v>
          </cell>
          <cell r="D94" t="str">
            <v>A2</v>
          </cell>
          <cell r="E94" t="str">
            <v>A1</v>
          </cell>
        </row>
        <row r="95">
          <cell r="C95" t="str">
            <v>01015027</v>
          </cell>
          <cell r="D95" t="str">
            <v>A2</v>
          </cell>
          <cell r="E95" t="str">
            <v>A1</v>
          </cell>
        </row>
        <row r="96">
          <cell r="C96" t="str">
            <v>01023002</v>
          </cell>
          <cell r="D96" t="str">
            <v>A2</v>
          </cell>
          <cell r="E96" t="str">
            <v>A2</v>
          </cell>
        </row>
        <row r="97">
          <cell r="C97">
            <v>0</v>
          </cell>
          <cell r="D97">
            <v>0</v>
          </cell>
          <cell r="E97">
            <v>1</v>
          </cell>
        </row>
        <row r="98">
          <cell r="C98" t="str">
            <v>01006006</v>
          </cell>
          <cell r="D98" t="str">
            <v>A2</v>
          </cell>
          <cell r="E98" t="str">
            <v>A2</v>
          </cell>
        </row>
        <row r="99">
          <cell r="C99">
            <v>0</v>
          </cell>
          <cell r="D99">
            <v>4</v>
          </cell>
          <cell r="E99">
            <v>4</v>
          </cell>
        </row>
        <row r="100">
          <cell r="C100">
            <v>0</v>
          </cell>
          <cell r="D100">
            <v>0</v>
          </cell>
          <cell r="E100">
            <v>1</v>
          </cell>
        </row>
        <row r="101">
          <cell r="C101" t="str">
            <v>01005007</v>
          </cell>
          <cell r="D101" t="str">
            <v>A1</v>
          </cell>
          <cell r="E101" t="str">
            <v>A1</v>
          </cell>
        </row>
        <row r="102">
          <cell r="C102">
            <v>0</v>
          </cell>
          <cell r="D102">
            <v>0</v>
          </cell>
          <cell r="E102">
            <v>3</v>
          </cell>
        </row>
        <row r="103">
          <cell r="C103" t="str">
            <v>01005003</v>
          </cell>
          <cell r="D103" t="str">
            <v>A2</v>
          </cell>
          <cell r="E103" t="str">
            <v>A2</v>
          </cell>
        </row>
        <row r="104">
          <cell r="C104" t="str">
            <v>01005011</v>
          </cell>
          <cell r="D104" t="str">
            <v>A4</v>
          </cell>
          <cell r="E104" t="str">
            <v>A3</v>
          </cell>
        </row>
        <row r="105">
          <cell r="C105" t="str">
            <v>01005012</v>
          </cell>
          <cell r="D105" t="str">
            <v>A4</v>
          </cell>
          <cell r="E105" t="str">
            <v>A4</v>
          </cell>
        </row>
        <row r="106">
          <cell r="C106">
            <v>0</v>
          </cell>
          <cell r="D106">
            <v>31</v>
          </cell>
          <cell r="E106">
            <v>31</v>
          </cell>
        </row>
        <row r="107">
          <cell r="C107">
            <v>0</v>
          </cell>
          <cell r="D107">
            <v>0</v>
          </cell>
          <cell r="E107">
            <v>13</v>
          </cell>
        </row>
        <row r="108">
          <cell r="C108" t="str">
            <v>01008028</v>
          </cell>
          <cell r="D108" t="str">
            <v>A1</v>
          </cell>
          <cell r="E108" t="str">
            <v>A1</v>
          </cell>
        </row>
        <row r="109">
          <cell r="C109" t="str">
            <v>01008002</v>
          </cell>
          <cell r="D109" t="str">
            <v>A1</v>
          </cell>
          <cell r="E109" t="str">
            <v>A1</v>
          </cell>
        </row>
        <row r="110">
          <cell r="C110" t="str">
            <v>01008004</v>
          </cell>
          <cell r="D110" t="str">
            <v>A2</v>
          </cell>
          <cell r="E110" t="str">
            <v>A1</v>
          </cell>
        </row>
        <row r="111">
          <cell r="C111" t="str">
            <v>01009007</v>
          </cell>
          <cell r="D111" t="str">
            <v>A2</v>
          </cell>
          <cell r="E111" t="str">
            <v>A3</v>
          </cell>
        </row>
        <row r="112">
          <cell r="C112" t="str">
            <v>01008008</v>
          </cell>
          <cell r="D112" t="str">
            <v>A3</v>
          </cell>
          <cell r="E112" t="str">
            <v>A2</v>
          </cell>
        </row>
        <row r="113">
          <cell r="C113" t="str">
            <v>01008006</v>
          </cell>
          <cell r="D113" t="str">
            <v>A3</v>
          </cell>
          <cell r="E113" t="str">
            <v>A2</v>
          </cell>
        </row>
        <row r="114">
          <cell r="C114" t="str">
            <v>01002021</v>
          </cell>
          <cell r="D114" t="str">
            <v>A2</v>
          </cell>
          <cell r="E114" t="str">
            <v>A1</v>
          </cell>
        </row>
        <row r="115">
          <cell r="C115" t="str">
            <v>01017009</v>
          </cell>
          <cell r="D115" t="str">
            <v>A3</v>
          </cell>
          <cell r="E115" t="str">
            <v>A3</v>
          </cell>
        </row>
        <row r="116">
          <cell r="C116" t="str">
            <v>01015026</v>
          </cell>
          <cell r="D116" t="str">
            <v>A3</v>
          </cell>
          <cell r="E116" t="str">
            <v>A3</v>
          </cell>
        </row>
        <row r="117">
          <cell r="C117" t="str">
            <v>01015028</v>
          </cell>
          <cell r="D117" t="str">
            <v>A3</v>
          </cell>
          <cell r="E117" t="str">
            <v>A3</v>
          </cell>
        </row>
        <row r="118">
          <cell r="C118" t="str">
            <v>01008005</v>
          </cell>
          <cell r="D118" t="str">
            <v>A3</v>
          </cell>
          <cell r="E118" t="str">
            <v>A2</v>
          </cell>
        </row>
        <row r="119">
          <cell r="C119" t="str">
            <v>01009014</v>
          </cell>
          <cell r="D119" t="str">
            <v>A4</v>
          </cell>
          <cell r="E119" t="str">
            <v>A4</v>
          </cell>
        </row>
        <row r="120">
          <cell r="C120" t="str">
            <v>01008034</v>
          </cell>
          <cell r="D120" t="str">
            <v>A3</v>
          </cell>
          <cell r="E120" t="str">
            <v>A2</v>
          </cell>
        </row>
        <row r="121">
          <cell r="C121">
            <v>0</v>
          </cell>
          <cell r="D121">
            <v>0</v>
          </cell>
          <cell r="E121">
            <v>18</v>
          </cell>
        </row>
        <row r="122">
          <cell r="C122" t="str">
            <v>01008021</v>
          </cell>
          <cell r="D122" t="str">
            <v>A2</v>
          </cell>
          <cell r="E122" t="str">
            <v>A3</v>
          </cell>
        </row>
        <row r="123">
          <cell r="C123" t="str">
            <v>01008009</v>
          </cell>
          <cell r="D123" t="str">
            <v>A2</v>
          </cell>
          <cell r="E123" t="str">
            <v>A3</v>
          </cell>
        </row>
        <row r="124">
          <cell r="C124" t="str">
            <v>01008031</v>
          </cell>
          <cell r="D124" t="str">
            <v>A4</v>
          </cell>
          <cell r="E124" t="str">
            <v>A4</v>
          </cell>
        </row>
        <row r="125">
          <cell r="C125" t="str">
            <v>01008018</v>
          </cell>
          <cell r="D125" t="str">
            <v>A4</v>
          </cell>
          <cell r="E125" t="str">
            <v>A4</v>
          </cell>
        </row>
        <row r="126">
          <cell r="C126" t="str">
            <v>01008039</v>
          </cell>
          <cell r="D126" t="str">
            <v>A4</v>
          </cell>
          <cell r="E126" t="str">
            <v>A4</v>
          </cell>
        </row>
        <row r="127">
          <cell r="C127" t="str">
            <v>01008040</v>
          </cell>
          <cell r="D127" t="str">
            <v>A4</v>
          </cell>
          <cell r="E127" t="str">
            <v>A4</v>
          </cell>
        </row>
        <row r="128">
          <cell r="C128" t="str">
            <v>01008041</v>
          </cell>
          <cell r="D128" t="str">
            <v>A4</v>
          </cell>
          <cell r="E128" t="str">
            <v>A4</v>
          </cell>
        </row>
        <row r="129">
          <cell r="C129" t="str">
            <v>01012027</v>
          </cell>
          <cell r="D129" t="str">
            <v>A3</v>
          </cell>
          <cell r="E129" t="str">
            <v>A2</v>
          </cell>
        </row>
        <row r="130">
          <cell r="C130" t="str">
            <v>01008012</v>
          </cell>
          <cell r="D130" t="str">
            <v>A4</v>
          </cell>
          <cell r="E130" t="str">
            <v>A3</v>
          </cell>
        </row>
        <row r="131">
          <cell r="C131" t="str">
            <v>01017008</v>
          </cell>
          <cell r="D131" t="str">
            <v>A4</v>
          </cell>
          <cell r="E131" t="str">
            <v>A4</v>
          </cell>
        </row>
        <row r="132">
          <cell r="C132" t="str">
            <v>01008033</v>
          </cell>
          <cell r="D132" t="str">
            <v>A4</v>
          </cell>
          <cell r="E132" t="str">
            <v>A3</v>
          </cell>
        </row>
        <row r="133">
          <cell r="C133" t="str">
            <v>01013033</v>
          </cell>
          <cell r="D133" t="str">
            <v>A4</v>
          </cell>
          <cell r="E133" t="str">
            <v>A4</v>
          </cell>
        </row>
        <row r="134">
          <cell r="C134" t="str">
            <v>01009015</v>
          </cell>
          <cell r="D134" t="str">
            <v>A4</v>
          </cell>
          <cell r="E134" t="str">
            <v>A4</v>
          </cell>
        </row>
        <row r="135">
          <cell r="C135" t="str">
            <v>01002003</v>
          </cell>
          <cell r="D135" t="str">
            <v>A4</v>
          </cell>
          <cell r="E135" t="str">
            <v>A4</v>
          </cell>
        </row>
        <row r="136">
          <cell r="C136" t="str">
            <v>01008043</v>
          </cell>
          <cell r="D136" t="str">
            <v>A4</v>
          </cell>
          <cell r="E136" t="str">
            <v>A3</v>
          </cell>
        </row>
        <row r="137">
          <cell r="C137" t="str">
            <v>01008042</v>
          </cell>
          <cell r="D137" t="str">
            <v>A4</v>
          </cell>
          <cell r="E137" t="str">
            <v>A4</v>
          </cell>
        </row>
        <row r="138">
          <cell r="C138" t="str">
            <v>01008044</v>
          </cell>
          <cell r="D138" t="str">
            <v>A4</v>
          </cell>
          <cell r="E138" t="str">
            <v>A4</v>
          </cell>
        </row>
        <row r="139">
          <cell r="C139" t="str">
            <v>01008045</v>
          </cell>
          <cell r="D139" t="str">
            <v>A4</v>
          </cell>
          <cell r="E139" t="str">
            <v>A4</v>
          </cell>
        </row>
        <row r="140">
          <cell r="C140">
            <v>0</v>
          </cell>
          <cell r="D140">
            <v>33</v>
          </cell>
          <cell r="E140">
            <v>33</v>
          </cell>
        </row>
        <row r="141">
          <cell r="C141">
            <v>0</v>
          </cell>
          <cell r="D141">
            <v>0</v>
          </cell>
          <cell r="E141">
            <v>33</v>
          </cell>
        </row>
        <row r="142">
          <cell r="C142" t="str">
            <v>01022003</v>
          </cell>
          <cell r="D142" t="str">
            <v>A2</v>
          </cell>
          <cell r="E142" t="str">
            <v>A3</v>
          </cell>
        </row>
        <row r="143">
          <cell r="C143" t="str">
            <v>01010007</v>
          </cell>
          <cell r="D143" t="str">
            <v>A2</v>
          </cell>
          <cell r="E143" t="str">
            <v>A4</v>
          </cell>
        </row>
        <row r="144">
          <cell r="C144" t="str">
            <v>01010033</v>
          </cell>
          <cell r="D144" t="str">
            <v>A4</v>
          </cell>
          <cell r="E144" t="str">
            <v>A4</v>
          </cell>
        </row>
        <row r="145">
          <cell r="C145" t="str">
            <v>01010037</v>
          </cell>
          <cell r="D145" t="str">
            <v>A4</v>
          </cell>
          <cell r="E145" t="str">
            <v>A4</v>
          </cell>
        </row>
        <row r="146">
          <cell r="C146" t="str">
            <v>01010031</v>
          </cell>
          <cell r="D146" t="str">
            <v>A3</v>
          </cell>
          <cell r="E146" t="str">
            <v>A4</v>
          </cell>
        </row>
        <row r="147">
          <cell r="C147" t="str">
            <v>01010016</v>
          </cell>
          <cell r="D147" t="str">
            <v>A4</v>
          </cell>
          <cell r="E147" t="str">
            <v>A4</v>
          </cell>
        </row>
        <row r="148">
          <cell r="C148" t="str">
            <v>01010028</v>
          </cell>
          <cell r="D148" t="str">
            <v>A2</v>
          </cell>
          <cell r="E148" t="str">
            <v>A4</v>
          </cell>
        </row>
        <row r="149">
          <cell r="C149" t="str">
            <v>01010017</v>
          </cell>
          <cell r="D149" t="str">
            <v>A3</v>
          </cell>
          <cell r="E149" t="str">
            <v>A4</v>
          </cell>
        </row>
        <row r="150">
          <cell r="C150" t="str">
            <v>01010012</v>
          </cell>
          <cell r="D150" t="str">
            <v>A3</v>
          </cell>
          <cell r="E150" t="str">
            <v>A4</v>
          </cell>
        </row>
        <row r="151">
          <cell r="C151" t="str">
            <v>01010029</v>
          </cell>
          <cell r="D151" t="str">
            <v>A2</v>
          </cell>
          <cell r="E151" t="str">
            <v>A4</v>
          </cell>
        </row>
        <row r="152">
          <cell r="C152" t="str">
            <v>01010024</v>
          </cell>
          <cell r="D152" t="str">
            <v>A2</v>
          </cell>
          <cell r="E152" t="str">
            <v>A4</v>
          </cell>
        </row>
        <row r="153">
          <cell r="C153" t="str">
            <v>01004012</v>
          </cell>
          <cell r="D153" t="str">
            <v>A2</v>
          </cell>
          <cell r="E153" t="str">
            <v>A4</v>
          </cell>
        </row>
        <row r="154">
          <cell r="C154" t="str">
            <v>01010023</v>
          </cell>
          <cell r="D154" t="str">
            <v>A4</v>
          </cell>
          <cell r="E154" t="str">
            <v>A4</v>
          </cell>
        </row>
        <row r="155">
          <cell r="C155" t="str">
            <v>01022048</v>
          </cell>
          <cell r="D155" t="str">
            <v>A4</v>
          </cell>
          <cell r="E155" t="str">
            <v>A4</v>
          </cell>
        </row>
        <row r="156">
          <cell r="C156" t="str">
            <v>01010006</v>
          </cell>
          <cell r="D156" t="str">
            <v>A2</v>
          </cell>
          <cell r="E156" t="str">
            <v>A4</v>
          </cell>
        </row>
        <row r="157">
          <cell r="C157" t="str">
            <v>01010026</v>
          </cell>
          <cell r="D157" t="str">
            <v>A2</v>
          </cell>
          <cell r="E157" t="str">
            <v>A4</v>
          </cell>
        </row>
        <row r="158">
          <cell r="C158" t="str">
            <v>01010039</v>
          </cell>
          <cell r="D158" t="str">
            <v>A2</v>
          </cell>
          <cell r="E158" t="str">
            <v>A4</v>
          </cell>
        </row>
        <row r="159">
          <cell r="C159" t="str">
            <v>01010040</v>
          </cell>
          <cell r="D159" t="str">
            <v>A2</v>
          </cell>
          <cell r="E159" t="str">
            <v>A4</v>
          </cell>
        </row>
        <row r="160">
          <cell r="C160" t="str">
            <v>01010009</v>
          </cell>
          <cell r="D160" t="str">
            <v>A4</v>
          </cell>
          <cell r="E160" t="str">
            <v>A4</v>
          </cell>
        </row>
        <row r="161">
          <cell r="C161" t="str">
            <v>01010020</v>
          </cell>
          <cell r="D161" t="str">
            <v>A4</v>
          </cell>
          <cell r="E161" t="str">
            <v>A4</v>
          </cell>
        </row>
        <row r="162">
          <cell r="C162" t="str">
            <v>01010018</v>
          </cell>
          <cell r="D162" t="str">
            <v>A2</v>
          </cell>
          <cell r="E162" t="str">
            <v>A4</v>
          </cell>
        </row>
        <row r="163">
          <cell r="C163" t="str">
            <v>01010019</v>
          </cell>
          <cell r="D163" t="str">
            <v>A4</v>
          </cell>
          <cell r="E163" t="str">
            <v>A4</v>
          </cell>
        </row>
        <row r="164">
          <cell r="C164" t="str">
            <v>01010015</v>
          </cell>
          <cell r="D164" t="str">
            <v>A2</v>
          </cell>
          <cell r="E164" t="str">
            <v>A4</v>
          </cell>
        </row>
        <row r="165">
          <cell r="C165" t="str">
            <v>01010027</v>
          </cell>
          <cell r="D165" t="str">
            <v>A4</v>
          </cell>
          <cell r="E165" t="str">
            <v>A4</v>
          </cell>
        </row>
        <row r="166">
          <cell r="C166" t="str">
            <v>01002025</v>
          </cell>
          <cell r="D166" t="str">
            <v>A1</v>
          </cell>
          <cell r="E166" t="str">
            <v>A4</v>
          </cell>
        </row>
        <row r="167">
          <cell r="C167" t="str">
            <v>01010162</v>
          </cell>
          <cell r="D167" t="str">
            <v>A4</v>
          </cell>
          <cell r="E167" t="str">
            <v>A4</v>
          </cell>
        </row>
        <row r="168">
          <cell r="C168" t="str">
            <v>01010141</v>
          </cell>
          <cell r="D168" t="str">
            <v>A2</v>
          </cell>
          <cell r="E168" t="str">
            <v>A4</v>
          </cell>
        </row>
        <row r="169">
          <cell r="C169" t="str">
            <v>01010021</v>
          </cell>
          <cell r="D169" t="str">
            <v>A2</v>
          </cell>
          <cell r="E169" t="str">
            <v>A4</v>
          </cell>
        </row>
        <row r="170">
          <cell r="C170" t="str">
            <v>01010030</v>
          </cell>
          <cell r="D170" t="str">
            <v>A1</v>
          </cell>
          <cell r="E170" t="str">
            <v>A4</v>
          </cell>
        </row>
        <row r="171">
          <cell r="C171" t="str">
            <v>01022005</v>
          </cell>
          <cell r="D171" t="str">
            <v>A3</v>
          </cell>
          <cell r="E171" t="str">
            <v>A4</v>
          </cell>
        </row>
        <row r="172">
          <cell r="C172" t="str">
            <v>01010003</v>
          </cell>
          <cell r="D172" t="str">
            <v>A2</v>
          </cell>
          <cell r="E172" t="str">
            <v>A4</v>
          </cell>
        </row>
        <row r="173">
          <cell r="C173" t="str">
            <v>01010022</v>
          </cell>
          <cell r="D173" t="str">
            <v>A3</v>
          </cell>
          <cell r="E173" t="str">
            <v>A4</v>
          </cell>
        </row>
        <row r="174">
          <cell r="C174" t="str">
            <v>01010032</v>
          </cell>
          <cell r="D174" t="str">
            <v>A3</v>
          </cell>
          <cell r="E174" t="str">
            <v>A4</v>
          </cell>
        </row>
        <row r="175">
          <cell r="C175">
            <v>0</v>
          </cell>
          <cell r="D175">
            <v>16</v>
          </cell>
          <cell r="E175">
            <v>16</v>
          </cell>
        </row>
        <row r="176">
          <cell r="C176">
            <v>0</v>
          </cell>
          <cell r="D176">
            <v>0</v>
          </cell>
          <cell r="E176">
            <v>16</v>
          </cell>
        </row>
        <row r="177">
          <cell r="C177" t="str">
            <v>01011012</v>
          </cell>
          <cell r="D177" t="str">
            <v>A1</v>
          </cell>
          <cell r="E177" t="str">
            <v>A4</v>
          </cell>
        </row>
        <row r="178">
          <cell r="C178" t="str">
            <v>01011002</v>
          </cell>
          <cell r="D178" t="str">
            <v>A1</v>
          </cell>
          <cell r="E178" t="str">
            <v>A4</v>
          </cell>
        </row>
        <row r="179">
          <cell r="C179" t="str">
            <v>01011005</v>
          </cell>
          <cell r="D179" t="str">
            <v>A1</v>
          </cell>
          <cell r="E179" t="str">
            <v>A4</v>
          </cell>
        </row>
        <row r="180">
          <cell r="C180" t="str">
            <v>01011011</v>
          </cell>
          <cell r="D180" t="str">
            <v>A2</v>
          </cell>
          <cell r="E180" t="str">
            <v>A4</v>
          </cell>
        </row>
        <row r="181">
          <cell r="C181" t="str">
            <v>01011013</v>
          </cell>
          <cell r="D181" t="str">
            <v>A1</v>
          </cell>
          <cell r="E181" t="str">
            <v>A4</v>
          </cell>
        </row>
        <row r="182">
          <cell r="C182" t="str">
            <v>01011009</v>
          </cell>
          <cell r="D182" t="str">
            <v>A1</v>
          </cell>
          <cell r="E182" t="str">
            <v>A4</v>
          </cell>
        </row>
        <row r="183">
          <cell r="C183" t="str">
            <v>01011001</v>
          </cell>
          <cell r="D183" t="str">
            <v>A1</v>
          </cell>
          <cell r="E183" t="str">
            <v>A4</v>
          </cell>
        </row>
        <row r="184">
          <cell r="C184" t="str">
            <v>01011014</v>
          </cell>
          <cell r="D184" t="str">
            <v>A2</v>
          </cell>
          <cell r="E184" t="str">
            <v>A4</v>
          </cell>
        </row>
        <row r="185">
          <cell r="C185" t="str">
            <v>01010005</v>
          </cell>
          <cell r="D185" t="str">
            <v>A1</v>
          </cell>
          <cell r="E185" t="str">
            <v>A4</v>
          </cell>
        </row>
        <row r="186">
          <cell r="C186" t="str">
            <v>01011016</v>
          </cell>
          <cell r="D186" t="str">
            <v>A1</v>
          </cell>
          <cell r="E186" t="str">
            <v>A4</v>
          </cell>
        </row>
        <row r="187">
          <cell r="C187" t="str">
            <v>01011007</v>
          </cell>
          <cell r="D187" t="str">
            <v>A1</v>
          </cell>
          <cell r="E187" t="str">
            <v>A4</v>
          </cell>
        </row>
        <row r="188">
          <cell r="C188" t="str">
            <v>01011008</v>
          </cell>
          <cell r="D188" t="str">
            <v>A1</v>
          </cell>
          <cell r="E188" t="str">
            <v>A4</v>
          </cell>
        </row>
        <row r="189">
          <cell r="C189" t="str">
            <v>01011015</v>
          </cell>
          <cell r="D189" t="str">
            <v>A1</v>
          </cell>
          <cell r="E189" t="str">
            <v>A4</v>
          </cell>
        </row>
        <row r="190">
          <cell r="C190" t="str">
            <v>01011010</v>
          </cell>
          <cell r="D190" t="str">
            <v>A1</v>
          </cell>
          <cell r="E190" t="str">
            <v>A4</v>
          </cell>
        </row>
        <row r="191">
          <cell r="C191" t="str">
            <v>01011018</v>
          </cell>
          <cell r="D191" t="str">
            <v>A1</v>
          </cell>
          <cell r="E191" t="str">
            <v>A4</v>
          </cell>
        </row>
        <row r="192">
          <cell r="C192" t="str">
            <v>01011006</v>
          </cell>
          <cell r="D192" t="str">
            <v>A1</v>
          </cell>
          <cell r="E192" t="str">
            <v>A4</v>
          </cell>
        </row>
        <row r="193">
          <cell r="C193">
            <v>0</v>
          </cell>
          <cell r="D193">
            <v>27</v>
          </cell>
          <cell r="E193">
            <v>27</v>
          </cell>
        </row>
        <row r="194">
          <cell r="C194">
            <v>0</v>
          </cell>
          <cell r="D194">
            <v>0</v>
          </cell>
          <cell r="E194">
            <v>27</v>
          </cell>
        </row>
        <row r="195">
          <cell r="C195" t="str">
            <v>01012003</v>
          </cell>
          <cell r="D195" t="str">
            <v>A1</v>
          </cell>
          <cell r="E195" t="str">
            <v>A1</v>
          </cell>
        </row>
        <row r="196">
          <cell r="C196" t="str">
            <v>01012008</v>
          </cell>
          <cell r="D196" t="str">
            <v>A2</v>
          </cell>
          <cell r="E196" t="str">
            <v>A3</v>
          </cell>
        </row>
        <row r="197">
          <cell r="C197" t="str">
            <v>01012007</v>
          </cell>
          <cell r="D197" t="str">
            <v>A2</v>
          </cell>
          <cell r="E197" t="str">
            <v>A4</v>
          </cell>
        </row>
        <row r="198">
          <cell r="C198" t="str">
            <v>01012013</v>
          </cell>
          <cell r="D198" t="str">
            <v>A2</v>
          </cell>
          <cell r="E198" t="str">
            <v>A4</v>
          </cell>
        </row>
        <row r="199">
          <cell r="C199" t="str">
            <v>01012023</v>
          </cell>
          <cell r="D199" t="str">
            <v>A1</v>
          </cell>
          <cell r="E199" t="str">
            <v>A4</v>
          </cell>
        </row>
        <row r="200">
          <cell r="C200" t="str">
            <v>01012014</v>
          </cell>
          <cell r="D200" t="str">
            <v>A2</v>
          </cell>
          <cell r="E200" t="str">
            <v>A4</v>
          </cell>
        </row>
        <row r="201">
          <cell r="C201" t="str">
            <v>01012005</v>
          </cell>
          <cell r="D201" t="str">
            <v>A2</v>
          </cell>
          <cell r="E201" t="str">
            <v>A4</v>
          </cell>
        </row>
        <row r="202">
          <cell r="C202" t="str">
            <v>01012006</v>
          </cell>
          <cell r="D202" t="str">
            <v>A4</v>
          </cell>
          <cell r="E202" t="str">
            <v>A4</v>
          </cell>
        </row>
        <row r="203">
          <cell r="C203" t="str">
            <v>01012004</v>
          </cell>
          <cell r="D203" t="str">
            <v>A4</v>
          </cell>
          <cell r="E203" t="str">
            <v>A4</v>
          </cell>
        </row>
        <row r="204">
          <cell r="C204" t="str">
            <v>01012012</v>
          </cell>
          <cell r="D204" t="str">
            <v>A4</v>
          </cell>
          <cell r="E204" t="str">
            <v>A4</v>
          </cell>
        </row>
        <row r="205">
          <cell r="C205" t="str">
            <v>01012016</v>
          </cell>
          <cell r="D205" t="str">
            <v>A4</v>
          </cell>
          <cell r="E205" t="str">
            <v>A4</v>
          </cell>
        </row>
        <row r="206">
          <cell r="C206" t="str">
            <v>01012015</v>
          </cell>
          <cell r="D206" t="str">
            <v>A4</v>
          </cell>
          <cell r="E206" t="str">
            <v>A4</v>
          </cell>
        </row>
        <row r="207">
          <cell r="C207" t="str">
            <v>01012019</v>
          </cell>
          <cell r="D207" t="str">
            <v>A4</v>
          </cell>
          <cell r="E207" t="str">
            <v>A4</v>
          </cell>
        </row>
        <row r="208">
          <cell r="C208" t="str">
            <v>01012018</v>
          </cell>
          <cell r="D208" t="str">
            <v>A4</v>
          </cell>
          <cell r="E208" t="str">
            <v>A4</v>
          </cell>
        </row>
        <row r="209">
          <cell r="C209" t="str">
            <v>01012017</v>
          </cell>
          <cell r="D209" t="str">
            <v>A4</v>
          </cell>
          <cell r="E209" t="str">
            <v>A4</v>
          </cell>
        </row>
        <row r="210">
          <cell r="C210" t="str">
            <v>01012022</v>
          </cell>
          <cell r="D210" t="str">
            <v>A4</v>
          </cell>
          <cell r="E210" t="str">
            <v>A4</v>
          </cell>
        </row>
        <row r="211">
          <cell r="C211" t="str">
            <v>01012020</v>
          </cell>
          <cell r="D211" t="str">
            <v>A4</v>
          </cell>
          <cell r="E211" t="str">
            <v>A4</v>
          </cell>
        </row>
        <row r="212">
          <cell r="C212" t="str">
            <v>01012021</v>
          </cell>
          <cell r="D212" t="str">
            <v>A4</v>
          </cell>
          <cell r="E212" t="str">
            <v>A4</v>
          </cell>
        </row>
        <row r="213">
          <cell r="C213" t="str">
            <v>01012011</v>
          </cell>
          <cell r="D213" t="str">
            <v>A4</v>
          </cell>
          <cell r="E213" t="str">
            <v>A4</v>
          </cell>
        </row>
        <row r="214">
          <cell r="C214" t="str">
            <v>01017002</v>
          </cell>
          <cell r="D214" t="str">
            <v>A4</v>
          </cell>
          <cell r="E214" t="str">
            <v>A4</v>
          </cell>
        </row>
        <row r="215">
          <cell r="C215" t="str">
            <v>01012028</v>
          </cell>
          <cell r="D215" t="str">
            <v>A2</v>
          </cell>
          <cell r="E215" t="str">
            <v>A4</v>
          </cell>
        </row>
        <row r="216">
          <cell r="C216" t="str">
            <v>01012032</v>
          </cell>
          <cell r="D216" t="str">
            <v>A2</v>
          </cell>
          <cell r="E216" t="str">
            <v>A4</v>
          </cell>
        </row>
        <row r="217">
          <cell r="C217" t="str">
            <v>01025017</v>
          </cell>
          <cell r="D217" t="str">
            <v>A4</v>
          </cell>
          <cell r="E217" t="str">
            <v>A4</v>
          </cell>
        </row>
        <row r="218">
          <cell r="C218" t="str">
            <v>01006004</v>
          </cell>
          <cell r="D218" t="str">
            <v>A3</v>
          </cell>
          <cell r="E218" t="str">
            <v>A4</v>
          </cell>
        </row>
        <row r="219">
          <cell r="C219" t="str">
            <v>01013068</v>
          </cell>
          <cell r="D219" t="str">
            <v>A2</v>
          </cell>
          <cell r="E219" t="str">
            <v>A4</v>
          </cell>
        </row>
        <row r="220">
          <cell r="C220" t="str">
            <v>01012048</v>
          </cell>
          <cell r="D220" t="str">
            <v>A3</v>
          </cell>
          <cell r="E220" t="str">
            <v>A4</v>
          </cell>
        </row>
        <row r="221">
          <cell r="C221" t="str">
            <v>01012049</v>
          </cell>
          <cell r="D221" t="str">
            <v>A4</v>
          </cell>
          <cell r="E221" t="str">
            <v>A4</v>
          </cell>
        </row>
        <row r="222">
          <cell r="C222">
            <v>0</v>
          </cell>
          <cell r="D222">
            <v>22</v>
          </cell>
          <cell r="E222">
            <v>22</v>
          </cell>
        </row>
        <row r="223">
          <cell r="C223">
            <v>0</v>
          </cell>
          <cell r="D223">
            <v>0</v>
          </cell>
          <cell r="E223">
            <v>22</v>
          </cell>
        </row>
        <row r="224">
          <cell r="C224" t="str">
            <v>01015042</v>
          </cell>
          <cell r="D224" t="str">
            <v>A1</v>
          </cell>
          <cell r="E224" t="str">
            <v>A2</v>
          </cell>
        </row>
        <row r="225">
          <cell r="C225" t="str">
            <v>01015019</v>
          </cell>
          <cell r="D225" t="str">
            <v>A1</v>
          </cell>
          <cell r="E225" t="str">
            <v>A1</v>
          </cell>
        </row>
        <row r="226">
          <cell r="C226" t="str">
            <v>01015005</v>
          </cell>
          <cell r="D226" t="str">
            <v>A3</v>
          </cell>
          <cell r="E226" t="str">
            <v>A4</v>
          </cell>
        </row>
        <row r="227">
          <cell r="C227" t="str">
            <v>01015022</v>
          </cell>
          <cell r="D227" t="str">
            <v>A1</v>
          </cell>
          <cell r="E227" t="str">
            <v>A4</v>
          </cell>
        </row>
        <row r="228">
          <cell r="C228" t="str">
            <v>01015018</v>
          </cell>
          <cell r="D228" t="str">
            <v>A3</v>
          </cell>
          <cell r="E228" t="str">
            <v>A4</v>
          </cell>
        </row>
        <row r="229">
          <cell r="C229" t="str">
            <v>01015023</v>
          </cell>
          <cell r="D229" t="str">
            <v>A1</v>
          </cell>
          <cell r="E229" t="str">
            <v>A4</v>
          </cell>
        </row>
        <row r="230">
          <cell r="C230" t="str">
            <v>01015020</v>
          </cell>
          <cell r="D230" t="str">
            <v>A4</v>
          </cell>
          <cell r="E230" t="str">
            <v>A4</v>
          </cell>
        </row>
        <row r="231">
          <cell r="C231" t="str">
            <v>01015041</v>
          </cell>
          <cell r="D231" t="str">
            <v>A3</v>
          </cell>
          <cell r="E231" t="str">
            <v>A4</v>
          </cell>
        </row>
        <row r="232">
          <cell r="C232" t="str">
            <v>01015001</v>
          </cell>
          <cell r="D232" t="str">
            <v>A2</v>
          </cell>
          <cell r="E232" t="str">
            <v>A4</v>
          </cell>
        </row>
        <row r="233">
          <cell r="C233" t="str">
            <v>01015013</v>
          </cell>
          <cell r="D233" t="str">
            <v>A3</v>
          </cell>
          <cell r="E233" t="str">
            <v>A4</v>
          </cell>
        </row>
        <row r="234">
          <cell r="C234" t="str">
            <v>01015006</v>
          </cell>
          <cell r="D234" t="str">
            <v>A2</v>
          </cell>
          <cell r="E234" t="str">
            <v>A4</v>
          </cell>
        </row>
        <row r="235">
          <cell r="C235" t="str">
            <v>01018001</v>
          </cell>
          <cell r="D235" t="str">
            <v>A3</v>
          </cell>
          <cell r="E235" t="str">
            <v>A4</v>
          </cell>
        </row>
        <row r="236">
          <cell r="C236" t="str">
            <v>01015004</v>
          </cell>
          <cell r="D236" t="str">
            <v>A2</v>
          </cell>
          <cell r="E236" t="str">
            <v>A4</v>
          </cell>
        </row>
        <row r="237">
          <cell r="C237" t="str">
            <v>01015010</v>
          </cell>
          <cell r="D237" t="str">
            <v>A3</v>
          </cell>
          <cell r="E237" t="str">
            <v>A4</v>
          </cell>
        </row>
        <row r="238">
          <cell r="C238" t="str">
            <v>01015017</v>
          </cell>
          <cell r="D238" t="str">
            <v>A3</v>
          </cell>
          <cell r="E238" t="str">
            <v>A4</v>
          </cell>
        </row>
        <row r="239">
          <cell r="C239" t="str">
            <v>01015016</v>
          </cell>
          <cell r="D239" t="str">
            <v>A4</v>
          </cell>
          <cell r="E239" t="str">
            <v>A4</v>
          </cell>
        </row>
        <row r="240">
          <cell r="C240" t="str">
            <v>01015031</v>
          </cell>
          <cell r="D240" t="str">
            <v>A1</v>
          </cell>
          <cell r="E240" t="str">
            <v>A4</v>
          </cell>
        </row>
        <row r="241">
          <cell r="C241" t="str">
            <v>01015025</v>
          </cell>
          <cell r="D241" t="str">
            <v>A2</v>
          </cell>
          <cell r="E241" t="str">
            <v>A4</v>
          </cell>
        </row>
        <row r="242">
          <cell r="C242" t="str">
            <v>01017001</v>
          </cell>
          <cell r="D242" t="str">
            <v>A2</v>
          </cell>
          <cell r="E242" t="str">
            <v>A4</v>
          </cell>
        </row>
        <row r="243">
          <cell r="C243" t="str">
            <v>01015012</v>
          </cell>
          <cell r="D243" t="str">
            <v>A3</v>
          </cell>
          <cell r="E243" t="str">
            <v>A4</v>
          </cell>
        </row>
        <row r="244">
          <cell r="C244" t="str">
            <v>01015008</v>
          </cell>
          <cell r="D244" t="str">
            <v>A2</v>
          </cell>
          <cell r="E244" t="str">
            <v>A4</v>
          </cell>
        </row>
        <row r="245">
          <cell r="C245" t="str">
            <v>01015021</v>
          </cell>
          <cell r="D245" t="str">
            <v>A3</v>
          </cell>
          <cell r="E245" t="str">
            <v>A4</v>
          </cell>
        </row>
        <row r="246">
          <cell r="C246">
            <v>0</v>
          </cell>
          <cell r="D246">
            <v>25</v>
          </cell>
          <cell r="E246">
            <v>25</v>
          </cell>
        </row>
        <row r="247">
          <cell r="C247">
            <v>0</v>
          </cell>
          <cell r="D247">
            <v>0</v>
          </cell>
          <cell r="E247">
            <v>24</v>
          </cell>
        </row>
        <row r="248">
          <cell r="C248" t="str">
            <v>01013003</v>
          </cell>
          <cell r="D248" t="str">
            <v>A1</v>
          </cell>
          <cell r="E248" t="str">
            <v>A1</v>
          </cell>
        </row>
        <row r="249">
          <cell r="C249" t="str">
            <v>01013002</v>
          </cell>
          <cell r="D249" t="str">
            <v>A2</v>
          </cell>
          <cell r="E249" t="str">
            <v>A2</v>
          </cell>
        </row>
        <row r="250">
          <cell r="C250" t="str">
            <v>01013004</v>
          </cell>
          <cell r="D250" t="str">
            <v>A1</v>
          </cell>
          <cell r="E250" t="str">
            <v>A4</v>
          </cell>
        </row>
        <row r="251">
          <cell r="C251" t="str">
            <v>01013021</v>
          </cell>
          <cell r="D251" t="str">
            <v>A2</v>
          </cell>
          <cell r="E251" t="str">
            <v>A4</v>
          </cell>
        </row>
        <row r="252">
          <cell r="C252" t="str">
            <v>01013006</v>
          </cell>
          <cell r="D252" t="str">
            <v>A2</v>
          </cell>
          <cell r="E252" t="str">
            <v>A4</v>
          </cell>
        </row>
        <row r="253">
          <cell r="C253" t="str">
            <v>01013018</v>
          </cell>
          <cell r="D253" t="str">
            <v>A2</v>
          </cell>
          <cell r="E253" t="str">
            <v>A4</v>
          </cell>
        </row>
        <row r="254">
          <cell r="C254" t="str">
            <v>01013019</v>
          </cell>
          <cell r="D254" t="str">
            <v>A2</v>
          </cell>
          <cell r="E254" t="str">
            <v>A4</v>
          </cell>
        </row>
        <row r="255">
          <cell r="C255" t="str">
            <v>01013016</v>
          </cell>
          <cell r="D255" t="str">
            <v>A2</v>
          </cell>
          <cell r="E255" t="str">
            <v>A4</v>
          </cell>
        </row>
        <row r="256">
          <cell r="C256" t="str">
            <v>01013017</v>
          </cell>
          <cell r="D256" t="str">
            <v>A3</v>
          </cell>
          <cell r="E256" t="str">
            <v>A4</v>
          </cell>
        </row>
        <row r="257">
          <cell r="C257" t="str">
            <v>01013027</v>
          </cell>
          <cell r="D257" t="str">
            <v>A3</v>
          </cell>
          <cell r="E257" t="str">
            <v>A4</v>
          </cell>
        </row>
        <row r="258">
          <cell r="C258" t="str">
            <v>01013026</v>
          </cell>
          <cell r="D258" t="str">
            <v>A2</v>
          </cell>
          <cell r="E258" t="str">
            <v>A4</v>
          </cell>
        </row>
        <row r="259">
          <cell r="C259" t="str">
            <v>01013029</v>
          </cell>
          <cell r="D259" t="str">
            <v>A2</v>
          </cell>
          <cell r="E259" t="str">
            <v>A4</v>
          </cell>
        </row>
        <row r="260">
          <cell r="C260" t="str">
            <v>01013028</v>
          </cell>
          <cell r="D260" t="str">
            <v>A2</v>
          </cell>
          <cell r="E260" t="str">
            <v>A4</v>
          </cell>
        </row>
        <row r="261">
          <cell r="C261" t="str">
            <v>01013005</v>
          </cell>
          <cell r="D261" t="str">
            <v>A2</v>
          </cell>
          <cell r="E261" t="str">
            <v>A4</v>
          </cell>
        </row>
        <row r="262">
          <cell r="C262" t="str">
            <v>01013022</v>
          </cell>
          <cell r="D262" t="str">
            <v>A3</v>
          </cell>
          <cell r="E262" t="str">
            <v>A4</v>
          </cell>
        </row>
        <row r="263">
          <cell r="C263" t="str">
            <v>01013047</v>
          </cell>
          <cell r="D263" t="str">
            <v>A3</v>
          </cell>
          <cell r="E263" t="str">
            <v>A4</v>
          </cell>
        </row>
        <row r="264">
          <cell r="C264" t="str">
            <v>01013070</v>
          </cell>
          <cell r="D264" t="str">
            <v>A3</v>
          </cell>
          <cell r="E264" t="str">
            <v>A4</v>
          </cell>
        </row>
        <row r="265">
          <cell r="C265" t="str">
            <v>01014047</v>
          </cell>
          <cell r="D265" t="str">
            <v>A1</v>
          </cell>
          <cell r="E265" t="str">
            <v>A4</v>
          </cell>
        </row>
        <row r="266">
          <cell r="C266" t="str">
            <v>01013079</v>
          </cell>
          <cell r="D266" t="str">
            <v>A3</v>
          </cell>
          <cell r="E266" t="str">
            <v>A4</v>
          </cell>
        </row>
        <row r="267">
          <cell r="C267" t="str">
            <v>01013087</v>
          </cell>
          <cell r="D267" t="str">
            <v>A1</v>
          </cell>
          <cell r="E267" t="str">
            <v>A4</v>
          </cell>
        </row>
        <row r="268">
          <cell r="C268" t="str">
            <v>01013061</v>
          </cell>
          <cell r="D268" t="str">
            <v>A1</v>
          </cell>
          <cell r="E268" t="str">
            <v>A4</v>
          </cell>
        </row>
        <row r="269">
          <cell r="C269" t="str">
            <v>01013094</v>
          </cell>
          <cell r="D269" t="str">
            <v>A2</v>
          </cell>
          <cell r="E269" t="str">
            <v>A4</v>
          </cell>
        </row>
        <row r="270">
          <cell r="C270" t="str">
            <v>01013120</v>
          </cell>
          <cell r="D270" t="str">
            <v>A2</v>
          </cell>
          <cell r="E270" t="str">
            <v>A4</v>
          </cell>
        </row>
        <row r="271">
          <cell r="C271" t="str">
            <v>01013117</v>
          </cell>
          <cell r="D271" t="str">
            <v>A2</v>
          </cell>
          <cell r="E271" t="str">
            <v>A4</v>
          </cell>
        </row>
        <row r="272">
          <cell r="C272">
            <v>0</v>
          </cell>
          <cell r="D272">
            <v>0</v>
          </cell>
          <cell r="E272">
            <v>1</v>
          </cell>
        </row>
        <row r="273">
          <cell r="C273" t="str">
            <v>01013096</v>
          </cell>
          <cell r="D273" t="str">
            <v>A1</v>
          </cell>
          <cell r="E273" t="str">
            <v>A1</v>
          </cell>
        </row>
        <row r="274">
          <cell r="C274">
            <v>0</v>
          </cell>
          <cell r="D274">
            <v>31</v>
          </cell>
          <cell r="E274">
            <v>31</v>
          </cell>
        </row>
        <row r="275">
          <cell r="C275">
            <v>0</v>
          </cell>
          <cell r="D275">
            <v>0</v>
          </cell>
          <cell r="E275">
            <v>31</v>
          </cell>
        </row>
        <row r="276">
          <cell r="C276" t="str">
            <v>01014002</v>
          </cell>
          <cell r="D276" t="str">
            <v>A1</v>
          </cell>
          <cell r="E276" t="str">
            <v>A1</v>
          </cell>
        </row>
        <row r="277">
          <cell r="C277" t="str">
            <v>01014004</v>
          </cell>
          <cell r="D277" t="str">
            <v>A2</v>
          </cell>
          <cell r="E277" t="str">
            <v>A3</v>
          </cell>
        </row>
        <row r="278">
          <cell r="C278" t="str">
            <v>01023003</v>
          </cell>
          <cell r="D278" t="str">
            <v>A2</v>
          </cell>
          <cell r="E278" t="str">
            <v>A1</v>
          </cell>
        </row>
        <row r="279">
          <cell r="C279" t="str">
            <v>01014008</v>
          </cell>
          <cell r="D279" t="str">
            <v>A2</v>
          </cell>
          <cell r="E279" t="str">
            <v>A4</v>
          </cell>
        </row>
        <row r="280">
          <cell r="C280" t="str">
            <v>01014007</v>
          </cell>
          <cell r="D280" t="str">
            <v>A1</v>
          </cell>
          <cell r="E280" t="str">
            <v>A4</v>
          </cell>
        </row>
        <row r="281">
          <cell r="C281" t="str">
            <v>01014038</v>
          </cell>
          <cell r="D281" t="str">
            <v>A1</v>
          </cell>
          <cell r="E281" t="str">
            <v>A4</v>
          </cell>
        </row>
        <row r="282">
          <cell r="C282" t="str">
            <v>01014005</v>
          </cell>
          <cell r="D282" t="str">
            <v>A2</v>
          </cell>
          <cell r="E282" t="str">
            <v>A4</v>
          </cell>
        </row>
        <row r="283">
          <cell r="C283" t="str">
            <v>01014046</v>
          </cell>
          <cell r="D283" t="str">
            <v>A1</v>
          </cell>
          <cell r="E283" t="str">
            <v>A4</v>
          </cell>
        </row>
        <row r="284">
          <cell r="C284" t="str">
            <v>01014026</v>
          </cell>
          <cell r="D284" t="str">
            <v>A3</v>
          </cell>
          <cell r="E284" t="str">
            <v>A4</v>
          </cell>
        </row>
        <row r="285">
          <cell r="C285" t="str">
            <v>01014029</v>
          </cell>
          <cell r="D285" t="str">
            <v>A3</v>
          </cell>
          <cell r="E285" t="str">
            <v>A4</v>
          </cell>
        </row>
        <row r="286">
          <cell r="C286" t="str">
            <v>01014033</v>
          </cell>
          <cell r="D286" t="str">
            <v>A1</v>
          </cell>
          <cell r="E286" t="str">
            <v>A4</v>
          </cell>
        </row>
        <row r="287">
          <cell r="C287" t="str">
            <v>01014023</v>
          </cell>
          <cell r="D287" t="str">
            <v>A1</v>
          </cell>
          <cell r="E287" t="str">
            <v>A4</v>
          </cell>
        </row>
        <row r="288">
          <cell r="C288" t="str">
            <v>01014013</v>
          </cell>
          <cell r="D288" t="str">
            <v>A3</v>
          </cell>
          <cell r="E288" t="str">
            <v>A4</v>
          </cell>
        </row>
        <row r="289">
          <cell r="C289" t="str">
            <v>01014017</v>
          </cell>
          <cell r="D289" t="str">
            <v>A3</v>
          </cell>
          <cell r="E289" t="str">
            <v>A4</v>
          </cell>
        </row>
        <row r="290">
          <cell r="C290" t="str">
            <v>01014034</v>
          </cell>
          <cell r="D290" t="str">
            <v>A3</v>
          </cell>
          <cell r="E290" t="str">
            <v>A4</v>
          </cell>
        </row>
        <row r="291">
          <cell r="C291" t="str">
            <v>01014020</v>
          </cell>
          <cell r="D291" t="str">
            <v>A1</v>
          </cell>
          <cell r="E291" t="str">
            <v>A4</v>
          </cell>
        </row>
        <row r="292">
          <cell r="C292" t="str">
            <v>01014018</v>
          </cell>
          <cell r="D292" t="str">
            <v>A3</v>
          </cell>
          <cell r="E292" t="str">
            <v>A4</v>
          </cell>
        </row>
        <row r="293">
          <cell r="C293" t="str">
            <v>01014042</v>
          </cell>
          <cell r="D293" t="str">
            <v>A3</v>
          </cell>
          <cell r="E293" t="str">
            <v>A4</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A4</v>
          </cell>
        </row>
        <row r="297">
          <cell r="C297" t="str">
            <v>01014024</v>
          </cell>
          <cell r="D297" t="str">
            <v>A3</v>
          </cell>
          <cell r="E297" t="str">
            <v>A4</v>
          </cell>
        </row>
        <row r="298">
          <cell r="C298" t="str">
            <v>01014048</v>
          </cell>
          <cell r="D298" t="str">
            <v>A1</v>
          </cell>
          <cell r="E298" t="str">
            <v>A4</v>
          </cell>
        </row>
        <row r="299">
          <cell r="C299" t="str">
            <v>01014022</v>
          </cell>
          <cell r="D299" t="str">
            <v>A2</v>
          </cell>
          <cell r="E299" t="str">
            <v>A4</v>
          </cell>
        </row>
        <row r="300">
          <cell r="C300" t="str">
            <v>01014025</v>
          </cell>
          <cell r="D300" t="str">
            <v>A4</v>
          </cell>
          <cell r="E300" t="str">
            <v>A4</v>
          </cell>
        </row>
        <row r="301">
          <cell r="C301" t="str">
            <v>01014032</v>
          </cell>
          <cell r="D301" t="str">
            <v>A1</v>
          </cell>
          <cell r="E301" t="str">
            <v>A4</v>
          </cell>
        </row>
        <row r="302">
          <cell r="C302" t="str">
            <v>01014006</v>
          </cell>
          <cell r="D302" t="str">
            <v>A1</v>
          </cell>
          <cell r="E302" t="str">
            <v>A4</v>
          </cell>
        </row>
        <row r="303">
          <cell r="C303" t="str">
            <v>01014009</v>
          </cell>
          <cell r="D303" t="str">
            <v>A3</v>
          </cell>
          <cell r="E303" t="str">
            <v>A4</v>
          </cell>
        </row>
        <row r="304">
          <cell r="C304" t="str">
            <v>01014045</v>
          </cell>
          <cell r="D304" t="str">
            <v>A1</v>
          </cell>
          <cell r="E304" t="str">
            <v>A4</v>
          </cell>
        </row>
        <row r="305">
          <cell r="C305" t="str">
            <v>01014021</v>
          </cell>
          <cell r="D305" t="str">
            <v>A2</v>
          </cell>
          <cell r="E305" t="str">
            <v>A4</v>
          </cell>
        </row>
        <row r="306">
          <cell r="C306" t="str">
            <v>01014016</v>
          </cell>
          <cell r="D306" t="str">
            <v>A1</v>
          </cell>
          <cell r="E306" t="str">
            <v>A4</v>
          </cell>
        </row>
        <row r="307">
          <cell r="C307">
            <v>0</v>
          </cell>
          <cell r="D307">
            <v>9</v>
          </cell>
          <cell r="E307">
            <v>9</v>
          </cell>
        </row>
        <row r="308">
          <cell r="C308">
            <v>0</v>
          </cell>
          <cell r="D308">
            <v>0</v>
          </cell>
          <cell r="E308">
            <v>9</v>
          </cell>
        </row>
        <row r="309">
          <cell r="C309" t="str">
            <v>01016008</v>
          </cell>
          <cell r="D309" t="str">
            <v>A2</v>
          </cell>
          <cell r="E309" t="str">
            <v>A2</v>
          </cell>
        </row>
        <row r="310">
          <cell r="C310" t="str">
            <v>01016004</v>
          </cell>
          <cell r="D310" t="str">
            <v>A2</v>
          </cell>
          <cell r="E310" t="str">
            <v>A4</v>
          </cell>
        </row>
        <row r="311">
          <cell r="C311" t="str">
            <v>01016002</v>
          </cell>
          <cell r="D311" t="str">
            <v>A3</v>
          </cell>
          <cell r="E311" t="str">
            <v>A4</v>
          </cell>
        </row>
        <row r="312">
          <cell r="C312" t="str">
            <v>01016006</v>
          </cell>
          <cell r="D312" t="str">
            <v>A3</v>
          </cell>
          <cell r="E312" t="str">
            <v>A4</v>
          </cell>
        </row>
        <row r="313">
          <cell r="C313" t="str">
            <v>01016005</v>
          </cell>
          <cell r="D313" t="str">
            <v>A3</v>
          </cell>
          <cell r="E313" t="str">
            <v>A4</v>
          </cell>
        </row>
        <row r="314">
          <cell r="C314" t="str">
            <v>01016012</v>
          </cell>
          <cell r="D314" t="str">
            <v>A2</v>
          </cell>
          <cell r="E314" t="str">
            <v>A4</v>
          </cell>
        </row>
        <row r="315">
          <cell r="C315" t="str">
            <v>01016010</v>
          </cell>
          <cell r="D315" t="str">
            <v>A2</v>
          </cell>
          <cell r="E315" t="str">
            <v>A4</v>
          </cell>
        </row>
        <row r="316">
          <cell r="C316" t="str">
            <v>01016007</v>
          </cell>
          <cell r="D316" t="str">
            <v>A2</v>
          </cell>
          <cell r="E316" t="str">
            <v>A4</v>
          </cell>
        </row>
        <row r="317">
          <cell r="C317" t="str">
            <v>01016003</v>
          </cell>
          <cell r="D317" t="str">
            <v>A2</v>
          </cell>
          <cell r="E317" t="str">
            <v>A4</v>
          </cell>
        </row>
        <row r="318">
          <cell r="C318">
            <v>0</v>
          </cell>
          <cell r="D318">
            <v>9</v>
          </cell>
          <cell r="E318">
            <v>9</v>
          </cell>
        </row>
        <row r="319">
          <cell r="C319">
            <v>0</v>
          </cell>
          <cell r="D319">
            <v>0</v>
          </cell>
          <cell r="E319">
            <v>9</v>
          </cell>
        </row>
        <row r="320">
          <cell r="C320" t="str">
            <v>01013020</v>
          </cell>
          <cell r="D320" t="str">
            <v>A2</v>
          </cell>
          <cell r="E320" t="str">
            <v>A3</v>
          </cell>
        </row>
        <row r="321">
          <cell r="C321" t="str">
            <v>01029001</v>
          </cell>
          <cell r="D321" t="str">
            <v>A1</v>
          </cell>
          <cell r="E321" t="str">
            <v>A3</v>
          </cell>
        </row>
        <row r="322">
          <cell r="C322" t="str">
            <v>01013010</v>
          </cell>
          <cell r="D322" t="str">
            <v>A2</v>
          </cell>
          <cell r="E322" t="str">
            <v>A4</v>
          </cell>
        </row>
        <row r="323">
          <cell r="C323" t="str">
            <v>01013009</v>
          </cell>
          <cell r="D323" t="str">
            <v>A2</v>
          </cell>
          <cell r="E323" t="str">
            <v>A4</v>
          </cell>
        </row>
        <row r="324">
          <cell r="C324" t="str">
            <v>01013008</v>
          </cell>
          <cell r="D324" t="str">
            <v>A3</v>
          </cell>
          <cell r="E324" t="str">
            <v>A4</v>
          </cell>
        </row>
        <row r="325">
          <cell r="C325" t="str">
            <v>01013011</v>
          </cell>
          <cell r="D325" t="str">
            <v>A3</v>
          </cell>
          <cell r="E325" t="str">
            <v>A4</v>
          </cell>
        </row>
        <row r="326">
          <cell r="C326" t="str">
            <v>01013023</v>
          </cell>
          <cell r="D326" t="str">
            <v>A3</v>
          </cell>
          <cell r="E326" t="str">
            <v>A4</v>
          </cell>
        </row>
        <row r="327">
          <cell r="C327" t="str">
            <v>01013015</v>
          </cell>
          <cell r="D327" t="str">
            <v>A3</v>
          </cell>
          <cell r="E327" t="str">
            <v>A4</v>
          </cell>
        </row>
        <row r="328">
          <cell r="C328" t="str">
            <v>01029016</v>
          </cell>
          <cell r="D328" t="str">
            <v>A1</v>
          </cell>
          <cell r="E328" t="str">
            <v>A4</v>
          </cell>
        </row>
        <row r="329">
          <cell r="C329">
            <v>0</v>
          </cell>
          <cell r="D329">
            <v>17</v>
          </cell>
          <cell r="E329">
            <v>17</v>
          </cell>
        </row>
        <row r="330">
          <cell r="C330">
            <v>0</v>
          </cell>
          <cell r="D330">
            <v>0</v>
          </cell>
          <cell r="E330">
            <v>17</v>
          </cell>
        </row>
        <row r="331">
          <cell r="C331" t="str">
            <v>01025001</v>
          </cell>
          <cell r="D331" t="str">
            <v>A2</v>
          </cell>
          <cell r="E331" t="str">
            <v>A1</v>
          </cell>
        </row>
        <row r="332">
          <cell r="C332" t="str">
            <v>01025029</v>
          </cell>
          <cell r="D332" t="str">
            <v>A1</v>
          </cell>
          <cell r="E332" t="str">
            <v>A4</v>
          </cell>
        </row>
        <row r="333">
          <cell r="C333" t="str">
            <v>01025016</v>
          </cell>
          <cell r="D333" t="str">
            <v>A4</v>
          </cell>
          <cell r="E333" t="str">
            <v>A4</v>
          </cell>
        </row>
        <row r="334">
          <cell r="C334" t="str">
            <v>01025018</v>
          </cell>
          <cell r="D334" t="str">
            <v>A3</v>
          </cell>
          <cell r="E334" t="str">
            <v>A4</v>
          </cell>
        </row>
        <row r="335">
          <cell r="C335" t="str">
            <v>01025027</v>
          </cell>
          <cell r="D335" t="str">
            <v>A4</v>
          </cell>
          <cell r="E335" t="str">
            <v>A4</v>
          </cell>
        </row>
        <row r="336">
          <cell r="C336" t="str">
            <v>01025004</v>
          </cell>
          <cell r="D336" t="str">
            <v>A1</v>
          </cell>
          <cell r="E336" t="str">
            <v>A4</v>
          </cell>
        </row>
        <row r="337">
          <cell r="C337" t="str">
            <v>01025020</v>
          </cell>
          <cell r="D337" t="str">
            <v>A2</v>
          </cell>
          <cell r="E337" t="str">
            <v>A4</v>
          </cell>
        </row>
        <row r="338">
          <cell r="C338" t="str">
            <v>01025008</v>
          </cell>
          <cell r="D338" t="str">
            <v>A3</v>
          </cell>
          <cell r="E338" t="str">
            <v>A4</v>
          </cell>
        </row>
        <row r="339">
          <cell r="C339" t="str">
            <v>01025012</v>
          </cell>
          <cell r="D339" t="str">
            <v>A2</v>
          </cell>
          <cell r="E339" t="str">
            <v>A4</v>
          </cell>
        </row>
        <row r="340">
          <cell r="C340" t="str">
            <v>01025002</v>
          </cell>
          <cell r="D340" t="str">
            <v>A2</v>
          </cell>
          <cell r="E340" t="str">
            <v>A4</v>
          </cell>
        </row>
        <row r="341">
          <cell r="C341" t="str">
            <v>01003013</v>
          </cell>
          <cell r="D341" t="str">
            <v>A2</v>
          </cell>
          <cell r="E341" t="str">
            <v>A4</v>
          </cell>
        </row>
        <row r="342">
          <cell r="C342" t="str">
            <v>01025015</v>
          </cell>
          <cell r="D342" t="str">
            <v>A2</v>
          </cell>
          <cell r="E342" t="str">
            <v>A4</v>
          </cell>
        </row>
        <row r="343">
          <cell r="C343" t="str">
            <v>01005010</v>
          </cell>
          <cell r="D343" t="str">
            <v>A2</v>
          </cell>
          <cell r="E343" t="str">
            <v>A4</v>
          </cell>
        </row>
        <row r="344">
          <cell r="C344" t="str">
            <v>01025009</v>
          </cell>
          <cell r="D344" t="str">
            <v>A2</v>
          </cell>
          <cell r="E344" t="str">
            <v>A4</v>
          </cell>
        </row>
        <row r="345">
          <cell r="C345" t="str">
            <v>01025003</v>
          </cell>
          <cell r="D345" t="str">
            <v>A2</v>
          </cell>
          <cell r="E345" t="str">
            <v>A4</v>
          </cell>
        </row>
        <row r="346">
          <cell r="C346" t="str">
            <v>01009027</v>
          </cell>
          <cell r="D346" t="str">
            <v>A1</v>
          </cell>
          <cell r="E346" t="str">
            <v>A4</v>
          </cell>
        </row>
        <row r="347">
          <cell r="C347" t="str">
            <v>01025033</v>
          </cell>
          <cell r="D347" t="str">
            <v>A4</v>
          </cell>
          <cell r="E347" t="str">
            <v>A4</v>
          </cell>
        </row>
        <row r="348">
          <cell r="C348">
            <v>0</v>
          </cell>
          <cell r="D348">
            <v>3</v>
          </cell>
          <cell r="E348">
            <v>3</v>
          </cell>
        </row>
        <row r="349">
          <cell r="C349">
            <v>0</v>
          </cell>
          <cell r="D349">
            <v>0</v>
          </cell>
          <cell r="E349">
            <v>3</v>
          </cell>
        </row>
        <row r="350">
          <cell r="C350" t="str">
            <v>01004014</v>
          </cell>
          <cell r="D350" t="str">
            <v>A1</v>
          </cell>
          <cell r="E350" t="str">
            <v>A1</v>
          </cell>
        </row>
        <row r="351">
          <cell r="C351" t="str">
            <v>01028013</v>
          </cell>
          <cell r="D351" t="str">
            <v>A3</v>
          </cell>
          <cell r="E351" t="str">
            <v>A4</v>
          </cell>
        </row>
        <row r="352">
          <cell r="C352" t="str">
            <v>01028017</v>
          </cell>
          <cell r="D352" t="str">
            <v>A2</v>
          </cell>
          <cell r="E352" t="str">
            <v>A4</v>
          </cell>
        </row>
        <row r="353">
          <cell r="C353">
            <v>0</v>
          </cell>
          <cell r="D353">
            <v>7</v>
          </cell>
          <cell r="E353">
            <v>7</v>
          </cell>
        </row>
        <row r="354">
          <cell r="C354">
            <v>0</v>
          </cell>
          <cell r="D354">
            <v>0</v>
          </cell>
          <cell r="E354">
            <v>4</v>
          </cell>
        </row>
        <row r="355">
          <cell r="C355" t="str">
            <v>01025007</v>
          </cell>
          <cell r="D355" t="str">
            <v>A2</v>
          </cell>
          <cell r="E355" t="str">
            <v>A1</v>
          </cell>
        </row>
        <row r="356">
          <cell r="C356" t="str">
            <v>01018003</v>
          </cell>
          <cell r="D356" t="str">
            <v>A3</v>
          </cell>
          <cell r="E356" t="str">
            <v>A3</v>
          </cell>
        </row>
        <row r="357">
          <cell r="C357" t="str">
            <v>01018002</v>
          </cell>
          <cell r="D357" t="str">
            <v>A2</v>
          </cell>
          <cell r="E357" t="str">
            <v>A2</v>
          </cell>
        </row>
        <row r="358">
          <cell r="C358" t="str">
            <v>01018005</v>
          </cell>
          <cell r="D358" t="str">
            <v>A2</v>
          </cell>
          <cell r="E358" t="str">
            <v>A2</v>
          </cell>
        </row>
        <row r="359">
          <cell r="C359">
            <v>0</v>
          </cell>
          <cell r="D359">
            <v>0</v>
          </cell>
          <cell r="E359">
            <v>3</v>
          </cell>
        </row>
        <row r="360">
          <cell r="C360" t="str">
            <v>01018008</v>
          </cell>
          <cell r="D360" t="str">
            <v>A2</v>
          </cell>
          <cell r="E360" t="str">
            <v>A2</v>
          </cell>
        </row>
        <row r="361">
          <cell r="C361" t="str">
            <v>01018007</v>
          </cell>
          <cell r="D361" t="str">
            <v>A2</v>
          </cell>
          <cell r="E361" t="str">
            <v>A2</v>
          </cell>
        </row>
        <row r="362">
          <cell r="C362" t="str">
            <v>01018009</v>
          </cell>
          <cell r="D362" t="str">
            <v>A4</v>
          </cell>
          <cell r="E362" t="str">
            <v>A3</v>
          </cell>
        </row>
        <row r="363">
          <cell r="C363">
            <v>0</v>
          </cell>
          <cell r="D363">
            <v>4</v>
          </cell>
          <cell r="E363">
            <v>4</v>
          </cell>
        </row>
        <row r="364">
          <cell r="C364">
            <v>0</v>
          </cell>
          <cell r="D364">
            <v>0</v>
          </cell>
          <cell r="E364">
            <v>2</v>
          </cell>
        </row>
        <row r="365">
          <cell r="C365" t="str">
            <v>01004005</v>
          </cell>
          <cell r="D365" t="str">
            <v>A1</v>
          </cell>
          <cell r="E365" t="str">
            <v>A1</v>
          </cell>
        </row>
        <row r="366">
          <cell r="C366" t="str">
            <v>01019002</v>
          </cell>
          <cell r="D366" t="str">
            <v>A4</v>
          </cell>
          <cell r="E366" t="str">
            <v>A4</v>
          </cell>
        </row>
        <row r="367">
          <cell r="C367">
            <v>0</v>
          </cell>
          <cell r="D367">
            <v>0</v>
          </cell>
          <cell r="E367">
            <v>2</v>
          </cell>
        </row>
        <row r="368">
          <cell r="C368" t="str">
            <v>01019001</v>
          </cell>
          <cell r="D368" t="str">
            <v>A4</v>
          </cell>
          <cell r="E368" t="str">
            <v>A4</v>
          </cell>
        </row>
        <row r="369">
          <cell r="C369" t="str">
            <v>01005005</v>
          </cell>
          <cell r="D369" t="str">
            <v>A4</v>
          </cell>
          <cell r="E369" t="str">
            <v>A2</v>
          </cell>
        </row>
        <row r="370">
          <cell r="C370">
            <v>0</v>
          </cell>
          <cell r="D370">
            <v>3</v>
          </cell>
          <cell r="E370">
            <v>3</v>
          </cell>
        </row>
        <row r="371">
          <cell r="C371">
            <v>0</v>
          </cell>
          <cell r="D371">
            <v>0</v>
          </cell>
          <cell r="E371">
            <v>2</v>
          </cell>
        </row>
        <row r="372">
          <cell r="C372" t="str">
            <v>01021001</v>
          </cell>
          <cell r="D372" t="str">
            <v>A2</v>
          </cell>
          <cell r="E372" t="str">
            <v>A2</v>
          </cell>
        </row>
        <row r="373">
          <cell r="C373" t="str">
            <v>01021003</v>
          </cell>
          <cell r="D373" t="str">
            <v>A4</v>
          </cell>
          <cell r="E373" t="str">
            <v>A3</v>
          </cell>
        </row>
        <row r="374">
          <cell r="C374">
            <v>0</v>
          </cell>
          <cell r="D374">
            <v>0</v>
          </cell>
          <cell r="E374">
            <v>1</v>
          </cell>
        </row>
        <row r="375">
          <cell r="C375" t="str">
            <v>01021004</v>
          </cell>
          <cell r="D375" t="str">
            <v>A4</v>
          </cell>
          <cell r="E375" t="str">
            <v>A3</v>
          </cell>
        </row>
        <row r="376">
          <cell r="C376">
            <v>0</v>
          </cell>
          <cell r="D376">
            <v>2</v>
          </cell>
          <cell r="E376">
            <v>2</v>
          </cell>
        </row>
        <row r="377">
          <cell r="C377">
            <v>0</v>
          </cell>
          <cell r="D377">
            <v>0</v>
          </cell>
          <cell r="E377">
            <v>2</v>
          </cell>
        </row>
        <row r="378">
          <cell r="C378" t="str">
            <v>01007008</v>
          </cell>
          <cell r="D378" t="str">
            <v>A2</v>
          </cell>
          <cell r="E378" t="str">
            <v>A2</v>
          </cell>
        </row>
        <row r="379">
          <cell r="C379" t="str">
            <v>01014012</v>
          </cell>
          <cell r="D379" t="str">
            <v>A4</v>
          </cell>
          <cell r="E379" t="str">
            <v>A4</v>
          </cell>
        </row>
        <row r="380">
          <cell r="C380">
            <v>0</v>
          </cell>
          <cell r="D380">
            <v>5</v>
          </cell>
          <cell r="E380">
            <v>5</v>
          </cell>
        </row>
        <row r="381">
          <cell r="C381">
            <v>0</v>
          </cell>
          <cell r="D381">
            <v>0</v>
          </cell>
          <cell r="E381">
            <v>3</v>
          </cell>
        </row>
        <row r="382">
          <cell r="C382" t="str">
            <v>01017003</v>
          </cell>
          <cell r="D382" t="str">
            <v>A2</v>
          </cell>
          <cell r="E382" t="str">
            <v>A1</v>
          </cell>
        </row>
        <row r="383">
          <cell r="C383" t="str">
            <v>01017010</v>
          </cell>
          <cell r="D383" t="str">
            <v>A3</v>
          </cell>
          <cell r="E383" t="str">
            <v>A2</v>
          </cell>
        </row>
        <row r="384">
          <cell r="C384" t="str">
            <v>01018004</v>
          </cell>
          <cell r="D384" t="str">
            <v>A3</v>
          </cell>
          <cell r="E384" t="str">
            <v>A2</v>
          </cell>
        </row>
        <row r="385">
          <cell r="C385">
            <v>0</v>
          </cell>
          <cell r="D385">
            <v>0</v>
          </cell>
          <cell r="E385">
            <v>2</v>
          </cell>
        </row>
        <row r="386">
          <cell r="C386" t="str">
            <v>01025013</v>
          </cell>
          <cell r="D386" t="str">
            <v>A3</v>
          </cell>
          <cell r="E386" t="str">
            <v>A3</v>
          </cell>
        </row>
        <row r="387">
          <cell r="C387" t="str">
            <v>01031001</v>
          </cell>
          <cell r="D387" t="str">
            <v>A4</v>
          </cell>
          <cell r="E387" t="str">
            <v>A3</v>
          </cell>
        </row>
      </sheetData>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Tong hop"/>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row r="7">
          <cell r="C7" t="str">
            <v>01001001</v>
          </cell>
          <cell r="D7" t="str">
            <v>A1</v>
          </cell>
          <cell r="E7" t="str">
            <v>A1</v>
          </cell>
          <cell r="F7">
            <v>0</v>
          </cell>
        </row>
        <row r="8">
          <cell r="C8" t="str">
            <v>01002001</v>
          </cell>
          <cell r="D8" t="str">
            <v>A1</v>
          </cell>
          <cell r="E8" t="str">
            <v>A1</v>
          </cell>
          <cell r="F8">
            <v>0</v>
          </cell>
        </row>
        <row r="9">
          <cell r="C9" t="str">
            <v>01001006</v>
          </cell>
          <cell r="D9" t="str">
            <v>A1</v>
          </cell>
          <cell r="E9" t="str">
            <v>A1</v>
          </cell>
          <cell r="F9">
            <v>0</v>
          </cell>
        </row>
        <row r="10">
          <cell r="C10" t="str">
            <v>01014037</v>
          </cell>
          <cell r="D10" t="str">
            <v>A1</v>
          </cell>
          <cell r="E10" t="str">
            <v>A1</v>
          </cell>
          <cell r="F10">
            <v>0</v>
          </cell>
        </row>
        <row r="11">
          <cell r="D11">
            <v>9</v>
          </cell>
          <cell r="E11">
            <v>9</v>
          </cell>
          <cell r="F11" t="str">
            <v>4A1 + 3A2 + 1A3 + 1A4</v>
          </cell>
        </row>
        <row r="12">
          <cell r="E12">
            <v>5</v>
          </cell>
          <cell r="F12" t="str">
            <v>4A1 + 1A2 + 0A3</v>
          </cell>
        </row>
        <row r="13">
          <cell r="C13" t="str">
            <v>01002024</v>
          </cell>
          <cell r="D13" t="str">
            <v>A1</v>
          </cell>
          <cell r="E13" t="str">
            <v>A1</v>
          </cell>
          <cell r="F13">
            <v>0</v>
          </cell>
        </row>
        <row r="14">
          <cell r="C14" t="str">
            <v>01003009</v>
          </cell>
          <cell r="D14" t="str">
            <v>A2</v>
          </cell>
          <cell r="E14" t="str">
            <v>A1</v>
          </cell>
          <cell r="F14" t="str">
            <v>Thống nhất đề nghị của đơn vị</v>
          </cell>
        </row>
        <row r="15">
          <cell r="C15" t="str">
            <v>01003005</v>
          </cell>
          <cell r="D15" t="str">
            <v>A2</v>
          </cell>
          <cell r="E15" t="str">
            <v>A1</v>
          </cell>
          <cell r="F15" t="str">
            <v>Thống nhất đề nghị của đơn vị</v>
          </cell>
        </row>
        <row r="16">
          <cell r="C16" t="str">
            <v>01023004</v>
          </cell>
          <cell r="D16" t="str">
            <v>A2</v>
          </cell>
          <cell r="E16" t="str">
            <v>A1</v>
          </cell>
          <cell r="F16" t="str">
            <v>Thống nhất đề nghị của đơn vị</v>
          </cell>
        </row>
        <row r="17">
          <cell r="C17" t="str">
            <v>01003007</v>
          </cell>
          <cell r="D17" t="str">
            <v>A2</v>
          </cell>
          <cell r="E17" t="str">
            <v>A2</v>
          </cell>
          <cell r="F17" t="str">
            <v>Không thống nhất đề nghị xếp loại A1 của đơn vị</v>
          </cell>
        </row>
        <row r="18">
          <cell r="E18">
            <v>4</v>
          </cell>
          <cell r="F18" t="str">
            <v>0A1 + 2A2 + 1A3 + 1A4</v>
          </cell>
        </row>
        <row r="19">
          <cell r="C19" t="str">
            <v>01003008</v>
          </cell>
          <cell r="D19" t="str">
            <v>A2</v>
          </cell>
          <cell r="E19" t="str">
            <v>A2</v>
          </cell>
          <cell r="F19">
            <v>0</v>
          </cell>
        </row>
        <row r="20">
          <cell r="C20" t="str">
            <v>01003014</v>
          </cell>
          <cell r="D20" t="str">
            <v>A3</v>
          </cell>
          <cell r="E20" t="str">
            <v>A2</v>
          </cell>
          <cell r="F20" t="str">
            <v>Thống nhất đề nghị của đơn vị</v>
          </cell>
        </row>
        <row r="21">
          <cell r="C21" t="str">
            <v>01003015</v>
          </cell>
          <cell r="D21" t="str">
            <v>A4</v>
          </cell>
          <cell r="E21" t="str">
            <v>A3</v>
          </cell>
          <cell r="F21" t="str">
            <v>Không thống nhất đề nghị xếp loại A2 của đơn vị. TT HĐ thống nhất xếp loại A3</v>
          </cell>
        </row>
        <row r="22">
          <cell r="C22" t="str">
            <v>01003016</v>
          </cell>
          <cell r="D22" t="str">
            <v>A4</v>
          </cell>
          <cell r="E22" t="str">
            <v>A4</v>
          </cell>
          <cell r="F22" t="str">
            <v>Không thống nhất đề nghị xếp loại A3 của đơn vị</v>
          </cell>
        </row>
        <row r="23">
          <cell r="D23">
            <v>14</v>
          </cell>
          <cell r="E23">
            <v>14</v>
          </cell>
          <cell r="F23" t="str">
            <v>10A1 + 3A2 + 1A3</v>
          </cell>
        </row>
        <row r="24">
          <cell r="E24">
            <v>10</v>
          </cell>
          <cell r="F24" t="str">
            <v>8A1 + 1A2 + 1A3</v>
          </cell>
        </row>
        <row r="25">
          <cell r="C25" t="str">
            <v>01004001</v>
          </cell>
          <cell r="D25" t="str">
            <v>A1</v>
          </cell>
          <cell r="E25" t="str">
            <v>A1</v>
          </cell>
          <cell r="F25">
            <v>0</v>
          </cell>
        </row>
        <row r="26">
          <cell r="C26" t="str">
            <v>01004004</v>
          </cell>
          <cell r="D26" t="str">
            <v>A1</v>
          </cell>
          <cell r="E26" t="str">
            <v>A1</v>
          </cell>
          <cell r="F26">
            <v>0</v>
          </cell>
        </row>
        <row r="27">
          <cell r="C27" t="str">
            <v>01022013</v>
          </cell>
          <cell r="D27" t="str">
            <v>A1</v>
          </cell>
          <cell r="E27" t="str">
            <v>A1</v>
          </cell>
          <cell r="F27">
            <v>0</v>
          </cell>
        </row>
        <row r="28">
          <cell r="C28" t="str">
            <v>01004003</v>
          </cell>
          <cell r="D28" t="str">
            <v>A1</v>
          </cell>
          <cell r="E28" t="str">
            <v>A1</v>
          </cell>
          <cell r="F28">
            <v>0</v>
          </cell>
        </row>
        <row r="29">
          <cell r="C29" t="str">
            <v>01004008</v>
          </cell>
          <cell r="D29" t="str">
            <v>A2</v>
          </cell>
          <cell r="E29" t="str">
            <v>A1</v>
          </cell>
          <cell r="F29" t="str">
            <v>Thống nhất đề nghị của đơn vị</v>
          </cell>
        </row>
        <row r="30">
          <cell r="C30" t="str">
            <v>01005009</v>
          </cell>
          <cell r="D30" t="str">
            <v>A3</v>
          </cell>
          <cell r="E30" t="str">
            <v>A3</v>
          </cell>
          <cell r="F30" t="str">
            <v>Không thống nhất đề nghị xếp loại A2 của đơn vị</v>
          </cell>
        </row>
        <row r="31">
          <cell r="C31" t="str">
            <v>01004009</v>
          </cell>
          <cell r="D31" t="str">
            <v>A2</v>
          </cell>
          <cell r="E31" t="str">
            <v>A1</v>
          </cell>
          <cell r="F31" t="str">
            <v>Thống nhất đề nghị của đơn vị</v>
          </cell>
        </row>
        <row r="32">
          <cell r="C32" t="str">
            <v>01002020</v>
          </cell>
          <cell r="D32" t="str">
            <v>A2</v>
          </cell>
          <cell r="E32" t="str">
            <v>A1</v>
          </cell>
          <cell r="F32" t="str">
            <v>Thống nhất đề nghị của đơn vị</v>
          </cell>
        </row>
        <row r="33">
          <cell r="C33" t="str">
            <v>01010038</v>
          </cell>
          <cell r="D33" t="str">
            <v>A2</v>
          </cell>
          <cell r="E33" t="str">
            <v>A2</v>
          </cell>
          <cell r="F33">
            <v>0</v>
          </cell>
        </row>
        <row r="34">
          <cell r="C34" t="str">
            <v>01012026</v>
          </cell>
          <cell r="D34" t="str">
            <v>A1</v>
          </cell>
          <cell r="E34" t="str">
            <v>A1</v>
          </cell>
          <cell r="F34">
            <v>0</v>
          </cell>
        </row>
        <row r="35">
          <cell r="E35">
            <v>4</v>
          </cell>
          <cell r="F35" t="str">
            <v>2A1 + 2A2</v>
          </cell>
        </row>
        <row r="36">
          <cell r="C36" t="str">
            <v>01011017</v>
          </cell>
          <cell r="D36" t="str">
            <v>A1</v>
          </cell>
          <cell r="E36" t="str">
            <v>A1</v>
          </cell>
          <cell r="F36">
            <v>0</v>
          </cell>
        </row>
        <row r="37">
          <cell r="C37" t="str">
            <v>01022059</v>
          </cell>
          <cell r="D37" t="str">
            <v>A1</v>
          </cell>
          <cell r="E37" t="str">
            <v>A1</v>
          </cell>
          <cell r="F37">
            <v>0</v>
          </cell>
        </row>
        <row r="38">
          <cell r="C38" t="str">
            <v>01018006</v>
          </cell>
          <cell r="D38" t="str">
            <v>A2</v>
          </cell>
          <cell r="E38" t="str">
            <v>A2</v>
          </cell>
          <cell r="F38" t="str">
            <v>Không thống nhất đề nghị xếp loại A1 của đơn vị</v>
          </cell>
        </row>
        <row r="39">
          <cell r="C39" t="str">
            <v>01004013</v>
          </cell>
          <cell r="D39" t="str">
            <v>A2</v>
          </cell>
          <cell r="E39" t="str">
            <v>A2</v>
          </cell>
          <cell r="F39" t="str">
            <v>Không thống nhất đề nghị xếp loại A1 của đơn vị</v>
          </cell>
        </row>
        <row r="40">
          <cell r="D40">
            <v>26</v>
          </cell>
          <cell r="E40">
            <v>26</v>
          </cell>
          <cell r="F40" t="str">
            <v>5A1 + 7A2 + 7A3 + 7A4</v>
          </cell>
        </row>
        <row r="41">
          <cell r="E41">
            <v>11</v>
          </cell>
          <cell r="F41" t="str">
            <v>5A1 + 5A2 + 1A3</v>
          </cell>
        </row>
        <row r="42">
          <cell r="C42" t="str">
            <v>01007009</v>
          </cell>
          <cell r="D42" t="str">
            <v>A1</v>
          </cell>
          <cell r="E42" t="str">
            <v>A1</v>
          </cell>
          <cell r="F42">
            <v>0</v>
          </cell>
        </row>
        <row r="43">
          <cell r="C43" t="str">
            <v>01002019</v>
          </cell>
          <cell r="D43" t="str">
            <v>A1</v>
          </cell>
          <cell r="E43" t="str">
            <v>A1</v>
          </cell>
          <cell r="F43">
            <v>0</v>
          </cell>
        </row>
        <row r="44">
          <cell r="C44" t="str">
            <v>01004007</v>
          </cell>
          <cell r="D44" t="str">
            <v>A2</v>
          </cell>
          <cell r="E44" t="str">
            <v>A1</v>
          </cell>
          <cell r="F44" t="str">
            <v>Thống nhất đề nghị của đơn vị</v>
          </cell>
        </row>
        <row r="45">
          <cell r="C45" t="str">
            <v>01002017</v>
          </cell>
          <cell r="D45" t="str">
            <v>A2</v>
          </cell>
          <cell r="E45" t="str">
            <v>A2</v>
          </cell>
          <cell r="F45">
            <v>0</v>
          </cell>
        </row>
        <row r="46">
          <cell r="C46" t="str">
            <v>01002018</v>
          </cell>
          <cell r="D46" t="str">
            <v>A2</v>
          </cell>
          <cell r="E46" t="str">
            <v>A2</v>
          </cell>
          <cell r="F46">
            <v>0</v>
          </cell>
        </row>
        <row r="47">
          <cell r="C47" t="str">
            <v>01002005</v>
          </cell>
          <cell r="D47" t="str">
            <v>A3</v>
          </cell>
          <cell r="E47" t="str">
            <v>A2</v>
          </cell>
          <cell r="F47" t="str">
            <v>Thống nhất đề nghị của đơn vị</v>
          </cell>
        </row>
        <row r="48">
          <cell r="C48" t="str">
            <v>01023001</v>
          </cell>
          <cell r="D48" t="str">
            <v>A3</v>
          </cell>
          <cell r="E48" t="str">
            <v>A2</v>
          </cell>
          <cell r="F48" t="str">
            <v>Thống nhất đề nghị của đơn vị</v>
          </cell>
        </row>
        <row r="49">
          <cell r="C49" t="str">
            <v>01017006</v>
          </cell>
          <cell r="D49" t="str">
            <v>A1</v>
          </cell>
          <cell r="E49" t="str">
            <v>A1</v>
          </cell>
          <cell r="F49">
            <v>0</v>
          </cell>
        </row>
        <row r="50">
          <cell r="C50" t="str">
            <v>01002032</v>
          </cell>
          <cell r="D50" t="str">
            <v>A3</v>
          </cell>
          <cell r="E50" t="str">
            <v>A3</v>
          </cell>
          <cell r="F50">
            <v>0</v>
          </cell>
        </row>
        <row r="51">
          <cell r="C51" t="str">
            <v>01007007</v>
          </cell>
          <cell r="D51" t="str">
            <v>A2</v>
          </cell>
          <cell r="E51" t="str">
            <v>A2</v>
          </cell>
          <cell r="F51">
            <v>0</v>
          </cell>
        </row>
        <row r="52">
          <cell r="C52" t="str">
            <v>01007005</v>
          </cell>
          <cell r="D52" t="str">
            <v>A1</v>
          </cell>
          <cell r="E52" t="str">
            <v>A1</v>
          </cell>
          <cell r="F52">
            <v>0</v>
          </cell>
        </row>
        <row r="53">
          <cell r="E53">
            <v>15</v>
          </cell>
          <cell r="F53" t="str">
            <v>0A1 + 2A2 + 6A3 + 7A4</v>
          </cell>
        </row>
        <row r="54">
          <cell r="C54" t="str">
            <v>01007006</v>
          </cell>
          <cell r="D54" t="str">
            <v>A2</v>
          </cell>
          <cell r="E54" t="str">
            <v>A2</v>
          </cell>
          <cell r="F54">
            <v>0</v>
          </cell>
        </row>
        <row r="55">
          <cell r="C55" t="str">
            <v>01002038</v>
          </cell>
          <cell r="D55" t="str">
            <v>A4</v>
          </cell>
          <cell r="E55" t="str">
            <v>A3</v>
          </cell>
          <cell r="F55" t="str">
            <v>Thống nhất đề nghị của đơn vị</v>
          </cell>
        </row>
        <row r="56">
          <cell r="C56" t="str">
            <v>01002023</v>
          </cell>
          <cell r="D56" t="str">
            <v>A4</v>
          </cell>
          <cell r="E56" t="str">
            <v>A2</v>
          </cell>
          <cell r="F56" t="str">
            <v>Thống nhất đề nghị của đơn vị</v>
          </cell>
        </row>
        <row r="57">
          <cell r="C57" t="str">
            <v>01002007</v>
          </cell>
          <cell r="D57" t="str">
            <v>A4</v>
          </cell>
          <cell r="E57" t="str">
            <v>A4</v>
          </cell>
          <cell r="F57">
            <v>0</v>
          </cell>
        </row>
        <row r="58">
          <cell r="C58" t="str">
            <v>01002010</v>
          </cell>
          <cell r="D58" t="str">
            <v>A4</v>
          </cell>
          <cell r="E58" t="str">
            <v>A3</v>
          </cell>
          <cell r="F58" t="str">
            <v>Thống nhất đề nghị của đơn vị</v>
          </cell>
        </row>
        <row r="59">
          <cell r="C59" t="str">
            <v>01002012</v>
          </cell>
          <cell r="D59" t="str">
            <v>A4</v>
          </cell>
          <cell r="E59" t="str">
            <v>A4</v>
          </cell>
          <cell r="F59">
            <v>0</v>
          </cell>
        </row>
        <row r="60">
          <cell r="C60" t="str">
            <v>01002028</v>
          </cell>
          <cell r="D60" t="str">
            <v>A4</v>
          </cell>
          <cell r="E60" t="str">
            <v>A3</v>
          </cell>
          <cell r="F60" t="str">
            <v>Thống nhất đề nghị của đơn vị</v>
          </cell>
        </row>
        <row r="61">
          <cell r="C61" t="str">
            <v>01002027</v>
          </cell>
          <cell r="D61" t="str">
            <v>A2</v>
          </cell>
          <cell r="E61" t="str">
            <v>A4</v>
          </cell>
          <cell r="F61">
            <v>0</v>
          </cell>
        </row>
        <row r="62">
          <cell r="C62" t="str">
            <v>01002013</v>
          </cell>
          <cell r="D62" t="str">
            <v>A4</v>
          </cell>
          <cell r="E62" t="str">
            <v>A4</v>
          </cell>
          <cell r="F62">
            <v>0</v>
          </cell>
        </row>
        <row r="63">
          <cell r="C63" t="str">
            <v>01002031</v>
          </cell>
          <cell r="D63" t="str">
            <v>A4</v>
          </cell>
          <cell r="E63" t="str">
            <v>A4</v>
          </cell>
          <cell r="F63">
            <v>0</v>
          </cell>
        </row>
        <row r="64">
          <cell r="C64" t="str">
            <v>01002034</v>
          </cell>
          <cell r="D64" t="str">
            <v>A4</v>
          </cell>
          <cell r="E64" t="str">
            <v>A3</v>
          </cell>
          <cell r="F64" t="str">
            <v>Thống nhất đề nghị của đơn vị</v>
          </cell>
        </row>
        <row r="65">
          <cell r="C65" t="str">
            <v>01002033</v>
          </cell>
          <cell r="D65" t="str">
            <v>A4</v>
          </cell>
          <cell r="E65" t="str">
            <v>A4</v>
          </cell>
          <cell r="F65">
            <v>0</v>
          </cell>
        </row>
        <row r="66">
          <cell r="C66" t="str">
            <v>01010068</v>
          </cell>
          <cell r="D66" t="str">
            <v>A4</v>
          </cell>
          <cell r="E66" t="str">
            <v>A4</v>
          </cell>
          <cell r="F66">
            <v>0</v>
          </cell>
        </row>
        <row r="67">
          <cell r="C67" t="str">
            <v>01002035</v>
          </cell>
          <cell r="D67" t="str">
            <v>A4</v>
          </cell>
          <cell r="E67" t="str">
            <v>A3</v>
          </cell>
          <cell r="F67" t="str">
            <v>Thống nhất đề nghị của đơn vị</v>
          </cell>
        </row>
        <row r="68">
          <cell r="C68" t="str">
            <v>01002036</v>
          </cell>
          <cell r="D68" t="str">
            <v>A4</v>
          </cell>
          <cell r="E68" t="str">
            <v>A3</v>
          </cell>
          <cell r="F68" t="str">
            <v>Thống nhất đề nghị của đơn vị</v>
          </cell>
        </row>
        <row r="69">
          <cell r="D69">
            <v>16</v>
          </cell>
          <cell r="E69">
            <v>16</v>
          </cell>
          <cell r="F69" t="str">
            <v>4A1 + 3A2 + 6A3 + 3A4</v>
          </cell>
        </row>
        <row r="70">
          <cell r="E70">
            <v>8</v>
          </cell>
          <cell r="F70" t="str">
            <v>3A1 + 1A2 + 3A3 + 1A4</v>
          </cell>
        </row>
        <row r="71">
          <cell r="C71" t="str">
            <v>01002002</v>
          </cell>
          <cell r="D71" t="str">
            <v>A2</v>
          </cell>
          <cell r="E71" t="str">
            <v>A1</v>
          </cell>
          <cell r="F71" t="str">
            <v>Thống nhất đề nghị của đơn vị</v>
          </cell>
        </row>
        <row r="72">
          <cell r="C72" t="str">
            <v>01009006</v>
          </cell>
          <cell r="D72" t="str">
            <v>A2</v>
          </cell>
          <cell r="E72" t="str">
            <v>A1</v>
          </cell>
          <cell r="F72" t="str">
            <v>Thống nhất đề nghị của đơn vị</v>
          </cell>
        </row>
        <row r="73">
          <cell r="C73" t="str">
            <v>01009018</v>
          </cell>
          <cell r="D73" t="str">
            <v>A2</v>
          </cell>
          <cell r="E73" t="str">
            <v>A2</v>
          </cell>
          <cell r="F73">
            <v>0</v>
          </cell>
        </row>
        <row r="74">
          <cell r="C74" t="str">
            <v>01009010</v>
          </cell>
          <cell r="D74" t="str">
            <v>A2</v>
          </cell>
          <cell r="E74" t="str">
            <v>A3</v>
          </cell>
          <cell r="F74">
            <v>0</v>
          </cell>
        </row>
        <row r="75">
          <cell r="C75" t="str">
            <v>01002004</v>
          </cell>
          <cell r="D75" t="str">
            <v>A2</v>
          </cell>
          <cell r="E75" t="str">
            <v>A1</v>
          </cell>
          <cell r="F75" t="str">
            <v>Thống nhất đề nghị của đơn vị</v>
          </cell>
        </row>
        <row r="76">
          <cell r="C76" t="str">
            <v>01009008</v>
          </cell>
          <cell r="D76" t="str">
            <v>A3</v>
          </cell>
          <cell r="E76" t="str">
            <v>A4</v>
          </cell>
          <cell r="F76" t="str">
            <v>Chưa đủ ngày công kế hoạch. Đạt mức xếp loại A4</v>
          </cell>
        </row>
        <row r="77">
          <cell r="C77" t="str">
            <v>01022058</v>
          </cell>
          <cell r="D77" t="str">
            <v>A3</v>
          </cell>
          <cell r="E77" t="str">
            <v>A3</v>
          </cell>
          <cell r="F77">
            <v>0</v>
          </cell>
        </row>
        <row r="78">
          <cell r="C78" t="str">
            <v>01007004</v>
          </cell>
          <cell r="D78" t="str">
            <v>A3</v>
          </cell>
          <cell r="E78" t="str">
            <v>A3</v>
          </cell>
          <cell r="F78">
            <v>0</v>
          </cell>
        </row>
        <row r="79">
          <cell r="E79">
            <v>8</v>
          </cell>
          <cell r="F79" t="str">
            <v>1A1 + 2A2 + 3A3 + 2A4</v>
          </cell>
        </row>
        <row r="80">
          <cell r="C80" t="str">
            <v>01009012</v>
          </cell>
          <cell r="D80" t="str">
            <v>A2</v>
          </cell>
          <cell r="E80" t="str">
            <v>A2</v>
          </cell>
          <cell r="F80">
            <v>0</v>
          </cell>
        </row>
        <row r="81">
          <cell r="C81" t="str">
            <v>01002008</v>
          </cell>
          <cell r="D81" t="str">
            <v>A2</v>
          </cell>
          <cell r="E81" t="str">
            <v>A1</v>
          </cell>
          <cell r="F81" t="str">
            <v>Thống nhất đề nghị của đơn vị</v>
          </cell>
        </row>
        <row r="82">
          <cell r="C82" t="str">
            <v>01009019</v>
          </cell>
          <cell r="D82" t="str">
            <v>A3</v>
          </cell>
          <cell r="E82" t="str">
            <v>A3</v>
          </cell>
          <cell r="F82">
            <v>0</v>
          </cell>
        </row>
        <row r="83">
          <cell r="C83" t="str">
            <v>01009011</v>
          </cell>
          <cell r="D83" t="str">
            <v>A3</v>
          </cell>
          <cell r="E83" t="str">
            <v>A3</v>
          </cell>
          <cell r="F83">
            <v>0</v>
          </cell>
        </row>
        <row r="84">
          <cell r="C84" t="str">
            <v>01009028</v>
          </cell>
          <cell r="D84" t="str">
            <v>A4</v>
          </cell>
          <cell r="E84" t="str">
            <v>A4</v>
          </cell>
          <cell r="F84">
            <v>0</v>
          </cell>
        </row>
        <row r="85">
          <cell r="C85" t="str">
            <v>01009026</v>
          </cell>
          <cell r="D85" t="str">
            <v>A4</v>
          </cell>
          <cell r="E85" t="str">
            <v>A2</v>
          </cell>
          <cell r="F85" t="str">
            <v>TT HĐ thống nhất xếp loại A2. Cá nhân tích cực trong công tác của trường và đơn vị</v>
          </cell>
        </row>
        <row r="86">
          <cell r="C86" t="str">
            <v>01007003</v>
          </cell>
          <cell r="D86" t="str">
            <v>A3</v>
          </cell>
          <cell r="E86" t="str">
            <v>A3</v>
          </cell>
          <cell r="F86">
            <v>0</v>
          </cell>
        </row>
        <row r="87">
          <cell r="C87" t="str">
            <v>01009029</v>
          </cell>
          <cell r="D87" t="str">
            <v>A4</v>
          </cell>
          <cell r="E87" t="str">
            <v>A4</v>
          </cell>
        </row>
        <row r="88">
          <cell r="D88">
            <v>8</v>
          </cell>
          <cell r="E88">
            <v>8</v>
          </cell>
          <cell r="F88" t="str">
            <v>2A1 + 5A2 + 1A3 + 0A4</v>
          </cell>
        </row>
        <row r="89">
          <cell r="E89">
            <v>7</v>
          </cell>
          <cell r="F89" t="str">
            <v>2A1 + 4A2 + 1A3 + 0A4</v>
          </cell>
        </row>
        <row r="90">
          <cell r="C90" t="str">
            <v>01009009</v>
          </cell>
          <cell r="D90" t="str">
            <v>A2</v>
          </cell>
          <cell r="E90" t="str">
            <v>A1</v>
          </cell>
          <cell r="F90" t="str">
            <v>TT HĐ thống nhất xếp loại A1. Cá nhân thực hiện và hoàn thành tốt các nhiệm vụ nhà trường phân công</v>
          </cell>
        </row>
        <row r="91">
          <cell r="C91" t="str">
            <v>01003002</v>
          </cell>
          <cell r="D91" t="str">
            <v>A2</v>
          </cell>
          <cell r="E91" t="str">
            <v>A2</v>
          </cell>
          <cell r="F91">
            <v>0</v>
          </cell>
        </row>
        <row r="92">
          <cell r="C92" t="str">
            <v>01006003</v>
          </cell>
          <cell r="D92" t="str">
            <v>A3</v>
          </cell>
          <cell r="E92" t="str">
            <v>A3</v>
          </cell>
          <cell r="F92">
            <v>0</v>
          </cell>
        </row>
        <row r="93">
          <cell r="C93" t="str">
            <v>01013032</v>
          </cell>
          <cell r="D93" t="str">
            <v>A2</v>
          </cell>
          <cell r="E93" t="str">
            <v>A2</v>
          </cell>
          <cell r="F93">
            <v>0</v>
          </cell>
        </row>
        <row r="94">
          <cell r="C94" t="str">
            <v>01022061</v>
          </cell>
          <cell r="D94" t="str">
            <v>A2</v>
          </cell>
          <cell r="E94" t="str">
            <v>A1</v>
          </cell>
          <cell r="F94" t="str">
            <v>Thống nhất đề nghị của đơn vị</v>
          </cell>
        </row>
        <row r="95">
          <cell r="C95" t="str">
            <v>01015027</v>
          </cell>
          <cell r="D95" t="str">
            <v>A2</v>
          </cell>
          <cell r="E95" t="str">
            <v>A2</v>
          </cell>
          <cell r="F95" t="str">
            <v>Không thống nhất đề nghị xếp loại A1 của đơn vị</v>
          </cell>
        </row>
        <row r="96">
          <cell r="C96" t="str">
            <v>01023002</v>
          </cell>
          <cell r="D96" t="str">
            <v>A2</v>
          </cell>
          <cell r="E96" t="str">
            <v>A2</v>
          </cell>
          <cell r="F96">
            <v>0</v>
          </cell>
        </row>
        <row r="97">
          <cell r="E97">
            <v>1</v>
          </cell>
          <cell r="F97" t="str">
            <v>1A2</v>
          </cell>
        </row>
        <row r="98">
          <cell r="C98" t="str">
            <v>01006006</v>
          </cell>
          <cell r="D98" t="str">
            <v>A2</v>
          </cell>
          <cell r="E98" t="str">
            <v>A2</v>
          </cell>
          <cell r="F98">
            <v>0</v>
          </cell>
        </row>
        <row r="99">
          <cell r="D99">
            <v>4</v>
          </cell>
          <cell r="E99">
            <v>4</v>
          </cell>
          <cell r="F99" t="str">
            <v>1A1 + 0A2 + 1A3 + 2A4</v>
          </cell>
        </row>
        <row r="100">
          <cell r="E100">
            <v>1</v>
          </cell>
          <cell r="F100" t="str">
            <v>1A1</v>
          </cell>
        </row>
        <row r="101">
          <cell r="C101" t="str">
            <v>01005007</v>
          </cell>
          <cell r="D101" t="str">
            <v>A1</v>
          </cell>
          <cell r="E101" t="str">
            <v>A1</v>
          </cell>
          <cell r="F101" t="str">
            <v xml:space="preserve">Không xét một số NV đơn vị đề nghị. Đạt mức xếp loại A3. TT HĐ thống nhất xếp loại A1. </v>
          </cell>
        </row>
        <row r="102">
          <cell r="E102">
            <v>3</v>
          </cell>
          <cell r="F102" t="str">
            <v>0A2 + 1A3 + 2A4</v>
          </cell>
        </row>
        <row r="103">
          <cell r="C103" t="str">
            <v>01005003</v>
          </cell>
          <cell r="D103" t="str">
            <v>A2</v>
          </cell>
          <cell r="E103" t="str">
            <v>A3</v>
          </cell>
          <cell r="F103" t="str">
            <v>Không xét một số NV đơn vị đề nghị. Đạt mức xếp loại A3</v>
          </cell>
        </row>
        <row r="104">
          <cell r="C104" t="str">
            <v>01005011</v>
          </cell>
          <cell r="D104" t="str">
            <v>A4</v>
          </cell>
          <cell r="E104" t="str">
            <v>A4</v>
          </cell>
          <cell r="F104" t="str">
            <v>Không thống nhất đề nghị xếp loại A3 của đơn vị</v>
          </cell>
        </row>
        <row r="105">
          <cell r="C105" t="str">
            <v>01005012</v>
          </cell>
          <cell r="D105" t="str">
            <v>A4</v>
          </cell>
          <cell r="E105" t="str">
            <v>A4</v>
          </cell>
          <cell r="F105">
            <v>0</v>
          </cell>
        </row>
        <row r="106">
          <cell r="D106">
            <v>31</v>
          </cell>
          <cell r="E106">
            <v>31</v>
          </cell>
          <cell r="F106" t="str">
            <v>4A1 + 7A2 + 7A3 + 13A4</v>
          </cell>
        </row>
        <row r="107">
          <cell r="E107">
            <v>13</v>
          </cell>
          <cell r="F107" t="str">
            <v>4A1 + 5A2 + 3A3 + 1A4</v>
          </cell>
        </row>
        <row r="108">
          <cell r="C108" t="str">
            <v>01008028</v>
          </cell>
          <cell r="D108" t="str">
            <v>A1</v>
          </cell>
          <cell r="E108" t="str">
            <v>A1</v>
          </cell>
          <cell r="F108">
            <v>0</v>
          </cell>
        </row>
        <row r="109">
          <cell r="C109" t="str">
            <v>01008002</v>
          </cell>
          <cell r="D109" t="str">
            <v>A1</v>
          </cell>
          <cell r="E109" t="str">
            <v>A1</v>
          </cell>
          <cell r="F109">
            <v>0</v>
          </cell>
        </row>
        <row r="110">
          <cell r="C110" t="str">
            <v>01008004</v>
          </cell>
          <cell r="D110" t="str">
            <v>A2</v>
          </cell>
          <cell r="E110" t="str">
            <v>A1</v>
          </cell>
          <cell r="F110" t="str">
            <v>Thống nhất đề nghị của đơn vị</v>
          </cell>
        </row>
        <row r="111">
          <cell r="C111" t="str">
            <v>01009007</v>
          </cell>
          <cell r="D111" t="str">
            <v>A2</v>
          </cell>
          <cell r="E111" t="str">
            <v>A3</v>
          </cell>
          <cell r="F111">
            <v>0</v>
          </cell>
        </row>
        <row r="112">
          <cell r="C112" t="str">
            <v>01008008</v>
          </cell>
          <cell r="D112" t="str">
            <v>A3</v>
          </cell>
          <cell r="E112" t="str">
            <v>A2</v>
          </cell>
          <cell r="F112" t="str">
            <v>Thống nhất đề nghị của đơn vị</v>
          </cell>
        </row>
        <row r="113">
          <cell r="C113" t="str">
            <v>01008006</v>
          </cell>
          <cell r="D113" t="str">
            <v>A3</v>
          </cell>
          <cell r="E113" t="str">
            <v>A2</v>
          </cell>
          <cell r="F113" t="str">
            <v>Thống nhất đề nghị của đơn vị</v>
          </cell>
        </row>
        <row r="114">
          <cell r="C114" t="str">
            <v>01002021</v>
          </cell>
          <cell r="D114" t="str">
            <v>A2</v>
          </cell>
          <cell r="E114" t="str">
            <v>A1</v>
          </cell>
          <cell r="F114" t="str">
            <v>Thống nhất đề nghị của đơn vị</v>
          </cell>
        </row>
        <row r="115">
          <cell r="C115" t="str">
            <v>01017009</v>
          </cell>
          <cell r="D115" t="str">
            <v>A3</v>
          </cell>
          <cell r="E115" t="str">
            <v>A2</v>
          </cell>
          <cell r="F115" t="str">
            <v>Thống nhất đề nghị của đơn vị</v>
          </cell>
        </row>
        <row r="116">
          <cell r="C116" t="str">
            <v>01015026</v>
          </cell>
          <cell r="D116" t="str">
            <v>A3</v>
          </cell>
          <cell r="E116" t="str">
            <v>A3</v>
          </cell>
          <cell r="F116">
            <v>0</v>
          </cell>
        </row>
        <row r="117">
          <cell r="C117" t="str">
            <v>01015028</v>
          </cell>
          <cell r="D117" t="str">
            <v>A3</v>
          </cell>
          <cell r="E117" t="str">
            <v>A3</v>
          </cell>
          <cell r="F117">
            <v>0</v>
          </cell>
        </row>
        <row r="118">
          <cell r="C118" t="str">
            <v>01008005</v>
          </cell>
          <cell r="D118" t="str">
            <v>A3</v>
          </cell>
          <cell r="E118" t="str">
            <v>A2</v>
          </cell>
          <cell r="F118" t="str">
            <v>Thống nhất đề nghị của đơn vị</v>
          </cell>
        </row>
        <row r="119">
          <cell r="C119" t="str">
            <v>01009014</v>
          </cell>
          <cell r="D119" t="str">
            <v>A4</v>
          </cell>
          <cell r="E119" t="str">
            <v>A4</v>
          </cell>
          <cell r="F119">
            <v>0</v>
          </cell>
        </row>
        <row r="120">
          <cell r="C120" t="str">
            <v>01008034</v>
          </cell>
          <cell r="D120" t="str">
            <v>A3</v>
          </cell>
          <cell r="E120" t="str">
            <v>A2</v>
          </cell>
          <cell r="F120" t="str">
            <v>Thống nhất đề nghị của đơn vị</v>
          </cell>
        </row>
        <row r="121">
          <cell r="E121">
            <v>18</v>
          </cell>
          <cell r="F121" t="str">
            <v>2A2 + 4A3 + 12A4</v>
          </cell>
        </row>
        <row r="122">
          <cell r="C122" t="str">
            <v>01008021</v>
          </cell>
          <cell r="D122" t="str">
            <v>A2</v>
          </cell>
          <cell r="E122" t="str">
            <v>A2</v>
          </cell>
          <cell r="F122">
            <v>0</v>
          </cell>
        </row>
        <row r="123">
          <cell r="C123" t="str">
            <v>01008009</v>
          </cell>
          <cell r="D123" t="str">
            <v>A2</v>
          </cell>
          <cell r="E123" t="str">
            <v>A3</v>
          </cell>
          <cell r="F123">
            <v>0</v>
          </cell>
        </row>
        <row r="124">
          <cell r="C124" t="str">
            <v>01008031</v>
          </cell>
          <cell r="D124" t="str">
            <v>A4</v>
          </cell>
          <cell r="E124" t="str">
            <v>A4</v>
          </cell>
          <cell r="F124">
            <v>0</v>
          </cell>
        </row>
        <row r="125">
          <cell r="C125" t="str">
            <v>01008018</v>
          </cell>
          <cell r="D125" t="str">
            <v>A4</v>
          </cell>
          <cell r="E125" t="str">
            <v>A4</v>
          </cell>
          <cell r="F125">
            <v>0</v>
          </cell>
        </row>
        <row r="126">
          <cell r="C126" t="str">
            <v>01008039</v>
          </cell>
          <cell r="D126" t="str">
            <v>A4</v>
          </cell>
          <cell r="E126" t="str">
            <v>A4</v>
          </cell>
          <cell r="F126">
            <v>0</v>
          </cell>
        </row>
        <row r="127">
          <cell r="C127" t="str">
            <v>01008040</v>
          </cell>
          <cell r="D127" t="str">
            <v>A4</v>
          </cell>
          <cell r="E127" t="str">
            <v>A4</v>
          </cell>
          <cell r="F127">
            <v>0</v>
          </cell>
        </row>
        <row r="128">
          <cell r="C128" t="str">
            <v>01008041</v>
          </cell>
          <cell r="D128" t="str">
            <v>A4</v>
          </cell>
          <cell r="E128" t="str">
            <v>A4</v>
          </cell>
          <cell r="F128">
            <v>0</v>
          </cell>
        </row>
        <row r="129">
          <cell r="C129" t="str">
            <v>01012027</v>
          </cell>
          <cell r="D129" t="str">
            <v>A3</v>
          </cell>
          <cell r="E129" t="str">
            <v>A2</v>
          </cell>
          <cell r="F129" t="str">
            <v>Thống nhất đề nghị của đơn vị</v>
          </cell>
        </row>
        <row r="130">
          <cell r="C130" t="str">
            <v>01008012</v>
          </cell>
          <cell r="D130" t="str">
            <v>A4</v>
          </cell>
          <cell r="E130" t="str">
            <v>A3</v>
          </cell>
          <cell r="F130" t="str">
            <v>Thống nhất đề nghị của đơn vị</v>
          </cell>
        </row>
        <row r="131">
          <cell r="C131" t="str">
            <v>01017008</v>
          </cell>
          <cell r="D131" t="str">
            <v>A4</v>
          </cell>
          <cell r="E131" t="str">
            <v>A4</v>
          </cell>
          <cell r="F131">
            <v>0</v>
          </cell>
        </row>
        <row r="132">
          <cell r="C132" t="str">
            <v>01008033</v>
          </cell>
          <cell r="D132" t="str">
            <v>A4</v>
          </cell>
          <cell r="E132" t="str">
            <v>A3</v>
          </cell>
          <cell r="F132" t="str">
            <v>Thống nhất đề nghị của đơn vị</v>
          </cell>
        </row>
        <row r="133">
          <cell r="C133" t="str">
            <v>01013033</v>
          </cell>
          <cell r="D133" t="str">
            <v>A4</v>
          </cell>
          <cell r="E133" t="str">
            <v>A4</v>
          </cell>
          <cell r="F133">
            <v>0</v>
          </cell>
        </row>
        <row r="134">
          <cell r="C134" t="str">
            <v>01009015</v>
          </cell>
          <cell r="D134" t="str">
            <v>A4</v>
          </cell>
          <cell r="E134" t="str">
            <v>A4</v>
          </cell>
          <cell r="F134">
            <v>0</v>
          </cell>
        </row>
        <row r="135">
          <cell r="C135" t="str">
            <v>01002003</v>
          </cell>
          <cell r="D135" t="str">
            <v>A4</v>
          </cell>
          <cell r="E135" t="str">
            <v>A4</v>
          </cell>
          <cell r="F135">
            <v>0</v>
          </cell>
        </row>
        <row r="136">
          <cell r="C136" t="str">
            <v>01008043</v>
          </cell>
          <cell r="D136" t="str">
            <v>A4</v>
          </cell>
          <cell r="E136" t="str">
            <v>A3</v>
          </cell>
          <cell r="F136" t="str">
            <v>Thống nhất đề nghị của đơn vị</v>
          </cell>
        </row>
        <row r="137">
          <cell r="C137" t="str">
            <v>01008042</v>
          </cell>
          <cell r="D137" t="str">
            <v>A4</v>
          </cell>
          <cell r="E137" t="str">
            <v>A4</v>
          </cell>
          <cell r="F137" t="str">
            <v>Không thống nhất đề nghị xếp loại A3 của đơn vị</v>
          </cell>
        </row>
        <row r="138">
          <cell r="C138" t="str">
            <v>01008044</v>
          </cell>
          <cell r="D138" t="str">
            <v>A4</v>
          </cell>
          <cell r="E138" t="str">
            <v>A4</v>
          </cell>
          <cell r="F138">
            <v>0</v>
          </cell>
        </row>
        <row r="139">
          <cell r="C139" t="str">
            <v>01008045</v>
          </cell>
          <cell r="D139" t="str">
            <v>A4</v>
          </cell>
          <cell r="E139" t="str">
            <v>A4</v>
          </cell>
          <cell r="F139">
            <v>0</v>
          </cell>
        </row>
        <row r="140">
          <cell r="D140">
            <v>33</v>
          </cell>
          <cell r="E140">
            <v>33</v>
          </cell>
          <cell r="F140" t="str">
            <v>0A1 + 1A2 + 14A3 + 18A4</v>
          </cell>
        </row>
        <row r="141">
          <cell r="E141">
            <v>33</v>
          </cell>
          <cell r="F141" t="str">
            <v>0A1 + 1A2 + 14A3 + 18A4</v>
          </cell>
        </row>
        <row r="142">
          <cell r="C142" t="str">
            <v>01022003</v>
          </cell>
          <cell r="D142" t="str">
            <v>A2</v>
          </cell>
          <cell r="E142" t="str">
            <v>A2</v>
          </cell>
          <cell r="F142" t="str">
            <v>Bổ sung nhiệm vụ đạt mức xếp loại A3. TT HĐ thống nhất xếp loại A2</v>
          </cell>
        </row>
        <row r="143">
          <cell r="C143" t="str">
            <v>01010007</v>
          </cell>
          <cell r="D143" t="str">
            <v>A2</v>
          </cell>
          <cell r="E143" t="str">
            <v>A3</v>
          </cell>
          <cell r="F143">
            <v>0</v>
          </cell>
        </row>
        <row r="144">
          <cell r="C144" t="str">
            <v>01010033</v>
          </cell>
          <cell r="D144" t="str">
            <v>A4</v>
          </cell>
          <cell r="E144" t="str">
            <v>A4</v>
          </cell>
          <cell r="F144">
            <v>0</v>
          </cell>
        </row>
        <row r="145">
          <cell r="C145" t="str">
            <v>01010037</v>
          </cell>
          <cell r="D145" t="str">
            <v>A4</v>
          </cell>
          <cell r="E145" t="str">
            <v>A4</v>
          </cell>
          <cell r="F145">
            <v>0</v>
          </cell>
        </row>
        <row r="146">
          <cell r="C146" t="str">
            <v>01010031</v>
          </cell>
          <cell r="D146" t="str">
            <v>A3</v>
          </cell>
          <cell r="E146" t="str">
            <v>A3</v>
          </cell>
          <cell r="F146">
            <v>0</v>
          </cell>
        </row>
        <row r="147">
          <cell r="C147" t="str">
            <v>01010016</v>
          </cell>
          <cell r="D147" t="str">
            <v>A4</v>
          </cell>
          <cell r="E147" t="str">
            <v>A4</v>
          </cell>
          <cell r="F147">
            <v>0</v>
          </cell>
        </row>
        <row r="148">
          <cell r="C148" t="str">
            <v>01010028</v>
          </cell>
          <cell r="D148" t="str">
            <v>A2</v>
          </cell>
          <cell r="E148" t="str">
            <v>A4</v>
          </cell>
          <cell r="F148">
            <v>0</v>
          </cell>
        </row>
        <row r="149">
          <cell r="C149" t="str">
            <v>01010017</v>
          </cell>
          <cell r="D149" t="str">
            <v>A3</v>
          </cell>
          <cell r="E149" t="str">
            <v>A3</v>
          </cell>
          <cell r="F149">
            <v>0</v>
          </cell>
        </row>
        <row r="150">
          <cell r="C150" t="str">
            <v>01010012</v>
          </cell>
          <cell r="D150" t="str">
            <v>A3</v>
          </cell>
          <cell r="E150" t="str">
            <v>A3</v>
          </cell>
          <cell r="F150">
            <v>0</v>
          </cell>
        </row>
        <row r="151">
          <cell r="C151" t="str">
            <v>01010029</v>
          </cell>
          <cell r="D151" t="str">
            <v>A2</v>
          </cell>
          <cell r="E151" t="str">
            <v>A3</v>
          </cell>
          <cell r="F151">
            <v>0</v>
          </cell>
        </row>
        <row r="152">
          <cell r="C152" t="str">
            <v>01010024</v>
          </cell>
          <cell r="D152" t="str">
            <v>A2</v>
          </cell>
          <cell r="E152" t="str">
            <v>A3</v>
          </cell>
          <cell r="F152">
            <v>0</v>
          </cell>
        </row>
        <row r="153">
          <cell r="C153" t="str">
            <v>01004012</v>
          </cell>
          <cell r="D153" t="str">
            <v>A2</v>
          </cell>
          <cell r="E153" t="str">
            <v>A4</v>
          </cell>
          <cell r="F153">
            <v>0</v>
          </cell>
        </row>
        <row r="154">
          <cell r="C154" t="str">
            <v>01010023</v>
          </cell>
          <cell r="D154" t="str">
            <v>A4</v>
          </cell>
          <cell r="E154" t="str">
            <v>A3</v>
          </cell>
          <cell r="F154" t="str">
            <v>Thống nhất đề nghị của đơn vị</v>
          </cell>
        </row>
        <row r="155">
          <cell r="C155" t="str">
            <v>01022048</v>
          </cell>
          <cell r="D155" t="str">
            <v>A4</v>
          </cell>
          <cell r="E155" t="str">
            <v>A4</v>
          </cell>
          <cell r="F155">
            <v>0</v>
          </cell>
        </row>
        <row r="156">
          <cell r="C156" t="str">
            <v>01010006</v>
          </cell>
          <cell r="D156" t="str">
            <v>A2</v>
          </cell>
          <cell r="E156" t="str">
            <v>A3</v>
          </cell>
          <cell r="F156">
            <v>0</v>
          </cell>
        </row>
        <row r="157">
          <cell r="C157" t="str">
            <v>01010026</v>
          </cell>
          <cell r="D157" t="str">
            <v>A2</v>
          </cell>
          <cell r="E157" t="str">
            <v>A4</v>
          </cell>
          <cell r="F157">
            <v>0</v>
          </cell>
        </row>
        <row r="158">
          <cell r="C158" t="str">
            <v>01010039</v>
          </cell>
          <cell r="D158" t="str">
            <v>A2</v>
          </cell>
          <cell r="E158" t="str">
            <v>A3</v>
          </cell>
          <cell r="F158">
            <v>0</v>
          </cell>
        </row>
        <row r="159">
          <cell r="C159" t="str">
            <v>01010040</v>
          </cell>
          <cell r="D159" t="str">
            <v>A2</v>
          </cell>
          <cell r="E159" t="str">
            <v>A4</v>
          </cell>
          <cell r="F159">
            <v>0</v>
          </cell>
        </row>
        <row r="160">
          <cell r="C160" t="str">
            <v>01010009</v>
          </cell>
          <cell r="D160" t="str">
            <v>A4</v>
          </cell>
          <cell r="E160" t="str">
            <v>A4</v>
          </cell>
          <cell r="F160">
            <v>0</v>
          </cell>
        </row>
        <row r="161">
          <cell r="C161" t="str">
            <v>01010020</v>
          </cell>
          <cell r="D161" t="str">
            <v>A4</v>
          </cell>
          <cell r="E161" t="str">
            <v>A4</v>
          </cell>
          <cell r="F161">
            <v>0</v>
          </cell>
        </row>
        <row r="162">
          <cell r="C162" t="str">
            <v>01010018</v>
          </cell>
          <cell r="D162" t="str">
            <v>A2</v>
          </cell>
          <cell r="E162" t="str">
            <v>A3</v>
          </cell>
          <cell r="F162" t="str">
            <v>GV vào lớp trễ 6 phút ngày 6/9/2022. Nhắc nhở GV chấp hành đúng quy định giờ dạy</v>
          </cell>
        </row>
        <row r="163">
          <cell r="C163" t="str">
            <v>01010019</v>
          </cell>
          <cell r="D163" t="str">
            <v>A4</v>
          </cell>
          <cell r="E163" t="str">
            <v>A4</v>
          </cell>
          <cell r="F163">
            <v>0</v>
          </cell>
        </row>
        <row r="164">
          <cell r="C164" t="str">
            <v>01010015</v>
          </cell>
          <cell r="D164" t="str">
            <v>A2</v>
          </cell>
          <cell r="E164" t="str">
            <v>A3</v>
          </cell>
          <cell r="F164">
            <v>0</v>
          </cell>
        </row>
        <row r="165">
          <cell r="C165" t="str">
            <v>01010027</v>
          </cell>
          <cell r="D165" t="str">
            <v>A4</v>
          </cell>
          <cell r="E165" t="str">
            <v>A4</v>
          </cell>
          <cell r="F165">
            <v>0</v>
          </cell>
        </row>
        <row r="166">
          <cell r="C166" t="str">
            <v>01002025</v>
          </cell>
          <cell r="D166" t="str">
            <v>A1</v>
          </cell>
          <cell r="E166" t="str">
            <v>A4</v>
          </cell>
          <cell r="F166">
            <v>0</v>
          </cell>
        </row>
        <row r="167">
          <cell r="C167" t="str">
            <v>01010162</v>
          </cell>
          <cell r="D167" t="str">
            <v>A4</v>
          </cell>
          <cell r="E167" t="str">
            <v>A4</v>
          </cell>
          <cell r="F167">
            <v>0</v>
          </cell>
        </row>
        <row r="168">
          <cell r="C168" t="str">
            <v>01010141</v>
          </cell>
          <cell r="D168" t="str">
            <v>A2</v>
          </cell>
          <cell r="E168" t="str">
            <v>A4</v>
          </cell>
          <cell r="F168">
            <v>0</v>
          </cell>
        </row>
        <row r="169">
          <cell r="C169" t="str">
            <v>01010021</v>
          </cell>
          <cell r="D169" t="str">
            <v>A2</v>
          </cell>
          <cell r="E169" t="str">
            <v>A3</v>
          </cell>
          <cell r="F169">
            <v>0</v>
          </cell>
        </row>
        <row r="170">
          <cell r="C170" t="str">
            <v>01010030</v>
          </cell>
          <cell r="D170" t="str">
            <v>A1</v>
          </cell>
          <cell r="E170" t="str">
            <v>A3</v>
          </cell>
          <cell r="F170">
            <v>0</v>
          </cell>
        </row>
        <row r="171">
          <cell r="C171" t="str">
            <v>01022005</v>
          </cell>
          <cell r="D171" t="str">
            <v>A3</v>
          </cell>
          <cell r="E171" t="str">
            <v>A3</v>
          </cell>
          <cell r="F171">
            <v>0</v>
          </cell>
        </row>
        <row r="172">
          <cell r="C172" t="str">
            <v>01010003</v>
          </cell>
          <cell r="D172" t="str">
            <v>A2</v>
          </cell>
          <cell r="E172" t="str">
            <v>A4</v>
          </cell>
          <cell r="F172">
            <v>0</v>
          </cell>
        </row>
        <row r="173">
          <cell r="C173" t="str">
            <v>01010022</v>
          </cell>
          <cell r="D173" t="str">
            <v>A3</v>
          </cell>
          <cell r="E173" t="str">
            <v>A4</v>
          </cell>
          <cell r="F173" t="str">
            <v>Giảm NV đạt mức xếp loại A4</v>
          </cell>
        </row>
        <row r="174">
          <cell r="C174" t="str">
            <v>01010032</v>
          </cell>
          <cell r="D174" t="str">
            <v>A3</v>
          </cell>
          <cell r="E174" t="str">
            <v>A4</v>
          </cell>
          <cell r="F174">
            <v>0</v>
          </cell>
        </row>
        <row r="175">
          <cell r="D175">
            <v>16</v>
          </cell>
          <cell r="E175">
            <v>16</v>
          </cell>
          <cell r="F175" t="str">
            <v>2A1 + 1A2 + 9A3 + 4A4</v>
          </cell>
        </row>
        <row r="176">
          <cell r="E176">
            <v>16</v>
          </cell>
          <cell r="F176" t="str">
            <v>2A1 + 1A2 + 9A3 + 4A4</v>
          </cell>
        </row>
        <row r="177">
          <cell r="C177" t="str">
            <v>01011012</v>
          </cell>
          <cell r="D177" t="str">
            <v>A1</v>
          </cell>
          <cell r="E177" t="str">
            <v>A3</v>
          </cell>
          <cell r="F177">
            <v>0</v>
          </cell>
        </row>
        <row r="178">
          <cell r="C178" t="str">
            <v>01011002</v>
          </cell>
          <cell r="D178" t="str">
            <v>A1</v>
          </cell>
          <cell r="E178" t="str">
            <v>A2</v>
          </cell>
          <cell r="F178" t="str">
            <v>TT HĐ thống nhất xếp loại A2</v>
          </cell>
        </row>
        <row r="179">
          <cell r="C179" t="str">
            <v>01011005</v>
          </cell>
          <cell r="D179" t="str">
            <v>A1</v>
          </cell>
          <cell r="E179" t="str">
            <v>A4</v>
          </cell>
          <cell r="F179">
            <v>0</v>
          </cell>
        </row>
        <row r="180">
          <cell r="C180" t="str">
            <v>01011011</v>
          </cell>
          <cell r="D180" t="str">
            <v>A2</v>
          </cell>
          <cell r="E180" t="str">
            <v>A3</v>
          </cell>
          <cell r="F180">
            <v>0</v>
          </cell>
        </row>
        <row r="181">
          <cell r="C181" t="str">
            <v>01011013</v>
          </cell>
          <cell r="D181" t="str">
            <v>A1</v>
          </cell>
          <cell r="E181" t="str">
            <v>A3</v>
          </cell>
          <cell r="F181">
            <v>0</v>
          </cell>
        </row>
        <row r="182">
          <cell r="C182" t="str">
            <v>01011009</v>
          </cell>
          <cell r="D182" t="str">
            <v>A1</v>
          </cell>
          <cell r="E182" t="str">
            <v>A3</v>
          </cell>
          <cell r="F182">
            <v>0</v>
          </cell>
        </row>
        <row r="183">
          <cell r="C183" t="str">
            <v>01011001</v>
          </cell>
          <cell r="D183" t="str">
            <v>A1</v>
          </cell>
          <cell r="E183" t="str">
            <v>A4</v>
          </cell>
          <cell r="F183">
            <v>0</v>
          </cell>
        </row>
        <row r="184">
          <cell r="C184" t="str">
            <v>01011014</v>
          </cell>
          <cell r="D184" t="str">
            <v>A2</v>
          </cell>
          <cell r="E184" t="str">
            <v>A4</v>
          </cell>
          <cell r="F184">
            <v>0</v>
          </cell>
        </row>
        <row r="185">
          <cell r="C185" t="str">
            <v>01010005</v>
          </cell>
          <cell r="D185" t="str">
            <v>A1</v>
          </cell>
          <cell r="E185" t="str">
            <v>A3</v>
          </cell>
          <cell r="F185">
            <v>0</v>
          </cell>
        </row>
        <row r="186">
          <cell r="C186" t="str">
            <v>01011016</v>
          </cell>
          <cell r="D186" t="str">
            <v>A1</v>
          </cell>
          <cell r="E186" t="str">
            <v>A3</v>
          </cell>
          <cell r="F186">
            <v>0</v>
          </cell>
        </row>
        <row r="187">
          <cell r="C187" t="str">
            <v>01011007</v>
          </cell>
          <cell r="D187" t="str">
            <v>A1</v>
          </cell>
          <cell r="E187" t="str">
            <v>A3</v>
          </cell>
          <cell r="F187">
            <v>0</v>
          </cell>
        </row>
        <row r="188">
          <cell r="C188" t="str">
            <v>01011008</v>
          </cell>
          <cell r="D188" t="str">
            <v>A1</v>
          </cell>
          <cell r="E188" t="str">
            <v>A3</v>
          </cell>
          <cell r="F188">
            <v>0</v>
          </cell>
        </row>
        <row r="189">
          <cell r="C189" t="str">
            <v>01011015</v>
          </cell>
          <cell r="D189" t="str">
            <v>A1</v>
          </cell>
          <cell r="E189" t="str">
            <v>A1</v>
          </cell>
          <cell r="F189" t="str">
            <v>Thống nhất đề nghị của đơn vị</v>
          </cell>
        </row>
        <row r="190">
          <cell r="C190" t="str">
            <v>01011010</v>
          </cell>
          <cell r="D190" t="str">
            <v>A1</v>
          </cell>
          <cell r="E190" t="str">
            <v>A3</v>
          </cell>
          <cell r="F190">
            <v>0</v>
          </cell>
        </row>
        <row r="191">
          <cell r="C191" t="str">
            <v>01011018</v>
          </cell>
          <cell r="D191" t="str">
            <v>A1</v>
          </cell>
          <cell r="E191" t="str">
            <v>A1</v>
          </cell>
          <cell r="F191" t="str">
            <v>Thống nhất đề nghị của đơn vị</v>
          </cell>
        </row>
        <row r="192">
          <cell r="C192" t="str">
            <v>01011006</v>
          </cell>
          <cell r="D192" t="str">
            <v>A1</v>
          </cell>
          <cell r="E192" t="str">
            <v>A4</v>
          </cell>
          <cell r="F192">
            <v>0</v>
          </cell>
        </row>
        <row r="193">
          <cell r="D193">
            <v>27</v>
          </cell>
          <cell r="E193">
            <v>27</v>
          </cell>
          <cell r="F193" t="str">
            <v>2A1 + 4A2 + 7A3 + 14A4</v>
          </cell>
        </row>
        <row r="194">
          <cell r="E194">
            <v>27</v>
          </cell>
          <cell r="F194" t="str">
            <v>2A1 + 4A2 + 7A3 + 14A4</v>
          </cell>
        </row>
        <row r="195">
          <cell r="C195" t="str">
            <v>01012003</v>
          </cell>
          <cell r="D195" t="str">
            <v>A1</v>
          </cell>
          <cell r="E195" t="str">
            <v>A1</v>
          </cell>
          <cell r="F195">
            <v>0</v>
          </cell>
        </row>
        <row r="196">
          <cell r="C196" t="str">
            <v>01012008</v>
          </cell>
          <cell r="D196" t="str">
            <v>A2</v>
          </cell>
          <cell r="E196" t="str">
            <v>A3</v>
          </cell>
          <cell r="F196">
            <v>0</v>
          </cell>
        </row>
        <row r="197">
          <cell r="C197" t="str">
            <v>01012007</v>
          </cell>
          <cell r="D197" t="str">
            <v>A2</v>
          </cell>
          <cell r="E197" t="str">
            <v>A2</v>
          </cell>
          <cell r="F197" t="str">
            <v>Bổ sung nhiệm vụ cấp trường đạt mức xếp loại A2</v>
          </cell>
        </row>
        <row r="198">
          <cell r="C198" t="str">
            <v>01012013</v>
          </cell>
          <cell r="D198" t="str">
            <v>A2</v>
          </cell>
          <cell r="E198" t="str">
            <v>A3</v>
          </cell>
          <cell r="F198">
            <v>0</v>
          </cell>
        </row>
        <row r="199">
          <cell r="C199" t="str">
            <v>01012023</v>
          </cell>
          <cell r="D199" t="str">
            <v>A1</v>
          </cell>
          <cell r="E199" t="str">
            <v>A1</v>
          </cell>
          <cell r="F199">
            <v>0</v>
          </cell>
        </row>
        <row r="200">
          <cell r="C200" t="str">
            <v>01012014</v>
          </cell>
          <cell r="D200" t="str">
            <v>A2</v>
          </cell>
          <cell r="E200" t="str">
            <v>A4</v>
          </cell>
          <cell r="F200">
            <v>0</v>
          </cell>
        </row>
        <row r="201">
          <cell r="C201" t="str">
            <v>01012005</v>
          </cell>
          <cell r="D201" t="str">
            <v>A2</v>
          </cell>
          <cell r="E201" t="str">
            <v>A3</v>
          </cell>
          <cell r="F201">
            <v>0</v>
          </cell>
        </row>
        <row r="202">
          <cell r="C202" t="str">
            <v>01012006</v>
          </cell>
          <cell r="D202" t="str">
            <v>A4</v>
          </cell>
          <cell r="E202" t="str">
            <v>A2</v>
          </cell>
          <cell r="F202" t="str">
            <v>Thống nhất đề nghị của đơn vị</v>
          </cell>
        </row>
        <row r="203">
          <cell r="C203" t="str">
            <v>01012004</v>
          </cell>
          <cell r="D203" t="str">
            <v>A4</v>
          </cell>
          <cell r="E203" t="str">
            <v>A4</v>
          </cell>
          <cell r="F203">
            <v>0</v>
          </cell>
        </row>
        <row r="204">
          <cell r="C204" t="str">
            <v>01012012</v>
          </cell>
          <cell r="D204" t="str">
            <v>A4</v>
          </cell>
          <cell r="E204" t="str">
            <v>A4</v>
          </cell>
          <cell r="F204">
            <v>0</v>
          </cell>
        </row>
        <row r="205">
          <cell r="C205" t="str">
            <v>01012016</v>
          </cell>
          <cell r="D205" t="str">
            <v>A4</v>
          </cell>
          <cell r="E205" t="str">
            <v>A4</v>
          </cell>
          <cell r="F205">
            <v>0</v>
          </cell>
        </row>
        <row r="206">
          <cell r="C206" t="str">
            <v>01012015</v>
          </cell>
          <cell r="D206" t="str">
            <v>A4</v>
          </cell>
          <cell r="E206" t="str">
            <v>A4</v>
          </cell>
          <cell r="F206">
            <v>0</v>
          </cell>
        </row>
        <row r="207">
          <cell r="C207" t="str">
            <v>01012019</v>
          </cell>
          <cell r="D207" t="str">
            <v>A4</v>
          </cell>
          <cell r="E207" t="str">
            <v>A3</v>
          </cell>
          <cell r="F207" t="str">
            <v>Thống nhất đề nghị của đơn vị</v>
          </cell>
        </row>
        <row r="208">
          <cell r="C208" t="str">
            <v>01012018</v>
          </cell>
          <cell r="D208" t="str">
            <v>A4</v>
          </cell>
          <cell r="E208" t="str">
            <v>A4</v>
          </cell>
          <cell r="F208">
            <v>0</v>
          </cell>
        </row>
        <row r="209">
          <cell r="C209" t="str">
            <v>01012017</v>
          </cell>
          <cell r="D209" t="str">
            <v>A4</v>
          </cell>
          <cell r="E209" t="str">
            <v>A4</v>
          </cell>
          <cell r="F209">
            <v>0</v>
          </cell>
        </row>
        <row r="210">
          <cell r="C210" t="str">
            <v>01012022</v>
          </cell>
          <cell r="D210" t="str">
            <v>A4</v>
          </cell>
          <cell r="E210" t="str">
            <v>A4</v>
          </cell>
          <cell r="F210">
            <v>0</v>
          </cell>
        </row>
        <row r="211">
          <cell r="C211" t="str">
            <v>01012020</v>
          </cell>
          <cell r="D211" t="str">
            <v>A4</v>
          </cell>
          <cell r="E211" t="str">
            <v>A3</v>
          </cell>
          <cell r="F211" t="str">
            <v>Thống nhất đề nghị của đơn vị</v>
          </cell>
        </row>
        <row r="212">
          <cell r="C212" t="str">
            <v>01012021</v>
          </cell>
          <cell r="D212" t="str">
            <v>A4</v>
          </cell>
          <cell r="E212" t="str">
            <v>A4</v>
          </cell>
          <cell r="F212">
            <v>0</v>
          </cell>
        </row>
        <row r="213">
          <cell r="C213" t="str">
            <v>01012011</v>
          </cell>
          <cell r="D213" t="str">
            <v>A4</v>
          </cell>
          <cell r="E213" t="str">
            <v>A4</v>
          </cell>
          <cell r="F213">
            <v>0</v>
          </cell>
        </row>
        <row r="214">
          <cell r="C214" t="str">
            <v>01017002</v>
          </cell>
          <cell r="D214" t="str">
            <v>A4</v>
          </cell>
          <cell r="E214" t="str">
            <v>A4</v>
          </cell>
          <cell r="F214">
            <v>0</v>
          </cell>
        </row>
        <row r="215">
          <cell r="C215" t="str">
            <v>01012028</v>
          </cell>
          <cell r="D215" t="str">
            <v>A2</v>
          </cell>
          <cell r="E215" t="str">
            <v>A3</v>
          </cell>
          <cell r="F215">
            <v>0</v>
          </cell>
        </row>
        <row r="216">
          <cell r="C216" t="str">
            <v>01012032</v>
          </cell>
          <cell r="D216" t="str">
            <v>A2</v>
          </cell>
          <cell r="E216" t="str">
            <v>A3</v>
          </cell>
          <cell r="F216">
            <v>0</v>
          </cell>
        </row>
        <row r="217">
          <cell r="C217" t="str">
            <v>01025017</v>
          </cell>
          <cell r="D217" t="str">
            <v>A4</v>
          </cell>
          <cell r="E217" t="str">
            <v>A2</v>
          </cell>
          <cell r="F217" t="str">
            <v>Thống nhất đề nghị của đơn vị</v>
          </cell>
        </row>
        <row r="218">
          <cell r="C218" t="str">
            <v>01006004</v>
          </cell>
          <cell r="D218" t="str">
            <v>A3</v>
          </cell>
          <cell r="E218" t="str">
            <v>A4</v>
          </cell>
          <cell r="F218">
            <v>0</v>
          </cell>
        </row>
        <row r="219">
          <cell r="C219" t="str">
            <v>01013068</v>
          </cell>
          <cell r="D219" t="str">
            <v>A2</v>
          </cell>
          <cell r="E219" t="str">
            <v>A2</v>
          </cell>
          <cell r="F219">
            <v>0</v>
          </cell>
        </row>
        <row r="220">
          <cell r="C220" t="str">
            <v>01012048</v>
          </cell>
          <cell r="D220" t="str">
            <v>A3</v>
          </cell>
          <cell r="E220" t="str">
            <v>A4</v>
          </cell>
          <cell r="F220">
            <v>0</v>
          </cell>
        </row>
        <row r="221">
          <cell r="C221" t="str">
            <v>01012049</v>
          </cell>
          <cell r="D221" t="str">
            <v>A4</v>
          </cell>
          <cell r="E221" t="str">
            <v>A4</v>
          </cell>
          <cell r="F221">
            <v>0</v>
          </cell>
        </row>
        <row r="222">
          <cell r="D222">
            <v>21</v>
          </cell>
          <cell r="E222">
            <v>21</v>
          </cell>
          <cell r="F222" t="str">
            <v>3A1 + 7A2 + 8A3 + 3A4 + 0B2</v>
          </cell>
        </row>
        <row r="223">
          <cell r="E223">
            <v>21</v>
          </cell>
          <cell r="F223" t="str">
            <v>3A1 + 7A2 + 8A3 + 3A4 + 0B2</v>
          </cell>
        </row>
        <row r="224">
          <cell r="C224" t="str">
            <v>01015042</v>
          </cell>
          <cell r="D224" t="str">
            <v>A1</v>
          </cell>
          <cell r="E224" t="str">
            <v>A1</v>
          </cell>
          <cell r="F224">
            <v>0</v>
          </cell>
        </row>
        <row r="225">
          <cell r="C225" t="str">
            <v>01015019</v>
          </cell>
          <cell r="D225" t="str">
            <v>A1</v>
          </cell>
          <cell r="E225" t="str">
            <v>A2</v>
          </cell>
          <cell r="F225" t="str">
            <v>GV Trần Việt Khánh chưa kịp thời phối hợp các đơn vị thực hiện quy trình đổi giờ dạy của GV. TT HĐ hạ mức thi đua từ A1 xuống A2, đề nghị Thầy Khánh rút kinh nghiệm</v>
          </cell>
        </row>
        <row r="226">
          <cell r="C226" t="str">
            <v>01015005</v>
          </cell>
          <cell r="D226" t="str">
            <v>A3</v>
          </cell>
          <cell r="E226" t="str">
            <v>A3</v>
          </cell>
          <cell r="F226">
            <v>0</v>
          </cell>
        </row>
        <row r="227">
          <cell r="C227" t="str">
            <v>01015018</v>
          </cell>
          <cell r="D227" t="str">
            <v>A3</v>
          </cell>
          <cell r="E227" t="str">
            <v>A3</v>
          </cell>
          <cell r="F227">
            <v>0</v>
          </cell>
        </row>
        <row r="228">
          <cell r="C228" t="str">
            <v>01015023</v>
          </cell>
          <cell r="D228" t="str">
            <v>A1</v>
          </cell>
          <cell r="E228" t="str">
            <v>A2</v>
          </cell>
          <cell r="F228" t="str">
            <v>Thống nhất đề nghị của đơn vị</v>
          </cell>
        </row>
        <row r="229">
          <cell r="C229" t="str">
            <v>01015020</v>
          </cell>
          <cell r="D229" t="str">
            <v>A4</v>
          </cell>
          <cell r="E229" t="str">
            <v>A3</v>
          </cell>
          <cell r="F229" t="str">
            <v>Thống nhất đề nghị của đơn vị</v>
          </cell>
        </row>
        <row r="230">
          <cell r="C230" t="str">
            <v>01015041</v>
          </cell>
          <cell r="D230" t="str">
            <v>A3</v>
          </cell>
          <cell r="E230" t="str">
            <v>A3</v>
          </cell>
          <cell r="F230">
            <v>0</v>
          </cell>
        </row>
        <row r="231">
          <cell r="C231" t="str">
            <v>01015001</v>
          </cell>
          <cell r="D231" t="str">
            <v>A2</v>
          </cell>
          <cell r="E231" t="str">
            <v>A2</v>
          </cell>
          <cell r="F231">
            <v>0</v>
          </cell>
        </row>
        <row r="232">
          <cell r="C232" t="str">
            <v>01015013</v>
          </cell>
          <cell r="D232" t="str">
            <v>A3</v>
          </cell>
          <cell r="E232" t="str">
            <v>A4</v>
          </cell>
          <cell r="F232">
            <v>0</v>
          </cell>
        </row>
        <row r="233">
          <cell r="C233" t="str">
            <v>01015006</v>
          </cell>
          <cell r="D233" t="str">
            <v>A2</v>
          </cell>
          <cell r="E233" t="str">
            <v>A2</v>
          </cell>
          <cell r="F233">
            <v>0</v>
          </cell>
        </row>
        <row r="234">
          <cell r="C234" t="str">
            <v>01018001</v>
          </cell>
          <cell r="D234" t="str">
            <v>A3</v>
          </cell>
          <cell r="E234" t="str">
            <v>A4</v>
          </cell>
          <cell r="F234">
            <v>0</v>
          </cell>
        </row>
        <row r="235">
          <cell r="C235" t="str">
            <v>01015004</v>
          </cell>
          <cell r="D235" t="str">
            <v>A2</v>
          </cell>
          <cell r="E235" t="str">
            <v>A2</v>
          </cell>
          <cell r="F235" t="str">
            <v>Thống nhất đề nghị của đơn vị</v>
          </cell>
        </row>
        <row r="236">
          <cell r="C236" t="str">
            <v>01015010</v>
          </cell>
          <cell r="D236" t="str">
            <v>A3</v>
          </cell>
          <cell r="E236" t="str">
            <v>A3</v>
          </cell>
          <cell r="F236">
            <v>0</v>
          </cell>
        </row>
        <row r="237">
          <cell r="C237" t="str">
            <v>01015017</v>
          </cell>
          <cell r="D237" t="str">
            <v>A3</v>
          </cell>
          <cell r="E237" t="str">
            <v>A3</v>
          </cell>
          <cell r="F237">
            <v>0</v>
          </cell>
        </row>
        <row r="238">
          <cell r="C238" t="str">
            <v>01015016</v>
          </cell>
          <cell r="D238" t="str">
            <v>A4</v>
          </cell>
          <cell r="E238" t="str">
            <v>A3</v>
          </cell>
          <cell r="F238" t="str">
            <v>Thống nhất đề nghị của đơn vị</v>
          </cell>
        </row>
        <row r="239">
          <cell r="C239" t="str">
            <v>01015031</v>
          </cell>
          <cell r="D239" t="str">
            <v>A1</v>
          </cell>
          <cell r="E239" t="str">
            <v>A1</v>
          </cell>
          <cell r="F239">
            <v>0</v>
          </cell>
        </row>
        <row r="240">
          <cell r="C240" t="str">
            <v>01015025</v>
          </cell>
          <cell r="D240" t="str">
            <v>A2</v>
          </cell>
          <cell r="E240" t="str">
            <v>A3</v>
          </cell>
          <cell r="F240">
            <v>0</v>
          </cell>
        </row>
        <row r="241">
          <cell r="C241" t="str">
            <v>01017001</v>
          </cell>
          <cell r="D241" t="str">
            <v>A2</v>
          </cell>
          <cell r="E241" t="str">
            <v>A2</v>
          </cell>
          <cell r="F241" t="str">
            <v>Thống nhất đề nghị của đơn vị</v>
          </cell>
        </row>
        <row r="242">
          <cell r="C242" t="str">
            <v>01015012</v>
          </cell>
          <cell r="D242" t="str">
            <v>A3</v>
          </cell>
          <cell r="E242" t="str">
            <v>A1</v>
          </cell>
          <cell r="F242" t="str">
            <v>Thống nhất đề nghị của đơn vị</v>
          </cell>
        </row>
        <row r="243">
          <cell r="C243" t="str">
            <v>01015008</v>
          </cell>
          <cell r="D243" t="str">
            <v>A2</v>
          </cell>
          <cell r="E243" t="str">
            <v>A2</v>
          </cell>
          <cell r="F243">
            <v>0</v>
          </cell>
        </row>
        <row r="244">
          <cell r="C244" t="str">
            <v>01015021</v>
          </cell>
          <cell r="D244" t="str">
            <v>A3</v>
          </cell>
          <cell r="E244" t="str">
            <v>A4</v>
          </cell>
          <cell r="F244" t="str">
            <v>GV vào lớp trễ 9 phút ngày 8/9/2022. Nhắc nhở GV chấp hành đúng quy định giờ dạy</v>
          </cell>
        </row>
        <row r="245">
          <cell r="D245">
            <v>25</v>
          </cell>
          <cell r="E245">
            <v>25</v>
          </cell>
          <cell r="F245" t="str">
            <v>2A1 + 0A2 + 11A3 + 12A4</v>
          </cell>
        </row>
        <row r="246">
          <cell r="E246">
            <v>24</v>
          </cell>
          <cell r="F246" t="str">
            <v>1A1 + 0A2 + 11A3 + 12A4</v>
          </cell>
        </row>
        <row r="247">
          <cell r="C247" t="str">
            <v>01013003</v>
          </cell>
          <cell r="D247" t="str">
            <v>A1</v>
          </cell>
          <cell r="E247" t="str">
            <v>A1</v>
          </cell>
          <cell r="F247">
            <v>0</v>
          </cell>
        </row>
        <row r="248">
          <cell r="C248" t="str">
            <v>01013002</v>
          </cell>
          <cell r="D248" t="str">
            <v>A2</v>
          </cell>
          <cell r="E248" t="str">
            <v>A3</v>
          </cell>
          <cell r="F248">
            <v>0</v>
          </cell>
        </row>
        <row r="249">
          <cell r="C249" t="str">
            <v>01013004</v>
          </cell>
          <cell r="D249" t="str">
            <v>A1</v>
          </cell>
          <cell r="E249" t="str">
            <v>A3</v>
          </cell>
          <cell r="F249">
            <v>0</v>
          </cell>
        </row>
        <row r="250">
          <cell r="C250" t="str">
            <v>01013021</v>
          </cell>
          <cell r="D250" t="str">
            <v>A2</v>
          </cell>
          <cell r="E250" t="str">
            <v>A3</v>
          </cell>
          <cell r="F250">
            <v>0</v>
          </cell>
        </row>
        <row r="251">
          <cell r="C251" t="str">
            <v>01013006</v>
          </cell>
          <cell r="D251" t="str">
            <v>A2</v>
          </cell>
          <cell r="E251" t="str">
            <v>A3</v>
          </cell>
          <cell r="F251">
            <v>0</v>
          </cell>
        </row>
        <row r="252">
          <cell r="C252" t="str">
            <v>01013018</v>
          </cell>
          <cell r="D252" t="str">
            <v>A2</v>
          </cell>
          <cell r="E252" t="str">
            <v>A4</v>
          </cell>
          <cell r="F252">
            <v>0</v>
          </cell>
        </row>
        <row r="253">
          <cell r="C253" t="str">
            <v>01013019</v>
          </cell>
          <cell r="D253" t="str">
            <v>A2</v>
          </cell>
          <cell r="E253" t="str">
            <v>A4</v>
          </cell>
          <cell r="F253">
            <v>0</v>
          </cell>
        </row>
        <row r="254">
          <cell r="C254" t="str">
            <v>01013016</v>
          </cell>
          <cell r="D254" t="str">
            <v>A2</v>
          </cell>
          <cell r="E254" t="str">
            <v>A4</v>
          </cell>
          <cell r="F254">
            <v>0</v>
          </cell>
        </row>
        <row r="255">
          <cell r="C255" t="str">
            <v>01013017</v>
          </cell>
          <cell r="D255" t="str">
            <v>A3</v>
          </cell>
          <cell r="E255" t="str">
            <v>A4</v>
          </cell>
          <cell r="F255">
            <v>0</v>
          </cell>
        </row>
        <row r="256">
          <cell r="C256" t="str">
            <v>01013027</v>
          </cell>
          <cell r="D256" t="str">
            <v>A3</v>
          </cell>
          <cell r="E256" t="str">
            <v>A4</v>
          </cell>
          <cell r="F256">
            <v>0</v>
          </cell>
        </row>
        <row r="257">
          <cell r="C257" t="str">
            <v>01013026</v>
          </cell>
          <cell r="D257" t="str">
            <v>A2</v>
          </cell>
          <cell r="E257" t="str">
            <v>A4</v>
          </cell>
          <cell r="F257">
            <v>0</v>
          </cell>
        </row>
        <row r="258">
          <cell r="C258" t="str">
            <v>01013029</v>
          </cell>
          <cell r="D258" t="str">
            <v>A2</v>
          </cell>
          <cell r="E258" t="str">
            <v>A4</v>
          </cell>
          <cell r="F258">
            <v>0</v>
          </cell>
        </row>
        <row r="259">
          <cell r="C259" t="str">
            <v>01013028</v>
          </cell>
          <cell r="D259" t="str">
            <v>A2</v>
          </cell>
          <cell r="E259" t="str">
            <v>A4</v>
          </cell>
          <cell r="F259">
            <v>0</v>
          </cell>
        </row>
        <row r="260">
          <cell r="C260" t="str">
            <v>01013005</v>
          </cell>
          <cell r="D260" t="str">
            <v>A2</v>
          </cell>
          <cell r="E260" t="str">
            <v>A3</v>
          </cell>
          <cell r="F260">
            <v>0</v>
          </cell>
        </row>
        <row r="261">
          <cell r="C261" t="str">
            <v>01013022</v>
          </cell>
          <cell r="D261" t="str">
            <v>A3</v>
          </cell>
          <cell r="E261" t="str">
            <v>A3</v>
          </cell>
          <cell r="F261">
            <v>0</v>
          </cell>
        </row>
        <row r="262">
          <cell r="C262" t="str">
            <v>01013047</v>
          </cell>
          <cell r="D262" t="str">
            <v>A3</v>
          </cell>
          <cell r="E262" t="str">
            <v>A4</v>
          </cell>
          <cell r="F262">
            <v>0</v>
          </cell>
        </row>
        <row r="263">
          <cell r="C263" t="str">
            <v>01013070</v>
          </cell>
          <cell r="D263" t="str">
            <v>A3</v>
          </cell>
          <cell r="E263" t="str">
            <v>A4</v>
          </cell>
          <cell r="F263">
            <v>0</v>
          </cell>
        </row>
        <row r="264">
          <cell r="C264" t="str">
            <v>01014047</v>
          </cell>
          <cell r="D264" t="str">
            <v>A1</v>
          </cell>
          <cell r="E264" t="str">
            <v>A3</v>
          </cell>
          <cell r="F264">
            <v>0</v>
          </cell>
        </row>
        <row r="265">
          <cell r="C265" t="str">
            <v>01013079</v>
          </cell>
          <cell r="D265" t="str">
            <v>A3</v>
          </cell>
          <cell r="E265" t="str">
            <v>A3</v>
          </cell>
          <cell r="F265" t="str">
            <v>Bổ sung nhiệm vụ đạt mức xếp loại A3</v>
          </cell>
        </row>
        <row r="266">
          <cell r="C266" t="str">
            <v>01013087</v>
          </cell>
          <cell r="D266" t="str">
            <v>A1</v>
          </cell>
          <cell r="E266" t="str">
            <v>A3</v>
          </cell>
          <cell r="F266">
            <v>0</v>
          </cell>
        </row>
        <row r="267">
          <cell r="C267" t="str">
            <v>01013061</v>
          </cell>
          <cell r="D267" t="str">
            <v>A1</v>
          </cell>
          <cell r="E267" t="str">
            <v>A4</v>
          </cell>
          <cell r="F267">
            <v>0</v>
          </cell>
        </row>
        <row r="268">
          <cell r="C268" t="str">
            <v>01013094</v>
          </cell>
          <cell r="D268" t="str">
            <v>A2</v>
          </cell>
          <cell r="E268" t="str">
            <v>A3</v>
          </cell>
          <cell r="F268">
            <v>0</v>
          </cell>
        </row>
        <row r="269">
          <cell r="C269" t="str">
            <v>01013120</v>
          </cell>
          <cell r="D269" t="str">
            <v>A2</v>
          </cell>
          <cell r="E269" t="str">
            <v>A3</v>
          </cell>
          <cell r="F269">
            <v>0</v>
          </cell>
        </row>
        <row r="270">
          <cell r="C270" t="str">
            <v>01013117</v>
          </cell>
          <cell r="D270" t="str">
            <v>A2</v>
          </cell>
          <cell r="E270" t="str">
            <v>A4</v>
          </cell>
          <cell r="F270">
            <v>0</v>
          </cell>
        </row>
        <row r="271">
          <cell r="E271">
            <v>1</v>
          </cell>
          <cell r="F271" t="str">
            <v>1A1</v>
          </cell>
        </row>
        <row r="272">
          <cell r="C272" t="str">
            <v>01013096</v>
          </cell>
          <cell r="D272" t="str">
            <v>A1</v>
          </cell>
          <cell r="E272" t="str">
            <v>A1</v>
          </cell>
          <cell r="F272">
            <v>0</v>
          </cell>
        </row>
        <row r="273">
          <cell r="D273">
            <v>30</v>
          </cell>
          <cell r="E273">
            <v>30</v>
          </cell>
          <cell r="F273" t="str">
            <v>7A1 + 3A2 + 13A3 + 7A4</v>
          </cell>
        </row>
        <row r="274">
          <cell r="E274">
            <v>30</v>
          </cell>
          <cell r="F274" t="str">
            <v>7A1 + 3A2 + 13A3 + 7A4</v>
          </cell>
        </row>
        <row r="275">
          <cell r="C275" t="str">
            <v>01014002</v>
          </cell>
          <cell r="D275" t="str">
            <v>A1</v>
          </cell>
          <cell r="E275" t="str">
            <v>A1</v>
          </cell>
          <cell r="F275">
            <v>0</v>
          </cell>
        </row>
        <row r="276">
          <cell r="C276" t="str">
            <v>01014004</v>
          </cell>
          <cell r="D276" t="str">
            <v>A2</v>
          </cell>
          <cell r="E276" t="str">
            <v>A2</v>
          </cell>
          <cell r="F276">
            <v>0</v>
          </cell>
        </row>
        <row r="277">
          <cell r="C277" t="str">
            <v>01023003</v>
          </cell>
          <cell r="D277" t="str">
            <v>A2</v>
          </cell>
          <cell r="E277" t="str">
            <v>A2</v>
          </cell>
          <cell r="F277">
            <v>0</v>
          </cell>
        </row>
        <row r="278">
          <cell r="C278" t="str">
            <v>01014007</v>
          </cell>
          <cell r="D278" t="str">
            <v>A1</v>
          </cell>
          <cell r="E278" t="str">
            <v>A1</v>
          </cell>
          <cell r="F278">
            <v>0</v>
          </cell>
        </row>
        <row r="279">
          <cell r="C279" t="str">
            <v>01014038</v>
          </cell>
          <cell r="D279" t="str">
            <v>A1</v>
          </cell>
          <cell r="E279" t="str">
            <v>A1</v>
          </cell>
          <cell r="F279">
            <v>0</v>
          </cell>
        </row>
        <row r="280">
          <cell r="C280" t="str">
            <v>01014005</v>
          </cell>
          <cell r="D280" t="str">
            <v>A2</v>
          </cell>
          <cell r="E280" t="str">
            <v>A3</v>
          </cell>
          <cell r="F280">
            <v>0</v>
          </cell>
        </row>
        <row r="281">
          <cell r="C281" t="str">
            <v>01014046</v>
          </cell>
          <cell r="D281" t="str">
            <v>A1</v>
          </cell>
          <cell r="E281" t="str">
            <v>A1</v>
          </cell>
          <cell r="F281">
            <v>0</v>
          </cell>
        </row>
        <row r="282">
          <cell r="C282" t="str">
            <v>01014026</v>
          </cell>
          <cell r="D282" t="str">
            <v>A3</v>
          </cell>
          <cell r="E282" t="str">
            <v>A3</v>
          </cell>
          <cell r="F282">
            <v>0</v>
          </cell>
        </row>
        <row r="283">
          <cell r="C283" t="str">
            <v>01014029</v>
          </cell>
          <cell r="D283" t="str">
            <v>A3</v>
          </cell>
          <cell r="E283" t="str">
            <v>A4</v>
          </cell>
          <cell r="F283">
            <v>0</v>
          </cell>
        </row>
        <row r="284">
          <cell r="C284" t="str">
            <v>01014033</v>
          </cell>
          <cell r="D284" t="str">
            <v>A1</v>
          </cell>
          <cell r="E284" t="str">
            <v>A1</v>
          </cell>
          <cell r="F284">
            <v>0</v>
          </cell>
        </row>
        <row r="285">
          <cell r="C285" t="str">
            <v>01014023</v>
          </cell>
          <cell r="D285" t="str">
            <v>A1</v>
          </cell>
          <cell r="E285" t="str">
            <v>A3</v>
          </cell>
          <cell r="F285">
            <v>0</v>
          </cell>
        </row>
        <row r="286">
          <cell r="C286" t="str">
            <v>01014013</v>
          </cell>
          <cell r="D286" t="str">
            <v>A3</v>
          </cell>
          <cell r="E286" t="str">
            <v>A4</v>
          </cell>
          <cell r="F286">
            <v>0</v>
          </cell>
        </row>
        <row r="287">
          <cell r="C287" t="str">
            <v>01014017</v>
          </cell>
          <cell r="D287" t="str">
            <v>A3</v>
          </cell>
          <cell r="E287" t="str">
            <v>A4</v>
          </cell>
          <cell r="F287">
            <v>0</v>
          </cell>
        </row>
        <row r="288">
          <cell r="C288" t="str">
            <v>01014034</v>
          </cell>
          <cell r="D288" t="str">
            <v>A3</v>
          </cell>
          <cell r="E288" t="str">
            <v>A3</v>
          </cell>
          <cell r="F288">
            <v>0</v>
          </cell>
        </row>
        <row r="289">
          <cell r="C289" t="str">
            <v>01014020</v>
          </cell>
          <cell r="D289" t="str">
            <v>A1</v>
          </cell>
          <cell r="E289" t="str">
            <v>A3</v>
          </cell>
          <cell r="F289">
            <v>0</v>
          </cell>
        </row>
        <row r="290">
          <cell r="C290" t="str">
            <v>01014018</v>
          </cell>
          <cell r="D290" t="str">
            <v>A3</v>
          </cell>
          <cell r="E290" t="str">
            <v>A4</v>
          </cell>
          <cell r="F290">
            <v>0</v>
          </cell>
        </row>
        <row r="291">
          <cell r="C291" t="str">
            <v>01014042</v>
          </cell>
          <cell r="D291" t="str">
            <v>A3</v>
          </cell>
          <cell r="E291" t="str">
            <v>A2</v>
          </cell>
          <cell r="F291" t="str">
            <v>Thống nhất đề nghị của đơn vị</v>
          </cell>
        </row>
        <row r="292">
          <cell r="C292" t="str">
            <v>01014019</v>
          </cell>
          <cell r="D292" t="str">
            <v>A3</v>
          </cell>
          <cell r="E292" t="str">
            <v>A3</v>
          </cell>
          <cell r="F292">
            <v>0</v>
          </cell>
        </row>
        <row r="293">
          <cell r="C293" t="str">
            <v>01014010</v>
          </cell>
          <cell r="D293" t="str">
            <v>A3</v>
          </cell>
          <cell r="E293" t="str">
            <v>A4</v>
          </cell>
          <cell r="F293" t="str">
            <v>Kết quả chấm phúc khảo 01 bài thi của SV lệch 1,7đ, theo quy định xếp loại B1. Tuy nhiên, TT HĐ xem xét GV chấm điểm thi lớp liên thông trong tháng 8/2022, thống nhất nhắc nhở GV cẩn thận trong công tác chuyên môn.</v>
          </cell>
        </row>
        <row r="294">
          <cell r="C294" t="str">
            <v>01014030</v>
          </cell>
          <cell r="D294" t="str">
            <v>A1</v>
          </cell>
          <cell r="E294" t="str">
            <v>A4</v>
          </cell>
          <cell r="F294">
            <v>0</v>
          </cell>
        </row>
        <row r="295">
          <cell r="C295" t="str">
            <v>01014024</v>
          </cell>
          <cell r="D295" t="str">
            <v>A3</v>
          </cell>
          <cell r="E295" t="str">
            <v>A3</v>
          </cell>
          <cell r="F295">
            <v>0</v>
          </cell>
        </row>
        <row r="296">
          <cell r="C296" t="str">
            <v>01014048</v>
          </cell>
          <cell r="D296" t="str">
            <v>A1</v>
          </cell>
          <cell r="E296" t="str">
            <v>A1</v>
          </cell>
          <cell r="F296">
            <v>0</v>
          </cell>
        </row>
        <row r="297">
          <cell r="C297" t="str">
            <v>01014022</v>
          </cell>
          <cell r="D297" t="str">
            <v>A2</v>
          </cell>
          <cell r="E297" t="str">
            <v>A3</v>
          </cell>
          <cell r="F297">
            <v>0</v>
          </cell>
        </row>
        <row r="298">
          <cell r="C298" t="str">
            <v>01014025</v>
          </cell>
          <cell r="D298" t="str">
            <v>A4</v>
          </cell>
          <cell r="E298" t="str">
            <v>A4</v>
          </cell>
          <cell r="F298" t="str">
            <v>Kết quả chấm phúc khảo 01 bài thi của SV lệch 1,7đ, theo quy định xếp loại B1. Tuy nhiên, TT HĐ xem xét GV chấm điểm thi lớp liên thông trong tháng 8/2022, thống nhất nhắc nhở GV cẩn thận trong công tác chuyên môn.</v>
          </cell>
        </row>
        <row r="299">
          <cell r="C299" t="str">
            <v>01014032</v>
          </cell>
          <cell r="D299" t="str">
            <v>A1</v>
          </cell>
          <cell r="E299" t="str">
            <v>A3</v>
          </cell>
          <cell r="F299">
            <v>0</v>
          </cell>
        </row>
        <row r="300">
          <cell r="C300" t="str">
            <v>01014006</v>
          </cell>
          <cell r="D300" t="str">
            <v>A1</v>
          </cell>
          <cell r="E300" t="str">
            <v>A3</v>
          </cell>
          <cell r="F300">
            <v>0</v>
          </cell>
        </row>
        <row r="301">
          <cell r="C301" t="str">
            <v>01014009</v>
          </cell>
          <cell r="D301" t="str">
            <v>A3</v>
          </cell>
          <cell r="E301" t="str">
            <v>A3</v>
          </cell>
          <cell r="F301">
            <v>0</v>
          </cell>
        </row>
        <row r="302">
          <cell r="C302" t="str">
            <v>01014045</v>
          </cell>
          <cell r="D302" t="str">
            <v>A1</v>
          </cell>
          <cell r="E302" t="str">
            <v>A1</v>
          </cell>
          <cell r="F302">
            <v>0</v>
          </cell>
        </row>
        <row r="303">
          <cell r="C303" t="str">
            <v>01014021</v>
          </cell>
          <cell r="D303" t="str">
            <v>A2</v>
          </cell>
          <cell r="E303" t="str">
            <v>A3</v>
          </cell>
          <cell r="F303">
            <v>0</v>
          </cell>
        </row>
        <row r="304">
          <cell r="C304" t="str">
            <v>01014016</v>
          </cell>
          <cell r="D304" t="str">
            <v>A1</v>
          </cell>
          <cell r="E304" t="str">
            <v>A3</v>
          </cell>
          <cell r="F304">
            <v>0</v>
          </cell>
        </row>
        <row r="305">
          <cell r="D305">
            <v>9</v>
          </cell>
          <cell r="E305">
            <v>9</v>
          </cell>
          <cell r="F305" t="str">
            <v>0A1 + 1A2 + 7A3 + 1A4</v>
          </cell>
        </row>
        <row r="306">
          <cell r="E306">
            <v>9</v>
          </cell>
          <cell r="F306" t="str">
            <v>0A1 + 1A2 + 7A3 + 1A4</v>
          </cell>
        </row>
        <row r="307">
          <cell r="C307" t="str">
            <v>01016008</v>
          </cell>
          <cell r="D307" t="str">
            <v>A2</v>
          </cell>
          <cell r="E307" t="str">
            <v>A2</v>
          </cell>
          <cell r="F307" t="str">
            <v>TT HĐ thống nhất xếp loại A2. Cá nhân thực hiện và hoàn thành tốt các nhiệm vụ nhà trường phân công</v>
          </cell>
        </row>
        <row r="308">
          <cell r="C308" t="str">
            <v>01016004</v>
          </cell>
          <cell r="D308" t="str">
            <v>A2</v>
          </cell>
          <cell r="E308" t="str">
            <v>A3</v>
          </cell>
          <cell r="F308">
            <v>0</v>
          </cell>
        </row>
        <row r="309">
          <cell r="C309" t="str">
            <v>01016002</v>
          </cell>
          <cell r="D309" t="str">
            <v>A3</v>
          </cell>
          <cell r="E309" t="str">
            <v>A3</v>
          </cell>
          <cell r="F309">
            <v>0</v>
          </cell>
        </row>
        <row r="310">
          <cell r="C310" t="str">
            <v>01016006</v>
          </cell>
          <cell r="D310" t="str">
            <v>A3</v>
          </cell>
          <cell r="E310" t="str">
            <v>A3</v>
          </cell>
          <cell r="F310">
            <v>0</v>
          </cell>
        </row>
        <row r="311">
          <cell r="C311" t="str">
            <v>01016005</v>
          </cell>
          <cell r="D311" t="str">
            <v>A3</v>
          </cell>
          <cell r="E311" t="str">
            <v>A4</v>
          </cell>
          <cell r="F311">
            <v>0</v>
          </cell>
        </row>
        <row r="312">
          <cell r="C312" t="str">
            <v>01016012</v>
          </cell>
          <cell r="D312" t="str">
            <v>A2</v>
          </cell>
          <cell r="E312" t="str">
            <v>A3</v>
          </cell>
          <cell r="F312">
            <v>0</v>
          </cell>
        </row>
        <row r="313">
          <cell r="C313" t="str">
            <v>01016010</v>
          </cell>
          <cell r="D313" t="str">
            <v>A2</v>
          </cell>
          <cell r="E313" t="str">
            <v>A3</v>
          </cell>
          <cell r="F313">
            <v>0</v>
          </cell>
        </row>
        <row r="314">
          <cell r="C314" t="str">
            <v>01016007</v>
          </cell>
          <cell r="D314" t="str">
            <v>A2</v>
          </cell>
          <cell r="E314" t="str">
            <v>A3</v>
          </cell>
          <cell r="F314">
            <v>0</v>
          </cell>
        </row>
        <row r="315">
          <cell r="C315" t="str">
            <v>01016003</v>
          </cell>
          <cell r="D315" t="str">
            <v>A2</v>
          </cell>
          <cell r="E315" t="str">
            <v>A3</v>
          </cell>
          <cell r="F315">
            <v>0</v>
          </cell>
        </row>
        <row r="316">
          <cell r="D316">
            <v>9</v>
          </cell>
          <cell r="E316">
            <v>9</v>
          </cell>
          <cell r="F316" t="str">
            <v>0A1 + 1A2 + 6A3 + 2A4</v>
          </cell>
        </row>
        <row r="317">
          <cell r="E317">
            <v>9</v>
          </cell>
          <cell r="F317" t="str">
            <v>0A1 + 1A2 + 6A3 + 2A4</v>
          </cell>
        </row>
        <row r="318">
          <cell r="C318" t="str">
            <v>01013020</v>
          </cell>
          <cell r="D318" t="str">
            <v>A2</v>
          </cell>
          <cell r="E318" t="str">
            <v>A2</v>
          </cell>
          <cell r="F318" t="str">
            <v>Bổ sung nhiệm vụ đạt mức xếp loại A2</v>
          </cell>
        </row>
        <row r="319">
          <cell r="C319" t="str">
            <v>01029001</v>
          </cell>
          <cell r="D319" t="str">
            <v>A1</v>
          </cell>
          <cell r="E319" t="str">
            <v>A3</v>
          </cell>
          <cell r="F319">
            <v>0</v>
          </cell>
        </row>
        <row r="320">
          <cell r="C320" t="str">
            <v>01013010</v>
          </cell>
          <cell r="D320" t="str">
            <v>A2</v>
          </cell>
          <cell r="E320" t="str">
            <v>A3</v>
          </cell>
          <cell r="F320">
            <v>0</v>
          </cell>
        </row>
        <row r="321">
          <cell r="C321" t="str">
            <v>01013009</v>
          </cell>
          <cell r="D321" t="str">
            <v>A2</v>
          </cell>
          <cell r="E321" t="str">
            <v>A3</v>
          </cell>
          <cell r="F321">
            <v>0</v>
          </cell>
        </row>
        <row r="322">
          <cell r="C322" t="str">
            <v>01013008</v>
          </cell>
          <cell r="D322" t="str">
            <v>A3</v>
          </cell>
          <cell r="E322" t="str">
            <v>A3</v>
          </cell>
          <cell r="F322" t="str">
            <v>Bổ sung nhiệm vụ đạt mức xếp loại A3</v>
          </cell>
        </row>
        <row r="323">
          <cell r="C323" t="str">
            <v>01013011</v>
          </cell>
          <cell r="D323" t="str">
            <v>A3</v>
          </cell>
          <cell r="E323" t="str">
            <v>A3</v>
          </cell>
          <cell r="F323">
            <v>0</v>
          </cell>
        </row>
        <row r="324">
          <cell r="C324" t="str">
            <v>01013023</v>
          </cell>
          <cell r="D324" t="str">
            <v>A3</v>
          </cell>
          <cell r="E324" t="str">
            <v>A4</v>
          </cell>
          <cell r="F324">
            <v>0</v>
          </cell>
        </row>
        <row r="325">
          <cell r="C325" t="str">
            <v>01013015</v>
          </cell>
          <cell r="D325" t="str">
            <v>A3</v>
          </cell>
          <cell r="E325" t="str">
            <v>A3</v>
          </cell>
          <cell r="F325">
            <v>0</v>
          </cell>
        </row>
        <row r="326">
          <cell r="C326" t="str">
            <v>01029016</v>
          </cell>
          <cell r="D326" t="str">
            <v>A1</v>
          </cell>
          <cell r="E326" t="str">
            <v>A4</v>
          </cell>
          <cell r="F326">
            <v>0</v>
          </cell>
        </row>
        <row r="327">
          <cell r="D327">
            <v>17</v>
          </cell>
          <cell r="E327">
            <v>17</v>
          </cell>
          <cell r="F327" t="str">
            <v>1A1 + 5A2 + 4A3 + 7A4</v>
          </cell>
        </row>
        <row r="328">
          <cell r="E328">
            <v>17</v>
          </cell>
          <cell r="F328" t="str">
            <v>1A1 + 5A2 + 4A3 + 7A4</v>
          </cell>
        </row>
        <row r="329">
          <cell r="C329" t="str">
            <v>01025001</v>
          </cell>
          <cell r="D329" t="str">
            <v>A2</v>
          </cell>
          <cell r="E329" t="str">
            <v>A1</v>
          </cell>
          <cell r="F329" t="str">
            <v>TT HĐ thống nhất xếp loại A1. Cá nhân thực hiện và hoàn thành tốt các nhiệm vụ nhà trường phân công</v>
          </cell>
        </row>
        <row r="330">
          <cell r="C330" t="str">
            <v>01025029</v>
          </cell>
          <cell r="D330" t="str">
            <v>A1</v>
          </cell>
          <cell r="E330" t="str">
            <v>A2</v>
          </cell>
          <cell r="F330" t="str">
            <v>TT HĐ thống nhất xếp loại A2. Cá nhân tích cực trong công tác của trường và đơn vị</v>
          </cell>
        </row>
        <row r="331">
          <cell r="C331" t="str">
            <v>01025016</v>
          </cell>
          <cell r="D331" t="str">
            <v>A4</v>
          </cell>
          <cell r="E331" t="str">
            <v>A4</v>
          </cell>
          <cell r="F331">
            <v>0</v>
          </cell>
        </row>
        <row r="332">
          <cell r="C332" t="str">
            <v>01025018</v>
          </cell>
          <cell r="D332" t="str">
            <v>A3</v>
          </cell>
          <cell r="E332" t="str">
            <v>A4</v>
          </cell>
          <cell r="F332">
            <v>0</v>
          </cell>
        </row>
        <row r="333">
          <cell r="C333" t="str">
            <v>01025027</v>
          </cell>
          <cell r="D333" t="str">
            <v>A4</v>
          </cell>
          <cell r="E333" t="str">
            <v>A3</v>
          </cell>
          <cell r="F333" t="str">
            <v>Thống nhất đề nghị của đơn vị</v>
          </cell>
        </row>
        <row r="334">
          <cell r="C334" t="str">
            <v>01025004</v>
          </cell>
          <cell r="D334" t="str">
            <v>A1</v>
          </cell>
          <cell r="E334" t="str">
            <v>A2</v>
          </cell>
          <cell r="F334" t="str">
            <v>Bổ sung nhiệm vụ đạt mức xếp loại A2</v>
          </cell>
        </row>
        <row r="335">
          <cell r="C335" t="str">
            <v>01025020</v>
          </cell>
          <cell r="D335" t="str">
            <v>A2</v>
          </cell>
          <cell r="E335" t="str">
            <v>A3</v>
          </cell>
          <cell r="F335" t="str">
            <v>Bổ sung nhiệm vụ đạt mức xếp loại A3. Nhắc nhở GV quản lý lớp tốt hơn</v>
          </cell>
        </row>
        <row r="336">
          <cell r="C336" t="str">
            <v>01025008</v>
          </cell>
          <cell r="D336" t="str">
            <v>A3</v>
          </cell>
          <cell r="E336" t="str">
            <v>A4</v>
          </cell>
          <cell r="F336">
            <v>0</v>
          </cell>
        </row>
        <row r="337">
          <cell r="C337" t="str">
            <v>01025012</v>
          </cell>
          <cell r="D337" t="str">
            <v>A2</v>
          </cell>
          <cell r="E337" t="str">
            <v>A4</v>
          </cell>
          <cell r="F337">
            <v>0</v>
          </cell>
        </row>
        <row r="338">
          <cell r="C338" t="str">
            <v>01025002</v>
          </cell>
          <cell r="D338" t="str">
            <v>A2</v>
          </cell>
          <cell r="E338" t="str">
            <v>A4</v>
          </cell>
          <cell r="F338">
            <v>0</v>
          </cell>
        </row>
        <row r="339">
          <cell r="C339" t="str">
            <v>01003013</v>
          </cell>
          <cell r="D339" t="str">
            <v>A2</v>
          </cell>
          <cell r="E339" t="str">
            <v>A2</v>
          </cell>
          <cell r="F339" t="str">
            <v>TT HĐ thống nhất xếp loại A2. Cá nhân tích cực hỗ trợ công tác tại phòng KH-TC</v>
          </cell>
        </row>
        <row r="340">
          <cell r="C340" t="str">
            <v>01025015</v>
          </cell>
          <cell r="D340" t="str">
            <v>A2</v>
          </cell>
          <cell r="E340" t="str">
            <v>A4</v>
          </cell>
          <cell r="F340">
            <v>0</v>
          </cell>
        </row>
        <row r="341">
          <cell r="C341" t="str">
            <v>01005010</v>
          </cell>
          <cell r="D341" t="str">
            <v>A2</v>
          </cell>
          <cell r="E341" t="str">
            <v>A2</v>
          </cell>
          <cell r="F341" t="str">
            <v>Bổ sung nhiệm vụ đạt mức xếp loại A2</v>
          </cell>
        </row>
        <row r="342">
          <cell r="C342" t="str">
            <v>01025009</v>
          </cell>
          <cell r="D342" t="str">
            <v>A2</v>
          </cell>
          <cell r="E342" t="str">
            <v>A2</v>
          </cell>
          <cell r="F342" t="str">
            <v>Bổ sung nhiệm vụ đạt mức xếp loại A2</v>
          </cell>
        </row>
        <row r="343">
          <cell r="C343" t="str">
            <v>01025003</v>
          </cell>
          <cell r="D343" t="str">
            <v>A2</v>
          </cell>
          <cell r="E343" t="str">
            <v>A4</v>
          </cell>
          <cell r="F343">
            <v>0</v>
          </cell>
        </row>
        <row r="344">
          <cell r="C344" t="str">
            <v>01009027</v>
          </cell>
          <cell r="D344" t="str">
            <v>A1</v>
          </cell>
          <cell r="E344" t="str">
            <v>A3</v>
          </cell>
          <cell r="F344">
            <v>0</v>
          </cell>
        </row>
        <row r="345">
          <cell r="C345" t="str">
            <v>01025033</v>
          </cell>
          <cell r="D345" t="str">
            <v>A4</v>
          </cell>
          <cell r="E345" t="str">
            <v>A3</v>
          </cell>
          <cell r="F345" t="str">
            <v>Thống nhất đề nghị của đơn vị</v>
          </cell>
        </row>
        <row r="346">
          <cell r="D346">
            <v>3</v>
          </cell>
          <cell r="E346">
            <v>3</v>
          </cell>
          <cell r="F346" t="str">
            <v>1A1 + 1A2 + 1A4</v>
          </cell>
        </row>
        <row r="347">
          <cell r="E347">
            <v>3</v>
          </cell>
          <cell r="F347" t="str">
            <v>1A1  + 1A2 + 1A4</v>
          </cell>
        </row>
        <row r="348">
          <cell r="C348" t="str">
            <v>01004014</v>
          </cell>
          <cell r="D348" t="str">
            <v>A1</v>
          </cell>
          <cell r="E348" t="str">
            <v>A1</v>
          </cell>
          <cell r="F348">
            <v>0</v>
          </cell>
        </row>
        <row r="349">
          <cell r="C349" t="str">
            <v>01028013</v>
          </cell>
          <cell r="D349" t="str">
            <v>A3</v>
          </cell>
          <cell r="E349" t="str">
            <v>A4</v>
          </cell>
          <cell r="F349">
            <v>0</v>
          </cell>
        </row>
        <row r="350">
          <cell r="C350" t="str">
            <v>01028017</v>
          </cell>
          <cell r="D350" t="str">
            <v>A2</v>
          </cell>
          <cell r="E350" t="str">
            <v>A2</v>
          </cell>
          <cell r="F350">
            <v>0</v>
          </cell>
        </row>
        <row r="351">
          <cell r="D351">
            <v>7</v>
          </cell>
          <cell r="E351">
            <v>7</v>
          </cell>
          <cell r="F351" t="str">
            <v>0A1 + 5A2 + 2A3 + 0A4</v>
          </cell>
        </row>
        <row r="352">
          <cell r="E352">
            <v>4</v>
          </cell>
          <cell r="F352" t="str">
            <v>0A1 + 3A2 + 1A3 + 0A4</v>
          </cell>
        </row>
        <row r="353">
          <cell r="C353" t="str">
            <v>01025007</v>
          </cell>
          <cell r="D353" t="str">
            <v>A2</v>
          </cell>
          <cell r="E353" t="str">
            <v>A2</v>
          </cell>
          <cell r="F353" t="str">
            <v>TT HĐ thống nhất xếp loại A2. Cá nhân tích cực trong công tác của trường và đơn vị</v>
          </cell>
        </row>
        <row r="354">
          <cell r="C354" t="str">
            <v>01018003</v>
          </cell>
          <cell r="D354" t="str">
            <v>A3</v>
          </cell>
          <cell r="E354" t="str">
            <v>A3</v>
          </cell>
          <cell r="F354">
            <v>0</v>
          </cell>
        </row>
        <row r="355">
          <cell r="C355" t="str">
            <v>01018002</v>
          </cell>
          <cell r="D355" t="str">
            <v>A2</v>
          </cell>
          <cell r="E355" t="str">
            <v>A2</v>
          </cell>
          <cell r="F355">
            <v>0</v>
          </cell>
        </row>
        <row r="356">
          <cell r="C356" t="str">
            <v>01018005</v>
          </cell>
          <cell r="D356" t="str">
            <v>A2</v>
          </cell>
          <cell r="E356" t="str">
            <v>A2</v>
          </cell>
          <cell r="F356">
            <v>0</v>
          </cell>
        </row>
        <row r="357">
          <cell r="E357">
            <v>3</v>
          </cell>
          <cell r="F357" t="str">
            <v>2A2 + 1A3</v>
          </cell>
        </row>
        <row r="358">
          <cell r="C358" t="str">
            <v>01018008</v>
          </cell>
          <cell r="D358" t="str">
            <v>A2</v>
          </cell>
          <cell r="E358" t="str">
            <v>A2</v>
          </cell>
          <cell r="F358">
            <v>0</v>
          </cell>
        </row>
        <row r="359">
          <cell r="C359" t="str">
            <v>01018007</v>
          </cell>
          <cell r="D359" t="str">
            <v>A2</v>
          </cell>
          <cell r="E359" t="str">
            <v>A2</v>
          </cell>
          <cell r="F359">
            <v>0</v>
          </cell>
        </row>
        <row r="360">
          <cell r="C360" t="str">
            <v>01018009</v>
          </cell>
          <cell r="D360" t="str">
            <v>A4</v>
          </cell>
          <cell r="E360" t="str">
            <v>A3</v>
          </cell>
          <cell r="F360" t="str">
            <v>Thống nhất đề nghị của đơn vị</v>
          </cell>
        </row>
        <row r="361">
          <cell r="D361">
            <v>4</v>
          </cell>
          <cell r="E361">
            <v>4</v>
          </cell>
          <cell r="F361" t="str">
            <v>1A1 + 1A2 + 2A4</v>
          </cell>
        </row>
        <row r="362">
          <cell r="E362">
            <v>2</v>
          </cell>
          <cell r="F362" t="str">
            <v>1A1 + 1A4</v>
          </cell>
        </row>
        <row r="363">
          <cell r="C363" t="str">
            <v>01004005</v>
          </cell>
          <cell r="D363" t="str">
            <v>A1</v>
          </cell>
          <cell r="E363" t="str">
            <v>A1</v>
          </cell>
          <cell r="F363">
            <v>0</v>
          </cell>
        </row>
        <row r="364">
          <cell r="C364" t="str">
            <v>01019002</v>
          </cell>
          <cell r="D364" t="str">
            <v>A4</v>
          </cell>
          <cell r="E364" t="str">
            <v>A4</v>
          </cell>
          <cell r="F364">
            <v>0</v>
          </cell>
        </row>
        <row r="365">
          <cell r="E365">
            <v>2</v>
          </cell>
          <cell r="F365" t="str">
            <v>1A2 + 1A4</v>
          </cell>
        </row>
        <row r="366">
          <cell r="C366" t="str">
            <v>01019001</v>
          </cell>
          <cell r="D366" t="str">
            <v>A4</v>
          </cell>
          <cell r="E366" t="str">
            <v>A4</v>
          </cell>
          <cell r="F366">
            <v>0</v>
          </cell>
        </row>
        <row r="367">
          <cell r="C367" t="str">
            <v>01005005</v>
          </cell>
          <cell r="D367" t="str">
            <v>A4</v>
          </cell>
          <cell r="E367" t="str">
            <v>A2</v>
          </cell>
          <cell r="F367" t="str">
            <v>Thống nhất đề nghị của đơn vị</v>
          </cell>
        </row>
        <row r="368">
          <cell r="D368">
            <v>3</v>
          </cell>
          <cell r="E368">
            <v>3</v>
          </cell>
          <cell r="F368" t="str">
            <v>1A2 + 2A3</v>
          </cell>
        </row>
        <row r="369">
          <cell r="E369">
            <v>2</v>
          </cell>
          <cell r="F369" t="str">
            <v>1A2  + 1A3</v>
          </cell>
        </row>
        <row r="370">
          <cell r="C370" t="str">
            <v>01021001</v>
          </cell>
          <cell r="D370" t="str">
            <v>A2</v>
          </cell>
          <cell r="E370" t="str">
            <v>A2</v>
          </cell>
          <cell r="F370" t="str">
            <v>Giảm NV đạt mức xếp loại A3. TT HĐ thống nhất xếp loại A2</v>
          </cell>
        </row>
        <row r="371">
          <cell r="C371" t="str">
            <v>01021003</v>
          </cell>
          <cell r="D371" t="str">
            <v>A4</v>
          </cell>
          <cell r="E371" t="str">
            <v>A3</v>
          </cell>
          <cell r="F371" t="str">
            <v>Không thống nhất đề nghị xếp loại A2 của đơn vị. TT HĐ thống nhất xếp loại A3</v>
          </cell>
        </row>
        <row r="372">
          <cell r="E372">
            <v>1</v>
          </cell>
          <cell r="F372" t="str">
            <v>1A3</v>
          </cell>
        </row>
        <row r="373">
          <cell r="C373" t="str">
            <v>01021004</v>
          </cell>
          <cell r="D373" t="str">
            <v>A4</v>
          </cell>
          <cell r="E373" t="str">
            <v>A3</v>
          </cell>
          <cell r="F373" t="str">
            <v>Không thống nhất đề nghị xếp loại A2 của đơn vị. TT HĐ thống nhất xếp loại A3</v>
          </cell>
        </row>
        <row r="374">
          <cell r="D374">
            <v>2</v>
          </cell>
          <cell r="E374">
            <v>2</v>
          </cell>
          <cell r="F374" t="str">
            <v>1A1 + 1A4</v>
          </cell>
        </row>
        <row r="375">
          <cell r="E375">
            <v>2</v>
          </cell>
          <cell r="F375" t="str">
            <v>1A1+ 1A4</v>
          </cell>
        </row>
        <row r="376">
          <cell r="C376" t="str">
            <v>01007008</v>
          </cell>
          <cell r="D376" t="str">
            <v>A2</v>
          </cell>
          <cell r="E376" t="str">
            <v>A1</v>
          </cell>
          <cell r="F376" t="str">
            <v>Thống nhất đề nghị của đơn vị</v>
          </cell>
        </row>
        <row r="377">
          <cell r="C377" t="str">
            <v>01014012</v>
          </cell>
          <cell r="D377" t="str">
            <v>A4</v>
          </cell>
          <cell r="E377" t="str">
            <v>A4</v>
          </cell>
          <cell r="F377" t="str">
            <v xml:space="preserve">Không thống nhất đề nghị xếp loại A3 của đơn vị. </v>
          </cell>
        </row>
        <row r="378">
          <cell r="D378">
            <v>5</v>
          </cell>
          <cell r="E378">
            <v>5</v>
          </cell>
          <cell r="F378" t="str">
            <v>1A1 + 1A2 + 3A3</v>
          </cell>
        </row>
        <row r="379">
          <cell r="E379">
            <v>3</v>
          </cell>
          <cell r="F379" t="str">
            <v>1A1 + 1A2 + 1A3</v>
          </cell>
        </row>
        <row r="380">
          <cell r="C380" t="str">
            <v>01017003</v>
          </cell>
          <cell r="D380" t="str">
            <v>A2</v>
          </cell>
          <cell r="E380" t="str">
            <v>A1</v>
          </cell>
          <cell r="F380" t="str">
            <v>TT HĐ thống nhất xếp loại A1. Cá nhân tích cực trong công tác của trường và đơn vị</v>
          </cell>
        </row>
        <row r="381">
          <cell r="C381" t="str">
            <v>01017010</v>
          </cell>
          <cell r="D381" t="str">
            <v>A3</v>
          </cell>
          <cell r="E381" t="str">
            <v>A2</v>
          </cell>
          <cell r="F381" t="str">
            <v>Thống nhất đề nghị của đơn vị</v>
          </cell>
        </row>
        <row r="382">
          <cell r="C382" t="str">
            <v>01018004</v>
          </cell>
          <cell r="D382" t="str">
            <v>A3</v>
          </cell>
          <cell r="E382" t="str">
            <v>A3</v>
          </cell>
          <cell r="F382">
            <v>0</v>
          </cell>
        </row>
        <row r="383">
          <cell r="E383">
            <v>2</v>
          </cell>
          <cell r="F383" t="str">
            <v>2A3</v>
          </cell>
        </row>
        <row r="384">
          <cell r="C384" t="str">
            <v>01025013</v>
          </cell>
          <cell r="D384" t="str">
            <v>A3</v>
          </cell>
          <cell r="E384" t="str">
            <v>A3</v>
          </cell>
          <cell r="F384">
            <v>0</v>
          </cell>
        </row>
        <row r="385">
          <cell r="C385" t="str">
            <v>01031001</v>
          </cell>
          <cell r="D385" t="str">
            <v>A4</v>
          </cell>
          <cell r="E385" t="str">
            <v>A3</v>
          </cell>
          <cell r="F385" t="str">
            <v>Thống nhất đề nghị của đơn vị</v>
          </cell>
        </row>
      </sheetData>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Gui chi Quynh"/>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C11">
            <v>0</v>
          </cell>
          <cell r="D11">
            <v>9</v>
          </cell>
          <cell r="E11">
            <v>9</v>
          </cell>
        </row>
        <row r="12">
          <cell r="C12">
            <v>0</v>
          </cell>
          <cell r="D12">
            <v>0</v>
          </cell>
          <cell r="E12">
            <v>5</v>
          </cell>
        </row>
        <row r="13">
          <cell r="C13" t="str">
            <v>01002024</v>
          </cell>
          <cell r="D13" t="str">
            <v>A1</v>
          </cell>
          <cell r="E13" t="str">
            <v>A1</v>
          </cell>
        </row>
        <row r="14">
          <cell r="C14" t="str">
            <v>01003009</v>
          </cell>
          <cell r="D14" t="str">
            <v>A2</v>
          </cell>
          <cell r="E14" t="str">
            <v>A1</v>
          </cell>
        </row>
        <row r="15">
          <cell r="C15" t="str">
            <v>01003005</v>
          </cell>
          <cell r="D15" t="str">
            <v>A2</v>
          </cell>
          <cell r="E15" t="str">
            <v>A1</v>
          </cell>
        </row>
        <row r="16">
          <cell r="C16" t="str">
            <v>01023004</v>
          </cell>
          <cell r="D16" t="str">
            <v>A2</v>
          </cell>
          <cell r="E16" t="str">
            <v>A1</v>
          </cell>
        </row>
        <row r="17">
          <cell r="C17" t="str">
            <v>01003007</v>
          </cell>
          <cell r="D17" t="str">
            <v>A2</v>
          </cell>
          <cell r="E17" t="str">
            <v>A1</v>
          </cell>
        </row>
        <row r="18">
          <cell r="C18">
            <v>0</v>
          </cell>
          <cell r="D18">
            <v>0</v>
          </cell>
          <cell r="E18">
            <v>4</v>
          </cell>
        </row>
        <row r="19">
          <cell r="C19" t="str">
            <v>01003008</v>
          </cell>
          <cell r="D19" t="str">
            <v>A2</v>
          </cell>
          <cell r="E19" t="str">
            <v>A2</v>
          </cell>
        </row>
        <row r="20">
          <cell r="C20" t="str">
            <v>01003014</v>
          </cell>
          <cell r="D20" t="str">
            <v>A3</v>
          </cell>
          <cell r="E20" t="str">
            <v>A2</v>
          </cell>
        </row>
        <row r="21">
          <cell r="C21" t="str">
            <v>01003015</v>
          </cell>
          <cell r="D21" t="str">
            <v>A4</v>
          </cell>
          <cell r="E21" t="str">
            <v>A2</v>
          </cell>
        </row>
        <row r="22">
          <cell r="C22" t="str">
            <v>01003016</v>
          </cell>
          <cell r="D22" t="str">
            <v>A4</v>
          </cell>
          <cell r="E22" t="str">
            <v>A3</v>
          </cell>
        </row>
        <row r="23">
          <cell r="C23">
            <v>0</v>
          </cell>
          <cell r="D23">
            <v>16</v>
          </cell>
          <cell r="E23">
            <v>16</v>
          </cell>
        </row>
        <row r="24">
          <cell r="C24">
            <v>0</v>
          </cell>
          <cell r="D24">
            <v>0</v>
          </cell>
          <cell r="E24">
            <v>12</v>
          </cell>
        </row>
        <row r="25">
          <cell r="C25" t="str">
            <v>01005007</v>
          </cell>
          <cell r="D25" t="str">
            <v>A1</v>
          </cell>
          <cell r="E25" t="str">
            <v>A1</v>
          </cell>
        </row>
        <row r="26">
          <cell r="C26" t="str">
            <v>01014007</v>
          </cell>
          <cell r="D26" t="str">
            <v>A1</v>
          </cell>
          <cell r="E26" t="str">
            <v>A1</v>
          </cell>
        </row>
        <row r="27">
          <cell r="C27" t="str">
            <v>01004001</v>
          </cell>
          <cell r="D27" t="str">
            <v>A1</v>
          </cell>
          <cell r="E27" t="str">
            <v>A1</v>
          </cell>
        </row>
        <row r="28">
          <cell r="C28" t="str">
            <v>01004004</v>
          </cell>
          <cell r="D28" t="str">
            <v>A1</v>
          </cell>
          <cell r="E28" t="str">
            <v>A1</v>
          </cell>
        </row>
        <row r="29">
          <cell r="C29" t="str">
            <v>01022013</v>
          </cell>
          <cell r="D29" t="str">
            <v>A1</v>
          </cell>
          <cell r="E29" t="str">
            <v>A1</v>
          </cell>
        </row>
        <row r="30">
          <cell r="C30" t="str">
            <v>01004003</v>
          </cell>
          <cell r="D30" t="str">
            <v>A1</v>
          </cell>
          <cell r="E30" t="str">
            <v>A2</v>
          </cell>
        </row>
        <row r="31">
          <cell r="C31" t="str">
            <v>01004008</v>
          </cell>
          <cell r="D31" t="str">
            <v>A2</v>
          </cell>
          <cell r="E31" t="str">
            <v>A2</v>
          </cell>
        </row>
        <row r="32">
          <cell r="C32" t="str">
            <v>01005009</v>
          </cell>
          <cell r="D32" t="str">
            <v>A3</v>
          </cell>
          <cell r="E32" t="str">
            <v>A2</v>
          </cell>
        </row>
        <row r="33">
          <cell r="C33" t="str">
            <v>01004009</v>
          </cell>
          <cell r="D33" t="str">
            <v>A2</v>
          </cell>
          <cell r="E33" t="str">
            <v>A2</v>
          </cell>
        </row>
        <row r="34">
          <cell r="C34" t="str">
            <v>01002020</v>
          </cell>
          <cell r="D34" t="str">
            <v>A2</v>
          </cell>
          <cell r="E34" t="str">
            <v>A1</v>
          </cell>
        </row>
        <row r="35">
          <cell r="C35" t="str">
            <v>01010038</v>
          </cell>
          <cell r="D35" t="str">
            <v>A2</v>
          </cell>
          <cell r="E35" t="str">
            <v>A1</v>
          </cell>
        </row>
        <row r="36">
          <cell r="C36" t="str">
            <v>01012026</v>
          </cell>
          <cell r="D36" t="str">
            <v>A1</v>
          </cell>
          <cell r="E36" t="str">
            <v>A2</v>
          </cell>
        </row>
        <row r="37">
          <cell r="C37">
            <v>0</v>
          </cell>
          <cell r="D37">
            <v>0</v>
          </cell>
          <cell r="E37">
            <v>4</v>
          </cell>
        </row>
        <row r="38">
          <cell r="C38" t="str">
            <v>01011017</v>
          </cell>
          <cell r="D38" t="str">
            <v>A1</v>
          </cell>
          <cell r="E38" t="str">
            <v>A1</v>
          </cell>
        </row>
        <row r="39">
          <cell r="C39" t="str">
            <v>01022059</v>
          </cell>
          <cell r="D39" t="str">
            <v>A1</v>
          </cell>
          <cell r="E39" t="str">
            <v>A1</v>
          </cell>
        </row>
        <row r="40">
          <cell r="C40" t="str">
            <v>01018006</v>
          </cell>
          <cell r="D40" t="str">
            <v>A2</v>
          </cell>
          <cell r="E40" t="str">
            <v>A2</v>
          </cell>
        </row>
        <row r="41">
          <cell r="C41" t="str">
            <v>01004013</v>
          </cell>
          <cell r="D41" t="str">
            <v>A2</v>
          </cell>
          <cell r="E41" t="str">
            <v>A1</v>
          </cell>
        </row>
        <row r="42">
          <cell r="C42">
            <v>0</v>
          </cell>
          <cell r="D42">
            <v>26</v>
          </cell>
          <cell r="E42">
            <v>26</v>
          </cell>
        </row>
        <row r="43">
          <cell r="C43">
            <v>0</v>
          </cell>
          <cell r="D43">
            <v>0</v>
          </cell>
          <cell r="E43">
            <v>11</v>
          </cell>
        </row>
        <row r="44">
          <cell r="C44" t="str">
            <v>01007009</v>
          </cell>
          <cell r="D44" t="str">
            <v>A1</v>
          </cell>
          <cell r="E44" t="str">
            <v>A1</v>
          </cell>
        </row>
        <row r="45">
          <cell r="C45" t="str">
            <v>01002019</v>
          </cell>
          <cell r="D45" t="str">
            <v>A1</v>
          </cell>
          <cell r="E45" t="str">
            <v>A1</v>
          </cell>
        </row>
        <row r="46">
          <cell r="C46" t="str">
            <v>01004007</v>
          </cell>
          <cell r="D46" t="str">
            <v>A2</v>
          </cell>
          <cell r="E46" t="str">
            <v>A1</v>
          </cell>
        </row>
        <row r="47">
          <cell r="C47" t="str">
            <v>01002017</v>
          </cell>
          <cell r="D47" t="str">
            <v>A2</v>
          </cell>
          <cell r="E47" t="str">
            <v>A1</v>
          </cell>
        </row>
        <row r="48">
          <cell r="C48" t="str">
            <v>01002018</v>
          </cell>
          <cell r="D48" t="str">
            <v>A2</v>
          </cell>
          <cell r="E48" t="str">
            <v>A1</v>
          </cell>
        </row>
        <row r="49">
          <cell r="C49" t="str">
            <v>01002005</v>
          </cell>
          <cell r="D49" t="str">
            <v>A3</v>
          </cell>
          <cell r="E49" t="str">
            <v>A2</v>
          </cell>
        </row>
        <row r="50">
          <cell r="C50" t="str">
            <v>01023001</v>
          </cell>
          <cell r="D50" t="str">
            <v>A3</v>
          </cell>
          <cell r="E50" t="str">
            <v>A3</v>
          </cell>
        </row>
        <row r="51">
          <cell r="C51" t="str">
            <v>01017006</v>
          </cell>
          <cell r="D51" t="str">
            <v>A1</v>
          </cell>
          <cell r="E51" t="str">
            <v>A1</v>
          </cell>
        </row>
        <row r="52">
          <cell r="C52" t="str">
            <v>01002032</v>
          </cell>
          <cell r="D52" t="str">
            <v>A3</v>
          </cell>
          <cell r="E52" t="str">
            <v>A2</v>
          </cell>
        </row>
        <row r="53">
          <cell r="C53" t="str">
            <v>01007007</v>
          </cell>
          <cell r="D53" t="str">
            <v>A2</v>
          </cell>
          <cell r="E53" t="str">
            <v>A2</v>
          </cell>
        </row>
        <row r="54">
          <cell r="C54" t="str">
            <v>01007005</v>
          </cell>
          <cell r="D54" t="str">
            <v>A1</v>
          </cell>
          <cell r="E54" t="str">
            <v>A1</v>
          </cell>
        </row>
        <row r="55">
          <cell r="C55">
            <v>0</v>
          </cell>
          <cell r="D55">
            <v>0</v>
          </cell>
          <cell r="E55">
            <v>15</v>
          </cell>
        </row>
        <row r="56">
          <cell r="C56" t="str">
            <v>01007006</v>
          </cell>
          <cell r="D56" t="str">
            <v>A2</v>
          </cell>
          <cell r="E56" t="str">
            <v>A2</v>
          </cell>
        </row>
        <row r="57">
          <cell r="C57" t="str">
            <v>01002038</v>
          </cell>
          <cell r="D57" t="str">
            <v>A4</v>
          </cell>
          <cell r="E57" t="str">
            <v>A4</v>
          </cell>
        </row>
        <row r="58">
          <cell r="C58" t="str">
            <v>01002023</v>
          </cell>
          <cell r="D58" t="str">
            <v>A4</v>
          </cell>
          <cell r="E58" t="str">
            <v>A3</v>
          </cell>
        </row>
        <row r="59">
          <cell r="C59" t="str">
            <v>01002007</v>
          </cell>
          <cell r="D59" t="str">
            <v>A4</v>
          </cell>
          <cell r="E59" t="str">
            <v>A4</v>
          </cell>
        </row>
        <row r="60">
          <cell r="C60" t="str">
            <v>01002010</v>
          </cell>
          <cell r="D60" t="str">
            <v>A4</v>
          </cell>
          <cell r="E60" t="str">
            <v>A4</v>
          </cell>
        </row>
        <row r="61">
          <cell r="C61" t="str">
            <v>01002012</v>
          </cell>
          <cell r="D61" t="str">
            <v>A4</v>
          </cell>
          <cell r="E61" t="str">
            <v>A4</v>
          </cell>
        </row>
        <row r="62">
          <cell r="C62" t="str">
            <v>01002028</v>
          </cell>
          <cell r="D62" t="str">
            <v>A4</v>
          </cell>
          <cell r="E62" t="str">
            <v>A4</v>
          </cell>
        </row>
        <row r="63">
          <cell r="C63" t="str">
            <v>01002027</v>
          </cell>
          <cell r="D63" t="str">
            <v>A2</v>
          </cell>
          <cell r="E63" t="str">
            <v>A4</v>
          </cell>
        </row>
        <row r="64">
          <cell r="C64" t="str">
            <v>01002013</v>
          </cell>
          <cell r="D64" t="str">
            <v>A4</v>
          </cell>
          <cell r="E64" t="str">
            <v>A4</v>
          </cell>
        </row>
        <row r="65">
          <cell r="C65" t="str">
            <v>01002031</v>
          </cell>
          <cell r="D65" t="str">
            <v>A4</v>
          </cell>
          <cell r="E65" t="str">
            <v>A4</v>
          </cell>
        </row>
        <row r="66">
          <cell r="C66" t="str">
            <v>01002034</v>
          </cell>
          <cell r="D66" t="str">
            <v>A4</v>
          </cell>
          <cell r="E66" t="str">
            <v>A4</v>
          </cell>
        </row>
        <row r="67">
          <cell r="C67" t="str">
            <v>01002033</v>
          </cell>
          <cell r="D67" t="str">
            <v>A4</v>
          </cell>
          <cell r="E67" t="str">
            <v>A4</v>
          </cell>
        </row>
        <row r="68">
          <cell r="C68" t="str">
            <v>01010068</v>
          </cell>
          <cell r="D68" t="str">
            <v>A4</v>
          </cell>
          <cell r="E68" t="str">
            <v>A4</v>
          </cell>
        </row>
        <row r="69">
          <cell r="C69" t="str">
            <v>01002035</v>
          </cell>
          <cell r="D69" t="str">
            <v>A4</v>
          </cell>
          <cell r="E69" t="str">
            <v>A2</v>
          </cell>
        </row>
        <row r="70">
          <cell r="C70" t="str">
            <v>01002036</v>
          </cell>
          <cell r="D70" t="str">
            <v>A4</v>
          </cell>
          <cell r="E70" t="str">
            <v>A2</v>
          </cell>
        </row>
        <row r="71">
          <cell r="C71">
            <v>0</v>
          </cell>
          <cell r="D71">
            <v>16</v>
          </cell>
          <cell r="E71">
            <v>16</v>
          </cell>
        </row>
        <row r="72">
          <cell r="C72">
            <v>0</v>
          </cell>
          <cell r="D72">
            <v>0</v>
          </cell>
          <cell r="E72">
            <v>8</v>
          </cell>
        </row>
        <row r="73">
          <cell r="C73" t="str">
            <v>01002002</v>
          </cell>
          <cell r="D73" t="str">
            <v>A2</v>
          </cell>
          <cell r="E73" t="str">
            <v>A1</v>
          </cell>
        </row>
        <row r="74">
          <cell r="C74" t="str">
            <v>01009006</v>
          </cell>
          <cell r="D74" t="str">
            <v>A2</v>
          </cell>
          <cell r="E74" t="str">
            <v>A4</v>
          </cell>
        </row>
        <row r="75">
          <cell r="C75" t="str">
            <v>01009018</v>
          </cell>
          <cell r="D75" t="str">
            <v>A2</v>
          </cell>
          <cell r="E75" t="str">
            <v>A3</v>
          </cell>
        </row>
        <row r="76">
          <cell r="C76" t="str">
            <v>01009010</v>
          </cell>
          <cell r="D76" t="str">
            <v>A2</v>
          </cell>
          <cell r="E76" t="str">
            <v>A4</v>
          </cell>
        </row>
        <row r="77">
          <cell r="C77" t="str">
            <v>01002004</v>
          </cell>
          <cell r="D77" t="str">
            <v>A2</v>
          </cell>
          <cell r="E77" t="str">
            <v>A2</v>
          </cell>
        </row>
        <row r="78">
          <cell r="C78" t="str">
            <v>01009008</v>
          </cell>
          <cell r="D78" t="str">
            <v>A3</v>
          </cell>
          <cell r="E78" t="str">
            <v>A3</v>
          </cell>
        </row>
        <row r="79">
          <cell r="C79" t="str">
            <v>01022058</v>
          </cell>
          <cell r="D79" t="str">
            <v>A3</v>
          </cell>
          <cell r="E79" t="str">
            <v>A4</v>
          </cell>
        </row>
        <row r="80">
          <cell r="C80" t="str">
            <v>01007004</v>
          </cell>
          <cell r="D80" t="str">
            <v>A3</v>
          </cell>
          <cell r="E80" t="str">
            <v>A3</v>
          </cell>
        </row>
        <row r="81">
          <cell r="C81">
            <v>0</v>
          </cell>
          <cell r="D81">
            <v>0</v>
          </cell>
          <cell r="E81">
            <v>8</v>
          </cell>
        </row>
        <row r="82">
          <cell r="C82" t="str">
            <v>01009012</v>
          </cell>
          <cell r="D82" t="str">
            <v>A2</v>
          </cell>
          <cell r="E82" t="str">
            <v>A3</v>
          </cell>
        </row>
        <row r="83">
          <cell r="C83" t="str">
            <v>01002008</v>
          </cell>
          <cell r="D83" t="str">
            <v>A2</v>
          </cell>
          <cell r="E83" t="str">
            <v>A2</v>
          </cell>
        </row>
        <row r="84">
          <cell r="C84" t="str">
            <v>01009019</v>
          </cell>
          <cell r="D84" t="str">
            <v>A3</v>
          </cell>
          <cell r="E84" t="str">
            <v>A2</v>
          </cell>
        </row>
        <row r="85">
          <cell r="C85" t="str">
            <v>01009011</v>
          </cell>
          <cell r="D85" t="str">
            <v>A3</v>
          </cell>
          <cell r="E85" t="str">
            <v>A4</v>
          </cell>
        </row>
        <row r="86">
          <cell r="C86" t="str">
            <v>01009028</v>
          </cell>
          <cell r="D86" t="str">
            <v>A4</v>
          </cell>
          <cell r="E86" t="str">
            <v>A4</v>
          </cell>
        </row>
        <row r="87">
          <cell r="C87" t="str">
            <v>01009026</v>
          </cell>
          <cell r="D87" t="str">
            <v>A4</v>
          </cell>
          <cell r="E87" t="str">
            <v>A3</v>
          </cell>
        </row>
        <row r="88">
          <cell r="C88" t="str">
            <v>01007003</v>
          </cell>
          <cell r="D88" t="str">
            <v>A3</v>
          </cell>
          <cell r="E88" t="str">
            <v>A4</v>
          </cell>
        </row>
        <row r="89">
          <cell r="C89" t="str">
            <v>01009029</v>
          </cell>
          <cell r="D89" t="str">
            <v>A4</v>
          </cell>
          <cell r="E89" t="str">
            <v>A4</v>
          </cell>
        </row>
        <row r="90">
          <cell r="C90">
            <v>0</v>
          </cell>
          <cell r="D90">
            <v>8</v>
          </cell>
          <cell r="E90">
            <v>8</v>
          </cell>
        </row>
        <row r="91">
          <cell r="C91">
            <v>0</v>
          </cell>
          <cell r="D91">
            <v>0</v>
          </cell>
          <cell r="E91">
            <v>7</v>
          </cell>
        </row>
        <row r="92">
          <cell r="C92" t="str">
            <v>01009009</v>
          </cell>
          <cell r="D92" t="str">
            <v>A2</v>
          </cell>
          <cell r="E92" t="str">
            <v>A1</v>
          </cell>
        </row>
        <row r="93">
          <cell r="C93" t="str">
            <v>01003002</v>
          </cell>
          <cell r="D93" t="str">
            <v>A2</v>
          </cell>
          <cell r="E93" t="str">
            <v>A2</v>
          </cell>
        </row>
        <row r="94">
          <cell r="C94" t="str">
            <v>01006003</v>
          </cell>
          <cell r="D94" t="str">
            <v>A3</v>
          </cell>
          <cell r="E94" t="str">
            <v>A4</v>
          </cell>
        </row>
        <row r="95">
          <cell r="C95" t="str">
            <v>01013032</v>
          </cell>
          <cell r="D95" t="str">
            <v>A2</v>
          </cell>
          <cell r="E95" t="str">
            <v>A3</v>
          </cell>
        </row>
        <row r="96">
          <cell r="C96" t="str">
            <v>01022061</v>
          </cell>
          <cell r="D96" t="str">
            <v>A2</v>
          </cell>
          <cell r="E96" t="str">
            <v>A2</v>
          </cell>
        </row>
        <row r="97">
          <cell r="C97" t="str">
            <v>01015027</v>
          </cell>
          <cell r="D97" t="str">
            <v>A2</v>
          </cell>
          <cell r="E97" t="str">
            <v>A1</v>
          </cell>
        </row>
        <row r="98">
          <cell r="C98" t="str">
            <v>01023002</v>
          </cell>
          <cell r="D98" t="str">
            <v>A2</v>
          </cell>
          <cell r="E98" t="str">
            <v>A2</v>
          </cell>
        </row>
        <row r="99">
          <cell r="C99">
            <v>0</v>
          </cell>
          <cell r="D99">
            <v>0</v>
          </cell>
          <cell r="E99">
            <v>1</v>
          </cell>
        </row>
        <row r="100">
          <cell r="C100" t="str">
            <v>01006006</v>
          </cell>
          <cell r="D100" t="str">
            <v>A2</v>
          </cell>
          <cell r="E100" t="str">
            <v>A2</v>
          </cell>
        </row>
        <row r="101">
          <cell r="C101">
            <v>0</v>
          </cell>
          <cell r="D101">
            <v>4</v>
          </cell>
          <cell r="E101">
            <v>4</v>
          </cell>
        </row>
        <row r="102">
          <cell r="C102">
            <v>0</v>
          </cell>
          <cell r="D102">
            <v>0</v>
          </cell>
          <cell r="E102">
            <v>1</v>
          </cell>
        </row>
        <row r="103">
          <cell r="C103" t="str">
            <v>01025001</v>
          </cell>
          <cell r="D103" t="str">
            <v>A2</v>
          </cell>
          <cell r="E103" t="str">
            <v>A1</v>
          </cell>
        </row>
        <row r="104">
          <cell r="C104">
            <v>0</v>
          </cell>
          <cell r="D104">
            <v>0</v>
          </cell>
          <cell r="E104">
            <v>3</v>
          </cell>
        </row>
        <row r="105">
          <cell r="C105" t="str">
            <v>01005003</v>
          </cell>
          <cell r="D105" t="str">
            <v>A2</v>
          </cell>
          <cell r="E105" t="str">
            <v>A1</v>
          </cell>
        </row>
        <row r="106">
          <cell r="C106" t="str">
            <v>01005011</v>
          </cell>
          <cell r="D106" t="str">
            <v>A4</v>
          </cell>
          <cell r="E106" t="str">
            <v>A3</v>
          </cell>
        </row>
        <row r="107">
          <cell r="C107" t="str">
            <v>01005012</v>
          </cell>
          <cell r="D107" t="str">
            <v>A4</v>
          </cell>
          <cell r="E107" t="str">
            <v>A4</v>
          </cell>
        </row>
        <row r="108">
          <cell r="C108">
            <v>0</v>
          </cell>
          <cell r="D108">
            <v>31</v>
          </cell>
          <cell r="E108">
            <v>31</v>
          </cell>
        </row>
        <row r="109">
          <cell r="C109">
            <v>0</v>
          </cell>
          <cell r="D109">
            <v>0</v>
          </cell>
          <cell r="E109">
            <v>13</v>
          </cell>
        </row>
        <row r="110">
          <cell r="C110" t="str">
            <v>01008028</v>
          </cell>
          <cell r="D110" t="str">
            <v>A1</v>
          </cell>
          <cell r="E110" t="str">
            <v>A1</v>
          </cell>
        </row>
        <row r="111">
          <cell r="C111" t="str">
            <v>01008002</v>
          </cell>
          <cell r="D111" t="str">
            <v>A1</v>
          </cell>
          <cell r="E111" t="str">
            <v>A1</v>
          </cell>
        </row>
        <row r="112">
          <cell r="C112" t="str">
            <v>01008004</v>
          </cell>
          <cell r="D112" t="str">
            <v>A2</v>
          </cell>
          <cell r="E112" t="str">
            <v>A1</v>
          </cell>
        </row>
        <row r="113">
          <cell r="C113" t="str">
            <v>01009007</v>
          </cell>
          <cell r="D113" t="str">
            <v>A2</v>
          </cell>
          <cell r="E113" t="str">
            <v>A3</v>
          </cell>
        </row>
        <row r="114">
          <cell r="C114" t="str">
            <v>01008008</v>
          </cell>
          <cell r="D114" t="str">
            <v>A3</v>
          </cell>
          <cell r="E114" t="str">
            <v>A2</v>
          </cell>
        </row>
        <row r="115">
          <cell r="C115" t="str">
            <v>01008006</v>
          </cell>
          <cell r="D115" t="str">
            <v>A3</v>
          </cell>
          <cell r="E115" t="str">
            <v>A1</v>
          </cell>
        </row>
        <row r="116">
          <cell r="C116" t="str">
            <v>01002021</v>
          </cell>
          <cell r="D116" t="str">
            <v>A2</v>
          </cell>
          <cell r="E116" t="str">
            <v>A1</v>
          </cell>
        </row>
        <row r="117">
          <cell r="C117" t="str">
            <v>01017009</v>
          </cell>
          <cell r="D117" t="str">
            <v>A3</v>
          </cell>
          <cell r="E117" t="str">
            <v>A1</v>
          </cell>
        </row>
        <row r="118">
          <cell r="C118" t="str">
            <v>01015026</v>
          </cell>
          <cell r="D118" t="str">
            <v>A3</v>
          </cell>
          <cell r="E118" t="str">
            <v>A1</v>
          </cell>
        </row>
        <row r="119">
          <cell r="C119" t="str">
            <v>01015028</v>
          </cell>
          <cell r="D119" t="str">
            <v>A3</v>
          </cell>
          <cell r="E119" t="str">
            <v>A1</v>
          </cell>
        </row>
        <row r="120">
          <cell r="C120" t="str">
            <v>01008005</v>
          </cell>
          <cell r="D120" t="str">
            <v>A3</v>
          </cell>
          <cell r="E120" t="str">
            <v>A1</v>
          </cell>
        </row>
        <row r="121">
          <cell r="C121" t="str">
            <v>01009014</v>
          </cell>
          <cell r="D121" t="str">
            <v>A4</v>
          </cell>
          <cell r="E121" t="str">
            <v>A4</v>
          </cell>
        </row>
        <row r="122">
          <cell r="C122" t="str">
            <v>01008034</v>
          </cell>
          <cell r="D122" t="str">
            <v>A3</v>
          </cell>
          <cell r="E122" t="str">
            <v>A1</v>
          </cell>
        </row>
        <row r="123">
          <cell r="C123">
            <v>0</v>
          </cell>
          <cell r="D123">
            <v>0</v>
          </cell>
          <cell r="E123">
            <v>18</v>
          </cell>
        </row>
        <row r="124">
          <cell r="C124" t="str">
            <v>01008021</v>
          </cell>
          <cell r="D124" t="str">
            <v>A2</v>
          </cell>
          <cell r="E124" t="str">
            <v>A2</v>
          </cell>
        </row>
        <row r="125">
          <cell r="C125" t="str">
            <v>01008009</v>
          </cell>
          <cell r="D125" t="str">
            <v>A2</v>
          </cell>
          <cell r="E125" t="str">
            <v>A2</v>
          </cell>
        </row>
        <row r="126">
          <cell r="C126" t="str">
            <v>01008031</v>
          </cell>
          <cell r="D126" t="str">
            <v>A4</v>
          </cell>
          <cell r="E126" t="str">
            <v>A3</v>
          </cell>
        </row>
        <row r="127">
          <cell r="C127" t="str">
            <v>01008018</v>
          </cell>
          <cell r="D127" t="str">
            <v>A4</v>
          </cell>
          <cell r="E127" t="str">
            <v>A3</v>
          </cell>
        </row>
        <row r="128">
          <cell r="C128" t="str">
            <v>01008039</v>
          </cell>
          <cell r="D128" t="str">
            <v>A4</v>
          </cell>
          <cell r="E128" t="str">
            <v>A3</v>
          </cell>
        </row>
        <row r="129">
          <cell r="C129" t="str">
            <v>01008040</v>
          </cell>
          <cell r="D129" t="str">
            <v>A4</v>
          </cell>
          <cell r="E129" t="str">
            <v>A4</v>
          </cell>
        </row>
        <row r="130">
          <cell r="C130" t="str">
            <v>01008041</v>
          </cell>
          <cell r="D130" t="str">
            <v>A4</v>
          </cell>
          <cell r="E130" t="str">
            <v>A4</v>
          </cell>
        </row>
        <row r="131">
          <cell r="C131" t="str">
            <v>01012027</v>
          </cell>
          <cell r="D131" t="str">
            <v>A3</v>
          </cell>
          <cell r="E131" t="str">
            <v>A2</v>
          </cell>
        </row>
        <row r="132">
          <cell r="C132" t="str">
            <v>01008012</v>
          </cell>
          <cell r="D132" t="str">
            <v>A4</v>
          </cell>
          <cell r="E132" t="str">
            <v>A3</v>
          </cell>
        </row>
        <row r="133">
          <cell r="C133" t="str">
            <v>01017008</v>
          </cell>
          <cell r="D133" t="str">
            <v>A4</v>
          </cell>
          <cell r="E133" t="str">
            <v>A4</v>
          </cell>
        </row>
        <row r="134">
          <cell r="C134" t="str">
            <v>01008033</v>
          </cell>
          <cell r="D134" t="str">
            <v>A4</v>
          </cell>
          <cell r="E134" t="str">
            <v>A2</v>
          </cell>
        </row>
        <row r="135">
          <cell r="C135" t="str">
            <v>01013033</v>
          </cell>
          <cell r="D135" t="str">
            <v>A4</v>
          </cell>
          <cell r="E135" t="str">
            <v>A4</v>
          </cell>
        </row>
        <row r="136">
          <cell r="C136" t="str">
            <v>01009015</v>
          </cell>
          <cell r="D136" t="str">
            <v>A4</v>
          </cell>
          <cell r="E136" t="str">
            <v>A4</v>
          </cell>
        </row>
        <row r="137">
          <cell r="C137" t="str">
            <v>01002003</v>
          </cell>
          <cell r="D137" t="str">
            <v>A4</v>
          </cell>
          <cell r="E137" t="str">
            <v>A4</v>
          </cell>
        </row>
        <row r="138">
          <cell r="C138" t="str">
            <v>01008043</v>
          </cell>
          <cell r="D138" t="str">
            <v>A4</v>
          </cell>
          <cell r="E138" t="str">
            <v>A3</v>
          </cell>
        </row>
        <row r="139">
          <cell r="C139" t="str">
            <v>01008042</v>
          </cell>
          <cell r="D139" t="str">
            <v>A4</v>
          </cell>
          <cell r="E139" t="str">
            <v>A4</v>
          </cell>
        </row>
        <row r="140">
          <cell r="C140" t="str">
            <v>01008044</v>
          </cell>
          <cell r="D140" t="str">
            <v>A4</v>
          </cell>
          <cell r="E140" t="str">
            <v>A4</v>
          </cell>
        </row>
        <row r="141">
          <cell r="C141" t="str">
            <v>01008045</v>
          </cell>
          <cell r="D141" t="str">
            <v>A4</v>
          </cell>
          <cell r="E141" t="str">
            <v>A4</v>
          </cell>
        </row>
        <row r="142">
          <cell r="C142">
            <v>0</v>
          </cell>
          <cell r="D142">
            <v>32</v>
          </cell>
          <cell r="E142">
            <v>32</v>
          </cell>
        </row>
        <row r="143">
          <cell r="C143">
            <v>0</v>
          </cell>
          <cell r="D143">
            <v>0</v>
          </cell>
          <cell r="E143">
            <v>32</v>
          </cell>
        </row>
        <row r="144">
          <cell r="C144" t="str">
            <v>01022003</v>
          </cell>
          <cell r="D144" t="str">
            <v>A2</v>
          </cell>
          <cell r="E144" t="str">
            <v>A4</v>
          </cell>
        </row>
        <row r="145">
          <cell r="C145" t="str">
            <v>01010007</v>
          </cell>
          <cell r="D145" t="str">
            <v>A2</v>
          </cell>
          <cell r="E145" t="str">
            <v>A3</v>
          </cell>
        </row>
        <row r="146">
          <cell r="C146" t="str">
            <v>01010033</v>
          </cell>
          <cell r="D146" t="str">
            <v>A4</v>
          </cell>
          <cell r="E146" t="str">
            <v>A4</v>
          </cell>
        </row>
        <row r="147">
          <cell r="C147" t="str">
            <v>01010037</v>
          </cell>
          <cell r="D147" t="str">
            <v>A4</v>
          </cell>
          <cell r="E147" t="str">
            <v>A4</v>
          </cell>
        </row>
        <row r="148">
          <cell r="C148" t="str">
            <v>01010031</v>
          </cell>
          <cell r="D148" t="str">
            <v>A3</v>
          </cell>
          <cell r="E148" t="str">
            <v>A4</v>
          </cell>
        </row>
        <row r="149">
          <cell r="C149" t="str">
            <v>01010016</v>
          </cell>
          <cell r="D149" t="str">
            <v>A4</v>
          </cell>
          <cell r="E149" t="str">
            <v>A4</v>
          </cell>
        </row>
        <row r="150">
          <cell r="C150" t="str">
            <v>01010028</v>
          </cell>
          <cell r="D150" t="str">
            <v>A2</v>
          </cell>
          <cell r="E150" t="str">
            <v>A4</v>
          </cell>
        </row>
        <row r="151">
          <cell r="C151" t="str">
            <v>01010017</v>
          </cell>
          <cell r="D151" t="str">
            <v>A3</v>
          </cell>
          <cell r="E151" t="str">
            <v>A4</v>
          </cell>
        </row>
        <row r="152">
          <cell r="C152" t="str">
            <v>01010012</v>
          </cell>
          <cell r="D152" t="str">
            <v>A3</v>
          </cell>
          <cell r="E152" t="str">
            <v>A3</v>
          </cell>
        </row>
        <row r="153">
          <cell r="C153" t="str">
            <v>01010029</v>
          </cell>
          <cell r="D153" t="str">
            <v>A2</v>
          </cell>
          <cell r="E153" t="str">
            <v>A4</v>
          </cell>
        </row>
        <row r="154">
          <cell r="C154" t="str">
            <v>01010024</v>
          </cell>
          <cell r="D154" t="str">
            <v>A2</v>
          </cell>
          <cell r="E154" t="str">
            <v>A4</v>
          </cell>
        </row>
        <row r="155">
          <cell r="C155" t="str">
            <v>01004012</v>
          </cell>
          <cell r="D155" t="str">
            <v>A2</v>
          </cell>
          <cell r="E155" t="str">
            <v>A4</v>
          </cell>
        </row>
        <row r="156">
          <cell r="C156" t="str">
            <v>01010023</v>
          </cell>
          <cell r="D156" t="str">
            <v>A4</v>
          </cell>
          <cell r="E156" t="str">
            <v>A4</v>
          </cell>
        </row>
        <row r="157">
          <cell r="C157" t="str">
            <v>01022048</v>
          </cell>
          <cell r="D157" t="str">
            <v>A4</v>
          </cell>
          <cell r="E157" t="str">
            <v>A4</v>
          </cell>
        </row>
        <row r="158">
          <cell r="C158" t="str">
            <v>01010006</v>
          </cell>
          <cell r="D158" t="str">
            <v>A2</v>
          </cell>
          <cell r="E158" t="str">
            <v>A4</v>
          </cell>
        </row>
        <row r="159">
          <cell r="C159" t="str">
            <v>01010026</v>
          </cell>
          <cell r="D159" t="str">
            <v>A2</v>
          </cell>
          <cell r="E159" t="str">
            <v>A4</v>
          </cell>
        </row>
        <row r="160">
          <cell r="C160" t="str">
            <v>01010039</v>
          </cell>
          <cell r="D160" t="str">
            <v>A2</v>
          </cell>
          <cell r="E160" t="str">
            <v>A3</v>
          </cell>
        </row>
        <row r="161">
          <cell r="C161" t="str">
            <v>01010040</v>
          </cell>
          <cell r="D161" t="str">
            <v>A2</v>
          </cell>
          <cell r="E161" t="str">
            <v>A4</v>
          </cell>
        </row>
        <row r="162">
          <cell r="C162" t="str">
            <v>01010009</v>
          </cell>
          <cell r="D162" t="str">
            <v>A4</v>
          </cell>
          <cell r="E162" t="str">
            <v>A3</v>
          </cell>
        </row>
        <row r="163">
          <cell r="C163" t="str">
            <v>01010020</v>
          </cell>
          <cell r="D163" t="str">
            <v>A4</v>
          </cell>
          <cell r="E163" t="str">
            <v>A4</v>
          </cell>
        </row>
        <row r="164">
          <cell r="C164" t="str">
            <v>01010018</v>
          </cell>
          <cell r="D164" t="str">
            <v>A2</v>
          </cell>
          <cell r="E164" t="str">
            <v>A3</v>
          </cell>
        </row>
        <row r="165">
          <cell r="C165" t="str">
            <v>01010019</v>
          </cell>
          <cell r="D165" t="str">
            <v>A4</v>
          </cell>
          <cell r="E165" t="str">
            <v>A4</v>
          </cell>
        </row>
        <row r="166">
          <cell r="C166" t="str">
            <v>01010015</v>
          </cell>
          <cell r="D166" t="str">
            <v>A2</v>
          </cell>
          <cell r="E166" t="str">
            <v>A4</v>
          </cell>
        </row>
        <row r="167">
          <cell r="C167" t="str">
            <v>01010027</v>
          </cell>
          <cell r="D167" t="str">
            <v>A4</v>
          </cell>
          <cell r="E167" t="str">
            <v>A4</v>
          </cell>
        </row>
        <row r="168">
          <cell r="C168" t="str">
            <v>01002025</v>
          </cell>
          <cell r="D168" t="str">
            <v>A1</v>
          </cell>
          <cell r="E168" t="str">
            <v>A3</v>
          </cell>
        </row>
        <row r="169">
          <cell r="C169" t="str">
            <v>01010162</v>
          </cell>
          <cell r="D169" t="str">
            <v>A4</v>
          </cell>
          <cell r="E169" t="str">
            <v>A4</v>
          </cell>
        </row>
        <row r="170">
          <cell r="C170" t="str">
            <v>01010141</v>
          </cell>
          <cell r="D170" t="str">
            <v>A2</v>
          </cell>
          <cell r="E170" t="str">
            <v>A4</v>
          </cell>
        </row>
        <row r="171">
          <cell r="C171" t="str">
            <v>01010021</v>
          </cell>
          <cell r="D171" t="str">
            <v>A2</v>
          </cell>
          <cell r="E171" t="str">
            <v>A3</v>
          </cell>
        </row>
        <row r="172">
          <cell r="C172" t="str">
            <v>01010030</v>
          </cell>
          <cell r="D172" t="str">
            <v>A1</v>
          </cell>
          <cell r="E172" t="str">
            <v>A3</v>
          </cell>
        </row>
        <row r="173">
          <cell r="C173" t="str">
            <v>01022005</v>
          </cell>
          <cell r="D173" t="str">
            <v>A3</v>
          </cell>
          <cell r="E173" t="str">
            <v>A3</v>
          </cell>
        </row>
        <row r="174">
          <cell r="C174" t="str">
            <v>01010022</v>
          </cell>
          <cell r="D174" t="str">
            <v>A3</v>
          </cell>
          <cell r="E174" t="str">
            <v>A3</v>
          </cell>
        </row>
        <row r="175">
          <cell r="C175" t="str">
            <v>01010032</v>
          </cell>
          <cell r="D175" t="str">
            <v>A3</v>
          </cell>
          <cell r="E175" t="str">
            <v>A3</v>
          </cell>
        </row>
        <row r="176">
          <cell r="C176">
            <v>0</v>
          </cell>
          <cell r="D176">
            <v>16</v>
          </cell>
          <cell r="E176">
            <v>16</v>
          </cell>
        </row>
        <row r="177">
          <cell r="C177">
            <v>0</v>
          </cell>
          <cell r="D177">
            <v>0</v>
          </cell>
          <cell r="E177">
            <v>16</v>
          </cell>
        </row>
        <row r="178">
          <cell r="C178" t="str">
            <v>01011002</v>
          </cell>
          <cell r="D178" t="str">
            <v>A1</v>
          </cell>
          <cell r="E178" t="str">
            <v>A4</v>
          </cell>
        </row>
        <row r="179">
          <cell r="C179" t="str">
            <v>01011012</v>
          </cell>
          <cell r="D179" t="str">
            <v>A1</v>
          </cell>
          <cell r="E179" t="str">
            <v>A3</v>
          </cell>
        </row>
        <row r="180">
          <cell r="C180" t="str">
            <v>01011005</v>
          </cell>
          <cell r="D180" t="str">
            <v>A1</v>
          </cell>
          <cell r="E180" t="str">
            <v>A4</v>
          </cell>
        </row>
        <row r="181">
          <cell r="C181" t="str">
            <v>01011011</v>
          </cell>
          <cell r="D181" t="str">
            <v>A2</v>
          </cell>
          <cell r="E181" t="str">
            <v>A4</v>
          </cell>
        </row>
        <row r="182">
          <cell r="C182" t="str">
            <v>01011013</v>
          </cell>
          <cell r="D182" t="str">
            <v>A1</v>
          </cell>
          <cell r="E182" t="str">
            <v>A3</v>
          </cell>
        </row>
        <row r="183">
          <cell r="C183" t="str">
            <v>01011009</v>
          </cell>
          <cell r="D183" t="str">
            <v>A1</v>
          </cell>
          <cell r="E183" t="str">
            <v>A3</v>
          </cell>
        </row>
        <row r="184">
          <cell r="C184" t="str">
            <v>01011001</v>
          </cell>
          <cell r="D184" t="str">
            <v>A1</v>
          </cell>
          <cell r="E184" t="str">
            <v>A4</v>
          </cell>
        </row>
        <row r="185">
          <cell r="C185" t="str">
            <v>01011014</v>
          </cell>
          <cell r="D185" t="str">
            <v>A2</v>
          </cell>
          <cell r="E185" t="str">
            <v>A4</v>
          </cell>
        </row>
        <row r="186">
          <cell r="C186" t="str">
            <v>01010005</v>
          </cell>
          <cell r="D186" t="str">
            <v>A1</v>
          </cell>
          <cell r="E186" t="str">
            <v>A3</v>
          </cell>
        </row>
        <row r="187">
          <cell r="C187" t="str">
            <v>01011016</v>
          </cell>
          <cell r="D187" t="str">
            <v>A1</v>
          </cell>
          <cell r="E187" t="str">
            <v>A4</v>
          </cell>
        </row>
        <row r="188">
          <cell r="C188" t="str">
            <v>01011007</v>
          </cell>
          <cell r="D188" t="str">
            <v>A1</v>
          </cell>
          <cell r="E188" t="str">
            <v>A3</v>
          </cell>
        </row>
        <row r="189">
          <cell r="C189" t="str">
            <v>01011008</v>
          </cell>
          <cell r="D189" t="str">
            <v>A1</v>
          </cell>
          <cell r="E189" t="str">
            <v>A4</v>
          </cell>
        </row>
        <row r="190">
          <cell r="C190" t="str">
            <v>01011015</v>
          </cell>
          <cell r="D190" t="str">
            <v>A1</v>
          </cell>
          <cell r="E190" t="str">
            <v>A4</v>
          </cell>
        </row>
        <row r="191">
          <cell r="C191" t="str">
            <v>01011010</v>
          </cell>
          <cell r="D191" t="str">
            <v>A1</v>
          </cell>
          <cell r="E191" t="str">
            <v>A4</v>
          </cell>
        </row>
        <row r="192">
          <cell r="C192" t="str">
            <v>01011018</v>
          </cell>
          <cell r="D192" t="str">
            <v>A1</v>
          </cell>
          <cell r="E192" t="str">
            <v>A3</v>
          </cell>
        </row>
        <row r="193">
          <cell r="C193" t="str">
            <v>01011006</v>
          </cell>
          <cell r="D193" t="str">
            <v>A1</v>
          </cell>
          <cell r="E193" t="str">
            <v>A4</v>
          </cell>
        </row>
        <row r="194">
          <cell r="C194">
            <v>0</v>
          </cell>
          <cell r="D194">
            <v>28</v>
          </cell>
          <cell r="E194">
            <v>28</v>
          </cell>
        </row>
        <row r="195">
          <cell r="C195">
            <v>0</v>
          </cell>
          <cell r="D195">
            <v>0</v>
          </cell>
          <cell r="E195">
            <v>28</v>
          </cell>
        </row>
        <row r="196">
          <cell r="C196" t="str">
            <v>01012003</v>
          </cell>
          <cell r="D196" t="str">
            <v>A1</v>
          </cell>
          <cell r="E196" t="str">
            <v>A1</v>
          </cell>
        </row>
        <row r="197">
          <cell r="C197" t="str">
            <v>01012008</v>
          </cell>
          <cell r="D197" t="str">
            <v>A2</v>
          </cell>
          <cell r="E197" t="str">
            <v>A3</v>
          </cell>
        </row>
        <row r="198">
          <cell r="C198" t="str">
            <v>01012007</v>
          </cell>
          <cell r="D198" t="str">
            <v>A2</v>
          </cell>
          <cell r="E198" t="str">
            <v>A3</v>
          </cell>
        </row>
        <row r="199">
          <cell r="C199" t="str">
            <v>01012013</v>
          </cell>
          <cell r="D199" t="str">
            <v>A2</v>
          </cell>
          <cell r="E199" t="str">
            <v>A2</v>
          </cell>
        </row>
        <row r="200">
          <cell r="C200" t="str">
            <v>01012023</v>
          </cell>
          <cell r="D200" t="str">
            <v>A1</v>
          </cell>
          <cell r="E200" t="str">
            <v>A1</v>
          </cell>
        </row>
        <row r="201">
          <cell r="C201" t="str">
            <v>01012014</v>
          </cell>
          <cell r="D201" t="str">
            <v>A2</v>
          </cell>
          <cell r="E201" t="str">
            <v>A4</v>
          </cell>
        </row>
        <row r="202">
          <cell r="C202" t="str">
            <v>01012005</v>
          </cell>
          <cell r="D202" t="str">
            <v>A2</v>
          </cell>
          <cell r="E202" t="str">
            <v>A4</v>
          </cell>
        </row>
        <row r="203">
          <cell r="C203" t="str">
            <v>01012006</v>
          </cell>
          <cell r="D203" t="str">
            <v>A4</v>
          </cell>
          <cell r="E203" t="str">
            <v>A2</v>
          </cell>
        </row>
        <row r="204">
          <cell r="C204" t="str">
            <v>01012004</v>
          </cell>
          <cell r="D204" t="str">
            <v>A4</v>
          </cell>
          <cell r="E204" t="str">
            <v>A4</v>
          </cell>
        </row>
        <row r="205">
          <cell r="C205" t="str">
            <v>01012012</v>
          </cell>
          <cell r="D205" t="str">
            <v>A4</v>
          </cell>
          <cell r="E205" t="str">
            <v>A4</v>
          </cell>
        </row>
        <row r="206">
          <cell r="C206" t="str">
            <v>01012016</v>
          </cell>
          <cell r="D206" t="str">
            <v>A4</v>
          </cell>
          <cell r="E206" t="str">
            <v>A4</v>
          </cell>
        </row>
        <row r="207">
          <cell r="C207" t="str">
            <v>01012015</v>
          </cell>
          <cell r="D207" t="str">
            <v>A4</v>
          </cell>
          <cell r="E207" t="str">
            <v>A4</v>
          </cell>
        </row>
        <row r="208">
          <cell r="C208" t="str">
            <v>01012019</v>
          </cell>
          <cell r="D208" t="str">
            <v>A4</v>
          </cell>
          <cell r="E208" t="str">
            <v>A3</v>
          </cell>
        </row>
        <row r="209">
          <cell r="C209" t="str">
            <v>01012018</v>
          </cell>
          <cell r="D209" t="str">
            <v>A4</v>
          </cell>
          <cell r="E209" t="str">
            <v>A4</v>
          </cell>
        </row>
        <row r="210">
          <cell r="C210" t="str">
            <v>01012017</v>
          </cell>
          <cell r="D210" t="str">
            <v>A4</v>
          </cell>
          <cell r="E210" t="str">
            <v>A4</v>
          </cell>
        </row>
        <row r="211">
          <cell r="C211" t="str">
            <v>01012022</v>
          </cell>
          <cell r="D211" t="str">
            <v>A4</v>
          </cell>
          <cell r="E211" t="str">
            <v>A4</v>
          </cell>
        </row>
        <row r="212">
          <cell r="C212" t="str">
            <v>01012020</v>
          </cell>
          <cell r="D212" t="str">
            <v>A4</v>
          </cell>
          <cell r="E212" t="str">
            <v>A3</v>
          </cell>
        </row>
        <row r="213">
          <cell r="C213" t="str">
            <v>01012021</v>
          </cell>
          <cell r="D213" t="str">
            <v>A4</v>
          </cell>
          <cell r="E213" t="str">
            <v>A4</v>
          </cell>
        </row>
        <row r="214">
          <cell r="C214" t="str">
            <v>01012011</v>
          </cell>
          <cell r="D214" t="str">
            <v>A4</v>
          </cell>
          <cell r="E214" t="str">
            <v>A4</v>
          </cell>
        </row>
        <row r="215">
          <cell r="C215" t="str">
            <v>01017002</v>
          </cell>
          <cell r="D215" t="str">
            <v>A4</v>
          </cell>
          <cell r="E215" t="str">
            <v>A4</v>
          </cell>
        </row>
        <row r="216">
          <cell r="C216" t="str">
            <v>01012028</v>
          </cell>
          <cell r="D216" t="str">
            <v>A2</v>
          </cell>
          <cell r="E216" t="str">
            <v>A3</v>
          </cell>
        </row>
        <row r="217">
          <cell r="C217" t="str">
            <v>01012032</v>
          </cell>
          <cell r="D217" t="str">
            <v>A2</v>
          </cell>
          <cell r="E217" t="str">
            <v>A4</v>
          </cell>
        </row>
        <row r="218">
          <cell r="C218" t="str">
            <v>01025017</v>
          </cell>
          <cell r="D218" t="str">
            <v>A4</v>
          </cell>
          <cell r="E218" t="str">
            <v>A2</v>
          </cell>
        </row>
        <row r="219">
          <cell r="C219" t="str">
            <v>01006004</v>
          </cell>
          <cell r="D219" t="str">
            <v>A3</v>
          </cell>
          <cell r="E219" t="str">
            <v>A4</v>
          </cell>
        </row>
        <row r="220">
          <cell r="C220" t="str">
            <v>01013068</v>
          </cell>
          <cell r="D220" t="str">
            <v>A2</v>
          </cell>
          <cell r="E220" t="str">
            <v>A2</v>
          </cell>
        </row>
        <row r="221">
          <cell r="C221" t="str">
            <v>01012048</v>
          </cell>
          <cell r="D221" t="str">
            <v>A3</v>
          </cell>
          <cell r="E221" t="str">
            <v>A3</v>
          </cell>
        </row>
        <row r="222">
          <cell r="C222" t="str">
            <v>01012049</v>
          </cell>
          <cell r="D222" t="str">
            <v>A4</v>
          </cell>
          <cell r="E222" t="str">
            <v>A4</v>
          </cell>
        </row>
        <row r="223">
          <cell r="C223" t="str">
            <v>01012050</v>
          </cell>
          <cell r="D223" t="str">
            <v>A4</v>
          </cell>
          <cell r="E223" t="str">
            <v>A3</v>
          </cell>
        </row>
        <row r="224">
          <cell r="C224">
            <v>0</v>
          </cell>
          <cell r="D224">
            <v>20</v>
          </cell>
          <cell r="E224">
            <v>20</v>
          </cell>
        </row>
        <row r="225">
          <cell r="C225">
            <v>0</v>
          </cell>
          <cell r="D225">
            <v>0</v>
          </cell>
          <cell r="E225">
            <v>20</v>
          </cell>
        </row>
        <row r="226">
          <cell r="C226" t="str">
            <v>01015019</v>
          </cell>
          <cell r="D226" t="str">
            <v>A1</v>
          </cell>
          <cell r="E226" t="str">
            <v>A2</v>
          </cell>
        </row>
        <row r="227">
          <cell r="C227" t="str">
            <v>01015023</v>
          </cell>
          <cell r="D227" t="str">
            <v>A1</v>
          </cell>
          <cell r="E227" t="str">
            <v>A3</v>
          </cell>
        </row>
        <row r="228">
          <cell r="C228" t="str">
            <v>01015005</v>
          </cell>
          <cell r="D228" t="str">
            <v>A3</v>
          </cell>
          <cell r="E228" t="str">
            <v>A4</v>
          </cell>
        </row>
        <row r="229">
          <cell r="C229" t="str">
            <v>01015018</v>
          </cell>
          <cell r="D229" t="str">
            <v>A3</v>
          </cell>
          <cell r="E229" t="str">
            <v>A4</v>
          </cell>
        </row>
        <row r="230">
          <cell r="C230" t="str">
            <v>01015020</v>
          </cell>
          <cell r="D230" t="str">
            <v>A4</v>
          </cell>
          <cell r="E230" t="str">
            <v>A4</v>
          </cell>
        </row>
        <row r="231">
          <cell r="C231" t="str">
            <v>01015041</v>
          </cell>
          <cell r="D231" t="str">
            <v>A3</v>
          </cell>
          <cell r="E231" t="str">
            <v>A4</v>
          </cell>
        </row>
        <row r="232">
          <cell r="C232" t="str">
            <v>01015001</v>
          </cell>
          <cell r="D232" t="str">
            <v>A2</v>
          </cell>
          <cell r="E232" t="str">
            <v>A4</v>
          </cell>
        </row>
        <row r="233">
          <cell r="C233" t="str">
            <v>01015013</v>
          </cell>
          <cell r="D233" t="str">
            <v>A3</v>
          </cell>
          <cell r="E233" t="str">
            <v>A4</v>
          </cell>
        </row>
        <row r="234">
          <cell r="C234" t="str">
            <v>01015006</v>
          </cell>
          <cell r="D234" t="str">
            <v>A2</v>
          </cell>
          <cell r="E234" t="str">
            <v>A4</v>
          </cell>
        </row>
        <row r="235">
          <cell r="C235" t="str">
            <v>01018001</v>
          </cell>
          <cell r="D235" t="str">
            <v>A3</v>
          </cell>
          <cell r="E235" t="str">
            <v>A3</v>
          </cell>
        </row>
        <row r="236">
          <cell r="C236" t="str">
            <v>01015004</v>
          </cell>
          <cell r="D236" t="str">
            <v>A2</v>
          </cell>
          <cell r="E236" t="str">
            <v>A3</v>
          </cell>
        </row>
        <row r="237">
          <cell r="C237" t="str">
            <v>01015010</v>
          </cell>
          <cell r="D237" t="str">
            <v>A3</v>
          </cell>
          <cell r="E237" t="str">
            <v>A4</v>
          </cell>
        </row>
        <row r="238">
          <cell r="C238" t="str">
            <v>01015017</v>
          </cell>
          <cell r="D238" t="str">
            <v>A3</v>
          </cell>
          <cell r="E238" t="str">
            <v>A4</v>
          </cell>
        </row>
        <row r="239">
          <cell r="C239" t="str">
            <v>01015016</v>
          </cell>
          <cell r="D239" t="str">
            <v>A4</v>
          </cell>
          <cell r="E239" t="str">
            <v>A4</v>
          </cell>
        </row>
        <row r="240">
          <cell r="C240" t="str">
            <v>01015031</v>
          </cell>
          <cell r="D240" t="str">
            <v>A1</v>
          </cell>
          <cell r="E240" t="str">
            <v>A3</v>
          </cell>
        </row>
        <row r="241">
          <cell r="C241" t="str">
            <v>01015025</v>
          </cell>
          <cell r="D241" t="str">
            <v>A2</v>
          </cell>
          <cell r="E241" t="str">
            <v>A4</v>
          </cell>
        </row>
        <row r="242">
          <cell r="C242" t="str">
            <v>01017001</v>
          </cell>
          <cell r="D242" t="str">
            <v>A2</v>
          </cell>
          <cell r="E242" t="str">
            <v>A3</v>
          </cell>
        </row>
        <row r="243">
          <cell r="C243" t="str">
            <v>01015012</v>
          </cell>
          <cell r="D243" t="str">
            <v>A3</v>
          </cell>
          <cell r="E243" t="str">
            <v>A3</v>
          </cell>
        </row>
        <row r="244">
          <cell r="C244" t="str">
            <v>01015008</v>
          </cell>
          <cell r="D244" t="str">
            <v>A2</v>
          </cell>
          <cell r="E244" t="str">
            <v>A4</v>
          </cell>
        </row>
        <row r="245">
          <cell r="C245" t="str">
            <v>01015021</v>
          </cell>
          <cell r="D245" t="str">
            <v>A3</v>
          </cell>
          <cell r="E245" t="str">
            <v>A4</v>
          </cell>
        </row>
        <row r="246">
          <cell r="C246">
            <v>0</v>
          </cell>
          <cell r="D246">
            <v>26</v>
          </cell>
          <cell r="E246">
            <v>26</v>
          </cell>
        </row>
        <row r="247">
          <cell r="C247">
            <v>0</v>
          </cell>
          <cell r="D247">
            <v>0</v>
          </cell>
          <cell r="E247">
            <v>25</v>
          </cell>
        </row>
        <row r="248">
          <cell r="C248" t="str">
            <v>01013003</v>
          </cell>
          <cell r="D248" t="str">
            <v>A1</v>
          </cell>
          <cell r="E248" t="str">
            <v>A1</v>
          </cell>
        </row>
        <row r="249">
          <cell r="C249" t="str">
            <v>01013002</v>
          </cell>
          <cell r="D249" t="str">
            <v>A2</v>
          </cell>
          <cell r="E249" t="str">
            <v>A2</v>
          </cell>
        </row>
        <row r="250">
          <cell r="C250" t="str">
            <v>01013004</v>
          </cell>
          <cell r="D250" t="str">
            <v>A1</v>
          </cell>
          <cell r="E250" t="str">
            <v>A1</v>
          </cell>
        </row>
        <row r="251">
          <cell r="C251" t="str">
            <v>01013021</v>
          </cell>
          <cell r="D251" t="str">
            <v>A2</v>
          </cell>
          <cell r="E251" t="str">
            <v>A2</v>
          </cell>
        </row>
        <row r="252">
          <cell r="C252" t="str">
            <v>01013006</v>
          </cell>
          <cell r="D252" t="str">
            <v>A2</v>
          </cell>
          <cell r="E252" t="str">
            <v>A2</v>
          </cell>
        </row>
        <row r="253">
          <cell r="C253" t="str">
            <v>01013018</v>
          </cell>
          <cell r="D253" t="str">
            <v>A2</v>
          </cell>
          <cell r="E253" t="str">
            <v>A4</v>
          </cell>
        </row>
        <row r="254">
          <cell r="C254" t="str">
            <v>01013019</v>
          </cell>
          <cell r="D254" t="str">
            <v>A2</v>
          </cell>
          <cell r="E254" t="str">
            <v>A4</v>
          </cell>
        </row>
        <row r="255">
          <cell r="C255" t="str">
            <v>01013016</v>
          </cell>
          <cell r="D255" t="str">
            <v>A2</v>
          </cell>
          <cell r="E255" t="str">
            <v>A4</v>
          </cell>
        </row>
        <row r="256">
          <cell r="C256" t="str">
            <v>01013017</v>
          </cell>
          <cell r="D256" t="str">
            <v>A3</v>
          </cell>
          <cell r="E256" t="str">
            <v>A4</v>
          </cell>
        </row>
        <row r="257">
          <cell r="C257" t="str">
            <v>01013027</v>
          </cell>
          <cell r="D257" t="str">
            <v>A3</v>
          </cell>
          <cell r="E257" t="str">
            <v>A2</v>
          </cell>
        </row>
        <row r="258">
          <cell r="C258" t="str">
            <v>01013026</v>
          </cell>
          <cell r="D258" t="str">
            <v>A2</v>
          </cell>
          <cell r="E258" t="str">
            <v>A4</v>
          </cell>
        </row>
        <row r="259">
          <cell r="C259" t="str">
            <v>01013029</v>
          </cell>
          <cell r="D259" t="str">
            <v>A2</v>
          </cell>
          <cell r="E259" t="str">
            <v>A4</v>
          </cell>
        </row>
        <row r="260">
          <cell r="C260" t="str">
            <v>01013028</v>
          </cell>
          <cell r="D260" t="str">
            <v>A2</v>
          </cell>
          <cell r="E260" t="str">
            <v>A4</v>
          </cell>
        </row>
        <row r="261">
          <cell r="C261" t="str">
            <v>01013005</v>
          </cell>
          <cell r="D261" t="str">
            <v>A2</v>
          </cell>
          <cell r="E261" t="str">
            <v>A4</v>
          </cell>
        </row>
        <row r="262">
          <cell r="C262" t="str">
            <v>01013022</v>
          </cell>
          <cell r="D262" t="str">
            <v>A3</v>
          </cell>
          <cell r="E262" t="str">
            <v>A2</v>
          </cell>
        </row>
        <row r="263">
          <cell r="C263" t="str">
            <v>01013047</v>
          </cell>
          <cell r="D263" t="str">
            <v>A3</v>
          </cell>
          <cell r="E263" t="str">
            <v>A4</v>
          </cell>
        </row>
        <row r="264">
          <cell r="C264" t="str">
            <v>01013070</v>
          </cell>
          <cell r="D264" t="str">
            <v>A3</v>
          </cell>
          <cell r="E264" t="str">
            <v>A4</v>
          </cell>
        </row>
        <row r="265">
          <cell r="C265" t="str">
            <v>01014047</v>
          </cell>
          <cell r="D265" t="str">
            <v>A1</v>
          </cell>
          <cell r="E265" t="str">
            <v>A1</v>
          </cell>
        </row>
        <row r="266">
          <cell r="C266" t="str">
            <v>01013079</v>
          </cell>
          <cell r="D266" t="str">
            <v>A3</v>
          </cell>
          <cell r="E266" t="str">
            <v>A4</v>
          </cell>
        </row>
        <row r="267">
          <cell r="C267" t="str">
            <v>01013087</v>
          </cell>
          <cell r="D267" t="str">
            <v>A1</v>
          </cell>
          <cell r="E267" t="str">
            <v>A1</v>
          </cell>
        </row>
        <row r="268">
          <cell r="C268" t="str">
            <v>01013061</v>
          </cell>
          <cell r="D268" t="str">
            <v>A1</v>
          </cell>
          <cell r="E268" t="str">
            <v>A4</v>
          </cell>
        </row>
        <row r="269">
          <cell r="C269" t="str">
            <v>01013094</v>
          </cell>
          <cell r="D269" t="str">
            <v>A2</v>
          </cell>
          <cell r="E269" t="str">
            <v>A2</v>
          </cell>
        </row>
        <row r="270">
          <cell r="C270" t="str">
            <v>01013120</v>
          </cell>
          <cell r="D270" t="str">
            <v>A2</v>
          </cell>
          <cell r="E270" t="str">
            <v>A1</v>
          </cell>
        </row>
        <row r="271">
          <cell r="C271" t="str">
            <v>01013117</v>
          </cell>
          <cell r="D271" t="str">
            <v>A2</v>
          </cell>
          <cell r="E271" t="str">
            <v>A4</v>
          </cell>
        </row>
        <row r="272">
          <cell r="C272" t="str">
            <v>01013116</v>
          </cell>
          <cell r="D272" t="str">
            <v>A4</v>
          </cell>
          <cell r="E272" t="str">
            <v>A4</v>
          </cell>
        </row>
        <row r="273">
          <cell r="C273">
            <v>0</v>
          </cell>
          <cell r="D273">
            <v>0</v>
          </cell>
          <cell r="E273">
            <v>1</v>
          </cell>
        </row>
        <row r="274">
          <cell r="C274" t="str">
            <v>01013096</v>
          </cell>
          <cell r="D274" t="str">
            <v>A1</v>
          </cell>
          <cell r="E274" t="str">
            <v>A1</v>
          </cell>
        </row>
        <row r="275">
          <cell r="C275">
            <v>0</v>
          </cell>
          <cell r="D275">
            <v>31</v>
          </cell>
          <cell r="E275">
            <v>31</v>
          </cell>
        </row>
        <row r="276">
          <cell r="C276">
            <v>0</v>
          </cell>
          <cell r="D276">
            <v>0</v>
          </cell>
          <cell r="E276">
            <v>31</v>
          </cell>
        </row>
        <row r="277">
          <cell r="C277" t="str">
            <v>01014002</v>
          </cell>
          <cell r="D277" t="str">
            <v>A1</v>
          </cell>
          <cell r="E277" t="str">
            <v>A1</v>
          </cell>
        </row>
        <row r="278">
          <cell r="C278" t="str">
            <v>01014004</v>
          </cell>
          <cell r="D278" t="str">
            <v>A2</v>
          </cell>
          <cell r="E278" t="str">
            <v>A1</v>
          </cell>
        </row>
        <row r="279">
          <cell r="C279" t="str">
            <v>01023003</v>
          </cell>
          <cell r="D279" t="str">
            <v>A2</v>
          </cell>
          <cell r="E279" t="str">
            <v>A3</v>
          </cell>
        </row>
        <row r="280">
          <cell r="C280" t="str">
            <v>01014038</v>
          </cell>
          <cell r="D280" t="str">
            <v>A1</v>
          </cell>
          <cell r="E280" t="str">
            <v>A1</v>
          </cell>
        </row>
        <row r="281">
          <cell r="C281" t="str">
            <v>01014051</v>
          </cell>
          <cell r="D281" t="str">
            <v>A4</v>
          </cell>
          <cell r="E281" t="str">
            <v>A4</v>
          </cell>
        </row>
        <row r="282">
          <cell r="C282" t="str">
            <v>01014005</v>
          </cell>
          <cell r="D282" t="str">
            <v>A2</v>
          </cell>
          <cell r="E282" t="str">
            <v>A4</v>
          </cell>
        </row>
        <row r="283">
          <cell r="C283" t="str">
            <v>01014046</v>
          </cell>
          <cell r="D283" t="str">
            <v>A1</v>
          </cell>
          <cell r="E283" t="str">
            <v>A1</v>
          </cell>
        </row>
        <row r="284">
          <cell r="C284" t="str">
            <v>01014026</v>
          </cell>
          <cell r="D284" t="str">
            <v>A3</v>
          </cell>
          <cell r="E284" t="str">
            <v>A4</v>
          </cell>
        </row>
        <row r="285">
          <cell r="C285" t="str">
            <v>01014029</v>
          </cell>
          <cell r="D285" t="str">
            <v>A3</v>
          </cell>
          <cell r="E285" t="str">
            <v>A4</v>
          </cell>
        </row>
        <row r="286">
          <cell r="C286" t="str">
            <v>01014033</v>
          </cell>
          <cell r="D286" t="str">
            <v>A1</v>
          </cell>
          <cell r="E286" t="str">
            <v>A1</v>
          </cell>
        </row>
        <row r="287">
          <cell r="C287" t="str">
            <v>01014023</v>
          </cell>
          <cell r="D287" t="str">
            <v>A1</v>
          </cell>
          <cell r="E287" t="str">
            <v>A4</v>
          </cell>
        </row>
        <row r="288">
          <cell r="C288" t="str">
            <v>01014013</v>
          </cell>
          <cell r="D288" t="str">
            <v>A3</v>
          </cell>
          <cell r="E288" t="str">
            <v>A4</v>
          </cell>
        </row>
        <row r="289">
          <cell r="C289" t="str">
            <v>01014017</v>
          </cell>
          <cell r="D289" t="str">
            <v>A3</v>
          </cell>
          <cell r="E289" t="str">
            <v>A3</v>
          </cell>
        </row>
        <row r="290">
          <cell r="C290" t="str">
            <v>01014034</v>
          </cell>
          <cell r="D290" t="str">
            <v>A3</v>
          </cell>
          <cell r="E290" t="str">
            <v>A4</v>
          </cell>
        </row>
        <row r="291">
          <cell r="C291" t="str">
            <v>01014020</v>
          </cell>
          <cell r="D291" t="str">
            <v>A1</v>
          </cell>
          <cell r="E291" t="str">
            <v>A4</v>
          </cell>
        </row>
        <row r="292">
          <cell r="C292" t="str">
            <v>01014018</v>
          </cell>
          <cell r="D292" t="str">
            <v>A3</v>
          </cell>
          <cell r="E292" t="str">
            <v>A4</v>
          </cell>
        </row>
        <row r="293">
          <cell r="C293" t="str">
            <v>01014042</v>
          </cell>
          <cell r="D293" t="str">
            <v>A3</v>
          </cell>
          <cell r="E293" t="str">
            <v>A3</v>
          </cell>
        </row>
        <row r="294">
          <cell r="C294" t="str">
            <v>01014019</v>
          </cell>
          <cell r="D294" t="str">
            <v>A3</v>
          </cell>
          <cell r="E294" t="str">
            <v>A4</v>
          </cell>
        </row>
        <row r="295">
          <cell r="C295" t="str">
            <v>01014010</v>
          </cell>
          <cell r="D295" t="str">
            <v>A3</v>
          </cell>
          <cell r="E295" t="str">
            <v>A4</v>
          </cell>
        </row>
        <row r="296">
          <cell r="C296" t="str">
            <v>01014030</v>
          </cell>
          <cell r="D296" t="str">
            <v>A1</v>
          </cell>
          <cell r="E296" t="str">
            <v>A4</v>
          </cell>
        </row>
        <row r="297">
          <cell r="C297" t="str">
            <v>01014024</v>
          </cell>
          <cell r="D297" t="str">
            <v>A3</v>
          </cell>
          <cell r="E297" t="str">
            <v>A3</v>
          </cell>
        </row>
        <row r="298">
          <cell r="C298" t="str">
            <v>01014048</v>
          </cell>
          <cell r="D298" t="str">
            <v>A1</v>
          </cell>
          <cell r="E298" t="str">
            <v>A1</v>
          </cell>
        </row>
        <row r="299">
          <cell r="C299" t="str">
            <v>01014022</v>
          </cell>
          <cell r="D299" t="str">
            <v>A2</v>
          </cell>
          <cell r="E299" t="str">
            <v>A4</v>
          </cell>
        </row>
        <row r="300">
          <cell r="C300" t="str">
            <v>01014025</v>
          </cell>
          <cell r="D300" t="str">
            <v>A4</v>
          </cell>
          <cell r="E300" t="str">
            <v>A4</v>
          </cell>
        </row>
        <row r="301">
          <cell r="C301" t="str">
            <v>01014032</v>
          </cell>
          <cell r="D301" t="str">
            <v>A1</v>
          </cell>
          <cell r="E301" t="str">
            <v>A4</v>
          </cell>
        </row>
        <row r="302">
          <cell r="C302" t="str">
            <v>01014006</v>
          </cell>
          <cell r="D302" t="str">
            <v>A1</v>
          </cell>
          <cell r="E302" t="str">
            <v>A4</v>
          </cell>
        </row>
        <row r="303">
          <cell r="C303" t="str">
            <v>01014052</v>
          </cell>
          <cell r="D303" t="str">
            <v>A4</v>
          </cell>
          <cell r="E303" t="str">
            <v>A4</v>
          </cell>
        </row>
        <row r="304">
          <cell r="C304" t="str">
            <v>01014009</v>
          </cell>
          <cell r="D304" t="str">
            <v>A3</v>
          </cell>
          <cell r="E304" t="str">
            <v>A4</v>
          </cell>
        </row>
        <row r="305">
          <cell r="C305" t="str">
            <v>01014045</v>
          </cell>
          <cell r="D305" t="str">
            <v>A1</v>
          </cell>
          <cell r="E305" t="str">
            <v>A1</v>
          </cell>
        </row>
        <row r="306">
          <cell r="C306" t="str">
            <v>01014021</v>
          </cell>
          <cell r="D306" t="str">
            <v>A2</v>
          </cell>
          <cell r="E306" t="str">
            <v>A4</v>
          </cell>
        </row>
        <row r="307">
          <cell r="C307" t="str">
            <v>01014016</v>
          </cell>
          <cell r="D307" t="str">
            <v>A1</v>
          </cell>
          <cell r="E307" t="str">
            <v>A4</v>
          </cell>
        </row>
        <row r="308">
          <cell r="C308">
            <v>0</v>
          </cell>
          <cell r="D308">
            <v>9</v>
          </cell>
          <cell r="E308">
            <v>9</v>
          </cell>
        </row>
        <row r="309">
          <cell r="C309">
            <v>0</v>
          </cell>
          <cell r="D309">
            <v>0</v>
          </cell>
          <cell r="E309">
            <v>9</v>
          </cell>
        </row>
        <row r="310">
          <cell r="C310" t="str">
            <v>01016008</v>
          </cell>
          <cell r="D310" t="str">
            <v>A2</v>
          </cell>
          <cell r="E310" t="str">
            <v>A2</v>
          </cell>
        </row>
        <row r="311">
          <cell r="C311" t="str">
            <v>01016004</v>
          </cell>
          <cell r="D311" t="str">
            <v>A2</v>
          </cell>
          <cell r="E311" t="str">
            <v>A3</v>
          </cell>
        </row>
        <row r="312">
          <cell r="C312" t="str">
            <v>01016002</v>
          </cell>
          <cell r="D312" t="str">
            <v>A3</v>
          </cell>
          <cell r="E312" t="str">
            <v>A3</v>
          </cell>
        </row>
        <row r="313">
          <cell r="C313" t="str">
            <v>01016006</v>
          </cell>
          <cell r="D313" t="str">
            <v>A3</v>
          </cell>
          <cell r="E313" t="str">
            <v>A3</v>
          </cell>
        </row>
        <row r="314">
          <cell r="C314" t="str">
            <v>01016005</v>
          </cell>
          <cell r="D314" t="str">
            <v>A3</v>
          </cell>
          <cell r="E314" t="str">
            <v>A4</v>
          </cell>
        </row>
        <row r="315">
          <cell r="C315" t="str">
            <v>01016012</v>
          </cell>
          <cell r="D315" t="str">
            <v>A2</v>
          </cell>
          <cell r="E315" t="str">
            <v>A4</v>
          </cell>
        </row>
        <row r="316">
          <cell r="C316" t="str">
            <v>01016010</v>
          </cell>
          <cell r="D316" t="str">
            <v>A2</v>
          </cell>
          <cell r="E316" t="str">
            <v>A4</v>
          </cell>
        </row>
        <row r="317">
          <cell r="C317" t="str">
            <v>01016007</v>
          </cell>
          <cell r="D317" t="str">
            <v>A2</v>
          </cell>
          <cell r="E317" t="str">
            <v>A3</v>
          </cell>
        </row>
        <row r="318">
          <cell r="C318" t="str">
            <v>01016003</v>
          </cell>
          <cell r="D318" t="str">
            <v>A2</v>
          </cell>
          <cell r="E318" t="str">
            <v>A3</v>
          </cell>
        </row>
        <row r="319">
          <cell r="C319">
            <v>0</v>
          </cell>
          <cell r="D319">
            <v>9</v>
          </cell>
          <cell r="E319">
            <v>9</v>
          </cell>
        </row>
        <row r="320">
          <cell r="C320">
            <v>0</v>
          </cell>
          <cell r="D320">
            <v>0</v>
          </cell>
          <cell r="E320">
            <v>9</v>
          </cell>
        </row>
        <row r="321">
          <cell r="C321" t="str">
            <v>01013020</v>
          </cell>
          <cell r="D321" t="str">
            <v>A2</v>
          </cell>
          <cell r="E321" t="str">
            <v>A2</v>
          </cell>
        </row>
        <row r="322">
          <cell r="C322" t="str">
            <v>01029001</v>
          </cell>
          <cell r="D322" t="str">
            <v>A1</v>
          </cell>
          <cell r="E322" t="str">
            <v>A2</v>
          </cell>
        </row>
        <row r="323">
          <cell r="C323" t="str">
            <v>01013010</v>
          </cell>
          <cell r="D323" t="str">
            <v>A2</v>
          </cell>
          <cell r="E323" t="str">
            <v>A4</v>
          </cell>
        </row>
        <row r="324">
          <cell r="C324" t="str">
            <v>01013009</v>
          </cell>
          <cell r="D324" t="str">
            <v>A2</v>
          </cell>
          <cell r="E324" t="str">
            <v>A2</v>
          </cell>
        </row>
        <row r="325">
          <cell r="C325" t="str">
            <v>01013008</v>
          </cell>
          <cell r="D325" t="str">
            <v>A3</v>
          </cell>
          <cell r="E325" t="str">
            <v>A2</v>
          </cell>
        </row>
        <row r="326">
          <cell r="C326" t="str">
            <v>01013011</v>
          </cell>
          <cell r="D326" t="str">
            <v>A3</v>
          </cell>
          <cell r="E326" t="str">
            <v>A4</v>
          </cell>
        </row>
        <row r="327">
          <cell r="C327" t="str">
            <v>01013023</v>
          </cell>
          <cell r="D327" t="str">
            <v>A3</v>
          </cell>
          <cell r="E327" t="str">
            <v>A4</v>
          </cell>
        </row>
        <row r="328">
          <cell r="C328" t="str">
            <v>01013015</v>
          </cell>
          <cell r="D328" t="str">
            <v>A3</v>
          </cell>
          <cell r="E328" t="str">
            <v>A3</v>
          </cell>
        </row>
        <row r="329">
          <cell r="C329" t="str">
            <v>01029016</v>
          </cell>
          <cell r="D329" t="str">
            <v>A1</v>
          </cell>
          <cell r="E329" t="str">
            <v>A4</v>
          </cell>
        </row>
        <row r="330">
          <cell r="C330">
            <v>0</v>
          </cell>
          <cell r="D330">
            <v>19</v>
          </cell>
          <cell r="E330">
            <v>19</v>
          </cell>
        </row>
        <row r="331">
          <cell r="C331">
            <v>0</v>
          </cell>
          <cell r="D331">
            <v>0</v>
          </cell>
          <cell r="E331">
            <v>19</v>
          </cell>
        </row>
        <row r="332">
          <cell r="C332" t="str">
            <v>01025007</v>
          </cell>
          <cell r="D332" t="str">
            <v>A2</v>
          </cell>
          <cell r="E332" t="str">
            <v>A2</v>
          </cell>
        </row>
        <row r="333">
          <cell r="C333" t="str">
            <v>01025004</v>
          </cell>
          <cell r="D333" t="str">
            <v>A1</v>
          </cell>
          <cell r="E333" t="str">
            <v>A1</v>
          </cell>
        </row>
        <row r="334">
          <cell r="C334" t="str">
            <v>01025009</v>
          </cell>
          <cell r="D334" t="str">
            <v>A2</v>
          </cell>
          <cell r="E334" t="str">
            <v>A2</v>
          </cell>
        </row>
        <row r="335">
          <cell r="C335" t="str">
            <v>01025029</v>
          </cell>
          <cell r="D335" t="str">
            <v>A1</v>
          </cell>
          <cell r="E335" t="str">
            <v>A1</v>
          </cell>
        </row>
        <row r="336">
          <cell r="C336" t="str">
            <v>01025002</v>
          </cell>
          <cell r="D336" t="str">
            <v>A2</v>
          </cell>
          <cell r="E336" t="str">
            <v>A4</v>
          </cell>
        </row>
        <row r="337">
          <cell r="C337" t="str">
            <v>01025016</v>
          </cell>
          <cell r="D337" t="str">
            <v>A4</v>
          </cell>
          <cell r="E337" t="str">
            <v>A4</v>
          </cell>
        </row>
        <row r="338">
          <cell r="C338" t="str">
            <v>01025018</v>
          </cell>
          <cell r="D338" t="str">
            <v>A3</v>
          </cell>
          <cell r="E338" t="str">
            <v>A4</v>
          </cell>
        </row>
        <row r="339">
          <cell r="C339" t="str">
            <v>01009027</v>
          </cell>
          <cell r="D339" t="str">
            <v>A1</v>
          </cell>
          <cell r="E339" t="str">
            <v>A2</v>
          </cell>
        </row>
        <row r="340">
          <cell r="C340" t="str">
            <v>01025052</v>
          </cell>
          <cell r="D340" t="str">
            <v>A4</v>
          </cell>
          <cell r="E340" t="str">
            <v>A4</v>
          </cell>
        </row>
        <row r="341">
          <cell r="C341" t="str">
            <v>01015053</v>
          </cell>
          <cell r="D341" t="str">
            <v>A4</v>
          </cell>
          <cell r="E341" t="str">
            <v>A4</v>
          </cell>
        </row>
        <row r="342">
          <cell r="C342" t="str">
            <v>01025027</v>
          </cell>
          <cell r="D342" t="str">
            <v>A4</v>
          </cell>
          <cell r="E342" t="str">
            <v>A3</v>
          </cell>
        </row>
        <row r="343">
          <cell r="C343" t="str">
            <v>01025020</v>
          </cell>
          <cell r="D343" t="str">
            <v>A2</v>
          </cell>
          <cell r="E343" t="str">
            <v>A3</v>
          </cell>
        </row>
        <row r="344">
          <cell r="C344" t="str">
            <v>01025037</v>
          </cell>
          <cell r="D344" t="str">
            <v>A4</v>
          </cell>
          <cell r="E344" t="str">
            <v>A4</v>
          </cell>
        </row>
        <row r="345">
          <cell r="C345" t="str">
            <v>01025008</v>
          </cell>
          <cell r="D345" t="str">
            <v>A3</v>
          </cell>
          <cell r="E345" t="str">
            <v>A3</v>
          </cell>
        </row>
        <row r="346">
          <cell r="C346" t="str">
            <v>01025012</v>
          </cell>
          <cell r="D346" t="str">
            <v>A2</v>
          </cell>
          <cell r="E346" t="str">
            <v>A4</v>
          </cell>
        </row>
        <row r="347">
          <cell r="C347" t="str">
            <v>01003013</v>
          </cell>
          <cell r="D347" t="str">
            <v>A2</v>
          </cell>
          <cell r="E347" t="str">
            <v>A2</v>
          </cell>
        </row>
        <row r="348">
          <cell r="C348" t="str">
            <v>01025015</v>
          </cell>
          <cell r="D348" t="str">
            <v>A2</v>
          </cell>
          <cell r="E348" t="str">
            <v>A4</v>
          </cell>
        </row>
        <row r="349">
          <cell r="C349" t="str">
            <v>01025033</v>
          </cell>
          <cell r="D349" t="str">
            <v>A4</v>
          </cell>
          <cell r="E349" t="str">
            <v>A3</v>
          </cell>
        </row>
        <row r="350">
          <cell r="C350" t="str">
            <v>01025003</v>
          </cell>
          <cell r="D350" t="str">
            <v>A2</v>
          </cell>
          <cell r="E350" t="str">
            <v>B2</v>
          </cell>
        </row>
        <row r="351">
          <cell r="C351">
            <v>0</v>
          </cell>
          <cell r="D351">
            <v>3</v>
          </cell>
          <cell r="E351">
            <v>3</v>
          </cell>
        </row>
        <row r="352">
          <cell r="C352">
            <v>0</v>
          </cell>
          <cell r="D352">
            <v>0</v>
          </cell>
          <cell r="E352">
            <v>3</v>
          </cell>
        </row>
        <row r="353">
          <cell r="C353" t="str">
            <v>01004014</v>
          </cell>
          <cell r="D353" t="str">
            <v>A1</v>
          </cell>
          <cell r="E353" t="str">
            <v>A1</v>
          </cell>
        </row>
        <row r="354">
          <cell r="C354" t="str">
            <v>01028013</v>
          </cell>
          <cell r="D354" t="str">
            <v>A3</v>
          </cell>
          <cell r="E354" t="str">
            <v>A4</v>
          </cell>
        </row>
        <row r="355">
          <cell r="C355" t="str">
            <v>01028017</v>
          </cell>
          <cell r="D355" t="str">
            <v>A2</v>
          </cell>
          <cell r="E355" t="str">
            <v>A2</v>
          </cell>
        </row>
        <row r="356">
          <cell r="C356">
            <v>0</v>
          </cell>
          <cell r="D356">
            <v>7</v>
          </cell>
          <cell r="E356">
            <v>7</v>
          </cell>
        </row>
        <row r="357">
          <cell r="C357">
            <v>0</v>
          </cell>
          <cell r="D357">
            <v>0</v>
          </cell>
          <cell r="E357">
            <v>4</v>
          </cell>
        </row>
        <row r="358">
          <cell r="C358" t="str">
            <v>01015042</v>
          </cell>
          <cell r="D358" t="str">
            <v>A1</v>
          </cell>
          <cell r="E358" t="str">
            <v>A4</v>
          </cell>
        </row>
        <row r="359">
          <cell r="C359" t="str">
            <v>01018003</v>
          </cell>
          <cell r="D359" t="str">
            <v>A3</v>
          </cell>
          <cell r="E359" t="str">
            <v>A3</v>
          </cell>
        </row>
        <row r="360">
          <cell r="C360" t="str">
            <v>01018002</v>
          </cell>
          <cell r="D360" t="str">
            <v>A2</v>
          </cell>
          <cell r="E360" t="str">
            <v>A2</v>
          </cell>
        </row>
        <row r="361">
          <cell r="C361" t="str">
            <v>01018005</v>
          </cell>
          <cell r="D361" t="str">
            <v>A2</v>
          </cell>
          <cell r="E361" t="str">
            <v>A2</v>
          </cell>
        </row>
        <row r="362">
          <cell r="C362">
            <v>0</v>
          </cell>
          <cell r="D362">
            <v>0</v>
          </cell>
          <cell r="E362">
            <v>3</v>
          </cell>
        </row>
        <row r="363">
          <cell r="C363" t="str">
            <v>01018008</v>
          </cell>
          <cell r="D363" t="str">
            <v>A2</v>
          </cell>
          <cell r="E363" t="str">
            <v>A2</v>
          </cell>
        </row>
        <row r="364">
          <cell r="C364" t="str">
            <v>01018007</v>
          </cell>
          <cell r="D364" t="str">
            <v>A2</v>
          </cell>
          <cell r="E364" t="str">
            <v>A2</v>
          </cell>
        </row>
        <row r="365">
          <cell r="C365" t="str">
            <v>01018009</v>
          </cell>
          <cell r="D365" t="str">
            <v>A4</v>
          </cell>
          <cell r="E365" t="str">
            <v>A3</v>
          </cell>
        </row>
        <row r="366">
          <cell r="C366">
            <v>0</v>
          </cell>
          <cell r="D366">
            <v>5</v>
          </cell>
          <cell r="E366">
            <v>5</v>
          </cell>
        </row>
        <row r="367">
          <cell r="C367">
            <v>0</v>
          </cell>
          <cell r="D367">
            <v>0</v>
          </cell>
          <cell r="E367">
            <v>3</v>
          </cell>
        </row>
        <row r="368">
          <cell r="C368" t="str">
            <v>01004005</v>
          </cell>
          <cell r="D368" t="str">
            <v>A1</v>
          </cell>
          <cell r="E368" t="str">
            <v>A1</v>
          </cell>
        </row>
        <row r="369">
          <cell r="C369" t="str">
            <v>01005010</v>
          </cell>
          <cell r="D369" t="str">
            <v>A2</v>
          </cell>
          <cell r="E369" t="str">
            <v>A2</v>
          </cell>
        </row>
        <row r="370">
          <cell r="C370" t="str">
            <v>01019002</v>
          </cell>
          <cell r="D370" t="str">
            <v>A4</v>
          </cell>
          <cell r="E370" t="str">
            <v>A4</v>
          </cell>
        </row>
        <row r="371">
          <cell r="C371">
            <v>0</v>
          </cell>
          <cell r="D371">
            <v>0</v>
          </cell>
          <cell r="E371">
            <v>2</v>
          </cell>
        </row>
        <row r="372">
          <cell r="C372" t="str">
            <v>01019001</v>
          </cell>
          <cell r="D372" t="str">
            <v>A4</v>
          </cell>
          <cell r="E372" t="str">
            <v>A4</v>
          </cell>
        </row>
        <row r="373">
          <cell r="C373" t="str">
            <v>01005005</v>
          </cell>
          <cell r="D373" t="str">
            <v>A4</v>
          </cell>
          <cell r="E373" t="str">
            <v>A2</v>
          </cell>
        </row>
        <row r="374">
          <cell r="C374">
            <v>0</v>
          </cell>
          <cell r="D374">
            <v>3</v>
          </cell>
          <cell r="E374">
            <v>3</v>
          </cell>
        </row>
        <row r="375">
          <cell r="C375">
            <v>0</v>
          </cell>
          <cell r="D375">
            <v>0</v>
          </cell>
          <cell r="E375">
            <v>2</v>
          </cell>
        </row>
        <row r="376">
          <cell r="C376" t="str">
            <v>01021001</v>
          </cell>
          <cell r="D376" t="str">
            <v>A2</v>
          </cell>
          <cell r="E376" t="str">
            <v>A2</v>
          </cell>
        </row>
        <row r="377">
          <cell r="C377" t="str">
            <v>01021003</v>
          </cell>
          <cell r="D377" t="str">
            <v>A4</v>
          </cell>
          <cell r="E377" t="str">
            <v>A3</v>
          </cell>
        </row>
        <row r="378">
          <cell r="C378">
            <v>0</v>
          </cell>
          <cell r="D378">
            <v>0</v>
          </cell>
          <cell r="E378">
            <v>1</v>
          </cell>
        </row>
        <row r="379">
          <cell r="C379" t="str">
            <v>01021004</v>
          </cell>
          <cell r="D379" t="str">
            <v>A4</v>
          </cell>
          <cell r="E379" t="str">
            <v>A3</v>
          </cell>
        </row>
        <row r="380">
          <cell r="C380">
            <v>0</v>
          </cell>
          <cell r="D380">
            <v>2</v>
          </cell>
          <cell r="E380">
            <v>2</v>
          </cell>
        </row>
        <row r="381">
          <cell r="C381">
            <v>0</v>
          </cell>
          <cell r="D381">
            <v>0</v>
          </cell>
          <cell r="E381">
            <v>2</v>
          </cell>
        </row>
        <row r="382">
          <cell r="C382" t="str">
            <v>01007008</v>
          </cell>
          <cell r="D382" t="str">
            <v>A2</v>
          </cell>
          <cell r="E382" t="str">
            <v>A1</v>
          </cell>
        </row>
        <row r="383">
          <cell r="C383" t="str">
            <v>01014012</v>
          </cell>
          <cell r="D383" t="str">
            <v>A4</v>
          </cell>
          <cell r="E383" t="str">
            <v>A4</v>
          </cell>
        </row>
        <row r="384">
          <cell r="C384">
            <v>0</v>
          </cell>
          <cell r="D384">
            <v>5</v>
          </cell>
          <cell r="E384">
            <v>5</v>
          </cell>
        </row>
        <row r="385">
          <cell r="C385">
            <v>0</v>
          </cell>
          <cell r="D385">
            <v>0</v>
          </cell>
          <cell r="E385">
            <v>3</v>
          </cell>
        </row>
        <row r="386">
          <cell r="C386" t="str">
            <v>01017003</v>
          </cell>
          <cell r="D386" t="str">
            <v>A2</v>
          </cell>
          <cell r="E386" t="str">
            <v>A1</v>
          </cell>
        </row>
        <row r="387">
          <cell r="C387" t="str">
            <v>01017010</v>
          </cell>
          <cell r="D387" t="str">
            <v>A3</v>
          </cell>
          <cell r="E387" t="str">
            <v>A1</v>
          </cell>
        </row>
        <row r="388">
          <cell r="C388" t="str">
            <v>01018004</v>
          </cell>
          <cell r="D388" t="str">
            <v>A3</v>
          </cell>
          <cell r="E388" t="str">
            <v>A1</v>
          </cell>
        </row>
        <row r="389">
          <cell r="C389">
            <v>0</v>
          </cell>
          <cell r="D389">
            <v>0</v>
          </cell>
          <cell r="E389">
            <v>2</v>
          </cell>
        </row>
        <row r="390">
          <cell r="C390" t="str">
            <v>01025013</v>
          </cell>
          <cell r="D390" t="str">
            <v>A3</v>
          </cell>
          <cell r="E390" t="str">
            <v>A3</v>
          </cell>
        </row>
        <row r="391">
          <cell r="C391" t="str">
            <v>01031001</v>
          </cell>
          <cell r="D391" t="str">
            <v>A4</v>
          </cell>
          <cell r="E391" t="str">
            <v>A2</v>
          </cell>
        </row>
      </sheetData>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Gui chi Quynh"/>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C11">
            <v>0</v>
          </cell>
          <cell r="D11">
            <v>9</v>
          </cell>
          <cell r="E11">
            <v>9</v>
          </cell>
        </row>
        <row r="12">
          <cell r="C12">
            <v>0</v>
          </cell>
          <cell r="D12">
            <v>0</v>
          </cell>
          <cell r="E12">
            <v>5</v>
          </cell>
        </row>
        <row r="13">
          <cell r="C13" t="str">
            <v>01002024</v>
          </cell>
          <cell r="D13" t="str">
            <v>A1</v>
          </cell>
          <cell r="E13" t="str">
            <v>A1</v>
          </cell>
        </row>
        <row r="14">
          <cell r="C14" t="str">
            <v>01003009</v>
          </cell>
          <cell r="D14" t="str">
            <v>A2</v>
          </cell>
          <cell r="E14" t="str">
            <v>A1</v>
          </cell>
        </row>
        <row r="15">
          <cell r="C15" t="str">
            <v>01003005</v>
          </cell>
          <cell r="D15" t="str">
            <v>A2</v>
          </cell>
          <cell r="E15" t="str">
            <v>A1</v>
          </cell>
        </row>
        <row r="16">
          <cell r="C16" t="str">
            <v>01023004</v>
          </cell>
          <cell r="D16" t="str">
            <v>A2</v>
          </cell>
          <cell r="E16" t="str">
            <v>A2</v>
          </cell>
        </row>
        <row r="17">
          <cell r="C17" t="str">
            <v>01003007</v>
          </cell>
          <cell r="D17" t="str">
            <v>A2</v>
          </cell>
          <cell r="E17" t="str">
            <v>A2</v>
          </cell>
        </row>
        <row r="18">
          <cell r="C18">
            <v>0</v>
          </cell>
          <cell r="D18">
            <v>0</v>
          </cell>
          <cell r="E18">
            <v>4</v>
          </cell>
        </row>
        <row r="19">
          <cell r="C19" t="str">
            <v>01003008</v>
          </cell>
          <cell r="D19" t="str">
            <v>A2</v>
          </cell>
          <cell r="E19" t="str">
            <v>A2</v>
          </cell>
        </row>
        <row r="20">
          <cell r="C20" t="str">
            <v>01003014</v>
          </cell>
          <cell r="D20" t="str">
            <v>A3</v>
          </cell>
          <cell r="E20" t="str">
            <v>A2</v>
          </cell>
        </row>
        <row r="21">
          <cell r="C21" t="str">
            <v>01003015</v>
          </cell>
          <cell r="D21" t="str">
            <v>A4</v>
          </cell>
          <cell r="E21" t="str">
            <v>A3</v>
          </cell>
        </row>
        <row r="22">
          <cell r="C22" t="str">
            <v>01003016</v>
          </cell>
          <cell r="D22" t="str">
            <v>A4</v>
          </cell>
          <cell r="E22" t="str">
            <v>A4</v>
          </cell>
        </row>
        <row r="23">
          <cell r="C23">
            <v>0</v>
          </cell>
          <cell r="D23">
            <v>16</v>
          </cell>
          <cell r="E23">
            <v>16</v>
          </cell>
        </row>
        <row r="24">
          <cell r="C24">
            <v>0</v>
          </cell>
          <cell r="D24">
            <v>0</v>
          </cell>
          <cell r="E24">
            <v>12</v>
          </cell>
        </row>
        <row r="25">
          <cell r="C25" t="str">
            <v>01005007</v>
          </cell>
          <cell r="D25" t="str">
            <v>A1</v>
          </cell>
          <cell r="E25" t="str">
            <v>A1</v>
          </cell>
        </row>
        <row r="26">
          <cell r="C26" t="str">
            <v>01014007</v>
          </cell>
          <cell r="D26" t="str">
            <v>A1</v>
          </cell>
          <cell r="E26" t="str">
            <v>A1</v>
          </cell>
        </row>
        <row r="27">
          <cell r="C27" t="str">
            <v>01004001</v>
          </cell>
          <cell r="D27" t="str">
            <v>A1</v>
          </cell>
          <cell r="E27" t="str">
            <v>A1</v>
          </cell>
        </row>
        <row r="28">
          <cell r="C28" t="str">
            <v>01004004</v>
          </cell>
          <cell r="D28" t="str">
            <v>A1</v>
          </cell>
          <cell r="E28" t="str">
            <v>A1</v>
          </cell>
        </row>
        <row r="29">
          <cell r="C29" t="str">
            <v>01022013</v>
          </cell>
          <cell r="D29" t="str">
            <v>A1</v>
          </cell>
          <cell r="E29" t="str">
            <v>A1</v>
          </cell>
        </row>
        <row r="30">
          <cell r="C30" t="str">
            <v>01004003</v>
          </cell>
          <cell r="D30" t="str">
            <v>A1</v>
          </cell>
          <cell r="E30" t="str">
            <v>A1</v>
          </cell>
        </row>
        <row r="31">
          <cell r="C31" t="str">
            <v>01004008</v>
          </cell>
          <cell r="D31" t="str">
            <v>A2</v>
          </cell>
          <cell r="E31" t="str">
            <v>A2</v>
          </cell>
        </row>
        <row r="32">
          <cell r="C32" t="str">
            <v>01005009</v>
          </cell>
          <cell r="D32" t="str">
            <v>A3</v>
          </cell>
          <cell r="E32" t="str">
            <v>A3</v>
          </cell>
        </row>
        <row r="33">
          <cell r="C33" t="str">
            <v>01004009</v>
          </cell>
          <cell r="D33" t="str">
            <v>A2</v>
          </cell>
          <cell r="E33" t="str">
            <v>A2</v>
          </cell>
        </row>
        <row r="34">
          <cell r="C34" t="str">
            <v>01002020</v>
          </cell>
          <cell r="D34" t="str">
            <v>A2</v>
          </cell>
          <cell r="E34" t="str">
            <v>A1</v>
          </cell>
        </row>
        <row r="35">
          <cell r="C35" t="str">
            <v>01010038</v>
          </cell>
          <cell r="D35" t="str">
            <v>A2</v>
          </cell>
          <cell r="E35" t="str">
            <v>A3</v>
          </cell>
        </row>
        <row r="36">
          <cell r="C36" t="str">
            <v>01012026</v>
          </cell>
          <cell r="D36" t="str">
            <v>A1</v>
          </cell>
          <cell r="E36" t="str">
            <v>A2</v>
          </cell>
        </row>
        <row r="37">
          <cell r="C37">
            <v>0</v>
          </cell>
          <cell r="D37">
            <v>0</v>
          </cell>
          <cell r="E37">
            <v>4</v>
          </cell>
        </row>
        <row r="38">
          <cell r="C38" t="str">
            <v>01011017</v>
          </cell>
          <cell r="D38" t="str">
            <v>A1</v>
          </cell>
          <cell r="E38" t="str">
            <v>A2</v>
          </cell>
        </row>
        <row r="39">
          <cell r="C39" t="str">
            <v>01022059</v>
          </cell>
          <cell r="D39" t="str">
            <v>A1</v>
          </cell>
          <cell r="E39" t="str">
            <v>A1</v>
          </cell>
        </row>
        <row r="40">
          <cell r="C40" t="str">
            <v>01018006</v>
          </cell>
          <cell r="D40" t="str">
            <v>A2</v>
          </cell>
          <cell r="E40" t="str">
            <v>A3</v>
          </cell>
        </row>
        <row r="41">
          <cell r="C41" t="str">
            <v>01004013</v>
          </cell>
          <cell r="D41" t="str">
            <v>A2</v>
          </cell>
          <cell r="E41" t="str">
            <v>A1</v>
          </cell>
        </row>
        <row r="42">
          <cell r="C42">
            <v>0</v>
          </cell>
          <cell r="D42">
            <v>26</v>
          </cell>
          <cell r="E42">
            <v>26</v>
          </cell>
        </row>
        <row r="43">
          <cell r="C43">
            <v>0</v>
          </cell>
          <cell r="D43">
            <v>0</v>
          </cell>
          <cell r="E43">
            <v>11</v>
          </cell>
        </row>
        <row r="44">
          <cell r="C44" t="str">
            <v>01007009</v>
          </cell>
          <cell r="D44" t="str">
            <v>A1</v>
          </cell>
          <cell r="E44" t="str">
            <v>A1</v>
          </cell>
        </row>
        <row r="45">
          <cell r="C45" t="str">
            <v>01002019</v>
          </cell>
          <cell r="D45" t="str">
            <v>A1</v>
          </cell>
          <cell r="E45" t="str">
            <v>A1</v>
          </cell>
        </row>
        <row r="46">
          <cell r="C46" t="str">
            <v>01004007</v>
          </cell>
          <cell r="D46" t="str">
            <v>A2</v>
          </cell>
          <cell r="E46" t="str">
            <v>A1</v>
          </cell>
        </row>
        <row r="47">
          <cell r="C47" t="str">
            <v>01002017</v>
          </cell>
          <cell r="D47" t="str">
            <v>A2</v>
          </cell>
          <cell r="E47" t="str">
            <v>A1</v>
          </cell>
        </row>
        <row r="48">
          <cell r="C48" t="str">
            <v>01002018</v>
          </cell>
          <cell r="D48" t="str">
            <v>A2</v>
          </cell>
          <cell r="E48" t="str">
            <v>A1</v>
          </cell>
        </row>
        <row r="49">
          <cell r="C49" t="str">
            <v>01002005</v>
          </cell>
          <cell r="D49" t="str">
            <v>A3</v>
          </cell>
          <cell r="E49" t="str">
            <v>A1</v>
          </cell>
        </row>
        <row r="50">
          <cell r="C50" t="str">
            <v>01023001</v>
          </cell>
          <cell r="D50" t="str">
            <v>A3</v>
          </cell>
          <cell r="E50" t="str">
            <v>A2</v>
          </cell>
        </row>
        <row r="51">
          <cell r="C51" t="str">
            <v>01017006</v>
          </cell>
          <cell r="D51" t="str">
            <v>A1</v>
          </cell>
          <cell r="E51" t="str">
            <v>A1</v>
          </cell>
        </row>
        <row r="52">
          <cell r="C52" t="str">
            <v>01002032</v>
          </cell>
          <cell r="D52" t="str">
            <v>A3</v>
          </cell>
          <cell r="E52" t="str">
            <v>A2</v>
          </cell>
        </row>
        <row r="53">
          <cell r="C53" t="str">
            <v>01007007</v>
          </cell>
          <cell r="D53" t="str">
            <v>A2</v>
          </cell>
          <cell r="E53" t="str">
            <v>A2</v>
          </cell>
        </row>
        <row r="54">
          <cell r="C54" t="str">
            <v>01007005</v>
          </cell>
          <cell r="D54" t="str">
            <v>A1</v>
          </cell>
          <cell r="E54" t="str">
            <v>A1</v>
          </cell>
        </row>
        <row r="55">
          <cell r="C55">
            <v>0</v>
          </cell>
          <cell r="D55">
            <v>0</v>
          </cell>
          <cell r="E55">
            <v>15</v>
          </cell>
        </row>
        <row r="56">
          <cell r="C56" t="str">
            <v>01007006</v>
          </cell>
          <cell r="D56" t="str">
            <v>A2</v>
          </cell>
          <cell r="E56" t="str">
            <v>A3</v>
          </cell>
        </row>
        <row r="57">
          <cell r="C57" t="str">
            <v>01002038</v>
          </cell>
          <cell r="D57" t="str">
            <v>A4</v>
          </cell>
          <cell r="E57" t="str">
            <v>A4</v>
          </cell>
        </row>
        <row r="58">
          <cell r="C58" t="str">
            <v>01002023</v>
          </cell>
          <cell r="D58" t="str">
            <v>A4</v>
          </cell>
          <cell r="E58" t="str">
            <v>A3</v>
          </cell>
        </row>
        <row r="59">
          <cell r="C59" t="str">
            <v>01002007</v>
          </cell>
          <cell r="D59" t="str">
            <v>A4</v>
          </cell>
          <cell r="E59" t="str">
            <v>A3</v>
          </cell>
        </row>
        <row r="60">
          <cell r="C60" t="str">
            <v>01002010</v>
          </cell>
          <cell r="D60" t="str">
            <v>A4</v>
          </cell>
          <cell r="E60" t="str">
            <v>A3</v>
          </cell>
        </row>
        <row r="61">
          <cell r="C61" t="str">
            <v>01002012</v>
          </cell>
          <cell r="D61" t="str">
            <v>A4</v>
          </cell>
          <cell r="E61" t="str">
            <v>A4</v>
          </cell>
        </row>
        <row r="62">
          <cell r="C62" t="str">
            <v>01002028</v>
          </cell>
          <cell r="D62" t="str">
            <v>A4</v>
          </cell>
          <cell r="E62" t="str">
            <v>A3</v>
          </cell>
        </row>
        <row r="63">
          <cell r="C63" t="str">
            <v>01002027</v>
          </cell>
          <cell r="D63" t="str">
            <v>A2</v>
          </cell>
          <cell r="E63" t="str">
            <v>A2</v>
          </cell>
        </row>
        <row r="64">
          <cell r="C64" t="str">
            <v>01002013</v>
          </cell>
          <cell r="D64" t="str">
            <v>A4</v>
          </cell>
          <cell r="E64" t="str">
            <v>A4</v>
          </cell>
        </row>
        <row r="65">
          <cell r="C65" t="str">
            <v>01002031</v>
          </cell>
          <cell r="D65" t="str">
            <v>A4</v>
          </cell>
          <cell r="E65" t="str">
            <v>A4</v>
          </cell>
        </row>
        <row r="66">
          <cell r="C66" t="str">
            <v>01002034</v>
          </cell>
          <cell r="D66" t="str">
            <v>A4</v>
          </cell>
          <cell r="E66" t="str">
            <v>A3</v>
          </cell>
        </row>
        <row r="67">
          <cell r="C67" t="str">
            <v>01002033</v>
          </cell>
          <cell r="D67" t="str">
            <v>A4</v>
          </cell>
          <cell r="E67" t="str">
            <v>B1</v>
          </cell>
        </row>
        <row r="68">
          <cell r="C68" t="str">
            <v>01010068</v>
          </cell>
          <cell r="D68" t="str">
            <v>A4</v>
          </cell>
          <cell r="E68" t="str">
            <v>A4</v>
          </cell>
        </row>
        <row r="69">
          <cell r="C69" t="str">
            <v>01002035</v>
          </cell>
          <cell r="D69" t="str">
            <v>A4</v>
          </cell>
          <cell r="E69" t="str">
            <v>A2</v>
          </cell>
        </row>
        <row r="70">
          <cell r="C70" t="str">
            <v>01002036</v>
          </cell>
          <cell r="D70" t="str">
            <v>A4</v>
          </cell>
          <cell r="E70" t="str">
            <v>A2</v>
          </cell>
        </row>
        <row r="71">
          <cell r="C71">
            <v>0</v>
          </cell>
          <cell r="D71">
            <v>16</v>
          </cell>
          <cell r="E71">
            <v>16</v>
          </cell>
        </row>
        <row r="72">
          <cell r="C72">
            <v>0</v>
          </cell>
          <cell r="D72">
            <v>0</v>
          </cell>
          <cell r="E72">
            <v>8</v>
          </cell>
        </row>
        <row r="73">
          <cell r="C73" t="str">
            <v>01002002</v>
          </cell>
          <cell r="D73" t="str">
            <v>A2</v>
          </cell>
          <cell r="E73" t="str">
            <v>A1</v>
          </cell>
        </row>
        <row r="74">
          <cell r="C74" t="str">
            <v>01009006</v>
          </cell>
          <cell r="D74" t="str">
            <v>A2</v>
          </cell>
          <cell r="E74" t="str">
            <v>A1</v>
          </cell>
        </row>
        <row r="75">
          <cell r="C75" t="str">
            <v>01009018</v>
          </cell>
          <cell r="D75" t="str">
            <v>A2</v>
          </cell>
          <cell r="E75" t="str">
            <v>A1</v>
          </cell>
        </row>
        <row r="76">
          <cell r="C76" t="str">
            <v>01009010</v>
          </cell>
          <cell r="D76" t="str">
            <v>A2</v>
          </cell>
          <cell r="E76" t="str">
            <v>A3</v>
          </cell>
        </row>
        <row r="77">
          <cell r="C77" t="str">
            <v>01002004</v>
          </cell>
          <cell r="D77" t="str">
            <v>A2</v>
          </cell>
          <cell r="E77" t="str">
            <v>A1</v>
          </cell>
        </row>
        <row r="78">
          <cell r="C78" t="str">
            <v>01009008</v>
          </cell>
          <cell r="D78" t="str">
            <v>A3</v>
          </cell>
          <cell r="E78" t="str">
            <v>A3</v>
          </cell>
        </row>
        <row r="79">
          <cell r="C79" t="str">
            <v>01022058</v>
          </cell>
          <cell r="D79" t="str">
            <v>A3</v>
          </cell>
          <cell r="E79" t="str">
            <v>A3</v>
          </cell>
        </row>
        <row r="80">
          <cell r="C80" t="str">
            <v>01007004</v>
          </cell>
          <cell r="D80" t="str">
            <v>A3</v>
          </cell>
          <cell r="E80" t="str">
            <v>A3</v>
          </cell>
        </row>
        <row r="81">
          <cell r="C81">
            <v>0</v>
          </cell>
          <cell r="D81">
            <v>0</v>
          </cell>
          <cell r="E81">
            <v>8</v>
          </cell>
        </row>
        <row r="82">
          <cell r="C82" t="str">
            <v>01009012</v>
          </cell>
          <cell r="D82" t="str">
            <v>A2</v>
          </cell>
          <cell r="E82" t="str">
            <v>A2</v>
          </cell>
        </row>
        <row r="83">
          <cell r="C83" t="str">
            <v>01002008</v>
          </cell>
          <cell r="D83" t="str">
            <v>A2</v>
          </cell>
          <cell r="E83" t="str">
            <v>A3</v>
          </cell>
        </row>
        <row r="84">
          <cell r="C84" t="str">
            <v>01009019</v>
          </cell>
          <cell r="D84" t="str">
            <v>A3</v>
          </cell>
          <cell r="E84" t="str">
            <v>A2</v>
          </cell>
        </row>
        <row r="85">
          <cell r="C85" t="str">
            <v>01009011</v>
          </cell>
          <cell r="D85" t="str">
            <v>A3</v>
          </cell>
          <cell r="E85" t="str">
            <v>A3</v>
          </cell>
        </row>
        <row r="86">
          <cell r="C86" t="str">
            <v>01009028</v>
          </cell>
          <cell r="D86" t="str">
            <v>A4</v>
          </cell>
          <cell r="E86" t="str">
            <v>A4</v>
          </cell>
        </row>
        <row r="87">
          <cell r="C87" t="str">
            <v>01009026</v>
          </cell>
          <cell r="D87" t="str">
            <v>A4</v>
          </cell>
          <cell r="E87" t="str">
            <v>A3</v>
          </cell>
        </row>
        <row r="88">
          <cell r="C88" t="str">
            <v>01007003</v>
          </cell>
          <cell r="D88" t="str">
            <v>A3</v>
          </cell>
          <cell r="E88" t="str">
            <v>A DN</v>
          </cell>
        </row>
        <row r="89">
          <cell r="C89" t="str">
            <v>01009029</v>
          </cell>
          <cell r="D89" t="str">
            <v>A4</v>
          </cell>
          <cell r="E89" t="str">
            <v>A3</v>
          </cell>
        </row>
        <row r="90">
          <cell r="C90">
            <v>0</v>
          </cell>
          <cell r="D90">
            <v>8</v>
          </cell>
          <cell r="E90">
            <v>8</v>
          </cell>
        </row>
        <row r="91">
          <cell r="C91">
            <v>0</v>
          </cell>
          <cell r="D91">
            <v>0</v>
          </cell>
          <cell r="E91">
            <v>7</v>
          </cell>
        </row>
        <row r="92">
          <cell r="C92" t="str">
            <v>01009009</v>
          </cell>
          <cell r="D92" t="str">
            <v>A2</v>
          </cell>
          <cell r="E92" t="str">
            <v>A1</v>
          </cell>
        </row>
        <row r="93">
          <cell r="C93" t="str">
            <v>01003002</v>
          </cell>
          <cell r="D93" t="str">
            <v>A2</v>
          </cell>
          <cell r="E93" t="str">
            <v>A2</v>
          </cell>
        </row>
        <row r="94">
          <cell r="C94" t="str">
            <v>01006003</v>
          </cell>
          <cell r="D94" t="str">
            <v>A3</v>
          </cell>
          <cell r="E94" t="str">
            <v>A3</v>
          </cell>
        </row>
        <row r="95">
          <cell r="C95" t="str">
            <v>01013032</v>
          </cell>
          <cell r="D95" t="str">
            <v>A2</v>
          </cell>
          <cell r="E95" t="str">
            <v>A3</v>
          </cell>
        </row>
        <row r="96">
          <cell r="C96" t="str">
            <v>01022061</v>
          </cell>
          <cell r="D96" t="str">
            <v>A2</v>
          </cell>
          <cell r="E96" t="str">
            <v>A1</v>
          </cell>
        </row>
        <row r="97">
          <cell r="C97" t="str">
            <v>01015027</v>
          </cell>
          <cell r="D97" t="str">
            <v>A2</v>
          </cell>
          <cell r="E97" t="str">
            <v>A2</v>
          </cell>
        </row>
        <row r="98">
          <cell r="C98" t="str">
            <v>01023002</v>
          </cell>
          <cell r="D98" t="str">
            <v>A2</v>
          </cell>
          <cell r="E98" t="str">
            <v>A1</v>
          </cell>
        </row>
        <row r="99">
          <cell r="C99">
            <v>0</v>
          </cell>
          <cell r="D99">
            <v>0</v>
          </cell>
          <cell r="E99">
            <v>1</v>
          </cell>
        </row>
        <row r="100">
          <cell r="C100" t="str">
            <v>01006006</v>
          </cell>
          <cell r="D100" t="str">
            <v>A2</v>
          </cell>
          <cell r="E100" t="str">
            <v>A2</v>
          </cell>
        </row>
        <row r="101">
          <cell r="C101">
            <v>0</v>
          </cell>
          <cell r="D101">
            <v>4</v>
          </cell>
          <cell r="E101">
            <v>4</v>
          </cell>
        </row>
        <row r="102">
          <cell r="C102">
            <v>0</v>
          </cell>
          <cell r="D102">
            <v>0</v>
          </cell>
          <cell r="E102">
            <v>1</v>
          </cell>
        </row>
        <row r="103">
          <cell r="C103" t="str">
            <v>01025001</v>
          </cell>
          <cell r="D103" t="str">
            <v>A2</v>
          </cell>
          <cell r="E103" t="str">
            <v>A1</v>
          </cell>
        </row>
        <row r="104">
          <cell r="C104">
            <v>0</v>
          </cell>
          <cell r="D104">
            <v>0</v>
          </cell>
          <cell r="E104">
            <v>3</v>
          </cell>
        </row>
        <row r="105">
          <cell r="C105" t="str">
            <v>01005003</v>
          </cell>
          <cell r="D105" t="str">
            <v>A2</v>
          </cell>
          <cell r="E105" t="str">
            <v>A2</v>
          </cell>
        </row>
        <row r="106">
          <cell r="C106" t="str">
            <v>01005011</v>
          </cell>
          <cell r="D106" t="str">
            <v>A4</v>
          </cell>
          <cell r="E106" t="str">
            <v>A3</v>
          </cell>
        </row>
        <row r="107">
          <cell r="C107" t="str">
            <v>01005012</v>
          </cell>
          <cell r="D107" t="str">
            <v>A4</v>
          </cell>
          <cell r="E107" t="str">
            <v>A4</v>
          </cell>
        </row>
        <row r="108">
          <cell r="C108">
            <v>0</v>
          </cell>
          <cell r="D108">
            <v>31</v>
          </cell>
          <cell r="E108">
            <v>31</v>
          </cell>
        </row>
        <row r="109">
          <cell r="C109">
            <v>0</v>
          </cell>
          <cell r="D109">
            <v>0</v>
          </cell>
          <cell r="E109">
            <v>13</v>
          </cell>
        </row>
        <row r="110">
          <cell r="C110" t="str">
            <v>01008028</v>
          </cell>
          <cell r="D110" t="str">
            <v>A1</v>
          </cell>
          <cell r="E110" t="str">
            <v>A1</v>
          </cell>
        </row>
        <row r="111">
          <cell r="C111" t="str">
            <v>01008002</v>
          </cell>
          <cell r="D111" t="str">
            <v>A1</v>
          </cell>
          <cell r="E111" t="str">
            <v>A1</v>
          </cell>
        </row>
        <row r="112">
          <cell r="C112" t="str">
            <v>01008004</v>
          </cell>
          <cell r="D112" t="str">
            <v>A2</v>
          </cell>
          <cell r="E112" t="str">
            <v>A1</v>
          </cell>
        </row>
        <row r="113">
          <cell r="C113" t="str">
            <v>01009007</v>
          </cell>
          <cell r="D113" t="str">
            <v>A2</v>
          </cell>
          <cell r="E113" t="str">
            <v>A2</v>
          </cell>
        </row>
        <row r="114">
          <cell r="C114" t="str">
            <v>01008008</v>
          </cell>
          <cell r="D114" t="str">
            <v>A3</v>
          </cell>
          <cell r="E114" t="str">
            <v>A1</v>
          </cell>
        </row>
        <row r="115">
          <cell r="C115" t="str">
            <v>01008006</v>
          </cell>
          <cell r="D115" t="str">
            <v>A3</v>
          </cell>
          <cell r="E115" t="str">
            <v>A1</v>
          </cell>
        </row>
        <row r="116">
          <cell r="C116" t="str">
            <v>01002021</v>
          </cell>
          <cell r="D116" t="str">
            <v>A2</v>
          </cell>
          <cell r="E116" t="str">
            <v>A1</v>
          </cell>
        </row>
        <row r="117">
          <cell r="C117" t="str">
            <v>01017009</v>
          </cell>
          <cell r="D117" t="str">
            <v>A3</v>
          </cell>
          <cell r="E117" t="str">
            <v>A2</v>
          </cell>
        </row>
        <row r="118">
          <cell r="C118" t="str">
            <v>01015026</v>
          </cell>
          <cell r="D118" t="str">
            <v>A3</v>
          </cell>
          <cell r="E118" t="str">
            <v>A2</v>
          </cell>
        </row>
        <row r="119">
          <cell r="C119" t="str">
            <v>01015028</v>
          </cell>
          <cell r="D119" t="str">
            <v>A3</v>
          </cell>
          <cell r="E119" t="str">
            <v>A1</v>
          </cell>
        </row>
        <row r="120">
          <cell r="C120" t="str">
            <v>01008005</v>
          </cell>
          <cell r="D120" t="str">
            <v>A3</v>
          </cell>
          <cell r="E120" t="str">
            <v>A1</v>
          </cell>
        </row>
        <row r="121">
          <cell r="C121" t="str">
            <v>01009014</v>
          </cell>
          <cell r="D121" t="str">
            <v>A4</v>
          </cell>
          <cell r="E121" t="str">
            <v>A4</v>
          </cell>
        </row>
        <row r="122">
          <cell r="C122" t="str">
            <v>01008034</v>
          </cell>
          <cell r="D122" t="str">
            <v>A3</v>
          </cell>
          <cell r="E122" t="str">
            <v>A1</v>
          </cell>
        </row>
        <row r="123">
          <cell r="C123">
            <v>0</v>
          </cell>
          <cell r="D123">
            <v>0</v>
          </cell>
          <cell r="E123">
            <v>18</v>
          </cell>
        </row>
        <row r="124">
          <cell r="C124" t="str">
            <v>01008021</v>
          </cell>
          <cell r="D124" t="str">
            <v>A2</v>
          </cell>
          <cell r="E124" t="str">
            <v>A2</v>
          </cell>
        </row>
        <row r="125">
          <cell r="C125" t="str">
            <v>01008009</v>
          </cell>
          <cell r="D125" t="str">
            <v>A2</v>
          </cell>
          <cell r="E125" t="str">
            <v>A2</v>
          </cell>
        </row>
        <row r="126">
          <cell r="C126" t="str">
            <v>01008031</v>
          </cell>
          <cell r="D126" t="str">
            <v>A4</v>
          </cell>
          <cell r="E126" t="str">
            <v>A3</v>
          </cell>
        </row>
        <row r="127">
          <cell r="C127" t="str">
            <v>01008018</v>
          </cell>
          <cell r="D127" t="str">
            <v>A4</v>
          </cell>
          <cell r="E127" t="str">
            <v>A3</v>
          </cell>
        </row>
        <row r="128">
          <cell r="C128" t="str">
            <v>01008039</v>
          </cell>
          <cell r="D128" t="str">
            <v>A4</v>
          </cell>
          <cell r="E128" t="str">
            <v>A3</v>
          </cell>
        </row>
        <row r="129">
          <cell r="C129" t="str">
            <v>01008040</v>
          </cell>
          <cell r="D129" t="str">
            <v>A4</v>
          </cell>
          <cell r="E129" t="str">
            <v>A3</v>
          </cell>
        </row>
        <row r="130">
          <cell r="C130" t="str">
            <v>01008041</v>
          </cell>
          <cell r="D130" t="str">
            <v>A4</v>
          </cell>
          <cell r="E130" t="str">
            <v>A3</v>
          </cell>
        </row>
        <row r="131">
          <cell r="C131" t="str">
            <v>01012027</v>
          </cell>
          <cell r="D131" t="str">
            <v>A3</v>
          </cell>
          <cell r="E131" t="str">
            <v>A1</v>
          </cell>
        </row>
        <row r="132">
          <cell r="C132" t="str">
            <v>01008012</v>
          </cell>
          <cell r="D132" t="str">
            <v>A4</v>
          </cell>
          <cell r="E132" t="str">
            <v>A3</v>
          </cell>
        </row>
        <row r="133">
          <cell r="C133" t="str">
            <v>01017008</v>
          </cell>
          <cell r="D133" t="str">
            <v>A4</v>
          </cell>
          <cell r="E133" t="str">
            <v>A3</v>
          </cell>
        </row>
        <row r="134">
          <cell r="C134" t="str">
            <v>01008033</v>
          </cell>
          <cell r="D134" t="str">
            <v>A4</v>
          </cell>
          <cell r="E134" t="str">
            <v>A2</v>
          </cell>
        </row>
        <row r="135">
          <cell r="C135" t="str">
            <v>01013033</v>
          </cell>
          <cell r="D135" t="str">
            <v>A4</v>
          </cell>
          <cell r="E135" t="str">
            <v>A4</v>
          </cell>
        </row>
        <row r="136">
          <cell r="C136" t="str">
            <v>01009015</v>
          </cell>
          <cell r="D136" t="str">
            <v>A4</v>
          </cell>
          <cell r="E136" t="str">
            <v>A4</v>
          </cell>
        </row>
        <row r="137">
          <cell r="C137" t="str">
            <v>01002003</v>
          </cell>
          <cell r="D137" t="str">
            <v>A4</v>
          </cell>
          <cell r="E137" t="str">
            <v>B1</v>
          </cell>
        </row>
        <row r="138">
          <cell r="C138" t="str">
            <v>01008043</v>
          </cell>
          <cell r="D138" t="str">
            <v>A4</v>
          </cell>
          <cell r="E138" t="str">
            <v>A3</v>
          </cell>
        </row>
        <row r="139">
          <cell r="C139" t="str">
            <v>01008042</v>
          </cell>
          <cell r="D139" t="str">
            <v>A4</v>
          </cell>
          <cell r="E139" t="str">
            <v>A3</v>
          </cell>
        </row>
        <row r="140">
          <cell r="C140" t="str">
            <v>01008044</v>
          </cell>
          <cell r="D140" t="str">
            <v>A4</v>
          </cell>
          <cell r="E140" t="str">
            <v>A4</v>
          </cell>
        </row>
        <row r="141">
          <cell r="C141" t="str">
            <v>01008045</v>
          </cell>
          <cell r="D141" t="str">
            <v>A4</v>
          </cell>
          <cell r="E141" t="str">
            <v>A4</v>
          </cell>
        </row>
        <row r="142">
          <cell r="C142">
            <v>0</v>
          </cell>
          <cell r="D142">
            <v>33</v>
          </cell>
          <cell r="E142">
            <v>33</v>
          </cell>
        </row>
        <row r="143">
          <cell r="C143">
            <v>0</v>
          </cell>
          <cell r="D143">
            <v>0</v>
          </cell>
          <cell r="E143">
            <v>33</v>
          </cell>
        </row>
        <row r="144">
          <cell r="C144" t="str">
            <v>01022003</v>
          </cell>
          <cell r="D144" t="str">
            <v>A2</v>
          </cell>
          <cell r="E144" t="str">
            <v>A2</v>
          </cell>
        </row>
        <row r="145">
          <cell r="C145" t="str">
            <v>01010007</v>
          </cell>
          <cell r="D145" t="str">
            <v>A2</v>
          </cell>
          <cell r="E145" t="str">
            <v>A2</v>
          </cell>
        </row>
        <row r="146">
          <cell r="C146" t="str">
            <v>01010033</v>
          </cell>
          <cell r="D146" t="str">
            <v>A4</v>
          </cell>
          <cell r="E146" t="str">
            <v>A4</v>
          </cell>
        </row>
        <row r="147">
          <cell r="C147" t="str">
            <v>01010037</v>
          </cell>
          <cell r="D147" t="str">
            <v>A4</v>
          </cell>
          <cell r="E147" t="str">
            <v>A4</v>
          </cell>
        </row>
        <row r="148">
          <cell r="C148" t="str">
            <v>01010031</v>
          </cell>
          <cell r="D148" t="str">
            <v>A3</v>
          </cell>
          <cell r="E148" t="str">
            <v>B2</v>
          </cell>
        </row>
        <row r="149">
          <cell r="C149" t="str">
            <v>01010016</v>
          </cell>
          <cell r="D149" t="str">
            <v>A4</v>
          </cell>
          <cell r="E149" t="str">
            <v>A4</v>
          </cell>
        </row>
        <row r="150">
          <cell r="C150" t="str">
            <v>01010028</v>
          </cell>
          <cell r="D150" t="str">
            <v>A2</v>
          </cell>
          <cell r="E150" t="str">
            <v>A4</v>
          </cell>
        </row>
        <row r="151">
          <cell r="C151" t="str">
            <v>01010017</v>
          </cell>
          <cell r="D151" t="str">
            <v>A3</v>
          </cell>
          <cell r="E151" t="str">
            <v>A4</v>
          </cell>
        </row>
        <row r="152">
          <cell r="C152" t="str">
            <v>01010012</v>
          </cell>
          <cell r="D152" t="str">
            <v>A3</v>
          </cell>
          <cell r="E152" t="str">
            <v>B1</v>
          </cell>
        </row>
        <row r="153">
          <cell r="C153" t="str">
            <v>01010029</v>
          </cell>
          <cell r="D153" t="str">
            <v>A2</v>
          </cell>
          <cell r="E153" t="str">
            <v>A4</v>
          </cell>
        </row>
        <row r="154">
          <cell r="C154" t="str">
            <v>01010024</v>
          </cell>
          <cell r="D154" t="str">
            <v>A2</v>
          </cell>
          <cell r="E154" t="str">
            <v>A4</v>
          </cell>
        </row>
        <row r="155">
          <cell r="C155" t="str">
            <v>01004012</v>
          </cell>
          <cell r="D155" t="str">
            <v>A2</v>
          </cell>
          <cell r="E155" t="str">
            <v>A4</v>
          </cell>
        </row>
        <row r="156">
          <cell r="C156" t="str">
            <v>01010023</v>
          </cell>
          <cell r="D156" t="str">
            <v>A4</v>
          </cell>
          <cell r="E156" t="str">
            <v>A4</v>
          </cell>
        </row>
        <row r="157">
          <cell r="C157" t="str">
            <v>01022048</v>
          </cell>
          <cell r="D157" t="str">
            <v>A4</v>
          </cell>
          <cell r="E157" t="str">
            <v>A4</v>
          </cell>
        </row>
        <row r="158">
          <cell r="C158" t="str">
            <v>01010006</v>
          </cell>
          <cell r="D158" t="str">
            <v>A2</v>
          </cell>
          <cell r="E158" t="str">
            <v>B2</v>
          </cell>
        </row>
        <row r="159">
          <cell r="C159" t="str">
            <v>01010026</v>
          </cell>
          <cell r="D159" t="str">
            <v>A2</v>
          </cell>
          <cell r="E159" t="str">
            <v>A4</v>
          </cell>
        </row>
        <row r="160">
          <cell r="C160" t="str">
            <v>01010039</v>
          </cell>
          <cell r="D160" t="str">
            <v>A2</v>
          </cell>
          <cell r="E160" t="str">
            <v>A2</v>
          </cell>
        </row>
        <row r="161">
          <cell r="C161" t="str">
            <v>01010040</v>
          </cell>
          <cell r="D161" t="str">
            <v>A2</v>
          </cell>
          <cell r="E161" t="str">
            <v>A3</v>
          </cell>
        </row>
        <row r="162">
          <cell r="C162" t="str">
            <v>01010009</v>
          </cell>
          <cell r="D162" t="str">
            <v>A4</v>
          </cell>
          <cell r="E162" t="str">
            <v>A3</v>
          </cell>
        </row>
        <row r="163">
          <cell r="C163" t="str">
            <v>01010020</v>
          </cell>
          <cell r="D163" t="str">
            <v>A4</v>
          </cell>
          <cell r="E163" t="str">
            <v>A4</v>
          </cell>
        </row>
        <row r="164">
          <cell r="C164" t="str">
            <v>01010018</v>
          </cell>
          <cell r="D164" t="str">
            <v>A2</v>
          </cell>
          <cell r="E164" t="str">
            <v>A3</v>
          </cell>
        </row>
        <row r="165">
          <cell r="C165" t="str">
            <v>01010019</v>
          </cell>
          <cell r="D165" t="str">
            <v>A4</v>
          </cell>
          <cell r="E165" t="str">
            <v>A4</v>
          </cell>
        </row>
        <row r="166">
          <cell r="C166" t="str">
            <v>01010015</v>
          </cell>
          <cell r="D166" t="str">
            <v>A2</v>
          </cell>
          <cell r="E166" t="str">
            <v>A4</v>
          </cell>
        </row>
        <row r="167">
          <cell r="C167" t="str">
            <v>01010027</v>
          </cell>
          <cell r="D167" t="str">
            <v>A4</v>
          </cell>
          <cell r="E167" t="str">
            <v>A3</v>
          </cell>
        </row>
        <row r="168">
          <cell r="C168" t="str">
            <v>01002025</v>
          </cell>
          <cell r="D168" t="str">
            <v>A1</v>
          </cell>
          <cell r="E168" t="str">
            <v>A3</v>
          </cell>
        </row>
        <row r="169">
          <cell r="C169" t="str">
            <v>01010162</v>
          </cell>
          <cell r="D169" t="str">
            <v>A4</v>
          </cell>
          <cell r="E169" t="str">
            <v>A3</v>
          </cell>
        </row>
        <row r="170">
          <cell r="C170" t="str">
            <v>01010141</v>
          </cell>
          <cell r="D170" t="str">
            <v>A2</v>
          </cell>
          <cell r="E170" t="str">
            <v>A3</v>
          </cell>
        </row>
        <row r="171">
          <cell r="C171" t="str">
            <v>01010021</v>
          </cell>
          <cell r="D171" t="str">
            <v>A2</v>
          </cell>
          <cell r="E171" t="str">
            <v>A2</v>
          </cell>
        </row>
        <row r="172">
          <cell r="C172" t="str">
            <v>01010030</v>
          </cell>
          <cell r="D172" t="str">
            <v>A1</v>
          </cell>
          <cell r="E172" t="str">
            <v>A2</v>
          </cell>
        </row>
        <row r="173">
          <cell r="C173" t="str">
            <v>01022005</v>
          </cell>
          <cell r="D173" t="str">
            <v>A3</v>
          </cell>
          <cell r="E173" t="str">
            <v>A2</v>
          </cell>
        </row>
        <row r="174">
          <cell r="C174" t="str">
            <v>01010022</v>
          </cell>
          <cell r="D174" t="str">
            <v>A3</v>
          </cell>
          <cell r="E174" t="str">
            <v>A2</v>
          </cell>
        </row>
        <row r="175">
          <cell r="C175" t="str">
            <v>01010032</v>
          </cell>
          <cell r="D175" t="str">
            <v>A3</v>
          </cell>
          <cell r="E175" t="str">
            <v>A2</v>
          </cell>
        </row>
        <row r="176">
          <cell r="C176" t="str">
            <v>01010254</v>
          </cell>
          <cell r="D176" t="str">
            <v>A4</v>
          </cell>
          <cell r="E176" t="str">
            <v>A4</v>
          </cell>
        </row>
        <row r="177">
          <cell r="C177">
            <v>0</v>
          </cell>
          <cell r="D177">
            <v>16</v>
          </cell>
          <cell r="E177">
            <v>16</v>
          </cell>
        </row>
        <row r="178">
          <cell r="C178">
            <v>0</v>
          </cell>
          <cell r="D178">
            <v>0</v>
          </cell>
          <cell r="E178">
            <v>16</v>
          </cell>
        </row>
        <row r="179">
          <cell r="C179" t="str">
            <v>01011002</v>
          </cell>
          <cell r="D179" t="str">
            <v>A1</v>
          </cell>
          <cell r="E179" t="str">
            <v>A2</v>
          </cell>
        </row>
        <row r="180">
          <cell r="C180" t="str">
            <v>01011012</v>
          </cell>
          <cell r="D180" t="str">
            <v>A1</v>
          </cell>
          <cell r="E180" t="str">
            <v>A2</v>
          </cell>
        </row>
        <row r="181">
          <cell r="C181" t="str">
            <v>01011005</v>
          </cell>
          <cell r="D181" t="str">
            <v>A1</v>
          </cell>
          <cell r="E181" t="str">
            <v>A3</v>
          </cell>
        </row>
        <row r="182">
          <cell r="C182" t="str">
            <v>01011011</v>
          </cell>
          <cell r="D182" t="str">
            <v>A2</v>
          </cell>
          <cell r="E182" t="str">
            <v>A3</v>
          </cell>
        </row>
        <row r="183">
          <cell r="C183" t="str">
            <v>01011013</v>
          </cell>
          <cell r="D183" t="str">
            <v>A1</v>
          </cell>
          <cell r="E183" t="str">
            <v>A2</v>
          </cell>
        </row>
        <row r="184">
          <cell r="C184" t="str">
            <v>01011009</v>
          </cell>
          <cell r="D184" t="str">
            <v>A1</v>
          </cell>
          <cell r="E184" t="str">
            <v>A3</v>
          </cell>
        </row>
        <row r="185">
          <cell r="C185" t="str">
            <v>01011001</v>
          </cell>
          <cell r="D185" t="str">
            <v>A1</v>
          </cell>
          <cell r="E185" t="str">
            <v>A4</v>
          </cell>
        </row>
        <row r="186">
          <cell r="C186" t="str">
            <v>01011014</v>
          </cell>
          <cell r="D186" t="str">
            <v>A2</v>
          </cell>
          <cell r="E186" t="str">
            <v>A3</v>
          </cell>
        </row>
        <row r="187">
          <cell r="C187" t="str">
            <v>01010005</v>
          </cell>
          <cell r="D187" t="str">
            <v>A1</v>
          </cell>
          <cell r="E187" t="str">
            <v>A1</v>
          </cell>
        </row>
        <row r="188">
          <cell r="C188" t="str">
            <v>01011016</v>
          </cell>
          <cell r="D188" t="str">
            <v>A1</v>
          </cell>
          <cell r="E188" t="str">
            <v>A3</v>
          </cell>
        </row>
        <row r="189">
          <cell r="C189" t="str">
            <v>01011007</v>
          </cell>
          <cell r="D189" t="str">
            <v>A1</v>
          </cell>
          <cell r="E189" t="str">
            <v>A4</v>
          </cell>
        </row>
        <row r="190">
          <cell r="C190" t="str">
            <v>01011008</v>
          </cell>
          <cell r="D190" t="str">
            <v>A1</v>
          </cell>
          <cell r="E190" t="str">
            <v>A2</v>
          </cell>
        </row>
        <row r="191">
          <cell r="C191" t="str">
            <v>01011015</v>
          </cell>
          <cell r="D191" t="str">
            <v>A1</v>
          </cell>
          <cell r="E191" t="str">
            <v>A3</v>
          </cell>
        </row>
        <row r="192">
          <cell r="C192" t="str">
            <v>01011010</v>
          </cell>
          <cell r="D192" t="str">
            <v>A1</v>
          </cell>
          <cell r="E192" t="str">
            <v>A3</v>
          </cell>
        </row>
        <row r="193">
          <cell r="C193" t="str">
            <v>01011018</v>
          </cell>
          <cell r="D193" t="str">
            <v>A1</v>
          </cell>
          <cell r="E193" t="str">
            <v>A3</v>
          </cell>
        </row>
        <row r="194">
          <cell r="C194" t="str">
            <v>01011006</v>
          </cell>
          <cell r="D194" t="str">
            <v>A1</v>
          </cell>
          <cell r="E194" t="str">
            <v>A3</v>
          </cell>
        </row>
        <row r="195">
          <cell r="C195">
            <v>0</v>
          </cell>
          <cell r="D195">
            <v>28</v>
          </cell>
          <cell r="E195">
            <v>28</v>
          </cell>
        </row>
        <row r="196">
          <cell r="C196">
            <v>0</v>
          </cell>
          <cell r="D196">
            <v>0</v>
          </cell>
          <cell r="E196">
            <v>28</v>
          </cell>
        </row>
        <row r="197">
          <cell r="C197" t="str">
            <v>01012003</v>
          </cell>
          <cell r="D197" t="str">
            <v>A1</v>
          </cell>
          <cell r="E197" t="str">
            <v>A1</v>
          </cell>
        </row>
        <row r="198">
          <cell r="C198" t="str">
            <v>01012008</v>
          </cell>
          <cell r="D198" t="str">
            <v>A2</v>
          </cell>
          <cell r="E198" t="str">
            <v>A1</v>
          </cell>
        </row>
        <row r="199">
          <cell r="C199" t="str">
            <v>01012007</v>
          </cell>
          <cell r="D199" t="str">
            <v>A2</v>
          </cell>
          <cell r="E199" t="str">
            <v>A3</v>
          </cell>
        </row>
        <row r="200">
          <cell r="C200" t="str">
            <v>01012013</v>
          </cell>
          <cell r="D200" t="str">
            <v>A2</v>
          </cell>
          <cell r="E200" t="str">
            <v>A1</v>
          </cell>
        </row>
        <row r="201">
          <cell r="C201" t="str">
            <v>01012023</v>
          </cell>
          <cell r="D201" t="str">
            <v>A1</v>
          </cell>
          <cell r="E201" t="str">
            <v>A1</v>
          </cell>
        </row>
        <row r="202">
          <cell r="C202" t="str">
            <v>01012014</v>
          </cell>
          <cell r="D202" t="str">
            <v>A2</v>
          </cell>
          <cell r="E202" t="str">
            <v>A4</v>
          </cell>
        </row>
        <row r="203">
          <cell r="C203" t="str">
            <v>01012005</v>
          </cell>
          <cell r="D203" t="str">
            <v>A2</v>
          </cell>
          <cell r="E203" t="str">
            <v>A3</v>
          </cell>
        </row>
        <row r="204">
          <cell r="C204" t="str">
            <v>01012006</v>
          </cell>
          <cell r="D204" t="str">
            <v>A4</v>
          </cell>
          <cell r="E204" t="str">
            <v>A2</v>
          </cell>
        </row>
        <row r="205">
          <cell r="C205" t="str">
            <v>01012004</v>
          </cell>
          <cell r="D205" t="str">
            <v>A4</v>
          </cell>
          <cell r="E205" t="str">
            <v>A4</v>
          </cell>
        </row>
        <row r="206">
          <cell r="C206" t="str">
            <v>01012012</v>
          </cell>
          <cell r="D206" t="str">
            <v>A4</v>
          </cell>
          <cell r="E206" t="str">
            <v>A4</v>
          </cell>
        </row>
        <row r="207">
          <cell r="C207" t="str">
            <v>01012016</v>
          </cell>
          <cell r="D207" t="str">
            <v>A4</v>
          </cell>
          <cell r="E207" t="str">
            <v>A4</v>
          </cell>
        </row>
        <row r="208">
          <cell r="C208" t="str">
            <v>01012015</v>
          </cell>
          <cell r="D208" t="str">
            <v>A4</v>
          </cell>
          <cell r="E208" t="str">
            <v>A4</v>
          </cell>
        </row>
        <row r="209">
          <cell r="C209" t="str">
            <v>01012019</v>
          </cell>
          <cell r="D209" t="str">
            <v>A4</v>
          </cell>
          <cell r="E209" t="str">
            <v>A4</v>
          </cell>
        </row>
        <row r="210">
          <cell r="C210" t="str">
            <v>01012018</v>
          </cell>
          <cell r="D210" t="str">
            <v>A4</v>
          </cell>
          <cell r="E210" t="str">
            <v>A4</v>
          </cell>
        </row>
        <row r="211">
          <cell r="C211" t="str">
            <v>01012017</v>
          </cell>
          <cell r="D211" t="str">
            <v>A4</v>
          </cell>
          <cell r="E211" t="str">
            <v>A4</v>
          </cell>
        </row>
        <row r="212">
          <cell r="C212" t="str">
            <v>01012022</v>
          </cell>
          <cell r="D212" t="str">
            <v>A4</v>
          </cell>
          <cell r="E212" t="str">
            <v>A4</v>
          </cell>
        </row>
        <row r="213">
          <cell r="C213" t="str">
            <v>01012020</v>
          </cell>
          <cell r="D213" t="str">
            <v>A4</v>
          </cell>
          <cell r="E213" t="str">
            <v>A3</v>
          </cell>
        </row>
        <row r="214">
          <cell r="C214" t="str">
            <v>01012021</v>
          </cell>
          <cell r="D214" t="str">
            <v>A4</v>
          </cell>
          <cell r="E214" t="str">
            <v>A4</v>
          </cell>
        </row>
        <row r="215">
          <cell r="C215" t="str">
            <v>01012011</v>
          </cell>
          <cell r="D215" t="str">
            <v>A4</v>
          </cell>
          <cell r="E215" t="str">
            <v>A4</v>
          </cell>
        </row>
        <row r="216">
          <cell r="C216" t="str">
            <v>01017002</v>
          </cell>
          <cell r="D216" t="str">
            <v>A4</v>
          </cell>
          <cell r="E216" t="str">
            <v>A4</v>
          </cell>
        </row>
        <row r="217">
          <cell r="C217" t="str">
            <v>01012028</v>
          </cell>
          <cell r="D217" t="str">
            <v>A2</v>
          </cell>
          <cell r="E217" t="str">
            <v>A3</v>
          </cell>
        </row>
        <row r="218">
          <cell r="C218" t="str">
            <v>01012032</v>
          </cell>
          <cell r="D218" t="str">
            <v>A2</v>
          </cell>
          <cell r="E218" t="str">
            <v>A3</v>
          </cell>
        </row>
        <row r="219">
          <cell r="C219" t="str">
            <v>01025017</v>
          </cell>
          <cell r="D219" t="str">
            <v>A4</v>
          </cell>
          <cell r="E219" t="str">
            <v>A2</v>
          </cell>
        </row>
        <row r="220">
          <cell r="C220" t="str">
            <v>01006004</v>
          </cell>
          <cell r="D220" t="str">
            <v>A3</v>
          </cell>
          <cell r="E220" t="str">
            <v>A4</v>
          </cell>
        </row>
        <row r="221">
          <cell r="C221" t="str">
            <v>01013068</v>
          </cell>
          <cell r="D221" t="str">
            <v>A2</v>
          </cell>
          <cell r="E221" t="str">
            <v>A1</v>
          </cell>
        </row>
        <row r="222">
          <cell r="C222" t="str">
            <v>01012048</v>
          </cell>
          <cell r="D222" t="str">
            <v>A3</v>
          </cell>
          <cell r="E222" t="str">
            <v>A4</v>
          </cell>
        </row>
        <row r="223">
          <cell r="C223" t="str">
            <v>01012049</v>
          </cell>
          <cell r="D223" t="str">
            <v>A4</v>
          </cell>
          <cell r="E223" t="str">
            <v>A4</v>
          </cell>
        </row>
        <row r="224">
          <cell r="C224" t="str">
            <v>01012050</v>
          </cell>
          <cell r="D224" t="str">
            <v>A4</v>
          </cell>
          <cell r="E224" t="str">
            <v>A3</v>
          </cell>
        </row>
        <row r="225">
          <cell r="C225">
            <v>0</v>
          </cell>
          <cell r="D225">
            <v>19</v>
          </cell>
          <cell r="E225">
            <v>19</v>
          </cell>
        </row>
        <row r="226">
          <cell r="C226">
            <v>0</v>
          </cell>
          <cell r="D226">
            <v>0</v>
          </cell>
          <cell r="E226">
            <v>19</v>
          </cell>
        </row>
        <row r="227">
          <cell r="C227" t="str">
            <v>01015019</v>
          </cell>
          <cell r="D227" t="str">
            <v>A1</v>
          </cell>
          <cell r="E227" t="str">
            <v>A2</v>
          </cell>
        </row>
        <row r="228">
          <cell r="C228" t="str">
            <v>01015023</v>
          </cell>
          <cell r="D228" t="str">
            <v>A1</v>
          </cell>
          <cell r="E228" t="str">
            <v>A3</v>
          </cell>
        </row>
        <row r="229">
          <cell r="C229" t="str">
            <v>01015005</v>
          </cell>
          <cell r="D229" t="str">
            <v>A3</v>
          </cell>
          <cell r="E229" t="str">
            <v>A4</v>
          </cell>
        </row>
        <row r="230">
          <cell r="C230" t="str">
            <v>01015018</v>
          </cell>
          <cell r="D230" t="str">
            <v>A3</v>
          </cell>
          <cell r="E230" t="str">
            <v>A4</v>
          </cell>
        </row>
        <row r="231">
          <cell r="C231" t="str">
            <v>01015020</v>
          </cell>
          <cell r="D231" t="str">
            <v>A4</v>
          </cell>
          <cell r="E231" t="str">
            <v>B1</v>
          </cell>
        </row>
        <row r="232">
          <cell r="C232" t="str">
            <v>01015041</v>
          </cell>
          <cell r="D232" t="str">
            <v>A3</v>
          </cell>
          <cell r="E232" t="str">
            <v>A4</v>
          </cell>
        </row>
        <row r="233">
          <cell r="C233" t="str">
            <v>01015013</v>
          </cell>
          <cell r="D233" t="str">
            <v>A3</v>
          </cell>
          <cell r="E233" t="str">
            <v>A4</v>
          </cell>
        </row>
        <row r="234">
          <cell r="C234" t="str">
            <v>01015006</v>
          </cell>
          <cell r="D234" t="str">
            <v>A2</v>
          </cell>
          <cell r="E234" t="str">
            <v>A3</v>
          </cell>
        </row>
        <row r="235">
          <cell r="C235" t="str">
            <v>01018001</v>
          </cell>
          <cell r="D235" t="str">
            <v>A3</v>
          </cell>
          <cell r="E235" t="str">
            <v>A4</v>
          </cell>
        </row>
        <row r="236">
          <cell r="C236" t="str">
            <v>01015004</v>
          </cell>
          <cell r="D236" t="str">
            <v>A2</v>
          </cell>
          <cell r="E236" t="str">
            <v>A4</v>
          </cell>
        </row>
        <row r="237">
          <cell r="C237" t="str">
            <v>01015010</v>
          </cell>
          <cell r="D237" t="str">
            <v>A3</v>
          </cell>
          <cell r="E237" t="str">
            <v>A4</v>
          </cell>
        </row>
        <row r="238">
          <cell r="C238" t="str">
            <v>01015017</v>
          </cell>
          <cell r="D238" t="str">
            <v>A3</v>
          </cell>
          <cell r="E238" t="str">
            <v>A4</v>
          </cell>
        </row>
        <row r="239">
          <cell r="C239" t="str">
            <v>01015016</v>
          </cell>
          <cell r="D239" t="str">
            <v>A4</v>
          </cell>
          <cell r="E239" t="str">
            <v>A4</v>
          </cell>
        </row>
        <row r="240">
          <cell r="C240" t="str">
            <v>01015031</v>
          </cell>
          <cell r="D240" t="str">
            <v>A1</v>
          </cell>
          <cell r="E240" t="str">
            <v>A3</v>
          </cell>
        </row>
        <row r="241">
          <cell r="C241" t="str">
            <v>01015025</v>
          </cell>
          <cell r="D241" t="str">
            <v>A2</v>
          </cell>
          <cell r="E241" t="str">
            <v>B1</v>
          </cell>
        </row>
        <row r="242">
          <cell r="C242" t="str">
            <v>01017001</v>
          </cell>
          <cell r="D242" t="str">
            <v>A2</v>
          </cell>
          <cell r="E242" t="str">
            <v>A4</v>
          </cell>
        </row>
        <row r="243">
          <cell r="C243" t="str">
            <v>01015012</v>
          </cell>
          <cell r="D243" t="str">
            <v>A3</v>
          </cell>
          <cell r="E243" t="str">
            <v>A3</v>
          </cell>
        </row>
        <row r="244">
          <cell r="C244" t="str">
            <v>01015008</v>
          </cell>
          <cell r="D244" t="str">
            <v>A2</v>
          </cell>
          <cell r="E244" t="str">
            <v>A4</v>
          </cell>
        </row>
        <row r="245">
          <cell r="C245" t="str">
            <v>01015021</v>
          </cell>
          <cell r="D245" t="str">
            <v>A3</v>
          </cell>
          <cell r="E245" t="str">
            <v>A3</v>
          </cell>
        </row>
        <row r="246">
          <cell r="C246">
            <v>0</v>
          </cell>
          <cell r="D246">
            <v>26</v>
          </cell>
          <cell r="E246">
            <v>26</v>
          </cell>
        </row>
        <row r="247">
          <cell r="C247">
            <v>0</v>
          </cell>
          <cell r="D247">
            <v>0</v>
          </cell>
          <cell r="E247">
            <v>25</v>
          </cell>
        </row>
        <row r="248">
          <cell r="C248" t="str">
            <v>01013003</v>
          </cell>
          <cell r="D248" t="str">
            <v>A1</v>
          </cell>
          <cell r="E248" t="str">
            <v>A1</v>
          </cell>
        </row>
        <row r="249">
          <cell r="C249" t="str">
            <v>01013002</v>
          </cell>
          <cell r="D249" t="str">
            <v>A2</v>
          </cell>
          <cell r="E249" t="str">
            <v>A2</v>
          </cell>
        </row>
        <row r="250">
          <cell r="C250" t="str">
            <v>01013004</v>
          </cell>
          <cell r="D250" t="str">
            <v>A1</v>
          </cell>
          <cell r="E250" t="str">
            <v>A3</v>
          </cell>
        </row>
        <row r="251">
          <cell r="C251" t="str">
            <v>01013021</v>
          </cell>
          <cell r="D251" t="str">
            <v>A2</v>
          </cell>
          <cell r="E251" t="str">
            <v>A3</v>
          </cell>
        </row>
        <row r="252">
          <cell r="C252" t="str">
            <v>01013006</v>
          </cell>
          <cell r="D252" t="str">
            <v>A2</v>
          </cell>
          <cell r="E252" t="str">
            <v>A2</v>
          </cell>
        </row>
        <row r="253">
          <cell r="C253" t="str">
            <v>01013018</v>
          </cell>
          <cell r="D253" t="str">
            <v>A2</v>
          </cell>
          <cell r="E253" t="str">
            <v>B1</v>
          </cell>
        </row>
        <row r="254">
          <cell r="C254" t="str">
            <v>01013019</v>
          </cell>
          <cell r="D254" t="str">
            <v>A2</v>
          </cell>
          <cell r="E254" t="str">
            <v>A3</v>
          </cell>
        </row>
        <row r="255">
          <cell r="C255" t="str">
            <v>01013016</v>
          </cell>
          <cell r="D255" t="str">
            <v>A2</v>
          </cell>
          <cell r="E255" t="str">
            <v>A2</v>
          </cell>
        </row>
        <row r="256">
          <cell r="C256" t="str">
            <v>01013017</v>
          </cell>
          <cell r="D256" t="str">
            <v>A3</v>
          </cell>
          <cell r="E256" t="str">
            <v>A3</v>
          </cell>
        </row>
        <row r="257">
          <cell r="C257" t="str">
            <v>01013027</v>
          </cell>
          <cell r="D257" t="str">
            <v>A3</v>
          </cell>
          <cell r="E257" t="str">
            <v>A3</v>
          </cell>
        </row>
        <row r="258">
          <cell r="C258" t="str">
            <v>01013026</v>
          </cell>
          <cell r="D258" t="str">
            <v>A2</v>
          </cell>
          <cell r="E258" t="str">
            <v>A2</v>
          </cell>
        </row>
        <row r="259">
          <cell r="C259" t="str">
            <v>01013029</v>
          </cell>
          <cell r="D259" t="str">
            <v>A2</v>
          </cell>
          <cell r="E259" t="str">
            <v>A3</v>
          </cell>
        </row>
        <row r="260">
          <cell r="C260" t="str">
            <v>01013028</v>
          </cell>
          <cell r="D260" t="str">
            <v>A2</v>
          </cell>
          <cell r="E260" t="str">
            <v>A4</v>
          </cell>
        </row>
        <row r="261">
          <cell r="C261" t="str">
            <v>01013005</v>
          </cell>
          <cell r="D261" t="str">
            <v>A2</v>
          </cell>
          <cell r="E261" t="str">
            <v>A3</v>
          </cell>
        </row>
        <row r="262">
          <cell r="C262" t="str">
            <v>01013022</v>
          </cell>
          <cell r="D262" t="str">
            <v>A3</v>
          </cell>
          <cell r="E262" t="str">
            <v>A2</v>
          </cell>
        </row>
        <row r="263">
          <cell r="C263" t="str">
            <v>01013047</v>
          </cell>
          <cell r="D263" t="str">
            <v>A3</v>
          </cell>
          <cell r="E263" t="str">
            <v>A3</v>
          </cell>
        </row>
        <row r="264">
          <cell r="C264" t="str">
            <v>01013070</v>
          </cell>
          <cell r="D264" t="str">
            <v>A3</v>
          </cell>
          <cell r="E264" t="str">
            <v>A2</v>
          </cell>
        </row>
        <row r="265">
          <cell r="C265" t="str">
            <v>01014047</v>
          </cell>
          <cell r="D265" t="str">
            <v>A1</v>
          </cell>
          <cell r="E265" t="str">
            <v>A1</v>
          </cell>
        </row>
        <row r="266">
          <cell r="C266" t="str">
            <v>01013079</v>
          </cell>
          <cell r="D266" t="str">
            <v>A3</v>
          </cell>
          <cell r="E266" t="str">
            <v>A2</v>
          </cell>
        </row>
        <row r="267">
          <cell r="C267" t="str">
            <v>01013087</v>
          </cell>
          <cell r="D267" t="str">
            <v>A1</v>
          </cell>
          <cell r="E267" t="str">
            <v>A1</v>
          </cell>
        </row>
        <row r="268">
          <cell r="C268" t="str">
            <v>01013061</v>
          </cell>
          <cell r="D268" t="str">
            <v>A1</v>
          </cell>
          <cell r="E268" t="str">
            <v>A3</v>
          </cell>
        </row>
        <row r="269">
          <cell r="C269" t="str">
            <v>01013094</v>
          </cell>
          <cell r="D269" t="str">
            <v>A2</v>
          </cell>
          <cell r="E269" t="str">
            <v>A2</v>
          </cell>
        </row>
        <row r="270">
          <cell r="C270" t="str">
            <v>01013120</v>
          </cell>
          <cell r="D270" t="str">
            <v>A2</v>
          </cell>
          <cell r="E270" t="str">
            <v>A2</v>
          </cell>
        </row>
        <row r="271">
          <cell r="C271" t="str">
            <v>01013117</v>
          </cell>
          <cell r="D271" t="str">
            <v>A2</v>
          </cell>
          <cell r="E271" t="str">
            <v>A3</v>
          </cell>
        </row>
        <row r="272">
          <cell r="C272" t="str">
            <v>01013116</v>
          </cell>
          <cell r="D272" t="str">
            <v>A4</v>
          </cell>
          <cell r="E272" t="str">
            <v>A3</v>
          </cell>
        </row>
        <row r="273">
          <cell r="C273">
            <v>0</v>
          </cell>
          <cell r="D273">
            <v>0</v>
          </cell>
          <cell r="E273">
            <v>1</v>
          </cell>
        </row>
        <row r="274">
          <cell r="C274" t="str">
            <v>01013096</v>
          </cell>
          <cell r="D274" t="str">
            <v>A1</v>
          </cell>
          <cell r="E274" t="str">
            <v>A1</v>
          </cell>
        </row>
        <row r="275">
          <cell r="C275">
            <v>0</v>
          </cell>
          <cell r="D275">
            <v>31</v>
          </cell>
          <cell r="E275">
            <v>31</v>
          </cell>
        </row>
        <row r="276">
          <cell r="C276">
            <v>0</v>
          </cell>
          <cell r="D276">
            <v>0</v>
          </cell>
          <cell r="E276">
            <v>31</v>
          </cell>
        </row>
        <row r="277">
          <cell r="C277" t="str">
            <v>01014002</v>
          </cell>
          <cell r="D277" t="str">
            <v>A1</v>
          </cell>
          <cell r="E277" t="str">
            <v>A1</v>
          </cell>
        </row>
        <row r="278">
          <cell r="C278" t="str">
            <v>01014004</v>
          </cell>
          <cell r="D278" t="str">
            <v>A2</v>
          </cell>
          <cell r="E278" t="str">
            <v>A2</v>
          </cell>
        </row>
        <row r="279">
          <cell r="C279" t="str">
            <v>01023003</v>
          </cell>
          <cell r="D279" t="str">
            <v>A2</v>
          </cell>
          <cell r="E279" t="str">
            <v>A1</v>
          </cell>
        </row>
        <row r="280">
          <cell r="C280" t="str">
            <v>01014038</v>
          </cell>
          <cell r="D280" t="str">
            <v>A1</v>
          </cell>
          <cell r="E280" t="str">
            <v>A1</v>
          </cell>
        </row>
        <row r="281">
          <cell r="C281" t="str">
            <v>01014051</v>
          </cell>
          <cell r="D281" t="str">
            <v>A4</v>
          </cell>
          <cell r="E281" t="str">
            <v>A4</v>
          </cell>
        </row>
        <row r="282">
          <cell r="C282" t="str">
            <v>01014005</v>
          </cell>
          <cell r="D282" t="str">
            <v>A2</v>
          </cell>
          <cell r="E282" t="str">
            <v>A3</v>
          </cell>
        </row>
        <row r="283">
          <cell r="C283" t="str">
            <v>01014046</v>
          </cell>
          <cell r="D283" t="str">
            <v>A1</v>
          </cell>
          <cell r="E283" t="str">
            <v>A1</v>
          </cell>
        </row>
        <row r="284">
          <cell r="C284" t="str">
            <v>01014026</v>
          </cell>
          <cell r="D284" t="str">
            <v>A3</v>
          </cell>
          <cell r="E284" t="str">
            <v>A3</v>
          </cell>
        </row>
        <row r="285">
          <cell r="C285" t="str">
            <v>01014029</v>
          </cell>
          <cell r="D285" t="str">
            <v>A3</v>
          </cell>
          <cell r="E285" t="str">
            <v>A3</v>
          </cell>
        </row>
        <row r="286">
          <cell r="C286" t="str">
            <v>01014033</v>
          </cell>
          <cell r="D286" t="str">
            <v>A1</v>
          </cell>
          <cell r="E286" t="str">
            <v>A1</v>
          </cell>
        </row>
        <row r="287">
          <cell r="C287" t="str">
            <v>01014023</v>
          </cell>
          <cell r="D287" t="str">
            <v>A1</v>
          </cell>
          <cell r="E287" t="str">
            <v>A3</v>
          </cell>
        </row>
        <row r="288">
          <cell r="C288" t="str">
            <v>01014013</v>
          </cell>
          <cell r="D288" t="str">
            <v>A3</v>
          </cell>
          <cell r="E288" t="str">
            <v>A3</v>
          </cell>
        </row>
        <row r="289">
          <cell r="C289" t="str">
            <v>01014017</v>
          </cell>
          <cell r="D289" t="str">
            <v>A3</v>
          </cell>
          <cell r="E289" t="str">
            <v>A4</v>
          </cell>
        </row>
        <row r="290">
          <cell r="C290" t="str">
            <v>01014034</v>
          </cell>
          <cell r="D290" t="str">
            <v>A3</v>
          </cell>
          <cell r="E290" t="str">
            <v>A3</v>
          </cell>
        </row>
        <row r="291">
          <cell r="C291" t="str">
            <v>01014020</v>
          </cell>
          <cell r="D291" t="str">
            <v>A1</v>
          </cell>
          <cell r="E291" t="str">
            <v>A3</v>
          </cell>
        </row>
        <row r="292">
          <cell r="C292" t="str">
            <v>01014018</v>
          </cell>
          <cell r="D292" t="str">
            <v>A3</v>
          </cell>
          <cell r="E292" t="str">
            <v>A3</v>
          </cell>
        </row>
        <row r="293">
          <cell r="C293" t="str">
            <v>01014042</v>
          </cell>
          <cell r="D293" t="str">
            <v>A3</v>
          </cell>
          <cell r="E293" t="str">
            <v>A3</v>
          </cell>
        </row>
        <row r="294">
          <cell r="C294" t="str">
            <v>01014019</v>
          </cell>
          <cell r="D294" t="str">
            <v>A3</v>
          </cell>
          <cell r="E294" t="str">
            <v>A3</v>
          </cell>
        </row>
        <row r="295">
          <cell r="C295" t="str">
            <v>01014010</v>
          </cell>
          <cell r="D295" t="str">
            <v>A3</v>
          </cell>
          <cell r="E295" t="str">
            <v>A3</v>
          </cell>
        </row>
        <row r="296">
          <cell r="C296" t="str">
            <v>01014030</v>
          </cell>
          <cell r="D296" t="str">
            <v>A1</v>
          </cell>
          <cell r="E296" t="str">
            <v>A3</v>
          </cell>
        </row>
        <row r="297">
          <cell r="C297" t="str">
            <v>01014024</v>
          </cell>
          <cell r="D297" t="str">
            <v>A3</v>
          </cell>
          <cell r="E297" t="str">
            <v>A3</v>
          </cell>
        </row>
        <row r="298">
          <cell r="C298" t="str">
            <v>01014048</v>
          </cell>
          <cell r="D298" t="str">
            <v>A1</v>
          </cell>
          <cell r="E298" t="str">
            <v>A1</v>
          </cell>
        </row>
        <row r="299">
          <cell r="C299" t="str">
            <v>01014022</v>
          </cell>
          <cell r="D299" t="str">
            <v>A2</v>
          </cell>
          <cell r="E299" t="str">
            <v>A3</v>
          </cell>
        </row>
        <row r="300">
          <cell r="C300" t="str">
            <v>01014025</v>
          </cell>
          <cell r="D300" t="str">
            <v>A4</v>
          </cell>
          <cell r="E300" t="str">
            <v>A4</v>
          </cell>
        </row>
        <row r="301">
          <cell r="C301" t="str">
            <v>01014032</v>
          </cell>
          <cell r="D301" t="str">
            <v>A1</v>
          </cell>
          <cell r="E301" t="str">
            <v>A3</v>
          </cell>
        </row>
        <row r="302">
          <cell r="C302" t="str">
            <v>01014006</v>
          </cell>
          <cell r="D302" t="str">
            <v>A1</v>
          </cell>
          <cell r="E302" t="str">
            <v>A3</v>
          </cell>
        </row>
        <row r="303">
          <cell r="C303" t="str">
            <v>01014052</v>
          </cell>
          <cell r="D303" t="str">
            <v>A4</v>
          </cell>
          <cell r="E303" t="str">
            <v>A4</v>
          </cell>
        </row>
        <row r="304">
          <cell r="C304" t="str">
            <v>01014009</v>
          </cell>
          <cell r="D304" t="str">
            <v>A3</v>
          </cell>
          <cell r="E304" t="str">
            <v>A3</v>
          </cell>
        </row>
        <row r="305">
          <cell r="C305" t="str">
            <v>01014045</v>
          </cell>
          <cell r="D305" t="str">
            <v>A1</v>
          </cell>
          <cell r="E305" t="str">
            <v>A1</v>
          </cell>
        </row>
        <row r="306">
          <cell r="C306" t="str">
            <v>01014021</v>
          </cell>
          <cell r="D306" t="str">
            <v>A2</v>
          </cell>
          <cell r="E306" t="str">
            <v>A3</v>
          </cell>
        </row>
        <row r="307">
          <cell r="C307" t="str">
            <v>01014016</v>
          </cell>
          <cell r="D307" t="str">
            <v>A1</v>
          </cell>
          <cell r="E307" t="str">
            <v>A4</v>
          </cell>
        </row>
        <row r="308">
          <cell r="C308">
            <v>0</v>
          </cell>
          <cell r="D308">
            <v>9</v>
          </cell>
          <cell r="E308">
            <v>9</v>
          </cell>
        </row>
        <row r="309">
          <cell r="C309">
            <v>0</v>
          </cell>
          <cell r="D309">
            <v>0</v>
          </cell>
          <cell r="E309">
            <v>9</v>
          </cell>
        </row>
        <row r="310">
          <cell r="C310" t="str">
            <v>01016008</v>
          </cell>
          <cell r="D310" t="str">
            <v>A2</v>
          </cell>
          <cell r="E310" t="str">
            <v>A1</v>
          </cell>
        </row>
        <row r="311">
          <cell r="C311" t="str">
            <v>01016004</v>
          </cell>
          <cell r="D311" t="str">
            <v>A2</v>
          </cell>
          <cell r="E311" t="str">
            <v>A2</v>
          </cell>
        </row>
        <row r="312">
          <cell r="C312" t="str">
            <v>01016002</v>
          </cell>
          <cell r="D312" t="str">
            <v>A3</v>
          </cell>
          <cell r="E312" t="str">
            <v>A3</v>
          </cell>
        </row>
        <row r="313">
          <cell r="C313" t="str">
            <v>01016006</v>
          </cell>
          <cell r="D313" t="str">
            <v>A3</v>
          </cell>
          <cell r="E313" t="str">
            <v>A3</v>
          </cell>
        </row>
        <row r="314">
          <cell r="C314" t="str">
            <v>01016005</v>
          </cell>
          <cell r="D314" t="str">
            <v>A3</v>
          </cell>
          <cell r="E314" t="str">
            <v>A3</v>
          </cell>
        </row>
        <row r="315">
          <cell r="C315" t="str">
            <v>01016012</v>
          </cell>
          <cell r="D315" t="str">
            <v>A2</v>
          </cell>
          <cell r="E315" t="str">
            <v>A4</v>
          </cell>
        </row>
        <row r="316">
          <cell r="C316" t="str">
            <v>01016010</v>
          </cell>
          <cell r="D316" t="str">
            <v>A2</v>
          </cell>
          <cell r="E316" t="str">
            <v>A4</v>
          </cell>
        </row>
        <row r="317">
          <cell r="C317" t="str">
            <v>01016007</v>
          </cell>
          <cell r="D317" t="str">
            <v>A2</v>
          </cell>
          <cell r="E317" t="str">
            <v>A3</v>
          </cell>
        </row>
        <row r="318">
          <cell r="C318" t="str">
            <v>01016003</v>
          </cell>
          <cell r="D318" t="str">
            <v>A2</v>
          </cell>
          <cell r="E318" t="str">
            <v>A3</v>
          </cell>
        </row>
        <row r="319">
          <cell r="C319">
            <v>0</v>
          </cell>
          <cell r="D319">
            <v>9</v>
          </cell>
          <cell r="E319">
            <v>9</v>
          </cell>
        </row>
        <row r="320">
          <cell r="C320">
            <v>0</v>
          </cell>
          <cell r="D320">
            <v>0</v>
          </cell>
          <cell r="E320">
            <v>9</v>
          </cell>
        </row>
        <row r="321">
          <cell r="C321" t="str">
            <v>01013020</v>
          </cell>
          <cell r="D321" t="str">
            <v>A2</v>
          </cell>
          <cell r="E321" t="str">
            <v>A2</v>
          </cell>
        </row>
        <row r="322">
          <cell r="C322" t="str">
            <v>01029001</v>
          </cell>
          <cell r="D322" t="str">
            <v>A1</v>
          </cell>
          <cell r="E322" t="str">
            <v>A2</v>
          </cell>
        </row>
        <row r="323">
          <cell r="C323" t="str">
            <v>01013010</v>
          </cell>
          <cell r="D323" t="str">
            <v>A2</v>
          </cell>
          <cell r="E323" t="str">
            <v>A3</v>
          </cell>
        </row>
        <row r="324">
          <cell r="C324" t="str">
            <v>01013009</v>
          </cell>
          <cell r="D324" t="str">
            <v>A2</v>
          </cell>
          <cell r="E324" t="str">
            <v>A3</v>
          </cell>
        </row>
        <row r="325">
          <cell r="C325" t="str">
            <v>01013008</v>
          </cell>
          <cell r="D325" t="str">
            <v>A3</v>
          </cell>
          <cell r="E325" t="str">
            <v>A3</v>
          </cell>
        </row>
        <row r="326">
          <cell r="C326" t="str">
            <v>01013011</v>
          </cell>
          <cell r="D326" t="str">
            <v>A3</v>
          </cell>
          <cell r="E326" t="str">
            <v>A3</v>
          </cell>
        </row>
        <row r="327">
          <cell r="C327" t="str">
            <v>01013023</v>
          </cell>
          <cell r="D327" t="str">
            <v>A3</v>
          </cell>
          <cell r="E327" t="str">
            <v>A4</v>
          </cell>
        </row>
        <row r="328">
          <cell r="C328" t="str">
            <v>01013015</v>
          </cell>
          <cell r="D328" t="str">
            <v>A3</v>
          </cell>
          <cell r="E328" t="str">
            <v>A4</v>
          </cell>
        </row>
        <row r="329">
          <cell r="C329" t="str">
            <v>01029016</v>
          </cell>
          <cell r="D329" t="str">
            <v>A1</v>
          </cell>
          <cell r="E329" t="str">
            <v>A4</v>
          </cell>
        </row>
        <row r="330">
          <cell r="C330">
            <v>0</v>
          </cell>
          <cell r="D330">
            <v>19</v>
          </cell>
          <cell r="E330">
            <v>19</v>
          </cell>
        </row>
        <row r="331">
          <cell r="C331">
            <v>0</v>
          </cell>
          <cell r="D331">
            <v>0</v>
          </cell>
          <cell r="E331">
            <v>19</v>
          </cell>
        </row>
        <row r="332">
          <cell r="C332" t="str">
            <v>01025007</v>
          </cell>
          <cell r="D332" t="str">
            <v>A2</v>
          </cell>
          <cell r="E332" t="str">
            <v>A1</v>
          </cell>
        </row>
        <row r="333">
          <cell r="C333" t="str">
            <v>01025004</v>
          </cell>
          <cell r="D333" t="str">
            <v>A1</v>
          </cell>
          <cell r="E333" t="str">
            <v>A1</v>
          </cell>
        </row>
        <row r="334">
          <cell r="C334" t="str">
            <v>01025009</v>
          </cell>
          <cell r="D334" t="str">
            <v>A2</v>
          </cell>
          <cell r="E334" t="str">
            <v>A1</v>
          </cell>
        </row>
        <row r="335">
          <cell r="C335" t="str">
            <v>01025029</v>
          </cell>
          <cell r="D335" t="str">
            <v>A1</v>
          </cell>
          <cell r="E335" t="str">
            <v>A1</v>
          </cell>
        </row>
        <row r="336">
          <cell r="C336" t="str">
            <v>01025002</v>
          </cell>
          <cell r="D336" t="str">
            <v>A2</v>
          </cell>
          <cell r="E336" t="str">
            <v>A3</v>
          </cell>
        </row>
        <row r="337">
          <cell r="C337" t="str">
            <v>01025016</v>
          </cell>
          <cell r="D337" t="str">
            <v>A4</v>
          </cell>
          <cell r="E337" t="str">
            <v>A4</v>
          </cell>
        </row>
        <row r="338">
          <cell r="C338" t="str">
            <v>01025018</v>
          </cell>
          <cell r="D338" t="str">
            <v>A3</v>
          </cell>
          <cell r="E338" t="str">
            <v>A3</v>
          </cell>
        </row>
        <row r="339">
          <cell r="C339" t="str">
            <v>01009027</v>
          </cell>
          <cell r="D339" t="str">
            <v>A1</v>
          </cell>
          <cell r="E339" t="str">
            <v>A1</v>
          </cell>
        </row>
        <row r="340">
          <cell r="C340" t="str">
            <v>01025052</v>
          </cell>
          <cell r="D340" t="str">
            <v>A4</v>
          </cell>
          <cell r="E340" t="str">
            <v>B2</v>
          </cell>
        </row>
        <row r="341">
          <cell r="C341" t="str">
            <v>01015053</v>
          </cell>
          <cell r="D341" t="str">
            <v>A4</v>
          </cell>
          <cell r="E341" t="str">
            <v>A4</v>
          </cell>
        </row>
        <row r="342">
          <cell r="C342" t="str">
            <v>01025027</v>
          </cell>
          <cell r="D342" t="str">
            <v>A4</v>
          </cell>
          <cell r="E342" t="str">
            <v>A3</v>
          </cell>
        </row>
        <row r="343">
          <cell r="C343" t="str">
            <v>01025020</v>
          </cell>
          <cell r="D343" t="str">
            <v>A2</v>
          </cell>
          <cell r="E343" t="str">
            <v>A1</v>
          </cell>
        </row>
        <row r="344">
          <cell r="C344" t="str">
            <v>01025037</v>
          </cell>
          <cell r="D344" t="str">
            <v>A4</v>
          </cell>
          <cell r="E344" t="str">
            <v>A3</v>
          </cell>
        </row>
        <row r="345">
          <cell r="C345" t="str">
            <v>01025008</v>
          </cell>
          <cell r="D345" t="str">
            <v>A3</v>
          </cell>
          <cell r="E345" t="str">
            <v>A3</v>
          </cell>
        </row>
        <row r="346">
          <cell r="C346" t="str">
            <v>01025012</v>
          </cell>
          <cell r="D346" t="str">
            <v>A2</v>
          </cell>
          <cell r="E346" t="str">
            <v>A3</v>
          </cell>
        </row>
        <row r="347">
          <cell r="C347" t="str">
            <v>01003013</v>
          </cell>
          <cell r="D347" t="str">
            <v>A2</v>
          </cell>
          <cell r="E347" t="str">
            <v>A2</v>
          </cell>
        </row>
        <row r="348">
          <cell r="C348" t="str">
            <v>01025015</v>
          </cell>
          <cell r="D348" t="str">
            <v>A2</v>
          </cell>
          <cell r="E348" t="str">
            <v>A3</v>
          </cell>
        </row>
        <row r="349">
          <cell r="C349" t="str">
            <v>01025033</v>
          </cell>
          <cell r="D349" t="str">
            <v>A4</v>
          </cell>
          <cell r="E349" t="str">
            <v>A3</v>
          </cell>
        </row>
        <row r="350">
          <cell r="C350" t="str">
            <v>01025003</v>
          </cell>
          <cell r="D350" t="str">
            <v>A2</v>
          </cell>
          <cell r="E350" t="str">
            <v>B2</v>
          </cell>
        </row>
        <row r="351">
          <cell r="C351">
            <v>0</v>
          </cell>
          <cell r="D351">
            <v>3</v>
          </cell>
          <cell r="E351">
            <v>3</v>
          </cell>
        </row>
        <row r="352">
          <cell r="C352">
            <v>0</v>
          </cell>
          <cell r="D352">
            <v>0</v>
          </cell>
          <cell r="E352">
            <v>3</v>
          </cell>
        </row>
        <row r="353">
          <cell r="C353" t="str">
            <v>01004014</v>
          </cell>
          <cell r="D353" t="str">
            <v>A1</v>
          </cell>
          <cell r="E353" t="str">
            <v>A1</v>
          </cell>
        </row>
        <row r="354">
          <cell r="C354" t="str">
            <v>01028013</v>
          </cell>
          <cell r="D354" t="str">
            <v>A3</v>
          </cell>
          <cell r="E354" t="str">
            <v>A4</v>
          </cell>
        </row>
        <row r="355">
          <cell r="C355" t="str">
            <v>01028017</v>
          </cell>
          <cell r="D355" t="str">
            <v>A2</v>
          </cell>
          <cell r="E355" t="str">
            <v>A3</v>
          </cell>
        </row>
        <row r="356">
          <cell r="C356">
            <v>0</v>
          </cell>
          <cell r="D356">
            <v>7</v>
          </cell>
          <cell r="E356">
            <v>7</v>
          </cell>
        </row>
        <row r="357">
          <cell r="C357">
            <v>0</v>
          </cell>
          <cell r="D357">
            <v>0</v>
          </cell>
          <cell r="E357">
            <v>4</v>
          </cell>
        </row>
        <row r="358">
          <cell r="C358" t="str">
            <v>01015042</v>
          </cell>
          <cell r="D358" t="str">
            <v>A1</v>
          </cell>
          <cell r="E358" t="str">
            <v>A1</v>
          </cell>
        </row>
        <row r="359">
          <cell r="C359" t="str">
            <v>01018003</v>
          </cell>
          <cell r="D359" t="str">
            <v>A3</v>
          </cell>
          <cell r="E359" t="str">
            <v>A4</v>
          </cell>
        </row>
        <row r="360">
          <cell r="C360" t="str">
            <v>01018002</v>
          </cell>
          <cell r="D360" t="str">
            <v>A2</v>
          </cell>
          <cell r="E360" t="str">
            <v>A2</v>
          </cell>
        </row>
        <row r="361">
          <cell r="C361" t="str">
            <v>01018005</v>
          </cell>
          <cell r="D361" t="str">
            <v>A2</v>
          </cell>
          <cell r="E361" t="str">
            <v>A2</v>
          </cell>
        </row>
        <row r="362">
          <cell r="C362">
            <v>0</v>
          </cell>
          <cell r="D362">
            <v>0</v>
          </cell>
          <cell r="E362">
            <v>3</v>
          </cell>
        </row>
        <row r="363">
          <cell r="C363" t="str">
            <v>01018008</v>
          </cell>
          <cell r="D363" t="str">
            <v>A2</v>
          </cell>
          <cell r="E363" t="str">
            <v>A2</v>
          </cell>
        </row>
        <row r="364">
          <cell r="C364" t="str">
            <v>01018007</v>
          </cell>
          <cell r="D364" t="str">
            <v>A2</v>
          </cell>
          <cell r="E364" t="str">
            <v>A3</v>
          </cell>
        </row>
        <row r="365">
          <cell r="C365" t="str">
            <v>01018009</v>
          </cell>
          <cell r="D365" t="str">
            <v>A4</v>
          </cell>
          <cell r="E365" t="str">
            <v>A3</v>
          </cell>
        </row>
        <row r="366">
          <cell r="C366">
            <v>0</v>
          </cell>
          <cell r="D366">
            <v>5</v>
          </cell>
          <cell r="E366">
            <v>5</v>
          </cell>
        </row>
        <row r="367">
          <cell r="C367">
            <v>0</v>
          </cell>
          <cell r="D367">
            <v>0</v>
          </cell>
          <cell r="E367">
            <v>3</v>
          </cell>
        </row>
        <row r="368">
          <cell r="C368" t="str">
            <v>01004005</v>
          </cell>
          <cell r="D368" t="str">
            <v>A1</v>
          </cell>
          <cell r="E368" t="str">
            <v>A1</v>
          </cell>
        </row>
        <row r="369">
          <cell r="C369" t="str">
            <v>01005010</v>
          </cell>
          <cell r="D369" t="str">
            <v>A2</v>
          </cell>
          <cell r="E369" t="str">
            <v>A2</v>
          </cell>
        </row>
        <row r="370">
          <cell r="C370" t="str">
            <v>01019002</v>
          </cell>
          <cell r="D370" t="str">
            <v>A4</v>
          </cell>
          <cell r="E370" t="str">
            <v>A4</v>
          </cell>
        </row>
        <row r="371">
          <cell r="C371">
            <v>0</v>
          </cell>
          <cell r="D371">
            <v>0</v>
          </cell>
          <cell r="E371">
            <v>2</v>
          </cell>
        </row>
        <row r="372">
          <cell r="C372" t="str">
            <v>01019001</v>
          </cell>
          <cell r="D372" t="str">
            <v>A4</v>
          </cell>
          <cell r="E372" t="str">
            <v>A4</v>
          </cell>
        </row>
        <row r="373">
          <cell r="C373" t="str">
            <v>01005005</v>
          </cell>
          <cell r="D373" t="str">
            <v>A4</v>
          </cell>
          <cell r="E373" t="str">
            <v>A2</v>
          </cell>
        </row>
        <row r="374">
          <cell r="C374">
            <v>0</v>
          </cell>
          <cell r="D374">
            <v>3</v>
          </cell>
          <cell r="E374">
            <v>3</v>
          </cell>
        </row>
        <row r="375">
          <cell r="C375">
            <v>0</v>
          </cell>
          <cell r="D375">
            <v>0</v>
          </cell>
          <cell r="E375">
            <v>2</v>
          </cell>
        </row>
        <row r="376">
          <cell r="C376" t="str">
            <v>01021001</v>
          </cell>
          <cell r="D376" t="str">
            <v>A2</v>
          </cell>
          <cell r="E376" t="str">
            <v>A2</v>
          </cell>
        </row>
        <row r="377">
          <cell r="C377" t="str">
            <v>01021003</v>
          </cell>
          <cell r="D377" t="str">
            <v>A4</v>
          </cell>
          <cell r="E377" t="str">
            <v>A3</v>
          </cell>
        </row>
        <row r="378">
          <cell r="C378">
            <v>0</v>
          </cell>
          <cell r="D378">
            <v>0</v>
          </cell>
          <cell r="E378">
            <v>1</v>
          </cell>
        </row>
        <row r="379">
          <cell r="C379" t="str">
            <v>01021004</v>
          </cell>
          <cell r="D379" t="str">
            <v>A4</v>
          </cell>
          <cell r="E379" t="str">
            <v>A3</v>
          </cell>
        </row>
        <row r="380">
          <cell r="C380">
            <v>0</v>
          </cell>
          <cell r="D380">
            <v>2</v>
          </cell>
          <cell r="E380">
            <v>2</v>
          </cell>
        </row>
        <row r="381">
          <cell r="C381">
            <v>0</v>
          </cell>
          <cell r="D381">
            <v>0</v>
          </cell>
          <cell r="E381">
            <v>2</v>
          </cell>
        </row>
        <row r="382">
          <cell r="C382" t="str">
            <v>01007008</v>
          </cell>
          <cell r="D382" t="str">
            <v>A2</v>
          </cell>
          <cell r="E382" t="str">
            <v>A1</v>
          </cell>
        </row>
        <row r="383">
          <cell r="C383" t="str">
            <v>01014012</v>
          </cell>
          <cell r="D383" t="str">
            <v>A4</v>
          </cell>
          <cell r="E383" t="str">
            <v>A3</v>
          </cell>
        </row>
        <row r="384">
          <cell r="C384">
            <v>0</v>
          </cell>
          <cell r="D384">
            <v>5</v>
          </cell>
          <cell r="E384">
            <v>5</v>
          </cell>
        </row>
        <row r="385">
          <cell r="C385">
            <v>0</v>
          </cell>
          <cell r="D385">
            <v>0</v>
          </cell>
          <cell r="E385">
            <v>3</v>
          </cell>
        </row>
        <row r="386">
          <cell r="C386" t="str">
            <v>01017003</v>
          </cell>
          <cell r="D386" t="str">
            <v>A2</v>
          </cell>
          <cell r="E386" t="str">
            <v>A1</v>
          </cell>
        </row>
        <row r="387">
          <cell r="C387" t="str">
            <v>01017010</v>
          </cell>
          <cell r="D387" t="str">
            <v>A3</v>
          </cell>
          <cell r="E387" t="str">
            <v>A1</v>
          </cell>
        </row>
        <row r="388">
          <cell r="C388" t="str">
            <v>01018004</v>
          </cell>
          <cell r="D388" t="str">
            <v>A3</v>
          </cell>
          <cell r="E388" t="str">
            <v>A1</v>
          </cell>
        </row>
        <row r="389">
          <cell r="C389">
            <v>0</v>
          </cell>
          <cell r="D389">
            <v>0</v>
          </cell>
          <cell r="E389">
            <v>2</v>
          </cell>
        </row>
        <row r="390">
          <cell r="C390" t="str">
            <v>01025013</v>
          </cell>
          <cell r="D390" t="str">
            <v>A3</v>
          </cell>
          <cell r="E390" t="str">
            <v>A4</v>
          </cell>
        </row>
        <row r="391">
          <cell r="C391" t="str">
            <v>01031001</v>
          </cell>
          <cell r="D391" t="str">
            <v>A4</v>
          </cell>
          <cell r="E391" t="str">
            <v>A2</v>
          </cell>
        </row>
      </sheetData>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Gui chi Quynh"/>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C11">
            <v>0</v>
          </cell>
          <cell r="D11">
            <v>9</v>
          </cell>
          <cell r="E11">
            <v>9</v>
          </cell>
        </row>
        <row r="12">
          <cell r="C12">
            <v>0</v>
          </cell>
          <cell r="D12">
            <v>0</v>
          </cell>
          <cell r="E12">
            <v>5</v>
          </cell>
        </row>
        <row r="13">
          <cell r="C13" t="str">
            <v>01002024</v>
          </cell>
          <cell r="D13" t="str">
            <v>A1</v>
          </cell>
          <cell r="E13" t="str">
            <v>A1</v>
          </cell>
        </row>
        <row r="14">
          <cell r="C14" t="str">
            <v>01003009</v>
          </cell>
          <cell r="D14" t="str">
            <v>A2</v>
          </cell>
          <cell r="E14" t="str">
            <v>A1</v>
          </cell>
        </row>
        <row r="15">
          <cell r="C15" t="str">
            <v>01003005</v>
          </cell>
          <cell r="D15" t="str">
            <v>A2</v>
          </cell>
          <cell r="E15" t="str">
            <v>A1</v>
          </cell>
        </row>
        <row r="16">
          <cell r="C16" t="str">
            <v>01023004</v>
          </cell>
          <cell r="D16" t="str">
            <v>A2</v>
          </cell>
          <cell r="E16" t="str">
            <v>A1</v>
          </cell>
        </row>
        <row r="17">
          <cell r="C17" t="str">
            <v>01003007</v>
          </cell>
          <cell r="D17" t="str">
            <v>A2</v>
          </cell>
          <cell r="E17" t="str">
            <v>A2</v>
          </cell>
        </row>
        <row r="18">
          <cell r="C18">
            <v>0</v>
          </cell>
          <cell r="D18">
            <v>0</v>
          </cell>
          <cell r="E18">
            <v>4</v>
          </cell>
        </row>
        <row r="19">
          <cell r="C19" t="str">
            <v>01003008</v>
          </cell>
          <cell r="D19" t="str">
            <v>A2</v>
          </cell>
          <cell r="E19" t="str">
            <v>A2</v>
          </cell>
        </row>
        <row r="20">
          <cell r="C20" t="str">
            <v>01003014</v>
          </cell>
          <cell r="D20" t="str">
            <v>A3</v>
          </cell>
          <cell r="E20" t="str">
            <v>A2</v>
          </cell>
        </row>
        <row r="21">
          <cell r="C21" t="str">
            <v>01003015</v>
          </cell>
          <cell r="D21" t="str">
            <v>A4</v>
          </cell>
          <cell r="E21" t="str">
            <v>A2</v>
          </cell>
        </row>
        <row r="22">
          <cell r="C22" t="str">
            <v>01003016</v>
          </cell>
          <cell r="D22" t="str">
            <v>A4</v>
          </cell>
          <cell r="E22" t="str">
            <v>A3</v>
          </cell>
        </row>
        <row r="23">
          <cell r="C23">
            <v>0</v>
          </cell>
          <cell r="D23">
            <v>15</v>
          </cell>
          <cell r="E23">
            <v>15</v>
          </cell>
        </row>
        <row r="24">
          <cell r="C24">
            <v>0</v>
          </cell>
          <cell r="D24">
            <v>0</v>
          </cell>
          <cell r="E24">
            <v>11</v>
          </cell>
        </row>
        <row r="25">
          <cell r="C25" t="str">
            <v>01005007</v>
          </cell>
          <cell r="D25" t="str">
            <v>A1</v>
          </cell>
          <cell r="E25" t="str">
            <v>A1</v>
          </cell>
        </row>
        <row r="26">
          <cell r="C26" t="str">
            <v>01014007</v>
          </cell>
          <cell r="D26" t="str">
            <v>A1</v>
          </cell>
          <cell r="E26" t="str">
            <v>A1</v>
          </cell>
        </row>
        <row r="27">
          <cell r="C27" t="str">
            <v>01004004</v>
          </cell>
          <cell r="D27" t="str">
            <v>A1</v>
          </cell>
          <cell r="E27" t="str">
            <v>A1</v>
          </cell>
        </row>
        <row r="28">
          <cell r="C28" t="str">
            <v>01022013</v>
          </cell>
          <cell r="D28" t="str">
            <v>A1</v>
          </cell>
          <cell r="E28" t="str">
            <v>A1</v>
          </cell>
        </row>
        <row r="29">
          <cell r="C29" t="str">
            <v>01004003</v>
          </cell>
          <cell r="D29" t="str">
            <v>A1</v>
          </cell>
          <cell r="E29" t="str">
            <v>A1</v>
          </cell>
        </row>
        <row r="30">
          <cell r="C30" t="str">
            <v>01004008</v>
          </cell>
          <cell r="D30" t="str">
            <v>A2</v>
          </cell>
          <cell r="E30" t="str">
            <v>A2</v>
          </cell>
        </row>
        <row r="31">
          <cell r="C31" t="str">
            <v>01005009</v>
          </cell>
          <cell r="D31" t="str">
            <v>A3</v>
          </cell>
          <cell r="E31" t="str">
            <v>A3</v>
          </cell>
        </row>
        <row r="32">
          <cell r="C32" t="str">
            <v>01004009</v>
          </cell>
          <cell r="D32" t="str">
            <v>A2</v>
          </cell>
          <cell r="E32" t="str">
            <v>A3</v>
          </cell>
        </row>
        <row r="33">
          <cell r="C33" t="str">
            <v>01002020</v>
          </cell>
          <cell r="D33" t="str">
            <v>A2</v>
          </cell>
          <cell r="E33" t="str">
            <v>A2</v>
          </cell>
        </row>
        <row r="34">
          <cell r="C34" t="str">
            <v>01010038</v>
          </cell>
          <cell r="D34" t="str">
            <v>A2</v>
          </cell>
          <cell r="E34" t="str">
            <v>A3</v>
          </cell>
        </row>
        <row r="35">
          <cell r="C35" t="str">
            <v>01012026</v>
          </cell>
          <cell r="D35" t="str">
            <v>A1</v>
          </cell>
          <cell r="E35" t="str">
            <v>A1</v>
          </cell>
        </row>
        <row r="36">
          <cell r="C36">
            <v>0</v>
          </cell>
          <cell r="D36">
            <v>0</v>
          </cell>
          <cell r="E36">
            <v>4</v>
          </cell>
        </row>
        <row r="37">
          <cell r="C37" t="str">
            <v>01011017</v>
          </cell>
          <cell r="D37" t="str">
            <v>A1</v>
          </cell>
          <cell r="E37" t="str">
            <v>A2</v>
          </cell>
        </row>
        <row r="38">
          <cell r="C38" t="str">
            <v>01022059</v>
          </cell>
          <cell r="D38" t="str">
            <v>A1</v>
          </cell>
          <cell r="E38" t="str">
            <v>A1</v>
          </cell>
        </row>
        <row r="39">
          <cell r="C39" t="str">
            <v>01018006</v>
          </cell>
          <cell r="D39" t="str">
            <v>A2</v>
          </cell>
          <cell r="E39" t="str">
            <v>A2</v>
          </cell>
        </row>
        <row r="40">
          <cell r="C40" t="str">
            <v>01004013</v>
          </cell>
          <cell r="D40" t="str">
            <v>A2</v>
          </cell>
          <cell r="E40" t="str">
            <v>A1</v>
          </cell>
        </row>
        <row r="41">
          <cell r="C41">
            <v>0</v>
          </cell>
          <cell r="D41">
            <v>26</v>
          </cell>
          <cell r="E41">
            <v>26</v>
          </cell>
        </row>
        <row r="42">
          <cell r="C42">
            <v>0</v>
          </cell>
          <cell r="D42">
            <v>0</v>
          </cell>
          <cell r="E42">
            <v>11</v>
          </cell>
        </row>
        <row r="43">
          <cell r="C43" t="str">
            <v>01007009</v>
          </cell>
          <cell r="D43" t="str">
            <v>A1</v>
          </cell>
          <cell r="E43" t="str">
            <v>A1</v>
          </cell>
        </row>
        <row r="44">
          <cell r="C44" t="str">
            <v>01002019</v>
          </cell>
          <cell r="D44" t="str">
            <v>A1</v>
          </cell>
          <cell r="E44" t="str">
            <v>A1</v>
          </cell>
        </row>
        <row r="45">
          <cell r="C45" t="str">
            <v>01004007</v>
          </cell>
          <cell r="D45" t="str">
            <v>A2</v>
          </cell>
          <cell r="E45" t="str">
            <v>A1</v>
          </cell>
        </row>
        <row r="46">
          <cell r="C46" t="str">
            <v>01002017</v>
          </cell>
          <cell r="D46" t="str">
            <v>A2</v>
          </cell>
          <cell r="E46" t="str">
            <v>A1</v>
          </cell>
        </row>
        <row r="47">
          <cell r="C47" t="str">
            <v>01002018</v>
          </cell>
          <cell r="D47" t="str">
            <v>A2</v>
          </cell>
          <cell r="E47" t="str">
            <v>A1</v>
          </cell>
        </row>
        <row r="48">
          <cell r="C48" t="str">
            <v>01002005</v>
          </cell>
          <cell r="D48" t="str">
            <v>A3</v>
          </cell>
          <cell r="E48" t="str">
            <v>A2</v>
          </cell>
        </row>
        <row r="49">
          <cell r="C49" t="str">
            <v>01023001</v>
          </cell>
          <cell r="D49" t="str">
            <v>A3</v>
          </cell>
          <cell r="E49" t="str">
            <v>A3</v>
          </cell>
        </row>
        <row r="50">
          <cell r="C50" t="str">
            <v>01017006</v>
          </cell>
          <cell r="D50" t="str">
            <v>A1</v>
          </cell>
          <cell r="E50" t="str">
            <v>A1</v>
          </cell>
        </row>
        <row r="51">
          <cell r="C51" t="str">
            <v>01002032</v>
          </cell>
          <cell r="D51" t="str">
            <v>A3</v>
          </cell>
          <cell r="E51" t="str">
            <v>A2</v>
          </cell>
        </row>
        <row r="52">
          <cell r="C52" t="str">
            <v>01007007</v>
          </cell>
          <cell r="D52" t="str">
            <v>A2</v>
          </cell>
          <cell r="E52" t="str">
            <v>A2</v>
          </cell>
        </row>
        <row r="53">
          <cell r="C53" t="str">
            <v>01007005</v>
          </cell>
          <cell r="D53" t="str">
            <v>A1</v>
          </cell>
          <cell r="E53" t="str">
            <v>A2</v>
          </cell>
        </row>
        <row r="54">
          <cell r="C54">
            <v>0</v>
          </cell>
          <cell r="D54">
            <v>0</v>
          </cell>
          <cell r="E54">
            <v>15</v>
          </cell>
        </row>
        <row r="55">
          <cell r="C55" t="str">
            <v>01007006</v>
          </cell>
          <cell r="D55" t="str">
            <v>A2</v>
          </cell>
          <cell r="E55" t="str">
            <v>A3</v>
          </cell>
        </row>
        <row r="56">
          <cell r="C56" t="str">
            <v>01002038</v>
          </cell>
          <cell r="D56" t="str">
            <v>A4</v>
          </cell>
          <cell r="E56" t="str">
            <v>A4</v>
          </cell>
        </row>
        <row r="57">
          <cell r="C57" t="str">
            <v>01002023</v>
          </cell>
          <cell r="D57" t="str">
            <v>A4</v>
          </cell>
          <cell r="E57" t="str">
            <v>A2</v>
          </cell>
        </row>
        <row r="58">
          <cell r="C58" t="str">
            <v>01002007</v>
          </cell>
          <cell r="D58" t="str">
            <v>A4</v>
          </cell>
          <cell r="E58" t="str">
            <v>A4</v>
          </cell>
        </row>
        <row r="59">
          <cell r="C59" t="str">
            <v>01002010</v>
          </cell>
          <cell r="D59" t="str">
            <v>A4</v>
          </cell>
          <cell r="E59" t="str">
            <v>A3</v>
          </cell>
        </row>
        <row r="60">
          <cell r="C60" t="str">
            <v>01002012</v>
          </cell>
          <cell r="D60" t="str">
            <v>A4</v>
          </cell>
          <cell r="E60" t="str">
            <v>A3</v>
          </cell>
        </row>
        <row r="61">
          <cell r="C61" t="str">
            <v>01002028</v>
          </cell>
          <cell r="D61" t="str">
            <v>A4</v>
          </cell>
          <cell r="E61" t="str">
            <v>A4</v>
          </cell>
        </row>
        <row r="62">
          <cell r="C62" t="str">
            <v>01002027</v>
          </cell>
          <cell r="D62" t="str">
            <v>A2</v>
          </cell>
          <cell r="E62" t="str">
            <v>A3</v>
          </cell>
        </row>
        <row r="63">
          <cell r="C63" t="str">
            <v>01002013</v>
          </cell>
          <cell r="D63" t="str">
            <v>A4</v>
          </cell>
          <cell r="E63" t="str">
            <v>A3</v>
          </cell>
        </row>
        <row r="64">
          <cell r="C64" t="str">
            <v>01002031</v>
          </cell>
          <cell r="D64" t="str">
            <v>A4</v>
          </cell>
          <cell r="E64" t="str">
            <v>A3</v>
          </cell>
        </row>
        <row r="65">
          <cell r="C65" t="str">
            <v>01002034</v>
          </cell>
          <cell r="D65" t="str">
            <v>A4</v>
          </cell>
          <cell r="E65" t="str">
            <v>A4</v>
          </cell>
        </row>
        <row r="66">
          <cell r="C66" t="str">
            <v>01002033</v>
          </cell>
          <cell r="D66" t="str">
            <v>A4</v>
          </cell>
          <cell r="E66" t="str">
            <v>A3</v>
          </cell>
        </row>
        <row r="67">
          <cell r="C67" t="str">
            <v>01010068</v>
          </cell>
          <cell r="D67" t="str">
            <v>A4</v>
          </cell>
          <cell r="E67" t="str">
            <v>A4</v>
          </cell>
        </row>
        <row r="68">
          <cell r="C68" t="str">
            <v>01002035</v>
          </cell>
          <cell r="D68" t="str">
            <v>A4</v>
          </cell>
          <cell r="E68" t="str">
            <v>A2</v>
          </cell>
        </row>
        <row r="69">
          <cell r="C69" t="str">
            <v>01002036</v>
          </cell>
          <cell r="D69" t="str">
            <v>A4</v>
          </cell>
          <cell r="E69" t="str">
            <v>A3</v>
          </cell>
        </row>
        <row r="70">
          <cell r="C70">
            <v>0</v>
          </cell>
          <cell r="D70">
            <v>16</v>
          </cell>
          <cell r="E70">
            <v>16</v>
          </cell>
        </row>
        <row r="71">
          <cell r="C71">
            <v>0</v>
          </cell>
          <cell r="D71">
            <v>0</v>
          </cell>
          <cell r="E71">
            <v>8</v>
          </cell>
        </row>
        <row r="72">
          <cell r="C72" t="str">
            <v>01002002</v>
          </cell>
          <cell r="D72" t="str">
            <v>A2</v>
          </cell>
          <cell r="E72" t="str">
            <v>A1</v>
          </cell>
        </row>
        <row r="73">
          <cell r="C73" t="str">
            <v>01009006</v>
          </cell>
          <cell r="D73" t="str">
            <v>A2</v>
          </cell>
          <cell r="E73" t="str">
            <v>A1</v>
          </cell>
        </row>
        <row r="74">
          <cell r="C74" t="str">
            <v>01009018</v>
          </cell>
          <cell r="D74" t="str">
            <v>A2</v>
          </cell>
          <cell r="E74" t="str">
            <v>A4</v>
          </cell>
        </row>
        <row r="75">
          <cell r="C75" t="str">
            <v>01009010</v>
          </cell>
          <cell r="D75" t="str">
            <v>A2</v>
          </cell>
          <cell r="E75" t="str">
            <v>A3</v>
          </cell>
        </row>
        <row r="76">
          <cell r="C76" t="str">
            <v>01002004</v>
          </cell>
          <cell r="D76" t="str">
            <v>A2</v>
          </cell>
          <cell r="E76" t="str">
            <v>A1</v>
          </cell>
        </row>
        <row r="77">
          <cell r="C77" t="str">
            <v>01009008</v>
          </cell>
          <cell r="D77" t="str">
            <v>A3</v>
          </cell>
          <cell r="E77" t="str">
            <v>A3</v>
          </cell>
        </row>
        <row r="78">
          <cell r="C78" t="str">
            <v>01022058</v>
          </cell>
          <cell r="D78" t="str">
            <v>A3</v>
          </cell>
          <cell r="E78" t="str">
            <v>A3</v>
          </cell>
        </row>
        <row r="79">
          <cell r="C79" t="str">
            <v>01007004</v>
          </cell>
          <cell r="D79" t="str">
            <v>A3</v>
          </cell>
          <cell r="E79" t="str">
            <v>A3</v>
          </cell>
        </row>
        <row r="80">
          <cell r="C80">
            <v>0</v>
          </cell>
          <cell r="D80">
            <v>0</v>
          </cell>
          <cell r="E80">
            <v>8</v>
          </cell>
        </row>
        <row r="81">
          <cell r="C81" t="str">
            <v>01009012</v>
          </cell>
          <cell r="D81" t="str">
            <v>A2</v>
          </cell>
          <cell r="E81" t="str">
            <v>A1</v>
          </cell>
        </row>
        <row r="82">
          <cell r="C82" t="str">
            <v>01002008</v>
          </cell>
          <cell r="D82" t="str">
            <v>A2</v>
          </cell>
          <cell r="E82" t="str">
            <v>A3</v>
          </cell>
        </row>
        <row r="83">
          <cell r="C83" t="str">
            <v>01009019</v>
          </cell>
          <cell r="D83" t="str">
            <v>A3</v>
          </cell>
          <cell r="E83" t="str">
            <v>A2</v>
          </cell>
        </row>
        <row r="84">
          <cell r="C84" t="str">
            <v>01009011</v>
          </cell>
          <cell r="D84" t="str">
            <v>A3</v>
          </cell>
          <cell r="E84" t="str">
            <v>A3</v>
          </cell>
        </row>
        <row r="85">
          <cell r="C85" t="str">
            <v>01009028</v>
          </cell>
          <cell r="D85" t="str">
            <v>A4</v>
          </cell>
          <cell r="E85" t="str">
            <v>B2</v>
          </cell>
        </row>
        <row r="86">
          <cell r="C86" t="str">
            <v>01009026</v>
          </cell>
          <cell r="D86" t="str">
            <v>A4</v>
          </cell>
          <cell r="E86" t="str">
            <v>A3</v>
          </cell>
        </row>
        <row r="87">
          <cell r="C87" t="str">
            <v>01007003</v>
          </cell>
          <cell r="D87" t="str">
            <v>A3</v>
          </cell>
          <cell r="E87" t="str">
            <v>A DN</v>
          </cell>
        </row>
        <row r="88">
          <cell r="C88" t="str">
            <v>01009029</v>
          </cell>
          <cell r="D88" t="str">
            <v>A4</v>
          </cell>
          <cell r="E88" t="str">
            <v>A3</v>
          </cell>
        </row>
        <row r="89">
          <cell r="C89">
            <v>0</v>
          </cell>
          <cell r="D89">
            <v>8</v>
          </cell>
          <cell r="E89">
            <v>8</v>
          </cell>
        </row>
        <row r="90">
          <cell r="C90">
            <v>0</v>
          </cell>
          <cell r="D90">
            <v>0</v>
          </cell>
          <cell r="E90">
            <v>7</v>
          </cell>
        </row>
        <row r="91">
          <cell r="C91" t="str">
            <v>01009009</v>
          </cell>
          <cell r="D91" t="str">
            <v>A2</v>
          </cell>
          <cell r="E91" t="str">
            <v>A1</v>
          </cell>
        </row>
        <row r="92">
          <cell r="C92" t="str">
            <v>01003002</v>
          </cell>
          <cell r="D92" t="str">
            <v>A2</v>
          </cell>
          <cell r="E92" t="str">
            <v>A2</v>
          </cell>
        </row>
        <row r="93">
          <cell r="C93" t="str">
            <v>01006003</v>
          </cell>
          <cell r="D93" t="str">
            <v>A3</v>
          </cell>
          <cell r="E93" t="str">
            <v>A3</v>
          </cell>
        </row>
        <row r="94">
          <cell r="C94" t="str">
            <v>01013032</v>
          </cell>
          <cell r="D94" t="str">
            <v>A2</v>
          </cell>
          <cell r="E94" t="str">
            <v>A3</v>
          </cell>
        </row>
        <row r="95">
          <cell r="C95" t="str">
            <v>01022061</v>
          </cell>
          <cell r="D95" t="str">
            <v>A2</v>
          </cell>
          <cell r="E95" t="str">
            <v>A2</v>
          </cell>
        </row>
        <row r="96">
          <cell r="C96" t="str">
            <v>01015027</v>
          </cell>
          <cell r="D96" t="str">
            <v>A2</v>
          </cell>
          <cell r="E96" t="str">
            <v>A1</v>
          </cell>
        </row>
        <row r="97">
          <cell r="C97" t="str">
            <v>01023002</v>
          </cell>
          <cell r="D97" t="str">
            <v>A2</v>
          </cell>
          <cell r="E97" t="str">
            <v>A1</v>
          </cell>
        </row>
        <row r="98">
          <cell r="C98">
            <v>0</v>
          </cell>
          <cell r="D98">
            <v>0</v>
          </cell>
          <cell r="E98">
            <v>1</v>
          </cell>
        </row>
        <row r="99">
          <cell r="C99" t="str">
            <v>01006006</v>
          </cell>
          <cell r="D99" t="str">
            <v>A2</v>
          </cell>
          <cell r="E99" t="str">
            <v>A2</v>
          </cell>
        </row>
        <row r="100">
          <cell r="C100">
            <v>0</v>
          </cell>
          <cell r="D100">
            <v>4</v>
          </cell>
          <cell r="E100">
            <v>4</v>
          </cell>
        </row>
        <row r="101">
          <cell r="C101">
            <v>0</v>
          </cell>
          <cell r="D101">
            <v>0</v>
          </cell>
          <cell r="E101">
            <v>1</v>
          </cell>
        </row>
        <row r="102">
          <cell r="C102" t="str">
            <v>01025001</v>
          </cell>
          <cell r="D102" t="str">
            <v>A2</v>
          </cell>
          <cell r="E102" t="str">
            <v>A1</v>
          </cell>
        </row>
        <row r="103">
          <cell r="C103">
            <v>0</v>
          </cell>
          <cell r="D103">
            <v>0</v>
          </cell>
          <cell r="E103">
            <v>3</v>
          </cell>
        </row>
        <row r="104">
          <cell r="C104" t="str">
            <v>01005003</v>
          </cell>
          <cell r="D104" t="str">
            <v>A2</v>
          </cell>
          <cell r="E104" t="str">
            <v>A2</v>
          </cell>
        </row>
        <row r="105">
          <cell r="C105" t="str">
            <v>01005011</v>
          </cell>
          <cell r="D105" t="str">
            <v>A4</v>
          </cell>
          <cell r="E105" t="str">
            <v>A4</v>
          </cell>
        </row>
        <row r="106">
          <cell r="C106" t="str">
            <v>01005012</v>
          </cell>
          <cell r="D106" t="str">
            <v>A4</v>
          </cell>
          <cell r="E106" t="str">
            <v>C1</v>
          </cell>
        </row>
        <row r="107">
          <cell r="C107">
            <v>0</v>
          </cell>
          <cell r="D107">
            <v>31</v>
          </cell>
          <cell r="E107">
            <v>31</v>
          </cell>
        </row>
        <row r="108">
          <cell r="C108">
            <v>0</v>
          </cell>
          <cell r="D108">
            <v>0</v>
          </cell>
          <cell r="E108">
            <v>13</v>
          </cell>
        </row>
        <row r="109">
          <cell r="C109" t="str">
            <v>01008028</v>
          </cell>
          <cell r="D109" t="str">
            <v>A1</v>
          </cell>
          <cell r="E109" t="str">
            <v>A1</v>
          </cell>
        </row>
        <row r="110">
          <cell r="C110" t="str">
            <v>01008002</v>
          </cell>
          <cell r="D110" t="str">
            <v>A1</v>
          </cell>
          <cell r="E110" t="str">
            <v>A1</v>
          </cell>
        </row>
        <row r="111">
          <cell r="C111" t="str">
            <v>01008004</v>
          </cell>
          <cell r="D111" t="str">
            <v>A2</v>
          </cell>
          <cell r="E111" t="str">
            <v>A1</v>
          </cell>
        </row>
        <row r="112">
          <cell r="C112" t="str">
            <v>01009007</v>
          </cell>
          <cell r="D112" t="str">
            <v>A2</v>
          </cell>
          <cell r="E112" t="str">
            <v>A3</v>
          </cell>
        </row>
        <row r="113">
          <cell r="C113" t="str">
            <v>01008008</v>
          </cell>
          <cell r="D113" t="str">
            <v>A3</v>
          </cell>
          <cell r="E113" t="str">
            <v>A3</v>
          </cell>
        </row>
        <row r="114">
          <cell r="C114" t="str">
            <v>01008006</v>
          </cell>
          <cell r="D114" t="str">
            <v>A3</v>
          </cell>
          <cell r="E114" t="str">
            <v>A2</v>
          </cell>
        </row>
        <row r="115">
          <cell r="C115" t="str">
            <v>01002021</v>
          </cell>
          <cell r="D115" t="str">
            <v>A2</v>
          </cell>
          <cell r="E115" t="str">
            <v>A1</v>
          </cell>
        </row>
        <row r="116">
          <cell r="C116" t="str">
            <v>01017009</v>
          </cell>
          <cell r="D116" t="str">
            <v>A3</v>
          </cell>
          <cell r="E116" t="str">
            <v>A2</v>
          </cell>
        </row>
        <row r="117">
          <cell r="C117" t="str">
            <v>01015026</v>
          </cell>
          <cell r="D117" t="str">
            <v>A3</v>
          </cell>
          <cell r="E117" t="str">
            <v>A3</v>
          </cell>
        </row>
        <row r="118">
          <cell r="C118" t="str">
            <v>01015028</v>
          </cell>
          <cell r="D118" t="str">
            <v>A3</v>
          </cell>
          <cell r="E118" t="str">
            <v>A2</v>
          </cell>
        </row>
        <row r="119">
          <cell r="C119" t="str">
            <v>01008005</v>
          </cell>
          <cell r="D119" t="str">
            <v>A3</v>
          </cell>
          <cell r="E119" t="str">
            <v>A3</v>
          </cell>
        </row>
        <row r="120">
          <cell r="C120" t="str">
            <v>01009014</v>
          </cell>
          <cell r="D120" t="str">
            <v>A4</v>
          </cell>
          <cell r="E120" t="str">
            <v>A4</v>
          </cell>
        </row>
        <row r="121">
          <cell r="C121" t="str">
            <v>01008034</v>
          </cell>
          <cell r="D121" t="str">
            <v>A3</v>
          </cell>
          <cell r="E121" t="str">
            <v>A2</v>
          </cell>
        </row>
        <row r="122">
          <cell r="C122">
            <v>0</v>
          </cell>
          <cell r="D122">
            <v>0</v>
          </cell>
          <cell r="E122">
            <v>18</v>
          </cell>
        </row>
        <row r="123">
          <cell r="C123" t="str">
            <v>01008021</v>
          </cell>
          <cell r="D123" t="str">
            <v>A2</v>
          </cell>
          <cell r="E123" t="str">
            <v>A3</v>
          </cell>
        </row>
        <row r="124">
          <cell r="C124" t="str">
            <v>01008009</v>
          </cell>
          <cell r="D124" t="str">
            <v>A2</v>
          </cell>
          <cell r="E124" t="str">
            <v>A1</v>
          </cell>
        </row>
        <row r="125">
          <cell r="C125" t="str">
            <v>01008031</v>
          </cell>
          <cell r="D125" t="str">
            <v>A4</v>
          </cell>
          <cell r="E125" t="str">
            <v>A4</v>
          </cell>
        </row>
        <row r="126">
          <cell r="C126" t="str">
            <v>01008018</v>
          </cell>
          <cell r="D126" t="str">
            <v>A4</v>
          </cell>
          <cell r="E126" t="str">
            <v>A4</v>
          </cell>
        </row>
        <row r="127">
          <cell r="C127" t="str">
            <v>01008039</v>
          </cell>
          <cell r="D127" t="str">
            <v>A4</v>
          </cell>
          <cell r="E127" t="str">
            <v>A4</v>
          </cell>
        </row>
        <row r="128">
          <cell r="C128" t="str">
            <v>01008040</v>
          </cell>
          <cell r="D128" t="str">
            <v>A4</v>
          </cell>
          <cell r="E128" t="str">
            <v>A4</v>
          </cell>
        </row>
        <row r="129">
          <cell r="C129" t="str">
            <v>01008041</v>
          </cell>
          <cell r="D129" t="str">
            <v>A4</v>
          </cell>
          <cell r="E129" t="str">
            <v>A4</v>
          </cell>
        </row>
        <row r="130">
          <cell r="C130" t="str">
            <v>01012027</v>
          </cell>
          <cell r="D130" t="str">
            <v>A3</v>
          </cell>
          <cell r="E130" t="str">
            <v>A3</v>
          </cell>
        </row>
        <row r="131">
          <cell r="C131" t="str">
            <v>01008012</v>
          </cell>
          <cell r="D131" t="str">
            <v>A4</v>
          </cell>
          <cell r="E131" t="str">
            <v>A4</v>
          </cell>
        </row>
        <row r="132">
          <cell r="C132" t="str">
            <v>01017008</v>
          </cell>
          <cell r="D132" t="str">
            <v>A4</v>
          </cell>
          <cell r="E132" t="str">
            <v>A4</v>
          </cell>
        </row>
        <row r="133">
          <cell r="C133" t="str">
            <v>01008033</v>
          </cell>
          <cell r="D133" t="str">
            <v>A4</v>
          </cell>
          <cell r="E133" t="str">
            <v>A3</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A3</v>
          </cell>
        </row>
        <row r="138">
          <cell r="C138" t="str">
            <v>01008042</v>
          </cell>
          <cell r="D138" t="str">
            <v>A4</v>
          </cell>
          <cell r="E138" t="str">
            <v>A4</v>
          </cell>
        </row>
        <row r="139">
          <cell r="C139" t="str">
            <v>01008044</v>
          </cell>
          <cell r="D139" t="str">
            <v>A4</v>
          </cell>
          <cell r="E139" t="str">
            <v>A4</v>
          </cell>
        </row>
        <row r="140">
          <cell r="C140" t="str">
            <v>01008045</v>
          </cell>
          <cell r="D140" t="str">
            <v>A4</v>
          </cell>
          <cell r="E140" t="str">
            <v>A4</v>
          </cell>
        </row>
        <row r="141">
          <cell r="C141">
            <v>0</v>
          </cell>
          <cell r="D141">
            <v>33</v>
          </cell>
          <cell r="E141">
            <v>33</v>
          </cell>
        </row>
        <row r="142">
          <cell r="C142">
            <v>0</v>
          </cell>
          <cell r="D142">
            <v>0</v>
          </cell>
          <cell r="E142">
            <v>33</v>
          </cell>
        </row>
        <row r="143">
          <cell r="C143" t="str">
            <v>01022003</v>
          </cell>
          <cell r="D143" t="str">
            <v>A2</v>
          </cell>
          <cell r="E143" t="str">
            <v>A4</v>
          </cell>
        </row>
        <row r="144">
          <cell r="C144" t="str">
            <v>01010007</v>
          </cell>
          <cell r="D144" t="str">
            <v>A2</v>
          </cell>
          <cell r="E144" t="str">
            <v>A4</v>
          </cell>
        </row>
        <row r="145">
          <cell r="C145" t="str">
            <v>01010033</v>
          </cell>
          <cell r="D145" t="str">
            <v>A4</v>
          </cell>
          <cell r="E145" t="str">
            <v>A4</v>
          </cell>
        </row>
        <row r="146">
          <cell r="C146" t="str">
            <v>01010037</v>
          </cell>
          <cell r="D146" t="str">
            <v>A4</v>
          </cell>
          <cell r="E146" t="str">
            <v>A4</v>
          </cell>
        </row>
        <row r="147">
          <cell r="C147" t="str">
            <v>01010031</v>
          </cell>
          <cell r="D147" t="str">
            <v>A3</v>
          </cell>
          <cell r="E147" t="str">
            <v>A4</v>
          </cell>
        </row>
        <row r="148">
          <cell r="C148" t="str">
            <v>01010016</v>
          </cell>
          <cell r="D148" t="str">
            <v>A4</v>
          </cell>
          <cell r="E148" t="str">
            <v>A4</v>
          </cell>
        </row>
        <row r="149">
          <cell r="C149" t="str">
            <v>01010028</v>
          </cell>
          <cell r="D149" t="str">
            <v>A2</v>
          </cell>
          <cell r="E149" t="str">
            <v>A4</v>
          </cell>
        </row>
        <row r="150">
          <cell r="C150" t="str">
            <v>01010017</v>
          </cell>
          <cell r="D150" t="str">
            <v>A3</v>
          </cell>
          <cell r="E150" t="str">
            <v>A4</v>
          </cell>
        </row>
        <row r="151">
          <cell r="C151" t="str">
            <v>01010012</v>
          </cell>
          <cell r="D151" t="str">
            <v>A3</v>
          </cell>
          <cell r="E151" t="str">
            <v>A4</v>
          </cell>
        </row>
        <row r="152">
          <cell r="C152" t="str">
            <v>01010029</v>
          </cell>
          <cell r="D152" t="str">
            <v>A2</v>
          </cell>
          <cell r="E152" t="str">
            <v>A4</v>
          </cell>
        </row>
        <row r="153">
          <cell r="C153" t="str">
            <v>01010024</v>
          </cell>
          <cell r="D153" t="str">
            <v>A2</v>
          </cell>
          <cell r="E153" t="str">
            <v>A4</v>
          </cell>
        </row>
        <row r="154">
          <cell r="C154" t="str">
            <v>01004012</v>
          </cell>
          <cell r="D154" t="str">
            <v>A2</v>
          </cell>
          <cell r="E154" t="str">
            <v>A4</v>
          </cell>
        </row>
        <row r="155">
          <cell r="C155" t="str">
            <v>01010023</v>
          </cell>
          <cell r="D155" t="str">
            <v>A4</v>
          </cell>
          <cell r="E155" t="str">
            <v>A4</v>
          </cell>
        </row>
        <row r="156">
          <cell r="C156" t="str">
            <v>01022048</v>
          </cell>
          <cell r="D156" t="str">
            <v>A4</v>
          </cell>
          <cell r="E156" t="str">
            <v>A4</v>
          </cell>
        </row>
        <row r="157">
          <cell r="C157" t="str">
            <v>01010006</v>
          </cell>
          <cell r="D157" t="str">
            <v>A2</v>
          </cell>
          <cell r="E157" t="str">
            <v>A4</v>
          </cell>
        </row>
        <row r="158">
          <cell r="C158" t="str">
            <v>01010026</v>
          </cell>
          <cell r="D158" t="str">
            <v>A2</v>
          </cell>
          <cell r="E158" t="str">
            <v>A4</v>
          </cell>
        </row>
        <row r="159">
          <cell r="C159" t="str">
            <v>01010039</v>
          </cell>
          <cell r="D159" t="str">
            <v>A2</v>
          </cell>
          <cell r="E159" t="str">
            <v>A4</v>
          </cell>
        </row>
        <row r="160">
          <cell r="C160" t="str">
            <v>01010040</v>
          </cell>
          <cell r="D160" t="str">
            <v>A2</v>
          </cell>
          <cell r="E160" t="str">
            <v>A4</v>
          </cell>
        </row>
        <row r="161">
          <cell r="C161" t="str">
            <v>01010009</v>
          </cell>
          <cell r="D161" t="str">
            <v>A4</v>
          </cell>
          <cell r="E161" t="str">
            <v>A4</v>
          </cell>
        </row>
        <row r="162">
          <cell r="C162" t="str">
            <v>01010020</v>
          </cell>
          <cell r="D162" t="str">
            <v>A4</v>
          </cell>
          <cell r="E162" t="str">
            <v>A4</v>
          </cell>
        </row>
        <row r="163">
          <cell r="C163" t="str">
            <v>01010018</v>
          </cell>
          <cell r="D163" t="str">
            <v>A2</v>
          </cell>
          <cell r="E163" t="str">
            <v>A4</v>
          </cell>
        </row>
        <row r="164">
          <cell r="C164" t="str">
            <v>01010019</v>
          </cell>
          <cell r="D164" t="str">
            <v>A4</v>
          </cell>
          <cell r="E164" t="str">
            <v>A4</v>
          </cell>
        </row>
        <row r="165">
          <cell r="C165" t="str">
            <v>01010015</v>
          </cell>
          <cell r="D165" t="str">
            <v>A2</v>
          </cell>
          <cell r="E165" t="str">
            <v>A4</v>
          </cell>
        </row>
        <row r="166">
          <cell r="C166" t="str">
            <v>01010027</v>
          </cell>
          <cell r="D166" t="str">
            <v>A4</v>
          </cell>
          <cell r="E166" t="str">
            <v>A4</v>
          </cell>
        </row>
        <row r="167">
          <cell r="C167" t="str">
            <v>01002025</v>
          </cell>
          <cell r="D167" t="str">
            <v>A1</v>
          </cell>
          <cell r="E167" t="str">
            <v>A4</v>
          </cell>
        </row>
        <row r="168">
          <cell r="C168" t="str">
            <v>01010162</v>
          </cell>
          <cell r="D168" t="str">
            <v>A4</v>
          </cell>
          <cell r="E168" t="str">
            <v>A4</v>
          </cell>
        </row>
        <row r="169">
          <cell r="C169" t="str">
            <v>01010141</v>
          </cell>
          <cell r="D169" t="str">
            <v>A2</v>
          </cell>
          <cell r="E169" t="str">
            <v>A4</v>
          </cell>
        </row>
        <row r="170">
          <cell r="C170" t="str">
            <v>01010021</v>
          </cell>
          <cell r="D170" t="str">
            <v>A2</v>
          </cell>
          <cell r="E170" t="str">
            <v>A4</v>
          </cell>
        </row>
        <row r="171">
          <cell r="C171" t="str">
            <v>01010030</v>
          </cell>
          <cell r="D171" t="str">
            <v>A1</v>
          </cell>
          <cell r="E171" t="str">
            <v>A4</v>
          </cell>
        </row>
        <row r="172">
          <cell r="C172" t="str">
            <v>01022005</v>
          </cell>
          <cell r="D172" t="str">
            <v>A3</v>
          </cell>
          <cell r="E172" t="str">
            <v>A4</v>
          </cell>
        </row>
        <row r="173">
          <cell r="C173" t="str">
            <v>01010022</v>
          </cell>
          <cell r="D173" t="str">
            <v>A3</v>
          </cell>
          <cell r="E173" t="str">
            <v>A4</v>
          </cell>
        </row>
        <row r="174">
          <cell r="C174" t="str">
            <v>01010032</v>
          </cell>
          <cell r="D174" t="str">
            <v>A3</v>
          </cell>
          <cell r="E174" t="str">
            <v>A4</v>
          </cell>
        </row>
        <row r="175">
          <cell r="C175" t="str">
            <v>01010254</v>
          </cell>
          <cell r="D175" t="str">
            <v>A4</v>
          </cell>
          <cell r="E175" t="str">
            <v>A4</v>
          </cell>
        </row>
        <row r="176">
          <cell r="C176">
            <v>0</v>
          </cell>
          <cell r="D176">
            <v>16</v>
          </cell>
          <cell r="E176">
            <v>16</v>
          </cell>
        </row>
        <row r="177">
          <cell r="C177">
            <v>0</v>
          </cell>
          <cell r="D177">
            <v>0</v>
          </cell>
          <cell r="E177">
            <v>16</v>
          </cell>
        </row>
        <row r="178">
          <cell r="C178" t="str">
            <v>01011002</v>
          </cell>
          <cell r="D178" t="str">
            <v>A1</v>
          </cell>
          <cell r="E178" t="str">
            <v>A3</v>
          </cell>
        </row>
        <row r="179">
          <cell r="C179" t="str">
            <v>01011012</v>
          </cell>
          <cell r="D179" t="str">
            <v>A1</v>
          </cell>
          <cell r="E179" t="str">
            <v>A3</v>
          </cell>
        </row>
        <row r="180">
          <cell r="C180" t="str">
            <v>01011005</v>
          </cell>
          <cell r="D180" t="str">
            <v>A1</v>
          </cell>
          <cell r="E180" t="str">
            <v>A3</v>
          </cell>
        </row>
        <row r="181">
          <cell r="C181" t="str">
            <v>01011011</v>
          </cell>
          <cell r="D181" t="str">
            <v>A2</v>
          </cell>
          <cell r="E181" t="str">
            <v>A4</v>
          </cell>
        </row>
        <row r="182">
          <cell r="C182" t="str">
            <v>01011013</v>
          </cell>
          <cell r="D182" t="str">
            <v>A1</v>
          </cell>
          <cell r="E182" t="str">
            <v>A4</v>
          </cell>
        </row>
        <row r="183">
          <cell r="C183" t="str">
            <v>01011009</v>
          </cell>
          <cell r="D183" t="str">
            <v>A1</v>
          </cell>
          <cell r="E183" t="str">
            <v>A3</v>
          </cell>
        </row>
        <row r="184">
          <cell r="C184" t="str">
            <v>01011001</v>
          </cell>
          <cell r="D184" t="str">
            <v>A1</v>
          </cell>
          <cell r="E184" t="str">
            <v>A4</v>
          </cell>
        </row>
        <row r="185">
          <cell r="C185" t="str">
            <v>01011014</v>
          </cell>
          <cell r="D185" t="str">
            <v>A2</v>
          </cell>
          <cell r="E185" t="str">
            <v>A4</v>
          </cell>
        </row>
        <row r="186">
          <cell r="C186" t="str">
            <v>01010005</v>
          </cell>
          <cell r="D186" t="str">
            <v>A1</v>
          </cell>
          <cell r="E186" t="str">
            <v>A4</v>
          </cell>
        </row>
        <row r="187">
          <cell r="C187" t="str">
            <v>01011016</v>
          </cell>
          <cell r="D187" t="str">
            <v>A1</v>
          </cell>
          <cell r="E187" t="str">
            <v>A4</v>
          </cell>
        </row>
        <row r="188">
          <cell r="C188" t="str">
            <v>01011007</v>
          </cell>
          <cell r="D188" t="str">
            <v>A1</v>
          </cell>
          <cell r="E188" t="str">
            <v>A3</v>
          </cell>
        </row>
        <row r="189">
          <cell r="C189" t="str">
            <v>01011008</v>
          </cell>
          <cell r="D189" t="str">
            <v>A1</v>
          </cell>
          <cell r="E189" t="str">
            <v>A3</v>
          </cell>
        </row>
        <row r="190">
          <cell r="C190" t="str">
            <v>01011015</v>
          </cell>
          <cell r="D190" t="str">
            <v>A1</v>
          </cell>
          <cell r="E190" t="str">
            <v>A2</v>
          </cell>
        </row>
        <row r="191">
          <cell r="C191" t="str">
            <v>01011010</v>
          </cell>
          <cell r="D191" t="str">
            <v>A1</v>
          </cell>
          <cell r="E191" t="str">
            <v>A3</v>
          </cell>
        </row>
        <row r="192">
          <cell r="C192" t="str">
            <v>01011018</v>
          </cell>
          <cell r="D192" t="str">
            <v>A1</v>
          </cell>
          <cell r="E192" t="str">
            <v>A3</v>
          </cell>
        </row>
        <row r="193">
          <cell r="C193" t="str">
            <v>01011006</v>
          </cell>
          <cell r="D193" t="str">
            <v>A1</v>
          </cell>
          <cell r="E193" t="str">
            <v>A3</v>
          </cell>
        </row>
        <row r="194">
          <cell r="C194">
            <v>0</v>
          </cell>
          <cell r="D194">
            <v>28</v>
          </cell>
          <cell r="E194">
            <v>28</v>
          </cell>
        </row>
        <row r="195">
          <cell r="C195">
            <v>0</v>
          </cell>
          <cell r="D195">
            <v>0</v>
          </cell>
          <cell r="E195">
            <v>28</v>
          </cell>
        </row>
        <row r="196">
          <cell r="C196" t="str">
            <v>01012003</v>
          </cell>
          <cell r="D196" t="str">
            <v>A1</v>
          </cell>
          <cell r="E196" t="str">
            <v>A1</v>
          </cell>
        </row>
        <row r="197">
          <cell r="C197" t="str">
            <v>01012008</v>
          </cell>
          <cell r="D197" t="str">
            <v>A2</v>
          </cell>
          <cell r="E197" t="str">
            <v>A2</v>
          </cell>
        </row>
        <row r="198">
          <cell r="C198" t="str">
            <v>01012007</v>
          </cell>
          <cell r="D198" t="str">
            <v>A2</v>
          </cell>
          <cell r="E198" t="str">
            <v>A3</v>
          </cell>
        </row>
        <row r="199">
          <cell r="C199" t="str">
            <v>01012013</v>
          </cell>
          <cell r="D199" t="str">
            <v>A2</v>
          </cell>
          <cell r="E199" t="str">
            <v>A2</v>
          </cell>
        </row>
        <row r="200">
          <cell r="C200" t="str">
            <v>01012023</v>
          </cell>
          <cell r="D200" t="str">
            <v>A1</v>
          </cell>
          <cell r="E200" t="str">
            <v>A1</v>
          </cell>
        </row>
        <row r="201">
          <cell r="C201" t="str">
            <v>01012014</v>
          </cell>
          <cell r="D201" t="str">
            <v>A2</v>
          </cell>
          <cell r="E201" t="str">
            <v>A4</v>
          </cell>
        </row>
        <row r="202">
          <cell r="C202" t="str">
            <v>01012005</v>
          </cell>
          <cell r="D202" t="str">
            <v>A2</v>
          </cell>
          <cell r="E202" t="str">
            <v>A3</v>
          </cell>
        </row>
        <row r="203">
          <cell r="C203" t="str">
            <v>01012006</v>
          </cell>
          <cell r="D203" t="str">
            <v>A4</v>
          </cell>
          <cell r="E203" t="str">
            <v>A4</v>
          </cell>
        </row>
        <row r="204">
          <cell r="C204" t="str">
            <v>01012004</v>
          </cell>
          <cell r="D204" t="str">
            <v>A4</v>
          </cell>
          <cell r="E204" t="str">
            <v>A3</v>
          </cell>
        </row>
        <row r="205">
          <cell r="C205" t="str">
            <v>01012012</v>
          </cell>
          <cell r="D205" t="str">
            <v>A4</v>
          </cell>
          <cell r="E205" t="str">
            <v>A4</v>
          </cell>
        </row>
        <row r="206">
          <cell r="C206" t="str">
            <v>01012016</v>
          </cell>
          <cell r="D206" t="str">
            <v>A4</v>
          </cell>
          <cell r="E206" t="str">
            <v>B1</v>
          </cell>
        </row>
        <row r="207">
          <cell r="C207" t="str">
            <v>01012015</v>
          </cell>
          <cell r="D207" t="str">
            <v>A4</v>
          </cell>
          <cell r="E207" t="str">
            <v>A4</v>
          </cell>
        </row>
        <row r="208">
          <cell r="C208" t="str">
            <v>01012019</v>
          </cell>
          <cell r="D208" t="str">
            <v>A4</v>
          </cell>
          <cell r="E208" t="str">
            <v>A3</v>
          </cell>
        </row>
        <row r="209">
          <cell r="C209" t="str">
            <v>01012018</v>
          </cell>
          <cell r="D209" t="str">
            <v>A4</v>
          </cell>
          <cell r="E209" t="str">
            <v>A4</v>
          </cell>
        </row>
        <row r="210">
          <cell r="C210" t="str">
            <v>01012017</v>
          </cell>
          <cell r="D210" t="str">
            <v>A4</v>
          </cell>
          <cell r="E210" t="str">
            <v>A4</v>
          </cell>
        </row>
        <row r="211">
          <cell r="C211" t="str">
            <v>01012022</v>
          </cell>
          <cell r="D211" t="str">
            <v>A4</v>
          </cell>
          <cell r="E211" t="str">
            <v>A4</v>
          </cell>
        </row>
        <row r="212">
          <cell r="C212" t="str">
            <v>01012020</v>
          </cell>
          <cell r="D212" t="str">
            <v>A4</v>
          </cell>
          <cell r="E212" t="str">
            <v>A4</v>
          </cell>
        </row>
        <row r="213">
          <cell r="C213" t="str">
            <v>01012021</v>
          </cell>
          <cell r="D213" t="str">
            <v>A4</v>
          </cell>
          <cell r="E213" t="str">
            <v>B1</v>
          </cell>
        </row>
        <row r="214">
          <cell r="C214" t="str">
            <v>01012011</v>
          </cell>
          <cell r="D214" t="str">
            <v>A4</v>
          </cell>
          <cell r="E214" t="str">
            <v>A4</v>
          </cell>
        </row>
        <row r="215">
          <cell r="C215" t="str">
            <v>01017002</v>
          </cell>
          <cell r="D215" t="str">
            <v>A4</v>
          </cell>
          <cell r="E215" t="str">
            <v>A4</v>
          </cell>
        </row>
        <row r="216">
          <cell r="C216" t="str">
            <v>01012028</v>
          </cell>
          <cell r="D216" t="str">
            <v>A2</v>
          </cell>
          <cell r="E216" t="str">
            <v>A4</v>
          </cell>
        </row>
        <row r="217">
          <cell r="C217" t="str">
            <v>01012032</v>
          </cell>
          <cell r="D217" t="str">
            <v>A2</v>
          </cell>
          <cell r="E217" t="str">
            <v>A3</v>
          </cell>
        </row>
        <row r="218">
          <cell r="C218" t="str">
            <v>01025017</v>
          </cell>
          <cell r="D218" t="str">
            <v>A4</v>
          </cell>
          <cell r="E218" t="str">
            <v>A2</v>
          </cell>
        </row>
        <row r="219">
          <cell r="C219" t="str">
            <v>01006004</v>
          </cell>
          <cell r="D219" t="str">
            <v>A3</v>
          </cell>
          <cell r="E219" t="str">
            <v>A4</v>
          </cell>
        </row>
        <row r="220">
          <cell r="C220" t="str">
            <v>01013068</v>
          </cell>
          <cell r="D220" t="str">
            <v>A2</v>
          </cell>
          <cell r="E220" t="str">
            <v>A2</v>
          </cell>
        </row>
        <row r="221">
          <cell r="C221" t="str">
            <v>01012048</v>
          </cell>
          <cell r="D221" t="str">
            <v>A3</v>
          </cell>
          <cell r="E221" t="str">
            <v>B1</v>
          </cell>
        </row>
        <row r="222">
          <cell r="C222" t="str">
            <v>01012049</v>
          </cell>
          <cell r="D222" t="str">
            <v>A4</v>
          </cell>
          <cell r="E222" t="str">
            <v>A4</v>
          </cell>
        </row>
        <row r="223">
          <cell r="C223" t="str">
            <v>01012050</v>
          </cell>
          <cell r="D223" t="str">
            <v>A4</v>
          </cell>
          <cell r="E223" t="str">
            <v>A3</v>
          </cell>
        </row>
        <row r="224">
          <cell r="C224">
            <v>0</v>
          </cell>
          <cell r="D224">
            <v>19</v>
          </cell>
          <cell r="E224">
            <v>19</v>
          </cell>
        </row>
        <row r="225">
          <cell r="C225">
            <v>0</v>
          </cell>
          <cell r="D225">
            <v>0</v>
          </cell>
          <cell r="E225">
            <v>19</v>
          </cell>
        </row>
        <row r="226">
          <cell r="C226" t="str">
            <v>01015019</v>
          </cell>
          <cell r="D226" t="str">
            <v>A1</v>
          </cell>
          <cell r="E226" t="str">
            <v>A2</v>
          </cell>
        </row>
        <row r="227">
          <cell r="C227" t="str">
            <v>01015023</v>
          </cell>
          <cell r="D227" t="str">
            <v>A1</v>
          </cell>
          <cell r="E227" t="str">
            <v>A4</v>
          </cell>
        </row>
        <row r="228">
          <cell r="C228" t="str">
            <v>01015005</v>
          </cell>
          <cell r="D228" t="str">
            <v>A3</v>
          </cell>
          <cell r="E228" t="str">
            <v>A3</v>
          </cell>
        </row>
        <row r="229">
          <cell r="C229" t="str">
            <v>01015018</v>
          </cell>
          <cell r="D229" t="str">
            <v>A3</v>
          </cell>
          <cell r="E229" t="str">
            <v>A4</v>
          </cell>
        </row>
        <row r="230">
          <cell r="C230" t="str">
            <v>01015020</v>
          </cell>
          <cell r="D230" t="str">
            <v>A4</v>
          </cell>
          <cell r="E230" t="str">
            <v>B2</v>
          </cell>
        </row>
        <row r="231">
          <cell r="C231" t="str">
            <v>01015041</v>
          </cell>
          <cell r="D231" t="str">
            <v>A3</v>
          </cell>
          <cell r="E231" t="str">
            <v>A4</v>
          </cell>
        </row>
        <row r="232">
          <cell r="C232" t="str">
            <v>01015013</v>
          </cell>
          <cell r="D232" t="str">
            <v>A3</v>
          </cell>
          <cell r="E232" t="str">
            <v>A3</v>
          </cell>
        </row>
        <row r="233">
          <cell r="C233" t="str">
            <v>01015006</v>
          </cell>
          <cell r="D233" t="str">
            <v>A2</v>
          </cell>
          <cell r="E233" t="str">
            <v>A3</v>
          </cell>
        </row>
        <row r="234">
          <cell r="C234" t="str">
            <v>01018001</v>
          </cell>
          <cell r="D234" t="str">
            <v>A3</v>
          </cell>
          <cell r="E234" t="str">
            <v>A3</v>
          </cell>
        </row>
        <row r="235">
          <cell r="C235" t="str">
            <v>01015004</v>
          </cell>
          <cell r="D235" t="str">
            <v>A2</v>
          </cell>
          <cell r="E235" t="str">
            <v>A3</v>
          </cell>
        </row>
        <row r="236">
          <cell r="C236" t="str">
            <v>01015010</v>
          </cell>
          <cell r="D236" t="str">
            <v>A3</v>
          </cell>
          <cell r="E236" t="str">
            <v>A4</v>
          </cell>
        </row>
        <row r="237">
          <cell r="C237" t="str">
            <v>01015017</v>
          </cell>
          <cell r="D237" t="str">
            <v>A3</v>
          </cell>
          <cell r="E237" t="str">
            <v>A4</v>
          </cell>
        </row>
        <row r="238">
          <cell r="C238" t="str">
            <v>01015016</v>
          </cell>
          <cell r="D238" t="str">
            <v>A4</v>
          </cell>
          <cell r="E238" t="str">
            <v>A4</v>
          </cell>
        </row>
        <row r="239">
          <cell r="C239" t="str">
            <v>01015031</v>
          </cell>
          <cell r="D239" t="str">
            <v>A1</v>
          </cell>
          <cell r="E239" t="str">
            <v>A3</v>
          </cell>
        </row>
        <row r="240">
          <cell r="C240" t="str">
            <v>01015025</v>
          </cell>
          <cell r="D240" t="str">
            <v>A2</v>
          </cell>
          <cell r="E240" t="str">
            <v>A3</v>
          </cell>
        </row>
        <row r="241">
          <cell r="C241" t="str">
            <v>01017001</v>
          </cell>
          <cell r="D241" t="str">
            <v>A2</v>
          </cell>
          <cell r="E241" t="str">
            <v>A3</v>
          </cell>
        </row>
        <row r="242">
          <cell r="C242" t="str">
            <v>01015012</v>
          </cell>
          <cell r="D242" t="str">
            <v>A3</v>
          </cell>
          <cell r="E242" t="str">
            <v>A2</v>
          </cell>
        </row>
        <row r="243">
          <cell r="C243" t="str">
            <v>01015008</v>
          </cell>
          <cell r="D243" t="str">
            <v>A2</v>
          </cell>
          <cell r="E243" t="str">
            <v>A4</v>
          </cell>
        </row>
        <row r="244">
          <cell r="C244" t="str">
            <v>01015021</v>
          </cell>
          <cell r="D244" t="str">
            <v>A3</v>
          </cell>
          <cell r="E244" t="str">
            <v>B1</v>
          </cell>
        </row>
        <row r="245">
          <cell r="C245">
            <v>0</v>
          </cell>
          <cell r="D245">
            <v>26</v>
          </cell>
          <cell r="E245">
            <v>26</v>
          </cell>
        </row>
        <row r="246">
          <cell r="C246">
            <v>0</v>
          </cell>
          <cell r="D246">
            <v>0</v>
          </cell>
          <cell r="E246">
            <v>25</v>
          </cell>
        </row>
        <row r="247">
          <cell r="C247" t="str">
            <v>01013003</v>
          </cell>
          <cell r="D247" t="str">
            <v>A1</v>
          </cell>
          <cell r="E247" t="str">
            <v>A1</v>
          </cell>
        </row>
        <row r="248">
          <cell r="C248" t="str">
            <v>01013002</v>
          </cell>
          <cell r="D248" t="str">
            <v>A2</v>
          </cell>
          <cell r="E248" t="str">
            <v>A2</v>
          </cell>
        </row>
        <row r="249">
          <cell r="C249" t="str">
            <v>01013004</v>
          </cell>
          <cell r="D249" t="str">
            <v>A1</v>
          </cell>
          <cell r="E249" t="str">
            <v>A3</v>
          </cell>
        </row>
        <row r="250">
          <cell r="C250" t="str">
            <v>01013021</v>
          </cell>
          <cell r="D250" t="str">
            <v>A2</v>
          </cell>
          <cell r="E250" t="str">
            <v>A3</v>
          </cell>
        </row>
        <row r="251">
          <cell r="C251" t="str">
            <v>01013006</v>
          </cell>
          <cell r="D251" t="str">
            <v>A2</v>
          </cell>
          <cell r="E251" t="str">
            <v>A3</v>
          </cell>
        </row>
        <row r="252">
          <cell r="C252" t="str">
            <v>01013018</v>
          </cell>
          <cell r="D252" t="str">
            <v>A2</v>
          </cell>
          <cell r="E252" t="str">
            <v>A3</v>
          </cell>
        </row>
        <row r="253">
          <cell r="C253" t="str">
            <v>01013019</v>
          </cell>
          <cell r="D253" t="str">
            <v>A2</v>
          </cell>
          <cell r="E253" t="str">
            <v>A3</v>
          </cell>
        </row>
        <row r="254">
          <cell r="C254" t="str">
            <v>01013016</v>
          </cell>
          <cell r="D254" t="str">
            <v>A2</v>
          </cell>
          <cell r="E254" t="str">
            <v>A3</v>
          </cell>
        </row>
        <row r="255">
          <cell r="C255" t="str">
            <v>01013017</v>
          </cell>
          <cell r="D255" t="str">
            <v>A3</v>
          </cell>
          <cell r="E255" t="str">
            <v>A3</v>
          </cell>
        </row>
        <row r="256">
          <cell r="C256" t="str">
            <v>01013027</v>
          </cell>
          <cell r="D256" t="str">
            <v>A3</v>
          </cell>
          <cell r="E256" t="str">
            <v>A3</v>
          </cell>
        </row>
        <row r="257">
          <cell r="C257" t="str">
            <v>01013026</v>
          </cell>
          <cell r="D257" t="str">
            <v>A2</v>
          </cell>
          <cell r="E257" t="str">
            <v>A2</v>
          </cell>
        </row>
        <row r="258">
          <cell r="C258" t="str">
            <v>01013029</v>
          </cell>
          <cell r="D258" t="str">
            <v>A2</v>
          </cell>
          <cell r="E258" t="str">
            <v>A4</v>
          </cell>
        </row>
        <row r="259">
          <cell r="C259" t="str">
            <v>01013028</v>
          </cell>
          <cell r="D259" t="str">
            <v>A2</v>
          </cell>
          <cell r="E259" t="str">
            <v>A4</v>
          </cell>
        </row>
        <row r="260">
          <cell r="C260" t="str">
            <v>01013005</v>
          </cell>
          <cell r="D260" t="str">
            <v>A2</v>
          </cell>
          <cell r="E260" t="str">
            <v>A3</v>
          </cell>
        </row>
        <row r="261">
          <cell r="C261" t="str">
            <v>01013022</v>
          </cell>
          <cell r="D261" t="str">
            <v>A3</v>
          </cell>
          <cell r="E261" t="str">
            <v>A4</v>
          </cell>
        </row>
        <row r="262">
          <cell r="C262" t="str">
            <v>01013047</v>
          </cell>
          <cell r="D262" t="str">
            <v>A3</v>
          </cell>
          <cell r="E262" t="str">
            <v>A4</v>
          </cell>
        </row>
        <row r="263">
          <cell r="C263" t="str">
            <v>01013070</v>
          </cell>
          <cell r="D263" t="str">
            <v>A3</v>
          </cell>
          <cell r="E263" t="str">
            <v>A2</v>
          </cell>
        </row>
        <row r="264">
          <cell r="C264" t="str">
            <v>01014047</v>
          </cell>
          <cell r="D264" t="str">
            <v>A1</v>
          </cell>
          <cell r="E264" t="str">
            <v>A3</v>
          </cell>
        </row>
        <row r="265">
          <cell r="C265" t="str">
            <v>01013079</v>
          </cell>
          <cell r="D265" t="str">
            <v>A3</v>
          </cell>
          <cell r="E265" t="str">
            <v>A3</v>
          </cell>
        </row>
        <row r="266">
          <cell r="C266" t="str">
            <v>01013087</v>
          </cell>
          <cell r="D266" t="str">
            <v>A1</v>
          </cell>
          <cell r="E266" t="str">
            <v>A1</v>
          </cell>
        </row>
        <row r="267">
          <cell r="C267" t="str">
            <v>01013061</v>
          </cell>
          <cell r="D267" t="str">
            <v>A1</v>
          </cell>
          <cell r="E267" t="str">
            <v>A4</v>
          </cell>
        </row>
        <row r="268">
          <cell r="C268" t="str">
            <v>01013094</v>
          </cell>
          <cell r="D268" t="str">
            <v>A2</v>
          </cell>
          <cell r="E268" t="str">
            <v>A3</v>
          </cell>
        </row>
        <row r="269">
          <cell r="C269" t="str">
            <v>01013120</v>
          </cell>
          <cell r="D269" t="str">
            <v>A2</v>
          </cell>
          <cell r="E269" t="str">
            <v>A3</v>
          </cell>
        </row>
        <row r="270">
          <cell r="C270" t="str">
            <v>01013117</v>
          </cell>
          <cell r="D270" t="str">
            <v>A2</v>
          </cell>
          <cell r="E270" t="str">
            <v>A4</v>
          </cell>
        </row>
        <row r="271">
          <cell r="C271" t="str">
            <v>01013116</v>
          </cell>
          <cell r="D271" t="str">
            <v>A4</v>
          </cell>
          <cell r="E271" t="str">
            <v>A4</v>
          </cell>
        </row>
        <row r="272">
          <cell r="C272">
            <v>0</v>
          </cell>
          <cell r="D272">
            <v>0</v>
          </cell>
          <cell r="E272">
            <v>1</v>
          </cell>
        </row>
        <row r="273">
          <cell r="C273" t="str">
            <v>01013096</v>
          </cell>
          <cell r="D273" t="str">
            <v>A1</v>
          </cell>
          <cell r="E273" t="str">
            <v>A1</v>
          </cell>
        </row>
        <row r="274">
          <cell r="C274">
            <v>0</v>
          </cell>
          <cell r="D274">
            <v>31</v>
          </cell>
          <cell r="E274">
            <v>31</v>
          </cell>
        </row>
        <row r="275">
          <cell r="C275">
            <v>0</v>
          </cell>
          <cell r="D275">
            <v>0</v>
          </cell>
          <cell r="E275">
            <v>31</v>
          </cell>
        </row>
        <row r="276">
          <cell r="C276" t="str">
            <v>01014002</v>
          </cell>
          <cell r="D276" t="str">
            <v>A1</v>
          </cell>
          <cell r="E276" t="str">
            <v>A1</v>
          </cell>
        </row>
        <row r="277">
          <cell r="C277" t="str">
            <v>01014004</v>
          </cell>
          <cell r="D277" t="str">
            <v>A2</v>
          </cell>
          <cell r="E277" t="str">
            <v>A1</v>
          </cell>
        </row>
        <row r="278">
          <cell r="C278" t="str">
            <v>01023003</v>
          </cell>
          <cell r="D278" t="str">
            <v>A2</v>
          </cell>
          <cell r="E278" t="str">
            <v>A1</v>
          </cell>
        </row>
        <row r="279">
          <cell r="C279" t="str">
            <v>01014038</v>
          </cell>
          <cell r="D279" t="str">
            <v>A1</v>
          </cell>
          <cell r="E279" t="str">
            <v>A1</v>
          </cell>
        </row>
        <row r="280">
          <cell r="C280" t="str">
            <v>01014051</v>
          </cell>
          <cell r="D280" t="str">
            <v>A4</v>
          </cell>
          <cell r="E280" t="str">
            <v>A4</v>
          </cell>
        </row>
        <row r="281">
          <cell r="C281" t="str">
            <v>01014005</v>
          </cell>
          <cell r="D281" t="str">
            <v>A2</v>
          </cell>
          <cell r="E281" t="str">
            <v>A3</v>
          </cell>
        </row>
        <row r="282">
          <cell r="C282" t="str">
            <v>01014046</v>
          </cell>
          <cell r="D282" t="str">
            <v>A1</v>
          </cell>
          <cell r="E282" t="str">
            <v>A1</v>
          </cell>
        </row>
        <row r="283">
          <cell r="C283" t="str">
            <v>01014026</v>
          </cell>
          <cell r="D283" t="str">
            <v>A3</v>
          </cell>
          <cell r="E283" t="str">
            <v>A3</v>
          </cell>
        </row>
        <row r="284">
          <cell r="C284" t="str">
            <v>01014029</v>
          </cell>
          <cell r="D284" t="str">
            <v>A3</v>
          </cell>
          <cell r="E284" t="str">
            <v>A3</v>
          </cell>
        </row>
        <row r="285">
          <cell r="C285" t="str">
            <v>01014033</v>
          </cell>
          <cell r="D285" t="str">
            <v>A1</v>
          </cell>
          <cell r="E285" t="str">
            <v>A1</v>
          </cell>
        </row>
        <row r="286">
          <cell r="C286" t="str">
            <v>01014023</v>
          </cell>
          <cell r="D286" t="str">
            <v>A1</v>
          </cell>
          <cell r="E286" t="str">
            <v>A3</v>
          </cell>
        </row>
        <row r="287">
          <cell r="C287" t="str">
            <v>01014013</v>
          </cell>
          <cell r="D287" t="str">
            <v>A3</v>
          </cell>
          <cell r="E287" t="str">
            <v>A3</v>
          </cell>
        </row>
        <row r="288">
          <cell r="C288" t="str">
            <v>01014017</v>
          </cell>
          <cell r="D288" t="str">
            <v>A3</v>
          </cell>
          <cell r="E288" t="str">
            <v>A3</v>
          </cell>
        </row>
        <row r="289">
          <cell r="C289" t="str">
            <v>01014034</v>
          </cell>
          <cell r="D289" t="str">
            <v>A3</v>
          </cell>
          <cell r="E289" t="str">
            <v>A3</v>
          </cell>
        </row>
        <row r="290">
          <cell r="C290" t="str">
            <v>01014020</v>
          </cell>
          <cell r="D290" t="str">
            <v>A1</v>
          </cell>
          <cell r="E290" t="str">
            <v>A3</v>
          </cell>
        </row>
        <row r="291">
          <cell r="C291" t="str">
            <v>01014018</v>
          </cell>
          <cell r="D291" t="str">
            <v>A3</v>
          </cell>
          <cell r="E291" t="str">
            <v>A4</v>
          </cell>
        </row>
        <row r="292">
          <cell r="C292" t="str">
            <v>01014042</v>
          </cell>
          <cell r="D292" t="str">
            <v>A3</v>
          </cell>
          <cell r="E292" t="str">
            <v>A3</v>
          </cell>
        </row>
        <row r="293">
          <cell r="C293" t="str">
            <v>01014019</v>
          </cell>
          <cell r="D293" t="str">
            <v>A3</v>
          </cell>
          <cell r="E293" t="str">
            <v>A3</v>
          </cell>
        </row>
        <row r="294">
          <cell r="C294" t="str">
            <v>01014010</v>
          </cell>
          <cell r="D294" t="str">
            <v>A3</v>
          </cell>
          <cell r="E294" t="str">
            <v>A3</v>
          </cell>
        </row>
        <row r="295">
          <cell r="C295" t="str">
            <v>01014030</v>
          </cell>
          <cell r="D295" t="str">
            <v>A1</v>
          </cell>
          <cell r="E295" t="str">
            <v>A1</v>
          </cell>
        </row>
        <row r="296">
          <cell r="C296" t="str">
            <v>01014024</v>
          </cell>
          <cell r="D296" t="str">
            <v>A3</v>
          </cell>
          <cell r="E296" t="str">
            <v>A3</v>
          </cell>
        </row>
        <row r="297">
          <cell r="C297" t="str">
            <v>01014048</v>
          </cell>
          <cell r="D297" t="str">
            <v>A1</v>
          </cell>
          <cell r="E297" t="str">
            <v>A1</v>
          </cell>
        </row>
        <row r="298">
          <cell r="C298" t="str">
            <v>01014022</v>
          </cell>
          <cell r="D298" t="str">
            <v>A2</v>
          </cell>
          <cell r="E298" t="str">
            <v>A3</v>
          </cell>
        </row>
        <row r="299">
          <cell r="C299" t="str">
            <v>01014025</v>
          </cell>
          <cell r="D299" t="str">
            <v>A4</v>
          </cell>
          <cell r="E299" t="str">
            <v>A4</v>
          </cell>
        </row>
        <row r="300">
          <cell r="C300" t="str">
            <v>01014032</v>
          </cell>
          <cell r="D300" t="str">
            <v>A1</v>
          </cell>
          <cell r="E300" t="str">
            <v>A1</v>
          </cell>
        </row>
        <row r="301">
          <cell r="C301" t="str">
            <v>01014006</v>
          </cell>
          <cell r="D301" t="str">
            <v>A1</v>
          </cell>
          <cell r="E301" t="str">
            <v>A1</v>
          </cell>
        </row>
        <row r="302">
          <cell r="C302" t="str">
            <v>01014052</v>
          </cell>
          <cell r="D302" t="str">
            <v>A4</v>
          </cell>
          <cell r="E302" t="str">
            <v>A4</v>
          </cell>
        </row>
        <row r="303">
          <cell r="C303" t="str">
            <v>01014009</v>
          </cell>
          <cell r="D303" t="str">
            <v>A3</v>
          </cell>
          <cell r="E303" t="str">
            <v>A3</v>
          </cell>
        </row>
        <row r="304">
          <cell r="C304" t="str">
            <v>01014045</v>
          </cell>
          <cell r="D304" t="str">
            <v>A1</v>
          </cell>
          <cell r="E304" t="str">
            <v>A1</v>
          </cell>
        </row>
        <row r="305">
          <cell r="C305" t="str">
            <v>01014021</v>
          </cell>
          <cell r="D305" t="str">
            <v>A2</v>
          </cell>
          <cell r="E305" t="str">
            <v>A3</v>
          </cell>
        </row>
        <row r="306">
          <cell r="C306" t="str">
            <v>01014016</v>
          </cell>
          <cell r="D306" t="str">
            <v>A1</v>
          </cell>
          <cell r="E306" t="str">
            <v>A3</v>
          </cell>
        </row>
        <row r="307">
          <cell r="C307">
            <v>0</v>
          </cell>
          <cell r="D307">
            <v>9</v>
          </cell>
          <cell r="E307">
            <v>9</v>
          </cell>
        </row>
        <row r="308">
          <cell r="C308">
            <v>0</v>
          </cell>
          <cell r="D308">
            <v>0</v>
          </cell>
          <cell r="E308">
            <v>9</v>
          </cell>
        </row>
        <row r="309">
          <cell r="C309" t="str">
            <v>01016008</v>
          </cell>
          <cell r="D309" t="str">
            <v>A2</v>
          </cell>
          <cell r="E309" t="str">
            <v>A2</v>
          </cell>
        </row>
        <row r="310">
          <cell r="C310" t="str">
            <v>01016004</v>
          </cell>
          <cell r="D310" t="str">
            <v>A2</v>
          </cell>
          <cell r="E310" t="str">
            <v>A4</v>
          </cell>
        </row>
        <row r="311">
          <cell r="C311" t="str">
            <v>01016002</v>
          </cell>
          <cell r="D311" t="str">
            <v>A3</v>
          </cell>
          <cell r="E311" t="str">
            <v>A4</v>
          </cell>
        </row>
        <row r="312">
          <cell r="C312" t="str">
            <v>01016006</v>
          </cell>
          <cell r="D312" t="str">
            <v>A3</v>
          </cell>
          <cell r="E312" t="str">
            <v>A4</v>
          </cell>
        </row>
        <row r="313">
          <cell r="C313" t="str">
            <v>01016005</v>
          </cell>
          <cell r="D313" t="str">
            <v>A3</v>
          </cell>
          <cell r="E313" t="str">
            <v>A3</v>
          </cell>
        </row>
        <row r="314">
          <cell r="C314" t="str">
            <v>01016012</v>
          </cell>
          <cell r="D314" t="str">
            <v>A2</v>
          </cell>
          <cell r="E314" t="str">
            <v>A4</v>
          </cell>
        </row>
        <row r="315">
          <cell r="C315" t="str">
            <v>01016010</v>
          </cell>
          <cell r="D315" t="str">
            <v>A2</v>
          </cell>
          <cell r="E315" t="str">
            <v>A3</v>
          </cell>
        </row>
        <row r="316">
          <cell r="C316" t="str">
            <v>01016007</v>
          </cell>
          <cell r="D316" t="str">
            <v>A2</v>
          </cell>
          <cell r="E316" t="str">
            <v>A3</v>
          </cell>
        </row>
        <row r="317">
          <cell r="C317" t="str">
            <v>01016003</v>
          </cell>
          <cell r="D317" t="str">
            <v>A2</v>
          </cell>
          <cell r="E317" t="str">
            <v>A3</v>
          </cell>
        </row>
        <row r="318">
          <cell r="C318">
            <v>0</v>
          </cell>
          <cell r="D318">
            <v>9</v>
          </cell>
          <cell r="E318">
            <v>9</v>
          </cell>
        </row>
        <row r="319">
          <cell r="C319">
            <v>0</v>
          </cell>
          <cell r="D319">
            <v>0</v>
          </cell>
          <cell r="E319">
            <v>9</v>
          </cell>
        </row>
        <row r="320">
          <cell r="C320" t="str">
            <v>01013020</v>
          </cell>
          <cell r="D320" t="str">
            <v>A2</v>
          </cell>
          <cell r="E320" t="str">
            <v>A3</v>
          </cell>
        </row>
        <row r="321">
          <cell r="C321" t="str">
            <v>01029001</v>
          </cell>
          <cell r="D321" t="str">
            <v>A1</v>
          </cell>
          <cell r="E321" t="str">
            <v>A2</v>
          </cell>
        </row>
        <row r="322">
          <cell r="C322" t="str">
            <v>01013010</v>
          </cell>
          <cell r="D322" t="str">
            <v>A2</v>
          </cell>
          <cell r="E322" t="str">
            <v>A3</v>
          </cell>
        </row>
        <row r="323">
          <cell r="C323" t="str">
            <v>01013009</v>
          </cell>
          <cell r="D323" t="str">
            <v>A2</v>
          </cell>
          <cell r="E323" t="str">
            <v>A3</v>
          </cell>
        </row>
        <row r="324">
          <cell r="C324" t="str">
            <v>01013008</v>
          </cell>
          <cell r="D324" t="str">
            <v>A3</v>
          </cell>
          <cell r="E324" t="str">
            <v>A3</v>
          </cell>
        </row>
        <row r="325">
          <cell r="C325" t="str">
            <v>01013011</v>
          </cell>
          <cell r="D325" t="str">
            <v>A3</v>
          </cell>
          <cell r="E325" t="str">
            <v>A3</v>
          </cell>
        </row>
        <row r="326">
          <cell r="C326" t="str">
            <v>01013023</v>
          </cell>
          <cell r="D326" t="str">
            <v>A3</v>
          </cell>
          <cell r="E326" t="str">
            <v>A3</v>
          </cell>
        </row>
        <row r="327">
          <cell r="C327" t="str">
            <v>01013015</v>
          </cell>
          <cell r="D327" t="str">
            <v>A3</v>
          </cell>
          <cell r="E327" t="str">
            <v>A3</v>
          </cell>
        </row>
        <row r="328">
          <cell r="C328" t="str">
            <v>01029016</v>
          </cell>
          <cell r="D328" t="str">
            <v>A1</v>
          </cell>
          <cell r="E328" t="str">
            <v>A4</v>
          </cell>
        </row>
        <row r="329">
          <cell r="C329">
            <v>0</v>
          </cell>
          <cell r="D329">
            <v>19</v>
          </cell>
          <cell r="E329">
            <v>19</v>
          </cell>
        </row>
        <row r="330">
          <cell r="C330">
            <v>0</v>
          </cell>
          <cell r="D330">
            <v>0</v>
          </cell>
          <cell r="E330">
            <v>19</v>
          </cell>
        </row>
        <row r="331">
          <cell r="C331" t="str">
            <v>01025007</v>
          </cell>
          <cell r="D331" t="str">
            <v>A2</v>
          </cell>
          <cell r="E331" t="str">
            <v>A2</v>
          </cell>
        </row>
        <row r="332">
          <cell r="C332" t="str">
            <v>01025004</v>
          </cell>
          <cell r="D332" t="str">
            <v>A1</v>
          </cell>
          <cell r="E332" t="str">
            <v>A2</v>
          </cell>
        </row>
        <row r="333">
          <cell r="C333" t="str">
            <v>01025009</v>
          </cell>
          <cell r="D333" t="str">
            <v>A2</v>
          </cell>
          <cell r="E333" t="str">
            <v>A2</v>
          </cell>
        </row>
        <row r="334">
          <cell r="C334" t="str">
            <v>01025029</v>
          </cell>
          <cell r="D334" t="str">
            <v>A1</v>
          </cell>
          <cell r="E334" t="str">
            <v>A2</v>
          </cell>
        </row>
        <row r="335">
          <cell r="C335" t="str">
            <v>01025002</v>
          </cell>
          <cell r="D335" t="str">
            <v>A2</v>
          </cell>
          <cell r="E335" t="str">
            <v>A4</v>
          </cell>
        </row>
        <row r="336">
          <cell r="C336" t="str">
            <v>01025016</v>
          </cell>
          <cell r="D336" t="str">
            <v>A4</v>
          </cell>
          <cell r="E336" t="str">
            <v>A4</v>
          </cell>
        </row>
        <row r="337">
          <cell r="C337" t="str">
            <v>01025018</v>
          </cell>
          <cell r="D337" t="str">
            <v>A3</v>
          </cell>
          <cell r="E337" t="str">
            <v>A4</v>
          </cell>
        </row>
        <row r="338">
          <cell r="C338" t="str">
            <v>01009027</v>
          </cell>
          <cell r="D338" t="str">
            <v>A1</v>
          </cell>
          <cell r="E338" t="str">
            <v>A3</v>
          </cell>
        </row>
        <row r="339">
          <cell r="C339" t="str">
            <v>01025052</v>
          </cell>
          <cell r="D339" t="str">
            <v>A4</v>
          </cell>
          <cell r="E339" t="str">
            <v>A4</v>
          </cell>
        </row>
        <row r="340">
          <cell r="C340" t="str">
            <v>01015053</v>
          </cell>
          <cell r="D340" t="str">
            <v>A4</v>
          </cell>
          <cell r="E340" t="str">
            <v>A4</v>
          </cell>
        </row>
        <row r="341">
          <cell r="C341" t="str">
            <v>01025027</v>
          </cell>
          <cell r="D341" t="str">
            <v>A4</v>
          </cell>
          <cell r="E341" t="str">
            <v>A3</v>
          </cell>
        </row>
        <row r="342">
          <cell r="C342" t="str">
            <v>01025020</v>
          </cell>
          <cell r="D342" t="str">
            <v>A2</v>
          </cell>
          <cell r="E342" t="str">
            <v>B1</v>
          </cell>
        </row>
        <row r="343">
          <cell r="C343" t="str">
            <v>01025037</v>
          </cell>
          <cell r="D343" t="str">
            <v>A4</v>
          </cell>
          <cell r="E343" t="str">
            <v>A3</v>
          </cell>
        </row>
        <row r="344">
          <cell r="C344" t="str">
            <v>01025008</v>
          </cell>
          <cell r="D344" t="str">
            <v>A3</v>
          </cell>
          <cell r="E344" t="str">
            <v>A4</v>
          </cell>
        </row>
        <row r="345">
          <cell r="C345" t="str">
            <v>01025012</v>
          </cell>
          <cell r="D345" t="str">
            <v>A2</v>
          </cell>
          <cell r="E345" t="str">
            <v>A3</v>
          </cell>
        </row>
        <row r="346">
          <cell r="C346" t="str">
            <v>01003013</v>
          </cell>
          <cell r="D346" t="str">
            <v>A2</v>
          </cell>
          <cell r="E346" t="str">
            <v>A2</v>
          </cell>
        </row>
        <row r="347">
          <cell r="C347" t="str">
            <v>01025015</v>
          </cell>
          <cell r="D347" t="str">
            <v>A2</v>
          </cell>
          <cell r="E347" t="str">
            <v>A4</v>
          </cell>
        </row>
        <row r="348">
          <cell r="C348" t="str">
            <v>01025033</v>
          </cell>
          <cell r="D348" t="str">
            <v>A4</v>
          </cell>
          <cell r="E348" t="str">
            <v>A3</v>
          </cell>
        </row>
        <row r="349">
          <cell r="C349" t="str">
            <v>01025003</v>
          </cell>
          <cell r="D349" t="str">
            <v>A2</v>
          </cell>
          <cell r="E349" t="str">
            <v>B1</v>
          </cell>
        </row>
        <row r="350">
          <cell r="C350">
            <v>0</v>
          </cell>
          <cell r="D350">
            <v>3</v>
          </cell>
          <cell r="E350">
            <v>3</v>
          </cell>
        </row>
        <row r="351">
          <cell r="C351">
            <v>0</v>
          </cell>
          <cell r="D351">
            <v>0</v>
          </cell>
          <cell r="E351">
            <v>3</v>
          </cell>
        </row>
        <row r="352">
          <cell r="C352" t="str">
            <v>01004014</v>
          </cell>
          <cell r="D352" t="str">
            <v>A1</v>
          </cell>
          <cell r="E352" t="str">
            <v>A1</v>
          </cell>
        </row>
        <row r="353">
          <cell r="C353" t="str">
            <v>01028013</v>
          </cell>
          <cell r="D353" t="str">
            <v>A3</v>
          </cell>
          <cell r="E353" t="str">
            <v>A4</v>
          </cell>
        </row>
        <row r="354">
          <cell r="C354" t="str">
            <v>01028017</v>
          </cell>
          <cell r="D354" t="str">
            <v>A2</v>
          </cell>
          <cell r="E354" t="str">
            <v>A3</v>
          </cell>
        </row>
        <row r="355">
          <cell r="C355">
            <v>0</v>
          </cell>
          <cell r="D355">
            <v>7</v>
          </cell>
          <cell r="E355">
            <v>7</v>
          </cell>
        </row>
        <row r="356">
          <cell r="C356">
            <v>0</v>
          </cell>
          <cell r="D356">
            <v>0</v>
          </cell>
          <cell r="E356">
            <v>4</v>
          </cell>
        </row>
        <row r="357">
          <cell r="C357" t="str">
            <v>01015042</v>
          </cell>
          <cell r="D357" t="str">
            <v>A1</v>
          </cell>
          <cell r="E357" t="str">
            <v>A1</v>
          </cell>
        </row>
        <row r="358">
          <cell r="C358" t="str">
            <v>01018003</v>
          </cell>
          <cell r="D358" t="str">
            <v>A3</v>
          </cell>
          <cell r="E358" t="str">
            <v>A4</v>
          </cell>
        </row>
        <row r="359">
          <cell r="C359" t="str">
            <v>01018002</v>
          </cell>
          <cell r="D359" t="str">
            <v>A2</v>
          </cell>
          <cell r="E359" t="str">
            <v>A2</v>
          </cell>
        </row>
        <row r="360">
          <cell r="C360" t="str">
            <v>01018005</v>
          </cell>
          <cell r="D360" t="str">
            <v>A2</v>
          </cell>
          <cell r="E360" t="str">
            <v>A2</v>
          </cell>
        </row>
        <row r="361">
          <cell r="C361">
            <v>0</v>
          </cell>
          <cell r="D361">
            <v>0</v>
          </cell>
          <cell r="E361">
            <v>3</v>
          </cell>
        </row>
        <row r="362">
          <cell r="C362" t="str">
            <v>01018008</v>
          </cell>
          <cell r="D362" t="str">
            <v>A2</v>
          </cell>
          <cell r="E362" t="str">
            <v>A2</v>
          </cell>
        </row>
        <row r="363">
          <cell r="C363" t="str">
            <v>01018007</v>
          </cell>
          <cell r="D363" t="str">
            <v>A2</v>
          </cell>
          <cell r="E363" t="str">
            <v>A3</v>
          </cell>
        </row>
        <row r="364">
          <cell r="C364" t="str">
            <v>01018009</v>
          </cell>
          <cell r="D364" t="str">
            <v>A4</v>
          </cell>
          <cell r="E364" t="str">
            <v>A3</v>
          </cell>
        </row>
        <row r="365">
          <cell r="C365">
            <v>0</v>
          </cell>
          <cell r="D365">
            <v>5</v>
          </cell>
          <cell r="E365">
            <v>5</v>
          </cell>
        </row>
        <row r="366">
          <cell r="C366">
            <v>0</v>
          </cell>
          <cell r="D366">
            <v>0</v>
          </cell>
          <cell r="E366">
            <v>3</v>
          </cell>
        </row>
        <row r="367">
          <cell r="C367" t="str">
            <v>01004005</v>
          </cell>
          <cell r="D367" t="str">
            <v>A1</v>
          </cell>
          <cell r="E367" t="str">
            <v>A1</v>
          </cell>
        </row>
        <row r="368">
          <cell r="C368" t="str">
            <v>01005010</v>
          </cell>
          <cell r="D368" t="str">
            <v>A2</v>
          </cell>
          <cell r="E368" t="str">
            <v>A2</v>
          </cell>
        </row>
        <row r="369">
          <cell r="C369" t="str">
            <v>01019002</v>
          </cell>
          <cell r="D369" t="str">
            <v>A4</v>
          </cell>
          <cell r="E369" t="str">
            <v>A3</v>
          </cell>
        </row>
        <row r="370">
          <cell r="C370">
            <v>0</v>
          </cell>
          <cell r="D370">
            <v>0</v>
          </cell>
          <cell r="E370">
            <v>2</v>
          </cell>
        </row>
        <row r="371">
          <cell r="C371" t="str">
            <v>01019001</v>
          </cell>
          <cell r="D371" t="str">
            <v>A4</v>
          </cell>
          <cell r="E371" t="str">
            <v>A4</v>
          </cell>
        </row>
        <row r="372">
          <cell r="C372" t="str">
            <v>01005005</v>
          </cell>
          <cell r="D372" t="str">
            <v>A4</v>
          </cell>
          <cell r="E372" t="str">
            <v>A2</v>
          </cell>
        </row>
        <row r="373">
          <cell r="C373">
            <v>0</v>
          </cell>
          <cell r="D373">
            <v>3</v>
          </cell>
          <cell r="E373">
            <v>3</v>
          </cell>
        </row>
        <row r="374">
          <cell r="C374">
            <v>0</v>
          </cell>
          <cell r="D374">
            <v>0</v>
          </cell>
          <cell r="E374">
            <v>2</v>
          </cell>
        </row>
        <row r="375">
          <cell r="C375" t="str">
            <v>01021001</v>
          </cell>
          <cell r="D375" t="str">
            <v>A2</v>
          </cell>
          <cell r="E375" t="str">
            <v>A1</v>
          </cell>
        </row>
        <row r="376">
          <cell r="C376" t="str">
            <v>01021003</v>
          </cell>
          <cell r="D376" t="str">
            <v>A4</v>
          </cell>
          <cell r="E376" t="str">
            <v>A3</v>
          </cell>
        </row>
        <row r="377">
          <cell r="C377">
            <v>0</v>
          </cell>
          <cell r="D377">
            <v>0</v>
          </cell>
          <cell r="E377">
            <v>1</v>
          </cell>
        </row>
        <row r="378">
          <cell r="C378" t="str">
            <v>01021004</v>
          </cell>
          <cell r="D378" t="str">
            <v>A4</v>
          </cell>
          <cell r="E378" t="str">
            <v>A3</v>
          </cell>
        </row>
        <row r="379">
          <cell r="C379">
            <v>0</v>
          </cell>
          <cell r="D379">
            <v>2</v>
          </cell>
          <cell r="E379">
            <v>2</v>
          </cell>
        </row>
        <row r="380">
          <cell r="C380">
            <v>0</v>
          </cell>
          <cell r="D380">
            <v>0</v>
          </cell>
          <cell r="E380">
            <v>2</v>
          </cell>
        </row>
        <row r="381">
          <cell r="C381" t="str">
            <v>01007008</v>
          </cell>
          <cell r="D381" t="str">
            <v>A2</v>
          </cell>
          <cell r="E381" t="str">
            <v>A1</v>
          </cell>
        </row>
        <row r="382">
          <cell r="C382" t="str">
            <v>01014012</v>
          </cell>
          <cell r="D382" t="str">
            <v>A4</v>
          </cell>
          <cell r="E382" t="str">
            <v>A4</v>
          </cell>
        </row>
        <row r="383">
          <cell r="C383">
            <v>0</v>
          </cell>
          <cell r="D383">
            <v>5</v>
          </cell>
          <cell r="E383">
            <v>5</v>
          </cell>
        </row>
        <row r="384">
          <cell r="C384">
            <v>0</v>
          </cell>
          <cell r="D384">
            <v>0</v>
          </cell>
          <cell r="E384">
            <v>3</v>
          </cell>
        </row>
        <row r="385">
          <cell r="C385" t="str">
            <v>01017003</v>
          </cell>
          <cell r="D385" t="str">
            <v>A2</v>
          </cell>
          <cell r="E385" t="str">
            <v>A1</v>
          </cell>
        </row>
        <row r="386">
          <cell r="C386" t="str">
            <v>01017010</v>
          </cell>
          <cell r="D386" t="str">
            <v>A3</v>
          </cell>
          <cell r="E386" t="str">
            <v>A2</v>
          </cell>
        </row>
        <row r="387">
          <cell r="C387" t="str">
            <v>01018004</v>
          </cell>
          <cell r="D387" t="str">
            <v>A3</v>
          </cell>
          <cell r="E387" t="str">
            <v>A2</v>
          </cell>
        </row>
        <row r="388">
          <cell r="C388">
            <v>0</v>
          </cell>
          <cell r="D388">
            <v>0</v>
          </cell>
          <cell r="E388">
            <v>2</v>
          </cell>
        </row>
        <row r="389">
          <cell r="C389" t="str">
            <v>01025013</v>
          </cell>
          <cell r="D389" t="str">
            <v>A3</v>
          </cell>
          <cell r="E389" t="str">
            <v>A3</v>
          </cell>
        </row>
        <row r="390">
          <cell r="C390" t="str">
            <v>01031001</v>
          </cell>
          <cell r="D390" t="str">
            <v>A4</v>
          </cell>
          <cell r="E390" t="str">
            <v>A4</v>
          </cell>
        </row>
      </sheetData>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C11">
            <v>0</v>
          </cell>
          <cell r="D11">
            <v>9</v>
          </cell>
          <cell r="E11">
            <v>9</v>
          </cell>
        </row>
        <row r="12">
          <cell r="C12">
            <v>0</v>
          </cell>
          <cell r="D12">
            <v>0</v>
          </cell>
          <cell r="E12">
            <v>5</v>
          </cell>
        </row>
        <row r="13">
          <cell r="C13" t="str">
            <v>01002024</v>
          </cell>
          <cell r="D13" t="str">
            <v>A1</v>
          </cell>
          <cell r="E13" t="str">
            <v>A1</v>
          </cell>
        </row>
        <row r="14">
          <cell r="C14" t="str">
            <v>01003009</v>
          </cell>
          <cell r="D14" t="str">
            <v>A2</v>
          </cell>
          <cell r="E14" t="str">
            <v>A1</v>
          </cell>
        </row>
        <row r="15">
          <cell r="C15" t="str">
            <v>01003005</v>
          </cell>
          <cell r="D15" t="str">
            <v>A2</v>
          </cell>
          <cell r="E15" t="str">
            <v>A1</v>
          </cell>
        </row>
        <row r="16">
          <cell r="C16" t="str">
            <v>01023004</v>
          </cell>
          <cell r="D16" t="str">
            <v>A2</v>
          </cell>
          <cell r="E16" t="str">
            <v>A1</v>
          </cell>
        </row>
        <row r="17">
          <cell r="C17" t="str">
            <v>01003007</v>
          </cell>
          <cell r="D17" t="str">
            <v>A2</v>
          </cell>
          <cell r="E17" t="str">
            <v>A2</v>
          </cell>
        </row>
        <row r="18">
          <cell r="C18">
            <v>0</v>
          </cell>
          <cell r="D18">
            <v>0</v>
          </cell>
          <cell r="E18">
            <v>4</v>
          </cell>
        </row>
        <row r="19">
          <cell r="C19" t="str">
            <v>01003008</v>
          </cell>
          <cell r="D19" t="str">
            <v>A2</v>
          </cell>
          <cell r="E19" t="str">
            <v>A3</v>
          </cell>
        </row>
        <row r="20">
          <cell r="C20" t="str">
            <v>01003014</v>
          </cell>
          <cell r="D20" t="str">
            <v>A2</v>
          </cell>
          <cell r="E20" t="str">
            <v>A2</v>
          </cell>
        </row>
        <row r="21">
          <cell r="C21" t="str">
            <v>01003015</v>
          </cell>
          <cell r="D21" t="str">
            <v>A2</v>
          </cell>
          <cell r="E21" t="str">
            <v>A2</v>
          </cell>
        </row>
        <row r="22">
          <cell r="C22" t="str">
            <v>01003016</v>
          </cell>
          <cell r="D22" t="str">
            <v>A4</v>
          </cell>
          <cell r="E22" t="str">
            <v>A3</v>
          </cell>
        </row>
        <row r="23">
          <cell r="C23">
            <v>0</v>
          </cell>
          <cell r="D23">
            <v>15</v>
          </cell>
          <cell r="E23">
            <v>15</v>
          </cell>
        </row>
        <row r="24">
          <cell r="C24">
            <v>0</v>
          </cell>
          <cell r="D24">
            <v>0</v>
          </cell>
          <cell r="E24">
            <v>11</v>
          </cell>
        </row>
        <row r="25">
          <cell r="C25" t="str">
            <v>01005007</v>
          </cell>
          <cell r="D25" t="str">
            <v>A1</v>
          </cell>
          <cell r="E25" t="str">
            <v>A1</v>
          </cell>
        </row>
        <row r="26">
          <cell r="C26" t="str">
            <v>01014007</v>
          </cell>
          <cell r="D26" t="str">
            <v>A1</v>
          </cell>
          <cell r="E26" t="str">
            <v>A1</v>
          </cell>
        </row>
        <row r="27">
          <cell r="C27" t="str">
            <v>01004004</v>
          </cell>
          <cell r="D27" t="str">
            <v>A1</v>
          </cell>
          <cell r="E27" t="str">
            <v>A1</v>
          </cell>
        </row>
        <row r="28">
          <cell r="C28" t="str">
            <v>01022013</v>
          </cell>
          <cell r="D28" t="str">
            <v>A2</v>
          </cell>
          <cell r="E28" t="str">
            <v>A1</v>
          </cell>
        </row>
        <row r="29">
          <cell r="C29" t="str">
            <v>01004003</v>
          </cell>
          <cell r="D29" t="str">
            <v>A2</v>
          </cell>
          <cell r="E29" t="str">
            <v>A1</v>
          </cell>
        </row>
        <row r="30">
          <cell r="C30" t="str">
            <v>01004008</v>
          </cell>
          <cell r="D30" t="str">
            <v>A3</v>
          </cell>
          <cell r="E30" t="str">
            <v>A2</v>
          </cell>
        </row>
        <row r="31">
          <cell r="C31" t="str">
            <v>01005009</v>
          </cell>
          <cell r="D31" t="str">
            <v>A3</v>
          </cell>
          <cell r="E31" t="str">
            <v>A3</v>
          </cell>
        </row>
        <row r="32">
          <cell r="C32" t="str">
            <v>01004009</v>
          </cell>
          <cell r="D32" t="str">
            <v>A2</v>
          </cell>
          <cell r="E32" t="str">
            <v>A1</v>
          </cell>
        </row>
        <row r="33">
          <cell r="C33" t="str">
            <v>01002020</v>
          </cell>
          <cell r="D33" t="str">
            <v>A2</v>
          </cell>
          <cell r="E33" t="str">
            <v>A1</v>
          </cell>
        </row>
        <row r="34">
          <cell r="C34" t="str">
            <v>01010038</v>
          </cell>
          <cell r="D34" t="str">
            <v>A2</v>
          </cell>
          <cell r="E34" t="str">
            <v>A3</v>
          </cell>
        </row>
        <row r="35">
          <cell r="C35" t="str">
            <v>01012026</v>
          </cell>
          <cell r="D35" t="str">
            <v>A2</v>
          </cell>
          <cell r="E35" t="str">
            <v>A3</v>
          </cell>
        </row>
        <row r="36">
          <cell r="C36">
            <v>0</v>
          </cell>
          <cell r="D36">
            <v>0</v>
          </cell>
          <cell r="E36">
            <v>4</v>
          </cell>
        </row>
        <row r="37">
          <cell r="C37" t="str">
            <v>01011017</v>
          </cell>
          <cell r="D37" t="str">
            <v>A2</v>
          </cell>
          <cell r="E37" t="str">
            <v>A2</v>
          </cell>
        </row>
        <row r="38">
          <cell r="C38" t="str">
            <v>01022059</v>
          </cell>
          <cell r="D38" t="str">
            <v>A2</v>
          </cell>
          <cell r="E38" t="str">
            <v>A2</v>
          </cell>
        </row>
        <row r="39">
          <cell r="C39" t="str">
            <v>01018006</v>
          </cell>
          <cell r="D39" t="str">
            <v>A3</v>
          </cell>
          <cell r="E39" t="str">
            <v>A3</v>
          </cell>
        </row>
        <row r="40">
          <cell r="C40" t="str">
            <v>01004013</v>
          </cell>
          <cell r="D40" t="str">
            <v>A3</v>
          </cell>
          <cell r="E40" t="str">
            <v>A2</v>
          </cell>
        </row>
        <row r="41">
          <cell r="C41">
            <v>0</v>
          </cell>
          <cell r="D41">
            <v>26</v>
          </cell>
          <cell r="E41">
            <v>26</v>
          </cell>
        </row>
        <row r="42">
          <cell r="C42">
            <v>0</v>
          </cell>
          <cell r="D42">
            <v>0</v>
          </cell>
          <cell r="E42">
            <v>11</v>
          </cell>
        </row>
        <row r="43">
          <cell r="C43" t="str">
            <v>01007009</v>
          </cell>
          <cell r="D43" t="str">
            <v>A1</v>
          </cell>
          <cell r="E43" t="str">
            <v>A1</v>
          </cell>
        </row>
        <row r="44">
          <cell r="C44" t="str">
            <v>01002019</v>
          </cell>
          <cell r="D44" t="str">
            <v>A1</v>
          </cell>
          <cell r="E44" t="str">
            <v>A1</v>
          </cell>
        </row>
        <row r="45">
          <cell r="C45" t="str">
            <v>01004007</v>
          </cell>
          <cell r="D45" t="str">
            <v>A1</v>
          </cell>
          <cell r="E45" t="str">
            <v>A1</v>
          </cell>
        </row>
        <row r="46">
          <cell r="C46" t="str">
            <v>01002017</v>
          </cell>
          <cell r="D46" t="str">
            <v>A2</v>
          </cell>
          <cell r="E46" t="str">
            <v>A1</v>
          </cell>
        </row>
        <row r="47">
          <cell r="C47" t="str">
            <v>01002018</v>
          </cell>
          <cell r="D47" t="str">
            <v>A2</v>
          </cell>
          <cell r="E47" t="str">
            <v>A1</v>
          </cell>
        </row>
        <row r="48">
          <cell r="C48" t="str">
            <v>01002005</v>
          </cell>
          <cell r="D48" t="str">
            <v>A2</v>
          </cell>
          <cell r="E48" t="str">
            <v>A2</v>
          </cell>
        </row>
        <row r="49">
          <cell r="C49" t="str">
            <v>01023001</v>
          </cell>
          <cell r="D49" t="str">
            <v>A2</v>
          </cell>
          <cell r="E49" t="str">
            <v>A3</v>
          </cell>
        </row>
        <row r="50">
          <cell r="C50" t="str">
            <v>01017006</v>
          </cell>
          <cell r="D50" t="str">
            <v>A1</v>
          </cell>
          <cell r="E50" t="str">
            <v>A1</v>
          </cell>
        </row>
        <row r="51">
          <cell r="C51" t="str">
            <v>01002032</v>
          </cell>
          <cell r="D51" t="str">
            <v>A2</v>
          </cell>
          <cell r="E51" t="str">
            <v>A3</v>
          </cell>
        </row>
        <row r="52">
          <cell r="C52" t="str">
            <v>01007007</v>
          </cell>
          <cell r="D52" t="str">
            <v>A2</v>
          </cell>
          <cell r="E52" t="str">
            <v>A3</v>
          </cell>
        </row>
        <row r="53">
          <cell r="C53" t="str">
            <v>01007005</v>
          </cell>
          <cell r="D53" t="str">
            <v>A2</v>
          </cell>
          <cell r="E53" t="str">
            <v>A DN</v>
          </cell>
        </row>
        <row r="54">
          <cell r="C54">
            <v>0</v>
          </cell>
          <cell r="D54">
            <v>0</v>
          </cell>
          <cell r="E54">
            <v>15</v>
          </cell>
        </row>
        <row r="55">
          <cell r="C55" t="str">
            <v>01007006</v>
          </cell>
          <cell r="D55" t="str">
            <v>A2</v>
          </cell>
          <cell r="E55" t="str">
            <v>A2</v>
          </cell>
        </row>
        <row r="56">
          <cell r="C56" t="str">
            <v>01002038</v>
          </cell>
          <cell r="D56" t="str">
            <v>A4</v>
          </cell>
          <cell r="E56" t="str">
            <v>A4</v>
          </cell>
        </row>
        <row r="57">
          <cell r="C57" t="str">
            <v>01002023</v>
          </cell>
          <cell r="D57" t="str">
            <v>A4</v>
          </cell>
          <cell r="E57" t="str">
            <v>A2</v>
          </cell>
        </row>
        <row r="58">
          <cell r="C58" t="str">
            <v>01002007</v>
          </cell>
          <cell r="D58" t="str">
            <v>A4</v>
          </cell>
          <cell r="E58" t="str">
            <v>A3</v>
          </cell>
        </row>
        <row r="59">
          <cell r="C59" t="str">
            <v>01002010</v>
          </cell>
          <cell r="D59" t="str">
            <v>A4</v>
          </cell>
          <cell r="E59" t="str">
            <v>A3</v>
          </cell>
        </row>
        <row r="60">
          <cell r="C60" t="str">
            <v>01002012</v>
          </cell>
          <cell r="D60" t="str">
            <v>A4</v>
          </cell>
          <cell r="E60" t="str">
            <v>A3</v>
          </cell>
        </row>
        <row r="61">
          <cell r="C61" t="str">
            <v>01002028</v>
          </cell>
          <cell r="D61" t="str">
            <v>A2</v>
          </cell>
          <cell r="E61" t="str">
            <v>A3</v>
          </cell>
        </row>
        <row r="62">
          <cell r="C62" t="str">
            <v>01002027</v>
          </cell>
          <cell r="D62" t="str">
            <v>A3</v>
          </cell>
          <cell r="E62" t="str">
            <v>A3</v>
          </cell>
        </row>
        <row r="63">
          <cell r="C63" t="str">
            <v>01002013</v>
          </cell>
          <cell r="D63" t="str">
            <v>A4</v>
          </cell>
          <cell r="E63" t="str">
            <v>A3</v>
          </cell>
        </row>
        <row r="64">
          <cell r="C64" t="str">
            <v>01002031</v>
          </cell>
          <cell r="D64" t="str">
            <v>A4</v>
          </cell>
          <cell r="E64" t="str">
            <v>A3</v>
          </cell>
        </row>
        <row r="65">
          <cell r="C65" t="str">
            <v>01002034</v>
          </cell>
          <cell r="D65" t="str">
            <v>A4</v>
          </cell>
          <cell r="E65" t="str">
            <v>A3</v>
          </cell>
        </row>
        <row r="66">
          <cell r="C66" t="str">
            <v>01002033</v>
          </cell>
          <cell r="D66" t="str">
            <v>A4</v>
          </cell>
          <cell r="E66" t="str">
            <v>A3</v>
          </cell>
        </row>
        <row r="67">
          <cell r="C67" t="str">
            <v>01010068</v>
          </cell>
          <cell r="D67" t="str">
            <v>A4</v>
          </cell>
          <cell r="E67" t="str">
            <v>A3</v>
          </cell>
        </row>
        <row r="68">
          <cell r="C68" t="str">
            <v>01002035</v>
          </cell>
          <cell r="D68" t="str">
            <v>A4</v>
          </cell>
          <cell r="E68" t="str">
            <v>A2</v>
          </cell>
        </row>
        <row r="69">
          <cell r="C69" t="str">
            <v>01002036</v>
          </cell>
          <cell r="D69" t="str">
            <v>A4</v>
          </cell>
          <cell r="E69" t="str">
            <v>A2</v>
          </cell>
        </row>
        <row r="70">
          <cell r="C70">
            <v>0</v>
          </cell>
          <cell r="D70">
            <v>16</v>
          </cell>
          <cell r="E70">
            <v>16</v>
          </cell>
        </row>
        <row r="71">
          <cell r="C71">
            <v>0</v>
          </cell>
          <cell r="D71">
            <v>0</v>
          </cell>
          <cell r="E71">
            <v>8</v>
          </cell>
        </row>
        <row r="72">
          <cell r="C72" t="str">
            <v>01002002</v>
          </cell>
          <cell r="D72" t="str">
            <v>A2</v>
          </cell>
          <cell r="E72" t="str">
            <v>A1</v>
          </cell>
        </row>
        <row r="73">
          <cell r="C73" t="str">
            <v>01009006</v>
          </cell>
          <cell r="D73" t="str">
            <v>A2</v>
          </cell>
          <cell r="E73" t="str">
            <v>A2</v>
          </cell>
        </row>
        <row r="74">
          <cell r="C74" t="str">
            <v>01009018</v>
          </cell>
          <cell r="D74" t="str">
            <v>A2</v>
          </cell>
          <cell r="E74" t="str">
            <v>A3</v>
          </cell>
        </row>
        <row r="75">
          <cell r="C75" t="str">
            <v>01009010</v>
          </cell>
          <cell r="D75" t="str">
            <v>A3</v>
          </cell>
          <cell r="E75" t="str">
            <v>A3</v>
          </cell>
        </row>
        <row r="76">
          <cell r="C76" t="str">
            <v>01002004</v>
          </cell>
          <cell r="D76" t="str">
            <v>A2</v>
          </cell>
          <cell r="E76" t="str">
            <v>A2</v>
          </cell>
        </row>
        <row r="77">
          <cell r="C77" t="str">
            <v>01009008</v>
          </cell>
          <cell r="D77" t="str">
            <v>A2</v>
          </cell>
          <cell r="E77" t="str">
            <v>A3</v>
          </cell>
        </row>
        <row r="78">
          <cell r="C78" t="str">
            <v>01022058</v>
          </cell>
          <cell r="D78" t="str">
            <v>A2</v>
          </cell>
          <cell r="E78" t="str">
            <v>A3</v>
          </cell>
        </row>
        <row r="79">
          <cell r="C79" t="str">
            <v>01007004</v>
          </cell>
          <cell r="D79" t="str">
            <v>A3</v>
          </cell>
          <cell r="E79" t="str">
            <v>A4</v>
          </cell>
        </row>
        <row r="80">
          <cell r="C80">
            <v>0</v>
          </cell>
          <cell r="D80">
            <v>0</v>
          </cell>
          <cell r="E80">
            <v>8</v>
          </cell>
        </row>
        <row r="81">
          <cell r="C81" t="str">
            <v>01009012</v>
          </cell>
          <cell r="D81" t="str">
            <v>A2</v>
          </cell>
          <cell r="E81" t="str">
            <v>A3</v>
          </cell>
        </row>
        <row r="82">
          <cell r="C82" t="str">
            <v>01002008</v>
          </cell>
          <cell r="D82" t="str">
            <v>A2</v>
          </cell>
          <cell r="E82" t="str">
            <v>A3</v>
          </cell>
        </row>
        <row r="83">
          <cell r="C83" t="str">
            <v>01009019</v>
          </cell>
          <cell r="D83" t="str">
            <v>A2</v>
          </cell>
          <cell r="E83" t="str">
            <v>A2</v>
          </cell>
        </row>
        <row r="84">
          <cell r="C84" t="str">
            <v>01009011</v>
          </cell>
          <cell r="D84" t="str">
            <v>A3</v>
          </cell>
          <cell r="E84" t="str">
            <v>A4</v>
          </cell>
        </row>
        <row r="85">
          <cell r="C85" t="str">
            <v>01009028</v>
          </cell>
          <cell r="D85" t="str">
            <v>A3</v>
          </cell>
          <cell r="E85" t="str">
            <v>A4</v>
          </cell>
        </row>
        <row r="86">
          <cell r="C86" t="str">
            <v>01009026</v>
          </cell>
          <cell r="D86" t="str">
            <v>A2</v>
          </cell>
          <cell r="E86" t="str">
            <v>A1</v>
          </cell>
        </row>
        <row r="87">
          <cell r="C87" t="str">
            <v>01007003</v>
          </cell>
          <cell r="D87" t="str">
            <v>A4</v>
          </cell>
          <cell r="E87" t="str">
            <v>A DN</v>
          </cell>
        </row>
        <row r="88">
          <cell r="C88" t="str">
            <v>01009029</v>
          </cell>
          <cell r="D88" t="str">
            <v>A4</v>
          </cell>
          <cell r="E88" t="str">
            <v>A4</v>
          </cell>
        </row>
        <row r="89">
          <cell r="C89">
            <v>0</v>
          </cell>
          <cell r="D89">
            <v>8</v>
          </cell>
          <cell r="E89">
            <v>8</v>
          </cell>
        </row>
        <row r="90">
          <cell r="C90">
            <v>0</v>
          </cell>
          <cell r="D90">
            <v>0</v>
          </cell>
          <cell r="E90">
            <v>7</v>
          </cell>
        </row>
        <row r="91">
          <cell r="C91" t="str">
            <v>01009009</v>
          </cell>
          <cell r="D91" t="str">
            <v>A2</v>
          </cell>
          <cell r="E91" t="str">
            <v>A1</v>
          </cell>
        </row>
        <row r="92">
          <cell r="C92" t="str">
            <v>01003002</v>
          </cell>
          <cell r="D92" t="str">
            <v>A2</v>
          </cell>
          <cell r="E92" t="str">
            <v>A2</v>
          </cell>
        </row>
        <row r="93">
          <cell r="C93" t="str">
            <v>01006003</v>
          </cell>
          <cell r="D93" t="str">
            <v>A2</v>
          </cell>
          <cell r="E93" t="str">
            <v>A3</v>
          </cell>
        </row>
        <row r="94">
          <cell r="C94" t="str">
            <v>01013032</v>
          </cell>
          <cell r="D94" t="str">
            <v>A2</v>
          </cell>
          <cell r="E94" t="str">
            <v>A3</v>
          </cell>
        </row>
        <row r="95">
          <cell r="C95" t="str">
            <v>01022061</v>
          </cell>
          <cell r="D95" t="str">
            <v>A2</v>
          </cell>
          <cell r="E95" t="str">
            <v>A2</v>
          </cell>
        </row>
        <row r="96">
          <cell r="C96" t="str">
            <v>01015027</v>
          </cell>
          <cell r="D96" t="str">
            <v>A2</v>
          </cell>
          <cell r="E96" t="str">
            <v>A1</v>
          </cell>
        </row>
        <row r="97">
          <cell r="C97" t="str">
            <v>01023002</v>
          </cell>
          <cell r="D97" t="str">
            <v>A2</v>
          </cell>
          <cell r="E97" t="str">
            <v>A3</v>
          </cell>
        </row>
        <row r="98">
          <cell r="C98">
            <v>0</v>
          </cell>
          <cell r="D98">
            <v>0</v>
          </cell>
          <cell r="E98">
            <v>1</v>
          </cell>
        </row>
        <row r="99">
          <cell r="C99" t="str">
            <v>01006006</v>
          </cell>
          <cell r="D99" t="str">
            <v>A2</v>
          </cell>
          <cell r="E99" t="str">
            <v>A3</v>
          </cell>
        </row>
        <row r="100">
          <cell r="C100">
            <v>0</v>
          </cell>
          <cell r="D100">
            <v>4</v>
          </cell>
          <cell r="E100">
            <v>4</v>
          </cell>
        </row>
        <row r="101">
          <cell r="C101">
            <v>0</v>
          </cell>
          <cell r="D101">
            <v>0</v>
          </cell>
          <cell r="E101">
            <v>1</v>
          </cell>
        </row>
        <row r="102">
          <cell r="C102" t="str">
            <v>01025001</v>
          </cell>
          <cell r="D102" t="str">
            <v>A2</v>
          </cell>
          <cell r="E102" t="str">
            <v>A1</v>
          </cell>
        </row>
        <row r="103">
          <cell r="C103">
            <v>0</v>
          </cell>
          <cell r="D103">
            <v>0</v>
          </cell>
          <cell r="E103">
            <v>3</v>
          </cell>
        </row>
        <row r="104">
          <cell r="C104" t="str">
            <v>01005003</v>
          </cell>
          <cell r="D104" t="str">
            <v>A1</v>
          </cell>
          <cell r="E104" t="str">
            <v>A2</v>
          </cell>
        </row>
        <row r="105">
          <cell r="C105" t="str">
            <v>01005011</v>
          </cell>
          <cell r="D105" t="str">
            <v>A4</v>
          </cell>
          <cell r="E105" t="str">
            <v>A4</v>
          </cell>
        </row>
        <row r="106">
          <cell r="C106" t="str">
            <v>01005012</v>
          </cell>
          <cell r="D106" t="str">
            <v>A4</v>
          </cell>
          <cell r="E106" t="str">
            <v>B1</v>
          </cell>
        </row>
        <row r="107">
          <cell r="C107">
            <v>0</v>
          </cell>
          <cell r="D107">
            <v>31</v>
          </cell>
          <cell r="E107">
            <v>31</v>
          </cell>
        </row>
        <row r="108">
          <cell r="C108">
            <v>0</v>
          </cell>
          <cell r="D108">
            <v>0</v>
          </cell>
          <cell r="E108">
            <v>13</v>
          </cell>
        </row>
        <row r="109">
          <cell r="C109" t="str">
            <v>01008028</v>
          </cell>
          <cell r="D109" t="str">
            <v>A1</v>
          </cell>
          <cell r="E109" t="str">
            <v>A1</v>
          </cell>
        </row>
        <row r="110">
          <cell r="C110" t="str">
            <v>01008002</v>
          </cell>
          <cell r="D110" t="str">
            <v>A1</v>
          </cell>
          <cell r="E110" t="str">
            <v>A1</v>
          </cell>
        </row>
        <row r="111">
          <cell r="C111" t="str">
            <v>01008004</v>
          </cell>
          <cell r="D111" t="str">
            <v>A2</v>
          </cell>
          <cell r="E111" t="str">
            <v>A1</v>
          </cell>
        </row>
        <row r="112">
          <cell r="C112" t="str">
            <v>01009007</v>
          </cell>
          <cell r="D112" t="str">
            <v>A2</v>
          </cell>
          <cell r="E112" t="str">
            <v>A3</v>
          </cell>
        </row>
        <row r="113">
          <cell r="C113" t="str">
            <v>01008008</v>
          </cell>
          <cell r="D113" t="str">
            <v>A2</v>
          </cell>
          <cell r="E113" t="str">
            <v>A2</v>
          </cell>
        </row>
        <row r="114">
          <cell r="C114" t="str">
            <v>01008006</v>
          </cell>
          <cell r="D114" t="str">
            <v>A3</v>
          </cell>
          <cell r="E114" t="str">
            <v>A2</v>
          </cell>
        </row>
        <row r="115">
          <cell r="C115" t="str">
            <v>01002021</v>
          </cell>
          <cell r="D115" t="str">
            <v>A2</v>
          </cell>
          <cell r="E115" t="str">
            <v>A1</v>
          </cell>
        </row>
        <row r="116">
          <cell r="C116" t="str">
            <v>01017009</v>
          </cell>
          <cell r="D116" t="str">
            <v>A3</v>
          </cell>
          <cell r="E116" t="str">
            <v>A3</v>
          </cell>
        </row>
        <row r="117">
          <cell r="C117" t="str">
            <v>01015026</v>
          </cell>
          <cell r="D117" t="str">
            <v>A3</v>
          </cell>
          <cell r="E117" t="str">
            <v>A2</v>
          </cell>
        </row>
        <row r="118">
          <cell r="C118" t="str">
            <v>01015028</v>
          </cell>
          <cell r="D118" t="str">
            <v>A3</v>
          </cell>
          <cell r="E118" t="str">
            <v>A2</v>
          </cell>
        </row>
        <row r="119">
          <cell r="C119" t="str">
            <v>01008005</v>
          </cell>
          <cell r="D119" t="str">
            <v>A3</v>
          </cell>
          <cell r="E119" t="str">
            <v>A2</v>
          </cell>
        </row>
        <row r="120">
          <cell r="C120" t="str">
            <v>01009014</v>
          </cell>
          <cell r="D120" t="str">
            <v>A4</v>
          </cell>
          <cell r="E120" t="str">
            <v>A4</v>
          </cell>
        </row>
        <row r="121">
          <cell r="C121" t="str">
            <v>01008034</v>
          </cell>
          <cell r="D121" t="str">
            <v>A2</v>
          </cell>
          <cell r="E121" t="str">
            <v>A1</v>
          </cell>
        </row>
        <row r="122">
          <cell r="C122">
            <v>0</v>
          </cell>
          <cell r="D122">
            <v>0</v>
          </cell>
          <cell r="E122">
            <v>18</v>
          </cell>
        </row>
        <row r="123">
          <cell r="C123" t="str">
            <v>01008021</v>
          </cell>
          <cell r="D123" t="str">
            <v>A2</v>
          </cell>
          <cell r="E123" t="str">
            <v>A3</v>
          </cell>
        </row>
        <row r="124">
          <cell r="C124" t="str">
            <v>01008009</v>
          </cell>
          <cell r="D124" t="str">
            <v>A2</v>
          </cell>
          <cell r="E124" t="str">
            <v>A2</v>
          </cell>
        </row>
        <row r="125">
          <cell r="C125" t="str">
            <v>01008031</v>
          </cell>
          <cell r="D125" t="str">
            <v>A4</v>
          </cell>
          <cell r="E125" t="str">
            <v>A4</v>
          </cell>
        </row>
        <row r="126">
          <cell r="C126" t="str">
            <v>01008018</v>
          </cell>
          <cell r="D126" t="str">
            <v>A4</v>
          </cell>
          <cell r="E126" t="str">
            <v>A4</v>
          </cell>
        </row>
        <row r="127">
          <cell r="C127" t="str">
            <v>01008039</v>
          </cell>
          <cell r="D127" t="str">
            <v>A4</v>
          </cell>
          <cell r="E127" t="str">
            <v>A4</v>
          </cell>
        </row>
        <row r="128">
          <cell r="C128" t="str">
            <v>01008040</v>
          </cell>
          <cell r="D128" t="str">
            <v>A4</v>
          </cell>
          <cell r="E128" t="str">
            <v>A4</v>
          </cell>
        </row>
        <row r="129">
          <cell r="C129" t="str">
            <v>01008041</v>
          </cell>
          <cell r="D129" t="str">
            <v>A4</v>
          </cell>
          <cell r="E129" t="str">
            <v>A4</v>
          </cell>
        </row>
        <row r="130">
          <cell r="C130" t="str">
            <v>01012027</v>
          </cell>
          <cell r="D130" t="str">
            <v>A3</v>
          </cell>
          <cell r="E130" t="str">
            <v>A4</v>
          </cell>
        </row>
        <row r="131">
          <cell r="C131" t="str">
            <v>01008012</v>
          </cell>
          <cell r="D131" t="str">
            <v>A3</v>
          </cell>
          <cell r="E131" t="str">
            <v>A3</v>
          </cell>
        </row>
        <row r="132">
          <cell r="C132" t="str">
            <v>01017008</v>
          </cell>
          <cell r="D132" t="str">
            <v>A3</v>
          </cell>
          <cell r="E132" t="str">
            <v>A4</v>
          </cell>
        </row>
        <row r="133">
          <cell r="C133" t="str">
            <v>01008033</v>
          </cell>
          <cell r="D133" t="str">
            <v>A4</v>
          </cell>
          <cell r="E133" t="str">
            <v>A2</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A3</v>
          </cell>
        </row>
        <row r="138">
          <cell r="C138" t="str">
            <v>01008042</v>
          </cell>
          <cell r="D138" t="str">
            <v>A4</v>
          </cell>
          <cell r="E138" t="str">
            <v>A4</v>
          </cell>
        </row>
        <row r="139">
          <cell r="C139" t="str">
            <v>01008044</v>
          </cell>
          <cell r="D139" t="str">
            <v>A4</v>
          </cell>
          <cell r="E139" t="str">
            <v>A4</v>
          </cell>
        </row>
        <row r="140">
          <cell r="C140" t="str">
            <v>01008045</v>
          </cell>
          <cell r="D140" t="str">
            <v>A4</v>
          </cell>
          <cell r="E140" t="str">
            <v>A4</v>
          </cell>
        </row>
        <row r="141">
          <cell r="C141">
            <v>0</v>
          </cell>
          <cell r="D141">
            <v>33</v>
          </cell>
          <cell r="E141">
            <v>33</v>
          </cell>
        </row>
        <row r="142">
          <cell r="C142">
            <v>0</v>
          </cell>
          <cell r="D142">
            <v>0</v>
          </cell>
          <cell r="E142">
            <v>33</v>
          </cell>
        </row>
        <row r="143">
          <cell r="C143" t="str">
            <v>01022003</v>
          </cell>
          <cell r="D143" t="str">
            <v>A2</v>
          </cell>
          <cell r="E143" t="str">
            <v>A2</v>
          </cell>
        </row>
        <row r="144">
          <cell r="C144" t="str">
            <v>01010007</v>
          </cell>
          <cell r="D144" t="str">
            <v>A2</v>
          </cell>
          <cell r="E144" t="str">
            <v>A3</v>
          </cell>
        </row>
        <row r="145">
          <cell r="C145" t="str">
            <v>01010033</v>
          </cell>
          <cell r="D145" t="str">
            <v>A3</v>
          </cell>
          <cell r="E145" t="str">
            <v>A4</v>
          </cell>
        </row>
        <row r="146">
          <cell r="C146" t="str">
            <v>01010037</v>
          </cell>
          <cell r="D146" t="str">
            <v>A3</v>
          </cell>
          <cell r="E146" t="str">
            <v>A4</v>
          </cell>
        </row>
        <row r="147">
          <cell r="C147" t="str">
            <v>01010031</v>
          </cell>
          <cell r="D147" t="str">
            <v>A4</v>
          </cell>
          <cell r="E147" t="str">
            <v>A4</v>
          </cell>
        </row>
        <row r="148">
          <cell r="C148" t="str">
            <v>01010016</v>
          </cell>
          <cell r="D148" t="str">
            <v>A4</v>
          </cell>
          <cell r="E148" t="str">
            <v>A4</v>
          </cell>
        </row>
        <row r="149">
          <cell r="C149" t="str">
            <v>01010028</v>
          </cell>
          <cell r="D149" t="str">
            <v>A3</v>
          </cell>
          <cell r="E149" t="str">
            <v>A4</v>
          </cell>
        </row>
        <row r="150">
          <cell r="C150" t="str">
            <v>01010017</v>
          </cell>
          <cell r="D150" t="str">
            <v>A3</v>
          </cell>
          <cell r="E150" t="str">
            <v>A4</v>
          </cell>
        </row>
        <row r="151">
          <cell r="C151" t="str">
            <v>01010012</v>
          </cell>
          <cell r="D151" t="str">
            <v>A2</v>
          </cell>
          <cell r="E151" t="str">
            <v>A4</v>
          </cell>
        </row>
        <row r="152">
          <cell r="C152" t="str">
            <v>01010029</v>
          </cell>
          <cell r="D152" t="str">
            <v>A3</v>
          </cell>
          <cell r="E152" t="str">
            <v>A4</v>
          </cell>
        </row>
        <row r="153">
          <cell r="C153" t="str">
            <v>01010024</v>
          </cell>
          <cell r="D153" t="str">
            <v>A2</v>
          </cell>
          <cell r="E153" t="str">
            <v>A4</v>
          </cell>
        </row>
        <row r="154">
          <cell r="C154" t="str">
            <v>01004012</v>
          </cell>
          <cell r="D154" t="str">
            <v>A3</v>
          </cell>
          <cell r="E154" t="str">
            <v>A4</v>
          </cell>
        </row>
        <row r="155">
          <cell r="C155" t="str">
            <v>01010023</v>
          </cell>
          <cell r="D155" t="str">
            <v>A3</v>
          </cell>
          <cell r="E155" t="str">
            <v>A4</v>
          </cell>
        </row>
        <row r="156">
          <cell r="C156" t="str">
            <v>01022048</v>
          </cell>
          <cell r="D156" t="str">
            <v>A4</v>
          </cell>
          <cell r="E156" t="str">
            <v>A4</v>
          </cell>
        </row>
        <row r="157">
          <cell r="C157" t="str">
            <v>01010006</v>
          </cell>
          <cell r="D157" t="str">
            <v>A3</v>
          </cell>
          <cell r="E157" t="str">
            <v>B1</v>
          </cell>
        </row>
        <row r="158">
          <cell r="C158" t="str">
            <v>01010026</v>
          </cell>
          <cell r="D158" t="str">
            <v>A3</v>
          </cell>
          <cell r="E158" t="str">
            <v>A4</v>
          </cell>
        </row>
        <row r="159">
          <cell r="C159" t="str">
            <v>01010039</v>
          </cell>
          <cell r="D159" t="str">
            <v>A2</v>
          </cell>
          <cell r="E159" t="str">
            <v>A4</v>
          </cell>
        </row>
        <row r="160">
          <cell r="C160" t="str">
            <v>01010040</v>
          </cell>
          <cell r="D160" t="str">
            <v>A2</v>
          </cell>
          <cell r="E160" t="str">
            <v>A4</v>
          </cell>
        </row>
        <row r="161">
          <cell r="C161" t="str">
            <v>01010009</v>
          </cell>
          <cell r="D161" t="str">
            <v>A2</v>
          </cell>
          <cell r="E161" t="str">
            <v>A4</v>
          </cell>
        </row>
        <row r="162">
          <cell r="C162" t="str">
            <v>01010020</v>
          </cell>
          <cell r="D162" t="str">
            <v>A4</v>
          </cell>
          <cell r="E162" t="str">
            <v>A4</v>
          </cell>
        </row>
        <row r="163">
          <cell r="C163" t="str">
            <v>01010018</v>
          </cell>
          <cell r="D163" t="str">
            <v>A2</v>
          </cell>
          <cell r="E163" t="str">
            <v>A4</v>
          </cell>
        </row>
        <row r="164">
          <cell r="C164" t="str">
            <v>01010019</v>
          </cell>
          <cell r="D164" t="str">
            <v>A4</v>
          </cell>
          <cell r="E164" t="str">
            <v>A4</v>
          </cell>
        </row>
        <row r="165">
          <cell r="C165" t="str">
            <v>01010015</v>
          </cell>
          <cell r="D165" t="str">
            <v>A2</v>
          </cell>
          <cell r="E165" t="str">
            <v>A4</v>
          </cell>
        </row>
        <row r="166">
          <cell r="C166" t="str">
            <v>01010027</v>
          </cell>
          <cell r="D166" t="str">
            <v>A4</v>
          </cell>
          <cell r="E166" t="str">
            <v>A4</v>
          </cell>
        </row>
        <row r="167">
          <cell r="C167" t="str">
            <v>01002025</v>
          </cell>
          <cell r="D167" t="str">
            <v>A2</v>
          </cell>
          <cell r="E167" t="str">
            <v>B1</v>
          </cell>
        </row>
        <row r="168">
          <cell r="C168" t="str">
            <v>01010162</v>
          </cell>
          <cell r="D168" t="str">
            <v>A4</v>
          </cell>
          <cell r="E168" t="str">
            <v>A4</v>
          </cell>
        </row>
        <row r="169">
          <cell r="C169" t="str">
            <v>01010141</v>
          </cell>
          <cell r="D169" t="str">
            <v>A2</v>
          </cell>
          <cell r="E169" t="str">
            <v>A3</v>
          </cell>
        </row>
        <row r="170">
          <cell r="C170" t="str">
            <v>01010021</v>
          </cell>
          <cell r="D170" t="str">
            <v>A2</v>
          </cell>
          <cell r="E170" t="str">
            <v>A4</v>
          </cell>
        </row>
        <row r="171">
          <cell r="C171" t="str">
            <v>01010030</v>
          </cell>
          <cell r="D171" t="str">
            <v>A2</v>
          </cell>
          <cell r="E171" t="str">
            <v>A4</v>
          </cell>
        </row>
        <row r="172">
          <cell r="C172" t="str">
            <v>01022005</v>
          </cell>
          <cell r="D172" t="str">
            <v>A2</v>
          </cell>
          <cell r="E172" t="str">
            <v>A4</v>
          </cell>
        </row>
        <row r="173">
          <cell r="C173" t="str">
            <v>01010022</v>
          </cell>
          <cell r="D173" t="str">
            <v>A2</v>
          </cell>
          <cell r="E173" t="str">
            <v>A4</v>
          </cell>
        </row>
        <row r="174">
          <cell r="C174" t="str">
            <v>01010032</v>
          </cell>
          <cell r="D174" t="str">
            <v>A1</v>
          </cell>
          <cell r="E174" t="str">
            <v>A4</v>
          </cell>
        </row>
        <row r="175">
          <cell r="C175" t="str">
            <v>01010254</v>
          </cell>
          <cell r="D175" t="str">
            <v>A4</v>
          </cell>
          <cell r="E175" t="str">
            <v>A4</v>
          </cell>
        </row>
        <row r="176">
          <cell r="C176">
            <v>0</v>
          </cell>
          <cell r="D176">
            <v>16</v>
          </cell>
          <cell r="E176">
            <v>16</v>
          </cell>
        </row>
        <row r="177">
          <cell r="C177">
            <v>0</v>
          </cell>
          <cell r="D177">
            <v>0</v>
          </cell>
          <cell r="E177">
            <v>16</v>
          </cell>
        </row>
        <row r="178">
          <cell r="C178" t="str">
            <v>01011002</v>
          </cell>
          <cell r="D178" t="str">
            <v>A1</v>
          </cell>
          <cell r="E178" t="str">
            <v>A2</v>
          </cell>
        </row>
        <row r="179">
          <cell r="C179" t="str">
            <v>01011012</v>
          </cell>
          <cell r="D179" t="str">
            <v>A2</v>
          </cell>
          <cell r="E179" t="str">
            <v>A3</v>
          </cell>
        </row>
        <row r="180">
          <cell r="C180" t="str">
            <v>01011005</v>
          </cell>
          <cell r="D180" t="str">
            <v>A2</v>
          </cell>
          <cell r="E180" t="str">
            <v>A3</v>
          </cell>
        </row>
        <row r="181">
          <cell r="C181" t="str">
            <v>01011011</v>
          </cell>
          <cell r="D181" t="str">
            <v>A3</v>
          </cell>
          <cell r="E181" t="str">
            <v>A4</v>
          </cell>
        </row>
        <row r="182">
          <cell r="C182" t="str">
            <v>01011013</v>
          </cell>
          <cell r="D182" t="str">
            <v>A2</v>
          </cell>
          <cell r="E182" t="str">
            <v>A DN</v>
          </cell>
        </row>
        <row r="183">
          <cell r="C183" t="str">
            <v>01011009</v>
          </cell>
          <cell r="D183" t="str">
            <v>A1</v>
          </cell>
          <cell r="E183" t="str">
            <v>A3</v>
          </cell>
        </row>
        <row r="184">
          <cell r="C184" t="str">
            <v>01011001</v>
          </cell>
          <cell r="D184" t="str">
            <v>A1</v>
          </cell>
          <cell r="E184" t="str">
            <v>A4</v>
          </cell>
        </row>
        <row r="185">
          <cell r="C185" t="str">
            <v>01011014</v>
          </cell>
          <cell r="D185" t="str">
            <v>A3</v>
          </cell>
          <cell r="E185" t="str">
            <v>A3</v>
          </cell>
        </row>
        <row r="186">
          <cell r="C186" t="str">
            <v>01010005</v>
          </cell>
          <cell r="D186" t="str">
            <v>A1</v>
          </cell>
          <cell r="E186" t="str">
            <v>A3</v>
          </cell>
        </row>
        <row r="187">
          <cell r="C187" t="str">
            <v>01011016</v>
          </cell>
          <cell r="D187" t="str">
            <v>A2</v>
          </cell>
          <cell r="E187" t="str">
            <v>A4</v>
          </cell>
        </row>
        <row r="188">
          <cell r="C188" t="str">
            <v>01011007</v>
          </cell>
          <cell r="D188" t="str">
            <v>A1</v>
          </cell>
          <cell r="E188" t="str">
            <v>A4</v>
          </cell>
        </row>
        <row r="189">
          <cell r="C189" t="str">
            <v>01011008</v>
          </cell>
          <cell r="D189" t="str">
            <v>A2</v>
          </cell>
          <cell r="E189" t="str">
            <v>A3</v>
          </cell>
        </row>
        <row r="190">
          <cell r="C190" t="str">
            <v>01011015</v>
          </cell>
          <cell r="D190" t="str">
            <v>A2</v>
          </cell>
          <cell r="E190" t="str">
            <v>A4</v>
          </cell>
        </row>
        <row r="191">
          <cell r="C191" t="str">
            <v>01011010</v>
          </cell>
          <cell r="D191" t="str">
            <v>A1</v>
          </cell>
          <cell r="E191" t="str">
            <v>A3</v>
          </cell>
        </row>
        <row r="192">
          <cell r="C192" t="str">
            <v>01011018</v>
          </cell>
          <cell r="D192" t="str">
            <v>A1</v>
          </cell>
          <cell r="E192" t="str">
            <v>A3</v>
          </cell>
        </row>
        <row r="193">
          <cell r="C193" t="str">
            <v>01011006</v>
          </cell>
          <cell r="D193" t="str">
            <v>A1</v>
          </cell>
          <cell r="E193" t="str">
            <v>A3</v>
          </cell>
        </row>
        <row r="194">
          <cell r="C194">
            <v>0</v>
          </cell>
          <cell r="D194">
            <v>28</v>
          </cell>
          <cell r="E194">
            <v>28</v>
          </cell>
        </row>
        <row r="195">
          <cell r="C195">
            <v>0</v>
          </cell>
          <cell r="D195">
            <v>0</v>
          </cell>
          <cell r="E195">
            <v>28</v>
          </cell>
        </row>
        <row r="196">
          <cell r="C196" t="str">
            <v>01012003</v>
          </cell>
          <cell r="D196" t="str">
            <v>A2</v>
          </cell>
          <cell r="E196" t="str">
            <v>A1</v>
          </cell>
        </row>
        <row r="197">
          <cell r="C197" t="str">
            <v>01012008</v>
          </cell>
          <cell r="D197" t="str">
            <v>A2</v>
          </cell>
          <cell r="E197" t="str">
            <v>A2</v>
          </cell>
        </row>
        <row r="198">
          <cell r="C198" t="str">
            <v>01012007</v>
          </cell>
          <cell r="D198" t="str">
            <v>A2</v>
          </cell>
          <cell r="E198" t="str">
            <v>A4</v>
          </cell>
        </row>
        <row r="199">
          <cell r="C199" t="str">
            <v>01012013</v>
          </cell>
          <cell r="D199" t="str">
            <v>A2</v>
          </cell>
          <cell r="E199" t="str">
            <v>A3</v>
          </cell>
        </row>
        <row r="200">
          <cell r="C200" t="str">
            <v>01012023</v>
          </cell>
          <cell r="D200" t="str">
            <v>A2</v>
          </cell>
          <cell r="E200" t="str">
            <v>A1</v>
          </cell>
        </row>
        <row r="201">
          <cell r="C201" t="str">
            <v>01012014</v>
          </cell>
          <cell r="D201" t="str">
            <v>A2</v>
          </cell>
          <cell r="E201" t="str">
            <v>A4</v>
          </cell>
        </row>
        <row r="202">
          <cell r="C202" t="str">
            <v>01012005</v>
          </cell>
          <cell r="D202" t="str">
            <v>A2</v>
          </cell>
          <cell r="E202" t="str">
            <v>A4</v>
          </cell>
        </row>
        <row r="203">
          <cell r="C203" t="str">
            <v>01012006</v>
          </cell>
          <cell r="D203" t="str">
            <v>A2</v>
          </cell>
          <cell r="E203" t="str">
            <v>A1</v>
          </cell>
        </row>
        <row r="204">
          <cell r="C204" t="str">
            <v>01012004</v>
          </cell>
          <cell r="D204" t="str">
            <v>A4</v>
          </cell>
          <cell r="E204" t="str">
            <v>A4</v>
          </cell>
        </row>
        <row r="205">
          <cell r="C205" t="str">
            <v>01012012</v>
          </cell>
          <cell r="D205" t="str">
            <v>A3</v>
          </cell>
          <cell r="E205" t="str">
            <v>A4</v>
          </cell>
        </row>
        <row r="206">
          <cell r="C206" t="str">
            <v>01012016</v>
          </cell>
          <cell r="D206" t="str">
            <v>A4</v>
          </cell>
          <cell r="E206" t="str">
            <v>B1</v>
          </cell>
        </row>
        <row r="207">
          <cell r="C207" t="str">
            <v>01012015</v>
          </cell>
          <cell r="D207" t="str">
            <v>A4</v>
          </cell>
          <cell r="E207" t="str">
            <v>A4</v>
          </cell>
        </row>
        <row r="208">
          <cell r="C208" t="str">
            <v>01012019</v>
          </cell>
          <cell r="D208" t="str">
            <v>A4</v>
          </cell>
          <cell r="E208" t="str">
            <v>A3</v>
          </cell>
        </row>
        <row r="209">
          <cell r="C209" t="str">
            <v>01012018</v>
          </cell>
          <cell r="D209" t="str">
            <v>A3</v>
          </cell>
          <cell r="E209" t="str">
            <v>A4</v>
          </cell>
        </row>
        <row r="210">
          <cell r="C210" t="str">
            <v>01012017</v>
          </cell>
          <cell r="D210" t="str">
            <v>A2</v>
          </cell>
          <cell r="E210" t="str">
            <v>A4</v>
          </cell>
        </row>
        <row r="211">
          <cell r="C211" t="str">
            <v>01012022</v>
          </cell>
          <cell r="D211" t="str">
            <v>A4</v>
          </cell>
          <cell r="E211" t="str">
            <v>A4</v>
          </cell>
        </row>
        <row r="212">
          <cell r="C212" t="str">
            <v>01012020</v>
          </cell>
          <cell r="D212" t="str">
            <v>A2</v>
          </cell>
          <cell r="E212" t="str">
            <v>A4</v>
          </cell>
        </row>
        <row r="213">
          <cell r="C213" t="str">
            <v>01012021</v>
          </cell>
          <cell r="D213" t="str">
            <v>A4</v>
          </cell>
          <cell r="E213" t="str">
            <v>A4</v>
          </cell>
        </row>
        <row r="214">
          <cell r="C214" t="str">
            <v>01012011</v>
          </cell>
          <cell r="D214" t="str">
            <v>A3</v>
          </cell>
          <cell r="E214" t="str">
            <v>A4</v>
          </cell>
        </row>
        <row r="215">
          <cell r="C215" t="str">
            <v>01017002</v>
          </cell>
          <cell r="D215" t="str">
            <v>A4</v>
          </cell>
          <cell r="E215" t="str">
            <v>A4</v>
          </cell>
        </row>
        <row r="216">
          <cell r="C216" t="str">
            <v>01012028</v>
          </cell>
          <cell r="D216" t="str">
            <v>A4</v>
          </cell>
          <cell r="E216" t="str">
            <v>A4</v>
          </cell>
        </row>
        <row r="217">
          <cell r="C217" t="str">
            <v>01012032</v>
          </cell>
          <cell r="D217" t="str">
            <v>A3</v>
          </cell>
          <cell r="E217" t="str">
            <v>A3</v>
          </cell>
        </row>
        <row r="218">
          <cell r="C218" t="str">
            <v>01025017</v>
          </cell>
          <cell r="D218" t="str">
            <v>A2</v>
          </cell>
          <cell r="E218" t="str">
            <v>A2</v>
          </cell>
        </row>
        <row r="219">
          <cell r="C219" t="str">
            <v>01006004</v>
          </cell>
          <cell r="D219" t="str">
            <v>A4</v>
          </cell>
          <cell r="E219" t="str">
            <v>A4</v>
          </cell>
        </row>
        <row r="220">
          <cell r="C220" t="str">
            <v>01013068</v>
          </cell>
          <cell r="D220" t="str">
            <v>A2</v>
          </cell>
          <cell r="E220" t="str">
            <v>A3</v>
          </cell>
        </row>
        <row r="221">
          <cell r="C221" t="str">
            <v>01012048</v>
          </cell>
          <cell r="D221" t="str">
            <v>A4</v>
          </cell>
          <cell r="E221" t="str">
            <v>A4</v>
          </cell>
        </row>
        <row r="222">
          <cell r="C222" t="str">
            <v>01012049</v>
          </cell>
          <cell r="D222" t="str">
            <v>A3</v>
          </cell>
          <cell r="E222" t="str">
            <v>A4</v>
          </cell>
        </row>
        <row r="223">
          <cell r="C223" t="str">
            <v>01012050</v>
          </cell>
          <cell r="D223" t="str">
            <v>A4</v>
          </cell>
          <cell r="E223" t="str">
            <v>A3</v>
          </cell>
        </row>
        <row r="224">
          <cell r="C224">
            <v>0</v>
          </cell>
          <cell r="D224">
            <v>19</v>
          </cell>
          <cell r="E224">
            <v>19</v>
          </cell>
        </row>
        <row r="225">
          <cell r="C225">
            <v>0</v>
          </cell>
          <cell r="D225">
            <v>0</v>
          </cell>
          <cell r="E225">
            <v>19</v>
          </cell>
        </row>
        <row r="226">
          <cell r="C226" t="str">
            <v>01015019</v>
          </cell>
          <cell r="D226" t="str">
            <v>A2</v>
          </cell>
          <cell r="E226" t="str">
            <v>A2</v>
          </cell>
        </row>
        <row r="227">
          <cell r="C227" t="str">
            <v>01015023</v>
          </cell>
          <cell r="D227" t="str">
            <v>A3</v>
          </cell>
          <cell r="E227" t="str">
            <v>A4</v>
          </cell>
        </row>
        <row r="228">
          <cell r="C228" t="str">
            <v>01015005</v>
          </cell>
          <cell r="D228" t="str">
            <v>A3</v>
          </cell>
          <cell r="E228" t="str">
            <v>A4</v>
          </cell>
        </row>
        <row r="229">
          <cell r="C229" t="str">
            <v>01015018</v>
          </cell>
          <cell r="D229" t="str">
            <v>A3</v>
          </cell>
          <cell r="E229" t="str">
            <v>A4</v>
          </cell>
        </row>
        <row r="230">
          <cell r="C230" t="str">
            <v>01015020</v>
          </cell>
          <cell r="D230" t="str">
            <v>A3</v>
          </cell>
          <cell r="E230" t="str">
            <v>A4</v>
          </cell>
        </row>
        <row r="231">
          <cell r="C231" t="str">
            <v>01015041</v>
          </cell>
          <cell r="D231" t="str">
            <v>A3</v>
          </cell>
          <cell r="E231" t="str">
            <v>A4</v>
          </cell>
        </row>
        <row r="232">
          <cell r="C232" t="str">
            <v>01015013</v>
          </cell>
          <cell r="D232" t="str">
            <v>A3</v>
          </cell>
          <cell r="E232" t="str">
            <v>A3</v>
          </cell>
        </row>
        <row r="233">
          <cell r="C233" t="str">
            <v>01015006</v>
          </cell>
          <cell r="D233" t="str">
            <v>A3</v>
          </cell>
          <cell r="E233" t="str">
            <v>A3</v>
          </cell>
        </row>
        <row r="234">
          <cell r="C234" t="str">
            <v>01018001</v>
          </cell>
          <cell r="D234" t="str">
            <v>A3</v>
          </cell>
          <cell r="E234" t="str">
            <v>A4</v>
          </cell>
        </row>
        <row r="235">
          <cell r="C235" t="str">
            <v>01015004</v>
          </cell>
          <cell r="D235" t="str">
            <v>A3</v>
          </cell>
          <cell r="E235" t="str">
            <v>A4</v>
          </cell>
        </row>
        <row r="236">
          <cell r="C236" t="str">
            <v>01015010</v>
          </cell>
          <cell r="D236" t="str">
            <v>A3</v>
          </cell>
          <cell r="E236" t="str">
            <v>A4</v>
          </cell>
        </row>
        <row r="237">
          <cell r="C237" t="str">
            <v>01015017</v>
          </cell>
          <cell r="D237" t="str">
            <v>A3</v>
          </cell>
          <cell r="E237" t="str">
            <v>A3</v>
          </cell>
        </row>
        <row r="238">
          <cell r="C238" t="str">
            <v>01015016</v>
          </cell>
          <cell r="D238" t="str">
            <v>A3</v>
          </cell>
          <cell r="E238" t="str">
            <v>A4</v>
          </cell>
        </row>
        <row r="239">
          <cell r="C239" t="str">
            <v>01015031</v>
          </cell>
          <cell r="D239" t="str">
            <v>A3</v>
          </cell>
          <cell r="E239" t="str">
            <v>A3</v>
          </cell>
        </row>
        <row r="240">
          <cell r="C240" t="str">
            <v>01015025</v>
          </cell>
          <cell r="D240" t="str">
            <v>A3</v>
          </cell>
          <cell r="E240" t="str">
            <v>A3</v>
          </cell>
        </row>
        <row r="241">
          <cell r="C241" t="str">
            <v>01017001</v>
          </cell>
          <cell r="D241" t="str">
            <v>A3</v>
          </cell>
          <cell r="E241" t="str">
            <v>A4</v>
          </cell>
        </row>
        <row r="242">
          <cell r="C242" t="str">
            <v>01015012</v>
          </cell>
          <cell r="D242" t="str">
            <v>A3</v>
          </cell>
          <cell r="E242" t="str">
            <v>A3</v>
          </cell>
        </row>
        <row r="243">
          <cell r="C243" t="str">
            <v>01015008</v>
          </cell>
          <cell r="D243" t="str">
            <v>A2</v>
          </cell>
          <cell r="E243" t="str">
            <v>A4</v>
          </cell>
        </row>
        <row r="244">
          <cell r="C244" t="str">
            <v>01015021</v>
          </cell>
          <cell r="D244" t="str">
            <v>A3</v>
          </cell>
          <cell r="E244" t="str">
            <v>A3</v>
          </cell>
        </row>
        <row r="245">
          <cell r="C245">
            <v>0</v>
          </cell>
          <cell r="D245">
            <v>26</v>
          </cell>
          <cell r="E245">
            <v>26</v>
          </cell>
        </row>
        <row r="246">
          <cell r="C246">
            <v>0</v>
          </cell>
          <cell r="D246">
            <v>0</v>
          </cell>
          <cell r="E246">
            <v>25</v>
          </cell>
        </row>
        <row r="247">
          <cell r="C247" t="str">
            <v>01013003</v>
          </cell>
          <cell r="D247" t="str">
            <v>A1</v>
          </cell>
          <cell r="E247" t="str">
            <v>A1</v>
          </cell>
        </row>
        <row r="248">
          <cell r="C248" t="str">
            <v>01013002</v>
          </cell>
          <cell r="D248" t="str">
            <v>A1</v>
          </cell>
          <cell r="E248" t="str">
            <v>A3</v>
          </cell>
        </row>
        <row r="249">
          <cell r="C249" t="str">
            <v>01013004</v>
          </cell>
          <cell r="D249" t="str">
            <v>A1</v>
          </cell>
          <cell r="E249" t="str">
            <v>A3</v>
          </cell>
        </row>
        <row r="250">
          <cell r="C250" t="str">
            <v>01013021</v>
          </cell>
          <cell r="D250" t="str">
            <v>A1</v>
          </cell>
          <cell r="E250" t="str">
            <v>A4</v>
          </cell>
        </row>
        <row r="251">
          <cell r="C251" t="str">
            <v>01013006</v>
          </cell>
          <cell r="D251" t="str">
            <v>A1</v>
          </cell>
          <cell r="E251" t="str">
            <v>A4</v>
          </cell>
        </row>
        <row r="252">
          <cell r="C252" t="str">
            <v>01013018</v>
          </cell>
          <cell r="D252" t="str">
            <v>A1</v>
          </cell>
          <cell r="E252" t="str">
            <v>A4</v>
          </cell>
        </row>
        <row r="253">
          <cell r="C253" t="str">
            <v>01013019</v>
          </cell>
          <cell r="D253" t="str">
            <v>A2</v>
          </cell>
          <cell r="E253" t="str">
            <v>A4</v>
          </cell>
        </row>
        <row r="254">
          <cell r="C254" t="str">
            <v>01013016</v>
          </cell>
          <cell r="D254" t="str">
            <v>A3</v>
          </cell>
          <cell r="E254" t="str">
            <v>A4</v>
          </cell>
        </row>
        <row r="255">
          <cell r="C255" t="str">
            <v>01013017</v>
          </cell>
          <cell r="D255" t="str">
            <v>A2</v>
          </cell>
          <cell r="E255" t="str">
            <v>A4</v>
          </cell>
        </row>
        <row r="256">
          <cell r="C256" t="str">
            <v>01013027</v>
          </cell>
          <cell r="D256" t="str">
            <v>A1</v>
          </cell>
          <cell r="E256" t="str">
            <v>A4</v>
          </cell>
        </row>
        <row r="257">
          <cell r="C257" t="str">
            <v>01013026</v>
          </cell>
          <cell r="D257" t="str">
            <v>A1</v>
          </cell>
          <cell r="E257" t="str">
            <v>A3</v>
          </cell>
        </row>
        <row r="258">
          <cell r="C258" t="str">
            <v>01013029</v>
          </cell>
          <cell r="D258" t="str">
            <v>A3</v>
          </cell>
          <cell r="E258" t="str">
            <v>A4</v>
          </cell>
        </row>
        <row r="259">
          <cell r="C259" t="str">
            <v>01013028</v>
          </cell>
          <cell r="D259" t="str">
            <v>A3</v>
          </cell>
          <cell r="E259" t="str">
            <v>A4</v>
          </cell>
        </row>
        <row r="260">
          <cell r="C260" t="str">
            <v>01013005</v>
          </cell>
          <cell r="D260" t="str">
            <v>A1</v>
          </cell>
          <cell r="E260" t="str">
            <v>A4</v>
          </cell>
        </row>
        <row r="261">
          <cell r="C261" t="str">
            <v>01013022</v>
          </cell>
          <cell r="D261" t="str">
            <v>A1</v>
          </cell>
          <cell r="E261" t="str">
            <v>A4</v>
          </cell>
        </row>
        <row r="262">
          <cell r="C262" t="str">
            <v>01013047</v>
          </cell>
          <cell r="D262" t="str">
            <v>A2</v>
          </cell>
          <cell r="E262" t="str">
            <v>A4</v>
          </cell>
        </row>
        <row r="263">
          <cell r="C263" t="str">
            <v>01013070</v>
          </cell>
          <cell r="D263" t="str">
            <v>A2</v>
          </cell>
          <cell r="E263" t="str">
            <v>A3</v>
          </cell>
        </row>
        <row r="264">
          <cell r="C264" t="str">
            <v>01014047</v>
          </cell>
          <cell r="D264" t="str">
            <v>A1</v>
          </cell>
          <cell r="E264" t="str">
            <v>A4</v>
          </cell>
        </row>
        <row r="265">
          <cell r="C265" t="str">
            <v>01013079</v>
          </cell>
          <cell r="D265" t="str">
            <v>A3</v>
          </cell>
          <cell r="E265" t="str">
            <v>A4</v>
          </cell>
        </row>
        <row r="266">
          <cell r="C266" t="str">
            <v>01013087</v>
          </cell>
          <cell r="D266" t="str">
            <v>A1</v>
          </cell>
          <cell r="E266" t="str">
            <v>A4</v>
          </cell>
        </row>
        <row r="267">
          <cell r="C267" t="str">
            <v>01013061</v>
          </cell>
          <cell r="D267" t="str">
            <v>A3</v>
          </cell>
          <cell r="E267" t="str">
            <v>A4</v>
          </cell>
        </row>
        <row r="268">
          <cell r="C268" t="str">
            <v>01013094</v>
          </cell>
          <cell r="D268" t="str">
            <v>A1</v>
          </cell>
          <cell r="E268" t="str">
            <v>A3</v>
          </cell>
        </row>
        <row r="269">
          <cell r="C269" t="str">
            <v>01013120</v>
          </cell>
          <cell r="D269" t="str">
            <v>A1</v>
          </cell>
          <cell r="E269" t="str">
            <v>A4</v>
          </cell>
        </row>
        <row r="270">
          <cell r="C270" t="str">
            <v>01013117</v>
          </cell>
          <cell r="D270" t="str">
            <v>A3</v>
          </cell>
          <cell r="E270" t="str">
            <v>B2</v>
          </cell>
        </row>
        <row r="271">
          <cell r="C271" t="str">
            <v>01013116</v>
          </cell>
          <cell r="D271" t="str">
            <v>A4</v>
          </cell>
          <cell r="E271" t="str">
            <v>A4</v>
          </cell>
        </row>
        <row r="272">
          <cell r="C272">
            <v>0</v>
          </cell>
          <cell r="D272">
            <v>0</v>
          </cell>
          <cell r="E272">
            <v>1</v>
          </cell>
        </row>
        <row r="273">
          <cell r="C273" t="str">
            <v>01013096</v>
          </cell>
          <cell r="D273" t="str">
            <v>A1</v>
          </cell>
          <cell r="E273" t="str">
            <v>A1</v>
          </cell>
        </row>
        <row r="274">
          <cell r="C274">
            <v>0</v>
          </cell>
          <cell r="D274">
            <v>31</v>
          </cell>
          <cell r="E274">
            <v>31</v>
          </cell>
        </row>
        <row r="275">
          <cell r="C275">
            <v>0</v>
          </cell>
          <cell r="D275">
            <v>0</v>
          </cell>
          <cell r="E275">
            <v>31</v>
          </cell>
        </row>
        <row r="276">
          <cell r="C276" t="str">
            <v>01014002</v>
          </cell>
          <cell r="D276" t="str">
            <v>A1</v>
          </cell>
          <cell r="E276" t="str">
            <v>A2</v>
          </cell>
        </row>
        <row r="277">
          <cell r="C277" t="str">
            <v>01014004</v>
          </cell>
          <cell r="D277" t="str">
            <v>A1</v>
          </cell>
          <cell r="E277" t="str">
            <v>A3</v>
          </cell>
        </row>
        <row r="278">
          <cell r="C278" t="str">
            <v>01023003</v>
          </cell>
          <cell r="D278" t="str">
            <v>A2</v>
          </cell>
          <cell r="E278" t="str">
            <v>A3</v>
          </cell>
        </row>
        <row r="279">
          <cell r="C279" t="str">
            <v>01014038</v>
          </cell>
          <cell r="D279" t="str">
            <v>A1</v>
          </cell>
          <cell r="E279" t="str">
            <v>A3</v>
          </cell>
        </row>
        <row r="280">
          <cell r="C280" t="str">
            <v>01014051</v>
          </cell>
          <cell r="D280" t="str">
            <v>A4</v>
          </cell>
          <cell r="E280" t="str">
            <v>A4</v>
          </cell>
        </row>
        <row r="281">
          <cell r="C281" t="str">
            <v>01014005</v>
          </cell>
          <cell r="D281" t="str">
            <v>A3</v>
          </cell>
          <cell r="E281" t="str">
            <v>A4</v>
          </cell>
        </row>
        <row r="282">
          <cell r="C282" t="str">
            <v>01014046</v>
          </cell>
          <cell r="D282" t="str">
            <v>A1</v>
          </cell>
          <cell r="E282" t="str">
            <v>A3</v>
          </cell>
        </row>
        <row r="283">
          <cell r="C283" t="str">
            <v>01014026</v>
          </cell>
          <cell r="D283" t="str">
            <v>A3</v>
          </cell>
          <cell r="E283" t="str">
            <v>A3</v>
          </cell>
        </row>
        <row r="284">
          <cell r="C284" t="str">
            <v>01014029</v>
          </cell>
          <cell r="D284" t="str">
            <v>A3</v>
          </cell>
          <cell r="E284" t="str">
            <v>A4</v>
          </cell>
        </row>
        <row r="285">
          <cell r="C285" t="str">
            <v>01014033</v>
          </cell>
          <cell r="D285" t="str">
            <v>A1</v>
          </cell>
          <cell r="E285" t="str">
            <v>A1</v>
          </cell>
        </row>
        <row r="286">
          <cell r="C286" t="str">
            <v>01014023</v>
          </cell>
          <cell r="D286" t="str">
            <v>A2</v>
          </cell>
          <cell r="E286" t="str">
            <v>A4</v>
          </cell>
        </row>
        <row r="287">
          <cell r="C287" t="str">
            <v>01014013</v>
          </cell>
          <cell r="D287" t="str">
            <v>A3</v>
          </cell>
          <cell r="E287" t="str">
            <v>A4</v>
          </cell>
        </row>
        <row r="288">
          <cell r="C288" t="str">
            <v>01014017</v>
          </cell>
          <cell r="D288" t="str">
            <v>A3</v>
          </cell>
          <cell r="E288" t="str">
            <v>B2</v>
          </cell>
        </row>
        <row r="289">
          <cell r="C289" t="str">
            <v>01014034</v>
          </cell>
          <cell r="D289" t="str">
            <v>A3</v>
          </cell>
          <cell r="E289" t="str">
            <v>A4</v>
          </cell>
        </row>
        <row r="290">
          <cell r="C290" t="str">
            <v>01014020</v>
          </cell>
          <cell r="D290" t="str">
            <v>A2</v>
          </cell>
          <cell r="E290" t="str">
            <v>A4</v>
          </cell>
        </row>
        <row r="291">
          <cell r="C291" t="str">
            <v>01014018</v>
          </cell>
          <cell r="D291" t="str">
            <v>A3</v>
          </cell>
          <cell r="E291" t="str">
            <v>A4</v>
          </cell>
        </row>
        <row r="292">
          <cell r="C292" t="str">
            <v>01014042</v>
          </cell>
          <cell r="D292" t="str">
            <v>A1</v>
          </cell>
          <cell r="E292" t="str">
            <v>A3</v>
          </cell>
        </row>
        <row r="293">
          <cell r="C293" t="str">
            <v>01014019</v>
          </cell>
          <cell r="D293" t="str">
            <v>A2</v>
          </cell>
          <cell r="E293" t="str">
            <v>A3</v>
          </cell>
        </row>
        <row r="294">
          <cell r="C294" t="str">
            <v>01014010</v>
          </cell>
          <cell r="D294" t="str">
            <v>A3</v>
          </cell>
          <cell r="E294" t="str">
            <v>A4</v>
          </cell>
        </row>
        <row r="295">
          <cell r="C295" t="str">
            <v>01014030</v>
          </cell>
          <cell r="D295" t="str">
            <v>A2</v>
          </cell>
          <cell r="E295" t="str">
            <v>A4</v>
          </cell>
        </row>
        <row r="296">
          <cell r="C296" t="str">
            <v>01014024</v>
          </cell>
          <cell r="D296" t="str">
            <v>A2</v>
          </cell>
          <cell r="E296" t="str">
            <v>A3</v>
          </cell>
        </row>
        <row r="297">
          <cell r="C297" t="str">
            <v>01014048</v>
          </cell>
          <cell r="D297" t="str">
            <v>A1</v>
          </cell>
          <cell r="E297" t="str">
            <v>A3</v>
          </cell>
        </row>
        <row r="298">
          <cell r="C298" t="str">
            <v>01014022</v>
          </cell>
          <cell r="D298" t="str">
            <v>A2</v>
          </cell>
          <cell r="E298" t="str">
            <v>A4</v>
          </cell>
        </row>
        <row r="299">
          <cell r="C299" t="str">
            <v>01014025</v>
          </cell>
          <cell r="D299" t="str">
            <v>A3</v>
          </cell>
          <cell r="E299" t="str">
            <v>A4</v>
          </cell>
        </row>
        <row r="300">
          <cell r="C300" t="str">
            <v>01014032</v>
          </cell>
          <cell r="D300" t="str">
            <v>A2</v>
          </cell>
          <cell r="E300" t="str">
            <v>A3</v>
          </cell>
        </row>
        <row r="301">
          <cell r="C301" t="str">
            <v>01014006</v>
          </cell>
          <cell r="D301" t="str">
            <v>A2</v>
          </cell>
          <cell r="E301" t="str">
            <v>A3</v>
          </cell>
        </row>
        <row r="302">
          <cell r="C302" t="str">
            <v>01014052</v>
          </cell>
          <cell r="D302" t="str">
            <v>A4</v>
          </cell>
          <cell r="E302" t="str">
            <v>A4</v>
          </cell>
        </row>
        <row r="303">
          <cell r="C303" t="str">
            <v>01014009</v>
          </cell>
          <cell r="D303" t="str">
            <v>A3</v>
          </cell>
          <cell r="E303" t="str">
            <v>A4</v>
          </cell>
        </row>
        <row r="304">
          <cell r="C304" t="str">
            <v>01014045</v>
          </cell>
          <cell r="D304" t="str">
            <v>A1</v>
          </cell>
          <cell r="E304" t="str">
            <v>A3</v>
          </cell>
        </row>
        <row r="305">
          <cell r="C305" t="str">
            <v>01014021</v>
          </cell>
          <cell r="D305" t="str">
            <v>A2</v>
          </cell>
          <cell r="E305" t="str">
            <v>A4</v>
          </cell>
        </row>
        <row r="306">
          <cell r="C306" t="str">
            <v>01014016</v>
          </cell>
          <cell r="D306" t="str">
            <v>A2</v>
          </cell>
          <cell r="E306" t="str">
            <v>A4</v>
          </cell>
        </row>
        <row r="307">
          <cell r="C307">
            <v>0</v>
          </cell>
          <cell r="D307">
            <v>9</v>
          </cell>
          <cell r="E307">
            <v>9</v>
          </cell>
        </row>
        <row r="308">
          <cell r="C308">
            <v>0</v>
          </cell>
          <cell r="D308">
            <v>0</v>
          </cell>
          <cell r="E308">
            <v>9</v>
          </cell>
        </row>
        <row r="309">
          <cell r="C309" t="str">
            <v>01016008</v>
          </cell>
          <cell r="D309" t="str">
            <v>A2</v>
          </cell>
          <cell r="E309" t="str">
            <v>A2</v>
          </cell>
        </row>
        <row r="310">
          <cell r="C310" t="str">
            <v>01016004</v>
          </cell>
          <cell r="D310" t="str">
            <v>A2</v>
          </cell>
          <cell r="E310" t="str">
            <v>A3</v>
          </cell>
        </row>
        <row r="311">
          <cell r="C311" t="str">
            <v>01016002</v>
          </cell>
          <cell r="D311" t="str">
            <v>A2</v>
          </cell>
          <cell r="E311" t="str">
            <v>A4</v>
          </cell>
        </row>
        <row r="312">
          <cell r="C312" t="str">
            <v>01016006</v>
          </cell>
          <cell r="D312" t="str">
            <v>A3</v>
          </cell>
          <cell r="E312" t="str">
            <v>A3</v>
          </cell>
        </row>
        <row r="313">
          <cell r="C313" t="str">
            <v>01016005</v>
          </cell>
          <cell r="D313" t="str">
            <v>A2</v>
          </cell>
          <cell r="E313" t="str">
            <v>A3</v>
          </cell>
        </row>
        <row r="314">
          <cell r="C314" t="str">
            <v>01016012</v>
          </cell>
          <cell r="D314" t="str">
            <v>A3</v>
          </cell>
          <cell r="E314" t="str">
            <v>A3</v>
          </cell>
        </row>
        <row r="315">
          <cell r="C315" t="str">
            <v>01016010</v>
          </cell>
          <cell r="D315" t="str">
            <v>A3</v>
          </cell>
          <cell r="E315" t="str">
            <v>A3</v>
          </cell>
        </row>
        <row r="316">
          <cell r="C316" t="str">
            <v>01016007</v>
          </cell>
          <cell r="D316" t="str">
            <v>A2</v>
          </cell>
          <cell r="E316" t="str">
            <v>A3</v>
          </cell>
        </row>
        <row r="317">
          <cell r="C317" t="str">
            <v>01016003</v>
          </cell>
          <cell r="D317" t="str">
            <v>A2</v>
          </cell>
          <cell r="E317" t="str">
            <v>A3</v>
          </cell>
        </row>
        <row r="318">
          <cell r="C318">
            <v>0</v>
          </cell>
          <cell r="D318">
            <v>9</v>
          </cell>
          <cell r="E318">
            <v>9</v>
          </cell>
        </row>
        <row r="319">
          <cell r="C319">
            <v>0</v>
          </cell>
          <cell r="D319">
            <v>0</v>
          </cell>
          <cell r="E319">
            <v>9</v>
          </cell>
        </row>
        <row r="320">
          <cell r="C320" t="str">
            <v>01013020</v>
          </cell>
          <cell r="D320" t="str">
            <v>A1</v>
          </cell>
          <cell r="E320" t="str">
            <v>A2</v>
          </cell>
        </row>
        <row r="321">
          <cell r="C321" t="str">
            <v>01029001</v>
          </cell>
          <cell r="D321" t="str">
            <v>A2</v>
          </cell>
          <cell r="E321" t="str">
            <v>A3</v>
          </cell>
        </row>
        <row r="322">
          <cell r="C322" t="str">
            <v>01013010</v>
          </cell>
          <cell r="D322" t="str">
            <v>A2</v>
          </cell>
          <cell r="E322" t="str">
            <v>A3</v>
          </cell>
        </row>
        <row r="323">
          <cell r="C323" t="str">
            <v>01013009</v>
          </cell>
          <cell r="D323" t="str">
            <v>A1</v>
          </cell>
          <cell r="E323" t="str">
            <v>A3</v>
          </cell>
        </row>
        <row r="324">
          <cell r="C324" t="str">
            <v>01013008</v>
          </cell>
          <cell r="D324" t="str">
            <v>A1</v>
          </cell>
          <cell r="E324" t="str">
            <v>A3</v>
          </cell>
        </row>
        <row r="325">
          <cell r="C325" t="str">
            <v>01013011</v>
          </cell>
          <cell r="D325" t="str">
            <v>A4</v>
          </cell>
          <cell r="E325" t="str">
            <v>A4</v>
          </cell>
        </row>
        <row r="326">
          <cell r="C326" t="str">
            <v>01013023</v>
          </cell>
          <cell r="D326" t="str">
            <v>A4</v>
          </cell>
          <cell r="E326" t="str">
            <v>A4</v>
          </cell>
        </row>
        <row r="327">
          <cell r="C327" t="str">
            <v>01013015</v>
          </cell>
          <cell r="D327" t="str">
            <v>A1</v>
          </cell>
          <cell r="E327" t="str">
            <v>A3</v>
          </cell>
        </row>
        <row r="328">
          <cell r="C328" t="str">
            <v>01029016</v>
          </cell>
          <cell r="D328" t="str">
            <v>A2</v>
          </cell>
          <cell r="E328" t="str">
            <v>A3</v>
          </cell>
        </row>
        <row r="329">
          <cell r="C329">
            <v>0</v>
          </cell>
          <cell r="D329">
            <v>19</v>
          </cell>
          <cell r="E329">
            <v>19</v>
          </cell>
        </row>
        <row r="330">
          <cell r="C330">
            <v>0</v>
          </cell>
          <cell r="D330">
            <v>0</v>
          </cell>
          <cell r="E330">
            <v>19</v>
          </cell>
        </row>
        <row r="331">
          <cell r="C331" t="str">
            <v>01025007</v>
          </cell>
          <cell r="D331" t="str">
            <v>A2</v>
          </cell>
          <cell r="E331" t="str">
            <v>A2</v>
          </cell>
        </row>
        <row r="332">
          <cell r="C332" t="str">
            <v>01025004</v>
          </cell>
          <cell r="D332" t="str">
            <v>A2</v>
          </cell>
          <cell r="E332" t="str">
            <v>A1</v>
          </cell>
        </row>
        <row r="333">
          <cell r="C333" t="str">
            <v>01025009</v>
          </cell>
          <cell r="D333" t="str">
            <v>A2</v>
          </cell>
          <cell r="E333" t="str">
            <v>A3</v>
          </cell>
        </row>
        <row r="334">
          <cell r="C334" t="str">
            <v>01025029</v>
          </cell>
          <cell r="D334" t="str">
            <v>A2</v>
          </cell>
          <cell r="E334" t="str">
            <v>A1</v>
          </cell>
        </row>
        <row r="335">
          <cell r="C335" t="str">
            <v>01025002</v>
          </cell>
          <cell r="D335" t="str">
            <v>A2</v>
          </cell>
          <cell r="E335" t="str">
            <v>A3</v>
          </cell>
        </row>
        <row r="336">
          <cell r="C336" t="str">
            <v>01025016</v>
          </cell>
          <cell r="D336" t="str">
            <v>A3</v>
          </cell>
          <cell r="E336" t="str">
            <v>A3</v>
          </cell>
        </row>
        <row r="337">
          <cell r="C337" t="str">
            <v>01025018</v>
          </cell>
          <cell r="D337" t="str">
            <v>A3</v>
          </cell>
          <cell r="E337" t="str">
            <v>A4</v>
          </cell>
        </row>
        <row r="338">
          <cell r="C338" t="str">
            <v>01009027</v>
          </cell>
          <cell r="D338" t="str">
            <v>A2</v>
          </cell>
          <cell r="E338" t="str">
            <v>A2</v>
          </cell>
        </row>
        <row r="339">
          <cell r="C339" t="str">
            <v>01025052</v>
          </cell>
          <cell r="D339" t="str">
            <v>A4</v>
          </cell>
          <cell r="E339" t="str">
            <v>A3</v>
          </cell>
        </row>
        <row r="340">
          <cell r="C340" t="str">
            <v>01015053</v>
          </cell>
          <cell r="D340" t="str">
            <v>A4</v>
          </cell>
          <cell r="E340" t="str">
            <v>A3</v>
          </cell>
        </row>
        <row r="341">
          <cell r="C341" t="str">
            <v>01025027</v>
          </cell>
          <cell r="D341" t="str">
            <v>A2</v>
          </cell>
          <cell r="E341" t="str">
            <v>A2</v>
          </cell>
        </row>
        <row r="342">
          <cell r="C342" t="str">
            <v>01025020</v>
          </cell>
          <cell r="D342" t="str">
            <v>A2</v>
          </cell>
          <cell r="E342" t="str">
            <v>A3</v>
          </cell>
        </row>
        <row r="343">
          <cell r="C343" t="str">
            <v>01025037</v>
          </cell>
          <cell r="D343" t="str">
            <v>A4</v>
          </cell>
          <cell r="E343" t="str">
            <v>A3</v>
          </cell>
        </row>
        <row r="344">
          <cell r="C344" t="str">
            <v>01025008</v>
          </cell>
          <cell r="D344" t="str">
            <v>A4</v>
          </cell>
          <cell r="E344" t="str">
            <v>A3</v>
          </cell>
        </row>
        <row r="345">
          <cell r="C345" t="str">
            <v>01025012</v>
          </cell>
          <cell r="D345" t="str">
            <v>A2</v>
          </cell>
          <cell r="E345" t="str">
            <v>A3</v>
          </cell>
        </row>
        <row r="346">
          <cell r="C346" t="str">
            <v>01003013</v>
          </cell>
          <cell r="D346" t="str">
            <v>A2</v>
          </cell>
          <cell r="E346" t="str">
            <v>A2</v>
          </cell>
        </row>
        <row r="347">
          <cell r="C347" t="str">
            <v>01025015</v>
          </cell>
          <cell r="D347" t="str">
            <v>A2</v>
          </cell>
          <cell r="E347" t="str">
            <v>A4</v>
          </cell>
        </row>
        <row r="348">
          <cell r="C348" t="str">
            <v>01025033</v>
          </cell>
          <cell r="D348" t="str">
            <v>A4</v>
          </cell>
          <cell r="E348" t="str">
            <v>A3</v>
          </cell>
        </row>
        <row r="349">
          <cell r="C349" t="str">
            <v>01025003</v>
          </cell>
          <cell r="D349" t="str">
            <v>A4</v>
          </cell>
          <cell r="E349" t="str">
            <v>A4</v>
          </cell>
        </row>
        <row r="350">
          <cell r="C350">
            <v>0</v>
          </cell>
          <cell r="D350">
            <v>3</v>
          </cell>
          <cell r="E350">
            <v>3</v>
          </cell>
        </row>
        <row r="351">
          <cell r="C351">
            <v>0</v>
          </cell>
          <cell r="D351">
            <v>0</v>
          </cell>
          <cell r="E351">
            <v>3</v>
          </cell>
        </row>
        <row r="352">
          <cell r="C352" t="str">
            <v>01004014</v>
          </cell>
          <cell r="D352" t="str">
            <v>A2</v>
          </cell>
          <cell r="E352" t="str">
            <v>A2</v>
          </cell>
        </row>
        <row r="353">
          <cell r="C353" t="str">
            <v>01028013</v>
          </cell>
          <cell r="D353" t="str">
            <v>A2</v>
          </cell>
          <cell r="E353" t="str">
            <v>A4</v>
          </cell>
        </row>
        <row r="354">
          <cell r="C354" t="str">
            <v>01028017</v>
          </cell>
          <cell r="D354" t="str">
            <v>A2</v>
          </cell>
          <cell r="E354" t="str">
            <v>A3</v>
          </cell>
        </row>
        <row r="355">
          <cell r="C355">
            <v>0</v>
          </cell>
          <cell r="D355">
            <v>7</v>
          </cell>
          <cell r="E355">
            <v>7</v>
          </cell>
        </row>
        <row r="356">
          <cell r="C356">
            <v>0</v>
          </cell>
          <cell r="D356">
            <v>0</v>
          </cell>
          <cell r="E356">
            <v>4</v>
          </cell>
        </row>
        <row r="357">
          <cell r="C357" t="str">
            <v>01015042</v>
          </cell>
          <cell r="D357" t="str">
            <v>A2</v>
          </cell>
          <cell r="E357" t="str">
            <v>A2</v>
          </cell>
        </row>
        <row r="358">
          <cell r="C358" t="str">
            <v>01018003</v>
          </cell>
          <cell r="D358" t="str">
            <v>A3</v>
          </cell>
          <cell r="E358" t="str">
            <v>B1</v>
          </cell>
        </row>
        <row r="359">
          <cell r="C359" t="str">
            <v>01018002</v>
          </cell>
          <cell r="D359" t="str">
            <v>A2</v>
          </cell>
          <cell r="E359" t="str">
            <v>A3</v>
          </cell>
        </row>
        <row r="360">
          <cell r="C360" t="str">
            <v>01018005</v>
          </cell>
          <cell r="D360" t="str">
            <v>A2</v>
          </cell>
          <cell r="E360" t="str">
            <v>A3</v>
          </cell>
        </row>
        <row r="361">
          <cell r="C361">
            <v>0</v>
          </cell>
          <cell r="D361">
            <v>0</v>
          </cell>
          <cell r="E361">
            <v>3</v>
          </cell>
        </row>
        <row r="362">
          <cell r="C362" t="str">
            <v>01018008</v>
          </cell>
          <cell r="D362" t="str">
            <v>A2</v>
          </cell>
          <cell r="E362" t="str">
            <v>A3</v>
          </cell>
        </row>
        <row r="363">
          <cell r="C363" t="str">
            <v>01018007</v>
          </cell>
          <cell r="D363" t="str">
            <v>A2</v>
          </cell>
          <cell r="E363" t="str">
            <v>A3</v>
          </cell>
        </row>
        <row r="364">
          <cell r="C364" t="str">
            <v>01018009</v>
          </cell>
          <cell r="D364" t="str">
            <v>A2</v>
          </cell>
          <cell r="E364" t="str">
            <v>A3</v>
          </cell>
        </row>
        <row r="365">
          <cell r="C365">
            <v>0</v>
          </cell>
          <cell r="D365">
            <v>5</v>
          </cell>
          <cell r="E365">
            <v>5</v>
          </cell>
        </row>
        <row r="366">
          <cell r="C366">
            <v>0</v>
          </cell>
          <cell r="D366">
            <v>0</v>
          </cell>
          <cell r="E366">
            <v>3</v>
          </cell>
        </row>
        <row r="367">
          <cell r="C367" t="str">
            <v>01004005</v>
          </cell>
          <cell r="D367" t="str">
            <v>A1</v>
          </cell>
          <cell r="E367" t="str">
            <v>A1</v>
          </cell>
        </row>
        <row r="368">
          <cell r="C368" t="str">
            <v>01005010</v>
          </cell>
          <cell r="D368" t="str">
            <v>A2</v>
          </cell>
          <cell r="E368" t="str">
            <v>C1</v>
          </cell>
        </row>
        <row r="369">
          <cell r="C369" t="str">
            <v>01019002</v>
          </cell>
          <cell r="D369" t="str">
            <v>A3</v>
          </cell>
          <cell r="E369" t="str">
            <v>A4</v>
          </cell>
        </row>
        <row r="370">
          <cell r="C370">
            <v>0</v>
          </cell>
          <cell r="D370">
            <v>0</v>
          </cell>
          <cell r="E370">
            <v>2</v>
          </cell>
        </row>
        <row r="371">
          <cell r="C371" t="str">
            <v>01019001</v>
          </cell>
          <cell r="D371" t="str">
            <v>A3</v>
          </cell>
          <cell r="E371" t="str">
            <v>A4</v>
          </cell>
        </row>
        <row r="372">
          <cell r="C372" t="str">
            <v>01005005</v>
          </cell>
          <cell r="D372" t="str">
            <v>A2</v>
          </cell>
          <cell r="E372" t="str">
            <v>A3</v>
          </cell>
        </row>
        <row r="373">
          <cell r="C373">
            <v>0</v>
          </cell>
          <cell r="D373">
            <v>3</v>
          </cell>
          <cell r="E373">
            <v>3</v>
          </cell>
        </row>
        <row r="374">
          <cell r="C374">
            <v>0</v>
          </cell>
          <cell r="D374">
            <v>0</v>
          </cell>
          <cell r="E374">
            <v>2</v>
          </cell>
        </row>
        <row r="375">
          <cell r="C375" t="str">
            <v>01021001</v>
          </cell>
          <cell r="D375" t="str">
            <v>A2</v>
          </cell>
          <cell r="E375" t="str">
            <v>A1</v>
          </cell>
        </row>
        <row r="376">
          <cell r="C376" t="str">
            <v>01021003</v>
          </cell>
          <cell r="D376" t="str">
            <v>A2</v>
          </cell>
          <cell r="E376" t="str">
            <v>A2</v>
          </cell>
        </row>
        <row r="377">
          <cell r="C377">
            <v>0</v>
          </cell>
          <cell r="D377">
            <v>0</v>
          </cell>
          <cell r="E377">
            <v>1</v>
          </cell>
        </row>
        <row r="378">
          <cell r="C378" t="str">
            <v>01021004</v>
          </cell>
          <cell r="D378" t="str">
            <v>A2</v>
          </cell>
          <cell r="E378" t="str">
            <v>A3</v>
          </cell>
        </row>
        <row r="379">
          <cell r="C379">
            <v>0</v>
          </cell>
          <cell r="D379">
            <v>2</v>
          </cell>
          <cell r="E379">
            <v>2</v>
          </cell>
        </row>
        <row r="380">
          <cell r="C380">
            <v>0</v>
          </cell>
          <cell r="D380">
            <v>0</v>
          </cell>
          <cell r="E380">
            <v>2</v>
          </cell>
        </row>
        <row r="381">
          <cell r="C381" t="str">
            <v>01007008</v>
          </cell>
          <cell r="D381" t="str">
            <v>A2</v>
          </cell>
          <cell r="E381" t="str">
            <v>A1</v>
          </cell>
        </row>
        <row r="382">
          <cell r="C382" t="str">
            <v>01014012</v>
          </cell>
          <cell r="D382" t="str">
            <v>A3</v>
          </cell>
          <cell r="E382" t="str">
            <v>A3</v>
          </cell>
        </row>
        <row r="383">
          <cell r="C383">
            <v>0</v>
          </cell>
          <cell r="D383">
            <v>5</v>
          </cell>
          <cell r="E383">
            <v>5</v>
          </cell>
        </row>
        <row r="384">
          <cell r="C384">
            <v>0</v>
          </cell>
          <cell r="D384">
            <v>0</v>
          </cell>
          <cell r="E384">
            <v>3</v>
          </cell>
        </row>
        <row r="385">
          <cell r="C385" t="str">
            <v>01017003</v>
          </cell>
          <cell r="D385" t="str">
            <v>A2</v>
          </cell>
          <cell r="E385" t="str">
            <v>A1</v>
          </cell>
        </row>
        <row r="386">
          <cell r="C386" t="str">
            <v>01017010</v>
          </cell>
          <cell r="D386" t="str">
            <v>A2</v>
          </cell>
          <cell r="E386" t="str">
            <v>A2</v>
          </cell>
        </row>
        <row r="387">
          <cell r="C387" t="str">
            <v>01018004</v>
          </cell>
          <cell r="D387" t="str">
            <v>A2</v>
          </cell>
          <cell r="E387" t="str">
            <v>A2</v>
          </cell>
        </row>
        <row r="388">
          <cell r="C388">
            <v>0</v>
          </cell>
          <cell r="D388">
            <v>0</v>
          </cell>
          <cell r="E388">
            <v>2</v>
          </cell>
        </row>
        <row r="389">
          <cell r="C389" t="str">
            <v>01025013</v>
          </cell>
          <cell r="D389" t="str">
            <v>A2</v>
          </cell>
          <cell r="E389" t="str">
            <v>A3</v>
          </cell>
        </row>
        <row r="390">
          <cell r="C390" t="str">
            <v>01031001</v>
          </cell>
          <cell r="D390" t="str">
            <v>A4</v>
          </cell>
          <cell r="E390" t="str">
            <v>A3</v>
          </cell>
        </row>
      </sheetData>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Gui chi Quynh"/>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C11">
            <v>0</v>
          </cell>
          <cell r="D11">
            <v>9</v>
          </cell>
          <cell r="E11">
            <v>9</v>
          </cell>
        </row>
        <row r="12">
          <cell r="C12">
            <v>0</v>
          </cell>
          <cell r="D12">
            <v>0</v>
          </cell>
          <cell r="E12">
            <v>5</v>
          </cell>
        </row>
        <row r="13">
          <cell r="C13" t="str">
            <v>01002024</v>
          </cell>
          <cell r="D13" t="str">
            <v>A1</v>
          </cell>
          <cell r="E13" t="str">
            <v>A1</v>
          </cell>
        </row>
        <row r="14">
          <cell r="C14" t="str">
            <v>01003009</v>
          </cell>
          <cell r="D14" t="str">
            <v>A2</v>
          </cell>
          <cell r="E14" t="str">
            <v>A1</v>
          </cell>
        </row>
        <row r="15">
          <cell r="C15" t="str">
            <v>01003005</v>
          </cell>
          <cell r="D15" t="str">
            <v>A2</v>
          </cell>
          <cell r="E15" t="str">
            <v>A1</v>
          </cell>
        </row>
        <row r="16">
          <cell r="C16" t="str">
            <v>01023004</v>
          </cell>
          <cell r="D16" t="str">
            <v>A2</v>
          </cell>
          <cell r="E16" t="str">
            <v>A1</v>
          </cell>
        </row>
        <row r="17">
          <cell r="C17" t="str">
            <v>01003007</v>
          </cell>
          <cell r="D17" t="str">
            <v>A2</v>
          </cell>
          <cell r="E17" t="str">
            <v>A2</v>
          </cell>
        </row>
        <row r="18">
          <cell r="C18">
            <v>0</v>
          </cell>
          <cell r="D18">
            <v>0</v>
          </cell>
          <cell r="E18">
            <v>4</v>
          </cell>
        </row>
        <row r="19">
          <cell r="C19" t="str">
            <v>01003008</v>
          </cell>
          <cell r="D19" t="str">
            <v>A2</v>
          </cell>
          <cell r="E19" t="str">
            <v>A2</v>
          </cell>
        </row>
        <row r="20">
          <cell r="C20" t="str">
            <v>01003014</v>
          </cell>
          <cell r="D20" t="str">
            <v>A2</v>
          </cell>
          <cell r="E20" t="str">
            <v>A2</v>
          </cell>
        </row>
        <row r="21">
          <cell r="C21" t="str">
            <v>01003015</v>
          </cell>
          <cell r="D21" t="str">
            <v>A2</v>
          </cell>
          <cell r="E21" t="str">
            <v>A3</v>
          </cell>
        </row>
        <row r="22">
          <cell r="C22" t="str">
            <v>01003016</v>
          </cell>
          <cell r="D22" t="str">
            <v>A4</v>
          </cell>
          <cell r="E22" t="str">
            <v>A3</v>
          </cell>
        </row>
        <row r="23">
          <cell r="C23">
            <v>0</v>
          </cell>
          <cell r="D23">
            <v>16</v>
          </cell>
          <cell r="E23">
            <v>16</v>
          </cell>
        </row>
        <row r="24">
          <cell r="C24">
            <v>0</v>
          </cell>
          <cell r="D24">
            <v>0</v>
          </cell>
          <cell r="E24">
            <v>11</v>
          </cell>
        </row>
        <row r="25">
          <cell r="C25" t="str">
            <v>01005007</v>
          </cell>
          <cell r="D25" t="str">
            <v>A1</v>
          </cell>
          <cell r="E25" t="str">
            <v>A1</v>
          </cell>
        </row>
        <row r="26">
          <cell r="C26" t="str">
            <v>01014007</v>
          </cell>
          <cell r="D26" t="str">
            <v>A1</v>
          </cell>
          <cell r="E26" t="str">
            <v>A1</v>
          </cell>
        </row>
        <row r="27">
          <cell r="C27" t="str">
            <v>01004004</v>
          </cell>
          <cell r="D27" t="str">
            <v>A1</v>
          </cell>
          <cell r="E27" t="str">
            <v>A1</v>
          </cell>
        </row>
        <row r="28">
          <cell r="C28" t="str">
            <v>01022013</v>
          </cell>
          <cell r="D28" t="str">
            <v>A2</v>
          </cell>
          <cell r="E28" t="str">
            <v>A2</v>
          </cell>
        </row>
        <row r="29">
          <cell r="C29" t="str">
            <v>01004003</v>
          </cell>
          <cell r="D29" t="str">
            <v>A2</v>
          </cell>
          <cell r="E29" t="str">
            <v>A1</v>
          </cell>
        </row>
        <row r="30">
          <cell r="C30" t="str">
            <v>01004008</v>
          </cell>
          <cell r="D30" t="str">
            <v>A3</v>
          </cell>
          <cell r="E30" t="str">
            <v>A1</v>
          </cell>
        </row>
        <row r="31">
          <cell r="C31" t="str">
            <v>01005009</v>
          </cell>
          <cell r="D31" t="str">
            <v>A3</v>
          </cell>
          <cell r="E31" t="str">
            <v>A3</v>
          </cell>
        </row>
        <row r="32">
          <cell r="C32" t="str">
            <v>01004009</v>
          </cell>
          <cell r="D32" t="str">
            <v>A2</v>
          </cell>
          <cell r="E32" t="str">
            <v>A3</v>
          </cell>
        </row>
        <row r="33">
          <cell r="C33" t="str">
            <v>01002020</v>
          </cell>
          <cell r="D33" t="str">
            <v>A2</v>
          </cell>
          <cell r="E33" t="str">
            <v>A1</v>
          </cell>
        </row>
        <row r="34">
          <cell r="C34" t="str">
            <v>01010038</v>
          </cell>
          <cell r="D34" t="str">
            <v>A2</v>
          </cell>
          <cell r="E34" t="str">
            <v>A3</v>
          </cell>
        </row>
        <row r="35">
          <cell r="C35" t="str">
            <v>01012026</v>
          </cell>
          <cell r="D35" t="str">
            <v>A2</v>
          </cell>
          <cell r="E35" t="str">
            <v>A3</v>
          </cell>
        </row>
        <row r="36">
          <cell r="C36">
            <v>0</v>
          </cell>
          <cell r="D36">
            <v>0</v>
          </cell>
          <cell r="E36">
            <v>5</v>
          </cell>
        </row>
        <row r="37">
          <cell r="C37" t="str">
            <v>01011017</v>
          </cell>
          <cell r="D37" t="str">
            <v>A2</v>
          </cell>
          <cell r="E37" t="str">
            <v>A3</v>
          </cell>
        </row>
        <row r="38">
          <cell r="C38" t="str">
            <v>01022059</v>
          </cell>
          <cell r="D38" t="str">
            <v>A2</v>
          </cell>
          <cell r="E38" t="str">
            <v>A3</v>
          </cell>
        </row>
        <row r="39">
          <cell r="C39" t="str">
            <v>01018006</v>
          </cell>
          <cell r="D39" t="str">
            <v>A3</v>
          </cell>
          <cell r="E39" t="str">
            <v>A3</v>
          </cell>
        </row>
        <row r="40">
          <cell r="C40" t="str">
            <v>01004013</v>
          </cell>
          <cell r="D40" t="str">
            <v>A2</v>
          </cell>
          <cell r="E40" t="str">
            <v>A2</v>
          </cell>
        </row>
        <row r="41">
          <cell r="C41" t="str">
            <v>01005012</v>
          </cell>
          <cell r="D41" t="str">
            <v>A4</v>
          </cell>
          <cell r="E41" t="str">
            <v>D</v>
          </cell>
        </row>
        <row r="42">
          <cell r="C42">
            <v>0</v>
          </cell>
          <cell r="D42">
            <v>26</v>
          </cell>
          <cell r="E42">
            <v>26</v>
          </cell>
        </row>
        <row r="43">
          <cell r="C43">
            <v>0</v>
          </cell>
          <cell r="D43">
            <v>0</v>
          </cell>
          <cell r="E43">
            <v>11</v>
          </cell>
        </row>
        <row r="44">
          <cell r="C44" t="str">
            <v>01007009</v>
          </cell>
          <cell r="D44" t="str">
            <v>A1</v>
          </cell>
          <cell r="E44" t="str">
            <v>A1</v>
          </cell>
        </row>
        <row r="45">
          <cell r="C45" t="str">
            <v>01002019</v>
          </cell>
          <cell r="D45" t="str">
            <v>A1</v>
          </cell>
          <cell r="E45" t="str">
            <v>A1</v>
          </cell>
        </row>
        <row r="46">
          <cell r="C46" t="str">
            <v>01004007</v>
          </cell>
          <cell r="D46" t="str">
            <v>A1</v>
          </cell>
          <cell r="E46" t="str">
            <v>A1</v>
          </cell>
        </row>
        <row r="47">
          <cell r="C47" t="str">
            <v>01002017</v>
          </cell>
          <cell r="D47" t="str">
            <v>A2</v>
          </cell>
          <cell r="E47" t="str">
            <v>A2</v>
          </cell>
        </row>
        <row r="48">
          <cell r="C48" t="str">
            <v>01002018</v>
          </cell>
          <cell r="D48" t="str">
            <v>A2</v>
          </cell>
          <cell r="E48" t="str">
            <v>A1</v>
          </cell>
        </row>
        <row r="49">
          <cell r="C49" t="str">
            <v>01002005</v>
          </cell>
          <cell r="D49" t="str">
            <v>A2</v>
          </cell>
          <cell r="E49" t="str">
            <v>A3</v>
          </cell>
        </row>
        <row r="50">
          <cell r="C50" t="str">
            <v>01023001</v>
          </cell>
          <cell r="D50" t="str">
            <v>A2</v>
          </cell>
          <cell r="E50" t="str">
            <v>A2</v>
          </cell>
        </row>
        <row r="51">
          <cell r="C51" t="str">
            <v>01017006</v>
          </cell>
          <cell r="D51" t="str">
            <v>A1</v>
          </cell>
          <cell r="E51" t="str">
            <v>A1</v>
          </cell>
        </row>
        <row r="52">
          <cell r="C52" t="str">
            <v>01002032</v>
          </cell>
          <cell r="D52" t="str">
            <v>A2</v>
          </cell>
          <cell r="E52" t="str">
            <v>A2</v>
          </cell>
        </row>
        <row r="53">
          <cell r="C53" t="str">
            <v>01007007</v>
          </cell>
          <cell r="D53" t="str">
            <v>A2</v>
          </cell>
          <cell r="E53" t="str">
            <v>A3</v>
          </cell>
        </row>
        <row r="54">
          <cell r="C54" t="str">
            <v>01007005</v>
          </cell>
          <cell r="D54" t="str">
            <v>A2</v>
          </cell>
          <cell r="E54" t="str">
            <v>A DN</v>
          </cell>
        </row>
        <row r="55">
          <cell r="C55">
            <v>0</v>
          </cell>
          <cell r="D55">
            <v>0</v>
          </cell>
          <cell r="E55">
            <v>15</v>
          </cell>
        </row>
        <row r="56">
          <cell r="C56" t="str">
            <v>01007006</v>
          </cell>
          <cell r="D56" t="str">
            <v>A2</v>
          </cell>
          <cell r="E56" t="str">
            <v>A3</v>
          </cell>
        </row>
        <row r="57">
          <cell r="C57" t="str">
            <v>01002038</v>
          </cell>
          <cell r="D57" t="str">
            <v>A4</v>
          </cell>
          <cell r="E57" t="str">
            <v>B1</v>
          </cell>
        </row>
        <row r="58">
          <cell r="C58" t="str">
            <v>01002023</v>
          </cell>
          <cell r="D58" t="str">
            <v>A4</v>
          </cell>
          <cell r="E58" t="str">
            <v>A2</v>
          </cell>
        </row>
        <row r="59">
          <cell r="C59" t="str">
            <v>01002007</v>
          </cell>
          <cell r="D59" t="str">
            <v>A4</v>
          </cell>
          <cell r="E59" t="str">
            <v>A4</v>
          </cell>
        </row>
        <row r="60">
          <cell r="C60" t="str">
            <v>01002010</v>
          </cell>
          <cell r="D60" t="str">
            <v>A4</v>
          </cell>
          <cell r="E60" t="str">
            <v>A3</v>
          </cell>
        </row>
        <row r="61">
          <cell r="C61" t="str">
            <v>01002012</v>
          </cell>
          <cell r="D61" t="str">
            <v>A4</v>
          </cell>
          <cell r="E61" t="str">
            <v>A4</v>
          </cell>
        </row>
        <row r="62">
          <cell r="C62" t="str">
            <v>01002028</v>
          </cell>
          <cell r="D62" t="str">
            <v>A2</v>
          </cell>
          <cell r="E62" t="str">
            <v>A3</v>
          </cell>
        </row>
        <row r="63">
          <cell r="C63" t="str">
            <v>01002027</v>
          </cell>
          <cell r="D63" t="str">
            <v>A3</v>
          </cell>
          <cell r="E63" t="str">
            <v>A3</v>
          </cell>
        </row>
        <row r="64">
          <cell r="C64" t="str">
            <v>01002013</v>
          </cell>
          <cell r="D64" t="str">
            <v>A4</v>
          </cell>
          <cell r="E64" t="str">
            <v>A4</v>
          </cell>
        </row>
        <row r="65">
          <cell r="C65" t="str">
            <v>01002031</v>
          </cell>
          <cell r="D65" t="str">
            <v>A4</v>
          </cell>
          <cell r="E65" t="str">
            <v>A4</v>
          </cell>
        </row>
        <row r="66">
          <cell r="C66" t="str">
            <v>01002034</v>
          </cell>
          <cell r="D66" t="str">
            <v>A4</v>
          </cell>
          <cell r="E66" t="str">
            <v>A3</v>
          </cell>
        </row>
        <row r="67">
          <cell r="C67" t="str">
            <v>01002033</v>
          </cell>
          <cell r="D67" t="str">
            <v>A4</v>
          </cell>
          <cell r="E67" t="str">
            <v>A3</v>
          </cell>
        </row>
        <row r="68">
          <cell r="C68" t="str">
            <v>01010068</v>
          </cell>
          <cell r="D68" t="str">
            <v>A4</v>
          </cell>
          <cell r="E68" t="str">
            <v>A4</v>
          </cell>
        </row>
        <row r="69">
          <cell r="C69" t="str">
            <v>01002035</v>
          </cell>
          <cell r="D69" t="str">
            <v>A4</v>
          </cell>
          <cell r="E69" t="str">
            <v>A2</v>
          </cell>
        </row>
        <row r="70">
          <cell r="C70" t="str">
            <v>01002036</v>
          </cell>
          <cell r="D70" t="str">
            <v>A4</v>
          </cell>
          <cell r="E70" t="str">
            <v>A2</v>
          </cell>
        </row>
        <row r="71">
          <cell r="C71">
            <v>0</v>
          </cell>
          <cell r="D71">
            <v>16</v>
          </cell>
          <cell r="E71">
            <v>16</v>
          </cell>
        </row>
        <row r="72">
          <cell r="C72">
            <v>0</v>
          </cell>
          <cell r="D72">
            <v>0</v>
          </cell>
          <cell r="E72">
            <v>8</v>
          </cell>
        </row>
        <row r="73">
          <cell r="C73" t="str">
            <v>01002002</v>
          </cell>
          <cell r="D73" t="str">
            <v>A2</v>
          </cell>
          <cell r="E73" t="str">
            <v>A2</v>
          </cell>
        </row>
        <row r="74">
          <cell r="C74" t="str">
            <v>01009006</v>
          </cell>
          <cell r="D74" t="str">
            <v>A2</v>
          </cell>
          <cell r="E74" t="str">
            <v>A2</v>
          </cell>
        </row>
        <row r="75">
          <cell r="C75" t="str">
            <v>01009018</v>
          </cell>
          <cell r="D75" t="str">
            <v>A2</v>
          </cell>
          <cell r="E75" t="str">
            <v>A1</v>
          </cell>
        </row>
        <row r="76">
          <cell r="C76" t="str">
            <v>01009010</v>
          </cell>
          <cell r="D76" t="str">
            <v>A3</v>
          </cell>
          <cell r="E76" t="str">
            <v>A3</v>
          </cell>
        </row>
        <row r="77">
          <cell r="C77" t="str">
            <v>01002004</v>
          </cell>
          <cell r="D77" t="str">
            <v>A2</v>
          </cell>
          <cell r="E77" t="str">
            <v>A1</v>
          </cell>
        </row>
        <row r="78">
          <cell r="C78" t="str">
            <v>01009008</v>
          </cell>
          <cell r="D78" t="str">
            <v>A2</v>
          </cell>
          <cell r="E78" t="str">
            <v>A3</v>
          </cell>
        </row>
        <row r="79">
          <cell r="C79" t="str">
            <v>01022058</v>
          </cell>
          <cell r="D79" t="str">
            <v>A2</v>
          </cell>
          <cell r="E79" t="str">
            <v>A2</v>
          </cell>
        </row>
        <row r="80">
          <cell r="C80" t="str">
            <v>01007004</v>
          </cell>
          <cell r="D80" t="str">
            <v>A3</v>
          </cell>
          <cell r="E80" t="str">
            <v>A3</v>
          </cell>
        </row>
        <row r="81">
          <cell r="C81">
            <v>0</v>
          </cell>
          <cell r="D81">
            <v>0</v>
          </cell>
          <cell r="E81">
            <v>8</v>
          </cell>
        </row>
        <row r="82">
          <cell r="C82" t="str">
            <v>01009012</v>
          </cell>
          <cell r="D82" t="str">
            <v>A2</v>
          </cell>
          <cell r="E82" t="str">
            <v>A2</v>
          </cell>
        </row>
        <row r="83">
          <cell r="C83" t="str">
            <v>01002008</v>
          </cell>
          <cell r="D83" t="str">
            <v>A2</v>
          </cell>
          <cell r="E83" t="str">
            <v>A3</v>
          </cell>
        </row>
        <row r="84">
          <cell r="C84" t="str">
            <v>01009019</v>
          </cell>
          <cell r="D84" t="str">
            <v>A2</v>
          </cell>
          <cell r="E84" t="str">
            <v>A2</v>
          </cell>
        </row>
        <row r="85">
          <cell r="C85" t="str">
            <v>01009011</v>
          </cell>
          <cell r="D85" t="str">
            <v>A3</v>
          </cell>
          <cell r="E85" t="str">
            <v>A2</v>
          </cell>
        </row>
        <row r="86">
          <cell r="C86" t="str">
            <v>01009028</v>
          </cell>
          <cell r="D86" t="str">
            <v>A3</v>
          </cell>
          <cell r="E86" t="str">
            <v>A3</v>
          </cell>
        </row>
        <row r="87">
          <cell r="C87" t="str">
            <v>01009026</v>
          </cell>
          <cell r="D87" t="str">
            <v>A2</v>
          </cell>
          <cell r="E87" t="str">
            <v>A1</v>
          </cell>
        </row>
        <row r="88">
          <cell r="C88" t="str">
            <v>01007003</v>
          </cell>
          <cell r="D88" t="str">
            <v>A4</v>
          </cell>
          <cell r="E88" t="str">
            <v>A DN</v>
          </cell>
        </row>
        <row r="89">
          <cell r="C89" t="str">
            <v>01009029</v>
          </cell>
          <cell r="D89" t="str">
            <v>A4</v>
          </cell>
          <cell r="E89" t="str">
            <v>A3</v>
          </cell>
        </row>
        <row r="90">
          <cell r="C90">
            <v>0</v>
          </cell>
          <cell r="D90">
            <v>8</v>
          </cell>
          <cell r="E90">
            <v>8</v>
          </cell>
        </row>
        <row r="91">
          <cell r="C91">
            <v>0</v>
          </cell>
          <cell r="D91">
            <v>0</v>
          </cell>
          <cell r="E91">
            <v>7</v>
          </cell>
        </row>
        <row r="92">
          <cell r="C92" t="str">
            <v>01009009</v>
          </cell>
          <cell r="D92" t="str">
            <v>A2</v>
          </cell>
          <cell r="E92" t="str">
            <v>A3</v>
          </cell>
        </row>
        <row r="93">
          <cell r="C93" t="str">
            <v>01003002</v>
          </cell>
          <cell r="D93" t="str">
            <v>A2</v>
          </cell>
          <cell r="E93" t="str">
            <v>A2</v>
          </cell>
        </row>
        <row r="94">
          <cell r="C94" t="str">
            <v>01006003</v>
          </cell>
          <cell r="D94" t="str">
            <v>A2</v>
          </cell>
          <cell r="E94" t="str">
            <v>A3</v>
          </cell>
        </row>
        <row r="95">
          <cell r="C95" t="str">
            <v>01013032</v>
          </cell>
          <cell r="D95" t="str">
            <v>A2</v>
          </cell>
          <cell r="E95" t="str">
            <v>A3</v>
          </cell>
        </row>
        <row r="96">
          <cell r="C96" t="str">
            <v>01022061</v>
          </cell>
          <cell r="D96" t="str">
            <v>A2</v>
          </cell>
          <cell r="E96" t="str">
            <v>A1</v>
          </cell>
        </row>
        <row r="97">
          <cell r="C97" t="str">
            <v>01015027</v>
          </cell>
          <cell r="D97" t="str">
            <v>A2</v>
          </cell>
          <cell r="E97" t="str">
            <v>A2</v>
          </cell>
        </row>
        <row r="98">
          <cell r="C98" t="str">
            <v>01023002</v>
          </cell>
          <cell r="D98" t="str">
            <v>A2</v>
          </cell>
          <cell r="E98" t="str">
            <v>A3</v>
          </cell>
        </row>
        <row r="99">
          <cell r="C99">
            <v>0</v>
          </cell>
          <cell r="D99">
            <v>0</v>
          </cell>
          <cell r="E99">
            <v>1</v>
          </cell>
        </row>
        <row r="100">
          <cell r="C100" t="str">
            <v>01006006</v>
          </cell>
          <cell r="D100" t="str">
            <v>A2</v>
          </cell>
          <cell r="E100" t="str">
            <v>A3</v>
          </cell>
        </row>
        <row r="101">
          <cell r="C101">
            <v>0</v>
          </cell>
          <cell r="D101">
            <v>3</v>
          </cell>
          <cell r="E101">
            <v>3</v>
          </cell>
        </row>
        <row r="102">
          <cell r="C102">
            <v>0</v>
          </cell>
          <cell r="D102">
            <v>0</v>
          </cell>
          <cell r="E102">
            <v>1</v>
          </cell>
        </row>
        <row r="103">
          <cell r="C103" t="str">
            <v>01025001</v>
          </cell>
          <cell r="D103" t="str">
            <v>A2</v>
          </cell>
          <cell r="E103" t="str">
            <v>A2</v>
          </cell>
        </row>
        <row r="104">
          <cell r="C104">
            <v>0</v>
          </cell>
          <cell r="D104">
            <v>0</v>
          </cell>
          <cell r="E104">
            <v>2</v>
          </cell>
        </row>
        <row r="105">
          <cell r="C105" t="str">
            <v>01005003</v>
          </cell>
          <cell r="D105" t="str">
            <v>A1</v>
          </cell>
          <cell r="E105" t="str">
            <v>B1</v>
          </cell>
        </row>
        <row r="106">
          <cell r="C106" t="str">
            <v>01005011</v>
          </cell>
          <cell r="D106" t="str">
            <v>A4</v>
          </cell>
          <cell r="E106" t="str">
            <v>A4</v>
          </cell>
        </row>
        <row r="107">
          <cell r="C107">
            <v>0</v>
          </cell>
          <cell r="D107">
            <v>32</v>
          </cell>
          <cell r="E107">
            <v>32</v>
          </cell>
        </row>
        <row r="108">
          <cell r="C108">
            <v>0</v>
          </cell>
          <cell r="D108">
            <v>0</v>
          </cell>
          <cell r="E108">
            <v>13</v>
          </cell>
        </row>
        <row r="109">
          <cell r="C109" t="str">
            <v>01008028</v>
          </cell>
          <cell r="D109" t="str">
            <v>A1</v>
          </cell>
          <cell r="E109" t="str">
            <v>A1</v>
          </cell>
        </row>
        <row r="110">
          <cell r="C110" t="str">
            <v>01008002</v>
          </cell>
          <cell r="D110" t="str">
            <v>A1</v>
          </cell>
          <cell r="E110" t="str">
            <v>A1</v>
          </cell>
        </row>
        <row r="111">
          <cell r="C111" t="str">
            <v>01008004</v>
          </cell>
          <cell r="D111" t="str">
            <v>A2</v>
          </cell>
          <cell r="E111" t="str">
            <v>A1</v>
          </cell>
        </row>
        <row r="112">
          <cell r="C112" t="str">
            <v>01009007</v>
          </cell>
          <cell r="D112" t="str">
            <v>A2</v>
          </cell>
          <cell r="E112" t="str">
            <v>A3</v>
          </cell>
        </row>
        <row r="113">
          <cell r="C113" t="str">
            <v>01008008</v>
          </cell>
          <cell r="D113" t="str">
            <v>A2</v>
          </cell>
          <cell r="E113" t="str">
            <v>A2</v>
          </cell>
        </row>
        <row r="114">
          <cell r="C114" t="str">
            <v>01008006</v>
          </cell>
          <cell r="D114" t="str">
            <v>A3</v>
          </cell>
          <cell r="E114" t="str">
            <v>A2</v>
          </cell>
        </row>
        <row r="115">
          <cell r="C115" t="str">
            <v>01002021</v>
          </cell>
          <cell r="D115" t="str">
            <v>A2</v>
          </cell>
          <cell r="E115" t="str">
            <v>A1</v>
          </cell>
        </row>
        <row r="116">
          <cell r="C116" t="str">
            <v>01017009</v>
          </cell>
          <cell r="D116" t="str">
            <v>A3</v>
          </cell>
          <cell r="E116" t="str">
            <v>A3</v>
          </cell>
        </row>
        <row r="117">
          <cell r="C117" t="str">
            <v>01015026</v>
          </cell>
          <cell r="D117" t="str">
            <v>A3</v>
          </cell>
          <cell r="E117" t="str">
            <v>A3</v>
          </cell>
        </row>
        <row r="118">
          <cell r="C118" t="str">
            <v>01015028</v>
          </cell>
          <cell r="D118" t="str">
            <v>A3</v>
          </cell>
          <cell r="E118" t="str">
            <v>A3</v>
          </cell>
        </row>
        <row r="119">
          <cell r="C119" t="str">
            <v>01008005</v>
          </cell>
          <cell r="D119" t="str">
            <v>A3</v>
          </cell>
          <cell r="E119" t="str">
            <v>A3</v>
          </cell>
        </row>
        <row r="120">
          <cell r="C120" t="str">
            <v>01009014</v>
          </cell>
          <cell r="D120" t="str">
            <v>A4</v>
          </cell>
          <cell r="E120" t="str">
            <v>A4</v>
          </cell>
        </row>
        <row r="121">
          <cell r="C121" t="str">
            <v>01008034</v>
          </cell>
          <cell r="D121" t="str">
            <v>A2</v>
          </cell>
          <cell r="E121" t="str">
            <v>A1</v>
          </cell>
        </row>
        <row r="122">
          <cell r="C122">
            <v>0</v>
          </cell>
          <cell r="D122">
            <v>0</v>
          </cell>
          <cell r="E122">
            <v>19</v>
          </cell>
        </row>
        <row r="123">
          <cell r="C123" t="str">
            <v>01008021</v>
          </cell>
          <cell r="D123" t="str">
            <v>A2</v>
          </cell>
          <cell r="E123" t="str">
            <v>A3</v>
          </cell>
        </row>
        <row r="124">
          <cell r="C124" t="str">
            <v>01008009</v>
          </cell>
          <cell r="D124" t="str">
            <v>A2</v>
          </cell>
          <cell r="E124" t="str">
            <v>A2</v>
          </cell>
        </row>
        <row r="125">
          <cell r="C125" t="str">
            <v>01008031</v>
          </cell>
          <cell r="D125" t="str">
            <v>A4</v>
          </cell>
          <cell r="E125" t="str">
            <v>A4</v>
          </cell>
        </row>
        <row r="126">
          <cell r="C126" t="str">
            <v>01008018</v>
          </cell>
          <cell r="D126" t="str">
            <v>A4</v>
          </cell>
          <cell r="E126" t="str">
            <v>A4</v>
          </cell>
        </row>
        <row r="127">
          <cell r="C127" t="str">
            <v>01008039</v>
          </cell>
          <cell r="D127" t="str">
            <v>A4</v>
          </cell>
          <cell r="E127" t="str">
            <v>A4</v>
          </cell>
        </row>
        <row r="128">
          <cell r="C128" t="str">
            <v>01008040</v>
          </cell>
          <cell r="D128" t="str">
            <v>A4</v>
          </cell>
          <cell r="E128" t="str">
            <v>A4</v>
          </cell>
        </row>
        <row r="129">
          <cell r="C129" t="str">
            <v>01008041</v>
          </cell>
          <cell r="D129" t="str">
            <v>A4</v>
          </cell>
          <cell r="E129" t="str">
            <v>A4</v>
          </cell>
        </row>
        <row r="130">
          <cell r="C130" t="str">
            <v>01012027</v>
          </cell>
          <cell r="D130" t="str">
            <v>A3</v>
          </cell>
          <cell r="E130" t="str">
            <v>A3</v>
          </cell>
        </row>
        <row r="131">
          <cell r="C131" t="str">
            <v>01008012</v>
          </cell>
          <cell r="D131" t="str">
            <v>A3</v>
          </cell>
          <cell r="E131" t="str">
            <v>A3</v>
          </cell>
        </row>
        <row r="132">
          <cell r="C132" t="str">
            <v>01017008</v>
          </cell>
          <cell r="D132" t="str">
            <v>A3</v>
          </cell>
          <cell r="E132" t="str">
            <v>A3</v>
          </cell>
        </row>
        <row r="133">
          <cell r="C133" t="str">
            <v>01008033</v>
          </cell>
          <cell r="D133" t="str">
            <v>A4</v>
          </cell>
          <cell r="E133" t="str">
            <v>A4</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A4</v>
          </cell>
        </row>
        <row r="138">
          <cell r="C138" t="str">
            <v>01008042</v>
          </cell>
          <cell r="D138" t="str">
            <v>A4</v>
          </cell>
          <cell r="E138" t="str">
            <v>A4</v>
          </cell>
        </row>
        <row r="139">
          <cell r="C139" t="str">
            <v>01008044</v>
          </cell>
          <cell r="D139" t="str">
            <v>A4</v>
          </cell>
          <cell r="E139" t="str">
            <v>A4</v>
          </cell>
        </row>
        <row r="140">
          <cell r="C140" t="str">
            <v>01008045</v>
          </cell>
          <cell r="D140" t="str">
            <v>A4</v>
          </cell>
          <cell r="E140" t="str">
            <v>A4</v>
          </cell>
        </row>
        <row r="141">
          <cell r="C141" t="str">
            <v>01008048</v>
          </cell>
          <cell r="D141" t="str">
            <v>A4</v>
          </cell>
          <cell r="E141" t="str">
            <v>A4</v>
          </cell>
        </row>
        <row r="142">
          <cell r="C142">
            <v>0</v>
          </cell>
          <cell r="D142">
            <v>33</v>
          </cell>
          <cell r="E142">
            <v>33</v>
          </cell>
        </row>
        <row r="143">
          <cell r="C143">
            <v>0</v>
          </cell>
          <cell r="D143">
            <v>0</v>
          </cell>
          <cell r="E143">
            <v>33</v>
          </cell>
        </row>
        <row r="144">
          <cell r="C144" t="str">
            <v>01022003</v>
          </cell>
          <cell r="D144" t="str">
            <v>A2</v>
          </cell>
          <cell r="E144" t="str">
            <v>A2</v>
          </cell>
        </row>
        <row r="145">
          <cell r="C145" t="str">
            <v>01010007</v>
          </cell>
          <cell r="D145" t="str">
            <v>A2</v>
          </cell>
          <cell r="E145" t="str">
            <v>A3</v>
          </cell>
        </row>
        <row r="146">
          <cell r="C146" t="str">
            <v>01010033</v>
          </cell>
          <cell r="D146" t="str">
            <v>A3</v>
          </cell>
          <cell r="E146" t="str">
            <v>A4</v>
          </cell>
        </row>
        <row r="147">
          <cell r="C147" t="str">
            <v>01010037</v>
          </cell>
          <cell r="D147" t="str">
            <v>A3</v>
          </cell>
          <cell r="E147" t="str">
            <v>A4</v>
          </cell>
        </row>
        <row r="148">
          <cell r="C148" t="str">
            <v>01010031</v>
          </cell>
          <cell r="D148" t="str">
            <v>A2</v>
          </cell>
          <cell r="E148" t="str">
            <v>A4</v>
          </cell>
        </row>
        <row r="149">
          <cell r="C149" t="str">
            <v>01010016</v>
          </cell>
          <cell r="D149" t="str">
            <v>A4</v>
          </cell>
          <cell r="E149" t="str">
            <v>A4</v>
          </cell>
        </row>
        <row r="150">
          <cell r="C150" t="str">
            <v>01010028</v>
          </cell>
          <cell r="D150" t="str">
            <v>A2</v>
          </cell>
          <cell r="E150" t="str">
            <v>A4</v>
          </cell>
        </row>
        <row r="151">
          <cell r="C151" t="str">
            <v>01010017</v>
          </cell>
          <cell r="D151" t="str">
            <v>A3</v>
          </cell>
          <cell r="E151" t="str">
            <v>A4</v>
          </cell>
        </row>
        <row r="152">
          <cell r="C152" t="str">
            <v>01010012</v>
          </cell>
          <cell r="D152" t="str">
            <v>A2</v>
          </cell>
          <cell r="E152" t="str">
            <v>A4</v>
          </cell>
        </row>
        <row r="153">
          <cell r="C153" t="str">
            <v>01010029</v>
          </cell>
          <cell r="D153" t="str">
            <v>A3</v>
          </cell>
          <cell r="E153" t="str">
            <v>A4</v>
          </cell>
        </row>
        <row r="154">
          <cell r="C154" t="str">
            <v>01010024</v>
          </cell>
          <cell r="D154" t="str">
            <v>A2</v>
          </cell>
          <cell r="E154" t="str">
            <v>A4</v>
          </cell>
        </row>
        <row r="155">
          <cell r="C155" t="str">
            <v>01004012</v>
          </cell>
          <cell r="D155" t="str">
            <v>A3</v>
          </cell>
          <cell r="E155" t="str">
            <v>A4</v>
          </cell>
        </row>
        <row r="156">
          <cell r="C156" t="str">
            <v>01010023</v>
          </cell>
          <cell r="D156" t="str">
            <v>A3</v>
          </cell>
          <cell r="E156" t="str">
            <v>A3</v>
          </cell>
        </row>
        <row r="157">
          <cell r="C157" t="str">
            <v>01022048</v>
          </cell>
          <cell r="D157" t="str">
            <v>A4</v>
          </cell>
          <cell r="E157" t="str">
            <v>A4</v>
          </cell>
        </row>
        <row r="158">
          <cell r="C158" t="str">
            <v>01010006</v>
          </cell>
          <cell r="D158" t="str">
            <v>A3</v>
          </cell>
          <cell r="E158" t="str">
            <v>A4</v>
          </cell>
        </row>
        <row r="159">
          <cell r="C159" t="str">
            <v>01010026</v>
          </cell>
          <cell r="D159" t="str">
            <v>A3</v>
          </cell>
          <cell r="E159" t="str">
            <v>A4</v>
          </cell>
        </row>
        <row r="160">
          <cell r="C160" t="str">
            <v>01010039</v>
          </cell>
          <cell r="D160" t="str">
            <v>A2</v>
          </cell>
          <cell r="E160" t="str">
            <v>A2</v>
          </cell>
        </row>
        <row r="161">
          <cell r="C161" t="str">
            <v>01010040</v>
          </cell>
          <cell r="D161" t="str">
            <v>A2</v>
          </cell>
          <cell r="E161" t="str">
            <v>A4</v>
          </cell>
        </row>
        <row r="162">
          <cell r="C162" t="str">
            <v>01010009</v>
          </cell>
          <cell r="D162" t="str">
            <v>A2</v>
          </cell>
          <cell r="E162" t="str">
            <v>A4</v>
          </cell>
        </row>
        <row r="163">
          <cell r="C163" t="str">
            <v>01010020</v>
          </cell>
          <cell r="D163" t="str">
            <v>A4</v>
          </cell>
          <cell r="E163" t="str">
            <v>A4</v>
          </cell>
        </row>
        <row r="164">
          <cell r="C164" t="str">
            <v>01010018</v>
          </cell>
          <cell r="D164" t="str">
            <v>A2</v>
          </cell>
          <cell r="E164" t="str">
            <v>A4</v>
          </cell>
        </row>
        <row r="165">
          <cell r="C165" t="str">
            <v>01010019</v>
          </cell>
          <cell r="D165" t="str">
            <v>A4</v>
          </cell>
          <cell r="E165" t="str">
            <v>A4</v>
          </cell>
        </row>
        <row r="166">
          <cell r="C166" t="str">
            <v>01010015</v>
          </cell>
          <cell r="D166" t="str">
            <v>A2</v>
          </cell>
          <cell r="E166" t="str">
            <v>A4</v>
          </cell>
        </row>
        <row r="167">
          <cell r="C167" t="str">
            <v>01010027</v>
          </cell>
          <cell r="D167" t="str">
            <v>A4</v>
          </cell>
          <cell r="E167" t="str">
            <v>A4</v>
          </cell>
        </row>
        <row r="168">
          <cell r="C168" t="str">
            <v>01002025</v>
          </cell>
          <cell r="D168" t="str">
            <v>A2</v>
          </cell>
          <cell r="E168" t="str">
            <v>A3</v>
          </cell>
        </row>
        <row r="169">
          <cell r="C169" t="str">
            <v>01010162</v>
          </cell>
          <cell r="D169" t="str">
            <v>A4</v>
          </cell>
          <cell r="E169" t="str">
            <v>A4</v>
          </cell>
        </row>
        <row r="170">
          <cell r="C170" t="str">
            <v>01010141</v>
          </cell>
          <cell r="D170" t="str">
            <v>A2</v>
          </cell>
          <cell r="E170" t="str">
            <v>A4</v>
          </cell>
        </row>
        <row r="171">
          <cell r="C171" t="str">
            <v>01010021</v>
          </cell>
          <cell r="D171" t="str">
            <v>A2</v>
          </cell>
          <cell r="E171" t="str">
            <v>A3</v>
          </cell>
        </row>
        <row r="172">
          <cell r="C172" t="str">
            <v>01010030</v>
          </cell>
          <cell r="D172" t="str">
            <v>A2</v>
          </cell>
          <cell r="E172" t="str">
            <v>A3</v>
          </cell>
        </row>
        <row r="173">
          <cell r="C173" t="str">
            <v>01022005</v>
          </cell>
          <cell r="D173" t="str">
            <v>A2</v>
          </cell>
          <cell r="E173" t="str">
            <v>A3</v>
          </cell>
        </row>
        <row r="174">
          <cell r="C174" t="str">
            <v>01010022</v>
          </cell>
          <cell r="D174" t="str">
            <v>A2</v>
          </cell>
          <cell r="E174" t="str">
            <v>A4</v>
          </cell>
        </row>
        <row r="175">
          <cell r="C175" t="str">
            <v>01010032</v>
          </cell>
          <cell r="D175" t="str">
            <v>A1</v>
          </cell>
          <cell r="E175" t="str">
            <v>A3</v>
          </cell>
        </row>
        <row r="176">
          <cell r="C176" t="str">
            <v>01010254</v>
          </cell>
          <cell r="D176" t="str">
            <v>A4</v>
          </cell>
          <cell r="E176" t="str">
            <v>A4</v>
          </cell>
        </row>
        <row r="177">
          <cell r="C177">
            <v>0</v>
          </cell>
          <cell r="D177">
            <v>16</v>
          </cell>
          <cell r="E177">
            <v>16</v>
          </cell>
        </row>
        <row r="178">
          <cell r="C178">
            <v>0</v>
          </cell>
          <cell r="D178">
            <v>0</v>
          </cell>
          <cell r="E178">
            <v>16</v>
          </cell>
        </row>
        <row r="179">
          <cell r="C179" t="str">
            <v>01011002</v>
          </cell>
          <cell r="D179" t="str">
            <v>A1</v>
          </cell>
          <cell r="E179" t="str">
            <v>A4</v>
          </cell>
        </row>
        <row r="180">
          <cell r="C180" t="str">
            <v>01011012</v>
          </cell>
          <cell r="D180" t="str">
            <v>A2</v>
          </cell>
          <cell r="E180" t="str">
            <v>B1</v>
          </cell>
        </row>
        <row r="181">
          <cell r="C181" t="str">
            <v>01011005</v>
          </cell>
          <cell r="D181" t="str">
            <v>A1</v>
          </cell>
          <cell r="E181" t="str">
            <v>A4</v>
          </cell>
        </row>
        <row r="182">
          <cell r="C182" t="str">
            <v>01011011</v>
          </cell>
          <cell r="D182" t="str">
            <v>A3</v>
          </cell>
          <cell r="E182" t="str">
            <v>A4</v>
          </cell>
        </row>
        <row r="183">
          <cell r="C183" t="str">
            <v>01011013</v>
          </cell>
          <cell r="D183" t="str">
            <v>A2</v>
          </cell>
          <cell r="E183" t="str">
            <v>A DN</v>
          </cell>
        </row>
        <row r="184">
          <cell r="C184" t="str">
            <v>01011009</v>
          </cell>
          <cell r="D184" t="str">
            <v>A1</v>
          </cell>
          <cell r="E184" t="str">
            <v>A4</v>
          </cell>
        </row>
        <row r="185">
          <cell r="C185" t="str">
            <v>01011001</v>
          </cell>
          <cell r="D185" t="str">
            <v>A1</v>
          </cell>
          <cell r="E185" t="str">
            <v>A4</v>
          </cell>
        </row>
        <row r="186">
          <cell r="C186" t="str">
            <v>01011014</v>
          </cell>
          <cell r="D186" t="str">
            <v>A3</v>
          </cell>
          <cell r="E186" t="str">
            <v>A4</v>
          </cell>
        </row>
        <row r="187">
          <cell r="C187" t="str">
            <v>01010005</v>
          </cell>
          <cell r="D187" t="str">
            <v>A1</v>
          </cell>
          <cell r="E187" t="str">
            <v>A4</v>
          </cell>
        </row>
        <row r="188">
          <cell r="C188" t="str">
            <v>01011016</v>
          </cell>
          <cell r="D188" t="str">
            <v>A2</v>
          </cell>
          <cell r="E188" t="str">
            <v>A3</v>
          </cell>
        </row>
        <row r="189">
          <cell r="C189" t="str">
            <v>01011007</v>
          </cell>
          <cell r="D189" t="str">
            <v>A1</v>
          </cell>
          <cell r="E189" t="str">
            <v>A4</v>
          </cell>
        </row>
        <row r="190">
          <cell r="C190" t="str">
            <v>01011008</v>
          </cell>
          <cell r="D190" t="str">
            <v>A2</v>
          </cell>
          <cell r="E190" t="str">
            <v>A3</v>
          </cell>
        </row>
        <row r="191">
          <cell r="C191" t="str">
            <v>01011015</v>
          </cell>
          <cell r="D191" t="str">
            <v>A2</v>
          </cell>
          <cell r="E191" t="str">
            <v>A3</v>
          </cell>
        </row>
        <row r="192">
          <cell r="C192" t="str">
            <v>01011010</v>
          </cell>
          <cell r="D192" t="str">
            <v>A1</v>
          </cell>
          <cell r="E192" t="str">
            <v>A4</v>
          </cell>
        </row>
        <row r="193">
          <cell r="C193" t="str">
            <v>01011018</v>
          </cell>
          <cell r="D193" t="str">
            <v>A1</v>
          </cell>
          <cell r="E193" t="str">
            <v>A3</v>
          </cell>
        </row>
        <row r="194">
          <cell r="C194" t="str">
            <v>01011006</v>
          </cell>
          <cell r="D194" t="str">
            <v>A1</v>
          </cell>
          <cell r="E194" t="str">
            <v>A4</v>
          </cell>
        </row>
        <row r="195">
          <cell r="C195">
            <v>0</v>
          </cell>
          <cell r="D195">
            <v>28</v>
          </cell>
          <cell r="E195">
            <v>28</v>
          </cell>
        </row>
        <row r="196">
          <cell r="C196">
            <v>0</v>
          </cell>
          <cell r="D196">
            <v>0</v>
          </cell>
          <cell r="E196">
            <v>28</v>
          </cell>
        </row>
        <row r="197">
          <cell r="C197" t="str">
            <v>01012003</v>
          </cell>
          <cell r="D197" t="str">
            <v>A2</v>
          </cell>
          <cell r="E197" t="str">
            <v>A1</v>
          </cell>
        </row>
        <row r="198">
          <cell r="C198" t="str">
            <v>01012008</v>
          </cell>
          <cell r="D198" t="str">
            <v>A2</v>
          </cell>
          <cell r="E198" t="str">
            <v>A2</v>
          </cell>
        </row>
        <row r="199">
          <cell r="C199" t="str">
            <v>01012007</v>
          </cell>
          <cell r="D199" t="str">
            <v>A2</v>
          </cell>
          <cell r="E199" t="str">
            <v>A4</v>
          </cell>
        </row>
        <row r="200">
          <cell r="C200" t="str">
            <v>01012013</v>
          </cell>
          <cell r="D200" t="str">
            <v>A2</v>
          </cell>
          <cell r="E200" t="str">
            <v>A1</v>
          </cell>
        </row>
        <row r="201">
          <cell r="C201" t="str">
            <v>01012023</v>
          </cell>
          <cell r="D201" t="str">
            <v>A2</v>
          </cell>
          <cell r="E201" t="str">
            <v>A1</v>
          </cell>
        </row>
        <row r="202">
          <cell r="C202" t="str">
            <v>01012014</v>
          </cell>
          <cell r="D202" t="str">
            <v>A2</v>
          </cell>
          <cell r="E202" t="str">
            <v>A4</v>
          </cell>
        </row>
        <row r="203">
          <cell r="C203" t="str">
            <v>01012005</v>
          </cell>
          <cell r="D203" t="str">
            <v>A2</v>
          </cell>
          <cell r="E203" t="str">
            <v>A2</v>
          </cell>
        </row>
        <row r="204">
          <cell r="C204" t="str">
            <v>01012006</v>
          </cell>
          <cell r="D204" t="str">
            <v>A2</v>
          </cell>
          <cell r="E204" t="str">
            <v>A2</v>
          </cell>
        </row>
        <row r="205">
          <cell r="C205" t="str">
            <v>01012004</v>
          </cell>
          <cell r="D205" t="str">
            <v>A4</v>
          </cell>
          <cell r="E205" t="str">
            <v>A3</v>
          </cell>
        </row>
        <row r="206">
          <cell r="C206" t="str">
            <v>01012012</v>
          </cell>
          <cell r="D206" t="str">
            <v>A3</v>
          </cell>
          <cell r="E206" t="str">
            <v>A4</v>
          </cell>
        </row>
        <row r="207">
          <cell r="C207" t="str">
            <v>01012016</v>
          </cell>
          <cell r="D207" t="str">
            <v>A4</v>
          </cell>
          <cell r="E207" t="str">
            <v>A4</v>
          </cell>
        </row>
        <row r="208">
          <cell r="C208" t="str">
            <v>01012015</v>
          </cell>
          <cell r="D208" t="str">
            <v>A4</v>
          </cell>
          <cell r="E208" t="str">
            <v>A4</v>
          </cell>
        </row>
        <row r="209">
          <cell r="C209" t="str">
            <v>01012019</v>
          </cell>
          <cell r="D209" t="str">
            <v>A4</v>
          </cell>
          <cell r="E209" t="str">
            <v>A3</v>
          </cell>
        </row>
        <row r="210">
          <cell r="C210" t="str">
            <v>01012018</v>
          </cell>
          <cell r="D210" t="str">
            <v>A3</v>
          </cell>
          <cell r="E210" t="str">
            <v>A4</v>
          </cell>
        </row>
        <row r="211">
          <cell r="C211" t="str">
            <v>01012017</v>
          </cell>
          <cell r="D211" t="str">
            <v>A2</v>
          </cell>
          <cell r="E211" t="str">
            <v>A4</v>
          </cell>
        </row>
        <row r="212">
          <cell r="C212" t="str">
            <v>01012022</v>
          </cell>
          <cell r="D212" t="str">
            <v>A4</v>
          </cell>
          <cell r="E212" t="str">
            <v>A4</v>
          </cell>
        </row>
        <row r="213">
          <cell r="C213" t="str">
            <v>01012020</v>
          </cell>
          <cell r="D213" t="str">
            <v>A2</v>
          </cell>
          <cell r="E213" t="str">
            <v>A2</v>
          </cell>
        </row>
        <row r="214">
          <cell r="C214" t="str">
            <v>01012021</v>
          </cell>
          <cell r="D214" t="str">
            <v>A4</v>
          </cell>
          <cell r="E214" t="str">
            <v>A4</v>
          </cell>
        </row>
        <row r="215">
          <cell r="C215" t="str">
            <v>01012011</v>
          </cell>
          <cell r="D215" t="str">
            <v>A3</v>
          </cell>
          <cell r="E215" t="str">
            <v>A3</v>
          </cell>
        </row>
        <row r="216">
          <cell r="C216" t="str">
            <v>01017002</v>
          </cell>
          <cell r="D216" t="str">
            <v>A4</v>
          </cell>
          <cell r="E216" t="str">
            <v>A4</v>
          </cell>
        </row>
        <row r="217">
          <cell r="C217" t="str">
            <v>01012028</v>
          </cell>
          <cell r="D217" t="str">
            <v>A4</v>
          </cell>
          <cell r="E217" t="str">
            <v>A4</v>
          </cell>
        </row>
        <row r="218">
          <cell r="C218" t="str">
            <v>01012032</v>
          </cell>
          <cell r="D218" t="str">
            <v>A3</v>
          </cell>
          <cell r="E218" t="str">
            <v>A3</v>
          </cell>
        </row>
        <row r="219">
          <cell r="C219" t="str">
            <v>01025017</v>
          </cell>
          <cell r="D219" t="str">
            <v>A2</v>
          </cell>
          <cell r="E219" t="str">
            <v>A2</v>
          </cell>
        </row>
        <row r="220">
          <cell r="C220" t="str">
            <v>01006004</v>
          </cell>
          <cell r="D220" t="str">
            <v>A4</v>
          </cell>
          <cell r="E220" t="str">
            <v>A4</v>
          </cell>
        </row>
        <row r="221">
          <cell r="C221" t="str">
            <v>01013068</v>
          </cell>
          <cell r="D221" t="str">
            <v>A2</v>
          </cell>
          <cell r="E221" t="str">
            <v>A2</v>
          </cell>
        </row>
        <row r="222">
          <cell r="C222" t="str">
            <v>01012048</v>
          </cell>
          <cell r="D222" t="str">
            <v>A4</v>
          </cell>
          <cell r="E222" t="str">
            <v>A3</v>
          </cell>
        </row>
        <row r="223">
          <cell r="C223" t="str">
            <v>01012049</v>
          </cell>
          <cell r="D223" t="str">
            <v>A3</v>
          </cell>
          <cell r="E223" t="str">
            <v>A4</v>
          </cell>
        </row>
        <row r="224">
          <cell r="C224" t="str">
            <v>01012050</v>
          </cell>
          <cell r="D224" t="str">
            <v>A4</v>
          </cell>
          <cell r="E224" t="str">
            <v>A3</v>
          </cell>
        </row>
        <row r="225">
          <cell r="C225">
            <v>0</v>
          </cell>
          <cell r="D225">
            <v>19</v>
          </cell>
          <cell r="E225">
            <v>19</v>
          </cell>
        </row>
        <row r="226">
          <cell r="C226">
            <v>0</v>
          </cell>
          <cell r="D226">
            <v>0</v>
          </cell>
          <cell r="E226">
            <v>19</v>
          </cell>
        </row>
        <row r="227">
          <cell r="C227" t="str">
            <v>01015019</v>
          </cell>
          <cell r="D227" t="str">
            <v>A2</v>
          </cell>
          <cell r="E227" t="str">
            <v>A2</v>
          </cell>
        </row>
        <row r="228">
          <cell r="C228" t="str">
            <v>01015023</v>
          </cell>
          <cell r="D228" t="str">
            <v>A3</v>
          </cell>
          <cell r="E228" t="str">
            <v>A3</v>
          </cell>
        </row>
        <row r="229">
          <cell r="C229" t="str">
            <v>01015005</v>
          </cell>
          <cell r="D229" t="str">
            <v>A3</v>
          </cell>
          <cell r="E229" t="str">
            <v>A4</v>
          </cell>
        </row>
        <row r="230">
          <cell r="C230" t="str">
            <v>01015018</v>
          </cell>
          <cell r="D230" t="str">
            <v>A3</v>
          </cell>
          <cell r="E230" t="str">
            <v>A4</v>
          </cell>
        </row>
        <row r="231">
          <cell r="C231" t="str">
            <v>01015020</v>
          </cell>
          <cell r="D231" t="str">
            <v>A3</v>
          </cell>
          <cell r="E231" t="str">
            <v>A4</v>
          </cell>
        </row>
        <row r="232">
          <cell r="C232" t="str">
            <v>01015041</v>
          </cell>
          <cell r="D232" t="str">
            <v>A3</v>
          </cell>
          <cell r="E232" t="str">
            <v>A4</v>
          </cell>
        </row>
        <row r="233">
          <cell r="C233" t="str">
            <v>01015013</v>
          </cell>
          <cell r="D233" t="str">
            <v>A3</v>
          </cell>
          <cell r="E233" t="str">
            <v>A4</v>
          </cell>
        </row>
        <row r="234">
          <cell r="C234" t="str">
            <v>01015006</v>
          </cell>
          <cell r="D234" t="str">
            <v>A3</v>
          </cell>
          <cell r="E234" t="str">
            <v>A3</v>
          </cell>
        </row>
        <row r="235">
          <cell r="C235" t="str">
            <v>01018001</v>
          </cell>
          <cell r="D235" t="str">
            <v>A3</v>
          </cell>
          <cell r="E235" t="str">
            <v>A4</v>
          </cell>
        </row>
        <row r="236">
          <cell r="C236" t="str">
            <v>01015004</v>
          </cell>
          <cell r="D236" t="str">
            <v>A3</v>
          </cell>
          <cell r="E236" t="str">
            <v>A4</v>
          </cell>
        </row>
        <row r="237">
          <cell r="C237" t="str">
            <v>01015010</v>
          </cell>
          <cell r="D237" t="str">
            <v>A3</v>
          </cell>
          <cell r="E237" t="str">
            <v>A3</v>
          </cell>
        </row>
        <row r="238">
          <cell r="C238" t="str">
            <v>01015017</v>
          </cell>
          <cell r="D238" t="str">
            <v>A3</v>
          </cell>
          <cell r="E238" t="str">
            <v>A4</v>
          </cell>
        </row>
        <row r="239">
          <cell r="C239" t="str">
            <v>01015016</v>
          </cell>
          <cell r="D239" t="str">
            <v>A3</v>
          </cell>
          <cell r="E239" t="str">
            <v>A3</v>
          </cell>
        </row>
        <row r="240">
          <cell r="C240" t="str">
            <v>01015031</v>
          </cell>
          <cell r="D240" t="str">
            <v>A3</v>
          </cell>
          <cell r="E240" t="str">
            <v>A3</v>
          </cell>
        </row>
        <row r="241">
          <cell r="C241" t="str">
            <v>01015025</v>
          </cell>
          <cell r="D241" t="str">
            <v>A3</v>
          </cell>
          <cell r="E241" t="str">
            <v>A4</v>
          </cell>
        </row>
        <row r="242">
          <cell r="C242" t="str">
            <v>01017001</v>
          </cell>
          <cell r="D242" t="str">
            <v>A3</v>
          </cell>
          <cell r="E242" t="str">
            <v>A3</v>
          </cell>
        </row>
        <row r="243">
          <cell r="C243" t="str">
            <v>01015012</v>
          </cell>
          <cell r="D243" t="str">
            <v>A3</v>
          </cell>
          <cell r="E243" t="str">
            <v>A4</v>
          </cell>
        </row>
        <row r="244">
          <cell r="C244" t="str">
            <v>01015008</v>
          </cell>
          <cell r="D244" t="str">
            <v>A2</v>
          </cell>
          <cell r="E244" t="str">
            <v>A4</v>
          </cell>
        </row>
        <row r="245">
          <cell r="C245" t="str">
            <v>01015021</v>
          </cell>
          <cell r="D245" t="str">
            <v>A3</v>
          </cell>
          <cell r="E245" t="str">
            <v>A4</v>
          </cell>
        </row>
        <row r="246">
          <cell r="C246">
            <v>0</v>
          </cell>
          <cell r="D246">
            <v>26</v>
          </cell>
          <cell r="E246">
            <v>26</v>
          </cell>
        </row>
        <row r="247">
          <cell r="C247">
            <v>0</v>
          </cell>
          <cell r="D247">
            <v>0</v>
          </cell>
          <cell r="E247">
            <v>25</v>
          </cell>
        </row>
        <row r="248">
          <cell r="C248" t="str">
            <v>01013003</v>
          </cell>
          <cell r="D248" t="str">
            <v>A1</v>
          </cell>
          <cell r="E248" t="str">
            <v>A1</v>
          </cell>
        </row>
        <row r="249">
          <cell r="C249" t="str">
            <v>01013002</v>
          </cell>
          <cell r="D249" t="str">
            <v>A1</v>
          </cell>
          <cell r="E249" t="str">
            <v>A3</v>
          </cell>
        </row>
        <row r="250">
          <cell r="C250" t="str">
            <v>01013004</v>
          </cell>
          <cell r="D250" t="str">
            <v>A1</v>
          </cell>
          <cell r="E250" t="str">
            <v>A3</v>
          </cell>
        </row>
        <row r="251">
          <cell r="C251" t="str">
            <v>01013021</v>
          </cell>
          <cell r="D251" t="str">
            <v>A1</v>
          </cell>
          <cell r="E251" t="str">
            <v>A3</v>
          </cell>
        </row>
        <row r="252">
          <cell r="C252" t="str">
            <v>01013006</v>
          </cell>
          <cell r="D252" t="str">
            <v>A1</v>
          </cell>
          <cell r="E252" t="str">
            <v>A3</v>
          </cell>
        </row>
        <row r="253">
          <cell r="C253" t="str">
            <v>01013018</v>
          </cell>
          <cell r="D253" t="str">
            <v>A1</v>
          </cell>
          <cell r="E253" t="str">
            <v>B1</v>
          </cell>
        </row>
        <row r="254">
          <cell r="C254" t="str">
            <v>01013019</v>
          </cell>
          <cell r="D254" t="str">
            <v>A2</v>
          </cell>
          <cell r="E254" t="str">
            <v>A4</v>
          </cell>
        </row>
        <row r="255">
          <cell r="C255" t="str">
            <v>01013016</v>
          </cell>
          <cell r="D255" t="str">
            <v>A3</v>
          </cell>
          <cell r="E255" t="str">
            <v>A4</v>
          </cell>
        </row>
        <row r="256">
          <cell r="C256" t="str">
            <v>01013017</v>
          </cell>
          <cell r="D256" t="str">
            <v>A2</v>
          </cell>
          <cell r="E256" t="str">
            <v>A4</v>
          </cell>
        </row>
        <row r="257">
          <cell r="C257" t="str">
            <v>01013027</v>
          </cell>
          <cell r="D257" t="str">
            <v>A1</v>
          </cell>
          <cell r="E257" t="str">
            <v>A4</v>
          </cell>
        </row>
        <row r="258">
          <cell r="C258" t="str">
            <v>01013026</v>
          </cell>
          <cell r="D258" t="str">
            <v>A1</v>
          </cell>
          <cell r="E258" t="str">
            <v>A3</v>
          </cell>
        </row>
        <row r="259">
          <cell r="C259" t="str">
            <v>01013029</v>
          </cell>
          <cell r="D259" t="str">
            <v>A3</v>
          </cell>
          <cell r="E259" t="str">
            <v>A3</v>
          </cell>
        </row>
        <row r="260">
          <cell r="C260" t="str">
            <v>01013028</v>
          </cell>
          <cell r="D260" t="str">
            <v>A3</v>
          </cell>
          <cell r="E260" t="str">
            <v>A4</v>
          </cell>
        </row>
        <row r="261">
          <cell r="C261" t="str">
            <v>01013005</v>
          </cell>
          <cell r="D261" t="str">
            <v>A1</v>
          </cell>
          <cell r="E261" t="str">
            <v>A4</v>
          </cell>
        </row>
        <row r="262">
          <cell r="C262" t="str">
            <v>01013022</v>
          </cell>
          <cell r="D262" t="str">
            <v>A1</v>
          </cell>
          <cell r="E262" t="str">
            <v>A4</v>
          </cell>
        </row>
        <row r="263">
          <cell r="C263" t="str">
            <v>01013047</v>
          </cell>
          <cell r="D263" t="str">
            <v>A2</v>
          </cell>
          <cell r="E263" t="str">
            <v>A4</v>
          </cell>
        </row>
        <row r="264">
          <cell r="C264" t="str">
            <v>01013070</v>
          </cell>
          <cell r="D264" t="str">
            <v>A2</v>
          </cell>
          <cell r="E264" t="str">
            <v>A4</v>
          </cell>
        </row>
        <row r="265">
          <cell r="C265" t="str">
            <v>01014047</v>
          </cell>
          <cell r="D265" t="str">
            <v>A1</v>
          </cell>
          <cell r="E265" t="str">
            <v>A4</v>
          </cell>
        </row>
        <row r="266">
          <cell r="C266" t="str">
            <v>01013079</v>
          </cell>
          <cell r="D266" t="str">
            <v>A3</v>
          </cell>
          <cell r="E266" t="str">
            <v>A4</v>
          </cell>
        </row>
        <row r="267">
          <cell r="C267" t="str">
            <v>01013087</v>
          </cell>
          <cell r="D267" t="str">
            <v>A1</v>
          </cell>
          <cell r="E267" t="str">
            <v>A4</v>
          </cell>
        </row>
        <row r="268">
          <cell r="C268" t="str">
            <v>01013061</v>
          </cell>
          <cell r="D268" t="str">
            <v>A3</v>
          </cell>
          <cell r="E268" t="str">
            <v>A4</v>
          </cell>
        </row>
        <row r="269">
          <cell r="C269" t="str">
            <v>01013094</v>
          </cell>
          <cell r="D269" t="str">
            <v>A1</v>
          </cell>
          <cell r="E269" t="str">
            <v>A4</v>
          </cell>
        </row>
        <row r="270">
          <cell r="C270" t="str">
            <v>01013120</v>
          </cell>
          <cell r="D270" t="str">
            <v>A1</v>
          </cell>
          <cell r="E270" t="str">
            <v>A4</v>
          </cell>
        </row>
        <row r="271">
          <cell r="C271" t="str">
            <v>01013117</v>
          </cell>
          <cell r="D271" t="str">
            <v>A3</v>
          </cell>
          <cell r="E271" t="str">
            <v>A4</v>
          </cell>
        </row>
        <row r="272">
          <cell r="C272" t="str">
            <v>01013116</v>
          </cell>
          <cell r="D272" t="str">
            <v>A4</v>
          </cell>
          <cell r="E272" t="str">
            <v>A4</v>
          </cell>
        </row>
        <row r="273">
          <cell r="C273">
            <v>0</v>
          </cell>
          <cell r="D273">
            <v>0</v>
          </cell>
          <cell r="E273">
            <v>1</v>
          </cell>
        </row>
        <row r="274">
          <cell r="C274" t="str">
            <v>01013096</v>
          </cell>
          <cell r="D274" t="str">
            <v>A1</v>
          </cell>
          <cell r="E274" t="str">
            <v>A1</v>
          </cell>
        </row>
        <row r="275">
          <cell r="C275">
            <v>0</v>
          </cell>
          <cell r="D275">
            <v>31</v>
          </cell>
          <cell r="E275">
            <v>31</v>
          </cell>
        </row>
        <row r="276">
          <cell r="C276">
            <v>0</v>
          </cell>
          <cell r="D276">
            <v>0</v>
          </cell>
          <cell r="E276">
            <v>31</v>
          </cell>
        </row>
        <row r="277">
          <cell r="C277" t="str">
            <v>01014002</v>
          </cell>
          <cell r="D277" t="str">
            <v>A1</v>
          </cell>
          <cell r="E277" t="str">
            <v>A1</v>
          </cell>
        </row>
        <row r="278">
          <cell r="C278" t="str">
            <v>01014004</v>
          </cell>
          <cell r="D278" t="str">
            <v>A1</v>
          </cell>
          <cell r="E278" t="str">
            <v>A1</v>
          </cell>
        </row>
        <row r="279">
          <cell r="C279" t="str">
            <v>01023003</v>
          </cell>
          <cell r="D279" t="str">
            <v>A2</v>
          </cell>
          <cell r="E279" t="str">
            <v>A2</v>
          </cell>
        </row>
        <row r="280">
          <cell r="C280" t="str">
            <v>01014038</v>
          </cell>
          <cell r="D280" t="str">
            <v>A1</v>
          </cell>
          <cell r="E280" t="str">
            <v>A1</v>
          </cell>
        </row>
        <row r="281">
          <cell r="C281" t="str">
            <v>01014051</v>
          </cell>
          <cell r="D281" t="str">
            <v>A4</v>
          </cell>
          <cell r="E281" t="str">
            <v>A3</v>
          </cell>
        </row>
        <row r="282">
          <cell r="C282" t="str">
            <v>01014005</v>
          </cell>
          <cell r="D282" t="str">
            <v>A3</v>
          </cell>
          <cell r="E282" t="str">
            <v>A4</v>
          </cell>
        </row>
        <row r="283">
          <cell r="C283" t="str">
            <v>01014046</v>
          </cell>
          <cell r="D283" t="str">
            <v>A1</v>
          </cell>
          <cell r="E283" t="str">
            <v>A1</v>
          </cell>
        </row>
        <row r="284">
          <cell r="C284" t="str">
            <v>01014026</v>
          </cell>
          <cell r="D284" t="str">
            <v>A3</v>
          </cell>
          <cell r="E284" t="str">
            <v>A3</v>
          </cell>
        </row>
        <row r="285">
          <cell r="C285" t="str">
            <v>01014029</v>
          </cell>
          <cell r="D285" t="str">
            <v>A3</v>
          </cell>
          <cell r="E285" t="str">
            <v>A4</v>
          </cell>
        </row>
        <row r="286">
          <cell r="C286" t="str">
            <v>01014033</v>
          </cell>
          <cell r="D286" t="str">
            <v>A1</v>
          </cell>
          <cell r="E286" t="str">
            <v>A1</v>
          </cell>
        </row>
        <row r="287">
          <cell r="C287" t="str">
            <v>01014023</v>
          </cell>
          <cell r="D287" t="str">
            <v>A2</v>
          </cell>
          <cell r="E287" t="str">
            <v>A4</v>
          </cell>
        </row>
        <row r="288">
          <cell r="C288" t="str">
            <v>01014013</v>
          </cell>
          <cell r="D288" t="str">
            <v>A3</v>
          </cell>
          <cell r="E288" t="str">
            <v>A4</v>
          </cell>
        </row>
        <row r="289">
          <cell r="C289" t="str">
            <v>01014017</v>
          </cell>
          <cell r="D289" t="str">
            <v>A3</v>
          </cell>
          <cell r="E289" t="str">
            <v>A4</v>
          </cell>
        </row>
        <row r="290">
          <cell r="C290" t="str">
            <v>01014034</v>
          </cell>
          <cell r="D290" t="str">
            <v>A3</v>
          </cell>
          <cell r="E290" t="str">
            <v>A3</v>
          </cell>
        </row>
        <row r="291">
          <cell r="C291" t="str">
            <v>01014020</v>
          </cell>
          <cell r="D291" t="str">
            <v>A2</v>
          </cell>
          <cell r="E291" t="str">
            <v>A3</v>
          </cell>
        </row>
        <row r="292">
          <cell r="C292" t="str">
            <v>01014018</v>
          </cell>
          <cell r="D292" t="str">
            <v>A3</v>
          </cell>
          <cell r="E292" t="str">
            <v>A3</v>
          </cell>
        </row>
        <row r="293">
          <cell r="C293" t="str">
            <v>01014042</v>
          </cell>
          <cell r="D293" t="str">
            <v>A1</v>
          </cell>
          <cell r="E293" t="str">
            <v>A3</v>
          </cell>
        </row>
        <row r="294">
          <cell r="C294" t="str">
            <v>01014019</v>
          </cell>
          <cell r="D294" t="str">
            <v>A2</v>
          </cell>
          <cell r="E294" t="str">
            <v>A3</v>
          </cell>
        </row>
        <row r="295">
          <cell r="C295" t="str">
            <v>01014010</v>
          </cell>
          <cell r="D295" t="str">
            <v>A3</v>
          </cell>
          <cell r="E295" t="str">
            <v>A3</v>
          </cell>
        </row>
        <row r="296">
          <cell r="C296" t="str">
            <v>01014030</v>
          </cell>
          <cell r="D296" t="str">
            <v>A2</v>
          </cell>
          <cell r="E296" t="str">
            <v>A4</v>
          </cell>
        </row>
        <row r="297">
          <cell r="C297" t="str">
            <v>01014024</v>
          </cell>
          <cell r="D297" t="str">
            <v>A2</v>
          </cell>
          <cell r="E297" t="str">
            <v>A3</v>
          </cell>
        </row>
        <row r="298">
          <cell r="C298" t="str">
            <v>01014048</v>
          </cell>
          <cell r="D298" t="str">
            <v>A1</v>
          </cell>
          <cell r="E298" t="str">
            <v>A1</v>
          </cell>
        </row>
        <row r="299">
          <cell r="C299" t="str">
            <v>01014022</v>
          </cell>
          <cell r="D299" t="str">
            <v>A2</v>
          </cell>
          <cell r="E299" t="str">
            <v>A3</v>
          </cell>
        </row>
        <row r="300">
          <cell r="C300" t="str">
            <v>01014025</v>
          </cell>
          <cell r="D300" t="str">
            <v>A3</v>
          </cell>
          <cell r="E300" t="str">
            <v>A4</v>
          </cell>
        </row>
        <row r="301">
          <cell r="C301" t="str">
            <v>01014032</v>
          </cell>
          <cell r="D301" t="str">
            <v>A2</v>
          </cell>
          <cell r="E301" t="str">
            <v>A4</v>
          </cell>
        </row>
        <row r="302">
          <cell r="C302" t="str">
            <v>01014006</v>
          </cell>
          <cell r="D302" t="str">
            <v>A2</v>
          </cell>
          <cell r="E302" t="str">
            <v>A3</v>
          </cell>
        </row>
        <row r="303">
          <cell r="C303" t="str">
            <v>01014052</v>
          </cell>
          <cell r="D303" t="str">
            <v>A4</v>
          </cell>
          <cell r="E303" t="str">
            <v>A4</v>
          </cell>
        </row>
        <row r="304">
          <cell r="C304" t="str">
            <v>01014009</v>
          </cell>
          <cell r="D304" t="str">
            <v>A3</v>
          </cell>
          <cell r="E304" t="str">
            <v>A3</v>
          </cell>
        </row>
        <row r="305">
          <cell r="C305" t="str">
            <v>01014045</v>
          </cell>
          <cell r="D305" t="str">
            <v>A1</v>
          </cell>
          <cell r="E305" t="str">
            <v>A1</v>
          </cell>
        </row>
        <row r="306">
          <cell r="C306" t="str">
            <v>01014021</v>
          </cell>
          <cell r="D306" t="str">
            <v>A2</v>
          </cell>
          <cell r="E306" t="str">
            <v>A3</v>
          </cell>
        </row>
        <row r="307">
          <cell r="C307" t="str">
            <v>01014016</v>
          </cell>
          <cell r="D307" t="str">
            <v>A2</v>
          </cell>
          <cell r="E307" t="str">
            <v>A2</v>
          </cell>
        </row>
        <row r="308">
          <cell r="C308">
            <v>0</v>
          </cell>
          <cell r="D308">
            <v>9</v>
          </cell>
          <cell r="E308">
            <v>9</v>
          </cell>
        </row>
        <row r="309">
          <cell r="C309">
            <v>0</v>
          </cell>
          <cell r="D309">
            <v>0</v>
          </cell>
          <cell r="E309">
            <v>9</v>
          </cell>
        </row>
        <row r="310">
          <cell r="C310" t="str">
            <v>01016008</v>
          </cell>
          <cell r="D310" t="str">
            <v>A2</v>
          </cell>
          <cell r="E310" t="str">
            <v>A3</v>
          </cell>
        </row>
        <row r="311">
          <cell r="C311" t="str">
            <v>01016004</v>
          </cell>
          <cell r="D311" t="str">
            <v>A2</v>
          </cell>
          <cell r="E311" t="str">
            <v>A3</v>
          </cell>
        </row>
        <row r="312">
          <cell r="C312" t="str">
            <v>01016002</v>
          </cell>
          <cell r="D312" t="str">
            <v>A2</v>
          </cell>
          <cell r="E312" t="str">
            <v>A4</v>
          </cell>
        </row>
        <row r="313">
          <cell r="C313" t="str">
            <v>01016006</v>
          </cell>
          <cell r="D313" t="str">
            <v>A3</v>
          </cell>
          <cell r="E313" t="str">
            <v>A3</v>
          </cell>
        </row>
        <row r="314">
          <cell r="C314" t="str">
            <v>01016005</v>
          </cell>
          <cell r="D314" t="str">
            <v>A2</v>
          </cell>
          <cell r="E314" t="str">
            <v>A3</v>
          </cell>
        </row>
        <row r="315">
          <cell r="C315" t="str">
            <v>01016012</v>
          </cell>
          <cell r="D315" t="str">
            <v>A3</v>
          </cell>
          <cell r="E315" t="str">
            <v>A4</v>
          </cell>
        </row>
        <row r="316">
          <cell r="C316" t="str">
            <v>01016010</v>
          </cell>
          <cell r="D316" t="str">
            <v>A3</v>
          </cell>
          <cell r="E316" t="str">
            <v>A4</v>
          </cell>
        </row>
        <row r="317">
          <cell r="C317" t="str">
            <v>01016007</v>
          </cell>
          <cell r="D317" t="str">
            <v>A2</v>
          </cell>
          <cell r="E317" t="str">
            <v>A3</v>
          </cell>
        </row>
        <row r="318">
          <cell r="C318" t="str">
            <v>01016003</v>
          </cell>
          <cell r="D318" t="str">
            <v>A2</v>
          </cell>
          <cell r="E318" t="str">
            <v>A3</v>
          </cell>
        </row>
        <row r="319">
          <cell r="C319">
            <v>0</v>
          </cell>
          <cell r="D319">
            <v>9</v>
          </cell>
          <cell r="E319">
            <v>9</v>
          </cell>
        </row>
        <row r="320">
          <cell r="C320">
            <v>0</v>
          </cell>
          <cell r="D320">
            <v>0</v>
          </cell>
          <cell r="E320">
            <v>9</v>
          </cell>
        </row>
        <row r="321">
          <cell r="C321" t="str">
            <v>01013020</v>
          </cell>
          <cell r="D321" t="str">
            <v>A1</v>
          </cell>
          <cell r="E321" t="str">
            <v>A4</v>
          </cell>
        </row>
        <row r="322">
          <cell r="C322" t="str">
            <v>01029001</v>
          </cell>
          <cell r="D322" t="str">
            <v>A2</v>
          </cell>
          <cell r="E322" t="str">
            <v>A4</v>
          </cell>
        </row>
        <row r="323">
          <cell r="C323" t="str">
            <v>01013010</v>
          </cell>
          <cell r="D323" t="str">
            <v>A2</v>
          </cell>
          <cell r="E323" t="str">
            <v>A3</v>
          </cell>
        </row>
        <row r="324">
          <cell r="C324" t="str">
            <v>01013009</v>
          </cell>
          <cell r="D324" t="str">
            <v>A1</v>
          </cell>
          <cell r="E324" t="str">
            <v>A3</v>
          </cell>
        </row>
        <row r="325">
          <cell r="C325" t="str">
            <v>01013008</v>
          </cell>
          <cell r="D325" t="str">
            <v>A1</v>
          </cell>
          <cell r="E325" t="str">
            <v>A4</v>
          </cell>
        </row>
        <row r="326">
          <cell r="C326" t="str">
            <v>01013011</v>
          </cell>
          <cell r="D326" t="str">
            <v>A4</v>
          </cell>
          <cell r="E326" t="str">
            <v>A4</v>
          </cell>
        </row>
        <row r="327">
          <cell r="C327" t="str">
            <v>01013023</v>
          </cell>
          <cell r="D327" t="str">
            <v>A4</v>
          </cell>
          <cell r="E327" t="str">
            <v>A4</v>
          </cell>
        </row>
        <row r="328">
          <cell r="C328" t="str">
            <v>01013015</v>
          </cell>
          <cell r="D328" t="str">
            <v>A1</v>
          </cell>
          <cell r="E328" t="str">
            <v>A4</v>
          </cell>
        </row>
        <row r="329">
          <cell r="C329" t="str">
            <v>01029016</v>
          </cell>
          <cell r="D329" t="str">
            <v>A2</v>
          </cell>
          <cell r="E329" t="str">
            <v>A4</v>
          </cell>
        </row>
        <row r="330">
          <cell r="C330">
            <v>0</v>
          </cell>
          <cell r="D330">
            <v>18</v>
          </cell>
          <cell r="E330">
            <v>18</v>
          </cell>
        </row>
        <row r="331">
          <cell r="C331">
            <v>0</v>
          </cell>
          <cell r="D331">
            <v>0</v>
          </cell>
          <cell r="E331">
            <v>18</v>
          </cell>
        </row>
        <row r="332">
          <cell r="C332" t="str">
            <v>01025007</v>
          </cell>
          <cell r="D332" t="str">
            <v>A2</v>
          </cell>
          <cell r="E332" t="str">
            <v>A3</v>
          </cell>
        </row>
        <row r="333">
          <cell r="C333" t="str">
            <v>01025004</v>
          </cell>
          <cell r="D333" t="str">
            <v>A2</v>
          </cell>
          <cell r="E333" t="str">
            <v>A3</v>
          </cell>
        </row>
        <row r="334">
          <cell r="C334" t="str">
            <v>01025009</v>
          </cell>
          <cell r="D334" t="str">
            <v>A2</v>
          </cell>
          <cell r="E334" t="str">
            <v>A4</v>
          </cell>
        </row>
        <row r="335">
          <cell r="C335" t="str">
            <v>01025029</v>
          </cell>
          <cell r="D335" t="str">
            <v>A2</v>
          </cell>
          <cell r="E335" t="str">
            <v>A3</v>
          </cell>
        </row>
        <row r="336">
          <cell r="C336" t="str">
            <v>01025002</v>
          </cell>
          <cell r="D336" t="str">
            <v>A2</v>
          </cell>
          <cell r="E336" t="str">
            <v>A3</v>
          </cell>
        </row>
        <row r="337">
          <cell r="C337" t="str">
            <v>01025016</v>
          </cell>
          <cell r="D337" t="str">
            <v>A3</v>
          </cell>
          <cell r="E337" t="str">
            <v>A4</v>
          </cell>
        </row>
        <row r="338">
          <cell r="C338" t="str">
            <v>01025018</v>
          </cell>
          <cell r="D338" t="str">
            <v>A3</v>
          </cell>
          <cell r="E338" t="str">
            <v>A4</v>
          </cell>
        </row>
        <row r="339">
          <cell r="C339" t="str">
            <v>01009027</v>
          </cell>
          <cell r="D339" t="str">
            <v>A2</v>
          </cell>
          <cell r="E339" t="str">
            <v>A3</v>
          </cell>
        </row>
        <row r="340">
          <cell r="C340" t="str">
            <v>01025052</v>
          </cell>
          <cell r="D340" t="str">
            <v>A4</v>
          </cell>
          <cell r="E340" t="str">
            <v>A4</v>
          </cell>
        </row>
        <row r="341">
          <cell r="C341" t="str">
            <v>01015053</v>
          </cell>
          <cell r="D341" t="str">
            <v>A4</v>
          </cell>
          <cell r="E341" t="str">
            <v>A3</v>
          </cell>
        </row>
        <row r="342">
          <cell r="C342" t="str">
            <v>01025027</v>
          </cell>
          <cell r="D342" t="str">
            <v>A2</v>
          </cell>
          <cell r="E342" t="str">
            <v>A4</v>
          </cell>
        </row>
        <row r="343">
          <cell r="C343" t="str">
            <v>01025020</v>
          </cell>
          <cell r="D343" t="str">
            <v>A2</v>
          </cell>
          <cell r="E343" t="str">
            <v>B2</v>
          </cell>
        </row>
        <row r="344">
          <cell r="C344" t="str">
            <v>01025037</v>
          </cell>
          <cell r="D344" t="str">
            <v>A4</v>
          </cell>
          <cell r="E344" t="str">
            <v>A4</v>
          </cell>
        </row>
        <row r="345">
          <cell r="C345" t="str">
            <v>01025008</v>
          </cell>
          <cell r="D345" t="str">
            <v>A4</v>
          </cell>
          <cell r="E345" t="str">
            <v>A4</v>
          </cell>
        </row>
        <row r="346">
          <cell r="C346" t="str">
            <v>01025012</v>
          </cell>
          <cell r="D346" t="str">
            <v>A2</v>
          </cell>
          <cell r="E346" t="str">
            <v>A4</v>
          </cell>
        </row>
        <row r="347">
          <cell r="C347" t="str">
            <v>01003013</v>
          </cell>
          <cell r="D347" t="str">
            <v>A2</v>
          </cell>
          <cell r="E347" t="str">
            <v>A2</v>
          </cell>
        </row>
        <row r="348">
          <cell r="C348" t="str">
            <v>01025015</v>
          </cell>
          <cell r="D348" t="str">
            <v>A2</v>
          </cell>
          <cell r="E348" t="str">
            <v>A4</v>
          </cell>
        </row>
        <row r="349">
          <cell r="C349" t="str">
            <v>01025033</v>
          </cell>
          <cell r="D349" t="str">
            <v>A4</v>
          </cell>
          <cell r="E349" t="str">
            <v>A4</v>
          </cell>
        </row>
        <row r="350">
          <cell r="C350">
            <v>0</v>
          </cell>
          <cell r="D350">
            <v>3</v>
          </cell>
          <cell r="E350">
            <v>3</v>
          </cell>
        </row>
        <row r="351">
          <cell r="C351">
            <v>0</v>
          </cell>
          <cell r="D351">
            <v>0</v>
          </cell>
          <cell r="E351">
            <v>3</v>
          </cell>
        </row>
        <row r="352">
          <cell r="C352" t="str">
            <v>01004014</v>
          </cell>
          <cell r="D352" t="str">
            <v>A2</v>
          </cell>
          <cell r="E352" t="str">
            <v>A3</v>
          </cell>
        </row>
        <row r="353">
          <cell r="C353" t="str">
            <v>01028013</v>
          </cell>
          <cell r="D353" t="str">
            <v>A2</v>
          </cell>
          <cell r="E353" t="str">
            <v>A3</v>
          </cell>
        </row>
        <row r="354">
          <cell r="C354" t="str">
            <v>01028017</v>
          </cell>
          <cell r="D354" t="str">
            <v>A2</v>
          </cell>
          <cell r="E354" t="str">
            <v>A3</v>
          </cell>
        </row>
        <row r="355">
          <cell r="C355">
            <v>0</v>
          </cell>
          <cell r="D355">
            <v>7</v>
          </cell>
          <cell r="E355">
            <v>7</v>
          </cell>
        </row>
        <row r="356">
          <cell r="C356">
            <v>0</v>
          </cell>
          <cell r="D356">
            <v>0</v>
          </cell>
          <cell r="E356">
            <v>4</v>
          </cell>
        </row>
        <row r="357">
          <cell r="C357" t="str">
            <v>01015042</v>
          </cell>
          <cell r="D357" t="str">
            <v>A2</v>
          </cell>
          <cell r="E357" t="str">
            <v>A3</v>
          </cell>
        </row>
        <row r="358">
          <cell r="C358" t="str">
            <v>01018003</v>
          </cell>
          <cell r="D358" t="str">
            <v>A3</v>
          </cell>
          <cell r="E358" t="str">
            <v>A4</v>
          </cell>
        </row>
        <row r="359">
          <cell r="C359" t="str">
            <v>01018002</v>
          </cell>
          <cell r="D359" t="str">
            <v>A2</v>
          </cell>
          <cell r="E359" t="str">
            <v>A3</v>
          </cell>
        </row>
        <row r="360">
          <cell r="C360" t="str">
            <v>01018005</v>
          </cell>
          <cell r="D360" t="str">
            <v>A2</v>
          </cell>
          <cell r="E360" t="str">
            <v>A3</v>
          </cell>
        </row>
        <row r="361">
          <cell r="C361">
            <v>0</v>
          </cell>
          <cell r="D361">
            <v>0</v>
          </cell>
          <cell r="E361">
            <v>3</v>
          </cell>
        </row>
        <row r="362">
          <cell r="C362" t="str">
            <v>01018008</v>
          </cell>
          <cell r="D362" t="str">
            <v>A2</v>
          </cell>
          <cell r="E362" t="str">
            <v>A3</v>
          </cell>
        </row>
        <row r="363">
          <cell r="C363" t="str">
            <v>01018007</v>
          </cell>
          <cell r="D363" t="str">
            <v>A2</v>
          </cell>
          <cell r="E363" t="str">
            <v>A3</v>
          </cell>
        </row>
        <row r="364">
          <cell r="C364" t="str">
            <v>01018009</v>
          </cell>
          <cell r="D364" t="str">
            <v>A2</v>
          </cell>
          <cell r="E364" t="str">
            <v>A3</v>
          </cell>
        </row>
        <row r="365">
          <cell r="C365">
            <v>0</v>
          </cell>
          <cell r="D365">
            <v>4</v>
          </cell>
          <cell r="E365">
            <v>4</v>
          </cell>
        </row>
        <row r="366">
          <cell r="C366">
            <v>0</v>
          </cell>
          <cell r="D366">
            <v>0</v>
          </cell>
          <cell r="E366">
            <v>2</v>
          </cell>
        </row>
        <row r="367">
          <cell r="C367" t="str">
            <v>01004005</v>
          </cell>
          <cell r="D367" t="str">
            <v>A1</v>
          </cell>
          <cell r="E367" t="str">
            <v>A1</v>
          </cell>
        </row>
        <row r="368">
          <cell r="C368" t="str">
            <v>01019002</v>
          </cell>
          <cell r="D368" t="str">
            <v>A3</v>
          </cell>
          <cell r="E368" t="str">
            <v>A4</v>
          </cell>
        </row>
        <row r="369">
          <cell r="C369">
            <v>0</v>
          </cell>
          <cell r="D369">
            <v>0</v>
          </cell>
          <cell r="E369">
            <v>2</v>
          </cell>
        </row>
        <row r="370">
          <cell r="C370" t="str">
            <v>01019001</v>
          </cell>
          <cell r="D370" t="str">
            <v>A3</v>
          </cell>
          <cell r="E370" t="str">
            <v>A4</v>
          </cell>
        </row>
        <row r="371">
          <cell r="C371" t="str">
            <v>01005005</v>
          </cell>
          <cell r="D371" t="str">
            <v>A2</v>
          </cell>
          <cell r="E371" t="str">
            <v>A2</v>
          </cell>
        </row>
        <row r="372">
          <cell r="C372">
            <v>0</v>
          </cell>
          <cell r="D372">
            <v>3</v>
          </cell>
          <cell r="E372">
            <v>3</v>
          </cell>
        </row>
        <row r="373">
          <cell r="C373">
            <v>0</v>
          </cell>
          <cell r="D373">
            <v>0</v>
          </cell>
          <cell r="E373">
            <v>2</v>
          </cell>
        </row>
        <row r="374">
          <cell r="C374" t="str">
            <v>01021001</v>
          </cell>
          <cell r="D374" t="str">
            <v>A2</v>
          </cell>
          <cell r="E374" t="str">
            <v>A3</v>
          </cell>
        </row>
        <row r="375">
          <cell r="C375" t="str">
            <v>01021003</v>
          </cell>
          <cell r="D375" t="str">
            <v>A2</v>
          </cell>
          <cell r="E375" t="str">
            <v>A3</v>
          </cell>
        </row>
        <row r="376">
          <cell r="C376">
            <v>0</v>
          </cell>
          <cell r="D376">
            <v>0</v>
          </cell>
          <cell r="E376">
            <v>1</v>
          </cell>
        </row>
        <row r="377">
          <cell r="C377" t="str">
            <v>01021004</v>
          </cell>
          <cell r="D377" t="str">
            <v>A2</v>
          </cell>
          <cell r="E377" t="str">
            <v>A3</v>
          </cell>
        </row>
        <row r="378">
          <cell r="C378">
            <v>0</v>
          </cell>
          <cell r="D378">
            <v>2</v>
          </cell>
          <cell r="E378">
            <v>2</v>
          </cell>
        </row>
        <row r="379">
          <cell r="C379">
            <v>0</v>
          </cell>
          <cell r="D379">
            <v>0</v>
          </cell>
          <cell r="E379">
            <v>2</v>
          </cell>
        </row>
        <row r="380">
          <cell r="C380" t="str">
            <v>01007008</v>
          </cell>
          <cell r="D380" t="str">
            <v>A2</v>
          </cell>
          <cell r="E380" t="str">
            <v>A3</v>
          </cell>
        </row>
        <row r="381">
          <cell r="C381" t="str">
            <v>01014012</v>
          </cell>
          <cell r="D381" t="str">
            <v>A3</v>
          </cell>
          <cell r="E381" t="str">
            <v>A4</v>
          </cell>
        </row>
        <row r="382">
          <cell r="C382">
            <v>0</v>
          </cell>
          <cell r="D382">
            <v>5</v>
          </cell>
          <cell r="E382">
            <v>5</v>
          </cell>
        </row>
        <row r="383">
          <cell r="C383">
            <v>0</v>
          </cell>
          <cell r="D383">
            <v>0</v>
          </cell>
          <cell r="E383">
            <v>3</v>
          </cell>
        </row>
        <row r="384">
          <cell r="C384" t="str">
            <v>01017003</v>
          </cell>
          <cell r="D384" t="str">
            <v>A2</v>
          </cell>
          <cell r="E384" t="str">
            <v>A2</v>
          </cell>
        </row>
        <row r="385">
          <cell r="C385" t="str">
            <v>01017010</v>
          </cell>
          <cell r="D385" t="str">
            <v>A2</v>
          </cell>
          <cell r="E385" t="str">
            <v>A2</v>
          </cell>
        </row>
        <row r="386">
          <cell r="C386" t="str">
            <v>01018004</v>
          </cell>
          <cell r="D386" t="str">
            <v>A2</v>
          </cell>
          <cell r="E386" t="str">
            <v>A1</v>
          </cell>
        </row>
        <row r="387">
          <cell r="C387">
            <v>0</v>
          </cell>
          <cell r="D387">
            <v>0</v>
          </cell>
          <cell r="E387">
            <v>2</v>
          </cell>
        </row>
        <row r="388">
          <cell r="C388" t="str">
            <v>01025013</v>
          </cell>
          <cell r="D388" t="str">
            <v>A2</v>
          </cell>
          <cell r="E388" t="str">
            <v>A3</v>
          </cell>
        </row>
        <row r="389">
          <cell r="C389" t="str">
            <v>01031001</v>
          </cell>
          <cell r="D389" t="str">
            <v>A4</v>
          </cell>
          <cell r="E389" t="str">
            <v>A2</v>
          </cell>
        </row>
      </sheetData>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Gui chi Quynh"/>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D11">
            <v>9</v>
          </cell>
          <cell r="E11">
            <v>9</v>
          </cell>
        </row>
        <row r="12">
          <cell r="E12">
            <v>5</v>
          </cell>
        </row>
        <row r="13">
          <cell r="C13" t="str">
            <v>01002024</v>
          </cell>
          <cell r="D13" t="str">
            <v>A1</v>
          </cell>
          <cell r="E13" t="str">
            <v>A1</v>
          </cell>
        </row>
        <row r="14">
          <cell r="C14" t="str">
            <v>01003009</v>
          </cell>
          <cell r="D14" t="str">
            <v>A2</v>
          </cell>
          <cell r="E14" t="str">
            <v>A1</v>
          </cell>
        </row>
        <row r="15">
          <cell r="C15" t="str">
            <v>01003005</v>
          </cell>
          <cell r="D15" t="str">
            <v>A2</v>
          </cell>
          <cell r="E15" t="str">
            <v>A1</v>
          </cell>
        </row>
        <row r="16">
          <cell r="C16" t="str">
            <v>01023004</v>
          </cell>
          <cell r="D16" t="str">
            <v>A2</v>
          </cell>
          <cell r="E16" t="str">
            <v>A1</v>
          </cell>
        </row>
        <row r="17">
          <cell r="C17" t="str">
            <v>01003007</v>
          </cell>
          <cell r="D17" t="str">
            <v>A2</v>
          </cell>
          <cell r="E17" t="str">
            <v>A2</v>
          </cell>
        </row>
        <row r="18">
          <cell r="E18">
            <v>4</v>
          </cell>
        </row>
        <row r="19">
          <cell r="C19" t="str">
            <v>01003008</v>
          </cell>
          <cell r="D19" t="str">
            <v>A2</v>
          </cell>
          <cell r="E19" t="str">
            <v>A2</v>
          </cell>
        </row>
        <row r="20">
          <cell r="C20" t="str">
            <v>01003014</v>
          </cell>
          <cell r="D20" t="str">
            <v>A2</v>
          </cell>
          <cell r="E20" t="str">
            <v>A2</v>
          </cell>
        </row>
        <row r="21">
          <cell r="C21" t="str">
            <v>01003015</v>
          </cell>
          <cell r="D21" t="str">
            <v>A2</v>
          </cell>
          <cell r="E21" t="str">
            <v>A2</v>
          </cell>
        </row>
        <row r="22">
          <cell r="C22" t="str">
            <v>01003016</v>
          </cell>
          <cell r="D22" t="str">
            <v>A4</v>
          </cell>
          <cell r="E22" t="str">
            <v>A3</v>
          </cell>
        </row>
        <row r="23">
          <cell r="D23">
            <v>16</v>
          </cell>
          <cell r="E23">
            <v>16</v>
          </cell>
        </row>
        <row r="24">
          <cell r="E24">
            <v>11</v>
          </cell>
        </row>
        <row r="25">
          <cell r="C25" t="str">
            <v>01005007</v>
          </cell>
          <cell r="D25" t="str">
            <v>A1</v>
          </cell>
          <cell r="E25" t="str">
            <v>A1</v>
          </cell>
        </row>
        <row r="26">
          <cell r="C26" t="str">
            <v>01014007</v>
          </cell>
          <cell r="D26" t="str">
            <v>A1</v>
          </cell>
          <cell r="E26" t="str">
            <v>A1</v>
          </cell>
        </row>
        <row r="27">
          <cell r="C27" t="str">
            <v>01004004</v>
          </cell>
          <cell r="D27" t="str">
            <v>A1</v>
          </cell>
          <cell r="E27" t="str">
            <v>A1</v>
          </cell>
        </row>
        <row r="28">
          <cell r="C28" t="str">
            <v>01022013</v>
          </cell>
          <cell r="D28" t="str">
            <v>A2</v>
          </cell>
          <cell r="E28" t="str">
            <v>A2</v>
          </cell>
        </row>
        <row r="29">
          <cell r="C29" t="str">
            <v>01004003</v>
          </cell>
          <cell r="D29" t="str">
            <v>A2</v>
          </cell>
          <cell r="E29" t="str">
            <v>A2</v>
          </cell>
        </row>
        <row r="30">
          <cell r="C30" t="str">
            <v>01004008</v>
          </cell>
          <cell r="D30" t="str">
            <v>A3</v>
          </cell>
          <cell r="E30" t="str">
            <v>A3</v>
          </cell>
        </row>
        <row r="31">
          <cell r="C31" t="str">
            <v>01005009</v>
          </cell>
          <cell r="D31" t="str">
            <v>A3</v>
          </cell>
          <cell r="E31" t="str">
            <v>A2</v>
          </cell>
        </row>
        <row r="32">
          <cell r="C32" t="str">
            <v>01004009</v>
          </cell>
          <cell r="D32" t="str">
            <v>A2</v>
          </cell>
          <cell r="E32" t="str">
            <v>A1</v>
          </cell>
        </row>
        <row r="33">
          <cell r="C33" t="str">
            <v>01002020</v>
          </cell>
          <cell r="D33" t="str">
            <v>A2</v>
          </cell>
          <cell r="E33" t="str">
            <v>A1</v>
          </cell>
        </row>
        <row r="34">
          <cell r="C34" t="str">
            <v>01010038</v>
          </cell>
          <cell r="D34" t="str">
            <v>A2</v>
          </cell>
          <cell r="E34" t="str">
            <v>A1</v>
          </cell>
        </row>
        <row r="35">
          <cell r="C35" t="str">
            <v>01012026</v>
          </cell>
          <cell r="D35" t="str">
            <v>A2</v>
          </cell>
          <cell r="E35" t="str">
            <v>A2</v>
          </cell>
        </row>
        <row r="36">
          <cell r="E36">
            <v>5</v>
          </cell>
        </row>
        <row r="37">
          <cell r="C37" t="str">
            <v>01011017</v>
          </cell>
          <cell r="D37" t="str">
            <v>A2</v>
          </cell>
          <cell r="E37" t="str">
            <v>A1</v>
          </cell>
        </row>
        <row r="38">
          <cell r="C38" t="str">
            <v>01022059</v>
          </cell>
          <cell r="D38" t="str">
            <v>A2</v>
          </cell>
          <cell r="E38" t="str">
            <v>A1</v>
          </cell>
        </row>
        <row r="39">
          <cell r="C39" t="str">
            <v>01018006</v>
          </cell>
          <cell r="D39" t="str">
            <v>A3</v>
          </cell>
          <cell r="E39" t="str">
            <v>A1</v>
          </cell>
        </row>
        <row r="40">
          <cell r="C40" t="str">
            <v>01004013</v>
          </cell>
          <cell r="D40" t="str">
            <v>A2</v>
          </cell>
          <cell r="E40" t="str">
            <v>A2</v>
          </cell>
        </row>
        <row r="41">
          <cell r="C41" t="str">
            <v>01005012</v>
          </cell>
          <cell r="D41" t="str">
            <v>A4</v>
          </cell>
          <cell r="E41" t="str">
            <v>KXL</v>
          </cell>
        </row>
        <row r="42">
          <cell r="D42">
            <v>26</v>
          </cell>
          <cell r="E42">
            <v>26</v>
          </cell>
        </row>
        <row r="43">
          <cell r="E43">
            <v>11</v>
          </cell>
        </row>
        <row r="44">
          <cell r="C44" t="str">
            <v>01007009</v>
          </cell>
          <cell r="D44" t="str">
            <v>A1</v>
          </cell>
          <cell r="E44" t="str">
            <v>A1</v>
          </cell>
        </row>
        <row r="45">
          <cell r="C45" t="str">
            <v>01002019</v>
          </cell>
          <cell r="D45" t="str">
            <v>A1</v>
          </cell>
          <cell r="E45" t="str">
            <v>A1</v>
          </cell>
        </row>
        <row r="46">
          <cell r="C46" t="str">
            <v>01004007</v>
          </cell>
          <cell r="D46" t="str">
            <v>A1</v>
          </cell>
          <cell r="E46" t="str">
            <v>A1</v>
          </cell>
        </row>
        <row r="47">
          <cell r="C47" t="str">
            <v>01002017</v>
          </cell>
          <cell r="D47" t="str">
            <v>A2</v>
          </cell>
          <cell r="E47" t="str">
            <v>A2</v>
          </cell>
        </row>
        <row r="48">
          <cell r="C48" t="str">
            <v>01002018</v>
          </cell>
          <cell r="D48" t="str">
            <v>A2</v>
          </cell>
          <cell r="E48" t="str">
            <v>A2</v>
          </cell>
        </row>
        <row r="49">
          <cell r="C49" t="str">
            <v>01002005</v>
          </cell>
          <cell r="D49" t="str">
            <v>A2</v>
          </cell>
          <cell r="E49" t="str">
            <v>A2</v>
          </cell>
        </row>
        <row r="50">
          <cell r="C50" t="str">
            <v>01023001</v>
          </cell>
          <cell r="D50" t="str">
            <v>A2</v>
          </cell>
          <cell r="E50" t="str">
            <v>A2</v>
          </cell>
        </row>
        <row r="51">
          <cell r="C51" t="str">
            <v>01017006</v>
          </cell>
          <cell r="D51" t="str">
            <v>A1</v>
          </cell>
          <cell r="E51" t="str">
            <v>A2</v>
          </cell>
        </row>
        <row r="52">
          <cell r="C52" t="str">
            <v>01002032</v>
          </cell>
          <cell r="D52" t="str">
            <v>A2</v>
          </cell>
          <cell r="E52" t="str">
            <v>A3</v>
          </cell>
        </row>
        <row r="53">
          <cell r="C53" t="str">
            <v>01007007</v>
          </cell>
          <cell r="D53" t="str">
            <v>A2</v>
          </cell>
          <cell r="E53" t="str">
            <v>A3</v>
          </cell>
        </row>
        <row r="54">
          <cell r="C54" t="str">
            <v>01007005</v>
          </cell>
          <cell r="D54" t="str">
            <v>A2</v>
          </cell>
          <cell r="E54" t="str">
            <v>A DN</v>
          </cell>
        </row>
        <row r="55">
          <cell r="E55">
            <v>15</v>
          </cell>
        </row>
        <row r="56">
          <cell r="C56" t="str">
            <v>01007006</v>
          </cell>
          <cell r="D56" t="str">
            <v>A2</v>
          </cell>
          <cell r="E56" t="str">
            <v>A3</v>
          </cell>
        </row>
        <row r="57">
          <cell r="C57" t="str">
            <v>01002038</v>
          </cell>
          <cell r="D57" t="str">
            <v>A4</v>
          </cell>
          <cell r="E57" t="str">
            <v>A4</v>
          </cell>
        </row>
        <row r="58">
          <cell r="C58" t="str">
            <v>01002023</v>
          </cell>
          <cell r="D58" t="str">
            <v>A4</v>
          </cell>
          <cell r="E58" t="str">
            <v>A3</v>
          </cell>
        </row>
        <row r="59">
          <cell r="C59" t="str">
            <v>01002007</v>
          </cell>
          <cell r="D59" t="str">
            <v>A4</v>
          </cell>
          <cell r="E59" t="str">
            <v>A4</v>
          </cell>
        </row>
        <row r="60">
          <cell r="C60" t="str">
            <v>01002010</v>
          </cell>
          <cell r="D60" t="str">
            <v>A4</v>
          </cell>
          <cell r="E60" t="str">
            <v>A3</v>
          </cell>
        </row>
        <row r="61">
          <cell r="C61" t="str">
            <v>01002012</v>
          </cell>
          <cell r="D61" t="str">
            <v>A4</v>
          </cell>
          <cell r="E61" t="str">
            <v>A4</v>
          </cell>
        </row>
        <row r="62">
          <cell r="C62" t="str">
            <v>01002028</v>
          </cell>
          <cell r="D62" t="str">
            <v>A2</v>
          </cell>
          <cell r="E62" t="str">
            <v>A3</v>
          </cell>
        </row>
        <row r="63">
          <cell r="C63" t="str">
            <v>01002027</v>
          </cell>
          <cell r="D63" t="str">
            <v>A3</v>
          </cell>
          <cell r="E63" t="str">
            <v>A3</v>
          </cell>
        </row>
        <row r="64">
          <cell r="C64" t="str">
            <v>01002013</v>
          </cell>
          <cell r="D64" t="str">
            <v>A4</v>
          </cell>
          <cell r="E64" t="str">
            <v>A4</v>
          </cell>
        </row>
        <row r="65">
          <cell r="C65" t="str">
            <v>01002031</v>
          </cell>
          <cell r="D65" t="str">
            <v>A4</v>
          </cell>
          <cell r="E65" t="str">
            <v>A3</v>
          </cell>
        </row>
        <row r="66">
          <cell r="C66" t="str">
            <v>01002034</v>
          </cell>
          <cell r="D66" t="str">
            <v>A4</v>
          </cell>
          <cell r="E66" t="str">
            <v>A4</v>
          </cell>
        </row>
        <row r="67">
          <cell r="C67" t="str">
            <v>01002033</v>
          </cell>
          <cell r="D67" t="str">
            <v>A4</v>
          </cell>
          <cell r="E67" t="str">
            <v>A3</v>
          </cell>
        </row>
        <row r="68">
          <cell r="C68" t="str">
            <v>01010068</v>
          </cell>
          <cell r="D68" t="str">
            <v>A4</v>
          </cell>
          <cell r="E68" t="str">
            <v>A4</v>
          </cell>
        </row>
        <row r="69">
          <cell r="C69" t="str">
            <v>01002035</v>
          </cell>
          <cell r="D69" t="str">
            <v>A4</v>
          </cell>
          <cell r="E69" t="str">
            <v>A3</v>
          </cell>
        </row>
        <row r="70">
          <cell r="C70" t="str">
            <v>01002036</v>
          </cell>
          <cell r="D70" t="str">
            <v>A4</v>
          </cell>
          <cell r="E70" t="str">
            <v>A3</v>
          </cell>
        </row>
        <row r="71">
          <cell r="D71">
            <v>16</v>
          </cell>
          <cell r="E71">
            <v>16</v>
          </cell>
        </row>
        <row r="72">
          <cell r="E72">
            <v>8</v>
          </cell>
        </row>
        <row r="73">
          <cell r="C73" t="str">
            <v>01002002</v>
          </cell>
          <cell r="D73" t="str">
            <v>A2</v>
          </cell>
          <cell r="E73" t="str">
            <v>A1</v>
          </cell>
        </row>
        <row r="74">
          <cell r="C74" t="str">
            <v>01009006</v>
          </cell>
          <cell r="D74" t="str">
            <v>A2</v>
          </cell>
          <cell r="E74" t="str">
            <v>A2</v>
          </cell>
        </row>
        <row r="75">
          <cell r="C75" t="str">
            <v>01009018</v>
          </cell>
          <cell r="D75" t="str">
            <v>A2</v>
          </cell>
          <cell r="E75" t="str">
            <v>A3</v>
          </cell>
        </row>
        <row r="76">
          <cell r="C76" t="str">
            <v>01009010</v>
          </cell>
          <cell r="D76" t="str">
            <v>A3</v>
          </cell>
          <cell r="E76" t="str">
            <v>A3</v>
          </cell>
        </row>
        <row r="77">
          <cell r="C77" t="str">
            <v>01002004</v>
          </cell>
          <cell r="D77" t="str">
            <v>A2</v>
          </cell>
          <cell r="E77" t="str">
            <v>A2</v>
          </cell>
        </row>
        <row r="78">
          <cell r="C78" t="str">
            <v>01009008</v>
          </cell>
          <cell r="D78" t="str">
            <v>A2</v>
          </cell>
          <cell r="E78" t="str">
            <v>A3</v>
          </cell>
        </row>
        <row r="79">
          <cell r="C79" t="str">
            <v>01022058</v>
          </cell>
          <cell r="D79" t="str">
            <v>A2</v>
          </cell>
          <cell r="E79" t="str">
            <v>A3</v>
          </cell>
        </row>
        <row r="80">
          <cell r="C80" t="str">
            <v>01007004</v>
          </cell>
          <cell r="D80" t="str">
            <v>A3</v>
          </cell>
          <cell r="E80" t="str">
            <v>A3</v>
          </cell>
        </row>
        <row r="81">
          <cell r="E81">
            <v>8</v>
          </cell>
        </row>
        <row r="82">
          <cell r="C82" t="str">
            <v>01009012</v>
          </cell>
          <cell r="D82" t="str">
            <v>A2</v>
          </cell>
          <cell r="E82" t="str">
            <v>A2</v>
          </cell>
        </row>
        <row r="83">
          <cell r="C83" t="str">
            <v>01002008</v>
          </cell>
          <cell r="D83" t="str">
            <v>A2</v>
          </cell>
          <cell r="E83" t="str">
            <v>A3</v>
          </cell>
        </row>
        <row r="84">
          <cell r="C84" t="str">
            <v>01009019</v>
          </cell>
          <cell r="D84" t="str">
            <v>A2</v>
          </cell>
          <cell r="E84" t="str">
            <v>A2</v>
          </cell>
        </row>
        <row r="85">
          <cell r="C85" t="str">
            <v>01009011</v>
          </cell>
          <cell r="D85" t="str">
            <v>A3</v>
          </cell>
          <cell r="E85" t="str">
            <v>A2</v>
          </cell>
        </row>
        <row r="86">
          <cell r="C86" t="str">
            <v>01009028</v>
          </cell>
          <cell r="D86" t="str">
            <v>A3</v>
          </cell>
          <cell r="E86" t="str">
            <v>A3</v>
          </cell>
        </row>
        <row r="87">
          <cell r="C87" t="str">
            <v>01009026</v>
          </cell>
          <cell r="D87" t="str">
            <v>A2</v>
          </cell>
          <cell r="E87" t="str">
            <v>A1</v>
          </cell>
        </row>
        <row r="88">
          <cell r="C88" t="str">
            <v>01007003</v>
          </cell>
          <cell r="D88" t="str">
            <v>A4</v>
          </cell>
          <cell r="E88" t="str">
            <v>A DN</v>
          </cell>
        </row>
        <row r="89">
          <cell r="C89" t="str">
            <v>01009029</v>
          </cell>
          <cell r="D89" t="str">
            <v>A4</v>
          </cell>
          <cell r="E89" t="str">
            <v>A3</v>
          </cell>
        </row>
        <row r="90">
          <cell r="D90">
            <v>8</v>
          </cell>
          <cell r="E90">
            <v>8</v>
          </cell>
        </row>
        <row r="91">
          <cell r="E91">
            <v>7</v>
          </cell>
        </row>
        <row r="92">
          <cell r="C92" t="str">
            <v>01009009</v>
          </cell>
          <cell r="D92" t="str">
            <v>A2</v>
          </cell>
          <cell r="E92" t="str">
            <v>A1</v>
          </cell>
        </row>
        <row r="93">
          <cell r="C93" t="str">
            <v>01003002</v>
          </cell>
          <cell r="D93" t="str">
            <v>A2</v>
          </cell>
          <cell r="E93" t="str">
            <v>A2</v>
          </cell>
        </row>
        <row r="94">
          <cell r="C94" t="str">
            <v>01006003</v>
          </cell>
          <cell r="D94" t="str">
            <v>A2</v>
          </cell>
          <cell r="E94" t="str">
            <v>A3</v>
          </cell>
        </row>
        <row r="95">
          <cell r="C95" t="str">
            <v>01013032</v>
          </cell>
          <cell r="D95" t="str">
            <v>A2</v>
          </cell>
          <cell r="E95" t="str">
            <v>A3</v>
          </cell>
        </row>
        <row r="96">
          <cell r="C96" t="str">
            <v>01022061</v>
          </cell>
          <cell r="D96" t="str">
            <v>A2</v>
          </cell>
          <cell r="E96" t="str">
            <v>A2</v>
          </cell>
        </row>
        <row r="97">
          <cell r="C97" t="str">
            <v>01015027</v>
          </cell>
          <cell r="D97" t="str">
            <v>A2</v>
          </cell>
          <cell r="E97" t="str">
            <v>A1</v>
          </cell>
        </row>
        <row r="98">
          <cell r="C98" t="str">
            <v>01023002</v>
          </cell>
          <cell r="D98" t="str">
            <v>A2</v>
          </cell>
          <cell r="E98" t="str">
            <v>A2</v>
          </cell>
        </row>
        <row r="99">
          <cell r="E99">
            <v>1</v>
          </cell>
        </row>
        <row r="100">
          <cell r="C100" t="str">
            <v>01006006</v>
          </cell>
          <cell r="D100" t="str">
            <v>A2</v>
          </cell>
          <cell r="E100" t="str">
            <v>A3</v>
          </cell>
        </row>
        <row r="101">
          <cell r="D101">
            <v>3</v>
          </cell>
          <cell r="E101">
            <v>3</v>
          </cell>
        </row>
        <row r="102">
          <cell r="E102">
            <v>1</v>
          </cell>
        </row>
        <row r="103">
          <cell r="C103" t="str">
            <v>01025001</v>
          </cell>
          <cell r="D103" t="str">
            <v>A2</v>
          </cell>
          <cell r="E103" t="str">
            <v>A1</v>
          </cell>
        </row>
        <row r="104">
          <cell r="E104">
            <v>2</v>
          </cell>
        </row>
        <row r="105">
          <cell r="C105" t="str">
            <v>01005003</v>
          </cell>
          <cell r="D105" t="str">
            <v>A1</v>
          </cell>
          <cell r="E105" t="str">
            <v>A2</v>
          </cell>
        </row>
        <row r="106">
          <cell r="C106" t="str">
            <v>01005011</v>
          </cell>
          <cell r="D106" t="str">
            <v>A4</v>
          </cell>
          <cell r="E106" t="str">
            <v>A4</v>
          </cell>
        </row>
        <row r="107">
          <cell r="D107">
            <v>32</v>
          </cell>
          <cell r="E107">
            <v>32</v>
          </cell>
        </row>
        <row r="108">
          <cell r="E108">
            <v>13</v>
          </cell>
        </row>
        <row r="109">
          <cell r="C109" t="str">
            <v>01008028</v>
          </cell>
          <cell r="D109" t="str">
            <v>A1</v>
          </cell>
          <cell r="E109" t="str">
            <v>A1</v>
          </cell>
        </row>
        <row r="110">
          <cell r="C110" t="str">
            <v>01008002</v>
          </cell>
          <cell r="D110" t="str">
            <v>A1</v>
          </cell>
          <cell r="E110" t="str">
            <v>A1</v>
          </cell>
        </row>
        <row r="111">
          <cell r="C111" t="str">
            <v>01008004</v>
          </cell>
          <cell r="D111" t="str">
            <v>A2</v>
          </cell>
          <cell r="E111" t="str">
            <v>A1</v>
          </cell>
        </row>
        <row r="112">
          <cell r="C112" t="str">
            <v>01009007</v>
          </cell>
          <cell r="D112" t="str">
            <v>A2</v>
          </cell>
          <cell r="E112" t="str">
            <v>A3</v>
          </cell>
        </row>
        <row r="113">
          <cell r="C113" t="str">
            <v>01008008</v>
          </cell>
          <cell r="D113" t="str">
            <v>A2</v>
          </cell>
          <cell r="E113" t="str">
            <v>A1</v>
          </cell>
        </row>
        <row r="114">
          <cell r="C114" t="str">
            <v>01008006</v>
          </cell>
          <cell r="D114" t="str">
            <v>A3</v>
          </cell>
          <cell r="E114" t="str">
            <v>A2</v>
          </cell>
        </row>
        <row r="115">
          <cell r="C115" t="str">
            <v>01002021</v>
          </cell>
          <cell r="D115" t="str">
            <v>A2</v>
          </cell>
          <cell r="E115" t="str">
            <v>A1</v>
          </cell>
        </row>
        <row r="116">
          <cell r="C116" t="str">
            <v>01017009</v>
          </cell>
          <cell r="D116" t="str">
            <v>A3</v>
          </cell>
          <cell r="E116" t="str">
            <v>A3</v>
          </cell>
        </row>
        <row r="117">
          <cell r="C117" t="str">
            <v>01015026</v>
          </cell>
          <cell r="D117" t="str">
            <v>A3</v>
          </cell>
          <cell r="E117" t="str">
            <v>A3</v>
          </cell>
        </row>
        <row r="118">
          <cell r="C118" t="str">
            <v>01015028</v>
          </cell>
          <cell r="D118" t="str">
            <v>A3</v>
          </cell>
          <cell r="E118" t="str">
            <v>A2</v>
          </cell>
        </row>
        <row r="119">
          <cell r="C119" t="str">
            <v>01008005</v>
          </cell>
          <cell r="D119" t="str">
            <v>A3</v>
          </cell>
          <cell r="E119" t="str">
            <v>A2</v>
          </cell>
        </row>
        <row r="120">
          <cell r="C120" t="str">
            <v>01009014</v>
          </cell>
          <cell r="D120" t="str">
            <v>A4</v>
          </cell>
          <cell r="E120" t="str">
            <v>A4</v>
          </cell>
        </row>
        <row r="121">
          <cell r="C121" t="str">
            <v>01008034</v>
          </cell>
          <cell r="D121" t="str">
            <v>A2</v>
          </cell>
          <cell r="E121" t="str">
            <v>A1</v>
          </cell>
        </row>
        <row r="122">
          <cell r="E122">
            <v>19</v>
          </cell>
        </row>
        <row r="123">
          <cell r="C123" t="str">
            <v>01008021</v>
          </cell>
          <cell r="D123" t="str">
            <v>A2</v>
          </cell>
          <cell r="E123" t="str">
            <v>A3</v>
          </cell>
        </row>
        <row r="124">
          <cell r="C124" t="str">
            <v>01008009</v>
          </cell>
          <cell r="D124" t="str">
            <v>A2</v>
          </cell>
          <cell r="E124" t="str">
            <v>A2</v>
          </cell>
        </row>
        <row r="125">
          <cell r="C125" t="str">
            <v>01008031</v>
          </cell>
          <cell r="D125" t="str">
            <v>A4</v>
          </cell>
          <cell r="E125" t="str">
            <v>A4</v>
          </cell>
        </row>
        <row r="126">
          <cell r="C126" t="str">
            <v>01008018</v>
          </cell>
          <cell r="D126" t="str">
            <v>A4</v>
          </cell>
          <cell r="E126" t="str">
            <v>A4</v>
          </cell>
        </row>
        <row r="127">
          <cell r="C127" t="str">
            <v>01008039</v>
          </cell>
          <cell r="D127" t="str">
            <v>A4</v>
          </cell>
          <cell r="E127" t="str">
            <v>A4</v>
          </cell>
        </row>
        <row r="128">
          <cell r="C128" t="str">
            <v>01008040</v>
          </cell>
          <cell r="D128" t="str">
            <v>A4</v>
          </cell>
          <cell r="E128" t="str">
            <v>A4</v>
          </cell>
        </row>
        <row r="129">
          <cell r="C129" t="str">
            <v>01008041</v>
          </cell>
          <cell r="D129" t="str">
            <v>A4</v>
          </cell>
          <cell r="E129" t="str">
            <v>A4</v>
          </cell>
        </row>
        <row r="130">
          <cell r="C130" t="str">
            <v>01012027</v>
          </cell>
          <cell r="D130" t="str">
            <v>A3</v>
          </cell>
          <cell r="E130" t="str">
            <v>A2</v>
          </cell>
        </row>
        <row r="131">
          <cell r="C131" t="str">
            <v>01008012</v>
          </cell>
          <cell r="D131" t="str">
            <v>A3</v>
          </cell>
          <cell r="E131" t="str">
            <v>A2</v>
          </cell>
        </row>
        <row r="132">
          <cell r="C132" t="str">
            <v>01017008</v>
          </cell>
          <cell r="D132" t="str">
            <v>A3</v>
          </cell>
          <cell r="E132" t="str">
            <v>A2</v>
          </cell>
        </row>
        <row r="133">
          <cell r="C133" t="str">
            <v>01008033</v>
          </cell>
          <cell r="D133" t="str">
            <v>A4</v>
          </cell>
          <cell r="E133" t="str">
            <v>A2</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01008043</v>
          </cell>
          <cell r="D137" t="str">
            <v>A4</v>
          </cell>
          <cell r="E137" t="str">
            <v>KXL</v>
          </cell>
        </row>
        <row r="138">
          <cell r="C138" t="str">
            <v>01008042</v>
          </cell>
          <cell r="D138" t="str">
            <v>A4</v>
          </cell>
          <cell r="E138" t="str">
            <v>A4</v>
          </cell>
        </row>
        <row r="139">
          <cell r="C139" t="str">
            <v>01008044</v>
          </cell>
          <cell r="D139" t="str">
            <v>A4</v>
          </cell>
          <cell r="E139" t="str">
            <v>A4</v>
          </cell>
        </row>
        <row r="140">
          <cell r="C140" t="str">
            <v>01008045</v>
          </cell>
          <cell r="D140" t="str">
            <v>A4</v>
          </cell>
          <cell r="E140" t="str">
            <v>A4</v>
          </cell>
        </row>
        <row r="141">
          <cell r="C141" t="str">
            <v>01008048</v>
          </cell>
          <cell r="D141" t="str">
            <v>A4</v>
          </cell>
          <cell r="E141" t="str">
            <v>A3</v>
          </cell>
        </row>
        <row r="142">
          <cell r="D142">
            <v>33</v>
          </cell>
          <cell r="E142">
            <v>33</v>
          </cell>
        </row>
        <row r="143">
          <cell r="E143">
            <v>33</v>
          </cell>
        </row>
        <row r="144">
          <cell r="C144" t="str">
            <v>01022003</v>
          </cell>
          <cell r="D144" t="str">
            <v>A2</v>
          </cell>
          <cell r="E144" t="str">
            <v>A1</v>
          </cell>
        </row>
        <row r="145">
          <cell r="C145" t="str">
            <v>01010007</v>
          </cell>
          <cell r="D145" t="str">
            <v>A2</v>
          </cell>
          <cell r="E145" t="str">
            <v>A3</v>
          </cell>
        </row>
        <row r="146">
          <cell r="C146" t="str">
            <v>01010033</v>
          </cell>
          <cell r="D146" t="str">
            <v>A3</v>
          </cell>
          <cell r="E146" t="str">
            <v>A4</v>
          </cell>
        </row>
        <row r="147">
          <cell r="C147" t="str">
            <v>01010037</v>
          </cell>
          <cell r="D147" t="str">
            <v>A3</v>
          </cell>
          <cell r="E147" t="str">
            <v>A4</v>
          </cell>
        </row>
        <row r="148">
          <cell r="C148" t="str">
            <v>01010031</v>
          </cell>
          <cell r="D148" t="str">
            <v>A2</v>
          </cell>
          <cell r="E148" t="str">
            <v>A4</v>
          </cell>
        </row>
        <row r="149">
          <cell r="C149" t="str">
            <v>01010016</v>
          </cell>
          <cell r="D149" t="str">
            <v>A4</v>
          </cell>
          <cell r="E149" t="str">
            <v>A4</v>
          </cell>
        </row>
        <row r="150">
          <cell r="C150" t="str">
            <v>01010028</v>
          </cell>
          <cell r="D150" t="str">
            <v>A2</v>
          </cell>
          <cell r="E150" t="str">
            <v>A4</v>
          </cell>
        </row>
        <row r="151">
          <cell r="C151" t="str">
            <v>01010017</v>
          </cell>
          <cell r="D151" t="str">
            <v>A3</v>
          </cell>
          <cell r="E151" t="str">
            <v>A4</v>
          </cell>
        </row>
        <row r="152">
          <cell r="C152" t="str">
            <v>01010012</v>
          </cell>
          <cell r="D152" t="str">
            <v>A2</v>
          </cell>
          <cell r="E152" t="str">
            <v>A4</v>
          </cell>
        </row>
        <row r="153">
          <cell r="C153" t="str">
            <v>01010029</v>
          </cell>
          <cell r="D153" t="str">
            <v>A3</v>
          </cell>
          <cell r="E153" t="str">
            <v>A4</v>
          </cell>
        </row>
        <row r="154">
          <cell r="C154" t="str">
            <v>01010024</v>
          </cell>
          <cell r="D154" t="str">
            <v>A2</v>
          </cell>
          <cell r="E154" t="str">
            <v>A4</v>
          </cell>
        </row>
        <row r="155">
          <cell r="C155" t="str">
            <v>01004012</v>
          </cell>
          <cell r="D155" t="str">
            <v>A3</v>
          </cell>
          <cell r="E155" t="str">
            <v>A4</v>
          </cell>
        </row>
        <row r="156">
          <cell r="C156" t="str">
            <v>01010023</v>
          </cell>
          <cell r="D156" t="str">
            <v>A3</v>
          </cell>
          <cell r="E156" t="str">
            <v>A4</v>
          </cell>
        </row>
        <row r="157">
          <cell r="C157" t="str">
            <v>01022048</v>
          </cell>
          <cell r="D157" t="str">
            <v>A4</v>
          </cell>
          <cell r="E157" t="str">
            <v>A4</v>
          </cell>
        </row>
        <row r="158">
          <cell r="C158" t="str">
            <v>01010006</v>
          </cell>
          <cell r="D158" t="str">
            <v>A3</v>
          </cell>
          <cell r="E158" t="str">
            <v>A4</v>
          </cell>
        </row>
        <row r="159">
          <cell r="C159" t="str">
            <v>01010026</v>
          </cell>
          <cell r="D159" t="str">
            <v>A3</v>
          </cell>
          <cell r="E159" t="str">
            <v>A4</v>
          </cell>
        </row>
        <row r="160">
          <cell r="C160" t="str">
            <v>01010039</v>
          </cell>
          <cell r="D160" t="str">
            <v>A2</v>
          </cell>
          <cell r="E160" t="str">
            <v>A1</v>
          </cell>
        </row>
        <row r="161">
          <cell r="C161" t="str">
            <v>01010040</v>
          </cell>
          <cell r="D161" t="str">
            <v>A2</v>
          </cell>
          <cell r="E161" t="str">
            <v>A3</v>
          </cell>
        </row>
        <row r="162">
          <cell r="C162" t="str">
            <v>01010009</v>
          </cell>
          <cell r="D162" t="str">
            <v>A2</v>
          </cell>
          <cell r="E162" t="str">
            <v>A4</v>
          </cell>
        </row>
        <row r="163">
          <cell r="C163" t="str">
            <v>01010020</v>
          </cell>
          <cell r="D163" t="str">
            <v>A4</v>
          </cell>
          <cell r="E163" t="str">
            <v>A4</v>
          </cell>
        </row>
        <row r="164">
          <cell r="C164" t="str">
            <v>01010018</v>
          </cell>
          <cell r="D164" t="str">
            <v>A2</v>
          </cell>
          <cell r="E164" t="str">
            <v>A4</v>
          </cell>
        </row>
        <row r="165">
          <cell r="C165" t="str">
            <v>01010019</v>
          </cell>
          <cell r="D165" t="str">
            <v>A4</v>
          </cell>
          <cell r="E165" t="str">
            <v>A4</v>
          </cell>
        </row>
        <row r="166">
          <cell r="C166" t="str">
            <v>01010015</v>
          </cell>
          <cell r="D166" t="str">
            <v>A2</v>
          </cell>
          <cell r="E166" t="str">
            <v>A4</v>
          </cell>
        </row>
        <row r="167">
          <cell r="C167" t="str">
            <v>01010027</v>
          </cell>
          <cell r="D167" t="str">
            <v>A4</v>
          </cell>
          <cell r="E167" t="str">
            <v>A3</v>
          </cell>
        </row>
        <row r="168">
          <cell r="C168" t="str">
            <v>01002025</v>
          </cell>
          <cell r="D168" t="str">
            <v>A2</v>
          </cell>
          <cell r="E168" t="str">
            <v>A3</v>
          </cell>
        </row>
        <row r="169">
          <cell r="C169" t="str">
            <v>01010162</v>
          </cell>
          <cell r="D169" t="str">
            <v>A4</v>
          </cell>
          <cell r="E169" t="str">
            <v>A4</v>
          </cell>
        </row>
        <row r="170">
          <cell r="C170" t="str">
            <v>01010141</v>
          </cell>
          <cell r="D170" t="str">
            <v>A2</v>
          </cell>
          <cell r="E170" t="str">
            <v>A2</v>
          </cell>
        </row>
        <row r="171">
          <cell r="C171" t="str">
            <v>01010021</v>
          </cell>
          <cell r="D171" t="str">
            <v>A2</v>
          </cell>
          <cell r="E171" t="str">
            <v>A3</v>
          </cell>
        </row>
        <row r="172">
          <cell r="C172" t="str">
            <v>01010030</v>
          </cell>
          <cell r="D172" t="str">
            <v>A2</v>
          </cell>
          <cell r="E172" t="str">
            <v>A2</v>
          </cell>
        </row>
        <row r="173">
          <cell r="C173" t="str">
            <v>01022005</v>
          </cell>
          <cell r="D173" t="str">
            <v>A2</v>
          </cell>
          <cell r="E173" t="str">
            <v>A3</v>
          </cell>
        </row>
        <row r="174">
          <cell r="C174" t="str">
            <v>01010022</v>
          </cell>
          <cell r="D174" t="str">
            <v>A2</v>
          </cell>
          <cell r="E174" t="str">
            <v>A3</v>
          </cell>
        </row>
        <row r="175">
          <cell r="C175" t="str">
            <v>01010032</v>
          </cell>
          <cell r="D175" t="str">
            <v>A1</v>
          </cell>
          <cell r="E175" t="str">
            <v>A2</v>
          </cell>
        </row>
        <row r="176">
          <cell r="C176" t="str">
            <v>01010254</v>
          </cell>
          <cell r="D176" t="str">
            <v>A4</v>
          </cell>
          <cell r="E176" t="str">
            <v>A3</v>
          </cell>
        </row>
        <row r="177">
          <cell r="D177">
            <v>16</v>
          </cell>
          <cell r="E177">
            <v>16</v>
          </cell>
        </row>
        <row r="178">
          <cell r="E178">
            <v>16</v>
          </cell>
        </row>
        <row r="179">
          <cell r="C179" t="str">
            <v>01011002</v>
          </cell>
          <cell r="D179" t="str">
            <v>A1</v>
          </cell>
          <cell r="E179" t="str">
            <v>A2</v>
          </cell>
        </row>
        <row r="180">
          <cell r="C180" t="str">
            <v>01011012</v>
          </cell>
          <cell r="D180" t="str">
            <v>A2</v>
          </cell>
          <cell r="E180" t="str">
            <v>A4</v>
          </cell>
        </row>
        <row r="181">
          <cell r="C181" t="str">
            <v>01011005</v>
          </cell>
          <cell r="D181" t="str">
            <v>A1</v>
          </cell>
          <cell r="E181" t="str">
            <v>A4</v>
          </cell>
        </row>
        <row r="182">
          <cell r="C182" t="str">
            <v>01011011</v>
          </cell>
          <cell r="D182" t="str">
            <v>A3</v>
          </cell>
          <cell r="E182" t="str">
            <v>A3</v>
          </cell>
        </row>
        <row r="183">
          <cell r="C183" t="str">
            <v>01011013</v>
          </cell>
          <cell r="D183" t="str">
            <v>A2</v>
          </cell>
          <cell r="E183" t="str">
            <v>A DN</v>
          </cell>
        </row>
        <row r="184">
          <cell r="C184" t="str">
            <v>01011009</v>
          </cell>
          <cell r="D184" t="str">
            <v>A1</v>
          </cell>
          <cell r="E184" t="str">
            <v>A4</v>
          </cell>
        </row>
        <row r="185">
          <cell r="C185" t="str">
            <v>01011001</v>
          </cell>
          <cell r="D185" t="str">
            <v>A1</v>
          </cell>
          <cell r="E185" t="str">
            <v>A4</v>
          </cell>
        </row>
        <row r="186">
          <cell r="C186" t="str">
            <v>01011014</v>
          </cell>
          <cell r="D186" t="str">
            <v>A3</v>
          </cell>
          <cell r="E186" t="str">
            <v>A4</v>
          </cell>
        </row>
        <row r="187">
          <cell r="C187" t="str">
            <v>01010005</v>
          </cell>
          <cell r="D187" t="str">
            <v>A1</v>
          </cell>
          <cell r="E187" t="str">
            <v>A4</v>
          </cell>
        </row>
        <row r="188">
          <cell r="C188" t="str">
            <v>01011016</v>
          </cell>
          <cell r="D188" t="str">
            <v>A2</v>
          </cell>
          <cell r="E188" t="str">
            <v>A3</v>
          </cell>
        </row>
        <row r="189">
          <cell r="C189" t="str">
            <v>01011007</v>
          </cell>
          <cell r="D189" t="str">
            <v>A1</v>
          </cell>
          <cell r="E189" t="str">
            <v>A4</v>
          </cell>
        </row>
        <row r="190">
          <cell r="C190" t="str">
            <v>01011008</v>
          </cell>
          <cell r="D190" t="str">
            <v>A2</v>
          </cell>
          <cell r="E190" t="str">
            <v>A4</v>
          </cell>
        </row>
        <row r="191">
          <cell r="C191" t="str">
            <v>01011015</v>
          </cell>
          <cell r="D191" t="str">
            <v>A2</v>
          </cell>
          <cell r="E191" t="str">
            <v>A4</v>
          </cell>
        </row>
        <row r="192">
          <cell r="C192" t="str">
            <v>01011010</v>
          </cell>
          <cell r="D192" t="str">
            <v>A1</v>
          </cell>
          <cell r="E192" t="str">
            <v>A4</v>
          </cell>
        </row>
        <row r="193">
          <cell r="C193" t="str">
            <v>01011018</v>
          </cell>
          <cell r="D193" t="str">
            <v>A1</v>
          </cell>
          <cell r="E193" t="str">
            <v>A3</v>
          </cell>
        </row>
        <row r="194">
          <cell r="C194" t="str">
            <v>01011006</v>
          </cell>
          <cell r="D194" t="str">
            <v>A1</v>
          </cell>
          <cell r="E194" t="str">
            <v>A4</v>
          </cell>
        </row>
        <row r="195">
          <cell r="D195">
            <v>28</v>
          </cell>
          <cell r="E195">
            <v>28</v>
          </cell>
        </row>
        <row r="196">
          <cell r="E196">
            <v>28</v>
          </cell>
        </row>
        <row r="197">
          <cell r="C197" t="str">
            <v>01012003</v>
          </cell>
          <cell r="D197" t="str">
            <v>A2</v>
          </cell>
          <cell r="E197" t="str">
            <v>A1</v>
          </cell>
        </row>
        <row r="198">
          <cell r="C198" t="str">
            <v>01012008</v>
          </cell>
          <cell r="D198" t="str">
            <v>A2</v>
          </cell>
          <cell r="E198" t="str">
            <v>A2</v>
          </cell>
        </row>
        <row r="199">
          <cell r="C199" t="str">
            <v>01012007</v>
          </cell>
          <cell r="D199" t="str">
            <v>A2</v>
          </cell>
          <cell r="E199" t="str">
            <v>A3</v>
          </cell>
        </row>
        <row r="200">
          <cell r="C200" t="str">
            <v>01012013</v>
          </cell>
          <cell r="D200" t="str">
            <v>A2</v>
          </cell>
          <cell r="E200" t="str">
            <v>A1</v>
          </cell>
        </row>
        <row r="201">
          <cell r="C201" t="str">
            <v>01012023</v>
          </cell>
          <cell r="D201" t="str">
            <v>A2</v>
          </cell>
          <cell r="E201" t="str">
            <v>A1</v>
          </cell>
        </row>
        <row r="202">
          <cell r="C202" t="str">
            <v>01012014</v>
          </cell>
          <cell r="D202" t="str">
            <v>A2</v>
          </cell>
          <cell r="E202" t="str">
            <v>A3</v>
          </cell>
        </row>
        <row r="203">
          <cell r="C203" t="str">
            <v>01012005</v>
          </cell>
          <cell r="D203" t="str">
            <v>A2</v>
          </cell>
          <cell r="E203" t="str">
            <v>A2</v>
          </cell>
        </row>
        <row r="204">
          <cell r="C204" t="str">
            <v>01012006</v>
          </cell>
          <cell r="D204" t="str">
            <v>A2</v>
          </cell>
          <cell r="E204" t="str">
            <v>A1</v>
          </cell>
        </row>
        <row r="205">
          <cell r="C205" t="str">
            <v>01012004</v>
          </cell>
          <cell r="D205" t="str">
            <v>A4</v>
          </cell>
          <cell r="E205" t="str">
            <v>A3</v>
          </cell>
        </row>
        <row r="206">
          <cell r="C206" t="str">
            <v>01012012</v>
          </cell>
          <cell r="D206" t="str">
            <v>A3</v>
          </cell>
          <cell r="E206" t="str">
            <v>A4</v>
          </cell>
        </row>
        <row r="207">
          <cell r="C207" t="str">
            <v>01012016</v>
          </cell>
          <cell r="D207" t="str">
            <v>A4</v>
          </cell>
          <cell r="E207" t="str">
            <v>C1</v>
          </cell>
        </row>
        <row r="208">
          <cell r="C208" t="str">
            <v>01012015</v>
          </cell>
          <cell r="D208" t="str">
            <v>A4</v>
          </cell>
          <cell r="E208" t="str">
            <v>A4</v>
          </cell>
        </row>
        <row r="209">
          <cell r="C209" t="str">
            <v>01012019</v>
          </cell>
          <cell r="D209" t="str">
            <v>A4</v>
          </cell>
          <cell r="E209" t="str">
            <v>A3</v>
          </cell>
        </row>
        <row r="210">
          <cell r="C210" t="str">
            <v>01012018</v>
          </cell>
          <cell r="D210" t="str">
            <v>A3</v>
          </cell>
          <cell r="E210" t="str">
            <v>A3</v>
          </cell>
        </row>
        <row r="211">
          <cell r="C211" t="str">
            <v>01012017</v>
          </cell>
          <cell r="D211" t="str">
            <v>A2</v>
          </cell>
          <cell r="E211" t="str">
            <v>A4</v>
          </cell>
        </row>
        <row r="212">
          <cell r="C212" t="str">
            <v>01012022</v>
          </cell>
          <cell r="D212" t="str">
            <v>A4</v>
          </cell>
          <cell r="E212" t="str">
            <v>A4</v>
          </cell>
        </row>
        <row r="213">
          <cell r="C213" t="str">
            <v>01012020</v>
          </cell>
          <cell r="D213" t="str">
            <v>A2</v>
          </cell>
          <cell r="E213" t="str">
            <v>A2</v>
          </cell>
        </row>
        <row r="214">
          <cell r="C214" t="str">
            <v>01012021</v>
          </cell>
          <cell r="D214" t="str">
            <v>A4</v>
          </cell>
          <cell r="E214" t="str">
            <v>A4</v>
          </cell>
        </row>
        <row r="215">
          <cell r="C215" t="str">
            <v>01012011</v>
          </cell>
          <cell r="D215" t="str">
            <v>A3</v>
          </cell>
          <cell r="E215" t="str">
            <v>A4</v>
          </cell>
        </row>
        <row r="216">
          <cell r="C216" t="str">
            <v>01017002</v>
          </cell>
          <cell r="D216" t="str">
            <v>A4</v>
          </cell>
          <cell r="E216" t="str">
            <v>A4</v>
          </cell>
        </row>
        <row r="217">
          <cell r="C217" t="str">
            <v>01012028</v>
          </cell>
          <cell r="D217" t="str">
            <v>A4</v>
          </cell>
          <cell r="E217" t="str">
            <v>A3</v>
          </cell>
        </row>
        <row r="218">
          <cell r="C218" t="str">
            <v>01012032</v>
          </cell>
          <cell r="D218" t="str">
            <v>A3</v>
          </cell>
          <cell r="E218" t="str">
            <v>A3</v>
          </cell>
        </row>
        <row r="219">
          <cell r="C219" t="str">
            <v>01025017</v>
          </cell>
          <cell r="D219" t="str">
            <v>A2</v>
          </cell>
          <cell r="E219" t="str">
            <v>A2</v>
          </cell>
        </row>
        <row r="220">
          <cell r="C220" t="str">
            <v>01006004</v>
          </cell>
          <cell r="D220" t="str">
            <v>A4</v>
          </cell>
          <cell r="E220" t="str">
            <v>A4</v>
          </cell>
        </row>
        <row r="221">
          <cell r="C221" t="str">
            <v>01013068</v>
          </cell>
          <cell r="D221" t="str">
            <v>A2</v>
          </cell>
          <cell r="E221" t="str">
            <v>A2</v>
          </cell>
        </row>
        <row r="222">
          <cell r="C222" t="str">
            <v>01012048</v>
          </cell>
          <cell r="D222" t="str">
            <v>A4</v>
          </cell>
          <cell r="E222" t="str">
            <v>A3</v>
          </cell>
        </row>
        <row r="223">
          <cell r="C223" t="str">
            <v>01012049</v>
          </cell>
          <cell r="D223" t="str">
            <v>A3</v>
          </cell>
          <cell r="E223" t="str">
            <v>A4</v>
          </cell>
        </row>
        <row r="224">
          <cell r="C224" t="str">
            <v>01012050</v>
          </cell>
          <cell r="D224" t="str">
            <v>A4</v>
          </cell>
          <cell r="E224" t="str">
            <v>A3</v>
          </cell>
        </row>
        <row r="225">
          <cell r="D225">
            <v>19</v>
          </cell>
          <cell r="E225">
            <v>19</v>
          </cell>
        </row>
        <row r="226">
          <cell r="E226">
            <v>19</v>
          </cell>
        </row>
        <row r="227">
          <cell r="C227" t="str">
            <v>01015019</v>
          </cell>
          <cell r="D227" t="str">
            <v>A2</v>
          </cell>
          <cell r="E227" t="str">
            <v>A1</v>
          </cell>
        </row>
        <row r="228">
          <cell r="C228" t="str">
            <v>01015023</v>
          </cell>
          <cell r="D228" t="str">
            <v>A3</v>
          </cell>
          <cell r="E228" t="str">
            <v>A4</v>
          </cell>
        </row>
        <row r="229">
          <cell r="C229" t="str">
            <v>01015005</v>
          </cell>
          <cell r="D229" t="str">
            <v>A3</v>
          </cell>
          <cell r="E229" t="str">
            <v>A4</v>
          </cell>
        </row>
        <row r="230">
          <cell r="C230" t="str">
            <v>01015018</v>
          </cell>
          <cell r="D230" t="str">
            <v>A3</v>
          </cell>
          <cell r="E230" t="str">
            <v>A3</v>
          </cell>
        </row>
        <row r="231">
          <cell r="C231" t="str">
            <v>01015020</v>
          </cell>
          <cell r="D231" t="str">
            <v>A3</v>
          </cell>
          <cell r="E231" t="str">
            <v>B2</v>
          </cell>
        </row>
        <row r="232">
          <cell r="C232" t="str">
            <v>01015041</v>
          </cell>
          <cell r="D232" t="str">
            <v>A3</v>
          </cell>
          <cell r="E232" t="str">
            <v>A4</v>
          </cell>
        </row>
        <row r="233">
          <cell r="C233" t="str">
            <v>01015013</v>
          </cell>
          <cell r="D233" t="str">
            <v>A3</v>
          </cell>
          <cell r="E233" t="str">
            <v>A4</v>
          </cell>
        </row>
        <row r="234">
          <cell r="C234" t="str">
            <v>01015006</v>
          </cell>
          <cell r="D234" t="str">
            <v>A3</v>
          </cell>
          <cell r="E234" t="str">
            <v>A3</v>
          </cell>
        </row>
        <row r="235">
          <cell r="C235" t="str">
            <v>01018001</v>
          </cell>
          <cell r="D235" t="str">
            <v>A3</v>
          </cell>
          <cell r="E235" t="str">
            <v>A4</v>
          </cell>
        </row>
        <row r="236">
          <cell r="C236" t="str">
            <v>01015004</v>
          </cell>
          <cell r="D236" t="str">
            <v>A3</v>
          </cell>
          <cell r="E236" t="str">
            <v>A4</v>
          </cell>
        </row>
        <row r="237">
          <cell r="C237" t="str">
            <v>01015010</v>
          </cell>
          <cell r="D237" t="str">
            <v>A3</v>
          </cell>
          <cell r="E237" t="str">
            <v>A4</v>
          </cell>
        </row>
        <row r="238">
          <cell r="C238" t="str">
            <v>01015017</v>
          </cell>
          <cell r="D238" t="str">
            <v>A3</v>
          </cell>
          <cell r="E238" t="str">
            <v>A4</v>
          </cell>
        </row>
        <row r="239">
          <cell r="C239" t="str">
            <v>01015016</v>
          </cell>
          <cell r="D239" t="str">
            <v>A3</v>
          </cell>
          <cell r="E239" t="str">
            <v>A4</v>
          </cell>
        </row>
        <row r="240">
          <cell r="C240" t="str">
            <v>01015031</v>
          </cell>
          <cell r="D240" t="str">
            <v>A3</v>
          </cell>
          <cell r="E240" t="str">
            <v>A3</v>
          </cell>
        </row>
        <row r="241">
          <cell r="C241" t="str">
            <v>01015025</v>
          </cell>
          <cell r="D241" t="str">
            <v>A3</v>
          </cell>
          <cell r="E241" t="str">
            <v>A4</v>
          </cell>
        </row>
        <row r="242">
          <cell r="C242" t="str">
            <v>01017001</v>
          </cell>
          <cell r="D242" t="str">
            <v>A3</v>
          </cell>
          <cell r="E242" t="str">
            <v>A4</v>
          </cell>
        </row>
        <row r="243">
          <cell r="C243" t="str">
            <v>01015012</v>
          </cell>
          <cell r="D243" t="str">
            <v>A3</v>
          </cell>
          <cell r="E243" t="str">
            <v>A3</v>
          </cell>
        </row>
        <row r="244">
          <cell r="C244" t="str">
            <v>01015008</v>
          </cell>
          <cell r="D244" t="str">
            <v>A2</v>
          </cell>
          <cell r="E244" t="str">
            <v>A4</v>
          </cell>
        </row>
        <row r="245">
          <cell r="C245" t="str">
            <v>01015021</v>
          </cell>
          <cell r="D245" t="str">
            <v>A3</v>
          </cell>
          <cell r="E245" t="str">
            <v>A3</v>
          </cell>
        </row>
        <row r="246">
          <cell r="D246">
            <v>26</v>
          </cell>
          <cell r="E246">
            <v>26</v>
          </cell>
        </row>
        <row r="247">
          <cell r="E247">
            <v>25</v>
          </cell>
        </row>
        <row r="248">
          <cell r="C248" t="str">
            <v>01013003</v>
          </cell>
          <cell r="D248" t="str">
            <v>A1</v>
          </cell>
          <cell r="E248" t="str">
            <v>A1</v>
          </cell>
        </row>
        <row r="249">
          <cell r="C249" t="str">
            <v>01013002</v>
          </cell>
          <cell r="D249" t="str">
            <v>A1</v>
          </cell>
          <cell r="E249" t="str">
            <v>A3</v>
          </cell>
        </row>
        <row r="250">
          <cell r="C250" t="str">
            <v>01013004</v>
          </cell>
          <cell r="D250" t="str">
            <v>A1</v>
          </cell>
          <cell r="E250" t="str">
            <v>A3</v>
          </cell>
        </row>
        <row r="251">
          <cell r="C251" t="str">
            <v>01013021</v>
          </cell>
          <cell r="D251" t="str">
            <v>A1</v>
          </cell>
          <cell r="E251" t="str">
            <v>A3</v>
          </cell>
        </row>
        <row r="252">
          <cell r="C252" t="str">
            <v>01013006</v>
          </cell>
          <cell r="D252" t="str">
            <v>A1</v>
          </cell>
          <cell r="E252" t="str">
            <v>A3</v>
          </cell>
        </row>
        <row r="253">
          <cell r="C253" t="str">
            <v>01013018</v>
          </cell>
          <cell r="D253" t="str">
            <v>A1</v>
          </cell>
          <cell r="E253" t="str">
            <v>A4</v>
          </cell>
        </row>
        <row r="254">
          <cell r="C254" t="str">
            <v>01013019</v>
          </cell>
          <cell r="D254" t="str">
            <v>A2</v>
          </cell>
          <cell r="E254" t="str">
            <v>A4</v>
          </cell>
        </row>
        <row r="255">
          <cell r="C255" t="str">
            <v>01013016</v>
          </cell>
          <cell r="D255" t="str">
            <v>A3</v>
          </cell>
          <cell r="E255" t="str">
            <v>A4</v>
          </cell>
        </row>
        <row r="256">
          <cell r="C256" t="str">
            <v>01013017</v>
          </cell>
          <cell r="D256" t="str">
            <v>A2</v>
          </cell>
          <cell r="E256" t="str">
            <v>A4</v>
          </cell>
        </row>
        <row r="257">
          <cell r="C257" t="str">
            <v>01013027</v>
          </cell>
          <cell r="D257" t="str">
            <v>A1</v>
          </cell>
          <cell r="E257" t="str">
            <v>A4</v>
          </cell>
        </row>
        <row r="258">
          <cell r="C258" t="str">
            <v>01013026</v>
          </cell>
          <cell r="D258" t="str">
            <v>A1</v>
          </cell>
          <cell r="E258" t="str">
            <v>A4</v>
          </cell>
        </row>
        <row r="259">
          <cell r="C259" t="str">
            <v>01013029</v>
          </cell>
          <cell r="D259" t="str">
            <v>A3</v>
          </cell>
          <cell r="E259" t="str">
            <v>A4</v>
          </cell>
        </row>
        <row r="260">
          <cell r="C260" t="str">
            <v>01013028</v>
          </cell>
          <cell r="D260" t="str">
            <v>A3</v>
          </cell>
          <cell r="E260" t="str">
            <v>A4</v>
          </cell>
        </row>
        <row r="261">
          <cell r="C261" t="str">
            <v>01013005</v>
          </cell>
          <cell r="D261" t="str">
            <v>A1</v>
          </cell>
          <cell r="E261" t="str">
            <v>A4</v>
          </cell>
        </row>
        <row r="262">
          <cell r="C262" t="str">
            <v>01013022</v>
          </cell>
          <cell r="D262" t="str">
            <v>A1</v>
          </cell>
          <cell r="E262" t="str">
            <v>A3</v>
          </cell>
        </row>
        <row r="263">
          <cell r="C263" t="str">
            <v>01013047</v>
          </cell>
          <cell r="D263" t="str">
            <v>A2</v>
          </cell>
          <cell r="E263" t="str">
            <v>A4</v>
          </cell>
        </row>
        <row r="264">
          <cell r="C264" t="str">
            <v>01013070</v>
          </cell>
          <cell r="D264" t="str">
            <v>A2</v>
          </cell>
          <cell r="E264" t="str">
            <v>A3</v>
          </cell>
        </row>
        <row r="265">
          <cell r="C265" t="str">
            <v>01014047</v>
          </cell>
          <cell r="D265" t="str">
            <v>A1</v>
          </cell>
          <cell r="E265" t="str">
            <v>A2</v>
          </cell>
        </row>
        <row r="266">
          <cell r="C266" t="str">
            <v>01013079</v>
          </cell>
          <cell r="D266" t="str">
            <v>A3</v>
          </cell>
          <cell r="E266" t="str">
            <v>A3</v>
          </cell>
        </row>
        <row r="267">
          <cell r="C267" t="str">
            <v>01013087</v>
          </cell>
          <cell r="D267" t="str">
            <v>A1</v>
          </cell>
          <cell r="E267" t="str">
            <v>A4</v>
          </cell>
        </row>
        <row r="268">
          <cell r="C268" t="str">
            <v>01013061</v>
          </cell>
          <cell r="D268" t="str">
            <v>A3</v>
          </cell>
          <cell r="E268" t="str">
            <v>A4</v>
          </cell>
        </row>
        <row r="269">
          <cell r="C269" t="str">
            <v>01013094</v>
          </cell>
          <cell r="D269" t="str">
            <v>A1</v>
          </cell>
          <cell r="E269" t="str">
            <v>A4</v>
          </cell>
        </row>
        <row r="270">
          <cell r="C270" t="str">
            <v>01013120</v>
          </cell>
          <cell r="D270" t="str">
            <v>A1</v>
          </cell>
          <cell r="E270" t="str">
            <v>A4</v>
          </cell>
        </row>
        <row r="271">
          <cell r="C271" t="str">
            <v>01013117</v>
          </cell>
          <cell r="D271" t="str">
            <v>A3</v>
          </cell>
          <cell r="E271" t="str">
            <v>A4</v>
          </cell>
        </row>
        <row r="272">
          <cell r="C272" t="str">
            <v>01013116</v>
          </cell>
          <cell r="D272" t="str">
            <v>A4</v>
          </cell>
          <cell r="E272" t="str">
            <v>A4</v>
          </cell>
        </row>
        <row r="273">
          <cell r="E273">
            <v>1</v>
          </cell>
        </row>
        <row r="274">
          <cell r="C274" t="str">
            <v>01013096</v>
          </cell>
          <cell r="D274" t="str">
            <v>A1</v>
          </cell>
          <cell r="E274" t="str">
            <v>A1</v>
          </cell>
        </row>
        <row r="275">
          <cell r="D275">
            <v>31</v>
          </cell>
          <cell r="E275">
            <v>31</v>
          </cell>
        </row>
        <row r="276">
          <cell r="E276">
            <v>31</v>
          </cell>
        </row>
        <row r="277">
          <cell r="C277" t="str">
            <v>01014002</v>
          </cell>
          <cell r="D277" t="str">
            <v>A1</v>
          </cell>
          <cell r="E277" t="str">
            <v>A1</v>
          </cell>
        </row>
        <row r="278">
          <cell r="C278" t="str">
            <v>01014004</v>
          </cell>
          <cell r="D278" t="str">
            <v>A1</v>
          </cell>
          <cell r="E278" t="str">
            <v>A1</v>
          </cell>
        </row>
        <row r="279">
          <cell r="C279" t="str">
            <v>01023003</v>
          </cell>
          <cell r="D279" t="str">
            <v>A2</v>
          </cell>
          <cell r="E279" t="str">
            <v>A1</v>
          </cell>
        </row>
        <row r="280">
          <cell r="C280" t="str">
            <v>01014038</v>
          </cell>
          <cell r="D280" t="str">
            <v>A1</v>
          </cell>
          <cell r="E280" t="str">
            <v>A1</v>
          </cell>
        </row>
        <row r="281">
          <cell r="C281" t="str">
            <v>01014051</v>
          </cell>
          <cell r="D281" t="str">
            <v>A4</v>
          </cell>
          <cell r="E281" t="str">
            <v>A3</v>
          </cell>
        </row>
        <row r="282">
          <cell r="C282" t="str">
            <v>01014005</v>
          </cell>
          <cell r="D282" t="str">
            <v>A3</v>
          </cell>
          <cell r="E282" t="str">
            <v>A4</v>
          </cell>
        </row>
        <row r="283">
          <cell r="C283" t="str">
            <v>01014046</v>
          </cell>
          <cell r="D283" t="str">
            <v>A1</v>
          </cell>
          <cell r="E283" t="str">
            <v>A1</v>
          </cell>
        </row>
        <row r="284">
          <cell r="C284" t="str">
            <v>01014026</v>
          </cell>
          <cell r="D284" t="str">
            <v>A3</v>
          </cell>
          <cell r="E284" t="str">
            <v>A3</v>
          </cell>
        </row>
        <row r="285">
          <cell r="C285" t="str">
            <v>01014029</v>
          </cell>
          <cell r="D285" t="str">
            <v>A3</v>
          </cell>
          <cell r="E285" t="str">
            <v>A4</v>
          </cell>
        </row>
        <row r="286">
          <cell r="C286" t="str">
            <v>01014033</v>
          </cell>
          <cell r="D286" t="str">
            <v>A1</v>
          </cell>
          <cell r="E286" t="str">
            <v>A1</v>
          </cell>
        </row>
        <row r="287">
          <cell r="C287" t="str">
            <v>01014023</v>
          </cell>
          <cell r="D287" t="str">
            <v>A2</v>
          </cell>
          <cell r="E287" t="str">
            <v>A3</v>
          </cell>
        </row>
        <row r="288">
          <cell r="C288" t="str">
            <v>01014013</v>
          </cell>
          <cell r="D288" t="str">
            <v>A3</v>
          </cell>
          <cell r="E288" t="str">
            <v>A4</v>
          </cell>
        </row>
        <row r="289">
          <cell r="C289" t="str">
            <v>01014017</v>
          </cell>
          <cell r="D289" t="str">
            <v>A3</v>
          </cell>
          <cell r="E289" t="str">
            <v>A3</v>
          </cell>
        </row>
        <row r="290">
          <cell r="C290" t="str">
            <v>01014034</v>
          </cell>
          <cell r="D290" t="str">
            <v>A3</v>
          </cell>
          <cell r="E290" t="str">
            <v>A3</v>
          </cell>
        </row>
        <row r="291">
          <cell r="C291" t="str">
            <v>01014020</v>
          </cell>
          <cell r="D291" t="str">
            <v>A2</v>
          </cell>
          <cell r="E291" t="str">
            <v>A3</v>
          </cell>
        </row>
        <row r="292">
          <cell r="C292" t="str">
            <v>01014018</v>
          </cell>
          <cell r="D292" t="str">
            <v>A3</v>
          </cell>
          <cell r="E292" t="str">
            <v>A3</v>
          </cell>
        </row>
        <row r="293">
          <cell r="C293" t="str">
            <v>01014042</v>
          </cell>
          <cell r="D293" t="str">
            <v>A1</v>
          </cell>
          <cell r="E293" t="str">
            <v>A2</v>
          </cell>
        </row>
        <row r="294">
          <cell r="C294" t="str">
            <v>01014019</v>
          </cell>
          <cell r="D294" t="str">
            <v>A2</v>
          </cell>
          <cell r="E294" t="str">
            <v>A3</v>
          </cell>
        </row>
        <row r="295">
          <cell r="C295" t="str">
            <v>01014010</v>
          </cell>
          <cell r="D295" t="str">
            <v>A3</v>
          </cell>
          <cell r="E295" t="str">
            <v>A4</v>
          </cell>
        </row>
        <row r="296">
          <cell r="C296" t="str">
            <v>01014030</v>
          </cell>
          <cell r="D296" t="str">
            <v>A2</v>
          </cell>
          <cell r="E296" t="str">
            <v>A3</v>
          </cell>
        </row>
        <row r="297">
          <cell r="C297" t="str">
            <v>01014024</v>
          </cell>
          <cell r="D297" t="str">
            <v>A2</v>
          </cell>
          <cell r="E297" t="str">
            <v>A3</v>
          </cell>
        </row>
        <row r="298">
          <cell r="C298" t="str">
            <v>01014048</v>
          </cell>
          <cell r="D298" t="str">
            <v>A1</v>
          </cell>
          <cell r="E298" t="str">
            <v>A1</v>
          </cell>
        </row>
        <row r="299">
          <cell r="C299" t="str">
            <v>01014022</v>
          </cell>
          <cell r="D299" t="str">
            <v>A2</v>
          </cell>
          <cell r="E299" t="str">
            <v>A4</v>
          </cell>
        </row>
        <row r="300">
          <cell r="C300" t="str">
            <v>01014025</v>
          </cell>
          <cell r="D300" t="str">
            <v>A3</v>
          </cell>
          <cell r="E300" t="str">
            <v>A3</v>
          </cell>
        </row>
        <row r="301">
          <cell r="C301" t="str">
            <v>01014032</v>
          </cell>
          <cell r="D301" t="str">
            <v>A2</v>
          </cell>
          <cell r="E301" t="str">
            <v>A2</v>
          </cell>
        </row>
        <row r="302">
          <cell r="C302" t="str">
            <v>01014006</v>
          </cell>
          <cell r="D302" t="str">
            <v>A2</v>
          </cell>
          <cell r="E302" t="str">
            <v>A3</v>
          </cell>
        </row>
        <row r="303">
          <cell r="C303" t="str">
            <v>01014052</v>
          </cell>
          <cell r="D303" t="str">
            <v>A4</v>
          </cell>
          <cell r="E303" t="str">
            <v>A4</v>
          </cell>
        </row>
        <row r="304">
          <cell r="C304" t="str">
            <v>01014009</v>
          </cell>
          <cell r="D304" t="str">
            <v>A3</v>
          </cell>
          <cell r="E304" t="str">
            <v>A2</v>
          </cell>
        </row>
        <row r="305">
          <cell r="C305" t="str">
            <v>01014045</v>
          </cell>
          <cell r="D305" t="str">
            <v>A1</v>
          </cell>
          <cell r="E305" t="str">
            <v>A1</v>
          </cell>
        </row>
        <row r="306">
          <cell r="C306" t="str">
            <v>01014021</v>
          </cell>
          <cell r="D306" t="str">
            <v>A2</v>
          </cell>
          <cell r="E306" t="str">
            <v>A4</v>
          </cell>
        </row>
        <row r="307">
          <cell r="C307" t="str">
            <v>01014016</v>
          </cell>
          <cell r="D307" t="str">
            <v>A2</v>
          </cell>
          <cell r="E307" t="str">
            <v>A3</v>
          </cell>
        </row>
        <row r="308">
          <cell r="D308">
            <v>9</v>
          </cell>
          <cell r="E308">
            <v>9</v>
          </cell>
        </row>
        <row r="309">
          <cell r="E309">
            <v>9</v>
          </cell>
        </row>
        <row r="310">
          <cell r="C310" t="str">
            <v>01016008</v>
          </cell>
          <cell r="D310" t="str">
            <v>A2</v>
          </cell>
          <cell r="E310" t="str">
            <v>A1</v>
          </cell>
        </row>
        <row r="311">
          <cell r="C311" t="str">
            <v>01016004</v>
          </cell>
          <cell r="D311" t="str">
            <v>A2</v>
          </cell>
          <cell r="E311" t="str">
            <v>A3</v>
          </cell>
        </row>
        <row r="312">
          <cell r="C312" t="str">
            <v>01016002</v>
          </cell>
          <cell r="D312" t="str">
            <v>A2</v>
          </cell>
          <cell r="E312" t="str">
            <v>A4</v>
          </cell>
        </row>
        <row r="313">
          <cell r="C313" t="str">
            <v>01016006</v>
          </cell>
          <cell r="D313" t="str">
            <v>A3</v>
          </cell>
          <cell r="E313" t="str">
            <v>A4</v>
          </cell>
        </row>
        <row r="314">
          <cell r="C314" t="str">
            <v>01016005</v>
          </cell>
          <cell r="D314" t="str">
            <v>A2</v>
          </cell>
          <cell r="E314" t="str">
            <v>A3</v>
          </cell>
        </row>
        <row r="315">
          <cell r="C315" t="str">
            <v>01016012</v>
          </cell>
          <cell r="D315" t="str">
            <v>A3</v>
          </cell>
          <cell r="E315" t="str">
            <v>A3</v>
          </cell>
        </row>
        <row r="316">
          <cell r="C316" t="str">
            <v>01016010</v>
          </cell>
          <cell r="D316" t="str">
            <v>A3</v>
          </cell>
          <cell r="E316" t="str">
            <v>A3</v>
          </cell>
        </row>
        <row r="317">
          <cell r="C317" t="str">
            <v>01016007</v>
          </cell>
          <cell r="D317" t="str">
            <v>A2</v>
          </cell>
          <cell r="E317" t="str">
            <v>A4</v>
          </cell>
        </row>
        <row r="318">
          <cell r="C318" t="str">
            <v>01016003</v>
          </cell>
          <cell r="D318" t="str">
            <v>A2</v>
          </cell>
          <cell r="E318" t="str">
            <v>A4</v>
          </cell>
        </row>
        <row r="319">
          <cell r="D319">
            <v>9</v>
          </cell>
          <cell r="E319">
            <v>9</v>
          </cell>
        </row>
        <row r="320">
          <cell r="E320">
            <v>9</v>
          </cell>
        </row>
        <row r="321">
          <cell r="C321" t="str">
            <v>01013020</v>
          </cell>
          <cell r="D321" t="str">
            <v>A1</v>
          </cell>
          <cell r="E321" t="str">
            <v>A2</v>
          </cell>
        </row>
        <row r="322">
          <cell r="C322" t="str">
            <v>01029001</v>
          </cell>
          <cell r="D322" t="str">
            <v>A2</v>
          </cell>
          <cell r="E322" t="str">
            <v>A2</v>
          </cell>
        </row>
        <row r="323">
          <cell r="C323" t="str">
            <v>01013010</v>
          </cell>
          <cell r="D323" t="str">
            <v>A2</v>
          </cell>
          <cell r="E323" t="str">
            <v>A3</v>
          </cell>
        </row>
        <row r="324">
          <cell r="C324" t="str">
            <v>01013009</v>
          </cell>
          <cell r="D324" t="str">
            <v>A1</v>
          </cell>
          <cell r="E324" t="str">
            <v>A3</v>
          </cell>
        </row>
        <row r="325">
          <cell r="C325" t="str">
            <v>01013008</v>
          </cell>
          <cell r="D325" t="str">
            <v>A1</v>
          </cell>
          <cell r="E325" t="str">
            <v>A3</v>
          </cell>
        </row>
        <row r="326">
          <cell r="C326" t="str">
            <v>01013011</v>
          </cell>
          <cell r="D326" t="str">
            <v>A4</v>
          </cell>
          <cell r="E326" t="str">
            <v>B1</v>
          </cell>
        </row>
        <row r="327">
          <cell r="C327" t="str">
            <v>01013023</v>
          </cell>
          <cell r="D327" t="str">
            <v>A4</v>
          </cell>
          <cell r="E327" t="str">
            <v>A4</v>
          </cell>
        </row>
        <row r="328">
          <cell r="C328" t="str">
            <v>01013015</v>
          </cell>
          <cell r="D328" t="str">
            <v>A1</v>
          </cell>
          <cell r="E328" t="str">
            <v>B2</v>
          </cell>
        </row>
        <row r="329">
          <cell r="C329" t="str">
            <v>01029016</v>
          </cell>
          <cell r="D329" t="str">
            <v>A2</v>
          </cell>
          <cell r="E329" t="str">
            <v>A3</v>
          </cell>
        </row>
        <row r="330">
          <cell r="D330">
            <v>18</v>
          </cell>
          <cell r="E330">
            <v>18</v>
          </cell>
        </row>
        <row r="331">
          <cell r="E331">
            <v>18</v>
          </cell>
        </row>
        <row r="332">
          <cell r="C332" t="str">
            <v>01025007</v>
          </cell>
          <cell r="D332" t="str">
            <v>A2</v>
          </cell>
          <cell r="E332" t="str">
            <v>A2</v>
          </cell>
        </row>
        <row r="333">
          <cell r="C333" t="str">
            <v>01025004</v>
          </cell>
          <cell r="D333" t="str">
            <v>A2</v>
          </cell>
          <cell r="E333" t="str">
            <v>A2</v>
          </cell>
        </row>
        <row r="334">
          <cell r="C334" t="str">
            <v>01025009</v>
          </cell>
          <cell r="D334" t="str">
            <v>A2</v>
          </cell>
          <cell r="E334" t="str">
            <v>A3</v>
          </cell>
        </row>
        <row r="335">
          <cell r="C335" t="str">
            <v>01025029</v>
          </cell>
          <cell r="D335" t="str">
            <v>A2</v>
          </cell>
          <cell r="E335" t="str">
            <v>A1</v>
          </cell>
        </row>
        <row r="336">
          <cell r="C336" t="str">
            <v>01025002</v>
          </cell>
          <cell r="D336" t="str">
            <v>A2</v>
          </cell>
          <cell r="E336" t="str">
            <v>A4</v>
          </cell>
        </row>
        <row r="337">
          <cell r="C337" t="str">
            <v>01025016</v>
          </cell>
          <cell r="D337" t="str">
            <v>A3</v>
          </cell>
          <cell r="E337" t="str">
            <v>A4</v>
          </cell>
        </row>
        <row r="338">
          <cell r="C338" t="str">
            <v>01025018</v>
          </cell>
          <cell r="D338" t="str">
            <v>A3</v>
          </cell>
          <cell r="E338" t="str">
            <v>A4</v>
          </cell>
        </row>
        <row r="339">
          <cell r="C339" t="str">
            <v>01009027</v>
          </cell>
          <cell r="D339" t="str">
            <v>A2</v>
          </cell>
          <cell r="E339" t="str">
            <v>A4</v>
          </cell>
        </row>
        <row r="340">
          <cell r="C340" t="str">
            <v>01025052</v>
          </cell>
          <cell r="D340" t="str">
            <v>A4</v>
          </cell>
          <cell r="E340" t="str">
            <v>A4</v>
          </cell>
        </row>
        <row r="341">
          <cell r="C341" t="str">
            <v>01015053</v>
          </cell>
          <cell r="D341" t="str">
            <v>A4</v>
          </cell>
          <cell r="E341" t="str">
            <v>A3</v>
          </cell>
        </row>
        <row r="342">
          <cell r="C342" t="str">
            <v>01025027</v>
          </cell>
          <cell r="D342" t="str">
            <v>A2</v>
          </cell>
          <cell r="E342" t="str">
            <v>A DN</v>
          </cell>
        </row>
        <row r="343">
          <cell r="C343" t="str">
            <v>01025020</v>
          </cell>
          <cell r="D343" t="str">
            <v>A2</v>
          </cell>
          <cell r="E343" t="str">
            <v>A3</v>
          </cell>
        </row>
        <row r="344">
          <cell r="C344" t="str">
            <v>01025037</v>
          </cell>
          <cell r="D344" t="str">
            <v>A4</v>
          </cell>
          <cell r="E344" t="str">
            <v>B1</v>
          </cell>
        </row>
        <row r="345">
          <cell r="C345" t="str">
            <v>01025008</v>
          </cell>
          <cell r="D345" t="str">
            <v>A4</v>
          </cell>
          <cell r="E345" t="str">
            <v>A4</v>
          </cell>
        </row>
        <row r="346">
          <cell r="C346" t="str">
            <v>01025012</v>
          </cell>
          <cell r="D346" t="str">
            <v>A2</v>
          </cell>
          <cell r="E346" t="str">
            <v>A3</v>
          </cell>
        </row>
        <row r="347">
          <cell r="C347" t="str">
            <v>01003013</v>
          </cell>
          <cell r="D347" t="str">
            <v>A2</v>
          </cell>
          <cell r="E347" t="str">
            <v>A2</v>
          </cell>
        </row>
        <row r="348">
          <cell r="C348" t="str">
            <v>01025015</v>
          </cell>
          <cell r="D348" t="str">
            <v>A2</v>
          </cell>
          <cell r="E348" t="str">
            <v>A4</v>
          </cell>
        </row>
        <row r="349">
          <cell r="C349" t="str">
            <v>01025033</v>
          </cell>
          <cell r="D349" t="str">
            <v>A4</v>
          </cell>
          <cell r="E349" t="str">
            <v>A3</v>
          </cell>
        </row>
        <row r="350">
          <cell r="D350">
            <v>3</v>
          </cell>
          <cell r="E350">
            <v>3</v>
          </cell>
        </row>
        <row r="351">
          <cell r="E351">
            <v>3</v>
          </cell>
        </row>
        <row r="352">
          <cell r="C352" t="str">
            <v>01004014</v>
          </cell>
          <cell r="D352" t="str">
            <v>A2</v>
          </cell>
          <cell r="E352" t="str">
            <v>A2</v>
          </cell>
        </row>
        <row r="353">
          <cell r="C353" t="str">
            <v>01028013</v>
          </cell>
          <cell r="D353" t="str">
            <v>A2</v>
          </cell>
          <cell r="E353" t="str">
            <v>A3</v>
          </cell>
        </row>
        <row r="354">
          <cell r="C354" t="str">
            <v>01028017</v>
          </cell>
          <cell r="D354" t="str">
            <v>A2</v>
          </cell>
          <cell r="E354" t="str">
            <v>A2</v>
          </cell>
        </row>
        <row r="355">
          <cell r="D355">
            <v>7</v>
          </cell>
          <cell r="E355">
            <v>7</v>
          </cell>
        </row>
        <row r="356">
          <cell r="E356">
            <v>4</v>
          </cell>
        </row>
        <row r="357">
          <cell r="C357" t="str">
            <v>01015042</v>
          </cell>
          <cell r="D357" t="str">
            <v>A2</v>
          </cell>
          <cell r="E357" t="str">
            <v>A1</v>
          </cell>
        </row>
        <row r="358">
          <cell r="C358" t="str">
            <v>01018003</v>
          </cell>
          <cell r="D358" t="str">
            <v>A3</v>
          </cell>
          <cell r="E358" t="str">
            <v>A3</v>
          </cell>
        </row>
        <row r="359">
          <cell r="C359" t="str">
            <v>01018002</v>
          </cell>
          <cell r="D359" t="str">
            <v>A2</v>
          </cell>
          <cell r="E359" t="str">
            <v>A1</v>
          </cell>
        </row>
        <row r="360">
          <cell r="C360" t="str">
            <v>01018005</v>
          </cell>
          <cell r="D360" t="str">
            <v>A2</v>
          </cell>
          <cell r="E360" t="str">
            <v>A3</v>
          </cell>
        </row>
        <row r="361">
          <cell r="E361">
            <v>3</v>
          </cell>
        </row>
        <row r="362">
          <cell r="C362" t="str">
            <v>01018008</v>
          </cell>
          <cell r="D362" t="str">
            <v>A2</v>
          </cell>
          <cell r="E362" t="str">
            <v>A3</v>
          </cell>
        </row>
        <row r="363">
          <cell r="C363" t="str">
            <v>01018007</v>
          </cell>
          <cell r="D363" t="str">
            <v>A2</v>
          </cell>
          <cell r="E363" t="str">
            <v>A3</v>
          </cell>
        </row>
        <row r="364">
          <cell r="C364" t="str">
            <v>01018009</v>
          </cell>
          <cell r="D364" t="str">
            <v>A2</v>
          </cell>
          <cell r="E364" t="str">
            <v>A3</v>
          </cell>
        </row>
        <row r="365">
          <cell r="D365">
            <v>4</v>
          </cell>
          <cell r="E365">
            <v>4</v>
          </cell>
        </row>
        <row r="366">
          <cell r="E366">
            <v>2</v>
          </cell>
        </row>
        <row r="367">
          <cell r="C367" t="str">
            <v>01004005</v>
          </cell>
          <cell r="D367" t="str">
            <v>A1</v>
          </cell>
          <cell r="E367" t="str">
            <v>A1</v>
          </cell>
        </row>
        <row r="368">
          <cell r="C368" t="str">
            <v>01019002</v>
          </cell>
          <cell r="D368" t="str">
            <v>A3</v>
          </cell>
          <cell r="E368" t="str">
            <v>A4</v>
          </cell>
        </row>
        <row r="369">
          <cell r="E369">
            <v>2</v>
          </cell>
        </row>
        <row r="370">
          <cell r="C370" t="str">
            <v>01019001</v>
          </cell>
          <cell r="D370" t="str">
            <v>A3</v>
          </cell>
          <cell r="E370" t="str">
            <v>A4</v>
          </cell>
        </row>
        <row r="371">
          <cell r="C371" t="str">
            <v>01005005</v>
          </cell>
          <cell r="D371" t="str">
            <v>A2</v>
          </cell>
          <cell r="E371" t="str">
            <v>A2</v>
          </cell>
        </row>
        <row r="372">
          <cell r="D372">
            <v>3</v>
          </cell>
          <cell r="E372">
            <v>3</v>
          </cell>
        </row>
        <row r="373">
          <cell r="E373">
            <v>2</v>
          </cell>
        </row>
        <row r="374">
          <cell r="C374" t="str">
            <v>01021001</v>
          </cell>
          <cell r="D374" t="str">
            <v>A2</v>
          </cell>
          <cell r="E374" t="str">
            <v>A2</v>
          </cell>
        </row>
        <row r="375">
          <cell r="C375" t="str">
            <v>01021003</v>
          </cell>
          <cell r="D375" t="str">
            <v>A2</v>
          </cell>
          <cell r="E375" t="str">
            <v>A3</v>
          </cell>
        </row>
        <row r="376">
          <cell r="E376">
            <v>1</v>
          </cell>
        </row>
        <row r="377">
          <cell r="C377" t="str">
            <v>01021004</v>
          </cell>
          <cell r="D377" t="str">
            <v>A2</v>
          </cell>
          <cell r="E377" t="str">
            <v>A3</v>
          </cell>
        </row>
        <row r="378">
          <cell r="D378">
            <v>2</v>
          </cell>
          <cell r="E378">
            <v>2</v>
          </cell>
        </row>
        <row r="379">
          <cell r="E379">
            <v>2</v>
          </cell>
        </row>
        <row r="380">
          <cell r="C380" t="str">
            <v>01007008</v>
          </cell>
          <cell r="D380" t="str">
            <v>A2</v>
          </cell>
          <cell r="E380" t="str">
            <v>A2</v>
          </cell>
        </row>
        <row r="381">
          <cell r="C381" t="str">
            <v>01014012</v>
          </cell>
          <cell r="D381" t="str">
            <v>A3</v>
          </cell>
          <cell r="E381" t="str">
            <v>A4</v>
          </cell>
        </row>
        <row r="382">
          <cell r="D382">
            <v>5</v>
          </cell>
          <cell r="E382">
            <v>5</v>
          </cell>
        </row>
        <row r="383">
          <cell r="E383">
            <v>3</v>
          </cell>
        </row>
        <row r="384">
          <cell r="C384" t="str">
            <v>01017003</v>
          </cell>
          <cell r="D384" t="str">
            <v>A2</v>
          </cell>
          <cell r="E384" t="str">
            <v>A1</v>
          </cell>
        </row>
        <row r="385">
          <cell r="C385" t="str">
            <v>01017010</v>
          </cell>
          <cell r="D385" t="str">
            <v>A2</v>
          </cell>
          <cell r="E385" t="str">
            <v>A2</v>
          </cell>
        </row>
        <row r="386">
          <cell r="C386" t="str">
            <v>01018004</v>
          </cell>
          <cell r="D386" t="str">
            <v>A2</v>
          </cell>
          <cell r="E386" t="str">
            <v>A1</v>
          </cell>
        </row>
        <row r="387">
          <cell r="E387">
            <v>2</v>
          </cell>
        </row>
        <row r="388">
          <cell r="C388" t="str">
            <v>01025013</v>
          </cell>
          <cell r="D388" t="str">
            <v>A2</v>
          </cell>
          <cell r="E388" t="str">
            <v>A3</v>
          </cell>
        </row>
        <row r="389">
          <cell r="C389" t="str">
            <v>01031001</v>
          </cell>
          <cell r="D389" t="str">
            <v>A4</v>
          </cell>
          <cell r="E389" t="str">
            <v>A2</v>
          </cell>
        </row>
      </sheetData>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Gui chi Quynh"/>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Thu vien"/>
      <sheetName val="TT DAO TAO"/>
      <sheetName val="Y TE"/>
      <sheetName val="QHDN"/>
      <sheetName val="QLD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row r="7">
          <cell r="C7" t="str">
            <v>01001001</v>
          </cell>
          <cell r="D7" t="str">
            <v>A1</v>
          </cell>
          <cell r="E7" t="str">
            <v>A1</v>
          </cell>
        </row>
        <row r="8">
          <cell r="C8" t="str">
            <v>01002001</v>
          </cell>
          <cell r="D8" t="str">
            <v>A1</v>
          </cell>
          <cell r="E8" t="str">
            <v>A1</v>
          </cell>
        </row>
        <row r="9">
          <cell r="C9" t="str">
            <v>01001006</v>
          </cell>
          <cell r="D9" t="str">
            <v>A1</v>
          </cell>
          <cell r="E9" t="str">
            <v>A1</v>
          </cell>
        </row>
        <row r="10">
          <cell r="C10" t="str">
            <v>01014037</v>
          </cell>
          <cell r="D10" t="str">
            <v>A1</v>
          </cell>
          <cell r="E10" t="str">
            <v>A1</v>
          </cell>
        </row>
        <row r="11">
          <cell r="C11">
            <v>0</v>
          </cell>
          <cell r="D11">
            <v>9</v>
          </cell>
          <cell r="E11">
            <v>9</v>
          </cell>
        </row>
        <row r="12">
          <cell r="C12">
            <v>0</v>
          </cell>
          <cell r="D12">
            <v>0</v>
          </cell>
          <cell r="E12">
            <v>5</v>
          </cell>
        </row>
        <row r="13">
          <cell r="C13" t="str">
            <v>01002024</v>
          </cell>
          <cell r="D13" t="str">
            <v>A1</v>
          </cell>
          <cell r="E13" t="str">
            <v>A1</v>
          </cell>
        </row>
        <row r="14">
          <cell r="C14" t="str">
            <v>01003009</v>
          </cell>
          <cell r="D14" t="str">
            <v>A2</v>
          </cell>
          <cell r="E14" t="str">
            <v>A1</v>
          </cell>
        </row>
        <row r="15">
          <cell r="C15" t="str">
            <v>01003005</v>
          </cell>
          <cell r="D15" t="str">
            <v>A2</v>
          </cell>
          <cell r="E15" t="str">
            <v>A1</v>
          </cell>
        </row>
        <row r="16">
          <cell r="C16" t="str">
            <v>01023004</v>
          </cell>
          <cell r="D16" t="str">
            <v>A2</v>
          </cell>
          <cell r="E16" t="str">
            <v>B1</v>
          </cell>
        </row>
        <row r="17">
          <cell r="C17" t="str">
            <v>01003007</v>
          </cell>
          <cell r="D17" t="str">
            <v>A2</v>
          </cell>
          <cell r="E17" t="str">
            <v>A1</v>
          </cell>
        </row>
        <row r="18">
          <cell r="C18">
            <v>0</v>
          </cell>
          <cell r="D18">
            <v>0</v>
          </cell>
          <cell r="E18">
            <v>4</v>
          </cell>
        </row>
        <row r="19">
          <cell r="C19" t="str">
            <v>01003008</v>
          </cell>
          <cell r="D19" t="str">
            <v>A2</v>
          </cell>
          <cell r="E19" t="str">
            <v>A2</v>
          </cell>
        </row>
        <row r="20">
          <cell r="C20" t="str">
            <v>01003014</v>
          </cell>
          <cell r="D20" t="str">
            <v>A2</v>
          </cell>
          <cell r="E20" t="str">
            <v>A2</v>
          </cell>
        </row>
        <row r="21">
          <cell r="C21" t="str">
            <v>01003015</v>
          </cell>
          <cell r="D21" t="str">
            <v>A2</v>
          </cell>
          <cell r="E21" t="str">
            <v>A2</v>
          </cell>
        </row>
        <row r="22">
          <cell r="C22" t="str">
            <v>01003016</v>
          </cell>
          <cell r="D22" t="str">
            <v>A4</v>
          </cell>
          <cell r="E22" t="str">
            <v>A3</v>
          </cell>
        </row>
        <row r="23">
          <cell r="C23">
            <v>0</v>
          </cell>
          <cell r="D23">
            <v>15</v>
          </cell>
          <cell r="E23">
            <v>15</v>
          </cell>
        </row>
        <row r="24">
          <cell r="C24">
            <v>0</v>
          </cell>
          <cell r="D24">
            <v>0</v>
          </cell>
          <cell r="E24">
            <v>11</v>
          </cell>
        </row>
        <row r="25">
          <cell r="C25" t="str">
            <v>01005007</v>
          </cell>
          <cell r="D25" t="str">
            <v>A1</v>
          </cell>
          <cell r="E25" t="str">
            <v>A1</v>
          </cell>
        </row>
        <row r="26">
          <cell r="C26" t="str">
            <v>01014007</v>
          </cell>
          <cell r="D26" t="str">
            <v>A1</v>
          </cell>
          <cell r="E26" t="str">
            <v>A1</v>
          </cell>
        </row>
        <row r="27">
          <cell r="C27" t="str">
            <v>01004004</v>
          </cell>
          <cell r="D27" t="str">
            <v>A1</v>
          </cell>
          <cell r="E27" t="str">
            <v>A1</v>
          </cell>
        </row>
        <row r="28">
          <cell r="C28" t="str">
            <v>01022013</v>
          </cell>
          <cell r="D28" t="str">
            <v>A2</v>
          </cell>
          <cell r="E28" t="str">
            <v>A1</v>
          </cell>
        </row>
        <row r="29">
          <cell r="C29" t="str">
            <v>01004003</v>
          </cell>
          <cell r="D29" t="str">
            <v>A2</v>
          </cell>
          <cell r="E29" t="str">
            <v>A2</v>
          </cell>
        </row>
        <row r="30">
          <cell r="C30" t="str">
            <v>01004008</v>
          </cell>
          <cell r="D30" t="str">
            <v>A3</v>
          </cell>
          <cell r="E30" t="str">
            <v>A2</v>
          </cell>
        </row>
        <row r="31">
          <cell r="C31" t="str">
            <v>01005009</v>
          </cell>
          <cell r="D31" t="str">
            <v>A3</v>
          </cell>
          <cell r="E31" t="str">
            <v>A2</v>
          </cell>
        </row>
        <row r="32">
          <cell r="C32" t="str">
            <v>01004009</v>
          </cell>
          <cell r="D32" t="str">
            <v>A2</v>
          </cell>
          <cell r="E32" t="str">
            <v>A2</v>
          </cell>
        </row>
        <row r="33">
          <cell r="C33" t="str">
            <v>01002020</v>
          </cell>
          <cell r="D33" t="str">
            <v>A2</v>
          </cell>
          <cell r="E33" t="str">
            <v>A1</v>
          </cell>
        </row>
        <row r="34">
          <cell r="C34" t="str">
            <v>01010038</v>
          </cell>
          <cell r="D34" t="str">
            <v>A2</v>
          </cell>
          <cell r="E34" t="str">
            <v>A2</v>
          </cell>
        </row>
        <row r="35">
          <cell r="C35" t="str">
            <v>01012026</v>
          </cell>
          <cell r="D35" t="str">
            <v>A2</v>
          </cell>
          <cell r="E35" t="str">
            <v>A1</v>
          </cell>
        </row>
        <row r="36">
          <cell r="C36">
            <v>0</v>
          </cell>
          <cell r="D36">
            <v>0</v>
          </cell>
          <cell r="E36">
            <v>4</v>
          </cell>
        </row>
        <row r="37">
          <cell r="C37" t="str">
            <v>01011017</v>
          </cell>
          <cell r="D37" t="str">
            <v>A2</v>
          </cell>
          <cell r="E37" t="str">
            <v>A2</v>
          </cell>
        </row>
        <row r="38">
          <cell r="C38" t="str">
            <v>01022059</v>
          </cell>
          <cell r="D38" t="str">
            <v>A2</v>
          </cell>
          <cell r="E38" t="str">
            <v>A1</v>
          </cell>
        </row>
        <row r="39">
          <cell r="C39" t="str">
            <v>01018006</v>
          </cell>
          <cell r="D39" t="str">
            <v>A3</v>
          </cell>
          <cell r="E39" t="str">
            <v>A1</v>
          </cell>
        </row>
        <row r="40">
          <cell r="C40" t="str">
            <v>01004013</v>
          </cell>
          <cell r="D40" t="str">
            <v>A2</v>
          </cell>
          <cell r="E40" t="str">
            <v>A2</v>
          </cell>
        </row>
        <row r="41">
          <cell r="C41">
            <v>0</v>
          </cell>
          <cell r="D41">
            <v>26</v>
          </cell>
          <cell r="E41">
            <v>26</v>
          </cell>
        </row>
        <row r="42">
          <cell r="C42">
            <v>0</v>
          </cell>
          <cell r="D42">
            <v>0</v>
          </cell>
          <cell r="E42">
            <v>12</v>
          </cell>
        </row>
        <row r="43">
          <cell r="C43" t="str">
            <v>01007009</v>
          </cell>
          <cell r="D43" t="str">
            <v>A1</v>
          </cell>
          <cell r="E43" t="str">
            <v>A1</v>
          </cell>
        </row>
        <row r="44">
          <cell r="C44" t="str">
            <v>01002019</v>
          </cell>
          <cell r="D44" t="str">
            <v>A1</v>
          </cell>
          <cell r="E44" t="str">
            <v>A1</v>
          </cell>
        </row>
        <row r="45">
          <cell r="C45" t="str">
            <v>01004007</v>
          </cell>
          <cell r="D45" t="str">
            <v>A1</v>
          </cell>
          <cell r="E45" t="str">
            <v>A1</v>
          </cell>
        </row>
        <row r="46">
          <cell r="C46" t="str">
            <v>01002017</v>
          </cell>
          <cell r="D46" t="str">
            <v>A2</v>
          </cell>
          <cell r="E46" t="str">
            <v>A2</v>
          </cell>
        </row>
        <row r="47">
          <cell r="C47" t="str">
            <v>01002018</v>
          </cell>
          <cell r="D47" t="str">
            <v>A2</v>
          </cell>
          <cell r="E47" t="str">
            <v>A1</v>
          </cell>
        </row>
        <row r="48">
          <cell r="C48" t="str">
            <v>01002005</v>
          </cell>
          <cell r="D48" t="str">
            <v>A2</v>
          </cell>
          <cell r="E48" t="str">
            <v>A2</v>
          </cell>
        </row>
        <row r="49">
          <cell r="C49" t="str">
            <v>01023001</v>
          </cell>
          <cell r="D49" t="str">
            <v>A2</v>
          </cell>
          <cell r="E49" t="str">
            <v>A3</v>
          </cell>
        </row>
        <row r="50">
          <cell r="C50" t="str">
            <v>01017006</v>
          </cell>
          <cell r="D50" t="str">
            <v>A1</v>
          </cell>
          <cell r="E50" t="str">
            <v>A1</v>
          </cell>
        </row>
        <row r="51">
          <cell r="C51" t="str">
            <v>01002032</v>
          </cell>
          <cell r="D51" t="str">
            <v>A2</v>
          </cell>
          <cell r="E51" t="str">
            <v>A2</v>
          </cell>
        </row>
        <row r="52">
          <cell r="C52" t="str">
            <v>01007007</v>
          </cell>
          <cell r="D52" t="str">
            <v>A2</v>
          </cell>
          <cell r="E52" t="str">
            <v>A2</v>
          </cell>
        </row>
        <row r="53">
          <cell r="C53" t="str">
            <v>01007005</v>
          </cell>
          <cell r="D53" t="str">
            <v>A2</v>
          </cell>
          <cell r="E53" t="str">
            <v>A DN</v>
          </cell>
        </row>
        <row r="54">
          <cell r="C54" t="str">
            <v>01002039</v>
          </cell>
          <cell r="D54" t="str">
            <v>A4</v>
          </cell>
          <cell r="E54" t="str">
            <v>A4</v>
          </cell>
        </row>
        <row r="55">
          <cell r="C55">
            <v>0</v>
          </cell>
          <cell r="D55">
            <v>0</v>
          </cell>
          <cell r="E55">
            <v>14</v>
          </cell>
        </row>
        <row r="56">
          <cell r="C56" t="str">
            <v>01007006</v>
          </cell>
          <cell r="D56" t="str">
            <v>A2</v>
          </cell>
          <cell r="E56" t="str">
            <v>A2</v>
          </cell>
        </row>
        <row r="57">
          <cell r="C57" t="str">
            <v>01002023</v>
          </cell>
          <cell r="D57" t="str">
            <v>A4</v>
          </cell>
          <cell r="E57" t="str">
            <v>A2</v>
          </cell>
        </row>
        <row r="58">
          <cell r="C58" t="str">
            <v>01002007</v>
          </cell>
          <cell r="D58" t="str">
            <v>A4</v>
          </cell>
          <cell r="E58" t="str">
            <v>A4</v>
          </cell>
        </row>
        <row r="59">
          <cell r="C59" t="str">
            <v>01002010</v>
          </cell>
          <cell r="D59" t="str">
            <v>A4</v>
          </cell>
          <cell r="E59" t="str">
            <v>A3</v>
          </cell>
        </row>
        <row r="60">
          <cell r="C60" t="str">
            <v>01002012</v>
          </cell>
          <cell r="D60" t="str">
            <v>A4</v>
          </cell>
          <cell r="E60" t="str">
            <v>A4</v>
          </cell>
        </row>
        <row r="61">
          <cell r="C61" t="str">
            <v>01002028</v>
          </cell>
          <cell r="D61" t="str">
            <v>A2</v>
          </cell>
          <cell r="E61" t="str">
            <v>A3</v>
          </cell>
        </row>
        <row r="62">
          <cell r="C62" t="str">
            <v>01002027</v>
          </cell>
          <cell r="D62" t="str">
            <v>A3</v>
          </cell>
          <cell r="E62" t="str">
            <v>A3</v>
          </cell>
        </row>
        <row r="63">
          <cell r="C63" t="str">
            <v>01002013</v>
          </cell>
          <cell r="D63" t="str">
            <v>A4</v>
          </cell>
          <cell r="E63" t="str">
            <v>A3</v>
          </cell>
        </row>
        <row r="64">
          <cell r="C64" t="str">
            <v>01002031</v>
          </cell>
          <cell r="D64" t="str">
            <v>A4</v>
          </cell>
          <cell r="E64" t="str">
            <v>A4</v>
          </cell>
        </row>
        <row r="65">
          <cell r="C65" t="str">
            <v>01002034</v>
          </cell>
          <cell r="D65" t="str">
            <v>A4</v>
          </cell>
          <cell r="E65" t="str">
            <v>A4</v>
          </cell>
        </row>
        <row r="66">
          <cell r="C66" t="str">
            <v>01002033</v>
          </cell>
          <cell r="D66" t="str">
            <v>A4</v>
          </cell>
          <cell r="E66" t="str">
            <v>A4</v>
          </cell>
        </row>
        <row r="67">
          <cell r="C67" t="str">
            <v>01010068</v>
          </cell>
          <cell r="D67" t="str">
            <v>A4</v>
          </cell>
          <cell r="E67" t="str">
            <v>A4</v>
          </cell>
        </row>
        <row r="68">
          <cell r="C68" t="str">
            <v>01002035</v>
          </cell>
          <cell r="D68" t="str">
            <v>A4</v>
          </cell>
          <cell r="E68" t="str">
            <v>A2</v>
          </cell>
        </row>
        <row r="69">
          <cell r="C69" t="str">
            <v>01002036</v>
          </cell>
          <cell r="D69" t="str">
            <v>A4</v>
          </cell>
          <cell r="E69" t="str">
            <v>A2</v>
          </cell>
        </row>
        <row r="70">
          <cell r="C70">
            <v>0</v>
          </cell>
          <cell r="D70">
            <v>17</v>
          </cell>
          <cell r="E70">
            <v>17</v>
          </cell>
        </row>
        <row r="71">
          <cell r="C71">
            <v>0</v>
          </cell>
          <cell r="D71">
            <v>0</v>
          </cell>
          <cell r="E71">
            <v>8</v>
          </cell>
        </row>
        <row r="72">
          <cell r="C72" t="str">
            <v>01002002</v>
          </cell>
          <cell r="D72" t="str">
            <v>A2</v>
          </cell>
          <cell r="E72" t="str">
            <v>A1</v>
          </cell>
        </row>
        <row r="73">
          <cell r="C73" t="str">
            <v>01009006</v>
          </cell>
          <cell r="D73" t="str">
            <v>A2</v>
          </cell>
          <cell r="E73" t="str">
            <v>A2</v>
          </cell>
        </row>
        <row r="74">
          <cell r="C74" t="str">
            <v>01009018</v>
          </cell>
          <cell r="D74" t="str">
            <v>A2</v>
          </cell>
          <cell r="E74" t="str">
            <v>B1</v>
          </cell>
        </row>
        <row r="75">
          <cell r="C75" t="str">
            <v>01009010</v>
          </cell>
          <cell r="D75" t="str">
            <v>A3</v>
          </cell>
          <cell r="E75" t="str">
            <v>A3</v>
          </cell>
        </row>
        <row r="76">
          <cell r="C76" t="str">
            <v>01002004</v>
          </cell>
          <cell r="D76" t="str">
            <v>A2</v>
          </cell>
          <cell r="E76" t="str">
            <v>A2</v>
          </cell>
        </row>
        <row r="77">
          <cell r="C77" t="str">
            <v>01009008</v>
          </cell>
          <cell r="D77" t="str">
            <v>A2</v>
          </cell>
          <cell r="E77" t="str">
            <v>A2</v>
          </cell>
        </row>
        <row r="78">
          <cell r="C78" t="str">
            <v>01022058</v>
          </cell>
          <cell r="D78" t="str">
            <v>A2</v>
          </cell>
          <cell r="E78" t="str">
            <v>A2</v>
          </cell>
        </row>
        <row r="79">
          <cell r="C79" t="str">
            <v>01007004</v>
          </cell>
          <cell r="D79" t="str">
            <v>A3</v>
          </cell>
          <cell r="E79" t="str">
            <v>A3</v>
          </cell>
        </row>
        <row r="80">
          <cell r="C80">
            <v>0</v>
          </cell>
          <cell r="D80">
            <v>0</v>
          </cell>
          <cell r="E80">
            <v>9</v>
          </cell>
        </row>
        <row r="81">
          <cell r="C81" t="str">
            <v>01009012</v>
          </cell>
          <cell r="D81" t="str">
            <v>A2</v>
          </cell>
          <cell r="E81" t="str">
            <v>A3</v>
          </cell>
        </row>
        <row r="82">
          <cell r="C82" t="str">
            <v>01002008</v>
          </cell>
          <cell r="D82" t="str">
            <v>A2</v>
          </cell>
          <cell r="E82" t="str">
            <v>A2</v>
          </cell>
        </row>
        <row r="83">
          <cell r="C83" t="str">
            <v>01009019</v>
          </cell>
          <cell r="D83" t="str">
            <v>A2</v>
          </cell>
          <cell r="E83" t="str">
            <v>A2</v>
          </cell>
        </row>
        <row r="84">
          <cell r="C84" t="str">
            <v>01009011</v>
          </cell>
          <cell r="D84" t="str">
            <v>A3</v>
          </cell>
          <cell r="E84" t="str">
            <v>A3</v>
          </cell>
        </row>
        <row r="85">
          <cell r="C85" t="str">
            <v>01009028</v>
          </cell>
          <cell r="D85" t="str">
            <v>A3</v>
          </cell>
          <cell r="E85" t="str">
            <v>B2</v>
          </cell>
        </row>
        <row r="86">
          <cell r="C86" t="str">
            <v>01009026</v>
          </cell>
          <cell r="D86" t="str">
            <v>A2</v>
          </cell>
          <cell r="E86" t="str">
            <v>A2</v>
          </cell>
        </row>
        <row r="87">
          <cell r="C87" t="str">
            <v>01007003</v>
          </cell>
          <cell r="D87" t="str">
            <v>A4</v>
          </cell>
          <cell r="E87" t="str">
            <v>A4</v>
          </cell>
        </row>
        <row r="88">
          <cell r="C88" t="str">
            <v>01009029</v>
          </cell>
          <cell r="D88" t="str">
            <v>A4</v>
          </cell>
          <cell r="E88" t="str">
            <v>A4</v>
          </cell>
        </row>
        <row r="89">
          <cell r="C89" t="str">
            <v>01002038</v>
          </cell>
          <cell r="D89" t="str">
            <v>A4</v>
          </cell>
          <cell r="E89" t="str">
            <v>A4</v>
          </cell>
        </row>
        <row r="90">
          <cell r="C90">
            <v>0</v>
          </cell>
          <cell r="D90">
            <v>8</v>
          </cell>
          <cell r="E90">
            <v>8</v>
          </cell>
        </row>
        <row r="91">
          <cell r="C91">
            <v>0</v>
          </cell>
          <cell r="D91">
            <v>0</v>
          </cell>
          <cell r="E91">
            <v>7</v>
          </cell>
        </row>
        <row r="92">
          <cell r="C92" t="str">
            <v>01009009</v>
          </cell>
          <cell r="D92" t="str">
            <v>A2</v>
          </cell>
          <cell r="E92" t="str">
            <v>A1</v>
          </cell>
        </row>
        <row r="93">
          <cell r="C93" t="str">
            <v>01003002</v>
          </cell>
          <cell r="D93" t="str">
            <v>A2</v>
          </cell>
          <cell r="E93" t="str">
            <v>A2</v>
          </cell>
        </row>
        <row r="94">
          <cell r="C94" t="str">
            <v>01006003</v>
          </cell>
          <cell r="D94" t="str">
            <v>A2</v>
          </cell>
          <cell r="E94" t="str">
            <v>A3</v>
          </cell>
        </row>
        <row r="95">
          <cell r="C95" t="str">
            <v>01013032</v>
          </cell>
          <cell r="D95" t="str">
            <v>A2</v>
          </cell>
          <cell r="E95" t="str">
            <v>A3</v>
          </cell>
        </row>
        <row r="96">
          <cell r="C96" t="str">
            <v>01022061</v>
          </cell>
          <cell r="D96" t="str">
            <v>A2</v>
          </cell>
          <cell r="E96" t="str">
            <v>A2</v>
          </cell>
        </row>
        <row r="97">
          <cell r="C97" t="str">
            <v>01015027</v>
          </cell>
          <cell r="D97" t="str">
            <v>A2</v>
          </cell>
          <cell r="E97" t="str">
            <v>A2</v>
          </cell>
        </row>
        <row r="98">
          <cell r="C98" t="str">
            <v>01023002</v>
          </cell>
          <cell r="D98" t="str">
            <v>A2</v>
          </cell>
          <cell r="E98" t="str">
            <v>A2</v>
          </cell>
        </row>
        <row r="99">
          <cell r="C99">
            <v>0</v>
          </cell>
          <cell r="D99">
            <v>0</v>
          </cell>
          <cell r="E99">
            <v>1</v>
          </cell>
        </row>
        <row r="100">
          <cell r="C100" t="str">
            <v>01006006</v>
          </cell>
          <cell r="D100" t="str">
            <v>A2</v>
          </cell>
          <cell r="E100" t="str">
            <v>A2</v>
          </cell>
        </row>
        <row r="101">
          <cell r="C101">
            <v>0</v>
          </cell>
          <cell r="D101">
            <v>3</v>
          </cell>
          <cell r="E101">
            <v>3</v>
          </cell>
        </row>
        <row r="102">
          <cell r="C102">
            <v>0</v>
          </cell>
          <cell r="D102">
            <v>0</v>
          </cell>
          <cell r="E102">
            <v>1</v>
          </cell>
        </row>
        <row r="103">
          <cell r="C103" t="str">
            <v>01025001</v>
          </cell>
          <cell r="D103" t="str">
            <v>A2</v>
          </cell>
          <cell r="E103" t="str">
            <v>A1</v>
          </cell>
        </row>
        <row r="104">
          <cell r="C104">
            <v>0</v>
          </cell>
          <cell r="D104">
            <v>0</v>
          </cell>
          <cell r="E104">
            <v>2</v>
          </cell>
        </row>
        <row r="105">
          <cell r="C105" t="str">
            <v>01005003</v>
          </cell>
          <cell r="D105" t="str">
            <v>A1</v>
          </cell>
          <cell r="E105" t="str">
            <v>A1</v>
          </cell>
        </row>
        <row r="106">
          <cell r="C106" t="str">
            <v>01005011</v>
          </cell>
          <cell r="D106" t="str">
            <v>A4</v>
          </cell>
          <cell r="E106" t="str">
            <v>A4</v>
          </cell>
        </row>
        <row r="107">
          <cell r="C107">
            <v>0</v>
          </cell>
          <cell r="D107">
            <v>31</v>
          </cell>
          <cell r="E107">
            <v>31</v>
          </cell>
        </row>
        <row r="108">
          <cell r="C108">
            <v>0</v>
          </cell>
          <cell r="D108">
            <v>0</v>
          </cell>
          <cell r="E108">
            <v>13</v>
          </cell>
        </row>
        <row r="109">
          <cell r="C109" t="str">
            <v>01008028</v>
          </cell>
          <cell r="D109" t="str">
            <v>A1</v>
          </cell>
          <cell r="E109" t="str">
            <v>A1</v>
          </cell>
        </row>
        <row r="110">
          <cell r="C110" t="str">
            <v>01008002</v>
          </cell>
          <cell r="D110" t="str">
            <v>A1</v>
          </cell>
          <cell r="E110" t="str">
            <v>A1</v>
          </cell>
        </row>
        <row r="111">
          <cell r="C111" t="str">
            <v>01008004</v>
          </cell>
          <cell r="D111" t="str">
            <v>A2</v>
          </cell>
          <cell r="E111" t="str">
            <v>A1</v>
          </cell>
        </row>
        <row r="112">
          <cell r="C112" t="str">
            <v>01009007</v>
          </cell>
          <cell r="D112" t="str">
            <v>A2</v>
          </cell>
          <cell r="E112" t="str">
            <v>A2</v>
          </cell>
        </row>
        <row r="113">
          <cell r="C113" t="str">
            <v>01008008</v>
          </cell>
          <cell r="D113" t="str">
            <v>A2</v>
          </cell>
          <cell r="E113" t="str">
            <v>A1</v>
          </cell>
        </row>
        <row r="114">
          <cell r="C114" t="str">
            <v>01008006</v>
          </cell>
          <cell r="D114" t="str">
            <v>A3</v>
          </cell>
          <cell r="E114" t="str">
            <v>A2</v>
          </cell>
        </row>
        <row r="115">
          <cell r="C115" t="str">
            <v>01002021</v>
          </cell>
          <cell r="D115" t="str">
            <v>A2</v>
          </cell>
          <cell r="E115" t="str">
            <v>A1</v>
          </cell>
        </row>
        <row r="116">
          <cell r="C116" t="str">
            <v>01017009</v>
          </cell>
          <cell r="D116" t="str">
            <v>A3</v>
          </cell>
          <cell r="E116" t="str">
            <v>A2</v>
          </cell>
        </row>
        <row r="117">
          <cell r="C117" t="str">
            <v>01015026</v>
          </cell>
          <cell r="D117" t="str">
            <v>A3</v>
          </cell>
          <cell r="E117" t="str">
            <v>A3</v>
          </cell>
        </row>
        <row r="118">
          <cell r="C118" t="str">
            <v>01015028</v>
          </cell>
          <cell r="D118" t="str">
            <v>A3</v>
          </cell>
          <cell r="E118" t="str">
            <v>A3</v>
          </cell>
        </row>
        <row r="119">
          <cell r="C119" t="str">
            <v>01008005</v>
          </cell>
          <cell r="D119" t="str">
            <v>A3</v>
          </cell>
          <cell r="E119" t="str">
            <v>A2</v>
          </cell>
        </row>
        <row r="120">
          <cell r="C120" t="str">
            <v>01009014</v>
          </cell>
          <cell r="D120" t="str">
            <v>A4</v>
          </cell>
          <cell r="E120" t="str">
            <v>A4</v>
          </cell>
        </row>
        <row r="121">
          <cell r="C121" t="str">
            <v>01008034</v>
          </cell>
          <cell r="D121" t="str">
            <v>A2</v>
          </cell>
          <cell r="E121" t="str">
            <v>A1</v>
          </cell>
        </row>
        <row r="122">
          <cell r="C122">
            <v>0</v>
          </cell>
          <cell r="D122">
            <v>0</v>
          </cell>
          <cell r="E122">
            <v>18</v>
          </cell>
        </row>
        <row r="123">
          <cell r="C123" t="str">
            <v>01008021</v>
          </cell>
          <cell r="D123" t="str">
            <v>A2</v>
          </cell>
          <cell r="E123" t="str">
            <v>A1</v>
          </cell>
        </row>
        <row r="124">
          <cell r="C124" t="str">
            <v>01008009</v>
          </cell>
          <cell r="D124" t="str">
            <v>A2</v>
          </cell>
          <cell r="E124" t="str">
            <v>A2</v>
          </cell>
        </row>
        <row r="125">
          <cell r="C125" t="str">
            <v>01008031</v>
          </cell>
          <cell r="D125" t="str">
            <v>A4</v>
          </cell>
          <cell r="E125" t="str">
            <v>A4</v>
          </cell>
        </row>
        <row r="126">
          <cell r="C126" t="str">
            <v>01008018</v>
          </cell>
          <cell r="D126" t="str">
            <v>A4</v>
          </cell>
          <cell r="E126" t="str">
            <v>A3</v>
          </cell>
        </row>
        <row r="127">
          <cell r="C127" t="str">
            <v>01008039</v>
          </cell>
          <cell r="D127" t="str">
            <v>A4</v>
          </cell>
          <cell r="E127" t="str">
            <v>A3</v>
          </cell>
        </row>
        <row r="128">
          <cell r="C128" t="str">
            <v>01008040</v>
          </cell>
          <cell r="D128" t="str">
            <v>A4</v>
          </cell>
          <cell r="E128" t="str">
            <v>A3</v>
          </cell>
        </row>
        <row r="129">
          <cell r="C129" t="str">
            <v>01008041</v>
          </cell>
          <cell r="D129" t="str">
            <v>A4</v>
          </cell>
          <cell r="E129" t="str">
            <v>A3</v>
          </cell>
        </row>
        <row r="130">
          <cell r="C130" t="str">
            <v>01012027</v>
          </cell>
          <cell r="D130" t="str">
            <v>A3</v>
          </cell>
          <cell r="E130" t="str">
            <v>A2</v>
          </cell>
        </row>
        <row r="131">
          <cell r="C131" t="str">
            <v>01008012</v>
          </cell>
          <cell r="D131" t="str">
            <v>A3</v>
          </cell>
          <cell r="E131" t="str">
            <v>A2</v>
          </cell>
        </row>
        <row r="132">
          <cell r="C132" t="str">
            <v>01017008</v>
          </cell>
          <cell r="D132" t="str">
            <v>A3</v>
          </cell>
          <cell r="E132" t="str">
            <v>A3</v>
          </cell>
        </row>
        <row r="133">
          <cell r="C133" t="str">
            <v>01008033</v>
          </cell>
          <cell r="D133" t="str">
            <v>A4</v>
          </cell>
          <cell r="E133" t="str">
            <v>A2</v>
          </cell>
        </row>
        <row r="134">
          <cell r="C134" t="str">
            <v>01013033</v>
          </cell>
          <cell r="D134" t="str">
            <v>A4</v>
          </cell>
          <cell r="E134" t="str">
            <v>A4</v>
          </cell>
        </row>
        <row r="135">
          <cell r="C135" t="str">
            <v>01009015</v>
          </cell>
          <cell r="D135" t="str">
            <v>A4</v>
          </cell>
          <cell r="E135" t="str">
            <v>A4</v>
          </cell>
        </row>
        <row r="136">
          <cell r="C136" t="str">
            <v>01002003</v>
          </cell>
          <cell r="D136" t="str">
            <v>A4</v>
          </cell>
          <cell r="E136" t="str">
            <v>A4</v>
          </cell>
        </row>
        <row r="137">
          <cell r="C137" t="str">
            <v>01008042</v>
          </cell>
          <cell r="D137" t="str">
            <v>A4</v>
          </cell>
          <cell r="E137" t="str">
            <v>A4</v>
          </cell>
        </row>
        <row r="138">
          <cell r="C138" t="str">
            <v>01008044</v>
          </cell>
          <cell r="D138" t="str">
            <v>A4</v>
          </cell>
          <cell r="E138" t="str">
            <v>A4</v>
          </cell>
        </row>
        <row r="139">
          <cell r="C139" t="str">
            <v>01008045</v>
          </cell>
          <cell r="D139" t="str">
            <v>A4</v>
          </cell>
          <cell r="E139" t="str">
            <v>A4</v>
          </cell>
        </row>
        <row r="140">
          <cell r="C140" t="str">
            <v>01008048</v>
          </cell>
          <cell r="D140" t="str">
            <v>A4</v>
          </cell>
          <cell r="E140" t="str">
            <v>A3</v>
          </cell>
        </row>
        <row r="141">
          <cell r="C141">
            <v>0</v>
          </cell>
          <cell r="D141">
            <v>33</v>
          </cell>
          <cell r="E141">
            <v>33</v>
          </cell>
        </row>
        <row r="142">
          <cell r="C142">
            <v>0</v>
          </cell>
          <cell r="D142">
            <v>0</v>
          </cell>
          <cell r="E142">
            <v>33</v>
          </cell>
        </row>
        <row r="143">
          <cell r="C143" t="str">
            <v>01022003</v>
          </cell>
          <cell r="D143" t="str">
            <v>A2</v>
          </cell>
          <cell r="E143" t="str">
            <v>A3</v>
          </cell>
        </row>
        <row r="144">
          <cell r="C144" t="str">
            <v>01010007</v>
          </cell>
          <cell r="D144" t="str">
            <v>A2</v>
          </cell>
          <cell r="E144" t="str">
            <v>A3</v>
          </cell>
        </row>
        <row r="145">
          <cell r="C145" t="str">
            <v>01010033</v>
          </cell>
          <cell r="D145" t="str">
            <v>A3</v>
          </cell>
          <cell r="E145" t="str">
            <v>A4</v>
          </cell>
        </row>
        <row r="146">
          <cell r="C146" t="str">
            <v>01010037</v>
          </cell>
          <cell r="D146" t="str">
            <v>A3</v>
          </cell>
          <cell r="E146" t="str">
            <v>A4</v>
          </cell>
        </row>
        <row r="147">
          <cell r="C147" t="str">
            <v>01010031</v>
          </cell>
          <cell r="D147" t="str">
            <v>A2</v>
          </cell>
          <cell r="E147" t="str">
            <v>A4</v>
          </cell>
        </row>
        <row r="148">
          <cell r="C148" t="str">
            <v>01010016</v>
          </cell>
          <cell r="D148" t="str">
            <v>A4</v>
          </cell>
          <cell r="E148" t="str">
            <v>A4</v>
          </cell>
        </row>
        <row r="149">
          <cell r="C149" t="str">
            <v>01010028</v>
          </cell>
          <cell r="D149" t="str">
            <v>A2</v>
          </cell>
          <cell r="E149" t="str">
            <v>A4</v>
          </cell>
        </row>
        <row r="150">
          <cell r="C150" t="str">
            <v>01010017</v>
          </cell>
          <cell r="D150" t="str">
            <v>A3</v>
          </cell>
          <cell r="E150" t="str">
            <v>A4</v>
          </cell>
        </row>
        <row r="151">
          <cell r="C151" t="str">
            <v>01010012</v>
          </cell>
          <cell r="D151" t="str">
            <v>A2</v>
          </cell>
          <cell r="E151" t="str">
            <v>A4</v>
          </cell>
        </row>
        <row r="152">
          <cell r="C152" t="str">
            <v>01010029</v>
          </cell>
          <cell r="D152" t="str">
            <v>A3</v>
          </cell>
          <cell r="E152" t="str">
            <v>A2</v>
          </cell>
        </row>
        <row r="153">
          <cell r="C153" t="str">
            <v>01010024</v>
          </cell>
          <cell r="D153" t="str">
            <v>A2</v>
          </cell>
          <cell r="E153" t="str">
            <v>A4</v>
          </cell>
        </row>
        <row r="154">
          <cell r="C154" t="str">
            <v>01004012</v>
          </cell>
          <cell r="D154" t="str">
            <v>A3</v>
          </cell>
          <cell r="E154" t="str">
            <v>A4</v>
          </cell>
        </row>
        <row r="155">
          <cell r="C155" t="str">
            <v>01010023</v>
          </cell>
          <cell r="D155" t="str">
            <v>A3</v>
          </cell>
          <cell r="E155" t="str">
            <v>A4</v>
          </cell>
        </row>
        <row r="156">
          <cell r="C156" t="str">
            <v>01022048</v>
          </cell>
          <cell r="D156" t="str">
            <v>A4</v>
          </cell>
          <cell r="E156" t="str">
            <v>A4</v>
          </cell>
        </row>
        <row r="157">
          <cell r="C157" t="str">
            <v>01010006</v>
          </cell>
          <cell r="D157" t="str">
            <v>A3</v>
          </cell>
          <cell r="E157" t="str">
            <v>A4</v>
          </cell>
        </row>
        <row r="158">
          <cell r="C158" t="str">
            <v>01010026</v>
          </cell>
          <cell r="D158" t="str">
            <v>A3</v>
          </cell>
          <cell r="E158" t="str">
            <v>A4</v>
          </cell>
        </row>
        <row r="159">
          <cell r="C159" t="str">
            <v>01010039</v>
          </cell>
          <cell r="D159" t="str">
            <v>A2</v>
          </cell>
          <cell r="E159" t="str">
            <v>A2</v>
          </cell>
        </row>
        <row r="160">
          <cell r="C160" t="str">
            <v>01010040</v>
          </cell>
          <cell r="D160" t="str">
            <v>A2</v>
          </cell>
          <cell r="E160" t="str">
            <v>A3</v>
          </cell>
        </row>
        <row r="161">
          <cell r="C161" t="str">
            <v>01010009</v>
          </cell>
          <cell r="D161" t="str">
            <v>A2</v>
          </cell>
          <cell r="E161" t="str">
            <v>A4</v>
          </cell>
        </row>
        <row r="162">
          <cell r="C162" t="str">
            <v>01010020</v>
          </cell>
          <cell r="D162" t="str">
            <v>A4</v>
          </cell>
          <cell r="E162" t="str">
            <v>A3</v>
          </cell>
        </row>
        <row r="163">
          <cell r="C163" t="str">
            <v>01010018</v>
          </cell>
          <cell r="D163" t="str">
            <v>A2</v>
          </cell>
          <cell r="E163" t="str">
            <v>A4</v>
          </cell>
        </row>
        <row r="164">
          <cell r="C164" t="str">
            <v>01010019</v>
          </cell>
          <cell r="D164" t="str">
            <v>A4</v>
          </cell>
          <cell r="E164" t="str">
            <v>A3</v>
          </cell>
        </row>
        <row r="165">
          <cell r="C165" t="str">
            <v>01010015</v>
          </cell>
          <cell r="D165" t="str">
            <v>A2</v>
          </cell>
          <cell r="E165" t="str">
            <v>A3</v>
          </cell>
        </row>
        <row r="166">
          <cell r="C166" t="str">
            <v>01010027</v>
          </cell>
          <cell r="D166" t="str">
            <v>A4</v>
          </cell>
          <cell r="E166" t="str">
            <v>A3</v>
          </cell>
        </row>
        <row r="167">
          <cell r="C167" t="str">
            <v>01002025</v>
          </cell>
          <cell r="D167" t="str">
            <v>A2</v>
          </cell>
          <cell r="E167" t="str">
            <v>A4</v>
          </cell>
        </row>
        <row r="168">
          <cell r="C168" t="str">
            <v>01010162</v>
          </cell>
          <cell r="D168" t="str">
            <v>A4</v>
          </cell>
          <cell r="E168" t="str">
            <v>A3</v>
          </cell>
        </row>
        <row r="169">
          <cell r="C169" t="str">
            <v>01010141</v>
          </cell>
          <cell r="D169" t="str">
            <v>A2</v>
          </cell>
          <cell r="E169" t="str">
            <v>A3</v>
          </cell>
        </row>
        <row r="170">
          <cell r="C170" t="str">
            <v>01010021</v>
          </cell>
          <cell r="D170" t="str">
            <v>A2</v>
          </cell>
          <cell r="E170" t="str">
            <v>A3</v>
          </cell>
        </row>
        <row r="171">
          <cell r="C171" t="str">
            <v>01010030</v>
          </cell>
          <cell r="D171" t="str">
            <v>A2</v>
          </cell>
          <cell r="E171" t="str">
            <v>A2</v>
          </cell>
        </row>
        <row r="172">
          <cell r="C172" t="str">
            <v>01022005</v>
          </cell>
          <cell r="D172" t="str">
            <v>A2</v>
          </cell>
          <cell r="E172" t="str">
            <v>A2</v>
          </cell>
        </row>
        <row r="173">
          <cell r="C173" t="str">
            <v>01010022</v>
          </cell>
          <cell r="D173" t="str">
            <v>A2</v>
          </cell>
          <cell r="E173" t="str">
            <v>A2</v>
          </cell>
        </row>
        <row r="174">
          <cell r="C174" t="str">
            <v>01010032</v>
          </cell>
          <cell r="D174" t="str">
            <v>A1</v>
          </cell>
          <cell r="E174" t="str">
            <v>A1</v>
          </cell>
        </row>
        <row r="175">
          <cell r="C175" t="str">
            <v>01010254</v>
          </cell>
          <cell r="D175" t="str">
            <v>A4</v>
          </cell>
          <cell r="E175" t="str">
            <v>A3</v>
          </cell>
        </row>
        <row r="176">
          <cell r="C176">
            <v>0</v>
          </cell>
          <cell r="D176">
            <v>16</v>
          </cell>
          <cell r="E176">
            <v>16</v>
          </cell>
        </row>
        <row r="177">
          <cell r="C177">
            <v>0</v>
          </cell>
          <cell r="D177">
            <v>0</v>
          </cell>
          <cell r="E177">
            <v>16</v>
          </cell>
        </row>
        <row r="178">
          <cell r="C178" t="str">
            <v>01011002</v>
          </cell>
          <cell r="D178" t="str">
            <v>A1</v>
          </cell>
          <cell r="E178" t="str">
            <v>A4</v>
          </cell>
        </row>
        <row r="179">
          <cell r="C179" t="str">
            <v>01011012</v>
          </cell>
          <cell r="D179" t="str">
            <v>A2</v>
          </cell>
          <cell r="E179" t="str">
            <v>A3</v>
          </cell>
        </row>
        <row r="180">
          <cell r="C180" t="str">
            <v>01011005</v>
          </cell>
          <cell r="D180" t="str">
            <v>A1</v>
          </cell>
          <cell r="E180" t="str">
            <v>A4</v>
          </cell>
        </row>
        <row r="181">
          <cell r="C181" t="str">
            <v>01011011</v>
          </cell>
          <cell r="D181" t="str">
            <v>A3</v>
          </cell>
          <cell r="E181" t="str">
            <v>A3</v>
          </cell>
        </row>
        <row r="182">
          <cell r="C182" t="str">
            <v>01011013</v>
          </cell>
          <cell r="D182" t="str">
            <v>A2</v>
          </cell>
          <cell r="E182" t="str">
            <v>A DN</v>
          </cell>
        </row>
        <row r="183">
          <cell r="C183" t="str">
            <v>01011009</v>
          </cell>
          <cell r="D183" t="str">
            <v>A1</v>
          </cell>
          <cell r="E183" t="str">
            <v>A3</v>
          </cell>
        </row>
        <row r="184">
          <cell r="C184" t="str">
            <v>01011001</v>
          </cell>
          <cell r="D184" t="str">
            <v>A1</v>
          </cell>
          <cell r="E184" t="str">
            <v>A4</v>
          </cell>
        </row>
        <row r="185">
          <cell r="C185" t="str">
            <v>01011014</v>
          </cell>
          <cell r="D185" t="str">
            <v>A3</v>
          </cell>
          <cell r="E185" t="str">
            <v>A4</v>
          </cell>
        </row>
        <row r="186">
          <cell r="C186" t="str">
            <v>01010005</v>
          </cell>
          <cell r="D186" t="str">
            <v>A1</v>
          </cell>
          <cell r="E186" t="str">
            <v>A4</v>
          </cell>
        </row>
        <row r="187">
          <cell r="C187" t="str">
            <v>01011016</v>
          </cell>
          <cell r="D187" t="str">
            <v>A2</v>
          </cell>
          <cell r="E187" t="str">
            <v>A4</v>
          </cell>
        </row>
        <row r="188">
          <cell r="C188" t="str">
            <v>01011007</v>
          </cell>
          <cell r="D188" t="str">
            <v>A1</v>
          </cell>
          <cell r="E188" t="str">
            <v>A4</v>
          </cell>
        </row>
        <row r="189">
          <cell r="C189" t="str">
            <v>01011008</v>
          </cell>
          <cell r="D189" t="str">
            <v>A2</v>
          </cell>
          <cell r="E189" t="str">
            <v>A4</v>
          </cell>
        </row>
        <row r="190">
          <cell r="C190" t="str">
            <v>01011015</v>
          </cell>
          <cell r="D190" t="str">
            <v>A2</v>
          </cell>
          <cell r="E190" t="str">
            <v>A3</v>
          </cell>
        </row>
        <row r="191">
          <cell r="C191" t="str">
            <v>01011010</v>
          </cell>
          <cell r="D191" t="str">
            <v>A1</v>
          </cell>
          <cell r="E191" t="str">
            <v>A4</v>
          </cell>
        </row>
        <row r="192">
          <cell r="C192" t="str">
            <v>01011018</v>
          </cell>
          <cell r="D192" t="str">
            <v>A1</v>
          </cell>
          <cell r="E192" t="str">
            <v>A3</v>
          </cell>
        </row>
        <row r="193">
          <cell r="C193" t="str">
            <v>01011006</v>
          </cell>
          <cell r="D193" t="str">
            <v>A1</v>
          </cell>
          <cell r="E193" t="str">
            <v>A4</v>
          </cell>
        </row>
        <row r="194">
          <cell r="C194">
            <v>0</v>
          </cell>
          <cell r="D194">
            <v>28</v>
          </cell>
          <cell r="E194">
            <v>28</v>
          </cell>
        </row>
        <row r="195">
          <cell r="C195">
            <v>0</v>
          </cell>
          <cell r="D195">
            <v>0</v>
          </cell>
          <cell r="E195">
            <v>28</v>
          </cell>
        </row>
        <row r="196">
          <cell r="C196" t="str">
            <v>01012003</v>
          </cell>
          <cell r="D196" t="str">
            <v>A2</v>
          </cell>
          <cell r="E196" t="str">
            <v>A1</v>
          </cell>
        </row>
        <row r="197">
          <cell r="C197" t="str">
            <v>01012008</v>
          </cell>
          <cell r="D197" t="str">
            <v>A2</v>
          </cell>
          <cell r="E197" t="str">
            <v>A3</v>
          </cell>
        </row>
        <row r="198">
          <cell r="C198" t="str">
            <v>01012007</v>
          </cell>
          <cell r="D198" t="str">
            <v>A2</v>
          </cell>
          <cell r="E198" t="str">
            <v>A3</v>
          </cell>
        </row>
        <row r="199">
          <cell r="C199" t="str">
            <v>01012013</v>
          </cell>
          <cell r="D199" t="str">
            <v>A2</v>
          </cell>
          <cell r="E199" t="str">
            <v>A3</v>
          </cell>
        </row>
        <row r="200">
          <cell r="C200" t="str">
            <v>01012023</v>
          </cell>
          <cell r="D200" t="str">
            <v>A2</v>
          </cell>
          <cell r="E200" t="str">
            <v>A2</v>
          </cell>
        </row>
        <row r="201">
          <cell r="C201" t="str">
            <v>01012014</v>
          </cell>
          <cell r="D201" t="str">
            <v>A2</v>
          </cell>
          <cell r="E201" t="str">
            <v>A3</v>
          </cell>
        </row>
        <row r="202">
          <cell r="C202" t="str">
            <v>01012005</v>
          </cell>
          <cell r="D202" t="str">
            <v>A2</v>
          </cell>
          <cell r="E202" t="str">
            <v>A3</v>
          </cell>
        </row>
        <row r="203">
          <cell r="C203" t="str">
            <v>01012006</v>
          </cell>
          <cell r="D203" t="str">
            <v>A2</v>
          </cell>
          <cell r="E203" t="str">
            <v>A2</v>
          </cell>
        </row>
        <row r="204">
          <cell r="C204" t="str">
            <v>01012004</v>
          </cell>
          <cell r="D204" t="str">
            <v>A4</v>
          </cell>
          <cell r="E204" t="str">
            <v>A4</v>
          </cell>
        </row>
        <row r="205">
          <cell r="C205" t="str">
            <v>01012012</v>
          </cell>
          <cell r="D205" t="str">
            <v>A3</v>
          </cell>
          <cell r="E205" t="str">
            <v>A4</v>
          </cell>
        </row>
        <row r="206">
          <cell r="C206" t="str">
            <v>01012016</v>
          </cell>
          <cell r="D206" t="str">
            <v>A4</v>
          </cell>
          <cell r="E206" t="str">
            <v>A4</v>
          </cell>
        </row>
        <row r="207">
          <cell r="C207" t="str">
            <v>01012015</v>
          </cell>
          <cell r="D207" t="str">
            <v>A4</v>
          </cell>
          <cell r="E207" t="str">
            <v>A3</v>
          </cell>
        </row>
        <row r="208">
          <cell r="C208" t="str">
            <v>01012019</v>
          </cell>
          <cell r="D208" t="str">
            <v>A4</v>
          </cell>
          <cell r="E208" t="str">
            <v>A4</v>
          </cell>
        </row>
        <row r="209">
          <cell r="C209" t="str">
            <v>01012018</v>
          </cell>
          <cell r="D209" t="str">
            <v>A3</v>
          </cell>
          <cell r="E209" t="str">
            <v>A3</v>
          </cell>
        </row>
        <row r="210">
          <cell r="C210" t="str">
            <v>01012017</v>
          </cell>
          <cell r="D210" t="str">
            <v>A2</v>
          </cell>
          <cell r="E210" t="str">
            <v>A4</v>
          </cell>
        </row>
        <row r="211">
          <cell r="C211" t="str">
            <v>01012022</v>
          </cell>
          <cell r="D211" t="str">
            <v>A4</v>
          </cell>
          <cell r="E211" t="str">
            <v>A4</v>
          </cell>
        </row>
        <row r="212">
          <cell r="C212" t="str">
            <v>01012020</v>
          </cell>
          <cell r="D212" t="str">
            <v>A2</v>
          </cell>
          <cell r="E212" t="str">
            <v>A3</v>
          </cell>
        </row>
        <row r="213">
          <cell r="C213" t="str">
            <v>01012021</v>
          </cell>
          <cell r="D213" t="str">
            <v>A4</v>
          </cell>
          <cell r="E213" t="str">
            <v>A4</v>
          </cell>
        </row>
        <row r="214">
          <cell r="C214" t="str">
            <v>01012011</v>
          </cell>
          <cell r="D214" t="str">
            <v>A3</v>
          </cell>
          <cell r="E214" t="str">
            <v>A4</v>
          </cell>
        </row>
        <row r="215">
          <cell r="C215" t="str">
            <v>01017002</v>
          </cell>
          <cell r="D215" t="str">
            <v>A4</v>
          </cell>
          <cell r="E215" t="str">
            <v>A4</v>
          </cell>
        </row>
        <row r="216">
          <cell r="C216" t="str">
            <v>01012028</v>
          </cell>
          <cell r="D216" t="str">
            <v>A4</v>
          </cell>
          <cell r="E216" t="str">
            <v>A4</v>
          </cell>
        </row>
        <row r="217">
          <cell r="C217" t="str">
            <v>01012032</v>
          </cell>
          <cell r="D217" t="str">
            <v>A3</v>
          </cell>
          <cell r="E217" t="str">
            <v>A3</v>
          </cell>
        </row>
        <row r="218">
          <cell r="C218" t="str">
            <v>01025017</v>
          </cell>
          <cell r="D218" t="str">
            <v>A2</v>
          </cell>
          <cell r="E218" t="str">
            <v>A2</v>
          </cell>
        </row>
        <row r="219">
          <cell r="C219" t="str">
            <v>01006004</v>
          </cell>
          <cell r="D219" t="str">
            <v>A4</v>
          </cell>
          <cell r="E219" t="str">
            <v>A4</v>
          </cell>
        </row>
        <row r="220">
          <cell r="C220" t="str">
            <v>01013068</v>
          </cell>
          <cell r="D220" t="str">
            <v>A2</v>
          </cell>
          <cell r="E220" t="str">
            <v>A2</v>
          </cell>
        </row>
        <row r="221">
          <cell r="C221" t="str">
            <v>01012048</v>
          </cell>
          <cell r="D221" t="str">
            <v>A4</v>
          </cell>
          <cell r="E221" t="str">
            <v>A3</v>
          </cell>
        </row>
        <row r="222">
          <cell r="C222" t="str">
            <v>01012049</v>
          </cell>
          <cell r="D222" t="str">
            <v>A3</v>
          </cell>
          <cell r="E222" t="str">
            <v>A4</v>
          </cell>
        </row>
        <row r="223">
          <cell r="C223" t="str">
            <v>01012050</v>
          </cell>
          <cell r="D223" t="str">
            <v>A4</v>
          </cell>
          <cell r="E223" t="str">
            <v>A3</v>
          </cell>
        </row>
        <row r="224">
          <cell r="C224">
            <v>0</v>
          </cell>
          <cell r="D224">
            <v>19</v>
          </cell>
          <cell r="E224">
            <v>19</v>
          </cell>
        </row>
        <row r="225">
          <cell r="C225">
            <v>0</v>
          </cell>
          <cell r="D225">
            <v>0</v>
          </cell>
          <cell r="E225">
            <v>19</v>
          </cell>
        </row>
        <row r="226">
          <cell r="C226" t="str">
            <v>01015019</v>
          </cell>
          <cell r="D226" t="str">
            <v>A2</v>
          </cell>
          <cell r="E226" t="str">
            <v>A2</v>
          </cell>
        </row>
        <row r="227">
          <cell r="C227" t="str">
            <v>01015023</v>
          </cell>
          <cell r="D227" t="str">
            <v>A3</v>
          </cell>
          <cell r="E227" t="str">
            <v>A4</v>
          </cell>
        </row>
        <row r="228">
          <cell r="C228" t="str">
            <v>01015005</v>
          </cell>
          <cell r="D228" t="str">
            <v>A3</v>
          </cell>
          <cell r="E228" t="str">
            <v>A4</v>
          </cell>
        </row>
        <row r="229">
          <cell r="C229" t="str">
            <v>01015018</v>
          </cell>
          <cell r="D229" t="str">
            <v>A3</v>
          </cell>
          <cell r="E229" t="str">
            <v>A4</v>
          </cell>
        </row>
        <row r="230">
          <cell r="C230" t="str">
            <v>01015020</v>
          </cell>
          <cell r="D230" t="str">
            <v>A3</v>
          </cell>
          <cell r="E230" t="str">
            <v>C2</v>
          </cell>
        </row>
        <row r="231">
          <cell r="C231" t="str">
            <v>01015041</v>
          </cell>
          <cell r="D231" t="str">
            <v>A3</v>
          </cell>
          <cell r="E231" t="str">
            <v>A3</v>
          </cell>
        </row>
        <row r="232">
          <cell r="C232" t="str">
            <v>01015013</v>
          </cell>
          <cell r="D232" t="str">
            <v>A3</v>
          </cell>
          <cell r="E232" t="str">
            <v>A3</v>
          </cell>
        </row>
        <row r="233">
          <cell r="C233" t="str">
            <v>01015006</v>
          </cell>
          <cell r="D233" t="str">
            <v>A3</v>
          </cell>
          <cell r="E233" t="str">
            <v>A3</v>
          </cell>
        </row>
        <row r="234">
          <cell r="C234" t="str">
            <v>01018001</v>
          </cell>
          <cell r="D234" t="str">
            <v>A3</v>
          </cell>
          <cell r="E234" t="str">
            <v>A3</v>
          </cell>
        </row>
        <row r="235">
          <cell r="C235" t="str">
            <v>01015004</v>
          </cell>
          <cell r="D235" t="str">
            <v>A3</v>
          </cell>
          <cell r="E235" t="str">
            <v>A3</v>
          </cell>
        </row>
        <row r="236">
          <cell r="C236" t="str">
            <v>01015010</v>
          </cell>
          <cell r="D236" t="str">
            <v>A3</v>
          </cell>
          <cell r="E236" t="str">
            <v>A2</v>
          </cell>
        </row>
        <row r="237">
          <cell r="C237" t="str">
            <v>01015017</v>
          </cell>
          <cell r="D237" t="str">
            <v>A3</v>
          </cell>
          <cell r="E237" t="str">
            <v>A3</v>
          </cell>
        </row>
        <row r="238">
          <cell r="C238" t="str">
            <v>01015016</v>
          </cell>
          <cell r="D238" t="str">
            <v>A3</v>
          </cell>
          <cell r="E238" t="str">
            <v>A3</v>
          </cell>
        </row>
        <row r="239">
          <cell r="C239" t="str">
            <v>01015031</v>
          </cell>
          <cell r="D239" t="str">
            <v>A3</v>
          </cell>
          <cell r="E239" t="str">
            <v>A4</v>
          </cell>
        </row>
        <row r="240">
          <cell r="C240" t="str">
            <v>01015025</v>
          </cell>
          <cell r="D240" t="str">
            <v>A3</v>
          </cell>
          <cell r="E240" t="str">
            <v>A3</v>
          </cell>
        </row>
        <row r="241">
          <cell r="C241" t="str">
            <v>01017001</v>
          </cell>
          <cell r="D241" t="str">
            <v>A3</v>
          </cell>
          <cell r="E241" t="str">
            <v>A3</v>
          </cell>
        </row>
        <row r="242">
          <cell r="C242" t="str">
            <v>01015012</v>
          </cell>
          <cell r="D242" t="str">
            <v>A3</v>
          </cell>
          <cell r="E242" t="str">
            <v>A4</v>
          </cell>
        </row>
        <row r="243">
          <cell r="C243" t="str">
            <v>01015008</v>
          </cell>
          <cell r="D243" t="str">
            <v>A2</v>
          </cell>
          <cell r="E243" t="str">
            <v>A3</v>
          </cell>
        </row>
        <row r="244">
          <cell r="C244" t="str">
            <v>01015021</v>
          </cell>
          <cell r="D244" t="str">
            <v>A3</v>
          </cell>
          <cell r="E244" t="str">
            <v>A3</v>
          </cell>
        </row>
        <row r="245">
          <cell r="C245">
            <v>0</v>
          </cell>
          <cell r="D245">
            <v>26</v>
          </cell>
          <cell r="E245">
            <v>26</v>
          </cell>
        </row>
        <row r="246">
          <cell r="C246">
            <v>0</v>
          </cell>
          <cell r="D246">
            <v>0</v>
          </cell>
          <cell r="E246">
            <v>25</v>
          </cell>
        </row>
        <row r="247">
          <cell r="C247" t="str">
            <v>01013003</v>
          </cell>
          <cell r="D247" t="str">
            <v>A1</v>
          </cell>
          <cell r="E247" t="str">
            <v>A1</v>
          </cell>
        </row>
        <row r="248">
          <cell r="C248" t="str">
            <v>01013002</v>
          </cell>
          <cell r="D248" t="str">
            <v>A1</v>
          </cell>
          <cell r="E248" t="str">
            <v>A3</v>
          </cell>
        </row>
        <row r="249">
          <cell r="C249" t="str">
            <v>01013004</v>
          </cell>
          <cell r="D249" t="str">
            <v>A1</v>
          </cell>
          <cell r="E249" t="str">
            <v>A3</v>
          </cell>
        </row>
        <row r="250">
          <cell r="C250" t="str">
            <v>01013021</v>
          </cell>
          <cell r="D250" t="str">
            <v>A1</v>
          </cell>
          <cell r="E250" t="str">
            <v>A3</v>
          </cell>
        </row>
        <row r="251">
          <cell r="C251" t="str">
            <v>01013006</v>
          </cell>
          <cell r="D251" t="str">
            <v>A1</v>
          </cell>
          <cell r="E251" t="str">
            <v>A3</v>
          </cell>
        </row>
        <row r="252">
          <cell r="C252" t="str">
            <v>01013018</v>
          </cell>
          <cell r="D252" t="str">
            <v>A1</v>
          </cell>
          <cell r="E252" t="str">
            <v>B2</v>
          </cell>
        </row>
        <row r="253">
          <cell r="C253" t="str">
            <v>01013019</v>
          </cell>
          <cell r="D253" t="str">
            <v>A2</v>
          </cell>
          <cell r="E253" t="str">
            <v>A4</v>
          </cell>
        </row>
        <row r="254">
          <cell r="C254" t="str">
            <v>01013016</v>
          </cell>
          <cell r="D254" t="str">
            <v>A3</v>
          </cell>
          <cell r="E254" t="str">
            <v>B2</v>
          </cell>
        </row>
        <row r="255">
          <cell r="C255" t="str">
            <v>01013017</v>
          </cell>
          <cell r="D255" t="str">
            <v>A2</v>
          </cell>
          <cell r="E255" t="str">
            <v>A4</v>
          </cell>
        </row>
        <row r="256">
          <cell r="C256" t="str">
            <v>01013027</v>
          </cell>
          <cell r="D256" t="str">
            <v>A1</v>
          </cell>
          <cell r="E256" t="str">
            <v>A4</v>
          </cell>
        </row>
        <row r="257">
          <cell r="C257" t="str">
            <v>01013026</v>
          </cell>
          <cell r="D257" t="str">
            <v>A1</v>
          </cell>
          <cell r="E257" t="str">
            <v>A4</v>
          </cell>
        </row>
        <row r="258">
          <cell r="C258" t="str">
            <v>01013029</v>
          </cell>
          <cell r="D258" t="str">
            <v>A3</v>
          </cell>
          <cell r="E258" t="str">
            <v>A4</v>
          </cell>
        </row>
        <row r="259">
          <cell r="C259" t="str">
            <v>01013028</v>
          </cell>
          <cell r="D259" t="str">
            <v>A3</v>
          </cell>
          <cell r="E259" t="str">
            <v>A4</v>
          </cell>
        </row>
        <row r="260">
          <cell r="C260" t="str">
            <v>01013005</v>
          </cell>
          <cell r="D260" t="str">
            <v>A1</v>
          </cell>
          <cell r="E260" t="str">
            <v>A4</v>
          </cell>
        </row>
        <row r="261">
          <cell r="C261" t="str">
            <v>01013022</v>
          </cell>
          <cell r="D261" t="str">
            <v>A1</v>
          </cell>
          <cell r="E261" t="str">
            <v>A3</v>
          </cell>
        </row>
        <row r="262">
          <cell r="C262" t="str">
            <v>01013047</v>
          </cell>
          <cell r="D262" t="str">
            <v>A2</v>
          </cell>
          <cell r="E262" t="str">
            <v>A3</v>
          </cell>
        </row>
        <row r="263">
          <cell r="C263" t="str">
            <v>01013070</v>
          </cell>
          <cell r="D263" t="str">
            <v>A2</v>
          </cell>
          <cell r="E263" t="str">
            <v>A3</v>
          </cell>
        </row>
        <row r="264">
          <cell r="C264" t="str">
            <v>01014047</v>
          </cell>
          <cell r="D264" t="str">
            <v>A1</v>
          </cell>
          <cell r="E264" t="str">
            <v>A3</v>
          </cell>
        </row>
        <row r="265">
          <cell r="C265" t="str">
            <v>01013079</v>
          </cell>
          <cell r="D265" t="str">
            <v>A3</v>
          </cell>
          <cell r="E265" t="str">
            <v>A3</v>
          </cell>
        </row>
        <row r="266">
          <cell r="C266" t="str">
            <v>01013087</v>
          </cell>
          <cell r="D266" t="str">
            <v>A1</v>
          </cell>
          <cell r="E266" t="str">
            <v>A4</v>
          </cell>
        </row>
        <row r="267">
          <cell r="C267" t="str">
            <v>01013061</v>
          </cell>
          <cell r="D267" t="str">
            <v>A3</v>
          </cell>
          <cell r="E267" t="str">
            <v>A4</v>
          </cell>
        </row>
        <row r="268">
          <cell r="C268" t="str">
            <v>01013094</v>
          </cell>
          <cell r="D268" t="str">
            <v>A1</v>
          </cell>
          <cell r="E268" t="str">
            <v>A3</v>
          </cell>
        </row>
        <row r="269">
          <cell r="C269" t="str">
            <v>01013120</v>
          </cell>
          <cell r="D269" t="str">
            <v>A1</v>
          </cell>
          <cell r="E269" t="str">
            <v>A4</v>
          </cell>
        </row>
        <row r="270">
          <cell r="C270" t="str">
            <v>01013117</v>
          </cell>
          <cell r="D270" t="str">
            <v>A3</v>
          </cell>
          <cell r="E270" t="str">
            <v>A4</v>
          </cell>
        </row>
        <row r="271">
          <cell r="C271" t="str">
            <v>01013116</v>
          </cell>
          <cell r="D271" t="str">
            <v>A4</v>
          </cell>
          <cell r="E271" t="str">
            <v>A4</v>
          </cell>
        </row>
        <row r="272">
          <cell r="C272">
            <v>0</v>
          </cell>
          <cell r="D272">
            <v>0</v>
          </cell>
          <cell r="E272">
            <v>1</v>
          </cell>
        </row>
        <row r="273">
          <cell r="C273" t="str">
            <v>01013096</v>
          </cell>
          <cell r="D273" t="str">
            <v>A1</v>
          </cell>
          <cell r="E273" t="str">
            <v>A1</v>
          </cell>
        </row>
        <row r="274">
          <cell r="C274">
            <v>0</v>
          </cell>
          <cell r="D274">
            <v>31</v>
          </cell>
          <cell r="E274">
            <v>31</v>
          </cell>
        </row>
        <row r="275">
          <cell r="C275">
            <v>0</v>
          </cell>
          <cell r="D275">
            <v>0</v>
          </cell>
          <cell r="E275">
            <v>31</v>
          </cell>
        </row>
        <row r="276">
          <cell r="C276" t="str">
            <v>01014002</v>
          </cell>
          <cell r="D276" t="str">
            <v>A1</v>
          </cell>
          <cell r="E276" t="str">
            <v>A1</v>
          </cell>
        </row>
        <row r="277">
          <cell r="C277" t="str">
            <v>01014004</v>
          </cell>
          <cell r="D277" t="str">
            <v>A1</v>
          </cell>
          <cell r="E277" t="str">
            <v>A3</v>
          </cell>
        </row>
        <row r="278">
          <cell r="C278" t="str">
            <v>01023003</v>
          </cell>
          <cell r="D278" t="str">
            <v>A2</v>
          </cell>
          <cell r="E278" t="str">
            <v>A2</v>
          </cell>
        </row>
        <row r="279">
          <cell r="C279" t="str">
            <v>01014038</v>
          </cell>
          <cell r="D279" t="str">
            <v>A1</v>
          </cell>
          <cell r="E279" t="str">
            <v>A1</v>
          </cell>
        </row>
        <row r="280">
          <cell r="C280" t="str">
            <v>01014051</v>
          </cell>
          <cell r="D280" t="str">
            <v>A4</v>
          </cell>
          <cell r="E280" t="str">
            <v>A4</v>
          </cell>
        </row>
        <row r="281">
          <cell r="C281" t="str">
            <v>01014005</v>
          </cell>
          <cell r="D281" t="str">
            <v>A3</v>
          </cell>
          <cell r="E281" t="str">
            <v>A4</v>
          </cell>
        </row>
        <row r="282">
          <cell r="C282" t="str">
            <v>01014046</v>
          </cell>
          <cell r="D282" t="str">
            <v>A1</v>
          </cell>
          <cell r="E282" t="str">
            <v>A1</v>
          </cell>
        </row>
        <row r="283">
          <cell r="C283" t="str">
            <v>01014026</v>
          </cell>
          <cell r="D283" t="str">
            <v>A3</v>
          </cell>
          <cell r="E283" t="str">
            <v>A2</v>
          </cell>
        </row>
        <row r="284">
          <cell r="C284" t="str">
            <v>01014029</v>
          </cell>
          <cell r="D284" t="str">
            <v>A3</v>
          </cell>
          <cell r="E284" t="str">
            <v>A4</v>
          </cell>
        </row>
        <row r="285">
          <cell r="C285" t="str">
            <v>01014033</v>
          </cell>
          <cell r="D285" t="str">
            <v>A1</v>
          </cell>
          <cell r="E285" t="str">
            <v>A1</v>
          </cell>
        </row>
        <row r="286">
          <cell r="C286" t="str">
            <v>01014023</v>
          </cell>
          <cell r="D286" t="str">
            <v>A2</v>
          </cell>
          <cell r="E286" t="str">
            <v>A4</v>
          </cell>
        </row>
        <row r="287">
          <cell r="C287" t="str">
            <v>01014013</v>
          </cell>
          <cell r="D287" t="str">
            <v>A3</v>
          </cell>
          <cell r="E287" t="str">
            <v>A3</v>
          </cell>
        </row>
        <row r="288">
          <cell r="C288" t="str">
            <v>01014017</v>
          </cell>
          <cell r="D288" t="str">
            <v>A3</v>
          </cell>
          <cell r="E288" t="str">
            <v>A4</v>
          </cell>
        </row>
        <row r="289">
          <cell r="C289" t="str">
            <v>01014034</v>
          </cell>
          <cell r="D289" t="str">
            <v>A3</v>
          </cell>
          <cell r="E289" t="str">
            <v>A3</v>
          </cell>
        </row>
        <row r="290">
          <cell r="C290" t="str">
            <v>01014020</v>
          </cell>
          <cell r="D290" t="str">
            <v>A2</v>
          </cell>
          <cell r="E290" t="str">
            <v>A3</v>
          </cell>
        </row>
        <row r="291">
          <cell r="C291" t="str">
            <v>01014018</v>
          </cell>
          <cell r="D291" t="str">
            <v>A3</v>
          </cell>
          <cell r="E291" t="str">
            <v>A4</v>
          </cell>
        </row>
        <row r="292">
          <cell r="C292" t="str">
            <v>01014042</v>
          </cell>
          <cell r="D292" t="str">
            <v>A1</v>
          </cell>
          <cell r="E292" t="str">
            <v>A1</v>
          </cell>
        </row>
        <row r="293">
          <cell r="C293" t="str">
            <v>01014019</v>
          </cell>
          <cell r="D293" t="str">
            <v>A2</v>
          </cell>
          <cell r="E293" t="str">
            <v>A3</v>
          </cell>
        </row>
        <row r="294">
          <cell r="C294" t="str">
            <v>01014010</v>
          </cell>
          <cell r="D294" t="str">
            <v>A3</v>
          </cell>
          <cell r="E294" t="str">
            <v>A3</v>
          </cell>
        </row>
        <row r="295">
          <cell r="C295" t="str">
            <v>01014030</v>
          </cell>
          <cell r="D295" t="str">
            <v>A2</v>
          </cell>
          <cell r="E295" t="str">
            <v>A3</v>
          </cell>
        </row>
        <row r="296">
          <cell r="C296" t="str">
            <v>01014024</v>
          </cell>
          <cell r="D296" t="str">
            <v>A2</v>
          </cell>
          <cell r="E296" t="str">
            <v>A3</v>
          </cell>
        </row>
        <row r="297">
          <cell r="C297" t="str">
            <v>01014048</v>
          </cell>
          <cell r="D297" t="str">
            <v>A1</v>
          </cell>
          <cell r="E297" t="str">
            <v>A1</v>
          </cell>
        </row>
        <row r="298">
          <cell r="C298" t="str">
            <v>01014022</v>
          </cell>
          <cell r="D298" t="str">
            <v>A2</v>
          </cell>
          <cell r="E298" t="str">
            <v>A3</v>
          </cell>
        </row>
        <row r="299">
          <cell r="C299" t="str">
            <v>01014025</v>
          </cell>
          <cell r="D299" t="str">
            <v>A3</v>
          </cell>
          <cell r="E299" t="str">
            <v>A4</v>
          </cell>
        </row>
        <row r="300">
          <cell r="C300" t="str">
            <v>01014032</v>
          </cell>
          <cell r="D300" t="str">
            <v>A2</v>
          </cell>
          <cell r="E300" t="str">
            <v>A3</v>
          </cell>
        </row>
        <row r="301">
          <cell r="C301" t="str">
            <v>01014006</v>
          </cell>
          <cell r="D301" t="str">
            <v>A2</v>
          </cell>
          <cell r="E301" t="str">
            <v>A2</v>
          </cell>
        </row>
        <row r="302">
          <cell r="C302" t="str">
            <v>01014052</v>
          </cell>
          <cell r="D302" t="str">
            <v>A4</v>
          </cell>
          <cell r="E302" t="str">
            <v>A4</v>
          </cell>
        </row>
        <row r="303">
          <cell r="C303" t="str">
            <v>01014009</v>
          </cell>
          <cell r="D303" t="str">
            <v>A3</v>
          </cell>
          <cell r="E303" t="str">
            <v>A4</v>
          </cell>
        </row>
        <row r="304">
          <cell r="C304" t="str">
            <v>01014045</v>
          </cell>
          <cell r="D304" t="str">
            <v>A1</v>
          </cell>
          <cell r="E304" t="str">
            <v>A3</v>
          </cell>
        </row>
        <row r="305">
          <cell r="C305" t="str">
            <v>01014021</v>
          </cell>
          <cell r="D305" t="str">
            <v>A2</v>
          </cell>
          <cell r="E305" t="str">
            <v>A3</v>
          </cell>
        </row>
        <row r="306">
          <cell r="C306" t="str">
            <v>01014016</v>
          </cell>
          <cell r="D306" t="str">
            <v>A2</v>
          </cell>
          <cell r="E306" t="str">
            <v>A2</v>
          </cell>
        </row>
        <row r="307">
          <cell r="C307">
            <v>0</v>
          </cell>
          <cell r="D307">
            <v>9</v>
          </cell>
          <cell r="E307">
            <v>9</v>
          </cell>
        </row>
        <row r="308">
          <cell r="C308">
            <v>0</v>
          </cell>
          <cell r="D308">
            <v>0</v>
          </cell>
          <cell r="E308">
            <v>9</v>
          </cell>
        </row>
        <row r="309">
          <cell r="C309" t="str">
            <v>01016008</v>
          </cell>
          <cell r="D309" t="str">
            <v>A2</v>
          </cell>
          <cell r="E309" t="str">
            <v>A2</v>
          </cell>
        </row>
        <row r="310">
          <cell r="C310" t="str">
            <v>01016004</v>
          </cell>
          <cell r="D310" t="str">
            <v>A2</v>
          </cell>
          <cell r="E310" t="str">
            <v>A4</v>
          </cell>
        </row>
        <row r="311">
          <cell r="C311" t="str">
            <v>01016002</v>
          </cell>
          <cell r="D311" t="str">
            <v>A2</v>
          </cell>
          <cell r="E311" t="str">
            <v>A3</v>
          </cell>
        </row>
        <row r="312">
          <cell r="C312" t="str">
            <v>01016006</v>
          </cell>
          <cell r="D312" t="str">
            <v>A3</v>
          </cell>
          <cell r="E312" t="str">
            <v>A4</v>
          </cell>
        </row>
        <row r="313">
          <cell r="C313" t="str">
            <v>01016005</v>
          </cell>
          <cell r="D313" t="str">
            <v>A2</v>
          </cell>
          <cell r="E313" t="str">
            <v>A3</v>
          </cell>
        </row>
        <row r="314">
          <cell r="C314" t="str">
            <v>01016012</v>
          </cell>
          <cell r="D314" t="str">
            <v>A3</v>
          </cell>
          <cell r="E314" t="str">
            <v>A3</v>
          </cell>
        </row>
        <row r="315">
          <cell r="C315" t="str">
            <v>01016010</v>
          </cell>
          <cell r="D315" t="str">
            <v>A3</v>
          </cell>
          <cell r="E315" t="str">
            <v>A4</v>
          </cell>
        </row>
        <row r="316">
          <cell r="C316" t="str">
            <v>01016007</v>
          </cell>
          <cell r="D316" t="str">
            <v>A2</v>
          </cell>
          <cell r="E316" t="str">
            <v>A4</v>
          </cell>
        </row>
        <row r="317">
          <cell r="C317" t="str">
            <v>01016003</v>
          </cell>
          <cell r="D317" t="str">
            <v>A2</v>
          </cell>
          <cell r="E317" t="str">
            <v>A3</v>
          </cell>
        </row>
        <row r="318">
          <cell r="C318">
            <v>0</v>
          </cell>
          <cell r="D318">
            <v>9</v>
          </cell>
          <cell r="E318">
            <v>9</v>
          </cell>
        </row>
        <row r="319">
          <cell r="C319">
            <v>0</v>
          </cell>
          <cell r="D319">
            <v>0</v>
          </cell>
          <cell r="E319">
            <v>9</v>
          </cell>
        </row>
        <row r="320">
          <cell r="C320" t="str">
            <v>01013020</v>
          </cell>
          <cell r="D320" t="str">
            <v>A1</v>
          </cell>
          <cell r="E320" t="str">
            <v>A3</v>
          </cell>
        </row>
        <row r="321">
          <cell r="C321" t="str">
            <v>01029001</v>
          </cell>
          <cell r="D321" t="str">
            <v>A2</v>
          </cell>
          <cell r="E321" t="str">
            <v>A3</v>
          </cell>
        </row>
        <row r="322">
          <cell r="C322" t="str">
            <v>01013010</v>
          </cell>
          <cell r="D322" t="str">
            <v>A2</v>
          </cell>
          <cell r="E322" t="str">
            <v>A3</v>
          </cell>
        </row>
        <row r="323">
          <cell r="C323" t="str">
            <v>01013009</v>
          </cell>
          <cell r="D323" t="str">
            <v>A1</v>
          </cell>
          <cell r="E323" t="str">
            <v>A4</v>
          </cell>
        </row>
        <row r="324">
          <cell r="C324" t="str">
            <v>01013008</v>
          </cell>
          <cell r="D324" t="str">
            <v>A1</v>
          </cell>
          <cell r="E324" t="str">
            <v>A3</v>
          </cell>
        </row>
        <row r="325">
          <cell r="C325" t="str">
            <v>01013011</v>
          </cell>
          <cell r="D325" t="str">
            <v>A4</v>
          </cell>
          <cell r="E325" t="str">
            <v>A4</v>
          </cell>
        </row>
        <row r="326">
          <cell r="C326" t="str">
            <v>01013023</v>
          </cell>
          <cell r="D326" t="str">
            <v>A4</v>
          </cell>
          <cell r="E326" t="str">
            <v>A4</v>
          </cell>
        </row>
        <row r="327">
          <cell r="C327" t="str">
            <v>01013015</v>
          </cell>
          <cell r="D327" t="str">
            <v>A1</v>
          </cell>
          <cell r="E327" t="str">
            <v>A4</v>
          </cell>
        </row>
        <row r="328">
          <cell r="C328" t="str">
            <v>01029016</v>
          </cell>
          <cell r="D328" t="str">
            <v>A2</v>
          </cell>
          <cell r="E328" t="str">
            <v>A3</v>
          </cell>
        </row>
        <row r="329">
          <cell r="C329">
            <v>0</v>
          </cell>
          <cell r="D329">
            <v>18</v>
          </cell>
          <cell r="E329">
            <v>18</v>
          </cell>
        </row>
        <row r="330">
          <cell r="C330">
            <v>0</v>
          </cell>
          <cell r="D330">
            <v>0</v>
          </cell>
          <cell r="E330">
            <v>18</v>
          </cell>
        </row>
        <row r="331">
          <cell r="C331" t="str">
            <v>01025007</v>
          </cell>
          <cell r="D331" t="str">
            <v>A2</v>
          </cell>
          <cell r="E331" t="str">
            <v>A2</v>
          </cell>
        </row>
        <row r="332">
          <cell r="C332" t="str">
            <v>01025004</v>
          </cell>
          <cell r="D332" t="str">
            <v>A2</v>
          </cell>
          <cell r="E332" t="str">
            <v>A2</v>
          </cell>
        </row>
        <row r="333">
          <cell r="C333" t="str">
            <v>01025009</v>
          </cell>
          <cell r="D333" t="str">
            <v>A2</v>
          </cell>
          <cell r="E333" t="str">
            <v>A3</v>
          </cell>
        </row>
        <row r="334">
          <cell r="C334" t="str">
            <v>01025029</v>
          </cell>
          <cell r="D334" t="str">
            <v>A2</v>
          </cell>
          <cell r="E334" t="str">
            <v>A1</v>
          </cell>
        </row>
        <row r="335">
          <cell r="C335" t="str">
            <v>01025002</v>
          </cell>
          <cell r="D335" t="str">
            <v>A2</v>
          </cell>
          <cell r="E335" t="str">
            <v>A4</v>
          </cell>
        </row>
        <row r="336">
          <cell r="C336" t="str">
            <v>01025016</v>
          </cell>
          <cell r="D336" t="str">
            <v>A3</v>
          </cell>
          <cell r="E336" t="str">
            <v>A3</v>
          </cell>
        </row>
        <row r="337">
          <cell r="C337" t="str">
            <v>01025018</v>
          </cell>
          <cell r="D337" t="str">
            <v>A3</v>
          </cell>
          <cell r="E337" t="str">
            <v>A4</v>
          </cell>
        </row>
        <row r="338">
          <cell r="C338" t="str">
            <v>01009027</v>
          </cell>
          <cell r="D338" t="str">
            <v>A2</v>
          </cell>
          <cell r="E338" t="str">
            <v>A3</v>
          </cell>
        </row>
        <row r="339">
          <cell r="C339" t="str">
            <v>01025052</v>
          </cell>
          <cell r="D339" t="str">
            <v>A4</v>
          </cell>
          <cell r="E339" t="str">
            <v>A3</v>
          </cell>
        </row>
        <row r="340">
          <cell r="C340" t="str">
            <v>01015053</v>
          </cell>
          <cell r="D340" t="str">
            <v>A4</v>
          </cell>
          <cell r="E340" t="str">
            <v>A3</v>
          </cell>
        </row>
        <row r="341">
          <cell r="C341" t="str">
            <v>01025027</v>
          </cell>
          <cell r="D341" t="str">
            <v>A2</v>
          </cell>
          <cell r="E341" t="str">
            <v>A DN</v>
          </cell>
        </row>
        <row r="342">
          <cell r="C342" t="str">
            <v>01025020</v>
          </cell>
          <cell r="D342" t="str">
            <v>A2</v>
          </cell>
          <cell r="E342" t="str">
            <v>A4</v>
          </cell>
        </row>
        <row r="343">
          <cell r="C343" t="str">
            <v>01025037</v>
          </cell>
          <cell r="D343" t="str">
            <v>A4</v>
          </cell>
          <cell r="E343" t="str">
            <v>A3</v>
          </cell>
        </row>
        <row r="344">
          <cell r="C344" t="str">
            <v>01025008</v>
          </cell>
          <cell r="D344" t="str">
            <v>A4</v>
          </cell>
          <cell r="E344" t="str">
            <v>A4</v>
          </cell>
        </row>
        <row r="345">
          <cell r="C345" t="str">
            <v>01025012</v>
          </cell>
          <cell r="D345" t="str">
            <v>A2</v>
          </cell>
          <cell r="E345" t="str">
            <v>A3</v>
          </cell>
        </row>
        <row r="346">
          <cell r="C346" t="str">
            <v>01003013</v>
          </cell>
          <cell r="D346" t="str">
            <v>A2</v>
          </cell>
          <cell r="E346" t="str">
            <v>A2</v>
          </cell>
        </row>
        <row r="347">
          <cell r="C347" t="str">
            <v>01025015</v>
          </cell>
          <cell r="D347" t="str">
            <v>A2</v>
          </cell>
          <cell r="E347" t="str">
            <v>A3</v>
          </cell>
        </row>
        <row r="348">
          <cell r="C348" t="str">
            <v>01025033</v>
          </cell>
          <cell r="D348" t="str">
            <v>A4</v>
          </cell>
          <cell r="E348" t="str">
            <v>A4</v>
          </cell>
        </row>
        <row r="349">
          <cell r="C349">
            <v>0</v>
          </cell>
          <cell r="D349">
            <v>3</v>
          </cell>
          <cell r="E349">
            <v>3</v>
          </cell>
        </row>
        <row r="350">
          <cell r="C350">
            <v>0</v>
          </cell>
          <cell r="D350">
            <v>0</v>
          </cell>
          <cell r="E350">
            <v>3</v>
          </cell>
        </row>
        <row r="351">
          <cell r="C351" t="str">
            <v>01004014</v>
          </cell>
          <cell r="D351" t="str">
            <v>A2</v>
          </cell>
          <cell r="E351" t="str">
            <v>A2</v>
          </cell>
        </row>
        <row r="352">
          <cell r="C352" t="str">
            <v>01028013</v>
          </cell>
          <cell r="D352" t="str">
            <v>A2</v>
          </cell>
          <cell r="E352" t="str">
            <v>A3</v>
          </cell>
        </row>
        <row r="353">
          <cell r="C353" t="str">
            <v>01028017</v>
          </cell>
          <cell r="D353" t="str">
            <v>A2</v>
          </cell>
          <cell r="E353" t="str">
            <v>A2</v>
          </cell>
        </row>
        <row r="354">
          <cell r="C354">
            <v>0</v>
          </cell>
          <cell r="D354">
            <v>7</v>
          </cell>
          <cell r="E354">
            <v>7</v>
          </cell>
        </row>
        <row r="355">
          <cell r="C355">
            <v>0</v>
          </cell>
          <cell r="D355">
            <v>0</v>
          </cell>
          <cell r="E355">
            <v>4</v>
          </cell>
        </row>
        <row r="356">
          <cell r="C356" t="str">
            <v>01015042</v>
          </cell>
          <cell r="D356" t="str">
            <v>A2</v>
          </cell>
          <cell r="E356" t="str">
            <v>A2</v>
          </cell>
        </row>
        <row r="357">
          <cell r="C357" t="str">
            <v>01018003</v>
          </cell>
          <cell r="D357" t="str">
            <v>A3</v>
          </cell>
          <cell r="E357" t="str">
            <v>A4</v>
          </cell>
        </row>
        <row r="358">
          <cell r="C358" t="str">
            <v>01018002</v>
          </cell>
          <cell r="D358" t="str">
            <v>A2</v>
          </cell>
          <cell r="E358" t="str">
            <v>A3</v>
          </cell>
        </row>
        <row r="359">
          <cell r="C359" t="str">
            <v>01018005</v>
          </cell>
          <cell r="D359" t="str">
            <v>A2</v>
          </cell>
          <cell r="E359" t="str">
            <v>A3</v>
          </cell>
        </row>
        <row r="360">
          <cell r="C360">
            <v>0</v>
          </cell>
          <cell r="D360">
            <v>0</v>
          </cell>
          <cell r="E360">
            <v>3</v>
          </cell>
        </row>
        <row r="361">
          <cell r="C361" t="str">
            <v>01018008</v>
          </cell>
          <cell r="D361" t="str">
            <v>A2</v>
          </cell>
          <cell r="E361" t="str">
            <v>A3</v>
          </cell>
        </row>
        <row r="362">
          <cell r="C362" t="str">
            <v>01018007</v>
          </cell>
          <cell r="D362" t="str">
            <v>A2</v>
          </cell>
          <cell r="E362" t="str">
            <v>A3</v>
          </cell>
        </row>
        <row r="363">
          <cell r="C363" t="str">
            <v>01018009</v>
          </cell>
          <cell r="D363" t="str">
            <v>A2</v>
          </cell>
          <cell r="E363" t="str">
            <v>A3</v>
          </cell>
        </row>
        <row r="364">
          <cell r="C364">
            <v>0</v>
          </cell>
          <cell r="D364">
            <v>4</v>
          </cell>
          <cell r="E364">
            <v>4</v>
          </cell>
        </row>
        <row r="365">
          <cell r="C365">
            <v>0</v>
          </cell>
          <cell r="D365">
            <v>0</v>
          </cell>
          <cell r="E365">
            <v>2</v>
          </cell>
        </row>
        <row r="366">
          <cell r="C366" t="str">
            <v>01004005</v>
          </cell>
          <cell r="D366" t="str">
            <v>A1</v>
          </cell>
          <cell r="E366" t="str">
            <v>A1</v>
          </cell>
        </row>
        <row r="367">
          <cell r="C367" t="str">
            <v>01019002</v>
          </cell>
          <cell r="D367" t="str">
            <v>A3</v>
          </cell>
          <cell r="E367" t="str">
            <v>A3</v>
          </cell>
        </row>
        <row r="368">
          <cell r="C368">
            <v>0</v>
          </cell>
          <cell r="D368">
            <v>0</v>
          </cell>
          <cell r="E368">
            <v>2</v>
          </cell>
        </row>
        <row r="369">
          <cell r="C369" t="str">
            <v>01019001</v>
          </cell>
          <cell r="D369" t="str">
            <v>A3</v>
          </cell>
          <cell r="E369" t="str">
            <v>A3</v>
          </cell>
        </row>
        <row r="370">
          <cell r="C370" t="str">
            <v>01005005</v>
          </cell>
          <cell r="D370" t="str">
            <v>A2</v>
          </cell>
          <cell r="E370" t="str">
            <v>A2</v>
          </cell>
        </row>
        <row r="371">
          <cell r="C371">
            <v>0</v>
          </cell>
          <cell r="D371">
            <v>3</v>
          </cell>
          <cell r="E371">
            <v>3</v>
          </cell>
        </row>
        <row r="372">
          <cell r="C372">
            <v>0</v>
          </cell>
          <cell r="D372">
            <v>0</v>
          </cell>
          <cell r="E372">
            <v>2</v>
          </cell>
        </row>
        <row r="373">
          <cell r="C373" t="str">
            <v>01021001</v>
          </cell>
          <cell r="D373" t="str">
            <v>A2</v>
          </cell>
          <cell r="E373" t="str">
            <v>A1</v>
          </cell>
        </row>
        <row r="374">
          <cell r="C374" t="str">
            <v>01021003</v>
          </cell>
          <cell r="D374" t="str">
            <v>A2</v>
          </cell>
          <cell r="E374" t="str">
            <v>A2</v>
          </cell>
        </row>
        <row r="375">
          <cell r="C375">
            <v>0</v>
          </cell>
          <cell r="D375">
            <v>0</v>
          </cell>
          <cell r="E375">
            <v>1</v>
          </cell>
        </row>
        <row r="376">
          <cell r="C376" t="str">
            <v>01021004</v>
          </cell>
          <cell r="D376" t="str">
            <v>A2</v>
          </cell>
          <cell r="E376" t="str">
            <v>A2</v>
          </cell>
        </row>
        <row r="377">
          <cell r="C377">
            <v>0</v>
          </cell>
          <cell r="D377">
            <v>2</v>
          </cell>
          <cell r="E377">
            <v>2</v>
          </cell>
        </row>
        <row r="378">
          <cell r="C378">
            <v>0</v>
          </cell>
          <cell r="D378">
            <v>0</v>
          </cell>
          <cell r="E378">
            <v>2</v>
          </cell>
        </row>
        <row r="379">
          <cell r="C379" t="str">
            <v>01007008</v>
          </cell>
          <cell r="D379" t="str">
            <v>A2</v>
          </cell>
          <cell r="E379" t="str">
            <v>A2</v>
          </cell>
        </row>
        <row r="380">
          <cell r="C380" t="str">
            <v>01014012</v>
          </cell>
          <cell r="D380" t="str">
            <v>A3</v>
          </cell>
          <cell r="E380" t="str">
            <v>A4</v>
          </cell>
        </row>
        <row r="381">
          <cell r="C381">
            <v>0</v>
          </cell>
          <cell r="D381">
            <v>5</v>
          </cell>
          <cell r="E381">
            <v>5</v>
          </cell>
        </row>
        <row r="382">
          <cell r="C382">
            <v>0</v>
          </cell>
          <cell r="D382">
            <v>0</v>
          </cell>
          <cell r="E382">
            <v>3</v>
          </cell>
        </row>
        <row r="383">
          <cell r="C383" t="str">
            <v>01017003</v>
          </cell>
          <cell r="D383" t="str">
            <v>A2</v>
          </cell>
          <cell r="E383" t="str">
            <v>A1</v>
          </cell>
        </row>
        <row r="384">
          <cell r="C384" t="str">
            <v>01017010</v>
          </cell>
          <cell r="D384" t="str">
            <v>A2</v>
          </cell>
          <cell r="E384" t="str">
            <v>A1</v>
          </cell>
        </row>
        <row r="385">
          <cell r="C385" t="str">
            <v>01018004</v>
          </cell>
          <cell r="D385" t="str">
            <v>A2</v>
          </cell>
          <cell r="E385" t="str">
            <v>A1</v>
          </cell>
        </row>
        <row r="386">
          <cell r="C386">
            <v>0</v>
          </cell>
          <cell r="D386">
            <v>0</v>
          </cell>
          <cell r="E386">
            <v>2</v>
          </cell>
        </row>
        <row r="387">
          <cell r="C387" t="str">
            <v>01025013</v>
          </cell>
          <cell r="D387" t="str">
            <v>A2</v>
          </cell>
          <cell r="E387" t="str">
            <v>A4</v>
          </cell>
        </row>
        <row r="388">
          <cell r="C388" t="str">
            <v>01031001</v>
          </cell>
          <cell r="D388" t="str">
            <v>A4</v>
          </cell>
          <cell r="E388" t="str">
            <v>A2</v>
          </cell>
        </row>
      </sheetData>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u 2"/>
      <sheetName val="Nop bai"/>
      <sheetName val="Tong hop nop bai"/>
      <sheetName val="Kangatang"/>
      <sheetName val="Kangatang_2"/>
      <sheetName val="Kangatang_3"/>
      <sheetName val="DS Tong"/>
      <sheetName val="Tong hop ket qua"/>
      <sheetName val="1.BGH"/>
      <sheetName val="2.KHTC"/>
      <sheetName val="3.TSDT"/>
      <sheetName val="4.TCHC"/>
      <sheetName val="5.TTGD"/>
      <sheetName val="6.KTHI"/>
      <sheetName val="7.QLKH"/>
      <sheetName val="8.QTDV"/>
      <sheetName val="9.KHCB"/>
      <sheetName val="10.LLCT"/>
      <sheetName val="11.COKHI"/>
      <sheetName val="12.CNTT"/>
      <sheetName val="13.DLUC"/>
      <sheetName val="14.DDT"/>
      <sheetName val="15.MTT"/>
      <sheetName val="16.NLANH"/>
      <sheetName val="17.KTE"/>
      <sheetName val="18.XDUNG"/>
      <sheetName val="19.THUVIEN"/>
      <sheetName val="20.TTDT"/>
      <sheetName val="21YTE"/>
      <sheetName val="22.QHDN"/>
      <sheetName val="23.TTDH"/>
    </sheetNames>
    <sheetDataSet>
      <sheetData sheetId="0"/>
      <sheetData sheetId="1"/>
      <sheetData sheetId="2"/>
      <sheetData sheetId="3"/>
      <sheetData sheetId="4"/>
      <sheetData sheetId="5"/>
      <sheetData sheetId="6"/>
      <sheetData sheetId="7">
        <row r="19">
          <cell r="E19" t="str">
            <v>01001001</v>
          </cell>
          <cell r="F19" t="str">
            <v>Hiệu trưởng</v>
          </cell>
          <cell r="G19" t="str">
            <v>Phát triển năng lực số và đổi mới phương pháp dạy học trong Giáo dục nghề nghiệp theo mô hình Nhà trường thông minh</v>
          </cell>
          <cell r="H19" t="str">
            <v>T.Dũng</v>
          </cell>
          <cell r="I19">
            <v>96</v>
          </cell>
          <cell r="J19" t="str">
            <v>T.Nhân</v>
          </cell>
          <cell r="K19">
            <v>93</v>
          </cell>
          <cell r="L19">
            <v>94.5</v>
          </cell>
          <cell r="M19" t="str">
            <v>Xuất sắc</v>
          </cell>
        </row>
        <row r="20">
          <cell r="E20" t="str">
            <v>01001006</v>
          </cell>
          <cell r="F20" t="str">
            <v>Phó Hiệu trưởng</v>
          </cell>
          <cell r="G20" t="str">
            <v>Ứng dụng công nghệ thông tin và chuyển đổi số vào giáo dục nghề nghiệp ở Việt Nam hiện nay</v>
          </cell>
          <cell r="H20" t="str">
            <v>T.Dũng</v>
          </cell>
          <cell r="I20">
            <v>96</v>
          </cell>
          <cell r="J20" t="str">
            <v>T.Lộc</v>
          </cell>
          <cell r="K20">
            <v>92</v>
          </cell>
          <cell r="L20">
            <v>94</v>
          </cell>
          <cell r="M20" t="str">
            <v>Xuất sắc</v>
          </cell>
        </row>
        <row r="21">
          <cell r="E21" t="str">
            <v>01002001</v>
          </cell>
          <cell r="F21" t="str">
            <v>Phó Hiệu trưởng</v>
          </cell>
          <cell r="G21" t="str">
            <v>Giải pháp quản lý công tác giáo dục văn hóa ứng xử cho sinh viên tại trường Cao đẳng Lý Tự Trọng Thành phố Hồ Chí Minh</v>
          </cell>
          <cell r="H21" t="str">
            <v>T.Lộc</v>
          </cell>
          <cell r="I21">
            <v>91</v>
          </cell>
          <cell r="J21" t="str">
            <v>T.Dũng</v>
          </cell>
          <cell r="K21">
            <v>92</v>
          </cell>
          <cell r="L21">
            <v>91.5</v>
          </cell>
          <cell r="M21" t="str">
            <v>Xuất sắc</v>
          </cell>
        </row>
        <row r="22">
          <cell r="E22" t="str">
            <v>01014037</v>
          </cell>
          <cell r="F22" t="str">
            <v>Phó Hiệu trưởng</v>
          </cell>
          <cell r="G22" t="str">
            <v>Ứng dụng IOT trong điều khiển cánh tay Robot</v>
          </cell>
          <cell r="H22" t="str">
            <v>T.Lộc</v>
          </cell>
          <cell r="I22">
            <v>92</v>
          </cell>
          <cell r="J22" t="str">
            <v>T.Dũng</v>
          </cell>
          <cell r="K22">
            <v>96</v>
          </cell>
          <cell r="L22">
            <v>94</v>
          </cell>
          <cell r="M22" t="str">
            <v>Xuất sắc</v>
          </cell>
        </row>
        <row r="23">
          <cell r="E23" t="str">
            <v>01002024</v>
          </cell>
          <cell r="F23" t="str">
            <v>Trưởng phòng Kế hoạch - Tài chính</v>
          </cell>
          <cell r="G23" t="str">
            <v>Vận dụng chuẩn mực kế toán công quốc tế (IPSAS) để góp phần hoàn thiện chuẩn mực kế toán công Việt Nam (VPSAS)</v>
          </cell>
          <cell r="H23" t="str">
            <v>T.Dũng</v>
          </cell>
          <cell r="I23">
            <v>94</v>
          </cell>
          <cell r="J23" t="str">
            <v>T.Lộc</v>
          </cell>
          <cell r="K23">
            <v>92</v>
          </cell>
          <cell r="L23">
            <v>93</v>
          </cell>
          <cell r="M23" t="str">
            <v>Xuất sắc</v>
          </cell>
        </row>
        <row r="24">
          <cell r="E24" t="str">
            <v>01003009</v>
          </cell>
          <cell r="F24" t="str">
            <v>Nhân viên phòng Kế hoạch - Tài chính</v>
          </cell>
          <cell r="G24" t="str">
            <v>Kinh nghiệm thực hiện nhiệm vụ kế toán ngân sách đạt hiệu quả tại trường Cao đẳng Lý Tự Trọng Thành phố Hồ Chí Minh</v>
          </cell>
          <cell r="H24" t="str">
            <v>Nguyễn Kính</v>
          </cell>
          <cell r="I24">
            <v>85</v>
          </cell>
          <cell r="J24" t="str">
            <v>Đinh Hồng Minh</v>
          </cell>
          <cell r="K24">
            <v>83</v>
          </cell>
          <cell r="L24">
            <v>84</v>
          </cell>
          <cell r="M24" t="str">
            <v>Tốt</v>
          </cell>
        </row>
        <row r="25">
          <cell r="E25" t="str">
            <v>01003005</v>
          </cell>
          <cell r="F25" t="str">
            <v>Nhân viên phòng Kế hoạch - Tài chính</v>
          </cell>
          <cell r="G25" t="str">
            <v>Quản lý tài chính về tài sản công tại trường Cao đẳng Lý Tự Trọng Thành phố Hồ chí Minh</v>
          </cell>
          <cell r="H25" t="str">
            <v>T.Lộc</v>
          </cell>
          <cell r="I25">
            <v>81</v>
          </cell>
          <cell r="J25" t="str">
            <v>T.Dũng</v>
          </cell>
          <cell r="K25">
            <v>83</v>
          </cell>
          <cell r="L25">
            <v>82</v>
          </cell>
          <cell r="M25" t="str">
            <v>Tốt</v>
          </cell>
        </row>
        <row r="26">
          <cell r="E26" t="str">
            <v>01003007</v>
          </cell>
          <cell r="F26" t="str">
            <v>Nhân viên phòng Kế hoạch - Tài chính</v>
          </cell>
          <cell r="G26" t="str">
            <v>Một số giải pháp để làm tốt công tác Kế toán tại Trường Cao đẳng Lý Tự Trọng Thành phố Hồ chí Minh</v>
          </cell>
          <cell r="H26" t="str">
            <v>Nguyễn Kính</v>
          </cell>
          <cell r="I26">
            <v>83</v>
          </cell>
          <cell r="J26" t="str">
            <v>Đinh Hồng Minh</v>
          </cell>
          <cell r="K26">
            <v>80</v>
          </cell>
          <cell r="L26">
            <v>81.5</v>
          </cell>
          <cell r="M26" t="str">
            <v>Tốt</v>
          </cell>
        </row>
        <row r="27">
          <cell r="E27" t="str">
            <v>01023004</v>
          </cell>
          <cell r="F27" t="str">
            <v>Nhân viên phòng Kế hoạch - Tài chính</v>
          </cell>
          <cell r="G27" t="str">
            <v>Một số giải pháp phát huy vai trò của tổ chức Công đoàn cơ sở Trường Cao đẳng Lý Tự Trọng Thành phố Hồ Chí Minh nhằm nâng cao hiệu quả thực hiện các nhiệm vụ được giao</v>
          </cell>
          <cell r="H27" t="str">
            <v>T.Dũng</v>
          </cell>
          <cell r="I27">
            <v>84</v>
          </cell>
          <cell r="J27" t="str">
            <v>T.Lộc</v>
          </cell>
          <cell r="K27">
            <v>81</v>
          </cell>
          <cell r="L27">
            <v>82.5</v>
          </cell>
          <cell r="M27" t="str">
            <v>Tốt</v>
          </cell>
        </row>
        <row r="28">
          <cell r="E28" t="str">
            <v>01003008</v>
          </cell>
          <cell r="F28" t="str">
            <v>Nhân viên phòng Kế hoạch - Tài chính</v>
          </cell>
          <cell r="G28" t="str">
            <v>Hoàn thiện qui trình thu và hoàn trả học phí không sử dụng tiền mặt tại trường Cao đẳng Lý Tự Trọng Thành phố Hồ Chí Minh</v>
          </cell>
          <cell r="H28" t="str">
            <v>Nguyễn Kính</v>
          </cell>
          <cell r="I28">
            <v>82</v>
          </cell>
          <cell r="J28" t="str">
            <v>Nguyễn Trọng Nghĩa</v>
          </cell>
          <cell r="K28">
            <v>83</v>
          </cell>
          <cell r="L28">
            <v>82.5</v>
          </cell>
          <cell r="M28" t="str">
            <v>Tốt</v>
          </cell>
        </row>
        <row r="29">
          <cell r="E29" t="str">
            <v>01003014</v>
          </cell>
          <cell r="F29" t="str">
            <v>Nhân viên phòng Kế hoạch - Tài chính</v>
          </cell>
          <cell r="G29" t="str">
            <v>Kiểm tra, bảo quản, lưu trữ chứng từ kế toán đảm bảo tính chính xác, trung thực trong nghiệp vụ Thủ quỹ tại trường Cao đẳng Lý Tự Trọng Thành phố Hồ Chí Minh</v>
          </cell>
          <cell r="H29" t="str">
            <v>Nguyễn Kính</v>
          </cell>
          <cell r="I29">
            <v>83</v>
          </cell>
          <cell r="J29" t="str">
            <v>Nguyễn Trọng Nghĩa</v>
          </cell>
          <cell r="K29">
            <v>82</v>
          </cell>
          <cell r="L29">
            <v>82.5</v>
          </cell>
          <cell r="M29" t="str">
            <v>Tốt</v>
          </cell>
        </row>
        <row r="30">
          <cell r="E30" t="str">
            <v>01003015</v>
          </cell>
          <cell r="F30" t="str">
            <v>Nhân viên phòng Kế hoạch - Tài chính</v>
          </cell>
          <cell r="G30" t="str">
            <v>Ứng dụng công nghệ 4.0 trong công tác kế toán tiền gửi ngân hàng tại Trường Cao đẳng Lý Tự Trọng Thành phố Hồ Chí Minh</v>
          </cell>
          <cell r="H30" t="str">
            <v>Nguyễn Kính</v>
          </cell>
          <cell r="I30">
            <v>83</v>
          </cell>
          <cell r="J30" t="str">
            <v>Nguyễn Hữu Thiện</v>
          </cell>
          <cell r="K30">
            <v>81</v>
          </cell>
          <cell r="L30">
            <v>82</v>
          </cell>
          <cell r="M30" t="str">
            <v>Tốt</v>
          </cell>
        </row>
        <row r="31">
          <cell r="E31" t="str">
            <v>01003016</v>
          </cell>
          <cell r="F31" t="str">
            <v>Nhân viên phòng Kế hoạch - Tài chính</v>
          </cell>
          <cell r="G31" t="str">
            <v>Ứng dụng các giải pháp kiểm soát nội bộ để giảm thiểu rủi ro cho quy trình thanh toán tại Trường Cao đẳng Lý Tự Trọng Thành phố Hồ Chí Minh</v>
          </cell>
          <cell r="H31" t="str">
            <v>Nguyễn Kính</v>
          </cell>
          <cell r="I31">
            <v>82</v>
          </cell>
          <cell r="J31" t="str">
            <v>Nguyễn Trọng Nghĩa</v>
          </cell>
          <cell r="K31">
            <v>81</v>
          </cell>
          <cell r="L31">
            <v>81.5</v>
          </cell>
          <cell r="M31" t="str">
            <v>Tốt</v>
          </cell>
        </row>
        <row r="32">
          <cell r="E32" t="str">
            <v>01005007</v>
          </cell>
          <cell r="F32" t="str">
            <v>Trưởng phòng Tuyển sinh - Đào tạo</v>
          </cell>
          <cell r="G32" t="str">
            <v>Một số giải pháp nâng cao chất lượng đào tạo nguồn nhân lực tại Trường Cao đẳng Lý Tự Trọng Thành phố Hồ Chí Minh</v>
          </cell>
          <cell r="H32" t="str">
            <v>T.Lộc</v>
          </cell>
          <cell r="I32">
            <v>84</v>
          </cell>
          <cell r="J32" t="str">
            <v>T.Dũng</v>
          </cell>
          <cell r="K32">
            <v>86</v>
          </cell>
          <cell r="L32">
            <v>85</v>
          </cell>
          <cell r="M32" t="str">
            <v>Tốt</v>
          </cell>
        </row>
        <row r="33">
          <cell r="E33" t="str">
            <v>01004004</v>
          </cell>
          <cell r="F33" t="str">
            <v>Phó Trưởng phòng Tuyển sinh - Đào tạo</v>
          </cell>
          <cell r="G33" t="str">
            <v>Tăng cường công tác tuyển sinh theo định hướng nâng cao chất lượng đầu vào tại trường Cao đẳng Lý Tự Trọng TP. HCM</v>
          </cell>
          <cell r="H33" t="str">
            <v>Tuấn</v>
          </cell>
          <cell r="I33">
            <v>81</v>
          </cell>
          <cell r="J33" t="str">
            <v>Vinh</v>
          </cell>
          <cell r="K33">
            <v>85</v>
          </cell>
          <cell r="L33">
            <v>83</v>
          </cell>
          <cell r="M33" t="str">
            <v>Tốt</v>
          </cell>
        </row>
        <row r="34">
          <cell r="E34" t="str">
            <v>01014007</v>
          </cell>
          <cell r="F34" t="str">
            <v>Phó Trưởng phòng Tuyển sinh - Đào tạo</v>
          </cell>
          <cell r="G34" t="str">
            <v>Mô hình khóa cửa thông minh kết hợp camera giám sát an ninh</v>
          </cell>
          <cell r="H34" t="str">
            <v xml:space="preserve">Cô Chi </v>
          </cell>
          <cell r="I34">
            <v>93</v>
          </cell>
          <cell r="J34" t="str">
            <v>Cô Vân</v>
          </cell>
          <cell r="K34">
            <v>92</v>
          </cell>
          <cell r="L34">
            <v>92.5</v>
          </cell>
          <cell r="M34" t="str">
            <v>Xuất sắc</v>
          </cell>
        </row>
        <row r="35">
          <cell r="E35" t="str">
            <v>01022013</v>
          </cell>
          <cell r="F35" t="str">
            <v>Nhân viên phòng Tuyển sinh - Đào tạo</v>
          </cell>
          <cell r="G35" t="str">
            <v>Nâng cao chất lượng công tác cố vấn học tập (CVHT) để ổn định, duy trì sĩ số lớp học và góp phần nâng cao chất lượng đào tạo tại Trường Cao đẳng Lý Tự Trọng Tp. Hồ Chí Minh</v>
          </cell>
          <cell r="H35" t="str">
            <v>C.Nhuận</v>
          </cell>
          <cell r="I35">
            <v>75</v>
          </cell>
          <cell r="J35" t="str">
            <v>T.Nhân</v>
          </cell>
          <cell r="K35">
            <v>65</v>
          </cell>
          <cell r="L35">
            <v>70</v>
          </cell>
          <cell r="M35" t="str">
            <v>Khá</v>
          </cell>
        </row>
        <row r="36">
          <cell r="E36" t="str">
            <v>01004003</v>
          </cell>
          <cell r="F36" t="str">
            <v>Nhân viên phòng Tuyển sinh - Đào tạo</v>
          </cell>
          <cell r="G36" t="str">
            <v>Hoàn thiện quy trình xét công nhận tốt nghiệp cho sinh viên bậc Trung cấp tại trường Cao đẳng Lý Tự Trọng Tp.HCM</v>
          </cell>
          <cell r="H36" t="str">
            <v>Nguyễn Trọng Nghĩa</v>
          </cell>
          <cell r="I36">
            <v>81</v>
          </cell>
          <cell r="J36" t="str">
            <v>Nguyễn Hữu Thiện</v>
          </cell>
          <cell r="K36">
            <v>82</v>
          </cell>
          <cell r="L36">
            <v>81.5</v>
          </cell>
          <cell r="M36" t="str">
            <v>Tốt</v>
          </cell>
        </row>
        <row r="37">
          <cell r="E37" t="str">
            <v>01004008</v>
          </cell>
          <cell r="F37" t="str">
            <v>Nhân viên phòng Tuyển sinh - Đào tạo</v>
          </cell>
          <cell r="G37" t="str">
            <v>Một số biện pháp thực hiện nhằm nâng cao tính hiệu quả của công tác cố vấn học tập tại Trường Cao đẳng Lý Tự Trọng Thành phố Hồ Chí Minh</v>
          </cell>
          <cell r="H37" t="str">
            <v>Lê Xuân Thiện</v>
          </cell>
          <cell r="I37">
            <v>77</v>
          </cell>
          <cell r="J37" t="str">
            <v>Đinh Hồng Minh</v>
          </cell>
          <cell r="K37">
            <v>79</v>
          </cell>
          <cell r="L37">
            <v>78</v>
          </cell>
          <cell r="M37" t="str">
            <v>Khá</v>
          </cell>
        </row>
        <row r="38">
          <cell r="E38" t="str">
            <v>01004009</v>
          </cell>
          <cell r="F38" t="str">
            <v>Nhân viên phòng Tuyển sinh - Đào tạo</v>
          </cell>
          <cell r="G38" t="str">
            <v>Một số biện pháp thực hiện nhằm nâng cao tính hiệu quả của công tác cấp phát văn bằng tại Trường Cao đẳng Lý Tự Trọng Thành phố Hồ Chí Minh</v>
          </cell>
          <cell r="H38" t="str">
            <v>Hiệp</v>
          </cell>
          <cell r="I38">
            <v>65</v>
          </cell>
          <cell r="J38" t="str">
            <v>Tuấn</v>
          </cell>
          <cell r="K38">
            <v>55</v>
          </cell>
          <cell r="L38">
            <v>60</v>
          </cell>
          <cell r="M38" t="str">
            <v>Đạt yêu cầu</v>
          </cell>
        </row>
        <row r="39">
          <cell r="E39" t="str">
            <v>01005009</v>
          </cell>
          <cell r="F39" t="str">
            <v>Nhân viên phòng Tuyển sinh - Đào tạo</v>
          </cell>
          <cell r="G39" t="str">
            <v>Một số giải pháp nâng cao hiệu quả thực tập của Sinh viên Khoa Kinh tế Trường Cao đẳng Lý Tự Trọng Thành phố Hồ Chí Minh</v>
          </cell>
          <cell r="H39" t="str">
            <v>T.Liêm</v>
          </cell>
          <cell r="I39">
            <v>63</v>
          </cell>
          <cell r="J39" t="str">
            <v>T.Nhân</v>
          </cell>
          <cell r="K39">
            <v>62</v>
          </cell>
          <cell r="L39">
            <v>62.5</v>
          </cell>
          <cell r="M39" t="str">
            <v>Đạt yêu cầu</v>
          </cell>
        </row>
        <row r="40">
          <cell r="E40" t="str">
            <v>01004013</v>
          </cell>
          <cell r="F40" t="str">
            <v>Nhân viên phòng Tuyển sinh - Đào tạo</v>
          </cell>
          <cell r="G40" t="str">
            <v>Một số giải pháp nâng cao công tác thu nhận hồ sơ tuyển sinh và lưu trữ hồ sơ ở trường Cao đẳng Lý Tự Trọng thành phố Hồ Chí Minh</v>
          </cell>
          <cell r="H40" t="str">
            <v>C.Nhuận</v>
          </cell>
          <cell r="I40">
            <v>73</v>
          </cell>
          <cell r="J40" t="str">
            <v>T.Nhân</v>
          </cell>
          <cell r="K40">
            <v>64</v>
          </cell>
          <cell r="L40">
            <v>68.5</v>
          </cell>
          <cell r="M40" t="str">
            <v>Khá</v>
          </cell>
        </row>
        <row r="41">
          <cell r="E41" t="str">
            <v>01018006</v>
          </cell>
          <cell r="F41" t="str">
            <v>Nhân viên phòng Tuyển sinh - Đào tạo</v>
          </cell>
          <cell r="G41" t="str">
            <v>Một số giải pháp nâng cao hiệu quả công tác lưu trữ, bảo quản hồ sơ học vụ liên thông cao đẳng năm học 2022-2023 tại Trường Cao đẳng Lý Tự Trọng Thành phố Hồ Chí Minh</v>
          </cell>
          <cell r="H41" t="str">
            <v>C.Nhuận</v>
          </cell>
          <cell r="I41">
            <v>80</v>
          </cell>
          <cell r="J41" t="str">
            <v>T.Nhân</v>
          </cell>
          <cell r="K41">
            <v>71</v>
          </cell>
          <cell r="L41">
            <v>75.5</v>
          </cell>
          <cell r="M41" t="str">
            <v>Khá</v>
          </cell>
        </row>
        <row r="42">
          <cell r="E42" t="str">
            <v>01002020</v>
          </cell>
          <cell r="F42" t="str">
            <v>Nhân viên phòng Tuyển sinh - Đào tạo</v>
          </cell>
          <cell r="G42" t="str">
            <v>Một số giải pháp làm việc nhóm hiệu quả tại Phòng Tuyển sinh - Đào tạo Trường Cao đẳng Lý Tự Trọng Thành phố Hồ Chí Minh</v>
          </cell>
          <cell r="H42" t="str">
            <v>Đinh Hồng Minh</v>
          </cell>
          <cell r="I42">
            <v>83</v>
          </cell>
          <cell r="J42" t="str">
            <v>Nguyễn Hữu Thiện</v>
          </cell>
          <cell r="K42">
            <v>81</v>
          </cell>
          <cell r="L42">
            <v>82</v>
          </cell>
          <cell r="M42" t="str">
            <v>Tốt</v>
          </cell>
        </row>
        <row r="43">
          <cell r="E43" t="str">
            <v>01022059</v>
          </cell>
          <cell r="F43" t="str">
            <v>Nhân viên phòng Tuyển sinh - Đào tạo</v>
          </cell>
          <cell r="G43" t="str">
            <v>Ứng dụng Công nghệ thông tin vào công tác thực hiện, quản lý hồ sơ thực tập doanh nghiệp, thực tập tốt nghiệp tại trường Cao đẳng Lý Tự Trọng TP.HCM</v>
          </cell>
          <cell r="H43" t="str">
            <v>T Khánh</v>
          </cell>
          <cell r="I43">
            <v>81</v>
          </cell>
          <cell r="J43" t="str">
            <v>T Thọ</v>
          </cell>
          <cell r="K43">
            <v>83</v>
          </cell>
          <cell r="L43">
            <v>82</v>
          </cell>
          <cell r="M43" t="str">
            <v>Tốt</v>
          </cell>
        </row>
        <row r="44">
          <cell r="E44" t="str">
            <v>01010038</v>
          </cell>
          <cell r="F44" t="str">
            <v>Nhân viên phòng Tuyển sinh - Đào tạo</v>
          </cell>
          <cell r="G44" t="str">
            <v>Sự gắn kết giữa giáo viên chủ nhiệm – cố vấn học tập, sinh viên, và thị trường lao động nhằm nâng cao chất lượng đào tạo ở trường Cao đẳng Lý Tự Trọng Thành Phố Hồ Chí Minh</v>
          </cell>
          <cell r="H44" t="str">
            <v>Nam</v>
          </cell>
          <cell r="I44">
            <v>79</v>
          </cell>
          <cell r="J44" t="str">
            <v>Tuấn</v>
          </cell>
          <cell r="K44">
            <v>76</v>
          </cell>
          <cell r="L44">
            <v>77.5</v>
          </cell>
          <cell r="M44" t="str">
            <v>Khá</v>
          </cell>
        </row>
        <row r="45">
          <cell r="E45" t="str">
            <v>01011017</v>
          </cell>
          <cell r="F45" t="str">
            <v>Nhân viên phòng Tuyển sinh - Đào tạo</v>
          </cell>
          <cell r="G45" t="str">
            <v>Một số kinh nghiệm trong công tác giáo vụ ở khoa Động lực trong quá trình chuyển đổi số tại trường Cao đẳng Lý Tự Trọng TP.HCM</v>
          </cell>
          <cell r="H45" t="str">
            <v xml:space="preserve">Vinh </v>
          </cell>
          <cell r="I45">
            <v>73</v>
          </cell>
          <cell r="J45" t="str">
            <v>Hiệp</v>
          </cell>
          <cell r="K45">
            <v>63</v>
          </cell>
          <cell r="L45">
            <v>68</v>
          </cell>
          <cell r="M45" t="str">
            <v>Khá</v>
          </cell>
        </row>
        <row r="46">
          <cell r="E46" t="str">
            <v>01012026</v>
          </cell>
          <cell r="F46" t="str">
            <v>Nhân viên phòng Tuyển sinh - Đào tạo</v>
          </cell>
          <cell r="G46" t="str">
            <v>Những kỹ năng mềm cần thiết để đáp ứng công việc và làm việc có hiệu quả trong công cuộc chuyển đổi số</v>
          </cell>
          <cell r="H46" t="str">
            <v>Nguyễn Trọng Nghĩa</v>
          </cell>
          <cell r="I46">
            <v>78</v>
          </cell>
          <cell r="J46" t="str">
            <v>Nguyễn Hữu Thiện</v>
          </cell>
          <cell r="K46">
            <v>72</v>
          </cell>
          <cell r="L46">
            <v>75</v>
          </cell>
          <cell r="M46" t="str">
            <v>Khá</v>
          </cell>
        </row>
        <row r="47">
          <cell r="E47" t="str">
            <v>01007009</v>
          </cell>
          <cell r="F47" t="str">
            <v>Trưởng phòng Tổ chức - Hành chính - Tổng hợp</v>
          </cell>
          <cell r="G47" t="str">
            <v>Giải pháp đào tạo, bồi dưỡng đội ngũ trong quá trình chuyển đổi số tại Trường Cao đẳng Lý Tự Trọng Thành phố Hồ Chí Minh</v>
          </cell>
          <cell r="H47" t="str">
            <v>T.Lộc</v>
          </cell>
          <cell r="I47">
            <v>91</v>
          </cell>
          <cell r="J47" t="str">
            <v>T.Nhân</v>
          </cell>
          <cell r="K47">
            <v>93</v>
          </cell>
          <cell r="L47">
            <v>92</v>
          </cell>
          <cell r="M47" t="str">
            <v>Xuất sắc</v>
          </cell>
        </row>
        <row r="48">
          <cell r="E48" t="str">
            <v>01004007</v>
          </cell>
          <cell r="F48" t="str">
            <v>Phó Trưởng phòng TC- HC- TH</v>
          </cell>
          <cell r="G48" t="str">
            <v>Xây dựng hệ thống điểm danh thông minh</v>
          </cell>
          <cell r="H48" t="str">
            <v>T.Lộc</v>
          </cell>
          <cell r="I48">
            <v>84</v>
          </cell>
          <cell r="J48" t="str">
            <v>T.Dũng</v>
          </cell>
          <cell r="K48">
            <v>86</v>
          </cell>
          <cell r="L48">
            <v>85</v>
          </cell>
          <cell r="M48" t="str">
            <v>Tốt</v>
          </cell>
        </row>
        <row r="49">
          <cell r="E49" t="str">
            <v>01002017</v>
          </cell>
          <cell r="F49" t="str">
            <v>Nhân viên phòng TC- HC- TH</v>
          </cell>
          <cell r="G49" t="str">
            <v>Hoàn thiện nội dung quy trình tính, thanh toán tiền lương và các khoản thu nhập theo lương đáp ứng tình hình mới tại Trường Cao đẳng Lý Tự Trọng Thành phố Hồ Chí Minh</v>
          </cell>
          <cell r="H49" t="str">
            <v>Đinh Hồng Minh</v>
          </cell>
          <cell r="I49">
            <v>84</v>
          </cell>
          <cell r="J49" t="str">
            <v>Nguyễn Kính</v>
          </cell>
          <cell r="K49">
            <v>84</v>
          </cell>
          <cell r="L49">
            <v>84</v>
          </cell>
          <cell r="M49" t="str">
            <v>Tốt</v>
          </cell>
        </row>
        <row r="50">
          <cell r="E50" t="str">
            <v>01002018</v>
          </cell>
          <cell r="F50" t="str">
            <v>Nhân viên phòng TC- HC- TH</v>
          </cell>
          <cell r="G50" t="str">
            <v>Cải tiến quy trình tuyển dụng của Trường Cao đẳng Lý Tự Trọng Thành phố Hồ Chí Minh trong hệ thống quản lý chất lượng theo tiêu chuẩn ISO 9001-2015</v>
          </cell>
          <cell r="H50" t="str">
            <v>Đinh Hồng Minh</v>
          </cell>
          <cell r="I50">
            <v>84</v>
          </cell>
          <cell r="J50" t="str">
            <v>Nguyễn Hữu Thiện</v>
          </cell>
          <cell r="K50">
            <v>82</v>
          </cell>
          <cell r="L50">
            <v>83</v>
          </cell>
          <cell r="M50" t="str">
            <v>Tốt</v>
          </cell>
        </row>
        <row r="51">
          <cell r="E51" t="str">
            <v>01002005</v>
          </cell>
          <cell r="F51" t="str">
            <v>Nhân viên phòng TC- HC- TH</v>
          </cell>
          <cell r="G51" t="str">
            <v>Ứng dụng phần mềm hệ thống quản lý giáo dục ASC nâng cao công tác quản lý văn bản điện tử tại Trường Cao đẳng Lý Tự Trọng Thành phố Hồ Chí Minh</v>
          </cell>
          <cell r="H51" t="str">
            <v>Nguyễn Trọng Nghĩa</v>
          </cell>
          <cell r="I51">
            <v>91</v>
          </cell>
          <cell r="J51" t="str">
            <v>Nguyễn Kính</v>
          </cell>
          <cell r="K51">
            <v>89</v>
          </cell>
          <cell r="L51">
            <v>90</v>
          </cell>
          <cell r="M51" t="str">
            <v>Tốt</v>
          </cell>
        </row>
        <row r="52">
          <cell r="E52" t="str">
            <v>01023001</v>
          </cell>
          <cell r="F52" t="str">
            <v>Nhân viên phòng TC- HC- TH</v>
          </cell>
          <cell r="G52" t="str">
            <v>Giải pháp nâng cao hiệu quả công tác cố vấn học tập Khối T4 tại Trường Cao đẳng Lý Tự Trọng Thành phố Hồ Chí Minh</v>
          </cell>
          <cell r="H52" t="str">
            <v>Lê Xuân Thiện</v>
          </cell>
          <cell r="I52">
            <v>79</v>
          </cell>
          <cell r="J52" t="str">
            <v>Đinh Hồng Minh</v>
          </cell>
          <cell r="K52">
            <v>72</v>
          </cell>
          <cell r="L52">
            <v>75.5</v>
          </cell>
          <cell r="M52" t="str">
            <v>Khá</v>
          </cell>
        </row>
        <row r="53">
          <cell r="E53" t="str">
            <v>01017006</v>
          </cell>
          <cell r="F53" t="str">
            <v>Nhân viên phòng TC- HC- TH</v>
          </cell>
          <cell r="G53" t="str">
            <v>Đề xuất giải pháp nhằm tổng hợp nhanh hồ sơ đề nghị khen thưởng danh hiệu thi đua hàng năm tại Trường Cao đẳng Lý Tự Trọng Thành phố Hồ Chí Minh</v>
          </cell>
          <cell r="H53" t="str">
            <v>Đinh Hồng Minh</v>
          </cell>
          <cell r="I53">
            <v>84</v>
          </cell>
          <cell r="J53" t="str">
            <v>Lê Xuân Thiện</v>
          </cell>
          <cell r="K53">
            <v>81</v>
          </cell>
          <cell r="L53">
            <v>82.5</v>
          </cell>
          <cell r="M53" t="str">
            <v>Tốt</v>
          </cell>
        </row>
        <row r="54">
          <cell r="E54" t="str">
            <v>01002032</v>
          </cell>
          <cell r="F54" t="str">
            <v>Nhân viên phòng TC- HC- TH</v>
          </cell>
          <cell r="G54" t="str">
            <v>Ứng dụng công nghệ thông tin trong quản lý văn bản tại Trường Cao đẳng Lý Tự Trọng TP. Hồ Chí Minh</v>
          </cell>
          <cell r="H54" t="str">
            <v>Đinh Hồng Minh</v>
          </cell>
          <cell r="I54">
            <v>82</v>
          </cell>
          <cell r="J54" t="str">
            <v>Lê Xuân Thiện</v>
          </cell>
          <cell r="K54">
            <v>80</v>
          </cell>
          <cell r="L54">
            <v>81</v>
          </cell>
          <cell r="M54" t="str">
            <v>Tốt</v>
          </cell>
        </row>
        <row r="55">
          <cell r="E55" t="str">
            <v>01007007</v>
          </cell>
          <cell r="F55" t="str">
            <v>Nhân viên phòng TC- HC- TH</v>
          </cell>
          <cell r="G55" t="str">
            <v>Ứng dụng công nghệ thông tin thực hiện Quy trình đánh giá, phân loại theo hiệu quả công việc hàng quý đối với cán bộ, giảng viên, nhân viên của Trường Cao đẳng Lý Tự Trọng Thành phố Hồ Chí Minh</v>
          </cell>
          <cell r="H55" t="str">
            <v>Nguyễn Hữu Thiện</v>
          </cell>
          <cell r="I55">
            <v>82</v>
          </cell>
          <cell r="J55" t="str">
            <v>Lê Xuân Thiện</v>
          </cell>
          <cell r="K55">
            <v>81</v>
          </cell>
          <cell r="L55">
            <v>81.5</v>
          </cell>
          <cell r="M55" t="str">
            <v>Tốt</v>
          </cell>
        </row>
        <row r="56">
          <cell r="E56" t="str">
            <v>01007006</v>
          </cell>
          <cell r="F56" t="str">
            <v>Nhân viên phòng TC- HC- TH</v>
          </cell>
          <cell r="G56" t="str">
            <v>Quy trình thực hiện khảo sát hoạt động đào tạo tại Trường Cao đẳng Lý Tự Trọng Thành phố Hồ Chí Minh</v>
          </cell>
          <cell r="H56" t="str">
            <v>Nguyễn Trọng Nghĩa</v>
          </cell>
          <cell r="I56">
            <v>85</v>
          </cell>
          <cell r="J56" t="str">
            <v>Nguyễn Kính</v>
          </cell>
          <cell r="K56">
            <v>86</v>
          </cell>
          <cell r="L56">
            <v>85.5</v>
          </cell>
          <cell r="M56" t="str">
            <v>Tốt</v>
          </cell>
        </row>
        <row r="57">
          <cell r="E57" t="str">
            <v>01007005</v>
          </cell>
          <cell r="F57" t="str">
            <v>Nhân viên phòng TC- HC- TH</v>
          </cell>
          <cell r="G57" t="str">
            <v>Giải pháp phối hợp trong công tác quản lý tài sản, thiết bị tại Trường Cao đẳng Lý Tự Trọng Thành phố Hồ Chí Minh</v>
          </cell>
          <cell r="H57" t="str">
            <v>T.Lộc</v>
          </cell>
          <cell r="I57">
            <v>70</v>
          </cell>
          <cell r="J57" t="str">
            <v>T.Dũng</v>
          </cell>
          <cell r="K57">
            <v>72</v>
          </cell>
          <cell r="L57">
            <v>71</v>
          </cell>
          <cell r="M57" t="str">
            <v>Khá</v>
          </cell>
        </row>
        <row r="58">
          <cell r="E58" t="str">
            <v>01002028</v>
          </cell>
          <cell r="F58" t="str">
            <v>Nhân viên phòng TC- HC- TH</v>
          </cell>
          <cell r="G58" t="str">
            <v>Ứng dụng công nghệ 4.0 xây dựng trường học an toàn tại Trường Cao đẳng Lý Tự Trọng Thành phố Hồ Chí Minh</v>
          </cell>
          <cell r="H58" t="str">
            <v>Cô Vân</v>
          </cell>
          <cell r="I58">
            <v>81</v>
          </cell>
          <cell r="J58" t="str">
            <v xml:space="preserve">Cô Chi </v>
          </cell>
          <cell r="K58">
            <v>82</v>
          </cell>
          <cell r="L58">
            <v>81.5</v>
          </cell>
          <cell r="M58" t="str">
            <v>Tốt</v>
          </cell>
        </row>
        <row r="59">
          <cell r="E59" t="str">
            <v>01002002</v>
          </cell>
          <cell r="F59" t="str">
            <v>Trưởng phòng Thanh tra Giáo dục - Công tác Sinh viên</v>
          </cell>
          <cell r="G59" t="str">
            <v>Phát huy nhu cầu nhận thức cho sinh viên Trường Cao đẳng Lý Tự Trọng Thành phố Hồ Chí Minh</v>
          </cell>
          <cell r="H59" t="str">
            <v>T.Nhân</v>
          </cell>
          <cell r="I59">
            <v>82</v>
          </cell>
          <cell r="J59" t="str">
            <v>C.Nhuận</v>
          </cell>
          <cell r="K59">
            <v>80</v>
          </cell>
          <cell r="L59">
            <v>81</v>
          </cell>
          <cell r="M59" t="str">
            <v>Tốt</v>
          </cell>
        </row>
        <row r="60">
          <cell r="E60" t="str">
            <v>01009006</v>
          </cell>
          <cell r="F60" t="str">
            <v>Phó Trưởng phòng TTGD - CTSV</v>
          </cell>
          <cell r="G60" t="str">
            <v>Thực trạng và một số giải pháp nâng cao hiệu quả công tác quản lý sinh viên thực tập tốt nghiệp của Trường Cao đẳng Lý Tự Trọng Thành phố Hồ Chí Minh</v>
          </cell>
          <cell r="H60" t="str">
            <v xml:space="preserve">Nam </v>
          </cell>
          <cell r="I60">
            <v>78</v>
          </cell>
          <cell r="J60" t="str">
            <v>Tuấn</v>
          </cell>
          <cell r="K60">
            <v>71</v>
          </cell>
          <cell r="L60">
            <v>74.5</v>
          </cell>
          <cell r="M60" t="str">
            <v>Khá</v>
          </cell>
        </row>
        <row r="61">
          <cell r="E61" t="str">
            <v>01009018</v>
          </cell>
          <cell r="F61" t="str">
            <v>Nhân viên phòng TTGD - CTSV</v>
          </cell>
          <cell r="G61" t="str">
            <v>Giáo dục đạo đức nghề nghiệp cho Sinh viên Trường Cao đẳng Lý Tự Trọng Thành phố Hồ Chí Minh</v>
          </cell>
          <cell r="H61" t="str">
            <v>Đệ</v>
          </cell>
          <cell r="I61">
            <v>67</v>
          </cell>
          <cell r="J61" t="str">
            <v>Hiệp</v>
          </cell>
          <cell r="K61">
            <v>57</v>
          </cell>
          <cell r="L61">
            <v>62</v>
          </cell>
          <cell r="M61" t="str">
            <v>Đạt yêu cầu</v>
          </cell>
        </row>
        <row r="62">
          <cell r="E62" t="str">
            <v>01009010</v>
          </cell>
          <cell r="F62" t="str">
            <v>Nhân viên phòng TTGD - CTSV</v>
          </cell>
          <cell r="G62" t="str">
            <v xml:space="preserve">Quy trình giải quyết thủ tục tạm ngưng học đối với sinh viên khối T4 </v>
          </cell>
          <cell r="H62" t="str">
            <v>Đệ</v>
          </cell>
          <cell r="I62">
            <v>66</v>
          </cell>
          <cell r="J62" t="str">
            <v>Tuấn</v>
          </cell>
          <cell r="K62">
            <v>56</v>
          </cell>
          <cell r="L62">
            <v>61</v>
          </cell>
          <cell r="M62" t="str">
            <v>Đạt yêu cầu</v>
          </cell>
        </row>
        <row r="63">
          <cell r="E63" t="str">
            <v>01002004</v>
          </cell>
          <cell r="F63" t="str">
            <v>Nhân viên phòng TTGD - CTSV</v>
          </cell>
          <cell r="G63" t="str">
            <v>Một số biện pháp giúp cho cán bộ, nhân viên hành chính văn phòng thực hiện tốt nhiệm vụ</v>
          </cell>
          <cell r="H63" t="str">
            <v>Lê Xuân Thiện</v>
          </cell>
          <cell r="I63">
            <v>91</v>
          </cell>
          <cell r="J63" t="str">
            <v>Đinh Hồng Minh</v>
          </cell>
          <cell r="K63">
            <v>81</v>
          </cell>
          <cell r="L63">
            <v>86</v>
          </cell>
          <cell r="M63" t="str">
            <v>Tốt</v>
          </cell>
        </row>
        <row r="64">
          <cell r="E64" t="str">
            <v>01009008</v>
          </cell>
          <cell r="F64" t="str">
            <v>Nhân viên phòng TTGD - CTSV</v>
          </cell>
          <cell r="G64" t="str">
            <v>Những biện pháp nâng cao hiệu quả công tác quản lý Sinh viên khối Cao đẳng khoa Công nghệ thông tin tại Trường Cao đẳng Lý Tự Trọng Thành phố Hồ Chí Minh</v>
          </cell>
          <cell r="H64" t="str">
            <v>Lê Xuân Thiện</v>
          </cell>
          <cell r="I64">
            <v>77</v>
          </cell>
          <cell r="J64" t="str">
            <v>Nguyễn Hữu Thiện</v>
          </cell>
          <cell r="K64">
            <v>78</v>
          </cell>
          <cell r="L64">
            <v>77.5</v>
          </cell>
          <cell r="M64" t="str">
            <v>Khá</v>
          </cell>
        </row>
        <row r="65">
          <cell r="E65" t="str">
            <v>01022058</v>
          </cell>
          <cell r="F65" t="str">
            <v>Nhân viên phòng TTGD - CTSV</v>
          </cell>
          <cell r="G65" t="str">
            <v>Quy trình Tổ chức họp phụ huynh sinh viên bậc trung cấp (tốt nghiệp THCS) tại Trường Cao đẳng Lý Tự Trọng Thành phố Hồ Chí Minh</v>
          </cell>
          <cell r="H65" t="str">
            <v>Cô Vân</v>
          </cell>
          <cell r="I65">
            <v>79</v>
          </cell>
          <cell r="J65" t="str">
            <v xml:space="preserve">Cô Chi </v>
          </cell>
          <cell r="K65">
            <v>80</v>
          </cell>
          <cell r="L65">
            <v>79.5</v>
          </cell>
          <cell r="M65" t="str">
            <v>Khá</v>
          </cell>
        </row>
        <row r="66">
          <cell r="E66" t="str">
            <v>01007004</v>
          </cell>
          <cell r="F66" t="str">
            <v>Nhân viên phòng TTGD - CTSV</v>
          </cell>
          <cell r="G66" t="str">
            <v>Quy trình cấp giấy xác nhận cho sinh viên</v>
          </cell>
          <cell r="H66" t="str">
            <v>Cô Vân</v>
          </cell>
          <cell r="I66">
            <v>79</v>
          </cell>
          <cell r="J66" t="str">
            <v xml:space="preserve">Cô Chi </v>
          </cell>
          <cell r="K66">
            <v>79</v>
          </cell>
          <cell r="L66">
            <v>79</v>
          </cell>
          <cell r="M66" t="str">
            <v>Khá</v>
          </cell>
        </row>
        <row r="67">
          <cell r="E67" t="str">
            <v>01002008</v>
          </cell>
          <cell r="F67" t="str">
            <v>Nhân viên phòng TTGD - CTSV</v>
          </cell>
          <cell r="G67" t="str">
            <v>Hoàn thiện quy trình giải quyết thủ tục xin phép nghỉ học cho sinh viên</v>
          </cell>
          <cell r="H67" t="str">
            <v>Đệ</v>
          </cell>
          <cell r="I67">
            <v>76</v>
          </cell>
          <cell r="J67" t="str">
            <v>Nam</v>
          </cell>
          <cell r="K67">
            <v>76</v>
          </cell>
          <cell r="L67">
            <v>76</v>
          </cell>
          <cell r="M67" t="str">
            <v>Khá</v>
          </cell>
        </row>
        <row r="68">
          <cell r="E68" t="str">
            <v>01009011</v>
          </cell>
          <cell r="F68" t="str">
            <v>Nhân viên phòng TTGD - CTSV</v>
          </cell>
          <cell r="G68" t="str">
            <v>Giải pháp giúp nâng cao hiệu quả việc giám sát lớp học trực tuyến tại Trường Cao đẳng Lý Tự Trọng Thành phố Hồ Chí Minh</v>
          </cell>
          <cell r="H68" t="str">
            <v>Lê Xuân Thiện</v>
          </cell>
          <cell r="I68">
            <v>81</v>
          </cell>
          <cell r="J68" t="str">
            <v>Nguyễn Hữu Thiện</v>
          </cell>
          <cell r="K68">
            <v>81</v>
          </cell>
          <cell r="L68">
            <v>81</v>
          </cell>
          <cell r="M68" t="str">
            <v>Tốt</v>
          </cell>
        </row>
        <row r="69">
          <cell r="E69" t="str">
            <v>01009019</v>
          </cell>
          <cell r="F69" t="str">
            <v>Nhân viên phòng TTGD - CTSV</v>
          </cell>
          <cell r="G69" t="str">
            <v>Ứng dụng công nghệ thông tin giải quyết thủ tục hành chính cho sinh viên hiệu quả</v>
          </cell>
          <cell r="H69" t="str">
            <v>T Cường</v>
          </cell>
          <cell r="I69">
            <v>70</v>
          </cell>
          <cell r="J69" t="str">
            <v>T Bảo</v>
          </cell>
          <cell r="K69">
            <v>68</v>
          </cell>
          <cell r="L69">
            <v>69</v>
          </cell>
          <cell r="M69" t="str">
            <v>Khá</v>
          </cell>
        </row>
        <row r="70">
          <cell r="E70" t="str">
            <v>01009028</v>
          </cell>
          <cell r="F70" t="str">
            <v>Nhân viên phòng TTGD - CTSV</v>
          </cell>
          <cell r="G70" t="str">
            <v>Một số biện pháp cải tạo mặt bằng sân chơi cho sinh viên Trường Cao đẳng Lý Tự Trọng Thành phố Hồ Chí Minh</v>
          </cell>
          <cell r="H70" t="str">
            <v>T.Liêm</v>
          </cell>
          <cell r="I70">
            <v>64</v>
          </cell>
          <cell r="J70" t="str">
            <v>T.Nhân</v>
          </cell>
          <cell r="K70">
            <v>56</v>
          </cell>
          <cell r="L70">
            <v>60</v>
          </cell>
          <cell r="M70" t="str">
            <v>Đạt yêu cầu</v>
          </cell>
        </row>
        <row r="71">
          <cell r="E71" t="str">
            <v>01009026</v>
          </cell>
          <cell r="F71" t="str">
            <v>Nhân viên phòng TTGD - CTSV</v>
          </cell>
          <cell r="G71" t="str">
            <v>Nghiên cứu một số bài tập phát triển thể lực chuyên môn và kỹ thuật cho nam vận động viên đội tuyển bóng chuyền Trường Cao đẳng Lý Tự Trọng Thành phố Hồ Chí Minh</v>
          </cell>
          <cell r="H71" t="str">
            <v>Nguyễn Trọng Nghĩa</v>
          </cell>
          <cell r="I71">
            <v>81</v>
          </cell>
          <cell r="J71" t="str">
            <v>Lê Xuân Thiện</v>
          </cell>
          <cell r="K71">
            <v>81</v>
          </cell>
          <cell r="L71">
            <v>81</v>
          </cell>
          <cell r="M71" t="str">
            <v>Tốt</v>
          </cell>
        </row>
        <row r="72">
          <cell r="E72" t="str">
            <v>01007003</v>
          </cell>
          <cell r="F72" t="str">
            <v>Nhân viên phòng TTGD - CTSV</v>
          </cell>
          <cell r="G72" t="str">
            <v>Giải pháp giám sát hoạt động giảng dạy và học tập tại Trường Cao đẳng Lý Tự Trọng Thành phố Hồ Chí Minh</v>
          </cell>
          <cell r="H72" t="str">
            <v>Lê Xuân Thiện</v>
          </cell>
          <cell r="I72">
            <v>65</v>
          </cell>
          <cell r="J72" t="str">
            <v>Nguyễn Hữu Thiện</v>
          </cell>
          <cell r="K72">
            <v>69</v>
          </cell>
          <cell r="L72">
            <v>67</v>
          </cell>
          <cell r="M72" t="str">
            <v>Khá</v>
          </cell>
        </row>
        <row r="73">
          <cell r="E73" t="str">
            <v>01009029</v>
          </cell>
          <cell r="F73" t="str">
            <v>Nhân viên phòng TTGD - CTSV</v>
          </cell>
          <cell r="G73" t="str">
            <v>Một số biện pháp xây dựng và phát triển "văn hóa học đường" tại Trường Cao đẳng Lý Tự Trọng Thành phố Hồ Chí Minh</v>
          </cell>
          <cell r="H73" t="str">
            <v>Đinh Hồng Minh</v>
          </cell>
          <cell r="I73">
            <v>85</v>
          </cell>
          <cell r="J73" t="str">
            <v>Lê Xuân Thiện</v>
          </cell>
          <cell r="K73">
            <v>80</v>
          </cell>
          <cell r="L73">
            <v>82.5</v>
          </cell>
          <cell r="M73" t="str">
            <v>Tốt</v>
          </cell>
        </row>
        <row r="74">
          <cell r="E74" t="str">
            <v>01003002</v>
          </cell>
          <cell r="F74" t="str">
            <v>Phó Trưởng phòng Khảo thí và Đảm bảo chất lượng</v>
          </cell>
          <cell r="G74" t="str">
            <v>Hoàn thiện hệ thống kiểm soát nội bộ tại trường Cao đẳng Lý Tự Trọng Thành phố Hồ Chí Minh</v>
          </cell>
          <cell r="H74" t="str">
            <v>T.Liêm</v>
          </cell>
          <cell r="I74">
            <v>82</v>
          </cell>
          <cell r="J74" t="str">
            <v>C.Nhuận</v>
          </cell>
          <cell r="K74">
            <v>80</v>
          </cell>
          <cell r="L74">
            <v>81</v>
          </cell>
          <cell r="M74" t="str">
            <v>Tốt</v>
          </cell>
        </row>
        <row r="75">
          <cell r="E75" t="str">
            <v>01015027</v>
          </cell>
          <cell r="F75" t="str">
            <v>Nhân viên phòng Khảo thí và Đảm bảo chất lượng</v>
          </cell>
          <cell r="G75" t="str">
            <v>Một số giải pháp quản lý, soạn thảo và import câu hỏi trắc nghiệm vào hệ thống phần mềm quản lý đào tạo PMT-EMS Education</v>
          </cell>
          <cell r="H75" t="str">
            <v>T.Liêm</v>
          </cell>
          <cell r="I75">
            <v>85</v>
          </cell>
          <cell r="J75" t="str">
            <v>C.Nhuận</v>
          </cell>
          <cell r="K75">
            <v>78</v>
          </cell>
          <cell r="L75">
            <v>81.5</v>
          </cell>
          <cell r="M75" t="str">
            <v>Tốt</v>
          </cell>
        </row>
        <row r="76">
          <cell r="E76" t="str">
            <v>01022061</v>
          </cell>
          <cell r="F76" t="str">
            <v>Nhân viên phòng Khảo thí và Đảm bảo chất lượng</v>
          </cell>
          <cell r="G76" t="str">
            <v>Các giải pháp nâng cao năng lực Kiểm tra – Đánh giá và quản lý kết quả thi tại phòng Khảo thí và Đảm bảo chất lượng theo quy chuẩn ISO 9001:2015</v>
          </cell>
          <cell r="H76" t="str">
            <v>C.Nhuận</v>
          </cell>
          <cell r="I76">
            <v>73</v>
          </cell>
          <cell r="J76" t="str">
            <v>T.Liêm</v>
          </cell>
          <cell r="K76">
            <v>81</v>
          </cell>
          <cell r="L76">
            <v>77</v>
          </cell>
          <cell r="M76" t="str">
            <v>Khá</v>
          </cell>
        </row>
        <row r="77">
          <cell r="E77" t="str">
            <v>01013032</v>
          </cell>
          <cell r="F77" t="str">
            <v>Nhân viên phòng Khảo thí và Đảm bảo chất lượng</v>
          </cell>
          <cell r="G77" t="str">
            <v>Ứng dụng Công nghệ thông tin trong công tác tổ chức thi kết thúc môn học tại trường Cao đẳng Lý Tự Trọng Thành phố Hồ Chí Minh</v>
          </cell>
          <cell r="H77" t="str">
            <v>T Khánh</v>
          </cell>
          <cell r="I77">
            <v>77</v>
          </cell>
          <cell r="J77" t="str">
            <v>T Thọ</v>
          </cell>
          <cell r="K77">
            <v>79</v>
          </cell>
          <cell r="L77">
            <v>78</v>
          </cell>
          <cell r="M77" t="str">
            <v>Khá</v>
          </cell>
        </row>
        <row r="78">
          <cell r="E78" t="str">
            <v>01023002</v>
          </cell>
          <cell r="F78" t="str">
            <v>Nhân viên phòng Khảo thí và Đảm bảo chất lượng</v>
          </cell>
          <cell r="G78" t="str">
            <v>Các giải pháp tuyên truyền nhằm nâng cao hiệu quả công tác tuyên giáo tại trường Cao đẳng Lý Tự Trọng Thành phố Hồ Chí Minh</v>
          </cell>
          <cell r="H78" t="str">
            <v>Nguyễn Hữu Thiện</v>
          </cell>
          <cell r="I78">
            <v>84</v>
          </cell>
          <cell r="J78" t="str">
            <v>Đinh Hồng Minh</v>
          </cell>
          <cell r="K78">
            <v>80</v>
          </cell>
          <cell r="L78">
            <v>82</v>
          </cell>
          <cell r="M78" t="str">
            <v>Tốt</v>
          </cell>
        </row>
        <row r="79">
          <cell r="E79" t="str">
            <v>01006006</v>
          </cell>
          <cell r="F79" t="str">
            <v>Nhân viên phòng Khảo thí và Đảm bảo chất lượng</v>
          </cell>
          <cell r="G79" t="str">
            <v>Xây dựng file thống kê văn phòng phẩm thi kết thúc môn học tại Phòng Khảo thí &amp; Đảm bảo chất lượng</v>
          </cell>
          <cell r="H79" t="str">
            <v>Lê Xuân Thiện</v>
          </cell>
          <cell r="I79">
            <v>80</v>
          </cell>
          <cell r="J79" t="str">
            <v>Đinh Hồng Minh</v>
          </cell>
          <cell r="K79">
            <v>82</v>
          </cell>
          <cell r="L79">
            <v>81</v>
          </cell>
          <cell r="M79" t="str">
            <v>Tốt</v>
          </cell>
        </row>
        <row r="80">
          <cell r="E80" t="str">
            <v>01025001</v>
          </cell>
          <cell r="F80" t="str">
            <v>Trưởng phòng QLKH - HTQT</v>
          </cell>
          <cell r="G80" t="str">
            <v>Một số giải pháp nâng cao hoạt động của Phòng Quản lý khoa học - Hợp tác quốc tế</v>
          </cell>
          <cell r="H80" t="str">
            <v>T.Liêm</v>
          </cell>
          <cell r="I80">
            <v>88</v>
          </cell>
          <cell r="J80" t="str">
            <v>T.Nhân</v>
          </cell>
          <cell r="K80">
            <v>79</v>
          </cell>
          <cell r="L80">
            <v>83.5</v>
          </cell>
          <cell r="M80" t="str">
            <v>Tốt</v>
          </cell>
        </row>
        <row r="81">
          <cell r="E81" t="str">
            <v>01005003</v>
          </cell>
          <cell r="F81" t="str">
            <v>Nhân viên phòng QLKH - HTQT</v>
          </cell>
          <cell r="G81" t="str">
            <v>Ứng dụng Jotform trong việc tạo biểu mẫu điền và xuất file PDF trực tuyến</v>
          </cell>
          <cell r="H81" t="str">
            <v>T Thọ</v>
          </cell>
          <cell r="I81">
            <v>77</v>
          </cell>
          <cell r="J81" t="str">
            <v>T Khánh</v>
          </cell>
          <cell r="K81">
            <v>77</v>
          </cell>
          <cell r="L81">
            <v>77</v>
          </cell>
          <cell r="M81" t="str">
            <v>Khá</v>
          </cell>
        </row>
        <row r="82">
          <cell r="E82" t="str">
            <v>01008028</v>
          </cell>
          <cell r="F82" t="str">
            <v>Trưởng phòng Quản trị - Dịch vụ</v>
          </cell>
          <cell r="G82" t="str">
            <v>Thúc đẩy quan hệ giữa Nhà trường và doanh nghiệp trong công tác đào tạo nghề cung cấp nguồn nhân lực đáp ứng nhu cầu hội nhập thời kỳ 4.0</v>
          </cell>
          <cell r="H82" t="str">
            <v>T.Lộc</v>
          </cell>
          <cell r="I82">
            <v>92</v>
          </cell>
          <cell r="J82" t="str">
            <v>T.Dũng</v>
          </cell>
          <cell r="K82">
            <v>94</v>
          </cell>
          <cell r="L82">
            <v>93</v>
          </cell>
          <cell r="M82" t="str">
            <v>Xuất sắc</v>
          </cell>
        </row>
        <row r="83">
          <cell r="E83" t="str">
            <v>01008002</v>
          </cell>
          <cell r="F83" t="str">
            <v>Phó Trưởng phòng Quản trị - Dịch vụ</v>
          </cell>
          <cell r="G83" t="str">
            <v>Sử dụng Google form trong xây dựng biểu mẫu đăng ký ở nội trú đáp ứng yêu cầu chuyển đổi số tại ký túc xá Trường Cao đẳng Lý Tự Trọng TP.HCM.</v>
          </cell>
          <cell r="H83" t="str">
            <v>T Thọ</v>
          </cell>
          <cell r="I83">
            <v>83</v>
          </cell>
          <cell r="J83" t="str">
            <v>T Khánh</v>
          </cell>
          <cell r="K83">
            <v>83</v>
          </cell>
          <cell r="L83">
            <v>83</v>
          </cell>
          <cell r="M83" t="str">
            <v>Tốt</v>
          </cell>
        </row>
        <row r="84">
          <cell r="E84" t="str">
            <v>01008004</v>
          </cell>
          <cell r="F84" t="str">
            <v>Tổ trưởng Tổ Sửa chữa cơ bản thuộc phòng QT - DV</v>
          </cell>
          <cell r="G84" t="str">
            <v>Giải pháp sửa chữa bo mạch chủ máy vi tính để  bàn bằng tải giả socket 1155</v>
          </cell>
          <cell r="H84" t="str">
            <v>T Khánh</v>
          </cell>
          <cell r="I84">
            <v>71</v>
          </cell>
          <cell r="J84" t="str">
            <v>T Thọ</v>
          </cell>
          <cell r="K84">
            <v>73</v>
          </cell>
          <cell r="L84">
            <v>72</v>
          </cell>
          <cell r="M84" t="str">
            <v>Khá</v>
          </cell>
        </row>
        <row r="85">
          <cell r="E85" t="str">
            <v>01009007</v>
          </cell>
          <cell r="F85" t="str">
            <v>Tổ trưởng Tổ Ký túc xá sinh viên thuộc phòng QT - DV</v>
          </cell>
          <cell r="G85" t="str">
            <v>Ứng dụng Google Contacts vào công tác cập nhật, tra cứu trực tuyến thông tin sinh viên nội trú tại Ký túc xá trường Cao đẳng Lý Tự Trọng Thành phố Hồ Chí Minh</v>
          </cell>
          <cell r="H85" t="str">
            <v>Cô Vân</v>
          </cell>
          <cell r="I85">
            <v>82</v>
          </cell>
          <cell r="J85" t="str">
            <v xml:space="preserve">Cô Chi </v>
          </cell>
          <cell r="K85">
            <v>83</v>
          </cell>
          <cell r="L85">
            <v>82.5</v>
          </cell>
          <cell r="M85" t="str">
            <v>Tốt</v>
          </cell>
        </row>
        <row r="86">
          <cell r="E86" t="str">
            <v>01002021</v>
          </cell>
          <cell r="F86" t="str">
            <v>Tổ trưởng Tổ Sửa chữa bảo trì thiết bị thuộc phòng QT - DV</v>
          </cell>
          <cell r="G86" t="str">
            <v>Ứng dụng công nghệ hội nghị truyền hình OnMeeting tại Trường Cao đẳng Lý Tự Trọng Thành Phố Hồ Chí Minh</v>
          </cell>
          <cell r="H86" t="str">
            <v>Nguyễn Hữu Thiện</v>
          </cell>
          <cell r="I86">
            <v>91</v>
          </cell>
          <cell r="J86" t="str">
            <v>Nguyễn Trọng Nghĩa</v>
          </cell>
          <cell r="K86">
            <v>92</v>
          </cell>
          <cell r="L86">
            <v>91.5</v>
          </cell>
          <cell r="M86" t="str">
            <v>Xuất sắc</v>
          </cell>
        </row>
        <row r="87">
          <cell r="E87" t="str">
            <v>01008008</v>
          </cell>
          <cell r="F87" t="str">
            <v>Nhân viên phòng Quản trị - Dịch vụ</v>
          </cell>
          <cell r="G87" t="str">
            <v>Giải pháp sửa chữa máy lạnh một khối bằng bo đa năng</v>
          </cell>
          <cell r="H87" t="str">
            <v>Tuấn</v>
          </cell>
          <cell r="I87">
            <v>76</v>
          </cell>
          <cell r="J87" t="str">
            <v>Vinh</v>
          </cell>
          <cell r="K87">
            <v>70</v>
          </cell>
          <cell r="L87">
            <v>73</v>
          </cell>
          <cell r="M87" t="str">
            <v>Khá</v>
          </cell>
        </row>
        <row r="88">
          <cell r="E88" t="str">
            <v>01008006</v>
          </cell>
          <cell r="F88" t="str">
            <v>Nhân viên phòng Quản trị - Dịch vụ</v>
          </cell>
          <cell r="G88" t="str">
            <v>Điều khiển máy bơm nước từ xa bằng điện thoại di động</v>
          </cell>
          <cell r="H88" t="str">
            <v>Tuấn</v>
          </cell>
          <cell r="I88">
            <v>75</v>
          </cell>
          <cell r="J88" t="str">
            <v>Vinh</v>
          </cell>
          <cell r="K88">
            <v>71</v>
          </cell>
          <cell r="L88">
            <v>73</v>
          </cell>
          <cell r="M88" t="str">
            <v>Khá</v>
          </cell>
        </row>
        <row r="89">
          <cell r="E89" t="str">
            <v>01008034</v>
          </cell>
          <cell r="F89" t="str">
            <v>Nhân viên phòng Quản trị - Dịch vụ</v>
          </cell>
          <cell r="G89" t="str">
            <v>Sử dụng phần mềm Nagios để giám sát hệ thống mạng tại Trường Cao Đẳng Lý Tự Trọng Thành phố Hồ Chí Minh</v>
          </cell>
          <cell r="H89" t="str">
            <v>Nguyễn Hữu Thiện</v>
          </cell>
          <cell r="I89">
            <v>88</v>
          </cell>
          <cell r="J89" t="str">
            <v>Nguyễn Trọng Nghĩa</v>
          </cell>
          <cell r="K89">
            <v>90</v>
          </cell>
          <cell r="L89">
            <v>89</v>
          </cell>
          <cell r="M89" t="str">
            <v>Tốt</v>
          </cell>
        </row>
        <row r="90">
          <cell r="E90" t="str">
            <v>01017009</v>
          </cell>
          <cell r="F90" t="str">
            <v>Nhân viên phòng Quản trị - Dịch vụ</v>
          </cell>
          <cell r="G90" t="str">
            <v>Giải pháp ứng dụng phần mềm Partition Guru giúp phân vùng ổ cứng và khôi phục dữ liệu máy tính ở Trường Cao đẳng Lý Tự Trọng Thành phố Hồ Chí Minh</v>
          </cell>
          <cell r="H90" t="str">
            <v>T Thọ</v>
          </cell>
          <cell r="I90">
            <v>67</v>
          </cell>
          <cell r="J90" t="str">
            <v>T Khánh</v>
          </cell>
          <cell r="K90">
            <v>67</v>
          </cell>
          <cell r="L90">
            <v>67</v>
          </cell>
          <cell r="M90" t="str">
            <v>Khá</v>
          </cell>
        </row>
        <row r="91">
          <cell r="E91" t="str">
            <v>01015026</v>
          </cell>
          <cell r="F91" t="str">
            <v>Nhân viên phòng Quản trị - Dịch vụ</v>
          </cell>
          <cell r="G91" t="str">
            <v>Sử dụng bộ test nguồn ATX máy tính hiển thị bằng màn hình LCD để chẩn đoán và sửa lỗi máy tính</v>
          </cell>
          <cell r="H91" t="str">
            <v>T Khánh</v>
          </cell>
          <cell r="I91">
            <v>71</v>
          </cell>
          <cell r="J91" t="str">
            <v>T Thọ</v>
          </cell>
          <cell r="K91">
            <v>71</v>
          </cell>
          <cell r="L91">
            <v>71</v>
          </cell>
          <cell r="M91" t="str">
            <v>Khá</v>
          </cell>
        </row>
        <row r="92">
          <cell r="E92" t="str">
            <v>01008005</v>
          </cell>
          <cell r="F92" t="str">
            <v>Nhân viên phòng Quản trị - Dịch vụ</v>
          </cell>
          <cell r="G92" t="str">
            <v>Giải pháp chuẩn đoán và sửa chữa máy vi tính để bàn bằng card test đa năng</v>
          </cell>
          <cell r="H92" t="str">
            <v>T Khánh</v>
          </cell>
          <cell r="I92">
            <v>72</v>
          </cell>
          <cell r="J92" t="str">
            <v>T Thọ</v>
          </cell>
          <cell r="K92">
            <v>71</v>
          </cell>
          <cell r="L92">
            <v>71.5</v>
          </cell>
          <cell r="M92" t="str">
            <v>Khá</v>
          </cell>
        </row>
        <row r="93">
          <cell r="E93" t="str">
            <v>01015028</v>
          </cell>
          <cell r="F93" t="str">
            <v>Nhân viên phòng Quản trị - Dịch vụ</v>
          </cell>
          <cell r="G93" t="str">
            <v>Một số giải pháp ứng dụng công cụ NHV- Boot giúp tạo USB Boot và cài đặt Windows tại Khoa Công nghệ thông tin trường Cao đẳng Lý Tự Trọng Thành phố Hồ Chí Minh</v>
          </cell>
          <cell r="H93" t="str">
            <v>T Khánh</v>
          </cell>
          <cell r="I93">
            <v>69</v>
          </cell>
          <cell r="J93" t="str">
            <v>T Thọ</v>
          </cell>
          <cell r="K93">
            <v>71</v>
          </cell>
          <cell r="L93">
            <v>70</v>
          </cell>
          <cell r="M93" t="str">
            <v>Khá</v>
          </cell>
        </row>
        <row r="94">
          <cell r="E94" t="str">
            <v>01008009</v>
          </cell>
          <cell r="F94" t="str">
            <v>Nhân viên phòng Quản trị - Dịch vụ</v>
          </cell>
          <cell r="G94" t="str">
            <v>Một số biện pháp xây dựng cảnh quan trường học "Xanh – Sạch – Đẹp" tại Trường Cao đẳng Lý Tự Trọng Thành phố Hồ Chí Minh</v>
          </cell>
          <cell r="H94" t="str">
            <v>Trịnh Hoàng Hiệp</v>
          </cell>
          <cell r="I94">
            <v>85</v>
          </cell>
          <cell r="J94" t="str">
            <v>Nguyễn Trọng Nghĩa</v>
          </cell>
          <cell r="K94">
            <v>83</v>
          </cell>
          <cell r="L94">
            <v>84</v>
          </cell>
          <cell r="M94" t="str">
            <v>Tốt</v>
          </cell>
        </row>
        <row r="95">
          <cell r="E95" t="str">
            <v>01012027</v>
          </cell>
          <cell r="F95" t="str">
            <v>Nhân viên phòng Quản trị - Dịch vụ</v>
          </cell>
          <cell r="G95" t="str">
            <v>Giải pháp chống xoay đai ốc siết guồng nước của mô tơ bơm nước</v>
          </cell>
          <cell r="H95" t="str">
            <v>Đệ</v>
          </cell>
          <cell r="I95">
            <v>56</v>
          </cell>
          <cell r="J95" t="str">
            <v>Vinh</v>
          </cell>
          <cell r="K95">
            <v>53</v>
          </cell>
          <cell r="L95">
            <v>54.5</v>
          </cell>
          <cell r="M95" t="str">
            <v>Đạt yêu cầu</v>
          </cell>
        </row>
        <row r="96">
          <cell r="E96" t="str">
            <v>01008012</v>
          </cell>
          <cell r="F96" t="str">
            <v>Nhân viên phòng Quản trị - Dịch vụ</v>
          </cell>
          <cell r="G96" t="str">
            <v xml:space="preserve">Một số phương pháp nối ống nước hiệu quả </v>
          </cell>
          <cell r="H96" t="str">
            <v>Nguyễn Trọng Nghĩa</v>
          </cell>
          <cell r="I96">
            <v>64</v>
          </cell>
          <cell r="J96" t="str">
            <v>Trịnh Hoàng Hiệp</v>
          </cell>
          <cell r="K96">
            <v>65</v>
          </cell>
          <cell r="L96">
            <v>64.5</v>
          </cell>
          <cell r="M96" t="str">
            <v>Đạt yêu cầu</v>
          </cell>
        </row>
        <row r="97">
          <cell r="E97" t="str">
            <v>01017008</v>
          </cell>
          <cell r="F97" t="str">
            <v>Nhân viên phòng Quản trị - Dịch vụ</v>
          </cell>
          <cell r="G97" t="str">
            <v>Giải pháp ứng dụng phần mềm Magic Boot trong công việc bảo trì cho máy vi tính</v>
          </cell>
          <cell r="H97" t="str">
            <v>T Khánh</v>
          </cell>
          <cell r="I97">
            <v>69</v>
          </cell>
          <cell r="J97" t="str">
            <v>T Thọ</v>
          </cell>
          <cell r="K97">
            <v>70</v>
          </cell>
          <cell r="L97">
            <v>69.5</v>
          </cell>
          <cell r="M97" t="str">
            <v>Khá</v>
          </cell>
        </row>
        <row r="98">
          <cell r="E98" t="str">
            <v>01008033</v>
          </cell>
          <cell r="F98" t="str">
            <v>Nhân viên phòng Quản trị - Dịch vụ</v>
          </cell>
          <cell r="G98" t="str">
            <v>Một số giải pháp, ứng dụng tiết kiệm điện trong Trường Cao đẳng Lý Tự Trọng Thành phố Hồ Chí Minh</v>
          </cell>
          <cell r="H98" t="str">
            <v>Nam</v>
          </cell>
          <cell r="I98">
            <v>67</v>
          </cell>
          <cell r="J98" t="str">
            <v>Tuấn</v>
          </cell>
          <cell r="K98">
            <v>57</v>
          </cell>
          <cell r="L98">
            <v>62</v>
          </cell>
          <cell r="M98" t="str">
            <v>Đạt yêu cầu</v>
          </cell>
        </row>
        <row r="99">
          <cell r="E99" t="str">
            <v>01022003</v>
          </cell>
          <cell r="F99" t="str">
            <v>Trưởng khoa Khoa học cơ bản</v>
          </cell>
          <cell r="G99" t="str">
            <v xml:space="preserve">Một số giải pháp góp phần nâng cao hiệu quả công tác tuyển sinh tại Khoa Khoa học Cơ bản - Trường Cao đẳng Lý Tự Trọng Thành phố Hồ Chí Minh </v>
          </cell>
          <cell r="H99" t="str">
            <v>Cô Vân</v>
          </cell>
          <cell r="I99">
            <v>81</v>
          </cell>
          <cell r="J99" t="str">
            <v xml:space="preserve">Cô Chi </v>
          </cell>
          <cell r="K99">
            <v>81</v>
          </cell>
          <cell r="L99">
            <v>81</v>
          </cell>
          <cell r="M99" t="str">
            <v>Tốt</v>
          </cell>
        </row>
        <row r="100">
          <cell r="E100" t="str">
            <v>01010007</v>
          </cell>
          <cell r="F100" t="str">
            <v>Phó trưởng khoa Khoa học cơ bản</v>
          </cell>
          <cell r="G100" t="str">
            <v>Một số biện pháp rèn luyện kỹ năng ứng dụng kiến thức véctơ vào môn chuyên ngành điện tại Trường Cao đẳng Lý Tự Trọng Thành phố Hồ Chí Minh</v>
          </cell>
          <cell r="H100" t="str">
            <v>Nam</v>
          </cell>
          <cell r="I100">
            <v>81</v>
          </cell>
          <cell r="J100" t="str">
            <v>Đệ</v>
          </cell>
          <cell r="K100">
            <v>81</v>
          </cell>
          <cell r="L100">
            <v>81</v>
          </cell>
          <cell r="M100" t="str">
            <v>Tốt</v>
          </cell>
        </row>
        <row r="101">
          <cell r="E101" t="str">
            <v>01010021</v>
          </cell>
          <cell r="F101" t="str">
            <v>Trưởng bộ môn GDTC-QPAN thuộc khoa KHCB</v>
          </cell>
          <cell r="G101" t="str">
            <v>Áp dụng một số bài tập bổ trợ phát triển sức nhanh chạy cự ly 100m cho sinh viên Trường Cao đẳng Lý Tự Trọng Thành phố Hồ Chí Minh</v>
          </cell>
          <cell r="H101" t="str">
            <v>T.Nhân</v>
          </cell>
          <cell r="I101">
            <v>70</v>
          </cell>
          <cell r="J101" t="str">
            <v>T.Liêm</v>
          </cell>
          <cell r="K101">
            <v>69</v>
          </cell>
          <cell r="L101">
            <v>69.5</v>
          </cell>
          <cell r="M101" t="str">
            <v>Khá</v>
          </cell>
        </row>
        <row r="102">
          <cell r="E102" t="str">
            <v>01010039</v>
          </cell>
          <cell r="F102" t="str">
            <v>Giảng viên phụ trách Tổ Ngoại ngữ thuộc khoa KHCB</v>
          </cell>
          <cell r="G102" t="str">
            <v>Ứng dụng công nghệ trong việc dạy và học từ vựng Tiếng Anh tại Trường Cao đẳng Lý Tự Trọng Thành phố Hồ Chí Minh</v>
          </cell>
          <cell r="H102" t="str">
            <v>Nguyễn Hữu Thiện</v>
          </cell>
          <cell r="I102">
            <v>65</v>
          </cell>
          <cell r="J102" t="str">
            <v>Nguyễn Trọng Nghĩa</v>
          </cell>
          <cell r="K102">
            <v>67</v>
          </cell>
          <cell r="L102">
            <v>66</v>
          </cell>
          <cell r="M102" t="str">
            <v>Khá</v>
          </cell>
        </row>
        <row r="103">
          <cell r="E103" t="str">
            <v>01010030</v>
          </cell>
          <cell r="F103" t="str">
            <v>Giảng viên khoa Khoa học cơ bản</v>
          </cell>
          <cell r="G103" t="str">
            <v>Chế tạo bảng ngắm trúng, ngắm chụm hỗ trợ kỹ thuật bắn súng tiểu liên AK trong môn Giáo dục quốc phòng - An ninh tại Trường Cao đẳng Lý Tự Trọng Thành phố Hồ Chí Minh</v>
          </cell>
          <cell r="H103" t="str">
            <v>T.Nhân</v>
          </cell>
          <cell r="I103">
            <v>72</v>
          </cell>
          <cell r="J103" t="str">
            <v>T.Liêm</v>
          </cell>
          <cell r="K103">
            <v>74</v>
          </cell>
          <cell r="L103">
            <v>73</v>
          </cell>
          <cell r="M103" t="str">
            <v>Khá</v>
          </cell>
        </row>
        <row r="104">
          <cell r="E104" t="str">
            <v>01010141</v>
          </cell>
          <cell r="F104" t="str">
            <v>Giảng viên khoa Khoa học cơ bản</v>
          </cell>
          <cell r="G104" t="str">
            <v>Phương pháp viết bài nhóm cải thiện kỹ năng viết luận cho sinh viên chuyên ngành Tiếng Anh tại Trường Cao đẳng Lý Tự Trọng Thành phố Hồ Chí Minh</v>
          </cell>
          <cell r="H104" t="str">
            <v>Trịnh Hoàng Hiệp</v>
          </cell>
          <cell r="I104">
            <v>75</v>
          </cell>
          <cell r="J104" t="str">
            <v>Nguyễn Trọng Nghĩa</v>
          </cell>
          <cell r="K104">
            <v>74</v>
          </cell>
          <cell r="L104">
            <v>74.5</v>
          </cell>
          <cell r="M104" t="str">
            <v>Khá</v>
          </cell>
        </row>
        <row r="105">
          <cell r="E105" t="str">
            <v>01010028</v>
          </cell>
          <cell r="F105" t="str">
            <v>Giảng viên khoa Khoa học cơ bản</v>
          </cell>
          <cell r="G105" t="str">
            <v>Rèn luyện và phát triển các năng lực trí tuệ cho sinh viên qua dạy học bài “Cấp số cộng” tại Trường Cao đẳng Lý Tự Trọng Thành phố Hồ Chí Minh</v>
          </cell>
          <cell r="H105" t="str">
            <v>Nam</v>
          </cell>
          <cell r="I105">
            <v>83</v>
          </cell>
          <cell r="J105" t="str">
            <v>Đệ</v>
          </cell>
          <cell r="K105">
            <v>82</v>
          </cell>
          <cell r="L105">
            <v>82.5</v>
          </cell>
          <cell r="M105" t="str">
            <v>Tốt</v>
          </cell>
        </row>
        <row r="106">
          <cell r="E106" t="str">
            <v>01010024</v>
          </cell>
          <cell r="F106" t="str">
            <v>Giảng viên khoa Khoa học cơ bản</v>
          </cell>
          <cell r="G106" t="str">
            <v>Xây dựng các thí nghiệm vật lý ảo hỗ trợ giảng dạy vật lý 2 chương dòng điện không đổi</v>
          </cell>
          <cell r="H106" t="str">
            <v>T Khánh</v>
          </cell>
          <cell r="I106">
            <v>78</v>
          </cell>
          <cell r="J106" t="str">
            <v>T Thọ</v>
          </cell>
          <cell r="K106">
            <v>82</v>
          </cell>
          <cell r="L106">
            <v>80</v>
          </cell>
          <cell r="M106" t="str">
            <v>Khá</v>
          </cell>
        </row>
        <row r="107">
          <cell r="E107" t="str">
            <v>01010012</v>
          </cell>
          <cell r="F107" t="str">
            <v>Giảng viên khoa Khoa học cơ bản</v>
          </cell>
          <cell r="G107" t="str">
            <v>Chuyển đổi số hệ thống bài tập và bài học cho sinh viên tự học ở nhà bằng các ứng dụng của Google</v>
          </cell>
          <cell r="H107" t="str">
            <v>Hiệp</v>
          </cell>
          <cell r="I107">
            <v>83</v>
          </cell>
          <cell r="J107" t="str">
            <v>Tuấn</v>
          </cell>
          <cell r="K107">
            <v>79</v>
          </cell>
          <cell r="L107">
            <v>81</v>
          </cell>
          <cell r="M107" t="str">
            <v>Tốt</v>
          </cell>
        </row>
        <row r="108">
          <cell r="E108" t="str">
            <v>01010029</v>
          </cell>
          <cell r="F108" t="str">
            <v>Giảng viên khoa Khoa học cơ bản</v>
          </cell>
          <cell r="G108" t="str">
            <v>Thực trạng và giải pháp quản lí công tác giáo dục đạo đức cho sinh viên Trung cấp tại Trường Cao đẳng Lý Tự Trọng Thành phố Hồ Chí Minh</v>
          </cell>
          <cell r="H108" t="str">
            <v>T.Nhân</v>
          </cell>
          <cell r="I108">
            <v>68</v>
          </cell>
          <cell r="J108" t="str">
            <v>T.Liêm</v>
          </cell>
          <cell r="K108">
            <v>66</v>
          </cell>
          <cell r="L108">
            <v>67</v>
          </cell>
          <cell r="M108" t="str">
            <v>Khá</v>
          </cell>
        </row>
        <row r="109">
          <cell r="E109" t="str">
            <v>01011002</v>
          </cell>
          <cell r="F109" t="str">
            <v>Trưởng khoa Lý luận Chính trị</v>
          </cell>
          <cell r="G109" t="str">
            <v>Lồng ghép giáo dục quyền con người vào giảng dạy môn Pháp luật tại trường Cao đẳng Lý Tự Trọng Thành phố Hồ Chí Minh</v>
          </cell>
          <cell r="H109" t="str">
            <v>T.Nhân</v>
          </cell>
          <cell r="I109">
            <v>66</v>
          </cell>
          <cell r="J109" t="str">
            <v>C.Nhuận</v>
          </cell>
          <cell r="K109">
            <v>74</v>
          </cell>
          <cell r="L109">
            <v>70</v>
          </cell>
          <cell r="M109" t="str">
            <v>Khá</v>
          </cell>
        </row>
        <row r="110">
          <cell r="E110" t="str">
            <v>01011012</v>
          </cell>
          <cell r="F110" t="str">
            <v>Phó trưởng khoa Lý luận Chính trị</v>
          </cell>
          <cell r="G110" t="str">
            <v>Vận dụng nội dung tập huấn hè 2022 vào giảng dạy môn Giáo dục chính trị hệ cao đẳng</v>
          </cell>
          <cell r="H110" t="str">
            <v>T.Nhân</v>
          </cell>
          <cell r="I110">
            <v>65</v>
          </cell>
          <cell r="J110" t="str">
            <v>C.Nhuận</v>
          </cell>
          <cell r="K110">
            <v>67</v>
          </cell>
          <cell r="L110">
            <v>66</v>
          </cell>
          <cell r="M110" t="str">
            <v>Khá</v>
          </cell>
        </row>
        <row r="111">
          <cell r="E111" t="str">
            <v>01011010</v>
          </cell>
          <cell r="F111" t="str">
            <v>Trưởng bộ môn Giáo dục chính trị thuộc khoa Lý luận Chính trị</v>
          </cell>
          <cell r="G111" t="str">
            <v>Xây dựng kho học liệu số môn Giáo dục chính trị đáp ứng yêu cầu chuyển đổi số tại Trường Cao đẳng Lý Tự Trọng Thành phố Hồ Chí Minh hiện nay</v>
          </cell>
          <cell r="H111" t="str">
            <v>Nam</v>
          </cell>
          <cell r="I111">
            <v>76</v>
          </cell>
          <cell r="J111" t="str">
            <v>Tuấn</v>
          </cell>
          <cell r="K111">
            <v>66</v>
          </cell>
          <cell r="L111">
            <v>71</v>
          </cell>
          <cell r="M111" t="str">
            <v>Khá</v>
          </cell>
        </row>
        <row r="112">
          <cell r="E112" t="str">
            <v>01011005</v>
          </cell>
          <cell r="F112" t="str">
            <v>Giảng viên khoa Lý luận Chính trị</v>
          </cell>
          <cell r="G112" t="str">
            <v>Giáo dục và nâng cao nhận thức của sinh viên về vai trò của khoa học và công nghệ trong bài "Phát triển kinh tế - xã hội, văn hóa, con người ở Việt Nam"</v>
          </cell>
          <cell r="H112" t="str">
            <v>Cô Vân</v>
          </cell>
          <cell r="I112">
            <v>64</v>
          </cell>
          <cell r="J112" t="str">
            <v xml:space="preserve">Cô Chi </v>
          </cell>
          <cell r="K112">
            <v>63</v>
          </cell>
          <cell r="L112">
            <v>63.5</v>
          </cell>
          <cell r="M112" t="str">
            <v>Đạt yêu cầu</v>
          </cell>
        </row>
        <row r="113">
          <cell r="E113" t="str">
            <v>01011011</v>
          </cell>
          <cell r="F113" t="str">
            <v>Giảng viên khoa Lý luận Chính trị</v>
          </cell>
          <cell r="G113" t="str">
            <v>Sử dụng tình huống thực tiễn nâng cao hiệu quả giảng dạy môn pháp luật tại Trường Cao đẳng Lý Tự Trọng Thành phố Hồ Chí Minh</v>
          </cell>
          <cell r="H113" t="str">
            <v xml:space="preserve">Cô Chi </v>
          </cell>
          <cell r="I113">
            <v>66</v>
          </cell>
          <cell r="J113" t="str">
            <v>Cô Vân</v>
          </cell>
          <cell r="K113">
            <v>65</v>
          </cell>
          <cell r="L113">
            <v>65.5</v>
          </cell>
          <cell r="M113" t="str">
            <v>Khá</v>
          </cell>
        </row>
        <row r="114">
          <cell r="E114" t="str">
            <v>01011009</v>
          </cell>
          <cell r="F114" t="str">
            <v>Giảng viên khoa Lý luận Chính trị</v>
          </cell>
          <cell r="G114" t="str">
            <v>Vận dụng một số phương pháp dạy học tích cực trong giảng dạy môn lịch sử nhằm phát huy truyền thống yêu nước cho sinh viên tại Trường Cao đẳng Lý Tự Trọng Thành phố Hồ Chí Minh</v>
          </cell>
          <cell r="H114" t="str">
            <v>C.Nhuận</v>
          </cell>
          <cell r="I114">
            <v>76</v>
          </cell>
          <cell r="J114" t="str">
            <v>T.Nhân</v>
          </cell>
          <cell r="K114">
            <v>67</v>
          </cell>
          <cell r="L114">
            <v>71.5</v>
          </cell>
          <cell r="M114" t="str">
            <v>Khá</v>
          </cell>
        </row>
        <row r="115">
          <cell r="E115" t="str">
            <v>01011014</v>
          </cell>
          <cell r="F115" t="str">
            <v>Giảng viên khoa Lý luận Chính trị</v>
          </cell>
          <cell r="G115" t="str">
            <v>Nâng cao nghĩa vụ làm việc và học tập bằng cách tích hợp chế định việc làm vào giảng dạy môn pháp luật cho sinh viên trường Cao đẳng  Lý Tự Trọng Thành phố Hồ Chí Minh</v>
          </cell>
          <cell r="H115" t="str">
            <v xml:space="preserve">Cô Chi </v>
          </cell>
          <cell r="I115">
            <v>72</v>
          </cell>
          <cell r="J115" t="str">
            <v>Cô Vân</v>
          </cell>
          <cell r="K115">
            <v>71</v>
          </cell>
          <cell r="L115">
            <v>71.5</v>
          </cell>
          <cell r="M115" t="str">
            <v>Khá</v>
          </cell>
        </row>
        <row r="116">
          <cell r="E116" t="str">
            <v>01010005</v>
          </cell>
          <cell r="F116" t="str">
            <v>Giảng viên khoa Lý luận Chính trị</v>
          </cell>
          <cell r="G116" t="str">
            <v>Tích hợp những nội dung về “học tập và làm theo tư tưởng, đạo đức, phong cách Hồ Chí Minh về ý chí tự lực, tự cường, khát vọng phát triển đất nước phồn vinh, hạnh phúc” vào môn Pháp luật cho sinh viên</v>
          </cell>
          <cell r="H116" t="str">
            <v>Trịnh Hoàng Hiệp</v>
          </cell>
          <cell r="I116">
            <v>85</v>
          </cell>
          <cell r="J116" t="str">
            <v>Lê Xuân Thiện</v>
          </cell>
          <cell r="K116">
            <v>77</v>
          </cell>
          <cell r="L116">
            <v>81</v>
          </cell>
          <cell r="M116" t="str">
            <v>Tốt</v>
          </cell>
        </row>
        <row r="117">
          <cell r="E117" t="str">
            <v>01011016</v>
          </cell>
          <cell r="F117" t="str">
            <v>Giảng viên khoa Lý luận Chính trị</v>
          </cell>
          <cell r="G117" t="str">
            <v>Một số giải pháp nhằm nâng cao hiệu quả của việc đưa nội dung văn kiện Đại hội XIII vào việc dạy học môn Giáo dục chính trị tại Trường Cao đẳng Lý Tự Trọng Thành phố Hồ Chí Minh</v>
          </cell>
          <cell r="H117" t="str">
            <v>T.Nhân</v>
          </cell>
          <cell r="I117">
            <v>69</v>
          </cell>
          <cell r="J117" t="str">
            <v>C.Nhuận</v>
          </cell>
          <cell r="K117">
            <v>60</v>
          </cell>
          <cell r="L117">
            <v>64.5</v>
          </cell>
          <cell r="M117" t="str">
            <v>Đạt yêu cầu</v>
          </cell>
        </row>
        <row r="118">
          <cell r="E118" t="str">
            <v>01011007</v>
          </cell>
          <cell r="F118" t="str">
            <v>Giảng viên khoa Lý luận Chính trị</v>
          </cell>
          <cell r="G118" t="str">
            <v>Vận dụng bài 2 "khái quát về tư tưởng Hồ Chí Minh"  vào việc giáo dục đạo đức lối sống cho sinh viên trường Cao đẳng Lý Tự Trọng Thành phố Hồ Chí Minh trong giai đoạn hiện nay</v>
          </cell>
          <cell r="H118" t="str">
            <v xml:space="preserve">Cô Chi </v>
          </cell>
          <cell r="I118">
            <v>74</v>
          </cell>
          <cell r="J118" t="str">
            <v>Cô Vân</v>
          </cell>
          <cell r="K118">
            <v>75</v>
          </cell>
          <cell r="L118">
            <v>74.5</v>
          </cell>
          <cell r="M118" t="str">
            <v>Khá</v>
          </cell>
        </row>
        <row r="119">
          <cell r="E119" t="str">
            <v>01011008</v>
          </cell>
          <cell r="F119" t="str">
            <v>Giảng viên khoa Lý luận Chính trị</v>
          </cell>
          <cell r="G119" t="str">
            <v>Tăng cường xây dựng văn hoá học đường cho sinh viên trường Cao đẳng Lý Tự Trọng Thành phố Hồ Chí Minh trong giai đoạn hiện nay</v>
          </cell>
          <cell r="H119" t="str">
            <v>Nam</v>
          </cell>
          <cell r="I119">
            <v>80</v>
          </cell>
          <cell r="J119" t="str">
            <v>Tuấn</v>
          </cell>
          <cell r="K119">
            <v>71</v>
          </cell>
          <cell r="L119">
            <v>75.5</v>
          </cell>
          <cell r="M119" t="str">
            <v>Khá</v>
          </cell>
        </row>
        <row r="120">
          <cell r="E120" t="str">
            <v>01011015</v>
          </cell>
          <cell r="F120" t="str">
            <v>Giảng viên khoa Lý luận Chính trị</v>
          </cell>
          <cell r="G120" t="str">
            <v>Một số biện pháp rèn luyện kỹ năng giao tiếp cho sinh viên Trường Cao đẳng Lý Tự Trọng Thành phố Hồ Chí Minh</v>
          </cell>
          <cell r="H120" t="str">
            <v>Nam</v>
          </cell>
          <cell r="I120">
            <v>80</v>
          </cell>
          <cell r="J120" t="str">
            <v>Vinh</v>
          </cell>
          <cell r="K120">
            <v>70</v>
          </cell>
          <cell r="L120">
            <v>75</v>
          </cell>
          <cell r="M120" t="str">
            <v>Khá</v>
          </cell>
        </row>
        <row r="121">
          <cell r="E121" t="str">
            <v>01011018</v>
          </cell>
          <cell r="F121" t="str">
            <v>Giảng viên khoa Lý luận Chính trị</v>
          </cell>
          <cell r="G121" t="str">
            <v>Tích hợp nội dung “Bảo vệ nền tảng tư tưởng của Đảng, đấu tranh phản bác những quan điểm sai trái, thù địch” trong dạy học môn Giáo dục Chính trị</v>
          </cell>
          <cell r="H121" t="str">
            <v xml:space="preserve">Cô Chi </v>
          </cell>
          <cell r="I121">
            <v>82</v>
          </cell>
          <cell r="J121" t="str">
            <v>Cô Vân</v>
          </cell>
          <cell r="K121">
            <v>81</v>
          </cell>
          <cell r="L121">
            <v>81.5</v>
          </cell>
          <cell r="M121" t="str">
            <v>Tốt</v>
          </cell>
        </row>
        <row r="122">
          <cell r="E122" t="str">
            <v>01011006</v>
          </cell>
          <cell r="F122" t="str">
            <v>Giảng viên khoa Lý luận Chính trị</v>
          </cell>
          <cell r="G122" t="str">
            <v>Tích hợp giảng dạy hệ giá trị văn hóa cho sinh viên trường Cao đẳng Lý Tự Trọng Thành phố Hồ Chí Minh khi dạy môn Giáo dục Chính trị</v>
          </cell>
          <cell r="H122" t="str">
            <v xml:space="preserve">Cô Chi </v>
          </cell>
          <cell r="I122">
            <v>69</v>
          </cell>
          <cell r="J122" t="str">
            <v>Cô Vân</v>
          </cell>
          <cell r="K122">
            <v>69</v>
          </cell>
          <cell r="L122">
            <v>69</v>
          </cell>
          <cell r="M122" t="str">
            <v>Khá</v>
          </cell>
        </row>
        <row r="123">
          <cell r="E123" t="str">
            <v>01012003</v>
          </cell>
          <cell r="F123" t="str">
            <v>Trưởng khoa Cơ khí</v>
          </cell>
          <cell r="G123" t="str">
            <v>Thiết kế chế tạo thiết bị hàn nhôm tấm tự động có rung siêu âm tần số 20kHz</v>
          </cell>
          <cell r="H123" t="str">
            <v>Đệ</v>
          </cell>
          <cell r="I123">
            <v>82</v>
          </cell>
          <cell r="J123" t="str">
            <v>Hiệp</v>
          </cell>
          <cell r="K123">
            <v>85</v>
          </cell>
          <cell r="L123">
            <v>83.5</v>
          </cell>
          <cell r="M123" t="str">
            <v>Tốt</v>
          </cell>
        </row>
        <row r="124">
          <cell r="E124" t="str">
            <v>01012008</v>
          </cell>
          <cell r="F124" t="str">
            <v>Phó Trưởng khoa Cơ khí</v>
          </cell>
          <cell r="G124" t="str">
            <v>Thiết kế chế tạo bàn thực hành hàn</v>
          </cell>
          <cell r="H124" t="str">
            <v>Đệ</v>
          </cell>
          <cell r="I124">
            <v>73</v>
          </cell>
          <cell r="J124" t="str">
            <v>Hiệp</v>
          </cell>
          <cell r="K124">
            <v>67</v>
          </cell>
          <cell r="L124">
            <v>70</v>
          </cell>
          <cell r="M124" t="str">
            <v>Khá</v>
          </cell>
        </row>
        <row r="125">
          <cell r="E125" t="str">
            <v>01012013</v>
          </cell>
          <cell r="F125" t="str">
            <v>Trưởng bộ môn Công nghệ chế tạo thuộc khoa Cơ khí</v>
          </cell>
          <cell r="G125" t="str">
            <v>Thiết kế, chế tạo dụng cụ uốn thép không gỉ phục vụ giảng dạy sinh viên các lớp Vinfast</v>
          </cell>
          <cell r="H125" t="str">
            <v>Đệ</v>
          </cell>
          <cell r="I125">
            <v>87</v>
          </cell>
          <cell r="J125" t="str">
            <v>Hiệp</v>
          </cell>
          <cell r="K125">
            <v>78</v>
          </cell>
          <cell r="L125">
            <v>82.5</v>
          </cell>
          <cell r="M125" t="str">
            <v>Tốt</v>
          </cell>
        </row>
        <row r="126">
          <cell r="E126" t="str">
            <v>01012023</v>
          </cell>
          <cell r="F126" t="str">
            <v>Trưởng Bộ môn Cad/Cam-CNC thuộc khoa Cơ khí</v>
          </cell>
          <cell r="G126" t="str">
            <v>Thiết kế, chế tạo cơ cấu đồ gá tiện có hỗ trợ siêu âm dùng cho máy tiện vạn năng</v>
          </cell>
          <cell r="H126" t="str">
            <v>Tuấn</v>
          </cell>
          <cell r="I126">
            <v>84</v>
          </cell>
          <cell r="J126" t="str">
            <v>Vinh</v>
          </cell>
          <cell r="K126">
            <v>88</v>
          </cell>
          <cell r="L126">
            <v>86</v>
          </cell>
          <cell r="M126" t="str">
            <v>Tốt</v>
          </cell>
        </row>
        <row r="127">
          <cell r="E127" t="str">
            <v>01012005</v>
          </cell>
          <cell r="F127" t="str">
            <v>Giảng viên  khoa Cơ khí</v>
          </cell>
          <cell r="G127" t="str">
            <v>Vận dụng tâm lý học sư phạm trong công tác quản lý của cố vấn học tập đối với sinh viên hệ trung cấp tại Trường Cao đẳng Lý Tự Trọng Thành phố Hồ Chí Minh</v>
          </cell>
          <cell r="H127" t="str">
            <v xml:space="preserve">Cô Chi </v>
          </cell>
          <cell r="I127">
            <v>75</v>
          </cell>
          <cell r="J127" t="str">
            <v>Cô Vân</v>
          </cell>
          <cell r="K127">
            <v>76</v>
          </cell>
          <cell r="L127">
            <v>75.5</v>
          </cell>
          <cell r="M127" t="str">
            <v>Khá</v>
          </cell>
        </row>
        <row r="128">
          <cell r="E128" t="str">
            <v>01025017</v>
          </cell>
          <cell r="F128" t="str">
            <v>Giảng viên  khoa Cơ khí</v>
          </cell>
          <cell r="G128" t="str">
            <v>Thiết kế, chế tạo dụng cụ chấn tôn</v>
          </cell>
          <cell r="H128" t="str">
            <v>Tuấn</v>
          </cell>
          <cell r="I128">
            <v>79</v>
          </cell>
          <cell r="J128" t="str">
            <v>Vinh</v>
          </cell>
          <cell r="K128">
            <v>78</v>
          </cell>
          <cell r="L128">
            <v>78.5</v>
          </cell>
          <cell r="M128" t="str">
            <v>Khá</v>
          </cell>
        </row>
        <row r="129">
          <cell r="E129" t="str">
            <v>01013068</v>
          </cell>
          <cell r="F129" t="str">
            <v>Giảng viên  khoa Cơ khí</v>
          </cell>
          <cell r="G129" t="str">
            <v>Thiết kế, chế tạo mô hình gia công phay có dao động hỗ trợ</v>
          </cell>
          <cell r="H129" t="str">
            <v>T.Dũng</v>
          </cell>
          <cell r="I129">
            <v>77</v>
          </cell>
          <cell r="J129" t="str">
            <v>T.Liêm</v>
          </cell>
          <cell r="K129">
            <v>75</v>
          </cell>
          <cell r="L129">
            <v>76</v>
          </cell>
          <cell r="M129" t="str">
            <v>Khá</v>
          </cell>
        </row>
        <row r="130">
          <cell r="E130" t="str">
            <v>01012050</v>
          </cell>
          <cell r="F130" t="str">
            <v>Giảng viên  khoa Cơ khí</v>
          </cell>
          <cell r="G130" t="str">
            <v xml:space="preserve">Thiết kế chế tạo đầu phân độ vạn năng BS-2 </v>
          </cell>
          <cell r="H130" t="str">
            <v xml:space="preserve">Vinh </v>
          </cell>
          <cell r="I130">
            <v>75</v>
          </cell>
          <cell r="J130" t="str">
            <v>Hiệp</v>
          </cell>
          <cell r="K130">
            <v>82</v>
          </cell>
          <cell r="L130">
            <v>78.5</v>
          </cell>
          <cell r="M130" t="str">
            <v>Khá</v>
          </cell>
        </row>
        <row r="131">
          <cell r="E131" t="str">
            <v>01015019</v>
          </cell>
          <cell r="F131" t="str">
            <v>Phó trưởng khoa Công nghệ thông tin</v>
          </cell>
          <cell r="G131" t="str">
            <v>Xây dựng các video clip hướng dẫn thực hành môn Công nghệ và dịch vụ Web</v>
          </cell>
          <cell r="H131" t="str">
            <v xml:space="preserve">Cô Chi </v>
          </cell>
          <cell r="I131">
            <v>82</v>
          </cell>
          <cell r="J131" t="str">
            <v>Cô Vân</v>
          </cell>
          <cell r="K131">
            <v>82</v>
          </cell>
          <cell r="L131">
            <v>82</v>
          </cell>
          <cell r="M131" t="str">
            <v>Tốt</v>
          </cell>
        </row>
        <row r="132">
          <cell r="E132" t="str">
            <v>01015023</v>
          </cell>
          <cell r="F132" t="str">
            <v>Phó trưởng khoa Công nghệ thông tin</v>
          </cell>
          <cell r="G132" t="str">
            <v>Xây dựng hệ thống video clip hướng dẫn thực hành môn Phát triển ứng dụng IoT bậc Cao đẳng</v>
          </cell>
          <cell r="H132" t="str">
            <v>T Bảo</v>
          </cell>
          <cell r="I132">
            <v>77</v>
          </cell>
          <cell r="J132" t="str">
            <v>T Cường</v>
          </cell>
          <cell r="K132">
            <v>75</v>
          </cell>
          <cell r="L132">
            <v>76</v>
          </cell>
          <cell r="M132" t="str">
            <v>Khá</v>
          </cell>
        </row>
        <row r="133">
          <cell r="E133" t="str">
            <v>01015031</v>
          </cell>
          <cell r="F133" t="str">
            <v>Phụ trách Tổ bộ môn Công nghệ phần mềm thuộc khoa Công nghệ thông tin</v>
          </cell>
          <cell r="G133" t="str">
            <v>Xây dựng Video hướng dẫn thực hành môn lập trình trên thiết bị di động ngành Lập trình máy tính</v>
          </cell>
          <cell r="H133" t="str">
            <v>T Bảo</v>
          </cell>
          <cell r="I133">
            <v>75</v>
          </cell>
          <cell r="J133" t="str">
            <v>T Cường</v>
          </cell>
          <cell r="K133">
            <v>77</v>
          </cell>
          <cell r="L133">
            <v>76</v>
          </cell>
          <cell r="M133" t="str">
            <v>Khá</v>
          </cell>
        </row>
        <row r="134">
          <cell r="E134" t="str">
            <v>01015012</v>
          </cell>
          <cell r="F134" t="str">
            <v>Phụ trách Tổ bộ môn Khoa học máy tính thuộc khoa Công nghệ thông tin</v>
          </cell>
          <cell r="G134" t="str">
            <v>Xây dựng và quản trị hệ thống Web-hosting hỗ trợ cho sinh viên chuyên ngành Thiết kế trang web tại Khoa Công nghệ thông tin Trường Cao đẳng Lý Tự Trọng Thành phố Hồ Chí Minh</v>
          </cell>
          <cell r="H134" t="str">
            <v>Nguyễn Hữu Thiện</v>
          </cell>
          <cell r="I134">
            <v>70</v>
          </cell>
          <cell r="J134" t="str">
            <v>Trịnh Hoàng Hiệp</v>
          </cell>
          <cell r="K134">
            <v>72</v>
          </cell>
          <cell r="L134">
            <v>71</v>
          </cell>
          <cell r="M134" t="str">
            <v>Khá</v>
          </cell>
        </row>
        <row r="135">
          <cell r="E135" t="str">
            <v>01015041</v>
          </cell>
          <cell r="F135" t="str">
            <v>Giảng viên khoa Công nghệ thông tin</v>
          </cell>
          <cell r="G135" t="str">
            <v>Xây dựng các video clip hướng dẫn thực hành môn Biên tập phim với Premiere bậc Cao đẳng</v>
          </cell>
          <cell r="H135" t="str">
            <v>T Bảo</v>
          </cell>
          <cell r="I135">
            <v>75</v>
          </cell>
          <cell r="J135" t="str">
            <v>T Cường</v>
          </cell>
          <cell r="K135">
            <v>73</v>
          </cell>
          <cell r="L135">
            <v>74</v>
          </cell>
          <cell r="M135" t="str">
            <v>Khá</v>
          </cell>
        </row>
        <row r="136">
          <cell r="E136" t="str">
            <v>01015013</v>
          </cell>
          <cell r="F136" t="str">
            <v>Giảng viên khoa Công nghệ thông tin</v>
          </cell>
          <cell r="G136" t="str">
            <v>Ứng dụng phần mềm Loom trong giảng dạy môn Cơ sở dữ liệu cho sinh viên hệ Trung Cấp</v>
          </cell>
          <cell r="H136" t="str">
            <v>T Bảo</v>
          </cell>
          <cell r="I136">
            <v>70</v>
          </cell>
          <cell r="J136" t="str">
            <v>T Cường</v>
          </cell>
          <cell r="K136">
            <v>69</v>
          </cell>
          <cell r="L136">
            <v>69.5</v>
          </cell>
          <cell r="M136" t="str">
            <v>Khá</v>
          </cell>
        </row>
        <row r="137">
          <cell r="E137" t="str">
            <v>01015006</v>
          </cell>
          <cell r="F137" t="str">
            <v>Giảng viên khoa Công nghệ thông tin</v>
          </cell>
          <cell r="G137" t="str">
            <v>Phát triển kỹ năng lập trình cho sinh viên Cao đẳng thông qua việc so sánh hai cấu trúc dữ liệu trên Cây nhị phân tìm kiếm và cây cân bằng</v>
          </cell>
          <cell r="H137" t="str">
            <v>T Bảo</v>
          </cell>
          <cell r="I137">
            <v>81</v>
          </cell>
          <cell r="J137" t="str">
            <v>T Cường</v>
          </cell>
          <cell r="K137">
            <v>83</v>
          </cell>
          <cell r="L137">
            <v>82</v>
          </cell>
          <cell r="M137" t="str">
            <v>Tốt</v>
          </cell>
        </row>
        <row r="138">
          <cell r="E138" t="str">
            <v>01018001</v>
          </cell>
          <cell r="F138" t="str">
            <v>Giảng viên khoa Công nghệ thông tin</v>
          </cell>
          <cell r="G138" t="str">
            <v>Triển khai và xây dựng ứng dụng Website One Page cho môn học Thiết kế Web</v>
          </cell>
          <cell r="H138" t="str">
            <v>T Bảo</v>
          </cell>
          <cell r="I138">
            <v>73</v>
          </cell>
          <cell r="J138" t="str">
            <v>T Cường</v>
          </cell>
          <cell r="K138">
            <v>78</v>
          </cell>
          <cell r="L138">
            <v>75.5</v>
          </cell>
          <cell r="M138" t="str">
            <v>Khá</v>
          </cell>
        </row>
        <row r="139">
          <cell r="E139" t="str">
            <v>01015004</v>
          </cell>
          <cell r="F139" t="str">
            <v>Giảng viên khoa Công nghệ thông tin</v>
          </cell>
          <cell r="G139" t="str">
            <v>Xây dựng video hướng dẫn tạo hệ thống EVE-NG nhằm nâng cao hiệu quả học thực hành cho sinh viên bậc Cao đẳng trên thiết bị Cisco</v>
          </cell>
          <cell r="H139" t="str">
            <v>Nguyễn Hữu Thiện</v>
          </cell>
          <cell r="I139">
            <v>78</v>
          </cell>
          <cell r="J139" t="str">
            <v>Trịnh Hoàng Hiệp</v>
          </cell>
          <cell r="K139">
            <v>80</v>
          </cell>
          <cell r="L139">
            <v>79</v>
          </cell>
          <cell r="M139" t="str">
            <v>Khá</v>
          </cell>
        </row>
        <row r="140">
          <cell r="E140" t="str">
            <v>01015017</v>
          </cell>
          <cell r="F140" t="str">
            <v>Giảng viên khoa Công nghệ thông tin</v>
          </cell>
          <cell r="G140" t="str">
            <v>Ứng dụng phần mềm Power Designer để nâng cao hiệu quả giảng dạy môn phân tích và thiết kế hệ thống</v>
          </cell>
          <cell r="H140" t="str">
            <v>T Thọ</v>
          </cell>
          <cell r="I140">
            <v>81</v>
          </cell>
          <cell r="J140" t="str">
            <v>T Khánh</v>
          </cell>
          <cell r="K140">
            <v>81</v>
          </cell>
          <cell r="L140">
            <v>81</v>
          </cell>
          <cell r="M140" t="str">
            <v>Tốt</v>
          </cell>
        </row>
        <row r="141">
          <cell r="E141" t="str">
            <v>01015025</v>
          </cell>
          <cell r="F141" t="str">
            <v>Giảng viên khoa Công nghệ thông tin</v>
          </cell>
          <cell r="G141" t="str">
            <v>Ứng dụng phần mềm mô phỏng lắp ráp máy tính IT Essentials Virtual Desktop PC nhằm nâng cao hiệu quả giảng dạy môn học Phần cứng và Mạng máy tính trong bối cảnh giáo dục 4.0</v>
          </cell>
          <cell r="H141" t="str">
            <v>T Bảo</v>
          </cell>
          <cell r="I141">
            <v>78</v>
          </cell>
          <cell r="J141" t="str">
            <v>T Cường</v>
          </cell>
          <cell r="K141">
            <v>78</v>
          </cell>
          <cell r="L141">
            <v>78</v>
          </cell>
          <cell r="M141" t="str">
            <v>Khá</v>
          </cell>
        </row>
        <row r="142">
          <cell r="E142" t="str">
            <v>01017001</v>
          </cell>
          <cell r="F142" t="str">
            <v>Giảng viên khoa Công nghệ thông tin</v>
          </cell>
          <cell r="G142" t="str">
            <v>Xây dựng hệ thống bài hướng dẫn thực hành trực quan trên thiết bị mạng của hãng Cisco cho môn học Thiết bị mạng hệ Trung cấp</v>
          </cell>
          <cell r="H142" t="str">
            <v>Nguyễn Hữu Thiện</v>
          </cell>
          <cell r="I142">
            <v>78</v>
          </cell>
          <cell r="J142" t="str">
            <v>Trịnh Hoàng Hiệp</v>
          </cell>
          <cell r="K142">
            <v>80</v>
          </cell>
          <cell r="L142">
            <v>79</v>
          </cell>
          <cell r="M142" t="str">
            <v>Khá</v>
          </cell>
        </row>
        <row r="143">
          <cell r="E143" t="str">
            <v>01015008</v>
          </cell>
          <cell r="F143" t="str">
            <v>Giảng viên khoa Công nghệ thông tin</v>
          </cell>
          <cell r="G143" t="str">
            <v>Nghiên cứu và ứng dụng React vào thiết kế  website cho sinh viên hệ cao đẳng</v>
          </cell>
          <cell r="H143" t="str">
            <v>T Bảo</v>
          </cell>
          <cell r="I143">
            <v>73</v>
          </cell>
          <cell r="J143" t="str">
            <v>T Cường</v>
          </cell>
          <cell r="K143">
            <v>73</v>
          </cell>
          <cell r="L143">
            <v>73</v>
          </cell>
          <cell r="M143" t="str">
            <v>Khá</v>
          </cell>
        </row>
        <row r="144">
          <cell r="E144" t="str">
            <v>01013003</v>
          </cell>
          <cell r="F144" t="str">
            <v>Trưởng khoa Động lực</v>
          </cell>
          <cell r="G144" t="str">
            <v xml:space="preserve">Thiết kế hệ thống bài tập thực hành trên ô tô điện Tesla  </v>
          </cell>
          <cell r="H144" t="str">
            <v xml:space="preserve">Vinh </v>
          </cell>
          <cell r="I144">
            <v>90</v>
          </cell>
          <cell r="J144" t="str">
            <v>Hiệp</v>
          </cell>
          <cell r="K144">
            <v>98</v>
          </cell>
          <cell r="L144">
            <v>94</v>
          </cell>
          <cell r="M144" t="str">
            <v>Xuất sắc</v>
          </cell>
        </row>
        <row r="145">
          <cell r="E145" t="str">
            <v>01013002</v>
          </cell>
          <cell r="F145" t="str">
            <v>Phó trưởng khoa Động lực</v>
          </cell>
          <cell r="G145" t="str">
            <v>Thi công thiết bị chẩn đoán hộp ECM động cơ bằng cổng OBD II</v>
          </cell>
          <cell r="H145" t="str">
            <v xml:space="preserve">Vinh </v>
          </cell>
          <cell r="I145">
            <v>82</v>
          </cell>
          <cell r="J145" t="str">
            <v>Đệ</v>
          </cell>
          <cell r="K145">
            <v>82</v>
          </cell>
          <cell r="L145">
            <v>82</v>
          </cell>
          <cell r="M145" t="str">
            <v>Tốt</v>
          </cell>
        </row>
        <row r="146">
          <cell r="E146" t="str">
            <v>01013004</v>
          </cell>
          <cell r="F146" t="str">
            <v>Trưởng Bộ môn Gầm ô tô thuộc khoa Động lực</v>
          </cell>
          <cell r="G146" t="str">
            <v>Nghiên cứu và thi công bộ tạo pan được điều khiển từ máy tính</v>
          </cell>
          <cell r="H146" t="str">
            <v xml:space="preserve">Vinh </v>
          </cell>
          <cell r="I146">
            <v>85</v>
          </cell>
          <cell r="J146" t="str">
            <v>Đệ</v>
          </cell>
          <cell r="K146">
            <v>88</v>
          </cell>
          <cell r="L146">
            <v>86.5</v>
          </cell>
          <cell r="M146" t="str">
            <v>Tốt</v>
          </cell>
        </row>
        <row r="147">
          <cell r="E147" t="str">
            <v>01013006</v>
          </cell>
          <cell r="F147" t="str">
            <v>Trưởng Bộ môn Động cơ ô tô thuộc khoa Động lực</v>
          </cell>
          <cell r="G147" t="str">
            <v>Thi công bộ cắm sạc ắc qui xe Swift</v>
          </cell>
          <cell r="H147" t="str">
            <v>T Bảo</v>
          </cell>
          <cell r="I147">
            <v>71</v>
          </cell>
          <cell r="J147" t="str">
            <v>T Cường</v>
          </cell>
          <cell r="K147">
            <v>71</v>
          </cell>
          <cell r="L147">
            <v>71</v>
          </cell>
          <cell r="M147" t="str">
            <v>Khá</v>
          </cell>
        </row>
        <row r="148">
          <cell r="E148" t="str">
            <v>01013021</v>
          </cell>
          <cell r="F148" t="str">
            <v>Trưởng bộ môn Điện ô tô thuộc khoa Động lực</v>
          </cell>
          <cell r="G148" t="str">
            <v>Thi công thiết bị đo hỗ trợ trong giảng dạy thực hành điện ô tô</v>
          </cell>
          <cell r="H148" t="str">
            <v>T.Dũng</v>
          </cell>
          <cell r="I148">
            <v>68</v>
          </cell>
          <cell r="J148" t="str">
            <v>T.Liêm</v>
          </cell>
          <cell r="K148">
            <v>65</v>
          </cell>
          <cell r="L148">
            <v>66.5</v>
          </cell>
          <cell r="M148" t="str">
            <v>Khá</v>
          </cell>
        </row>
        <row r="149">
          <cell r="E149" t="str">
            <v>01013079</v>
          </cell>
          <cell r="F149" t="str">
            <v>Giảng viên khoa Động lực</v>
          </cell>
          <cell r="G149" t="str">
            <v>Thi công mô hình nâng hạ kính thông minh</v>
          </cell>
          <cell r="H149" t="str">
            <v xml:space="preserve">Vinh </v>
          </cell>
          <cell r="I149">
            <v>72</v>
          </cell>
          <cell r="J149" t="str">
            <v>Đệ</v>
          </cell>
          <cell r="K149">
            <v>81</v>
          </cell>
          <cell r="L149">
            <v>76.5</v>
          </cell>
          <cell r="M149" t="str">
            <v>Khá</v>
          </cell>
        </row>
        <row r="150">
          <cell r="E150" t="str">
            <v>01013070</v>
          </cell>
          <cell r="F150" t="str">
            <v>Giảng viên khoa Động lực</v>
          </cell>
          <cell r="G150" t="str">
            <v>Thi công mô hình cắt bổ bộ thân van trong hộp số tự động A541E</v>
          </cell>
          <cell r="H150" t="str">
            <v xml:space="preserve">Vinh </v>
          </cell>
          <cell r="I150">
            <v>62</v>
          </cell>
          <cell r="J150" t="str">
            <v>Nam</v>
          </cell>
          <cell r="K150">
            <v>70</v>
          </cell>
          <cell r="L150">
            <v>66</v>
          </cell>
          <cell r="M150" t="str">
            <v>Khá</v>
          </cell>
        </row>
        <row r="151">
          <cell r="E151" t="str">
            <v>01014047</v>
          </cell>
          <cell r="F151" t="str">
            <v>Giảng viên khoa Động lực</v>
          </cell>
          <cell r="G151" t="str">
            <v>Thiết kế mạch tạo pan bằng điện thoại trên xe lexus</v>
          </cell>
          <cell r="H151" t="str">
            <v xml:space="preserve">Vinh </v>
          </cell>
          <cell r="I151">
            <v>73</v>
          </cell>
          <cell r="J151" t="str">
            <v>Nam</v>
          </cell>
          <cell r="K151">
            <v>82</v>
          </cell>
          <cell r="L151">
            <v>77.5</v>
          </cell>
          <cell r="M151" t="str">
            <v>Khá</v>
          </cell>
        </row>
        <row r="152">
          <cell r="E152" t="str">
            <v>01013027</v>
          </cell>
          <cell r="F152" t="str">
            <v>Giảng viên khoa Động lực</v>
          </cell>
          <cell r="G152" t="str">
            <v>Thiết kế và thi công mô hình cắt bổ hộp số tự động xe Mercedes Benz S-class</v>
          </cell>
          <cell r="H152" t="str">
            <v>Đệ</v>
          </cell>
          <cell r="I152">
            <v>71</v>
          </cell>
          <cell r="J152" t="str">
            <v>Nam</v>
          </cell>
          <cell r="K152">
            <v>80</v>
          </cell>
          <cell r="L152">
            <v>75.5</v>
          </cell>
          <cell r="M152" t="str">
            <v>Khá</v>
          </cell>
        </row>
        <row r="153">
          <cell r="E153" t="str">
            <v>01013017</v>
          </cell>
          <cell r="F153" t="str">
            <v>Giảng viên khoa Động lực</v>
          </cell>
          <cell r="G153" t="str">
            <v>Thi công mô hình cắt bổ xy lanh chính và bộ trợ lực áp thấp của hệ thống phanh thuỷ lực trợ lực áp thấp</v>
          </cell>
          <cell r="H153" t="str">
            <v>Đệ</v>
          </cell>
          <cell r="I153">
            <v>70</v>
          </cell>
          <cell r="J153" t="str">
            <v>Nam</v>
          </cell>
          <cell r="K153">
            <v>78</v>
          </cell>
          <cell r="L153">
            <v>74</v>
          </cell>
          <cell r="M153" t="str">
            <v>Khá</v>
          </cell>
        </row>
        <row r="154">
          <cell r="E154" t="str">
            <v>01013061</v>
          </cell>
          <cell r="F154" t="str">
            <v>Giảng viên khoa Động lực</v>
          </cell>
          <cell r="G154" t="str">
            <v>Thi công mô hình tủ phun mẫu so màu sơn ô tô xe máy</v>
          </cell>
          <cell r="H154" t="str">
            <v>Đệ</v>
          </cell>
          <cell r="I154">
            <v>55</v>
          </cell>
          <cell r="J154" t="str">
            <v>Nam</v>
          </cell>
          <cell r="K154">
            <v>64</v>
          </cell>
          <cell r="L154">
            <v>59.5</v>
          </cell>
          <cell r="M154" t="str">
            <v>Đạt yêu cầu</v>
          </cell>
        </row>
        <row r="155">
          <cell r="E155" t="str">
            <v>01013047</v>
          </cell>
          <cell r="F155" t="str">
            <v>Giảng viên khoa Động lực</v>
          </cell>
          <cell r="G155" t="str">
            <v>Thi công mô hình chiếu sáng và tín hiệu trên ô tô</v>
          </cell>
          <cell r="H155" t="str">
            <v>T Bảo</v>
          </cell>
          <cell r="I155" t="str">
            <v>70</v>
          </cell>
          <cell r="J155" t="str">
            <v>T Cường</v>
          </cell>
          <cell r="K155">
            <v>70</v>
          </cell>
          <cell r="L155">
            <v>70</v>
          </cell>
          <cell r="M155" t="str">
            <v>Khá</v>
          </cell>
        </row>
        <row r="156">
          <cell r="E156" t="str">
            <v>01013019</v>
          </cell>
          <cell r="F156" t="str">
            <v>Giảng viên khoa Động lực</v>
          </cell>
          <cell r="G156" t="str">
            <v>Thi công mô hình giả lập hộp điều khiển động cơ (ECM) trên xe Toyota Camry đời 2007 phục vụ giảng dạy Điện động cơ ô tô</v>
          </cell>
          <cell r="H156" t="str">
            <v xml:space="preserve">Vinh </v>
          </cell>
          <cell r="I156">
            <v>70</v>
          </cell>
          <cell r="J156" t="str">
            <v>Nam</v>
          </cell>
          <cell r="K156">
            <v>78</v>
          </cell>
          <cell r="L156">
            <v>74</v>
          </cell>
          <cell r="M156" t="str">
            <v>Khá</v>
          </cell>
        </row>
        <row r="157">
          <cell r="E157" t="str">
            <v>01013029</v>
          </cell>
          <cell r="F157" t="str">
            <v>Giảng viên khoa Động lực</v>
          </cell>
          <cell r="G157" t="str">
            <v>Thi công mô hình đọc lỗi hộp điều khiển hệ thống phanh ABS của hãng Toyota</v>
          </cell>
          <cell r="H157" t="str">
            <v xml:space="preserve">Vinh </v>
          </cell>
          <cell r="I157">
            <v>68</v>
          </cell>
          <cell r="J157" t="str">
            <v>Đệ</v>
          </cell>
          <cell r="K157">
            <v>77</v>
          </cell>
          <cell r="L157">
            <v>72.5</v>
          </cell>
          <cell r="M157" t="str">
            <v>Khá</v>
          </cell>
        </row>
        <row r="158">
          <cell r="E158" t="str">
            <v>01013022</v>
          </cell>
          <cell r="F158" t="str">
            <v>Giảng viên khoa Động lực</v>
          </cell>
          <cell r="G158" t="str">
            <v>Thi công mô hình bộ truyền sử dụng 2 bánh răng hành tinh</v>
          </cell>
          <cell r="H158" t="str">
            <v>Tuấn</v>
          </cell>
          <cell r="I158">
            <v>79</v>
          </cell>
          <cell r="J158" t="str">
            <v>Đệ</v>
          </cell>
          <cell r="K158">
            <v>81</v>
          </cell>
          <cell r="L158">
            <v>80</v>
          </cell>
          <cell r="M158" t="str">
            <v>Khá</v>
          </cell>
        </row>
        <row r="159">
          <cell r="E159" t="str">
            <v>01013026</v>
          </cell>
          <cell r="F159" t="str">
            <v>Giảng viên khoa Động lực</v>
          </cell>
          <cell r="G159" t="str">
            <v>Thi công thiết bị kiểm tra rò rỉ áp suất nén động cơ bằng khí nén</v>
          </cell>
          <cell r="H159" t="str">
            <v>Tuấn</v>
          </cell>
          <cell r="I159">
            <v>76</v>
          </cell>
          <cell r="J159" t="str">
            <v>Đệ</v>
          </cell>
          <cell r="K159">
            <v>79</v>
          </cell>
          <cell r="L159">
            <v>77.5</v>
          </cell>
          <cell r="M159" t="str">
            <v>Khá</v>
          </cell>
        </row>
        <row r="160">
          <cell r="E160" t="str">
            <v>01013005</v>
          </cell>
          <cell r="F160" t="str">
            <v>Giảng viên khoa Động lực</v>
          </cell>
          <cell r="G160" t="str">
            <v>Thi công hệ thống làm mát không khí nạp (Intercooler Turbo) cho động cơ phun dầu điện tử</v>
          </cell>
          <cell r="H160" t="str">
            <v>Hiệp</v>
          </cell>
          <cell r="I160">
            <v>87</v>
          </cell>
          <cell r="J160" t="str">
            <v>Tuấn</v>
          </cell>
          <cell r="K160">
            <v>78</v>
          </cell>
          <cell r="L160">
            <v>82.5</v>
          </cell>
          <cell r="M160" t="str">
            <v>Tốt</v>
          </cell>
        </row>
        <row r="161">
          <cell r="E161" t="str">
            <v>01013087</v>
          </cell>
          <cell r="F161" t="str">
            <v>Giảng viên khoa Động lực</v>
          </cell>
          <cell r="G161" t="str">
            <v>Thi công mô hình cắt bổ động cơ 4 kì</v>
          </cell>
          <cell r="H161" t="str">
            <v>Hiệp</v>
          </cell>
          <cell r="I161">
            <v>75</v>
          </cell>
          <cell r="J161" t="str">
            <v>Đệ</v>
          </cell>
          <cell r="K161">
            <v>70</v>
          </cell>
          <cell r="L161">
            <v>72.5</v>
          </cell>
          <cell r="M161" t="str">
            <v>Khá</v>
          </cell>
        </row>
        <row r="162">
          <cell r="E162" t="str">
            <v>01013016</v>
          </cell>
          <cell r="F162" t="str">
            <v>Giảng viên khoa Động lực</v>
          </cell>
          <cell r="G162" t="str">
            <v>Thi công mô hình bảng đồng hồ báo tích hợp trên xe Toyota Camry 2012</v>
          </cell>
          <cell r="H162" t="str">
            <v>Hiệp</v>
          </cell>
          <cell r="I162">
            <v>82</v>
          </cell>
          <cell r="J162" t="str">
            <v>Đệ</v>
          </cell>
          <cell r="K162">
            <v>78</v>
          </cell>
          <cell r="L162">
            <v>80</v>
          </cell>
          <cell r="M162" t="str">
            <v>Khá</v>
          </cell>
        </row>
        <row r="163">
          <cell r="E163" t="str">
            <v>01013028</v>
          </cell>
          <cell r="F163" t="str">
            <v>Giảng viên khoa Động lực</v>
          </cell>
          <cell r="G163" t="str">
            <v>Thi công bộ nguồn an toàn sử dụng trong giảng dạy thực hành điện ô tô</v>
          </cell>
          <cell r="H163" t="str">
            <v>T Thọ</v>
          </cell>
          <cell r="I163" t="str">
            <v>90</v>
          </cell>
          <cell r="J163" t="str">
            <v>T Khánh</v>
          </cell>
          <cell r="K163">
            <v>86</v>
          </cell>
          <cell r="L163">
            <v>88</v>
          </cell>
          <cell r="M163" t="str">
            <v>Tốt</v>
          </cell>
        </row>
        <row r="164">
          <cell r="E164" t="str">
            <v>01013096</v>
          </cell>
          <cell r="F164" t="str">
            <v>Giảng viên khoa Động lực</v>
          </cell>
          <cell r="G164" t="str">
            <v>Thi công mô hình hệ thống điện ô tô</v>
          </cell>
          <cell r="H164" t="str">
            <v>Hiệp</v>
          </cell>
          <cell r="I164">
            <v>99</v>
          </cell>
          <cell r="J164" t="str">
            <v>Nam</v>
          </cell>
          <cell r="K164">
            <v>94</v>
          </cell>
          <cell r="L164">
            <v>96.5</v>
          </cell>
          <cell r="M164" t="str">
            <v>Xuất sắc</v>
          </cell>
        </row>
        <row r="165">
          <cell r="E165" t="str">
            <v>01013120</v>
          </cell>
          <cell r="F165" t="str">
            <v>Giảng viên khoa Động lực</v>
          </cell>
          <cell r="G165" t="str">
            <v>Thi công thiết bị và phần mềm giao tiếp với xe qua CAN/LIN để phục vụ giảng dạy các môn học chẩn đoán</v>
          </cell>
          <cell r="H165" t="str">
            <v>Hiệp</v>
          </cell>
          <cell r="I165">
            <v>81</v>
          </cell>
          <cell r="J165" t="str">
            <v>Nam</v>
          </cell>
          <cell r="K165">
            <v>82</v>
          </cell>
          <cell r="L165">
            <v>81.5</v>
          </cell>
          <cell r="M165" t="str">
            <v>Tốt</v>
          </cell>
        </row>
        <row r="166">
          <cell r="E166" t="str">
            <v>01013117</v>
          </cell>
          <cell r="F166" t="str">
            <v>Giảng viên khoa Động lực</v>
          </cell>
          <cell r="G166" t="str">
            <v>Thi công mô hình điều khiển tốc độ quạt giàn nóng sử dụng giảng dạy trong các học phần Điện ô tô</v>
          </cell>
          <cell r="H166" t="str">
            <v>T Cường</v>
          </cell>
          <cell r="I166" t="str">
            <v>75</v>
          </cell>
          <cell r="J166" t="str">
            <v>T Bảo</v>
          </cell>
          <cell r="K166">
            <v>73</v>
          </cell>
          <cell r="L166">
            <v>74</v>
          </cell>
          <cell r="M166" t="str">
            <v>Khá</v>
          </cell>
        </row>
        <row r="167">
          <cell r="E167" t="str">
            <v>01013094</v>
          </cell>
          <cell r="F167" t="str">
            <v>Giảng viên khoa Động lực</v>
          </cell>
          <cell r="G167" t="str">
            <v>Thi công mô hình cắt bổ li hợp máy lạnh trên ô tô điện</v>
          </cell>
          <cell r="H167" t="str">
            <v>Hiệp</v>
          </cell>
          <cell r="I167">
            <v>70</v>
          </cell>
          <cell r="J167" t="str">
            <v>Nam</v>
          </cell>
          <cell r="K167">
            <v>80</v>
          </cell>
          <cell r="L167">
            <v>75</v>
          </cell>
          <cell r="M167" t="str">
            <v>Khá</v>
          </cell>
        </row>
        <row r="168">
          <cell r="E168" t="str">
            <v>01013018</v>
          </cell>
          <cell r="F168" t="str">
            <v>Giảng viên khoa Động lực</v>
          </cell>
          <cell r="G168" t="str">
            <v xml:space="preserve">Thi công mô hình công tắc điều khiển đèn gạt nước trên xe Toyota Vios 2008 </v>
          </cell>
          <cell r="H168" t="str">
            <v>Hiệp</v>
          </cell>
          <cell r="I168">
            <v>71</v>
          </cell>
          <cell r="J168" t="str">
            <v>Vinh</v>
          </cell>
          <cell r="K168">
            <v>74</v>
          </cell>
          <cell r="L168">
            <v>72.5</v>
          </cell>
          <cell r="M168" t="str">
            <v>Khá</v>
          </cell>
        </row>
        <row r="169">
          <cell r="E169" t="str">
            <v>01013116</v>
          </cell>
          <cell r="F169" t="str">
            <v>Giảng viên khoa Động lực</v>
          </cell>
          <cell r="G169" t="str">
            <v>Thi công bộ tạo pan động cơ Toyota 5A sử dụng giảng dạy các học phần Động cơ</v>
          </cell>
          <cell r="H169" t="str">
            <v>Hiệp</v>
          </cell>
          <cell r="I169">
            <v>70</v>
          </cell>
          <cell r="J169" t="str">
            <v>Vinh</v>
          </cell>
          <cell r="K169">
            <v>71</v>
          </cell>
          <cell r="L169">
            <v>70.5</v>
          </cell>
          <cell r="M169" t="str">
            <v>Khá</v>
          </cell>
        </row>
        <row r="170">
          <cell r="E170" t="str">
            <v>01014002</v>
          </cell>
          <cell r="F170" t="str">
            <v>Trưởng khoa Điện - Điện tử</v>
          </cell>
          <cell r="G170" t="str">
            <v>Mô hình điều khiển, giám sát tốc độ và vị trí động cơ servor qua ứng dụng V-NET</v>
          </cell>
          <cell r="H170" t="str">
            <v>T.Nhân</v>
          </cell>
          <cell r="I170">
            <v>82</v>
          </cell>
          <cell r="J170" t="str">
            <v>T.Liêm</v>
          </cell>
          <cell r="K170">
            <v>80</v>
          </cell>
          <cell r="L170">
            <v>81</v>
          </cell>
          <cell r="M170" t="str">
            <v>Tốt</v>
          </cell>
        </row>
        <row r="171">
          <cell r="E171" t="str">
            <v>01014004</v>
          </cell>
          <cell r="F171" t="str">
            <v>Phó trưởng khoa Điện - Điện tử</v>
          </cell>
          <cell r="G171" t="str">
            <v>Tạo hình ảnh động và Password trên HMI GOT1000</v>
          </cell>
          <cell r="H171" t="str">
            <v>T.Dũng</v>
          </cell>
          <cell r="I171">
            <v>84</v>
          </cell>
          <cell r="J171" t="str">
            <v>T.Lộc</v>
          </cell>
          <cell r="K171">
            <v>82</v>
          </cell>
          <cell r="L171">
            <v>83</v>
          </cell>
          <cell r="M171" t="str">
            <v>Tốt</v>
          </cell>
        </row>
        <row r="172">
          <cell r="E172" t="str">
            <v>01023003</v>
          </cell>
          <cell r="F172" t="str">
            <v xml:space="preserve">Phó trưởng khoa Điện - Điện tử </v>
          </cell>
          <cell r="G172" t="str">
            <v>Mô hình điều khiển hệ thống làm mát và giám sát độ ẩm thông minh</v>
          </cell>
          <cell r="H172" t="str">
            <v>Tuấn</v>
          </cell>
          <cell r="I172">
            <v>86</v>
          </cell>
          <cell r="J172" t="str">
            <v>Vinh</v>
          </cell>
          <cell r="K172">
            <v>83</v>
          </cell>
          <cell r="L172">
            <v>84.5</v>
          </cell>
          <cell r="M172" t="str">
            <v>Tốt</v>
          </cell>
        </row>
        <row r="173">
          <cell r="E173" t="str">
            <v>01014038</v>
          </cell>
          <cell r="F173" t="str">
            <v>Trưởng Bộ môn Cơ điện tử và Tự động hóa thuộc khoa Đ-ĐT</v>
          </cell>
          <cell r="G173" t="str">
            <v>Mô hình vận hành và sửa chữa cánh tay robot SCARA</v>
          </cell>
          <cell r="H173" t="str">
            <v>T.Liêm</v>
          </cell>
          <cell r="I173">
            <v>81</v>
          </cell>
          <cell r="J173" t="str">
            <v>T.Nhân</v>
          </cell>
          <cell r="K173">
            <v>81</v>
          </cell>
          <cell r="L173">
            <v>81</v>
          </cell>
          <cell r="M173" t="str">
            <v>Tốt</v>
          </cell>
        </row>
        <row r="174">
          <cell r="E174" t="str">
            <v>01014046</v>
          </cell>
          <cell r="F174" t="str">
            <v>Trưởng Bộ môn Điện công nghiệp thuộc khoa Đ-ĐT</v>
          </cell>
          <cell r="G174" t="str">
            <v>Mô hình hệ thống giám sát thông minh khí gas và khói</v>
          </cell>
          <cell r="H174" t="str">
            <v>T.Dũng</v>
          </cell>
          <cell r="I174">
            <v>85</v>
          </cell>
          <cell r="J174" t="str">
            <v>T.Lộc</v>
          </cell>
          <cell r="K174">
            <v>82</v>
          </cell>
          <cell r="L174">
            <v>83.5</v>
          </cell>
          <cell r="M174" t="str">
            <v>Tốt</v>
          </cell>
        </row>
        <row r="175">
          <cell r="E175" t="str">
            <v>01014048</v>
          </cell>
          <cell r="F175" t="str">
            <v>Phụ trách Tổ Bộ môn Kỹ thuật Điện - Điện tử thuộc khoa Đ-ĐT</v>
          </cell>
          <cell r="G175" t="str">
            <v>Thiết kế và thi công mô hình trạm cân tự động có giám sát và điều khiển từ xa</v>
          </cell>
          <cell r="H175" t="str">
            <v>T.Dũng</v>
          </cell>
          <cell r="I175">
            <v>84</v>
          </cell>
          <cell r="J175" t="str">
            <v>T.Lộc</v>
          </cell>
          <cell r="K175">
            <v>82</v>
          </cell>
          <cell r="L175">
            <v>83</v>
          </cell>
          <cell r="M175" t="str">
            <v>Tốt</v>
          </cell>
        </row>
        <row r="176">
          <cell r="E176" t="str">
            <v>01014033</v>
          </cell>
          <cell r="F176" t="str">
            <v>Giảng viên khoa Điện - Điện tử</v>
          </cell>
          <cell r="G176" t="str">
            <v>Sử dụng Matlab mô phỏng và phân tích dạng sóng ra của bộ nghịch lưu một pha</v>
          </cell>
          <cell r="H176" t="str">
            <v>T Cường</v>
          </cell>
          <cell r="I176" t="str">
            <v>87</v>
          </cell>
          <cell r="J176" t="str">
            <v>T Bảo</v>
          </cell>
          <cell r="K176">
            <v>87</v>
          </cell>
          <cell r="L176">
            <v>87</v>
          </cell>
          <cell r="M176" t="str">
            <v>Tốt</v>
          </cell>
        </row>
        <row r="177">
          <cell r="E177" t="str">
            <v>01014023</v>
          </cell>
          <cell r="F177" t="str">
            <v>Giảng viên khoa Điện - Điện tử</v>
          </cell>
          <cell r="G177" t="str">
            <v>Thiết kế, thi công máy làm bánh tự động</v>
          </cell>
          <cell r="H177" t="str">
            <v>T Cường</v>
          </cell>
          <cell r="I177" t="str">
            <v>85</v>
          </cell>
          <cell r="J177" t="str">
            <v>T Bảo</v>
          </cell>
          <cell r="K177">
            <v>85</v>
          </cell>
          <cell r="L177">
            <v>85</v>
          </cell>
          <cell r="M177" t="str">
            <v>Tốt</v>
          </cell>
        </row>
        <row r="178">
          <cell r="E178" t="str">
            <v>01014042</v>
          </cell>
          <cell r="F178" t="str">
            <v>Giảng viên khoa Điện - Điện tử</v>
          </cell>
          <cell r="G178" t="str">
            <v>Giải pháp IoT cho máy tiện CNC</v>
          </cell>
          <cell r="H178" t="str">
            <v>Tuấn</v>
          </cell>
          <cell r="I178">
            <v>91</v>
          </cell>
          <cell r="J178" t="str">
            <v>Hiệp</v>
          </cell>
          <cell r="K178">
            <v>96</v>
          </cell>
          <cell r="L178">
            <v>93.5</v>
          </cell>
          <cell r="M178" t="str">
            <v>Xuất sắc</v>
          </cell>
        </row>
        <row r="179">
          <cell r="E179" t="str">
            <v>01014024</v>
          </cell>
          <cell r="F179" t="str">
            <v>Giảng viên khoa Điện - Điện tử</v>
          </cell>
          <cell r="G179" t="str">
            <v>Ứng dụng IoT cho các thiết bị trong điều khiển và giám sát phòng học</v>
          </cell>
          <cell r="H179" t="str">
            <v>Tuấn</v>
          </cell>
          <cell r="I179">
            <v>86</v>
          </cell>
          <cell r="J179" t="str">
            <v>Hiệp</v>
          </cell>
          <cell r="K179">
            <v>86</v>
          </cell>
          <cell r="L179">
            <v>86</v>
          </cell>
          <cell r="M179" t="str">
            <v>Tốt</v>
          </cell>
        </row>
        <row r="180">
          <cell r="E180" t="str">
            <v>01014022</v>
          </cell>
          <cell r="F180" t="str">
            <v>Giảng viên khoa Điện - Điện tử</v>
          </cell>
          <cell r="G180" t="str">
            <v>Thiết kế thi công mô hình máy khoan tự động sử dụng bộ lập trình PLC và màn hình cảm ứng</v>
          </cell>
          <cell r="H180" t="str">
            <v>T.Nhân</v>
          </cell>
          <cell r="I180">
            <v>76</v>
          </cell>
          <cell r="J180" t="str">
            <v>T.Liêm</v>
          </cell>
          <cell r="K180">
            <v>75</v>
          </cell>
          <cell r="L180">
            <v>75.5</v>
          </cell>
          <cell r="M180" t="str">
            <v>Khá</v>
          </cell>
        </row>
        <row r="181">
          <cell r="E181" t="str">
            <v>01014045</v>
          </cell>
          <cell r="F181" t="str">
            <v>Giảng viên khoa Điện - Điện tử</v>
          </cell>
          <cell r="G181" t="str">
            <v>Thi công mô hình máy phát điện</v>
          </cell>
          <cell r="H181" t="str">
            <v>T Cường</v>
          </cell>
          <cell r="I181" t="str">
            <v>86</v>
          </cell>
          <cell r="J181" t="str">
            <v>T Bảo</v>
          </cell>
          <cell r="K181">
            <v>86</v>
          </cell>
          <cell r="L181">
            <v>86</v>
          </cell>
          <cell r="M181" t="str">
            <v>Tốt</v>
          </cell>
        </row>
        <row r="182">
          <cell r="E182" t="str">
            <v>01016006</v>
          </cell>
          <cell r="F182" t="str">
            <v>Giảng viên khoa May - Thời trang</v>
          </cell>
          <cell r="G182" t="str">
            <v>Quy trình chế biến bánh mì nguyên cám từ men tự nhiên (sourdough)</v>
          </cell>
          <cell r="H182" t="str">
            <v>T Thọ</v>
          </cell>
          <cell r="I182" t="str">
            <v>85</v>
          </cell>
          <cell r="J182" t="str">
            <v>T Khánh</v>
          </cell>
          <cell r="K182">
            <v>83</v>
          </cell>
          <cell r="L182">
            <v>84</v>
          </cell>
          <cell r="M182" t="str">
            <v>Tốt</v>
          </cell>
        </row>
        <row r="183">
          <cell r="E183" t="str">
            <v>01016007</v>
          </cell>
          <cell r="F183" t="str">
            <v>Giảng viên khoa May - Thời trang</v>
          </cell>
          <cell r="G183" t="str">
            <v>Hướng dẫn quy trình cài đặt và hệ thống phím tắt trong phần mềm Accumark V10 ứng dụng môn học Công nghệ CAD ngành may bậc Cao đẳng kỹ thuật</v>
          </cell>
          <cell r="H183" t="str">
            <v>T Cường</v>
          </cell>
          <cell r="I183" t="str">
            <v>77</v>
          </cell>
          <cell r="J183" t="str">
            <v>T Bảo</v>
          </cell>
          <cell r="K183">
            <v>75</v>
          </cell>
          <cell r="L183">
            <v>76</v>
          </cell>
          <cell r="M183" t="str">
            <v>Khá</v>
          </cell>
        </row>
        <row r="184">
          <cell r="E184" t="str">
            <v>01013008</v>
          </cell>
          <cell r="F184" t="str">
            <v>Giảng viên khoa Nhiệt - Lạnh</v>
          </cell>
          <cell r="G184" t="str">
            <v>Thi công mô hình quầy lạnh thương nghiệp</v>
          </cell>
          <cell r="H184" t="str">
            <v>Nam</v>
          </cell>
          <cell r="I184">
            <v>92</v>
          </cell>
          <cell r="J184" t="str">
            <v>Hiệp</v>
          </cell>
          <cell r="K184">
            <v>99</v>
          </cell>
          <cell r="L184">
            <v>95.5</v>
          </cell>
          <cell r="M184" t="str">
            <v>Xuất sắc</v>
          </cell>
        </row>
        <row r="185">
          <cell r="E185" t="str">
            <v>01025007</v>
          </cell>
          <cell r="F185" t="str">
            <v>Phó trưởng khoa Kinh tế</v>
          </cell>
          <cell r="G185" t="str">
            <v>Một số giải pháp phát triển khoa kinh tế trong bối cảnh cách mạng công nghiệp 4.0</v>
          </cell>
          <cell r="H185" t="str">
            <v>T.Lộc</v>
          </cell>
          <cell r="I185">
            <v>82</v>
          </cell>
          <cell r="J185" t="str">
            <v>T.Dũng</v>
          </cell>
          <cell r="K185">
            <v>84</v>
          </cell>
          <cell r="L185">
            <v>83</v>
          </cell>
          <cell r="M185" t="str">
            <v>Tốt</v>
          </cell>
        </row>
        <row r="186">
          <cell r="E186" t="str">
            <v>01025004</v>
          </cell>
          <cell r="F186" t="str">
            <v>Phó trưởng khoa Kinh tế</v>
          </cell>
          <cell r="G186" t="str">
            <v>Nâng cao liên kết đào tạo giữa Trường Cao đẳng Lý Tự Trọng Thành phố Hồ Chí Minh và Doanh nghiệp</v>
          </cell>
          <cell r="H186" t="str">
            <v>T.Dũng</v>
          </cell>
          <cell r="I186">
            <v>84</v>
          </cell>
          <cell r="J186" t="str">
            <v>T.Lộc</v>
          </cell>
          <cell r="K186">
            <v>82</v>
          </cell>
          <cell r="L186">
            <v>83</v>
          </cell>
          <cell r="M186" t="str">
            <v>Tốt</v>
          </cell>
        </row>
        <row r="187">
          <cell r="E187" t="str">
            <v>01025009</v>
          </cell>
          <cell r="F187" t="str">
            <v>Trưởng bộ môn Cơ sở ngành thuộc khoa Kinh tế</v>
          </cell>
          <cell r="G187" t="str">
            <v>Mô hình quản trị tài chính cá nhân cho sinh viên Trường Cao đẳng Lý Tự Trọng Thành phố Hồ Chí Minh</v>
          </cell>
          <cell r="H187" t="str">
            <v>Cô Vân</v>
          </cell>
          <cell r="I187" t="str">
            <v>80</v>
          </cell>
          <cell r="J187" t="str">
            <v xml:space="preserve">Cô Chi </v>
          </cell>
          <cell r="K187">
            <v>80</v>
          </cell>
          <cell r="L187">
            <v>80</v>
          </cell>
          <cell r="M187" t="str">
            <v>Khá</v>
          </cell>
        </row>
        <row r="188">
          <cell r="E188" t="str">
            <v>01025029</v>
          </cell>
          <cell r="F188" t="str">
            <v>Phụ trách Tổ bộ môn Du lịch khách sạn thuộc khoa Kinh tế</v>
          </cell>
          <cell r="G188" t="str">
            <v>Thu hút và nâng cao chất lượng nguồn lực giảng viên Khoa Kinh tế tại Trường Cao đẳng Lý Tự Trọng Thành phố Hồ Chí Minh</v>
          </cell>
          <cell r="H188" t="str">
            <v>Trịnh Hoàng Hiệp</v>
          </cell>
          <cell r="I188">
            <v>85</v>
          </cell>
          <cell r="J188" t="str">
            <v>Nguyễn Kính</v>
          </cell>
          <cell r="K188">
            <v>82</v>
          </cell>
          <cell r="L188">
            <v>83.5</v>
          </cell>
          <cell r="M188" t="str">
            <v>Tốt</v>
          </cell>
        </row>
        <row r="189">
          <cell r="E189" t="str">
            <v>01025002</v>
          </cell>
          <cell r="F189" t="str">
            <v>Tổ trưởng Công đoàn khoa Kinh tế</v>
          </cell>
          <cell r="G189" t="str">
            <v>Xây dựng chương trình đào tạo từ xa môn thực hành kế toán trên phần mềm Misa cho Sinh viên khoa Kinh tế của Trường Cao đẳng Lý Tự Trọng Thành Phố Hồ Chí Minh</v>
          </cell>
          <cell r="H189" t="str">
            <v>Nguyễn Kính</v>
          </cell>
          <cell r="I189">
            <v>84</v>
          </cell>
          <cell r="J189" t="str">
            <v>Trịnh Hoàng Hiệp</v>
          </cell>
          <cell r="K189">
            <v>86</v>
          </cell>
          <cell r="L189">
            <v>85</v>
          </cell>
          <cell r="M189" t="str">
            <v>Tốt</v>
          </cell>
        </row>
        <row r="190">
          <cell r="E190" t="str">
            <v>01009027</v>
          </cell>
          <cell r="F190" t="str">
            <v>Giảng viên khoa Kinh tế</v>
          </cell>
          <cell r="G190" t="str">
            <v>Giải pháp nâng cao chất lượng đào tạo sinh viên chuyên ngành Kế toán tại Trường Cao đẳng Lý Tự Trọng Thành phố Hồ Chí Minh</v>
          </cell>
          <cell r="H190" t="str">
            <v>Nguyễn Kính</v>
          </cell>
          <cell r="I190">
            <v>82</v>
          </cell>
          <cell r="J190" t="str">
            <v>Trịnh Hoàng Hiệp</v>
          </cell>
          <cell r="K190">
            <v>84</v>
          </cell>
          <cell r="L190">
            <v>83</v>
          </cell>
          <cell r="M190" t="str">
            <v>Tốt</v>
          </cell>
        </row>
        <row r="191">
          <cell r="E191" t="str">
            <v>01015053</v>
          </cell>
          <cell r="F191" t="str">
            <v>Giảng viên khoa Kinh tế</v>
          </cell>
          <cell r="G191" t="str">
            <v>Giải pháp phát triển ngành Thương Mại Điện Tử cho sinh viên Khoa Kinh tế tại Trường Cao đẳng Lý Tự Trọng Thành phố Hồ Chí Minh</v>
          </cell>
          <cell r="H191" t="str">
            <v>Nguyễn Trọng Nghĩa</v>
          </cell>
          <cell r="I191">
            <v>78</v>
          </cell>
          <cell r="J191" t="str">
            <v>Trịnh Hoàng Hiệp</v>
          </cell>
          <cell r="K191">
            <v>80</v>
          </cell>
          <cell r="L191">
            <v>79</v>
          </cell>
          <cell r="M191" t="str">
            <v>Khá</v>
          </cell>
        </row>
        <row r="192">
          <cell r="E192" t="str">
            <v>01025027</v>
          </cell>
          <cell r="F192" t="str">
            <v>Giảng viên khoa Kinh tế</v>
          </cell>
          <cell r="G192" t="str">
            <v>Giải pháp phát triển tiếng Anh chuyên ngành cho sinh viên ngành Du lịch - khách sạn Trường Cao đẳng Lý Tự Trọng Thành phố Hồ Chí Minh</v>
          </cell>
          <cell r="H192" t="str">
            <v>C.Nhuận</v>
          </cell>
          <cell r="I192">
            <v>63</v>
          </cell>
          <cell r="J192" t="str">
            <v>T.Nhân</v>
          </cell>
          <cell r="K192">
            <v>54</v>
          </cell>
          <cell r="L192">
            <v>58.5</v>
          </cell>
          <cell r="M192" t="str">
            <v>Đạt yêu cầu</v>
          </cell>
        </row>
        <row r="193">
          <cell r="E193" t="str">
            <v>01025020</v>
          </cell>
          <cell r="F193" t="str">
            <v>Giảng viên khoa Kinh tế</v>
          </cell>
          <cell r="G193" t="str">
            <v>Truyền thông thu hút sinh viên ngành Lữ hành &amp; du lịch mice tại Trường Cao đẳng Lý Tự Trọng Thành phố Hồ Chí Minh</v>
          </cell>
          <cell r="H193" t="str">
            <v>T.Liêm</v>
          </cell>
          <cell r="I193">
            <v>68</v>
          </cell>
          <cell r="J193" t="str">
            <v>C.Nhuận</v>
          </cell>
          <cell r="K193">
            <v>66</v>
          </cell>
          <cell r="L193">
            <v>67</v>
          </cell>
          <cell r="M193" t="str">
            <v>Khá</v>
          </cell>
        </row>
        <row r="194">
          <cell r="E194" t="str">
            <v>01025008</v>
          </cell>
          <cell r="F194" t="str">
            <v>Giảng viên khoa Kinh tế</v>
          </cell>
          <cell r="G194" t="str">
            <v>Giải pháp thu hút và nâng cao chất lượng sinh viên ngành tài chính doanh nghiệp tại Khoa Kinh tế - Trường Cao đẳng Lý Tự Trọng Thành phố Hồ Chí Minh</v>
          </cell>
          <cell r="H194" t="str">
            <v>Trịnh Hoàng Hiệp</v>
          </cell>
          <cell r="I194">
            <v>85</v>
          </cell>
          <cell r="J194" t="str">
            <v>Nguyễn Kính</v>
          </cell>
          <cell r="K194">
            <v>80</v>
          </cell>
          <cell r="L194">
            <v>82.5</v>
          </cell>
          <cell r="M194" t="str">
            <v>Tốt</v>
          </cell>
        </row>
        <row r="195">
          <cell r="E195" t="str">
            <v>01003013</v>
          </cell>
          <cell r="F195" t="str">
            <v>Giảng viên khoa Kinh tế</v>
          </cell>
          <cell r="G195" t="str">
            <v>Một số giải pháp nhằm phát hiện hóa đơn điện tử giả trong công tác kế toán tại Trường Cao đẳng Lý Tự Trọng Thành phố Hồ Chí Minh</v>
          </cell>
          <cell r="H195" t="str">
            <v>Trịnh Hoàng Hiệp</v>
          </cell>
          <cell r="I195">
            <v>85</v>
          </cell>
          <cell r="J195" t="str">
            <v>Nguyễn Kính</v>
          </cell>
          <cell r="K195">
            <v>91</v>
          </cell>
          <cell r="L195">
            <v>88</v>
          </cell>
          <cell r="M195" t="str">
            <v>Tốt</v>
          </cell>
        </row>
        <row r="196">
          <cell r="E196" t="str">
            <v>01025015</v>
          </cell>
          <cell r="F196" t="str">
            <v>Giảng viên khoa Kinh tế</v>
          </cell>
          <cell r="G196" t="str">
            <v>Lồng ghép hướng dẫn viết hồ sơ xin việc trong môn Soạn thảo văn bản cho sinh viên Khoa Kinh tế Trường Cao đẳng Lý Tự Trọng Thành phố Hồ Chí Minh</v>
          </cell>
          <cell r="H196" t="str">
            <v>Trịnh Hoàng Hiệp</v>
          </cell>
          <cell r="I196">
            <v>85</v>
          </cell>
          <cell r="J196" t="str">
            <v>Lê Xuân Thiện</v>
          </cell>
          <cell r="K196">
            <v>75</v>
          </cell>
          <cell r="L196">
            <v>80</v>
          </cell>
          <cell r="M196" t="str">
            <v>Khá</v>
          </cell>
        </row>
        <row r="197">
          <cell r="E197" t="str">
            <v>01025033</v>
          </cell>
          <cell r="F197" t="str">
            <v>Giảng viên khoa Kinh tế</v>
          </cell>
          <cell r="G197" t="str">
            <v>Giải pháp thu hút người học vào ngành Quản trị Lữ hành Trường Cao đẳng Lý Tự Trọng Thành phố Hồ Chí Minh</v>
          </cell>
          <cell r="H197" t="str">
            <v>Trịnh Hoàng Hiệp</v>
          </cell>
          <cell r="I197">
            <v>85</v>
          </cell>
          <cell r="J197" t="str">
            <v>Lê Xuân Thiện</v>
          </cell>
          <cell r="K197">
            <v>79</v>
          </cell>
          <cell r="L197">
            <v>82</v>
          </cell>
          <cell r="M197" t="str">
            <v>Tốt</v>
          </cell>
        </row>
        <row r="198">
          <cell r="E198" t="str">
            <v>01004014</v>
          </cell>
          <cell r="F198" t="str">
            <v>Phó Trưởng khoa Xây dựng</v>
          </cell>
          <cell r="G198" t="str">
            <v>Nghiên cứu xây dựng quy trình bảo trì công trình xây dựng. Áp dụng cho các hạng mục công trình tại trường Cao đẳng Lý Tự Trọng Thành phố Hồ Chí Minh</v>
          </cell>
          <cell r="H198" t="str">
            <v>T.Lộc</v>
          </cell>
          <cell r="I198">
            <v>82</v>
          </cell>
          <cell r="J198" t="str">
            <v>T.Dũng</v>
          </cell>
          <cell r="K198">
            <v>83</v>
          </cell>
          <cell r="L198">
            <v>82.5</v>
          </cell>
          <cell r="M198" t="str">
            <v>Tốt</v>
          </cell>
        </row>
        <row r="199">
          <cell r="E199" t="str">
            <v>01028013</v>
          </cell>
          <cell r="F199" t="str">
            <v>Giảng viên khoa Xây dựng</v>
          </cell>
          <cell r="G199" t="str">
            <v>Ứng dụng phần mềm Tekla Structure trong xây dựng và giảng dạy kết cấu thép</v>
          </cell>
          <cell r="H199" t="str">
            <v>C.Nhuận</v>
          </cell>
          <cell r="I199">
            <v>79</v>
          </cell>
          <cell r="J199" t="str">
            <v>T.Liêm</v>
          </cell>
          <cell r="K199">
            <v>79</v>
          </cell>
          <cell r="L199">
            <v>79</v>
          </cell>
          <cell r="M199" t="str">
            <v>Khá</v>
          </cell>
        </row>
        <row r="200">
          <cell r="E200" t="str">
            <v>01028017</v>
          </cell>
          <cell r="F200" t="str">
            <v>Giảng viên khoa Xây dựng</v>
          </cell>
          <cell r="G200" t="str">
            <v>Mô hình hóa 3D các cấu kiện của công trình xây dựng dân dụng phục vụ biên soạn giáo trình và bài giảng các học phần chuyên ngành Kỹ thuật xây dựng</v>
          </cell>
          <cell r="H200" t="str">
            <v>T.Liêm</v>
          </cell>
          <cell r="I200">
            <v>78</v>
          </cell>
          <cell r="J200" t="str">
            <v>C.Nhuận</v>
          </cell>
          <cell r="K200">
            <v>76</v>
          </cell>
          <cell r="L200">
            <v>77</v>
          </cell>
          <cell r="M200" t="str">
            <v>Khá</v>
          </cell>
        </row>
        <row r="201">
          <cell r="E201" t="str">
            <v>01015042</v>
          </cell>
          <cell r="F201" t="str">
            <v>Phó Trưởng Trung tâm Thư viện</v>
          </cell>
          <cell r="G201" t="str">
            <v>Các giải pháp phát triển khả năng tự học và sáng tạo của sinh viên trong học phần Thiết kế sự kiện</v>
          </cell>
          <cell r="H201" t="str">
            <v>C.Nhuận</v>
          </cell>
          <cell r="I201">
            <v>85</v>
          </cell>
          <cell r="J201" t="str">
            <v>T.Liêm</v>
          </cell>
          <cell r="K201">
            <v>78</v>
          </cell>
          <cell r="L201">
            <v>81.5</v>
          </cell>
          <cell r="M201" t="str">
            <v>Tốt</v>
          </cell>
        </row>
        <row r="202">
          <cell r="E202" t="str">
            <v>01018002</v>
          </cell>
          <cell r="F202" t="str">
            <v>Nhân viên Trung tâm Thư viện</v>
          </cell>
          <cell r="G202" t="str">
            <v>Một số giải pháp phát triển các sản phẩm dịch vụ thông tin thư viện tại thư viện Trường Cao đẳng Lý Tự Trọng Thành phố Hồ Chí Minh</v>
          </cell>
          <cell r="H202" t="str">
            <v>Trịnh Hoàng Hiệp</v>
          </cell>
          <cell r="I202">
            <v>90</v>
          </cell>
          <cell r="J202" t="str">
            <v>Nguyễn Trọng Nghĩa</v>
          </cell>
          <cell r="K202">
            <v>87</v>
          </cell>
          <cell r="L202">
            <v>88.5</v>
          </cell>
          <cell r="M202" t="str">
            <v>Tốt</v>
          </cell>
        </row>
        <row r="203">
          <cell r="E203" t="str">
            <v>01018005</v>
          </cell>
          <cell r="F203" t="str">
            <v>Nhân viên Trung tâm Thư viện</v>
          </cell>
          <cell r="G203" t="str">
            <v>Một số giải pháp để thư viện Trường Cao đẳng Lý Tự Trọng Thành phố Hồ Chí Minh phát huy vai trò của mình trong Cách mạng công nghiệp 4.0</v>
          </cell>
          <cell r="H203" t="str">
            <v>T Cường</v>
          </cell>
          <cell r="I203" t="str">
            <v>81</v>
          </cell>
          <cell r="J203" t="str">
            <v>T Bảo</v>
          </cell>
          <cell r="K203">
            <v>81</v>
          </cell>
          <cell r="L203">
            <v>81</v>
          </cell>
          <cell r="M203" t="str">
            <v>Tốt</v>
          </cell>
        </row>
        <row r="204">
          <cell r="E204" t="str">
            <v>01018008</v>
          </cell>
          <cell r="F204" t="str">
            <v>Nhân viên Trung tâm Thư viện</v>
          </cell>
          <cell r="G204" t="str">
            <v>Giải pháp xây dựng thư viện thành giảng đường thứ hai cho sinh viên tại Trường Cao đẳng Lý Tự Trọng Thành phố Hồ Chí Minh</v>
          </cell>
          <cell r="H204" t="str">
            <v>C.Nhuận</v>
          </cell>
          <cell r="I204">
            <v>84</v>
          </cell>
          <cell r="J204" t="str">
            <v>T.Lộc</v>
          </cell>
          <cell r="K204">
            <v>75</v>
          </cell>
          <cell r="L204">
            <v>79.5</v>
          </cell>
          <cell r="M204" t="str">
            <v>Khá</v>
          </cell>
        </row>
        <row r="205">
          <cell r="E205" t="str">
            <v>01018007</v>
          </cell>
          <cell r="F205" t="str">
            <v>Nhân viên Trung tâm Thư viện</v>
          </cell>
          <cell r="G205" t="str">
            <v>Giải pháp ứng dụng công nghệ thông tin trong thư viện Trường Cao đẳng Lý Tự Trọng Thành phố Hồ Chí Minh</v>
          </cell>
          <cell r="H205" t="str">
            <v>T Thọ</v>
          </cell>
          <cell r="I205" t="str">
            <v>82</v>
          </cell>
          <cell r="J205" t="str">
            <v>T Khánh</v>
          </cell>
          <cell r="K205">
            <v>82</v>
          </cell>
          <cell r="L205">
            <v>82</v>
          </cell>
          <cell r="M205" t="str">
            <v>Tốt</v>
          </cell>
        </row>
        <row r="206">
          <cell r="E206" t="str">
            <v>01018009</v>
          </cell>
          <cell r="F206" t="str">
            <v>Nhân viên Trung tâm Thư viện</v>
          </cell>
          <cell r="G206" t="str">
            <v>Giải pháp phát triển mô hình thư viện thông minh của thư viện Trường Cao đẳng Lý Tự Trọng Thành phố Hồ Chí Minh</v>
          </cell>
          <cell r="H206" t="str">
            <v>Nam</v>
          </cell>
          <cell r="I206">
            <v>91</v>
          </cell>
          <cell r="J206" t="str">
            <v>Tuấn</v>
          </cell>
          <cell r="K206">
            <v>83</v>
          </cell>
          <cell r="L206">
            <v>87</v>
          </cell>
          <cell r="M206" t="str">
            <v>Tốt</v>
          </cell>
        </row>
        <row r="207">
          <cell r="E207" t="str">
            <v>01004005</v>
          </cell>
          <cell r="F207" t="str">
            <v>Trưởng Trung tâm Đào tạo Lý Tự Trọng</v>
          </cell>
          <cell r="G207" t="str">
            <v>Giải pháp triển khai hiệu quả công tác Đoàn, Hội tại trường Cao đẳng Lý Tự Trọng Thành phố Hồ Chí Minh</v>
          </cell>
          <cell r="H207" t="str">
            <v>T.Nhân</v>
          </cell>
          <cell r="I207">
            <v>80</v>
          </cell>
          <cell r="J207" t="str">
            <v>T.Dũng</v>
          </cell>
          <cell r="K207">
            <v>82</v>
          </cell>
          <cell r="L207">
            <v>81</v>
          </cell>
          <cell r="M207" t="str">
            <v>Tốt</v>
          </cell>
        </row>
        <row r="208">
          <cell r="E208" t="str">
            <v>01019002</v>
          </cell>
          <cell r="F208" t="str">
            <v>Nhân viên Trung tâm Đào tạo Lý Tự Trọng</v>
          </cell>
          <cell r="G208" t="str">
            <v>Một số giải pháp nhằm nâng cao chất lượng đào tạo chương trình Toeic chuẩn đầu ra dành cho sinh viên tại Trường Cao đẳng Lý Tự Trọng Thành phố Hồ Chí Minh</v>
          </cell>
          <cell r="H208" t="str">
            <v>T Thọ</v>
          </cell>
          <cell r="I208" t="str">
            <v>82</v>
          </cell>
          <cell r="J208" t="str">
            <v>T Khánh</v>
          </cell>
          <cell r="K208">
            <v>82</v>
          </cell>
          <cell r="L208">
            <v>82</v>
          </cell>
          <cell r="M208" t="str">
            <v>Tốt</v>
          </cell>
        </row>
        <row r="209">
          <cell r="E209" t="str">
            <v>01019001</v>
          </cell>
          <cell r="F209" t="str">
            <v>Nhân viên Trung tâm Đào tạo Lý Tự Trọng</v>
          </cell>
          <cell r="G209" t="str">
            <v>Giải pháp nâng cao hiệu quả trong tổ chức các lớp chuẩn đầu ra Ngoại ngữ, Tin học tại Trường Cao đẳng Lý Tự Trọng Thành phố Hồ Chí Minh</v>
          </cell>
          <cell r="H209" t="str">
            <v>Cô Vân</v>
          </cell>
          <cell r="I209" t="str">
            <v>75</v>
          </cell>
          <cell r="J209" t="str">
            <v xml:space="preserve">Cô Chi </v>
          </cell>
          <cell r="K209">
            <v>76</v>
          </cell>
          <cell r="L209">
            <v>75.5</v>
          </cell>
          <cell r="M209" t="str">
            <v>Khá</v>
          </cell>
        </row>
        <row r="210">
          <cell r="E210" t="str">
            <v>01021001</v>
          </cell>
          <cell r="F210" t="str">
            <v>Trưởng Trung tâm Y tế</v>
          </cell>
          <cell r="G210" t="str">
            <v>Quy trình triển khai khám sức khỏe định kỳ tích cực bảo vệ nâng cao sức khỏe cán bộ - giảng viên - nhân viên tại Trường Cao đẳng Lý Tự Trọng Thành phố Hồ Chí Minh</v>
          </cell>
          <cell r="H210" t="str">
            <v>Nguyễn Kính</v>
          </cell>
          <cell r="I210">
            <v>85</v>
          </cell>
          <cell r="J210" t="str">
            <v>Đinh Hồng Minh</v>
          </cell>
          <cell r="K210">
            <v>84</v>
          </cell>
          <cell r="L210">
            <v>84.5</v>
          </cell>
          <cell r="M210" t="str">
            <v>Tốt</v>
          </cell>
        </row>
        <row r="211">
          <cell r="E211" t="str">
            <v>01021003</v>
          </cell>
          <cell r="F211" t="str">
            <v>Nhân viên Y tế</v>
          </cell>
          <cell r="G211" t="str">
            <v>Đề xuất quy trình phòng, chống sốt xuất huyết tại ký túc xá Sinh viên Trường Cao đẳng Lý Tự Trọng Thành phố Hồ Chí Minh</v>
          </cell>
          <cell r="H211" t="str">
            <v>Đinh Hồng Minh</v>
          </cell>
          <cell r="I211">
            <v>82</v>
          </cell>
          <cell r="J211" t="str">
            <v>Nguyễn Kính</v>
          </cell>
          <cell r="K211">
            <v>82</v>
          </cell>
          <cell r="L211">
            <v>82</v>
          </cell>
          <cell r="M211" t="str">
            <v>Tốt</v>
          </cell>
        </row>
        <row r="212">
          <cell r="E212" t="str">
            <v>01021004</v>
          </cell>
          <cell r="F212" t="str">
            <v>Nhân viên Y tế</v>
          </cell>
          <cell r="G212" t="str">
            <v>Các giải pháp bảo đảm an toàn thực phẩm tại Trường Cao đẳng Lý Tự Trọng Thành Phố Hồ Chí Minh</v>
          </cell>
          <cell r="H212" t="str">
            <v>Đinh Hồng Minh</v>
          </cell>
          <cell r="I212">
            <v>82</v>
          </cell>
          <cell r="J212" t="str">
            <v>Nguyễn Kính</v>
          </cell>
          <cell r="K212">
            <v>82</v>
          </cell>
          <cell r="L212">
            <v>82</v>
          </cell>
          <cell r="M212" t="str">
            <v>Tốt</v>
          </cell>
        </row>
        <row r="213">
          <cell r="E213" t="str">
            <v>01007008</v>
          </cell>
          <cell r="F213" t="str">
            <v>Trưởng Trung tâm Quan hệ doanh nghiệp</v>
          </cell>
          <cell r="G213" t="str">
            <v>Cải tiến quy trình tiếp nhận thông tin doanh nghiệp liên hệ tuyển dụng sinh viên tại Trường Cao đẳng Lý Tự Trọng Thành phố Hồ Chí Minh</v>
          </cell>
          <cell r="H213" t="str">
            <v>T.Liêm</v>
          </cell>
          <cell r="I213">
            <v>83</v>
          </cell>
          <cell r="J213" t="str">
            <v>C.Nhuận</v>
          </cell>
          <cell r="K213">
            <v>79</v>
          </cell>
          <cell r="L213">
            <v>81</v>
          </cell>
          <cell r="M213" t="str">
            <v>Tốt</v>
          </cell>
        </row>
        <row r="214">
          <cell r="E214" t="str">
            <v>01014012</v>
          </cell>
          <cell r="F214" t="str">
            <v>Nhân viên Trung tâm Quan hệ doanh nghiệp</v>
          </cell>
          <cell r="G214" t="str">
            <v>Một số biện pháp gia tăng tỷ lệ sinh viên có việc làm sau khi tốt nghiệp tại Trường Cao đẳng Lý Tự Trọng Thành phố Hồ Chí Minh</v>
          </cell>
          <cell r="H214" t="str">
            <v>C.Nhuận</v>
          </cell>
          <cell r="I214">
            <v>66</v>
          </cell>
          <cell r="J214" t="str">
            <v>T.Liêm</v>
          </cell>
          <cell r="K214">
            <v>65</v>
          </cell>
          <cell r="L214">
            <v>65.5</v>
          </cell>
          <cell r="M214" t="str">
            <v>Khá</v>
          </cell>
        </row>
        <row r="215">
          <cell r="E215" t="str">
            <v>01017003</v>
          </cell>
          <cell r="F215" t="str">
            <v>Trưởng Trung tâm ĐH &amp; QLDL</v>
          </cell>
          <cell r="G215" t="str">
            <v>Một số giải pháp đảm bảo an toàn dữ liệu tại Trường Cao đẳng Lý Tự Trọng Thành phố Hồ Chí Minh</v>
          </cell>
          <cell r="H215" t="str">
            <v>T.Dũng</v>
          </cell>
          <cell r="I215">
            <v>85</v>
          </cell>
          <cell r="J215" t="str">
            <v>T.Lộc</v>
          </cell>
          <cell r="K215">
            <v>84</v>
          </cell>
          <cell r="L215">
            <v>84.5</v>
          </cell>
          <cell r="M215" t="str">
            <v>Tốt</v>
          </cell>
        </row>
        <row r="216">
          <cell r="E216" t="str">
            <v>01018004</v>
          </cell>
          <cell r="F216" t="str">
            <v>Nhân viên Trung tâm ĐH &amp; QLDL</v>
          </cell>
          <cell r="G216" t="str">
            <v>Nâng cao chất lượng âm thanh live stream giới thiệu về trường bằng phần mềm Adobe Audition</v>
          </cell>
          <cell r="H216" t="str">
            <v>T Cường</v>
          </cell>
          <cell r="I216" t="str">
            <v>72</v>
          </cell>
          <cell r="J216" t="str">
            <v>T Bảo</v>
          </cell>
          <cell r="K216">
            <v>73</v>
          </cell>
          <cell r="L216">
            <v>72.5</v>
          </cell>
          <cell r="M216" t="str">
            <v>Khá</v>
          </cell>
        </row>
        <row r="217">
          <cell r="E217" t="str">
            <v>01017010</v>
          </cell>
          <cell r="F217" t="str">
            <v>Nhân viên Trung tâm ĐH &amp; QLDL</v>
          </cell>
          <cell r="G217" t="str">
            <v>Giải pháp quản lý hệ thống mạng không dây tại Trường Cao đẳng Lý Tự Trọng Thành phố Hồ Chí Minh</v>
          </cell>
          <cell r="H217" t="str">
            <v>T Cường</v>
          </cell>
          <cell r="I217" t="str">
            <v>82</v>
          </cell>
          <cell r="J217" t="str">
            <v>T Bảo</v>
          </cell>
          <cell r="K217">
            <v>81</v>
          </cell>
          <cell r="L217">
            <v>81.5</v>
          </cell>
          <cell r="M217" t="str">
            <v>Tốt</v>
          </cell>
        </row>
        <row r="218">
          <cell r="E218" t="str">
            <v>01031001</v>
          </cell>
          <cell r="F218" t="str">
            <v>Nhân viên Trung tâm ĐH &amp; QLDL</v>
          </cell>
          <cell r="G218" t="str">
            <v>Giải pháp quản lý hệ thống lưu trữ đầu ghi camera của Trường Cao đẳng Lý Tự Trọng Thành phố Hồ Chí Minh.</v>
          </cell>
          <cell r="H218" t="str">
            <v>T Cường</v>
          </cell>
          <cell r="I218" t="str">
            <v>78</v>
          </cell>
          <cell r="J218" t="str">
            <v>T Bảo</v>
          </cell>
          <cell r="K218">
            <v>76</v>
          </cell>
          <cell r="L218">
            <v>77</v>
          </cell>
          <cell r="M218" t="str">
            <v>Khá</v>
          </cell>
        </row>
        <row r="219">
          <cell r="E219" t="str">
            <v>01025013</v>
          </cell>
          <cell r="F219" t="str">
            <v>Nhân viên Trung tâm ĐH &amp; QLDL</v>
          </cell>
          <cell r="G219" t="str">
            <v>Một số giải pháp giảm thiểu tình trạng học sinh bỏ học tại Trường Cao đẳng Lý Tự Trọng Thành phố Hồ Chí Minh</v>
          </cell>
          <cell r="H219" t="str">
            <v>Nguyễn Trọng Nghĩa</v>
          </cell>
          <cell r="I219">
            <v>81</v>
          </cell>
          <cell r="J219" t="str">
            <v>Trịnh Hoàng Hiệp</v>
          </cell>
          <cell r="K219">
            <v>83</v>
          </cell>
          <cell r="L219">
            <v>82</v>
          </cell>
          <cell r="M219" t="str">
            <v>Tốt</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 QD HKII"/>
      <sheetName val="In QD HK2 theo XL"/>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Rut gon HKI"/>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154"/>
      <sheetName val="Thi dua HKI rut gon"/>
      <sheetName val="Tong hop thi dua HKI"/>
      <sheetName val="Kangatang_155"/>
      <sheetName val="IN QD HKI"/>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198"/>
      <sheetName val="Kangatang_199"/>
      <sheetName val="Kangatang_200"/>
      <sheetName val="Kangatang_201"/>
      <sheetName val="Kangatang_202"/>
      <sheetName val="Kangatang_203"/>
      <sheetName val="Kangatang_204"/>
      <sheetName val="Kangatang_205"/>
      <sheetName val="Kangatang_206"/>
      <sheetName val="Rut gon (2)"/>
      <sheetName val="Kangatang_156"/>
      <sheetName val="Kangatang_157"/>
      <sheetName val="Tong hop thi dua HK2-CN"/>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XET CUOI NAM"/>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ow r="9">
          <cell r="E9" t="str">
            <v>01001001</v>
          </cell>
          <cell r="F9" t="str">
            <v>Ban Giám hiệu</v>
          </cell>
          <cell r="G9" t="str">
            <v>VC</v>
          </cell>
          <cell r="H9" t="str">
            <v>A1</v>
          </cell>
          <cell r="I9">
            <v>10</v>
          </cell>
          <cell r="J9" t="str">
            <v>A1</v>
          </cell>
          <cell r="K9">
            <v>10</v>
          </cell>
          <cell r="L9" t="str">
            <v>A1</v>
          </cell>
          <cell r="M9">
            <v>10</v>
          </cell>
          <cell r="N9" t="str">
            <v>A1</v>
          </cell>
          <cell r="O9">
            <v>10</v>
          </cell>
          <cell r="P9" t="str">
            <v>A1</v>
          </cell>
          <cell r="Q9">
            <v>10</v>
          </cell>
          <cell r="R9" t="str">
            <v>A1</v>
          </cell>
          <cell r="S9">
            <v>10</v>
          </cell>
          <cell r="T9" t="str">
            <v>A1</v>
          </cell>
          <cell r="U9">
            <v>10</v>
          </cell>
          <cell r="V9" t="str">
            <v>A1</v>
          </cell>
          <cell r="W9">
            <v>10</v>
          </cell>
          <cell r="X9" t="str">
            <v>A1</v>
          </cell>
          <cell r="Y9">
            <v>10</v>
          </cell>
          <cell r="Z9" t="str">
            <v>A1</v>
          </cell>
          <cell r="AA9">
            <v>10</v>
          </cell>
          <cell r="AB9" t="str">
            <v>A1</v>
          </cell>
          <cell r="AC9">
            <v>10</v>
          </cell>
          <cell r="AD9" t="str">
            <v>A1</v>
          </cell>
          <cell r="AE9">
            <v>10</v>
          </cell>
        </row>
        <row r="10">
          <cell r="E10" t="str">
            <v>01002001</v>
          </cell>
          <cell r="F10" t="str">
            <v>Ban Giám hiệu</v>
          </cell>
          <cell r="G10" t="str">
            <v>VC</v>
          </cell>
          <cell r="H10" t="str">
            <v>A1</v>
          </cell>
          <cell r="I10">
            <v>10</v>
          </cell>
          <cell r="J10" t="str">
            <v>A1</v>
          </cell>
          <cell r="K10">
            <v>10</v>
          </cell>
          <cell r="L10" t="str">
            <v>A1</v>
          </cell>
          <cell r="M10">
            <v>10</v>
          </cell>
          <cell r="N10" t="str">
            <v>A1</v>
          </cell>
          <cell r="O10">
            <v>10</v>
          </cell>
          <cell r="P10" t="str">
            <v>A1</v>
          </cell>
          <cell r="Q10">
            <v>10</v>
          </cell>
          <cell r="R10" t="str">
            <v>A1</v>
          </cell>
          <cell r="S10">
            <v>10</v>
          </cell>
          <cell r="T10" t="str">
            <v>A1</v>
          </cell>
          <cell r="U10">
            <v>10</v>
          </cell>
          <cell r="V10" t="str">
            <v>A1</v>
          </cell>
          <cell r="W10">
            <v>10</v>
          </cell>
          <cell r="X10" t="str">
            <v>A1</v>
          </cell>
          <cell r="Y10">
            <v>10</v>
          </cell>
          <cell r="Z10" t="str">
            <v>A1</v>
          </cell>
          <cell r="AA10">
            <v>10</v>
          </cell>
          <cell r="AB10" t="str">
            <v>A1</v>
          </cell>
          <cell r="AC10">
            <v>10</v>
          </cell>
          <cell r="AD10" t="str">
            <v>A1</v>
          </cell>
          <cell r="AE10">
            <v>10</v>
          </cell>
        </row>
        <row r="11">
          <cell r="E11" t="str">
            <v>01001006</v>
          </cell>
          <cell r="F11" t="str">
            <v>Ban Giám hiệu</v>
          </cell>
          <cell r="G11" t="str">
            <v>VC</v>
          </cell>
          <cell r="H11" t="str">
            <v>A1</v>
          </cell>
          <cell r="I11">
            <v>10</v>
          </cell>
          <cell r="J11" t="str">
            <v>A1</v>
          </cell>
          <cell r="K11">
            <v>10</v>
          </cell>
          <cell r="L11" t="str">
            <v>A1</v>
          </cell>
          <cell r="M11">
            <v>10</v>
          </cell>
          <cell r="N11" t="str">
            <v>A1</v>
          </cell>
          <cell r="O11">
            <v>10</v>
          </cell>
          <cell r="P11" t="str">
            <v>A1</v>
          </cell>
          <cell r="Q11">
            <v>10</v>
          </cell>
          <cell r="R11" t="str">
            <v>A1</v>
          </cell>
          <cell r="S11">
            <v>10</v>
          </cell>
          <cell r="T11" t="str">
            <v>A1</v>
          </cell>
          <cell r="U11">
            <v>10</v>
          </cell>
          <cell r="V11" t="str">
            <v>A1</v>
          </cell>
          <cell r="W11">
            <v>10</v>
          </cell>
          <cell r="X11" t="str">
            <v>A1</v>
          </cell>
          <cell r="Y11">
            <v>10</v>
          </cell>
          <cell r="Z11" t="str">
            <v>A1</v>
          </cell>
          <cell r="AA11">
            <v>10</v>
          </cell>
          <cell r="AB11" t="str">
            <v>A1</v>
          </cell>
          <cell r="AC11">
            <v>10</v>
          </cell>
          <cell r="AD11" t="str">
            <v>A1</v>
          </cell>
          <cell r="AE11">
            <v>10</v>
          </cell>
        </row>
        <row r="12">
          <cell r="E12" t="str">
            <v>01014037</v>
          </cell>
          <cell r="F12" t="str">
            <v>Ban Giám hiệu</v>
          </cell>
          <cell r="G12" t="str">
            <v>VC</v>
          </cell>
          <cell r="H12" t="str">
            <v>A1</v>
          </cell>
          <cell r="I12">
            <v>10</v>
          </cell>
          <cell r="J12" t="str">
            <v>A1</v>
          </cell>
          <cell r="K12">
            <v>10</v>
          </cell>
          <cell r="L12" t="str">
            <v>A1</v>
          </cell>
          <cell r="M12">
            <v>10</v>
          </cell>
          <cell r="N12" t="str">
            <v>A1</v>
          </cell>
          <cell r="O12">
            <v>10</v>
          </cell>
          <cell r="P12" t="str">
            <v>A1</v>
          </cell>
          <cell r="Q12">
            <v>10</v>
          </cell>
          <cell r="R12" t="str">
            <v>A1</v>
          </cell>
          <cell r="S12">
            <v>10</v>
          </cell>
          <cell r="T12" t="str">
            <v>A1</v>
          </cell>
          <cell r="U12">
            <v>10</v>
          </cell>
          <cell r="V12" t="str">
            <v>A1</v>
          </cell>
          <cell r="W12">
            <v>10</v>
          </cell>
          <cell r="X12" t="str">
            <v>A1</v>
          </cell>
          <cell r="Y12">
            <v>10</v>
          </cell>
          <cell r="Z12" t="str">
            <v>A1</v>
          </cell>
          <cell r="AA12">
            <v>10</v>
          </cell>
          <cell r="AB12" t="str">
            <v>A1</v>
          </cell>
          <cell r="AC12">
            <v>10</v>
          </cell>
          <cell r="AD12" t="str">
            <v>A1</v>
          </cell>
          <cell r="AE12">
            <v>10</v>
          </cell>
        </row>
        <row r="13">
          <cell r="E13" t="str">
            <v>01002024</v>
          </cell>
          <cell r="F13" t="str">
            <v xml:space="preserve"> Phòng Kế hoạch - TC</v>
          </cell>
          <cell r="G13" t="str">
            <v>VC</v>
          </cell>
          <cell r="H13" t="str">
            <v>A1</v>
          </cell>
          <cell r="I13">
            <v>10</v>
          </cell>
          <cell r="J13" t="str">
            <v>A1</v>
          </cell>
          <cell r="K13">
            <v>10</v>
          </cell>
          <cell r="L13" t="str">
            <v>A1</v>
          </cell>
          <cell r="M13">
            <v>10</v>
          </cell>
          <cell r="N13" t="str">
            <v>A1</v>
          </cell>
          <cell r="O13">
            <v>10</v>
          </cell>
          <cell r="P13" t="str">
            <v>A1</v>
          </cell>
          <cell r="Q13">
            <v>10</v>
          </cell>
          <cell r="R13" t="str">
            <v>A1</v>
          </cell>
          <cell r="S13">
            <v>10</v>
          </cell>
          <cell r="T13" t="str">
            <v>A1</v>
          </cell>
          <cell r="U13">
            <v>10</v>
          </cell>
          <cell r="V13" t="str">
            <v>A1</v>
          </cell>
          <cell r="W13">
            <v>10</v>
          </cell>
          <cell r="X13" t="str">
            <v>A1</v>
          </cell>
          <cell r="Y13">
            <v>10</v>
          </cell>
          <cell r="Z13" t="str">
            <v>A1</v>
          </cell>
          <cell r="AA13">
            <v>10</v>
          </cell>
          <cell r="AB13" t="str">
            <v>A1</v>
          </cell>
          <cell r="AC13">
            <v>10</v>
          </cell>
          <cell r="AD13" t="str">
            <v>A1</v>
          </cell>
          <cell r="AE13">
            <v>10</v>
          </cell>
        </row>
        <row r="14">
          <cell r="E14" t="str">
            <v>01003009</v>
          </cell>
          <cell r="F14" t="str">
            <v xml:space="preserve"> Phòng Kế hoạch - TC</v>
          </cell>
          <cell r="G14" t="str">
            <v>VC</v>
          </cell>
          <cell r="H14" t="str">
            <v>A1</v>
          </cell>
          <cell r="I14">
            <v>10</v>
          </cell>
          <cell r="J14" t="str">
            <v>A1</v>
          </cell>
          <cell r="K14">
            <v>10</v>
          </cell>
          <cell r="L14" t="str">
            <v>A1</v>
          </cell>
          <cell r="M14">
            <v>10</v>
          </cell>
          <cell r="N14" t="str">
            <v>A1</v>
          </cell>
          <cell r="O14">
            <v>10</v>
          </cell>
          <cell r="P14" t="str">
            <v>A1</v>
          </cell>
          <cell r="Q14">
            <v>10</v>
          </cell>
          <cell r="R14" t="str">
            <v>A1</v>
          </cell>
          <cell r="S14">
            <v>10</v>
          </cell>
          <cell r="T14" t="str">
            <v>A1</v>
          </cell>
          <cell r="U14">
            <v>10</v>
          </cell>
          <cell r="V14" t="str">
            <v>A1</v>
          </cell>
          <cell r="W14">
            <v>10</v>
          </cell>
          <cell r="X14" t="str">
            <v>A1</v>
          </cell>
          <cell r="Y14">
            <v>10</v>
          </cell>
          <cell r="Z14" t="str">
            <v>A1</v>
          </cell>
          <cell r="AA14">
            <v>10</v>
          </cell>
          <cell r="AB14" t="str">
            <v>A1</v>
          </cell>
          <cell r="AC14">
            <v>10</v>
          </cell>
          <cell r="AD14" t="str">
            <v>A2</v>
          </cell>
          <cell r="AE14">
            <v>9</v>
          </cell>
        </row>
        <row r="15">
          <cell r="E15" t="str">
            <v>01003005</v>
          </cell>
          <cell r="F15" t="str">
            <v xml:space="preserve"> Phòng Kế hoạch - TC</v>
          </cell>
          <cell r="G15" t="str">
            <v>VC</v>
          </cell>
          <cell r="H15" t="str">
            <v>A1</v>
          </cell>
          <cell r="I15">
            <v>10</v>
          </cell>
          <cell r="J15" t="str">
            <v>A1</v>
          </cell>
          <cell r="K15">
            <v>10</v>
          </cell>
          <cell r="L15" t="str">
            <v>A1</v>
          </cell>
          <cell r="M15">
            <v>10</v>
          </cell>
          <cell r="N15" t="str">
            <v>A1</v>
          </cell>
          <cell r="O15">
            <v>10</v>
          </cell>
          <cell r="P15" t="str">
            <v>A1</v>
          </cell>
          <cell r="Q15">
            <v>10</v>
          </cell>
          <cell r="R15" t="str">
            <v>A1</v>
          </cell>
          <cell r="S15">
            <v>10</v>
          </cell>
          <cell r="T15" t="str">
            <v>A1</v>
          </cell>
          <cell r="U15">
            <v>10</v>
          </cell>
          <cell r="V15" t="str">
            <v>A1</v>
          </cell>
          <cell r="W15">
            <v>10</v>
          </cell>
          <cell r="X15" t="str">
            <v>A1</v>
          </cell>
          <cell r="Y15">
            <v>10</v>
          </cell>
          <cell r="Z15" t="str">
            <v>A1</v>
          </cell>
          <cell r="AA15">
            <v>10</v>
          </cell>
          <cell r="AB15" t="str">
            <v>A1</v>
          </cell>
          <cell r="AC15">
            <v>10</v>
          </cell>
          <cell r="AD15" t="str">
            <v>A1</v>
          </cell>
          <cell r="AE15">
            <v>10</v>
          </cell>
        </row>
        <row r="16">
          <cell r="E16" t="str">
            <v>01023004</v>
          </cell>
          <cell r="F16" t="str">
            <v xml:space="preserve"> Phòng Kế hoạch - TC</v>
          </cell>
          <cell r="G16" t="str">
            <v>VC</v>
          </cell>
          <cell r="H16" t="str">
            <v>A1</v>
          </cell>
          <cell r="I16">
            <v>10</v>
          </cell>
          <cell r="J16" t="str">
            <v>A1</v>
          </cell>
          <cell r="K16">
            <v>10</v>
          </cell>
          <cell r="L16" t="str">
            <v>A1</v>
          </cell>
          <cell r="M16">
            <v>10</v>
          </cell>
          <cell r="N16" t="str">
            <v>A1</v>
          </cell>
          <cell r="O16">
            <v>10</v>
          </cell>
          <cell r="P16" t="str">
            <v>A2</v>
          </cell>
          <cell r="Q16">
            <v>9</v>
          </cell>
          <cell r="R16" t="str">
            <v>A1</v>
          </cell>
          <cell r="S16">
            <v>10</v>
          </cell>
          <cell r="T16" t="str">
            <v>A1</v>
          </cell>
          <cell r="U16">
            <v>10</v>
          </cell>
          <cell r="V16" t="str">
            <v>A1</v>
          </cell>
          <cell r="W16">
            <v>10</v>
          </cell>
          <cell r="X16" t="str">
            <v>A1</v>
          </cell>
          <cell r="Y16">
            <v>10</v>
          </cell>
          <cell r="Z16" t="str">
            <v>B1</v>
          </cell>
          <cell r="AA16">
            <v>6</v>
          </cell>
          <cell r="AB16" t="str">
            <v>A2</v>
          </cell>
          <cell r="AC16">
            <v>9</v>
          </cell>
          <cell r="AD16" t="str">
            <v>A1</v>
          </cell>
          <cell r="AE16">
            <v>10</v>
          </cell>
        </row>
        <row r="17">
          <cell r="E17" t="str">
            <v>01003007</v>
          </cell>
          <cell r="F17" t="str">
            <v xml:space="preserve"> Phòng Kế hoạch - TC</v>
          </cell>
          <cell r="G17" t="str">
            <v>VC</v>
          </cell>
          <cell r="H17" t="str">
            <v>A1</v>
          </cell>
          <cell r="I17">
            <v>10</v>
          </cell>
          <cell r="J17" t="str">
            <v>A2</v>
          </cell>
          <cell r="K17">
            <v>9</v>
          </cell>
          <cell r="L17" t="str">
            <v>A2</v>
          </cell>
          <cell r="M17">
            <v>9</v>
          </cell>
          <cell r="N17" t="str">
            <v>A1</v>
          </cell>
          <cell r="O17">
            <v>10</v>
          </cell>
          <cell r="P17" t="str">
            <v>A2</v>
          </cell>
          <cell r="Q17">
            <v>9</v>
          </cell>
          <cell r="R17" t="str">
            <v>A2</v>
          </cell>
          <cell r="S17">
            <v>9</v>
          </cell>
          <cell r="T17" t="str">
            <v>A2</v>
          </cell>
          <cell r="U17">
            <v>9</v>
          </cell>
          <cell r="V17" t="str">
            <v>A2</v>
          </cell>
          <cell r="W17">
            <v>9</v>
          </cell>
          <cell r="X17" t="str">
            <v>A2</v>
          </cell>
          <cell r="Y17">
            <v>9</v>
          </cell>
          <cell r="Z17" t="str">
            <v>A1</v>
          </cell>
          <cell r="AA17">
            <v>10</v>
          </cell>
          <cell r="AB17" t="str">
            <v>A2</v>
          </cell>
          <cell r="AC17">
            <v>9</v>
          </cell>
          <cell r="AD17" t="str">
            <v>A2</v>
          </cell>
          <cell r="AE17">
            <v>9</v>
          </cell>
        </row>
        <row r="18">
          <cell r="E18" t="str">
            <v>01003008</v>
          </cell>
          <cell r="F18" t="str">
            <v xml:space="preserve"> Phòng Kế hoạch - TC</v>
          </cell>
          <cell r="G18" t="str">
            <v>HĐT</v>
          </cell>
          <cell r="H18" t="str">
            <v>A2</v>
          </cell>
          <cell r="I18">
            <v>9</v>
          </cell>
          <cell r="J18" t="str">
            <v>A3</v>
          </cell>
          <cell r="K18">
            <v>8</v>
          </cell>
          <cell r="L18" t="str">
            <v>A2</v>
          </cell>
          <cell r="M18">
            <v>9</v>
          </cell>
          <cell r="N18" t="str">
            <v>A2</v>
          </cell>
          <cell r="O18">
            <v>9</v>
          </cell>
          <cell r="P18" t="str">
            <v>A2</v>
          </cell>
          <cell r="Q18">
            <v>9</v>
          </cell>
          <cell r="R18" t="str">
            <v>A2</v>
          </cell>
          <cell r="S18">
            <v>9</v>
          </cell>
          <cell r="T18" t="str">
            <v>A3</v>
          </cell>
          <cell r="U18">
            <v>8</v>
          </cell>
          <cell r="V18" t="str">
            <v>A2</v>
          </cell>
          <cell r="W18">
            <v>9</v>
          </cell>
          <cell r="X18" t="str">
            <v>A2</v>
          </cell>
          <cell r="Y18">
            <v>9</v>
          </cell>
          <cell r="Z18" t="str">
            <v>A2</v>
          </cell>
          <cell r="AA18">
            <v>9</v>
          </cell>
          <cell r="AB18" t="str">
            <v>A3</v>
          </cell>
          <cell r="AC18">
            <v>8</v>
          </cell>
          <cell r="AD18" t="str">
            <v>A3</v>
          </cell>
          <cell r="AE18">
            <v>8</v>
          </cell>
        </row>
        <row r="19">
          <cell r="E19" t="str">
            <v>01003014</v>
          </cell>
          <cell r="F19" t="str">
            <v xml:space="preserve"> Phòng Kế hoạch - TC</v>
          </cell>
          <cell r="G19" t="str">
            <v>HĐT</v>
          </cell>
          <cell r="H19" t="str">
            <v>A2</v>
          </cell>
          <cell r="I19">
            <v>9</v>
          </cell>
          <cell r="J19" t="str">
            <v>A3</v>
          </cell>
          <cell r="K19">
            <v>8</v>
          </cell>
          <cell r="L19" t="str">
            <v>A2</v>
          </cell>
          <cell r="M19">
            <v>9</v>
          </cell>
          <cell r="N19" t="str">
            <v>A2</v>
          </cell>
          <cell r="O19">
            <v>9</v>
          </cell>
          <cell r="P19" t="str">
            <v>A2</v>
          </cell>
          <cell r="Q19">
            <v>9</v>
          </cell>
          <cell r="R19" t="str">
            <v>A2</v>
          </cell>
          <cell r="S19">
            <v>9</v>
          </cell>
          <cell r="T19" t="str">
            <v>A2</v>
          </cell>
          <cell r="U19">
            <v>9</v>
          </cell>
          <cell r="V19" t="str">
            <v>A2</v>
          </cell>
          <cell r="W19">
            <v>9</v>
          </cell>
          <cell r="X19" t="str">
            <v>A2</v>
          </cell>
          <cell r="Y19">
            <v>9</v>
          </cell>
          <cell r="Z19" t="str">
            <v>A2</v>
          </cell>
          <cell r="AA19">
            <v>9</v>
          </cell>
          <cell r="AB19" t="str">
            <v>A2</v>
          </cell>
          <cell r="AC19">
            <v>9</v>
          </cell>
          <cell r="AD19" t="str">
            <v>A3</v>
          </cell>
          <cell r="AE19">
            <v>8</v>
          </cell>
        </row>
        <row r="20">
          <cell r="E20" t="str">
            <v>01003015</v>
          </cell>
          <cell r="F20" t="str">
            <v xml:space="preserve"> Phòng Kế hoạch - TC</v>
          </cell>
          <cell r="G20" t="str">
            <v>HĐT</v>
          </cell>
          <cell r="H20" t="str">
            <v>A2</v>
          </cell>
          <cell r="I20">
            <v>9</v>
          </cell>
          <cell r="J20" t="str">
            <v>A3</v>
          </cell>
          <cell r="K20">
            <v>8</v>
          </cell>
          <cell r="L20" t="str">
            <v>A3</v>
          </cell>
          <cell r="M20">
            <v>8</v>
          </cell>
          <cell r="N20" t="str">
            <v>A2</v>
          </cell>
          <cell r="O20">
            <v>9</v>
          </cell>
          <cell r="P20" t="str">
            <v>A3</v>
          </cell>
          <cell r="Q20">
            <v>8</v>
          </cell>
          <cell r="R20" t="str">
            <v>A2</v>
          </cell>
          <cell r="S20">
            <v>9</v>
          </cell>
          <cell r="T20" t="str">
            <v>A2</v>
          </cell>
          <cell r="U20">
            <v>9</v>
          </cell>
          <cell r="V20" t="str">
            <v>A3</v>
          </cell>
          <cell r="W20">
            <v>8</v>
          </cell>
          <cell r="X20" t="str">
            <v>A2</v>
          </cell>
          <cell r="Y20">
            <v>9</v>
          </cell>
          <cell r="Z20" t="str">
            <v>A2</v>
          </cell>
          <cell r="AA20">
            <v>9</v>
          </cell>
          <cell r="AB20" t="str">
            <v>A3</v>
          </cell>
          <cell r="AC20">
            <v>8</v>
          </cell>
          <cell r="AD20" t="str">
            <v>A3</v>
          </cell>
          <cell r="AE20">
            <v>8</v>
          </cell>
        </row>
        <row r="21">
          <cell r="E21" t="str">
            <v>01003016</v>
          </cell>
          <cell r="F21" t="str">
            <v xml:space="preserve"> Phòng Kế hoạch - TC</v>
          </cell>
          <cell r="G21" t="str">
            <v>HĐT</v>
          </cell>
          <cell r="H21" t="str">
            <v>A3</v>
          </cell>
          <cell r="I21">
            <v>8</v>
          </cell>
          <cell r="J21" t="str">
            <v>A3</v>
          </cell>
          <cell r="K21">
            <v>8</v>
          </cell>
          <cell r="L21" t="str">
            <v>A4</v>
          </cell>
          <cell r="M21">
            <v>7</v>
          </cell>
          <cell r="N21" t="str">
            <v>A3</v>
          </cell>
          <cell r="O21">
            <v>8</v>
          </cell>
          <cell r="P21" t="str">
            <v>A4</v>
          </cell>
          <cell r="Q21">
            <v>7</v>
          </cell>
          <cell r="R21" t="str">
            <v>A3</v>
          </cell>
          <cell r="S21">
            <v>8</v>
          </cell>
          <cell r="T21" t="str">
            <v>A3</v>
          </cell>
          <cell r="U21">
            <v>8</v>
          </cell>
          <cell r="V21" t="str">
            <v>A3</v>
          </cell>
          <cell r="W21">
            <v>8</v>
          </cell>
          <cell r="X21" t="str">
            <v>A3</v>
          </cell>
          <cell r="Y21">
            <v>8</v>
          </cell>
          <cell r="Z21" t="str">
            <v>A3</v>
          </cell>
          <cell r="AA21">
            <v>8</v>
          </cell>
          <cell r="AB21" t="str">
            <v>A3</v>
          </cell>
          <cell r="AC21">
            <v>8</v>
          </cell>
          <cell r="AD21" t="str">
            <v>A4</v>
          </cell>
          <cell r="AE21">
            <v>7</v>
          </cell>
        </row>
        <row r="22">
          <cell r="E22" t="str">
            <v>01005007</v>
          </cell>
          <cell r="F22" t="str">
            <v>Phòng Tuyển sinh - ĐT</v>
          </cell>
          <cell r="G22" t="str">
            <v>VC</v>
          </cell>
          <cell r="H22" t="str">
            <v>A1</v>
          </cell>
          <cell r="I22">
            <v>10</v>
          </cell>
          <cell r="J22" t="str">
            <v>A1</v>
          </cell>
          <cell r="K22">
            <v>10</v>
          </cell>
          <cell r="L22" t="str">
            <v>A1</v>
          </cell>
          <cell r="M22">
            <v>10</v>
          </cell>
          <cell r="N22" t="str">
            <v>A1</v>
          </cell>
          <cell r="O22">
            <v>10</v>
          </cell>
          <cell r="P22" t="str">
            <v>A1</v>
          </cell>
          <cell r="Q22">
            <v>10</v>
          </cell>
          <cell r="R22" t="str">
            <v>A1</v>
          </cell>
          <cell r="S22">
            <v>10</v>
          </cell>
          <cell r="T22" t="str">
            <v>A1</v>
          </cell>
          <cell r="U22">
            <v>10</v>
          </cell>
          <cell r="V22" t="str">
            <v>A1</v>
          </cell>
          <cell r="W22">
            <v>10</v>
          </cell>
          <cell r="X22" t="str">
            <v>A1</v>
          </cell>
          <cell r="Y22">
            <v>10</v>
          </cell>
          <cell r="Z22" t="str">
            <v>A1</v>
          </cell>
          <cell r="AA22">
            <v>10</v>
          </cell>
          <cell r="AB22" t="str">
            <v>A1</v>
          </cell>
          <cell r="AC22">
            <v>10</v>
          </cell>
          <cell r="AD22" t="str">
            <v>A1</v>
          </cell>
          <cell r="AE22">
            <v>10</v>
          </cell>
        </row>
        <row r="23">
          <cell r="E23" t="str">
            <v>01014007</v>
          </cell>
          <cell r="F23" t="str">
            <v>Phòng Tuyển sinh - ĐT</v>
          </cell>
          <cell r="G23" t="str">
            <v>VC</v>
          </cell>
          <cell r="H23" t="str">
            <v>A1</v>
          </cell>
          <cell r="I23">
            <v>10</v>
          </cell>
          <cell r="J23" t="str">
            <v>A4</v>
          </cell>
          <cell r="K23">
            <v>7</v>
          </cell>
          <cell r="L23" t="str">
            <v>A1</v>
          </cell>
          <cell r="M23">
            <v>10</v>
          </cell>
          <cell r="N23" t="str">
            <v>A1</v>
          </cell>
          <cell r="O23">
            <v>10</v>
          </cell>
          <cell r="P23" t="str">
            <v>A1</v>
          </cell>
          <cell r="Q23">
            <v>10</v>
          </cell>
          <cell r="R23" t="str">
            <v>A1</v>
          </cell>
          <cell r="S23">
            <v>10</v>
          </cell>
          <cell r="T23" t="str">
            <v>A1</v>
          </cell>
          <cell r="U23">
            <v>10</v>
          </cell>
          <cell r="V23" t="str">
            <v>A1</v>
          </cell>
          <cell r="W23">
            <v>10</v>
          </cell>
          <cell r="X23" t="str">
            <v>A1</v>
          </cell>
          <cell r="Y23">
            <v>10</v>
          </cell>
          <cell r="Z23" t="str">
            <v>A1</v>
          </cell>
          <cell r="AA23">
            <v>10</v>
          </cell>
          <cell r="AB23" t="str">
            <v>A1</v>
          </cell>
          <cell r="AC23">
            <v>10</v>
          </cell>
          <cell r="AD23" t="str">
            <v>A1</v>
          </cell>
          <cell r="AE23">
            <v>10</v>
          </cell>
        </row>
        <row r="24">
          <cell r="E24" t="str">
            <v>01004004</v>
          </cell>
          <cell r="F24" t="str">
            <v>Phòng Tuyển sinh - ĐT</v>
          </cell>
          <cell r="G24" t="str">
            <v>VC</v>
          </cell>
          <cell r="H24" t="str">
            <v>A1</v>
          </cell>
          <cell r="I24">
            <v>10</v>
          </cell>
          <cell r="J24" t="str">
            <v>A1</v>
          </cell>
          <cell r="K24">
            <v>10</v>
          </cell>
          <cell r="L24" t="str">
            <v>A1</v>
          </cell>
          <cell r="M24">
            <v>10</v>
          </cell>
          <cell r="N24" t="str">
            <v>A1</v>
          </cell>
          <cell r="O24">
            <v>10</v>
          </cell>
          <cell r="P24" t="str">
            <v>A1</v>
          </cell>
          <cell r="Q24">
            <v>10</v>
          </cell>
          <cell r="R24" t="str">
            <v>A1</v>
          </cell>
          <cell r="S24">
            <v>10</v>
          </cell>
          <cell r="T24" t="str">
            <v>A1</v>
          </cell>
          <cell r="U24">
            <v>10</v>
          </cell>
          <cell r="V24" t="str">
            <v>A1</v>
          </cell>
          <cell r="W24">
            <v>10</v>
          </cell>
          <cell r="X24" t="str">
            <v>A1</v>
          </cell>
          <cell r="Y24">
            <v>10</v>
          </cell>
          <cell r="Z24" t="str">
            <v>A1</v>
          </cell>
          <cell r="AA24">
            <v>10</v>
          </cell>
          <cell r="AB24" t="str">
            <v>A1</v>
          </cell>
          <cell r="AC24">
            <v>10</v>
          </cell>
          <cell r="AD24" t="str">
            <v>A2</v>
          </cell>
          <cell r="AE24">
            <v>9</v>
          </cell>
        </row>
        <row r="25">
          <cell r="E25" t="str">
            <v>01022013</v>
          </cell>
          <cell r="F25" t="str">
            <v>Phòng Tuyển sinh - ĐT</v>
          </cell>
          <cell r="G25" t="str">
            <v>VC</v>
          </cell>
          <cell r="H25" t="str">
            <v>A1</v>
          </cell>
          <cell r="I25">
            <v>10</v>
          </cell>
          <cell r="J25" t="str">
            <v>A1</v>
          </cell>
          <cell r="K25">
            <v>10</v>
          </cell>
          <cell r="L25" t="str">
            <v>A1</v>
          </cell>
          <cell r="M25">
            <v>10</v>
          </cell>
          <cell r="N25" t="str">
            <v>A1</v>
          </cell>
          <cell r="O25">
            <v>10</v>
          </cell>
          <cell r="P25" t="str">
            <v>A1</v>
          </cell>
          <cell r="Q25">
            <v>10</v>
          </cell>
          <cell r="R25" t="str">
            <v>A1</v>
          </cell>
          <cell r="S25">
            <v>10</v>
          </cell>
          <cell r="T25" t="str">
            <v>A1</v>
          </cell>
          <cell r="U25">
            <v>10</v>
          </cell>
          <cell r="V25" t="str">
            <v>A2</v>
          </cell>
          <cell r="W25">
            <v>9</v>
          </cell>
          <cell r="X25" t="str">
            <v>A2</v>
          </cell>
          <cell r="Y25">
            <v>9</v>
          </cell>
          <cell r="Z25" t="str">
            <v>A1</v>
          </cell>
          <cell r="AA25">
            <v>10</v>
          </cell>
          <cell r="AB25" t="str">
            <v>A1</v>
          </cell>
          <cell r="AC25">
            <v>10</v>
          </cell>
          <cell r="AD25" t="str">
            <v>A2</v>
          </cell>
          <cell r="AE25">
            <v>9</v>
          </cell>
        </row>
        <row r="26">
          <cell r="E26" t="str">
            <v>01004003</v>
          </cell>
          <cell r="F26" t="str">
            <v>Phòng Tuyển sinh - ĐT</v>
          </cell>
          <cell r="G26" t="str">
            <v>VC</v>
          </cell>
          <cell r="H26" t="str">
            <v>A1</v>
          </cell>
          <cell r="I26">
            <v>10</v>
          </cell>
          <cell r="J26" t="str">
            <v>A1</v>
          </cell>
          <cell r="K26">
            <v>10</v>
          </cell>
          <cell r="L26" t="str">
            <v>A1</v>
          </cell>
          <cell r="M26">
            <v>10</v>
          </cell>
          <cell r="N26" t="str">
            <v>A2</v>
          </cell>
          <cell r="O26">
            <v>9</v>
          </cell>
          <cell r="P26" t="str">
            <v>A1</v>
          </cell>
          <cell r="Q26">
            <v>10</v>
          </cell>
          <cell r="R26" t="str">
            <v>A1</v>
          </cell>
          <cell r="S26">
            <v>10</v>
          </cell>
          <cell r="T26" t="str">
            <v>A1</v>
          </cell>
          <cell r="U26">
            <v>10</v>
          </cell>
          <cell r="V26" t="str">
            <v>A1</v>
          </cell>
          <cell r="W26">
            <v>10</v>
          </cell>
          <cell r="X26" t="str">
            <v>A2</v>
          </cell>
          <cell r="Y26">
            <v>9</v>
          </cell>
          <cell r="Z26" t="str">
            <v>A2</v>
          </cell>
          <cell r="AA26">
            <v>9</v>
          </cell>
          <cell r="AB26" t="str">
            <v>A1</v>
          </cell>
          <cell r="AC26">
            <v>10</v>
          </cell>
          <cell r="AD26" t="str">
            <v>A2</v>
          </cell>
          <cell r="AE26">
            <v>9</v>
          </cell>
        </row>
        <row r="27">
          <cell r="E27" t="str">
            <v>01004008</v>
          </cell>
          <cell r="F27" t="str">
            <v>Phòng Tuyển sinh - ĐT</v>
          </cell>
          <cell r="G27" t="str">
            <v>VC</v>
          </cell>
          <cell r="H27" t="str">
            <v>A1</v>
          </cell>
          <cell r="I27">
            <v>10</v>
          </cell>
          <cell r="J27" t="str">
            <v>A1</v>
          </cell>
          <cell r="K27">
            <v>10</v>
          </cell>
          <cell r="L27" t="str">
            <v>A1</v>
          </cell>
          <cell r="M27">
            <v>10</v>
          </cell>
          <cell r="N27" t="str">
            <v>A2</v>
          </cell>
          <cell r="O27">
            <v>9</v>
          </cell>
          <cell r="P27" t="str">
            <v>A2</v>
          </cell>
          <cell r="Q27">
            <v>9</v>
          </cell>
          <cell r="R27" t="str">
            <v>A2</v>
          </cell>
          <cell r="S27">
            <v>9</v>
          </cell>
          <cell r="T27" t="str">
            <v>A2</v>
          </cell>
          <cell r="U27">
            <v>9</v>
          </cell>
          <cell r="V27" t="str">
            <v>A1</v>
          </cell>
          <cell r="W27">
            <v>10</v>
          </cell>
          <cell r="X27" t="str">
            <v>A3</v>
          </cell>
          <cell r="Y27">
            <v>8</v>
          </cell>
          <cell r="Z27" t="str">
            <v>A2</v>
          </cell>
          <cell r="AA27">
            <v>9</v>
          </cell>
          <cell r="AB27" t="str">
            <v>A1</v>
          </cell>
          <cell r="AC27">
            <v>10</v>
          </cell>
          <cell r="AD27" t="str">
            <v>A3</v>
          </cell>
          <cell r="AE27">
            <v>8</v>
          </cell>
        </row>
        <row r="28">
          <cell r="E28" t="str">
            <v>01005009</v>
          </cell>
          <cell r="F28" t="str">
            <v>Phòng Tuyển sinh - ĐT</v>
          </cell>
          <cell r="G28" t="str">
            <v>VC</v>
          </cell>
          <cell r="H28" t="str">
            <v>A DN</v>
          </cell>
          <cell r="I28"/>
          <cell r="J28" t="str">
            <v>A4</v>
          </cell>
          <cell r="K28">
            <v>7</v>
          </cell>
          <cell r="L28" t="str">
            <v>A3</v>
          </cell>
          <cell r="M28">
            <v>8</v>
          </cell>
          <cell r="N28" t="str">
            <v>A2</v>
          </cell>
          <cell r="O28">
            <v>9</v>
          </cell>
          <cell r="P28" t="str">
            <v>A3</v>
          </cell>
          <cell r="Q28">
            <v>8</v>
          </cell>
          <cell r="R28" t="str">
            <v>A3</v>
          </cell>
          <cell r="S28">
            <v>8</v>
          </cell>
          <cell r="T28" t="str">
            <v>A3</v>
          </cell>
          <cell r="U28">
            <v>8</v>
          </cell>
          <cell r="V28" t="str">
            <v>A3</v>
          </cell>
          <cell r="W28">
            <v>8</v>
          </cell>
          <cell r="X28" t="str">
            <v>A2</v>
          </cell>
          <cell r="Y28">
            <v>9</v>
          </cell>
          <cell r="Z28" t="str">
            <v>A2</v>
          </cell>
          <cell r="AA28">
            <v>9</v>
          </cell>
          <cell r="AB28" t="str">
            <v>A3</v>
          </cell>
          <cell r="AC28">
            <v>8</v>
          </cell>
          <cell r="AD28" t="str">
            <v>A4</v>
          </cell>
          <cell r="AE28">
            <v>7</v>
          </cell>
        </row>
        <row r="29">
          <cell r="E29" t="str">
            <v>01004009</v>
          </cell>
          <cell r="F29" t="str">
            <v>Phòng Tuyển sinh - ĐT</v>
          </cell>
          <cell r="G29" t="str">
            <v>VC</v>
          </cell>
          <cell r="H29" t="str">
            <v>A2</v>
          </cell>
          <cell r="I29">
            <v>9</v>
          </cell>
          <cell r="J29" t="str">
            <v>A1</v>
          </cell>
          <cell r="K29">
            <v>10</v>
          </cell>
          <cell r="L29" t="str">
            <v>A1</v>
          </cell>
          <cell r="M29">
            <v>10</v>
          </cell>
          <cell r="N29" t="str">
            <v>A2</v>
          </cell>
          <cell r="O29">
            <v>9</v>
          </cell>
          <cell r="P29" t="str">
            <v>A2</v>
          </cell>
          <cell r="Q29">
            <v>9</v>
          </cell>
          <cell r="R29" t="str">
            <v>A3</v>
          </cell>
          <cell r="S29">
            <v>8</v>
          </cell>
          <cell r="T29" t="str">
            <v>A1</v>
          </cell>
          <cell r="U29">
            <v>10</v>
          </cell>
          <cell r="V29" t="str">
            <v>A3</v>
          </cell>
          <cell r="W29">
            <v>8</v>
          </cell>
          <cell r="X29" t="str">
            <v>A1</v>
          </cell>
          <cell r="Y29">
            <v>10</v>
          </cell>
          <cell r="Z29" t="str">
            <v>A2</v>
          </cell>
          <cell r="AA29">
            <v>9</v>
          </cell>
          <cell r="AB29" t="str">
            <v>A2</v>
          </cell>
          <cell r="AC29">
            <v>9</v>
          </cell>
          <cell r="AD29" t="str">
            <v>A3</v>
          </cell>
          <cell r="AE29">
            <v>8</v>
          </cell>
        </row>
        <row r="30">
          <cell r="E30" t="str">
            <v>01002020</v>
          </cell>
          <cell r="F30" t="str">
            <v>Phòng Tuyển sinh - ĐT</v>
          </cell>
          <cell r="G30" t="str">
            <v>VC</v>
          </cell>
          <cell r="H30" t="str">
            <v>A1</v>
          </cell>
          <cell r="I30">
            <v>10</v>
          </cell>
          <cell r="J30" t="str">
            <v>A1</v>
          </cell>
          <cell r="K30">
            <v>10</v>
          </cell>
          <cell r="L30" t="str">
            <v>A1</v>
          </cell>
          <cell r="M30">
            <v>10</v>
          </cell>
          <cell r="N30" t="str">
            <v>A1</v>
          </cell>
          <cell r="O30">
            <v>10</v>
          </cell>
          <cell r="P30" t="str">
            <v>A1</v>
          </cell>
          <cell r="Q30">
            <v>10</v>
          </cell>
          <cell r="R30" t="str">
            <v>A2</v>
          </cell>
          <cell r="S30">
            <v>9</v>
          </cell>
          <cell r="T30" t="str">
            <v>A1</v>
          </cell>
          <cell r="U30">
            <v>10</v>
          </cell>
          <cell r="V30" t="str">
            <v>A1</v>
          </cell>
          <cell r="W30">
            <v>10</v>
          </cell>
          <cell r="X30" t="str">
            <v>A1</v>
          </cell>
          <cell r="Y30">
            <v>10</v>
          </cell>
          <cell r="Z30" t="str">
            <v>A1</v>
          </cell>
          <cell r="AA30">
            <v>10</v>
          </cell>
          <cell r="AB30" t="str">
            <v>A2</v>
          </cell>
          <cell r="AC30">
            <v>9</v>
          </cell>
          <cell r="AD30" t="str">
            <v>A3</v>
          </cell>
          <cell r="AE30">
            <v>8</v>
          </cell>
        </row>
        <row r="31">
          <cell r="E31" t="str">
            <v>01010038</v>
          </cell>
          <cell r="F31" t="str">
            <v>Phòng Tuyển sinh - ĐT</v>
          </cell>
          <cell r="G31" t="str">
            <v>VC</v>
          </cell>
          <cell r="H31" t="str">
            <v>A1</v>
          </cell>
          <cell r="I31">
            <v>10</v>
          </cell>
          <cell r="J31" t="str">
            <v>A1</v>
          </cell>
          <cell r="K31">
            <v>10</v>
          </cell>
          <cell r="L31" t="str">
            <v>A2</v>
          </cell>
          <cell r="M31">
            <v>9</v>
          </cell>
          <cell r="N31" t="str">
            <v>A1</v>
          </cell>
          <cell r="O31">
            <v>10</v>
          </cell>
          <cell r="P31" t="str">
            <v>A3</v>
          </cell>
          <cell r="Q31">
            <v>8</v>
          </cell>
          <cell r="R31" t="str">
            <v>A3</v>
          </cell>
          <cell r="S31">
            <v>8</v>
          </cell>
          <cell r="T31" t="str">
            <v>A3</v>
          </cell>
          <cell r="U31">
            <v>8</v>
          </cell>
          <cell r="V31" t="str">
            <v>A3</v>
          </cell>
          <cell r="W31">
            <v>8</v>
          </cell>
          <cell r="X31" t="str">
            <v>A1</v>
          </cell>
          <cell r="Y31">
            <v>10</v>
          </cell>
          <cell r="Z31" t="str">
            <v>A2</v>
          </cell>
          <cell r="AA31">
            <v>9</v>
          </cell>
          <cell r="AB31" t="str">
            <v>A2</v>
          </cell>
          <cell r="AC31">
            <v>9</v>
          </cell>
          <cell r="AD31" t="str">
            <v>A2</v>
          </cell>
          <cell r="AE31">
            <v>9</v>
          </cell>
        </row>
        <row r="32">
          <cell r="E32" t="str">
            <v>01012026</v>
          </cell>
          <cell r="F32" t="str">
            <v>Phòng Tuyển sinh - ĐT</v>
          </cell>
          <cell r="G32" t="str">
            <v>VC</v>
          </cell>
          <cell r="H32" t="str">
            <v>A1</v>
          </cell>
          <cell r="I32">
            <v>10</v>
          </cell>
          <cell r="J32" t="str">
            <v>A1</v>
          </cell>
          <cell r="K32">
            <v>10</v>
          </cell>
          <cell r="L32" t="str">
            <v>A1</v>
          </cell>
          <cell r="M32">
            <v>10</v>
          </cell>
          <cell r="N32" t="str">
            <v>A2</v>
          </cell>
          <cell r="O32">
            <v>9</v>
          </cell>
          <cell r="P32" t="str">
            <v>A2</v>
          </cell>
          <cell r="Q32">
            <v>9</v>
          </cell>
          <cell r="R32" t="str">
            <v>A1</v>
          </cell>
          <cell r="S32">
            <v>10</v>
          </cell>
          <cell r="T32" t="str">
            <v>A3</v>
          </cell>
          <cell r="U32">
            <v>8</v>
          </cell>
          <cell r="V32" t="str">
            <v>A3</v>
          </cell>
          <cell r="W32">
            <v>8</v>
          </cell>
          <cell r="X32" t="str">
            <v>A2</v>
          </cell>
          <cell r="Y32">
            <v>9</v>
          </cell>
          <cell r="Z32" t="str">
            <v>A1</v>
          </cell>
          <cell r="AA32">
            <v>10</v>
          </cell>
          <cell r="AB32" t="str">
            <v>A2</v>
          </cell>
          <cell r="AC32">
            <v>9</v>
          </cell>
          <cell r="AD32" t="str">
            <v>A2</v>
          </cell>
          <cell r="AE32">
            <v>9</v>
          </cell>
        </row>
        <row r="33">
          <cell r="E33" t="str">
            <v>01011017</v>
          </cell>
          <cell r="F33" t="str">
            <v>Phòng Tuyển sinh - ĐT</v>
          </cell>
          <cell r="G33" t="str">
            <v>HĐT</v>
          </cell>
          <cell r="H33" t="str">
            <v>A1</v>
          </cell>
          <cell r="I33">
            <v>10</v>
          </cell>
          <cell r="J33" t="str">
            <v>A1</v>
          </cell>
          <cell r="K33">
            <v>10</v>
          </cell>
          <cell r="L33" t="str">
            <v>A1</v>
          </cell>
          <cell r="M33">
            <v>10</v>
          </cell>
          <cell r="N33" t="str">
            <v>A1</v>
          </cell>
          <cell r="O33">
            <v>10</v>
          </cell>
          <cell r="P33" t="str">
            <v>A2</v>
          </cell>
          <cell r="Q33">
            <v>9</v>
          </cell>
          <cell r="R33" t="str">
            <v>A2</v>
          </cell>
          <cell r="S33">
            <v>9</v>
          </cell>
          <cell r="T33" t="str">
            <v>A2</v>
          </cell>
          <cell r="U33">
            <v>9</v>
          </cell>
          <cell r="V33" t="str">
            <v>A3</v>
          </cell>
          <cell r="W33">
            <v>8</v>
          </cell>
          <cell r="X33" t="str">
            <v>A1</v>
          </cell>
          <cell r="Y33">
            <v>10</v>
          </cell>
          <cell r="Z33" t="str">
            <v>A2</v>
          </cell>
          <cell r="AA33">
            <v>9</v>
          </cell>
          <cell r="AB33" t="str">
            <v>A2</v>
          </cell>
          <cell r="AC33">
            <v>9</v>
          </cell>
          <cell r="AD33" t="str">
            <v>A3</v>
          </cell>
          <cell r="AE33">
            <v>8</v>
          </cell>
        </row>
        <row r="34">
          <cell r="E34" t="str">
            <v>01022059</v>
          </cell>
          <cell r="F34" t="str">
            <v>Phòng Tuyển sinh - ĐT</v>
          </cell>
          <cell r="G34" t="str">
            <v>HĐT</v>
          </cell>
          <cell r="H34" t="str">
            <v>A1</v>
          </cell>
          <cell r="I34">
            <v>10</v>
          </cell>
          <cell r="J34" t="str">
            <v>A1</v>
          </cell>
          <cell r="K34">
            <v>10</v>
          </cell>
          <cell r="L34" t="str">
            <v>A1</v>
          </cell>
          <cell r="M34">
            <v>10</v>
          </cell>
          <cell r="N34" t="str">
            <v>A1</v>
          </cell>
          <cell r="O34">
            <v>10</v>
          </cell>
          <cell r="P34" t="str">
            <v>A1</v>
          </cell>
          <cell r="Q34">
            <v>10</v>
          </cell>
          <cell r="R34" t="str">
            <v>A1</v>
          </cell>
          <cell r="S34">
            <v>10</v>
          </cell>
          <cell r="T34" t="str">
            <v>A2</v>
          </cell>
          <cell r="U34">
            <v>9</v>
          </cell>
          <cell r="V34" t="str">
            <v>A3</v>
          </cell>
          <cell r="W34">
            <v>8</v>
          </cell>
          <cell r="X34" t="str">
            <v>A1</v>
          </cell>
          <cell r="Y34">
            <v>10</v>
          </cell>
          <cell r="Z34" t="str">
            <v>A1</v>
          </cell>
          <cell r="AA34">
            <v>10</v>
          </cell>
          <cell r="AB34" t="str">
            <v>A2</v>
          </cell>
          <cell r="AC34">
            <v>9</v>
          </cell>
          <cell r="AD34" t="str">
            <v>A2</v>
          </cell>
          <cell r="AE34">
            <v>9</v>
          </cell>
        </row>
        <row r="35">
          <cell r="E35" t="str">
            <v>01018006</v>
          </cell>
          <cell r="F35" t="str">
            <v>Phòng Tuyển sinh - ĐT</v>
          </cell>
          <cell r="G35" t="str">
            <v>HĐT</v>
          </cell>
          <cell r="H35" t="str">
            <v>A1</v>
          </cell>
          <cell r="I35">
            <v>10</v>
          </cell>
          <cell r="J35" t="str">
            <v>A1</v>
          </cell>
          <cell r="K35">
            <v>10</v>
          </cell>
          <cell r="L35" t="str">
            <v>A2</v>
          </cell>
          <cell r="M35">
            <v>9</v>
          </cell>
          <cell r="N35" t="str">
            <v>A2</v>
          </cell>
          <cell r="O35">
            <v>9</v>
          </cell>
          <cell r="P35" t="str">
            <v>A3</v>
          </cell>
          <cell r="Q35">
            <v>8</v>
          </cell>
          <cell r="R35" t="str">
            <v>A2</v>
          </cell>
          <cell r="S35">
            <v>9</v>
          </cell>
          <cell r="T35" t="str">
            <v>A3</v>
          </cell>
          <cell r="U35">
            <v>8</v>
          </cell>
          <cell r="V35" t="str">
            <v>A3</v>
          </cell>
          <cell r="W35">
            <v>8</v>
          </cell>
          <cell r="X35" t="str">
            <v>A1</v>
          </cell>
          <cell r="Y35">
            <v>10</v>
          </cell>
          <cell r="Z35" t="str">
            <v>A1</v>
          </cell>
          <cell r="AA35">
            <v>10</v>
          </cell>
          <cell r="AB35" t="str">
            <v>A3</v>
          </cell>
          <cell r="AC35">
            <v>8</v>
          </cell>
          <cell r="AD35" t="str">
            <v>A3</v>
          </cell>
          <cell r="AE35">
            <v>8</v>
          </cell>
        </row>
        <row r="36">
          <cell r="E36" t="str">
            <v>01004013</v>
          </cell>
          <cell r="F36" t="str">
            <v>Phòng Tuyển sinh - ĐT</v>
          </cell>
          <cell r="G36" t="str">
            <v>HĐT</v>
          </cell>
          <cell r="H36" t="str">
            <v>A1</v>
          </cell>
          <cell r="I36">
            <v>10</v>
          </cell>
          <cell r="J36" t="str">
            <v>A2</v>
          </cell>
          <cell r="K36">
            <v>9</v>
          </cell>
          <cell r="L36" t="str">
            <v>A2</v>
          </cell>
          <cell r="M36">
            <v>9</v>
          </cell>
          <cell r="N36" t="str">
            <v>A1</v>
          </cell>
          <cell r="O36">
            <v>10</v>
          </cell>
          <cell r="P36" t="str">
            <v>A1</v>
          </cell>
          <cell r="Q36">
            <v>10</v>
          </cell>
          <cell r="R36" t="str">
            <v>A1</v>
          </cell>
          <cell r="S36">
            <v>10</v>
          </cell>
          <cell r="T36" t="str">
            <v>A2</v>
          </cell>
          <cell r="U36">
            <v>9</v>
          </cell>
          <cell r="V36" t="str">
            <v>A2</v>
          </cell>
          <cell r="W36">
            <v>9</v>
          </cell>
          <cell r="X36" t="str">
            <v>A2</v>
          </cell>
          <cell r="Y36">
            <v>9</v>
          </cell>
          <cell r="Z36" t="str">
            <v>A2</v>
          </cell>
          <cell r="AA36">
            <v>9</v>
          </cell>
          <cell r="AB36" t="str">
            <v>A2</v>
          </cell>
          <cell r="AC36">
            <v>9</v>
          </cell>
          <cell r="AD36" t="str">
            <v>A2</v>
          </cell>
          <cell r="AE36">
            <v>9</v>
          </cell>
        </row>
        <row r="37">
          <cell r="E37" t="str">
            <v>01007009</v>
          </cell>
          <cell r="F37" t="str">
            <v>Phòng TC - HC - TH</v>
          </cell>
          <cell r="G37" t="str">
            <v>VC</v>
          </cell>
          <cell r="H37" t="str">
            <v>A1</v>
          </cell>
          <cell r="I37">
            <v>10</v>
          </cell>
          <cell r="J37" t="str">
            <v>A1</v>
          </cell>
          <cell r="K37">
            <v>10</v>
          </cell>
          <cell r="L37" t="str">
            <v>A1</v>
          </cell>
          <cell r="M37">
            <v>10</v>
          </cell>
          <cell r="N37" t="str">
            <v>A1</v>
          </cell>
          <cell r="O37">
            <v>10</v>
          </cell>
          <cell r="P37" t="str">
            <v>A1</v>
          </cell>
          <cell r="Q37">
            <v>10</v>
          </cell>
          <cell r="R37" t="str">
            <v>A1</v>
          </cell>
          <cell r="S37">
            <v>10</v>
          </cell>
          <cell r="T37" t="str">
            <v>A1</v>
          </cell>
          <cell r="U37">
            <v>10</v>
          </cell>
          <cell r="V37" t="str">
            <v>A1</v>
          </cell>
          <cell r="W37">
            <v>10</v>
          </cell>
          <cell r="X37" t="str">
            <v>A1</v>
          </cell>
          <cell r="Y37">
            <v>10</v>
          </cell>
          <cell r="Z37" t="str">
            <v>A1</v>
          </cell>
          <cell r="AA37">
            <v>10</v>
          </cell>
          <cell r="AB37" t="str">
            <v>A1</v>
          </cell>
          <cell r="AC37">
            <v>10</v>
          </cell>
          <cell r="AD37" t="str">
            <v>A1</v>
          </cell>
          <cell r="AE37">
            <v>10</v>
          </cell>
        </row>
        <row r="38">
          <cell r="E38" t="str">
            <v>01002019</v>
          </cell>
          <cell r="F38" t="str">
            <v>Phòng TC - HC - TH</v>
          </cell>
          <cell r="G38" t="str">
            <v>VC</v>
          </cell>
          <cell r="H38" t="str">
            <v>A1</v>
          </cell>
          <cell r="I38">
            <v>10</v>
          </cell>
          <cell r="J38" t="str">
            <v>A1</v>
          </cell>
          <cell r="K38">
            <v>10</v>
          </cell>
          <cell r="L38" t="str">
            <v>A1</v>
          </cell>
          <cell r="M38">
            <v>10</v>
          </cell>
          <cell r="N38" t="str">
            <v>A1</v>
          </cell>
          <cell r="O38">
            <v>10</v>
          </cell>
          <cell r="P38" t="str">
            <v>A1</v>
          </cell>
          <cell r="Q38">
            <v>10</v>
          </cell>
          <cell r="R38" t="str">
            <v>A1</v>
          </cell>
          <cell r="S38">
            <v>10</v>
          </cell>
          <cell r="T38" t="str">
            <v>A1</v>
          </cell>
          <cell r="U38">
            <v>10</v>
          </cell>
          <cell r="V38" t="str">
            <v>A1</v>
          </cell>
          <cell r="W38">
            <v>10</v>
          </cell>
          <cell r="X38" t="str">
            <v>A1</v>
          </cell>
          <cell r="Y38">
            <v>10</v>
          </cell>
          <cell r="Z38" t="str">
            <v>A1</v>
          </cell>
          <cell r="AA38">
            <v>10</v>
          </cell>
          <cell r="AB38" t="str">
            <v>A1</v>
          </cell>
          <cell r="AC38">
            <v>10</v>
          </cell>
          <cell r="AD38" t="str">
            <v>A1</v>
          </cell>
          <cell r="AE38">
            <v>10</v>
          </cell>
        </row>
        <row r="39">
          <cell r="E39" t="str">
            <v>01004007</v>
          </cell>
          <cell r="F39" t="str">
            <v>Phòng TC - HC - TH</v>
          </cell>
          <cell r="G39" t="str">
            <v>VC</v>
          </cell>
          <cell r="H39" t="str">
            <v>A1</v>
          </cell>
          <cell r="I39">
            <v>10</v>
          </cell>
          <cell r="J39" t="str">
            <v>A1</v>
          </cell>
          <cell r="K39">
            <v>10</v>
          </cell>
          <cell r="L39" t="str">
            <v>A1</v>
          </cell>
          <cell r="M39">
            <v>10</v>
          </cell>
          <cell r="N39" t="str">
            <v>A1</v>
          </cell>
          <cell r="O39">
            <v>10</v>
          </cell>
          <cell r="P39" t="str">
            <v>A1</v>
          </cell>
          <cell r="Q39">
            <v>10</v>
          </cell>
          <cell r="R39" t="str">
            <v>A1</v>
          </cell>
          <cell r="S39">
            <v>10</v>
          </cell>
          <cell r="T39" t="str">
            <v>A1</v>
          </cell>
          <cell r="U39">
            <v>10</v>
          </cell>
          <cell r="V39" t="str">
            <v>A1</v>
          </cell>
          <cell r="W39">
            <v>10</v>
          </cell>
          <cell r="X39" t="str">
            <v>A1</v>
          </cell>
          <cell r="Y39">
            <v>10</v>
          </cell>
          <cell r="Z39" t="str">
            <v>A1</v>
          </cell>
          <cell r="AA39">
            <v>10</v>
          </cell>
          <cell r="AB39" t="str">
            <v>A1</v>
          </cell>
          <cell r="AC39">
            <v>10</v>
          </cell>
          <cell r="AD39" t="str">
            <v>A1</v>
          </cell>
          <cell r="AE39">
            <v>10</v>
          </cell>
        </row>
        <row r="40">
          <cell r="E40" t="str">
            <v>01002017</v>
          </cell>
          <cell r="F40" t="str">
            <v>Phòng TC - HC - TH</v>
          </cell>
          <cell r="G40" t="str">
            <v>VC</v>
          </cell>
          <cell r="H40" t="str">
            <v>A2</v>
          </cell>
          <cell r="I40">
            <v>9</v>
          </cell>
          <cell r="J40" t="str">
            <v>A2</v>
          </cell>
          <cell r="K40">
            <v>9</v>
          </cell>
          <cell r="L40" t="str">
            <v>A2</v>
          </cell>
          <cell r="M40">
            <v>9</v>
          </cell>
          <cell r="N40" t="str">
            <v>A1</v>
          </cell>
          <cell r="O40">
            <v>10</v>
          </cell>
          <cell r="P40" t="str">
            <v>A1</v>
          </cell>
          <cell r="Q40">
            <v>10</v>
          </cell>
          <cell r="R40" t="str">
            <v>A1</v>
          </cell>
          <cell r="S40">
            <v>10</v>
          </cell>
          <cell r="T40" t="str">
            <v>A1</v>
          </cell>
          <cell r="U40">
            <v>10</v>
          </cell>
          <cell r="V40" t="str">
            <v>A2</v>
          </cell>
          <cell r="W40">
            <v>9</v>
          </cell>
          <cell r="X40" t="str">
            <v>A2</v>
          </cell>
          <cell r="Y40">
            <v>9</v>
          </cell>
          <cell r="Z40" t="str">
            <v>A2</v>
          </cell>
          <cell r="AA40">
            <v>9</v>
          </cell>
          <cell r="AB40" t="str">
            <v>A2</v>
          </cell>
          <cell r="AC40">
            <v>9</v>
          </cell>
          <cell r="AD40" t="str">
            <v>A2</v>
          </cell>
          <cell r="AE40">
            <v>9</v>
          </cell>
        </row>
        <row r="41">
          <cell r="E41" t="str">
            <v>01002018</v>
          </cell>
          <cell r="F41" t="str">
            <v>Phòng TC - HC - TH</v>
          </cell>
          <cell r="G41" t="str">
            <v>VC</v>
          </cell>
          <cell r="H41" t="str">
            <v>A2</v>
          </cell>
          <cell r="I41">
            <v>9</v>
          </cell>
          <cell r="J41" t="str">
            <v>A2</v>
          </cell>
          <cell r="K41">
            <v>9</v>
          </cell>
          <cell r="L41" t="str">
            <v>A2</v>
          </cell>
          <cell r="M41">
            <v>9</v>
          </cell>
          <cell r="N41" t="str">
            <v>A1</v>
          </cell>
          <cell r="O41">
            <v>10</v>
          </cell>
          <cell r="P41" t="str">
            <v>A1</v>
          </cell>
          <cell r="Q41">
            <v>10</v>
          </cell>
          <cell r="R41" t="str">
            <v>A1</v>
          </cell>
          <cell r="S41">
            <v>10</v>
          </cell>
          <cell r="T41" t="str">
            <v>A1</v>
          </cell>
          <cell r="U41">
            <v>10</v>
          </cell>
          <cell r="V41" t="str">
            <v>A1</v>
          </cell>
          <cell r="W41">
            <v>10</v>
          </cell>
          <cell r="X41" t="str">
            <v>A2</v>
          </cell>
          <cell r="Y41">
            <v>9</v>
          </cell>
          <cell r="Z41" t="str">
            <v>A1</v>
          </cell>
          <cell r="AA41">
            <v>10</v>
          </cell>
          <cell r="AB41" t="str">
            <v>A1</v>
          </cell>
          <cell r="AC41">
            <v>10</v>
          </cell>
          <cell r="AD41" t="str">
            <v>A2</v>
          </cell>
          <cell r="AE41">
            <v>9</v>
          </cell>
        </row>
        <row r="42">
          <cell r="E42" t="str">
            <v>01002005</v>
          </cell>
          <cell r="F42" t="str">
            <v>Phòng TC - HC - TH</v>
          </cell>
          <cell r="G42" t="str">
            <v>VC</v>
          </cell>
          <cell r="H42" t="str">
            <v>A2</v>
          </cell>
          <cell r="I42">
            <v>9</v>
          </cell>
          <cell r="J42" t="str">
            <v>A2</v>
          </cell>
          <cell r="K42">
            <v>9</v>
          </cell>
          <cell r="L42" t="str">
            <v>A2</v>
          </cell>
          <cell r="M42">
            <v>9</v>
          </cell>
          <cell r="N42" t="str">
            <v>A2</v>
          </cell>
          <cell r="O42">
            <v>9</v>
          </cell>
          <cell r="P42" t="str">
            <v>A1</v>
          </cell>
          <cell r="Q42">
            <v>10</v>
          </cell>
          <cell r="R42" t="str">
            <v>A2</v>
          </cell>
          <cell r="S42">
            <v>9</v>
          </cell>
          <cell r="T42" t="str">
            <v>A2</v>
          </cell>
          <cell r="U42">
            <v>9</v>
          </cell>
          <cell r="V42" t="str">
            <v>A3</v>
          </cell>
          <cell r="W42">
            <v>8</v>
          </cell>
          <cell r="X42" t="str">
            <v>A2</v>
          </cell>
          <cell r="Y42">
            <v>9</v>
          </cell>
          <cell r="Z42" t="str">
            <v>A2</v>
          </cell>
          <cell r="AA42">
            <v>9</v>
          </cell>
          <cell r="AB42" t="str">
            <v>A1</v>
          </cell>
          <cell r="AC42">
            <v>10</v>
          </cell>
          <cell r="AD42" t="str">
            <v>A3</v>
          </cell>
          <cell r="AE42">
            <v>8</v>
          </cell>
        </row>
        <row r="43">
          <cell r="E43" t="str">
            <v>01023001</v>
          </cell>
          <cell r="F43" t="str">
            <v>Phòng TC - HC - TH</v>
          </cell>
          <cell r="G43" t="str">
            <v>VC</v>
          </cell>
          <cell r="H43" t="str">
            <v>A2</v>
          </cell>
          <cell r="I43">
            <v>9</v>
          </cell>
          <cell r="J43" t="str">
            <v>A3</v>
          </cell>
          <cell r="K43">
            <v>8</v>
          </cell>
          <cell r="L43" t="str">
            <v>A2</v>
          </cell>
          <cell r="M43">
            <v>9</v>
          </cell>
          <cell r="N43" t="str">
            <v>A3</v>
          </cell>
          <cell r="O43">
            <v>8</v>
          </cell>
          <cell r="P43" t="str">
            <v>A2</v>
          </cell>
          <cell r="Q43">
            <v>9</v>
          </cell>
          <cell r="R43" t="str">
            <v>A3</v>
          </cell>
          <cell r="S43">
            <v>8</v>
          </cell>
          <cell r="T43" t="str">
            <v>A3</v>
          </cell>
          <cell r="U43">
            <v>8</v>
          </cell>
          <cell r="V43" t="str">
            <v>A2</v>
          </cell>
          <cell r="W43">
            <v>9</v>
          </cell>
          <cell r="X43" t="str">
            <v>A2</v>
          </cell>
          <cell r="Y43">
            <v>9</v>
          </cell>
          <cell r="Z43" t="str">
            <v>A3</v>
          </cell>
          <cell r="AA43">
            <v>8</v>
          </cell>
          <cell r="AB43" t="str">
            <v>A2</v>
          </cell>
          <cell r="AC43">
            <v>9</v>
          </cell>
          <cell r="AD43" t="str">
            <v>A3</v>
          </cell>
          <cell r="AE43">
            <v>8</v>
          </cell>
        </row>
        <row r="44">
          <cell r="E44" t="str">
            <v>01017006</v>
          </cell>
          <cell r="F44" t="str">
            <v>Phòng TC - HC - TH</v>
          </cell>
          <cell r="G44" t="str">
            <v>VC</v>
          </cell>
          <cell r="H44" t="str">
            <v>A1</v>
          </cell>
          <cell r="I44">
            <v>10</v>
          </cell>
          <cell r="J44" t="str">
            <v>A1</v>
          </cell>
          <cell r="K44">
            <v>10</v>
          </cell>
          <cell r="L44" t="str">
            <v>A1</v>
          </cell>
          <cell r="M44">
            <v>10</v>
          </cell>
          <cell r="N44" t="str">
            <v>A1</v>
          </cell>
          <cell r="O44">
            <v>10</v>
          </cell>
          <cell r="P44" t="str">
            <v>A1</v>
          </cell>
          <cell r="Q44">
            <v>10</v>
          </cell>
          <cell r="R44" t="str">
            <v>A1</v>
          </cell>
          <cell r="S44">
            <v>10</v>
          </cell>
          <cell r="T44" t="str">
            <v>A1</v>
          </cell>
          <cell r="U44">
            <v>10</v>
          </cell>
          <cell r="V44" t="str">
            <v>A1</v>
          </cell>
          <cell r="W44">
            <v>10</v>
          </cell>
          <cell r="X44" t="str">
            <v>A2</v>
          </cell>
          <cell r="Y44">
            <v>9</v>
          </cell>
          <cell r="Z44" t="str">
            <v>A1</v>
          </cell>
          <cell r="AA44">
            <v>10</v>
          </cell>
          <cell r="AB44" t="str">
            <v>A1</v>
          </cell>
          <cell r="AC44">
            <v>10</v>
          </cell>
          <cell r="AD44" t="str">
            <v>A2</v>
          </cell>
          <cell r="AE44">
            <v>9</v>
          </cell>
        </row>
        <row r="45">
          <cell r="E45" t="str">
            <v>01002032</v>
          </cell>
          <cell r="F45" t="str">
            <v>Phòng TC - HC - TH</v>
          </cell>
          <cell r="G45" t="str">
            <v>VC</v>
          </cell>
          <cell r="H45" t="str">
            <v>A3</v>
          </cell>
          <cell r="I45">
            <v>8</v>
          </cell>
          <cell r="J45" t="str">
            <v>A3</v>
          </cell>
          <cell r="K45">
            <v>8</v>
          </cell>
          <cell r="L45" t="str">
            <v>A3</v>
          </cell>
          <cell r="M45">
            <v>8</v>
          </cell>
          <cell r="N45" t="str">
            <v>A2</v>
          </cell>
          <cell r="O45">
            <v>9</v>
          </cell>
          <cell r="P45" t="str">
            <v>A2</v>
          </cell>
          <cell r="Q45">
            <v>9</v>
          </cell>
          <cell r="R45" t="str">
            <v>A2</v>
          </cell>
          <cell r="S45">
            <v>9</v>
          </cell>
          <cell r="T45" t="str">
            <v>A3</v>
          </cell>
          <cell r="U45">
            <v>8</v>
          </cell>
          <cell r="V45" t="str">
            <v>A2</v>
          </cell>
          <cell r="W45">
            <v>9</v>
          </cell>
          <cell r="X45" t="str">
            <v>A3</v>
          </cell>
          <cell r="Y45">
            <v>8</v>
          </cell>
          <cell r="Z45" t="str">
            <v>A2</v>
          </cell>
          <cell r="AA45">
            <v>9</v>
          </cell>
          <cell r="AB45" t="str">
            <v>A2</v>
          </cell>
          <cell r="AC45">
            <v>9</v>
          </cell>
          <cell r="AD45" t="str">
            <v>A2</v>
          </cell>
          <cell r="AE45">
            <v>9</v>
          </cell>
        </row>
        <row r="46">
          <cell r="E46" t="str">
            <v>01007007</v>
          </cell>
          <cell r="F46" t="str">
            <v>Phòng TC - HC - TH</v>
          </cell>
          <cell r="G46" t="str">
            <v>VC</v>
          </cell>
          <cell r="H46" t="str">
            <v>A2</v>
          </cell>
          <cell r="I46">
            <v>9</v>
          </cell>
          <cell r="J46" t="str">
            <v>A2</v>
          </cell>
          <cell r="K46">
            <v>9</v>
          </cell>
          <cell r="L46" t="str">
            <v>A2</v>
          </cell>
          <cell r="M46">
            <v>9</v>
          </cell>
          <cell r="N46" t="str">
            <v>A2</v>
          </cell>
          <cell r="O46">
            <v>9</v>
          </cell>
          <cell r="P46" t="str">
            <v>A2</v>
          </cell>
          <cell r="Q46">
            <v>9</v>
          </cell>
          <cell r="R46" t="str">
            <v>A2</v>
          </cell>
          <cell r="S46">
            <v>9</v>
          </cell>
          <cell r="T46" t="str">
            <v>A3</v>
          </cell>
          <cell r="U46">
            <v>8</v>
          </cell>
          <cell r="V46" t="str">
            <v>A3</v>
          </cell>
          <cell r="W46">
            <v>8</v>
          </cell>
          <cell r="X46" t="str">
            <v>A3</v>
          </cell>
          <cell r="Y46">
            <v>8</v>
          </cell>
          <cell r="Z46" t="str">
            <v>A2</v>
          </cell>
          <cell r="AA46">
            <v>9</v>
          </cell>
          <cell r="AB46" t="str">
            <v>A3</v>
          </cell>
          <cell r="AC46">
            <v>8</v>
          </cell>
          <cell r="AD46" t="str">
            <v>A2</v>
          </cell>
          <cell r="AE46">
            <v>9</v>
          </cell>
        </row>
        <row r="47">
          <cell r="E47" t="str">
            <v>01007005</v>
          </cell>
          <cell r="F47" t="str">
            <v>Phòng TC - HC - TH</v>
          </cell>
          <cell r="G47" t="str">
            <v>VC</v>
          </cell>
          <cell r="H47" t="str">
            <v>A2</v>
          </cell>
          <cell r="I47">
            <v>9</v>
          </cell>
          <cell r="J47" t="str">
            <v>A1</v>
          </cell>
          <cell r="K47">
            <v>10</v>
          </cell>
          <cell r="L47" t="str">
            <v>A1</v>
          </cell>
          <cell r="M47">
            <v>10</v>
          </cell>
          <cell r="N47" t="str">
            <v>A1</v>
          </cell>
          <cell r="O47">
            <v>10</v>
          </cell>
          <cell r="P47" t="str">
            <v>A1</v>
          </cell>
          <cell r="Q47">
            <v>10</v>
          </cell>
          <cell r="R47" t="str">
            <v>A2</v>
          </cell>
          <cell r="S47">
            <v>9</v>
          </cell>
          <cell r="T47" t="str">
            <v>A DN</v>
          </cell>
          <cell r="U47" t="e">
            <v>#N/A</v>
          </cell>
          <cell r="V47" t="str">
            <v>A DN</v>
          </cell>
          <cell r="W47" t="e">
            <v>#N/A</v>
          </cell>
          <cell r="X47" t="str">
            <v>A DN</v>
          </cell>
          <cell r="Y47" t="e">
            <v>#N/A</v>
          </cell>
          <cell r="Z47" t="str">
            <v>A DN</v>
          </cell>
          <cell r="AA47" t="e">
            <v>#N/A</v>
          </cell>
          <cell r="AB47" t="str">
            <v>A DN</v>
          </cell>
          <cell r="AC47" t="e">
            <v>#N/A</v>
          </cell>
          <cell r="AD47" t="str">
            <v>A DN</v>
          </cell>
          <cell r="AE47" t="e">
            <v>#N/A</v>
          </cell>
        </row>
        <row r="48">
          <cell r="E48" t="str">
            <v>01002039</v>
          </cell>
          <cell r="F48" t="str">
            <v>Phòng TC - HC - TH</v>
          </cell>
          <cell r="G48" t="str">
            <v>VC</v>
          </cell>
          <cell r="H48"/>
          <cell r="I48"/>
          <cell r="J48"/>
          <cell r="K48"/>
          <cell r="L48"/>
          <cell r="M48"/>
          <cell r="N48"/>
          <cell r="O48"/>
          <cell r="P48"/>
          <cell r="Q48"/>
          <cell r="R48"/>
          <cell r="S48"/>
          <cell r="T48"/>
          <cell r="U48"/>
          <cell r="V48"/>
          <cell r="W48"/>
          <cell r="X48"/>
          <cell r="Y48"/>
          <cell r="Z48" t="str">
            <v>A4</v>
          </cell>
          <cell r="AA48">
            <v>7</v>
          </cell>
          <cell r="AB48" t="str">
            <v>A4</v>
          </cell>
          <cell r="AC48">
            <v>7</v>
          </cell>
          <cell r="AD48" t="str">
            <v>A4</v>
          </cell>
          <cell r="AE48">
            <v>7</v>
          </cell>
        </row>
        <row r="49">
          <cell r="E49" t="str">
            <v>01007006</v>
          </cell>
          <cell r="F49" t="str">
            <v>Phòng TC - HC - TH</v>
          </cell>
          <cell r="G49" t="str">
            <v>HĐT</v>
          </cell>
          <cell r="H49" t="str">
            <v>A2</v>
          </cell>
          <cell r="I49">
            <v>9</v>
          </cell>
          <cell r="J49" t="str">
            <v>A2</v>
          </cell>
          <cell r="K49">
            <v>9</v>
          </cell>
          <cell r="L49" t="str">
            <v>A2</v>
          </cell>
          <cell r="M49">
            <v>9</v>
          </cell>
          <cell r="N49" t="str">
            <v>A2</v>
          </cell>
          <cell r="O49">
            <v>9</v>
          </cell>
          <cell r="P49" t="str">
            <v>A3</v>
          </cell>
          <cell r="Q49">
            <v>8</v>
          </cell>
          <cell r="R49" t="str">
            <v>A3</v>
          </cell>
          <cell r="S49">
            <v>8</v>
          </cell>
          <cell r="T49" t="str">
            <v>A2</v>
          </cell>
          <cell r="U49">
            <v>9</v>
          </cell>
          <cell r="V49" t="str">
            <v>A3</v>
          </cell>
          <cell r="W49">
            <v>8</v>
          </cell>
          <cell r="X49" t="str">
            <v>A3</v>
          </cell>
          <cell r="Y49">
            <v>8</v>
          </cell>
          <cell r="Z49" t="str">
            <v>A2</v>
          </cell>
          <cell r="AA49">
            <v>9</v>
          </cell>
          <cell r="AB49" t="str">
            <v>A3</v>
          </cell>
          <cell r="AC49">
            <v>8</v>
          </cell>
          <cell r="AD49" t="str">
            <v>A4</v>
          </cell>
          <cell r="AE49">
            <v>7</v>
          </cell>
        </row>
        <row r="50">
          <cell r="E50" t="str">
            <v>01002023</v>
          </cell>
          <cell r="F50" t="str">
            <v>Phòng TC - HC - TH</v>
          </cell>
          <cell r="G50" t="str">
            <v>HĐT</v>
          </cell>
          <cell r="H50" t="str">
            <v>A2</v>
          </cell>
          <cell r="I50">
            <v>9</v>
          </cell>
          <cell r="J50" t="str">
            <v>A2</v>
          </cell>
          <cell r="K50">
            <v>9</v>
          </cell>
          <cell r="L50" t="str">
            <v>A2</v>
          </cell>
          <cell r="M50">
            <v>9</v>
          </cell>
          <cell r="N50" t="str">
            <v>A3</v>
          </cell>
          <cell r="O50">
            <v>8</v>
          </cell>
          <cell r="P50" t="str">
            <v>A3</v>
          </cell>
          <cell r="Q50">
            <v>8</v>
          </cell>
          <cell r="R50" t="str">
            <v>A2</v>
          </cell>
          <cell r="S50">
            <v>9</v>
          </cell>
          <cell r="T50" t="str">
            <v>A2</v>
          </cell>
          <cell r="U50">
            <v>9</v>
          </cell>
          <cell r="V50" t="str">
            <v>A2</v>
          </cell>
          <cell r="W50">
            <v>9</v>
          </cell>
          <cell r="X50" t="str">
            <v>A3</v>
          </cell>
          <cell r="Y50">
            <v>8</v>
          </cell>
          <cell r="Z50" t="str">
            <v>A2</v>
          </cell>
          <cell r="AA50">
            <v>9</v>
          </cell>
          <cell r="AB50" t="str">
            <v>A3</v>
          </cell>
          <cell r="AC50">
            <v>8</v>
          </cell>
          <cell r="AD50" t="str">
            <v>A4</v>
          </cell>
          <cell r="AE50">
            <v>7</v>
          </cell>
        </row>
        <row r="51">
          <cell r="E51" t="str">
            <v>01002007</v>
          </cell>
          <cell r="F51" t="str">
            <v>Phòng TC - HC - TH</v>
          </cell>
          <cell r="G51" t="str">
            <v>HĐT</v>
          </cell>
          <cell r="H51" t="str">
            <v>A4</v>
          </cell>
          <cell r="I51">
            <v>7</v>
          </cell>
          <cell r="J51" t="str">
            <v>A3</v>
          </cell>
          <cell r="K51">
            <v>8</v>
          </cell>
          <cell r="L51" t="str">
            <v>A4</v>
          </cell>
          <cell r="M51">
            <v>7</v>
          </cell>
          <cell r="N51" t="str">
            <v>A4</v>
          </cell>
          <cell r="O51">
            <v>7</v>
          </cell>
          <cell r="P51" t="str">
            <v>A3</v>
          </cell>
          <cell r="Q51">
            <v>8</v>
          </cell>
          <cell r="R51" t="str">
            <v>A4</v>
          </cell>
          <cell r="S51">
            <v>7</v>
          </cell>
          <cell r="T51" t="str">
            <v>A3</v>
          </cell>
          <cell r="U51">
            <v>8</v>
          </cell>
          <cell r="V51" t="str">
            <v>A4</v>
          </cell>
          <cell r="W51">
            <v>7</v>
          </cell>
          <cell r="X51" t="str">
            <v>A4</v>
          </cell>
          <cell r="Y51">
            <v>7</v>
          </cell>
          <cell r="Z51" t="str">
            <v>A4</v>
          </cell>
          <cell r="AA51">
            <v>7</v>
          </cell>
          <cell r="AB51" t="str">
            <v>A3</v>
          </cell>
          <cell r="AC51">
            <v>8</v>
          </cell>
          <cell r="AD51" t="str">
            <v>A4</v>
          </cell>
          <cell r="AE51">
            <v>7</v>
          </cell>
        </row>
        <row r="52">
          <cell r="E52" t="str">
            <v>01002010</v>
          </cell>
          <cell r="F52" t="str">
            <v>Phòng TC - HC - TH</v>
          </cell>
          <cell r="G52" t="str">
            <v>HĐT</v>
          </cell>
          <cell r="H52" t="str">
            <v>A3</v>
          </cell>
          <cell r="I52">
            <v>8</v>
          </cell>
          <cell r="J52" t="str">
            <v>A4</v>
          </cell>
          <cell r="K52">
            <v>7</v>
          </cell>
          <cell r="L52" t="str">
            <v>A3</v>
          </cell>
          <cell r="M52">
            <v>8</v>
          </cell>
          <cell r="N52" t="str">
            <v>A4</v>
          </cell>
          <cell r="O52">
            <v>7</v>
          </cell>
          <cell r="P52" t="str">
            <v>A3</v>
          </cell>
          <cell r="Q52">
            <v>8</v>
          </cell>
          <cell r="R52" t="str">
            <v>A3</v>
          </cell>
          <cell r="S52">
            <v>8</v>
          </cell>
          <cell r="T52" t="str">
            <v>A3</v>
          </cell>
          <cell r="U52">
            <v>8</v>
          </cell>
          <cell r="V52" t="str">
            <v>A3</v>
          </cell>
          <cell r="W52">
            <v>8</v>
          </cell>
          <cell r="X52" t="str">
            <v>A3</v>
          </cell>
          <cell r="Y52">
            <v>8</v>
          </cell>
          <cell r="Z52" t="str">
            <v>A3</v>
          </cell>
          <cell r="AA52">
            <v>8</v>
          </cell>
          <cell r="AB52" t="str">
            <v>A3</v>
          </cell>
          <cell r="AC52">
            <v>8</v>
          </cell>
          <cell r="AD52" t="str">
            <v>A4</v>
          </cell>
          <cell r="AE52">
            <v>7</v>
          </cell>
        </row>
        <row r="53">
          <cell r="E53" t="str">
            <v>01002012</v>
          </cell>
          <cell r="F53" t="str">
            <v>Phòng TC - HC - TH</v>
          </cell>
          <cell r="G53" t="str">
            <v>HĐT</v>
          </cell>
          <cell r="H53" t="str">
            <v>A4</v>
          </cell>
          <cell r="I53">
            <v>7</v>
          </cell>
          <cell r="J53" t="str">
            <v>A3</v>
          </cell>
          <cell r="K53">
            <v>8</v>
          </cell>
          <cell r="L53" t="str">
            <v>A4</v>
          </cell>
          <cell r="M53">
            <v>7</v>
          </cell>
          <cell r="N53" t="str">
            <v>A4</v>
          </cell>
          <cell r="O53">
            <v>7</v>
          </cell>
          <cell r="P53" t="str">
            <v>A4</v>
          </cell>
          <cell r="Q53">
            <v>7</v>
          </cell>
          <cell r="R53" t="str">
            <v>A3</v>
          </cell>
          <cell r="S53">
            <v>8</v>
          </cell>
          <cell r="T53" t="str">
            <v>A3</v>
          </cell>
          <cell r="U53">
            <v>8</v>
          </cell>
          <cell r="V53" t="str">
            <v>A4</v>
          </cell>
          <cell r="W53">
            <v>7</v>
          </cell>
          <cell r="X53" t="str">
            <v>A4</v>
          </cell>
          <cell r="Y53">
            <v>7</v>
          </cell>
          <cell r="Z53" t="str">
            <v>A4</v>
          </cell>
          <cell r="AA53">
            <v>7</v>
          </cell>
          <cell r="AB53" t="str">
            <v>A4</v>
          </cell>
          <cell r="AC53">
            <v>7</v>
          </cell>
          <cell r="AD53" t="str">
            <v>A4</v>
          </cell>
          <cell r="AE53">
            <v>7</v>
          </cell>
        </row>
        <row r="54">
          <cell r="E54" t="str">
            <v>01002028</v>
          </cell>
          <cell r="F54" t="str">
            <v>Phòng TC - HC - TH</v>
          </cell>
          <cell r="G54" t="str">
            <v>HĐT</v>
          </cell>
          <cell r="H54" t="str">
            <v>A4</v>
          </cell>
          <cell r="I54">
            <v>7</v>
          </cell>
          <cell r="J54" t="str">
            <v>A4</v>
          </cell>
          <cell r="K54">
            <v>7</v>
          </cell>
          <cell r="L54" t="str">
            <v>A3</v>
          </cell>
          <cell r="M54">
            <v>8</v>
          </cell>
          <cell r="N54" t="str">
            <v>A4</v>
          </cell>
          <cell r="O54">
            <v>7</v>
          </cell>
          <cell r="P54" t="str">
            <v>A3</v>
          </cell>
          <cell r="Q54">
            <v>8</v>
          </cell>
          <cell r="R54" t="str">
            <v>A4</v>
          </cell>
          <cell r="S54">
            <v>7</v>
          </cell>
          <cell r="T54" t="str">
            <v>A3</v>
          </cell>
          <cell r="U54">
            <v>8</v>
          </cell>
          <cell r="V54" t="str">
            <v>A3</v>
          </cell>
          <cell r="W54">
            <v>8</v>
          </cell>
          <cell r="X54" t="str">
            <v>A3</v>
          </cell>
          <cell r="Y54">
            <v>8</v>
          </cell>
          <cell r="Z54" t="str">
            <v>A3</v>
          </cell>
          <cell r="AA54">
            <v>8</v>
          </cell>
          <cell r="AB54" t="str">
            <v>A3</v>
          </cell>
          <cell r="AC54">
            <v>8</v>
          </cell>
          <cell r="AD54" t="str">
            <v>A4</v>
          </cell>
          <cell r="AE54">
            <v>7</v>
          </cell>
        </row>
        <row r="55">
          <cell r="E55" t="str">
            <v>01002027</v>
          </cell>
          <cell r="F55" t="str">
            <v>Phòng TC - HC - TH</v>
          </cell>
          <cell r="G55" t="str">
            <v>HĐT</v>
          </cell>
          <cell r="H55" t="str">
            <v>A3</v>
          </cell>
          <cell r="I55">
            <v>8</v>
          </cell>
          <cell r="J55" t="str">
            <v>A3</v>
          </cell>
          <cell r="K55">
            <v>8</v>
          </cell>
          <cell r="L55" t="str">
            <v>A4</v>
          </cell>
          <cell r="M55">
            <v>7</v>
          </cell>
          <cell r="N55" t="str">
            <v>A4</v>
          </cell>
          <cell r="O55">
            <v>7</v>
          </cell>
          <cell r="P55" t="str">
            <v>A2</v>
          </cell>
          <cell r="Q55">
            <v>9</v>
          </cell>
          <cell r="R55" t="str">
            <v>A3</v>
          </cell>
          <cell r="S55">
            <v>8</v>
          </cell>
          <cell r="T55" t="str">
            <v>A3</v>
          </cell>
          <cell r="U55">
            <v>8</v>
          </cell>
          <cell r="V55" t="str">
            <v>A3</v>
          </cell>
          <cell r="W55">
            <v>8</v>
          </cell>
          <cell r="X55" t="str">
            <v>A3</v>
          </cell>
          <cell r="Y55">
            <v>8</v>
          </cell>
          <cell r="Z55" t="str">
            <v>A3</v>
          </cell>
          <cell r="AA55">
            <v>8</v>
          </cell>
          <cell r="AB55" t="str">
            <v>A4</v>
          </cell>
          <cell r="AC55">
            <v>7</v>
          </cell>
          <cell r="AD55" t="str">
            <v>A4</v>
          </cell>
          <cell r="AE55">
            <v>7</v>
          </cell>
        </row>
        <row r="56">
          <cell r="E56" t="str">
            <v>01002013</v>
          </cell>
          <cell r="F56" t="str">
            <v>Phòng TC - HC - TH</v>
          </cell>
          <cell r="G56" t="str">
            <v>HĐT</v>
          </cell>
          <cell r="H56" t="str">
            <v>A3</v>
          </cell>
          <cell r="I56">
            <v>8</v>
          </cell>
          <cell r="J56" t="str">
            <v>A3</v>
          </cell>
          <cell r="K56">
            <v>8</v>
          </cell>
          <cell r="L56" t="str">
            <v>A4</v>
          </cell>
          <cell r="M56">
            <v>7</v>
          </cell>
          <cell r="N56" t="str">
            <v>A4</v>
          </cell>
          <cell r="O56">
            <v>7</v>
          </cell>
          <cell r="P56" t="str">
            <v>A4</v>
          </cell>
          <cell r="Q56">
            <v>7</v>
          </cell>
          <cell r="R56" t="str">
            <v>A3</v>
          </cell>
          <cell r="S56">
            <v>8</v>
          </cell>
          <cell r="T56" t="str">
            <v>A3</v>
          </cell>
          <cell r="U56">
            <v>8</v>
          </cell>
          <cell r="V56" t="str">
            <v>A4</v>
          </cell>
          <cell r="W56">
            <v>7</v>
          </cell>
          <cell r="X56" t="str">
            <v>A4</v>
          </cell>
          <cell r="Y56">
            <v>7</v>
          </cell>
          <cell r="Z56" t="str">
            <v>A3</v>
          </cell>
          <cell r="AA56">
            <v>8</v>
          </cell>
          <cell r="AB56" t="str">
            <v>A4</v>
          </cell>
          <cell r="AC56">
            <v>7</v>
          </cell>
          <cell r="AD56" t="str">
            <v>A4</v>
          </cell>
          <cell r="AE56">
            <v>7</v>
          </cell>
        </row>
        <row r="57">
          <cell r="E57" t="str">
            <v>01002031</v>
          </cell>
          <cell r="F57" t="str">
            <v>Phòng TC - HC - TH</v>
          </cell>
          <cell r="G57" t="str">
            <v>HĐT</v>
          </cell>
          <cell r="H57" t="str">
            <v>A4</v>
          </cell>
          <cell r="I57">
            <v>7</v>
          </cell>
          <cell r="J57" t="str">
            <v>A4</v>
          </cell>
          <cell r="K57">
            <v>7</v>
          </cell>
          <cell r="L57" t="str">
            <v>A4</v>
          </cell>
          <cell r="M57">
            <v>7</v>
          </cell>
          <cell r="N57" t="str">
            <v>A4</v>
          </cell>
          <cell r="O57">
            <v>7</v>
          </cell>
          <cell r="P57" t="str">
            <v>A4</v>
          </cell>
          <cell r="Q57">
            <v>7</v>
          </cell>
          <cell r="R57" t="str">
            <v>A3</v>
          </cell>
          <cell r="S57">
            <v>8</v>
          </cell>
          <cell r="T57" t="str">
            <v>A3</v>
          </cell>
          <cell r="U57">
            <v>8</v>
          </cell>
          <cell r="V57" t="str">
            <v>A4</v>
          </cell>
          <cell r="W57">
            <v>7</v>
          </cell>
          <cell r="X57" t="str">
            <v>A3</v>
          </cell>
          <cell r="Y57">
            <v>8</v>
          </cell>
          <cell r="Z57" t="str">
            <v>A4</v>
          </cell>
          <cell r="AA57">
            <v>7</v>
          </cell>
          <cell r="AB57" t="str">
            <v>A3</v>
          </cell>
          <cell r="AC57">
            <v>8</v>
          </cell>
          <cell r="AD57" t="str">
            <v>A4</v>
          </cell>
          <cell r="AE57">
            <v>7</v>
          </cell>
        </row>
        <row r="58">
          <cell r="E58" t="str">
            <v>01002034</v>
          </cell>
          <cell r="F58" t="str">
            <v>Phòng TC - HC - TH</v>
          </cell>
          <cell r="G58" t="str">
            <v>HĐT</v>
          </cell>
          <cell r="H58" t="str">
            <v>A4</v>
          </cell>
          <cell r="I58">
            <v>7</v>
          </cell>
          <cell r="J58" t="str">
            <v>A3</v>
          </cell>
          <cell r="K58">
            <v>8</v>
          </cell>
          <cell r="L58" t="str">
            <v>A3</v>
          </cell>
          <cell r="M58">
            <v>8</v>
          </cell>
          <cell r="N58" t="str">
            <v>A4</v>
          </cell>
          <cell r="O58">
            <v>7</v>
          </cell>
          <cell r="P58" t="str">
            <v>A3</v>
          </cell>
          <cell r="Q58">
            <v>8</v>
          </cell>
          <cell r="R58" t="str">
            <v>A4</v>
          </cell>
          <cell r="S58">
            <v>7</v>
          </cell>
          <cell r="T58" t="str">
            <v>A3</v>
          </cell>
          <cell r="U58">
            <v>8</v>
          </cell>
          <cell r="V58" t="str">
            <v>A3</v>
          </cell>
          <cell r="W58">
            <v>8</v>
          </cell>
          <cell r="X58" t="str">
            <v>A4</v>
          </cell>
          <cell r="Y58">
            <v>7</v>
          </cell>
          <cell r="Z58" t="str">
            <v>A4</v>
          </cell>
          <cell r="AA58">
            <v>7</v>
          </cell>
          <cell r="AB58" t="str">
            <v>A3</v>
          </cell>
          <cell r="AC58">
            <v>8</v>
          </cell>
          <cell r="AD58" t="str">
            <v>A4</v>
          </cell>
          <cell r="AE58">
            <v>7</v>
          </cell>
        </row>
        <row r="59">
          <cell r="E59" t="str">
            <v>01002033</v>
          </cell>
          <cell r="F59" t="str">
            <v>Phòng TC - HC - TH</v>
          </cell>
          <cell r="G59" t="str">
            <v>HĐT</v>
          </cell>
          <cell r="H59" t="str">
            <v>A3</v>
          </cell>
          <cell r="I59">
            <v>8</v>
          </cell>
          <cell r="J59" t="str">
            <v>A4</v>
          </cell>
          <cell r="K59">
            <v>7</v>
          </cell>
          <cell r="L59" t="str">
            <v>A4</v>
          </cell>
          <cell r="M59">
            <v>7</v>
          </cell>
          <cell r="N59" t="str">
            <v>A4</v>
          </cell>
          <cell r="O59">
            <v>7</v>
          </cell>
          <cell r="P59" t="str">
            <v>B1</v>
          </cell>
          <cell r="Q59">
            <v>6</v>
          </cell>
          <cell r="R59" t="str">
            <v>A3</v>
          </cell>
          <cell r="S59">
            <v>8</v>
          </cell>
          <cell r="T59" t="str">
            <v>A3</v>
          </cell>
          <cell r="U59">
            <v>8</v>
          </cell>
          <cell r="V59" t="str">
            <v>A3</v>
          </cell>
          <cell r="W59">
            <v>8</v>
          </cell>
          <cell r="X59" t="str">
            <v>A3</v>
          </cell>
          <cell r="Y59">
            <v>8</v>
          </cell>
          <cell r="Z59" t="str">
            <v>A4</v>
          </cell>
          <cell r="AA59">
            <v>7</v>
          </cell>
          <cell r="AB59" t="str">
            <v>B1</v>
          </cell>
          <cell r="AC59">
            <v>6</v>
          </cell>
          <cell r="AD59" t="str">
            <v>A4</v>
          </cell>
          <cell r="AE59">
            <v>7</v>
          </cell>
        </row>
        <row r="60">
          <cell r="E60" t="str">
            <v>01010068</v>
          </cell>
          <cell r="F60" t="str">
            <v>Phòng TC - HC - TH</v>
          </cell>
          <cell r="G60" t="str">
            <v>HĐT</v>
          </cell>
          <cell r="H60" t="str">
            <v>A4</v>
          </cell>
          <cell r="I60">
            <v>7</v>
          </cell>
          <cell r="J60" t="str">
            <v>A4</v>
          </cell>
          <cell r="K60">
            <v>7</v>
          </cell>
          <cell r="L60" t="str">
            <v>A4</v>
          </cell>
          <cell r="M60">
            <v>7</v>
          </cell>
          <cell r="N60" t="str">
            <v>A4</v>
          </cell>
          <cell r="O60">
            <v>7</v>
          </cell>
          <cell r="P60" t="str">
            <v>A4</v>
          </cell>
          <cell r="Q60">
            <v>7</v>
          </cell>
          <cell r="R60" t="str">
            <v>A4</v>
          </cell>
          <cell r="S60">
            <v>7</v>
          </cell>
          <cell r="T60" t="str">
            <v>A3</v>
          </cell>
          <cell r="U60">
            <v>8</v>
          </cell>
          <cell r="V60" t="str">
            <v>A4</v>
          </cell>
          <cell r="W60">
            <v>7</v>
          </cell>
          <cell r="X60" t="str">
            <v>A4</v>
          </cell>
          <cell r="Y60">
            <v>7</v>
          </cell>
          <cell r="Z60" t="str">
            <v>A4</v>
          </cell>
          <cell r="AA60">
            <v>7</v>
          </cell>
          <cell r="AB60" t="str">
            <v>A4</v>
          </cell>
          <cell r="AC60">
            <v>7</v>
          </cell>
          <cell r="AD60" t="str">
            <v>A4</v>
          </cell>
          <cell r="AE60">
            <v>7</v>
          </cell>
        </row>
        <row r="61">
          <cell r="E61" t="str">
            <v>01002035</v>
          </cell>
          <cell r="F61" t="str">
            <v>Phòng TC - HC - TH</v>
          </cell>
          <cell r="G61" t="str">
            <v>HĐT</v>
          </cell>
          <cell r="H61" t="str">
            <v>A2</v>
          </cell>
          <cell r="I61">
            <v>9</v>
          </cell>
          <cell r="J61" t="str">
            <v>A2</v>
          </cell>
          <cell r="K61">
            <v>9</v>
          </cell>
          <cell r="L61" t="str">
            <v>A3</v>
          </cell>
          <cell r="M61">
            <v>8</v>
          </cell>
          <cell r="N61" t="str">
            <v>A2</v>
          </cell>
          <cell r="O61">
            <v>9</v>
          </cell>
          <cell r="P61" t="str">
            <v>A2</v>
          </cell>
          <cell r="Q61">
            <v>9</v>
          </cell>
          <cell r="R61" t="str">
            <v>A2</v>
          </cell>
          <cell r="S61">
            <v>9</v>
          </cell>
          <cell r="T61" t="str">
            <v>A2</v>
          </cell>
          <cell r="U61">
            <v>9</v>
          </cell>
          <cell r="V61" t="str">
            <v>A2</v>
          </cell>
          <cell r="W61">
            <v>9</v>
          </cell>
          <cell r="X61" t="str">
            <v>A3</v>
          </cell>
          <cell r="Y61">
            <v>8</v>
          </cell>
          <cell r="Z61" t="str">
            <v>A2</v>
          </cell>
          <cell r="AA61">
            <v>9</v>
          </cell>
          <cell r="AB61" t="str">
            <v>A2</v>
          </cell>
          <cell r="AC61">
            <v>9</v>
          </cell>
          <cell r="AD61" t="str">
            <v>A4</v>
          </cell>
          <cell r="AE61">
            <v>7</v>
          </cell>
        </row>
        <row r="62">
          <cell r="E62" t="str">
            <v>01002036</v>
          </cell>
          <cell r="F62" t="str">
            <v>Phòng TC - HC - TH</v>
          </cell>
          <cell r="G62" t="str">
            <v>HĐT</v>
          </cell>
          <cell r="H62" t="str">
            <v>B1</v>
          </cell>
          <cell r="I62">
            <v>6</v>
          </cell>
          <cell r="J62" t="str">
            <v>A2</v>
          </cell>
          <cell r="K62">
            <v>9</v>
          </cell>
          <cell r="L62" t="str">
            <v>A3</v>
          </cell>
          <cell r="M62">
            <v>8</v>
          </cell>
          <cell r="N62" t="str">
            <v>A2</v>
          </cell>
          <cell r="O62">
            <v>9</v>
          </cell>
          <cell r="P62" t="str">
            <v>A2</v>
          </cell>
          <cell r="Q62">
            <v>9</v>
          </cell>
          <cell r="R62" t="str">
            <v>A3</v>
          </cell>
          <cell r="S62">
            <v>8</v>
          </cell>
          <cell r="T62" t="str">
            <v>A2</v>
          </cell>
          <cell r="U62">
            <v>9</v>
          </cell>
          <cell r="V62" t="str">
            <v>A2</v>
          </cell>
          <cell r="W62">
            <v>9</v>
          </cell>
          <cell r="X62" t="str">
            <v>A3</v>
          </cell>
          <cell r="Y62">
            <v>8</v>
          </cell>
          <cell r="Z62" t="str">
            <v>A2</v>
          </cell>
          <cell r="AA62">
            <v>9</v>
          </cell>
          <cell r="AB62" t="str">
            <v>A3</v>
          </cell>
          <cell r="AC62">
            <v>8</v>
          </cell>
          <cell r="AD62" t="str">
            <v>A4</v>
          </cell>
          <cell r="AE62">
            <v>7</v>
          </cell>
        </row>
        <row r="63">
          <cell r="E63" t="str">
            <v>01002002</v>
          </cell>
          <cell r="F63" t="str">
            <v>Phòng TTGD - CTSV</v>
          </cell>
          <cell r="G63" t="str">
            <v>VC</v>
          </cell>
          <cell r="H63" t="str">
            <v>A1</v>
          </cell>
          <cell r="I63">
            <v>10</v>
          </cell>
          <cell r="J63" t="str">
            <v>A1</v>
          </cell>
          <cell r="K63">
            <v>10</v>
          </cell>
          <cell r="L63" t="str">
            <v>A1</v>
          </cell>
          <cell r="M63">
            <v>10</v>
          </cell>
          <cell r="N63" t="str">
            <v>A1</v>
          </cell>
          <cell r="O63">
            <v>10</v>
          </cell>
          <cell r="P63" t="str">
            <v>A1</v>
          </cell>
          <cell r="Q63">
            <v>10</v>
          </cell>
          <cell r="R63" t="str">
            <v>A1</v>
          </cell>
          <cell r="S63">
            <v>10</v>
          </cell>
          <cell r="T63" t="str">
            <v>A1</v>
          </cell>
          <cell r="U63">
            <v>10</v>
          </cell>
          <cell r="V63" t="str">
            <v>A2</v>
          </cell>
          <cell r="W63">
            <v>9</v>
          </cell>
          <cell r="X63" t="str">
            <v>A1</v>
          </cell>
          <cell r="Y63">
            <v>10</v>
          </cell>
          <cell r="Z63" t="str">
            <v>A1</v>
          </cell>
          <cell r="AA63">
            <v>10</v>
          </cell>
          <cell r="AB63" t="str">
            <v>A1</v>
          </cell>
          <cell r="AC63">
            <v>10</v>
          </cell>
          <cell r="AD63" t="str">
            <v>A2</v>
          </cell>
          <cell r="AE63">
            <v>9</v>
          </cell>
        </row>
        <row r="64">
          <cell r="E64" t="str">
            <v>01009006</v>
          </cell>
          <cell r="F64" t="str">
            <v>Phòng TTGD - CTSV</v>
          </cell>
          <cell r="G64" t="str">
            <v>VC</v>
          </cell>
          <cell r="H64" t="str">
            <v>A1</v>
          </cell>
          <cell r="I64">
            <v>10</v>
          </cell>
          <cell r="J64" t="str">
            <v>A2</v>
          </cell>
          <cell r="K64">
            <v>9</v>
          </cell>
          <cell r="L64" t="str">
            <v>A1</v>
          </cell>
          <cell r="M64">
            <v>10</v>
          </cell>
          <cell r="N64" t="str">
            <v>A4</v>
          </cell>
          <cell r="O64">
            <v>7</v>
          </cell>
          <cell r="P64" t="str">
            <v>A1</v>
          </cell>
          <cell r="Q64">
            <v>10</v>
          </cell>
          <cell r="R64" t="str">
            <v>A1</v>
          </cell>
          <cell r="S64">
            <v>10</v>
          </cell>
          <cell r="T64" t="str">
            <v>A2</v>
          </cell>
          <cell r="U64">
            <v>9</v>
          </cell>
          <cell r="V64" t="str">
            <v>A2</v>
          </cell>
          <cell r="W64">
            <v>9</v>
          </cell>
          <cell r="X64" t="str">
            <v>A2</v>
          </cell>
          <cell r="Y64">
            <v>9</v>
          </cell>
          <cell r="Z64" t="str">
            <v>A2</v>
          </cell>
          <cell r="AA64">
            <v>9</v>
          </cell>
          <cell r="AB64" t="str">
            <v>A2</v>
          </cell>
          <cell r="AC64">
            <v>9</v>
          </cell>
          <cell r="AD64" t="str">
            <v>A2</v>
          </cell>
          <cell r="AE64">
            <v>9</v>
          </cell>
        </row>
        <row r="65">
          <cell r="E65" t="str">
            <v>01009018</v>
          </cell>
          <cell r="F65" t="str">
            <v>Phòng TTGD - CTSV</v>
          </cell>
          <cell r="G65" t="str">
            <v>VC</v>
          </cell>
          <cell r="H65" t="str">
            <v>A3</v>
          </cell>
          <cell r="I65">
            <v>8</v>
          </cell>
          <cell r="J65" t="str">
            <v>A1</v>
          </cell>
          <cell r="K65">
            <v>10</v>
          </cell>
          <cell r="L65" t="str">
            <v>A2</v>
          </cell>
          <cell r="M65">
            <v>9</v>
          </cell>
          <cell r="N65" t="str">
            <v>A3</v>
          </cell>
          <cell r="O65">
            <v>8</v>
          </cell>
          <cell r="P65" t="str">
            <v>A1</v>
          </cell>
          <cell r="Q65">
            <v>10</v>
          </cell>
          <cell r="R65" t="str">
            <v>A4</v>
          </cell>
          <cell r="S65">
            <v>7</v>
          </cell>
          <cell r="T65" t="str">
            <v>A3</v>
          </cell>
          <cell r="U65">
            <v>8</v>
          </cell>
          <cell r="V65" t="str">
            <v>A1</v>
          </cell>
          <cell r="W65">
            <v>10</v>
          </cell>
          <cell r="X65" t="str">
            <v>A3</v>
          </cell>
          <cell r="Y65">
            <v>8</v>
          </cell>
          <cell r="Z65" t="str">
            <v>B1</v>
          </cell>
          <cell r="AA65">
            <v>6</v>
          </cell>
          <cell r="AB65" t="str">
            <v>A3</v>
          </cell>
          <cell r="AC65">
            <v>8</v>
          </cell>
          <cell r="AD65" t="str">
            <v>A2</v>
          </cell>
          <cell r="AE65">
            <v>9</v>
          </cell>
        </row>
        <row r="66">
          <cell r="E66" t="str">
            <v>01009010</v>
          </cell>
          <cell r="F66" t="str">
            <v>Phòng TTGD - CTSV</v>
          </cell>
          <cell r="G66" t="str">
            <v>VC</v>
          </cell>
          <cell r="H66" t="str">
            <v>A2</v>
          </cell>
          <cell r="I66">
            <v>9</v>
          </cell>
          <cell r="J66" t="str">
            <v>A2</v>
          </cell>
          <cell r="K66">
            <v>9</v>
          </cell>
          <cell r="L66" t="str">
            <v>A3</v>
          </cell>
          <cell r="M66">
            <v>8</v>
          </cell>
          <cell r="N66" t="str">
            <v>A4</v>
          </cell>
          <cell r="O66">
            <v>7</v>
          </cell>
          <cell r="P66" t="str">
            <v>A3</v>
          </cell>
          <cell r="Q66">
            <v>8</v>
          </cell>
          <cell r="R66" t="str">
            <v>A3</v>
          </cell>
          <cell r="S66">
            <v>8</v>
          </cell>
          <cell r="T66" t="str">
            <v>A3</v>
          </cell>
          <cell r="U66">
            <v>8</v>
          </cell>
          <cell r="V66" t="str">
            <v>A3</v>
          </cell>
          <cell r="W66">
            <v>8</v>
          </cell>
          <cell r="X66" t="str">
            <v>A3</v>
          </cell>
          <cell r="Y66">
            <v>8</v>
          </cell>
          <cell r="Z66" t="str">
            <v>A3</v>
          </cell>
          <cell r="AA66">
            <v>8</v>
          </cell>
          <cell r="AB66" t="str">
            <v>A3</v>
          </cell>
          <cell r="AC66">
            <v>8</v>
          </cell>
          <cell r="AD66" t="str">
            <v>A3</v>
          </cell>
          <cell r="AE66">
            <v>8</v>
          </cell>
        </row>
        <row r="67">
          <cell r="E67" t="str">
            <v>01002004</v>
          </cell>
          <cell r="F67" t="str">
            <v>Phòng TTGD - CTSV</v>
          </cell>
          <cell r="G67" t="str">
            <v>VC</v>
          </cell>
          <cell r="H67" t="str">
            <v>A1</v>
          </cell>
          <cell r="I67">
            <v>10</v>
          </cell>
          <cell r="J67" t="str">
            <v>A1</v>
          </cell>
          <cell r="K67">
            <v>10</v>
          </cell>
          <cell r="L67" t="str">
            <v>A1</v>
          </cell>
          <cell r="M67">
            <v>10</v>
          </cell>
          <cell r="N67" t="str">
            <v>A2</v>
          </cell>
          <cell r="O67">
            <v>9</v>
          </cell>
          <cell r="P67" t="str">
            <v>A1</v>
          </cell>
          <cell r="Q67">
            <v>10</v>
          </cell>
          <cell r="R67" t="str">
            <v>A1</v>
          </cell>
          <cell r="S67">
            <v>10</v>
          </cell>
          <cell r="T67" t="str">
            <v>A2</v>
          </cell>
          <cell r="U67">
            <v>9</v>
          </cell>
          <cell r="V67" t="str">
            <v>A1</v>
          </cell>
          <cell r="W67">
            <v>10</v>
          </cell>
          <cell r="X67" t="str">
            <v>A2</v>
          </cell>
          <cell r="Y67">
            <v>9</v>
          </cell>
          <cell r="Z67" t="str">
            <v>A2</v>
          </cell>
          <cell r="AA67">
            <v>9</v>
          </cell>
          <cell r="AB67" t="str">
            <v>A1</v>
          </cell>
          <cell r="AC67">
            <v>10</v>
          </cell>
          <cell r="AD67" t="str">
            <v>A2</v>
          </cell>
          <cell r="AE67">
            <v>9</v>
          </cell>
        </row>
        <row r="68">
          <cell r="E68" t="str">
            <v>01009008</v>
          </cell>
          <cell r="F68" t="str">
            <v>Phòng TTGD - CTSV</v>
          </cell>
          <cell r="G68" t="str">
            <v>VC</v>
          </cell>
          <cell r="H68" t="str">
            <v>A3</v>
          </cell>
          <cell r="I68">
            <v>8</v>
          </cell>
          <cell r="J68" t="str">
            <v>A3</v>
          </cell>
          <cell r="K68">
            <v>8</v>
          </cell>
          <cell r="L68" t="str">
            <v>A4</v>
          </cell>
          <cell r="M68">
            <v>7</v>
          </cell>
          <cell r="N68" t="str">
            <v>A3</v>
          </cell>
          <cell r="O68">
            <v>8</v>
          </cell>
          <cell r="P68" t="str">
            <v>A3</v>
          </cell>
          <cell r="Q68">
            <v>8</v>
          </cell>
          <cell r="R68" t="str">
            <v>A3</v>
          </cell>
          <cell r="S68">
            <v>8</v>
          </cell>
          <cell r="T68" t="str">
            <v>A3</v>
          </cell>
          <cell r="U68">
            <v>8</v>
          </cell>
          <cell r="V68" t="str">
            <v>A3</v>
          </cell>
          <cell r="W68">
            <v>8</v>
          </cell>
          <cell r="X68" t="str">
            <v>A3</v>
          </cell>
          <cell r="Y68">
            <v>8</v>
          </cell>
          <cell r="Z68" t="str">
            <v>A2</v>
          </cell>
          <cell r="AA68">
            <v>9</v>
          </cell>
          <cell r="AB68" t="str">
            <v>A3</v>
          </cell>
          <cell r="AC68">
            <v>8</v>
          </cell>
          <cell r="AD68" t="str">
            <v>A3</v>
          </cell>
          <cell r="AE68">
            <v>8</v>
          </cell>
        </row>
        <row r="69">
          <cell r="E69" t="str">
            <v>01022058</v>
          </cell>
          <cell r="F69" t="str">
            <v>Phòng TTGD - CTSV</v>
          </cell>
          <cell r="G69" t="str">
            <v>VC</v>
          </cell>
          <cell r="H69" t="str">
            <v>A3</v>
          </cell>
          <cell r="I69">
            <v>8</v>
          </cell>
          <cell r="J69" t="str">
            <v>A3</v>
          </cell>
          <cell r="K69">
            <v>8</v>
          </cell>
          <cell r="L69" t="str">
            <v>A3</v>
          </cell>
          <cell r="M69">
            <v>8</v>
          </cell>
          <cell r="N69" t="str">
            <v>A4</v>
          </cell>
          <cell r="O69">
            <v>7</v>
          </cell>
          <cell r="P69" t="str">
            <v>A3</v>
          </cell>
          <cell r="Q69">
            <v>8</v>
          </cell>
          <cell r="R69" t="str">
            <v>A3</v>
          </cell>
          <cell r="S69">
            <v>8</v>
          </cell>
          <cell r="T69" t="str">
            <v>A3</v>
          </cell>
          <cell r="U69">
            <v>8</v>
          </cell>
          <cell r="V69" t="str">
            <v>A2</v>
          </cell>
          <cell r="W69">
            <v>9</v>
          </cell>
          <cell r="X69" t="str">
            <v>A3</v>
          </cell>
          <cell r="Y69">
            <v>8</v>
          </cell>
          <cell r="Z69" t="str">
            <v>A2</v>
          </cell>
          <cell r="AA69">
            <v>9</v>
          </cell>
          <cell r="AB69" t="str">
            <v>A4</v>
          </cell>
          <cell r="AC69">
            <v>7</v>
          </cell>
          <cell r="AD69" t="str">
            <v>A4</v>
          </cell>
          <cell r="AE69">
            <v>7</v>
          </cell>
        </row>
        <row r="70">
          <cell r="E70" t="str">
            <v>01007004</v>
          </cell>
          <cell r="F70" t="str">
            <v>Phòng TTGD - CTSV</v>
          </cell>
          <cell r="G70" t="str">
            <v>VC</v>
          </cell>
          <cell r="H70" t="str">
            <v>A2</v>
          </cell>
          <cell r="I70">
            <v>9</v>
          </cell>
          <cell r="J70" t="str">
            <v>A2</v>
          </cell>
          <cell r="K70">
            <v>9</v>
          </cell>
          <cell r="L70" t="str">
            <v>A3</v>
          </cell>
          <cell r="M70">
            <v>8</v>
          </cell>
          <cell r="N70" t="str">
            <v>A3</v>
          </cell>
          <cell r="O70">
            <v>8</v>
          </cell>
          <cell r="P70" t="str">
            <v>A3</v>
          </cell>
          <cell r="Q70">
            <v>8</v>
          </cell>
          <cell r="R70" t="str">
            <v>A3</v>
          </cell>
          <cell r="S70">
            <v>8</v>
          </cell>
          <cell r="T70" t="str">
            <v>A4</v>
          </cell>
          <cell r="U70">
            <v>7</v>
          </cell>
          <cell r="V70" t="str">
            <v>A3</v>
          </cell>
          <cell r="W70">
            <v>8</v>
          </cell>
          <cell r="X70" t="str">
            <v>A3</v>
          </cell>
          <cell r="Y70">
            <v>8</v>
          </cell>
          <cell r="Z70" t="str">
            <v>A3</v>
          </cell>
          <cell r="AA70">
            <v>8</v>
          </cell>
          <cell r="AB70" t="str">
            <v>A3</v>
          </cell>
          <cell r="AC70">
            <v>8</v>
          </cell>
          <cell r="AD70" t="str">
            <v>A3</v>
          </cell>
          <cell r="AE70">
            <v>8</v>
          </cell>
        </row>
        <row r="71">
          <cell r="E71" t="str">
            <v>01009012</v>
          </cell>
          <cell r="F71" t="str">
            <v>Phòng TTGD - CTSV</v>
          </cell>
          <cell r="G71" t="str">
            <v>HĐT</v>
          </cell>
          <cell r="H71" t="str">
            <v>A3</v>
          </cell>
          <cell r="I71">
            <v>8</v>
          </cell>
          <cell r="J71" t="str">
            <v>A2</v>
          </cell>
          <cell r="K71">
            <v>9</v>
          </cell>
          <cell r="L71" t="str">
            <v>A2</v>
          </cell>
          <cell r="M71">
            <v>9</v>
          </cell>
          <cell r="N71" t="str">
            <v>A3</v>
          </cell>
          <cell r="O71">
            <v>8</v>
          </cell>
          <cell r="P71" t="str">
            <v>A2</v>
          </cell>
          <cell r="Q71">
            <v>9</v>
          </cell>
          <cell r="R71" t="str">
            <v>A1</v>
          </cell>
          <cell r="S71">
            <v>10</v>
          </cell>
          <cell r="T71" t="str">
            <v>A3</v>
          </cell>
          <cell r="U71">
            <v>8</v>
          </cell>
          <cell r="V71" t="str">
            <v>A2</v>
          </cell>
          <cell r="W71">
            <v>9</v>
          </cell>
          <cell r="X71" t="str">
            <v>A2</v>
          </cell>
          <cell r="Y71">
            <v>9</v>
          </cell>
          <cell r="Z71" t="str">
            <v>A3</v>
          </cell>
          <cell r="AA71">
            <v>8</v>
          </cell>
          <cell r="AB71" t="str">
            <v>A2</v>
          </cell>
          <cell r="AC71">
            <v>9</v>
          </cell>
          <cell r="AD71" t="str">
            <v>A2</v>
          </cell>
          <cell r="AE71">
            <v>9</v>
          </cell>
        </row>
        <row r="72">
          <cell r="E72" t="str">
            <v>01002008</v>
          </cell>
          <cell r="F72" t="str">
            <v>Phòng TTGD - CTSV</v>
          </cell>
          <cell r="G72" t="str">
            <v>HĐT</v>
          </cell>
          <cell r="H72" t="str">
            <v>A1</v>
          </cell>
          <cell r="I72">
            <v>10</v>
          </cell>
          <cell r="J72" t="str">
            <v>A2</v>
          </cell>
          <cell r="K72">
            <v>9</v>
          </cell>
          <cell r="L72" t="str">
            <v>A1</v>
          </cell>
          <cell r="M72">
            <v>10</v>
          </cell>
          <cell r="N72" t="str">
            <v>A2</v>
          </cell>
          <cell r="O72">
            <v>9</v>
          </cell>
          <cell r="P72" t="str">
            <v>A3</v>
          </cell>
          <cell r="Q72">
            <v>8</v>
          </cell>
          <cell r="R72" t="str">
            <v>A3</v>
          </cell>
          <cell r="S72">
            <v>8</v>
          </cell>
          <cell r="T72" t="str">
            <v>A3</v>
          </cell>
          <cell r="U72">
            <v>8</v>
          </cell>
          <cell r="V72" t="str">
            <v>A3</v>
          </cell>
          <cell r="W72">
            <v>8</v>
          </cell>
          <cell r="X72" t="str">
            <v>A3</v>
          </cell>
          <cell r="Y72">
            <v>8</v>
          </cell>
          <cell r="Z72" t="str">
            <v>A2</v>
          </cell>
          <cell r="AA72">
            <v>9</v>
          </cell>
          <cell r="AB72" t="str">
            <v>A3</v>
          </cell>
          <cell r="AC72">
            <v>8</v>
          </cell>
          <cell r="AD72" t="str">
            <v>A3</v>
          </cell>
          <cell r="AE72">
            <v>8</v>
          </cell>
        </row>
        <row r="73">
          <cell r="E73" t="str">
            <v>01009011</v>
          </cell>
          <cell r="F73" t="str">
            <v>Phòng TTGD - CTSV</v>
          </cell>
          <cell r="G73" t="str">
            <v>HĐT</v>
          </cell>
          <cell r="H73" t="str">
            <v>A3</v>
          </cell>
          <cell r="I73">
            <v>8</v>
          </cell>
          <cell r="J73" t="str">
            <v>A3</v>
          </cell>
          <cell r="K73">
            <v>8</v>
          </cell>
          <cell r="L73" t="str">
            <v>A3</v>
          </cell>
          <cell r="M73">
            <v>8</v>
          </cell>
          <cell r="N73" t="str">
            <v>A4</v>
          </cell>
          <cell r="O73">
            <v>7</v>
          </cell>
          <cell r="P73" t="str">
            <v>A3</v>
          </cell>
          <cell r="Q73">
            <v>8</v>
          </cell>
          <cell r="R73" t="str">
            <v>A3</v>
          </cell>
          <cell r="S73">
            <v>8</v>
          </cell>
          <cell r="T73" t="str">
            <v>A4</v>
          </cell>
          <cell r="U73">
            <v>7</v>
          </cell>
          <cell r="V73" t="str">
            <v>A2</v>
          </cell>
          <cell r="W73">
            <v>9</v>
          </cell>
          <cell r="X73" t="str">
            <v>A2</v>
          </cell>
          <cell r="Y73">
            <v>9</v>
          </cell>
          <cell r="Z73" t="str">
            <v>A3</v>
          </cell>
          <cell r="AA73">
            <v>8</v>
          </cell>
          <cell r="AB73" t="str">
            <v>A3</v>
          </cell>
          <cell r="AC73">
            <v>8</v>
          </cell>
          <cell r="AD73" t="str">
            <v>A3</v>
          </cell>
          <cell r="AE73">
            <v>8</v>
          </cell>
        </row>
        <row r="74">
          <cell r="E74" t="str">
            <v>01009019</v>
          </cell>
          <cell r="F74" t="str">
            <v>Phòng TTGD - CTSV</v>
          </cell>
          <cell r="G74" t="str">
            <v>HĐT</v>
          </cell>
          <cell r="H74" t="str">
            <v>A3</v>
          </cell>
          <cell r="I74">
            <v>8</v>
          </cell>
          <cell r="J74" t="str">
            <v>A3</v>
          </cell>
          <cell r="K74">
            <v>8</v>
          </cell>
          <cell r="L74" t="str">
            <v>A3</v>
          </cell>
          <cell r="M74">
            <v>8</v>
          </cell>
          <cell r="N74" t="str">
            <v>A2</v>
          </cell>
          <cell r="O74">
            <v>9</v>
          </cell>
          <cell r="P74" t="str">
            <v>A2</v>
          </cell>
          <cell r="Q74">
            <v>9</v>
          </cell>
          <cell r="R74" t="str">
            <v>A2</v>
          </cell>
          <cell r="S74">
            <v>9</v>
          </cell>
          <cell r="T74" t="str">
            <v>A2</v>
          </cell>
          <cell r="U74">
            <v>9</v>
          </cell>
          <cell r="V74" t="str">
            <v>A2</v>
          </cell>
          <cell r="W74">
            <v>9</v>
          </cell>
          <cell r="X74" t="str">
            <v>A2</v>
          </cell>
          <cell r="Y74">
            <v>9</v>
          </cell>
          <cell r="Z74" t="str">
            <v>A2</v>
          </cell>
          <cell r="AA74">
            <v>9</v>
          </cell>
          <cell r="AB74" t="str">
            <v>A3</v>
          </cell>
          <cell r="AC74">
            <v>8</v>
          </cell>
          <cell r="AD74" t="str">
            <v>A3</v>
          </cell>
          <cell r="AE74">
            <v>8</v>
          </cell>
        </row>
        <row r="75">
          <cell r="E75" t="str">
            <v>01009028</v>
          </cell>
          <cell r="F75" t="str">
            <v>Phòng TTGD - CTSV</v>
          </cell>
          <cell r="G75" t="str">
            <v>HĐT</v>
          </cell>
          <cell r="H75" t="str">
            <v>A4</v>
          </cell>
          <cell r="I75">
            <v>7</v>
          </cell>
          <cell r="J75" t="str">
            <v>A3</v>
          </cell>
          <cell r="K75">
            <v>8</v>
          </cell>
          <cell r="L75" t="str">
            <v>A4</v>
          </cell>
          <cell r="M75">
            <v>7</v>
          </cell>
          <cell r="N75" t="str">
            <v>A4</v>
          </cell>
          <cell r="O75">
            <v>7</v>
          </cell>
          <cell r="P75" t="str">
            <v>A4</v>
          </cell>
          <cell r="Q75">
            <v>7</v>
          </cell>
          <cell r="R75" t="str">
            <v>B2</v>
          </cell>
          <cell r="S75">
            <v>5</v>
          </cell>
          <cell r="T75" t="str">
            <v>A4</v>
          </cell>
          <cell r="U75">
            <v>7</v>
          </cell>
          <cell r="V75" t="str">
            <v>A3</v>
          </cell>
          <cell r="W75">
            <v>8</v>
          </cell>
          <cell r="X75" t="str">
            <v>A3</v>
          </cell>
          <cell r="Y75">
            <v>8</v>
          </cell>
          <cell r="Z75" t="str">
            <v>B2</v>
          </cell>
          <cell r="AA75">
            <v>5</v>
          </cell>
          <cell r="AB75" t="str">
            <v>A4</v>
          </cell>
          <cell r="AC75">
            <v>7</v>
          </cell>
          <cell r="AD75" t="str">
            <v>A3</v>
          </cell>
          <cell r="AE75">
            <v>8</v>
          </cell>
        </row>
        <row r="76">
          <cell r="E76" t="str">
            <v>01009026</v>
          </cell>
          <cell r="F76" t="str">
            <v>Phòng TTGD - CTSV</v>
          </cell>
          <cell r="G76" t="str">
            <v>HĐT</v>
          </cell>
          <cell r="H76" t="str">
            <v>A2</v>
          </cell>
          <cell r="I76">
            <v>9</v>
          </cell>
          <cell r="J76" t="str">
            <v>A3</v>
          </cell>
          <cell r="K76">
            <v>8</v>
          </cell>
          <cell r="L76" t="str">
            <v>A2</v>
          </cell>
          <cell r="M76">
            <v>9</v>
          </cell>
          <cell r="N76" t="str">
            <v>A3</v>
          </cell>
          <cell r="O76">
            <v>8</v>
          </cell>
          <cell r="P76" t="str">
            <v>A3</v>
          </cell>
          <cell r="Q76">
            <v>8</v>
          </cell>
          <cell r="R76" t="str">
            <v>A3</v>
          </cell>
          <cell r="S76">
            <v>8</v>
          </cell>
          <cell r="T76" t="str">
            <v>A1</v>
          </cell>
          <cell r="U76">
            <v>10</v>
          </cell>
          <cell r="V76" t="str">
            <v>A1</v>
          </cell>
          <cell r="W76">
            <v>10</v>
          </cell>
          <cell r="X76" t="str">
            <v>A1</v>
          </cell>
          <cell r="Y76">
            <v>10</v>
          </cell>
          <cell r="Z76" t="str">
            <v>A2</v>
          </cell>
          <cell r="AA76">
            <v>9</v>
          </cell>
          <cell r="AB76" t="str">
            <v>A1</v>
          </cell>
          <cell r="AC76">
            <v>10</v>
          </cell>
          <cell r="AD76" t="str">
            <v>A3</v>
          </cell>
          <cell r="AE76">
            <v>8</v>
          </cell>
        </row>
        <row r="77">
          <cell r="E77" t="str">
            <v>01007003</v>
          </cell>
          <cell r="F77" t="str">
            <v>Phòng TTGD - CTSV</v>
          </cell>
          <cell r="G77" t="str">
            <v>HĐT</v>
          </cell>
          <cell r="H77" t="str">
            <v>A3</v>
          </cell>
          <cell r="I77">
            <v>8</v>
          </cell>
          <cell r="J77" t="str">
            <v>A4</v>
          </cell>
          <cell r="K77">
            <v>7</v>
          </cell>
          <cell r="L77" t="str">
            <v>A3</v>
          </cell>
          <cell r="M77">
            <v>8</v>
          </cell>
          <cell r="N77" t="str">
            <v>A4</v>
          </cell>
          <cell r="O77">
            <v>7</v>
          </cell>
          <cell r="P77" t="str">
            <v>A DN</v>
          </cell>
          <cell r="Q77" t="e">
            <v>#N/A</v>
          </cell>
          <cell r="R77" t="str">
            <v>A DN</v>
          </cell>
          <cell r="S77" t="e">
            <v>#N/A</v>
          </cell>
          <cell r="T77" t="str">
            <v>A DN</v>
          </cell>
          <cell r="U77" t="e">
            <v>#N/A</v>
          </cell>
          <cell r="V77" t="str">
            <v>A DN</v>
          </cell>
          <cell r="W77" t="e">
            <v>#N/A</v>
          </cell>
          <cell r="X77" t="str">
            <v>A DN</v>
          </cell>
          <cell r="Y77" t="e">
            <v>#N/A</v>
          </cell>
          <cell r="Z77" t="str">
            <v>A4</v>
          </cell>
          <cell r="AA77">
            <v>7</v>
          </cell>
          <cell r="AB77" t="str">
            <v>A4</v>
          </cell>
          <cell r="AC77">
            <v>7</v>
          </cell>
          <cell r="AD77" t="str">
            <v>A4</v>
          </cell>
          <cell r="AE77">
            <v>7</v>
          </cell>
        </row>
        <row r="78">
          <cell r="E78" t="str">
            <v>01009029</v>
          </cell>
          <cell r="F78" t="str">
            <v>Phòng TTGD - CTSV</v>
          </cell>
          <cell r="G78" t="str">
            <v>HĐT</v>
          </cell>
          <cell r="H78"/>
          <cell r="I78"/>
          <cell r="J78" t="str">
            <v>A4</v>
          </cell>
          <cell r="K78">
            <v>7</v>
          </cell>
          <cell r="L78" t="str">
            <v>A4</v>
          </cell>
          <cell r="M78">
            <v>7</v>
          </cell>
          <cell r="N78" t="str">
            <v>A4</v>
          </cell>
          <cell r="O78">
            <v>7</v>
          </cell>
          <cell r="P78" t="str">
            <v>A3</v>
          </cell>
          <cell r="Q78">
            <v>8</v>
          </cell>
          <cell r="R78" t="str">
            <v>A3</v>
          </cell>
          <cell r="S78">
            <v>8</v>
          </cell>
          <cell r="T78" t="str">
            <v>A4</v>
          </cell>
          <cell r="U78">
            <v>7</v>
          </cell>
          <cell r="V78" t="str">
            <v>A3</v>
          </cell>
          <cell r="W78">
            <v>8</v>
          </cell>
          <cell r="X78" t="str">
            <v>A3</v>
          </cell>
          <cell r="Y78">
            <v>8</v>
          </cell>
          <cell r="Z78" t="str">
            <v>A4</v>
          </cell>
          <cell r="AA78">
            <v>7</v>
          </cell>
          <cell r="AB78" t="str">
            <v>A3</v>
          </cell>
          <cell r="AC78">
            <v>8</v>
          </cell>
          <cell r="AD78" t="str">
            <v>A4</v>
          </cell>
          <cell r="AE78">
            <v>7</v>
          </cell>
        </row>
        <row r="79">
          <cell r="E79" t="str">
            <v>01002038</v>
          </cell>
          <cell r="F79" t="str">
            <v>Phòng TTGD - CTSV</v>
          </cell>
          <cell r="G79" t="str">
            <v>HĐT</v>
          </cell>
          <cell r="H79" t="str">
            <v>A3</v>
          </cell>
          <cell r="I79">
            <v>8</v>
          </cell>
          <cell r="J79" t="str">
            <v>A4</v>
          </cell>
          <cell r="K79">
            <v>7</v>
          </cell>
          <cell r="L79" t="str">
            <v>A3</v>
          </cell>
          <cell r="M79">
            <v>8</v>
          </cell>
          <cell r="N79" t="str">
            <v>A4</v>
          </cell>
          <cell r="O79">
            <v>7</v>
          </cell>
          <cell r="P79" t="str">
            <v>A4</v>
          </cell>
          <cell r="Q79">
            <v>7</v>
          </cell>
          <cell r="R79" t="str">
            <v>A4</v>
          </cell>
          <cell r="S79">
            <v>7</v>
          </cell>
          <cell r="T79" t="str">
            <v>A4</v>
          </cell>
          <cell r="U79">
            <v>7</v>
          </cell>
          <cell r="V79" t="str">
            <v>B1</v>
          </cell>
          <cell r="W79">
            <v>6</v>
          </cell>
          <cell r="X79" t="str">
            <v>A4</v>
          </cell>
          <cell r="Y79">
            <v>7</v>
          </cell>
          <cell r="Z79" t="str">
            <v>A4</v>
          </cell>
          <cell r="AA79">
            <v>7</v>
          </cell>
          <cell r="AB79" t="str">
            <v>A4</v>
          </cell>
          <cell r="AC79">
            <v>7</v>
          </cell>
          <cell r="AD79" t="str">
            <v>A4</v>
          </cell>
          <cell r="AE79">
            <v>7</v>
          </cell>
        </row>
        <row r="80">
          <cell r="E80" t="str">
            <v>01009009</v>
          </cell>
          <cell r="F80" t="str">
            <v>P. Khảo thí &amp; ĐBCL</v>
          </cell>
          <cell r="G80" t="str">
            <v>VC</v>
          </cell>
          <cell r="H80" t="str">
            <v>A1</v>
          </cell>
          <cell r="I80">
            <v>10</v>
          </cell>
          <cell r="J80" t="str">
            <v>A1</v>
          </cell>
          <cell r="K80">
            <v>10</v>
          </cell>
          <cell r="L80" t="str">
            <v>A1</v>
          </cell>
          <cell r="M80">
            <v>10</v>
          </cell>
          <cell r="N80" t="str">
            <v>A1</v>
          </cell>
          <cell r="O80">
            <v>10</v>
          </cell>
          <cell r="P80" t="str">
            <v>A1</v>
          </cell>
          <cell r="Q80">
            <v>10</v>
          </cell>
          <cell r="R80" t="str">
            <v>A1</v>
          </cell>
          <cell r="S80">
            <v>10</v>
          </cell>
          <cell r="T80" t="str">
            <v>A1</v>
          </cell>
          <cell r="U80">
            <v>10</v>
          </cell>
          <cell r="V80" t="str">
            <v>A3</v>
          </cell>
          <cell r="W80">
            <v>8</v>
          </cell>
          <cell r="X80" t="str">
            <v>A1</v>
          </cell>
          <cell r="Y80">
            <v>10</v>
          </cell>
          <cell r="Z80" t="str">
            <v>A1</v>
          </cell>
          <cell r="AA80">
            <v>10</v>
          </cell>
          <cell r="AB80" t="str">
            <v>A1</v>
          </cell>
          <cell r="AC80">
            <v>10</v>
          </cell>
          <cell r="AD80" t="str">
            <v>A1</v>
          </cell>
          <cell r="AE80">
            <v>10</v>
          </cell>
        </row>
        <row r="81">
          <cell r="E81" t="str">
            <v>01003002</v>
          </cell>
          <cell r="F81" t="str">
            <v>P. Khảo thí &amp; ĐBCL</v>
          </cell>
          <cell r="G81" t="str">
            <v>VC</v>
          </cell>
          <cell r="H81" t="str">
            <v>A2</v>
          </cell>
          <cell r="I81">
            <v>9</v>
          </cell>
          <cell r="J81" t="str">
            <v>A2</v>
          </cell>
          <cell r="K81">
            <v>9</v>
          </cell>
          <cell r="L81" t="str">
            <v>A2</v>
          </cell>
          <cell r="M81">
            <v>9</v>
          </cell>
          <cell r="N81" t="str">
            <v>A2</v>
          </cell>
          <cell r="O81">
            <v>9</v>
          </cell>
          <cell r="P81" t="str">
            <v>A2</v>
          </cell>
          <cell r="Q81">
            <v>9</v>
          </cell>
          <cell r="R81" t="str">
            <v>A2</v>
          </cell>
          <cell r="S81">
            <v>9</v>
          </cell>
          <cell r="T81" t="str">
            <v>A2</v>
          </cell>
          <cell r="U81">
            <v>9</v>
          </cell>
          <cell r="V81" t="str">
            <v>A2</v>
          </cell>
          <cell r="W81">
            <v>9</v>
          </cell>
          <cell r="X81" t="str">
            <v>A2</v>
          </cell>
          <cell r="Y81">
            <v>9</v>
          </cell>
          <cell r="Z81" t="str">
            <v>A2</v>
          </cell>
          <cell r="AA81">
            <v>9</v>
          </cell>
          <cell r="AB81" t="str">
            <v>A2</v>
          </cell>
          <cell r="AC81">
            <v>9</v>
          </cell>
          <cell r="AD81" t="str">
            <v>A2</v>
          </cell>
          <cell r="AE81">
            <v>9</v>
          </cell>
        </row>
        <row r="82">
          <cell r="E82" t="str">
            <v>01023002</v>
          </cell>
          <cell r="F82" t="str">
            <v>P. Khảo thí &amp; ĐBCL</v>
          </cell>
          <cell r="G82" t="str">
            <v>VC</v>
          </cell>
          <cell r="H82" t="str">
            <v>A2</v>
          </cell>
          <cell r="I82">
            <v>9</v>
          </cell>
          <cell r="J82" t="str">
            <v>A2</v>
          </cell>
          <cell r="K82">
            <v>9</v>
          </cell>
          <cell r="L82" t="str">
            <v>A2</v>
          </cell>
          <cell r="M82">
            <v>9</v>
          </cell>
          <cell r="N82" t="str">
            <v>A2</v>
          </cell>
          <cell r="O82">
            <v>9</v>
          </cell>
          <cell r="P82" t="str">
            <v>A1</v>
          </cell>
          <cell r="Q82">
            <v>10</v>
          </cell>
          <cell r="R82" t="str">
            <v>A1</v>
          </cell>
          <cell r="S82">
            <v>10</v>
          </cell>
          <cell r="T82" t="str">
            <v>A3</v>
          </cell>
          <cell r="U82">
            <v>8</v>
          </cell>
          <cell r="V82" t="str">
            <v>A3</v>
          </cell>
          <cell r="W82">
            <v>8</v>
          </cell>
          <cell r="X82" t="str">
            <v>A2</v>
          </cell>
          <cell r="Y82">
            <v>9</v>
          </cell>
          <cell r="Z82" t="str">
            <v>A2</v>
          </cell>
          <cell r="AA82">
            <v>9</v>
          </cell>
          <cell r="AB82" t="str">
            <v>A2</v>
          </cell>
          <cell r="AC82">
            <v>9</v>
          </cell>
          <cell r="AD82" t="str">
            <v>A2</v>
          </cell>
          <cell r="AE82">
            <v>9</v>
          </cell>
        </row>
        <row r="83">
          <cell r="E83" t="str">
            <v>01006003</v>
          </cell>
          <cell r="F83" t="str">
            <v>P. Khảo thí &amp; ĐBCL</v>
          </cell>
          <cell r="G83" t="str">
            <v>VC</v>
          </cell>
          <cell r="H83" t="str">
            <v>A3</v>
          </cell>
          <cell r="I83">
            <v>8</v>
          </cell>
          <cell r="J83" t="str">
            <v>A4</v>
          </cell>
          <cell r="K83">
            <v>7</v>
          </cell>
          <cell r="L83" t="str">
            <v>A3</v>
          </cell>
          <cell r="M83">
            <v>8</v>
          </cell>
          <cell r="N83" t="str">
            <v>A4</v>
          </cell>
          <cell r="O83">
            <v>7</v>
          </cell>
          <cell r="P83" t="str">
            <v>A3</v>
          </cell>
          <cell r="Q83">
            <v>8</v>
          </cell>
          <cell r="R83" t="str">
            <v>A3</v>
          </cell>
          <cell r="S83">
            <v>8</v>
          </cell>
          <cell r="T83" t="str">
            <v>A3</v>
          </cell>
          <cell r="U83">
            <v>8</v>
          </cell>
          <cell r="V83" t="str">
            <v>A3</v>
          </cell>
          <cell r="W83">
            <v>8</v>
          </cell>
          <cell r="X83" t="str">
            <v>A3</v>
          </cell>
          <cell r="Y83">
            <v>8</v>
          </cell>
          <cell r="Z83" t="str">
            <v>A3</v>
          </cell>
          <cell r="AA83">
            <v>8</v>
          </cell>
          <cell r="AB83" t="str">
            <v>A3</v>
          </cell>
          <cell r="AC83">
            <v>8</v>
          </cell>
          <cell r="AD83" t="str">
            <v>A3</v>
          </cell>
          <cell r="AE83">
            <v>8</v>
          </cell>
        </row>
        <row r="84">
          <cell r="E84" t="str">
            <v>01013032</v>
          </cell>
          <cell r="F84" t="str">
            <v>P. Khảo thí &amp; ĐBCL</v>
          </cell>
          <cell r="G84" t="str">
            <v>VC</v>
          </cell>
          <cell r="H84" t="str">
            <v>A3</v>
          </cell>
          <cell r="I84">
            <v>8</v>
          </cell>
          <cell r="J84" t="str">
            <v>A4</v>
          </cell>
          <cell r="K84">
            <v>7</v>
          </cell>
          <cell r="L84" t="str">
            <v>A2</v>
          </cell>
          <cell r="M84">
            <v>9</v>
          </cell>
          <cell r="N84" t="str">
            <v>A3</v>
          </cell>
          <cell r="O84">
            <v>8</v>
          </cell>
          <cell r="P84" t="str">
            <v>A3</v>
          </cell>
          <cell r="Q84">
            <v>8</v>
          </cell>
          <cell r="R84" t="str">
            <v>A3</v>
          </cell>
          <cell r="S84">
            <v>8</v>
          </cell>
          <cell r="T84" t="str">
            <v>A3</v>
          </cell>
          <cell r="U84">
            <v>8</v>
          </cell>
          <cell r="V84" t="str">
            <v>A3</v>
          </cell>
          <cell r="W84">
            <v>8</v>
          </cell>
          <cell r="X84" t="str">
            <v>A3</v>
          </cell>
          <cell r="Y84">
            <v>8</v>
          </cell>
          <cell r="Z84" t="str">
            <v>A3</v>
          </cell>
          <cell r="AA84">
            <v>8</v>
          </cell>
          <cell r="AB84" t="str">
            <v>A3</v>
          </cell>
          <cell r="AC84">
            <v>8</v>
          </cell>
          <cell r="AD84" t="str">
            <v>A3</v>
          </cell>
          <cell r="AE84">
            <v>8</v>
          </cell>
        </row>
        <row r="85">
          <cell r="E85" t="str">
            <v>01022061</v>
          </cell>
          <cell r="F85" t="str">
            <v>P. Khảo thí &amp; ĐBCL</v>
          </cell>
          <cell r="G85" t="str">
            <v>VC</v>
          </cell>
          <cell r="H85" t="str">
            <v>A1</v>
          </cell>
          <cell r="I85">
            <v>10</v>
          </cell>
          <cell r="J85" t="str">
            <v>A1</v>
          </cell>
          <cell r="K85">
            <v>10</v>
          </cell>
          <cell r="L85" t="str">
            <v>A1</v>
          </cell>
          <cell r="M85">
            <v>10</v>
          </cell>
          <cell r="N85" t="str">
            <v>A2</v>
          </cell>
          <cell r="O85">
            <v>9</v>
          </cell>
          <cell r="P85" t="str">
            <v>A1</v>
          </cell>
          <cell r="Q85">
            <v>10</v>
          </cell>
          <cell r="R85" t="str">
            <v>A2</v>
          </cell>
          <cell r="S85">
            <v>9</v>
          </cell>
          <cell r="T85" t="str">
            <v>A2</v>
          </cell>
          <cell r="U85">
            <v>9</v>
          </cell>
          <cell r="V85" t="str">
            <v>A1</v>
          </cell>
          <cell r="W85">
            <v>10</v>
          </cell>
          <cell r="X85" t="str">
            <v>A2</v>
          </cell>
          <cell r="Y85">
            <v>9</v>
          </cell>
          <cell r="Z85" t="str">
            <v>A2</v>
          </cell>
          <cell r="AA85">
            <v>9</v>
          </cell>
          <cell r="AB85" t="str">
            <v>A2</v>
          </cell>
          <cell r="AC85">
            <v>9</v>
          </cell>
          <cell r="AD85" t="str">
            <v>A2</v>
          </cell>
          <cell r="AE85">
            <v>9</v>
          </cell>
        </row>
        <row r="86">
          <cell r="E86" t="str">
            <v>01015027</v>
          </cell>
          <cell r="F86" t="str">
            <v>P. Khảo thí &amp; ĐBCL</v>
          </cell>
          <cell r="G86" t="str">
            <v>VC</v>
          </cell>
          <cell r="H86" t="str">
            <v>A1</v>
          </cell>
          <cell r="I86">
            <v>10</v>
          </cell>
          <cell r="J86" t="str">
            <v>A1</v>
          </cell>
          <cell r="K86">
            <v>10</v>
          </cell>
          <cell r="L86" t="str">
            <v>A2</v>
          </cell>
          <cell r="M86">
            <v>9</v>
          </cell>
          <cell r="N86" t="str">
            <v>A1</v>
          </cell>
          <cell r="O86">
            <v>10</v>
          </cell>
          <cell r="P86" t="str">
            <v>A2</v>
          </cell>
          <cell r="Q86">
            <v>9</v>
          </cell>
          <cell r="R86" t="str">
            <v>A1</v>
          </cell>
          <cell r="S86">
            <v>10</v>
          </cell>
          <cell r="T86" t="str">
            <v>A1</v>
          </cell>
          <cell r="U86">
            <v>10</v>
          </cell>
          <cell r="V86" t="str">
            <v>A2</v>
          </cell>
          <cell r="W86">
            <v>9</v>
          </cell>
          <cell r="X86" t="str">
            <v>A1</v>
          </cell>
          <cell r="Y86">
            <v>10</v>
          </cell>
          <cell r="Z86" t="str">
            <v>A2</v>
          </cell>
          <cell r="AA86">
            <v>9</v>
          </cell>
          <cell r="AB86" t="str">
            <v>A1</v>
          </cell>
          <cell r="AC86">
            <v>10</v>
          </cell>
          <cell r="AD86" t="str">
            <v>A2</v>
          </cell>
          <cell r="AE86">
            <v>9</v>
          </cell>
        </row>
        <row r="87">
          <cell r="E87" t="str">
            <v>01006006</v>
          </cell>
          <cell r="F87" t="str">
            <v>P. Khảo thí &amp; ĐBCL</v>
          </cell>
          <cell r="G87" t="str">
            <v>HĐT</v>
          </cell>
          <cell r="H87" t="str">
            <v>A2</v>
          </cell>
          <cell r="I87">
            <v>9</v>
          </cell>
          <cell r="J87" t="str">
            <v>A2</v>
          </cell>
          <cell r="K87">
            <v>9</v>
          </cell>
          <cell r="L87" t="str">
            <v>A2</v>
          </cell>
          <cell r="M87">
            <v>9</v>
          </cell>
          <cell r="N87" t="str">
            <v>A2</v>
          </cell>
          <cell r="O87">
            <v>9</v>
          </cell>
          <cell r="P87" t="str">
            <v>A2</v>
          </cell>
          <cell r="Q87">
            <v>9</v>
          </cell>
          <cell r="R87" t="str">
            <v>A2</v>
          </cell>
          <cell r="S87">
            <v>9</v>
          </cell>
          <cell r="T87" t="str">
            <v>A3</v>
          </cell>
          <cell r="U87">
            <v>8</v>
          </cell>
          <cell r="V87" t="str">
            <v>A3</v>
          </cell>
          <cell r="W87">
            <v>8</v>
          </cell>
          <cell r="X87" t="str">
            <v>A3</v>
          </cell>
          <cell r="Y87">
            <v>8</v>
          </cell>
          <cell r="Z87" t="str">
            <v>A2</v>
          </cell>
          <cell r="AA87">
            <v>9</v>
          </cell>
          <cell r="AB87" t="str">
            <v>A2</v>
          </cell>
          <cell r="AC87">
            <v>9</v>
          </cell>
          <cell r="AD87" t="str">
            <v>A2</v>
          </cell>
          <cell r="AE87">
            <v>9</v>
          </cell>
        </row>
        <row r="88">
          <cell r="E88" t="str">
            <v>01025001</v>
          </cell>
          <cell r="F88" t="str">
            <v xml:space="preserve"> Phòng Quản lý KH - HTQT</v>
          </cell>
          <cell r="G88" t="str">
            <v>VC</v>
          </cell>
          <cell r="H88" t="str">
            <v>A1</v>
          </cell>
          <cell r="I88">
            <v>10</v>
          </cell>
          <cell r="J88" t="str">
            <v>A1</v>
          </cell>
          <cell r="K88">
            <v>10</v>
          </cell>
          <cell r="L88" t="str">
            <v>A1</v>
          </cell>
          <cell r="M88">
            <v>10</v>
          </cell>
          <cell r="N88" t="str">
            <v>A1</v>
          </cell>
          <cell r="O88">
            <v>10</v>
          </cell>
          <cell r="P88" t="str">
            <v>A1</v>
          </cell>
          <cell r="Q88">
            <v>10</v>
          </cell>
          <cell r="R88" t="str">
            <v>A1</v>
          </cell>
          <cell r="S88">
            <v>10</v>
          </cell>
          <cell r="T88" t="str">
            <v>A1</v>
          </cell>
          <cell r="U88">
            <v>10</v>
          </cell>
          <cell r="V88" t="str">
            <v>A2</v>
          </cell>
          <cell r="W88">
            <v>9</v>
          </cell>
          <cell r="X88" t="str">
            <v>A1</v>
          </cell>
          <cell r="Y88">
            <v>10</v>
          </cell>
          <cell r="Z88" t="str">
            <v>A1</v>
          </cell>
          <cell r="AA88">
            <v>10</v>
          </cell>
          <cell r="AB88" t="str">
            <v>A1</v>
          </cell>
          <cell r="AC88">
            <v>10</v>
          </cell>
          <cell r="AD88" t="str">
            <v>B1</v>
          </cell>
          <cell r="AE88">
            <v>6</v>
          </cell>
        </row>
        <row r="89">
          <cell r="E89" t="str">
            <v>01005003</v>
          </cell>
          <cell r="F89" t="str">
            <v xml:space="preserve"> Phòng Quản lý KH - HTQT</v>
          </cell>
          <cell r="G89" t="str">
            <v>HĐT</v>
          </cell>
          <cell r="H89" t="str">
            <v>A3</v>
          </cell>
          <cell r="I89">
            <v>8</v>
          </cell>
          <cell r="J89" t="str">
            <v>A2</v>
          </cell>
          <cell r="K89">
            <v>9</v>
          </cell>
          <cell r="L89" t="str">
            <v>A3</v>
          </cell>
          <cell r="M89">
            <v>8</v>
          </cell>
          <cell r="N89" t="str">
            <v>A1</v>
          </cell>
          <cell r="O89">
            <v>10</v>
          </cell>
          <cell r="P89" t="str">
            <v>A2</v>
          </cell>
          <cell r="Q89">
            <v>9</v>
          </cell>
          <cell r="R89" t="str">
            <v>A2</v>
          </cell>
          <cell r="S89">
            <v>9</v>
          </cell>
          <cell r="T89" t="str">
            <v>A2</v>
          </cell>
          <cell r="U89">
            <v>9</v>
          </cell>
          <cell r="V89" t="str">
            <v>B1</v>
          </cell>
          <cell r="W89">
            <v>6</v>
          </cell>
          <cell r="X89" t="str">
            <v>A2</v>
          </cell>
          <cell r="Y89">
            <v>9</v>
          </cell>
          <cell r="Z89" t="str">
            <v>A1</v>
          </cell>
          <cell r="AA89">
            <v>10</v>
          </cell>
          <cell r="AB89" t="str">
            <v>A3</v>
          </cell>
          <cell r="AC89">
            <v>8</v>
          </cell>
          <cell r="AD89" t="str">
            <v>A1</v>
          </cell>
          <cell r="AE89">
            <v>10</v>
          </cell>
        </row>
        <row r="90">
          <cell r="E90" t="str">
            <v>01005011</v>
          </cell>
          <cell r="F90" t="str">
            <v xml:space="preserve"> Phòng Quản lý KH - HTQT</v>
          </cell>
          <cell r="G90" t="str">
            <v>HĐT</v>
          </cell>
          <cell r="H90" t="str">
            <v>A4</v>
          </cell>
          <cell r="I90">
            <v>7</v>
          </cell>
          <cell r="J90" t="str">
            <v>A3</v>
          </cell>
          <cell r="K90">
            <v>8</v>
          </cell>
          <cell r="L90" t="str">
            <v>A4</v>
          </cell>
          <cell r="M90">
            <v>7</v>
          </cell>
          <cell r="N90" t="str">
            <v>A3</v>
          </cell>
          <cell r="O90">
            <v>8</v>
          </cell>
          <cell r="P90" t="str">
            <v>A3</v>
          </cell>
          <cell r="Q90">
            <v>8</v>
          </cell>
          <cell r="R90" t="str">
            <v>A4</v>
          </cell>
          <cell r="S90">
            <v>7</v>
          </cell>
          <cell r="T90" t="str">
            <v>A4</v>
          </cell>
          <cell r="U90">
            <v>7</v>
          </cell>
          <cell r="V90" t="str">
            <v>A4</v>
          </cell>
          <cell r="W90">
            <v>7</v>
          </cell>
          <cell r="X90" t="str">
            <v>A4</v>
          </cell>
          <cell r="Y90">
            <v>7</v>
          </cell>
          <cell r="Z90" t="str">
            <v>A4</v>
          </cell>
          <cell r="AA90">
            <v>7</v>
          </cell>
          <cell r="AB90" t="str">
            <v>A4</v>
          </cell>
          <cell r="AC90">
            <v>7</v>
          </cell>
          <cell r="AD90" t="str">
            <v>A4</v>
          </cell>
          <cell r="AE90">
            <v>7</v>
          </cell>
        </row>
        <row r="91">
          <cell r="E91" t="str">
            <v>01008028</v>
          </cell>
          <cell r="F91" t="str">
            <v xml:space="preserve"> Phòng Quản trị - DV</v>
          </cell>
          <cell r="G91" t="str">
            <v>VC</v>
          </cell>
          <cell r="H91" t="str">
            <v>A1</v>
          </cell>
          <cell r="I91">
            <v>10</v>
          </cell>
          <cell r="J91" t="str">
            <v>A1</v>
          </cell>
          <cell r="K91">
            <v>10</v>
          </cell>
          <cell r="L91" t="str">
            <v>A1</v>
          </cell>
          <cell r="M91">
            <v>10</v>
          </cell>
          <cell r="N91" t="str">
            <v>A1</v>
          </cell>
          <cell r="O91">
            <v>10</v>
          </cell>
          <cell r="P91" t="str">
            <v>A1</v>
          </cell>
          <cell r="Q91">
            <v>10</v>
          </cell>
          <cell r="R91" t="str">
            <v>A1</v>
          </cell>
          <cell r="S91">
            <v>10</v>
          </cell>
          <cell r="T91" t="str">
            <v>A1</v>
          </cell>
          <cell r="U91">
            <v>10</v>
          </cell>
          <cell r="V91" t="str">
            <v>A1</v>
          </cell>
          <cell r="W91">
            <v>10</v>
          </cell>
          <cell r="X91" t="str">
            <v>A1</v>
          </cell>
          <cell r="Y91">
            <v>10</v>
          </cell>
          <cell r="Z91" t="str">
            <v>A1</v>
          </cell>
          <cell r="AA91">
            <v>10</v>
          </cell>
          <cell r="AB91" t="str">
            <v>A1</v>
          </cell>
          <cell r="AC91">
            <v>10</v>
          </cell>
          <cell r="AD91" t="str">
            <v>A1</v>
          </cell>
          <cell r="AE91">
            <v>10</v>
          </cell>
        </row>
        <row r="92">
          <cell r="E92" t="str">
            <v>01008002</v>
          </cell>
          <cell r="F92" t="str">
            <v xml:space="preserve"> Phòng Quản trị - DV</v>
          </cell>
          <cell r="G92" t="str">
            <v>VC</v>
          </cell>
          <cell r="H92" t="str">
            <v>A1</v>
          </cell>
          <cell r="I92">
            <v>10</v>
          </cell>
          <cell r="J92" t="str">
            <v>A1</v>
          </cell>
          <cell r="K92">
            <v>10</v>
          </cell>
          <cell r="L92" t="str">
            <v>A1</v>
          </cell>
          <cell r="M92">
            <v>10</v>
          </cell>
          <cell r="N92" t="str">
            <v>A1</v>
          </cell>
          <cell r="O92">
            <v>10</v>
          </cell>
          <cell r="P92" t="str">
            <v>A1</v>
          </cell>
          <cell r="Q92">
            <v>10</v>
          </cell>
          <cell r="R92" t="str">
            <v>A1</v>
          </cell>
          <cell r="S92">
            <v>10</v>
          </cell>
          <cell r="T92" t="str">
            <v>A1</v>
          </cell>
          <cell r="U92">
            <v>10</v>
          </cell>
          <cell r="V92" t="str">
            <v>A1</v>
          </cell>
          <cell r="W92">
            <v>10</v>
          </cell>
          <cell r="X92" t="str">
            <v>A1</v>
          </cell>
          <cell r="Y92">
            <v>10</v>
          </cell>
          <cell r="Z92" t="str">
            <v>A1</v>
          </cell>
          <cell r="AA92">
            <v>10</v>
          </cell>
          <cell r="AB92" t="str">
            <v>A1</v>
          </cell>
          <cell r="AC92">
            <v>10</v>
          </cell>
          <cell r="AD92" t="str">
            <v>A1</v>
          </cell>
          <cell r="AE92">
            <v>10</v>
          </cell>
        </row>
        <row r="93">
          <cell r="E93" t="str">
            <v>01008004</v>
          </cell>
          <cell r="F93" t="str">
            <v xml:space="preserve"> Phòng Quản trị - DV</v>
          </cell>
          <cell r="G93" t="str">
            <v>VC</v>
          </cell>
          <cell r="H93" t="str">
            <v>A1</v>
          </cell>
          <cell r="I93">
            <v>10</v>
          </cell>
          <cell r="J93" t="str">
            <v>A1</v>
          </cell>
          <cell r="K93">
            <v>10</v>
          </cell>
          <cell r="L93" t="str">
            <v>A1</v>
          </cell>
          <cell r="M93">
            <v>10</v>
          </cell>
          <cell r="N93" t="str">
            <v>A1</v>
          </cell>
          <cell r="O93">
            <v>10</v>
          </cell>
          <cell r="P93" t="str">
            <v>A1</v>
          </cell>
          <cell r="Q93">
            <v>10</v>
          </cell>
          <cell r="R93" t="str">
            <v>A1</v>
          </cell>
          <cell r="S93">
            <v>10</v>
          </cell>
          <cell r="T93" t="str">
            <v>A1</v>
          </cell>
          <cell r="U93">
            <v>10</v>
          </cell>
          <cell r="V93" t="str">
            <v>A1</v>
          </cell>
          <cell r="W93">
            <v>10</v>
          </cell>
          <cell r="X93" t="str">
            <v>A1</v>
          </cell>
          <cell r="Y93">
            <v>10</v>
          </cell>
          <cell r="Z93" t="str">
            <v>A1</v>
          </cell>
          <cell r="AA93">
            <v>10</v>
          </cell>
          <cell r="AB93" t="str">
            <v>A1</v>
          </cell>
          <cell r="AC93">
            <v>10</v>
          </cell>
          <cell r="AD93" t="str">
            <v>A2</v>
          </cell>
          <cell r="AE93">
            <v>9</v>
          </cell>
        </row>
        <row r="94">
          <cell r="E94" t="str">
            <v>01009007</v>
          </cell>
          <cell r="F94" t="str">
            <v xml:space="preserve"> Phòng Quản trị - DV</v>
          </cell>
          <cell r="G94" t="str">
            <v>VC</v>
          </cell>
          <cell r="H94" t="str">
            <v>A3</v>
          </cell>
          <cell r="I94">
            <v>8</v>
          </cell>
          <cell r="J94" t="str">
            <v>A3</v>
          </cell>
          <cell r="K94">
            <v>8</v>
          </cell>
          <cell r="L94" t="str">
            <v>A3</v>
          </cell>
          <cell r="M94">
            <v>8</v>
          </cell>
          <cell r="N94" t="str">
            <v>A3</v>
          </cell>
          <cell r="O94">
            <v>8</v>
          </cell>
          <cell r="P94" t="str">
            <v>A2</v>
          </cell>
          <cell r="Q94">
            <v>9</v>
          </cell>
          <cell r="R94" t="str">
            <v>A3</v>
          </cell>
          <cell r="S94">
            <v>8</v>
          </cell>
          <cell r="T94" t="str">
            <v>A3</v>
          </cell>
          <cell r="U94">
            <v>8</v>
          </cell>
          <cell r="V94" t="str">
            <v>A3</v>
          </cell>
          <cell r="W94">
            <v>8</v>
          </cell>
          <cell r="X94" t="str">
            <v>A3</v>
          </cell>
          <cell r="Y94">
            <v>8</v>
          </cell>
          <cell r="Z94" t="str">
            <v>A2</v>
          </cell>
          <cell r="AA94">
            <v>9</v>
          </cell>
          <cell r="AB94" t="str">
            <v>A2</v>
          </cell>
          <cell r="AC94">
            <v>9</v>
          </cell>
          <cell r="AD94" t="str">
            <v>A3</v>
          </cell>
          <cell r="AE94">
            <v>8</v>
          </cell>
        </row>
        <row r="95">
          <cell r="E95" t="str">
            <v>01008008</v>
          </cell>
          <cell r="F95" t="str">
            <v xml:space="preserve"> Phòng Quản trị - DV</v>
          </cell>
          <cell r="G95" t="str">
            <v>VC</v>
          </cell>
          <cell r="H95" t="str">
            <v>A2</v>
          </cell>
          <cell r="I95">
            <v>9</v>
          </cell>
          <cell r="J95" t="str">
            <v>A2</v>
          </cell>
          <cell r="K95">
            <v>9</v>
          </cell>
          <cell r="L95" t="str">
            <v>A2</v>
          </cell>
          <cell r="M95">
            <v>9</v>
          </cell>
          <cell r="N95" t="str">
            <v>A2</v>
          </cell>
          <cell r="O95">
            <v>9</v>
          </cell>
          <cell r="P95" t="str">
            <v>A1</v>
          </cell>
          <cell r="Q95">
            <v>10</v>
          </cell>
          <cell r="R95" t="str">
            <v>A3</v>
          </cell>
          <cell r="S95">
            <v>8</v>
          </cell>
          <cell r="T95" t="str">
            <v>A2</v>
          </cell>
          <cell r="U95">
            <v>9</v>
          </cell>
          <cell r="V95" t="str">
            <v>A2</v>
          </cell>
          <cell r="W95">
            <v>9</v>
          </cell>
          <cell r="X95" t="str">
            <v>A1</v>
          </cell>
          <cell r="Y95">
            <v>10</v>
          </cell>
          <cell r="Z95" t="str">
            <v>A1</v>
          </cell>
          <cell r="AA95">
            <v>10</v>
          </cell>
          <cell r="AB95" t="str">
            <v>A2</v>
          </cell>
          <cell r="AC95">
            <v>9</v>
          </cell>
          <cell r="AD95" t="str">
            <v>A2</v>
          </cell>
          <cell r="AE95">
            <v>9</v>
          </cell>
        </row>
        <row r="96">
          <cell r="E96" t="str">
            <v>01008006</v>
          </cell>
          <cell r="F96" t="str">
            <v xml:space="preserve"> Phòng Quản trị - DV</v>
          </cell>
          <cell r="G96" t="str">
            <v>VC</v>
          </cell>
          <cell r="H96" t="str">
            <v>A3</v>
          </cell>
          <cell r="I96">
            <v>8</v>
          </cell>
          <cell r="J96" t="str">
            <v>A2</v>
          </cell>
          <cell r="K96">
            <v>9</v>
          </cell>
          <cell r="L96" t="str">
            <v>A2</v>
          </cell>
          <cell r="M96">
            <v>9</v>
          </cell>
          <cell r="N96" t="str">
            <v>A1</v>
          </cell>
          <cell r="O96">
            <v>10</v>
          </cell>
          <cell r="P96" t="str">
            <v>A1</v>
          </cell>
          <cell r="Q96">
            <v>10</v>
          </cell>
          <cell r="R96" t="str">
            <v>A2</v>
          </cell>
          <cell r="S96">
            <v>9</v>
          </cell>
          <cell r="T96" t="str">
            <v>A2</v>
          </cell>
          <cell r="U96">
            <v>9</v>
          </cell>
          <cell r="V96" t="str">
            <v>A2</v>
          </cell>
          <cell r="W96">
            <v>9</v>
          </cell>
          <cell r="X96" t="str">
            <v>A2</v>
          </cell>
          <cell r="Y96">
            <v>9</v>
          </cell>
          <cell r="Z96" t="str">
            <v>A2</v>
          </cell>
          <cell r="AA96">
            <v>9</v>
          </cell>
          <cell r="AB96" t="str">
            <v>A2</v>
          </cell>
          <cell r="AC96">
            <v>9</v>
          </cell>
          <cell r="AD96" t="str">
            <v>A3</v>
          </cell>
          <cell r="AE96">
            <v>8</v>
          </cell>
        </row>
        <row r="97">
          <cell r="E97" t="str">
            <v>01002021</v>
          </cell>
          <cell r="F97" t="str">
            <v xml:space="preserve"> Phòng Quản trị - DV</v>
          </cell>
          <cell r="G97" t="str">
            <v>VC</v>
          </cell>
          <cell r="H97" t="str">
            <v>A1</v>
          </cell>
          <cell r="I97">
            <v>10</v>
          </cell>
          <cell r="J97" t="str">
            <v>A1</v>
          </cell>
          <cell r="K97">
            <v>10</v>
          </cell>
          <cell r="L97" t="str">
            <v>A1</v>
          </cell>
          <cell r="M97">
            <v>10</v>
          </cell>
          <cell r="N97" t="str">
            <v>A1</v>
          </cell>
          <cell r="O97">
            <v>10</v>
          </cell>
          <cell r="P97" t="str">
            <v>A1</v>
          </cell>
          <cell r="Q97">
            <v>10</v>
          </cell>
          <cell r="R97" t="str">
            <v>A1</v>
          </cell>
          <cell r="S97">
            <v>10</v>
          </cell>
          <cell r="T97" t="str">
            <v>A1</v>
          </cell>
          <cell r="U97">
            <v>10</v>
          </cell>
          <cell r="V97" t="str">
            <v>A1</v>
          </cell>
          <cell r="W97">
            <v>10</v>
          </cell>
          <cell r="X97" t="str">
            <v>A1</v>
          </cell>
          <cell r="Y97">
            <v>10</v>
          </cell>
          <cell r="Z97" t="str">
            <v>A1</v>
          </cell>
          <cell r="AA97">
            <v>10</v>
          </cell>
          <cell r="AB97" t="str">
            <v>A1</v>
          </cell>
          <cell r="AC97">
            <v>10</v>
          </cell>
          <cell r="AD97" t="str">
            <v>A1</v>
          </cell>
          <cell r="AE97">
            <v>10</v>
          </cell>
        </row>
        <row r="98">
          <cell r="E98" t="str">
            <v>01017009</v>
          </cell>
          <cell r="F98" t="str">
            <v xml:space="preserve"> Phòng Quản trị - DV</v>
          </cell>
          <cell r="G98" t="str">
            <v>VC</v>
          </cell>
          <cell r="H98" t="str">
            <v>A2</v>
          </cell>
          <cell r="I98">
            <v>9</v>
          </cell>
          <cell r="J98" t="str">
            <v>A3</v>
          </cell>
          <cell r="K98">
            <v>8</v>
          </cell>
          <cell r="L98" t="str">
            <v>A2</v>
          </cell>
          <cell r="M98">
            <v>9</v>
          </cell>
          <cell r="N98" t="str">
            <v>A1</v>
          </cell>
          <cell r="O98">
            <v>10</v>
          </cell>
          <cell r="P98" t="str">
            <v>A2</v>
          </cell>
          <cell r="Q98">
            <v>9</v>
          </cell>
          <cell r="R98" t="str">
            <v>A2</v>
          </cell>
          <cell r="S98">
            <v>9</v>
          </cell>
          <cell r="T98" t="str">
            <v>A3</v>
          </cell>
          <cell r="U98">
            <v>8</v>
          </cell>
          <cell r="V98" t="str">
            <v>A3</v>
          </cell>
          <cell r="W98">
            <v>8</v>
          </cell>
          <cell r="X98" t="str">
            <v>A3</v>
          </cell>
          <cell r="Y98">
            <v>8</v>
          </cell>
          <cell r="Z98" t="str">
            <v>A2</v>
          </cell>
          <cell r="AA98">
            <v>9</v>
          </cell>
          <cell r="AB98" t="str">
            <v>A3</v>
          </cell>
          <cell r="AC98">
            <v>8</v>
          </cell>
          <cell r="AD98" t="str">
            <v>A3</v>
          </cell>
          <cell r="AE98">
            <v>8</v>
          </cell>
        </row>
        <row r="99">
          <cell r="E99" t="str">
            <v>01015026</v>
          </cell>
          <cell r="F99" t="str">
            <v xml:space="preserve"> Phòng Quản trị - DV</v>
          </cell>
          <cell r="G99" t="str">
            <v>VC</v>
          </cell>
          <cell r="H99" t="str">
            <v>A3</v>
          </cell>
          <cell r="I99">
            <v>8</v>
          </cell>
          <cell r="J99" t="str">
            <v>A3</v>
          </cell>
          <cell r="K99">
            <v>8</v>
          </cell>
          <cell r="L99" t="str">
            <v>A3</v>
          </cell>
          <cell r="M99">
            <v>8</v>
          </cell>
          <cell r="N99" t="str">
            <v>A1</v>
          </cell>
          <cell r="O99">
            <v>10</v>
          </cell>
          <cell r="P99" t="str">
            <v>A2</v>
          </cell>
          <cell r="Q99">
            <v>9</v>
          </cell>
          <cell r="R99" t="str">
            <v>A3</v>
          </cell>
          <cell r="S99">
            <v>8</v>
          </cell>
          <cell r="T99" t="str">
            <v>A2</v>
          </cell>
          <cell r="U99">
            <v>9</v>
          </cell>
          <cell r="V99" t="str">
            <v>A3</v>
          </cell>
          <cell r="W99">
            <v>8</v>
          </cell>
          <cell r="X99" t="str">
            <v>A3</v>
          </cell>
          <cell r="Y99">
            <v>8</v>
          </cell>
          <cell r="Z99" t="str">
            <v>A3</v>
          </cell>
          <cell r="AA99">
            <v>8</v>
          </cell>
          <cell r="AB99" t="str">
            <v>A2</v>
          </cell>
          <cell r="AC99">
            <v>9</v>
          </cell>
          <cell r="AD99" t="str">
            <v>A3</v>
          </cell>
          <cell r="AE99">
            <v>8</v>
          </cell>
        </row>
        <row r="100">
          <cell r="E100" t="str">
            <v>01015028</v>
          </cell>
          <cell r="F100" t="str">
            <v xml:space="preserve"> Phòng Quản trị - DV</v>
          </cell>
          <cell r="G100" t="str">
            <v>VC</v>
          </cell>
          <cell r="H100" t="str">
            <v>A2</v>
          </cell>
          <cell r="I100">
            <v>9</v>
          </cell>
          <cell r="J100" t="str">
            <v>A3</v>
          </cell>
          <cell r="K100">
            <v>8</v>
          </cell>
          <cell r="L100" t="str">
            <v>A3</v>
          </cell>
          <cell r="M100">
            <v>8</v>
          </cell>
          <cell r="N100" t="str">
            <v>A1</v>
          </cell>
          <cell r="O100">
            <v>10</v>
          </cell>
          <cell r="P100" t="str">
            <v>A1</v>
          </cell>
          <cell r="Q100">
            <v>10</v>
          </cell>
          <cell r="R100" t="str">
            <v>A2</v>
          </cell>
          <cell r="S100">
            <v>9</v>
          </cell>
          <cell r="T100" t="str">
            <v>A2</v>
          </cell>
          <cell r="U100">
            <v>9</v>
          </cell>
          <cell r="V100" t="str">
            <v>A3</v>
          </cell>
          <cell r="W100">
            <v>8</v>
          </cell>
          <cell r="X100" t="str">
            <v>A2</v>
          </cell>
          <cell r="Y100">
            <v>9</v>
          </cell>
          <cell r="Z100" t="str">
            <v>A3</v>
          </cell>
          <cell r="AA100">
            <v>8</v>
          </cell>
          <cell r="AB100" t="str">
            <v>A2</v>
          </cell>
          <cell r="AC100">
            <v>9</v>
          </cell>
          <cell r="AD100" t="str">
            <v>A3</v>
          </cell>
          <cell r="AE100">
            <v>8</v>
          </cell>
        </row>
        <row r="101">
          <cell r="E101" t="str">
            <v>01008005</v>
          </cell>
          <cell r="F101" t="str">
            <v xml:space="preserve"> Phòng Quản trị - DV</v>
          </cell>
          <cell r="G101" t="str">
            <v>VC</v>
          </cell>
          <cell r="H101" t="str">
            <v>A3</v>
          </cell>
          <cell r="I101">
            <v>8</v>
          </cell>
          <cell r="J101" t="str">
            <v>A2</v>
          </cell>
          <cell r="K101">
            <v>9</v>
          </cell>
          <cell r="L101" t="str">
            <v>A2</v>
          </cell>
          <cell r="M101">
            <v>9</v>
          </cell>
          <cell r="N101" t="str">
            <v>A1</v>
          </cell>
          <cell r="O101">
            <v>10</v>
          </cell>
          <cell r="P101" t="str">
            <v>A1</v>
          </cell>
          <cell r="Q101">
            <v>10</v>
          </cell>
          <cell r="R101" t="str">
            <v>A3</v>
          </cell>
          <cell r="S101">
            <v>8</v>
          </cell>
          <cell r="T101" t="str">
            <v>A2</v>
          </cell>
          <cell r="U101">
            <v>9</v>
          </cell>
          <cell r="V101" t="str">
            <v>A3</v>
          </cell>
          <cell r="W101">
            <v>8</v>
          </cell>
          <cell r="X101" t="str">
            <v>A2</v>
          </cell>
          <cell r="Y101">
            <v>9</v>
          </cell>
          <cell r="Z101" t="str">
            <v>A2</v>
          </cell>
          <cell r="AA101">
            <v>9</v>
          </cell>
          <cell r="AB101" t="str">
            <v>A2</v>
          </cell>
          <cell r="AC101">
            <v>9</v>
          </cell>
          <cell r="AD101" t="str">
            <v>A3</v>
          </cell>
          <cell r="AE101">
            <v>8</v>
          </cell>
        </row>
        <row r="102">
          <cell r="E102" t="str">
            <v>01009014</v>
          </cell>
          <cell r="F102" t="str">
            <v xml:space="preserve"> Phòng Quản trị - DV</v>
          </cell>
          <cell r="G102" t="str">
            <v>VC</v>
          </cell>
          <cell r="H102" t="str">
            <v>A4</v>
          </cell>
          <cell r="I102">
            <v>7</v>
          </cell>
          <cell r="J102" t="str">
            <v>A4</v>
          </cell>
          <cell r="K102">
            <v>7</v>
          </cell>
          <cell r="L102" t="str">
            <v>A4</v>
          </cell>
          <cell r="M102">
            <v>7</v>
          </cell>
          <cell r="N102" t="str">
            <v>A4</v>
          </cell>
          <cell r="O102">
            <v>7</v>
          </cell>
          <cell r="P102" t="str">
            <v>A4</v>
          </cell>
          <cell r="Q102">
            <v>7</v>
          </cell>
          <cell r="R102" t="str">
            <v>A4</v>
          </cell>
          <cell r="S102">
            <v>7</v>
          </cell>
          <cell r="T102" t="str">
            <v>A4</v>
          </cell>
          <cell r="U102">
            <v>7</v>
          </cell>
          <cell r="V102" t="str">
            <v>A4</v>
          </cell>
          <cell r="W102">
            <v>7</v>
          </cell>
          <cell r="X102" t="str">
            <v>A4</v>
          </cell>
          <cell r="Y102">
            <v>7</v>
          </cell>
          <cell r="Z102" t="str">
            <v>A4</v>
          </cell>
          <cell r="AA102">
            <v>7</v>
          </cell>
          <cell r="AB102" t="str">
            <v>A4</v>
          </cell>
          <cell r="AC102">
            <v>7</v>
          </cell>
          <cell r="AD102" t="str">
            <v>A4</v>
          </cell>
          <cell r="AE102">
            <v>7</v>
          </cell>
        </row>
        <row r="103">
          <cell r="E103" t="str">
            <v>01008034</v>
          </cell>
          <cell r="F103" t="str">
            <v xml:space="preserve"> Phòng Quản trị - DV</v>
          </cell>
          <cell r="G103" t="str">
            <v>VC</v>
          </cell>
          <cell r="H103" t="str">
            <v>A2</v>
          </cell>
          <cell r="I103">
            <v>9</v>
          </cell>
          <cell r="J103" t="str">
            <v>A2</v>
          </cell>
          <cell r="K103">
            <v>9</v>
          </cell>
          <cell r="L103" t="str">
            <v>A2</v>
          </cell>
          <cell r="M103">
            <v>9</v>
          </cell>
          <cell r="N103" t="str">
            <v>A1</v>
          </cell>
          <cell r="O103">
            <v>10</v>
          </cell>
          <cell r="P103" t="str">
            <v>A1</v>
          </cell>
          <cell r="Q103">
            <v>10</v>
          </cell>
          <cell r="R103" t="str">
            <v>A2</v>
          </cell>
          <cell r="S103">
            <v>9</v>
          </cell>
          <cell r="T103" t="str">
            <v>A1</v>
          </cell>
          <cell r="U103">
            <v>10</v>
          </cell>
          <cell r="V103" t="str">
            <v>A1</v>
          </cell>
          <cell r="W103">
            <v>10</v>
          </cell>
          <cell r="X103" t="str">
            <v>A1</v>
          </cell>
          <cell r="Y103">
            <v>10</v>
          </cell>
          <cell r="Z103" t="str">
            <v>A1</v>
          </cell>
          <cell r="AA103">
            <v>10</v>
          </cell>
          <cell r="AB103" t="str">
            <v>A1</v>
          </cell>
          <cell r="AC103">
            <v>10</v>
          </cell>
          <cell r="AD103" t="str">
            <v>A2</v>
          </cell>
          <cell r="AE103">
            <v>9</v>
          </cell>
        </row>
        <row r="104">
          <cell r="E104" t="str">
            <v>01008021</v>
          </cell>
          <cell r="F104" t="str">
            <v xml:space="preserve"> Phòng Quản trị - DV</v>
          </cell>
          <cell r="G104" t="str">
            <v>HĐT</v>
          </cell>
          <cell r="H104" t="str">
            <v>A2</v>
          </cell>
          <cell r="I104">
            <v>9</v>
          </cell>
          <cell r="J104" t="str">
            <v>A3</v>
          </cell>
          <cell r="K104">
            <v>8</v>
          </cell>
          <cell r="L104" t="str">
            <v>A2</v>
          </cell>
          <cell r="M104">
            <v>9</v>
          </cell>
          <cell r="N104" t="str">
            <v>A2</v>
          </cell>
          <cell r="O104">
            <v>9</v>
          </cell>
          <cell r="P104" t="str">
            <v>A2</v>
          </cell>
          <cell r="Q104">
            <v>9</v>
          </cell>
          <cell r="R104" t="str">
            <v>A3</v>
          </cell>
          <cell r="S104">
            <v>8</v>
          </cell>
          <cell r="T104" t="str">
            <v>A3</v>
          </cell>
          <cell r="U104">
            <v>8</v>
          </cell>
          <cell r="V104" t="str">
            <v>A3</v>
          </cell>
          <cell r="W104">
            <v>8</v>
          </cell>
          <cell r="X104" t="str">
            <v>A3</v>
          </cell>
          <cell r="Y104">
            <v>8</v>
          </cell>
          <cell r="Z104" t="str">
            <v>A1</v>
          </cell>
          <cell r="AA104">
            <v>10</v>
          </cell>
          <cell r="AB104" t="str">
            <v>A2</v>
          </cell>
          <cell r="AC104">
            <v>9</v>
          </cell>
          <cell r="AD104" t="str">
            <v>A2</v>
          </cell>
          <cell r="AE104">
            <v>9</v>
          </cell>
        </row>
        <row r="105">
          <cell r="E105" t="str">
            <v>01008009</v>
          </cell>
          <cell r="F105" t="str">
            <v xml:space="preserve"> Phòng Quản trị - DV</v>
          </cell>
          <cell r="G105" t="str">
            <v>HĐT</v>
          </cell>
          <cell r="H105" t="str">
            <v>A2</v>
          </cell>
          <cell r="I105">
            <v>9</v>
          </cell>
          <cell r="J105" t="str">
            <v>A3</v>
          </cell>
          <cell r="K105">
            <v>8</v>
          </cell>
          <cell r="L105" t="str">
            <v>A3</v>
          </cell>
          <cell r="M105">
            <v>8</v>
          </cell>
          <cell r="N105" t="str">
            <v>A2</v>
          </cell>
          <cell r="O105">
            <v>9</v>
          </cell>
          <cell r="P105" t="str">
            <v>A2</v>
          </cell>
          <cell r="Q105">
            <v>9</v>
          </cell>
          <cell r="R105" t="str">
            <v>A1</v>
          </cell>
          <cell r="S105">
            <v>10</v>
          </cell>
          <cell r="T105" t="str">
            <v>A2</v>
          </cell>
          <cell r="U105">
            <v>9</v>
          </cell>
          <cell r="V105" t="str">
            <v>A2</v>
          </cell>
          <cell r="W105">
            <v>9</v>
          </cell>
          <cell r="X105" t="str">
            <v>A2</v>
          </cell>
          <cell r="Y105">
            <v>9</v>
          </cell>
          <cell r="Z105" t="str">
            <v>A2</v>
          </cell>
          <cell r="AA105">
            <v>9</v>
          </cell>
          <cell r="AB105" t="str">
            <v>A1</v>
          </cell>
          <cell r="AC105">
            <v>10</v>
          </cell>
          <cell r="AD105" t="str">
            <v>A2</v>
          </cell>
          <cell r="AE105">
            <v>9</v>
          </cell>
        </row>
        <row r="106">
          <cell r="E106" t="str">
            <v>01008031</v>
          </cell>
          <cell r="F106" t="str">
            <v xml:space="preserve"> Phòng Quản trị - DV</v>
          </cell>
          <cell r="G106" t="str">
            <v>HĐT</v>
          </cell>
          <cell r="H106" t="str">
            <v>A4</v>
          </cell>
          <cell r="I106">
            <v>7</v>
          </cell>
          <cell r="J106" t="str">
            <v>A4</v>
          </cell>
          <cell r="K106">
            <v>7</v>
          </cell>
          <cell r="L106" t="str">
            <v>A4</v>
          </cell>
          <cell r="M106">
            <v>7</v>
          </cell>
          <cell r="N106" t="str">
            <v>A3</v>
          </cell>
          <cell r="O106">
            <v>8</v>
          </cell>
          <cell r="P106" t="str">
            <v>A3</v>
          </cell>
          <cell r="Q106">
            <v>8</v>
          </cell>
          <cell r="R106" t="str">
            <v>A4</v>
          </cell>
          <cell r="S106">
            <v>7</v>
          </cell>
          <cell r="T106" t="str">
            <v>A4</v>
          </cell>
          <cell r="U106">
            <v>7</v>
          </cell>
          <cell r="V106" t="str">
            <v>A4</v>
          </cell>
          <cell r="W106">
            <v>7</v>
          </cell>
          <cell r="X106" t="str">
            <v>A4</v>
          </cell>
          <cell r="Y106">
            <v>7</v>
          </cell>
          <cell r="Z106" t="str">
            <v>A4</v>
          </cell>
          <cell r="AA106">
            <v>7</v>
          </cell>
          <cell r="AB106" t="str">
            <v>A4</v>
          </cell>
          <cell r="AC106">
            <v>7</v>
          </cell>
          <cell r="AD106" t="str">
            <v>A4</v>
          </cell>
          <cell r="AE106">
            <v>7</v>
          </cell>
        </row>
        <row r="107">
          <cell r="E107" t="str">
            <v>01008018</v>
          </cell>
          <cell r="F107" t="str">
            <v xml:space="preserve"> Phòng Quản trị - DV</v>
          </cell>
          <cell r="G107" t="str">
            <v>HĐT</v>
          </cell>
          <cell r="H107" t="str">
            <v>A4</v>
          </cell>
          <cell r="I107">
            <v>7</v>
          </cell>
          <cell r="J107" t="str">
            <v>A4</v>
          </cell>
          <cell r="K107">
            <v>7</v>
          </cell>
          <cell r="L107" t="str">
            <v>A4</v>
          </cell>
          <cell r="M107">
            <v>7</v>
          </cell>
          <cell r="N107" t="str">
            <v>A3</v>
          </cell>
          <cell r="O107">
            <v>8</v>
          </cell>
          <cell r="P107" t="str">
            <v>A3</v>
          </cell>
          <cell r="Q107">
            <v>8</v>
          </cell>
          <cell r="R107" t="str">
            <v>A4</v>
          </cell>
          <cell r="S107">
            <v>7</v>
          </cell>
          <cell r="T107" t="str">
            <v>A4</v>
          </cell>
          <cell r="U107">
            <v>7</v>
          </cell>
          <cell r="V107" t="str">
            <v>A4</v>
          </cell>
          <cell r="W107">
            <v>7</v>
          </cell>
          <cell r="X107" t="str">
            <v>A4</v>
          </cell>
          <cell r="Y107">
            <v>7</v>
          </cell>
          <cell r="Z107" t="str">
            <v>A3</v>
          </cell>
          <cell r="AA107">
            <v>8</v>
          </cell>
          <cell r="AB107" t="str">
            <v>A4</v>
          </cell>
          <cell r="AC107">
            <v>7</v>
          </cell>
          <cell r="AD107" t="e">
            <v>#N/A</v>
          </cell>
          <cell r="AE107" t="e">
            <v>#N/A</v>
          </cell>
        </row>
        <row r="108">
          <cell r="E108" t="str">
            <v>01008039</v>
          </cell>
          <cell r="F108" t="str">
            <v xml:space="preserve"> Phòng Quản trị - DV</v>
          </cell>
          <cell r="G108" t="str">
            <v>HĐT</v>
          </cell>
          <cell r="H108" t="str">
            <v>A4</v>
          </cell>
          <cell r="I108">
            <v>7</v>
          </cell>
          <cell r="J108" t="str">
            <v>A4</v>
          </cell>
          <cell r="K108">
            <v>7</v>
          </cell>
          <cell r="L108" t="str">
            <v>A4</v>
          </cell>
          <cell r="M108">
            <v>7</v>
          </cell>
          <cell r="N108" t="str">
            <v>A3</v>
          </cell>
          <cell r="O108">
            <v>8</v>
          </cell>
          <cell r="P108" t="str">
            <v>A3</v>
          </cell>
          <cell r="Q108">
            <v>8</v>
          </cell>
          <cell r="R108" t="str">
            <v>A4</v>
          </cell>
          <cell r="S108">
            <v>7</v>
          </cell>
          <cell r="T108" t="str">
            <v>A4</v>
          </cell>
          <cell r="U108">
            <v>7</v>
          </cell>
          <cell r="V108" t="str">
            <v>A4</v>
          </cell>
          <cell r="W108">
            <v>7</v>
          </cell>
          <cell r="X108" t="str">
            <v>A4</v>
          </cell>
          <cell r="Y108">
            <v>7</v>
          </cell>
          <cell r="Z108" t="str">
            <v>A3</v>
          </cell>
          <cell r="AA108">
            <v>8</v>
          </cell>
          <cell r="AB108" t="str">
            <v>A4</v>
          </cell>
          <cell r="AC108">
            <v>7</v>
          </cell>
          <cell r="AD108" t="str">
            <v>A4</v>
          </cell>
          <cell r="AE108">
            <v>7</v>
          </cell>
        </row>
        <row r="109">
          <cell r="E109" t="str">
            <v>01008040</v>
          </cell>
          <cell r="F109" t="str">
            <v xml:space="preserve"> Phòng Quản trị - DV</v>
          </cell>
          <cell r="G109" t="str">
            <v>HĐT</v>
          </cell>
          <cell r="H109" t="str">
            <v>A4</v>
          </cell>
          <cell r="I109">
            <v>7</v>
          </cell>
          <cell r="J109" t="str">
            <v>A4</v>
          </cell>
          <cell r="K109">
            <v>7</v>
          </cell>
          <cell r="L109" t="str">
            <v>A4</v>
          </cell>
          <cell r="M109">
            <v>7</v>
          </cell>
          <cell r="N109" t="str">
            <v>A4</v>
          </cell>
          <cell r="O109">
            <v>7</v>
          </cell>
          <cell r="P109" t="str">
            <v>A3</v>
          </cell>
          <cell r="Q109">
            <v>8</v>
          </cell>
          <cell r="R109" t="str">
            <v>A4</v>
          </cell>
          <cell r="S109">
            <v>7</v>
          </cell>
          <cell r="T109" t="str">
            <v>A4</v>
          </cell>
          <cell r="U109">
            <v>7</v>
          </cell>
          <cell r="V109" t="str">
            <v>A4</v>
          </cell>
          <cell r="W109">
            <v>7</v>
          </cell>
          <cell r="X109" t="str">
            <v>A4</v>
          </cell>
          <cell r="Y109">
            <v>7</v>
          </cell>
          <cell r="Z109" t="str">
            <v>A3</v>
          </cell>
          <cell r="AA109">
            <v>8</v>
          </cell>
          <cell r="AB109" t="str">
            <v>A4</v>
          </cell>
          <cell r="AC109">
            <v>7</v>
          </cell>
          <cell r="AD109" t="str">
            <v>A4</v>
          </cell>
          <cell r="AE109">
            <v>7</v>
          </cell>
        </row>
        <row r="110">
          <cell r="E110" t="str">
            <v>01008041</v>
          </cell>
          <cell r="F110" t="str">
            <v xml:space="preserve"> Phòng Quản trị - DV</v>
          </cell>
          <cell r="G110" t="str">
            <v>HĐT</v>
          </cell>
          <cell r="H110" t="str">
            <v>A4</v>
          </cell>
          <cell r="I110">
            <v>7</v>
          </cell>
          <cell r="J110" t="str">
            <v>A4</v>
          </cell>
          <cell r="K110">
            <v>7</v>
          </cell>
          <cell r="L110" t="str">
            <v>A4</v>
          </cell>
          <cell r="M110">
            <v>7</v>
          </cell>
          <cell r="N110" t="str">
            <v>A4</v>
          </cell>
          <cell r="O110">
            <v>7</v>
          </cell>
          <cell r="P110" t="str">
            <v>A3</v>
          </cell>
          <cell r="Q110">
            <v>8</v>
          </cell>
          <cell r="R110" t="str">
            <v>A4</v>
          </cell>
          <cell r="S110">
            <v>7</v>
          </cell>
          <cell r="T110" t="str">
            <v>A4</v>
          </cell>
          <cell r="U110">
            <v>7</v>
          </cell>
          <cell r="V110" t="str">
            <v>A4</v>
          </cell>
          <cell r="W110">
            <v>7</v>
          </cell>
          <cell r="X110" t="str">
            <v>A4</v>
          </cell>
          <cell r="Y110">
            <v>7</v>
          </cell>
          <cell r="Z110" t="str">
            <v>A3</v>
          </cell>
          <cell r="AA110">
            <v>8</v>
          </cell>
          <cell r="AB110" t="str">
            <v>A4</v>
          </cell>
          <cell r="AC110">
            <v>7</v>
          </cell>
          <cell r="AD110" t="str">
            <v>A4</v>
          </cell>
          <cell r="AE110">
            <v>7</v>
          </cell>
        </row>
        <row r="111">
          <cell r="E111" t="str">
            <v>01012027</v>
          </cell>
          <cell r="F111" t="str">
            <v xml:space="preserve"> Phòng Quản trị - DV</v>
          </cell>
          <cell r="G111" t="str">
            <v>HĐT</v>
          </cell>
          <cell r="H111" t="str">
            <v>A2</v>
          </cell>
          <cell r="I111">
            <v>9</v>
          </cell>
          <cell r="J111" t="str">
            <v>A2</v>
          </cell>
          <cell r="K111">
            <v>9</v>
          </cell>
          <cell r="L111" t="str">
            <v>A2</v>
          </cell>
          <cell r="M111">
            <v>9</v>
          </cell>
          <cell r="N111" t="str">
            <v>A2</v>
          </cell>
          <cell r="O111">
            <v>9</v>
          </cell>
          <cell r="P111" t="str">
            <v>A1</v>
          </cell>
          <cell r="Q111">
            <v>10</v>
          </cell>
          <cell r="R111" t="str">
            <v>A3</v>
          </cell>
          <cell r="S111">
            <v>8</v>
          </cell>
          <cell r="T111" t="str">
            <v>A4</v>
          </cell>
          <cell r="U111">
            <v>7</v>
          </cell>
          <cell r="V111" t="str">
            <v>A3</v>
          </cell>
          <cell r="W111">
            <v>8</v>
          </cell>
          <cell r="X111" t="str">
            <v>A2</v>
          </cell>
          <cell r="Y111">
            <v>9</v>
          </cell>
          <cell r="Z111" t="str">
            <v>A2</v>
          </cell>
          <cell r="AA111">
            <v>9</v>
          </cell>
          <cell r="AB111" t="str">
            <v>A2</v>
          </cell>
          <cell r="AC111">
            <v>9</v>
          </cell>
          <cell r="AD111" t="str">
            <v>A3</v>
          </cell>
          <cell r="AE111">
            <v>8</v>
          </cell>
        </row>
        <row r="112">
          <cell r="E112" t="str">
            <v>01008012</v>
          </cell>
          <cell r="F112" t="str">
            <v xml:space="preserve"> Phòng Quản trị - DV</v>
          </cell>
          <cell r="G112" t="str">
            <v>HĐT</v>
          </cell>
          <cell r="H112" t="str">
            <v>A4</v>
          </cell>
          <cell r="I112">
            <v>7</v>
          </cell>
          <cell r="J112" t="str">
            <v>A3</v>
          </cell>
          <cell r="K112">
            <v>8</v>
          </cell>
          <cell r="L112" t="str">
            <v>A3</v>
          </cell>
          <cell r="M112">
            <v>8</v>
          </cell>
          <cell r="N112" t="str">
            <v>A3</v>
          </cell>
          <cell r="O112">
            <v>8</v>
          </cell>
          <cell r="P112" t="str">
            <v>A3</v>
          </cell>
          <cell r="Q112">
            <v>8</v>
          </cell>
          <cell r="R112" t="str">
            <v>A4</v>
          </cell>
          <cell r="S112">
            <v>7</v>
          </cell>
          <cell r="T112" t="str">
            <v>A3</v>
          </cell>
          <cell r="U112">
            <v>8</v>
          </cell>
          <cell r="V112" t="str">
            <v>A3</v>
          </cell>
          <cell r="W112">
            <v>8</v>
          </cell>
          <cell r="X112" t="str">
            <v>A2</v>
          </cell>
          <cell r="Y112">
            <v>9</v>
          </cell>
          <cell r="Z112" t="str">
            <v>A2</v>
          </cell>
          <cell r="AA112">
            <v>9</v>
          </cell>
          <cell r="AB112" t="str">
            <v>A2</v>
          </cell>
          <cell r="AC112">
            <v>9</v>
          </cell>
          <cell r="AD112" t="str">
            <v>A3</v>
          </cell>
          <cell r="AE112">
            <v>8</v>
          </cell>
        </row>
        <row r="113">
          <cell r="E113" t="str">
            <v>01017008</v>
          </cell>
          <cell r="F113" t="str">
            <v xml:space="preserve"> Phòng Quản trị - DV</v>
          </cell>
          <cell r="G113" t="str">
            <v>HĐT</v>
          </cell>
          <cell r="H113" t="str">
            <v>A4</v>
          </cell>
          <cell r="I113">
            <v>7</v>
          </cell>
          <cell r="J113" t="str">
            <v>A4</v>
          </cell>
          <cell r="K113">
            <v>7</v>
          </cell>
          <cell r="L113" t="str">
            <v>A4</v>
          </cell>
          <cell r="M113">
            <v>7</v>
          </cell>
          <cell r="N113" t="str">
            <v>A4</v>
          </cell>
          <cell r="O113">
            <v>7</v>
          </cell>
          <cell r="P113" t="str">
            <v>A3</v>
          </cell>
          <cell r="Q113">
            <v>8</v>
          </cell>
          <cell r="R113" t="str">
            <v>A4</v>
          </cell>
          <cell r="S113">
            <v>7</v>
          </cell>
          <cell r="T113" t="str">
            <v>A4</v>
          </cell>
          <cell r="U113">
            <v>7</v>
          </cell>
          <cell r="V113" t="str">
            <v>A3</v>
          </cell>
          <cell r="W113">
            <v>8</v>
          </cell>
          <cell r="X113" t="str">
            <v>A2</v>
          </cell>
          <cell r="Y113">
            <v>9</v>
          </cell>
          <cell r="Z113" t="str">
            <v>A3</v>
          </cell>
          <cell r="AA113">
            <v>8</v>
          </cell>
          <cell r="AB113" t="str">
            <v>A2</v>
          </cell>
          <cell r="AC113">
            <v>9</v>
          </cell>
          <cell r="AD113" t="str">
            <v>A3</v>
          </cell>
          <cell r="AE113">
            <v>8</v>
          </cell>
        </row>
        <row r="114">
          <cell r="E114" t="str">
            <v>01008033</v>
          </cell>
          <cell r="F114" t="str">
            <v xml:space="preserve"> Phòng Quản trị - DV</v>
          </cell>
          <cell r="G114" t="str">
            <v>HĐT</v>
          </cell>
          <cell r="H114" t="str">
            <v>A3</v>
          </cell>
          <cell r="I114">
            <v>8</v>
          </cell>
          <cell r="J114" t="str">
            <v>A3</v>
          </cell>
          <cell r="K114">
            <v>8</v>
          </cell>
          <cell r="L114" t="str">
            <v>A3</v>
          </cell>
          <cell r="M114">
            <v>8</v>
          </cell>
          <cell r="N114" t="str">
            <v>A2</v>
          </cell>
          <cell r="O114">
            <v>9</v>
          </cell>
          <cell r="P114" t="str">
            <v>A2</v>
          </cell>
          <cell r="Q114">
            <v>9</v>
          </cell>
          <cell r="R114" t="str">
            <v>A3</v>
          </cell>
          <cell r="S114">
            <v>8</v>
          </cell>
          <cell r="T114" t="str">
            <v>A2</v>
          </cell>
          <cell r="U114">
            <v>9</v>
          </cell>
          <cell r="V114" t="str">
            <v>A4</v>
          </cell>
          <cell r="W114">
            <v>7</v>
          </cell>
          <cell r="X114" t="str">
            <v>A2</v>
          </cell>
          <cell r="Y114">
            <v>9</v>
          </cell>
          <cell r="Z114" t="str">
            <v>A2</v>
          </cell>
          <cell r="AA114">
            <v>9</v>
          </cell>
          <cell r="AB114" t="str">
            <v>A2</v>
          </cell>
          <cell r="AC114">
            <v>9</v>
          </cell>
          <cell r="AD114" t="str">
            <v>A4</v>
          </cell>
          <cell r="AE114">
            <v>7</v>
          </cell>
        </row>
        <row r="115">
          <cell r="E115" t="str">
            <v>01013033</v>
          </cell>
          <cell r="F115" t="str">
            <v xml:space="preserve"> Phòng Quản trị - DV</v>
          </cell>
          <cell r="G115" t="str">
            <v>HĐT</v>
          </cell>
          <cell r="H115" t="str">
            <v>A4</v>
          </cell>
          <cell r="I115">
            <v>7</v>
          </cell>
          <cell r="J115" t="str">
            <v>A4</v>
          </cell>
          <cell r="K115">
            <v>7</v>
          </cell>
          <cell r="L115" t="str">
            <v>A4</v>
          </cell>
          <cell r="M115">
            <v>7</v>
          </cell>
          <cell r="N115" t="str">
            <v>A4</v>
          </cell>
          <cell r="O115">
            <v>7</v>
          </cell>
          <cell r="P115" t="str">
            <v>A4</v>
          </cell>
          <cell r="Q115">
            <v>7</v>
          </cell>
          <cell r="R115" t="str">
            <v>A4</v>
          </cell>
          <cell r="S115">
            <v>7</v>
          </cell>
          <cell r="T115" t="str">
            <v>A4</v>
          </cell>
          <cell r="U115">
            <v>7</v>
          </cell>
          <cell r="V115" t="str">
            <v>A4</v>
          </cell>
          <cell r="W115">
            <v>7</v>
          </cell>
          <cell r="X115" t="str">
            <v>A4</v>
          </cell>
          <cell r="Y115">
            <v>7</v>
          </cell>
          <cell r="Z115" t="str">
            <v>A4</v>
          </cell>
          <cell r="AA115">
            <v>7</v>
          </cell>
          <cell r="AB115" t="str">
            <v>A4</v>
          </cell>
          <cell r="AC115">
            <v>7</v>
          </cell>
          <cell r="AD115" t="str">
            <v>A4</v>
          </cell>
          <cell r="AE115">
            <v>7</v>
          </cell>
        </row>
        <row r="116">
          <cell r="E116" t="str">
            <v>01009015</v>
          </cell>
          <cell r="F116" t="str">
            <v xml:space="preserve"> Phòng Quản trị - DV</v>
          </cell>
          <cell r="G116" t="str">
            <v>HĐT</v>
          </cell>
          <cell r="H116" t="str">
            <v>A4</v>
          </cell>
          <cell r="I116">
            <v>7</v>
          </cell>
          <cell r="J116" t="str">
            <v>A4</v>
          </cell>
          <cell r="K116">
            <v>7</v>
          </cell>
          <cell r="L116" t="str">
            <v>A4</v>
          </cell>
          <cell r="M116">
            <v>7</v>
          </cell>
          <cell r="N116" t="str">
            <v>A4</v>
          </cell>
          <cell r="O116">
            <v>7</v>
          </cell>
          <cell r="P116" t="str">
            <v>A4</v>
          </cell>
          <cell r="Q116">
            <v>7</v>
          </cell>
          <cell r="R116" t="str">
            <v>A4</v>
          </cell>
          <cell r="S116">
            <v>7</v>
          </cell>
          <cell r="T116" t="str">
            <v>A4</v>
          </cell>
          <cell r="U116">
            <v>7</v>
          </cell>
          <cell r="V116" t="str">
            <v>A4</v>
          </cell>
          <cell r="W116">
            <v>7</v>
          </cell>
          <cell r="X116" t="str">
            <v>A4</v>
          </cell>
          <cell r="Y116">
            <v>7</v>
          </cell>
          <cell r="Z116" t="str">
            <v>A4</v>
          </cell>
          <cell r="AA116">
            <v>7</v>
          </cell>
          <cell r="AB116" t="str">
            <v>A4</v>
          </cell>
          <cell r="AC116">
            <v>7</v>
          </cell>
          <cell r="AD116" t="str">
            <v>A4</v>
          </cell>
          <cell r="AE116">
            <v>7</v>
          </cell>
        </row>
        <row r="117">
          <cell r="E117" t="str">
            <v>01002003</v>
          </cell>
          <cell r="F117" t="str">
            <v xml:space="preserve"> Phòng Quản trị - DV</v>
          </cell>
          <cell r="G117" t="str">
            <v>HĐT</v>
          </cell>
          <cell r="H117" t="str">
            <v>A4</v>
          </cell>
          <cell r="I117">
            <v>7</v>
          </cell>
          <cell r="J117" t="str">
            <v>A4</v>
          </cell>
          <cell r="K117">
            <v>7</v>
          </cell>
          <cell r="L117" t="str">
            <v>A4</v>
          </cell>
          <cell r="M117">
            <v>7</v>
          </cell>
          <cell r="N117" t="str">
            <v>A4</v>
          </cell>
          <cell r="O117">
            <v>7</v>
          </cell>
          <cell r="P117" t="str">
            <v>B1</v>
          </cell>
          <cell r="Q117">
            <v>6</v>
          </cell>
          <cell r="R117" t="str">
            <v>A4</v>
          </cell>
          <cell r="S117">
            <v>7</v>
          </cell>
          <cell r="T117" t="str">
            <v>A4</v>
          </cell>
          <cell r="U117">
            <v>7</v>
          </cell>
          <cell r="V117" t="str">
            <v>A4</v>
          </cell>
          <cell r="W117">
            <v>7</v>
          </cell>
          <cell r="X117" t="str">
            <v>A4</v>
          </cell>
          <cell r="Y117">
            <v>7</v>
          </cell>
          <cell r="Z117" t="str">
            <v>A4</v>
          </cell>
          <cell r="AA117">
            <v>7</v>
          </cell>
          <cell r="AB117" t="str">
            <v>A4</v>
          </cell>
          <cell r="AC117">
            <v>7</v>
          </cell>
          <cell r="AD117" t="str">
            <v>A4</v>
          </cell>
          <cell r="AE117">
            <v>7</v>
          </cell>
        </row>
        <row r="118">
          <cell r="E118" t="str">
            <v>01008042</v>
          </cell>
          <cell r="F118" t="str">
            <v xml:space="preserve"> Phòng Quản trị - DV</v>
          </cell>
          <cell r="G118" t="str">
            <v>HĐT</v>
          </cell>
          <cell r="H118" t="str">
            <v>A4</v>
          </cell>
          <cell r="I118">
            <v>7</v>
          </cell>
          <cell r="J118" t="str">
            <v>A4</v>
          </cell>
          <cell r="K118">
            <v>7</v>
          </cell>
          <cell r="L118" t="str">
            <v>A4</v>
          </cell>
          <cell r="M118">
            <v>7</v>
          </cell>
          <cell r="N118" t="str">
            <v>A4</v>
          </cell>
          <cell r="O118">
            <v>7</v>
          </cell>
          <cell r="P118" t="str">
            <v>A3</v>
          </cell>
          <cell r="Q118">
            <v>8</v>
          </cell>
          <cell r="R118" t="str">
            <v>A4</v>
          </cell>
          <cell r="S118">
            <v>7</v>
          </cell>
          <cell r="T118" t="str">
            <v>A4</v>
          </cell>
          <cell r="U118">
            <v>7</v>
          </cell>
          <cell r="V118" t="str">
            <v>A4</v>
          </cell>
          <cell r="W118">
            <v>7</v>
          </cell>
          <cell r="X118" t="str">
            <v>A4</v>
          </cell>
          <cell r="Y118">
            <v>7</v>
          </cell>
          <cell r="Z118" t="str">
            <v>A4</v>
          </cell>
          <cell r="AA118">
            <v>7</v>
          </cell>
          <cell r="AB118" t="str">
            <v>A4</v>
          </cell>
          <cell r="AC118">
            <v>7</v>
          </cell>
          <cell r="AD118" t="str">
            <v>A4</v>
          </cell>
          <cell r="AE118">
            <v>7</v>
          </cell>
        </row>
        <row r="119">
          <cell r="E119" t="str">
            <v>01008044</v>
          </cell>
          <cell r="F119" t="str">
            <v xml:space="preserve"> Phòng Quản trị - DV</v>
          </cell>
          <cell r="G119" t="str">
            <v>HĐT</v>
          </cell>
          <cell r="H119" t="str">
            <v>A4</v>
          </cell>
          <cell r="I119">
            <v>7</v>
          </cell>
          <cell r="J119" t="str">
            <v>A4</v>
          </cell>
          <cell r="K119">
            <v>7</v>
          </cell>
          <cell r="L119" t="str">
            <v>A4</v>
          </cell>
          <cell r="M119">
            <v>7</v>
          </cell>
          <cell r="N119" t="str">
            <v>A4</v>
          </cell>
          <cell r="O119">
            <v>7</v>
          </cell>
          <cell r="P119" t="str">
            <v>A4</v>
          </cell>
          <cell r="Q119">
            <v>7</v>
          </cell>
          <cell r="R119" t="str">
            <v>A4</v>
          </cell>
          <cell r="S119">
            <v>7</v>
          </cell>
          <cell r="T119" t="str">
            <v>A4</v>
          </cell>
          <cell r="U119">
            <v>7</v>
          </cell>
          <cell r="V119" t="str">
            <v>A4</v>
          </cell>
          <cell r="W119">
            <v>7</v>
          </cell>
          <cell r="X119" t="str">
            <v>A4</v>
          </cell>
          <cell r="Y119">
            <v>7</v>
          </cell>
          <cell r="Z119" t="str">
            <v>A4</v>
          </cell>
          <cell r="AA119">
            <v>7</v>
          </cell>
          <cell r="AB119" t="str">
            <v>A4</v>
          </cell>
          <cell r="AC119">
            <v>7</v>
          </cell>
          <cell r="AD119" t="str">
            <v>A4</v>
          </cell>
          <cell r="AE119">
            <v>7</v>
          </cell>
        </row>
        <row r="120">
          <cell r="E120" t="str">
            <v>01008045</v>
          </cell>
          <cell r="F120" t="str">
            <v xml:space="preserve"> Phòng Quản trị - DV</v>
          </cell>
          <cell r="G120" t="str">
            <v>HĐT</v>
          </cell>
          <cell r="H120" t="str">
            <v>A4</v>
          </cell>
          <cell r="I120">
            <v>7</v>
          </cell>
          <cell r="J120" t="str">
            <v>A4</v>
          </cell>
          <cell r="K120">
            <v>7</v>
          </cell>
          <cell r="L120" t="str">
            <v>A4</v>
          </cell>
          <cell r="M120">
            <v>7</v>
          </cell>
          <cell r="N120" t="str">
            <v>A4</v>
          </cell>
          <cell r="O120">
            <v>7</v>
          </cell>
          <cell r="P120" t="str">
            <v>A4</v>
          </cell>
          <cell r="Q120">
            <v>7</v>
          </cell>
          <cell r="R120" t="str">
            <v>A4</v>
          </cell>
          <cell r="S120">
            <v>7</v>
          </cell>
          <cell r="T120" t="str">
            <v>A4</v>
          </cell>
          <cell r="U120">
            <v>7</v>
          </cell>
          <cell r="V120" t="str">
            <v>A4</v>
          </cell>
          <cell r="W120">
            <v>7</v>
          </cell>
          <cell r="X120" t="str">
            <v>A4</v>
          </cell>
          <cell r="Y120">
            <v>7</v>
          </cell>
          <cell r="Z120" t="str">
            <v>A4</v>
          </cell>
          <cell r="AA120">
            <v>7</v>
          </cell>
          <cell r="AB120" t="str">
            <v>A4</v>
          </cell>
          <cell r="AC120">
            <v>7</v>
          </cell>
          <cell r="AD120" t="str">
            <v>A4</v>
          </cell>
          <cell r="AE120">
            <v>7</v>
          </cell>
        </row>
        <row r="121">
          <cell r="E121" t="str">
            <v>01008048</v>
          </cell>
          <cell r="F121" t="str">
            <v xml:space="preserve"> Phòng Quản trị - DV</v>
          </cell>
          <cell r="G121" t="str">
            <v>HĐT</v>
          </cell>
          <cell r="H121"/>
          <cell r="I121"/>
          <cell r="J121"/>
          <cell r="K121"/>
          <cell r="L121"/>
          <cell r="M121"/>
          <cell r="N121"/>
          <cell r="O121"/>
          <cell r="P121"/>
          <cell r="Q121"/>
          <cell r="R121"/>
          <cell r="S121"/>
          <cell r="T121"/>
          <cell r="U121"/>
          <cell r="V121" t="str">
            <v>A4</v>
          </cell>
          <cell r="W121">
            <v>7</v>
          </cell>
          <cell r="X121" t="str">
            <v>A3</v>
          </cell>
          <cell r="Y121">
            <v>8</v>
          </cell>
          <cell r="Z121" t="str">
            <v>A3</v>
          </cell>
          <cell r="AA121">
            <v>8</v>
          </cell>
          <cell r="AB121" t="str">
            <v>A3</v>
          </cell>
          <cell r="AC121">
            <v>8</v>
          </cell>
          <cell r="AD121" t="str">
            <v>A4</v>
          </cell>
          <cell r="AE121">
            <v>7</v>
          </cell>
        </row>
        <row r="122">
          <cell r="E122" t="str">
            <v>01008049</v>
          </cell>
          <cell r="F122" t="str">
            <v xml:space="preserve"> Phòng Quản trị - DV</v>
          </cell>
          <cell r="G122" t="str">
            <v>HĐT</v>
          </cell>
          <cell r="H122"/>
          <cell r="I122"/>
          <cell r="J122"/>
          <cell r="K122"/>
          <cell r="L122"/>
          <cell r="M122"/>
          <cell r="N122"/>
          <cell r="O122"/>
          <cell r="P122"/>
          <cell r="Q122"/>
          <cell r="R122"/>
          <cell r="S122"/>
          <cell r="T122"/>
          <cell r="U122"/>
          <cell r="V122"/>
          <cell r="W122"/>
          <cell r="X122"/>
          <cell r="Y122"/>
          <cell r="Z122"/>
          <cell r="AA122"/>
          <cell r="AB122" t="str">
            <v>A4</v>
          </cell>
          <cell r="AC122">
            <v>7</v>
          </cell>
          <cell r="AD122" t="str">
            <v>A3</v>
          </cell>
          <cell r="AE122">
            <v>8</v>
          </cell>
        </row>
        <row r="123">
          <cell r="E123" t="str">
            <v>01022003</v>
          </cell>
          <cell r="F123" t="str">
            <v>Khoa KHCB</v>
          </cell>
          <cell r="G123" t="str">
            <v>VC</v>
          </cell>
          <cell r="H123" t="str">
            <v>A1</v>
          </cell>
          <cell r="I123">
            <v>10</v>
          </cell>
          <cell r="J123" t="str">
            <v>A3</v>
          </cell>
          <cell r="K123">
            <v>8</v>
          </cell>
          <cell r="L123" t="str">
            <v>A2</v>
          </cell>
          <cell r="M123">
            <v>9</v>
          </cell>
          <cell r="N123" t="str">
            <v>A4</v>
          </cell>
          <cell r="O123">
            <v>7</v>
          </cell>
          <cell r="P123" t="str">
            <v>A2</v>
          </cell>
          <cell r="Q123">
            <v>9</v>
          </cell>
          <cell r="R123" t="str">
            <v>A4</v>
          </cell>
          <cell r="S123">
            <v>7</v>
          </cell>
          <cell r="T123" t="str">
            <v>A2</v>
          </cell>
          <cell r="U123">
            <v>9</v>
          </cell>
          <cell r="V123" t="str">
            <v>A2</v>
          </cell>
          <cell r="W123">
            <v>9</v>
          </cell>
          <cell r="X123" t="str">
            <v>A1</v>
          </cell>
          <cell r="Y123">
            <v>10</v>
          </cell>
          <cell r="Z123" t="str">
            <v>A3</v>
          </cell>
          <cell r="AA123">
            <v>8</v>
          </cell>
          <cell r="AB123" t="str">
            <v>A3</v>
          </cell>
          <cell r="AC123">
            <v>8</v>
          </cell>
          <cell r="AD123" t="str">
            <v>A4</v>
          </cell>
          <cell r="AE123">
            <v>7</v>
          </cell>
        </row>
        <row r="124">
          <cell r="E124" t="str">
            <v>01010007</v>
          </cell>
          <cell r="F124" t="str">
            <v>Khoa KHCB</v>
          </cell>
          <cell r="G124" t="str">
            <v>VC</v>
          </cell>
          <cell r="H124" t="str">
            <v>A4</v>
          </cell>
          <cell r="I124">
            <v>7</v>
          </cell>
          <cell r="J124" t="str">
            <v>A4</v>
          </cell>
          <cell r="K124">
            <v>7</v>
          </cell>
          <cell r="L124" t="str">
            <v>A3</v>
          </cell>
          <cell r="M124">
            <v>8</v>
          </cell>
          <cell r="N124" t="str">
            <v>A3</v>
          </cell>
          <cell r="O124">
            <v>8</v>
          </cell>
          <cell r="P124" t="str">
            <v>A2</v>
          </cell>
          <cell r="Q124">
            <v>9</v>
          </cell>
          <cell r="R124" t="str">
            <v>A4</v>
          </cell>
          <cell r="S124">
            <v>7</v>
          </cell>
          <cell r="T124" t="str">
            <v>A3</v>
          </cell>
          <cell r="U124">
            <v>8</v>
          </cell>
          <cell r="V124" t="str">
            <v>A3</v>
          </cell>
          <cell r="W124">
            <v>8</v>
          </cell>
          <cell r="X124" t="str">
            <v>A3</v>
          </cell>
          <cell r="Y124">
            <v>8</v>
          </cell>
          <cell r="Z124" t="str">
            <v>A3</v>
          </cell>
          <cell r="AA124">
            <v>8</v>
          </cell>
          <cell r="AB124" t="str">
            <v>A2</v>
          </cell>
          <cell r="AC124">
            <v>9</v>
          </cell>
          <cell r="AD124" t="str">
            <v>A3</v>
          </cell>
          <cell r="AE124">
            <v>8</v>
          </cell>
        </row>
        <row r="125">
          <cell r="E125" t="str">
            <v>01010006</v>
          </cell>
          <cell r="F125" t="str">
            <v>Khoa KHCB</v>
          </cell>
          <cell r="G125" t="str">
            <v>VC</v>
          </cell>
          <cell r="H125" t="str">
            <v>A4</v>
          </cell>
          <cell r="I125">
            <v>7</v>
          </cell>
          <cell r="J125" t="str">
            <v>A4</v>
          </cell>
          <cell r="K125">
            <v>7</v>
          </cell>
          <cell r="L125" t="str">
            <v>A3</v>
          </cell>
          <cell r="M125">
            <v>8</v>
          </cell>
          <cell r="N125" t="str">
            <v>A4</v>
          </cell>
          <cell r="O125">
            <v>7</v>
          </cell>
          <cell r="P125" t="str">
            <v>B2</v>
          </cell>
          <cell r="Q125">
            <v>5</v>
          </cell>
          <cell r="R125" t="str">
            <v>A4</v>
          </cell>
          <cell r="S125">
            <v>7</v>
          </cell>
          <cell r="T125" t="str">
            <v>B1</v>
          </cell>
          <cell r="U125">
            <v>6</v>
          </cell>
          <cell r="V125" t="str">
            <v>A4</v>
          </cell>
          <cell r="W125">
            <v>7</v>
          </cell>
          <cell r="X125" t="str">
            <v>A4</v>
          </cell>
          <cell r="Y125">
            <v>7</v>
          </cell>
          <cell r="Z125" t="str">
            <v>A4</v>
          </cell>
          <cell r="AA125">
            <v>7</v>
          </cell>
          <cell r="AB125" t="str">
            <v>A4</v>
          </cell>
          <cell r="AC125">
            <v>7</v>
          </cell>
          <cell r="AD125" t="str">
            <v>A4</v>
          </cell>
          <cell r="AE125">
            <v>7</v>
          </cell>
        </row>
        <row r="126">
          <cell r="E126" t="str">
            <v>01010012</v>
          </cell>
          <cell r="F126" t="str">
            <v>Khoa KHCB</v>
          </cell>
          <cell r="G126" t="str">
            <v>VC</v>
          </cell>
          <cell r="H126" t="str">
            <v>A3</v>
          </cell>
          <cell r="I126">
            <v>8</v>
          </cell>
          <cell r="J126" t="str">
            <v>A4</v>
          </cell>
          <cell r="K126">
            <v>7</v>
          </cell>
          <cell r="L126" t="str">
            <v>A3</v>
          </cell>
          <cell r="M126">
            <v>8</v>
          </cell>
          <cell r="N126" t="str">
            <v>A3</v>
          </cell>
          <cell r="O126">
            <v>8</v>
          </cell>
          <cell r="P126" t="str">
            <v>B1</v>
          </cell>
          <cell r="Q126">
            <v>6</v>
          </cell>
          <cell r="R126" t="str">
            <v>A4</v>
          </cell>
          <cell r="S126">
            <v>7</v>
          </cell>
          <cell r="T126" t="str">
            <v>A4</v>
          </cell>
          <cell r="U126">
            <v>7</v>
          </cell>
          <cell r="V126" t="str">
            <v>A4</v>
          </cell>
          <cell r="W126">
            <v>7</v>
          </cell>
          <cell r="X126" t="str">
            <v>A4</v>
          </cell>
          <cell r="Y126">
            <v>7</v>
          </cell>
          <cell r="Z126" t="str">
            <v>A4</v>
          </cell>
          <cell r="AA126">
            <v>7</v>
          </cell>
          <cell r="AB126" t="str">
            <v>A3</v>
          </cell>
          <cell r="AC126">
            <v>8</v>
          </cell>
          <cell r="AD126" t="str">
            <v>A4</v>
          </cell>
          <cell r="AE126">
            <v>7</v>
          </cell>
        </row>
        <row r="127">
          <cell r="E127" t="str">
            <v>01004012</v>
          </cell>
          <cell r="F127" t="str">
            <v>Khoa KHCB</v>
          </cell>
          <cell r="G127" t="str">
            <v>VC</v>
          </cell>
          <cell r="H127" t="str">
            <v>A4</v>
          </cell>
          <cell r="I127">
            <v>7</v>
          </cell>
          <cell r="J127" t="str">
            <v>A4</v>
          </cell>
          <cell r="K127">
            <v>7</v>
          </cell>
          <cell r="L127" t="str">
            <v>A4</v>
          </cell>
          <cell r="M127">
            <v>7</v>
          </cell>
          <cell r="N127" t="str">
            <v>A4</v>
          </cell>
          <cell r="O127">
            <v>7</v>
          </cell>
          <cell r="P127" t="str">
            <v>A4</v>
          </cell>
          <cell r="Q127">
            <v>7</v>
          </cell>
          <cell r="R127" t="str">
            <v>A4</v>
          </cell>
          <cell r="S127">
            <v>7</v>
          </cell>
          <cell r="T127" t="str">
            <v>A4</v>
          </cell>
          <cell r="U127">
            <v>7</v>
          </cell>
          <cell r="V127" t="str">
            <v>A4</v>
          </cell>
          <cell r="W127">
            <v>7</v>
          </cell>
          <cell r="X127" t="str">
            <v>A4</v>
          </cell>
          <cell r="Y127">
            <v>7</v>
          </cell>
          <cell r="Z127" t="str">
            <v>A4</v>
          </cell>
          <cell r="AA127">
            <v>7</v>
          </cell>
          <cell r="AB127" t="str">
            <v>A4</v>
          </cell>
          <cell r="AC127">
            <v>7</v>
          </cell>
          <cell r="AD127" t="str">
            <v>A4</v>
          </cell>
          <cell r="AE127">
            <v>7</v>
          </cell>
        </row>
        <row r="128">
          <cell r="E128" t="str">
            <v>01010026</v>
          </cell>
          <cell r="F128" t="str">
            <v>Khoa KHCB</v>
          </cell>
          <cell r="G128" t="str">
            <v>VC</v>
          </cell>
          <cell r="H128" t="str">
            <v>A4</v>
          </cell>
          <cell r="I128">
            <v>7</v>
          </cell>
          <cell r="J128" t="str">
            <v>A4</v>
          </cell>
          <cell r="K128">
            <v>7</v>
          </cell>
          <cell r="L128" t="str">
            <v>A4</v>
          </cell>
          <cell r="M128">
            <v>7</v>
          </cell>
          <cell r="N128" t="str">
            <v>A4</v>
          </cell>
          <cell r="O128">
            <v>7</v>
          </cell>
          <cell r="P128" t="str">
            <v>A4</v>
          </cell>
          <cell r="Q128">
            <v>7</v>
          </cell>
          <cell r="R128" t="str">
            <v>A4</v>
          </cell>
          <cell r="S128">
            <v>7</v>
          </cell>
          <cell r="T128" t="str">
            <v>A4</v>
          </cell>
          <cell r="U128">
            <v>7</v>
          </cell>
          <cell r="V128" t="str">
            <v>A4</v>
          </cell>
          <cell r="W128">
            <v>7</v>
          </cell>
          <cell r="X128" t="str">
            <v>A4</v>
          </cell>
          <cell r="Y128">
            <v>7</v>
          </cell>
          <cell r="Z128" t="str">
            <v>A4</v>
          </cell>
          <cell r="AA128">
            <v>7</v>
          </cell>
          <cell r="AB128" t="str">
            <v>A4</v>
          </cell>
          <cell r="AC128">
            <v>7</v>
          </cell>
          <cell r="AD128" t="str">
            <v>A4</v>
          </cell>
          <cell r="AE128">
            <v>7</v>
          </cell>
        </row>
        <row r="129">
          <cell r="E129" t="str">
            <v>01010023</v>
          </cell>
          <cell r="F129" t="str">
            <v>Khoa KHCB</v>
          </cell>
          <cell r="G129" t="str">
            <v>VC</v>
          </cell>
          <cell r="H129" t="str">
            <v>A4</v>
          </cell>
          <cell r="I129">
            <v>7</v>
          </cell>
          <cell r="J129" t="str">
            <v>A4</v>
          </cell>
          <cell r="K129">
            <v>7</v>
          </cell>
          <cell r="L129" t="str">
            <v>A3</v>
          </cell>
          <cell r="M129">
            <v>8</v>
          </cell>
          <cell r="N129" t="str">
            <v>A4</v>
          </cell>
          <cell r="O129">
            <v>7</v>
          </cell>
          <cell r="P129" t="str">
            <v>A4</v>
          </cell>
          <cell r="Q129">
            <v>7</v>
          </cell>
          <cell r="R129" t="str">
            <v>A4</v>
          </cell>
          <cell r="S129">
            <v>7</v>
          </cell>
          <cell r="T129" t="str">
            <v>A4</v>
          </cell>
          <cell r="U129">
            <v>7</v>
          </cell>
          <cell r="V129" t="str">
            <v>A3</v>
          </cell>
          <cell r="W129">
            <v>8</v>
          </cell>
          <cell r="X129" t="str">
            <v>A4</v>
          </cell>
          <cell r="Y129">
            <v>7</v>
          </cell>
          <cell r="Z129" t="str">
            <v>A4</v>
          </cell>
          <cell r="AA129">
            <v>7</v>
          </cell>
          <cell r="AB129" t="str">
            <v>A3</v>
          </cell>
          <cell r="AC129">
            <v>8</v>
          </cell>
          <cell r="AD129" t="str">
            <v>A4</v>
          </cell>
          <cell r="AE129">
            <v>7</v>
          </cell>
        </row>
        <row r="130">
          <cell r="E130" t="str">
            <v>01010029</v>
          </cell>
          <cell r="F130" t="str">
            <v>Khoa KHCB</v>
          </cell>
          <cell r="G130" t="str">
            <v>VC</v>
          </cell>
          <cell r="H130" t="str">
            <v>A4</v>
          </cell>
          <cell r="I130">
            <v>7</v>
          </cell>
          <cell r="J130" t="str">
            <v>A4</v>
          </cell>
          <cell r="K130">
            <v>7</v>
          </cell>
          <cell r="L130" t="str">
            <v>A3</v>
          </cell>
          <cell r="M130">
            <v>8</v>
          </cell>
          <cell r="N130" t="str">
            <v>A4</v>
          </cell>
          <cell r="O130">
            <v>7</v>
          </cell>
          <cell r="P130" t="str">
            <v>A4</v>
          </cell>
          <cell r="Q130">
            <v>7</v>
          </cell>
          <cell r="R130" t="str">
            <v>A4</v>
          </cell>
          <cell r="S130">
            <v>7</v>
          </cell>
          <cell r="T130" t="str">
            <v>A4</v>
          </cell>
          <cell r="U130">
            <v>7</v>
          </cell>
          <cell r="V130" t="str">
            <v>A4</v>
          </cell>
          <cell r="W130">
            <v>7</v>
          </cell>
          <cell r="X130" t="str">
            <v>A4</v>
          </cell>
          <cell r="Y130">
            <v>7</v>
          </cell>
          <cell r="Z130" t="str">
            <v>A2</v>
          </cell>
          <cell r="AA130">
            <v>9</v>
          </cell>
          <cell r="AB130" t="str">
            <v>A3</v>
          </cell>
          <cell r="AC130">
            <v>8</v>
          </cell>
          <cell r="AD130" t="str">
            <v>A4</v>
          </cell>
          <cell r="AE130">
            <v>7</v>
          </cell>
        </row>
        <row r="131">
          <cell r="E131" t="str">
            <v>01010024</v>
          </cell>
          <cell r="F131" t="str">
            <v>Khoa KHCB</v>
          </cell>
          <cell r="G131" t="str">
            <v>VC</v>
          </cell>
          <cell r="H131" t="str">
            <v>A3</v>
          </cell>
          <cell r="I131">
            <v>8</v>
          </cell>
          <cell r="J131" t="str">
            <v>A4</v>
          </cell>
          <cell r="K131">
            <v>7</v>
          </cell>
          <cell r="L131" t="str">
            <v>A3</v>
          </cell>
          <cell r="M131">
            <v>8</v>
          </cell>
          <cell r="N131" t="str">
            <v>A4</v>
          </cell>
          <cell r="O131">
            <v>7</v>
          </cell>
          <cell r="P131" t="str">
            <v>A4</v>
          </cell>
          <cell r="Q131">
            <v>7</v>
          </cell>
          <cell r="R131" t="str">
            <v>A4</v>
          </cell>
          <cell r="S131">
            <v>7</v>
          </cell>
          <cell r="T131" t="str">
            <v>A4</v>
          </cell>
          <cell r="U131">
            <v>7</v>
          </cell>
          <cell r="V131" t="str">
            <v>A4</v>
          </cell>
          <cell r="W131">
            <v>7</v>
          </cell>
          <cell r="X131" t="str">
            <v>A4</v>
          </cell>
          <cell r="Y131">
            <v>7</v>
          </cell>
          <cell r="Z131" t="str">
            <v>A4</v>
          </cell>
          <cell r="AA131">
            <v>7</v>
          </cell>
          <cell r="AB131" t="str">
            <v>A4</v>
          </cell>
          <cell r="AC131">
            <v>7</v>
          </cell>
          <cell r="AD131" t="str">
            <v>A4</v>
          </cell>
          <cell r="AE131">
            <v>7</v>
          </cell>
        </row>
        <row r="132">
          <cell r="E132" t="str">
            <v>01010017</v>
          </cell>
          <cell r="F132" t="str">
            <v>Khoa KHCB</v>
          </cell>
          <cell r="G132" t="str">
            <v>VC</v>
          </cell>
          <cell r="H132" t="str">
            <v>A2</v>
          </cell>
          <cell r="I132">
            <v>9</v>
          </cell>
          <cell r="J132" t="str">
            <v>A4</v>
          </cell>
          <cell r="K132">
            <v>7</v>
          </cell>
          <cell r="L132" t="str">
            <v>A3</v>
          </cell>
          <cell r="M132">
            <v>8</v>
          </cell>
          <cell r="N132" t="str">
            <v>A4</v>
          </cell>
          <cell r="O132">
            <v>7</v>
          </cell>
          <cell r="P132" t="str">
            <v>A4</v>
          </cell>
          <cell r="Q132">
            <v>7</v>
          </cell>
          <cell r="R132" t="str">
            <v>A4</v>
          </cell>
          <cell r="S132">
            <v>7</v>
          </cell>
          <cell r="T132" t="str">
            <v>A4</v>
          </cell>
          <cell r="U132">
            <v>7</v>
          </cell>
          <cell r="V132" t="str">
            <v>A4</v>
          </cell>
          <cell r="W132">
            <v>7</v>
          </cell>
          <cell r="X132" t="str">
            <v>A4</v>
          </cell>
          <cell r="Y132">
            <v>7</v>
          </cell>
          <cell r="Z132" t="str">
            <v>A4</v>
          </cell>
          <cell r="AA132">
            <v>7</v>
          </cell>
          <cell r="AB132" t="str">
            <v>A4</v>
          </cell>
          <cell r="AC132">
            <v>7</v>
          </cell>
          <cell r="AD132" t="str">
            <v>A4</v>
          </cell>
          <cell r="AE132">
            <v>7</v>
          </cell>
        </row>
        <row r="133">
          <cell r="E133" t="str">
            <v>01022048</v>
          </cell>
          <cell r="F133" t="str">
            <v>Khoa KHCB</v>
          </cell>
          <cell r="G133" t="str">
            <v>VC</v>
          </cell>
          <cell r="H133" t="str">
            <v>A4</v>
          </cell>
          <cell r="I133">
            <v>7</v>
          </cell>
          <cell r="J133" t="str">
            <v>A4</v>
          </cell>
          <cell r="K133">
            <v>7</v>
          </cell>
          <cell r="L133" t="str">
            <v>A4</v>
          </cell>
          <cell r="M133">
            <v>7</v>
          </cell>
          <cell r="N133" t="str">
            <v>A4</v>
          </cell>
          <cell r="O133">
            <v>7</v>
          </cell>
          <cell r="P133" t="str">
            <v>A4</v>
          </cell>
          <cell r="Q133">
            <v>7</v>
          </cell>
          <cell r="R133" t="str">
            <v>A4</v>
          </cell>
          <cell r="S133">
            <v>7</v>
          </cell>
          <cell r="T133" t="str">
            <v>A4</v>
          </cell>
          <cell r="U133">
            <v>7</v>
          </cell>
          <cell r="V133" t="str">
            <v>A4</v>
          </cell>
          <cell r="W133">
            <v>7</v>
          </cell>
          <cell r="X133" t="str">
            <v>A4</v>
          </cell>
          <cell r="Y133">
            <v>7</v>
          </cell>
          <cell r="Z133" t="str">
            <v>A4</v>
          </cell>
          <cell r="AA133">
            <v>7</v>
          </cell>
          <cell r="AB133" t="str">
            <v>A4</v>
          </cell>
          <cell r="AC133">
            <v>7</v>
          </cell>
          <cell r="AD133" t="str">
            <v>A4</v>
          </cell>
          <cell r="AE133">
            <v>7</v>
          </cell>
        </row>
        <row r="134">
          <cell r="E134" t="str">
            <v>01010033</v>
          </cell>
          <cell r="F134" t="str">
            <v>Khoa KHCB</v>
          </cell>
          <cell r="G134" t="str">
            <v>VC</v>
          </cell>
          <cell r="H134" t="str">
            <v>A4</v>
          </cell>
          <cell r="I134">
            <v>7</v>
          </cell>
          <cell r="J134" t="str">
            <v>A4</v>
          </cell>
          <cell r="K134">
            <v>7</v>
          </cell>
          <cell r="L134" t="str">
            <v>A4</v>
          </cell>
          <cell r="M134">
            <v>7</v>
          </cell>
          <cell r="N134" t="str">
            <v>A4</v>
          </cell>
          <cell r="O134">
            <v>7</v>
          </cell>
          <cell r="P134" t="str">
            <v>A4</v>
          </cell>
          <cell r="Q134">
            <v>7</v>
          </cell>
          <cell r="R134" t="str">
            <v>A4</v>
          </cell>
          <cell r="S134">
            <v>7</v>
          </cell>
          <cell r="T134" t="str">
            <v>A4</v>
          </cell>
          <cell r="U134">
            <v>7</v>
          </cell>
          <cell r="V134" t="str">
            <v>A4</v>
          </cell>
          <cell r="W134">
            <v>7</v>
          </cell>
          <cell r="X134" t="str">
            <v>A4</v>
          </cell>
          <cell r="Y134">
            <v>7</v>
          </cell>
          <cell r="Z134" t="str">
            <v>A4</v>
          </cell>
          <cell r="AA134">
            <v>7</v>
          </cell>
          <cell r="AB134" t="str">
            <v>A4</v>
          </cell>
          <cell r="AC134">
            <v>7</v>
          </cell>
          <cell r="AD134" t="str">
            <v>A3</v>
          </cell>
          <cell r="AE134">
            <v>8</v>
          </cell>
        </row>
        <row r="135">
          <cell r="E135" t="str">
            <v>01010037</v>
          </cell>
          <cell r="F135" t="str">
            <v>Khoa KHCB</v>
          </cell>
          <cell r="G135" t="str">
            <v>VC</v>
          </cell>
          <cell r="H135" t="str">
            <v>A4</v>
          </cell>
          <cell r="I135">
            <v>7</v>
          </cell>
          <cell r="J135" t="str">
            <v>A4</v>
          </cell>
          <cell r="K135">
            <v>7</v>
          </cell>
          <cell r="L135" t="str">
            <v>A4</v>
          </cell>
          <cell r="M135">
            <v>7</v>
          </cell>
          <cell r="N135" t="str">
            <v>A4</v>
          </cell>
          <cell r="O135">
            <v>7</v>
          </cell>
          <cell r="P135" t="str">
            <v>A4</v>
          </cell>
          <cell r="Q135">
            <v>7</v>
          </cell>
          <cell r="R135" t="str">
            <v>A4</v>
          </cell>
          <cell r="S135">
            <v>7</v>
          </cell>
          <cell r="T135" t="str">
            <v>A4</v>
          </cell>
          <cell r="U135">
            <v>7</v>
          </cell>
          <cell r="V135" t="str">
            <v>A4</v>
          </cell>
          <cell r="W135">
            <v>7</v>
          </cell>
          <cell r="X135" t="str">
            <v>A4</v>
          </cell>
          <cell r="Y135">
            <v>7</v>
          </cell>
          <cell r="Z135" t="str">
            <v>A4</v>
          </cell>
          <cell r="AA135">
            <v>7</v>
          </cell>
          <cell r="AB135" t="str">
            <v>A3</v>
          </cell>
          <cell r="AC135">
            <v>8</v>
          </cell>
          <cell r="AD135" t="str">
            <v>A4</v>
          </cell>
          <cell r="AE135">
            <v>7</v>
          </cell>
        </row>
        <row r="136">
          <cell r="E136" t="str">
            <v>01010031</v>
          </cell>
          <cell r="F136" t="str">
            <v>Khoa KHCB</v>
          </cell>
          <cell r="G136" t="str">
            <v>VC</v>
          </cell>
          <cell r="H136" t="str">
            <v>A4</v>
          </cell>
          <cell r="I136">
            <v>7</v>
          </cell>
          <cell r="J136" t="str">
            <v>A4</v>
          </cell>
          <cell r="K136">
            <v>7</v>
          </cell>
          <cell r="L136" t="str">
            <v>A3</v>
          </cell>
          <cell r="M136">
            <v>8</v>
          </cell>
          <cell r="N136" t="str">
            <v>A4</v>
          </cell>
          <cell r="O136">
            <v>7</v>
          </cell>
          <cell r="P136" t="str">
            <v>B2</v>
          </cell>
          <cell r="Q136">
            <v>5</v>
          </cell>
          <cell r="R136" t="str">
            <v>A4</v>
          </cell>
          <cell r="S136">
            <v>7</v>
          </cell>
          <cell r="T136" t="str">
            <v>A4</v>
          </cell>
          <cell r="U136">
            <v>7</v>
          </cell>
          <cell r="V136" t="str">
            <v>A4</v>
          </cell>
          <cell r="W136">
            <v>7</v>
          </cell>
          <cell r="X136" t="str">
            <v>A4</v>
          </cell>
          <cell r="Y136">
            <v>7</v>
          </cell>
          <cell r="Z136" t="str">
            <v>A4</v>
          </cell>
          <cell r="AA136">
            <v>7</v>
          </cell>
          <cell r="AB136" t="str">
            <v>A4</v>
          </cell>
          <cell r="AC136">
            <v>7</v>
          </cell>
          <cell r="AD136" t="str">
            <v>A4</v>
          </cell>
          <cell r="AE136">
            <v>7</v>
          </cell>
        </row>
        <row r="137">
          <cell r="E137" t="str">
            <v>01010016</v>
          </cell>
          <cell r="F137" t="str">
            <v>Khoa KHCB</v>
          </cell>
          <cell r="G137" t="str">
            <v>VC</v>
          </cell>
          <cell r="H137" t="str">
            <v>A4</v>
          </cell>
          <cell r="I137">
            <v>7</v>
          </cell>
          <cell r="J137" t="str">
            <v>A4</v>
          </cell>
          <cell r="K137">
            <v>7</v>
          </cell>
          <cell r="L137" t="str">
            <v>A4</v>
          </cell>
          <cell r="M137">
            <v>7</v>
          </cell>
          <cell r="N137" t="str">
            <v>A4</v>
          </cell>
          <cell r="O137">
            <v>7</v>
          </cell>
          <cell r="P137" t="str">
            <v>A4</v>
          </cell>
          <cell r="Q137">
            <v>7</v>
          </cell>
          <cell r="R137" t="str">
            <v>A4</v>
          </cell>
          <cell r="S137">
            <v>7</v>
          </cell>
          <cell r="T137" t="str">
            <v>A4</v>
          </cell>
          <cell r="U137">
            <v>7</v>
          </cell>
          <cell r="V137" t="str">
            <v>A4</v>
          </cell>
          <cell r="W137">
            <v>7</v>
          </cell>
          <cell r="X137" t="str">
            <v>A4</v>
          </cell>
          <cell r="Y137">
            <v>7</v>
          </cell>
          <cell r="Z137" t="str">
            <v>A4</v>
          </cell>
          <cell r="AA137">
            <v>7</v>
          </cell>
          <cell r="AB137" t="str">
            <v>A4</v>
          </cell>
          <cell r="AC137">
            <v>7</v>
          </cell>
          <cell r="AD137" t="str">
            <v>A4</v>
          </cell>
          <cell r="AE137">
            <v>7</v>
          </cell>
        </row>
        <row r="138">
          <cell r="E138" t="str">
            <v>01010028</v>
          </cell>
          <cell r="F138" t="str">
            <v>Khoa KHCB</v>
          </cell>
          <cell r="G138" t="str">
            <v>VC</v>
          </cell>
          <cell r="H138" t="str">
            <v>A4</v>
          </cell>
          <cell r="I138">
            <v>7</v>
          </cell>
          <cell r="J138" t="str">
            <v>A4</v>
          </cell>
          <cell r="K138">
            <v>7</v>
          </cell>
          <cell r="L138" t="str">
            <v>A4</v>
          </cell>
          <cell r="M138">
            <v>7</v>
          </cell>
          <cell r="N138" t="str">
            <v>A4</v>
          </cell>
          <cell r="O138">
            <v>7</v>
          </cell>
          <cell r="P138" t="str">
            <v>A4</v>
          </cell>
          <cell r="Q138">
            <v>7</v>
          </cell>
          <cell r="R138" t="str">
            <v>A4</v>
          </cell>
          <cell r="S138">
            <v>7</v>
          </cell>
          <cell r="T138" t="str">
            <v>A4</v>
          </cell>
          <cell r="U138">
            <v>7</v>
          </cell>
          <cell r="V138" t="str">
            <v>A4</v>
          </cell>
          <cell r="W138">
            <v>7</v>
          </cell>
          <cell r="X138" t="str">
            <v>A4</v>
          </cell>
          <cell r="Y138">
            <v>7</v>
          </cell>
          <cell r="Z138" t="str">
            <v>A4</v>
          </cell>
          <cell r="AA138">
            <v>7</v>
          </cell>
          <cell r="AB138" t="str">
            <v>A4</v>
          </cell>
          <cell r="AC138">
            <v>7</v>
          </cell>
          <cell r="AD138" t="str">
            <v>A4</v>
          </cell>
          <cell r="AE138">
            <v>7</v>
          </cell>
        </row>
        <row r="139">
          <cell r="E139" t="str">
            <v>01010032</v>
          </cell>
          <cell r="F139" t="str">
            <v>Khoa KHCB</v>
          </cell>
          <cell r="G139" t="str">
            <v>VC</v>
          </cell>
          <cell r="H139" t="str">
            <v>A4</v>
          </cell>
          <cell r="I139">
            <v>7</v>
          </cell>
          <cell r="J139" t="str">
            <v>A4</v>
          </cell>
          <cell r="K139">
            <v>7</v>
          </cell>
          <cell r="L139" t="str">
            <v>A4</v>
          </cell>
          <cell r="M139">
            <v>7</v>
          </cell>
          <cell r="N139" t="str">
            <v>A3</v>
          </cell>
          <cell r="O139">
            <v>8</v>
          </cell>
          <cell r="P139" t="str">
            <v>A2</v>
          </cell>
          <cell r="Q139">
            <v>9</v>
          </cell>
          <cell r="R139" t="str">
            <v>A4</v>
          </cell>
          <cell r="S139">
            <v>7</v>
          </cell>
          <cell r="T139" t="str">
            <v>A4</v>
          </cell>
          <cell r="U139">
            <v>7</v>
          </cell>
          <cell r="V139" t="str">
            <v>A3</v>
          </cell>
          <cell r="W139">
            <v>8</v>
          </cell>
          <cell r="X139" t="str">
            <v>A2</v>
          </cell>
          <cell r="Y139">
            <v>9</v>
          </cell>
          <cell r="Z139" t="str">
            <v>A1</v>
          </cell>
          <cell r="AA139">
            <v>10</v>
          </cell>
          <cell r="AB139" t="str">
            <v>A1</v>
          </cell>
          <cell r="AC139">
            <v>10</v>
          </cell>
          <cell r="AD139" t="str">
            <v>A2</v>
          </cell>
          <cell r="AE139">
            <v>9</v>
          </cell>
        </row>
        <row r="140">
          <cell r="E140" t="str">
            <v>01010030</v>
          </cell>
          <cell r="F140" t="str">
            <v>Khoa KHCB</v>
          </cell>
          <cell r="G140" t="str">
            <v>VC</v>
          </cell>
          <cell r="H140" t="str">
            <v>A3</v>
          </cell>
          <cell r="I140">
            <v>8</v>
          </cell>
          <cell r="J140" t="str">
            <v>A4</v>
          </cell>
          <cell r="K140">
            <v>7</v>
          </cell>
          <cell r="L140" t="str">
            <v>A3</v>
          </cell>
          <cell r="M140">
            <v>8</v>
          </cell>
          <cell r="N140" t="str">
            <v>A3</v>
          </cell>
          <cell r="O140">
            <v>8</v>
          </cell>
          <cell r="P140" t="str">
            <v>A2</v>
          </cell>
          <cell r="Q140">
            <v>9</v>
          </cell>
          <cell r="R140" t="str">
            <v>A4</v>
          </cell>
          <cell r="S140">
            <v>7</v>
          </cell>
          <cell r="T140" t="str">
            <v>A4</v>
          </cell>
          <cell r="U140">
            <v>7</v>
          </cell>
          <cell r="V140" t="str">
            <v>A3</v>
          </cell>
          <cell r="W140">
            <v>8</v>
          </cell>
          <cell r="X140" t="str">
            <v>A2</v>
          </cell>
          <cell r="Y140">
            <v>9</v>
          </cell>
          <cell r="Z140" t="str">
            <v>A2</v>
          </cell>
          <cell r="AA140">
            <v>9</v>
          </cell>
          <cell r="AB140" t="str">
            <v>A2</v>
          </cell>
          <cell r="AC140">
            <v>9</v>
          </cell>
          <cell r="AD140" t="str">
            <v>A2</v>
          </cell>
          <cell r="AE140">
            <v>9</v>
          </cell>
        </row>
        <row r="141">
          <cell r="E141" t="str">
            <v>01010022</v>
          </cell>
          <cell r="F141" t="str">
            <v>Khoa KHCB</v>
          </cell>
          <cell r="G141" t="str">
            <v>VC</v>
          </cell>
          <cell r="H141" t="str">
            <v>A4</v>
          </cell>
          <cell r="I141">
            <v>7</v>
          </cell>
          <cell r="J141" t="str">
            <v>A4</v>
          </cell>
          <cell r="K141">
            <v>7</v>
          </cell>
          <cell r="L141" t="str">
            <v>A4</v>
          </cell>
          <cell r="M141">
            <v>7</v>
          </cell>
          <cell r="N141" t="str">
            <v>A3</v>
          </cell>
          <cell r="O141">
            <v>8</v>
          </cell>
          <cell r="P141" t="str">
            <v>A2</v>
          </cell>
          <cell r="Q141">
            <v>9</v>
          </cell>
          <cell r="R141" t="str">
            <v>A4</v>
          </cell>
          <cell r="S141">
            <v>7</v>
          </cell>
          <cell r="T141" t="str">
            <v>A4</v>
          </cell>
          <cell r="U141">
            <v>7</v>
          </cell>
          <cell r="V141" t="str">
            <v>A4</v>
          </cell>
          <cell r="W141">
            <v>7</v>
          </cell>
          <cell r="X141" t="str">
            <v>A3</v>
          </cell>
          <cell r="Y141">
            <v>8</v>
          </cell>
          <cell r="Z141" t="str">
            <v>A2</v>
          </cell>
          <cell r="AA141">
            <v>9</v>
          </cell>
          <cell r="AB141" t="str">
            <v>A3</v>
          </cell>
          <cell r="AC141">
            <v>8</v>
          </cell>
          <cell r="AD141" t="str">
            <v>A3</v>
          </cell>
          <cell r="AE141">
            <v>8</v>
          </cell>
        </row>
        <row r="142">
          <cell r="E142" t="str">
            <v>01010021</v>
          </cell>
          <cell r="F142" t="str">
            <v>Khoa KHCB</v>
          </cell>
          <cell r="G142" t="str">
            <v>VC</v>
          </cell>
          <cell r="H142" t="str">
            <v>A4</v>
          </cell>
          <cell r="I142">
            <v>7</v>
          </cell>
          <cell r="J142" t="str">
            <v>A4</v>
          </cell>
          <cell r="K142">
            <v>7</v>
          </cell>
          <cell r="L142" t="str">
            <v>A3</v>
          </cell>
          <cell r="M142">
            <v>8</v>
          </cell>
          <cell r="N142" t="str">
            <v>A3</v>
          </cell>
          <cell r="O142">
            <v>8</v>
          </cell>
          <cell r="P142" t="str">
            <v>A2</v>
          </cell>
          <cell r="Q142">
            <v>9</v>
          </cell>
          <cell r="R142" t="str">
            <v>A4</v>
          </cell>
          <cell r="S142">
            <v>7</v>
          </cell>
          <cell r="T142" t="str">
            <v>A4</v>
          </cell>
          <cell r="U142">
            <v>7</v>
          </cell>
          <cell r="V142" t="str">
            <v>A3</v>
          </cell>
          <cell r="W142">
            <v>8</v>
          </cell>
          <cell r="X142" t="str">
            <v>A3</v>
          </cell>
          <cell r="Y142">
            <v>8</v>
          </cell>
          <cell r="Z142" t="str">
            <v>A3</v>
          </cell>
          <cell r="AA142">
            <v>8</v>
          </cell>
          <cell r="AB142" t="str">
            <v>A3</v>
          </cell>
          <cell r="AC142">
            <v>8</v>
          </cell>
          <cell r="AD142" t="str">
            <v>A3</v>
          </cell>
          <cell r="AE142">
            <v>8</v>
          </cell>
        </row>
        <row r="143">
          <cell r="E143" t="str">
            <v>01022005</v>
          </cell>
          <cell r="F143" t="str">
            <v>Khoa KHCB</v>
          </cell>
          <cell r="G143" t="str">
            <v>VC</v>
          </cell>
          <cell r="H143" t="str">
            <v>A4</v>
          </cell>
          <cell r="I143">
            <v>7</v>
          </cell>
          <cell r="J143" t="str">
            <v>A4</v>
          </cell>
          <cell r="K143">
            <v>7</v>
          </cell>
          <cell r="L143" t="str">
            <v>A3</v>
          </cell>
          <cell r="M143">
            <v>8</v>
          </cell>
          <cell r="N143" t="str">
            <v>A3</v>
          </cell>
          <cell r="O143">
            <v>8</v>
          </cell>
          <cell r="P143" t="str">
            <v>A2</v>
          </cell>
          <cell r="Q143">
            <v>9</v>
          </cell>
          <cell r="R143" t="str">
            <v>A4</v>
          </cell>
          <cell r="S143">
            <v>7</v>
          </cell>
          <cell r="T143" t="str">
            <v>A4</v>
          </cell>
          <cell r="U143">
            <v>7</v>
          </cell>
          <cell r="V143" t="str">
            <v>A3</v>
          </cell>
          <cell r="W143">
            <v>8</v>
          </cell>
          <cell r="X143" t="str">
            <v>A3</v>
          </cell>
          <cell r="Y143">
            <v>8</v>
          </cell>
          <cell r="Z143" t="str">
            <v>A2</v>
          </cell>
          <cell r="AA143">
            <v>9</v>
          </cell>
          <cell r="AB143" t="str">
            <v>A3</v>
          </cell>
          <cell r="AC143">
            <v>8</v>
          </cell>
          <cell r="AD143" t="str">
            <v>A3</v>
          </cell>
          <cell r="AE143">
            <v>8</v>
          </cell>
        </row>
        <row r="144">
          <cell r="E144" t="str">
            <v>01010039</v>
          </cell>
          <cell r="F144" t="str">
            <v>Khoa Ngoại ngữ</v>
          </cell>
          <cell r="G144" t="str">
            <v>VC</v>
          </cell>
          <cell r="H144" t="str">
            <v>A3</v>
          </cell>
          <cell r="I144">
            <v>8</v>
          </cell>
          <cell r="J144" t="str">
            <v>A4</v>
          </cell>
          <cell r="K144">
            <v>7</v>
          </cell>
          <cell r="L144" t="str">
            <v>A3</v>
          </cell>
          <cell r="M144">
            <v>8</v>
          </cell>
          <cell r="N144" t="str">
            <v>A3</v>
          </cell>
          <cell r="O144">
            <v>8</v>
          </cell>
          <cell r="P144" t="str">
            <v>A2</v>
          </cell>
          <cell r="Q144">
            <v>9</v>
          </cell>
          <cell r="R144" t="str">
            <v>A4</v>
          </cell>
          <cell r="S144">
            <v>7</v>
          </cell>
          <cell r="T144" t="str">
            <v>A4</v>
          </cell>
          <cell r="U144">
            <v>7</v>
          </cell>
          <cell r="V144" t="str">
            <v>A2</v>
          </cell>
          <cell r="W144">
            <v>9</v>
          </cell>
          <cell r="X144" t="str">
            <v>A1</v>
          </cell>
          <cell r="Y144">
            <v>10</v>
          </cell>
          <cell r="Z144" t="str">
            <v>A2</v>
          </cell>
          <cell r="AA144">
            <v>9</v>
          </cell>
          <cell r="AB144" t="str">
            <v>A3</v>
          </cell>
          <cell r="AC144">
            <v>8</v>
          </cell>
          <cell r="AD144" t="str">
            <v>A3</v>
          </cell>
          <cell r="AE144">
            <v>8</v>
          </cell>
        </row>
        <row r="145">
          <cell r="E145" t="str">
            <v>01010040</v>
          </cell>
          <cell r="F145" t="str">
            <v>Khoa Ngoại ngữ</v>
          </cell>
          <cell r="G145" t="str">
            <v>VC</v>
          </cell>
          <cell r="H145" t="str">
            <v>A4</v>
          </cell>
          <cell r="I145">
            <v>7</v>
          </cell>
          <cell r="J145" t="str">
            <v>A4</v>
          </cell>
          <cell r="K145">
            <v>7</v>
          </cell>
          <cell r="L145" t="str">
            <v>A4</v>
          </cell>
          <cell r="M145">
            <v>7</v>
          </cell>
          <cell r="N145" t="str">
            <v>A4</v>
          </cell>
          <cell r="O145">
            <v>7</v>
          </cell>
          <cell r="P145" t="str">
            <v>A3</v>
          </cell>
          <cell r="Q145">
            <v>8</v>
          </cell>
          <cell r="R145" t="str">
            <v>A4</v>
          </cell>
          <cell r="S145">
            <v>7</v>
          </cell>
          <cell r="T145" t="str">
            <v>A4</v>
          </cell>
          <cell r="U145">
            <v>7</v>
          </cell>
          <cell r="V145" t="str">
            <v>A4</v>
          </cell>
          <cell r="W145">
            <v>7</v>
          </cell>
          <cell r="X145" t="str">
            <v>A3</v>
          </cell>
          <cell r="Y145">
            <v>8</v>
          </cell>
          <cell r="Z145" t="str">
            <v>A3</v>
          </cell>
          <cell r="AA145">
            <v>8</v>
          </cell>
          <cell r="AB145" t="str">
            <v>A2</v>
          </cell>
          <cell r="AC145">
            <v>9</v>
          </cell>
          <cell r="AD145" t="str">
            <v>A4</v>
          </cell>
          <cell r="AE145">
            <v>7</v>
          </cell>
        </row>
        <row r="146">
          <cell r="E146" t="str">
            <v>01010009</v>
          </cell>
          <cell r="F146" t="str">
            <v>Khoa Ngoại ngữ</v>
          </cell>
          <cell r="G146" t="str">
            <v>VC</v>
          </cell>
          <cell r="H146" t="str">
            <v>A4</v>
          </cell>
          <cell r="I146">
            <v>7</v>
          </cell>
          <cell r="J146" t="str">
            <v>A4</v>
          </cell>
          <cell r="K146">
            <v>7</v>
          </cell>
          <cell r="L146" t="str">
            <v>A4</v>
          </cell>
          <cell r="M146">
            <v>7</v>
          </cell>
          <cell r="N146" t="str">
            <v>A3</v>
          </cell>
          <cell r="O146">
            <v>8</v>
          </cell>
          <cell r="P146" t="str">
            <v>A3</v>
          </cell>
          <cell r="Q146">
            <v>8</v>
          </cell>
          <cell r="R146" t="str">
            <v>A4</v>
          </cell>
          <cell r="S146">
            <v>7</v>
          </cell>
          <cell r="T146" t="str">
            <v>A4</v>
          </cell>
          <cell r="U146">
            <v>7</v>
          </cell>
          <cell r="V146" t="str">
            <v>A4</v>
          </cell>
          <cell r="W146">
            <v>7</v>
          </cell>
          <cell r="X146" t="str">
            <v>A4</v>
          </cell>
          <cell r="Y146">
            <v>7</v>
          </cell>
          <cell r="Z146" t="str">
            <v>A4</v>
          </cell>
          <cell r="AA146">
            <v>7</v>
          </cell>
          <cell r="AB146" t="str">
            <v>A3</v>
          </cell>
          <cell r="AC146">
            <v>8</v>
          </cell>
          <cell r="AD146" t="str">
            <v>A4</v>
          </cell>
          <cell r="AE146">
            <v>7</v>
          </cell>
        </row>
        <row r="147">
          <cell r="E147" t="str">
            <v>01010020</v>
          </cell>
          <cell r="F147" t="str">
            <v>Khoa Ngoại ngữ</v>
          </cell>
          <cell r="G147" t="str">
            <v>VC</v>
          </cell>
          <cell r="H147" t="str">
            <v>A4</v>
          </cell>
          <cell r="I147">
            <v>7</v>
          </cell>
          <cell r="J147" t="str">
            <v>A4</v>
          </cell>
          <cell r="K147">
            <v>7</v>
          </cell>
          <cell r="L147" t="str">
            <v>A4</v>
          </cell>
          <cell r="M147">
            <v>7</v>
          </cell>
          <cell r="N147" t="str">
            <v>A4</v>
          </cell>
          <cell r="O147">
            <v>7</v>
          </cell>
          <cell r="P147" t="str">
            <v>A4</v>
          </cell>
          <cell r="Q147">
            <v>7</v>
          </cell>
          <cell r="R147" t="str">
            <v>A4</v>
          </cell>
          <cell r="S147">
            <v>7</v>
          </cell>
          <cell r="T147" t="str">
            <v>A4</v>
          </cell>
          <cell r="U147">
            <v>7</v>
          </cell>
          <cell r="V147" t="str">
            <v>A4</v>
          </cell>
          <cell r="W147">
            <v>7</v>
          </cell>
          <cell r="X147" t="str">
            <v>A4</v>
          </cell>
          <cell r="Y147">
            <v>7</v>
          </cell>
          <cell r="Z147" t="str">
            <v>A3</v>
          </cell>
          <cell r="AA147">
            <v>8</v>
          </cell>
          <cell r="AB147" t="str">
            <v>A4</v>
          </cell>
          <cell r="AC147">
            <v>7</v>
          </cell>
          <cell r="AD147" t="str">
            <v>A4</v>
          </cell>
          <cell r="AE147">
            <v>7</v>
          </cell>
        </row>
        <row r="148">
          <cell r="E148" t="str">
            <v>01010018</v>
          </cell>
          <cell r="F148" t="str">
            <v>Khoa Ngoại ngữ</v>
          </cell>
          <cell r="G148" t="str">
            <v>VC</v>
          </cell>
          <cell r="H148" t="str">
            <v>A4</v>
          </cell>
          <cell r="I148">
            <v>7</v>
          </cell>
          <cell r="J148" t="str">
            <v>A4</v>
          </cell>
          <cell r="K148">
            <v>7</v>
          </cell>
          <cell r="L148" t="str">
            <v>A3</v>
          </cell>
          <cell r="M148">
            <v>8</v>
          </cell>
          <cell r="N148" t="str">
            <v>A3</v>
          </cell>
          <cell r="O148">
            <v>8</v>
          </cell>
          <cell r="P148" t="str">
            <v>A3</v>
          </cell>
          <cell r="Q148">
            <v>8</v>
          </cell>
          <cell r="R148" t="str">
            <v>A4</v>
          </cell>
          <cell r="S148">
            <v>7</v>
          </cell>
          <cell r="T148" t="str">
            <v>A4</v>
          </cell>
          <cell r="U148">
            <v>7</v>
          </cell>
          <cell r="V148" t="str">
            <v>A4</v>
          </cell>
          <cell r="W148">
            <v>7</v>
          </cell>
          <cell r="X148" t="str">
            <v>A4</v>
          </cell>
          <cell r="Y148">
            <v>7</v>
          </cell>
          <cell r="Z148" t="str">
            <v>A4</v>
          </cell>
          <cell r="AA148">
            <v>7</v>
          </cell>
          <cell r="AB148" t="str">
            <v>A4</v>
          </cell>
          <cell r="AC148">
            <v>7</v>
          </cell>
          <cell r="AD148" t="str">
            <v>A3</v>
          </cell>
          <cell r="AE148">
            <v>8</v>
          </cell>
        </row>
        <row r="149">
          <cell r="E149" t="str">
            <v>01010019</v>
          </cell>
          <cell r="F149" t="str">
            <v>Khoa Ngoại ngữ</v>
          </cell>
          <cell r="G149" t="str">
            <v>VC</v>
          </cell>
          <cell r="H149" t="str">
            <v>A3</v>
          </cell>
          <cell r="I149">
            <v>8</v>
          </cell>
          <cell r="J149" t="str">
            <v>A4</v>
          </cell>
          <cell r="K149">
            <v>7</v>
          </cell>
          <cell r="L149" t="str">
            <v>A4</v>
          </cell>
          <cell r="M149">
            <v>7</v>
          </cell>
          <cell r="N149" t="str">
            <v>A4</v>
          </cell>
          <cell r="O149">
            <v>7</v>
          </cell>
          <cell r="P149" t="str">
            <v>A4</v>
          </cell>
          <cell r="Q149">
            <v>7</v>
          </cell>
          <cell r="R149" t="str">
            <v>A4</v>
          </cell>
          <cell r="S149">
            <v>7</v>
          </cell>
          <cell r="T149" t="str">
            <v>A4</v>
          </cell>
          <cell r="U149">
            <v>7</v>
          </cell>
          <cell r="V149" t="str">
            <v>A4</v>
          </cell>
          <cell r="W149">
            <v>7</v>
          </cell>
          <cell r="X149" t="str">
            <v>A4</v>
          </cell>
          <cell r="Y149">
            <v>7</v>
          </cell>
          <cell r="Z149" t="str">
            <v>A3</v>
          </cell>
          <cell r="AA149">
            <v>8</v>
          </cell>
          <cell r="AB149" t="str">
            <v>A4</v>
          </cell>
          <cell r="AC149">
            <v>7</v>
          </cell>
          <cell r="AD149" t="str">
            <v>A4</v>
          </cell>
          <cell r="AE149">
            <v>7</v>
          </cell>
        </row>
        <row r="150">
          <cell r="E150" t="str">
            <v>01010015</v>
          </cell>
          <cell r="F150" t="str">
            <v>Khoa Ngoại ngữ</v>
          </cell>
          <cell r="G150" t="str">
            <v>VC</v>
          </cell>
          <cell r="H150" t="str">
            <v>A4</v>
          </cell>
          <cell r="I150">
            <v>7</v>
          </cell>
          <cell r="J150" t="str">
            <v>A4</v>
          </cell>
          <cell r="K150">
            <v>7</v>
          </cell>
          <cell r="L150" t="str">
            <v>A3</v>
          </cell>
          <cell r="M150">
            <v>8</v>
          </cell>
          <cell r="N150" t="str">
            <v>A4</v>
          </cell>
          <cell r="O150">
            <v>7</v>
          </cell>
          <cell r="P150" t="str">
            <v>A4</v>
          </cell>
          <cell r="Q150">
            <v>7</v>
          </cell>
          <cell r="R150" t="str">
            <v>A4</v>
          </cell>
          <cell r="S150">
            <v>7</v>
          </cell>
          <cell r="T150" t="str">
            <v>A4</v>
          </cell>
          <cell r="U150">
            <v>7</v>
          </cell>
          <cell r="V150" t="str">
            <v>A4</v>
          </cell>
          <cell r="W150">
            <v>7</v>
          </cell>
          <cell r="X150" t="str">
            <v>A4</v>
          </cell>
          <cell r="Y150">
            <v>7</v>
          </cell>
          <cell r="Z150" t="str">
            <v>A3</v>
          </cell>
          <cell r="AA150">
            <v>8</v>
          </cell>
          <cell r="AB150" t="str">
            <v>A3</v>
          </cell>
          <cell r="AC150">
            <v>8</v>
          </cell>
          <cell r="AD150" t="str">
            <v>A4</v>
          </cell>
          <cell r="AE150">
            <v>7</v>
          </cell>
        </row>
        <row r="151">
          <cell r="E151" t="str">
            <v>01010027</v>
          </cell>
          <cell r="F151" t="str">
            <v>Khoa Ngoại ngữ</v>
          </cell>
          <cell r="G151" t="str">
            <v>VC</v>
          </cell>
          <cell r="H151" t="str">
            <v>A3</v>
          </cell>
          <cell r="I151">
            <v>8</v>
          </cell>
          <cell r="J151" t="str">
            <v>A4</v>
          </cell>
          <cell r="K151">
            <v>7</v>
          </cell>
          <cell r="L151" t="str">
            <v>A4</v>
          </cell>
          <cell r="M151">
            <v>7</v>
          </cell>
          <cell r="N151" t="str">
            <v>A4</v>
          </cell>
          <cell r="O151">
            <v>7</v>
          </cell>
          <cell r="P151" t="str">
            <v>A3</v>
          </cell>
          <cell r="Q151">
            <v>8</v>
          </cell>
          <cell r="R151" t="str">
            <v>A4</v>
          </cell>
          <cell r="S151">
            <v>7</v>
          </cell>
          <cell r="T151" t="str">
            <v>A4</v>
          </cell>
          <cell r="U151">
            <v>7</v>
          </cell>
          <cell r="V151" t="str">
            <v>A4</v>
          </cell>
          <cell r="W151">
            <v>7</v>
          </cell>
          <cell r="X151" t="str">
            <v>A3</v>
          </cell>
          <cell r="Y151">
            <v>8</v>
          </cell>
          <cell r="Z151" t="str">
            <v>A3</v>
          </cell>
          <cell r="AA151">
            <v>8</v>
          </cell>
          <cell r="AB151" t="str">
            <v>A3</v>
          </cell>
          <cell r="AC151">
            <v>8</v>
          </cell>
          <cell r="AD151" t="str">
            <v>A4</v>
          </cell>
          <cell r="AE151">
            <v>7</v>
          </cell>
        </row>
        <row r="152">
          <cell r="E152" t="str">
            <v>01002025</v>
          </cell>
          <cell r="F152" t="str">
            <v>Khoa Ngoại ngữ</v>
          </cell>
          <cell r="G152" t="str">
            <v>VC</v>
          </cell>
          <cell r="H152" t="str">
            <v>A4</v>
          </cell>
          <cell r="I152">
            <v>7</v>
          </cell>
          <cell r="J152" t="str">
            <v>A4</v>
          </cell>
          <cell r="K152">
            <v>7</v>
          </cell>
          <cell r="L152" t="str">
            <v>A4</v>
          </cell>
          <cell r="M152">
            <v>7</v>
          </cell>
          <cell r="N152" t="str">
            <v>A3</v>
          </cell>
          <cell r="O152">
            <v>8</v>
          </cell>
          <cell r="P152" t="str">
            <v>A3</v>
          </cell>
          <cell r="Q152">
            <v>8</v>
          </cell>
          <cell r="R152" t="str">
            <v>A4</v>
          </cell>
          <cell r="S152">
            <v>7</v>
          </cell>
          <cell r="T152" t="str">
            <v>B1</v>
          </cell>
          <cell r="U152">
            <v>6</v>
          </cell>
          <cell r="V152" t="str">
            <v>A3</v>
          </cell>
          <cell r="W152">
            <v>8</v>
          </cell>
          <cell r="X152" t="str">
            <v>A3</v>
          </cell>
          <cell r="Y152">
            <v>8</v>
          </cell>
          <cell r="Z152" t="str">
            <v>A4</v>
          </cell>
          <cell r="AA152">
            <v>7</v>
          </cell>
          <cell r="AB152" t="str">
            <v>A3</v>
          </cell>
          <cell r="AC152">
            <v>8</v>
          </cell>
          <cell r="AD152" t="str">
            <v>A3</v>
          </cell>
          <cell r="AE152">
            <v>8</v>
          </cell>
        </row>
        <row r="153">
          <cell r="E153" t="str">
            <v>01010162</v>
          </cell>
          <cell r="F153" t="str">
            <v>Khoa Ngoại ngữ</v>
          </cell>
          <cell r="G153" t="str">
            <v>VC</v>
          </cell>
          <cell r="H153" t="str">
            <v>A3</v>
          </cell>
          <cell r="I153">
            <v>8</v>
          </cell>
          <cell r="J153" t="str">
            <v>A4</v>
          </cell>
          <cell r="K153">
            <v>7</v>
          </cell>
          <cell r="L153" t="str">
            <v>A4</v>
          </cell>
          <cell r="M153">
            <v>7</v>
          </cell>
          <cell r="N153" t="str">
            <v>A4</v>
          </cell>
          <cell r="O153">
            <v>7</v>
          </cell>
          <cell r="P153" t="str">
            <v>A3</v>
          </cell>
          <cell r="Q153">
            <v>8</v>
          </cell>
          <cell r="R153" t="str">
            <v>A4</v>
          </cell>
          <cell r="S153">
            <v>7</v>
          </cell>
          <cell r="T153" t="str">
            <v>A4</v>
          </cell>
          <cell r="U153">
            <v>7</v>
          </cell>
          <cell r="V153" t="str">
            <v>A4</v>
          </cell>
          <cell r="W153">
            <v>7</v>
          </cell>
          <cell r="X153" t="str">
            <v>A4</v>
          </cell>
          <cell r="Y153">
            <v>7</v>
          </cell>
          <cell r="Z153" t="str">
            <v>A3</v>
          </cell>
          <cell r="AA153">
            <v>8</v>
          </cell>
          <cell r="AB153" t="str">
            <v>A3</v>
          </cell>
          <cell r="AC153">
            <v>8</v>
          </cell>
          <cell r="AD153" t="str">
            <v>A4</v>
          </cell>
          <cell r="AE153">
            <v>7</v>
          </cell>
        </row>
        <row r="154">
          <cell r="E154" t="str">
            <v>01010141</v>
          </cell>
          <cell r="F154" t="str">
            <v>Khoa Ngoại ngữ</v>
          </cell>
          <cell r="G154" t="str">
            <v>VC</v>
          </cell>
          <cell r="H154" t="str">
            <v>A3</v>
          </cell>
          <cell r="I154">
            <v>8</v>
          </cell>
          <cell r="J154" t="str">
            <v>A4</v>
          </cell>
          <cell r="K154">
            <v>7</v>
          </cell>
          <cell r="L154" t="str">
            <v>A4</v>
          </cell>
          <cell r="M154">
            <v>7</v>
          </cell>
          <cell r="N154" t="str">
            <v>A4</v>
          </cell>
          <cell r="O154">
            <v>7</v>
          </cell>
          <cell r="P154" t="str">
            <v>A3</v>
          </cell>
          <cell r="Q154">
            <v>8</v>
          </cell>
          <cell r="R154" t="str">
            <v>A4</v>
          </cell>
          <cell r="S154">
            <v>7</v>
          </cell>
          <cell r="T154" t="str">
            <v>A3</v>
          </cell>
          <cell r="U154">
            <v>8</v>
          </cell>
          <cell r="V154" t="str">
            <v>A4</v>
          </cell>
          <cell r="W154">
            <v>7</v>
          </cell>
          <cell r="X154" t="str">
            <v>A2</v>
          </cell>
          <cell r="Y154">
            <v>9</v>
          </cell>
          <cell r="Z154" t="str">
            <v>A3</v>
          </cell>
          <cell r="AA154">
            <v>8</v>
          </cell>
          <cell r="AB154" t="str">
            <v>A3</v>
          </cell>
          <cell r="AC154">
            <v>8</v>
          </cell>
          <cell r="AD154" t="str">
            <v>A3</v>
          </cell>
          <cell r="AE154">
            <v>8</v>
          </cell>
        </row>
        <row r="155">
          <cell r="E155" t="str">
            <v>01010254</v>
          </cell>
          <cell r="F155" t="str">
            <v>Khoa Ngoại ngữ</v>
          </cell>
          <cell r="G155" t="str">
            <v>VC</v>
          </cell>
          <cell r="H155"/>
          <cell r="I155"/>
          <cell r="J155"/>
          <cell r="K155"/>
          <cell r="L155"/>
          <cell r="M155"/>
          <cell r="N155"/>
          <cell r="O155"/>
          <cell r="P155" t="str">
            <v>A4</v>
          </cell>
          <cell r="Q155">
            <v>7</v>
          </cell>
          <cell r="R155" t="str">
            <v>A4</v>
          </cell>
          <cell r="S155">
            <v>7</v>
          </cell>
          <cell r="T155" t="str">
            <v>A4</v>
          </cell>
          <cell r="U155">
            <v>7</v>
          </cell>
          <cell r="V155" t="str">
            <v>A4</v>
          </cell>
          <cell r="W155">
            <v>7</v>
          </cell>
          <cell r="X155" t="str">
            <v>A3</v>
          </cell>
          <cell r="Y155">
            <v>8</v>
          </cell>
          <cell r="Z155" t="str">
            <v>A3</v>
          </cell>
          <cell r="AA155">
            <v>8</v>
          </cell>
          <cell r="AB155" t="str">
            <v>A4</v>
          </cell>
          <cell r="AC155">
            <v>7</v>
          </cell>
          <cell r="AD155" t="str">
            <v>A4</v>
          </cell>
          <cell r="AE155">
            <v>7</v>
          </cell>
        </row>
        <row r="156">
          <cell r="E156" t="str">
            <v>01011002</v>
          </cell>
          <cell r="F156" t="str">
            <v>Khoa Lý luận Chính trị</v>
          </cell>
          <cell r="G156" t="str">
            <v>VC</v>
          </cell>
          <cell r="H156" t="str">
            <v>A2</v>
          </cell>
          <cell r="I156">
            <v>9</v>
          </cell>
          <cell r="J156" t="str">
            <v>A4</v>
          </cell>
          <cell r="K156">
            <v>7</v>
          </cell>
          <cell r="L156" t="str">
            <v>A2</v>
          </cell>
          <cell r="M156">
            <v>9</v>
          </cell>
          <cell r="N156" t="str">
            <v>A4</v>
          </cell>
          <cell r="O156">
            <v>7</v>
          </cell>
          <cell r="P156" t="str">
            <v>A2</v>
          </cell>
          <cell r="Q156">
            <v>9</v>
          </cell>
          <cell r="R156" t="str">
            <v>A3</v>
          </cell>
          <cell r="S156">
            <v>8</v>
          </cell>
          <cell r="T156" t="str">
            <v>A2</v>
          </cell>
          <cell r="U156">
            <v>9</v>
          </cell>
          <cell r="V156" t="str">
            <v>A4</v>
          </cell>
          <cell r="W156">
            <v>7</v>
          </cell>
          <cell r="X156" t="str">
            <v>A2</v>
          </cell>
          <cell r="Y156">
            <v>9</v>
          </cell>
          <cell r="Z156" t="str">
            <v>A4</v>
          </cell>
          <cell r="AA156">
            <v>7</v>
          </cell>
          <cell r="AB156" t="str">
            <v>A3</v>
          </cell>
          <cell r="AC156">
            <v>8</v>
          </cell>
          <cell r="AD156" t="str">
            <v>A3</v>
          </cell>
          <cell r="AE156">
            <v>8</v>
          </cell>
        </row>
        <row r="157">
          <cell r="E157" t="str">
            <v>01011012</v>
          </cell>
          <cell r="F157" t="str">
            <v>Khoa Lý luận Chính trị</v>
          </cell>
          <cell r="G157" t="str">
            <v>VC</v>
          </cell>
          <cell r="H157" t="str">
            <v>A2</v>
          </cell>
          <cell r="I157">
            <v>9</v>
          </cell>
          <cell r="J157" t="str">
            <v>A4</v>
          </cell>
          <cell r="K157">
            <v>7</v>
          </cell>
          <cell r="L157" t="str">
            <v>A3</v>
          </cell>
          <cell r="M157">
            <v>8</v>
          </cell>
          <cell r="N157" t="str">
            <v>A3</v>
          </cell>
          <cell r="O157">
            <v>8</v>
          </cell>
          <cell r="P157" t="str">
            <v>A2</v>
          </cell>
          <cell r="Q157">
            <v>9</v>
          </cell>
          <cell r="R157" t="str">
            <v>A3</v>
          </cell>
          <cell r="S157">
            <v>8</v>
          </cell>
          <cell r="T157" t="str">
            <v>A3</v>
          </cell>
          <cell r="U157">
            <v>8</v>
          </cell>
          <cell r="V157" t="str">
            <v>B1</v>
          </cell>
          <cell r="W157">
            <v>6</v>
          </cell>
          <cell r="X157" t="str">
            <v>A4</v>
          </cell>
          <cell r="Y157">
            <v>7</v>
          </cell>
          <cell r="Z157" t="str">
            <v>A3</v>
          </cell>
          <cell r="AA157">
            <v>8</v>
          </cell>
          <cell r="AB157" t="str">
            <v>A3</v>
          </cell>
          <cell r="AC157">
            <v>8</v>
          </cell>
          <cell r="AD157" t="str">
            <v>A3</v>
          </cell>
          <cell r="AE157">
            <v>8</v>
          </cell>
        </row>
        <row r="158">
          <cell r="E158" t="str">
            <v>01011005</v>
          </cell>
          <cell r="F158" t="str">
            <v>Khoa Lý luận Chính trị</v>
          </cell>
          <cell r="G158" t="str">
            <v>VC</v>
          </cell>
          <cell r="H158" t="str">
            <v>A3</v>
          </cell>
          <cell r="I158">
            <v>8</v>
          </cell>
          <cell r="J158" t="str">
            <v>A4</v>
          </cell>
          <cell r="K158">
            <v>7</v>
          </cell>
          <cell r="L158" t="str">
            <v>A4</v>
          </cell>
          <cell r="M158">
            <v>7</v>
          </cell>
          <cell r="N158" t="str">
            <v>A4</v>
          </cell>
          <cell r="O158">
            <v>7</v>
          </cell>
          <cell r="P158" t="str">
            <v>A3</v>
          </cell>
          <cell r="Q158">
            <v>8</v>
          </cell>
          <cell r="R158" t="str">
            <v>A3</v>
          </cell>
          <cell r="S158">
            <v>8</v>
          </cell>
          <cell r="T158" t="str">
            <v>A3</v>
          </cell>
          <cell r="U158">
            <v>8</v>
          </cell>
          <cell r="V158" t="str">
            <v>A4</v>
          </cell>
          <cell r="W158">
            <v>7</v>
          </cell>
          <cell r="X158" t="str">
            <v>A4</v>
          </cell>
          <cell r="Y158">
            <v>7</v>
          </cell>
          <cell r="Z158" t="str">
            <v>A4</v>
          </cell>
          <cell r="AA158">
            <v>7</v>
          </cell>
          <cell r="AB158" t="str">
            <v>A3</v>
          </cell>
          <cell r="AC158">
            <v>8</v>
          </cell>
          <cell r="AD158" t="str">
            <v>B1</v>
          </cell>
          <cell r="AE158">
            <v>6</v>
          </cell>
        </row>
        <row r="159">
          <cell r="E159" t="str">
            <v>01011011</v>
          </cell>
          <cell r="F159" t="str">
            <v>Khoa Lý luận Chính trị</v>
          </cell>
          <cell r="G159" t="str">
            <v>VC</v>
          </cell>
          <cell r="H159" t="str">
            <v>A4</v>
          </cell>
          <cell r="I159">
            <v>7</v>
          </cell>
          <cell r="J159" t="str">
            <v>A4</v>
          </cell>
          <cell r="K159">
            <v>7</v>
          </cell>
          <cell r="L159" t="str">
            <v>A3</v>
          </cell>
          <cell r="M159">
            <v>8</v>
          </cell>
          <cell r="N159" t="str">
            <v>A4</v>
          </cell>
          <cell r="O159">
            <v>7</v>
          </cell>
          <cell r="P159" t="str">
            <v>A3</v>
          </cell>
          <cell r="Q159">
            <v>8</v>
          </cell>
          <cell r="R159" t="str">
            <v>A4</v>
          </cell>
          <cell r="S159">
            <v>7</v>
          </cell>
          <cell r="T159" t="str">
            <v>A4</v>
          </cell>
          <cell r="U159">
            <v>7</v>
          </cell>
          <cell r="V159" t="str">
            <v>A4</v>
          </cell>
          <cell r="W159">
            <v>7</v>
          </cell>
          <cell r="X159" t="str">
            <v>A3</v>
          </cell>
          <cell r="Y159">
            <v>8</v>
          </cell>
          <cell r="Z159" t="str">
            <v>A3</v>
          </cell>
          <cell r="AA159">
            <v>8</v>
          </cell>
          <cell r="AB159" t="str">
            <v>A3</v>
          </cell>
          <cell r="AC159">
            <v>8</v>
          </cell>
          <cell r="AD159" t="str">
            <v>A4</v>
          </cell>
          <cell r="AE159">
            <v>7</v>
          </cell>
        </row>
        <row r="160">
          <cell r="E160" t="str">
            <v>01011013</v>
          </cell>
          <cell r="F160" t="str">
            <v>Khoa Lý luận Chính trị</v>
          </cell>
          <cell r="G160" t="str">
            <v>VC</v>
          </cell>
          <cell r="H160" t="str">
            <v>A3</v>
          </cell>
          <cell r="I160">
            <v>8</v>
          </cell>
          <cell r="J160" t="str">
            <v>A4</v>
          </cell>
          <cell r="K160">
            <v>7</v>
          </cell>
          <cell r="L160" t="str">
            <v>A3</v>
          </cell>
          <cell r="M160">
            <v>8</v>
          </cell>
          <cell r="N160" t="str">
            <v>A3</v>
          </cell>
          <cell r="O160">
            <v>8</v>
          </cell>
          <cell r="P160" t="str">
            <v>A2</v>
          </cell>
          <cell r="Q160">
            <v>9</v>
          </cell>
          <cell r="R160" t="str">
            <v>A4</v>
          </cell>
          <cell r="S160">
            <v>7</v>
          </cell>
          <cell r="T160" t="str">
            <v>A DN</v>
          </cell>
          <cell r="U160" t="e">
            <v>#N/A</v>
          </cell>
          <cell r="V160" t="str">
            <v>A DN</v>
          </cell>
          <cell r="W160" t="e">
            <v>#N/A</v>
          </cell>
          <cell r="X160" t="str">
            <v>A DN</v>
          </cell>
          <cell r="Y160" t="e">
            <v>#N/A</v>
          </cell>
          <cell r="Z160" t="str">
            <v>A DN</v>
          </cell>
          <cell r="AA160" t="e">
            <v>#N/A</v>
          </cell>
          <cell r="AB160" t="str">
            <v>A DN</v>
          </cell>
          <cell r="AC160" t="e">
            <v>#N/A</v>
          </cell>
          <cell r="AD160" t="str">
            <v>A4</v>
          </cell>
          <cell r="AE160">
            <v>7</v>
          </cell>
        </row>
        <row r="161">
          <cell r="E161" t="str">
            <v>01011009</v>
          </cell>
          <cell r="F161" t="str">
            <v>Khoa Lý luận Chính trị</v>
          </cell>
          <cell r="G161" t="str">
            <v>VC</v>
          </cell>
          <cell r="H161" t="str">
            <v>A3</v>
          </cell>
          <cell r="I161">
            <v>8</v>
          </cell>
          <cell r="J161" t="str">
            <v>A4</v>
          </cell>
          <cell r="K161">
            <v>7</v>
          </cell>
          <cell r="L161" t="str">
            <v>A3</v>
          </cell>
          <cell r="M161">
            <v>8</v>
          </cell>
          <cell r="N161" t="str">
            <v>A3</v>
          </cell>
          <cell r="O161">
            <v>8</v>
          </cell>
          <cell r="P161" t="str">
            <v>A3</v>
          </cell>
          <cell r="Q161">
            <v>8</v>
          </cell>
          <cell r="R161" t="str">
            <v>A3</v>
          </cell>
          <cell r="S161">
            <v>8</v>
          </cell>
          <cell r="T161" t="str">
            <v>A3</v>
          </cell>
          <cell r="U161">
            <v>8</v>
          </cell>
          <cell r="V161" t="str">
            <v>A4</v>
          </cell>
          <cell r="W161">
            <v>7</v>
          </cell>
          <cell r="X161" t="str">
            <v>A4</v>
          </cell>
          <cell r="Y161">
            <v>7</v>
          </cell>
          <cell r="Z161" t="str">
            <v>A3</v>
          </cell>
          <cell r="AA161">
            <v>8</v>
          </cell>
          <cell r="AB161" t="str">
            <v>A3</v>
          </cell>
          <cell r="AC161">
            <v>8</v>
          </cell>
          <cell r="AD161" t="str">
            <v>A2</v>
          </cell>
          <cell r="AE161">
            <v>9</v>
          </cell>
        </row>
        <row r="162">
          <cell r="E162" t="str">
            <v>01011001</v>
          </cell>
          <cell r="F162" t="str">
            <v>Khoa Lý luận Chính trị</v>
          </cell>
          <cell r="G162" t="str">
            <v>VC</v>
          </cell>
          <cell r="H162" t="str">
            <v>A4</v>
          </cell>
          <cell r="I162">
            <v>7</v>
          </cell>
          <cell r="J162" t="str">
            <v>A4</v>
          </cell>
          <cell r="K162">
            <v>7</v>
          </cell>
          <cell r="L162" t="str">
            <v>A4</v>
          </cell>
          <cell r="M162">
            <v>7</v>
          </cell>
          <cell r="N162" t="str">
            <v>A4</v>
          </cell>
          <cell r="O162">
            <v>7</v>
          </cell>
          <cell r="P162" t="str">
            <v>A4</v>
          </cell>
          <cell r="Q162">
            <v>7</v>
          </cell>
          <cell r="R162" t="str">
            <v>A4</v>
          </cell>
          <cell r="S162">
            <v>7</v>
          </cell>
          <cell r="T162" t="str">
            <v>A4</v>
          </cell>
          <cell r="U162">
            <v>7</v>
          </cell>
          <cell r="V162" t="str">
            <v>A4</v>
          </cell>
          <cell r="W162">
            <v>7</v>
          </cell>
          <cell r="X162" t="str">
            <v>A4</v>
          </cell>
          <cell r="Y162">
            <v>7</v>
          </cell>
          <cell r="Z162" t="str">
            <v>A4</v>
          </cell>
          <cell r="AA162">
            <v>7</v>
          </cell>
          <cell r="AB162" t="str">
            <v>A4</v>
          </cell>
          <cell r="AC162">
            <v>7</v>
          </cell>
          <cell r="AD162" t="str">
            <v>A4</v>
          </cell>
          <cell r="AE162">
            <v>7</v>
          </cell>
        </row>
        <row r="163">
          <cell r="E163" t="str">
            <v>01011014</v>
          </cell>
          <cell r="F163" t="str">
            <v>Khoa Lý luận Chính trị</v>
          </cell>
          <cell r="G163" t="str">
            <v>VC</v>
          </cell>
          <cell r="H163" t="str">
            <v>A4</v>
          </cell>
          <cell r="I163">
            <v>7</v>
          </cell>
          <cell r="J163" t="str">
            <v>A4</v>
          </cell>
          <cell r="K163">
            <v>7</v>
          </cell>
          <cell r="L163" t="str">
            <v>A4</v>
          </cell>
          <cell r="M163">
            <v>7</v>
          </cell>
          <cell r="N163" t="str">
            <v>A4</v>
          </cell>
          <cell r="O163">
            <v>7</v>
          </cell>
          <cell r="P163" t="str">
            <v>A3</v>
          </cell>
          <cell r="Q163">
            <v>8</v>
          </cell>
          <cell r="R163" t="str">
            <v>A4</v>
          </cell>
          <cell r="S163">
            <v>7</v>
          </cell>
          <cell r="T163" t="str">
            <v>A3</v>
          </cell>
          <cell r="U163">
            <v>8</v>
          </cell>
          <cell r="V163" t="str">
            <v>A4</v>
          </cell>
          <cell r="W163">
            <v>7</v>
          </cell>
          <cell r="X163" t="str">
            <v>A4</v>
          </cell>
          <cell r="Y163">
            <v>7</v>
          </cell>
          <cell r="Z163" t="str">
            <v>A4</v>
          </cell>
          <cell r="AA163">
            <v>7</v>
          </cell>
          <cell r="AB163" t="str">
            <v>A3</v>
          </cell>
          <cell r="AC163">
            <v>8</v>
          </cell>
          <cell r="AD163" t="str">
            <v>A4</v>
          </cell>
          <cell r="AE163">
            <v>7</v>
          </cell>
        </row>
        <row r="164">
          <cell r="E164" t="str">
            <v>01010005</v>
          </cell>
          <cell r="F164" t="str">
            <v>Khoa Lý luận Chính trị</v>
          </cell>
          <cell r="G164" t="str">
            <v>VC</v>
          </cell>
          <cell r="H164" t="str">
            <v>A3</v>
          </cell>
          <cell r="I164">
            <v>8</v>
          </cell>
          <cell r="J164" t="str">
            <v>A4</v>
          </cell>
          <cell r="K164">
            <v>7</v>
          </cell>
          <cell r="L164" t="str">
            <v>A3</v>
          </cell>
          <cell r="M164">
            <v>8</v>
          </cell>
          <cell r="N164" t="str">
            <v>A3</v>
          </cell>
          <cell r="O164">
            <v>8</v>
          </cell>
          <cell r="P164" t="str">
            <v>A1</v>
          </cell>
          <cell r="Q164">
            <v>10</v>
          </cell>
          <cell r="R164" t="str">
            <v>A4</v>
          </cell>
          <cell r="S164">
            <v>7</v>
          </cell>
          <cell r="T164" t="str">
            <v>A3</v>
          </cell>
          <cell r="U164">
            <v>8</v>
          </cell>
          <cell r="V164" t="str">
            <v>A4</v>
          </cell>
          <cell r="W164">
            <v>7</v>
          </cell>
          <cell r="X164" t="str">
            <v>A4</v>
          </cell>
          <cell r="Y164">
            <v>7</v>
          </cell>
          <cell r="Z164" t="str">
            <v>A4</v>
          </cell>
          <cell r="AA164">
            <v>7</v>
          </cell>
          <cell r="AB164" t="str">
            <v>A3</v>
          </cell>
          <cell r="AC164">
            <v>8</v>
          </cell>
          <cell r="AD164" t="str">
            <v>A4</v>
          </cell>
          <cell r="AE164">
            <v>7</v>
          </cell>
        </row>
        <row r="165">
          <cell r="E165" t="str">
            <v>01011016</v>
          </cell>
          <cell r="F165" t="str">
            <v>Khoa Lý luận Chính trị</v>
          </cell>
          <cell r="G165" t="str">
            <v>VC</v>
          </cell>
          <cell r="H165" t="str">
            <v>A3</v>
          </cell>
          <cell r="I165">
            <v>8</v>
          </cell>
          <cell r="J165" t="str">
            <v>A4</v>
          </cell>
          <cell r="K165">
            <v>7</v>
          </cell>
          <cell r="L165" t="str">
            <v>A3</v>
          </cell>
          <cell r="M165">
            <v>8</v>
          </cell>
          <cell r="N165" t="str">
            <v>A4</v>
          </cell>
          <cell r="O165">
            <v>7</v>
          </cell>
          <cell r="P165" t="str">
            <v>A3</v>
          </cell>
          <cell r="Q165">
            <v>8</v>
          </cell>
          <cell r="R165" t="str">
            <v>A4</v>
          </cell>
          <cell r="S165">
            <v>7</v>
          </cell>
          <cell r="T165" t="str">
            <v>A4</v>
          </cell>
          <cell r="U165">
            <v>7</v>
          </cell>
          <cell r="V165" t="str">
            <v>A3</v>
          </cell>
          <cell r="W165">
            <v>8</v>
          </cell>
          <cell r="X165" t="str">
            <v>A3</v>
          </cell>
          <cell r="Y165">
            <v>8</v>
          </cell>
          <cell r="Z165" t="str">
            <v>A4</v>
          </cell>
          <cell r="AA165">
            <v>7</v>
          </cell>
          <cell r="AB165" t="str">
            <v>A3</v>
          </cell>
          <cell r="AC165">
            <v>8</v>
          </cell>
          <cell r="AD165" t="str">
            <v>A4</v>
          </cell>
          <cell r="AE165">
            <v>7</v>
          </cell>
        </row>
        <row r="166">
          <cell r="E166" t="str">
            <v>01011007</v>
          </cell>
          <cell r="F166" t="str">
            <v>Khoa Lý luận Chính trị</v>
          </cell>
          <cell r="G166" t="str">
            <v>VC</v>
          </cell>
          <cell r="H166" t="str">
            <v>A4</v>
          </cell>
          <cell r="I166">
            <v>7</v>
          </cell>
          <cell r="J166" t="str">
            <v>A4</v>
          </cell>
          <cell r="K166">
            <v>7</v>
          </cell>
          <cell r="L166" t="str">
            <v>A3</v>
          </cell>
          <cell r="M166">
            <v>8</v>
          </cell>
          <cell r="N166" t="str">
            <v>A3</v>
          </cell>
          <cell r="O166">
            <v>8</v>
          </cell>
          <cell r="P166" t="str">
            <v>A4</v>
          </cell>
          <cell r="Q166">
            <v>7</v>
          </cell>
          <cell r="R166" t="str">
            <v>A3</v>
          </cell>
          <cell r="S166">
            <v>8</v>
          </cell>
          <cell r="T166" t="str">
            <v>A4</v>
          </cell>
          <cell r="U166">
            <v>7</v>
          </cell>
          <cell r="V166" t="str">
            <v>A4</v>
          </cell>
          <cell r="W166">
            <v>7</v>
          </cell>
          <cell r="X166" t="str">
            <v>A4</v>
          </cell>
          <cell r="Y166">
            <v>7</v>
          </cell>
          <cell r="Z166" t="str">
            <v>A4</v>
          </cell>
          <cell r="AA166">
            <v>7</v>
          </cell>
          <cell r="AB166" t="str">
            <v>A4</v>
          </cell>
          <cell r="AC166">
            <v>7</v>
          </cell>
          <cell r="AD166" t="str">
            <v>A4</v>
          </cell>
          <cell r="AE166">
            <v>7</v>
          </cell>
        </row>
        <row r="167">
          <cell r="E167" t="str">
            <v>01011008</v>
          </cell>
          <cell r="F167" t="str">
            <v>Khoa Lý luận Chính trị</v>
          </cell>
          <cell r="G167" t="str">
            <v>VC</v>
          </cell>
          <cell r="H167" t="str">
            <v>A3</v>
          </cell>
          <cell r="I167">
            <v>8</v>
          </cell>
          <cell r="J167" t="str">
            <v>A4</v>
          </cell>
          <cell r="K167">
            <v>7</v>
          </cell>
          <cell r="L167" t="str">
            <v>A3</v>
          </cell>
          <cell r="M167">
            <v>8</v>
          </cell>
          <cell r="N167" t="str">
            <v>A4</v>
          </cell>
          <cell r="O167">
            <v>7</v>
          </cell>
          <cell r="P167" t="str">
            <v>A2</v>
          </cell>
          <cell r="Q167">
            <v>9</v>
          </cell>
          <cell r="R167" t="str">
            <v>A3</v>
          </cell>
          <cell r="S167">
            <v>8</v>
          </cell>
          <cell r="T167" t="str">
            <v>A3</v>
          </cell>
          <cell r="U167">
            <v>8</v>
          </cell>
          <cell r="V167" t="str">
            <v>A3</v>
          </cell>
          <cell r="W167">
            <v>8</v>
          </cell>
          <cell r="X167" t="str">
            <v>A4</v>
          </cell>
          <cell r="Y167">
            <v>7</v>
          </cell>
          <cell r="Z167" t="str">
            <v>A4</v>
          </cell>
          <cell r="AA167">
            <v>7</v>
          </cell>
          <cell r="AB167" t="str">
            <v>A3</v>
          </cell>
          <cell r="AC167">
            <v>8</v>
          </cell>
          <cell r="AD167" t="str">
            <v>A3</v>
          </cell>
          <cell r="AE167">
            <v>8</v>
          </cell>
        </row>
        <row r="168">
          <cell r="E168" t="str">
            <v>01011015</v>
          </cell>
          <cell r="F168" t="str">
            <v>Khoa Lý luận Chính trị</v>
          </cell>
          <cell r="G168" t="str">
            <v>VC</v>
          </cell>
          <cell r="H168" t="str">
            <v>A1</v>
          </cell>
          <cell r="I168">
            <v>10</v>
          </cell>
          <cell r="J168" t="str">
            <v>A4</v>
          </cell>
          <cell r="K168">
            <v>7</v>
          </cell>
          <cell r="L168" t="str">
            <v>A1</v>
          </cell>
          <cell r="M168">
            <v>10</v>
          </cell>
          <cell r="N168" t="str">
            <v>A4</v>
          </cell>
          <cell r="O168">
            <v>7</v>
          </cell>
          <cell r="P168" t="str">
            <v>A3</v>
          </cell>
          <cell r="Q168">
            <v>8</v>
          </cell>
          <cell r="R168" t="str">
            <v>A2</v>
          </cell>
          <cell r="S168">
            <v>9</v>
          </cell>
          <cell r="T168" t="str">
            <v>A4</v>
          </cell>
          <cell r="U168">
            <v>7</v>
          </cell>
          <cell r="V168" t="str">
            <v>A3</v>
          </cell>
          <cell r="W168">
            <v>8</v>
          </cell>
          <cell r="X168" t="str">
            <v>A4</v>
          </cell>
          <cell r="Y168">
            <v>7</v>
          </cell>
          <cell r="Z168" t="str">
            <v>A3</v>
          </cell>
          <cell r="AA168">
            <v>8</v>
          </cell>
          <cell r="AB168" t="str">
            <v>A3</v>
          </cell>
          <cell r="AC168">
            <v>8</v>
          </cell>
          <cell r="AD168" t="str">
            <v>A3</v>
          </cell>
          <cell r="AE168">
            <v>8</v>
          </cell>
        </row>
        <row r="169">
          <cell r="E169" t="str">
            <v>01011010</v>
          </cell>
          <cell r="F169" t="str">
            <v>Khoa Lý luận Chính trị</v>
          </cell>
          <cell r="G169" t="str">
            <v>VC</v>
          </cell>
          <cell r="H169" t="str">
            <v>A3</v>
          </cell>
          <cell r="I169">
            <v>8</v>
          </cell>
          <cell r="J169" t="str">
            <v>A4</v>
          </cell>
          <cell r="K169">
            <v>7</v>
          </cell>
          <cell r="L169" t="str">
            <v>A3</v>
          </cell>
          <cell r="M169">
            <v>8</v>
          </cell>
          <cell r="N169" t="str">
            <v>A4</v>
          </cell>
          <cell r="O169">
            <v>7</v>
          </cell>
          <cell r="P169" t="str">
            <v>A3</v>
          </cell>
          <cell r="Q169">
            <v>8</v>
          </cell>
          <cell r="R169" t="str">
            <v>A3</v>
          </cell>
          <cell r="S169">
            <v>8</v>
          </cell>
          <cell r="T169" t="str">
            <v>A3</v>
          </cell>
          <cell r="U169">
            <v>8</v>
          </cell>
          <cell r="V169" t="str">
            <v>A4</v>
          </cell>
          <cell r="W169">
            <v>7</v>
          </cell>
          <cell r="X169" t="str">
            <v>A4</v>
          </cell>
          <cell r="Y169">
            <v>7</v>
          </cell>
          <cell r="Z169" t="str">
            <v>A4</v>
          </cell>
          <cell r="AA169">
            <v>7</v>
          </cell>
          <cell r="AB169" t="str">
            <v>A3</v>
          </cell>
          <cell r="AC169">
            <v>8</v>
          </cell>
          <cell r="AD169" t="str">
            <v>A3</v>
          </cell>
          <cell r="AE169">
            <v>8</v>
          </cell>
        </row>
        <row r="170">
          <cell r="E170" t="str">
            <v>01011018</v>
          </cell>
          <cell r="F170" t="str">
            <v>Khoa Lý luận Chính trị</v>
          </cell>
          <cell r="G170" t="str">
            <v>VC</v>
          </cell>
          <cell r="H170" t="str">
            <v>A1</v>
          </cell>
          <cell r="I170">
            <v>10</v>
          </cell>
          <cell r="J170" t="str">
            <v>A4</v>
          </cell>
          <cell r="K170">
            <v>7</v>
          </cell>
          <cell r="L170" t="str">
            <v>A1</v>
          </cell>
          <cell r="M170">
            <v>10</v>
          </cell>
          <cell r="N170" t="str">
            <v>A3</v>
          </cell>
          <cell r="O170">
            <v>8</v>
          </cell>
          <cell r="P170" t="str">
            <v>A3</v>
          </cell>
          <cell r="Q170">
            <v>8</v>
          </cell>
          <cell r="R170" t="str">
            <v>A3</v>
          </cell>
          <cell r="S170">
            <v>8</v>
          </cell>
          <cell r="T170" t="str">
            <v>A3</v>
          </cell>
          <cell r="U170">
            <v>8</v>
          </cell>
          <cell r="V170" t="str">
            <v>A3</v>
          </cell>
          <cell r="W170">
            <v>8</v>
          </cell>
          <cell r="X170" t="str">
            <v>A3</v>
          </cell>
          <cell r="Y170">
            <v>8</v>
          </cell>
          <cell r="Z170" t="str">
            <v>A3</v>
          </cell>
          <cell r="AA170">
            <v>8</v>
          </cell>
          <cell r="AB170" t="str">
            <v>A3</v>
          </cell>
          <cell r="AC170">
            <v>8</v>
          </cell>
          <cell r="AD170" t="str">
            <v>A3</v>
          </cell>
          <cell r="AE170">
            <v>8</v>
          </cell>
        </row>
        <row r="171">
          <cell r="E171" t="str">
            <v>01011006</v>
          </cell>
          <cell r="F171" t="str">
            <v>Khoa Lý luận Chính trị</v>
          </cell>
          <cell r="G171" t="str">
            <v>VC</v>
          </cell>
          <cell r="H171" t="str">
            <v>A3</v>
          </cell>
          <cell r="I171">
            <v>8</v>
          </cell>
          <cell r="J171" t="str">
            <v>A4</v>
          </cell>
          <cell r="K171">
            <v>7</v>
          </cell>
          <cell r="L171" t="str">
            <v>A4</v>
          </cell>
          <cell r="M171">
            <v>7</v>
          </cell>
          <cell r="N171" t="str">
            <v>A4</v>
          </cell>
          <cell r="O171">
            <v>7</v>
          </cell>
          <cell r="P171" t="str">
            <v>A3</v>
          </cell>
          <cell r="Q171">
            <v>8</v>
          </cell>
          <cell r="R171" t="str">
            <v>A3</v>
          </cell>
          <cell r="S171">
            <v>8</v>
          </cell>
          <cell r="T171" t="str">
            <v>A3</v>
          </cell>
          <cell r="U171">
            <v>8</v>
          </cell>
          <cell r="V171" t="str">
            <v>A4</v>
          </cell>
          <cell r="W171">
            <v>7</v>
          </cell>
          <cell r="X171" t="str">
            <v>A4</v>
          </cell>
          <cell r="Y171">
            <v>7</v>
          </cell>
          <cell r="Z171" t="str">
            <v>A4</v>
          </cell>
          <cell r="AA171">
            <v>7</v>
          </cell>
          <cell r="AB171" t="str">
            <v>A3</v>
          </cell>
          <cell r="AC171">
            <v>8</v>
          </cell>
          <cell r="AD171" t="str">
            <v>A3</v>
          </cell>
          <cell r="AE171">
            <v>8</v>
          </cell>
        </row>
        <row r="172">
          <cell r="E172" t="str">
            <v>01012003</v>
          </cell>
          <cell r="F172" t="str">
            <v>Khoa Cơ khí</v>
          </cell>
          <cell r="G172" t="str">
            <v>VC</v>
          </cell>
          <cell r="H172" t="str">
            <v>A1</v>
          </cell>
          <cell r="I172">
            <v>10</v>
          </cell>
          <cell r="J172" t="str">
            <v>A1</v>
          </cell>
          <cell r="K172">
            <v>10</v>
          </cell>
          <cell r="L172" t="str">
            <v>A1</v>
          </cell>
          <cell r="M172">
            <v>10</v>
          </cell>
          <cell r="N172" t="str">
            <v>A1</v>
          </cell>
          <cell r="O172">
            <v>10</v>
          </cell>
          <cell r="P172" t="str">
            <v>A1</v>
          </cell>
          <cell r="Q172">
            <v>10</v>
          </cell>
          <cell r="R172" t="str">
            <v>A1</v>
          </cell>
          <cell r="S172">
            <v>10</v>
          </cell>
          <cell r="T172" t="str">
            <v>A1</v>
          </cell>
          <cell r="U172">
            <v>10</v>
          </cell>
          <cell r="V172" t="str">
            <v>A1</v>
          </cell>
          <cell r="W172">
            <v>10</v>
          </cell>
          <cell r="X172" t="str">
            <v>A1</v>
          </cell>
          <cell r="Y172">
            <v>10</v>
          </cell>
          <cell r="Z172" t="str">
            <v>A1</v>
          </cell>
          <cell r="AA172">
            <v>10</v>
          </cell>
          <cell r="AB172" t="str">
            <v>A1</v>
          </cell>
          <cell r="AC172">
            <v>10</v>
          </cell>
          <cell r="AD172" t="str">
            <v>A2</v>
          </cell>
          <cell r="AE172">
            <v>9</v>
          </cell>
        </row>
        <row r="173">
          <cell r="E173" t="str">
            <v>01012008</v>
          </cell>
          <cell r="F173" t="str">
            <v>Khoa Cơ khí</v>
          </cell>
          <cell r="G173" t="str">
            <v>VC</v>
          </cell>
          <cell r="H173" t="str">
            <v>A2</v>
          </cell>
          <cell r="I173">
            <v>9</v>
          </cell>
          <cell r="J173" t="str">
            <v>A3</v>
          </cell>
          <cell r="K173">
            <v>8</v>
          </cell>
          <cell r="L173" t="str">
            <v>A3</v>
          </cell>
          <cell r="M173">
            <v>8</v>
          </cell>
          <cell r="N173" t="str">
            <v>A3</v>
          </cell>
          <cell r="O173">
            <v>8</v>
          </cell>
          <cell r="P173" t="str">
            <v>A1</v>
          </cell>
          <cell r="Q173">
            <v>10</v>
          </cell>
          <cell r="R173" t="str">
            <v>A2</v>
          </cell>
          <cell r="S173">
            <v>9</v>
          </cell>
          <cell r="T173" t="str">
            <v>A2</v>
          </cell>
          <cell r="U173">
            <v>9</v>
          </cell>
          <cell r="V173" t="str">
            <v>A2</v>
          </cell>
          <cell r="W173">
            <v>9</v>
          </cell>
          <cell r="X173" t="str">
            <v>A2</v>
          </cell>
          <cell r="Y173">
            <v>9</v>
          </cell>
          <cell r="Z173" t="str">
            <v>A3</v>
          </cell>
          <cell r="AA173">
            <v>8</v>
          </cell>
          <cell r="AB173" t="str">
            <v>A4</v>
          </cell>
          <cell r="AC173">
            <v>7</v>
          </cell>
          <cell r="AD173" t="str">
            <v>A3</v>
          </cell>
          <cell r="AE173">
            <v>8</v>
          </cell>
        </row>
        <row r="174">
          <cell r="E174" t="str">
            <v>01012007</v>
          </cell>
          <cell r="F174" t="str">
            <v>Khoa Cơ khí</v>
          </cell>
          <cell r="G174" t="str">
            <v>VC</v>
          </cell>
          <cell r="H174" t="str">
            <v>A3</v>
          </cell>
          <cell r="I174">
            <v>8</v>
          </cell>
          <cell r="J174" t="str">
            <v>A4</v>
          </cell>
          <cell r="K174">
            <v>7</v>
          </cell>
          <cell r="L174" t="str">
            <v>A2</v>
          </cell>
          <cell r="M174">
            <v>9</v>
          </cell>
          <cell r="N174" t="str">
            <v>A3</v>
          </cell>
          <cell r="O174">
            <v>8</v>
          </cell>
          <cell r="P174" t="str">
            <v>A3</v>
          </cell>
          <cell r="Q174">
            <v>8</v>
          </cell>
          <cell r="R174" t="str">
            <v>A3</v>
          </cell>
          <cell r="S174">
            <v>8</v>
          </cell>
          <cell r="T174" t="str">
            <v>A4</v>
          </cell>
          <cell r="U174">
            <v>7</v>
          </cell>
          <cell r="V174" t="str">
            <v>A4</v>
          </cell>
          <cell r="W174">
            <v>7</v>
          </cell>
          <cell r="X174" t="str">
            <v>A3</v>
          </cell>
          <cell r="Y174">
            <v>8</v>
          </cell>
          <cell r="Z174" t="str">
            <v>A3</v>
          </cell>
          <cell r="AA174">
            <v>8</v>
          </cell>
          <cell r="AB174" t="str">
            <v>A3</v>
          </cell>
          <cell r="AC174">
            <v>8</v>
          </cell>
          <cell r="AD174" t="str">
            <v>A3</v>
          </cell>
          <cell r="AE174">
            <v>8</v>
          </cell>
        </row>
        <row r="175">
          <cell r="E175" t="str">
            <v>01012013</v>
          </cell>
          <cell r="F175" t="str">
            <v>Khoa Cơ khí</v>
          </cell>
          <cell r="G175" t="str">
            <v>VC</v>
          </cell>
          <cell r="H175" t="str">
            <v>A2</v>
          </cell>
          <cell r="I175">
            <v>9</v>
          </cell>
          <cell r="J175" t="str">
            <v>A4</v>
          </cell>
          <cell r="K175">
            <v>7</v>
          </cell>
          <cell r="L175" t="str">
            <v>A3</v>
          </cell>
          <cell r="M175">
            <v>8</v>
          </cell>
          <cell r="N175" t="str">
            <v>A2</v>
          </cell>
          <cell r="O175">
            <v>9</v>
          </cell>
          <cell r="P175" t="str">
            <v>A1</v>
          </cell>
          <cell r="Q175">
            <v>10</v>
          </cell>
          <cell r="R175" t="str">
            <v>A2</v>
          </cell>
          <cell r="S175">
            <v>9</v>
          </cell>
          <cell r="T175" t="str">
            <v>A3</v>
          </cell>
          <cell r="U175">
            <v>8</v>
          </cell>
          <cell r="V175" t="str">
            <v>A1</v>
          </cell>
          <cell r="W175">
            <v>10</v>
          </cell>
          <cell r="X175" t="str">
            <v>A1</v>
          </cell>
          <cell r="Y175">
            <v>10</v>
          </cell>
          <cell r="Z175" t="str">
            <v>A3</v>
          </cell>
          <cell r="AA175">
            <v>8</v>
          </cell>
          <cell r="AB175" t="str">
            <v>A3</v>
          </cell>
          <cell r="AC175">
            <v>8</v>
          </cell>
          <cell r="AD175" t="str">
            <v>A2</v>
          </cell>
          <cell r="AE175">
            <v>9</v>
          </cell>
        </row>
        <row r="176">
          <cell r="E176" t="str">
            <v>01012023</v>
          </cell>
          <cell r="F176" t="str">
            <v>Khoa Cơ khí</v>
          </cell>
          <cell r="G176" t="str">
            <v>VC</v>
          </cell>
          <cell r="H176" t="str">
            <v>A1</v>
          </cell>
          <cell r="I176">
            <v>10</v>
          </cell>
          <cell r="J176" t="str">
            <v>A4</v>
          </cell>
          <cell r="K176">
            <v>7</v>
          </cell>
          <cell r="L176" t="str">
            <v>A1</v>
          </cell>
          <cell r="M176">
            <v>10</v>
          </cell>
          <cell r="N176" t="str">
            <v>A1</v>
          </cell>
          <cell r="O176">
            <v>10</v>
          </cell>
          <cell r="P176" t="str">
            <v>A1</v>
          </cell>
          <cell r="Q176">
            <v>10</v>
          </cell>
          <cell r="R176" t="str">
            <v>A1</v>
          </cell>
          <cell r="S176">
            <v>10</v>
          </cell>
          <cell r="T176" t="str">
            <v>A1</v>
          </cell>
          <cell r="U176">
            <v>10</v>
          </cell>
          <cell r="V176" t="str">
            <v>A1</v>
          </cell>
          <cell r="W176">
            <v>10</v>
          </cell>
          <cell r="X176" t="str">
            <v>A1</v>
          </cell>
          <cell r="Y176">
            <v>10</v>
          </cell>
          <cell r="Z176" t="str">
            <v>A2</v>
          </cell>
          <cell r="AA176">
            <v>9</v>
          </cell>
          <cell r="AB176" t="str">
            <v>A2</v>
          </cell>
          <cell r="AC176">
            <v>9</v>
          </cell>
          <cell r="AD176" t="str">
            <v>A2</v>
          </cell>
          <cell r="AE176">
            <v>9</v>
          </cell>
        </row>
        <row r="177">
          <cell r="E177" t="str">
            <v>01012014</v>
          </cell>
          <cell r="F177" t="str">
            <v>Khoa Cơ khí</v>
          </cell>
          <cell r="G177" t="str">
            <v>VC</v>
          </cell>
          <cell r="H177" t="str">
            <v>A4</v>
          </cell>
          <cell r="I177">
            <v>7</v>
          </cell>
          <cell r="J177" t="str">
            <v>A4</v>
          </cell>
          <cell r="K177">
            <v>7</v>
          </cell>
          <cell r="L177" t="str">
            <v>A4</v>
          </cell>
          <cell r="M177">
            <v>7</v>
          </cell>
          <cell r="N177" t="str">
            <v>A4</v>
          </cell>
          <cell r="O177">
            <v>7</v>
          </cell>
          <cell r="P177" t="str">
            <v>A4</v>
          </cell>
          <cell r="Q177">
            <v>7</v>
          </cell>
          <cell r="R177" t="str">
            <v>A4</v>
          </cell>
          <cell r="S177">
            <v>7</v>
          </cell>
          <cell r="T177" t="str">
            <v>A4</v>
          </cell>
          <cell r="U177">
            <v>7</v>
          </cell>
          <cell r="V177" t="str">
            <v>A4</v>
          </cell>
          <cell r="W177">
            <v>7</v>
          </cell>
          <cell r="X177" t="str">
            <v>A3</v>
          </cell>
          <cell r="Y177">
            <v>8</v>
          </cell>
          <cell r="Z177" t="str">
            <v>A3</v>
          </cell>
          <cell r="AA177">
            <v>8</v>
          </cell>
          <cell r="AB177" t="str">
            <v>A3</v>
          </cell>
          <cell r="AC177">
            <v>8</v>
          </cell>
          <cell r="AD177" t="str">
            <v>A3</v>
          </cell>
          <cell r="AE177">
            <v>8</v>
          </cell>
        </row>
        <row r="178">
          <cell r="E178" t="str">
            <v>01012005</v>
          </cell>
          <cell r="F178" t="str">
            <v>Khoa Cơ khí</v>
          </cell>
          <cell r="G178" t="str">
            <v>VC</v>
          </cell>
          <cell r="H178" t="str">
            <v>A3</v>
          </cell>
          <cell r="I178">
            <v>8</v>
          </cell>
          <cell r="J178" t="str">
            <v>A4</v>
          </cell>
          <cell r="K178">
            <v>7</v>
          </cell>
          <cell r="L178" t="str">
            <v>A3</v>
          </cell>
          <cell r="M178">
            <v>8</v>
          </cell>
          <cell r="N178" t="str">
            <v>A4</v>
          </cell>
          <cell r="O178">
            <v>7</v>
          </cell>
          <cell r="P178" t="str">
            <v>A3</v>
          </cell>
          <cell r="Q178">
            <v>8</v>
          </cell>
          <cell r="R178" t="str">
            <v>A3</v>
          </cell>
          <cell r="S178">
            <v>8</v>
          </cell>
          <cell r="T178" t="str">
            <v>A4</v>
          </cell>
          <cell r="U178">
            <v>7</v>
          </cell>
          <cell r="V178" t="str">
            <v>A2</v>
          </cell>
          <cell r="W178">
            <v>9</v>
          </cell>
          <cell r="X178" t="str">
            <v>A2</v>
          </cell>
          <cell r="Y178">
            <v>9</v>
          </cell>
          <cell r="Z178" t="str">
            <v>A3</v>
          </cell>
          <cell r="AA178">
            <v>8</v>
          </cell>
          <cell r="AB178" t="str">
            <v>A3</v>
          </cell>
          <cell r="AC178">
            <v>8</v>
          </cell>
          <cell r="AD178" t="str">
            <v>A2</v>
          </cell>
          <cell r="AE178">
            <v>9</v>
          </cell>
        </row>
        <row r="179">
          <cell r="E179" t="str">
            <v>01012006</v>
          </cell>
          <cell r="F179" t="str">
            <v>Khoa Cơ khí</v>
          </cell>
          <cell r="G179" t="str">
            <v>VC</v>
          </cell>
          <cell r="H179" t="str">
            <v>A2</v>
          </cell>
          <cell r="I179">
            <v>9</v>
          </cell>
          <cell r="J179" t="str">
            <v>A4</v>
          </cell>
          <cell r="K179">
            <v>7</v>
          </cell>
          <cell r="L179" t="str">
            <v>A2</v>
          </cell>
          <cell r="M179">
            <v>9</v>
          </cell>
          <cell r="N179" t="str">
            <v>A2</v>
          </cell>
          <cell r="O179">
            <v>9</v>
          </cell>
          <cell r="P179" t="str">
            <v>A2</v>
          </cell>
          <cell r="Q179">
            <v>9</v>
          </cell>
          <cell r="R179" t="str">
            <v>A4</v>
          </cell>
          <cell r="S179">
            <v>7</v>
          </cell>
          <cell r="T179" t="str">
            <v>A1</v>
          </cell>
          <cell r="U179">
            <v>10</v>
          </cell>
          <cell r="V179" t="str">
            <v>A2</v>
          </cell>
          <cell r="W179">
            <v>9</v>
          </cell>
          <cell r="X179" t="str">
            <v>A1</v>
          </cell>
          <cell r="Y179">
            <v>10</v>
          </cell>
          <cell r="Z179" t="str">
            <v>A2</v>
          </cell>
          <cell r="AA179">
            <v>9</v>
          </cell>
          <cell r="AB179" t="str">
            <v>A3</v>
          </cell>
          <cell r="AC179">
            <v>8</v>
          </cell>
          <cell r="AD179" t="str">
            <v>A2</v>
          </cell>
          <cell r="AE179">
            <v>9</v>
          </cell>
        </row>
        <row r="180">
          <cell r="E180" t="str">
            <v>01012004</v>
          </cell>
          <cell r="F180" t="str">
            <v>Khoa Cơ khí</v>
          </cell>
          <cell r="G180" t="str">
            <v>VC</v>
          </cell>
          <cell r="H180" t="str">
            <v>A3</v>
          </cell>
          <cell r="I180">
            <v>8</v>
          </cell>
          <cell r="J180" t="str">
            <v>A4</v>
          </cell>
          <cell r="K180">
            <v>7</v>
          </cell>
          <cell r="L180" t="str">
            <v>A4</v>
          </cell>
          <cell r="M180">
            <v>7</v>
          </cell>
          <cell r="N180" t="str">
            <v>A4</v>
          </cell>
          <cell r="O180">
            <v>7</v>
          </cell>
          <cell r="P180" t="str">
            <v>A4</v>
          </cell>
          <cell r="Q180">
            <v>7</v>
          </cell>
          <cell r="R180" t="str">
            <v>A3</v>
          </cell>
          <cell r="S180">
            <v>8</v>
          </cell>
          <cell r="T180" t="str">
            <v>A4</v>
          </cell>
          <cell r="U180">
            <v>7</v>
          </cell>
          <cell r="V180" t="str">
            <v>A3</v>
          </cell>
          <cell r="W180">
            <v>8</v>
          </cell>
          <cell r="X180" t="str">
            <v>A3</v>
          </cell>
          <cell r="Y180">
            <v>8</v>
          </cell>
          <cell r="Z180" t="str">
            <v>A4</v>
          </cell>
          <cell r="AA180">
            <v>7</v>
          </cell>
          <cell r="AB180" t="str">
            <v>A4</v>
          </cell>
          <cell r="AC180">
            <v>7</v>
          </cell>
          <cell r="AD180" t="str">
            <v>A4</v>
          </cell>
          <cell r="AE180">
            <v>7</v>
          </cell>
        </row>
        <row r="181">
          <cell r="E181" t="str">
            <v>01012012</v>
          </cell>
          <cell r="F181" t="str">
            <v>Khoa Cơ khí</v>
          </cell>
          <cell r="G181" t="str">
            <v>VC</v>
          </cell>
          <cell r="H181" t="str">
            <v>A4</v>
          </cell>
          <cell r="I181">
            <v>7</v>
          </cell>
          <cell r="J181" t="str">
            <v>A4</v>
          </cell>
          <cell r="K181">
            <v>7</v>
          </cell>
          <cell r="L181" t="str">
            <v>A4</v>
          </cell>
          <cell r="M181">
            <v>7</v>
          </cell>
          <cell r="N181" t="str">
            <v>A4</v>
          </cell>
          <cell r="O181">
            <v>7</v>
          </cell>
          <cell r="P181" t="str">
            <v>A4</v>
          </cell>
          <cell r="Q181">
            <v>7</v>
          </cell>
          <cell r="R181" t="str">
            <v>A4</v>
          </cell>
          <cell r="S181">
            <v>7</v>
          </cell>
          <cell r="T181" t="str">
            <v>A4</v>
          </cell>
          <cell r="U181">
            <v>7</v>
          </cell>
          <cell r="V181" t="str">
            <v>A4</v>
          </cell>
          <cell r="W181">
            <v>7</v>
          </cell>
          <cell r="X181" t="str">
            <v>A4</v>
          </cell>
          <cell r="Y181">
            <v>7</v>
          </cell>
          <cell r="Z181" t="str">
            <v>A4</v>
          </cell>
          <cell r="AA181">
            <v>7</v>
          </cell>
          <cell r="AB181" t="str">
            <v>A4</v>
          </cell>
          <cell r="AC181">
            <v>7</v>
          </cell>
          <cell r="AD181" t="str">
            <v>A4</v>
          </cell>
          <cell r="AE181">
            <v>7</v>
          </cell>
        </row>
        <row r="182">
          <cell r="E182" t="str">
            <v>01012016</v>
          </cell>
          <cell r="F182" t="str">
            <v>Khoa Cơ khí</v>
          </cell>
          <cell r="G182" t="str">
            <v>VC</v>
          </cell>
          <cell r="H182" t="str">
            <v>A4</v>
          </cell>
          <cell r="I182">
            <v>7</v>
          </cell>
          <cell r="J182" t="str">
            <v>A4</v>
          </cell>
          <cell r="K182">
            <v>7</v>
          </cell>
          <cell r="L182" t="str">
            <v>A4</v>
          </cell>
          <cell r="M182">
            <v>7</v>
          </cell>
          <cell r="N182" t="str">
            <v>A4</v>
          </cell>
          <cell r="O182">
            <v>7</v>
          </cell>
          <cell r="P182" t="str">
            <v>A4</v>
          </cell>
          <cell r="Q182">
            <v>7</v>
          </cell>
          <cell r="R182" t="str">
            <v>B1</v>
          </cell>
          <cell r="S182">
            <v>6</v>
          </cell>
          <cell r="T182" t="str">
            <v>B1</v>
          </cell>
          <cell r="U182">
            <v>6</v>
          </cell>
          <cell r="V182" t="str">
            <v>A4</v>
          </cell>
          <cell r="W182">
            <v>7</v>
          </cell>
          <cell r="X182" t="str">
            <v>C1</v>
          </cell>
          <cell r="Y182">
            <v>4</v>
          </cell>
          <cell r="Z182" t="str">
            <v>A4</v>
          </cell>
          <cell r="AA182">
            <v>7</v>
          </cell>
          <cell r="AB182" t="str">
            <v>A4</v>
          </cell>
          <cell r="AC182">
            <v>7</v>
          </cell>
          <cell r="AD182" t="str">
            <v>A4</v>
          </cell>
          <cell r="AE182">
            <v>7</v>
          </cell>
        </row>
        <row r="183">
          <cell r="E183" t="str">
            <v>01012015</v>
          </cell>
          <cell r="F183" t="str">
            <v>Khoa Cơ khí</v>
          </cell>
          <cell r="G183" t="str">
            <v>VC</v>
          </cell>
          <cell r="H183" t="str">
            <v>A4</v>
          </cell>
          <cell r="I183">
            <v>7</v>
          </cell>
          <cell r="J183" t="str">
            <v>A4</v>
          </cell>
          <cell r="K183">
            <v>7</v>
          </cell>
          <cell r="L183" t="str">
            <v>A4</v>
          </cell>
          <cell r="M183">
            <v>7</v>
          </cell>
          <cell r="N183" t="str">
            <v>A4</v>
          </cell>
          <cell r="O183">
            <v>7</v>
          </cell>
          <cell r="P183" t="str">
            <v>A4</v>
          </cell>
          <cell r="Q183">
            <v>7</v>
          </cell>
          <cell r="R183" t="str">
            <v>A4</v>
          </cell>
          <cell r="S183">
            <v>7</v>
          </cell>
          <cell r="T183" t="str">
            <v>A4</v>
          </cell>
          <cell r="U183">
            <v>7</v>
          </cell>
          <cell r="V183" t="str">
            <v>A4</v>
          </cell>
          <cell r="W183">
            <v>7</v>
          </cell>
          <cell r="X183" t="str">
            <v>A4</v>
          </cell>
          <cell r="Y183">
            <v>7</v>
          </cell>
          <cell r="Z183" t="str">
            <v>A3</v>
          </cell>
          <cell r="AA183">
            <v>8</v>
          </cell>
          <cell r="AB183" t="str">
            <v>A4</v>
          </cell>
          <cell r="AC183">
            <v>7</v>
          </cell>
          <cell r="AD183" t="str">
            <v>A4</v>
          </cell>
          <cell r="AE183">
            <v>7</v>
          </cell>
        </row>
        <row r="184">
          <cell r="E184" t="str">
            <v>01012019</v>
          </cell>
          <cell r="F184" t="str">
            <v>Khoa Cơ khí</v>
          </cell>
          <cell r="G184" t="str">
            <v>VC</v>
          </cell>
          <cell r="H184" t="str">
            <v>A3</v>
          </cell>
          <cell r="I184">
            <v>8</v>
          </cell>
          <cell r="J184" t="str">
            <v>A4</v>
          </cell>
          <cell r="K184">
            <v>7</v>
          </cell>
          <cell r="L184" t="str">
            <v>A3</v>
          </cell>
          <cell r="M184">
            <v>8</v>
          </cell>
          <cell r="N184" t="str">
            <v>A3</v>
          </cell>
          <cell r="O184">
            <v>8</v>
          </cell>
          <cell r="P184" t="str">
            <v>A4</v>
          </cell>
          <cell r="Q184">
            <v>7</v>
          </cell>
          <cell r="R184" t="str">
            <v>A3</v>
          </cell>
          <cell r="S184">
            <v>8</v>
          </cell>
          <cell r="T184" t="str">
            <v>A3</v>
          </cell>
          <cell r="U184">
            <v>8</v>
          </cell>
          <cell r="V184" t="str">
            <v>A3</v>
          </cell>
          <cell r="W184">
            <v>8</v>
          </cell>
          <cell r="X184" t="str">
            <v>A3</v>
          </cell>
          <cell r="Y184">
            <v>8</v>
          </cell>
          <cell r="Z184" t="str">
            <v>A4</v>
          </cell>
          <cell r="AA184">
            <v>7</v>
          </cell>
          <cell r="AB184" t="str">
            <v>A4</v>
          </cell>
          <cell r="AC184">
            <v>7</v>
          </cell>
          <cell r="AD184" t="str">
            <v>A4</v>
          </cell>
          <cell r="AE184">
            <v>7</v>
          </cell>
        </row>
        <row r="185">
          <cell r="E185" t="str">
            <v>01012018</v>
          </cell>
          <cell r="F185" t="str">
            <v>Khoa Cơ khí</v>
          </cell>
          <cell r="G185" t="str">
            <v>VC</v>
          </cell>
          <cell r="H185" t="str">
            <v>A3</v>
          </cell>
          <cell r="I185">
            <v>8</v>
          </cell>
          <cell r="J185" t="str">
            <v>A4</v>
          </cell>
          <cell r="K185">
            <v>7</v>
          </cell>
          <cell r="L185" t="str">
            <v>A4</v>
          </cell>
          <cell r="M185">
            <v>7</v>
          </cell>
          <cell r="N185" t="str">
            <v>A4</v>
          </cell>
          <cell r="O185">
            <v>7</v>
          </cell>
          <cell r="P185" t="str">
            <v>A4</v>
          </cell>
          <cell r="Q185">
            <v>7</v>
          </cell>
          <cell r="R185" t="str">
            <v>A4</v>
          </cell>
          <cell r="S185">
            <v>7</v>
          </cell>
          <cell r="T185" t="str">
            <v>A4</v>
          </cell>
          <cell r="U185">
            <v>7</v>
          </cell>
          <cell r="V185" t="str">
            <v>A4</v>
          </cell>
          <cell r="W185">
            <v>7</v>
          </cell>
          <cell r="X185" t="str">
            <v>A3</v>
          </cell>
          <cell r="Y185">
            <v>8</v>
          </cell>
          <cell r="Z185" t="str">
            <v>A3</v>
          </cell>
          <cell r="AA185">
            <v>8</v>
          </cell>
          <cell r="AB185" t="str">
            <v>A4</v>
          </cell>
          <cell r="AC185">
            <v>7</v>
          </cell>
          <cell r="AD185" t="str">
            <v>A3</v>
          </cell>
          <cell r="AE185">
            <v>8</v>
          </cell>
        </row>
        <row r="186">
          <cell r="E186" t="str">
            <v>01012017</v>
          </cell>
          <cell r="F186" t="str">
            <v>Khoa Cơ khí</v>
          </cell>
          <cell r="G186" t="str">
            <v>VC</v>
          </cell>
          <cell r="H186" t="str">
            <v>A4</v>
          </cell>
          <cell r="I186">
            <v>7</v>
          </cell>
          <cell r="J186" t="str">
            <v>A4</v>
          </cell>
          <cell r="K186">
            <v>7</v>
          </cell>
          <cell r="L186" t="str">
            <v>A4</v>
          </cell>
          <cell r="M186">
            <v>7</v>
          </cell>
          <cell r="N186" t="str">
            <v>A4</v>
          </cell>
          <cell r="O186">
            <v>7</v>
          </cell>
          <cell r="P186" t="str">
            <v>A4</v>
          </cell>
          <cell r="Q186">
            <v>7</v>
          </cell>
          <cell r="R186" t="str">
            <v>A4</v>
          </cell>
          <cell r="S186">
            <v>7</v>
          </cell>
          <cell r="T186" t="str">
            <v>A4</v>
          </cell>
          <cell r="U186">
            <v>7</v>
          </cell>
          <cell r="V186" t="str">
            <v>A4</v>
          </cell>
          <cell r="W186">
            <v>7</v>
          </cell>
          <cell r="X186" t="str">
            <v>A4</v>
          </cell>
          <cell r="Y186">
            <v>7</v>
          </cell>
          <cell r="Z186" t="str">
            <v>A4</v>
          </cell>
          <cell r="AA186">
            <v>7</v>
          </cell>
          <cell r="AB186" t="str">
            <v>A4</v>
          </cell>
          <cell r="AC186">
            <v>7</v>
          </cell>
          <cell r="AD186" t="str">
            <v>A4</v>
          </cell>
          <cell r="AE186">
            <v>7</v>
          </cell>
        </row>
        <row r="187">
          <cell r="E187" t="str">
            <v>01012022</v>
          </cell>
          <cell r="F187" t="str">
            <v>Khoa Cơ khí</v>
          </cell>
          <cell r="G187" t="str">
            <v>VC</v>
          </cell>
          <cell r="H187" t="str">
            <v>A4</v>
          </cell>
          <cell r="I187">
            <v>7</v>
          </cell>
          <cell r="J187" t="str">
            <v>A4</v>
          </cell>
          <cell r="K187">
            <v>7</v>
          </cell>
          <cell r="L187" t="str">
            <v>A4</v>
          </cell>
          <cell r="M187">
            <v>7</v>
          </cell>
          <cell r="N187" t="str">
            <v>A4</v>
          </cell>
          <cell r="O187">
            <v>7</v>
          </cell>
          <cell r="P187" t="str">
            <v>A4</v>
          </cell>
          <cell r="Q187">
            <v>7</v>
          </cell>
          <cell r="R187" t="str">
            <v>A4</v>
          </cell>
          <cell r="S187">
            <v>7</v>
          </cell>
          <cell r="T187" t="str">
            <v>A4</v>
          </cell>
          <cell r="U187">
            <v>7</v>
          </cell>
          <cell r="V187" t="str">
            <v>A4</v>
          </cell>
          <cell r="W187">
            <v>7</v>
          </cell>
          <cell r="X187" t="str">
            <v>A4</v>
          </cell>
          <cell r="Y187">
            <v>7</v>
          </cell>
          <cell r="Z187" t="str">
            <v>A4</v>
          </cell>
          <cell r="AA187">
            <v>7</v>
          </cell>
          <cell r="AB187" t="str">
            <v>A4</v>
          </cell>
          <cell r="AC187">
            <v>7</v>
          </cell>
          <cell r="AD187" t="str">
            <v>A4</v>
          </cell>
          <cell r="AE187">
            <v>7</v>
          </cell>
        </row>
        <row r="188">
          <cell r="E188" t="str">
            <v>01012020</v>
          </cell>
          <cell r="F188" t="str">
            <v>Khoa Cơ khí</v>
          </cell>
          <cell r="G188" t="str">
            <v>VC</v>
          </cell>
          <cell r="H188" t="str">
            <v>A3</v>
          </cell>
          <cell r="I188">
            <v>8</v>
          </cell>
          <cell r="J188" t="str">
            <v>A4</v>
          </cell>
          <cell r="K188">
            <v>7</v>
          </cell>
          <cell r="L188" t="str">
            <v>A3</v>
          </cell>
          <cell r="M188">
            <v>8</v>
          </cell>
          <cell r="N188" t="str">
            <v>A3</v>
          </cell>
          <cell r="O188">
            <v>8</v>
          </cell>
          <cell r="P188" t="str">
            <v>A3</v>
          </cell>
          <cell r="Q188">
            <v>8</v>
          </cell>
          <cell r="R188" t="str">
            <v>A4</v>
          </cell>
          <cell r="S188">
            <v>7</v>
          </cell>
          <cell r="T188" t="str">
            <v>A4</v>
          </cell>
          <cell r="U188">
            <v>7</v>
          </cell>
          <cell r="V188" t="str">
            <v>A2</v>
          </cell>
          <cell r="W188">
            <v>9</v>
          </cell>
          <cell r="X188" t="str">
            <v>A2</v>
          </cell>
          <cell r="Y188">
            <v>9</v>
          </cell>
          <cell r="Z188" t="str">
            <v>A3</v>
          </cell>
          <cell r="AA188">
            <v>8</v>
          </cell>
          <cell r="AB188" t="str">
            <v>A3</v>
          </cell>
          <cell r="AC188">
            <v>8</v>
          </cell>
          <cell r="AD188" t="str">
            <v>A3</v>
          </cell>
          <cell r="AE188">
            <v>8</v>
          </cell>
        </row>
        <row r="189">
          <cell r="E189" t="str">
            <v>01012021</v>
          </cell>
          <cell r="F189" t="str">
            <v>Khoa Cơ khí</v>
          </cell>
          <cell r="G189" t="str">
            <v>VC</v>
          </cell>
          <cell r="H189" t="str">
            <v>A4</v>
          </cell>
          <cell r="I189">
            <v>7</v>
          </cell>
          <cell r="J189" t="str">
            <v>A4</v>
          </cell>
          <cell r="K189">
            <v>7</v>
          </cell>
          <cell r="L189" t="str">
            <v>A4</v>
          </cell>
          <cell r="M189">
            <v>7</v>
          </cell>
          <cell r="N189" t="str">
            <v>A4</v>
          </cell>
          <cell r="O189">
            <v>7</v>
          </cell>
          <cell r="P189" t="str">
            <v>A4</v>
          </cell>
          <cell r="Q189">
            <v>7</v>
          </cell>
          <cell r="R189" t="str">
            <v>B1</v>
          </cell>
          <cell r="S189">
            <v>6</v>
          </cell>
          <cell r="T189" t="str">
            <v>A4</v>
          </cell>
          <cell r="U189">
            <v>7</v>
          </cell>
          <cell r="V189" t="str">
            <v>A4</v>
          </cell>
          <cell r="W189">
            <v>7</v>
          </cell>
          <cell r="X189" t="str">
            <v>A4</v>
          </cell>
          <cell r="Y189">
            <v>7</v>
          </cell>
          <cell r="Z189" t="str">
            <v>A4</v>
          </cell>
          <cell r="AA189">
            <v>7</v>
          </cell>
          <cell r="AB189" t="str">
            <v>A4</v>
          </cell>
          <cell r="AC189">
            <v>7</v>
          </cell>
          <cell r="AD189" t="str">
            <v>A4</v>
          </cell>
          <cell r="AE189">
            <v>7</v>
          </cell>
        </row>
        <row r="190">
          <cell r="E190" t="str">
            <v>01012011</v>
          </cell>
          <cell r="F190" t="str">
            <v>Khoa Cơ khí</v>
          </cell>
          <cell r="G190" t="str">
            <v>VC</v>
          </cell>
          <cell r="H190" t="str">
            <v>A4</v>
          </cell>
          <cell r="I190">
            <v>7</v>
          </cell>
          <cell r="J190" t="str">
            <v>A4</v>
          </cell>
          <cell r="K190">
            <v>7</v>
          </cell>
          <cell r="L190" t="str">
            <v>A4</v>
          </cell>
          <cell r="M190">
            <v>7</v>
          </cell>
          <cell r="N190" t="str">
            <v>A4</v>
          </cell>
          <cell r="O190">
            <v>7</v>
          </cell>
          <cell r="P190" t="str">
            <v>A4</v>
          </cell>
          <cell r="Q190">
            <v>7</v>
          </cell>
          <cell r="R190" t="str">
            <v>A4</v>
          </cell>
          <cell r="S190">
            <v>7</v>
          </cell>
          <cell r="T190" t="str">
            <v>A4</v>
          </cell>
          <cell r="U190">
            <v>7</v>
          </cell>
          <cell r="V190" t="str">
            <v>A3</v>
          </cell>
          <cell r="W190">
            <v>8</v>
          </cell>
          <cell r="X190" t="str">
            <v>A4</v>
          </cell>
          <cell r="Y190">
            <v>7</v>
          </cell>
          <cell r="Z190" t="str">
            <v>A4</v>
          </cell>
          <cell r="AA190">
            <v>7</v>
          </cell>
          <cell r="AB190" t="str">
            <v>A3</v>
          </cell>
          <cell r="AC190">
            <v>8</v>
          </cell>
          <cell r="AD190" t="str">
            <v>A3</v>
          </cell>
          <cell r="AE190">
            <v>8</v>
          </cell>
        </row>
        <row r="191">
          <cell r="E191" t="str">
            <v>01017002</v>
          </cell>
          <cell r="F191" t="str">
            <v>Khoa Cơ khí</v>
          </cell>
          <cell r="G191" t="str">
            <v>VC</v>
          </cell>
          <cell r="H191" t="str">
            <v>A4</v>
          </cell>
          <cell r="I191">
            <v>7</v>
          </cell>
          <cell r="J191" t="str">
            <v>A4</v>
          </cell>
          <cell r="K191">
            <v>7</v>
          </cell>
          <cell r="L191" t="str">
            <v>A4</v>
          </cell>
          <cell r="M191">
            <v>7</v>
          </cell>
          <cell r="N191" t="str">
            <v>A4</v>
          </cell>
          <cell r="O191">
            <v>7</v>
          </cell>
          <cell r="P191" t="str">
            <v>A4</v>
          </cell>
          <cell r="Q191">
            <v>7</v>
          </cell>
          <cell r="R191" t="str">
            <v>A4</v>
          </cell>
          <cell r="S191">
            <v>7</v>
          </cell>
          <cell r="T191" t="str">
            <v>A4</v>
          </cell>
          <cell r="U191">
            <v>7</v>
          </cell>
          <cell r="V191" t="str">
            <v>A4</v>
          </cell>
          <cell r="W191">
            <v>7</v>
          </cell>
          <cell r="X191" t="str">
            <v>A4</v>
          </cell>
          <cell r="Y191">
            <v>7</v>
          </cell>
          <cell r="Z191" t="str">
            <v>A4</v>
          </cell>
          <cell r="AA191">
            <v>7</v>
          </cell>
          <cell r="AB191" t="str">
            <v>A4</v>
          </cell>
          <cell r="AC191">
            <v>7</v>
          </cell>
          <cell r="AD191" t="str">
            <v>A4</v>
          </cell>
          <cell r="AE191">
            <v>7</v>
          </cell>
        </row>
        <row r="192">
          <cell r="E192" t="str">
            <v>01012028</v>
          </cell>
          <cell r="F192" t="str">
            <v>Khoa Cơ khí</v>
          </cell>
          <cell r="G192" t="str">
            <v>VC</v>
          </cell>
          <cell r="H192" t="str">
            <v>A4</v>
          </cell>
          <cell r="I192">
            <v>7</v>
          </cell>
          <cell r="J192" t="str">
            <v>A4</v>
          </cell>
          <cell r="K192">
            <v>7</v>
          </cell>
          <cell r="L192" t="str">
            <v>A3</v>
          </cell>
          <cell r="M192">
            <v>8</v>
          </cell>
          <cell r="N192" t="str">
            <v>A3</v>
          </cell>
          <cell r="O192">
            <v>8</v>
          </cell>
          <cell r="P192" t="str">
            <v>A3</v>
          </cell>
          <cell r="Q192">
            <v>8</v>
          </cell>
          <cell r="R192" t="str">
            <v>A4</v>
          </cell>
          <cell r="S192">
            <v>7</v>
          </cell>
          <cell r="T192" t="str">
            <v>A4</v>
          </cell>
          <cell r="U192">
            <v>7</v>
          </cell>
          <cell r="V192" t="str">
            <v>A4</v>
          </cell>
          <cell r="W192">
            <v>7</v>
          </cell>
          <cell r="X192" t="str">
            <v>A3</v>
          </cell>
          <cell r="Y192">
            <v>8</v>
          </cell>
          <cell r="Z192" t="str">
            <v>A4</v>
          </cell>
          <cell r="AA192">
            <v>7</v>
          </cell>
          <cell r="AB192" t="str">
            <v>A3</v>
          </cell>
          <cell r="AC192">
            <v>8</v>
          </cell>
          <cell r="AD192" t="str">
            <v>A4</v>
          </cell>
          <cell r="AE192">
            <v>7</v>
          </cell>
        </row>
        <row r="193">
          <cell r="E193" t="str">
            <v>01012032</v>
          </cell>
          <cell r="F193" t="str">
            <v>Khoa Cơ khí</v>
          </cell>
          <cell r="G193" t="str">
            <v>VC</v>
          </cell>
          <cell r="H193" t="str">
            <v>A4</v>
          </cell>
          <cell r="I193">
            <v>7</v>
          </cell>
          <cell r="J193" t="str">
            <v>A4</v>
          </cell>
          <cell r="K193">
            <v>7</v>
          </cell>
          <cell r="L193" t="str">
            <v>A3</v>
          </cell>
          <cell r="M193">
            <v>8</v>
          </cell>
          <cell r="N193" t="str">
            <v>A4</v>
          </cell>
          <cell r="O193">
            <v>7</v>
          </cell>
          <cell r="P193" t="str">
            <v>A3</v>
          </cell>
          <cell r="Q193">
            <v>8</v>
          </cell>
          <cell r="R193" t="str">
            <v>A3</v>
          </cell>
          <cell r="S193">
            <v>8</v>
          </cell>
          <cell r="T193" t="str">
            <v>A3</v>
          </cell>
          <cell r="U193">
            <v>8</v>
          </cell>
          <cell r="V193" t="str">
            <v>A3</v>
          </cell>
          <cell r="W193">
            <v>8</v>
          </cell>
          <cell r="X193" t="str">
            <v>A3</v>
          </cell>
          <cell r="Y193">
            <v>8</v>
          </cell>
          <cell r="Z193" t="str">
            <v>A3</v>
          </cell>
          <cell r="AA193">
            <v>8</v>
          </cell>
          <cell r="AB193" t="str">
            <v>A3</v>
          </cell>
          <cell r="AC193">
            <v>8</v>
          </cell>
          <cell r="AD193" t="str">
            <v>A3</v>
          </cell>
          <cell r="AE193">
            <v>8</v>
          </cell>
        </row>
        <row r="194">
          <cell r="E194" t="str">
            <v>01025017</v>
          </cell>
          <cell r="F194" t="str">
            <v>Khoa Cơ khí</v>
          </cell>
          <cell r="G194" t="str">
            <v>VC</v>
          </cell>
          <cell r="H194" t="str">
            <v>A2</v>
          </cell>
          <cell r="I194">
            <v>9</v>
          </cell>
          <cell r="J194" t="str">
            <v>A4</v>
          </cell>
          <cell r="K194">
            <v>7</v>
          </cell>
          <cell r="L194" t="str">
            <v>A2</v>
          </cell>
          <cell r="M194">
            <v>9</v>
          </cell>
          <cell r="N194" t="str">
            <v>A2</v>
          </cell>
          <cell r="O194">
            <v>9</v>
          </cell>
          <cell r="P194" t="str">
            <v>A2</v>
          </cell>
          <cell r="Q194">
            <v>9</v>
          </cell>
          <cell r="R194" t="str">
            <v>A2</v>
          </cell>
          <cell r="S194">
            <v>9</v>
          </cell>
          <cell r="T194" t="str">
            <v>A2</v>
          </cell>
          <cell r="U194">
            <v>9</v>
          </cell>
          <cell r="V194" t="str">
            <v>A2</v>
          </cell>
          <cell r="W194">
            <v>9</v>
          </cell>
          <cell r="X194" t="str">
            <v>A2</v>
          </cell>
          <cell r="Y194">
            <v>9</v>
          </cell>
          <cell r="Z194" t="str">
            <v>A2</v>
          </cell>
          <cell r="AA194">
            <v>9</v>
          </cell>
          <cell r="AB194" t="str">
            <v>A2</v>
          </cell>
          <cell r="AC194">
            <v>9</v>
          </cell>
          <cell r="AD194" t="str">
            <v>A2</v>
          </cell>
          <cell r="AE194">
            <v>9</v>
          </cell>
        </row>
        <row r="195">
          <cell r="E195" t="str">
            <v>01006004</v>
          </cell>
          <cell r="F195" t="str">
            <v>Khoa Cơ khí</v>
          </cell>
          <cell r="G195" t="str">
            <v>VC</v>
          </cell>
          <cell r="H195" t="str">
            <v>A3</v>
          </cell>
          <cell r="I195">
            <v>8</v>
          </cell>
          <cell r="J195" t="str">
            <v>A4</v>
          </cell>
          <cell r="K195">
            <v>7</v>
          </cell>
          <cell r="L195" t="str">
            <v>A4</v>
          </cell>
          <cell r="M195">
            <v>7</v>
          </cell>
          <cell r="N195" t="str">
            <v>A4</v>
          </cell>
          <cell r="O195">
            <v>7</v>
          </cell>
          <cell r="P195" t="str">
            <v>A4</v>
          </cell>
          <cell r="Q195">
            <v>7</v>
          </cell>
          <cell r="R195" t="str">
            <v>A4</v>
          </cell>
          <cell r="S195">
            <v>7</v>
          </cell>
          <cell r="T195" t="str">
            <v>A4</v>
          </cell>
          <cell r="U195">
            <v>7</v>
          </cell>
          <cell r="V195" t="str">
            <v>A4</v>
          </cell>
          <cell r="W195">
            <v>7</v>
          </cell>
          <cell r="X195" t="str">
            <v>A4</v>
          </cell>
          <cell r="Y195">
            <v>7</v>
          </cell>
          <cell r="Z195" t="str">
            <v>A4</v>
          </cell>
          <cell r="AA195">
            <v>7</v>
          </cell>
          <cell r="AB195" t="str">
            <v>B1</v>
          </cell>
          <cell r="AC195">
            <v>6</v>
          </cell>
          <cell r="AD195" t="str">
            <v>A4</v>
          </cell>
          <cell r="AE195">
            <v>7</v>
          </cell>
        </row>
        <row r="196">
          <cell r="E196" t="str">
            <v>01013068</v>
          </cell>
          <cell r="F196" t="str">
            <v>Khoa Cơ khí</v>
          </cell>
          <cell r="G196" t="str">
            <v>VC</v>
          </cell>
          <cell r="H196" t="str">
            <v>A2</v>
          </cell>
          <cell r="I196">
            <v>9</v>
          </cell>
          <cell r="J196" t="str">
            <v>A4</v>
          </cell>
          <cell r="K196">
            <v>7</v>
          </cell>
          <cell r="L196" t="str">
            <v>A2</v>
          </cell>
          <cell r="M196">
            <v>9</v>
          </cell>
          <cell r="N196" t="str">
            <v>A2</v>
          </cell>
          <cell r="O196">
            <v>9</v>
          </cell>
          <cell r="P196" t="str">
            <v>A1</v>
          </cell>
          <cell r="Q196">
            <v>10</v>
          </cell>
          <cell r="R196" t="str">
            <v>A2</v>
          </cell>
          <cell r="S196">
            <v>9</v>
          </cell>
          <cell r="T196" t="str">
            <v>A3</v>
          </cell>
          <cell r="U196">
            <v>8</v>
          </cell>
          <cell r="V196" t="str">
            <v>A2</v>
          </cell>
          <cell r="W196">
            <v>9</v>
          </cell>
          <cell r="X196" t="str">
            <v>A2</v>
          </cell>
          <cell r="Y196">
            <v>9</v>
          </cell>
          <cell r="Z196" t="str">
            <v>A2</v>
          </cell>
          <cell r="AA196">
            <v>9</v>
          </cell>
          <cell r="AB196" t="str">
            <v>A2</v>
          </cell>
          <cell r="AC196">
            <v>9</v>
          </cell>
          <cell r="AD196" t="str">
            <v>A2</v>
          </cell>
          <cell r="AE196">
            <v>9</v>
          </cell>
        </row>
        <row r="197">
          <cell r="E197" t="str">
            <v>01012048</v>
          </cell>
          <cell r="F197" t="str">
            <v>Khoa Cơ khí</v>
          </cell>
          <cell r="G197" t="str">
            <v>VC</v>
          </cell>
          <cell r="H197" t="str">
            <v>A4</v>
          </cell>
          <cell r="I197">
            <v>7</v>
          </cell>
          <cell r="J197" t="str">
            <v>A4</v>
          </cell>
          <cell r="K197">
            <v>7</v>
          </cell>
          <cell r="L197" t="str">
            <v>A4</v>
          </cell>
          <cell r="M197">
            <v>7</v>
          </cell>
          <cell r="N197" t="str">
            <v>A3</v>
          </cell>
          <cell r="O197">
            <v>8</v>
          </cell>
          <cell r="P197" t="str">
            <v>A4</v>
          </cell>
          <cell r="Q197">
            <v>7</v>
          </cell>
          <cell r="R197" t="str">
            <v>B1</v>
          </cell>
          <cell r="S197">
            <v>6</v>
          </cell>
          <cell r="T197" t="str">
            <v>A4</v>
          </cell>
          <cell r="U197">
            <v>7</v>
          </cell>
          <cell r="V197" t="str">
            <v>A3</v>
          </cell>
          <cell r="W197">
            <v>8</v>
          </cell>
          <cell r="X197" t="str">
            <v>A3</v>
          </cell>
          <cell r="Y197">
            <v>8</v>
          </cell>
          <cell r="Z197" t="str">
            <v>A3</v>
          </cell>
          <cell r="AA197">
            <v>8</v>
          </cell>
          <cell r="AB197" t="str">
            <v>A3</v>
          </cell>
          <cell r="AC197">
            <v>8</v>
          </cell>
          <cell r="AD197" t="str">
            <v>A4</v>
          </cell>
          <cell r="AE197">
            <v>7</v>
          </cell>
        </row>
        <row r="198">
          <cell r="E198" t="str">
            <v>01012049</v>
          </cell>
          <cell r="F198" t="str">
            <v>Khoa Cơ khí</v>
          </cell>
          <cell r="G198" t="str">
            <v>VC</v>
          </cell>
          <cell r="H198" t="str">
            <v>A4</v>
          </cell>
          <cell r="I198">
            <v>7</v>
          </cell>
          <cell r="J198" t="str">
            <v>A4</v>
          </cell>
          <cell r="K198">
            <v>7</v>
          </cell>
          <cell r="L198" t="str">
            <v>A4</v>
          </cell>
          <cell r="M198">
            <v>7</v>
          </cell>
          <cell r="N198" t="str">
            <v>A4</v>
          </cell>
          <cell r="O198">
            <v>7</v>
          </cell>
          <cell r="P198" t="str">
            <v>A4</v>
          </cell>
          <cell r="Q198">
            <v>7</v>
          </cell>
          <cell r="R198" t="str">
            <v>A4</v>
          </cell>
          <cell r="S198">
            <v>7</v>
          </cell>
          <cell r="T198" t="str">
            <v>A4</v>
          </cell>
          <cell r="U198">
            <v>7</v>
          </cell>
          <cell r="V198" t="str">
            <v>A4</v>
          </cell>
          <cell r="W198">
            <v>7</v>
          </cell>
          <cell r="X198" t="str">
            <v>A4</v>
          </cell>
          <cell r="Y198">
            <v>7</v>
          </cell>
          <cell r="Z198" t="str">
            <v>A4</v>
          </cell>
          <cell r="AA198">
            <v>7</v>
          </cell>
          <cell r="AB198" t="str">
            <v>A4</v>
          </cell>
          <cell r="AC198">
            <v>7</v>
          </cell>
          <cell r="AD198" t="str">
            <v>A4</v>
          </cell>
          <cell r="AE198">
            <v>7</v>
          </cell>
        </row>
        <row r="199">
          <cell r="E199" t="str">
            <v>01012050</v>
          </cell>
          <cell r="F199" t="str">
            <v>Khoa Cơ khí</v>
          </cell>
          <cell r="G199" t="str">
            <v>VC</v>
          </cell>
          <cell r="H199"/>
          <cell r="I199"/>
          <cell r="J199"/>
          <cell r="K199"/>
          <cell r="L199"/>
          <cell r="M199"/>
          <cell r="N199" t="str">
            <v>A3</v>
          </cell>
          <cell r="O199">
            <v>8</v>
          </cell>
          <cell r="P199" t="str">
            <v>A3</v>
          </cell>
          <cell r="Q199">
            <v>8</v>
          </cell>
          <cell r="R199" t="str">
            <v>A3</v>
          </cell>
          <cell r="S199">
            <v>8</v>
          </cell>
          <cell r="T199" t="str">
            <v>A3</v>
          </cell>
          <cell r="U199">
            <v>8</v>
          </cell>
          <cell r="V199" t="str">
            <v>A3</v>
          </cell>
          <cell r="W199">
            <v>8</v>
          </cell>
          <cell r="X199" t="str">
            <v>A3</v>
          </cell>
          <cell r="Y199">
            <v>8</v>
          </cell>
          <cell r="Z199" t="str">
            <v>A3</v>
          </cell>
          <cell r="AA199">
            <v>8</v>
          </cell>
          <cell r="AB199" t="str">
            <v>A3</v>
          </cell>
          <cell r="AC199">
            <v>8</v>
          </cell>
          <cell r="AD199" t="str">
            <v>A4</v>
          </cell>
          <cell r="AE199">
            <v>7</v>
          </cell>
        </row>
        <row r="200">
          <cell r="E200" t="str">
            <v>01015019</v>
          </cell>
          <cell r="F200" t="str">
            <v>Khoa Công nghệ thông tin</v>
          </cell>
          <cell r="G200" t="str">
            <v>VC</v>
          </cell>
          <cell r="H200" t="str">
            <v>A1</v>
          </cell>
          <cell r="I200">
            <v>10</v>
          </cell>
          <cell r="J200" t="str">
            <v>A1</v>
          </cell>
          <cell r="K200">
            <v>10</v>
          </cell>
          <cell r="L200" t="str">
            <v>A2</v>
          </cell>
          <cell r="M200">
            <v>9</v>
          </cell>
          <cell r="N200" t="str">
            <v>A2</v>
          </cell>
          <cell r="O200">
            <v>9</v>
          </cell>
          <cell r="P200" t="str">
            <v>A2</v>
          </cell>
          <cell r="Q200">
            <v>9</v>
          </cell>
          <cell r="R200" t="str">
            <v>A2</v>
          </cell>
          <cell r="S200">
            <v>9</v>
          </cell>
          <cell r="T200" t="str">
            <v>A2</v>
          </cell>
          <cell r="U200">
            <v>9</v>
          </cell>
          <cell r="V200" t="str">
            <v>A2</v>
          </cell>
          <cell r="W200">
            <v>9</v>
          </cell>
          <cell r="X200" t="str">
            <v>A1</v>
          </cell>
          <cell r="Y200">
            <v>10</v>
          </cell>
          <cell r="Z200" t="str">
            <v>A2</v>
          </cell>
          <cell r="AA200">
            <v>9</v>
          </cell>
          <cell r="AB200" t="str">
            <v>A1</v>
          </cell>
          <cell r="AC200">
            <v>10</v>
          </cell>
          <cell r="AD200" t="str">
            <v>A2</v>
          </cell>
          <cell r="AE200">
            <v>9</v>
          </cell>
        </row>
        <row r="201">
          <cell r="E201" t="str">
            <v>01015023</v>
          </cell>
          <cell r="F201" t="str">
            <v>Khoa Công nghệ thông tin</v>
          </cell>
          <cell r="G201" t="str">
            <v>VC</v>
          </cell>
          <cell r="H201" t="str">
            <v>A1</v>
          </cell>
          <cell r="I201">
            <v>10</v>
          </cell>
          <cell r="J201" t="str">
            <v>A4</v>
          </cell>
          <cell r="K201">
            <v>7</v>
          </cell>
          <cell r="L201" t="str">
            <v>A2</v>
          </cell>
          <cell r="M201">
            <v>9</v>
          </cell>
          <cell r="N201" t="str">
            <v>A3</v>
          </cell>
          <cell r="O201">
            <v>8</v>
          </cell>
          <cell r="P201" t="str">
            <v>A3</v>
          </cell>
          <cell r="Q201">
            <v>8</v>
          </cell>
          <cell r="R201" t="str">
            <v>A4</v>
          </cell>
          <cell r="S201">
            <v>7</v>
          </cell>
          <cell r="T201" t="str">
            <v>A4</v>
          </cell>
          <cell r="U201">
            <v>7</v>
          </cell>
          <cell r="V201" t="str">
            <v>A3</v>
          </cell>
          <cell r="W201">
            <v>8</v>
          </cell>
          <cell r="X201" t="str">
            <v>A4</v>
          </cell>
          <cell r="Y201">
            <v>7</v>
          </cell>
          <cell r="Z201" t="str">
            <v>A4</v>
          </cell>
          <cell r="AA201">
            <v>7</v>
          </cell>
          <cell r="AB201" t="str">
            <v>A3</v>
          </cell>
          <cell r="AC201">
            <v>8</v>
          </cell>
          <cell r="AD201" t="str">
            <v>A3</v>
          </cell>
          <cell r="AE201">
            <v>8</v>
          </cell>
        </row>
        <row r="202">
          <cell r="E202" t="str">
            <v>01015005</v>
          </cell>
          <cell r="F202" t="str">
            <v>Khoa Công nghệ thông tin</v>
          </cell>
          <cell r="G202" t="str">
            <v>VC</v>
          </cell>
          <cell r="H202" t="str">
            <v>A3</v>
          </cell>
          <cell r="I202">
            <v>8</v>
          </cell>
          <cell r="J202" t="str">
            <v>A4</v>
          </cell>
          <cell r="K202">
            <v>7</v>
          </cell>
          <cell r="L202" t="str">
            <v>A3</v>
          </cell>
          <cell r="M202">
            <v>8</v>
          </cell>
          <cell r="N202" t="str">
            <v>A4</v>
          </cell>
          <cell r="O202">
            <v>7</v>
          </cell>
          <cell r="P202" t="str">
            <v>A4</v>
          </cell>
          <cell r="Q202">
            <v>7</v>
          </cell>
          <cell r="R202" t="str">
            <v>A3</v>
          </cell>
          <cell r="S202">
            <v>8</v>
          </cell>
          <cell r="T202" t="str">
            <v>A4</v>
          </cell>
          <cell r="U202">
            <v>7</v>
          </cell>
          <cell r="V202" t="str">
            <v>A4</v>
          </cell>
          <cell r="W202">
            <v>7</v>
          </cell>
          <cell r="X202" t="str">
            <v>A4</v>
          </cell>
          <cell r="Y202">
            <v>7</v>
          </cell>
          <cell r="Z202" t="str">
            <v>A4</v>
          </cell>
          <cell r="AA202">
            <v>7</v>
          </cell>
          <cell r="AB202" t="str">
            <v>A3</v>
          </cell>
          <cell r="AC202">
            <v>8</v>
          </cell>
          <cell r="AD202" t="str">
            <v>A3</v>
          </cell>
          <cell r="AE202">
            <v>8</v>
          </cell>
        </row>
        <row r="203">
          <cell r="E203" t="str">
            <v>01015018</v>
          </cell>
          <cell r="F203" t="str">
            <v>Khoa Công nghệ thông tin</v>
          </cell>
          <cell r="G203" t="str">
            <v>VC</v>
          </cell>
          <cell r="H203" t="str">
            <v>A2</v>
          </cell>
          <cell r="I203">
            <v>9</v>
          </cell>
          <cell r="J203" t="str">
            <v>A4</v>
          </cell>
          <cell r="K203">
            <v>7</v>
          </cell>
          <cell r="L203" t="str">
            <v>A3</v>
          </cell>
          <cell r="M203">
            <v>8</v>
          </cell>
          <cell r="N203" t="str">
            <v>A4</v>
          </cell>
          <cell r="O203">
            <v>7</v>
          </cell>
          <cell r="P203" t="str">
            <v>A4</v>
          </cell>
          <cell r="Q203">
            <v>7</v>
          </cell>
          <cell r="R203" t="str">
            <v>A4</v>
          </cell>
          <cell r="S203">
            <v>7</v>
          </cell>
          <cell r="T203" t="str">
            <v>A4</v>
          </cell>
          <cell r="U203">
            <v>7</v>
          </cell>
          <cell r="V203" t="str">
            <v>A4</v>
          </cell>
          <cell r="W203">
            <v>7</v>
          </cell>
          <cell r="X203" t="str">
            <v>A3</v>
          </cell>
          <cell r="Y203">
            <v>8</v>
          </cell>
          <cell r="Z203" t="str">
            <v>A4</v>
          </cell>
          <cell r="AA203">
            <v>7</v>
          </cell>
          <cell r="AB203" t="str">
            <v>A4</v>
          </cell>
          <cell r="AC203">
            <v>7</v>
          </cell>
          <cell r="AD203" t="str">
            <v>A4</v>
          </cell>
          <cell r="AE203">
            <v>7</v>
          </cell>
        </row>
        <row r="204">
          <cell r="E204" t="str">
            <v>01015020</v>
          </cell>
          <cell r="F204" t="str">
            <v>Khoa Công nghệ thông tin</v>
          </cell>
          <cell r="G204" t="str">
            <v>VC</v>
          </cell>
          <cell r="H204" t="str">
            <v>A4</v>
          </cell>
          <cell r="I204">
            <v>7</v>
          </cell>
          <cell r="J204" t="str">
            <v>A4</v>
          </cell>
          <cell r="K204">
            <v>7</v>
          </cell>
          <cell r="L204" t="str">
            <v>A3</v>
          </cell>
          <cell r="M204">
            <v>8</v>
          </cell>
          <cell r="N204" t="str">
            <v>A4</v>
          </cell>
          <cell r="O204">
            <v>7</v>
          </cell>
          <cell r="P204" t="str">
            <v>B1</v>
          </cell>
          <cell r="Q204">
            <v>6</v>
          </cell>
          <cell r="R204" t="str">
            <v>B2</v>
          </cell>
          <cell r="S204">
            <v>5</v>
          </cell>
          <cell r="T204" t="str">
            <v>A4</v>
          </cell>
          <cell r="U204">
            <v>7</v>
          </cell>
          <cell r="V204" t="str">
            <v>A4</v>
          </cell>
          <cell r="W204">
            <v>7</v>
          </cell>
          <cell r="X204" t="str">
            <v>B2</v>
          </cell>
          <cell r="Y204">
            <v>5</v>
          </cell>
          <cell r="Z204" t="str">
            <v>C2</v>
          </cell>
          <cell r="AA204">
            <v>3</v>
          </cell>
          <cell r="AB204" t="str">
            <v>A4</v>
          </cell>
          <cell r="AC204">
            <v>7</v>
          </cell>
          <cell r="AD204" t="str">
            <v>A4</v>
          </cell>
          <cell r="AE204">
            <v>7</v>
          </cell>
        </row>
        <row r="205">
          <cell r="E205" t="str">
            <v>01015041</v>
          </cell>
          <cell r="F205" t="str">
            <v>Khoa Công nghệ thông tin</v>
          </cell>
          <cell r="G205" t="str">
            <v>VC</v>
          </cell>
          <cell r="H205" t="str">
            <v>A3</v>
          </cell>
          <cell r="I205">
            <v>8</v>
          </cell>
          <cell r="J205" t="str">
            <v>A4</v>
          </cell>
          <cell r="K205">
            <v>7</v>
          </cell>
          <cell r="L205" t="str">
            <v>A3</v>
          </cell>
          <cell r="M205">
            <v>8</v>
          </cell>
          <cell r="N205" t="str">
            <v>A4</v>
          </cell>
          <cell r="O205">
            <v>7</v>
          </cell>
          <cell r="P205" t="str">
            <v>A4</v>
          </cell>
          <cell r="Q205">
            <v>7</v>
          </cell>
          <cell r="R205" t="str">
            <v>A4</v>
          </cell>
          <cell r="S205">
            <v>7</v>
          </cell>
          <cell r="T205" t="str">
            <v>A4</v>
          </cell>
          <cell r="U205">
            <v>7</v>
          </cell>
          <cell r="V205" t="str">
            <v>A4</v>
          </cell>
          <cell r="W205">
            <v>7</v>
          </cell>
          <cell r="X205" t="str">
            <v>A4</v>
          </cell>
          <cell r="Y205">
            <v>7</v>
          </cell>
          <cell r="Z205" t="str">
            <v>A3</v>
          </cell>
          <cell r="AA205">
            <v>8</v>
          </cell>
          <cell r="AB205" t="str">
            <v>A3</v>
          </cell>
          <cell r="AC205">
            <v>8</v>
          </cell>
          <cell r="AD205" t="str">
            <v>A4</v>
          </cell>
          <cell r="AE205">
            <v>7</v>
          </cell>
        </row>
        <row r="206">
          <cell r="E206" t="str">
            <v>01015013</v>
          </cell>
          <cell r="F206" t="str">
            <v>Khoa Công nghệ thông tin</v>
          </cell>
          <cell r="G206" t="str">
            <v>VC</v>
          </cell>
          <cell r="H206" t="str">
            <v>A3</v>
          </cell>
          <cell r="I206">
            <v>8</v>
          </cell>
          <cell r="J206" t="str">
            <v>A4</v>
          </cell>
          <cell r="K206">
            <v>7</v>
          </cell>
          <cell r="L206" t="str">
            <v>A4</v>
          </cell>
          <cell r="M206">
            <v>7</v>
          </cell>
          <cell r="N206" t="str">
            <v>A4</v>
          </cell>
          <cell r="O206">
            <v>7</v>
          </cell>
          <cell r="P206" t="str">
            <v>A4</v>
          </cell>
          <cell r="Q206">
            <v>7</v>
          </cell>
          <cell r="R206" t="str">
            <v>A3</v>
          </cell>
          <cell r="S206">
            <v>8</v>
          </cell>
          <cell r="T206" t="str">
            <v>A3</v>
          </cell>
          <cell r="U206">
            <v>8</v>
          </cell>
          <cell r="V206" t="str">
            <v>A4</v>
          </cell>
          <cell r="W206">
            <v>7</v>
          </cell>
          <cell r="X206" t="str">
            <v>A4</v>
          </cell>
          <cell r="Y206">
            <v>7</v>
          </cell>
          <cell r="Z206" t="str">
            <v>A3</v>
          </cell>
          <cell r="AA206">
            <v>8</v>
          </cell>
          <cell r="AB206" t="str">
            <v>A4</v>
          </cell>
          <cell r="AC206">
            <v>7</v>
          </cell>
          <cell r="AD206" t="str">
            <v>A4</v>
          </cell>
          <cell r="AE206">
            <v>7</v>
          </cell>
        </row>
        <row r="207">
          <cell r="E207" t="str">
            <v>01015006</v>
          </cell>
          <cell r="F207" t="str">
            <v>Khoa Công nghệ thông tin</v>
          </cell>
          <cell r="G207" t="str">
            <v>VC</v>
          </cell>
          <cell r="H207" t="str">
            <v>A3</v>
          </cell>
          <cell r="I207">
            <v>8</v>
          </cell>
          <cell r="J207" t="str">
            <v>A4</v>
          </cell>
          <cell r="K207">
            <v>7</v>
          </cell>
          <cell r="L207" t="str">
            <v>A2</v>
          </cell>
          <cell r="M207">
            <v>9</v>
          </cell>
          <cell r="N207" t="str">
            <v>A4</v>
          </cell>
          <cell r="O207">
            <v>7</v>
          </cell>
          <cell r="P207" t="str">
            <v>A3</v>
          </cell>
          <cell r="Q207">
            <v>8</v>
          </cell>
          <cell r="R207" t="str">
            <v>A3</v>
          </cell>
          <cell r="S207">
            <v>8</v>
          </cell>
          <cell r="T207" t="str">
            <v>A3</v>
          </cell>
          <cell r="U207">
            <v>8</v>
          </cell>
          <cell r="V207" t="str">
            <v>A3</v>
          </cell>
          <cell r="W207">
            <v>8</v>
          </cell>
          <cell r="X207" t="str">
            <v>A3</v>
          </cell>
          <cell r="Y207">
            <v>8</v>
          </cell>
          <cell r="Z207" t="str">
            <v>A3</v>
          </cell>
          <cell r="AA207">
            <v>8</v>
          </cell>
          <cell r="AB207" t="str">
            <v>A3</v>
          </cell>
          <cell r="AC207">
            <v>8</v>
          </cell>
          <cell r="AD207" t="str">
            <v>A2</v>
          </cell>
          <cell r="AE207">
            <v>9</v>
          </cell>
        </row>
        <row r="208">
          <cell r="E208" t="str">
            <v>01018001</v>
          </cell>
          <cell r="F208" t="str">
            <v>Khoa Công nghệ thông tin</v>
          </cell>
          <cell r="G208" t="str">
            <v>VC</v>
          </cell>
          <cell r="H208" t="str">
            <v>A4</v>
          </cell>
          <cell r="I208">
            <v>7</v>
          </cell>
          <cell r="J208" t="str">
            <v>A4</v>
          </cell>
          <cell r="K208">
            <v>7</v>
          </cell>
          <cell r="L208" t="str">
            <v>A4</v>
          </cell>
          <cell r="M208">
            <v>7</v>
          </cell>
          <cell r="N208" t="str">
            <v>A3</v>
          </cell>
          <cell r="O208">
            <v>8</v>
          </cell>
          <cell r="P208" t="str">
            <v>A4</v>
          </cell>
          <cell r="Q208">
            <v>7</v>
          </cell>
          <cell r="R208" t="str">
            <v>A3</v>
          </cell>
          <cell r="S208">
            <v>8</v>
          </cell>
          <cell r="T208" t="str">
            <v>A4</v>
          </cell>
          <cell r="U208">
            <v>7</v>
          </cell>
          <cell r="V208" t="str">
            <v>A4</v>
          </cell>
          <cell r="W208">
            <v>7</v>
          </cell>
          <cell r="X208" t="str">
            <v>A4</v>
          </cell>
          <cell r="Y208">
            <v>7</v>
          </cell>
          <cell r="Z208" t="str">
            <v>A3</v>
          </cell>
          <cell r="AA208">
            <v>8</v>
          </cell>
          <cell r="AB208" t="str">
            <v>A3</v>
          </cell>
          <cell r="AC208">
            <v>8</v>
          </cell>
          <cell r="AD208" t="str">
            <v>A3</v>
          </cell>
          <cell r="AE208">
            <v>8</v>
          </cell>
        </row>
        <row r="209">
          <cell r="E209" t="str">
            <v>01015004</v>
          </cell>
          <cell r="F209" t="str">
            <v>Khoa Công nghệ thông tin</v>
          </cell>
          <cell r="G209" t="str">
            <v>VC</v>
          </cell>
          <cell r="H209" t="str">
            <v>A2</v>
          </cell>
          <cell r="I209">
            <v>9</v>
          </cell>
          <cell r="J209" t="str">
            <v>A4</v>
          </cell>
          <cell r="K209">
            <v>7</v>
          </cell>
          <cell r="L209" t="str">
            <v>A2</v>
          </cell>
          <cell r="M209">
            <v>9</v>
          </cell>
          <cell r="N209" t="str">
            <v>A3</v>
          </cell>
          <cell r="O209">
            <v>8</v>
          </cell>
          <cell r="P209" t="str">
            <v>A4</v>
          </cell>
          <cell r="Q209">
            <v>7</v>
          </cell>
          <cell r="R209" t="str">
            <v>A3</v>
          </cell>
          <cell r="S209">
            <v>8</v>
          </cell>
          <cell r="T209" t="str">
            <v>A4</v>
          </cell>
          <cell r="U209">
            <v>7</v>
          </cell>
          <cell r="V209" t="str">
            <v>A4</v>
          </cell>
          <cell r="W209">
            <v>7</v>
          </cell>
          <cell r="X209" t="str">
            <v>A4</v>
          </cell>
          <cell r="Y209">
            <v>7</v>
          </cell>
          <cell r="Z209" t="str">
            <v>A3</v>
          </cell>
          <cell r="AA209">
            <v>8</v>
          </cell>
          <cell r="AB209" t="str">
            <v>A4</v>
          </cell>
          <cell r="AC209">
            <v>7</v>
          </cell>
          <cell r="AD209" t="str">
            <v>A3</v>
          </cell>
          <cell r="AE209">
            <v>8</v>
          </cell>
        </row>
        <row r="210">
          <cell r="E210" t="str">
            <v>01015010</v>
          </cell>
          <cell r="F210" t="str">
            <v>Khoa Công nghệ thông tin</v>
          </cell>
          <cell r="G210" t="str">
            <v>VC</v>
          </cell>
          <cell r="H210" t="str">
            <v>B2</v>
          </cell>
          <cell r="I210">
            <v>5</v>
          </cell>
          <cell r="J210" t="str">
            <v>A4</v>
          </cell>
          <cell r="K210">
            <v>7</v>
          </cell>
          <cell r="L210" t="str">
            <v>A3</v>
          </cell>
          <cell r="M210">
            <v>8</v>
          </cell>
          <cell r="N210" t="str">
            <v>A4</v>
          </cell>
          <cell r="O210">
            <v>7</v>
          </cell>
          <cell r="P210" t="str">
            <v>A4</v>
          </cell>
          <cell r="Q210">
            <v>7</v>
          </cell>
          <cell r="R210" t="str">
            <v>A4</v>
          </cell>
          <cell r="S210">
            <v>7</v>
          </cell>
          <cell r="T210" t="str">
            <v>A4</v>
          </cell>
          <cell r="U210">
            <v>7</v>
          </cell>
          <cell r="V210" t="str">
            <v>A3</v>
          </cell>
          <cell r="W210">
            <v>8</v>
          </cell>
          <cell r="X210" t="str">
            <v>A4</v>
          </cell>
          <cell r="Y210">
            <v>7</v>
          </cell>
          <cell r="Z210" t="str">
            <v>A2</v>
          </cell>
          <cell r="AA210">
            <v>9</v>
          </cell>
          <cell r="AB210" t="str">
            <v>A4</v>
          </cell>
          <cell r="AC210">
            <v>7</v>
          </cell>
          <cell r="AD210" t="str">
            <v>A4</v>
          </cell>
          <cell r="AE210">
            <v>7</v>
          </cell>
        </row>
        <row r="211">
          <cell r="E211" t="str">
            <v>01015017</v>
          </cell>
          <cell r="F211" t="str">
            <v>Khoa Công nghệ thông tin</v>
          </cell>
          <cell r="G211" t="str">
            <v>VC</v>
          </cell>
          <cell r="H211" t="str">
            <v>A3</v>
          </cell>
          <cell r="I211">
            <v>8</v>
          </cell>
          <cell r="J211" t="str">
            <v>A4</v>
          </cell>
          <cell r="K211">
            <v>7</v>
          </cell>
          <cell r="L211" t="str">
            <v>A3</v>
          </cell>
          <cell r="M211">
            <v>8</v>
          </cell>
          <cell r="N211" t="str">
            <v>A4</v>
          </cell>
          <cell r="O211">
            <v>7</v>
          </cell>
          <cell r="P211" t="str">
            <v>A4</v>
          </cell>
          <cell r="Q211">
            <v>7</v>
          </cell>
          <cell r="R211" t="str">
            <v>A4</v>
          </cell>
          <cell r="S211">
            <v>7</v>
          </cell>
          <cell r="T211" t="str">
            <v>A3</v>
          </cell>
          <cell r="U211">
            <v>8</v>
          </cell>
          <cell r="V211" t="str">
            <v>A4</v>
          </cell>
          <cell r="W211">
            <v>7</v>
          </cell>
          <cell r="X211" t="str">
            <v>A4</v>
          </cell>
          <cell r="Y211">
            <v>7</v>
          </cell>
          <cell r="Z211" t="str">
            <v>A3</v>
          </cell>
          <cell r="AA211">
            <v>8</v>
          </cell>
          <cell r="AB211" t="str">
            <v>A3</v>
          </cell>
          <cell r="AC211">
            <v>8</v>
          </cell>
          <cell r="AD211" t="str">
            <v>A3</v>
          </cell>
          <cell r="AE211">
            <v>8</v>
          </cell>
        </row>
        <row r="212">
          <cell r="E212" t="str">
            <v>01015016</v>
          </cell>
          <cell r="F212" t="str">
            <v>Khoa Công nghệ thông tin</v>
          </cell>
          <cell r="G212" t="str">
            <v>VC</v>
          </cell>
          <cell r="H212" t="str">
            <v>A4</v>
          </cell>
          <cell r="I212">
            <v>7</v>
          </cell>
          <cell r="J212" t="str">
            <v>A4</v>
          </cell>
          <cell r="K212">
            <v>7</v>
          </cell>
          <cell r="L212" t="str">
            <v>A3</v>
          </cell>
          <cell r="M212">
            <v>8</v>
          </cell>
          <cell r="N212" t="str">
            <v>A4</v>
          </cell>
          <cell r="O212">
            <v>7</v>
          </cell>
          <cell r="P212" t="str">
            <v>A4</v>
          </cell>
          <cell r="Q212">
            <v>7</v>
          </cell>
          <cell r="R212" t="str">
            <v>A4</v>
          </cell>
          <cell r="S212">
            <v>7</v>
          </cell>
          <cell r="T212" t="str">
            <v>A4</v>
          </cell>
          <cell r="U212">
            <v>7</v>
          </cell>
          <cell r="V212" t="str">
            <v>A3</v>
          </cell>
          <cell r="W212">
            <v>8</v>
          </cell>
          <cell r="X212" t="str">
            <v>A4</v>
          </cell>
          <cell r="Y212">
            <v>7</v>
          </cell>
          <cell r="Z212" t="str">
            <v>A3</v>
          </cell>
          <cell r="AA212">
            <v>8</v>
          </cell>
          <cell r="AB212" t="str">
            <v>A3</v>
          </cell>
          <cell r="AC212">
            <v>8</v>
          </cell>
          <cell r="AD212" t="str">
            <v>A3</v>
          </cell>
          <cell r="AE212">
            <v>8</v>
          </cell>
        </row>
        <row r="213">
          <cell r="E213" t="str">
            <v>01015031</v>
          </cell>
          <cell r="F213" t="str">
            <v>Khoa Công nghệ thông tin</v>
          </cell>
          <cell r="G213" t="str">
            <v>VC</v>
          </cell>
          <cell r="H213" t="str">
            <v>A1</v>
          </cell>
          <cell r="I213">
            <v>10</v>
          </cell>
          <cell r="J213" t="str">
            <v>A4</v>
          </cell>
          <cell r="K213">
            <v>7</v>
          </cell>
          <cell r="L213" t="str">
            <v>A1</v>
          </cell>
          <cell r="M213">
            <v>10</v>
          </cell>
          <cell r="N213" t="str">
            <v>A3</v>
          </cell>
          <cell r="O213">
            <v>8</v>
          </cell>
          <cell r="P213" t="str">
            <v>A3</v>
          </cell>
          <cell r="Q213">
            <v>8</v>
          </cell>
          <cell r="R213" t="str">
            <v>A3</v>
          </cell>
          <cell r="S213">
            <v>8</v>
          </cell>
          <cell r="T213" t="str">
            <v>A3</v>
          </cell>
          <cell r="U213">
            <v>8</v>
          </cell>
          <cell r="V213" t="str">
            <v>A3</v>
          </cell>
          <cell r="W213">
            <v>8</v>
          </cell>
          <cell r="X213" t="str">
            <v>A3</v>
          </cell>
          <cell r="Y213">
            <v>8</v>
          </cell>
          <cell r="Z213" t="str">
            <v>A4</v>
          </cell>
          <cell r="AA213">
            <v>7</v>
          </cell>
          <cell r="AB213" t="str">
            <v>A3</v>
          </cell>
          <cell r="AC213">
            <v>8</v>
          </cell>
          <cell r="AD213" t="str">
            <v>A3</v>
          </cell>
          <cell r="AE213">
            <v>8</v>
          </cell>
        </row>
        <row r="214">
          <cell r="E214" t="str">
            <v>01015025</v>
          </cell>
          <cell r="F214" t="str">
            <v>Khoa Công nghệ thông tin</v>
          </cell>
          <cell r="G214" t="str">
            <v>VC</v>
          </cell>
          <cell r="H214" t="str">
            <v>A1</v>
          </cell>
          <cell r="I214">
            <v>10</v>
          </cell>
          <cell r="J214" t="str">
            <v>A4</v>
          </cell>
          <cell r="K214">
            <v>7</v>
          </cell>
          <cell r="L214" t="str">
            <v>A3</v>
          </cell>
          <cell r="M214">
            <v>8</v>
          </cell>
          <cell r="N214" t="str">
            <v>A4</v>
          </cell>
          <cell r="O214">
            <v>7</v>
          </cell>
          <cell r="P214" t="str">
            <v>B1</v>
          </cell>
          <cell r="Q214">
            <v>6</v>
          </cell>
          <cell r="R214" t="str">
            <v>A3</v>
          </cell>
          <cell r="S214">
            <v>8</v>
          </cell>
          <cell r="T214" t="str">
            <v>A3</v>
          </cell>
          <cell r="U214">
            <v>8</v>
          </cell>
          <cell r="V214" t="str">
            <v>A4</v>
          </cell>
          <cell r="W214">
            <v>7</v>
          </cell>
          <cell r="X214" t="str">
            <v>A4</v>
          </cell>
          <cell r="Y214">
            <v>7</v>
          </cell>
          <cell r="Z214" t="str">
            <v>A3</v>
          </cell>
          <cell r="AA214">
            <v>8</v>
          </cell>
          <cell r="AB214" t="str">
            <v>A4</v>
          </cell>
          <cell r="AC214">
            <v>7</v>
          </cell>
          <cell r="AD214" t="str">
            <v>A3</v>
          </cell>
          <cell r="AE214">
            <v>8</v>
          </cell>
        </row>
        <row r="215">
          <cell r="E215" t="str">
            <v>01017001</v>
          </cell>
          <cell r="F215" t="str">
            <v>Khoa Công nghệ thông tin</v>
          </cell>
          <cell r="G215" t="str">
            <v>VC</v>
          </cell>
          <cell r="H215" t="str">
            <v>A3</v>
          </cell>
          <cell r="I215">
            <v>8</v>
          </cell>
          <cell r="J215" t="str">
            <v>A4</v>
          </cell>
          <cell r="K215">
            <v>7</v>
          </cell>
          <cell r="L215" t="str">
            <v>A2</v>
          </cell>
          <cell r="M215">
            <v>9</v>
          </cell>
          <cell r="N215" t="str">
            <v>A3</v>
          </cell>
          <cell r="O215">
            <v>8</v>
          </cell>
          <cell r="P215" t="str">
            <v>A4</v>
          </cell>
          <cell r="Q215">
            <v>7</v>
          </cell>
          <cell r="R215" t="str">
            <v>A3</v>
          </cell>
          <cell r="S215">
            <v>8</v>
          </cell>
          <cell r="T215" t="str">
            <v>A4</v>
          </cell>
          <cell r="U215">
            <v>7</v>
          </cell>
          <cell r="V215" t="str">
            <v>A3</v>
          </cell>
          <cell r="W215">
            <v>8</v>
          </cell>
          <cell r="X215" t="str">
            <v>A4</v>
          </cell>
          <cell r="Y215">
            <v>7</v>
          </cell>
          <cell r="Z215" t="str">
            <v>A3</v>
          </cell>
          <cell r="AA215">
            <v>8</v>
          </cell>
          <cell r="AB215" t="str">
            <v>A4</v>
          </cell>
          <cell r="AC215">
            <v>7</v>
          </cell>
          <cell r="AD215" t="str">
            <v>A4</v>
          </cell>
          <cell r="AE215">
            <v>7</v>
          </cell>
        </row>
        <row r="216">
          <cell r="E216" t="str">
            <v>01015012</v>
          </cell>
          <cell r="F216" t="str">
            <v>Khoa Công nghệ thông tin</v>
          </cell>
          <cell r="G216" t="str">
            <v>VC</v>
          </cell>
          <cell r="H216" t="str">
            <v>A1</v>
          </cell>
          <cell r="I216">
            <v>10</v>
          </cell>
          <cell r="J216" t="str">
            <v>A4</v>
          </cell>
          <cell r="K216">
            <v>7</v>
          </cell>
          <cell r="L216" t="str">
            <v>A1</v>
          </cell>
          <cell r="M216">
            <v>10</v>
          </cell>
          <cell r="N216" t="str">
            <v>A3</v>
          </cell>
          <cell r="O216">
            <v>8</v>
          </cell>
          <cell r="P216" t="str">
            <v>A3</v>
          </cell>
          <cell r="Q216">
            <v>8</v>
          </cell>
          <cell r="R216" t="str">
            <v>A2</v>
          </cell>
          <cell r="S216">
            <v>9</v>
          </cell>
          <cell r="T216" t="str">
            <v>A3</v>
          </cell>
          <cell r="U216">
            <v>8</v>
          </cell>
          <cell r="V216" t="str">
            <v>A4</v>
          </cell>
          <cell r="W216">
            <v>7</v>
          </cell>
          <cell r="X216" t="str">
            <v>A3</v>
          </cell>
          <cell r="Y216">
            <v>8</v>
          </cell>
          <cell r="Z216" t="str">
            <v>A4</v>
          </cell>
          <cell r="AA216">
            <v>7</v>
          </cell>
          <cell r="AB216" t="str">
            <v>A3</v>
          </cell>
          <cell r="AC216">
            <v>8</v>
          </cell>
          <cell r="AD216" t="str">
            <v>A2</v>
          </cell>
          <cell r="AE216">
            <v>9</v>
          </cell>
        </row>
        <row r="217">
          <cell r="E217" t="str">
            <v>01015008</v>
          </cell>
          <cell r="F217" t="str">
            <v>Khoa Công nghệ thông tin</v>
          </cell>
          <cell r="G217" t="str">
            <v>VC</v>
          </cell>
          <cell r="H217" t="str">
            <v>A3</v>
          </cell>
          <cell r="I217">
            <v>8</v>
          </cell>
          <cell r="J217" t="str">
            <v>A4</v>
          </cell>
          <cell r="K217">
            <v>7</v>
          </cell>
          <cell r="L217" t="str">
            <v>A2</v>
          </cell>
          <cell r="M217">
            <v>9</v>
          </cell>
          <cell r="N217" t="str">
            <v>A4</v>
          </cell>
          <cell r="O217">
            <v>7</v>
          </cell>
          <cell r="P217" t="str">
            <v>A4</v>
          </cell>
          <cell r="Q217">
            <v>7</v>
          </cell>
          <cell r="R217" t="str">
            <v>A4</v>
          </cell>
          <cell r="S217">
            <v>7</v>
          </cell>
          <cell r="T217" t="str">
            <v>A4</v>
          </cell>
          <cell r="U217">
            <v>7</v>
          </cell>
          <cell r="V217" t="str">
            <v>A4</v>
          </cell>
          <cell r="W217">
            <v>7</v>
          </cell>
          <cell r="X217" t="str">
            <v>A4</v>
          </cell>
          <cell r="Y217">
            <v>7</v>
          </cell>
          <cell r="Z217" t="str">
            <v>A3</v>
          </cell>
          <cell r="AA217">
            <v>8</v>
          </cell>
          <cell r="AB217" t="str">
            <v>A4</v>
          </cell>
          <cell r="AC217">
            <v>7</v>
          </cell>
          <cell r="AD217" t="str">
            <v>A3</v>
          </cell>
          <cell r="AE217">
            <v>8</v>
          </cell>
        </row>
        <row r="218">
          <cell r="E218" t="str">
            <v>01015021</v>
          </cell>
          <cell r="F218" t="str">
            <v>Khoa Công nghệ thông tin</v>
          </cell>
          <cell r="G218" t="str">
            <v>VC</v>
          </cell>
          <cell r="H218" t="str">
            <v>A3</v>
          </cell>
          <cell r="I218">
            <v>8</v>
          </cell>
          <cell r="J218" t="str">
            <v>A4</v>
          </cell>
          <cell r="K218">
            <v>7</v>
          </cell>
          <cell r="L218" t="str">
            <v>A4</v>
          </cell>
          <cell r="M218">
            <v>7</v>
          </cell>
          <cell r="N218" t="str">
            <v>A4</v>
          </cell>
          <cell r="O218">
            <v>7</v>
          </cell>
          <cell r="P218" t="str">
            <v>A3</v>
          </cell>
          <cell r="Q218">
            <v>8</v>
          </cell>
          <cell r="R218" t="str">
            <v>B1</v>
          </cell>
          <cell r="S218">
            <v>6</v>
          </cell>
          <cell r="T218" t="str">
            <v>A3</v>
          </cell>
          <cell r="U218">
            <v>8</v>
          </cell>
          <cell r="V218" t="str">
            <v>A4</v>
          </cell>
          <cell r="W218">
            <v>7</v>
          </cell>
          <cell r="X218" t="str">
            <v>A3</v>
          </cell>
          <cell r="Y218">
            <v>8</v>
          </cell>
          <cell r="Z218" t="str">
            <v>A3</v>
          </cell>
          <cell r="AA218">
            <v>8</v>
          </cell>
          <cell r="AB218" t="str">
            <v>A4</v>
          </cell>
          <cell r="AC218">
            <v>7</v>
          </cell>
          <cell r="AD218" t="str">
            <v>A4</v>
          </cell>
          <cell r="AE218">
            <v>7</v>
          </cell>
        </row>
        <row r="219">
          <cell r="E219" t="str">
            <v>01015108</v>
          </cell>
          <cell r="F219" t="str">
            <v>Khoa Công nghệ thông tin</v>
          </cell>
          <cell r="G219" t="str">
            <v>VC</v>
          </cell>
          <cell r="H219"/>
          <cell r="I219"/>
          <cell r="J219"/>
          <cell r="K219"/>
          <cell r="L219"/>
          <cell r="M219"/>
          <cell r="N219"/>
          <cell r="O219"/>
          <cell r="P219"/>
          <cell r="Q219"/>
          <cell r="R219"/>
          <cell r="S219"/>
          <cell r="T219"/>
          <cell r="U219"/>
          <cell r="V219"/>
          <cell r="W219"/>
          <cell r="X219"/>
          <cell r="Y219"/>
          <cell r="Z219"/>
          <cell r="AA219"/>
          <cell r="AB219" t="str">
            <v>A4</v>
          </cell>
          <cell r="AC219">
            <v>7</v>
          </cell>
          <cell r="AD219" t="str">
            <v>A4</v>
          </cell>
          <cell r="AE219">
            <v>7</v>
          </cell>
        </row>
        <row r="220">
          <cell r="E220" t="str">
            <v>01013003</v>
          </cell>
          <cell r="F220" t="str">
            <v>Khoa Động lực</v>
          </cell>
          <cell r="G220" t="str">
            <v>VC</v>
          </cell>
          <cell r="H220" t="str">
            <v>A1</v>
          </cell>
          <cell r="I220">
            <v>10</v>
          </cell>
          <cell r="J220" t="str">
            <v>A1</v>
          </cell>
          <cell r="K220">
            <v>10</v>
          </cell>
          <cell r="L220" t="str">
            <v>A1</v>
          </cell>
          <cell r="M220">
            <v>10</v>
          </cell>
          <cell r="N220" t="str">
            <v>A1</v>
          </cell>
          <cell r="O220">
            <v>10</v>
          </cell>
          <cell r="P220" t="str">
            <v>A1</v>
          </cell>
          <cell r="Q220">
            <v>10</v>
          </cell>
          <cell r="R220" t="str">
            <v>A1</v>
          </cell>
          <cell r="S220">
            <v>10</v>
          </cell>
          <cell r="T220" t="str">
            <v>A1</v>
          </cell>
          <cell r="U220">
            <v>10</v>
          </cell>
          <cell r="V220" t="str">
            <v>A1</v>
          </cell>
          <cell r="W220">
            <v>10</v>
          </cell>
          <cell r="X220" t="str">
            <v>A1</v>
          </cell>
          <cell r="Y220">
            <v>10</v>
          </cell>
          <cell r="Z220" t="str">
            <v>A1</v>
          </cell>
          <cell r="AA220">
            <v>10</v>
          </cell>
          <cell r="AB220" t="str">
            <v>A1</v>
          </cell>
          <cell r="AC220">
            <v>10</v>
          </cell>
          <cell r="AD220" t="str">
            <v>A1</v>
          </cell>
          <cell r="AE220">
            <v>10</v>
          </cell>
        </row>
        <row r="221">
          <cell r="E221" t="str">
            <v>01013002</v>
          </cell>
          <cell r="F221" t="str">
            <v>Khoa Động lực</v>
          </cell>
          <cell r="G221" t="str">
            <v>VC</v>
          </cell>
          <cell r="H221" t="str">
            <v>A3</v>
          </cell>
          <cell r="I221">
            <v>8</v>
          </cell>
          <cell r="J221" t="str">
            <v>A2</v>
          </cell>
          <cell r="K221">
            <v>9</v>
          </cell>
          <cell r="L221" t="str">
            <v>A3</v>
          </cell>
          <cell r="M221">
            <v>8</v>
          </cell>
          <cell r="N221" t="str">
            <v>A2</v>
          </cell>
          <cell r="O221">
            <v>9</v>
          </cell>
          <cell r="P221" t="str">
            <v>A2</v>
          </cell>
          <cell r="Q221">
            <v>9</v>
          </cell>
          <cell r="R221" t="str">
            <v>A2</v>
          </cell>
          <cell r="S221">
            <v>9</v>
          </cell>
          <cell r="T221" t="str">
            <v>A3</v>
          </cell>
          <cell r="U221">
            <v>8</v>
          </cell>
          <cell r="V221" t="str">
            <v>A3</v>
          </cell>
          <cell r="W221">
            <v>8</v>
          </cell>
          <cell r="X221" t="str">
            <v>A3</v>
          </cell>
          <cell r="Y221">
            <v>8</v>
          </cell>
          <cell r="Z221" t="str">
            <v>A3</v>
          </cell>
          <cell r="AA221">
            <v>8</v>
          </cell>
          <cell r="AB221" t="str">
            <v>A4</v>
          </cell>
          <cell r="AC221">
            <v>7</v>
          </cell>
          <cell r="AD221" t="str">
            <v>A3</v>
          </cell>
          <cell r="AE221">
            <v>8</v>
          </cell>
        </row>
        <row r="222">
          <cell r="E222" t="str">
            <v>01013004</v>
          </cell>
          <cell r="F222" t="str">
            <v>Khoa Động lực</v>
          </cell>
          <cell r="G222" t="str">
            <v>VC</v>
          </cell>
          <cell r="H222" t="str">
            <v>A3</v>
          </cell>
          <cell r="I222">
            <v>8</v>
          </cell>
          <cell r="J222" t="str">
            <v>A4</v>
          </cell>
          <cell r="K222">
            <v>7</v>
          </cell>
          <cell r="L222" t="str">
            <v>A3</v>
          </cell>
          <cell r="M222">
            <v>8</v>
          </cell>
          <cell r="N222" t="str">
            <v>A1</v>
          </cell>
          <cell r="O222">
            <v>10</v>
          </cell>
          <cell r="P222" t="str">
            <v>A3</v>
          </cell>
          <cell r="Q222">
            <v>8</v>
          </cell>
          <cell r="R222" t="str">
            <v>A3</v>
          </cell>
          <cell r="S222">
            <v>8</v>
          </cell>
          <cell r="T222" t="str">
            <v>A3</v>
          </cell>
          <cell r="U222">
            <v>8</v>
          </cell>
          <cell r="V222" t="str">
            <v>A3</v>
          </cell>
          <cell r="W222">
            <v>8</v>
          </cell>
          <cell r="X222" t="str">
            <v>A3</v>
          </cell>
          <cell r="Y222">
            <v>8</v>
          </cell>
          <cell r="Z222" t="str">
            <v>A3</v>
          </cell>
          <cell r="AA222">
            <v>8</v>
          </cell>
          <cell r="AB222" t="str">
            <v>A4</v>
          </cell>
          <cell r="AC222">
            <v>7</v>
          </cell>
          <cell r="AD222" t="str">
            <v>A4</v>
          </cell>
          <cell r="AE222">
            <v>7</v>
          </cell>
        </row>
        <row r="223">
          <cell r="E223" t="str">
            <v>01013021</v>
          </cell>
          <cell r="F223" t="str">
            <v>Khoa Động lực</v>
          </cell>
          <cell r="G223" t="str">
            <v>VC</v>
          </cell>
          <cell r="H223" t="str">
            <v>A3</v>
          </cell>
          <cell r="I223">
            <v>8</v>
          </cell>
          <cell r="J223" t="str">
            <v>A4</v>
          </cell>
          <cell r="K223">
            <v>7</v>
          </cell>
          <cell r="L223" t="str">
            <v>A3</v>
          </cell>
          <cell r="M223">
            <v>8</v>
          </cell>
          <cell r="N223" t="str">
            <v>A2</v>
          </cell>
          <cell r="O223">
            <v>9</v>
          </cell>
          <cell r="P223" t="str">
            <v>A3</v>
          </cell>
          <cell r="Q223">
            <v>8</v>
          </cell>
          <cell r="R223" t="str">
            <v>A3</v>
          </cell>
          <cell r="S223">
            <v>8</v>
          </cell>
          <cell r="T223" t="str">
            <v>A4</v>
          </cell>
          <cell r="U223">
            <v>7</v>
          </cell>
          <cell r="V223" t="str">
            <v>A3</v>
          </cell>
          <cell r="W223">
            <v>8</v>
          </cell>
          <cell r="X223" t="str">
            <v>A3</v>
          </cell>
          <cell r="Y223">
            <v>8</v>
          </cell>
          <cell r="Z223" t="str">
            <v>A3</v>
          </cell>
          <cell r="AA223">
            <v>8</v>
          </cell>
          <cell r="AB223" t="str">
            <v>A3</v>
          </cell>
          <cell r="AC223">
            <v>8</v>
          </cell>
          <cell r="AD223" t="str">
            <v>A4</v>
          </cell>
          <cell r="AE223">
            <v>7</v>
          </cell>
        </row>
        <row r="224">
          <cell r="E224" t="str">
            <v>01013006</v>
          </cell>
          <cell r="F224" t="str">
            <v>Khoa Động lực</v>
          </cell>
          <cell r="G224" t="str">
            <v>VC</v>
          </cell>
          <cell r="H224" t="str">
            <v>A3</v>
          </cell>
          <cell r="I224">
            <v>8</v>
          </cell>
          <cell r="J224" t="str">
            <v>A4</v>
          </cell>
          <cell r="K224">
            <v>7</v>
          </cell>
          <cell r="L224" t="str">
            <v>A3</v>
          </cell>
          <cell r="M224">
            <v>8</v>
          </cell>
          <cell r="N224" t="str">
            <v>A2</v>
          </cell>
          <cell r="O224">
            <v>9</v>
          </cell>
          <cell r="P224" t="str">
            <v>A2</v>
          </cell>
          <cell r="Q224">
            <v>9</v>
          </cell>
          <cell r="R224" t="str">
            <v>A3</v>
          </cell>
          <cell r="S224">
            <v>8</v>
          </cell>
          <cell r="T224" t="str">
            <v>A4</v>
          </cell>
          <cell r="U224">
            <v>7</v>
          </cell>
          <cell r="V224" t="str">
            <v>A3</v>
          </cell>
          <cell r="W224">
            <v>8</v>
          </cell>
          <cell r="X224" t="str">
            <v>A3</v>
          </cell>
          <cell r="Y224">
            <v>8</v>
          </cell>
          <cell r="Z224" t="str">
            <v>A3</v>
          </cell>
          <cell r="AA224">
            <v>8</v>
          </cell>
          <cell r="AB224" t="str">
            <v>A4</v>
          </cell>
          <cell r="AC224">
            <v>7</v>
          </cell>
          <cell r="AD224" t="str">
            <v>A3</v>
          </cell>
          <cell r="AE224">
            <v>8</v>
          </cell>
        </row>
        <row r="225">
          <cell r="E225" t="str">
            <v>01013018</v>
          </cell>
          <cell r="F225" t="str">
            <v>Khoa Động lực</v>
          </cell>
          <cell r="G225" t="str">
            <v>VC</v>
          </cell>
          <cell r="H225" t="str">
            <v>A3</v>
          </cell>
          <cell r="I225">
            <v>8</v>
          </cell>
          <cell r="J225" t="str">
            <v>A4</v>
          </cell>
          <cell r="K225">
            <v>7</v>
          </cell>
          <cell r="L225" t="str">
            <v>A4</v>
          </cell>
          <cell r="M225">
            <v>7</v>
          </cell>
          <cell r="N225" t="str">
            <v>A4</v>
          </cell>
          <cell r="O225">
            <v>7</v>
          </cell>
          <cell r="P225" t="str">
            <v>B1</v>
          </cell>
          <cell r="Q225">
            <v>6</v>
          </cell>
          <cell r="R225" t="str">
            <v>A3</v>
          </cell>
          <cell r="S225">
            <v>8</v>
          </cell>
          <cell r="T225" t="str">
            <v>A4</v>
          </cell>
          <cell r="U225">
            <v>7</v>
          </cell>
          <cell r="V225" t="str">
            <v>B1</v>
          </cell>
          <cell r="W225">
            <v>6</v>
          </cell>
          <cell r="X225" t="str">
            <v>A4</v>
          </cell>
          <cell r="Y225">
            <v>7</v>
          </cell>
          <cell r="Z225" t="str">
            <v>B2</v>
          </cell>
          <cell r="AA225">
            <v>5</v>
          </cell>
          <cell r="AB225" t="str">
            <v>A4</v>
          </cell>
          <cell r="AC225">
            <v>7</v>
          </cell>
          <cell r="AD225" t="str">
            <v>A4</v>
          </cell>
          <cell r="AE225">
            <v>7</v>
          </cell>
        </row>
        <row r="226">
          <cell r="E226" t="str">
            <v>01013019</v>
          </cell>
          <cell r="F226" t="str">
            <v>Khoa Động lực</v>
          </cell>
          <cell r="G226" t="str">
            <v>VC</v>
          </cell>
          <cell r="H226" t="str">
            <v>A4</v>
          </cell>
          <cell r="I226">
            <v>7</v>
          </cell>
          <cell r="J226" t="str">
            <v>A4</v>
          </cell>
          <cell r="K226">
            <v>7</v>
          </cell>
          <cell r="L226" t="str">
            <v>A4</v>
          </cell>
          <cell r="M226">
            <v>7</v>
          </cell>
          <cell r="N226" t="str">
            <v>A4</v>
          </cell>
          <cell r="O226">
            <v>7</v>
          </cell>
          <cell r="P226" t="str">
            <v>A3</v>
          </cell>
          <cell r="Q226">
            <v>8</v>
          </cell>
          <cell r="R226" t="str">
            <v>A3</v>
          </cell>
          <cell r="S226">
            <v>8</v>
          </cell>
          <cell r="T226" t="str">
            <v>A4</v>
          </cell>
          <cell r="U226">
            <v>7</v>
          </cell>
          <cell r="V226" t="str">
            <v>A4</v>
          </cell>
          <cell r="W226">
            <v>7</v>
          </cell>
          <cell r="X226" t="str">
            <v>A4</v>
          </cell>
          <cell r="Y226">
            <v>7</v>
          </cell>
          <cell r="Z226" t="str">
            <v>A4</v>
          </cell>
          <cell r="AA226">
            <v>7</v>
          </cell>
          <cell r="AB226" t="str">
            <v>A4</v>
          </cell>
          <cell r="AC226">
            <v>7</v>
          </cell>
          <cell r="AD226" t="str">
            <v>A4</v>
          </cell>
          <cell r="AE226">
            <v>7</v>
          </cell>
        </row>
        <row r="227">
          <cell r="E227" t="str">
            <v>01013016</v>
          </cell>
          <cell r="F227" t="str">
            <v>Khoa Động lực</v>
          </cell>
          <cell r="G227" t="str">
            <v>VC</v>
          </cell>
          <cell r="H227" t="str">
            <v>A3</v>
          </cell>
          <cell r="I227">
            <v>8</v>
          </cell>
          <cell r="J227" t="str">
            <v>A4</v>
          </cell>
          <cell r="K227">
            <v>7</v>
          </cell>
          <cell r="L227" t="str">
            <v>A4</v>
          </cell>
          <cell r="M227">
            <v>7</v>
          </cell>
          <cell r="N227" t="str">
            <v>A4</v>
          </cell>
          <cell r="O227">
            <v>7</v>
          </cell>
          <cell r="P227" t="str">
            <v>A2</v>
          </cell>
          <cell r="Q227">
            <v>9</v>
          </cell>
          <cell r="R227" t="str">
            <v>A3</v>
          </cell>
          <cell r="S227">
            <v>8</v>
          </cell>
          <cell r="T227" t="str">
            <v>A4</v>
          </cell>
          <cell r="U227">
            <v>7</v>
          </cell>
          <cell r="V227" t="str">
            <v>A4</v>
          </cell>
          <cell r="W227">
            <v>7</v>
          </cell>
          <cell r="X227" t="str">
            <v>A4</v>
          </cell>
          <cell r="Y227">
            <v>7</v>
          </cell>
          <cell r="Z227" t="str">
            <v>B2</v>
          </cell>
          <cell r="AA227">
            <v>5</v>
          </cell>
          <cell r="AB227" t="str">
            <v>A4</v>
          </cell>
          <cell r="AC227">
            <v>7</v>
          </cell>
          <cell r="AD227" t="str">
            <v>A4</v>
          </cell>
          <cell r="AE227">
            <v>7</v>
          </cell>
        </row>
        <row r="228">
          <cell r="E228" t="str">
            <v>01013017</v>
          </cell>
          <cell r="F228" t="str">
            <v>Khoa Động lực</v>
          </cell>
          <cell r="G228" t="str">
            <v>VC</v>
          </cell>
          <cell r="H228" t="str">
            <v>A4</v>
          </cell>
          <cell r="I228">
            <v>7</v>
          </cell>
          <cell r="J228" t="str">
            <v>A4</v>
          </cell>
          <cell r="K228">
            <v>7</v>
          </cell>
          <cell r="L228" t="str">
            <v>A4</v>
          </cell>
          <cell r="M228">
            <v>7</v>
          </cell>
          <cell r="N228" t="str">
            <v>A4</v>
          </cell>
          <cell r="O228">
            <v>7</v>
          </cell>
          <cell r="P228" t="str">
            <v>A3</v>
          </cell>
          <cell r="Q228">
            <v>8</v>
          </cell>
          <cell r="R228" t="str">
            <v>A3</v>
          </cell>
          <cell r="S228">
            <v>8</v>
          </cell>
          <cell r="T228" t="str">
            <v>A4</v>
          </cell>
          <cell r="U228">
            <v>7</v>
          </cell>
          <cell r="V228" t="str">
            <v>A4</v>
          </cell>
          <cell r="W228">
            <v>7</v>
          </cell>
          <cell r="X228" t="str">
            <v>A4</v>
          </cell>
          <cell r="Y228">
            <v>7</v>
          </cell>
          <cell r="Z228" t="str">
            <v>A4</v>
          </cell>
          <cell r="AA228">
            <v>7</v>
          </cell>
          <cell r="AB228" t="str">
            <v>A4</v>
          </cell>
          <cell r="AC228">
            <v>7</v>
          </cell>
          <cell r="AD228" t="str">
            <v>A4</v>
          </cell>
          <cell r="AE228">
            <v>7</v>
          </cell>
        </row>
        <row r="229">
          <cell r="E229" t="str">
            <v>01013027</v>
          </cell>
          <cell r="F229" t="str">
            <v>Khoa Động lực</v>
          </cell>
          <cell r="G229" t="str">
            <v>VC</v>
          </cell>
          <cell r="H229" t="str">
            <v>A2</v>
          </cell>
          <cell r="I229">
            <v>9</v>
          </cell>
          <cell r="J229" t="str">
            <v>A4</v>
          </cell>
          <cell r="K229">
            <v>7</v>
          </cell>
          <cell r="L229" t="str">
            <v>A4</v>
          </cell>
          <cell r="M229">
            <v>7</v>
          </cell>
          <cell r="N229" t="str">
            <v>A2</v>
          </cell>
          <cell r="O229">
            <v>9</v>
          </cell>
          <cell r="P229" t="str">
            <v>A3</v>
          </cell>
          <cell r="Q229">
            <v>8</v>
          </cell>
          <cell r="R229" t="str">
            <v>A3</v>
          </cell>
          <cell r="S229">
            <v>8</v>
          </cell>
          <cell r="T229" t="str">
            <v>A4</v>
          </cell>
          <cell r="U229">
            <v>7</v>
          </cell>
          <cell r="V229" t="str">
            <v>A4</v>
          </cell>
          <cell r="W229">
            <v>7</v>
          </cell>
          <cell r="X229" t="str">
            <v>A4</v>
          </cell>
          <cell r="Y229">
            <v>7</v>
          </cell>
          <cell r="Z229" t="str">
            <v>A4</v>
          </cell>
          <cell r="AA229">
            <v>7</v>
          </cell>
          <cell r="AB229" t="str">
            <v>A4</v>
          </cell>
          <cell r="AC229">
            <v>7</v>
          </cell>
          <cell r="AD229" t="str">
            <v>A4</v>
          </cell>
          <cell r="AE229">
            <v>7</v>
          </cell>
        </row>
        <row r="230">
          <cell r="E230" t="str">
            <v>01013026</v>
          </cell>
          <cell r="F230" t="str">
            <v>Khoa Động lực</v>
          </cell>
          <cell r="G230" t="str">
            <v>VC</v>
          </cell>
          <cell r="H230" t="str">
            <v>A4</v>
          </cell>
          <cell r="I230">
            <v>7</v>
          </cell>
          <cell r="J230" t="str">
            <v>A4</v>
          </cell>
          <cell r="K230">
            <v>7</v>
          </cell>
          <cell r="L230" t="str">
            <v>A4</v>
          </cell>
          <cell r="M230">
            <v>7</v>
          </cell>
          <cell r="N230" t="str">
            <v>A4</v>
          </cell>
          <cell r="O230">
            <v>7</v>
          </cell>
          <cell r="P230" t="str">
            <v>A2</v>
          </cell>
          <cell r="Q230">
            <v>9</v>
          </cell>
          <cell r="R230" t="str">
            <v>A2</v>
          </cell>
          <cell r="S230">
            <v>9</v>
          </cell>
          <cell r="T230" t="str">
            <v>A3</v>
          </cell>
          <cell r="U230">
            <v>8</v>
          </cell>
          <cell r="V230" t="str">
            <v>A3</v>
          </cell>
          <cell r="W230">
            <v>8</v>
          </cell>
          <cell r="X230" t="str">
            <v>A4</v>
          </cell>
          <cell r="Y230">
            <v>7</v>
          </cell>
          <cell r="Z230" t="str">
            <v>A4</v>
          </cell>
          <cell r="AA230">
            <v>7</v>
          </cell>
          <cell r="AB230" t="str">
            <v>A4</v>
          </cell>
          <cell r="AC230">
            <v>7</v>
          </cell>
          <cell r="AD230" t="str">
            <v>A4</v>
          </cell>
          <cell r="AE230">
            <v>7</v>
          </cell>
        </row>
        <row r="231">
          <cell r="E231" t="str">
            <v>01013029</v>
          </cell>
          <cell r="F231" t="str">
            <v>Khoa Động lực</v>
          </cell>
          <cell r="G231" t="str">
            <v>VC</v>
          </cell>
          <cell r="H231" t="str">
            <v>A4</v>
          </cell>
          <cell r="I231">
            <v>7</v>
          </cell>
          <cell r="J231" t="str">
            <v>A4</v>
          </cell>
          <cell r="K231">
            <v>7</v>
          </cell>
          <cell r="L231" t="str">
            <v>A4</v>
          </cell>
          <cell r="M231">
            <v>7</v>
          </cell>
          <cell r="N231" t="str">
            <v>A4</v>
          </cell>
          <cell r="O231">
            <v>7</v>
          </cell>
          <cell r="P231" t="str">
            <v>A3</v>
          </cell>
          <cell r="Q231">
            <v>8</v>
          </cell>
          <cell r="R231" t="str">
            <v>A4</v>
          </cell>
          <cell r="S231">
            <v>7</v>
          </cell>
          <cell r="T231" t="str">
            <v>A4</v>
          </cell>
          <cell r="U231">
            <v>7</v>
          </cell>
          <cell r="V231" t="str">
            <v>A3</v>
          </cell>
          <cell r="W231">
            <v>8</v>
          </cell>
          <cell r="X231" t="str">
            <v>A4</v>
          </cell>
          <cell r="Y231">
            <v>7</v>
          </cell>
          <cell r="Z231" t="str">
            <v>A4</v>
          </cell>
          <cell r="AA231">
            <v>7</v>
          </cell>
          <cell r="AB231" t="str">
            <v>A4</v>
          </cell>
          <cell r="AC231">
            <v>7</v>
          </cell>
          <cell r="AD231" t="str">
            <v>A4</v>
          </cell>
          <cell r="AE231">
            <v>7</v>
          </cell>
        </row>
        <row r="232">
          <cell r="E232" t="str">
            <v>01013028</v>
          </cell>
          <cell r="F232" t="str">
            <v>Khoa Động lực</v>
          </cell>
          <cell r="G232" t="str">
            <v>VC</v>
          </cell>
          <cell r="H232" t="str">
            <v>A3</v>
          </cell>
          <cell r="I232">
            <v>8</v>
          </cell>
          <cell r="J232" t="str">
            <v>A4</v>
          </cell>
          <cell r="K232">
            <v>7</v>
          </cell>
          <cell r="L232" t="str">
            <v>A4</v>
          </cell>
          <cell r="M232">
            <v>7</v>
          </cell>
          <cell r="N232" t="str">
            <v>A4</v>
          </cell>
          <cell r="O232">
            <v>7</v>
          </cell>
          <cell r="P232" t="str">
            <v>A4</v>
          </cell>
          <cell r="Q232">
            <v>7</v>
          </cell>
          <cell r="R232" t="str">
            <v>A4</v>
          </cell>
          <cell r="S232">
            <v>7</v>
          </cell>
          <cell r="T232" t="str">
            <v>A4</v>
          </cell>
          <cell r="U232">
            <v>7</v>
          </cell>
          <cell r="V232" t="str">
            <v>A4</v>
          </cell>
          <cell r="W232">
            <v>7</v>
          </cell>
          <cell r="X232" t="str">
            <v>A4</v>
          </cell>
          <cell r="Y232">
            <v>7</v>
          </cell>
          <cell r="Z232" t="str">
            <v>A4</v>
          </cell>
          <cell r="AA232">
            <v>7</v>
          </cell>
          <cell r="AB232" t="str">
            <v>A3</v>
          </cell>
          <cell r="AC232">
            <v>8</v>
          </cell>
          <cell r="AD232" t="str">
            <v>A4</v>
          </cell>
          <cell r="AE232">
            <v>7</v>
          </cell>
        </row>
        <row r="233">
          <cell r="E233" t="str">
            <v>01013005</v>
          </cell>
          <cell r="F233" t="str">
            <v>Khoa Động lực</v>
          </cell>
          <cell r="G233" t="str">
            <v>VC</v>
          </cell>
          <cell r="H233" t="str">
            <v>A3</v>
          </cell>
          <cell r="I233">
            <v>8</v>
          </cell>
          <cell r="J233" t="str">
            <v>A4</v>
          </cell>
          <cell r="K233">
            <v>7</v>
          </cell>
          <cell r="L233" t="str">
            <v>A3</v>
          </cell>
          <cell r="M233">
            <v>8</v>
          </cell>
          <cell r="N233" t="str">
            <v>A4</v>
          </cell>
          <cell r="O233">
            <v>7</v>
          </cell>
          <cell r="P233" t="str">
            <v>A3</v>
          </cell>
          <cell r="Q233">
            <v>8</v>
          </cell>
          <cell r="R233" t="str">
            <v>A3</v>
          </cell>
          <cell r="S233">
            <v>8</v>
          </cell>
          <cell r="T233" t="str">
            <v>A4</v>
          </cell>
          <cell r="U233">
            <v>7</v>
          </cell>
          <cell r="V233" t="str">
            <v>A4</v>
          </cell>
          <cell r="W233">
            <v>7</v>
          </cell>
          <cell r="X233" t="str">
            <v>A4</v>
          </cell>
          <cell r="Y233">
            <v>7</v>
          </cell>
          <cell r="Z233" t="str">
            <v>A4</v>
          </cell>
          <cell r="AA233">
            <v>7</v>
          </cell>
          <cell r="AB233" t="str">
            <v>A4</v>
          </cell>
          <cell r="AC233">
            <v>7</v>
          </cell>
          <cell r="AD233" t="str">
            <v>A4</v>
          </cell>
          <cell r="AE233">
            <v>7</v>
          </cell>
        </row>
        <row r="234">
          <cell r="E234" t="str">
            <v>01013022</v>
          </cell>
          <cell r="F234" t="str">
            <v>Khoa Động lực</v>
          </cell>
          <cell r="G234" t="str">
            <v>VC</v>
          </cell>
          <cell r="H234" t="str">
            <v>A3</v>
          </cell>
          <cell r="I234">
            <v>8</v>
          </cell>
          <cell r="J234" t="str">
            <v>A4</v>
          </cell>
          <cell r="K234">
            <v>7</v>
          </cell>
          <cell r="L234" t="str">
            <v>A3</v>
          </cell>
          <cell r="M234">
            <v>8</v>
          </cell>
          <cell r="N234" t="str">
            <v>A2</v>
          </cell>
          <cell r="O234">
            <v>9</v>
          </cell>
          <cell r="P234" t="str">
            <v>A2</v>
          </cell>
          <cell r="Q234">
            <v>9</v>
          </cell>
          <cell r="R234" t="str">
            <v>A4</v>
          </cell>
          <cell r="S234">
            <v>7</v>
          </cell>
          <cell r="T234" t="str">
            <v>A4</v>
          </cell>
          <cell r="U234">
            <v>7</v>
          </cell>
          <cell r="V234" t="str">
            <v>A4</v>
          </cell>
          <cell r="W234">
            <v>7</v>
          </cell>
          <cell r="X234" t="str">
            <v>A3</v>
          </cell>
          <cell r="Y234">
            <v>8</v>
          </cell>
          <cell r="Z234" t="str">
            <v>A3</v>
          </cell>
          <cell r="AA234">
            <v>8</v>
          </cell>
          <cell r="AB234" t="str">
            <v>A3</v>
          </cell>
          <cell r="AC234">
            <v>8</v>
          </cell>
          <cell r="AD234" t="str">
            <v>A3</v>
          </cell>
          <cell r="AE234">
            <v>8</v>
          </cell>
        </row>
        <row r="235">
          <cell r="E235" t="str">
            <v>01013047</v>
          </cell>
          <cell r="F235" t="str">
            <v>Khoa Động lực</v>
          </cell>
          <cell r="G235" t="str">
            <v>VC</v>
          </cell>
          <cell r="H235" t="str">
            <v>A4</v>
          </cell>
          <cell r="I235">
            <v>7</v>
          </cell>
          <cell r="J235" t="str">
            <v>A4</v>
          </cell>
          <cell r="K235">
            <v>7</v>
          </cell>
          <cell r="L235" t="str">
            <v>A4</v>
          </cell>
          <cell r="M235">
            <v>7</v>
          </cell>
          <cell r="N235" t="str">
            <v>A4</v>
          </cell>
          <cell r="O235">
            <v>7</v>
          </cell>
          <cell r="P235" t="str">
            <v>A3</v>
          </cell>
          <cell r="Q235">
            <v>8</v>
          </cell>
          <cell r="R235" t="str">
            <v>A4</v>
          </cell>
          <cell r="S235">
            <v>7</v>
          </cell>
          <cell r="T235" t="str">
            <v>A4</v>
          </cell>
          <cell r="U235">
            <v>7</v>
          </cell>
          <cell r="V235" t="str">
            <v>A4</v>
          </cell>
          <cell r="W235">
            <v>7</v>
          </cell>
          <cell r="X235" t="str">
            <v>A4</v>
          </cell>
          <cell r="Y235">
            <v>7</v>
          </cell>
          <cell r="Z235" t="str">
            <v>A3</v>
          </cell>
          <cell r="AA235">
            <v>8</v>
          </cell>
          <cell r="AB235" t="str">
            <v>A4</v>
          </cell>
          <cell r="AC235">
            <v>7</v>
          </cell>
          <cell r="AD235" t="str">
            <v>A4</v>
          </cell>
          <cell r="AE235">
            <v>7</v>
          </cell>
        </row>
        <row r="236">
          <cell r="E236" t="str">
            <v>01013070</v>
          </cell>
          <cell r="F236" t="str">
            <v>Khoa Động lực</v>
          </cell>
          <cell r="G236" t="str">
            <v>VC</v>
          </cell>
          <cell r="H236" t="str">
            <v>A3</v>
          </cell>
          <cell r="I236">
            <v>8</v>
          </cell>
          <cell r="J236" t="str">
            <v>A4</v>
          </cell>
          <cell r="K236">
            <v>7</v>
          </cell>
          <cell r="L236" t="str">
            <v>A4</v>
          </cell>
          <cell r="M236">
            <v>7</v>
          </cell>
          <cell r="N236" t="str">
            <v>A4</v>
          </cell>
          <cell r="O236">
            <v>7</v>
          </cell>
          <cell r="P236" t="str">
            <v>A2</v>
          </cell>
          <cell r="Q236">
            <v>9</v>
          </cell>
          <cell r="R236" t="str">
            <v>A2</v>
          </cell>
          <cell r="S236">
            <v>9</v>
          </cell>
          <cell r="T236" t="str">
            <v>A3</v>
          </cell>
          <cell r="U236">
            <v>8</v>
          </cell>
          <cell r="V236" t="str">
            <v>A4</v>
          </cell>
          <cell r="W236">
            <v>7</v>
          </cell>
          <cell r="X236" t="str">
            <v>A3</v>
          </cell>
          <cell r="Y236">
            <v>8</v>
          </cell>
          <cell r="Z236" t="str">
            <v>A3</v>
          </cell>
          <cell r="AA236">
            <v>8</v>
          </cell>
          <cell r="AB236" t="str">
            <v>A4</v>
          </cell>
          <cell r="AC236">
            <v>7</v>
          </cell>
          <cell r="AD236" t="str">
            <v>A4</v>
          </cell>
          <cell r="AE236">
            <v>7</v>
          </cell>
        </row>
        <row r="237">
          <cell r="E237" t="str">
            <v>01014047</v>
          </cell>
          <cell r="F237" t="str">
            <v>Khoa Động lực</v>
          </cell>
          <cell r="G237" t="str">
            <v>VC</v>
          </cell>
          <cell r="H237" t="str">
            <v>A3</v>
          </cell>
          <cell r="I237">
            <v>8</v>
          </cell>
          <cell r="J237" t="str">
            <v>A4</v>
          </cell>
          <cell r="K237">
            <v>7</v>
          </cell>
          <cell r="L237" t="str">
            <v>A3</v>
          </cell>
          <cell r="M237">
            <v>8</v>
          </cell>
          <cell r="N237" t="str">
            <v>A1</v>
          </cell>
          <cell r="O237">
            <v>10</v>
          </cell>
          <cell r="P237" t="str">
            <v>A1</v>
          </cell>
          <cell r="Q237">
            <v>10</v>
          </cell>
          <cell r="R237" t="str">
            <v>A3</v>
          </cell>
          <cell r="S237">
            <v>8</v>
          </cell>
          <cell r="T237" t="str">
            <v>A4</v>
          </cell>
          <cell r="U237">
            <v>7</v>
          </cell>
          <cell r="V237" t="str">
            <v>A4</v>
          </cell>
          <cell r="W237">
            <v>7</v>
          </cell>
          <cell r="X237" t="str">
            <v>A2</v>
          </cell>
          <cell r="Y237">
            <v>9</v>
          </cell>
          <cell r="Z237" t="str">
            <v>A3</v>
          </cell>
          <cell r="AA237">
            <v>8</v>
          </cell>
          <cell r="AB237" t="str">
            <v>A4</v>
          </cell>
          <cell r="AC237">
            <v>7</v>
          </cell>
          <cell r="AD237" t="str">
            <v>A3</v>
          </cell>
          <cell r="AE237">
            <v>8</v>
          </cell>
        </row>
        <row r="238">
          <cell r="E238" t="str">
            <v>01013079</v>
          </cell>
          <cell r="F238" t="str">
            <v>Khoa Động lực</v>
          </cell>
          <cell r="G238" t="str">
            <v>VC</v>
          </cell>
          <cell r="H238" t="str">
            <v>A4</v>
          </cell>
          <cell r="I238">
            <v>7</v>
          </cell>
          <cell r="J238" t="str">
            <v>A4</v>
          </cell>
          <cell r="K238">
            <v>7</v>
          </cell>
          <cell r="L238" t="str">
            <v>A3</v>
          </cell>
          <cell r="M238">
            <v>8</v>
          </cell>
          <cell r="N238" t="str">
            <v>A4</v>
          </cell>
          <cell r="O238">
            <v>7</v>
          </cell>
          <cell r="P238" t="str">
            <v>A2</v>
          </cell>
          <cell r="Q238">
            <v>9</v>
          </cell>
          <cell r="R238" t="str">
            <v>A3</v>
          </cell>
          <cell r="S238">
            <v>8</v>
          </cell>
          <cell r="T238" t="str">
            <v>A4</v>
          </cell>
          <cell r="U238">
            <v>7</v>
          </cell>
          <cell r="V238" t="str">
            <v>A4</v>
          </cell>
          <cell r="W238">
            <v>7</v>
          </cell>
          <cell r="X238" t="str">
            <v>A3</v>
          </cell>
          <cell r="Y238">
            <v>8</v>
          </cell>
          <cell r="Z238" t="str">
            <v>A3</v>
          </cell>
          <cell r="AA238">
            <v>8</v>
          </cell>
          <cell r="AB238" t="str">
            <v>A3</v>
          </cell>
          <cell r="AC238">
            <v>8</v>
          </cell>
          <cell r="AD238" t="str">
            <v>A3</v>
          </cell>
          <cell r="AE238">
            <v>8</v>
          </cell>
        </row>
        <row r="239">
          <cell r="E239" t="str">
            <v>01013087</v>
          </cell>
          <cell r="F239" t="str">
            <v>Khoa Động lực</v>
          </cell>
          <cell r="G239" t="str">
            <v>VC</v>
          </cell>
          <cell r="H239" t="str">
            <v>A2</v>
          </cell>
          <cell r="I239">
            <v>9</v>
          </cell>
          <cell r="J239" t="str">
            <v>A4</v>
          </cell>
          <cell r="K239">
            <v>7</v>
          </cell>
          <cell r="L239" t="str">
            <v>A3</v>
          </cell>
          <cell r="M239">
            <v>8</v>
          </cell>
          <cell r="N239" t="str">
            <v>A1</v>
          </cell>
          <cell r="O239">
            <v>10</v>
          </cell>
          <cell r="P239" t="str">
            <v>A1</v>
          </cell>
          <cell r="Q239">
            <v>10</v>
          </cell>
          <cell r="R239" t="str">
            <v>A1</v>
          </cell>
          <cell r="S239">
            <v>10</v>
          </cell>
          <cell r="T239" t="str">
            <v>A4</v>
          </cell>
          <cell r="U239">
            <v>7</v>
          </cell>
          <cell r="V239" t="str">
            <v>A4</v>
          </cell>
          <cell r="W239">
            <v>7</v>
          </cell>
          <cell r="X239" t="str">
            <v>A4</v>
          </cell>
          <cell r="Y239">
            <v>7</v>
          </cell>
          <cell r="Z239" t="str">
            <v>A4</v>
          </cell>
          <cell r="AA239">
            <v>7</v>
          </cell>
          <cell r="AB239" t="str">
            <v>A4</v>
          </cell>
          <cell r="AC239">
            <v>7</v>
          </cell>
          <cell r="AD239" t="str">
            <v>A4</v>
          </cell>
          <cell r="AE239">
            <v>7</v>
          </cell>
        </row>
        <row r="240">
          <cell r="E240" t="str">
            <v>01013061</v>
          </cell>
          <cell r="F240" t="str">
            <v>Khoa Động lực</v>
          </cell>
          <cell r="G240" t="str">
            <v>VC</v>
          </cell>
          <cell r="H240" t="str">
            <v>A3</v>
          </cell>
          <cell r="I240">
            <v>8</v>
          </cell>
          <cell r="J240" t="str">
            <v>A4</v>
          </cell>
          <cell r="K240">
            <v>7</v>
          </cell>
          <cell r="L240" t="str">
            <v>A4</v>
          </cell>
          <cell r="M240">
            <v>7</v>
          </cell>
          <cell r="N240" t="str">
            <v>A4</v>
          </cell>
          <cell r="O240">
            <v>7</v>
          </cell>
          <cell r="P240" t="str">
            <v>A3</v>
          </cell>
          <cell r="Q240">
            <v>8</v>
          </cell>
          <cell r="R240" t="str">
            <v>A4</v>
          </cell>
          <cell r="S240">
            <v>7</v>
          </cell>
          <cell r="T240" t="str">
            <v>A4</v>
          </cell>
          <cell r="U240">
            <v>7</v>
          </cell>
          <cell r="V240" t="str">
            <v>A4</v>
          </cell>
          <cell r="W240">
            <v>7</v>
          </cell>
          <cell r="X240" t="str">
            <v>A4</v>
          </cell>
          <cell r="Y240">
            <v>7</v>
          </cell>
          <cell r="Z240" t="str">
            <v>A4</v>
          </cell>
          <cell r="AA240">
            <v>7</v>
          </cell>
          <cell r="AB240" t="str">
            <v>A4</v>
          </cell>
          <cell r="AC240">
            <v>7</v>
          </cell>
          <cell r="AD240" t="str">
            <v>A4</v>
          </cell>
          <cell r="AE240">
            <v>7</v>
          </cell>
        </row>
        <row r="241">
          <cell r="E241" t="str">
            <v>01013094</v>
          </cell>
          <cell r="F241" t="str">
            <v>Khoa Động lực</v>
          </cell>
          <cell r="G241" t="str">
            <v>VC</v>
          </cell>
          <cell r="H241" t="str">
            <v>A3</v>
          </cell>
          <cell r="I241">
            <v>8</v>
          </cell>
          <cell r="J241" t="str">
            <v>A4</v>
          </cell>
          <cell r="K241">
            <v>7</v>
          </cell>
          <cell r="L241" t="str">
            <v>A3</v>
          </cell>
          <cell r="M241">
            <v>8</v>
          </cell>
          <cell r="N241" t="str">
            <v>A2</v>
          </cell>
          <cell r="O241">
            <v>9</v>
          </cell>
          <cell r="P241" t="str">
            <v>A2</v>
          </cell>
          <cell r="Q241">
            <v>9</v>
          </cell>
          <cell r="R241" t="str">
            <v>A3</v>
          </cell>
          <cell r="S241">
            <v>8</v>
          </cell>
          <cell r="T241" t="str">
            <v>A3</v>
          </cell>
          <cell r="U241">
            <v>8</v>
          </cell>
          <cell r="V241" t="str">
            <v>A4</v>
          </cell>
          <cell r="W241">
            <v>7</v>
          </cell>
          <cell r="X241" t="str">
            <v>A4</v>
          </cell>
          <cell r="Y241">
            <v>7</v>
          </cell>
          <cell r="Z241" t="str">
            <v>A3</v>
          </cell>
          <cell r="AA241">
            <v>8</v>
          </cell>
          <cell r="AB241" t="str">
            <v>A4</v>
          </cell>
          <cell r="AC241">
            <v>7</v>
          </cell>
          <cell r="AD241" t="str">
            <v>A4</v>
          </cell>
          <cell r="AE241">
            <v>7</v>
          </cell>
        </row>
        <row r="242">
          <cell r="E242" t="str">
            <v>01013120</v>
          </cell>
          <cell r="F242" t="str">
            <v>Khoa Động lực</v>
          </cell>
          <cell r="G242" t="str">
            <v>VC</v>
          </cell>
          <cell r="H242" t="str">
            <v>A3</v>
          </cell>
          <cell r="I242">
            <v>8</v>
          </cell>
          <cell r="J242" t="str">
            <v>A4</v>
          </cell>
          <cell r="K242">
            <v>7</v>
          </cell>
          <cell r="L242" t="str">
            <v>A3</v>
          </cell>
          <cell r="M242">
            <v>8</v>
          </cell>
          <cell r="N242" t="str">
            <v>A1</v>
          </cell>
          <cell r="O242">
            <v>10</v>
          </cell>
          <cell r="P242" t="str">
            <v>A2</v>
          </cell>
          <cell r="Q242">
            <v>9</v>
          </cell>
          <cell r="R242" t="str">
            <v>A3</v>
          </cell>
          <cell r="S242">
            <v>8</v>
          </cell>
          <cell r="T242" t="str">
            <v>A4</v>
          </cell>
          <cell r="U242">
            <v>7</v>
          </cell>
          <cell r="V242" t="str">
            <v>A4</v>
          </cell>
          <cell r="W242">
            <v>7</v>
          </cell>
          <cell r="X242" t="str">
            <v>A4</v>
          </cell>
          <cell r="Y242">
            <v>7</v>
          </cell>
          <cell r="Z242" t="str">
            <v>A4</v>
          </cell>
          <cell r="AA242">
            <v>7</v>
          </cell>
          <cell r="AB242" t="str">
            <v>A4</v>
          </cell>
          <cell r="AC242">
            <v>7</v>
          </cell>
          <cell r="AD242" t="str">
            <v>A4</v>
          </cell>
          <cell r="AE242">
            <v>7</v>
          </cell>
        </row>
        <row r="243">
          <cell r="E243" t="str">
            <v>01013117</v>
          </cell>
          <cell r="F243" t="str">
            <v>Khoa Động lực</v>
          </cell>
          <cell r="G243" t="str">
            <v>VC</v>
          </cell>
          <cell r="H243" t="str">
            <v>A4</v>
          </cell>
          <cell r="I243">
            <v>7</v>
          </cell>
          <cell r="J243" t="str">
            <v>A4</v>
          </cell>
          <cell r="K243">
            <v>7</v>
          </cell>
          <cell r="L243" t="str">
            <v>A4</v>
          </cell>
          <cell r="M243">
            <v>7</v>
          </cell>
          <cell r="N243" t="str">
            <v>A4</v>
          </cell>
          <cell r="O243">
            <v>7</v>
          </cell>
          <cell r="P243" t="str">
            <v>A3</v>
          </cell>
          <cell r="Q243">
            <v>8</v>
          </cell>
          <cell r="R243" t="str">
            <v>A4</v>
          </cell>
          <cell r="S243">
            <v>7</v>
          </cell>
          <cell r="T243" t="str">
            <v>B2</v>
          </cell>
          <cell r="U243">
            <v>5</v>
          </cell>
          <cell r="V243" t="str">
            <v>A4</v>
          </cell>
          <cell r="W243">
            <v>7</v>
          </cell>
          <cell r="X243" t="str">
            <v>A4</v>
          </cell>
          <cell r="Y243">
            <v>7</v>
          </cell>
          <cell r="Z243" t="str">
            <v>A4</v>
          </cell>
          <cell r="AA243">
            <v>7</v>
          </cell>
          <cell r="AB243" t="str">
            <v>A4</v>
          </cell>
          <cell r="AC243">
            <v>7</v>
          </cell>
          <cell r="AD243" t="str">
            <v>A4</v>
          </cell>
          <cell r="AE243">
            <v>7</v>
          </cell>
        </row>
        <row r="244">
          <cell r="E244" t="str">
            <v>01013116</v>
          </cell>
          <cell r="F244" t="str">
            <v>Khoa Động lực</v>
          </cell>
          <cell r="G244" t="str">
            <v>VC</v>
          </cell>
          <cell r="H244"/>
          <cell r="I244"/>
          <cell r="J244"/>
          <cell r="K244"/>
          <cell r="L244"/>
          <cell r="M244"/>
          <cell r="N244" t="str">
            <v>A4</v>
          </cell>
          <cell r="O244">
            <v>7</v>
          </cell>
          <cell r="P244" t="str">
            <v>A3</v>
          </cell>
          <cell r="Q244">
            <v>8</v>
          </cell>
          <cell r="R244" t="str">
            <v>A4</v>
          </cell>
          <cell r="S244">
            <v>7</v>
          </cell>
          <cell r="T244" t="str">
            <v>A4</v>
          </cell>
          <cell r="U244">
            <v>7</v>
          </cell>
          <cell r="V244" t="str">
            <v>A4</v>
          </cell>
          <cell r="W244">
            <v>7</v>
          </cell>
          <cell r="X244" t="str">
            <v>A4</v>
          </cell>
          <cell r="Y244">
            <v>7</v>
          </cell>
          <cell r="Z244" t="str">
            <v>A4</v>
          </cell>
          <cell r="AA244">
            <v>7</v>
          </cell>
          <cell r="AB244" t="str">
            <v>A4</v>
          </cell>
          <cell r="AC244">
            <v>7</v>
          </cell>
          <cell r="AD244" t="str">
            <v>A4</v>
          </cell>
          <cell r="AE244">
            <v>7</v>
          </cell>
        </row>
        <row r="245">
          <cell r="E245" t="str">
            <v>01013128</v>
          </cell>
          <cell r="F245" t="str">
            <v>Khoa Động lực</v>
          </cell>
          <cell r="G245" t="str">
            <v>VC</v>
          </cell>
          <cell r="H245"/>
          <cell r="I245"/>
          <cell r="J245"/>
          <cell r="K245"/>
          <cell r="L245"/>
          <cell r="M245"/>
          <cell r="N245"/>
          <cell r="O245"/>
          <cell r="P245"/>
          <cell r="Q245"/>
          <cell r="R245"/>
          <cell r="S245"/>
          <cell r="T245"/>
          <cell r="U245"/>
          <cell r="V245"/>
          <cell r="W245"/>
          <cell r="X245"/>
          <cell r="Y245"/>
          <cell r="Z245"/>
          <cell r="AA245"/>
          <cell r="AB245" t="str">
            <v>A4</v>
          </cell>
          <cell r="AC245">
            <v>7</v>
          </cell>
          <cell r="AD245" t="str">
            <v>A4</v>
          </cell>
          <cell r="AE245"/>
        </row>
        <row r="246">
          <cell r="E246" t="str">
            <v>01013096</v>
          </cell>
          <cell r="F246" t="str">
            <v>Khoa Động lực</v>
          </cell>
          <cell r="G246" t="str">
            <v>HĐT</v>
          </cell>
          <cell r="H246" t="str">
            <v>A1</v>
          </cell>
          <cell r="I246">
            <v>10</v>
          </cell>
          <cell r="J246" t="str">
            <v>A1</v>
          </cell>
          <cell r="K246">
            <v>10</v>
          </cell>
          <cell r="L246" t="str">
            <v>A1</v>
          </cell>
          <cell r="M246">
            <v>10</v>
          </cell>
          <cell r="N246" t="str">
            <v>A1</v>
          </cell>
          <cell r="O246">
            <v>10</v>
          </cell>
          <cell r="P246" t="str">
            <v>A1</v>
          </cell>
          <cell r="Q246">
            <v>10</v>
          </cell>
          <cell r="R246" t="str">
            <v>A1</v>
          </cell>
          <cell r="S246">
            <v>10</v>
          </cell>
          <cell r="T246" t="str">
            <v>A1</v>
          </cell>
          <cell r="U246">
            <v>10</v>
          </cell>
          <cell r="V246" t="str">
            <v>A1</v>
          </cell>
          <cell r="W246">
            <v>10</v>
          </cell>
          <cell r="X246" t="str">
            <v>A1</v>
          </cell>
          <cell r="Y246">
            <v>10</v>
          </cell>
          <cell r="Z246" t="str">
            <v>A1</v>
          </cell>
          <cell r="AA246">
            <v>10</v>
          </cell>
          <cell r="AB246" t="str">
            <v>A1</v>
          </cell>
          <cell r="AC246">
            <v>10</v>
          </cell>
          <cell r="AD246" t="str">
            <v>A1</v>
          </cell>
          <cell r="AE246">
            <v>10</v>
          </cell>
        </row>
        <row r="247">
          <cell r="E247" t="str">
            <v>01014002</v>
          </cell>
          <cell r="F247" t="str">
            <v>K. Điện - Điện tử</v>
          </cell>
          <cell r="G247" t="str">
            <v>VC</v>
          </cell>
          <cell r="H247" t="str">
            <v>A1</v>
          </cell>
          <cell r="I247">
            <v>10</v>
          </cell>
          <cell r="J247" t="str">
            <v>A1</v>
          </cell>
          <cell r="K247">
            <v>10</v>
          </cell>
          <cell r="L247" t="str">
            <v>A1</v>
          </cell>
          <cell r="M247">
            <v>10</v>
          </cell>
          <cell r="N247" t="str">
            <v>A1</v>
          </cell>
          <cell r="O247">
            <v>10</v>
          </cell>
          <cell r="P247" t="str">
            <v>A1</v>
          </cell>
          <cell r="Q247">
            <v>10</v>
          </cell>
          <cell r="R247" t="str">
            <v>A1</v>
          </cell>
          <cell r="S247">
            <v>10</v>
          </cell>
          <cell r="T247" t="str">
            <v>A2</v>
          </cell>
          <cell r="U247">
            <v>9</v>
          </cell>
          <cell r="V247" t="str">
            <v>A1</v>
          </cell>
          <cell r="W247">
            <v>10</v>
          </cell>
          <cell r="X247" t="str">
            <v>A1</v>
          </cell>
          <cell r="Y247">
            <v>10</v>
          </cell>
          <cell r="Z247" t="str">
            <v>A1</v>
          </cell>
          <cell r="AA247">
            <v>10</v>
          </cell>
          <cell r="AB247" t="str">
            <v>A1</v>
          </cell>
          <cell r="AC247">
            <v>10</v>
          </cell>
          <cell r="AD247" t="str">
            <v>A1</v>
          </cell>
          <cell r="AE247">
            <v>10</v>
          </cell>
        </row>
        <row r="248">
          <cell r="E248" t="str">
            <v>01014004</v>
          </cell>
          <cell r="F248" t="str">
            <v>K. Điện - Điện tử</v>
          </cell>
          <cell r="G248" t="str">
            <v>VC</v>
          </cell>
          <cell r="H248" t="str">
            <v>A1</v>
          </cell>
          <cell r="I248">
            <v>10</v>
          </cell>
          <cell r="J248" t="str">
            <v>A3</v>
          </cell>
          <cell r="K248">
            <v>8</v>
          </cell>
          <cell r="L248" t="str">
            <v>A2</v>
          </cell>
          <cell r="M248">
            <v>9</v>
          </cell>
          <cell r="N248" t="str">
            <v>A1</v>
          </cell>
          <cell r="O248">
            <v>10</v>
          </cell>
          <cell r="P248" t="str">
            <v>A2</v>
          </cell>
          <cell r="Q248">
            <v>9</v>
          </cell>
          <cell r="R248" t="str">
            <v>A1</v>
          </cell>
          <cell r="S248">
            <v>10</v>
          </cell>
          <cell r="T248" t="str">
            <v>A3</v>
          </cell>
          <cell r="U248">
            <v>8</v>
          </cell>
          <cell r="V248" t="str">
            <v>A1</v>
          </cell>
          <cell r="W248">
            <v>10</v>
          </cell>
          <cell r="X248" t="str">
            <v>A1</v>
          </cell>
          <cell r="Y248">
            <v>10</v>
          </cell>
          <cell r="Z248" t="str">
            <v>A3</v>
          </cell>
          <cell r="AA248">
            <v>8</v>
          </cell>
          <cell r="AB248" t="str">
            <v>A3</v>
          </cell>
          <cell r="AC248">
            <v>8</v>
          </cell>
          <cell r="AD248" t="str">
            <v>A1</v>
          </cell>
          <cell r="AE248">
            <v>10</v>
          </cell>
        </row>
        <row r="249">
          <cell r="E249" t="str">
            <v>01023003</v>
          </cell>
          <cell r="F249" t="str">
            <v>K. Điện - Điện tử</v>
          </cell>
          <cell r="G249" t="str">
            <v>VC</v>
          </cell>
          <cell r="H249" t="str">
            <v>A1</v>
          </cell>
          <cell r="I249">
            <v>10</v>
          </cell>
          <cell r="J249" t="str">
            <v>A1</v>
          </cell>
          <cell r="K249">
            <v>10</v>
          </cell>
          <cell r="L249" t="str">
            <v>A2</v>
          </cell>
          <cell r="M249">
            <v>9</v>
          </cell>
          <cell r="N249" t="str">
            <v>A3</v>
          </cell>
          <cell r="O249">
            <v>8</v>
          </cell>
          <cell r="P249" t="str">
            <v>A1</v>
          </cell>
          <cell r="Q249">
            <v>10</v>
          </cell>
          <cell r="R249" t="str">
            <v>A1</v>
          </cell>
          <cell r="S249">
            <v>10</v>
          </cell>
          <cell r="T249" t="str">
            <v>A3</v>
          </cell>
          <cell r="U249">
            <v>8</v>
          </cell>
          <cell r="V249" t="str">
            <v>A2</v>
          </cell>
          <cell r="W249">
            <v>9</v>
          </cell>
          <cell r="X249" t="str">
            <v>A1</v>
          </cell>
          <cell r="Y249">
            <v>10</v>
          </cell>
          <cell r="Z249" t="str">
            <v>A2</v>
          </cell>
          <cell r="AA249">
            <v>9</v>
          </cell>
          <cell r="AB249" t="str">
            <v>A1</v>
          </cell>
          <cell r="AC249">
            <v>10</v>
          </cell>
          <cell r="AD249" t="str">
            <v>A3</v>
          </cell>
          <cell r="AE249">
            <v>8</v>
          </cell>
        </row>
        <row r="250">
          <cell r="E250" t="str">
            <v>01014038</v>
          </cell>
          <cell r="F250" t="str">
            <v>K. Điện - Điện tử</v>
          </cell>
          <cell r="G250" t="str">
            <v>VC</v>
          </cell>
          <cell r="H250" t="str">
            <v>A1</v>
          </cell>
          <cell r="I250">
            <v>10</v>
          </cell>
          <cell r="J250" t="str">
            <v>A4</v>
          </cell>
          <cell r="K250">
            <v>7</v>
          </cell>
          <cell r="L250" t="str">
            <v>A1</v>
          </cell>
          <cell r="M250">
            <v>10</v>
          </cell>
          <cell r="N250" t="str">
            <v>A1</v>
          </cell>
          <cell r="O250">
            <v>10</v>
          </cell>
          <cell r="P250" t="str">
            <v>A1</v>
          </cell>
          <cell r="Q250">
            <v>10</v>
          </cell>
          <cell r="R250" t="str">
            <v>A1</v>
          </cell>
          <cell r="S250">
            <v>10</v>
          </cell>
          <cell r="T250" t="str">
            <v>A3</v>
          </cell>
          <cell r="U250">
            <v>8</v>
          </cell>
          <cell r="V250" t="str">
            <v>A1</v>
          </cell>
          <cell r="W250">
            <v>10</v>
          </cell>
          <cell r="X250" t="str">
            <v>A1</v>
          </cell>
          <cell r="Y250">
            <v>10</v>
          </cell>
          <cell r="Z250" t="str">
            <v>A1</v>
          </cell>
          <cell r="AA250">
            <v>10</v>
          </cell>
          <cell r="AB250" t="str">
            <v>A1</v>
          </cell>
          <cell r="AC250">
            <v>10</v>
          </cell>
          <cell r="AD250" t="str">
            <v>A1</v>
          </cell>
          <cell r="AE250">
            <v>10</v>
          </cell>
        </row>
        <row r="251">
          <cell r="E251" t="str">
            <v>01014051</v>
          </cell>
          <cell r="F251" t="str">
            <v>K. Điện - Điện tử</v>
          </cell>
          <cell r="G251" t="str">
            <v>VC</v>
          </cell>
          <cell r="H251"/>
          <cell r="I251"/>
          <cell r="J251"/>
          <cell r="K251"/>
          <cell r="L251"/>
          <cell r="M251"/>
          <cell r="N251" t="str">
            <v>A4</v>
          </cell>
          <cell r="O251">
            <v>7</v>
          </cell>
          <cell r="P251" t="str">
            <v>A4</v>
          </cell>
          <cell r="Q251">
            <v>7</v>
          </cell>
          <cell r="R251" t="str">
            <v>A4</v>
          </cell>
          <cell r="S251">
            <v>7</v>
          </cell>
          <cell r="T251" t="str">
            <v>A4</v>
          </cell>
          <cell r="U251">
            <v>7</v>
          </cell>
          <cell r="V251" t="str">
            <v>A3</v>
          </cell>
          <cell r="W251">
            <v>8</v>
          </cell>
          <cell r="X251" t="str">
            <v>A3</v>
          </cell>
          <cell r="Y251">
            <v>8</v>
          </cell>
          <cell r="Z251" t="str">
            <v>A4</v>
          </cell>
          <cell r="AA251">
            <v>7</v>
          </cell>
          <cell r="AB251" t="str">
            <v>A4</v>
          </cell>
          <cell r="AC251">
            <v>7</v>
          </cell>
          <cell r="AD251" t="str">
            <v>A4</v>
          </cell>
          <cell r="AE251">
            <v>7</v>
          </cell>
        </row>
        <row r="252">
          <cell r="E252" t="str">
            <v>01014005</v>
          </cell>
          <cell r="F252" t="str">
            <v>K. Điện - Điện tử</v>
          </cell>
          <cell r="G252" t="str">
            <v>VC</v>
          </cell>
          <cell r="H252" t="str">
            <v>A4</v>
          </cell>
          <cell r="I252">
            <v>7</v>
          </cell>
          <cell r="J252" t="str">
            <v>A4</v>
          </cell>
          <cell r="K252">
            <v>7</v>
          </cell>
          <cell r="L252" t="str">
            <v>A3</v>
          </cell>
          <cell r="M252">
            <v>8</v>
          </cell>
          <cell r="N252" t="str">
            <v>A4</v>
          </cell>
          <cell r="O252">
            <v>7</v>
          </cell>
          <cell r="P252" t="str">
            <v>A3</v>
          </cell>
          <cell r="Q252">
            <v>8</v>
          </cell>
          <cell r="R252" t="str">
            <v>A3</v>
          </cell>
          <cell r="S252">
            <v>8</v>
          </cell>
          <cell r="T252" t="str">
            <v>A4</v>
          </cell>
          <cell r="U252">
            <v>7</v>
          </cell>
          <cell r="V252" t="str">
            <v>A4</v>
          </cell>
          <cell r="W252">
            <v>7</v>
          </cell>
          <cell r="X252" t="str">
            <v>A4</v>
          </cell>
          <cell r="Y252">
            <v>7</v>
          </cell>
          <cell r="Z252" t="str">
            <v>A4</v>
          </cell>
          <cell r="AA252">
            <v>7</v>
          </cell>
          <cell r="AB252" t="str">
            <v>A4</v>
          </cell>
          <cell r="AC252">
            <v>7</v>
          </cell>
          <cell r="AD252" t="str">
            <v>A4</v>
          </cell>
          <cell r="AE252">
            <v>7</v>
          </cell>
        </row>
        <row r="253">
          <cell r="E253" t="str">
            <v>01014046</v>
          </cell>
          <cell r="F253" t="str">
            <v>K. Điện - Điện tử</v>
          </cell>
          <cell r="G253" t="str">
            <v>VC</v>
          </cell>
          <cell r="H253" t="str">
            <v>A1</v>
          </cell>
          <cell r="I253">
            <v>10</v>
          </cell>
          <cell r="J253" t="str">
            <v>A4</v>
          </cell>
          <cell r="K253">
            <v>7</v>
          </cell>
          <cell r="L253" t="str">
            <v>A1</v>
          </cell>
          <cell r="M253">
            <v>10</v>
          </cell>
          <cell r="N253" t="str">
            <v>A1</v>
          </cell>
          <cell r="O253">
            <v>10</v>
          </cell>
          <cell r="P253" t="str">
            <v>A1</v>
          </cell>
          <cell r="Q253">
            <v>10</v>
          </cell>
          <cell r="R253" t="str">
            <v>A1</v>
          </cell>
          <cell r="S253">
            <v>10</v>
          </cell>
          <cell r="T253" t="str">
            <v>A3</v>
          </cell>
          <cell r="U253">
            <v>8</v>
          </cell>
          <cell r="V253" t="str">
            <v>A1</v>
          </cell>
          <cell r="W253">
            <v>10</v>
          </cell>
          <cell r="X253" t="str">
            <v>A1</v>
          </cell>
          <cell r="Y253">
            <v>10</v>
          </cell>
          <cell r="Z253" t="str">
            <v>A1</v>
          </cell>
          <cell r="AA253">
            <v>10</v>
          </cell>
          <cell r="AB253" t="str">
            <v>A1</v>
          </cell>
          <cell r="AC253">
            <v>10</v>
          </cell>
          <cell r="AD253" t="str">
            <v>A1</v>
          </cell>
          <cell r="AE253">
            <v>10</v>
          </cell>
        </row>
        <row r="254">
          <cell r="E254" t="str">
            <v>01014026</v>
          </cell>
          <cell r="F254" t="str">
            <v>K. Điện - Điện tử</v>
          </cell>
          <cell r="G254" t="str">
            <v>VC</v>
          </cell>
          <cell r="H254" t="str">
            <v>A4</v>
          </cell>
          <cell r="I254">
            <v>7</v>
          </cell>
          <cell r="J254" t="str">
            <v>A4</v>
          </cell>
          <cell r="K254">
            <v>7</v>
          </cell>
          <cell r="L254" t="str">
            <v>A3</v>
          </cell>
          <cell r="M254">
            <v>8</v>
          </cell>
          <cell r="N254" t="str">
            <v>A4</v>
          </cell>
          <cell r="O254">
            <v>7</v>
          </cell>
          <cell r="P254" t="str">
            <v>A3</v>
          </cell>
          <cell r="Q254">
            <v>8</v>
          </cell>
          <cell r="R254" t="str">
            <v>A3</v>
          </cell>
          <cell r="S254">
            <v>8</v>
          </cell>
          <cell r="T254" t="str">
            <v>A3</v>
          </cell>
          <cell r="U254">
            <v>8</v>
          </cell>
          <cell r="V254" t="str">
            <v>A3</v>
          </cell>
          <cell r="W254">
            <v>8</v>
          </cell>
          <cell r="X254" t="str">
            <v>A3</v>
          </cell>
          <cell r="Y254">
            <v>8</v>
          </cell>
          <cell r="Z254" t="str">
            <v>A2</v>
          </cell>
          <cell r="AA254">
            <v>9</v>
          </cell>
          <cell r="AB254" t="str">
            <v>A4</v>
          </cell>
          <cell r="AC254">
            <v>7</v>
          </cell>
          <cell r="AD254" t="str">
            <v>A3</v>
          </cell>
          <cell r="AE254">
            <v>8</v>
          </cell>
        </row>
        <row r="255">
          <cell r="E255" t="str">
            <v>01014029</v>
          </cell>
          <cell r="F255" t="str">
            <v>K. Điện - Điện tử</v>
          </cell>
          <cell r="G255" t="str">
            <v>VC</v>
          </cell>
          <cell r="H255" t="str">
            <v>A4</v>
          </cell>
          <cell r="I255">
            <v>7</v>
          </cell>
          <cell r="J255" t="str">
            <v>A4</v>
          </cell>
          <cell r="K255">
            <v>7</v>
          </cell>
          <cell r="L255" t="str">
            <v>A4</v>
          </cell>
          <cell r="M255">
            <v>7</v>
          </cell>
          <cell r="N255" t="str">
            <v>A4</v>
          </cell>
          <cell r="O255">
            <v>7</v>
          </cell>
          <cell r="P255" t="str">
            <v>A3</v>
          </cell>
          <cell r="Q255">
            <v>8</v>
          </cell>
          <cell r="R255" t="str">
            <v>A3</v>
          </cell>
          <cell r="S255">
            <v>8</v>
          </cell>
          <cell r="T255" t="str">
            <v>A4</v>
          </cell>
          <cell r="U255">
            <v>7</v>
          </cell>
          <cell r="V255" t="str">
            <v>A4</v>
          </cell>
          <cell r="W255">
            <v>7</v>
          </cell>
          <cell r="X255" t="str">
            <v>A4</v>
          </cell>
          <cell r="Y255">
            <v>7</v>
          </cell>
          <cell r="Z255" t="str">
            <v>A4</v>
          </cell>
          <cell r="AA255">
            <v>7</v>
          </cell>
          <cell r="AB255" t="str">
            <v>A4</v>
          </cell>
          <cell r="AC255">
            <v>7</v>
          </cell>
          <cell r="AD255" t="str">
            <v>A4</v>
          </cell>
          <cell r="AE255">
            <v>7</v>
          </cell>
        </row>
        <row r="256">
          <cell r="E256" t="str">
            <v>01014033</v>
          </cell>
          <cell r="F256" t="str">
            <v>K. Điện - Điện tử</v>
          </cell>
          <cell r="G256" t="str">
            <v>VC</v>
          </cell>
          <cell r="H256" t="str">
            <v>A1</v>
          </cell>
          <cell r="I256">
            <v>10</v>
          </cell>
          <cell r="J256" t="str">
            <v>A4</v>
          </cell>
          <cell r="K256">
            <v>7</v>
          </cell>
          <cell r="L256" t="str">
            <v>A1</v>
          </cell>
          <cell r="M256">
            <v>10</v>
          </cell>
          <cell r="N256" t="str">
            <v>A1</v>
          </cell>
          <cell r="O256">
            <v>10</v>
          </cell>
          <cell r="P256" t="str">
            <v>A1</v>
          </cell>
          <cell r="Q256">
            <v>10</v>
          </cell>
          <cell r="R256" t="str">
            <v>A1</v>
          </cell>
          <cell r="S256">
            <v>10</v>
          </cell>
          <cell r="T256" t="str">
            <v>A1</v>
          </cell>
          <cell r="U256">
            <v>10</v>
          </cell>
          <cell r="V256" t="str">
            <v>A1</v>
          </cell>
          <cell r="W256">
            <v>10</v>
          </cell>
          <cell r="X256" t="str">
            <v>A1</v>
          </cell>
          <cell r="Y256">
            <v>10</v>
          </cell>
          <cell r="Z256" t="str">
            <v>A1</v>
          </cell>
          <cell r="AA256">
            <v>10</v>
          </cell>
          <cell r="AB256" t="str">
            <v>A1</v>
          </cell>
          <cell r="AC256">
            <v>10</v>
          </cell>
          <cell r="AD256" t="str">
            <v>A3</v>
          </cell>
          <cell r="AE256">
            <v>8</v>
          </cell>
        </row>
        <row r="257">
          <cell r="E257" t="str">
            <v>01014023</v>
          </cell>
          <cell r="F257" t="str">
            <v>K. Điện - Điện tử</v>
          </cell>
          <cell r="G257" t="str">
            <v>VC</v>
          </cell>
          <cell r="H257" t="str">
            <v>A4</v>
          </cell>
          <cell r="I257">
            <v>7</v>
          </cell>
          <cell r="J257" t="str">
            <v>A4</v>
          </cell>
          <cell r="K257">
            <v>7</v>
          </cell>
          <cell r="L257" t="str">
            <v>A3</v>
          </cell>
          <cell r="M257">
            <v>8</v>
          </cell>
          <cell r="N257" t="str">
            <v>A4</v>
          </cell>
          <cell r="O257">
            <v>7</v>
          </cell>
          <cell r="P257" t="str">
            <v>A3</v>
          </cell>
          <cell r="Q257">
            <v>8</v>
          </cell>
          <cell r="R257" t="str">
            <v>A3</v>
          </cell>
          <cell r="S257">
            <v>8</v>
          </cell>
          <cell r="T257" t="str">
            <v>A4</v>
          </cell>
          <cell r="U257">
            <v>7</v>
          </cell>
          <cell r="V257" t="str">
            <v>A4</v>
          </cell>
          <cell r="W257">
            <v>7</v>
          </cell>
          <cell r="X257" t="str">
            <v>A3</v>
          </cell>
          <cell r="Y257">
            <v>8</v>
          </cell>
          <cell r="Z257" t="str">
            <v>A4</v>
          </cell>
          <cell r="AA257">
            <v>7</v>
          </cell>
          <cell r="AB257" t="str">
            <v>A4</v>
          </cell>
          <cell r="AC257">
            <v>7</v>
          </cell>
          <cell r="AD257" t="str">
            <v>A3</v>
          </cell>
          <cell r="AE257">
            <v>8</v>
          </cell>
        </row>
        <row r="258">
          <cell r="E258" t="str">
            <v>01014013</v>
          </cell>
          <cell r="F258" t="str">
            <v>K. Điện - Điện tử</v>
          </cell>
          <cell r="G258" t="str">
            <v>VC</v>
          </cell>
          <cell r="H258" t="str">
            <v>A4</v>
          </cell>
          <cell r="I258">
            <v>7</v>
          </cell>
          <cell r="J258" t="str">
            <v>A4</v>
          </cell>
          <cell r="K258">
            <v>7</v>
          </cell>
          <cell r="L258" t="str">
            <v>A4</v>
          </cell>
          <cell r="M258">
            <v>7</v>
          </cell>
          <cell r="N258" t="str">
            <v>A4</v>
          </cell>
          <cell r="O258">
            <v>7</v>
          </cell>
          <cell r="P258" t="str">
            <v>A3</v>
          </cell>
          <cell r="Q258">
            <v>8</v>
          </cell>
          <cell r="R258" t="str">
            <v>A3</v>
          </cell>
          <cell r="S258">
            <v>8</v>
          </cell>
          <cell r="T258" t="str">
            <v>A4</v>
          </cell>
          <cell r="U258">
            <v>7</v>
          </cell>
          <cell r="V258" t="str">
            <v>A4</v>
          </cell>
          <cell r="W258">
            <v>7</v>
          </cell>
          <cell r="X258" t="str">
            <v>A4</v>
          </cell>
          <cell r="Y258">
            <v>7</v>
          </cell>
          <cell r="Z258" t="str">
            <v>A3</v>
          </cell>
          <cell r="AA258">
            <v>8</v>
          </cell>
          <cell r="AB258" t="str">
            <v>A4</v>
          </cell>
          <cell r="AC258">
            <v>7</v>
          </cell>
          <cell r="AD258" t="str">
            <v>A3</v>
          </cell>
          <cell r="AE258">
            <v>8</v>
          </cell>
        </row>
        <row r="259">
          <cell r="E259" t="str">
            <v>01014017</v>
          </cell>
          <cell r="F259" t="str">
            <v>K. Điện - Điện tử</v>
          </cell>
          <cell r="G259" t="str">
            <v>VC</v>
          </cell>
          <cell r="H259" t="str">
            <v>A4</v>
          </cell>
          <cell r="I259">
            <v>7</v>
          </cell>
          <cell r="J259" t="str">
            <v>A4</v>
          </cell>
          <cell r="K259">
            <v>7</v>
          </cell>
          <cell r="L259" t="str">
            <v>A4</v>
          </cell>
          <cell r="M259">
            <v>7</v>
          </cell>
          <cell r="N259" t="str">
            <v>A3</v>
          </cell>
          <cell r="O259">
            <v>8</v>
          </cell>
          <cell r="P259" t="str">
            <v>A4</v>
          </cell>
          <cell r="Q259">
            <v>7</v>
          </cell>
          <cell r="R259" t="str">
            <v>A3</v>
          </cell>
          <cell r="S259">
            <v>8</v>
          </cell>
          <cell r="T259" t="str">
            <v>B2</v>
          </cell>
          <cell r="U259">
            <v>5</v>
          </cell>
          <cell r="V259" t="str">
            <v>A4</v>
          </cell>
          <cell r="W259">
            <v>7</v>
          </cell>
          <cell r="X259" t="str">
            <v>A3</v>
          </cell>
          <cell r="Y259">
            <v>8</v>
          </cell>
          <cell r="Z259" t="str">
            <v>A4</v>
          </cell>
          <cell r="AA259">
            <v>7</v>
          </cell>
          <cell r="AB259" t="str">
            <v>C1</v>
          </cell>
          <cell r="AC259">
            <v>4</v>
          </cell>
          <cell r="AD259" t="str">
            <v>A4</v>
          </cell>
          <cell r="AE259">
            <v>7</v>
          </cell>
        </row>
        <row r="260">
          <cell r="E260" t="str">
            <v>01014034</v>
          </cell>
          <cell r="F260" t="str">
            <v>K. Điện - Điện tử</v>
          </cell>
          <cell r="G260" t="str">
            <v>VC</v>
          </cell>
          <cell r="H260" t="str">
            <v>A3</v>
          </cell>
          <cell r="I260">
            <v>8</v>
          </cell>
          <cell r="J260" t="str">
            <v>A4</v>
          </cell>
          <cell r="K260">
            <v>7</v>
          </cell>
          <cell r="L260" t="str">
            <v>A3</v>
          </cell>
          <cell r="M260">
            <v>8</v>
          </cell>
          <cell r="N260" t="str">
            <v>A4</v>
          </cell>
          <cell r="O260">
            <v>7</v>
          </cell>
          <cell r="P260" t="str">
            <v>A3</v>
          </cell>
          <cell r="Q260">
            <v>8</v>
          </cell>
          <cell r="R260" t="str">
            <v>A3</v>
          </cell>
          <cell r="S260">
            <v>8</v>
          </cell>
          <cell r="T260" t="str">
            <v>A4</v>
          </cell>
          <cell r="U260">
            <v>7</v>
          </cell>
          <cell r="V260" t="str">
            <v>A3</v>
          </cell>
          <cell r="W260">
            <v>8</v>
          </cell>
          <cell r="X260" t="str">
            <v>A3</v>
          </cell>
          <cell r="Y260">
            <v>8</v>
          </cell>
          <cell r="Z260" t="str">
            <v>A3</v>
          </cell>
          <cell r="AA260">
            <v>8</v>
          </cell>
          <cell r="AB260" t="str">
            <v>A3</v>
          </cell>
          <cell r="AC260">
            <v>8</v>
          </cell>
          <cell r="AD260" t="str">
            <v>A3</v>
          </cell>
          <cell r="AE260">
            <v>8</v>
          </cell>
        </row>
        <row r="261">
          <cell r="E261" t="str">
            <v>01014020</v>
          </cell>
          <cell r="F261" t="str">
            <v>K. Điện - Điện tử</v>
          </cell>
          <cell r="G261" t="str">
            <v>VC</v>
          </cell>
          <cell r="H261" t="str">
            <v>A4</v>
          </cell>
          <cell r="I261">
            <v>7</v>
          </cell>
          <cell r="J261" t="str">
            <v>A4</v>
          </cell>
          <cell r="K261">
            <v>7</v>
          </cell>
          <cell r="L261" t="str">
            <v>A3</v>
          </cell>
          <cell r="M261">
            <v>8</v>
          </cell>
          <cell r="N261" t="str">
            <v>A4</v>
          </cell>
          <cell r="O261">
            <v>7</v>
          </cell>
          <cell r="P261" t="str">
            <v>A3</v>
          </cell>
          <cell r="Q261">
            <v>8</v>
          </cell>
          <cell r="R261" t="str">
            <v>A3</v>
          </cell>
          <cell r="S261">
            <v>8</v>
          </cell>
          <cell r="T261" t="str">
            <v>A4</v>
          </cell>
          <cell r="U261">
            <v>7</v>
          </cell>
          <cell r="V261" t="str">
            <v>A3</v>
          </cell>
          <cell r="W261">
            <v>8</v>
          </cell>
          <cell r="X261" t="str">
            <v>A3</v>
          </cell>
          <cell r="Y261">
            <v>8</v>
          </cell>
          <cell r="Z261" t="str">
            <v>A3</v>
          </cell>
          <cell r="AA261">
            <v>8</v>
          </cell>
          <cell r="AB261" t="str">
            <v>A3</v>
          </cell>
          <cell r="AC261">
            <v>8</v>
          </cell>
          <cell r="AD261" t="str">
            <v>A4</v>
          </cell>
          <cell r="AE261">
            <v>7</v>
          </cell>
        </row>
        <row r="262">
          <cell r="E262" t="str">
            <v>01014018</v>
          </cell>
          <cell r="F262" t="str">
            <v>K. Điện - Điện tử</v>
          </cell>
          <cell r="G262" t="str">
            <v>VC</v>
          </cell>
          <cell r="H262" t="str">
            <v>A4</v>
          </cell>
          <cell r="I262">
            <v>7</v>
          </cell>
          <cell r="J262" t="str">
            <v>A4</v>
          </cell>
          <cell r="K262">
            <v>7</v>
          </cell>
          <cell r="L262" t="str">
            <v>A4</v>
          </cell>
          <cell r="M262">
            <v>7</v>
          </cell>
          <cell r="N262" t="str">
            <v>A4</v>
          </cell>
          <cell r="O262">
            <v>7</v>
          </cell>
          <cell r="P262" t="str">
            <v>A3</v>
          </cell>
          <cell r="Q262">
            <v>8</v>
          </cell>
          <cell r="R262" t="str">
            <v>A4</v>
          </cell>
          <cell r="S262">
            <v>7</v>
          </cell>
          <cell r="T262" t="str">
            <v>A4</v>
          </cell>
          <cell r="U262">
            <v>7</v>
          </cell>
          <cell r="V262" t="str">
            <v>A3</v>
          </cell>
          <cell r="W262">
            <v>8</v>
          </cell>
          <cell r="X262" t="str">
            <v>A3</v>
          </cell>
          <cell r="Y262">
            <v>8</v>
          </cell>
          <cell r="Z262" t="str">
            <v>A4</v>
          </cell>
          <cell r="AA262">
            <v>7</v>
          </cell>
          <cell r="AB262" t="str">
            <v>A3</v>
          </cell>
          <cell r="AC262">
            <v>8</v>
          </cell>
          <cell r="AD262" t="str">
            <v>A4</v>
          </cell>
          <cell r="AE262">
            <v>7</v>
          </cell>
        </row>
        <row r="263">
          <cell r="E263" t="str">
            <v>01014042</v>
          </cell>
          <cell r="F263" t="str">
            <v>K. Điện - Điện tử</v>
          </cell>
          <cell r="G263" t="str">
            <v>VC</v>
          </cell>
          <cell r="H263" t="str">
            <v>A2</v>
          </cell>
          <cell r="I263">
            <v>9</v>
          </cell>
          <cell r="J263" t="str">
            <v>A4</v>
          </cell>
          <cell r="K263">
            <v>7</v>
          </cell>
          <cell r="L263" t="str">
            <v>A2</v>
          </cell>
          <cell r="M263">
            <v>9</v>
          </cell>
          <cell r="N263" t="str">
            <v>A3</v>
          </cell>
          <cell r="O263">
            <v>8</v>
          </cell>
          <cell r="P263" t="str">
            <v>A3</v>
          </cell>
          <cell r="Q263">
            <v>8</v>
          </cell>
          <cell r="R263" t="str">
            <v>A3</v>
          </cell>
          <cell r="S263">
            <v>8</v>
          </cell>
          <cell r="T263" t="str">
            <v>A3</v>
          </cell>
          <cell r="U263">
            <v>8</v>
          </cell>
          <cell r="V263" t="str">
            <v>A3</v>
          </cell>
          <cell r="W263">
            <v>8</v>
          </cell>
          <cell r="X263" t="str">
            <v>A2</v>
          </cell>
          <cell r="Y263">
            <v>9</v>
          </cell>
          <cell r="Z263" t="str">
            <v>A1</v>
          </cell>
          <cell r="AA263">
            <v>10</v>
          </cell>
          <cell r="AB263" t="str">
            <v>A2</v>
          </cell>
          <cell r="AC263">
            <v>9</v>
          </cell>
          <cell r="AD263" t="str">
            <v>A3</v>
          </cell>
          <cell r="AE263">
            <v>8</v>
          </cell>
        </row>
        <row r="264">
          <cell r="E264" t="str">
            <v>01014019</v>
          </cell>
          <cell r="F264" t="str">
            <v>K. Điện - Điện tử</v>
          </cell>
          <cell r="G264" t="str">
            <v>VC</v>
          </cell>
          <cell r="H264" t="str">
            <v>A4</v>
          </cell>
          <cell r="I264">
            <v>7</v>
          </cell>
          <cell r="J264" t="str">
            <v>A4</v>
          </cell>
          <cell r="K264">
            <v>7</v>
          </cell>
          <cell r="L264" t="str">
            <v>A3</v>
          </cell>
          <cell r="M264">
            <v>8</v>
          </cell>
          <cell r="N264" t="str">
            <v>A4</v>
          </cell>
          <cell r="O264">
            <v>7</v>
          </cell>
          <cell r="P264" t="str">
            <v>A3</v>
          </cell>
          <cell r="Q264">
            <v>8</v>
          </cell>
          <cell r="R264" t="str">
            <v>A3</v>
          </cell>
          <cell r="S264">
            <v>8</v>
          </cell>
          <cell r="T264" t="str">
            <v>A3</v>
          </cell>
          <cell r="U264">
            <v>8</v>
          </cell>
          <cell r="V264" t="str">
            <v>A3</v>
          </cell>
          <cell r="W264">
            <v>8</v>
          </cell>
          <cell r="X264" t="str">
            <v>A3</v>
          </cell>
          <cell r="Y264">
            <v>8</v>
          </cell>
          <cell r="Z264" t="str">
            <v>A3</v>
          </cell>
          <cell r="AA264">
            <v>8</v>
          </cell>
          <cell r="AB264" t="str">
            <v>A3</v>
          </cell>
          <cell r="AC264">
            <v>8</v>
          </cell>
          <cell r="AD264" t="str">
            <v>A3</v>
          </cell>
          <cell r="AE264">
            <v>8</v>
          </cell>
        </row>
        <row r="265">
          <cell r="E265" t="str">
            <v>01014010</v>
          </cell>
          <cell r="F265" t="str">
            <v>K. Điện - Điện tử</v>
          </cell>
          <cell r="G265" t="str">
            <v>VC</v>
          </cell>
          <cell r="H265" t="str">
            <v>A4</v>
          </cell>
          <cell r="I265">
            <v>7</v>
          </cell>
          <cell r="J265" t="str">
            <v>A4</v>
          </cell>
          <cell r="K265">
            <v>7</v>
          </cell>
          <cell r="L265" t="str">
            <v>A4</v>
          </cell>
          <cell r="M265">
            <v>7</v>
          </cell>
          <cell r="N265" t="str">
            <v>A4</v>
          </cell>
          <cell r="O265">
            <v>7</v>
          </cell>
          <cell r="P265" t="str">
            <v>A3</v>
          </cell>
          <cell r="Q265">
            <v>8</v>
          </cell>
          <cell r="R265" t="str">
            <v>A3</v>
          </cell>
          <cell r="S265">
            <v>8</v>
          </cell>
          <cell r="T265" t="str">
            <v>A4</v>
          </cell>
          <cell r="U265">
            <v>7</v>
          </cell>
          <cell r="V265" t="str">
            <v>A3</v>
          </cell>
          <cell r="W265">
            <v>8</v>
          </cell>
          <cell r="X265" t="str">
            <v>A4</v>
          </cell>
          <cell r="Y265">
            <v>7</v>
          </cell>
          <cell r="Z265" t="str">
            <v>A3</v>
          </cell>
          <cell r="AA265">
            <v>8</v>
          </cell>
          <cell r="AB265" t="str">
            <v>A4</v>
          </cell>
          <cell r="AC265">
            <v>7</v>
          </cell>
          <cell r="AD265" t="str">
            <v>A3</v>
          </cell>
          <cell r="AE265">
            <v>8</v>
          </cell>
        </row>
        <row r="266">
          <cell r="E266" t="str">
            <v>01014030</v>
          </cell>
          <cell r="F266" t="str">
            <v>K. Điện - Điện tử</v>
          </cell>
          <cell r="G266" t="str">
            <v>VC</v>
          </cell>
          <cell r="H266" t="str">
            <v>A4</v>
          </cell>
          <cell r="I266">
            <v>7</v>
          </cell>
          <cell r="J266" t="str">
            <v>A4</v>
          </cell>
          <cell r="K266">
            <v>7</v>
          </cell>
          <cell r="L266" t="str">
            <v>A4</v>
          </cell>
          <cell r="M266">
            <v>7</v>
          </cell>
          <cell r="N266" t="str">
            <v>A4</v>
          </cell>
          <cell r="O266">
            <v>7</v>
          </cell>
          <cell r="P266" t="str">
            <v>A3</v>
          </cell>
          <cell r="Q266">
            <v>8</v>
          </cell>
          <cell r="R266" t="str">
            <v>A1</v>
          </cell>
          <cell r="S266">
            <v>10</v>
          </cell>
          <cell r="T266" t="str">
            <v>A4</v>
          </cell>
          <cell r="U266">
            <v>7</v>
          </cell>
          <cell r="V266" t="str">
            <v>A4</v>
          </cell>
          <cell r="W266">
            <v>7</v>
          </cell>
          <cell r="X266" t="str">
            <v>A3</v>
          </cell>
          <cell r="Y266">
            <v>8</v>
          </cell>
          <cell r="Z266" t="str">
            <v>A3</v>
          </cell>
          <cell r="AA266">
            <v>8</v>
          </cell>
          <cell r="AB266" t="str">
            <v>A4</v>
          </cell>
          <cell r="AC266">
            <v>7</v>
          </cell>
          <cell r="AD266" t="str">
            <v>A4</v>
          </cell>
          <cell r="AE266">
            <v>7</v>
          </cell>
        </row>
        <row r="267">
          <cell r="E267" t="str">
            <v>01014024</v>
          </cell>
          <cell r="F267" t="str">
            <v>K. Điện - Điện tử</v>
          </cell>
          <cell r="G267" t="str">
            <v>VC</v>
          </cell>
          <cell r="H267" t="str">
            <v>A3</v>
          </cell>
          <cell r="I267">
            <v>8</v>
          </cell>
          <cell r="J267" t="str">
            <v>A4</v>
          </cell>
          <cell r="K267">
            <v>7</v>
          </cell>
          <cell r="L267" t="str">
            <v>A3</v>
          </cell>
          <cell r="M267">
            <v>8</v>
          </cell>
          <cell r="N267" t="str">
            <v>A3</v>
          </cell>
          <cell r="O267">
            <v>8</v>
          </cell>
          <cell r="P267" t="str">
            <v>A3</v>
          </cell>
          <cell r="Q267">
            <v>8</v>
          </cell>
          <cell r="R267" t="str">
            <v>A3</v>
          </cell>
          <cell r="S267">
            <v>8</v>
          </cell>
          <cell r="T267" t="str">
            <v>A3</v>
          </cell>
          <cell r="U267">
            <v>8</v>
          </cell>
          <cell r="V267" t="str">
            <v>A3</v>
          </cell>
          <cell r="W267">
            <v>8</v>
          </cell>
          <cell r="X267" t="str">
            <v>A3</v>
          </cell>
          <cell r="Y267">
            <v>8</v>
          </cell>
          <cell r="Z267" t="str">
            <v>A3</v>
          </cell>
          <cell r="AA267">
            <v>8</v>
          </cell>
          <cell r="AB267" t="str">
            <v>A3</v>
          </cell>
          <cell r="AC267">
            <v>8</v>
          </cell>
          <cell r="AD267" t="str">
            <v>A4</v>
          </cell>
          <cell r="AE267">
            <v>7</v>
          </cell>
        </row>
        <row r="268">
          <cell r="E268" t="str">
            <v>01014048</v>
          </cell>
          <cell r="F268" t="str">
            <v>K. Điện - Điện tử</v>
          </cell>
          <cell r="G268" t="str">
            <v>VC</v>
          </cell>
          <cell r="H268" t="str">
            <v>A1</v>
          </cell>
          <cell r="I268">
            <v>10</v>
          </cell>
          <cell r="J268" t="str">
            <v>A4</v>
          </cell>
          <cell r="K268">
            <v>7</v>
          </cell>
          <cell r="L268" t="str">
            <v>A1</v>
          </cell>
          <cell r="M268">
            <v>10</v>
          </cell>
          <cell r="N268" t="str">
            <v>A1</v>
          </cell>
          <cell r="O268">
            <v>10</v>
          </cell>
          <cell r="P268" t="str">
            <v>A1</v>
          </cell>
          <cell r="Q268">
            <v>10</v>
          </cell>
          <cell r="R268" t="str">
            <v>A1</v>
          </cell>
          <cell r="S268">
            <v>10</v>
          </cell>
          <cell r="T268" t="str">
            <v>A3</v>
          </cell>
          <cell r="U268">
            <v>8</v>
          </cell>
          <cell r="V268" t="str">
            <v>A1</v>
          </cell>
          <cell r="W268">
            <v>10</v>
          </cell>
          <cell r="X268" t="str">
            <v>A1</v>
          </cell>
          <cell r="Y268">
            <v>10</v>
          </cell>
          <cell r="Z268" t="str">
            <v>A1</v>
          </cell>
          <cell r="AA268">
            <v>10</v>
          </cell>
          <cell r="AB268" t="str">
            <v>A1</v>
          </cell>
          <cell r="AC268">
            <v>10</v>
          </cell>
          <cell r="AD268" t="str">
            <v>A1</v>
          </cell>
          <cell r="AE268">
            <v>10</v>
          </cell>
        </row>
        <row r="269">
          <cell r="E269" t="str">
            <v>01014022</v>
          </cell>
          <cell r="F269" t="str">
            <v>K. Điện - Điện tử</v>
          </cell>
          <cell r="G269" t="str">
            <v>VC</v>
          </cell>
          <cell r="H269" t="str">
            <v>A4</v>
          </cell>
          <cell r="I269">
            <v>7</v>
          </cell>
          <cell r="J269" t="str">
            <v>A4</v>
          </cell>
          <cell r="K269">
            <v>7</v>
          </cell>
          <cell r="L269" t="str">
            <v>A3</v>
          </cell>
          <cell r="M269">
            <v>8</v>
          </cell>
          <cell r="N269" t="str">
            <v>A4</v>
          </cell>
          <cell r="O269">
            <v>7</v>
          </cell>
          <cell r="P269" t="str">
            <v>A3</v>
          </cell>
          <cell r="Q269">
            <v>8</v>
          </cell>
          <cell r="R269" t="str">
            <v>A3</v>
          </cell>
          <cell r="S269">
            <v>8</v>
          </cell>
          <cell r="T269" t="str">
            <v>A4</v>
          </cell>
          <cell r="U269">
            <v>7</v>
          </cell>
          <cell r="V269" t="str">
            <v>A3</v>
          </cell>
          <cell r="W269">
            <v>8</v>
          </cell>
          <cell r="X269" t="str">
            <v>A4</v>
          </cell>
          <cell r="Y269">
            <v>7</v>
          </cell>
          <cell r="Z269" t="str">
            <v>A3</v>
          </cell>
          <cell r="AA269">
            <v>8</v>
          </cell>
          <cell r="AB269" t="str">
            <v>A3</v>
          </cell>
          <cell r="AC269">
            <v>8</v>
          </cell>
          <cell r="AD269" t="str">
            <v>A3</v>
          </cell>
          <cell r="AE269">
            <v>8</v>
          </cell>
        </row>
        <row r="270">
          <cell r="E270" t="str">
            <v>01014025</v>
          </cell>
          <cell r="F270" t="str">
            <v>K. Điện - Điện tử</v>
          </cell>
          <cell r="G270" t="str">
            <v>VC</v>
          </cell>
          <cell r="H270" t="str">
            <v>A4</v>
          </cell>
          <cell r="I270">
            <v>7</v>
          </cell>
          <cell r="J270" t="str">
            <v>A4</v>
          </cell>
          <cell r="K270">
            <v>7</v>
          </cell>
          <cell r="L270" t="str">
            <v>A4</v>
          </cell>
          <cell r="M270">
            <v>7</v>
          </cell>
          <cell r="N270" t="str">
            <v>A4</v>
          </cell>
          <cell r="O270">
            <v>7</v>
          </cell>
          <cell r="P270" t="str">
            <v>A4</v>
          </cell>
          <cell r="Q270">
            <v>7</v>
          </cell>
          <cell r="R270" t="str">
            <v>A4</v>
          </cell>
          <cell r="S270">
            <v>7</v>
          </cell>
          <cell r="T270" t="str">
            <v>A4</v>
          </cell>
          <cell r="U270">
            <v>7</v>
          </cell>
          <cell r="V270" t="str">
            <v>A4</v>
          </cell>
          <cell r="W270">
            <v>7</v>
          </cell>
          <cell r="X270" t="str">
            <v>A3</v>
          </cell>
          <cell r="Y270">
            <v>8</v>
          </cell>
          <cell r="Z270" t="str">
            <v>A4</v>
          </cell>
          <cell r="AA270">
            <v>7</v>
          </cell>
          <cell r="AB270" t="str">
            <v>A4</v>
          </cell>
          <cell r="AC270">
            <v>7</v>
          </cell>
          <cell r="AD270" t="str">
            <v>A4</v>
          </cell>
          <cell r="AE270">
            <v>7</v>
          </cell>
        </row>
        <row r="271">
          <cell r="E271" t="str">
            <v>01014032</v>
          </cell>
          <cell r="F271" t="str">
            <v>K. Điện - Điện tử</v>
          </cell>
          <cell r="G271" t="str">
            <v>VC</v>
          </cell>
          <cell r="H271" t="str">
            <v>A4</v>
          </cell>
          <cell r="I271">
            <v>7</v>
          </cell>
          <cell r="J271" t="str">
            <v>A4</v>
          </cell>
          <cell r="K271">
            <v>7</v>
          </cell>
          <cell r="L271" t="str">
            <v>A3</v>
          </cell>
          <cell r="M271">
            <v>8</v>
          </cell>
          <cell r="N271" t="str">
            <v>A4</v>
          </cell>
          <cell r="O271">
            <v>7</v>
          </cell>
          <cell r="P271" t="str">
            <v>A3</v>
          </cell>
          <cell r="Q271">
            <v>8</v>
          </cell>
          <cell r="R271" t="str">
            <v>A1</v>
          </cell>
          <cell r="S271">
            <v>10</v>
          </cell>
          <cell r="T271" t="str">
            <v>A3</v>
          </cell>
          <cell r="U271">
            <v>8</v>
          </cell>
          <cell r="V271" t="str">
            <v>A4</v>
          </cell>
          <cell r="W271">
            <v>7</v>
          </cell>
          <cell r="X271" t="str">
            <v>A2</v>
          </cell>
          <cell r="Y271">
            <v>9</v>
          </cell>
          <cell r="Z271" t="str">
            <v>A3</v>
          </cell>
          <cell r="AA271">
            <v>8</v>
          </cell>
          <cell r="AB271" t="str">
            <v>A3</v>
          </cell>
          <cell r="AC271">
            <v>8</v>
          </cell>
          <cell r="AD271" t="str">
            <v>A3</v>
          </cell>
          <cell r="AE271">
            <v>8</v>
          </cell>
        </row>
        <row r="272">
          <cell r="E272" t="str">
            <v>01014006</v>
          </cell>
          <cell r="F272" t="str">
            <v>K. Điện - Điện tử</v>
          </cell>
          <cell r="G272" t="str">
            <v>VC</v>
          </cell>
          <cell r="H272" t="str">
            <v>A3</v>
          </cell>
          <cell r="I272">
            <v>8</v>
          </cell>
          <cell r="J272" t="str">
            <v>A4</v>
          </cell>
          <cell r="K272">
            <v>7</v>
          </cell>
          <cell r="L272" t="str">
            <v>A3</v>
          </cell>
          <cell r="M272">
            <v>8</v>
          </cell>
          <cell r="N272" t="str">
            <v>A4</v>
          </cell>
          <cell r="O272">
            <v>7</v>
          </cell>
          <cell r="P272" t="str">
            <v>A3</v>
          </cell>
          <cell r="Q272">
            <v>8</v>
          </cell>
          <cell r="R272" t="str">
            <v>A1</v>
          </cell>
          <cell r="S272">
            <v>10</v>
          </cell>
          <cell r="T272" t="str">
            <v>A3</v>
          </cell>
          <cell r="U272">
            <v>8</v>
          </cell>
          <cell r="V272" t="str">
            <v>A3</v>
          </cell>
          <cell r="W272">
            <v>8</v>
          </cell>
          <cell r="X272" t="str">
            <v>A3</v>
          </cell>
          <cell r="Y272">
            <v>8</v>
          </cell>
          <cell r="Z272" t="str">
            <v>A2</v>
          </cell>
          <cell r="AA272">
            <v>9</v>
          </cell>
          <cell r="AB272" t="str">
            <v>A2</v>
          </cell>
          <cell r="AC272">
            <v>9</v>
          </cell>
          <cell r="AD272" t="str">
            <v>A3</v>
          </cell>
          <cell r="AE272">
            <v>8</v>
          </cell>
        </row>
        <row r="273">
          <cell r="E273" t="str">
            <v>01014052</v>
          </cell>
          <cell r="F273" t="str">
            <v>K. Điện - Điện tử</v>
          </cell>
          <cell r="G273" t="str">
            <v>VC</v>
          </cell>
          <cell r="H273"/>
          <cell r="I273"/>
          <cell r="J273"/>
          <cell r="K273"/>
          <cell r="L273"/>
          <cell r="M273"/>
          <cell r="N273" t="str">
            <v>A4</v>
          </cell>
          <cell r="O273">
            <v>7</v>
          </cell>
          <cell r="P273" t="str">
            <v>A4</v>
          </cell>
          <cell r="Q273">
            <v>7</v>
          </cell>
          <cell r="R273" t="str">
            <v>A4</v>
          </cell>
          <cell r="S273">
            <v>7</v>
          </cell>
          <cell r="T273" t="str">
            <v>A4</v>
          </cell>
          <cell r="U273">
            <v>7</v>
          </cell>
          <cell r="V273" t="str">
            <v>A4</v>
          </cell>
          <cell r="W273">
            <v>7</v>
          </cell>
          <cell r="X273" t="str">
            <v>A4</v>
          </cell>
          <cell r="Y273">
            <v>7</v>
          </cell>
          <cell r="Z273" t="str">
            <v>A4</v>
          </cell>
          <cell r="AA273">
            <v>7</v>
          </cell>
          <cell r="AB273" t="str">
            <v>A4</v>
          </cell>
          <cell r="AC273">
            <v>7</v>
          </cell>
          <cell r="AD273" t="str">
            <v>A4</v>
          </cell>
          <cell r="AE273">
            <v>7</v>
          </cell>
        </row>
        <row r="274">
          <cell r="E274" t="str">
            <v>01014009</v>
          </cell>
          <cell r="F274" t="str">
            <v>K. Điện - Điện tử</v>
          </cell>
          <cell r="G274" t="str">
            <v>VC</v>
          </cell>
          <cell r="H274" t="str">
            <v>A4</v>
          </cell>
          <cell r="I274">
            <v>7</v>
          </cell>
          <cell r="J274" t="str">
            <v>A4</v>
          </cell>
          <cell r="K274">
            <v>7</v>
          </cell>
          <cell r="L274" t="str">
            <v>A3</v>
          </cell>
          <cell r="M274">
            <v>8</v>
          </cell>
          <cell r="N274" t="str">
            <v>A4</v>
          </cell>
          <cell r="O274">
            <v>7</v>
          </cell>
          <cell r="P274" t="str">
            <v>A3</v>
          </cell>
          <cell r="Q274">
            <v>8</v>
          </cell>
          <cell r="R274" t="str">
            <v>A3</v>
          </cell>
          <cell r="S274">
            <v>8</v>
          </cell>
          <cell r="T274" t="str">
            <v>A4</v>
          </cell>
          <cell r="U274">
            <v>7</v>
          </cell>
          <cell r="V274" t="str">
            <v>A3</v>
          </cell>
          <cell r="W274">
            <v>8</v>
          </cell>
          <cell r="X274" t="str">
            <v>A2</v>
          </cell>
          <cell r="Y274">
            <v>9</v>
          </cell>
          <cell r="Z274" t="str">
            <v>A4</v>
          </cell>
          <cell r="AA274">
            <v>7</v>
          </cell>
          <cell r="AB274" t="str">
            <v>A3</v>
          </cell>
          <cell r="AC274">
            <v>8</v>
          </cell>
          <cell r="AD274" t="str">
            <v>A4</v>
          </cell>
          <cell r="AE274">
            <v>7</v>
          </cell>
        </row>
        <row r="275">
          <cell r="E275" t="str">
            <v>01014045</v>
          </cell>
          <cell r="F275" t="str">
            <v>K. Điện - Điện tử</v>
          </cell>
          <cell r="G275" t="str">
            <v>VC</v>
          </cell>
          <cell r="H275" t="str">
            <v>A1</v>
          </cell>
          <cell r="I275">
            <v>10</v>
          </cell>
          <cell r="J275" t="str">
            <v>A4</v>
          </cell>
          <cell r="K275">
            <v>7</v>
          </cell>
          <cell r="L275" t="str">
            <v>A1</v>
          </cell>
          <cell r="M275">
            <v>10</v>
          </cell>
          <cell r="N275" t="str">
            <v>A1</v>
          </cell>
          <cell r="O275">
            <v>10</v>
          </cell>
          <cell r="P275" t="str">
            <v>A1</v>
          </cell>
          <cell r="Q275">
            <v>10</v>
          </cell>
          <cell r="R275" t="str">
            <v>A1</v>
          </cell>
          <cell r="S275">
            <v>10</v>
          </cell>
          <cell r="T275" t="str">
            <v>A3</v>
          </cell>
          <cell r="U275">
            <v>8</v>
          </cell>
          <cell r="V275" t="str">
            <v>A1</v>
          </cell>
          <cell r="W275">
            <v>10</v>
          </cell>
          <cell r="X275" t="str">
            <v>A1</v>
          </cell>
          <cell r="Y275">
            <v>10</v>
          </cell>
          <cell r="Z275" t="str">
            <v>A3</v>
          </cell>
          <cell r="AA275">
            <v>8</v>
          </cell>
          <cell r="AB275" t="str">
            <v>A1</v>
          </cell>
          <cell r="AC275">
            <v>10</v>
          </cell>
          <cell r="AD275" t="str">
            <v>A3</v>
          </cell>
          <cell r="AE275">
            <v>8</v>
          </cell>
        </row>
        <row r="276">
          <cell r="E276" t="str">
            <v>01014021</v>
          </cell>
          <cell r="F276" t="str">
            <v>K. Điện - Điện tử</v>
          </cell>
          <cell r="G276" t="str">
            <v>VC</v>
          </cell>
          <cell r="H276" t="str">
            <v>A3</v>
          </cell>
          <cell r="I276">
            <v>8</v>
          </cell>
          <cell r="J276" t="str">
            <v>A4</v>
          </cell>
          <cell r="K276">
            <v>7</v>
          </cell>
          <cell r="L276" t="str">
            <v>A3</v>
          </cell>
          <cell r="M276">
            <v>8</v>
          </cell>
          <cell r="N276" t="str">
            <v>A4</v>
          </cell>
          <cell r="O276">
            <v>7</v>
          </cell>
          <cell r="P276" t="str">
            <v>A3</v>
          </cell>
          <cell r="Q276">
            <v>8</v>
          </cell>
          <cell r="R276" t="str">
            <v>A3</v>
          </cell>
          <cell r="S276">
            <v>8</v>
          </cell>
          <cell r="T276" t="str">
            <v>A4</v>
          </cell>
          <cell r="U276">
            <v>7</v>
          </cell>
          <cell r="V276" t="str">
            <v>A3</v>
          </cell>
          <cell r="W276">
            <v>8</v>
          </cell>
          <cell r="X276" t="str">
            <v>A4</v>
          </cell>
          <cell r="Y276">
            <v>7</v>
          </cell>
          <cell r="Z276" t="str">
            <v>A3</v>
          </cell>
          <cell r="AA276">
            <v>8</v>
          </cell>
          <cell r="AB276" t="str">
            <v>A3</v>
          </cell>
          <cell r="AC276">
            <v>8</v>
          </cell>
          <cell r="AD276" t="str">
            <v>A3</v>
          </cell>
          <cell r="AE276">
            <v>8</v>
          </cell>
        </row>
        <row r="277">
          <cell r="E277" t="str">
            <v>01014016</v>
          </cell>
          <cell r="F277" t="str">
            <v>K. Điện - Điện tử</v>
          </cell>
          <cell r="G277" t="str">
            <v>VC</v>
          </cell>
          <cell r="H277" t="str">
            <v>A4</v>
          </cell>
          <cell r="I277">
            <v>7</v>
          </cell>
          <cell r="J277" t="str">
            <v>A4</v>
          </cell>
          <cell r="K277">
            <v>7</v>
          </cell>
          <cell r="L277" t="str">
            <v>A3</v>
          </cell>
          <cell r="M277">
            <v>8</v>
          </cell>
          <cell r="N277" t="str">
            <v>A4</v>
          </cell>
          <cell r="O277">
            <v>7</v>
          </cell>
          <cell r="P277" t="str">
            <v>A4</v>
          </cell>
          <cell r="Q277">
            <v>7</v>
          </cell>
          <cell r="R277" t="str">
            <v>A3</v>
          </cell>
          <cell r="S277">
            <v>8</v>
          </cell>
          <cell r="T277" t="str">
            <v>A4</v>
          </cell>
          <cell r="U277">
            <v>7</v>
          </cell>
          <cell r="V277" t="str">
            <v>A2</v>
          </cell>
          <cell r="W277">
            <v>9</v>
          </cell>
          <cell r="X277" t="str">
            <v>A3</v>
          </cell>
          <cell r="Y277">
            <v>8</v>
          </cell>
          <cell r="Z277" t="str">
            <v>A2</v>
          </cell>
          <cell r="AA277">
            <v>9</v>
          </cell>
          <cell r="AB277" t="str">
            <v>A3</v>
          </cell>
          <cell r="AC277">
            <v>8</v>
          </cell>
          <cell r="AD277" t="str">
            <v>A3</v>
          </cell>
          <cell r="AE277">
            <v>8</v>
          </cell>
        </row>
        <row r="278">
          <cell r="E278" t="str">
            <v>01016008</v>
          </cell>
          <cell r="F278" t="str">
            <v>Khoa May - TT</v>
          </cell>
          <cell r="G278" t="str">
            <v>VC</v>
          </cell>
          <cell r="H278" t="str">
            <v>A1</v>
          </cell>
          <cell r="I278">
            <v>10</v>
          </cell>
          <cell r="J278" t="str">
            <v>A2</v>
          </cell>
          <cell r="K278">
            <v>9</v>
          </cell>
          <cell r="L278" t="str">
            <v>A2</v>
          </cell>
          <cell r="M278">
            <v>9</v>
          </cell>
          <cell r="N278" t="str">
            <v>A2</v>
          </cell>
          <cell r="O278">
            <v>9</v>
          </cell>
          <cell r="P278" t="str">
            <v>A1</v>
          </cell>
          <cell r="Q278">
            <v>10</v>
          </cell>
          <cell r="R278" t="str">
            <v>A2</v>
          </cell>
          <cell r="S278">
            <v>9</v>
          </cell>
          <cell r="T278" t="str">
            <v>A2</v>
          </cell>
          <cell r="U278">
            <v>9</v>
          </cell>
          <cell r="V278" t="str">
            <v>A3</v>
          </cell>
          <cell r="W278">
            <v>8</v>
          </cell>
          <cell r="X278" t="str">
            <v>A1</v>
          </cell>
          <cell r="Y278">
            <v>10</v>
          </cell>
          <cell r="Z278" t="str">
            <v>A2</v>
          </cell>
          <cell r="AA278">
            <v>9</v>
          </cell>
          <cell r="AB278" t="str">
            <v>A1</v>
          </cell>
          <cell r="AC278">
            <v>10</v>
          </cell>
          <cell r="AD278" t="str">
            <v>A2</v>
          </cell>
          <cell r="AE278">
            <v>9</v>
          </cell>
        </row>
        <row r="279">
          <cell r="E279" t="str">
            <v>01016004</v>
          </cell>
          <cell r="F279" t="str">
            <v>Khoa May - TT</v>
          </cell>
          <cell r="G279" t="str">
            <v>VC</v>
          </cell>
          <cell r="H279" t="str">
            <v>A3</v>
          </cell>
          <cell r="I279">
            <v>8</v>
          </cell>
          <cell r="J279" t="str">
            <v>A4</v>
          </cell>
          <cell r="K279">
            <v>7</v>
          </cell>
          <cell r="L279" t="str">
            <v>A3</v>
          </cell>
          <cell r="M279">
            <v>8</v>
          </cell>
          <cell r="N279" t="str">
            <v>A3</v>
          </cell>
          <cell r="O279">
            <v>8</v>
          </cell>
          <cell r="P279" t="str">
            <v>A2</v>
          </cell>
          <cell r="Q279">
            <v>9</v>
          </cell>
          <cell r="R279" t="str">
            <v>A4</v>
          </cell>
          <cell r="S279">
            <v>7</v>
          </cell>
          <cell r="T279" t="str">
            <v>A3</v>
          </cell>
          <cell r="U279">
            <v>8</v>
          </cell>
          <cell r="V279" t="str">
            <v>A3</v>
          </cell>
          <cell r="W279">
            <v>8</v>
          </cell>
          <cell r="X279" t="str">
            <v>A3</v>
          </cell>
          <cell r="Y279">
            <v>8</v>
          </cell>
          <cell r="Z279" t="str">
            <v>A4</v>
          </cell>
          <cell r="AA279">
            <v>7</v>
          </cell>
          <cell r="AB279" t="str">
            <v>A3</v>
          </cell>
          <cell r="AC279">
            <v>8</v>
          </cell>
          <cell r="AD279" t="str">
            <v>A3</v>
          </cell>
          <cell r="AE279">
            <v>8</v>
          </cell>
        </row>
        <row r="280">
          <cell r="E280" t="str">
            <v>01016002</v>
          </cell>
          <cell r="F280" t="str">
            <v>Khoa May - TT</v>
          </cell>
          <cell r="G280" t="str">
            <v>VC</v>
          </cell>
          <cell r="H280" t="str">
            <v>A3</v>
          </cell>
          <cell r="I280">
            <v>8</v>
          </cell>
          <cell r="J280" t="str">
            <v>A4</v>
          </cell>
          <cell r="K280">
            <v>7</v>
          </cell>
          <cell r="L280" t="str">
            <v>A3</v>
          </cell>
          <cell r="M280">
            <v>8</v>
          </cell>
          <cell r="N280" t="str">
            <v>A3</v>
          </cell>
          <cell r="O280">
            <v>8</v>
          </cell>
          <cell r="P280" t="str">
            <v>A3</v>
          </cell>
          <cell r="Q280">
            <v>8</v>
          </cell>
          <cell r="R280" t="str">
            <v>A4</v>
          </cell>
          <cell r="S280">
            <v>7</v>
          </cell>
          <cell r="T280" t="str">
            <v>A4</v>
          </cell>
          <cell r="U280">
            <v>7</v>
          </cell>
          <cell r="V280" t="str">
            <v>A4</v>
          </cell>
          <cell r="W280">
            <v>7</v>
          </cell>
          <cell r="X280" t="str">
            <v>A4</v>
          </cell>
          <cell r="Y280">
            <v>7</v>
          </cell>
          <cell r="Z280" t="str">
            <v>A3</v>
          </cell>
          <cell r="AA280">
            <v>8</v>
          </cell>
          <cell r="AB280" t="str">
            <v>A3</v>
          </cell>
          <cell r="AC280">
            <v>8</v>
          </cell>
          <cell r="AD280" t="str">
            <v>A4</v>
          </cell>
          <cell r="AE280">
            <v>7</v>
          </cell>
        </row>
        <row r="281">
          <cell r="E281" t="str">
            <v>01016006</v>
          </cell>
          <cell r="F281" t="str">
            <v>Khoa May - TT</v>
          </cell>
          <cell r="G281" t="str">
            <v>VC</v>
          </cell>
          <cell r="H281" t="str">
            <v>A3</v>
          </cell>
          <cell r="I281">
            <v>8</v>
          </cell>
          <cell r="J281" t="str">
            <v>A4</v>
          </cell>
          <cell r="K281">
            <v>7</v>
          </cell>
          <cell r="L281" t="str">
            <v>A3</v>
          </cell>
          <cell r="M281">
            <v>8</v>
          </cell>
          <cell r="N281" t="str">
            <v>A3</v>
          </cell>
          <cell r="O281">
            <v>8</v>
          </cell>
          <cell r="P281" t="str">
            <v>A3</v>
          </cell>
          <cell r="Q281">
            <v>8</v>
          </cell>
          <cell r="R281" t="str">
            <v>A4</v>
          </cell>
          <cell r="S281">
            <v>7</v>
          </cell>
          <cell r="T281" t="str">
            <v>A3</v>
          </cell>
          <cell r="U281">
            <v>8</v>
          </cell>
          <cell r="V281" t="str">
            <v>A3</v>
          </cell>
          <cell r="W281">
            <v>8</v>
          </cell>
          <cell r="X281" t="str">
            <v>A4</v>
          </cell>
          <cell r="Y281">
            <v>7</v>
          </cell>
          <cell r="Z281" t="str">
            <v>A4</v>
          </cell>
          <cell r="AA281">
            <v>7</v>
          </cell>
          <cell r="AB281" t="str">
            <v>A3</v>
          </cell>
          <cell r="AC281">
            <v>8</v>
          </cell>
          <cell r="AD281" t="str">
            <v>A3</v>
          </cell>
          <cell r="AE281">
            <v>8</v>
          </cell>
        </row>
        <row r="282">
          <cell r="E282" t="str">
            <v>01016005</v>
          </cell>
          <cell r="F282" t="str">
            <v>Khoa May - TT</v>
          </cell>
          <cell r="G282" t="str">
            <v>VC</v>
          </cell>
          <cell r="H282" t="str">
            <v>A3</v>
          </cell>
          <cell r="I282">
            <v>8</v>
          </cell>
          <cell r="J282" t="str">
            <v>A4</v>
          </cell>
          <cell r="K282">
            <v>7</v>
          </cell>
          <cell r="L282" t="str">
            <v>A4</v>
          </cell>
          <cell r="M282">
            <v>7</v>
          </cell>
          <cell r="N282" t="str">
            <v>A4</v>
          </cell>
          <cell r="O282">
            <v>7</v>
          </cell>
          <cell r="P282" t="str">
            <v>A3</v>
          </cell>
          <cell r="Q282">
            <v>8</v>
          </cell>
          <cell r="R282" t="str">
            <v>A3</v>
          </cell>
          <cell r="S282">
            <v>8</v>
          </cell>
          <cell r="T282" t="str">
            <v>A3</v>
          </cell>
          <cell r="U282">
            <v>8</v>
          </cell>
          <cell r="V282" t="str">
            <v>A3</v>
          </cell>
          <cell r="W282">
            <v>8</v>
          </cell>
          <cell r="X282" t="str">
            <v>A3</v>
          </cell>
          <cell r="Y282">
            <v>8</v>
          </cell>
          <cell r="Z282" t="str">
            <v>A3</v>
          </cell>
          <cell r="AA282">
            <v>8</v>
          </cell>
          <cell r="AB282" t="str">
            <v>A3</v>
          </cell>
          <cell r="AC282">
            <v>8</v>
          </cell>
          <cell r="AD282" t="str">
            <v>A2</v>
          </cell>
          <cell r="AE282">
            <v>9</v>
          </cell>
        </row>
        <row r="283">
          <cell r="E283" t="str">
            <v>01016012</v>
          </cell>
          <cell r="F283" t="str">
            <v>Khoa May - TT</v>
          </cell>
          <cell r="G283" t="str">
            <v>VC</v>
          </cell>
          <cell r="H283" t="str">
            <v>A3</v>
          </cell>
          <cell r="I283">
            <v>8</v>
          </cell>
          <cell r="J283" t="str">
            <v>A4</v>
          </cell>
          <cell r="K283">
            <v>7</v>
          </cell>
          <cell r="L283" t="str">
            <v>A3</v>
          </cell>
          <cell r="M283">
            <v>8</v>
          </cell>
          <cell r="N283" t="str">
            <v>A4</v>
          </cell>
          <cell r="O283">
            <v>7</v>
          </cell>
          <cell r="P283" t="str">
            <v>A4</v>
          </cell>
          <cell r="Q283">
            <v>7</v>
          </cell>
          <cell r="R283" t="str">
            <v>A4</v>
          </cell>
          <cell r="S283">
            <v>7</v>
          </cell>
          <cell r="T283" t="str">
            <v>A3</v>
          </cell>
          <cell r="U283">
            <v>8</v>
          </cell>
          <cell r="V283" t="str">
            <v>A4</v>
          </cell>
          <cell r="W283">
            <v>7</v>
          </cell>
          <cell r="X283" t="str">
            <v>A3</v>
          </cell>
          <cell r="Y283">
            <v>8</v>
          </cell>
          <cell r="Z283" t="str">
            <v>A3</v>
          </cell>
          <cell r="AA283">
            <v>8</v>
          </cell>
          <cell r="AB283" t="str">
            <v>A3</v>
          </cell>
          <cell r="AC283">
            <v>8</v>
          </cell>
          <cell r="AD283" t="str">
            <v>A3</v>
          </cell>
          <cell r="AE283">
            <v>8</v>
          </cell>
        </row>
        <row r="284">
          <cell r="E284" t="str">
            <v>01016010</v>
          </cell>
          <cell r="F284" t="str">
            <v>Khoa May - TT</v>
          </cell>
          <cell r="G284" t="str">
            <v>VC</v>
          </cell>
          <cell r="H284" t="str">
            <v>A3</v>
          </cell>
          <cell r="I284">
            <v>8</v>
          </cell>
          <cell r="J284" t="str">
            <v>A4</v>
          </cell>
          <cell r="K284">
            <v>7</v>
          </cell>
          <cell r="L284" t="str">
            <v>A3</v>
          </cell>
          <cell r="M284">
            <v>8</v>
          </cell>
          <cell r="N284" t="str">
            <v>A4</v>
          </cell>
          <cell r="O284">
            <v>7</v>
          </cell>
          <cell r="P284" t="str">
            <v>A4</v>
          </cell>
          <cell r="Q284">
            <v>7</v>
          </cell>
          <cell r="R284" t="str">
            <v>A3</v>
          </cell>
          <cell r="S284">
            <v>8</v>
          </cell>
          <cell r="T284" t="str">
            <v>A3</v>
          </cell>
          <cell r="U284">
            <v>8</v>
          </cell>
          <cell r="V284" t="str">
            <v>A4</v>
          </cell>
          <cell r="W284">
            <v>7</v>
          </cell>
          <cell r="X284" t="str">
            <v>A3</v>
          </cell>
          <cell r="Y284">
            <v>8</v>
          </cell>
          <cell r="Z284" t="str">
            <v>A4</v>
          </cell>
          <cell r="AA284">
            <v>7</v>
          </cell>
          <cell r="AB284" t="str">
            <v>A4</v>
          </cell>
          <cell r="AC284">
            <v>7</v>
          </cell>
          <cell r="AD284" t="str">
            <v>A3</v>
          </cell>
          <cell r="AE284">
            <v>8</v>
          </cell>
        </row>
        <row r="285">
          <cell r="E285" t="str">
            <v>01016007</v>
          </cell>
          <cell r="F285" t="str">
            <v>Khoa May - TT</v>
          </cell>
          <cell r="G285" t="str">
            <v>VC</v>
          </cell>
          <cell r="H285" t="str">
            <v>A2</v>
          </cell>
          <cell r="I285">
            <v>9</v>
          </cell>
          <cell r="J285" t="str">
            <v>A4</v>
          </cell>
          <cell r="K285">
            <v>7</v>
          </cell>
          <cell r="L285" t="str">
            <v>A3</v>
          </cell>
          <cell r="M285">
            <v>8</v>
          </cell>
          <cell r="N285" t="str">
            <v>A3</v>
          </cell>
          <cell r="O285">
            <v>8</v>
          </cell>
          <cell r="P285" t="str">
            <v>A3</v>
          </cell>
          <cell r="Q285">
            <v>8</v>
          </cell>
          <cell r="R285" t="str">
            <v>A3</v>
          </cell>
          <cell r="S285">
            <v>8</v>
          </cell>
          <cell r="T285" t="str">
            <v>A3</v>
          </cell>
          <cell r="U285">
            <v>8</v>
          </cell>
          <cell r="V285" t="str">
            <v>A3</v>
          </cell>
          <cell r="W285">
            <v>8</v>
          </cell>
          <cell r="X285" t="str">
            <v>A4</v>
          </cell>
          <cell r="Y285">
            <v>7</v>
          </cell>
          <cell r="Z285" t="str">
            <v>A4</v>
          </cell>
          <cell r="AA285">
            <v>7</v>
          </cell>
          <cell r="AB285" t="str">
            <v>A3</v>
          </cell>
          <cell r="AC285">
            <v>8</v>
          </cell>
          <cell r="AD285" t="str">
            <v>A4</v>
          </cell>
          <cell r="AE285">
            <v>7</v>
          </cell>
        </row>
        <row r="286">
          <cell r="E286" t="str">
            <v>01016003</v>
          </cell>
          <cell r="F286" t="str">
            <v>Khoa May - TT</v>
          </cell>
          <cell r="G286" t="str">
            <v>VC</v>
          </cell>
          <cell r="H286" t="str">
            <v>A3</v>
          </cell>
          <cell r="I286">
            <v>8</v>
          </cell>
          <cell r="J286" t="str">
            <v>A4</v>
          </cell>
          <cell r="K286">
            <v>7</v>
          </cell>
          <cell r="L286" t="str">
            <v>A3</v>
          </cell>
          <cell r="M286">
            <v>8</v>
          </cell>
          <cell r="N286" t="str">
            <v>A3</v>
          </cell>
          <cell r="O286">
            <v>8</v>
          </cell>
          <cell r="P286" t="str">
            <v>A3</v>
          </cell>
          <cell r="Q286">
            <v>8</v>
          </cell>
          <cell r="R286" t="str">
            <v>A3</v>
          </cell>
          <cell r="S286">
            <v>8</v>
          </cell>
          <cell r="T286" t="str">
            <v>A3</v>
          </cell>
          <cell r="U286">
            <v>8</v>
          </cell>
          <cell r="V286" t="str">
            <v>A3</v>
          </cell>
          <cell r="W286">
            <v>8</v>
          </cell>
          <cell r="X286" t="str">
            <v>A4</v>
          </cell>
          <cell r="Y286">
            <v>7</v>
          </cell>
          <cell r="Z286" t="str">
            <v>A3</v>
          </cell>
          <cell r="AA286">
            <v>8</v>
          </cell>
          <cell r="AB286" t="str">
            <v>A3</v>
          </cell>
          <cell r="AC286">
            <v>8</v>
          </cell>
          <cell r="AD286" t="str">
            <v>A3</v>
          </cell>
          <cell r="AE286">
            <v>8</v>
          </cell>
        </row>
        <row r="287">
          <cell r="E287" t="str">
            <v>01013020</v>
          </cell>
          <cell r="F287" t="str">
            <v>Khoa Nhiệt - Lạnh</v>
          </cell>
          <cell r="G287" t="str">
            <v>VC</v>
          </cell>
          <cell r="H287" t="str">
            <v>A2</v>
          </cell>
          <cell r="I287">
            <v>9</v>
          </cell>
          <cell r="J287" t="str">
            <v>A3</v>
          </cell>
          <cell r="K287">
            <v>8</v>
          </cell>
          <cell r="L287" t="str">
            <v>A2</v>
          </cell>
          <cell r="M287">
            <v>9</v>
          </cell>
          <cell r="N287" t="str">
            <v>A2</v>
          </cell>
          <cell r="O287">
            <v>9</v>
          </cell>
          <cell r="P287" t="str">
            <v>A2</v>
          </cell>
          <cell r="Q287">
            <v>9</v>
          </cell>
          <cell r="R287" t="str">
            <v>A3</v>
          </cell>
          <cell r="S287">
            <v>8</v>
          </cell>
          <cell r="T287" t="str">
            <v>A2</v>
          </cell>
          <cell r="U287">
            <v>9</v>
          </cell>
          <cell r="V287" t="str">
            <v>A4</v>
          </cell>
          <cell r="W287">
            <v>7</v>
          </cell>
          <cell r="X287" t="str">
            <v>A2</v>
          </cell>
          <cell r="Y287">
            <v>9</v>
          </cell>
          <cell r="Z287" t="str">
            <v>A3</v>
          </cell>
          <cell r="AA287">
            <v>8</v>
          </cell>
          <cell r="AB287" t="str">
            <v>A3</v>
          </cell>
          <cell r="AC287">
            <v>8</v>
          </cell>
          <cell r="AD287" t="str">
            <v>A3</v>
          </cell>
          <cell r="AE287">
            <v>8</v>
          </cell>
        </row>
        <row r="288">
          <cell r="E288" t="str">
            <v>01029001</v>
          </cell>
          <cell r="F288" t="str">
            <v>Khoa Nhiệt - Lạnh</v>
          </cell>
          <cell r="G288" t="str">
            <v>VC</v>
          </cell>
          <cell r="H288" t="str">
            <v>A1</v>
          </cell>
          <cell r="I288">
            <v>10</v>
          </cell>
          <cell r="J288" t="str">
            <v>A3</v>
          </cell>
          <cell r="K288">
            <v>8</v>
          </cell>
          <cell r="L288" t="str">
            <v>A3</v>
          </cell>
          <cell r="M288">
            <v>8</v>
          </cell>
          <cell r="N288" t="str">
            <v>A2</v>
          </cell>
          <cell r="O288">
            <v>9</v>
          </cell>
          <cell r="P288" t="str">
            <v>A2</v>
          </cell>
          <cell r="Q288">
            <v>9</v>
          </cell>
          <cell r="R288" t="str">
            <v>A2</v>
          </cell>
          <cell r="S288">
            <v>9</v>
          </cell>
          <cell r="T288" t="str">
            <v>A3</v>
          </cell>
          <cell r="U288">
            <v>8</v>
          </cell>
          <cell r="V288" t="str">
            <v>A4</v>
          </cell>
          <cell r="W288">
            <v>7</v>
          </cell>
          <cell r="X288" t="str">
            <v>A2</v>
          </cell>
          <cell r="Y288">
            <v>9</v>
          </cell>
          <cell r="Z288" t="str">
            <v>A3</v>
          </cell>
          <cell r="AA288">
            <v>8</v>
          </cell>
          <cell r="AB288" t="str">
            <v>A3</v>
          </cell>
          <cell r="AC288">
            <v>8</v>
          </cell>
          <cell r="AD288" t="str">
            <v>A3</v>
          </cell>
          <cell r="AE288">
            <v>8</v>
          </cell>
        </row>
        <row r="289">
          <cell r="E289" t="str">
            <v>01013010</v>
          </cell>
          <cell r="F289" t="str">
            <v>Khoa Nhiệt - Lạnh</v>
          </cell>
          <cell r="G289" t="str">
            <v>VC</v>
          </cell>
          <cell r="H289" t="str">
            <v>A4</v>
          </cell>
          <cell r="I289">
            <v>7</v>
          </cell>
          <cell r="J289" t="str">
            <v>A4</v>
          </cell>
          <cell r="K289">
            <v>7</v>
          </cell>
          <cell r="L289" t="str">
            <v>A3</v>
          </cell>
          <cell r="M289">
            <v>8</v>
          </cell>
          <cell r="N289" t="str">
            <v>A4</v>
          </cell>
          <cell r="O289">
            <v>7</v>
          </cell>
          <cell r="P289" t="str">
            <v>A3</v>
          </cell>
          <cell r="Q289">
            <v>8</v>
          </cell>
          <cell r="R289" t="str">
            <v>A3</v>
          </cell>
          <cell r="S289">
            <v>8</v>
          </cell>
          <cell r="T289" t="str">
            <v>A3</v>
          </cell>
          <cell r="U289">
            <v>8</v>
          </cell>
          <cell r="V289" t="str">
            <v>A3</v>
          </cell>
          <cell r="W289">
            <v>8</v>
          </cell>
          <cell r="X289" t="str">
            <v>A3</v>
          </cell>
          <cell r="Y289">
            <v>8</v>
          </cell>
          <cell r="Z289" t="str">
            <v>A3</v>
          </cell>
          <cell r="AA289">
            <v>8</v>
          </cell>
          <cell r="AB289" t="str">
            <v>A4</v>
          </cell>
          <cell r="AC289">
            <v>7</v>
          </cell>
          <cell r="AD289" t="str">
            <v>A3</v>
          </cell>
          <cell r="AE289">
            <v>8</v>
          </cell>
        </row>
        <row r="290">
          <cell r="E290" t="str">
            <v>01013011</v>
          </cell>
          <cell r="F290" t="str">
            <v>Khoa Nhiệt - Lạnh</v>
          </cell>
          <cell r="G290" t="str">
            <v>VC</v>
          </cell>
          <cell r="H290" t="str">
            <v>A4</v>
          </cell>
          <cell r="I290">
            <v>7</v>
          </cell>
          <cell r="J290" t="str">
            <v>A4</v>
          </cell>
          <cell r="K290">
            <v>7</v>
          </cell>
          <cell r="L290" t="str">
            <v>A3</v>
          </cell>
          <cell r="M290">
            <v>8</v>
          </cell>
          <cell r="N290" t="str">
            <v>A4</v>
          </cell>
          <cell r="O290">
            <v>7</v>
          </cell>
          <cell r="P290" t="str">
            <v>A3</v>
          </cell>
          <cell r="Q290">
            <v>8</v>
          </cell>
          <cell r="R290" t="str">
            <v>A3</v>
          </cell>
          <cell r="S290">
            <v>8</v>
          </cell>
          <cell r="T290" t="str">
            <v>A4</v>
          </cell>
          <cell r="U290">
            <v>7</v>
          </cell>
          <cell r="V290" t="str">
            <v>A4</v>
          </cell>
          <cell r="W290">
            <v>7</v>
          </cell>
          <cell r="X290" t="str">
            <v>B1</v>
          </cell>
          <cell r="Y290">
            <v>6</v>
          </cell>
          <cell r="Z290" t="str">
            <v>A4</v>
          </cell>
          <cell r="AA290">
            <v>7</v>
          </cell>
          <cell r="AB290" t="str">
            <v>A4</v>
          </cell>
          <cell r="AC290">
            <v>7</v>
          </cell>
          <cell r="AD290" t="str">
            <v>A4</v>
          </cell>
          <cell r="AE290">
            <v>7</v>
          </cell>
        </row>
        <row r="291">
          <cell r="E291" t="str">
            <v>01013023</v>
          </cell>
          <cell r="F291" t="str">
            <v>Khoa Nhiệt - Lạnh</v>
          </cell>
          <cell r="G291" t="str">
            <v>VC</v>
          </cell>
          <cell r="H291" t="str">
            <v>A4</v>
          </cell>
          <cell r="I291">
            <v>7</v>
          </cell>
          <cell r="J291" t="str">
            <v>A4</v>
          </cell>
          <cell r="K291">
            <v>7</v>
          </cell>
          <cell r="L291" t="str">
            <v>A4</v>
          </cell>
          <cell r="M291">
            <v>7</v>
          </cell>
          <cell r="N291" t="str">
            <v>A4</v>
          </cell>
          <cell r="O291">
            <v>7</v>
          </cell>
          <cell r="P291" t="str">
            <v>A4</v>
          </cell>
          <cell r="Q291">
            <v>7</v>
          </cell>
          <cell r="R291" t="str">
            <v>A3</v>
          </cell>
          <cell r="S291">
            <v>8</v>
          </cell>
          <cell r="T291" t="str">
            <v>A4</v>
          </cell>
          <cell r="U291">
            <v>7</v>
          </cell>
          <cell r="V291" t="str">
            <v>A4</v>
          </cell>
          <cell r="W291">
            <v>7</v>
          </cell>
          <cell r="X291" t="str">
            <v>A4</v>
          </cell>
          <cell r="Y291">
            <v>7</v>
          </cell>
          <cell r="Z291" t="str">
            <v>A4</v>
          </cell>
          <cell r="AA291">
            <v>7</v>
          </cell>
          <cell r="AB291" t="str">
            <v>A4</v>
          </cell>
          <cell r="AC291">
            <v>7</v>
          </cell>
          <cell r="AD291" t="str">
            <v>A4</v>
          </cell>
          <cell r="AE291">
            <v>7</v>
          </cell>
        </row>
        <row r="292">
          <cell r="E292" t="str">
            <v>01013009</v>
          </cell>
          <cell r="F292" t="str">
            <v>Khoa Nhiệt - Lạnh</v>
          </cell>
          <cell r="G292" t="str">
            <v>VC</v>
          </cell>
          <cell r="H292" t="str">
            <v>A2</v>
          </cell>
          <cell r="I292">
            <v>9</v>
          </cell>
          <cell r="J292" t="str">
            <v>A4</v>
          </cell>
          <cell r="K292">
            <v>7</v>
          </cell>
          <cell r="L292" t="str">
            <v>A3</v>
          </cell>
          <cell r="M292">
            <v>8</v>
          </cell>
          <cell r="N292" t="str">
            <v>A2</v>
          </cell>
          <cell r="O292">
            <v>9</v>
          </cell>
          <cell r="P292" t="str">
            <v>A3</v>
          </cell>
          <cell r="Q292">
            <v>8</v>
          </cell>
          <cell r="R292" t="str">
            <v>A3</v>
          </cell>
          <cell r="S292">
            <v>8</v>
          </cell>
          <cell r="T292" t="str">
            <v>A3</v>
          </cell>
          <cell r="U292">
            <v>8</v>
          </cell>
          <cell r="V292" t="str">
            <v>A3</v>
          </cell>
          <cell r="W292">
            <v>8</v>
          </cell>
          <cell r="X292" t="str">
            <v>A3</v>
          </cell>
          <cell r="Y292">
            <v>8</v>
          </cell>
          <cell r="Z292" t="str">
            <v>A4</v>
          </cell>
          <cell r="AA292">
            <v>7</v>
          </cell>
          <cell r="AB292" t="str">
            <v>A3</v>
          </cell>
          <cell r="AC292">
            <v>8</v>
          </cell>
          <cell r="AD292" t="str">
            <v>A3</v>
          </cell>
          <cell r="AE292">
            <v>8</v>
          </cell>
        </row>
        <row r="293">
          <cell r="E293" t="str">
            <v>01013008</v>
          </cell>
          <cell r="F293" t="str">
            <v>Khoa Nhiệt - Lạnh</v>
          </cell>
          <cell r="G293" t="str">
            <v>VC</v>
          </cell>
          <cell r="H293" t="str">
            <v>A2</v>
          </cell>
          <cell r="I293">
            <v>9</v>
          </cell>
          <cell r="J293" t="str">
            <v>A4</v>
          </cell>
          <cell r="K293">
            <v>7</v>
          </cell>
          <cell r="L293" t="str">
            <v>A3</v>
          </cell>
          <cell r="M293">
            <v>8</v>
          </cell>
          <cell r="N293" t="str">
            <v>A2</v>
          </cell>
          <cell r="O293">
            <v>9</v>
          </cell>
          <cell r="P293" t="str">
            <v>A3</v>
          </cell>
          <cell r="Q293">
            <v>8</v>
          </cell>
          <cell r="R293" t="str">
            <v>A3</v>
          </cell>
          <cell r="S293">
            <v>8</v>
          </cell>
          <cell r="T293" t="str">
            <v>A3</v>
          </cell>
          <cell r="U293">
            <v>8</v>
          </cell>
          <cell r="V293" t="str">
            <v>A4</v>
          </cell>
          <cell r="W293">
            <v>7</v>
          </cell>
          <cell r="X293" t="str">
            <v>A3</v>
          </cell>
          <cell r="Y293">
            <v>8</v>
          </cell>
          <cell r="Z293" t="str">
            <v>A3</v>
          </cell>
          <cell r="AA293">
            <v>8</v>
          </cell>
          <cell r="AB293" t="str">
            <v>A3</v>
          </cell>
          <cell r="AC293">
            <v>8</v>
          </cell>
          <cell r="AD293" t="str">
            <v>A3</v>
          </cell>
          <cell r="AE293">
            <v>8</v>
          </cell>
        </row>
        <row r="294">
          <cell r="E294" t="str">
            <v>01013015</v>
          </cell>
          <cell r="F294" t="str">
            <v>Khoa Nhiệt - Lạnh</v>
          </cell>
          <cell r="G294" t="str">
            <v>VC</v>
          </cell>
          <cell r="H294" t="str">
            <v>A4</v>
          </cell>
          <cell r="I294">
            <v>7</v>
          </cell>
          <cell r="J294" t="str">
            <v>A4</v>
          </cell>
          <cell r="K294">
            <v>7</v>
          </cell>
          <cell r="L294" t="str">
            <v>A3</v>
          </cell>
          <cell r="M294">
            <v>8</v>
          </cell>
          <cell r="N294" t="str">
            <v>A3</v>
          </cell>
          <cell r="O294">
            <v>8</v>
          </cell>
          <cell r="P294" t="str">
            <v>A4</v>
          </cell>
          <cell r="Q294">
            <v>7</v>
          </cell>
          <cell r="R294" t="str">
            <v>A3</v>
          </cell>
          <cell r="S294">
            <v>8</v>
          </cell>
          <cell r="T294" t="str">
            <v>A3</v>
          </cell>
          <cell r="U294">
            <v>8</v>
          </cell>
          <cell r="V294" t="str">
            <v>A4</v>
          </cell>
          <cell r="W294">
            <v>7</v>
          </cell>
          <cell r="X294" t="str">
            <v>B2</v>
          </cell>
          <cell r="Y294">
            <v>5</v>
          </cell>
          <cell r="Z294" t="str">
            <v>A4</v>
          </cell>
          <cell r="AA294">
            <v>7</v>
          </cell>
          <cell r="AB294" t="str">
            <v>A3</v>
          </cell>
          <cell r="AC294">
            <v>8</v>
          </cell>
          <cell r="AD294" t="str">
            <v>B1</v>
          </cell>
          <cell r="AE294">
            <v>6</v>
          </cell>
        </row>
        <row r="295">
          <cell r="E295" t="str">
            <v>01029016</v>
          </cell>
          <cell r="F295" t="str">
            <v>Khoa Nhiệt - Lạnh</v>
          </cell>
          <cell r="G295" t="str">
            <v>VC</v>
          </cell>
          <cell r="H295" t="str">
            <v>A3</v>
          </cell>
          <cell r="I295">
            <v>8</v>
          </cell>
          <cell r="J295" t="str">
            <v>A4</v>
          </cell>
          <cell r="K295">
            <v>7</v>
          </cell>
          <cell r="L295" t="str">
            <v>A4</v>
          </cell>
          <cell r="M295">
            <v>7</v>
          </cell>
          <cell r="N295" t="str">
            <v>A4</v>
          </cell>
          <cell r="O295">
            <v>7</v>
          </cell>
          <cell r="P295" t="str">
            <v>A4</v>
          </cell>
          <cell r="Q295">
            <v>7</v>
          </cell>
          <cell r="R295" t="str">
            <v>A4</v>
          </cell>
          <cell r="S295">
            <v>7</v>
          </cell>
          <cell r="T295" t="str">
            <v>A3</v>
          </cell>
          <cell r="U295">
            <v>8</v>
          </cell>
          <cell r="V295" t="str">
            <v>A4</v>
          </cell>
          <cell r="W295">
            <v>7</v>
          </cell>
          <cell r="X295" t="str">
            <v>A3</v>
          </cell>
          <cell r="Y295">
            <v>8</v>
          </cell>
          <cell r="Z295" t="str">
            <v>A3</v>
          </cell>
          <cell r="AA295">
            <v>8</v>
          </cell>
          <cell r="AB295" t="str">
            <v>A3</v>
          </cell>
          <cell r="AC295">
            <v>8</v>
          </cell>
          <cell r="AD295" t="str">
            <v>A3</v>
          </cell>
          <cell r="AE295">
            <v>8</v>
          </cell>
        </row>
        <row r="296">
          <cell r="E296" t="str">
            <v>01025007</v>
          </cell>
          <cell r="F296" t="str">
            <v>Khoa Kinh tế</v>
          </cell>
          <cell r="G296" t="str">
            <v>VC</v>
          </cell>
          <cell r="H296" t="str">
            <v>A1</v>
          </cell>
          <cell r="I296">
            <v>10</v>
          </cell>
          <cell r="J296" t="str">
            <v>A1</v>
          </cell>
          <cell r="K296">
            <v>10</v>
          </cell>
          <cell r="L296" t="str">
            <v>A2</v>
          </cell>
          <cell r="M296">
            <v>9</v>
          </cell>
          <cell r="N296" t="str">
            <v>A2</v>
          </cell>
          <cell r="O296">
            <v>9</v>
          </cell>
          <cell r="P296" t="str">
            <v>A1</v>
          </cell>
          <cell r="Q296">
            <v>10</v>
          </cell>
          <cell r="R296" t="str">
            <v>A2</v>
          </cell>
          <cell r="S296">
            <v>9</v>
          </cell>
          <cell r="T296" t="str">
            <v>A2</v>
          </cell>
          <cell r="U296">
            <v>9</v>
          </cell>
          <cell r="V296" t="str">
            <v>A3</v>
          </cell>
          <cell r="W296">
            <v>8</v>
          </cell>
          <cell r="X296" t="str">
            <v>A2</v>
          </cell>
          <cell r="Y296">
            <v>9</v>
          </cell>
          <cell r="Z296" t="str">
            <v>A2</v>
          </cell>
          <cell r="AA296">
            <v>9</v>
          </cell>
          <cell r="AB296" t="str">
            <v>A1</v>
          </cell>
          <cell r="AC296">
            <v>10</v>
          </cell>
          <cell r="AD296" t="str">
            <v>A2</v>
          </cell>
          <cell r="AE296">
            <v>9</v>
          </cell>
        </row>
        <row r="297">
          <cell r="E297" t="str">
            <v>01025004</v>
          </cell>
          <cell r="F297" t="str">
            <v>Khoa Kinh tế</v>
          </cell>
          <cell r="G297" t="str">
            <v>VC</v>
          </cell>
          <cell r="H297" t="str">
            <v>A4</v>
          </cell>
          <cell r="I297">
            <v>7</v>
          </cell>
          <cell r="J297" t="str">
            <v>A4</v>
          </cell>
          <cell r="K297">
            <v>7</v>
          </cell>
          <cell r="L297" t="str">
            <v>A2</v>
          </cell>
          <cell r="M297">
            <v>9</v>
          </cell>
          <cell r="N297" t="str">
            <v>A1</v>
          </cell>
          <cell r="O297">
            <v>10</v>
          </cell>
          <cell r="P297" t="str">
            <v>A1</v>
          </cell>
          <cell r="Q297">
            <v>10</v>
          </cell>
          <cell r="R297" t="str">
            <v>A2</v>
          </cell>
          <cell r="S297">
            <v>9</v>
          </cell>
          <cell r="T297" t="str">
            <v>A1</v>
          </cell>
          <cell r="U297">
            <v>10</v>
          </cell>
          <cell r="V297" t="str">
            <v>A3</v>
          </cell>
          <cell r="W297">
            <v>8</v>
          </cell>
          <cell r="X297" t="str">
            <v>A2</v>
          </cell>
          <cell r="Y297">
            <v>9</v>
          </cell>
          <cell r="Z297" t="str">
            <v>A2</v>
          </cell>
          <cell r="AA297">
            <v>9</v>
          </cell>
          <cell r="AB297" t="str">
            <v>B1</v>
          </cell>
          <cell r="AC297">
            <v>6</v>
          </cell>
          <cell r="AD297" t="str">
            <v>A2</v>
          </cell>
          <cell r="AE297">
            <v>9</v>
          </cell>
        </row>
        <row r="298">
          <cell r="E298" t="str">
            <v>01025009</v>
          </cell>
          <cell r="F298" t="str">
            <v>Khoa Kinh tế</v>
          </cell>
          <cell r="G298" t="str">
            <v>VC</v>
          </cell>
          <cell r="H298" t="str">
            <v>A4</v>
          </cell>
          <cell r="I298">
            <v>7</v>
          </cell>
          <cell r="J298" t="str">
            <v>A4</v>
          </cell>
          <cell r="K298">
            <v>7</v>
          </cell>
          <cell r="L298" t="str">
            <v>A2</v>
          </cell>
          <cell r="M298">
            <v>9</v>
          </cell>
          <cell r="N298" t="str">
            <v>A2</v>
          </cell>
          <cell r="O298">
            <v>9</v>
          </cell>
          <cell r="P298" t="str">
            <v>A1</v>
          </cell>
          <cell r="Q298">
            <v>10</v>
          </cell>
          <cell r="R298" t="str">
            <v>A2</v>
          </cell>
          <cell r="S298">
            <v>9</v>
          </cell>
          <cell r="T298" t="str">
            <v>A3</v>
          </cell>
          <cell r="U298">
            <v>8</v>
          </cell>
          <cell r="V298" t="str">
            <v>A4</v>
          </cell>
          <cell r="W298">
            <v>7</v>
          </cell>
          <cell r="X298" t="str">
            <v>A3</v>
          </cell>
          <cell r="Y298">
            <v>8</v>
          </cell>
          <cell r="Z298" t="str">
            <v>A3</v>
          </cell>
          <cell r="AA298">
            <v>8</v>
          </cell>
          <cell r="AB298" t="str">
            <v>A2</v>
          </cell>
          <cell r="AC298">
            <v>9</v>
          </cell>
          <cell r="AD298" t="str">
            <v>A3</v>
          </cell>
          <cell r="AE298">
            <v>8</v>
          </cell>
        </row>
        <row r="299">
          <cell r="E299" t="str">
            <v>01025029</v>
          </cell>
          <cell r="F299" t="str">
            <v>Khoa Kinh tế</v>
          </cell>
          <cell r="G299" t="str">
            <v>VC</v>
          </cell>
          <cell r="H299" t="str">
            <v>A1</v>
          </cell>
          <cell r="I299">
            <v>10</v>
          </cell>
          <cell r="J299" t="str">
            <v>A4</v>
          </cell>
          <cell r="K299">
            <v>7</v>
          </cell>
          <cell r="L299" t="str">
            <v>A2</v>
          </cell>
          <cell r="M299">
            <v>9</v>
          </cell>
          <cell r="N299" t="str">
            <v>A1</v>
          </cell>
          <cell r="O299">
            <v>10</v>
          </cell>
          <cell r="P299" t="str">
            <v>A1</v>
          </cell>
          <cell r="Q299">
            <v>10</v>
          </cell>
          <cell r="R299" t="str">
            <v>A2</v>
          </cell>
          <cell r="S299">
            <v>9</v>
          </cell>
          <cell r="T299" t="str">
            <v>A1</v>
          </cell>
          <cell r="U299">
            <v>10</v>
          </cell>
          <cell r="V299" t="str">
            <v>A3</v>
          </cell>
          <cell r="W299">
            <v>8</v>
          </cell>
          <cell r="X299" t="str">
            <v>A1</v>
          </cell>
          <cell r="Y299">
            <v>10</v>
          </cell>
          <cell r="Z299" t="str">
            <v>A1</v>
          </cell>
          <cell r="AA299">
            <v>10</v>
          </cell>
          <cell r="AB299" t="str">
            <v>A1</v>
          </cell>
          <cell r="AC299">
            <v>10</v>
          </cell>
          <cell r="AD299" t="str">
            <v>A2</v>
          </cell>
          <cell r="AE299">
            <v>9</v>
          </cell>
        </row>
        <row r="300">
          <cell r="E300" t="str">
            <v>01025002</v>
          </cell>
          <cell r="F300" t="str">
            <v>Khoa Kinh tế</v>
          </cell>
          <cell r="G300" t="str">
            <v>VC</v>
          </cell>
          <cell r="H300" t="str">
            <v>A4</v>
          </cell>
          <cell r="I300">
            <v>7</v>
          </cell>
          <cell r="J300" t="str">
            <v>A4</v>
          </cell>
          <cell r="K300">
            <v>7</v>
          </cell>
          <cell r="L300" t="str">
            <v>A4</v>
          </cell>
          <cell r="M300">
            <v>7</v>
          </cell>
          <cell r="N300" t="str">
            <v>A4</v>
          </cell>
          <cell r="O300">
            <v>7</v>
          </cell>
          <cell r="P300" t="str">
            <v>A3</v>
          </cell>
          <cell r="Q300">
            <v>8</v>
          </cell>
          <cell r="R300" t="str">
            <v>A4</v>
          </cell>
          <cell r="S300">
            <v>7</v>
          </cell>
          <cell r="T300" t="str">
            <v>A3</v>
          </cell>
          <cell r="U300">
            <v>8</v>
          </cell>
          <cell r="V300" t="str">
            <v>A3</v>
          </cell>
          <cell r="W300">
            <v>8</v>
          </cell>
          <cell r="X300" t="str">
            <v>A4</v>
          </cell>
          <cell r="Y300">
            <v>7</v>
          </cell>
          <cell r="Z300" t="str">
            <v>A4</v>
          </cell>
          <cell r="AA300">
            <v>7</v>
          </cell>
          <cell r="AB300" t="str">
            <v>A2</v>
          </cell>
          <cell r="AC300">
            <v>9</v>
          </cell>
          <cell r="AD300" t="str">
            <v>A3</v>
          </cell>
          <cell r="AE300">
            <v>8</v>
          </cell>
        </row>
        <row r="301">
          <cell r="E301" t="str">
            <v>01025016</v>
          </cell>
          <cell r="F301" t="str">
            <v>Khoa Kinh tế</v>
          </cell>
          <cell r="G301" t="str">
            <v>VC</v>
          </cell>
          <cell r="H301" t="str">
            <v>A4</v>
          </cell>
          <cell r="I301">
            <v>7</v>
          </cell>
          <cell r="J301" t="str">
            <v>A4</v>
          </cell>
          <cell r="K301">
            <v>7</v>
          </cell>
          <cell r="L301" t="str">
            <v>A4</v>
          </cell>
          <cell r="M301">
            <v>7</v>
          </cell>
          <cell r="N301" t="str">
            <v>A4</v>
          </cell>
          <cell r="O301">
            <v>7</v>
          </cell>
          <cell r="P301" t="str">
            <v>A4</v>
          </cell>
          <cell r="Q301">
            <v>7</v>
          </cell>
          <cell r="R301" t="str">
            <v>A4</v>
          </cell>
          <cell r="S301">
            <v>7</v>
          </cell>
          <cell r="T301" t="str">
            <v>A3</v>
          </cell>
          <cell r="U301">
            <v>8</v>
          </cell>
          <cell r="V301" t="str">
            <v>A4</v>
          </cell>
          <cell r="W301">
            <v>7</v>
          </cell>
          <cell r="X301" t="str">
            <v>A4</v>
          </cell>
          <cell r="Y301">
            <v>7</v>
          </cell>
          <cell r="Z301" t="str">
            <v>A3</v>
          </cell>
          <cell r="AA301">
            <v>8</v>
          </cell>
          <cell r="AB301" t="str">
            <v>A3</v>
          </cell>
          <cell r="AC301">
            <v>8</v>
          </cell>
          <cell r="AD301" t="str">
            <v>A3</v>
          </cell>
          <cell r="AE301">
            <v>8</v>
          </cell>
        </row>
        <row r="302">
          <cell r="E302" t="str">
            <v>01025018</v>
          </cell>
          <cell r="F302" t="str">
            <v>Khoa Kinh tế</v>
          </cell>
          <cell r="G302" t="str">
            <v>VC</v>
          </cell>
          <cell r="H302" t="str">
            <v>A4</v>
          </cell>
          <cell r="I302">
            <v>7</v>
          </cell>
          <cell r="J302" t="str">
            <v>A4</v>
          </cell>
          <cell r="K302">
            <v>7</v>
          </cell>
          <cell r="L302" t="str">
            <v>A4</v>
          </cell>
          <cell r="M302">
            <v>7</v>
          </cell>
          <cell r="N302" t="str">
            <v>A4</v>
          </cell>
          <cell r="O302">
            <v>7</v>
          </cell>
          <cell r="P302" t="str">
            <v>A3</v>
          </cell>
          <cell r="Q302">
            <v>8</v>
          </cell>
          <cell r="R302" t="str">
            <v>A4</v>
          </cell>
          <cell r="S302">
            <v>7</v>
          </cell>
          <cell r="T302" t="str">
            <v>A4</v>
          </cell>
          <cell r="U302">
            <v>7</v>
          </cell>
          <cell r="V302" t="str">
            <v>A4</v>
          </cell>
          <cell r="W302">
            <v>7</v>
          </cell>
          <cell r="X302" t="str">
            <v>A4</v>
          </cell>
          <cell r="Y302">
            <v>7</v>
          </cell>
          <cell r="Z302" t="str">
            <v>A4</v>
          </cell>
          <cell r="AA302">
            <v>7</v>
          </cell>
          <cell r="AB302" t="str">
            <v>A3</v>
          </cell>
          <cell r="AC302">
            <v>8</v>
          </cell>
          <cell r="AD302" t="str">
            <v>A3</v>
          </cell>
          <cell r="AE302">
            <v>8</v>
          </cell>
        </row>
        <row r="303">
          <cell r="E303" t="str">
            <v>01009027</v>
          </cell>
          <cell r="F303" t="str">
            <v>Khoa Kinh tế</v>
          </cell>
          <cell r="G303" t="str">
            <v>VC</v>
          </cell>
          <cell r="H303" t="str">
            <v>A4</v>
          </cell>
          <cell r="I303">
            <v>7</v>
          </cell>
          <cell r="J303" t="str">
            <v>A4</v>
          </cell>
          <cell r="K303">
            <v>7</v>
          </cell>
          <cell r="L303" t="str">
            <v>A3</v>
          </cell>
          <cell r="M303">
            <v>8</v>
          </cell>
          <cell r="N303" t="str">
            <v>A2</v>
          </cell>
          <cell r="O303">
            <v>9</v>
          </cell>
          <cell r="P303" t="str">
            <v>A1</v>
          </cell>
          <cell r="Q303">
            <v>10</v>
          </cell>
          <cell r="R303" t="str">
            <v>A3</v>
          </cell>
          <cell r="S303">
            <v>8</v>
          </cell>
          <cell r="T303" t="str">
            <v>A2</v>
          </cell>
          <cell r="U303">
            <v>9</v>
          </cell>
          <cell r="V303" t="str">
            <v>A3</v>
          </cell>
          <cell r="W303">
            <v>8</v>
          </cell>
          <cell r="X303" t="str">
            <v>A4</v>
          </cell>
          <cell r="Y303">
            <v>7</v>
          </cell>
          <cell r="Z303" t="str">
            <v>A3</v>
          </cell>
          <cell r="AA303">
            <v>8</v>
          </cell>
          <cell r="AB303" t="str">
            <v>A2</v>
          </cell>
          <cell r="AC303">
            <v>9</v>
          </cell>
          <cell r="AD303" t="str">
            <v>A3</v>
          </cell>
          <cell r="AE303">
            <v>8</v>
          </cell>
        </row>
        <row r="304">
          <cell r="E304" t="str">
            <v>01025027</v>
          </cell>
          <cell r="F304" t="str">
            <v>Khoa Kinh tế</v>
          </cell>
          <cell r="G304" t="str">
            <v>VC</v>
          </cell>
          <cell r="H304" t="str">
            <v>A2</v>
          </cell>
          <cell r="I304">
            <v>9</v>
          </cell>
          <cell r="J304" t="str">
            <v>A4</v>
          </cell>
          <cell r="K304">
            <v>7</v>
          </cell>
          <cell r="L304" t="str">
            <v>A3</v>
          </cell>
          <cell r="M304">
            <v>8</v>
          </cell>
          <cell r="N304" t="str">
            <v>A3</v>
          </cell>
          <cell r="O304">
            <v>8</v>
          </cell>
          <cell r="P304" t="str">
            <v>A3</v>
          </cell>
          <cell r="Q304">
            <v>8</v>
          </cell>
          <cell r="R304" t="str">
            <v>A3</v>
          </cell>
          <cell r="S304">
            <v>8</v>
          </cell>
          <cell r="T304" t="str">
            <v>A2</v>
          </cell>
          <cell r="U304">
            <v>9</v>
          </cell>
          <cell r="V304" t="str">
            <v>A4</v>
          </cell>
          <cell r="W304">
            <v>7</v>
          </cell>
          <cell r="X304" t="str">
            <v>A DN</v>
          </cell>
          <cell r="Y304" t="e">
            <v>#N/A</v>
          </cell>
          <cell r="Z304" t="str">
            <v>A DN</v>
          </cell>
          <cell r="AA304" t="e">
            <v>#N/A</v>
          </cell>
          <cell r="AB304" t="str">
            <v>A DN</v>
          </cell>
          <cell r="AC304" t="e">
            <v>#N/A</v>
          </cell>
          <cell r="AD304" t="str">
            <v>A DN</v>
          </cell>
          <cell r="AE304" t="e">
            <v>#N/A</v>
          </cell>
        </row>
        <row r="305">
          <cell r="E305" t="str">
            <v>01025020</v>
          </cell>
          <cell r="F305" t="str">
            <v>Khoa Kinh tế</v>
          </cell>
          <cell r="G305" t="str">
            <v>VC</v>
          </cell>
          <cell r="H305" t="str">
            <v>A4</v>
          </cell>
          <cell r="I305">
            <v>7</v>
          </cell>
          <cell r="J305" t="str">
            <v>A4</v>
          </cell>
          <cell r="K305">
            <v>7</v>
          </cell>
          <cell r="L305" t="str">
            <v>A3</v>
          </cell>
          <cell r="M305">
            <v>8</v>
          </cell>
          <cell r="N305" t="str">
            <v>A3</v>
          </cell>
          <cell r="O305">
            <v>8</v>
          </cell>
          <cell r="P305" t="str">
            <v>A1</v>
          </cell>
          <cell r="Q305">
            <v>10</v>
          </cell>
          <cell r="R305" t="str">
            <v>B1</v>
          </cell>
          <cell r="S305">
            <v>6</v>
          </cell>
          <cell r="T305" t="str">
            <v>A3</v>
          </cell>
          <cell r="U305">
            <v>8</v>
          </cell>
          <cell r="V305" t="str">
            <v>B2</v>
          </cell>
          <cell r="W305">
            <v>5</v>
          </cell>
          <cell r="X305" t="str">
            <v>A3</v>
          </cell>
          <cell r="Y305">
            <v>8</v>
          </cell>
          <cell r="Z305" t="str">
            <v>A4</v>
          </cell>
          <cell r="AA305">
            <v>7</v>
          </cell>
          <cell r="AB305" t="str">
            <v>B2</v>
          </cell>
          <cell r="AC305">
            <v>5</v>
          </cell>
          <cell r="AD305" t="str">
            <v>A3</v>
          </cell>
          <cell r="AE305">
            <v>8</v>
          </cell>
        </row>
        <row r="306">
          <cell r="E306" t="str">
            <v>01025008</v>
          </cell>
          <cell r="F306" t="str">
            <v>Khoa Kinh tế</v>
          </cell>
          <cell r="G306" t="str">
            <v>VC</v>
          </cell>
          <cell r="H306" t="str">
            <v>A4</v>
          </cell>
          <cell r="I306">
            <v>7</v>
          </cell>
          <cell r="J306" t="str">
            <v>A4</v>
          </cell>
          <cell r="K306">
            <v>7</v>
          </cell>
          <cell r="L306" t="str">
            <v>A4</v>
          </cell>
          <cell r="M306">
            <v>7</v>
          </cell>
          <cell r="N306" t="str">
            <v>A3</v>
          </cell>
          <cell r="O306">
            <v>8</v>
          </cell>
          <cell r="P306" t="str">
            <v>A3</v>
          </cell>
          <cell r="Q306">
            <v>8</v>
          </cell>
          <cell r="R306" t="str">
            <v>A4</v>
          </cell>
          <cell r="S306">
            <v>7</v>
          </cell>
          <cell r="T306" t="str">
            <v>A3</v>
          </cell>
          <cell r="U306">
            <v>8</v>
          </cell>
          <cell r="V306" t="str">
            <v>A4</v>
          </cell>
          <cell r="W306">
            <v>7</v>
          </cell>
          <cell r="X306" t="str">
            <v>A4</v>
          </cell>
          <cell r="Y306">
            <v>7</v>
          </cell>
          <cell r="Z306" t="str">
            <v>A4</v>
          </cell>
          <cell r="AA306">
            <v>7</v>
          </cell>
          <cell r="AB306" t="str">
            <v>B1</v>
          </cell>
          <cell r="AC306">
            <v>6</v>
          </cell>
          <cell r="AD306" t="str">
            <v>A4</v>
          </cell>
          <cell r="AE306">
            <v>7</v>
          </cell>
        </row>
        <row r="307">
          <cell r="E307" t="str">
            <v>01025012</v>
          </cell>
          <cell r="F307" t="str">
            <v>Khoa Kinh tế</v>
          </cell>
          <cell r="G307" t="str">
            <v>VC</v>
          </cell>
          <cell r="H307" t="str">
            <v>A4</v>
          </cell>
          <cell r="I307">
            <v>7</v>
          </cell>
          <cell r="J307" t="str">
            <v>A4</v>
          </cell>
          <cell r="K307">
            <v>7</v>
          </cell>
          <cell r="L307" t="str">
            <v>A4</v>
          </cell>
          <cell r="M307">
            <v>7</v>
          </cell>
          <cell r="N307" t="str">
            <v>A4</v>
          </cell>
          <cell r="O307">
            <v>7</v>
          </cell>
          <cell r="P307" t="str">
            <v>A3</v>
          </cell>
          <cell r="Q307">
            <v>8</v>
          </cell>
          <cell r="R307" t="str">
            <v>A3</v>
          </cell>
          <cell r="S307">
            <v>8</v>
          </cell>
          <cell r="T307" t="str">
            <v>A3</v>
          </cell>
          <cell r="U307">
            <v>8</v>
          </cell>
          <cell r="V307" t="str">
            <v>A4</v>
          </cell>
          <cell r="W307">
            <v>7</v>
          </cell>
          <cell r="X307" t="str">
            <v>A3</v>
          </cell>
          <cell r="Y307">
            <v>8</v>
          </cell>
          <cell r="Z307" t="str">
            <v>A3</v>
          </cell>
          <cell r="AA307">
            <v>8</v>
          </cell>
          <cell r="AB307" t="str">
            <v>A2</v>
          </cell>
          <cell r="AC307">
            <v>9</v>
          </cell>
          <cell r="AD307" t="str">
            <v>A3</v>
          </cell>
          <cell r="AE307">
            <v>8</v>
          </cell>
        </row>
        <row r="308">
          <cell r="E308" t="str">
            <v>01003013</v>
          </cell>
          <cell r="F308" t="str">
            <v>Khoa Kinh tế</v>
          </cell>
          <cell r="G308" t="str">
            <v>VC</v>
          </cell>
          <cell r="H308" t="str">
            <v>A2</v>
          </cell>
          <cell r="I308">
            <v>9</v>
          </cell>
          <cell r="J308" t="str">
            <v>A4</v>
          </cell>
          <cell r="K308">
            <v>7</v>
          </cell>
          <cell r="L308" t="str">
            <v>A2</v>
          </cell>
          <cell r="M308">
            <v>9</v>
          </cell>
          <cell r="N308" t="str">
            <v>A2</v>
          </cell>
          <cell r="O308">
            <v>9</v>
          </cell>
          <cell r="P308" t="str">
            <v>A2</v>
          </cell>
          <cell r="Q308">
            <v>9</v>
          </cell>
          <cell r="R308" t="str">
            <v>A2</v>
          </cell>
          <cell r="S308">
            <v>9</v>
          </cell>
          <cell r="T308" t="str">
            <v>A2</v>
          </cell>
          <cell r="U308">
            <v>9</v>
          </cell>
          <cell r="V308" t="str">
            <v>A2</v>
          </cell>
          <cell r="W308">
            <v>9</v>
          </cell>
          <cell r="X308" t="str">
            <v>A2</v>
          </cell>
          <cell r="Y308">
            <v>9</v>
          </cell>
          <cell r="Z308" t="str">
            <v>A2</v>
          </cell>
          <cell r="AA308">
            <v>9</v>
          </cell>
          <cell r="AB308" t="str">
            <v>A2</v>
          </cell>
          <cell r="AC308">
            <v>9</v>
          </cell>
          <cell r="AD308" t="str">
            <v>A2</v>
          </cell>
          <cell r="AE308">
            <v>9</v>
          </cell>
        </row>
        <row r="309">
          <cell r="E309" t="str">
            <v>01025015</v>
          </cell>
          <cell r="F309" t="str">
            <v>Khoa Kinh tế</v>
          </cell>
          <cell r="G309" t="str">
            <v>VC</v>
          </cell>
          <cell r="H309" t="str">
            <v>A4</v>
          </cell>
          <cell r="I309">
            <v>7</v>
          </cell>
          <cell r="J309" t="str">
            <v>A4</v>
          </cell>
          <cell r="K309">
            <v>7</v>
          </cell>
          <cell r="L309" t="str">
            <v>A4</v>
          </cell>
          <cell r="M309">
            <v>7</v>
          </cell>
          <cell r="N309" t="str">
            <v>A4</v>
          </cell>
          <cell r="O309">
            <v>7</v>
          </cell>
          <cell r="P309" t="str">
            <v>A3</v>
          </cell>
          <cell r="Q309">
            <v>8</v>
          </cell>
          <cell r="R309" t="str">
            <v>A4</v>
          </cell>
          <cell r="S309">
            <v>7</v>
          </cell>
          <cell r="T309" t="str">
            <v>A4</v>
          </cell>
          <cell r="U309">
            <v>7</v>
          </cell>
          <cell r="V309" t="str">
            <v>A4</v>
          </cell>
          <cell r="W309">
            <v>7</v>
          </cell>
          <cell r="X309" t="str">
            <v>A4</v>
          </cell>
          <cell r="Y309">
            <v>7</v>
          </cell>
          <cell r="Z309" t="str">
            <v>A3</v>
          </cell>
          <cell r="AA309">
            <v>8</v>
          </cell>
          <cell r="AB309" t="str">
            <v>A3</v>
          </cell>
          <cell r="AC309">
            <v>8</v>
          </cell>
          <cell r="AD309" t="str">
            <v>A3</v>
          </cell>
          <cell r="AE309">
            <v>8</v>
          </cell>
        </row>
        <row r="310">
          <cell r="E310" t="str">
            <v>01025033</v>
          </cell>
          <cell r="F310" t="str">
            <v>Khoa Kinh tế</v>
          </cell>
          <cell r="G310" t="str">
            <v>VC</v>
          </cell>
          <cell r="H310" t="str">
            <v>A4</v>
          </cell>
          <cell r="I310">
            <v>7</v>
          </cell>
          <cell r="J310" t="str">
            <v>A4</v>
          </cell>
          <cell r="K310">
            <v>7</v>
          </cell>
          <cell r="L310" t="str">
            <v>A3</v>
          </cell>
          <cell r="M310">
            <v>8</v>
          </cell>
          <cell r="N310" t="str">
            <v>A3</v>
          </cell>
          <cell r="O310">
            <v>8</v>
          </cell>
          <cell r="P310" t="str">
            <v>A3</v>
          </cell>
          <cell r="Q310">
            <v>8</v>
          </cell>
          <cell r="R310" t="str">
            <v>A3</v>
          </cell>
          <cell r="S310">
            <v>8</v>
          </cell>
          <cell r="T310" t="str">
            <v>A3</v>
          </cell>
          <cell r="U310">
            <v>8</v>
          </cell>
          <cell r="V310" t="str">
            <v>A4</v>
          </cell>
          <cell r="W310">
            <v>7</v>
          </cell>
          <cell r="X310" t="str">
            <v>A3</v>
          </cell>
          <cell r="Y310">
            <v>8</v>
          </cell>
          <cell r="Z310" t="str">
            <v>A4</v>
          </cell>
          <cell r="AA310">
            <v>7</v>
          </cell>
          <cell r="AB310" t="str">
            <v>A3</v>
          </cell>
          <cell r="AC310">
            <v>8</v>
          </cell>
          <cell r="AD310" t="str">
            <v>A4</v>
          </cell>
          <cell r="AE310">
            <v>7</v>
          </cell>
        </row>
        <row r="311">
          <cell r="E311" t="str">
            <v>01025037</v>
          </cell>
          <cell r="F311" t="str">
            <v>Khoa Kinh tế</v>
          </cell>
          <cell r="G311" t="str">
            <v>VC</v>
          </cell>
          <cell r="H311"/>
          <cell r="I311"/>
          <cell r="J311"/>
          <cell r="K311"/>
          <cell r="L311"/>
          <cell r="M311"/>
          <cell r="N311" t="str">
            <v>A4</v>
          </cell>
          <cell r="O311">
            <v>7</v>
          </cell>
          <cell r="P311" t="str">
            <v>A3</v>
          </cell>
          <cell r="Q311">
            <v>8</v>
          </cell>
          <cell r="R311" t="str">
            <v>A3</v>
          </cell>
          <cell r="S311">
            <v>8</v>
          </cell>
          <cell r="T311" t="str">
            <v>A3</v>
          </cell>
          <cell r="U311">
            <v>8</v>
          </cell>
          <cell r="V311" t="str">
            <v>A4</v>
          </cell>
          <cell r="W311">
            <v>7</v>
          </cell>
          <cell r="X311" t="str">
            <v>B1</v>
          </cell>
          <cell r="Y311">
            <v>6</v>
          </cell>
          <cell r="Z311" t="str">
            <v>A3</v>
          </cell>
          <cell r="AA311">
            <v>8</v>
          </cell>
          <cell r="AB311" t="str">
            <v>A3</v>
          </cell>
          <cell r="AC311">
            <v>8</v>
          </cell>
          <cell r="AD311" t="str">
            <v>A4</v>
          </cell>
          <cell r="AE311">
            <v>7</v>
          </cell>
        </row>
        <row r="312">
          <cell r="E312" t="str">
            <v>01015053</v>
          </cell>
          <cell r="F312" t="str">
            <v>Khoa Kinh tế</v>
          </cell>
          <cell r="G312" t="str">
            <v>VC</v>
          </cell>
          <cell r="H312"/>
          <cell r="I312"/>
          <cell r="J312"/>
          <cell r="K312"/>
          <cell r="L312"/>
          <cell r="M312"/>
          <cell r="N312" t="str">
            <v>A4</v>
          </cell>
          <cell r="O312">
            <v>7</v>
          </cell>
          <cell r="P312" t="str">
            <v>A4</v>
          </cell>
          <cell r="Q312">
            <v>7</v>
          </cell>
          <cell r="R312" t="str">
            <v>A4</v>
          </cell>
          <cell r="S312">
            <v>7</v>
          </cell>
          <cell r="T312" t="str">
            <v>A3</v>
          </cell>
          <cell r="U312">
            <v>8</v>
          </cell>
          <cell r="V312" t="str">
            <v>A3</v>
          </cell>
          <cell r="W312">
            <v>8</v>
          </cell>
          <cell r="X312" t="str">
            <v>A3</v>
          </cell>
          <cell r="Y312">
            <v>8</v>
          </cell>
          <cell r="Z312" t="str">
            <v>A3</v>
          </cell>
          <cell r="AA312">
            <v>8</v>
          </cell>
          <cell r="AB312" t="str">
            <v>A3</v>
          </cell>
          <cell r="AC312">
            <v>8</v>
          </cell>
          <cell r="AD312" t="str">
            <v>A4</v>
          </cell>
          <cell r="AE312">
            <v>7</v>
          </cell>
        </row>
        <row r="313">
          <cell r="E313" t="str">
            <v>01025052</v>
          </cell>
          <cell r="F313" t="str">
            <v>Khoa Kinh tế</v>
          </cell>
          <cell r="G313" t="str">
            <v>VC</v>
          </cell>
          <cell r="H313"/>
          <cell r="I313"/>
          <cell r="J313"/>
          <cell r="K313"/>
          <cell r="L313"/>
          <cell r="M313"/>
          <cell r="N313" t="str">
            <v>A4</v>
          </cell>
          <cell r="O313">
            <v>7</v>
          </cell>
          <cell r="P313" t="str">
            <v>B2</v>
          </cell>
          <cell r="Q313">
            <v>5</v>
          </cell>
          <cell r="R313" t="str">
            <v>A4</v>
          </cell>
          <cell r="S313">
            <v>7</v>
          </cell>
          <cell r="T313" t="str">
            <v>A3</v>
          </cell>
          <cell r="U313">
            <v>8</v>
          </cell>
          <cell r="V313" t="str">
            <v>A4</v>
          </cell>
          <cell r="W313">
            <v>7</v>
          </cell>
          <cell r="X313" t="str">
            <v>A4</v>
          </cell>
          <cell r="Y313">
            <v>7</v>
          </cell>
          <cell r="Z313" t="str">
            <v>A3</v>
          </cell>
          <cell r="AA313">
            <v>8</v>
          </cell>
          <cell r="AB313" t="str">
            <v>A3</v>
          </cell>
          <cell r="AC313">
            <v>8</v>
          </cell>
          <cell r="AD313" t="str">
            <v>A4</v>
          </cell>
          <cell r="AE313">
            <v>7</v>
          </cell>
        </row>
        <row r="314">
          <cell r="E314" t="str">
            <v>01004014</v>
          </cell>
          <cell r="F314" t="str">
            <v>Khoa Xây dựng</v>
          </cell>
          <cell r="G314" t="str">
            <v>VC</v>
          </cell>
          <cell r="H314" t="str">
            <v>A1</v>
          </cell>
          <cell r="I314">
            <v>10</v>
          </cell>
          <cell r="J314" t="str">
            <v>A1</v>
          </cell>
          <cell r="K314">
            <v>10</v>
          </cell>
          <cell r="L314" t="str">
            <v>A1</v>
          </cell>
          <cell r="M314">
            <v>10</v>
          </cell>
          <cell r="N314" t="str">
            <v>A1</v>
          </cell>
          <cell r="O314">
            <v>10</v>
          </cell>
          <cell r="P314" t="str">
            <v>A1</v>
          </cell>
          <cell r="Q314">
            <v>10</v>
          </cell>
          <cell r="R314" t="str">
            <v>A1</v>
          </cell>
          <cell r="S314">
            <v>10</v>
          </cell>
          <cell r="T314" t="str">
            <v>A2</v>
          </cell>
          <cell r="U314">
            <v>9</v>
          </cell>
          <cell r="V314" t="str">
            <v>A3</v>
          </cell>
          <cell r="W314">
            <v>8</v>
          </cell>
          <cell r="X314" t="str">
            <v>A2</v>
          </cell>
          <cell r="Y314">
            <v>9</v>
          </cell>
          <cell r="Z314" t="str">
            <v>A2</v>
          </cell>
          <cell r="AA314">
            <v>9</v>
          </cell>
          <cell r="AB314" t="str">
            <v>A1</v>
          </cell>
          <cell r="AC314">
            <v>10</v>
          </cell>
          <cell r="AD314" t="str">
            <v>A2</v>
          </cell>
          <cell r="AE314">
            <v>9</v>
          </cell>
        </row>
        <row r="315">
          <cell r="E315" t="str">
            <v>01028013</v>
          </cell>
          <cell r="F315" t="str">
            <v>Khoa Xây dựng</v>
          </cell>
          <cell r="G315" t="str">
            <v>VC</v>
          </cell>
          <cell r="H315" t="str">
            <v>A4</v>
          </cell>
          <cell r="I315">
            <v>7</v>
          </cell>
          <cell r="J315" t="str">
            <v>A4</v>
          </cell>
          <cell r="K315">
            <v>7</v>
          </cell>
          <cell r="L315" t="str">
            <v>A4</v>
          </cell>
          <cell r="M315">
            <v>7</v>
          </cell>
          <cell r="N315" t="str">
            <v>A4</v>
          </cell>
          <cell r="O315">
            <v>7</v>
          </cell>
          <cell r="P315" t="str">
            <v>A4</v>
          </cell>
          <cell r="Q315">
            <v>7</v>
          </cell>
          <cell r="R315" t="str">
            <v>A4</v>
          </cell>
          <cell r="S315">
            <v>7</v>
          </cell>
          <cell r="T315" t="str">
            <v>A4</v>
          </cell>
          <cell r="U315">
            <v>7</v>
          </cell>
          <cell r="V315" t="str">
            <v>A3</v>
          </cell>
          <cell r="W315">
            <v>8</v>
          </cell>
          <cell r="X315" t="str">
            <v>A3</v>
          </cell>
          <cell r="Y315">
            <v>8</v>
          </cell>
          <cell r="Z315" t="str">
            <v>A3</v>
          </cell>
          <cell r="AA315">
            <v>8</v>
          </cell>
          <cell r="AB315" t="str">
            <v>A3</v>
          </cell>
          <cell r="AC315">
            <v>8</v>
          </cell>
          <cell r="AD315" t="str">
            <v>A3</v>
          </cell>
          <cell r="AE315">
            <v>8</v>
          </cell>
        </row>
        <row r="316">
          <cell r="E316" t="str">
            <v>01028017</v>
          </cell>
          <cell r="F316" t="str">
            <v>Khoa Xây dựng</v>
          </cell>
          <cell r="G316" t="str">
            <v>VC</v>
          </cell>
          <cell r="H316" t="str">
            <v>A2</v>
          </cell>
          <cell r="I316">
            <v>9</v>
          </cell>
          <cell r="J316" t="str">
            <v>A4</v>
          </cell>
          <cell r="K316">
            <v>7</v>
          </cell>
          <cell r="L316" t="str">
            <v>A2</v>
          </cell>
          <cell r="M316">
            <v>9</v>
          </cell>
          <cell r="N316" t="str">
            <v>A2</v>
          </cell>
          <cell r="O316">
            <v>9</v>
          </cell>
          <cell r="P316" t="str">
            <v>A3</v>
          </cell>
          <cell r="Q316">
            <v>8</v>
          </cell>
          <cell r="R316" t="str">
            <v>A3</v>
          </cell>
          <cell r="S316">
            <v>8</v>
          </cell>
          <cell r="T316" t="str">
            <v>A3</v>
          </cell>
          <cell r="U316">
            <v>8</v>
          </cell>
          <cell r="V316" t="str">
            <v>A3</v>
          </cell>
          <cell r="W316">
            <v>8</v>
          </cell>
          <cell r="X316" t="str">
            <v>A2</v>
          </cell>
          <cell r="Y316">
            <v>9</v>
          </cell>
          <cell r="Z316" t="str">
            <v>A2</v>
          </cell>
          <cell r="AA316">
            <v>9</v>
          </cell>
          <cell r="AB316" t="str">
            <v>A2</v>
          </cell>
          <cell r="AC316">
            <v>9</v>
          </cell>
          <cell r="AD316" t="str">
            <v>A3</v>
          </cell>
          <cell r="AE316">
            <v>8</v>
          </cell>
        </row>
        <row r="317">
          <cell r="E317" t="str">
            <v>01015042</v>
          </cell>
          <cell r="F317" t="str">
            <v>TT Thư viện</v>
          </cell>
          <cell r="G317" t="str">
            <v>VC</v>
          </cell>
          <cell r="H317" t="str">
            <v>A1</v>
          </cell>
          <cell r="I317">
            <v>10</v>
          </cell>
          <cell r="J317" t="str">
            <v>A2</v>
          </cell>
          <cell r="K317">
            <v>9</v>
          </cell>
          <cell r="L317" t="str">
            <v>A1</v>
          </cell>
          <cell r="M317">
            <v>10</v>
          </cell>
          <cell r="N317" t="str">
            <v>A4</v>
          </cell>
          <cell r="O317">
            <v>7</v>
          </cell>
          <cell r="P317" t="str">
            <v>A1</v>
          </cell>
          <cell r="Q317">
            <v>10</v>
          </cell>
          <cell r="R317" t="str">
            <v>A1</v>
          </cell>
          <cell r="S317">
            <v>10</v>
          </cell>
          <cell r="T317" t="str">
            <v>A2</v>
          </cell>
          <cell r="U317">
            <v>9</v>
          </cell>
          <cell r="V317" t="str">
            <v>A3</v>
          </cell>
          <cell r="W317">
            <v>8</v>
          </cell>
          <cell r="X317" t="str">
            <v>A1</v>
          </cell>
          <cell r="Y317">
            <v>10</v>
          </cell>
          <cell r="Z317" t="str">
            <v>A2</v>
          </cell>
          <cell r="AA317">
            <v>9</v>
          </cell>
          <cell r="AB317" t="str">
            <v>A3</v>
          </cell>
          <cell r="AC317">
            <v>8</v>
          </cell>
          <cell r="AD317" t="str">
            <v>A3</v>
          </cell>
          <cell r="AE317">
            <v>8</v>
          </cell>
        </row>
        <row r="318">
          <cell r="E318" t="str">
            <v>01018003</v>
          </cell>
          <cell r="F318" t="str">
            <v>TT Thư viện</v>
          </cell>
          <cell r="G318" t="str">
            <v>VC</v>
          </cell>
          <cell r="H318" t="str">
            <v>A3</v>
          </cell>
          <cell r="I318">
            <v>8</v>
          </cell>
          <cell r="J318" t="str">
            <v>A3</v>
          </cell>
          <cell r="K318">
            <v>8</v>
          </cell>
          <cell r="L318" t="str">
            <v>A3</v>
          </cell>
          <cell r="M318">
            <v>8</v>
          </cell>
          <cell r="N318" t="str">
            <v>A3</v>
          </cell>
          <cell r="O318">
            <v>8</v>
          </cell>
          <cell r="P318" t="str">
            <v>A4</v>
          </cell>
          <cell r="Q318">
            <v>7</v>
          </cell>
          <cell r="R318" t="str">
            <v>A4</v>
          </cell>
          <cell r="S318">
            <v>7</v>
          </cell>
          <cell r="T318" t="str">
            <v>B1</v>
          </cell>
          <cell r="U318">
            <v>6</v>
          </cell>
          <cell r="V318" t="str">
            <v>A4</v>
          </cell>
          <cell r="W318">
            <v>7</v>
          </cell>
          <cell r="X318" t="str">
            <v>A3</v>
          </cell>
          <cell r="Y318">
            <v>8</v>
          </cell>
          <cell r="Z318" t="str">
            <v>A4</v>
          </cell>
          <cell r="AA318">
            <v>7</v>
          </cell>
          <cell r="AB318" t="str">
            <v>A4</v>
          </cell>
          <cell r="AC318">
            <v>7</v>
          </cell>
          <cell r="AD318" t="str">
            <v>A4</v>
          </cell>
          <cell r="AE318">
            <v>7</v>
          </cell>
        </row>
        <row r="319">
          <cell r="E319" t="str">
            <v>01018002</v>
          </cell>
          <cell r="F319" t="str">
            <v>TT Thư viện</v>
          </cell>
          <cell r="G319" t="str">
            <v>VC</v>
          </cell>
          <cell r="H319" t="str">
            <v>A2</v>
          </cell>
          <cell r="I319">
            <v>9</v>
          </cell>
          <cell r="J319" t="str">
            <v>A2</v>
          </cell>
          <cell r="K319">
            <v>9</v>
          </cell>
          <cell r="L319" t="str">
            <v>A2</v>
          </cell>
          <cell r="M319">
            <v>9</v>
          </cell>
          <cell r="N319" t="str">
            <v>A2</v>
          </cell>
          <cell r="O319">
            <v>9</v>
          </cell>
          <cell r="P319" t="str">
            <v>A2</v>
          </cell>
          <cell r="Q319">
            <v>9</v>
          </cell>
          <cell r="R319" t="str">
            <v>A2</v>
          </cell>
          <cell r="S319">
            <v>9</v>
          </cell>
          <cell r="T319" t="str">
            <v>A3</v>
          </cell>
          <cell r="U319">
            <v>8</v>
          </cell>
          <cell r="V319" t="str">
            <v>A3</v>
          </cell>
          <cell r="W319">
            <v>8</v>
          </cell>
          <cell r="X319" t="str">
            <v>A1</v>
          </cell>
          <cell r="Y319">
            <v>10</v>
          </cell>
          <cell r="Z319" t="str">
            <v>A3</v>
          </cell>
          <cell r="AA319">
            <v>8</v>
          </cell>
          <cell r="AB319" t="str">
            <v>A2</v>
          </cell>
          <cell r="AC319">
            <v>9</v>
          </cell>
          <cell r="AD319" t="str">
            <v>A3</v>
          </cell>
          <cell r="AE319">
            <v>8</v>
          </cell>
        </row>
        <row r="320">
          <cell r="E320" t="str">
            <v>01018005</v>
          </cell>
          <cell r="F320" t="str">
            <v>TT Thư viện</v>
          </cell>
          <cell r="G320" t="str">
            <v>VC</v>
          </cell>
          <cell r="H320" t="str">
            <v>A1</v>
          </cell>
          <cell r="I320">
            <v>10</v>
          </cell>
          <cell r="J320" t="str">
            <v>A2</v>
          </cell>
          <cell r="K320">
            <v>9</v>
          </cell>
          <cell r="L320" t="str">
            <v>A2</v>
          </cell>
          <cell r="M320">
            <v>9</v>
          </cell>
          <cell r="N320" t="str">
            <v>A2</v>
          </cell>
          <cell r="O320">
            <v>9</v>
          </cell>
          <cell r="P320" t="str">
            <v>A2</v>
          </cell>
          <cell r="Q320">
            <v>9</v>
          </cell>
          <cell r="R320" t="str">
            <v>A2</v>
          </cell>
          <cell r="S320">
            <v>9</v>
          </cell>
          <cell r="T320" t="str">
            <v>A3</v>
          </cell>
          <cell r="U320">
            <v>8</v>
          </cell>
          <cell r="V320" t="str">
            <v>A3</v>
          </cell>
          <cell r="W320">
            <v>8</v>
          </cell>
          <cell r="X320" t="str">
            <v>A3</v>
          </cell>
          <cell r="Y320">
            <v>8</v>
          </cell>
          <cell r="Z320" t="str">
            <v>A3</v>
          </cell>
          <cell r="AA320">
            <v>8</v>
          </cell>
          <cell r="AB320" t="str">
            <v>A3</v>
          </cell>
          <cell r="AC320">
            <v>8</v>
          </cell>
          <cell r="AD320" t="str">
            <v>A3</v>
          </cell>
          <cell r="AE320">
            <v>8</v>
          </cell>
        </row>
        <row r="321">
          <cell r="E321" t="str">
            <v>01018008</v>
          </cell>
          <cell r="F321" t="str">
            <v>TT Thư viện</v>
          </cell>
          <cell r="G321" t="str">
            <v>HĐT</v>
          </cell>
          <cell r="H321" t="str">
            <v>A2</v>
          </cell>
          <cell r="I321">
            <v>9</v>
          </cell>
          <cell r="J321" t="str">
            <v>A2</v>
          </cell>
          <cell r="K321">
            <v>9</v>
          </cell>
          <cell r="L321" t="str">
            <v>A2</v>
          </cell>
          <cell r="M321">
            <v>9</v>
          </cell>
          <cell r="N321" t="str">
            <v>A2</v>
          </cell>
          <cell r="O321">
            <v>9</v>
          </cell>
          <cell r="P321" t="str">
            <v>A2</v>
          </cell>
          <cell r="Q321">
            <v>9</v>
          </cell>
          <cell r="R321" t="str">
            <v>A2</v>
          </cell>
          <cell r="S321">
            <v>9</v>
          </cell>
          <cell r="T321" t="str">
            <v>A3</v>
          </cell>
          <cell r="U321">
            <v>8</v>
          </cell>
          <cell r="V321" t="str">
            <v>A3</v>
          </cell>
          <cell r="W321">
            <v>8</v>
          </cell>
          <cell r="X321" t="str">
            <v>A3</v>
          </cell>
          <cell r="Y321">
            <v>8</v>
          </cell>
          <cell r="Z321" t="str">
            <v>A3</v>
          </cell>
          <cell r="AA321">
            <v>8</v>
          </cell>
          <cell r="AB321" t="str">
            <v>A3</v>
          </cell>
          <cell r="AC321">
            <v>8</v>
          </cell>
          <cell r="AD321" t="str">
            <v>A4</v>
          </cell>
          <cell r="AE321">
            <v>7</v>
          </cell>
        </row>
        <row r="322">
          <cell r="E322" t="str">
            <v>01018007</v>
          </cell>
          <cell r="F322" t="str">
            <v>TT Thư viện</v>
          </cell>
          <cell r="G322" t="str">
            <v>HĐT</v>
          </cell>
          <cell r="H322" t="str">
            <v>A2</v>
          </cell>
          <cell r="I322">
            <v>9</v>
          </cell>
          <cell r="J322" t="str">
            <v>A2</v>
          </cell>
          <cell r="K322">
            <v>9</v>
          </cell>
          <cell r="L322" t="str">
            <v>A2</v>
          </cell>
          <cell r="M322">
            <v>9</v>
          </cell>
          <cell r="N322" t="str">
            <v>A2</v>
          </cell>
          <cell r="O322">
            <v>9</v>
          </cell>
          <cell r="P322" t="str">
            <v>A3</v>
          </cell>
          <cell r="Q322">
            <v>8</v>
          </cell>
          <cell r="R322" t="str">
            <v>A3</v>
          </cell>
          <cell r="S322">
            <v>8</v>
          </cell>
          <cell r="T322" t="str">
            <v>A3</v>
          </cell>
          <cell r="U322">
            <v>8</v>
          </cell>
          <cell r="V322" t="str">
            <v>A3</v>
          </cell>
          <cell r="W322">
            <v>8</v>
          </cell>
          <cell r="X322" t="str">
            <v>A3</v>
          </cell>
          <cell r="Y322">
            <v>8</v>
          </cell>
          <cell r="Z322" t="str">
            <v>A3</v>
          </cell>
          <cell r="AA322">
            <v>8</v>
          </cell>
          <cell r="AB322" t="str">
            <v>A3</v>
          </cell>
          <cell r="AC322">
            <v>8</v>
          </cell>
          <cell r="AD322" t="str">
            <v>A3</v>
          </cell>
          <cell r="AE322">
            <v>8</v>
          </cell>
        </row>
        <row r="323">
          <cell r="E323" t="str">
            <v>01018009</v>
          </cell>
          <cell r="F323" t="str">
            <v>TT Thư viện</v>
          </cell>
          <cell r="G323" t="str">
            <v>HĐT</v>
          </cell>
          <cell r="H323" t="str">
            <v>A3</v>
          </cell>
          <cell r="I323">
            <v>8</v>
          </cell>
          <cell r="J323" t="str">
            <v>A3</v>
          </cell>
          <cell r="K323">
            <v>8</v>
          </cell>
          <cell r="L323" t="str">
            <v>A3</v>
          </cell>
          <cell r="M323">
            <v>8</v>
          </cell>
          <cell r="N323" t="str">
            <v>A3</v>
          </cell>
          <cell r="O323">
            <v>8</v>
          </cell>
          <cell r="P323" t="str">
            <v>A3</v>
          </cell>
          <cell r="Q323">
            <v>8</v>
          </cell>
          <cell r="R323" t="str">
            <v>A3</v>
          </cell>
          <cell r="S323">
            <v>8</v>
          </cell>
          <cell r="T323" t="str">
            <v>A3</v>
          </cell>
          <cell r="U323">
            <v>8</v>
          </cell>
          <cell r="V323" t="str">
            <v>A3</v>
          </cell>
          <cell r="W323">
            <v>8</v>
          </cell>
          <cell r="X323" t="str">
            <v>A3</v>
          </cell>
          <cell r="Y323">
            <v>8</v>
          </cell>
          <cell r="Z323" t="str">
            <v>A3</v>
          </cell>
          <cell r="AA323">
            <v>8</v>
          </cell>
          <cell r="AB323" t="str">
            <v>A4</v>
          </cell>
          <cell r="AC323">
            <v>7</v>
          </cell>
          <cell r="AD323" t="str">
            <v>A3</v>
          </cell>
          <cell r="AE323">
            <v>8</v>
          </cell>
        </row>
        <row r="324">
          <cell r="E324" t="str">
            <v>01004005</v>
          </cell>
          <cell r="F324" t="str">
            <v>TT Đào tạo LTT</v>
          </cell>
          <cell r="G324" t="str">
            <v>VC</v>
          </cell>
          <cell r="H324" t="str">
            <v>A1</v>
          </cell>
          <cell r="I324">
            <v>10</v>
          </cell>
          <cell r="J324" t="str">
            <v>A1</v>
          </cell>
          <cell r="K324">
            <v>10</v>
          </cell>
          <cell r="L324" t="str">
            <v>A1</v>
          </cell>
          <cell r="M324">
            <v>10</v>
          </cell>
          <cell r="N324" t="str">
            <v>A1</v>
          </cell>
          <cell r="O324">
            <v>10</v>
          </cell>
          <cell r="P324" t="str">
            <v>A1</v>
          </cell>
          <cell r="Q324">
            <v>10</v>
          </cell>
          <cell r="R324" t="str">
            <v>A1</v>
          </cell>
          <cell r="S324">
            <v>10</v>
          </cell>
          <cell r="T324" t="str">
            <v>A1</v>
          </cell>
          <cell r="U324">
            <v>10</v>
          </cell>
          <cell r="V324" t="str">
            <v>A1</v>
          </cell>
          <cell r="W324">
            <v>10</v>
          </cell>
          <cell r="X324" t="str">
            <v>A1</v>
          </cell>
          <cell r="Y324">
            <v>10</v>
          </cell>
          <cell r="Z324" t="str">
            <v>A1</v>
          </cell>
          <cell r="AA324">
            <v>10</v>
          </cell>
          <cell r="AB324" t="str">
            <v>A1</v>
          </cell>
          <cell r="AC324">
            <v>10</v>
          </cell>
          <cell r="AD324" t="str">
            <v>A1</v>
          </cell>
          <cell r="AE324">
            <v>10</v>
          </cell>
        </row>
        <row r="325">
          <cell r="E325" t="str">
            <v>01019002</v>
          </cell>
          <cell r="F325" t="str">
            <v>TT Đào tạo LTT</v>
          </cell>
          <cell r="G325" t="str">
            <v>VC</v>
          </cell>
          <cell r="H325" t="str">
            <v>A4</v>
          </cell>
          <cell r="I325">
            <v>7</v>
          </cell>
          <cell r="J325" t="str">
            <v>A4</v>
          </cell>
          <cell r="K325">
            <v>7</v>
          </cell>
          <cell r="L325" t="str">
            <v>A4</v>
          </cell>
          <cell r="M325">
            <v>7</v>
          </cell>
          <cell r="N325" t="str">
            <v>A4</v>
          </cell>
          <cell r="O325">
            <v>7</v>
          </cell>
          <cell r="P325" t="str">
            <v>A4</v>
          </cell>
          <cell r="Q325">
            <v>7</v>
          </cell>
          <cell r="R325" t="str">
            <v>A3</v>
          </cell>
          <cell r="S325">
            <v>8</v>
          </cell>
          <cell r="T325" t="str">
            <v>A4</v>
          </cell>
          <cell r="U325">
            <v>7</v>
          </cell>
          <cell r="V325" t="str">
            <v>A4</v>
          </cell>
          <cell r="W325">
            <v>7</v>
          </cell>
          <cell r="X325" t="str">
            <v>A4</v>
          </cell>
          <cell r="Y325">
            <v>7</v>
          </cell>
          <cell r="Z325" t="str">
            <v>A3</v>
          </cell>
          <cell r="AA325">
            <v>8</v>
          </cell>
          <cell r="AB325" t="str">
            <v>A3</v>
          </cell>
          <cell r="AC325">
            <v>8</v>
          </cell>
          <cell r="AD325" t="str">
            <v>A4</v>
          </cell>
          <cell r="AE325">
            <v>7</v>
          </cell>
        </row>
        <row r="326">
          <cell r="E326" t="str">
            <v>01019001</v>
          </cell>
          <cell r="F326" t="str">
            <v>TT Đào tạo LTT</v>
          </cell>
          <cell r="G326" t="str">
            <v>HĐT</v>
          </cell>
          <cell r="H326" t="str">
            <v>A4</v>
          </cell>
          <cell r="I326">
            <v>7</v>
          </cell>
          <cell r="J326" t="str">
            <v>A4</v>
          </cell>
          <cell r="K326">
            <v>7</v>
          </cell>
          <cell r="L326" t="str">
            <v>A4</v>
          </cell>
          <cell r="M326">
            <v>7</v>
          </cell>
          <cell r="N326" t="str">
            <v>A4</v>
          </cell>
          <cell r="O326">
            <v>7</v>
          </cell>
          <cell r="P326" t="str">
            <v>A4</v>
          </cell>
          <cell r="Q326">
            <v>7</v>
          </cell>
          <cell r="R326" t="str">
            <v>A4</v>
          </cell>
          <cell r="S326">
            <v>7</v>
          </cell>
          <cell r="T326" t="str">
            <v>A4</v>
          </cell>
          <cell r="U326">
            <v>7</v>
          </cell>
          <cell r="V326" t="str">
            <v>A4</v>
          </cell>
          <cell r="W326">
            <v>7</v>
          </cell>
          <cell r="X326" t="str">
            <v>A4</v>
          </cell>
          <cell r="Y326">
            <v>7</v>
          </cell>
          <cell r="Z326" t="str">
            <v>A3</v>
          </cell>
          <cell r="AA326">
            <v>8</v>
          </cell>
          <cell r="AB326" t="str">
            <v>A3</v>
          </cell>
          <cell r="AC326">
            <v>8</v>
          </cell>
          <cell r="AD326" t="str">
            <v>A4</v>
          </cell>
          <cell r="AE326">
            <v>7</v>
          </cell>
        </row>
        <row r="327">
          <cell r="E327" t="str">
            <v>01005005</v>
          </cell>
          <cell r="F327" t="str">
            <v>TT Đào tạo LTT</v>
          </cell>
          <cell r="G327" t="str">
            <v>HĐT</v>
          </cell>
          <cell r="H327" t="str">
            <v>A2</v>
          </cell>
          <cell r="I327">
            <v>9</v>
          </cell>
          <cell r="J327" t="str">
            <v>A2</v>
          </cell>
          <cell r="K327">
            <v>9</v>
          </cell>
          <cell r="L327" t="str">
            <v>A2</v>
          </cell>
          <cell r="M327">
            <v>9</v>
          </cell>
          <cell r="N327" t="str">
            <v>A2</v>
          </cell>
          <cell r="O327">
            <v>9</v>
          </cell>
          <cell r="P327" t="str">
            <v>A2</v>
          </cell>
          <cell r="Q327">
            <v>9</v>
          </cell>
          <cell r="R327" t="str">
            <v>A2</v>
          </cell>
          <cell r="S327">
            <v>9</v>
          </cell>
          <cell r="T327" t="str">
            <v>A3</v>
          </cell>
          <cell r="U327">
            <v>8</v>
          </cell>
          <cell r="V327" t="str">
            <v>A2</v>
          </cell>
          <cell r="W327">
            <v>9</v>
          </cell>
          <cell r="X327" t="str">
            <v>A2</v>
          </cell>
          <cell r="Y327">
            <v>9</v>
          </cell>
          <cell r="Z327" t="str">
            <v>A2</v>
          </cell>
          <cell r="AA327">
            <v>9</v>
          </cell>
          <cell r="AB327" t="str">
            <v>A1</v>
          </cell>
          <cell r="AC327">
            <v>10</v>
          </cell>
          <cell r="AD327" t="str">
            <v>A2</v>
          </cell>
          <cell r="AE327">
            <v>9</v>
          </cell>
        </row>
        <row r="328">
          <cell r="E328" t="str">
            <v>01021001</v>
          </cell>
          <cell r="F328" t="str">
            <v>TT Y tế</v>
          </cell>
          <cell r="G328" t="str">
            <v>VC</v>
          </cell>
          <cell r="H328" t="str">
            <v>A1</v>
          </cell>
          <cell r="I328">
            <v>10</v>
          </cell>
          <cell r="J328" t="str">
            <v>A2</v>
          </cell>
          <cell r="K328">
            <v>9</v>
          </cell>
          <cell r="L328" t="str">
            <v>A2</v>
          </cell>
          <cell r="M328">
            <v>9</v>
          </cell>
          <cell r="N328" t="str">
            <v>A2</v>
          </cell>
          <cell r="O328">
            <v>9</v>
          </cell>
          <cell r="P328" t="str">
            <v>A2</v>
          </cell>
          <cell r="Q328">
            <v>9</v>
          </cell>
          <cell r="R328" t="str">
            <v>A1</v>
          </cell>
          <cell r="S328">
            <v>10</v>
          </cell>
          <cell r="T328" t="str">
            <v>A1</v>
          </cell>
          <cell r="U328">
            <v>10</v>
          </cell>
          <cell r="V328" t="str">
            <v>A3</v>
          </cell>
          <cell r="W328">
            <v>8</v>
          </cell>
          <cell r="X328" t="str">
            <v>A2</v>
          </cell>
          <cell r="Y328">
            <v>9</v>
          </cell>
          <cell r="Z328" t="str">
            <v>A1</v>
          </cell>
          <cell r="AA328">
            <v>10</v>
          </cell>
          <cell r="AB328" t="str">
            <v>A1</v>
          </cell>
          <cell r="AC328">
            <v>10</v>
          </cell>
          <cell r="AD328" t="str">
            <v>A2</v>
          </cell>
          <cell r="AE328">
            <v>9</v>
          </cell>
        </row>
        <row r="329">
          <cell r="E329" t="str">
            <v>01021003</v>
          </cell>
          <cell r="F329" t="str">
            <v>TT Y tế</v>
          </cell>
          <cell r="G329" t="str">
            <v>VC</v>
          </cell>
          <cell r="H329" t="str">
            <v>A3</v>
          </cell>
          <cell r="I329">
            <v>8</v>
          </cell>
          <cell r="J329" t="str">
            <v>A3</v>
          </cell>
          <cell r="K329">
            <v>8</v>
          </cell>
          <cell r="L329" t="str">
            <v>A3</v>
          </cell>
          <cell r="M329">
            <v>8</v>
          </cell>
          <cell r="N329" t="str">
            <v>A3</v>
          </cell>
          <cell r="O329">
            <v>8</v>
          </cell>
          <cell r="P329" t="str">
            <v>A3</v>
          </cell>
          <cell r="Q329">
            <v>8</v>
          </cell>
          <cell r="R329" t="str">
            <v>A3</v>
          </cell>
          <cell r="S329">
            <v>8</v>
          </cell>
          <cell r="T329" t="str">
            <v>A2</v>
          </cell>
          <cell r="U329">
            <v>9</v>
          </cell>
          <cell r="V329" t="str">
            <v>A3</v>
          </cell>
          <cell r="W329">
            <v>8</v>
          </cell>
          <cell r="X329" t="str">
            <v>A3</v>
          </cell>
          <cell r="Y329">
            <v>8</v>
          </cell>
          <cell r="Z329" t="str">
            <v>A2</v>
          </cell>
          <cell r="AA329">
            <v>9</v>
          </cell>
          <cell r="AB329" t="str">
            <v>A2</v>
          </cell>
          <cell r="AC329">
            <v>9</v>
          </cell>
          <cell r="AD329" t="str">
            <v>A3</v>
          </cell>
          <cell r="AE329">
            <v>8</v>
          </cell>
        </row>
        <row r="330">
          <cell r="E330" t="str">
            <v>01021004</v>
          </cell>
          <cell r="F330" t="str">
            <v>TT Y tế</v>
          </cell>
          <cell r="G330" t="str">
            <v>HĐT</v>
          </cell>
          <cell r="H330" t="str">
            <v>A3</v>
          </cell>
          <cell r="I330">
            <v>8</v>
          </cell>
          <cell r="J330" t="str">
            <v>A3</v>
          </cell>
          <cell r="K330">
            <v>8</v>
          </cell>
          <cell r="L330" t="str">
            <v>A3</v>
          </cell>
          <cell r="M330">
            <v>8</v>
          </cell>
          <cell r="N330" t="str">
            <v>A3</v>
          </cell>
          <cell r="O330">
            <v>8</v>
          </cell>
          <cell r="P330" t="str">
            <v>A3</v>
          </cell>
          <cell r="Q330">
            <v>8</v>
          </cell>
          <cell r="R330" t="str">
            <v>A3</v>
          </cell>
          <cell r="S330">
            <v>8</v>
          </cell>
          <cell r="T330" t="str">
            <v>A3</v>
          </cell>
          <cell r="U330">
            <v>8</v>
          </cell>
          <cell r="V330" t="str">
            <v>A3</v>
          </cell>
          <cell r="W330">
            <v>8</v>
          </cell>
          <cell r="X330" t="str">
            <v>A3</v>
          </cell>
          <cell r="Y330">
            <v>8</v>
          </cell>
          <cell r="Z330" t="str">
            <v>A2</v>
          </cell>
          <cell r="AA330">
            <v>9</v>
          </cell>
          <cell r="AB330" t="str">
            <v>A2</v>
          </cell>
          <cell r="AC330">
            <v>9</v>
          </cell>
          <cell r="AD330" t="str">
            <v>A3</v>
          </cell>
          <cell r="AE330">
            <v>8</v>
          </cell>
        </row>
        <row r="331">
          <cell r="E331" t="str">
            <v>01007008</v>
          </cell>
          <cell r="F331" t="str">
            <v>TT QHDN</v>
          </cell>
          <cell r="G331" t="str">
            <v>VC</v>
          </cell>
          <cell r="H331" t="str">
            <v>A1</v>
          </cell>
          <cell r="I331">
            <v>10</v>
          </cell>
          <cell r="J331" t="str">
            <v>A2</v>
          </cell>
          <cell r="K331">
            <v>9</v>
          </cell>
          <cell r="L331" t="str">
            <v>A1</v>
          </cell>
          <cell r="M331">
            <v>10</v>
          </cell>
          <cell r="N331" t="str">
            <v>A1</v>
          </cell>
          <cell r="O331">
            <v>10</v>
          </cell>
          <cell r="P331" t="str">
            <v>A1</v>
          </cell>
          <cell r="Q331">
            <v>10</v>
          </cell>
          <cell r="R331" t="str">
            <v>A1</v>
          </cell>
          <cell r="S331">
            <v>10</v>
          </cell>
          <cell r="T331" t="str">
            <v>A1</v>
          </cell>
          <cell r="U331">
            <v>10</v>
          </cell>
          <cell r="V331" t="str">
            <v>A3</v>
          </cell>
          <cell r="W331">
            <v>8</v>
          </cell>
          <cell r="X331" t="str">
            <v>A2</v>
          </cell>
          <cell r="Y331">
            <v>9</v>
          </cell>
          <cell r="Z331" t="str">
            <v>A2</v>
          </cell>
          <cell r="AA331">
            <v>9</v>
          </cell>
          <cell r="AB331" t="str">
            <v>A1</v>
          </cell>
          <cell r="AC331">
            <v>10</v>
          </cell>
          <cell r="AD331" t="str">
            <v>A3</v>
          </cell>
          <cell r="AE331">
            <v>8</v>
          </cell>
        </row>
        <row r="332">
          <cell r="E332" t="str">
            <v>01014012</v>
          </cell>
          <cell r="F332" t="str">
            <v>TT QHDN</v>
          </cell>
          <cell r="G332" t="str">
            <v>VC</v>
          </cell>
          <cell r="H332" t="str">
            <v>A3</v>
          </cell>
          <cell r="I332">
            <v>8</v>
          </cell>
          <cell r="J332" t="str">
            <v>A4</v>
          </cell>
          <cell r="K332">
            <v>7</v>
          </cell>
          <cell r="L332" t="str">
            <v>A4</v>
          </cell>
          <cell r="M332">
            <v>7</v>
          </cell>
          <cell r="N332" t="str">
            <v>A4</v>
          </cell>
          <cell r="O332">
            <v>7</v>
          </cell>
          <cell r="P332" t="str">
            <v>A3</v>
          </cell>
          <cell r="Q332">
            <v>8</v>
          </cell>
          <cell r="R332" t="str">
            <v>A4</v>
          </cell>
          <cell r="S332">
            <v>7</v>
          </cell>
          <cell r="T332" t="str">
            <v>A3</v>
          </cell>
          <cell r="U332">
            <v>8</v>
          </cell>
          <cell r="V332" t="str">
            <v>A4</v>
          </cell>
          <cell r="W332">
            <v>7</v>
          </cell>
          <cell r="X332" t="str">
            <v>A4</v>
          </cell>
          <cell r="Y332">
            <v>7</v>
          </cell>
          <cell r="Z332" t="str">
            <v>A4</v>
          </cell>
          <cell r="AA332">
            <v>7</v>
          </cell>
          <cell r="AB332" t="str">
            <v>A3</v>
          </cell>
          <cell r="AC332">
            <v>8</v>
          </cell>
          <cell r="AD332" t="str">
            <v>A4</v>
          </cell>
          <cell r="AE332">
            <v>7</v>
          </cell>
        </row>
        <row r="333">
          <cell r="E333" t="str">
            <v>01017003</v>
          </cell>
          <cell r="F333" t="str">
            <v>TT ĐH &amp; QLDL</v>
          </cell>
          <cell r="G333" t="str">
            <v>VC</v>
          </cell>
          <cell r="H333" t="str">
            <v>A1</v>
          </cell>
          <cell r="I333">
            <v>10</v>
          </cell>
          <cell r="J333" t="str">
            <v>A1</v>
          </cell>
          <cell r="K333">
            <v>10</v>
          </cell>
          <cell r="L333" t="str">
            <v>A1</v>
          </cell>
          <cell r="M333">
            <v>10</v>
          </cell>
          <cell r="N333" t="str">
            <v>A1</v>
          </cell>
          <cell r="O333">
            <v>10</v>
          </cell>
          <cell r="P333" t="str">
            <v>A1</v>
          </cell>
          <cell r="Q333">
            <v>10</v>
          </cell>
          <cell r="R333" t="str">
            <v>A1</v>
          </cell>
          <cell r="S333">
            <v>10</v>
          </cell>
          <cell r="T333" t="str">
            <v>A1</v>
          </cell>
          <cell r="U333">
            <v>10</v>
          </cell>
          <cell r="V333" t="str">
            <v>A2</v>
          </cell>
          <cell r="W333">
            <v>9</v>
          </cell>
          <cell r="X333" t="str">
            <v>A1</v>
          </cell>
          <cell r="Y333">
            <v>10</v>
          </cell>
          <cell r="Z333" t="str">
            <v>A1</v>
          </cell>
          <cell r="AA333">
            <v>10</v>
          </cell>
          <cell r="AB333" t="str">
            <v>A1</v>
          </cell>
          <cell r="AC333">
            <v>10</v>
          </cell>
          <cell r="AD333" t="str">
            <v>A1</v>
          </cell>
          <cell r="AE333">
            <v>10</v>
          </cell>
        </row>
        <row r="334">
          <cell r="E334" t="str">
            <v>01017010</v>
          </cell>
          <cell r="F334" t="str">
            <v>TT ĐH &amp; QLDL</v>
          </cell>
          <cell r="G334" t="str">
            <v>VC</v>
          </cell>
          <cell r="H334" t="str">
            <v>A2</v>
          </cell>
          <cell r="I334">
            <v>9</v>
          </cell>
          <cell r="J334" t="str">
            <v>A2</v>
          </cell>
          <cell r="K334">
            <v>9</v>
          </cell>
          <cell r="L334" t="str">
            <v>A2</v>
          </cell>
          <cell r="M334">
            <v>9</v>
          </cell>
          <cell r="N334" t="str">
            <v>A1</v>
          </cell>
          <cell r="O334">
            <v>10</v>
          </cell>
          <cell r="P334" t="str">
            <v>A1</v>
          </cell>
          <cell r="Q334">
            <v>10</v>
          </cell>
          <cell r="R334" t="str">
            <v>A2</v>
          </cell>
          <cell r="S334">
            <v>9</v>
          </cell>
          <cell r="T334" t="str">
            <v>A2</v>
          </cell>
          <cell r="U334">
            <v>9</v>
          </cell>
          <cell r="V334" t="str">
            <v>A2</v>
          </cell>
          <cell r="W334">
            <v>9</v>
          </cell>
          <cell r="X334" t="str">
            <v>A2</v>
          </cell>
          <cell r="Y334">
            <v>9</v>
          </cell>
          <cell r="Z334" t="str">
            <v>A1</v>
          </cell>
          <cell r="AA334">
            <v>10</v>
          </cell>
          <cell r="AB334" t="str">
            <v>A2</v>
          </cell>
          <cell r="AC334">
            <v>9</v>
          </cell>
          <cell r="AD334" t="str">
            <v>A2</v>
          </cell>
          <cell r="AE334">
            <v>9</v>
          </cell>
        </row>
        <row r="335">
          <cell r="E335" t="str">
            <v>01018004</v>
          </cell>
          <cell r="F335" t="str">
            <v>TT ĐH &amp; QLDL</v>
          </cell>
          <cell r="G335" t="str">
            <v>VC</v>
          </cell>
          <cell r="H335" t="str">
            <v>A2</v>
          </cell>
          <cell r="I335">
            <v>9</v>
          </cell>
          <cell r="J335" t="str">
            <v>A2</v>
          </cell>
          <cell r="K335">
            <v>9</v>
          </cell>
          <cell r="L335" t="str">
            <v>A3</v>
          </cell>
          <cell r="M335">
            <v>8</v>
          </cell>
          <cell r="N335" t="str">
            <v>A1</v>
          </cell>
          <cell r="O335">
            <v>10</v>
          </cell>
          <cell r="P335" t="str">
            <v>A1</v>
          </cell>
          <cell r="Q335">
            <v>10</v>
          </cell>
          <cell r="R335" t="str">
            <v>A2</v>
          </cell>
          <cell r="S335">
            <v>9</v>
          </cell>
          <cell r="T335" t="str">
            <v>A2</v>
          </cell>
          <cell r="U335">
            <v>9</v>
          </cell>
          <cell r="V335" t="str">
            <v>A1</v>
          </cell>
          <cell r="W335">
            <v>10</v>
          </cell>
          <cell r="X335" t="str">
            <v>A1</v>
          </cell>
          <cell r="Y335">
            <v>10</v>
          </cell>
          <cell r="Z335" t="str">
            <v>A1</v>
          </cell>
          <cell r="AA335">
            <v>10</v>
          </cell>
          <cell r="AB335" t="str">
            <v>A1</v>
          </cell>
          <cell r="AC335">
            <v>10</v>
          </cell>
          <cell r="AD335" t="str">
            <v>A2</v>
          </cell>
          <cell r="AE335">
            <v>9</v>
          </cell>
        </row>
        <row r="336">
          <cell r="E336" t="str">
            <v>01025013</v>
          </cell>
          <cell r="F336" t="str">
            <v>TT ĐH &amp; QLDL</v>
          </cell>
          <cell r="G336" t="str">
            <v>HĐT</v>
          </cell>
          <cell r="H336" t="str">
            <v>A3</v>
          </cell>
          <cell r="I336">
            <v>8</v>
          </cell>
          <cell r="J336" t="str">
            <v>A3</v>
          </cell>
          <cell r="K336">
            <v>8</v>
          </cell>
          <cell r="L336" t="str">
            <v>A3</v>
          </cell>
          <cell r="M336">
            <v>8</v>
          </cell>
          <cell r="N336" t="str">
            <v>A3</v>
          </cell>
          <cell r="O336">
            <v>8</v>
          </cell>
          <cell r="P336" t="str">
            <v>A4</v>
          </cell>
          <cell r="Q336">
            <v>7</v>
          </cell>
          <cell r="R336" t="str">
            <v>A3</v>
          </cell>
          <cell r="S336">
            <v>8</v>
          </cell>
          <cell r="T336" t="str">
            <v>A3</v>
          </cell>
          <cell r="U336">
            <v>8</v>
          </cell>
          <cell r="V336" t="str">
            <v>A3</v>
          </cell>
          <cell r="W336">
            <v>8</v>
          </cell>
          <cell r="X336" t="str">
            <v>A3</v>
          </cell>
          <cell r="Y336">
            <v>8</v>
          </cell>
          <cell r="Z336" t="str">
            <v>A4</v>
          </cell>
          <cell r="AA336">
            <v>7</v>
          </cell>
          <cell r="AB336" t="str">
            <v>A4</v>
          </cell>
          <cell r="AC336">
            <v>7</v>
          </cell>
          <cell r="AD336" t="str">
            <v>A4</v>
          </cell>
          <cell r="AE336">
            <v>7</v>
          </cell>
        </row>
        <row r="337">
          <cell r="E337" t="str">
            <v>01031001</v>
          </cell>
          <cell r="F337" t="str">
            <v>TT ĐH &amp; QLDL</v>
          </cell>
          <cell r="G337" t="str">
            <v>HĐT</v>
          </cell>
          <cell r="H337" t="str">
            <v>A3</v>
          </cell>
          <cell r="I337">
            <v>8</v>
          </cell>
          <cell r="J337" t="str">
            <v>A3</v>
          </cell>
          <cell r="K337">
            <v>8</v>
          </cell>
          <cell r="L337" t="str">
            <v>A3</v>
          </cell>
          <cell r="M337">
            <v>8</v>
          </cell>
          <cell r="N337" t="str">
            <v>A2</v>
          </cell>
          <cell r="O337">
            <v>9</v>
          </cell>
          <cell r="P337" t="str">
            <v>A2</v>
          </cell>
          <cell r="Q337">
            <v>9</v>
          </cell>
          <cell r="R337" t="str">
            <v>A4</v>
          </cell>
          <cell r="S337">
            <v>7</v>
          </cell>
          <cell r="T337" t="str">
            <v>A3</v>
          </cell>
          <cell r="U337">
            <v>8</v>
          </cell>
          <cell r="V337" t="str">
            <v>A2</v>
          </cell>
          <cell r="W337">
            <v>9</v>
          </cell>
          <cell r="X337" t="str">
            <v>A2</v>
          </cell>
          <cell r="Y337">
            <v>9</v>
          </cell>
          <cell r="Z337" t="str">
            <v>A2</v>
          </cell>
          <cell r="AA337">
            <v>9</v>
          </cell>
          <cell r="AB337" t="str">
            <v>A3</v>
          </cell>
          <cell r="AC337">
            <v>8</v>
          </cell>
          <cell r="AD337" t="str">
            <v>A3</v>
          </cell>
          <cell r="AE337">
            <v>8</v>
          </cell>
        </row>
      </sheetData>
      <sheetData sheetId="36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u 4B"/>
      <sheetName val="Tổng hợp tỷ lệ (2)"/>
      <sheetName val="Tổng hợp KQ VCQL"/>
      <sheetName val="BIÊN BẢN"/>
      <sheetName val="XEP LOẠI"/>
      <sheetName val="Mau 4B (2)"/>
      <sheetName val="SORT"/>
      <sheetName val="KẾT QUẢ"/>
      <sheetName val="SHARE"/>
      <sheetName val="Hệ số"/>
      <sheetName val="Các đơn vị"/>
    </sheetNames>
    <sheetDataSet>
      <sheetData sheetId="0">
        <row r="10">
          <cell r="AR10">
            <v>0</v>
          </cell>
          <cell r="AT10">
            <v>0</v>
          </cell>
          <cell r="AV10">
            <v>0</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 QD HKII"/>
      <sheetName val="In QD HK2 theo XL"/>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Rut gon HKI"/>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154"/>
      <sheetName val="Thi dua HKI rut gon"/>
      <sheetName val="Tong hop thi dua HKI"/>
      <sheetName val="Kangatang_155"/>
      <sheetName val="IN QD HKI"/>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198"/>
      <sheetName val="Kangatang_199"/>
      <sheetName val="Kangatang_200"/>
      <sheetName val="Kangatang_201"/>
      <sheetName val="Kangatang_202"/>
      <sheetName val="Kangatang_203"/>
      <sheetName val="Kangatang_204"/>
      <sheetName val="Kangatang_205"/>
      <sheetName val="Kangatang_206"/>
      <sheetName val="Rut gon (2)"/>
      <sheetName val="Kangatang_156"/>
      <sheetName val="Kangatang_157"/>
      <sheetName val="Tong hop thi dua HK2-CN"/>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XET CUOI NAM"/>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row r="2">
          <cell r="B2" t="str">
            <v>A1</v>
          </cell>
          <cell r="C2">
            <v>10</v>
          </cell>
        </row>
        <row r="3">
          <cell r="B3" t="str">
            <v>A2</v>
          </cell>
          <cell r="C3">
            <v>9</v>
          </cell>
        </row>
        <row r="4">
          <cell r="B4" t="str">
            <v>A3</v>
          </cell>
          <cell r="C4">
            <v>8</v>
          </cell>
        </row>
        <row r="5">
          <cell r="B5" t="str">
            <v>A4</v>
          </cell>
          <cell r="C5">
            <v>7</v>
          </cell>
        </row>
        <row r="6">
          <cell r="B6" t="str">
            <v>A DN</v>
          </cell>
          <cell r="C6">
            <v>2</v>
          </cell>
        </row>
        <row r="7">
          <cell r="B7" t="str">
            <v>B1</v>
          </cell>
          <cell r="C7">
            <v>6</v>
          </cell>
        </row>
        <row r="8">
          <cell r="B8" t="str">
            <v>B2</v>
          </cell>
          <cell r="C8">
            <v>5</v>
          </cell>
        </row>
        <row r="9">
          <cell r="B9" t="str">
            <v>C1</v>
          </cell>
          <cell r="C9">
            <v>4</v>
          </cell>
        </row>
        <row r="10">
          <cell r="B10" t="str">
            <v>C2</v>
          </cell>
          <cell r="C10">
            <v>3</v>
          </cell>
        </row>
        <row r="11">
          <cell r="B11" t="str">
            <v>D</v>
          </cell>
          <cell r="C11">
            <v>1</v>
          </cell>
        </row>
        <row r="12">
          <cell r="B12" t="str">
            <v>E</v>
          </cell>
          <cell r="C12">
            <v>0</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angatang"/>
      <sheetName val="Don vi"/>
      <sheetName val="Thong ke"/>
      <sheetName val="Chi tiet"/>
      <sheetName val="P.KH-TC"/>
      <sheetName val="P.TS-ĐT"/>
      <sheetName val="TCHC"/>
      <sheetName val="P.TTGD-CTSV"/>
      <sheetName val="P.KT&amp;ĐBCL"/>
      <sheetName val="P.QLKH-HTQT"/>
      <sheetName val="P.QT-DV"/>
      <sheetName val="K.KHCB"/>
      <sheetName val="K.NG NGU"/>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sheetData sheetId="1"/>
      <sheetData sheetId="2"/>
      <sheetData sheetId="3">
        <row r="8">
          <cell r="D8" t="str">
            <v>01001001</v>
          </cell>
          <cell r="E8">
            <v>0</v>
          </cell>
          <cell r="F8">
            <v>0</v>
          </cell>
          <cell r="G8" t="str">
            <v>A1</v>
          </cell>
          <cell r="H8">
            <v>0</v>
          </cell>
          <cell r="I8">
            <v>0</v>
          </cell>
          <cell r="J8">
            <v>0</v>
          </cell>
          <cell r="K8">
            <v>0</v>
          </cell>
          <cell r="L8" t="str">
            <v>A1</v>
          </cell>
          <cell r="M8">
            <v>0</v>
          </cell>
          <cell r="N8">
            <v>0</v>
          </cell>
          <cell r="O8">
            <v>0</v>
          </cell>
          <cell r="P8" t="str">
            <v>A1</v>
          </cell>
          <cell r="Q8" t="str">
            <v>A1</v>
          </cell>
          <cell r="R8">
            <v>0</v>
          </cell>
          <cell r="S8">
            <v>0</v>
          </cell>
          <cell r="T8">
            <v>0</v>
          </cell>
          <cell r="U8" t="str">
            <v>A1</v>
          </cell>
          <cell r="V8">
            <v>0</v>
          </cell>
          <cell r="W8">
            <v>0</v>
          </cell>
          <cell r="X8">
            <v>0</v>
          </cell>
          <cell r="Y8">
            <v>0</v>
          </cell>
          <cell r="Z8">
            <v>0</v>
          </cell>
          <cell r="AA8">
            <v>0</v>
          </cell>
          <cell r="AB8">
            <v>0</v>
          </cell>
          <cell r="AC8">
            <v>0</v>
          </cell>
        </row>
        <row r="9">
          <cell r="D9" t="str">
            <v>01002001</v>
          </cell>
          <cell r="E9">
            <v>0</v>
          </cell>
          <cell r="F9">
            <v>0</v>
          </cell>
          <cell r="G9" t="str">
            <v>A1</v>
          </cell>
          <cell r="H9">
            <v>0</v>
          </cell>
          <cell r="I9">
            <v>0</v>
          </cell>
          <cell r="J9">
            <v>0</v>
          </cell>
          <cell r="K9">
            <v>0</v>
          </cell>
          <cell r="L9" t="str">
            <v>A1</v>
          </cell>
          <cell r="M9">
            <v>0</v>
          </cell>
          <cell r="N9">
            <v>0</v>
          </cell>
          <cell r="O9">
            <v>0</v>
          </cell>
          <cell r="P9" t="str">
            <v>A1</v>
          </cell>
          <cell r="Q9" t="str">
            <v>A1</v>
          </cell>
          <cell r="R9">
            <v>0</v>
          </cell>
          <cell r="S9">
            <v>0</v>
          </cell>
          <cell r="T9">
            <v>0</v>
          </cell>
          <cell r="U9" t="str">
            <v>A1</v>
          </cell>
          <cell r="V9">
            <v>0</v>
          </cell>
          <cell r="W9">
            <v>0</v>
          </cell>
          <cell r="X9">
            <v>0</v>
          </cell>
          <cell r="Y9">
            <v>0</v>
          </cell>
          <cell r="Z9">
            <v>0</v>
          </cell>
          <cell r="AA9">
            <v>0</v>
          </cell>
          <cell r="AB9">
            <v>0</v>
          </cell>
          <cell r="AC9">
            <v>0</v>
          </cell>
        </row>
        <row r="10">
          <cell r="D10" t="str">
            <v>01001006</v>
          </cell>
          <cell r="E10">
            <v>0</v>
          </cell>
          <cell r="F10">
            <v>0</v>
          </cell>
          <cell r="G10" t="str">
            <v>A1</v>
          </cell>
          <cell r="H10">
            <v>0</v>
          </cell>
          <cell r="I10">
            <v>0</v>
          </cell>
          <cell r="J10">
            <v>0</v>
          </cell>
          <cell r="K10">
            <v>0</v>
          </cell>
          <cell r="L10" t="str">
            <v>A1</v>
          </cell>
          <cell r="M10">
            <v>0</v>
          </cell>
          <cell r="N10">
            <v>0</v>
          </cell>
          <cell r="O10">
            <v>0</v>
          </cell>
          <cell r="P10" t="str">
            <v>A1</v>
          </cell>
          <cell r="Q10" t="str">
            <v>A1</v>
          </cell>
          <cell r="R10">
            <v>0</v>
          </cell>
          <cell r="S10">
            <v>0</v>
          </cell>
          <cell r="T10">
            <v>0</v>
          </cell>
          <cell r="U10" t="str">
            <v>A1</v>
          </cell>
          <cell r="V10">
            <v>0</v>
          </cell>
          <cell r="W10">
            <v>0</v>
          </cell>
          <cell r="X10">
            <v>0</v>
          </cell>
          <cell r="Y10">
            <v>0</v>
          </cell>
          <cell r="Z10">
            <v>0</v>
          </cell>
          <cell r="AA10">
            <v>0</v>
          </cell>
          <cell r="AB10">
            <v>0</v>
          </cell>
          <cell r="AC10">
            <v>0</v>
          </cell>
        </row>
        <row r="11">
          <cell r="D11" t="str">
            <v>01014037</v>
          </cell>
          <cell r="E11">
            <v>0</v>
          </cell>
          <cell r="F11">
            <v>0</v>
          </cell>
          <cell r="G11" t="str">
            <v>A1</v>
          </cell>
          <cell r="H11">
            <v>0</v>
          </cell>
          <cell r="I11">
            <v>0</v>
          </cell>
          <cell r="J11">
            <v>0</v>
          </cell>
          <cell r="K11">
            <v>0</v>
          </cell>
          <cell r="L11" t="str">
            <v>A1</v>
          </cell>
          <cell r="M11">
            <v>0</v>
          </cell>
          <cell r="N11">
            <v>0</v>
          </cell>
          <cell r="O11">
            <v>0</v>
          </cell>
          <cell r="P11" t="str">
            <v>A1</v>
          </cell>
          <cell r="Q11" t="str">
            <v>A1</v>
          </cell>
          <cell r="R11">
            <v>0</v>
          </cell>
          <cell r="S11">
            <v>0</v>
          </cell>
          <cell r="T11">
            <v>0</v>
          </cell>
          <cell r="U11" t="str">
            <v>A1</v>
          </cell>
          <cell r="V11">
            <v>0</v>
          </cell>
          <cell r="W11">
            <v>0</v>
          </cell>
          <cell r="X11">
            <v>0</v>
          </cell>
          <cell r="Y11">
            <v>0</v>
          </cell>
          <cell r="Z11">
            <v>0</v>
          </cell>
          <cell r="AA11">
            <v>0</v>
          </cell>
          <cell r="AB11">
            <v>0</v>
          </cell>
          <cell r="AC11">
            <v>0</v>
          </cell>
        </row>
        <row r="12">
          <cell r="D12">
            <v>0</v>
          </cell>
          <cell r="E12" t="str">
            <v>Tỷ lệ A1</v>
          </cell>
          <cell r="F12" t="str">
            <v>Tỷ lệ A2</v>
          </cell>
          <cell r="G12">
            <v>9</v>
          </cell>
          <cell r="H12">
            <v>0</v>
          </cell>
          <cell r="I12">
            <v>0</v>
          </cell>
          <cell r="J12">
            <v>0</v>
          </cell>
          <cell r="K12">
            <v>0</v>
          </cell>
          <cell r="L12">
            <v>9</v>
          </cell>
          <cell r="M12" t="str">
            <v>1A1 + 7A2 + 0A3 + 1A4</v>
          </cell>
          <cell r="N12">
            <v>0</v>
          </cell>
          <cell r="O12">
            <v>0</v>
          </cell>
          <cell r="P12">
            <v>9</v>
          </cell>
          <cell r="Q12">
            <v>9</v>
          </cell>
          <cell r="R12" t="str">
            <v>1A1 + 7A2 + 0A3 + 1A4</v>
          </cell>
          <cell r="S12" t="str">
            <v>Tỷ lệ A1</v>
          </cell>
          <cell r="T12" t="str">
            <v>Tỷ lệ A2</v>
          </cell>
          <cell r="U12">
            <v>9</v>
          </cell>
          <cell r="V12" t="str">
            <v>1A1 + 7A2 + 0A3 + 1A4</v>
          </cell>
          <cell r="W12">
            <v>0</v>
          </cell>
          <cell r="X12">
            <v>0</v>
          </cell>
          <cell r="Y12">
            <v>0</v>
          </cell>
          <cell r="Z12">
            <v>0</v>
          </cell>
          <cell r="AA12">
            <v>0</v>
          </cell>
          <cell r="AB12">
            <v>0</v>
          </cell>
          <cell r="AC12">
            <v>0</v>
          </cell>
        </row>
        <row r="13">
          <cell r="D13">
            <v>0</v>
          </cell>
          <cell r="E13">
            <v>0</v>
          </cell>
          <cell r="F13">
            <v>7</v>
          </cell>
          <cell r="G13">
            <v>5</v>
          </cell>
          <cell r="H13">
            <v>0</v>
          </cell>
          <cell r="I13">
            <v>0</v>
          </cell>
          <cell r="J13">
            <v>0</v>
          </cell>
          <cell r="K13">
            <v>0</v>
          </cell>
          <cell r="L13">
            <v>5</v>
          </cell>
          <cell r="M13" t="str">
            <v>1A1 + 4A2 + 0A3 + 0A4</v>
          </cell>
          <cell r="N13">
            <v>0</v>
          </cell>
          <cell r="O13">
            <v>0</v>
          </cell>
          <cell r="P13">
            <v>5</v>
          </cell>
          <cell r="Q13">
            <v>5</v>
          </cell>
          <cell r="R13" t="str">
            <v>1A1 + 4A2 + 0A3 + 0A4</v>
          </cell>
          <cell r="S13">
            <v>0</v>
          </cell>
          <cell r="T13">
            <v>7</v>
          </cell>
          <cell r="U13">
            <v>5</v>
          </cell>
          <cell r="V13" t="str">
            <v>1A1 + 4A2 + 0A3 + 0A4</v>
          </cell>
          <cell r="W13">
            <v>0</v>
          </cell>
          <cell r="X13">
            <v>0</v>
          </cell>
          <cell r="Y13">
            <v>0</v>
          </cell>
          <cell r="Z13">
            <v>0</v>
          </cell>
          <cell r="AA13">
            <v>0</v>
          </cell>
          <cell r="AB13">
            <v>0</v>
          </cell>
          <cell r="AC13">
            <v>0</v>
          </cell>
        </row>
        <row r="14">
          <cell r="D14" t="str">
            <v>01002024</v>
          </cell>
          <cell r="E14">
            <v>0</v>
          </cell>
          <cell r="F14">
            <v>0.77777777777777779</v>
          </cell>
          <cell r="G14" t="str">
            <v>A1</v>
          </cell>
          <cell r="H14" t="str">
            <v>- Năm 2022 có tham gia nhiều dự án cấp trường và cấp Sở (BTC Dự án ODA; Dự toán tài chính DA lên trường ĐH Lý Tự Trọng...);
- Trong năm 2022 thực hiện hoàn thiện bổ sung hồ sơ dự toán tài chính trung hạn của nhà trường  (2021-2025);
- Tham gia phối hợp hoàn thiện hồ sơ thực hiện dự án "Trung tâm Đào tạo Xuất sắc" dự kiến đưa vào hoạt động năm 2023;
- Thực hiện nhiều Báo cáo; giải trình theo yêu cầu trong năm 2022 của Sở Giáo dục, Sở Tài chính và Cục thuế TP;</v>
          </cell>
          <cell r="I14" t="str">
            <v>- Bài viết sáng kiến được công nhận phạm vi ảnh hưởng cấp ngành năm học 2021-2022 (QĐ số 1969/QĐ-SGDĐT ngày 03/8/2022)
- Bài viết đăng Kỷ yếu hội thảo cấp trường (ICSS 2022)</v>
          </cell>
          <cell r="J14" t="str">
            <v>- Bài viết sáng kiến được công nhận phạm vi ảnh hưởng cấp trường năm học 2021-2022 (QĐ số 189/QĐ-LTT-HĐSK ngày 15/4/2022)</v>
          </cell>
          <cell r="K14">
            <v>0</v>
          </cell>
          <cell r="L14" t="str">
            <v>A1</v>
          </cell>
          <cell r="M14">
            <v>0</v>
          </cell>
          <cell r="N14">
            <v>5</v>
          </cell>
          <cell r="O14">
            <v>5</v>
          </cell>
          <cell r="P14" t="str">
            <v>A1</v>
          </cell>
          <cell r="Q14" t="str">
            <v>A1</v>
          </cell>
          <cell r="R14">
            <v>0</v>
          </cell>
          <cell r="S14">
            <v>0</v>
          </cell>
          <cell r="T14">
            <v>0.875</v>
          </cell>
          <cell r="U14" t="str">
            <v>A1</v>
          </cell>
          <cell r="V14">
            <v>0</v>
          </cell>
          <cell r="W14">
            <v>5</v>
          </cell>
          <cell r="X14">
            <v>5</v>
          </cell>
          <cell r="Y14">
            <v>4</v>
          </cell>
          <cell r="Z14">
            <v>0</v>
          </cell>
          <cell r="AA14">
            <v>0</v>
          </cell>
          <cell r="AB14">
            <v>0</v>
          </cell>
          <cell r="AC14">
            <v>0</v>
          </cell>
        </row>
        <row r="15">
          <cell r="D15" t="str">
            <v>01003009</v>
          </cell>
          <cell r="E15">
            <v>0</v>
          </cell>
          <cell r="F15">
            <v>0</v>
          </cell>
          <cell r="G15" t="str">
            <v>A2</v>
          </cell>
          <cell r="H15">
            <v>0</v>
          </cell>
          <cell r="I15" t="str">
            <v>- Bài viết sáng kiến được công nhận phạm vi ảnh hưởng cấp ngành năm học 2021-2022 (QĐ số 1969/QĐ-SGDĐT ngày 03/8/2022)</v>
          </cell>
          <cell r="J15" t="str">
            <v>- Bài viết sáng kiến được công nhận phạm vi ảnh hưởng cấp trường năm học 2021-2022 (QĐ số 189/QĐ-LTT-HĐSK ngày 15/4/2022)</v>
          </cell>
          <cell r="K15">
            <v>0</v>
          </cell>
          <cell r="L15" t="str">
            <v>A2</v>
          </cell>
          <cell r="M15">
            <v>0</v>
          </cell>
          <cell r="N15">
            <v>3</v>
          </cell>
          <cell r="O15">
            <v>4</v>
          </cell>
          <cell r="P15" t="str">
            <v>A2</v>
          </cell>
          <cell r="Q15" t="str">
            <v>A2</v>
          </cell>
          <cell r="R15">
            <v>0</v>
          </cell>
          <cell r="S15">
            <v>0</v>
          </cell>
          <cell r="T15">
            <v>0</v>
          </cell>
          <cell r="U15" t="str">
            <v>A2</v>
          </cell>
          <cell r="V15">
            <v>0</v>
          </cell>
          <cell r="W15">
            <v>3</v>
          </cell>
          <cell r="X15">
            <v>4</v>
          </cell>
          <cell r="Y15">
            <v>4</v>
          </cell>
          <cell r="Z15">
            <v>0</v>
          </cell>
          <cell r="AA15">
            <v>0</v>
          </cell>
          <cell r="AB15" t="str">
            <v>A1</v>
          </cell>
          <cell r="AC15" t="str">
            <v>Mức chuẩn A2. Đề nghị xếp loại A1. Cá nhân thường xuyên làm việc ngoài giờ thu học phí sinh viên, có nhiều tích cực trong công việc của phòng và của trường</v>
          </cell>
        </row>
        <row r="16">
          <cell r="D16" t="str">
            <v>01003005</v>
          </cell>
          <cell r="E16">
            <v>0</v>
          </cell>
          <cell r="F16">
            <v>0</v>
          </cell>
          <cell r="G16" t="str">
            <v>A2</v>
          </cell>
          <cell r="H16">
            <v>0</v>
          </cell>
          <cell r="I16" t="str">
            <v>- Bài viết sáng kiến được công nhận phạm vi ảnh hưởng cấp ngành năm học 2021-2022 (QĐ số 1969/QĐ-SGDĐT ngày 03/8/2022)</v>
          </cell>
          <cell r="J16" t="str">
            <v>- Bài viết sáng kiến được công nhận phạm vi ảnh hưởng cấp trường năm học 2021-2022 (QĐ số 189/QĐ-LTT-HĐSK ngày 15/4/2022)</v>
          </cell>
          <cell r="K16">
            <v>0</v>
          </cell>
          <cell r="L16" t="str">
            <v>A2</v>
          </cell>
          <cell r="M16">
            <v>0</v>
          </cell>
          <cell r="N16">
            <v>5</v>
          </cell>
          <cell r="O16">
            <v>5</v>
          </cell>
          <cell r="P16" t="str">
            <v>A2</v>
          </cell>
          <cell r="Q16" t="str">
            <v>A2</v>
          </cell>
          <cell r="R16">
            <v>0</v>
          </cell>
          <cell r="S16">
            <v>0</v>
          </cell>
          <cell r="T16">
            <v>0</v>
          </cell>
          <cell r="U16" t="str">
            <v>A2</v>
          </cell>
          <cell r="V16">
            <v>0</v>
          </cell>
          <cell r="W16">
            <v>6</v>
          </cell>
          <cell r="X16">
            <v>5</v>
          </cell>
          <cell r="Y16">
            <v>4</v>
          </cell>
          <cell r="Z16">
            <v>0</v>
          </cell>
          <cell r="AA16">
            <v>0</v>
          </cell>
          <cell r="AB16" t="str">
            <v>A1</v>
          </cell>
          <cell r="AC16">
            <v>0</v>
          </cell>
        </row>
        <row r="17">
          <cell r="D17" t="str">
            <v>01023004</v>
          </cell>
          <cell r="E17">
            <v>0</v>
          </cell>
          <cell r="F17">
            <v>0</v>
          </cell>
          <cell r="G17" t="str">
            <v>A2</v>
          </cell>
          <cell r="H17">
            <v>0</v>
          </cell>
          <cell r="I17" t="str">
            <v>- Bài viết sáng kiến được công nhận phạm vi ảnh hưởng cấp ngành năm học 2021-2022 (QĐ số 1969/QĐ-SGDĐT ngày 03/8/2022)</v>
          </cell>
          <cell r="J17" t="str">
            <v>- Bài viết sáng kiến được công nhận phạm vi ảnh hưởng cấp trường năm học 2021-2022 (QĐ số 189/QĐ-LTT-HĐSK ngày 15/4/2022)</v>
          </cell>
          <cell r="K17">
            <v>0</v>
          </cell>
          <cell r="L17" t="str">
            <v>A2</v>
          </cell>
          <cell r="M17">
            <v>0</v>
          </cell>
          <cell r="N17">
            <v>4</v>
          </cell>
          <cell r="O17">
            <v>4</v>
          </cell>
          <cell r="P17" t="str">
            <v>A2</v>
          </cell>
          <cell r="Q17" t="str">
            <v>A2</v>
          </cell>
          <cell r="R17">
            <v>0</v>
          </cell>
          <cell r="S17">
            <v>0</v>
          </cell>
          <cell r="T17">
            <v>0</v>
          </cell>
          <cell r="U17" t="str">
            <v>A2</v>
          </cell>
          <cell r="V17">
            <v>0</v>
          </cell>
          <cell r="W17">
            <v>5</v>
          </cell>
          <cell r="X17">
            <v>4</v>
          </cell>
          <cell r="Y17">
            <v>4</v>
          </cell>
          <cell r="Z17">
            <v>0</v>
          </cell>
          <cell r="AA17">
            <v>0</v>
          </cell>
          <cell r="AB17" t="str">
            <v>A1</v>
          </cell>
          <cell r="AC17">
            <v>0</v>
          </cell>
        </row>
        <row r="18">
          <cell r="D18" t="str">
            <v>01003007</v>
          </cell>
          <cell r="E18">
            <v>0</v>
          </cell>
          <cell r="F18">
            <v>0</v>
          </cell>
          <cell r="G18" t="str">
            <v>A2</v>
          </cell>
          <cell r="H18">
            <v>0</v>
          </cell>
          <cell r="I18" t="str">
            <v>- Bài viết sáng kiến được công nhận phạm vi ảnh hưởng cấp ngành năm học 2021-2022 (QĐ số 1969/QĐ-SGDĐT ngày 03/8/2022)</v>
          </cell>
          <cell r="J18" t="str">
            <v>- Bài viết sáng kiến được công nhận phạm vi ảnh hưởng cấp trường năm học 2021-2022 (QĐ số 189/QĐ-LTT-HĐSK ngày 15/4/2022)</v>
          </cell>
          <cell r="K18">
            <v>0</v>
          </cell>
          <cell r="L18" t="str">
            <v>A2</v>
          </cell>
          <cell r="M18">
            <v>0</v>
          </cell>
          <cell r="N18">
            <v>4</v>
          </cell>
          <cell r="O18">
            <v>4</v>
          </cell>
          <cell r="P18" t="str">
            <v>A2</v>
          </cell>
          <cell r="Q18" t="str">
            <v>A2</v>
          </cell>
          <cell r="R18">
            <v>0</v>
          </cell>
          <cell r="S18">
            <v>0</v>
          </cell>
          <cell r="T18">
            <v>0</v>
          </cell>
          <cell r="U18" t="str">
            <v>A2</v>
          </cell>
          <cell r="V18">
            <v>0</v>
          </cell>
          <cell r="W18">
            <v>5</v>
          </cell>
          <cell r="X18">
            <v>4</v>
          </cell>
          <cell r="Y18">
            <v>2</v>
          </cell>
          <cell r="Z18">
            <v>0</v>
          </cell>
          <cell r="AA18">
            <v>0</v>
          </cell>
          <cell r="AB18">
            <v>0</v>
          </cell>
          <cell r="AC18">
            <v>0</v>
          </cell>
        </row>
        <row r="19">
          <cell r="D19">
            <v>0</v>
          </cell>
          <cell r="E19">
            <v>0</v>
          </cell>
          <cell r="F19">
            <v>0</v>
          </cell>
          <cell r="G19">
            <v>4</v>
          </cell>
          <cell r="H19">
            <v>0</v>
          </cell>
          <cell r="I19">
            <v>0</v>
          </cell>
          <cell r="J19">
            <v>0</v>
          </cell>
          <cell r="K19">
            <v>0</v>
          </cell>
          <cell r="L19">
            <v>4</v>
          </cell>
          <cell r="M19" t="str">
            <v>0A1 + 3A2 + 0A3 + 1A4</v>
          </cell>
          <cell r="N19">
            <v>0</v>
          </cell>
          <cell r="O19">
            <v>0</v>
          </cell>
          <cell r="P19">
            <v>4</v>
          </cell>
          <cell r="Q19">
            <v>4</v>
          </cell>
          <cell r="R19" t="str">
            <v>0A1 + 3A2 + 0A3 + 1A4</v>
          </cell>
          <cell r="S19">
            <v>0</v>
          </cell>
          <cell r="T19">
            <v>0</v>
          </cell>
          <cell r="U19">
            <v>4</v>
          </cell>
          <cell r="V19" t="str">
            <v>0A1 + 3A2 + 0A3 + 1A4</v>
          </cell>
          <cell r="W19">
            <v>0</v>
          </cell>
          <cell r="X19">
            <v>0</v>
          </cell>
          <cell r="Y19">
            <v>0</v>
          </cell>
          <cell r="Z19">
            <v>0</v>
          </cell>
          <cell r="AA19">
            <v>0</v>
          </cell>
          <cell r="AB19">
            <v>0</v>
          </cell>
          <cell r="AC19">
            <v>0</v>
          </cell>
        </row>
        <row r="20">
          <cell r="D20" t="str">
            <v>01003008</v>
          </cell>
          <cell r="E20">
            <v>0</v>
          </cell>
          <cell r="F20">
            <v>0</v>
          </cell>
          <cell r="G20" t="str">
            <v>A2</v>
          </cell>
          <cell r="H20">
            <v>0</v>
          </cell>
          <cell r="I20" t="str">
            <v>- Bài viết sáng kiến được công nhận phạm vi ảnh hưởng cấp ngành năm học 2021-2022 (QĐ số 1969/QĐ-SGDĐT ngày 03/8/2022)</v>
          </cell>
          <cell r="J20" t="str">
            <v>- Bài viết sáng kiến được công nhận phạm vi ảnh hưởng cấp trường năm học 2021-2022 (QĐ số 189/QĐ-LTT-HĐSK ngày 15/4/2022)</v>
          </cell>
          <cell r="K20">
            <v>0</v>
          </cell>
          <cell r="L20" t="str">
            <v>A2</v>
          </cell>
          <cell r="M20">
            <v>0</v>
          </cell>
          <cell r="N20">
            <v>4</v>
          </cell>
          <cell r="O20">
            <v>4</v>
          </cell>
          <cell r="P20" t="str">
            <v>A2</v>
          </cell>
          <cell r="Q20" t="str">
            <v>A2</v>
          </cell>
          <cell r="R20">
            <v>0</v>
          </cell>
          <cell r="S20">
            <v>0</v>
          </cell>
          <cell r="T20">
            <v>0</v>
          </cell>
          <cell r="U20" t="str">
            <v>A2</v>
          </cell>
          <cell r="V20">
            <v>0</v>
          </cell>
          <cell r="W20">
            <v>4</v>
          </cell>
          <cell r="X20">
            <v>4</v>
          </cell>
          <cell r="Y20">
            <v>1</v>
          </cell>
          <cell r="Z20">
            <v>0</v>
          </cell>
          <cell r="AA20">
            <v>0</v>
          </cell>
          <cell r="AB20">
            <v>0</v>
          </cell>
          <cell r="AC20">
            <v>0</v>
          </cell>
        </row>
        <row r="21">
          <cell r="D21" t="str">
            <v>01003014</v>
          </cell>
          <cell r="E21">
            <v>0</v>
          </cell>
          <cell r="F21">
            <v>0</v>
          </cell>
          <cell r="G21" t="str">
            <v>A2</v>
          </cell>
          <cell r="H21">
            <v>0</v>
          </cell>
          <cell r="I21" t="str">
            <v>- Bài viết sáng kiến được công nhận phạm vi ảnh hưởng cấp ngành năm học 2021-2022 (QĐ số 1969/QĐ-SGDĐT ngày 03/8/2022)
- Có bài báo được đăng trên tạp chí - Cơ quan thông tin Lý luận của Bộ Công Thương Số 21-tháng 09/2022 (nhóm 2 tác giả).</v>
          </cell>
          <cell r="J21" t="str">
            <v>- Bài viết sáng kiến được công nhận phạm vi ảnh hưởng cấp trường năm học 2021-2022 (QĐ số 189/QĐ-LTT-HĐSK ngày 15/4/2022)</v>
          </cell>
          <cell r="K21" t="str">
            <v>Có bài báo nhóm 02 tác giả</v>
          </cell>
          <cell r="L21" t="str">
            <v>A2</v>
          </cell>
          <cell r="M21">
            <v>0</v>
          </cell>
          <cell r="N21">
            <v>3</v>
          </cell>
          <cell r="O21">
            <v>4</v>
          </cell>
          <cell r="P21" t="str">
            <v>A2</v>
          </cell>
          <cell r="Q21" t="str">
            <v>A2</v>
          </cell>
          <cell r="R21">
            <v>0</v>
          </cell>
          <cell r="S21">
            <v>0</v>
          </cell>
          <cell r="T21">
            <v>0</v>
          </cell>
          <cell r="U21" t="str">
            <v>A2</v>
          </cell>
          <cell r="V21">
            <v>0</v>
          </cell>
          <cell r="W21">
            <v>3</v>
          </cell>
          <cell r="X21">
            <v>4</v>
          </cell>
          <cell r="Y21">
            <v>1</v>
          </cell>
          <cell r="Z21">
            <v>0</v>
          </cell>
          <cell r="AA21">
            <v>0</v>
          </cell>
          <cell r="AB21">
            <v>0</v>
          </cell>
          <cell r="AC21">
            <v>0</v>
          </cell>
        </row>
        <row r="22">
          <cell r="D22" t="str">
            <v>01003015</v>
          </cell>
          <cell r="E22">
            <v>0</v>
          </cell>
          <cell r="F22">
            <v>0</v>
          </cell>
          <cell r="G22" t="str">
            <v>A2</v>
          </cell>
          <cell r="H22">
            <v>0</v>
          </cell>
          <cell r="I22" t="str">
            <v>- Bài viết sáng kiến được công nhận phạm vi ảnh hưởng cấp ngành năm học 2021-2022 (QĐ số 1969/QĐ-SGDĐT ngày 03/8/2022)</v>
          </cell>
          <cell r="J22" t="str">
            <v>- Bài viết sáng kiến được công nhận phạm vi ảnh hưởng cấp trường năm học 2021-2022 (QĐ số 189/QĐ-LTT-HĐSK ngày 15/4/2022)</v>
          </cell>
          <cell r="K22">
            <v>0</v>
          </cell>
          <cell r="L22" t="str">
            <v>A2</v>
          </cell>
          <cell r="M22">
            <v>0</v>
          </cell>
          <cell r="N22">
            <v>3</v>
          </cell>
          <cell r="O22">
            <v>4</v>
          </cell>
          <cell r="P22" t="str">
            <v>A2</v>
          </cell>
          <cell r="Q22" t="str">
            <v>A2</v>
          </cell>
          <cell r="R22">
            <v>0</v>
          </cell>
          <cell r="S22">
            <v>0</v>
          </cell>
          <cell r="T22">
            <v>0</v>
          </cell>
          <cell r="U22" t="str">
            <v>A2</v>
          </cell>
          <cell r="V22">
            <v>0</v>
          </cell>
          <cell r="W22">
            <v>4</v>
          </cell>
          <cell r="X22">
            <v>4</v>
          </cell>
          <cell r="Y22">
            <v>1</v>
          </cell>
          <cell r="Z22">
            <v>0</v>
          </cell>
          <cell r="AA22">
            <v>0</v>
          </cell>
          <cell r="AB22">
            <v>0</v>
          </cell>
          <cell r="AC22">
            <v>0</v>
          </cell>
        </row>
        <row r="23">
          <cell r="D23" t="str">
            <v>01003016</v>
          </cell>
          <cell r="E23">
            <v>0</v>
          </cell>
          <cell r="F23">
            <v>0</v>
          </cell>
          <cell r="G23" t="str">
            <v>A4</v>
          </cell>
          <cell r="H23">
            <v>0</v>
          </cell>
          <cell r="I23">
            <v>0</v>
          </cell>
          <cell r="J23">
            <v>0</v>
          </cell>
          <cell r="K23">
            <v>0</v>
          </cell>
          <cell r="L23" t="str">
            <v>A4</v>
          </cell>
          <cell r="M23">
            <v>0</v>
          </cell>
          <cell r="N23">
            <v>4</v>
          </cell>
          <cell r="O23">
            <v>4</v>
          </cell>
          <cell r="P23" t="str">
            <v>A4</v>
          </cell>
          <cell r="Q23" t="str">
            <v>A4</v>
          </cell>
          <cell r="R23">
            <v>0</v>
          </cell>
          <cell r="S23">
            <v>0</v>
          </cell>
          <cell r="T23">
            <v>0</v>
          </cell>
          <cell r="U23" t="str">
            <v>A4</v>
          </cell>
          <cell r="V23">
            <v>0</v>
          </cell>
          <cell r="W23">
            <v>5</v>
          </cell>
          <cell r="X23">
            <v>4</v>
          </cell>
          <cell r="Y23">
            <v>0</v>
          </cell>
          <cell r="Z23">
            <v>0</v>
          </cell>
          <cell r="AA23">
            <v>0</v>
          </cell>
          <cell r="AB23" t="str">
            <v>A3</v>
          </cell>
          <cell r="AC23" t="str">
            <v>Mức chuẩn A4. Đề nghị xếp loại A3. Cá nhân thường xuyên làm việc ngoài giờ thu học phí sinh viên, có nhiều tích cực trong công việc của phòng và của trường</v>
          </cell>
        </row>
        <row r="24">
          <cell r="D24">
            <v>0</v>
          </cell>
          <cell r="E24">
            <v>0</v>
          </cell>
          <cell r="F24">
            <v>0</v>
          </cell>
          <cell r="G24">
            <v>15</v>
          </cell>
          <cell r="H24">
            <v>0</v>
          </cell>
          <cell r="I24">
            <v>0</v>
          </cell>
          <cell r="J24">
            <v>0</v>
          </cell>
          <cell r="K24">
            <v>0</v>
          </cell>
          <cell r="L24">
            <v>15</v>
          </cell>
          <cell r="M24" t="str">
            <v>3A1 + 9A2 + 3A3 + 0A4</v>
          </cell>
          <cell r="N24">
            <v>0</v>
          </cell>
          <cell r="O24">
            <v>0</v>
          </cell>
          <cell r="P24">
            <v>15</v>
          </cell>
          <cell r="Q24">
            <v>15</v>
          </cell>
          <cell r="R24" t="str">
            <v>3A1 + 9A2 + 3A3 + 0A4</v>
          </cell>
          <cell r="S24">
            <v>0</v>
          </cell>
          <cell r="T24">
            <v>0</v>
          </cell>
          <cell r="U24">
            <v>15</v>
          </cell>
          <cell r="V24" t="str">
            <v>3A1 + 9A2 + 3A3 + 0A4</v>
          </cell>
          <cell r="W24">
            <v>0</v>
          </cell>
          <cell r="X24">
            <v>0</v>
          </cell>
          <cell r="Y24">
            <v>0</v>
          </cell>
          <cell r="Z24">
            <v>0</v>
          </cell>
          <cell r="AA24">
            <v>0</v>
          </cell>
          <cell r="AB24">
            <v>0</v>
          </cell>
          <cell r="AC24">
            <v>0</v>
          </cell>
        </row>
        <row r="25">
          <cell r="D25">
            <v>0</v>
          </cell>
          <cell r="E25" t="str">
            <v>Tỷ lệ A1</v>
          </cell>
          <cell r="F25" t="str">
            <v>Tỷ lệ A2</v>
          </cell>
          <cell r="G25">
            <v>11</v>
          </cell>
          <cell r="H25">
            <v>0</v>
          </cell>
          <cell r="I25">
            <v>0</v>
          </cell>
          <cell r="J25">
            <v>0</v>
          </cell>
          <cell r="K25">
            <v>0</v>
          </cell>
          <cell r="L25">
            <v>11</v>
          </cell>
          <cell r="M25" t="str">
            <v>3A1 + 6A2 + 2A3 + 0A4</v>
          </cell>
          <cell r="N25">
            <v>0</v>
          </cell>
          <cell r="O25">
            <v>0</v>
          </cell>
          <cell r="P25">
            <v>11</v>
          </cell>
          <cell r="Q25">
            <v>11</v>
          </cell>
          <cell r="R25" t="str">
            <v>3A1 + 6A2 + 2A3 + 0A4</v>
          </cell>
          <cell r="S25" t="str">
            <v>Tỷ lệ A1</v>
          </cell>
          <cell r="T25" t="str">
            <v>Tỷ lệ A2</v>
          </cell>
          <cell r="U25">
            <v>11</v>
          </cell>
          <cell r="V25" t="str">
            <v>3A1 + 6A2 + 2A3 + 0A4</v>
          </cell>
          <cell r="W25">
            <v>0</v>
          </cell>
          <cell r="X25">
            <v>0</v>
          </cell>
          <cell r="Y25">
            <v>0</v>
          </cell>
          <cell r="Z25">
            <v>0</v>
          </cell>
          <cell r="AA25">
            <v>0</v>
          </cell>
          <cell r="AB25">
            <v>0</v>
          </cell>
          <cell r="AC25">
            <v>0</v>
          </cell>
        </row>
        <row r="26">
          <cell r="D26" t="str">
            <v>01005007</v>
          </cell>
          <cell r="E26">
            <v>0</v>
          </cell>
          <cell r="F26">
            <v>9</v>
          </cell>
          <cell r="G26" t="str">
            <v>A1</v>
          </cell>
          <cell r="H26" t="str">
            <v>- Bài viết đăng Tạp chí Khoa học quản lý Giáo dục ISSN 2354-0788, số 04 (36) tháng 12/2022
- GV đạt giải II trong Hội thi TBTL toàn quốc năm 2022 (QĐ số 963/QĐ-LĐTBXH ngày 14/10/2022).
- Chủ nhiệm đề tài NCKH cấp trường: Nghiên cứu và chế tạo mô hình mạng truyền thông trên ô tô. 
Mã số đề tài: T2021-TN05 (Theo Biên bản họp HĐ nghiệm thu đề tài ngày 26/9/2022)</v>
          </cell>
          <cell r="I26" t="str">
            <v>- Bài viết sáng kiến được công nhận phạm vi ảnh hưởng cấp ngành năm học 2021-2022 (QĐ số 1969/QĐ-SGDĐT ngày 03/8/2022)
- Bài viết đăng Kỷ yếu hội thảo cấp trường (ICSS 2022)
- GV đạt giải KK trong Hội thi TBTL cấp thành phố năm 2022 (QĐ số 22258/QĐ-SLĐTBXH ngày 30/6/2022)</v>
          </cell>
          <cell r="J26" t="str">
            <v>- Bài viết sáng kiến được công nhận phạm vi ảnh hưởng cấp trường năm học 2021-2022 (QĐ số 189/QĐ-LTT-HĐSK ngày 15/4/2022)</v>
          </cell>
          <cell r="K26" t="str">
            <v>Có bài báo 01 tác giả</v>
          </cell>
          <cell r="L26" t="str">
            <v>A1</v>
          </cell>
          <cell r="M26">
            <v>0</v>
          </cell>
          <cell r="N26">
            <v>8</v>
          </cell>
          <cell r="O26">
            <v>3</v>
          </cell>
          <cell r="P26" t="str">
            <v>A1</v>
          </cell>
          <cell r="Q26" t="str">
            <v>A1</v>
          </cell>
          <cell r="R26">
            <v>0</v>
          </cell>
          <cell r="S26">
            <v>0</v>
          </cell>
          <cell r="T26">
            <v>9</v>
          </cell>
          <cell r="U26" t="str">
            <v>A1</v>
          </cell>
          <cell r="V26">
            <v>0</v>
          </cell>
          <cell r="W26">
            <v>8</v>
          </cell>
          <cell r="X26">
            <v>3</v>
          </cell>
          <cell r="Y26">
            <v>1</v>
          </cell>
          <cell r="Z26">
            <v>0</v>
          </cell>
          <cell r="AA26">
            <v>0</v>
          </cell>
          <cell r="AB26">
            <v>0</v>
          </cell>
          <cell r="AC26">
            <v>0</v>
          </cell>
        </row>
        <row r="27">
          <cell r="D27" t="str">
            <v>01014007</v>
          </cell>
          <cell r="E27">
            <v>0</v>
          </cell>
          <cell r="F27">
            <v>0.6</v>
          </cell>
          <cell r="G27" t="str">
            <v>A1</v>
          </cell>
          <cell r="H27" t="str">
            <v>- GV đạt giải I trong Hội thi TBTL toàn quốc năm 2022 (QĐ số 963/QĐ-LĐTBXH ngày 14/10/2022).</v>
          </cell>
          <cell r="I27" t="str">
            <v>- Bài viết sáng kiến được công nhận phạm vi ảnh hưởng cấp ngành năm học 2021-2022 (QĐ số 1969/QĐ-SGDĐT ngày 03/8/2022)
- Bài viết đăng Kỷ yếu hội thảo cấp trường (ICSS 2022)
- GV đạt giải III trong Hội thi TBTL cấp thành phố năm 2022 (QĐ số 22258/QĐ-SLĐTBXH ngày 30/6/2022)</v>
          </cell>
          <cell r="J27" t="str">
            <v>- Bài viết sáng kiến được công nhận phạm vi ảnh hưởng cấp trường năm học 2021-2022 (QĐ số 189/QĐ-LTT-HĐSK ngày 15/4/2022)</v>
          </cell>
          <cell r="K27">
            <v>0</v>
          </cell>
          <cell r="L27" t="str">
            <v>A1</v>
          </cell>
          <cell r="M27">
            <v>0</v>
          </cell>
          <cell r="N27">
            <v>6</v>
          </cell>
          <cell r="O27">
            <v>1</v>
          </cell>
          <cell r="P27" t="str">
            <v>A1</v>
          </cell>
          <cell r="Q27" t="str">
            <v>A1</v>
          </cell>
          <cell r="R27">
            <v>0</v>
          </cell>
          <cell r="S27">
            <v>0</v>
          </cell>
          <cell r="T27">
            <v>0.75</v>
          </cell>
          <cell r="U27" t="str">
            <v>A1</v>
          </cell>
          <cell r="V27">
            <v>0</v>
          </cell>
          <cell r="W27">
            <v>7</v>
          </cell>
          <cell r="X27">
            <v>1</v>
          </cell>
          <cell r="Y27">
            <v>1</v>
          </cell>
          <cell r="Z27">
            <v>0</v>
          </cell>
          <cell r="AA27">
            <v>0</v>
          </cell>
          <cell r="AB27">
            <v>0</v>
          </cell>
          <cell r="AC27">
            <v>0</v>
          </cell>
        </row>
        <row r="28">
          <cell r="D28" t="str">
            <v>01004004</v>
          </cell>
          <cell r="E28">
            <v>0</v>
          </cell>
          <cell r="F28">
            <v>0</v>
          </cell>
          <cell r="G28" t="str">
            <v>A1</v>
          </cell>
          <cell r="H28" t="str">
            <v>Đề án Trường ĐH LTT</v>
          </cell>
          <cell r="I28" t="str">
            <v>- Bài viết sáng kiến được công nhận phạm vi ảnh hưởng cấp ngành năm học 2021-2022 (QĐ số 1969/QĐ-SGDĐT ngày 03/8/2022)
- Bài viết đăng Kỷ yếu hội thảo cấp trường (ICSS 2022)</v>
          </cell>
          <cell r="J28" t="str">
            <v>- Bài viết sáng kiến được công nhận phạm vi ảnh hưởng cấp trường năm học 2021-2022 (QĐ số 189/QĐ-LTT-HĐSK ngày 15/4/2022)</v>
          </cell>
          <cell r="K28">
            <v>0</v>
          </cell>
          <cell r="L28" t="str">
            <v>A1</v>
          </cell>
          <cell r="M28">
            <v>0</v>
          </cell>
          <cell r="N28">
            <v>9</v>
          </cell>
          <cell r="O28">
            <v>4</v>
          </cell>
          <cell r="P28" t="str">
            <v>A1</v>
          </cell>
          <cell r="Q28" t="str">
            <v>A1</v>
          </cell>
          <cell r="R28">
            <v>0</v>
          </cell>
          <cell r="S28">
            <v>0</v>
          </cell>
          <cell r="T28">
            <v>0</v>
          </cell>
          <cell r="U28" t="str">
            <v>A1</v>
          </cell>
          <cell r="V28">
            <v>0</v>
          </cell>
          <cell r="W28">
            <v>9</v>
          </cell>
          <cell r="X28">
            <v>4</v>
          </cell>
          <cell r="Y28">
            <v>1</v>
          </cell>
          <cell r="Z28">
            <v>0</v>
          </cell>
          <cell r="AA28">
            <v>0</v>
          </cell>
          <cell r="AB28">
            <v>0</v>
          </cell>
          <cell r="AC28">
            <v>0</v>
          </cell>
        </row>
        <row r="29">
          <cell r="D29" t="str">
            <v>01022013</v>
          </cell>
          <cell r="E29">
            <v>0</v>
          </cell>
          <cell r="F29">
            <v>0</v>
          </cell>
          <cell r="G29" t="str">
            <v>A2</v>
          </cell>
          <cell r="H29">
            <v>0</v>
          </cell>
          <cell r="I29" t="str">
            <v>- Bài viết sáng kiến được công nhận phạm vi ảnh hưởng cấp ngành năm học 2021-2022 (QĐ số 1969/QĐ-SGDĐT ngày 03/8/2022)</v>
          </cell>
          <cell r="J29" t="str">
            <v>- Bài viết sáng kiến được công nhận phạm vi ảnh hưởng cấp trường năm học 2021-2022 (QĐ số 189/QĐ-LTT-HĐSK ngày 15/4/2022)</v>
          </cell>
          <cell r="K29">
            <v>0</v>
          </cell>
          <cell r="L29" t="str">
            <v>A2</v>
          </cell>
          <cell r="M29">
            <v>0</v>
          </cell>
          <cell r="N29">
            <v>4</v>
          </cell>
          <cell r="O29">
            <v>2</v>
          </cell>
          <cell r="P29" t="str">
            <v>A2</v>
          </cell>
          <cell r="Q29" t="str">
            <v>A2</v>
          </cell>
          <cell r="R29">
            <v>0</v>
          </cell>
          <cell r="S29">
            <v>0</v>
          </cell>
          <cell r="T29">
            <v>0</v>
          </cell>
          <cell r="U29" t="str">
            <v>A2</v>
          </cell>
          <cell r="V29">
            <v>0</v>
          </cell>
          <cell r="W29">
            <v>4</v>
          </cell>
          <cell r="X29">
            <v>2</v>
          </cell>
          <cell r="Y29">
            <v>1</v>
          </cell>
          <cell r="Z29">
            <v>0</v>
          </cell>
          <cell r="AA29">
            <v>0</v>
          </cell>
          <cell r="AB29" t="str">
            <v>A1</v>
          </cell>
          <cell r="AC29" t="str">
            <v>Xin đề nghị A1 vì việc trường, việc đơn vị nhiều và vượt ngày công</v>
          </cell>
        </row>
        <row r="30">
          <cell r="D30" t="str">
            <v>01004003</v>
          </cell>
          <cell r="E30">
            <v>0</v>
          </cell>
          <cell r="F30">
            <v>0</v>
          </cell>
          <cell r="G30" t="str">
            <v>A2</v>
          </cell>
          <cell r="H30">
            <v>0</v>
          </cell>
          <cell r="I30" t="str">
            <v>- Bài viết đăng Kỷ yếu hội thảo cấp trường (ICSS 2022)</v>
          </cell>
          <cell r="J30" t="str">
            <v>- Bài viết sáng kiến được công nhận phạm vi ảnh hưởng cấp trường năm học 2021-2022 (QĐ số 189/QĐ-LTT-HĐSK ngày 15/4/2022)</v>
          </cell>
          <cell r="K30">
            <v>0</v>
          </cell>
          <cell r="L30" t="str">
            <v>A2</v>
          </cell>
          <cell r="M30">
            <v>0</v>
          </cell>
          <cell r="N30">
            <v>5</v>
          </cell>
          <cell r="O30">
            <v>4</v>
          </cell>
          <cell r="P30" t="str">
            <v>A2</v>
          </cell>
          <cell r="Q30" t="str">
            <v>A2</v>
          </cell>
          <cell r="R30">
            <v>0</v>
          </cell>
          <cell r="S30">
            <v>0</v>
          </cell>
          <cell r="T30">
            <v>0</v>
          </cell>
          <cell r="U30" t="str">
            <v>A2</v>
          </cell>
          <cell r="V30">
            <v>0</v>
          </cell>
          <cell r="W30">
            <v>5</v>
          </cell>
          <cell r="X30">
            <v>4</v>
          </cell>
          <cell r="Y30">
            <v>1</v>
          </cell>
          <cell r="Z30">
            <v>0</v>
          </cell>
          <cell r="AA30">
            <v>0</v>
          </cell>
          <cell r="AB30" t="str">
            <v>A1</v>
          </cell>
          <cell r="AC30" t="str">
            <v>Xin đề nghị A1 vì việc trường, việc đơn vị nhiều và vượt ngày công</v>
          </cell>
        </row>
        <row r="31">
          <cell r="D31" t="str">
            <v>01004008</v>
          </cell>
          <cell r="E31">
            <v>0</v>
          </cell>
          <cell r="F31">
            <v>0</v>
          </cell>
          <cell r="G31" t="str">
            <v>A3</v>
          </cell>
          <cell r="H31">
            <v>0</v>
          </cell>
          <cell r="I31">
            <v>0</v>
          </cell>
          <cell r="J31" t="str">
            <v>- Bài viết sáng kiến được công nhận phạm vi ảnh hưởng cấp trường năm học 2021-2022 (QĐ số 189/QĐ-LTT-HĐSK ngày 15/4/2022)</v>
          </cell>
          <cell r="K31">
            <v>0</v>
          </cell>
          <cell r="L31" t="str">
            <v>A3</v>
          </cell>
          <cell r="M31">
            <v>0</v>
          </cell>
          <cell r="N31">
            <v>7</v>
          </cell>
          <cell r="O31">
            <v>2</v>
          </cell>
          <cell r="P31" t="str">
            <v>A3</v>
          </cell>
          <cell r="Q31" t="str">
            <v>A3</v>
          </cell>
          <cell r="R31">
            <v>0</v>
          </cell>
          <cell r="S31">
            <v>0</v>
          </cell>
          <cell r="T31">
            <v>0</v>
          </cell>
          <cell r="U31" t="str">
            <v>A3</v>
          </cell>
          <cell r="V31">
            <v>0</v>
          </cell>
          <cell r="W31">
            <v>8</v>
          </cell>
          <cell r="X31">
            <v>2</v>
          </cell>
          <cell r="Y31">
            <v>1</v>
          </cell>
          <cell r="Z31">
            <v>0</v>
          </cell>
          <cell r="AA31">
            <v>0</v>
          </cell>
          <cell r="AB31" t="str">
            <v>A1</v>
          </cell>
          <cell r="AC31" t="str">
            <v>Xin đề nghị A1 vì việc trường, việc đơn vị nhiều và vượt ngày công</v>
          </cell>
        </row>
        <row r="32">
          <cell r="D32" t="str">
            <v>01005009</v>
          </cell>
          <cell r="E32">
            <v>0</v>
          </cell>
          <cell r="F32">
            <v>0</v>
          </cell>
          <cell r="G32" t="str">
            <v>A3</v>
          </cell>
          <cell r="H32">
            <v>0</v>
          </cell>
          <cell r="I32">
            <v>0</v>
          </cell>
          <cell r="J32" t="str">
            <v>- Bài viết sáng kiến được công nhận phạm vi ảnh hưởng cấp trường năm học 2021-2022 (QĐ số 189/QĐ-LTT-HĐSK ngày 15/4/2022)</v>
          </cell>
          <cell r="K32">
            <v>0</v>
          </cell>
          <cell r="L32" t="str">
            <v>A3</v>
          </cell>
          <cell r="M32">
            <v>0</v>
          </cell>
          <cell r="N32">
            <v>3</v>
          </cell>
          <cell r="O32">
            <v>2</v>
          </cell>
          <cell r="P32" t="str">
            <v>A3</v>
          </cell>
          <cell r="Q32" t="str">
            <v>A3</v>
          </cell>
          <cell r="R32">
            <v>0</v>
          </cell>
          <cell r="S32">
            <v>0</v>
          </cell>
          <cell r="T32">
            <v>0</v>
          </cell>
          <cell r="U32" t="str">
            <v>A3</v>
          </cell>
          <cell r="V32">
            <v>0</v>
          </cell>
          <cell r="W32">
            <v>4</v>
          </cell>
          <cell r="X32">
            <v>2</v>
          </cell>
          <cell r="Y32">
            <v>1</v>
          </cell>
          <cell r="Z32">
            <v>0</v>
          </cell>
          <cell r="AA32">
            <v>0</v>
          </cell>
          <cell r="AB32">
            <v>0</v>
          </cell>
          <cell r="AC32">
            <v>0</v>
          </cell>
        </row>
        <row r="33">
          <cell r="D33" t="str">
            <v>01004009</v>
          </cell>
          <cell r="E33">
            <v>0</v>
          </cell>
          <cell r="F33">
            <v>0</v>
          </cell>
          <cell r="G33" t="str">
            <v>A2</v>
          </cell>
          <cell r="H33">
            <v>0</v>
          </cell>
          <cell r="I33" t="str">
            <v>- Bài viết đăng Kỷ yếu hội thảo cấp trường (ICSS 2022)</v>
          </cell>
          <cell r="J33" t="str">
            <v>- Bài viết sáng kiến được công nhận phạm vi ảnh hưởng cấp trường năm học 2021-2022 (QĐ số 189/QĐ-LTT-HĐSK ngày 15/4/2022)</v>
          </cell>
          <cell r="K33">
            <v>0</v>
          </cell>
          <cell r="L33" t="str">
            <v>A2</v>
          </cell>
          <cell r="M33">
            <v>0</v>
          </cell>
          <cell r="N33">
            <v>2</v>
          </cell>
          <cell r="O33">
            <v>2</v>
          </cell>
          <cell r="P33" t="str">
            <v>A2</v>
          </cell>
          <cell r="Q33" t="str">
            <v>A2</v>
          </cell>
          <cell r="R33">
            <v>0</v>
          </cell>
          <cell r="S33">
            <v>0</v>
          </cell>
          <cell r="T33">
            <v>0</v>
          </cell>
          <cell r="U33" t="str">
            <v>A2</v>
          </cell>
          <cell r="V33">
            <v>0</v>
          </cell>
          <cell r="W33">
            <v>2</v>
          </cell>
          <cell r="X33">
            <v>2</v>
          </cell>
          <cell r="Y33">
            <v>1</v>
          </cell>
          <cell r="Z33">
            <v>0</v>
          </cell>
          <cell r="AA33">
            <v>0</v>
          </cell>
          <cell r="AB33">
            <v>0</v>
          </cell>
          <cell r="AC33">
            <v>0</v>
          </cell>
        </row>
        <row r="34">
          <cell r="D34" t="str">
            <v>01002020</v>
          </cell>
          <cell r="E34">
            <v>0</v>
          </cell>
          <cell r="F34">
            <v>0</v>
          </cell>
          <cell r="G34" t="str">
            <v>A2</v>
          </cell>
          <cell r="H34">
            <v>0</v>
          </cell>
          <cell r="I34" t="str">
            <v>- Bài viết đăng Kỷ yếu hội thảo cấp trường (ICSS 2022)</v>
          </cell>
          <cell r="J34" t="str">
            <v>- Bài viết sáng kiến được công nhận phạm vi ảnh hưởng cấp trường năm học 2021-2022 (QĐ số 189/QĐ-LTT-HĐSK ngày 15/4/2022)</v>
          </cell>
          <cell r="K34">
            <v>0</v>
          </cell>
          <cell r="L34" t="str">
            <v>A2</v>
          </cell>
          <cell r="M34">
            <v>0</v>
          </cell>
          <cell r="N34">
            <v>8</v>
          </cell>
          <cell r="O34">
            <v>0</v>
          </cell>
          <cell r="P34" t="str">
            <v>A2</v>
          </cell>
          <cell r="Q34" t="str">
            <v>A2</v>
          </cell>
          <cell r="R34">
            <v>0</v>
          </cell>
          <cell r="S34">
            <v>0</v>
          </cell>
          <cell r="T34">
            <v>0</v>
          </cell>
          <cell r="U34" t="str">
            <v>A2</v>
          </cell>
          <cell r="V34">
            <v>0</v>
          </cell>
          <cell r="W34">
            <v>8</v>
          </cell>
          <cell r="X34">
            <v>0</v>
          </cell>
          <cell r="Y34">
            <v>1</v>
          </cell>
          <cell r="Z34">
            <v>0</v>
          </cell>
          <cell r="AA34">
            <v>0</v>
          </cell>
          <cell r="AB34">
            <v>0</v>
          </cell>
          <cell r="AC34">
            <v>0</v>
          </cell>
        </row>
        <row r="35">
          <cell r="D35" t="str">
            <v>01010038</v>
          </cell>
          <cell r="E35">
            <v>0</v>
          </cell>
          <cell r="F35">
            <v>0</v>
          </cell>
          <cell r="G35" t="str">
            <v>A2</v>
          </cell>
          <cell r="H35">
            <v>0</v>
          </cell>
          <cell r="I35" t="str">
            <v>- Bài viết đăng Kỷ yếu hội thảo cấp trường (ICSS 2022)</v>
          </cell>
          <cell r="J35" t="str">
            <v>- Bài viết sáng kiến được công nhận phạm vi ảnh hưởng cấp trường năm học 2021-2022 (QĐ số 189/QĐ-LTT-HĐSK ngày 15/4/2022)</v>
          </cell>
          <cell r="K35">
            <v>0</v>
          </cell>
          <cell r="L35" t="str">
            <v>A2</v>
          </cell>
          <cell r="M35">
            <v>0</v>
          </cell>
          <cell r="N35">
            <v>2</v>
          </cell>
          <cell r="O35">
            <v>2</v>
          </cell>
          <cell r="P35" t="str">
            <v>A2</v>
          </cell>
          <cell r="Q35" t="str">
            <v>A2</v>
          </cell>
          <cell r="R35">
            <v>0</v>
          </cell>
          <cell r="S35">
            <v>0</v>
          </cell>
          <cell r="T35">
            <v>0</v>
          </cell>
          <cell r="U35" t="str">
            <v>A2</v>
          </cell>
          <cell r="V35">
            <v>0</v>
          </cell>
          <cell r="W35">
            <v>3</v>
          </cell>
          <cell r="X35">
            <v>2</v>
          </cell>
          <cell r="Y35">
            <v>1</v>
          </cell>
          <cell r="Z35">
            <v>0</v>
          </cell>
          <cell r="AA35">
            <v>0</v>
          </cell>
          <cell r="AB35">
            <v>0</v>
          </cell>
          <cell r="AC35">
            <v>0</v>
          </cell>
        </row>
        <row r="36">
          <cell r="D36" t="str">
            <v>01012026</v>
          </cell>
          <cell r="E36">
            <v>0</v>
          </cell>
          <cell r="F36">
            <v>0</v>
          </cell>
          <cell r="G36" t="str">
            <v>A2</v>
          </cell>
          <cell r="H36">
            <v>0</v>
          </cell>
          <cell r="I36" t="str">
            <v>- Bài viết đăng Kỷ yếu hội thảo cấp trường (ICSS 2022)</v>
          </cell>
          <cell r="J36" t="str">
            <v>- Bài viết sáng kiến được công nhận phạm vi ảnh hưởng cấp trường năm học 2021-2022 (QĐ số 189/QĐ-LTT-HĐSK ngày 15/4/2022)</v>
          </cell>
          <cell r="K36">
            <v>0</v>
          </cell>
          <cell r="L36" t="str">
            <v>A2</v>
          </cell>
          <cell r="M36">
            <v>0</v>
          </cell>
          <cell r="N36">
            <v>3</v>
          </cell>
          <cell r="O36">
            <v>2</v>
          </cell>
          <cell r="P36" t="str">
            <v>A2</v>
          </cell>
          <cell r="Q36" t="str">
            <v>A2</v>
          </cell>
          <cell r="R36">
            <v>0</v>
          </cell>
          <cell r="S36">
            <v>0</v>
          </cell>
          <cell r="T36">
            <v>0</v>
          </cell>
          <cell r="U36" t="str">
            <v>A2</v>
          </cell>
          <cell r="V36">
            <v>0</v>
          </cell>
          <cell r="W36">
            <v>3</v>
          </cell>
          <cell r="X36">
            <v>2</v>
          </cell>
          <cell r="Y36">
            <v>1</v>
          </cell>
          <cell r="Z36">
            <v>0</v>
          </cell>
          <cell r="AA36">
            <v>0</v>
          </cell>
          <cell r="AB36">
            <v>0</v>
          </cell>
          <cell r="AC36">
            <v>0</v>
          </cell>
        </row>
        <row r="37">
          <cell r="D37">
            <v>0</v>
          </cell>
          <cell r="E37">
            <v>0</v>
          </cell>
          <cell r="F37">
            <v>0</v>
          </cell>
          <cell r="G37">
            <v>4</v>
          </cell>
          <cell r="H37">
            <v>0</v>
          </cell>
          <cell r="I37">
            <v>0</v>
          </cell>
          <cell r="J37">
            <v>0</v>
          </cell>
          <cell r="K37">
            <v>0</v>
          </cell>
          <cell r="L37">
            <v>4</v>
          </cell>
          <cell r="M37">
            <v>0</v>
          </cell>
          <cell r="N37">
            <v>0</v>
          </cell>
          <cell r="O37">
            <v>0</v>
          </cell>
          <cell r="P37">
            <v>4</v>
          </cell>
          <cell r="Q37">
            <v>4</v>
          </cell>
          <cell r="R37" t="str">
            <v>0A1 + 3A2 + 1A3 + 0A4</v>
          </cell>
          <cell r="S37">
            <v>0</v>
          </cell>
          <cell r="T37">
            <v>0</v>
          </cell>
          <cell r="U37">
            <v>4</v>
          </cell>
          <cell r="V37" t="str">
            <v>0A1 + 3A2 + 1A3 + 0A4</v>
          </cell>
          <cell r="W37">
            <v>0</v>
          </cell>
          <cell r="X37">
            <v>0</v>
          </cell>
          <cell r="Y37">
            <v>0</v>
          </cell>
          <cell r="Z37">
            <v>0</v>
          </cell>
          <cell r="AA37">
            <v>0</v>
          </cell>
          <cell r="AB37">
            <v>0</v>
          </cell>
          <cell r="AC37">
            <v>0</v>
          </cell>
        </row>
        <row r="38">
          <cell r="D38" t="str">
            <v>01011017</v>
          </cell>
          <cell r="E38">
            <v>0</v>
          </cell>
          <cell r="F38">
            <v>0</v>
          </cell>
          <cell r="G38" t="str">
            <v>A2</v>
          </cell>
          <cell r="H38">
            <v>0</v>
          </cell>
          <cell r="I38" t="str">
            <v>- Bài viết sáng kiến được công nhận phạm vi ảnh hưởng cấp ngành năm học 2021-2022 (QĐ số 1969/QĐ-SGDĐT ngày 03/8/2022)</v>
          </cell>
          <cell r="J38" t="str">
            <v>- Bài viết sáng kiến được công nhận phạm vi ảnh hưởng cấp trường năm học 2021-2022 (QĐ số 189/QĐ-LTT-HĐSK ngày 15/4/2022)</v>
          </cell>
          <cell r="K38">
            <v>0</v>
          </cell>
          <cell r="L38" t="str">
            <v>A2</v>
          </cell>
          <cell r="M38">
            <v>0</v>
          </cell>
          <cell r="N38">
            <v>2</v>
          </cell>
          <cell r="O38">
            <v>2</v>
          </cell>
          <cell r="P38" t="str">
            <v>A2</v>
          </cell>
          <cell r="Q38" t="str">
            <v>A2</v>
          </cell>
          <cell r="R38">
            <v>0</v>
          </cell>
          <cell r="S38">
            <v>0</v>
          </cell>
          <cell r="T38">
            <v>0</v>
          </cell>
          <cell r="U38" t="str">
            <v>A2</v>
          </cell>
          <cell r="V38">
            <v>0</v>
          </cell>
          <cell r="W38">
            <v>2</v>
          </cell>
          <cell r="X38">
            <v>2</v>
          </cell>
          <cell r="Y38">
            <v>1</v>
          </cell>
          <cell r="Z38">
            <v>0</v>
          </cell>
          <cell r="AA38">
            <v>0</v>
          </cell>
          <cell r="AB38">
            <v>0</v>
          </cell>
          <cell r="AC38">
            <v>0</v>
          </cell>
        </row>
        <row r="39">
          <cell r="D39" t="str">
            <v>01022059</v>
          </cell>
          <cell r="E39">
            <v>0</v>
          </cell>
          <cell r="F39">
            <v>0</v>
          </cell>
          <cell r="G39" t="str">
            <v>A2</v>
          </cell>
          <cell r="H39">
            <v>0</v>
          </cell>
          <cell r="I39" t="str">
            <v>- Bài viết đăng Kỷ yếu hội thảo cấp trường (ICSS 2022)</v>
          </cell>
          <cell r="J39" t="str">
            <v>- Bài viết sáng kiến được công nhận phạm vi ảnh hưởng cấp trường năm học 2021-2022 (QĐ số 189/QĐ-LTT-HĐSK ngày 15/4/2022)</v>
          </cell>
          <cell r="K39">
            <v>0</v>
          </cell>
          <cell r="L39" t="str">
            <v>A2</v>
          </cell>
          <cell r="M39">
            <v>0</v>
          </cell>
          <cell r="N39">
            <v>5</v>
          </cell>
          <cell r="O39">
            <v>2</v>
          </cell>
          <cell r="P39" t="str">
            <v>A2</v>
          </cell>
          <cell r="Q39" t="str">
            <v>A2</v>
          </cell>
          <cell r="R39">
            <v>0</v>
          </cell>
          <cell r="S39">
            <v>0</v>
          </cell>
          <cell r="T39">
            <v>0</v>
          </cell>
          <cell r="U39" t="str">
            <v>A2</v>
          </cell>
          <cell r="V39">
            <v>0</v>
          </cell>
          <cell r="W39">
            <v>5</v>
          </cell>
          <cell r="X39">
            <v>2</v>
          </cell>
          <cell r="Y39">
            <v>1</v>
          </cell>
          <cell r="Z39">
            <v>0</v>
          </cell>
          <cell r="AA39">
            <v>0</v>
          </cell>
          <cell r="AB39">
            <v>0</v>
          </cell>
          <cell r="AC39">
            <v>0</v>
          </cell>
        </row>
        <row r="40">
          <cell r="D40" t="str">
            <v>01018006</v>
          </cell>
          <cell r="E40">
            <v>0</v>
          </cell>
          <cell r="F40">
            <v>0</v>
          </cell>
          <cell r="G40" t="str">
            <v>A3</v>
          </cell>
          <cell r="H40">
            <v>0</v>
          </cell>
          <cell r="I40">
            <v>0</v>
          </cell>
          <cell r="J40" t="str">
            <v>- Bài viết sáng kiến được công nhận phạm vi ảnh hưởng cấp trường năm học 2021-2022 (QĐ số 189/QĐ-LTT-HĐSK ngày 15/4/2022)</v>
          </cell>
          <cell r="K40">
            <v>0</v>
          </cell>
          <cell r="L40" t="str">
            <v>A3</v>
          </cell>
          <cell r="M40">
            <v>0</v>
          </cell>
          <cell r="N40">
            <v>4</v>
          </cell>
          <cell r="O40">
            <v>2</v>
          </cell>
          <cell r="P40" t="str">
            <v>A3</v>
          </cell>
          <cell r="Q40" t="str">
            <v>A3</v>
          </cell>
          <cell r="R40">
            <v>0</v>
          </cell>
          <cell r="S40">
            <v>0</v>
          </cell>
          <cell r="T40">
            <v>0</v>
          </cell>
          <cell r="U40" t="str">
            <v>A3</v>
          </cell>
          <cell r="V40">
            <v>0</v>
          </cell>
          <cell r="W40">
            <v>4</v>
          </cell>
          <cell r="X40">
            <v>2</v>
          </cell>
          <cell r="Y40">
            <v>1</v>
          </cell>
          <cell r="Z40">
            <v>0</v>
          </cell>
          <cell r="AA40">
            <v>0</v>
          </cell>
          <cell r="AB40">
            <v>0</v>
          </cell>
          <cell r="AC40">
            <v>0</v>
          </cell>
        </row>
        <row r="41">
          <cell r="D41" t="str">
            <v>01004013</v>
          </cell>
          <cell r="E41">
            <v>0</v>
          </cell>
          <cell r="F41">
            <v>0</v>
          </cell>
          <cell r="G41" t="str">
            <v>A2</v>
          </cell>
          <cell r="H41">
            <v>0</v>
          </cell>
          <cell r="I41" t="str">
            <v>Cá nhân tham gia viết bài kỷ yếu 50 năm của trường (Đoàn Thanh niên)</v>
          </cell>
          <cell r="J41" t="str">
            <v>- Bài viết sáng kiến được công nhận phạm vi ảnh hưởng cấp trường năm học 2021-2022 (QĐ số 189/QĐ-LTT-HĐSK ngày 15/4/2022)</v>
          </cell>
          <cell r="K41" t="str">
            <v>Bổ sung trong kỳ xét thi đua tháng 2/2023</v>
          </cell>
          <cell r="L41" t="str">
            <v>A2</v>
          </cell>
          <cell r="M41">
            <v>0</v>
          </cell>
          <cell r="N41">
            <v>7</v>
          </cell>
          <cell r="O41">
            <v>0</v>
          </cell>
          <cell r="P41" t="str">
            <v>A2</v>
          </cell>
          <cell r="Q41" t="str">
            <v>A2</v>
          </cell>
          <cell r="R41">
            <v>0</v>
          </cell>
          <cell r="S41">
            <v>0</v>
          </cell>
          <cell r="T41">
            <v>0</v>
          </cell>
          <cell r="U41" t="str">
            <v>A2</v>
          </cell>
          <cell r="V41">
            <v>0</v>
          </cell>
          <cell r="W41">
            <v>8</v>
          </cell>
          <cell r="X41">
            <v>0</v>
          </cell>
          <cell r="Y41">
            <v>1</v>
          </cell>
          <cell r="Z41">
            <v>0</v>
          </cell>
          <cell r="AA41">
            <v>0</v>
          </cell>
          <cell r="AB41">
            <v>0</v>
          </cell>
          <cell r="AC41">
            <v>0</v>
          </cell>
        </row>
        <row r="42">
          <cell r="D42">
            <v>0</v>
          </cell>
          <cell r="E42" t="str">
            <v>Tỷ lệ A1</v>
          </cell>
          <cell r="F42" t="str">
            <v>Tỷ lệ A2</v>
          </cell>
          <cell r="G42">
            <v>26</v>
          </cell>
          <cell r="H42">
            <v>0</v>
          </cell>
          <cell r="I42">
            <v>0</v>
          </cell>
          <cell r="J42">
            <v>0</v>
          </cell>
          <cell r="K42">
            <v>0</v>
          </cell>
          <cell r="L42">
            <v>26</v>
          </cell>
          <cell r="M42" t="str">
            <v>4A1 + 5A2 + 3A3 + 12A4</v>
          </cell>
          <cell r="N42">
            <v>0</v>
          </cell>
          <cell r="O42">
            <v>0</v>
          </cell>
          <cell r="P42">
            <v>26</v>
          </cell>
          <cell r="Q42">
            <v>26</v>
          </cell>
          <cell r="R42" t="str">
            <v>4A1 + 5A2 + 3A3 + 12A4</v>
          </cell>
          <cell r="S42" t="str">
            <v>Tỷ lệ A1</v>
          </cell>
          <cell r="T42" t="str">
            <v>Tỷ lệ A2</v>
          </cell>
          <cell r="U42">
            <v>26</v>
          </cell>
          <cell r="V42" t="str">
            <v>4A1 + 5A2 + 3A3 + 12A4</v>
          </cell>
          <cell r="W42">
            <v>0</v>
          </cell>
          <cell r="X42">
            <v>0</v>
          </cell>
          <cell r="Y42">
            <v>0</v>
          </cell>
          <cell r="Z42">
            <v>0</v>
          </cell>
          <cell r="AA42">
            <v>0</v>
          </cell>
          <cell r="AB42">
            <v>0</v>
          </cell>
          <cell r="AC42">
            <v>0</v>
          </cell>
        </row>
        <row r="43">
          <cell r="D43">
            <v>0</v>
          </cell>
          <cell r="E43">
            <v>1</v>
          </cell>
          <cell r="F43">
            <v>5</v>
          </cell>
          <cell r="G43">
            <v>12</v>
          </cell>
          <cell r="H43">
            <v>0</v>
          </cell>
          <cell r="I43">
            <v>0</v>
          </cell>
          <cell r="J43">
            <v>0</v>
          </cell>
          <cell r="K43">
            <v>0</v>
          </cell>
          <cell r="L43">
            <v>12</v>
          </cell>
          <cell r="M43" t="str">
            <v>4A1 + 5A2 + 1A3 + 1A4 + 1A DN</v>
          </cell>
          <cell r="N43">
            <v>0</v>
          </cell>
          <cell r="O43">
            <v>0</v>
          </cell>
          <cell r="P43">
            <v>12</v>
          </cell>
          <cell r="Q43">
            <v>12</v>
          </cell>
          <cell r="R43" t="str">
            <v>4A1 + 5A2 + 1A3 + 1A4 + 1A DN</v>
          </cell>
          <cell r="S43">
            <v>1</v>
          </cell>
          <cell r="T43">
            <v>5</v>
          </cell>
          <cell r="U43">
            <v>12</v>
          </cell>
          <cell r="V43" t="str">
            <v>4A1 + 5A2 + 1A3 + 1A4 + 1A DN</v>
          </cell>
          <cell r="W43">
            <v>0</v>
          </cell>
          <cell r="X43">
            <v>0</v>
          </cell>
          <cell r="Y43">
            <v>0</v>
          </cell>
          <cell r="Z43">
            <v>0</v>
          </cell>
          <cell r="AA43">
            <v>0</v>
          </cell>
          <cell r="AB43">
            <v>0</v>
          </cell>
          <cell r="AC43">
            <v>0</v>
          </cell>
        </row>
        <row r="44">
          <cell r="D44" t="str">
            <v>01007009</v>
          </cell>
          <cell r="E44">
            <v>3.8461538461538464E-2</v>
          </cell>
          <cell r="F44">
            <v>0.19230769230769232</v>
          </cell>
          <cell r="G44" t="str">
            <v>A1</v>
          </cell>
          <cell r="H44" t="str">
            <v>- Tham gia đề tài NCKH cấp trường: Nghiên cứu và chế tạo mô hình mạng truyền thông trên ô tô. 
Mã số đề tài: T2021-TN05 (Theo Biên bản họp HĐ nghiệm thu đề tài ngày 26/9/2022)
- GV đạt giải II trong Hội thi TBTL toàn quốc năm 2022 (QĐ số 963/QĐ-LĐTBXH ngày 14/10/2022).</v>
          </cell>
          <cell r="I44" t="str">
            <v>- Bài viết sáng kiến được công nhận phạm vi ảnh hưởng cấp ngành năm học 2021-2022 (QĐ số 1969/QĐ-SGDĐT ngày 03/8/2022)
- Bài viết đăng Kỷ yếu hội thảo cấp trường (ICSS 2022)</v>
          </cell>
          <cell r="J44" t="str">
            <v>- Bài viết sáng kiến được công nhận phạm vi ảnh hưởng cấp trường năm học 2021-2022 (QĐ số 189/QĐ-LTT-HĐSK ngày 15/4/2022)</v>
          </cell>
          <cell r="K44">
            <v>0</v>
          </cell>
          <cell r="L44" t="str">
            <v>A1</v>
          </cell>
          <cell r="M44">
            <v>0</v>
          </cell>
          <cell r="N44">
            <v>7</v>
          </cell>
          <cell r="O44">
            <v>0</v>
          </cell>
          <cell r="P44" t="str">
            <v>A1</v>
          </cell>
          <cell r="Q44" t="str">
            <v>A1</v>
          </cell>
          <cell r="R44">
            <v>0</v>
          </cell>
          <cell r="S44">
            <v>4.3478260869565216E-2</v>
          </cell>
          <cell r="T44">
            <v>0.21739130434782608</v>
          </cell>
          <cell r="U44" t="str">
            <v>A1</v>
          </cell>
          <cell r="V44">
            <v>0</v>
          </cell>
          <cell r="W44">
            <v>7</v>
          </cell>
          <cell r="X44">
            <v>0</v>
          </cell>
          <cell r="Y44">
            <v>1</v>
          </cell>
          <cell r="Z44">
            <v>0</v>
          </cell>
          <cell r="AA44">
            <v>0</v>
          </cell>
          <cell r="AB44">
            <v>0</v>
          </cell>
          <cell r="AC44">
            <v>0</v>
          </cell>
        </row>
        <row r="45">
          <cell r="D45" t="str">
            <v>01002019</v>
          </cell>
          <cell r="E45">
            <v>0</v>
          </cell>
          <cell r="F45">
            <v>0</v>
          </cell>
          <cell r="G45" t="str">
            <v>A1</v>
          </cell>
          <cell r="H45" t="str">
            <v>Đề án Trường ĐH LTT</v>
          </cell>
          <cell r="I45" t="str">
            <v>- Bài viết sáng kiến được công nhận phạm vi ảnh hưởng cấp ngành năm học 2021-2022 (QĐ số 1969/QĐ-SGDĐT ngày 03/8/2022)
- Bài viết đăng Kỷ yếu hội thảo cấp trường (ICSS 2022)</v>
          </cell>
          <cell r="J45" t="str">
            <v>- Bài viết sáng kiến được công nhận phạm vi ảnh hưởng cấp trường năm học 2021-2022 (QĐ số 189/QĐ-LTT-HĐSK ngày 15/4/2022)</v>
          </cell>
          <cell r="K45">
            <v>0</v>
          </cell>
          <cell r="L45" t="str">
            <v>A1</v>
          </cell>
          <cell r="M45">
            <v>0</v>
          </cell>
          <cell r="N45">
            <v>4</v>
          </cell>
          <cell r="O45">
            <v>1</v>
          </cell>
          <cell r="P45" t="str">
            <v>A1</v>
          </cell>
          <cell r="Q45" t="str">
            <v>A1</v>
          </cell>
          <cell r="R45">
            <v>0</v>
          </cell>
          <cell r="S45">
            <v>0</v>
          </cell>
          <cell r="T45">
            <v>0</v>
          </cell>
          <cell r="U45" t="str">
            <v>A1</v>
          </cell>
          <cell r="V45">
            <v>0</v>
          </cell>
          <cell r="W45">
            <v>4</v>
          </cell>
          <cell r="X45">
            <v>1</v>
          </cell>
          <cell r="Y45">
            <v>1</v>
          </cell>
          <cell r="Z45">
            <v>0</v>
          </cell>
          <cell r="AA45">
            <v>0</v>
          </cell>
          <cell r="AB45">
            <v>0</v>
          </cell>
          <cell r="AC45">
            <v>0</v>
          </cell>
        </row>
        <row r="46">
          <cell r="D46" t="str">
            <v>01004007</v>
          </cell>
          <cell r="E46">
            <v>0</v>
          </cell>
          <cell r="F46">
            <v>0</v>
          </cell>
          <cell r="G46" t="str">
            <v>A1</v>
          </cell>
          <cell r="H46" t="str">
            <v>Đề án Trường ĐH LTT</v>
          </cell>
          <cell r="I46" t="str">
            <v>- Bài viết sáng kiến được công nhận phạm vi ảnh hưởng cấp ngành năm học 2021-2022 (QĐ số 1969/QĐ-SGDĐT ngày 03/8/2022)
- Bài viết đăng Kỷ yếu hội thảo cấp trường (ICSS 2022)</v>
          </cell>
          <cell r="J46" t="str">
            <v>- Bài viết sáng kiến được công nhận phạm vi ảnh hưởng cấp trường năm học 2021-2022 (QĐ số 189/QĐ-LTT-HĐSK ngày 15/4/2022)</v>
          </cell>
          <cell r="K46">
            <v>0</v>
          </cell>
          <cell r="L46" t="str">
            <v>A1</v>
          </cell>
          <cell r="M46">
            <v>0</v>
          </cell>
          <cell r="N46">
            <v>4</v>
          </cell>
          <cell r="O46">
            <v>0</v>
          </cell>
          <cell r="P46" t="str">
            <v>A1</v>
          </cell>
          <cell r="Q46" t="str">
            <v>A1</v>
          </cell>
          <cell r="R46">
            <v>0</v>
          </cell>
          <cell r="S46">
            <v>0</v>
          </cell>
          <cell r="T46">
            <v>0</v>
          </cell>
          <cell r="U46" t="str">
            <v>A1</v>
          </cell>
          <cell r="V46">
            <v>0</v>
          </cell>
          <cell r="W46">
            <v>4</v>
          </cell>
          <cell r="X46">
            <v>0</v>
          </cell>
          <cell r="Y46">
            <v>1</v>
          </cell>
          <cell r="Z46">
            <v>0</v>
          </cell>
          <cell r="AA46">
            <v>0</v>
          </cell>
          <cell r="AB46">
            <v>0</v>
          </cell>
          <cell r="AC46">
            <v>0</v>
          </cell>
        </row>
        <row r="47">
          <cell r="D47" t="str">
            <v>01002017</v>
          </cell>
          <cell r="E47">
            <v>0</v>
          </cell>
          <cell r="F47">
            <v>0</v>
          </cell>
          <cell r="G47" t="str">
            <v>A2</v>
          </cell>
          <cell r="H47">
            <v>0</v>
          </cell>
          <cell r="I47" t="str">
            <v>- Bài viết sáng kiến được công nhận phạm vi ảnh hưởng cấp ngành năm học 2021-2022 (QĐ số 1969/QĐ-SGDĐT ngày 03/8/2022)
- Bài viết đăng Kỷ yếu hội thảo cấp trường (ICSS 2022)</v>
          </cell>
          <cell r="J47" t="str">
            <v>- Bài viết sáng kiến được công nhận phạm vi ảnh hưởng cấp trường năm học 2021-2022 (QĐ số 189/QĐ-LTT-HĐSK ngày 15/4/2022)</v>
          </cell>
          <cell r="K47">
            <v>0</v>
          </cell>
          <cell r="L47" t="str">
            <v>A2</v>
          </cell>
          <cell r="M47">
            <v>0</v>
          </cell>
          <cell r="N47">
            <v>2</v>
          </cell>
          <cell r="O47">
            <v>2</v>
          </cell>
          <cell r="P47" t="str">
            <v>A2</v>
          </cell>
          <cell r="Q47" t="str">
            <v>A2</v>
          </cell>
          <cell r="R47">
            <v>0</v>
          </cell>
          <cell r="S47">
            <v>0</v>
          </cell>
          <cell r="T47">
            <v>0</v>
          </cell>
          <cell r="U47" t="str">
            <v>A2</v>
          </cell>
          <cell r="V47">
            <v>0</v>
          </cell>
          <cell r="W47">
            <v>2</v>
          </cell>
          <cell r="X47">
            <v>2</v>
          </cell>
          <cell r="Y47">
            <v>1</v>
          </cell>
          <cell r="Z47">
            <v>0</v>
          </cell>
          <cell r="AA47">
            <v>0</v>
          </cell>
          <cell r="AB47">
            <v>0</v>
          </cell>
          <cell r="AC47">
            <v>0</v>
          </cell>
        </row>
        <row r="48">
          <cell r="D48" t="str">
            <v>01002018</v>
          </cell>
          <cell r="E48">
            <v>0</v>
          </cell>
          <cell r="F48">
            <v>0</v>
          </cell>
          <cell r="G48" t="str">
            <v>A2</v>
          </cell>
          <cell r="H48">
            <v>0</v>
          </cell>
          <cell r="I48" t="str">
            <v>- Bài viết sáng kiến được công nhận phạm vi ảnh hưởng cấp ngành năm học 2021-2022 (QĐ số 1969/QĐ-SGDĐT ngày 03/8/2022)
- Bài viết đăng Kỷ yếu hội thảo cấp trường (ICSS 2022)</v>
          </cell>
          <cell r="J48" t="str">
            <v>- Bài viết sáng kiến được công nhận phạm vi ảnh hưởng cấp trường năm học 2021-2022 (QĐ số 189/QĐ-LTT-HĐSK ngày 15/4/2022)</v>
          </cell>
          <cell r="K48">
            <v>0</v>
          </cell>
          <cell r="L48" t="str">
            <v>A2</v>
          </cell>
          <cell r="M48">
            <v>0</v>
          </cell>
          <cell r="N48">
            <v>2</v>
          </cell>
          <cell r="O48">
            <v>2</v>
          </cell>
          <cell r="P48" t="str">
            <v>A2</v>
          </cell>
          <cell r="Q48" t="str">
            <v>A2</v>
          </cell>
          <cell r="R48">
            <v>0</v>
          </cell>
          <cell r="S48">
            <v>0</v>
          </cell>
          <cell r="T48">
            <v>0</v>
          </cell>
          <cell r="U48" t="str">
            <v>A2</v>
          </cell>
          <cell r="V48">
            <v>0</v>
          </cell>
          <cell r="W48">
            <v>2</v>
          </cell>
          <cell r="X48">
            <v>2</v>
          </cell>
          <cell r="Y48">
            <v>1</v>
          </cell>
          <cell r="Z48">
            <v>0</v>
          </cell>
          <cell r="AA48">
            <v>0</v>
          </cell>
          <cell r="AB48" t="str">
            <v>A1</v>
          </cell>
          <cell r="AC48" t="str">
            <v>Cá nhân tích cực trong công tác của trường, Công đoàn và đơn vị</v>
          </cell>
        </row>
        <row r="49">
          <cell r="D49" t="str">
            <v>01002005</v>
          </cell>
          <cell r="E49">
            <v>0</v>
          </cell>
          <cell r="F49">
            <v>0</v>
          </cell>
          <cell r="G49" t="str">
            <v>A2</v>
          </cell>
          <cell r="H49">
            <v>0</v>
          </cell>
          <cell r="I49" t="str">
            <v>- Bài viết sáng kiến được công nhận phạm vi ảnh hưởng cấp ngành năm học 2021-2022 (QĐ số 1969/QĐ-SGDĐT ngày 03/8/2022)
- Bài viết đăng Kỷ yếu hội thảo cấp trường (ICSS 2022)</v>
          </cell>
          <cell r="J49" t="str">
            <v>- Bài viết sáng kiến được công nhận phạm vi ảnh hưởng cấp trường năm học 2021-2022 (QĐ số 189/QĐ-LTT-HĐSK ngày 15/4/2022)</v>
          </cell>
          <cell r="K49">
            <v>0</v>
          </cell>
          <cell r="L49" t="str">
            <v>A2</v>
          </cell>
          <cell r="M49">
            <v>0</v>
          </cell>
          <cell r="N49">
            <v>3</v>
          </cell>
          <cell r="O49">
            <v>1</v>
          </cell>
          <cell r="P49" t="str">
            <v>A2</v>
          </cell>
          <cell r="Q49" t="str">
            <v>A2</v>
          </cell>
          <cell r="R49">
            <v>0</v>
          </cell>
          <cell r="S49">
            <v>0</v>
          </cell>
          <cell r="T49">
            <v>0</v>
          </cell>
          <cell r="U49" t="str">
            <v>A2</v>
          </cell>
          <cell r="V49">
            <v>0</v>
          </cell>
          <cell r="W49">
            <v>3</v>
          </cell>
          <cell r="X49">
            <v>1</v>
          </cell>
          <cell r="Y49">
            <v>1</v>
          </cell>
          <cell r="Z49">
            <v>0</v>
          </cell>
          <cell r="AA49">
            <v>0</v>
          </cell>
          <cell r="AB49" t="str">
            <v>A1</v>
          </cell>
          <cell r="AC49" t="str">
            <v>Cá nhân tích cực trong công tác của trường và đơn vị</v>
          </cell>
        </row>
        <row r="50">
          <cell r="D50" t="str">
            <v>01023001</v>
          </cell>
          <cell r="E50">
            <v>0</v>
          </cell>
          <cell r="F50">
            <v>0</v>
          </cell>
          <cell r="G50" t="str">
            <v>A2</v>
          </cell>
          <cell r="H50">
            <v>0</v>
          </cell>
          <cell r="I50" t="str">
            <v>Tham gia viết bài giới thiệu đơn vị đăng Kỷ yếu Hội thảo 50 năm thành lập trường</v>
          </cell>
          <cell r="J50" t="str">
            <v>- Bài viết sáng kiến được công nhận phạm vi ảnh hưởng cấp trường năm học 2021-2022 (QĐ số 189/QĐ-LTT-HĐSK ngày 15/4/2022)</v>
          </cell>
          <cell r="K50">
            <v>0</v>
          </cell>
          <cell r="L50" t="str">
            <v>A2</v>
          </cell>
          <cell r="M50">
            <v>0</v>
          </cell>
          <cell r="N50">
            <v>3</v>
          </cell>
          <cell r="O50">
            <v>1</v>
          </cell>
          <cell r="P50" t="str">
            <v>A2</v>
          </cell>
          <cell r="Q50" t="str">
            <v>A2</v>
          </cell>
          <cell r="R50">
            <v>0</v>
          </cell>
          <cell r="S50">
            <v>0</v>
          </cell>
          <cell r="T50">
            <v>0</v>
          </cell>
          <cell r="U50" t="str">
            <v>A2</v>
          </cell>
          <cell r="V50">
            <v>0</v>
          </cell>
          <cell r="W50">
            <v>3</v>
          </cell>
          <cell r="X50">
            <v>1</v>
          </cell>
          <cell r="Y50">
            <v>1</v>
          </cell>
          <cell r="Z50">
            <v>0</v>
          </cell>
          <cell r="AA50">
            <v>0</v>
          </cell>
          <cell r="AB50">
            <v>0</v>
          </cell>
          <cell r="AC50">
            <v>0</v>
          </cell>
        </row>
        <row r="51">
          <cell r="D51" t="str">
            <v>01017006</v>
          </cell>
          <cell r="E51">
            <v>0</v>
          </cell>
          <cell r="F51">
            <v>0</v>
          </cell>
          <cell r="G51" t="str">
            <v>A1</v>
          </cell>
          <cell r="H51" t="str">
            <v>Đề án Trường ĐH LTT</v>
          </cell>
          <cell r="I51" t="str">
            <v>- Bài viết sáng kiến được công nhận phạm vi ảnh hưởng cấp ngành năm học 2021-2022 (QĐ số 1969/QĐ-SGDĐT ngày 03/8/2022)
- Bài viết đăng Kỷ yếu hội thảo cấp trường (ICSS 2022)</v>
          </cell>
          <cell r="J51" t="str">
            <v>- Bài viết sáng kiến được công nhận phạm vi ảnh hưởng cấp trường năm học 2021-2022 (QĐ số 189/QĐ-LTT-HĐSK ngày 15/4/2022)</v>
          </cell>
          <cell r="K51">
            <v>0</v>
          </cell>
          <cell r="L51" t="str">
            <v>A1</v>
          </cell>
          <cell r="M51">
            <v>0</v>
          </cell>
          <cell r="N51">
            <v>3</v>
          </cell>
          <cell r="O51">
            <v>2</v>
          </cell>
          <cell r="P51" t="str">
            <v>A1</v>
          </cell>
          <cell r="Q51" t="str">
            <v>A1</v>
          </cell>
          <cell r="R51">
            <v>0</v>
          </cell>
          <cell r="S51">
            <v>0</v>
          </cell>
          <cell r="T51">
            <v>0</v>
          </cell>
          <cell r="U51" t="str">
            <v>A1</v>
          </cell>
          <cell r="V51">
            <v>0</v>
          </cell>
          <cell r="W51">
            <v>3</v>
          </cell>
          <cell r="X51">
            <v>2</v>
          </cell>
          <cell r="Y51">
            <v>1</v>
          </cell>
          <cell r="Z51">
            <v>0</v>
          </cell>
          <cell r="AA51">
            <v>0</v>
          </cell>
          <cell r="AB51">
            <v>0</v>
          </cell>
          <cell r="AC51">
            <v>0</v>
          </cell>
        </row>
        <row r="52">
          <cell r="D52" t="str">
            <v>01002032</v>
          </cell>
          <cell r="E52">
            <v>0</v>
          </cell>
          <cell r="F52">
            <v>0</v>
          </cell>
          <cell r="G52" t="str">
            <v>A2</v>
          </cell>
          <cell r="H52">
            <v>0</v>
          </cell>
          <cell r="I52" t="str">
            <v>- Bài viết đăng Kỷ yếu hội thảo cấp trường (ICSS 2022)</v>
          </cell>
          <cell r="J52" t="str">
            <v>- Bài viết sáng kiến được công nhận phạm vi ảnh hưởng cấp trường năm học 2021-2022 (QĐ số 189/QĐ-LTT-HĐSK ngày 15/4/2022)</v>
          </cell>
          <cell r="K52">
            <v>0</v>
          </cell>
          <cell r="L52" t="str">
            <v>A2</v>
          </cell>
          <cell r="M52">
            <v>0</v>
          </cell>
          <cell r="N52">
            <v>3</v>
          </cell>
          <cell r="O52">
            <v>1</v>
          </cell>
          <cell r="P52" t="str">
            <v>A2</v>
          </cell>
          <cell r="Q52" t="str">
            <v>A2</v>
          </cell>
          <cell r="R52">
            <v>0</v>
          </cell>
          <cell r="S52">
            <v>0</v>
          </cell>
          <cell r="T52">
            <v>0</v>
          </cell>
          <cell r="U52" t="str">
            <v>A2</v>
          </cell>
          <cell r="V52">
            <v>0</v>
          </cell>
          <cell r="W52">
            <v>3</v>
          </cell>
          <cell r="X52">
            <v>1</v>
          </cell>
          <cell r="Y52">
            <v>1</v>
          </cell>
          <cell r="Z52">
            <v>0</v>
          </cell>
          <cell r="AA52">
            <v>0</v>
          </cell>
          <cell r="AB52">
            <v>0</v>
          </cell>
          <cell r="AC52">
            <v>0</v>
          </cell>
        </row>
        <row r="53">
          <cell r="D53" t="str">
            <v>01007007</v>
          </cell>
          <cell r="E53">
            <v>0</v>
          </cell>
          <cell r="F53">
            <v>0</v>
          </cell>
          <cell r="G53" t="str">
            <v>A2</v>
          </cell>
          <cell r="H53">
            <v>0</v>
          </cell>
          <cell r="I53" t="str">
            <v>- Bài viết sáng kiến được công nhận phạm vi ảnh hưởng cấp ngành năm học 2021-2022 (QĐ số 1969/QĐ-SGDĐT ngày 03/8/2022)
- Bài viết đăng Kỷ yếu hội thảo cấp trường (ICSS 2022)</v>
          </cell>
          <cell r="J53" t="str">
            <v>- Bài viết sáng kiến được công nhận phạm vi ảnh hưởng cấp trường năm học 2021-2022 (QĐ số 189/QĐ-LTT-HĐSK ngày 15/4/2022)</v>
          </cell>
          <cell r="K53">
            <v>0</v>
          </cell>
          <cell r="L53" t="str">
            <v>A3</v>
          </cell>
          <cell r="M53">
            <v>0</v>
          </cell>
          <cell r="N53">
            <v>1</v>
          </cell>
          <cell r="O53">
            <v>2</v>
          </cell>
          <cell r="P53" t="str">
            <v>A3</v>
          </cell>
          <cell r="Q53" t="str">
            <v>A3</v>
          </cell>
          <cell r="R53">
            <v>0</v>
          </cell>
          <cell r="S53">
            <v>0</v>
          </cell>
          <cell r="T53">
            <v>0</v>
          </cell>
          <cell r="U53" t="str">
            <v>A3</v>
          </cell>
          <cell r="V53">
            <v>0</v>
          </cell>
          <cell r="W53">
            <v>1</v>
          </cell>
          <cell r="X53">
            <v>2</v>
          </cell>
          <cell r="Y53">
            <v>1</v>
          </cell>
          <cell r="Z53">
            <v>0</v>
          </cell>
          <cell r="AA53">
            <v>0</v>
          </cell>
          <cell r="AB53">
            <v>0</v>
          </cell>
          <cell r="AC53">
            <v>0</v>
          </cell>
        </row>
        <row r="54">
          <cell r="D54" t="str">
            <v>01007005</v>
          </cell>
          <cell r="E54">
            <v>0</v>
          </cell>
          <cell r="F54">
            <v>0</v>
          </cell>
          <cell r="G54" t="str">
            <v>A2</v>
          </cell>
          <cell r="H54">
            <v>0</v>
          </cell>
          <cell r="I54" t="str">
            <v>Tham gia viết bài giới thiệu đơn vị đăng Kỷ yếu Hội thảo 50 năm thành lập trường</v>
          </cell>
          <cell r="J54" t="str">
            <v>- Bài viết sáng kiến được công nhận phạm vi ảnh hưởng cấp trường năm học 2021-2022 (QĐ số 189/QĐ-LTT-HĐSK ngày 15/4/2022)</v>
          </cell>
          <cell r="K54">
            <v>0</v>
          </cell>
          <cell r="L54" t="str">
            <v>A DN</v>
          </cell>
          <cell r="M54" t="str">
            <v>Nghỉ thai sản từ ngày 28/12/2022</v>
          </cell>
          <cell r="N54">
            <v>0</v>
          </cell>
          <cell r="O54">
            <v>0</v>
          </cell>
          <cell r="P54" t="str">
            <v>A DN</v>
          </cell>
          <cell r="Q54" t="str">
            <v>A DN</v>
          </cell>
          <cell r="R54" t="str">
            <v>Nghỉ thai sản từ ngày 28/12/2022</v>
          </cell>
          <cell r="S54">
            <v>0</v>
          </cell>
          <cell r="T54">
            <v>0</v>
          </cell>
          <cell r="U54" t="str">
            <v>A DN</v>
          </cell>
          <cell r="V54" t="str">
            <v>Nghỉ thai sản từ ngày 28/12/2022</v>
          </cell>
          <cell r="W54">
            <v>0</v>
          </cell>
          <cell r="X54">
            <v>0</v>
          </cell>
          <cell r="Y54">
            <v>1</v>
          </cell>
          <cell r="Z54">
            <v>0</v>
          </cell>
          <cell r="AA54">
            <v>0</v>
          </cell>
          <cell r="AB54">
            <v>0</v>
          </cell>
          <cell r="AC54">
            <v>0</v>
          </cell>
        </row>
        <row r="55">
          <cell r="D55" t="str">
            <v>01002039</v>
          </cell>
          <cell r="E55">
            <v>0</v>
          </cell>
          <cell r="F55">
            <v>0</v>
          </cell>
          <cell r="G55" t="str">
            <v>A4</v>
          </cell>
          <cell r="H55">
            <v>0</v>
          </cell>
          <cell r="I55">
            <v>0</v>
          </cell>
          <cell r="J55">
            <v>0</v>
          </cell>
          <cell r="K55">
            <v>0</v>
          </cell>
          <cell r="L55" t="str">
            <v>A4</v>
          </cell>
          <cell r="M55">
            <v>0</v>
          </cell>
          <cell r="N55">
            <v>0</v>
          </cell>
          <cell r="O55">
            <v>0</v>
          </cell>
          <cell r="P55" t="str">
            <v>A4</v>
          </cell>
          <cell r="Q55" t="str">
            <v>A4</v>
          </cell>
          <cell r="R55">
            <v>0</v>
          </cell>
          <cell r="S55">
            <v>0</v>
          </cell>
          <cell r="T55">
            <v>0</v>
          </cell>
          <cell r="U55" t="str">
            <v>A4</v>
          </cell>
          <cell r="V55">
            <v>0</v>
          </cell>
          <cell r="W55">
            <v>0</v>
          </cell>
          <cell r="X55">
            <v>0</v>
          </cell>
          <cell r="Y55">
            <v>1</v>
          </cell>
          <cell r="Z55">
            <v>0</v>
          </cell>
          <cell r="AA55">
            <v>0</v>
          </cell>
          <cell r="AB55">
            <v>0</v>
          </cell>
          <cell r="AC55">
            <v>0</v>
          </cell>
        </row>
        <row r="56">
          <cell r="D56">
            <v>0</v>
          </cell>
          <cell r="E56">
            <v>0</v>
          </cell>
          <cell r="F56">
            <v>0</v>
          </cell>
          <cell r="G56">
            <v>14</v>
          </cell>
          <cell r="H56">
            <v>0</v>
          </cell>
          <cell r="I56">
            <v>0</v>
          </cell>
          <cell r="J56">
            <v>0</v>
          </cell>
          <cell r="K56">
            <v>0</v>
          </cell>
          <cell r="L56">
            <v>14</v>
          </cell>
          <cell r="M56" t="str">
            <v>0A1 + 0A2 + 2A3 + 11A4</v>
          </cell>
          <cell r="N56">
            <v>0</v>
          </cell>
          <cell r="O56">
            <v>0</v>
          </cell>
          <cell r="P56">
            <v>14</v>
          </cell>
          <cell r="Q56">
            <v>14</v>
          </cell>
          <cell r="R56" t="str">
            <v>0A1 + 0A2 + 2A3 + 11A4</v>
          </cell>
          <cell r="S56">
            <v>0</v>
          </cell>
          <cell r="T56">
            <v>0</v>
          </cell>
          <cell r="U56">
            <v>14</v>
          </cell>
          <cell r="V56" t="str">
            <v>0A1 + 0A2 + 2A3 + 11A4</v>
          </cell>
          <cell r="W56">
            <v>0</v>
          </cell>
          <cell r="X56">
            <v>0</v>
          </cell>
          <cell r="Y56">
            <v>0</v>
          </cell>
          <cell r="Z56">
            <v>0</v>
          </cell>
          <cell r="AA56">
            <v>0</v>
          </cell>
          <cell r="AB56">
            <v>0</v>
          </cell>
          <cell r="AC56">
            <v>0</v>
          </cell>
        </row>
        <row r="57">
          <cell r="D57" t="str">
            <v>01007006</v>
          </cell>
          <cell r="E57">
            <v>0</v>
          </cell>
          <cell r="F57">
            <v>0</v>
          </cell>
          <cell r="G57" t="str">
            <v>A2</v>
          </cell>
          <cell r="H57">
            <v>0</v>
          </cell>
          <cell r="I57" t="str">
            <v>- Bài viết đăng Kỷ yếu 50 năm hình thành và phát triển trường</v>
          </cell>
          <cell r="J57" t="str">
            <v>-</v>
          </cell>
          <cell r="K57">
            <v>0</v>
          </cell>
          <cell r="L57" t="str">
            <v>A3</v>
          </cell>
          <cell r="M57">
            <v>0</v>
          </cell>
          <cell r="N57">
            <v>1</v>
          </cell>
          <cell r="O57">
            <v>1</v>
          </cell>
          <cell r="P57" t="str">
            <v>A3</v>
          </cell>
          <cell r="Q57" t="str">
            <v>A3</v>
          </cell>
          <cell r="R57">
            <v>0</v>
          </cell>
          <cell r="S57">
            <v>0</v>
          </cell>
          <cell r="T57">
            <v>0</v>
          </cell>
          <cell r="U57" t="str">
            <v>A3</v>
          </cell>
          <cell r="V57">
            <v>0</v>
          </cell>
          <cell r="W57">
            <v>1</v>
          </cell>
          <cell r="X57">
            <v>1</v>
          </cell>
          <cell r="Y57">
            <v>1</v>
          </cell>
          <cell r="Z57">
            <v>0</v>
          </cell>
          <cell r="AA57">
            <v>0</v>
          </cell>
          <cell r="AB57">
            <v>0</v>
          </cell>
          <cell r="AC57">
            <v>0</v>
          </cell>
        </row>
        <row r="58">
          <cell r="D58" t="str">
            <v>01002023</v>
          </cell>
          <cell r="E58">
            <v>0</v>
          </cell>
          <cell r="F58">
            <v>0</v>
          </cell>
          <cell r="G58" t="str">
            <v>A4</v>
          </cell>
          <cell r="H58">
            <v>0</v>
          </cell>
          <cell r="I58">
            <v>0</v>
          </cell>
          <cell r="J58">
            <v>0</v>
          </cell>
          <cell r="K58">
            <v>0</v>
          </cell>
          <cell r="L58" t="str">
            <v>A4</v>
          </cell>
          <cell r="M58">
            <v>0</v>
          </cell>
          <cell r="N58">
            <v>0</v>
          </cell>
          <cell r="O58">
            <v>2</v>
          </cell>
          <cell r="P58" t="str">
            <v>A4</v>
          </cell>
          <cell r="Q58" t="str">
            <v>A4</v>
          </cell>
          <cell r="R58">
            <v>0</v>
          </cell>
          <cell r="S58">
            <v>0</v>
          </cell>
          <cell r="T58">
            <v>0</v>
          </cell>
          <cell r="U58" t="str">
            <v>A4</v>
          </cell>
          <cell r="V58">
            <v>0</v>
          </cell>
          <cell r="W58">
            <v>0</v>
          </cell>
          <cell r="X58">
            <v>2</v>
          </cell>
          <cell r="Y58">
            <v>0</v>
          </cell>
          <cell r="Z58">
            <v>0</v>
          </cell>
          <cell r="AA58">
            <v>0</v>
          </cell>
          <cell r="AB58" t="str">
            <v>A2</v>
          </cell>
          <cell r="AC58" t="str">
            <v>Cá nhân tích cực hỗ trợ phòng trong công tác đảm bảo ANTT</v>
          </cell>
        </row>
        <row r="59">
          <cell r="D59" t="str">
            <v>01002007</v>
          </cell>
          <cell r="E59">
            <v>0</v>
          </cell>
          <cell r="F59">
            <v>0</v>
          </cell>
          <cell r="G59" t="str">
            <v>A4</v>
          </cell>
          <cell r="H59">
            <v>0</v>
          </cell>
          <cell r="I59">
            <v>0</v>
          </cell>
          <cell r="J59">
            <v>0</v>
          </cell>
          <cell r="K59">
            <v>0</v>
          </cell>
          <cell r="L59" t="str">
            <v>A4</v>
          </cell>
          <cell r="M59">
            <v>0</v>
          </cell>
          <cell r="N59">
            <v>0</v>
          </cell>
          <cell r="O59">
            <v>2</v>
          </cell>
          <cell r="P59" t="str">
            <v>A4</v>
          </cell>
          <cell r="Q59" t="str">
            <v>A4</v>
          </cell>
          <cell r="R59">
            <v>0</v>
          </cell>
          <cell r="S59">
            <v>0</v>
          </cell>
          <cell r="T59">
            <v>0</v>
          </cell>
          <cell r="U59" t="str">
            <v>A4</v>
          </cell>
          <cell r="V59">
            <v>0</v>
          </cell>
          <cell r="W59">
            <v>0</v>
          </cell>
          <cell r="X59">
            <v>2</v>
          </cell>
          <cell r="Y59">
            <v>0</v>
          </cell>
          <cell r="Z59">
            <v>0</v>
          </cell>
          <cell r="AA59">
            <v>0</v>
          </cell>
          <cell r="AB59" t="str">
            <v>A3</v>
          </cell>
          <cell r="AC59" t="str">
            <v>Cá nhân tích cực hỗ trợ phòng trong công tác đảm bảo ANTT</v>
          </cell>
        </row>
        <row r="60">
          <cell r="D60" t="str">
            <v>01002010</v>
          </cell>
          <cell r="E60">
            <v>0</v>
          </cell>
          <cell r="F60">
            <v>0</v>
          </cell>
          <cell r="G60" t="str">
            <v>A4</v>
          </cell>
          <cell r="H60">
            <v>0</v>
          </cell>
          <cell r="I60">
            <v>0</v>
          </cell>
          <cell r="J60">
            <v>0</v>
          </cell>
          <cell r="K60">
            <v>0</v>
          </cell>
          <cell r="L60" t="str">
            <v>A4</v>
          </cell>
          <cell r="M60" t="str">
            <v>Nghỉ 1 ngày phép</v>
          </cell>
          <cell r="N60">
            <v>0</v>
          </cell>
          <cell r="O60">
            <v>4</v>
          </cell>
          <cell r="P60" t="str">
            <v>A4</v>
          </cell>
          <cell r="Q60" t="str">
            <v>A4</v>
          </cell>
          <cell r="R60">
            <v>0</v>
          </cell>
          <cell r="S60">
            <v>0</v>
          </cell>
          <cell r="T60">
            <v>0</v>
          </cell>
          <cell r="U60" t="str">
            <v>A4</v>
          </cell>
          <cell r="V60">
            <v>0</v>
          </cell>
          <cell r="W60">
            <v>0</v>
          </cell>
          <cell r="X60">
            <v>4</v>
          </cell>
          <cell r="Y60">
            <v>0</v>
          </cell>
          <cell r="Z60">
            <v>0</v>
          </cell>
          <cell r="AA60">
            <v>0</v>
          </cell>
          <cell r="AB60" t="str">
            <v>A3</v>
          </cell>
          <cell r="AC60" t="str">
            <v>Cá nhân tích cực hỗ trợ phòng trong công tác đảm bảo ANTT</v>
          </cell>
        </row>
        <row r="61">
          <cell r="D61" t="str">
            <v>01002012</v>
          </cell>
          <cell r="E61">
            <v>0</v>
          </cell>
          <cell r="F61">
            <v>0</v>
          </cell>
          <cell r="G61" t="str">
            <v>A4</v>
          </cell>
          <cell r="H61">
            <v>0</v>
          </cell>
          <cell r="I61">
            <v>0</v>
          </cell>
          <cell r="J61">
            <v>0</v>
          </cell>
          <cell r="K61">
            <v>0</v>
          </cell>
          <cell r="L61" t="str">
            <v>A4</v>
          </cell>
          <cell r="M61">
            <v>0</v>
          </cell>
          <cell r="N61">
            <v>0</v>
          </cell>
          <cell r="O61">
            <v>2</v>
          </cell>
          <cell r="P61" t="str">
            <v>A4</v>
          </cell>
          <cell r="Q61" t="str">
            <v>A4</v>
          </cell>
          <cell r="R61">
            <v>0</v>
          </cell>
          <cell r="S61">
            <v>0</v>
          </cell>
          <cell r="T61">
            <v>0</v>
          </cell>
          <cell r="U61" t="str">
            <v>A4</v>
          </cell>
          <cell r="V61">
            <v>0</v>
          </cell>
          <cell r="W61">
            <v>0</v>
          </cell>
          <cell r="X61">
            <v>2</v>
          </cell>
          <cell r="Y61">
            <v>0</v>
          </cell>
          <cell r="Z61">
            <v>0</v>
          </cell>
          <cell r="AA61">
            <v>0</v>
          </cell>
          <cell r="AB61">
            <v>0</v>
          </cell>
          <cell r="AC61">
            <v>0</v>
          </cell>
        </row>
        <row r="62">
          <cell r="D62" t="str">
            <v>01002028</v>
          </cell>
          <cell r="E62">
            <v>0</v>
          </cell>
          <cell r="F62">
            <v>0</v>
          </cell>
          <cell r="G62" t="str">
            <v>A2</v>
          </cell>
          <cell r="H62">
            <v>0</v>
          </cell>
          <cell r="I62" t="str">
            <v>- Bài viết sáng kiến được công nhận phạm vi ảnh hưởng cấp ngành năm học 2021-2022 (QĐ số 1969/QĐ-SGDĐT ngày 03/8/2022)</v>
          </cell>
          <cell r="J62" t="str">
            <v>- Bài viết sáng kiến được công nhận phạm vi ảnh hưởng cấp trường năm học 2021-2022 (QĐ số 189/QĐ-LTT-HĐSK ngày 15/4/2022)</v>
          </cell>
          <cell r="K62">
            <v>0</v>
          </cell>
          <cell r="L62" t="str">
            <v>A3</v>
          </cell>
          <cell r="M62">
            <v>0</v>
          </cell>
          <cell r="N62">
            <v>1</v>
          </cell>
          <cell r="O62">
            <v>1</v>
          </cell>
          <cell r="P62" t="str">
            <v>A3</v>
          </cell>
          <cell r="Q62" t="str">
            <v>A3</v>
          </cell>
          <cell r="R62">
            <v>0</v>
          </cell>
          <cell r="S62">
            <v>0</v>
          </cell>
          <cell r="T62">
            <v>0</v>
          </cell>
          <cell r="U62" t="str">
            <v>A3</v>
          </cell>
          <cell r="V62">
            <v>0</v>
          </cell>
          <cell r="W62">
            <v>1</v>
          </cell>
          <cell r="X62">
            <v>1</v>
          </cell>
          <cell r="Y62">
            <v>0</v>
          </cell>
          <cell r="Z62">
            <v>0</v>
          </cell>
          <cell r="AA62">
            <v>0</v>
          </cell>
          <cell r="AB62">
            <v>0</v>
          </cell>
          <cell r="AC62">
            <v>0</v>
          </cell>
        </row>
        <row r="63">
          <cell r="D63" t="str">
            <v>01002027</v>
          </cell>
          <cell r="E63">
            <v>0</v>
          </cell>
          <cell r="F63">
            <v>0</v>
          </cell>
          <cell r="G63" t="str">
            <v>A3</v>
          </cell>
          <cell r="H63">
            <v>0</v>
          </cell>
          <cell r="I63">
            <v>0</v>
          </cell>
          <cell r="J63" t="str">
            <v>- Bài viết sáng kiến được công nhận phạm vi ảnh hưởng cấp trường năm học 2021-2022 (QĐ số 189/QĐ-LTT-HĐSK ngày 15/4/2022)</v>
          </cell>
          <cell r="K63">
            <v>0</v>
          </cell>
          <cell r="L63" t="str">
            <v>A4</v>
          </cell>
          <cell r="M63" t="str">
            <v>Nghỉ 2 ngày phép</v>
          </cell>
          <cell r="N63">
            <v>0</v>
          </cell>
          <cell r="O63">
            <v>1</v>
          </cell>
          <cell r="P63" t="str">
            <v>A4</v>
          </cell>
          <cell r="Q63" t="str">
            <v>A4</v>
          </cell>
          <cell r="R63">
            <v>0</v>
          </cell>
          <cell r="S63">
            <v>0</v>
          </cell>
          <cell r="T63">
            <v>0</v>
          </cell>
          <cell r="U63" t="str">
            <v>A4</v>
          </cell>
          <cell r="V63">
            <v>0</v>
          </cell>
          <cell r="W63">
            <v>0</v>
          </cell>
          <cell r="X63">
            <v>1</v>
          </cell>
          <cell r="Y63">
            <v>1</v>
          </cell>
          <cell r="Z63">
            <v>0</v>
          </cell>
          <cell r="AA63">
            <v>0</v>
          </cell>
          <cell r="AB63">
            <v>0</v>
          </cell>
          <cell r="AC63">
            <v>0</v>
          </cell>
        </row>
        <row r="64">
          <cell r="D64" t="str">
            <v>01002013</v>
          </cell>
          <cell r="E64">
            <v>0</v>
          </cell>
          <cell r="F64">
            <v>0</v>
          </cell>
          <cell r="G64" t="str">
            <v>A4</v>
          </cell>
          <cell r="H64">
            <v>0</v>
          </cell>
          <cell r="I64">
            <v>0</v>
          </cell>
          <cell r="J64">
            <v>0</v>
          </cell>
          <cell r="K64">
            <v>0</v>
          </cell>
          <cell r="L64" t="str">
            <v>A4</v>
          </cell>
          <cell r="M64">
            <v>0</v>
          </cell>
          <cell r="N64">
            <v>0</v>
          </cell>
          <cell r="O64">
            <v>1</v>
          </cell>
          <cell r="P64" t="str">
            <v>A4</v>
          </cell>
          <cell r="Q64" t="str">
            <v>A4</v>
          </cell>
          <cell r="R64">
            <v>0</v>
          </cell>
          <cell r="S64">
            <v>0</v>
          </cell>
          <cell r="T64">
            <v>0</v>
          </cell>
          <cell r="U64" t="str">
            <v>A4</v>
          </cell>
          <cell r="V64">
            <v>0</v>
          </cell>
          <cell r="W64">
            <v>0</v>
          </cell>
          <cell r="X64">
            <v>1</v>
          </cell>
          <cell r="Y64">
            <v>0</v>
          </cell>
          <cell r="Z64">
            <v>0</v>
          </cell>
          <cell r="AA64">
            <v>0</v>
          </cell>
          <cell r="AB64">
            <v>0</v>
          </cell>
          <cell r="AC64">
            <v>0</v>
          </cell>
        </row>
        <row r="65">
          <cell r="D65" t="str">
            <v>01002031</v>
          </cell>
          <cell r="E65">
            <v>0</v>
          </cell>
          <cell r="F65">
            <v>0</v>
          </cell>
          <cell r="G65" t="str">
            <v>A4</v>
          </cell>
          <cell r="H65">
            <v>0</v>
          </cell>
          <cell r="I65">
            <v>0</v>
          </cell>
          <cell r="J65">
            <v>0</v>
          </cell>
          <cell r="K65">
            <v>0</v>
          </cell>
          <cell r="L65" t="str">
            <v>A4</v>
          </cell>
          <cell r="M65" t="str">
            <v>Nghỉ 1 ngày phép</v>
          </cell>
          <cell r="N65">
            <v>0</v>
          </cell>
          <cell r="O65">
            <v>2</v>
          </cell>
          <cell r="P65" t="str">
            <v>A4</v>
          </cell>
          <cell r="Q65" t="str">
            <v>A4</v>
          </cell>
          <cell r="R65">
            <v>0</v>
          </cell>
          <cell r="S65">
            <v>0</v>
          </cell>
          <cell r="T65">
            <v>0</v>
          </cell>
          <cell r="U65" t="str">
            <v>A4</v>
          </cell>
          <cell r="V65">
            <v>0</v>
          </cell>
          <cell r="W65">
            <v>0</v>
          </cell>
          <cell r="X65">
            <v>2</v>
          </cell>
          <cell r="Y65">
            <v>0</v>
          </cell>
          <cell r="Z65">
            <v>0</v>
          </cell>
          <cell r="AA65">
            <v>0</v>
          </cell>
          <cell r="AB65" t="str">
            <v>A3</v>
          </cell>
          <cell r="AC65" t="str">
            <v>Cá nhân tích cực hỗ trợ phòng trong công tác đảm bảo ANTT</v>
          </cell>
        </row>
        <row r="66">
          <cell r="D66" t="str">
            <v>01002034</v>
          </cell>
          <cell r="E66">
            <v>0</v>
          </cell>
          <cell r="F66">
            <v>0</v>
          </cell>
          <cell r="G66" t="str">
            <v>A4</v>
          </cell>
          <cell r="H66">
            <v>0</v>
          </cell>
          <cell r="I66">
            <v>0</v>
          </cell>
          <cell r="J66">
            <v>0</v>
          </cell>
          <cell r="K66">
            <v>0</v>
          </cell>
          <cell r="L66" t="str">
            <v>A4</v>
          </cell>
          <cell r="M66">
            <v>0</v>
          </cell>
          <cell r="N66">
            <v>1</v>
          </cell>
          <cell r="O66">
            <v>2</v>
          </cell>
          <cell r="P66" t="str">
            <v>A4</v>
          </cell>
          <cell r="Q66" t="str">
            <v>A4</v>
          </cell>
          <cell r="R66">
            <v>0</v>
          </cell>
          <cell r="S66">
            <v>0</v>
          </cell>
          <cell r="T66">
            <v>0</v>
          </cell>
          <cell r="U66" t="str">
            <v>A4</v>
          </cell>
          <cell r="V66">
            <v>0</v>
          </cell>
          <cell r="W66">
            <v>1</v>
          </cell>
          <cell r="X66">
            <v>2</v>
          </cell>
          <cell r="Y66">
            <v>0</v>
          </cell>
          <cell r="Z66">
            <v>0</v>
          </cell>
          <cell r="AA66">
            <v>0</v>
          </cell>
          <cell r="AB66" t="str">
            <v>A3</v>
          </cell>
          <cell r="AC66" t="str">
            <v>Cá nhân tích cực hỗ trợ phòng trong công tác đảm bảo ANTT</v>
          </cell>
        </row>
        <row r="67">
          <cell r="D67" t="str">
            <v>01002033</v>
          </cell>
          <cell r="E67">
            <v>0</v>
          </cell>
          <cell r="F67">
            <v>0</v>
          </cell>
          <cell r="G67" t="str">
            <v>A4</v>
          </cell>
          <cell r="H67">
            <v>0</v>
          </cell>
          <cell r="I67">
            <v>0</v>
          </cell>
          <cell r="J67">
            <v>0</v>
          </cell>
          <cell r="K67">
            <v>0</v>
          </cell>
          <cell r="L67" t="str">
            <v>B2</v>
          </cell>
          <cell r="M67" t="str">
            <v>Nghỉ phép 5 ngày</v>
          </cell>
          <cell r="N67">
            <v>0</v>
          </cell>
          <cell r="O67">
            <v>1</v>
          </cell>
          <cell r="P67" t="str">
            <v>B2</v>
          </cell>
          <cell r="Q67" t="str">
            <v>B2</v>
          </cell>
          <cell r="R67">
            <v>0</v>
          </cell>
          <cell r="S67">
            <v>0</v>
          </cell>
          <cell r="T67">
            <v>0</v>
          </cell>
          <cell r="U67" t="str">
            <v>B2</v>
          </cell>
          <cell r="V67">
            <v>0</v>
          </cell>
          <cell r="W67">
            <v>0</v>
          </cell>
          <cell r="X67">
            <v>1</v>
          </cell>
          <cell r="Y67">
            <v>0</v>
          </cell>
          <cell r="Z67">
            <v>0</v>
          </cell>
          <cell r="AA67">
            <v>0</v>
          </cell>
          <cell r="AB67" t="str">
            <v>B1</v>
          </cell>
          <cell r="AC67" t="str">
            <v>Cá nhân nghỉ phép (chăm vợ sinh)</v>
          </cell>
        </row>
        <row r="68">
          <cell r="D68" t="str">
            <v>01010068</v>
          </cell>
          <cell r="E68">
            <v>0</v>
          </cell>
          <cell r="F68">
            <v>0</v>
          </cell>
          <cell r="G68" t="str">
            <v>A4</v>
          </cell>
          <cell r="H68">
            <v>0</v>
          </cell>
          <cell r="I68">
            <v>0</v>
          </cell>
          <cell r="J68">
            <v>0</v>
          </cell>
          <cell r="K68">
            <v>0</v>
          </cell>
          <cell r="L68" t="str">
            <v>A4</v>
          </cell>
          <cell r="M68">
            <v>0</v>
          </cell>
          <cell r="N68">
            <v>0</v>
          </cell>
          <cell r="O68">
            <v>1</v>
          </cell>
          <cell r="P68" t="str">
            <v>A4</v>
          </cell>
          <cell r="Q68" t="str">
            <v>A4</v>
          </cell>
          <cell r="R68">
            <v>0</v>
          </cell>
          <cell r="S68">
            <v>0</v>
          </cell>
          <cell r="T68">
            <v>0</v>
          </cell>
          <cell r="U68" t="str">
            <v>A4</v>
          </cell>
          <cell r="V68">
            <v>0</v>
          </cell>
          <cell r="W68">
            <v>0</v>
          </cell>
          <cell r="X68">
            <v>1</v>
          </cell>
          <cell r="Y68">
            <v>0</v>
          </cell>
          <cell r="Z68">
            <v>0</v>
          </cell>
          <cell r="AA68">
            <v>0</v>
          </cell>
          <cell r="AB68">
            <v>0</v>
          </cell>
          <cell r="AC68">
            <v>0</v>
          </cell>
        </row>
        <row r="69">
          <cell r="D69" t="str">
            <v>01002035</v>
          </cell>
          <cell r="E69">
            <v>0</v>
          </cell>
          <cell r="F69">
            <v>0</v>
          </cell>
          <cell r="G69" t="str">
            <v>A4</v>
          </cell>
          <cell r="H69">
            <v>0</v>
          </cell>
          <cell r="I69">
            <v>0</v>
          </cell>
          <cell r="J69">
            <v>0</v>
          </cell>
          <cell r="K69">
            <v>0</v>
          </cell>
          <cell r="L69" t="str">
            <v>A4</v>
          </cell>
          <cell r="M69">
            <v>0</v>
          </cell>
          <cell r="N69">
            <v>1</v>
          </cell>
          <cell r="O69">
            <v>0</v>
          </cell>
          <cell r="P69" t="str">
            <v>A4</v>
          </cell>
          <cell r="Q69" t="str">
            <v>A4</v>
          </cell>
          <cell r="R69">
            <v>0</v>
          </cell>
          <cell r="S69">
            <v>0</v>
          </cell>
          <cell r="T69">
            <v>0</v>
          </cell>
          <cell r="U69" t="str">
            <v>A4</v>
          </cell>
          <cell r="V69">
            <v>0</v>
          </cell>
          <cell r="W69">
            <v>1</v>
          </cell>
          <cell r="X69">
            <v>0</v>
          </cell>
          <cell r="Y69">
            <v>0</v>
          </cell>
          <cell r="Z69">
            <v>0</v>
          </cell>
          <cell r="AA69">
            <v>0</v>
          </cell>
          <cell r="AB69" t="str">
            <v>A2</v>
          </cell>
          <cell r="AC69" t="str">
            <v>Cá nhân tích cực trong công việc, thường xuyên làm việc ngoài giờ</v>
          </cell>
        </row>
        <row r="70">
          <cell r="D70" t="str">
            <v>01002036</v>
          </cell>
          <cell r="E70">
            <v>0</v>
          </cell>
          <cell r="F70">
            <v>0</v>
          </cell>
          <cell r="G70" t="str">
            <v>A4</v>
          </cell>
          <cell r="H70">
            <v>0</v>
          </cell>
          <cell r="I70">
            <v>0</v>
          </cell>
          <cell r="J70">
            <v>0</v>
          </cell>
          <cell r="K70">
            <v>0</v>
          </cell>
          <cell r="L70" t="str">
            <v>A4</v>
          </cell>
          <cell r="M70">
            <v>0</v>
          </cell>
          <cell r="N70">
            <v>2</v>
          </cell>
          <cell r="O70">
            <v>0</v>
          </cell>
          <cell r="P70" t="str">
            <v>A4</v>
          </cell>
          <cell r="Q70" t="str">
            <v>A4</v>
          </cell>
          <cell r="R70">
            <v>0</v>
          </cell>
          <cell r="S70">
            <v>0</v>
          </cell>
          <cell r="T70">
            <v>0</v>
          </cell>
          <cell r="U70" t="str">
            <v>A4</v>
          </cell>
          <cell r="V70">
            <v>0</v>
          </cell>
          <cell r="W70">
            <v>2</v>
          </cell>
          <cell r="X70">
            <v>0</v>
          </cell>
          <cell r="Y70">
            <v>0</v>
          </cell>
          <cell r="Z70">
            <v>0</v>
          </cell>
          <cell r="AA70">
            <v>0</v>
          </cell>
          <cell r="AB70" t="str">
            <v>A3</v>
          </cell>
          <cell r="AC70" t="str">
            <v>Cá nhân tích cực trong công việc, thường xuyên làm việc ngoài giờ</v>
          </cell>
        </row>
        <row r="71">
          <cell r="D71">
            <v>0</v>
          </cell>
          <cell r="E71">
            <v>0</v>
          </cell>
          <cell r="F71">
            <v>0</v>
          </cell>
          <cell r="G71">
            <v>17</v>
          </cell>
          <cell r="H71">
            <v>0</v>
          </cell>
          <cell r="I71">
            <v>0</v>
          </cell>
          <cell r="J71">
            <v>0</v>
          </cell>
          <cell r="K71">
            <v>0</v>
          </cell>
          <cell r="L71">
            <v>17</v>
          </cell>
          <cell r="M71" t="str">
            <v>0A1 + 4A2 + 8A3 + 5A4 + 0B1 + 0C1</v>
          </cell>
          <cell r="N71">
            <v>0</v>
          </cell>
          <cell r="O71">
            <v>0</v>
          </cell>
          <cell r="P71">
            <v>17</v>
          </cell>
          <cell r="Q71">
            <v>17</v>
          </cell>
          <cell r="R71" t="str">
            <v>0A1 + 4A2 + 8A3 + 5A4 + 0B1 + 0B2</v>
          </cell>
          <cell r="S71">
            <v>0</v>
          </cell>
          <cell r="T71">
            <v>0</v>
          </cell>
          <cell r="U71">
            <v>17</v>
          </cell>
          <cell r="V71" t="str">
            <v>0A1 + 4A2 + 8A3 + 5A4 + 0B1 + 0B2</v>
          </cell>
          <cell r="W71">
            <v>0</v>
          </cell>
          <cell r="X71">
            <v>0</v>
          </cell>
          <cell r="Y71">
            <v>0</v>
          </cell>
          <cell r="Z71">
            <v>0</v>
          </cell>
          <cell r="AA71">
            <v>0</v>
          </cell>
          <cell r="AB71">
            <v>0</v>
          </cell>
          <cell r="AC71">
            <v>0</v>
          </cell>
        </row>
        <row r="72">
          <cell r="D72">
            <v>0</v>
          </cell>
          <cell r="E72" t="str">
            <v>Tỷ lệ A1</v>
          </cell>
          <cell r="F72" t="str">
            <v>Tỷ lệ A2</v>
          </cell>
          <cell r="G72">
            <v>8</v>
          </cell>
          <cell r="H72">
            <v>0</v>
          </cell>
          <cell r="I72">
            <v>0</v>
          </cell>
          <cell r="J72">
            <v>0</v>
          </cell>
          <cell r="K72">
            <v>0</v>
          </cell>
          <cell r="L72">
            <v>8</v>
          </cell>
          <cell r="M72" t="str">
            <v>0A1 + 3A2 + 4A3 + 1A4 + 0B1</v>
          </cell>
          <cell r="N72">
            <v>0</v>
          </cell>
          <cell r="O72">
            <v>0</v>
          </cell>
          <cell r="P72">
            <v>8</v>
          </cell>
          <cell r="Q72">
            <v>8</v>
          </cell>
          <cell r="R72" t="str">
            <v>0A1 + 3A2 + 4A3 + 1A4 + 0B1</v>
          </cell>
          <cell r="S72" t="str">
            <v>Tỷ lệ A1</v>
          </cell>
          <cell r="T72" t="str">
            <v>Tỷ lệ A2</v>
          </cell>
          <cell r="U72">
            <v>8</v>
          </cell>
          <cell r="V72" t="str">
            <v>0A1 + 3A2 + 4A3 + 1A4 + 0B1</v>
          </cell>
          <cell r="W72">
            <v>0</v>
          </cell>
          <cell r="X72">
            <v>0</v>
          </cell>
          <cell r="Y72">
            <v>0</v>
          </cell>
          <cell r="Z72">
            <v>0</v>
          </cell>
          <cell r="AA72">
            <v>0</v>
          </cell>
          <cell r="AB72">
            <v>0</v>
          </cell>
          <cell r="AC72">
            <v>0</v>
          </cell>
        </row>
        <row r="73">
          <cell r="D73" t="str">
            <v>01002002</v>
          </cell>
          <cell r="E73">
            <v>0</v>
          </cell>
          <cell r="F73">
            <v>2</v>
          </cell>
          <cell r="G73" t="str">
            <v>A2</v>
          </cell>
          <cell r="H73">
            <v>0</v>
          </cell>
          <cell r="I73" t="str">
            <v>- Bài viết đăng Kỷ yếu hội thảo cấp trường (ICSS 2022)</v>
          </cell>
          <cell r="J73" t="str">
            <v>- Bài viết đăng Kỷ yếu hội thảo cấp đơn vị</v>
          </cell>
          <cell r="K73">
            <v>0</v>
          </cell>
          <cell r="L73" t="str">
            <v>A2</v>
          </cell>
          <cell r="M73">
            <v>0</v>
          </cell>
          <cell r="N73">
            <v>3</v>
          </cell>
          <cell r="O73">
            <v>2</v>
          </cell>
          <cell r="P73" t="str">
            <v>A2</v>
          </cell>
          <cell r="Q73" t="str">
            <v>A2</v>
          </cell>
          <cell r="R73">
            <v>0</v>
          </cell>
          <cell r="S73">
            <v>0</v>
          </cell>
          <cell r="T73">
            <v>2</v>
          </cell>
          <cell r="U73" t="str">
            <v>A2</v>
          </cell>
          <cell r="V73">
            <v>0</v>
          </cell>
          <cell r="W73">
            <v>3</v>
          </cell>
          <cell r="X73">
            <v>2</v>
          </cell>
          <cell r="Y73">
            <v>5</v>
          </cell>
          <cell r="Z73">
            <v>0</v>
          </cell>
          <cell r="AA73">
            <v>0</v>
          </cell>
          <cell r="AB73">
            <v>0</v>
          </cell>
          <cell r="AC73">
            <v>0</v>
          </cell>
        </row>
        <row r="74">
          <cell r="D74" t="str">
            <v>01009006</v>
          </cell>
          <cell r="E74">
            <v>0</v>
          </cell>
          <cell r="F74">
            <v>0.11764705882352941</v>
          </cell>
          <cell r="G74" t="str">
            <v>A2</v>
          </cell>
          <cell r="H74">
            <v>0</v>
          </cell>
          <cell r="I74" t="str">
            <v>- Bài viết sáng kiến được công nhận phạm vi ảnh hưởng cấp ngành năm học 2021-2022 (QĐ số 1969/QĐ-SGDĐT ngày 03/8/2022)
- Bài viết đăng Kỷ yếu hội thảo cấp trường (ICSS 2022)</v>
          </cell>
          <cell r="J74" t="str">
            <v>- Bài viết sáng kiến được công nhận phạm vi ảnh hưởng cấp trường năm học 2021-2022 (QĐ số 189/QĐ-LTT-HĐSK ngày 15/4/2022)</v>
          </cell>
          <cell r="K74">
            <v>0</v>
          </cell>
          <cell r="L74" t="str">
            <v>A2</v>
          </cell>
          <cell r="M74">
            <v>0</v>
          </cell>
          <cell r="N74">
            <v>2</v>
          </cell>
          <cell r="O74">
            <v>2</v>
          </cell>
          <cell r="P74" t="str">
            <v>A2</v>
          </cell>
          <cell r="Q74" t="str">
            <v>A2</v>
          </cell>
          <cell r="R74">
            <v>0</v>
          </cell>
          <cell r="S74">
            <v>0</v>
          </cell>
          <cell r="T74">
            <v>0.13333333333333333</v>
          </cell>
          <cell r="U74" t="str">
            <v>A2</v>
          </cell>
          <cell r="V74">
            <v>0</v>
          </cell>
          <cell r="W74">
            <v>2</v>
          </cell>
          <cell r="X74">
            <v>2</v>
          </cell>
          <cell r="Y74">
            <v>5</v>
          </cell>
          <cell r="Z74">
            <v>0</v>
          </cell>
          <cell r="AA74">
            <v>0</v>
          </cell>
          <cell r="AB74">
            <v>0</v>
          </cell>
          <cell r="AC74">
            <v>0</v>
          </cell>
        </row>
        <row r="75">
          <cell r="D75" t="str">
            <v>01009018</v>
          </cell>
          <cell r="E75">
            <v>0</v>
          </cell>
          <cell r="F75">
            <v>0</v>
          </cell>
          <cell r="G75" t="str">
            <v>A2</v>
          </cell>
          <cell r="H75">
            <v>0</v>
          </cell>
          <cell r="I75" t="str">
            <v>- Bài viết sáng kiến được công nhận phạm vi ảnh hưởng cấp ngành năm học 2021-2022 (QĐ số 1969/QĐ-SGDĐT ngày 03/8/2022)
- Bài viết đăng Kỷ yếu hội thảo cấp trường (ICSS 2022)</v>
          </cell>
          <cell r="J75" t="str">
            <v>- Bài viết sáng kiến được công nhận phạm vi ảnh hưởng cấp trường năm học 2021-2022 (QĐ số 189/QĐ-LTT-HĐSK ngày 15/4/2022)</v>
          </cell>
          <cell r="K75">
            <v>0</v>
          </cell>
          <cell r="L75" t="str">
            <v>A3</v>
          </cell>
          <cell r="M75" t="str">
            <v>Nghỉ 01 ngày phép (11/05/2023), đủ ngày công KH</v>
          </cell>
          <cell r="N75">
            <v>0</v>
          </cell>
          <cell r="O75">
            <v>2</v>
          </cell>
          <cell r="P75" t="str">
            <v>A3</v>
          </cell>
          <cell r="Q75" t="str">
            <v>A3</v>
          </cell>
          <cell r="R75">
            <v>0</v>
          </cell>
          <cell r="S75">
            <v>0</v>
          </cell>
          <cell r="T75">
            <v>0</v>
          </cell>
          <cell r="U75" t="str">
            <v>A3</v>
          </cell>
          <cell r="V75">
            <v>0</v>
          </cell>
          <cell r="W75">
            <v>0</v>
          </cell>
          <cell r="X75">
            <v>2</v>
          </cell>
          <cell r="Y75">
            <v>0</v>
          </cell>
          <cell r="Z75">
            <v>0</v>
          </cell>
          <cell r="AA75">
            <v>0</v>
          </cell>
          <cell r="AB75">
            <v>0</v>
          </cell>
          <cell r="AC75">
            <v>0</v>
          </cell>
        </row>
        <row r="76">
          <cell r="D76" t="str">
            <v>01009010</v>
          </cell>
          <cell r="E76">
            <v>0</v>
          </cell>
          <cell r="F76">
            <v>0</v>
          </cell>
          <cell r="G76" t="str">
            <v>A3</v>
          </cell>
          <cell r="H76">
            <v>0</v>
          </cell>
          <cell r="I76">
            <v>0</v>
          </cell>
          <cell r="J76" t="str">
            <v>- Bài viết sáng kiến được công nhận phạm vi ảnh hưởng cấp trường năm học 2021-2022 (QĐ số 189/QĐ-LTT-HĐSK ngày 15/4/2022)</v>
          </cell>
          <cell r="K76">
            <v>0</v>
          </cell>
          <cell r="L76" t="str">
            <v>A3</v>
          </cell>
          <cell r="M76">
            <v>0</v>
          </cell>
          <cell r="N76">
            <v>0</v>
          </cell>
          <cell r="O76">
            <v>2</v>
          </cell>
          <cell r="P76" t="str">
            <v>A3</v>
          </cell>
          <cell r="Q76" t="str">
            <v>A3</v>
          </cell>
          <cell r="R76">
            <v>0</v>
          </cell>
          <cell r="S76">
            <v>0</v>
          </cell>
          <cell r="T76">
            <v>0</v>
          </cell>
          <cell r="U76" t="str">
            <v>A3</v>
          </cell>
          <cell r="V76">
            <v>0</v>
          </cell>
          <cell r="W76">
            <v>1</v>
          </cell>
          <cell r="X76">
            <v>2</v>
          </cell>
          <cell r="Y76">
            <v>0</v>
          </cell>
          <cell r="Z76">
            <v>0</v>
          </cell>
          <cell r="AA76">
            <v>0</v>
          </cell>
          <cell r="AB76">
            <v>0</v>
          </cell>
          <cell r="AC76">
            <v>0</v>
          </cell>
        </row>
        <row r="77">
          <cell r="D77" t="str">
            <v>01002004</v>
          </cell>
          <cell r="E77">
            <v>0</v>
          </cell>
          <cell r="F77">
            <v>0</v>
          </cell>
          <cell r="G77" t="str">
            <v>A2</v>
          </cell>
          <cell r="H77">
            <v>0</v>
          </cell>
          <cell r="I77" t="str">
            <v>- Bài viết sáng kiến được công nhận phạm vi ảnh hưởng cấp ngành năm học 2021-2022 (QĐ số 1969/QĐ-SGDĐT ngày 03/8/2022)
- Có 02 Bài viết đăng Kỷ yếu hội thảo cấp trường (ICSS 2022)</v>
          </cell>
          <cell r="J77" t="str">
            <v>- Bài viết sáng kiến được công nhận phạm vi ảnh hưởng cấp trường năm học 2021-2022 (QĐ số 189/QĐ-LTT-HĐSK ngày 15/4/2022)</v>
          </cell>
          <cell r="K77">
            <v>0</v>
          </cell>
          <cell r="L77" t="str">
            <v>A2</v>
          </cell>
          <cell r="M77">
            <v>0</v>
          </cell>
          <cell r="N77">
            <v>3</v>
          </cell>
          <cell r="O77">
            <v>2</v>
          </cell>
          <cell r="P77" t="str">
            <v>A2</v>
          </cell>
          <cell r="Q77" t="str">
            <v>A2</v>
          </cell>
          <cell r="R77">
            <v>0</v>
          </cell>
          <cell r="S77">
            <v>0</v>
          </cell>
          <cell r="T77">
            <v>0</v>
          </cell>
          <cell r="U77" t="str">
            <v>A2</v>
          </cell>
          <cell r="V77">
            <v>0</v>
          </cell>
          <cell r="W77">
            <v>3</v>
          </cell>
          <cell r="X77">
            <v>2</v>
          </cell>
          <cell r="Y77">
            <v>3</v>
          </cell>
          <cell r="Z77">
            <v>0</v>
          </cell>
          <cell r="AA77">
            <v>0</v>
          </cell>
          <cell r="AB77" t="str">
            <v>A1</v>
          </cell>
          <cell r="AC77" t="str">
            <v>Cá nhân tích cực trong công việc của đơn vị và của Trường</v>
          </cell>
        </row>
        <row r="78">
          <cell r="D78" t="str">
            <v>01009008</v>
          </cell>
          <cell r="E78">
            <v>0</v>
          </cell>
          <cell r="F78">
            <v>0</v>
          </cell>
          <cell r="G78" t="str">
            <v>A2</v>
          </cell>
          <cell r="H78">
            <v>0</v>
          </cell>
          <cell r="I78" t="str">
            <v>- Bài viết đăng Kỷ yếu hội thảo cấp trường (ICSS 2022)</v>
          </cell>
          <cell r="J78" t="str">
            <v>- Bài viết sáng kiến được công nhận phạm vi ảnh hưởng cấp trường năm học 2021-2022 (QĐ số 189/QĐ-LTT-HĐSK ngày 15/4/2022)</v>
          </cell>
          <cell r="K78">
            <v>0</v>
          </cell>
          <cell r="L78" t="str">
            <v>A3</v>
          </cell>
          <cell r="M78" t="str">
            <v xml:space="preserve">Nghỉ 01 ngày phép (04/05/2023), đủ ngày công KH  </v>
          </cell>
          <cell r="N78">
            <v>0</v>
          </cell>
          <cell r="O78">
            <v>2</v>
          </cell>
          <cell r="P78" t="str">
            <v>A3</v>
          </cell>
          <cell r="Q78" t="str">
            <v>A3</v>
          </cell>
          <cell r="R78">
            <v>0</v>
          </cell>
          <cell r="S78">
            <v>0</v>
          </cell>
          <cell r="T78">
            <v>0</v>
          </cell>
          <cell r="U78" t="str">
            <v>A3</v>
          </cell>
          <cell r="V78">
            <v>0</v>
          </cell>
          <cell r="W78">
            <v>0</v>
          </cell>
          <cell r="X78">
            <v>2</v>
          </cell>
          <cell r="Y78">
            <v>0</v>
          </cell>
          <cell r="Z78">
            <v>0</v>
          </cell>
          <cell r="AA78">
            <v>0</v>
          </cell>
          <cell r="AB78">
            <v>0</v>
          </cell>
          <cell r="AC78">
            <v>0</v>
          </cell>
        </row>
        <row r="79">
          <cell r="D79" t="str">
            <v>01022058</v>
          </cell>
          <cell r="E79">
            <v>0</v>
          </cell>
          <cell r="F79">
            <v>0</v>
          </cell>
          <cell r="G79" t="str">
            <v>A2</v>
          </cell>
          <cell r="H79">
            <v>0</v>
          </cell>
          <cell r="I79" t="str">
            <v>- Bài viết sáng kiến được công nhận phạm vi ảnh hưởng cấp ngành năm học 2021-2022 (QĐ số 1969/QĐ-SGDĐT ngày 03/8/2022)</v>
          </cell>
          <cell r="J79" t="str">
            <v>- Bài viết sáng kiến được công nhận phạm vi ảnh hưởng cấp trường năm học 2021-2022 (QĐ số 189/QĐ-LTT-HĐSK ngày 15/4/2022)</v>
          </cell>
          <cell r="K79">
            <v>0</v>
          </cell>
          <cell r="L79" t="str">
            <v>A4</v>
          </cell>
          <cell r="M79" t="str">
            <v xml:space="preserve">Nghỉ 01 ngày phép (04/05/2023), đủ ngày công KH  </v>
          </cell>
          <cell r="N79">
            <v>0</v>
          </cell>
          <cell r="O79">
            <v>1</v>
          </cell>
          <cell r="P79" t="str">
            <v>A4</v>
          </cell>
          <cell r="Q79" t="str">
            <v>A4</v>
          </cell>
          <cell r="R79">
            <v>0</v>
          </cell>
          <cell r="S79">
            <v>0</v>
          </cell>
          <cell r="T79">
            <v>0</v>
          </cell>
          <cell r="U79" t="str">
            <v>A4</v>
          </cell>
          <cell r="V79">
            <v>0</v>
          </cell>
          <cell r="W79">
            <v>0</v>
          </cell>
          <cell r="X79">
            <v>1</v>
          </cell>
          <cell r="Y79">
            <v>0</v>
          </cell>
          <cell r="Z79">
            <v>0</v>
          </cell>
          <cell r="AA79">
            <v>0</v>
          </cell>
          <cell r="AB79">
            <v>0</v>
          </cell>
          <cell r="AC79">
            <v>0</v>
          </cell>
        </row>
        <row r="80">
          <cell r="D80" t="str">
            <v>01007004</v>
          </cell>
          <cell r="E80">
            <v>0</v>
          </cell>
          <cell r="F80">
            <v>0</v>
          </cell>
          <cell r="G80" t="str">
            <v>A3</v>
          </cell>
          <cell r="H80">
            <v>0</v>
          </cell>
          <cell r="I80">
            <v>0</v>
          </cell>
          <cell r="J80" t="str">
            <v>- Bài viết sáng kiến được công nhận phạm vi ảnh hưởng cấp trường năm học 2021-2022 (QĐ số 189/QĐ-LTT-HĐSK ngày 15/4/2022)</v>
          </cell>
          <cell r="K80">
            <v>0</v>
          </cell>
          <cell r="L80" t="str">
            <v>A3</v>
          </cell>
          <cell r="M80">
            <v>0</v>
          </cell>
          <cell r="N80">
            <v>0</v>
          </cell>
          <cell r="O80">
            <v>3</v>
          </cell>
          <cell r="P80" t="str">
            <v>A3</v>
          </cell>
          <cell r="Q80" t="str">
            <v>A3</v>
          </cell>
          <cell r="R80">
            <v>0</v>
          </cell>
          <cell r="S80">
            <v>0</v>
          </cell>
          <cell r="T80">
            <v>0</v>
          </cell>
          <cell r="U80" t="str">
            <v>A3</v>
          </cell>
          <cell r="V80">
            <v>0</v>
          </cell>
          <cell r="W80">
            <v>0</v>
          </cell>
          <cell r="X80">
            <v>3</v>
          </cell>
          <cell r="Y80">
            <v>1</v>
          </cell>
          <cell r="Z80">
            <v>0</v>
          </cell>
          <cell r="AA80">
            <v>0</v>
          </cell>
          <cell r="AB80">
            <v>0</v>
          </cell>
          <cell r="AC80">
            <v>0</v>
          </cell>
        </row>
        <row r="81">
          <cell r="D81">
            <v>0</v>
          </cell>
          <cell r="E81">
            <v>0</v>
          </cell>
          <cell r="F81">
            <v>0</v>
          </cell>
          <cell r="G81">
            <v>9</v>
          </cell>
          <cell r="H81">
            <v>0</v>
          </cell>
          <cell r="I81">
            <v>0</v>
          </cell>
          <cell r="J81">
            <v>0</v>
          </cell>
          <cell r="K81">
            <v>0</v>
          </cell>
          <cell r="L81">
            <v>9</v>
          </cell>
          <cell r="M81" t="str">
            <v>0A1 + 1A2 + 4A3 + 4A4 + 0C1</v>
          </cell>
          <cell r="N81">
            <v>0</v>
          </cell>
          <cell r="O81">
            <v>0</v>
          </cell>
          <cell r="P81">
            <v>9</v>
          </cell>
          <cell r="Q81">
            <v>9</v>
          </cell>
          <cell r="R81" t="str">
            <v>0A1 + 1A2 + 4A3 + 4A4 + 0B2</v>
          </cell>
          <cell r="S81">
            <v>0</v>
          </cell>
          <cell r="T81">
            <v>0</v>
          </cell>
          <cell r="U81">
            <v>9</v>
          </cell>
          <cell r="V81" t="str">
            <v>0A1 + 1A2 + 4A3 + 4A4 + 0B2</v>
          </cell>
          <cell r="W81">
            <v>0</v>
          </cell>
          <cell r="X81">
            <v>0</v>
          </cell>
          <cell r="Y81">
            <v>0</v>
          </cell>
          <cell r="Z81">
            <v>0</v>
          </cell>
          <cell r="AA81">
            <v>0</v>
          </cell>
          <cell r="AB81">
            <v>0</v>
          </cell>
          <cell r="AC81">
            <v>0</v>
          </cell>
        </row>
        <row r="82">
          <cell r="D82" t="str">
            <v>01009012</v>
          </cell>
          <cell r="E82">
            <v>0</v>
          </cell>
          <cell r="F82">
            <v>0</v>
          </cell>
          <cell r="G82" t="str">
            <v>A2</v>
          </cell>
          <cell r="H82">
            <v>0</v>
          </cell>
          <cell r="I82" t="str">
            <v>- Bài viết đăng Kỷ yếu hội thảo cấp trường (ICSS 2022)</v>
          </cell>
          <cell r="J82" t="str">
            <v>- Bài viết đăng Kỷ yếu hội thảo cấp đơn vị</v>
          </cell>
          <cell r="K82">
            <v>0</v>
          </cell>
          <cell r="L82" t="str">
            <v>A3</v>
          </cell>
          <cell r="M82" t="str">
            <v>Nghỉ 01 ngày phép (19/05/2023)</v>
          </cell>
          <cell r="N82">
            <v>2</v>
          </cell>
          <cell r="O82">
            <v>2</v>
          </cell>
          <cell r="P82" t="str">
            <v>A3</v>
          </cell>
          <cell r="Q82" t="str">
            <v>A3</v>
          </cell>
          <cell r="R82">
            <v>0</v>
          </cell>
          <cell r="S82">
            <v>0</v>
          </cell>
          <cell r="T82">
            <v>0</v>
          </cell>
          <cell r="U82" t="str">
            <v>A3</v>
          </cell>
          <cell r="V82">
            <v>0</v>
          </cell>
          <cell r="W82">
            <v>2</v>
          </cell>
          <cell r="X82">
            <v>2</v>
          </cell>
          <cell r="Y82">
            <v>0</v>
          </cell>
          <cell r="Z82">
            <v>0</v>
          </cell>
          <cell r="AA82">
            <v>0</v>
          </cell>
          <cell r="AB82" t="str">
            <v>A2</v>
          </cell>
          <cell r="AC82" t="str">
            <v>Nghỉ 01 ngày phép (19/05/2023), tuy nhiên cá nhân tích cực trong công việc của đơn vị và của Trường</v>
          </cell>
        </row>
        <row r="83">
          <cell r="D83" t="str">
            <v>01002008</v>
          </cell>
          <cell r="E83">
            <v>0</v>
          </cell>
          <cell r="F83">
            <v>0</v>
          </cell>
          <cell r="G83" t="str">
            <v>A2</v>
          </cell>
          <cell r="H83">
            <v>0</v>
          </cell>
          <cell r="I83" t="str">
            <v>- Bài viết đăng Kỷ yếu hội thảo cấp trường (ICSS 2022)</v>
          </cell>
          <cell r="J83" t="str">
            <v>- Bài viết sáng kiến được công nhận phạm vi ảnh hưởng cấp trường năm học 2021-2022 (QĐ số 189/QĐ-LTT-HĐSK ngày 15/4/2022)</v>
          </cell>
          <cell r="K83">
            <v>0</v>
          </cell>
          <cell r="L83" t="str">
            <v>A3</v>
          </cell>
          <cell r="M83" t="str">
            <v xml:space="preserve">Nghỉ 01 ngày phép (22/05/2023), đủ ngày công KH  </v>
          </cell>
          <cell r="N83">
            <v>0</v>
          </cell>
          <cell r="O83">
            <v>2</v>
          </cell>
          <cell r="P83" t="str">
            <v>A3</v>
          </cell>
          <cell r="Q83" t="str">
            <v>A3</v>
          </cell>
          <cell r="R83">
            <v>0</v>
          </cell>
          <cell r="S83">
            <v>0</v>
          </cell>
          <cell r="T83">
            <v>0</v>
          </cell>
          <cell r="U83" t="str">
            <v>A3</v>
          </cell>
          <cell r="V83">
            <v>0</v>
          </cell>
          <cell r="W83">
            <v>0</v>
          </cell>
          <cell r="X83">
            <v>2</v>
          </cell>
          <cell r="Y83">
            <v>0</v>
          </cell>
          <cell r="Z83">
            <v>0</v>
          </cell>
          <cell r="AA83">
            <v>0</v>
          </cell>
          <cell r="AB83">
            <v>0</v>
          </cell>
          <cell r="AC83">
            <v>0</v>
          </cell>
        </row>
        <row r="84">
          <cell r="D84" t="str">
            <v>01009011</v>
          </cell>
          <cell r="E84">
            <v>0</v>
          </cell>
          <cell r="F84">
            <v>0</v>
          </cell>
          <cell r="G84" t="str">
            <v>A3</v>
          </cell>
          <cell r="H84">
            <v>0</v>
          </cell>
          <cell r="I84">
            <v>0</v>
          </cell>
          <cell r="J84" t="str">
            <v>- Bài viết sáng kiến được công nhận phạm vi ảnh hưởng cấp trường năm học 2021-2022 (QĐ số 189/QĐ-LTT-HĐSK ngày 15/4/2022)</v>
          </cell>
          <cell r="K84">
            <v>0</v>
          </cell>
          <cell r="L84" t="str">
            <v>A3</v>
          </cell>
          <cell r="M84">
            <v>0</v>
          </cell>
          <cell r="N84">
            <v>0</v>
          </cell>
          <cell r="O84">
            <v>3</v>
          </cell>
          <cell r="P84" t="str">
            <v>A3</v>
          </cell>
          <cell r="Q84" t="str">
            <v>A3</v>
          </cell>
          <cell r="R84">
            <v>0</v>
          </cell>
          <cell r="S84">
            <v>0</v>
          </cell>
          <cell r="T84">
            <v>0</v>
          </cell>
          <cell r="U84" t="str">
            <v>A3</v>
          </cell>
          <cell r="V84">
            <v>0</v>
          </cell>
          <cell r="W84">
            <v>1</v>
          </cell>
          <cell r="X84">
            <v>3</v>
          </cell>
          <cell r="Y84">
            <v>0</v>
          </cell>
          <cell r="Z84">
            <v>0</v>
          </cell>
          <cell r="AA84">
            <v>0</v>
          </cell>
          <cell r="AB84">
            <v>0</v>
          </cell>
          <cell r="AC84">
            <v>0</v>
          </cell>
        </row>
        <row r="85">
          <cell r="D85" t="str">
            <v>01009019</v>
          </cell>
          <cell r="E85">
            <v>0</v>
          </cell>
          <cell r="F85">
            <v>0</v>
          </cell>
          <cell r="G85" t="str">
            <v>A2</v>
          </cell>
          <cell r="H85">
            <v>0</v>
          </cell>
          <cell r="I85" t="str">
            <v>- Bài viết sáng kiến được công nhận phạm vi ảnh hưởng cấp ngành năm học 2021-2022 (QĐ số 1969/QĐ-SGDĐT ngày 03/8/2022)</v>
          </cell>
          <cell r="J85" t="str">
            <v>- Bài viết sáng kiến được công nhận phạm vi ảnh hưởng cấp trường năm học 2021-2022 (QĐ số 189/QĐ-LTT-HĐSK ngày 15/4/2022)</v>
          </cell>
          <cell r="K85">
            <v>0</v>
          </cell>
          <cell r="L85" t="str">
            <v>A3</v>
          </cell>
          <cell r="M85" t="str">
            <v xml:space="preserve">Nghỉ 1 ngày phép (25/05/2023), đủ ngày công KH  </v>
          </cell>
          <cell r="N85">
            <v>1</v>
          </cell>
          <cell r="O85">
            <v>2</v>
          </cell>
          <cell r="P85" t="str">
            <v>A3</v>
          </cell>
          <cell r="Q85" t="str">
            <v>A3</v>
          </cell>
          <cell r="R85">
            <v>0</v>
          </cell>
          <cell r="S85">
            <v>0</v>
          </cell>
          <cell r="T85">
            <v>0</v>
          </cell>
          <cell r="U85" t="str">
            <v>A3</v>
          </cell>
          <cell r="V85">
            <v>0</v>
          </cell>
          <cell r="W85">
            <v>1</v>
          </cell>
          <cell r="X85">
            <v>2</v>
          </cell>
          <cell r="Y85">
            <v>2</v>
          </cell>
          <cell r="Z85">
            <v>0</v>
          </cell>
          <cell r="AA85">
            <v>0</v>
          </cell>
          <cell r="AB85">
            <v>0</v>
          </cell>
          <cell r="AC85">
            <v>0</v>
          </cell>
        </row>
        <row r="86">
          <cell r="D86" t="str">
            <v>01009028</v>
          </cell>
          <cell r="E86">
            <v>0</v>
          </cell>
          <cell r="F86">
            <v>0</v>
          </cell>
          <cell r="G86" t="str">
            <v>A3</v>
          </cell>
          <cell r="H86">
            <v>0</v>
          </cell>
          <cell r="I86">
            <v>0</v>
          </cell>
          <cell r="J86" t="str">
            <v>- Bài viết sáng kiến được công nhận phạm vi ảnh hưởng cấp trường năm học 2021-2022 (QĐ số 189/QĐ-LTT-HĐSK ngày 15/4/2022)</v>
          </cell>
          <cell r="K86">
            <v>0</v>
          </cell>
          <cell r="L86" t="str">
            <v>A4</v>
          </cell>
          <cell r="M86" t="str">
            <v xml:space="preserve">Nghỉ 01 ngày phép (04/05/2023)  </v>
          </cell>
          <cell r="N86">
            <v>0</v>
          </cell>
          <cell r="O86">
            <v>1</v>
          </cell>
          <cell r="P86" t="str">
            <v>A4</v>
          </cell>
          <cell r="Q86" t="str">
            <v>A4</v>
          </cell>
          <cell r="R86">
            <v>0</v>
          </cell>
          <cell r="S86">
            <v>0</v>
          </cell>
          <cell r="T86">
            <v>0</v>
          </cell>
          <cell r="U86" t="str">
            <v>A4</v>
          </cell>
          <cell r="V86">
            <v>0</v>
          </cell>
          <cell r="W86">
            <v>0</v>
          </cell>
          <cell r="X86">
            <v>1</v>
          </cell>
          <cell r="Y86">
            <v>0</v>
          </cell>
          <cell r="Z86">
            <v>0</v>
          </cell>
          <cell r="AA86">
            <v>0</v>
          </cell>
          <cell r="AB86">
            <v>0</v>
          </cell>
          <cell r="AC86">
            <v>0</v>
          </cell>
        </row>
        <row r="87">
          <cell r="D87" t="str">
            <v>01009026</v>
          </cell>
          <cell r="E87">
            <v>0</v>
          </cell>
          <cell r="F87">
            <v>0</v>
          </cell>
          <cell r="G87" t="str">
            <v>A2</v>
          </cell>
          <cell r="H87">
            <v>0</v>
          </cell>
          <cell r="I87" t="str">
            <v>- Bài viết sáng kiến được công nhận phạm vi ảnh hưởng cấp ngành năm học 2021-2022 (QĐ số 1969/QĐ-SGDĐT ngày 03/8/2022)</v>
          </cell>
          <cell r="J87" t="str">
            <v>- Bài viết sáng kiến được công nhận phạm vi ảnh hưởng cấp trường năm học 2021-2022 (QĐ số 189/QĐ-LTT-HĐSK ngày 15/4/2022)</v>
          </cell>
          <cell r="K87">
            <v>0</v>
          </cell>
          <cell r="L87" t="str">
            <v>A2</v>
          </cell>
          <cell r="M87">
            <v>0</v>
          </cell>
          <cell r="N87">
            <v>5</v>
          </cell>
          <cell r="O87">
            <v>1</v>
          </cell>
          <cell r="P87" t="str">
            <v>A2</v>
          </cell>
          <cell r="Q87" t="str">
            <v>A2</v>
          </cell>
          <cell r="R87">
            <v>0</v>
          </cell>
          <cell r="S87">
            <v>0</v>
          </cell>
          <cell r="T87">
            <v>0</v>
          </cell>
          <cell r="U87" t="str">
            <v>A2</v>
          </cell>
          <cell r="V87">
            <v>0</v>
          </cell>
          <cell r="W87">
            <v>5</v>
          </cell>
          <cell r="X87">
            <v>1</v>
          </cell>
          <cell r="Y87">
            <v>1</v>
          </cell>
          <cell r="Z87">
            <v>0</v>
          </cell>
          <cell r="AA87">
            <v>0</v>
          </cell>
          <cell r="AB87" t="str">
            <v>A1</v>
          </cell>
          <cell r="AC87" t="str">
            <v>Cá nhân tích cực trong công việc của đơn vị và của Trường</v>
          </cell>
        </row>
        <row r="88">
          <cell r="D88" t="str">
            <v>01007003</v>
          </cell>
          <cell r="E88">
            <v>0</v>
          </cell>
          <cell r="F88">
            <v>0</v>
          </cell>
          <cell r="G88" t="str">
            <v>A4</v>
          </cell>
          <cell r="H88">
            <v>0</v>
          </cell>
          <cell r="I88">
            <v>0</v>
          </cell>
          <cell r="J88">
            <v>0</v>
          </cell>
          <cell r="K88">
            <v>0</v>
          </cell>
          <cell r="L88" t="str">
            <v>A4</v>
          </cell>
          <cell r="M88" t="str">
            <v>Nghỉ 01 ngày phép (12/05/2023)</v>
          </cell>
          <cell r="N88">
            <v>0</v>
          </cell>
          <cell r="O88">
            <v>1</v>
          </cell>
          <cell r="P88" t="str">
            <v>A4</v>
          </cell>
          <cell r="Q88" t="str">
            <v>A4</v>
          </cell>
          <cell r="R88">
            <v>0</v>
          </cell>
          <cell r="S88">
            <v>0</v>
          </cell>
          <cell r="T88">
            <v>0</v>
          </cell>
          <cell r="U88" t="str">
            <v>A4</v>
          </cell>
          <cell r="V88">
            <v>0</v>
          </cell>
          <cell r="W88">
            <v>0</v>
          </cell>
          <cell r="X88">
            <v>1</v>
          </cell>
          <cell r="Y88">
            <v>0</v>
          </cell>
          <cell r="Z88">
            <v>0</v>
          </cell>
          <cell r="AA88">
            <v>0</v>
          </cell>
          <cell r="AB88">
            <v>0</v>
          </cell>
          <cell r="AC88">
            <v>0</v>
          </cell>
        </row>
        <row r="89">
          <cell r="D89" t="str">
            <v>01009029</v>
          </cell>
          <cell r="E89">
            <v>0</v>
          </cell>
          <cell r="F89">
            <v>0</v>
          </cell>
          <cell r="G89" t="str">
            <v>A4</v>
          </cell>
          <cell r="H89">
            <v>0</v>
          </cell>
          <cell r="I89">
            <v>0</v>
          </cell>
          <cell r="J89">
            <v>0</v>
          </cell>
          <cell r="K89">
            <v>0</v>
          </cell>
          <cell r="L89" t="str">
            <v>A4</v>
          </cell>
          <cell r="M89">
            <v>0</v>
          </cell>
          <cell r="N89">
            <v>0</v>
          </cell>
          <cell r="O89">
            <v>2</v>
          </cell>
          <cell r="P89" t="str">
            <v>A4</v>
          </cell>
          <cell r="Q89" t="str">
            <v>A4</v>
          </cell>
          <cell r="R89">
            <v>0</v>
          </cell>
          <cell r="S89">
            <v>0</v>
          </cell>
          <cell r="T89">
            <v>0</v>
          </cell>
          <cell r="U89" t="str">
            <v>A4</v>
          </cell>
          <cell r="V89">
            <v>0</v>
          </cell>
          <cell r="W89">
            <v>1</v>
          </cell>
          <cell r="X89">
            <v>2</v>
          </cell>
          <cell r="Y89">
            <v>0</v>
          </cell>
          <cell r="Z89">
            <v>0</v>
          </cell>
          <cell r="AA89">
            <v>0</v>
          </cell>
          <cell r="AB89" t="str">
            <v>A3</v>
          </cell>
          <cell r="AC89" t="str">
            <v>Cá nhân tích cực trong công việc của đơn vị</v>
          </cell>
        </row>
        <row r="90">
          <cell r="D90" t="str">
            <v>01002038</v>
          </cell>
          <cell r="E90">
            <v>0</v>
          </cell>
          <cell r="F90">
            <v>0</v>
          </cell>
          <cell r="G90" t="str">
            <v>A4</v>
          </cell>
          <cell r="H90">
            <v>0</v>
          </cell>
          <cell r="I90">
            <v>0</v>
          </cell>
          <cell r="J90">
            <v>0</v>
          </cell>
          <cell r="K90">
            <v>0</v>
          </cell>
          <cell r="L90" t="str">
            <v>A4</v>
          </cell>
          <cell r="M90" t="str">
            <v>Ứng phép của NH 2023-2024 (20/05/2023)</v>
          </cell>
          <cell r="N90">
            <v>0</v>
          </cell>
          <cell r="O90">
            <v>0</v>
          </cell>
          <cell r="P90" t="str">
            <v>A4</v>
          </cell>
          <cell r="Q90" t="str">
            <v>A4</v>
          </cell>
          <cell r="R90">
            <v>0</v>
          </cell>
          <cell r="S90">
            <v>0</v>
          </cell>
          <cell r="T90">
            <v>0</v>
          </cell>
          <cell r="U90" t="str">
            <v>A4</v>
          </cell>
          <cell r="V90">
            <v>0</v>
          </cell>
          <cell r="W90">
            <v>1</v>
          </cell>
          <cell r="X90">
            <v>0</v>
          </cell>
          <cell r="Y90">
            <v>0</v>
          </cell>
          <cell r="Z90">
            <v>0</v>
          </cell>
          <cell r="AA90">
            <v>0</v>
          </cell>
          <cell r="AB90">
            <v>0</v>
          </cell>
          <cell r="AC90" t="str">
            <v>Ứng phép của NH 2023-2024 (20/05/2023)</v>
          </cell>
        </row>
        <row r="91">
          <cell r="D91">
            <v>0</v>
          </cell>
          <cell r="E91">
            <v>0</v>
          </cell>
          <cell r="F91">
            <v>0</v>
          </cell>
          <cell r="G91">
            <v>8</v>
          </cell>
          <cell r="H91">
            <v>0</v>
          </cell>
          <cell r="I91">
            <v>0</v>
          </cell>
          <cell r="J91">
            <v>0</v>
          </cell>
          <cell r="K91">
            <v>0</v>
          </cell>
          <cell r="L91">
            <v>8</v>
          </cell>
          <cell r="M91" t="str">
            <v>0A1 + 6A2 + 2A3 + 0A4</v>
          </cell>
          <cell r="N91">
            <v>0</v>
          </cell>
          <cell r="O91">
            <v>0</v>
          </cell>
          <cell r="P91">
            <v>8</v>
          </cell>
          <cell r="Q91">
            <v>8</v>
          </cell>
          <cell r="R91" t="str">
            <v>0A1 + 6A2 + 2A3 + 0A4</v>
          </cell>
          <cell r="S91">
            <v>0</v>
          </cell>
          <cell r="T91">
            <v>0</v>
          </cell>
          <cell r="U91">
            <v>8</v>
          </cell>
          <cell r="V91" t="str">
            <v>0A1 + 6A2 + 2A3 + 0A4</v>
          </cell>
          <cell r="W91">
            <v>0</v>
          </cell>
          <cell r="X91">
            <v>0</v>
          </cell>
          <cell r="Y91">
            <v>0</v>
          </cell>
          <cell r="Z91">
            <v>0</v>
          </cell>
          <cell r="AA91">
            <v>0</v>
          </cell>
          <cell r="AB91">
            <v>0</v>
          </cell>
          <cell r="AC91">
            <v>0</v>
          </cell>
        </row>
        <row r="92">
          <cell r="D92">
            <v>0</v>
          </cell>
          <cell r="E92" t="str">
            <v>Tỷ lệ A1</v>
          </cell>
          <cell r="F92" t="str">
            <v>Tỷ lệ A2</v>
          </cell>
          <cell r="G92">
            <v>7</v>
          </cell>
          <cell r="H92">
            <v>0</v>
          </cell>
          <cell r="I92">
            <v>0</v>
          </cell>
          <cell r="J92">
            <v>0</v>
          </cell>
          <cell r="K92">
            <v>0</v>
          </cell>
          <cell r="L92">
            <v>7</v>
          </cell>
          <cell r="M92" t="str">
            <v>0A1 + 5A2 + 2A3 + 0A4</v>
          </cell>
          <cell r="N92">
            <v>0</v>
          </cell>
          <cell r="O92">
            <v>0</v>
          </cell>
          <cell r="P92">
            <v>7</v>
          </cell>
          <cell r="Q92">
            <v>7</v>
          </cell>
          <cell r="R92" t="str">
            <v>0A1 + 5A2 + 2A3 + 0A4</v>
          </cell>
          <cell r="S92" t="str">
            <v>Tỷ lệ A1</v>
          </cell>
          <cell r="T92" t="str">
            <v>Tỷ lệ A2</v>
          </cell>
          <cell r="U92">
            <v>7</v>
          </cell>
          <cell r="V92" t="str">
            <v>0A1 + 5A2 + 2A3 + 0A4</v>
          </cell>
          <cell r="W92">
            <v>0</v>
          </cell>
          <cell r="X92">
            <v>0</v>
          </cell>
          <cell r="Y92">
            <v>0</v>
          </cell>
          <cell r="Z92">
            <v>0</v>
          </cell>
          <cell r="AA92">
            <v>0</v>
          </cell>
          <cell r="AB92">
            <v>0</v>
          </cell>
          <cell r="AC92">
            <v>0</v>
          </cell>
        </row>
        <row r="93">
          <cell r="D93" t="str">
            <v>01009009</v>
          </cell>
          <cell r="E93">
            <v>0</v>
          </cell>
          <cell r="F93">
            <v>4</v>
          </cell>
          <cell r="G93" t="str">
            <v>A2</v>
          </cell>
          <cell r="H93">
            <v>0</v>
          </cell>
          <cell r="I93" t="str">
            <v>- Bài viết đăng Kỷ yếu hội thảo cấp trường (ICSS 2022)</v>
          </cell>
          <cell r="J93" t="str">
            <v>- Bài viết đăng Kỷ yếu hội thảo cấp đơn vị</v>
          </cell>
          <cell r="K93">
            <v>0</v>
          </cell>
          <cell r="L93" t="str">
            <v>A2</v>
          </cell>
          <cell r="M93">
            <v>0</v>
          </cell>
          <cell r="N93">
            <v>3</v>
          </cell>
          <cell r="O93">
            <v>1</v>
          </cell>
          <cell r="P93" t="str">
            <v>A2</v>
          </cell>
          <cell r="Q93" t="str">
            <v>A2</v>
          </cell>
          <cell r="R93">
            <v>0</v>
          </cell>
          <cell r="S93">
            <v>0</v>
          </cell>
          <cell r="T93">
            <v>3</v>
          </cell>
          <cell r="U93" t="str">
            <v>A2</v>
          </cell>
          <cell r="V93">
            <v>0</v>
          </cell>
          <cell r="W93">
            <v>3</v>
          </cell>
          <cell r="X93">
            <v>1</v>
          </cell>
          <cell r="Y93">
            <v>2</v>
          </cell>
          <cell r="Z93">
            <v>0</v>
          </cell>
          <cell r="AA93">
            <v>0</v>
          </cell>
          <cell r="AB93">
            <v>0</v>
          </cell>
          <cell r="AC93">
            <v>0</v>
          </cell>
        </row>
        <row r="94">
          <cell r="D94" t="str">
            <v>01003002</v>
          </cell>
          <cell r="E94">
            <v>0</v>
          </cell>
          <cell r="F94">
            <v>0.5</v>
          </cell>
          <cell r="G94" t="str">
            <v>A2</v>
          </cell>
          <cell r="H94">
            <v>0</v>
          </cell>
          <cell r="I94" t="str">
            <v>- Bài viết sáng kiến được công nhận phạm vi ảnh hưởng cấp ngành năm học 2021-2022 (QĐ số 1969/QĐ-SGDĐT ngày 03/8/2022)</v>
          </cell>
          <cell r="J94" t="str">
            <v>- Bài viết sáng kiến được công nhận phạm vi ảnh hưởng cấp trường năm học 2021-2022 (QĐ số 189/QĐ-LTT-HĐSK ngày 15/4/2022)</v>
          </cell>
          <cell r="K94">
            <v>0</v>
          </cell>
          <cell r="L94" t="str">
            <v>A2</v>
          </cell>
          <cell r="M94">
            <v>0</v>
          </cell>
          <cell r="N94">
            <v>2</v>
          </cell>
          <cell r="O94">
            <v>3</v>
          </cell>
          <cell r="P94" t="str">
            <v>A2</v>
          </cell>
          <cell r="Q94" t="str">
            <v>A2</v>
          </cell>
          <cell r="R94">
            <v>0</v>
          </cell>
          <cell r="S94">
            <v>0</v>
          </cell>
          <cell r="T94">
            <v>0.6</v>
          </cell>
          <cell r="U94" t="str">
            <v>A2</v>
          </cell>
          <cell r="V94">
            <v>0</v>
          </cell>
          <cell r="W94">
            <v>2</v>
          </cell>
          <cell r="X94">
            <v>3</v>
          </cell>
          <cell r="Y94">
            <v>1</v>
          </cell>
          <cell r="Z94">
            <v>0</v>
          </cell>
          <cell r="AA94">
            <v>0</v>
          </cell>
          <cell r="AB94">
            <v>0</v>
          </cell>
          <cell r="AC94">
            <v>0</v>
          </cell>
        </row>
        <row r="95">
          <cell r="D95" t="str">
            <v>01006003</v>
          </cell>
          <cell r="E95">
            <v>0</v>
          </cell>
          <cell r="F95">
            <v>0</v>
          </cell>
          <cell r="G95" t="str">
            <v>A2</v>
          </cell>
          <cell r="H95">
            <v>0</v>
          </cell>
          <cell r="I95" t="str">
            <v>- Bài viết đăng Kỷ yếu 50 năm hình thành và phát triển trường</v>
          </cell>
          <cell r="J95" t="str">
            <v>- Bài viết sáng kiến được công nhận phạm vi ảnh hưởng cấp trường năm học 2021-2022 (QĐ số 189/QĐ-LTT-HĐSK ngày 15/4/2022)</v>
          </cell>
          <cell r="K95">
            <v>0</v>
          </cell>
          <cell r="L95" t="str">
            <v>A3</v>
          </cell>
          <cell r="M95">
            <v>0</v>
          </cell>
          <cell r="N95">
            <v>1</v>
          </cell>
          <cell r="O95">
            <v>0</v>
          </cell>
          <cell r="P95" t="str">
            <v>A3</v>
          </cell>
          <cell r="Q95" t="str">
            <v>A3</v>
          </cell>
          <cell r="R95">
            <v>0</v>
          </cell>
          <cell r="S95">
            <v>0</v>
          </cell>
          <cell r="T95">
            <v>0</v>
          </cell>
          <cell r="U95" t="str">
            <v>A3</v>
          </cell>
          <cell r="V95">
            <v>0</v>
          </cell>
          <cell r="W95">
            <v>1</v>
          </cell>
          <cell r="X95">
            <v>0</v>
          </cell>
          <cell r="Y95">
            <v>0</v>
          </cell>
          <cell r="Z95">
            <v>0</v>
          </cell>
          <cell r="AA95">
            <v>0</v>
          </cell>
          <cell r="AB95">
            <v>0</v>
          </cell>
          <cell r="AC95">
            <v>0</v>
          </cell>
        </row>
        <row r="96">
          <cell r="D96" t="str">
            <v>01022061</v>
          </cell>
          <cell r="E96">
            <v>0</v>
          </cell>
          <cell r="F96">
            <v>0</v>
          </cell>
          <cell r="G96" t="str">
            <v>A2</v>
          </cell>
          <cell r="H96">
            <v>0</v>
          </cell>
          <cell r="I96" t="str">
            <v>- Bài viết đăng Kỷ yếu hội thảo cấp trường (ICSS 2022)</v>
          </cell>
          <cell r="J96" t="str">
            <v>- Bài viết sáng kiến được công nhận phạm vi ảnh hưởng cấp trường năm học 2021-2022 (QĐ số 189/QĐ-LTT-HĐSK ngày 15/4/2022)</v>
          </cell>
          <cell r="K96">
            <v>0</v>
          </cell>
          <cell r="L96" t="str">
            <v>A2</v>
          </cell>
          <cell r="M96">
            <v>0</v>
          </cell>
          <cell r="N96">
            <v>2</v>
          </cell>
          <cell r="O96">
            <v>2</v>
          </cell>
          <cell r="P96" t="str">
            <v>A2</v>
          </cell>
          <cell r="Q96" t="str">
            <v>A2</v>
          </cell>
          <cell r="R96">
            <v>0</v>
          </cell>
          <cell r="S96">
            <v>0</v>
          </cell>
          <cell r="T96">
            <v>0</v>
          </cell>
          <cell r="U96" t="str">
            <v>A2</v>
          </cell>
          <cell r="V96">
            <v>0</v>
          </cell>
          <cell r="W96">
            <v>2</v>
          </cell>
          <cell r="X96">
            <v>2</v>
          </cell>
          <cell r="Y96">
            <v>1</v>
          </cell>
          <cell r="Z96">
            <v>0</v>
          </cell>
          <cell r="AA96">
            <v>0</v>
          </cell>
          <cell r="AB96">
            <v>0</v>
          </cell>
          <cell r="AC96">
            <v>0</v>
          </cell>
        </row>
        <row r="97">
          <cell r="D97" t="str">
            <v>01013032</v>
          </cell>
          <cell r="E97">
            <v>0</v>
          </cell>
          <cell r="F97">
            <v>0</v>
          </cell>
          <cell r="G97" t="str">
            <v>A2</v>
          </cell>
          <cell r="H97">
            <v>0</v>
          </cell>
          <cell r="I97" t="str">
            <v>- Bài viết đăng Kỷ yếu hội thảo cấp trường (ICSS 2022)</v>
          </cell>
          <cell r="J97" t="str">
            <v>- Bài viết sáng kiến được công nhận phạm vi ảnh hưởng cấp trường năm học 2021-2022 (QĐ số 189/QĐ-LTT-HĐSK ngày 15/4/2022)</v>
          </cell>
          <cell r="K97">
            <v>0</v>
          </cell>
          <cell r="L97" t="str">
            <v>A3</v>
          </cell>
          <cell r="M97">
            <v>0</v>
          </cell>
          <cell r="N97">
            <v>1</v>
          </cell>
          <cell r="O97">
            <v>0</v>
          </cell>
          <cell r="P97" t="str">
            <v>A3</v>
          </cell>
          <cell r="Q97" t="str">
            <v>A3</v>
          </cell>
          <cell r="R97">
            <v>0</v>
          </cell>
          <cell r="S97">
            <v>0</v>
          </cell>
          <cell r="T97">
            <v>0</v>
          </cell>
          <cell r="U97" t="str">
            <v>A3</v>
          </cell>
          <cell r="V97">
            <v>0</v>
          </cell>
          <cell r="W97">
            <v>1</v>
          </cell>
          <cell r="X97">
            <v>0</v>
          </cell>
          <cell r="Y97">
            <v>1</v>
          </cell>
          <cell r="Z97">
            <v>0</v>
          </cell>
          <cell r="AA97">
            <v>0</v>
          </cell>
          <cell r="AB97">
            <v>0</v>
          </cell>
          <cell r="AC97">
            <v>0</v>
          </cell>
        </row>
        <row r="98">
          <cell r="D98" t="str">
            <v>01015027</v>
          </cell>
          <cell r="E98">
            <v>0</v>
          </cell>
          <cell r="F98">
            <v>0</v>
          </cell>
          <cell r="G98" t="str">
            <v>A2</v>
          </cell>
          <cell r="H98">
            <v>0</v>
          </cell>
          <cell r="I98" t="str">
            <v>- Bài viết sáng kiến được công nhận phạm vi ảnh hưởng cấp ngành năm học 2021-2022 (QĐ số 1969/QĐ-SGDĐT ngày 03/8/2022)
- - Bài viết đăng Kỷ yếu 50 năm hình thành và phát triển trường</v>
          </cell>
          <cell r="J98" t="str">
            <v>- Bài viết sáng kiến được công nhận phạm vi ảnh hưởng cấp trường năm học 2021-2022 (QĐ số 189/QĐ-LTT-HĐSK ngày 15/4/2022)</v>
          </cell>
          <cell r="K98">
            <v>0</v>
          </cell>
          <cell r="L98" t="str">
            <v>A2</v>
          </cell>
          <cell r="M98">
            <v>0</v>
          </cell>
          <cell r="N98">
            <v>2</v>
          </cell>
          <cell r="O98">
            <v>2</v>
          </cell>
          <cell r="P98" t="str">
            <v>A2</v>
          </cell>
          <cell r="Q98" t="str">
            <v>A2</v>
          </cell>
          <cell r="R98">
            <v>0</v>
          </cell>
          <cell r="S98">
            <v>0</v>
          </cell>
          <cell r="T98">
            <v>0</v>
          </cell>
          <cell r="U98" t="str">
            <v>A2</v>
          </cell>
          <cell r="V98">
            <v>0</v>
          </cell>
          <cell r="W98">
            <v>2</v>
          </cell>
          <cell r="X98">
            <v>2</v>
          </cell>
          <cell r="Y98">
            <v>2</v>
          </cell>
          <cell r="Z98">
            <v>0</v>
          </cell>
          <cell r="AA98">
            <v>0</v>
          </cell>
          <cell r="AB98" t="str">
            <v>A1</v>
          </cell>
          <cell r="AC98" t="str">
            <v>Cá nhân tích cực hỗ trợ đơn vị trong các buổi thi ngoài giờ.</v>
          </cell>
        </row>
        <row r="99">
          <cell r="D99" t="str">
            <v>01023002</v>
          </cell>
          <cell r="E99">
            <v>0</v>
          </cell>
          <cell r="F99">
            <v>0</v>
          </cell>
          <cell r="G99" t="str">
            <v>A2</v>
          </cell>
          <cell r="H99">
            <v>0</v>
          </cell>
          <cell r="I99" t="str">
            <v>- Bài viết sáng kiến được công nhận phạm vi ảnh hưởng cấp ngành năm học 2021-2022 (QĐ số 1969/QĐ-SGDĐT ngày 03/8/2022)
- Bài viết đăng Kỷ yếu hội thảo cấp trường (ICSS 2022)
- - Bài viết đăng Kỷ yếu 50 năm hình thành và phát triển trường</v>
          </cell>
          <cell r="J99" t="str">
            <v>- Bài viết sáng kiến được công nhận phạm vi ảnh hưởng cấp trường năm học 2021-2022 (QĐ số 189/QĐ-LTT-HĐSK ngày 15/4/2022)</v>
          </cell>
          <cell r="K99">
            <v>0</v>
          </cell>
          <cell r="L99" t="str">
            <v>A2</v>
          </cell>
          <cell r="M99">
            <v>0</v>
          </cell>
          <cell r="N99">
            <v>3</v>
          </cell>
          <cell r="O99">
            <v>0</v>
          </cell>
          <cell r="P99" t="str">
            <v>A2</v>
          </cell>
          <cell r="Q99" t="str">
            <v>A2</v>
          </cell>
          <cell r="R99">
            <v>0</v>
          </cell>
          <cell r="S99">
            <v>0</v>
          </cell>
          <cell r="T99">
            <v>0</v>
          </cell>
          <cell r="U99" t="str">
            <v>A2</v>
          </cell>
          <cell r="V99">
            <v>0</v>
          </cell>
          <cell r="W99">
            <v>4</v>
          </cell>
          <cell r="X99">
            <v>0</v>
          </cell>
          <cell r="Y99">
            <v>1</v>
          </cell>
          <cell r="Z99">
            <v>0</v>
          </cell>
          <cell r="AA99">
            <v>0</v>
          </cell>
          <cell r="AB99">
            <v>0</v>
          </cell>
          <cell r="AC99">
            <v>0</v>
          </cell>
        </row>
        <row r="100">
          <cell r="D100">
            <v>0</v>
          </cell>
          <cell r="E100">
            <v>0</v>
          </cell>
          <cell r="F100">
            <v>0</v>
          </cell>
          <cell r="G100">
            <v>1</v>
          </cell>
          <cell r="H100">
            <v>0</v>
          </cell>
          <cell r="I100">
            <v>0</v>
          </cell>
          <cell r="J100">
            <v>0</v>
          </cell>
          <cell r="K100">
            <v>0</v>
          </cell>
          <cell r="L100">
            <v>1</v>
          </cell>
          <cell r="M100" t="str">
            <v>0A1 + 1A2 + 0A3 + 0A4</v>
          </cell>
          <cell r="N100">
            <v>0</v>
          </cell>
          <cell r="O100">
            <v>0</v>
          </cell>
          <cell r="P100">
            <v>1</v>
          </cell>
          <cell r="Q100">
            <v>1</v>
          </cell>
          <cell r="R100" t="str">
            <v>0A1 + 1A2 + 0A3 + 0A4</v>
          </cell>
          <cell r="S100">
            <v>0</v>
          </cell>
          <cell r="T100">
            <v>0</v>
          </cell>
          <cell r="U100">
            <v>1</v>
          </cell>
          <cell r="V100" t="str">
            <v>0A1 + 1A2 + 0A3 + 0A4</v>
          </cell>
          <cell r="W100">
            <v>0</v>
          </cell>
          <cell r="X100">
            <v>0</v>
          </cell>
          <cell r="Y100">
            <v>0</v>
          </cell>
          <cell r="Z100">
            <v>0</v>
          </cell>
          <cell r="AA100">
            <v>0</v>
          </cell>
          <cell r="AB100">
            <v>0</v>
          </cell>
          <cell r="AC100">
            <v>0</v>
          </cell>
        </row>
        <row r="101">
          <cell r="D101" t="str">
            <v>01006006</v>
          </cell>
          <cell r="E101">
            <v>0</v>
          </cell>
          <cell r="F101">
            <v>0</v>
          </cell>
          <cell r="G101" t="str">
            <v>A2</v>
          </cell>
          <cell r="H101">
            <v>0</v>
          </cell>
          <cell r="I101" t="str">
            <v>Tham gia viết bài giới thiệu đơn vị đăng Kỷ yếu Hội thảo 50 năm thành lập trường</v>
          </cell>
          <cell r="J101" t="str">
            <v>- Bài viết sáng kiến được công nhận phạm vi ảnh hưởng cấp trường năm học 2021-2022 (QĐ số 189/QĐ-LTT-HĐSK ngày 15/4/2022)</v>
          </cell>
          <cell r="K101">
            <v>0</v>
          </cell>
          <cell r="L101" t="str">
            <v>A2</v>
          </cell>
          <cell r="M101">
            <v>0</v>
          </cell>
          <cell r="N101">
            <v>3</v>
          </cell>
          <cell r="O101">
            <v>1</v>
          </cell>
          <cell r="P101" t="str">
            <v>A2</v>
          </cell>
          <cell r="Q101" t="str">
            <v>A2</v>
          </cell>
          <cell r="R101">
            <v>0</v>
          </cell>
          <cell r="S101">
            <v>0</v>
          </cell>
          <cell r="T101">
            <v>0</v>
          </cell>
          <cell r="U101" t="str">
            <v>A2</v>
          </cell>
          <cell r="V101">
            <v>0</v>
          </cell>
          <cell r="W101">
            <v>4</v>
          </cell>
          <cell r="X101">
            <v>1</v>
          </cell>
          <cell r="Y101">
            <v>1</v>
          </cell>
          <cell r="Z101">
            <v>0</v>
          </cell>
          <cell r="AA101">
            <v>0</v>
          </cell>
          <cell r="AB101">
            <v>0</v>
          </cell>
          <cell r="AC101">
            <v>0</v>
          </cell>
        </row>
        <row r="102">
          <cell r="D102">
            <v>0</v>
          </cell>
          <cell r="E102" t="str">
            <v>Tỷ lệ A1</v>
          </cell>
          <cell r="F102" t="str">
            <v>Tỷ lệ A2</v>
          </cell>
          <cell r="G102">
            <v>3</v>
          </cell>
          <cell r="H102">
            <v>0</v>
          </cell>
          <cell r="I102">
            <v>0</v>
          </cell>
          <cell r="J102">
            <v>0</v>
          </cell>
          <cell r="K102">
            <v>0</v>
          </cell>
          <cell r="L102">
            <v>3</v>
          </cell>
          <cell r="M102" t="str">
            <v>0A1 + 1A2 + 0A3 + 2A4</v>
          </cell>
          <cell r="N102">
            <v>0</v>
          </cell>
          <cell r="O102">
            <v>0</v>
          </cell>
          <cell r="P102">
            <v>3</v>
          </cell>
          <cell r="Q102">
            <v>3</v>
          </cell>
          <cell r="R102" t="str">
            <v>0A1 + 1A2 + 0A3 + 2A4</v>
          </cell>
          <cell r="S102" t="str">
            <v>Tỷ lệ A1</v>
          </cell>
          <cell r="T102" t="str">
            <v>Tỷ lệ A2</v>
          </cell>
          <cell r="U102">
            <v>3</v>
          </cell>
          <cell r="V102" t="str">
            <v>0A1 + 1A2 + 0A3 + 2A4</v>
          </cell>
          <cell r="W102">
            <v>0</v>
          </cell>
          <cell r="X102">
            <v>0</v>
          </cell>
          <cell r="Y102">
            <v>0</v>
          </cell>
          <cell r="Z102">
            <v>0</v>
          </cell>
          <cell r="AA102">
            <v>0</v>
          </cell>
          <cell r="AB102">
            <v>0</v>
          </cell>
          <cell r="AC102">
            <v>0</v>
          </cell>
        </row>
        <row r="103">
          <cell r="D103">
            <v>0</v>
          </cell>
          <cell r="E103">
            <v>0</v>
          </cell>
          <cell r="F103">
            <v>0</v>
          </cell>
          <cell r="G103">
            <v>1</v>
          </cell>
          <cell r="H103">
            <v>0</v>
          </cell>
          <cell r="I103">
            <v>0</v>
          </cell>
          <cell r="J103">
            <v>0</v>
          </cell>
          <cell r="K103">
            <v>0</v>
          </cell>
          <cell r="L103">
            <v>1</v>
          </cell>
          <cell r="M103" t="str">
            <v>0A1 + 1A2 + 0A3 + 0A4</v>
          </cell>
          <cell r="N103">
            <v>0</v>
          </cell>
          <cell r="O103">
            <v>0</v>
          </cell>
          <cell r="P103">
            <v>1</v>
          </cell>
          <cell r="Q103">
            <v>1</v>
          </cell>
          <cell r="R103" t="str">
            <v>0A1 + 1A2 + 0A3 + 0A4</v>
          </cell>
          <cell r="S103">
            <v>0</v>
          </cell>
          <cell r="T103">
            <v>0</v>
          </cell>
          <cell r="U103">
            <v>1</v>
          </cell>
          <cell r="V103" t="str">
            <v>0A1 + 1A2 + 0A3 + 0A4</v>
          </cell>
          <cell r="W103">
            <v>0</v>
          </cell>
          <cell r="X103">
            <v>0</v>
          </cell>
          <cell r="Y103">
            <v>0</v>
          </cell>
          <cell r="Z103">
            <v>0</v>
          </cell>
          <cell r="AA103">
            <v>0</v>
          </cell>
          <cell r="AB103">
            <v>0</v>
          </cell>
          <cell r="AC103">
            <v>0</v>
          </cell>
        </row>
        <row r="104">
          <cell r="D104" t="str">
            <v>01025001</v>
          </cell>
          <cell r="E104">
            <v>0</v>
          </cell>
          <cell r="F104">
            <v>0</v>
          </cell>
          <cell r="G104" t="str">
            <v>A2</v>
          </cell>
          <cell r="H104">
            <v>0</v>
          </cell>
          <cell r="I104" t="str">
            <v>- Bài viết sáng kiến được công nhận phạm vi ảnh hưởng cấp ngành năm học 2021-2022 (QĐ số 1969/QĐ-SGDĐT ngày 03/8/2022)
- Bài viết đăng Kỷ yếu hội thảo cấp trường (ICSS 2022)
- Có bài báo (nhóm 5 tác giả) được đăng trên tạp chí quốc tế ISSN: 2945-3542 (Development of Optimal Educational Theory and Digital Transformation in Vietnamese Universities, Sarcouncil Journal of Education and Sociology, Volume 1, Issue 08/2022)
- Bài viết đăng Kỷ yếu Hội thảo quốc tế trường ĐH Kinh tế Quốc Dân (6/2022)</v>
          </cell>
          <cell r="J104" t="str">
            <v>- Bài viết sáng kiến được công nhận phạm vi ảnh hưởng cấp trường năm học 2021-2022 (QĐ số 189/QĐ-LTT-HĐSK ngày 15/4/2022)</v>
          </cell>
          <cell r="K104" t="str">
            <v>Có bài báo đăng tạp chí quốc tế nhóm 05 tác giả (T Lộc, T Đệ, T Nghĩa, T Nam, T Dũng)</v>
          </cell>
          <cell r="L104" t="str">
            <v>A2</v>
          </cell>
          <cell r="M104">
            <v>0</v>
          </cell>
          <cell r="N104">
            <v>5</v>
          </cell>
          <cell r="O104">
            <v>3</v>
          </cell>
          <cell r="P104" t="str">
            <v>A2</v>
          </cell>
          <cell r="Q104" t="str">
            <v>A2</v>
          </cell>
          <cell r="R104">
            <v>0</v>
          </cell>
          <cell r="S104">
            <v>0</v>
          </cell>
          <cell r="T104">
            <v>0</v>
          </cell>
          <cell r="U104" t="str">
            <v>A2</v>
          </cell>
          <cell r="V104">
            <v>0</v>
          </cell>
          <cell r="W104">
            <v>5</v>
          </cell>
          <cell r="X104">
            <v>3</v>
          </cell>
          <cell r="Y104">
            <v>1</v>
          </cell>
          <cell r="Z104">
            <v>0</v>
          </cell>
          <cell r="AA104">
            <v>0</v>
          </cell>
          <cell r="AB104" t="str">
            <v>A1</v>
          </cell>
          <cell r="AC104" t="str">
            <v>Thực hiện hiệu quả các công việc chung của Trường và của Phòng</v>
          </cell>
        </row>
        <row r="105">
          <cell r="D105">
            <v>0</v>
          </cell>
          <cell r="E105">
            <v>0</v>
          </cell>
          <cell r="F105">
            <v>0</v>
          </cell>
          <cell r="G105">
            <v>2</v>
          </cell>
          <cell r="H105">
            <v>0</v>
          </cell>
          <cell r="I105">
            <v>0</v>
          </cell>
          <cell r="J105">
            <v>0</v>
          </cell>
          <cell r="K105">
            <v>0</v>
          </cell>
          <cell r="L105">
            <v>2</v>
          </cell>
          <cell r="M105" t="str">
            <v>0A1 + 0A2 + 0A3 + 2A4</v>
          </cell>
          <cell r="N105">
            <v>0</v>
          </cell>
          <cell r="O105">
            <v>0</v>
          </cell>
          <cell r="P105">
            <v>2</v>
          </cell>
          <cell r="Q105">
            <v>2</v>
          </cell>
          <cell r="R105" t="str">
            <v>0A1 + 0A2 + 0A3 + 2A4</v>
          </cell>
          <cell r="S105">
            <v>0</v>
          </cell>
          <cell r="T105">
            <v>0</v>
          </cell>
          <cell r="U105">
            <v>2</v>
          </cell>
          <cell r="V105" t="str">
            <v>0A1 + 0A2 + 0A3 + 2A4</v>
          </cell>
          <cell r="W105">
            <v>0</v>
          </cell>
          <cell r="X105">
            <v>0</v>
          </cell>
          <cell r="Y105">
            <v>0</v>
          </cell>
          <cell r="Z105">
            <v>0</v>
          </cell>
          <cell r="AA105">
            <v>0</v>
          </cell>
          <cell r="AB105">
            <v>0</v>
          </cell>
          <cell r="AC105">
            <v>0</v>
          </cell>
        </row>
        <row r="106">
          <cell r="D106" t="str">
            <v>01005003</v>
          </cell>
          <cell r="E106">
            <v>0</v>
          </cell>
          <cell r="F106">
            <v>0</v>
          </cell>
          <cell r="G106" t="str">
            <v>A1</v>
          </cell>
          <cell r="H106" t="str">
            <v>- NV đạt giải I trong Hội thi TBTL toàn quốc năm 2022 (QĐ số 963/QĐ-LĐTBXH ngày 14/10/2022).</v>
          </cell>
          <cell r="I106" t="str">
            <v>- Bài viết đăng Kỷ yếu hội thảo cấp trường (ICSS 2022)</v>
          </cell>
          <cell r="J106" t="str">
            <v>- Bài viết đăng Kỷ yếu hội thảo cấp đơn vị</v>
          </cell>
          <cell r="K106">
            <v>0</v>
          </cell>
          <cell r="L106" t="str">
            <v>A4</v>
          </cell>
          <cell r="M106" t="str">
            <v>Nghỉ phép 3 ngày</v>
          </cell>
          <cell r="N106">
            <v>2</v>
          </cell>
          <cell r="O106">
            <v>2</v>
          </cell>
          <cell r="P106" t="str">
            <v>A4</v>
          </cell>
          <cell r="Q106" t="str">
            <v>A4</v>
          </cell>
          <cell r="R106">
            <v>0</v>
          </cell>
          <cell r="S106">
            <v>0</v>
          </cell>
          <cell r="T106">
            <v>0</v>
          </cell>
          <cell r="U106" t="str">
            <v>A4</v>
          </cell>
          <cell r="V106">
            <v>0</v>
          </cell>
          <cell r="W106">
            <v>2</v>
          </cell>
          <cell r="X106">
            <v>2</v>
          </cell>
          <cell r="Y106">
            <v>-3</v>
          </cell>
          <cell r="Z106">
            <v>0</v>
          </cell>
          <cell r="AA106">
            <v>0</v>
          </cell>
          <cell r="AB106" t="str">
            <v>A3</v>
          </cell>
          <cell r="AC106" t="str">
            <v>Tích cực trong công tác chung của trường</v>
          </cell>
        </row>
        <row r="107">
          <cell r="D107" t="str">
            <v>01005011</v>
          </cell>
          <cell r="E107">
            <v>0</v>
          </cell>
          <cell r="F107">
            <v>0</v>
          </cell>
          <cell r="G107" t="str">
            <v>A4</v>
          </cell>
          <cell r="H107">
            <v>0</v>
          </cell>
          <cell r="I107">
            <v>0</v>
          </cell>
          <cell r="J107">
            <v>0</v>
          </cell>
          <cell r="K107">
            <v>0</v>
          </cell>
          <cell r="L107" t="str">
            <v>A4</v>
          </cell>
          <cell r="M107" t="str">
            <v>Nghỉ phép 2 ngày</v>
          </cell>
          <cell r="N107">
            <v>1</v>
          </cell>
          <cell r="O107">
            <v>0</v>
          </cell>
          <cell r="P107" t="str">
            <v>A4</v>
          </cell>
          <cell r="Q107" t="str">
            <v>A4</v>
          </cell>
          <cell r="R107">
            <v>0</v>
          </cell>
          <cell r="S107">
            <v>0</v>
          </cell>
          <cell r="T107">
            <v>0</v>
          </cell>
          <cell r="U107" t="str">
            <v>A4</v>
          </cell>
          <cell r="V107">
            <v>0</v>
          </cell>
          <cell r="W107">
            <v>1</v>
          </cell>
          <cell r="X107">
            <v>0</v>
          </cell>
          <cell r="Y107">
            <v>-2</v>
          </cell>
          <cell r="Z107">
            <v>0</v>
          </cell>
          <cell r="AA107">
            <v>0</v>
          </cell>
          <cell r="AB107">
            <v>0</v>
          </cell>
          <cell r="AC107">
            <v>0</v>
          </cell>
        </row>
        <row r="108">
          <cell r="D108">
            <v>0</v>
          </cell>
          <cell r="E108">
            <v>0</v>
          </cell>
          <cell r="F108">
            <v>0</v>
          </cell>
          <cell r="G108">
            <v>32</v>
          </cell>
          <cell r="H108">
            <v>0</v>
          </cell>
          <cell r="I108">
            <v>0</v>
          </cell>
          <cell r="J108">
            <v>0</v>
          </cell>
          <cell r="K108">
            <v>0</v>
          </cell>
          <cell r="L108">
            <v>32</v>
          </cell>
          <cell r="M108" t="str">
            <v>2A1 + 6A2 + 9A3 + 15A4</v>
          </cell>
          <cell r="N108">
            <v>0</v>
          </cell>
          <cell r="O108">
            <v>0</v>
          </cell>
          <cell r="P108">
            <v>32</v>
          </cell>
          <cell r="Q108">
            <v>32</v>
          </cell>
          <cell r="R108" t="str">
            <v>2A1 + 6A2 + 9A3 + 15A4</v>
          </cell>
          <cell r="S108">
            <v>0</v>
          </cell>
          <cell r="T108">
            <v>0</v>
          </cell>
          <cell r="U108">
            <v>32</v>
          </cell>
          <cell r="V108" t="str">
            <v>2A1 + 6A2 + 9A3 + 15A4</v>
          </cell>
          <cell r="W108">
            <v>0</v>
          </cell>
          <cell r="X108">
            <v>0</v>
          </cell>
          <cell r="Y108">
            <v>0</v>
          </cell>
          <cell r="Z108">
            <v>0</v>
          </cell>
          <cell r="AA108">
            <v>0</v>
          </cell>
          <cell r="AB108">
            <v>0</v>
          </cell>
          <cell r="AC108">
            <v>0</v>
          </cell>
        </row>
        <row r="109">
          <cell r="D109">
            <v>0</v>
          </cell>
          <cell r="E109" t="str">
            <v>Tỷ lệ A1</v>
          </cell>
          <cell r="F109" t="str">
            <v>Tỷ lệ A2</v>
          </cell>
          <cell r="G109">
            <v>14</v>
          </cell>
          <cell r="H109">
            <v>0</v>
          </cell>
          <cell r="I109">
            <v>0</v>
          </cell>
          <cell r="J109">
            <v>0</v>
          </cell>
          <cell r="K109">
            <v>0</v>
          </cell>
          <cell r="L109">
            <v>14</v>
          </cell>
          <cell r="M109" t="str">
            <v>2A1 + 4A2 + 6A3 + 2A4</v>
          </cell>
          <cell r="N109">
            <v>0</v>
          </cell>
          <cell r="O109">
            <v>0</v>
          </cell>
          <cell r="P109">
            <v>14</v>
          </cell>
          <cell r="Q109">
            <v>14</v>
          </cell>
          <cell r="R109" t="str">
            <v>2A1 + 4A2 + 6A3 + 2A4</v>
          </cell>
          <cell r="S109" t="str">
            <v>Tỷ lệ A1</v>
          </cell>
          <cell r="T109" t="str">
            <v>Tỷ lệ A2</v>
          </cell>
          <cell r="U109">
            <v>14</v>
          </cell>
          <cell r="V109" t="str">
            <v>2A1 + 4A2 + 6A3 + 2A4</v>
          </cell>
          <cell r="W109">
            <v>0</v>
          </cell>
          <cell r="X109">
            <v>0</v>
          </cell>
          <cell r="Y109">
            <v>0</v>
          </cell>
          <cell r="Z109">
            <v>0</v>
          </cell>
          <cell r="AA109">
            <v>0</v>
          </cell>
          <cell r="AB109">
            <v>0</v>
          </cell>
          <cell r="AC109">
            <v>0</v>
          </cell>
        </row>
        <row r="110">
          <cell r="D110" t="str">
            <v>01008028</v>
          </cell>
          <cell r="E110">
            <v>0</v>
          </cell>
          <cell r="F110">
            <v>6</v>
          </cell>
          <cell r="G110" t="str">
            <v>A1</v>
          </cell>
          <cell r="H110" t="str">
            <v>- Bài báo đăng Tạp chí Công Thương số 22, tháng 10/2022
- Trực tiếp tham gia xây dựng đề án cấp trường.</v>
          </cell>
          <cell r="I110" t="str">
            <v>- Bài viết sáng kiến được công nhận phạm vi ảnh hưởng cấp ngành năm học 2021-2022 (QĐ số 1969/QĐ-SGDĐT ngày 03/8/2022)</v>
          </cell>
          <cell r="J110" t="str">
            <v>- Bài viết sáng kiến được công nhận phạm vi ảnh hưởng cấp trường năm học 2021-2022 (QĐ số 189/QĐ-LTT-HĐSK ngày 15/4/2022)</v>
          </cell>
          <cell r="K110" t="str">
            <v>Có bài báo 01 tác giả</v>
          </cell>
          <cell r="L110" t="str">
            <v>A1</v>
          </cell>
          <cell r="M110">
            <v>0</v>
          </cell>
          <cell r="N110">
            <v>8</v>
          </cell>
          <cell r="O110">
            <v>10</v>
          </cell>
          <cell r="P110" t="str">
            <v>A1</v>
          </cell>
          <cell r="Q110" t="str">
            <v>A1</v>
          </cell>
          <cell r="R110">
            <v>0</v>
          </cell>
          <cell r="S110">
            <v>0</v>
          </cell>
          <cell r="T110">
            <v>6</v>
          </cell>
          <cell r="U110" t="str">
            <v>A1</v>
          </cell>
          <cell r="V110">
            <v>0</v>
          </cell>
          <cell r="W110">
            <v>9</v>
          </cell>
          <cell r="X110">
            <v>10</v>
          </cell>
          <cell r="Y110">
            <v>4</v>
          </cell>
          <cell r="Z110">
            <v>0</v>
          </cell>
          <cell r="AA110">
            <v>0</v>
          </cell>
          <cell r="AB110">
            <v>0</v>
          </cell>
          <cell r="AC110">
            <v>0</v>
          </cell>
        </row>
        <row r="111">
          <cell r="D111" t="str">
            <v>01008002</v>
          </cell>
          <cell r="E111">
            <v>0</v>
          </cell>
          <cell r="F111">
            <v>0.1875</v>
          </cell>
          <cell r="G111" t="str">
            <v>A1</v>
          </cell>
          <cell r="H111" t="str">
            <v>Bài báo đăng Tạp chí quốc tế: Journal of Thermal Engineering and Applications, ISSN 2349-8994, 12/2022</v>
          </cell>
          <cell r="I111" t="str">
            <v>- Bài viết sáng kiến được công nhận phạm vi ảnh hưởng cấp ngành năm học 2021-2022 (QĐ số 1969/QĐ-SGDĐT ngày 03/8/2022)</v>
          </cell>
          <cell r="J111" t="str">
            <v>- Bài viết sáng kiến được công nhận phạm vi ảnh hưởng cấp trường năm học 2021-2022 (QĐ số 189/QĐ-LTT-HĐSK ngày 15/4/2022)</v>
          </cell>
          <cell r="K111" t="str">
            <v>Có bài báo đăng tạp chí quốc tế 01 tác giả</v>
          </cell>
          <cell r="L111" t="str">
            <v>A1</v>
          </cell>
          <cell r="M111">
            <v>0</v>
          </cell>
          <cell r="N111">
            <v>5</v>
          </cell>
          <cell r="O111">
            <v>9</v>
          </cell>
          <cell r="P111" t="str">
            <v>A1</v>
          </cell>
          <cell r="Q111" t="str">
            <v>A1</v>
          </cell>
          <cell r="R111">
            <v>0</v>
          </cell>
          <cell r="S111">
            <v>0</v>
          </cell>
          <cell r="T111">
            <v>0.20689655172413793</v>
          </cell>
          <cell r="U111" t="str">
            <v>A1</v>
          </cell>
          <cell r="V111">
            <v>0</v>
          </cell>
          <cell r="W111">
            <v>5</v>
          </cell>
          <cell r="X111">
            <v>9</v>
          </cell>
          <cell r="Y111">
            <v>3</v>
          </cell>
          <cell r="Z111">
            <v>0</v>
          </cell>
          <cell r="AA111">
            <v>0</v>
          </cell>
          <cell r="AB111">
            <v>0</v>
          </cell>
          <cell r="AC111">
            <v>0</v>
          </cell>
        </row>
        <row r="112">
          <cell r="D112" t="str">
            <v>01008004</v>
          </cell>
          <cell r="E112">
            <v>0</v>
          </cell>
          <cell r="F112">
            <v>0</v>
          </cell>
          <cell r="G112" t="str">
            <v>A2</v>
          </cell>
          <cell r="H112">
            <v>0</v>
          </cell>
          <cell r="I112" t="str">
            <v>- Bài viết sáng kiến được công nhận phạm vi ảnh hưởng cấp ngành năm học 2021-2022 (QĐ số 1969/QĐ-SGDĐT ngày 03/8/2022)</v>
          </cell>
          <cell r="J112" t="str">
            <v>- Bài viết sáng kiến được công nhận phạm vi ảnh hưởng cấp trường năm học 2021-2022 (QĐ số 189/QĐ-LTT-HĐSK ngày 15/4/2022)</v>
          </cell>
          <cell r="K112">
            <v>0</v>
          </cell>
          <cell r="L112" t="str">
            <v>A2</v>
          </cell>
          <cell r="M112">
            <v>0</v>
          </cell>
          <cell r="N112">
            <v>3</v>
          </cell>
          <cell r="O112">
            <v>2</v>
          </cell>
          <cell r="P112" t="str">
            <v>A2</v>
          </cell>
          <cell r="Q112" t="str">
            <v>A2</v>
          </cell>
          <cell r="R112">
            <v>0</v>
          </cell>
          <cell r="S112">
            <v>0</v>
          </cell>
          <cell r="T112">
            <v>0</v>
          </cell>
          <cell r="U112" t="str">
            <v>A2</v>
          </cell>
          <cell r="V112">
            <v>0</v>
          </cell>
          <cell r="W112">
            <v>3</v>
          </cell>
          <cell r="X112">
            <v>2</v>
          </cell>
          <cell r="Y112">
            <v>2</v>
          </cell>
          <cell r="Z112">
            <v>0</v>
          </cell>
          <cell r="AA112">
            <v>0</v>
          </cell>
          <cell r="AB112" t="str">
            <v>A1</v>
          </cell>
          <cell r="AC112" t="str">
            <v xml:space="preserve">Cá nhân tích cực tham gia các công việc của phòng </v>
          </cell>
        </row>
        <row r="113">
          <cell r="D113" t="str">
            <v>01009007</v>
          </cell>
          <cell r="E113">
            <v>0</v>
          </cell>
          <cell r="F113">
            <v>0</v>
          </cell>
          <cell r="G113" t="str">
            <v>A2</v>
          </cell>
          <cell r="H113">
            <v>0</v>
          </cell>
          <cell r="I113" t="str">
            <v>- Bài viết sáng kiến được công nhận phạm vi ảnh hưởng cấp ngành năm học 2021-2022 (QĐ số 1969/QĐ-SGDĐT ngày 03/8/2022)
- Bài viết đăng Kỷ yếu hội thảo cấp trường (ICSS 2022)</v>
          </cell>
          <cell r="J113" t="str">
            <v>- Bài viết sáng kiến được công nhận phạm vi ảnh hưởng cấp trường năm học 2021-2022 (QĐ số 189/QĐ-LTT-HĐSK ngày 15/4/2022)</v>
          </cell>
          <cell r="K113">
            <v>0</v>
          </cell>
          <cell r="L113" t="str">
            <v>A2</v>
          </cell>
          <cell r="M113">
            <v>0</v>
          </cell>
          <cell r="N113">
            <v>3</v>
          </cell>
          <cell r="O113">
            <v>1</v>
          </cell>
          <cell r="P113" t="str">
            <v>A2</v>
          </cell>
          <cell r="Q113" t="str">
            <v>A2</v>
          </cell>
          <cell r="R113">
            <v>0</v>
          </cell>
          <cell r="S113">
            <v>0</v>
          </cell>
          <cell r="T113">
            <v>0</v>
          </cell>
          <cell r="U113" t="str">
            <v>A2</v>
          </cell>
          <cell r="V113">
            <v>0</v>
          </cell>
          <cell r="W113">
            <v>4</v>
          </cell>
          <cell r="X113">
            <v>1</v>
          </cell>
          <cell r="Y113">
            <v>3</v>
          </cell>
          <cell r="Z113">
            <v>0</v>
          </cell>
          <cell r="AA113">
            <v>0</v>
          </cell>
          <cell r="AB113">
            <v>0</v>
          </cell>
          <cell r="AC113">
            <v>0</v>
          </cell>
        </row>
        <row r="114">
          <cell r="D114" t="str">
            <v>01002021</v>
          </cell>
          <cell r="E114">
            <v>0</v>
          </cell>
          <cell r="F114">
            <v>0</v>
          </cell>
          <cell r="G114" t="str">
            <v>A2</v>
          </cell>
          <cell r="H114">
            <v>0</v>
          </cell>
          <cell r="I114" t="str">
            <v>- Bài viết sáng kiến được công nhận phạm vi ảnh hưởng cấp ngành năm học 2021-2022 (QĐ số 1969/QĐ-SGDĐT ngày 03/8/2022)
- Bài viết đăng Kỷ yếu hội thảo cấp trường (ICSS 2022)</v>
          </cell>
          <cell r="J114" t="str">
            <v>- Bài viết sáng kiến được công nhận phạm vi ảnh hưởng cấp trường năm học 2021-2022 (QĐ số 189/QĐ-LTT-HĐSK ngày 15/4/2022)</v>
          </cell>
          <cell r="K114">
            <v>0</v>
          </cell>
          <cell r="L114" t="str">
            <v>A2</v>
          </cell>
          <cell r="M114">
            <v>0</v>
          </cell>
          <cell r="N114">
            <v>3</v>
          </cell>
          <cell r="O114">
            <v>4</v>
          </cell>
          <cell r="P114" t="str">
            <v>A2</v>
          </cell>
          <cell r="Q114" t="str">
            <v>A2</v>
          </cell>
          <cell r="R114">
            <v>0</v>
          </cell>
          <cell r="S114">
            <v>0</v>
          </cell>
          <cell r="T114">
            <v>0</v>
          </cell>
          <cell r="U114" t="str">
            <v>A2</v>
          </cell>
          <cell r="V114">
            <v>0</v>
          </cell>
          <cell r="W114">
            <v>3</v>
          </cell>
          <cell r="X114">
            <v>4</v>
          </cell>
          <cell r="Y114">
            <v>1</v>
          </cell>
          <cell r="Z114">
            <v>0</v>
          </cell>
          <cell r="AA114">
            <v>0</v>
          </cell>
          <cell r="AB114" t="str">
            <v>A1</v>
          </cell>
          <cell r="AC114" t="str">
            <v xml:space="preserve">Cá nhân tích cực tham gia các công việc của phòng </v>
          </cell>
        </row>
        <row r="115">
          <cell r="D115" t="str">
            <v>01008008</v>
          </cell>
          <cell r="E115">
            <v>0</v>
          </cell>
          <cell r="F115">
            <v>0</v>
          </cell>
          <cell r="G115" t="str">
            <v>A2</v>
          </cell>
          <cell r="H115">
            <v>0</v>
          </cell>
          <cell r="I115" t="str">
            <v>Tham gia hỗ trợ viết bài kỷ yếu 50 năm của đơn vị</v>
          </cell>
          <cell r="J115" t="str">
            <v>- Bài viết sáng kiến được công nhận phạm vi ảnh hưởng cấp trường năm học 2021-2022 (QĐ số 189/QĐ-LTT-HĐSK ngày 15/4/2022)</v>
          </cell>
          <cell r="K115">
            <v>0</v>
          </cell>
          <cell r="L115" t="str">
            <v>A3</v>
          </cell>
          <cell r="M115">
            <v>0</v>
          </cell>
          <cell r="N115">
            <v>4</v>
          </cell>
          <cell r="O115">
            <v>1</v>
          </cell>
          <cell r="P115" t="str">
            <v>A3</v>
          </cell>
          <cell r="Q115" t="str">
            <v>A3</v>
          </cell>
          <cell r="R115">
            <v>0</v>
          </cell>
          <cell r="S115">
            <v>0</v>
          </cell>
          <cell r="T115">
            <v>0</v>
          </cell>
          <cell r="U115" t="str">
            <v>A3</v>
          </cell>
          <cell r="V115">
            <v>0</v>
          </cell>
          <cell r="W115">
            <v>4</v>
          </cell>
          <cell r="X115">
            <v>1</v>
          </cell>
          <cell r="Y115">
            <v>0</v>
          </cell>
          <cell r="Z115">
            <v>0</v>
          </cell>
          <cell r="AA115">
            <v>0</v>
          </cell>
          <cell r="AB115" t="str">
            <v>A2</v>
          </cell>
          <cell r="AC115" t="str">
            <v xml:space="preserve">Cá nhân tích cực tham gia các công việc của phòng </v>
          </cell>
        </row>
        <row r="116">
          <cell r="D116" t="str">
            <v>01008006</v>
          </cell>
          <cell r="E116">
            <v>0</v>
          </cell>
          <cell r="F116">
            <v>0</v>
          </cell>
          <cell r="G116" t="str">
            <v>A3</v>
          </cell>
          <cell r="H116">
            <v>0</v>
          </cell>
          <cell r="I116">
            <v>0</v>
          </cell>
          <cell r="J116" t="str">
            <v>- Bài viết sáng kiến được công nhận phạm vi ảnh hưởng cấp trường năm học 2021-2022 (QĐ số 189/QĐ-LTT-HĐSK ngày 15/4/2022)</v>
          </cell>
          <cell r="K116">
            <v>0</v>
          </cell>
          <cell r="L116" t="str">
            <v>A3</v>
          </cell>
          <cell r="M116">
            <v>0</v>
          </cell>
          <cell r="N116">
            <v>5</v>
          </cell>
          <cell r="O116">
            <v>3</v>
          </cell>
          <cell r="P116" t="str">
            <v>A3</v>
          </cell>
          <cell r="Q116" t="str">
            <v>A3</v>
          </cell>
          <cell r="R116">
            <v>0</v>
          </cell>
          <cell r="S116">
            <v>0</v>
          </cell>
          <cell r="T116">
            <v>0</v>
          </cell>
          <cell r="U116" t="str">
            <v>A3</v>
          </cell>
          <cell r="V116">
            <v>0</v>
          </cell>
          <cell r="W116">
            <v>5</v>
          </cell>
          <cell r="X116">
            <v>3</v>
          </cell>
          <cell r="Y116">
            <v>0</v>
          </cell>
          <cell r="Z116">
            <v>0</v>
          </cell>
          <cell r="AA116">
            <v>0</v>
          </cell>
          <cell r="AB116" t="str">
            <v>A2</v>
          </cell>
          <cell r="AC116" t="str">
            <v xml:space="preserve">Cá nhân tích cực tham gia các công việc của phòng </v>
          </cell>
        </row>
        <row r="117">
          <cell r="D117" t="str">
            <v>01017009</v>
          </cell>
          <cell r="E117">
            <v>0</v>
          </cell>
          <cell r="F117">
            <v>0</v>
          </cell>
          <cell r="G117" t="str">
            <v>A3</v>
          </cell>
          <cell r="H117">
            <v>0</v>
          </cell>
          <cell r="I117">
            <v>0</v>
          </cell>
          <cell r="J117" t="str">
            <v>- Bài viết sáng kiến được công nhận phạm vi ảnh hưởng cấp trường năm học 2021-2022 (QĐ số 189/QĐ-LTT-HĐSK ngày 15/4/2022)</v>
          </cell>
          <cell r="K117">
            <v>0</v>
          </cell>
          <cell r="L117" t="str">
            <v>A3</v>
          </cell>
          <cell r="M117">
            <v>0</v>
          </cell>
          <cell r="N117">
            <v>2</v>
          </cell>
          <cell r="O117">
            <v>1</v>
          </cell>
          <cell r="P117" t="str">
            <v>A3</v>
          </cell>
          <cell r="Q117" t="str">
            <v>A3</v>
          </cell>
          <cell r="R117">
            <v>0</v>
          </cell>
          <cell r="S117">
            <v>0</v>
          </cell>
          <cell r="T117">
            <v>0</v>
          </cell>
          <cell r="U117" t="str">
            <v>A3</v>
          </cell>
          <cell r="V117">
            <v>0</v>
          </cell>
          <cell r="W117">
            <v>2</v>
          </cell>
          <cell r="X117">
            <v>1</v>
          </cell>
          <cell r="Y117">
            <v>0</v>
          </cell>
          <cell r="Z117">
            <v>0</v>
          </cell>
          <cell r="AA117">
            <v>0</v>
          </cell>
          <cell r="AB117">
            <v>0</v>
          </cell>
          <cell r="AC117">
            <v>0</v>
          </cell>
        </row>
        <row r="118">
          <cell r="D118" t="str">
            <v>01015026</v>
          </cell>
          <cell r="E118">
            <v>0</v>
          </cell>
          <cell r="F118">
            <v>0</v>
          </cell>
          <cell r="G118" t="str">
            <v>A3</v>
          </cell>
          <cell r="H118">
            <v>0</v>
          </cell>
          <cell r="I118">
            <v>0</v>
          </cell>
          <cell r="J118" t="str">
            <v>- Bài viết sáng kiến được công nhận phạm vi ảnh hưởng cấp trường năm học 2021-2022 (QĐ số 189/QĐ-LTT-HĐSK ngày 15/4/2022)</v>
          </cell>
          <cell r="K118">
            <v>0</v>
          </cell>
          <cell r="L118" t="str">
            <v>A3</v>
          </cell>
          <cell r="M118">
            <v>0</v>
          </cell>
          <cell r="N118">
            <v>3</v>
          </cell>
          <cell r="O118">
            <v>2</v>
          </cell>
          <cell r="P118" t="str">
            <v>A3</v>
          </cell>
          <cell r="Q118" t="str">
            <v>A3</v>
          </cell>
          <cell r="R118">
            <v>0</v>
          </cell>
          <cell r="S118">
            <v>0</v>
          </cell>
          <cell r="T118">
            <v>0</v>
          </cell>
          <cell r="U118" t="str">
            <v>A3</v>
          </cell>
          <cell r="V118">
            <v>0</v>
          </cell>
          <cell r="W118">
            <v>3</v>
          </cell>
          <cell r="X118">
            <v>2</v>
          </cell>
          <cell r="Y118">
            <v>0</v>
          </cell>
          <cell r="Z118">
            <v>0</v>
          </cell>
          <cell r="AA118">
            <v>0</v>
          </cell>
          <cell r="AB118" t="str">
            <v>A2</v>
          </cell>
          <cell r="AC118" t="str">
            <v xml:space="preserve">Cá nhân tích cực tham gia các công việc của phòng </v>
          </cell>
        </row>
        <row r="119">
          <cell r="D119" t="str">
            <v>01015028</v>
          </cell>
          <cell r="E119">
            <v>0</v>
          </cell>
          <cell r="F119">
            <v>0</v>
          </cell>
          <cell r="G119" t="str">
            <v>A3</v>
          </cell>
          <cell r="H119">
            <v>0</v>
          </cell>
          <cell r="I119">
            <v>0</v>
          </cell>
          <cell r="J119" t="str">
            <v>- Bài viết sáng kiến được công nhận phạm vi ảnh hưởng cấp trường năm học 2021-2022 (QĐ số 189/QĐ-LTT-HĐSK ngày 15/4/2022)</v>
          </cell>
          <cell r="K119">
            <v>0</v>
          </cell>
          <cell r="L119" t="str">
            <v>A3</v>
          </cell>
          <cell r="M119">
            <v>0</v>
          </cell>
          <cell r="N119">
            <v>3</v>
          </cell>
          <cell r="O119">
            <v>2</v>
          </cell>
          <cell r="P119" t="str">
            <v>A3</v>
          </cell>
          <cell r="Q119" t="str">
            <v>A3</v>
          </cell>
          <cell r="R119">
            <v>0</v>
          </cell>
          <cell r="S119">
            <v>0</v>
          </cell>
          <cell r="T119">
            <v>0</v>
          </cell>
          <cell r="U119" t="str">
            <v>A3</v>
          </cell>
          <cell r="V119">
            <v>0</v>
          </cell>
          <cell r="W119">
            <v>3</v>
          </cell>
          <cell r="X119">
            <v>2</v>
          </cell>
          <cell r="Y119">
            <v>0</v>
          </cell>
          <cell r="Z119">
            <v>0</v>
          </cell>
          <cell r="AA119">
            <v>0</v>
          </cell>
          <cell r="AB119" t="str">
            <v>A2</v>
          </cell>
          <cell r="AC119" t="str">
            <v xml:space="preserve">Cá nhân tích cực tham gia các công việc của phòng </v>
          </cell>
        </row>
        <row r="120">
          <cell r="D120" t="str">
            <v>01008005</v>
          </cell>
          <cell r="E120">
            <v>0</v>
          </cell>
          <cell r="F120">
            <v>0</v>
          </cell>
          <cell r="G120" t="str">
            <v>A3</v>
          </cell>
          <cell r="H120">
            <v>0</v>
          </cell>
          <cell r="I120">
            <v>0</v>
          </cell>
          <cell r="J120" t="str">
            <v>- Bài viết sáng kiến được công nhận phạm vi ảnh hưởng cấp trường năm học 2021-2022 (QĐ số 189/QĐ-LTT-HĐSK ngày 15/4/2022)</v>
          </cell>
          <cell r="K120">
            <v>0</v>
          </cell>
          <cell r="L120" t="str">
            <v>A3</v>
          </cell>
          <cell r="M120">
            <v>0</v>
          </cell>
          <cell r="N120">
            <v>3</v>
          </cell>
          <cell r="O120">
            <v>4</v>
          </cell>
          <cell r="P120" t="str">
            <v>A3</v>
          </cell>
          <cell r="Q120" t="str">
            <v>A3</v>
          </cell>
          <cell r="R120">
            <v>0</v>
          </cell>
          <cell r="S120">
            <v>0</v>
          </cell>
          <cell r="T120">
            <v>0</v>
          </cell>
          <cell r="U120" t="str">
            <v>A3</v>
          </cell>
          <cell r="V120">
            <v>0</v>
          </cell>
          <cell r="W120">
            <v>3</v>
          </cell>
          <cell r="X120">
            <v>4</v>
          </cell>
          <cell r="Y120">
            <v>0</v>
          </cell>
          <cell r="Z120">
            <v>0</v>
          </cell>
          <cell r="AA120">
            <v>0</v>
          </cell>
          <cell r="AB120" t="str">
            <v>A2</v>
          </cell>
          <cell r="AC120" t="str">
            <v xml:space="preserve">Cá nhân tích cực tham gia các công việc của phòng </v>
          </cell>
        </row>
        <row r="121">
          <cell r="D121" t="str">
            <v>01009014</v>
          </cell>
          <cell r="E121">
            <v>0</v>
          </cell>
          <cell r="F121">
            <v>0</v>
          </cell>
          <cell r="G121" t="str">
            <v>A4</v>
          </cell>
          <cell r="H121">
            <v>0</v>
          </cell>
          <cell r="I121">
            <v>0</v>
          </cell>
          <cell r="J121">
            <v>0</v>
          </cell>
          <cell r="K121">
            <v>0</v>
          </cell>
          <cell r="L121" t="str">
            <v>A4</v>
          </cell>
          <cell r="M121">
            <v>0</v>
          </cell>
          <cell r="N121">
            <v>0</v>
          </cell>
          <cell r="O121">
            <v>0</v>
          </cell>
          <cell r="P121" t="str">
            <v>A4</v>
          </cell>
          <cell r="Q121" t="str">
            <v>A4</v>
          </cell>
          <cell r="R121">
            <v>0</v>
          </cell>
          <cell r="S121">
            <v>0</v>
          </cell>
          <cell r="T121">
            <v>0</v>
          </cell>
          <cell r="U121" t="str">
            <v>A4</v>
          </cell>
          <cell r="V121">
            <v>0</v>
          </cell>
          <cell r="W121">
            <v>1</v>
          </cell>
          <cell r="X121">
            <v>0</v>
          </cell>
          <cell r="Y121">
            <v>0</v>
          </cell>
          <cell r="Z121">
            <v>0</v>
          </cell>
          <cell r="AA121">
            <v>0</v>
          </cell>
          <cell r="AB121">
            <v>0</v>
          </cell>
          <cell r="AC121">
            <v>0</v>
          </cell>
        </row>
        <row r="122">
          <cell r="D122" t="str">
            <v>01008034</v>
          </cell>
          <cell r="E122">
            <v>0</v>
          </cell>
          <cell r="F122">
            <v>0</v>
          </cell>
          <cell r="G122" t="str">
            <v>A2</v>
          </cell>
          <cell r="H122">
            <v>0</v>
          </cell>
          <cell r="I122" t="str">
            <v>- Bài viết sáng kiến được công nhận phạm vi ảnh hưởng cấp ngành năm học 2021-2022 (QĐ số 1969/QĐ-SGDĐT ngày 03/8/2022)
- Bài viết đăng Kỷ yếu hội thảo cấp trường (ICSS 2022)</v>
          </cell>
          <cell r="J122" t="str">
            <v>- Bài viết sáng kiến được công nhận phạm vi ảnh hưởng cấp trường năm học 2021-2022 (QĐ số 189/QĐ-LTT-HĐSK ngày 15/4/2022)</v>
          </cell>
          <cell r="K122">
            <v>0</v>
          </cell>
          <cell r="L122" t="str">
            <v>A2</v>
          </cell>
          <cell r="M122">
            <v>0</v>
          </cell>
          <cell r="N122">
            <v>3</v>
          </cell>
          <cell r="O122">
            <v>3</v>
          </cell>
          <cell r="P122" t="str">
            <v>A2</v>
          </cell>
          <cell r="Q122" t="str">
            <v>A2</v>
          </cell>
          <cell r="R122">
            <v>0</v>
          </cell>
          <cell r="S122">
            <v>0</v>
          </cell>
          <cell r="T122">
            <v>0</v>
          </cell>
          <cell r="U122" t="str">
            <v>A2</v>
          </cell>
          <cell r="V122">
            <v>0</v>
          </cell>
          <cell r="W122">
            <v>4</v>
          </cell>
          <cell r="X122">
            <v>3</v>
          </cell>
          <cell r="Y122">
            <v>1</v>
          </cell>
          <cell r="Z122">
            <v>0</v>
          </cell>
          <cell r="AA122">
            <v>0</v>
          </cell>
          <cell r="AB122" t="str">
            <v>A1</v>
          </cell>
          <cell r="AC122" t="str">
            <v xml:space="preserve">Cá nhân tích cực tham gia các công việc của phòng </v>
          </cell>
        </row>
        <row r="123">
          <cell r="D123" t="str">
            <v>01008049</v>
          </cell>
          <cell r="E123">
            <v>0</v>
          </cell>
          <cell r="F123">
            <v>0</v>
          </cell>
          <cell r="G123" t="str">
            <v>A4</v>
          </cell>
          <cell r="H123">
            <v>0</v>
          </cell>
          <cell r="I123">
            <v>0</v>
          </cell>
          <cell r="J123">
            <v>0</v>
          </cell>
          <cell r="K123">
            <v>0</v>
          </cell>
          <cell r="L123" t="str">
            <v>A4</v>
          </cell>
          <cell r="M123">
            <v>0</v>
          </cell>
          <cell r="N123">
            <v>1</v>
          </cell>
          <cell r="O123">
            <v>0</v>
          </cell>
          <cell r="P123" t="str">
            <v>A4</v>
          </cell>
          <cell r="Q123" t="str">
            <v>A4</v>
          </cell>
          <cell r="R123">
            <v>0</v>
          </cell>
          <cell r="S123">
            <v>0</v>
          </cell>
          <cell r="T123">
            <v>0</v>
          </cell>
          <cell r="U123" t="str">
            <v>A4</v>
          </cell>
          <cell r="V123">
            <v>0</v>
          </cell>
          <cell r="W123">
            <v>1</v>
          </cell>
          <cell r="X123">
            <v>0</v>
          </cell>
          <cell r="Y123">
            <v>0</v>
          </cell>
          <cell r="Z123">
            <v>0</v>
          </cell>
          <cell r="AA123">
            <v>0</v>
          </cell>
          <cell r="AB123">
            <v>0</v>
          </cell>
          <cell r="AC123">
            <v>0</v>
          </cell>
        </row>
        <row r="124">
          <cell r="D124">
            <v>0</v>
          </cell>
          <cell r="E124">
            <v>0</v>
          </cell>
          <cell r="F124">
            <v>0</v>
          </cell>
          <cell r="G124">
            <v>18</v>
          </cell>
          <cell r="H124">
            <v>0</v>
          </cell>
          <cell r="I124">
            <v>0</v>
          </cell>
          <cell r="J124">
            <v>0</v>
          </cell>
          <cell r="K124">
            <v>0</v>
          </cell>
          <cell r="L124">
            <v>18</v>
          </cell>
          <cell r="M124" t="str">
            <v>0A1 + 2A2 + 3A3 + 13A4</v>
          </cell>
          <cell r="N124">
            <v>0</v>
          </cell>
          <cell r="O124">
            <v>0</v>
          </cell>
          <cell r="P124">
            <v>18</v>
          </cell>
          <cell r="Q124">
            <v>18</v>
          </cell>
          <cell r="R124" t="str">
            <v>0A1 + 2A2 + 3A3 + 13A4</v>
          </cell>
          <cell r="S124">
            <v>0</v>
          </cell>
          <cell r="T124">
            <v>0</v>
          </cell>
          <cell r="U124">
            <v>18</v>
          </cell>
          <cell r="V124" t="str">
            <v>0A1 + 2A2 + 3A3 + 13A4</v>
          </cell>
          <cell r="W124">
            <v>0</v>
          </cell>
          <cell r="X124">
            <v>0</v>
          </cell>
          <cell r="Y124">
            <v>0</v>
          </cell>
          <cell r="Z124">
            <v>0</v>
          </cell>
          <cell r="AA124">
            <v>0</v>
          </cell>
          <cell r="AB124">
            <v>0</v>
          </cell>
          <cell r="AC124">
            <v>0</v>
          </cell>
        </row>
        <row r="125">
          <cell r="D125" t="str">
            <v>01008021</v>
          </cell>
          <cell r="E125">
            <v>0</v>
          </cell>
          <cell r="F125">
            <v>0</v>
          </cell>
          <cell r="G125" t="str">
            <v>A2</v>
          </cell>
          <cell r="H125">
            <v>0</v>
          </cell>
          <cell r="I125" t="str">
            <v>Tham gia hỗ trợ viết bài kỷ yếu 50 năm của đơn vị</v>
          </cell>
          <cell r="J125" t="str">
            <v>'</v>
          </cell>
          <cell r="K125">
            <v>0</v>
          </cell>
          <cell r="L125" t="str">
            <v>A2</v>
          </cell>
          <cell r="M125">
            <v>0</v>
          </cell>
          <cell r="N125">
            <v>2</v>
          </cell>
          <cell r="O125">
            <v>3</v>
          </cell>
          <cell r="P125" t="str">
            <v>A2</v>
          </cell>
          <cell r="Q125" t="str">
            <v>A2</v>
          </cell>
          <cell r="R125">
            <v>0</v>
          </cell>
          <cell r="S125">
            <v>0</v>
          </cell>
          <cell r="T125">
            <v>0</v>
          </cell>
          <cell r="U125" t="str">
            <v>A2</v>
          </cell>
          <cell r="V125">
            <v>0</v>
          </cell>
          <cell r="W125">
            <v>2</v>
          </cell>
          <cell r="X125">
            <v>3</v>
          </cell>
          <cell r="Y125">
            <v>1</v>
          </cell>
          <cell r="Z125">
            <v>0</v>
          </cell>
          <cell r="AA125">
            <v>0</v>
          </cell>
          <cell r="AB125">
            <v>0</v>
          </cell>
          <cell r="AC125">
            <v>0</v>
          </cell>
        </row>
        <row r="126">
          <cell r="D126" t="str">
            <v>01008009</v>
          </cell>
          <cell r="E126">
            <v>0</v>
          </cell>
          <cell r="F126">
            <v>0</v>
          </cell>
          <cell r="G126" t="str">
            <v>A2</v>
          </cell>
          <cell r="H126">
            <v>0</v>
          </cell>
          <cell r="I126" t="str">
            <v>- Bài viết sáng kiến được công nhận phạm vi ảnh hưởng cấp ngành năm học 2021-2022 (QĐ số 1969/QĐ-SGDĐT ngày 03/8/2022)</v>
          </cell>
          <cell r="J126" t="str">
            <v>- Bài viết sáng kiến được công nhận phạm vi ảnh hưởng cấp trường năm học 2021-2022 (QĐ số 189/QĐ-LTT-HĐSK ngày 15/4/2022)</v>
          </cell>
          <cell r="K126">
            <v>0</v>
          </cell>
          <cell r="L126" t="str">
            <v>A2</v>
          </cell>
          <cell r="M126">
            <v>0</v>
          </cell>
          <cell r="N126">
            <v>4</v>
          </cell>
          <cell r="O126">
            <v>2</v>
          </cell>
          <cell r="P126" t="str">
            <v>A2</v>
          </cell>
          <cell r="Q126" t="str">
            <v>A2</v>
          </cell>
          <cell r="R126">
            <v>0</v>
          </cell>
          <cell r="S126">
            <v>0</v>
          </cell>
          <cell r="T126">
            <v>0</v>
          </cell>
          <cell r="U126" t="str">
            <v>A2</v>
          </cell>
          <cell r="V126">
            <v>0</v>
          </cell>
          <cell r="W126">
            <v>5</v>
          </cell>
          <cell r="X126">
            <v>2</v>
          </cell>
          <cell r="Y126">
            <v>1</v>
          </cell>
          <cell r="Z126">
            <v>0</v>
          </cell>
          <cell r="AA126">
            <v>0</v>
          </cell>
          <cell r="AB126" t="str">
            <v>A1</v>
          </cell>
          <cell r="AC126" t="str">
            <v xml:space="preserve">Cá nhân tích cực tham gia các công việc của phòng </v>
          </cell>
        </row>
        <row r="127">
          <cell r="D127" t="str">
            <v>01008031</v>
          </cell>
          <cell r="E127">
            <v>0</v>
          </cell>
          <cell r="F127">
            <v>0</v>
          </cell>
          <cell r="G127" t="str">
            <v>A4</v>
          </cell>
          <cell r="H127">
            <v>0</v>
          </cell>
          <cell r="I127">
            <v>0</v>
          </cell>
          <cell r="J127">
            <v>0</v>
          </cell>
          <cell r="K127">
            <v>0</v>
          </cell>
          <cell r="L127" t="str">
            <v>A4</v>
          </cell>
          <cell r="M127">
            <v>0</v>
          </cell>
          <cell r="N127">
            <v>1</v>
          </cell>
          <cell r="O127">
            <v>3</v>
          </cell>
          <cell r="P127" t="str">
            <v>A4</v>
          </cell>
          <cell r="Q127" t="str">
            <v>A4</v>
          </cell>
          <cell r="R127">
            <v>0</v>
          </cell>
          <cell r="S127">
            <v>0</v>
          </cell>
          <cell r="T127">
            <v>0</v>
          </cell>
          <cell r="U127" t="str">
            <v>A4</v>
          </cell>
          <cell r="V127">
            <v>0</v>
          </cell>
          <cell r="W127">
            <v>1</v>
          </cell>
          <cell r="X127">
            <v>3</v>
          </cell>
          <cell r="Y127">
            <v>0</v>
          </cell>
          <cell r="Z127">
            <v>0</v>
          </cell>
          <cell r="AA127">
            <v>0</v>
          </cell>
          <cell r="AB127">
            <v>0</v>
          </cell>
          <cell r="AC127">
            <v>0</v>
          </cell>
        </row>
        <row r="128">
          <cell r="D128" t="str">
            <v>01008018</v>
          </cell>
          <cell r="E128">
            <v>0</v>
          </cell>
          <cell r="F128">
            <v>0</v>
          </cell>
          <cell r="G128" t="str">
            <v>A4</v>
          </cell>
          <cell r="H128">
            <v>0</v>
          </cell>
          <cell r="I128">
            <v>0</v>
          </cell>
          <cell r="J128">
            <v>0</v>
          </cell>
          <cell r="K128">
            <v>0</v>
          </cell>
          <cell r="L128" t="str">
            <v>A4</v>
          </cell>
          <cell r="M128">
            <v>0</v>
          </cell>
          <cell r="N128">
            <v>1</v>
          </cell>
          <cell r="O128">
            <v>3</v>
          </cell>
          <cell r="P128" t="str">
            <v>A4</v>
          </cell>
          <cell r="Q128" t="str">
            <v>A4</v>
          </cell>
          <cell r="R128">
            <v>0</v>
          </cell>
          <cell r="S128">
            <v>0</v>
          </cell>
          <cell r="T128">
            <v>0</v>
          </cell>
          <cell r="U128" t="str">
            <v>A4</v>
          </cell>
          <cell r="V128">
            <v>0</v>
          </cell>
          <cell r="W128">
            <v>1</v>
          </cell>
          <cell r="X128">
            <v>3</v>
          </cell>
          <cell r="Y128">
            <v>0</v>
          </cell>
          <cell r="Z128">
            <v>0</v>
          </cell>
          <cell r="AA128">
            <v>0</v>
          </cell>
          <cell r="AB128">
            <v>0</v>
          </cell>
          <cell r="AC128">
            <v>0</v>
          </cell>
        </row>
        <row r="129">
          <cell r="D129" t="str">
            <v>01008039</v>
          </cell>
          <cell r="E129">
            <v>0</v>
          </cell>
          <cell r="F129">
            <v>0</v>
          </cell>
          <cell r="G129" t="str">
            <v>A4</v>
          </cell>
          <cell r="H129">
            <v>0</v>
          </cell>
          <cell r="I129">
            <v>0</v>
          </cell>
          <cell r="J129">
            <v>0</v>
          </cell>
          <cell r="K129">
            <v>0</v>
          </cell>
          <cell r="L129" t="str">
            <v>A4</v>
          </cell>
          <cell r="M129">
            <v>0</v>
          </cell>
          <cell r="N129">
            <v>1</v>
          </cell>
          <cell r="O129">
            <v>3</v>
          </cell>
          <cell r="P129" t="str">
            <v>A4</v>
          </cell>
          <cell r="Q129" t="str">
            <v>A4</v>
          </cell>
          <cell r="R129">
            <v>0</v>
          </cell>
          <cell r="S129">
            <v>0</v>
          </cell>
          <cell r="T129">
            <v>0</v>
          </cell>
          <cell r="U129" t="str">
            <v>A4</v>
          </cell>
          <cell r="V129">
            <v>0</v>
          </cell>
          <cell r="W129">
            <v>1</v>
          </cell>
          <cell r="X129">
            <v>3</v>
          </cell>
          <cell r="Y129">
            <v>0</v>
          </cell>
          <cell r="Z129">
            <v>0</v>
          </cell>
          <cell r="AA129">
            <v>0</v>
          </cell>
          <cell r="AB129">
            <v>0</v>
          </cell>
          <cell r="AC129">
            <v>0</v>
          </cell>
        </row>
        <row r="130">
          <cell r="D130" t="str">
            <v>01008040</v>
          </cell>
          <cell r="E130">
            <v>0</v>
          </cell>
          <cell r="F130">
            <v>0</v>
          </cell>
          <cell r="G130" t="str">
            <v>A4</v>
          </cell>
          <cell r="H130">
            <v>0</v>
          </cell>
          <cell r="I130">
            <v>0</v>
          </cell>
          <cell r="J130">
            <v>0</v>
          </cell>
          <cell r="K130">
            <v>0</v>
          </cell>
          <cell r="L130" t="str">
            <v>A4</v>
          </cell>
          <cell r="M130">
            <v>0</v>
          </cell>
          <cell r="N130">
            <v>1</v>
          </cell>
          <cell r="O130">
            <v>3</v>
          </cell>
          <cell r="P130" t="str">
            <v>A4</v>
          </cell>
          <cell r="Q130" t="str">
            <v>A4</v>
          </cell>
          <cell r="R130">
            <v>0</v>
          </cell>
          <cell r="S130">
            <v>0</v>
          </cell>
          <cell r="T130">
            <v>0</v>
          </cell>
          <cell r="U130" t="str">
            <v>A4</v>
          </cell>
          <cell r="V130">
            <v>0</v>
          </cell>
          <cell r="W130">
            <v>2</v>
          </cell>
          <cell r="X130">
            <v>3</v>
          </cell>
          <cell r="Y130">
            <v>0</v>
          </cell>
          <cell r="Z130">
            <v>0</v>
          </cell>
          <cell r="AA130">
            <v>0</v>
          </cell>
          <cell r="AB130">
            <v>0</v>
          </cell>
          <cell r="AC130">
            <v>0</v>
          </cell>
        </row>
        <row r="131">
          <cell r="D131" t="str">
            <v>01008041</v>
          </cell>
          <cell r="E131">
            <v>0</v>
          </cell>
          <cell r="F131">
            <v>0</v>
          </cell>
          <cell r="G131" t="str">
            <v>A4</v>
          </cell>
          <cell r="H131">
            <v>0</v>
          </cell>
          <cell r="I131">
            <v>0</v>
          </cell>
          <cell r="J131">
            <v>0</v>
          </cell>
          <cell r="K131">
            <v>0</v>
          </cell>
          <cell r="L131" t="str">
            <v>A4</v>
          </cell>
          <cell r="M131">
            <v>0</v>
          </cell>
          <cell r="N131">
            <v>1</v>
          </cell>
          <cell r="O131">
            <v>3</v>
          </cell>
          <cell r="P131" t="str">
            <v>A4</v>
          </cell>
          <cell r="Q131" t="str">
            <v>A4</v>
          </cell>
          <cell r="R131">
            <v>0</v>
          </cell>
          <cell r="S131">
            <v>0</v>
          </cell>
          <cell r="T131">
            <v>0</v>
          </cell>
          <cell r="U131" t="str">
            <v>A4</v>
          </cell>
          <cell r="V131">
            <v>0</v>
          </cell>
          <cell r="W131">
            <v>1</v>
          </cell>
          <cell r="X131">
            <v>3</v>
          </cell>
          <cell r="Y131">
            <v>0</v>
          </cell>
          <cell r="Z131">
            <v>0</v>
          </cell>
          <cell r="AA131">
            <v>0</v>
          </cell>
          <cell r="AB131">
            <v>0</v>
          </cell>
          <cell r="AC131">
            <v>0</v>
          </cell>
        </row>
        <row r="132">
          <cell r="D132" t="str">
            <v>01012027</v>
          </cell>
          <cell r="E132">
            <v>0</v>
          </cell>
          <cell r="F132">
            <v>0</v>
          </cell>
          <cell r="G132" t="str">
            <v>A3</v>
          </cell>
          <cell r="H132">
            <v>0</v>
          </cell>
          <cell r="I132">
            <v>0</v>
          </cell>
          <cell r="J132" t="str">
            <v>- Bài viết sáng kiến được công nhận phạm vi ảnh hưởng cấp trường năm học 2021-2022 (QĐ số 189/QĐ-LTT-HĐSK ngày 15/4/2022)</v>
          </cell>
          <cell r="K132">
            <v>0</v>
          </cell>
          <cell r="L132" t="str">
            <v>A3</v>
          </cell>
          <cell r="M132">
            <v>0</v>
          </cell>
          <cell r="N132">
            <v>3</v>
          </cell>
          <cell r="O132">
            <v>2</v>
          </cell>
          <cell r="P132" t="str">
            <v>A3</v>
          </cell>
          <cell r="Q132" t="str">
            <v>A3</v>
          </cell>
          <cell r="R132">
            <v>0</v>
          </cell>
          <cell r="S132">
            <v>0</v>
          </cell>
          <cell r="T132">
            <v>0</v>
          </cell>
          <cell r="U132" t="str">
            <v>A3</v>
          </cell>
          <cell r="V132">
            <v>0</v>
          </cell>
          <cell r="W132">
            <v>3</v>
          </cell>
          <cell r="X132">
            <v>2</v>
          </cell>
          <cell r="Y132">
            <v>0</v>
          </cell>
          <cell r="Z132">
            <v>0</v>
          </cell>
          <cell r="AA132">
            <v>0</v>
          </cell>
          <cell r="AB132" t="str">
            <v>A2</v>
          </cell>
          <cell r="AC132" t="str">
            <v xml:space="preserve">Cá nhân tích cực tham gia các công việc của phòng </v>
          </cell>
        </row>
        <row r="133">
          <cell r="D133" t="str">
            <v>01008012</v>
          </cell>
          <cell r="E133">
            <v>0</v>
          </cell>
          <cell r="F133">
            <v>0</v>
          </cell>
          <cell r="G133" t="str">
            <v>A3</v>
          </cell>
          <cell r="H133">
            <v>0</v>
          </cell>
          <cell r="I133">
            <v>0</v>
          </cell>
          <cell r="J133" t="str">
            <v>- Bài viết sáng kiến được công nhận phạm vi ảnh hưởng cấp trường năm học 2021-2022 (QĐ số 189/QĐ-LTT-HĐSK ngày 15/4/2022)</v>
          </cell>
          <cell r="K133">
            <v>0</v>
          </cell>
          <cell r="L133" t="str">
            <v>A3</v>
          </cell>
          <cell r="M133">
            <v>0</v>
          </cell>
          <cell r="N133">
            <v>3</v>
          </cell>
          <cell r="O133">
            <v>2</v>
          </cell>
          <cell r="P133" t="str">
            <v>A3</v>
          </cell>
          <cell r="Q133" t="str">
            <v>A3</v>
          </cell>
          <cell r="R133">
            <v>0</v>
          </cell>
          <cell r="S133">
            <v>0</v>
          </cell>
          <cell r="T133">
            <v>0</v>
          </cell>
          <cell r="U133" t="str">
            <v>A3</v>
          </cell>
          <cell r="V133">
            <v>0</v>
          </cell>
          <cell r="W133">
            <v>3</v>
          </cell>
          <cell r="X133">
            <v>2</v>
          </cell>
          <cell r="Y133">
            <v>0</v>
          </cell>
          <cell r="Z133">
            <v>0</v>
          </cell>
          <cell r="AA133">
            <v>0</v>
          </cell>
          <cell r="AB133" t="str">
            <v>A2</v>
          </cell>
          <cell r="AC133" t="str">
            <v xml:space="preserve">Cá nhân tích cực tham gia các công việc của phòng </v>
          </cell>
        </row>
        <row r="134">
          <cell r="D134" t="str">
            <v>01017008</v>
          </cell>
          <cell r="E134">
            <v>0</v>
          </cell>
          <cell r="F134">
            <v>0</v>
          </cell>
          <cell r="G134" t="str">
            <v>A3</v>
          </cell>
          <cell r="H134">
            <v>0</v>
          </cell>
          <cell r="I134">
            <v>0</v>
          </cell>
          <cell r="J134" t="str">
            <v>- Bài viết sáng kiến được công nhận phạm vi ảnh hưởng cấp trường năm học 2021-2022 (QĐ số 189/QĐ-LTT-HĐSK ngày 15/4/2022)</v>
          </cell>
          <cell r="K134">
            <v>0</v>
          </cell>
          <cell r="L134" t="str">
            <v>A3</v>
          </cell>
          <cell r="M134">
            <v>0</v>
          </cell>
          <cell r="N134">
            <v>4</v>
          </cell>
          <cell r="O134">
            <v>2</v>
          </cell>
          <cell r="P134" t="str">
            <v>A3</v>
          </cell>
          <cell r="Q134" t="str">
            <v>A3</v>
          </cell>
          <cell r="R134">
            <v>0</v>
          </cell>
          <cell r="S134">
            <v>0</v>
          </cell>
          <cell r="T134">
            <v>0</v>
          </cell>
          <cell r="U134" t="str">
            <v>A3</v>
          </cell>
          <cell r="V134">
            <v>0</v>
          </cell>
          <cell r="W134">
            <v>4</v>
          </cell>
          <cell r="X134">
            <v>2</v>
          </cell>
          <cell r="Y134">
            <v>0</v>
          </cell>
          <cell r="Z134">
            <v>0</v>
          </cell>
          <cell r="AA134">
            <v>0</v>
          </cell>
          <cell r="AB134" t="str">
            <v>A2</v>
          </cell>
          <cell r="AC134" t="str">
            <v xml:space="preserve">Cá nhân tích cực tham gia các công việc của phòng </v>
          </cell>
        </row>
        <row r="135">
          <cell r="D135" t="str">
            <v>01008033</v>
          </cell>
          <cell r="E135">
            <v>0</v>
          </cell>
          <cell r="F135">
            <v>0</v>
          </cell>
          <cell r="G135" t="str">
            <v>A4</v>
          </cell>
          <cell r="H135">
            <v>0</v>
          </cell>
          <cell r="I135">
            <v>0</v>
          </cell>
          <cell r="J135">
            <v>0</v>
          </cell>
          <cell r="K135">
            <v>0</v>
          </cell>
          <cell r="L135" t="str">
            <v>A4</v>
          </cell>
          <cell r="M135">
            <v>0</v>
          </cell>
          <cell r="N135">
            <v>3</v>
          </cell>
          <cell r="O135">
            <v>2</v>
          </cell>
          <cell r="P135" t="str">
            <v>A4</v>
          </cell>
          <cell r="Q135" t="str">
            <v>A4</v>
          </cell>
          <cell r="R135">
            <v>0</v>
          </cell>
          <cell r="S135">
            <v>0</v>
          </cell>
          <cell r="T135">
            <v>0</v>
          </cell>
          <cell r="U135" t="str">
            <v>A4</v>
          </cell>
          <cell r="V135">
            <v>0</v>
          </cell>
          <cell r="W135">
            <v>4</v>
          </cell>
          <cell r="X135">
            <v>2</v>
          </cell>
          <cell r="Y135">
            <v>0</v>
          </cell>
          <cell r="Z135">
            <v>0</v>
          </cell>
          <cell r="AA135">
            <v>0</v>
          </cell>
          <cell r="AB135" t="str">
            <v>A2</v>
          </cell>
          <cell r="AC135" t="str">
            <v xml:space="preserve">Mức chuẩn A4. Đề nghị xếp loại A2 (vượt 2 bậc). Cá nhân tích cực tham gia các công việc của phòng </v>
          </cell>
        </row>
        <row r="136">
          <cell r="D136" t="str">
            <v>01013033</v>
          </cell>
          <cell r="E136">
            <v>0</v>
          </cell>
          <cell r="F136">
            <v>0</v>
          </cell>
          <cell r="G136" t="str">
            <v>A4</v>
          </cell>
          <cell r="H136">
            <v>0</v>
          </cell>
          <cell r="I136">
            <v>0</v>
          </cell>
          <cell r="J136">
            <v>0</v>
          </cell>
          <cell r="K136">
            <v>0</v>
          </cell>
          <cell r="L136" t="str">
            <v>A4</v>
          </cell>
          <cell r="M136">
            <v>0</v>
          </cell>
          <cell r="N136">
            <v>0</v>
          </cell>
          <cell r="O136">
            <v>0</v>
          </cell>
          <cell r="P136" t="str">
            <v>A4</v>
          </cell>
          <cell r="Q136" t="str">
            <v>A4</v>
          </cell>
          <cell r="R136">
            <v>0</v>
          </cell>
          <cell r="S136">
            <v>0</v>
          </cell>
          <cell r="T136">
            <v>0</v>
          </cell>
          <cell r="U136" t="str">
            <v>A4</v>
          </cell>
          <cell r="V136">
            <v>0</v>
          </cell>
          <cell r="W136">
            <v>0</v>
          </cell>
          <cell r="X136">
            <v>0</v>
          </cell>
          <cell r="Y136">
            <v>0</v>
          </cell>
          <cell r="Z136">
            <v>0</v>
          </cell>
          <cell r="AA136">
            <v>0</v>
          </cell>
          <cell r="AB136">
            <v>0</v>
          </cell>
          <cell r="AC136">
            <v>0</v>
          </cell>
        </row>
        <row r="137">
          <cell r="D137" t="str">
            <v>01009015</v>
          </cell>
          <cell r="E137">
            <v>0</v>
          </cell>
          <cell r="F137">
            <v>0</v>
          </cell>
          <cell r="G137" t="str">
            <v>A4</v>
          </cell>
          <cell r="H137">
            <v>0</v>
          </cell>
          <cell r="I137">
            <v>0</v>
          </cell>
          <cell r="J137">
            <v>0</v>
          </cell>
          <cell r="K137">
            <v>0</v>
          </cell>
          <cell r="L137" t="str">
            <v>A4</v>
          </cell>
          <cell r="M137">
            <v>0</v>
          </cell>
          <cell r="N137">
            <v>0</v>
          </cell>
          <cell r="O137">
            <v>0</v>
          </cell>
          <cell r="P137" t="str">
            <v>A4</v>
          </cell>
          <cell r="Q137" t="str">
            <v>A4</v>
          </cell>
          <cell r="R137">
            <v>0</v>
          </cell>
          <cell r="S137">
            <v>0</v>
          </cell>
          <cell r="T137">
            <v>0</v>
          </cell>
          <cell r="U137" t="str">
            <v>A4</v>
          </cell>
          <cell r="V137">
            <v>0</v>
          </cell>
          <cell r="W137">
            <v>0</v>
          </cell>
          <cell r="X137">
            <v>0</v>
          </cell>
          <cell r="Y137">
            <v>0</v>
          </cell>
          <cell r="Z137">
            <v>0</v>
          </cell>
          <cell r="AA137">
            <v>0</v>
          </cell>
          <cell r="AB137">
            <v>0</v>
          </cell>
          <cell r="AC137">
            <v>0</v>
          </cell>
        </row>
        <row r="138">
          <cell r="D138" t="str">
            <v>01002003</v>
          </cell>
          <cell r="E138">
            <v>0</v>
          </cell>
          <cell r="F138">
            <v>0</v>
          </cell>
          <cell r="G138" t="str">
            <v>A4</v>
          </cell>
          <cell r="H138">
            <v>0</v>
          </cell>
          <cell r="I138">
            <v>0</v>
          </cell>
          <cell r="J138">
            <v>0</v>
          </cell>
          <cell r="K138">
            <v>0</v>
          </cell>
          <cell r="L138" t="str">
            <v>A4</v>
          </cell>
          <cell r="M138">
            <v>0</v>
          </cell>
          <cell r="N138">
            <v>0</v>
          </cell>
          <cell r="O138">
            <v>0</v>
          </cell>
          <cell r="P138" t="str">
            <v>A4</v>
          </cell>
          <cell r="Q138" t="str">
            <v>A4</v>
          </cell>
          <cell r="R138">
            <v>0</v>
          </cell>
          <cell r="S138">
            <v>0</v>
          </cell>
          <cell r="T138">
            <v>0</v>
          </cell>
          <cell r="U138" t="str">
            <v>A4</v>
          </cell>
          <cell r="V138">
            <v>0</v>
          </cell>
          <cell r="W138">
            <v>0</v>
          </cell>
          <cell r="X138">
            <v>0</v>
          </cell>
          <cell r="Y138">
            <v>0</v>
          </cell>
          <cell r="Z138">
            <v>0</v>
          </cell>
          <cell r="AA138">
            <v>0</v>
          </cell>
          <cell r="AB138">
            <v>0</v>
          </cell>
          <cell r="AC138">
            <v>0</v>
          </cell>
        </row>
        <row r="139">
          <cell r="D139" t="str">
            <v>01008042</v>
          </cell>
          <cell r="E139">
            <v>0</v>
          </cell>
          <cell r="F139">
            <v>0</v>
          </cell>
          <cell r="G139" t="str">
            <v>A4</v>
          </cell>
          <cell r="H139">
            <v>0</v>
          </cell>
          <cell r="I139">
            <v>0</v>
          </cell>
          <cell r="J139">
            <v>0</v>
          </cell>
          <cell r="K139">
            <v>0</v>
          </cell>
          <cell r="L139" t="str">
            <v>A4</v>
          </cell>
          <cell r="M139">
            <v>0</v>
          </cell>
          <cell r="N139">
            <v>2</v>
          </cell>
          <cell r="O139">
            <v>0</v>
          </cell>
          <cell r="P139" t="str">
            <v>A4</v>
          </cell>
          <cell r="Q139" t="str">
            <v>A4</v>
          </cell>
          <cell r="R139">
            <v>0</v>
          </cell>
          <cell r="S139">
            <v>0</v>
          </cell>
          <cell r="T139">
            <v>0</v>
          </cell>
          <cell r="U139" t="str">
            <v>A4</v>
          </cell>
          <cell r="V139">
            <v>0</v>
          </cell>
          <cell r="W139">
            <v>2</v>
          </cell>
          <cell r="X139">
            <v>0</v>
          </cell>
          <cell r="Y139">
            <v>0</v>
          </cell>
          <cell r="Z139">
            <v>0</v>
          </cell>
          <cell r="AA139">
            <v>0</v>
          </cell>
          <cell r="AB139">
            <v>0</v>
          </cell>
          <cell r="AC139">
            <v>0</v>
          </cell>
        </row>
        <row r="140">
          <cell r="D140" t="str">
            <v>01008044</v>
          </cell>
          <cell r="E140">
            <v>0</v>
          </cell>
          <cell r="F140">
            <v>0</v>
          </cell>
          <cell r="G140" t="str">
            <v>A4</v>
          </cell>
          <cell r="H140">
            <v>0</v>
          </cell>
          <cell r="I140">
            <v>0</v>
          </cell>
          <cell r="J140">
            <v>0</v>
          </cell>
          <cell r="K140">
            <v>0</v>
          </cell>
          <cell r="L140" t="str">
            <v>A4</v>
          </cell>
          <cell r="M140">
            <v>0</v>
          </cell>
          <cell r="N140">
            <v>0</v>
          </cell>
          <cell r="O140">
            <v>0</v>
          </cell>
          <cell r="P140" t="str">
            <v>A4</v>
          </cell>
          <cell r="Q140" t="str">
            <v>A4</v>
          </cell>
          <cell r="R140">
            <v>0</v>
          </cell>
          <cell r="S140">
            <v>0</v>
          </cell>
          <cell r="T140">
            <v>0</v>
          </cell>
          <cell r="U140" t="str">
            <v>A4</v>
          </cell>
          <cell r="V140">
            <v>0</v>
          </cell>
          <cell r="W140">
            <v>0</v>
          </cell>
          <cell r="X140">
            <v>0</v>
          </cell>
          <cell r="Y140">
            <v>0</v>
          </cell>
          <cell r="Z140" t="str">
            <v/>
          </cell>
          <cell r="AA140">
            <v>0</v>
          </cell>
          <cell r="AB140">
            <v>0</v>
          </cell>
          <cell r="AC140">
            <v>0</v>
          </cell>
        </row>
        <row r="141">
          <cell r="D141" t="str">
            <v>01008045</v>
          </cell>
          <cell r="E141">
            <v>0</v>
          </cell>
          <cell r="F141">
            <v>0</v>
          </cell>
          <cell r="G141" t="str">
            <v>A4</v>
          </cell>
          <cell r="H141">
            <v>0</v>
          </cell>
          <cell r="I141">
            <v>0</v>
          </cell>
          <cell r="J141">
            <v>0</v>
          </cell>
          <cell r="K141">
            <v>0</v>
          </cell>
          <cell r="L141" t="str">
            <v>A4</v>
          </cell>
          <cell r="M141">
            <v>0</v>
          </cell>
          <cell r="N141">
            <v>0</v>
          </cell>
          <cell r="O141">
            <v>0</v>
          </cell>
          <cell r="P141" t="str">
            <v>A4</v>
          </cell>
          <cell r="Q141" t="str">
            <v>A4</v>
          </cell>
          <cell r="R141">
            <v>0</v>
          </cell>
          <cell r="S141">
            <v>0</v>
          </cell>
          <cell r="T141">
            <v>0</v>
          </cell>
          <cell r="U141" t="str">
            <v>A4</v>
          </cell>
          <cell r="V141">
            <v>0</v>
          </cell>
          <cell r="W141">
            <v>0</v>
          </cell>
          <cell r="X141">
            <v>0</v>
          </cell>
          <cell r="Y141">
            <v>0</v>
          </cell>
          <cell r="Z141">
            <v>0</v>
          </cell>
          <cell r="AA141">
            <v>0</v>
          </cell>
          <cell r="AB141">
            <v>0</v>
          </cell>
          <cell r="AC141">
            <v>0</v>
          </cell>
        </row>
        <row r="142">
          <cell r="D142" t="str">
            <v>01008048</v>
          </cell>
          <cell r="E142">
            <v>0</v>
          </cell>
          <cell r="F142">
            <v>0</v>
          </cell>
          <cell r="G142" t="str">
            <v>A4</v>
          </cell>
          <cell r="H142">
            <v>0</v>
          </cell>
          <cell r="I142">
            <v>0</v>
          </cell>
          <cell r="J142">
            <v>0</v>
          </cell>
          <cell r="K142">
            <v>0</v>
          </cell>
          <cell r="L142" t="str">
            <v>A4</v>
          </cell>
          <cell r="M142">
            <v>0</v>
          </cell>
          <cell r="N142">
            <v>2</v>
          </cell>
          <cell r="O142">
            <v>2</v>
          </cell>
          <cell r="P142" t="str">
            <v>A4</v>
          </cell>
          <cell r="Q142" t="str">
            <v>A4</v>
          </cell>
          <cell r="R142">
            <v>0</v>
          </cell>
          <cell r="S142">
            <v>0</v>
          </cell>
          <cell r="T142">
            <v>0</v>
          </cell>
          <cell r="U142" t="str">
            <v>A4</v>
          </cell>
          <cell r="V142">
            <v>0</v>
          </cell>
          <cell r="W142">
            <v>2</v>
          </cell>
          <cell r="X142">
            <v>2</v>
          </cell>
          <cell r="Y142">
            <v>0</v>
          </cell>
          <cell r="Z142">
            <v>0</v>
          </cell>
          <cell r="AA142">
            <v>0</v>
          </cell>
          <cell r="AB142" t="str">
            <v>A3</v>
          </cell>
          <cell r="AC142" t="str">
            <v xml:space="preserve">Cá nhân tích cực tham gia các công việc của phòng </v>
          </cell>
        </row>
        <row r="143">
          <cell r="D143">
            <v>0</v>
          </cell>
          <cell r="E143">
            <v>0</v>
          </cell>
          <cell r="F143">
            <v>0</v>
          </cell>
          <cell r="G143">
            <v>21</v>
          </cell>
          <cell r="H143">
            <v>0</v>
          </cell>
          <cell r="I143">
            <v>0</v>
          </cell>
          <cell r="J143">
            <v>0</v>
          </cell>
          <cell r="K143">
            <v>0</v>
          </cell>
          <cell r="L143">
            <v>21</v>
          </cell>
          <cell r="M143" t="str">
            <v>0A1 + 1A2 + 10A3 + 10A4 + 0B1</v>
          </cell>
          <cell r="N143">
            <v>0</v>
          </cell>
          <cell r="O143">
            <v>0</v>
          </cell>
          <cell r="P143">
            <v>21</v>
          </cell>
          <cell r="Q143">
            <v>21</v>
          </cell>
          <cell r="R143" t="str">
            <v>0A1 + 1A2 + 10A3 + 10A4 + 0B1 + 0B2</v>
          </cell>
          <cell r="S143">
            <v>0</v>
          </cell>
          <cell r="T143">
            <v>0</v>
          </cell>
          <cell r="U143">
            <v>21</v>
          </cell>
          <cell r="V143" t="str">
            <v>0A1 + 1A2 + 10A3 + 10A4 + 0 B1 + 0 B2</v>
          </cell>
          <cell r="W143">
            <v>0</v>
          </cell>
          <cell r="X143">
            <v>0</v>
          </cell>
          <cell r="Y143">
            <v>0</v>
          </cell>
          <cell r="Z143">
            <v>0</v>
          </cell>
          <cell r="AA143">
            <v>0</v>
          </cell>
          <cell r="AB143">
            <v>0</v>
          </cell>
          <cell r="AC143">
            <v>0</v>
          </cell>
        </row>
        <row r="144">
          <cell r="D144">
            <v>0</v>
          </cell>
          <cell r="E144">
            <v>0</v>
          </cell>
          <cell r="F144">
            <v>0</v>
          </cell>
          <cell r="G144">
            <v>21</v>
          </cell>
          <cell r="H144">
            <v>0</v>
          </cell>
          <cell r="I144">
            <v>0</v>
          </cell>
          <cell r="J144">
            <v>0</v>
          </cell>
          <cell r="K144">
            <v>0</v>
          </cell>
          <cell r="L144">
            <v>21</v>
          </cell>
          <cell r="M144" t="str">
            <v>0A1 + 1A2 + 10A3 + 10A4 + 0B1</v>
          </cell>
          <cell r="N144">
            <v>0</v>
          </cell>
          <cell r="O144">
            <v>0</v>
          </cell>
          <cell r="P144">
            <v>21</v>
          </cell>
          <cell r="Q144">
            <v>21</v>
          </cell>
          <cell r="R144" t="str">
            <v>0A1 + 1A2 + 10A3 + 10A4 + 0B1 + 0B2</v>
          </cell>
          <cell r="S144">
            <v>0</v>
          </cell>
          <cell r="T144">
            <v>0</v>
          </cell>
          <cell r="U144">
            <v>21</v>
          </cell>
          <cell r="V144" t="str">
            <v>0A1 + 1A2 + 10A3 + 10A4 + 0 B1 + 0 B2</v>
          </cell>
          <cell r="W144">
            <v>0</v>
          </cell>
          <cell r="X144">
            <v>0</v>
          </cell>
          <cell r="Y144">
            <v>0</v>
          </cell>
          <cell r="Z144">
            <v>0</v>
          </cell>
          <cell r="AA144">
            <v>0</v>
          </cell>
          <cell r="AB144">
            <v>0</v>
          </cell>
          <cell r="AC144">
            <v>0</v>
          </cell>
        </row>
        <row r="145">
          <cell r="D145" t="str">
            <v>01022003</v>
          </cell>
          <cell r="E145" t="str">
            <v>Tỷ lệ A1</v>
          </cell>
          <cell r="F145" t="str">
            <v>Tỷ lệ A2</v>
          </cell>
          <cell r="G145" t="str">
            <v>A2</v>
          </cell>
          <cell r="H145">
            <v>0</v>
          </cell>
          <cell r="I145" t="str">
            <v>- Bài viết sáng kiến được công nhận phạm vi ảnh hưởng cấp ngành năm học 2021-2022 (QĐ số 1969/QĐ-SGDĐT ngày 03/8/2022)
- Bài viết đăng Kỷ yếu hội thảo cấp trường (ICSS 2022)
- Bài viết đăng Kỷ yếu 50 năm hình thành và phát triển trường</v>
          </cell>
          <cell r="J145" t="str">
            <v>- Bài viết sáng kiến được công nhận phạm vi ảnh hưởng cấp trường năm học 2021-2022 (QĐ số 189/QĐ-LTT-HĐSK ngày 15/4/2022)
- Bài viết đăng kỷ yếu hội thảo cấp đơn vị năm 2022</v>
          </cell>
          <cell r="K145">
            <v>0</v>
          </cell>
          <cell r="L145" t="str">
            <v>A3</v>
          </cell>
          <cell r="M145">
            <v>0</v>
          </cell>
          <cell r="N145">
            <v>2</v>
          </cell>
          <cell r="O145">
            <v>0</v>
          </cell>
          <cell r="P145" t="str">
            <v>A3</v>
          </cell>
          <cell r="Q145" t="str">
            <v>A3</v>
          </cell>
          <cell r="R145">
            <v>0</v>
          </cell>
          <cell r="S145" t="str">
            <v>Tỷ lệ A1</v>
          </cell>
          <cell r="T145" t="str">
            <v>Tỷ lệ A2</v>
          </cell>
          <cell r="U145" t="str">
            <v>A3</v>
          </cell>
          <cell r="V145">
            <v>0</v>
          </cell>
          <cell r="W145">
            <v>2</v>
          </cell>
          <cell r="X145">
            <v>0</v>
          </cell>
          <cell r="Y145">
            <v>0</v>
          </cell>
          <cell r="Z145">
            <v>0</v>
          </cell>
          <cell r="AA145">
            <v>0</v>
          </cell>
          <cell r="AB145">
            <v>0</v>
          </cell>
          <cell r="AC145">
            <v>0</v>
          </cell>
        </row>
        <row r="146">
          <cell r="D146" t="str">
            <v>01010007</v>
          </cell>
          <cell r="E146">
            <v>0</v>
          </cell>
          <cell r="F146">
            <v>1</v>
          </cell>
          <cell r="G146" t="str">
            <v>A2</v>
          </cell>
          <cell r="H146">
            <v>0</v>
          </cell>
          <cell r="I146" t="str">
            <v>- Bài viết sáng kiến được công nhận phạm vi ảnh hưởng cấp ngành năm học 2021-2022 (QĐ số 1969/QĐ-SGDĐT ngày 03/8/2022)
- Bài viết đăng Kỷ yếu hội thảo cấp trường (ICSS 2022)
- Tham gia viết bài giới thiệu đơn vị đăng Kỷ yếu Hội thảo 50 năm thành lập trường
- Bổ sung bài báo đăng tạp chí giáo dục ngày 20/12/2022 (nhóm 4 tác giả)</v>
          </cell>
          <cell r="J146" t="str">
            <v>- Bài viết sáng kiến được công nhận phạm vi ảnh hưởng cấp trường năm học 2021-2022 (QĐ số 189/QĐ-LTT-HĐSK ngày 15/4/2022)
- Bài viết đăng kỷ yếu hội thảo cấp đơn vị năm 2022</v>
          </cell>
          <cell r="K146" t="str">
            <v>Bổ sung bài báo trong kỳ xét thi đua tháng 2/2023 (Phạm Thị Thu Nga, Nguyễn Thị Thủy, Hà Như Mai)</v>
          </cell>
          <cell r="L146" t="str">
            <v>A3</v>
          </cell>
          <cell r="M146">
            <v>0</v>
          </cell>
          <cell r="N146">
            <v>3</v>
          </cell>
          <cell r="O146">
            <v>0</v>
          </cell>
          <cell r="P146" t="str">
            <v>A3</v>
          </cell>
          <cell r="Q146" t="str">
            <v>A3</v>
          </cell>
          <cell r="R146">
            <v>0</v>
          </cell>
          <cell r="S146">
            <v>0</v>
          </cell>
          <cell r="T146">
            <v>1</v>
          </cell>
          <cell r="U146" t="str">
            <v>A3</v>
          </cell>
          <cell r="V146">
            <v>0</v>
          </cell>
          <cell r="W146">
            <v>3</v>
          </cell>
          <cell r="X146">
            <v>0</v>
          </cell>
          <cell r="Y146">
            <v>0</v>
          </cell>
          <cell r="Z146">
            <v>0</v>
          </cell>
          <cell r="AA146">
            <v>0</v>
          </cell>
          <cell r="AB146" t="str">
            <v>A2</v>
          </cell>
          <cell r="AC146" t="str">
            <v>Tích cực tham gia các công tác của khoa và của trường</v>
          </cell>
        </row>
        <row r="147">
          <cell r="D147" t="str">
            <v>01010033</v>
          </cell>
          <cell r="E147">
            <v>0</v>
          </cell>
          <cell r="F147">
            <v>4.7619047619047616E-2</v>
          </cell>
          <cell r="G147" t="str">
            <v>A3</v>
          </cell>
          <cell r="H147">
            <v>0</v>
          </cell>
          <cell r="I147">
            <v>0</v>
          </cell>
          <cell r="J147" t="str">
            <v>- Bài viết đăng kỷ yếu hội thảo cấp đơn vị năm 2022</v>
          </cell>
          <cell r="K147">
            <v>0</v>
          </cell>
          <cell r="L147" t="str">
            <v>A4</v>
          </cell>
          <cell r="M147">
            <v>0</v>
          </cell>
          <cell r="N147">
            <v>0</v>
          </cell>
          <cell r="O147">
            <v>0</v>
          </cell>
          <cell r="P147" t="str">
            <v>A4</v>
          </cell>
          <cell r="Q147" t="str">
            <v>A4</v>
          </cell>
          <cell r="R147">
            <v>0</v>
          </cell>
          <cell r="S147">
            <v>0</v>
          </cell>
          <cell r="T147">
            <v>5.2631578947368418E-2</v>
          </cell>
          <cell r="U147" t="str">
            <v>A4</v>
          </cell>
          <cell r="V147">
            <v>0</v>
          </cell>
          <cell r="W147">
            <v>0</v>
          </cell>
          <cell r="X147">
            <v>0</v>
          </cell>
          <cell r="Y147">
            <v>0</v>
          </cell>
          <cell r="Z147">
            <v>0</v>
          </cell>
          <cell r="AA147">
            <v>0</v>
          </cell>
          <cell r="AB147">
            <v>0</v>
          </cell>
          <cell r="AC147">
            <v>0</v>
          </cell>
        </row>
        <row r="148">
          <cell r="D148" t="str">
            <v>01010037</v>
          </cell>
          <cell r="E148">
            <v>0</v>
          </cell>
          <cell r="F148">
            <v>0</v>
          </cell>
          <cell r="G148" t="str">
            <v>A3</v>
          </cell>
          <cell r="H148">
            <v>0</v>
          </cell>
          <cell r="I148">
            <v>0</v>
          </cell>
          <cell r="J148" t="str">
            <v>- Bài viết đăng kỷ yếu hội thảo cấp đơn vị năm 2022</v>
          </cell>
          <cell r="K148">
            <v>0</v>
          </cell>
          <cell r="L148" t="str">
            <v>A3</v>
          </cell>
          <cell r="M148">
            <v>0</v>
          </cell>
          <cell r="N148">
            <v>1</v>
          </cell>
          <cell r="O148">
            <v>0</v>
          </cell>
          <cell r="P148" t="str">
            <v>A3</v>
          </cell>
          <cell r="Q148" t="str">
            <v>A3</v>
          </cell>
          <cell r="R148">
            <v>0</v>
          </cell>
          <cell r="S148">
            <v>0</v>
          </cell>
          <cell r="T148">
            <v>0</v>
          </cell>
          <cell r="U148" t="str">
            <v>A3</v>
          </cell>
          <cell r="V148">
            <v>0</v>
          </cell>
          <cell r="W148">
            <v>1</v>
          </cell>
          <cell r="X148">
            <v>0</v>
          </cell>
          <cell r="Y148">
            <v>0</v>
          </cell>
          <cell r="Z148">
            <v>0</v>
          </cell>
          <cell r="AA148">
            <v>0</v>
          </cell>
          <cell r="AB148">
            <v>0</v>
          </cell>
          <cell r="AC148">
            <v>0</v>
          </cell>
        </row>
        <row r="149">
          <cell r="D149" t="str">
            <v>01010031</v>
          </cell>
          <cell r="E149">
            <v>0</v>
          </cell>
          <cell r="F149">
            <v>0</v>
          </cell>
          <cell r="G149" t="str">
            <v>A2</v>
          </cell>
          <cell r="H149">
            <v>0</v>
          </cell>
          <cell r="I149" t="str">
            <v>Bổ sung bài báo đăng tạp chí giáo dục ngày 20/12/2022 (nhóm 4 tác giả)</v>
          </cell>
          <cell r="J149">
            <v>0</v>
          </cell>
          <cell r="K149" t="str">
            <v>Bổ sung bài báo trong kỳ xét thi đua tháng 2/2023</v>
          </cell>
          <cell r="L149" t="str">
            <v>A4</v>
          </cell>
          <cell r="M149">
            <v>0</v>
          </cell>
          <cell r="N149">
            <v>0</v>
          </cell>
          <cell r="O149">
            <v>0</v>
          </cell>
          <cell r="P149" t="str">
            <v>A4</v>
          </cell>
          <cell r="Q149" t="str">
            <v>A4</v>
          </cell>
          <cell r="R149">
            <v>0</v>
          </cell>
          <cell r="S149">
            <v>0</v>
          </cell>
          <cell r="T149">
            <v>0</v>
          </cell>
          <cell r="U149" t="str">
            <v>A4</v>
          </cell>
          <cell r="V149">
            <v>0</v>
          </cell>
          <cell r="W149">
            <v>0</v>
          </cell>
          <cell r="X149">
            <v>0</v>
          </cell>
          <cell r="Y149">
            <v>0</v>
          </cell>
          <cell r="Z149">
            <v>0</v>
          </cell>
          <cell r="AA149">
            <v>0</v>
          </cell>
          <cell r="AB149">
            <v>0</v>
          </cell>
          <cell r="AC149">
            <v>0</v>
          </cell>
        </row>
        <row r="150">
          <cell r="D150" t="str">
            <v>01010016</v>
          </cell>
          <cell r="E150">
            <v>0</v>
          </cell>
          <cell r="F150">
            <v>0</v>
          </cell>
          <cell r="G150" t="str">
            <v>A4</v>
          </cell>
          <cell r="H150">
            <v>0</v>
          </cell>
          <cell r="I150">
            <v>0</v>
          </cell>
          <cell r="J150">
            <v>0</v>
          </cell>
          <cell r="K150">
            <v>0</v>
          </cell>
          <cell r="L150" t="str">
            <v>A4</v>
          </cell>
          <cell r="M150">
            <v>0</v>
          </cell>
          <cell r="N150">
            <v>0</v>
          </cell>
          <cell r="O150">
            <v>0</v>
          </cell>
          <cell r="P150" t="str">
            <v>A4</v>
          </cell>
          <cell r="Q150" t="str">
            <v>A4</v>
          </cell>
          <cell r="R150">
            <v>0</v>
          </cell>
          <cell r="S150">
            <v>0</v>
          </cell>
          <cell r="T150">
            <v>0</v>
          </cell>
          <cell r="U150" t="str">
            <v>A4</v>
          </cell>
          <cell r="V150">
            <v>0</v>
          </cell>
          <cell r="W150">
            <v>0</v>
          </cell>
          <cell r="X150">
            <v>0</v>
          </cell>
          <cell r="Y150">
            <v>0</v>
          </cell>
          <cell r="Z150">
            <v>0</v>
          </cell>
          <cell r="AA150">
            <v>0</v>
          </cell>
          <cell r="AB150">
            <v>0</v>
          </cell>
          <cell r="AC150">
            <v>0</v>
          </cell>
        </row>
        <row r="151">
          <cell r="D151" t="str">
            <v>01010028</v>
          </cell>
          <cell r="E151">
            <v>0</v>
          </cell>
          <cell r="F151">
            <v>0</v>
          </cell>
          <cell r="G151" t="str">
            <v>A2</v>
          </cell>
          <cell r="H151">
            <v>0</v>
          </cell>
          <cell r="I151" t="str">
            <v>Bổ sung bài báo đăng tạp chí giáo dục ngày 20/12/2022 (nhóm 4 tác giả)</v>
          </cell>
          <cell r="J151" t="str">
            <v>- Bài viết đăng kỷ yếu hội thảo cấp đơn vị năm 2022</v>
          </cell>
          <cell r="K151" t="str">
            <v>Bổ sung bài báo trong kỳ xét thi đua tháng 2/2023</v>
          </cell>
          <cell r="L151" t="str">
            <v>A4</v>
          </cell>
          <cell r="M151">
            <v>0</v>
          </cell>
          <cell r="N151">
            <v>0</v>
          </cell>
          <cell r="O151">
            <v>0</v>
          </cell>
          <cell r="P151" t="str">
            <v>A4</v>
          </cell>
          <cell r="Q151" t="str">
            <v>A4</v>
          </cell>
          <cell r="R151">
            <v>0</v>
          </cell>
          <cell r="S151">
            <v>0</v>
          </cell>
          <cell r="T151">
            <v>0</v>
          </cell>
          <cell r="U151" t="str">
            <v>A4</v>
          </cell>
          <cell r="V151">
            <v>0</v>
          </cell>
          <cell r="W151">
            <v>0</v>
          </cell>
          <cell r="X151">
            <v>0</v>
          </cell>
          <cell r="Y151">
            <v>0</v>
          </cell>
          <cell r="Z151">
            <v>0</v>
          </cell>
          <cell r="AA151">
            <v>0</v>
          </cell>
          <cell r="AB151">
            <v>0</v>
          </cell>
          <cell r="AC151">
            <v>0</v>
          </cell>
        </row>
        <row r="152">
          <cell r="D152" t="str">
            <v>01010017</v>
          </cell>
          <cell r="E152">
            <v>0</v>
          </cell>
          <cell r="F152">
            <v>0</v>
          </cell>
          <cell r="G152" t="str">
            <v>A3</v>
          </cell>
          <cell r="H152">
            <v>0</v>
          </cell>
          <cell r="I152">
            <v>0</v>
          </cell>
          <cell r="J152" t="str">
            <v>- Bài viết đăng kỷ yếu hội thảo cấp đơn vị năm 2022</v>
          </cell>
          <cell r="K152">
            <v>0</v>
          </cell>
          <cell r="L152" t="str">
            <v>A4</v>
          </cell>
          <cell r="M152">
            <v>0</v>
          </cell>
          <cell r="N152">
            <v>0</v>
          </cell>
          <cell r="O152">
            <v>0</v>
          </cell>
          <cell r="P152" t="str">
            <v>A4</v>
          </cell>
          <cell r="Q152" t="str">
            <v>A4</v>
          </cell>
          <cell r="R152">
            <v>0</v>
          </cell>
          <cell r="S152">
            <v>0</v>
          </cell>
          <cell r="T152">
            <v>0</v>
          </cell>
          <cell r="U152" t="str">
            <v>A4</v>
          </cell>
          <cell r="V152">
            <v>0</v>
          </cell>
          <cell r="W152">
            <v>0</v>
          </cell>
          <cell r="X152">
            <v>0</v>
          </cell>
          <cell r="Y152">
            <v>0</v>
          </cell>
          <cell r="Z152">
            <v>0</v>
          </cell>
          <cell r="AA152">
            <v>0</v>
          </cell>
          <cell r="AB152">
            <v>0</v>
          </cell>
          <cell r="AC152">
            <v>0</v>
          </cell>
        </row>
        <row r="153">
          <cell r="D153" t="str">
            <v>01010012</v>
          </cell>
          <cell r="E153">
            <v>0</v>
          </cell>
          <cell r="F153">
            <v>0</v>
          </cell>
          <cell r="G153" t="str">
            <v>A2</v>
          </cell>
          <cell r="H153">
            <v>0</v>
          </cell>
          <cell r="I153" t="str">
            <v>- Bài viết sáng kiến được công nhận phạm vi ảnh hưởng cấp ngành năm học 2021-2022 (QĐ số 1969/QĐ-SGDĐT ngày 03/8/2022)
- Bài viết đăng Kỷ yếu hội thảo cấp trường (ICSS 2022)</v>
          </cell>
          <cell r="J153" t="str">
            <v>- Bài viết sáng kiến được công nhận phạm vi ảnh hưởng cấp trường năm học 2021-2022 (QĐ số 189/QĐ-LTT-HĐSK ngày 15/4/2022)
- Bài viết đăng kỷ yếu hội thảo cấp đơn vị năm 2022</v>
          </cell>
          <cell r="K153">
            <v>0</v>
          </cell>
          <cell r="L153" t="str">
            <v>A3</v>
          </cell>
          <cell r="M153">
            <v>0</v>
          </cell>
          <cell r="N153">
            <v>2</v>
          </cell>
          <cell r="O153">
            <v>0</v>
          </cell>
          <cell r="P153" t="str">
            <v>A3</v>
          </cell>
          <cell r="Q153" t="str">
            <v>A3</v>
          </cell>
          <cell r="R153">
            <v>0</v>
          </cell>
          <cell r="S153">
            <v>0</v>
          </cell>
          <cell r="T153">
            <v>0</v>
          </cell>
          <cell r="U153" t="str">
            <v>A3</v>
          </cell>
          <cell r="V153">
            <v>0</v>
          </cell>
          <cell r="W153">
            <v>2</v>
          </cell>
          <cell r="X153">
            <v>0</v>
          </cell>
          <cell r="Y153">
            <v>0</v>
          </cell>
          <cell r="Z153">
            <v>0</v>
          </cell>
          <cell r="AA153">
            <v>0</v>
          </cell>
          <cell r="AB153">
            <v>0</v>
          </cell>
          <cell r="AC153">
            <v>0</v>
          </cell>
        </row>
        <row r="154">
          <cell r="D154" t="str">
            <v>01010029</v>
          </cell>
          <cell r="E154">
            <v>0</v>
          </cell>
          <cell r="F154">
            <v>0</v>
          </cell>
          <cell r="G154" t="str">
            <v>A3</v>
          </cell>
          <cell r="H154">
            <v>0</v>
          </cell>
          <cell r="I154">
            <v>0</v>
          </cell>
          <cell r="J154" t="str">
            <v>- Bài viết sáng kiến được công nhận phạm vi ảnh hưởng cấp trường năm học 2021-2022 (QĐ số 189/QĐ-LTT-HĐSK ngày 15/4/2022)
- Bài viết đăng kỷ yếu hội thảo cấp đơn vị năm 2022</v>
          </cell>
          <cell r="K154">
            <v>0</v>
          </cell>
          <cell r="L154" t="str">
            <v>A3</v>
          </cell>
          <cell r="M154">
            <v>0</v>
          </cell>
          <cell r="N154">
            <v>2</v>
          </cell>
          <cell r="O154">
            <v>1</v>
          </cell>
          <cell r="P154" t="str">
            <v>A3</v>
          </cell>
          <cell r="Q154" t="str">
            <v>A3</v>
          </cell>
          <cell r="R154">
            <v>0</v>
          </cell>
          <cell r="S154">
            <v>0</v>
          </cell>
          <cell r="T154">
            <v>0</v>
          </cell>
          <cell r="U154" t="str">
            <v>A3</v>
          </cell>
          <cell r="V154">
            <v>0</v>
          </cell>
          <cell r="W154">
            <v>2</v>
          </cell>
          <cell r="X154">
            <v>1</v>
          </cell>
          <cell r="Y154">
            <v>0</v>
          </cell>
          <cell r="Z154">
            <v>0</v>
          </cell>
          <cell r="AA154">
            <v>0</v>
          </cell>
          <cell r="AB154">
            <v>0</v>
          </cell>
          <cell r="AC154">
            <v>0</v>
          </cell>
        </row>
        <row r="155">
          <cell r="D155" t="str">
            <v>01010024</v>
          </cell>
          <cell r="E155">
            <v>0</v>
          </cell>
          <cell r="F155">
            <v>0</v>
          </cell>
          <cell r="G155" t="str">
            <v>A2</v>
          </cell>
          <cell r="H155">
            <v>0</v>
          </cell>
          <cell r="I155" t="str">
            <v>- Bài viết sáng kiến được công nhận phạm vi ảnh hưởng cấp ngành năm học 2021-2022 (QĐ số 1969/QĐ-SGDĐT ngày 03/8/2022)
- Bài viết đăng Kỷ yếu hội thảo cấp trường (ICSS 2022)</v>
          </cell>
          <cell r="J155" t="str">
            <v>- Bài viết sáng kiến được công nhận phạm vi ảnh hưởng cấp trường năm học 2021-2022 (QĐ số 189/QĐ-LTT-HĐSK ngày 15/4/2022)
- Bài viết đăng kỷ yếu hội thảo cấp đơn vị năm 2022</v>
          </cell>
          <cell r="K155">
            <v>0</v>
          </cell>
          <cell r="L155" t="str">
            <v>A4</v>
          </cell>
          <cell r="M155">
            <v>0</v>
          </cell>
          <cell r="N155">
            <v>0</v>
          </cell>
          <cell r="O155">
            <v>0</v>
          </cell>
          <cell r="P155" t="str">
            <v>A4</v>
          </cell>
          <cell r="Q155" t="str">
            <v>A4</v>
          </cell>
          <cell r="R155">
            <v>0</v>
          </cell>
          <cell r="S155">
            <v>0</v>
          </cell>
          <cell r="T155">
            <v>0</v>
          </cell>
          <cell r="U155" t="str">
            <v>A4</v>
          </cell>
          <cell r="V155">
            <v>0</v>
          </cell>
          <cell r="W155">
            <v>0</v>
          </cell>
          <cell r="X155">
            <v>0</v>
          </cell>
          <cell r="Y155">
            <v>0</v>
          </cell>
          <cell r="Z155">
            <v>0</v>
          </cell>
          <cell r="AA155">
            <v>0</v>
          </cell>
          <cell r="AB155">
            <v>0</v>
          </cell>
          <cell r="AC155">
            <v>0</v>
          </cell>
        </row>
        <row r="156">
          <cell r="D156" t="str">
            <v>01004012</v>
          </cell>
          <cell r="E156">
            <v>0</v>
          </cell>
          <cell r="F156">
            <v>0</v>
          </cell>
          <cell r="G156" t="str">
            <v>A3</v>
          </cell>
          <cell r="H156">
            <v>0</v>
          </cell>
          <cell r="I156">
            <v>0</v>
          </cell>
          <cell r="J156" t="str">
            <v>- Bài viết đăng kỷ yếu hội thảo cấp đơn vị năm 2022</v>
          </cell>
          <cell r="K156">
            <v>0</v>
          </cell>
          <cell r="L156" t="str">
            <v>A4</v>
          </cell>
          <cell r="M156">
            <v>0</v>
          </cell>
          <cell r="N156">
            <v>0</v>
          </cell>
          <cell r="O156">
            <v>0</v>
          </cell>
          <cell r="P156" t="str">
            <v>A4</v>
          </cell>
          <cell r="Q156" t="str">
            <v>A4</v>
          </cell>
          <cell r="R156">
            <v>0</v>
          </cell>
          <cell r="S156">
            <v>0</v>
          </cell>
          <cell r="T156">
            <v>0</v>
          </cell>
          <cell r="U156" t="str">
            <v>A4</v>
          </cell>
          <cell r="V156">
            <v>0</v>
          </cell>
          <cell r="W156">
            <v>0</v>
          </cell>
          <cell r="X156">
            <v>0</v>
          </cell>
          <cell r="Y156">
            <v>0</v>
          </cell>
          <cell r="Z156">
            <v>0</v>
          </cell>
          <cell r="AA156">
            <v>0</v>
          </cell>
          <cell r="AB156">
            <v>0</v>
          </cell>
          <cell r="AC156">
            <v>0</v>
          </cell>
        </row>
        <row r="157">
          <cell r="D157" t="str">
            <v>01010023</v>
          </cell>
          <cell r="E157">
            <v>0</v>
          </cell>
          <cell r="F157">
            <v>0</v>
          </cell>
          <cell r="G157" t="str">
            <v>A3</v>
          </cell>
          <cell r="H157">
            <v>0</v>
          </cell>
          <cell r="I157">
            <v>0</v>
          </cell>
          <cell r="J157" t="str">
            <v>- Bài viết đăng kỷ yếu hội thảo cấp đơn vị năm 2022</v>
          </cell>
          <cell r="K157">
            <v>0</v>
          </cell>
          <cell r="L157" t="str">
            <v>A3</v>
          </cell>
          <cell r="M157">
            <v>0</v>
          </cell>
          <cell r="N157">
            <v>1</v>
          </cell>
          <cell r="O157">
            <v>0</v>
          </cell>
          <cell r="P157" t="str">
            <v>A3</v>
          </cell>
          <cell r="Q157" t="str">
            <v>A3</v>
          </cell>
          <cell r="R157">
            <v>0</v>
          </cell>
          <cell r="S157">
            <v>0</v>
          </cell>
          <cell r="T157">
            <v>0</v>
          </cell>
          <cell r="U157" t="str">
            <v>A3</v>
          </cell>
          <cell r="V157">
            <v>0</v>
          </cell>
          <cell r="W157">
            <v>1</v>
          </cell>
          <cell r="X157">
            <v>0</v>
          </cell>
          <cell r="Y157">
            <v>0</v>
          </cell>
          <cell r="Z157">
            <v>0</v>
          </cell>
          <cell r="AA157">
            <v>0</v>
          </cell>
          <cell r="AB157">
            <v>0</v>
          </cell>
          <cell r="AC157">
            <v>0</v>
          </cell>
        </row>
        <row r="158">
          <cell r="D158" t="str">
            <v>01022048</v>
          </cell>
          <cell r="E158">
            <v>0</v>
          </cell>
          <cell r="F158">
            <v>0</v>
          </cell>
          <cell r="G158" t="str">
            <v>A4</v>
          </cell>
          <cell r="H158">
            <v>0</v>
          </cell>
          <cell r="I158">
            <v>0</v>
          </cell>
          <cell r="J158">
            <v>0</v>
          </cell>
          <cell r="K158">
            <v>0</v>
          </cell>
          <cell r="L158" t="str">
            <v>A4</v>
          </cell>
          <cell r="M158">
            <v>0</v>
          </cell>
          <cell r="N158">
            <v>0</v>
          </cell>
          <cell r="O158">
            <v>0</v>
          </cell>
          <cell r="P158" t="str">
            <v>A4</v>
          </cell>
          <cell r="Q158" t="str">
            <v>A4</v>
          </cell>
          <cell r="R158">
            <v>0</v>
          </cell>
          <cell r="S158">
            <v>0</v>
          </cell>
          <cell r="T158">
            <v>0</v>
          </cell>
          <cell r="U158" t="str">
            <v>A4</v>
          </cell>
          <cell r="V158">
            <v>0</v>
          </cell>
          <cell r="W158">
            <v>0</v>
          </cell>
          <cell r="X158">
            <v>0</v>
          </cell>
          <cell r="Y158">
            <v>0</v>
          </cell>
          <cell r="Z158">
            <v>0</v>
          </cell>
          <cell r="AA158">
            <v>0</v>
          </cell>
          <cell r="AB158">
            <v>0</v>
          </cell>
          <cell r="AC158">
            <v>0</v>
          </cell>
        </row>
        <row r="159">
          <cell r="D159" t="str">
            <v>01010006</v>
          </cell>
          <cell r="E159">
            <v>0</v>
          </cell>
          <cell r="F159">
            <v>0</v>
          </cell>
          <cell r="G159" t="str">
            <v>A3</v>
          </cell>
          <cell r="H159">
            <v>0</v>
          </cell>
          <cell r="I159">
            <v>0</v>
          </cell>
          <cell r="J159" t="str">
            <v>- Bài viết đăng kỷ yếu hội thảo cấp đơn vị năm 2022</v>
          </cell>
          <cell r="K159">
            <v>0</v>
          </cell>
          <cell r="L159" t="str">
            <v>A4</v>
          </cell>
          <cell r="M159">
            <v>0</v>
          </cell>
          <cell r="N159">
            <v>0</v>
          </cell>
          <cell r="O159">
            <v>0</v>
          </cell>
          <cell r="P159" t="str">
            <v>A4</v>
          </cell>
          <cell r="Q159" t="str">
            <v>A4</v>
          </cell>
          <cell r="R159">
            <v>0</v>
          </cell>
          <cell r="S159">
            <v>0</v>
          </cell>
          <cell r="T159">
            <v>0</v>
          </cell>
          <cell r="U159" t="str">
            <v>A4</v>
          </cell>
          <cell r="V159">
            <v>0</v>
          </cell>
          <cell r="W159">
            <v>0</v>
          </cell>
          <cell r="X159">
            <v>0</v>
          </cell>
          <cell r="Y159">
            <v>0</v>
          </cell>
          <cell r="Z159">
            <v>0</v>
          </cell>
          <cell r="AA159">
            <v>0</v>
          </cell>
          <cell r="AB159">
            <v>0</v>
          </cell>
          <cell r="AC159">
            <v>0</v>
          </cell>
        </row>
        <row r="160">
          <cell r="D160" t="str">
            <v>01010026</v>
          </cell>
          <cell r="E160">
            <v>0</v>
          </cell>
          <cell r="F160">
            <v>0</v>
          </cell>
          <cell r="G160" t="str">
            <v>A3</v>
          </cell>
          <cell r="H160">
            <v>0</v>
          </cell>
          <cell r="I160">
            <v>0</v>
          </cell>
          <cell r="J160" t="str">
            <v>- Bài viết đăng kỷ yếu hội thảo cấp đơn vị năm 2022</v>
          </cell>
          <cell r="K160">
            <v>0</v>
          </cell>
          <cell r="L160" t="str">
            <v>A4</v>
          </cell>
          <cell r="M160">
            <v>0</v>
          </cell>
          <cell r="N160">
            <v>0</v>
          </cell>
          <cell r="O160">
            <v>0</v>
          </cell>
          <cell r="P160" t="str">
            <v>A4</v>
          </cell>
          <cell r="Q160" t="str">
            <v>A4</v>
          </cell>
          <cell r="R160">
            <v>0</v>
          </cell>
          <cell r="S160">
            <v>0</v>
          </cell>
          <cell r="T160">
            <v>0</v>
          </cell>
          <cell r="U160" t="str">
            <v>A4</v>
          </cell>
          <cell r="V160">
            <v>0</v>
          </cell>
          <cell r="W160">
            <v>0</v>
          </cell>
          <cell r="X160">
            <v>0</v>
          </cell>
          <cell r="Y160">
            <v>0</v>
          </cell>
          <cell r="Z160">
            <v>0</v>
          </cell>
          <cell r="AA160">
            <v>0</v>
          </cell>
          <cell r="AB160">
            <v>0</v>
          </cell>
          <cell r="AC160">
            <v>0</v>
          </cell>
        </row>
        <row r="161">
          <cell r="D161" t="str">
            <v>01010021</v>
          </cell>
          <cell r="E161">
            <v>0</v>
          </cell>
          <cell r="F161">
            <v>0</v>
          </cell>
          <cell r="G161" t="str">
            <v>A2</v>
          </cell>
          <cell r="H161">
            <v>0</v>
          </cell>
          <cell r="I161" t="str">
            <v>- Bài viết đăng Kỷ yếu hội thảo cấp trường (ICSS 2022)</v>
          </cell>
          <cell r="J161" t="str">
            <v>- Bài viết đăng kỷ yếu hội thảo cấp đơn vị năm 2022</v>
          </cell>
          <cell r="K161">
            <v>0</v>
          </cell>
          <cell r="L161" t="str">
            <v>A3</v>
          </cell>
          <cell r="M161">
            <v>0</v>
          </cell>
          <cell r="N161">
            <v>1</v>
          </cell>
          <cell r="O161">
            <v>0</v>
          </cell>
          <cell r="P161" t="str">
            <v>A3</v>
          </cell>
          <cell r="Q161" t="str">
            <v>A3</v>
          </cell>
          <cell r="R161">
            <v>0</v>
          </cell>
          <cell r="S161">
            <v>0</v>
          </cell>
          <cell r="T161">
            <v>0</v>
          </cell>
          <cell r="U161" t="str">
            <v>A3</v>
          </cell>
          <cell r="V161">
            <v>0</v>
          </cell>
          <cell r="W161">
            <v>1</v>
          </cell>
          <cell r="X161">
            <v>0</v>
          </cell>
          <cell r="Y161">
            <v>0</v>
          </cell>
          <cell r="Z161">
            <v>0</v>
          </cell>
          <cell r="AA161">
            <v>0</v>
          </cell>
          <cell r="AB161">
            <v>0</v>
          </cell>
          <cell r="AC161">
            <v>0</v>
          </cell>
        </row>
        <row r="162">
          <cell r="D162" t="str">
            <v>01010030</v>
          </cell>
          <cell r="E162">
            <v>0</v>
          </cell>
          <cell r="F162">
            <v>0</v>
          </cell>
          <cell r="G162" t="str">
            <v>A2</v>
          </cell>
          <cell r="H162">
            <v>0</v>
          </cell>
          <cell r="I162" t="str">
            <v>- Bài viết đăng Kỷ yếu hội thảo cấp trường (ICSS 2022)</v>
          </cell>
          <cell r="J162" t="str">
            <v>- Bài viết đăng kỷ yếu hội thảo cấp đơn vị năm 2022</v>
          </cell>
          <cell r="K162">
            <v>0</v>
          </cell>
          <cell r="L162" t="str">
            <v>A3</v>
          </cell>
          <cell r="M162">
            <v>0</v>
          </cell>
          <cell r="N162">
            <v>3</v>
          </cell>
          <cell r="O162">
            <v>0</v>
          </cell>
          <cell r="P162" t="str">
            <v>A3</v>
          </cell>
          <cell r="Q162" t="str">
            <v>A3</v>
          </cell>
          <cell r="R162">
            <v>0</v>
          </cell>
          <cell r="S162">
            <v>0</v>
          </cell>
          <cell r="T162">
            <v>0</v>
          </cell>
          <cell r="U162" t="str">
            <v>A3</v>
          </cell>
          <cell r="V162">
            <v>0</v>
          </cell>
          <cell r="W162">
            <v>4</v>
          </cell>
          <cell r="X162">
            <v>0</v>
          </cell>
          <cell r="Y162">
            <v>0</v>
          </cell>
          <cell r="Z162">
            <v>0</v>
          </cell>
          <cell r="AA162">
            <v>0</v>
          </cell>
          <cell r="AB162" t="str">
            <v>A2</v>
          </cell>
          <cell r="AC162" t="str">
            <v>Tích cực tham gia các công tác của khoa và của trường</v>
          </cell>
        </row>
        <row r="163">
          <cell r="D163" t="str">
            <v>01022005</v>
          </cell>
          <cell r="E163">
            <v>0</v>
          </cell>
          <cell r="F163">
            <v>0</v>
          </cell>
          <cell r="G163" t="str">
            <v>A2</v>
          </cell>
          <cell r="H163">
            <v>0</v>
          </cell>
          <cell r="I163" t="str">
            <v>- Bài viết đăng Kỷ yếu hội thảo cấp trường (ICSS 2022)</v>
          </cell>
          <cell r="J163" t="str">
            <v>- Bài viết đăng kỷ yếu hội thảo cấp đơn vị năm 2022</v>
          </cell>
          <cell r="K163">
            <v>0</v>
          </cell>
          <cell r="L163" t="str">
            <v>A3</v>
          </cell>
          <cell r="M163">
            <v>0</v>
          </cell>
          <cell r="N163">
            <v>1</v>
          </cell>
          <cell r="O163">
            <v>0</v>
          </cell>
          <cell r="P163" t="str">
            <v>A3</v>
          </cell>
          <cell r="Q163" t="str">
            <v>A3</v>
          </cell>
          <cell r="R163">
            <v>0</v>
          </cell>
          <cell r="S163">
            <v>0</v>
          </cell>
          <cell r="T163">
            <v>0</v>
          </cell>
          <cell r="U163" t="str">
            <v>A3</v>
          </cell>
          <cell r="V163">
            <v>0</v>
          </cell>
          <cell r="W163">
            <v>2</v>
          </cell>
          <cell r="X163">
            <v>0</v>
          </cell>
          <cell r="Y163">
            <v>0</v>
          </cell>
          <cell r="Z163">
            <v>0</v>
          </cell>
          <cell r="AA163">
            <v>0</v>
          </cell>
          <cell r="AB163">
            <v>0</v>
          </cell>
          <cell r="AC163">
            <v>0</v>
          </cell>
        </row>
        <row r="164">
          <cell r="D164" t="str">
            <v>01010022</v>
          </cell>
          <cell r="E164">
            <v>0</v>
          </cell>
          <cell r="F164">
            <v>0</v>
          </cell>
          <cell r="G164" t="str">
            <v>A2</v>
          </cell>
          <cell r="H164">
            <v>0</v>
          </cell>
          <cell r="I164" t="str">
            <v>- Bài viết đăng Kỷ yếu hội thảo cấp trường (ICSS 2022)</v>
          </cell>
          <cell r="J164" t="str">
            <v>- Bài viết đăng kỷ yếu hội thảo cấp đơn vị năm 2022</v>
          </cell>
          <cell r="K164">
            <v>0</v>
          </cell>
          <cell r="L164" t="str">
            <v>A3</v>
          </cell>
          <cell r="M164">
            <v>0</v>
          </cell>
          <cell r="N164">
            <v>1</v>
          </cell>
          <cell r="O164">
            <v>0</v>
          </cell>
          <cell r="P164" t="str">
            <v>A3</v>
          </cell>
          <cell r="Q164" t="str">
            <v>A3</v>
          </cell>
          <cell r="R164">
            <v>0</v>
          </cell>
          <cell r="S164">
            <v>0</v>
          </cell>
          <cell r="T164">
            <v>0</v>
          </cell>
          <cell r="U164" t="str">
            <v>A3</v>
          </cell>
          <cell r="V164">
            <v>0</v>
          </cell>
          <cell r="W164">
            <v>1</v>
          </cell>
          <cell r="X164">
            <v>0</v>
          </cell>
          <cell r="Y164">
            <v>0</v>
          </cell>
          <cell r="Z164">
            <v>0</v>
          </cell>
          <cell r="AA164">
            <v>0</v>
          </cell>
          <cell r="AB164">
            <v>0</v>
          </cell>
          <cell r="AC164">
            <v>0</v>
          </cell>
        </row>
        <row r="165">
          <cell r="D165" t="str">
            <v>01010032</v>
          </cell>
          <cell r="E165">
            <v>0</v>
          </cell>
          <cell r="F165">
            <v>0</v>
          </cell>
          <cell r="G165" t="str">
            <v>A1</v>
          </cell>
          <cell r="H165" t="str">
            <v>Bài viết đăng Tạp chí của Bộ Văn Hoá , Thể Thao Và Du Lịch, Số 503 tháng 7 năm 2022 "Chuyển đổi số trong giáo dục thể chất tại trường Cao đẳng Lý Tự Trọng TP.HCM"</v>
          </cell>
          <cell r="I165" t="str">
            <v>- Bài viết đăng Kỷ yếu hội thảo cấp trường (ICSS 2022)</v>
          </cell>
          <cell r="J165" t="str">
            <v>- Bài viết đăng kỷ yếu hội thảo cấp đơn vị năm 2022</v>
          </cell>
          <cell r="K165" t="str">
            <v>Có bài báo 01 tác giả</v>
          </cell>
          <cell r="L165" t="str">
            <v>A2</v>
          </cell>
          <cell r="M165">
            <v>0</v>
          </cell>
          <cell r="N165">
            <v>4</v>
          </cell>
          <cell r="O165">
            <v>0</v>
          </cell>
          <cell r="P165" t="str">
            <v>A2</v>
          </cell>
          <cell r="Q165" t="str">
            <v>A2</v>
          </cell>
          <cell r="R165">
            <v>0</v>
          </cell>
          <cell r="S165">
            <v>0</v>
          </cell>
          <cell r="T165">
            <v>0</v>
          </cell>
          <cell r="U165" t="str">
            <v>A2</v>
          </cell>
          <cell r="V165">
            <v>0</v>
          </cell>
          <cell r="W165">
            <v>4</v>
          </cell>
          <cell r="X165">
            <v>0</v>
          </cell>
          <cell r="Y165">
            <v>0</v>
          </cell>
          <cell r="Z165">
            <v>0</v>
          </cell>
          <cell r="AA165">
            <v>0</v>
          </cell>
          <cell r="AB165">
            <v>0</v>
          </cell>
          <cell r="AC165">
            <v>0</v>
          </cell>
        </row>
        <row r="166">
          <cell r="D166">
            <v>0</v>
          </cell>
          <cell r="E166">
            <v>0</v>
          </cell>
          <cell r="F166">
            <v>0</v>
          </cell>
          <cell r="G166">
            <v>12</v>
          </cell>
          <cell r="H166">
            <v>0</v>
          </cell>
          <cell r="I166">
            <v>0</v>
          </cell>
          <cell r="J166">
            <v>0</v>
          </cell>
          <cell r="K166">
            <v>0</v>
          </cell>
          <cell r="L166">
            <v>12</v>
          </cell>
          <cell r="M166" t="str">
            <v>0A1 + 0A2 + 6A3 + 6A4 + 0B1</v>
          </cell>
          <cell r="N166">
            <v>0</v>
          </cell>
          <cell r="O166">
            <v>0</v>
          </cell>
          <cell r="P166">
            <v>12</v>
          </cell>
          <cell r="Q166">
            <v>12</v>
          </cell>
          <cell r="R166" t="str">
            <v>0A1 + 0A2 + 6A3 + 6A4 + 0B1 + 0B2</v>
          </cell>
          <cell r="S166" t="str">
            <v>Tỷ lệ A1</v>
          </cell>
          <cell r="T166" t="str">
            <v>Tỷ lệ A2</v>
          </cell>
          <cell r="U166">
            <v>12</v>
          </cell>
          <cell r="V166" t="str">
            <v>0A1 + 0A2 + 6A3 + 6A4 + 0 B1 + 0 B2</v>
          </cell>
          <cell r="W166">
            <v>0</v>
          </cell>
          <cell r="X166">
            <v>0</v>
          </cell>
          <cell r="Y166">
            <v>0</v>
          </cell>
          <cell r="Z166">
            <v>0</v>
          </cell>
          <cell r="AA166">
            <v>0</v>
          </cell>
          <cell r="AB166">
            <v>0</v>
          </cell>
          <cell r="AC166">
            <v>0</v>
          </cell>
        </row>
        <row r="167">
          <cell r="D167">
            <v>0</v>
          </cell>
          <cell r="E167">
            <v>0</v>
          </cell>
          <cell r="F167">
            <v>0</v>
          </cell>
          <cell r="G167">
            <v>12</v>
          </cell>
          <cell r="H167">
            <v>0</v>
          </cell>
          <cell r="I167">
            <v>0</v>
          </cell>
          <cell r="J167">
            <v>0</v>
          </cell>
          <cell r="K167">
            <v>0</v>
          </cell>
          <cell r="L167">
            <v>12</v>
          </cell>
          <cell r="M167" t="str">
            <v>0A1 + 0A2 + 6A3 + 6A4 + 0B1</v>
          </cell>
          <cell r="N167">
            <v>0</v>
          </cell>
          <cell r="O167">
            <v>0</v>
          </cell>
          <cell r="P167">
            <v>12</v>
          </cell>
          <cell r="Q167">
            <v>12</v>
          </cell>
          <cell r="R167" t="str">
            <v>0A1 + 0A2 + 6A3 + 6A4 + 0B1 + 0B2</v>
          </cell>
          <cell r="S167">
            <v>0</v>
          </cell>
          <cell r="T167">
            <v>0</v>
          </cell>
          <cell r="U167">
            <v>12</v>
          </cell>
          <cell r="V167" t="str">
            <v>0A1 + 0A2 + 6A3 + 6A4 + 0 B1 + 0 B2</v>
          </cell>
          <cell r="W167">
            <v>0</v>
          </cell>
          <cell r="X167">
            <v>0</v>
          </cell>
          <cell r="Y167">
            <v>0</v>
          </cell>
          <cell r="Z167">
            <v>0</v>
          </cell>
          <cell r="AA167">
            <v>0</v>
          </cell>
          <cell r="AB167">
            <v>0</v>
          </cell>
          <cell r="AC167">
            <v>0</v>
          </cell>
        </row>
        <row r="168">
          <cell r="D168" t="str">
            <v>01010039</v>
          </cell>
          <cell r="E168">
            <v>0</v>
          </cell>
          <cell r="F168">
            <v>0</v>
          </cell>
          <cell r="G168" t="str">
            <v>A2</v>
          </cell>
          <cell r="H168">
            <v>0</v>
          </cell>
          <cell r="I168" t="str">
            <v>- Bài viết đăng Kỷ yếu hội thảo cấp trường (ICSS 2022)</v>
          </cell>
          <cell r="J168" t="str">
            <v>- Bài viết đăng kỷ yếu hội thảo cấp đơn vị năm 2022</v>
          </cell>
          <cell r="K168">
            <v>0</v>
          </cell>
          <cell r="L168" t="str">
            <v>A3</v>
          </cell>
          <cell r="M168">
            <v>0</v>
          </cell>
          <cell r="N168">
            <v>1</v>
          </cell>
          <cell r="O168">
            <v>0</v>
          </cell>
          <cell r="P168" t="str">
            <v>A3</v>
          </cell>
          <cell r="Q168" t="str">
            <v>A3</v>
          </cell>
          <cell r="R168">
            <v>0</v>
          </cell>
          <cell r="S168">
            <v>0</v>
          </cell>
          <cell r="T168">
            <v>0</v>
          </cell>
          <cell r="U168" t="str">
            <v>A3</v>
          </cell>
          <cell r="V168">
            <v>0</v>
          </cell>
          <cell r="W168">
            <v>2</v>
          </cell>
          <cell r="X168">
            <v>0</v>
          </cell>
          <cell r="Y168">
            <v>0</v>
          </cell>
          <cell r="Z168">
            <v>0</v>
          </cell>
          <cell r="AA168">
            <v>0</v>
          </cell>
          <cell r="AB168">
            <v>0</v>
          </cell>
          <cell r="AC168">
            <v>0</v>
          </cell>
        </row>
        <row r="169">
          <cell r="D169" t="str">
            <v>01010040</v>
          </cell>
          <cell r="E169">
            <v>0</v>
          </cell>
          <cell r="F169">
            <v>0</v>
          </cell>
          <cell r="G169" t="str">
            <v>A2</v>
          </cell>
          <cell r="H169">
            <v>0</v>
          </cell>
          <cell r="I169" t="str">
            <v>- Bài viết đăng Kỷ yếu hội thảo cấp trường (ICSS 2022)</v>
          </cell>
          <cell r="J169" t="str">
            <v>- Bài viết sáng kiến được công nhận phạm vi ảnh hưởng cấp trường năm học 2021-2022 (QĐ số 189/QĐ-LTT-HĐSK ngày 15/4/2022)
- Bài viết đăng kỷ yếu hội thảo cấp đơn vị năm 2022</v>
          </cell>
          <cell r="K169">
            <v>0</v>
          </cell>
          <cell r="L169" t="str">
            <v>A3</v>
          </cell>
          <cell r="M169">
            <v>0</v>
          </cell>
          <cell r="N169">
            <v>2</v>
          </cell>
          <cell r="O169">
            <v>1</v>
          </cell>
          <cell r="P169" t="str">
            <v>A3</v>
          </cell>
          <cell r="Q169" t="str">
            <v>A3</v>
          </cell>
          <cell r="R169">
            <v>0</v>
          </cell>
          <cell r="S169">
            <v>0</v>
          </cell>
          <cell r="T169">
            <v>0</v>
          </cell>
          <cell r="U169" t="str">
            <v>A3</v>
          </cell>
          <cell r="V169">
            <v>0</v>
          </cell>
          <cell r="W169">
            <v>2</v>
          </cell>
          <cell r="X169">
            <v>1</v>
          </cell>
          <cell r="Y169">
            <v>0</v>
          </cell>
          <cell r="Z169">
            <v>0</v>
          </cell>
          <cell r="AA169">
            <v>0</v>
          </cell>
          <cell r="AB169" t="str">
            <v>A2</v>
          </cell>
          <cell r="AC169" t="str">
            <v>Tích cực tham gia công việc của Trường, của Khoa.</v>
          </cell>
        </row>
        <row r="170">
          <cell r="D170" t="str">
            <v>01010009</v>
          </cell>
          <cell r="E170">
            <v>0</v>
          </cell>
          <cell r="F170">
            <v>0</v>
          </cell>
          <cell r="G170" t="str">
            <v>A2</v>
          </cell>
          <cell r="H170">
            <v>0</v>
          </cell>
          <cell r="I170" t="str">
            <v>- Bài viết đăng Kỷ yếu hội thảo cấp trường (ICSS 2022)</v>
          </cell>
          <cell r="J170" t="str">
            <v>- Bài viết đăng kỷ yếu hội thảo cấp đơn vị năm 2022</v>
          </cell>
          <cell r="K170">
            <v>0</v>
          </cell>
          <cell r="L170" t="str">
            <v>A3</v>
          </cell>
          <cell r="M170">
            <v>0</v>
          </cell>
          <cell r="N170">
            <v>1</v>
          </cell>
          <cell r="O170">
            <v>0</v>
          </cell>
          <cell r="P170" t="str">
            <v>A3</v>
          </cell>
          <cell r="Q170" t="str">
            <v>A3</v>
          </cell>
          <cell r="R170">
            <v>0</v>
          </cell>
          <cell r="S170">
            <v>0</v>
          </cell>
          <cell r="T170">
            <v>0</v>
          </cell>
          <cell r="U170" t="str">
            <v>A3</v>
          </cell>
          <cell r="V170">
            <v>0</v>
          </cell>
          <cell r="W170">
            <v>2</v>
          </cell>
          <cell r="X170">
            <v>0</v>
          </cell>
          <cell r="Y170">
            <v>0</v>
          </cell>
          <cell r="Z170">
            <v>0</v>
          </cell>
          <cell r="AA170">
            <v>0</v>
          </cell>
          <cell r="AB170">
            <v>0</v>
          </cell>
          <cell r="AC170">
            <v>0</v>
          </cell>
        </row>
        <row r="171">
          <cell r="D171" t="str">
            <v>01010020</v>
          </cell>
          <cell r="E171">
            <v>0</v>
          </cell>
          <cell r="F171">
            <v>0</v>
          </cell>
          <cell r="G171" t="str">
            <v>A4</v>
          </cell>
          <cell r="H171">
            <v>0</v>
          </cell>
          <cell r="I171">
            <v>0</v>
          </cell>
          <cell r="J171">
            <v>0</v>
          </cell>
          <cell r="K171">
            <v>0</v>
          </cell>
          <cell r="L171" t="str">
            <v>A4</v>
          </cell>
          <cell r="M171">
            <v>0</v>
          </cell>
          <cell r="N171">
            <v>1</v>
          </cell>
          <cell r="O171">
            <v>0</v>
          </cell>
          <cell r="P171" t="str">
            <v>A4</v>
          </cell>
          <cell r="Q171" t="str">
            <v>A4</v>
          </cell>
          <cell r="R171">
            <v>0</v>
          </cell>
          <cell r="S171">
            <v>0</v>
          </cell>
          <cell r="T171">
            <v>0</v>
          </cell>
          <cell r="U171" t="str">
            <v>A4</v>
          </cell>
          <cell r="V171">
            <v>0</v>
          </cell>
          <cell r="W171">
            <v>1</v>
          </cell>
          <cell r="X171">
            <v>0</v>
          </cell>
          <cell r="Y171">
            <v>0</v>
          </cell>
          <cell r="Z171">
            <v>0</v>
          </cell>
          <cell r="AA171">
            <v>0</v>
          </cell>
          <cell r="AB171" t="str">
            <v>A3</v>
          </cell>
          <cell r="AC171" t="str">
            <v>Tích cực tham gia công việc của Trường</v>
          </cell>
        </row>
        <row r="172">
          <cell r="D172" t="str">
            <v>01010018</v>
          </cell>
          <cell r="E172">
            <v>0</v>
          </cell>
          <cell r="F172">
            <v>0</v>
          </cell>
          <cell r="G172" t="str">
            <v>A2</v>
          </cell>
          <cell r="H172">
            <v>0</v>
          </cell>
          <cell r="I172" t="str">
            <v>- Bài viết đăng Kỷ yếu hội thảo cấp trường (ICSS 2022)</v>
          </cell>
          <cell r="J172" t="str">
            <v>- Bài viết sáng kiến được công nhận phạm vi ảnh hưởng cấp trường năm học 2021-2022 (QĐ số 189/QĐ-LTT-HĐSK ngày 15/4/2022)
- Bài viết đăng kỷ yếu hội thảo cấp đơn vị năm 2022</v>
          </cell>
          <cell r="K172">
            <v>0</v>
          </cell>
          <cell r="L172" t="str">
            <v>A4</v>
          </cell>
          <cell r="M172">
            <v>0</v>
          </cell>
          <cell r="N172">
            <v>0</v>
          </cell>
          <cell r="O172">
            <v>0</v>
          </cell>
          <cell r="P172" t="str">
            <v>A4</v>
          </cell>
          <cell r="Q172" t="str">
            <v>A4</v>
          </cell>
          <cell r="R172">
            <v>0</v>
          </cell>
          <cell r="S172">
            <v>0</v>
          </cell>
          <cell r="T172">
            <v>0</v>
          </cell>
          <cell r="U172" t="str">
            <v>A4</v>
          </cell>
          <cell r="V172">
            <v>0</v>
          </cell>
          <cell r="W172">
            <v>0</v>
          </cell>
          <cell r="X172">
            <v>0</v>
          </cell>
          <cell r="Y172">
            <v>0</v>
          </cell>
          <cell r="Z172">
            <v>0</v>
          </cell>
          <cell r="AA172">
            <v>0</v>
          </cell>
          <cell r="AB172">
            <v>0</v>
          </cell>
          <cell r="AC172">
            <v>0</v>
          </cell>
        </row>
        <row r="173">
          <cell r="D173" t="str">
            <v>01010019</v>
          </cell>
          <cell r="E173">
            <v>0</v>
          </cell>
          <cell r="F173">
            <v>0</v>
          </cell>
          <cell r="G173" t="str">
            <v>A4</v>
          </cell>
          <cell r="H173">
            <v>0</v>
          </cell>
          <cell r="I173">
            <v>0</v>
          </cell>
          <cell r="J173">
            <v>0</v>
          </cell>
          <cell r="K173">
            <v>0</v>
          </cell>
          <cell r="L173" t="str">
            <v>A4</v>
          </cell>
          <cell r="M173">
            <v>0</v>
          </cell>
          <cell r="N173">
            <v>1</v>
          </cell>
          <cell r="O173">
            <v>0</v>
          </cell>
          <cell r="P173" t="str">
            <v>A4</v>
          </cell>
          <cell r="Q173" t="str">
            <v>A4</v>
          </cell>
          <cell r="R173">
            <v>0</v>
          </cell>
          <cell r="S173">
            <v>0</v>
          </cell>
          <cell r="T173">
            <v>0</v>
          </cell>
          <cell r="U173" t="str">
            <v>A4</v>
          </cell>
          <cell r="V173">
            <v>0</v>
          </cell>
          <cell r="W173">
            <v>1</v>
          </cell>
          <cell r="X173">
            <v>0</v>
          </cell>
          <cell r="Y173">
            <v>0</v>
          </cell>
          <cell r="Z173">
            <v>0</v>
          </cell>
          <cell r="AA173">
            <v>0</v>
          </cell>
          <cell r="AB173" t="str">
            <v>A3</v>
          </cell>
          <cell r="AC173" t="str">
            <v>Tích cực tham gia công việc của Trường</v>
          </cell>
        </row>
        <row r="174">
          <cell r="D174" t="str">
            <v>01010015</v>
          </cell>
          <cell r="E174">
            <v>0</v>
          </cell>
          <cell r="F174">
            <v>0</v>
          </cell>
          <cell r="G174" t="str">
            <v>A2</v>
          </cell>
          <cell r="H174">
            <v>0</v>
          </cell>
          <cell r="I174" t="str">
            <v>- Bài viết đăng Kỷ yếu hội thảo cấp trường (ICSS 2022)</v>
          </cell>
          <cell r="J174" t="str">
            <v>- Bài viết đăng kỷ yếu hội thảo cấp đơn vị năm 2022</v>
          </cell>
          <cell r="K174">
            <v>0</v>
          </cell>
          <cell r="L174" t="str">
            <v>A3</v>
          </cell>
          <cell r="M174">
            <v>0</v>
          </cell>
          <cell r="N174">
            <v>1</v>
          </cell>
          <cell r="O174">
            <v>0</v>
          </cell>
          <cell r="P174" t="str">
            <v>A3</v>
          </cell>
          <cell r="Q174" t="str">
            <v>A3</v>
          </cell>
          <cell r="R174">
            <v>0</v>
          </cell>
          <cell r="S174">
            <v>0</v>
          </cell>
          <cell r="T174">
            <v>0</v>
          </cell>
          <cell r="U174" t="str">
            <v>A3</v>
          </cell>
          <cell r="V174">
            <v>0</v>
          </cell>
          <cell r="W174">
            <v>1</v>
          </cell>
          <cell r="X174">
            <v>0</v>
          </cell>
          <cell r="Y174">
            <v>0</v>
          </cell>
          <cell r="Z174">
            <v>0</v>
          </cell>
          <cell r="AA174">
            <v>0</v>
          </cell>
          <cell r="AB174">
            <v>0</v>
          </cell>
          <cell r="AC174">
            <v>0</v>
          </cell>
        </row>
        <row r="175">
          <cell r="D175" t="str">
            <v>01010027</v>
          </cell>
          <cell r="E175">
            <v>0</v>
          </cell>
          <cell r="F175">
            <v>0</v>
          </cell>
          <cell r="G175" t="str">
            <v>A4</v>
          </cell>
          <cell r="H175">
            <v>0</v>
          </cell>
          <cell r="I175">
            <v>0</v>
          </cell>
          <cell r="J175">
            <v>0</v>
          </cell>
          <cell r="K175">
            <v>0</v>
          </cell>
          <cell r="L175" t="str">
            <v>A4</v>
          </cell>
          <cell r="M175">
            <v>0</v>
          </cell>
          <cell r="N175">
            <v>1</v>
          </cell>
          <cell r="O175">
            <v>0</v>
          </cell>
          <cell r="P175" t="str">
            <v>A4</v>
          </cell>
          <cell r="Q175" t="str">
            <v>A4</v>
          </cell>
          <cell r="R175">
            <v>0</v>
          </cell>
          <cell r="S175">
            <v>0</v>
          </cell>
          <cell r="T175">
            <v>0</v>
          </cell>
          <cell r="U175" t="str">
            <v>A4</v>
          </cell>
          <cell r="V175">
            <v>0</v>
          </cell>
          <cell r="W175">
            <v>2</v>
          </cell>
          <cell r="X175">
            <v>0</v>
          </cell>
          <cell r="Y175">
            <v>0</v>
          </cell>
          <cell r="Z175">
            <v>0</v>
          </cell>
          <cell r="AA175">
            <v>0</v>
          </cell>
          <cell r="AB175" t="str">
            <v>A3</v>
          </cell>
          <cell r="AC175" t="str">
            <v>Tích cực tham gia công việc của Trường</v>
          </cell>
        </row>
        <row r="176">
          <cell r="D176" t="str">
            <v>01002025</v>
          </cell>
          <cell r="E176">
            <v>0</v>
          </cell>
          <cell r="F176">
            <v>0</v>
          </cell>
          <cell r="G176" t="str">
            <v>A2</v>
          </cell>
          <cell r="H176">
            <v>0</v>
          </cell>
          <cell r="I176" t="str">
            <v>- Bài viết sáng kiến được công nhận phạm vi ảnh hưởng cấp ngành năm học 2021-2022 (QĐ số 1969/QĐ-SGDĐT ngày 03/8/2022)
- Bài viết đăng Kỷ yếu hội thảo cấp trường (ICSS 2022)</v>
          </cell>
          <cell r="J176" t="str">
            <v>- Bài viết sáng kiến được công nhận phạm vi ảnh hưởng cấp trường năm học 2021-2022 (QĐ số 189/QĐ-LTT-HĐSK ngày 15/4/2022)
- Bài viết đăng kỷ yếu hội thảo cấp đơn vị năm 2022</v>
          </cell>
          <cell r="K176">
            <v>0</v>
          </cell>
          <cell r="L176" t="str">
            <v>A3</v>
          </cell>
          <cell r="M176">
            <v>0</v>
          </cell>
          <cell r="N176">
            <v>2</v>
          </cell>
          <cell r="O176">
            <v>0</v>
          </cell>
          <cell r="P176" t="str">
            <v>A3</v>
          </cell>
          <cell r="Q176" t="str">
            <v>A3</v>
          </cell>
          <cell r="R176">
            <v>0</v>
          </cell>
          <cell r="S176">
            <v>0</v>
          </cell>
          <cell r="T176">
            <v>0</v>
          </cell>
          <cell r="U176" t="str">
            <v>A3</v>
          </cell>
          <cell r="V176">
            <v>0</v>
          </cell>
          <cell r="W176">
            <v>2</v>
          </cell>
          <cell r="X176">
            <v>0</v>
          </cell>
          <cell r="Y176">
            <v>0</v>
          </cell>
          <cell r="Z176">
            <v>0</v>
          </cell>
          <cell r="AA176">
            <v>0</v>
          </cell>
          <cell r="AB176">
            <v>0</v>
          </cell>
          <cell r="AC176">
            <v>0</v>
          </cell>
        </row>
        <row r="177">
          <cell r="D177" t="str">
            <v>01010162</v>
          </cell>
          <cell r="E177">
            <v>0</v>
          </cell>
          <cell r="F177">
            <v>0</v>
          </cell>
          <cell r="G177" t="str">
            <v>A4</v>
          </cell>
          <cell r="H177">
            <v>0</v>
          </cell>
          <cell r="I177">
            <v>0</v>
          </cell>
          <cell r="J177">
            <v>0</v>
          </cell>
          <cell r="K177">
            <v>0</v>
          </cell>
          <cell r="L177" t="str">
            <v>A4</v>
          </cell>
          <cell r="M177">
            <v>0</v>
          </cell>
          <cell r="N177">
            <v>1</v>
          </cell>
          <cell r="O177">
            <v>0</v>
          </cell>
          <cell r="P177" t="str">
            <v>A4</v>
          </cell>
          <cell r="Q177" t="str">
            <v>A4</v>
          </cell>
          <cell r="R177">
            <v>0</v>
          </cell>
          <cell r="S177">
            <v>0</v>
          </cell>
          <cell r="T177">
            <v>0</v>
          </cell>
          <cell r="U177" t="str">
            <v>A4</v>
          </cell>
          <cell r="V177">
            <v>0</v>
          </cell>
          <cell r="W177">
            <v>2</v>
          </cell>
          <cell r="X177">
            <v>0</v>
          </cell>
          <cell r="Y177">
            <v>0</v>
          </cell>
          <cell r="Z177">
            <v>0</v>
          </cell>
          <cell r="AA177">
            <v>0</v>
          </cell>
          <cell r="AB177" t="str">
            <v>A3</v>
          </cell>
          <cell r="AC177" t="str">
            <v>Tích cực tham gia công việc của Trường</v>
          </cell>
        </row>
        <row r="178">
          <cell r="D178" t="str">
            <v>01010141</v>
          </cell>
          <cell r="E178">
            <v>0</v>
          </cell>
          <cell r="F178">
            <v>0</v>
          </cell>
          <cell r="G178" t="str">
            <v>A2</v>
          </cell>
          <cell r="H178">
            <v>0</v>
          </cell>
          <cell r="I178" t="str">
            <v>- Bài viết đăng Kỷ yếu hội thảo cấp trường (ICSS 2022)</v>
          </cell>
          <cell r="J178" t="str">
            <v>- Bài viết đăng kỷ yếu hội thảo cấp đơn vị năm 2022</v>
          </cell>
          <cell r="K178">
            <v>0</v>
          </cell>
          <cell r="L178" t="str">
            <v>A3</v>
          </cell>
          <cell r="M178">
            <v>0</v>
          </cell>
          <cell r="N178">
            <v>2</v>
          </cell>
          <cell r="O178">
            <v>0</v>
          </cell>
          <cell r="P178" t="str">
            <v>A3</v>
          </cell>
          <cell r="Q178" t="str">
            <v>A3</v>
          </cell>
          <cell r="R178">
            <v>0</v>
          </cell>
          <cell r="S178">
            <v>0</v>
          </cell>
          <cell r="T178">
            <v>0</v>
          </cell>
          <cell r="U178" t="str">
            <v>A3</v>
          </cell>
          <cell r="V178">
            <v>0</v>
          </cell>
          <cell r="W178">
            <v>2</v>
          </cell>
          <cell r="X178">
            <v>0</v>
          </cell>
          <cell r="Y178">
            <v>0</v>
          </cell>
          <cell r="Z178">
            <v>0</v>
          </cell>
          <cell r="AA178">
            <v>0</v>
          </cell>
          <cell r="AB178">
            <v>0</v>
          </cell>
          <cell r="AC178">
            <v>0</v>
          </cell>
        </row>
        <row r="179">
          <cell r="D179" t="str">
            <v>01010254</v>
          </cell>
          <cell r="E179">
            <v>0</v>
          </cell>
          <cell r="F179">
            <v>0</v>
          </cell>
          <cell r="G179" t="str">
            <v>A4</v>
          </cell>
          <cell r="H179">
            <v>0</v>
          </cell>
          <cell r="I179">
            <v>0</v>
          </cell>
          <cell r="J179">
            <v>0</v>
          </cell>
          <cell r="K179">
            <v>0</v>
          </cell>
          <cell r="L179" t="str">
            <v>A4</v>
          </cell>
          <cell r="M179">
            <v>0</v>
          </cell>
          <cell r="N179">
            <v>0</v>
          </cell>
          <cell r="O179">
            <v>0</v>
          </cell>
          <cell r="P179" t="str">
            <v>A4</v>
          </cell>
          <cell r="Q179" t="str">
            <v>A4</v>
          </cell>
          <cell r="R179">
            <v>0</v>
          </cell>
          <cell r="S179">
            <v>0</v>
          </cell>
          <cell r="T179">
            <v>0</v>
          </cell>
          <cell r="U179" t="str">
            <v>A4</v>
          </cell>
          <cell r="V179">
            <v>0</v>
          </cell>
          <cell r="W179">
            <v>0</v>
          </cell>
          <cell r="X179">
            <v>0</v>
          </cell>
          <cell r="Y179">
            <v>0</v>
          </cell>
          <cell r="Z179">
            <v>0</v>
          </cell>
          <cell r="AA179">
            <v>0</v>
          </cell>
          <cell r="AB179">
            <v>0</v>
          </cell>
          <cell r="AC179">
            <v>0</v>
          </cell>
        </row>
        <row r="180">
          <cell r="D180">
            <v>0</v>
          </cell>
          <cell r="E180">
            <v>0</v>
          </cell>
          <cell r="F180">
            <v>0</v>
          </cell>
          <cell r="G180">
            <v>16</v>
          </cell>
          <cell r="H180">
            <v>0</v>
          </cell>
          <cell r="I180">
            <v>0</v>
          </cell>
          <cell r="J180">
            <v>0</v>
          </cell>
          <cell r="K180">
            <v>0</v>
          </cell>
          <cell r="L180">
            <v>16</v>
          </cell>
          <cell r="M180" t="str">
            <v>0A1 + 0A2 + 13A3 + 2A4 + 0B1 + 0B2</v>
          </cell>
          <cell r="N180">
            <v>0</v>
          </cell>
          <cell r="O180">
            <v>0</v>
          </cell>
          <cell r="P180">
            <v>16</v>
          </cell>
          <cell r="Q180">
            <v>16</v>
          </cell>
          <cell r="R180" t="str">
            <v>0A1 + 0A2 + 13A3 + 2A4 + 0B1 + 0B2</v>
          </cell>
          <cell r="S180">
            <v>0</v>
          </cell>
          <cell r="T180">
            <v>0</v>
          </cell>
          <cell r="U180">
            <v>16</v>
          </cell>
          <cell r="V180" t="str">
            <v>0A1 + 0A2 + 13A3 + 2A4 + 0B1 + 0B2</v>
          </cell>
          <cell r="W180">
            <v>0</v>
          </cell>
          <cell r="X180">
            <v>0</v>
          </cell>
          <cell r="Y180">
            <v>0</v>
          </cell>
          <cell r="Z180">
            <v>0</v>
          </cell>
          <cell r="AA180">
            <v>0</v>
          </cell>
          <cell r="AB180">
            <v>0</v>
          </cell>
          <cell r="AC180">
            <v>0</v>
          </cell>
        </row>
        <row r="181">
          <cell r="D181">
            <v>0</v>
          </cell>
          <cell r="E181" t="str">
            <v>Tỷ lệ A1</v>
          </cell>
          <cell r="F181" t="str">
            <v>Tỷ lệ A2</v>
          </cell>
          <cell r="G181">
            <v>16</v>
          </cell>
          <cell r="H181">
            <v>0</v>
          </cell>
          <cell r="I181">
            <v>0</v>
          </cell>
          <cell r="J181">
            <v>0</v>
          </cell>
          <cell r="K181">
            <v>0</v>
          </cell>
          <cell r="L181">
            <v>16</v>
          </cell>
          <cell r="M181" t="str">
            <v>0A1 + 0A2 + 13A3 + 2A4 + 0B1 + 0B2</v>
          </cell>
          <cell r="N181">
            <v>0</v>
          </cell>
          <cell r="O181">
            <v>0</v>
          </cell>
          <cell r="P181">
            <v>16</v>
          </cell>
          <cell r="Q181">
            <v>16</v>
          </cell>
          <cell r="R181" t="str">
            <v>0A1 + 0A2 + 13A3 + 2A4 + 0B1 + 0B2</v>
          </cell>
          <cell r="S181" t="str">
            <v>Tỷ lệ A1</v>
          </cell>
          <cell r="T181" t="str">
            <v>Tỷ lệ A2</v>
          </cell>
          <cell r="U181">
            <v>16</v>
          </cell>
          <cell r="V181" t="str">
            <v>0A1 + 0A2 + 13A3 + 2A4 + 0B1 + 0B2</v>
          </cell>
          <cell r="W181">
            <v>0</v>
          </cell>
          <cell r="X181">
            <v>0</v>
          </cell>
          <cell r="Y181">
            <v>0</v>
          </cell>
          <cell r="Z181">
            <v>0</v>
          </cell>
          <cell r="AA181">
            <v>0</v>
          </cell>
          <cell r="AB181">
            <v>0</v>
          </cell>
          <cell r="AC181">
            <v>0</v>
          </cell>
        </row>
        <row r="182">
          <cell r="D182" t="str">
            <v>01011002</v>
          </cell>
          <cell r="E182">
            <v>0</v>
          </cell>
          <cell r="F182">
            <v>0</v>
          </cell>
          <cell r="G182" t="str">
            <v>A1</v>
          </cell>
          <cell r="H182" t="str">
            <v>Có bài báo được đăng tạp chí quốc tế, tạp chí:
Webology (ISSN: 1735-188X) Volume 19, Number 2, 2022</v>
          </cell>
          <cell r="I182" t="str">
            <v>- Bài viết đăng Kỷ yếu hội thảo cấp trường (ICSS 2022)</v>
          </cell>
          <cell r="J182" t="str">
            <v>- Bài viết sáng kiến được công nhận phạm vi ảnh hưởng cấp trường năm học 2021-2022 (QĐ số 189/QĐ-LTT-HĐSK ngày 15/4/2022)
- Bài viết đăng Kỷ yếu hội thảo cấp đơn vị</v>
          </cell>
          <cell r="K182" t="str">
            <v>Có bài báo đăng tạp chí quốc tế 01 tác giả</v>
          </cell>
          <cell r="L182" t="str">
            <v>A3</v>
          </cell>
          <cell r="M182">
            <v>0</v>
          </cell>
          <cell r="N182">
            <v>1</v>
          </cell>
          <cell r="O182">
            <v>0</v>
          </cell>
          <cell r="P182" t="str">
            <v>A3</v>
          </cell>
          <cell r="Q182" t="str">
            <v>A3</v>
          </cell>
          <cell r="R182">
            <v>0</v>
          </cell>
          <cell r="S182">
            <v>0</v>
          </cell>
          <cell r="T182">
            <v>0</v>
          </cell>
          <cell r="U182" t="str">
            <v>A3</v>
          </cell>
          <cell r="V182">
            <v>0</v>
          </cell>
          <cell r="W182">
            <v>1</v>
          </cell>
          <cell r="X182">
            <v>0</v>
          </cell>
          <cell r="Y182">
            <v>0</v>
          </cell>
          <cell r="Z182">
            <v>0</v>
          </cell>
          <cell r="AA182">
            <v>0</v>
          </cell>
          <cell r="AB182">
            <v>0</v>
          </cell>
          <cell r="AC182">
            <v>0</v>
          </cell>
        </row>
        <row r="183">
          <cell r="D183" t="str">
            <v>01011012</v>
          </cell>
          <cell r="E183">
            <v>0</v>
          </cell>
          <cell r="F183">
            <v>0</v>
          </cell>
          <cell r="G183" t="str">
            <v>A2</v>
          </cell>
          <cell r="H183">
            <v>0</v>
          </cell>
          <cell r="I183" t="str">
            <v>- Bài viết đăng Kỷ yếu hội thảo cấp trường (ICSS 2022)
- Viết bài giới thiệu về khoa Lý luận chính trị đăng Kỷ yếu 50 năm hình thành và phát triển trường</v>
          </cell>
          <cell r="J183" t="str">
            <v>- Bài viết sáng kiến được công nhận phạm vi ảnh hưởng cấp trường năm học 2021-2022 (QĐ số 189/QĐ-LTT-HĐSK ngày 15/4/2022)
- Bài viết đăng Kỷ yếu hội thảo cấp đơn vị</v>
          </cell>
          <cell r="K183">
            <v>0</v>
          </cell>
          <cell r="L183" t="str">
            <v>A3</v>
          </cell>
          <cell r="M183">
            <v>0</v>
          </cell>
          <cell r="N183">
            <v>1</v>
          </cell>
          <cell r="O183">
            <v>0</v>
          </cell>
          <cell r="P183" t="str">
            <v>A3</v>
          </cell>
          <cell r="Q183" t="str">
            <v>A3</v>
          </cell>
          <cell r="R183">
            <v>0</v>
          </cell>
          <cell r="S183">
            <v>0</v>
          </cell>
          <cell r="T183">
            <v>0</v>
          </cell>
          <cell r="U183" t="str">
            <v>A3</v>
          </cell>
          <cell r="V183">
            <v>0</v>
          </cell>
          <cell r="W183">
            <v>1</v>
          </cell>
          <cell r="X183">
            <v>0</v>
          </cell>
          <cell r="Y183">
            <v>0</v>
          </cell>
          <cell r="Z183">
            <v>0</v>
          </cell>
          <cell r="AA183">
            <v>0</v>
          </cell>
          <cell r="AB183">
            <v>0</v>
          </cell>
          <cell r="AC183">
            <v>0</v>
          </cell>
        </row>
        <row r="184">
          <cell r="D184" t="str">
            <v>01011005</v>
          </cell>
          <cell r="E184">
            <v>0</v>
          </cell>
          <cell r="F184">
            <v>0</v>
          </cell>
          <cell r="G184" t="str">
            <v>A1</v>
          </cell>
          <cell r="H184" t="str">
            <v>Bổ sung bài báo đăng Tạp chí Dạy và học ngày nay Tháng 01/2023 (ISSN 2851-5769)</v>
          </cell>
          <cell r="I184" t="str">
            <v>- Bài viết đăng Kỷ yếu hội thảo cấp trường (ICSS 2022)</v>
          </cell>
          <cell r="J184" t="str">
            <v>- Bài viết sáng kiến được công nhận phạm vi ảnh hưởng cấp trường năm học 2021-2022 (QĐ số 189/QĐ-LTT-HĐSK ngày 15/4/2022)
- Bài viết đăng Kỷ yếu hội thảo cấp đơn vị</v>
          </cell>
          <cell r="K184" t="str">
            <v>Bổ sung bài báo trong kỳ xét thi đua tháng 2/2023</v>
          </cell>
          <cell r="L184" t="str">
            <v>A3</v>
          </cell>
          <cell r="M184">
            <v>0</v>
          </cell>
          <cell r="N184">
            <v>1</v>
          </cell>
          <cell r="O184">
            <v>0</v>
          </cell>
          <cell r="P184" t="str">
            <v>A3</v>
          </cell>
          <cell r="Q184" t="str">
            <v>A3</v>
          </cell>
          <cell r="R184">
            <v>0</v>
          </cell>
          <cell r="S184">
            <v>0</v>
          </cell>
          <cell r="T184">
            <v>0</v>
          </cell>
          <cell r="U184" t="str">
            <v>A3</v>
          </cell>
          <cell r="V184">
            <v>0</v>
          </cell>
          <cell r="W184">
            <v>1</v>
          </cell>
          <cell r="X184">
            <v>0</v>
          </cell>
          <cell r="Y184">
            <v>0</v>
          </cell>
          <cell r="Z184">
            <v>0</v>
          </cell>
          <cell r="AA184">
            <v>0</v>
          </cell>
          <cell r="AB184">
            <v>0</v>
          </cell>
          <cell r="AC184">
            <v>0</v>
          </cell>
        </row>
        <row r="185">
          <cell r="D185" t="str">
            <v>01011011</v>
          </cell>
          <cell r="E185">
            <v>0</v>
          </cell>
          <cell r="F185">
            <v>0</v>
          </cell>
          <cell r="G185" t="str">
            <v>A3</v>
          </cell>
          <cell r="H185">
            <v>0</v>
          </cell>
          <cell r="I185">
            <v>0</v>
          </cell>
          <cell r="J185" t="str">
            <v>- Bài viết sáng kiến được công nhận phạm vi ảnh hưởng cấp trường năm học 2021-2022 (QĐ số 189/QĐ-LTT-HĐSK ngày 15/4/2022)</v>
          </cell>
          <cell r="K185">
            <v>0</v>
          </cell>
          <cell r="L185" t="str">
            <v>A3</v>
          </cell>
          <cell r="M185">
            <v>0</v>
          </cell>
          <cell r="N185">
            <v>2</v>
          </cell>
          <cell r="O185">
            <v>0</v>
          </cell>
          <cell r="P185" t="str">
            <v>A3</v>
          </cell>
          <cell r="Q185" t="str">
            <v>A3</v>
          </cell>
          <cell r="R185">
            <v>0</v>
          </cell>
          <cell r="S185">
            <v>0</v>
          </cell>
          <cell r="T185">
            <v>0</v>
          </cell>
          <cell r="U185" t="str">
            <v>A3</v>
          </cell>
          <cell r="V185">
            <v>0</v>
          </cell>
          <cell r="W185">
            <v>2</v>
          </cell>
          <cell r="X185">
            <v>0</v>
          </cell>
          <cell r="Y185">
            <v>0</v>
          </cell>
          <cell r="Z185">
            <v>0</v>
          </cell>
          <cell r="AA185">
            <v>0</v>
          </cell>
          <cell r="AB185">
            <v>0</v>
          </cell>
          <cell r="AC185">
            <v>0</v>
          </cell>
        </row>
        <row r="186">
          <cell r="D186" t="str">
            <v>01011013</v>
          </cell>
          <cell r="E186">
            <v>0</v>
          </cell>
          <cell r="F186">
            <v>0</v>
          </cell>
          <cell r="G186" t="str">
            <v>A2</v>
          </cell>
          <cell r="H186">
            <v>0</v>
          </cell>
          <cell r="I186" t="str">
            <v>- Bài viết sáng kiến được công nhận phạm vi ảnh hưởng cấp ngành năm học 2021-2022 (QĐ số 1969/QĐ-SGDĐT ngày 03/8/2022)
- Bài viết đăng Kỷ yếu hội thảo cấp trường (ICSS 2022)</v>
          </cell>
          <cell r="J186" t="str">
            <v>- Bài viết sáng kiến được công nhận phạm vi ảnh hưởng cấp trường năm học 2021-2022 (QĐ số 189/QĐ-LTT-HĐSK ngày 15/4/2022)
- Bài viết đăng Kỷ yếu hội thảo cấp đơn vị</v>
          </cell>
          <cell r="K186">
            <v>0</v>
          </cell>
          <cell r="L186" t="str">
            <v>A DN</v>
          </cell>
          <cell r="M186" t="str">
            <v>GV nghỉ thai sản từ ngày 16/12/2022</v>
          </cell>
          <cell r="N186">
            <v>0</v>
          </cell>
          <cell r="O186">
            <v>0</v>
          </cell>
          <cell r="P186" t="str">
            <v>A DN</v>
          </cell>
          <cell r="Q186" t="str">
            <v>A DN</v>
          </cell>
          <cell r="R186" t="str">
            <v>GV nghỉ thai sản từ ngày 16/12/2022</v>
          </cell>
          <cell r="S186">
            <v>0</v>
          </cell>
          <cell r="T186">
            <v>0</v>
          </cell>
          <cell r="U186" t="str">
            <v>A DN</v>
          </cell>
          <cell r="V186" t="str">
            <v>GV nghỉ thai sản từ ngày 16/12/2022</v>
          </cell>
          <cell r="W186">
            <v>0</v>
          </cell>
          <cell r="X186">
            <v>0</v>
          </cell>
          <cell r="Y186">
            <v>0</v>
          </cell>
          <cell r="Z186">
            <v>0</v>
          </cell>
          <cell r="AA186">
            <v>0</v>
          </cell>
          <cell r="AB186">
            <v>0</v>
          </cell>
          <cell r="AC186">
            <v>0</v>
          </cell>
        </row>
        <row r="187">
          <cell r="D187" t="str">
            <v>01011009</v>
          </cell>
          <cell r="E187">
            <v>0</v>
          </cell>
          <cell r="F187">
            <v>0</v>
          </cell>
          <cell r="G187" t="str">
            <v>A1</v>
          </cell>
          <cell r="H187" t="str">
            <v>- Có bài báo đăng tạp chí Thiết bị Giáo dục (ISSN 1859-0810), số 275, Kỳ 2, tháng 10/2022
- Có bài báo đăng tạp chí quốc tế: International Journal of Research and Innovation in Social Science (IJRISS), Volume VI, Issue X, October 2022|ISSN 2454-6186</v>
          </cell>
          <cell r="I187" t="str">
            <v>- Bài viết sáng kiến được công nhận phạm vi ảnh hưởng cấp ngành năm học 2021-2022 (QĐ số 1969/QĐ-SGDĐT ngày 03/8/2022)
- Bài viết đăng Kỷ yếu hội thảo cấp trường (ICSS 2022)</v>
          </cell>
          <cell r="J187" t="str">
            <v>- Bài viết sáng kiến được công nhận phạm vi ảnh hưởng cấp trường năm học 2021-2022 (QĐ số 189/QĐ-LTT-HĐSK ngày 15/4/2022)
- Bài viết đăng Kỷ yếu hội thảo cấp đơn vị</v>
          </cell>
          <cell r="K187" t="str">
            <v>- Có 01 bài báo đăng tạp chí quốc tế 01 tác giả
- Có 01 bài báo đăng tạp chí Thiết bị giáo dục 01 tác giả</v>
          </cell>
          <cell r="L187" t="str">
            <v>A3</v>
          </cell>
          <cell r="M187">
            <v>0</v>
          </cell>
          <cell r="N187">
            <v>1</v>
          </cell>
          <cell r="O187">
            <v>0</v>
          </cell>
          <cell r="P187" t="str">
            <v>A3</v>
          </cell>
          <cell r="Q187" t="str">
            <v>A3</v>
          </cell>
          <cell r="R187">
            <v>0</v>
          </cell>
          <cell r="S187">
            <v>0</v>
          </cell>
          <cell r="T187">
            <v>0</v>
          </cell>
          <cell r="U187" t="str">
            <v>A3</v>
          </cell>
          <cell r="V187">
            <v>0</v>
          </cell>
          <cell r="W187">
            <v>1</v>
          </cell>
          <cell r="X187">
            <v>0</v>
          </cell>
          <cell r="Y187">
            <v>0</v>
          </cell>
          <cell r="Z187">
            <v>0</v>
          </cell>
          <cell r="AA187">
            <v>0</v>
          </cell>
          <cell r="AB187">
            <v>0</v>
          </cell>
          <cell r="AC187">
            <v>0</v>
          </cell>
        </row>
        <row r="188">
          <cell r="D188" t="str">
            <v>01011001</v>
          </cell>
          <cell r="E188">
            <v>0</v>
          </cell>
          <cell r="F188">
            <v>0</v>
          </cell>
          <cell r="G188" t="str">
            <v>A1</v>
          </cell>
          <cell r="H188" t="str">
            <v>01 bài báo đăng tạp chí Dạy và Học Ngày nay (Kì 2 - 1/2022) 0,25 điểm (150 giờ), ISSN 1859-2694</v>
          </cell>
          <cell r="I188" t="str">
            <v>'</v>
          </cell>
          <cell r="J188" t="str">
            <v>'</v>
          </cell>
          <cell r="K188" t="str">
            <v>Có bài báo 01 tác giả</v>
          </cell>
          <cell r="L188" t="str">
            <v>A4</v>
          </cell>
          <cell r="M188">
            <v>0</v>
          </cell>
          <cell r="N188">
            <v>0</v>
          </cell>
          <cell r="O188">
            <v>0</v>
          </cell>
          <cell r="P188" t="str">
            <v>A4</v>
          </cell>
          <cell r="Q188" t="str">
            <v>A4</v>
          </cell>
          <cell r="R188">
            <v>0</v>
          </cell>
          <cell r="S188">
            <v>0</v>
          </cell>
          <cell r="T188">
            <v>0</v>
          </cell>
          <cell r="U188" t="str">
            <v>A4</v>
          </cell>
          <cell r="V188">
            <v>0</v>
          </cell>
          <cell r="W188">
            <v>0</v>
          </cell>
          <cell r="X188">
            <v>0</v>
          </cell>
          <cell r="Y188">
            <v>0</v>
          </cell>
          <cell r="Z188">
            <v>0</v>
          </cell>
          <cell r="AA188">
            <v>0</v>
          </cell>
          <cell r="AB188">
            <v>0</v>
          </cell>
          <cell r="AC188">
            <v>0</v>
          </cell>
        </row>
        <row r="189">
          <cell r="D189" t="str">
            <v>01011014</v>
          </cell>
          <cell r="E189">
            <v>0</v>
          </cell>
          <cell r="F189">
            <v>0</v>
          </cell>
          <cell r="G189" t="str">
            <v>A3</v>
          </cell>
          <cell r="H189">
            <v>0</v>
          </cell>
          <cell r="I189">
            <v>0</v>
          </cell>
          <cell r="J189" t="str">
            <v>- Bài viết sáng kiến được công nhận phạm vi ảnh hưởng cấp trường năm học 2021-2022 (QĐ số 189/QĐ-LTT-HĐSK ngày 15/4/2022)</v>
          </cell>
          <cell r="K189">
            <v>0</v>
          </cell>
          <cell r="L189" t="str">
            <v>A3</v>
          </cell>
          <cell r="M189">
            <v>0</v>
          </cell>
          <cell r="N189">
            <v>1</v>
          </cell>
          <cell r="O189">
            <v>0</v>
          </cell>
          <cell r="P189" t="str">
            <v>A3</v>
          </cell>
          <cell r="Q189" t="str">
            <v>A3</v>
          </cell>
          <cell r="R189">
            <v>0</v>
          </cell>
          <cell r="S189">
            <v>0</v>
          </cell>
          <cell r="T189">
            <v>0</v>
          </cell>
          <cell r="U189" t="str">
            <v>A3</v>
          </cell>
          <cell r="V189">
            <v>0</v>
          </cell>
          <cell r="W189">
            <v>1</v>
          </cell>
          <cell r="X189">
            <v>0</v>
          </cell>
          <cell r="Y189">
            <v>0</v>
          </cell>
          <cell r="Z189">
            <v>0</v>
          </cell>
          <cell r="AA189">
            <v>0</v>
          </cell>
          <cell r="AB189">
            <v>0</v>
          </cell>
          <cell r="AC189">
            <v>0</v>
          </cell>
        </row>
        <row r="190">
          <cell r="D190" t="str">
            <v>01010005</v>
          </cell>
          <cell r="E190">
            <v>0</v>
          </cell>
          <cell r="F190">
            <v>0</v>
          </cell>
          <cell r="G190" t="str">
            <v>A1</v>
          </cell>
          <cell r="H190" t="str">
            <v>- Có bài báo đăng tạp chí Thiết bị Giáo dục (ISSN 1859-0810), số đặc biệt,  tháng 02/2022</v>
          </cell>
          <cell r="I190" t="str">
            <v>- Bài viết sáng kiến được công nhận phạm vi ảnh hưởng cấp ngành năm học 2021-2022 (QĐ số 1969/QĐ-SGDĐT ngày 03/8/2022)
- Bài viết đăng Kỷ yếu hội thảo cấp trường (ICSS 2022)
- Bài viết đăng trong Kỷ yếu 50 năm hình thành và phát triển trường</v>
          </cell>
          <cell r="J190" t="str">
            <v>- Bài viết sáng kiến được công nhận phạm vi ảnh hưởng cấp trường năm học 2021-2022 (QĐ số 189/QĐ-LTT-HĐSK ngày 15/4/2022)
- Bài viết đăng Kỷ yếu hội thảo cấp đơn vị</v>
          </cell>
          <cell r="K190" t="str">
            <v>Có bài báo 01 tác giả</v>
          </cell>
          <cell r="L190" t="str">
            <v>A3</v>
          </cell>
          <cell r="M190">
            <v>0</v>
          </cell>
          <cell r="N190">
            <v>2</v>
          </cell>
          <cell r="O190">
            <v>0</v>
          </cell>
          <cell r="P190" t="str">
            <v>A3</v>
          </cell>
          <cell r="Q190" t="str">
            <v>A3</v>
          </cell>
          <cell r="R190">
            <v>0</v>
          </cell>
          <cell r="S190">
            <v>0</v>
          </cell>
          <cell r="T190">
            <v>0</v>
          </cell>
          <cell r="U190" t="str">
            <v>A3</v>
          </cell>
          <cell r="V190">
            <v>0</v>
          </cell>
          <cell r="W190">
            <v>2</v>
          </cell>
          <cell r="X190">
            <v>0</v>
          </cell>
          <cell r="Y190">
            <v>0</v>
          </cell>
          <cell r="Z190">
            <v>0</v>
          </cell>
          <cell r="AA190">
            <v>0</v>
          </cell>
          <cell r="AB190">
            <v>0</v>
          </cell>
          <cell r="AC190">
            <v>0</v>
          </cell>
        </row>
        <row r="191">
          <cell r="D191" t="str">
            <v>01011016</v>
          </cell>
          <cell r="E191">
            <v>0</v>
          </cell>
          <cell r="F191">
            <v>0</v>
          </cell>
          <cell r="G191" t="str">
            <v>A2</v>
          </cell>
          <cell r="H191">
            <v>0</v>
          </cell>
          <cell r="I191" t="str">
            <v>- Bài viết đăng Kỷ yếu hội thảo cấp trường (ICSS 2022)
- Bài viết đăng Tạp chí thiết bị giáo dục số 257 kỳ 2 tháng 01 năm 2022 (2 tác giả)</v>
          </cell>
          <cell r="J191" t="str">
            <v>- Bài viết sáng kiến được công nhận phạm vi ảnh hưởng cấp trường năm học 2021-2022 (QĐ số 189/QĐ-LTT-HĐSK ngày 15/4/2022)
- Bài viết đăng Kỷ yếu hội thảo cấp đơn vị</v>
          </cell>
          <cell r="K191" t="str">
            <v>Có bài báo nhóm 02 tác giả</v>
          </cell>
          <cell r="L191" t="str">
            <v>A3</v>
          </cell>
          <cell r="M191">
            <v>0</v>
          </cell>
          <cell r="N191">
            <v>2</v>
          </cell>
          <cell r="O191">
            <v>0</v>
          </cell>
          <cell r="P191" t="str">
            <v>A3</v>
          </cell>
          <cell r="Q191" t="str">
            <v>A3</v>
          </cell>
          <cell r="R191">
            <v>0</v>
          </cell>
          <cell r="S191">
            <v>0</v>
          </cell>
          <cell r="T191">
            <v>0</v>
          </cell>
          <cell r="U191" t="str">
            <v>A3</v>
          </cell>
          <cell r="V191">
            <v>0</v>
          </cell>
          <cell r="W191">
            <v>1</v>
          </cell>
          <cell r="X191">
            <v>0</v>
          </cell>
          <cell r="Y191">
            <v>0</v>
          </cell>
          <cell r="Z191">
            <v>0</v>
          </cell>
          <cell r="AA191">
            <v>0</v>
          </cell>
          <cell r="AB191">
            <v>0</v>
          </cell>
          <cell r="AC191">
            <v>0</v>
          </cell>
        </row>
        <row r="192">
          <cell r="D192" t="str">
            <v>01011007</v>
          </cell>
          <cell r="E192">
            <v>0</v>
          </cell>
          <cell r="F192">
            <v>0</v>
          </cell>
          <cell r="G192" t="str">
            <v>A1</v>
          </cell>
          <cell r="H192" t="str">
            <v>Có bài báo đăng Tạp chí Thiết bị giáo dục, số 279, kỳ 2, tháng 12 năm 2022) (ISSN 1859 - 0810)</v>
          </cell>
          <cell r="I192" t="str">
            <v>- Bài viết sáng kiến được công nhận phạm vi ảnh hưởng cấp ngành năm học 2021-2022 (QĐ số 1969/QĐ-SGDĐT ngày 03/8/2022)
- 02 Bài viết đăng Kỷ yếu hội thảo cấp trường (ICSS 2022)</v>
          </cell>
          <cell r="J192" t="str">
            <v>- Bài viết sáng kiến được công nhận phạm vi ảnh hưởng cấp trường năm học 2021-2022 (QĐ số 189/QĐ-LTT-HĐSK ngày 15/4/2022)
- Bài viết đăng Kỷ yếu hội thảo cấp đơn vị</v>
          </cell>
          <cell r="K192" t="str">
            <v>Có bài báo 01 tác giả</v>
          </cell>
          <cell r="L192" t="str">
            <v>A4</v>
          </cell>
          <cell r="M192">
            <v>0</v>
          </cell>
          <cell r="N192">
            <v>0</v>
          </cell>
          <cell r="O192">
            <v>0</v>
          </cell>
          <cell r="P192" t="str">
            <v>A4</v>
          </cell>
          <cell r="Q192" t="str">
            <v>A4</v>
          </cell>
          <cell r="R192">
            <v>0</v>
          </cell>
          <cell r="S192">
            <v>0</v>
          </cell>
          <cell r="T192">
            <v>0</v>
          </cell>
          <cell r="U192" t="str">
            <v>A4</v>
          </cell>
          <cell r="V192">
            <v>0</v>
          </cell>
          <cell r="W192">
            <v>0</v>
          </cell>
          <cell r="X192">
            <v>0</v>
          </cell>
          <cell r="Y192">
            <v>0</v>
          </cell>
          <cell r="Z192">
            <v>0</v>
          </cell>
          <cell r="AA192">
            <v>0</v>
          </cell>
          <cell r="AB192">
            <v>0</v>
          </cell>
          <cell r="AC192">
            <v>0</v>
          </cell>
        </row>
        <row r="193">
          <cell r="D193" t="str">
            <v>01011008</v>
          </cell>
          <cell r="E193">
            <v>0</v>
          </cell>
          <cell r="F193">
            <v>0</v>
          </cell>
          <cell r="G193" t="str">
            <v>A2</v>
          </cell>
          <cell r="H193">
            <v>0</v>
          </cell>
          <cell r="I193" t="str">
            <v>- Bài viết đăng Kỷ yếu hội thảo cấp trường (ICSS 2022)
- Bài viết đăng Kỷ yếu 50 năm hình thành và phát triển trường</v>
          </cell>
          <cell r="J193" t="str">
            <v>- Bài viết sáng kiến được công nhận phạm vi ảnh hưởng cấp trường năm học 2021-2022 (QĐ số 189/QĐ-LTT-HĐSK ngày 15/4/2022)
- Bài viết đăng Kỷ yếu hội thảo cấp đơn vị</v>
          </cell>
          <cell r="K193" t="str">
            <v/>
          </cell>
          <cell r="L193" t="str">
            <v>A3</v>
          </cell>
          <cell r="M193">
            <v>0</v>
          </cell>
          <cell r="N193">
            <v>1</v>
          </cell>
          <cell r="O193">
            <v>0</v>
          </cell>
          <cell r="P193" t="str">
            <v>A3</v>
          </cell>
          <cell r="Q193" t="str">
            <v>A3</v>
          </cell>
          <cell r="R193">
            <v>0</v>
          </cell>
          <cell r="S193">
            <v>0</v>
          </cell>
          <cell r="T193">
            <v>0</v>
          </cell>
          <cell r="U193" t="str">
            <v>A3</v>
          </cell>
          <cell r="V193">
            <v>0</v>
          </cell>
          <cell r="W193">
            <v>1</v>
          </cell>
          <cell r="X193">
            <v>0</v>
          </cell>
          <cell r="Y193">
            <v>0</v>
          </cell>
          <cell r="Z193">
            <v>0</v>
          </cell>
          <cell r="AA193">
            <v>0</v>
          </cell>
          <cell r="AB193">
            <v>0</v>
          </cell>
          <cell r="AC193">
            <v>0</v>
          </cell>
        </row>
        <row r="194">
          <cell r="D194" t="str">
            <v>01011015</v>
          </cell>
          <cell r="E194">
            <v>0</v>
          </cell>
          <cell r="F194">
            <v>0</v>
          </cell>
          <cell r="G194" t="str">
            <v>A2</v>
          </cell>
          <cell r="H194">
            <v>0</v>
          </cell>
          <cell r="I194" t="str">
            <v>- Bài viết đăng Kỷ yếu hội thảo cấp trường (ICSS 2022)
- Bài viết đăng Tạp chí thiết bị giáo dục số 257 kỳ 2 tháng 01 năm 2022 (2 tác giả)</v>
          </cell>
          <cell r="J194" t="str">
            <v>- Bài viết sáng kiến được công nhận phạm vi ảnh hưởng cấp trường năm học 2021-2022 (QĐ số 189/QĐ-LTT-HĐSK ngày 15/4/2022)
- Bài viết đăng Kỷ yếu hội thảo cấp đơn vị</v>
          </cell>
          <cell r="K194" t="str">
            <v>Có bài báo nhóm 02 tác giả</v>
          </cell>
          <cell r="L194" t="str">
            <v>A3</v>
          </cell>
          <cell r="M194">
            <v>0</v>
          </cell>
          <cell r="N194">
            <v>1</v>
          </cell>
          <cell r="O194">
            <v>0</v>
          </cell>
          <cell r="P194" t="str">
            <v>A3</v>
          </cell>
          <cell r="Q194" t="str">
            <v>A3</v>
          </cell>
          <cell r="R194">
            <v>0</v>
          </cell>
          <cell r="S194">
            <v>0</v>
          </cell>
          <cell r="T194">
            <v>0</v>
          </cell>
          <cell r="U194" t="str">
            <v>A3</v>
          </cell>
          <cell r="V194">
            <v>0</v>
          </cell>
          <cell r="W194">
            <v>1</v>
          </cell>
          <cell r="X194">
            <v>0</v>
          </cell>
          <cell r="Y194">
            <v>0</v>
          </cell>
          <cell r="Z194">
            <v>0</v>
          </cell>
          <cell r="AA194">
            <v>0</v>
          </cell>
          <cell r="AB194">
            <v>0</v>
          </cell>
          <cell r="AC194">
            <v>0</v>
          </cell>
        </row>
        <row r="195">
          <cell r="D195" t="str">
            <v>01011010</v>
          </cell>
          <cell r="E195">
            <v>0</v>
          </cell>
          <cell r="F195">
            <v>0</v>
          </cell>
          <cell r="G195" t="str">
            <v>A1</v>
          </cell>
          <cell r="H195" t="str">
            <v>1 bài báo đăng trên Tạp chí Quốc tế "International Journal of Social Science and Education Research Studies"
ISSN(print): 2770-2782, ISSN(online): 2770-2790, đăng ngày 29/11/2022</v>
          </cell>
          <cell r="I195" t="str">
            <v>- 02 Bài viết đăng Kỷ yếu hội thảo cấp trường (ICSS 2022)</v>
          </cell>
          <cell r="J195" t="str">
            <v>- Bài viết sáng kiến được công nhận phạm vi ảnh hưởng cấp trường năm học 2021-2022 (QĐ số 189/QĐ-LTT-HĐSK ngày 15/4/2022)
- Bài viết đăng Kỷ yếu hội thảo cấp đơn vị</v>
          </cell>
          <cell r="K195" t="str">
            <v>Có bài báo đăng tạp chí quốc tế 01 tác giả</v>
          </cell>
          <cell r="L195" t="str">
            <v>A3</v>
          </cell>
          <cell r="M195">
            <v>0</v>
          </cell>
          <cell r="N195">
            <v>1</v>
          </cell>
          <cell r="O195">
            <v>0</v>
          </cell>
          <cell r="P195" t="str">
            <v>A3</v>
          </cell>
          <cell r="Q195" t="str">
            <v>A3</v>
          </cell>
          <cell r="R195">
            <v>0</v>
          </cell>
          <cell r="S195">
            <v>0</v>
          </cell>
          <cell r="T195">
            <v>0</v>
          </cell>
          <cell r="U195" t="str">
            <v>A3</v>
          </cell>
          <cell r="V195">
            <v>0</v>
          </cell>
          <cell r="W195">
            <v>1</v>
          </cell>
          <cell r="X195">
            <v>0</v>
          </cell>
          <cell r="Y195">
            <v>0</v>
          </cell>
          <cell r="Z195">
            <v>0</v>
          </cell>
          <cell r="AA195">
            <v>0</v>
          </cell>
          <cell r="AB195">
            <v>0</v>
          </cell>
          <cell r="AC195">
            <v>0</v>
          </cell>
        </row>
        <row r="196">
          <cell r="D196" t="str">
            <v>01011018</v>
          </cell>
          <cell r="E196">
            <v>0</v>
          </cell>
          <cell r="F196">
            <v>0</v>
          </cell>
          <cell r="G196" t="str">
            <v>A1</v>
          </cell>
          <cell r="H196" t="str">
            <v>1 bài báo đăng trên Tạp chí Quốc tế "International Journal of Social Science and Education Research Studies"
ISSN(print): 2770-2782, ISSN(online): 2770-2790, đăng ngày 29/11/2022</v>
          </cell>
          <cell r="I196" t="str">
            <v>- 02 Bài viết đăng Kỷ yếu hội thảo cấp trường (ICSS 2022)</v>
          </cell>
          <cell r="J196" t="str">
            <v>- Bài viết sáng kiến được công nhận phạm vi ảnh hưởng cấp trường năm học 2021-2022 (QĐ số 189/QĐ-LTT-HĐSK ngày 15/4/2022)
- Bài viết đăng Kỷ yếu hội thảo cấp đơn vị</v>
          </cell>
          <cell r="K196" t="str">
            <v>Có bài báo đăng tạp chí quốc tế 01 tác giả</v>
          </cell>
          <cell r="L196" t="str">
            <v>A3</v>
          </cell>
          <cell r="M196">
            <v>0</v>
          </cell>
          <cell r="N196">
            <v>1</v>
          </cell>
          <cell r="O196">
            <v>0</v>
          </cell>
          <cell r="P196" t="str">
            <v>A3</v>
          </cell>
          <cell r="Q196" t="str">
            <v>A3</v>
          </cell>
          <cell r="R196">
            <v>0</v>
          </cell>
          <cell r="S196">
            <v>0</v>
          </cell>
          <cell r="T196">
            <v>0</v>
          </cell>
          <cell r="U196" t="str">
            <v>A3</v>
          </cell>
          <cell r="V196">
            <v>0</v>
          </cell>
          <cell r="W196">
            <v>2</v>
          </cell>
          <cell r="X196">
            <v>0</v>
          </cell>
          <cell r="Y196">
            <v>0</v>
          </cell>
          <cell r="Z196">
            <v>0</v>
          </cell>
          <cell r="AA196">
            <v>0</v>
          </cell>
          <cell r="AB196">
            <v>0</v>
          </cell>
          <cell r="AC196">
            <v>0</v>
          </cell>
        </row>
        <row r="197">
          <cell r="D197" t="str">
            <v>01011006</v>
          </cell>
          <cell r="E197">
            <v>0</v>
          </cell>
          <cell r="F197">
            <v>0</v>
          </cell>
          <cell r="G197" t="str">
            <v>A1</v>
          </cell>
          <cell r="H197" t="str">
            <v>- Có bài báo đăng trên tạp chí quốc tế: International Journal of Scientific Research and Engineering Development - Volume 5 Issue 6, Nov- Dec 2022 (ISSN: 2581-7175)</v>
          </cell>
          <cell r="I197" t="str">
            <v>- Bài viết đăng Kỷ yếu hội thảo cấp trường (ICSS 2022)</v>
          </cell>
          <cell r="J197" t="str">
            <v>- Bài viết sáng kiến được công nhận phạm vi ảnh hưởng cấp trường năm học 2021-2022 (QĐ số 189/QĐ-LTT-HĐSK ngày 15/4/2022)
- Bài viết đăng Kỷ yếu hội thảo cấp đơn vị</v>
          </cell>
          <cell r="K197" t="str">
            <v>Có bài báo đăng tạp chí quốc tế 01 tác giả</v>
          </cell>
          <cell r="L197" t="str">
            <v>A3</v>
          </cell>
          <cell r="M197">
            <v>0</v>
          </cell>
          <cell r="N197">
            <v>2</v>
          </cell>
          <cell r="O197">
            <v>0</v>
          </cell>
          <cell r="P197" t="str">
            <v>A3</v>
          </cell>
          <cell r="Q197" t="str">
            <v>A3</v>
          </cell>
          <cell r="R197">
            <v>0</v>
          </cell>
          <cell r="S197">
            <v>0</v>
          </cell>
          <cell r="T197">
            <v>0</v>
          </cell>
          <cell r="U197" t="str">
            <v>A3</v>
          </cell>
          <cell r="V197">
            <v>0</v>
          </cell>
          <cell r="W197">
            <v>1</v>
          </cell>
          <cell r="X197">
            <v>0</v>
          </cell>
          <cell r="Y197">
            <v>0</v>
          </cell>
          <cell r="Z197">
            <v>0</v>
          </cell>
          <cell r="AA197">
            <v>0</v>
          </cell>
          <cell r="AB197">
            <v>0</v>
          </cell>
          <cell r="AC197">
            <v>0</v>
          </cell>
        </row>
        <row r="198">
          <cell r="D198">
            <v>0</v>
          </cell>
          <cell r="E198">
            <v>0</v>
          </cell>
          <cell r="F198">
            <v>0</v>
          </cell>
          <cell r="G198">
            <v>28</v>
          </cell>
          <cell r="H198">
            <v>0</v>
          </cell>
          <cell r="I198">
            <v>0</v>
          </cell>
          <cell r="J198">
            <v>0</v>
          </cell>
          <cell r="K198">
            <v>0</v>
          </cell>
          <cell r="L198">
            <v>28</v>
          </cell>
          <cell r="M198" t="str">
            <v>0A1 + 6A2 + 7A3 + 13A4 + 1B1 + 0B2 + 0C1</v>
          </cell>
          <cell r="N198">
            <v>0</v>
          </cell>
          <cell r="O198">
            <v>0</v>
          </cell>
          <cell r="P198">
            <v>28</v>
          </cell>
          <cell r="Q198">
            <v>28</v>
          </cell>
          <cell r="R198" t="str">
            <v>0A1 + 4A2 + 8A3 + 15A4 + 1B1 + 0B2 + 0C1</v>
          </cell>
          <cell r="S198">
            <v>0</v>
          </cell>
          <cell r="T198">
            <v>0</v>
          </cell>
          <cell r="U198">
            <v>28</v>
          </cell>
          <cell r="V198" t="str">
            <v>0A1 + 4A2 + 8A3 + 15A4 + 1B1 + 0B2 + 0C1</v>
          </cell>
          <cell r="W198">
            <v>0</v>
          </cell>
          <cell r="X198">
            <v>0</v>
          </cell>
          <cell r="Y198">
            <v>0</v>
          </cell>
          <cell r="Z198">
            <v>0</v>
          </cell>
          <cell r="AA198">
            <v>0</v>
          </cell>
          <cell r="AB198">
            <v>0</v>
          </cell>
          <cell r="AC198">
            <v>0</v>
          </cell>
        </row>
        <row r="199">
          <cell r="D199">
            <v>0</v>
          </cell>
          <cell r="E199" t="str">
            <v>Tỷ lệ A1</v>
          </cell>
          <cell r="F199" t="str">
            <v>Tỷ lệ A2</v>
          </cell>
          <cell r="G199">
            <v>28</v>
          </cell>
          <cell r="H199">
            <v>0</v>
          </cell>
          <cell r="I199">
            <v>0</v>
          </cell>
          <cell r="J199">
            <v>0</v>
          </cell>
          <cell r="K199">
            <v>0</v>
          </cell>
          <cell r="L199">
            <v>28</v>
          </cell>
          <cell r="M199" t="str">
            <v>0A1 + 6A2 + 7A3 + 13A4 + 1B1 + 0B2 + 0C1</v>
          </cell>
          <cell r="N199">
            <v>0</v>
          </cell>
          <cell r="O199">
            <v>0</v>
          </cell>
          <cell r="P199">
            <v>28</v>
          </cell>
          <cell r="Q199">
            <v>28</v>
          </cell>
          <cell r="R199" t="str">
            <v>0A1 + 4A2 + 8A3 + 15A4 + 1B1 + 0B2 + 0C1</v>
          </cell>
          <cell r="S199" t="str">
            <v>Tỷ lệ A1</v>
          </cell>
          <cell r="T199" t="str">
            <v>Tỷ lệ A2</v>
          </cell>
          <cell r="U199">
            <v>28</v>
          </cell>
          <cell r="V199" t="str">
            <v>0A1 + 4A2 + 8A3 + 15A4 + 1B1 + 0B2 + 0C1</v>
          </cell>
          <cell r="W199">
            <v>0</v>
          </cell>
          <cell r="X199">
            <v>0</v>
          </cell>
          <cell r="Y199">
            <v>0</v>
          </cell>
          <cell r="Z199">
            <v>0</v>
          </cell>
          <cell r="AA199">
            <v>0</v>
          </cell>
          <cell r="AB199">
            <v>0</v>
          </cell>
          <cell r="AC199">
            <v>0</v>
          </cell>
        </row>
        <row r="200">
          <cell r="D200" t="str">
            <v>01012003</v>
          </cell>
          <cell r="E200">
            <v>0</v>
          </cell>
          <cell r="F200">
            <v>5</v>
          </cell>
          <cell r="G200" t="str">
            <v>A2</v>
          </cell>
          <cell r="H200">
            <v>0</v>
          </cell>
          <cell r="I200" t="str">
            <v>- Có bài báo được đăng trên tạp chí quốc tế (nhóm 6 tác giả): Japanese Journal of Applied Physics 61, 046502, 16/3/2022.
- Bài viết sáng kiến được công nhận phạm vi ảnh hưởng cấp ngành năm học 2021-2022 (QĐ số 1969/QĐ-SGDĐT ngày 03/8/2022)
- Bài viết đăng Kỷ yếu hội thảo cấp trường (ICSS 2022)</v>
          </cell>
          <cell r="J200" t="str">
            <v>- Bài viết sáng kiến được công nhận phạm vi ảnh hưởng cấp trường năm học 2021-2022 (QĐ số 189/QĐ-LTT-HĐSK ngày 15/4/2022)
- Bài viết đăng Kỷ yếu hội thảo cấp đơn vị</v>
          </cell>
          <cell r="K200" t="str">
            <v>Có bài báo đăng tạp chí quốc tế nhóm 06 tác giả</v>
          </cell>
          <cell r="L200" t="str">
            <v>A2</v>
          </cell>
          <cell r="M200">
            <v>0</v>
          </cell>
          <cell r="N200">
            <v>3</v>
          </cell>
          <cell r="O200">
            <v>2</v>
          </cell>
          <cell r="P200" t="str">
            <v>A2</v>
          </cell>
          <cell r="Q200" t="str">
            <v>A2</v>
          </cell>
          <cell r="R200">
            <v>0</v>
          </cell>
          <cell r="S200">
            <v>0</v>
          </cell>
          <cell r="T200">
            <v>3</v>
          </cell>
          <cell r="U200" t="str">
            <v>A2</v>
          </cell>
          <cell r="V200">
            <v>0</v>
          </cell>
          <cell r="W200">
            <v>4</v>
          </cell>
          <cell r="X200">
            <v>2</v>
          </cell>
          <cell r="Y200">
            <v>0</v>
          </cell>
          <cell r="Z200">
            <v>0</v>
          </cell>
          <cell r="AA200">
            <v>0</v>
          </cell>
          <cell r="AB200" t="str">
            <v>A1</v>
          </cell>
          <cell r="AC200" t="str">
            <v>Đề xuất A1 do GV tích cực trong các công việc khoa.</v>
          </cell>
        </row>
        <row r="201">
          <cell r="D201" t="str">
            <v>01012008</v>
          </cell>
          <cell r="E201">
            <v>0</v>
          </cell>
          <cell r="F201">
            <v>0.17857142857142858</v>
          </cell>
          <cell r="G201" t="str">
            <v>A2</v>
          </cell>
          <cell r="H201">
            <v>0</v>
          </cell>
          <cell r="I201" t="str">
            <v>- Bài viết sáng kiến được công nhận phạm vi ảnh hưởng cấp ngành năm học 2021-2022 (QĐ số 1969/QĐ-SGDĐT ngày 03/8/2022)
- Bài viết đăng Kỷ yếu hội thảo cấp trường (ICSS 2022)</v>
          </cell>
          <cell r="J201" t="str">
            <v>- Bài viết sáng kiến được công nhận phạm vi ảnh hưởng cấp trường năm học 2021-2022 (QĐ số 189/QĐ-LTT-HĐSK ngày 15/4/2022)
- Bài viết đăng Kỷ yếu hội thảo cấp đơn vị</v>
          </cell>
          <cell r="K201">
            <v>0</v>
          </cell>
          <cell r="L201" t="str">
            <v>A3</v>
          </cell>
          <cell r="M201">
            <v>0</v>
          </cell>
          <cell r="N201">
            <v>1</v>
          </cell>
          <cell r="O201">
            <v>0</v>
          </cell>
          <cell r="P201" t="str">
            <v>A4</v>
          </cell>
          <cell r="Q201" t="str">
            <v>A4</v>
          </cell>
          <cell r="R201" t="str">
            <v>Giảm nhiệm vụ đơn vị, đạt mức xếp loại A4</v>
          </cell>
          <cell r="S201">
            <v>0</v>
          </cell>
          <cell r="T201">
            <v>0.11538461538461539</v>
          </cell>
          <cell r="U201" t="str">
            <v>A4</v>
          </cell>
          <cell r="V201">
            <v>0</v>
          </cell>
          <cell r="W201">
            <v>0</v>
          </cell>
          <cell r="X201">
            <v>0</v>
          </cell>
          <cell r="Y201">
            <v>0</v>
          </cell>
          <cell r="Z201">
            <v>0</v>
          </cell>
          <cell r="AA201">
            <v>0</v>
          </cell>
          <cell r="AB201">
            <v>0</v>
          </cell>
          <cell r="AC201">
            <v>0</v>
          </cell>
        </row>
        <row r="202">
          <cell r="D202" t="str">
            <v>01012007</v>
          </cell>
          <cell r="E202">
            <v>0</v>
          </cell>
          <cell r="F202">
            <v>0</v>
          </cell>
          <cell r="G202" t="str">
            <v>A2</v>
          </cell>
          <cell r="H202">
            <v>0</v>
          </cell>
          <cell r="I202" t="str">
            <v>- Bài viết đăng Kỷ yếu hội thảo cấp trường (ICSS 2022)</v>
          </cell>
          <cell r="J202" t="str">
            <v>- Bài viết đăng Kỷ yếu hội thảo cấp đơn vị</v>
          </cell>
          <cell r="K202">
            <v>0</v>
          </cell>
          <cell r="L202" t="str">
            <v>A3</v>
          </cell>
          <cell r="M202">
            <v>0</v>
          </cell>
          <cell r="N202">
            <v>2</v>
          </cell>
          <cell r="O202">
            <v>0</v>
          </cell>
          <cell r="P202" t="str">
            <v>A3</v>
          </cell>
          <cell r="Q202" t="str">
            <v>A3</v>
          </cell>
          <cell r="R202">
            <v>0</v>
          </cell>
          <cell r="S202">
            <v>0</v>
          </cell>
          <cell r="T202">
            <v>0</v>
          </cell>
          <cell r="U202" t="str">
            <v>A3</v>
          </cell>
          <cell r="V202">
            <v>0</v>
          </cell>
          <cell r="W202">
            <v>1</v>
          </cell>
          <cell r="X202">
            <v>0</v>
          </cell>
          <cell r="Y202">
            <v>0</v>
          </cell>
          <cell r="Z202">
            <v>0</v>
          </cell>
          <cell r="AA202">
            <v>0</v>
          </cell>
          <cell r="AB202">
            <v>0</v>
          </cell>
          <cell r="AC202">
            <v>0</v>
          </cell>
        </row>
        <row r="203">
          <cell r="D203" t="str">
            <v>01012013</v>
          </cell>
          <cell r="E203">
            <v>0</v>
          </cell>
          <cell r="F203">
            <v>0</v>
          </cell>
          <cell r="G203" t="str">
            <v>A2</v>
          </cell>
          <cell r="H203">
            <v>0</v>
          </cell>
          <cell r="I203" t="str">
            <v>- Bài viết đăng Kỷ yếu hội thảo cấp trường (ICSS 2022)</v>
          </cell>
          <cell r="J203" t="str">
            <v>- Bài viết sáng kiến được công nhận phạm vi ảnh hưởng cấp trường năm học 2021-2022 (QĐ số 189/QĐ-LTT-HĐSK ngày 15/4/2022)
- Bài viết đăng Kỷ yếu hội thảo cấp đơn vị</v>
          </cell>
          <cell r="K203">
            <v>0</v>
          </cell>
          <cell r="L203" t="str">
            <v>A2</v>
          </cell>
          <cell r="M203">
            <v>0</v>
          </cell>
          <cell r="N203">
            <v>2</v>
          </cell>
          <cell r="O203">
            <v>2</v>
          </cell>
          <cell r="P203" t="str">
            <v>A3</v>
          </cell>
          <cell r="Q203" t="str">
            <v>A3</v>
          </cell>
          <cell r="R203" t="str">
            <v>Giảm nhiệm vụ đơn vị, đạt mức xếp loại A3</v>
          </cell>
          <cell r="S203">
            <v>0</v>
          </cell>
          <cell r="T203">
            <v>0</v>
          </cell>
          <cell r="U203" t="str">
            <v>A3</v>
          </cell>
          <cell r="V203">
            <v>0</v>
          </cell>
          <cell r="W203">
            <v>1</v>
          </cell>
          <cell r="X203">
            <v>2</v>
          </cell>
          <cell r="Y203">
            <v>0</v>
          </cell>
          <cell r="Z203">
            <v>0</v>
          </cell>
          <cell r="AA203">
            <v>0</v>
          </cell>
          <cell r="AB203">
            <v>0</v>
          </cell>
          <cell r="AC203">
            <v>0</v>
          </cell>
        </row>
        <row r="204">
          <cell r="D204" t="str">
            <v>01012023</v>
          </cell>
          <cell r="E204">
            <v>0</v>
          </cell>
          <cell r="F204">
            <v>0</v>
          </cell>
          <cell r="G204" t="str">
            <v>A2</v>
          </cell>
          <cell r="H204">
            <v>0</v>
          </cell>
          <cell r="I204" t="str">
            <v>- Bài viết sáng kiến được công nhận phạm vi ảnh hưởng cấp ngành năm học 2021-2022 (QĐ số 1969/QĐ-SGDĐT ngày 03/8/2022)
- Bài viết đăng Kỷ yếu hội thảo cấp trường (ICSS 2022)</v>
          </cell>
          <cell r="J204" t="str">
            <v>- Bài viết sáng kiến được công nhận phạm vi ảnh hưởng cấp trường năm học 2021-2022 (QĐ số 189/QĐ-LTT-HĐSK ngày 15/4/2022)
- Bài viết đăng Kỷ yếu hội thảo cấp đơn vị</v>
          </cell>
          <cell r="K204">
            <v>0</v>
          </cell>
          <cell r="L204" t="str">
            <v>A2</v>
          </cell>
          <cell r="M204">
            <v>0</v>
          </cell>
          <cell r="N204">
            <v>3</v>
          </cell>
          <cell r="O204">
            <v>2</v>
          </cell>
          <cell r="P204" t="str">
            <v>A2</v>
          </cell>
          <cell r="Q204" t="str">
            <v>A2</v>
          </cell>
          <cell r="R204">
            <v>0</v>
          </cell>
          <cell r="S204">
            <v>0</v>
          </cell>
          <cell r="T204">
            <v>0</v>
          </cell>
          <cell r="U204" t="str">
            <v>A2</v>
          </cell>
          <cell r="V204">
            <v>0</v>
          </cell>
          <cell r="W204">
            <v>2</v>
          </cell>
          <cell r="X204">
            <v>2</v>
          </cell>
          <cell r="Y204">
            <v>0</v>
          </cell>
          <cell r="Z204">
            <v>0</v>
          </cell>
          <cell r="AA204">
            <v>0</v>
          </cell>
          <cell r="AB204">
            <v>0</v>
          </cell>
          <cell r="AC204">
            <v>0</v>
          </cell>
        </row>
        <row r="205">
          <cell r="D205" t="str">
            <v>01012014</v>
          </cell>
          <cell r="E205">
            <v>0</v>
          </cell>
          <cell r="F205">
            <v>0</v>
          </cell>
          <cell r="G205" t="str">
            <v>A2</v>
          </cell>
          <cell r="H205">
            <v>0</v>
          </cell>
          <cell r="I205" t="str">
            <v>- Bài viết đăng Kỷ yếu hội thảo cấp trường (ICSS 2022)</v>
          </cell>
          <cell r="J205" t="str">
            <v>- Bài viết đăng Kỷ yếu hội thảo cấp đơn vị</v>
          </cell>
          <cell r="K205">
            <v>0</v>
          </cell>
          <cell r="L205" t="str">
            <v>A3</v>
          </cell>
          <cell r="M205">
            <v>0</v>
          </cell>
          <cell r="N205">
            <v>1</v>
          </cell>
          <cell r="O205">
            <v>0</v>
          </cell>
          <cell r="P205" t="str">
            <v>A3</v>
          </cell>
          <cell r="Q205" t="str">
            <v>A3</v>
          </cell>
          <cell r="R205">
            <v>0</v>
          </cell>
          <cell r="S205">
            <v>0</v>
          </cell>
          <cell r="T205">
            <v>0</v>
          </cell>
          <cell r="U205" t="str">
            <v>A3</v>
          </cell>
          <cell r="V205">
            <v>0</v>
          </cell>
          <cell r="W205">
            <v>1</v>
          </cell>
          <cell r="X205">
            <v>0</v>
          </cell>
          <cell r="Y205">
            <v>0</v>
          </cell>
          <cell r="Z205">
            <v>0</v>
          </cell>
          <cell r="AA205">
            <v>0</v>
          </cell>
          <cell r="AB205">
            <v>0</v>
          </cell>
          <cell r="AC205">
            <v>0</v>
          </cell>
        </row>
        <row r="206">
          <cell r="D206" t="str">
            <v>01012005</v>
          </cell>
          <cell r="E206">
            <v>0</v>
          </cell>
          <cell r="F206">
            <v>0</v>
          </cell>
          <cell r="G206" t="str">
            <v>A2</v>
          </cell>
          <cell r="H206">
            <v>0</v>
          </cell>
          <cell r="I206" t="str">
            <v>- Bài viết đăng Kỷ yếu hội thảo cấp trường (ICSS 2022)
- Bài viết được đăng trong Kỷ yếu 50 năm hình thành và phát triển trường</v>
          </cell>
          <cell r="J206" t="str">
            <v>- Bài viết sáng kiến được công nhận phạm vi ảnh hưởng cấp trường năm học 2021-2022 (QĐ số 189/QĐ-LTT-HĐSK ngày 15/4/2022)
- Bài viết đăng Kỷ yếu hội thảo cấp đơn vị</v>
          </cell>
          <cell r="K206">
            <v>0</v>
          </cell>
          <cell r="L206" t="str">
            <v>A3</v>
          </cell>
          <cell r="M206">
            <v>0</v>
          </cell>
          <cell r="N206">
            <v>1</v>
          </cell>
          <cell r="O206">
            <v>0</v>
          </cell>
          <cell r="P206" t="str">
            <v>A3</v>
          </cell>
          <cell r="Q206" t="str">
            <v>A3</v>
          </cell>
          <cell r="R206">
            <v>0</v>
          </cell>
          <cell r="S206">
            <v>0</v>
          </cell>
          <cell r="T206">
            <v>0</v>
          </cell>
          <cell r="U206" t="str">
            <v>A3</v>
          </cell>
          <cell r="V206">
            <v>0</v>
          </cell>
          <cell r="W206">
            <v>1</v>
          </cell>
          <cell r="X206">
            <v>0</v>
          </cell>
          <cell r="Y206">
            <v>0</v>
          </cell>
          <cell r="Z206">
            <v>0</v>
          </cell>
          <cell r="AA206">
            <v>0</v>
          </cell>
          <cell r="AB206">
            <v>0</v>
          </cell>
          <cell r="AC206">
            <v>0</v>
          </cell>
        </row>
        <row r="207">
          <cell r="D207" t="str">
            <v>01012006</v>
          </cell>
          <cell r="E207">
            <v>0</v>
          </cell>
          <cell r="F207">
            <v>0</v>
          </cell>
          <cell r="G207" t="str">
            <v>A2</v>
          </cell>
          <cell r="H207">
            <v>0</v>
          </cell>
          <cell r="I207" t="str">
            <v>Tham gia viết bài giới thiệu đơn vị trong Kỷ yếu Hội thảo 50 năm thành lập trường</v>
          </cell>
          <cell r="J207" t="str">
            <v>- Bài viết sáng kiến được công nhận phạm vi ảnh hưởng cấp trường năm học 2021-2022 (QĐ số 189/QĐ-LTT-HĐSK ngày 15/4/2022)</v>
          </cell>
          <cell r="K207">
            <v>0</v>
          </cell>
          <cell r="L207" t="str">
            <v>A2</v>
          </cell>
          <cell r="M207">
            <v>0</v>
          </cell>
          <cell r="N207">
            <v>2</v>
          </cell>
          <cell r="O207">
            <v>2</v>
          </cell>
          <cell r="P207" t="str">
            <v>A3</v>
          </cell>
          <cell r="Q207" t="str">
            <v>A3</v>
          </cell>
          <cell r="R207" t="str">
            <v>Giảm nhiệm vụ đơn vị, đạt mức xếp loại A3</v>
          </cell>
          <cell r="S207">
            <v>0</v>
          </cell>
          <cell r="T207">
            <v>0</v>
          </cell>
          <cell r="U207" t="str">
            <v>A3</v>
          </cell>
          <cell r="V207">
            <v>0</v>
          </cell>
          <cell r="W207">
            <v>1</v>
          </cell>
          <cell r="X207">
            <v>2</v>
          </cell>
          <cell r="Y207">
            <v>0</v>
          </cell>
          <cell r="Z207">
            <v>0</v>
          </cell>
          <cell r="AA207">
            <v>0</v>
          </cell>
          <cell r="AB207">
            <v>0</v>
          </cell>
          <cell r="AC207">
            <v>0</v>
          </cell>
        </row>
        <row r="208">
          <cell r="D208" t="str">
            <v>01012004</v>
          </cell>
          <cell r="E208">
            <v>0</v>
          </cell>
          <cell r="F208">
            <v>0</v>
          </cell>
          <cell r="G208" t="str">
            <v>A4</v>
          </cell>
          <cell r="H208">
            <v>0</v>
          </cell>
          <cell r="I208">
            <v>0</v>
          </cell>
          <cell r="J208">
            <v>0</v>
          </cell>
          <cell r="K208">
            <v>0</v>
          </cell>
          <cell r="L208" t="str">
            <v>A4</v>
          </cell>
          <cell r="M208">
            <v>0</v>
          </cell>
          <cell r="N208">
            <v>0</v>
          </cell>
          <cell r="O208">
            <v>0</v>
          </cell>
          <cell r="P208" t="str">
            <v>A4</v>
          </cell>
          <cell r="Q208" t="str">
            <v>A4</v>
          </cell>
          <cell r="R208">
            <v>0</v>
          </cell>
          <cell r="S208">
            <v>0</v>
          </cell>
          <cell r="T208">
            <v>0</v>
          </cell>
          <cell r="U208" t="str">
            <v>A4</v>
          </cell>
          <cell r="V208">
            <v>0</v>
          </cell>
          <cell r="W208">
            <v>0</v>
          </cell>
          <cell r="X208">
            <v>0</v>
          </cell>
          <cell r="Y208">
            <v>0</v>
          </cell>
          <cell r="Z208">
            <v>0</v>
          </cell>
          <cell r="AA208">
            <v>0</v>
          </cell>
          <cell r="AB208">
            <v>0</v>
          </cell>
          <cell r="AC208">
            <v>0</v>
          </cell>
        </row>
        <row r="209">
          <cell r="D209" t="str">
            <v>01012012</v>
          </cell>
          <cell r="E209">
            <v>0</v>
          </cell>
          <cell r="F209">
            <v>0</v>
          </cell>
          <cell r="G209" t="str">
            <v>A3</v>
          </cell>
          <cell r="H209">
            <v>0</v>
          </cell>
          <cell r="I209">
            <v>0</v>
          </cell>
          <cell r="J209" t="str">
            <v>- Bài viết đăng Kỷ yếu hội thảo cấp đơn vị</v>
          </cell>
          <cell r="K209">
            <v>0</v>
          </cell>
          <cell r="L209" t="str">
            <v>A4</v>
          </cell>
          <cell r="M209">
            <v>0</v>
          </cell>
          <cell r="N209">
            <v>0</v>
          </cell>
          <cell r="O209">
            <v>0</v>
          </cell>
          <cell r="P209" t="str">
            <v>A4</v>
          </cell>
          <cell r="Q209" t="str">
            <v>A4</v>
          </cell>
          <cell r="R209">
            <v>0</v>
          </cell>
          <cell r="S209">
            <v>0</v>
          </cell>
          <cell r="T209">
            <v>0</v>
          </cell>
          <cell r="U209" t="str">
            <v>A4</v>
          </cell>
          <cell r="V209">
            <v>0</v>
          </cell>
          <cell r="W209">
            <v>0</v>
          </cell>
          <cell r="X209">
            <v>0</v>
          </cell>
          <cell r="Y209">
            <v>0</v>
          </cell>
          <cell r="Z209">
            <v>0</v>
          </cell>
          <cell r="AA209">
            <v>0</v>
          </cell>
          <cell r="AB209">
            <v>0</v>
          </cell>
          <cell r="AC209">
            <v>0</v>
          </cell>
        </row>
        <row r="210">
          <cell r="D210" t="str">
            <v>01012016</v>
          </cell>
          <cell r="E210">
            <v>0</v>
          </cell>
          <cell r="F210">
            <v>0</v>
          </cell>
          <cell r="G210" t="str">
            <v>A4</v>
          </cell>
          <cell r="H210">
            <v>0</v>
          </cell>
          <cell r="I210">
            <v>0</v>
          </cell>
          <cell r="J210">
            <v>0</v>
          </cell>
          <cell r="K210">
            <v>0</v>
          </cell>
          <cell r="L210" t="str">
            <v>A4</v>
          </cell>
          <cell r="M210">
            <v>0</v>
          </cell>
          <cell r="N210">
            <v>0</v>
          </cell>
          <cell r="O210">
            <v>0</v>
          </cell>
          <cell r="P210" t="str">
            <v>A4</v>
          </cell>
          <cell r="Q210" t="str">
            <v>A4</v>
          </cell>
          <cell r="R210">
            <v>0</v>
          </cell>
          <cell r="S210">
            <v>0</v>
          </cell>
          <cell r="T210">
            <v>0</v>
          </cell>
          <cell r="U210" t="str">
            <v>A4</v>
          </cell>
          <cell r="V210">
            <v>0</v>
          </cell>
          <cell r="W210">
            <v>0</v>
          </cell>
          <cell r="X210">
            <v>0</v>
          </cell>
          <cell r="Y210">
            <v>0</v>
          </cell>
          <cell r="Z210">
            <v>0</v>
          </cell>
          <cell r="AA210">
            <v>0</v>
          </cell>
          <cell r="AB210">
            <v>0</v>
          </cell>
          <cell r="AC210">
            <v>0</v>
          </cell>
        </row>
        <row r="211">
          <cell r="D211" t="str">
            <v>01012015</v>
          </cell>
          <cell r="E211">
            <v>0</v>
          </cell>
          <cell r="F211">
            <v>0</v>
          </cell>
          <cell r="G211" t="str">
            <v>A4</v>
          </cell>
          <cell r="H211">
            <v>0</v>
          </cell>
          <cell r="I211">
            <v>0</v>
          </cell>
          <cell r="J211">
            <v>0</v>
          </cell>
          <cell r="K211">
            <v>0</v>
          </cell>
          <cell r="L211" t="str">
            <v>A4</v>
          </cell>
          <cell r="M211">
            <v>0</v>
          </cell>
          <cell r="N211">
            <v>0</v>
          </cell>
          <cell r="O211">
            <v>0</v>
          </cell>
          <cell r="P211" t="str">
            <v>A4</v>
          </cell>
          <cell r="Q211" t="str">
            <v>A4</v>
          </cell>
          <cell r="R211">
            <v>0</v>
          </cell>
          <cell r="S211">
            <v>0</v>
          </cell>
          <cell r="T211">
            <v>0</v>
          </cell>
          <cell r="U211" t="str">
            <v>A4</v>
          </cell>
          <cell r="V211">
            <v>0</v>
          </cell>
          <cell r="W211">
            <v>0</v>
          </cell>
          <cell r="X211">
            <v>0</v>
          </cell>
          <cell r="Y211">
            <v>0</v>
          </cell>
          <cell r="Z211">
            <v>0</v>
          </cell>
          <cell r="AA211">
            <v>0</v>
          </cell>
          <cell r="AB211">
            <v>0</v>
          </cell>
          <cell r="AC211">
            <v>0</v>
          </cell>
        </row>
        <row r="212">
          <cell r="D212" t="str">
            <v>01012019</v>
          </cell>
          <cell r="E212">
            <v>0</v>
          </cell>
          <cell r="F212">
            <v>0</v>
          </cell>
          <cell r="G212" t="str">
            <v>A4</v>
          </cell>
          <cell r="H212">
            <v>0</v>
          </cell>
          <cell r="I212">
            <v>0</v>
          </cell>
          <cell r="J212">
            <v>0</v>
          </cell>
          <cell r="K212">
            <v>0</v>
          </cell>
          <cell r="L212" t="str">
            <v>A4</v>
          </cell>
          <cell r="M212">
            <v>0</v>
          </cell>
          <cell r="N212">
            <v>0</v>
          </cell>
          <cell r="O212">
            <v>0</v>
          </cell>
          <cell r="P212" t="str">
            <v>A4</v>
          </cell>
          <cell r="Q212" t="str">
            <v>A4</v>
          </cell>
          <cell r="R212">
            <v>0</v>
          </cell>
          <cell r="S212">
            <v>0</v>
          </cell>
          <cell r="T212">
            <v>0</v>
          </cell>
          <cell r="U212" t="str">
            <v>A4</v>
          </cell>
          <cell r="V212">
            <v>0</v>
          </cell>
          <cell r="W212">
            <v>0</v>
          </cell>
          <cell r="X212">
            <v>0</v>
          </cell>
          <cell r="Y212">
            <v>0</v>
          </cell>
          <cell r="Z212">
            <v>0</v>
          </cell>
          <cell r="AA212">
            <v>0</v>
          </cell>
          <cell r="AB212">
            <v>0</v>
          </cell>
          <cell r="AC212">
            <v>0</v>
          </cell>
        </row>
        <row r="213">
          <cell r="D213" t="str">
            <v>01012018</v>
          </cell>
          <cell r="E213">
            <v>0</v>
          </cell>
          <cell r="F213">
            <v>0</v>
          </cell>
          <cell r="G213" t="str">
            <v>A3</v>
          </cell>
          <cell r="H213">
            <v>0</v>
          </cell>
          <cell r="I213">
            <v>0</v>
          </cell>
          <cell r="J213" t="str">
            <v>- Bài viết đăng Kỷ yếu hội thảo cấp đơn vị</v>
          </cell>
          <cell r="K213">
            <v>0</v>
          </cell>
          <cell r="L213" t="str">
            <v>A4</v>
          </cell>
          <cell r="M213">
            <v>0</v>
          </cell>
          <cell r="N213">
            <v>0</v>
          </cell>
          <cell r="O213">
            <v>0</v>
          </cell>
          <cell r="P213" t="str">
            <v>A4</v>
          </cell>
          <cell r="Q213" t="str">
            <v>A4</v>
          </cell>
          <cell r="R213">
            <v>0</v>
          </cell>
          <cell r="S213">
            <v>0</v>
          </cell>
          <cell r="T213">
            <v>0</v>
          </cell>
          <cell r="U213" t="str">
            <v>A4</v>
          </cell>
          <cell r="V213">
            <v>0</v>
          </cell>
          <cell r="W213">
            <v>0</v>
          </cell>
          <cell r="X213">
            <v>0</v>
          </cell>
          <cell r="Y213">
            <v>0</v>
          </cell>
          <cell r="Z213">
            <v>0</v>
          </cell>
          <cell r="AA213">
            <v>0</v>
          </cell>
          <cell r="AB213">
            <v>0</v>
          </cell>
          <cell r="AC213">
            <v>0</v>
          </cell>
        </row>
        <row r="214">
          <cell r="D214" t="str">
            <v>01012017</v>
          </cell>
          <cell r="E214">
            <v>0</v>
          </cell>
          <cell r="F214">
            <v>0</v>
          </cell>
          <cell r="G214" t="str">
            <v>A2</v>
          </cell>
          <cell r="H214">
            <v>0</v>
          </cell>
          <cell r="I214" t="str">
            <v>- Bài viết đăng Kỷ yếu hội thảo cấp trường (ICSS 2022)</v>
          </cell>
          <cell r="J214" t="str">
            <v>- Bài viết đăng Kỷ yếu hội thảo cấp đơn vị</v>
          </cell>
          <cell r="K214">
            <v>0</v>
          </cell>
          <cell r="L214" t="str">
            <v>A4</v>
          </cell>
          <cell r="M214">
            <v>0</v>
          </cell>
          <cell r="N214">
            <v>0</v>
          </cell>
          <cell r="O214">
            <v>0</v>
          </cell>
          <cell r="P214" t="str">
            <v>A4</v>
          </cell>
          <cell r="Q214" t="str">
            <v>A4</v>
          </cell>
          <cell r="R214">
            <v>0</v>
          </cell>
          <cell r="S214">
            <v>0</v>
          </cell>
          <cell r="T214">
            <v>0</v>
          </cell>
          <cell r="U214" t="str">
            <v>A4</v>
          </cell>
          <cell r="V214">
            <v>0</v>
          </cell>
          <cell r="W214">
            <v>0</v>
          </cell>
          <cell r="X214">
            <v>0</v>
          </cell>
          <cell r="Y214">
            <v>0</v>
          </cell>
          <cell r="Z214">
            <v>0</v>
          </cell>
          <cell r="AA214">
            <v>0</v>
          </cell>
          <cell r="AB214">
            <v>0</v>
          </cell>
          <cell r="AC214">
            <v>0</v>
          </cell>
        </row>
        <row r="215">
          <cell r="D215" t="str">
            <v>01012022</v>
          </cell>
          <cell r="E215">
            <v>0</v>
          </cell>
          <cell r="F215">
            <v>0</v>
          </cell>
          <cell r="G215" t="str">
            <v>A4</v>
          </cell>
          <cell r="H215">
            <v>0</v>
          </cell>
          <cell r="I215">
            <v>0</v>
          </cell>
          <cell r="J215">
            <v>0</v>
          </cell>
          <cell r="K215">
            <v>0</v>
          </cell>
          <cell r="L215" t="str">
            <v>A4</v>
          </cell>
          <cell r="M215">
            <v>0</v>
          </cell>
          <cell r="N215">
            <v>0</v>
          </cell>
          <cell r="O215">
            <v>0</v>
          </cell>
          <cell r="P215" t="str">
            <v>A4</v>
          </cell>
          <cell r="Q215" t="str">
            <v>A4</v>
          </cell>
          <cell r="R215">
            <v>0</v>
          </cell>
          <cell r="S215">
            <v>0</v>
          </cell>
          <cell r="T215">
            <v>0</v>
          </cell>
          <cell r="U215" t="str">
            <v>A4</v>
          </cell>
          <cell r="V215">
            <v>0</v>
          </cell>
          <cell r="W215">
            <v>0</v>
          </cell>
          <cell r="X215">
            <v>0</v>
          </cell>
          <cell r="Y215">
            <v>0</v>
          </cell>
          <cell r="Z215">
            <v>0</v>
          </cell>
          <cell r="AA215">
            <v>0</v>
          </cell>
          <cell r="AB215">
            <v>0</v>
          </cell>
          <cell r="AC215">
            <v>0</v>
          </cell>
        </row>
        <row r="216">
          <cell r="D216" t="str">
            <v>01012020</v>
          </cell>
          <cell r="E216">
            <v>0</v>
          </cell>
          <cell r="F216">
            <v>0</v>
          </cell>
          <cell r="G216" t="str">
            <v>A2</v>
          </cell>
          <cell r="H216">
            <v>0</v>
          </cell>
          <cell r="I216" t="str">
            <v>Tham gia viết bài giới thiệu đơn vị trong Kỷ yếu Hội thảo 50 năm thành lập trường</v>
          </cell>
          <cell r="J216" t="str">
            <v>''</v>
          </cell>
          <cell r="K216">
            <v>0</v>
          </cell>
          <cell r="L216" t="str">
            <v>A3</v>
          </cell>
          <cell r="M216">
            <v>0</v>
          </cell>
          <cell r="N216">
            <v>1</v>
          </cell>
          <cell r="O216">
            <v>0</v>
          </cell>
          <cell r="P216" t="str">
            <v>A3</v>
          </cell>
          <cell r="Q216" t="str">
            <v>A3</v>
          </cell>
          <cell r="R216">
            <v>0</v>
          </cell>
          <cell r="S216">
            <v>0</v>
          </cell>
          <cell r="T216">
            <v>0</v>
          </cell>
          <cell r="U216" t="str">
            <v>A3</v>
          </cell>
          <cell r="V216">
            <v>0</v>
          </cell>
          <cell r="W216">
            <v>1</v>
          </cell>
          <cell r="X216">
            <v>0</v>
          </cell>
          <cell r="Y216">
            <v>0</v>
          </cell>
          <cell r="Z216">
            <v>0</v>
          </cell>
          <cell r="AA216">
            <v>0</v>
          </cell>
          <cell r="AB216">
            <v>0</v>
          </cell>
          <cell r="AC216">
            <v>0</v>
          </cell>
        </row>
        <row r="217">
          <cell r="D217" t="str">
            <v>01012021</v>
          </cell>
          <cell r="E217">
            <v>0</v>
          </cell>
          <cell r="F217">
            <v>0</v>
          </cell>
          <cell r="G217" t="str">
            <v>A4</v>
          </cell>
          <cell r="H217">
            <v>0</v>
          </cell>
          <cell r="I217">
            <v>0</v>
          </cell>
          <cell r="J217">
            <v>0</v>
          </cell>
          <cell r="K217">
            <v>0</v>
          </cell>
          <cell r="L217" t="str">
            <v>D</v>
          </cell>
          <cell r="M217" t="str">
            <v>Ngày 25/04/2023, 
- Tiết 5-6, 22C7-CCK1,
K1.02, Không có GV + SV. 
- Tiết 8, 22T4-CCK1,
C2.2-01 SHCN Có SV, không có GV.</v>
          </cell>
          <cell r="N217">
            <v>0</v>
          </cell>
          <cell r="O217">
            <v>0</v>
          </cell>
          <cell r="P217" t="str">
            <v>A4</v>
          </cell>
          <cell r="Q217" t="str">
            <v>A4</v>
          </cell>
          <cell r="R217" t="str">
            <v>GV có điện thoại báo LĐK, nhưng chưa báo thời gian cụ thể, GV đã báo SV nghỉ. TT HĐ nhắc nhở GV thực hiện báo nghỉ đột xuất đúng quy định</v>
          </cell>
          <cell r="S217">
            <v>0</v>
          </cell>
          <cell r="T217">
            <v>0</v>
          </cell>
          <cell r="U217" t="str">
            <v>A4</v>
          </cell>
          <cell r="V217">
            <v>0</v>
          </cell>
          <cell r="W217">
            <v>0</v>
          </cell>
          <cell r="X217">
            <v>0</v>
          </cell>
          <cell r="Y217">
            <v>0</v>
          </cell>
          <cell r="Z217" t="str">
            <v>P. TTGD - CTSV: 
- Ngày 25/4/2023, tiết 5-6, Dung sai - Kỹ thuật đo, không có GV và SV
-  Ngày 25/4/2023, tiết 8 (SHCN), Có SV, không có GV</v>
          </cell>
          <cell r="AA217" t="str">
            <v>GV có bản giải trình</v>
          </cell>
          <cell r="AB217">
            <v>0</v>
          </cell>
          <cell r="AC217">
            <v>0</v>
          </cell>
        </row>
        <row r="218">
          <cell r="D218" t="str">
            <v>01012011</v>
          </cell>
          <cell r="E218">
            <v>0</v>
          </cell>
          <cell r="F218">
            <v>0</v>
          </cell>
          <cell r="G218" t="str">
            <v>A3</v>
          </cell>
          <cell r="H218">
            <v>0</v>
          </cell>
          <cell r="I218">
            <v>0</v>
          </cell>
          <cell r="J218" t="str">
            <v>- Bài viết đăng Kỷ yếu hội thảo cấp đơn vị</v>
          </cell>
          <cell r="K218">
            <v>0</v>
          </cell>
          <cell r="L218" t="str">
            <v>A3</v>
          </cell>
          <cell r="M218">
            <v>0</v>
          </cell>
          <cell r="N218">
            <v>1</v>
          </cell>
          <cell r="O218">
            <v>0</v>
          </cell>
          <cell r="P218" t="str">
            <v>A3</v>
          </cell>
          <cell r="Q218" t="str">
            <v>A3</v>
          </cell>
          <cell r="R218">
            <v>0</v>
          </cell>
          <cell r="S218">
            <v>0</v>
          </cell>
          <cell r="T218">
            <v>0</v>
          </cell>
          <cell r="U218" t="str">
            <v>A3</v>
          </cell>
          <cell r="V218">
            <v>0</v>
          </cell>
          <cell r="W218">
            <v>1</v>
          </cell>
          <cell r="X218">
            <v>0</v>
          </cell>
          <cell r="Y218">
            <v>0</v>
          </cell>
          <cell r="Z218">
            <v>0</v>
          </cell>
          <cell r="AA218">
            <v>0</v>
          </cell>
          <cell r="AB218">
            <v>0</v>
          </cell>
          <cell r="AC218">
            <v>0</v>
          </cell>
        </row>
        <row r="219">
          <cell r="D219" t="str">
            <v>01017002</v>
          </cell>
          <cell r="E219">
            <v>0</v>
          </cell>
          <cell r="F219">
            <v>0</v>
          </cell>
          <cell r="G219" t="str">
            <v>A4</v>
          </cell>
          <cell r="H219">
            <v>0</v>
          </cell>
          <cell r="I219">
            <v>0</v>
          </cell>
          <cell r="J219">
            <v>0</v>
          </cell>
          <cell r="K219">
            <v>0</v>
          </cell>
          <cell r="L219" t="str">
            <v>A4</v>
          </cell>
          <cell r="M219">
            <v>0</v>
          </cell>
          <cell r="N219">
            <v>0</v>
          </cell>
          <cell r="O219">
            <v>0</v>
          </cell>
          <cell r="P219" t="str">
            <v>A4</v>
          </cell>
          <cell r="Q219" t="str">
            <v>A4</v>
          </cell>
          <cell r="R219">
            <v>0</v>
          </cell>
          <cell r="S219">
            <v>0</v>
          </cell>
          <cell r="T219">
            <v>0</v>
          </cell>
          <cell r="U219" t="str">
            <v>A4</v>
          </cell>
          <cell r="V219">
            <v>0</v>
          </cell>
          <cell r="W219">
            <v>0</v>
          </cell>
          <cell r="X219">
            <v>0</v>
          </cell>
          <cell r="Y219">
            <v>0</v>
          </cell>
          <cell r="Z219">
            <v>0</v>
          </cell>
          <cell r="AA219">
            <v>0</v>
          </cell>
          <cell r="AB219">
            <v>0</v>
          </cell>
          <cell r="AC219">
            <v>0</v>
          </cell>
        </row>
        <row r="220">
          <cell r="D220" t="str">
            <v>01012028</v>
          </cell>
          <cell r="E220">
            <v>0</v>
          </cell>
          <cell r="F220">
            <v>0</v>
          </cell>
          <cell r="G220" t="str">
            <v>A4</v>
          </cell>
          <cell r="H220">
            <v>0</v>
          </cell>
          <cell r="I220">
            <v>0</v>
          </cell>
          <cell r="J220">
            <v>0</v>
          </cell>
          <cell r="K220">
            <v>0</v>
          </cell>
          <cell r="L220" t="str">
            <v>A4</v>
          </cell>
          <cell r="M220">
            <v>0</v>
          </cell>
          <cell r="N220">
            <v>2</v>
          </cell>
          <cell r="O220">
            <v>0</v>
          </cell>
          <cell r="P220" t="str">
            <v>A4</v>
          </cell>
          <cell r="Q220" t="str">
            <v>A4</v>
          </cell>
          <cell r="R220">
            <v>0</v>
          </cell>
          <cell r="S220">
            <v>0</v>
          </cell>
          <cell r="T220">
            <v>0</v>
          </cell>
          <cell r="U220" t="str">
            <v>A4</v>
          </cell>
          <cell r="V220">
            <v>0</v>
          </cell>
          <cell r="W220">
            <v>2</v>
          </cell>
          <cell r="X220">
            <v>0</v>
          </cell>
          <cell r="Y220">
            <v>0</v>
          </cell>
          <cell r="Z220">
            <v>0</v>
          </cell>
          <cell r="AA220">
            <v>0</v>
          </cell>
          <cell r="AB220" t="str">
            <v>A3</v>
          </cell>
          <cell r="AC220" t="str">
            <v>Đề xuất A3 do GV tích cực trong hỗ trợ các công việc khoa.</v>
          </cell>
        </row>
        <row r="221">
          <cell r="D221" t="str">
            <v>01012032</v>
          </cell>
          <cell r="E221">
            <v>0</v>
          </cell>
          <cell r="F221">
            <v>0</v>
          </cell>
          <cell r="G221" t="str">
            <v>A3</v>
          </cell>
          <cell r="H221">
            <v>0</v>
          </cell>
          <cell r="I221">
            <v>0</v>
          </cell>
          <cell r="J221" t="str">
            <v>- Bài viết sáng kiến được công nhận phạm vi ảnh hưởng cấp trường năm học 2021-2022 (QĐ số 189/QĐ-LTT-HĐSK ngày 15/4/2022)
- Bài viết đăng Kỷ yếu hội thảo cấp đơn vị</v>
          </cell>
          <cell r="K221">
            <v>0</v>
          </cell>
          <cell r="L221" t="str">
            <v>A3</v>
          </cell>
          <cell r="M221">
            <v>0</v>
          </cell>
          <cell r="N221">
            <v>0</v>
          </cell>
          <cell r="O221">
            <v>2</v>
          </cell>
          <cell r="P221" t="str">
            <v>A3</v>
          </cell>
          <cell r="Q221" t="str">
            <v>A3</v>
          </cell>
          <cell r="R221">
            <v>0</v>
          </cell>
          <cell r="S221">
            <v>0</v>
          </cell>
          <cell r="T221">
            <v>0</v>
          </cell>
          <cell r="U221" t="str">
            <v>A3</v>
          </cell>
          <cell r="V221">
            <v>0</v>
          </cell>
          <cell r="W221">
            <v>1</v>
          </cell>
          <cell r="X221">
            <v>2</v>
          </cell>
          <cell r="Y221">
            <v>0</v>
          </cell>
          <cell r="Z221">
            <v>0</v>
          </cell>
          <cell r="AA221">
            <v>0</v>
          </cell>
          <cell r="AB221">
            <v>0</v>
          </cell>
          <cell r="AC221">
            <v>0</v>
          </cell>
        </row>
        <row r="222">
          <cell r="D222" t="str">
            <v>01025017</v>
          </cell>
          <cell r="E222">
            <v>0</v>
          </cell>
          <cell r="F222">
            <v>0</v>
          </cell>
          <cell r="G222" t="str">
            <v>A2</v>
          </cell>
          <cell r="H222">
            <v>0</v>
          </cell>
          <cell r="I222" t="str">
            <v>- Bài viết đăng Kỷ yếu hội thảo cấp trường (ICSS 2022)</v>
          </cell>
          <cell r="J222" t="str">
            <v>- Bài viết sáng kiến được công nhận phạm vi ảnh hưởng cấp trường năm học 2021-2022 (QĐ số 189/QĐ-LTT-HĐSK ngày 15/4/2022)
- Bài viết đăng Kỷ yếu hội thảo cấp đơn vị</v>
          </cell>
          <cell r="K222">
            <v>0</v>
          </cell>
          <cell r="L222" t="str">
            <v>A2</v>
          </cell>
          <cell r="M222">
            <v>0</v>
          </cell>
          <cell r="N222">
            <v>2</v>
          </cell>
          <cell r="O222">
            <v>2</v>
          </cell>
          <cell r="P222" t="str">
            <v>A2</v>
          </cell>
          <cell r="Q222" t="str">
            <v>A2</v>
          </cell>
          <cell r="R222">
            <v>0</v>
          </cell>
          <cell r="S222">
            <v>0</v>
          </cell>
          <cell r="T222">
            <v>0</v>
          </cell>
          <cell r="U222" t="str">
            <v>A2</v>
          </cell>
          <cell r="V222">
            <v>0</v>
          </cell>
          <cell r="W222">
            <v>2</v>
          </cell>
          <cell r="X222">
            <v>2</v>
          </cell>
          <cell r="Y222">
            <v>0</v>
          </cell>
          <cell r="Z222">
            <v>0</v>
          </cell>
          <cell r="AA222">
            <v>0</v>
          </cell>
          <cell r="AB222">
            <v>0</v>
          </cell>
          <cell r="AC222">
            <v>0</v>
          </cell>
        </row>
        <row r="223">
          <cell r="D223" t="str">
            <v>01006004</v>
          </cell>
          <cell r="E223">
            <v>0</v>
          </cell>
          <cell r="F223">
            <v>0</v>
          </cell>
          <cell r="G223" t="str">
            <v>A4</v>
          </cell>
          <cell r="H223">
            <v>0</v>
          </cell>
          <cell r="I223">
            <v>0</v>
          </cell>
          <cell r="J223">
            <v>0</v>
          </cell>
          <cell r="K223">
            <v>0</v>
          </cell>
          <cell r="L223" t="str">
            <v>B1</v>
          </cell>
          <cell r="M223" t="str">
            <v>15/5/2023, Tiết 1-5, 
22C1-CTM1, Xưởng Hàn 2 (D4-01), Thực hành Hàn, 07h20 có SV ngủ và chơi game.</v>
          </cell>
          <cell r="N223">
            <v>0</v>
          </cell>
          <cell r="O223">
            <v>0</v>
          </cell>
          <cell r="P223" t="str">
            <v>B1</v>
          </cell>
          <cell r="Q223" t="str">
            <v>B1</v>
          </cell>
          <cell r="R223" t="str">
            <v>GV không quản lý lớp tốt để SV chơi game trong giờ học. Nhóm TT HĐ thống nhất xếp loại B1</v>
          </cell>
          <cell r="S223">
            <v>0</v>
          </cell>
          <cell r="T223">
            <v>0</v>
          </cell>
          <cell r="U223" t="str">
            <v>B1</v>
          </cell>
          <cell r="V223">
            <v>0</v>
          </cell>
          <cell r="W223">
            <v>0</v>
          </cell>
          <cell r="X223">
            <v>0</v>
          </cell>
          <cell r="Y223">
            <v>0</v>
          </cell>
          <cell r="Z223" t="str">
            <v xml:space="preserve"> TTĐHDL:
- Ngày 15/5/2023, tiết 1-5, tại Xưởng Hàn 2, 7h20 có SV ngủ và chơi game. </v>
          </cell>
          <cell r="AA223" t="str">
            <v>GV có bản giải trình</v>
          </cell>
          <cell r="AB223">
            <v>0</v>
          </cell>
          <cell r="AC223">
            <v>0</v>
          </cell>
        </row>
        <row r="224">
          <cell r="D224" t="str">
            <v>01013068</v>
          </cell>
          <cell r="E224">
            <v>0</v>
          </cell>
          <cell r="F224">
            <v>0</v>
          </cell>
          <cell r="G224" t="str">
            <v>A2</v>
          </cell>
          <cell r="H224">
            <v>0</v>
          </cell>
          <cell r="I224" t="str">
            <v>- Có bài báo được đăng trên tạp chí quốc tế (nhóm 6 tác giả). GTSD 2022, Computational Intelligence Methods for Green Technology and Sustainable Development, vol 567, pp 257-270, 15/12/2022
- Bài viết sáng kiến được công nhận phạm vi ảnh hưởng cấp ngành năm học 2021-2022 (QĐ số 1969/QĐ-SGDĐT ngày 03/8/2022)
- Bài viết đăng Kỷ yếu hội thảo cấp trường (ICSS 2022)</v>
          </cell>
          <cell r="J224" t="str">
            <v>- Bài viết sáng kiến được công nhận phạm vi ảnh hưởng cấp trường năm học 2021-2022 (QĐ số 189/QĐ-LTT-HĐSK ngày 15/4/2022)
- Bài viết đăng Kỷ yếu hội thảo cấp đơn vị</v>
          </cell>
          <cell r="K224" t="str">
            <v>Có bài báo đăng tạp chí quốc tế nhóm 06 tác giả</v>
          </cell>
          <cell r="L224" t="str">
            <v>A2</v>
          </cell>
          <cell r="M224">
            <v>0</v>
          </cell>
          <cell r="N224">
            <v>3</v>
          </cell>
          <cell r="O224">
            <v>2</v>
          </cell>
          <cell r="P224" t="str">
            <v>A2</v>
          </cell>
          <cell r="Q224" t="str">
            <v>A2</v>
          </cell>
          <cell r="R224">
            <v>0</v>
          </cell>
          <cell r="S224">
            <v>0</v>
          </cell>
          <cell r="T224">
            <v>0</v>
          </cell>
          <cell r="U224" t="str">
            <v>A2</v>
          </cell>
          <cell r="V224">
            <v>0</v>
          </cell>
          <cell r="W224">
            <v>3</v>
          </cell>
          <cell r="X224">
            <v>2</v>
          </cell>
          <cell r="Y224">
            <v>0</v>
          </cell>
          <cell r="Z224">
            <v>0</v>
          </cell>
          <cell r="AA224">
            <v>0</v>
          </cell>
          <cell r="AB224">
            <v>0</v>
          </cell>
          <cell r="AC224">
            <v>0</v>
          </cell>
        </row>
        <row r="225">
          <cell r="D225" t="str">
            <v>01012048</v>
          </cell>
          <cell r="E225">
            <v>0</v>
          </cell>
          <cell r="F225">
            <v>0</v>
          </cell>
          <cell r="G225" t="str">
            <v>A4</v>
          </cell>
          <cell r="H225">
            <v>0</v>
          </cell>
          <cell r="I225">
            <v>0</v>
          </cell>
          <cell r="J225">
            <v>0</v>
          </cell>
          <cell r="K225">
            <v>0</v>
          </cell>
          <cell r="L225" t="str">
            <v>A4</v>
          </cell>
          <cell r="M225">
            <v>0</v>
          </cell>
          <cell r="N225">
            <v>0</v>
          </cell>
          <cell r="O225">
            <v>2</v>
          </cell>
          <cell r="P225" t="str">
            <v>A4</v>
          </cell>
          <cell r="Q225" t="str">
            <v>A4</v>
          </cell>
          <cell r="R225">
            <v>0</v>
          </cell>
          <cell r="S225">
            <v>0</v>
          </cell>
          <cell r="T225">
            <v>0</v>
          </cell>
          <cell r="U225" t="str">
            <v>A4</v>
          </cell>
          <cell r="V225">
            <v>0</v>
          </cell>
          <cell r="W225">
            <v>0</v>
          </cell>
          <cell r="X225">
            <v>2</v>
          </cell>
          <cell r="Y225">
            <v>0</v>
          </cell>
          <cell r="Z225">
            <v>0</v>
          </cell>
          <cell r="AA225">
            <v>0</v>
          </cell>
          <cell r="AB225" t="str">
            <v>A3</v>
          </cell>
          <cell r="AC225" t="str">
            <v>Đề xuất A3 do GV tích cực trong hỗ trợ các công việc khoa.</v>
          </cell>
        </row>
        <row r="226">
          <cell r="D226" t="str">
            <v>01012049</v>
          </cell>
          <cell r="E226">
            <v>0</v>
          </cell>
          <cell r="F226">
            <v>0</v>
          </cell>
          <cell r="G226" t="str">
            <v>A3</v>
          </cell>
          <cell r="H226">
            <v>0</v>
          </cell>
          <cell r="I226">
            <v>0</v>
          </cell>
          <cell r="J226" t="str">
            <v>- Bài viết đăng Kỷ yếu hội thảo cấp đơn vị</v>
          </cell>
          <cell r="K226">
            <v>0</v>
          </cell>
          <cell r="L226" t="str">
            <v>A4</v>
          </cell>
          <cell r="M226">
            <v>0</v>
          </cell>
          <cell r="N226">
            <v>0</v>
          </cell>
          <cell r="O226">
            <v>0</v>
          </cell>
          <cell r="P226" t="str">
            <v>A4</v>
          </cell>
          <cell r="Q226" t="str">
            <v>A4</v>
          </cell>
          <cell r="R226">
            <v>0</v>
          </cell>
          <cell r="S226">
            <v>0</v>
          </cell>
          <cell r="T226">
            <v>0</v>
          </cell>
          <cell r="U226" t="str">
            <v>A4</v>
          </cell>
          <cell r="V226">
            <v>0</v>
          </cell>
          <cell r="W226">
            <v>0</v>
          </cell>
          <cell r="X226">
            <v>0</v>
          </cell>
          <cell r="Y226">
            <v>0</v>
          </cell>
          <cell r="Z226">
            <v>0</v>
          </cell>
          <cell r="AA226">
            <v>0</v>
          </cell>
          <cell r="AB226">
            <v>0</v>
          </cell>
          <cell r="AC226">
            <v>0</v>
          </cell>
        </row>
        <row r="227">
          <cell r="D227" t="str">
            <v>01012050</v>
          </cell>
          <cell r="E227">
            <v>0</v>
          </cell>
          <cell r="F227">
            <v>0</v>
          </cell>
          <cell r="G227" t="str">
            <v>A4</v>
          </cell>
          <cell r="H227">
            <v>0</v>
          </cell>
          <cell r="I227">
            <v>0</v>
          </cell>
          <cell r="J227">
            <v>0</v>
          </cell>
          <cell r="K227">
            <v>0</v>
          </cell>
          <cell r="L227" t="str">
            <v>A4</v>
          </cell>
          <cell r="M227">
            <v>0</v>
          </cell>
          <cell r="N227">
            <v>0</v>
          </cell>
          <cell r="O227">
            <v>2</v>
          </cell>
          <cell r="P227" t="str">
            <v>A4</v>
          </cell>
          <cell r="Q227" t="str">
            <v>A4</v>
          </cell>
          <cell r="R227">
            <v>0</v>
          </cell>
          <cell r="S227">
            <v>0</v>
          </cell>
          <cell r="T227">
            <v>0</v>
          </cell>
          <cell r="U227" t="str">
            <v>A4</v>
          </cell>
          <cell r="V227">
            <v>0</v>
          </cell>
          <cell r="W227">
            <v>0</v>
          </cell>
          <cell r="X227">
            <v>2</v>
          </cell>
          <cell r="Y227">
            <v>0</v>
          </cell>
          <cell r="Z227">
            <v>0</v>
          </cell>
          <cell r="AA227">
            <v>0</v>
          </cell>
          <cell r="AB227" t="str">
            <v>A3</v>
          </cell>
          <cell r="AC227" t="str">
            <v>Đề xuất A3 do GV tích cực trong hỗ trợ các công việc khoa.</v>
          </cell>
        </row>
        <row r="228">
          <cell r="D228">
            <v>0</v>
          </cell>
          <cell r="E228">
            <v>0</v>
          </cell>
          <cell r="F228">
            <v>0</v>
          </cell>
          <cell r="G228">
            <v>20</v>
          </cell>
          <cell r="H228">
            <v>0</v>
          </cell>
          <cell r="I228">
            <v>0</v>
          </cell>
          <cell r="J228">
            <v>0</v>
          </cell>
          <cell r="K228">
            <v>0</v>
          </cell>
          <cell r="L228">
            <v>20</v>
          </cell>
          <cell r="M228" t="str">
            <v>0A1 + 1A2 + 7A3 + 12A4 + 0B1 + 0B2 + 0D</v>
          </cell>
          <cell r="N228">
            <v>0</v>
          </cell>
          <cell r="O228">
            <v>0</v>
          </cell>
          <cell r="P228">
            <v>20</v>
          </cell>
          <cell r="Q228">
            <v>20</v>
          </cell>
          <cell r="R228" t="str">
            <v>0A1 + 1A2 + 9A3 + 10A4 + 0B1 + 0B2 + 0C1 + 0D</v>
          </cell>
          <cell r="S228">
            <v>0</v>
          </cell>
          <cell r="T228">
            <v>0</v>
          </cell>
          <cell r="U228">
            <v>20</v>
          </cell>
          <cell r="V228" t="str">
            <v>0A1 + 1A2 + 9A3 + 10A4 + 0B1 + 0B2 + 0C1 + 0D</v>
          </cell>
          <cell r="W228">
            <v>0</v>
          </cell>
          <cell r="X228">
            <v>0</v>
          </cell>
          <cell r="Y228">
            <v>0</v>
          </cell>
          <cell r="Z228">
            <v>0</v>
          </cell>
          <cell r="AA228">
            <v>0</v>
          </cell>
          <cell r="AB228">
            <v>0</v>
          </cell>
          <cell r="AC228">
            <v>0</v>
          </cell>
        </row>
        <row r="229">
          <cell r="D229">
            <v>0</v>
          </cell>
          <cell r="E229" t="str">
            <v>Tỷ lệ A1</v>
          </cell>
          <cell r="F229" t="str">
            <v>Tỷ lệ A2</v>
          </cell>
          <cell r="G229">
            <v>20</v>
          </cell>
          <cell r="H229">
            <v>0</v>
          </cell>
          <cell r="I229">
            <v>0</v>
          </cell>
          <cell r="J229">
            <v>0</v>
          </cell>
          <cell r="K229">
            <v>0</v>
          </cell>
          <cell r="L229">
            <v>20</v>
          </cell>
          <cell r="M229" t="str">
            <v>0A1 + 1A2 + 7A3 + 12A4 + 0B1 + 0B2 + 0D</v>
          </cell>
          <cell r="N229">
            <v>0</v>
          </cell>
          <cell r="O229">
            <v>0</v>
          </cell>
          <cell r="P229">
            <v>20</v>
          </cell>
          <cell r="Q229">
            <v>20</v>
          </cell>
          <cell r="R229" t="str">
            <v>0A1 + 1A2 + 9A3 + 10A4 + 0B1 + 0B2 + 0C1 + 0D</v>
          </cell>
          <cell r="S229" t="str">
            <v>Tỷ lệ A1</v>
          </cell>
          <cell r="T229" t="str">
            <v>Tỷ lệ A2</v>
          </cell>
          <cell r="U229">
            <v>20</v>
          </cell>
          <cell r="V229" t="str">
            <v>0A1 + 1A2 + 9A3 + 10A4 + 0B1 + 0B2 + 0C1 + 0D</v>
          </cell>
          <cell r="W229">
            <v>0</v>
          </cell>
          <cell r="X229">
            <v>0</v>
          </cell>
          <cell r="Y229">
            <v>0</v>
          </cell>
          <cell r="Z229">
            <v>0</v>
          </cell>
          <cell r="AA229">
            <v>0</v>
          </cell>
          <cell r="AB229">
            <v>0</v>
          </cell>
          <cell r="AC229">
            <v>0</v>
          </cell>
        </row>
        <row r="230">
          <cell r="D230" t="str">
            <v>01015019</v>
          </cell>
          <cell r="E230">
            <v>0</v>
          </cell>
          <cell r="F230">
            <v>0</v>
          </cell>
          <cell r="G230" t="str">
            <v>A2</v>
          </cell>
          <cell r="H230">
            <v>0</v>
          </cell>
          <cell r="I230" t="str">
            <v>- Bài viết sáng kiến được công nhận phạm vi ảnh hưởng cấp ngành năm học 2021-2022 (QĐ số 1969/QĐ-SGDĐT ngày 03/8/2022)
- Huấn luyện SV dự thi Starup Kite 2022</v>
          </cell>
          <cell r="J230" t="str">
            <v>- Bài viết sáng kiến được công nhận phạm vi ảnh hưởng cấp trường năm học 2021-2022 (QĐ số 189/QĐ-LTT-HĐSK ngày 15/4/2022)
- Có bài viết Hội thảo khoa học cấp Khoa năm 2022</v>
          </cell>
          <cell r="K230" t="str">
            <v>Thiết kế trang Web 12 khoa không xét làm điều kiện thi đua mức A1 trong năm 2023</v>
          </cell>
          <cell r="L230" t="str">
            <v>A2</v>
          </cell>
          <cell r="M230">
            <v>0</v>
          </cell>
          <cell r="N230">
            <v>3</v>
          </cell>
          <cell r="O230">
            <v>1</v>
          </cell>
          <cell r="P230" t="str">
            <v>A2</v>
          </cell>
          <cell r="Q230" t="str">
            <v>A2</v>
          </cell>
          <cell r="R230">
            <v>0</v>
          </cell>
          <cell r="S230">
            <v>0</v>
          </cell>
          <cell r="T230">
            <v>0</v>
          </cell>
          <cell r="U230" t="str">
            <v>A2</v>
          </cell>
          <cell r="V230">
            <v>0</v>
          </cell>
          <cell r="W230">
            <v>4</v>
          </cell>
          <cell r="X230">
            <v>1</v>
          </cell>
          <cell r="Y230">
            <v>0</v>
          </cell>
          <cell r="Z230">
            <v>0</v>
          </cell>
          <cell r="AA230">
            <v>0</v>
          </cell>
          <cell r="AB230">
            <v>0</v>
          </cell>
          <cell r="AC230">
            <v>0</v>
          </cell>
        </row>
        <row r="231">
          <cell r="D231" t="str">
            <v>01015023</v>
          </cell>
          <cell r="E231">
            <v>0</v>
          </cell>
          <cell r="F231">
            <v>0</v>
          </cell>
          <cell r="G231" t="str">
            <v>A3</v>
          </cell>
          <cell r="H231">
            <v>0</v>
          </cell>
          <cell r="I231">
            <v>0</v>
          </cell>
          <cell r="J231" t="str">
            <v>- Có bài viết Hội thảo khoa học cấp Khoa năm 2022</v>
          </cell>
          <cell r="K231">
            <v>0</v>
          </cell>
          <cell r="L231" t="str">
            <v>A4</v>
          </cell>
          <cell r="M231">
            <v>0</v>
          </cell>
          <cell r="N231">
            <v>0</v>
          </cell>
          <cell r="O231">
            <v>0</v>
          </cell>
          <cell r="P231" t="str">
            <v>A3</v>
          </cell>
          <cell r="Q231" t="str">
            <v>A3</v>
          </cell>
          <cell r="R231" t="str">
            <v>Bổ sung nhiệm vụ, đạt mức xếp loại A3</v>
          </cell>
          <cell r="S231">
            <v>0</v>
          </cell>
          <cell r="T231">
            <v>0</v>
          </cell>
          <cell r="U231" t="str">
            <v>A3</v>
          </cell>
          <cell r="V231">
            <v>0</v>
          </cell>
          <cell r="W231">
            <v>1</v>
          </cell>
          <cell r="X231">
            <v>0</v>
          </cell>
          <cell r="Y231">
            <v>0</v>
          </cell>
          <cell r="Z231">
            <v>0</v>
          </cell>
          <cell r="AA231">
            <v>0</v>
          </cell>
          <cell r="AB231">
            <v>0</v>
          </cell>
          <cell r="AC231">
            <v>0</v>
          </cell>
        </row>
        <row r="232">
          <cell r="D232" t="str">
            <v>01015005</v>
          </cell>
          <cell r="E232">
            <v>0</v>
          </cell>
          <cell r="F232">
            <v>0</v>
          </cell>
          <cell r="G232" t="str">
            <v>A3</v>
          </cell>
          <cell r="H232">
            <v>0</v>
          </cell>
          <cell r="I232">
            <v>0</v>
          </cell>
          <cell r="J232" t="str">
            <v>- Có bài viết Hội thảo khoa học cấp Khoa năm 2022</v>
          </cell>
          <cell r="K232">
            <v>0</v>
          </cell>
          <cell r="L232" t="str">
            <v>A3</v>
          </cell>
          <cell r="M232">
            <v>0</v>
          </cell>
          <cell r="N232">
            <v>0</v>
          </cell>
          <cell r="O232">
            <v>2</v>
          </cell>
          <cell r="P232" t="str">
            <v>A3</v>
          </cell>
          <cell r="Q232" t="str">
            <v>A3</v>
          </cell>
          <cell r="R232">
            <v>0</v>
          </cell>
          <cell r="S232">
            <v>0</v>
          </cell>
          <cell r="T232">
            <v>0</v>
          </cell>
          <cell r="U232" t="str">
            <v>A3</v>
          </cell>
          <cell r="V232">
            <v>0</v>
          </cell>
          <cell r="W232">
            <v>0</v>
          </cell>
          <cell r="X232">
            <v>2</v>
          </cell>
          <cell r="Y232">
            <v>0</v>
          </cell>
          <cell r="Z232">
            <v>0</v>
          </cell>
          <cell r="AA232">
            <v>0</v>
          </cell>
          <cell r="AB232">
            <v>0</v>
          </cell>
          <cell r="AC232">
            <v>0</v>
          </cell>
        </row>
        <row r="233">
          <cell r="D233" t="str">
            <v>01015018</v>
          </cell>
          <cell r="E233">
            <v>0</v>
          </cell>
          <cell r="F233">
            <v>0</v>
          </cell>
          <cell r="G233" t="str">
            <v>A3</v>
          </cell>
          <cell r="H233">
            <v>0</v>
          </cell>
          <cell r="I233">
            <v>0</v>
          </cell>
          <cell r="J233" t="str">
            <v>- Có bài viết Hội thảo khoa học cấp Khoa năm 2022</v>
          </cell>
          <cell r="K233">
            <v>0</v>
          </cell>
          <cell r="L233" t="str">
            <v>A4</v>
          </cell>
          <cell r="M233">
            <v>0</v>
          </cell>
          <cell r="N233">
            <v>0</v>
          </cell>
          <cell r="O233">
            <v>0</v>
          </cell>
          <cell r="P233" t="str">
            <v>A4</v>
          </cell>
          <cell r="Q233" t="str">
            <v>A4</v>
          </cell>
          <cell r="R233">
            <v>0</v>
          </cell>
          <cell r="S233">
            <v>0</v>
          </cell>
          <cell r="T233">
            <v>0</v>
          </cell>
          <cell r="U233" t="str">
            <v>A4</v>
          </cell>
          <cell r="V233">
            <v>0</v>
          </cell>
          <cell r="W233">
            <v>0</v>
          </cell>
          <cell r="X233">
            <v>0</v>
          </cell>
          <cell r="Y233">
            <v>0</v>
          </cell>
          <cell r="Z233">
            <v>0</v>
          </cell>
          <cell r="AA233">
            <v>0</v>
          </cell>
          <cell r="AB233">
            <v>0</v>
          </cell>
          <cell r="AC233">
            <v>0</v>
          </cell>
        </row>
        <row r="234">
          <cell r="D234" t="str">
            <v>01015020</v>
          </cell>
          <cell r="E234">
            <v>0</v>
          </cell>
          <cell r="F234">
            <v>0</v>
          </cell>
          <cell r="G234" t="str">
            <v>A3</v>
          </cell>
          <cell r="H234">
            <v>0</v>
          </cell>
          <cell r="I234">
            <v>0</v>
          </cell>
          <cell r="J234" t="str">
            <v>- Có bài viết Hội thảo khoa học cấp Khoa năm 2022</v>
          </cell>
          <cell r="K234">
            <v>0</v>
          </cell>
          <cell r="L234" t="str">
            <v>A4</v>
          </cell>
          <cell r="M234">
            <v>0</v>
          </cell>
          <cell r="N234">
            <v>0</v>
          </cell>
          <cell r="O234">
            <v>0</v>
          </cell>
          <cell r="P234" t="str">
            <v>A4</v>
          </cell>
          <cell r="Q234" t="str">
            <v>A4</v>
          </cell>
          <cell r="R234">
            <v>0</v>
          </cell>
          <cell r="S234">
            <v>0</v>
          </cell>
          <cell r="T234">
            <v>0</v>
          </cell>
          <cell r="U234" t="str">
            <v>A4</v>
          </cell>
          <cell r="V234">
            <v>0</v>
          </cell>
          <cell r="W234">
            <v>0</v>
          </cell>
          <cell r="X234">
            <v>0</v>
          </cell>
          <cell r="Y234">
            <v>0</v>
          </cell>
          <cell r="Z234">
            <v>0</v>
          </cell>
          <cell r="AA234">
            <v>0</v>
          </cell>
          <cell r="AB234">
            <v>0</v>
          </cell>
          <cell r="AC234">
            <v>0</v>
          </cell>
        </row>
        <row r="235">
          <cell r="D235" t="str">
            <v>01015041</v>
          </cell>
          <cell r="E235">
            <v>0</v>
          </cell>
          <cell r="F235">
            <v>0</v>
          </cell>
          <cell r="G235" t="str">
            <v>A3</v>
          </cell>
          <cell r="H235">
            <v>0</v>
          </cell>
          <cell r="I235">
            <v>0</v>
          </cell>
          <cell r="J235" t="str">
            <v>- Có bài viết Hội thảo khoa học cấp Khoa năm 2022</v>
          </cell>
          <cell r="K235">
            <v>0</v>
          </cell>
          <cell r="L235" t="str">
            <v>A4</v>
          </cell>
          <cell r="M235">
            <v>0</v>
          </cell>
          <cell r="N235">
            <v>0</v>
          </cell>
          <cell r="O235">
            <v>0</v>
          </cell>
          <cell r="P235" t="str">
            <v>A3</v>
          </cell>
          <cell r="Q235" t="str">
            <v>A3</v>
          </cell>
          <cell r="R235" t="str">
            <v>Bổ sung nhiệm vụ, đạt mức xếp loại A3</v>
          </cell>
          <cell r="S235">
            <v>0</v>
          </cell>
          <cell r="T235">
            <v>0</v>
          </cell>
          <cell r="U235" t="str">
            <v>A3</v>
          </cell>
          <cell r="V235">
            <v>0</v>
          </cell>
          <cell r="W235">
            <v>1</v>
          </cell>
          <cell r="X235">
            <v>0</v>
          </cell>
          <cell r="Y235">
            <v>0</v>
          </cell>
          <cell r="Z235">
            <v>0</v>
          </cell>
          <cell r="AA235">
            <v>0</v>
          </cell>
          <cell r="AB235">
            <v>0</v>
          </cell>
          <cell r="AC235">
            <v>0</v>
          </cell>
        </row>
        <row r="236">
          <cell r="D236" t="str">
            <v>01015013</v>
          </cell>
          <cell r="E236">
            <v>0</v>
          </cell>
          <cell r="F236">
            <v>0</v>
          </cell>
          <cell r="G236" t="str">
            <v>A3</v>
          </cell>
          <cell r="H236">
            <v>0</v>
          </cell>
          <cell r="I236">
            <v>0</v>
          </cell>
          <cell r="J236" t="str">
            <v>- Bài viết sáng kiến được công nhận phạm vi ảnh hưởng cấp trường năm học 2021-2022 (QĐ số 189/QĐ-LTT-HĐSK ngày 15/4/2022)
- Có bài viết Hội thảo khoa học cấp Khoa năm 2022</v>
          </cell>
          <cell r="K236">
            <v>0</v>
          </cell>
          <cell r="L236" t="str">
            <v>A4</v>
          </cell>
          <cell r="M236">
            <v>0</v>
          </cell>
          <cell r="N236">
            <v>0</v>
          </cell>
          <cell r="O236">
            <v>0</v>
          </cell>
          <cell r="P236" t="str">
            <v>A4</v>
          </cell>
          <cell r="Q236" t="str">
            <v>A4</v>
          </cell>
          <cell r="R236">
            <v>0</v>
          </cell>
          <cell r="S236">
            <v>0</v>
          </cell>
          <cell r="T236">
            <v>0</v>
          </cell>
          <cell r="U236" t="str">
            <v>A4</v>
          </cell>
          <cell r="V236">
            <v>0</v>
          </cell>
          <cell r="W236">
            <v>0</v>
          </cell>
          <cell r="X236">
            <v>0</v>
          </cell>
          <cell r="Y236">
            <v>0</v>
          </cell>
          <cell r="Z236">
            <v>0</v>
          </cell>
          <cell r="AA236">
            <v>0</v>
          </cell>
          <cell r="AB236">
            <v>0</v>
          </cell>
          <cell r="AC236">
            <v>0</v>
          </cell>
        </row>
        <row r="237">
          <cell r="D237" t="str">
            <v>01015006</v>
          </cell>
          <cell r="E237">
            <v>0</v>
          </cell>
          <cell r="F237">
            <v>0</v>
          </cell>
          <cell r="G237" t="str">
            <v>A3</v>
          </cell>
          <cell r="H237">
            <v>0</v>
          </cell>
          <cell r="I237">
            <v>0</v>
          </cell>
          <cell r="J237" t="str">
            <v>- Bài viết sáng kiến được công nhận phạm vi ảnh hưởng cấp trường năm học 2021-2022 (QĐ số 189/QĐ-LTT-HĐSK ngày 15/4/2022)
- Có bài viết Hội thảo khoa học cấp Khoa năm 2022</v>
          </cell>
          <cell r="K237">
            <v>0</v>
          </cell>
          <cell r="L237" t="str">
            <v>A3</v>
          </cell>
          <cell r="M237">
            <v>0</v>
          </cell>
          <cell r="N237">
            <v>1</v>
          </cell>
          <cell r="O237">
            <v>2</v>
          </cell>
          <cell r="P237" t="str">
            <v>A3</v>
          </cell>
          <cell r="Q237" t="str">
            <v>A3</v>
          </cell>
          <cell r="R237">
            <v>0</v>
          </cell>
          <cell r="S237">
            <v>0</v>
          </cell>
          <cell r="T237">
            <v>0</v>
          </cell>
          <cell r="U237" t="str">
            <v>A3</v>
          </cell>
          <cell r="V237">
            <v>0</v>
          </cell>
          <cell r="W237">
            <v>1</v>
          </cell>
          <cell r="X237">
            <v>2</v>
          </cell>
          <cell r="Y237">
            <v>0</v>
          </cell>
          <cell r="Z237">
            <v>0</v>
          </cell>
          <cell r="AA237">
            <v>0</v>
          </cell>
          <cell r="AB237">
            <v>0</v>
          </cell>
          <cell r="AC237">
            <v>0</v>
          </cell>
        </row>
        <row r="238">
          <cell r="D238" t="str">
            <v>01018001</v>
          </cell>
          <cell r="E238">
            <v>0</v>
          </cell>
          <cell r="F238">
            <v>0</v>
          </cell>
          <cell r="G238" t="str">
            <v>A3</v>
          </cell>
          <cell r="H238">
            <v>0</v>
          </cell>
          <cell r="I238">
            <v>0</v>
          </cell>
          <cell r="J238" t="str">
            <v>- Bài viết sáng kiến được công nhận phạm vi ảnh hưởng cấp trường năm học 2021-2022 (QĐ số 189/QĐ-LTT-HĐSK ngày 15/4/2022)
- Có bài viết Hội thảo khoa học cấp Khoa năm 2022</v>
          </cell>
          <cell r="K238">
            <v>0</v>
          </cell>
          <cell r="L238" t="str">
            <v>A3</v>
          </cell>
          <cell r="M238">
            <v>0</v>
          </cell>
          <cell r="N238">
            <v>0</v>
          </cell>
          <cell r="O238">
            <v>2</v>
          </cell>
          <cell r="P238" t="str">
            <v>A3</v>
          </cell>
          <cell r="Q238" t="str">
            <v>A3</v>
          </cell>
          <cell r="R238">
            <v>0</v>
          </cell>
          <cell r="S238">
            <v>0</v>
          </cell>
          <cell r="T238">
            <v>0</v>
          </cell>
          <cell r="U238" t="str">
            <v>A3</v>
          </cell>
          <cell r="V238">
            <v>0</v>
          </cell>
          <cell r="W238">
            <v>0</v>
          </cell>
          <cell r="X238">
            <v>2</v>
          </cell>
          <cell r="Y238">
            <v>0</v>
          </cell>
          <cell r="Z238">
            <v>0</v>
          </cell>
          <cell r="AA238">
            <v>0</v>
          </cell>
          <cell r="AB238">
            <v>0</v>
          </cell>
          <cell r="AC238">
            <v>0</v>
          </cell>
        </row>
        <row r="239">
          <cell r="D239" t="str">
            <v>01015004</v>
          </cell>
          <cell r="E239">
            <v>0</v>
          </cell>
          <cell r="F239">
            <v>0</v>
          </cell>
          <cell r="G239" t="str">
            <v>A3</v>
          </cell>
          <cell r="H239">
            <v>0</v>
          </cell>
          <cell r="I239">
            <v>0</v>
          </cell>
          <cell r="J239" t="str">
            <v>- Bài viết sáng kiến được công nhận phạm vi ảnh hưởng cấp trường năm học 2021-2022 (QĐ số 189/QĐ-LTT-HĐSK ngày 15/4/2022)
- Có bài viết Hội thảo khoa học cấp Khoa năm 2022</v>
          </cell>
          <cell r="K239">
            <v>0</v>
          </cell>
          <cell r="L239" t="str">
            <v>A4</v>
          </cell>
          <cell r="M239">
            <v>0</v>
          </cell>
          <cell r="N239">
            <v>0</v>
          </cell>
          <cell r="O239">
            <v>0</v>
          </cell>
          <cell r="P239" t="str">
            <v>A4</v>
          </cell>
          <cell r="Q239" t="str">
            <v>A4</v>
          </cell>
          <cell r="R239">
            <v>0</v>
          </cell>
          <cell r="S239">
            <v>0</v>
          </cell>
          <cell r="T239">
            <v>0</v>
          </cell>
          <cell r="U239" t="str">
            <v>A4</v>
          </cell>
          <cell r="V239">
            <v>0</v>
          </cell>
          <cell r="W239">
            <v>0</v>
          </cell>
          <cell r="X239">
            <v>0</v>
          </cell>
          <cell r="Y239">
            <v>0</v>
          </cell>
          <cell r="Z239">
            <v>0</v>
          </cell>
          <cell r="AA239">
            <v>0</v>
          </cell>
          <cell r="AB239">
            <v>0</v>
          </cell>
          <cell r="AC239">
            <v>0</v>
          </cell>
        </row>
        <row r="240">
          <cell r="D240" t="str">
            <v>01015010</v>
          </cell>
          <cell r="E240">
            <v>0</v>
          </cell>
          <cell r="F240">
            <v>0</v>
          </cell>
          <cell r="G240" t="str">
            <v>A3</v>
          </cell>
          <cell r="H240">
            <v>0</v>
          </cell>
          <cell r="I240">
            <v>0</v>
          </cell>
          <cell r="J240" t="str">
            <v>- Có bài viết Hội thảo khoa học cấp Khoa năm 2022</v>
          </cell>
          <cell r="K240">
            <v>0</v>
          </cell>
          <cell r="L240" t="str">
            <v>A4</v>
          </cell>
          <cell r="M240">
            <v>0</v>
          </cell>
          <cell r="N240">
            <v>0</v>
          </cell>
          <cell r="O240">
            <v>0</v>
          </cell>
          <cell r="P240" t="str">
            <v>A4</v>
          </cell>
          <cell r="Q240" t="str">
            <v>A4</v>
          </cell>
          <cell r="R240">
            <v>0</v>
          </cell>
          <cell r="S240">
            <v>0</v>
          </cell>
          <cell r="T240">
            <v>0</v>
          </cell>
          <cell r="U240" t="str">
            <v>A4</v>
          </cell>
          <cell r="V240">
            <v>0</v>
          </cell>
          <cell r="W240">
            <v>0</v>
          </cell>
          <cell r="X240">
            <v>0</v>
          </cell>
          <cell r="Y240">
            <v>0</v>
          </cell>
          <cell r="Z240">
            <v>0</v>
          </cell>
          <cell r="AA240">
            <v>0</v>
          </cell>
          <cell r="AB240">
            <v>0</v>
          </cell>
          <cell r="AC240">
            <v>0</v>
          </cell>
        </row>
        <row r="241">
          <cell r="D241" t="str">
            <v>01015017</v>
          </cell>
          <cell r="E241">
            <v>0</v>
          </cell>
          <cell r="F241">
            <v>0</v>
          </cell>
          <cell r="G241" t="str">
            <v>A3</v>
          </cell>
          <cell r="H241">
            <v>0</v>
          </cell>
          <cell r="I241">
            <v>0</v>
          </cell>
          <cell r="J241" t="str">
            <v>- Có bài viết Hội thảo khoa học cấp Khoa năm 2022</v>
          </cell>
          <cell r="K241">
            <v>0</v>
          </cell>
          <cell r="L241" t="str">
            <v>A3</v>
          </cell>
          <cell r="M241">
            <v>0</v>
          </cell>
          <cell r="N241">
            <v>0</v>
          </cell>
          <cell r="O241">
            <v>2</v>
          </cell>
          <cell r="P241" t="str">
            <v>A3</v>
          </cell>
          <cell r="Q241" t="str">
            <v>A3</v>
          </cell>
          <cell r="R241">
            <v>0</v>
          </cell>
          <cell r="S241">
            <v>0</v>
          </cell>
          <cell r="T241">
            <v>0</v>
          </cell>
          <cell r="U241" t="str">
            <v>A3</v>
          </cell>
          <cell r="V241">
            <v>0</v>
          </cell>
          <cell r="W241">
            <v>0</v>
          </cell>
          <cell r="X241">
            <v>2</v>
          </cell>
          <cell r="Y241">
            <v>0</v>
          </cell>
          <cell r="Z241">
            <v>0</v>
          </cell>
          <cell r="AA241">
            <v>0</v>
          </cell>
          <cell r="AB241">
            <v>0</v>
          </cell>
          <cell r="AC241">
            <v>0</v>
          </cell>
        </row>
        <row r="242">
          <cell r="D242" t="str">
            <v>01015016</v>
          </cell>
          <cell r="E242">
            <v>0</v>
          </cell>
          <cell r="F242">
            <v>0</v>
          </cell>
          <cell r="G242" t="str">
            <v>A3</v>
          </cell>
          <cell r="H242">
            <v>0</v>
          </cell>
          <cell r="I242">
            <v>0</v>
          </cell>
          <cell r="J242" t="str">
            <v>- Có bài viết Hội thảo khoa học cấp Khoa năm 2022</v>
          </cell>
          <cell r="K242">
            <v>0</v>
          </cell>
          <cell r="L242" t="str">
            <v>A3</v>
          </cell>
          <cell r="M242" t="str">
            <v>Ngày 13/05/2023, Cô Khánh Thư có báo LĐK xin tạm ngưng vào lúc 6h36'. Lý do bị đau đầu, chóng mặt. GV cũng đã báo lãnh đạo phòng TTGD ghi nhận lại</v>
          </cell>
          <cell r="N242">
            <v>0</v>
          </cell>
          <cell r="O242">
            <v>2</v>
          </cell>
          <cell r="P242" t="str">
            <v>A3</v>
          </cell>
          <cell r="Q242" t="str">
            <v>A3</v>
          </cell>
          <cell r="R242">
            <v>0</v>
          </cell>
          <cell r="S242">
            <v>0</v>
          </cell>
          <cell r="T242">
            <v>0</v>
          </cell>
          <cell r="U242" t="str">
            <v>A3</v>
          </cell>
          <cell r="V242">
            <v>0</v>
          </cell>
          <cell r="W242">
            <v>1</v>
          </cell>
          <cell r="X242">
            <v>2</v>
          </cell>
          <cell r="Y242">
            <v>0</v>
          </cell>
          <cell r="Z242" t="str">
            <v>TT ĐHDL: 
- Ngày 13/5/2023, tiết 1-5, 7h10' Không có GV + SV. TKB tiết 1 bắt đầu lúc 7h00'</v>
          </cell>
          <cell r="AA242">
            <v>0</v>
          </cell>
          <cell r="AB242">
            <v>0</v>
          </cell>
          <cell r="AC242">
            <v>0</v>
          </cell>
        </row>
        <row r="243">
          <cell r="D243" t="str">
            <v>01015031</v>
          </cell>
          <cell r="E243">
            <v>0</v>
          </cell>
          <cell r="F243">
            <v>0</v>
          </cell>
          <cell r="G243" t="str">
            <v>A3</v>
          </cell>
          <cell r="H243">
            <v>0</v>
          </cell>
          <cell r="I243">
            <v>0</v>
          </cell>
          <cell r="J243" t="str">
            <v>- Bài viết sáng kiến được công nhận phạm vi ảnh hưởng cấp trường năm học 2021-2022 (QĐ số 189/QĐ-LTT-HĐSK ngày 15/4/2022)
- Có bài viết Hội thảo khoa học cấp Khoa năm 2022</v>
          </cell>
          <cell r="K243">
            <v>0</v>
          </cell>
          <cell r="L243" t="str">
            <v>A3</v>
          </cell>
          <cell r="M243">
            <v>0</v>
          </cell>
          <cell r="N243">
            <v>1</v>
          </cell>
          <cell r="O243">
            <v>2</v>
          </cell>
          <cell r="P243" t="str">
            <v>A3</v>
          </cell>
          <cell r="Q243" t="str">
            <v>A3</v>
          </cell>
          <cell r="R243">
            <v>0</v>
          </cell>
          <cell r="S243">
            <v>0</v>
          </cell>
          <cell r="T243">
            <v>0</v>
          </cell>
          <cell r="U243" t="str">
            <v>A3</v>
          </cell>
          <cell r="V243">
            <v>0</v>
          </cell>
          <cell r="W243">
            <v>1</v>
          </cell>
          <cell r="X243">
            <v>2</v>
          </cell>
          <cell r="Y243">
            <v>0</v>
          </cell>
          <cell r="Z243">
            <v>0</v>
          </cell>
          <cell r="AA243">
            <v>0</v>
          </cell>
          <cell r="AB243">
            <v>0</v>
          </cell>
          <cell r="AC243">
            <v>0</v>
          </cell>
        </row>
        <row r="244">
          <cell r="D244" t="str">
            <v>01015025</v>
          </cell>
          <cell r="E244">
            <v>0</v>
          </cell>
          <cell r="F244">
            <v>0</v>
          </cell>
          <cell r="G244" t="str">
            <v>A3</v>
          </cell>
          <cell r="H244">
            <v>0</v>
          </cell>
          <cell r="I244">
            <v>0</v>
          </cell>
          <cell r="J244" t="str">
            <v>- Bài viết sáng kiến được công nhận phạm vi ảnh hưởng cấp trường năm học 2021-2022 (QĐ số 189/QĐ-LTT-HĐSK ngày 15/4/2022)
- Có bài viết Hội thảo khoa học cấp Khoa năm 2022</v>
          </cell>
          <cell r="K244">
            <v>0</v>
          </cell>
          <cell r="L244" t="str">
            <v>A4</v>
          </cell>
          <cell r="M244">
            <v>0</v>
          </cell>
          <cell r="N244">
            <v>0</v>
          </cell>
          <cell r="O244">
            <v>0</v>
          </cell>
          <cell r="P244" t="str">
            <v>A4</v>
          </cell>
          <cell r="Q244" t="str">
            <v>A4</v>
          </cell>
          <cell r="R244">
            <v>0</v>
          </cell>
          <cell r="S244">
            <v>0</v>
          </cell>
          <cell r="T244">
            <v>0</v>
          </cell>
          <cell r="U244" t="str">
            <v>A4</v>
          </cell>
          <cell r="V244">
            <v>0</v>
          </cell>
          <cell r="W244">
            <v>0</v>
          </cell>
          <cell r="X244">
            <v>0</v>
          </cell>
          <cell r="Y244">
            <v>0</v>
          </cell>
          <cell r="Z244">
            <v>0</v>
          </cell>
          <cell r="AA244">
            <v>0</v>
          </cell>
          <cell r="AB244">
            <v>0</v>
          </cell>
          <cell r="AC244">
            <v>0</v>
          </cell>
        </row>
        <row r="245">
          <cell r="D245" t="str">
            <v>01017001</v>
          </cell>
          <cell r="E245">
            <v>0</v>
          </cell>
          <cell r="F245">
            <v>0</v>
          </cell>
          <cell r="G245" t="str">
            <v>A3</v>
          </cell>
          <cell r="H245">
            <v>0</v>
          </cell>
          <cell r="I245">
            <v>0</v>
          </cell>
          <cell r="J245" t="str">
            <v>- Bài viết sáng kiến được công nhận phạm vi ảnh hưởng cấp trường năm học 2021-2022 (QĐ số 189/QĐ-LTT-HĐSK ngày 15/4/2022)
- Có bài viết Hội thảo khoa học cấp Khoa năm 2022</v>
          </cell>
          <cell r="K245">
            <v>0</v>
          </cell>
          <cell r="L245" t="str">
            <v>A4</v>
          </cell>
          <cell r="M245">
            <v>0</v>
          </cell>
          <cell r="N245">
            <v>0</v>
          </cell>
          <cell r="O245">
            <v>0</v>
          </cell>
          <cell r="P245" t="str">
            <v>A4</v>
          </cell>
          <cell r="Q245" t="str">
            <v>A4</v>
          </cell>
          <cell r="R245">
            <v>0</v>
          </cell>
          <cell r="S245">
            <v>0</v>
          </cell>
          <cell r="T245">
            <v>0</v>
          </cell>
          <cell r="U245" t="str">
            <v>A4</v>
          </cell>
          <cell r="V245">
            <v>0</v>
          </cell>
          <cell r="W245">
            <v>0</v>
          </cell>
          <cell r="X245">
            <v>0</v>
          </cell>
          <cell r="Y245">
            <v>0</v>
          </cell>
          <cell r="Z245">
            <v>0</v>
          </cell>
          <cell r="AA245">
            <v>0</v>
          </cell>
          <cell r="AB245">
            <v>0</v>
          </cell>
          <cell r="AC245">
            <v>0</v>
          </cell>
        </row>
        <row r="246">
          <cell r="D246" t="str">
            <v>01015012</v>
          </cell>
          <cell r="E246">
            <v>0</v>
          </cell>
          <cell r="F246">
            <v>0</v>
          </cell>
          <cell r="G246" t="str">
            <v>A3</v>
          </cell>
          <cell r="H246">
            <v>0</v>
          </cell>
          <cell r="I246">
            <v>0</v>
          </cell>
          <cell r="J246" t="str">
            <v>- Bài viết sáng kiến được công nhận phạm vi ảnh hưởng cấp trường năm học 2021-2022 (QĐ số 189/QĐ-LTT-HĐSK ngày 15/4/2022)
- Có bài viết Hội thảo khoa học cấp Khoa năm 2022</v>
          </cell>
          <cell r="K246">
            <v>0</v>
          </cell>
          <cell r="L246" t="str">
            <v>A3</v>
          </cell>
          <cell r="M246">
            <v>0</v>
          </cell>
          <cell r="N246">
            <v>1</v>
          </cell>
          <cell r="O246">
            <v>0</v>
          </cell>
          <cell r="P246" t="str">
            <v>A3</v>
          </cell>
          <cell r="Q246" t="str">
            <v>A3</v>
          </cell>
          <cell r="R246">
            <v>0</v>
          </cell>
          <cell r="S246">
            <v>0</v>
          </cell>
          <cell r="T246">
            <v>0</v>
          </cell>
          <cell r="U246" t="str">
            <v>A3</v>
          </cell>
          <cell r="V246">
            <v>0</v>
          </cell>
          <cell r="W246">
            <v>1</v>
          </cell>
          <cell r="X246">
            <v>0</v>
          </cell>
          <cell r="Y246">
            <v>0</v>
          </cell>
          <cell r="Z246">
            <v>0</v>
          </cell>
          <cell r="AA246">
            <v>0</v>
          </cell>
          <cell r="AB246">
            <v>0</v>
          </cell>
          <cell r="AC246">
            <v>0</v>
          </cell>
        </row>
        <row r="247">
          <cell r="D247" t="str">
            <v>01015008</v>
          </cell>
          <cell r="E247">
            <v>0</v>
          </cell>
          <cell r="F247">
            <v>0</v>
          </cell>
          <cell r="G247" t="str">
            <v>A2</v>
          </cell>
          <cell r="H247">
            <v>0</v>
          </cell>
          <cell r="I247" t="str">
            <v>- Bài viết đăng Kỷ yếu hội thảo cấp trường (ICSS 2022)</v>
          </cell>
          <cell r="J247" t="str">
            <v>- Bài viết sáng kiến được công nhận phạm vi ảnh hưởng cấp trường năm học 2021-2022 (QĐ số 189/QĐ-LTT-HĐSK ngày 15/4/2022)
- Có bài viết Hội thảo khoa học cấp Khoa năm 2022</v>
          </cell>
          <cell r="K247">
            <v>0</v>
          </cell>
          <cell r="L247" t="str">
            <v>A4</v>
          </cell>
          <cell r="M247">
            <v>0</v>
          </cell>
          <cell r="N247">
            <v>0</v>
          </cell>
          <cell r="O247">
            <v>0</v>
          </cell>
          <cell r="P247" t="str">
            <v>A4</v>
          </cell>
          <cell r="Q247" t="str">
            <v>A4</v>
          </cell>
          <cell r="R247">
            <v>0</v>
          </cell>
          <cell r="S247">
            <v>0</v>
          </cell>
          <cell r="T247">
            <v>0</v>
          </cell>
          <cell r="U247" t="str">
            <v>A4</v>
          </cell>
          <cell r="V247">
            <v>0</v>
          </cell>
          <cell r="W247">
            <v>0</v>
          </cell>
          <cell r="X247">
            <v>0</v>
          </cell>
          <cell r="Y247">
            <v>0</v>
          </cell>
          <cell r="Z247">
            <v>0</v>
          </cell>
          <cell r="AA247">
            <v>0</v>
          </cell>
          <cell r="AB247">
            <v>0</v>
          </cell>
          <cell r="AC247">
            <v>0</v>
          </cell>
        </row>
        <row r="248">
          <cell r="D248" t="str">
            <v>01015021</v>
          </cell>
          <cell r="E248">
            <v>0</v>
          </cell>
          <cell r="F248">
            <v>0</v>
          </cell>
          <cell r="G248" t="str">
            <v>A3</v>
          </cell>
          <cell r="H248">
            <v>0</v>
          </cell>
          <cell r="I248">
            <v>0</v>
          </cell>
          <cell r="J248" t="str">
            <v>- Bài viết sáng kiến được công nhận phạm vi ảnh hưởng cấp trường năm học 2021-2022 (QĐ số 189/QĐ-LTT-HĐSK ngày 15/4/2022)
- Có bài viết Hội thảo khoa học cấp Khoa năm 2022</v>
          </cell>
          <cell r="K248">
            <v>0</v>
          </cell>
          <cell r="L248" t="str">
            <v>A4</v>
          </cell>
          <cell r="M248">
            <v>0</v>
          </cell>
          <cell r="N248">
            <v>0</v>
          </cell>
          <cell r="O248">
            <v>0</v>
          </cell>
          <cell r="P248" t="str">
            <v>A4</v>
          </cell>
          <cell r="Q248" t="str">
            <v>A4</v>
          </cell>
          <cell r="R248">
            <v>0</v>
          </cell>
          <cell r="S248">
            <v>0</v>
          </cell>
          <cell r="T248">
            <v>0</v>
          </cell>
          <cell r="U248" t="str">
            <v>A4</v>
          </cell>
          <cell r="V248">
            <v>0</v>
          </cell>
          <cell r="W248">
            <v>0</v>
          </cell>
          <cell r="X248">
            <v>0</v>
          </cell>
          <cell r="Y248">
            <v>0</v>
          </cell>
          <cell r="Z248">
            <v>0</v>
          </cell>
          <cell r="AA248">
            <v>0</v>
          </cell>
          <cell r="AB248">
            <v>0</v>
          </cell>
          <cell r="AC248">
            <v>0</v>
          </cell>
        </row>
        <row r="249">
          <cell r="D249" t="str">
            <v>01015108</v>
          </cell>
          <cell r="E249">
            <v>0</v>
          </cell>
          <cell r="F249">
            <v>0</v>
          </cell>
          <cell r="G249" t="str">
            <v>A4</v>
          </cell>
          <cell r="H249">
            <v>0</v>
          </cell>
          <cell r="I249">
            <v>0</v>
          </cell>
          <cell r="J249">
            <v>0</v>
          </cell>
          <cell r="K249">
            <v>0</v>
          </cell>
          <cell r="L249" t="str">
            <v>A4</v>
          </cell>
          <cell r="M249">
            <v>0</v>
          </cell>
          <cell r="N249">
            <v>0</v>
          </cell>
          <cell r="O249">
            <v>0</v>
          </cell>
          <cell r="P249" t="str">
            <v>A4</v>
          </cell>
          <cell r="Q249" t="str">
            <v>A4</v>
          </cell>
          <cell r="R249">
            <v>0</v>
          </cell>
          <cell r="S249">
            <v>0</v>
          </cell>
          <cell r="T249">
            <v>0</v>
          </cell>
          <cell r="U249" t="str">
            <v>A4</v>
          </cell>
          <cell r="V249">
            <v>0</v>
          </cell>
          <cell r="W249">
            <v>1</v>
          </cell>
          <cell r="X249">
            <v>0</v>
          </cell>
          <cell r="Y249">
            <v>0</v>
          </cell>
          <cell r="Z249">
            <v>0</v>
          </cell>
          <cell r="AA249">
            <v>0</v>
          </cell>
          <cell r="AB249">
            <v>0</v>
          </cell>
          <cell r="AC249">
            <v>0</v>
          </cell>
        </row>
        <row r="250">
          <cell r="D250">
            <v>0</v>
          </cell>
          <cell r="E250">
            <v>0</v>
          </cell>
          <cell r="F250">
            <v>0</v>
          </cell>
          <cell r="G250">
            <v>27</v>
          </cell>
          <cell r="H250">
            <v>0</v>
          </cell>
          <cell r="I250">
            <v>0</v>
          </cell>
          <cell r="J250">
            <v>0</v>
          </cell>
          <cell r="K250">
            <v>0</v>
          </cell>
          <cell r="L250">
            <v>27</v>
          </cell>
          <cell r="M250" t="str">
            <v>2A1 + 0A2 + 6A3 + 19A4 + 0B1 + 0B2 + 0C1</v>
          </cell>
          <cell r="N250">
            <v>0</v>
          </cell>
          <cell r="O250">
            <v>0</v>
          </cell>
          <cell r="P250">
            <v>27</v>
          </cell>
          <cell r="Q250">
            <v>27</v>
          </cell>
          <cell r="R250" t="str">
            <v>2A1 + 0A2 + 4A3 + 21A4 + 0B1 + 0B2 + 0C2</v>
          </cell>
          <cell r="S250">
            <v>0</v>
          </cell>
          <cell r="T250">
            <v>0</v>
          </cell>
          <cell r="U250">
            <v>27</v>
          </cell>
          <cell r="V250" t="str">
            <v>2A1 + 0A2 + 4A3 + 21A4 + 0B1 + 0B2 + 0C1 + 0C2</v>
          </cell>
          <cell r="W250">
            <v>0</v>
          </cell>
          <cell r="X250">
            <v>0</v>
          </cell>
          <cell r="Y250">
            <v>0</v>
          </cell>
          <cell r="Z250">
            <v>0</v>
          </cell>
          <cell r="AA250">
            <v>0</v>
          </cell>
          <cell r="AB250">
            <v>0</v>
          </cell>
          <cell r="AC250">
            <v>0</v>
          </cell>
        </row>
        <row r="251">
          <cell r="D251">
            <v>0</v>
          </cell>
          <cell r="E251">
            <v>0</v>
          </cell>
          <cell r="F251">
            <v>0</v>
          </cell>
          <cell r="G251">
            <v>26</v>
          </cell>
          <cell r="H251">
            <v>0</v>
          </cell>
          <cell r="I251">
            <v>0</v>
          </cell>
          <cell r="J251">
            <v>0</v>
          </cell>
          <cell r="K251">
            <v>0</v>
          </cell>
          <cell r="L251">
            <v>26</v>
          </cell>
          <cell r="M251" t="str">
            <v>2A1 + 0A2 + 6A3 + 19A4 + 0B1 + 0B2 + 0C1</v>
          </cell>
          <cell r="N251">
            <v>0</v>
          </cell>
          <cell r="O251">
            <v>0</v>
          </cell>
          <cell r="P251">
            <v>26</v>
          </cell>
          <cell r="Q251">
            <v>26</v>
          </cell>
          <cell r="R251" t="str">
            <v>1A1 + 0A2 + 4A3 + 21A4 + 0B1 + 0B2 + 0C2</v>
          </cell>
          <cell r="S251">
            <v>0</v>
          </cell>
          <cell r="T251">
            <v>0</v>
          </cell>
          <cell r="U251">
            <v>26</v>
          </cell>
          <cell r="V251" t="str">
            <v>1A1 + 0A2 + 4A3 + 21A4 + 0B1 + 0B2 + 0C1 + 0C2</v>
          </cell>
          <cell r="W251">
            <v>0</v>
          </cell>
          <cell r="X251">
            <v>0</v>
          </cell>
          <cell r="Y251">
            <v>0</v>
          </cell>
          <cell r="Z251">
            <v>0</v>
          </cell>
          <cell r="AA251">
            <v>0</v>
          </cell>
          <cell r="AB251">
            <v>0</v>
          </cell>
          <cell r="AC251">
            <v>0</v>
          </cell>
        </row>
        <row r="252">
          <cell r="D252" t="str">
            <v>01013003</v>
          </cell>
          <cell r="E252" t="str">
            <v>Tỷ lệ A1</v>
          </cell>
          <cell r="F252" t="str">
            <v>Tỷ lệ A2</v>
          </cell>
          <cell r="G252" t="str">
            <v>A1</v>
          </cell>
          <cell r="H252" t="str">
            <v>- Chủ nhiệm đề tài NCKH cấp trường: Nghiên cứu và chế tạo mô hình mạng truyền thông trên ô tô. 
Mã số đề tài: T2021-TN05 (Theo Biên bản họp HĐ nghiệm thu đề tài ngày 26/9/2022)
- GV đạt 2 giải KK trong Hội thi TBTL toàn quốc năm 2022 (QĐ số 594/QĐ-TCGDNN ngày 14/10/2022).</v>
          </cell>
          <cell r="I252" t="str">
            <v>- Bài viết sáng kiến được công nhận phạm vi ảnh hưởng cấp ngành năm học 2021-2022 (QĐ số 1969/QĐ-SGDĐT ngày 03/8/2022)
- Bài viết đăng Kỷ yếu hội thảo cấp trường (ICSS 2022)
- GV đạt giải I, KK trong Hội thi TBTL cấp thành phố năm 2022 (QĐ số 22258/QĐ-SLĐTBXH ngày 30/6/2022)
- Viết bài giới thiệu đơn vị đăng Kỷ yếu Hội thảo 50 năm thành lập trường</v>
          </cell>
          <cell r="J252" t="str">
            <v>- Bài viết sáng kiến được công nhận phạm vi ảnh hưởng cấp trường năm học 2021-2022 (QĐ số 189/QĐ-LTT-HĐSK ngày 15/4/2022)
- Bài viết đăng kỷ yếu Hội thảo  cấp Khoa năm 2022</v>
          </cell>
          <cell r="K252">
            <v>0</v>
          </cell>
          <cell r="L252" t="str">
            <v>A1</v>
          </cell>
          <cell r="M252">
            <v>0</v>
          </cell>
          <cell r="N252">
            <v>5</v>
          </cell>
          <cell r="O252">
            <v>1</v>
          </cell>
          <cell r="P252" t="str">
            <v>A1</v>
          </cell>
          <cell r="Q252" t="str">
            <v>A1</v>
          </cell>
          <cell r="R252">
            <v>0</v>
          </cell>
          <cell r="S252" t="str">
            <v>Tỷ lệ A1</v>
          </cell>
          <cell r="T252" t="str">
            <v>Tỷ lệ A2</v>
          </cell>
          <cell r="U252" t="str">
            <v>A1</v>
          </cell>
          <cell r="V252">
            <v>0</v>
          </cell>
          <cell r="W252">
            <v>5</v>
          </cell>
          <cell r="X252">
            <v>1</v>
          </cell>
          <cell r="Y252">
            <v>0</v>
          </cell>
          <cell r="Z252">
            <v>0</v>
          </cell>
          <cell r="AA252">
            <v>0</v>
          </cell>
          <cell r="AB252">
            <v>0</v>
          </cell>
          <cell r="AC252">
            <v>0</v>
          </cell>
        </row>
        <row r="253">
          <cell r="D253" t="str">
            <v>01013002</v>
          </cell>
          <cell r="E253">
            <v>1</v>
          </cell>
          <cell r="F253">
            <v>0</v>
          </cell>
          <cell r="G253" t="str">
            <v>A1</v>
          </cell>
          <cell r="H253" t="str">
            <v>- GV đạt giải KK trong Hội thi TBTL toàn quốc năm 2022 (QĐ số 594/QĐ-TCGDNN ngày 14/10/2022).</v>
          </cell>
          <cell r="I253" t="str">
            <v>- GV đạt giải I trong Hội thi TBTL cấp thành phố năm 2022 (QĐ số 22258/QĐ-SLĐTBXH ngày 30/6/2022)
- Viết bài giới thiệu đơn vị đăng Kỷ yếu Hội thảo 50 năm thành lập trường</v>
          </cell>
          <cell r="J253" t="str">
            <v>- Bài viết sáng kiến được công nhận phạm vi ảnh hưởng cấp trường năm học 2021-2022 (QĐ số 189/QĐ-LTT-HĐSK ngày 15/4/2022)</v>
          </cell>
          <cell r="K253">
            <v>0</v>
          </cell>
          <cell r="L253" t="str">
            <v>A3</v>
          </cell>
          <cell r="M253">
            <v>0</v>
          </cell>
          <cell r="N253">
            <v>0</v>
          </cell>
          <cell r="O253">
            <v>2</v>
          </cell>
          <cell r="P253" t="str">
            <v>A4</v>
          </cell>
          <cell r="Q253" t="str">
            <v>A4</v>
          </cell>
          <cell r="R253" t="str">
            <v>Giảm nhiệm vụ đơn vị, đạt mức xếp loại A4</v>
          </cell>
          <cell r="S253">
            <v>1</v>
          </cell>
          <cell r="T253">
            <v>0</v>
          </cell>
          <cell r="U253" t="str">
            <v>A4</v>
          </cell>
          <cell r="V253">
            <v>0</v>
          </cell>
          <cell r="W253">
            <v>0</v>
          </cell>
          <cell r="X253">
            <v>1</v>
          </cell>
          <cell r="Y253">
            <v>0</v>
          </cell>
          <cell r="Z253">
            <v>0</v>
          </cell>
          <cell r="AA253">
            <v>0</v>
          </cell>
          <cell r="AB253">
            <v>0</v>
          </cell>
          <cell r="AC253">
            <v>0</v>
          </cell>
        </row>
        <row r="254">
          <cell r="D254" t="str">
            <v>01013004</v>
          </cell>
          <cell r="E254">
            <v>3.7037037037037035E-2</v>
          </cell>
          <cell r="F254">
            <v>0</v>
          </cell>
          <cell r="G254" t="str">
            <v>A1</v>
          </cell>
          <cell r="H254" t="str">
            <v>- Tham gia đề tài NCKH cấp trường. Mã số đề tài: T2021-TN04  (Theo Biên bản họp HĐ nghiệm thu đề tài ngày 26/09/2022)
- GV đạt giải nhất trong Hội thi TBTL toàn quốc năm 2022 (QĐ số 963/QĐ-LĐTBXH ngày 14/10/2022).</v>
          </cell>
          <cell r="I254" t="str">
            <v>- Bài viết sáng kiến được công nhận phạm vi ảnh hưởng cấp ngành năm học 2021-2022 (QĐ số 1969/QĐ-SGDĐT ngày 03/8/2022)
- Bài viết đăng Kỷ yếu hội thảo cấp trường (ICSS 2022)
- GV đạt giải KK trong Hội thi TBTL cấp thành phố năm 2022 (QĐ số 22258/QĐ-SLĐTBXH ngày 30/6/2022)</v>
          </cell>
          <cell r="J254" t="str">
            <v>- Bài viết sáng kiến được công nhận phạm vi ảnh hưởng cấp trường năm học 2021-2022 (QĐ số 189/QĐ-LTT-HĐSK ngày 15/4/2022)
- Bài viết đăng kỷ yếu Hội thảo  cấp Khoa năm 2022</v>
          </cell>
          <cell r="K254">
            <v>0</v>
          </cell>
          <cell r="L254" t="str">
            <v>A4</v>
          </cell>
          <cell r="M254">
            <v>0</v>
          </cell>
          <cell r="N254">
            <v>0</v>
          </cell>
          <cell r="O254">
            <v>1</v>
          </cell>
          <cell r="P254" t="str">
            <v>A4</v>
          </cell>
          <cell r="Q254" t="str">
            <v>A4</v>
          </cell>
          <cell r="R254">
            <v>0</v>
          </cell>
          <cell r="S254">
            <v>0.04</v>
          </cell>
          <cell r="T254">
            <v>0</v>
          </cell>
          <cell r="U254" t="str">
            <v>A4</v>
          </cell>
          <cell r="V254">
            <v>0</v>
          </cell>
          <cell r="W254">
            <v>0</v>
          </cell>
          <cell r="X254">
            <v>1</v>
          </cell>
          <cell r="Y254">
            <v>0</v>
          </cell>
          <cell r="Z254">
            <v>0</v>
          </cell>
          <cell r="AA254">
            <v>0</v>
          </cell>
          <cell r="AB254">
            <v>0</v>
          </cell>
          <cell r="AC254">
            <v>0</v>
          </cell>
        </row>
        <row r="255">
          <cell r="D255" t="str">
            <v>01013021</v>
          </cell>
          <cell r="E255">
            <v>0</v>
          </cell>
          <cell r="F255">
            <v>0</v>
          </cell>
          <cell r="G255" t="str">
            <v>A1</v>
          </cell>
          <cell r="H255" t="str">
            <v>- Chủ nhiệm đề tài NCKH cấp trường. Mã số đề tài: T2020-TN05 (Theo Biên bản họp HĐ nghiệm thu đề tài ngày 26/09/2022)
- Tham gia đề tài NCKH cấp trường. Mã số đề tài: T2021-TN04  (Theo Biên bản họp HĐ nghiệm thu đề tài ngày 26/09/2022)
- GV đạt giải nhất trong Hội thi TBTL toàn quốc năm 2022 (QĐ số 963/QĐ-LĐTBXH ngày 14/10/2022)</v>
          </cell>
          <cell r="I255" t="str">
            <v>- GV đạt giải KK trong Hội thi TBTL cấp thành phố năm 2022 (QĐ số 22258/QĐ-SLĐTBXH ngày 30/6/2022)</v>
          </cell>
          <cell r="J255" t="str">
            <v>- Bài viết sáng kiến được công nhận phạm vi ảnh hưởng cấp trường năm học 2021-2022 (QĐ số 189/QĐ-LTT-HĐSK ngày 15/4/2022)</v>
          </cell>
          <cell r="K255">
            <v>0</v>
          </cell>
          <cell r="L255" t="str">
            <v>A3</v>
          </cell>
          <cell r="M255">
            <v>0</v>
          </cell>
          <cell r="N255">
            <v>1</v>
          </cell>
          <cell r="O255">
            <v>1</v>
          </cell>
          <cell r="P255" t="str">
            <v>A3</v>
          </cell>
          <cell r="Q255" t="str">
            <v>A3</v>
          </cell>
          <cell r="R255">
            <v>0</v>
          </cell>
          <cell r="S255">
            <v>0</v>
          </cell>
          <cell r="T255">
            <v>0</v>
          </cell>
          <cell r="U255" t="str">
            <v>A3</v>
          </cell>
          <cell r="V255">
            <v>0</v>
          </cell>
          <cell r="W255">
            <v>1</v>
          </cell>
          <cell r="X255">
            <v>1</v>
          </cell>
          <cell r="Y255">
            <v>0</v>
          </cell>
          <cell r="Z255">
            <v>0</v>
          </cell>
          <cell r="AA255">
            <v>0</v>
          </cell>
          <cell r="AB255">
            <v>0</v>
          </cell>
          <cell r="AC255">
            <v>0</v>
          </cell>
        </row>
        <row r="256">
          <cell r="D256" t="str">
            <v>01013006</v>
          </cell>
          <cell r="E256">
            <v>0</v>
          </cell>
          <cell r="F256">
            <v>0</v>
          </cell>
          <cell r="G256" t="str">
            <v>A1</v>
          </cell>
          <cell r="H256" t="str">
            <v>- Tham gia đề tài NCKH cấp trường: Nghiên cứu và chế tạo mô hình mạng truyền thông trên ô tô. 
Mã số đề tài: T2021-TN05 (Theo Biên bản họp HĐ nghiệm thu đề tài ngày 26/9/2022)
- GV đạt giải KK trong Hội thi TBTL toàn quốc năm 2022 (QĐ số 594/QĐ-TCGDNN ngày 14/10/2022).</v>
          </cell>
          <cell r="I256" t="str">
            <v>- Bài viết sáng kiến được công nhận phạm vi ảnh hưởng cấp ngành năm học 2021-2022 (QĐ số 1969/QĐ-SGDĐT ngày 03/8/2022)
- GV đạt giải KK trong Hội thi TBTL cấp thành phố năm 2022 (QĐ số 22258/QĐ-SLĐTBXH ngày 30/6/2022)</v>
          </cell>
          <cell r="J256" t="str">
            <v>- Bài viết sáng kiến được công nhận phạm vi ảnh hưởng cấp trường năm học 2021-2022 (QĐ số 189/QĐ-LTT-HĐSK ngày 15/4/2022)</v>
          </cell>
          <cell r="K256">
            <v>0</v>
          </cell>
          <cell r="L256" t="str">
            <v>A3</v>
          </cell>
          <cell r="M256">
            <v>0</v>
          </cell>
          <cell r="N256">
            <v>0</v>
          </cell>
          <cell r="O256">
            <v>2</v>
          </cell>
          <cell r="P256" t="str">
            <v>A4</v>
          </cell>
          <cell r="Q256" t="str">
            <v>A4</v>
          </cell>
          <cell r="R256" t="str">
            <v>Giảm nhiệm vụ đơn vị, đạt mức xếp loại A4</v>
          </cell>
          <cell r="S256">
            <v>0</v>
          </cell>
          <cell r="T256">
            <v>0</v>
          </cell>
          <cell r="U256" t="str">
            <v>A4</v>
          </cell>
          <cell r="V256">
            <v>0</v>
          </cell>
          <cell r="W256">
            <v>0</v>
          </cell>
          <cell r="X256">
            <v>1</v>
          </cell>
          <cell r="Y256">
            <v>0</v>
          </cell>
          <cell r="Z256">
            <v>0</v>
          </cell>
          <cell r="AA256">
            <v>0</v>
          </cell>
          <cell r="AB256">
            <v>0</v>
          </cell>
          <cell r="AC256">
            <v>0</v>
          </cell>
        </row>
        <row r="257">
          <cell r="D257" t="str">
            <v>01013018</v>
          </cell>
          <cell r="E257">
            <v>0</v>
          </cell>
          <cell r="F257">
            <v>0</v>
          </cell>
          <cell r="G257" t="str">
            <v>A1</v>
          </cell>
          <cell r="H257" t="str">
            <v>- Tham gia đề tài NCKH cấp trường: Thi công mô hình tổng thành cắt bổ ô tô BMW series 3. Mã số đề tài: T2020-TN05 (Theo Biên bản họp HĐ nghiệm thu đề tài ngày 26/09/2022)</v>
          </cell>
          <cell r="I257" t="str">
            <v>'</v>
          </cell>
          <cell r="J257" t="str">
            <v>- Bài viết sáng kiến được công nhận phạm vi ảnh hưởng cấp trường năm học 2021-2022 (QĐ số 189/QĐ-LTT-HĐSK ngày 15/4/2022)</v>
          </cell>
          <cell r="K257">
            <v>0</v>
          </cell>
          <cell r="L257" t="str">
            <v>A4</v>
          </cell>
          <cell r="M257">
            <v>0</v>
          </cell>
          <cell r="N257">
            <v>0</v>
          </cell>
          <cell r="O257">
            <v>0</v>
          </cell>
          <cell r="P257" t="str">
            <v>A4</v>
          </cell>
          <cell r="Q257" t="str">
            <v>A4</v>
          </cell>
          <cell r="R257">
            <v>0</v>
          </cell>
          <cell r="S257">
            <v>0</v>
          </cell>
          <cell r="T257">
            <v>0</v>
          </cell>
          <cell r="U257" t="str">
            <v>A4</v>
          </cell>
          <cell r="V257">
            <v>0</v>
          </cell>
          <cell r="W257">
            <v>0</v>
          </cell>
          <cell r="X257">
            <v>0</v>
          </cell>
          <cell r="Y257">
            <v>0</v>
          </cell>
          <cell r="Z257">
            <v>0</v>
          </cell>
          <cell r="AA257">
            <v>0</v>
          </cell>
          <cell r="AB257">
            <v>0</v>
          </cell>
          <cell r="AC257">
            <v>0</v>
          </cell>
        </row>
        <row r="258">
          <cell r="D258" t="str">
            <v>01013019</v>
          </cell>
          <cell r="E258">
            <v>0</v>
          </cell>
          <cell r="F258">
            <v>0</v>
          </cell>
          <cell r="G258" t="str">
            <v>A2</v>
          </cell>
          <cell r="H258">
            <v>0</v>
          </cell>
          <cell r="I258" t="str">
            <v>- Bài viết sáng kiến được công nhận phạm vi ảnh hưởng cấp ngành năm học 2021-2022 (QĐ số 1969/QĐ-SGDĐT ngày 03/8/2022)</v>
          </cell>
          <cell r="J258" t="str">
            <v>- Bài viết sáng kiến được công nhận phạm vi ảnh hưởng cấp trường năm học 2021-2022 (QĐ số 189/QĐ-LTT-HĐSK ngày 15/4/2022)</v>
          </cell>
          <cell r="K258">
            <v>0</v>
          </cell>
          <cell r="L258" t="str">
            <v>A4</v>
          </cell>
          <cell r="M258">
            <v>0</v>
          </cell>
          <cell r="N258">
            <v>0</v>
          </cell>
          <cell r="O258">
            <v>0</v>
          </cell>
          <cell r="P258" t="str">
            <v>A4</v>
          </cell>
          <cell r="Q258" t="str">
            <v>A4</v>
          </cell>
          <cell r="R258">
            <v>0</v>
          </cell>
          <cell r="S258">
            <v>0</v>
          </cell>
          <cell r="T258">
            <v>0</v>
          </cell>
          <cell r="U258" t="str">
            <v>A4</v>
          </cell>
          <cell r="V258">
            <v>0</v>
          </cell>
          <cell r="W258">
            <v>0</v>
          </cell>
          <cell r="X258">
            <v>0</v>
          </cell>
          <cell r="Y258">
            <v>0</v>
          </cell>
          <cell r="Z258">
            <v>0</v>
          </cell>
          <cell r="AA258">
            <v>0</v>
          </cell>
          <cell r="AB258">
            <v>0</v>
          </cell>
          <cell r="AC258">
            <v>0</v>
          </cell>
        </row>
        <row r="259">
          <cell r="D259" t="str">
            <v>01013016</v>
          </cell>
          <cell r="E259">
            <v>0</v>
          </cell>
          <cell r="F259">
            <v>0</v>
          </cell>
          <cell r="G259" t="str">
            <v>A3</v>
          </cell>
          <cell r="H259">
            <v>0</v>
          </cell>
          <cell r="I259">
            <v>0</v>
          </cell>
          <cell r="J259" t="str">
            <v>- Bài viết sáng kiến được công nhận phạm vi ảnh hưởng cấp trường năm học 2021-2022 (QĐ số 189/QĐ-LTT-HĐSK ngày 15/4/2022)
- Bài viết đăng kỷ yếu Hội thảo  cấp Khoa năm 2022</v>
          </cell>
          <cell r="K259">
            <v>0</v>
          </cell>
          <cell r="L259" t="str">
            <v>A4</v>
          </cell>
          <cell r="M259">
            <v>0</v>
          </cell>
          <cell r="N259">
            <v>0</v>
          </cell>
          <cell r="O259">
            <v>0</v>
          </cell>
          <cell r="P259" t="str">
            <v>A4</v>
          </cell>
          <cell r="Q259" t="str">
            <v>A4</v>
          </cell>
          <cell r="R259">
            <v>0</v>
          </cell>
          <cell r="S259">
            <v>0</v>
          </cell>
          <cell r="T259">
            <v>0</v>
          </cell>
          <cell r="U259" t="str">
            <v>A4</v>
          </cell>
          <cell r="V259">
            <v>0</v>
          </cell>
          <cell r="W259">
            <v>0</v>
          </cell>
          <cell r="X259">
            <v>0</v>
          </cell>
          <cell r="Y259">
            <v>0</v>
          </cell>
          <cell r="Z259">
            <v>0</v>
          </cell>
          <cell r="AA259">
            <v>0</v>
          </cell>
          <cell r="AB259">
            <v>0</v>
          </cell>
          <cell r="AC259">
            <v>0</v>
          </cell>
        </row>
        <row r="260">
          <cell r="D260" t="str">
            <v>01013017</v>
          </cell>
          <cell r="E260">
            <v>0</v>
          </cell>
          <cell r="F260">
            <v>0</v>
          </cell>
          <cell r="G260" t="str">
            <v>A2</v>
          </cell>
          <cell r="H260">
            <v>0</v>
          </cell>
          <cell r="I260" t="str">
            <v>- Bài viết đăng Kỷ yếu hội thảo cấp trường (ICSS 2022)</v>
          </cell>
          <cell r="J260" t="str">
            <v>- Bài viết sáng kiến được công nhận phạm vi ảnh hưởng cấp trường năm học 2021-2022 (QĐ số 189/QĐ-LTT-HĐSK ngày 15/4/2022)
- Bài viết đăng kỷ yếu Hội thảo  cấp Khoa năm 2022</v>
          </cell>
          <cell r="K260">
            <v>0</v>
          </cell>
          <cell r="L260" t="str">
            <v>A4</v>
          </cell>
          <cell r="M260">
            <v>0</v>
          </cell>
          <cell r="N260">
            <v>0</v>
          </cell>
          <cell r="O260">
            <v>0</v>
          </cell>
          <cell r="P260" t="str">
            <v>A4</v>
          </cell>
          <cell r="Q260" t="str">
            <v>A4</v>
          </cell>
          <cell r="R260">
            <v>0</v>
          </cell>
          <cell r="S260">
            <v>0</v>
          </cell>
          <cell r="T260">
            <v>0</v>
          </cell>
          <cell r="U260" t="str">
            <v>A4</v>
          </cell>
          <cell r="V260">
            <v>0</v>
          </cell>
          <cell r="W260">
            <v>0</v>
          </cell>
          <cell r="X260">
            <v>0</v>
          </cell>
          <cell r="Y260">
            <v>0</v>
          </cell>
          <cell r="Z260">
            <v>0</v>
          </cell>
          <cell r="AA260">
            <v>0</v>
          </cell>
          <cell r="AB260">
            <v>0</v>
          </cell>
          <cell r="AC260">
            <v>0</v>
          </cell>
        </row>
        <row r="261">
          <cell r="D261" t="str">
            <v>01013027</v>
          </cell>
          <cell r="E261">
            <v>0</v>
          </cell>
          <cell r="F261">
            <v>0</v>
          </cell>
          <cell r="G261" t="str">
            <v>A1</v>
          </cell>
          <cell r="H261" t="str">
            <v>- Tham gia đề tài NCKH cấp trường. Mã số đề tài: T2021-TN04  (Theo Biên bản họp HĐ nghiệm thu đề tài ngày 26/09/2022)
- GV đạt giải KK trong Hội thi TBTL toàn quốc năm 2022 (QĐ số 594/QĐ-TCGDNN ngày 14/10/2022).</v>
          </cell>
          <cell r="I261" t="str">
            <v>- Bài viết sáng kiến được công nhận phạm vi ảnh hưởng cấp ngành năm học 2021-2022 (QĐ số 1969/QĐ-SGDĐT ngày 03/8/2022)</v>
          </cell>
          <cell r="J261" t="str">
            <v>- Bài viết sáng kiến được công nhận phạm vi ảnh hưởng cấp trường năm học 2021-2022 (QĐ số 189/QĐ-LTT-HĐSK ngày 15/4/2022)</v>
          </cell>
          <cell r="K261">
            <v>0</v>
          </cell>
          <cell r="L261" t="str">
            <v>A4</v>
          </cell>
          <cell r="M261">
            <v>0</v>
          </cell>
          <cell r="N261">
            <v>0</v>
          </cell>
          <cell r="O261">
            <v>1</v>
          </cell>
          <cell r="P261" t="str">
            <v>A4</v>
          </cell>
          <cell r="Q261" t="str">
            <v>A4</v>
          </cell>
          <cell r="R261">
            <v>0</v>
          </cell>
          <cell r="S261">
            <v>0</v>
          </cell>
          <cell r="T261">
            <v>0</v>
          </cell>
          <cell r="U261" t="str">
            <v>A4</v>
          </cell>
          <cell r="V261">
            <v>0</v>
          </cell>
          <cell r="W261">
            <v>0</v>
          </cell>
          <cell r="X261">
            <v>0</v>
          </cell>
          <cell r="Y261">
            <v>0</v>
          </cell>
          <cell r="Z261">
            <v>0</v>
          </cell>
          <cell r="AA261">
            <v>0</v>
          </cell>
          <cell r="AB261">
            <v>0</v>
          </cell>
          <cell r="AC261">
            <v>0</v>
          </cell>
        </row>
        <row r="262">
          <cell r="D262" t="str">
            <v>01013026</v>
          </cell>
          <cell r="E262">
            <v>0</v>
          </cell>
          <cell r="F262">
            <v>0</v>
          </cell>
          <cell r="G262" t="str">
            <v>A1</v>
          </cell>
          <cell r="H262" t="str">
            <v>- Tham gia đề tài NCKH cấp trường: Nghiên cứu và chế tạo mô hình mạng truyền thông trên ô tô. 
Mã số đề tài: T2021-TN05 (Theo Biên bản họp HĐ nghiệm thu đề tài ngày 26/9/2022)</v>
          </cell>
          <cell r="I262" t="str">
            <v>'</v>
          </cell>
          <cell r="J262" t="str">
            <v>- Bài viết sáng kiến được công nhận phạm vi ảnh hưởng cấp trường năm học 2021-2022 (QĐ số 189/QĐ-LTT-HĐSK ngày 15/4/2022)</v>
          </cell>
          <cell r="K262">
            <v>0</v>
          </cell>
          <cell r="L262" t="str">
            <v>A4</v>
          </cell>
          <cell r="M262">
            <v>0</v>
          </cell>
          <cell r="N262">
            <v>0</v>
          </cell>
          <cell r="O262">
            <v>0</v>
          </cell>
          <cell r="P262" t="str">
            <v>A4</v>
          </cell>
          <cell r="Q262" t="str">
            <v>A4</v>
          </cell>
          <cell r="R262">
            <v>0</v>
          </cell>
          <cell r="S262">
            <v>0</v>
          </cell>
          <cell r="T262">
            <v>0</v>
          </cell>
          <cell r="U262" t="str">
            <v>A4</v>
          </cell>
          <cell r="V262">
            <v>0</v>
          </cell>
          <cell r="W262">
            <v>0</v>
          </cell>
          <cell r="X262">
            <v>0</v>
          </cell>
          <cell r="Y262">
            <v>0</v>
          </cell>
          <cell r="Z262">
            <v>0</v>
          </cell>
          <cell r="AA262">
            <v>0</v>
          </cell>
          <cell r="AB262">
            <v>0</v>
          </cell>
          <cell r="AC262">
            <v>0</v>
          </cell>
        </row>
        <row r="263">
          <cell r="D263" t="str">
            <v>01013029</v>
          </cell>
          <cell r="E263">
            <v>0</v>
          </cell>
          <cell r="F263">
            <v>0</v>
          </cell>
          <cell r="G263" t="str">
            <v>A3</v>
          </cell>
          <cell r="H263">
            <v>0</v>
          </cell>
          <cell r="I263">
            <v>0</v>
          </cell>
          <cell r="J263" t="str">
            <v>- Bài viết sáng kiến được công nhận phạm vi ảnh hưởng cấp trường năm học 2021-2022 (QĐ số 189/QĐ-LTT-HĐSK ngày 15/4/2022)</v>
          </cell>
          <cell r="K263">
            <v>0</v>
          </cell>
          <cell r="L263" t="str">
            <v>A4</v>
          </cell>
          <cell r="M263">
            <v>0</v>
          </cell>
          <cell r="N263">
            <v>0</v>
          </cell>
          <cell r="O263">
            <v>1</v>
          </cell>
          <cell r="P263" t="str">
            <v>A4</v>
          </cell>
          <cell r="Q263" t="str">
            <v>A4</v>
          </cell>
          <cell r="R263">
            <v>0</v>
          </cell>
          <cell r="S263">
            <v>0</v>
          </cell>
          <cell r="T263">
            <v>0</v>
          </cell>
          <cell r="U263" t="str">
            <v>A4</v>
          </cell>
          <cell r="V263">
            <v>0</v>
          </cell>
          <cell r="W263">
            <v>0</v>
          </cell>
          <cell r="X263">
            <v>0</v>
          </cell>
          <cell r="Y263">
            <v>0</v>
          </cell>
          <cell r="Z263">
            <v>0</v>
          </cell>
          <cell r="AA263">
            <v>0</v>
          </cell>
          <cell r="AB263">
            <v>0</v>
          </cell>
          <cell r="AC263">
            <v>0</v>
          </cell>
        </row>
        <row r="264">
          <cell r="D264" t="str">
            <v>01013028</v>
          </cell>
          <cell r="E264">
            <v>0</v>
          </cell>
          <cell r="F264">
            <v>0</v>
          </cell>
          <cell r="G264" t="str">
            <v>A3</v>
          </cell>
          <cell r="H264">
            <v>0</v>
          </cell>
          <cell r="I264">
            <v>0</v>
          </cell>
          <cell r="J264" t="str">
            <v>- Bài viết sáng kiến được công nhận phạm vi ảnh hưởng cấp trường năm học 2021-2022 (QĐ số 189/QĐ-LTT-HĐSK ngày 15/4/2022)</v>
          </cell>
          <cell r="K264">
            <v>0</v>
          </cell>
          <cell r="L264" t="str">
            <v>A3</v>
          </cell>
          <cell r="M264">
            <v>0</v>
          </cell>
          <cell r="N264">
            <v>1</v>
          </cell>
          <cell r="O264">
            <v>0</v>
          </cell>
          <cell r="P264" t="str">
            <v>A3</v>
          </cell>
          <cell r="Q264" t="str">
            <v>A3</v>
          </cell>
          <cell r="R264">
            <v>0</v>
          </cell>
          <cell r="S264">
            <v>0</v>
          </cell>
          <cell r="T264">
            <v>0</v>
          </cell>
          <cell r="U264" t="str">
            <v>A3</v>
          </cell>
          <cell r="V264">
            <v>0</v>
          </cell>
          <cell r="W264">
            <v>1</v>
          </cell>
          <cell r="X264">
            <v>0</v>
          </cell>
          <cell r="Y264">
            <v>0</v>
          </cell>
          <cell r="Z264">
            <v>0</v>
          </cell>
          <cell r="AA264">
            <v>0</v>
          </cell>
          <cell r="AB264">
            <v>0</v>
          </cell>
          <cell r="AC264">
            <v>0</v>
          </cell>
        </row>
        <row r="265">
          <cell r="D265" t="str">
            <v>01013005</v>
          </cell>
          <cell r="E265">
            <v>0</v>
          </cell>
          <cell r="F265">
            <v>0</v>
          </cell>
          <cell r="G265" t="str">
            <v>A1</v>
          </cell>
          <cell r="H265" t="str">
            <v>- Tham gia đề tài NCKH cấp trường: Thi công mô hình tổng thành cắt bổ ô tô BMW series 3. Mã số đề tài: T2020-TN05 (Theo Biên bản họp HĐ nghiệm thu đề tài ngày 26/09/2022)</v>
          </cell>
          <cell r="I265" t="str">
            <v>- Bài viết sáng kiến được công nhận phạm vi ảnh hưởng cấp ngành năm học 2021-2022 (QĐ số 1969/QĐ-SGDĐT ngày 03/8/2022)</v>
          </cell>
          <cell r="J265" t="str">
            <v>- Bài viết sáng kiến được công nhận phạm vi ảnh hưởng cấp trường năm học 2021-2022 (QĐ số 189/QĐ-LTT-HĐSK ngày 15/4/2022)</v>
          </cell>
          <cell r="K265">
            <v>0</v>
          </cell>
          <cell r="L265" t="str">
            <v>A4</v>
          </cell>
          <cell r="M265">
            <v>0</v>
          </cell>
          <cell r="N265">
            <v>0</v>
          </cell>
          <cell r="O265">
            <v>1</v>
          </cell>
          <cell r="P265" t="str">
            <v>A4</v>
          </cell>
          <cell r="Q265" t="str">
            <v>A4</v>
          </cell>
          <cell r="R265">
            <v>0</v>
          </cell>
          <cell r="S265">
            <v>0</v>
          </cell>
          <cell r="T265">
            <v>0</v>
          </cell>
          <cell r="U265" t="str">
            <v>A4</v>
          </cell>
          <cell r="V265">
            <v>0</v>
          </cell>
          <cell r="W265">
            <v>0</v>
          </cell>
          <cell r="X265">
            <v>0</v>
          </cell>
          <cell r="Y265">
            <v>0</v>
          </cell>
          <cell r="Z265">
            <v>0</v>
          </cell>
          <cell r="AA265">
            <v>0</v>
          </cell>
          <cell r="AB265">
            <v>0</v>
          </cell>
          <cell r="AC265">
            <v>0</v>
          </cell>
        </row>
        <row r="266">
          <cell r="D266" t="str">
            <v>01013022</v>
          </cell>
          <cell r="E266">
            <v>0</v>
          </cell>
          <cell r="F266">
            <v>0</v>
          </cell>
          <cell r="G266" t="str">
            <v>A1</v>
          </cell>
          <cell r="H266" t="str">
            <v>- Tham gia đề tài NCKH cấp trường: Nghiên cứu và chế tạo mô hình mạng truyền thông trên ô tô. 
Mã số đề tài: T2021-TN05 (Theo Biên bản họp HĐ nghiệm thu đề tài ngày 26/9/2022)
- GV đạt giải KK trong Hội thi TBTL toàn quốc năm 2022 (QĐ số 594/QĐ-TCGDNN ngày 14/10/2022).</v>
          </cell>
          <cell r="I266" t="str">
            <v>- Bài viết đăng Kỷ yếu hội thảo cấp trường (ICSS 2022)
- GV đạt giải I trong Hội thi TBTL cấp thành phố năm 2022 (QĐ số 22258/QĐ-SLĐTBXH ngày 30/6/2022)</v>
          </cell>
          <cell r="J266" t="str">
            <v>- Bài viết sáng kiến được công nhận phạm vi ảnh hưởng cấp trường năm học 2021-2022 (QĐ số 189/QĐ-LTT-HĐSK ngày 15/4/2022)</v>
          </cell>
          <cell r="K266">
            <v>0</v>
          </cell>
          <cell r="L266" t="str">
            <v>A3</v>
          </cell>
          <cell r="M266">
            <v>0</v>
          </cell>
          <cell r="N266">
            <v>1</v>
          </cell>
          <cell r="O266">
            <v>0</v>
          </cell>
          <cell r="P266" t="str">
            <v>A3</v>
          </cell>
          <cell r="Q266" t="str">
            <v>A3</v>
          </cell>
          <cell r="R266">
            <v>0</v>
          </cell>
          <cell r="S266">
            <v>0</v>
          </cell>
          <cell r="T266">
            <v>0</v>
          </cell>
          <cell r="U266" t="str">
            <v>A3</v>
          </cell>
          <cell r="V266">
            <v>0</v>
          </cell>
          <cell r="W266">
            <v>1</v>
          </cell>
          <cell r="X266">
            <v>0</v>
          </cell>
          <cell r="Y266">
            <v>0</v>
          </cell>
          <cell r="Z266">
            <v>0</v>
          </cell>
          <cell r="AA266">
            <v>0</v>
          </cell>
          <cell r="AB266">
            <v>0</v>
          </cell>
          <cell r="AC266">
            <v>0</v>
          </cell>
        </row>
        <row r="267">
          <cell r="D267" t="str">
            <v>01013047</v>
          </cell>
          <cell r="E267">
            <v>0</v>
          </cell>
          <cell r="F267">
            <v>0</v>
          </cell>
          <cell r="G267" t="str">
            <v>A2</v>
          </cell>
          <cell r="H267">
            <v>0</v>
          </cell>
          <cell r="I267" t="str">
            <v>- Bài viết sáng kiến được công nhận phạm vi ảnh hưởng cấp ngành năm học 2021-2022 (QĐ số 1969/QĐ-SGDĐT ngày 03/8/2022)</v>
          </cell>
          <cell r="J267" t="str">
            <v>- Bài viết sáng kiến được công nhận phạm vi ảnh hưởng cấp trường năm học 2021-2022 (QĐ số 189/QĐ-LTT-HĐSK ngày 15/4/2022)</v>
          </cell>
          <cell r="K267">
            <v>0</v>
          </cell>
          <cell r="L267" t="str">
            <v>A4</v>
          </cell>
          <cell r="M267">
            <v>0</v>
          </cell>
          <cell r="N267">
            <v>0</v>
          </cell>
          <cell r="O267">
            <v>1</v>
          </cell>
          <cell r="P267" t="str">
            <v>A4</v>
          </cell>
          <cell r="Q267" t="str">
            <v>A4</v>
          </cell>
          <cell r="R267">
            <v>0</v>
          </cell>
          <cell r="S267">
            <v>0</v>
          </cell>
          <cell r="T267">
            <v>0</v>
          </cell>
          <cell r="U267" t="str">
            <v>A4</v>
          </cell>
          <cell r="V267">
            <v>0</v>
          </cell>
          <cell r="W267">
            <v>0</v>
          </cell>
          <cell r="X267">
            <v>0</v>
          </cell>
          <cell r="Y267">
            <v>0</v>
          </cell>
          <cell r="Z267">
            <v>0</v>
          </cell>
          <cell r="AA267">
            <v>0</v>
          </cell>
          <cell r="AB267">
            <v>0</v>
          </cell>
          <cell r="AC267">
            <v>0</v>
          </cell>
        </row>
        <row r="268">
          <cell r="D268" t="str">
            <v>01013070</v>
          </cell>
          <cell r="E268">
            <v>0</v>
          </cell>
          <cell r="F268">
            <v>0</v>
          </cell>
          <cell r="G268" t="str">
            <v>A2</v>
          </cell>
          <cell r="H268">
            <v>0</v>
          </cell>
          <cell r="I268" t="str">
            <v>- Bài viết đăng Kỷ yếu hội thảo cấp trường (ICSS 2022)</v>
          </cell>
          <cell r="J268" t="str">
            <v>- Bài viết sáng kiến được công nhận phạm vi ảnh hưởng cấp trường năm học 2021-2022 (QĐ số 189/QĐ-LTT-HĐSK ngày 15/4/2022)</v>
          </cell>
          <cell r="K268">
            <v>0</v>
          </cell>
          <cell r="L268" t="str">
            <v>A4</v>
          </cell>
          <cell r="M268">
            <v>0</v>
          </cell>
          <cell r="N268">
            <v>0</v>
          </cell>
          <cell r="O268">
            <v>1</v>
          </cell>
          <cell r="P268" t="str">
            <v>A4</v>
          </cell>
          <cell r="Q268" t="str">
            <v>A4</v>
          </cell>
          <cell r="R268">
            <v>0</v>
          </cell>
          <cell r="S268">
            <v>0</v>
          </cell>
          <cell r="T268">
            <v>0</v>
          </cell>
          <cell r="U268" t="str">
            <v>A4</v>
          </cell>
          <cell r="V268">
            <v>0</v>
          </cell>
          <cell r="W268">
            <v>0</v>
          </cell>
          <cell r="X268">
            <v>0</v>
          </cell>
          <cell r="Y268">
            <v>0</v>
          </cell>
          <cell r="Z268">
            <v>0</v>
          </cell>
          <cell r="AA268">
            <v>0</v>
          </cell>
          <cell r="AB268">
            <v>0</v>
          </cell>
          <cell r="AC268">
            <v>0</v>
          </cell>
        </row>
        <row r="269">
          <cell r="D269" t="str">
            <v>01014047</v>
          </cell>
          <cell r="E269">
            <v>0</v>
          </cell>
          <cell r="F269">
            <v>0</v>
          </cell>
          <cell r="G269" t="str">
            <v>A1</v>
          </cell>
          <cell r="H269" t="str">
            <v>- Tham gia đề tài NCKH cấp trường. Mã số đề tài: T2021-TN04  (Theo Biên bản họp HĐ nghiệm thu đề tài ngày 26/09/2022)
- GV đạt giải I trong Hội thi TBTL toàn quốc năm 2022 (QĐ số 963/QĐ-LĐTBXH ngày 14/10/2022).</v>
          </cell>
          <cell r="I269" t="str">
            <v>- Bài viết sáng kiến được công nhận phạm vi ảnh hưởng cấp ngành năm học 2021-2022 (QĐ số 1969/QĐ-SGDĐT ngày 03/8/2022)
- GV đạt giải KK (2 giải) trong Hội thi TBTL cấp thành phố năm 2022 (QĐ số 22258/QĐ-SLĐTBXH ngày 30/6/2022)</v>
          </cell>
          <cell r="J269" t="str">
            <v>- Bài viết sáng kiến được công nhận phạm vi ảnh hưởng cấp trường năm học 2021-2022 (QĐ số 189/QĐ-LTT-HĐSK ngày 15/4/2022)</v>
          </cell>
          <cell r="K269">
            <v>0</v>
          </cell>
          <cell r="L269" t="str">
            <v>A4</v>
          </cell>
          <cell r="M269">
            <v>0</v>
          </cell>
          <cell r="N269">
            <v>0</v>
          </cell>
          <cell r="O269">
            <v>1</v>
          </cell>
          <cell r="P269" t="str">
            <v>A4</v>
          </cell>
          <cell r="Q269" t="str">
            <v>A4</v>
          </cell>
          <cell r="R269">
            <v>0</v>
          </cell>
          <cell r="S269">
            <v>0</v>
          </cell>
          <cell r="T269">
            <v>0</v>
          </cell>
          <cell r="U269" t="str">
            <v>A4</v>
          </cell>
          <cell r="V269">
            <v>0</v>
          </cell>
          <cell r="W269">
            <v>0</v>
          </cell>
          <cell r="X269">
            <v>0</v>
          </cell>
          <cell r="Y269">
            <v>0</v>
          </cell>
          <cell r="Z269">
            <v>0</v>
          </cell>
          <cell r="AA269">
            <v>0</v>
          </cell>
          <cell r="AB269">
            <v>0</v>
          </cell>
          <cell r="AC269">
            <v>0</v>
          </cell>
        </row>
        <row r="270">
          <cell r="D270" t="str">
            <v>01013079</v>
          </cell>
          <cell r="E270">
            <v>0</v>
          </cell>
          <cell r="F270">
            <v>0</v>
          </cell>
          <cell r="G270" t="str">
            <v>A3</v>
          </cell>
          <cell r="H270">
            <v>0</v>
          </cell>
          <cell r="I270">
            <v>0</v>
          </cell>
          <cell r="J270" t="str">
            <v>- Bài viết sáng kiến được công nhận phạm vi ảnh hưởng cấp trường năm học 2021-2022 (QĐ số 189/QĐ-LTT-HĐSK ngày 15/4/2022)</v>
          </cell>
          <cell r="K270">
            <v>0</v>
          </cell>
          <cell r="L270" t="str">
            <v>A3</v>
          </cell>
          <cell r="M270">
            <v>0</v>
          </cell>
          <cell r="N270">
            <v>2</v>
          </cell>
          <cell r="O270">
            <v>0</v>
          </cell>
          <cell r="P270" t="str">
            <v>A3</v>
          </cell>
          <cell r="Q270" t="str">
            <v>A3</v>
          </cell>
          <cell r="R270">
            <v>0</v>
          </cell>
          <cell r="S270">
            <v>0</v>
          </cell>
          <cell r="T270">
            <v>0</v>
          </cell>
          <cell r="U270" t="str">
            <v>A3</v>
          </cell>
          <cell r="V270">
            <v>0</v>
          </cell>
          <cell r="W270">
            <v>2</v>
          </cell>
          <cell r="X270">
            <v>0</v>
          </cell>
          <cell r="Y270">
            <v>0</v>
          </cell>
          <cell r="Z270">
            <v>0</v>
          </cell>
          <cell r="AA270">
            <v>0</v>
          </cell>
          <cell r="AB270">
            <v>0</v>
          </cell>
          <cell r="AC270">
            <v>0</v>
          </cell>
        </row>
        <row r="271">
          <cell r="D271" t="str">
            <v>01013087</v>
          </cell>
          <cell r="E271">
            <v>0</v>
          </cell>
          <cell r="F271">
            <v>0</v>
          </cell>
          <cell r="G271" t="str">
            <v>A1</v>
          </cell>
          <cell r="H271" t="str">
            <v>- GV đạt giải KK trong Hội thi TBTL toàn quốc năm 2022 (QĐ số 594/QĐ-TCGDNN ngày 14/10/2022).</v>
          </cell>
          <cell r="I271" t="str">
            <v>- Bài viết sáng kiến được công nhận phạm vi ảnh hưởng cấp ngành năm học 2021-2022 (QĐ số 1969/QĐ-SGDĐT ngày 03/8/2022)</v>
          </cell>
          <cell r="J271" t="str">
            <v>- Bài viết sáng kiến được công nhận phạm vi ảnh hưởng cấp trường năm học 2021-2022 (QĐ số 189/QĐ-LTT-HĐSK ngày 15/4/2022)</v>
          </cell>
          <cell r="K271">
            <v>0</v>
          </cell>
          <cell r="L271" t="str">
            <v>A4</v>
          </cell>
          <cell r="M271">
            <v>0</v>
          </cell>
          <cell r="N271">
            <v>0</v>
          </cell>
          <cell r="O271">
            <v>1</v>
          </cell>
          <cell r="P271" t="str">
            <v>A4</v>
          </cell>
          <cell r="Q271" t="str">
            <v>A4</v>
          </cell>
          <cell r="R271">
            <v>0</v>
          </cell>
          <cell r="S271">
            <v>0</v>
          </cell>
          <cell r="T271">
            <v>0</v>
          </cell>
          <cell r="U271" t="str">
            <v>A4</v>
          </cell>
          <cell r="V271">
            <v>0</v>
          </cell>
          <cell r="W271">
            <v>0</v>
          </cell>
          <cell r="X271">
            <v>0</v>
          </cell>
          <cell r="Y271">
            <v>0</v>
          </cell>
          <cell r="Z271">
            <v>0</v>
          </cell>
          <cell r="AA271">
            <v>0</v>
          </cell>
          <cell r="AB271">
            <v>0</v>
          </cell>
          <cell r="AC271">
            <v>0</v>
          </cell>
        </row>
        <row r="272">
          <cell r="D272" t="str">
            <v>01013061</v>
          </cell>
          <cell r="E272">
            <v>0</v>
          </cell>
          <cell r="F272">
            <v>0</v>
          </cell>
          <cell r="G272" t="str">
            <v>A3</v>
          </cell>
          <cell r="H272">
            <v>0</v>
          </cell>
          <cell r="I272">
            <v>0</v>
          </cell>
          <cell r="J272" t="str">
            <v>- Bài viết sáng kiến được công nhận phạm vi ảnh hưởng cấp trường năm học 2021-2022 (QĐ số 189/QĐ-LTT-HĐSK ngày 15/4/2022)</v>
          </cell>
          <cell r="K272">
            <v>0</v>
          </cell>
          <cell r="L272" t="str">
            <v>A4</v>
          </cell>
          <cell r="M272">
            <v>0</v>
          </cell>
          <cell r="N272">
            <v>0</v>
          </cell>
          <cell r="O272">
            <v>1</v>
          </cell>
          <cell r="P272" t="str">
            <v>A4</v>
          </cell>
          <cell r="Q272" t="str">
            <v>A4</v>
          </cell>
          <cell r="R272">
            <v>0</v>
          </cell>
          <cell r="S272">
            <v>0</v>
          </cell>
          <cell r="T272">
            <v>0</v>
          </cell>
          <cell r="U272" t="str">
            <v>A4</v>
          </cell>
          <cell r="V272">
            <v>0</v>
          </cell>
          <cell r="W272">
            <v>0</v>
          </cell>
          <cell r="X272">
            <v>1</v>
          </cell>
          <cell r="Y272">
            <v>0</v>
          </cell>
          <cell r="Z272">
            <v>0</v>
          </cell>
          <cell r="AA272">
            <v>0</v>
          </cell>
          <cell r="AB272">
            <v>0</v>
          </cell>
          <cell r="AC272">
            <v>0</v>
          </cell>
        </row>
        <row r="273">
          <cell r="D273" t="str">
            <v>01013094</v>
          </cell>
          <cell r="E273">
            <v>0</v>
          </cell>
          <cell r="F273">
            <v>0</v>
          </cell>
          <cell r="G273" t="str">
            <v>A1</v>
          </cell>
          <cell r="H273" t="str">
            <v>- Tham gia đề tài NCKH cấp trường. Mã số đề tài: T2021-TN04  (Theo Biên bản họp HĐ nghiệm thu đề tài ngày 26/09/2022)
- GV đạt giải I trong Hội thi TBTL toàn quốc năm 2022 (QĐ số 963/QĐ-LĐTBXH ngày 14/10/2022).</v>
          </cell>
          <cell r="I273" t="str">
            <v>- Bài viết sáng kiến được công nhận phạm vi ảnh hưởng cấp ngành năm học 2021-2022 (QĐ số 1969/QĐ-SGDĐT ngày 03/8/2022)
- GV đạt giải KK trong Hội thi TBTL cấp thành phố năm 2022 (QĐ số 22258/QĐ-SLĐTBXH ngày 30/6/2022)</v>
          </cell>
          <cell r="J273" t="str">
            <v>- Bài viết sáng kiến được công nhận phạm vi ảnh hưởng cấp trường năm học 2021-2022 (QĐ số 189/QĐ-LTT-HĐSK ngày 15/4/2022)</v>
          </cell>
          <cell r="K273">
            <v>0</v>
          </cell>
          <cell r="L273" t="str">
            <v>A4</v>
          </cell>
          <cell r="M273">
            <v>0</v>
          </cell>
          <cell r="N273">
            <v>0</v>
          </cell>
          <cell r="O273">
            <v>1</v>
          </cell>
          <cell r="P273" t="str">
            <v>A4</v>
          </cell>
          <cell r="Q273" t="str">
            <v>A4</v>
          </cell>
          <cell r="R273">
            <v>0</v>
          </cell>
          <cell r="S273">
            <v>0</v>
          </cell>
          <cell r="T273">
            <v>0</v>
          </cell>
          <cell r="U273" t="str">
            <v>A4</v>
          </cell>
          <cell r="V273">
            <v>0</v>
          </cell>
          <cell r="W273">
            <v>0</v>
          </cell>
          <cell r="X273">
            <v>0</v>
          </cell>
          <cell r="Y273">
            <v>0</v>
          </cell>
          <cell r="Z273">
            <v>0</v>
          </cell>
          <cell r="AA273">
            <v>0</v>
          </cell>
          <cell r="AB273">
            <v>0</v>
          </cell>
          <cell r="AC273">
            <v>0</v>
          </cell>
        </row>
        <row r="274">
          <cell r="D274" t="str">
            <v>01013120</v>
          </cell>
          <cell r="E274">
            <v>0</v>
          </cell>
          <cell r="F274">
            <v>0</v>
          </cell>
          <cell r="G274" t="str">
            <v>A1</v>
          </cell>
          <cell r="H274" t="str">
            <v>- Tham gia đề tài NCKH cấp trường: Nghiên cứu và chế tạo mô hình mạng truyền thông trên ô tô. 
Mã số đề tài: T2021-TN05 (Theo Biên bản họp HĐ nghiệm thu đề tài ngày 26/9/2022)
- GV đạt giải KK trong Hội thi TBTL toàn quốc năm 2022 (QĐ số 594/QĐ-TCGDNN ngày 14/10/2022).
- Trực tiếp hướng dẫn SV tham dự các cuộc thi đạt giải cấp toàn quốc năm 2022 (QĐ số 1150/QĐ-LĐTBXH ngày 27/11/2022)</v>
          </cell>
          <cell r="I274" t="str">
            <v>- GV đạt giải I trong Hội thi TBTL cấp thành phố năm 2022 (QĐ số 22258/QĐ-SLĐTBXH ngày 30/6/2022)</v>
          </cell>
          <cell r="J274" t="str">
            <v>- Bài viết sáng kiến được công nhận phạm vi ảnh hưởng cấp trường năm học 2021-2022 (QĐ số 189/QĐ-LTT-HĐSK ngày 15/4/2022)</v>
          </cell>
          <cell r="K274">
            <v>0</v>
          </cell>
          <cell r="L274" t="str">
            <v>A4</v>
          </cell>
          <cell r="M274">
            <v>0</v>
          </cell>
          <cell r="N274">
            <v>0</v>
          </cell>
          <cell r="O274">
            <v>0</v>
          </cell>
          <cell r="P274" t="str">
            <v>A4</v>
          </cell>
          <cell r="Q274" t="str">
            <v>A4</v>
          </cell>
          <cell r="R274">
            <v>0</v>
          </cell>
          <cell r="S274">
            <v>0</v>
          </cell>
          <cell r="T274">
            <v>0</v>
          </cell>
          <cell r="U274" t="str">
            <v>A4</v>
          </cell>
          <cell r="V274">
            <v>0</v>
          </cell>
          <cell r="W274">
            <v>0</v>
          </cell>
          <cell r="X274">
            <v>0</v>
          </cell>
          <cell r="Y274">
            <v>0</v>
          </cell>
          <cell r="Z274">
            <v>0</v>
          </cell>
          <cell r="AA274">
            <v>0</v>
          </cell>
          <cell r="AB274">
            <v>0</v>
          </cell>
          <cell r="AC274">
            <v>0</v>
          </cell>
        </row>
        <row r="275">
          <cell r="D275" t="str">
            <v>01013117</v>
          </cell>
          <cell r="E275">
            <v>0</v>
          </cell>
          <cell r="F275">
            <v>0</v>
          </cell>
          <cell r="G275" t="str">
            <v>A3</v>
          </cell>
          <cell r="H275">
            <v>0</v>
          </cell>
          <cell r="I275">
            <v>0</v>
          </cell>
          <cell r="J275" t="str">
            <v>- Bài viết sáng kiến được công nhận phạm vi ảnh hưởng cấp trường năm học 2021-2022 (QĐ số 189/QĐ-LTT-HĐSK ngày 15/4/2022)</v>
          </cell>
          <cell r="K275">
            <v>0</v>
          </cell>
          <cell r="L275" t="str">
            <v>A4</v>
          </cell>
          <cell r="M275">
            <v>0</v>
          </cell>
          <cell r="N275">
            <v>0</v>
          </cell>
          <cell r="O275">
            <v>1</v>
          </cell>
          <cell r="P275" t="str">
            <v>A4</v>
          </cell>
          <cell r="Q275" t="str">
            <v>A4</v>
          </cell>
          <cell r="R275">
            <v>0</v>
          </cell>
          <cell r="S275">
            <v>0</v>
          </cell>
          <cell r="T275">
            <v>0</v>
          </cell>
          <cell r="U275" t="str">
            <v>A4</v>
          </cell>
          <cell r="V275">
            <v>0</v>
          </cell>
          <cell r="W275">
            <v>0</v>
          </cell>
          <cell r="X275">
            <v>0</v>
          </cell>
          <cell r="Y275">
            <v>0</v>
          </cell>
          <cell r="Z275">
            <v>0</v>
          </cell>
          <cell r="AA275">
            <v>0</v>
          </cell>
          <cell r="AB275">
            <v>0</v>
          </cell>
          <cell r="AC275">
            <v>0</v>
          </cell>
        </row>
        <row r="276">
          <cell r="D276" t="str">
            <v>01013116</v>
          </cell>
          <cell r="E276">
            <v>0</v>
          </cell>
          <cell r="F276">
            <v>0</v>
          </cell>
          <cell r="G276" t="str">
            <v>A4</v>
          </cell>
          <cell r="H276">
            <v>0</v>
          </cell>
          <cell r="I276">
            <v>0</v>
          </cell>
          <cell r="J276">
            <v>0</v>
          </cell>
          <cell r="K276">
            <v>0</v>
          </cell>
          <cell r="L276" t="str">
            <v>A4</v>
          </cell>
          <cell r="M276">
            <v>0</v>
          </cell>
          <cell r="N276">
            <v>0</v>
          </cell>
          <cell r="O276">
            <v>1</v>
          </cell>
          <cell r="P276" t="str">
            <v>A4</v>
          </cell>
          <cell r="Q276" t="str">
            <v>A4</v>
          </cell>
          <cell r="R276">
            <v>0</v>
          </cell>
          <cell r="S276">
            <v>0</v>
          </cell>
          <cell r="T276">
            <v>0</v>
          </cell>
          <cell r="U276" t="str">
            <v>A4</v>
          </cell>
          <cell r="V276">
            <v>0</v>
          </cell>
          <cell r="W276">
            <v>0</v>
          </cell>
          <cell r="X276">
            <v>0</v>
          </cell>
          <cell r="Y276">
            <v>0</v>
          </cell>
          <cell r="Z276">
            <v>0</v>
          </cell>
          <cell r="AA276">
            <v>0</v>
          </cell>
          <cell r="AB276">
            <v>0</v>
          </cell>
          <cell r="AC276">
            <v>0</v>
          </cell>
        </row>
        <row r="277">
          <cell r="D277" t="str">
            <v>01013128</v>
          </cell>
          <cell r="E277">
            <v>0</v>
          </cell>
          <cell r="F277">
            <v>0</v>
          </cell>
          <cell r="G277" t="str">
            <v>A4</v>
          </cell>
          <cell r="H277">
            <v>0</v>
          </cell>
          <cell r="I277">
            <v>0</v>
          </cell>
          <cell r="J277">
            <v>0</v>
          </cell>
          <cell r="K277">
            <v>0</v>
          </cell>
          <cell r="L277" t="str">
            <v>A4</v>
          </cell>
          <cell r="M277">
            <v>0</v>
          </cell>
          <cell r="N277">
            <v>0</v>
          </cell>
          <cell r="O277">
            <v>1</v>
          </cell>
          <cell r="P277" t="str">
            <v>A4</v>
          </cell>
          <cell r="Q277" t="str">
            <v>A4</v>
          </cell>
          <cell r="R277">
            <v>0</v>
          </cell>
          <cell r="S277">
            <v>0</v>
          </cell>
          <cell r="T277">
            <v>0</v>
          </cell>
          <cell r="U277" t="str">
            <v>A4</v>
          </cell>
          <cell r="V277">
            <v>0</v>
          </cell>
          <cell r="W277">
            <v>0</v>
          </cell>
          <cell r="X277">
            <v>0</v>
          </cell>
          <cell r="Y277">
            <v>0</v>
          </cell>
          <cell r="Z277">
            <v>0</v>
          </cell>
          <cell r="AA277">
            <v>0</v>
          </cell>
          <cell r="AB277">
            <v>0</v>
          </cell>
          <cell r="AC277">
            <v>0</v>
          </cell>
        </row>
        <row r="278">
          <cell r="D278">
            <v>0</v>
          </cell>
          <cell r="E278">
            <v>0</v>
          </cell>
          <cell r="F278">
            <v>0</v>
          </cell>
          <cell r="G278">
            <v>1</v>
          </cell>
          <cell r="H278">
            <v>0</v>
          </cell>
          <cell r="I278">
            <v>0</v>
          </cell>
          <cell r="J278">
            <v>0</v>
          </cell>
          <cell r="K278">
            <v>0</v>
          </cell>
          <cell r="L278">
            <v>1</v>
          </cell>
          <cell r="M278" t="str">
            <v>1A1 + 0A2 + 0A3 + 0 A4</v>
          </cell>
          <cell r="N278">
            <v>0</v>
          </cell>
          <cell r="O278">
            <v>0</v>
          </cell>
          <cell r="P278">
            <v>1</v>
          </cell>
          <cell r="Q278">
            <v>1</v>
          </cell>
          <cell r="R278" t="str">
            <v>1A1 + 0A2 + 0A3 + 0A4</v>
          </cell>
          <cell r="S278">
            <v>0</v>
          </cell>
          <cell r="T278">
            <v>0</v>
          </cell>
          <cell r="U278">
            <v>1</v>
          </cell>
          <cell r="V278" t="str">
            <v>1A1 + 0A2 + 0A3 + 0A4 + 0B1 + 0B2 + 0C1</v>
          </cell>
          <cell r="W278">
            <v>0</v>
          </cell>
          <cell r="X278">
            <v>0</v>
          </cell>
          <cell r="Y278">
            <v>0</v>
          </cell>
          <cell r="Z278">
            <v>0</v>
          </cell>
          <cell r="AA278">
            <v>0</v>
          </cell>
          <cell r="AB278">
            <v>0</v>
          </cell>
          <cell r="AC278">
            <v>0</v>
          </cell>
        </row>
        <row r="279">
          <cell r="D279" t="str">
            <v>01013096</v>
          </cell>
          <cell r="E279">
            <v>0</v>
          </cell>
          <cell r="F279">
            <v>0</v>
          </cell>
          <cell r="G279" t="str">
            <v>A1</v>
          </cell>
          <cell r="H279" t="str">
            <v>- Chủ nhiệm đề tài NCKH cấp trường. Mã số đề tài: T2021-TN04  (Theo Biên bản họp HĐ nghiệm thu đề tài ngày 26/09/2022)
- GV đạt giải I trong Hội thi TBTL toàn quốc năm 2022 (QĐ số 963/QĐ-LĐTBXH ngày 14/10/2022).</v>
          </cell>
          <cell r="I279" t="str">
            <v>- Bài viết sáng kiến được công nhận phạm vi ảnh hưởng cấp ngành năm học 2021-2022 (QĐ số 1969/QĐ-SGDĐT ngày 03/8/2022)
- Bài viết đăng Kỷ yếu hội thảo cấp trường (ICSS 2022)
- GV đạt giải KK trong Hội thi TBTL cấp thành phố năm 2022 (QĐ số 22258/QĐ-SLĐTBXH ngày 30/6/2022)</v>
          </cell>
          <cell r="J279" t="str">
            <v>- Bài viết sáng kiến được công nhận phạm vi ảnh hưởng cấp trường năm học 2021-2022 (QĐ số 189/QĐ-LTT-HĐSK ngày 15/4/2022)</v>
          </cell>
          <cell r="K279">
            <v>0</v>
          </cell>
          <cell r="L279" t="str">
            <v>A1</v>
          </cell>
          <cell r="M279">
            <v>0</v>
          </cell>
          <cell r="N279">
            <v>3</v>
          </cell>
          <cell r="O279">
            <v>1</v>
          </cell>
          <cell r="P279" t="str">
            <v>A1</v>
          </cell>
          <cell r="Q279" t="str">
            <v>A1</v>
          </cell>
          <cell r="R279">
            <v>0</v>
          </cell>
          <cell r="S279">
            <v>0</v>
          </cell>
          <cell r="T279">
            <v>0</v>
          </cell>
          <cell r="U279" t="str">
            <v>A1</v>
          </cell>
          <cell r="V279">
            <v>0</v>
          </cell>
          <cell r="W279">
            <v>3</v>
          </cell>
          <cell r="X279">
            <v>0</v>
          </cell>
          <cell r="Y279">
            <v>0</v>
          </cell>
          <cell r="Z279">
            <v>0</v>
          </cell>
          <cell r="AA279">
            <v>0</v>
          </cell>
          <cell r="AB279">
            <v>0</v>
          </cell>
          <cell r="AC279">
            <v>0</v>
          </cell>
        </row>
        <row r="280">
          <cell r="D280">
            <v>0</v>
          </cell>
          <cell r="E280">
            <v>0</v>
          </cell>
          <cell r="F280">
            <v>0</v>
          </cell>
          <cell r="G280">
            <v>31</v>
          </cell>
          <cell r="H280">
            <v>0</v>
          </cell>
          <cell r="I280">
            <v>0</v>
          </cell>
          <cell r="J280">
            <v>0</v>
          </cell>
          <cell r="K280">
            <v>0</v>
          </cell>
          <cell r="L280">
            <v>31</v>
          </cell>
          <cell r="M280" t="str">
            <v>5A1 + 3A2 + 10A3 + 11A4 + 1B1 + 0B2 + 0C1</v>
          </cell>
          <cell r="N280">
            <v>0</v>
          </cell>
          <cell r="O280">
            <v>0</v>
          </cell>
          <cell r="P280">
            <v>31</v>
          </cell>
          <cell r="Q280">
            <v>31</v>
          </cell>
          <cell r="R280" t="str">
            <v>6A1 + 3A2 + 11A3 + 10A4 + 0B1 + 0B2 + 1C1</v>
          </cell>
          <cell r="S280">
            <v>0</v>
          </cell>
          <cell r="T280">
            <v>0</v>
          </cell>
          <cell r="U280">
            <v>31</v>
          </cell>
          <cell r="V280" t="str">
            <v>6A1 + 3A2 + 11A3 + 10A4 + 0B1 + 0B2 + 1C1</v>
          </cell>
          <cell r="W280">
            <v>0</v>
          </cell>
          <cell r="X280">
            <v>0</v>
          </cell>
          <cell r="Y280">
            <v>0</v>
          </cell>
          <cell r="Z280">
            <v>0</v>
          </cell>
          <cell r="AA280">
            <v>0</v>
          </cell>
          <cell r="AB280">
            <v>0</v>
          </cell>
          <cell r="AC280">
            <v>0</v>
          </cell>
        </row>
        <row r="281">
          <cell r="D281">
            <v>0</v>
          </cell>
          <cell r="E281" t="str">
            <v>Tỷ lệ A1</v>
          </cell>
          <cell r="F281" t="str">
            <v>Tỷ lệ A2</v>
          </cell>
          <cell r="G281">
            <v>31</v>
          </cell>
          <cell r="H281">
            <v>0</v>
          </cell>
          <cell r="I281">
            <v>0</v>
          </cell>
          <cell r="J281">
            <v>0</v>
          </cell>
          <cell r="K281">
            <v>0</v>
          </cell>
          <cell r="L281">
            <v>31</v>
          </cell>
          <cell r="M281" t="str">
            <v>5A1 + 3A2 + 10A3 + 11A4 + 1B1 + 0B2 + 0C1</v>
          </cell>
          <cell r="N281">
            <v>0</v>
          </cell>
          <cell r="O281">
            <v>0</v>
          </cell>
          <cell r="P281">
            <v>31</v>
          </cell>
          <cell r="Q281">
            <v>31</v>
          </cell>
          <cell r="R281" t="str">
            <v>6A1 + 3A2 + 11A3 + 10A4 + 0B1 + 0B2 + 1C1</v>
          </cell>
          <cell r="S281" t="str">
            <v>Tỷ lệ A1</v>
          </cell>
          <cell r="T281" t="str">
            <v>Tỷ lệ A2</v>
          </cell>
          <cell r="U281">
            <v>31</v>
          </cell>
          <cell r="V281" t="str">
            <v>6A1 + 3A2 + 11A3 + 10A4 + 0B1 + 0B2 + 1C1</v>
          </cell>
          <cell r="W281">
            <v>0</v>
          </cell>
          <cell r="X281">
            <v>0</v>
          </cell>
          <cell r="Y281">
            <v>0</v>
          </cell>
          <cell r="Z281">
            <v>0</v>
          </cell>
          <cell r="AA281">
            <v>0</v>
          </cell>
          <cell r="AB281">
            <v>0</v>
          </cell>
          <cell r="AC281">
            <v>0</v>
          </cell>
        </row>
        <row r="282">
          <cell r="D282" t="str">
            <v>01014002</v>
          </cell>
          <cell r="E282">
            <v>4</v>
          </cell>
          <cell r="F282">
            <v>2</v>
          </cell>
          <cell r="G282" t="str">
            <v>A1</v>
          </cell>
          <cell r="H282" t="str">
            <v>- GV đạt giải II trong Hội thi TBTL toàn quốc năm 2022 (QĐ số 963/QĐ-LĐTBXH ngày 14/10/2022).
- Tham gia 01 đề tài NCKH cấp trường (5 tác giả) QĐ số 886/QĐ-LTT-QLKH 19-12-2022</v>
          </cell>
          <cell r="I282" t="str">
            <v>- Có bài báo quốc tế (03 tác giả)  đăng trên : STM Journals 2022, ISSN: 2393-8757; Volume 9, Issue 3, 2022; DOI (Journal): 10.37591/RTECS; Published Date: September 30, 2022
- Bài viết sáng kiến được công nhận phạm vi ảnh hưởng cấp ngành năm học 2021-2022 (QĐ số 1969/QĐ-SGDĐT ngày 03/8/2022)
- Có 2 Bài viết đăng Kỷ yếu hội thảo cấp trường (ICSS 2022)
- Có bài viết được đăng trong Kỷ yếu 50 năm hình thành và phát triển trường
- GV đạt giải I trong Hội thi TBTL cấp thành phố năm 2022 (QĐ số 22258/QĐ-SLĐTBXH ngày 30/6/2022)</v>
          </cell>
          <cell r="J282" t="str">
            <v>- Bài viết sáng kiến được công nhận phạm vi ảnh hưởng cấp trường năm học 2021-2022 (QĐ số 189/QĐ-LTT-HĐSK ngày 15/4/2022)
- Có bài viết đăng kỷ yếu hội thảo cấp khoa 06/2022</v>
          </cell>
          <cell r="K282" t="str">
            <v>Có bài báo đăng tạp chí quốc tế nhóm 03 tác giả (T Anh Tăng, Minh Cường, Đức Cường)</v>
          </cell>
          <cell r="L282" t="str">
            <v>A1</v>
          </cell>
          <cell r="M282">
            <v>0</v>
          </cell>
          <cell r="N282">
            <v>4</v>
          </cell>
          <cell r="O282">
            <v>3</v>
          </cell>
          <cell r="P282" t="str">
            <v>A1</v>
          </cell>
          <cell r="Q282" t="str">
            <v>A1</v>
          </cell>
          <cell r="R282">
            <v>0</v>
          </cell>
          <cell r="S282">
            <v>5</v>
          </cell>
          <cell r="T282">
            <v>2</v>
          </cell>
          <cell r="U282" t="str">
            <v>A1</v>
          </cell>
          <cell r="V282">
            <v>0</v>
          </cell>
          <cell r="W282">
            <v>5</v>
          </cell>
          <cell r="X282">
            <v>2</v>
          </cell>
          <cell r="Y282">
            <v>0</v>
          </cell>
          <cell r="Z282">
            <v>0</v>
          </cell>
          <cell r="AA282">
            <v>0</v>
          </cell>
          <cell r="AB282">
            <v>0</v>
          </cell>
          <cell r="AC282">
            <v>0</v>
          </cell>
        </row>
        <row r="283">
          <cell r="D283" t="str">
            <v>01014004</v>
          </cell>
          <cell r="E283">
            <v>0.12903225806451613</v>
          </cell>
          <cell r="F283">
            <v>6.4516129032258063E-2</v>
          </cell>
          <cell r="G283" t="str">
            <v>A1</v>
          </cell>
          <cell r="H283" t="str">
            <v>- GV đạt giải I trong Hội thi TBTL toàn quốc năm 2022 (QĐ số 963/QĐ-LĐTBXH ngày 14/10/2022).</v>
          </cell>
          <cell r="I283" t="str">
            <v>- Bài viết sáng kiến được công nhận phạm vi ảnh hưởng cấp ngành năm học 2021-2022 (QĐ số 1969/QĐ-SGDĐT ngày 03/8/2022)
- Bài viết đăng Kỷ yếu hội thảo cấp trường (ICSS 2022)
- GV đạt giải III trong Hội thi TBTL cấp thành phố năm 2022 (QĐ số 22258/QĐ-SLĐTBXH ngày 30/6/2022)
- Tham gia viết bài giới thiệu đơn vị trong Kỷ yếu Hội thảo 50 năm thành lập trường</v>
          </cell>
          <cell r="J283" t="str">
            <v>- Bài viết sáng kiến được công nhận phạm vi ảnh hưởng cấp trường năm học 2021-2022 (QĐ số 189/QĐ-LTT-HĐSK ngày 15/4/2022)
- Có bài viết đăng kỷ yếu hội thảo cấp khoa 06/2022</v>
          </cell>
          <cell r="K283">
            <v>0</v>
          </cell>
          <cell r="L283" t="str">
            <v>A3</v>
          </cell>
          <cell r="M283">
            <v>0</v>
          </cell>
          <cell r="N283">
            <v>1</v>
          </cell>
          <cell r="O283">
            <v>2</v>
          </cell>
          <cell r="P283" t="str">
            <v>A3</v>
          </cell>
          <cell r="Q283" t="str">
            <v>A3</v>
          </cell>
          <cell r="R283">
            <v>0</v>
          </cell>
          <cell r="S283">
            <v>0.17857142857142858</v>
          </cell>
          <cell r="T283">
            <v>7.1428571428571425E-2</v>
          </cell>
          <cell r="U283" t="str">
            <v>A3</v>
          </cell>
          <cell r="V283">
            <v>0</v>
          </cell>
          <cell r="W283">
            <v>1</v>
          </cell>
          <cell r="X283">
            <v>1</v>
          </cell>
          <cell r="Y283">
            <v>0</v>
          </cell>
          <cell r="Z283">
            <v>0</v>
          </cell>
          <cell r="AA283">
            <v>0</v>
          </cell>
          <cell r="AB283">
            <v>0</v>
          </cell>
          <cell r="AC283">
            <v>0</v>
          </cell>
        </row>
        <row r="284">
          <cell r="D284" t="str">
            <v>01023003</v>
          </cell>
          <cell r="E284">
            <v>0</v>
          </cell>
          <cell r="F284">
            <v>0</v>
          </cell>
          <cell r="G284" t="str">
            <v>A2</v>
          </cell>
          <cell r="H284">
            <v>0</v>
          </cell>
          <cell r="I284" t="str">
            <v>- Có bài báo quốc tế (02 tác giả) đăng trên: STM Journals 2022, ISSN: 2393-8757; Volume 9, Issue 3, 2022; DOI (Journal): 10.37591/RTECS; Published Date: November 20, 2022
- Bài viết đăng Kỷ yếu hội thảo cấp trường (ICSS 2022)
- Có bài viết được đăng trong Kỷ yếu 50 năm hình thành và phát triển trường</v>
          </cell>
          <cell r="J284" t="str">
            <v>- Có bài viết đăng kỷ yếu hội thảo cấp khoa 06/2022</v>
          </cell>
          <cell r="K284" t="str">
            <v>Có bài báo đăng tạp chí quốc tế nhóm 02 tác giả (T Minh Nghĩa, Minh Thử)</v>
          </cell>
          <cell r="L284" t="str">
            <v>A2</v>
          </cell>
          <cell r="M284">
            <v>0</v>
          </cell>
          <cell r="N284">
            <v>5</v>
          </cell>
          <cell r="O284">
            <v>2</v>
          </cell>
          <cell r="P284" t="str">
            <v>A2</v>
          </cell>
          <cell r="Q284" t="str">
            <v>A2</v>
          </cell>
          <cell r="R284">
            <v>0</v>
          </cell>
          <cell r="S284">
            <v>0</v>
          </cell>
          <cell r="T284">
            <v>0</v>
          </cell>
          <cell r="U284" t="str">
            <v>A2</v>
          </cell>
          <cell r="V284">
            <v>0</v>
          </cell>
          <cell r="W284">
            <v>4</v>
          </cell>
          <cell r="X284">
            <v>2</v>
          </cell>
          <cell r="Y284">
            <v>0</v>
          </cell>
          <cell r="Z284">
            <v>0</v>
          </cell>
          <cell r="AA284">
            <v>0</v>
          </cell>
          <cell r="AB284" t="str">
            <v>A1</v>
          </cell>
          <cell r="AC284" t="str">
            <v>GV rất tích cực trong công tác trường, khoa, kết nối DN, CĐ và Đảng</v>
          </cell>
        </row>
        <row r="285">
          <cell r="D285" t="str">
            <v>01014038</v>
          </cell>
          <cell r="E285">
            <v>0</v>
          </cell>
          <cell r="F285">
            <v>0</v>
          </cell>
          <cell r="G285" t="str">
            <v>A1</v>
          </cell>
          <cell r="H285" t="str">
            <v>- GV đạt giải I, II trong Hội thi TBTL toàn quốc năm 2022 (QĐ số 963/QĐ-LĐTBXH ngày 14/10/2022).
-Tham gia 01 đề tài NCKH cấp trường (5 tác giả) QĐ số 886/QĐ-LTT-QLKH 19-12-2022</v>
          </cell>
          <cell r="I285" t="str">
            <v>- Bài viết sáng kiến được công nhận phạm vi ảnh hưởng cấp ngành năm học 2021-2022 (QĐ số 1969/QĐ-SGDĐT ngày 03/8/2022)
- Bài viết đăng Kỷ yếu hội thảo cấp trường (ICSS 2022)
- GV đạt giải I trong Hội thi TBTL cấp thành phố năm 2022 (QĐ số 22258/QĐ-SLĐTBXH ngày 30/6/2022)</v>
          </cell>
          <cell r="J285" t="str">
            <v>- Bài viết sáng kiến được công nhận phạm vi ảnh hưởng cấp trường năm học 2021-2022 (QĐ số 189/QĐ-LTT-HĐSK ngày 15/4/2022)
- Có bài viết đăng kỷ yếu hội thảo cấp khoa 06/2022</v>
          </cell>
          <cell r="K285">
            <v>0</v>
          </cell>
          <cell r="L285" t="str">
            <v>A1</v>
          </cell>
          <cell r="M285">
            <v>0</v>
          </cell>
          <cell r="N285">
            <v>3</v>
          </cell>
          <cell r="O285">
            <v>4</v>
          </cell>
          <cell r="P285" t="str">
            <v>A1</v>
          </cell>
          <cell r="Q285" t="str">
            <v>A1</v>
          </cell>
          <cell r="R285">
            <v>0</v>
          </cell>
          <cell r="S285">
            <v>0</v>
          </cell>
          <cell r="T285">
            <v>0</v>
          </cell>
          <cell r="U285" t="str">
            <v>A1</v>
          </cell>
          <cell r="V285">
            <v>0</v>
          </cell>
          <cell r="W285">
            <v>4</v>
          </cell>
          <cell r="X285">
            <v>3</v>
          </cell>
          <cell r="Y285">
            <v>0</v>
          </cell>
          <cell r="Z285">
            <v>0</v>
          </cell>
          <cell r="AA285">
            <v>0</v>
          </cell>
          <cell r="AB285">
            <v>0</v>
          </cell>
          <cell r="AC285">
            <v>0</v>
          </cell>
        </row>
        <row r="286">
          <cell r="D286" t="str">
            <v>01014051</v>
          </cell>
          <cell r="E286">
            <v>0</v>
          </cell>
          <cell r="F286">
            <v>0</v>
          </cell>
          <cell r="G286" t="str">
            <v>A4</v>
          </cell>
          <cell r="H286">
            <v>0</v>
          </cell>
          <cell r="I286">
            <v>0</v>
          </cell>
          <cell r="J286">
            <v>0</v>
          </cell>
          <cell r="K286">
            <v>0</v>
          </cell>
          <cell r="L286" t="str">
            <v>A4</v>
          </cell>
          <cell r="M286">
            <v>0</v>
          </cell>
          <cell r="N286">
            <v>1</v>
          </cell>
          <cell r="O286">
            <v>1</v>
          </cell>
          <cell r="P286" t="str">
            <v>A4</v>
          </cell>
          <cell r="Q286" t="str">
            <v>A4</v>
          </cell>
          <cell r="R286">
            <v>0</v>
          </cell>
          <cell r="S286">
            <v>0</v>
          </cell>
          <cell r="T286">
            <v>0</v>
          </cell>
          <cell r="U286" t="str">
            <v>A4</v>
          </cell>
          <cell r="V286">
            <v>0</v>
          </cell>
          <cell r="W286">
            <v>1</v>
          </cell>
          <cell r="X286">
            <v>1</v>
          </cell>
          <cell r="Y286">
            <v>0</v>
          </cell>
          <cell r="Z286">
            <v>0</v>
          </cell>
          <cell r="AA286">
            <v>0</v>
          </cell>
          <cell r="AB286">
            <v>0</v>
          </cell>
          <cell r="AC286">
            <v>0</v>
          </cell>
        </row>
        <row r="287">
          <cell r="D287" t="str">
            <v>01014005</v>
          </cell>
          <cell r="E287">
            <v>0</v>
          </cell>
          <cell r="F287">
            <v>0</v>
          </cell>
          <cell r="G287" t="str">
            <v>A3</v>
          </cell>
          <cell r="H287">
            <v>0</v>
          </cell>
          <cell r="I287">
            <v>0</v>
          </cell>
          <cell r="J287" t="str">
            <v>- Có bài viết đăng kỷ yếu hội thảo cấp khoa 06/2022</v>
          </cell>
          <cell r="K287">
            <v>0</v>
          </cell>
          <cell r="L287" t="str">
            <v>A4</v>
          </cell>
          <cell r="M287">
            <v>0</v>
          </cell>
          <cell r="N287">
            <v>0</v>
          </cell>
          <cell r="O287">
            <v>0</v>
          </cell>
          <cell r="P287" t="str">
            <v>A4</v>
          </cell>
          <cell r="Q287" t="str">
            <v>A4</v>
          </cell>
          <cell r="R287">
            <v>0</v>
          </cell>
          <cell r="S287">
            <v>0</v>
          </cell>
          <cell r="T287">
            <v>0</v>
          </cell>
          <cell r="U287" t="str">
            <v>A4</v>
          </cell>
          <cell r="V287">
            <v>0</v>
          </cell>
          <cell r="W287">
            <v>0</v>
          </cell>
          <cell r="X287">
            <v>0</v>
          </cell>
          <cell r="Y287">
            <v>0</v>
          </cell>
          <cell r="Z287">
            <v>0</v>
          </cell>
          <cell r="AA287">
            <v>0</v>
          </cell>
          <cell r="AB287">
            <v>0</v>
          </cell>
          <cell r="AC287">
            <v>0</v>
          </cell>
        </row>
        <row r="288">
          <cell r="D288" t="str">
            <v>01014046</v>
          </cell>
          <cell r="E288">
            <v>0</v>
          </cell>
          <cell r="F288">
            <v>0</v>
          </cell>
          <cell r="G288" t="str">
            <v>A1</v>
          </cell>
          <cell r="H288" t="str">
            <v>- GV đạt giải I trong Hội thi TBTL toàn quốc năm 2022 (QĐ số 963/QĐ-LĐTBXH ngày 14/10/2022).</v>
          </cell>
          <cell r="I288" t="str">
            <v>- Bài viết sáng kiến được công nhận phạm vi ảnh hưởng cấp ngành năm học 2021-2022 (QĐ số 1969/QĐ-SGDĐT ngày 03/8/2022)
- Bài viết đăng Kỷ yếu hội thảo cấp trường (ICSS 2022)
- GV đạt giải III trong Hội thi TBTL cấp thành phố năm 2022 (QĐ số 22258/QĐ-SLĐTBXH ngày 30/6/2022)
- Tham gia viết bài giới thiệu đơn vị trong Kỷ yếu Hội thảo 50 năm thành lập trường</v>
          </cell>
          <cell r="J288" t="str">
            <v>- Bài viết sáng kiến được công nhận phạm vi ảnh hưởng cấp trường năm học 2021-2022 (QĐ số 189/QĐ-LTT-HĐSK ngày 15/4/2022)
- Có bài viết đăng kỷ yếu hội thảo cấp khoa 06/2022</v>
          </cell>
          <cell r="K288">
            <v>0</v>
          </cell>
          <cell r="L288" t="str">
            <v>A1</v>
          </cell>
          <cell r="M288">
            <v>0</v>
          </cell>
          <cell r="N288">
            <v>4</v>
          </cell>
          <cell r="O288">
            <v>3</v>
          </cell>
          <cell r="P288" t="str">
            <v>A1</v>
          </cell>
          <cell r="Q288" t="str">
            <v>A1</v>
          </cell>
          <cell r="R288">
            <v>0</v>
          </cell>
          <cell r="S288">
            <v>0</v>
          </cell>
          <cell r="T288">
            <v>0</v>
          </cell>
          <cell r="U288" t="str">
            <v>A1</v>
          </cell>
          <cell r="V288">
            <v>0</v>
          </cell>
          <cell r="W288">
            <v>4</v>
          </cell>
          <cell r="X288">
            <v>2</v>
          </cell>
          <cell r="Y288">
            <v>0</v>
          </cell>
          <cell r="Z288">
            <v>0</v>
          </cell>
          <cell r="AA288">
            <v>0</v>
          </cell>
          <cell r="AB288">
            <v>0</v>
          </cell>
          <cell r="AC288">
            <v>0</v>
          </cell>
        </row>
        <row r="289">
          <cell r="D289" t="str">
            <v>01014026</v>
          </cell>
          <cell r="E289">
            <v>0</v>
          </cell>
          <cell r="F289">
            <v>0</v>
          </cell>
          <cell r="G289" t="str">
            <v>A3</v>
          </cell>
          <cell r="H289">
            <v>0</v>
          </cell>
          <cell r="I289">
            <v>0</v>
          </cell>
          <cell r="J289" t="str">
            <v>- Có bài viết đăng kỷ yếu hội thảo cấp khoa 06/2022</v>
          </cell>
          <cell r="K289">
            <v>0</v>
          </cell>
          <cell r="L289" t="str">
            <v>A4</v>
          </cell>
          <cell r="M289">
            <v>0</v>
          </cell>
          <cell r="N289">
            <v>0</v>
          </cell>
          <cell r="O289">
            <v>0</v>
          </cell>
          <cell r="P289" t="str">
            <v>A4</v>
          </cell>
          <cell r="Q289" t="str">
            <v>A4</v>
          </cell>
          <cell r="R289">
            <v>0</v>
          </cell>
          <cell r="S289">
            <v>0</v>
          </cell>
          <cell r="T289">
            <v>0</v>
          </cell>
          <cell r="U289" t="str">
            <v>A4</v>
          </cell>
          <cell r="V289">
            <v>0</v>
          </cell>
          <cell r="W289">
            <v>0</v>
          </cell>
          <cell r="X289">
            <v>0</v>
          </cell>
          <cell r="Y289">
            <v>0</v>
          </cell>
          <cell r="Z289">
            <v>0</v>
          </cell>
          <cell r="AA289">
            <v>0</v>
          </cell>
          <cell r="AB289">
            <v>0</v>
          </cell>
          <cell r="AC289">
            <v>0</v>
          </cell>
        </row>
        <row r="290">
          <cell r="D290" t="str">
            <v>01014029</v>
          </cell>
          <cell r="E290">
            <v>0</v>
          </cell>
          <cell r="F290">
            <v>0</v>
          </cell>
          <cell r="G290" t="str">
            <v>A3</v>
          </cell>
          <cell r="H290">
            <v>0</v>
          </cell>
          <cell r="I290">
            <v>0</v>
          </cell>
          <cell r="J290" t="str">
            <v>- Có bài viết đăng kỷ yếu hội thảo cấp khoa 06/2022</v>
          </cell>
          <cell r="K290">
            <v>0</v>
          </cell>
          <cell r="L290" t="str">
            <v>A4</v>
          </cell>
          <cell r="M290">
            <v>0</v>
          </cell>
          <cell r="N290">
            <v>0</v>
          </cell>
          <cell r="O290">
            <v>0</v>
          </cell>
          <cell r="P290" t="str">
            <v>A4</v>
          </cell>
          <cell r="Q290" t="str">
            <v>A4</v>
          </cell>
          <cell r="R290">
            <v>0</v>
          </cell>
          <cell r="S290">
            <v>0</v>
          </cell>
          <cell r="T290">
            <v>0</v>
          </cell>
          <cell r="U290" t="str">
            <v>A4</v>
          </cell>
          <cell r="V290">
            <v>0</v>
          </cell>
          <cell r="W290">
            <v>0</v>
          </cell>
          <cell r="X290">
            <v>0</v>
          </cell>
          <cell r="Y290">
            <v>0</v>
          </cell>
          <cell r="Z290">
            <v>0</v>
          </cell>
          <cell r="AA290">
            <v>0</v>
          </cell>
          <cell r="AB290">
            <v>0</v>
          </cell>
          <cell r="AC290">
            <v>0</v>
          </cell>
        </row>
        <row r="291">
          <cell r="D291" t="str">
            <v>01014033</v>
          </cell>
          <cell r="E291">
            <v>0</v>
          </cell>
          <cell r="F291">
            <v>0</v>
          </cell>
          <cell r="G291" t="str">
            <v>A1</v>
          </cell>
          <cell r="H291" t="str">
            <v>- GV đạt giải I trong Hội thi TBTL toàn quốc năm 2022 (QĐ số 963/QĐ-LĐTBXH ngày 14/10/2022).</v>
          </cell>
          <cell r="I291" t="str">
            <v>- Có bài báo quốc tế (03 tác giả)  đăng trên : STM Journals 2022, ISSN: 2393-8757; Volume 9, Issue 3, 2022; DOI (Journal): 10.37591/RTECS; Published Date: September 30, 2022
- Có bài viết được đăng trong Kỷ yếu 50 năm hình thành và phát triển trường
- Bài viết sáng kiến được công nhận phạm vi ảnh hưởng cấp ngành năm học 2021-2022 (QĐ số 1969/QĐ-SGDĐT ngày 03/8/2022)
- GV đạt giải III trong Hội thi TBTL cấp thành phố năm 2022 (QĐ số 22258/QĐ-SLĐTBXH ngày 30/6/2022)</v>
          </cell>
          <cell r="J291" t="str">
            <v>- Bài viết sáng kiến được công nhận phạm vi ảnh hưởng cấp trường năm học 2021-2022 (QĐ số 189/QĐ-LTT-HĐSK ngày 15/4/2022)
- Có bài viết đăng kỷ yếu hội thảo cấp khoa 06/2022</v>
          </cell>
          <cell r="K291" t="str">
            <v>Có bài báo đăng tạp chí quốc tế nhóm 03 tác giả (T Anh Tăng, Minh Cường, Đức Cường)</v>
          </cell>
          <cell r="L291" t="str">
            <v>A1</v>
          </cell>
          <cell r="M291">
            <v>0</v>
          </cell>
          <cell r="N291">
            <v>2</v>
          </cell>
          <cell r="O291">
            <v>3</v>
          </cell>
          <cell r="P291" t="str">
            <v>A1</v>
          </cell>
          <cell r="Q291" t="str">
            <v>A1</v>
          </cell>
          <cell r="R291">
            <v>0</v>
          </cell>
          <cell r="S291">
            <v>0</v>
          </cell>
          <cell r="T291">
            <v>0</v>
          </cell>
          <cell r="U291" t="str">
            <v>A1</v>
          </cell>
          <cell r="V291">
            <v>0</v>
          </cell>
          <cell r="W291">
            <v>3</v>
          </cell>
          <cell r="X291">
            <v>2</v>
          </cell>
          <cell r="Y291">
            <v>0</v>
          </cell>
          <cell r="Z291">
            <v>0</v>
          </cell>
          <cell r="AA291">
            <v>0</v>
          </cell>
          <cell r="AB291">
            <v>0</v>
          </cell>
          <cell r="AC291">
            <v>0</v>
          </cell>
        </row>
        <row r="292">
          <cell r="D292" t="str">
            <v>01014023</v>
          </cell>
          <cell r="E292">
            <v>0</v>
          </cell>
          <cell r="F292">
            <v>0</v>
          </cell>
          <cell r="G292" t="str">
            <v>A2</v>
          </cell>
          <cell r="H292">
            <v>0</v>
          </cell>
          <cell r="I292" t="str">
            <v>- Có bài báo quốc tế (06 tác giả)  đăng trên :International Journal of Research Publication and Reviews, Vol 3, no 6, pp 3910-3913, June 2022; Journal homepage: www.ijrpr.com ISSN 2582-7421
- Bài viết sáng kiến được công nhận phạm vi ảnh hưởng cấp ngành năm học 2021-2022 (QĐ số 1969/QĐ-SGDĐT ngày 03/8/2022)</v>
          </cell>
          <cell r="J292" t="str">
            <v>- Bài viết sáng kiến được công nhận phạm vi ảnh hưởng cấp trường năm học 2021-2022 (QĐ số 189/QĐ-LTT-HĐSK ngày 15/4/2022)
- Có bài viết đăng kỷ yếu hội thảo cấp khoa 06/2022</v>
          </cell>
          <cell r="K292" t="str">
            <v>Có bài báo đăng tạp chí quốc tế nhóm 05 tác giả</v>
          </cell>
          <cell r="L292" t="str">
            <v>A4</v>
          </cell>
          <cell r="M292">
            <v>0</v>
          </cell>
          <cell r="N292">
            <v>0</v>
          </cell>
          <cell r="O292">
            <v>1</v>
          </cell>
          <cell r="P292" t="str">
            <v>A4</v>
          </cell>
          <cell r="Q292" t="str">
            <v>A4</v>
          </cell>
          <cell r="R292">
            <v>0</v>
          </cell>
          <cell r="S292">
            <v>0</v>
          </cell>
          <cell r="T292">
            <v>0</v>
          </cell>
          <cell r="U292" t="str">
            <v>A4</v>
          </cell>
          <cell r="V292">
            <v>0</v>
          </cell>
          <cell r="W292">
            <v>0</v>
          </cell>
          <cell r="X292">
            <v>1</v>
          </cell>
          <cell r="Y292">
            <v>0</v>
          </cell>
          <cell r="Z292">
            <v>0</v>
          </cell>
          <cell r="AA292">
            <v>0</v>
          </cell>
          <cell r="AB292">
            <v>0</v>
          </cell>
          <cell r="AC292">
            <v>0</v>
          </cell>
        </row>
        <row r="293">
          <cell r="D293" t="str">
            <v>01014013</v>
          </cell>
          <cell r="E293">
            <v>0</v>
          </cell>
          <cell r="F293">
            <v>0</v>
          </cell>
          <cell r="G293" t="str">
            <v>A3</v>
          </cell>
          <cell r="H293">
            <v>0</v>
          </cell>
          <cell r="I293">
            <v>0</v>
          </cell>
          <cell r="J293" t="str">
            <v>- Có bài viết đăng kỷ yếu hội thảo cấp khoa 06/2022</v>
          </cell>
          <cell r="K293">
            <v>0</v>
          </cell>
          <cell r="L293" t="str">
            <v>A4</v>
          </cell>
          <cell r="M293">
            <v>0</v>
          </cell>
          <cell r="N293">
            <v>0</v>
          </cell>
          <cell r="O293">
            <v>1</v>
          </cell>
          <cell r="P293" t="str">
            <v>A4</v>
          </cell>
          <cell r="Q293" t="str">
            <v>A4</v>
          </cell>
          <cell r="R293">
            <v>0</v>
          </cell>
          <cell r="S293">
            <v>0</v>
          </cell>
          <cell r="T293">
            <v>0</v>
          </cell>
          <cell r="U293" t="str">
            <v>A4</v>
          </cell>
          <cell r="V293">
            <v>0</v>
          </cell>
          <cell r="W293">
            <v>0</v>
          </cell>
          <cell r="X293">
            <v>1</v>
          </cell>
          <cell r="Y293">
            <v>0</v>
          </cell>
          <cell r="Z293">
            <v>0</v>
          </cell>
          <cell r="AA293">
            <v>0</v>
          </cell>
          <cell r="AB293">
            <v>0</v>
          </cell>
          <cell r="AC293">
            <v>0</v>
          </cell>
        </row>
        <row r="294">
          <cell r="D294" t="str">
            <v>01014017</v>
          </cell>
          <cell r="E294">
            <v>0</v>
          </cell>
          <cell r="F294">
            <v>0</v>
          </cell>
          <cell r="G294" t="str">
            <v>A3</v>
          </cell>
          <cell r="H294">
            <v>0</v>
          </cell>
          <cell r="I294">
            <v>0</v>
          </cell>
          <cell r="J294" t="str">
            <v>- Có bài viết đăng kỷ yếu hội thảo cấp khoa 06/2022</v>
          </cell>
          <cell r="K294">
            <v>0</v>
          </cell>
          <cell r="L294" t="str">
            <v>D</v>
          </cell>
          <cell r="M294" t="str">
            <v xml:space="preserve">1. Ngày 25/04/2023 GV vào lớp trễ 64 phút
22C2B-ĐĐT1, X. G1.3-02, môn học TH Vi xử lý
2. Trong 05/2023 GV chưa điểm danh: 6 ca thực hành và 02 tiết SHCN  </v>
          </cell>
          <cell r="N294">
            <v>0</v>
          </cell>
          <cell r="O294">
            <v>1</v>
          </cell>
          <cell r="P294" t="str">
            <v>D</v>
          </cell>
          <cell r="Q294" t="str">
            <v>C1</v>
          </cell>
          <cell r="R294" t="str">
            <v>- Nhắc nhở GV thực hiện điểm danh SV đúng quy đinh.
- GV vào dạy trễ 64 phút, theo quy định xếp loại C2. TT HĐ thống nhất xếp loại C1</v>
          </cell>
          <cell r="S294">
            <v>0</v>
          </cell>
          <cell r="T294">
            <v>0</v>
          </cell>
          <cell r="U294" t="str">
            <v>C1</v>
          </cell>
          <cell r="V294">
            <v>0</v>
          </cell>
          <cell r="W294">
            <v>0</v>
          </cell>
          <cell r="X294">
            <v>1</v>
          </cell>
          <cell r="Y294">
            <v>0</v>
          </cell>
          <cell r="Z294" t="str">
            <v>P. TTGD - CTSV: 
- Ngày 25/4/2023, tiết 13-16, 19h04 GV vào lớp (trễ 64 phút)
- Chưa điểm danh sinh viên trên phần mềm vào các ngày: 25, 28/4; 4, 9, 16, 18/5/2023 (8 buổi)</v>
          </cell>
          <cell r="AA294" t="str">
            <v>GV có bản giải trình</v>
          </cell>
          <cell r="AB294">
            <v>0</v>
          </cell>
          <cell r="AC294">
            <v>0</v>
          </cell>
        </row>
        <row r="295">
          <cell r="D295" t="str">
            <v>01014034</v>
          </cell>
          <cell r="E295">
            <v>0</v>
          </cell>
          <cell r="F295">
            <v>0</v>
          </cell>
          <cell r="G295" t="str">
            <v>A3</v>
          </cell>
          <cell r="H295">
            <v>0</v>
          </cell>
          <cell r="I295">
            <v>0</v>
          </cell>
          <cell r="J295" t="str">
            <v>- Có bài viết đăng kỷ yếu hội thảo cấp khoa 06/2022</v>
          </cell>
          <cell r="K295">
            <v>0</v>
          </cell>
          <cell r="L295" t="str">
            <v>A3</v>
          </cell>
          <cell r="M295">
            <v>0</v>
          </cell>
          <cell r="N295">
            <v>1</v>
          </cell>
          <cell r="O295">
            <v>1</v>
          </cell>
          <cell r="P295" t="str">
            <v>A3</v>
          </cell>
          <cell r="Q295" t="str">
            <v>A3</v>
          </cell>
          <cell r="R295">
            <v>0</v>
          </cell>
          <cell r="S295">
            <v>0</v>
          </cell>
          <cell r="T295">
            <v>0</v>
          </cell>
          <cell r="U295" t="str">
            <v>A3</v>
          </cell>
          <cell r="V295">
            <v>0</v>
          </cell>
          <cell r="W295">
            <v>2</v>
          </cell>
          <cell r="X295">
            <v>1</v>
          </cell>
          <cell r="Y295">
            <v>0</v>
          </cell>
          <cell r="Z295">
            <v>0</v>
          </cell>
          <cell r="AA295">
            <v>0</v>
          </cell>
          <cell r="AB295">
            <v>0</v>
          </cell>
          <cell r="AC295">
            <v>0</v>
          </cell>
        </row>
        <row r="296">
          <cell r="D296" t="str">
            <v>01014020</v>
          </cell>
          <cell r="E296">
            <v>0</v>
          </cell>
          <cell r="F296">
            <v>0</v>
          </cell>
          <cell r="G296" t="str">
            <v>A2</v>
          </cell>
          <cell r="H296">
            <v>0</v>
          </cell>
          <cell r="I296" t="str">
            <v>- Có bài báo quốc tế (02 tác giả)  đăng trên : STM Journals 2022, ISSN: 2349-8994; Volume 9, Issue 3, 2022; DOI (Journal): 10.37591/JoTEA; Published Date: November/24/2022
- Có bài viết được đăng trong Kỷ yếu 50 năm hình thành và phát triển trường</v>
          </cell>
          <cell r="J296" t="str">
            <v>- Có bài viết đăng kỷ yếu hội thảo  cấp khoa  06/2022</v>
          </cell>
          <cell r="K296" t="str">
            <v>Có bài báo đăng tạp chí quốc tế nhóm 02 tác giả (T Văn Yên, Trung Hiếu)</v>
          </cell>
          <cell r="L296" t="str">
            <v>A3</v>
          </cell>
          <cell r="M296">
            <v>0</v>
          </cell>
          <cell r="N296">
            <v>0</v>
          </cell>
          <cell r="O296">
            <v>2</v>
          </cell>
          <cell r="P296" t="str">
            <v>A3</v>
          </cell>
          <cell r="Q296" t="str">
            <v>A3</v>
          </cell>
          <cell r="R296">
            <v>0</v>
          </cell>
          <cell r="S296">
            <v>0</v>
          </cell>
          <cell r="T296">
            <v>0</v>
          </cell>
          <cell r="U296" t="str">
            <v>A3</v>
          </cell>
          <cell r="V296">
            <v>0</v>
          </cell>
          <cell r="W296">
            <v>0</v>
          </cell>
          <cell r="X296">
            <v>2</v>
          </cell>
          <cell r="Y296">
            <v>0</v>
          </cell>
          <cell r="Z296">
            <v>0</v>
          </cell>
          <cell r="AA296">
            <v>0</v>
          </cell>
          <cell r="AB296">
            <v>0</v>
          </cell>
          <cell r="AC296">
            <v>0</v>
          </cell>
        </row>
        <row r="297">
          <cell r="D297" t="str">
            <v>01014018</v>
          </cell>
          <cell r="E297">
            <v>0</v>
          </cell>
          <cell r="F297">
            <v>0</v>
          </cell>
          <cell r="G297" t="str">
            <v>A3</v>
          </cell>
          <cell r="H297">
            <v>0</v>
          </cell>
          <cell r="I297">
            <v>0</v>
          </cell>
          <cell r="J297" t="str">
            <v>- Có bài viết đăng kỷ yếu hội thảo  cấp khoa  06/2022</v>
          </cell>
          <cell r="K297">
            <v>0</v>
          </cell>
          <cell r="L297" t="str">
            <v>A3</v>
          </cell>
          <cell r="M297">
            <v>0</v>
          </cell>
          <cell r="N297">
            <v>1</v>
          </cell>
          <cell r="O297">
            <v>1</v>
          </cell>
          <cell r="P297" t="str">
            <v>A3</v>
          </cell>
          <cell r="Q297" t="str">
            <v>A3</v>
          </cell>
          <cell r="R297">
            <v>0</v>
          </cell>
          <cell r="S297">
            <v>0</v>
          </cell>
          <cell r="T297">
            <v>0</v>
          </cell>
          <cell r="U297" t="str">
            <v>A3</v>
          </cell>
          <cell r="V297">
            <v>0</v>
          </cell>
          <cell r="W297">
            <v>1</v>
          </cell>
          <cell r="X297">
            <v>1</v>
          </cell>
          <cell r="Y297">
            <v>0</v>
          </cell>
          <cell r="Z297">
            <v>0</v>
          </cell>
          <cell r="AA297">
            <v>0</v>
          </cell>
          <cell r="AB297">
            <v>0</v>
          </cell>
          <cell r="AC297">
            <v>0</v>
          </cell>
        </row>
        <row r="298">
          <cell r="D298" t="str">
            <v>01014042</v>
          </cell>
          <cell r="E298">
            <v>0</v>
          </cell>
          <cell r="F298">
            <v>0</v>
          </cell>
          <cell r="G298" t="str">
            <v>A1</v>
          </cell>
          <cell r="H298" t="str">
            <v>- GV đạt giải II trong Hội thi TBTL toàn quốc năm 2022 (QĐ số 963/QĐ-LĐTBXH ngày 14/10/2022).
- Tham gia 01 đề tài NCKH cấp trường (5 tác giả) QĐ số 886/QĐ-LTT-QLKH 19-12-2022</v>
          </cell>
          <cell r="I298" t="str">
            <v>- Bài viết đăng Kỷ yếu hội thảo cấp trường (ICSS 2022)
- GV đạt giải I trong Hội thi TBTL cấp thành phố năm 2022 (QĐ số 22258/QĐ-SLĐTBXH ngày 30/6/2022)</v>
          </cell>
          <cell r="J298" t="str">
            <v>- Bài viết sáng kiến được công nhận phạm vi ảnh hưởng cấp trường năm học 2021-2022 (QĐ số 189/QĐ-LTT-HĐSK ngày 15/4/2022)
- Có bài viết đăng kỷ yếu hội thảo  cấp khoa  06/2022</v>
          </cell>
          <cell r="K298">
            <v>0</v>
          </cell>
          <cell r="L298" t="str">
            <v>A2</v>
          </cell>
          <cell r="M298">
            <v>0</v>
          </cell>
          <cell r="N298">
            <v>2</v>
          </cell>
          <cell r="O298">
            <v>2</v>
          </cell>
          <cell r="P298" t="str">
            <v>A2</v>
          </cell>
          <cell r="Q298" t="str">
            <v>A2</v>
          </cell>
          <cell r="R298">
            <v>0</v>
          </cell>
          <cell r="S298">
            <v>0</v>
          </cell>
          <cell r="T298">
            <v>0</v>
          </cell>
          <cell r="U298" t="str">
            <v>A2</v>
          </cell>
          <cell r="V298">
            <v>0</v>
          </cell>
          <cell r="W298">
            <v>2</v>
          </cell>
          <cell r="X298">
            <v>2</v>
          </cell>
          <cell r="Y298">
            <v>0</v>
          </cell>
          <cell r="Z298">
            <v>0</v>
          </cell>
          <cell r="AA298">
            <v>0</v>
          </cell>
          <cell r="AB298">
            <v>0</v>
          </cell>
          <cell r="AC298">
            <v>0</v>
          </cell>
        </row>
        <row r="299">
          <cell r="D299" t="str">
            <v>01014019</v>
          </cell>
          <cell r="E299">
            <v>0</v>
          </cell>
          <cell r="F299">
            <v>0</v>
          </cell>
          <cell r="G299" t="str">
            <v>A2</v>
          </cell>
          <cell r="H299">
            <v>0</v>
          </cell>
          <cell r="I299" t="str">
            <v>Tham gia viết bài giới thiệu đơn vị trong Kỷ yếu Hội thảo 50 năm thành lập trường</v>
          </cell>
          <cell r="J299" t="str">
            <v>- Có bài viết đăng kỷ yếu hội thảo  cấp khoa  06/2022</v>
          </cell>
          <cell r="K299">
            <v>0</v>
          </cell>
          <cell r="L299" t="str">
            <v>A3</v>
          </cell>
          <cell r="M299">
            <v>0</v>
          </cell>
          <cell r="N299">
            <v>1</v>
          </cell>
          <cell r="O299">
            <v>1</v>
          </cell>
          <cell r="P299" t="str">
            <v>A3</v>
          </cell>
          <cell r="Q299" t="str">
            <v>A3</v>
          </cell>
          <cell r="R299">
            <v>0</v>
          </cell>
          <cell r="S299">
            <v>0</v>
          </cell>
          <cell r="T299">
            <v>0</v>
          </cell>
          <cell r="U299" t="str">
            <v>A3</v>
          </cell>
          <cell r="V299">
            <v>0</v>
          </cell>
          <cell r="W299">
            <v>1</v>
          </cell>
          <cell r="X299">
            <v>1</v>
          </cell>
          <cell r="Y299">
            <v>0</v>
          </cell>
          <cell r="Z299">
            <v>0</v>
          </cell>
          <cell r="AA299">
            <v>0</v>
          </cell>
          <cell r="AB299">
            <v>0</v>
          </cell>
          <cell r="AC299">
            <v>0</v>
          </cell>
        </row>
        <row r="300">
          <cell r="D300" t="str">
            <v>01014010</v>
          </cell>
          <cell r="E300">
            <v>0</v>
          </cell>
          <cell r="F300">
            <v>0</v>
          </cell>
          <cell r="G300" t="str">
            <v>A3</v>
          </cell>
          <cell r="H300">
            <v>0</v>
          </cell>
          <cell r="I300">
            <v>0</v>
          </cell>
          <cell r="J300" t="str">
            <v>- Có bài viết đăng kỷ yếu hội thảo  cấp khoa  06/2022</v>
          </cell>
          <cell r="K300">
            <v>0</v>
          </cell>
          <cell r="L300" t="str">
            <v>A4</v>
          </cell>
          <cell r="M300">
            <v>0</v>
          </cell>
          <cell r="N300">
            <v>0</v>
          </cell>
          <cell r="O300">
            <v>1</v>
          </cell>
          <cell r="P300" t="str">
            <v>A4</v>
          </cell>
          <cell r="Q300" t="str">
            <v>A4</v>
          </cell>
          <cell r="R300">
            <v>0</v>
          </cell>
          <cell r="S300">
            <v>0</v>
          </cell>
          <cell r="T300">
            <v>0</v>
          </cell>
          <cell r="U300" t="str">
            <v>A4</v>
          </cell>
          <cell r="V300">
            <v>0</v>
          </cell>
          <cell r="W300">
            <v>0</v>
          </cell>
          <cell r="X300">
            <v>1</v>
          </cell>
          <cell r="Y300">
            <v>0</v>
          </cell>
          <cell r="Z300">
            <v>0</v>
          </cell>
          <cell r="AA300">
            <v>0</v>
          </cell>
          <cell r="AB300">
            <v>0</v>
          </cell>
          <cell r="AC300">
            <v>0</v>
          </cell>
        </row>
        <row r="301">
          <cell r="D301" t="str">
            <v>01014030</v>
          </cell>
          <cell r="E301">
            <v>0</v>
          </cell>
          <cell r="F301">
            <v>0</v>
          </cell>
          <cell r="G301" t="str">
            <v>A2</v>
          </cell>
          <cell r="H301">
            <v>0</v>
          </cell>
          <cell r="I301" t="str">
            <v>- Bài viết đăng Kỷ yếu hội thảo cấp trường (ICSS 2022)
- Bổ sung bài báo quốc tế 02 tác giả (Đỗ Huỳnh Thanh Phong, Nguyễn Thùy Linh)</v>
          </cell>
          <cell r="J301" t="str">
            <v>- Có bài viết đăng kỷ yếu hội thảo  cấp khoa  06/2022</v>
          </cell>
          <cell r="K301" t="str">
            <v>Bổ sung bài báo trong kỳ xét thi đua tháng 2/2023</v>
          </cell>
          <cell r="L301" t="str">
            <v>A4</v>
          </cell>
          <cell r="M301">
            <v>0</v>
          </cell>
          <cell r="N301">
            <v>0</v>
          </cell>
          <cell r="O301">
            <v>0</v>
          </cell>
          <cell r="P301" t="str">
            <v>A4</v>
          </cell>
          <cell r="Q301" t="str">
            <v>A4</v>
          </cell>
          <cell r="R301">
            <v>0</v>
          </cell>
          <cell r="S301">
            <v>0</v>
          </cell>
          <cell r="T301">
            <v>0</v>
          </cell>
          <cell r="U301" t="str">
            <v>A4</v>
          </cell>
          <cell r="V301">
            <v>0</v>
          </cell>
          <cell r="W301">
            <v>0</v>
          </cell>
          <cell r="X301">
            <v>0</v>
          </cell>
          <cell r="Y301">
            <v>0</v>
          </cell>
          <cell r="Z301">
            <v>0</v>
          </cell>
          <cell r="AA301">
            <v>0</v>
          </cell>
          <cell r="AB301">
            <v>0</v>
          </cell>
          <cell r="AC301">
            <v>0</v>
          </cell>
        </row>
        <row r="302">
          <cell r="D302" t="str">
            <v>01014024</v>
          </cell>
          <cell r="E302">
            <v>0</v>
          </cell>
          <cell r="F302">
            <v>0</v>
          </cell>
          <cell r="G302" t="str">
            <v>A2</v>
          </cell>
          <cell r="H302">
            <v>0</v>
          </cell>
          <cell r="I302" t="str">
            <v>- Bài viết đăng Kỷ yếu hội thảo cấp trường (ICSS 2022)</v>
          </cell>
          <cell r="J302" t="str">
            <v>- Bài viết sáng kiến được công nhận phạm vi ảnh hưởng cấp trường năm học 2021-2022 (QĐ số 189/QĐ-LTT-HĐSK ngày 15/4/2022)
- Có bài viết đăng kỷ yếu hội thảo  cấp khoa  06/2022</v>
          </cell>
          <cell r="K302">
            <v>0</v>
          </cell>
          <cell r="L302" t="str">
            <v>A3</v>
          </cell>
          <cell r="M302">
            <v>0</v>
          </cell>
          <cell r="N302">
            <v>1</v>
          </cell>
          <cell r="O302">
            <v>0</v>
          </cell>
          <cell r="P302" t="str">
            <v>A3</v>
          </cell>
          <cell r="Q302" t="str">
            <v>A3</v>
          </cell>
          <cell r="R302">
            <v>0</v>
          </cell>
          <cell r="S302">
            <v>0</v>
          </cell>
          <cell r="T302">
            <v>0</v>
          </cell>
          <cell r="U302" t="str">
            <v>A3</v>
          </cell>
          <cell r="V302">
            <v>0</v>
          </cell>
          <cell r="W302">
            <v>1</v>
          </cell>
          <cell r="X302">
            <v>0</v>
          </cell>
          <cell r="Y302">
            <v>0</v>
          </cell>
          <cell r="Z302">
            <v>0</v>
          </cell>
          <cell r="AA302">
            <v>0</v>
          </cell>
          <cell r="AB302">
            <v>0</v>
          </cell>
          <cell r="AC302">
            <v>0</v>
          </cell>
        </row>
        <row r="303">
          <cell r="D303" t="str">
            <v>01014048</v>
          </cell>
          <cell r="E303">
            <v>0</v>
          </cell>
          <cell r="F303">
            <v>0</v>
          </cell>
          <cell r="G303" t="str">
            <v>A1</v>
          </cell>
          <cell r="H303" t="str">
            <v>- GV đạt giải I trong Hội thi TBTL toàn quốc năm 2022 (QĐ số 963/QĐ-LĐTBXH ngày 14/10/2022).</v>
          </cell>
          <cell r="I303" t="str">
            <v>- Bài viết sáng kiến được công nhận phạm vi ảnh hưởng cấp ngành năm học 2021-2022 (QĐ số 1969/QĐ-SGDĐT ngày 03/8/2022)
- GV đạt giải III trong Hội thi TBTL cấp thành phố năm 2022 (QĐ số 22258/QĐ-SLĐTBXH ngày 30/6/2022)</v>
          </cell>
          <cell r="J303" t="str">
            <v>- Bài viết sáng kiến được công nhận phạm vi ảnh hưởng cấp trường năm học 2021-2022 (QĐ số 189/QĐ-LTT-HĐSK ngày 15/4/2022)
- Có bài viết đăng kỷ yếu hội thảo  cấp khoa  06/2022</v>
          </cell>
          <cell r="K303">
            <v>0</v>
          </cell>
          <cell r="L303" t="str">
            <v>A1</v>
          </cell>
          <cell r="M303">
            <v>0</v>
          </cell>
          <cell r="N303">
            <v>4</v>
          </cell>
          <cell r="O303">
            <v>2</v>
          </cell>
          <cell r="P303" t="str">
            <v>A1</v>
          </cell>
          <cell r="Q303" t="str">
            <v>A1</v>
          </cell>
          <cell r="R303">
            <v>0</v>
          </cell>
          <cell r="S303">
            <v>0</v>
          </cell>
          <cell r="T303">
            <v>0</v>
          </cell>
          <cell r="U303" t="str">
            <v>A1</v>
          </cell>
          <cell r="V303">
            <v>0</v>
          </cell>
          <cell r="W303">
            <v>4</v>
          </cell>
          <cell r="X303">
            <v>2</v>
          </cell>
          <cell r="Y303">
            <v>0</v>
          </cell>
          <cell r="Z303">
            <v>0</v>
          </cell>
          <cell r="AA303">
            <v>0</v>
          </cell>
          <cell r="AB303">
            <v>0</v>
          </cell>
          <cell r="AC303">
            <v>0</v>
          </cell>
        </row>
        <row r="304">
          <cell r="D304" t="str">
            <v>01014022</v>
          </cell>
          <cell r="E304">
            <v>0</v>
          </cell>
          <cell r="F304">
            <v>0</v>
          </cell>
          <cell r="G304" t="str">
            <v>A2</v>
          </cell>
          <cell r="H304">
            <v>0</v>
          </cell>
          <cell r="I304" t="str">
            <v>- Bài viết đăng Kỷ yếu hội thảo cấp trường (ICSS 2022)</v>
          </cell>
          <cell r="J304" t="str">
            <v>- Bài viết sáng kiến được công nhận phạm vi ảnh hưởng cấp trường năm học 2021-2022 (QĐ số 189/QĐ-LTT-HĐSK ngày 15/4/2022)
- Có bài viết đăng kỷ yếu hội thảo  cấp khoa  06/2022</v>
          </cell>
          <cell r="K304">
            <v>0</v>
          </cell>
          <cell r="L304" t="str">
            <v>A3</v>
          </cell>
          <cell r="M304">
            <v>0</v>
          </cell>
          <cell r="N304">
            <v>1</v>
          </cell>
          <cell r="O304">
            <v>1</v>
          </cell>
          <cell r="P304" t="str">
            <v>A3</v>
          </cell>
          <cell r="Q304" t="str">
            <v>A3</v>
          </cell>
          <cell r="R304">
            <v>0</v>
          </cell>
          <cell r="S304">
            <v>0</v>
          </cell>
          <cell r="T304">
            <v>0</v>
          </cell>
          <cell r="U304" t="str">
            <v>A3</v>
          </cell>
          <cell r="V304">
            <v>0</v>
          </cell>
          <cell r="W304">
            <v>1</v>
          </cell>
          <cell r="X304">
            <v>1</v>
          </cell>
          <cell r="Y304">
            <v>0</v>
          </cell>
          <cell r="Z304">
            <v>0</v>
          </cell>
          <cell r="AA304">
            <v>0</v>
          </cell>
          <cell r="AB304">
            <v>0</v>
          </cell>
          <cell r="AC304">
            <v>0</v>
          </cell>
        </row>
        <row r="305">
          <cell r="D305" t="str">
            <v>01014025</v>
          </cell>
          <cell r="E305">
            <v>0</v>
          </cell>
          <cell r="F305">
            <v>0</v>
          </cell>
          <cell r="G305" t="str">
            <v>A3</v>
          </cell>
          <cell r="H305">
            <v>0</v>
          </cell>
          <cell r="I305">
            <v>0</v>
          </cell>
          <cell r="J305" t="str">
            <v>- Có bài viết đăng kỷ yếu hội thảo  cấp khoa  06/2022</v>
          </cell>
          <cell r="K305">
            <v>0</v>
          </cell>
          <cell r="L305" t="str">
            <v>A4</v>
          </cell>
          <cell r="M305">
            <v>0</v>
          </cell>
          <cell r="N305">
            <v>0</v>
          </cell>
          <cell r="O305">
            <v>1</v>
          </cell>
          <cell r="P305" t="str">
            <v>A4</v>
          </cell>
          <cell r="Q305" t="str">
            <v>A4</v>
          </cell>
          <cell r="R305">
            <v>0</v>
          </cell>
          <cell r="S305">
            <v>0</v>
          </cell>
          <cell r="T305">
            <v>0</v>
          </cell>
          <cell r="U305" t="str">
            <v>A4</v>
          </cell>
          <cell r="V305">
            <v>0</v>
          </cell>
          <cell r="W305">
            <v>0</v>
          </cell>
          <cell r="X305">
            <v>1</v>
          </cell>
          <cell r="Y305">
            <v>0</v>
          </cell>
          <cell r="Z305">
            <v>0</v>
          </cell>
          <cell r="AA305">
            <v>0</v>
          </cell>
          <cell r="AB305">
            <v>0</v>
          </cell>
          <cell r="AC305">
            <v>0</v>
          </cell>
        </row>
        <row r="306">
          <cell r="D306" t="str">
            <v>01014032</v>
          </cell>
          <cell r="E306">
            <v>0</v>
          </cell>
          <cell r="F306">
            <v>0</v>
          </cell>
          <cell r="G306" t="str">
            <v>A2</v>
          </cell>
          <cell r="H306">
            <v>0</v>
          </cell>
          <cell r="I306" t="str">
            <v>- Bài viết đăng Kỷ yếu hội thảo cấp trường (ICSS 2022)
- Bổ sung bài báo quốc tế 02 tác giả (Đỗ Huỳnh Thanh Phong, Nguyễn Thùy Linh)</v>
          </cell>
          <cell r="J306" t="str">
            <v>- Có bài viết đăng kỷ yếu hội thảo  cấp khoa  06/2022</v>
          </cell>
          <cell r="K306" t="str">
            <v>Bổ sung bài báo trong kỳ xét thi đua tháng 2/2023</v>
          </cell>
          <cell r="L306" t="str">
            <v>A3</v>
          </cell>
          <cell r="M306">
            <v>0</v>
          </cell>
          <cell r="N306">
            <v>1</v>
          </cell>
          <cell r="O306">
            <v>3</v>
          </cell>
          <cell r="P306" t="str">
            <v>A3</v>
          </cell>
          <cell r="Q306" t="str">
            <v>A3</v>
          </cell>
          <cell r="R306">
            <v>0</v>
          </cell>
          <cell r="S306">
            <v>0</v>
          </cell>
          <cell r="T306">
            <v>0</v>
          </cell>
          <cell r="U306" t="str">
            <v>A3</v>
          </cell>
          <cell r="V306">
            <v>0</v>
          </cell>
          <cell r="W306">
            <v>1</v>
          </cell>
          <cell r="X306">
            <v>2</v>
          </cell>
          <cell r="Y306">
            <v>0</v>
          </cell>
          <cell r="Z306">
            <v>0</v>
          </cell>
          <cell r="AA306">
            <v>0</v>
          </cell>
          <cell r="AB306">
            <v>0</v>
          </cell>
          <cell r="AC306">
            <v>0</v>
          </cell>
        </row>
        <row r="307">
          <cell r="D307" t="str">
            <v>01014006</v>
          </cell>
          <cell r="E307">
            <v>0</v>
          </cell>
          <cell r="F307">
            <v>0</v>
          </cell>
          <cell r="G307" t="str">
            <v>A2</v>
          </cell>
          <cell r="H307">
            <v>0</v>
          </cell>
          <cell r="I307" t="str">
            <v>- Có bài báo quốc tế (03 tác giả)  đăng trên : STM Journals 2022, ISSN: 2393-8757; Volume 9, Issue 3, 2022; DOI (Journal): 10.37591/RTECS; Published Date: September 30, 2022</v>
          </cell>
          <cell r="J307" t="str">
            <v>- Có bài viết đăng kỷ yếu hội thảo  cấp khoa  06/2022</v>
          </cell>
          <cell r="K307" t="str">
            <v>Có bài báo đăng tạp chí quốc tế nhóm 03 tác giả (T Anh Tăng, Minh Cường, Đức Cường)</v>
          </cell>
          <cell r="L307" t="str">
            <v>A2</v>
          </cell>
          <cell r="M307">
            <v>0</v>
          </cell>
          <cell r="N307">
            <v>3</v>
          </cell>
          <cell r="O307">
            <v>1</v>
          </cell>
          <cell r="P307" t="str">
            <v>A2</v>
          </cell>
          <cell r="Q307" t="str">
            <v>A2</v>
          </cell>
          <cell r="R307">
            <v>0</v>
          </cell>
          <cell r="S307">
            <v>0</v>
          </cell>
          <cell r="T307">
            <v>0</v>
          </cell>
          <cell r="U307" t="str">
            <v>A2</v>
          </cell>
          <cell r="V307">
            <v>0</v>
          </cell>
          <cell r="W307">
            <v>3</v>
          </cell>
          <cell r="X307">
            <v>1</v>
          </cell>
          <cell r="Y307">
            <v>0</v>
          </cell>
          <cell r="Z307">
            <v>0</v>
          </cell>
          <cell r="AA307">
            <v>0</v>
          </cell>
          <cell r="AB307">
            <v>0</v>
          </cell>
          <cell r="AC307">
            <v>0</v>
          </cell>
        </row>
        <row r="308">
          <cell r="D308" t="str">
            <v>01014052</v>
          </cell>
          <cell r="E308">
            <v>0</v>
          </cell>
          <cell r="F308">
            <v>0</v>
          </cell>
          <cell r="G308" t="str">
            <v>A4</v>
          </cell>
          <cell r="H308">
            <v>0</v>
          </cell>
          <cell r="I308">
            <v>0</v>
          </cell>
          <cell r="J308">
            <v>0</v>
          </cell>
          <cell r="K308">
            <v>0</v>
          </cell>
          <cell r="L308" t="str">
            <v>A4</v>
          </cell>
          <cell r="M308">
            <v>0</v>
          </cell>
          <cell r="N308">
            <v>0</v>
          </cell>
          <cell r="O308">
            <v>2</v>
          </cell>
          <cell r="P308" t="str">
            <v>A4</v>
          </cell>
          <cell r="Q308" t="str">
            <v>A4</v>
          </cell>
          <cell r="R308">
            <v>0</v>
          </cell>
          <cell r="S308">
            <v>0</v>
          </cell>
          <cell r="T308">
            <v>0</v>
          </cell>
          <cell r="U308" t="str">
            <v>A4</v>
          </cell>
          <cell r="V308">
            <v>0</v>
          </cell>
          <cell r="W308">
            <v>0</v>
          </cell>
          <cell r="X308">
            <v>2</v>
          </cell>
          <cell r="Y308">
            <v>0</v>
          </cell>
          <cell r="Z308">
            <v>0</v>
          </cell>
          <cell r="AA308">
            <v>0</v>
          </cell>
          <cell r="AB308">
            <v>0</v>
          </cell>
          <cell r="AC308">
            <v>0</v>
          </cell>
        </row>
        <row r="309">
          <cell r="D309" t="str">
            <v>01014009</v>
          </cell>
          <cell r="E309">
            <v>0</v>
          </cell>
          <cell r="F309">
            <v>0</v>
          </cell>
          <cell r="G309" t="str">
            <v>A3</v>
          </cell>
          <cell r="H309">
            <v>0</v>
          </cell>
          <cell r="I309">
            <v>0</v>
          </cell>
          <cell r="J309" t="str">
            <v>- Có bài viết đăng kỷ yếu hội thảo  cấp khoa  06/2022</v>
          </cell>
          <cell r="K309">
            <v>0</v>
          </cell>
          <cell r="L309" t="str">
            <v>A3</v>
          </cell>
          <cell r="M309">
            <v>0</v>
          </cell>
          <cell r="N309">
            <v>1</v>
          </cell>
          <cell r="O309">
            <v>0</v>
          </cell>
          <cell r="P309" t="str">
            <v>A3</v>
          </cell>
          <cell r="Q309" t="str">
            <v>A3</v>
          </cell>
          <cell r="R309">
            <v>0</v>
          </cell>
          <cell r="S309">
            <v>0</v>
          </cell>
          <cell r="T309">
            <v>0</v>
          </cell>
          <cell r="U309" t="str">
            <v>A3</v>
          </cell>
          <cell r="V309">
            <v>0</v>
          </cell>
          <cell r="W309">
            <v>1</v>
          </cell>
          <cell r="X309">
            <v>0</v>
          </cell>
          <cell r="Y309">
            <v>0</v>
          </cell>
          <cell r="Z309">
            <v>0</v>
          </cell>
          <cell r="AA309">
            <v>0</v>
          </cell>
          <cell r="AB309">
            <v>0</v>
          </cell>
          <cell r="AC309">
            <v>0</v>
          </cell>
        </row>
        <row r="310">
          <cell r="D310" t="str">
            <v>01014045</v>
          </cell>
          <cell r="E310">
            <v>0</v>
          </cell>
          <cell r="F310">
            <v>0</v>
          </cell>
          <cell r="G310" t="str">
            <v>A1</v>
          </cell>
          <cell r="H310" t="str">
            <v>- GV đạt giải II trong Hội thi TBTL toàn quốc năm 2022 (QĐ số 963/QĐ-LĐTBXH ngày 14/10/2022).
- Tham gia 01 đề tài NCKH cấp trường (5 tác giả) QĐ số 886/QĐ-LTT-QLKH 19-12-2022</v>
          </cell>
          <cell r="I310" t="str">
            <v>- Bài viết sáng kiến được công nhận phạm vi ảnh hưởng cấp ngành năm học 2021-2022 (QĐ số 1969/QĐ-SGDĐT ngày 03/8/2022)
- Bài viết đăng Kỷ yếu hội thảo cấp trường (ICSS 2022)
- GV đạt giải I trong Hội thi TBTL cấp thành phố năm 2022 (QĐ số 22258/QĐ-SLĐTBXH ngày 30/6/2022)</v>
          </cell>
          <cell r="J310" t="str">
            <v>- Bài viết sáng kiến được công nhận phạm vi ảnh hưởng cấp trường năm học 2021-2022 (QĐ số 189/QĐ-LTT-HĐSK ngày 15/4/2022)
- Có bài viết đăng kỷ yếu hội thảo  cấp khoa  06/2022</v>
          </cell>
          <cell r="K310">
            <v>0</v>
          </cell>
          <cell r="L310" t="str">
            <v>B1</v>
          </cell>
          <cell r="M310" t="str">
            <v>Ngày 19/05/2023 GV vào lớp trễ 10 phút</v>
          </cell>
          <cell r="N310">
            <v>2</v>
          </cell>
          <cell r="O310">
            <v>3</v>
          </cell>
          <cell r="P310" t="str">
            <v>A1</v>
          </cell>
          <cell r="Q310" t="str">
            <v>A1</v>
          </cell>
          <cell r="R310" t="str">
            <v>Nhắc nhở GV sắp xếp thời gian đến lớp đúng giờ</v>
          </cell>
          <cell r="S310">
            <v>0</v>
          </cell>
          <cell r="T310">
            <v>0</v>
          </cell>
          <cell r="U310" t="str">
            <v>A1</v>
          </cell>
          <cell r="V310">
            <v>0</v>
          </cell>
          <cell r="W310">
            <v>3</v>
          </cell>
          <cell r="X310">
            <v>2</v>
          </cell>
          <cell r="Y310">
            <v>0</v>
          </cell>
          <cell r="Z310" t="str">
            <v xml:space="preserve"> TT ĐHDL:
- Ngày 19/5/2023, tiết 1-2, 7h10 GV vào lớp (Trễ 10 phút). TKB tiết 1 bắt đầu lúc 7h00.</v>
          </cell>
          <cell r="AA310" t="str">
            <v>GV có bản giải trình</v>
          </cell>
          <cell r="AB310">
            <v>0</v>
          </cell>
          <cell r="AC310" t="str">
            <v>GV có mặt tại trường nhưng vì bận việc đột xuất, nên không báo kịp dẫn đến trễ giờ lên lớp. Đề nghị HĐ thi đua xem xét nhắc nhở GV</v>
          </cell>
        </row>
        <row r="311">
          <cell r="D311" t="str">
            <v>01014021</v>
          </cell>
          <cell r="E311">
            <v>0</v>
          </cell>
          <cell r="F311">
            <v>0</v>
          </cell>
          <cell r="G311" t="str">
            <v>A2</v>
          </cell>
          <cell r="H311">
            <v>0</v>
          </cell>
          <cell r="I311" t="str">
            <v>- Bài viết đăng Kỷ yếu hội thảo cấp trường (ICSS 2022)</v>
          </cell>
          <cell r="J311" t="str">
            <v>- Có bài viết đăng kỷ yếu hội thảo  cấp khoa 06/2022</v>
          </cell>
          <cell r="K311">
            <v>0</v>
          </cell>
          <cell r="L311" t="str">
            <v>A4</v>
          </cell>
          <cell r="M311">
            <v>0</v>
          </cell>
          <cell r="N311">
            <v>0</v>
          </cell>
          <cell r="O311">
            <v>1</v>
          </cell>
          <cell r="P311" t="str">
            <v>A3</v>
          </cell>
          <cell r="Q311" t="str">
            <v>A3</v>
          </cell>
          <cell r="R311" t="str">
            <v>Bổ sung nhiệm vụ, đạt mức xếp loại A3</v>
          </cell>
          <cell r="S311">
            <v>0</v>
          </cell>
          <cell r="T311">
            <v>0</v>
          </cell>
          <cell r="U311" t="str">
            <v>A3</v>
          </cell>
          <cell r="V311">
            <v>0</v>
          </cell>
          <cell r="W311">
            <v>1</v>
          </cell>
          <cell r="X311">
            <v>1</v>
          </cell>
          <cell r="Y311">
            <v>0</v>
          </cell>
          <cell r="Z311">
            <v>0</v>
          </cell>
          <cell r="AA311">
            <v>0</v>
          </cell>
          <cell r="AB311">
            <v>0</v>
          </cell>
          <cell r="AC311">
            <v>0</v>
          </cell>
        </row>
        <row r="312">
          <cell r="D312" t="str">
            <v>01014016</v>
          </cell>
          <cell r="E312">
            <v>0</v>
          </cell>
          <cell r="F312">
            <v>0</v>
          </cell>
          <cell r="G312" t="str">
            <v>A2</v>
          </cell>
          <cell r="H312">
            <v>0</v>
          </cell>
          <cell r="I312" t="str">
            <v>- Có bài báo quốc tế (02 tác giả)  đăng trên : STM Journals 2022, ISSN: 2349-8994; Volume 9, Issue 3, 2022; DOI (Journal): 10.37591/JoTEA; Published Date: November/24/2022
- Tham gia viết bài giới thiệu đơn vị trong Kỷ yếu Hội thảo 50 năm thành lập trường</v>
          </cell>
          <cell r="J312" t="str">
            <v>- Bài viết sáng kiến được công nhận phạm vi ảnh hưởng cấp trường năm học 2021-2022 (QĐ số 189/QĐ-LTT-HĐSK ngày 15/4/2022)
- Có bài viết đăng kỷ yếu hội thảo  cấp khoa  06/2022</v>
          </cell>
          <cell r="K312" t="str">
            <v>Có bài báo đăng tạp chí quốc tế nhóm 02 tác giả (T Văn Yên, Trung Hiếu)</v>
          </cell>
          <cell r="L312" t="str">
            <v>A3</v>
          </cell>
          <cell r="M312">
            <v>0</v>
          </cell>
          <cell r="N312">
            <v>1</v>
          </cell>
          <cell r="O312">
            <v>0</v>
          </cell>
          <cell r="P312" t="str">
            <v>A3</v>
          </cell>
          <cell r="Q312" t="str">
            <v>A3</v>
          </cell>
          <cell r="R312">
            <v>0</v>
          </cell>
          <cell r="S312">
            <v>0</v>
          </cell>
          <cell r="T312">
            <v>0</v>
          </cell>
          <cell r="U312" t="str">
            <v>A3</v>
          </cell>
          <cell r="V312">
            <v>0</v>
          </cell>
          <cell r="W312">
            <v>1</v>
          </cell>
          <cell r="X312">
            <v>0</v>
          </cell>
          <cell r="Y312">
            <v>0</v>
          </cell>
          <cell r="Z312">
            <v>0</v>
          </cell>
          <cell r="AA312">
            <v>0</v>
          </cell>
          <cell r="AB312">
            <v>0</v>
          </cell>
          <cell r="AC312">
            <v>0</v>
          </cell>
        </row>
        <row r="313">
          <cell r="D313">
            <v>0</v>
          </cell>
          <cell r="E313">
            <v>0</v>
          </cell>
          <cell r="F313">
            <v>0</v>
          </cell>
          <cell r="G313">
            <v>9</v>
          </cell>
          <cell r="H313">
            <v>0</v>
          </cell>
          <cell r="I313">
            <v>0</v>
          </cell>
          <cell r="J313">
            <v>0</v>
          </cell>
          <cell r="K313">
            <v>0</v>
          </cell>
          <cell r="L313">
            <v>9</v>
          </cell>
          <cell r="M313" t="str">
            <v>0A1 + 1A2 + 6A3 + 2A4 + 0B1</v>
          </cell>
          <cell r="N313">
            <v>0</v>
          </cell>
          <cell r="O313">
            <v>0</v>
          </cell>
          <cell r="P313">
            <v>9</v>
          </cell>
          <cell r="Q313">
            <v>9</v>
          </cell>
          <cell r="R313" t="str">
            <v>0A1 + 1A2 + 7A3 + 1A4 + 0B1 + 0B2</v>
          </cell>
          <cell r="S313">
            <v>0</v>
          </cell>
          <cell r="T313">
            <v>0</v>
          </cell>
          <cell r="U313">
            <v>9</v>
          </cell>
          <cell r="V313" t="str">
            <v>0A1 + 1A2 + 7A3 + 1A4 + 0B1 + 0B2</v>
          </cell>
          <cell r="W313">
            <v>0</v>
          </cell>
          <cell r="X313">
            <v>0</v>
          </cell>
          <cell r="Y313">
            <v>0</v>
          </cell>
          <cell r="Z313">
            <v>0</v>
          </cell>
          <cell r="AA313">
            <v>0</v>
          </cell>
          <cell r="AB313">
            <v>0</v>
          </cell>
          <cell r="AC313">
            <v>0</v>
          </cell>
        </row>
        <row r="314">
          <cell r="D314">
            <v>0</v>
          </cell>
          <cell r="E314" t="str">
            <v>Tỷ lệ A1</v>
          </cell>
          <cell r="F314" t="str">
            <v>Tỷ lệ A2</v>
          </cell>
          <cell r="G314">
            <v>9</v>
          </cell>
          <cell r="H314">
            <v>0</v>
          </cell>
          <cell r="I314">
            <v>0</v>
          </cell>
          <cell r="J314">
            <v>0</v>
          </cell>
          <cell r="K314">
            <v>0</v>
          </cell>
          <cell r="L314">
            <v>9</v>
          </cell>
          <cell r="M314" t="str">
            <v>0A1 + 1A2 + 6A3 + 2A4 + 0B1</v>
          </cell>
          <cell r="N314">
            <v>0</v>
          </cell>
          <cell r="O314">
            <v>0</v>
          </cell>
          <cell r="P314">
            <v>9</v>
          </cell>
          <cell r="Q314">
            <v>9</v>
          </cell>
          <cell r="R314" t="str">
            <v>0A1 + 1A2 + 7A3 + 1A4 + 0B1 + 0B2</v>
          </cell>
          <cell r="S314" t="str">
            <v>Tỷ lệ A1</v>
          </cell>
          <cell r="T314" t="str">
            <v>Tỷ lệ A2</v>
          </cell>
          <cell r="U314">
            <v>9</v>
          </cell>
          <cell r="V314" t="str">
            <v>0A1 + 0A2 + 7A3 + 1A4 + 0B1 + 0B2</v>
          </cell>
          <cell r="W314">
            <v>0</v>
          </cell>
          <cell r="X314">
            <v>0</v>
          </cell>
          <cell r="Y314">
            <v>0</v>
          </cell>
          <cell r="Z314">
            <v>0</v>
          </cell>
          <cell r="AA314">
            <v>0</v>
          </cell>
          <cell r="AB314">
            <v>0</v>
          </cell>
          <cell r="AC314">
            <v>0</v>
          </cell>
        </row>
        <row r="315">
          <cell r="D315" t="str">
            <v>01016008</v>
          </cell>
          <cell r="E315">
            <v>0</v>
          </cell>
          <cell r="F315">
            <v>0</v>
          </cell>
          <cell r="G315" t="str">
            <v>A2</v>
          </cell>
          <cell r="H315">
            <v>0</v>
          </cell>
          <cell r="I315" t="str">
            <v>- Bài viết đăng Kỷ yếu hội thảo cấp trường (ICSS 2022)
- Tham gia viết bài giới thiệu đơn vị trong Kỷ yếu Hội thảo 50 năm thành lập trường</v>
          </cell>
          <cell r="J315" t="str">
            <v>Bài viết đăng kỷ yếu hội thảo cấp đơn vị năm 2022</v>
          </cell>
          <cell r="K315">
            <v>0</v>
          </cell>
          <cell r="L315" t="str">
            <v>A2</v>
          </cell>
          <cell r="M315">
            <v>0</v>
          </cell>
          <cell r="N315">
            <v>2</v>
          </cell>
          <cell r="O315">
            <v>2</v>
          </cell>
          <cell r="P315" t="str">
            <v>A2</v>
          </cell>
          <cell r="Q315" t="str">
            <v>A2</v>
          </cell>
          <cell r="R315">
            <v>0</v>
          </cell>
          <cell r="S315">
            <v>0</v>
          </cell>
          <cell r="T315">
            <v>0</v>
          </cell>
          <cell r="U315" t="str">
            <v>A2</v>
          </cell>
          <cell r="V315">
            <v>0</v>
          </cell>
          <cell r="W315">
            <v>3</v>
          </cell>
          <cell r="X315">
            <v>2</v>
          </cell>
          <cell r="Y315">
            <v>0</v>
          </cell>
          <cell r="Z315">
            <v>0</v>
          </cell>
          <cell r="AA315">
            <v>0</v>
          </cell>
          <cell r="AB315">
            <v>0</v>
          </cell>
          <cell r="AC315">
            <v>0</v>
          </cell>
        </row>
        <row r="316">
          <cell r="D316" t="str">
            <v>01016004</v>
          </cell>
          <cell r="E316">
            <v>0</v>
          </cell>
          <cell r="F316">
            <v>0</v>
          </cell>
          <cell r="G316" t="str">
            <v>A2</v>
          </cell>
          <cell r="H316">
            <v>0</v>
          </cell>
          <cell r="I316" t="str">
            <v>- Bài viết sáng kiến được công nhận phạm vi ảnh hưởng cấp ngành năm học 2021-2022 (QĐ số 1969/QĐ-SGDĐT ngày 03/8/2022)
- Bài viết đăng Kỷ yếu hội thảo cấp trường (ICSS 2022)</v>
          </cell>
          <cell r="J316" t="str">
            <v>- Bài viết sáng kiến được công nhận phạm vi ảnh hưởng cấp trường năm học 2021-2022 (QĐ số 189/QĐ-LTT-HĐSK ngày 15/4/2022)
- Bài viết đăng kỷ yếu hội thảo cấp đơn vị năm 2022</v>
          </cell>
          <cell r="K316">
            <v>0</v>
          </cell>
          <cell r="L316" t="str">
            <v>A3</v>
          </cell>
          <cell r="M316">
            <v>0</v>
          </cell>
          <cell r="N316">
            <v>1</v>
          </cell>
          <cell r="O316">
            <v>0</v>
          </cell>
          <cell r="P316" t="str">
            <v>A3</v>
          </cell>
          <cell r="Q316" t="str">
            <v>A3</v>
          </cell>
          <cell r="R316">
            <v>0</v>
          </cell>
          <cell r="S316">
            <v>0</v>
          </cell>
          <cell r="T316">
            <v>0</v>
          </cell>
          <cell r="U316" t="str">
            <v>A3</v>
          </cell>
          <cell r="V316">
            <v>0</v>
          </cell>
          <cell r="W316">
            <v>1</v>
          </cell>
          <cell r="X316">
            <v>0</v>
          </cell>
          <cell r="Y316">
            <v>0</v>
          </cell>
          <cell r="Z316">
            <v>0</v>
          </cell>
          <cell r="AA316">
            <v>0</v>
          </cell>
          <cell r="AB316">
            <v>0</v>
          </cell>
          <cell r="AC316">
            <v>0</v>
          </cell>
        </row>
        <row r="317">
          <cell r="D317" t="str">
            <v>01016002</v>
          </cell>
          <cell r="E317">
            <v>0</v>
          </cell>
          <cell r="F317">
            <v>0</v>
          </cell>
          <cell r="G317" t="str">
            <v>A2</v>
          </cell>
          <cell r="H317">
            <v>0</v>
          </cell>
          <cell r="I317" t="str">
            <v>- Bài viết sáng kiến được công nhận phạm vi ảnh hưởng cấp ngành năm học 2021-2022 (QĐ số 1969/QĐ-SGDĐT ngày 03/8/2022)</v>
          </cell>
          <cell r="J317" t="str">
            <v>- Bài viết sáng kiến được công nhận phạm vi ảnh hưởng cấp trường năm học 2021-2022 (QĐ số 189/QĐ-LTT-HĐSK ngày 15/4/2022)
- Bài viết đăng kỷ yếu hội thảo cấp đơn vị năm 2022</v>
          </cell>
          <cell r="K317">
            <v>0</v>
          </cell>
          <cell r="L317" t="str">
            <v>A3</v>
          </cell>
          <cell r="M317">
            <v>0</v>
          </cell>
          <cell r="N317">
            <v>1</v>
          </cell>
          <cell r="O317">
            <v>0</v>
          </cell>
          <cell r="P317" t="str">
            <v>A3</v>
          </cell>
          <cell r="Q317" t="str">
            <v>A3</v>
          </cell>
          <cell r="R317">
            <v>0</v>
          </cell>
          <cell r="S317">
            <v>0</v>
          </cell>
          <cell r="T317">
            <v>0</v>
          </cell>
          <cell r="U317" t="str">
            <v>A3</v>
          </cell>
          <cell r="V317">
            <v>0</v>
          </cell>
          <cell r="W317">
            <v>1</v>
          </cell>
          <cell r="X317">
            <v>0</v>
          </cell>
          <cell r="Y317">
            <v>0</v>
          </cell>
          <cell r="Z317">
            <v>0</v>
          </cell>
          <cell r="AA317">
            <v>0</v>
          </cell>
          <cell r="AB317">
            <v>0</v>
          </cell>
          <cell r="AC317">
            <v>0</v>
          </cell>
        </row>
        <row r="318">
          <cell r="D318" t="str">
            <v>01016006</v>
          </cell>
          <cell r="E318">
            <v>0</v>
          </cell>
          <cell r="F318">
            <v>0</v>
          </cell>
          <cell r="G318" t="str">
            <v>A3</v>
          </cell>
          <cell r="H318">
            <v>0</v>
          </cell>
          <cell r="I318">
            <v>0</v>
          </cell>
          <cell r="J318" t="str">
            <v>Bài viết đăng kỷ yếu hội thảo cấp đơn vị năm 2022</v>
          </cell>
          <cell r="K318">
            <v>0</v>
          </cell>
          <cell r="L318" t="str">
            <v>A3</v>
          </cell>
          <cell r="M318">
            <v>0</v>
          </cell>
          <cell r="N318">
            <v>1</v>
          </cell>
          <cell r="O318">
            <v>0</v>
          </cell>
          <cell r="P318" t="str">
            <v>A3</v>
          </cell>
          <cell r="Q318" t="str">
            <v>A3</v>
          </cell>
          <cell r="R318">
            <v>0</v>
          </cell>
          <cell r="S318">
            <v>0</v>
          </cell>
          <cell r="T318">
            <v>0</v>
          </cell>
          <cell r="U318" t="str">
            <v>A3</v>
          </cell>
          <cell r="V318">
            <v>0</v>
          </cell>
          <cell r="W318">
            <v>2</v>
          </cell>
          <cell r="X318">
            <v>0</v>
          </cell>
          <cell r="Y318">
            <v>0</v>
          </cell>
          <cell r="Z318">
            <v>0</v>
          </cell>
          <cell r="AA318">
            <v>0</v>
          </cell>
          <cell r="AB318">
            <v>0</v>
          </cell>
          <cell r="AC318">
            <v>0</v>
          </cell>
        </row>
        <row r="319">
          <cell r="D319" t="str">
            <v>01016005</v>
          </cell>
          <cell r="E319">
            <v>0</v>
          </cell>
          <cell r="F319">
            <v>0</v>
          </cell>
          <cell r="G319" t="str">
            <v>A2</v>
          </cell>
          <cell r="H319">
            <v>0</v>
          </cell>
          <cell r="I319" t="str">
            <v>- Tham gia viết bài giới thiệu đơn vị trong Kỷ yếu Hội thảo 50 năm thành lập trường</v>
          </cell>
          <cell r="J319" t="str">
            <v>Bài viết đăng kỷ yếu hội thảo cấp đơn vị năm 2022</v>
          </cell>
          <cell r="K319">
            <v>0</v>
          </cell>
          <cell r="L319" t="str">
            <v>A3</v>
          </cell>
          <cell r="M319">
            <v>0</v>
          </cell>
          <cell r="N319">
            <v>1</v>
          </cell>
          <cell r="O319">
            <v>0</v>
          </cell>
          <cell r="P319" t="str">
            <v>A3</v>
          </cell>
          <cell r="Q319" t="str">
            <v>A3</v>
          </cell>
          <cell r="R319">
            <v>0</v>
          </cell>
          <cell r="S319">
            <v>0</v>
          </cell>
          <cell r="T319">
            <v>0</v>
          </cell>
          <cell r="U319" t="str">
            <v>A3</v>
          </cell>
          <cell r="V319">
            <v>0</v>
          </cell>
          <cell r="W319">
            <v>1</v>
          </cell>
          <cell r="X319">
            <v>0</v>
          </cell>
          <cell r="Y319">
            <v>0</v>
          </cell>
          <cell r="Z319">
            <v>0</v>
          </cell>
          <cell r="AA319">
            <v>0</v>
          </cell>
          <cell r="AB319">
            <v>0</v>
          </cell>
          <cell r="AC319">
            <v>0</v>
          </cell>
        </row>
        <row r="320">
          <cell r="D320" t="str">
            <v>01016012</v>
          </cell>
          <cell r="E320">
            <v>0</v>
          </cell>
          <cell r="F320">
            <v>0</v>
          </cell>
          <cell r="G320" t="str">
            <v>A3</v>
          </cell>
          <cell r="H320">
            <v>0</v>
          </cell>
          <cell r="I320">
            <v>0</v>
          </cell>
          <cell r="J320" t="str">
            <v>Bài viết đăng kỷ yếu hội thảo cấp đơn vị năm 2022</v>
          </cell>
          <cell r="K320">
            <v>0</v>
          </cell>
          <cell r="L320" t="str">
            <v>A4</v>
          </cell>
          <cell r="M320">
            <v>0</v>
          </cell>
          <cell r="N320">
            <v>0</v>
          </cell>
          <cell r="O320">
            <v>1</v>
          </cell>
          <cell r="P320" t="str">
            <v>A3</v>
          </cell>
          <cell r="Q320" t="str">
            <v>A3</v>
          </cell>
          <cell r="R320" t="str">
            <v>Bổ sung nhiệm vụ, đạt mức xếp loại A3</v>
          </cell>
          <cell r="S320">
            <v>0</v>
          </cell>
          <cell r="T320">
            <v>0</v>
          </cell>
          <cell r="U320" t="str">
            <v>A3</v>
          </cell>
          <cell r="V320">
            <v>0</v>
          </cell>
          <cell r="W320">
            <v>1</v>
          </cell>
          <cell r="X320">
            <v>0</v>
          </cell>
          <cell r="Y320">
            <v>0</v>
          </cell>
          <cell r="Z320">
            <v>0</v>
          </cell>
          <cell r="AA320">
            <v>0</v>
          </cell>
          <cell r="AB320">
            <v>0</v>
          </cell>
          <cell r="AC320">
            <v>0</v>
          </cell>
        </row>
        <row r="321">
          <cell r="D321" t="str">
            <v>01016010</v>
          </cell>
          <cell r="E321">
            <v>0</v>
          </cell>
          <cell r="F321">
            <v>0</v>
          </cell>
          <cell r="G321" t="str">
            <v>A3</v>
          </cell>
          <cell r="H321">
            <v>0</v>
          </cell>
          <cell r="I321">
            <v>0</v>
          </cell>
          <cell r="J321" t="str">
            <v>Bài viết đăng kỷ yếu hội thảo cấp đơn vị năm 2022</v>
          </cell>
          <cell r="K321">
            <v>0</v>
          </cell>
          <cell r="L321" t="str">
            <v>A4</v>
          </cell>
          <cell r="M321">
            <v>0</v>
          </cell>
          <cell r="N321">
            <v>0</v>
          </cell>
          <cell r="O321">
            <v>0</v>
          </cell>
          <cell r="P321" t="str">
            <v>A4</v>
          </cell>
          <cell r="Q321" t="str">
            <v>A4</v>
          </cell>
          <cell r="R321">
            <v>0</v>
          </cell>
          <cell r="S321">
            <v>0</v>
          </cell>
          <cell r="T321">
            <v>0</v>
          </cell>
          <cell r="U321" t="str">
            <v>A4</v>
          </cell>
          <cell r="V321">
            <v>0</v>
          </cell>
          <cell r="W321">
            <v>0</v>
          </cell>
          <cell r="X321">
            <v>0</v>
          </cell>
          <cell r="Y321">
            <v>0</v>
          </cell>
          <cell r="Z321">
            <v>0</v>
          </cell>
          <cell r="AA321">
            <v>0</v>
          </cell>
          <cell r="AB321">
            <v>0</v>
          </cell>
          <cell r="AC321">
            <v>0</v>
          </cell>
        </row>
        <row r="322">
          <cell r="D322" t="str">
            <v>01016007</v>
          </cell>
          <cell r="E322">
            <v>0</v>
          </cell>
          <cell r="F322">
            <v>0</v>
          </cell>
          <cell r="G322" t="str">
            <v>A2</v>
          </cell>
          <cell r="H322">
            <v>0</v>
          </cell>
          <cell r="I322" t="str">
            <v>- Bài viết đăng Kỷ yếu hội thảo cấp trường (ICSS 2022)</v>
          </cell>
          <cell r="J322" t="str">
            <v>Bài viết đăng kỷ yếu hội thảo cấp đơn vị năm 2022</v>
          </cell>
          <cell r="K322">
            <v>0</v>
          </cell>
          <cell r="L322" t="str">
            <v>A3</v>
          </cell>
          <cell r="M322">
            <v>0</v>
          </cell>
          <cell r="N322">
            <v>0</v>
          </cell>
          <cell r="O322">
            <v>2</v>
          </cell>
          <cell r="P322" t="str">
            <v>A3</v>
          </cell>
          <cell r="Q322" t="str">
            <v>A3</v>
          </cell>
          <cell r="R322">
            <v>0</v>
          </cell>
          <cell r="S322">
            <v>0</v>
          </cell>
          <cell r="T322">
            <v>0</v>
          </cell>
          <cell r="U322" t="str">
            <v>A3</v>
          </cell>
          <cell r="V322">
            <v>0</v>
          </cell>
          <cell r="W322">
            <v>0</v>
          </cell>
          <cell r="X322">
            <v>2</v>
          </cell>
          <cell r="Y322">
            <v>0</v>
          </cell>
          <cell r="Z322">
            <v>0</v>
          </cell>
          <cell r="AA322">
            <v>0</v>
          </cell>
          <cell r="AB322">
            <v>0</v>
          </cell>
          <cell r="AC322">
            <v>0</v>
          </cell>
        </row>
        <row r="323">
          <cell r="D323" t="str">
            <v>01016003</v>
          </cell>
          <cell r="E323">
            <v>0</v>
          </cell>
          <cell r="F323">
            <v>0</v>
          </cell>
          <cell r="G323" t="str">
            <v>A2</v>
          </cell>
          <cell r="H323">
            <v>0</v>
          </cell>
          <cell r="I323" t="str">
            <v>- Bài viết đăng Kỷ yếu hội thảo cấp trường (ICSS 2022)</v>
          </cell>
          <cell r="J323" t="str">
            <v>Bài viết đăng kỷ yếu hội thảo cấp đơn vị năm 2022</v>
          </cell>
          <cell r="K323">
            <v>0</v>
          </cell>
          <cell r="L323" t="str">
            <v>A3</v>
          </cell>
          <cell r="M323">
            <v>0</v>
          </cell>
          <cell r="N323">
            <v>0</v>
          </cell>
          <cell r="O323">
            <v>2</v>
          </cell>
          <cell r="P323" t="str">
            <v>A3</v>
          </cell>
          <cell r="Q323" t="str">
            <v>A3</v>
          </cell>
          <cell r="R323">
            <v>0</v>
          </cell>
          <cell r="S323">
            <v>0</v>
          </cell>
          <cell r="T323">
            <v>0</v>
          </cell>
          <cell r="U323" t="str">
            <v>A3</v>
          </cell>
          <cell r="V323">
            <v>0</v>
          </cell>
          <cell r="W323">
            <v>0</v>
          </cell>
          <cell r="X323">
            <v>2</v>
          </cell>
          <cell r="Y323">
            <v>0</v>
          </cell>
          <cell r="Z323">
            <v>0</v>
          </cell>
          <cell r="AA323">
            <v>0</v>
          </cell>
          <cell r="AB323">
            <v>0</v>
          </cell>
          <cell r="AC323">
            <v>0</v>
          </cell>
        </row>
        <row r="324">
          <cell r="D324">
            <v>0</v>
          </cell>
          <cell r="E324">
            <v>0</v>
          </cell>
          <cell r="F324">
            <v>0</v>
          </cell>
          <cell r="G324">
            <v>9</v>
          </cell>
          <cell r="H324">
            <v>0</v>
          </cell>
          <cell r="I324">
            <v>0</v>
          </cell>
          <cell r="J324">
            <v>0</v>
          </cell>
          <cell r="K324">
            <v>0</v>
          </cell>
          <cell r="L324">
            <v>9</v>
          </cell>
          <cell r="M324" t="str">
            <v>0A1 + 0A2 + 6A3 + 3A4 + 0B1</v>
          </cell>
          <cell r="N324">
            <v>0</v>
          </cell>
          <cell r="O324">
            <v>0</v>
          </cell>
          <cell r="P324">
            <v>9</v>
          </cell>
          <cell r="Q324">
            <v>9</v>
          </cell>
          <cell r="R324" t="str">
            <v>0A1 + 0A2 + 6A3 + 3A4 + 0B1</v>
          </cell>
          <cell r="S324">
            <v>0</v>
          </cell>
          <cell r="T324">
            <v>0</v>
          </cell>
          <cell r="U324">
            <v>9</v>
          </cell>
          <cell r="V324" t="str">
            <v>0A1 + 0A2 + 6A3 + 3A4 + 0B1</v>
          </cell>
          <cell r="W324">
            <v>0</v>
          </cell>
          <cell r="X324">
            <v>0</v>
          </cell>
          <cell r="Y324">
            <v>0</v>
          </cell>
          <cell r="Z324">
            <v>0</v>
          </cell>
          <cell r="AA324">
            <v>0</v>
          </cell>
          <cell r="AB324">
            <v>0</v>
          </cell>
          <cell r="AC324">
            <v>0</v>
          </cell>
        </row>
        <row r="325">
          <cell r="D325">
            <v>0</v>
          </cell>
          <cell r="E325" t="str">
            <v>Tỷ lệ A1</v>
          </cell>
          <cell r="F325" t="str">
            <v>Tỷ lệ A2</v>
          </cell>
          <cell r="G325">
            <v>9</v>
          </cell>
          <cell r="H325">
            <v>0</v>
          </cell>
          <cell r="I325">
            <v>0</v>
          </cell>
          <cell r="J325">
            <v>0</v>
          </cell>
          <cell r="K325">
            <v>0</v>
          </cell>
          <cell r="L325">
            <v>9</v>
          </cell>
          <cell r="M325" t="str">
            <v>0A1 + 0A2 + 6A3 + 3A4 + 0B1</v>
          </cell>
          <cell r="N325">
            <v>0</v>
          </cell>
          <cell r="O325">
            <v>0</v>
          </cell>
          <cell r="P325">
            <v>9</v>
          </cell>
          <cell r="Q325">
            <v>9</v>
          </cell>
          <cell r="R325" t="str">
            <v>0A1 + 0A2 + 6A3 + 3A4 + 0B1</v>
          </cell>
          <cell r="S325" t="str">
            <v>Tỷ lệ A1</v>
          </cell>
          <cell r="T325" t="str">
            <v>Tỷ lệ A2</v>
          </cell>
          <cell r="U325">
            <v>9</v>
          </cell>
          <cell r="V325" t="str">
            <v>0A1 + 0A2 + 6A3 + 3A4 + 0B1</v>
          </cell>
          <cell r="W325">
            <v>0</v>
          </cell>
          <cell r="X325">
            <v>0</v>
          </cell>
          <cell r="Y325">
            <v>0</v>
          </cell>
          <cell r="Z325">
            <v>0</v>
          </cell>
          <cell r="AA325">
            <v>0</v>
          </cell>
          <cell r="AB325">
            <v>0</v>
          </cell>
          <cell r="AC325">
            <v>0</v>
          </cell>
        </row>
        <row r="326">
          <cell r="D326" t="str">
            <v>01013020</v>
          </cell>
          <cell r="E326">
            <v>0</v>
          </cell>
          <cell r="F326">
            <v>0</v>
          </cell>
          <cell r="G326" t="str">
            <v>A1</v>
          </cell>
          <cell r="H326" t="str">
            <v>- GV đạt giải II trong Hội thi TBTL toàn quốc năm 2022 (QĐ số 963/QĐ-LĐTBXH ngày 14/10/2022).</v>
          </cell>
          <cell r="I326" t="str">
            <v>- Bài viết đăng Kỷ yếu hội thảo cấp trường (ICSS 2022)
- GV đạt giải III trong Hội thi TBTL cấp thành phố năm 2022 (QĐ số 22258/QĐ-SLĐTBXH ngày 30/6/2022)</v>
          </cell>
          <cell r="J326" t="str">
            <v>Bài viết đăng kỷ yếu hội thảo cấp đơn vị năm 2022</v>
          </cell>
          <cell r="K326">
            <v>0</v>
          </cell>
          <cell r="L326" t="str">
            <v>A3</v>
          </cell>
          <cell r="M326">
            <v>0</v>
          </cell>
          <cell r="N326">
            <v>2</v>
          </cell>
          <cell r="O326">
            <v>1</v>
          </cell>
          <cell r="P326" t="str">
            <v>A3</v>
          </cell>
          <cell r="Q326" t="str">
            <v>A3</v>
          </cell>
          <cell r="R326">
            <v>0</v>
          </cell>
          <cell r="S326">
            <v>0</v>
          </cell>
          <cell r="T326">
            <v>0</v>
          </cell>
          <cell r="U326" t="str">
            <v>A3</v>
          </cell>
          <cell r="V326">
            <v>0</v>
          </cell>
          <cell r="W326">
            <v>2</v>
          </cell>
          <cell r="X326">
            <v>0</v>
          </cell>
          <cell r="Y326">
            <v>0</v>
          </cell>
          <cell r="Z326">
            <v>0</v>
          </cell>
          <cell r="AA326">
            <v>0</v>
          </cell>
          <cell r="AB326">
            <v>0</v>
          </cell>
          <cell r="AC326">
            <v>0</v>
          </cell>
        </row>
        <row r="327">
          <cell r="D327" t="str">
            <v>01029001</v>
          </cell>
          <cell r="E327">
            <v>0</v>
          </cell>
          <cell r="F327">
            <v>0</v>
          </cell>
          <cell r="G327" t="str">
            <v>A2</v>
          </cell>
          <cell r="H327">
            <v>0</v>
          </cell>
          <cell r="I327" t="str">
            <v>- 01 bài báo đăng trên tạp chí quốc tế (nhóm 3 tác giả): Energies (Thuộc tạp chí ISI, ISSN: 1996-1073), ngày đăng 19/12/2022
- Bài viết đăng Kỷ yếu hội thảo cấp trường (ICSS 2022)</v>
          </cell>
          <cell r="J327" t="str">
            <v>Bài viết đăng kỷ yếu hội thảo cấp đơn vị năm 2022</v>
          </cell>
          <cell r="K327" t="str">
            <v>Có bài báo đăng tạp chí quốc tế nhóm 03 tác giả</v>
          </cell>
          <cell r="L327" t="str">
            <v>A3</v>
          </cell>
          <cell r="M327">
            <v>0</v>
          </cell>
          <cell r="N327">
            <v>1</v>
          </cell>
          <cell r="O327">
            <v>1</v>
          </cell>
          <cell r="P327" t="str">
            <v>A3</v>
          </cell>
          <cell r="Q327" t="str">
            <v>A3</v>
          </cell>
          <cell r="R327">
            <v>0</v>
          </cell>
          <cell r="S327">
            <v>0</v>
          </cell>
          <cell r="T327">
            <v>0</v>
          </cell>
          <cell r="U327" t="str">
            <v>A3</v>
          </cell>
          <cell r="V327">
            <v>0</v>
          </cell>
          <cell r="W327">
            <v>1</v>
          </cell>
          <cell r="X327">
            <v>0</v>
          </cell>
          <cell r="Y327">
            <v>0</v>
          </cell>
          <cell r="Z327">
            <v>0</v>
          </cell>
          <cell r="AA327">
            <v>0</v>
          </cell>
          <cell r="AB327">
            <v>0</v>
          </cell>
          <cell r="AC327">
            <v>0</v>
          </cell>
        </row>
        <row r="328">
          <cell r="D328" t="str">
            <v>01013010</v>
          </cell>
          <cell r="E328">
            <v>0</v>
          </cell>
          <cell r="F328">
            <v>0</v>
          </cell>
          <cell r="G328" t="str">
            <v>A2</v>
          </cell>
          <cell r="H328">
            <v>0</v>
          </cell>
          <cell r="I328" t="str">
            <v>- Tham gia viết bài giới thiệu đơn vị trong Kỷ yếu Hội thảo 50 năm thành lập trường</v>
          </cell>
          <cell r="J328" t="str">
            <v>'</v>
          </cell>
          <cell r="K328">
            <v>0</v>
          </cell>
          <cell r="L328" t="str">
            <v>A4</v>
          </cell>
          <cell r="M328">
            <v>0</v>
          </cell>
          <cell r="N328">
            <v>0</v>
          </cell>
          <cell r="O328">
            <v>0</v>
          </cell>
          <cell r="P328" t="str">
            <v>A4</v>
          </cell>
          <cell r="Q328" t="str">
            <v>A4</v>
          </cell>
          <cell r="R328">
            <v>0</v>
          </cell>
          <cell r="S328">
            <v>0</v>
          </cell>
          <cell r="T328">
            <v>0</v>
          </cell>
          <cell r="U328" t="str">
            <v>A4</v>
          </cell>
          <cell r="V328">
            <v>0</v>
          </cell>
          <cell r="W328">
            <v>0</v>
          </cell>
          <cell r="X328">
            <v>0</v>
          </cell>
          <cell r="Y328">
            <v>0</v>
          </cell>
          <cell r="Z328">
            <v>0</v>
          </cell>
          <cell r="AA328">
            <v>0</v>
          </cell>
          <cell r="AB328">
            <v>0</v>
          </cell>
          <cell r="AC328">
            <v>0</v>
          </cell>
        </row>
        <row r="329">
          <cell r="D329" t="str">
            <v>01013009</v>
          </cell>
          <cell r="E329">
            <v>0</v>
          </cell>
          <cell r="F329">
            <v>0</v>
          </cell>
          <cell r="G329" t="str">
            <v>A1</v>
          </cell>
          <cell r="H329" t="str">
            <v>- GV đạt giải II trong Hội thi TBTL toàn quốc năm 2022 (QĐ số 963/QĐ-LĐTBXH ngày 14/10/2022).</v>
          </cell>
          <cell r="I329" t="str">
            <v>- Bài viết đăng Kỷ yếu hội thảo cấp trường (ICSS 2022)
- GV đạt giải III trong Hội thi TBTL cấp thành phố năm 2022 (QĐ số 22258/QĐ-SLĐTBXH ngày 30/6/2022)
 - Hướng dẫn SV thi Startup Kite 2022 vòng bán kết.</v>
          </cell>
          <cell r="J329" t="str">
            <v>Bài viết đăng kỷ yếu hội thảo cấp đơn vị năm 2022</v>
          </cell>
          <cell r="K329">
            <v>0</v>
          </cell>
          <cell r="L329" t="str">
            <v>A3</v>
          </cell>
          <cell r="M329">
            <v>0</v>
          </cell>
          <cell r="N329">
            <v>1</v>
          </cell>
          <cell r="O329">
            <v>1</v>
          </cell>
          <cell r="P329" t="str">
            <v>A3</v>
          </cell>
          <cell r="Q329" t="str">
            <v>A3</v>
          </cell>
          <cell r="R329">
            <v>0</v>
          </cell>
          <cell r="S329">
            <v>0</v>
          </cell>
          <cell r="T329">
            <v>0</v>
          </cell>
          <cell r="U329" t="str">
            <v>A3</v>
          </cell>
          <cell r="V329">
            <v>0</v>
          </cell>
          <cell r="W329">
            <v>1</v>
          </cell>
          <cell r="X329">
            <v>0</v>
          </cell>
          <cell r="Y329">
            <v>0</v>
          </cell>
          <cell r="Z329">
            <v>0</v>
          </cell>
          <cell r="AA329">
            <v>0</v>
          </cell>
          <cell r="AB329">
            <v>0</v>
          </cell>
          <cell r="AC329">
            <v>0</v>
          </cell>
        </row>
        <row r="330">
          <cell r="D330" t="str">
            <v>01013008</v>
          </cell>
          <cell r="E330">
            <v>0</v>
          </cell>
          <cell r="F330">
            <v>0</v>
          </cell>
          <cell r="G330" t="str">
            <v>A1</v>
          </cell>
          <cell r="H330" t="str">
            <v>- GV đạt giải II trong Hội thi TBTL toàn quốc năm 2022 (QĐ số 963/QĐ-LĐTBXH ngày 14/10/2022).</v>
          </cell>
          <cell r="I330" t="str">
            <v>- GV đạt giải III trong Hội thi TBTL cấp thành phố năm 2022 (QĐ số 22258/QĐ-SLĐTBXH ngày 30/6/2022)</v>
          </cell>
          <cell r="J330" t="str">
            <v>'</v>
          </cell>
          <cell r="K330">
            <v>0</v>
          </cell>
          <cell r="L330" t="str">
            <v>A3</v>
          </cell>
          <cell r="M330">
            <v>0</v>
          </cell>
          <cell r="N330">
            <v>1</v>
          </cell>
          <cell r="O330">
            <v>1</v>
          </cell>
          <cell r="P330" t="str">
            <v>A3</v>
          </cell>
          <cell r="Q330" t="str">
            <v>A3</v>
          </cell>
          <cell r="R330">
            <v>0</v>
          </cell>
          <cell r="S330">
            <v>0</v>
          </cell>
          <cell r="T330">
            <v>0</v>
          </cell>
          <cell r="U330" t="str">
            <v>A3</v>
          </cell>
          <cell r="V330">
            <v>0</v>
          </cell>
          <cell r="W330">
            <v>2</v>
          </cell>
          <cell r="X330">
            <v>0</v>
          </cell>
          <cell r="Y330">
            <v>0</v>
          </cell>
          <cell r="Z330">
            <v>0</v>
          </cell>
          <cell r="AA330">
            <v>0</v>
          </cell>
          <cell r="AB330">
            <v>0</v>
          </cell>
          <cell r="AC330">
            <v>0</v>
          </cell>
        </row>
        <row r="331">
          <cell r="D331" t="str">
            <v>01013011</v>
          </cell>
          <cell r="E331">
            <v>0</v>
          </cell>
          <cell r="F331">
            <v>0</v>
          </cell>
          <cell r="G331" t="str">
            <v>A4</v>
          </cell>
          <cell r="H331">
            <v>0</v>
          </cell>
          <cell r="I331">
            <v>0</v>
          </cell>
          <cell r="J331">
            <v>0</v>
          </cell>
          <cell r="K331">
            <v>0</v>
          </cell>
          <cell r="L331" t="str">
            <v>A4</v>
          </cell>
          <cell r="M331">
            <v>0</v>
          </cell>
          <cell r="N331">
            <v>0</v>
          </cell>
          <cell r="O331">
            <v>0</v>
          </cell>
          <cell r="P331" t="str">
            <v>A4</v>
          </cell>
          <cell r="Q331" t="str">
            <v>A4</v>
          </cell>
          <cell r="R331">
            <v>0</v>
          </cell>
          <cell r="S331">
            <v>0</v>
          </cell>
          <cell r="T331">
            <v>0</v>
          </cell>
          <cell r="U331" t="str">
            <v>A4</v>
          </cell>
          <cell r="V331">
            <v>0</v>
          </cell>
          <cell r="W331">
            <v>0</v>
          </cell>
          <cell r="X331">
            <v>0</v>
          </cell>
          <cell r="Y331">
            <v>0</v>
          </cell>
          <cell r="Z331">
            <v>0</v>
          </cell>
          <cell r="AA331">
            <v>0</v>
          </cell>
          <cell r="AB331">
            <v>0</v>
          </cell>
          <cell r="AC331">
            <v>0</v>
          </cell>
        </row>
        <row r="332">
          <cell r="D332" t="str">
            <v>01013023</v>
          </cell>
          <cell r="E332">
            <v>0</v>
          </cell>
          <cell r="F332">
            <v>0</v>
          </cell>
          <cell r="G332" t="str">
            <v>A4</v>
          </cell>
          <cell r="H332">
            <v>0</v>
          </cell>
          <cell r="I332">
            <v>0</v>
          </cell>
          <cell r="J332">
            <v>0</v>
          </cell>
          <cell r="K332">
            <v>0</v>
          </cell>
          <cell r="L332" t="str">
            <v>A4</v>
          </cell>
          <cell r="M332">
            <v>0</v>
          </cell>
          <cell r="N332">
            <v>0</v>
          </cell>
          <cell r="O332">
            <v>0</v>
          </cell>
          <cell r="P332" t="str">
            <v>A4</v>
          </cell>
          <cell r="Q332" t="str">
            <v>A4</v>
          </cell>
          <cell r="R332">
            <v>0</v>
          </cell>
          <cell r="S332">
            <v>0</v>
          </cell>
          <cell r="T332">
            <v>0</v>
          </cell>
          <cell r="U332" t="str">
            <v>A4</v>
          </cell>
          <cell r="V332">
            <v>0</v>
          </cell>
          <cell r="W332">
            <v>0</v>
          </cell>
          <cell r="X332">
            <v>0</v>
          </cell>
          <cell r="Y332">
            <v>0</v>
          </cell>
          <cell r="Z332">
            <v>0</v>
          </cell>
          <cell r="AA332">
            <v>0</v>
          </cell>
          <cell r="AB332">
            <v>0</v>
          </cell>
          <cell r="AC332">
            <v>0</v>
          </cell>
        </row>
        <row r="333">
          <cell r="D333" t="str">
            <v>01013015</v>
          </cell>
          <cell r="E333">
            <v>0</v>
          </cell>
          <cell r="F333">
            <v>0</v>
          </cell>
          <cell r="G333" t="str">
            <v>A1</v>
          </cell>
          <cell r="H333" t="str">
            <v>- GV đạt giải II trong Hội thi TBTL toàn quốc năm 2022 (QĐ số 963/QĐ-LĐTBXH ngày 14/10/2022).</v>
          </cell>
          <cell r="I333" t="str">
            <v>- GV đạt giải III trong Hội thi TBTL cấp thành phố năm 2022 (QĐ số 22258/QĐ-SLĐTBXH ngày 30/6/2022)</v>
          </cell>
          <cell r="J333" t="str">
            <v>'</v>
          </cell>
          <cell r="K333">
            <v>0</v>
          </cell>
          <cell r="L333" t="str">
            <v>A3</v>
          </cell>
          <cell r="M333">
            <v>0</v>
          </cell>
          <cell r="N333">
            <v>1</v>
          </cell>
          <cell r="O333">
            <v>0</v>
          </cell>
          <cell r="P333" t="str">
            <v>A3</v>
          </cell>
          <cell r="Q333" t="str">
            <v>A3</v>
          </cell>
          <cell r="R333">
            <v>0</v>
          </cell>
          <cell r="S333">
            <v>0</v>
          </cell>
          <cell r="T333">
            <v>0</v>
          </cell>
          <cell r="U333" t="str">
            <v>A3</v>
          </cell>
          <cell r="V333">
            <v>0</v>
          </cell>
          <cell r="W333">
            <v>1</v>
          </cell>
          <cell r="X333">
            <v>0</v>
          </cell>
          <cell r="Y333">
            <v>0</v>
          </cell>
          <cell r="Z333">
            <v>0</v>
          </cell>
          <cell r="AA333">
            <v>0</v>
          </cell>
          <cell r="AB333">
            <v>0</v>
          </cell>
          <cell r="AC333">
            <v>0</v>
          </cell>
        </row>
        <row r="334">
          <cell r="D334" t="str">
            <v>01029016</v>
          </cell>
          <cell r="E334">
            <v>0</v>
          </cell>
          <cell r="F334">
            <v>0</v>
          </cell>
          <cell r="G334" t="str">
            <v>A2</v>
          </cell>
          <cell r="H334">
            <v>0</v>
          </cell>
          <cell r="I334" t="str">
            <v>- Bài viết sáng kiến được công nhận phạm vi ảnh hưởng cấp ngành năm học 2021-2022 (QĐ số 1969/QĐ-SGDĐT ngày 03/8/2022)
- Bài viết đăng Kỷ yếu hội thảo cấp trường (ICSS 2022)</v>
          </cell>
          <cell r="J334" t="str">
            <v>- Bài viết sáng kiến được công nhận phạm vi ảnh hưởng cấp trường năm học 2021-2022 (QĐ số 189/QĐ-LTT-HĐSK ngày 15/4/2022)
- Bài viết đăng kỷ yếu hội thảo cấp đơn vị năm 2022</v>
          </cell>
          <cell r="K334">
            <v>0</v>
          </cell>
          <cell r="L334" t="str">
            <v>A3</v>
          </cell>
          <cell r="M334">
            <v>0</v>
          </cell>
          <cell r="N334">
            <v>1</v>
          </cell>
          <cell r="O334">
            <v>1</v>
          </cell>
          <cell r="P334" t="str">
            <v>A3</v>
          </cell>
          <cell r="Q334" t="str">
            <v>A3</v>
          </cell>
          <cell r="R334">
            <v>0</v>
          </cell>
          <cell r="S334">
            <v>0</v>
          </cell>
          <cell r="T334">
            <v>0</v>
          </cell>
          <cell r="U334" t="str">
            <v>A3</v>
          </cell>
          <cell r="V334">
            <v>0</v>
          </cell>
          <cell r="W334">
            <v>2</v>
          </cell>
          <cell r="X334">
            <v>0</v>
          </cell>
          <cell r="Y334">
            <v>0</v>
          </cell>
          <cell r="Z334">
            <v>0</v>
          </cell>
          <cell r="AA334">
            <v>0</v>
          </cell>
          <cell r="AB334">
            <v>0</v>
          </cell>
          <cell r="AC334">
            <v>0</v>
          </cell>
        </row>
        <row r="335">
          <cell r="D335">
            <v>0</v>
          </cell>
          <cell r="E335">
            <v>0</v>
          </cell>
          <cell r="F335">
            <v>0</v>
          </cell>
          <cell r="G335">
            <v>18</v>
          </cell>
          <cell r="H335">
            <v>0</v>
          </cell>
          <cell r="I335">
            <v>0</v>
          </cell>
          <cell r="J335">
            <v>0</v>
          </cell>
          <cell r="K335">
            <v>0</v>
          </cell>
          <cell r="L335">
            <v>18</v>
          </cell>
          <cell r="M335" t="str">
            <v>0A1 + 3A2 + 7A3 + 4A4 + 2B1 + 0B2</v>
          </cell>
          <cell r="N335">
            <v>0</v>
          </cell>
          <cell r="O335">
            <v>0</v>
          </cell>
          <cell r="P335">
            <v>18</v>
          </cell>
          <cell r="Q335">
            <v>18</v>
          </cell>
          <cell r="R335" t="str">
            <v>0A1 + 3A2 + 7A3 + 4A4 + 2 B1 + 1 B2</v>
          </cell>
          <cell r="S335">
            <v>0</v>
          </cell>
          <cell r="T335">
            <v>0</v>
          </cell>
          <cell r="U335">
            <v>18</v>
          </cell>
          <cell r="V335" t="str">
            <v>1A1 + 2A2 + 7A3 + 4A4 + 1A DN + 2 B1 + 1 B2</v>
          </cell>
          <cell r="W335">
            <v>0</v>
          </cell>
          <cell r="X335">
            <v>0</v>
          </cell>
          <cell r="Y335">
            <v>0</v>
          </cell>
          <cell r="Z335">
            <v>0</v>
          </cell>
          <cell r="AA335">
            <v>0</v>
          </cell>
          <cell r="AB335">
            <v>0</v>
          </cell>
          <cell r="AC335">
            <v>0</v>
          </cell>
        </row>
        <row r="336">
          <cell r="D336">
            <v>0</v>
          </cell>
          <cell r="E336">
            <v>0</v>
          </cell>
          <cell r="F336">
            <v>0</v>
          </cell>
          <cell r="G336">
            <v>18</v>
          </cell>
          <cell r="H336">
            <v>0</v>
          </cell>
          <cell r="I336">
            <v>0</v>
          </cell>
          <cell r="J336">
            <v>0</v>
          </cell>
          <cell r="K336">
            <v>0</v>
          </cell>
          <cell r="L336">
            <v>18</v>
          </cell>
          <cell r="M336" t="str">
            <v>0A1 + 3A2 + 7A3 + 4A4 + 2B1 + 0B2</v>
          </cell>
          <cell r="N336">
            <v>0</v>
          </cell>
          <cell r="O336">
            <v>0</v>
          </cell>
          <cell r="P336">
            <v>18</v>
          </cell>
          <cell r="Q336">
            <v>18</v>
          </cell>
          <cell r="R336" t="str">
            <v>0A1 + 3A2 + 7A3 + 4A4 + 2 B1 + 1 B2</v>
          </cell>
          <cell r="S336">
            <v>0</v>
          </cell>
          <cell r="T336">
            <v>0</v>
          </cell>
          <cell r="U336">
            <v>18</v>
          </cell>
          <cell r="V336" t="str">
            <v>1A1 + 2A2 + 7A3 + 4A4 + 1A DN + 2 B1 + 1 B2</v>
          </cell>
          <cell r="W336">
            <v>0</v>
          </cell>
          <cell r="X336">
            <v>0</v>
          </cell>
          <cell r="Y336">
            <v>0</v>
          </cell>
          <cell r="Z336">
            <v>0</v>
          </cell>
          <cell r="AA336">
            <v>0</v>
          </cell>
          <cell r="AB336">
            <v>0</v>
          </cell>
          <cell r="AC336">
            <v>0</v>
          </cell>
        </row>
        <row r="337">
          <cell r="D337" t="str">
            <v>01025007</v>
          </cell>
          <cell r="E337" t="str">
            <v>Tỷ lệ A1</v>
          </cell>
          <cell r="F337" t="str">
            <v>Tỷ lệ A2</v>
          </cell>
          <cell r="G337" t="str">
            <v>A2</v>
          </cell>
          <cell r="H337">
            <v>0</v>
          </cell>
          <cell r="I337" t="str">
            <v>- Bài viết sáng kiến được công nhận phạm vi ảnh hưởng cấp ngành năm học 2021-2022 (QĐ số 1969/QĐ-SGDĐT ngày 03/8/2022)
- Bài viết đăng Kỷ yếu hội thảo cấp trường (ICSS 2022)</v>
          </cell>
          <cell r="J337" t="str">
            <v>- Bài viết sáng kiến được công nhận phạm vi ảnh hưởng cấp trường năm học 2021-2022 (QĐ số 189/QĐ-LTT-HĐSK ngày 15/4/2022)
- Bài viết đăng kỷ yếu hội thảo cấp đơn vị năm 2022</v>
          </cell>
          <cell r="K337">
            <v>0</v>
          </cell>
          <cell r="L337" t="str">
            <v>A2</v>
          </cell>
          <cell r="M337">
            <v>0</v>
          </cell>
          <cell r="N337">
            <v>2</v>
          </cell>
          <cell r="O337">
            <v>3</v>
          </cell>
          <cell r="P337" t="str">
            <v>A2</v>
          </cell>
          <cell r="Q337" t="str">
            <v>A2</v>
          </cell>
          <cell r="R337">
            <v>0</v>
          </cell>
          <cell r="S337" t="str">
            <v>Tỷ lệ A1</v>
          </cell>
          <cell r="T337" t="str">
            <v>Tỷ lệ A2</v>
          </cell>
          <cell r="U337" t="str">
            <v>A2</v>
          </cell>
          <cell r="V337">
            <v>0</v>
          </cell>
          <cell r="W337">
            <v>3</v>
          </cell>
          <cell r="X337">
            <v>3</v>
          </cell>
          <cell r="Y337">
            <v>1</v>
          </cell>
          <cell r="Z337">
            <v>0</v>
          </cell>
          <cell r="AA337">
            <v>0</v>
          </cell>
          <cell r="AB337">
            <v>0</v>
          </cell>
          <cell r="AC337">
            <v>0</v>
          </cell>
        </row>
        <row r="338">
          <cell r="D338" t="str">
            <v>01025004</v>
          </cell>
          <cell r="E338">
            <v>0</v>
          </cell>
          <cell r="F338">
            <v>2</v>
          </cell>
          <cell r="G338" t="str">
            <v>A2</v>
          </cell>
          <cell r="H338">
            <v>0</v>
          </cell>
          <cell r="I338" t="str">
            <v>- Bài viết sáng kiến được công nhận phạm vi ảnh hưởng cấp ngành năm học 2021-2022 (QĐ số 1969/QĐ-SGDĐT ngày 03/8/2022)
- Bài viết đăng Kỷ yếu hội thảo cấp trường (ICSS 2022)</v>
          </cell>
          <cell r="J338" t="str">
            <v>- Bài viết sáng kiến được công nhận phạm vi ảnh hưởng cấp trường năm học 2021-2022 (QĐ số 189/QĐ-LTT-HĐSK ngày 15/4/2022)
- Bài viết đăng kỷ yếu hội thảo cấp đơn vị năm 2022</v>
          </cell>
          <cell r="K338">
            <v>0</v>
          </cell>
          <cell r="L338" t="str">
            <v>C1</v>
          </cell>
          <cell r="M338" t="str">
            <v>- 04/05/2023, tiết 1_ Sinh hoạt chủ nhiệm lớp 22C1-KTD1, GV không có mặt để thực hiện nhiệm vụ theo kế hoạch.</v>
          </cell>
          <cell r="N338">
            <v>3</v>
          </cell>
          <cell r="O338">
            <v>3</v>
          </cell>
          <cell r="P338" t="str">
            <v>C1</v>
          </cell>
          <cell r="Q338" t="str">
            <v>B1</v>
          </cell>
          <cell r="R338" t="str">
            <v>GV bỏ tiết SHCN ngày 04/5/2023, và SH bù cùng ngày, theo quy định xếp loại C1, TT HĐ xem xét cá nhân tích cực tham gia hoạt động của trường, thống nhất xếp loại B1</v>
          </cell>
          <cell r="S338">
            <v>1</v>
          </cell>
          <cell r="T338">
            <v>1</v>
          </cell>
          <cell r="U338" t="str">
            <v>B1</v>
          </cell>
          <cell r="V338">
            <v>0</v>
          </cell>
          <cell r="W338">
            <v>3</v>
          </cell>
          <cell r="X338">
            <v>3</v>
          </cell>
          <cell r="Y338">
            <v>0</v>
          </cell>
          <cell r="Z338" t="str">
            <v>P. TTGD &amp; TT ĐHDL:
- Ngày 04/5/2023, tiết 1 (SHCN), Có SV, không có GV. P.TTGD-CTSV liên lạc với GV không được.
- 7h45: GV báo do bận việc cá nhân đột xuất.
- GV bù vào tiết 6 cùng ngày. TKB tiết 1 bắt đầu lúc 7h00.</v>
          </cell>
          <cell r="AA338" t="str">
            <v>GV có bản giải trình</v>
          </cell>
          <cell r="AB338" t="str">
            <v>A3</v>
          </cell>
          <cell r="AC338" t="str">
            <v xml:space="preserve"> Cá nhân tích cực trong hoạt động của trường và của khoa</v>
          </cell>
        </row>
        <row r="339">
          <cell r="D339" t="str">
            <v>01025009</v>
          </cell>
          <cell r="E339">
            <v>0</v>
          </cell>
          <cell r="F339">
            <v>0.1111111111111111</v>
          </cell>
          <cell r="G339" t="str">
            <v>A2</v>
          </cell>
          <cell r="H339">
            <v>0</v>
          </cell>
          <cell r="I339" t="str">
            <v>- Bài viết sáng kiến được công nhận phạm vi ảnh hưởng cấp ngành năm học 2021-2022 (QĐ số 1969/QĐ-SGDĐT ngày 03/8/2022)
- Bài viết đăng Kỷ yếu hội thảo cấp trường (ICSS 2022)</v>
          </cell>
          <cell r="J339" t="str">
            <v>- Bài viết sáng kiến được công nhận phạm vi ảnh hưởng cấp trường năm học 2021-2022 (QĐ số 189/QĐ-LTT-HĐSK ngày 15/4/2022)
- Bài viết đăng kỷ yếu hội thảo cấp đơn vị năm 2022</v>
          </cell>
          <cell r="K339">
            <v>0</v>
          </cell>
          <cell r="L339" t="str">
            <v>A3</v>
          </cell>
          <cell r="M339">
            <v>0</v>
          </cell>
          <cell r="N339">
            <v>2</v>
          </cell>
          <cell r="O339">
            <v>1</v>
          </cell>
          <cell r="P339" t="str">
            <v>A3</v>
          </cell>
          <cell r="Q339" t="str">
            <v>A3</v>
          </cell>
          <cell r="R339">
            <v>0</v>
          </cell>
          <cell r="S339">
            <v>6.25E-2</v>
          </cell>
          <cell r="T339">
            <v>6.25E-2</v>
          </cell>
          <cell r="U339" t="str">
            <v>A3</v>
          </cell>
          <cell r="V339">
            <v>0</v>
          </cell>
          <cell r="W339">
            <v>2</v>
          </cell>
          <cell r="X339">
            <v>1</v>
          </cell>
          <cell r="Y339">
            <v>0</v>
          </cell>
          <cell r="Z339">
            <v>0</v>
          </cell>
          <cell r="AA339">
            <v>0</v>
          </cell>
          <cell r="AB339" t="str">
            <v>A2</v>
          </cell>
          <cell r="AC339" t="str">
            <v xml:space="preserve"> Cá nhân tích cực trong hoạt động của trường và của khoa</v>
          </cell>
        </row>
        <row r="340">
          <cell r="D340" t="str">
            <v>01025029</v>
          </cell>
          <cell r="E340">
            <v>0</v>
          </cell>
          <cell r="F340">
            <v>0</v>
          </cell>
          <cell r="G340" t="str">
            <v>A2</v>
          </cell>
          <cell r="H340">
            <v>0</v>
          </cell>
          <cell r="I340" t="str">
            <v>- Bài viết sáng kiến được công nhận phạm vi ảnh hưởng cấp ngành năm học 2021-2022 (QĐ số 1969/QĐ-SGDĐT ngày 03/8/2022)
- Bài viết đăng Kỷ yếu hội thảo cấp trường (ICSS 2022)</v>
          </cell>
          <cell r="J340" t="str">
            <v>- Bài viết sáng kiến được công nhận phạm vi ảnh hưởng cấp trường năm học 2021-2022 (QĐ số 189/QĐ-LTT-HĐSK ngày 15/4/2022)
- Bài viết đăng kỷ yếu hội thảo cấp đơn vị năm 2022</v>
          </cell>
          <cell r="K340">
            <v>0</v>
          </cell>
          <cell r="L340" t="str">
            <v>A2</v>
          </cell>
          <cell r="M340">
            <v>0</v>
          </cell>
          <cell r="N340">
            <v>5</v>
          </cell>
          <cell r="O340">
            <v>3</v>
          </cell>
          <cell r="P340" t="str">
            <v>A2</v>
          </cell>
          <cell r="Q340" t="str">
            <v>A2</v>
          </cell>
          <cell r="R340">
            <v>0</v>
          </cell>
          <cell r="S340">
            <v>0</v>
          </cell>
          <cell r="T340">
            <v>0</v>
          </cell>
          <cell r="U340" t="str">
            <v>A1</v>
          </cell>
          <cell r="V340">
            <v>0</v>
          </cell>
          <cell r="W340">
            <v>6</v>
          </cell>
          <cell r="X340">
            <v>3</v>
          </cell>
          <cell r="Y340">
            <v>0</v>
          </cell>
          <cell r="Z340">
            <v>0</v>
          </cell>
          <cell r="AA340">
            <v>0</v>
          </cell>
          <cell r="AB340" t="str">
            <v>A1</v>
          </cell>
          <cell r="AC340" t="str">
            <v xml:space="preserve"> Cá nhân tích cực trong hoạt động của trường và của khoa</v>
          </cell>
        </row>
        <row r="341">
          <cell r="D341" t="str">
            <v>01025002</v>
          </cell>
          <cell r="E341">
            <v>0</v>
          </cell>
          <cell r="F341">
            <v>0</v>
          </cell>
          <cell r="G341" t="str">
            <v>A2</v>
          </cell>
          <cell r="H341">
            <v>0</v>
          </cell>
          <cell r="I341" t="str">
            <v>- Bài viết sáng kiến được công nhận phạm vi ảnh hưởng cấp ngành năm học 2021-2022 (QĐ số 1969/QĐ-SGDĐT ngày 03/8/2022)
- Bài viết đăng Kỷ yếu hội thảo cấp trường (ICSS 2022)</v>
          </cell>
          <cell r="J341" t="str">
            <v>- Bài viết sáng kiến được công nhận phạm vi ảnh hưởng cấp trường năm học 2021-2022 (QĐ số 189/QĐ-LTT-HĐSK ngày 15/4/2022)
- Bài viết đăng kỷ yếu hội thảo cấp đơn vị năm 2022</v>
          </cell>
          <cell r="K341">
            <v>0</v>
          </cell>
          <cell r="L341" t="str">
            <v>A2</v>
          </cell>
          <cell r="M341">
            <v>0</v>
          </cell>
          <cell r="N341">
            <v>2</v>
          </cell>
          <cell r="O341">
            <v>2</v>
          </cell>
          <cell r="P341" t="str">
            <v>A2</v>
          </cell>
          <cell r="Q341" t="str">
            <v>A2</v>
          </cell>
          <cell r="R341">
            <v>0</v>
          </cell>
          <cell r="S341">
            <v>0</v>
          </cell>
          <cell r="T341">
            <v>0</v>
          </cell>
          <cell r="U341" t="str">
            <v>A2</v>
          </cell>
          <cell r="V341">
            <v>0</v>
          </cell>
          <cell r="W341">
            <v>3</v>
          </cell>
          <cell r="X341">
            <v>2</v>
          </cell>
          <cell r="Y341">
            <v>0</v>
          </cell>
          <cell r="Z341">
            <v>0</v>
          </cell>
          <cell r="AA341">
            <v>0</v>
          </cell>
          <cell r="AB341">
            <v>0</v>
          </cell>
          <cell r="AC341">
            <v>0</v>
          </cell>
        </row>
        <row r="342">
          <cell r="D342" t="str">
            <v>01025016</v>
          </cell>
          <cell r="E342">
            <v>0</v>
          </cell>
          <cell r="F342">
            <v>0</v>
          </cell>
          <cell r="G342" t="str">
            <v>A3</v>
          </cell>
          <cell r="H342">
            <v>0</v>
          </cell>
          <cell r="I342">
            <v>0</v>
          </cell>
          <cell r="J342" t="str">
            <v>Bài viết đăng kỷ yếu hội thảo cấp đơn vị năm 2022</v>
          </cell>
          <cell r="K342">
            <v>0</v>
          </cell>
          <cell r="L342" t="str">
            <v>A3</v>
          </cell>
          <cell r="M342">
            <v>0</v>
          </cell>
          <cell r="N342">
            <v>2</v>
          </cell>
          <cell r="O342">
            <v>0</v>
          </cell>
          <cell r="P342" t="str">
            <v>A3</v>
          </cell>
          <cell r="Q342" t="str">
            <v>A3</v>
          </cell>
          <cell r="R342">
            <v>0</v>
          </cell>
          <cell r="S342">
            <v>0</v>
          </cell>
          <cell r="T342">
            <v>0</v>
          </cell>
          <cell r="U342" t="str">
            <v>A3</v>
          </cell>
          <cell r="V342">
            <v>0</v>
          </cell>
          <cell r="W342">
            <v>3</v>
          </cell>
          <cell r="X342">
            <v>0</v>
          </cell>
          <cell r="Y342">
            <v>0</v>
          </cell>
          <cell r="Z342">
            <v>0</v>
          </cell>
          <cell r="AA342">
            <v>0</v>
          </cell>
          <cell r="AB342">
            <v>0</v>
          </cell>
          <cell r="AC342">
            <v>0</v>
          </cell>
        </row>
        <row r="343">
          <cell r="D343" t="str">
            <v>01025018</v>
          </cell>
          <cell r="E343">
            <v>0</v>
          </cell>
          <cell r="F343">
            <v>0</v>
          </cell>
          <cell r="G343" t="str">
            <v>A3</v>
          </cell>
          <cell r="H343">
            <v>0</v>
          </cell>
          <cell r="I343">
            <v>0</v>
          </cell>
          <cell r="J343" t="str">
            <v>Bài viết đăng kỷ yếu hội thảo cấp đơn vị năm 2022</v>
          </cell>
          <cell r="K343">
            <v>0</v>
          </cell>
          <cell r="L343" t="str">
            <v>A3</v>
          </cell>
          <cell r="M343">
            <v>0</v>
          </cell>
          <cell r="N343">
            <v>2</v>
          </cell>
          <cell r="O343">
            <v>0</v>
          </cell>
          <cell r="P343" t="str">
            <v>A3</v>
          </cell>
          <cell r="Q343" t="str">
            <v>A3</v>
          </cell>
          <cell r="R343">
            <v>0</v>
          </cell>
          <cell r="S343">
            <v>0</v>
          </cell>
          <cell r="T343">
            <v>0</v>
          </cell>
          <cell r="U343" t="str">
            <v>A3</v>
          </cell>
          <cell r="V343">
            <v>0</v>
          </cell>
          <cell r="W343">
            <v>2</v>
          </cell>
          <cell r="X343">
            <v>0</v>
          </cell>
          <cell r="Y343">
            <v>0</v>
          </cell>
          <cell r="Z343">
            <v>0</v>
          </cell>
          <cell r="AA343">
            <v>0</v>
          </cell>
          <cell r="AB343">
            <v>0</v>
          </cell>
          <cell r="AC343">
            <v>0</v>
          </cell>
        </row>
        <row r="344">
          <cell r="D344" t="str">
            <v>01009027</v>
          </cell>
          <cell r="E344">
            <v>0</v>
          </cell>
          <cell r="F344">
            <v>0</v>
          </cell>
          <cell r="G344" t="str">
            <v>A2</v>
          </cell>
          <cell r="H344">
            <v>0</v>
          </cell>
          <cell r="I344" t="str">
            <v>- Bài viết đăng Kỷ yếu hội thảo cấp trường (ICSS 2022)</v>
          </cell>
          <cell r="J344" t="str">
            <v>- Bài viết sáng kiến được công nhận phạm vi ảnh hưởng cấp trường năm học 2021-2022 (QĐ số 189/QĐ-LTT-HĐSK ngày 15/4/2022)</v>
          </cell>
          <cell r="K344">
            <v>0</v>
          </cell>
          <cell r="L344" t="str">
            <v>A3</v>
          </cell>
          <cell r="M344">
            <v>0</v>
          </cell>
          <cell r="N344">
            <v>3</v>
          </cell>
          <cell r="O344">
            <v>1</v>
          </cell>
          <cell r="P344" t="str">
            <v>A3</v>
          </cell>
          <cell r="Q344" t="str">
            <v>A3</v>
          </cell>
          <cell r="R344" t="str">
            <v>Cá nhân tham gia 3 việc trường, 1 việc đơn vị. Đạt mức xếp loại A2</v>
          </cell>
          <cell r="S344">
            <v>0</v>
          </cell>
          <cell r="T344">
            <v>0</v>
          </cell>
          <cell r="U344" t="str">
            <v>A3</v>
          </cell>
          <cell r="V344">
            <v>0</v>
          </cell>
          <cell r="W344">
            <v>3</v>
          </cell>
          <cell r="X344">
            <v>1</v>
          </cell>
          <cell r="Y344">
            <v>1</v>
          </cell>
          <cell r="Z344">
            <v>0</v>
          </cell>
          <cell r="AA344">
            <v>0</v>
          </cell>
          <cell r="AB344" t="str">
            <v>A2</v>
          </cell>
          <cell r="AC344" t="str">
            <v xml:space="preserve"> Cá nhân tích cực trong hoạt động của trường và của khoa</v>
          </cell>
        </row>
        <row r="345">
          <cell r="D345" t="str">
            <v>01025052</v>
          </cell>
          <cell r="E345">
            <v>0</v>
          </cell>
          <cell r="F345">
            <v>0</v>
          </cell>
          <cell r="G345" t="str">
            <v>A4</v>
          </cell>
          <cell r="H345">
            <v>0</v>
          </cell>
          <cell r="I345">
            <v>0</v>
          </cell>
          <cell r="J345">
            <v>0</v>
          </cell>
          <cell r="K345" t="str">
            <v xml:space="preserve">Cá nhân bổ sung CSTD cơ sở ở đơn vị cũ, xin ý kiến HĐ xem xét mức thi đua tối đa trong năm 2023 --&gt; Không xét điều kiện thi đua </v>
          </cell>
          <cell r="L345" t="str">
            <v>A4</v>
          </cell>
          <cell r="M345">
            <v>0</v>
          </cell>
          <cell r="N345">
            <v>2</v>
          </cell>
          <cell r="O345">
            <v>0</v>
          </cell>
          <cell r="P345" t="str">
            <v>A4</v>
          </cell>
          <cell r="Q345" t="str">
            <v>A4</v>
          </cell>
          <cell r="R345">
            <v>0</v>
          </cell>
          <cell r="S345">
            <v>0</v>
          </cell>
          <cell r="T345">
            <v>0</v>
          </cell>
          <cell r="U345" t="str">
            <v>A4</v>
          </cell>
          <cell r="V345">
            <v>0</v>
          </cell>
          <cell r="W345">
            <v>2</v>
          </cell>
          <cell r="X345">
            <v>0</v>
          </cell>
          <cell r="Y345">
            <v>0</v>
          </cell>
          <cell r="Z345">
            <v>0</v>
          </cell>
          <cell r="AA345">
            <v>0</v>
          </cell>
          <cell r="AB345" t="str">
            <v>A3</v>
          </cell>
          <cell r="AC345" t="str">
            <v xml:space="preserve"> Cá nhân tích cực trong hoạt động của trường và của khoa</v>
          </cell>
        </row>
        <row r="346">
          <cell r="D346" t="str">
            <v>01015053</v>
          </cell>
          <cell r="E346">
            <v>0</v>
          </cell>
          <cell r="F346">
            <v>0</v>
          </cell>
          <cell r="G346" t="str">
            <v>A4</v>
          </cell>
          <cell r="H346">
            <v>0</v>
          </cell>
          <cell r="I346">
            <v>0</v>
          </cell>
          <cell r="J346">
            <v>0</v>
          </cell>
          <cell r="K346">
            <v>0</v>
          </cell>
          <cell r="L346" t="str">
            <v>A4</v>
          </cell>
          <cell r="M346">
            <v>0</v>
          </cell>
          <cell r="N346">
            <v>2</v>
          </cell>
          <cell r="O346">
            <v>2</v>
          </cell>
          <cell r="P346" t="str">
            <v>A4</v>
          </cell>
          <cell r="Q346" t="str">
            <v>A4</v>
          </cell>
          <cell r="R346">
            <v>0</v>
          </cell>
          <cell r="S346">
            <v>0</v>
          </cell>
          <cell r="T346">
            <v>0</v>
          </cell>
          <cell r="U346" t="str">
            <v>A4</v>
          </cell>
          <cell r="V346">
            <v>0</v>
          </cell>
          <cell r="W346">
            <v>2</v>
          </cell>
          <cell r="X346">
            <v>2</v>
          </cell>
          <cell r="Y346">
            <v>0</v>
          </cell>
          <cell r="Z346">
            <v>0</v>
          </cell>
          <cell r="AA346">
            <v>0</v>
          </cell>
          <cell r="AB346" t="str">
            <v>A3</v>
          </cell>
          <cell r="AC346" t="str">
            <v xml:space="preserve"> Cá nhân tích cực trong hoạt động của trường và của khoa</v>
          </cell>
        </row>
        <row r="347">
          <cell r="D347" t="str">
            <v>01025027</v>
          </cell>
          <cell r="E347">
            <v>0</v>
          </cell>
          <cell r="F347">
            <v>0</v>
          </cell>
          <cell r="G347" t="str">
            <v>A2</v>
          </cell>
          <cell r="H347">
            <v>0</v>
          </cell>
          <cell r="I347" t="str">
            <v>- Bài viết đăng Kỷ yếu hội thảo cấp trường (ICSS 2022)</v>
          </cell>
          <cell r="J347" t="str">
            <v>- Bài viết sáng kiến được công nhận phạm vi ảnh hưởng cấp trường năm học 2021-2022 (QĐ số 189/QĐ-LTT-HĐSK ngày 15/4/2022)
- Bài viết đăng kỷ yếu hội thảo cấp đơn vị năm 2022</v>
          </cell>
          <cell r="K347">
            <v>0</v>
          </cell>
          <cell r="L347" t="str">
            <v>A DN</v>
          </cell>
          <cell r="M347" t="str">
            <v>Đi học nước ngoài từ ngày 01/3/2023</v>
          </cell>
          <cell r="N347">
            <v>0</v>
          </cell>
          <cell r="O347">
            <v>0</v>
          </cell>
          <cell r="P347" t="str">
            <v>A DN</v>
          </cell>
          <cell r="Q347" t="str">
            <v>A DN</v>
          </cell>
          <cell r="R347" t="str">
            <v>Đi học nước ngoài từ ngày 01/3/2023</v>
          </cell>
          <cell r="S347">
            <v>0</v>
          </cell>
          <cell r="T347">
            <v>0</v>
          </cell>
          <cell r="U347" t="str">
            <v>A DN</v>
          </cell>
          <cell r="V347" t="str">
            <v>Đi học nước ngoài từ ngày 01/3/2023</v>
          </cell>
          <cell r="W347">
            <v>0</v>
          </cell>
          <cell r="X347">
            <v>0</v>
          </cell>
          <cell r="Y347">
            <v>0</v>
          </cell>
          <cell r="Z347">
            <v>0</v>
          </cell>
          <cell r="AA347">
            <v>0</v>
          </cell>
          <cell r="AB347">
            <v>0</v>
          </cell>
          <cell r="AC347">
            <v>0</v>
          </cell>
        </row>
        <row r="348">
          <cell r="D348" t="str">
            <v>01025020</v>
          </cell>
          <cell r="E348">
            <v>0</v>
          </cell>
          <cell r="F348">
            <v>0</v>
          </cell>
          <cell r="G348" t="str">
            <v>A2</v>
          </cell>
          <cell r="H348">
            <v>0</v>
          </cell>
          <cell r="I348" t="str">
            <v>- Bài viết đăng Kỷ yếu hội thảo cấp trường (ICSS 2022)</v>
          </cell>
          <cell r="J348" t="str">
            <v>Bài viết đăng kỷ yếu hội thảo cấp đơn vị năm 2022</v>
          </cell>
          <cell r="K348">
            <v>0</v>
          </cell>
          <cell r="L348" t="str">
            <v>B1</v>
          </cell>
          <cell r="M348" t="str">
            <v>Trong tháng có hơn 2 lần không thực hiện điềm danh theo quy định</v>
          </cell>
          <cell r="N348">
            <v>3</v>
          </cell>
          <cell r="O348">
            <v>1</v>
          </cell>
          <cell r="P348" t="str">
            <v>B1</v>
          </cell>
          <cell r="Q348" t="str">
            <v>B2</v>
          </cell>
          <cell r="R348" t="str">
            <v>- Bản giải trình của GV có xác nhận của Trưởng đơn vị nhưng chưa chính xác
- GV thực hiện không đúng quy định của trường về việc điểm danh SV 2 tháng liên tiếp (tháng 4, 5/2023)</v>
          </cell>
          <cell r="S348">
            <v>0</v>
          </cell>
          <cell r="T348">
            <v>0</v>
          </cell>
          <cell r="U348" t="str">
            <v>B2</v>
          </cell>
          <cell r="V348" t="str">
            <v>- Bản giải trình của GV có xác nhận của Trưởng đơn vị nhưng chưa chính xác
- GV thực hiện không đúng quy định của trường về việc điểm danh SV 2 tháng liên tiếp (tháng 4, 5/2023)</v>
          </cell>
          <cell r="W348">
            <v>3</v>
          </cell>
          <cell r="X348">
            <v>1</v>
          </cell>
          <cell r="Y348">
            <v>0</v>
          </cell>
          <cell r="Z348" t="str">
            <v>P. TTGD - CTSV: 
Chưa điểm danh sinh viên trên phần mềm vào các ngày: 26, 28/4/2023; 11, 12, 15, 18, 19/5/2023 (9 buổi)</v>
          </cell>
          <cell r="AA348" t="str">
            <v>GV có bản giải trình</v>
          </cell>
          <cell r="AB348">
            <v>0</v>
          </cell>
          <cell r="AC348">
            <v>0</v>
          </cell>
        </row>
        <row r="349">
          <cell r="D349" t="str">
            <v>01025037</v>
          </cell>
          <cell r="E349">
            <v>0</v>
          </cell>
          <cell r="F349">
            <v>0</v>
          </cell>
          <cell r="G349" t="str">
            <v>A4</v>
          </cell>
          <cell r="H349">
            <v>0</v>
          </cell>
          <cell r="I349">
            <v>0</v>
          </cell>
          <cell r="J349">
            <v>0</v>
          </cell>
          <cell r="K349">
            <v>0</v>
          </cell>
          <cell r="L349" t="str">
            <v>A4</v>
          </cell>
          <cell r="M349">
            <v>0</v>
          </cell>
          <cell r="N349">
            <v>3</v>
          </cell>
          <cell r="O349">
            <v>2</v>
          </cell>
          <cell r="P349" t="str">
            <v>A4</v>
          </cell>
          <cell r="Q349" t="str">
            <v>A4</v>
          </cell>
          <cell r="R349">
            <v>0</v>
          </cell>
          <cell r="S349">
            <v>0</v>
          </cell>
          <cell r="T349">
            <v>0</v>
          </cell>
          <cell r="U349" t="str">
            <v>A4</v>
          </cell>
          <cell r="V349">
            <v>0</v>
          </cell>
          <cell r="W349">
            <v>3</v>
          </cell>
          <cell r="X349">
            <v>2</v>
          </cell>
          <cell r="Y349">
            <v>0</v>
          </cell>
          <cell r="Z349">
            <v>0</v>
          </cell>
          <cell r="AA349">
            <v>0</v>
          </cell>
          <cell r="AB349" t="str">
            <v>A3</v>
          </cell>
          <cell r="AC349" t="str">
            <v xml:space="preserve"> Cá nhân tích cực trong hoạt động của trường và của khoa</v>
          </cell>
        </row>
        <row r="350">
          <cell r="D350" t="str">
            <v>01025008</v>
          </cell>
          <cell r="E350">
            <v>0</v>
          </cell>
          <cell r="F350">
            <v>0</v>
          </cell>
          <cell r="G350" t="str">
            <v>A4</v>
          </cell>
          <cell r="H350">
            <v>0</v>
          </cell>
          <cell r="I350">
            <v>0</v>
          </cell>
          <cell r="J350">
            <v>0</v>
          </cell>
          <cell r="K350">
            <v>0</v>
          </cell>
          <cell r="L350" t="str">
            <v>B1</v>
          </cell>
          <cell r="M350" t="str">
            <v>Trong tháng có hơn 2 lần không thực hiện điềm danh theo quy định</v>
          </cell>
          <cell r="N350">
            <v>2</v>
          </cell>
          <cell r="O350">
            <v>0</v>
          </cell>
          <cell r="P350" t="str">
            <v>B1</v>
          </cell>
          <cell r="Q350" t="str">
            <v>B1</v>
          </cell>
          <cell r="R350" t="str">
            <v>GV thiếu sót trong việc điểm danh SV trên phần mềm, theo quy định hạ bậc thi đua trong tháng. TT HĐ thống nhất xếp loại B1</v>
          </cell>
          <cell r="S350">
            <v>0</v>
          </cell>
          <cell r="T350">
            <v>0</v>
          </cell>
          <cell r="U350" t="str">
            <v>B1</v>
          </cell>
          <cell r="V350">
            <v>0</v>
          </cell>
          <cell r="W350">
            <v>2</v>
          </cell>
          <cell r="X350">
            <v>0</v>
          </cell>
          <cell r="Y350">
            <v>0</v>
          </cell>
          <cell r="Z350" t="str">
            <v>P. TTGD - CTSV: 
Chưa điểm danh sinh viên trên phần mềm vào các ngày: 25/4/2023; 5, 11, 12, 19/5/2023 (5 buổi)</v>
          </cell>
          <cell r="AA350" t="str">
            <v>GV có bản giải trình</v>
          </cell>
          <cell r="AB350" t="str">
            <v>A4</v>
          </cell>
          <cell r="AC350" t="str">
            <v xml:space="preserve"> Cá nhân tích cực trong hoạt động của trường và của khoa</v>
          </cell>
        </row>
        <row r="351">
          <cell r="D351" t="str">
            <v>01025012</v>
          </cell>
          <cell r="E351">
            <v>0</v>
          </cell>
          <cell r="F351">
            <v>0</v>
          </cell>
          <cell r="G351" t="str">
            <v>A2</v>
          </cell>
          <cell r="H351">
            <v>0</v>
          </cell>
          <cell r="I351" t="str">
            <v>- Bài viết sáng kiến được công nhận phạm vi ảnh hưởng cấp ngành năm học 2021-2022 (QĐ số 1969/QĐ-SGDĐT ngày 03/8/2022)
- Bài viết đăng Kỷ yếu hội thảo cấp trường (ICSS 2022)</v>
          </cell>
          <cell r="J351" t="str">
            <v>- Bài viết sáng kiến được công nhận phạm vi ảnh hưởng cấp trường năm học 2021-2022 (QĐ số 189/QĐ-LTT-HĐSK ngày 15/4/2022)
- Bài viết đăng kỷ yếu hội thảo cấp đơn vị năm 2022</v>
          </cell>
          <cell r="K351">
            <v>0</v>
          </cell>
          <cell r="L351" t="str">
            <v>A3</v>
          </cell>
          <cell r="M351">
            <v>0</v>
          </cell>
          <cell r="N351">
            <v>3</v>
          </cell>
          <cell r="O351">
            <v>0</v>
          </cell>
          <cell r="P351" t="str">
            <v>A3</v>
          </cell>
          <cell r="Q351" t="str">
            <v>A3</v>
          </cell>
          <cell r="R351">
            <v>0</v>
          </cell>
          <cell r="S351">
            <v>0</v>
          </cell>
          <cell r="T351">
            <v>0</v>
          </cell>
          <cell r="U351" t="str">
            <v>A3</v>
          </cell>
          <cell r="V351">
            <v>0</v>
          </cell>
          <cell r="W351">
            <v>3</v>
          </cell>
          <cell r="X351">
            <v>0</v>
          </cell>
          <cell r="Y351">
            <v>0</v>
          </cell>
          <cell r="Z351">
            <v>0</v>
          </cell>
          <cell r="AA351">
            <v>0</v>
          </cell>
          <cell r="AB351">
            <v>0</v>
          </cell>
          <cell r="AC351">
            <v>0</v>
          </cell>
        </row>
        <row r="352">
          <cell r="D352" t="str">
            <v>01003013</v>
          </cell>
          <cell r="E352">
            <v>0</v>
          </cell>
          <cell r="F352">
            <v>0</v>
          </cell>
          <cell r="G352" t="str">
            <v>A2</v>
          </cell>
          <cell r="H352">
            <v>0</v>
          </cell>
          <cell r="I352" t="str">
            <v>- Bài viết sáng kiến được công nhận phạm vi ảnh hưởng cấp ngành năm học 2021-2022 (QĐ số 1969/QĐ-SGDĐT ngày 03/8/2022)
- Bài viết đăng Kỷ yếu hội thảo cấp trường (ICSS 2022)</v>
          </cell>
          <cell r="J352" t="str">
            <v>- Bài viết sáng kiến được công nhận phạm vi ảnh hưởng cấp trường năm học 2021-2022 (QĐ số 189/QĐ-LTT-HĐSK ngày 15/4/2022)
- Bài viết đăng kỷ yếu hội thảo cấp đơn vị năm 2022</v>
          </cell>
          <cell r="K352">
            <v>0</v>
          </cell>
          <cell r="L352" t="str">
            <v>A3</v>
          </cell>
          <cell r="M352">
            <v>0</v>
          </cell>
          <cell r="N352">
            <v>2</v>
          </cell>
          <cell r="O352">
            <v>1</v>
          </cell>
          <cell r="P352" t="str">
            <v>A3</v>
          </cell>
          <cell r="Q352" t="str">
            <v>A3</v>
          </cell>
          <cell r="R352">
            <v>0</v>
          </cell>
          <cell r="S352">
            <v>0</v>
          </cell>
          <cell r="T352">
            <v>0</v>
          </cell>
          <cell r="U352" t="str">
            <v>A3</v>
          </cell>
          <cell r="V352">
            <v>0</v>
          </cell>
          <cell r="W352">
            <v>3</v>
          </cell>
          <cell r="X352">
            <v>1</v>
          </cell>
          <cell r="Y352">
            <v>0</v>
          </cell>
          <cell r="Z352">
            <v>0</v>
          </cell>
          <cell r="AA352">
            <v>0</v>
          </cell>
          <cell r="AB352" t="str">
            <v>A2</v>
          </cell>
          <cell r="AC352" t="str">
            <v xml:space="preserve"> Cá nhân tích cực trong hoạt động của trường và của khoa</v>
          </cell>
        </row>
        <row r="353">
          <cell r="D353" t="str">
            <v>01025015</v>
          </cell>
          <cell r="E353">
            <v>0</v>
          </cell>
          <cell r="F353">
            <v>0</v>
          </cell>
          <cell r="G353" t="str">
            <v>A2</v>
          </cell>
          <cell r="H353">
            <v>0</v>
          </cell>
          <cell r="I353" t="str">
            <v>- Bài viết sáng kiến được công nhận phạm vi ảnh hưởng cấp ngành năm học 2021-2022 (QĐ số 1969/QĐ-SGDĐT ngày 03/8/2022)
- Bài viết đăng Kỷ yếu hội thảo cấp trường (ICSS 2022)</v>
          </cell>
          <cell r="J353" t="str">
            <v>- Bài viết sáng kiến được công nhận phạm vi ảnh hưởng cấp trường năm học 2021-2022 (QĐ số 189/QĐ-LTT-HĐSK ngày 15/4/2022)
- Bài viết đăng kỷ yếu hội thảo cấp đơn vị năm 2022</v>
          </cell>
          <cell r="K353">
            <v>0</v>
          </cell>
          <cell r="L353" t="str">
            <v>A3</v>
          </cell>
          <cell r="M353">
            <v>0</v>
          </cell>
          <cell r="N353">
            <v>2</v>
          </cell>
          <cell r="O353">
            <v>0</v>
          </cell>
          <cell r="P353" t="str">
            <v>A3</v>
          </cell>
          <cell r="Q353" t="str">
            <v>A3</v>
          </cell>
          <cell r="R353">
            <v>0</v>
          </cell>
          <cell r="S353">
            <v>0</v>
          </cell>
          <cell r="T353">
            <v>0</v>
          </cell>
          <cell r="U353" t="str">
            <v>A3</v>
          </cell>
          <cell r="V353">
            <v>0</v>
          </cell>
          <cell r="W353">
            <v>2</v>
          </cell>
          <cell r="X353">
            <v>0</v>
          </cell>
          <cell r="Y353">
            <v>0</v>
          </cell>
          <cell r="Z353">
            <v>0</v>
          </cell>
          <cell r="AA353">
            <v>0</v>
          </cell>
          <cell r="AB353">
            <v>0</v>
          </cell>
          <cell r="AC353">
            <v>0</v>
          </cell>
        </row>
        <row r="354">
          <cell r="D354" t="str">
            <v>01025033</v>
          </cell>
          <cell r="E354">
            <v>0</v>
          </cell>
          <cell r="F354">
            <v>0</v>
          </cell>
          <cell r="G354" t="str">
            <v>A4</v>
          </cell>
          <cell r="H354">
            <v>0</v>
          </cell>
          <cell r="I354">
            <v>0</v>
          </cell>
          <cell r="J354">
            <v>0</v>
          </cell>
          <cell r="K354">
            <v>0</v>
          </cell>
          <cell r="L354" t="str">
            <v>A4</v>
          </cell>
          <cell r="M354">
            <v>0</v>
          </cell>
          <cell r="N354">
            <v>4</v>
          </cell>
          <cell r="O354">
            <v>2</v>
          </cell>
          <cell r="P354" t="str">
            <v>A4</v>
          </cell>
          <cell r="Q354" t="str">
            <v>A4</v>
          </cell>
          <cell r="R354">
            <v>0</v>
          </cell>
          <cell r="S354">
            <v>0</v>
          </cell>
          <cell r="T354">
            <v>0</v>
          </cell>
          <cell r="U354" t="str">
            <v>A4</v>
          </cell>
          <cell r="V354">
            <v>0</v>
          </cell>
          <cell r="W354">
            <v>4</v>
          </cell>
          <cell r="X354">
            <v>2</v>
          </cell>
          <cell r="Y354">
            <v>0</v>
          </cell>
          <cell r="Z354">
            <v>0</v>
          </cell>
          <cell r="AA354">
            <v>0</v>
          </cell>
          <cell r="AB354" t="str">
            <v>A3</v>
          </cell>
          <cell r="AC354" t="str">
            <v xml:space="preserve"> Cá nhân tích cực trong hoạt động của trường và của khoa</v>
          </cell>
        </row>
        <row r="355">
          <cell r="D355">
            <v>0</v>
          </cell>
          <cell r="E355">
            <v>0</v>
          </cell>
          <cell r="F355">
            <v>0</v>
          </cell>
          <cell r="G355">
            <v>3</v>
          </cell>
          <cell r="H355">
            <v>0</v>
          </cell>
          <cell r="I355">
            <v>0</v>
          </cell>
          <cell r="J355">
            <v>0</v>
          </cell>
          <cell r="K355">
            <v>0</v>
          </cell>
          <cell r="L355">
            <v>3</v>
          </cell>
          <cell r="M355" t="str">
            <v>0A1 + 2A2 + 1A3 + 0A4</v>
          </cell>
          <cell r="N355">
            <v>0</v>
          </cell>
          <cell r="O355">
            <v>0</v>
          </cell>
          <cell r="P355">
            <v>3</v>
          </cell>
          <cell r="Q355">
            <v>3</v>
          </cell>
          <cell r="R355" t="str">
            <v>0A1 + 2A2 + 1A3 + 0A4</v>
          </cell>
          <cell r="S355">
            <v>0</v>
          </cell>
          <cell r="T355">
            <v>0</v>
          </cell>
          <cell r="U355">
            <v>3</v>
          </cell>
          <cell r="V355" t="str">
            <v>0A1 + 2A2 + 1A3 + 0A4</v>
          </cell>
          <cell r="W355">
            <v>0</v>
          </cell>
          <cell r="X355">
            <v>0</v>
          </cell>
          <cell r="Y355">
            <v>0</v>
          </cell>
          <cell r="Z355">
            <v>0</v>
          </cell>
          <cell r="AA355">
            <v>0</v>
          </cell>
          <cell r="AB355">
            <v>0</v>
          </cell>
          <cell r="AC355">
            <v>0</v>
          </cell>
        </row>
        <row r="356">
          <cell r="D356">
            <v>0</v>
          </cell>
          <cell r="E356" t="str">
            <v>Tỷ lệ A1</v>
          </cell>
          <cell r="F356" t="str">
            <v>Tỷ lệ A2</v>
          </cell>
          <cell r="G356">
            <v>3</v>
          </cell>
          <cell r="H356">
            <v>0</v>
          </cell>
          <cell r="I356">
            <v>0</v>
          </cell>
          <cell r="J356">
            <v>0</v>
          </cell>
          <cell r="K356">
            <v>0</v>
          </cell>
          <cell r="L356">
            <v>3</v>
          </cell>
          <cell r="M356" t="str">
            <v>0A1 + 2A2 + 1A3 + 0A4</v>
          </cell>
          <cell r="N356">
            <v>0</v>
          </cell>
          <cell r="O356">
            <v>0</v>
          </cell>
          <cell r="P356">
            <v>3</v>
          </cell>
          <cell r="Q356">
            <v>3</v>
          </cell>
          <cell r="R356" t="str">
            <v>0A1 + 2A2 + 1A3 + 0A4</v>
          </cell>
          <cell r="S356" t="str">
            <v>Tỷ lệ A1</v>
          </cell>
          <cell r="T356" t="str">
            <v>Tỷ lệ A2</v>
          </cell>
          <cell r="U356">
            <v>3</v>
          </cell>
          <cell r="V356" t="str">
            <v>0A1 + 2A2 + 1A3 + 0A4</v>
          </cell>
          <cell r="W356">
            <v>0</v>
          </cell>
          <cell r="X356">
            <v>0</v>
          </cell>
          <cell r="Y356">
            <v>0</v>
          </cell>
          <cell r="Z356">
            <v>0</v>
          </cell>
          <cell r="AA356">
            <v>0</v>
          </cell>
          <cell r="AB356">
            <v>0</v>
          </cell>
          <cell r="AC356">
            <v>0</v>
          </cell>
        </row>
        <row r="357">
          <cell r="D357" t="str">
            <v>01004014</v>
          </cell>
          <cell r="E357">
            <v>0</v>
          </cell>
          <cell r="F357">
            <v>0</v>
          </cell>
          <cell r="G357" t="str">
            <v>A2</v>
          </cell>
          <cell r="H357">
            <v>0</v>
          </cell>
          <cell r="I357" t="str">
            <v>- Cá nhân có tên trong nhóm 02 tác giả có bài báo được đăng trên tạp chí Bộ Xây dựng (ISSN 2734-9888) số 12/2022 
- Bài viết sáng kiến được công nhận phạm vi ảnh hưởng cấp ngành năm học 2021-2022 (QĐ số 1969/QĐ-SGDĐT ngày 03/8/2022)
- Bài viết đăng Kỷ yếu hội thảo cấp trường (ICSS 2022)</v>
          </cell>
          <cell r="J357" t="str">
            <v>- Bài viết sáng kiến được công nhận phạm vi ảnh hưởng cấp trường năm học 2021-2022 (QĐ số 189/QĐ-LTT-HĐSK ngày 15/4/2022)</v>
          </cell>
          <cell r="K357" t="str">
            <v>Có bài báo nhóm 02 tác giả</v>
          </cell>
          <cell r="L357" t="str">
            <v>A2</v>
          </cell>
          <cell r="M357">
            <v>0</v>
          </cell>
          <cell r="N357">
            <v>3</v>
          </cell>
          <cell r="O357">
            <v>3</v>
          </cell>
          <cell r="P357" t="str">
            <v>A2</v>
          </cell>
          <cell r="Q357" t="str">
            <v>A2</v>
          </cell>
          <cell r="R357">
            <v>0</v>
          </cell>
          <cell r="S357">
            <v>0</v>
          </cell>
          <cell r="T357">
            <v>1</v>
          </cell>
          <cell r="U357" t="str">
            <v>A2</v>
          </cell>
          <cell r="V357">
            <v>0</v>
          </cell>
          <cell r="W357">
            <v>4</v>
          </cell>
          <cell r="X357">
            <v>3</v>
          </cell>
          <cell r="Y357">
            <v>0</v>
          </cell>
          <cell r="Z357">
            <v>0</v>
          </cell>
          <cell r="AA357">
            <v>0</v>
          </cell>
          <cell r="AB357">
            <v>0</v>
          </cell>
          <cell r="AC357">
            <v>0</v>
          </cell>
        </row>
        <row r="358">
          <cell r="D358" t="str">
            <v>01028017</v>
          </cell>
          <cell r="E358">
            <v>0</v>
          </cell>
          <cell r="F358">
            <v>0</v>
          </cell>
          <cell r="G358" t="str">
            <v>A2</v>
          </cell>
          <cell r="H358">
            <v>0</v>
          </cell>
          <cell r="I358" t="str">
            <v>- Bài viết đăng Kỷ yếu hội thảo cấp trường (ICSS 2022)</v>
          </cell>
          <cell r="J358" t="str">
            <v>- Bài viết sáng kiến được công nhận phạm vi ảnh hưởng cấp trường năm học 2021-2022 (QĐ số 189/QĐ-LTT-HĐSK ngày 15/4/2022)</v>
          </cell>
          <cell r="K358">
            <v>0</v>
          </cell>
          <cell r="L358" t="str">
            <v>A2</v>
          </cell>
          <cell r="M358">
            <v>0</v>
          </cell>
          <cell r="N358">
            <v>2</v>
          </cell>
          <cell r="O358">
            <v>3</v>
          </cell>
          <cell r="P358" t="str">
            <v>A2</v>
          </cell>
          <cell r="Q358" t="str">
            <v>A2</v>
          </cell>
          <cell r="R358">
            <v>0</v>
          </cell>
          <cell r="S358">
            <v>0</v>
          </cell>
          <cell r="T358">
            <v>0.5</v>
          </cell>
          <cell r="U358" t="str">
            <v>A2</v>
          </cell>
          <cell r="V358">
            <v>0</v>
          </cell>
          <cell r="W358">
            <v>3</v>
          </cell>
          <cell r="X358">
            <v>3</v>
          </cell>
          <cell r="Y358">
            <v>0</v>
          </cell>
          <cell r="Z358">
            <v>0</v>
          </cell>
          <cell r="AA358">
            <v>0</v>
          </cell>
          <cell r="AB358">
            <v>0</v>
          </cell>
          <cell r="AC358">
            <v>0</v>
          </cell>
        </row>
        <row r="359">
          <cell r="D359" t="str">
            <v>01028013</v>
          </cell>
          <cell r="E359">
            <v>0</v>
          </cell>
          <cell r="F359">
            <v>0</v>
          </cell>
          <cell r="G359" t="str">
            <v>A2</v>
          </cell>
          <cell r="H359">
            <v>0</v>
          </cell>
          <cell r="I359" t="str">
            <v>- Bài viết đăng Kỷ yếu hội thảo cấp trường (ICSS 2022)</v>
          </cell>
          <cell r="J359" t="str">
            <v>- Bài viết sáng kiến được công nhận phạm vi ảnh hưởng cấp trường năm học 2021-2022 (QĐ số 189/QĐ-LTT-HĐSK ngày 15/4/2022)</v>
          </cell>
          <cell r="K359">
            <v>0</v>
          </cell>
          <cell r="L359" t="str">
            <v>A3</v>
          </cell>
          <cell r="M359">
            <v>0</v>
          </cell>
          <cell r="N359">
            <v>1</v>
          </cell>
          <cell r="O359">
            <v>2</v>
          </cell>
          <cell r="P359" t="str">
            <v>A3</v>
          </cell>
          <cell r="Q359" t="str">
            <v>A3</v>
          </cell>
          <cell r="R359">
            <v>0</v>
          </cell>
          <cell r="S359">
            <v>0</v>
          </cell>
          <cell r="T359">
            <v>0</v>
          </cell>
          <cell r="U359" t="str">
            <v>A3</v>
          </cell>
          <cell r="V359">
            <v>0</v>
          </cell>
          <cell r="W359">
            <v>1</v>
          </cell>
          <cell r="X359">
            <v>2</v>
          </cell>
          <cell r="Y359">
            <v>0</v>
          </cell>
          <cell r="Z359">
            <v>0</v>
          </cell>
          <cell r="AA359">
            <v>0</v>
          </cell>
          <cell r="AB359">
            <v>0</v>
          </cell>
          <cell r="AC359">
            <v>0</v>
          </cell>
        </row>
        <row r="360">
          <cell r="D360">
            <v>0</v>
          </cell>
          <cell r="E360">
            <v>0</v>
          </cell>
          <cell r="F360">
            <v>0</v>
          </cell>
          <cell r="G360">
            <v>7</v>
          </cell>
          <cell r="H360">
            <v>0</v>
          </cell>
          <cell r="I360">
            <v>0</v>
          </cell>
          <cell r="J360">
            <v>0</v>
          </cell>
          <cell r="K360">
            <v>0</v>
          </cell>
          <cell r="L360">
            <v>7</v>
          </cell>
          <cell r="M360" t="str">
            <v>0A1 + 1A2 + 4A3 + 2A4 + 0C2</v>
          </cell>
          <cell r="N360">
            <v>0</v>
          </cell>
          <cell r="O360">
            <v>0</v>
          </cell>
          <cell r="P360">
            <v>7</v>
          </cell>
          <cell r="Q360">
            <v>7</v>
          </cell>
          <cell r="R360" t="str">
            <v>0A1 + 1A2 + 4A3 + 2A4</v>
          </cell>
          <cell r="S360">
            <v>0</v>
          </cell>
          <cell r="T360">
            <v>0</v>
          </cell>
          <cell r="U360">
            <v>7</v>
          </cell>
          <cell r="V360" t="str">
            <v>0A1 + 1A2 + 4A3 + 2A4</v>
          </cell>
          <cell r="W360">
            <v>0</v>
          </cell>
          <cell r="X360">
            <v>0</v>
          </cell>
          <cell r="Y360">
            <v>0</v>
          </cell>
          <cell r="Z360">
            <v>0</v>
          </cell>
          <cell r="AA360">
            <v>0</v>
          </cell>
          <cell r="AB360">
            <v>0</v>
          </cell>
          <cell r="AC360">
            <v>0</v>
          </cell>
        </row>
        <row r="361">
          <cell r="D361">
            <v>0</v>
          </cell>
          <cell r="E361" t="str">
            <v>Tỷ lệ A1</v>
          </cell>
          <cell r="F361" t="str">
            <v>Tỷ lệ A2</v>
          </cell>
          <cell r="G361">
            <v>4</v>
          </cell>
          <cell r="H361">
            <v>0</v>
          </cell>
          <cell r="I361">
            <v>0</v>
          </cell>
          <cell r="J361">
            <v>0</v>
          </cell>
          <cell r="K361">
            <v>0</v>
          </cell>
          <cell r="L361">
            <v>4</v>
          </cell>
          <cell r="M361" t="str">
            <v>0A1 + 1A2 + 2A3 + 1A4 + 0C2</v>
          </cell>
          <cell r="N361">
            <v>0</v>
          </cell>
          <cell r="O361">
            <v>0</v>
          </cell>
          <cell r="P361">
            <v>4</v>
          </cell>
          <cell r="Q361">
            <v>4</v>
          </cell>
          <cell r="R361" t="str">
            <v>0A1 + 1A2 + 2A3 + 1A4</v>
          </cell>
          <cell r="S361" t="str">
            <v>Tỷ lệ A1</v>
          </cell>
          <cell r="T361" t="str">
            <v>Tỷ lệ A2</v>
          </cell>
          <cell r="U361">
            <v>4</v>
          </cell>
          <cell r="V361" t="str">
            <v>0A1 + 1A2 + 2A3 + 1A4</v>
          </cell>
          <cell r="W361">
            <v>0</v>
          </cell>
          <cell r="X361">
            <v>0</v>
          </cell>
          <cell r="Y361">
            <v>0</v>
          </cell>
          <cell r="Z361">
            <v>0</v>
          </cell>
          <cell r="AA361">
            <v>0</v>
          </cell>
          <cell r="AB361">
            <v>0</v>
          </cell>
          <cell r="AC361">
            <v>0</v>
          </cell>
        </row>
        <row r="362">
          <cell r="D362" t="str">
            <v>01015042</v>
          </cell>
          <cell r="E362">
            <v>0</v>
          </cell>
          <cell r="F362">
            <v>1</v>
          </cell>
          <cell r="G362" t="str">
            <v>A2</v>
          </cell>
          <cell r="H362">
            <v>0</v>
          </cell>
          <cell r="I362" t="str">
            <v>- Bài viết sáng kiến được công nhận phạm vi ảnh hưởng cấp ngành năm học 2021-2022 (QĐ số 1969/QĐ-SGDĐT ngày 03/8/2022)
- Bài viết đăng Kỷ yếu hội thảo cấp trường (ICSS 2022)</v>
          </cell>
          <cell r="J362" t="str">
            <v>- Bài viết sáng kiến được công nhận phạm vi ảnh hưởng cấp trường năm học 2021-2022 (QĐ số 189/QĐ-LTT-HĐSK ngày 15/4/2022)</v>
          </cell>
          <cell r="K362">
            <v>0</v>
          </cell>
          <cell r="L362" t="str">
            <v>A3</v>
          </cell>
          <cell r="M362" t="str">
            <v>Nghỉ phép 2 ngày</v>
          </cell>
          <cell r="N362">
            <v>2</v>
          </cell>
          <cell r="O362">
            <v>2</v>
          </cell>
          <cell r="P362" t="str">
            <v>A3</v>
          </cell>
          <cell r="Q362" t="str">
            <v>A3</v>
          </cell>
          <cell r="R362">
            <v>0</v>
          </cell>
          <cell r="S362">
            <v>0</v>
          </cell>
          <cell r="T362">
            <v>1</v>
          </cell>
          <cell r="U362" t="str">
            <v>A3</v>
          </cell>
          <cell r="V362">
            <v>0</v>
          </cell>
          <cell r="W362">
            <v>3</v>
          </cell>
          <cell r="X362">
            <v>2</v>
          </cell>
          <cell r="Y362">
            <v>-1</v>
          </cell>
          <cell r="Z362">
            <v>0</v>
          </cell>
          <cell r="AA362">
            <v>0</v>
          </cell>
          <cell r="AB362" t="str">
            <v>A2</v>
          </cell>
          <cell r="AC362" t="str">
            <v>Cá nhân tích cực trong công tác của trường và đơn vị</v>
          </cell>
        </row>
        <row r="363">
          <cell r="D363" t="str">
            <v>01018003</v>
          </cell>
          <cell r="E363">
            <v>0</v>
          </cell>
          <cell r="F363">
            <v>0.14285714285714285</v>
          </cell>
          <cell r="G363" t="str">
            <v>A3</v>
          </cell>
          <cell r="H363">
            <v>0</v>
          </cell>
          <cell r="I363">
            <v>0</v>
          </cell>
          <cell r="J363" t="str">
            <v>- Bài viết sáng kiến được công nhận phạm vi ảnh hưởng cấp trường năm học 2021-2022 (QĐ số 189/QĐ-LTT-HĐSK ngày 15/4/2022)</v>
          </cell>
          <cell r="K363">
            <v>0</v>
          </cell>
          <cell r="L363" t="str">
            <v>A4</v>
          </cell>
          <cell r="M363">
            <v>0</v>
          </cell>
          <cell r="N363">
            <v>0</v>
          </cell>
          <cell r="O363">
            <v>1</v>
          </cell>
          <cell r="P363" t="str">
            <v>A4</v>
          </cell>
          <cell r="Q363" t="str">
            <v>A4</v>
          </cell>
          <cell r="R363">
            <v>0</v>
          </cell>
          <cell r="S363">
            <v>0</v>
          </cell>
          <cell r="T363">
            <v>0.16666666666666666</v>
          </cell>
          <cell r="U363" t="str">
            <v>A4</v>
          </cell>
          <cell r="V363">
            <v>0</v>
          </cell>
          <cell r="W363">
            <v>0</v>
          </cell>
          <cell r="X363">
            <v>1</v>
          </cell>
          <cell r="Y363">
            <v>1</v>
          </cell>
          <cell r="Z363">
            <v>0</v>
          </cell>
          <cell r="AA363">
            <v>0</v>
          </cell>
          <cell r="AB363">
            <v>0</v>
          </cell>
          <cell r="AC363">
            <v>0</v>
          </cell>
        </row>
        <row r="364">
          <cell r="D364" t="str">
            <v>01018002</v>
          </cell>
          <cell r="E364">
            <v>0</v>
          </cell>
          <cell r="F364">
            <v>0</v>
          </cell>
          <cell r="G364" t="str">
            <v>A2</v>
          </cell>
          <cell r="H364">
            <v>0</v>
          </cell>
          <cell r="I364" t="str">
            <v>- Bài viết sáng kiến được công nhận phạm vi ảnh hưởng cấp ngành năm học 2021-2022 (QĐ số 1969/QĐ-SGDĐT ngày 03/8/2022)
- Bài viết đăng Kỷ yếu hội thảo cấp trường (ICSS 2022)</v>
          </cell>
          <cell r="J364" t="str">
            <v>- Bài viết sáng kiến được công nhận phạm vi ảnh hưởng cấp trường năm học 2021-2022 (QĐ số 189/QĐ-LTT-HĐSK ngày 15/4/2022)</v>
          </cell>
          <cell r="K364">
            <v>0</v>
          </cell>
          <cell r="L364" t="str">
            <v>A2</v>
          </cell>
          <cell r="M364">
            <v>0</v>
          </cell>
          <cell r="N364">
            <v>3</v>
          </cell>
          <cell r="O364">
            <v>1</v>
          </cell>
          <cell r="P364" t="str">
            <v>A2</v>
          </cell>
          <cell r="Q364" t="str">
            <v>A2</v>
          </cell>
          <cell r="R364">
            <v>0</v>
          </cell>
          <cell r="S364">
            <v>0</v>
          </cell>
          <cell r="T364">
            <v>0</v>
          </cell>
          <cell r="U364" t="str">
            <v>A2</v>
          </cell>
          <cell r="V364">
            <v>0</v>
          </cell>
          <cell r="W364">
            <v>3</v>
          </cell>
          <cell r="X364">
            <v>1</v>
          </cell>
          <cell r="Y364">
            <v>1</v>
          </cell>
          <cell r="Z364">
            <v>0</v>
          </cell>
          <cell r="AA364">
            <v>0</v>
          </cell>
          <cell r="AB364">
            <v>0</v>
          </cell>
          <cell r="AC364">
            <v>0</v>
          </cell>
        </row>
        <row r="365">
          <cell r="D365" t="str">
            <v>01018005</v>
          </cell>
          <cell r="E365">
            <v>0</v>
          </cell>
          <cell r="F365">
            <v>0</v>
          </cell>
          <cell r="G365" t="str">
            <v>A2</v>
          </cell>
          <cell r="H365">
            <v>0</v>
          </cell>
          <cell r="I365" t="str">
            <v>- Bài viết sáng kiến được công nhận phạm vi ảnh hưởng cấp ngành năm học 2021-2022 (QĐ số 1969/QĐ-SGDĐT ngày 03/8/2022)
- Bài viết đăng Kỷ yếu hội thảo cấp trường (ICSS 2022)
- Tham gia viết bài giới thiệu đơn vị trong Kỷ yếu Hội thảo 50 năm thành lập trường</v>
          </cell>
          <cell r="J365" t="str">
            <v>- Bài viết sáng kiến được công nhận phạm vi ảnh hưởng cấp trường năm học 2021-2022 (QĐ số 189/QĐ-LTT-HĐSK ngày 15/4/2022)</v>
          </cell>
          <cell r="K365">
            <v>0</v>
          </cell>
          <cell r="L365" t="str">
            <v>A3</v>
          </cell>
          <cell r="M365">
            <v>0</v>
          </cell>
          <cell r="N365">
            <v>1</v>
          </cell>
          <cell r="O365">
            <v>1</v>
          </cell>
          <cell r="P365" t="str">
            <v>A3</v>
          </cell>
          <cell r="Q365" t="str">
            <v>A3</v>
          </cell>
          <cell r="R365">
            <v>0</v>
          </cell>
          <cell r="S365">
            <v>0</v>
          </cell>
          <cell r="T365">
            <v>0</v>
          </cell>
          <cell r="U365" t="str">
            <v>A3</v>
          </cell>
          <cell r="V365">
            <v>0</v>
          </cell>
          <cell r="W365">
            <v>1</v>
          </cell>
          <cell r="X365">
            <v>1</v>
          </cell>
          <cell r="Y365">
            <v>1</v>
          </cell>
          <cell r="Z365">
            <v>0</v>
          </cell>
          <cell r="AA365">
            <v>0</v>
          </cell>
          <cell r="AB365">
            <v>0</v>
          </cell>
          <cell r="AC365">
            <v>0</v>
          </cell>
        </row>
        <row r="366">
          <cell r="D366">
            <v>0</v>
          </cell>
          <cell r="E366">
            <v>0</v>
          </cell>
          <cell r="F366">
            <v>0</v>
          </cell>
          <cell r="G366">
            <v>3</v>
          </cell>
          <cell r="H366">
            <v>0</v>
          </cell>
          <cell r="I366">
            <v>0</v>
          </cell>
          <cell r="J366">
            <v>0</v>
          </cell>
          <cell r="K366">
            <v>0</v>
          </cell>
          <cell r="L366">
            <v>3</v>
          </cell>
          <cell r="M366" t="str">
            <v>0A1 + 0A2 + 2A3 + 1A4</v>
          </cell>
          <cell r="N366">
            <v>0</v>
          </cell>
          <cell r="O366">
            <v>0</v>
          </cell>
          <cell r="P366">
            <v>3</v>
          </cell>
          <cell r="Q366">
            <v>3</v>
          </cell>
          <cell r="R366" t="str">
            <v>0A1 + 0A2 + 2A3 + 1A4</v>
          </cell>
          <cell r="S366">
            <v>0</v>
          </cell>
          <cell r="T366">
            <v>0</v>
          </cell>
          <cell r="U366">
            <v>3</v>
          </cell>
          <cell r="V366" t="str">
            <v>0A1 + 0A2 + 2A3 + 1A4</v>
          </cell>
          <cell r="W366">
            <v>0</v>
          </cell>
          <cell r="X366">
            <v>0</v>
          </cell>
          <cell r="Y366">
            <v>0</v>
          </cell>
          <cell r="Z366">
            <v>0</v>
          </cell>
          <cell r="AA366">
            <v>0</v>
          </cell>
          <cell r="AB366">
            <v>0</v>
          </cell>
          <cell r="AC366">
            <v>0</v>
          </cell>
        </row>
        <row r="367">
          <cell r="D367" t="str">
            <v>01018008</v>
          </cell>
          <cell r="E367">
            <v>0</v>
          </cell>
          <cell r="F367">
            <v>0</v>
          </cell>
          <cell r="G367" t="str">
            <v>A2</v>
          </cell>
          <cell r="H367">
            <v>0</v>
          </cell>
          <cell r="I367" t="str">
            <v>- Bài viết đăng Kỷ yếu hội thảo cấp trường (ICSS 2022)</v>
          </cell>
          <cell r="J367" t="str">
            <v>- Bài viết sáng kiến được công nhận phạm vi ảnh hưởng cấp trường năm học 2021-2022 (QĐ số 189/QĐ-LTT-HĐSK ngày 15/4/2022)</v>
          </cell>
          <cell r="K367">
            <v>0</v>
          </cell>
          <cell r="L367" t="str">
            <v>A3</v>
          </cell>
          <cell r="M367">
            <v>0</v>
          </cell>
          <cell r="N367">
            <v>0</v>
          </cell>
          <cell r="O367">
            <v>2</v>
          </cell>
          <cell r="P367" t="str">
            <v>A3</v>
          </cell>
          <cell r="Q367" t="str">
            <v>A3</v>
          </cell>
          <cell r="R367">
            <v>0</v>
          </cell>
          <cell r="S367">
            <v>0</v>
          </cell>
          <cell r="T367">
            <v>0</v>
          </cell>
          <cell r="U367" t="str">
            <v>A3</v>
          </cell>
          <cell r="V367">
            <v>0</v>
          </cell>
          <cell r="W367">
            <v>0</v>
          </cell>
          <cell r="X367">
            <v>2</v>
          </cell>
          <cell r="Y367">
            <v>1</v>
          </cell>
          <cell r="Z367">
            <v>0</v>
          </cell>
          <cell r="AA367">
            <v>0</v>
          </cell>
          <cell r="AB367">
            <v>0</v>
          </cell>
          <cell r="AC367">
            <v>0</v>
          </cell>
        </row>
        <row r="368">
          <cell r="D368" t="str">
            <v>01018007</v>
          </cell>
          <cell r="E368">
            <v>0</v>
          </cell>
          <cell r="F368">
            <v>0</v>
          </cell>
          <cell r="G368" t="str">
            <v>A2</v>
          </cell>
          <cell r="H368">
            <v>0</v>
          </cell>
          <cell r="I368" t="str">
            <v>- Bài viết sáng kiến được công nhận phạm vi ảnh hưởng cấp ngành năm học 2021-2022 (QĐ số 1969/QĐ-SGDĐT ngày 03/8/2022)
- Bài viết đăng Kỷ yếu hội thảo cấp trường (ICSS 2022)</v>
          </cell>
          <cell r="J368" t="str">
            <v>- Bài viết sáng kiến được công nhận phạm vi ảnh hưởng cấp trường năm học 2021-2022 (QĐ số 189/QĐ-LTT-HĐSK ngày 15/4/2022)</v>
          </cell>
          <cell r="K368">
            <v>0</v>
          </cell>
          <cell r="L368" t="str">
            <v>A3</v>
          </cell>
          <cell r="M368">
            <v>0</v>
          </cell>
          <cell r="N368">
            <v>1</v>
          </cell>
          <cell r="O368">
            <v>1</v>
          </cell>
          <cell r="P368" t="str">
            <v>A3</v>
          </cell>
          <cell r="Q368" t="str">
            <v>A3</v>
          </cell>
          <cell r="R368">
            <v>0</v>
          </cell>
          <cell r="S368">
            <v>0</v>
          </cell>
          <cell r="T368">
            <v>0</v>
          </cell>
          <cell r="U368" t="str">
            <v>A3</v>
          </cell>
          <cell r="V368">
            <v>0</v>
          </cell>
          <cell r="W368">
            <v>1</v>
          </cell>
          <cell r="X368">
            <v>1</v>
          </cell>
          <cell r="Y368">
            <v>1</v>
          </cell>
          <cell r="Z368">
            <v>0</v>
          </cell>
          <cell r="AA368">
            <v>0</v>
          </cell>
          <cell r="AB368">
            <v>0</v>
          </cell>
          <cell r="AC368">
            <v>0</v>
          </cell>
        </row>
        <row r="369">
          <cell r="D369" t="str">
            <v>01018009</v>
          </cell>
          <cell r="E369">
            <v>0</v>
          </cell>
          <cell r="F369">
            <v>0</v>
          </cell>
          <cell r="G369" t="str">
            <v>A2</v>
          </cell>
          <cell r="H369">
            <v>0</v>
          </cell>
          <cell r="I369" t="str">
            <v>- Bài viết sáng kiến được công nhận phạm vi ảnh hưởng cấp ngành năm học 2021-2022 (QĐ số 1969/QĐ-SGDĐT ngày 03/8/2022)
- Bài viết đăng Kỷ yếu hội thảo cấp trường (ICSS 2022)</v>
          </cell>
          <cell r="J369" t="str">
            <v>- Bài viết sáng kiến được công nhận phạm vi ảnh hưởng cấp trường năm học 2021-2022 (QĐ số 189/QĐ-LTT-HĐSK ngày 15/4/2022)</v>
          </cell>
          <cell r="K369">
            <v>0</v>
          </cell>
          <cell r="L369" t="str">
            <v>A4</v>
          </cell>
          <cell r="M369" t="str">
            <v>Nghỉ phép 2 ngày</v>
          </cell>
          <cell r="N369">
            <v>0</v>
          </cell>
          <cell r="O369">
            <v>1</v>
          </cell>
          <cell r="P369" t="str">
            <v>A4</v>
          </cell>
          <cell r="Q369" t="str">
            <v>A4</v>
          </cell>
          <cell r="R369">
            <v>0</v>
          </cell>
          <cell r="S369">
            <v>0</v>
          </cell>
          <cell r="T369">
            <v>0</v>
          </cell>
          <cell r="U369" t="str">
            <v>A4</v>
          </cell>
          <cell r="V369">
            <v>0</v>
          </cell>
          <cell r="W369">
            <v>0</v>
          </cell>
          <cell r="X369">
            <v>1</v>
          </cell>
          <cell r="Y369">
            <v>-2</v>
          </cell>
          <cell r="Z369">
            <v>0</v>
          </cell>
          <cell r="AA369">
            <v>0</v>
          </cell>
          <cell r="AB369">
            <v>0</v>
          </cell>
          <cell r="AC369">
            <v>0</v>
          </cell>
        </row>
        <row r="370">
          <cell r="D370">
            <v>0</v>
          </cell>
          <cell r="E370">
            <v>0</v>
          </cell>
          <cell r="F370">
            <v>0</v>
          </cell>
          <cell r="G370">
            <v>4</v>
          </cell>
          <cell r="H370">
            <v>0</v>
          </cell>
          <cell r="I370" t="str">
            <v/>
          </cell>
          <cell r="J370">
            <v>0</v>
          </cell>
          <cell r="K370">
            <v>0</v>
          </cell>
          <cell r="L370">
            <v>4</v>
          </cell>
          <cell r="M370" t="str">
            <v>1A1 + 1A2 + 2A3 + 0A4</v>
          </cell>
          <cell r="N370">
            <v>0</v>
          </cell>
          <cell r="O370">
            <v>0</v>
          </cell>
          <cell r="P370">
            <v>4</v>
          </cell>
          <cell r="Q370">
            <v>4</v>
          </cell>
          <cell r="R370" t="str">
            <v>1A1 + 1A2 + 2A3 + 0A4</v>
          </cell>
          <cell r="S370">
            <v>0</v>
          </cell>
          <cell r="T370">
            <v>0</v>
          </cell>
          <cell r="U370">
            <v>4</v>
          </cell>
          <cell r="V370" t="str">
            <v>1A1 + 1A2 + 2A3 + 0A4 + 0C1</v>
          </cell>
          <cell r="W370">
            <v>0</v>
          </cell>
          <cell r="X370">
            <v>0</v>
          </cell>
          <cell r="Y370">
            <v>0</v>
          </cell>
          <cell r="Z370">
            <v>0</v>
          </cell>
          <cell r="AA370">
            <v>0</v>
          </cell>
          <cell r="AB370">
            <v>0</v>
          </cell>
          <cell r="AC370">
            <v>0</v>
          </cell>
        </row>
        <row r="371">
          <cell r="D371">
            <v>0</v>
          </cell>
          <cell r="E371">
            <v>0</v>
          </cell>
          <cell r="F371">
            <v>0</v>
          </cell>
          <cell r="G371">
            <v>2</v>
          </cell>
          <cell r="H371">
            <v>0</v>
          </cell>
          <cell r="I371">
            <v>0</v>
          </cell>
          <cell r="J371">
            <v>0</v>
          </cell>
          <cell r="K371">
            <v>0</v>
          </cell>
          <cell r="L371">
            <v>2</v>
          </cell>
          <cell r="M371" t="str">
            <v>1A1 + 0A2 + 1A3 + 0A4</v>
          </cell>
          <cell r="N371">
            <v>0</v>
          </cell>
          <cell r="O371">
            <v>0</v>
          </cell>
          <cell r="P371">
            <v>2</v>
          </cell>
          <cell r="Q371">
            <v>2</v>
          </cell>
          <cell r="R371" t="str">
            <v>1A1 + 0A2 + 1A3 + 0A4</v>
          </cell>
          <cell r="S371">
            <v>0</v>
          </cell>
          <cell r="T371">
            <v>0</v>
          </cell>
          <cell r="U371">
            <v>2</v>
          </cell>
          <cell r="V371" t="str">
            <v>1A1 + 0A2 + 1A3 + 0A4 + 0C1</v>
          </cell>
          <cell r="W371">
            <v>0</v>
          </cell>
          <cell r="X371">
            <v>0</v>
          </cell>
          <cell r="Y371">
            <v>0</v>
          </cell>
          <cell r="Z371">
            <v>0</v>
          </cell>
          <cell r="AA371">
            <v>0</v>
          </cell>
          <cell r="AB371">
            <v>0</v>
          </cell>
          <cell r="AC371">
            <v>0</v>
          </cell>
        </row>
        <row r="372">
          <cell r="D372" t="str">
            <v>01004005</v>
          </cell>
          <cell r="E372" t="str">
            <v>Tỷ lệ A1</v>
          </cell>
          <cell r="F372" t="str">
            <v>Tỷ lệ A2</v>
          </cell>
          <cell r="G372" t="str">
            <v>A1</v>
          </cell>
          <cell r="H372" t="str">
            <v>- Tham gia đề tài NCKH cấp trường. Mã số đề tài: T2021-TN04  (Theo Biên bản họp HĐ nghiệm thu đề tài ngày 26/09/2022)</v>
          </cell>
          <cell r="I372" t="str">
            <v>- Bài viết sáng kiến được công nhận phạm vi ảnh hưởng cấp ngành năm học 2021-2022 (QĐ số 1969/QĐ-SGDĐT ngày 03/8/2022)
- GV đạt giải I trong Hội thi TBTL cấp thành phố năm 2022 (QĐ số 22258/QĐ-SLĐTBXH ngày 30/6/2022)
- Cá nhân có tên trong 02 nhóm tác giả có bài đăng Kỷ yếu Hội thảo khoa học giáo dục kỹ thuật và giáo dục nghề nghiệp trong kỷ nguyên số - Trường ĐH Bách khoa Hà Nội 11/2022.
- Cá nhân có tên trong nhóm 5 tác giả có bài báo đăng tạp chí quốc tế (01/2022)</v>
          </cell>
          <cell r="J372" t="str">
            <v>- Bài viết sáng kiến được công nhận phạm vi ảnh hưởng cấp trường năm học 2021-2022 (QĐ số 189/QĐ-LTT-HĐSK ngày 15/4/2022)</v>
          </cell>
          <cell r="K372" t="str">
            <v>Có bài báo đăng tạp chí quốc tế nhóm 05 tác giả</v>
          </cell>
          <cell r="L372" t="str">
            <v>A1</v>
          </cell>
          <cell r="M372">
            <v>0</v>
          </cell>
          <cell r="N372">
            <v>5</v>
          </cell>
          <cell r="O372">
            <v>2</v>
          </cell>
          <cell r="P372" t="str">
            <v>A1</v>
          </cell>
          <cell r="Q372" t="str">
            <v>A1</v>
          </cell>
          <cell r="R372">
            <v>0</v>
          </cell>
          <cell r="S372" t="str">
            <v>Tỷ lệ A1</v>
          </cell>
          <cell r="T372" t="str">
            <v>Tỷ lệ A2</v>
          </cell>
          <cell r="U372" t="str">
            <v>A1</v>
          </cell>
          <cell r="V372">
            <v>0</v>
          </cell>
          <cell r="W372">
            <v>5</v>
          </cell>
          <cell r="X372">
            <v>2</v>
          </cell>
          <cell r="Y372">
            <v>6</v>
          </cell>
          <cell r="Z372">
            <v>0</v>
          </cell>
          <cell r="AA372">
            <v>0</v>
          </cell>
          <cell r="AB372">
            <v>0</v>
          </cell>
          <cell r="AC372">
            <v>0</v>
          </cell>
        </row>
        <row r="373">
          <cell r="D373" t="str">
            <v>01019002</v>
          </cell>
          <cell r="E373">
            <v>0</v>
          </cell>
          <cell r="F373">
            <v>1</v>
          </cell>
          <cell r="G373" t="str">
            <v>A3</v>
          </cell>
          <cell r="H373">
            <v>0</v>
          </cell>
          <cell r="I373">
            <v>0</v>
          </cell>
          <cell r="J373" t="str">
            <v>- Bài viết sáng kiến được công nhận phạm vi ảnh hưởng cấp trường năm học 2021-2022 (QĐ số 189/QĐ-LTT-HĐSK ngày 15/4/2022)</v>
          </cell>
          <cell r="K373">
            <v>0</v>
          </cell>
          <cell r="L373" t="str">
            <v>A3</v>
          </cell>
          <cell r="M373">
            <v>0</v>
          </cell>
          <cell r="N373">
            <v>0</v>
          </cell>
          <cell r="O373">
            <v>2</v>
          </cell>
          <cell r="P373" t="str">
            <v>A3</v>
          </cell>
          <cell r="Q373" t="str">
            <v>A3</v>
          </cell>
          <cell r="R373">
            <v>0</v>
          </cell>
          <cell r="S373">
            <v>0</v>
          </cell>
          <cell r="T373">
            <v>1</v>
          </cell>
          <cell r="U373" t="str">
            <v>A3</v>
          </cell>
          <cell r="V373">
            <v>0</v>
          </cell>
          <cell r="W373">
            <v>0</v>
          </cell>
          <cell r="X373">
            <v>2</v>
          </cell>
          <cell r="Y373">
            <v>0</v>
          </cell>
          <cell r="Z373">
            <v>0</v>
          </cell>
          <cell r="AA373">
            <v>0</v>
          </cell>
          <cell r="AB373">
            <v>0</v>
          </cell>
          <cell r="AC373">
            <v>0</v>
          </cell>
        </row>
        <row r="374">
          <cell r="D374">
            <v>0</v>
          </cell>
          <cell r="E374">
            <v>0</v>
          </cell>
          <cell r="F374">
            <v>0</v>
          </cell>
          <cell r="G374">
            <v>2</v>
          </cell>
          <cell r="H374">
            <v>0</v>
          </cell>
          <cell r="I374">
            <v>0</v>
          </cell>
          <cell r="J374">
            <v>0</v>
          </cell>
          <cell r="K374">
            <v>0</v>
          </cell>
          <cell r="L374">
            <v>2</v>
          </cell>
          <cell r="M374" t="str">
            <v>0A1 + 1A2 + 1A3 + 0A4</v>
          </cell>
          <cell r="N374">
            <v>0</v>
          </cell>
          <cell r="O374">
            <v>0</v>
          </cell>
          <cell r="P374">
            <v>2</v>
          </cell>
          <cell r="Q374">
            <v>2</v>
          </cell>
          <cell r="R374" t="str">
            <v>0A1 + 1A2 + 1A3 + 0A4</v>
          </cell>
          <cell r="S374">
            <v>0</v>
          </cell>
          <cell r="T374">
            <v>0.33333333333333331</v>
          </cell>
          <cell r="U374">
            <v>2</v>
          </cell>
          <cell r="V374" t="str">
            <v>0A1 + 1A2 + 1A3 + 0A4</v>
          </cell>
          <cell r="W374">
            <v>0</v>
          </cell>
          <cell r="X374">
            <v>0</v>
          </cell>
          <cell r="Y374">
            <v>0</v>
          </cell>
          <cell r="Z374">
            <v>0</v>
          </cell>
          <cell r="AA374">
            <v>0</v>
          </cell>
          <cell r="AB374">
            <v>0</v>
          </cell>
          <cell r="AC374">
            <v>0</v>
          </cell>
        </row>
        <row r="375">
          <cell r="D375" t="str">
            <v>01019001</v>
          </cell>
          <cell r="E375">
            <v>0</v>
          </cell>
          <cell r="F375">
            <v>0</v>
          </cell>
          <cell r="G375" t="str">
            <v>A3</v>
          </cell>
          <cell r="H375">
            <v>0</v>
          </cell>
          <cell r="I375">
            <v>0</v>
          </cell>
          <cell r="J375" t="str">
            <v>- Bài viết sáng kiến được công nhận phạm vi ảnh hưởng cấp trường năm học 2021-2022 (QĐ số 189/QĐ-LTT-HĐSK ngày 15/4/2022)</v>
          </cell>
          <cell r="K375">
            <v>0</v>
          </cell>
          <cell r="L375" t="str">
            <v>A3</v>
          </cell>
          <cell r="M375">
            <v>0</v>
          </cell>
          <cell r="N375">
            <v>0</v>
          </cell>
          <cell r="O375">
            <v>2</v>
          </cell>
          <cell r="P375" t="str">
            <v>A3</v>
          </cell>
          <cell r="Q375" t="str">
            <v>A3</v>
          </cell>
          <cell r="R375">
            <v>0</v>
          </cell>
          <cell r="S375">
            <v>0</v>
          </cell>
          <cell r="T375">
            <v>0</v>
          </cell>
          <cell r="U375" t="str">
            <v>A3</v>
          </cell>
          <cell r="V375">
            <v>0</v>
          </cell>
          <cell r="W375">
            <v>0</v>
          </cell>
          <cell r="X375">
            <v>2</v>
          </cell>
          <cell r="Y375">
            <v>0</v>
          </cell>
          <cell r="Z375">
            <v>0</v>
          </cell>
          <cell r="AA375">
            <v>0</v>
          </cell>
          <cell r="AB375">
            <v>0</v>
          </cell>
          <cell r="AC375">
            <v>0</v>
          </cell>
        </row>
        <row r="376">
          <cell r="D376" t="str">
            <v>01005005</v>
          </cell>
          <cell r="E376">
            <v>0</v>
          </cell>
          <cell r="F376">
            <v>0</v>
          </cell>
          <cell r="G376" t="str">
            <v>A2</v>
          </cell>
          <cell r="H376">
            <v>0</v>
          </cell>
          <cell r="I376" t="str">
            <v>Tham gia viết bài giới thiệu đơn vị trong Kỷ yếu Hội thảo 50 năm thành lập trường</v>
          </cell>
          <cell r="J376" t="str">
            <v>'</v>
          </cell>
          <cell r="K376">
            <v>0</v>
          </cell>
          <cell r="L376" t="str">
            <v>A2</v>
          </cell>
          <cell r="M376">
            <v>0</v>
          </cell>
          <cell r="N376">
            <v>3</v>
          </cell>
          <cell r="O376">
            <v>2</v>
          </cell>
          <cell r="P376" t="str">
            <v>A2</v>
          </cell>
          <cell r="Q376" t="str">
            <v>A2</v>
          </cell>
          <cell r="R376">
            <v>0</v>
          </cell>
          <cell r="S376">
            <v>0</v>
          </cell>
          <cell r="T376">
            <v>0</v>
          </cell>
          <cell r="U376" t="str">
            <v>A2</v>
          </cell>
          <cell r="V376">
            <v>0</v>
          </cell>
          <cell r="W376">
            <v>3</v>
          </cell>
          <cell r="X376">
            <v>2</v>
          </cell>
          <cell r="Y376">
            <v>3</v>
          </cell>
          <cell r="Z376">
            <v>0</v>
          </cell>
          <cell r="AA376">
            <v>0</v>
          </cell>
          <cell r="AB376" t="str">
            <v>A1</v>
          </cell>
          <cell r="AC376" t="str">
            <v xml:space="preserve">Kính trình HĐ thi đua xem xét xét loại A1 do cá nhân tham gia hỗ trợ tích cực xử lý dữ liệu và nhắn tin thông báo nhập học, quảng bá tuyển sinh 2023 </v>
          </cell>
        </row>
        <row r="377">
          <cell r="D377">
            <v>0</v>
          </cell>
          <cell r="E377">
            <v>0</v>
          </cell>
          <cell r="F377">
            <v>0</v>
          </cell>
          <cell r="G377">
            <v>3</v>
          </cell>
          <cell r="H377">
            <v>0</v>
          </cell>
          <cell r="I377">
            <v>0</v>
          </cell>
          <cell r="J377">
            <v>0</v>
          </cell>
          <cell r="K377">
            <v>0</v>
          </cell>
          <cell r="L377">
            <v>3</v>
          </cell>
          <cell r="M377" t="str">
            <v>0A1 + 3A2 + 0A3 + 0A4</v>
          </cell>
          <cell r="N377">
            <v>0</v>
          </cell>
          <cell r="O377">
            <v>0</v>
          </cell>
          <cell r="P377">
            <v>3</v>
          </cell>
          <cell r="Q377">
            <v>3</v>
          </cell>
          <cell r="R377" t="str">
            <v>0A1 + 3A2 + 0A3 + 0A4</v>
          </cell>
          <cell r="S377">
            <v>0</v>
          </cell>
          <cell r="T377">
            <v>0</v>
          </cell>
          <cell r="U377">
            <v>3</v>
          </cell>
          <cell r="V377" t="str">
            <v>0A1 + 3A2 + 0A3 + 0A4</v>
          </cell>
          <cell r="W377">
            <v>0</v>
          </cell>
          <cell r="X377">
            <v>0</v>
          </cell>
          <cell r="Y377">
            <v>0</v>
          </cell>
          <cell r="Z377">
            <v>0</v>
          </cell>
          <cell r="AA377">
            <v>0</v>
          </cell>
          <cell r="AB377">
            <v>0</v>
          </cell>
          <cell r="AC377">
            <v>0</v>
          </cell>
        </row>
        <row r="378">
          <cell r="D378">
            <v>0</v>
          </cell>
          <cell r="E378" t="str">
            <v>Tỷ lệ A1</v>
          </cell>
          <cell r="F378" t="str">
            <v>Tỷ lệ A2</v>
          </cell>
          <cell r="G378">
            <v>2</v>
          </cell>
          <cell r="H378">
            <v>0</v>
          </cell>
          <cell r="I378">
            <v>0</v>
          </cell>
          <cell r="J378">
            <v>0</v>
          </cell>
          <cell r="K378">
            <v>0</v>
          </cell>
          <cell r="L378">
            <v>2</v>
          </cell>
          <cell r="M378" t="str">
            <v>0A1 + 2A2 + 0A3 + 0A4</v>
          </cell>
          <cell r="N378">
            <v>0</v>
          </cell>
          <cell r="O378">
            <v>0</v>
          </cell>
          <cell r="P378">
            <v>2</v>
          </cell>
          <cell r="Q378">
            <v>2</v>
          </cell>
          <cell r="R378" t="str">
            <v>0A1 + 2A2 + 0A3 + 0A4</v>
          </cell>
          <cell r="S378" t="str">
            <v>Tỷ lệ A1</v>
          </cell>
          <cell r="T378" t="str">
            <v>Tỷ lệ A2</v>
          </cell>
          <cell r="U378">
            <v>2</v>
          </cell>
          <cell r="V378" t="str">
            <v>0A1 + 2A2 + 0A3 + 0A4</v>
          </cell>
          <cell r="W378">
            <v>0</v>
          </cell>
          <cell r="X378">
            <v>0</v>
          </cell>
          <cell r="Y378">
            <v>0</v>
          </cell>
          <cell r="Z378">
            <v>0</v>
          </cell>
          <cell r="AA378">
            <v>0</v>
          </cell>
          <cell r="AB378">
            <v>0</v>
          </cell>
          <cell r="AC378">
            <v>0</v>
          </cell>
        </row>
        <row r="379">
          <cell r="D379" t="str">
            <v>01021001</v>
          </cell>
          <cell r="E379">
            <v>0</v>
          </cell>
          <cell r="F379">
            <v>2</v>
          </cell>
          <cell r="G379" t="str">
            <v>A2</v>
          </cell>
          <cell r="H379">
            <v>0</v>
          </cell>
          <cell r="I379" t="str">
            <v>- Bài viết sáng kiến được công nhận phạm vi ảnh hưởng cấp ngành năm học 2021-2022 (QĐ số 1969/QĐ-SGDĐT ngày 03/8/2022)
- Bài viết đăng Kỷ yếu hội thảo cấp trường (ICSS 2022)</v>
          </cell>
          <cell r="J379" t="str">
            <v>- Bài viết sáng kiến được công nhận phạm vi ảnh hưởng cấp trường năm học 2021-2022 (QĐ số 189/QĐ-LTT-HĐSK ngày 15/4/2022)</v>
          </cell>
          <cell r="K379">
            <v>0</v>
          </cell>
          <cell r="L379" t="str">
            <v>A2</v>
          </cell>
          <cell r="M379">
            <v>0</v>
          </cell>
          <cell r="N379">
            <v>2</v>
          </cell>
          <cell r="O379">
            <v>4</v>
          </cell>
          <cell r="P379" t="str">
            <v>A2</v>
          </cell>
          <cell r="Q379" t="str">
            <v>A2</v>
          </cell>
          <cell r="R379">
            <v>0</v>
          </cell>
          <cell r="S379">
            <v>0</v>
          </cell>
          <cell r="T379">
            <v>2</v>
          </cell>
          <cell r="U379" t="str">
            <v>A2</v>
          </cell>
          <cell r="V379">
            <v>0</v>
          </cell>
          <cell r="W379">
            <v>2</v>
          </cell>
          <cell r="X379">
            <v>4</v>
          </cell>
          <cell r="Y379">
            <v>1</v>
          </cell>
          <cell r="Z379">
            <v>0</v>
          </cell>
          <cell r="AA379">
            <v>0</v>
          </cell>
          <cell r="AB379" t="str">
            <v>A1</v>
          </cell>
          <cell r="AC379" t="str">
            <v>Tích cực tham gia các nhiệm vụ chung của trường và đơn vị</v>
          </cell>
        </row>
        <row r="380">
          <cell r="D380" t="str">
            <v>01021003</v>
          </cell>
          <cell r="E380">
            <v>0</v>
          </cell>
          <cell r="F380">
            <v>0.66666666666666663</v>
          </cell>
          <cell r="G380" t="str">
            <v>A2</v>
          </cell>
          <cell r="H380">
            <v>0</v>
          </cell>
          <cell r="I380" t="str">
            <v>- Bài viết sáng kiến được công nhận phạm vi ảnh hưởng cấp ngành năm học 2021-2022 (QĐ số 1969/QĐ-SGDĐT ngày 03/8/2022)</v>
          </cell>
          <cell r="J380" t="str">
            <v>- Bài viết sáng kiến được công nhận phạm vi ảnh hưởng cấp trường năm học 2021-2022 (QĐ số 189/QĐ-LTT-HĐSK ngày 15/4/2022)</v>
          </cell>
          <cell r="K380">
            <v>0</v>
          </cell>
          <cell r="L380" t="str">
            <v>A2</v>
          </cell>
          <cell r="M380">
            <v>0</v>
          </cell>
          <cell r="N380">
            <v>2</v>
          </cell>
          <cell r="O380">
            <v>4</v>
          </cell>
          <cell r="P380" t="str">
            <v>A2</v>
          </cell>
          <cell r="Q380" t="str">
            <v>A2</v>
          </cell>
          <cell r="R380">
            <v>0</v>
          </cell>
          <cell r="S380">
            <v>0</v>
          </cell>
          <cell r="T380">
            <v>1</v>
          </cell>
          <cell r="U380" t="str">
            <v>A2</v>
          </cell>
          <cell r="V380">
            <v>0</v>
          </cell>
          <cell r="W380">
            <v>2</v>
          </cell>
          <cell r="X380">
            <v>4</v>
          </cell>
          <cell r="Y380">
            <v>4</v>
          </cell>
          <cell r="Z380">
            <v>0</v>
          </cell>
          <cell r="AA380">
            <v>0</v>
          </cell>
          <cell r="AB380">
            <v>0</v>
          </cell>
          <cell r="AC380">
            <v>0</v>
          </cell>
        </row>
        <row r="381">
          <cell r="D381">
            <v>0</v>
          </cell>
          <cell r="E381">
            <v>0</v>
          </cell>
          <cell r="F381">
            <v>0</v>
          </cell>
          <cell r="G381">
            <v>1</v>
          </cell>
          <cell r="H381">
            <v>0</v>
          </cell>
          <cell r="I381">
            <v>0</v>
          </cell>
          <cell r="J381">
            <v>0</v>
          </cell>
          <cell r="K381">
            <v>0</v>
          </cell>
          <cell r="L381">
            <v>1</v>
          </cell>
          <cell r="M381" t="str">
            <v>0A1 + 1A2 + 0A3 + 0A4</v>
          </cell>
          <cell r="N381">
            <v>0</v>
          </cell>
          <cell r="O381">
            <v>0</v>
          </cell>
          <cell r="P381">
            <v>1</v>
          </cell>
          <cell r="Q381">
            <v>1</v>
          </cell>
          <cell r="R381" t="str">
            <v>0A1 + 1A2 + 0A3 + 0A4</v>
          </cell>
          <cell r="S381">
            <v>0</v>
          </cell>
          <cell r="T381">
            <v>0</v>
          </cell>
          <cell r="U381">
            <v>1</v>
          </cell>
          <cell r="V381" t="str">
            <v>0A1 + 1A2 + 0A3 + 0A4</v>
          </cell>
          <cell r="W381">
            <v>0</v>
          </cell>
          <cell r="X381">
            <v>0</v>
          </cell>
          <cell r="Y381">
            <v>1</v>
          </cell>
          <cell r="Z381">
            <v>0</v>
          </cell>
          <cell r="AA381">
            <v>0</v>
          </cell>
          <cell r="AB381">
            <v>0</v>
          </cell>
          <cell r="AC381">
            <v>0</v>
          </cell>
        </row>
        <row r="382">
          <cell r="D382" t="str">
            <v>01021004</v>
          </cell>
          <cell r="E382">
            <v>0</v>
          </cell>
          <cell r="F382">
            <v>0</v>
          </cell>
          <cell r="G382" t="str">
            <v>A2</v>
          </cell>
          <cell r="H382">
            <v>0</v>
          </cell>
          <cell r="I382" t="str">
            <v>- Bài viết sáng kiến được công nhận phạm vi ảnh hưởng cấp ngành năm học 2021-2022 (QĐ số 1969/QĐ-SGDĐT ngày 03/8/2022)</v>
          </cell>
          <cell r="J382" t="str">
            <v>- Bài viết sáng kiến được công nhận phạm vi ảnh hưởng cấp trường năm học 2021-2022 (QĐ số 189/QĐ-LTT-HĐSK ngày 15/4/2022)</v>
          </cell>
          <cell r="K382">
            <v>0</v>
          </cell>
          <cell r="L382" t="str">
            <v>A2</v>
          </cell>
          <cell r="M382">
            <v>0</v>
          </cell>
          <cell r="N382">
            <v>2</v>
          </cell>
          <cell r="O382">
            <v>4</v>
          </cell>
          <cell r="P382" t="str">
            <v>A2</v>
          </cell>
          <cell r="Q382" t="str">
            <v>A2</v>
          </cell>
          <cell r="R382">
            <v>0</v>
          </cell>
          <cell r="S382">
            <v>0</v>
          </cell>
          <cell r="T382">
            <v>0</v>
          </cell>
          <cell r="U382" t="str">
            <v>A2</v>
          </cell>
          <cell r="V382">
            <v>0</v>
          </cell>
          <cell r="W382">
            <v>2</v>
          </cell>
          <cell r="X382">
            <v>4</v>
          </cell>
          <cell r="Y382">
            <v>1</v>
          </cell>
          <cell r="Z382">
            <v>0</v>
          </cell>
          <cell r="AA382">
            <v>0</v>
          </cell>
          <cell r="AB382">
            <v>0</v>
          </cell>
          <cell r="AC382">
            <v>0</v>
          </cell>
        </row>
        <row r="383">
          <cell r="D383">
            <v>0</v>
          </cell>
          <cell r="E383">
            <v>0</v>
          </cell>
          <cell r="F383">
            <v>0</v>
          </cell>
          <cell r="G383">
            <v>2</v>
          </cell>
          <cell r="H383">
            <v>0</v>
          </cell>
          <cell r="I383">
            <v>0</v>
          </cell>
          <cell r="J383">
            <v>0</v>
          </cell>
          <cell r="K383">
            <v>0</v>
          </cell>
          <cell r="L383">
            <v>2</v>
          </cell>
          <cell r="M383" t="str">
            <v>0A1 + 1A2 + 1A3 + 0A4</v>
          </cell>
          <cell r="N383">
            <v>0</v>
          </cell>
          <cell r="O383">
            <v>0</v>
          </cell>
          <cell r="P383">
            <v>2</v>
          </cell>
          <cell r="Q383">
            <v>2</v>
          </cell>
          <cell r="R383" t="str">
            <v>0A1 + 1A2 + 1A3 + 0A4</v>
          </cell>
          <cell r="S383">
            <v>0</v>
          </cell>
          <cell r="T383">
            <v>0</v>
          </cell>
          <cell r="U383">
            <v>2</v>
          </cell>
          <cell r="V383" t="str">
            <v>0A1 + 1A2 + 1A3 + 0A4</v>
          </cell>
          <cell r="W383">
            <v>0</v>
          </cell>
          <cell r="X383">
            <v>0</v>
          </cell>
          <cell r="Y383">
            <v>0</v>
          </cell>
          <cell r="Z383">
            <v>0</v>
          </cell>
          <cell r="AA383">
            <v>0</v>
          </cell>
          <cell r="AB383">
            <v>0</v>
          </cell>
          <cell r="AC383">
            <v>0</v>
          </cell>
        </row>
        <row r="384">
          <cell r="D384">
            <v>0</v>
          </cell>
          <cell r="E384" t="str">
            <v>Tỷ lệ A1</v>
          </cell>
          <cell r="F384" t="str">
            <v>Tỷ lệ A2</v>
          </cell>
          <cell r="G384">
            <v>2</v>
          </cell>
          <cell r="H384">
            <v>0</v>
          </cell>
          <cell r="I384">
            <v>0</v>
          </cell>
          <cell r="J384">
            <v>0</v>
          </cell>
          <cell r="K384">
            <v>0</v>
          </cell>
          <cell r="L384">
            <v>2</v>
          </cell>
          <cell r="M384" t="str">
            <v>0A1 + 1A2 + 1A3 + 0A4</v>
          </cell>
          <cell r="N384">
            <v>0</v>
          </cell>
          <cell r="O384">
            <v>0</v>
          </cell>
          <cell r="P384">
            <v>2</v>
          </cell>
          <cell r="Q384">
            <v>2</v>
          </cell>
          <cell r="R384" t="str">
            <v>0A1 + 1A2 + 1A3 + 0A4</v>
          </cell>
          <cell r="S384" t="str">
            <v>Tỷ lệ A1</v>
          </cell>
          <cell r="T384" t="str">
            <v>Tỷ lệ A2</v>
          </cell>
          <cell r="U384">
            <v>2</v>
          </cell>
          <cell r="V384" t="str">
            <v>0A1 + 1A2 + 1A3 + 0A4</v>
          </cell>
          <cell r="W384">
            <v>0</v>
          </cell>
          <cell r="X384">
            <v>0</v>
          </cell>
          <cell r="Y384">
            <v>0</v>
          </cell>
          <cell r="Z384">
            <v>0</v>
          </cell>
          <cell r="AA384">
            <v>0</v>
          </cell>
          <cell r="AB384">
            <v>0</v>
          </cell>
          <cell r="AC384">
            <v>0</v>
          </cell>
        </row>
        <row r="385">
          <cell r="D385" t="str">
            <v>01007008</v>
          </cell>
          <cell r="E385">
            <v>0</v>
          </cell>
          <cell r="F385">
            <v>0</v>
          </cell>
          <cell r="G385" t="str">
            <v>A2</v>
          </cell>
          <cell r="H385">
            <v>0</v>
          </cell>
          <cell r="I385" t="str">
            <v>- Bài viết sáng kiến được công nhận phạm vi ảnh hưởng cấp ngành năm học 2021-2022 (QĐ số 1969/QĐ-SGDĐT ngày 03/8/2022)
- Viết bài giới thiệu đơn vị trong Kỷ yếu 50 năm hình thành và phát triển trường</v>
          </cell>
          <cell r="J385" t="str">
            <v>- Bài viết sáng kiến được công nhận phạm vi ảnh hưởng cấp trường năm học 2021-2022 (QĐ số 189/QĐ-LTT-HĐSK ngày 15/4/2022)</v>
          </cell>
          <cell r="K385">
            <v>0</v>
          </cell>
          <cell r="L385" t="str">
            <v>A2</v>
          </cell>
          <cell r="M385">
            <v>0</v>
          </cell>
          <cell r="N385">
            <v>4</v>
          </cell>
          <cell r="O385">
            <v>2</v>
          </cell>
          <cell r="P385" t="str">
            <v>A2</v>
          </cell>
          <cell r="Q385" t="str">
            <v>A2</v>
          </cell>
          <cell r="R385">
            <v>0</v>
          </cell>
          <cell r="S385">
            <v>0</v>
          </cell>
          <cell r="T385">
            <v>0</v>
          </cell>
          <cell r="U385" t="str">
            <v>A2</v>
          </cell>
          <cell r="V385">
            <v>0</v>
          </cell>
          <cell r="W385">
            <v>4</v>
          </cell>
          <cell r="X385">
            <v>2</v>
          </cell>
          <cell r="Y385">
            <v>3</v>
          </cell>
          <cell r="Z385">
            <v>0</v>
          </cell>
          <cell r="AA385">
            <v>0</v>
          </cell>
          <cell r="AB385" t="str">
            <v>A1</v>
          </cell>
          <cell r="AC385" t="str">
            <v xml:space="preserve">Tham gia tư vấn trực tuyến khoa Cơ khí; Tổ chức đưa SV tham quan, Tổ chức giao lưu với doanh nghiệp </v>
          </cell>
        </row>
        <row r="386">
          <cell r="D386" t="str">
            <v>01014012</v>
          </cell>
          <cell r="E386">
            <v>0</v>
          </cell>
          <cell r="F386">
            <v>0</v>
          </cell>
          <cell r="G386" t="str">
            <v>A3</v>
          </cell>
          <cell r="H386">
            <v>0</v>
          </cell>
          <cell r="I386">
            <v>0</v>
          </cell>
          <cell r="J386" t="str">
            <v>- Bài viết sáng kiến được công nhận phạm vi ảnh hưởng cấp trường năm học 2021-2022 (QĐ số 189/QĐ-LTT-HĐSK ngày 15/4/2022)</v>
          </cell>
          <cell r="K386">
            <v>0</v>
          </cell>
          <cell r="L386" t="str">
            <v>A3</v>
          </cell>
          <cell r="M386">
            <v>0</v>
          </cell>
          <cell r="N386">
            <v>0</v>
          </cell>
          <cell r="O386">
            <v>2</v>
          </cell>
          <cell r="P386" t="str">
            <v>A3</v>
          </cell>
          <cell r="Q386" t="str">
            <v>A3</v>
          </cell>
          <cell r="R386">
            <v>0</v>
          </cell>
          <cell r="S386">
            <v>0</v>
          </cell>
          <cell r="T386">
            <v>0</v>
          </cell>
          <cell r="U386" t="str">
            <v>A3</v>
          </cell>
          <cell r="V386">
            <v>0</v>
          </cell>
          <cell r="W386">
            <v>0</v>
          </cell>
          <cell r="X386">
            <v>2</v>
          </cell>
          <cell r="Y386">
            <v>0</v>
          </cell>
          <cell r="Z386">
            <v>0</v>
          </cell>
          <cell r="AA386">
            <v>0</v>
          </cell>
          <cell r="AB386">
            <v>0</v>
          </cell>
          <cell r="AC386">
            <v>0</v>
          </cell>
        </row>
        <row r="387">
          <cell r="D387">
            <v>0</v>
          </cell>
          <cell r="E387">
            <v>0</v>
          </cell>
          <cell r="F387">
            <v>0</v>
          </cell>
          <cell r="G387">
            <v>5</v>
          </cell>
          <cell r="H387">
            <v>0</v>
          </cell>
          <cell r="I387">
            <v>0</v>
          </cell>
          <cell r="J387">
            <v>0</v>
          </cell>
          <cell r="K387">
            <v>0</v>
          </cell>
          <cell r="L387">
            <v>5</v>
          </cell>
          <cell r="M387" t="str">
            <v>0A1 + 3A2 + 0A3 + 2A4</v>
          </cell>
          <cell r="N387">
            <v>0</v>
          </cell>
          <cell r="O387">
            <v>0</v>
          </cell>
          <cell r="P387">
            <v>5</v>
          </cell>
          <cell r="Q387">
            <v>5</v>
          </cell>
          <cell r="R387" t="str">
            <v>0A1 + 3A2 + 0A3 + 2A4</v>
          </cell>
          <cell r="S387">
            <v>0</v>
          </cell>
          <cell r="T387">
            <v>0</v>
          </cell>
          <cell r="U387">
            <v>5</v>
          </cell>
          <cell r="V387" t="str">
            <v>1A1 + 2A2 + 1A3 + 1A4</v>
          </cell>
          <cell r="W387">
            <v>0</v>
          </cell>
          <cell r="X387">
            <v>0</v>
          </cell>
          <cell r="Y387">
            <v>0</v>
          </cell>
          <cell r="Z387">
            <v>0</v>
          </cell>
          <cell r="AA387">
            <v>0</v>
          </cell>
          <cell r="AB387">
            <v>0</v>
          </cell>
          <cell r="AC387">
            <v>0</v>
          </cell>
        </row>
        <row r="388">
          <cell r="D388">
            <v>0</v>
          </cell>
          <cell r="E388">
            <v>0</v>
          </cell>
          <cell r="F388">
            <v>0</v>
          </cell>
          <cell r="G388">
            <v>3</v>
          </cell>
          <cell r="H388">
            <v>0</v>
          </cell>
          <cell r="I388">
            <v>0</v>
          </cell>
          <cell r="J388">
            <v>0</v>
          </cell>
          <cell r="K388">
            <v>0</v>
          </cell>
          <cell r="L388">
            <v>3</v>
          </cell>
          <cell r="M388" t="str">
            <v>0A1 + 3A2 + 0A3 + 0A4</v>
          </cell>
          <cell r="N388">
            <v>0</v>
          </cell>
          <cell r="O388">
            <v>0</v>
          </cell>
          <cell r="P388">
            <v>3</v>
          </cell>
          <cell r="Q388">
            <v>3</v>
          </cell>
          <cell r="R388" t="str">
            <v>0A1 + 3A2 + 0A3 + 0A4</v>
          </cell>
          <cell r="S388">
            <v>0</v>
          </cell>
          <cell r="T388">
            <v>0</v>
          </cell>
          <cell r="U388">
            <v>3</v>
          </cell>
          <cell r="V388" t="str">
            <v>1A1 + 2A2 + 0A3 + 0A4</v>
          </cell>
          <cell r="W388">
            <v>0</v>
          </cell>
          <cell r="X388">
            <v>0</v>
          </cell>
          <cell r="Y388">
            <v>0</v>
          </cell>
          <cell r="Z388">
            <v>0</v>
          </cell>
          <cell r="AA388">
            <v>0</v>
          </cell>
          <cell r="AB388">
            <v>0</v>
          </cell>
          <cell r="AC388">
            <v>0</v>
          </cell>
        </row>
        <row r="389">
          <cell r="D389" t="str">
            <v>01017003</v>
          </cell>
          <cell r="E389" t="str">
            <v>Tỷ lệ A1</v>
          </cell>
          <cell r="F389" t="str">
            <v>Tỷ lệ A2</v>
          </cell>
          <cell r="G389" t="str">
            <v>A2</v>
          </cell>
          <cell r="H389">
            <v>0</v>
          </cell>
          <cell r="I389" t="str">
            <v>- Bài viết sáng kiến được công nhận phạm vi ảnh hưởng cấp ngành năm học 2021-2022 (QĐ số 1969/QĐ-SGDĐT ngày 03/8/2022)
- Bài viết đăng Kỷ yếu hội thảo cấp trường (ICSS 2022)</v>
          </cell>
          <cell r="J389" t="str">
            <v>- Bài viết sáng kiến được công nhận phạm vi ảnh hưởng cấp trường năm học 2021-2022 (QĐ số 189/QĐ-LTT-HĐSK ngày 15/4/2022)</v>
          </cell>
          <cell r="K389">
            <v>0</v>
          </cell>
          <cell r="L389" t="str">
            <v>A2</v>
          </cell>
          <cell r="M389">
            <v>0</v>
          </cell>
          <cell r="N389">
            <v>4</v>
          </cell>
          <cell r="O389">
            <v>2</v>
          </cell>
          <cell r="P389" t="str">
            <v>A2</v>
          </cell>
          <cell r="Q389" t="str">
            <v>A2</v>
          </cell>
          <cell r="R389">
            <v>0</v>
          </cell>
          <cell r="S389" t="str">
            <v>Tỷ lệ A1</v>
          </cell>
          <cell r="T389" t="str">
            <v>Tỷ lệ A2</v>
          </cell>
          <cell r="U389" t="str">
            <v>A2</v>
          </cell>
          <cell r="V389">
            <v>0</v>
          </cell>
          <cell r="W389">
            <v>4</v>
          </cell>
          <cell r="X389">
            <v>2</v>
          </cell>
          <cell r="Y389">
            <v>1</v>
          </cell>
          <cell r="Z389">
            <v>0</v>
          </cell>
          <cell r="AA389">
            <v>0</v>
          </cell>
          <cell r="AB389">
            <v>0</v>
          </cell>
          <cell r="AC389">
            <v>0</v>
          </cell>
        </row>
        <row r="390">
          <cell r="D390" t="str">
            <v>01017010</v>
          </cell>
          <cell r="E390">
            <v>0</v>
          </cell>
          <cell r="F390">
            <v>2</v>
          </cell>
          <cell r="G390" t="str">
            <v>A2</v>
          </cell>
          <cell r="H390">
            <v>0</v>
          </cell>
          <cell r="I390" t="str">
            <v>- Bài viết đăng Kỷ yếu hội thảo cấp trường (ICSS 2022)</v>
          </cell>
          <cell r="J390" t="str">
            <v>- Bài viết sáng kiến được công nhận phạm vi ảnh hưởng cấp trường năm học 2021-2022 (QĐ số 189/QĐ-LTT-HĐSK ngày 15/4/2022)</v>
          </cell>
          <cell r="K390">
            <v>0</v>
          </cell>
          <cell r="L390" t="str">
            <v>A2</v>
          </cell>
          <cell r="M390">
            <v>0</v>
          </cell>
          <cell r="N390">
            <v>6</v>
          </cell>
          <cell r="O390">
            <v>2</v>
          </cell>
          <cell r="P390" t="str">
            <v>A2</v>
          </cell>
          <cell r="Q390" t="str">
            <v>A2</v>
          </cell>
          <cell r="R390">
            <v>0</v>
          </cell>
          <cell r="S390">
            <v>1</v>
          </cell>
          <cell r="T390">
            <v>1</v>
          </cell>
          <cell r="U390" t="str">
            <v>A2</v>
          </cell>
          <cell r="V390">
            <v>0</v>
          </cell>
          <cell r="W390">
            <v>6</v>
          </cell>
          <cell r="X390">
            <v>2</v>
          </cell>
          <cell r="Y390">
            <v>1</v>
          </cell>
          <cell r="Z390">
            <v>0</v>
          </cell>
          <cell r="AA390">
            <v>0</v>
          </cell>
          <cell r="AB390">
            <v>0</v>
          </cell>
          <cell r="AC390">
            <v>0</v>
          </cell>
        </row>
        <row r="391">
          <cell r="D391" t="str">
            <v>01018004</v>
          </cell>
          <cell r="E391">
            <v>0</v>
          </cell>
          <cell r="F391">
            <v>0.4</v>
          </cell>
          <cell r="G391" t="str">
            <v>A2</v>
          </cell>
          <cell r="H391">
            <v>0</v>
          </cell>
          <cell r="I391" t="str">
            <v>- Bài viết đăng Kỷ yếu hội thảo cấp trường (ICSS 2022)</v>
          </cell>
          <cell r="J391" t="str">
            <v>- Bài viết sáng kiến được công nhận phạm vi ảnh hưởng cấp trường năm học 2021-2022 (QĐ số 189/QĐ-LTT-HĐSK ngày 15/4/2022)</v>
          </cell>
          <cell r="K391">
            <v>0</v>
          </cell>
          <cell r="L391" t="str">
            <v>A2</v>
          </cell>
          <cell r="M391">
            <v>0</v>
          </cell>
          <cell r="N391">
            <v>6</v>
          </cell>
          <cell r="O391">
            <v>2</v>
          </cell>
          <cell r="P391" t="str">
            <v>A2</v>
          </cell>
          <cell r="Q391" t="str">
            <v>A2</v>
          </cell>
          <cell r="R391">
            <v>0</v>
          </cell>
          <cell r="S391">
            <v>0.25</v>
          </cell>
          <cell r="T391">
            <v>0.25</v>
          </cell>
          <cell r="U391" t="str">
            <v>A1</v>
          </cell>
          <cell r="V391">
            <v>0</v>
          </cell>
          <cell r="W391">
            <v>6</v>
          </cell>
          <cell r="X391">
            <v>2</v>
          </cell>
          <cell r="Y391">
            <v>1</v>
          </cell>
          <cell r="Z391">
            <v>0</v>
          </cell>
          <cell r="AA391">
            <v>0</v>
          </cell>
          <cell r="AB391" t="str">
            <v>A1</v>
          </cell>
          <cell r="AC391" t="str">
            <v>Đề nghị xếp loại A1. Cá nhân tham gia nhiều công tác của trường, đơn vị và vượt ngày công kế hoạch</v>
          </cell>
        </row>
        <row r="392">
          <cell r="D392">
            <v>0</v>
          </cell>
          <cell r="E392">
            <v>0</v>
          </cell>
          <cell r="F392">
            <v>0</v>
          </cell>
          <cell r="G392">
            <v>2</v>
          </cell>
          <cell r="H392">
            <v>0</v>
          </cell>
          <cell r="I392">
            <v>0</v>
          </cell>
          <cell r="J392">
            <v>0</v>
          </cell>
          <cell r="K392">
            <v>0</v>
          </cell>
          <cell r="L392">
            <v>2</v>
          </cell>
          <cell r="M392" t="str">
            <v>0A2 + 0A3 + 2A4</v>
          </cell>
          <cell r="N392">
            <v>0</v>
          </cell>
          <cell r="O392">
            <v>0</v>
          </cell>
          <cell r="P392">
            <v>2</v>
          </cell>
          <cell r="Q392">
            <v>2</v>
          </cell>
          <cell r="R392" t="str">
            <v>0A1 + 0A2 + 0A3 + 2A4</v>
          </cell>
          <cell r="S392">
            <v>0</v>
          </cell>
          <cell r="T392">
            <v>0</v>
          </cell>
          <cell r="U392">
            <v>2</v>
          </cell>
          <cell r="V392" t="str">
            <v>0A1 + 0A2 + 1A3 + 1A4</v>
          </cell>
          <cell r="W392">
            <v>0</v>
          </cell>
          <cell r="X392">
            <v>0</v>
          </cell>
          <cell r="Y392">
            <v>0</v>
          </cell>
          <cell r="Z392">
            <v>0</v>
          </cell>
          <cell r="AA392">
            <v>0</v>
          </cell>
          <cell r="AB392">
            <v>0</v>
          </cell>
          <cell r="AC392">
            <v>0</v>
          </cell>
        </row>
        <row r="393">
          <cell r="D393" t="str">
            <v>01025013</v>
          </cell>
          <cell r="E393">
            <v>0</v>
          </cell>
          <cell r="F393">
            <v>0</v>
          </cell>
          <cell r="G393" t="str">
            <v>A2</v>
          </cell>
          <cell r="H393">
            <v>0</v>
          </cell>
          <cell r="I393" t="str">
            <v>- Bài viết đăng Kỷ yếu hội thảo cấp trường (ICSS 2022)</v>
          </cell>
          <cell r="J393" t="str">
            <v>- Bài viết sáng kiến được công nhận phạm vi ảnh hưởng cấp trường năm học 2021-2022 (QĐ số 189/QĐ-LTT-HĐSK ngày 15/4/2022)</v>
          </cell>
          <cell r="K393">
            <v>0</v>
          </cell>
          <cell r="L393" t="str">
            <v>A4</v>
          </cell>
          <cell r="M393" t="str">
            <v>Nghỉ 3 ngày</v>
          </cell>
          <cell r="N393">
            <v>0</v>
          </cell>
          <cell r="O393">
            <v>2</v>
          </cell>
          <cell r="P393" t="str">
            <v>A4</v>
          </cell>
          <cell r="Q393" t="str">
            <v>A4</v>
          </cell>
          <cell r="R393">
            <v>0</v>
          </cell>
          <cell r="S393">
            <v>0</v>
          </cell>
          <cell r="T393">
            <v>0</v>
          </cell>
          <cell r="U393" t="str">
            <v>A4</v>
          </cell>
          <cell r="V393">
            <v>0</v>
          </cell>
          <cell r="W393">
            <v>0</v>
          </cell>
          <cell r="X393">
            <v>2</v>
          </cell>
          <cell r="Y393">
            <v>-3</v>
          </cell>
          <cell r="Z393">
            <v>0</v>
          </cell>
          <cell r="AA393">
            <v>0</v>
          </cell>
          <cell r="AB393">
            <v>0</v>
          </cell>
          <cell r="AC393">
            <v>0</v>
          </cell>
        </row>
        <row r="394">
          <cell r="D394" t="str">
            <v>01031001</v>
          </cell>
          <cell r="E394">
            <v>0</v>
          </cell>
          <cell r="F394">
            <v>0</v>
          </cell>
          <cell r="G394" t="str">
            <v>A4</v>
          </cell>
          <cell r="H394">
            <v>0</v>
          </cell>
          <cell r="I394">
            <v>0</v>
          </cell>
          <cell r="J394">
            <v>0</v>
          </cell>
          <cell r="K394">
            <v>0</v>
          </cell>
          <cell r="L394" t="str">
            <v>A4</v>
          </cell>
          <cell r="M394">
            <v>0</v>
          </cell>
          <cell r="N394">
            <v>5</v>
          </cell>
          <cell r="O394">
            <v>2</v>
          </cell>
          <cell r="P394" t="str">
            <v>A4</v>
          </cell>
          <cell r="Q394" t="str">
            <v>A4</v>
          </cell>
          <cell r="R394">
            <v>0</v>
          </cell>
          <cell r="S394">
            <v>0</v>
          </cell>
          <cell r="T394">
            <v>0</v>
          </cell>
          <cell r="U394" t="str">
            <v>A3</v>
          </cell>
          <cell r="V394">
            <v>0</v>
          </cell>
          <cell r="W394">
            <v>6</v>
          </cell>
          <cell r="X394">
            <v>2</v>
          </cell>
          <cell r="Y394">
            <v>0</v>
          </cell>
          <cell r="Z394">
            <v>0</v>
          </cell>
          <cell r="AA394">
            <v>0</v>
          </cell>
          <cell r="AB394" t="str">
            <v>A3</v>
          </cell>
          <cell r="AC394" t="str">
            <v>Mức chuẩn A4. Đề nghị xếp loại A2 (vượt 2 bậc). Cá nhân tham gia nhiều công tác của trường, đơn vị và vượt ngày công kế hoạch</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m"/>
      <sheetName val="HK1"/>
      <sheetName val="HK2"/>
      <sheetName val="NH"/>
    </sheetNames>
    <sheetDataSet>
      <sheetData sheetId="0">
        <row r="2">
          <cell r="A2" t="str">
            <v>A1</v>
          </cell>
          <cell r="B2">
            <v>10</v>
          </cell>
        </row>
        <row r="3">
          <cell r="A3" t="str">
            <v>A2</v>
          </cell>
          <cell r="B3">
            <v>9</v>
          </cell>
        </row>
        <row r="4">
          <cell r="A4" t="str">
            <v>A3</v>
          </cell>
          <cell r="B4">
            <v>8</v>
          </cell>
        </row>
        <row r="5">
          <cell r="A5" t="str">
            <v>A4</v>
          </cell>
          <cell r="B5">
            <v>7</v>
          </cell>
        </row>
        <row r="7">
          <cell r="A7" t="str">
            <v>B1</v>
          </cell>
          <cell r="B7">
            <v>6</v>
          </cell>
        </row>
        <row r="8">
          <cell r="A8" t="str">
            <v>B2</v>
          </cell>
          <cell r="B8">
            <v>5</v>
          </cell>
        </row>
        <row r="9">
          <cell r="A9" t="str">
            <v>C1</v>
          </cell>
          <cell r="B9">
            <v>4</v>
          </cell>
        </row>
        <row r="10">
          <cell r="A10" t="str">
            <v>C2</v>
          </cell>
          <cell r="B10">
            <v>3</v>
          </cell>
        </row>
        <row r="11">
          <cell r="A11" t="str">
            <v>D</v>
          </cell>
          <cell r="B11">
            <v>1</v>
          </cell>
        </row>
        <row r="12">
          <cell r="A12" t="str">
            <v>E</v>
          </cell>
          <cell r="B12">
            <v>0</v>
          </cell>
        </row>
      </sheetData>
      <sheetData sheetId="1"/>
      <sheetData sheetId="2"/>
      <sheetData sheetId="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XXX"/>
      <sheetName val="Diem"/>
      <sheetName val="hk1"/>
      <sheetName val="NH"/>
    </sheetNames>
    <sheetDataSet>
      <sheetData sheetId="0" refreshError="1"/>
      <sheetData sheetId="1" refreshError="1">
        <row r="2">
          <cell r="A2" t="str">
            <v>A1</v>
          </cell>
          <cell r="B2">
            <v>10</v>
          </cell>
        </row>
        <row r="3">
          <cell r="A3" t="str">
            <v>A2</v>
          </cell>
          <cell r="B3">
            <v>9</v>
          </cell>
        </row>
        <row r="4">
          <cell r="A4" t="str">
            <v>A3</v>
          </cell>
          <cell r="B4">
            <v>8</v>
          </cell>
        </row>
        <row r="5">
          <cell r="A5" t="str">
            <v>A4</v>
          </cell>
          <cell r="B5">
            <v>7</v>
          </cell>
        </row>
        <row r="7">
          <cell r="A7" t="str">
            <v>B1</v>
          </cell>
          <cell r="B7">
            <v>6</v>
          </cell>
        </row>
        <row r="8">
          <cell r="A8" t="str">
            <v>B2</v>
          </cell>
          <cell r="B8">
            <v>5</v>
          </cell>
        </row>
        <row r="9">
          <cell r="A9" t="str">
            <v>C1</v>
          </cell>
          <cell r="B9">
            <v>4</v>
          </cell>
        </row>
        <row r="10">
          <cell r="A10" t="str">
            <v>C2</v>
          </cell>
          <cell r="B10">
            <v>3</v>
          </cell>
        </row>
        <row r="11">
          <cell r="A11" t="str">
            <v>D</v>
          </cell>
          <cell r="B11">
            <v>1</v>
          </cell>
        </row>
        <row r="12">
          <cell r="A12" t="str">
            <v>E</v>
          </cell>
          <cell r="B12">
            <v>0</v>
          </cell>
        </row>
      </sheetData>
      <sheetData sheetId="2" refreshError="1"/>
      <sheetData sheetId="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m"/>
      <sheetName val="HK1"/>
      <sheetName val="HK2"/>
      <sheetName val="NH"/>
    </sheetNames>
    <sheetDataSet>
      <sheetData sheetId="0" refreshError="1">
        <row r="2">
          <cell r="A2" t="str">
            <v>A1</v>
          </cell>
          <cell r="B2">
            <v>10</v>
          </cell>
        </row>
        <row r="3">
          <cell r="A3" t="str">
            <v>A2</v>
          </cell>
          <cell r="B3">
            <v>9</v>
          </cell>
        </row>
        <row r="4">
          <cell r="A4" t="str">
            <v>A3</v>
          </cell>
          <cell r="B4">
            <v>8</v>
          </cell>
        </row>
        <row r="5">
          <cell r="A5" t="str">
            <v>A4</v>
          </cell>
          <cell r="B5">
            <v>7</v>
          </cell>
        </row>
        <row r="6">
          <cell r="A6">
            <v>0</v>
          </cell>
          <cell r="B6">
            <v>0</v>
          </cell>
        </row>
        <row r="7">
          <cell r="A7" t="str">
            <v>B1</v>
          </cell>
          <cell r="B7">
            <v>6</v>
          </cell>
        </row>
        <row r="8">
          <cell r="A8" t="str">
            <v>B2</v>
          </cell>
          <cell r="B8">
            <v>5</v>
          </cell>
        </row>
        <row r="9">
          <cell r="A9" t="str">
            <v>C1</v>
          </cell>
          <cell r="B9">
            <v>4</v>
          </cell>
        </row>
        <row r="10">
          <cell r="A10" t="str">
            <v>C2</v>
          </cell>
          <cell r="B10">
            <v>3</v>
          </cell>
        </row>
        <row r="11">
          <cell r="A11" t="str">
            <v>D</v>
          </cell>
          <cell r="B11">
            <v>1</v>
          </cell>
        </row>
        <row r="12">
          <cell r="A12" t="str">
            <v>E</v>
          </cell>
          <cell r="B12">
            <v>0</v>
          </cell>
        </row>
      </sheetData>
      <sheetData sheetId="1" refreshError="1"/>
      <sheetData sheetId="2" refreshError="1"/>
      <sheetData sheetId="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 QD HKII"/>
      <sheetName val="In QD HK2 theo XL"/>
      <sheetName val="Rut gon"/>
      <sheetName val="XET CUOI NAM"/>
      <sheetName val="Sheet1"/>
    </sheetNames>
    <sheetDataSet>
      <sheetData sheetId="0"/>
      <sheetData sheetId="1"/>
      <sheetData sheetId="2"/>
      <sheetData sheetId="3"/>
      <sheetData sheetId="4">
        <row r="2">
          <cell r="B2" t="str">
            <v>A1</v>
          </cell>
          <cell r="C2">
            <v>10</v>
          </cell>
        </row>
        <row r="3">
          <cell r="B3" t="str">
            <v>A2</v>
          </cell>
          <cell r="C3">
            <v>9</v>
          </cell>
        </row>
        <row r="4">
          <cell r="B4" t="str">
            <v>A3</v>
          </cell>
          <cell r="C4">
            <v>8</v>
          </cell>
        </row>
        <row r="5">
          <cell r="B5" t="str">
            <v>A4</v>
          </cell>
          <cell r="C5">
            <v>7</v>
          </cell>
        </row>
        <row r="6">
          <cell r="B6" t="str">
            <v>A DN</v>
          </cell>
          <cell r="C6">
            <v>2</v>
          </cell>
        </row>
        <row r="7">
          <cell r="B7" t="str">
            <v>B1</v>
          </cell>
          <cell r="C7">
            <v>6</v>
          </cell>
        </row>
        <row r="8">
          <cell r="B8" t="str">
            <v>B2</v>
          </cell>
          <cell r="C8">
            <v>5</v>
          </cell>
        </row>
        <row r="9">
          <cell r="B9" t="str">
            <v>C1</v>
          </cell>
          <cell r="C9">
            <v>4</v>
          </cell>
        </row>
        <row r="10">
          <cell r="B10" t="str">
            <v>C2</v>
          </cell>
          <cell r="C10">
            <v>3</v>
          </cell>
        </row>
        <row r="11">
          <cell r="B11" t="str">
            <v>D</v>
          </cell>
          <cell r="C11">
            <v>1</v>
          </cell>
        </row>
        <row r="12">
          <cell r="B12" t="str">
            <v>E</v>
          </cell>
          <cell r="C12">
            <v>0</v>
          </cell>
        </row>
      </sheetData>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ET CUOI NAM"/>
      <sheetName val="Sheet1"/>
    </sheetNames>
    <sheetDataSet>
      <sheetData sheetId="0" refreshError="1"/>
      <sheetData sheetId="1" refreshError="1">
        <row r="2">
          <cell r="B2" t="str">
            <v>A1</v>
          </cell>
          <cell r="C2">
            <v>10</v>
          </cell>
        </row>
        <row r="3">
          <cell r="B3" t="str">
            <v>A2</v>
          </cell>
          <cell r="C3">
            <v>9</v>
          </cell>
        </row>
        <row r="4">
          <cell r="B4" t="str">
            <v>A3</v>
          </cell>
          <cell r="C4">
            <v>8</v>
          </cell>
        </row>
        <row r="5">
          <cell r="B5" t="str">
            <v>A4</v>
          </cell>
          <cell r="C5">
            <v>7</v>
          </cell>
        </row>
        <row r="6">
          <cell r="B6" t="str">
            <v>A DN</v>
          </cell>
          <cell r="C6">
            <v>7</v>
          </cell>
        </row>
        <row r="7">
          <cell r="B7" t="str">
            <v>B1</v>
          </cell>
          <cell r="C7">
            <v>6</v>
          </cell>
        </row>
        <row r="8">
          <cell r="B8" t="str">
            <v>B2</v>
          </cell>
          <cell r="C8">
            <v>5</v>
          </cell>
        </row>
        <row r="9">
          <cell r="B9" t="str">
            <v>C1</v>
          </cell>
          <cell r="C9">
            <v>4</v>
          </cell>
        </row>
        <row r="10">
          <cell r="B10" t="str">
            <v>C2</v>
          </cell>
          <cell r="C10">
            <v>3</v>
          </cell>
        </row>
        <row r="11">
          <cell r="B11" t="str">
            <v>D</v>
          </cell>
          <cell r="C11">
            <v>1</v>
          </cell>
        </row>
        <row r="12">
          <cell r="B12" t="str">
            <v>E</v>
          </cell>
          <cell r="C12">
            <v>0</v>
          </cell>
        </row>
      </sheetData>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XXX"/>
      <sheetName val="Diem"/>
      <sheetName val="HK1"/>
    </sheetNames>
    <sheetDataSet>
      <sheetData sheetId="0" refreshError="1"/>
      <sheetData sheetId="1" refreshError="1">
        <row r="2">
          <cell r="A2" t="str">
            <v>A1</v>
          </cell>
          <cell r="B2">
            <v>10</v>
          </cell>
        </row>
        <row r="3">
          <cell r="A3" t="str">
            <v>A2</v>
          </cell>
          <cell r="B3">
            <v>9</v>
          </cell>
        </row>
        <row r="4">
          <cell r="A4" t="str">
            <v>A3</v>
          </cell>
          <cell r="B4">
            <v>8</v>
          </cell>
        </row>
        <row r="5">
          <cell r="A5" t="str">
            <v>A4</v>
          </cell>
          <cell r="B5">
            <v>7</v>
          </cell>
        </row>
        <row r="7">
          <cell r="A7" t="str">
            <v>B1</v>
          </cell>
          <cell r="B7">
            <v>6</v>
          </cell>
        </row>
        <row r="8">
          <cell r="A8" t="str">
            <v>B2</v>
          </cell>
          <cell r="B8">
            <v>5</v>
          </cell>
        </row>
        <row r="9">
          <cell r="A9" t="str">
            <v>C1</v>
          </cell>
          <cell r="B9">
            <v>4</v>
          </cell>
        </row>
        <row r="10">
          <cell r="A10" t="str">
            <v>C2</v>
          </cell>
          <cell r="B10">
            <v>3</v>
          </cell>
        </row>
        <row r="11">
          <cell r="A11" t="str">
            <v>D</v>
          </cell>
          <cell r="B11">
            <v>1</v>
          </cell>
        </row>
        <row r="12">
          <cell r="A12" t="str">
            <v>E</v>
          </cell>
          <cell r="B12">
            <v>0</v>
          </cell>
        </row>
      </sheetData>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17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26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26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26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31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4.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32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36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6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36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36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36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369.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370.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7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37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37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8.bin"/></Relationships>
</file>

<file path=xl/worksheets/_rels/sheet37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9.bin"/></Relationships>
</file>

<file path=xl/worksheets/_rels/sheet37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63"/>
  <sheetViews>
    <sheetView topLeftCell="A85" zoomScale="90" zoomScaleNormal="90" workbookViewId="0">
      <selection activeCell="S90" sqref="S90"/>
    </sheetView>
  </sheetViews>
  <sheetFormatPr defaultColWidth="8.85546875" defaultRowHeight="15.75" x14ac:dyDescent="0.25"/>
  <cols>
    <col min="1" max="1" width="4.7109375" style="13" customWidth="1"/>
    <col min="2" max="2" width="4.85546875" style="13" hidden="1" customWidth="1"/>
    <col min="3" max="3" width="24" style="63" customWidth="1"/>
    <col min="4" max="4" width="13.140625" style="83" hidden="1" customWidth="1"/>
    <col min="5" max="5" width="17.42578125" style="13" customWidth="1"/>
    <col min="6" max="15" width="9.7109375" style="13" customWidth="1"/>
    <col min="16" max="17" width="9.7109375" style="147" customWidth="1"/>
    <col min="18" max="18" width="22.85546875" style="147" customWidth="1"/>
    <col min="19" max="19" width="12.7109375" style="158" customWidth="1"/>
    <col min="20" max="20" width="19.28515625" style="33" customWidth="1"/>
    <col min="21" max="21" width="21.7109375" style="21" hidden="1" customWidth="1"/>
    <col min="22" max="16384" width="8.85546875" style="13"/>
  </cols>
  <sheetData>
    <row r="1" spans="1:21" s="7" customFormat="1" x14ac:dyDescent="0.25">
      <c r="A1" s="971" t="s">
        <v>260</v>
      </c>
      <c r="B1" s="971"/>
      <c r="C1" s="971"/>
      <c r="D1" s="971"/>
      <c r="E1" s="971"/>
      <c r="F1" s="11"/>
      <c r="G1" s="11"/>
      <c r="L1" s="971"/>
      <c r="M1" s="971"/>
      <c r="N1" s="971"/>
      <c r="O1" s="161"/>
      <c r="P1" s="140"/>
      <c r="Q1" s="140"/>
      <c r="R1" s="141"/>
      <c r="S1" s="150"/>
      <c r="T1" s="39"/>
      <c r="U1" s="40"/>
    </row>
    <row r="2" spans="1:21" s="7" customFormat="1" x14ac:dyDescent="0.25">
      <c r="A2" s="972" t="s">
        <v>335</v>
      </c>
      <c r="B2" s="972"/>
      <c r="C2" s="972"/>
      <c r="D2" s="972"/>
      <c r="E2" s="972"/>
      <c r="F2" s="11"/>
      <c r="G2" s="11"/>
      <c r="L2" s="971"/>
      <c r="M2" s="971"/>
      <c r="N2" s="971"/>
      <c r="O2" s="161"/>
      <c r="P2" s="140"/>
      <c r="Q2" s="140"/>
      <c r="R2" s="141"/>
      <c r="S2" s="150"/>
      <c r="T2" s="39"/>
      <c r="U2" s="40"/>
    </row>
    <row r="3" spans="1:21" s="7" customFormat="1" x14ac:dyDescent="0.25">
      <c r="A3" s="972" t="s">
        <v>336</v>
      </c>
      <c r="B3" s="972"/>
      <c r="C3" s="972"/>
      <c r="D3" s="972"/>
      <c r="E3" s="972"/>
      <c r="F3" s="11"/>
      <c r="G3" s="11"/>
      <c r="L3" s="971"/>
      <c r="M3" s="971"/>
      <c r="N3" s="971"/>
      <c r="O3" s="161"/>
      <c r="P3" s="140"/>
      <c r="Q3" s="140"/>
      <c r="R3" s="141"/>
      <c r="S3" s="150"/>
      <c r="T3" s="39"/>
      <c r="U3" s="40"/>
    </row>
    <row r="4" spans="1:21" s="7" customFormat="1" ht="32.25" customHeight="1" x14ac:dyDescent="0.25">
      <c r="A4" s="972" t="s">
        <v>846</v>
      </c>
      <c r="B4" s="972"/>
      <c r="C4" s="972"/>
      <c r="D4" s="972"/>
      <c r="E4" s="972"/>
      <c r="F4" s="972"/>
      <c r="G4" s="972"/>
      <c r="H4" s="972"/>
      <c r="I4" s="972"/>
      <c r="J4" s="972"/>
      <c r="K4" s="972"/>
      <c r="L4" s="972"/>
      <c r="M4" s="972"/>
      <c r="N4" s="972"/>
      <c r="O4" s="972"/>
      <c r="P4" s="972"/>
      <c r="Q4" s="972"/>
      <c r="R4" s="972"/>
      <c r="S4" s="972"/>
      <c r="T4" s="972"/>
      <c r="U4" s="40"/>
    </row>
    <row r="5" spans="1:21" s="7" customFormat="1" x14ac:dyDescent="0.25">
      <c r="D5" s="162"/>
      <c r="E5" s="41"/>
      <c r="F5" s="11"/>
      <c r="G5" s="11"/>
      <c r="P5" s="142"/>
      <c r="Q5" s="142"/>
      <c r="R5" s="141"/>
      <c r="S5" s="150"/>
      <c r="T5" s="39"/>
      <c r="U5" s="40"/>
    </row>
    <row r="6" spans="1:21" s="7" customFormat="1" ht="22.5" customHeight="1" x14ac:dyDescent="0.25">
      <c r="A6" s="973" t="s">
        <v>0</v>
      </c>
      <c r="B6" s="3"/>
      <c r="C6" s="973" t="s">
        <v>1</v>
      </c>
      <c r="D6" s="974" t="s">
        <v>396</v>
      </c>
      <c r="E6" s="973" t="s">
        <v>9</v>
      </c>
      <c r="F6" s="980" t="s">
        <v>408</v>
      </c>
      <c r="G6" s="980"/>
      <c r="H6" s="981" t="s">
        <v>752</v>
      </c>
      <c r="I6" s="981"/>
      <c r="J6" s="982" t="s">
        <v>781</v>
      </c>
      <c r="K6" s="982"/>
      <c r="L6" s="983" t="s">
        <v>782</v>
      </c>
      <c r="M6" s="983"/>
      <c r="N6" s="975" t="s">
        <v>783</v>
      </c>
      <c r="O6" s="975"/>
      <c r="P6" s="976"/>
      <c r="Q6" s="977"/>
      <c r="R6" s="978"/>
      <c r="S6" s="151"/>
      <c r="T6" s="39"/>
      <c r="U6" s="40"/>
    </row>
    <row r="7" spans="1:21" s="7" customFormat="1" ht="47.25" x14ac:dyDescent="0.25">
      <c r="A7" s="973"/>
      <c r="B7" s="164"/>
      <c r="C7" s="973"/>
      <c r="D7" s="974"/>
      <c r="E7" s="973"/>
      <c r="F7" s="137" t="s">
        <v>784</v>
      </c>
      <c r="G7" s="137" t="s">
        <v>785</v>
      </c>
      <c r="H7" s="138" t="s">
        <v>784</v>
      </c>
      <c r="I7" s="138" t="s">
        <v>785</v>
      </c>
      <c r="J7" s="163" t="s">
        <v>784</v>
      </c>
      <c r="K7" s="163" t="s">
        <v>785</v>
      </c>
      <c r="L7" s="135" t="s">
        <v>784</v>
      </c>
      <c r="M7" s="135" t="s">
        <v>785</v>
      </c>
      <c r="N7" s="136" t="s">
        <v>784</v>
      </c>
      <c r="O7" s="136" t="s">
        <v>785</v>
      </c>
      <c r="P7" s="163" t="s">
        <v>779</v>
      </c>
      <c r="Q7" s="143" t="s">
        <v>780</v>
      </c>
      <c r="R7" s="163" t="s">
        <v>760</v>
      </c>
      <c r="S7" s="152"/>
      <c r="T7" s="42" t="s">
        <v>259</v>
      </c>
      <c r="U7" s="42" t="s">
        <v>331</v>
      </c>
    </row>
    <row r="8" spans="1:21" s="7" customFormat="1" x14ac:dyDescent="0.25">
      <c r="A8" s="8"/>
      <c r="B8" s="8"/>
      <c r="C8" s="52"/>
      <c r="D8" s="132">
        <v>1</v>
      </c>
      <c r="E8" s="133">
        <v>2</v>
      </c>
      <c r="F8" s="132">
        <v>17</v>
      </c>
      <c r="G8" s="133">
        <v>18</v>
      </c>
      <c r="H8" s="132">
        <v>19</v>
      </c>
      <c r="I8" s="133">
        <v>20</v>
      </c>
      <c r="J8" s="132">
        <v>21</v>
      </c>
      <c r="K8" s="133">
        <v>22</v>
      </c>
      <c r="L8" s="132">
        <v>23</v>
      </c>
      <c r="M8" s="133">
        <v>24</v>
      </c>
      <c r="N8" s="132">
        <v>25</v>
      </c>
      <c r="O8" s="133">
        <v>26</v>
      </c>
      <c r="P8" s="144">
        <v>27</v>
      </c>
      <c r="Q8" s="145">
        <v>28</v>
      </c>
      <c r="R8" s="144">
        <v>29</v>
      </c>
      <c r="S8" s="153"/>
      <c r="T8" s="134"/>
      <c r="U8" s="43"/>
    </row>
    <row r="9" spans="1:21" s="7" customFormat="1" ht="30.75" customHeight="1" x14ac:dyDescent="0.25">
      <c r="A9" s="44">
        <v>1</v>
      </c>
      <c r="B9" s="44" t="s">
        <v>310</v>
      </c>
      <c r="C9" s="53" t="s">
        <v>15</v>
      </c>
      <c r="D9" s="86" t="s">
        <v>720</v>
      </c>
      <c r="E9" s="44" t="s">
        <v>12</v>
      </c>
      <c r="F9" s="19" t="s">
        <v>390</v>
      </c>
      <c r="G9" s="19">
        <f>VLOOKUP(F9,Sheet1!$B$2:$C$12,2,TRUE)</f>
        <v>10</v>
      </c>
      <c r="H9" s="5" t="str">
        <f>IFERROR(VLOOKUP($D9,'[1]Chi tiet'!$D$7:$L$389,8,0),0)</f>
        <v>A1</v>
      </c>
      <c r="I9" s="19">
        <f>VLOOKUP(H9,Sheet1!$B$2:$C$12,2,TRUE)</f>
        <v>10</v>
      </c>
      <c r="J9" s="5" t="str">
        <f>IFERROR(VLOOKUP($D9,'[2]Gui chi Quynh'!D$7:K$393,7,0),0)</f>
        <v>A1</v>
      </c>
      <c r="K9" s="19">
        <f>VLOOKUP(J9,Sheet1!$B$2:$C$12,2,TRUE)</f>
        <v>10</v>
      </c>
      <c r="L9" s="5" t="str">
        <f>IFERROR(VLOOKUP($D9,'[3]Chi tiet'!$D$7:$L$397,8,0),0)</f>
        <v>A1</v>
      </c>
      <c r="M9" s="19">
        <f>VLOOKUP(L9,Sheet1!$B$2:$C$12,2,TRUE)</f>
        <v>10</v>
      </c>
      <c r="N9" s="5">
        <f>IFERROR(VLOOKUP($D9,#REF!,3,0),0)</f>
        <v>0</v>
      </c>
      <c r="O9" s="19" t="e">
        <f>VLOOKUP(N9,Sheet1!$B$2:$C$12,2,TRUE)</f>
        <v>#N/A</v>
      </c>
      <c r="P9" s="160" t="e">
        <f t="shared" ref="P9:P40" si="0">ROUND(AVERAGE(G9,I9,K9,M9,O9),2)</f>
        <v>#N/A</v>
      </c>
      <c r="Q9" s="96">
        <f t="shared" ref="Q9:Q72" si="1">COUNTIF(F9:O9,"C*")*1+COUNTIF(F9:O9,"D")*2+COUNTIF(F9:O9,"E")*3</f>
        <v>0</v>
      </c>
      <c r="R9" s="97" t="e">
        <f>IF(Q9&gt;=3,"Không hoàn thành",IF(AND($P9&gt;=8,$P9&lt;=10,Q9=0),"Hoàn thành xuất sắc nhiệm vụ",IF(AND($P9&gt;=8,$P9&lt;=10,Q9=1),"Hoàn thành tốt nhiệm vụ",IF(AND($P9&gt;=8,$P9&lt;=10,Q9=2),"Hoàn thành nhiệm vụ",IF(AND($P9&gt;6,$P9&lt;8,Q9&lt;=1),"Hoàn thành tốt nhiệm vụ",IF(AND($P9&gt;6,$P9&lt;8,Q9=2),"Hoàn thành nhiệm vụ",IF(AND($P9&gt;=5,$P9&lt;=6,Q9&lt;=2),"Hoàn thành nhiệm vụ",IF(AND($P9&lt;5,Q9&gt;3),"Không hoàn thành",""))))))))</f>
        <v>#N/A</v>
      </c>
      <c r="S9" s="154"/>
      <c r="T9" s="25"/>
      <c r="U9" s="25"/>
    </row>
    <row r="10" spans="1:21" s="7" customFormat="1" x14ac:dyDescent="0.25">
      <c r="A10" s="44">
        <f>A9+1</f>
        <v>2</v>
      </c>
      <c r="B10" s="44" t="s">
        <v>311</v>
      </c>
      <c r="C10" s="53" t="s">
        <v>16</v>
      </c>
      <c r="D10" s="86" t="s">
        <v>722</v>
      </c>
      <c r="E10" s="44" t="s">
        <v>12</v>
      </c>
      <c r="F10" s="19" t="s">
        <v>390</v>
      </c>
      <c r="G10" s="19">
        <f>VLOOKUP(F10,Sheet1!$B$2:$C$12,2,TRUE)</f>
        <v>10</v>
      </c>
      <c r="H10" s="5" t="str">
        <f>IFERROR(VLOOKUP($D10,'[1]Chi tiet'!$D$7:$L$389,8,0),0)</f>
        <v>A1</v>
      </c>
      <c r="I10" s="19">
        <f>VLOOKUP(H10,Sheet1!$B$2:$C$12,2,TRUE)</f>
        <v>10</v>
      </c>
      <c r="J10" s="5" t="str">
        <f>IFERROR(VLOOKUP($D10,'[2]Gui chi Quynh'!D$7:K$393,7,0),0)</f>
        <v>A1</v>
      </c>
      <c r="K10" s="19">
        <f>VLOOKUP(J10,Sheet1!$B$2:$C$12,2,TRUE)</f>
        <v>10</v>
      </c>
      <c r="L10" s="5" t="str">
        <f>IFERROR(VLOOKUP($D10,'[3]Chi tiet'!$D$7:$L$397,8,0),0)</f>
        <v>A1</v>
      </c>
      <c r="M10" s="19">
        <f>VLOOKUP(L10,Sheet1!$B$2:$C$12,2,TRUE)</f>
        <v>10</v>
      </c>
      <c r="N10" s="5">
        <f>IFERROR(VLOOKUP($D10,#REF!,3,0),0)</f>
        <v>0</v>
      </c>
      <c r="O10" s="19" t="e">
        <f>VLOOKUP(N10,Sheet1!$B$2:$C$12,2,TRUE)</f>
        <v>#N/A</v>
      </c>
      <c r="P10" s="160" t="e">
        <f t="shared" si="0"/>
        <v>#N/A</v>
      </c>
      <c r="Q10" s="96">
        <f t="shared" si="1"/>
        <v>0</v>
      </c>
      <c r="R10" s="97" t="e">
        <f t="shared" ref="R10:R73" si="2">IF(Q10&gt;=3,"Không hoàn thành",IF(AND($P10&gt;=8,$P10&lt;=10,Q10=0),"Hoàn thành xuất sắc nhiệm vụ",IF(AND($P10&gt;=8,$P10&lt;=10,Q10=1),"Hoàn thành tốt nhiệm vụ",IF(AND($P10&gt;=8,$P10&lt;=10,Q10=2),"Hoàn thành nhiệm vụ",IF(AND($P10&gt;6,$P10&lt;8,Q10&lt;=1),"Hoàn thành tốt nhiệm vụ",IF(AND($P10&gt;6,$P10&lt;8,Q10=2),"Hoàn thành nhiệm vụ",IF(AND($P10&gt;=5,$P10&lt;=6,Q10&lt;=2),"Hoàn thành nhiệm vụ",IF(AND($P10&lt;5,Q10&gt;3),"Không hoàn thành",""))))))))</f>
        <v>#N/A</v>
      </c>
      <c r="S10" s="154"/>
      <c r="T10" s="25"/>
      <c r="U10" s="25"/>
    </row>
    <row r="11" spans="1:21" s="7" customFormat="1" x14ac:dyDescent="0.25">
      <c r="A11" s="44">
        <f t="shared" ref="A11:A74" si="3">A10+1</f>
        <v>3</v>
      </c>
      <c r="B11" s="44" t="s">
        <v>312</v>
      </c>
      <c r="C11" s="2" t="s">
        <v>17</v>
      </c>
      <c r="D11" s="86" t="s">
        <v>721</v>
      </c>
      <c r="E11" s="44" t="s">
        <v>12</v>
      </c>
      <c r="F11" s="19" t="s">
        <v>390</v>
      </c>
      <c r="G11" s="19">
        <f>VLOOKUP(F11,Sheet1!$B$2:$C$12,2,TRUE)</f>
        <v>10</v>
      </c>
      <c r="H11" s="5" t="str">
        <f>IFERROR(VLOOKUP($D11,'[1]Chi tiet'!$D$7:$L$389,8,0),0)</f>
        <v>A1</v>
      </c>
      <c r="I11" s="19">
        <f>VLOOKUP(H11,Sheet1!$B$2:$C$12,2,TRUE)</f>
        <v>10</v>
      </c>
      <c r="J11" s="5" t="str">
        <f>IFERROR(VLOOKUP($D11,'[2]Gui chi Quynh'!D$7:K$393,7,0),0)</f>
        <v>A1</v>
      </c>
      <c r="K11" s="19">
        <f>VLOOKUP(J11,Sheet1!$B$2:$C$12,2,TRUE)</f>
        <v>10</v>
      </c>
      <c r="L11" s="5" t="str">
        <f>IFERROR(VLOOKUP($D11,'[3]Chi tiet'!$D$7:$L$397,8,0),0)</f>
        <v>A1</v>
      </c>
      <c r="M11" s="19">
        <f>VLOOKUP(L11,Sheet1!$B$2:$C$12,2,TRUE)</f>
        <v>10</v>
      </c>
      <c r="N11" s="5">
        <f>IFERROR(VLOOKUP($D11,#REF!,3,0),0)</f>
        <v>0</v>
      </c>
      <c r="O11" s="19" t="e">
        <f>VLOOKUP(N11,Sheet1!$B$2:$C$12,2,TRUE)</f>
        <v>#N/A</v>
      </c>
      <c r="P11" s="160" t="e">
        <f t="shared" si="0"/>
        <v>#N/A</v>
      </c>
      <c r="Q11" s="96">
        <f t="shared" si="1"/>
        <v>0</v>
      </c>
      <c r="R11" s="97" t="e">
        <f t="shared" si="2"/>
        <v>#N/A</v>
      </c>
      <c r="S11" s="154"/>
      <c r="T11" s="25"/>
      <c r="U11" s="25"/>
    </row>
    <row r="12" spans="1:21" s="7" customFormat="1" x14ac:dyDescent="0.25">
      <c r="A12" s="44">
        <f t="shared" si="3"/>
        <v>4</v>
      </c>
      <c r="B12" s="44" t="s">
        <v>313</v>
      </c>
      <c r="C12" s="54" t="s">
        <v>165</v>
      </c>
      <c r="D12" s="86" t="s">
        <v>723</v>
      </c>
      <c r="E12" s="44" t="s">
        <v>12</v>
      </c>
      <c r="F12" s="19" t="s">
        <v>390</v>
      </c>
      <c r="G12" s="19">
        <f>VLOOKUP(F12,Sheet1!$B$2:$C$12,2,TRUE)</f>
        <v>10</v>
      </c>
      <c r="H12" s="5" t="str">
        <f>IFERROR(VLOOKUP($D12,'[1]Chi tiet'!$D$7:$L$389,8,0),0)</f>
        <v>A1</v>
      </c>
      <c r="I12" s="19">
        <f>VLOOKUP(H12,Sheet1!$B$2:$C$12,2,TRUE)</f>
        <v>10</v>
      </c>
      <c r="J12" s="5" t="str">
        <f>IFERROR(VLOOKUP($D12,'[2]Gui chi Quynh'!D$7:K$393,7,0),0)</f>
        <v>A1</v>
      </c>
      <c r="K12" s="19">
        <f>VLOOKUP(J12,Sheet1!$B$2:$C$12,2,TRUE)</f>
        <v>10</v>
      </c>
      <c r="L12" s="5" t="str">
        <f>IFERROR(VLOOKUP($D12,'[3]Chi tiet'!$D$7:$L$397,8,0),0)</f>
        <v>A1</v>
      </c>
      <c r="M12" s="19">
        <f>VLOOKUP(L12,Sheet1!$B$2:$C$12,2,TRUE)</f>
        <v>10</v>
      </c>
      <c r="N12" s="5">
        <f>IFERROR(VLOOKUP($D12,#REF!,3,0),0)</f>
        <v>0</v>
      </c>
      <c r="O12" s="19" t="e">
        <f>VLOOKUP(N12,Sheet1!$B$2:$C$12,2,TRUE)</f>
        <v>#N/A</v>
      </c>
      <c r="P12" s="160" t="e">
        <f t="shared" si="0"/>
        <v>#N/A</v>
      </c>
      <c r="Q12" s="96">
        <f t="shared" si="1"/>
        <v>0</v>
      </c>
      <c r="R12" s="97" t="e">
        <f t="shared" si="2"/>
        <v>#N/A</v>
      </c>
      <c r="S12" s="154"/>
      <c r="T12" s="29"/>
      <c r="U12" s="29"/>
    </row>
    <row r="13" spans="1:21" s="7" customFormat="1" ht="47.25" x14ac:dyDescent="0.25">
      <c r="A13" s="44">
        <f t="shared" si="3"/>
        <v>5</v>
      </c>
      <c r="B13" s="44" t="s">
        <v>310</v>
      </c>
      <c r="C13" s="2" t="s">
        <v>65</v>
      </c>
      <c r="D13" s="86" t="s">
        <v>724</v>
      </c>
      <c r="E13" s="5" t="s">
        <v>762</v>
      </c>
      <c r="F13" s="19" t="s">
        <v>390</v>
      </c>
      <c r="G13" s="19">
        <f>VLOOKUP(F13,Sheet1!$B$2:$C$12,2,TRUE)</f>
        <v>10</v>
      </c>
      <c r="H13" s="5" t="str">
        <f>IFERROR(VLOOKUP($D13,'[1]Chi tiet'!$D$7:$L$389,8,0),0)</f>
        <v>A1</v>
      </c>
      <c r="I13" s="19">
        <f>VLOOKUP(H13,Sheet1!$B$2:$C$12,2,TRUE)</f>
        <v>10</v>
      </c>
      <c r="J13" s="5" t="str">
        <f>IFERROR(VLOOKUP($D13,'[2]Gui chi Quynh'!D$7:K$393,7,0),0)</f>
        <v>A1</v>
      </c>
      <c r="K13" s="19">
        <f>VLOOKUP(J13,Sheet1!$B$2:$C$12,2,TRUE)</f>
        <v>10</v>
      </c>
      <c r="L13" s="5" t="str">
        <f>IFERROR(VLOOKUP($D13,'[3]Chi tiet'!$D$7:$L$397,8,0),0)</f>
        <v>A1</v>
      </c>
      <c r="M13" s="19">
        <f>VLOOKUP(L13,Sheet1!$B$2:$C$12,2,TRUE)</f>
        <v>10</v>
      </c>
      <c r="N13" s="5">
        <f>IFERROR(VLOOKUP($D13,#REF!,3,0),0)</f>
        <v>0</v>
      </c>
      <c r="O13" s="19" t="e">
        <f>VLOOKUP(N13,Sheet1!$B$2:$C$12,2,TRUE)</f>
        <v>#N/A</v>
      </c>
      <c r="P13" s="160" t="e">
        <f t="shared" si="0"/>
        <v>#N/A</v>
      </c>
      <c r="Q13" s="96">
        <f t="shared" si="1"/>
        <v>0</v>
      </c>
      <c r="R13" s="97" t="e">
        <f t="shared" si="2"/>
        <v>#N/A</v>
      </c>
      <c r="S13" s="154"/>
      <c r="T13" s="25"/>
      <c r="U13" s="25"/>
    </row>
    <row r="14" spans="1:21" s="7" customFormat="1" ht="47.25" x14ac:dyDescent="0.25">
      <c r="A14" s="44">
        <f t="shared" si="3"/>
        <v>6</v>
      </c>
      <c r="B14" s="44" t="s">
        <v>320</v>
      </c>
      <c r="C14" s="2" t="s">
        <v>57</v>
      </c>
      <c r="D14" s="19" t="s">
        <v>612</v>
      </c>
      <c r="E14" s="5" t="s">
        <v>762</v>
      </c>
      <c r="F14" s="17" t="s">
        <v>391</v>
      </c>
      <c r="G14" s="19">
        <f>VLOOKUP(F14,Sheet1!$B$2:$C$12,2,TRUE)</f>
        <v>9</v>
      </c>
      <c r="H14" s="5" t="str">
        <f>IFERROR(VLOOKUP($D14,'[1]Chi tiet'!$D$7:$L$389,8,0),0)</f>
        <v>A2</v>
      </c>
      <c r="I14" s="19">
        <f>VLOOKUP(H14,Sheet1!$B$2:$C$12,2,TRUE)</f>
        <v>9</v>
      </c>
      <c r="J14" s="5" t="str">
        <f>IFERROR(VLOOKUP($D14,'[2]Gui chi Quynh'!D$7:K$393,7,0),0)</f>
        <v>A2</v>
      </c>
      <c r="K14" s="19">
        <f>VLOOKUP(J14,Sheet1!$B$2:$C$12,2,TRUE)</f>
        <v>9</v>
      </c>
      <c r="L14" s="5" t="str">
        <f>IFERROR(VLOOKUP($D14,'[3]Chi tiet'!$D$7:$L$397,8,0),0)</f>
        <v>A1</v>
      </c>
      <c r="M14" s="19">
        <f>VLOOKUP(L14,Sheet1!$B$2:$C$12,2,TRUE)</f>
        <v>10</v>
      </c>
      <c r="N14" s="5">
        <f>IFERROR(VLOOKUP($D14,#REF!,3,0),0)</f>
        <v>0</v>
      </c>
      <c r="O14" s="19" t="e">
        <f>VLOOKUP(N14,Sheet1!$B$2:$C$12,2,TRUE)</f>
        <v>#N/A</v>
      </c>
      <c r="P14" s="160" t="e">
        <f t="shared" si="0"/>
        <v>#N/A</v>
      </c>
      <c r="Q14" s="96">
        <f t="shared" si="1"/>
        <v>0</v>
      </c>
      <c r="R14" s="97" t="e">
        <f t="shared" si="2"/>
        <v>#N/A</v>
      </c>
      <c r="S14" s="154"/>
      <c r="T14" s="29"/>
      <c r="U14" s="29"/>
    </row>
    <row r="15" spans="1:21" s="7" customFormat="1" ht="47.25" x14ac:dyDescent="0.25">
      <c r="A15" s="44">
        <f t="shared" si="3"/>
        <v>7</v>
      </c>
      <c r="B15" s="44" t="s">
        <v>311</v>
      </c>
      <c r="C15" s="2" t="s">
        <v>21</v>
      </c>
      <c r="D15" s="19" t="s">
        <v>411</v>
      </c>
      <c r="E15" s="5" t="s">
        <v>762</v>
      </c>
      <c r="F15" s="19" t="s">
        <v>391</v>
      </c>
      <c r="G15" s="19">
        <f>VLOOKUP(F15,Sheet1!$B$2:$C$12,2,TRUE)</f>
        <v>9</v>
      </c>
      <c r="H15" s="5" t="str">
        <f>IFERROR(VLOOKUP($D15,'[1]Chi tiet'!$D$7:$L$389,8,0),0)</f>
        <v>A2</v>
      </c>
      <c r="I15" s="19">
        <f>VLOOKUP(H15,Sheet1!$B$2:$C$12,2,TRUE)</f>
        <v>9</v>
      </c>
      <c r="J15" s="5" t="str">
        <f>IFERROR(VLOOKUP($D15,'[2]Gui chi Quynh'!D$7:K$393,7,0),0)</f>
        <v>A2</v>
      </c>
      <c r="K15" s="19">
        <f>VLOOKUP(J15,Sheet1!$B$2:$C$12,2,TRUE)</f>
        <v>9</v>
      </c>
      <c r="L15" s="5" t="str">
        <f>IFERROR(VLOOKUP($D15,'[3]Chi tiet'!$D$7:$L$397,8,0),0)</f>
        <v>A3</v>
      </c>
      <c r="M15" s="19">
        <f>VLOOKUP(L15,Sheet1!$B$2:$C$12,2,TRUE)</f>
        <v>8</v>
      </c>
      <c r="N15" s="5">
        <f>IFERROR(VLOOKUP($D15,#REF!,3,0),0)</f>
        <v>0</v>
      </c>
      <c r="O15" s="19" t="e">
        <f>VLOOKUP(N15,Sheet1!$B$2:$C$12,2,TRUE)</f>
        <v>#N/A</v>
      </c>
      <c r="P15" s="160" t="e">
        <f t="shared" si="0"/>
        <v>#N/A</v>
      </c>
      <c r="Q15" s="96">
        <f t="shared" si="1"/>
        <v>0</v>
      </c>
      <c r="R15" s="97" t="e">
        <f t="shared" si="2"/>
        <v>#N/A</v>
      </c>
      <c r="S15" s="154"/>
      <c r="T15" s="25"/>
      <c r="U15" s="25"/>
    </row>
    <row r="16" spans="1:21" s="7" customFormat="1" ht="47.25" x14ac:dyDescent="0.25">
      <c r="A16" s="44">
        <f t="shared" si="3"/>
        <v>8</v>
      </c>
      <c r="B16" s="44" t="s">
        <v>312</v>
      </c>
      <c r="C16" s="2" t="s">
        <v>361</v>
      </c>
      <c r="D16" s="19" t="s">
        <v>412</v>
      </c>
      <c r="E16" s="5" t="s">
        <v>762</v>
      </c>
      <c r="F16" s="19" t="s">
        <v>392</v>
      </c>
      <c r="G16" s="19">
        <f>VLOOKUP(F16,Sheet1!$B$2:$C$12,2,TRUE)</f>
        <v>8</v>
      </c>
      <c r="H16" s="5" t="str">
        <f>IFERROR(VLOOKUP($D16,'[1]Chi tiet'!$D$7:$L$389,8,0),0)</f>
        <v>A2</v>
      </c>
      <c r="I16" s="19">
        <f>VLOOKUP(H16,Sheet1!$B$2:$C$12,2,TRUE)</f>
        <v>9</v>
      </c>
      <c r="J16" s="5" t="str">
        <f>IFERROR(VLOOKUP($D16,'[2]Gui chi Quynh'!D$7:K$393,7,0),0)</f>
        <v>A3</v>
      </c>
      <c r="K16" s="19">
        <f>VLOOKUP(J16,Sheet1!$B$2:$C$12,2,TRUE)</f>
        <v>8</v>
      </c>
      <c r="L16" s="5" t="str">
        <f>IFERROR(VLOOKUP($D16,'[3]Chi tiet'!$D$7:$L$397,8,0),0)</f>
        <v>A2</v>
      </c>
      <c r="M16" s="19">
        <f>VLOOKUP(L16,Sheet1!$B$2:$C$12,2,TRUE)</f>
        <v>9</v>
      </c>
      <c r="N16" s="5">
        <f>IFERROR(VLOOKUP($D16,#REF!,3,0),0)</f>
        <v>0</v>
      </c>
      <c r="O16" s="19" t="e">
        <f>VLOOKUP(N16,Sheet1!$B$2:$C$12,2,TRUE)</f>
        <v>#N/A</v>
      </c>
      <c r="P16" s="160" t="e">
        <f t="shared" si="0"/>
        <v>#N/A</v>
      </c>
      <c r="Q16" s="96">
        <f t="shared" si="1"/>
        <v>0</v>
      </c>
      <c r="R16" s="97" t="e">
        <f t="shared" si="2"/>
        <v>#N/A</v>
      </c>
      <c r="S16" s="154"/>
      <c r="T16" s="25"/>
      <c r="U16" s="25"/>
    </row>
    <row r="17" spans="1:21" s="7" customFormat="1" ht="47.25" x14ac:dyDescent="0.25">
      <c r="A17" s="44">
        <f t="shared" si="3"/>
        <v>9</v>
      </c>
      <c r="B17" s="44" t="s">
        <v>313</v>
      </c>
      <c r="C17" s="2" t="s">
        <v>22</v>
      </c>
      <c r="D17" s="19" t="s">
        <v>413</v>
      </c>
      <c r="E17" s="5" t="s">
        <v>762</v>
      </c>
      <c r="F17" s="19" t="s">
        <v>392</v>
      </c>
      <c r="G17" s="19">
        <f>VLOOKUP(F17,Sheet1!$B$2:$C$12,2,TRUE)</f>
        <v>8</v>
      </c>
      <c r="H17" s="5" t="str">
        <f>IFERROR(VLOOKUP($D17,'[1]Chi tiet'!$D$7:$L$389,8,0),0)</f>
        <v>A2</v>
      </c>
      <c r="I17" s="19">
        <f>VLOOKUP(H17,Sheet1!$B$2:$C$12,2,TRUE)</f>
        <v>9</v>
      </c>
      <c r="J17" s="5" t="str">
        <f>IFERROR(VLOOKUP($D17,'[2]Gui chi Quynh'!D$7:K$393,7,0),0)</f>
        <v>A3</v>
      </c>
      <c r="K17" s="19">
        <f>VLOOKUP(J17,Sheet1!$B$2:$C$12,2,TRUE)</f>
        <v>8</v>
      </c>
      <c r="L17" s="5" t="str">
        <f>IFERROR(VLOOKUP($D17,'[3]Chi tiet'!$D$7:$L$397,8,0),0)</f>
        <v>A3</v>
      </c>
      <c r="M17" s="19">
        <f>VLOOKUP(L17,Sheet1!$B$2:$C$12,2,TRUE)</f>
        <v>8</v>
      </c>
      <c r="N17" s="5">
        <f>IFERROR(VLOOKUP($D17,#REF!,3,0),0)</f>
        <v>0</v>
      </c>
      <c r="O17" s="19" t="e">
        <f>VLOOKUP(N17,Sheet1!$B$2:$C$12,2,TRUE)</f>
        <v>#N/A</v>
      </c>
      <c r="P17" s="160" t="e">
        <f t="shared" si="0"/>
        <v>#N/A</v>
      </c>
      <c r="Q17" s="96">
        <f t="shared" si="1"/>
        <v>0</v>
      </c>
      <c r="R17" s="97" t="e">
        <f t="shared" si="2"/>
        <v>#N/A</v>
      </c>
      <c r="S17" s="154"/>
      <c r="T17" s="25"/>
      <c r="U17" s="26"/>
    </row>
    <row r="18" spans="1:21" s="7" customFormat="1" ht="47.25" x14ac:dyDescent="0.25">
      <c r="A18" s="44">
        <f t="shared" si="3"/>
        <v>10</v>
      </c>
      <c r="B18" s="44" t="s">
        <v>314</v>
      </c>
      <c r="C18" s="2" t="s">
        <v>24</v>
      </c>
      <c r="D18" s="19" t="s">
        <v>414</v>
      </c>
      <c r="E18" s="5" t="s">
        <v>762</v>
      </c>
      <c r="F18" s="19" t="s">
        <v>393</v>
      </c>
      <c r="G18" s="19">
        <f>VLOOKUP(F18,Sheet1!$B$2:$C$12,2,TRUE)</f>
        <v>7</v>
      </c>
      <c r="H18" s="5" t="str">
        <f>IFERROR(VLOOKUP($D18,'[1]Chi tiet'!$D$7:$L$389,8,0),0)</f>
        <v>A2</v>
      </c>
      <c r="I18" s="19">
        <f>VLOOKUP(H18,Sheet1!$B$2:$C$12,2,TRUE)</f>
        <v>9</v>
      </c>
      <c r="J18" s="5" t="str">
        <f>IFERROR(VLOOKUP($D18,'[2]Gui chi Quynh'!D$7:K$393,7,0),0)</f>
        <v>A3</v>
      </c>
      <c r="K18" s="19">
        <f>VLOOKUP(J18,Sheet1!$B$2:$C$12,2,TRUE)</f>
        <v>8</v>
      </c>
      <c r="L18" s="5" t="str">
        <f>IFERROR(VLOOKUP($D18,'[3]Chi tiet'!$D$7:$L$397,8,0),0)</f>
        <v>A3</v>
      </c>
      <c r="M18" s="19">
        <f>VLOOKUP(L18,Sheet1!$B$2:$C$12,2,TRUE)</f>
        <v>8</v>
      </c>
      <c r="N18" s="5">
        <f>IFERROR(VLOOKUP($D18,#REF!,3,0),0)</f>
        <v>0</v>
      </c>
      <c r="O18" s="19" t="e">
        <f>VLOOKUP(N18,Sheet1!$B$2:$C$12,2,TRUE)</f>
        <v>#N/A</v>
      </c>
      <c r="P18" s="160" t="e">
        <f t="shared" si="0"/>
        <v>#N/A</v>
      </c>
      <c r="Q18" s="96">
        <f t="shared" si="1"/>
        <v>0</v>
      </c>
      <c r="R18" s="97" t="e">
        <f t="shared" si="2"/>
        <v>#N/A</v>
      </c>
      <c r="S18" s="154"/>
      <c r="T18" s="25"/>
      <c r="U18" s="25"/>
    </row>
    <row r="19" spans="1:21" s="7" customFormat="1" ht="47.25" x14ac:dyDescent="0.25">
      <c r="A19" s="44">
        <f t="shared" si="3"/>
        <v>11</v>
      </c>
      <c r="B19" s="44" t="s">
        <v>315</v>
      </c>
      <c r="C19" s="2" t="s">
        <v>26</v>
      </c>
      <c r="D19" s="19" t="s">
        <v>415</v>
      </c>
      <c r="E19" s="5" t="s">
        <v>762</v>
      </c>
      <c r="F19" s="19" t="s">
        <v>392</v>
      </c>
      <c r="G19" s="19">
        <f>VLOOKUP(F19,Sheet1!$B$2:$C$12,2,TRUE)</f>
        <v>8</v>
      </c>
      <c r="H19" s="5" t="str">
        <f>IFERROR(VLOOKUP($D19,'[1]Chi tiet'!$D$7:$L$389,8,0),0)</f>
        <v>A2</v>
      </c>
      <c r="I19" s="19">
        <f>VLOOKUP(H19,Sheet1!$B$2:$C$12,2,TRUE)</f>
        <v>9</v>
      </c>
      <c r="J19" s="5" t="str">
        <f>IFERROR(VLOOKUP($D19,'[2]Gui chi Quynh'!D$7:K$393,7,0),0)</f>
        <v>A3</v>
      </c>
      <c r="K19" s="19">
        <f>VLOOKUP(J19,Sheet1!$B$2:$C$12,2,TRUE)</f>
        <v>8</v>
      </c>
      <c r="L19" s="5" t="str">
        <f>IFERROR(VLOOKUP($D19,'[3]Chi tiet'!$D$7:$L$397,8,0),0)</f>
        <v>A2</v>
      </c>
      <c r="M19" s="19">
        <f>VLOOKUP(L19,Sheet1!$B$2:$C$12,2,TRUE)</f>
        <v>9</v>
      </c>
      <c r="N19" s="5">
        <f>IFERROR(VLOOKUP($D19,#REF!,3,0),0)</f>
        <v>0</v>
      </c>
      <c r="O19" s="19" t="e">
        <f>VLOOKUP(N19,Sheet1!$B$2:$C$12,2,TRUE)</f>
        <v>#N/A</v>
      </c>
      <c r="P19" s="160" t="e">
        <f t="shared" si="0"/>
        <v>#N/A</v>
      </c>
      <c r="Q19" s="96">
        <f t="shared" si="1"/>
        <v>0</v>
      </c>
      <c r="R19" s="97" t="e">
        <f t="shared" si="2"/>
        <v>#N/A</v>
      </c>
      <c r="S19" s="154"/>
      <c r="T19" s="26"/>
      <c r="U19" s="25"/>
    </row>
    <row r="20" spans="1:21" s="7" customFormat="1" ht="47.25" x14ac:dyDescent="0.25">
      <c r="A20" s="44">
        <f t="shared" si="3"/>
        <v>12</v>
      </c>
      <c r="B20" s="44" t="s">
        <v>316</v>
      </c>
      <c r="C20" s="2" t="s">
        <v>28</v>
      </c>
      <c r="D20" s="19" t="s">
        <v>416</v>
      </c>
      <c r="E20" s="5" t="s">
        <v>762</v>
      </c>
      <c r="F20" s="19" t="s">
        <v>393</v>
      </c>
      <c r="G20" s="19">
        <f>VLOOKUP(F20,Sheet1!$B$2:$C$12,2,TRUE)</f>
        <v>7</v>
      </c>
      <c r="H20" s="5" t="str">
        <f>IFERROR(VLOOKUP($D20,'[1]Chi tiet'!$D$7:$L$389,8,0),0)</f>
        <v>A3</v>
      </c>
      <c r="I20" s="19">
        <f>VLOOKUP(H20,Sheet1!$B$2:$C$12,2,TRUE)</f>
        <v>8</v>
      </c>
      <c r="J20" s="5" t="str">
        <f>IFERROR(VLOOKUP($D20,'[2]Gui chi Quynh'!D$7:K$393,7,0),0)</f>
        <v>A3</v>
      </c>
      <c r="K20" s="19">
        <f>VLOOKUP(J20,Sheet1!$B$2:$C$12,2,TRUE)</f>
        <v>8</v>
      </c>
      <c r="L20" s="5" t="str">
        <f>IFERROR(VLOOKUP($D20,'[3]Chi tiet'!$D$7:$L$397,8,0),0)</f>
        <v>A3</v>
      </c>
      <c r="M20" s="19">
        <f>VLOOKUP(L20,Sheet1!$B$2:$C$12,2,TRUE)</f>
        <v>8</v>
      </c>
      <c r="N20" s="5">
        <f>IFERROR(VLOOKUP($D20,#REF!,3,0),0)</f>
        <v>0</v>
      </c>
      <c r="O20" s="19" t="e">
        <f>VLOOKUP(N20,Sheet1!$B$2:$C$12,2,TRUE)</f>
        <v>#N/A</v>
      </c>
      <c r="P20" s="160" t="e">
        <f t="shared" si="0"/>
        <v>#N/A</v>
      </c>
      <c r="Q20" s="96">
        <f t="shared" si="1"/>
        <v>0</v>
      </c>
      <c r="R20" s="97" t="e">
        <f t="shared" si="2"/>
        <v>#N/A</v>
      </c>
      <c r="S20" s="154"/>
      <c r="T20" s="25"/>
      <c r="U20" s="25"/>
    </row>
    <row r="21" spans="1:21" s="7" customFormat="1" ht="47.25" x14ac:dyDescent="0.25">
      <c r="A21" s="44">
        <f t="shared" si="3"/>
        <v>13</v>
      </c>
      <c r="B21" s="44" t="s">
        <v>317</v>
      </c>
      <c r="C21" s="2" t="s">
        <v>32</v>
      </c>
      <c r="D21" s="19" t="s">
        <v>417</v>
      </c>
      <c r="E21" s="5" t="s">
        <v>762</v>
      </c>
      <c r="F21" s="19" t="s">
        <v>391</v>
      </c>
      <c r="G21" s="19">
        <f>VLOOKUP(F21,Sheet1!$B$2:$C$12,2,TRUE)</f>
        <v>9</v>
      </c>
      <c r="H21" s="5" t="str">
        <f>IFERROR(VLOOKUP($D21,'[1]Chi tiet'!$D$7:$L$389,8,0),0)</f>
        <v>A2</v>
      </c>
      <c r="I21" s="19">
        <f>VLOOKUP(H21,Sheet1!$B$2:$C$12,2,TRUE)</f>
        <v>9</v>
      </c>
      <c r="J21" s="5" t="str">
        <f>IFERROR(VLOOKUP($D21,'[2]Gui chi Quynh'!D$7:K$393,7,0),0)</f>
        <v>A2</v>
      </c>
      <c r="K21" s="19">
        <f>VLOOKUP(J21,Sheet1!$B$2:$C$12,2,TRUE)</f>
        <v>9</v>
      </c>
      <c r="L21" s="5" t="str">
        <f>IFERROR(VLOOKUP($D21,'[3]Chi tiet'!$D$7:$L$397,8,0),0)</f>
        <v>A1</v>
      </c>
      <c r="M21" s="16">
        <f>VLOOKUP(L21,Sheet1!$B$2:$C$12,2,TRUE)</f>
        <v>10</v>
      </c>
      <c r="N21" s="5">
        <f>IFERROR(VLOOKUP($D21,#REF!,3,0),0)</f>
        <v>0</v>
      </c>
      <c r="O21" s="16" t="e">
        <f>VLOOKUP(N21,Sheet1!$B$2:$C$12,2,TRUE)</f>
        <v>#N/A</v>
      </c>
      <c r="P21" s="160" t="e">
        <f t="shared" si="0"/>
        <v>#N/A</v>
      </c>
      <c r="Q21" s="96">
        <f t="shared" si="1"/>
        <v>0</v>
      </c>
      <c r="R21" s="97" t="e">
        <f t="shared" si="2"/>
        <v>#N/A</v>
      </c>
      <c r="S21" s="154"/>
      <c r="T21" s="25"/>
      <c r="U21" s="25"/>
    </row>
    <row r="22" spans="1:21" s="7" customFormat="1" ht="47.25" x14ac:dyDescent="0.25">
      <c r="A22" s="44">
        <f t="shared" si="3"/>
        <v>14</v>
      </c>
      <c r="B22" s="44" t="s">
        <v>318</v>
      </c>
      <c r="C22" s="2" t="s">
        <v>284</v>
      </c>
      <c r="D22" s="19" t="s">
        <v>418</v>
      </c>
      <c r="E22" s="5" t="s">
        <v>762</v>
      </c>
      <c r="F22" s="19" t="s">
        <v>392</v>
      </c>
      <c r="G22" s="19">
        <f>VLOOKUP(F22,Sheet1!$B$2:$C$12,2,TRUE)</f>
        <v>8</v>
      </c>
      <c r="H22" s="5" t="str">
        <f>IFERROR(VLOOKUP($D22,'[1]Chi tiet'!$D$7:$L$389,8,0),0)</f>
        <v>A2</v>
      </c>
      <c r="I22" s="19">
        <f>VLOOKUP(H22,Sheet1!$B$2:$C$12,2,TRUE)</f>
        <v>9</v>
      </c>
      <c r="J22" s="5" t="str">
        <f>IFERROR(VLOOKUP($D22,'[2]Gui chi Quynh'!D$7:K$393,7,0),0)</f>
        <v>A3</v>
      </c>
      <c r="K22" s="19">
        <f>VLOOKUP(J22,Sheet1!$B$2:$C$12,2,TRUE)</f>
        <v>8</v>
      </c>
      <c r="L22" s="5" t="str">
        <f>IFERROR(VLOOKUP($D22,'[3]Chi tiet'!$D$7:$L$397,8,0),0)</f>
        <v>A2</v>
      </c>
      <c r="M22" s="19">
        <f>VLOOKUP(L22,Sheet1!$B$2:$C$12,2,TRUE)</f>
        <v>9</v>
      </c>
      <c r="N22" s="5">
        <f>IFERROR(VLOOKUP($D22,#REF!,3,0),0)</f>
        <v>0</v>
      </c>
      <c r="O22" s="19" t="e">
        <f>VLOOKUP(N22,Sheet1!$B$2:$C$12,2,TRUE)</f>
        <v>#N/A</v>
      </c>
      <c r="P22" s="160" t="e">
        <f t="shared" si="0"/>
        <v>#N/A</v>
      </c>
      <c r="Q22" s="96">
        <f t="shared" si="1"/>
        <v>0</v>
      </c>
      <c r="R22" s="97" t="e">
        <f t="shared" si="2"/>
        <v>#N/A</v>
      </c>
      <c r="S22" s="154"/>
      <c r="T22" s="25"/>
      <c r="U22" s="26"/>
    </row>
    <row r="23" spans="1:21" s="7" customFormat="1" ht="47.25" x14ac:dyDescent="0.25">
      <c r="A23" s="44">
        <f t="shared" si="3"/>
        <v>15</v>
      </c>
      <c r="B23" s="44" t="s">
        <v>23</v>
      </c>
      <c r="C23" s="2" t="s">
        <v>67</v>
      </c>
      <c r="D23" s="19" t="s">
        <v>419</v>
      </c>
      <c r="E23" s="5" t="s">
        <v>762</v>
      </c>
      <c r="F23" s="19" t="s">
        <v>392</v>
      </c>
      <c r="G23" s="19">
        <f>VLOOKUP(F23,Sheet1!$B$2:$C$12,2,TRUE)</f>
        <v>8</v>
      </c>
      <c r="H23" s="5" t="str">
        <f>IFERROR(VLOOKUP($D23,'[1]Chi tiet'!$D$7:$L$389,8,0),0)</f>
        <v>A3</v>
      </c>
      <c r="I23" s="19">
        <f>VLOOKUP(H23,Sheet1!$B$2:$C$12,2,TRUE)</f>
        <v>8</v>
      </c>
      <c r="J23" s="5" t="str">
        <f>IFERROR(VLOOKUP($D23,'[2]Gui chi Quynh'!D$7:K$393,7,0),0)</f>
        <v>A3</v>
      </c>
      <c r="K23" s="19">
        <f>VLOOKUP(J23,Sheet1!$B$2:$C$12,2,TRUE)</f>
        <v>8</v>
      </c>
      <c r="L23" s="5" t="str">
        <f>IFERROR(VLOOKUP($D23,'[3]Chi tiet'!$D$7:$L$397,8,0),0)</f>
        <v>A2</v>
      </c>
      <c r="M23" s="19">
        <f>VLOOKUP(L23,Sheet1!$B$2:$C$12,2,TRUE)</f>
        <v>9</v>
      </c>
      <c r="N23" s="5">
        <f>IFERROR(VLOOKUP($D23,#REF!,3,0),0)</f>
        <v>0</v>
      </c>
      <c r="O23" s="19" t="e">
        <f>VLOOKUP(N23,Sheet1!$B$2:$C$12,2,TRUE)</f>
        <v>#N/A</v>
      </c>
      <c r="P23" s="160" t="e">
        <f t="shared" si="0"/>
        <v>#N/A</v>
      </c>
      <c r="Q23" s="96">
        <f t="shared" si="1"/>
        <v>0</v>
      </c>
      <c r="R23" s="97" t="e">
        <f t="shared" si="2"/>
        <v>#N/A</v>
      </c>
      <c r="S23" s="154"/>
      <c r="T23" s="25"/>
      <c r="U23" s="25"/>
    </row>
    <row r="24" spans="1:21" s="7" customFormat="1" ht="47.25" x14ac:dyDescent="0.25">
      <c r="A24" s="44">
        <f t="shared" si="3"/>
        <v>16</v>
      </c>
      <c r="B24" s="44" t="s">
        <v>25</v>
      </c>
      <c r="C24" s="2" t="s">
        <v>68</v>
      </c>
      <c r="D24" s="19" t="s">
        <v>420</v>
      </c>
      <c r="E24" s="5" t="s">
        <v>762</v>
      </c>
      <c r="F24" s="19" t="s">
        <v>392</v>
      </c>
      <c r="G24" s="19">
        <f>VLOOKUP(F24,Sheet1!$B$2:$C$12,2,TRUE)</f>
        <v>8</v>
      </c>
      <c r="H24" s="5" t="str">
        <f>IFERROR(VLOOKUP($D24,'[1]Chi tiet'!$D$7:$L$389,8,0),0)</f>
        <v>A3</v>
      </c>
      <c r="I24" s="19">
        <f>VLOOKUP(H24,Sheet1!$B$2:$C$12,2,TRUE)</f>
        <v>8</v>
      </c>
      <c r="J24" s="5" t="str">
        <f>IFERROR(VLOOKUP($D24,'[2]Gui chi Quynh'!D$7:K$393,7,0),0)</f>
        <v>A3</v>
      </c>
      <c r="K24" s="19">
        <f>VLOOKUP(J24,Sheet1!$B$2:$C$12,2,TRUE)</f>
        <v>8</v>
      </c>
      <c r="L24" s="5" t="str">
        <f>IFERROR(VLOOKUP($D24,'[3]Chi tiet'!$D$7:$L$397,8,0),0)</f>
        <v>A3</v>
      </c>
      <c r="M24" s="19">
        <f>VLOOKUP(L24,Sheet1!$B$2:$C$12,2,TRUE)</f>
        <v>8</v>
      </c>
      <c r="N24" s="5">
        <f>IFERROR(VLOOKUP($D24,#REF!,3,0),0)</f>
        <v>0</v>
      </c>
      <c r="O24" s="19" t="e">
        <f>VLOOKUP(N24,Sheet1!$B$2:$C$12,2,TRUE)</f>
        <v>#N/A</v>
      </c>
      <c r="P24" s="160" t="e">
        <f t="shared" si="0"/>
        <v>#N/A</v>
      </c>
      <c r="Q24" s="96">
        <f t="shared" si="1"/>
        <v>0</v>
      </c>
      <c r="R24" s="97" t="e">
        <f t="shared" si="2"/>
        <v>#N/A</v>
      </c>
      <c r="S24" s="154"/>
      <c r="T24" s="25"/>
      <c r="U24" s="25"/>
    </row>
    <row r="25" spans="1:21" s="7" customFormat="1" ht="47.25" x14ac:dyDescent="0.25">
      <c r="A25" s="44">
        <f t="shared" si="3"/>
        <v>17</v>
      </c>
      <c r="B25" s="44" t="s">
        <v>27</v>
      </c>
      <c r="C25" s="2" t="s">
        <v>69</v>
      </c>
      <c r="D25" s="19" t="s">
        <v>421</v>
      </c>
      <c r="E25" s="5" t="s">
        <v>762</v>
      </c>
      <c r="F25" s="19" t="s">
        <v>391</v>
      </c>
      <c r="G25" s="19">
        <f>VLOOKUP(F25,Sheet1!$B$2:$C$12,2,TRUE)</f>
        <v>9</v>
      </c>
      <c r="H25" s="5" t="str">
        <f>IFERROR(VLOOKUP($D25,'[1]Chi tiet'!$D$7:$L$389,8,0),0)</f>
        <v>A2</v>
      </c>
      <c r="I25" s="19">
        <f>VLOOKUP(H25,Sheet1!$B$2:$C$12,2,TRUE)</f>
        <v>9</v>
      </c>
      <c r="J25" s="5" t="str">
        <f>IFERROR(VLOOKUP($D25,'[2]Gui chi Quynh'!D$7:K$393,7,0),0)</f>
        <v>A2</v>
      </c>
      <c r="K25" s="19">
        <f>VLOOKUP(J25,Sheet1!$B$2:$C$12,2,TRUE)</f>
        <v>9</v>
      </c>
      <c r="L25" s="5" t="str">
        <f>IFERROR(VLOOKUP($D25,'[3]Chi tiet'!$D$7:$L$397,8,0),0)</f>
        <v>A2</v>
      </c>
      <c r="M25" s="19">
        <f>VLOOKUP(L25,Sheet1!$B$2:$C$12,2,TRUE)</f>
        <v>9</v>
      </c>
      <c r="N25" s="5">
        <f>IFERROR(VLOOKUP($D25,#REF!,3,0),0)</f>
        <v>0</v>
      </c>
      <c r="O25" s="19" t="e">
        <f>VLOOKUP(N25,Sheet1!$B$2:$C$12,2,TRUE)</f>
        <v>#N/A</v>
      </c>
      <c r="P25" s="160" t="e">
        <f t="shared" si="0"/>
        <v>#N/A</v>
      </c>
      <c r="Q25" s="96">
        <f t="shared" si="1"/>
        <v>0</v>
      </c>
      <c r="R25" s="97" t="e">
        <f t="shared" si="2"/>
        <v>#N/A</v>
      </c>
      <c r="S25" s="154"/>
      <c r="T25" s="25"/>
      <c r="U25" s="25"/>
    </row>
    <row r="26" spans="1:21" s="7" customFormat="1" ht="47.25" x14ac:dyDescent="0.25">
      <c r="A26" s="44">
        <f t="shared" si="3"/>
        <v>18</v>
      </c>
      <c r="B26" s="44" t="s">
        <v>29</v>
      </c>
      <c r="C26" s="2" t="s">
        <v>36</v>
      </c>
      <c r="D26" s="19" t="s">
        <v>422</v>
      </c>
      <c r="E26" s="5" t="s">
        <v>762</v>
      </c>
      <c r="F26" s="19" t="s">
        <v>392</v>
      </c>
      <c r="G26" s="19">
        <f>VLOOKUP(F26,Sheet1!$B$2:$C$12,2,TRUE)</f>
        <v>8</v>
      </c>
      <c r="H26" s="5" t="str">
        <f>IFERROR(VLOOKUP($D26,'[1]Chi tiet'!$D$7:$L$389,8,0),0)</f>
        <v>A3</v>
      </c>
      <c r="I26" s="19">
        <f>VLOOKUP(H26,Sheet1!$B$2:$C$12,2,TRUE)</f>
        <v>8</v>
      </c>
      <c r="J26" s="5" t="str">
        <f>IFERROR(VLOOKUP($D26,'[2]Gui chi Quynh'!D$7:K$393,7,0),0)</f>
        <v>A2</v>
      </c>
      <c r="K26" s="19">
        <f>VLOOKUP(J26,Sheet1!$B$2:$C$12,2,TRUE)</f>
        <v>9</v>
      </c>
      <c r="L26" s="5" t="str">
        <f>IFERROR(VLOOKUP($D26,'[3]Chi tiet'!$D$7:$L$397,8,0),0)</f>
        <v>A3</v>
      </c>
      <c r="M26" s="19">
        <f>VLOOKUP(L26,Sheet1!$B$2:$C$12,2,TRUE)</f>
        <v>8</v>
      </c>
      <c r="N26" s="5">
        <f>IFERROR(VLOOKUP($D26,#REF!,3,0),0)</f>
        <v>0</v>
      </c>
      <c r="O26" s="19" t="e">
        <f>VLOOKUP(N26,Sheet1!$B$2:$C$12,2,TRUE)</f>
        <v>#N/A</v>
      </c>
      <c r="P26" s="160" t="e">
        <f t="shared" si="0"/>
        <v>#N/A</v>
      </c>
      <c r="Q26" s="96">
        <f t="shared" si="1"/>
        <v>0</v>
      </c>
      <c r="R26" s="97" t="e">
        <f t="shared" si="2"/>
        <v>#N/A</v>
      </c>
      <c r="S26" s="154"/>
      <c r="T26" s="25"/>
      <c r="U26" s="25"/>
    </row>
    <row r="27" spans="1:21" s="7" customFormat="1" ht="47.25" x14ac:dyDescent="0.25">
      <c r="A27" s="44">
        <f t="shared" si="3"/>
        <v>19</v>
      </c>
      <c r="B27" s="44" t="s">
        <v>31</v>
      </c>
      <c r="C27" s="2" t="s">
        <v>39</v>
      </c>
      <c r="D27" s="19" t="s">
        <v>423</v>
      </c>
      <c r="E27" s="5" t="s">
        <v>762</v>
      </c>
      <c r="F27" s="19" t="s">
        <v>393</v>
      </c>
      <c r="G27" s="19">
        <f>VLOOKUP(F27,Sheet1!$B$2:$C$12,2,TRUE)</f>
        <v>7</v>
      </c>
      <c r="H27" s="5" t="str">
        <f>IFERROR(VLOOKUP($D27,'[1]Chi tiet'!$D$7:$L$389,8,0),0)</f>
        <v>A3</v>
      </c>
      <c r="I27" s="19">
        <f>VLOOKUP(H27,Sheet1!$B$2:$C$12,2,TRUE)</f>
        <v>8</v>
      </c>
      <c r="J27" s="5" t="str">
        <f>IFERROR(VLOOKUP($D27,'[2]Gui chi Quynh'!D$7:K$393,7,0),0)</f>
        <v>A2</v>
      </c>
      <c r="K27" s="19">
        <f>VLOOKUP(J27,Sheet1!$B$2:$C$12,2,TRUE)</f>
        <v>9</v>
      </c>
      <c r="L27" s="5" t="str">
        <f>IFERROR(VLOOKUP($D27,'[3]Chi tiet'!$D$7:$L$397,8,0),0)</f>
        <v>A3</v>
      </c>
      <c r="M27" s="19">
        <f>VLOOKUP(L27,Sheet1!$B$2:$C$12,2,TRUE)</f>
        <v>8</v>
      </c>
      <c r="N27" s="5">
        <f>IFERROR(VLOOKUP($D27,#REF!,3,0),0)</f>
        <v>0</v>
      </c>
      <c r="O27" s="19" t="e">
        <f>VLOOKUP(N27,Sheet1!$B$2:$C$12,2,TRUE)</f>
        <v>#N/A</v>
      </c>
      <c r="P27" s="160" t="e">
        <f t="shared" si="0"/>
        <v>#N/A</v>
      </c>
      <c r="Q27" s="96">
        <f t="shared" si="1"/>
        <v>0</v>
      </c>
      <c r="R27" s="97" t="e">
        <f t="shared" si="2"/>
        <v>#N/A</v>
      </c>
      <c r="S27" s="154"/>
      <c r="T27" s="25"/>
      <c r="U27" s="25"/>
    </row>
    <row r="28" spans="1:21" s="7" customFormat="1" ht="47.25" x14ac:dyDescent="0.25">
      <c r="A28" s="44">
        <f t="shared" si="3"/>
        <v>20</v>
      </c>
      <c r="B28" s="44" t="s">
        <v>33</v>
      </c>
      <c r="C28" s="2" t="s">
        <v>44</v>
      </c>
      <c r="D28" s="19" t="s">
        <v>424</v>
      </c>
      <c r="E28" s="5" t="s">
        <v>762</v>
      </c>
      <c r="F28" s="19" t="s">
        <v>393</v>
      </c>
      <c r="G28" s="19">
        <f>VLOOKUP(F28,Sheet1!$B$2:$C$12,2,TRUE)</f>
        <v>7</v>
      </c>
      <c r="H28" s="5" t="str">
        <f>IFERROR(VLOOKUP($D28,'[1]Chi tiet'!$D$7:$L$389,8,0),0)</f>
        <v>A3</v>
      </c>
      <c r="I28" s="19">
        <f>VLOOKUP(H28,Sheet1!$B$2:$C$12,2,TRUE)</f>
        <v>8</v>
      </c>
      <c r="J28" s="5" t="str">
        <f>IFERROR(VLOOKUP($D28,'[2]Gui chi Quynh'!D$7:K$393,7,0),0)</f>
        <v>A3</v>
      </c>
      <c r="K28" s="19">
        <f>VLOOKUP(J28,Sheet1!$B$2:$C$12,2,TRUE)</f>
        <v>8</v>
      </c>
      <c r="L28" s="5" t="str">
        <f>IFERROR(VLOOKUP($D28,'[3]Chi tiet'!$D$7:$L$397,8,0),0)</f>
        <v>A3</v>
      </c>
      <c r="M28" s="19">
        <f>VLOOKUP(L28,Sheet1!$B$2:$C$12,2,TRUE)</f>
        <v>8</v>
      </c>
      <c r="N28" s="5">
        <f>IFERROR(VLOOKUP($D28,#REF!,3,0),0)</f>
        <v>0</v>
      </c>
      <c r="O28" s="19" t="e">
        <f>VLOOKUP(N28,Sheet1!$B$2:$C$12,2,TRUE)</f>
        <v>#N/A</v>
      </c>
      <c r="P28" s="160" t="e">
        <f t="shared" si="0"/>
        <v>#N/A</v>
      </c>
      <c r="Q28" s="96">
        <f t="shared" si="1"/>
        <v>0</v>
      </c>
      <c r="R28" s="97" t="e">
        <f t="shared" si="2"/>
        <v>#N/A</v>
      </c>
      <c r="S28" s="154"/>
      <c r="T28" s="25"/>
      <c r="U28" s="25"/>
    </row>
    <row r="29" spans="1:21" s="7" customFormat="1" ht="47.25" x14ac:dyDescent="0.25">
      <c r="A29" s="44">
        <f t="shared" si="3"/>
        <v>21</v>
      </c>
      <c r="B29" s="44" t="s">
        <v>35</v>
      </c>
      <c r="C29" s="10" t="s">
        <v>269</v>
      </c>
      <c r="D29" s="19" t="s">
        <v>425</v>
      </c>
      <c r="E29" s="5" t="s">
        <v>762</v>
      </c>
      <c r="F29" s="19" t="s">
        <v>392</v>
      </c>
      <c r="G29" s="19">
        <f>VLOOKUP(F29,Sheet1!$B$2:$C$12,2,TRUE)</f>
        <v>8</v>
      </c>
      <c r="H29" s="5" t="str">
        <f>IFERROR(VLOOKUP($D29,'[1]Chi tiet'!$D$7:$L$389,8,0),0)</f>
        <v>A3</v>
      </c>
      <c r="I29" s="19">
        <f>VLOOKUP(H29,Sheet1!$B$2:$C$12,2,TRUE)</f>
        <v>8</v>
      </c>
      <c r="J29" s="5" t="str">
        <f>IFERROR(VLOOKUP($D29,'[2]Gui chi Quynh'!D$7:K$393,7,0),0)</f>
        <v>A3</v>
      </c>
      <c r="K29" s="19">
        <f>VLOOKUP(J29,Sheet1!$B$2:$C$12,2,TRUE)</f>
        <v>8</v>
      </c>
      <c r="L29" s="5" t="str">
        <f>IFERROR(VLOOKUP($D29,'[3]Chi tiet'!$D$7:$L$397,8,0),0)</f>
        <v>A3</v>
      </c>
      <c r="M29" s="19">
        <f>VLOOKUP(L29,Sheet1!$B$2:$C$12,2,TRUE)</f>
        <v>8</v>
      </c>
      <c r="N29" s="5">
        <f>IFERROR(VLOOKUP($D29,#REF!,3,0),0)</f>
        <v>0</v>
      </c>
      <c r="O29" s="19" t="e">
        <f>VLOOKUP(N29,Sheet1!$B$2:$C$12,2,TRUE)</f>
        <v>#N/A</v>
      </c>
      <c r="P29" s="160" t="e">
        <f t="shared" si="0"/>
        <v>#N/A</v>
      </c>
      <c r="Q29" s="96">
        <f t="shared" si="1"/>
        <v>0</v>
      </c>
      <c r="R29" s="97" t="e">
        <f t="shared" si="2"/>
        <v>#N/A</v>
      </c>
      <c r="S29" s="154"/>
      <c r="T29" s="25"/>
      <c r="U29" s="25"/>
    </row>
    <row r="30" spans="1:21" s="7" customFormat="1" ht="47.25" x14ac:dyDescent="0.25">
      <c r="A30" s="44">
        <f t="shared" si="3"/>
        <v>22</v>
      </c>
      <c r="B30" s="44" t="s">
        <v>37</v>
      </c>
      <c r="C30" s="10" t="s">
        <v>270</v>
      </c>
      <c r="D30" s="19" t="s">
        <v>426</v>
      </c>
      <c r="E30" s="5" t="s">
        <v>762</v>
      </c>
      <c r="F30" s="19" t="s">
        <v>392</v>
      </c>
      <c r="G30" s="19">
        <f>VLOOKUP(F30,Sheet1!$B$2:$C$12,2,TRUE)</f>
        <v>8</v>
      </c>
      <c r="H30" s="5" t="str">
        <f>IFERROR(VLOOKUP($D30,'[1]Chi tiet'!$D$7:$L$389,8,0),0)</f>
        <v>A2</v>
      </c>
      <c r="I30" s="19">
        <f>VLOOKUP(H30,Sheet1!$B$2:$C$12,2,TRUE)</f>
        <v>9</v>
      </c>
      <c r="J30" s="5" t="str">
        <f>IFERROR(VLOOKUP($D30,'[2]Gui chi Quynh'!D$7:K$393,7,0),0)</f>
        <v>A2</v>
      </c>
      <c r="K30" s="19">
        <f>VLOOKUP(J30,Sheet1!$B$2:$C$12,2,TRUE)</f>
        <v>9</v>
      </c>
      <c r="L30" s="5" t="str">
        <f>IFERROR(VLOOKUP($D30,'[3]Chi tiet'!$D$7:$L$397,8,0),0)</f>
        <v>A3</v>
      </c>
      <c r="M30" s="19">
        <f>VLOOKUP(L30,Sheet1!$B$2:$C$12,2,TRUE)</f>
        <v>8</v>
      </c>
      <c r="N30" s="5">
        <f>IFERROR(VLOOKUP($D30,#REF!,3,0),0)</f>
        <v>0</v>
      </c>
      <c r="O30" s="19" t="e">
        <f>VLOOKUP(N30,Sheet1!$B$2:$C$12,2,TRUE)</f>
        <v>#N/A</v>
      </c>
      <c r="P30" s="160" t="e">
        <f t="shared" si="0"/>
        <v>#N/A</v>
      </c>
      <c r="Q30" s="96">
        <f t="shared" si="1"/>
        <v>0</v>
      </c>
      <c r="R30" s="97" t="e">
        <f t="shared" si="2"/>
        <v>#N/A</v>
      </c>
      <c r="S30" s="154"/>
      <c r="T30" s="25"/>
      <c r="U30" s="25"/>
    </row>
    <row r="31" spans="1:21" s="7" customFormat="1" ht="47.25" x14ac:dyDescent="0.25">
      <c r="A31" s="44">
        <f t="shared" si="3"/>
        <v>23</v>
      </c>
      <c r="B31" s="44" t="s">
        <v>38</v>
      </c>
      <c r="C31" s="2" t="s">
        <v>48</v>
      </c>
      <c r="D31" s="19" t="s">
        <v>427</v>
      </c>
      <c r="E31" s="5" t="s">
        <v>762</v>
      </c>
      <c r="F31" s="19" t="s">
        <v>393</v>
      </c>
      <c r="G31" s="19">
        <f>VLOOKUP(F31,Sheet1!$B$2:$C$12,2,TRUE)</f>
        <v>7</v>
      </c>
      <c r="H31" s="5" t="str">
        <f>IFERROR(VLOOKUP($D31,'[1]Chi tiet'!$D$7:$L$389,8,0),0)</f>
        <v>A3</v>
      </c>
      <c r="I31" s="19">
        <f>VLOOKUP(H31,Sheet1!$B$2:$C$12,2,TRUE)</f>
        <v>8</v>
      </c>
      <c r="J31" s="5" t="str">
        <f>IFERROR(VLOOKUP($D31,'[2]Gui chi Quynh'!D$7:K$393,7,0),0)</f>
        <v>A3</v>
      </c>
      <c r="K31" s="19">
        <f>VLOOKUP(J31,Sheet1!$B$2:$C$12,2,TRUE)</f>
        <v>8</v>
      </c>
      <c r="L31" s="5" t="str">
        <f>IFERROR(VLOOKUP($D31,'[3]Chi tiet'!$D$7:$L$397,8,0),0)</f>
        <v>A3</v>
      </c>
      <c r="M31" s="19">
        <f>VLOOKUP(L31,Sheet1!$B$2:$C$12,2,TRUE)</f>
        <v>8</v>
      </c>
      <c r="N31" s="5">
        <f>IFERROR(VLOOKUP($D31,#REF!,3,0),0)</f>
        <v>0</v>
      </c>
      <c r="O31" s="19" t="e">
        <f>VLOOKUP(N31,Sheet1!$B$2:$C$12,2,TRUE)</f>
        <v>#N/A</v>
      </c>
      <c r="P31" s="160" t="e">
        <f t="shared" si="0"/>
        <v>#N/A</v>
      </c>
      <c r="Q31" s="96">
        <f t="shared" si="1"/>
        <v>0</v>
      </c>
      <c r="R31" s="97" t="e">
        <f t="shared" si="2"/>
        <v>#N/A</v>
      </c>
      <c r="S31" s="154"/>
      <c r="T31" s="25"/>
      <c r="U31" s="25"/>
    </row>
    <row r="32" spans="1:21" s="7" customFormat="1" ht="47.25" x14ac:dyDescent="0.25">
      <c r="A32" s="44">
        <f t="shared" si="3"/>
        <v>24</v>
      </c>
      <c r="B32" s="44" t="s">
        <v>40</v>
      </c>
      <c r="C32" s="10" t="s">
        <v>285</v>
      </c>
      <c r="D32" s="19" t="s">
        <v>428</v>
      </c>
      <c r="E32" s="5" t="s">
        <v>762</v>
      </c>
      <c r="F32" s="19" t="s">
        <v>393</v>
      </c>
      <c r="G32" s="19">
        <f>VLOOKUP(F32,Sheet1!$B$2:$C$12,2,TRUE)</f>
        <v>7</v>
      </c>
      <c r="H32" s="5" t="str">
        <f>IFERROR(VLOOKUP($D32,'[1]Chi tiet'!$D$7:$L$389,8,0),0)</f>
        <v>A4</v>
      </c>
      <c r="I32" s="19">
        <f>VLOOKUP(H32,Sheet1!$B$2:$C$12,2,TRUE)</f>
        <v>7</v>
      </c>
      <c r="J32" s="5" t="str">
        <f>IFERROR(VLOOKUP($D32,'[2]Gui chi Quynh'!D$7:K$393,7,0),0)</f>
        <v>A3</v>
      </c>
      <c r="K32" s="19">
        <f>VLOOKUP(J32,Sheet1!$B$2:$C$12,2,TRUE)</f>
        <v>8</v>
      </c>
      <c r="L32" s="5" t="str">
        <f>IFERROR(VLOOKUP($D32,'[3]Chi tiet'!$D$7:$L$397,8,0),0)</f>
        <v>A3</v>
      </c>
      <c r="M32" s="19">
        <f>VLOOKUP(L32,Sheet1!$B$2:$C$12,2,TRUE)</f>
        <v>8</v>
      </c>
      <c r="N32" s="5">
        <f>IFERROR(VLOOKUP($D32,#REF!,3,0),0)</f>
        <v>0</v>
      </c>
      <c r="O32" s="19" t="e">
        <f>VLOOKUP(N32,Sheet1!$B$2:$C$12,2,TRUE)</f>
        <v>#N/A</v>
      </c>
      <c r="P32" s="160" t="e">
        <f t="shared" si="0"/>
        <v>#N/A</v>
      </c>
      <c r="Q32" s="96">
        <f t="shared" si="1"/>
        <v>0</v>
      </c>
      <c r="R32" s="97" t="e">
        <f t="shared" si="2"/>
        <v>#N/A</v>
      </c>
      <c r="S32" s="154"/>
      <c r="T32" s="25"/>
      <c r="U32" s="25"/>
    </row>
    <row r="33" spans="1:21" s="7" customFormat="1" ht="47.25" x14ac:dyDescent="0.25">
      <c r="A33" s="44">
        <f t="shared" si="3"/>
        <v>25</v>
      </c>
      <c r="B33" s="44" t="s">
        <v>42</v>
      </c>
      <c r="C33" s="2" t="s">
        <v>294</v>
      </c>
      <c r="D33" s="19" t="s">
        <v>429</v>
      </c>
      <c r="E33" s="5" t="s">
        <v>762</v>
      </c>
      <c r="F33" s="19" t="s">
        <v>393</v>
      </c>
      <c r="G33" s="19">
        <f>VLOOKUP(F33,Sheet1!$B$2:$C$12,2,TRUE)</f>
        <v>7</v>
      </c>
      <c r="H33" s="5" t="str">
        <f>IFERROR(VLOOKUP($D33,'[1]Chi tiet'!$D$7:$L$389,8,0),0)</f>
        <v>A4</v>
      </c>
      <c r="I33" s="19">
        <f>VLOOKUP(H33,Sheet1!$B$2:$C$12,2,TRUE)</f>
        <v>7</v>
      </c>
      <c r="J33" s="5" t="str">
        <f>IFERROR(VLOOKUP($D33,'[2]Gui chi Quynh'!D$7:K$393,7,0),0)</f>
        <v>A3</v>
      </c>
      <c r="K33" s="19">
        <f>VLOOKUP(J33,Sheet1!$B$2:$C$12,2,TRUE)</f>
        <v>8</v>
      </c>
      <c r="L33" s="5" t="str">
        <f>IFERROR(VLOOKUP($D33,'[3]Chi tiet'!$D$7:$L$397,8,0),0)</f>
        <v>A3</v>
      </c>
      <c r="M33" s="19">
        <f>VLOOKUP(L33,Sheet1!$B$2:$C$12,2,TRUE)</f>
        <v>8</v>
      </c>
      <c r="N33" s="5">
        <f>IFERROR(VLOOKUP($D33,#REF!,3,0),0)</f>
        <v>0</v>
      </c>
      <c r="O33" s="19" t="e">
        <f>VLOOKUP(N33,Sheet1!$B$2:$C$12,2,TRUE)</f>
        <v>#N/A</v>
      </c>
      <c r="P33" s="160" t="e">
        <f t="shared" si="0"/>
        <v>#N/A</v>
      </c>
      <c r="Q33" s="96">
        <f t="shared" si="1"/>
        <v>0</v>
      </c>
      <c r="R33" s="97" t="e">
        <f t="shared" si="2"/>
        <v>#N/A</v>
      </c>
      <c r="S33" s="154"/>
      <c r="T33" s="25"/>
      <c r="U33" s="25"/>
    </row>
    <row r="34" spans="1:21" s="7" customFormat="1" ht="47.25" x14ac:dyDescent="0.25">
      <c r="A34" s="44">
        <f t="shared" si="3"/>
        <v>26</v>
      </c>
      <c r="B34" s="44" t="s">
        <v>43</v>
      </c>
      <c r="C34" s="2" t="s">
        <v>296</v>
      </c>
      <c r="D34" s="19" t="s">
        <v>430</v>
      </c>
      <c r="E34" s="5" t="s">
        <v>762</v>
      </c>
      <c r="F34" s="19" t="s">
        <v>392</v>
      </c>
      <c r="G34" s="19">
        <f>VLOOKUP(F34,Sheet1!$B$2:$C$12,2,TRUE)</f>
        <v>8</v>
      </c>
      <c r="H34" s="5" t="str">
        <f>IFERROR(VLOOKUP($D34,'[1]Chi tiet'!$D$7:$L$389,8,0),0)</f>
        <v>A4</v>
      </c>
      <c r="I34" s="19">
        <f>VLOOKUP(H34,Sheet1!$B$2:$C$12,2,TRUE)</f>
        <v>7</v>
      </c>
      <c r="J34" s="5" t="str">
        <f>IFERROR(VLOOKUP($D34,'[2]Gui chi Quynh'!D$7:K$393,7,0),0)</f>
        <v>A3</v>
      </c>
      <c r="K34" s="19">
        <f>VLOOKUP(J34,Sheet1!$B$2:$C$12,2,TRUE)</f>
        <v>8</v>
      </c>
      <c r="L34" s="5" t="str">
        <f>IFERROR(VLOOKUP($D34,'[3]Chi tiet'!$D$7:$L$397,8,0),0)</f>
        <v>A3</v>
      </c>
      <c r="M34" s="19">
        <f>VLOOKUP(L34,Sheet1!$B$2:$C$12,2,TRUE)</f>
        <v>8</v>
      </c>
      <c r="N34" s="5">
        <f>IFERROR(VLOOKUP($D34,#REF!,3,0),0)</f>
        <v>0</v>
      </c>
      <c r="O34" s="19" t="e">
        <f>VLOOKUP(N34,Sheet1!$B$2:$C$12,2,TRUE)</f>
        <v>#N/A</v>
      </c>
      <c r="P34" s="160" t="e">
        <f t="shared" si="0"/>
        <v>#N/A</v>
      </c>
      <c r="Q34" s="96">
        <f t="shared" si="1"/>
        <v>0</v>
      </c>
      <c r="R34" s="97" t="e">
        <f t="shared" si="2"/>
        <v>#N/A</v>
      </c>
      <c r="S34" s="154"/>
      <c r="T34" s="25"/>
      <c r="U34" s="25"/>
    </row>
    <row r="35" spans="1:21" s="7" customFormat="1" ht="47.25" x14ac:dyDescent="0.25">
      <c r="A35" s="44">
        <f t="shared" si="3"/>
        <v>27</v>
      </c>
      <c r="B35" s="44" t="s">
        <v>45</v>
      </c>
      <c r="C35" s="2" t="s">
        <v>355</v>
      </c>
      <c r="D35" s="19" t="s">
        <v>431</v>
      </c>
      <c r="E35" s="5" t="s">
        <v>762</v>
      </c>
      <c r="F35" s="19" t="s">
        <v>393</v>
      </c>
      <c r="G35" s="19">
        <f>VLOOKUP(F35,Sheet1!$B$2:$C$12,2,TRUE)</f>
        <v>7</v>
      </c>
      <c r="H35" s="5" t="str">
        <f>IFERROR(VLOOKUP($D35,'[1]Chi tiet'!$D$7:$L$389,8,0),0)</f>
        <v>A2</v>
      </c>
      <c r="I35" s="19">
        <f>VLOOKUP(H35,Sheet1!$B$2:$C$12,2,TRUE)</f>
        <v>9</v>
      </c>
      <c r="J35" s="5" t="str">
        <f>IFERROR(VLOOKUP($D35,'[2]Gui chi Quynh'!D$7:K$393,7,0),0)</f>
        <v>A2</v>
      </c>
      <c r="K35" s="19">
        <f>VLOOKUP(J35,Sheet1!$B$2:$C$12,2,TRUE)</f>
        <v>9</v>
      </c>
      <c r="L35" s="5" t="str">
        <f>IFERROR(VLOOKUP($D35,'[3]Chi tiet'!$D$7:$L$397,8,0),0)</f>
        <v>A3</v>
      </c>
      <c r="M35" s="19">
        <f>VLOOKUP(L35,Sheet1!$B$2:$C$12,2,TRUE)</f>
        <v>8</v>
      </c>
      <c r="N35" s="5">
        <f>IFERROR(VLOOKUP($D35,#REF!,3,0),0)</f>
        <v>0</v>
      </c>
      <c r="O35" s="19" t="e">
        <f>VLOOKUP(N35,Sheet1!$B$2:$C$12,2,TRUE)</f>
        <v>#N/A</v>
      </c>
      <c r="P35" s="160" t="e">
        <f t="shared" si="0"/>
        <v>#N/A</v>
      </c>
      <c r="Q35" s="96">
        <f t="shared" si="1"/>
        <v>0</v>
      </c>
      <c r="R35" s="97" t="e">
        <f t="shared" si="2"/>
        <v>#N/A</v>
      </c>
      <c r="S35" s="154"/>
      <c r="T35" s="26"/>
      <c r="U35" s="26"/>
    </row>
    <row r="36" spans="1:21" s="7" customFormat="1" ht="47.25" x14ac:dyDescent="0.25">
      <c r="A36" s="44">
        <f t="shared" si="3"/>
        <v>28</v>
      </c>
      <c r="B36" s="44" t="s">
        <v>47</v>
      </c>
      <c r="C36" s="2" t="s">
        <v>357</v>
      </c>
      <c r="D36" s="19" t="s">
        <v>432</v>
      </c>
      <c r="E36" s="5" t="s">
        <v>762</v>
      </c>
      <c r="F36" s="19" t="s">
        <v>392</v>
      </c>
      <c r="G36" s="19">
        <f>VLOOKUP(F36,Sheet1!$B$2:$C$12,2,TRUE)</f>
        <v>8</v>
      </c>
      <c r="H36" s="5" t="str">
        <f>IFERROR(VLOOKUP($D36,'[1]Chi tiet'!$D$7:$L$389,8,0),0)</f>
        <v>A3</v>
      </c>
      <c r="I36" s="19">
        <f>VLOOKUP(H36,Sheet1!$B$2:$C$12,2,TRUE)</f>
        <v>8</v>
      </c>
      <c r="J36" s="5" t="str">
        <f>IFERROR(VLOOKUP($D36,'[2]Gui chi Quynh'!D$7:K$393,7,0),0)</f>
        <v>A2</v>
      </c>
      <c r="K36" s="19">
        <f>VLOOKUP(J36,Sheet1!$B$2:$C$12,2,TRUE)</f>
        <v>9</v>
      </c>
      <c r="L36" s="5" t="str">
        <f>IFERROR(VLOOKUP($D36,'[3]Chi tiet'!$D$7:$L$397,8,0),0)</f>
        <v>A3</v>
      </c>
      <c r="M36" s="19">
        <f>VLOOKUP(L36,Sheet1!$B$2:$C$12,2,TRUE)</f>
        <v>8</v>
      </c>
      <c r="N36" s="5">
        <f>IFERROR(VLOOKUP($D36,#REF!,3,0),0)</f>
        <v>0</v>
      </c>
      <c r="O36" s="19" t="e">
        <f>VLOOKUP(N36,Sheet1!$B$2:$C$12,2,TRUE)</f>
        <v>#N/A</v>
      </c>
      <c r="P36" s="160" t="e">
        <f t="shared" si="0"/>
        <v>#N/A</v>
      </c>
      <c r="Q36" s="96">
        <f t="shared" si="1"/>
        <v>0</v>
      </c>
      <c r="R36" s="97" t="e">
        <f t="shared" si="2"/>
        <v>#N/A</v>
      </c>
      <c r="S36" s="154"/>
      <c r="T36" s="26"/>
      <c r="U36" s="25"/>
    </row>
    <row r="37" spans="1:21" s="7" customFormat="1" ht="47.25" x14ac:dyDescent="0.25">
      <c r="A37" s="44">
        <f t="shared" si="3"/>
        <v>29</v>
      </c>
      <c r="B37" s="44" t="s">
        <v>319</v>
      </c>
      <c r="C37" s="2" t="s">
        <v>383</v>
      </c>
      <c r="D37" s="17" t="s">
        <v>725</v>
      </c>
      <c r="E37" s="5" t="s">
        <v>762</v>
      </c>
      <c r="F37" s="19" t="s">
        <v>394</v>
      </c>
      <c r="G37" s="19">
        <f>VLOOKUP(F37,Sheet1!$B$2:$C$12,2,TRUE)</f>
        <v>6</v>
      </c>
      <c r="H37" s="5" t="str">
        <f>IFERROR(VLOOKUP($D37,'[1]Chi tiet'!$D$7:$L$389,8,0),0)</f>
        <v>A4</v>
      </c>
      <c r="I37" s="19">
        <f>VLOOKUP(H37,Sheet1!$B$2:$C$12,2,TRUE)</f>
        <v>7</v>
      </c>
      <c r="J37" s="5" t="str">
        <f>IFERROR(VLOOKUP($D37,'[2]Gui chi Quynh'!D$7:K$393,7,0),0)</f>
        <v>A3</v>
      </c>
      <c r="K37" s="19">
        <f>VLOOKUP(J37,Sheet1!$B$2:$C$12,2,TRUE)</f>
        <v>8</v>
      </c>
      <c r="L37" s="5" t="str">
        <f>IFERROR(VLOOKUP($D37,'[3]Chi tiet'!$D$7:$L$397,8,0),0)</f>
        <v>A3</v>
      </c>
      <c r="M37" s="19">
        <f>VLOOKUP(L37,Sheet1!$B$2:$C$12,2,TRUE)</f>
        <v>8</v>
      </c>
      <c r="N37" s="5">
        <f>IFERROR(VLOOKUP($D37,#REF!,3,0),0)</f>
        <v>0</v>
      </c>
      <c r="O37" s="19" t="e">
        <f>VLOOKUP(N37,Sheet1!$B$2:$C$12,2,TRUE)</f>
        <v>#N/A</v>
      </c>
      <c r="P37" s="160" t="e">
        <f t="shared" si="0"/>
        <v>#N/A</v>
      </c>
      <c r="Q37" s="96">
        <f t="shared" si="1"/>
        <v>0</v>
      </c>
      <c r="R37" s="97" t="e">
        <f t="shared" si="2"/>
        <v>#N/A</v>
      </c>
      <c r="S37" s="154"/>
      <c r="T37" s="119" t="s">
        <v>813</v>
      </c>
      <c r="U37" s="25"/>
    </row>
    <row r="38" spans="1:21" s="7" customFormat="1" ht="31.5" x14ac:dyDescent="0.25">
      <c r="A38" s="44">
        <f t="shared" si="3"/>
        <v>30</v>
      </c>
      <c r="B38" s="44" t="s">
        <v>310</v>
      </c>
      <c r="C38" s="3" t="s">
        <v>49</v>
      </c>
      <c r="D38" s="19" t="s">
        <v>433</v>
      </c>
      <c r="E38" s="5" t="s">
        <v>763</v>
      </c>
      <c r="F38" s="19" t="s">
        <v>390</v>
      </c>
      <c r="G38" s="19">
        <f>VLOOKUP(F38,Sheet1!$B$2:$C$12,2,TRUE)</f>
        <v>10</v>
      </c>
      <c r="H38" s="5" t="str">
        <f>IFERROR(VLOOKUP($D38,'[1]Chi tiet'!$D$7:$L$389,8,0),0)</f>
        <v>A1</v>
      </c>
      <c r="I38" s="19">
        <f>VLOOKUP(H38,Sheet1!$B$2:$C$12,2,TRUE)</f>
        <v>10</v>
      </c>
      <c r="J38" s="5" t="str">
        <f>IFERROR(VLOOKUP($D38,'[2]Gui chi Quynh'!D$7:K$393,7,0),0)</f>
        <v>A1</v>
      </c>
      <c r="K38" s="19">
        <f>VLOOKUP(J38,Sheet1!$B$2:$C$12,2,TRUE)</f>
        <v>10</v>
      </c>
      <c r="L38" s="5" t="str">
        <f>IFERROR(VLOOKUP($D38,'[3]Chi tiet'!$D$7:$L$397,8,0),0)</f>
        <v>A1</v>
      </c>
      <c r="M38" s="19">
        <f>VLOOKUP(L38,Sheet1!$B$2:$C$12,2,TRUE)</f>
        <v>10</v>
      </c>
      <c r="N38" s="5">
        <f>IFERROR(VLOOKUP($D38,#REF!,3,0),0)</f>
        <v>0</v>
      </c>
      <c r="O38" s="19" t="e">
        <f>VLOOKUP(N38,Sheet1!$B$2:$C$12,2,TRUE)</f>
        <v>#N/A</v>
      </c>
      <c r="P38" s="160" t="e">
        <f t="shared" si="0"/>
        <v>#N/A</v>
      </c>
      <c r="Q38" s="96">
        <f t="shared" si="1"/>
        <v>0</v>
      </c>
      <c r="R38" s="97" t="e">
        <f t="shared" si="2"/>
        <v>#N/A</v>
      </c>
      <c r="S38" s="154"/>
      <c r="T38" s="26"/>
      <c r="U38" s="25"/>
    </row>
    <row r="39" spans="1:21" s="7" customFormat="1" ht="31.5" x14ac:dyDescent="0.25">
      <c r="A39" s="44">
        <f t="shared" si="3"/>
        <v>31</v>
      </c>
      <c r="B39" s="44" t="s">
        <v>311</v>
      </c>
      <c r="C39" s="3" t="s">
        <v>50</v>
      </c>
      <c r="D39" s="19" t="s">
        <v>434</v>
      </c>
      <c r="E39" s="5" t="s">
        <v>763</v>
      </c>
      <c r="F39" s="19" t="s">
        <v>391</v>
      </c>
      <c r="G39" s="19">
        <f>VLOOKUP(F39,Sheet1!$B$2:$C$12,2,TRUE)</f>
        <v>9</v>
      </c>
      <c r="H39" s="5" t="str">
        <f>IFERROR(VLOOKUP($D39,'[1]Chi tiet'!$D$7:$L$389,8,0),0)</f>
        <v>A2</v>
      </c>
      <c r="I39" s="19">
        <f>VLOOKUP(H39,Sheet1!$B$2:$C$12,2,TRUE)</f>
        <v>9</v>
      </c>
      <c r="J39" s="5" t="str">
        <f>IFERROR(VLOOKUP($D39,'[2]Gui chi Quynh'!D$7:K$393,7,0),0)</f>
        <v>A2</v>
      </c>
      <c r="K39" s="19">
        <f>VLOOKUP(J39,Sheet1!$B$2:$C$12,2,TRUE)</f>
        <v>9</v>
      </c>
      <c r="L39" s="5" t="str">
        <f>IFERROR(VLOOKUP($D39,'[3]Chi tiet'!$D$7:$L$397,8,0),0)</f>
        <v>A2</v>
      </c>
      <c r="M39" s="19">
        <f>VLOOKUP(L39,Sheet1!$B$2:$C$12,2,TRUE)</f>
        <v>9</v>
      </c>
      <c r="N39" s="5">
        <f>IFERROR(VLOOKUP($D39,#REF!,3,0),0)</f>
        <v>0</v>
      </c>
      <c r="O39" s="19" t="e">
        <f>VLOOKUP(N39,Sheet1!$B$2:$C$12,2,TRUE)</f>
        <v>#N/A</v>
      </c>
      <c r="P39" s="160" t="e">
        <f t="shared" si="0"/>
        <v>#N/A</v>
      </c>
      <c r="Q39" s="96">
        <f t="shared" si="1"/>
        <v>0</v>
      </c>
      <c r="R39" s="97" t="e">
        <f t="shared" si="2"/>
        <v>#N/A</v>
      </c>
      <c r="S39" s="154"/>
      <c r="T39" s="25"/>
      <c r="U39" s="25"/>
    </row>
    <row r="40" spans="1:21" s="7" customFormat="1" ht="31.5" x14ac:dyDescent="0.25">
      <c r="A40" s="44">
        <f t="shared" si="3"/>
        <v>32</v>
      </c>
      <c r="B40" s="44" t="s">
        <v>312</v>
      </c>
      <c r="C40" s="3" t="s">
        <v>51</v>
      </c>
      <c r="D40" s="19" t="s">
        <v>435</v>
      </c>
      <c r="E40" s="5" t="s">
        <v>763</v>
      </c>
      <c r="F40" s="19" t="s">
        <v>391</v>
      </c>
      <c r="G40" s="19">
        <f>VLOOKUP(F40,Sheet1!$B$2:$C$12,2,TRUE)</f>
        <v>9</v>
      </c>
      <c r="H40" s="5" t="str">
        <f>IFERROR(VLOOKUP($D40,'[1]Chi tiet'!$D$7:$L$389,8,0),0)</f>
        <v>A2</v>
      </c>
      <c r="I40" s="19">
        <f>VLOOKUP(H40,Sheet1!$B$2:$C$12,2,TRUE)</f>
        <v>9</v>
      </c>
      <c r="J40" s="5" t="str">
        <f>IFERROR(VLOOKUP($D40,'[2]Gui chi Quynh'!D$7:K$393,7,0),0)</f>
        <v>A2</v>
      </c>
      <c r="K40" s="19">
        <f>VLOOKUP(J40,Sheet1!$B$2:$C$12,2,TRUE)</f>
        <v>9</v>
      </c>
      <c r="L40" s="5" t="str">
        <f>IFERROR(VLOOKUP($D40,'[3]Chi tiet'!$D$7:$L$397,8,0),0)</f>
        <v>A2</v>
      </c>
      <c r="M40" s="19">
        <f>VLOOKUP(L40,Sheet1!$B$2:$C$12,2,TRUE)</f>
        <v>9</v>
      </c>
      <c r="N40" s="5">
        <f>IFERROR(VLOOKUP($D40,#REF!,3,0),0)</f>
        <v>0</v>
      </c>
      <c r="O40" s="19" t="e">
        <f>VLOOKUP(N40,Sheet1!$B$2:$C$12,2,TRUE)</f>
        <v>#N/A</v>
      </c>
      <c r="P40" s="160" t="e">
        <f t="shared" si="0"/>
        <v>#N/A</v>
      </c>
      <c r="Q40" s="96">
        <f t="shared" si="1"/>
        <v>0</v>
      </c>
      <c r="R40" s="97" t="e">
        <f t="shared" si="2"/>
        <v>#N/A</v>
      </c>
      <c r="S40" s="154"/>
      <c r="T40" s="25"/>
      <c r="U40" s="25"/>
    </row>
    <row r="41" spans="1:21" s="7" customFormat="1" ht="31.5" x14ac:dyDescent="0.25">
      <c r="A41" s="44">
        <f t="shared" si="3"/>
        <v>33</v>
      </c>
      <c r="B41" s="44" t="s">
        <v>313</v>
      </c>
      <c r="C41" s="55" t="s">
        <v>52</v>
      </c>
      <c r="D41" s="87" t="s">
        <v>436</v>
      </c>
      <c r="E41" s="5" t="s">
        <v>763</v>
      </c>
      <c r="F41" s="19" t="s">
        <v>391</v>
      </c>
      <c r="G41" s="19">
        <f>VLOOKUP(F41,Sheet1!$B$2:$C$12,2,TRUE)</f>
        <v>9</v>
      </c>
      <c r="H41" s="5" t="str">
        <f>IFERROR(VLOOKUP($D41,'[1]Chi tiet'!$D$7:$L$389,8,0),0)</f>
        <v>A2</v>
      </c>
      <c r="I41" s="19">
        <f>VLOOKUP(H41,Sheet1!$B$2:$C$12,2,TRUE)</f>
        <v>9</v>
      </c>
      <c r="J41" s="5" t="str">
        <f>IFERROR(VLOOKUP($D41,'[2]Gui chi Quynh'!D$7:K$393,7,0),0)</f>
        <v>A2</v>
      </c>
      <c r="K41" s="19">
        <f>VLOOKUP(J41,Sheet1!$B$2:$C$12,2,TRUE)</f>
        <v>9</v>
      </c>
      <c r="L41" s="5" t="str">
        <f>IFERROR(VLOOKUP($D41,'[3]Chi tiet'!$D$7:$L$397,8,0),0)</f>
        <v>A2</v>
      </c>
      <c r="M41" s="19">
        <f>VLOOKUP(L41,Sheet1!$B$2:$C$12,2,TRUE)</f>
        <v>9</v>
      </c>
      <c r="N41" s="5">
        <f>IFERROR(VLOOKUP($D41,#REF!,3,0),0)</f>
        <v>0</v>
      </c>
      <c r="O41" s="19" t="e">
        <f>VLOOKUP(N41,Sheet1!$B$2:$C$12,2,TRUE)</f>
        <v>#N/A</v>
      </c>
      <c r="P41" s="160" t="e">
        <f t="shared" ref="P41:P72" si="4">ROUND(AVERAGE(G41,I41,K41,M41,O41),2)</f>
        <v>#N/A</v>
      </c>
      <c r="Q41" s="96">
        <f t="shared" si="1"/>
        <v>0</v>
      </c>
      <c r="R41" s="97" t="e">
        <f t="shared" si="2"/>
        <v>#N/A</v>
      </c>
      <c r="S41" s="154"/>
      <c r="T41" s="25"/>
      <c r="U41" s="25"/>
    </row>
    <row r="42" spans="1:21" s="7" customFormat="1" ht="51" customHeight="1" x14ac:dyDescent="0.25">
      <c r="A42" s="44">
        <f t="shared" si="3"/>
        <v>34</v>
      </c>
      <c r="B42" s="44" t="s">
        <v>314</v>
      </c>
      <c r="C42" s="3" t="s">
        <v>53</v>
      </c>
      <c r="D42" s="19" t="s">
        <v>437</v>
      </c>
      <c r="E42" s="5" t="s">
        <v>763</v>
      </c>
      <c r="F42" s="17" t="s">
        <v>306</v>
      </c>
      <c r="G42" s="19">
        <v>7</v>
      </c>
      <c r="H42" s="5" t="str">
        <f>IFERROR(VLOOKUP($D42,'[1]Chi tiet'!$D$7:$L$389,8,0),0)</f>
        <v>A DN</v>
      </c>
      <c r="I42" s="19">
        <v>7</v>
      </c>
      <c r="J42" s="5" t="str">
        <f>IFERROR(VLOOKUP($D42,'[2]Gui chi Quynh'!D$7:K$393,7,0),0)</f>
        <v>A DN</v>
      </c>
      <c r="K42" s="19">
        <v>7</v>
      </c>
      <c r="L42" s="5" t="str">
        <f>IFERROR(VLOOKUP($D42,'[3]Chi tiet'!$D$7:$L$397,8,0),0)</f>
        <v>A2</v>
      </c>
      <c r="M42" s="19">
        <f>VLOOKUP(L42,Sheet1!$B$2:$C$12,2,TRUE)</f>
        <v>9</v>
      </c>
      <c r="N42" s="5">
        <f>IFERROR(VLOOKUP($D42,#REF!,3,0),0)</f>
        <v>0</v>
      </c>
      <c r="O42" s="19" t="e">
        <f>VLOOKUP(N42,Sheet1!$B$2:$C$12,2,TRUE)</f>
        <v>#N/A</v>
      </c>
      <c r="P42" s="149" t="e">
        <f t="shared" si="4"/>
        <v>#N/A</v>
      </c>
      <c r="Q42" s="159">
        <f t="shared" si="1"/>
        <v>0</v>
      </c>
      <c r="R42" s="97" t="e">
        <f t="shared" si="2"/>
        <v>#N/A</v>
      </c>
      <c r="S42" s="154" t="s">
        <v>834</v>
      </c>
      <c r="T42" s="119" t="s">
        <v>800</v>
      </c>
      <c r="U42" s="26"/>
    </row>
    <row r="43" spans="1:21" s="7" customFormat="1" ht="31.5" x14ac:dyDescent="0.25">
      <c r="A43" s="44">
        <f t="shared" si="3"/>
        <v>35</v>
      </c>
      <c r="B43" s="44" t="s">
        <v>315</v>
      </c>
      <c r="C43" s="10" t="s">
        <v>148</v>
      </c>
      <c r="D43" s="19" t="s">
        <v>438</v>
      </c>
      <c r="E43" s="5" t="s">
        <v>763</v>
      </c>
      <c r="F43" s="17" t="s">
        <v>391</v>
      </c>
      <c r="G43" s="19">
        <f>VLOOKUP(F43,Sheet1!$B$2:$C$12,2,TRUE)</f>
        <v>9</v>
      </c>
      <c r="H43" s="5" t="str">
        <f>IFERROR(VLOOKUP($D43,'[1]Chi tiet'!$D$7:$L$389,8,0),0)</f>
        <v>A2</v>
      </c>
      <c r="I43" s="19">
        <f>VLOOKUP(H43,Sheet1!$B$2:$C$12,2,TRUE)</f>
        <v>9</v>
      </c>
      <c r="J43" s="5" t="str">
        <f>IFERROR(VLOOKUP($D43,'[2]Gui chi Quynh'!D$7:K$393,7,0),0)</f>
        <v>A2</v>
      </c>
      <c r="K43" s="19">
        <f>VLOOKUP(J43,Sheet1!$B$2:$C$12,2,TRUE)</f>
        <v>9</v>
      </c>
      <c r="L43" s="5" t="str">
        <f>IFERROR(VLOOKUP($D43,'[3]Chi tiet'!$D$7:$L$397,8,0),0)</f>
        <v>A2</v>
      </c>
      <c r="M43" s="19">
        <f>VLOOKUP(L43,Sheet1!$B$2:$C$12,2,TRUE)</f>
        <v>9</v>
      </c>
      <c r="N43" s="5">
        <f>IFERROR(VLOOKUP($D43,#REF!,3,0),0)</f>
        <v>0</v>
      </c>
      <c r="O43" s="19" t="e">
        <f>VLOOKUP(N43,Sheet1!$B$2:$C$12,2,TRUE)</f>
        <v>#N/A</v>
      </c>
      <c r="P43" s="160" t="e">
        <f t="shared" si="4"/>
        <v>#N/A</v>
      </c>
      <c r="Q43" s="96">
        <f t="shared" si="1"/>
        <v>0</v>
      </c>
      <c r="R43" s="97" t="e">
        <f t="shared" si="2"/>
        <v>#N/A</v>
      </c>
      <c r="S43" s="154"/>
      <c r="T43" s="25"/>
      <c r="U43" s="25"/>
    </row>
    <row r="44" spans="1:21" s="46" customFormat="1" ht="31.5" x14ac:dyDescent="0.25">
      <c r="A44" s="44">
        <f t="shared" si="3"/>
        <v>36</v>
      </c>
      <c r="B44" s="44" t="s">
        <v>316</v>
      </c>
      <c r="C44" s="3" t="s">
        <v>55</v>
      </c>
      <c r="D44" s="19" t="s">
        <v>439</v>
      </c>
      <c r="E44" s="5" t="s">
        <v>763</v>
      </c>
      <c r="F44" s="17" t="s">
        <v>391</v>
      </c>
      <c r="G44" s="19">
        <f>VLOOKUP(F44,Sheet1!$B$2:$C$12,2,TRUE)</f>
        <v>9</v>
      </c>
      <c r="H44" s="5" t="str">
        <f>IFERROR(VLOOKUP($D44,'[1]Chi tiet'!$D$7:$L$389,8,0),0)</f>
        <v>A2</v>
      </c>
      <c r="I44" s="19">
        <f>VLOOKUP(H44,Sheet1!$B$2:$C$12,2,TRUE)</f>
        <v>9</v>
      </c>
      <c r="J44" s="5" t="str">
        <f>IFERROR(VLOOKUP($D44,'[2]Gui chi Quynh'!D$7:K$393,7,0),0)</f>
        <v>A2</v>
      </c>
      <c r="K44" s="19">
        <f>VLOOKUP(J44,Sheet1!$B$2:$C$12,2,TRUE)</f>
        <v>9</v>
      </c>
      <c r="L44" s="5" t="str">
        <f>IFERROR(VLOOKUP($D44,'[3]Chi tiet'!$D$7:$L$397,8,0),0)</f>
        <v>A2</v>
      </c>
      <c r="M44" s="19">
        <f>VLOOKUP(L44,Sheet1!$B$2:$C$12,2,TRUE)</f>
        <v>9</v>
      </c>
      <c r="N44" s="5">
        <f>IFERROR(VLOOKUP($D44,#REF!,3,0),0)</f>
        <v>0</v>
      </c>
      <c r="O44" s="19" t="e">
        <f>VLOOKUP(N44,Sheet1!$B$2:$C$12,2,TRUE)</f>
        <v>#N/A</v>
      </c>
      <c r="P44" s="160" t="e">
        <f t="shared" si="4"/>
        <v>#N/A</v>
      </c>
      <c r="Q44" s="96">
        <f t="shared" si="1"/>
        <v>0</v>
      </c>
      <c r="R44" s="97" t="e">
        <f t="shared" si="2"/>
        <v>#N/A</v>
      </c>
      <c r="S44" s="154"/>
      <c r="T44" s="25"/>
      <c r="U44" s="25"/>
    </row>
    <row r="45" spans="1:21" s="7" customFormat="1" ht="31.5" x14ac:dyDescent="0.25">
      <c r="A45" s="44">
        <f t="shared" si="3"/>
        <v>37</v>
      </c>
      <c r="B45" s="44" t="s">
        <v>317</v>
      </c>
      <c r="C45" s="56" t="s">
        <v>358</v>
      </c>
      <c r="D45" s="72" t="s">
        <v>440</v>
      </c>
      <c r="E45" s="5" t="s">
        <v>763</v>
      </c>
      <c r="F45" s="17" t="s">
        <v>391</v>
      </c>
      <c r="G45" s="19">
        <f>VLOOKUP(F45,Sheet1!$B$2:$C$12,2,TRUE)</f>
        <v>9</v>
      </c>
      <c r="H45" s="5" t="str">
        <f>IFERROR(VLOOKUP($D45,'[1]Chi tiet'!$D$7:$L$389,8,0),0)</f>
        <v>A2</v>
      </c>
      <c r="I45" s="19">
        <f>VLOOKUP(H45,Sheet1!$B$2:$C$12,2,TRUE)</f>
        <v>9</v>
      </c>
      <c r="J45" s="5" t="str">
        <f>IFERROR(VLOOKUP($D45,'[2]Gui chi Quynh'!D$7:K$393,7,0),0)</f>
        <v>A2</v>
      </c>
      <c r="K45" s="19">
        <f>VLOOKUP(J45,Sheet1!$B$2:$C$12,2,TRUE)</f>
        <v>9</v>
      </c>
      <c r="L45" s="5" t="str">
        <f>IFERROR(VLOOKUP($D45,'[3]Chi tiet'!$D$7:$L$397,8,0),0)</f>
        <v>A2</v>
      </c>
      <c r="M45" s="19">
        <f>VLOOKUP(L45,Sheet1!$B$2:$C$12,2,TRUE)</f>
        <v>9</v>
      </c>
      <c r="N45" s="5">
        <f>IFERROR(VLOOKUP($D45,#REF!,3,0),0)</f>
        <v>0</v>
      </c>
      <c r="O45" s="19" t="e">
        <f>VLOOKUP(N45,Sheet1!$B$2:$C$12,2,TRUE)</f>
        <v>#N/A</v>
      </c>
      <c r="P45" s="160" t="e">
        <f t="shared" si="4"/>
        <v>#N/A</v>
      </c>
      <c r="Q45" s="96">
        <f t="shared" si="1"/>
        <v>0</v>
      </c>
      <c r="R45" s="97" t="e">
        <f t="shared" si="2"/>
        <v>#N/A</v>
      </c>
      <c r="S45" s="154"/>
      <c r="T45" s="25"/>
      <c r="U45" s="25"/>
    </row>
    <row r="46" spans="1:21" s="7" customFormat="1" ht="31.5" x14ac:dyDescent="0.25">
      <c r="A46" s="44">
        <f t="shared" si="3"/>
        <v>38</v>
      </c>
      <c r="B46" s="44" t="s">
        <v>310</v>
      </c>
      <c r="C46" s="2" t="s">
        <v>56</v>
      </c>
      <c r="D46" s="19" t="s">
        <v>441</v>
      </c>
      <c r="E46" s="5" t="s">
        <v>764</v>
      </c>
      <c r="F46" s="17" t="s">
        <v>390</v>
      </c>
      <c r="G46" s="19">
        <f>VLOOKUP(F46,Sheet1!$B$2:$C$12,2,TRUE)</f>
        <v>10</v>
      </c>
      <c r="H46" s="5" t="str">
        <f>IFERROR(VLOOKUP($D46,'[1]Chi tiet'!$D$7:$L$389,8,0),0)</f>
        <v>A1</v>
      </c>
      <c r="I46" s="19">
        <f>VLOOKUP(H46,Sheet1!$B$2:$C$12,2,TRUE)</f>
        <v>10</v>
      </c>
      <c r="J46" s="5" t="str">
        <f>IFERROR(VLOOKUP($D46,'[2]Gui chi Quynh'!D$7:K$393,7,0),0)</f>
        <v>A1</v>
      </c>
      <c r="K46" s="19">
        <f>VLOOKUP(J46,Sheet1!$B$2:$C$12,2,TRUE)</f>
        <v>10</v>
      </c>
      <c r="L46" s="5" t="str">
        <f>IFERROR(VLOOKUP($D46,'[3]Chi tiet'!$D$7:$L$397,8,0),0)</f>
        <v>A1</v>
      </c>
      <c r="M46" s="19">
        <f>VLOOKUP(L46,Sheet1!$B$2:$C$12,2,TRUE)</f>
        <v>10</v>
      </c>
      <c r="N46" s="5">
        <f>IFERROR(VLOOKUP($D46,#REF!,3,0),0)</f>
        <v>0</v>
      </c>
      <c r="O46" s="19" t="e">
        <f>VLOOKUP(N46,Sheet1!$B$2:$C$12,2,TRUE)</f>
        <v>#N/A</v>
      </c>
      <c r="P46" s="160" t="e">
        <f t="shared" si="4"/>
        <v>#N/A</v>
      </c>
      <c r="Q46" s="96">
        <f t="shared" si="1"/>
        <v>0</v>
      </c>
      <c r="R46" s="97" t="e">
        <f t="shared" si="2"/>
        <v>#N/A</v>
      </c>
      <c r="S46" s="154"/>
      <c r="T46" s="25"/>
      <c r="U46" s="25"/>
    </row>
    <row r="47" spans="1:21" s="46" customFormat="1" ht="31.5" x14ac:dyDescent="0.25">
      <c r="A47" s="44">
        <f t="shared" si="3"/>
        <v>39</v>
      </c>
      <c r="B47" s="44" t="s">
        <v>311</v>
      </c>
      <c r="C47" s="2" t="s">
        <v>64</v>
      </c>
      <c r="D47" s="19" t="s">
        <v>442</v>
      </c>
      <c r="E47" s="5" t="s">
        <v>764</v>
      </c>
      <c r="F47" s="17" t="s">
        <v>390</v>
      </c>
      <c r="G47" s="19">
        <f>VLOOKUP(F47,Sheet1!$B$2:$C$12,2,TRUE)</f>
        <v>10</v>
      </c>
      <c r="H47" s="5" t="str">
        <f>IFERROR(VLOOKUP($D47,'[1]Chi tiet'!$D$7:$L$389,8,0),0)</f>
        <v>A1</v>
      </c>
      <c r="I47" s="19">
        <f>VLOOKUP(H47,Sheet1!$B$2:$C$12,2,TRUE)</f>
        <v>10</v>
      </c>
      <c r="J47" s="5" t="str">
        <f>IFERROR(VLOOKUP($D47,'[2]Gui chi Quynh'!D$7:K$393,7,0),0)</f>
        <v>A1</v>
      </c>
      <c r="K47" s="19">
        <f>VLOOKUP(J47,Sheet1!$B$2:$C$12,2,TRUE)</f>
        <v>10</v>
      </c>
      <c r="L47" s="5" t="str">
        <f>IFERROR(VLOOKUP($D47,'[3]Chi tiet'!$D$7:$L$397,8,0),0)</f>
        <v>A1</v>
      </c>
      <c r="M47" s="19">
        <f>VLOOKUP(L47,Sheet1!$B$2:$C$12,2,TRUE)</f>
        <v>10</v>
      </c>
      <c r="N47" s="5">
        <f>IFERROR(VLOOKUP($D47,#REF!,3,0),0)</f>
        <v>0</v>
      </c>
      <c r="O47" s="19" t="e">
        <f>VLOOKUP(N47,Sheet1!$B$2:$C$12,2,TRUE)</f>
        <v>#N/A</v>
      </c>
      <c r="P47" s="160" t="e">
        <f t="shared" si="4"/>
        <v>#N/A</v>
      </c>
      <c r="Q47" s="96">
        <f t="shared" si="1"/>
        <v>0</v>
      </c>
      <c r="R47" s="97" t="e">
        <f t="shared" si="2"/>
        <v>#N/A</v>
      </c>
      <c r="S47" s="154"/>
      <c r="T47" s="25"/>
      <c r="U47" s="25"/>
    </row>
    <row r="48" spans="1:21" s="46" customFormat="1" ht="31.5" x14ac:dyDescent="0.25">
      <c r="A48" s="44">
        <f t="shared" si="3"/>
        <v>40</v>
      </c>
      <c r="B48" s="44" t="s">
        <v>312</v>
      </c>
      <c r="C48" s="2" t="s">
        <v>279</v>
      </c>
      <c r="D48" s="17" t="s">
        <v>443</v>
      </c>
      <c r="E48" s="5" t="s">
        <v>764</v>
      </c>
      <c r="F48" s="17" t="s">
        <v>390</v>
      </c>
      <c r="G48" s="19">
        <f>VLOOKUP(F48,Sheet1!$B$2:$C$12,2,TRUE)</f>
        <v>10</v>
      </c>
      <c r="H48" s="5" t="str">
        <f>IFERROR(VLOOKUP($D48,'[1]Chi tiet'!$D$7:$L$389,8,0),0)</f>
        <v>A1</v>
      </c>
      <c r="I48" s="19">
        <f>VLOOKUP(H48,Sheet1!$B$2:$C$12,2,TRUE)</f>
        <v>10</v>
      </c>
      <c r="J48" s="5" t="str">
        <f>IFERROR(VLOOKUP($D48,'[2]Gui chi Quynh'!D$7:K$393,7,0),0)</f>
        <v>A1</v>
      </c>
      <c r="K48" s="19">
        <f>VLOOKUP(J48,Sheet1!$B$2:$C$12,2,TRUE)</f>
        <v>10</v>
      </c>
      <c r="L48" s="5" t="str">
        <f>IFERROR(VLOOKUP($D48,'[3]Chi tiet'!$D$7:$L$397,8,0),0)</f>
        <v>A1</v>
      </c>
      <c r="M48" s="19">
        <f>VLOOKUP(L48,Sheet1!$B$2:$C$12,2,TRUE)</f>
        <v>10</v>
      </c>
      <c r="N48" s="5">
        <f>IFERROR(VLOOKUP($D48,#REF!,3,0),0)</f>
        <v>0</v>
      </c>
      <c r="O48" s="19" t="e">
        <f>VLOOKUP(N48,Sheet1!$B$2:$C$12,2,TRUE)</f>
        <v>#N/A</v>
      </c>
      <c r="P48" s="160" t="e">
        <f t="shared" si="4"/>
        <v>#N/A</v>
      </c>
      <c r="Q48" s="96">
        <f t="shared" si="1"/>
        <v>0</v>
      </c>
      <c r="R48" s="97" t="e">
        <f t="shared" si="2"/>
        <v>#N/A</v>
      </c>
      <c r="S48" s="154"/>
      <c r="T48" s="25"/>
      <c r="U48" s="25"/>
    </row>
    <row r="49" spans="1:21" s="7" customFormat="1" ht="31.5" x14ac:dyDescent="0.25">
      <c r="A49" s="44">
        <f t="shared" si="3"/>
        <v>41</v>
      </c>
      <c r="B49" s="44" t="s">
        <v>311</v>
      </c>
      <c r="C49" s="2" t="s">
        <v>58</v>
      </c>
      <c r="D49" s="19" t="s">
        <v>472</v>
      </c>
      <c r="E49" s="5" t="s">
        <v>764</v>
      </c>
      <c r="F49" s="17" t="s">
        <v>390</v>
      </c>
      <c r="G49" s="19">
        <f>VLOOKUP(F49,Sheet1!$B$2:$C$12,2,TRUE)</f>
        <v>10</v>
      </c>
      <c r="H49" s="5" t="str">
        <f>IFERROR(VLOOKUP($D49,'[1]Chi tiet'!$D$7:$L$389,8,0),0)</f>
        <v>A1</v>
      </c>
      <c r="I49" s="19">
        <f>VLOOKUP(H49,Sheet1!$B$2:$C$12,2,TRUE)</f>
        <v>10</v>
      </c>
      <c r="J49" s="5" t="str">
        <f>IFERROR(VLOOKUP($D49,'[2]Gui chi Quynh'!D$7:K$393,7,0),0)</f>
        <v>A1</v>
      </c>
      <c r="K49" s="19">
        <f>VLOOKUP(J49,Sheet1!$B$2:$C$12,2,TRUE)</f>
        <v>10</v>
      </c>
      <c r="L49" s="5" t="str">
        <f>IFERROR(VLOOKUP($D49,'[3]Chi tiet'!$D$7:$L$397,8,0),0)</f>
        <v>A1</v>
      </c>
      <c r="M49" s="19">
        <f>VLOOKUP(L49,Sheet1!$B$2:$C$12,2,TRUE)</f>
        <v>10</v>
      </c>
      <c r="N49" s="5">
        <f>IFERROR(VLOOKUP($D49,#REF!,3,0),0)</f>
        <v>0</v>
      </c>
      <c r="O49" s="19" t="e">
        <f>VLOOKUP(N49,Sheet1!$B$2:$C$12,2,TRUE)</f>
        <v>#N/A</v>
      </c>
      <c r="P49" s="160" t="e">
        <f t="shared" si="4"/>
        <v>#N/A</v>
      </c>
      <c r="Q49" s="96">
        <f t="shared" si="1"/>
        <v>0</v>
      </c>
      <c r="R49" s="97" t="e">
        <f t="shared" si="2"/>
        <v>#N/A</v>
      </c>
      <c r="S49" s="154"/>
      <c r="T49" s="25"/>
      <c r="U49" s="25"/>
    </row>
    <row r="50" spans="1:21" s="46" customFormat="1" ht="31.5" x14ac:dyDescent="0.25">
      <c r="A50" s="44">
        <f t="shared" si="3"/>
        <v>42</v>
      </c>
      <c r="B50" s="44" t="s">
        <v>313</v>
      </c>
      <c r="C50" s="2" t="s">
        <v>59</v>
      </c>
      <c r="D50" s="19" t="s">
        <v>444</v>
      </c>
      <c r="E50" s="5" t="s">
        <v>764</v>
      </c>
      <c r="F50" s="17" t="s">
        <v>391</v>
      </c>
      <c r="G50" s="19">
        <f>VLOOKUP(F50,Sheet1!$B$2:$C$12,2,TRUE)</f>
        <v>9</v>
      </c>
      <c r="H50" s="5" t="str">
        <f>IFERROR(VLOOKUP($D50,'[1]Chi tiet'!$D$7:$L$389,8,0),0)</f>
        <v>A1</v>
      </c>
      <c r="I50" s="19">
        <f>VLOOKUP(H50,Sheet1!$B$2:$C$12,2,TRUE)</f>
        <v>10</v>
      </c>
      <c r="J50" s="5" t="str">
        <f>IFERROR(VLOOKUP($D50,'[2]Gui chi Quynh'!D$7:K$393,7,0),0)</f>
        <v>A2</v>
      </c>
      <c r="K50" s="19">
        <f>VLOOKUP(J50,Sheet1!$B$2:$C$12,2,TRUE)</f>
        <v>9</v>
      </c>
      <c r="L50" s="5" t="str">
        <f>IFERROR(VLOOKUP($D50,'[3]Chi tiet'!$D$7:$L$397,8,0),0)</f>
        <v>A1</v>
      </c>
      <c r="M50" s="19">
        <f>VLOOKUP(L50,Sheet1!$B$2:$C$12,2,TRUE)</f>
        <v>10</v>
      </c>
      <c r="N50" s="5">
        <f>IFERROR(VLOOKUP($D50,#REF!,3,0),0)</f>
        <v>0</v>
      </c>
      <c r="O50" s="19" t="e">
        <f>VLOOKUP(N50,Sheet1!$B$2:$C$12,2,TRUE)</f>
        <v>#N/A</v>
      </c>
      <c r="P50" s="160" t="e">
        <f t="shared" si="4"/>
        <v>#N/A</v>
      </c>
      <c r="Q50" s="96">
        <f t="shared" si="1"/>
        <v>0</v>
      </c>
      <c r="R50" s="97" t="e">
        <f t="shared" si="2"/>
        <v>#N/A</v>
      </c>
      <c r="S50" s="154"/>
      <c r="T50" s="25"/>
      <c r="U50" s="25"/>
    </row>
    <row r="51" spans="1:21" s="46" customFormat="1" ht="31.5" x14ac:dyDescent="0.25">
      <c r="A51" s="44">
        <f t="shared" si="3"/>
        <v>43</v>
      </c>
      <c r="B51" s="44" t="s">
        <v>314</v>
      </c>
      <c r="C51" s="2" t="s">
        <v>62</v>
      </c>
      <c r="D51" s="19" t="s">
        <v>445</v>
      </c>
      <c r="E51" s="5" t="s">
        <v>764</v>
      </c>
      <c r="F51" s="17" t="s">
        <v>391</v>
      </c>
      <c r="G51" s="19">
        <f>VLOOKUP(F51,Sheet1!$B$2:$C$12,2,TRUE)</f>
        <v>9</v>
      </c>
      <c r="H51" s="5" t="str">
        <f>IFERROR(VLOOKUP($D51,'[1]Chi tiet'!$D$7:$L$389,8,0),0)</f>
        <v>A1</v>
      </c>
      <c r="I51" s="19">
        <f>VLOOKUP(H51,Sheet1!$B$2:$C$12,2,TRUE)</f>
        <v>10</v>
      </c>
      <c r="J51" s="5" t="str">
        <f>IFERROR(VLOOKUP($D51,'[2]Gui chi Quynh'!D$7:K$393,7,0),0)</f>
        <v>A1</v>
      </c>
      <c r="K51" s="19">
        <f>VLOOKUP(J51,Sheet1!$B$2:$C$12,2,TRUE)</f>
        <v>10</v>
      </c>
      <c r="L51" s="5" t="str">
        <f>IFERROR(VLOOKUP($D51,'[3]Chi tiet'!$D$7:$L$397,8,0),0)</f>
        <v>A1</v>
      </c>
      <c r="M51" s="19">
        <f>VLOOKUP(L51,Sheet1!$B$2:$C$12,2,TRUE)</f>
        <v>10</v>
      </c>
      <c r="N51" s="5">
        <f>IFERROR(VLOOKUP($D51,#REF!,3,0),0)</f>
        <v>0</v>
      </c>
      <c r="O51" s="19" t="e">
        <f>VLOOKUP(N51,Sheet1!$B$2:$C$12,2,TRUE)</f>
        <v>#N/A</v>
      </c>
      <c r="P51" s="160" t="e">
        <f t="shared" si="4"/>
        <v>#N/A</v>
      </c>
      <c r="Q51" s="96">
        <f t="shared" si="1"/>
        <v>0</v>
      </c>
      <c r="R51" s="97" t="e">
        <f t="shared" si="2"/>
        <v>#N/A</v>
      </c>
      <c r="S51" s="154"/>
      <c r="T51" s="25"/>
      <c r="U51" s="25"/>
    </row>
    <row r="52" spans="1:21" s="46" customFormat="1" ht="31.5" x14ac:dyDescent="0.25">
      <c r="A52" s="44">
        <f t="shared" si="3"/>
        <v>44</v>
      </c>
      <c r="B52" s="44" t="s">
        <v>315</v>
      </c>
      <c r="C52" s="2" t="s">
        <v>60</v>
      </c>
      <c r="D52" s="19" t="s">
        <v>446</v>
      </c>
      <c r="E52" s="5" t="s">
        <v>764</v>
      </c>
      <c r="F52" s="17" t="s">
        <v>392</v>
      </c>
      <c r="G52" s="19">
        <f>VLOOKUP(F52,Sheet1!$B$2:$C$12,2,TRUE)</f>
        <v>8</v>
      </c>
      <c r="H52" s="5" t="str">
        <f>IFERROR(VLOOKUP($D52,'[1]Chi tiet'!$D$7:$L$389,8,0),0)</f>
        <v>A2</v>
      </c>
      <c r="I52" s="19">
        <f>VLOOKUP(H52,Sheet1!$B$2:$C$12,2,TRUE)</f>
        <v>9</v>
      </c>
      <c r="J52" s="5" t="str">
        <f>IFERROR(VLOOKUP($D52,'[2]Gui chi Quynh'!D$7:K$393,7,0),0)</f>
        <v>A3</v>
      </c>
      <c r="K52" s="19">
        <f>VLOOKUP(J52,Sheet1!$B$2:$C$12,2,TRUE)</f>
        <v>8</v>
      </c>
      <c r="L52" s="5" t="str">
        <f>IFERROR(VLOOKUP($D52,'[3]Chi tiet'!$D$7:$L$397,8,0),0)</f>
        <v>A2</v>
      </c>
      <c r="M52" s="19">
        <f>VLOOKUP(L52,Sheet1!$B$2:$C$12,2,TRUE)</f>
        <v>9</v>
      </c>
      <c r="N52" s="5">
        <f>IFERROR(VLOOKUP($D52,#REF!,3,0),0)</f>
        <v>0</v>
      </c>
      <c r="O52" s="19" t="e">
        <f>VLOOKUP(N52,Sheet1!$B$2:$C$12,2,TRUE)</f>
        <v>#N/A</v>
      </c>
      <c r="P52" s="160" t="e">
        <f t="shared" si="4"/>
        <v>#N/A</v>
      </c>
      <c r="Q52" s="96">
        <f t="shared" si="1"/>
        <v>0</v>
      </c>
      <c r="R52" s="97" t="e">
        <f t="shared" si="2"/>
        <v>#N/A</v>
      </c>
      <c r="S52" s="154"/>
      <c r="T52" s="25"/>
      <c r="U52" s="25"/>
    </row>
    <row r="53" spans="1:21" s="46" customFormat="1" ht="31.5" x14ac:dyDescent="0.25">
      <c r="A53" s="44">
        <f t="shared" si="3"/>
        <v>45</v>
      </c>
      <c r="B53" s="44" t="s">
        <v>316</v>
      </c>
      <c r="C53" s="3" t="s">
        <v>2</v>
      </c>
      <c r="D53" s="19" t="s">
        <v>447</v>
      </c>
      <c r="E53" s="5" t="s">
        <v>764</v>
      </c>
      <c r="F53" s="17" t="s">
        <v>390</v>
      </c>
      <c r="G53" s="19">
        <f>VLOOKUP(F53,Sheet1!$B$2:$C$12,2,TRUE)</f>
        <v>10</v>
      </c>
      <c r="H53" s="5" t="str">
        <f>IFERROR(VLOOKUP($D53,'[1]Chi tiet'!$D$7:$L$389,8,0),0)</f>
        <v>A2</v>
      </c>
      <c r="I53" s="19">
        <f>VLOOKUP(H53,Sheet1!$B$2:$C$12,2,TRUE)</f>
        <v>9</v>
      </c>
      <c r="J53" s="5" t="str">
        <f>IFERROR(VLOOKUP($D53,'[2]Gui chi Quynh'!D$7:K$393,7,0),0)</f>
        <v>A1</v>
      </c>
      <c r="K53" s="19">
        <f>VLOOKUP(J53,Sheet1!$B$2:$C$12,2,TRUE)</f>
        <v>10</v>
      </c>
      <c r="L53" s="5" t="str">
        <f>IFERROR(VLOOKUP($D53,'[3]Chi tiet'!$D$7:$L$397,8,0),0)</f>
        <v>A1</v>
      </c>
      <c r="M53" s="19">
        <f>VLOOKUP(L53,Sheet1!$B$2:$C$12,2,TRUE)</f>
        <v>10</v>
      </c>
      <c r="N53" s="5">
        <f>IFERROR(VLOOKUP($D53,#REF!,3,0),0)</f>
        <v>0</v>
      </c>
      <c r="O53" s="19" t="e">
        <f>VLOOKUP(N53,Sheet1!$B$2:$C$12,2,TRUE)</f>
        <v>#N/A</v>
      </c>
      <c r="P53" s="160" t="e">
        <f t="shared" si="4"/>
        <v>#N/A</v>
      </c>
      <c r="Q53" s="96">
        <f t="shared" si="1"/>
        <v>0</v>
      </c>
      <c r="R53" s="97" t="e">
        <f t="shared" si="2"/>
        <v>#N/A</v>
      </c>
      <c r="S53" s="154"/>
      <c r="T53" s="25"/>
      <c r="U53" s="25"/>
    </row>
    <row r="54" spans="1:21" s="46" customFormat="1" ht="31.5" x14ac:dyDescent="0.25">
      <c r="A54" s="44">
        <f t="shared" si="3"/>
        <v>46</v>
      </c>
      <c r="B54" s="44" t="s">
        <v>317</v>
      </c>
      <c r="C54" s="3" t="s">
        <v>344</v>
      </c>
      <c r="D54" s="19" t="s">
        <v>448</v>
      </c>
      <c r="E54" s="5" t="s">
        <v>764</v>
      </c>
      <c r="F54" s="17" t="s">
        <v>392</v>
      </c>
      <c r="G54" s="19">
        <f>VLOOKUP(F54,Sheet1!$B$2:$C$12,2,TRUE)</f>
        <v>8</v>
      </c>
      <c r="H54" s="5" t="str">
        <f>IFERROR(VLOOKUP($D54,'[1]Chi tiet'!$D$7:$L$389,8,0),0)</f>
        <v>A3</v>
      </c>
      <c r="I54" s="19">
        <f>VLOOKUP(H54,Sheet1!$B$2:$C$12,2,TRUE)</f>
        <v>8</v>
      </c>
      <c r="J54" s="5" t="str">
        <f>IFERROR(VLOOKUP($D54,'[2]Gui chi Quynh'!D$7:K$393,7,0),0)</f>
        <v>A4</v>
      </c>
      <c r="K54" s="19">
        <f>VLOOKUP(J54,Sheet1!$B$2:$C$12,2,TRUE)</f>
        <v>7</v>
      </c>
      <c r="L54" s="5" t="str">
        <f>IFERROR(VLOOKUP($D54,'[3]Chi tiet'!$D$7:$L$397,8,0),0)</f>
        <v>A3</v>
      </c>
      <c r="M54" s="19">
        <f>VLOOKUP(L54,Sheet1!$B$2:$C$12,2,TRUE)</f>
        <v>8</v>
      </c>
      <c r="N54" s="5">
        <f>IFERROR(VLOOKUP($D54,#REF!,3,0),0)</f>
        <v>0</v>
      </c>
      <c r="O54" s="19" t="e">
        <f>VLOOKUP(N54,Sheet1!$B$2:$C$12,2,TRUE)</f>
        <v>#N/A</v>
      </c>
      <c r="P54" s="160" t="e">
        <f t="shared" si="4"/>
        <v>#N/A</v>
      </c>
      <c r="Q54" s="96">
        <f t="shared" si="1"/>
        <v>0</v>
      </c>
      <c r="R54" s="97" t="e">
        <f t="shared" si="2"/>
        <v>#N/A</v>
      </c>
      <c r="S54" s="154"/>
      <c r="T54" s="25"/>
      <c r="U54" s="25"/>
    </row>
    <row r="55" spans="1:21" s="46" customFormat="1" ht="31.5" x14ac:dyDescent="0.25">
      <c r="A55" s="44">
        <f t="shared" si="3"/>
        <v>47</v>
      </c>
      <c r="B55" s="44" t="s">
        <v>318</v>
      </c>
      <c r="C55" s="10" t="s">
        <v>253</v>
      </c>
      <c r="D55" s="19" t="s">
        <v>449</v>
      </c>
      <c r="E55" s="5" t="s">
        <v>764</v>
      </c>
      <c r="F55" s="17" t="s">
        <v>391</v>
      </c>
      <c r="G55" s="19">
        <f>VLOOKUP(F55,Sheet1!$B$2:$C$12,2,TRUE)</f>
        <v>9</v>
      </c>
      <c r="H55" s="5" t="str">
        <f>IFERROR(VLOOKUP($D55,'[1]Chi tiet'!$D$7:$L$389,8,0),0)</f>
        <v>A2</v>
      </c>
      <c r="I55" s="19">
        <f>VLOOKUP(H55,Sheet1!$B$2:$C$12,2,TRUE)</f>
        <v>9</v>
      </c>
      <c r="J55" s="5" t="str">
        <f>IFERROR(VLOOKUP($D55,'[2]Gui chi Quynh'!D$7:K$393,7,0),0)</f>
        <v>A2</v>
      </c>
      <c r="K55" s="19">
        <f>VLOOKUP(J55,Sheet1!$B$2:$C$12,2,TRUE)</f>
        <v>9</v>
      </c>
      <c r="L55" s="5" t="str">
        <f>IFERROR(VLOOKUP($D55,'[3]Chi tiet'!$D$7:$L$397,8,0),0)</f>
        <v>A1</v>
      </c>
      <c r="M55" s="19">
        <f>VLOOKUP(L55,Sheet1!$B$2:$C$12,2,TRUE)</f>
        <v>10</v>
      </c>
      <c r="N55" s="5">
        <f>IFERROR(VLOOKUP($D55,#REF!,3,0),0)</f>
        <v>0</v>
      </c>
      <c r="O55" s="19" t="e">
        <f>VLOOKUP(N55,Sheet1!$B$2:$C$12,2,TRUE)</f>
        <v>#N/A</v>
      </c>
      <c r="P55" s="160" t="e">
        <f t="shared" si="4"/>
        <v>#N/A</v>
      </c>
      <c r="Q55" s="96">
        <f t="shared" si="1"/>
        <v>0</v>
      </c>
      <c r="R55" s="97" t="e">
        <f t="shared" si="2"/>
        <v>#N/A</v>
      </c>
      <c r="S55" s="154"/>
      <c r="T55" s="25"/>
      <c r="U55" s="25"/>
    </row>
    <row r="56" spans="1:21" s="46" customFormat="1" ht="31.5" x14ac:dyDescent="0.25">
      <c r="A56" s="44">
        <f t="shared" si="3"/>
        <v>48</v>
      </c>
      <c r="B56" s="44" t="s">
        <v>23</v>
      </c>
      <c r="C56" s="2" t="s">
        <v>30</v>
      </c>
      <c r="D56" s="19" t="s">
        <v>450</v>
      </c>
      <c r="E56" s="5" t="s">
        <v>764</v>
      </c>
      <c r="F56" s="17" t="s">
        <v>392</v>
      </c>
      <c r="G56" s="19">
        <f>VLOOKUP(F56,Sheet1!$B$2:$C$12,2,TRUE)</f>
        <v>8</v>
      </c>
      <c r="H56" s="5" t="str">
        <f>IFERROR(VLOOKUP($D56,'[1]Chi tiet'!$D$7:$L$389,8,0),0)</f>
        <v>A2</v>
      </c>
      <c r="I56" s="19">
        <f>VLOOKUP(H56,Sheet1!$B$2:$C$12,2,TRUE)</f>
        <v>9</v>
      </c>
      <c r="J56" s="5" t="str">
        <f>IFERROR(VLOOKUP($D56,'[2]Gui chi Quynh'!D$7:K$393,7,0),0)</f>
        <v>A1</v>
      </c>
      <c r="K56" s="19">
        <f>VLOOKUP(J56,Sheet1!$B$2:$C$12,2,TRUE)</f>
        <v>10</v>
      </c>
      <c r="L56" s="5" t="str">
        <f>IFERROR(VLOOKUP($D56,'[3]Chi tiet'!$D$7:$L$397,8,0),0)</f>
        <v>A1</v>
      </c>
      <c r="M56" s="19">
        <f>VLOOKUP(L56,Sheet1!$B$2:$C$12,2,TRUE)</f>
        <v>10</v>
      </c>
      <c r="N56" s="5">
        <f>IFERROR(VLOOKUP($D56,#REF!,3,0),0)</f>
        <v>0</v>
      </c>
      <c r="O56" s="19" t="e">
        <f>VLOOKUP(N56,Sheet1!$B$2:$C$12,2,TRUE)</f>
        <v>#N/A</v>
      </c>
      <c r="P56" s="160" t="e">
        <f t="shared" si="4"/>
        <v>#N/A</v>
      </c>
      <c r="Q56" s="96">
        <f t="shared" si="1"/>
        <v>0</v>
      </c>
      <c r="R56" s="97" t="e">
        <f t="shared" si="2"/>
        <v>#N/A</v>
      </c>
      <c r="S56" s="154"/>
      <c r="T56" s="26"/>
      <c r="U56" s="26"/>
    </row>
    <row r="57" spans="1:21" s="7" customFormat="1" ht="31.5" x14ac:dyDescent="0.25">
      <c r="A57" s="44">
        <f t="shared" si="3"/>
        <v>49</v>
      </c>
      <c r="B57" s="44" t="s">
        <v>25</v>
      </c>
      <c r="C57" s="2" t="s">
        <v>280</v>
      </c>
      <c r="D57" s="19" t="s">
        <v>451</v>
      </c>
      <c r="E57" s="5" t="s">
        <v>764</v>
      </c>
      <c r="F57" s="17" t="s">
        <v>393</v>
      </c>
      <c r="G57" s="19">
        <f>VLOOKUP(F57,Sheet1!$B$2:$C$12,2,TRUE)</f>
        <v>7</v>
      </c>
      <c r="H57" s="5" t="str">
        <f>IFERROR(VLOOKUP($D57,'[1]Chi tiet'!$D$7:$L$389,8,0),0)</f>
        <v>A4</v>
      </c>
      <c r="I57" s="19">
        <f>VLOOKUP(H57,Sheet1!$B$2:$C$12,2,TRUE)</f>
        <v>7</v>
      </c>
      <c r="J57" s="5" t="str">
        <f>IFERROR(VLOOKUP($D57,'[2]Gui chi Quynh'!D$7:K$393,7,0),0)</f>
        <v>A4</v>
      </c>
      <c r="K57" s="19">
        <f>VLOOKUP(J57,Sheet1!$B$2:$C$12,2,TRUE)</f>
        <v>7</v>
      </c>
      <c r="L57" s="5" t="str">
        <f>IFERROR(VLOOKUP($D57,'[3]Chi tiet'!$D$7:$L$397,8,0),0)</f>
        <v>A4</v>
      </c>
      <c r="M57" s="19">
        <f>VLOOKUP(L57,Sheet1!$B$2:$C$12,2,TRUE)</f>
        <v>7</v>
      </c>
      <c r="N57" s="5">
        <f>IFERROR(VLOOKUP($D57,#REF!,3,0),0)</f>
        <v>0</v>
      </c>
      <c r="O57" s="19" t="e">
        <f>VLOOKUP(N57,Sheet1!$B$2:$C$12,2,TRUE)</f>
        <v>#N/A</v>
      </c>
      <c r="P57" s="160" t="e">
        <f t="shared" si="4"/>
        <v>#N/A</v>
      </c>
      <c r="Q57" s="96">
        <f t="shared" si="1"/>
        <v>0</v>
      </c>
      <c r="R57" s="97" t="e">
        <f t="shared" si="2"/>
        <v>#N/A</v>
      </c>
      <c r="S57" s="154"/>
      <c r="T57" s="25"/>
      <c r="U57" s="26"/>
    </row>
    <row r="58" spans="1:21" s="7" customFormat="1" ht="31.5" x14ac:dyDescent="0.25">
      <c r="A58" s="44">
        <f t="shared" si="3"/>
        <v>50</v>
      </c>
      <c r="B58" s="44" t="s">
        <v>27</v>
      </c>
      <c r="C58" s="2" t="s">
        <v>212</v>
      </c>
      <c r="D58" s="19" t="s">
        <v>452</v>
      </c>
      <c r="E58" s="5" t="s">
        <v>764</v>
      </c>
      <c r="F58" s="17" t="s">
        <v>391</v>
      </c>
      <c r="G58" s="19">
        <f>VLOOKUP(F58,Sheet1!$B$2:$C$12,2,TRUE)</f>
        <v>9</v>
      </c>
      <c r="H58" s="5" t="str">
        <f>IFERROR(VLOOKUP($D58,'[1]Chi tiet'!$D$7:$L$389,8,0),0)</f>
        <v>A2</v>
      </c>
      <c r="I58" s="19">
        <f>VLOOKUP(H58,Sheet1!$B$2:$C$12,2,TRUE)</f>
        <v>9</v>
      </c>
      <c r="J58" s="5" t="str">
        <f>IFERROR(VLOOKUP($D58,'[2]Gui chi Quynh'!D$7:K$393,7,0),0)</f>
        <v>A1</v>
      </c>
      <c r="K58" s="19">
        <f>VLOOKUP(J58,Sheet1!$B$2:$C$12,2,TRUE)</f>
        <v>10</v>
      </c>
      <c r="L58" s="5" t="str">
        <f>IFERROR(VLOOKUP($D58,'[3]Chi tiet'!$D$7:$L$397,8,0),0)</f>
        <v>A2</v>
      </c>
      <c r="M58" s="19">
        <f>VLOOKUP(L58,Sheet1!$B$2:$C$12,2,TRUE)</f>
        <v>9</v>
      </c>
      <c r="N58" s="5">
        <f>IFERROR(VLOOKUP($D58,#REF!,3,0),0)</f>
        <v>0</v>
      </c>
      <c r="O58" s="19" t="e">
        <f>VLOOKUP(N58,Sheet1!$B$2:$C$12,2,TRUE)</f>
        <v>#N/A</v>
      </c>
      <c r="P58" s="160" t="e">
        <f t="shared" si="4"/>
        <v>#N/A</v>
      </c>
      <c r="Q58" s="96">
        <f t="shared" si="1"/>
        <v>0</v>
      </c>
      <c r="R58" s="97" t="e">
        <f t="shared" si="2"/>
        <v>#N/A</v>
      </c>
      <c r="S58" s="154"/>
      <c r="T58" s="25"/>
      <c r="U58" s="25"/>
    </row>
    <row r="59" spans="1:21" s="46" customFormat="1" ht="31.5" x14ac:dyDescent="0.25">
      <c r="A59" s="44">
        <f t="shared" si="3"/>
        <v>51</v>
      </c>
      <c r="B59" s="44" t="s">
        <v>29</v>
      </c>
      <c r="C59" s="2" t="s">
        <v>272</v>
      </c>
      <c r="D59" s="19" t="s">
        <v>453</v>
      </c>
      <c r="E59" s="5" t="s">
        <v>764</v>
      </c>
      <c r="F59" s="17" t="s">
        <v>393</v>
      </c>
      <c r="G59" s="19">
        <f>VLOOKUP(F59,Sheet1!$B$2:$C$12,2,TRUE)</f>
        <v>7</v>
      </c>
      <c r="H59" s="5" t="str">
        <f>IFERROR(VLOOKUP($D59,'[1]Chi tiet'!$D$7:$L$389,8,0),0)</f>
        <v>A3</v>
      </c>
      <c r="I59" s="19">
        <f>VLOOKUP(H59,Sheet1!$B$2:$C$12,2,TRUE)</f>
        <v>8</v>
      </c>
      <c r="J59" s="5" t="str">
        <f>IFERROR(VLOOKUP($D59,'[2]Gui chi Quynh'!D$7:K$393,7,0),0)</f>
        <v>A2</v>
      </c>
      <c r="K59" s="19">
        <f>VLOOKUP(J59,Sheet1!$B$2:$C$12,2,TRUE)</f>
        <v>9</v>
      </c>
      <c r="L59" s="5" t="str">
        <f>IFERROR(VLOOKUP($D59,'[3]Chi tiet'!$D$7:$L$397,8,0),0)</f>
        <v>A2</v>
      </c>
      <c r="M59" s="19">
        <f>VLOOKUP(L59,Sheet1!$B$2:$C$12,2,TRUE)</f>
        <v>9</v>
      </c>
      <c r="N59" s="5">
        <f>IFERROR(VLOOKUP($D59,#REF!,3,0),0)</f>
        <v>0</v>
      </c>
      <c r="O59" s="19" t="e">
        <f>VLOOKUP(N59,Sheet1!$B$2:$C$12,2,TRUE)</f>
        <v>#N/A</v>
      </c>
      <c r="P59" s="160" t="e">
        <f t="shared" si="4"/>
        <v>#N/A</v>
      </c>
      <c r="Q59" s="96">
        <f t="shared" si="1"/>
        <v>0</v>
      </c>
      <c r="R59" s="97" t="e">
        <f t="shared" si="2"/>
        <v>#N/A</v>
      </c>
      <c r="S59" s="154"/>
      <c r="T59" s="25"/>
      <c r="U59" s="25"/>
    </row>
    <row r="60" spans="1:21" s="46" customFormat="1" ht="31.5" x14ac:dyDescent="0.25">
      <c r="A60" s="44">
        <f t="shared" si="3"/>
        <v>52</v>
      </c>
      <c r="B60" s="44" t="s">
        <v>31</v>
      </c>
      <c r="C60" s="2" t="s">
        <v>126</v>
      </c>
      <c r="D60" s="19" t="s">
        <v>454</v>
      </c>
      <c r="E60" s="5" t="s">
        <v>764</v>
      </c>
      <c r="F60" s="17" t="s">
        <v>390</v>
      </c>
      <c r="G60" s="19">
        <f>VLOOKUP(F60,Sheet1!$B$2:$C$12,2,TRUE)</f>
        <v>10</v>
      </c>
      <c r="H60" s="5" t="str">
        <f>IFERROR(VLOOKUP($D60,'[1]Chi tiet'!$D$7:$L$389,8,0),0)</f>
        <v>A1</v>
      </c>
      <c r="I60" s="19">
        <f>VLOOKUP(H60,Sheet1!$B$2:$C$12,2,TRUE)</f>
        <v>10</v>
      </c>
      <c r="J60" s="5" t="str">
        <f>IFERROR(VLOOKUP($D60,'[2]Gui chi Quynh'!D$7:K$393,7,0),0)</f>
        <v>A1</v>
      </c>
      <c r="K60" s="19">
        <f>VLOOKUP(J60,Sheet1!$B$2:$C$12,2,TRUE)</f>
        <v>10</v>
      </c>
      <c r="L60" s="5" t="str">
        <f>IFERROR(VLOOKUP($D60,'[3]Chi tiet'!$D$7:$L$397,8,0),0)</f>
        <v>A1</v>
      </c>
      <c r="M60" s="19">
        <f>VLOOKUP(L60,Sheet1!$B$2:$C$12,2,TRUE)</f>
        <v>10</v>
      </c>
      <c r="N60" s="5">
        <f>IFERROR(VLOOKUP($D60,#REF!,3,0),0)</f>
        <v>0</v>
      </c>
      <c r="O60" s="19" t="e">
        <f>VLOOKUP(N60,Sheet1!$B$2:$C$12,2,TRUE)</f>
        <v>#N/A</v>
      </c>
      <c r="P60" s="160" t="e">
        <f t="shared" si="4"/>
        <v>#N/A</v>
      </c>
      <c r="Q60" s="96">
        <f t="shared" si="1"/>
        <v>0</v>
      </c>
      <c r="R60" s="97" t="e">
        <f t="shared" si="2"/>
        <v>#N/A</v>
      </c>
      <c r="S60" s="154"/>
      <c r="T60" s="25"/>
      <c r="U60" s="25"/>
    </row>
    <row r="61" spans="1:21" s="46" customFormat="1" ht="31.5" x14ac:dyDescent="0.25">
      <c r="A61" s="44">
        <f t="shared" si="3"/>
        <v>53</v>
      </c>
      <c r="B61" s="44" t="s">
        <v>33</v>
      </c>
      <c r="C61" s="3" t="s">
        <v>5</v>
      </c>
      <c r="D61" s="19" t="s">
        <v>455</v>
      </c>
      <c r="E61" s="5" t="s">
        <v>764</v>
      </c>
      <c r="F61" s="17" t="s">
        <v>390</v>
      </c>
      <c r="G61" s="19">
        <f>VLOOKUP(F61,Sheet1!$B$2:$C$12,2,TRUE)</f>
        <v>10</v>
      </c>
      <c r="H61" s="5" t="str">
        <f>IFERROR(VLOOKUP($D61,'[1]Chi tiet'!$D$7:$L$389,8,0),0)</f>
        <v>A1</v>
      </c>
      <c r="I61" s="19">
        <f>VLOOKUP(H61,Sheet1!$B$2:$C$12,2,TRUE)</f>
        <v>10</v>
      </c>
      <c r="J61" s="5" t="str">
        <f>IFERROR(VLOOKUP($D61,'[2]Gui chi Quynh'!D$7:K$393,7,0),0)</f>
        <v>A1</v>
      </c>
      <c r="K61" s="19">
        <f>VLOOKUP(J61,Sheet1!$B$2:$C$12,2,TRUE)</f>
        <v>10</v>
      </c>
      <c r="L61" s="5" t="str">
        <f>IFERROR(VLOOKUP($D61,'[3]Chi tiet'!$D$7:$L$397,8,0),0)</f>
        <v>A1</v>
      </c>
      <c r="M61" s="19">
        <f>VLOOKUP(L61,Sheet1!$B$2:$C$12,2,TRUE)</f>
        <v>10</v>
      </c>
      <c r="N61" s="5">
        <f>IFERROR(VLOOKUP($D61,#REF!,3,0),0)</f>
        <v>0</v>
      </c>
      <c r="O61" s="19" t="e">
        <f>VLOOKUP(N61,Sheet1!$B$2:$C$12,2,TRUE)</f>
        <v>#N/A</v>
      </c>
      <c r="P61" s="160" t="e">
        <f t="shared" si="4"/>
        <v>#N/A</v>
      </c>
      <c r="Q61" s="96">
        <f t="shared" si="1"/>
        <v>0</v>
      </c>
      <c r="R61" s="97" t="e">
        <f t="shared" si="2"/>
        <v>#N/A</v>
      </c>
      <c r="S61" s="154"/>
      <c r="T61" s="25"/>
      <c r="U61" s="25"/>
    </row>
    <row r="62" spans="1:21" s="7" customFormat="1" ht="47.25" x14ac:dyDescent="0.25">
      <c r="A62" s="44">
        <f t="shared" si="3"/>
        <v>54</v>
      </c>
      <c r="B62" s="44" t="s">
        <v>310</v>
      </c>
      <c r="C62" s="2" t="s">
        <v>18</v>
      </c>
      <c r="D62" s="19" t="s">
        <v>456</v>
      </c>
      <c r="E62" s="5" t="s">
        <v>765</v>
      </c>
      <c r="F62" s="17" t="s">
        <v>391</v>
      </c>
      <c r="G62" s="19">
        <f>VLOOKUP(F62,Sheet1!$B$2:$C$12,2,TRUE)</f>
        <v>9</v>
      </c>
      <c r="H62" s="5" t="str">
        <f>IFERROR(VLOOKUP($D62,'[1]Chi tiet'!$D$7:$L$389,8,0),0)</f>
        <v>A1</v>
      </c>
      <c r="I62" s="19">
        <f>VLOOKUP(H62,Sheet1!$B$2:$C$12,2,TRUE)</f>
        <v>10</v>
      </c>
      <c r="J62" s="5" t="str">
        <f>IFERROR(VLOOKUP($D62,'[2]Gui chi Quynh'!D$7:K$393,7,0),0)</f>
        <v>A1</v>
      </c>
      <c r="K62" s="19">
        <f>VLOOKUP(J62,Sheet1!$B$2:$C$12,2,TRUE)</f>
        <v>10</v>
      </c>
      <c r="L62" s="5" t="str">
        <f>IFERROR(VLOOKUP($D62,'[3]Chi tiet'!$D$7:$L$397,8,0),0)</f>
        <v>A1</v>
      </c>
      <c r="M62" s="19">
        <f>VLOOKUP(L62,Sheet1!$B$2:$C$12,2,TRUE)</f>
        <v>10</v>
      </c>
      <c r="N62" s="5">
        <f>IFERROR(VLOOKUP($D62,#REF!,3,0),0)</f>
        <v>0</v>
      </c>
      <c r="O62" s="19" t="e">
        <f>VLOOKUP(N62,Sheet1!$B$2:$C$12,2,TRUE)</f>
        <v>#N/A</v>
      </c>
      <c r="P62" s="160" t="e">
        <f t="shared" si="4"/>
        <v>#N/A</v>
      </c>
      <c r="Q62" s="96">
        <f t="shared" si="1"/>
        <v>0</v>
      </c>
      <c r="R62" s="97" t="e">
        <f t="shared" si="2"/>
        <v>#N/A</v>
      </c>
      <c r="S62" s="154"/>
      <c r="T62" s="25"/>
      <c r="U62" s="25"/>
    </row>
    <row r="63" spans="1:21" s="7" customFormat="1" ht="47.25" x14ac:dyDescent="0.25">
      <c r="A63" s="44">
        <f t="shared" si="3"/>
        <v>55</v>
      </c>
      <c r="B63" s="44" t="s">
        <v>311</v>
      </c>
      <c r="C63" s="3" t="s">
        <v>72</v>
      </c>
      <c r="D63" s="19" t="s">
        <v>457</v>
      </c>
      <c r="E63" s="5" t="s">
        <v>765</v>
      </c>
      <c r="F63" s="17" t="s">
        <v>392</v>
      </c>
      <c r="G63" s="19">
        <f>VLOOKUP(F63,Sheet1!$B$2:$C$12,2,TRUE)</f>
        <v>8</v>
      </c>
      <c r="H63" s="5" t="str">
        <f>IFERROR(VLOOKUP($D63,'[1]Chi tiet'!$D$7:$L$389,8,0),0)</f>
        <v>A3</v>
      </c>
      <c r="I63" s="19">
        <f>VLOOKUP(H63,Sheet1!$B$2:$C$12,2,TRUE)</f>
        <v>8</v>
      </c>
      <c r="J63" s="5" t="str">
        <f>IFERROR(VLOOKUP($D63,'[2]Gui chi Quynh'!D$7:K$393,7,0),0)</f>
        <v>A3</v>
      </c>
      <c r="K63" s="19">
        <f>VLOOKUP(J63,Sheet1!$B$2:$C$12,2,TRUE)</f>
        <v>8</v>
      </c>
      <c r="L63" s="5" t="str">
        <f>IFERROR(VLOOKUP($D63,'[3]Chi tiet'!$D$7:$L$397,8,0),0)</f>
        <v>A2</v>
      </c>
      <c r="M63" s="19">
        <f>VLOOKUP(L63,Sheet1!$B$2:$C$12,2,TRUE)</f>
        <v>9</v>
      </c>
      <c r="N63" s="5">
        <f>IFERROR(VLOOKUP($D63,#REF!,3,0),0)</f>
        <v>0</v>
      </c>
      <c r="O63" s="19" t="e">
        <f>VLOOKUP(N63,Sheet1!$B$2:$C$12,2,TRUE)</f>
        <v>#N/A</v>
      </c>
      <c r="P63" s="160" t="e">
        <f t="shared" si="4"/>
        <v>#N/A</v>
      </c>
      <c r="Q63" s="96">
        <f t="shared" si="1"/>
        <v>0</v>
      </c>
      <c r="R63" s="97" t="e">
        <f t="shared" si="2"/>
        <v>#N/A</v>
      </c>
      <c r="S63" s="154"/>
      <c r="T63" s="25"/>
      <c r="U63" s="25"/>
    </row>
    <row r="64" spans="1:21" s="7" customFormat="1" ht="47.25" x14ac:dyDescent="0.25">
      <c r="A64" s="44">
        <f t="shared" si="3"/>
        <v>56</v>
      </c>
      <c r="B64" s="44" t="s">
        <v>312</v>
      </c>
      <c r="C64" s="2" t="s">
        <v>19</v>
      </c>
      <c r="D64" s="19" t="s">
        <v>458</v>
      </c>
      <c r="E64" s="5" t="s">
        <v>765</v>
      </c>
      <c r="F64" s="17" t="s">
        <v>392</v>
      </c>
      <c r="G64" s="19">
        <f>VLOOKUP(F64,Sheet1!$B$2:$C$12,2,TRUE)</f>
        <v>8</v>
      </c>
      <c r="H64" s="5" t="str">
        <f>IFERROR(VLOOKUP($D64,'[1]Chi tiet'!$D$7:$L$389,8,0),0)</f>
        <v>A2</v>
      </c>
      <c r="I64" s="19">
        <f>VLOOKUP(H64,Sheet1!$B$2:$C$12,2,TRUE)</f>
        <v>9</v>
      </c>
      <c r="J64" s="5" t="str">
        <f>IFERROR(VLOOKUP($D64,'[2]Gui chi Quynh'!D$7:K$393,7,0),0)</f>
        <v>A2</v>
      </c>
      <c r="K64" s="19">
        <f>VLOOKUP(J64,Sheet1!$B$2:$C$12,2,TRUE)</f>
        <v>9</v>
      </c>
      <c r="L64" s="5" t="str">
        <f>IFERROR(VLOOKUP($D64,'[3]Chi tiet'!$D$7:$L$397,8,0),0)</f>
        <v>A2</v>
      </c>
      <c r="M64" s="19">
        <f>VLOOKUP(L64,Sheet1!$B$2:$C$12,2,TRUE)</f>
        <v>9</v>
      </c>
      <c r="N64" s="5">
        <f>IFERROR(VLOOKUP($D64,#REF!,3,0),0)</f>
        <v>0</v>
      </c>
      <c r="O64" s="19" t="e">
        <f>VLOOKUP(N64,Sheet1!$B$2:$C$12,2,TRUE)</f>
        <v>#N/A</v>
      </c>
      <c r="P64" s="160" t="e">
        <f t="shared" si="4"/>
        <v>#N/A</v>
      </c>
      <c r="Q64" s="96">
        <f t="shared" si="1"/>
        <v>0</v>
      </c>
      <c r="R64" s="97" t="e">
        <f t="shared" si="2"/>
        <v>#N/A</v>
      </c>
      <c r="S64" s="154"/>
      <c r="T64" s="25"/>
      <c r="U64" s="25"/>
    </row>
    <row r="65" spans="1:21" s="7" customFormat="1" ht="47.25" x14ac:dyDescent="0.25">
      <c r="A65" s="44">
        <f t="shared" si="3"/>
        <v>57</v>
      </c>
      <c r="B65" s="44" t="s">
        <v>313</v>
      </c>
      <c r="C65" s="3" t="s">
        <v>73</v>
      </c>
      <c r="D65" s="19" t="s">
        <v>459</v>
      </c>
      <c r="E65" s="5" t="s">
        <v>765</v>
      </c>
      <c r="F65" s="17" t="s">
        <v>393</v>
      </c>
      <c r="G65" s="19">
        <f>VLOOKUP(F65,Sheet1!$B$2:$C$12,2,TRUE)</f>
        <v>7</v>
      </c>
      <c r="H65" s="5" t="str">
        <f>IFERROR(VLOOKUP($D65,'[1]Chi tiet'!$D$7:$L$389,8,0),0)</f>
        <v>A3</v>
      </c>
      <c r="I65" s="19">
        <f>VLOOKUP(H65,Sheet1!$B$2:$C$12,2,TRUE)</f>
        <v>8</v>
      </c>
      <c r="J65" s="5" t="str">
        <f>IFERROR(VLOOKUP($D65,'[2]Gui chi Quynh'!D$7:K$393,7,0),0)</f>
        <v>A4</v>
      </c>
      <c r="K65" s="19">
        <f>VLOOKUP(J65,Sheet1!$B$2:$C$12,2,TRUE)</f>
        <v>7</v>
      </c>
      <c r="L65" s="5" t="str">
        <f>IFERROR(VLOOKUP($D65,'[3]Chi tiet'!$D$7:$L$397,8,0),0)</f>
        <v>A4</v>
      </c>
      <c r="M65" s="19">
        <f>VLOOKUP(L65,Sheet1!$B$2:$C$12,2,TRUE)</f>
        <v>7</v>
      </c>
      <c r="N65" s="5">
        <f>IFERROR(VLOOKUP($D65,#REF!,3,0),0)</f>
        <v>0</v>
      </c>
      <c r="O65" s="19" t="e">
        <f>VLOOKUP(N65,Sheet1!$B$2:$C$12,2,TRUE)</f>
        <v>#N/A</v>
      </c>
      <c r="P65" s="160" t="e">
        <f t="shared" si="4"/>
        <v>#N/A</v>
      </c>
      <c r="Q65" s="96">
        <f t="shared" si="1"/>
        <v>0</v>
      </c>
      <c r="R65" s="97" t="e">
        <f t="shared" si="2"/>
        <v>#N/A</v>
      </c>
      <c r="S65" s="154"/>
      <c r="T65" s="25"/>
      <c r="U65" s="25"/>
    </row>
    <row r="66" spans="1:21" s="7" customFormat="1" ht="47.25" x14ac:dyDescent="0.25">
      <c r="A66" s="44">
        <f t="shared" si="3"/>
        <v>58</v>
      </c>
      <c r="B66" s="44" t="s">
        <v>314</v>
      </c>
      <c r="C66" s="3" t="s">
        <v>78</v>
      </c>
      <c r="D66" s="19" t="s">
        <v>460</v>
      </c>
      <c r="E66" s="5" t="s">
        <v>765</v>
      </c>
      <c r="F66" s="17" t="s">
        <v>393</v>
      </c>
      <c r="G66" s="19">
        <f>VLOOKUP(F66,Sheet1!$B$2:$C$12,2,TRUE)</f>
        <v>7</v>
      </c>
      <c r="H66" s="5" t="str">
        <f>IFERROR(VLOOKUP($D66,'[1]Chi tiet'!$D$7:$L$389,8,0),0)</f>
        <v>A3</v>
      </c>
      <c r="I66" s="19">
        <f>VLOOKUP(H66,Sheet1!$B$2:$C$12,2,TRUE)</f>
        <v>8</v>
      </c>
      <c r="J66" s="5" t="str">
        <f>IFERROR(VLOOKUP($D66,'[2]Gui chi Quynh'!D$7:K$393,7,0),0)</f>
        <v>A3</v>
      </c>
      <c r="K66" s="19">
        <f>VLOOKUP(J66,Sheet1!$B$2:$C$12,2,TRUE)</f>
        <v>8</v>
      </c>
      <c r="L66" s="5" t="str">
        <f>IFERROR(VLOOKUP($D66,'[3]Chi tiet'!$D$7:$L$397,8,0),0)</f>
        <v>A2</v>
      </c>
      <c r="M66" s="19">
        <f>VLOOKUP(L66,Sheet1!$B$2:$C$12,2,TRUE)</f>
        <v>9</v>
      </c>
      <c r="N66" s="5">
        <f>IFERROR(VLOOKUP($D66,#REF!,3,0),0)</f>
        <v>0</v>
      </c>
      <c r="O66" s="19" t="e">
        <f>VLOOKUP(N66,Sheet1!$B$2:$C$12,2,TRUE)</f>
        <v>#N/A</v>
      </c>
      <c r="P66" s="160" t="e">
        <f t="shared" si="4"/>
        <v>#N/A</v>
      </c>
      <c r="Q66" s="96">
        <f t="shared" si="1"/>
        <v>0</v>
      </c>
      <c r="R66" s="97" t="e">
        <f t="shared" si="2"/>
        <v>#N/A</v>
      </c>
      <c r="S66" s="154"/>
      <c r="T66" s="25"/>
      <c r="U66" s="25"/>
    </row>
    <row r="67" spans="1:21" s="7" customFormat="1" ht="47.25" x14ac:dyDescent="0.25">
      <c r="A67" s="44">
        <f t="shared" si="3"/>
        <v>59</v>
      </c>
      <c r="B67" s="44" t="s">
        <v>315</v>
      </c>
      <c r="C67" s="3" t="s">
        <v>75</v>
      </c>
      <c r="D67" s="19" t="s">
        <v>461</v>
      </c>
      <c r="E67" s="5" t="s">
        <v>765</v>
      </c>
      <c r="F67" s="17" t="s">
        <v>392</v>
      </c>
      <c r="G67" s="19">
        <f>VLOOKUP(F67,Sheet1!$B$2:$C$12,2,TRUE)</f>
        <v>8</v>
      </c>
      <c r="H67" s="5" t="str">
        <f>IFERROR(VLOOKUP($D67,'[1]Chi tiet'!$D$7:$L$389,8,0),0)</f>
        <v>A2</v>
      </c>
      <c r="I67" s="19">
        <f>VLOOKUP(H67,Sheet1!$B$2:$C$12,2,TRUE)</f>
        <v>9</v>
      </c>
      <c r="J67" s="5" t="str">
        <f>IFERROR(VLOOKUP($D67,'[2]Gui chi Quynh'!D$7:K$393,7,0),0)</f>
        <v>A2</v>
      </c>
      <c r="K67" s="19">
        <f>VLOOKUP(J67,Sheet1!$B$2:$C$12,2,TRUE)</f>
        <v>9</v>
      </c>
      <c r="L67" s="5" t="str">
        <f>IFERROR(VLOOKUP($D67,'[3]Chi tiet'!$D$7:$L$397,8,0),0)</f>
        <v>A2</v>
      </c>
      <c r="M67" s="19">
        <f>VLOOKUP(L67,Sheet1!$B$2:$C$12,2,TRUE)</f>
        <v>9</v>
      </c>
      <c r="N67" s="5">
        <f>IFERROR(VLOOKUP($D67,#REF!,3,0),0)</f>
        <v>0</v>
      </c>
      <c r="O67" s="19" t="e">
        <f>VLOOKUP(N67,Sheet1!$B$2:$C$12,2,TRUE)</f>
        <v>#N/A</v>
      </c>
      <c r="P67" s="160" t="e">
        <f t="shared" si="4"/>
        <v>#N/A</v>
      </c>
      <c r="Q67" s="96">
        <f t="shared" si="1"/>
        <v>0</v>
      </c>
      <c r="R67" s="97" t="e">
        <f t="shared" si="2"/>
        <v>#N/A</v>
      </c>
      <c r="S67" s="154"/>
      <c r="T67" s="25"/>
      <c r="U67" s="25"/>
    </row>
    <row r="68" spans="1:21" s="7" customFormat="1" ht="47.25" x14ac:dyDescent="0.25">
      <c r="A68" s="44">
        <f t="shared" si="3"/>
        <v>60</v>
      </c>
      <c r="B68" s="44" t="s">
        <v>316</v>
      </c>
      <c r="C68" s="3" t="s">
        <v>76</v>
      </c>
      <c r="D68" s="19" t="s">
        <v>462</v>
      </c>
      <c r="E68" s="5" t="s">
        <v>765</v>
      </c>
      <c r="F68" s="17" t="s">
        <v>393</v>
      </c>
      <c r="G68" s="19">
        <f>VLOOKUP(F68,Sheet1!$B$2:$C$12,2,TRUE)</f>
        <v>7</v>
      </c>
      <c r="H68" s="5" t="str">
        <f>IFERROR(VLOOKUP($D68,'[1]Chi tiet'!$D$7:$L$389,8,0),0)</f>
        <v>A4</v>
      </c>
      <c r="I68" s="19">
        <f>VLOOKUP(H68,Sheet1!$B$2:$C$12,2,TRUE)</f>
        <v>7</v>
      </c>
      <c r="J68" s="5" t="str">
        <f>IFERROR(VLOOKUP($D68,'[2]Gui chi Quynh'!D$7:K$393,7,0),0)</f>
        <v>A4</v>
      </c>
      <c r="K68" s="19">
        <f>VLOOKUP(J68,Sheet1!$B$2:$C$12,2,TRUE)</f>
        <v>7</v>
      </c>
      <c r="L68" s="5" t="str">
        <f>IFERROR(VLOOKUP($D68,'[3]Chi tiet'!$D$7:$L$397,8,0),0)</f>
        <v>A3</v>
      </c>
      <c r="M68" s="19">
        <f>VLOOKUP(L68,Sheet1!$B$2:$C$12,2,TRUE)</f>
        <v>8</v>
      </c>
      <c r="N68" s="5">
        <f>IFERROR(VLOOKUP($D68,#REF!,3,0),0)</f>
        <v>0</v>
      </c>
      <c r="O68" s="19" t="e">
        <f>VLOOKUP(N68,Sheet1!$B$2:$C$12,2,TRUE)</f>
        <v>#N/A</v>
      </c>
      <c r="P68" s="160" t="e">
        <f t="shared" si="4"/>
        <v>#N/A</v>
      </c>
      <c r="Q68" s="96">
        <f t="shared" si="1"/>
        <v>0</v>
      </c>
      <c r="R68" s="97" t="e">
        <f t="shared" si="2"/>
        <v>#N/A</v>
      </c>
      <c r="S68" s="154"/>
      <c r="T68" s="25"/>
      <c r="U68" s="25"/>
    </row>
    <row r="69" spans="1:21" s="7" customFormat="1" ht="47.25" x14ac:dyDescent="0.25">
      <c r="A69" s="44">
        <f t="shared" si="3"/>
        <v>61</v>
      </c>
      <c r="B69" s="44" t="s">
        <v>317</v>
      </c>
      <c r="C69" s="2" t="s">
        <v>20</v>
      </c>
      <c r="D69" s="19" t="s">
        <v>463</v>
      </c>
      <c r="E69" s="5" t="s">
        <v>765</v>
      </c>
      <c r="F69" s="17" t="s">
        <v>391</v>
      </c>
      <c r="G69" s="19">
        <f>VLOOKUP(F69,Sheet1!$B$2:$C$12,2,TRUE)</f>
        <v>9</v>
      </c>
      <c r="H69" s="5" t="str">
        <f>IFERROR(VLOOKUP($D69,'[1]Chi tiet'!$D$7:$L$389,8,0),0)</f>
        <v>A2</v>
      </c>
      <c r="I69" s="19">
        <f>VLOOKUP(H69,Sheet1!$B$2:$C$12,2,TRUE)</f>
        <v>9</v>
      </c>
      <c r="J69" s="5" t="str">
        <f>IFERROR(VLOOKUP($D69,'[2]Gui chi Quynh'!D$7:K$393,7,0),0)</f>
        <v>A2</v>
      </c>
      <c r="K69" s="19">
        <f>VLOOKUP(J69,Sheet1!$B$2:$C$12,2,TRUE)</f>
        <v>9</v>
      </c>
      <c r="L69" s="5" t="str">
        <f>IFERROR(VLOOKUP($D69,'[3]Chi tiet'!$D$7:$L$397,8,0),0)</f>
        <v>A2</v>
      </c>
      <c r="M69" s="19">
        <f>VLOOKUP(L69,Sheet1!$B$2:$C$12,2,TRUE)</f>
        <v>9</v>
      </c>
      <c r="N69" s="5">
        <f>IFERROR(VLOOKUP($D69,#REF!,3,0),0)</f>
        <v>0</v>
      </c>
      <c r="O69" s="19" t="e">
        <f>VLOOKUP(N69,Sheet1!$B$2:$C$12,2,TRUE)</f>
        <v>#N/A</v>
      </c>
      <c r="P69" s="160" t="e">
        <f t="shared" si="4"/>
        <v>#N/A</v>
      </c>
      <c r="Q69" s="96">
        <f t="shared" si="1"/>
        <v>0</v>
      </c>
      <c r="R69" s="97" t="e">
        <f t="shared" si="2"/>
        <v>#N/A</v>
      </c>
      <c r="S69" s="154"/>
      <c r="T69" s="25"/>
      <c r="U69" s="25"/>
    </row>
    <row r="70" spans="1:21" s="7" customFormat="1" ht="47.25" x14ac:dyDescent="0.25">
      <c r="A70" s="44">
        <f t="shared" si="3"/>
        <v>62</v>
      </c>
      <c r="B70" s="44" t="s">
        <v>318</v>
      </c>
      <c r="C70" s="3" t="s">
        <v>3</v>
      </c>
      <c r="D70" s="19" t="s">
        <v>464</v>
      </c>
      <c r="E70" s="5" t="s">
        <v>765</v>
      </c>
      <c r="F70" s="17" t="s">
        <v>393</v>
      </c>
      <c r="G70" s="19">
        <f>VLOOKUP(F70,Sheet1!$B$2:$C$12,2,TRUE)</f>
        <v>7</v>
      </c>
      <c r="H70" s="5" t="str">
        <f>IFERROR(VLOOKUP($D70,'[1]Chi tiet'!$D$7:$L$389,8,0),0)</f>
        <v>A3</v>
      </c>
      <c r="I70" s="19">
        <f>VLOOKUP(H70,Sheet1!$B$2:$C$12,2,TRUE)</f>
        <v>8</v>
      </c>
      <c r="J70" s="5" t="str">
        <f>IFERROR(VLOOKUP($D70,'[2]Gui chi Quynh'!D$7:K$393,7,0),0)</f>
        <v>A3</v>
      </c>
      <c r="K70" s="19">
        <f>VLOOKUP(J70,Sheet1!$B$2:$C$12,2,TRUE)</f>
        <v>8</v>
      </c>
      <c r="L70" s="5" t="str">
        <f>IFERROR(VLOOKUP($D70,'[3]Chi tiet'!$D$7:$L$397,8,0),0)</f>
        <v>A3</v>
      </c>
      <c r="M70" s="19">
        <f>VLOOKUP(L70,Sheet1!$B$2:$C$12,2,TRUE)</f>
        <v>8</v>
      </c>
      <c r="N70" s="5">
        <f>IFERROR(VLOOKUP($D70,#REF!,3,0),0)</f>
        <v>0</v>
      </c>
      <c r="O70" s="19" t="e">
        <f>VLOOKUP(N70,Sheet1!$B$2:$C$12,2,TRUE)</f>
        <v>#N/A</v>
      </c>
      <c r="P70" s="160" t="e">
        <f t="shared" si="4"/>
        <v>#N/A</v>
      </c>
      <c r="Q70" s="96">
        <f t="shared" si="1"/>
        <v>0</v>
      </c>
      <c r="R70" s="97" t="e">
        <f t="shared" si="2"/>
        <v>#N/A</v>
      </c>
      <c r="S70" s="154"/>
      <c r="T70" s="25"/>
      <c r="U70" s="25"/>
    </row>
    <row r="71" spans="1:21" s="7" customFormat="1" ht="47.25" x14ac:dyDescent="0.25">
      <c r="A71" s="44">
        <f t="shared" si="3"/>
        <v>63</v>
      </c>
      <c r="B71" s="44" t="s">
        <v>23</v>
      </c>
      <c r="C71" s="2" t="s">
        <v>70</v>
      </c>
      <c r="D71" s="19" t="s">
        <v>465</v>
      </c>
      <c r="E71" s="5" t="s">
        <v>765</v>
      </c>
      <c r="F71" s="17" t="s">
        <v>393</v>
      </c>
      <c r="G71" s="19">
        <f>VLOOKUP(F71,Sheet1!$B$2:$C$12,2,TRUE)</f>
        <v>7</v>
      </c>
      <c r="H71" s="5" t="str">
        <f>IFERROR(VLOOKUP($D71,'[1]Chi tiet'!$D$7:$L$389,8,0),0)</f>
        <v>A3</v>
      </c>
      <c r="I71" s="19">
        <f>VLOOKUP(H71,Sheet1!$B$2:$C$12,2,TRUE)</f>
        <v>8</v>
      </c>
      <c r="J71" s="5" t="str">
        <f>IFERROR(VLOOKUP($D71,'[2]Gui chi Quynh'!D$7:K$393,7,0),0)</f>
        <v>A3</v>
      </c>
      <c r="K71" s="19">
        <f>VLOOKUP(J71,Sheet1!$B$2:$C$12,2,TRUE)</f>
        <v>8</v>
      </c>
      <c r="L71" s="5" t="str">
        <f>IFERROR(VLOOKUP($D71,'[3]Chi tiet'!$D$7:$L$397,8,0),0)</f>
        <v>A3</v>
      </c>
      <c r="M71" s="19">
        <f>VLOOKUP(L71,Sheet1!$B$2:$C$12,2,TRUE)</f>
        <v>8</v>
      </c>
      <c r="N71" s="5">
        <f>IFERROR(VLOOKUP($D71,#REF!,3,0),0)</f>
        <v>0</v>
      </c>
      <c r="O71" s="19" t="e">
        <f>VLOOKUP(N71,Sheet1!$B$2:$C$12,2,TRUE)</f>
        <v>#N/A</v>
      </c>
      <c r="P71" s="160" t="e">
        <f t="shared" si="4"/>
        <v>#N/A</v>
      </c>
      <c r="Q71" s="96">
        <f t="shared" si="1"/>
        <v>0</v>
      </c>
      <c r="R71" s="97" t="e">
        <f t="shared" si="2"/>
        <v>#N/A</v>
      </c>
      <c r="S71" s="154"/>
      <c r="T71" s="25"/>
      <c r="U71" s="25"/>
    </row>
    <row r="72" spans="1:21" s="7" customFormat="1" ht="47.25" x14ac:dyDescent="0.25">
      <c r="A72" s="44">
        <f t="shared" si="3"/>
        <v>64</v>
      </c>
      <c r="B72" s="44" t="s">
        <v>25</v>
      </c>
      <c r="C72" s="3" t="s">
        <v>81</v>
      </c>
      <c r="D72" s="19" t="s">
        <v>466</v>
      </c>
      <c r="E72" s="5" t="s">
        <v>765</v>
      </c>
      <c r="F72" s="17" t="s">
        <v>393</v>
      </c>
      <c r="G72" s="19">
        <f>VLOOKUP(F72,Sheet1!$B$2:$C$12,2,TRUE)</f>
        <v>7</v>
      </c>
      <c r="H72" s="5" t="str">
        <f>IFERROR(VLOOKUP($D72,'[1]Chi tiet'!$D$7:$L$389,8,0),0)</f>
        <v>A3</v>
      </c>
      <c r="I72" s="19">
        <f>VLOOKUP(H72,Sheet1!$B$2:$C$12,2,TRUE)</f>
        <v>8</v>
      </c>
      <c r="J72" s="5" t="str">
        <f>IFERROR(VLOOKUP($D72,'[2]Gui chi Quynh'!D$7:K$393,7,0),0)</f>
        <v>A3</v>
      </c>
      <c r="K72" s="19">
        <f>VLOOKUP(J72,Sheet1!$B$2:$C$12,2,TRUE)</f>
        <v>8</v>
      </c>
      <c r="L72" s="5" t="str">
        <f>IFERROR(VLOOKUP($D72,'[3]Chi tiet'!$D$7:$L$397,8,0),0)</f>
        <v>A3</v>
      </c>
      <c r="M72" s="19">
        <f>VLOOKUP(L72,Sheet1!$B$2:$C$12,2,TRUE)</f>
        <v>8</v>
      </c>
      <c r="N72" s="5">
        <f>IFERROR(VLOOKUP($D72,#REF!,3,0),0)</f>
        <v>0</v>
      </c>
      <c r="O72" s="19" t="e">
        <f>VLOOKUP(N72,Sheet1!$B$2:$C$12,2,TRUE)</f>
        <v>#N/A</v>
      </c>
      <c r="P72" s="160" t="e">
        <f t="shared" si="4"/>
        <v>#N/A</v>
      </c>
      <c r="Q72" s="96">
        <f t="shared" si="1"/>
        <v>0</v>
      </c>
      <c r="R72" s="97" t="e">
        <f t="shared" si="2"/>
        <v>#N/A</v>
      </c>
      <c r="S72" s="154"/>
      <c r="T72" s="25"/>
      <c r="U72" s="25"/>
    </row>
    <row r="73" spans="1:21" s="7" customFormat="1" ht="47.25" x14ac:dyDescent="0.25">
      <c r="A73" s="44">
        <f t="shared" si="3"/>
        <v>65</v>
      </c>
      <c r="B73" s="44" t="s">
        <v>27</v>
      </c>
      <c r="C73" s="2" t="s">
        <v>41</v>
      </c>
      <c r="D73" s="19" t="s">
        <v>467</v>
      </c>
      <c r="E73" s="5" t="s">
        <v>765</v>
      </c>
      <c r="F73" s="17" t="s">
        <v>392</v>
      </c>
      <c r="G73" s="19">
        <f>VLOOKUP(F73,Sheet1!$B$2:$C$12,2,TRUE)</f>
        <v>8</v>
      </c>
      <c r="H73" s="5" t="str">
        <f>IFERROR(VLOOKUP($D73,'[1]Chi tiet'!$D$7:$L$389,8,0),0)</f>
        <v>A2</v>
      </c>
      <c r="I73" s="19">
        <f>VLOOKUP(H73,Sheet1!$B$2:$C$12,2,TRUE)</f>
        <v>9</v>
      </c>
      <c r="J73" s="5" t="str">
        <f>IFERROR(VLOOKUP($D73,'[2]Gui chi Quynh'!D$7:K$393,7,0),0)</f>
        <v>A2</v>
      </c>
      <c r="K73" s="19">
        <f>VLOOKUP(J73,Sheet1!$B$2:$C$12,2,TRUE)</f>
        <v>9</v>
      </c>
      <c r="L73" s="5" t="str">
        <f>IFERROR(VLOOKUP($D73,'[3]Chi tiet'!$D$7:$L$397,8,0),0)</f>
        <v>A2</v>
      </c>
      <c r="M73" s="19">
        <f>VLOOKUP(L73,Sheet1!$B$2:$C$12,2,TRUE)</f>
        <v>9</v>
      </c>
      <c r="N73" s="5">
        <f>IFERROR(VLOOKUP($D73,#REF!,3,0),0)</f>
        <v>0</v>
      </c>
      <c r="O73" s="19" t="e">
        <f>VLOOKUP(N73,Sheet1!$B$2:$C$12,2,TRUE)</f>
        <v>#N/A</v>
      </c>
      <c r="P73" s="160" t="e">
        <f t="shared" ref="P73:P104" si="5">ROUND(AVERAGE(G73,I73,K73,M73,O73),2)</f>
        <v>#N/A</v>
      </c>
      <c r="Q73" s="96">
        <f t="shared" ref="Q73:Q136" si="6">COUNTIF(F73:O73,"C*")*1+COUNTIF(F73:O73,"D")*2+COUNTIF(F73:O73,"E")*3</f>
        <v>0</v>
      </c>
      <c r="R73" s="97" t="e">
        <f t="shared" si="2"/>
        <v>#N/A</v>
      </c>
      <c r="S73" s="154"/>
      <c r="T73" s="25"/>
      <c r="U73" s="25"/>
    </row>
    <row r="74" spans="1:21" s="7" customFormat="1" ht="47.25" x14ac:dyDescent="0.25">
      <c r="A74" s="44">
        <f t="shared" si="3"/>
        <v>66</v>
      </c>
      <c r="B74" s="44" t="s">
        <v>29</v>
      </c>
      <c r="C74" s="3" t="s">
        <v>83</v>
      </c>
      <c r="D74" s="19" t="s">
        <v>468</v>
      </c>
      <c r="E74" s="5" t="s">
        <v>765</v>
      </c>
      <c r="F74" s="17" t="s">
        <v>393</v>
      </c>
      <c r="G74" s="19">
        <f>VLOOKUP(F74,Sheet1!$B$2:$C$12,2,TRUE)</f>
        <v>7</v>
      </c>
      <c r="H74" s="5" t="str">
        <f>IFERROR(VLOOKUP($D74,'[1]Chi tiet'!$D$7:$L$389,8,0),0)</f>
        <v>A3</v>
      </c>
      <c r="I74" s="19">
        <f>VLOOKUP(H74,Sheet1!$B$2:$C$12,2,TRUE)</f>
        <v>8</v>
      </c>
      <c r="J74" s="5" t="str">
        <f>IFERROR(VLOOKUP($D74,'[2]Gui chi Quynh'!D$7:K$393,7,0),0)</f>
        <v>A3</v>
      </c>
      <c r="K74" s="19">
        <f>VLOOKUP(J74,Sheet1!$B$2:$C$12,2,TRUE)</f>
        <v>8</v>
      </c>
      <c r="L74" s="5" t="str">
        <f>IFERROR(VLOOKUP($D74,'[3]Chi tiet'!$D$7:$L$397,8,0),0)</f>
        <v>A3</v>
      </c>
      <c r="M74" s="19">
        <f>VLOOKUP(L74,Sheet1!$B$2:$C$12,2,TRUE)</f>
        <v>8</v>
      </c>
      <c r="N74" s="5">
        <f>IFERROR(VLOOKUP($D74,#REF!,3,0),0)</f>
        <v>0</v>
      </c>
      <c r="O74" s="19" t="e">
        <f>VLOOKUP(N74,Sheet1!$B$2:$C$12,2,TRUE)</f>
        <v>#N/A</v>
      </c>
      <c r="P74" s="160" t="e">
        <f t="shared" si="5"/>
        <v>#N/A</v>
      </c>
      <c r="Q74" s="96">
        <f t="shared" si="6"/>
        <v>0</v>
      </c>
      <c r="R74" s="97" t="e">
        <f t="shared" ref="R74:R138" si="7">IF(Q74&gt;=3,"Không hoàn thành",IF(AND($P74&gt;=8,$P74&lt;=10,Q74=0),"Hoàn thành xuất sắc nhiệm vụ",IF(AND($P74&gt;=8,$P74&lt;=10,Q74=1),"Hoàn thành tốt nhiệm vụ",IF(AND($P74&gt;=8,$P74&lt;=10,Q74=2),"Hoàn thành nhiệm vụ",IF(AND($P74&gt;6,$P74&lt;8,Q74&lt;=1),"Hoàn thành tốt nhiệm vụ",IF(AND($P74&gt;6,$P74&lt;8,Q74=2),"Hoàn thành nhiệm vụ",IF(AND($P74&gt;=5,$P74&lt;=6,Q74&lt;=2),"Hoàn thành nhiệm vụ",IF(AND($P74&lt;5,Q74&gt;3),"Không hoàn thành",""))))))))</f>
        <v>#N/A</v>
      </c>
      <c r="S74" s="154"/>
      <c r="T74" s="25"/>
      <c r="U74" s="25"/>
    </row>
    <row r="75" spans="1:21" s="7" customFormat="1" ht="47.25" x14ac:dyDescent="0.25">
      <c r="A75" s="44">
        <f t="shared" ref="A75:A139" si="8">A74+1</f>
        <v>67</v>
      </c>
      <c r="B75" s="44" t="s">
        <v>33</v>
      </c>
      <c r="C75" s="54" t="s">
        <v>351</v>
      </c>
      <c r="D75" s="38" t="s">
        <v>469</v>
      </c>
      <c r="E75" s="5" t="s">
        <v>765</v>
      </c>
      <c r="F75" s="17" t="s">
        <v>393</v>
      </c>
      <c r="G75" s="19">
        <f>VLOOKUP(F75,Sheet1!$B$2:$C$12,2,TRUE)</f>
        <v>7</v>
      </c>
      <c r="H75" s="5" t="str">
        <f>IFERROR(VLOOKUP($D75,'[1]Chi tiet'!$D$7:$L$389,8,0),0)</f>
        <v>A4</v>
      </c>
      <c r="I75" s="19">
        <f>VLOOKUP(H75,Sheet1!$B$2:$C$12,2,TRUE)</f>
        <v>7</v>
      </c>
      <c r="J75" s="5" t="str">
        <f>IFERROR(VLOOKUP($D75,'[2]Gui chi Quynh'!D$7:K$393,7,0),0)</f>
        <v>A4</v>
      </c>
      <c r="K75" s="19">
        <f>VLOOKUP(J75,Sheet1!$B$2:$C$12,2,TRUE)</f>
        <v>7</v>
      </c>
      <c r="L75" s="5" t="str">
        <f>IFERROR(VLOOKUP($D75,'[3]Chi tiet'!$D$7:$L$397,8,0),0)</f>
        <v>A4</v>
      </c>
      <c r="M75" s="19">
        <f>VLOOKUP(L75,Sheet1!$B$2:$C$12,2,TRUE)</f>
        <v>7</v>
      </c>
      <c r="N75" s="5">
        <f>IFERROR(VLOOKUP($D75,#REF!,3,0),0)</f>
        <v>0</v>
      </c>
      <c r="O75" s="19" t="e">
        <f>VLOOKUP(N75,Sheet1!$B$2:$C$12,2,TRUE)</f>
        <v>#N/A</v>
      </c>
      <c r="P75" s="160" t="e">
        <f t="shared" si="5"/>
        <v>#N/A</v>
      </c>
      <c r="Q75" s="96">
        <f t="shared" si="6"/>
        <v>0</v>
      </c>
      <c r="R75" s="97" t="e">
        <f t="shared" si="7"/>
        <v>#N/A</v>
      </c>
      <c r="S75" s="154"/>
      <c r="T75" s="25"/>
      <c r="U75" s="25"/>
    </row>
    <row r="76" spans="1:21" s="7" customFormat="1" ht="49.5" customHeight="1" x14ac:dyDescent="0.25">
      <c r="A76" s="44">
        <f t="shared" si="8"/>
        <v>68</v>
      </c>
      <c r="B76" s="44" t="s">
        <v>35</v>
      </c>
      <c r="C76" s="131" t="s">
        <v>275</v>
      </c>
      <c r="D76" s="38" t="s">
        <v>470</v>
      </c>
      <c r="E76" s="5" t="s">
        <v>765</v>
      </c>
      <c r="F76" s="17" t="s">
        <v>393</v>
      </c>
      <c r="G76" s="19">
        <f>VLOOKUP(F76,Sheet1!$B$2:$C$12,2,TRUE)</f>
        <v>7</v>
      </c>
      <c r="H76" s="5" t="str">
        <f>IFERROR(VLOOKUP($D76,'[1]Chi tiet'!$D$7:$L$389,8,0),0)</f>
        <v>A3</v>
      </c>
      <c r="I76" s="19">
        <f>VLOOKUP(H76,Sheet1!$B$2:$C$12,2,TRUE)</f>
        <v>8</v>
      </c>
      <c r="J76" s="5" t="str">
        <f>IFERROR(VLOOKUP($D76,'[2]Gui chi Quynh'!D$7:K$393,7,0),0)</f>
        <v>A3</v>
      </c>
      <c r="K76" s="19">
        <f>VLOOKUP(J76,Sheet1!$B$2:$C$12,2,TRUE)</f>
        <v>8</v>
      </c>
      <c r="L76" s="5" t="str">
        <f>IFERROR(VLOOKUP($D76,'[3]Chi tiet'!$D$7:$L$397,8,0),0)</f>
        <v>A3</v>
      </c>
      <c r="M76" s="19">
        <f>VLOOKUP(L76,Sheet1!$B$2:$C$12,2,TRUE)</f>
        <v>8</v>
      </c>
      <c r="N76" s="5">
        <f>IFERROR(VLOOKUP($D76,#REF!,3,0),0)</f>
        <v>0</v>
      </c>
      <c r="O76" s="19" t="e">
        <f>VLOOKUP(N76,Sheet1!$B$2:$C$12,2,TRUE)</f>
        <v>#N/A</v>
      </c>
      <c r="P76" s="160" t="e">
        <f t="shared" si="5"/>
        <v>#N/A</v>
      </c>
      <c r="Q76" s="96">
        <f t="shared" si="6"/>
        <v>0</v>
      </c>
      <c r="R76" s="97" t="e">
        <f t="shared" si="7"/>
        <v>#N/A</v>
      </c>
      <c r="S76" s="154"/>
      <c r="T76" s="119" t="s">
        <v>812</v>
      </c>
      <c r="U76" s="25"/>
    </row>
    <row r="77" spans="1:21" s="7" customFormat="1" ht="47.25" x14ac:dyDescent="0.25">
      <c r="A77" s="44">
        <f t="shared" si="8"/>
        <v>69</v>
      </c>
      <c r="B77" s="44" t="s">
        <v>310</v>
      </c>
      <c r="C77" s="2" t="s">
        <v>85</v>
      </c>
      <c r="D77" s="19" t="s">
        <v>471</v>
      </c>
      <c r="E77" s="5" t="s">
        <v>766</v>
      </c>
      <c r="F77" s="17" t="s">
        <v>391</v>
      </c>
      <c r="G77" s="19">
        <f>VLOOKUP(F77,Sheet1!$B$2:$C$12,2,TRUE)</f>
        <v>9</v>
      </c>
      <c r="H77" s="5" t="str">
        <f>IFERROR(VLOOKUP($D77,'[1]Chi tiet'!$D$7:$L$389,8,0),0)</f>
        <v>A1</v>
      </c>
      <c r="I77" s="19">
        <f>VLOOKUP(H77,Sheet1!$B$2:$C$12,2,TRUE)</f>
        <v>10</v>
      </c>
      <c r="J77" s="5" t="str">
        <f>IFERROR(VLOOKUP($D77,'[2]Gui chi Quynh'!D$7:K$393,7,0),0)</f>
        <v>A1</v>
      </c>
      <c r="K77" s="19">
        <f>VLOOKUP(J77,Sheet1!$B$2:$C$12,2,TRUE)</f>
        <v>10</v>
      </c>
      <c r="L77" s="5" t="str">
        <f>IFERROR(VLOOKUP($D77,'[3]Chi tiet'!$D$7:$L$397,8,0),0)</f>
        <v>A1</v>
      </c>
      <c r="M77" s="19">
        <f>VLOOKUP(L77,Sheet1!$B$2:$C$12,2,TRUE)</f>
        <v>10</v>
      </c>
      <c r="N77" s="5">
        <f>IFERROR(VLOOKUP($D77,#REF!,3,0),0)</f>
        <v>0</v>
      </c>
      <c r="O77" s="19" t="e">
        <f>VLOOKUP(N77,Sheet1!$B$2:$C$12,2,TRUE)</f>
        <v>#N/A</v>
      </c>
      <c r="P77" s="160" t="e">
        <f t="shared" si="5"/>
        <v>#N/A</v>
      </c>
      <c r="Q77" s="96">
        <f t="shared" si="6"/>
        <v>0</v>
      </c>
      <c r="R77" s="97" t="e">
        <f t="shared" si="7"/>
        <v>#N/A</v>
      </c>
      <c r="S77" s="154"/>
      <c r="T77" s="25"/>
      <c r="U77" s="25"/>
    </row>
    <row r="78" spans="1:21" s="7" customFormat="1" ht="47.25" x14ac:dyDescent="0.25">
      <c r="A78" s="44">
        <f t="shared" si="8"/>
        <v>70</v>
      </c>
      <c r="B78" s="44" t="s">
        <v>327</v>
      </c>
      <c r="C78" s="10" t="s">
        <v>282</v>
      </c>
      <c r="D78" s="19" t="s">
        <v>544</v>
      </c>
      <c r="E78" s="5" t="s">
        <v>766</v>
      </c>
      <c r="F78" s="17" t="s">
        <v>391</v>
      </c>
      <c r="G78" s="19">
        <f>VLOOKUP(F78,Sheet1!$B$2:$C$12,2,TRUE)</f>
        <v>9</v>
      </c>
      <c r="H78" s="5" t="str">
        <f>IFERROR(VLOOKUP($D78,'[1]Chi tiet'!$D$7:$L$389,8,0),0)</f>
        <v>A2</v>
      </c>
      <c r="I78" s="19">
        <f>VLOOKUP(H78,Sheet1!$B$2:$C$12,2,TRUE)</f>
        <v>9</v>
      </c>
      <c r="J78" s="5" t="str">
        <f>IFERROR(VLOOKUP($D78,'[2]Gui chi Quynh'!D$7:K$393,7,0),0)</f>
        <v>A2</v>
      </c>
      <c r="K78" s="19">
        <f>VLOOKUP(J78,Sheet1!$B$2:$C$12,2,TRUE)</f>
        <v>9</v>
      </c>
      <c r="L78" s="5" t="str">
        <f>IFERROR(VLOOKUP($D78,'[3]Chi tiet'!$D$7:$L$397,8,0),0)</f>
        <v>A2</v>
      </c>
      <c r="M78" s="19">
        <f>VLOOKUP(L78,Sheet1!$B$2:$C$12,2,TRUE)</f>
        <v>9</v>
      </c>
      <c r="N78" s="5">
        <f>IFERROR(VLOOKUP($D78,#REF!,3,0),0)</f>
        <v>0</v>
      </c>
      <c r="O78" s="19" t="e">
        <f>VLOOKUP(N78,Sheet1!$B$2:$C$12,2,TRUE)</f>
        <v>#N/A</v>
      </c>
      <c r="P78" s="160" t="e">
        <f t="shared" si="5"/>
        <v>#N/A</v>
      </c>
      <c r="Q78" s="96">
        <f t="shared" si="6"/>
        <v>0</v>
      </c>
      <c r="R78" s="97" t="e">
        <f t="shared" si="7"/>
        <v>#N/A</v>
      </c>
      <c r="S78" s="154"/>
      <c r="T78" s="25"/>
      <c r="U78" s="25"/>
    </row>
    <row r="79" spans="1:21" s="7" customFormat="1" ht="47.25" x14ac:dyDescent="0.25">
      <c r="A79" s="44">
        <f t="shared" si="8"/>
        <v>71</v>
      </c>
      <c r="B79" s="44" t="s">
        <v>312</v>
      </c>
      <c r="C79" s="2" t="s">
        <v>86</v>
      </c>
      <c r="D79" s="19" t="s">
        <v>473</v>
      </c>
      <c r="E79" s="5" t="s">
        <v>766</v>
      </c>
      <c r="F79" s="17" t="s">
        <v>393</v>
      </c>
      <c r="G79" s="19">
        <f>VLOOKUP(F79,Sheet1!$B$2:$C$12,2,TRUE)</f>
        <v>7</v>
      </c>
      <c r="H79" s="5" t="str">
        <f>IFERROR(VLOOKUP($D79,'[1]Chi tiet'!$D$7:$L$389,8,0),0)</f>
        <v>A3</v>
      </c>
      <c r="I79" s="19">
        <f>VLOOKUP(H79,Sheet1!$B$2:$C$12,2,TRUE)</f>
        <v>8</v>
      </c>
      <c r="J79" s="5" t="str">
        <f>IFERROR(VLOOKUP($D79,'[2]Gui chi Quynh'!D$7:K$393,7,0),0)</f>
        <v>A3</v>
      </c>
      <c r="K79" s="19">
        <f>VLOOKUP(J79,Sheet1!$B$2:$C$12,2,TRUE)</f>
        <v>8</v>
      </c>
      <c r="L79" s="5" t="str">
        <f>IFERROR(VLOOKUP($D79,'[3]Chi tiet'!$D$7:$L$397,8,0),0)</f>
        <v>A3</v>
      </c>
      <c r="M79" s="19">
        <f>VLOOKUP(L79,Sheet1!$B$2:$C$12,2,TRUE)</f>
        <v>8</v>
      </c>
      <c r="N79" s="5">
        <f>IFERROR(VLOOKUP($D79,#REF!,3,0),0)</f>
        <v>0</v>
      </c>
      <c r="O79" s="19" t="e">
        <f>VLOOKUP(N79,Sheet1!$B$2:$C$12,2,TRUE)</f>
        <v>#N/A</v>
      </c>
      <c r="P79" s="160" t="e">
        <f t="shared" si="5"/>
        <v>#N/A</v>
      </c>
      <c r="Q79" s="96">
        <f t="shared" si="6"/>
        <v>0</v>
      </c>
      <c r="R79" s="97" t="e">
        <f t="shared" si="7"/>
        <v>#N/A</v>
      </c>
      <c r="S79" s="154"/>
      <c r="T79" s="25"/>
      <c r="U79" s="25"/>
    </row>
    <row r="80" spans="1:21" s="7" customFormat="1" ht="47.25" x14ac:dyDescent="0.25">
      <c r="A80" s="44">
        <f t="shared" si="8"/>
        <v>72</v>
      </c>
      <c r="B80" s="44" t="s">
        <v>313</v>
      </c>
      <c r="C80" s="2" t="s">
        <v>88</v>
      </c>
      <c r="D80" s="19" t="s">
        <v>474</v>
      </c>
      <c r="E80" s="5" t="s">
        <v>766</v>
      </c>
      <c r="F80" s="17" t="s">
        <v>393</v>
      </c>
      <c r="G80" s="19">
        <f>VLOOKUP(F80,Sheet1!$B$2:$C$12,2,TRUE)</f>
        <v>7</v>
      </c>
      <c r="H80" s="5" t="str">
        <f>IFERROR(VLOOKUP($D80,'[1]Chi tiet'!$D$7:$L$389,8,0),0)</f>
        <v>A3</v>
      </c>
      <c r="I80" s="19">
        <f>VLOOKUP(H80,Sheet1!$B$2:$C$12,2,TRUE)</f>
        <v>8</v>
      </c>
      <c r="J80" s="5" t="str">
        <f>IFERROR(VLOOKUP($D80,'[2]Gui chi Quynh'!D$7:K$393,7,0),0)</f>
        <v>A3</v>
      </c>
      <c r="K80" s="19">
        <f>VLOOKUP(J80,Sheet1!$B$2:$C$12,2,TRUE)</f>
        <v>8</v>
      </c>
      <c r="L80" s="5" t="str">
        <f>IFERROR(VLOOKUP($D80,'[3]Chi tiet'!$D$7:$L$397,8,0),0)</f>
        <v>A3</v>
      </c>
      <c r="M80" s="19">
        <f>VLOOKUP(L80,Sheet1!$B$2:$C$12,2,TRUE)</f>
        <v>8</v>
      </c>
      <c r="N80" s="5">
        <f>IFERROR(VLOOKUP($D80,#REF!,3,0),0)</f>
        <v>0</v>
      </c>
      <c r="O80" s="19" t="e">
        <f>VLOOKUP(N80,Sheet1!$B$2:$C$12,2,TRUE)</f>
        <v>#N/A</v>
      </c>
      <c r="P80" s="160" t="e">
        <f t="shared" si="5"/>
        <v>#N/A</v>
      </c>
      <c r="Q80" s="96">
        <f t="shared" si="6"/>
        <v>0</v>
      </c>
      <c r="R80" s="97" t="e">
        <f t="shared" si="7"/>
        <v>#N/A</v>
      </c>
      <c r="S80" s="154"/>
      <c r="T80" s="25"/>
      <c r="U80" s="25"/>
    </row>
    <row r="81" spans="1:21" s="7" customFormat="1" ht="47.25" x14ac:dyDescent="0.25">
      <c r="A81" s="44">
        <f t="shared" si="8"/>
        <v>73</v>
      </c>
      <c r="B81" s="44" t="s">
        <v>314</v>
      </c>
      <c r="C81" s="3" t="s">
        <v>4</v>
      </c>
      <c r="D81" s="19" t="s">
        <v>475</v>
      </c>
      <c r="E81" s="5" t="s">
        <v>766</v>
      </c>
      <c r="F81" s="17" t="s">
        <v>392</v>
      </c>
      <c r="G81" s="19">
        <f>VLOOKUP(F81,Sheet1!$B$2:$C$12,2,TRUE)</f>
        <v>8</v>
      </c>
      <c r="H81" s="5" t="str">
        <f>IFERROR(VLOOKUP($D81,'[1]Chi tiet'!$D$7:$L$389,8,0),0)</f>
        <v>A2</v>
      </c>
      <c r="I81" s="19">
        <f>VLOOKUP(H81,Sheet1!$B$2:$C$12,2,TRUE)</f>
        <v>9</v>
      </c>
      <c r="J81" s="5" t="str">
        <f>IFERROR(VLOOKUP($D81,'[2]Gui chi Quynh'!D$7:K$393,7,0),0)</f>
        <v>A2</v>
      </c>
      <c r="K81" s="19">
        <f>VLOOKUP(J81,Sheet1!$B$2:$C$12,2,TRUE)</f>
        <v>9</v>
      </c>
      <c r="L81" s="5" t="str">
        <f>IFERROR(VLOOKUP($D81,'[3]Chi tiet'!$D$7:$L$397,8,0),0)</f>
        <v>A2</v>
      </c>
      <c r="M81" s="19">
        <f>VLOOKUP(L81,Sheet1!$B$2:$C$12,2,TRUE)</f>
        <v>9</v>
      </c>
      <c r="N81" s="5">
        <f>IFERROR(VLOOKUP($D81,#REF!,3,0),0)</f>
        <v>0</v>
      </c>
      <c r="O81" s="19" t="e">
        <f>VLOOKUP(N81,Sheet1!$B$2:$C$12,2,TRUE)</f>
        <v>#N/A</v>
      </c>
      <c r="P81" s="160" t="e">
        <f t="shared" si="5"/>
        <v>#N/A</v>
      </c>
      <c r="Q81" s="96">
        <f t="shared" si="6"/>
        <v>0</v>
      </c>
      <c r="R81" s="97" t="e">
        <f t="shared" si="7"/>
        <v>#N/A</v>
      </c>
      <c r="S81" s="154"/>
      <c r="T81" s="25"/>
      <c r="U81" s="25"/>
    </row>
    <row r="82" spans="1:21" s="7" customFormat="1" ht="47.25" x14ac:dyDescent="0.25">
      <c r="A82" s="44">
        <f t="shared" si="8"/>
        <v>74</v>
      </c>
      <c r="B82" s="44" t="s">
        <v>315</v>
      </c>
      <c r="C82" s="10" t="s">
        <v>254</v>
      </c>
      <c r="D82" s="19" t="s">
        <v>476</v>
      </c>
      <c r="E82" s="5" t="s">
        <v>766</v>
      </c>
      <c r="F82" s="17" t="s">
        <v>391</v>
      </c>
      <c r="G82" s="19">
        <f>VLOOKUP(F82,Sheet1!$B$2:$C$12,2,TRUE)</f>
        <v>9</v>
      </c>
      <c r="H82" s="5" t="str">
        <f>IFERROR(VLOOKUP($D82,'[1]Chi tiet'!$D$7:$L$389,8,0),0)</f>
        <v>A3</v>
      </c>
      <c r="I82" s="19">
        <f>VLOOKUP(H82,Sheet1!$B$2:$C$12,2,TRUE)</f>
        <v>8</v>
      </c>
      <c r="J82" s="5" t="str">
        <f>IFERROR(VLOOKUP($D82,'[2]Gui chi Quynh'!D$7:K$393,7,0),0)</f>
        <v>A3</v>
      </c>
      <c r="K82" s="19">
        <f>VLOOKUP(J82,Sheet1!$B$2:$C$12,2,TRUE)</f>
        <v>8</v>
      </c>
      <c r="L82" s="5" t="str">
        <f>IFERROR(VLOOKUP($D82,'[3]Chi tiet'!$D$7:$L$397,8,0),0)</f>
        <v>A2</v>
      </c>
      <c r="M82" s="19">
        <f>VLOOKUP(L82,Sheet1!$B$2:$C$12,2,TRUE)</f>
        <v>9</v>
      </c>
      <c r="N82" s="5">
        <f>IFERROR(VLOOKUP($D82,#REF!,3,0),0)</f>
        <v>0</v>
      </c>
      <c r="O82" s="19" t="e">
        <f>VLOOKUP(N82,Sheet1!$B$2:$C$12,2,TRUE)</f>
        <v>#N/A</v>
      </c>
      <c r="P82" s="160" t="e">
        <f t="shared" si="5"/>
        <v>#N/A</v>
      </c>
      <c r="Q82" s="96">
        <f t="shared" si="6"/>
        <v>0</v>
      </c>
      <c r="R82" s="97" t="e">
        <f t="shared" si="7"/>
        <v>#N/A</v>
      </c>
      <c r="S82" s="154"/>
      <c r="T82" s="25"/>
      <c r="U82" s="25"/>
    </row>
    <row r="83" spans="1:21" s="7" customFormat="1" ht="47.25" x14ac:dyDescent="0.25">
      <c r="A83" s="44">
        <f t="shared" si="8"/>
        <v>75</v>
      </c>
      <c r="B83" s="44" t="s">
        <v>316</v>
      </c>
      <c r="C83" s="2" t="s">
        <v>89</v>
      </c>
      <c r="D83" s="19" t="s">
        <v>477</v>
      </c>
      <c r="E83" s="5" t="s">
        <v>766</v>
      </c>
      <c r="F83" s="17" t="s">
        <v>391</v>
      </c>
      <c r="G83" s="19">
        <f>VLOOKUP(F83,Sheet1!$B$2:$C$12,2,TRUE)</f>
        <v>9</v>
      </c>
      <c r="H83" s="5" t="str">
        <f>IFERROR(VLOOKUP($D83,'[1]Chi tiet'!$D$7:$L$389,8,0),0)</f>
        <v>A1</v>
      </c>
      <c r="I83" s="19">
        <f>VLOOKUP(H83,Sheet1!$B$2:$C$12,2,TRUE)</f>
        <v>10</v>
      </c>
      <c r="J83" s="5" t="str">
        <f>IFERROR(VLOOKUP($D83,'[2]Gui chi Quynh'!D$7:K$393,7,0),0)</f>
        <v>A1</v>
      </c>
      <c r="K83" s="19">
        <f>VLOOKUP(J83,Sheet1!$B$2:$C$12,2,TRUE)</f>
        <v>10</v>
      </c>
      <c r="L83" s="5" t="str">
        <f>IFERROR(VLOOKUP($D83,'[3]Chi tiet'!$D$7:$L$397,8,0),0)</f>
        <v>A2</v>
      </c>
      <c r="M83" s="19">
        <f>VLOOKUP(L83,Sheet1!$B$2:$C$12,2,TRUE)</f>
        <v>9</v>
      </c>
      <c r="N83" s="5">
        <f>IFERROR(VLOOKUP($D83,#REF!,3,0),0)</f>
        <v>0</v>
      </c>
      <c r="O83" s="19" t="e">
        <f>VLOOKUP(N83,Sheet1!$B$2:$C$12,2,TRUE)</f>
        <v>#N/A</v>
      </c>
      <c r="P83" s="160" t="e">
        <f t="shared" si="5"/>
        <v>#N/A</v>
      </c>
      <c r="Q83" s="96">
        <f t="shared" si="6"/>
        <v>0</v>
      </c>
      <c r="R83" s="97" t="e">
        <f t="shared" si="7"/>
        <v>#N/A</v>
      </c>
      <c r="S83" s="154"/>
      <c r="T83" s="25"/>
      <c r="U83" s="25"/>
    </row>
    <row r="84" spans="1:21" s="7" customFormat="1" ht="47.25" x14ac:dyDescent="0.25">
      <c r="A84" s="44">
        <f t="shared" si="8"/>
        <v>76</v>
      </c>
      <c r="B84" s="44" t="s">
        <v>310</v>
      </c>
      <c r="C84" s="2" t="s">
        <v>90</v>
      </c>
      <c r="D84" s="19" t="s">
        <v>478</v>
      </c>
      <c r="E84" s="5" t="s">
        <v>847</v>
      </c>
      <c r="F84" s="17" t="s">
        <v>391</v>
      </c>
      <c r="G84" s="19">
        <f>VLOOKUP(F84,Sheet1!$B$2:$C$12,2,TRUE)</f>
        <v>9</v>
      </c>
      <c r="H84" s="5" t="str">
        <f>IFERROR(VLOOKUP($D84,'[1]Chi tiet'!$D$7:$L$389,8,0),0)</f>
        <v>A1</v>
      </c>
      <c r="I84" s="19">
        <f>VLOOKUP(H84,Sheet1!$B$2:$C$12,2,TRUE)</f>
        <v>10</v>
      </c>
      <c r="J84" s="5" t="str">
        <f>IFERROR(VLOOKUP($D84,'[2]Gui chi Quynh'!D$7:K$393,7,0),0)</f>
        <v>A1</v>
      </c>
      <c r="K84" s="19">
        <f>VLOOKUP(J84,Sheet1!$B$2:$C$12,2,TRUE)</f>
        <v>10</v>
      </c>
      <c r="L84" s="5" t="str">
        <f>IFERROR(VLOOKUP($D84,'[3]Chi tiet'!$D$7:$L$397,8,0),0)</f>
        <v>A1</v>
      </c>
      <c r="M84" s="19">
        <f>VLOOKUP(L84,Sheet1!$B$2:$C$12,2,TRUE)</f>
        <v>10</v>
      </c>
      <c r="N84" s="5">
        <f>IFERROR(VLOOKUP($D84,#REF!,3,0),0)</f>
        <v>0</v>
      </c>
      <c r="O84" s="19" t="e">
        <f>VLOOKUP(N84,Sheet1!$B$2:$C$12,2,TRUE)</f>
        <v>#N/A</v>
      </c>
      <c r="P84" s="160" t="e">
        <f t="shared" si="5"/>
        <v>#N/A</v>
      </c>
      <c r="Q84" s="96">
        <f t="shared" si="6"/>
        <v>0</v>
      </c>
      <c r="R84" s="97" t="e">
        <f t="shared" si="7"/>
        <v>#N/A</v>
      </c>
      <c r="S84" s="154"/>
      <c r="T84" s="25"/>
      <c r="U84" s="25"/>
    </row>
    <row r="85" spans="1:21" s="7" customFormat="1" ht="47.25" x14ac:dyDescent="0.25">
      <c r="A85" s="44">
        <f t="shared" si="8"/>
        <v>77</v>
      </c>
      <c r="B85" s="44" t="s">
        <v>311</v>
      </c>
      <c r="C85" s="2" t="s">
        <v>91</v>
      </c>
      <c r="D85" s="19" t="s">
        <v>479</v>
      </c>
      <c r="E85" s="5" t="s">
        <v>847</v>
      </c>
      <c r="F85" s="17" t="s">
        <v>393</v>
      </c>
      <c r="G85" s="19">
        <f>VLOOKUP(F85,Sheet1!$B$2:$C$12,2,TRUE)</f>
        <v>7</v>
      </c>
      <c r="H85" s="5" t="str">
        <f>IFERROR(VLOOKUP($D85,'[1]Chi tiet'!$D$7:$L$389,8,0),0)</f>
        <v>A3</v>
      </c>
      <c r="I85" s="19">
        <f>VLOOKUP(H85,Sheet1!$B$2:$C$12,2,TRUE)</f>
        <v>8</v>
      </c>
      <c r="J85" s="5" t="str">
        <f>IFERROR(VLOOKUP($D85,'[2]Gui chi Quynh'!D$7:K$393,7,0),0)</f>
        <v>A3</v>
      </c>
      <c r="K85" s="19">
        <f>VLOOKUP(J85,Sheet1!$B$2:$C$12,2,TRUE)</f>
        <v>8</v>
      </c>
      <c r="L85" s="5" t="str">
        <f>IFERROR(VLOOKUP($D85,'[3]Chi tiet'!$D$7:$L$397,8,0),0)</f>
        <v>A4</v>
      </c>
      <c r="M85" s="19">
        <f>VLOOKUP(L85,Sheet1!$B$2:$C$12,2,TRUE)</f>
        <v>7</v>
      </c>
      <c r="N85" s="5">
        <f>IFERROR(VLOOKUP($D85,#REF!,3,0),0)</f>
        <v>0</v>
      </c>
      <c r="O85" s="19" t="e">
        <f>VLOOKUP(N85,Sheet1!$B$2:$C$12,2,TRUE)</f>
        <v>#N/A</v>
      </c>
      <c r="P85" s="160" t="e">
        <f t="shared" si="5"/>
        <v>#N/A</v>
      </c>
      <c r="Q85" s="96">
        <f t="shared" si="6"/>
        <v>0</v>
      </c>
      <c r="R85" s="97" t="e">
        <f t="shared" si="7"/>
        <v>#N/A</v>
      </c>
      <c r="S85" s="154"/>
      <c r="T85" s="25"/>
      <c r="U85" s="25"/>
    </row>
    <row r="86" spans="1:21" s="7" customFormat="1" ht="31.5" x14ac:dyDescent="0.2">
      <c r="A86" s="44">
        <f t="shared" si="8"/>
        <v>78</v>
      </c>
      <c r="B86" s="44" t="s">
        <v>310</v>
      </c>
      <c r="C86" s="2" t="s">
        <v>218</v>
      </c>
      <c r="D86" s="19" t="s">
        <v>481</v>
      </c>
      <c r="E86" s="5" t="s">
        <v>848</v>
      </c>
      <c r="F86" s="17" t="s">
        <v>390</v>
      </c>
      <c r="G86" s="19">
        <f>VLOOKUP(F86,Sheet1!$B$2:$C$12,2,TRUE)</f>
        <v>10</v>
      </c>
      <c r="H86" s="5" t="str">
        <f>IFERROR(VLOOKUP($D86,'[1]Chi tiet'!$D$7:$L$389,8,0),0)</f>
        <v>A1</v>
      </c>
      <c r="I86" s="19">
        <f>VLOOKUP(H86,Sheet1!$B$2:$C$12,2,TRUE)</f>
        <v>10</v>
      </c>
      <c r="J86" s="5" t="str">
        <f>IFERROR(VLOOKUP($D86,'[2]Gui chi Quynh'!D$7:K$393,7,0),0)</f>
        <v>A1</v>
      </c>
      <c r="K86" s="19">
        <f>VLOOKUP(J86,Sheet1!$B$2:$C$12,2,TRUE)</f>
        <v>10</v>
      </c>
      <c r="L86" s="5" t="str">
        <f>IFERROR(VLOOKUP($D86,'[3]Chi tiet'!$D$7:$L$397,8,0),0)</f>
        <v>A1</v>
      </c>
      <c r="M86" s="19">
        <f>VLOOKUP(L86,Sheet1!$B$2:$C$12,2,TRUE)</f>
        <v>10</v>
      </c>
      <c r="N86" s="5">
        <f>IFERROR(VLOOKUP($D86,#REF!,3,0),0)</f>
        <v>0</v>
      </c>
      <c r="O86" s="19" t="e">
        <f>VLOOKUP(N86,Sheet1!$B$2:$C$12,2,TRUE)</f>
        <v>#N/A</v>
      </c>
      <c r="P86" s="160" t="e">
        <f t="shared" si="5"/>
        <v>#N/A</v>
      </c>
      <c r="Q86" s="96">
        <f t="shared" si="6"/>
        <v>0</v>
      </c>
      <c r="R86" s="97" t="e">
        <f t="shared" si="7"/>
        <v>#N/A</v>
      </c>
      <c r="S86" s="154"/>
      <c r="T86" s="47"/>
      <c r="U86" s="47"/>
    </row>
    <row r="87" spans="1:21" s="7" customFormat="1" ht="31.5" x14ac:dyDescent="0.25">
      <c r="A87" s="44">
        <f t="shared" si="8"/>
        <v>79</v>
      </c>
      <c r="B87" s="44" t="s">
        <v>311</v>
      </c>
      <c r="C87" s="2" t="s">
        <v>219</v>
      </c>
      <c r="D87" s="19" t="s">
        <v>482</v>
      </c>
      <c r="E87" s="5" t="s">
        <v>848</v>
      </c>
      <c r="F87" s="17" t="s">
        <v>391</v>
      </c>
      <c r="G87" s="19">
        <f>VLOOKUP(F87,Sheet1!$B$2:$C$12,2,TRUE)</f>
        <v>9</v>
      </c>
      <c r="H87" s="5" t="str">
        <f>IFERROR(VLOOKUP($D87,'[1]Chi tiet'!$D$7:$L$389,8,0),0)</f>
        <v>A2</v>
      </c>
      <c r="I87" s="19">
        <f>VLOOKUP(H87,Sheet1!$B$2:$C$12,2,TRUE)</f>
        <v>9</v>
      </c>
      <c r="J87" s="5" t="str">
        <f>IFERROR(VLOOKUP($D87,'[2]Gui chi Quynh'!D$7:K$393,7,0),0)</f>
        <v>A2</v>
      </c>
      <c r="K87" s="19">
        <f>VLOOKUP(J87,Sheet1!$B$2:$C$12,2,TRUE)</f>
        <v>9</v>
      </c>
      <c r="L87" s="5" t="str">
        <f>IFERROR(VLOOKUP($D87,'[3]Chi tiet'!$D$7:$L$397,8,0),0)</f>
        <v>A2</v>
      </c>
      <c r="M87" s="19">
        <f>VLOOKUP(L87,Sheet1!$B$2:$C$12,2,TRUE)</f>
        <v>9</v>
      </c>
      <c r="N87" s="5">
        <f>IFERROR(VLOOKUP($D87,#REF!,3,0),0)</f>
        <v>0</v>
      </c>
      <c r="O87" s="19" t="e">
        <f>VLOOKUP(N87,Sheet1!$B$2:$C$12,2,TRUE)</f>
        <v>#N/A</v>
      </c>
      <c r="P87" s="160" t="e">
        <f t="shared" si="5"/>
        <v>#N/A</v>
      </c>
      <c r="Q87" s="96">
        <f t="shared" si="6"/>
        <v>0</v>
      </c>
      <c r="R87" s="97" t="e">
        <f t="shared" si="7"/>
        <v>#N/A</v>
      </c>
      <c r="S87" s="154"/>
      <c r="T87" s="25"/>
      <c r="U87" s="25"/>
    </row>
    <row r="88" spans="1:21" s="7" customFormat="1" ht="31.5" x14ac:dyDescent="0.25">
      <c r="A88" s="44">
        <f t="shared" si="8"/>
        <v>80</v>
      </c>
      <c r="B88" s="44" t="s">
        <v>312</v>
      </c>
      <c r="C88" s="54" t="s">
        <v>198</v>
      </c>
      <c r="D88" s="38" t="s">
        <v>483</v>
      </c>
      <c r="E88" s="5" t="s">
        <v>848</v>
      </c>
      <c r="F88" s="17" t="s">
        <v>391</v>
      </c>
      <c r="G88" s="19">
        <f>VLOOKUP(F88,Sheet1!$B$2:$C$12,2,TRUE)</f>
        <v>9</v>
      </c>
      <c r="H88" s="5" t="str">
        <f>IFERROR(VLOOKUP($D88,'[1]Chi tiet'!$D$7:$L$389,8,0),0)</f>
        <v>A2</v>
      </c>
      <c r="I88" s="19">
        <f>VLOOKUP(H88,Sheet1!$B$2:$C$12,2,TRUE)</f>
        <v>9</v>
      </c>
      <c r="J88" s="5" t="str">
        <f>IFERROR(VLOOKUP($D88,'[2]Gui chi Quynh'!D$7:K$393,7,0),0)</f>
        <v>A2</v>
      </c>
      <c r="K88" s="19">
        <f>VLOOKUP(J88,Sheet1!$B$2:$C$12,2,TRUE)</f>
        <v>9</v>
      </c>
      <c r="L88" s="5" t="str">
        <f>IFERROR(VLOOKUP($D88,'[3]Chi tiet'!$D$7:$L$397,8,0),0)</f>
        <v>A2</v>
      </c>
      <c r="M88" s="19">
        <f>VLOOKUP(L88,Sheet1!$B$2:$C$12,2,TRUE)</f>
        <v>9</v>
      </c>
      <c r="N88" s="5">
        <f>IFERROR(VLOOKUP($D88,#REF!,3,0),0)</f>
        <v>0</v>
      </c>
      <c r="O88" s="19" t="e">
        <f>VLOOKUP(N88,Sheet1!$B$2:$C$12,2,TRUE)</f>
        <v>#N/A</v>
      </c>
      <c r="P88" s="160" t="e">
        <f t="shared" si="5"/>
        <v>#N/A</v>
      </c>
      <c r="Q88" s="96">
        <f t="shared" si="6"/>
        <v>0</v>
      </c>
      <c r="R88" s="97" t="e">
        <f t="shared" si="7"/>
        <v>#N/A</v>
      </c>
      <c r="S88" s="154"/>
      <c r="T88" s="25"/>
      <c r="U88" s="25"/>
    </row>
    <row r="89" spans="1:21" s="7" customFormat="1" ht="31.5" x14ac:dyDescent="0.25">
      <c r="A89" s="44">
        <f t="shared" si="8"/>
        <v>81</v>
      </c>
      <c r="B89" s="44" t="s">
        <v>313</v>
      </c>
      <c r="C89" s="2" t="s">
        <v>220</v>
      </c>
      <c r="D89" s="19" t="s">
        <v>484</v>
      </c>
      <c r="E89" s="5" t="s">
        <v>848</v>
      </c>
      <c r="F89" s="17" t="s">
        <v>391</v>
      </c>
      <c r="G89" s="19">
        <f>VLOOKUP(F89,Sheet1!$B$2:$C$12,2,TRUE)</f>
        <v>9</v>
      </c>
      <c r="H89" s="5" t="str">
        <f>IFERROR(VLOOKUP($D89,'[1]Chi tiet'!$D$7:$L$389,8,0),0)</f>
        <v>A2</v>
      </c>
      <c r="I89" s="19">
        <f>VLOOKUP(H89,Sheet1!$B$2:$C$12,2,TRUE)</f>
        <v>9</v>
      </c>
      <c r="J89" s="5" t="str">
        <f>IFERROR(VLOOKUP($D89,'[2]Gui chi Quynh'!D$7:K$393,7,0),0)</f>
        <v>A2</v>
      </c>
      <c r="K89" s="19">
        <f>VLOOKUP(J89,Sheet1!$B$2:$C$12,2,TRUE)</f>
        <v>9</v>
      </c>
      <c r="L89" s="5" t="str">
        <f>IFERROR(VLOOKUP($D89,'[3]Chi tiet'!$D$7:$L$397,8,0),0)</f>
        <v>A2</v>
      </c>
      <c r="M89" s="19">
        <f>VLOOKUP(L89,Sheet1!$B$2:$C$12,2,TRUE)</f>
        <v>9</v>
      </c>
      <c r="N89" s="5">
        <f>IFERROR(VLOOKUP($D89,#REF!,3,0),0)</f>
        <v>0</v>
      </c>
      <c r="O89" s="19" t="e">
        <f>VLOOKUP(N89,Sheet1!$B$2:$C$12,2,TRUE)</f>
        <v>#N/A</v>
      </c>
      <c r="P89" s="160" t="e">
        <f t="shared" si="5"/>
        <v>#N/A</v>
      </c>
      <c r="Q89" s="96">
        <f t="shared" si="6"/>
        <v>0</v>
      </c>
      <c r="R89" s="97" t="e">
        <f t="shared" si="7"/>
        <v>#N/A</v>
      </c>
      <c r="S89" s="154"/>
      <c r="T89" s="25"/>
      <c r="U89" s="25"/>
    </row>
    <row r="90" spans="1:21" s="7" customFormat="1" ht="31.5" x14ac:dyDescent="0.25">
      <c r="A90" s="44">
        <f t="shared" si="8"/>
        <v>82</v>
      </c>
      <c r="B90" s="44" t="s">
        <v>314</v>
      </c>
      <c r="C90" s="2" t="s">
        <v>221</v>
      </c>
      <c r="D90" s="19" t="s">
        <v>485</v>
      </c>
      <c r="E90" s="5" t="s">
        <v>848</v>
      </c>
      <c r="F90" s="17" t="s">
        <v>392</v>
      </c>
      <c r="G90" s="19">
        <f>VLOOKUP(F90,Sheet1!$B$2:$C$12,2,TRUE)</f>
        <v>8</v>
      </c>
      <c r="H90" s="5" t="str">
        <f>IFERROR(VLOOKUP($D90,'[1]Chi tiet'!$D$7:$L$389,8,0),0)</f>
        <v>A2</v>
      </c>
      <c r="I90" s="19">
        <f>VLOOKUP(H90,Sheet1!$B$2:$C$12,2,TRUE)</f>
        <v>9</v>
      </c>
      <c r="J90" s="5" t="str">
        <f>IFERROR(VLOOKUP($D90,'[2]Gui chi Quynh'!D$7:K$393,7,0),0)</f>
        <v>A2</v>
      </c>
      <c r="K90" s="19">
        <f>VLOOKUP(J90,Sheet1!$B$2:$C$12,2,TRUE)</f>
        <v>9</v>
      </c>
      <c r="L90" s="5" t="str">
        <f>IFERROR(VLOOKUP($D90,'[3]Chi tiet'!$D$7:$L$397,8,0),0)</f>
        <v>A DN</v>
      </c>
      <c r="M90" s="19">
        <v>7</v>
      </c>
      <c r="N90" s="5">
        <f>IFERROR(VLOOKUP($D90,#REF!,3,0),0)</f>
        <v>0</v>
      </c>
      <c r="O90" s="19" t="e">
        <f>VLOOKUP(N90,Sheet1!$B$2:$C$12,2,TRUE)</f>
        <v>#N/A</v>
      </c>
      <c r="P90" s="160" t="e">
        <f t="shared" si="5"/>
        <v>#N/A</v>
      </c>
      <c r="Q90" s="96">
        <f t="shared" si="6"/>
        <v>0</v>
      </c>
      <c r="R90" s="97" t="e">
        <f t="shared" si="7"/>
        <v>#N/A</v>
      </c>
      <c r="S90" s="154" t="s">
        <v>853</v>
      </c>
      <c r="T90" s="25"/>
      <c r="U90" s="25"/>
    </row>
    <row r="91" spans="1:21" s="7" customFormat="1" ht="31.5" x14ac:dyDescent="0.25">
      <c r="A91" s="44">
        <f t="shared" si="8"/>
        <v>83</v>
      </c>
      <c r="B91" s="44" t="s">
        <v>315</v>
      </c>
      <c r="C91" s="2" t="s">
        <v>222</v>
      </c>
      <c r="D91" s="19" t="s">
        <v>486</v>
      </c>
      <c r="E91" s="5" t="s">
        <v>848</v>
      </c>
      <c r="F91" s="17" t="s">
        <v>392</v>
      </c>
      <c r="G91" s="19">
        <f>VLOOKUP(F91,Sheet1!$B$2:$C$12,2,TRUE)</f>
        <v>8</v>
      </c>
      <c r="H91" s="5" t="str">
        <f>IFERROR(VLOOKUP($D91,'[1]Chi tiet'!$D$7:$L$389,8,0),0)</f>
        <v>A4</v>
      </c>
      <c r="I91" s="19">
        <f>VLOOKUP(H91,Sheet1!$B$2:$C$12,2,TRUE)</f>
        <v>7</v>
      </c>
      <c r="J91" s="5" t="str">
        <f>IFERROR(VLOOKUP($D91,'[2]Gui chi Quynh'!D$7:K$393,7,0),0)</f>
        <v>A3</v>
      </c>
      <c r="K91" s="19">
        <f>VLOOKUP(J91,Sheet1!$B$2:$C$12,2,TRUE)</f>
        <v>8</v>
      </c>
      <c r="L91" s="5" t="str">
        <f>IFERROR(VLOOKUP($D91,'[3]Chi tiet'!$D$7:$L$397,8,0),0)</f>
        <v>A3</v>
      </c>
      <c r="M91" s="19">
        <f>VLOOKUP(L91,Sheet1!$B$2:$C$12,2,TRUE)</f>
        <v>8</v>
      </c>
      <c r="N91" s="5">
        <f>IFERROR(VLOOKUP($D91,#REF!,3,0),0)</f>
        <v>0</v>
      </c>
      <c r="O91" s="19" t="e">
        <f>VLOOKUP(N91,Sheet1!$B$2:$C$12,2,TRUE)</f>
        <v>#N/A</v>
      </c>
      <c r="P91" s="160" t="e">
        <f t="shared" si="5"/>
        <v>#N/A</v>
      </c>
      <c r="Q91" s="96">
        <f t="shared" si="6"/>
        <v>0</v>
      </c>
      <c r="R91" s="97" t="e">
        <f t="shared" si="7"/>
        <v>#N/A</v>
      </c>
      <c r="S91" s="154"/>
      <c r="T91" s="25"/>
      <c r="U91" s="25"/>
    </row>
    <row r="92" spans="1:21" s="48" customFormat="1" ht="31.5" x14ac:dyDescent="0.25">
      <c r="A92" s="44">
        <f t="shared" si="8"/>
        <v>84</v>
      </c>
      <c r="B92" s="44" t="s">
        <v>316</v>
      </c>
      <c r="C92" s="69" t="s">
        <v>281</v>
      </c>
      <c r="D92" s="19" t="s">
        <v>487</v>
      </c>
      <c r="E92" s="5" t="s">
        <v>848</v>
      </c>
      <c r="F92" s="17" t="s">
        <v>393</v>
      </c>
      <c r="G92" s="19">
        <f>VLOOKUP(F92,Sheet1!$B$2:$C$12,2,TRUE)</f>
        <v>7</v>
      </c>
      <c r="H92" s="5" t="str">
        <f>IFERROR(VLOOKUP($D92,'[1]Chi tiet'!$D$7:$L$389,8,0),0)</f>
        <v>A4</v>
      </c>
      <c r="I92" s="19">
        <f>VLOOKUP(H92,Sheet1!$B$2:$C$12,2,TRUE)</f>
        <v>7</v>
      </c>
      <c r="J92" s="5" t="str">
        <f>IFERROR(VLOOKUP($D92,'[2]Gui chi Quynh'!D$7:K$393,7,0),0)</f>
        <v>A3</v>
      </c>
      <c r="K92" s="19">
        <f>VLOOKUP(J92,Sheet1!$B$2:$C$12,2,TRUE)</f>
        <v>8</v>
      </c>
      <c r="L92" s="5" t="str">
        <f>IFERROR(VLOOKUP($D92,'[3]Chi tiet'!$D$7:$L$397,8,0),0)</f>
        <v>A3</v>
      </c>
      <c r="M92" s="19">
        <f>VLOOKUP(L92,Sheet1!$B$2:$C$12,2,TRUE)</f>
        <v>8</v>
      </c>
      <c r="N92" s="5">
        <f>IFERROR(VLOOKUP($D92,#REF!,3,0),0)</f>
        <v>0</v>
      </c>
      <c r="O92" s="19" t="e">
        <f>VLOOKUP(N92,Sheet1!$B$2:$C$12,2,TRUE)</f>
        <v>#N/A</v>
      </c>
      <c r="P92" s="160" t="e">
        <f t="shared" si="5"/>
        <v>#N/A</v>
      </c>
      <c r="Q92" s="96">
        <f t="shared" si="6"/>
        <v>0</v>
      </c>
      <c r="R92" s="97" t="e">
        <f t="shared" si="7"/>
        <v>#N/A</v>
      </c>
      <c r="S92" s="154"/>
      <c r="T92" s="25"/>
      <c r="U92" s="25"/>
    </row>
    <row r="93" spans="1:21" s="7" customFormat="1" ht="31.5" x14ac:dyDescent="0.25">
      <c r="A93" s="44">
        <f t="shared" si="8"/>
        <v>85</v>
      </c>
      <c r="B93" s="44" t="s">
        <v>318</v>
      </c>
      <c r="C93" s="3" t="s">
        <v>74</v>
      </c>
      <c r="D93" s="19" t="s">
        <v>488</v>
      </c>
      <c r="E93" s="5" t="s">
        <v>848</v>
      </c>
      <c r="F93" s="17" t="s">
        <v>391</v>
      </c>
      <c r="G93" s="19">
        <f>VLOOKUP(F93,Sheet1!$B$2:$C$12,2,TRUE)</f>
        <v>9</v>
      </c>
      <c r="H93" s="5" t="str">
        <f>IFERROR(VLOOKUP($D93,'[1]Chi tiet'!$D$7:$L$389,8,0),0)</f>
        <v>A2</v>
      </c>
      <c r="I93" s="19">
        <f>VLOOKUP(H93,Sheet1!$B$2:$C$12,2,TRUE)</f>
        <v>9</v>
      </c>
      <c r="J93" s="5" t="str">
        <f>IFERROR(VLOOKUP($D93,'[2]Gui chi Quynh'!D$7:K$393,7,0),0)</f>
        <v>A2</v>
      </c>
      <c r="K93" s="19">
        <f>VLOOKUP(J93,Sheet1!$B$2:$C$12,2,TRUE)</f>
        <v>9</v>
      </c>
      <c r="L93" s="5" t="str">
        <f>IFERROR(VLOOKUP($D93,'[3]Chi tiet'!$D$7:$L$397,8,0),0)</f>
        <v>A2</v>
      </c>
      <c r="M93" s="19">
        <f>VLOOKUP(L93,Sheet1!$B$2:$C$12,2,TRUE)</f>
        <v>9</v>
      </c>
      <c r="N93" s="5">
        <f>IFERROR(VLOOKUP($D93,#REF!,3,0),0)</f>
        <v>0</v>
      </c>
      <c r="O93" s="19" t="e">
        <f>VLOOKUP(N93,Sheet1!$B$2:$C$12,2,TRUE)</f>
        <v>#N/A</v>
      </c>
      <c r="P93" s="160" t="e">
        <f t="shared" si="5"/>
        <v>#N/A</v>
      </c>
      <c r="Q93" s="96">
        <f t="shared" si="6"/>
        <v>0</v>
      </c>
      <c r="R93" s="97" t="e">
        <f t="shared" si="7"/>
        <v>#N/A</v>
      </c>
      <c r="S93" s="154"/>
      <c r="T93" s="25"/>
      <c r="U93" s="25"/>
    </row>
    <row r="94" spans="1:21" s="7" customFormat="1" ht="31.5" x14ac:dyDescent="0.25">
      <c r="A94" s="44">
        <f t="shared" si="8"/>
        <v>86</v>
      </c>
      <c r="B94" s="44" t="s">
        <v>23</v>
      </c>
      <c r="C94" s="2" t="s">
        <v>224</v>
      </c>
      <c r="D94" s="19" t="s">
        <v>489</v>
      </c>
      <c r="E94" s="5" t="s">
        <v>848</v>
      </c>
      <c r="F94" s="17" t="s">
        <v>391</v>
      </c>
      <c r="G94" s="19">
        <f>VLOOKUP(F94,Sheet1!$B$2:$C$12,2,TRUE)</f>
        <v>9</v>
      </c>
      <c r="H94" s="5" t="str">
        <f>IFERROR(VLOOKUP($D94,'[1]Chi tiet'!$D$7:$L$389,8,0),0)</f>
        <v>A3</v>
      </c>
      <c r="I94" s="19">
        <f>VLOOKUP(H94,Sheet1!$B$2:$C$12,2,TRUE)</f>
        <v>8</v>
      </c>
      <c r="J94" s="5" t="str">
        <f>IFERROR(VLOOKUP($D94,'[2]Gui chi Quynh'!D$7:K$393,7,0),0)</f>
        <v>A2</v>
      </c>
      <c r="K94" s="19">
        <f>VLOOKUP(J94,Sheet1!$B$2:$C$12,2,TRUE)</f>
        <v>9</v>
      </c>
      <c r="L94" s="5" t="str">
        <f>IFERROR(VLOOKUP($D94,'[3]Chi tiet'!$D$7:$L$397,8,0),0)</f>
        <v>A2</v>
      </c>
      <c r="M94" s="19">
        <f>VLOOKUP(L94,Sheet1!$B$2:$C$12,2,TRUE)</f>
        <v>9</v>
      </c>
      <c r="N94" s="5">
        <f>IFERROR(VLOOKUP($D94,#REF!,3,0),0)</f>
        <v>0</v>
      </c>
      <c r="O94" s="19" t="e">
        <f>VLOOKUP(N94,Sheet1!$B$2:$C$12,2,TRUE)</f>
        <v>#N/A</v>
      </c>
      <c r="P94" s="160" t="e">
        <f t="shared" si="5"/>
        <v>#N/A</v>
      </c>
      <c r="Q94" s="96">
        <f t="shared" si="6"/>
        <v>0</v>
      </c>
      <c r="R94" s="97" t="e">
        <f t="shared" si="7"/>
        <v>#N/A</v>
      </c>
      <c r="S94" s="154"/>
      <c r="T94" s="25"/>
      <c r="U94" s="25"/>
    </row>
    <row r="95" spans="1:21" s="7" customFormat="1" ht="31.5" x14ac:dyDescent="0.25">
      <c r="A95" s="44">
        <f t="shared" si="8"/>
        <v>87</v>
      </c>
      <c r="B95" s="44" t="s">
        <v>25</v>
      </c>
      <c r="C95" s="2" t="s">
        <v>225</v>
      </c>
      <c r="D95" s="19" t="s">
        <v>490</v>
      </c>
      <c r="E95" s="5" t="s">
        <v>848</v>
      </c>
      <c r="F95" s="17" t="s">
        <v>392</v>
      </c>
      <c r="G95" s="19">
        <f>VLOOKUP(F95,Sheet1!$B$2:$C$12,2,TRUE)</f>
        <v>8</v>
      </c>
      <c r="H95" s="5" t="str">
        <f>IFERROR(VLOOKUP($D95,'[1]Chi tiet'!$D$7:$L$389,8,0),0)</f>
        <v>A2</v>
      </c>
      <c r="I95" s="19">
        <f>VLOOKUP(H95,Sheet1!$B$2:$C$12,2,TRUE)</f>
        <v>9</v>
      </c>
      <c r="J95" s="5" t="str">
        <f>IFERROR(VLOOKUP($D95,'[2]Gui chi Quynh'!D$7:K$393,7,0),0)</f>
        <v>A2</v>
      </c>
      <c r="K95" s="19">
        <f>VLOOKUP(J95,Sheet1!$B$2:$C$12,2,TRUE)</f>
        <v>9</v>
      </c>
      <c r="L95" s="5" t="str">
        <f>IFERROR(VLOOKUP($D95,'[3]Chi tiet'!$D$7:$L$397,8,0),0)</f>
        <v>A2</v>
      </c>
      <c r="M95" s="19">
        <f>VLOOKUP(L95,Sheet1!$B$2:$C$12,2,TRUE)</f>
        <v>9</v>
      </c>
      <c r="N95" s="5">
        <f>IFERROR(VLOOKUP($D95,#REF!,3,0),0)</f>
        <v>0</v>
      </c>
      <c r="O95" s="19" t="e">
        <f>VLOOKUP(N95,Sheet1!$B$2:$C$12,2,TRUE)</f>
        <v>#N/A</v>
      </c>
      <c r="P95" s="160" t="e">
        <f t="shared" si="5"/>
        <v>#N/A</v>
      </c>
      <c r="Q95" s="96">
        <f t="shared" si="6"/>
        <v>0</v>
      </c>
      <c r="R95" s="97" t="e">
        <f t="shared" si="7"/>
        <v>#N/A</v>
      </c>
      <c r="S95" s="154"/>
      <c r="T95" s="25"/>
      <c r="U95" s="25"/>
    </row>
    <row r="96" spans="1:21" s="48" customFormat="1" ht="31.5" x14ac:dyDescent="0.25">
      <c r="A96" s="44">
        <f t="shared" si="8"/>
        <v>88</v>
      </c>
      <c r="B96" s="44" t="s">
        <v>27</v>
      </c>
      <c r="C96" s="2" t="s">
        <v>34</v>
      </c>
      <c r="D96" s="19" t="s">
        <v>491</v>
      </c>
      <c r="E96" s="5" t="s">
        <v>848</v>
      </c>
      <c r="F96" s="17" t="s">
        <v>391</v>
      </c>
      <c r="G96" s="19">
        <f>VLOOKUP(F96,Sheet1!$B$2:$C$12,2,TRUE)</f>
        <v>9</v>
      </c>
      <c r="H96" s="5" t="str">
        <f>IFERROR(VLOOKUP($D96,'[1]Chi tiet'!$D$7:$L$389,8,0),0)</f>
        <v>A2</v>
      </c>
      <c r="I96" s="19">
        <f>VLOOKUP(H96,Sheet1!$B$2:$C$12,2,TRUE)</f>
        <v>9</v>
      </c>
      <c r="J96" s="5" t="str">
        <f>IFERROR(VLOOKUP($D96,'[2]Gui chi Quynh'!D$7:K$393,7,0),0)</f>
        <v>A2</v>
      </c>
      <c r="K96" s="19">
        <f>VLOOKUP(J96,Sheet1!$B$2:$C$12,2,TRUE)</f>
        <v>9</v>
      </c>
      <c r="L96" s="5" t="str">
        <f>IFERROR(VLOOKUP($D96,'[3]Chi tiet'!$D$7:$L$397,8,0),0)</f>
        <v>A2</v>
      </c>
      <c r="M96" s="19">
        <f>VLOOKUP(L96,Sheet1!$B$2:$C$12,2,TRUE)</f>
        <v>9</v>
      </c>
      <c r="N96" s="5">
        <f>IFERROR(VLOOKUP($D96,#REF!,3,0),0)</f>
        <v>0</v>
      </c>
      <c r="O96" s="19" t="e">
        <f>VLOOKUP(N96,Sheet1!$B$2:$C$12,2,TRUE)</f>
        <v>#N/A</v>
      </c>
      <c r="P96" s="160" t="e">
        <f t="shared" si="5"/>
        <v>#N/A</v>
      </c>
      <c r="Q96" s="96">
        <f t="shared" si="6"/>
        <v>0</v>
      </c>
      <c r="R96" s="97" t="e">
        <f t="shared" si="7"/>
        <v>#N/A</v>
      </c>
      <c r="S96" s="154"/>
      <c r="T96" s="25"/>
      <c r="U96" s="25"/>
    </row>
    <row r="97" spans="1:21" s="7" customFormat="1" ht="31.5" x14ac:dyDescent="0.25">
      <c r="A97" s="44">
        <f t="shared" si="8"/>
        <v>89</v>
      </c>
      <c r="B97" s="44" t="s">
        <v>29</v>
      </c>
      <c r="C97" s="10" t="s">
        <v>309</v>
      </c>
      <c r="D97" s="19" t="s">
        <v>492</v>
      </c>
      <c r="E97" s="5" t="s">
        <v>848</v>
      </c>
      <c r="F97" s="17" t="s">
        <v>393</v>
      </c>
      <c r="G97" s="19">
        <f>VLOOKUP(F97,Sheet1!$B$2:$C$12,2,TRUE)</f>
        <v>7</v>
      </c>
      <c r="H97" s="5" t="str">
        <f>IFERROR(VLOOKUP($D97,'[1]Chi tiet'!$D$7:$L$389,8,0),0)</f>
        <v>A4</v>
      </c>
      <c r="I97" s="19">
        <f>VLOOKUP(H97,Sheet1!$B$2:$C$12,2,TRUE)</f>
        <v>7</v>
      </c>
      <c r="J97" s="5" t="str">
        <f>IFERROR(VLOOKUP($D97,'[2]Gui chi Quynh'!D$7:K$393,7,0),0)</f>
        <v>A4</v>
      </c>
      <c r="K97" s="19">
        <f>VLOOKUP(J97,Sheet1!$B$2:$C$12,2,TRUE)</f>
        <v>7</v>
      </c>
      <c r="L97" s="5" t="str">
        <f>IFERROR(VLOOKUP($D97,'[3]Chi tiet'!$D$7:$L$397,8,0),0)</f>
        <v>A3</v>
      </c>
      <c r="M97" s="19">
        <f>VLOOKUP(L97,Sheet1!$B$2:$C$12,2,TRUE)</f>
        <v>8</v>
      </c>
      <c r="N97" s="5">
        <f>IFERROR(VLOOKUP($D97,#REF!,3,0),0)</f>
        <v>0</v>
      </c>
      <c r="O97" s="19" t="e">
        <f>VLOOKUP(N97,Sheet1!$B$2:$C$12,2,TRUE)</f>
        <v>#N/A</v>
      </c>
      <c r="P97" s="160" t="e">
        <f t="shared" si="5"/>
        <v>#N/A</v>
      </c>
      <c r="Q97" s="96">
        <f t="shared" si="6"/>
        <v>0</v>
      </c>
      <c r="R97" s="97" t="e">
        <f t="shared" si="7"/>
        <v>#N/A</v>
      </c>
      <c r="S97" s="154"/>
      <c r="T97" s="25"/>
      <c r="U97" s="25"/>
    </row>
    <row r="98" spans="1:21" s="7" customFormat="1" ht="31.5" x14ac:dyDescent="0.25">
      <c r="A98" s="44">
        <f t="shared" si="8"/>
        <v>90</v>
      </c>
      <c r="B98" s="44" t="s">
        <v>31</v>
      </c>
      <c r="C98" s="2" t="s">
        <v>274</v>
      </c>
      <c r="D98" s="19" t="s">
        <v>493</v>
      </c>
      <c r="E98" s="5" t="s">
        <v>848</v>
      </c>
      <c r="F98" s="17" t="s">
        <v>392</v>
      </c>
      <c r="G98" s="19">
        <f>VLOOKUP(F98,Sheet1!$B$2:$C$12,2,TRUE)</f>
        <v>8</v>
      </c>
      <c r="H98" s="5" t="str">
        <f>IFERROR(VLOOKUP($D98,'[1]Chi tiet'!$D$7:$L$389,8,0),0)</f>
        <v>A3</v>
      </c>
      <c r="I98" s="19">
        <f>VLOOKUP(H98,Sheet1!$B$2:$C$12,2,TRUE)</f>
        <v>8</v>
      </c>
      <c r="J98" s="5" t="str">
        <f>IFERROR(VLOOKUP($D98,'[2]Gui chi Quynh'!D$7:K$393,7,0),0)</f>
        <v>A2</v>
      </c>
      <c r="K98" s="19">
        <f>VLOOKUP(J98,Sheet1!$B$2:$C$12,2,TRUE)</f>
        <v>9</v>
      </c>
      <c r="L98" s="5" t="str">
        <f>IFERROR(VLOOKUP($D98,'[3]Chi tiet'!$D$7:$L$397,8,0),0)</f>
        <v>A2</v>
      </c>
      <c r="M98" s="19">
        <f>VLOOKUP(L98,Sheet1!$B$2:$C$12,2,TRUE)</f>
        <v>9</v>
      </c>
      <c r="N98" s="5">
        <f>IFERROR(VLOOKUP($D98,#REF!,3,0),0)</f>
        <v>0</v>
      </c>
      <c r="O98" s="19" t="e">
        <f>VLOOKUP(N98,Sheet1!$B$2:$C$12,2,TRUE)</f>
        <v>#N/A</v>
      </c>
      <c r="P98" s="160" t="e">
        <f t="shared" si="5"/>
        <v>#N/A</v>
      </c>
      <c r="Q98" s="96">
        <f t="shared" si="6"/>
        <v>0</v>
      </c>
      <c r="R98" s="97" t="e">
        <f t="shared" si="7"/>
        <v>#N/A</v>
      </c>
      <c r="S98" s="154"/>
      <c r="T98" s="25"/>
      <c r="U98" s="25"/>
    </row>
    <row r="99" spans="1:21" s="7" customFormat="1" ht="31.5" x14ac:dyDescent="0.25">
      <c r="A99" s="44">
        <f t="shared" si="8"/>
        <v>91</v>
      </c>
      <c r="B99" s="44" t="s">
        <v>33</v>
      </c>
      <c r="C99" s="3" t="s">
        <v>80</v>
      </c>
      <c r="D99" s="19" t="s">
        <v>494</v>
      </c>
      <c r="E99" s="5" t="s">
        <v>848</v>
      </c>
      <c r="F99" s="17" t="s">
        <v>393</v>
      </c>
      <c r="G99" s="19">
        <f>VLOOKUP(F99,Sheet1!$B$2:$C$12,2,TRUE)</f>
        <v>7</v>
      </c>
      <c r="H99" s="5" t="str">
        <f>IFERROR(VLOOKUP($D99,'[1]Chi tiet'!$D$7:$L$389,8,0),0)</f>
        <v>A4</v>
      </c>
      <c r="I99" s="19">
        <f>VLOOKUP(H99,Sheet1!$B$2:$C$12,2,TRUE)</f>
        <v>7</v>
      </c>
      <c r="J99" s="5" t="str">
        <f>IFERROR(VLOOKUP($D99,'[2]Gui chi Quynh'!D$7:K$393,7,0),0)</f>
        <v>A4</v>
      </c>
      <c r="K99" s="19">
        <f>VLOOKUP(J99,Sheet1!$B$2:$C$12,2,TRUE)</f>
        <v>7</v>
      </c>
      <c r="L99" s="5" t="str">
        <f>IFERROR(VLOOKUP($D99,'[3]Chi tiet'!$D$7:$L$397,8,0),0)</f>
        <v>A4</v>
      </c>
      <c r="M99" s="19">
        <f>VLOOKUP(L99,Sheet1!$B$2:$C$12,2,TRUE)</f>
        <v>7</v>
      </c>
      <c r="N99" s="5">
        <f>IFERROR(VLOOKUP($D99,#REF!,3,0),0)</f>
        <v>0</v>
      </c>
      <c r="O99" s="19" t="e">
        <f>VLOOKUP(N99,Sheet1!$B$2:$C$12,2,TRUE)</f>
        <v>#N/A</v>
      </c>
      <c r="P99" s="160" t="e">
        <f t="shared" si="5"/>
        <v>#N/A</v>
      </c>
      <c r="Q99" s="96">
        <f t="shared" si="6"/>
        <v>0</v>
      </c>
      <c r="R99" s="97" t="e">
        <f t="shared" si="7"/>
        <v>#N/A</v>
      </c>
      <c r="S99" s="154"/>
      <c r="T99" s="25"/>
      <c r="U99" s="25"/>
    </row>
    <row r="100" spans="1:21" s="7" customFormat="1" ht="31.5" x14ac:dyDescent="0.25">
      <c r="A100" s="44">
        <f t="shared" si="8"/>
        <v>92</v>
      </c>
      <c r="B100" s="44" t="s">
        <v>35</v>
      </c>
      <c r="C100" s="3" t="s">
        <v>77</v>
      </c>
      <c r="D100" s="19" t="s">
        <v>495</v>
      </c>
      <c r="E100" s="5" t="s">
        <v>848</v>
      </c>
      <c r="F100" s="17" t="s">
        <v>392</v>
      </c>
      <c r="G100" s="19">
        <f>VLOOKUP(F100,Sheet1!$B$2:$C$12,2,TRUE)</f>
        <v>8</v>
      </c>
      <c r="H100" s="5" t="str">
        <f>IFERROR(VLOOKUP($D100,'[1]Chi tiet'!$D$7:$L$389,8,0),0)</f>
        <v>A4</v>
      </c>
      <c r="I100" s="19">
        <f>VLOOKUP(H100,Sheet1!$B$2:$C$12,2,TRUE)</f>
        <v>7</v>
      </c>
      <c r="J100" s="5" t="str">
        <f>IFERROR(VLOOKUP($D100,'[2]Gui chi Quynh'!D$7:K$393,7,0),0)</f>
        <v>A3</v>
      </c>
      <c r="K100" s="19">
        <f>VLOOKUP(J100,Sheet1!$B$2:$C$12,2,TRUE)</f>
        <v>8</v>
      </c>
      <c r="L100" s="5" t="str">
        <f>IFERROR(VLOOKUP($D100,'[3]Chi tiet'!$D$7:$L$397,8,0),0)</f>
        <v>A3</v>
      </c>
      <c r="M100" s="19">
        <f>VLOOKUP(L100,Sheet1!$B$2:$C$12,2,TRUE)</f>
        <v>8</v>
      </c>
      <c r="N100" s="5">
        <f>IFERROR(VLOOKUP($D100,#REF!,3,0),0)</f>
        <v>0</v>
      </c>
      <c r="O100" s="19" t="e">
        <f>VLOOKUP(N100,Sheet1!$B$2:$C$12,2,TRUE)</f>
        <v>#N/A</v>
      </c>
      <c r="P100" s="160" t="e">
        <f t="shared" si="5"/>
        <v>#N/A</v>
      </c>
      <c r="Q100" s="96">
        <f t="shared" si="6"/>
        <v>0</v>
      </c>
      <c r="R100" s="97" t="e">
        <f t="shared" si="7"/>
        <v>#N/A</v>
      </c>
      <c r="S100" s="154"/>
      <c r="T100" s="25"/>
      <c r="U100" s="26"/>
    </row>
    <row r="101" spans="1:21" s="7" customFormat="1" ht="31.5" x14ac:dyDescent="0.25">
      <c r="A101" s="44">
        <f t="shared" si="8"/>
        <v>93</v>
      </c>
      <c r="B101" s="44" t="s">
        <v>37</v>
      </c>
      <c r="C101" s="3" t="s">
        <v>79</v>
      </c>
      <c r="D101" s="19" t="s">
        <v>496</v>
      </c>
      <c r="E101" s="5" t="s">
        <v>848</v>
      </c>
      <c r="F101" s="17" t="s">
        <v>393</v>
      </c>
      <c r="G101" s="19">
        <f>VLOOKUP(F101,Sheet1!$B$2:$C$12,2,TRUE)</f>
        <v>7</v>
      </c>
      <c r="H101" s="5" t="str">
        <f>IFERROR(VLOOKUP($D101,'[1]Chi tiet'!$D$7:$L$389,8,0),0)</f>
        <v>A4</v>
      </c>
      <c r="I101" s="19">
        <f>VLOOKUP(H101,Sheet1!$B$2:$C$12,2,TRUE)</f>
        <v>7</v>
      </c>
      <c r="J101" s="5" t="str">
        <f>IFERROR(VLOOKUP($D101,'[2]Gui chi Quynh'!D$7:K$393,7,0),0)</f>
        <v>A4</v>
      </c>
      <c r="K101" s="19">
        <f>VLOOKUP(J101,Sheet1!$B$2:$C$12,2,TRUE)</f>
        <v>7</v>
      </c>
      <c r="L101" s="5" t="str">
        <f>IFERROR(VLOOKUP($D101,'[3]Chi tiet'!$D$7:$L$397,8,0),0)</f>
        <v>A4</v>
      </c>
      <c r="M101" s="19">
        <f>VLOOKUP(L101,Sheet1!$B$2:$C$12,2,TRUE)</f>
        <v>7</v>
      </c>
      <c r="N101" s="5">
        <f>IFERROR(VLOOKUP($D101,#REF!,3,0),0)</f>
        <v>0</v>
      </c>
      <c r="O101" s="19" t="e">
        <f>VLOOKUP(N101,Sheet1!$B$2:$C$12,2,TRUE)</f>
        <v>#N/A</v>
      </c>
      <c r="P101" s="160" t="e">
        <f t="shared" si="5"/>
        <v>#N/A</v>
      </c>
      <c r="Q101" s="96">
        <f t="shared" si="6"/>
        <v>0</v>
      </c>
      <c r="R101" s="97" t="e">
        <f t="shared" si="7"/>
        <v>#N/A</v>
      </c>
      <c r="S101" s="154"/>
      <c r="T101" s="25"/>
      <c r="U101" s="25"/>
    </row>
    <row r="102" spans="1:21" s="7" customFormat="1" ht="31.5" x14ac:dyDescent="0.25">
      <c r="A102" s="44">
        <f t="shared" si="8"/>
        <v>94</v>
      </c>
      <c r="B102" s="44" t="s">
        <v>38</v>
      </c>
      <c r="C102" s="10" t="s">
        <v>147</v>
      </c>
      <c r="D102" s="19" t="s">
        <v>497</v>
      </c>
      <c r="E102" s="5" t="s">
        <v>848</v>
      </c>
      <c r="F102" s="17" t="s">
        <v>392</v>
      </c>
      <c r="G102" s="19">
        <f>VLOOKUP(F102,Sheet1!$B$2:$C$12,2,TRUE)</f>
        <v>8</v>
      </c>
      <c r="H102" s="5" t="str">
        <f>IFERROR(VLOOKUP($D102,'[1]Chi tiet'!$D$7:$L$389,8,0),0)</f>
        <v>A3</v>
      </c>
      <c r="I102" s="19">
        <f>VLOOKUP(H102,Sheet1!$B$2:$C$12,2,TRUE)</f>
        <v>8</v>
      </c>
      <c r="J102" s="5" t="str">
        <f>IFERROR(VLOOKUP($D102,'[2]Gui chi Quynh'!D$7:K$393,7,0),0)</f>
        <v>A3</v>
      </c>
      <c r="K102" s="19">
        <f>VLOOKUP(J102,Sheet1!$B$2:$C$12,2,TRUE)</f>
        <v>8</v>
      </c>
      <c r="L102" s="5" t="str">
        <f>IFERROR(VLOOKUP($D102,'[3]Chi tiet'!$D$7:$L$397,8,0),0)</f>
        <v>A3</v>
      </c>
      <c r="M102" s="19">
        <f>VLOOKUP(L102,Sheet1!$B$2:$C$12,2,TRUE)</f>
        <v>8</v>
      </c>
      <c r="N102" s="5">
        <f>IFERROR(VLOOKUP($D102,#REF!,3,0),0)</f>
        <v>0</v>
      </c>
      <c r="O102" s="19" t="e">
        <f>VLOOKUP(N102,Sheet1!$B$2:$C$12,2,TRUE)</f>
        <v>#N/A</v>
      </c>
      <c r="P102" s="160" t="e">
        <f t="shared" si="5"/>
        <v>#N/A</v>
      </c>
      <c r="Q102" s="96">
        <f t="shared" si="6"/>
        <v>0</v>
      </c>
      <c r="R102" s="97" t="e">
        <f t="shared" si="7"/>
        <v>#N/A</v>
      </c>
      <c r="S102" s="154"/>
      <c r="T102" s="25"/>
      <c r="U102" s="25"/>
    </row>
    <row r="103" spans="1:21" s="7" customFormat="1" ht="31.5" x14ac:dyDescent="0.25">
      <c r="A103" s="44">
        <f t="shared" si="8"/>
        <v>95</v>
      </c>
      <c r="B103" s="44" t="s">
        <v>40</v>
      </c>
      <c r="C103" s="2" t="s">
        <v>230</v>
      </c>
      <c r="D103" s="19" t="s">
        <v>498</v>
      </c>
      <c r="E103" s="5" t="s">
        <v>848</v>
      </c>
      <c r="F103" s="17" t="s">
        <v>392</v>
      </c>
      <c r="G103" s="19">
        <f>VLOOKUP(F103,Sheet1!$B$2:$C$12,2,TRUE)</f>
        <v>8</v>
      </c>
      <c r="H103" s="5" t="str">
        <f>IFERROR(VLOOKUP($D103,'[1]Chi tiet'!$D$7:$L$389,8,0),0)</f>
        <v>A4</v>
      </c>
      <c r="I103" s="19">
        <f>VLOOKUP(H103,Sheet1!$B$2:$C$12,2,TRUE)</f>
        <v>7</v>
      </c>
      <c r="J103" s="5" t="str">
        <f>IFERROR(VLOOKUP($D103,'[2]Gui chi Quynh'!D$7:K$393,7,0),0)</f>
        <v>A3</v>
      </c>
      <c r="K103" s="19">
        <f>VLOOKUP(J103,Sheet1!$B$2:$C$12,2,TRUE)</f>
        <v>8</v>
      </c>
      <c r="L103" s="5" t="str">
        <f>IFERROR(VLOOKUP($D103,'[3]Chi tiet'!$D$7:$L$397,8,0),0)</f>
        <v>A3</v>
      </c>
      <c r="M103" s="19">
        <f>VLOOKUP(L103,Sheet1!$B$2:$C$12,2,TRUE)</f>
        <v>8</v>
      </c>
      <c r="N103" s="5">
        <f>IFERROR(VLOOKUP($D103,#REF!,3,0),0)</f>
        <v>0</v>
      </c>
      <c r="O103" s="19" t="e">
        <f>VLOOKUP(N103,Sheet1!$B$2:$C$12,2,TRUE)</f>
        <v>#N/A</v>
      </c>
      <c r="P103" s="160" t="e">
        <f t="shared" si="5"/>
        <v>#N/A</v>
      </c>
      <c r="Q103" s="96">
        <f t="shared" si="6"/>
        <v>0</v>
      </c>
      <c r="R103" s="97" t="e">
        <f t="shared" si="7"/>
        <v>#N/A</v>
      </c>
      <c r="S103" s="154"/>
      <c r="T103" s="25"/>
      <c r="U103" s="25"/>
    </row>
    <row r="104" spans="1:21" s="7" customFormat="1" ht="31.5" x14ac:dyDescent="0.25">
      <c r="A104" s="44">
        <f t="shared" si="8"/>
        <v>96</v>
      </c>
      <c r="B104" s="44" t="s">
        <v>42</v>
      </c>
      <c r="C104" s="2" t="s">
        <v>229</v>
      </c>
      <c r="D104" s="19" t="s">
        <v>499</v>
      </c>
      <c r="E104" s="5" t="s">
        <v>848</v>
      </c>
      <c r="F104" s="17" t="s">
        <v>393</v>
      </c>
      <c r="G104" s="19">
        <f>VLOOKUP(F104,Sheet1!$B$2:$C$12,2,TRUE)</f>
        <v>7</v>
      </c>
      <c r="H104" s="5" t="str">
        <f>IFERROR(VLOOKUP($D104,'[1]Chi tiet'!$D$7:$L$389,8,0),0)</f>
        <v>A4</v>
      </c>
      <c r="I104" s="19">
        <f>VLOOKUP(H104,Sheet1!$B$2:$C$12,2,TRUE)</f>
        <v>7</v>
      </c>
      <c r="J104" s="5" t="str">
        <f>IFERROR(VLOOKUP($D104,'[2]Gui chi Quynh'!D$7:K$393,7,0),0)</f>
        <v>A4</v>
      </c>
      <c r="K104" s="19">
        <f>VLOOKUP(J104,Sheet1!$B$2:$C$12,2,TRUE)</f>
        <v>7</v>
      </c>
      <c r="L104" s="5" t="str">
        <f>IFERROR(VLOOKUP($D104,'[3]Chi tiet'!$D$7:$L$397,8,0),0)</f>
        <v>A4</v>
      </c>
      <c r="M104" s="19">
        <f>VLOOKUP(L104,Sheet1!$B$2:$C$12,2,TRUE)</f>
        <v>7</v>
      </c>
      <c r="N104" s="5">
        <f>IFERROR(VLOOKUP($D104,#REF!,3,0),0)</f>
        <v>0</v>
      </c>
      <c r="O104" s="19" t="e">
        <f>VLOOKUP(N104,Sheet1!$B$2:$C$12,2,TRUE)</f>
        <v>#N/A</v>
      </c>
      <c r="P104" s="160" t="e">
        <f t="shared" si="5"/>
        <v>#N/A</v>
      </c>
      <c r="Q104" s="96">
        <f t="shared" si="6"/>
        <v>0</v>
      </c>
      <c r="R104" s="97" t="e">
        <f t="shared" si="7"/>
        <v>#N/A</v>
      </c>
      <c r="S104" s="154"/>
      <c r="T104" s="25"/>
      <c r="U104" s="25"/>
    </row>
    <row r="105" spans="1:21" s="7" customFormat="1" ht="31.5" x14ac:dyDescent="0.25">
      <c r="A105" s="44">
        <f t="shared" si="8"/>
        <v>97</v>
      </c>
      <c r="B105" s="44" t="s">
        <v>43</v>
      </c>
      <c r="C105" s="2" t="s">
        <v>231</v>
      </c>
      <c r="D105" s="19" t="s">
        <v>500</v>
      </c>
      <c r="E105" s="5" t="s">
        <v>848</v>
      </c>
      <c r="F105" s="17" t="s">
        <v>393</v>
      </c>
      <c r="G105" s="19">
        <f>VLOOKUP(F105,Sheet1!$B$2:$C$12,2,TRUE)</f>
        <v>7</v>
      </c>
      <c r="H105" s="5" t="str">
        <f>IFERROR(VLOOKUP($D105,'[1]Chi tiet'!$D$7:$L$389,8,0),0)</f>
        <v>A4</v>
      </c>
      <c r="I105" s="19">
        <f>VLOOKUP(H105,Sheet1!$B$2:$C$12,2,TRUE)</f>
        <v>7</v>
      </c>
      <c r="J105" s="5" t="str">
        <f>IFERROR(VLOOKUP($D105,'[2]Gui chi Quynh'!D$7:K$393,7,0),0)</f>
        <v>A4</v>
      </c>
      <c r="K105" s="19">
        <f>VLOOKUP(J105,Sheet1!$B$2:$C$12,2,TRUE)</f>
        <v>7</v>
      </c>
      <c r="L105" s="5" t="str">
        <f>IFERROR(VLOOKUP($D105,'[3]Chi tiet'!$D$7:$L$397,8,0),0)</f>
        <v>A4</v>
      </c>
      <c r="M105" s="19">
        <f>VLOOKUP(L105,Sheet1!$B$2:$C$12,2,TRUE)</f>
        <v>7</v>
      </c>
      <c r="N105" s="5">
        <f>IFERROR(VLOOKUP($D105,#REF!,3,0),0)</f>
        <v>0</v>
      </c>
      <c r="O105" s="19" t="e">
        <f>VLOOKUP(N105,Sheet1!$B$2:$C$12,2,TRUE)</f>
        <v>#N/A</v>
      </c>
      <c r="P105" s="160" t="e">
        <f t="shared" ref="P105:P117" si="9">ROUND(AVERAGE(G105,I105,K105,M105,O105),2)</f>
        <v>#N/A</v>
      </c>
      <c r="Q105" s="96">
        <f t="shared" si="6"/>
        <v>0</v>
      </c>
      <c r="R105" s="97" t="e">
        <f t="shared" si="7"/>
        <v>#N/A</v>
      </c>
      <c r="S105" s="154"/>
      <c r="T105" s="25"/>
      <c r="U105" s="25"/>
    </row>
    <row r="106" spans="1:21" s="7" customFormat="1" ht="31.5" x14ac:dyDescent="0.25">
      <c r="A106" s="44">
        <f t="shared" si="8"/>
        <v>98</v>
      </c>
      <c r="B106" s="44" t="s">
        <v>45</v>
      </c>
      <c r="C106" s="2" t="s">
        <v>271</v>
      </c>
      <c r="D106" s="19" t="s">
        <v>501</v>
      </c>
      <c r="E106" s="5" t="s">
        <v>848</v>
      </c>
      <c r="F106" s="17" t="s">
        <v>393</v>
      </c>
      <c r="G106" s="19">
        <f>VLOOKUP(F106,Sheet1!$B$2:$C$12,2,TRUE)</f>
        <v>7</v>
      </c>
      <c r="H106" s="5" t="str">
        <f>IFERROR(VLOOKUP($D106,'[1]Chi tiet'!$D$7:$L$389,8,0),0)</f>
        <v>A4</v>
      </c>
      <c r="I106" s="19">
        <f>VLOOKUP(H106,Sheet1!$B$2:$C$12,2,TRUE)</f>
        <v>7</v>
      </c>
      <c r="J106" s="5" t="str">
        <f>IFERROR(VLOOKUP($D106,'[2]Gui chi Quynh'!D$7:K$393,7,0),0)</f>
        <v>A4</v>
      </c>
      <c r="K106" s="19">
        <f>VLOOKUP(J106,Sheet1!$B$2:$C$12,2,TRUE)</f>
        <v>7</v>
      </c>
      <c r="L106" s="5" t="str">
        <f>IFERROR(VLOOKUP($D106,'[3]Chi tiet'!$D$7:$L$397,8,0),0)</f>
        <v>A4</v>
      </c>
      <c r="M106" s="19">
        <f>VLOOKUP(L106,Sheet1!$B$2:$C$12,2,TRUE)</f>
        <v>7</v>
      </c>
      <c r="N106" s="5">
        <f>IFERROR(VLOOKUP($D106,#REF!,3,0),0)</f>
        <v>0</v>
      </c>
      <c r="O106" s="19" t="e">
        <f>VLOOKUP(N106,Sheet1!$B$2:$C$12,2,TRUE)</f>
        <v>#N/A</v>
      </c>
      <c r="P106" s="160" t="e">
        <f t="shared" si="9"/>
        <v>#N/A</v>
      </c>
      <c r="Q106" s="96">
        <f t="shared" si="6"/>
        <v>0</v>
      </c>
      <c r="R106" s="97" t="e">
        <f t="shared" si="7"/>
        <v>#N/A</v>
      </c>
      <c r="S106" s="154"/>
      <c r="T106" s="25"/>
      <c r="U106" s="25"/>
    </row>
    <row r="107" spans="1:21" s="7" customFormat="1" ht="31.5" x14ac:dyDescent="0.25">
      <c r="A107" s="44">
        <f t="shared" si="8"/>
        <v>99</v>
      </c>
      <c r="B107" s="44" t="s">
        <v>47</v>
      </c>
      <c r="C107" s="2" t="s">
        <v>226</v>
      </c>
      <c r="D107" s="19" t="s">
        <v>502</v>
      </c>
      <c r="E107" s="5" t="s">
        <v>848</v>
      </c>
      <c r="F107" s="17" t="s">
        <v>393</v>
      </c>
      <c r="G107" s="19">
        <f>VLOOKUP(F107,Sheet1!$B$2:$C$12,2,TRUE)</f>
        <v>7</v>
      </c>
      <c r="H107" s="5" t="str">
        <f>IFERROR(VLOOKUP($D107,'[1]Chi tiet'!$D$7:$L$389,8,0),0)</f>
        <v>A3</v>
      </c>
      <c r="I107" s="19">
        <f>VLOOKUP(H107,Sheet1!$B$2:$C$12,2,TRUE)</f>
        <v>8</v>
      </c>
      <c r="J107" s="5" t="str">
        <f>IFERROR(VLOOKUP($D107,'[2]Gui chi Quynh'!D$7:K$393,7,0),0)</f>
        <v>A3</v>
      </c>
      <c r="K107" s="19">
        <f>VLOOKUP(J107,Sheet1!$B$2:$C$12,2,TRUE)</f>
        <v>8</v>
      </c>
      <c r="L107" s="5" t="str">
        <f>IFERROR(VLOOKUP($D107,'[3]Chi tiet'!$D$7:$L$397,8,0),0)</f>
        <v>A3</v>
      </c>
      <c r="M107" s="19">
        <f>VLOOKUP(L107,Sheet1!$B$2:$C$12,2,TRUE)</f>
        <v>8</v>
      </c>
      <c r="N107" s="5">
        <f>IFERROR(VLOOKUP($D107,#REF!,3,0),0)</f>
        <v>0</v>
      </c>
      <c r="O107" s="19" t="e">
        <f>VLOOKUP(N107,Sheet1!$B$2:$C$12,2,TRUE)</f>
        <v>#N/A</v>
      </c>
      <c r="P107" s="160" t="e">
        <f t="shared" si="9"/>
        <v>#N/A</v>
      </c>
      <c r="Q107" s="96">
        <f t="shared" si="6"/>
        <v>0</v>
      </c>
      <c r="R107" s="97" t="e">
        <f t="shared" si="7"/>
        <v>#N/A</v>
      </c>
      <c r="S107" s="154"/>
      <c r="T107" s="25"/>
      <c r="U107" s="25"/>
    </row>
    <row r="108" spans="1:21" s="7" customFormat="1" ht="31.5" x14ac:dyDescent="0.25">
      <c r="A108" s="44">
        <f t="shared" si="8"/>
        <v>100</v>
      </c>
      <c r="B108" s="44" t="s">
        <v>319</v>
      </c>
      <c r="C108" s="2" t="s">
        <v>283</v>
      </c>
      <c r="D108" s="19" t="s">
        <v>503</v>
      </c>
      <c r="E108" s="5" t="s">
        <v>848</v>
      </c>
      <c r="F108" s="17" t="s">
        <v>393</v>
      </c>
      <c r="G108" s="19">
        <f>VLOOKUP(F108,Sheet1!$B$2:$C$12,2,TRUE)</f>
        <v>7</v>
      </c>
      <c r="H108" s="5" t="str">
        <f>IFERROR(VLOOKUP($D108,'[1]Chi tiet'!$D$7:$L$389,8,0),0)</f>
        <v>A4</v>
      </c>
      <c r="I108" s="19">
        <f>VLOOKUP(H108,Sheet1!$B$2:$C$12,2,TRUE)</f>
        <v>7</v>
      </c>
      <c r="J108" s="5" t="str">
        <f>IFERROR(VLOOKUP($D108,'[2]Gui chi Quynh'!D$7:K$393,7,0),0)</f>
        <v>A4</v>
      </c>
      <c r="K108" s="19">
        <f>VLOOKUP(J108,Sheet1!$B$2:$C$12,2,TRUE)</f>
        <v>7</v>
      </c>
      <c r="L108" s="5" t="str">
        <f>IFERROR(VLOOKUP($D108,'[3]Chi tiet'!$D$7:$L$397,8,0),0)</f>
        <v>A4</v>
      </c>
      <c r="M108" s="19">
        <f>VLOOKUP(L108,Sheet1!$B$2:$C$12,2,TRUE)</f>
        <v>7</v>
      </c>
      <c r="N108" s="5">
        <f>IFERROR(VLOOKUP($D108,#REF!,3,0),0)</f>
        <v>0</v>
      </c>
      <c r="O108" s="19" t="e">
        <f>VLOOKUP(N108,Sheet1!$B$2:$C$12,2,TRUE)</f>
        <v>#N/A</v>
      </c>
      <c r="P108" s="160" t="e">
        <f t="shared" si="9"/>
        <v>#N/A</v>
      </c>
      <c r="Q108" s="96">
        <f t="shared" si="6"/>
        <v>0</v>
      </c>
      <c r="R108" s="97" t="e">
        <f t="shared" si="7"/>
        <v>#N/A</v>
      </c>
      <c r="S108" s="154"/>
      <c r="T108" s="25"/>
      <c r="U108" s="25"/>
    </row>
    <row r="109" spans="1:21" s="7" customFormat="1" ht="31.5" x14ac:dyDescent="0.25">
      <c r="A109" s="44">
        <f t="shared" si="8"/>
        <v>101</v>
      </c>
      <c r="B109" s="44" t="s">
        <v>320</v>
      </c>
      <c r="C109" s="2" t="s">
        <v>227</v>
      </c>
      <c r="D109" s="19" t="s">
        <v>504</v>
      </c>
      <c r="E109" s="5" t="s">
        <v>848</v>
      </c>
      <c r="F109" s="17" t="s">
        <v>393</v>
      </c>
      <c r="G109" s="19">
        <f>VLOOKUP(F109,Sheet1!$B$2:$C$12,2,TRUE)</f>
        <v>7</v>
      </c>
      <c r="H109" s="5" t="str">
        <f>IFERROR(VLOOKUP($D109,'[1]Chi tiet'!$D$7:$L$389,8,0),0)</f>
        <v>A3</v>
      </c>
      <c r="I109" s="19">
        <f>VLOOKUP(H109,Sheet1!$B$2:$C$12,2,TRUE)</f>
        <v>8</v>
      </c>
      <c r="J109" s="5" t="str">
        <f>IFERROR(VLOOKUP($D109,'[2]Gui chi Quynh'!D$7:K$393,7,0),0)</f>
        <v>A3</v>
      </c>
      <c r="K109" s="19">
        <f>VLOOKUP(J109,Sheet1!$B$2:$C$12,2,TRUE)</f>
        <v>8</v>
      </c>
      <c r="L109" s="5" t="str">
        <f>IFERROR(VLOOKUP($D109,'[3]Chi tiet'!$D$7:$L$397,8,0),0)</f>
        <v>A3</v>
      </c>
      <c r="M109" s="19">
        <f>VLOOKUP(L109,Sheet1!$B$2:$C$12,2,TRUE)</f>
        <v>8</v>
      </c>
      <c r="N109" s="5">
        <f>IFERROR(VLOOKUP($D109,#REF!,3,0),0)</f>
        <v>0</v>
      </c>
      <c r="O109" s="19" t="e">
        <f>VLOOKUP(N109,Sheet1!$B$2:$C$12,2,TRUE)</f>
        <v>#N/A</v>
      </c>
      <c r="P109" s="160" t="e">
        <f t="shared" si="9"/>
        <v>#N/A</v>
      </c>
      <c r="Q109" s="96">
        <f t="shared" si="6"/>
        <v>0</v>
      </c>
      <c r="R109" s="97" t="e">
        <f t="shared" si="7"/>
        <v>#N/A</v>
      </c>
      <c r="S109" s="154"/>
      <c r="T109" s="25"/>
      <c r="U109" s="25"/>
    </row>
    <row r="110" spans="1:21" s="7" customFormat="1" ht="31.5" x14ac:dyDescent="0.25">
      <c r="A110" s="44">
        <f t="shared" si="8"/>
        <v>102</v>
      </c>
      <c r="B110" s="44" t="s">
        <v>321</v>
      </c>
      <c r="C110" s="3" t="s">
        <v>82</v>
      </c>
      <c r="D110" s="19" t="s">
        <v>505</v>
      </c>
      <c r="E110" s="5" t="s">
        <v>848</v>
      </c>
      <c r="F110" s="17" t="s">
        <v>393</v>
      </c>
      <c r="G110" s="19">
        <f>VLOOKUP(F110,Sheet1!$B$2:$C$12,2,TRUE)</f>
        <v>7</v>
      </c>
      <c r="H110" s="5" t="str">
        <f>IFERROR(VLOOKUP($D110,'[1]Chi tiet'!$D$7:$L$389,8,0),0)</f>
        <v>A4</v>
      </c>
      <c r="I110" s="19">
        <f>VLOOKUP(H110,Sheet1!$B$2:$C$12,2,TRUE)</f>
        <v>7</v>
      </c>
      <c r="J110" s="5" t="str">
        <f>IFERROR(VLOOKUP($D110,'[2]Gui chi Quynh'!D$7:K$393,7,0),0)</f>
        <v>A4</v>
      </c>
      <c r="K110" s="19">
        <f>VLOOKUP(J110,Sheet1!$B$2:$C$12,2,TRUE)</f>
        <v>7</v>
      </c>
      <c r="L110" s="5" t="str">
        <f>IFERROR(VLOOKUP($D110,'[3]Chi tiet'!$D$7:$L$397,8,0),0)</f>
        <v>A4</v>
      </c>
      <c r="M110" s="19">
        <f>VLOOKUP(L110,Sheet1!$B$2:$C$12,2,TRUE)</f>
        <v>7</v>
      </c>
      <c r="N110" s="5">
        <f>IFERROR(VLOOKUP($D110,#REF!,3,0),0)</f>
        <v>0</v>
      </c>
      <c r="O110" s="19" t="e">
        <f>VLOOKUP(N110,Sheet1!$B$2:$C$12,2,TRUE)</f>
        <v>#N/A</v>
      </c>
      <c r="P110" s="160" t="e">
        <f t="shared" si="9"/>
        <v>#N/A</v>
      </c>
      <c r="Q110" s="96">
        <f t="shared" si="6"/>
        <v>0</v>
      </c>
      <c r="R110" s="97" t="e">
        <f t="shared" si="7"/>
        <v>#N/A</v>
      </c>
      <c r="S110" s="154"/>
      <c r="T110" s="25"/>
      <c r="U110" s="25"/>
    </row>
    <row r="111" spans="1:21" s="7" customFormat="1" ht="31.5" x14ac:dyDescent="0.25">
      <c r="A111" s="44">
        <f t="shared" si="8"/>
        <v>103</v>
      </c>
      <c r="B111" s="44" t="s">
        <v>322</v>
      </c>
      <c r="C111" s="3" t="s">
        <v>196</v>
      </c>
      <c r="D111" s="19" t="s">
        <v>506</v>
      </c>
      <c r="E111" s="5" t="s">
        <v>848</v>
      </c>
      <c r="F111" s="17" t="s">
        <v>393</v>
      </c>
      <c r="G111" s="19">
        <f>VLOOKUP(F111,Sheet1!$B$2:$C$12,2,TRUE)</f>
        <v>7</v>
      </c>
      <c r="H111" s="5" t="str">
        <f>IFERROR(VLOOKUP($D111,'[1]Chi tiet'!$D$7:$L$389,8,0),0)</f>
        <v>A4</v>
      </c>
      <c r="I111" s="19">
        <f>VLOOKUP(H111,Sheet1!$B$2:$C$12,2,TRUE)</f>
        <v>7</v>
      </c>
      <c r="J111" s="5" t="str">
        <f>IFERROR(VLOOKUP($D111,'[2]Gui chi Quynh'!D$7:K$393,7,0),0)</f>
        <v>A3</v>
      </c>
      <c r="K111" s="19">
        <f>VLOOKUP(J111,Sheet1!$B$2:$C$12,2,TRUE)</f>
        <v>8</v>
      </c>
      <c r="L111" s="5" t="str">
        <f>IFERROR(VLOOKUP($D111,'[3]Chi tiet'!$D$7:$L$397,8,0),0)</f>
        <v>A4</v>
      </c>
      <c r="M111" s="19">
        <f>VLOOKUP(L111,Sheet1!$B$2:$C$12,2,TRUE)</f>
        <v>7</v>
      </c>
      <c r="N111" s="5">
        <f>IFERROR(VLOOKUP($D111,#REF!,3,0),0)</f>
        <v>0</v>
      </c>
      <c r="O111" s="19" t="e">
        <f>VLOOKUP(N111,Sheet1!$B$2:$C$12,2,TRUE)</f>
        <v>#N/A</v>
      </c>
      <c r="P111" s="160" t="e">
        <f t="shared" si="9"/>
        <v>#N/A</v>
      </c>
      <c r="Q111" s="96">
        <f t="shared" si="6"/>
        <v>0</v>
      </c>
      <c r="R111" s="97" t="e">
        <f t="shared" si="7"/>
        <v>#N/A</v>
      </c>
      <c r="S111" s="154"/>
      <c r="T111" s="25"/>
      <c r="U111" s="25"/>
    </row>
    <row r="112" spans="1:21" s="7" customFormat="1" ht="31.5" x14ac:dyDescent="0.25">
      <c r="A112" s="44">
        <f t="shared" si="8"/>
        <v>104</v>
      </c>
      <c r="B112" s="44" t="s">
        <v>324</v>
      </c>
      <c r="C112" s="2" t="s">
        <v>232</v>
      </c>
      <c r="D112" s="19" t="s">
        <v>508</v>
      </c>
      <c r="E112" s="5" t="s">
        <v>848</v>
      </c>
      <c r="F112" s="17" t="s">
        <v>393</v>
      </c>
      <c r="G112" s="19">
        <f>VLOOKUP(F112,Sheet1!$B$2:$C$12,2,TRUE)</f>
        <v>7</v>
      </c>
      <c r="H112" s="5" t="str">
        <f>IFERROR(VLOOKUP($D112,'[1]Chi tiet'!$D$7:$L$389,8,0),0)</f>
        <v>A3</v>
      </c>
      <c r="I112" s="19">
        <f>VLOOKUP(H112,Sheet1!$B$2:$C$12,2,TRUE)</f>
        <v>8</v>
      </c>
      <c r="J112" s="5" t="str">
        <f>IFERROR(VLOOKUP($D112,'[2]Gui chi Quynh'!D$7:K$393,7,0),0)</f>
        <v>A3</v>
      </c>
      <c r="K112" s="19">
        <f>VLOOKUP(J112,Sheet1!$B$2:$C$12,2,TRUE)</f>
        <v>8</v>
      </c>
      <c r="L112" s="5" t="str">
        <f>IFERROR(VLOOKUP($D112,'[3]Chi tiet'!$D$7:$L$397,8,0),0)</f>
        <v>A3</v>
      </c>
      <c r="M112" s="19">
        <f>VLOOKUP(L112,Sheet1!$B$2:$C$12,2,TRUE)</f>
        <v>8</v>
      </c>
      <c r="N112" s="5">
        <f>IFERROR(VLOOKUP($D112,#REF!,3,0),0)</f>
        <v>0</v>
      </c>
      <c r="O112" s="19" t="e">
        <f>VLOOKUP(N112,Sheet1!$B$2:$C$12,2,TRUE)</f>
        <v>#N/A</v>
      </c>
      <c r="P112" s="160" t="e">
        <f t="shared" si="9"/>
        <v>#N/A</v>
      </c>
      <c r="Q112" s="96">
        <f t="shared" si="6"/>
        <v>0</v>
      </c>
      <c r="R112" s="97" t="e">
        <f t="shared" si="7"/>
        <v>#N/A</v>
      </c>
      <c r="S112" s="154"/>
      <c r="T112" s="25"/>
      <c r="U112" s="25"/>
    </row>
    <row r="113" spans="1:21" s="7" customFormat="1" ht="31.5" x14ac:dyDescent="0.25">
      <c r="A113" s="44">
        <f t="shared" si="8"/>
        <v>105</v>
      </c>
      <c r="B113" s="44" t="s">
        <v>325</v>
      </c>
      <c r="C113" s="2" t="s">
        <v>273</v>
      </c>
      <c r="D113" s="19" t="s">
        <v>509</v>
      </c>
      <c r="E113" s="5" t="s">
        <v>848</v>
      </c>
      <c r="F113" s="17" t="s">
        <v>393</v>
      </c>
      <c r="G113" s="19">
        <f>VLOOKUP(F113,Sheet1!$B$2:$C$12,2,TRUE)</f>
        <v>7</v>
      </c>
      <c r="H113" s="5" t="str">
        <f>IFERROR(VLOOKUP($D113,'[1]Chi tiet'!$D$7:$L$389,8,0),0)</f>
        <v>A3</v>
      </c>
      <c r="I113" s="19">
        <f>VLOOKUP(H113,Sheet1!$B$2:$C$12,2,TRUE)</f>
        <v>8</v>
      </c>
      <c r="J113" s="5" t="str">
        <f>IFERROR(VLOOKUP($D113,'[2]Gui chi Quynh'!D$7:K$393,7,0),0)</f>
        <v>A3</v>
      </c>
      <c r="K113" s="19">
        <f>VLOOKUP(J113,Sheet1!$B$2:$C$12,2,TRUE)</f>
        <v>8</v>
      </c>
      <c r="L113" s="5" t="str">
        <f>IFERROR(VLOOKUP($D113,'[3]Chi tiet'!$D$7:$L$397,8,0),0)</f>
        <v>A3</v>
      </c>
      <c r="M113" s="19">
        <f>VLOOKUP(L113,Sheet1!$B$2:$C$12,2,TRUE)</f>
        <v>8</v>
      </c>
      <c r="N113" s="5">
        <f>IFERROR(VLOOKUP($D113,#REF!,3,0),0)</f>
        <v>0</v>
      </c>
      <c r="O113" s="19" t="e">
        <f>VLOOKUP(N113,Sheet1!$B$2:$C$12,2,TRUE)</f>
        <v>#N/A</v>
      </c>
      <c r="P113" s="160" t="e">
        <f t="shared" si="9"/>
        <v>#N/A</v>
      </c>
      <c r="Q113" s="96">
        <f t="shared" si="6"/>
        <v>0</v>
      </c>
      <c r="R113" s="97" t="e">
        <f t="shared" si="7"/>
        <v>#N/A</v>
      </c>
      <c r="S113" s="154"/>
      <c r="T113" s="25"/>
      <c r="U113" s="25"/>
    </row>
    <row r="114" spans="1:21" s="7" customFormat="1" ht="31.5" x14ac:dyDescent="0.25">
      <c r="A114" s="44">
        <f t="shared" si="8"/>
        <v>106</v>
      </c>
      <c r="B114" s="44" t="s">
        <v>326</v>
      </c>
      <c r="C114" s="2" t="s">
        <v>276</v>
      </c>
      <c r="D114" s="19" t="s">
        <v>510</v>
      </c>
      <c r="E114" s="5" t="s">
        <v>848</v>
      </c>
      <c r="F114" s="17" t="s">
        <v>393</v>
      </c>
      <c r="G114" s="19">
        <f>VLOOKUP(F114,Sheet1!$B$2:$C$12,2,TRUE)</f>
        <v>7</v>
      </c>
      <c r="H114" s="5" t="str">
        <f>IFERROR(VLOOKUP($D114,'[1]Chi tiet'!$D$7:$L$389,8,0),0)</f>
        <v>A4</v>
      </c>
      <c r="I114" s="19">
        <f>VLOOKUP(H114,Sheet1!$B$2:$C$12,2,TRUE)</f>
        <v>7</v>
      </c>
      <c r="J114" s="5" t="str">
        <f>IFERROR(VLOOKUP($D114,'[2]Gui chi Quynh'!D$7:K$393,7,0),0)</f>
        <v>A4</v>
      </c>
      <c r="K114" s="19">
        <f>VLOOKUP(J114,Sheet1!$B$2:$C$12,2,TRUE)</f>
        <v>7</v>
      </c>
      <c r="L114" s="5" t="str">
        <f>IFERROR(VLOOKUP($D114,'[3]Chi tiet'!$D$7:$L$397,8,0),0)</f>
        <v>A4</v>
      </c>
      <c r="M114" s="19">
        <f>VLOOKUP(L114,Sheet1!$B$2:$C$12,2,TRUE)</f>
        <v>7</v>
      </c>
      <c r="N114" s="5">
        <f>IFERROR(VLOOKUP($D114,#REF!,3,0),0)</f>
        <v>0</v>
      </c>
      <c r="O114" s="19" t="e">
        <f>VLOOKUP(N114,Sheet1!$B$2:$C$12,2,TRUE)</f>
        <v>#N/A</v>
      </c>
      <c r="P114" s="160" t="e">
        <f t="shared" si="9"/>
        <v>#N/A</v>
      </c>
      <c r="Q114" s="96">
        <f t="shared" si="6"/>
        <v>0</v>
      </c>
      <c r="R114" s="97" t="e">
        <f t="shared" si="7"/>
        <v>#N/A</v>
      </c>
      <c r="S114" s="154"/>
      <c r="T114" s="25"/>
      <c r="U114" s="25"/>
    </row>
    <row r="115" spans="1:21" s="7" customFormat="1" ht="31.5" x14ac:dyDescent="0.25">
      <c r="A115" s="44">
        <f t="shared" si="8"/>
        <v>107</v>
      </c>
      <c r="B115" s="44" t="s">
        <v>327</v>
      </c>
      <c r="C115" s="2" t="s">
        <v>350</v>
      </c>
      <c r="D115" s="19" t="s">
        <v>511</v>
      </c>
      <c r="E115" s="5" t="s">
        <v>848</v>
      </c>
      <c r="F115" s="17" t="s">
        <v>393</v>
      </c>
      <c r="G115" s="19">
        <f>VLOOKUP(F115,Sheet1!$B$2:$C$12,2,TRUE)</f>
        <v>7</v>
      </c>
      <c r="H115" s="5" t="str">
        <f>IFERROR(VLOOKUP($D115,'[1]Chi tiet'!$D$7:$L$389,8,0),0)</f>
        <v>A4</v>
      </c>
      <c r="I115" s="19">
        <f>VLOOKUP(H115,Sheet1!$B$2:$C$12,2,TRUE)</f>
        <v>7</v>
      </c>
      <c r="J115" s="5" t="str">
        <f>IFERROR(VLOOKUP($D115,'[2]Gui chi Quynh'!D$7:K$393,7,0),0)</f>
        <v>A4</v>
      </c>
      <c r="K115" s="19">
        <f>VLOOKUP(J115,Sheet1!$B$2:$C$12,2,TRUE)</f>
        <v>7</v>
      </c>
      <c r="L115" s="5" t="str">
        <f>IFERROR(VLOOKUP($D115,'[3]Chi tiet'!$D$7:$L$397,8,0),0)</f>
        <v>A4</v>
      </c>
      <c r="M115" s="19">
        <f>VLOOKUP(L115,Sheet1!$B$2:$C$12,2,TRUE)</f>
        <v>7</v>
      </c>
      <c r="N115" s="5">
        <f>IFERROR(VLOOKUP($D115,#REF!,3,0),0)</f>
        <v>0</v>
      </c>
      <c r="O115" s="19" t="e">
        <f>VLOOKUP(N115,Sheet1!$B$2:$C$12,2,TRUE)</f>
        <v>#N/A</v>
      </c>
      <c r="P115" s="160" t="e">
        <f t="shared" si="9"/>
        <v>#N/A</v>
      </c>
      <c r="Q115" s="96">
        <f t="shared" si="6"/>
        <v>0</v>
      </c>
      <c r="R115" s="97" t="e">
        <f t="shared" si="7"/>
        <v>#N/A</v>
      </c>
      <c r="S115" s="154"/>
      <c r="T115" s="25"/>
      <c r="U115" s="25"/>
    </row>
    <row r="116" spans="1:21" s="7" customFormat="1" ht="31.5" x14ac:dyDescent="0.25">
      <c r="A116" s="44">
        <f t="shared" si="8"/>
        <v>108</v>
      </c>
      <c r="B116" s="44" t="s">
        <v>328</v>
      </c>
      <c r="C116" s="2" t="s">
        <v>381</v>
      </c>
      <c r="D116" s="19" t="s">
        <v>512</v>
      </c>
      <c r="E116" s="5" t="s">
        <v>848</v>
      </c>
      <c r="F116" s="17" t="s">
        <v>393</v>
      </c>
      <c r="G116" s="19">
        <f>VLOOKUP(F116,Sheet1!$B$2:$C$12,2,TRUE)</f>
        <v>7</v>
      </c>
      <c r="H116" s="5" t="str">
        <f>IFERROR(VLOOKUP($D116,'[1]Chi tiet'!$D$7:$L$389,8,0),0)</f>
        <v>A4</v>
      </c>
      <c r="I116" s="19">
        <f>VLOOKUP(H116,Sheet1!$B$2:$C$12,2,TRUE)</f>
        <v>7</v>
      </c>
      <c r="J116" s="5" t="str">
        <f>IFERROR(VLOOKUP($D116,'[2]Gui chi Quynh'!D$7:K$393,7,0),0)</f>
        <v>A4</v>
      </c>
      <c r="K116" s="19">
        <f>VLOOKUP(J116,Sheet1!$B$2:$C$12,2,TRUE)</f>
        <v>7</v>
      </c>
      <c r="L116" s="5" t="str">
        <f>IFERROR(VLOOKUP($D116,'[3]Chi tiet'!$D$7:$L$397,8,0),0)</f>
        <v>A4</v>
      </c>
      <c r="M116" s="19">
        <f>VLOOKUP(L116,Sheet1!$B$2:$C$12,2,TRUE)</f>
        <v>7</v>
      </c>
      <c r="N116" s="5">
        <f>IFERROR(VLOOKUP($D116,#REF!,3,0),0)</f>
        <v>0</v>
      </c>
      <c r="O116" s="19" t="e">
        <f>VLOOKUP(N116,Sheet1!$B$2:$C$12,2,TRUE)</f>
        <v>#N/A</v>
      </c>
      <c r="P116" s="160" t="e">
        <f t="shared" si="9"/>
        <v>#N/A</v>
      </c>
      <c r="Q116" s="96">
        <f t="shared" si="6"/>
        <v>0</v>
      </c>
      <c r="R116" s="97" t="e">
        <f t="shared" si="7"/>
        <v>#N/A</v>
      </c>
      <c r="S116" s="154"/>
      <c r="T116" s="25" t="s">
        <v>811</v>
      </c>
      <c r="U116" s="25"/>
    </row>
    <row r="117" spans="1:21" s="7" customFormat="1" ht="31.5" x14ac:dyDescent="0.25">
      <c r="A117" s="44">
        <f t="shared" si="8"/>
        <v>109</v>
      </c>
      <c r="B117" s="44" t="s">
        <v>329</v>
      </c>
      <c r="C117" s="2" t="s">
        <v>382</v>
      </c>
      <c r="D117" s="19" t="s">
        <v>513</v>
      </c>
      <c r="E117" s="5" t="s">
        <v>848</v>
      </c>
      <c r="F117" s="17" t="s">
        <v>393</v>
      </c>
      <c r="G117" s="19">
        <f>VLOOKUP(F117,Sheet1!$B$2:$C$12,2,TRUE)</f>
        <v>7</v>
      </c>
      <c r="H117" s="5" t="str">
        <f>IFERROR(VLOOKUP($D117,'[1]Chi tiet'!$D$7:$L$389,8,0),0)</f>
        <v>A4</v>
      </c>
      <c r="I117" s="19">
        <f>VLOOKUP(H117,Sheet1!$B$2:$C$12,2,TRUE)</f>
        <v>7</v>
      </c>
      <c r="J117" s="5" t="str">
        <f>IFERROR(VLOOKUP($D117,'[2]Gui chi Quynh'!D$7:K$393,7,0),0)</f>
        <v>A4</v>
      </c>
      <c r="K117" s="19">
        <f>VLOOKUP(J117,Sheet1!$B$2:$C$12,2,TRUE)</f>
        <v>7</v>
      </c>
      <c r="L117" s="5" t="str">
        <f>IFERROR(VLOOKUP($D117,'[3]Chi tiet'!$D$7:$L$397,8,0),0)</f>
        <v>A4</v>
      </c>
      <c r="M117" s="19">
        <f>VLOOKUP(L117,Sheet1!$B$2:$C$12,2,TRUE)</f>
        <v>7</v>
      </c>
      <c r="N117" s="5">
        <f>IFERROR(VLOOKUP($D117,#REF!,3,0),0)</f>
        <v>0</v>
      </c>
      <c r="O117" s="19" t="e">
        <f>VLOOKUP(N117,Sheet1!$B$2:$C$12,2,TRUE)</f>
        <v>#N/A</v>
      </c>
      <c r="P117" s="160" t="e">
        <f t="shared" si="9"/>
        <v>#N/A</v>
      </c>
      <c r="Q117" s="96">
        <f t="shared" si="6"/>
        <v>0</v>
      </c>
      <c r="R117" s="97" t="e">
        <f t="shared" si="7"/>
        <v>#N/A</v>
      </c>
      <c r="S117" s="154"/>
      <c r="T117" s="25" t="s">
        <v>811</v>
      </c>
      <c r="U117" s="25"/>
    </row>
    <row r="118" spans="1:21" s="7" customFormat="1" ht="51" x14ac:dyDescent="0.25">
      <c r="A118" s="44">
        <f t="shared" si="8"/>
        <v>110</v>
      </c>
      <c r="B118" s="44" t="s">
        <v>323</v>
      </c>
      <c r="C118" s="2" t="s">
        <v>46</v>
      </c>
      <c r="D118" s="19" t="s">
        <v>507</v>
      </c>
      <c r="E118" s="5" t="s">
        <v>848</v>
      </c>
      <c r="F118" s="17" t="s">
        <v>393</v>
      </c>
      <c r="G118" s="19">
        <f>VLOOKUP(F118,Sheet1!$B$2:$C$12,2,TRUE)</f>
        <v>7</v>
      </c>
      <c r="H118" s="5" t="str">
        <f>IFERROR(VLOOKUP($D118,'[1]Chi tiet'!$D$7:$L$389,8,0),0)</f>
        <v>A4</v>
      </c>
      <c r="I118" s="19">
        <f>VLOOKUP(H118,Sheet1!$B$2:$C$12,2,TRUE)</f>
        <v>7</v>
      </c>
      <c r="J118" s="5" t="str">
        <f>IFERROR(VLOOKUP($D118,'[2]Gui chi Quynh'!D$7:K$393,7,0),0)</f>
        <v>A4</v>
      </c>
      <c r="K118" s="19">
        <f>VLOOKUP(J118,Sheet1!$B$2:$C$12,2,TRUE)</f>
        <v>7</v>
      </c>
      <c r="L118" s="5" t="str">
        <f>IFERROR(VLOOKUP($D118,'[3]Chi tiet'!$D$7:$L$397,8,0),0)</f>
        <v>A4</v>
      </c>
      <c r="M118" s="19">
        <f>VLOOKUP(L118,Sheet1!$B$2:$C$12,2,TRUE)</f>
        <v>7</v>
      </c>
      <c r="N118" s="18"/>
      <c r="O118" s="76"/>
      <c r="P118" s="160">
        <f>ROUND(AVERAGE(G118,I118,K118,M118),2)</f>
        <v>7</v>
      </c>
      <c r="Q118" s="96">
        <f t="shared" si="6"/>
        <v>0</v>
      </c>
      <c r="R118" s="97" t="str">
        <f>IF(Q118&gt;=3,"Không hoàn thành",IF(AND($P118&gt;=8,$P118&lt;=10,Q118=0),"Hoàn thành xuất sắc nhiệm vụ",IF(AND($P118&gt;=8,$P118&lt;=10,Q118=1),"Hoàn thành tốt nhiệm vụ",IF(AND($P118&gt;=8,$P118&lt;=10,Q118=2),"Hoàn thành nhiệm vụ",IF(AND($P118&gt;6,$P118&lt;8,Q118&lt;=1),"Hoàn thành tốt nhiệm vụ",IF(AND($P118&gt;6,$P118&lt;8,Q118=2),"Hoàn thành nhiệm vụ",IF(AND($P118&gt;=5,$P118&lt;=6,Q118&lt;=2),"Hoàn thành nhiệm vụ",IF(AND($P118&lt;5,Q118&gt;3),"Không hoàn thành",""))))))))</f>
        <v>Hoàn thành tốt nhiệm vụ</v>
      </c>
      <c r="S118" s="154" t="s">
        <v>844</v>
      </c>
      <c r="T118" s="25" t="s">
        <v>829</v>
      </c>
      <c r="U118" s="25"/>
    </row>
    <row r="119" spans="1:21" s="7" customFormat="1" ht="31.5" x14ac:dyDescent="0.25">
      <c r="A119" s="44">
        <f t="shared" si="8"/>
        <v>111</v>
      </c>
      <c r="B119" s="44" t="s">
        <v>310</v>
      </c>
      <c r="C119" s="2" t="s">
        <v>368</v>
      </c>
      <c r="D119" s="19" t="s">
        <v>514</v>
      </c>
      <c r="E119" s="5" t="s">
        <v>768</v>
      </c>
      <c r="F119" s="17" t="s">
        <v>391</v>
      </c>
      <c r="G119" s="19">
        <f>VLOOKUP(F119,Sheet1!$B$2:$C$12,2,TRUE)</f>
        <v>9</v>
      </c>
      <c r="H119" s="5" t="str">
        <f>IFERROR(VLOOKUP($D119,'[1]Chi tiet'!$D$7:$L$389,8,0),0)</f>
        <v>A1</v>
      </c>
      <c r="I119" s="19">
        <f>VLOOKUP(H119,Sheet1!$B$2:$C$12,2,TRUE)</f>
        <v>10</v>
      </c>
      <c r="J119" s="5" t="str">
        <f>IFERROR(VLOOKUP($D119,'[2]Gui chi Quynh'!D$7:K$393,7,0),0)</f>
        <v>A1</v>
      </c>
      <c r="K119" s="19">
        <f>VLOOKUP(J119,Sheet1!$B$2:$C$12,2,TRUE)</f>
        <v>10</v>
      </c>
      <c r="L119" s="5" t="str">
        <f>IFERROR(VLOOKUP($D119,'[3]Chi tiet'!$D$7:$L$397,8,0),0)</f>
        <v>A1</v>
      </c>
      <c r="M119" s="19">
        <f>VLOOKUP(L119,Sheet1!$B$2:$C$12,2,TRUE)</f>
        <v>10</v>
      </c>
      <c r="N119" s="5">
        <f>IFERROR(VLOOKUP($D119,#REF!,3,0),0)</f>
        <v>0</v>
      </c>
      <c r="O119" s="19" t="e">
        <f>VLOOKUP(N119,Sheet1!$B$2:$C$12,2,TRUE)</f>
        <v>#N/A</v>
      </c>
      <c r="P119" s="160" t="e">
        <f t="shared" ref="P119:P150" si="10">ROUND(AVERAGE(G119,I119,K119,M119,O119),2)</f>
        <v>#N/A</v>
      </c>
      <c r="Q119" s="96">
        <f t="shared" si="6"/>
        <v>0</v>
      </c>
      <c r="R119" s="97" t="e">
        <f t="shared" si="7"/>
        <v>#N/A</v>
      </c>
      <c r="S119" s="154"/>
      <c r="T119" s="25"/>
      <c r="U119" s="25"/>
    </row>
    <row r="120" spans="1:21" s="7" customFormat="1" ht="31.5" x14ac:dyDescent="0.25">
      <c r="A120" s="44">
        <f t="shared" si="8"/>
        <v>112</v>
      </c>
      <c r="B120" s="44" t="s">
        <v>311</v>
      </c>
      <c r="C120" s="10" t="s">
        <v>95</v>
      </c>
      <c r="D120" s="19" t="s">
        <v>515</v>
      </c>
      <c r="E120" s="5" t="s">
        <v>768</v>
      </c>
      <c r="F120" s="17" t="s">
        <v>392</v>
      </c>
      <c r="G120" s="19">
        <f>VLOOKUP(F120,Sheet1!$B$2:$C$12,2,TRUE)</f>
        <v>8</v>
      </c>
      <c r="H120" s="5" t="str">
        <f>IFERROR(VLOOKUP($D120,'[1]Chi tiet'!$D$7:$L$389,8,0),0)</f>
        <v>A3</v>
      </c>
      <c r="I120" s="19">
        <f>VLOOKUP(H120,Sheet1!$B$2:$C$12,2,TRUE)</f>
        <v>8</v>
      </c>
      <c r="J120" s="5" t="str">
        <f>IFERROR(VLOOKUP($D120,'[2]Gui chi Quynh'!D$7:K$393,7,0),0)</f>
        <v>A3</v>
      </c>
      <c r="K120" s="19">
        <f>VLOOKUP(J120,Sheet1!$B$2:$C$12,2,TRUE)</f>
        <v>8</v>
      </c>
      <c r="L120" s="5" t="str">
        <f>IFERROR(VLOOKUP($D120,'[3]Chi tiet'!$D$7:$L$397,8,0),0)</f>
        <v>A3</v>
      </c>
      <c r="M120" s="19">
        <f>VLOOKUP(L120,Sheet1!$B$2:$C$12,2,TRUE)</f>
        <v>8</v>
      </c>
      <c r="N120" s="5">
        <f>IFERROR(VLOOKUP($D120,#REF!,3,0),0)</f>
        <v>0</v>
      </c>
      <c r="O120" s="19" t="e">
        <f>VLOOKUP(N120,Sheet1!$B$2:$C$12,2,TRUE)</f>
        <v>#N/A</v>
      </c>
      <c r="P120" s="160" t="e">
        <f t="shared" si="10"/>
        <v>#N/A</v>
      </c>
      <c r="Q120" s="96">
        <f t="shared" si="6"/>
        <v>0</v>
      </c>
      <c r="R120" s="97" t="e">
        <f t="shared" si="7"/>
        <v>#N/A</v>
      </c>
      <c r="S120" s="154"/>
      <c r="T120" s="25"/>
      <c r="U120" s="25"/>
    </row>
    <row r="121" spans="1:21" s="7" customFormat="1" ht="31.5" x14ac:dyDescent="0.25">
      <c r="A121" s="44">
        <f t="shared" si="8"/>
        <v>113</v>
      </c>
      <c r="B121" s="44" t="s">
        <v>312</v>
      </c>
      <c r="C121" s="10" t="s">
        <v>102</v>
      </c>
      <c r="D121" s="19" t="s">
        <v>516</v>
      </c>
      <c r="E121" s="5" t="s">
        <v>768</v>
      </c>
      <c r="F121" s="17" t="s">
        <v>393</v>
      </c>
      <c r="G121" s="19">
        <f>VLOOKUP(F121,Sheet1!$B$2:$C$12,2,TRUE)</f>
        <v>7</v>
      </c>
      <c r="H121" s="5" t="str">
        <f>IFERROR(VLOOKUP($D121,'[1]Chi tiet'!$D$7:$L$389,8,0),0)</f>
        <v>A4</v>
      </c>
      <c r="I121" s="19">
        <f>VLOOKUP(H121,Sheet1!$B$2:$C$12,2,TRUE)</f>
        <v>7</v>
      </c>
      <c r="J121" s="5" t="str">
        <f>IFERROR(VLOOKUP($D121,'[2]Gui chi Quynh'!D$7:K$393,7,0),0)</f>
        <v>A3</v>
      </c>
      <c r="K121" s="19">
        <f>VLOOKUP(J121,Sheet1!$B$2:$C$12,2,TRUE)</f>
        <v>8</v>
      </c>
      <c r="L121" s="5" t="str">
        <f>IFERROR(VLOOKUP($D121,'[3]Chi tiet'!$D$7:$L$397,8,0),0)</f>
        <v>A3</v>
      </c>
      <c r="M121" s="19">
        <f>VLOOKUP(L121,Sheet1!$B$2:$C$12,2,TRUE)</f>
        <v>8</v>
      </c>
      <c r="N121" s="5">
        <f>IFERROR(VLOOKUP($D121,#REF!,3,0),0)</f>
        <v>0</v>
      </c>
      <c r="O121" s="19" t="e">
        <f>VLOOKUP(N121,Sheet1!$B$2:$C$12,2,TRUE)</f>
        <v>#N/A</v>
      </c>
      <c r="P121" s="160" t="e">
        <f t="shared" si="10"/>
        <v>#N/A</v>
      </c>
      <c r="Q121" s="96">
        <f t="shared" si="6"/>
        <v>0</v>
      </c>
      <c r="R121" s="97" t="e">
        <f t="shared" si="7"/>
        <v>#N/A</v>
      </c>
      <c r="S121" s="154"/>
      <c r="T121" s="25"/>
      <c r="U121" s="25"/>
    </row>
    <row r="122" spans="1:21" s="7" customFormat="1" ht="31.5" x14ac:dyDescent="0.25">
      <c r="A122" s="44">
        <f t="shared" si="8"/>
        <v>114</v>
      </c>
      <c r="B122" s="44" t="s">
        <v>313</v>
      </c>
      <c r="C122" s="10" t="s">
        <v>106</v>
      </c>
      <c r="D122" s="19" t="s">
        <v>517</v>
      </c>
      <c r="E122" s="5" t="s">
        <v>768</v>
      </c>
      <c r="F122" s="17" t="s">
        <v>393</v>
      </c>
      <c r="G122" s="19">
        <f>VLOOKUP(F122,Sheet1!$B$2:$C$12,2,TRUE)</f>
        <v>7</v>
      </c>
      <c r="H122" s="5" t="str">
        <f>IFERROR(VLOOKUP($D122,'[1]Chi tiet'!$D$7:$L$389,8,0),0)</f>
        <v>A3</v>
      </c>
      <c r="I122" s="19">
        <f>VLOOKUP(H122,Sheet1!$B$2:$C$12,2,TRUE)</f>
        <v>8</v>
      </c>
      <c r="J122" s="5" t="str">
        <f>IFERROR(VLOOKUP($D122,'[2]Gui chi Quynh'!D$7:K$393,7,0),0)</f>
        <v>A2</v>
      </c>
      <c r="K122" s="19">
        <f>VLOOKUP(J122,Sheet1!$B$2:$C$12,2,TRUE)</f>
        <v>9</v>
      </c>
      <c r="L122" s="5" t="str">
        <f>IFERROR(VLOOKUP($D122,'[3]Chi tiet'!$D$7:$L$397,8,0),0)</f>
        <v>A4</v>
      </c>
      <c r="M122" s="19">
        <f>VLOOKUP(L122,Sheet1!$B$2:$C$12,2,TRUE)</f>
        <v>7</v>
      </c>
      <c r="N122" s="5">
        <f>IFERROR(VLOOKUP($D122,#REF!,3,0),0)</f>
        <v>0</v>
      </c>
      <c r="O122" s="19" t="e">
        <f>VLOOKUP(N122,Sheet1!$B$2:$C$12,2,TRUE)</f>
        <v>#N/A</v>
      </c>
      <c r="P122" s="160" t="e">
        <f t="shared" si="10"/>
        <v>#N/A</v>
      </c>
      <c r="Q122" s="96">
        <f t="shared" si="6"/>
        <v>0</v>
      </c>
      <c r="R122" s="97" t="e">
        <f t="shared" si="7"/>
        <v>#N/A</v>
      </c>
      <c r="S122" s="154"/>
      <c r="T122" s="25"/>
      <c r="U122" s="25"/>
    </row>
    <row r="123" spans="1:21" s="7" customFormat="1" ht="31.5" x14ac:dyDescent="0.25">
      <c r="A123" s="44">
        <f t="shared" si="8"/>
        <v>115</v>
      </c>
      <c r="B123" s="44" t="s">
        <v>314</v>
      </c>
      <c r="C123" s="10" t="s">
        <v>92</v>
      </c>
      <c r="D123" s="19" t="s">
        <v>518</v>
      </c>
      <c r="E123" s="5" t="s">
        <v>768</v>
      </c>
      <c r="F123" s="17" t="s">
        <v>393</v>
      </c>
      <c r="G123" s="19">
        <f>VLOOKUP(F123,Sheet1!$B$2:$C$12,2,TRUE)</f>
        <v>7</v>
      </c>
      <c r="H123" s="5" t="str">
        <f>IFERROR(VLOOKUP($D123,'[1]Chi tiet'!$D$7:$L$389,8,0),0)</f>
        <v>A4</v>
      </c>
      <c r="I123" s="19">
        <f>VLOOKUP(H123,Sheet1!$B$2:$C$12,2,TRUE)</f>
        <v>7</v>
      </c>
      <c r="J123" s="5" t="str">
        <f>IFERROR(VLOOKUP($D123,'[2]Gui chi Quynh'!D$7:K$393,7,0),0)</f>
        <v>A3</v>
      </c>
      <c r="K123" s="19">
        <f>VLOOKUP(J123,Sheet1!$B$2:$C$12,2,TRUE)</f>
        <v>8</v>
      </c>
      <c r="L123" s="5" t="str">
        <f>IFERROR(VLOOKUP($D123,'[3]Chi tiet'!$D$7:$L$397,8,0),0)</f>
        <v>A4</v>
      </c>
      <c r="M123" s="19">
        <f>VLOOKUP(L123,Sheet1!$B$2:$C$12,2,TRUE)</f>
        <v>7</v>
      </c>
      <c r="N123" s="5">
        <f>IFERROR(VLOOKUP($D123,#REF!,3,0),0)</f>
        <v>0</v>
      </c>
      <c r="O123" s="19" t="e">
        <f>VLOOKUP(N123,Sheet1!$B$2:$C$12,2,TRUE)</f>
        <v>#N/A</v>
      </c>
      <c r="P123" s="160" t="e">
        <f t="shared" si="10"/>
        <v>#N/A</v>
      </c>
      <c r="Q123" s="96">
        <f t="shared" si="6"/>
        <v>0</v>
      </c>
      <c r="R123" s="97" t="e">
        <f t="shared" si="7"/>
        <v>#N/A</v>
      </c>
      <c r="S123" s="154"/>
      <c r="T123" s="25"/>
      <c r="U123" s="25"/>
    </row>
    <row r="124" spans="1:21" s="7" customFormat="1" ht="31.5" x14ac:dyDescent="0.25">
      <c r="A124" s="44">
        <f t="shared" si="8"/>
        <v>116</v>
      </c>
      <c r="B124" s="44" t="s">
        <v>315</v>
      </c>
      <c r="C124" s="10" t="s">
        <v>93</v>
      </c>
      <c r="D124" s="19" t="s">
        <v>519</v>
      </c>
      <c r="E124" s="5" t="s">
        <v>768</v>
      </c>
      <c r="F124" s="17" t="s">
        <v>393</v>
      </c>
      <c r="G124" s="19">
        <f>VLOOKUP(F124,Sheet1!$B$2:$C$12,2,TRUE)</f>
        <v>7</v>
      </c>
      <c r="H124" s="5" t="str">
        <f>IFERROR(VLOOKUP($D124,'[1]Chi tiet'!$D$7:$L$389,8,0),0)</f>
        <v>A4</v>
      </c>
      <c r="I124" s="19">
        <f>VLOOKUP(H124,Sheet1!$B$2:$C$12,2,TRUE)</f>
        <v>7</v>
      </c>
      <c r="J124" s="5" t="str">
        <f>IFERROR(VLOOKUP($D124,'[2]Gui chi Quynh'!D$7:K$393,7,0),0)</f>
        <v>A3</v>
      </c>
      <c r="K124" s="19">
        <f>VLOOKUP(J124,Sheet1!$B$2:$C$12,2,TRUE)</f>
        <v>8</v>
      </c>
      <c r="L124" s="5" t="str">
        <f>IFERROR(VLOOKUP($D124,'[3]Chi tiet'!$D$7:$L$397,8,0),0)</f>
        <v>A4</v>
      </c>
      <c r="M124" s="19">
        <f>VLOOKUP(L124,Sheet1!$B$2:$C$12,2,TRUE)</f>
        <v>7</v>
      </c>
      <c r="N124" s="5">
        <f>IFERROR(VLOOKUP($D124,#REF!,3,0),0)</f>
        <v>0</v>
      </c>
      <c r="O124" s="19" t="e">
        <f>VLOOKUP(N124,Sheet1!$B$2:$C$12,2,TRUE)</f>
        <v>#N/A</v>
      </c>
      <c r="P124" s="160" t="e">
        <f t="shared" si="10"/>
        <v>#N/A</v>
      </c>
      <c r="Q124" s="96">
        <f t="shared" si="6"/>
        <v>0</v>
      </c>
      <c r="R124" s="97" t="e">
        <f t="shared" si="7"/>
        <v>#N/A</v>
      </c>
      <c r="S124" s="154"/>
      <c r="T124" s="25"/>
      <c r="U124" s="25"/>
    </row>
    <row r="125" spans="1:21" s="7" customFormat="1" ht="31.5" x14ac:dyDescent="0.25">
      <c r="A125" s="44">
        <f t="shared" si="8"/>
        <v>117</v>
      </c>
      <c r="B125" s="44" t="s">
        <v>316</v>
      </c>
      <c r="C125" s="10" t="s">
        <v>94</v>
      </c>
      <c r="D125" s="19" t="s">
        <v>520</v>
      </c>
      <c r="E125" s="5" t="s">
        <v>768</v>
      </c>
      <c r="F125" s="17" t="s">
        <v>393</v>
      </c>
      <c r="G125" s="19">
        <f>VLOOKUP(F125,Sheet1!$B$2:$C$12,2,TRUE)</f>
        <v>7</v>
      </c>
      <c r="H125" s="5" t="str">
        <f>IFERROR(VLOOKUP($D125,'[1]Chi tiet'!$D$7:$L$389,8,0),0)</f>
        <v>A4</v>
      </c>
      <c r="I125" s="19">
        <f>VLOOKUP(H125,Sheet1!$B$2:$C$12,2,TRUE)</f>
        <v>7</v>
      </c>
      <c r="J125" s="5" t="str">
        <f>IFERROR(VLOOKUP($D125,'[2]Gui chi Quynh'!D$7:K$393,7,0),0)</f>
        <v>A3</v>
      </c>
      <c r="K125" s="19">
        <f>VLOOKUP(J125,Sheet1!$B$2:$C$12,2,TRUE)</f>
        <v>8</v>
      </c>
      <c r="L125" s="5" t="str">
        <f>IFERROR(VLOOKUP($D125,'[3]Chi tiet'!$D$7:$L$397,8,0),0)</f>
        <v>A4</v>
      </c>
      <c r="M125" s="19">
        <f>VLOOKUP(L125,Sheet1!$B$2:$C$12,2,TRUE)</f>
        <v>7</v>
      </c>
      <c r="N125" s="5">
        <f>IFERROR(VLOOKUP($D125,#REF!,3,0),0)</f>
        <v>0</v>
      </c>
      <c r="O125" s="19" t="e">
        <f>VLOOKUP(N125,Sheet1!$B$2:$C$12,2,TRUE)</f>
        <v>#N/A</v>
      </c>
      <c r="P125" s="160" t="e">
        <f t="shared" si="10"/>
        <v>#N/A</v>
      </c>
      <c r="Q125" s="96">
        <f t="shared" si="6"/>
        <v>0</v>
      </c>
      <c r="R125" s="97" t="e">
        <f t="shared" si="7"/>
        <v>#N/A</v>
      </c>
      <c r="S125" s="154"/>
      <c r="T125" s="25"/>
      <c r="U125" s="25"/>
    </row>
    <row r="126" spans="1:21" s="7" customFormat="1" ht="31.5" x14ac:dyDescent="0.25">
      <c r="A126" s="44">
        <f t="shared" si="8"/>
        <v>118</v>
      </c>
      <c r="B126" s="44" t="s">
        <v>317</v>
      </c>
      <c r="C126" s="10" t="s">
        <v>96</v>
      </c>
      <c r="D126" s="19" t="s">
        <v>521</v>
      </c>
      <c r="E126" s="5" t="s">
        <v>768</v>
      </c>
      <c r="F126" s="17" t="s">
        <v>393</v>
      </c>
      <c r="G126" s="19">
        <f>VLOOKUP(F126,Sheet1!$B$2:$C$12,2,TRUE)</f>
        <v>7</v>
      </c>
      <c r="H126" s="5" t="str">
        <f>IFERROR(VLOOKUP($D126,'[1]Chi tiet'!$D$7:$L$389,8,0),0)</f>
        <v>A4</v>
      </c>
      <c r="I126" s="19">
        <f>VLOOKUP(H126,Sheet1!$B$2:$C$12,2,TRUE)</f>
        <v>7</v>
      </c>
      <c r="J126" s="5" t="str">
        <f>IFERROR(VLOOKUP($D126,'[2]Gui chi Quynh'!D$7:K$393,7,0),0)</f>
        <v>A4</v>
      </c>
      <c r="K126" s="19">
        <f>VLOOKUP(J126,Sheet1!$B$2:$C$12,2,TRUE)</f>
        <v>7</v>
      </c>
      <c r="L126" s="5" t="str">
        <f>IFERROR(VLOOKUP($D126,'[3]Chi tiet'!$D$7:$L$397,8,0),0)</f>
        <v>A4</v>
      </c>
      <c r="M126" s="19">
        <f>VLOOKUP(L126,Sheet1!$B$2:$C$12,2,TRUE)</f>
        <v>7</v>
      </c>
      <c r="N126" s="5">
        <f>IFERROR(VLOOKUP($D126,#REF!,3,0),0)</f>
        <v>0</v>
      </c>
      <c r="O126" s="19" t="e">
        <f>VLOOKUP(N126,Sheet1!$B$2:$C$12,2,TRUE)</f>
        <v>#N/A</v>
      </c>
      <c r="P126" s="160" t="e">
        <f t="shared" si="10"/>
        <v>#N/A</v>
      </c>
      <c r="Q126" s="96">
        <f t="shared" si="6"/>
        <v>0</v>
      </c>
      <c r="R126" s="97" t="e">
        <f t="shared" si="7"/>
        <v>#N/A</v>
      </c>
      <c r="S126" s="154"/>
      <c r="T126" s="25"/>
      <c r="U126" s="25"/>
    </row>
    <row r="127" spans="1:21" s="7" customFormat="1" ht="31.5" x14ac:dyDescent="0.25">
      <c r="A127" s="44">
        <f t="shared" si="8"/>
        <v>119</v>
      </c>
      <c r="B127" s="44" t="s">
        <v>318</v>
      </c>
      <c r="C127" s="10" t="s">
        <v>97</v>
      </c>
      <c r="D127" s="19" t="s">
        <v>522</v>
      </c>
      <c r="E127" s="5" t="s">
        <v>768</v>
      </c>
      <c r="F127" s="17" t="s">
        <v>393</v>
      </c>
      <c r="G127" s="19">
        <f>VLOOKUP(F127,Sheet1!$B$2:$C$12,2,TRUE)</f>
        <v>7</v>
      </c>
      <c r="H127" s="5" t="str">
        <f>IFERROR(VLOOKUP($D127,'[1]Chi tiet'!$D$7:$L$389,8,0),0)</f>
        <v>A3</v>
      </c>
      <c r="I127" s="19">
        <f>VLOOKUP(H127,Sheet1!$B$2:$C$12,2,TRUE)</f>
        <v>8</v>
      </c>
      <c r="J127" s="5" t="str">
        <f>IFERROR(VLOOKUP($D127,'[2]Gui chi Quynh'!D$7:K$393,7,0),0)</f>
        <v>A2</v>
      </c>
      <c r="K127" s="19">
        <f>VLOOKUP(J127,Sheet1!$B$2:$C$12,2,TRUE)</f>
        <v>9</v>
      </c>
      <c r="L127" s="5" t="str">
        <f>IFERROR(VLOOKUP($D127,'[3]Chi tiet'!$D$7:$L$397,8,0),0)</f>
        <v>A3</v>
      </c>
      <c r="M127" s="19">
        <f>VLOOKUP(L127,Sheet1!$B$2:$C$12,2,TRUE)</f>
        <v>8</v>
      </c>
      <c r="N127" s="5">
        <f>IFERROR(VLOOKUP($D127,#REF!,3,0),0)</f>
        <v>0</v>
      </c>
      <c r="O127" s="19" t="e">
        <f>VLOOKUP(N127,Sheet1!$B$2:$C$12,2,TRUE)</f>
        <v>#N/A</v>
      </c>
      <c r="P127" s="160" t="e">
        <f t="shared" si="10"/>
        <v>#N/A</v>
      </c>
      <c r="Q127" s="96">
        <f t="shared" si="6"/>
        <v>0</v>
      </c>
      <c r="R127" s="97" t="e">
        <f t="shared" si="7"/>
        <v>#N/A</v>
      </c>
      <c r="S127" s="154"/>
      <c r="T127" s="26"/>
      <c r="U127" s="26"/>
    </row>
    <row r="128" spans="1:21" s="7" customFormat="1" ht="31.5" x14ac:dyDescent="0.25">
      <c r="A128" s="44">
        <f t="shared" si="8"/>
        <v>120</v>
      </c>
      <c r="B128" s="44" t="s">
        <v>23</v>
      </c>
      <c r="C128" s="10" t="s">
        <v>98</v>
      </c>
      <c r="D128" s="19" t="s">
        <v>523</v>
      </c>
      <c r="E128" s="5" t="s">
        <v>768</v>
      </c>
      <c r="F128" s="17" t="s">
        <v>392</v>
      </c>
      <c r="G128" s="19">
        <f>VLOOKUP(F128,Sheet1!$B$2:$C$12,2,TRUE)</f>
        <v>8</v>
      </c>
      <c r="H128" s="5" t="str">
        <f>IFERROR(VLOOKUP($D128,'[1]Chi tiet'!$D$7:$L$389,8,0),0)</f>
        <v>A4</v>
      </c>
      <c r="I128" s="19">
        <f>VLOOKUP(H128,Sheet1!$B$2:$C$12,2,TRUE)</f>
        <v>7</v>
      </c>
      <c r="J128" s="5" t="str">
        <f>IFERROR(VLOOKUP($D128,'[2]Gui chi Quynh'!D$7:K$393,7,0),0)</f>
        <v>A3</v>
      </c>
      <c r="K128" s="19">
        <f>VLOOKUP(J128,Sheet1!$B$2:$C$12,2,TRUE)</f>
        <v>8</v>
      </c>
      <c r="L128" s="5" t="str">
        <f>IFERROR(VLOOKUP($D128,'[3]Chi tiet'!$D$7:$L$397,8,0),0)</f>
        <v>A4</v>
      </c>
      <c r="M128" s="19">
        <f>VLOOKUP(L128,Sheet1!$B$2:$C$12,2,TRUE)</f>
        <v>7</v>
      </c>
      <c r="N128" s="5">
        <f>IFERROR(VLOOKUP($D128,#REF!,3,0),0)</f>
        <v>0</v>
      </c>
      <c r="O128" s="19" t="e">
        <f>VLOOKUP(N128,Sheet1!$B$2:$C$12,2,TRUE)</f>
        <v>#N/A</v>
      </c>
      <c r="P128" s="160" t="e">
        <f t="shared" si="10"/>
        <v>#N/A</v>
      </c>
      <c r="Q128" s="96">
        <f t="shared" si="6"/>
        <v>0</v>
      </c>
      <c r="R128" s="97" t="e">
        <f t="shared" si="7"/>
        <v>#N/A</v>
      </c>
      <c r="S128" s="154"/>
      <c r="T128" s="25"/>
      <c r="U128" s="25"/>
    </row>
    <row r="129" spans="1:21" s="7" customFormat="1" ht="31.5" x14ac:dyDescent="0.25">
      <c r="A129" s="44">
        <f t="shared" si="8"/>
        <v>121</v>
      </c>
      <c r="B129" s="44" t="s">
        <v>25</v>
      </c>
      <c r="C129" s="10" t="s">
        <v>99</v>
      </c>
      <c r="D129" s="19" t="s">
        <v>524</v>
      </c>
      <c r="E129" s="5" t="s">
        <v>768</v>
      </c>
      <c r="F129" s="17" t="s">
        <v>393</v>
      </c>
      <c r="G129" s="19">
        <f>VLOOKUP(F129,Sheet1!$B$2:$C$12,2,TRUE)</f>
        <v>7</v>
      </c>
      <c r="H129" s="5" t="str">
        <f>IFERROR(VLOOKUP($D129,'[1]Chi tiet'!$D$7:$L$389,8,0),0)</f>
        <v>A4</v>
      </c>
      <c r="I129" s="19">
        <f>VLOOKUP(H129,Sheet1!$B$2:$C$12,2,TRUE)</f>
        <v>7</v>
      </c>
      <c r="J129" s="5" t="str">
        <f>IFERROR(VLOOKUP($D129,'[2]Gui chi Quynh'!D$7:K$393,7,0),0)</f>
        <v>A3</v>
      </c>
      <c r="K129" s="19">
        <f>VLOOKUP(J129,Sheet1!$B$2:$C$12,2,TRUE)</f>
        <v>8</v>
      </c>
      <c r="L129" s="5" t="str">
        <f>IFERROR(VLOOKUP($D129,'[3]Chi tiet'!$D$7:$L$397,8,0),0)</f>
        <v>A4</v>
      </c>
      <c r="M129" s="19">
        <f>VLOOKUP(L129,Sheet1!$B$2:$C$12,2,TRUE)</f>
        <v>7</v>
      </c>
      <c r="N129" s="5">
        <f>IFERROR(VLOOKUP($D129,#REF!,3,0),0)</f>
        <v>0</v>
      </c>
      <c r="O129" s="19" t="e">
        <f>VLOOKUP(N129,Sheet1!$B$2:$C$12,2,TRUE)</f>
        <v>#N/A</v>
      </c>
      <c r="P129" s="160" t="e">
        <f t="shared" si="10"/>
        <v>#N/A</v>
      </c>
      <c r="Q129" s="96">
        <f t="shared" si="6"/>
        <v>0</v>
      </c>
      <c r="R129" s="97" t="e">
        <f t="shared" si="7"/>
        <v>#N/A</v>
      </c>
      <c r="S129" s="154"/>
      <c r="T129" s="25"/>
      <c r="U129" s="25"/>
    </row>
    <row r="130" spans="1:21" s="7" customFormat="1" ht="31.5" x14ac:dyDescent="0.25">
      <c r="A130" s="44">
        <f t="shared" si="8"/>
        <v>122</v>
      </c>
      <c r="B130" s="44" t="s">
        <v>27</v>
      </c>
      <c r="C130" s="10" t="s">
        <v>100</v>
      </c>
      <c r="D130" s="19" t="s">
        <v>525</v>
      </c>
      <c r="E130" s="5" t="s">
        <v>768</v>
      </c>
      <c r="F130" s="67" t="s">
        <v>392</v>
      </c>
      <c r="G130" s="19">
        <f>VLOOKUP(F130,Sheet1!$B$2:$C$12,2,TRUE)</f>
        <v>8</v>
      </c>
      <c r="H130" s="5" t="str">
        <f>IFERROR(VLOOKUP($D130,'[1]Chi tiet'!$D$7:$L$389,8,0),0)</f>
        <v>A3</v>
      </c>
      <c r="I130" s="19">
        <f>VLOOKUP(H130,Sheet1!$B$2:$C$12,2,TRUE)</f>
        <v>8</v>
      </c>
      <c r="J130" s="5" t="str">
        <f>IFERROR(VLOOKUP($D130,'[2]Gui chi Quynh'!D$7:K$393,7,0),0)</f>
        <v>A3</v>
      </c>
      <c r="K130" s="19">
        <f>VLOOKUP(J130,Sheet1!$B$2:$C$12,2,TRUE)</f>
        <v>8</v>
      </c>
      <c r="L130" s="5" t="str">
        <f>IFERROR(VLOOKUP($D130,'[3]Chi tiet'!$D$7:$L$397,8,0),0)</f>
        <v>A4</v>
      </c>
      <c r="M130" s="19">
        <f>VLOOKUP(L130,Sheet1!$B$2:$C$12,2,TRUE)</f>
        <v>7</v>
      </c>
      <c r="N130" s="5">
        <f>IFERROR(VLOOKUP($D130,#REF!,3,0),0)</f>
        <v>0</v>
      </c>
      <c r="O130" s="19" t="e">
        <f>VLOOKUP(N130,Sheet1!$B$2:$C$12,2,TRUE)</f>
        <v>#N/A</v>
      </c>
      <c r="P130" s="160" t="e">
        <f t="shared" si="10"/>
        <v>#N/A</v>
      </c>
      <c r="Q130" s="96">
        <f t="shared" si="6"/>
        <v>0</v>
      </c>
      <c r="R130" s="97" t="e">
        <f t="shared" si="7"/>
        <v>#N/A</v>
      </c>
      <c r="S130" s="154"/>
      <c r="T130" s="25"/>
      <c r="U130" s="25"/>
    </row>
    <row r="131" spans="1:21" s="7" customFormat="1" ht="31.5" x14ac:dyDescent="0.25">
      <c r="A131" s="44">
        <f t="shared" si="8"/>
        <v>123</v>
      </c>
      <c r="B131" s="44" t="s">
        <v>29</v>
      </c>
      <c r="C131" s="10" t="s">
        <v>101</v>
      </c>
      <c r="D131" s="19" t="s">
        <v>526</v>
      </c>
      <c r="E131" s="5" t="s">
        <v>768</v>
      </c>
      <c r="F131" s="17" t="s">
        <v>393</v>
      </c>
      <c r="G131" s="19">
        <f>VLOOKUP(F131,Sheet1!$B$2:$C$12,2,TRUE)</f>
        <v>7</v>
      </c>
      <c r="H131" s="5" t="str">
        <f>IFERROR(VLOOKUP($D131,'[1]Chi tiet'!$D$7:$L$389,8,0),0)</f>
        <v>A4</v>
      </c>
      <c r="I131" s="19">
        <f>VLOOKUP(H131,Sheet1!$B$2:$C$12,2,TRUE)</f>
        <v>7</v>
      </c>
      <c r="J131" s="5" t="str">
        <f>IFERROR(VLOOKUP($D131,'[2]Gui chi Quynh'!D$7:K$393,7,0),0)</f>
        <v>A3</v>
      </c>
      <c r="K131" s="19">
        <f>VLOOKUP(J131,Sheet1!$B$2:$C$12,2,TRUE)</f>
        <v>8</v>
      </c>
      <c r="L131" s="5" t="str">
        <f>IFERROR(VLOOKUP($D131,'[3]Chi tiet'!$D$7:$L$397,8,0),0)</f>
        <v>A4</v>
      </c>
      <c r="M131" s="19">
        <f>VLOOKUP(L131,Sheet1!$B$2:$C$12,2,TRUE)</f>
        <v>7</v>
      </c>
      <c r="N131" s="5">
        <f>IFERROR(VLOOKUP($D131,#REF!,3,0),0)</f>
        <v>0</v>
      </c>
      <c r="O131" s="19" t="e">
        <f>VLOOKUP(N131,Sheet1!$B$2:$C$12,2,TRUE)</f>
        <v>#N/A</v>
      </c>
      <c r="P131" s="160" t="e">
        <f t="shared" si="10"/>
        <v>#N/A</v>
      </c>
      <c r="Q131" s="96">
        <f t="shared" si="6"/>
        <v>0</v>
      </c>
      <c r="R131" s="97" t="e">
        <f t="shared" si="7"/>
        <v>#N/A</v>
      </c>
      <c r="S131" s="154"/>
      <c r="T131" s="25"/>
      <c r="U131" s="25"/>
    </row>
    <row r="132" spans="1:21" s="7" customFormat="1" ht="31.5" x14ac:dyDescent="0.25">
      <c r="A132" s="44">
        <f t="shared" si="8"/>
        <v>124</v>
      </c>
      <c r="B132" s="44" t="s">
        <v>31</v>
      </c>
      <c r="C132" s="10" t="s">
        <v>103</v>
      </c>
      <c r="D132" s="19" t="s">
        <v>527</v>
      </c>
      <c r="E132" s="5" t="s">
        <v>768</v>
      </c>
      <c r="F132" s="17" t="s">
        <v>393</v>
      </c>
      <c r="G132" s="19">
        <f>VLOOKUP(F132,Sheet1!$B$2:$C$12,2,TRUE)</f>
        <v>7</v>
      </c>
      <c r="H132" s="5" t="str">
        <f>IFERROR(VLOOKUP($D132,'[1]Chi tiet'!$D$7:$L$389,8,0),0)</f>
        <v>A4</v>
      </c>
      <c r="I132" s="19">
        <f>VLOOKUP(H132,Sheet1!$B$2:$C$12,2,TRUE)</f>
        <v>7</v>
      </c>
      <c r="J132" s="5" t="str">
        <f>IFERROR(VLOOKUP($D132,'[2]Gui chi Quynh'!D$7:K$393,7,0),0)</f>
        <v>A3</v>
      </c>
      <c r="K132" s="19">
        <f>VLOOKUP(J132,Sheet1!$B$2:$C$12,2,TRUE)</f>
        <v>8</v>
      </c>
      <c r="L132" s="5" t="str">
        <f>IFERROR(VLOOKUP($D132,'[3]Chi tiet'!$D$7:$L$397,8,0),0)</f>
        <v>A4</v>
      </c>
      <c r="M132" s="19">
        <f>VLOOKUP(L132,Sheet1!$B$2:$C$12,2,TRUE)</f>
        <v>7</v>
      </c>
      <c r="N132" s="5">
        <f>IFERROR(VLOOKUP($D132,#REF!,3,0),0)</f>
        <v>0</v>
      </c>
      <c r="O132" s="19" t="e">
        <f>VLOOKUP(N132,Sheet1!$B$2:$C$12,2,TRUE)</f>
        <v>#N/A</v>
      </c>
      <c r="P132" s="160" t="e">
        <f t="shared" si="10"/>
        <v>#N/A</v>
      </c>
      <c r="Q132" s="96">
        <f t="shared" si="6"/>
        <v>0</v>
      </c>
      <c r="R132" s="97" t="e">
        <f t="shared" si="7"/>
        <v>#N/A</v>
      </c>
      <c r="S132" s="154"/>
      <c r="T132" s="25"/>
      <c r="U132" s="25"/>
    </row>
    <row r="133" spans="1:21" s="7" customFormat="1" ht="31.5" x14ac:dyDescent="0.25">
      <c r="A133" s="44">
        <f t="shared" si="8"/>
        <v>125</v>
      </c>
      <c r="B133" s="44" t="s">
        <v>33</v>
      </c>
      <c r="C133" s="10" t="s">
        <v>104</v>
      </c>
      <c r="D133" s="19" t="s">
        <v>528</v>
      </c>
      <c r="E133" s="5" t="s">
        <v>768</v>
      </c>
      <c r="F133" s="17" t="s">
        <v>393</v>
      </c>
      <c r="G133" s="19">
        <f>VLOOKUP(F133,Sheet1!$B$2:$C$12,2,TRUE)</f>
        <v>7</v>
      </c>
      <c r="H133" s="5" t="str">
        <f>IFERROR(VLOOKUP($D133,'[1]Chi tiet'!$D$7:$L$389,8,0),0)</f>
        <v>A4</v>
      </c>
      <c r="I133" s="19">
        <f>VLOOKUP(H133,Sheet1!$B$2:$C$12,2,TRUE)</f>
        <v>7</v>
      </c>
      <c r="J133" s="5" t="str">
        <f>IFERROR(VLOOKUP($D133,'[2]Gui chi Quynh'!D$7:K$393,7,0),0)</f>
        <v>A3</v>
      </c>
      <c r="K133" s="19">
        <f>VLOOKUP(J133,Sheet1!$B$2:$C$12,2,TRUE)</f>
        <v>8</v>
      </c>
      <c r="L133" s="5" t="str">
        <f>IFERROR(VLOOKUP($D133,'[3]Chi tiet'!$D$7:$L$397,8,0),0)</f>
        <v>A4</v>
      </c>
      <c r="M133" s="19">
        <f>VLOOKUP(L133,Sheet1!$B$2:$C$12,2,TRUE)</f>
        <v>7</v>
      </c>
      <c r="N133" s="5">
        <f>IFERROR(VLOOKUP($D133,#REF!,3,0),0)</f>
        <v>0</v>
      </c>
      <c r="O133" s="19" t="e">
        <f>VLOOKUP(N133,Sheet1!$B$2:$C$12,2,TRUE)</f>
        <v>#N/A</v>
      </c>
      <c r="P133" s="160" t="e">
        <f t="shared" si="10"/>
        <v>#N/A</v>
      </c>
      <c r="Q133" s="96">
        <f t="shared" si="6"/>
        <v>0</v>
      </c>
      <c r="R133" s="97" t="e">
        <f t="shared" si="7"/>
        <v>#N/A</v>
      </c>
      <c r="S133" s="154"/>
      <c r="T133" s="25"/>
      <c r="U133" s="25"/>
    </row>
    <row r="134" spans="1:21" s="7" customFormat="1" ht="31.5" x14ac:dyDescent="0.25">
      <c r="A134" s="44">
        <f t="shared" si="8"/>
        <v>126</v>
      </c>
      <c r="B134" s="44" t="s">
        <v>35</v>
      </c>
      <c r="C134" s="70" t="s">
        <v>402</v>
      </c>
      <c r="D134" s="74" t="s">
        <v>529</v>
      </c>
      <c r="E134" s="5" t="s">
        <v>768</v>
      </c>
      <c r="F134" s="17" t="s">
        <v>393</v>
      </c>
      <c r="G134" s="19">
        <f>VLOOKUP(F134,Sheet1!$B$2:$C$12,2,TRUE)</f>
        <v>7</v>
      </c>
      <c r="H134" s="5" t="str">
        <f>IFERROR(VLOOKUP($D134,'[1]Chi tiet'!$D$7:$L$389,8,0),0)</f>
        <v>A4</v>
      </c>
      <c r="I134" s="19">
        <f>VLOOKUP(H134,Sheet1!$B$2:$C$12,2,TRUE)</f>
        <v>7</v>
      </c>
      <c r="J134" s="5" t="str">
        <f>IFERROR(VLOOKUP($D134,'[2]Gui chi Quynh'!D$7:K$393,7,0),0)</f>
        <v>A4</v>
      </c>
      <c r="K134" s="19">
        <f>VLOOKUP(J134,Sheet1!$B$2:$C$12,2,TRUE)</f>
        <v>7</v>
      </c>
      <c r="L134" s="5" t="str">
        <f>IFERROR(VLOOKUP($D134,'[3]Chi tiet'!$D$7:$L$397,8,0),0)</f>
        <v>A4</v>
      </c>
      <c r="M134" s="19">
        <f>VLOOKUP(L134,Sheet1!$B$2:$C$12,2,TRUE)</f>
        <v>7</v>
      </c>
      <c r="N134" s="5">
        <f>IFERROR(VLOOKUP($D134,#REF!,3,0),0)</f>
        <v>0</v>
      </c>
      <c r="O134" s="19" t="e">
        <f>VLOOKUP(N134,Sheet1!$B$2:$C$12,2,TRUE)</f>
        <v>#N/A</v>
      </c>
      <c r="P134" s="160" t="e">
        <f t="shared" si="10"/>
        <v>#N/A</v>
      </c>
      <c r="Q134" s="96">
        <f t="shared" si="6"/>
        <v>0</v>
      </c>
      <c r="R134" s="97" t="e">
        <f t="shared" si="7"/>
        <v>#N/A</v>
      </c>
      <c r="S134" s="154"/>
      <c r="T134" s="25"/>
      <c r="U134" s="25"/>
    </row>
    <row r="135" spans="1:21" s="7" customFormat="1" ht="31.5" x14ac:dyDescent="0.25">
      <c r="A135" s="44">
        <f t="shared" si="8"/>
        <v>127</v>
      </c>
      <c r="B135" s="44" t="s">
        <v>37</v>
      </c>
      <c r="C135" s="10" t="s">
        <v>107</v>
      </c>
      <c r="D135" s="17" t="s">
        <v>719</v>
      </c>
      <c r="E135" s="5" t="s">
        <v>768</v>
      </c>
      <c r="F135" s="17" t="s">
        <v>393</v>
      </c>
      <c r="G135" s="19">
        <f>VLOOKUP(F135,Sheet1!$B$2:$C$12,2,TRUE)</f>
        <v>7</v>
      </c>
      <c r="H135" s="5" t="str">
        <f>IFERROR(VLOOKUP($D135,'[1]Chi tiet'!$D$7:$L$389,8,0),0)</f>
        <v>A3</v>
      </c>
      <c r="I135" s="19">
        <f>VLOOKUP(H135,Sheet1!$B$2:$C$12,2,TRUE)</f>
        <v>8</v>
      </c>
      <c r="J135" s="5" t="str">
        <f>IFERROR(VLOOKUP($D135,'[2]Gui chi Quynh'!D$7:K$393,7,0),0)</f>
        <v>A2</v>
      </c>
      <c r="K135" s="19">
        <f>VLOOKUP(J135,Sheet1!$B$2:$C$12,2,TRUE)</f>
        <v>9</v>
      </c>
      <c r="L135" s="5" t="str">
        <f>IFERROR(VLOOKUP($D135,'[3]Chi tiet'!$D$7:$L$397,8,0),0)</f>
        <v>A4</v>
      </c>
      <c r="M135" s="19">
        <f>VLOOKUP(L135,Sheet1!$B$2:$C$12,2,TRUE)</f>
        <v>7</v>
      </c>
      <c r="N135" s="5">
        <f>IFERROR(VLOOKUP($D135,#REF!,3,0),0)</f>
        <v>0</v>
      </c>
      <c r="O135" s="19" t="e">
        <f>VLOOKUP(N135,Sheet1!$B$2:$C$12,2,TRUE)</f>
        <v>#N/A</v>
      </c>
      <c r="P135" s="160" t="e">
        <f t="shared" si="10"/>
        <v>#N/A</v>
      </c>
      <c r="Q135" s="96">
        <f t="shared" si="6"/>
        <v>0</v>
      </c>
      <c r="R135" s="97" t="e">
        <f t="shared" si="7"/>
        <v>#N/A</v>
      </c>
      <c r="S135" s="154"/>
      <c r="T135" s="25"/>
      <c r="U135" s="25"/>
    </row>
    <row r="136" spans="1:21" s="7" customFormat="1" ht="31.5" x14ac:dyDescent="0.25">
      <c r="A136" s="44">
        <f t="shared" si="8"/>
        <v>128</v>
      </c>
      <c r="B136" s="44" t="s">
        <v>38</v>
      </c>
      <c r="C136" s="10" t="s">
        <v>108</v>
      </c>
      <c r="D136" s="19" t="s">
        <v>530</v>
      </c>
      <c r="E136" s="5" t="s">
        <v>768</v>
      </c>
      <c r="F136" s="17" t="s">
        <v>393</v>
      </c>
      <c r="G136" s="19">
        <f>VLOOKUP(F136,Sheet1!$B$2:$C$12,2,TRUE)</f>
        <v>7</v>
      </c>
      <c r="H136" s="5" t="str">
        <f>IFERROR(VLOOKUP($D136,'[1]Chi tiet'!$D$7:$L$389,8,0),0)</f>
        <v>A2</v>
      </c>
      <c r="I136" s="19">
        <f>VLOOKUP(H136,Sheet1!$B$2:$C$12,2,TRUE)</f>
        <v>9</v>
      </c>
      <c r="J136" s="5" t="str">
        <f>IFERROR(VLOOKUP($D136,'[2]Gui chi Quynh'!D$7:K$393,7,0),0)</f>
        <v>A2</v>
      </c>
      <c r="K136" s="19">
        <f>VLOOKUP(J136,Sheet1!$B$2:$C$12,2,TRUE)</f>
        <v>9</v>
      </c>
      <c r="L136" s="5" t="str">
        <f>IFERROR(VLOOKUP($D136,'[3]Chi tiet'!$D$7:$L$397,8,0),0)</f>
        <v>A4</v>
      </c>
      <c r="M136" s="19">
        <f>VLOOKUP(L136,Sheet1!$B$2:$C$12,2,TRUE)</f>
        <v>7</v>
      </c>
      <c r="N136" s="5">
        <f>IFERROR(VLOOKUP($D136,#REF!,3,0),0)</f>
        <v>0</v>
      </c>
      <c r="O136" s="19" t="e">
        <f>VLOOKUP(N136,Sheet1!$B$2:$C$12,2,TRUE)</f>
        <v>#N/A</v>
      </c>
      <c r="P136" s="160" t="e">
        <f t="shared" si="10"/>
        <v>#N/A</v>
      </c>
      <c r="Q136" s="96">
        <f t="shared" si="6"/>
        <v>0</v>
      </c>
      <c r="R136" s="97" t="e">
        <f t="shared" si="7"/>
        <v>#N/A</v>
      </c>
      <c r="S136" s="154"/>
      <c r="T136" s="26"/>
      <c r="U136" s="26"/>
    </row>
    <row r="137" spans="1:21" s="7" customFormat="1" ht="31.5" x14ac:dyDescent="0.25">
      <c r="A137" s="44">
        <f t="shared" si="8"/>
        <v>129</v>
      </c>
      <c r="B137" s="44" t="s">
        <v>40</v>
      </c>
      <c r="C137" s="10" t="s">
        <v>109</v>
      </c>
      <c r="D137" s="19" t="s">
        <v>531</v>
      </c>
      <c r="E137" s="5" t="s">
        <v>768</v>
      </c>
      <c r="F137" s="17" t="s">
        <v>393</v>
      </c>
      <c r="G137" s="19">
        <f>VLOOKUP(F137,Sheet1!$B$2:$C$12,2,TRUE)</f>
        <v>7</v>
      </c>
      <c r="H137" s="5" t="str">
        <f>IFERROR(VLOOKUP($D137,'[1]Chi tiet'!$D$7:$L$389,8,0),0)</f>
        <v>A4</v>
      </c>
      <c r="I137" s="19">
        <f>VLOOKUP(H137,Sheet1!$B$2:$C$12,2,TRUE)</f>
        <v>7</v>
      </c>
      <c r="J137" s="5" t="str">
        <f>IFERROR(VLOOKUP($D137,'[2]Gui chi Quynh'!D$7:K$393,7,0),0)</f>
        <v>A4</v>
      </c>
      <c r="K137" s="19">
        <f>VLOOKUP(J137,Sheet1!$B$2:$C$12,2,TRUE)</f>
        <v>7</v>
      </c>
      <c r="L137" s="5" t="str">
        <f>IFERROR(VLOOKUP($D137,'[3]Chi tiet'!$D$7:$L$397,8,0),0)</f>
        <v>A4</v>
      </c>
      <c r="M137" s="19">
        <f>VLOOKUP(L137,Sheet1!$B$2:$C$12,2,TRUE)</f>
        <v>7</v>
      </c>
      <c r="N137" s="5">
        <f>IFERROR(VLOOKUP($D137,#REF!,3,0),0)</f>
        <v>0</v>
      </c>
      <c r="O137" s="19" t="e">
        <f>VLOOKUP(N137,Sheet1!$B$2:$C$12,2,TRUE)</f>
        <v>#N/A</v>
      </c>
      <c r="P137" s="160" t="e">
        <f t="shared" si="10"/>
        <v>#N/A</v>
      </c>
      <c r="Q137" s="96">
        <f t="shared" ref="Q137:Q200" si="11">COUNTIF(F137:O137,"C*")*1+COUNTIF(F137:O137,"D")*2+COUNTIF(F137:O137,"E")*3</f>
        <v>0</v>
      </c>
      <c r="R137" s="97" t="e">
        <f t="shared" si="7"/>
        <v>#N/A</v>
      </c>
      <c r="S137" s="154"/>
      <c r="T137" s="25"/>
      <c r="U137" s="25"/>
    </row>
    <row r="138" spans="1:21" s="7" customFormat="1" ht="31.5" x14ac:dyDescent="0.25">
      <c r="A138" s="44">
        <f t="shared" si="8"/>
        <v>130</v>
      </c>
      <c r="B138" s="44" t="s">
        <v>42</v>
      </c>
      <c r="C138" s="10" t="s">
        <v>110</v>
      </c>
      <c r="D138" s="19" t="s">
        <v>532</v>
      </c>
      <c r="E138" s="5" t="s">
        <v>768</v>
      </c>
      <c r="F138" s="17" t="s">
        <v>393</v>
      </c>
      <c r="G138" s="19">
        <f>VLOOKUP(F138,Sheet1!$B$2:$C$12,2,TRUE)</f>
        <v>7</v>
      </c>
      <c r="H138" s="5" t="str">
        <f>IFERROR(VLOOKUP($D138,'[1]Chi tiet'!$D$7:$L$389,8,0),0)</f>
        <v>A4</v>
      </c>
      <c r="I138" s="19">
        <f>VLOOKUP(H138,Sheet1!$B$2:$C$12,2,TRUE)</f>
        <v>7</v>
      </c>
      <c r="J138" s="5" t="str">
        <f>IFERROR(VLOOKUP($D138,'[2]Gui chi Quynh'!D$7:K$393,7,0),0)</f>
        <v>A4</v>
      </c>
      <c r="K138" s="19">
        <f>VLOOKUP(J138,Sheet1!$B$2:$C$12,2,TRUE)</f>
        <v>7</v>
      </c>
      <c r="L138" s="5" t="str">
        <f>IFERROR(VLOOKUP($D138,'[3]Chi tiet'!$D$7:$L$397,8,0),0)</f>
        <v>A4</v>
      </c>
      <c r="M138" s="19">
        <f>VLOOKUP(L138,Sheet1!$B$2:$C$12,2,TRUE)</f>
        <v>7</v>
      </c>
      <c r="N138" s="5">
        <f>IFERROR(VLOOKUP($D138,#REF!,3,0),0)</f>
        <v>0</v>
      </c>
      <c r="O138" s="19" t="e">
        <f>VLOOKUP(N138,Sheet1!$B$2:$C$12,2,TRUE)</f>
        <v>#N/A</v>
      </c>
      <c r="P138" s="160" t="e">
        <f t="shared" si="10"/>
        <v>#N/A</v>
      </c>
      <c r="Q138" s="96">
        <f t="shared" si="11"/>
        <v>0</v>
      </c>
      <c r="R138" s="97" t="e">
        <f t="shared" si="7"/>
        <v>#N/A</v>
      </c>
      <c r="S138" s="154"/>
      <c r="T138" s="25"/>
      <c r="U138" s="25"/>
    </row>
    <row r="139" spans="1:21" s="7" customFormat="1" ht="31.5" x14ac:dyDescent="0.25">
      <c r="A139" s="44">
        <f t="shared" si="8"/>
        <v>131</v>
      </c>
      <c r="B139" s="44" t="s">
        <v>43</v>
      </c>
      <c r="C139" s="70" t="s">
        <v>399</v>
      </c>
      <c r="D139" s="74" t="s">
        <v>533</v>
      </c>
      <c r="E139" s="5" t="s">
        <v>768</v>
      </c>
      <c r="F139" s="17" t="s">
        <v>392</v>
      </c>
      <c r="G139" s="19">
        <f>VLOOKUP(F139,Sheet1!$B$2:$C$12,2,TRUE)</f>
        <v>8</v>
      </c>
      <c r="H139" s="5" t="str">
        <f>IFERROR(VLOOKUP($D139,'[1]Chi tiet'!$D$7:$L$389,8,0),0)</f>
        <v>A2</v>
      </c>
      <c r="I139" s="19">
        <f>VLOOKUP(H139,Sheet1!$B$2:$C$12,2,TRUE)</f>
        <v>9</v>
      </c>
      <c r="J139" s="5" t="str">
        <f>IFERROR(VLOOKUP($D139,'[2]Gui chi Quynh'!D$7:K$393,7,0),0)</f>
        <v>A2</v>
      </c>
      <c r="K139" s="19">
        <f>VLOOKUP(J139,Sheet1!$B$2:$C$12,2,TRUE)</f>
        <v>9</v>
      </c>
      <c r="L139" s="5" t="str">
        <f>IFERROR(VLOOKUP($D139,'[3]Chi tiet'!$D$7:$L$397,8,0),0)</f>
        <v>A3</v>
      </c>
      <c r="M139" s="19">
        <f>VLOOKUP(L139,Sheet1!$B$2:$C$12,2,TRUE)</f>
        <v>8</v>
      </c>
      <c r="N139" s="5">
        <f>IFERROR(VLOOKUP($D139,#REF!,3,0),0)</f>
        <v>0</v>
      </c>
      <c r="O139" s="19" t="e">
        <f>VLOOKUP(N139,Sheet1!$B$2:$C$12,2,TRUE)</f>
        <v>#N/A</v>
      </c>
      <c r="P139" s="160" t="e">
        <f t="shared" si="10"/>
        <v>#N/A</v>
      </c>
      <c r="Q139" s="96">
        <f t="shared" si="11"/>
        <v>0</v>
      </c>
      <c r="R139" s="97" t="e">
        <f t="shared" ref="R139:R202" si="12">IF(Q139&gt;=3,"Không hoàn thành",IF(AND($P139&gt;=8,$P139&lt;=10,Q139=0),"Hoàn thành xuất sắc nhiệm vụ",IF(AND($P139&gt;=8,$P139&lt;=10,Q139=1),"Hoàn thành tốt nhiệm vụ",IF(AND($P139&gt;=8,$P139&lt;=10,Q139=2),"Hoàn thành nhiệm vụ",IF(AND($P139&gt;6,$P139&lt;8,Q139&lt;=1),"Hoàn thành tốt nhiệm vụ",IF(AND($P139&gt;6,$P139&lt;8,Q139=2),"Hoàn thành nhiệm vụ",IF(AND($P139&gt;=5,$P139&lt;=6,Q139&lt;=2),"Hoàn thành nhiệm vụ",IF(AND($P139&lt;5,Q139&gt;3),"Không hoàn thành",""))))))))</f>
        <v>#N/A</v>
      </c>
      <c r="S139" s="154"/>
      <c r="T139" s="25"/>
      <c r="U139" s="25"/>
    </row>
    <row r="140" spans="1:21" s="7" customFormat="1" ht="31.5" x14ac:dyDescent="0.25">
      <c r="A140" s="44">
        <f t="shared" ref="A140:A203" si="13">A139+1</f>
        <v>132</v>
      </c>
      <c r="B140" s="44" t="s">
        <v>45</v>
      </c>
      <c r="C140" s="70" t="s">
        <v>400</v>
      </c>
      <c r="D140" s="74" t="s">
        <v>534</v>
      </c>
      <c r="E140" s="5" t="s">
        <v>768</v>
      </c>
      <c r="F140" s="17" t="s">
        <v>393</v>
      </c>
      <c r="G140" s="19">
        <f>VLOOKUP(F140,Sheet1!$B$2:$C$12,2,TRUE)</f>
        <v>7</v>
      </c>
      <c r="H140" s="5" t="str">
        <f>IFERROR(VLOOKUP($D140,'[1]Chi tiet'!$D$7:$L$389,8,0),0)</f>
        <v>A3</v>
      </c>
      <c r="I140" s="19">
        <f>VLOOKUP(H140,Sheet1!$B$2:$C$12,2,TRUE)</f>
        <v>8</v>
      </c>
      <c r="J140" s="5" t="str">
        <f>IFERROR(VLOOKUP($D140,'[2]Gui chi Quynh'!D$7:K$393,7,0),0)</f>
        <v>A3</v>
      </c>
      <c r="K140" s="19">
        <f>VLOOKUP(J140,Sheet1!$B$2:$C$12,2,TRUE)</f>
        <v>8</v>
      </c>
      <c r="L140" s="5" t="str">
        <f>IFERROR(VLOOKUP($D140,'[3]Chi tiet'!$D$7:$L$397,8,0),0)</f>
        <v>A4</v>
      </c>
      <c r="M140" s="19">
        <f>VLOOKUP(L140,Sheet1!$B$2:$C$12,2,TRUE)</f>
        <v>7</v>
      </c>
      <c r="N140" s="5">
        <f>IFERROR(VLOOKUP($D140,#REF!,3,0),0)</f>
        <v>0</v>
      </c>
      <c r="O140" s="19" t="e">
        <f>VLOOKUP(N140,Sheet1!$B$2:$C$12,2,TRUE)</f>
        <v>#N/A</v>
      </c>
      <c r="P140" s="160" t="e">
        <f t="shared" si="10"/>
        <v>#N/A</v>
      </c>
      <c r="Q140" s="96">
        <f t="shared" si="11"/>
        <v>0</v>
      </c>
      <c r="R140" s="97" t="e">
        <f t="shared" si="12"/>
        <v>#N/A</v>
      </c>
      <c r="S140" s="154"/>
      <c r="T140" s="25"/>
      <c r="U140" s="25"/>
    </row>
    <row r="141" spans="1:21" s="7" customFormat="1" ht="31.5" x14ac:dyDescent="0.25">
      <c r="A141" s="44">
        <f t="shared" si="13"/>
        <v>133</v>
      </c>
      <c r="B141" s="44" t="s">
        <v>47</v>
      </c>
      <c r="C141" s="70" t="s">
        <v>401</v>
      </c>
      <c r="D141" s="74" t="s">
        <v>535</v>
      </c>
      <c r="E141" s="5" t="s">
        <v>768</v>
      </c>
      <c r="F141" s="17" t="s">
        <v>392</v>
      </c>
      <c r="G141" s="19">
        <f>VLOOKUP(F141,Sheet1!$B$2:$C$12,2,TRUE)</f>
        <v>8</v>
      </c>
      <c r="H141" s="5" t="str">
        <f>IFERROR(VLOOKUP($D141,'[1]Chi tiet'!$D$7:$L$389,8,0),0)</f>
        <v>A4</v>
      </c>
      <c r="I141" s="19">
        <f>VLOOKUP(H141,Sheet1!$B$2:$C$12,2,TRUE)</f>
        <v>7</v>
      </c>
      <c r="J141" s="5" t="str">
        <f>IFERROR(VLOOKUP($D141,'[2]Gui chi Quynh'!D$7:K$393,7,0),0)</f>
        <v>A3</v>
      </c>
      <c r="K141" s="19">
        <f>VLOOKUP(J141,Sheet1!$B$2:$C$12,2,TRUE)</f>
        <v>8</v>
      </c>
      <c r="L141" s="5" t="str">
        <f>IFERROR(VLOOKUP($D141,'[3]Chi tiet'!$D$7:$L$397,8,0),0)</f>
        <v>A4</v>
      </c>
      <c r="M141" s="19">
        <f>VLOOKUP(L141,Sheet1!$B$2:$C$12,2,TRUE)</f>
        <v>7</v>
      </c>
      <c r="N141" s="5">
        <f>IFERROR(VLOOKUP($D141,#REF!,3,0),0)</f>
        <v>0</v>
      </c>
      <c r="O141" s="19" t="e">
        <f>VLOOKUP(N141,Sheet1!$B$2:$C$12,2,TRUE)</f>
        <v>#N/A</v>
      </c>
      <c r="P141" s="160" t="e">
        <f t="shared" si="10"/>
        <v>#N/A</v>
      </c>
      <c r="Q141" s="96">
        <f t="shared" si="11"/>
        <v>0</v>
      </c>
      <c r="R141" s="97" t="e">
        <f t="shared" si="12"/>
        <v>#N/A</v>
      </c>
      <c r="S141" s="154"/>
      <c r="T141" s="28"/>
      <c r="U141" s="28"/>
    </row>
    <row r="142" spans="1:21" s="7" customFormat="1" ht="31.5" x14ac:dyDescent="0.25">
      <c r="A142" s="44">
        <f t="shared" si="13"/>
        <v>134</v>
      </c>
      <c r="B142" s="44" t="s">
        <v>319</v>
      </c>
      <c r="C142" s="70" t="s">
        <v>404</v>
      </c>
      <c r="D142" s="74" t="s">
        <v>536</v>
      </c>
      <c r="E142" s="5" t="s">
        <v>768</v>
      </c>
      <c r="F142" s="17" t="s">
        <v>393</v>
      </c>
      <c r="G142" s="19">
        <f>VLOOKUP(F142,Sheet1!$B$2:$C$12,2,TRUE)</f>
        <v>7</v>
      </c>
      <c r="H142" s="5" t="str">
        <f>IFERROR(VLOOKUP($D142,'[1]Chi tiet'!$D$7:$L$389,8,0),0)</f>
        <v>B1</v>
      </c>
      <c r="I142" s="19">
        <f>VLOOKUP(H142,Sheet1!$B$2:$C$12,2,TRUE)</f>
        <v>6</v>
      </c>
      <c r="J142" s="5" t="str">
        <f>IFERROR(VLOOKUP($D142,'[2]Gui chi Quynh'!D$7:K$393,7,0),0)</f>
        <v>A4</v>
      </c>
      <c r="K142" s="19">
        <f>VLOOKUP(J142,Sheet1!$B$2:$C$12,2,TRUE)</f>
        <v>7</v>
      </c>
      <c r="L142" s="5" t="str">
        <f>IFERROR(VLOOKUP($D142,'[3]Chi tiet'!$D$7:$L$397,8,0),0)</f>
        <v>A4</v>
      </c>
      <c r="M142" s="19">
        <f>VLOOKUP(L142,Sheet1!$B$2:$C$12,2,TRUE)</f>
        <v>7</v>
      </c>
      <c r="N142" s="5">
        <f>IFERROR(VLOOKUP($D142,#REF!,3,0),0)</f>
        <v>0</v>
      </c>
      <c r="O142" s="19" t="e">
        <f>VLOOKUP(N142,Sheet1!$B$2:$C$12,2,TRUE)</f>
        <v>#N/A</v>
      </c>
      <c r="P142" s="160" t="e">
        <f t="shared" si="10"/>
        <v>#N/A</v>
      </c>
      <c r="Q142" s="96">
        <f t="shared" si="11"/>
        <v>0</v>
      </c>
      <c r="R142" s="97" t="e">
        <f t="shared" si="12"/>
        <v>#N/A</v>
      </c>
      <c r="S142" s="154"/>
      <c r="T142" s="25"/>
      <c r="U142" s="25"/>
    </row>
    <row r="143" spans="1:21" s="7" customFormat="1" ht="31.5" x14ac:dyDescent="0.25">
      <c r="A143" s="44">
        <f t="shared" si="13"/>
        <v>135</v>
      </c>
      <c r="B143" s="44" t="s">
        <v>320</v>
      </c>
      <c r="C143" s="70" t="s">
        <v>341</v>
      </c>
      <c r="D143" s="74" t="s">
        <v>537</v>
      </c>
      <c r="E143" s="5" t="s">
        <v>768</v>
      </c>
      <c r="F143" s="17" t="s">
        <v>392</v>
      </c>
      <c r="G143" s="19">
        <f>VLOOKUP(F143,Sheet1!$B$2:$C$12,2,TRUE)</f>
        <v>8</v>
      </c>
      <c r="H143" s="5" t="str">
        <f>IFERROR(VLOOKUP($D143,'[1]Chi tiet'!$D$7:$L$389,8,0),0)</f>
        <v>A4</v>
      </c>
      <c r="I143" s="19">
        <f>VLOOKUP(H143,Sheet1!$B$2:$C$12,2,TRUE)</f>
        <v>7</v>
      </c>
      <c r="J143" s="5" t="str">
        <f>IFERROR(VLOOKUP($D143,'[2]Gui chi Quynh'!D$7:K$393,7,0),0)</f>
        <v>A2</v>
      </c>
      <c r="K143" s="19">
        <f>VLOOKUP(J143,Sheet1!$B$2:$C$12,2,TRUE)</f>
        <v>9</v>
      </c>
      <c r="L143" s="5" t="str">
        <f>IFERROR(VLOOKUP($D143,'[3]Chi tiet'!$D$7:$L$397,8,0),0)</f>
        <v>A4</v>
      </c>
      <c r="M143" s="19">
        <f>VLOOKUP(L143,Sheet1!$B$2:$C$12,2,TRUE)</f>
        <v>7</v>
      </c>
      <c r="N143" s="5">
        <f>IFERROR(VLOOKUP($D143,#REF!,3,0),0)</f>
        <v>0</v>
      </c>
      <c r="O143" s="19" t="e">
        <f>VLOOKUP(N143,Sheet1!$B$2:$C$12,2,TRUE)</f>
        <v>#N/A</v>
      </c>
      <c r="P143" s="160" t="e">
        <f t="shared" si="10"/>
        <v>#N/A</v>
      </c>
      <c r="Q143" s="96">
        <f t="shared" si="11"/>
        <v>0</v>
      </c>
      <c r="R143" s="97" t="e">
        <f t="shared" si="12"/>
        <v>#N/A</v>
      </c>
      <c r="S143" s="154"/>
      <c r="T143" s="25"/>
      <c r="U143" s="25"/>
    </row>
    <row r="144" spans="1:21" s="7" customFormat="1" ht="31.5" x14ac:dyDescent="0.25">
      <c r="A144" s="44">
        <f t="shared" si="13"/>
        <v>136</v>
      </c>
      <c r="B144" s="44" t="s">
        <v>321</v>
      </c>
      <c r="C144" s="70" t="s">
        <v>406</v>
      </c>
      <c r="D144" s="74" t="s">
        <v>538</v>
      </c>
      <c r="E144" s="5" t="s">
        <v>768</v>
      </c>
      <c r="F144" s="17" t="s">
        <v>393</v>
      </c>
      <c r="G144" s="19">
        <f>VLOOKUP(F144,Sheet1!$B$2:$C$12,2,TRUE)</f>
        <v>7</v>
      </c>
      <c r="H144" s="5" t="str">
        <f>IFERROR(VLOOKUP($D144,'[1]Chi tiet'!$D$7:$L$389,8,0),0)</f>
        <v>A3</v>
      </c>
      <c r="I144" s="19">
        <f>VLOOKUP(H144,Sheet1!$B$2:$C$12,2,TRUE)</f>
        <v>8</v>
      </c>
      <c r="J144" s="5" t="str">
        <f>IFERROR(VLOOKUP($D144,'[2]Gui chi Quynh'!D$7:K$393,7,0),0)</f>
        <v>A3</v>
      </c>
      <c r="K144" s="19">
        <f>VLOOKUP(J144,Sheet1!$B$2:$C$12,2,TRUE)</f>
        <v>8</v>
      </c>
      <c r="L144" s="5" t="str">
        <f>IFERROR(VLOOKUP($D144,'[3]Chi tiet'!$D$7:$L$397,8,0),0)</f>
        <v>A4</v>
      </c>
      <c r="M144" s="19">
        <f>VLOOKUP(L144,Sheet1!$B$2:$C$12,2,TRUE)</f>
        <v>7</v>
      </c>
      <c r="N144" s="5">
        <f>IFERROR(VLOOKUP($D144,#REF!,3,0),0)</f>
        <v>0</v>
      </c>
      <c r="O144" s="19" t="e">
        <f>VLOOKUP(N144,Sheet1!$B$2:$C$12,2,TRUE)</f>
        <v>#N/A</v>
      </c>
      <c r="P144" s="160" t="e">
        <f t="shared" si="10"/>
        <v>#N/A</v>
      </c>
      <c r="Q144" s="96">
        <f t="shared" si="11"/>
        <v>0</v>
      </c>
      <c r="R144" s="97" t="e">
        <f t="shared" si="12"/>
        <v>#N/A</v>
      </c>
      <c r="S144" s="154"/>
      <c r="T144" s="25"/>
      <c r="U144" s="25"/>
    </row>
    <row r="145" spans="1:21" s="7" customFormat="1" ht="31.5" x14ac:dyDescent="0.25">
      <c r="A145" s="44">
        <f t="shared" si="13"/>
        <v>137</v>
      </c>
      <c r="B145" s="44" t="s">
        <v>322</v>
      </c>
      <c r="C145" s="70" t="s">
        <v>405</v>
      </c>
      <c r="D145" s="74" t="s">
        <v>539</v>
      </c>
      <c r="E145" s="5" t="s">
        <v>768</v>
      </c>
      <c r="F145" s="17" t="s">
        <v>393</v>
      </c>
      <c r="G145" s="19">
        <f>VLOOKUP(F145,Sheet1!$B$2:$C$12,2,TRUE)</f>
        <v>7</v>
      </c>
      <c r="H145" s="5" t="str">
        <f>IFERROR(VLOOKUP($D145,'[1]Chi tiet'!$D$7:$L$389,8,0),0)</f>
        <v>A4</v>
      </c>
      <c r="I145" s="19">
        <f>VLOOKUP(H145,Sheet1!$B$2:$C$12,2,TRUE)</f>
        <v>7</v>
      </c>
      <c r="J145" s="5" t="str">
        <f>IFERROR(VLOOKUP($D145,'[2]Gui chi Quynh'!D$7:K$393,7,0),0)</f>
        <v>A4</v>
      </c>
      <c r="K145" s="19">
        <f>VLOOKUP(J145,Sheet1!$B$2:$C$12,2,TRUE)</f>
        <v>7</v>
      </c>
      <c r="L145" s="5" t="str">
        <f>IFERROR(VLOOKUP($D145,'[3]Chi tiet'!$D$7:$L$397,8,0),0)</f>
        <v>A4</v>
      </c>
      <c r="M145" s="19">
        <f>VLOOKUP(L145,Sheet1!$B$2:$C$12,2,TRUE)</f>
        <v>7</v>
      </c>
      <c r="N145" s="5">
        <f>IFERROR(VLOOKUP($D145,#REF!,3,0),0)</f>
        <v>0</v>
      </c>
      <c r="O145" s="19" t="e">
        <f>VLOOKUP(N145,Sheet1!$B$2:$C$12,2,TRUE)</f>
        <v>#N/A</v>
      </c>
      <c r="P145" s="160" t="e">
        <f t="shared" si="10"/>
        <v>#N/A</v>
      </c>
      <c r="Q145" s="96">
        <f t="shared" si="11"/>
        <v>0</v>
      </c>
      <c r="R145" s="97" t="e">
        <f t="shared" si="12"/>
        <v>#N/A</v>
      </c>
      <c r="S145" s="154"/>
      <c r="T145" s="25"/>
      <c r="U145" s="26"/>
    </row>
    <row r="146" spans="1:21" s="7" customFormat="1" ht="31.5" x14ac:dyDescent="0.25">
      <c r="A146" s="44">
        <f t="shared" si="13"/>
        <v>138</v>
      </c>
      <c r="B146" s="44" t="s">
        <v>323</v>
      </c>
      <c r="C146" s="70" t="s">
        <v>403</v>
      </c>
      <c r="D146" s="74" t="s">
        <v>540</v>
      </c>
      <c r="E146" s="5" t="s">
        <v>768</v>
      </c>
      <c r="F146" s="17" t="s">
        <v>393</v>
      </c>
      <c r="G146" s="19">
        <f>VLOOKUP(F146,Sheet1!$B$2:$C$12,2,TRUE)</f>
        <v>7</v>
      </c>
      <c r="H146" s="5" t="str">
        <f>IFERROR(VLOOKUP($D146,'[1]Chi tiet'!$D$7:$L$389,8,0),0)</f>
        <v>A4</v>
      </c>
      <c r="I146" s="19">
        <f>VLOOKUP(H146,Sheet1!$B$2:$C$12,2,TRUE)</f>
        <v>7</v>
      </c>
      <c r="J146" s="5" t="str">
        <f>IFERROR(VLOOKUP($D146,'[2]Gui chi Quynh'!D$7:K$393,7,0),0)</f>
        <v>A4</v>
      </c>
      <c r="K146" s="19">
        <f>VLOOKUP(J146,Sheet1!$B$2:$C$12,2,TRUE)</f>
        <v>7</v>
      </c>
      <c r="L146" s="5" t="str">
        <f>IFERROR(VLOOKUP($D146,'[3]Chi tiet'!$D$7:$L$397,8,0),0)</f>
        <v>A4</v>
      </c>
      <c r="M146" s="19">
        <f>VLOOKUP(L146,Sheet1!$B$2:$C$12,2,TRUE)</f>
        <v>7</v>
      </c>
      <c r="N146" s="5">
        <f>IFERROR(VLOOKUP($D146,#REF!,3,0),0)</f>
        <v>0</v>
      </c>
      <c r="O146" s="19" t="e">
        <f>VLOOKUP(N146,Sheet1!$B$2:$C$12,2,TRUE)</f>
        <v>#N/A</v>
      </c>
      <c r="P146" s="160" t="e">
        <f t="shared" si="10"/>
        <v>#N/A</v>
      </c>
      <c r="Q146" s="96">
        <f t="shared" si="11"/>
        <v>0</v>
      </c>
      <c r="R146" s="97" t="e">
        <f t="shared" si="12"/>
        <v>#N/A</v>
      </c>
      <c r="S146" s="154"/>
      <c r="T146" s="25"/>
      <c r="U146" s="25"/>
    </row>
    <row r="147" spans="1:21" s="7" customFormat="1" ht="31.5" x14ac:dyDescent="0.25">
      <c r="A147" s="44">
        <f t="shared" si="13"/>
        <v>139</v>
      </c>
      <c r="B147" s="44" t="s">
        <v>324</v>
      </c>
      <c r="C147" s="2" t="s">
        <v>63</v>
      </c>
      <c r="D147" s="19" t="s">
        <v>541</v>
      </c>
      <c r="E147" s="5" t="s">
        <v>768</v>
      </c>
      <c r="F147" s="17" t="s">
        <v>393</v>
      </c>
      <c r="G147" s="19">
        <f>VLOOKUP(F147,Sheet1!$B$2:$C$12,2,TRUE)</f>
        <v>7</v>
      </c>
      <c r="H147" s="5" t="str">
        <f>IFERROR(VLOOKUP($D147,'[1]Chi tiet'!$D$7:$L$389,8,0),0)</f>
        <v>A4</v>
      </c>
      <c r="I147" s="19">
        <f>VLOOKUP(H147,Sheet1!$B$2:$C$12,2,TRUE)</f>
        <v>7</v>
      </c>
      <c r="J147" s="5" t="str">
        <f>IFERROR(VLOOKUP($D147,'[2]Gui chi Quynh'!D$7:K$393,7,0),0)</f>
        <v>A3</v>
      </c>
      <c r="K147" s="19">
        <f>VLOOKUP(J147,Sheet1!$B$2:$C$12,2,TRUE)</f>
        <v>8</v>
      </c>
      <c r="L147" s="5" t="str">
        <f>IFERROR(VLOOKUP($D147,'[3]Chi tiet'!$D$7:$L$397,8,0),0)</f>
        <v>A4</v>
      </c>
      <c r="M147" s="19">
        <f>VLOOKUP(L147,Sheet1!$B$2:$C$12,2,TRUE)</f>
        <v>7</v>
      </c>
      <c r="N147" s="5">
        <f>IFERROR(VLOOKUP($D147,#REF!,3,0),0)</f>
        <v>0</v>
      </c>
      <c r="O147" s="19" t="e">
        <f>VLOOKUP(N147,Sheet1!$B$2:$C$12,2,TRUE)</f>
        <v>#N/A</v>
      </c>
      <c r="P147" s="160" t="e">
        <f t="shared" si="10"/>
        <v>#N/A</v>
      </c>
      <c r="Q147" s="96">
        <f t="shared" si="11"/>
        <v>0</v>
      </c>
      <c r="R147" s="97" t="e">
        <f t="shared" si="12"/>
        <v>#N/A</v>
      </c>
      <c r="S147" s="154"/>
      <c r="T147" s="25"/>
      <c r="U147" s="25"/>
    </row>
    <row r="148" spans="1:21" s="7" customFormat="1" ht="31.5" x14ac:dyDescent="0.25">
      <c r="A148" s="44">
        <f t="shared" si="13"/>
        <v>140</v>
      </c>
      <c r="B148" s="44" t="s">
        <v>325</v>
      </c>
      <c r="C148" s="3" t="s">
        <v>8</v>
      </c>
      <c r="D148" s="17" t="s">
        <v>542</v>
      </c>
      <c r="E148" s="5" t="s">
        <v>768</v>
      </c>
      <c r="F148" s="17" t="s">
        <v>393</v>
      </c>
      <c r="G148" s="19">
        <f>VLOOKUP(F148,Sheet1!$B$2:$C$12,2,TRUE)</f>
        <v>7</v>
      </c>
      <c r="H148" s="5" t="str">
        <f>IFERROR(VLOOKUP($D148,'[1]Chi tiet'!$D$7:$L$389,8,0),0)</f>
        <v>A3</v>
      </c>
      <c r="I148" s="19">
        <f>VLOOKUP(H148,Sheet1!$B$2:$C$12,2,TRUE)</f>
        <v>8</v>
      </c>
      <c r="J148" s="5" t="str">
        <f>IFERROR(VLOOKUP($D148,'[2]Gui chi Quynh'!D$7:K$393,7,0),0)</f>
        <v>A2</v>
      </c>
      <c r="K148" s="19">
        <f>VLOOKUP(J148,Sheet1!$B$2:$C$12,2,TRUE)</f>
        <v>9</v>
      </c>
      <c r="L148" s="5" t="str">
        <f>IFERROR(VLOOKUP($D148,'[3]Chi tiet'!$D$7:$L$397,8,0),0)</f>
        <v>A4</v>
      </c>
      <c r="M148" s="19">
        <f>VLOOKUP(L148,Sheet1!$B$2:$C$12,2,TRUE)</f>
        <v>7</v>
      </c>
      <c r="N148" s="5">
        <f>IFERROR(VLOOKUP($D148,#REF!,3,0),0)</f>
        <v>0</v>
      </c>
      <c r="O148" s="19" t="e">
        <f>VLOOKUP(N148,Sheet1!$B$2:$C$12,2,TRUE)</f>
        <v>#N/A</v>
      </c>
      <c r="P148" s="160" t="e">
        <f t="shared" si="10"/>
        <v>#N/A</v>
      </c>
      <c r="Q148" s="96">
        <f t="shared" si="11"/>
        <v>0</v>
      </c>
      <c r="R148" s="97" t="e">
        <f t="shared" si="12"/>
        <v>#N/A</v>
      </c>
      <c r="S148" s="154"/>
      <c r="T148" s="25"/>
      <c r="U148" s="25"/>
    </row>
    <row r="149" spans="1:21" s="7" customFormat="1" ht="31.5" x14ac:dyDescent="0.25">
      <c r="A149" s="44">
        <f t="shared" si="13"/>
        <v>141</v>
      </c>
      <c r="B149" s="44" t="s">
        <v>326</v>
      </c>
      <c r="C149" s="10" t="s">
        <v>7</v>
      </c>
      <c r="D149" s="19" t="s">
        <v>543</v>
      </c>
      <c r="E149" s="5" t="s">
        <v>768</v>
      </c>
      <c r="F149" s="17" t="s">
        <v>393</v>
      </c>
      <c r="G149" s="19">
        <f>VLOOKUP(F149,Sheet1!$B$2:$C$12,2,TRUE)</f>
        <v>7</v>
      </c>
      <c r="H149" s="5" t="str">
        <f>IFERROR(VLOOKUP($D149,'[1]Chi tiet'!$D$7:$L$389,8,0),0)</f>
        <v>A4</v>
      </c>
      <c r="I149" s="19">
        <f>VLOOKUP(H149,Sheet1!$B$2:$C$12,2,TRUE)</f>
        <v>7</v>
      </c>
      <c r="J149" s="5" t="str">
        <f>IFERROR(VLOOKUP($D149,'[2]Gui chi Quynh'!D$7:K$393,7,0),0)</f>
        <v>A3</v>
      </c>
      <c r="K149" s="19">
        <f>VLOOKUP(J149,Sheet1!$B$2:$C$12,2,TRUE)</f>
        <v>8</v>
      </c>
      <c r="L149" s="5" t="str">
        <f>IFERROR(VLOOKUP($D149,'[3]Chi tiet'!$D$7:$L$397,8,0),0)</f>
        <v>A4</v>
      </c>
      <c r="M149" s="19">
        <f>VLOOKUP(L149,Sheet1!$B$2:$C$12,2,TRUE)</f>
        <v>7</v>
      </c>
      <c r="N149" s="5">
        <f>IFERROR(VLOOKUP($D149,#REF!,3,0),0)</f>
        <v>0</v>
      </c>
      <c r="O149" s="19" t="e">
        <f>VLOOKUP(N149,Sheet1!$B$2:$C$12,2,TRUE)</f>
        <v>#N/A</v>
      </c>
      <c r="P149" s="160" t="e">
        <f t="shared" si="10"/>
        <v>#N/A</v>
      </c>
      <c r="Q149" s="96">
        <f t="shared" si="11"/>
        <v>0</v>
      </c>
      <c r="R149" s="97" t="e">
        <f t="shared" si="12"/>
        <v>#N/A</v>
      </c>
      <c r="S149" s="154"/>
      <c r="T149" s="25"/>
      <c r="U149" s="25"/>
    </row>
    <row r="150" spans="1:21" s="7" customFormat="1" ht="31.5" x14ac:dyDescent="0.25">
      <c r="A150" s="44">
        <f t="shared" si="13"/>
        <v>142</v>
      </c>
      <c r="B150" s="44" t="s">
        <v>328</v>
      </c>
      <c r="C150" s="56" t="s">
        <v>353</v>
      </c>
      <c r="D150" s="72" t="s">
        <v>545</v>
      </c>
      <c r="E150" s="5" t="s">
        <v>768</v>
      </c>
      <c r="F150" s="17" t="s">
        <v>393</v>
      </c>
      <c r="G150" s="19">
        <f>VLOOKUP(F150,Sheet1!$B$2:$C$12,2,TRUE)</f>
        <v>7</v>
      </c>
      <c r="H150" s="5" t="str">
        <f>IFERROR(VLOOKUP($D150,'[1]Chi tiet'!$D$7:$L$389,8,0),0)</f>
        <v>A3</v>
      </c>
      <c r="I150" s="19">
        <f>VLOOKUP(H150,Sheet1!$B$2:$C$12,2,TRUE)</f>
        <v>8</v>
      </c>
      <c r="J150" s="5" t="str">
        <f>IFERROR(VLOOKUP($D150,'[2]Gui chi Quynh'!D$7:K$393,7,0),0)</f>
        <v>A3</v>
      </c>
      <c r="K150" s="19">
        <f>VLOOKUP(J150,Sheet1!$B$2:$C$12,2,TRUE)</f>
        <v>8</v>
      </c>
      <c r="L150" s="5" t="str">
        <f>IFERROR(VLOOKUP($D150,'[3]Chi tiet'!$D$7:$L$397,8,0),0)</f>
        <v>A4</v>
      </c>
      <c r="M150" s="19">
        <f>VLOOKUP(L150,Sheet1!$B$2:$C$12,2,TRUE)</f>
        <v>7</v>
      </c>
      <c r="N150" s="5">
        <f>IFERROR(VLOOKUP($D150,#REF!,3,0),0)</f>
        <v>0</v>
      </c>
      <c r="O150" s="19" t="e">
        <f>VLOOKUP(N150,Sheet1!$B$2:$C$12,2,TRUE)</f>
        <v>#N/A</v>
      </c>
      <c r="P150" s="160" t="e">
        <f t="shared" si="10"/>
        <v>#N/A</v>
      </c>
      <c r="Q150" s="96">
        <f t="shared" si="11"/>
        <v>0</v>
      </c>
      <c r="R150" s="97" t="e">
        <f t="shared" si="12"/>
        <v>#N/A</v>
      </c>
      <c r="S150" s="154"/>
      <c r="T150" s="25"/>
      <c r="U150" s="25"/>
    </row>
    <row r="151" spans="1:21" s="7" customFormat="1" ht="31.5" x14ac:dyDescent="0.25">
      <c r="A151" s="44">
        <f t="shared" si="13"/>
        <v>143</v>
      </c>
      <c r="B151" s="44" t="s">
        <v>329</v>
      </c>
      <c r="C151" s="10" t="s">
        <v>369</v>
      </c>
      <c r="D151" s="19" t="s">
        <v>546</v>
      </c>
      <c r="E151" s="5" t="s">
        <v>768</v>
      </c>
      <c r="F151" s="17" t="s">
        <v>393</v>
      </c>
      <c r="G151" s="19">
        <f>VLOOKUP(F151,Sheet1!$B$2:$C$12,2,TRUE)</f>
        <v>7</v>
      </c>
      <c r="H151" s="5" t="str">
        <f>IFERROR(VLOOKUP($D151,'[1]Chi tiet'!$D$7:$L$389,8,0),0)</f>
        <v>A4</v>
      </c>
      <c r="I151" s="19">
        <f>VLOOKUP(H151,Sheet1!$B$2:$C$12,2,TRUE)</f>
        <v>7</v>
      </c>
      <c r="J151" s="5" t="str">
        <f>IFERROR(VLOOKUP($D151,'[2]Gui chi Quynh'!D$7:K$393,7,0),0)</f>
        <v>A4</v>
      </c>
      <c r="K151" s="19">
        <f>VLOOKUP(J151,Sheet1!$B$2:$C$12,2,TRUE)</f>
        <v>7</v>
      </c>
      <c r="L151" s="5" t="str">
        <f>IFERROR(VLOOKUP($D151,'[3]Chi tiet'!$D$7:$L$397,8,0),0)</f>
        <v>A4</v>
      </c>
      <c r="M151" s="19">
        <f>VLOOKUP(L151,Sheet1!$B$2:$C$12,2,TRUE)</f>
        <v>7</v>
      </c>
      <c r="N151" s="5">
        <f>IFERROR(VLOOKUP($D151,#REF!,3,0),0)</f>
        <v>0</v>
      </c>
      <c r="O151" s="19" t="e">
        <f>VLOOKUP(N151,Sheet1!$B$2:$C$12,2,TRUE)</f>
        <v>#N/A</v>
      </c>
      <c r="P151" s="160" t="e">
        <f t="shared" ref="P151:P182" si="14">ROUND(AVERAGE(G151,I151,K151,M151,O151),2)</f>
        <v>#N/A</v>
      </c>
      <c r="Q151" s="96">
        <f t="shared" si="11"/>
        <v>0</v>
      </c>
      <c r="R151" s="97" t="e">
        <f t="shared" si="12"/>
        <v>#N/A</v>
      </c>
      <c r="S151" s="154"/>
      <c r="T151" s="119" t="s">
        <v>756</v>
      </c>
      <c r="U151" s="25" t="s">
        <v>380</v>
      </c>
    </row>
    <row r="152" spans="1:21" s="7" customFormat="1" ht="31.5" x14ac:dyDescent="0.25">
      <c r="A152" s="44">
        <f t="shared" si="13"/>
        <v>144</v>
      </c>
      <c r="B152" s="44" t="s">
        <v>310</v>
      </c>
      <c r="C152" s="10" t="s">
        <v>111</v>
      </c>
      <c r="D152" s="19" t="s">
        <v>547</v>
      </c>
      <c r="E152" s="19" t="s">
        <v>255</v>
      </c>
      <c r="F152" s="17" t="s">
        <v>391</v>
      </c>
      <c r="G152" s="19">
        <f>VLOOKUP(F152,Sheet1!$B$2:$C$12,2,TRUE)</f>
        <v>9</v>
      </c>
      <c r="H152" s="5" t="str">
        <f>IFERROR(VLOOKUP($D152,'[1]Chi tiet'!$D$7:$L$389,8,0),0)</f>
        <v>A3</v>
      </c>
      <c r="I152" s="19">
        <f>VLOOKUP(H152,Sheet1!$B$2:$C$12,2,TRUE)</f>
        <v>8</v>
      </c>
      <c r="J152" s="5" t="str">
        <f>IFERROR(VLOOKUP($D152,'[2]Gui chi Quynh'!D$7:K$393,7,0),0)</f>
        <v>A4</v>
      </c>
      <c r="K152" s="19">
        <f>VLOOKUP(J152,Sheet1!$B$2:$C$12,2,TRUE)</f>
        <v>7</v>
      </c>
      <c r="L152" s="5" t="str">
        <f>IFERROR(VLOOKUP($D152,'[3]Chi tiet'!$D$7:$L$397,8,0),0)</f>
        <v>A4</v>
      </c>
      <c r="M152" s="19">
        <f>VLOOKUP(L152,Sheet1!$B$2:$C$12,2,TRUE)</f>
        <v>7</v>
      </c>
      <c r="N152" s="5">
        <f>IFERROR(VLOOKUP($D152,#REF!,3,0),0)</f>
        <v>0</v>
      </c>
      <c r="O152" s="19" t="e">
        <f>VLOOKUP(N152,Sheet1!$B$2:$C$12,2,TRUE)</f>
        <v>#N/A</v>
      </c>
      <c r="P152" s="160" t="e">
        <f t="shared" si="14"/>
        <v>#N/A</v>
      </c>
      <c r="Q152" s="96">
        <f t="shared" si="11"/>
        <v>0</v>
      </c>
      <c r="R152" s="97" t="e">
        <f t="shared" si="12"/>
        <v>#N/A</v>
      </c>
      <c r="S152" s="154"/>
      <c r="T152" s="25"/>
      <c r="U152" s="25"/>
    </row>
    <row r="153" spans="1:21" s="7" customFormat="1" ht="31.5" x14ac:dyDescent="0.25">
      <c r="A153" s="44">
        <f t="shared" si="13"/>
        <v>145</v>
      </c>
      <c r="B153" s="44" t="s">
        <v>311</v>
      </c>
      <c r="C153" s="10" t="s">
        <v>112</v>
      </c>
      <c r="D153" s="19" t="s">
        <v>548</v>
      </c>
      <c r="E153" s="19" t="s">
        <v>255</v>
      </c>
      <c r="F153" s="17" t="s">
        <v>392</v>
      </c>
      <c r="G153" s="19">
        <f>VLOOKUP(F153,Sheet1!$B$2:$C$12,2,TRUE)</f>
        <v>8</v>
      </c>
      <c r="H153" s="5" t="str">
        <f>IFERROR(VLOOKUP($D153,'[1]Chi tiet'!$D$7:$L$389,8,0),0)</f>
        <v>A3</v>
      </c>
      <c r="I153" s="19">
        <f>VLOOKUP(H153,Sheet1!$B$2:$C$12,2,TRUE)</f>
        <v>8</v>
      </c>
      <c r="J153" s="5" t="str">
        <f>IFERROR(VLOOKUP($D153,'[2]Gui chi Quynh'!D$7:K$393,7,0),0)</f>
        <v>A2</v>
      </c>
      <c r="K153" s="19">
        <f>VLOOKUP(J153,Sheet1!$B$2:$C$12,2,TRUE)</f>
        <v>9</v>
      </c>
      <c r="L153" s="5" t="str">
        <f>IFERROR(VLOOKUP($D153,'[3]Chi tiet'!$D$7:$L$397,8,0),0)</f>
        <v>A4</v>
      </c>
      <c r="M153" s="19">
        <f>VLOOKUP(L153,Sheet1!$B$2:$C$12,2,TRUE)</f>
        <v>7</v>
      </c>
      <c r="N153" s="5">
        <f>IFERROR(VLOOKUP($D153,#REF!,3,0),0)</f>
        <v>0</v>
      </c>
      <c r="O153" s="19" t="e">
        <f>VLOOKUP(N153,Sheet1!$B$2:$C$12,2,TRUE)</f>
        <v>#N/A</v>
      </c>
      <c r="P153" s="160" t="e">
        <f t="shared" si="14"/>
        <v>#N/A</v>
      </c>
      <c r="Q153" s="96">
        <f t="shared" si="11"/>
        <v>0</v>
      </c>
      <c r="R153" s="97" t="e">
        <f t="shared" si="12"/>
        <v>#N/A</v>
      </c>
      <c r="S153" s="154"/>
      <c r="T153" s="29"/>
      <c r="U153" s="29"/>
    </row>
    <row r="154" spans="1:21" s="7" customFormat="1" ht="31.5" x14ac:dyDescent="0.25">
      <c r="A154" s="44">
        <f t="shared" si="13"/>
        <v>146</v>
      </c>
      <c r="B154" s="44" t="s">
        <v>312</v>
      </c>
      <c r="C154" s="10" t="s">
        <v>123</v>
      </c>
      <c r="D154" s="19" t="s">
        <v>549</v>
      </c>
      <c r="E154" s="19" t="s">
        <v>255</v>
      </c>
      <c r="F154" s="17" t="s">
        <v>392</v>
      </c>
      <c r="G154" s="19">
        <f>VLOOKUP(F154,Sheet1!$B$2:$C$12,2,TRUE)</f>
        <v>8</v>
      </c>
      <c r="H154" s="5" t="str">
        <f>IFERROR(VLOOKUP($D154,'[1]Chi tiet'!$D$7:$L$389,8,0),0)</f>
        <v>A3</v>
      </c>
      <c r="I154" s="19">
        <f>VLOOKUP(H154,Sheet1!$B$2:$C$12,2,TRUE)</f>
        <v>8</v>
      </c>
      <c r="J154" s="5" t="str">
        <f>IFERROR(VLOOKUP($D154,'[2]Gui chi Quynh'!D$7:K$393,7,0),0)</f>
        <v>A2</v>
      </c>
      <c r="K154" s="19">
        <f>VLOOKUP(J154,Sheet1!$B$2:$C$12,2,TRUE)</f>
        <v>9</v>
      </c>
      <c r="L154" s="5" t="str">
        <f>IFERROR(VLOOKUP($D154,'[3]Chi tiet'!$D$7:$L$397,8,0),0)</f>
        <v>A4</v>
      </c>
      <c r="M154" s="19">
        <f>VLOOKUP(L154,Sheet1!$B$2:$C$12,2,TRUE)</f>
        <v>7</v>
      </c>
      <c r="N154" s="5">
        <f>IFERROR(VLOOKUP($D154,#REF!,3,0),0)</f>
        <v>0</v>
      </c>
      <c r="O154" s="19" t="e">
        <f>VLOOKUP(N154,Sheet1!$B$2:$C$12,2,TRUE)</f>
        <v>#N/A</v>
      </c>
      <c r="P154" s="160" t="e">
        <f t="shared" si="14"/>
        <v>#N/A</v>
      </c>
      <c r="Q154" s="96">
        <f t="shared" si="11"/>
        <v>0</v>
      </c>
      <c r="R154" s="97" t="e">
        <f t="shared" si="12"/>
        <v>#N/A</v>
      </c>
      <c r="S154" s="154"/>
      <c r="T154" s="29"/>
      <c r="U154" s="29"/>
    </row>
    <row r="155" spans="1:21" s="7" customFormat="1" ht="31.5" x14ac:dyDescent="0.25">
      <c r="A155" s="44">
        <f t="shared" si="13"/>
        <v>147</v>
      </c>
      <c r="B155" s="44" t="s">
        <v>313</v>
      </c>
      <c r="C155" s="10" t="s">
        <v>114</v>
      </c>
      <c r="D155" s="19" t="s">
        <v>550</v>
      </c>
      <c r="E155" s="19" t="s">
        <v>255</v>
      </c>
      <c r="F155" s="17" t="s">
        <v>392</v>
      </c>
      <c r="G155" s="19">
        <f>VLOOKUP(F155,Sheet1!$B$2:$C$12,2,TRUE)</f>
        <v>8</v>
      </c>
      <c r="H155" s="5" t="str">
        <f>IFERROR(VLOOKUP($D155,'[1]Chi tiet'!$D$7:$L$389,8,0),0)</f>
        <v>A3</v>
      </c>
      <c r="I155" s="19">
        <f>VLOOKUP(H155,Sheet1!$B$2:$C$12,2,TRUE)</f>
        <v>8</v>
      </c>
      <c r="J155" s="5" t="str">
        <f>IFERROR(VLOOKUP($D155,'[2]Gui chi Quynh'!D$7:K$393,7,0),0)</f>
        <v>A3</v>
      </c>
      <c r="K155" s="19">
        <f>VLOOKUP(J155,Sheet1!$B$2:$C$12,2,TRUE)</f>
        <v>8</v>
      </c>
      <c r="L155" s="5" t="str">
        <f>IFERROR(VLOOKUP($D155,'[3]Chi tiet'!$D$7:$L$397,8,0),0)</f>
        <v>A3</v>
      </c>
      <c r="M155" s="19">
        <f>VLOOKUP(L155,Sheet1!$B$2:$C$12,2,TRUE)</f>
        <v>8</v>
      </c>
      <c r="N155" s="5">
        <f>IFERROR(VLOOKUP($D155,#REF!,3,0),0)</f>
        <v>0</v>
      </c>
      <c r="O155" s="19" t="e">
        <f>VLOOKUP(N155,Sheet1!$B$2:$C$12,2,TRUE)</f>
        <v>#N/A</v>
      </c>
      <c r="P155" s="160" t="e">
        <f t="shared" si="14"/>
        <v>#N/A</v>
      </c>
      <c r="Q155" s="96">
        <f t="shared" si="11"/>
        <v>0</v>
      </c>
      <c r="R155" s="97" t="e">
        <f t="shared" si="12"/>
        <v>#N/A</v>
      </c>
      <c r="S155" s="154"/>
      <c r="T155" s="29"/>
      <c r="U155" s="29"/>
    </row>
    <row r="156" spans="1:21" s="7" customFormat="1" ht="31.5" x14ac:dyDescent="0.25">
      <c r="A156" s="44">
        <f t="shared" si="13"/>
        <v>148</v>
      </c>
      <c r="B156" s="44" t="s">
        <v>314</v>
      </c>
      <c r="C156" s="10" t="s">
        <v>105</v>
      </c>
      <c r="D156" s="19" t="s">
        <v>551</v>
      </c>
      <c r="E156" s="19" t="s">
        <v>255</v>
      </c>
      <c r="F156" s="17" t="s">
        <v>392</v>
      </c>
      <c r="G156" s="19">
        <f>VLOOKUP(F156,Sheet1!$B$2:$C$12,2,TRUE)</f>
        <v>8</v>
      </c>
      <c r="H156" s="5" t="str">
        <f>IFERROR(VLOOKUP($D156,'[1]Chi tiet'!$D$7:$L$389,8,0),0)</f>
        <v>A3</v>
      </c>
      <c r="I156" s="19">
        <f>VLOOKUP(H156,Sheet1!$B$2:$C$12,2,TRUE)</f>
        <v>8</v>
      </c>
      <c r="J156" s="5" t="str">
        <f>IFERROR(VLOOKUP($D156,'[2]Gui chi Quynh'!D$7:K$393,7,0),0)</f>
        <v>A3</v>
      </c>
      <c r="K156" s="19">
        <f>VLOOKUP(J156,Sheet1!$B$2:$C$12,2,TRUE)</f>
        <v>8</v>
      </c>
      <c r="L156" s="5" t="str">
        <f>IFERROR(VLOOKUP($D156,'[3]Chi tiet'!$D$7:$L$397,8,0),0)</f>
        <v>A4</v>
      </c>
      <c r="M156" s="19">
        <f>VLOOKUP(L156,Sheet1!$B$2:$C$12,2,TRUE)</f>
        <v>7</v>
      </c>
      <c r="N156" s="5">
        <f>IFERROR(VLOOKUP($D156,#REF!,3,0),0)</f>
        <v>0</v>
      </c>
      <c r="O156" s="19" t="e">
        <f>VLOOKUP(N156,Sheet1!$B$2:$C$12,2,TRUE)</f>
        <v>#N/A</v>
      </c>
      <c r="P156" s="160" t="e">
        <f t="shared" si="14"/>
        <v>#N/A</v>
      </c>
      <c r="Q156" s="96">
        <f t="shared" si="11"/>
        <v>0</v>
      </c>
      <c r="R156" s="97" t="e">
        <f t="shared" si="12"/>
        <v>#N/A</v>
      </c>
      <c r="S156" s="154"/>
      <c r="T156" s="29"/>
      <c r="U156" s="29"/>
    </row>
    <row r="157" spans="1:21" s="7" customFormat="1" ht="31.5" x14ac:dyDescent="0.25">
      <c r="A157" s="44">
        <f t="shared" si="13"/>
        <v>149</v>
      </c>
      <c r="B157" s="44" t="s">
        <v>315</v>
      </c>
      <c r="C157" s="10" t="s">
        <v>113</v>
      </c>
      <c r="D157" s="19" t="s">
        <v>552</v>
      </c>
      <c r="E157" s="19" t="s">
        <v>255</v>
      </c>
      <c r="F157" s="17" t="s">
        <v>392</v>
      </c>
      <c r="G157" s="19">
        <f>VLOOKUP(F157,Sheet1!$B$2:$C$12,2,TRUE)</f>
        <v>8</v>
      </c>
      <c r="H157" s="5" t="str">
        <f>IFERROR(VLOOKUP($D157,'[1]Chi tiet'!$D$7:$L$389,8,0),0)</f>
        <v>A3</v>
      </c>
      <c r="I157" s="19">
        <f>VLOOKUP(H157,Sheet1!$B$2:$C$12,2,TRUE)</f>
        <v>8</v>
      </c>
      <c r="J157" s="5" t="str">
        <f>IFERROR(VLOOKUP($D157,'[2]Gui chi Quynh'!D$7:K$393,7,0),0)</f>
        <v>A3</v>
      </c>
      <c r="K157" s="19">
        <f>VLOOKUP(J157,Sheet1!$B$2:$C$12,2,TRUE)</f>
        <v>8</v>
      </c>
      <c r="L157" s="5" t="str">
        <f>IFERROR(VLOOKUP($D157,'[3]Chi tiet'!$D$7:$L$397,8,0),0)</f>
        <v>A4</v>
      </c>
      <c r="M157" s="19">
        <f>VLOOKUP(L157,Sheet1!$B$2:$C$12,2,TRUE)</f>
        <v>7</v>
      </c>
      <c r="N157" s="5">
        <f>IFERROR(VLOOKUP($D157,#REF!,3,0),0)</f>
        <v>0</v>
      </c>
      <c r="O157" s="19" t="e">
        <f>VLOOKUP(N157,Sheet1!$B$2:$C$12,2,TRUE)</f>
        <v>#N/A</v>
      </c>
      <c r="P157" s="160" t="e">
        <f t="shared" si="14"/>
        <v>#N/A</v>
      </c>
      <c r="Q157" s="96">
        <f t="shared" si="11"/>
        <v>0</v>
      </c>
      <c r="R157" s="97" t="e">
        <f t="shared" si="12"/>
        <v>#N/A</v>
      </c>
      <c r="S157" s="154"/>
      <c r="T157" s="29"/>
      <c r="U157" s="29"/>
    </row>
    <row r="158" spans="1:21" s="46" customFormat="1" ht="31.5" x14ac:dyDescent="0.25">
      <c r="A158" s="44">
        <f t="shared" si="13"/>
        <v>150</v>
      </c>
      <c r="B158" s="44" t="s">
        <v>316</v>
      </c>
      <c r="C158" s="10" t="s">
        <v>115</v>
      </c>
      <c r="D158" s="19" t="s">
        <v>553</v>
      </c>
      <c r="E158" s="19" t="s">
        <v>255</v>
      </c>
      <c r="F158" s="17" t="s">
        <v>392</v>
      </c>
      <c r="G158" s="19">
        <f>VLOOKUP(F158,Sheet1!$B$2:$C$12,2,TRUE)</f>
        <v>8</v>
      </c>
      <c r="H158" s="5" t="str">
        <f>IFERROR(VLOOKUP($D158,'[1]Chi tiet'!$D$7:$L$389,8,0),0)</f>
        <v>A3</v>
      </c>
      <c r="I158" s="19">
        <f>VLOOKUP(H158,Sheet1!$B$2:$C$12,2,TRUE)</f>
        <v>8</v>
      </c>
      <c r="J158" s="5" t="str">
        <f>IFERROR(VLOOKUP($D158,'[2]Gui chi Quynh'!D$7:K$393,7,0),0)</f>
        <v>A2</v>
      </c>
      <c r="K158" s="19">
        <f>VLOOKUP(J158,Sheet1!$B$2:$C$12,2,TRUE)</f>
        <v>9</v>
      </c>
      <c r="L158" s="5" t="str">
        <f>IFERROR(VLOOKUP($D158,'[3]Chi tiet'!$D$7:$L$397,8,0),0)</f>
        <v>A3</v>
      </c>
      <c r="M158" s="19">
        <f>VLOOKUP(L158,Sheet1!$B$2:$C$12,2,TRUE)</f>
        <v>8</v>
      </c>
      <c r="N158" s="5">
        <f>IFERROR(VLOOKUP($D158,#REF!,3,0),0)</f>
        <v>0</v>
      </c>
      <c r="O158" s="19" t="e">
        <f>VLOOKUP(N158,Sheet1!$B$2:$C$12,2,TRUE)</f>
        <v>#N/A</v>
      </c>
      <c r="P158" s="160" t="e">
        <f t="shared" si="14"/>
        <v>#N/A</v>
      </c>
      <c r="Q158" s="96">
        <f t="shared" si="11"/>
        <v>0</v>
      </c>
      <c r="R158" s="97" t="e">
        <f t="shared" si="12"/>
        <v>#N/A</v>
      </c>
      <c r="S158" s="154"/>
      <c r="T158" s="29"/>
      <c r="U158" s="29"/>
    </row>
    <row r="159" spans="1:21" s="7" customFormat="1" ht="31.5" x14ac:dyDescent="0.25">
      <c r="A159" s="44">
        <f t="shared" si="13"/>
        <v>151</v>
      </c>
      <c r="B159" s="44" t="s">
        <v>317</v>
      </c>
      <c r="C159" s="10" t="s">
        <v>116</v>
      </c>
      <c r="D159" s="19" t="s">
        <v>554</v>
      </c>
      <c r="E159" s="19" t="s">
        <v>255</v>
      </c>
      <c r="F159" s="17" t="s">
        <v>393</v>
      </c>
      <c r="G159" s="19">
        <f>VLOOKUP(F159,Sheet1!$B$2:$C$12,2,TRUE)</f>
        <v>7</v>
      </c>
      <c r="H159" s="5" t="str">
        <f>IFERROR(VLOOKUP($D159,'[1]Chi tiet'!$D$7:$L$389,8,0),0)</f>
        <v>A4</v>
      </c>
      <c r="I159" s="19">
        <f>VLOOKUP(H159,Sheet1!$B$2:$C$12,2,TRUE)</f>
        <v>7</v>
      </c>
      <c r="J159" s="5" t="str">
        <f>IFERROR(VLOOKUP($D159,'[2]Gui chi Quynh'!D$7:K$393,7,0),0)</f>
        <v>A3</v>
      </c>
      <c r="K159" s="19">
        <f>VLOOKUP(J159,Sheet1!$B$2:$C$12,2,TRUE)</f>
        <v>8</v>
      </c>
      <c r="L159" s="5" t="str">
        <f>IFERROR(VLOOKUP($D159,'[3]Chi tiet'!$D$7:$L$397,8,0),0)</f>
        <v>A4</v>
      </c>
      <c r="M159" s="19">
        <f>VLOOKUP(L159,Sheet1!$B$2:$C$12,2,TRUE)</f>
        <v>7</v>
      </c>
      <c r="N159" s="5">
        <f>IFERROR(VLOOKUP($D159,#REF!,3,0),0)</f>
        <v>0</v>
      </c>
      <c r="O159" s="19" t="e">
        <f>VLOOKUP(N159,Sheet1!$B$2:$C$12,2,TRUE)</f>
        <v>#N/A</v>
      </c>
      <c r="P159" s="160" t="e">
        <f t="shared" si="14"/>
        <v>#N/A</v>
      </c>
      <c r="Q159" s="96">
        <f t="shared" si="11"/>
        <v>0</v>
      </c>
      <c r="R159" s="97" t="e">
        <f t="shared" si="12"/>
        <v>#N/A</v>
      </c>
      <c r="S159" s="154"/>
      <c r="T159" s="29"/>
      <c r="U159" s="29"/>
    </row>
    <row r="160" spans="1:21" s="7" customFormat="1" ht="31.5" x14ac:dyDescent="0.25">
      <c r="A160" s="44">
        <f t="shared" si="13"/>
        <v>152</v>
      </c>
      <c r="B160" s="44" t="s">
        <v>318</v>
      </c>
      <c r="C160" s="10" t="s">
        <v>117</v>
      </c>
      <c r="D160" s="19" t="s">
        <v>555</v>
      </c>
      <c r="E160" s="19" t="s">
        <v>255</v>
      </c>
      <c r="F160" s="17" t="s">
        <v>393</v>
      </c>
      <c r="G160" s="19">
        <f>VLOOKUP(F160,Sheet1!$B$2:$C$12,2,TRUE)</f>
        <v>7</v>
      </c>
      <c r="H160" s="5" t="str">
        <f>IFERROR(VLOOKUP($D160,'[1]Chi tiet'!$D$7:$L$389,8,0),0)</f>
        <v>A2</v>
      </c>
      <c r="I160" s="19">
        <f>VLOOKUP(H160,Sheet1!$B$2:$C$12,2,TRUE)</f>
        <v>9</v>
      </c>
      <c r="J160" s="5" t="str">
        <f>IFERROR(VLOOKUP($D160,'[2]Gui chi Quynh'!D$7:K$393,7,0),0)</f>
        <v>A2</v>
      </c>
      <c r="K160" s="19">
        <f>VLOOKUP(J160,Sheet1!$B$2:$C$12,2,TRUE)</f>
        <v>9</v>
      </c>
      <c r="L160" s="5" t="str">
        <f>IFERROR(VLOOKUP($D160,'[3]Chi tiet'!$D$7:$L$397,8,0),0)</f>
        <v>A4</v>
      </c>
      <c r="M160" s="19">
        <f>VLOOKUP(L160,Sheet1!$B$2:$C$12,2,TRUE)</f>
        <v>7</v>
      </c>
      <c r="N160" s="5">
        <f>IFERROR(VLOOKUP($D160,#REF!,3,0),0)</f>
        <v>0</v>
      </c>
      <c r="O160" s="19" t="e">
        <f>VLOOKUP(N160,Sheet1!$B$2:$C$12,2,TRUE)</f>
        <v>#N/A</v>
      </c>
      <c r="P160" s="160" t="e">
        <f t="shared" si="14"/>
        <v>#N/A</v>
      </c>
      <c r="Q160" s="96">
        <f t="shared" si="11"/>
        <v>0</v>
      </c>
      <c r="R160" s="97" t="e">
        <f t="shared" si="12"/>
        <v>#N/A</v>
      </c>
      <c r="S160" s="154"/>
      <c r="T160" s="29"/>
      <c r="U160" s="29"/>
    </row>
    <row r="161" spans="1:21" s="7" customFormat="1" ht="31.5" x14ac:dyDescent="0.25">
      <c r="A161" s="44">
        <f t="shared" si="13"/>
        <v>153</v>
      </c>
      <c r="B161" s="44" t="s">
        <v>23</v>
      </c>
      <c r="C161" s="10" t="s">
        <v>118</v>
      </c>
      <c r="D161" s="19" t="s">
        <v>556</v>
      </c>
      <c r="E161" s="19" t="s">
        <v>255</v>
      </c>
      <c r="F161" s="17" t="s">
        <v>393</v>
      </c>
      <c r="G161" s="19">
        <f>VLOOKUP(F161,Sheet1!$B$2:$C$12,2,TRUE)</f>
        <v>7</v>
      </c>
      <c r="H161" s="5" t="str">
        <f>IFERROR(VLOOKUP($D161,'[1]Chi tiet'!$D$7:$L$389,8,0),0)</f>
        <v>A4</v>
      </c>
      <c r="I161" s="19">
        <f>VLOOKUP(H161,Sheet1!$B$2:$C$12,2,TRUE)</f>
        <v>7</v>
      </c>
      <c r="J161" s="5" t="str">
        <f>IFERROR(VLOOKUP($D161,'[2]Gui chi Quynh'!D$7:K$393,7,0),0)</f>
        <v>A3</v>
      </c>
      <c r="K161" s="19">
        <f>VLOOKUP(J161,Sheet1!$B$2:$C$12,2,TRUE)</f>
        <v>8</v>
      </c>
      <c r="L161" s="5" t="str">
        <f>IFERROR(VLOOKUP($D161,'[3]Chi tiet'!$D$7:$L$397,8,0),0)</f>
        <v>A4</v>
      </c>
      <c r="M161" s="19">
        <f>VLOOKUP(L161,Sheet1!$B$2:$C$12,2,TRUE)</f>
        <v>7</v>
      </c>
      <c r="N161" s="5">
        <f>IFERROR(VLOOKUP($D161,#REF!,3,0),0)</f>
        <v>0</v>
      </c>
      <c r="O161" s="19" t="e">
        <f>VLOOKUP(N161,Sheet1!$B$2:$C$12,2,TRUE)</f>
        <v>#N/A</v>
      </c>
      <c r="P161" s="160" t="e">
        <f t="shared" si="14"/>
        <v>#N/A</v>
      </c>
      <c r="Q161" s="96">
        <f t="shared" si="11"/>
        <v>0</v>
      </c>
      <c r="R161" s="97" t="e">
        <f t="shared" si="12"/>
        <v>#N/A</v>
      </c>
      <c r="S161" s="154"/>
      <c r="T161" s="29"/>
      <c r="U161" s="29"/>
    </row>
    <row r="162" spans="1:21" s="7" customFormat="1" ht="31.5" x14ac:dyDescent="0.25">
      <c r="A162" s="44">
        <f t="shared" si="13"/>
        <v>154</v>
      </c>
      <c r="B162" s="44" t="s">
        <v>25</v>
      </c>
      <c r="C162" s="10" t="s">
        <v>119</v>
      </c>
      <c r="D162" s="19" t="s">
        <v>557</v>
      </c>
      <c r="E162" s="19" t="s">
        <v>255</v>
      </c>
      <c r="F162" s="17" t="s">
        <v>393</v>
      </c>
      <c r="G162" s="19">
        <f>VLOOKUP(F162,Sheet1!$B$2:$C$12,2,TRUE)</f>
        <v>7</v>
      </c>
      <c r="H162" s="5" t="str">
        <f>IFERROR(VLOOKUP($D162,'[1]Chi tiet'!$D$7:$L$389,8,0),0)</f>
        <v>A4</v>
      </c>
      <c r="I162" s="19">
        <f>VLOOKUP(H162,Sheet1!$B$2:$C$12,2,TRUE)</f>
        <v>7</v>
      </c>
      <c r="J162" s="5" t="str">
        <f>IFERROR(VLOOKUP($D162,'[2]Gui chi Quynh'!D$7:K$393,7,0),0)</f>
        <v>A2</v>
      </c>
      <c r="K162" s="19">
        <f>VLOOKUP(J162,Sheet1!$B$2:$C$12,2,TRUE)</f>
        <v>9</v>
      </c>
      <c r="L162" s="5" t="str">
        <f>IFERROR(VLOOKUP($D162,'[3]Chi tiet'!$D$7:$L$397,8,0),0)</f>
        <v>A4</v>
      </c>
      <c r="M162" s="19">
        <f>VLOOKUP(L162,Sheet1!$B$2:$C$12,2,TRUE)</f>
        <v>7</v>
      </c>
      <c r="N162" s="5">
        <f>IFERROR(VLOOKUP($D162,#REF!,3,0),0)</f>
        <v>0</v>
      </c>
      <c r="O162" s="19" t="e">
        <f>VLOOKUP(N162,Sheet1!$B$2:$C$12,2,TRUE)</f>
        <v>#N/A</v>
      </c>
      <c r="P162" s="160" t="e">
        <f t="shared" si="14"/>
        <v>#N/A</v>
      </c>
      <c r="Q162" s="96">
        <f t="shared" si="11"/>
        <v>0</v>
      </c>
      <c r="R162" s="97" t="e">
        <f t="shared" si="12"/>
        <v>#N/A</v>
      </c>
      <c r="S162" s="154"/>
      <c r="T162" s="29"/>
      <c r="U162" s="29"/>
    </row>
    <row r="163" spans="1:21" s="7" customFormat="1" ht="31.5" x14ac:dyDescent="0.25">
      <c r="A163" s="44">
        <f t="shared" si="13"/>
        <v>155</v>
      </c>
      <c r="B163" s="44" t="s">
        <v>27</v>
      </c>
      <c r="C163" s="10" t="s">
        <v>120</v>
      </c>
      <c r="D163" s="19" t="s">
        <v>558</v>
      </c>
      <c r="E163" s="19" t="s">
        <v>255</v>
      </c>
      <c r="F163" s="17" t="s">
        <v>393</v>
      </c>
      <c r="G163" s="19">
        <f>VLOOKUP(F163,Sheet1!$B$2:$C$12,2,TRUE)</f>
        <v>7</v>
      </c>
      <c r="H163" s="5" t="str">
        <f>IFERROR(VLOOKUP($D163,'[1]Chi tiet'!$D$7:$L$389,8,0),0)</f>
        <v>A4</v>
      </c>
      <c r="I163" s="19">
        <f>VLOOKUP(H163,Sheet1!$B$2:$C$12,2,TRUE)</f>
        <v>7</v>
      </c>
      <c r="J163" s="5" t="str">
        <f>IFERROR(VLOOKUP($D163,'[2]Gui chi Quynh'!D$7:K$393,7,0),0)</f>
        <v>B1</v>
      </c>
      <c r="K163" s="19">
        <f>VLOOKUP(J163,Sheet1!$B$2:$C$12,2,TRUE)</f>
        <v>6</v>
      </c>
      <c r="L163" s="5" t="str">
        <f>IFERROR(VLOOKUP($D163,'[3]Chi tiet'!$D$7:$L$397,8,0),0)</f>
        <v>A4</v>
      </c>
      <c r="M163" s="19">
        <f>VLOOKUP(L163,Sheet1!$B$2:$C$12,2,TRUE)</f>
        <v>7</v>
      </c>
      <c r="N163" s="5">
        <f>IFERROR(VLOOKUP($D163,#REF!,3,0),0)</f>
        <v>0</v>
      </c>
      <c r="O163" s="19" t="e">
        <f>VLOOKUP(N163,Sheet1!$B$2:$C$12,2,TRUE)</f>
        <v>#N/A</v>
      </c>
      <c r="P163" s="160" t="e">
        <f t="shared" si="14"/>
        <v>#N/A</v>
      </c>
      <c r="Q163" s="96">
        <f t="shared" si="11"/>
        <v>0</v>
      </c>
      <c r="R163" s="97" t="e">
        <f t="shared" si="12"/>
        <v>#N/A</v>
      </c>
      <c r="S163" s="154"/>
      <c r="T163" s="29"/>
      <c r="U163" s="29"/>
    </row>
    <row r="164" spans="1:21" s="7" customFormat="1" ht="31.5" x14ac:dyDescent="0.25">
      <c r="A164" s="44">
        <f t="shared" si="13"/>
        <v>156</v>
      </c>
      <c r="B164" s="44" t="s">
        <v>29</v>
      </c>
      <c r="C164" s="10" t="s">
        <v>121</v>
      </c>
      <c r="D164" s="19" t="s">
        <v>559</v>
      </c>
      <c r="E164" s="19" t="s">
        <v>255</v>
      </c>
      <c r="F164" s="17" t="s">
        <v>393</v>
      </c>
      <c r="G164" s="19">
        <f>VLOOKUP(F164,Sheet1!$B$2:$C$12,2,TRUE)</f>
        <v>7</v>
      </c>
      <c r="H164" s="5" t="str">
        <f>IFERROR(VLOOKUP($D164,'[1]Chi tiet'!$D$7:$L$389,8,0),0)</f>
        <v>A4</v>
      </c>
      <c r="I164" s="19">
        <f>VLOOKUP(H164,Sheet1!$B$2:$C$12,2,TRUE)</f>
        <v>7</v>
      </c>
      <c r="J164" s="5" t="str">
        <f>IFERROR(VLOOKUP($D164,'[2]Gui chi Quynh'!D$7:K$393,7,0),0)</f>
        <v>A4</v>
      </c>
      <c r="K164" s="19">
        <f>VLOOKUP(J164,Sheet1!$B$2:$C$12,2,TRUE)</f>
        <v>7</v>
      </c>
      <c r="L164" s="5" t="str">
        <f>IFERROR(VLOOKUP($D164,'[3]Chi tiet'!$D$7:$L$397,8,0),0)</f>
        <v>A4</v>
      </c>
      <c r="M164" s="19">
        <f>VLOOKUP(L164,Sheet1!$B$2:$C$12,2,TRUE)</f>
        <v>7</v>
      </c>
      <c r="N164" s="5">
        <f>IFERROR(VLOOKUP($D164,#REF!,3,0),0)</f>
        <v>0</v>
      </c>
      <c r="O164" s="19" t="e">
        <f>VLOOKUP(N164,Sheet1!$B$2:$C$12,2,TRUE)</f>
        <v>#N/A</v>
      </c>
      <c r="P164" s="160" t="e">
        <f t="shared" si="14"/>
        <v>#N/A</v>
      </c>
      <c r="Q164" s="96">
        <f t="shared" si="11"/>
        <v>0</v>
      </c>
      <c r="R164" s="97" t="e">
        <f t="shared" si="12"/>
        <v>#N/A</v>
      </c>
      <c r="S164" s="154"/>
      <c r="T164" s="29"/>
      <c r="U164" s="29"/>
    </row>
    <row r="165" spans="1:21" s="7" customFormat="1" ht="31.5" x14ac:dyDescent="0.25">
      <c r="A165" s="44">
        <f t="shared" si="13"/>
        <v>157</v>
      </c>
      <c r="B165" s="44" t="s">
        <v>31</v>
      </c>
      <c r="C165" s="10" t="s">
        <v>122</v>
      </c>
      <c r="D165" s="19" t="s">
        <v>560</v>
      </c>
      <c r="E165" s="19" t="s">
        <v>255</v>
      </c>
      <c r="F165" s="17" t="s">
        <v>392</v>
      </c>
      <c r="G165" s="19">
        <f>VLOOKUP(F165,Sheet1!$B$2:$C$12,2,TRUE)</f>
        <v>8</v>
      </c>
      <c r="H165" s="5" t="str">
        <f>IFERROR(VLOOKUP($D165,'[1]Chi tiet'!$D$7:$L$389,8,0),0)</f>
        <v>A3</v>
      </c>
      <c r="I165" s="19">
        <f>VLOOKUP(H165,Sheet1!$B$2:$C$12,2,TRUE)</f>
        <v>8</v>
      </c>
      <c r="J165" s="5" t="str">
        <f>IFERROR(VLOOKUP($D165,'[2]Gui chi Quynh'!D$7:K$393,7,0),0)</f>
        <v>A3</v>
      </c>
      <c r="K165" s="19">
        <f>VLOOKUP(J165,Sheet1!$B$2:$C$12,2,TRUE)</f>
        <v>8</v>
      </c>
      <c r="L165" s="5" t="str">
        <f>IFERROR(VLOOKUP($D165,'[3]Chi tiet'!$D$7:$L$397,8,0),0)</f>
        <v>A4</v>
      </c>
      <c r="M165" s="19">
        <f>VLOOKUP(L165,Sheet1!$B$2:$C$12,2,TRUE)</f>
        <v>7</v>
      </c>
      <c r="N165" s="5">
        <f>IFERROR(VLOOKUP($D165,#REF!,3,0),0)</f>
        <v>0</v>
      </c>
      <c r="O165" s="19" t="e">
        <f>VLOOKUP(N165,Sheet1!$B$2:$C$12,2,TRUE)</f>
        <v>#N/A</v>
      </c>
      <c r="P165" s="160" t="e">
        <f t="shared" si="14"/>
        <v>#N/A</v>
      </c>
      <c r="Q165" s="96">
        <f t="shared" si="11"/>
        <v>0</v>
      </c>
      <c r="R165" s="97" t="e">
        <f t="shared" si="12"/>
        <v>#N/A</v>
      </c>
      <c r="S165" s="154"/>
      <c r="T165" s="29"/>
      <c r="U165" s="29"/>
    </row>
    <row r="166" spans="1:21" s="7" customFormat="1" ht="31.5" x14ac:dyDescent="0.25">
      <c r="A166" s="44">
        <f t="shared" si="13"/>
        <v>158</v>
      </c>
      <c r="B166" s="44" t="s">
        <v>33</v>
      </c>
      <c r="C166" s="10" t="s">
        <v>124</v>
      </c>
      <c r="D166" s="19" t="s">
        <v>561</v>
      </c>
      <c r="E166" s="19" t="s">
        <v>255</v>
      </c>
      <c r="F166" s="17" t="s">
        <v>393</v>
      </c>
      <c r="G166" s="19">
        <f>VLOOKUP(F166,Sheet1!$B$2:$C$12,2,TRUE)</f>
        <v>7</v>
      </c>
      <c r="H166" s="5" t="str">
        <f>IFERROR(VLOOKUP($D166,'[1]Chi tiet'!$D$7:$L$389,8,0),0)</f>
        <v>A4</v>
      </c>
      <c r="I166" s="19">
        <f>VLOOKUP(H166,Sheet1!$B$2:$C$12,2,TRUE)</f>
        <v>7</v>
      </c>
      <c r="J166" s="5" t="str">
        <f>IFERROR(VLOOKUP($D166,'[2]Gui chi Quynh'!D$7:K$393,7,0),0)</f>
        <v>A3</v>
      </c>
      <c r="K166" s="19">
        <f>VLOOKUP(J166,Sheet1!$B$2:$C$12,2,TRUE)</f>
        <v>8</v>
      </c>
      <c r="L166" s="5" t="str">
        <f>IFERROR(VLOOKUP($D166,'[3]Chi tiet'!$D$7:$L$397,8,0),0)</f>
        <v>A4</v>
      </c>
      <c r="M166" s="19">
        <f>VLOOKUP(L166,Sheet1!$B$2:$C$12,2,TRUE)</f>
        <v>7</v>
      </c>
      <c r="N166" s="5">
        <f>IFERROR(VLOOKUP($D166,#REF!,3,0),0)</f>
        <v>0</v>
      </c>
      <c r="O166" s="19" t="e">
        <f>VLOOKUP(N166,Sheet1!$B$2:$C$12,2,TRUE)</f>
        <v>#N/A</v>
      </c>
      <c r="P166" s="160" t="e">
        <f t="shared" si="14"/>
        <v>#N/A</v>
      </c>
      <c r="Q166" s="96">
        <f t="shared" si="11"/>
        <v>0</v>
      </c>
      <c r="R166" s="97" t="e">
        <f t="shared" si="12"/>
        <v>#N/A</v>
      </c>
      <c r="S166" s="154"/>
      <c r="T166" s="29"/>
      <c r="U166" s="29"/>
    </row>
    <row r="167" spans="1:21" s="7" customFormat="1" ht="31.5" x14ac:dyDescent="0.25">
      <c r="A167" s="44">
        <f t="shared" si="13"/>
        <v>159</v>
      </c>
      <c r="B167" s="44" t="s">
        <v>35</v>
      </c>
      <c r="C167" s="2" t="s">
        <v>125</v>
      </c>
      <c r="D167" s="19" t="s">
        <v>562</v>
      </c>
      <c r="E167" s="19" t="s">
        <v>255</v>
      </c>
      <c r="F167" s="17" t="s">
        <v>393</v>
      </c>
      <c r="G167" s="19">
        <f>VLOOKUP(F167,Sheet1!$B$2:$C$12,2,TRUE)</f>
        <v>7</v>
      </c>
      <c r="H167" s="5" t="str">
        <f>IFERROR(VLOOKUP($D167,'[1]Chi tiet'!$D$7:$L$389,8,0),0)</f>
        <v>A4</v>
      </c>
      <c r="I167" s="19">
        <f>VLOOKUP(H167,Sheet1!$B$2:$C$12,2,TRUE)</f>
        <v>7</v>
      </c>
      <c r="J167" s="5" t="str">
        <f>IFERROR(VLOOKUP($D167,'[2]Gui chi Quynh'!D$7:K$393,7,0),0)</f>
        <v>A DN</v>
      </c>
      <c r="K167" s="19">
        <v>7</v>
      </c>
      <c r="L167" s="5" t="str">
        <f>IFERROR(VLOOKUP($D167,'[3]Chi tiet'!$D$7:$L$397,8,0),0)</f>
        <v>A DN</v>
      </c>
      <c r="M167" s="19">
        <v>7</v>
      </c>
      <c r="N167" s="5">
        <f>IFERROR(VLOOKUP($D167,#REF!,3,0),0)</f>
        <v>0</v>
      </c>
      <c r="O167" s="19">
        <v>7</v>
      </c>
      <c r="P167" s="160">
        <f t="shared" si="14"/>
        <v>7</v>
      </c>
      <c r="Q167" s="96">
        <f t="shared" si="11"/>
        <v>0</v>
      </c>
      <c r="R167" s="97" t="str">
        <f t="shared" si="12"/>
        <v>Hoàn thành tốt nhiệm vụ</v>
      </c>
      <c r="S167" s="154"/>
      <c r="T167" s="29" t="s">
        <v>809</v>
      </c>
      <c r="U167" s="29"/>
    </row>
    <row r="168" spans="1:21" s="7" customFormat="1" x14ac:dyDescent="0.25">
      <c r="A168" s="44">
        <f t="shared" si="13"/>
        <v>160</v>
      </c>
      <c r="B168" s="44" t="s">
        <v>310</v>
      </c>
      <c r="C168" s="10" t="s">
        <v>127</v>
      </c>
      <c r="D168" s="19" t="s">
        <v>563</v>
      </c>
      <c r="E168" s="19" t="s">
        <v>338</v>
      </c>
      <c r="F168" s="17" t="s">
        <v>390</v>
      </c>
      <c r="G168" s="19">
        <f>VLOOKUP(F168,Sheet1!$B$2:$C$12,2,TRUE)</f>
        <v>10</v>
      </c>
      <c r="H168" s="5" t="str">
        <f>IFERROR(VLOOKUP($D168,'[1]Chi tiet'!$D$7:$L$389,8,0),0)</f>
        <v>A1</v>
      </c>
      <c r="I168" s="19">
        <f>VLOOKUP(H168,Sheet1!$B$2:$C$12,2,TRUE)</f>
        <v>10</v>
      </c>
      <c r="J168" s="5" t="str">
        <f>IFERROR(VLOOKUP($D168,'[2]Gui chi Quynh'!D$7:K$393,7,0),0)</f>
        <v>A1</v>
      </c>
      <c r="K168" s="19">
        <f>VLOOKUP(J168,Sheet1!$B$2:$C$12,2,TRUE)</f>
        <v>10</v>
      </c>
      <c r="L168" s="5" t="str">
        <f>IFERROR(VLOOKUP($D168,'[3]Chi tiet'!$D$7:$L$397,8,0),0)</f>
        <v>A1</v>
      </c>
      <c r="M168" s="19">
        <f>VLOOKUP(L168,Sheet1!$B$2:$C$12,2,TRUE)</f>
        <v>10</v>
      </c>
      <c r="N168" s="5">
        <f>IFERROR(VLOOKUP($D168,#REF!,3,0),0)</f>
        <v>0</v>
      </c>
      <c r="O168" s="19" t="e">
        <f>VLOOKUP(N168,Sheet1!$B$2:$C$12,2,TRUE)</f>
        <v>#N/A</v>
      </c>
      <c r="P168" s="160" t="e">
        <f t="shared" si="14"/>
        <v>#N/A</v>
      </c>
      <c r="Q168" s="96">
        <f t="shared" si="11"/>
        <v>0</v>
      </c>
      <c r="R168" s="97" t="e">
        <f t="shared" si="12"/>
        <v>#N/A</v>
      </c>
      <c r="S168" s="154"/>
      <c r="T168" s="29"/>
      <c r="U168" s="29"/>
    </row>
    <row r="169" spans="1:21" s="7" customFormat="1" x14ac:dyDescent="0.25">
      <c r="A169" s="44">
        <f t="shared" si="13"/>
        <v>161</v>
      </c>
      <c r="B169" s="44" t="s">
        <v>311</v>
      </c>
      <c r="C169" s="10" t="s">
        <v>136</v>
      </c>
      <c r="D169" s="19" t="s">
        <v>564</v>
      </c>
      <c r="E169" s="19" t="s">
        <v>338</v>
      </c>
      <c r="F169" s="17" t="s">
        <v>392</v>
      </c>
      <c r="G169" s="19">
        <f>VLOOKUP(F169,Sheet1!$B$2:$C$12,2,TRUE)</f>
        <v>8</v>
      </c>
      <c r="H169" s="5" t="str">
        <f>IFERROR(VLOOKUP($D169,'[1]Chi tiet'!$D$7:$L$389,8,0),0)</f>
        <v>A3</v>
      </c>
      <c r="I169" s="19">
        <f>VLOOKUP(H169,Sheet1!$B$2:$C$12,2,TRUE)</f>
        <v>8</v>
      </c>
      <c r="J169" s="5" t="str">
        <f>IFERROR(VLOOKUP($D169,'[2]Gui chi Quynh'!D$7:K$393,7,0),0)</f>
        <v>A3</v>
      </c>
      <c r="K169" s="19">
        <f>VLOOKUP(J169,Sheet1!$B$2:$C$12,2,TRUE)</f>
        <v>8</v>
      </c>
      <c r="L169" s="5" t="str">
        <f>IFERROR(VLOOKUP($D169,'[3]Chi tiet'!$D$7:$L$397,8,0),0)</f>
        <v>A3</v>
      </c>
      <c r="M169" s="19">
        <f>VLOOKUP(L169,Sheet1!$B$2:$C$12,2,TRUE)</f>
        <v>8</v>
      </c>
      <c r="N169" s="5">
        <f>IFERROR(VLOOKUP($D169,#REF!,3,0),0)</f>
        <v>0</v>
      </c>
      <c r="O169" s="19" t="e">
        <f>VLOOKUP(N169,Sheet1!$B$2:$C$12,2,TRUE)</f>
        <v>#N/A</v>
      </c>
      <c r="P169" s="160" t="e">
        <f t="shared" si="14"/>
        <v>#N/A</v>
      </c>
      <c r="Q169" s="96">
        <f t="shared" si="11"/>
        <v>0</v>
      </c>
      <c r="R169" s="97" t="e">
        <f t="shared" si="12"/>
        <v>#N/A</v>
      </c>
      <c r="S169" s="154"/>
      <c r="T169" s="29"/>
      <c r="U169" s="29"/>
    </row>
    <row r="170" spans="1:21" s="7" customFormat="1" x14ac:dyDescent="0.25">
      <c r="A170" s="44">
        <f t="shared" si="13"/>
        <v>162</v>
      </c>
      <c r="B170" s="44" t="s">
        <v>312</v>
      </c>
      <c r="C170" s="10" t="s">
        <v>141</v>
      </c>
      <c r="D170" s="19" t="s">
        <v>565</v>
      </c>
      <c r="E170" s="19" t="s">
        <v>338</v>
      </c>
      <c r="F170" s="17" t="s">
        <v>390</v>
      </c>
      <c r="G170" s="19">
        <f>VLOOKUP(F170,Sheet1!$B$2:$C$12,2,TRUE)</f>
        <v>10</v>
      </c>
      <c r="H170" s="5" t="str">
        <f>IFERROR(VLOOKUP($D170,'[1]Chi tiet'!$D$7:$L$389,8,0),0)</f>
        <v>A1</v>
      </c>
      <c r="I170" s="19">
        <f>VLOOKUP(H170,Sheet1!$B$2:$C$12,2,TRUE)</f>
        <v>10</v>
      </c>
      <c r="J170" s="5" t="str">
        <f>IFERROR(VLOOKUP($D170,'[2]Gui chi Quynh'!D$7:K$393,7,0),0)</f>
        <v>A1</v>
      </c>
      <c r="K170" s="19">
        <f>VLOOKUP(J170,Sheet1!$B$2:$C$12,2,TRUE)</f>
        <v>10</v>
      </c>
      <c r="L170" s="5" t="str">
        <f>IFERROR(VLOOKUP($D170,'[3]Chi tiet'!$D$7:$L$397,8,0),0)</f>
        <v>A1</v>
      </c>
      <c r="M170" s="19">
        <f>VLOOKUP(L170,Sheet1!$B$2:$C$12,2,TRUE)</f>
        <v>10</v>
      </c>
      <c r="N170" s="5">
        <f>IFERROR(VLOOKUP($D170,#REF!,3,0),0)</f>
        <v>0</v>
      </c>
      <c r="O170" s="19" t="e">
        <f>VLOOKUP(N170,Sheet1!$B$2:$C$12,2,TRUE)</f>
        <v>#N/A</v>
      </c>
      <c r="P170" s="160" t="e">
        <f t="shared" si="14"/>
        <v>#N/A</v>
      </c>
      <c r="Q170" s="96">
        <f t="shared" si="11"/>
        <v>0</v>
      </c>
      <c r="R170" s="97" t="e">
        <f t="shared" si="12"/>
        <v>#N/A</v>
      </c>
      <c r="S170" s="154"/>
      <c r="T170" s="25"/>
      <c r="U170" s="25"/>
    </row>
    <row r="171" spans="1:21" s="7" customFormat="1" x14ac:dyDescent="0.25">
      <c r="A171" s="44">
        <f t="shared" si="13"/>
        <v>163</v>
      </c>
      <c r="B171" s="44" t="s">
        <v>313</v>
      </c>
      <c r="C171" s="10" t="s">
        <v>129</v>
      </c>
      <c r="D171" s="19" t="s">
        <v>566</v>
      </c>
      <c r="E171" s="19" t="s">
        <v>338</v>
      </c>
      <c r="F171" s="17" t="s">
        <v>392</v>
      </c>
      <c r="G171" s="19">
        <f>VLOOKUP(F171,Sheet1!$B$2:$C$12,2,TRUE)</f>
        <v>8</v>
      </c>
      <c r="H171" s="5" t="str">
        <f>IFERROR(VLOOKUP($D171,'[1]Chi tiet'!$D$7:$L$389,8,0),0)</f>
        <v>A2</v>
      </c>
      <c r="I171" s="19">
        <f>VLOOKUP(H171,Sheet1!$B$2:$C$12,2,TRUE)</f>
        <v>9</v>
      </c>
      <c r="J171" s="5" t="str">
        <f>IFERROR(VLOOKUP($D171,'[2]Gui chi Quynh'!D$7:K$393,7,0),0)</f>
        <v>A2</v>
      </c>
      <c r="K171" s="19">
        <f>VLOOKUP(J171,Sheet1!$B$2:$C$12,2,TRUE)</f>
        <v>9</v>
      </c>
      <c r="L171" s="5" t="str">
        <f>IFERROR(VLOOKUP($D171,'[3]Chi tiet'!$D$7:$L$397,8,0),0)</f>
        <v>A2</v>
      </c>
      <c r="M171" s="19">
        <f>VLOOKUP(L171,Sheet1!$B$2:$C$12,2,TRUE)</f>
        <v>9</v>
      </c>
      <c r="N171" s="5">
        <f>IFERROR(VLOOKUP($D171,#REF!,3,0),0)</f>
        <v>0</v>
      </c>
      <c r="O171" s="19" t="e">
        <f>VLOOKUP(N171,Sheet1!$B$2:$C$12,2,TRUE)</f>
        <v>#N/A</v>
      </c>
      <c r="P171" s="160" t="e">
        <f t="shared" si="14"/>
        <v>#N/A</v>
      </c>
      <c r="Q171" s="96">
        <f t="shared" si="11"/>
        <v>0</v>
      </c>
      <c r="R171" s="97" t="e">
        <f t="shared" si="12"/>
        <v>#N/A</v>
      </c>
      <c r="S171" s="154"/>
      <c r="T171" s="25"/>
      <c r="U171" s="25"/>
    </row>
    <row r="172" spans="1:21" s="7" customFormat="1" x14ac:dyDescent="0.25">
      <c r="A172" s="44">
        <f t="shared" si="13"/>
        <v>164</v>
      </c>
      <c r="B172" s="44" t="s">
        <v>314</v>
      </c>
      <c r="C172" s="10" t="s">
        <v>130</v>
      </c>
      <c r="D172" s="19" t="s">
        <v>567</v>
      </c>
      <c r="E172" s="19" t="s">
        <v>338</v>
      </c>
      <c r="F172" s="17" t="s">
        <v>393</v>
      </c>
      <c r="G172" s="19">
        <f>VLOOKUP(F172,Sheet1!$B$2:$C$12,2,TRUE)</f>
        <v>7</v>
      </c>
      <c r="H172" s="5" t="str">
        <f>IFERROR(VLOOKUP($D172,'[1]Chi tiet'!$D$7:$L$389,8,0),0)</f>
        <v>A3</v>
      </c>
      <c r="I172" s="19">
        <f>VLOOKUP(H172,Sheet1!$B$2:$C$12,2,TRUE)</f>
        <v>8</v>
      </c>
      <c r="J172" s="5" t="str">
        <f>IFERROR(VLOOKUP($D172,'[2]Gui chi Quynh'!D$7:K$393,7,0),0)</f>
        <v>A3</v>
      </c>
      <c r="K172" s="19">
        <f>VLOOKUP(J172,Sheet1!$B$2:$C$12,2,TRUE)</f>
        <v>8</v>
      </c>
      <c r="L172" s="5" t="str">
        <f>IFERROR(VLOOKUP($D172,'[3]Chi tiet'!$D$7:$L$397,8,0),0)</f>
        <v>A4</v>
      </c>
      <c r="M172" s="19">
        <f>VLOOKUP(L172,Sheet1!$B$2:$C$12,2,TRUE)</f>
        <v>7</v>
      </c>
      <c r="N172" s="5">
        <f>IFERROR(VLOOKUP($D172,#REF!,3,0),0)</f>
        <v>0</v>
      </c>
      <c r="O172" s="19" t="e">
        <f>VLOOKUP(N172,Sheet1!$B$2:$C$12,2,TRUE)</f>
        <v>#N/A</v>
      </c>
      <c r="P172" s="160" t="e">
        <f t="shared" si="14"/>
        <v>#N/A</v>
      </c>
      <c r="Q172" s="96">
        <f t="shared" si="11"/>
        <v>0</v>
      </c>
      <c r="R172" s="97" t="e">
        <f t="shared" si="12"/>
        <v>#N/A</v>
      </c>
      <c r="S172" s="154"/>
      <c r="T172" s="25"/>
      <c r="U172" s="25"/>
    </row>
    <row r="173" spans="1:21" s="7" customFormat="1" x14ac:dyDescent="0.25">
      <c r="A173" s="44">
        <f t="shared" si="13"/>
        <v>165</v>
      </c>
      <c r="B173" s="44" t="s">
        <v>315</v>
      </c>
      <c r="C173" s="10" t="s">
        <v>140</v>
      </c>
      <c r="D173" s="19" t="s">
        <v>568</v>
      </c>
      <c r="E173" s="19" t="s">
        <v>338</v>
      </c>
      <c r="F173" s="17" t="s">
        <v>393</v>
      </c>
      <c r="G173" s="19">
        <f>VLOOKUP(F173,Sheet1!$B$2:$C$12,2,TRUE)</f>
        <v>7</v>
      </c>
      <c r="H173" s="5" t="str">
        <f>IFERROR(VLOOKUP($D173,'[1]Chi tiet'!$D$7:$L$389,8,0),0)</f>
        <v>A4</v>
      </c>
      <c r="I173" s="19">
        <f>VLOOKUP(H173,Sheet1!$B$2:$C$12,2,TRUE)</f>
        <v>7</v>
      </c>
      <c r="J173" s="5" t="str">
        <f>IFERROR(VLOOKUP($D173,'[2]Gui chi Quynh'!D$7:K$393,7,0),0)</f>
        <v>A4</v>
      </c>
      <c r="K173" s="19">
        <f>VLOOKUP(J173,Sheet1!$B$2:$C$12,2,TRUE)</f>
        <v>7</v>
      </c>
      <c r="L173" s="5" t="str">
        <f>IFERROR(VLOOKUP($D173,'[3]Chi tiet'!$D$7:$L$397,8,0),0)</f>
        <v>A4</v>
      </c>
      <c r="M173" s="19">
        <f>VLOOKUP(L173,Sheet1!$B$2:$C$12,2,TRUE)</f>
        <v>7</v>
      </c>
      <c r="N173" s="5">
        <f>IFERROR(VLOOKUP($D173,#REF!,3,0),0)</f>
        <v>0</v>
      </c>
      <c r="O173" s="19" t="e">
        <f>VLOOKUP(N173,Sheet1!$B$2:$C$12,2,TRUE)</f>
        <v>#N/A</v>
      </c>
      <c r="P173" s="160" t="e">
        <f t="shared" si="14"/>
        <v>#N/A</v>
      </c>
      <c r="Q173" s="96">
        <f t="shared" si="11"/>
        <v>0</v>
      </c>
      <c r="R173" s="97" t="e">
        <f t="shared" si="12"/>
        <v>#N/A</v>
      </c>
      <c r="S173" s="154"/>
      <c r="T173" s="25"/>
      <c r="U173" s="25"/>
    </row>
    <row r="174" spans="1:21" s="7" customFormat="1" x14ac:dyDescent="0.25">
      <c r="A174" s="44">
        <f t="shared" si="13"/>
        <v>166</v>
      </c>
      <c r="B174" s="44" t="s">
        <v>316</v>
      </c>
      <c r="C174" s="10" t="s">
        <v>128</v>
      </c>
      <c r="D174" s="19" t="s">
        <v>569</v>
      </c>
      <c r="E174" s="19" t="s">
        <v>338</v>
      </c>
      <c r="F174" s="17" t="s">
        <v>393</v>
      </c>
      <c r="G174" s="19">
        <f>VLOOKUP(F174,Sheet1!$B$2:$C$12,2,TRUE)</f>
        <v>7</v>
      </c>
      <c r="H174" s="5" t="str">
        <f>IFERROR(VLOOKUP($D174,'[1]Chi tiet'!$D$7:$L$389,8,0),0)</f>
        <v>A3</v>
      </c>
      <c r="I174" s="19">
        <f>VLOOKUP(H174,Sheet1!$B$2:$C$12,2,TRUE)</f>
        <v>8</v>
      </c>
      <c r="J174" s="5" t="str">
        <f>IFERROR(VLOOKUP($D174,'[2]Gui chi Quynh'!D$7:K$393,7,0),0)</f>
        <v>A3</v>
      </c>
      <c r="K174" s="19">
        <f>VLOOKUP(J174,Sheet1!$B$2:$C$12,2,TRUE)</f>
        <v>8</v>
      </c>
      <c r="L174" s="5" t="str">
        <f>IFERROR(VLOOKUP($D174,'[3]Chi tiet'!$D$7:$L$397,8,0),0)</f>
        <v>A4</v>
      </c>
      <c r="M174" s="19">
        <f>VLOOKUP(L174,Sheet1!$B$2:$C$12,2,TRUE)</f>
        <v>7</v>
      </c>
      <c r="N174" s="5">
        <f>IFERROR(VLOOKUP($D174,#REF!,3,0),0)</f>
        <v>0</v>
      </c>
      <c r="O174" s="19" t="e">
        <f>VLOOKUP(N174,Sheet1!$B$2:$C$12,2,TRUE)</f>
        <v>#N/A</v>
      </c>
      <c r="P174" s="160" t="e">
        <f t="shared" si="14"/>
        <v>#N/A</v>
      </c>
      <c r="Q174" s="96">
        <f t="shared" si="11"/>
        <v>0</v>
      </c>
      <c r="R174" s="97" t="e">
        <f t="shared" si="12"/>
        <v>#N/A</v>
      </c>
      <c r="S174" s="154"/>
      <c r="T174" s="25"/>
      <c r="U174" s="25"/>
    </row>
    <row r="175" spans="1:21" s="7" customFormat="1" x14ac:dyDescent="0.25">
      <c r="A175" s="44">
        <f t="shared" si="13"/>
        <v>167</v>
      </c>
      <c r="B175" s="44" t="s">
        <v>317</v>
      </c>
      <c r="C175" s="10" t="s">
        <v>131</v>
      </c>
      <c r="D175" s="19" t="s">
        <v>570</v>
      </c>
      <c r="E175" s="19" t="s">
        <v>338</v>
      </c>
      <c r="F175" s="17" t="s">
        <v>393</v>
      </c>
      <c r="G175" s="19">
        <f>VLOOKUP(F175,Sheet1!$B$2:$C$12,2,TRUE)</f>
        <v>7</v>
      </c>
      <c r="H175" s="5" t="str">
        <f>IFERROR(VLOOKUP($D175,'[1]Chi tiet'!$D$7:$L$389,8,0),0)</f>
        <v>A3</v>
      </c>
      <c r="I175" s="19">
        <f>VLOOKUP(H175,Sheet1!$B$2:$C$12,2,TRUE)</f>
        <v>8</v>
      </c>
      <c r="J175" s="5" t="str">
        <f>IFERROR(VLOOKUP($D175,'[2]Gui chi Quynh'!D$7:K$393,7,0),0)</f>
        <v>A3</v>
      </c>
      <c r="K175" s="19">
        <f>VLOOKUP(J175,Sheet1!$B$2:$C$12,2,TRUE)</f>
        <v>8</v>
      </c>
      <c r="L175" s="5" t="str">
        <f>IFERROR(VLOOKUP($D175,'[3]Chi tiet'!$D$7:$L$397,8,0),0)</f>
        <v>A4</v>
      </c>
      <c r="M175" s="19">
        <f>VLOOKUP(L175,Sheet1!$B$2:$C$12,2,TRUE)</f>
        <v>7</v>
      </c>
      <c r="N175" s="5">
        <f>IFERROR(VLOOKUP($D175,#REF!,3,0),0)</f>
        <v>0</v>
      </c>
      <c r="O175" s="19" t="e">
        <f>VLOOKUP(N175,Sheet1!$B$2:$C$12,2,TRUE)</f>
        <v>#N/A</v>
      </c>
      <c r="P175" s="160" t="e">
        <f t="shared" si="14"/>
        <v>#N/A</v>
      </c>
      <c r="Q175" s="96">
        <f t="shared" si="11"/>
        <v>0</v>
      </c>
      <c r="R175" s="97" t="e">
        <f t="shared" si="12"/>
        <v>#N/A</v>
      </c>
      <c r="S175" s="154"/>
      <c r="T175" s="25"/>
      <c r="U175" s="25"/>
    </row>
    <row r="176" spans="1:21" s="7" customFormat="1" ht="29.25" customHeight="1" x14ac:dyDescent="0.25">
      <c r="A176" s="44">
        <f t="shared" si="13"/>
        <v>168</v>
      </c>
      <c r="B176" s="44" t="s">
        <v>318</v>
      </c>
      <c r="C176" s="10" t="s">
        <v>132</v>
      </c>
      <c r="D176" s="19" t="s">
        <v>571</v>
      </c>
      <c r="E176" s="19" t="s">
        <v>338</v>
      </c>
      <c r="F176" s="17" t="s">
        <v>393</v>
      </c>
      <c r="G176" s="19">
        <f>VLOOKUP(F176,Sheet1!$B$2:$C$12,2,TRUE)</f>
        <v>7</v>
      </c>
      <c r="H176" s="5" t="str">
        <f>IFERROR(VLOOKUP($D176,'[1]Chi tiet'!$D$7:$L$389,8,0),0)</f>
        <v>A3</v>
      </c>
      <c r="I176" s="19">
        <f>VLOOKUP(H176,Sheet1!$B$2:$C$12,2,TRUE)</f>
        <v>8</v>
      </c>
      <c r="J176" s="5" t="str">
        <f>IFERROR(VLOOKUP($D176,'[2]Gui chi Quynh'!D$7:K$393,7,0),0)</f>
        <v>A3</v>
      </c>
      <c r="K176" s="19">
        <f>VLOOKUP(J176,Sheet1!$B$2:$C$12,2,TRUE)</f>
        <v>8</v>
      </c>
      <c r="L176" s="5" t="str">
        <f>IFERROR(VLOOKUP($D176,'[3]Chi tiet'!$D$7:$L$397,8,0),0)</f>
        <v>A3</v>
      </c>
      <c r="M176" s="19">
        <f>VLOOKUP(L176,Sheet1!$B$2:$C$12,2,TRUE)</f>
        <v>8</v>
      </c>
      <c r="N176" s="5">
        <f>IFERROR(VLOOKUP($D176,#REF!,3,0),0)</f>
        <v>0</v>
      </c>
      <c r="O176" s="19" t="e">
        <f>VLOOKUP(N176,Sheet1!$B$2:$C$12,2,TRUE)</f>
        <v>#N/A</v>
      </c>
      <c r="P176" s="160" t="e">
        <f t="shared" si="14"/>
        <v>#N/A</v>
      </c>
      <c r="Q176" s="96">
        <f t="shared" si="11"/>
        <v>0</v>
      </c>
      <c r="R176" s="97" t="e">
        <f t="shared" si="12"/>
        <v>#N/A</v>
      </c>
      <c r="S176" s="154"/>
      <c r="T176" s="25"/>
      <c r="U176" s="25"/>
    </row>
    <row r="177" spans="1:21" s="7" customFormat="1" x14ac:dyDescent="0.25">
      <c r="A177" s="44">
        <f t="shared" si="13"/>
        <v>169</v>
      </c>
      <c r="B177" s="44" t="s">
        <v>23</v>
      </c>
      <c r="C177" s="10" t="s">
        <v>133</v>
      </c>
      <c r="D177" s="19" t="s">
        <v>572</v>
      </c>
      <c r="E177" s="19" t="s">
        <v>338</v>
      </c>
      <c r="F177" s="17" t="s">
        <v>393</v>
      </c>
      <c r="G177" s="19">
        <f>VLOOKUP(F177,Sheet1!$B$2:$C$12,2,TRUE)</f>
        <v>7</v>
      </c>
      <c r="H177" s="5" t="str">
        <f>IFERROR(VLOOKUP($D177,'[1]Chi tiet'!$D$7:$L$389,8,0),0)</f>
        <v>A4</v>
      </c>
      <c r="I177" s="19">
        <f>VLOOKUP(H177,Sheet1!$B$2:$C$12,2,TRUE)</f>
        <v>7</v>
      </c>
      <c r="J177" s="5" t="str">
        <f>IFERROR(VLOOKUP($D177,'[2]Gui chi Quynh'!D$7:K$393,7,0),0)</f>
        <v>A4</v>
      </c>
      <c r="K177" s="19">
        <f>VLOOKUP(J177,Sheet1!$B$2:$C$12,2,TRUE)</f>
        <v>7</v>
      </c>
      <c r="L177" s="5" t="str">
        <f>IFERROR(VLOOKUP($D177,'[3]Chi tiet'!$D$7:$L$397,8,0),0)</f>
        <v>A4</v>
      </c>
      <c r="M177" s="19">
        <f>VLOOKUP(L177,Sheet1!$B$2:$C$12,2,TRUE)</f>
        <v>7</v>
      </c>
      <c r="N177" s="5">
        <f>IFERROR(VLOOKUP($D177,#REF!,3,0),0)</f>
        <v>0</v>
      </c>
      <c r="O177" s="19" t="e">
        <f>VLOOKUP(N177,Sheet1!$B$2:$C$12,2,TRUE)</f>
        <v>#N/A</v>
      </c>
      <c r="P177" s="160" t="e">
        <f t="shared" si="14"/>
        <v>#N/A</v>
      </c>
      <c r="Q177" s="96">
        <f t="shared" si="11"/>
        <v>0</v>
      </c>
      <c r="R177" s="97" t="e">
        <f t="shared" si="12"/>
        <v>#N/A</v>
      </c>
      <c r="S177" s="154"/>
      <c r="T177" s="25"/>
      <c r="U177" s="25"/>
    </row>
    <row r="178" spans="1:21" s="7" customFormat="1" x14ac:dyDescent="0.25">
      <c r="A178" s="44">
        <f t="shared" si="13"/>
        <v>170</v>
      </c>
      <c r="B178" s="44" t="s">
        <v>25</v>
      </c>
      <c r="C178" s="10" t="s">
        <v>134</v>
      </c>
      <c r="D178" s="19" t="s">
        <v>573</v>
      </c>
      <c r="E178" s="19" t="s">
        <v>338</v>
      </c>
      <c r="F178" s="17" t="s">
        <v>393</v>
      </c>
      <c r="G178" s="19">
        <f>VLOOKUP(F178,Sheet1!$B$2:$C$12,2,TRUE)</f>
        <v>7</v>
      </c>
      <c r="H178" s="5" t="str">
        <f>IFERROR(VLOOKUP($D178,'[1]Chi tiet'!$D$7:$L$389,8,0),0)</f>
        <v>A4</v>
      </c>
      <c r="I178" s="19">
        <f>VLOOKUP(H178,Sheet1!$B$2:$C$12,2,TRUE)</f>
        <v>7</v>
      </c>
      <c r="J178" s="5" t="str">
        <f>IFERROR(VLOOKUP($D178,'[2]Gui chi Quynh'!D$7:K$393,7,0),0)</f>
        <v>A4</v>
      </c>
      <c r="K178" s="19">
        <f>VLOOKUP(J178,Sheet1!$B$2:$C$12,2,TRUE)</f>
        <v>7</v>
      </c>
      <c r="L178" s="5" t="str">
        <f>IFERROR(VLOOKUP($D178,'[3]Chi tiet'!$D$7:$L$397,8,0),0)</f>
        <v>A4</v>
      </c>
      <c r="M178" s="19">
        <f>VLOOKUP(L178,Sheet1!$B$2:$C$12,2,TRUE)</f>
        <v>7</v>
      </c>
      <c r="N178" s="5">
        <f>IFERROR(VLOOKUP($D178,#REF!,3,0),0)</f>
        <v>0</v>
      </c>
      <c r="O178" s="19" t="e">
        <f>VLOOKUP(N178,Sheet1!$B$2:$C$12,2,TRUE)</f>
        <v>#N/A</v>
      </c>
      <c r="P178" s="160" t="e">
        <f t="shared" si="14"/>
        <v>#N/A</v>
      </c>
      <c r="Q178" s="96">
        <f t="shared" si="11"/>
        <v>0</v>
      </c>
      <c r="R178" s="97" t="e">
        <f t="shared" si="12"/>
        <v>#N/A</v>
      </c>
      <c r="S178" s="154"/>
      <c r="T178" s="25"/>
      <c r="U178" s="25"/>
    </row>
    <row r="179" spans="1:21" s="7" customFormat="1" x14ac:dyDescent="0.25">
      <c r="A179" s="44">
        <f t="shared" si="13"/>
        <v>171</v>
      </c>
      <c r="B179" s="44" t="s">
        <v>27</v>
      </c>
      <c r="C179" s="10" t="s">
        <v>135</v>
      </c>
      <c r="D179" s="19" t="s">
        <v>574</v>
      </c>
      <c r="E179" s="19" t="s">
        <v>338</v>
      </c>
      <c r="F179" s="17" t="s">
        <v>393</v>
      </c>
      <c r="G179" s="19">
        <f>VLOOKUP(F179,Sheet1!$B$2:$C$12,2,TRUE)</f>
        <v>7</v>
      </c>
      <c r="H179" s="5" t="str">
        <f>IFERROR(VLOOKUP($D179,'[1]Chi tiet'!$D$7:$L$389,8,0),0)</f>
        <v>A4</v>
      </c>
      <c r="I179" s="19">
        <f>VLOOKUP(H179,Sheet1!$B$2:$C$12,2,TRUE)</f>
        <v>7</v>
      </c>
      <c r="J179" s="5" t="str">
        <f>IFERROR(VLOOKUP($D179,'[2]Gui chi Quynh'!D$7:K$393,7,0),0)</f>
        <v>A4</v>
      </c>
      <c r="K179" s="19">
        <f>VLOOKUP(J179,Sheet1!$B$2:$C$12,2,TRUE)</f>
        <v>7</v>
      </c>
      <c r="L179" s="5" t="str">
        <f>IFERROR(VLOOKUP($D179,'[3]Chi tiet'!$D$7:$L$397,8,0),0)</f>
        <v>A4</v>
      </c>
      <c r="M179" s="19">
        <f>VLOOKUP(L179,Sheet1!$B$2:$C$12,2,TRUE)</f>
        <v>7</v>
      </c>
      <c r="N179" s="5">
        <f>IFERROR(VLOOKUP($D179,#REF!,3,0),0)</f>
        <v>0</v>
      </c>
      <c r="O179" s="19" t="e">
        <f>VLOOKUP(N179,Sheet1!$B$2:$C$12,2,TRUE)</f>
        <v>#N/A</v>
      </c>
      <c r="P179" s="160" t="e">
        <f t="shared" si="14"/>
        <v>#N/A</v>
      </c>
      <c r="Q179" s="96">
        <f t="shared" si="11"/>
        <v>0</v>
      </c>
      <c r="R179" s="97" t="e">
        <f t="shared" si="12"/>
        <v>#N/A</v>
      </c>
      <c r="S179" s="154"/>
      <c r="T179" s="25"/>
      <c r="U179" s="25"/>
    </row>
    <row r="180" spans="1:21" s="7" customFormat="1" x14ac:dyDescent="0.25">
      <c r="A180" s="44">
        <f t="shared" si="13"/>
        <v>172</v>
      </c>
      <c r="B180" s="44" t="s">
        <v>29</v>
      </c>
      <c r="C180" s="10" t="s">
        <v>137</v>
      </c>
      <c r="D180" s="19" t="s">
        <v>575</v>
      </c>
      <c r="E180" s="19" t="s">
        <v>338</v>
      </c>
      <c r="F180" s="17" t="s">
        <v>393</v>
      </c>
      <c r="G180" s="19">
        <f>VLOOKUP(F180,Sheet1!$B$2:$C$12,2,TRUE)</f>
        <v>7</v>
      </c>
      <c r="H180" s="5" t="str">
        <f>IFERROR(VLOOKUP($D180,'[1]Chi tiet'!$D$7:$L$389,8,0),0)</f>
        <v>A4</v>
      </c>
      <c r="I180" s="19">
        <f>VLOOKUP(H180,Sheet1!$B$2:$C$12,2,TRUE)</f>
        <v>7</v>
      </c>
      <c r="J180" s="5" t="str">
        <f>IFERROR(VLOOKUP($D180,'[2]Gui chi Quynh'!D$7:K$393,7,0),0)</f>
        <v>A4</v>
      </c>
      <c r="K180" s="19">
        <f>VLOOKUP(J180,Sheet1!$B$2:$C$12,2,TRUE)</f>
        <v>7</v>
      </c>
      <c r="L180" s="5" t="str">
        <f>IFERROR(VLOOKUP($D180,'[3]Chi tiet'!$D$7:$L$397,8,0),0)</f>
        <v>A4</v>
      </c>
      <c r="M180" s="19">
        <f>VLOOKUP(L180,Sheet1!$B$2:$C$12,2,TRUE)</f>
        <v>7</v>
      </c>
      <c r="N180" s="5">
        <f>IFERROR(VLOOKUP($D180,#REF!,3,0),0)</f>
        <v>0</v>
      </c>
      <c r="O180" s="19" t="e">
        <f>VLOOKUP(N180,Sheet1!$B$2:$C$12,2,TRUE)</f>
        <v>#N/A</v>
      </c>
      <c r="P180" s="160" t="e">
        <f t="shared" si="14"/>
        <v>#N/A</v>
      </c>
      <c r="Q180" s="96">
        <f t="shared" si="11"/>
        <v>0</v>
      </c>
      <c r="R180" s="97" t="e">
        <f t="shared" si="12"/>
        <v>#N/A</v>
      </c>
      <c r="S180" s="154"/>
      <c r="T180" s="25"/>
      <c r="U180" s="25"/>
    </row>
    <row r="181" spans="1:21" s="7" customFormat="1" x14ac:dyDescent="0.25">
      <c r="A181" s="44">
        <f t="shared" si="13"/>
        <v>173</v>
      </c>
      <c r="B181" s="44" t="s">
        <v>31</v>
      </c>
      <c r="C181" s="10" t="s">
        <v>138</v>
      </c>
      <c r="D181" s="19" t="s">
        <v>576</v>
      </c>
      <c r="E181" s="19" t="s">
        <v>338</v>
      </c>
      <c r="F181" s="17" t="s">
        <v>393</v>
      </c>
      <c r="G181" s="19">
        <f>VLOOKUP(F181,Sheet1!$B$2:$C$12,2,TRUE)</f>
        <v>7</v>
      </c>
      <c r="H181" s="5" t="str">
        <f>IFERROR(VLOOKUP($D181,'[1]Chi tiet'!$D$7:$L$389,8,0),0)</f>
        <v>A4</v>
      </c>
      <c r="I181" s="19">
        <f>VLOOKUP(H181,Sheet1!$B$2:$C$12,2,TRUE)</f>
        <v>7</v>
      </c>
      <c r="J181" s="5" t="str">
        <f>IFERROR(VLOOKUP($D181,'[2]Gui chi Quynh'!D$7:K$393,7,0),0)</f>
        <v>A4</v>
      </c>
      <c r="K181" s="19">
        <f>VLOOKUP(J181,Sheet1!$B$2:$C$12,2,TRUE)</f>
        <v>7</v>
      </c>
      <c r="L181" s="5" t="str">
        <f>IFERROR(VLOOKUP($D181,'[3]Chi tiet'!$D$7:$L$397,8,0),0)</f>
        <v>A4</v>
      </c>
      <c r="M181" s="19">
        <f>VLOOKUP(L181,Sheet1!$B$2:$C$12,2,TRUE)</f>
        <v>7</v>
      </c>
      <c r="N181" s="5">
        <f>IFERROR(VLOOKUP($D181,#REF!,3,0),0)</f>
        <v>0</v>
      </c>
      <c r="O181" s="19" t="e">
        <f>VLOOKUP(N181,Sheet1!$B$2:$C$12,2,TRUE)</f>
        <v>#N/A</v>
      </c>
      <c r="P181" s="160" t="e">
        <f t="shared" si="14"/>
        <v>#N/A</v>
      </c>
      <c r="Q181" s="96">
        <f t="shared" si="11"/>
        <v>0</v>
      </c>
      <c r="R181" s="97" t="e">
        <f t="shared" si="12"/>
        <v>#N/A</v>
      </c>
      <c r="S181" s="154"/>
      <c r="T181" s="25"/>
      <c r="U181" s="25"/>
    </row>
    <row r="182" spans="1:21" s="7" customFormat="1" x14ac:dyDescent="0.25">
      <c r="A182" s="44">
        <f t="shared" si="13"/>
        <v>174</v>
      </c>
      <c r="B182" s="44" t="s">
        <v>33</v>
      </c>
      <c r="C182" s="10" t="s">
        <v>139</v>
      </c>
      <c r="D182" s="19" t="s">
        <v>577</v>
      </c>
      <c r="E182" s="19" t="s">
        <v>338</v>
      </c>
      <c r="F182" s="17" t="s">
        <v>393</v>
      </c>
      <c r="G182" s="19">
        <f>VLOOKUP(F182,Sheet1!$B$2:$C$12,2,TRUE)</f>
        <v>7</v>
      </c>
      <c r="H182" s="5" t="str">
        <f>IFERROR(VLOOKUP($D182,'[1]Chi tiet'!$D$7:$L$389,8,0),0)</f>
        <v>A4</v>
      </c>
      <c r="I182" s="19">
        <f>VLOOKUP(H182,Sheet1!$B$2:$C$12,2,TRUE)</f>
        <v>7</v>
      </c>
      <c r="J182" s="5" t="str">
        <f>IFERROR(VLOOKUP($D182,'[2]Gui chi Quynh'!D$7:K$393,7,0),0)</f>
        <v>A4</v>
      </c>
      <c r="K182" s="19">
        <f>VLOOKUP(J182,Sheet1!$B$2:$C$12,2,TRUE)</f>
        <v>7</v>
      </c>
      <c r="L182" s="5" t="str">
        <f>IFERROR(VLOOKUP($D182,'[3]Chi tiet'!$D$7:$L$397,8,0),0)</f>
        <v>A4</v>
      </c>
      <c r="M182" s="19">
        <f>VLOOKUP(L182,Sheet1!$B$2:$C$12,2,TRUE)</f>
        <v>7</v>
      </c>
      <c r="N182" s="5">
        <f>IFERROR(VLOOKUP($D182,#REF!,3,0),0)</f>
        <v>0</v>
      </c>
      <c r="O182" s="19" t="e">
        <f>VLOOKUP(N182,Sheet1!$B$2:$C$12,2,TRUE)</f>
        <v>#N/A</v>
      </c>
      <c r="P182" s="160" t="e">
        <f t="shared" si="14"/>
        <v>#N/A</v>
      </c>
      <c r="Q182" s="96">
        <f t="shared" si="11"/>
        <v>0</v>
      </c>
      <c r="R182" s="97" t="e">
        <f t="shared" si="12"/>
        <v>#N/A</v>
      </c>
      <c r="S182" s="154"/>
      <c r="T182" s="25"/>
      <c r="U182" s="25"/>
    </row>
    <row r="183" spans="1:21" s="7" customFormat="1" x14ac:dyDescent="0.25">
      <c r="A183" s="44">
        <f t="shared" si="13"/>
        <v>175</v>
      </c>
      <c r="B183" s="44" t="s">
        <v>35</v>
      </c>
      <c r="C183" s="10" t="s">
        <v>111</v>
      </c>
      <c r="D183" s="19" t="s">
        <v>578</v>
      </c>
      <c r="E183" s="19" t="s">
        <v>338</v>
      </c>
      <c r="F183" s="17" t="s">
        <v>393</v>
      </c>
      <c r="G183" s="19">
        <f>VLOOKUP(F183,Sheet1!$B$2:$C$12,2,TRUE)</f>
        <v>7</v>
      </c>
      <c r="H183" s="5" t="str">
        <f>IFERROR(VLOOKUP($D183,'[1]Chi tiet'!$D$7:$L$389,8,0),0)</f>
        <v>A4</v>
      </c>
      <c r="I183" s="19">
        <f>VLOOKUP(H183,Sheet1!$B$2:$C$12,2,TRUE)</f>
        <v>7</v>
      </c>
      <c r="J183" s="5" t="str">
        <f>IFERROR(VLOOKUP($D183,'[2]Gui chi Quynh'!D$7:K$393,7,0),0)</f>
        <v>A4</v>
      </c>
      <c r="K183" s="19">
        <f>VLOOKUP(J183,Sheet1!$B$2:$C$12,2,TRUE)</f>
        <v>7</v>
      </c>
      <c r="L183" s="5" t="str">
        <f>IFERROR(VLOOKUP($D183,'[3]Chi tiet'!$D$7:$L$397,8,0),0)</f>
        <v>A4</v>
      </c>
      <c r="M183" s="19">
        <f>VLOOKUP(L183,Sheet1!$B$2:$C$12,2,TRUE)</f>
        <v>7</v>
      </c>
      <c r="N183" s="5">
        <f>IFERROR(VLOOKUP($D183,#REF!,3,0),0)</f>
        <v>0</v>
      </c>
      <c r="O183" s="19" t="e">
        <f>VLOOKUP(N183,Sheet1!$B$2:$C$12,2,TRUE)</f>
        <v>#N/A</v>
      </c>
      <c r="P183" s="160" t="e">
        <f t="shared" ref="P183:P214" si="15">ROUND(AVERAGE(G183,I183,K183,M183,O183),2)</f>
        <v>#N/A</v>
      </c>
      <c r="Q183" s="96">
        <f t="shared" si="11"/>
        <v>0</v>
      </c>
      <c r="R183" s="97" t="e">
        <f t="shared" si="12"/>
        <v>#N/A</v>
      </c>
      <c r="S183" s="154"/>
      <c r="T183" s="25"/>
      <c r="U183" s="25"/>
    </row>
    <row r="184" spans="1:21" s="7" customFormat="1" x14ac:dyDescent="0.25">
      <c r="A184" s="44">
        <f t="shared" si="13"/>
        <v>176</v>
      </c>
      <c r="B184" s="44" t="s">
        <v>37</v>
      </c>
      <c r="C184" s="10" t="s">
        <v>142</v>
      </c>
      <c r="D184" s="19" t="s">
        <v>579</v>
      </c>
      <c r="E184" s="19" t="s">
        <v>338</v>
      </c>
      <c r="F184" s="17" t="s">
        <v>393</v>
      </c>
      <c r="G184" s="19">
        <f>VLOOKUP(F184,Sheet1!$B$2:$C$12,2,TRUE)</f>
        <v>7</v>
      </c>
      <c r="H184" s="5" t="str">
        <f>IFERROR(VLOOKUP($D184,'[1]Chi tiet'!$D$7:$L$389,8,0),0)</f>
        <v>A3</v>
      </c>
      <c r="I184" s="19">
        <f>VLOOKUP(H184,Sheet1!$B$2:$C$12,2,TRUE)</f>
        <v>8</v>
      </c>
      <c r="J184" s="5" t="str">
        <f>IFERROR(VLOOKUP($D184,'[2]Gui chi Quynh'!D$7:K$393,7,0),0)</f>
        <v>A3</v>
      </c>
      <c r="K184" s="19">
        <f>VLOOKUP(J184,Sheet1!$B$2:$C$12,2,TRUE)</f>
        <v>8</v>
      </c>
      <c r="L184" s="5" t="str">
        <f>IFERROR(VLOOKUP($D184,'[3]Chi tiet'!$D$7:$L$397,8,0),0)</f>
        <v>A4</v>
      </c>
      <c r="M184" s="19">
        <f>VLOOKUP(L184,Sheet1!$B$2:$C$12,2,TRUE)</f>
        <v>7</v>
      </c>
      <c r="N184" s="5">
        <f>IFERROR(VLOOKUP($D184,#REF!,3,0),0)</f>
        <v>0</v>
      </c>
      <c r="O184" s="19" t="e">
        <f>VLOOKUP(N184,Sheet1!$B$2:$C$12,2,TRUE)</f>
        <v>#N/A</v>
      </c>
      <c r="P184" s="160" t="e">
        <f t="shared" si="15"/>
        <v>#N/A</v>
      </c>
      <c r="Q184" s="96">
        <f t="shared" si="11"/>
        <v>0</v>
      </c>
      <c r="R184" s="97" t="e">
        <f t="shared" si="12"/>
        <v>#N/A</v>
      </c>
      <c r="S184" s="154"/>
      <c r="T184" s="25"/>
      <c r="U184" s="25"/>
    </row>
    <row r="185" spans="1:21" s="7" customFormat="1" x14ac:dyDescent="0.25">
      <c r="A185" s="44">
        <f t="shared" si="13"/>
        <v>177</v>
      </c>
      <c r="B185" s="44" t="s">
        <v>38</v>
      </c>
      <c r="C185" s="10" t="s">
        <v>143</v>
      </c>
      <c r="D185" s="19" t="s">
        <v>580</v>
      </c>
      <c r="E185" s="19" t="s">
        <v>338</v>
      </c>
      <c r="F185" s="17" t="s">
        <v>393</v>
      </c>
      <c r="G185" s="19">
        <f>VLOOKUP(F185,Sheet1!$B$2:$C$12,2,TRUE)</f>
        <v>7</v>
      </c>
      <c r="H185" s="5" t="str">
        <f>IFERROR(VLOOKUP($D185,'[1]Chi tiet'!$D$7:$L$389,8,0),0)</f>
        <v>A4</v>
      </c>
      <c r="I185" s="19">
        <f>VLOOKUP(H185,Sheet1!$B$2:$C$12,2,TRUE)</f>
        <v>7</v>
      </c>
      <c r="J185" s="5" t="str">
        <f>IFERROR(VLOOKUP($D185,'[2]Gui chi Quynh'!D$7:K$393,7,0),0)</f>
        <v>A4</v>
      </c>
      <c r="K185" s="19">
        <f>VLOOKUP(J185,Sheet1!$B$2:$C$12,2,TRUE)</f>
        <v>7</v>
      </c>
      <c r="L185" s="5" t="str">
        <f>IFERROR(VLOOKUP($D185,'[3]Chi tiet'!$D$7:$L$397,8,0),0)</f>
        <v>A4</v>
      </c>
      <c r="M185" s="19">
        <f>VLOOKUP(L185,Sheet1!$B$2:$C$12,2,TRUE)</f>
        <v>7</v>
      </c>
      <c r="N185" s="5">
        <f>IFERROR(VLOOKUP($D185,#REF!,3,0),0)</f>
        <v>0</v>
      </c>
      <c r="O185" s="19" t="e">
        <f>VLOOKUP(N185,Sheet1!$B$2:$C$12,2,TRUE)</f>
        <v>#N/A</v>
      </c>
      <c r="P185" s="160" t="e">
        <f t="shared" si="15"/>
        <v>#N/A</v>
      </c>
      <c r="Q185" s="96">
        <f t="shared" si="11"/>
        <v>0</v>
      </c>
      <c r="R185" s="97" t="e">
        <f t="shared" si="12"/>
        <v>#N/A</v>
      </c>
      <c r="S185" s="154"/>
      <c r="T185" s="25"/>
      <c r="U185" s="25"/>
    </row>
    <row r="186" spans="1:21" s="7" customFormat="1" x14ac:dyDescent="0.25">
      <c r="A186" s="44">
        <f t="shared" si="13"/>
        <v>178</v>
      </c>
      <c r="B186" s="44" t="s">
        <v>40</v>
      </c>
      <c r="C186" s="10" t="s">
        <v>144</v>
      </c>
      <c r="D186" s="19" t="s">
        <v>581</v>
      </c>
      <c r="E186" s="19" t="s">
        <v>338</v>
      </c>
      <c r="F186" s="17" t="s">
        <v>393</v>
      </c>
      <c r="G186" s="19">
        <f>VLOOKUP(F186,Sheet1!$B$2:$C$12,2,TRUE)</f>
        <v>7</v>
      </c>
      <c r="H186" s="5" t="str">
        <f>IFERROR(VLOOKUP($D186,'[1]Chi tiet'!$D$7:$L$389,8,0),0)</f>
        <v>A4</v>
      </c>
      <c r="I186" s="19">
        <f>VLOOKUP(H186,Sheet1!$B$2:$C$12,2,TRUE)</f>
        <v>7</v>
      </c>
      <c r="J186" s="5" t="str">
        <f>IFERROR(VLOOKUP($D186,'[2]Gui chi Quynh'!D$7:K$393,7,0),0)</f>
        <v>A3</v>
      </c>
      <c r="K186" s="19">
        <f>VLOOKUP(J186,Sheet1!$B$2:$C$12,2,TRUE)</f>
        <v>8</v>
      </c>
      <c r="L186" s="5" t="str">
        <f>IFERROR(VLOOKUP($D186,'[3]Chi tiet'!$D$7:$L$397,8,0),0)</f>
        <v>A4</v>
      </c>
      <c r="M186" s="19">
        <f>VLOOKUP(L186,Sheet1!$B$2:$C$12,2,TRUE)</f>
        <v>7</v>
      </c>
      <c r="N186" s="5">
        <f>IFERROR(VLOOKUP($D186,#REF!,3,0),0)</f>
        <v>0</v>
      </c>
      <c r="O186" s="19" t="e">
        <f>VLOOKUP(N186,Sheet1!$B$2:$C$12,2,TRUE)</f>
        <v>#N/A</v>
      </c>
      <c r="P186" s="160" t="e">
        <f t="shared" si="15"/>
        <v>#N/A</v>
      </c>
      <c r="Q186" s="96">
        <f t="shared" si="11"/>
        <v>0</v>
      </c>
      <c r="R186" s="97" t="e">
        <f t="shared" si="12"/>
        <v>#N/A</v>
      </c>
      <c r="S186" s="154"/>
      <c r="T186" s="25"/>
      <c r="U186" s="25"/>
    </row>
    <row r="187" spans="1:21" s="7" customFormat="1" x14ac:dyDescent="0.25">
      <c r="A187" s="44">
        <f t="shared" si="13"/>
        <v>179</v>
      </c>
      <c r="B187" s="44" t="s">
        <v>42</v>
      </c>
      <c r="C187" s="10" t="s">
        <v>145</v>
      </c>
      <c r="D187" s="19" t="s">
        <v>582</v>
      </c>
      <c r="E187" s="19" t="s">
        <v>338</v>
      </c>
      <c r="F187" s="17" t="s">
        <v>393</v>
      </c>
      <c r="G187" s="19">
        <f>VLOOKUP(F187,Sheet1!$B$2:$C$12,2,TRUE)</f>
        <v>7</v>
      </c>
      <c r="H187" s="5" t="str">
        <f>IFERROR(VLOOKUP($D187,'[1]Chi tiet'!$D$7:$L$389,8,0),0)</f>
        <v>A4</v>
      </c>
      <c r="I187" s="19">
        <f>VLOOKUP(H187,Sheet1!$B$2:$C$12,2,TRUE)</f>
        <v>7</v>
      </c>
      <c r="J187" s="5" t="str">
        <f>IFERROR(VLOOKUP($D187,'[2]Gui chi Quynh'!D$7:K$393,7,0),0)</f>
        <v>A4</v>
      </c>
      <c r="K187" s="19">
        <f>VLOOKUP(J187,Sheet1!$B$2:$C$12,2,TRUE)</f>
        <v>7</v>
      </c>
      <c r="L187" s="5" t="str">
        <f>IFERROR(VLOOKUP($D187,'[3]Chi tiet'!$D$7:$L$397,8,0),0)</f>
        <v>A4</v>
      </c>
      <c r="M187" s="19">
        <f>VLOOKUP(L187,Sheet1!$B$2:$C$12,2,TRUE)</f>
        <v>7</v>
      </c>
      <c r="N187" s="5">
        <f>IFERROR(VLOOKUP($D187,#REF!,3,0),0)</f>
        <v>0</v>
      </c>
      <c r="O187" s="19" t="e">
        <f>VLOOKUP(N187,Sheet1!$B$2:$C$12,2,TRUE)</f>
        <v>#N/A</v>
      </c>
      <c r="P187" s="160" t="e">
        <f t="shared" si="15"/>
        <v>#N/A</v>
      </c>
      <c r="Q187" s="96">
        <f t="shared" si="11"/>
        <v>0</v>
      </c>
      <c r="R187" s="97" t="e">
        <f t="shared" si="12"/>
        <v>#N/A</v>
      </c>
      <c r="S187" s="154"/>
      <c r="T187" s="25"/>
      <c r="U187" s="26"/>
    </row>
    <row r="188" spans="1:21" s="7" customFormat="1" x14ac:dyDescent="0.25">
      <c r="A188" s="44">
        <f t="shared" si="13"/>
        <v>180</v>
      </c>
      <c r="B188" s="44" t="s">
        <v>43</v>
      </c>
      <c r="C188" s="10" t="s">
        <v>146</v>
      </c>
      <c r="D188" s="19" t="s">
        <v>583</v>
      </c>
      <c r="E188" s="19" t="s">
        <v>338</v>
      </c>
      <c r="F188" s="17" t="s">
        <v>393</v>
      </c>
      <c r="G188" s="19">
        <f>VLOOKUP(F188,Sheet1!$B$2:$C$12,2,TRUE)</f>
        <v>7</v>
      </c>
      <c r="H188" s="5" t="str">
        <f>IFERROR(VLOOKUP($D188,'[1]Chi tiet'!$D$7:$L$389,8,0),0)</f>
        <v>A3</v>
      </c>
      <c r="I188" s="19">
        <f>VLOOKUP(H188,Sheet1!$B$2:$C$12,2,TRUE)</f>
        <v>8</v>
      </c>
      <c r="J188" s="5" t="str">
        <f>IFERROR(VLOOKUP($D188,'[2]Gui chi Quynh'!D$7:K$393,7,0),0)</f>
        <v>A2</v>
      </c>
      <c r="K188" s="19">
        <f>VLOOKUP(J188,Sheet1!$B$2:$C$12,2,TRUE)</f>
        <v>9</v>
      </c>
      <c r="L188" s="5" t="str">
        <f>IFERROR(VLOOKUP($D188,'[3]Chi tiet'!$D$7:$L$397,8,0),0)</f>
        <v>A4</v>
      </c>
      <c r="M188" s="19">
        <f>VLOOKUP(L188,Sheet1!$B$2:$C$12,2,TRUE)</f>
        <v>7</v>
      </c>
      <c r="N188" s="5">
        <f>IFERROR(VLOOKUP($D188,#REF!,3,0),0)</f>
        <v>0</v>
      </c>
      <c r="O188" s="19" t="e">
        <f>VLOOKUP(N188,Sheet1!$B$2:$C$12,2,TRUE)</f>
        <v>#N/A</v>
      </c>
      <c r="P188" s="160" t="e">
        <f t="shared" si="15"/>
        <v>#N/A</v>
      </c>
      <c r="Q188" s="96">
        <f t="shared" si="11"/>
        <v>0</v>
      </c>
      <c r="R188" s="97" t="e">
        <f t="shared" si="12"/>
        <v>#N/A</v>
      </c>
      <c r="S188" s="154"/>
      <c r="T188" s="25"/>
      <c r="U188" s="25"/>
    </row>
    <row r="189" spans="1:21" s="7" customFormat="1" x14ac:dyDescent="0.25">
      <c r="A189" s="44">
        <f t="shared" si="13"/>
        <v>181</v>
      </c>
      <c r="B189" s="44" t="s">
        <v>45</v>
      </c>
      <c r="C189" s="2" t="s">
        <v>87</v>
      </c>
      <c r="D189" s="19" t="s">
        <v>584</v>
      </c>
      <c r="E189" s="19" t="s">
        <v>338</v>
      </c>
      <c r="F189" s="17" t="s">
        <v>393</v>
      </c>
      <c r="G189" s="19">
        <f>VLOOKUP(F189,Sheet1!$B$2:$C$12,2,TRUE)</f>
        <v>7</v>
      </c>
      <c r="H189" s="5" t="str">
        <f>IFERROR(VLOOKUP($D189,'[1]Chi tiet'!$D$7:$L$389,8,0),0)</f>
        <v>A3</v>
      </c>
      <c r="I189" s="19">
        <f>VLOOKUP(H189,Sheet1!$B$2:$C$12,2,TRUE)</f>
        <v>8</v>
      </c>
      <c r="J189" s="5" t="str">
        <f>IFERROR(VLOOKUP($D189,'[2]Gui chi Quynh'!D$7:K$393,7,0),0)</f>
        <v>A4</v>
      </c>
      <c r="K189" s="19">
        <f>VLOOKUP(J189,Sheet1!$B$2:$C$12,2,TRUE)</f>
        <v>7</v>
      </c>
      <c r="L189" s="5" t="str">
        <f>IFERROR(VLOOKUP($D189,'[3]Chi tiet'!$D$7:$L$397,8,0),0)</f>
        <v>A4</v>
      </c>
      <c r="M189" s="19">
        <f>VLOOKUP(L189,Sheet1!$B$2:$C$12,2,TRUE)</f>
        <v>7</v>
      </c>
      <c r="N189" s="5">
        <f>IFERROR(VLOOKUP($D189,#REF!,3,0),0)</f>
        <v>0</v>
      </c>
      <c r="O189" s="19" t="e">
        <f>VLOOKUP(N189,Sheet1!$B$2:$C$12,2,TRUE)</f>
        <v>#N/A</v>
      </c>
      <c r="P189" s="160" t="e">
        <f t="shared" si="15"/>
        <v>#N/A</v>
      </c>
      <c r="Q189" s="96">
        <f t="shared" si="11"/>
        <v>0</v>
      </c>
      <c r="R189" s="97" t="e">
        <f t="shared" si="12"/>
        <v>#N/A</v>
      </c>
      <c r="S189" s="154"/>
      <c r="T189" s="25"/>
      <c r="U189" s="25"/>
    </row>
    <row r="190" spans="1:21" s="7" customFormat="1" x14ac:dyDescent="0.25">
      <c r="A190" s="44">
        <f t="shared" si="13"/>
        <v>182</v>
      </c>
      <c r="B190" s="44" t="s">
        <v>47</v>
      </c>
      <c r="C190" s="10" t="s">
        <v>293</v>
      </c>
      <c r="D190" s="19" t="s">
        <v>585</v>
      </c>
      <c r="E190" s="19" t="s">
        <v>338</v>
      </c>
      <c r="F190" s="17" t="s">
        <v>393</v>
      </c>
      <c r="G190" s="19">
        <f>VLOOKUP(F190,Sheet1!$B$2:$C$12,2,TRUE)</f>
        <v>7</v>
      </c>
      <c r="H190" s="5" t="str">
        <f>IFERROR(VLOOKUP($D190,'[1]Chi tiet'!$D$7:$L$389,8,0),0)</f>
        <v>A3</v>
      </c>
      <c r="I190" s="19">
        <f>VLOOKUP(H190,Sheet1!$B$2:$C$12,2,TRUE)</f>
        <v>8</v>
      </c>
      <c r="J190" s="5" t="str">
        <f>IFERROR(VLOOKUP($D190,'[2]Gui chi Quynh'!D$7:K$393,7,0),0)</f>
        <v>A3</v>
      </c>
      <c r="K190" s="19">
        <f>VLOOKUP(J190,Sheet1!$B$2:$C$12,2,TRUE)</f>
        <v>8</v>
      </c>
      <c r="L190" s="5" t="str">
        <f>IFERROR(VLOOKUP($D190,'[3]Chi tiet'!$D$7:$L$397,8,0),0)</f>
        <v>A4</v>
      </c>
      <c r="M190" s="19">
        <f>VLOOKUP(L190,Sheet1!$B$2:$C$12,2,TRUE)</f>
        <v>7</v>
      </c>
      <c r="N190" s="5">
        <f>IFERROR(VLOOKUP($D190,#REF!,3,0),0)</f>
        <v>0</v>
      </c>
      <c r="O190" s="19" t="e">
        <f>VLOOKUP(N190,Sheet1!$B$2:$C$12,2,TRUE)</f>
        <v>#N/A</v>
      </c>
      <c r="P190" s="160" t="e">
        <f t="shared" si="15"/>
        <v>#N/A</v>
      </c>
      <c r="Q190" s="96">
        <f t="shared" si="11"/>
        <v>0</v>
      </c>
      <c r="R190" s="97" t="e">
        <f t="shared" si="12"/>
        <v>#N/A</v>
      </c>
      <c r="S190" s="154"/>
      <c r="T190" s="25"/>
      <c r="U190" s="25"/>
    </row>
    <row r="191" spans="1:21" s="7" customFormat="1" x14ac:dyDescent="0.25">
      <c r="A191" s="44">
        <f t="shared" si="13"/>
        <v>183</v>
      </c>
      <c r="B191" s="44" t="s">
        <v>319</v>
      </c>
      <c r="C191" s="10" t="s">
        <v>297</v>
      </c>
      <c r="D191" s="19" t="s">
        <v>586</v>
      </c>
      <c r="E191" s="19" t="s">
        <v>338</v>
      </c>
      <c r="F191" s="17" t="s">
        <v>390</v>
      </c>
      <c r="G191" s="19">
        <f>VLOOKUP(F191,Sheet1!$B$2:$C$12,2,TRUE)</f>
        <v>10</v>
      </c>
      <c r="H191" s="5" t="str">
        <f>IFERROR(VLOOKUP($D191,'[1]Chi tiet'!$D$7:$L$389,8,0),0)</f>
        <v>A1</v>
      </c>
      <c r="I191" s="19">
        <f>VLOOKUP(H191,Sheet1!$B$2:$C$12,2,TRUE)</f>
        <v>10</v>
      </c>
      <c r="J191" s="5" t="str">
        <f>IFERROR(VLOOKUP($D191,'[2]Gui chi Quynh'!D$7:K$393,7,0),0)</f>
        <v>A1</v>
      </c>
      <c r="K191" s="19">
        <f>VLOOKUP(J191,Sheet1!$B$2:$C$12,2,TRUE)</f>
        <v>10</v>
      </c>
      <c r="L191" s="5" t="str">
        <f>IFERROR(VLOOKUP($D191,'[3]Chi tiet'!$D$7:$L$397,8,0),0)</f>
        <v>A1</v>
      </c>
      <c r="M191" s="19">
        <f>VLOOKUP(L191,Sheet1!$B$2:$C$12,2,TRUE)</f>
        <v>10</v>
      </c>
      <c r="N191" s="5">
        <f>IFERROR(VLOOKUP($D191,#REF!,3,0),0)</f>
        <v>0</v>
      </c>
      <c r="O191" s="19" t="e">
        <f>VLOOKUP(N191,Sheet1!$B$2:$C$12,2,TRUE)</f>
        <v>#N/A</v>
      </c>
      <c r="P191" s="160" t="e">
        <f t="shared" si="15"/>
        <v>#N/A</v>
      </c>
      <c r="Q191" s="96">
        <f t="shared" si="11"/>
        <v>0</v>
      </c>
      <c r="R191" s="97" t="e">
        <f t="shared" si="12"/>
        <v>#N/A</v>
      </c>
      <c r="S191" s="154"/>
      <c r="T191" s="25"/>
      <c r="U191" s="25"/>
    </row>
    <row r="192" spans="1:21" s="7" customFormat="1" x14ac:dyDescent="0.25">
      <c r="A192" s="44">
        <f t="shared" si="13"/>
        <v>184</v>
      </c>
      <c r="B192" s="44" t="s">
        <v>320</v>
      </c>
      <c r="C192" s="10" t="s">
        <v>334</v>
      </c>
      <c r="D192" s="19" t="s">
        <v>587</v>
      </c>
      <c r="E192" s="19" t="s">
        <v>338</v>
      </c>
      <c r="F192" s="17" t="s">
        <v>390</v>
      </c>
      <c r="G192" s="19">
        <f>VLOOKUP(F192,Sheet1!$B$2:$C$12,2,TRUE)</f>
        <v>10</v>
      </c>
      <c r="H192" s="5" t="str">
        <f>IFERROR(VLOOKUP($D192,'[1]Chi tiet'!$D$7:$L$389,8,0),0)</f>
        <v>A1</v>
      </c>
      <c r="I192" s="19">
        <f>VLOOKUP(H192,Sheet1!$B$2:$C$12,2,TRUE)</f>
        <v>10</v>
      </c>
      <c r="J192" s="5" t="str">
        <f>IFERROR(VLOOKUP($D192,'[2]Gui chi Quynh'!D$7:K$393,7,0),0)</f>
        <v>A1</v>
      </c>
      <c r="K192" s="19">
        <f>VLOOKUP(J192,Sheet1!$B$2:$C$12,2,TRUE)</f>
        <v>10</v>
      </c>
      <c r="L192" s="5" t="str">
        <f>IFERROR(VLOOKUP($D192,'[3]Chi tiet'!$D$7:$L$397,8,0),0)</f>
        <v>A1</v>
      </c>
      <c r="M192" s="19">
        <f>VLOOKUP(L192,Sheet1!$B$2:$C$12,2,TRUE)</f>
        <v>10</v>
      </c>
      <c r="N192" s="5">
        <f>IFERROR(VLOOKUP($D192,#REF!,3,0),0)</f>
        <v>0</v>
      </c>
      <c r="O192" s="19" t="e">
        <f>VLOOKUP(N192,Sheet1!$B$2:$C$12,2,TRUE)</f>
        <v>#N/A</v>
      </c>
      <c r="P192" s="160" t="e">
        <f t="shared" si="15"/>
        <v>#N/A</v>
      </c>
      <c r="Q192" s="96">
        <f t="shared" si="11"/>
        <v>0</v>
      </c>
      <c r="R192" s="97" t="e">
        <f t="shared" si="12"/>
        <v>#N/A</v>
      </c>
      <c r="S192" s="154"/>
      <c r="T192" s="25"/>
      <c r="U192" s="25"/>
    </row>
    <row r="193" spans="1:21" s="7" customFormat="1" ht="31.5" x14ac:dyDescent="0.25">
      <c r="A193" s="44">
        <f t="shared" si="13"/>
        <v>185</v>
      </c>
      <c r="B193" s="44" t="s">
        <v>311</v>
      </c>
      <c r="C193" s="57" t="s">
        <v>298</v>
      </c>
      <c r="D193" s="19" t="s">
        <v>589</v>
      </c>
      <c r="E193" s="19" t="s">
        <v>370</v>
      </c>
      <c r="F193" s="17" t="s">
        <v>390</v>
      </c>
      <c r="G193" s="19">
        <f>VLOOKUP(F193,Sheet1!$B$2:$C$12,2,TRUE)</f>
        <v>10</v>
      </c>
      <c r="H193" s="5" t="str">
        <f>IFERROR(VLOOKUP($D193,'[1]Chi tiet'!$D$7:$L$389,8,0),0)</f>
        <v>A1</v>
      </c>
      <c r="I193" s="19">
        <f>VLOOKUP(H193,Sheet1!$B$2:$C$12,2,TRUE)</f>
        <v>10</v>
      </c>
      <c r="J193" s="5" t="str">
        <f>IFERROR(VLOOKUP($D193,'[2]Gui chi Quynh'!D$7:K$393,7,0),0)</f>
        <v>A1</v>
      </c>
      <c r="K193" s="19">
        <f>VLOOKUP(J193,Sheet1!$B$2:$C$12,2,TRUE)</f>
        <v>10</v>
      </c>
      <c r="L193" s="5" t="str">
        <f>IFERROR(VLOOKUP($D193,'[3]Chi tiet'!$D$7:$L$397,8,0),0)</f>
        <v>A1</v>
      </c>
      <c r="M193" s="19">
        <f>VLOOKUP(L193,Sheet1!$B$2:$C$12,2,TRUE)</f>
        <v>10</v>
      </c>
      <c r="N193" s="5">
        <f>IFERROR(VLOOKUP($D193,#REF!,3,0),0)</f>
        <v>0</v>
      </c>
      <c r="O193" s="19" t="e">
        <f>VLOOKUP(N193,Sheet1!$B$2:$C$12,2,TRUE)</f>
        <v>#N/A</v>
      </c>
      <c r="P193" s="160" t="e">
        <f t="shared" si="15"/>
        <v>#N/A</v>
      </c>
      <c r="Q193" s="96">
        <f t="shared" si="11"/>
        <v>0</v>
      </c>
      <c r="R193" s="97" t="e">
        <f t="shared" si="12"/>
        <v>#N/A</v>
      </c>
      <c r="S193" s="154"/>
      <c r="T193" s="25"/>
      <c r="U193" s="25"/>
    </row>
    <row r="194" spans="1:21" s="7" customFormat="1" ht="31.5" x14ac:dyDescent="0.25">
      <c r="A194" s="44">
        <f t="shared" si="13"/>
        <v>186</v>
      </c>
      <c r="B194" s="44" t="s">
        <v>312</v>
      </c>
      <c r="C194" s="10" t="s">
        <v>233</v>
      </c>
      <c r="D194" s="19" t="s">
        <v>590</v>
      </c>
      <c r="E194" s="19" t="s">
        <v>370</v>
      </c>
      <c r="F194" s="17" t="s">
        <v>392</v>
      </c>
      <c r="G194" s="19">
        <f>VLOOKUP(F194,Sheet1!$B$2:$C$12,2,TRUE)</f>
        <v>8</v>
      </c>
      <c r="H194" s="5" t="str">
        <f>IFERROR(VLOOKUP($D194,'[1]Chi tiet'!$D$7:$L$389,8,0),0)</f>
        <v>A3</v>
      </c>
      <c r="I194" s="19">
        <f>VLOOKUP(H194,Sheet1!$B$2:$C$12,2,TRUE)</f>
        <v>8</v>
      </c>
      <c r="J194" s="5" t="str">
        <f>IFERROR(VLOOKUP($D194,'[2]Gui chi Quynh'!D$7:K$393,7,0),0)</f>
        <v>A3</v>
      </c>
      <c r="K194" s="19">
        <f>VLOOKUP(J194,Sheet1!$B$2:$C$12,2,TRUE)</f>
        <v>8</v>
      </c>
      <c r="L194" s="5" t="str">
        <f>IFERROR(VLOOKUP($D194,'[3]Chi tiet'!$D$7:$L$397,8,0),0)</f>
        <v>A4</v>
      </c>
      <c r="M194" s="19">
        <f>VLOOKUP(L194,Sheet1!$B$2:$C$12,2,TRUE)</f>
        <v>7</v>
      </c>
      <c r="N194" s="5">
        <f>IFERROR(VLOOKUP($D194,#REF!,3,0),0)</f>
        <v>0</v>
      </c>
      <c r="O194" s="19" t="e">
        <f>VLOOKUP(N194,Sheet1!$B$2:$C$12,2,TRUE)</f>
        <v>#N/A</v>
      </c>
      <c r="P194" s="160" t="e">
        <f t="shared" si="15"/>
        <v>#N/A</v>
      </c>
      <c r="Q194" s="96">
        <f t="shared" si="11"/>
        <v>0</v>
      </c>
      <c r="R194" s="97" t="e">
        <f t="shared" si="12"/>
        <v>#N/A</v>
      </c>
      <c r="S194" s="154"/>
      <c r="T194" s="29"/>
      <c r="U194" s="29"/>
    </row>
    <row r="195" spans="1:21" s="7" customFormat="1" ht="31.5" x14ac:dyDescent="0.25">
      <c r="A195" s="44">
        <f t="shared" si="13"/>
        <v>187</v>
      </c>
      <c r="B195" s="44" t="s">
        <v>313</v>
      </c>
      <c r="C195" s="10" t="s">
        <v>248</v>
      </c>
      <c r="D195" s="19" t="s">
        <v>591</v>
      </c>
      <c r="E195" s="19" t="s">
        <v>370</v>
      </c>
      <c r="F195" s="17" t="s">
        <v>392</v>
      </c>
      <c r="G195" s="19">
        <f>VLOOKUP(F195,Sheet1!$B$2:$C$12,2,TRUE)</f>
        <v>8</v>
      </c>
      <c r="H195" s="5" t="str">
        <f>IFERROR(VLOOKUP($D195,'[1]Chi tiet'!$D$7:$L$389,8,0),0)</f>
        <v>A4</v>
      </c>
      <c r="I195" s="19">
        <f>VLOOKUP(H195,Sheet1!$B$2:$C$12,2,TRUE)</f>
        <v>7</v>
      </c>
      <c r="J195" s="5" t="str">
        <f>IFERROR(VLOOKUP($D195,'[2]Gui chi Quynh'!D$7:K$393,7,0),0)</f>
        <v>A3</v>
      </c>
      <c r="K195" s="19">
        <f>VLOOKUP(J195,Sheet1!$B$2:$C$12,2,TRUE)</f>
        <v>8</v>
      </c>
      <c r="L195" s="5" t="str">
        <f>IFERROR(VLOOKUP($D195,'[3]Chi tiet'!$D$7:$L$397,8,0),0)</f>
        <v>B1</v>
      </c>
      <c r="M195" s="19">
        <f>VLOOKUP(L195,Sheet1!$B$2:$C$12,2,TRUE)</f>
        <v>6</v>
      </c>
      <c r="N195" s="5">
        <f>IFERROR(VLOOKUP($D195,#REF!,3,0),0)</f>
        <v>0</v>
      </c>
      <c r="O195" s="19" t="e">
        <f>VLOOKUP(N195,Sheet1!$B$2:$C$12,2,TRUE)</f>
        <v>#N/A</v>
      </c>
      <c r="P195" s="160" t="e">
        <f t="shared" si="15"/>
        <v>#N/A</v>
      </c>
      <c r="Q195" s="96">
        <f t="shared" si="11"/>
        <v>0</v>
      </c>
      <c r="R195" s="97" t="e">
        <f t="shared" si="12"/>
        <v>#N/A</v>
      </c>
      <c r="S195" s="154"/>
      <c r="T195" s="29"/>
      <c r="U195" s="29"/>
    </row>
    <row r="196" spans="1:21" s="7" customFormat="1" ht="31.5" x14ac:dyDescent="0.25">
      <c r="A196" s="44">
        <f t="shared" si="13"/>
        <v>188</v>
      </c>
      <c r="B196" s="44" t="s">
        <v>314</v>
      </c>
      <c r="C196" s="10" t="s">
        <v>235</v>
      </c>
      <c r="D196" s="19" t="s">
        <v>592</v>
      </c>
      <c r="E196" s="19" t="s">
        <v>370</v>
      </c>
      <c r="F196" s="17" t="s">
        <v>392</v>
      </c>
      <c r="G196" s="19">
        <f>VLOOKUP(F196,Sheet1!$B$2:$C$12,2,TRUE)</f>
        <v>8</v>
      </c>
      <c r="H196" s="5" t="str">
        <f>IFERROR(VLOOKUP($D196,'[1]Chi tiet'!$D$7:$L$389,8,0),0)</f>
        <v>A4</v>
      </c>
      <c r="I196" s="19">
        <f>VLOOKUP(H196,Sheet1!$B$2:$C$12,2,TRUE)</f>
        <v>7</v>
      </c>
      <c r="J196" s="5" t="str">
        <f>IFERROR(VLOOKUP($D196,'[2]Gui chi Quynh'!D$7:K$393,7,0),0)</f>
        <v>A3</v>
      </c>
      <c r="K196" s="19">
        <f>VLOOKUP(J196,Sheet1!$B$2:$C$12,2,TRUE)</f>
        <v>8</v>
      </c>
      <c r="L196" s="5" t="str">
        <f>IFERROR(VLOOKUP($D196,'[3]Chi tiet'!$D$7:$L$397,8,0),0)</f>
        <v>A4</v>
      </c>
      <c r="M196" s="19">
        <f>VLOOKUP(L196,Sheet1!$B$2:$C$12,2,TRUE)</f>
        <v>7</v>
      </c>
      <c r="N196" s="5">
        <f>IFERROR(VLOOKUP($D196,#REF!,3,0),0)</f>
        <v>0</v>
      </c>
      <c r="O196" s="19" t="e">
        <f>VLOOKUP(N196,Sheet1!$B$2:$C$12,2,TRUE)</f>
        <v>#N/A</v>
      </c>
      <c r="P196" s="160" t="e">
        <f t="shared" si="15"/>
        <v>#N/A</v>
      </c>
      <c r="Q196" s="96">
        <f t="shared" si="11"/>
        <v>0</v>
      </c>
      <c r="R196" s="97" t="e">
        <f t="shared" si="12"/>
        <v>#N/A</v>
      </c>
      <c r="S196" s="154"/>
      <c r="T196" s="29"/>
      <c r="U196" s="29"/>
    </row>
    <row r="197" spans="1:21" s="7" customFormat="1" ht="31.5" x14ac:dyDescent="0.25">
      <c r="A197" s="44">
        <f t="shared" si="13"/>
        <v>189</v>
      </c>
      <c r="B197" s="44" t="s">
        <v>315</v>
      </c>
      <c r="C197" s="10" t="s">
        <v>246</v>
      </c>
      <c r="D197" s="19" t="s">
        <v>593</v>
      </c>
      <c r="E197" s="19" t="s">
        <v>370</v>
      </c>
      <c r="F197" s="17" t="s">
        <v>392</v>
      </c>
      <c r="G197" s="19">
        <f>VLOOKUP(F197,Sheet1!$B$2:$C$12,2,TRUE)</f>
        <v>8</v>
      </c>
      <c r="H197" s="5" t="str">
        <f>IFERROR(VLOOKUP($D197,'[1]Chi tiet'!$D$7:$L$389,8,0),0)</f>
        <v>A3</v>
      </c>
      <c r="I197" s="19">
        <f>VLOOKUP(H197,Sheet1!$B$2:$C$12,2,TRUE)</f>
        <v>8</v>
      </c>
      <c r="J197" s="5" t="str">
        <f>IFERROR(VLOOKUP($D197,'[2]Gui chi Quynh'!D$7:K$393,7,0),0)</f>
        <v>A2</v>
      </c>
      <c r="K197" s="19">
        <f>VLOOKUP(J197,Sheet1!$B$2:$C$12,2,TRUE)</f>
        <v>9</v>
      </c>
      <c r="L197" s="5" t="str">
        <f>IFERROR(VLOOKUP($D197,'[3]Chi tiet'!$D$7:$L$397,8,0),0)</f>
        <v>A3</v>
      </c>
      <c r="M197" s="19">
        <f>VLOOKUP(L197,Sheet1!$B$2:$C$12,2,TRUE)</f>
        <v>8</v>
      </c>
      <c r="N197" s="5">
        <f>IFERROR(VLOOKUP($D197,#REF!,3,0),0)</f>
        <v>0</v>
      </c>
      <c r="O197" s="19" t="e">
        <f>VLOOKUP(N197,Sheet1!$B$2:$C$12,2,TRUE)</f>
        <v>#N/A</v>
      </c>
      <c r="P197" s="160" t="e">
        <f t="shared" si="15"/>
        <v>#N/A</v>
      </c>
      <c r="Q197" s="96">
        <f t="shared" si="11"/>
        <v>0</v>
      </c>
      <c r="R197" s="97" t="e">
        <f t="shared" si="12"/>
        <v>#N/A</v>
      </c>
      <c r="S197" s="154"/>
      <c r="T197" s="29"/>
      <c r="U197" s="29"/>
    </row>
    <row r="198" spans="1:21" s="7" customFormat="1" ht="31.5" x14ac:dyDescent="0.25">
      <c r="A198" s="44">
        <f t="shared" si="13"/>
        <v>190</v>
      </c>
      <c r="B198" s="44" t="s">
        <v>316</v>
      </c>
      <c r="C198" s="10" t="s">
        <v>242</v>
      </c>
      <c r="D198" s="19" t="s">
        <v>594</v>
      </c>
      <c r="E198" s="19" t="s">
        <v>370</v>
      </c>
      <c r="F198" s="17" t="s">
        <v>392</v>
      </c>
      <c r="G198" s="19">
        <f>VLOOKUP(F198,Sheet1!$B$2:$C$12,2,TRUE)</f>
        <v>8</v>
      </c>
      <c r="H198" s="5" t="str">
        <f>IFERROR(VLOOKUP($D198,'[1]Chi tiet'!$D$7:$L$389,8,0),0)</f>
        <v>A3</v>
      </c>
      <c r="I198" s="19">
        <f>VLOOKUP(H198,Sheet1!$B$2:$C$12,2,TRUE)</f>
        <v>8</v>
      </c>
      <c r="J198" s="5" t="str">
        <f>IFERROR(VLOOKUP($D198,'[2]Gui chi Quynh'!D$7:K$393,7,0),0)</f>
        <v>A2</v>
      </c>
      <c r="K198" s="19">
        <f>VLOOKUP(J198,Sheet1!$B$2:$C$12,2,TRUE)</f>
        <v>9</v>
      </c>
      <c r="L198" s="5" t="str">
        <f>IFERROR(VLOOKUP($D198,'[3]Chi tiet'!$D$7:$L$397,8,0),0)</f>
        <v>A4</v>
      </c>
      <c r="M198" s="19">
        <f>VLOOKUP(L198,Sheet1!$B$2:$C$12,2,TRUE)</f>
        <v>7</v>
      </c>
      <c r="N198" s="5">
        <f>IFERROR(VLOOKUP($D198,#REF!,3,0),0)</f>
        <v>0</v>
      </c>
      <c r="O198" s="19" t="e">
        <f>VLOOKUP(N198,Sheet1!$B$2:$C$12,2,TRUE)</f>
        <v>#N/A</v>
      </c>
      <c r="P198" s="160" t="e">
        <f t="shared" si="15"/>
        <v>#N/A</v>
      </c>
      <c r="Q198" s="96">
        <f t="shared" si="11"/>
        <v>0</v>
      </c>
      <c r="R198" s="97" t="e">
        <f t="shared" si="12"/>
        <v>#N/A</v>
      </c>
      <c r="S198" s="154"/>
      <c r="T198" s="29"/>
      <c r="U198" s="29"/>
    </row>
    <row r="199" spans="1:21" s="7" customFormat="1" ht="31.5" x14ac:dyDescent="0.25">
      <c r="A199" s="44">
        <f t="shared" si="13"/>
        <v>191</v>
      </c>
      <c r="B199" s="44" t="s">
        <v>317</v>
      </c>
      <c r="C199" s="2" t="s">
        <v>206</v>
      </c>
      <c r="D199" s="19" t="s">
        <v>595</v>
      </c>
      <c r="E199" s="19" t="s">
        <v>370</v>
      </c>
      <c r="F199" s="17" t="s">
        <v>392</v>
      </c>
      <c r="G199" s="19">
        <f>VLOOKUP(F199,Sheet1!$B$2:$C$12,2,TRUE)</f>
        <v>8</v>
      </c>
      <c r="H199" s="5" t="str">
        <f>IFERROR(VLOOKUP($D199,'[1]Chi tiet'!$D$7:$L$389,8,0),0)</f>
        <v>A3</v>
      </c>
      <c r="I199" s="19">
        <f>VLOOKUP(H199,Sheet1!$B$2:$C$12,2,TRUE)</f>
        <v>8</v>
      </c>
      <c r="J199" s="5" t="str">
        <f>IFERROR(VLOOKUP($D199,'[2]Gui chi Quynh'!D$7:K$393,7,0),0)</f>
        <v>A2</v>
      </c>
      <c r="K199" s="19">
        <f>VLOOKUP(J199,Sheet1!$B$2:$C$12,2,TRUE)</f>
        <v>9</v>
      </c>
      <c r="L199" s="5" t="str">
        <f>IFERROR(VLOOKUP($D199,'[3]Chi tiet'!$D$7:$L$397,8,0),0)</f>
        <v>A4</v>
      </c>
      <c r="M199" s="19">
        <f>VLOOKUP(L199,Sheet1!$B$2:$C$12,2,TRUE)</f>
        <v>7</v>
      </c>
      <c r="N199" s="5">
        <f>IFERROR(VLOOKUP($D199,#REF!,3,0),0)</f>
        <v>0</v>
      </c>
      <c r="O199" s="19" t="e">
        <f>VLOOKUP(N199,Sheet1!$B$2:$C$12,2,TRUE)</f>
        <v>#N/A</v>
      </c>
      <c r="P199" s="160" t="e">
        <f t="shared" si="15"/>
        <v>#N/A</v>
      </c>
      <c r="Q199" s="96">
        <f t="shared" si="11"/>
        <v>0</v>
      </c>
      <c r="R199" s="97" t="e">
        <f t="shared" si="12"/>
        <v>#N/A</v>
      </c>
      <c r="S199" s="154"/>
      <c r="T199" s="29"/>
      <c r="U199" s="29"/>
    </row>
    <row r="200" spans="1:21" s="7" customFormat="1" ht="31.5" x14ac:dyDescent="0.25">
      <c r="A200" s="44">
        <f t="shared" si="13"/>
        <v>192</v>
      </c>
      <c r="B200" s="44" t="s">
        <v>318</v>
      </c>
      <c r="C200" s="10" t="s">
        <v>239</v>
      </c>
      <c r="D200" s="19" t="s">
        <v>596</v>
      </c>
      <c r="E200" s="19" t="s">
        <v>370</v>
      </c>
      <c r="F200" s="17" t="s">
        <v>392</v>
      </c>
      <c r="G200" s="19">
        <f>VLOOKUP(F200,Sheet1!$B$2:$C$12,2,TRUE)</f>
        <v>8</v>
      </c>
      <c r="H200" s="5" t="str">
        <f>IFERROR(VLOOKUP($D200,'[1]Chi tiet'!$D$7:$L$389,8,0),0)</f>
        <v>A3</v>
      </c>
      <c r="I200" s="19">
        <f>VLOOKUP(H200,Sheet1!$B$2:$C$12,2,TRUE)</f>
        <v>8</v>
      </c>
      <c r="J200" s="5" t="str">
        <f>IFERROR(VLOOKUP($D200,'[2]Gui chi Quynh'!D$7:K$393,7,0),0)</f>
        <v>A2</v>
      </c>
      <c r="K200" s="19">
        <f>VLOOKUP(J200,Sheet1!$B$2:$C$12,2,TRUE)</f>
        <v>9</v>
      </c>
      <c r="L200" s="5" t="str">
        <f>IFERROR(VLOOKUP($D200,'[3]Chi tiet'!$D$7:$L$397,8,0),0)</f>
        <v>A3</v>
      </c>
      <c r="M200" s="19">
        <f>VLOOKUP(L200,Sheet1!$B$2:$C$12,2,TRUE)</f>
        <v>8</v>
      </c>
      <c r="N200" s="5">
        <f>IFERROR(VLOOKUP($D200,#REF!,3,0),0)</f>
        <v>0</v>
      </c>
      <c r="O200" s="19" t="e">
        <f>VLOOKUP(N200,Sheet1!$B$2:$C$12,2,TRUE)</f>
        <v>#N/A</v>
      </c>
      <c r="P200" s="160" t="e">
        <f t="shared" si="15"/>
        <v>#N/A</v>
      </c>
      <c r="Q200" s="96">
        <f t="shared" si="11"/>
        <v>0</v>
      </c>
      <c r="R200" s="97" t="e">
        <f t="shared" si="12"/>
        <v>#N/A</v>
      </c>
      <c r="S200" s="154"/>
      <c r="T200" s="29"/>
      <c r="U200" s="29"/>
    </row>
    <row r="201" spans="1:21" s="7" customFormat="1" ht="31.5" x14ac:dyDescent="0.25">
      <c r="A201" s="44">
        <f t="shared" si="13"/>
        <v>193</v>
      </c>
      <c r="B201" s="44" t="s">
        <v>23</v>
      </c>
      <c r="C201" s="10" t="s">
        <v>97</v>
      </c>
      <c r="D201" s="19" t="s">
        <v>597</v>
      </c>
      <c r="E201" s="19" t="s">
        <v>370</v>
      </c>
      <c r="F201" s="17" t="s">
        <v>393</v>
      </c>
      <c r="G201" s="19">
        <f>VLOOKUP(F201,Sheet1!$B$2:$C$12,2,TRUE)</f>
        <v>7</v>
      </c>
      <c r="H201" s="5" t="str">
        <f>IFERROR(VLOOKUP($D201,'[1]Chi tiet'!$D$7:$L$389,8,0),0)</f>
        <v>A4</v>
      </c>
      <c r="I201" s="19">
        <f>VLOOKUP(H201,Sheet1!$B$2:$C$12,2,TRUE)</f>
        <v>7</v>
      </c>
      <c r="J201" s="5" t="str">
        <f>IFERROR(VLOOKUP($D201,'[2]Gui chi Quynh'!D$7:K$393,7,0),0)</f>
        <v>A4</v>
      </c>
      <c r="K201" s="19">
        <f>VLOOKUP(J201,Sheet1!$B$2:$C$12,2,TRUE)</f>
        <v>7</v>
      </c>
      <c r="L201" s="5" t="str">
        <f>IFERROR(VLOOKUP($D201,'[3]Chi tiet'!$D$7:$L$397,8,0),0)</f>
        <v>A4</v>
      </c>
      <c r="M201" s="19">
        <f>VLOOKUP(L201,Sheet1!$B$2:$C$12,2,TRUE)</f>
        <v>7</v>
      </c>
      <c r="N201" s="5">
        <f>IFERROR(VLOOKUP($D201,#REF!,3,0),0)</f>
        <v>0</v>
      </c>
      <c r="O201" s="19" t="e">
        <f>VLOOKUP(N201,Sheet1!$B$2:$C$12,2,TRUE)</f>
        <v>#N/A</v>
      </c>
      <c r="P201" s="160" t="e">
        <f t="shared" si="15"/>
        <v>#N/A</v>
      </c>
      <c r="Q201" s="96">
        <f t="shared" ref="Q201:Q264" si="16">COUNTIF(F201:O201,"C*")*1+COUNTIF(F201:O201,"D")*2+COUNTIF(F201:O201,"E")*3</f>
        <v>0</v>
      </c>
      <c r="R201" s="97" t="e">
        <f t="shared" si="12"/>
        <v>#N/A</v>
      </c>
      <c r="S201" s="154"/>
      <c r="T201" s="29"/>
      <c r="U201" s="29"/>
    </row>
    <row r="202" spans="1:21" s="7" customFormat="1" ht="31.5" x14ac:dyDescent="0.25">
      <c r="A202" s="44">
        <f t="shared" si="13"/>
        <v>194</v>
      </c>
      <c r="B202" s="44" t="s">
        <v>25</v>
      </c>
      <c r="C202" s="10" t="s">
        <v>371</v>
      </c>
      <c r="D202" s="19" t="s">
        <v>598</v>
      </c>
      <c r="E202" s="19" t="s">
        <v>370</v>
      </c>
      <c r="F202" s="17" t="s">
        <v>393</v>
      </c>
      <c r="G202" s="19">
        <f>VLOOKUP(F202,Sheet1!$B$2:$C$12,2,TRUE)</f>
        <v>7</v>
      </c>
      <c r="H202" s="5" t="str">
        <f>IFERROR(VLOOKUP($D202,'[1]Chi tiet'!$D$7:$L$389,8,0),0)</f>
        <v>A4</v>
      </c>
      <c r="I202" s="19">
        <f>VLOOKUP(H202,Sheet1!$B$2:$C$12,2,TRUE)</f>
        <v>7</v>
      </c>
      <c r="J202" s="5" t="str">
        <f>IFERROR(VLOOKUP($D202,'[2]Gui chi Quynh'!D$7:K$393,7,0),0)</f>
        <v>A4</v>
      </c>
      <c r="K202" s="19">
        <f>VLOOKUP(J202,Sheet1!$B$2:$C$12,2,TRUE)</f>
        <v>7</v>
      </c>
      <c r="L202" s="5" t="str">
        <f>IFERROR(VLOOKUP($D202,'[3]Chi tiet'!$D$7:$L$397,8,0),0)</f>
        <v>A4</v>
      </c>
      <c r="M202" s="19">
        <f>VLOOKUP(L202,Sheet1!$B$2:$C$12,2,TRUE)</f>
        <v>7</v>
      </c>
      <c r="N202" s="5">
        <f>IFERROR(VLOOKUP($D202,#REF!,3,0),0)</f>
        <v>0</v>
      </c>
      <c r="O202" s="19" t="e">
        <f>VLOOKUP(N202,Sheet1!$B$2:$C$12,2,TRUE)</f>
        <v>#N/A</v>
      </c>
      <c r="P202" s="160" t="e">
        <f t="shared" si="15"/>
        <v>#N/A</v>
      </c>
      <c r="Q202" s="96">
        <f t="shared" si="16"/>
        <v>0</v>
      </c>
      <c r="R202" s="97" t="e">
        <f t="shared" si="12"/>
        <v>#N/A</v>
      </c>
      <c r="S202" s="154"/>
      <c r="T202" s="29"/>
      <c r="U202" s="29"/>
    </row>
    <row r="203" spans="1:21" s="7" customFormat="1" ht="31.5" x14ac:dyDescent="0.25">
      <c r="A203" s="44">
        <f t="shared" si="13"/>
        <v>195</v>
      </c>
      <c r="B203" s="44" t="s">
        <v>27</v>
      </c>
      <c r="C203" s="10" t="s">
        <v>236</v>
      </c>
      <c r="D203" s="19" t="s">
        <v>599</v>
      </c>
      <c r="E203" s="19" t="s">
        <v>370</v>
      </c>
      <c r="F203" s="17" t="s">
        <v>393</v>
      </c>
      <c r="G203" s="19">
        <f>VLOOKUP(F203,Sheet1!$B$2:$C$12,2,TRUE)</f>
        <v>7</v>
      </c>
      <c r="H203" s="5" t="str">
        <f>IFERROR(VLOOKUP($D203,'[1]Chi tiet'!$D$7:$L$389,8,0),0)</f>
        <v>A4</v>
      </c>
      <c r="I203" s="19">
        <f>VLOOKUP(H203,Sheet1!$B$2:$C$12,2,TRUE)</f>
        <v>7</v>
      </c>
      <c r="J203" s="5" t="str">
        <f>IFERROR(VLOOKUP($D203,'[2]Gui chi Quynh'!D$7:K$393,7,0),0)</f>
        <v>A4</v>
      </c>
      <c r="K203" s="19">
        <f>VLOOKUP(J203,Sheet1!$B$2:$C$12,2,TRUE)</f>
        <v>7</v>
      </c>
      <c r="L203" s="5" t="str">
        <f>IFERROR(VLOOKUP($D203,'[3]Chi tiet'!$D$7:$L$397,8,0),0)</f>
        <v>A4</v>
      </c>
      <c r="M203" s="19">
        <f>VLOOKUP(L203,Sheet1!$B$2:$C$12,2,TRUE)</f>
        <v>7</v>
      </c>
      <c r="N203" s="5">
        <f>IFERROR(VLOOKUP($D203,#REF!,3,0),0)</f>
        <v>0</v>
      </c>
      <c r="O203" s="19" t="e">
        <f>VLOOKUP(N203,Sheet1!$B$2:$C$12,2,TRUE)</f>
        <v>#N/A</v>
      </c>
      <c r="P203" s="160" t="e">
        <f t="shared" si="15"/>
        <v>#N/A</v>
      </c>
      <c r="Q203" s="96">
        <f t="shared" si="16"/>
        <v>0</v>
      </c>
      <c r="R203" s="97" t="e">
        <f t="shared" ref="R203:R266" si="17">IF(Q203&gt;=3,"Không hoàn thành",IF(AND($P203&gt;=8,$P203&lt;=10,Q203=0),"Hoàn thành xuất sắc nhiệm vụ",IF(AND($P203&gt;=8,$P203&lt;=10,Q203=1),"Hoàn thành tốt nhiệm vụ",IF(AND($P203&gt;=8,$P203&lt;=10,Q203=2),"Hoàn thành nhiệm vụ",IF(AND($P203&gt;6,$P203&lt;8,Q203&lt;=1),"Hoàn thành tốt nhiệm vụ",IF(AND($P203&gt;6,$P203&lt;8,Q203=2),"Hoàn thành nhiệm vụ",IF(AND($P203&gt;=5,$P203&lt;=6,Q203&lt;=2),"Hoàn thành nhiệm vụ",IF(AND($P203&lt;5,Q203&gt;3),"Không hoàn thành",""))))))))</f>
        <v>#N/A</v>
      </c>
      <c r="S203" s="154"/>
      <c r="T203" s="29"/>
      <c r="U203" s="29"/>
    </row>
    <row r="204" spans="1:21" s="7" customFormat="1" ht="31.5" x14ac:dyDescent="0.25">
      <c r="A204" s="44">
        <f t="shared" ref="A204:A267" si="18">A203+1</f>
        <v>196</v>
      </c>
      <c r="B204" s="44" t="s">
        <v>29</v>
      </c>
      <c r="C204" s="10" t="s">
        <v>237</v>
      </c>
      <c r="D204" s="19" t="s">
        <v>600</v>
      </c>
      <c r="E204" s="19" t="s">
        <v>370</v>
      </c>
      <c r="F204" s="17" t="s">
        <v>392</v>
      </c>
      <c r="G204" s="19">
        <f>VLOOKUP(F204,Sheet1!$B$2:$C$12,2,TRUE)</f>
        <v>8</v>
      </c>
      <c r="H204" s="5" t="str">
        <f>IFERROR(VLOOKUP($D204,'[1]Chi tiet'!$D$7:$L$389,8,0),0)</f>
        <v>A3</v>
      </c>
      <c r="I204" s="19">
        <f>VLOOKUP(H204,Sheet1!$B$2:$C$12,2,TRUE)</f>
        <v>8</v>
      </c>
      <c r="J204" s="5" t="str">
        <f>IFERROR(VLOOKUP($D204,'[2]Gui chi Quynh'!D$7:K$393,7,0),0)</f>
        <v>A2</v>
      </c>
      <c r="K204" s="19">
        <f>VLOOKUP(J204,Sheet1!$B$2:$C$12,2,TRUE)</f>
        <v>9</v>
      </c>
      <c r="L204" s="5" t="str">
        <f>IFERROR(VLOOKUP($D204,'[3]Chi tiet'!$D$7:$L$397,8,0),0)</f>
        <v>A3</v>
      </c>
      <c r="M204" s="19">
        <f>VLOOKUP(L204,Sheet1!$B$2:$C$12,2,TRUE)</f>
        <v>8</v>
      </c>
      <c r="N204" s="5">
        <f>IFERROR(VLOOKUP($D204,#REF!,3,0),0)</f>
        <v>0</v>
      </c>
      <c r="O204" s="19" t="e">
        <f>VLOOKUP(N204,Sheet1!$B$2:$C$12,2,TRUE)</f>
        <v>#N/A</v>
      </c>
      <c r="P204" s="160" t="e">
        <f t="shared" si="15"/>
        <v>#N/A</v>
      </c>
      <c r="Q204" s="96">
        <f t="shared" si="16"/>
        <v>0</v>
      </c>
      <c r="R204" s="97" t="e">
        <f t="shared" si="17"/>
        <v>#N/A</v>
      </c>
      <c r="S204" s="154"/>
      <c r="T204" s="29"/>
      <c r="U204" s="29"/>
    </row>
    <row r="205" spans="1:21" s="7" customFormat="1" ht="34.5" customHeight="1" x14ac:dyDescent="0.25">
      <c r="A205" s="44">
        <f t="shared" si="18"/>
        <v>197</v>
      </c>
      <c r="B205" s="44" t="s">
        <v>31</v>
      </c>
      <c r="C205" s="10" t="s">
        <v>238</v>
      </c>
      <c r="D205" s="19" t="s">
        <v>601</v>
      </c>
      <c r="E205" s="19" t="s">
        <v>370</v>
      </c>
      <c r="F205" s="17" t="s">
        <v>393</v>
      </c>
      <c r="G205" s="19">
        <f>VLOOKUP(F205,Sheet1!$B$2:$C$12,2,TRUE)</f>
        <v>7</v>
      </c>
      <c r="H205" s="5" t="str">
        <f>IFERROR(VLOOKUP($D205,'[1]Chi tiet'!$D$7:$L$389,8,0),0)</f>
        <v>A4</v>
      </c>
      <c r="I205" s="19">
        <f>VLOOKUP(H205,Sheet1!$B$2:$C$12,2,TRUE)</f>
        <v>7</v>
      </c>
      <c r="J205" s="5" t="str">
        <f>IFERROR(VLOOKUP($D205,'[2]Gui chi Quynh'!D$7:K$393,7,0),0)</f>
        <v>D</v>
      </c>
      <c r="K205" s="19">
        <f>VLOOKUP(J205,Sheet1!$B$2:$C$12,2,TRUE)</f>
        <v>1</v>
      </c>
      <c r="L205" s="5" t="str">
        <f>IFERROR(VLOOKUP($D205,'[3]Chi tiet'!$D$7:$L$397,8,0),0)</f>
        <v>A4</v>
      </c>
      <c r="M205" s="19">
        <f>VLOOKUP(L205,Sheet1!$B$2:$C$12,2,TRUE)</f>
        <v>7</v>
      </c>
      <c r="N205" s="5">
        <f>IFERROR(VLOOKUP($D205,#REF!,3,0),0)</f>
        <v>0</v>
      </c>
      <c r="O205" s="19" t="e">
        <f>VLOOKUP(N205,Sheet1!$B$2:$C$12,2,TRUE)</f>
        <v>#N/A</v>
      </c>
      <c r="P205" s="160" t="e">
        <f t="shared" si="15"/>
        <v>#N/A</v>
      </c>
      <c r="Q205" s="96">
        <f t="shared" si="16"/>
        <v>2</v>
      </c>
      <c r="R205" s="97" t="e">
        <f t="shared" si="17"/>
        <v>#N/A</v>
      </c>
      <c r="S205" s="154"/>
      <c r="T205" s="29"/>
      <c r="U205" s="29"/>
    </row>
    <row r="206" spans="1:21" s="7" customFormat="1" ht="31.5" x14ac:dyDescent="0.25">
      <c r="A206" s="44">
        <f t="shared" si="18"/>
        <v>198</v>
      </c>
      <c r="B206" s="44" t="s">
        <v>33</v>
      </c>
      <c r="C206" s="10" t="s">
        <v>240</v>
      </c>
      <c r="D206" s="19" t="s">
        <v>602</v>
      </c>
      <c r="E206" s="19" t="s">
        <v>370</v>
      </c>
      <c r="F206" s="17" t="s">
        <v>393</v>
      </c>
      <c r="G206" s="19">
        <f>VLOOKUP(F206,Sheet1!$B$2:$C$12,2,TRUE)</f>
        <v>7</v>
      </c>
      <c r="H206" s="5" t="str">
        <f>IFERROR(VLOOKUP($D206,'[1]Chi tiet'!$D$7:$L$389,8,0),0)</f>
        <v>A4</v>
      </c>
      <c r="I206" s="19">
        <f>VLOOKUP(H206,Sheet1!$B$2:$C$12,2,TRUE)</f>
        <v>7</v>
      </c>
      <c r="J206" s="5" t="str">
        <f>IFERROR(VLOOKUP($D206,'[2]Gui chi Quynh'!D$7:K$393,7,0),0)</f>
        <v>A4</v>
      </c>
      <c r="K206" s="19">
        <f>VLOOKUP(J206,Sheet1!$B$2:$C$12,2,TRUE)</f>
        <v>7</v>
      </c>
      <c r="L206" s="5" t="str">
        <f>IFERROR(VLOOKUP($D206,'[3]Chi tiet'!$D$7:$L$397,8,0),0)</f>
        <v>A4</v>
      </c>
      <c r="M206" s="19">
        <f>VLOOKUP(L206,Sheet1!$B$2:$C$12,2,TRUE)</f>
        <v>7</v>
      </c>
      <c r="N206" s="5">
        <f>IFERROR(VLOOKUP($D206,#REF!,3,0),0)</f>
        <v>0</v>
      </c>
      <c r="O206" s="19" t="e">
        <f>VLOOKUP(N206,Sheet1!$B$2:$C$12,2,TRUE)</f>
        <v>#N/A</v>
      </c>
      <c r="P206" s="160" t="e">
        <f t="shared" si="15"/>
        <v>#N/A</v>
      </c>
      <c r="Q206" s="96">
        <f t="shared" si="16"/>
        <v>0</v>
      </c>
      <c r="R206" s="97" t="e">
        <f t="shared" si="17"/>
        <v>#N/A</v>
      </c>
      <c r="S206" s="154"/>
      <c r="T206" s="29"/>
      <c r="U206" s="29"/>
    </row>
    <row r="207" spans="1:21" s="7" customFormat="1" ht="31.5" x14ac:dyDescent="0.25">
      <c r="A207" s="44">
        <f t="shared" si="18"/>
        <v>199</v>
      </c>
      <c r="B207" s="44" t="s">
        <v>35</v>
      </c>
      <c r="C207" s="10" t="s">
        <v>241</v>
      </c>
      <c r="D207" s="19" t="s">
        <v>603</v>
      </c>
      <c r="E207" s="19" t="s">
        <v>370</v>
      </c>
      <c r="F207" s="17" t="s">
        <v>393</v>
      </c>
      <c r="G207" s="19">
        <f>VLOOKUP(F207,Sheet1!$B$2:$C$12,2,TRUE)</f>
        <v>7</v>
      </c>
      <c r="H207" s="5" t="str">
        <f>IFERROR(VLOOKUP($D207,'[1]Chi tiet'!$D$7:$L$389,8,0),0)</f>
        <v>A4</v>
      </c>
      <c r="I207" s="19">
        <f>VLOOKUP(H207,Sheet1!$B$2:$C$12,2,TRUE)</f>
        <v>7</v>
      </c>
      <c r="J207" s="5" t="str">
        <f>IFERROR(VLOOKUP($D207,'[2]Gui chi Quynh'!D$7:K$393,7,0),0)</f>
        <v>A4</v>
      </c>
      <c r="K207" s="19">
        <f>VLOOKUP(J207,Sheet1!$B$2:$C$12,2,TRUE)</f>
        <v>7</v>
      </c>
      <c r="L207" s="5" t="str">
        <f>IFERROR(VLOOKUP($D207,'[3]Chi tiet'!$D$7:$L$397,8,0),0)</f>
        <v>A4</v>
      </c>
      <c r="M207" s="19">
        <f>VLOOKUP(L207,Sheet1!$B$2:$C$12,2,TRUE)</f>
        <v>7</v>
      </c>
      <c r="N207" s="5">
        <f>IFERROR(VLOOKUP($D207,#REF!,3,0),0)</f>
        <v>0</v>
      </c>
      <c r="O207" s="19" t="e">
        <f>VLOOKUP(N207,Sheet1!$B$2:$C$12,2,TRUE)</f>
        <v>#N/A</v>
      </c>
      <c r="P207" s="160" t="e">
        <f t="shared" si="15"/>
        <v>#N/A</v>
      </c>
      <c r="Q207" s="96">
        <f t="shared" si="16"/>
        <v>0</v>
      </c>
      <c r="R207" s="97" t="e">
        <f t="shared" si="17"/>
        <v>#N/A</v>
      </c>
      <c r="S207" s="154"/>
      <c r="T207" s="29"/>
      <c r="U207" s="29"/>
    </row>
    <row r="208" spans="1:21" s="7" customFormat="1" ht="31.5" x14ac:dyDescent="0.25">
      <c r="A208" s="44">
        <f t="shared" si="18"/>
        <v>200</v>
      </c>
      <c r="B208" s="44" t="s">
        <v>37</v>
      </c>
      <c r="C208" s="10" t="s">
        <v>243</v>
      </c>
      <c r="D208" s="19" t="s">
        <v>604</v>
      </c>
      <c r="E208" s="19" t="s">
        <v>370</v>
      </c>
      <c r="F208" s="17" t="s">
        <v>393</v>
      </c>
      <c r="G208" s="19">
        <f>VLOOKUP(F208,Sheet1!$B$2:$C$12,2,TRUE)</f>
        <v>7</v>
      </c>
      <c r="H208" s="5" t="str">
        <f>IFERROR(VLOOKUP($D208,'[1]Chi tiet'!$D$7:$L$389,8,0),0)</f>
        <v>A4</v>
      </c>
      <c r="I208" s="19">
        <f>VLOOKUP(H208,Sheet1!$B$2:$C$12,2,TRUE)</f>
        <v>7</v>
      </c>
      <c r="J208" s="5" t="str">
        <f>IFERROR(VLOOKUP($D208,'[2]Gui chi Quynh'!D$7:K$393,7,0),0)</f>
        <v>A4</v>
      </c>
      <c r="K208" s="19">
        <f>VLOOKUP(J208,Sheet1!$B$2:$C$12,2,TRUE)</f>
        <v>7</v>
      </c>
      <c r="L208" s="5" t="str">
        <f>IFERROR(VLOOKUP($D208,'[3]Chi tiet'!$D$7:$L$397,8,0),0)</f>
        <v>A4</v>
      </c>
      <c r="M208" s="19">
        <f>VLOOKUP(L208,Sheet1!$B$2:$C$12,2,TRUE)</f>
        <v>7</v>
      </c>
      <c r="N208" s="5">
        <f>IFERROR(VLOOKUP($D208,#REF!,3,0),0)</f>
        <v>0</v>
      </c>
      <c r="O208" s="19" t="e">
        <f>VLOOKUP(N208,Sheet1!$B$2:$C$12,2,TRUE)</f>
        <v>#N/A</v>
      </c>
      <c r="P208" s="160" t="e">
        <f t="shared" si="15"/>
        <v>#N/A</v>
      </c>
      <c r="Q208" s="96">
        <f t="shared" si="16"/>
        <v>0</v>
      </c>
      <c r="R208" s="97" t="e">
        <f t="shared" si="17"/>
        <v>#N/A</v>
      </c>
      <c r="S208" s="154"/>
      <c r="T208" s="29"/>
      <c r="U208" s="29"/>
    </row>
    <row r="209" spans="1:21" s="7" customFormat="1" ht="31.5" x14ac:dyDescent="0.25">
      <c r="A209" s="44">
        <f t="shared" si="18"/>
        <v>201</v>
      </c>
      <c r="B209" s="44" t="s">
        <v>38</v>
      </c>
      <c r="C209" s="10" t="s">
        <v>244</v>
      </c>
      <c r="D209" s="19" t="s">
        <v>605</v>
      </c>
      <c r="E209" s="19" t="s">
        <v>370</v>
      </c>
      <c r="F209" s="17" t="s">
        <v>393</v>
      </c>
      <c r="G209" s="19">
        <f>VLOOKUP(F209,Sheet1!$B$2:$C$12,2,TRUE)</f>
        <v>7</v>
      </c>
      <c r="H209" s="5" t="str">
        <f>IFERROR(VLOOKUP($D209,'[1]Chi tiet'!$D$7:$L$389,8,0),0)</f>
        <v>A4</v>
      </c>
      <c r="I209" s="19">
        <f>VLOOKUP(H209,Sheet1!$B$2:$C$12,2,TRUE)</f>
        <v>7</v>
      </c>
      <c r="J209" s="5" t="str">
        <f>IFERROR(VLOOKUP($D209,'[2]Gui chi Quynh'!D$7:K$393,7,0),0)</f>
        <v>A4</v>
      </c>
      <c r="K209" s="19">
        <f>VLOOKUP(J209,Sheet1!$B$2:$C$12,2,TRUE)</f>
        <v>7</v>
      </c>
      <c r="L209" s="5" t="str">
        <f>IFERROR(VLOOKUP($D209,'[3]Chi tiet'!$D$7:$L$397,8,0),0)</f>
        <v>A4</v>
      </c>
      <c r="M209" s="19">
        <f>VLOOKUP(L209,Sheet1!$B$2:$C$12,2,TRUE)</f>
        <v>7</v>
      </c>
      <c r="N209" s="5">
        <f>IFERROR(VLOOKUP($D209,#REF!,3,0),0)</f>
        <v>0</v>
      </c>
      <c r="O209" s="19" t="e">
        <f>VLOOKUP(N209,Sheet1!$B$2:$C$12,2,TRUE)</f>
        <v>#N/A</v>
      </c>
      <c r="P209" s="160" t="e">
        <f t="shared" si="15"/>
        <v>#N/A</v>
      </c>
      <c r="Q209" s="96">
        <f t="shared" si="16"/>
        <v>0</v>
      </c>
      <c r="R209" s="97" t="e">
        <f t="shared" si="17"/>
        <v>#N/A</v>
      </c>
      <c r="S209" s="154"/>
      <c r="T209" s="30"/>
      <c r="U209" s="30"/>
    </row>
    <row r="210" spans="1:21" s="7" customFormat="1" ht="31.5" x14ac:dyDescent="0.25">
      <c r="A210" s="44">
        <f t="shared" si="18"/>
        <v>202</v>
      </c>
      <c r="B210" s="44" t="s">
        <v>40</v>
      </c>
      <c r="C210" s="10" t="s">
        <v>245</v>
      </c>
      <c r="D210" s="19" t="s">
        <v>606</v>
      </c>
      <c r="E210" s="19" t="s">
        <v>370</v>
      </c>
      <c r="F210" s="17" t="s">
        <v>393</v>
      </c>
      <c r="G210" s="19">
        <f>VLOOKUP(F210,Sheet1!$B$2:$C$12,2,TRUE)</f>
        <v>7</v>
      </c>
      <c r="H210" s="5" t="str">
        <f>IFERROR(VLOOKUP($D210,'[1]Chi tiet'!$D$7:$L$389,8,0),0)</f>
        <v>A4</v>
      </c>
      <c r="I210" s="19">
        <f>VLOOKUP(H210,Sheet1!$B$2:$C$12,2,TRUE)</f>
        <v>7</v>
      </c>
      <c r="J210" s="5" t="str">
        <f>IFERROR(VLOOKUP($D210,'[2]Gui chi Quynh'!D$7:K$393,7,0),0)</f>
        <v>A4</v>
      </c>
      <c r="K210" s="19">
        <f>VLOOKUP(J210,Sheet1!$B$2:$C$12,2,TRUE)</f>
        <v>7</v>
      </c>
      <c r="L210" s="5" t="str">
        <f>IFERROR(VLOOKUP($D210,'[3]Chi tiet'!$D$7:$L$397,8,0),0)</f>
        <v>A4</v>
      </c>
      <c r="M210" s="19">
        <f>VLOOKUP(L210,Sheet1!$B$2:$C$12,2,TRUE)</f>
        <v>7</v>
      </c>
      <c r="N210" s="5">
        <f>IFERROR(VLOOKUP($D210,#REF!,3,0),0)</f>
        <v>0</v>
      </c>
      <c r="O210" s="19" t="e">
        <f>VLOOKUP(N210,Sheet1!$B$2:$C$12,2,TRUE)</f>
        <v>#N/A</v>
      </c>
      <c r="P210" s="160" t="e">
        <f t="shared" si="15"/>
        <v>#N/A</v>
      </c>
      <c r="Q210" s="96">
        <f t="shared" si="16"/>
        <v>0</v>
      </c>
      <c r="R210" s="97" t="e">
        <f t="shared" si="17"/>
        <v>#N/A</v>
      </c>
      <c r="S210" s="154"/>
      <c r="T210" s="29"/>
      <c r="U210" s="29"/>
    </row>
    <row r="211" spans="1:21" s="7" customFormat="1" ht="31.5" x14ac:dyDescent="0.25">
      <c r="A211" s="44">
        <f t="shared" si="18"/>
        <v>203</v>
      </c>
      <c r="B211" s="44" t="s">
        <v>42</v>
      </c>
      <c r="C211" s="10" t="s">
        <v>247</v>
      </c>
      <c r="D211" s="19" t="s">
        <v>607</v>
      </c>
      <c r="E211" s="19" t="s">
        <v>370</v>
      </c>
      <c r="F211" s="17" t="s">
        <v>392</v>
      </c>
      <c r="G211" s="19">
        <f>VLOOKUP(F211,Sheet1!$B$2:$C$12,2,TRUE)</f>
        <v>8</v>
      </c>
      <c r="H211" s="5" t="str">
        <f>IFERROR(VLOOKUP($D211,'[1]Chi tiet'!$D$7:$L$389,8,0),0)</f>
        <v>A2</v>
      </c>
      <c r="I211" s="19">
        <f>VLOOKUP(H211,Sheet1!$B$2:$C$12,2,TRUE)</f>
        <v>9</v>
      </c>
      <c r="J211" s="5" t="str">
        <f>IFERROR(VLOOKUP($D211,'[2]Gui chi Quynh'!D$7:K$393,7,0),0)</f>
        <v>A2</v>
      </c>
      <c r="K211" s="19">
        <f>VLOOKUP(J211,Sheet1!$B$2:$C$12,2,TRUE)</f>
        <v>9</v>
      </c>
      <c r="L211" s="5" t="str">
        <f>IFERROR(VLOOKUP($D211,'[3]Chi tiet'!$D$7:$L$397,8,0),0)</f>
        <v>A3</v>
      </c>
      <c r="M211" s="19">
        <f>VLOOKUP(L211,Sheet1!$B$2:$C$12,2,TRUE)</f>
        <v>8</v>
      </c>
      <c r="N211" s="5">
        <f>IFERROR(VLOOKUP($D211,#REF!,3,0),0)</f>
        <v>0</v>
      </c>
      <c r="O211" s="19" t="e">
        <f>VLOOKUP(N211,Sheet1!$B$2:$C$12,2,TRUE)</f>
        <v>#N/A</v>
      </c>
      <c r="P211" s="160" t="e">
        <f t="shared" si="15"/>
        <v>#N/A</v>
      </c>
      <c r="Q211" s="96">
        <f t="shared" si="16"/>
        <v>0</v>
      </c>
      <c r="R211" s="97" t="e">
        <f t="shared" si="17"/>
        <v>#N/A</v>
      </c>
      <c r="S211" s="154"/>
      <c r="T211" s="29"/>
      <c r="U211" s="29"/>
    </row>
    <row r="212" spans="1:21" s="7" customFormat="1" ht="31.5" x14ac:dyDescent="0.25">
      <c r="A212" s="44">
        <f t="shared" si="18"/>
        <v>204</v>
      </c>
      <c r="B212" s="44" t="s">
        <v>43</v>
      </c>
      <c r="C212" s="10" t="s">
        <v>249</v>
      </c>
      <c r="D212" s="19" t="s">
        <v>608</v>
      </c>
      <c r="E212" s="19" t="s">
        <v>370</v>
      </c>
      <c r="F212" s="17" t="s">
        <v>392</v>
      </c>
      <c r="G212" s="19">
        <f>VLOOKUP(F212,Sheet1!$B$2:$C$12,2,TRUE)</f>
        <v>8</v>
      </c>
      <c r="H212" s="5" t="str">
        <f>IFERROR(VLOOKUP($D212,'[1]Chi tiet'!$D$7:$L$389,8,0),0)</f>
        <v>A3</v>
      </c>
      <c r="I212" s="19">
        <f>VLOOKUP(H212,Sheet1!$B$2:$C$12,2,TRUE)</f>
        <v>8</v>
      </c>
      <c r="J212" s="5" t="str">
        <f>IFERROR(VLOOKUP($D212,'[2]Gui chi Quynh'!D$7:K$393,7,0),0)</f>
        <v>A4</v>
      </c>
      <c r="K212" s="19">
        <f>VLOOKUP(J212,Sheet1!$B$2:$C$12,2,TRUE)</f>
        <v>7</v>
      </c>
      <c r="L212" s="5" t="str">
        <f>IFERROR(VLOOKUP($D212,'[3]Chi tiet'!$D$7:$L$397,8,0),0)</f>
        <v>A4</v>
      </c>
      <c r="M212" s="19">
        <f>VLOOKUP(L212,Sheet1!$B$2:$C$12,2,TRUE)</f>
        <v>7</v>
      </c>
      <c r="N212" s="5">
        <f>IFERROR(VLOOKUP($D212,#REF!,3,0),0)</f>
        <v>0</v>
      </c>
      <c r="O212" s="19" t="e">
        <f>VLOOKUP(N212,Sheet1!$B$2:$C$12,2,TRUE)</f>
        <v>#N/A</v>
      </c>
      <c r="P212" s="160" t="e">
        <f t="shared" si="15"/>
        <v>#N/A</v>
      </c>
      <c r="Q212" s="96">
        <f t="shared" si="16"/>
        <v>0</v>
      </c>
      <c r="R212" s="97" t="e">
        <f t="shared" si="17"/>
        <v>#N/A</v>
      </c>
      <c r="S212" s="154"/>
      <c r="T212" s="29"/>
      <c r="U212" s="29"/>
    </row>
    <row r="213" spans="1:21" s="7" customFormat="1" ht="31.5" x14ac:dyDescent="0.25">
      <c r="A213" s="44">
        <f t="shared" si="18"/>
        <v>205</v>
      </c>
      <c r="B213" s="44" t="s">
        <v>45</v>
      </c>
      <c r="C213" s="10" t="s">
        <v>250</v>
      </c>
      <c r="D213" s="19" t="s">
        <v>609</v>
      </c>
      <c r="E213" s="19" t="s">
        <v>370</v>
      </c>
      <c r="F213" s="17" t="s">
        <v>392</v>
      </c>
      <c r="G213" s="19">
        <f>VLOOKUP(F213,Sheet1!$B$2:$C$12,2,TRUE)</f>
        <v>8</v>
      </c>
      <c r="H213" s="5" t="str">
        <f>IFERROR(VLOOKUP($D213,'[1]Chi tiet'!$D$7:$L$389,8,0),0)</f>
        <v>A4</v>
      </c>
      <c r="I213" s="19">
        <f>VLOOKUP(H213,Sheet1!$B$2:$C$12,2,TRUE)</f>
        <v>7</v>
      </c>
      <c r="J213" s="5" t="str">
        <f>IFERROR(VLOOKUP($D213,'[2]Gui chi Quynh'!D$7:K$393,7,0),0)</f>
        <v>A3</v>
      </c>
      <c r="K213" s="19">
        <f>VLOOKUP(J213,Sheet1!$B$2:$C$12,2,TRUE)</f>
        <v>8</v>
      </c>
      <c r="L213" s="5" t="str">
        <f>IFERROR(VLOOKUP($D213,'[3]Chi tiet'!$D$7:$L$397,8,0),0)</f>
        <v>A4</v>
      </c>
      <c r="M213" s="19">
        <f>VLOOKUP(L213,Sheet1!$B$2:$C$12,2,TRUE)</f>
        <v>7</v>
      </c>
      <c r="N213" s="5">
        <f>IFERROR(VLOOKUP($D213,#REF!,3,0),0)</f>
        <v>0</v>
      </c>
      <c r="O213" s="19" t="e">
        <f>VLOOKUP(N213,Sheet1!$B$2:$C$12,2,TRUE)</f>
        <v>#N/A</v>
      </c>
      <c r="P213" s="160" t="e">
        <f t="shared" si="15"/>
        <v>#N/A</v>
      </c>
      <c r="Q213" s="96">
        <f t="shared" si="16"/>
        <v>0</v>
      </c>
      <c r="R213" s="97" t="e">
        <f t="shared" si="17"/>
        <v>#N/A</v>
      </c>
      <c r="S213" s="154"/>
      <c r="T213" s="29"/>
      <c r="U213" s="29"/>
    </row>
    <row r="214" spans="1:21" s="7" customFormat="1" ht="34.5" customHeight="1" x14ac:dyDescent="0.25">
      <c r="A214" s="44">
        <f t="shared" si="18"/>
        <v>206</v>
      </c>
      <c r="B214" s="44" t="s">
        <v>47</v>
      </c>
      <c r="C214" s="10" t="s">
        <v>251</v>
      </c>
      <c r="D214" s="19" t="s">
        <v>610</v>
      </c>
      <c r="E214" s="19" t="s">
        <v>370</v>
      </c>
      <c r="F214" s="17" t="s">
        <v>392</v>
      </c>
      <c r="G214" s="19">
        <f>VLOOKUP(F214,Sheet1!$B$2:$C$12,2,TRUE)</f>
        <v>8</v>
      </c>
      <c r="H214" s="5" t="str">
        <f>IFERROR(VLOOKUP($D214,'[1]Chi tiet'!$D$7:$L$389,8,0),0)</f>
        <v>A4</v>
      </c>
      <c r="I214" s="19">
        <f>VLOOKUP(H214,Sheet1!$B$2:$C$12,2,TRUE)</f>
        <v>7</v>
      </c>
      <c r="J214" s="5" t="str">
        <f>IFERROR(VLOOKUP($D214,'[2]Gui chi Quynh'!D$7:K$393,7,0),0)</f>
        <v>A3</v>
      </c>
      <c r="K214" s="19">
        <f>VLOOKUP(J214,Sheet1!$B$2:$C$12,2,TRUE)</f>
        <v>8</v>
      </c>
      <c r="L214" s="5" t="str">
        <f>IFERROR(VLOOKUP($D214,'[3]Chi tiet'!$D$7:$L$397,8,0),0)</f>
        <v>D</v>
      </c>
      <c r="M214" s="19">
        <f>VLOOKUP(L214,Sheet1!$B$2:$C$12,2,TRUE)</f>
        <v>1</v>
      </c>
      <c r="N214" s="5">
        <f>IFERROR(VLOOKUP($D214,#REF!,3,0),0)</f>
        <v>0</v>
      </c>
      <c r="O214" s="19" t="e">
        <f>VLOOKUP(N214,Sheet1!$B$2:$C$12,2,TRUE)</f>
        <v>#N/A</v>
      </c>
      <c r="P214" s="160" t="e">
        <f t="shared" si="15"/>
        <v>#N/A</v>
      </c>
      <c r="Q214" s="96">
        <f t="shared" si="16"/>
        <v>2</v>
      </c>
      <c r="R214" s="97" t="e">
        <f t="shared" si="17"/>
        <v>#N/A</v>
      </c>
      <c r="S214" s="154"/>
      <c r="T214" s="29"/>
      <c r="U214" s="29"/>
    </row>
    <row r="215" spans="1:21" s="7" customFormat="1" ht="31.5" x14ac:dyDescent="0.25">
      <c r="A215" s="44">
        <f t="shared" si="18"/>
        <v>207</v>
      </c>
      <c r="B215" s="44" t="s">
        <v>319</v>
      </c>
      <c r="C215" s="10" t="s">
        <v>252</v>
      </c>
      <c r="D215" s="19" t="s">
        <v>611</v>
      </c>
      <c r="E215" s="19" t="s">
        <v>370</v>
      </c>
      <c r="F215" s="17" t="s">
        <v>393</v>
      </c>
      <c r="G215" s="19">
        <f>VLOOKUP(F215,Sheet1!$B$2:$C$12,2,TRUE)</f>
        <v>7</v>
      </c>
      <c r="H215" s="5" t="str">
        <f>IFERROR(VLOOKUP($D215,'[1]Chi tiet'!$D$7:$L$389,8,0),0)</f>
        <v>A4</v>
      </c>
      <c r="I215" s="19">
        <f>VLOOKUP(H215,Sheet1!$B$2:$C$12,2,TRUE)</f>
        <v>7</v>
      </c>
      <c r="J215" s="5" t="str">
        <f>IFERROR(VLOOKUP($D215,'[2]Gui chi Quynh'!D$7:K$393,7,0),0)</f>
        <v>A4</v>
      </c>
      <c r="K215" s="19">
        <f>VLOOKUP(J215,Sheet1!$B$2:$C$12,2,TRUE)</f>
        <v>7</v>
      </c>
      <c r="L215" s="5" t="str">
        <f>IFERROR(VLOOKUP($D215,'[3]Chi tiet'!$D$7:$L$397,8,0),0)</f>
        <v>A4</v>
      </c>
      <c r="M215" s="19">
        <f>VLOOKUP(L215,Sheet1!$B$2:$C$12,2,TRUE)</f>
        <v>7</v>
      </c>
      <c r="N215" s="5">
        <f>IFERROR(VLOOKUP($D215,#REF!,3,0),0)</f>
        <v>0</v>
      </c>
      <c r="O215" s="19" t="e">
        <f>VLOOKUP(N215,Sheet1!$B$2:$C$12,2,TRUE)</f>
        <v>#N/A</v>
      </c>
      <c r="P215" s="160" t="e">
        <f t="shared" ref="P215:P237" si="19">ROUND(AVERAGE(G215,I215,K215,M215,O215),2)</f>
        <v>#N/A</v>
      </c>
      <c r="Q215" s="96">
        <f t="shared" si="16"/>
        <v>0</v>
      </c>
      <c r="R215" s="97" t="e">
        <f t="shared" si="17"/>
        <v>#N/A</v>
      </c>
      <c r="S215" s="154"/>
      <c r="T215" s="29"/>
      <c r="U215" s="29"/>
    </row>
    <row r="216" spans="1:21" s="7" customFormat="1" ht="31.5" x14ac:dyDescent="0.25">
      <c r="A216" s="44">
        <f t="shared" si="18"/>
        <v>208</v>
      </c>
      <c r="B216" s="44" t="s">
        <v>321</v>
      </c>
      <c r="C216" s="57" t="s">
        <v>299</v>
      </c>
      <c r="D216" s="19" t="s">
        <v>613</v>
      </c>
      <c r="E216" s="19" t="s">
        <v>370</v>
      </c>
      <c r="F216" s="17" t="s">
        <v>393</v>
      </c>
      <c r="G216" s="19">
        <f>VLOOKUP(F216,Sheet1!$B$2:$C$12,2,TRUE)</f>
        <v>7</v>
      </c>
      <c r="H216" s="5" t="str">
        <f>IFERROR(VLOOKUP($D216,'[1]Chi tiet'!$D$7:$L$389,8,0),0)</f>
        <v>A4</v>
      </c>
      <c r="I216" s="19">
        <f>VLOOKUP(H216,Sheet1!$B$2:$C$12,2,TRUE)</f>
        <v>7</v>
      </c>
      <c r="J216" s="5" t="str">
        <f>IFERROR(VLOOKUP($D216,'[2]Gui chi Quynh'!D$7:K$393,7,0),0)</f>
        <v>A4</v>
      </c>
      <c r="K216" s="19">
        <f>VLOOKUP(J216,Sheet1!$B$2:$C$12,2,TRUE)</f>
        <v>7</v>
      </c>
      <c r="L216" s="5" t="str">
        <f>IFERROR(VLOOKUP($D216,'[3]Chi tiet'!$D$7:$L$397,8,0),0)</f>
        <v>A4</v>
      </c>
      <c r="M216" s="19">
        <f>VLOOKUP(L216,Sheet1!$B$2:$C$12,2,TRUE)</f>
        <v>7</v>
      </c>
      <c r="N216" s="5">
        <f>IFERROR(VLOOKUP($D216,#REF!,3,0),0)</f>
        <v>0</v>
      </c>
      <c r="O216" s="19" t="e">
        <f>VLOOKUP(N216,Sheet1!$B$2:$C$12,2,TRUE)</f>
        <v>#N/A</v>
      </c>
      <c r="P216" s="160" t="e">
        <f t="shared" si="19"/>
        <v>#N/A</v>
      </c>
      <c r="Q216" s="96">
        <f t="shared" si="16"/>
        <v>0</v>
      </c>
      <c r="R216" s="97" t="e">
        <f t="shared" si="17"/>
        <v>#N/A</v>
      </c>
      <c r="S216" s="154"/>
      <c r="T216" s="29"/>
      <c r="U216" s="29"/>
    </row>
    <row r="217" spans="1:21" s="7" customFormat="1" x14ac:dyDescent="0.25">
      <c r="A217" s="44">
        <f t="shared" si="18"/>
        <v>209</v>
      </c>
      <c r="B217" s="44" t="s">
        <v>310</v>
      </c>
      <c r="C217" s="2" t="s">
        <v>149</v>
      </c>
      <c r="D217" s="19" t="s">
        <v>614</v>
      </c>
      <c r="E217" s="5" t="s">
        <v>343</v>
      </c>
      <c r="F217" s="17" t="s">
        <v>390</v>
      </c>
      <c r="G217" s="19">
        <f>VLOOKUP(F217,Sheet1!$B$2:$C$12,2,TRUE)</f>
        <v>10</v>
      </c>
      <c r="H217" s="5" t="str">
        <f>IFERROR(VLOOKUP($D217,'[1]Chi tiet'!$D$7:$L$389,8,0),0)</f>
        <v>A1</v>
      </c>
      <c r="I217" s="19">
        <f>VLOOKUP(H217,Sheet1!$B$2:$C$12,2,TRUE)</f>
        <v>10</v>
      </c>
      <c r="J217" s="5" t="str">
        <f>IFERROR(VLOOKUP($D217,'[2]Gui chi Quynh'!D$7:K$393,7,0),0)</f>
        <v>A1</v>
      </c>
      <c r="K217" s="19">
        <f>VLOOKUP(J217,Sheet1!$B$2:$C$12,2,TRUE)</f>
        <v>10</v>
      </c>
      <c r="L217" s="5" t="str">
        <f>IFERROR(VLOOKUP($D217,'[3]Chi tiet'!$D$7:$L$397,8,0),0)</f>
        <v>A1</v>
      </c>
      <c r="M217" s="19">
        <f>VLOOKUP(L217,Sheet1!$B$2:$C$12,2,TRUE)</f>
        <v>10</v>
      </c>
      <c r="N217" s="5">
        <f>IFERROR(VLOOKUP($D217,#REF!,3,0),0)</f>
        <v>0</v>
      </c>
      <c r="O217" s="19" t="e">
        <f>VLOOKUP(N217,Sheet1!$B$2:$C$12,2,TRUE)</f>
        <v>#N/A</v>
      </c>
      <c r="P217" s="160" t="e">
        <f t="shared" si="19"/>
        <v>#N/A</v>
      </c>
      <c r="Q217" s="96">
        <f t="shared" si="16"/>
        <v>0</v>
      </c>
      <c r="R217" s="97" t="e">
        <f t="shared" si="17"/>
        <v>#N/A</v>
      </c>
      <c r="S217" s="154"/>
      <c r="T217" s="29"/>
      <c r="U217" s="29"/>
    </row>
    <row r="218" spans="1:21" s="7" customFormat="1" x14ac:dyDescent="0.25">
      <c r="A218" s="44">
        <f t="shared" si="18"/>
        <v>210</v>
      </c>
      <c r="B218" s="44" t="s">
        <v>311</v>
      </c>
      <c r="C218" s="2" t="s">
        <v>150</v>
      </c>
      <c r="D218" s="19" t="s">
        <v>615</v>
      </c>
      <c r="E218" s="5" t="s">
        <v>343</v>
      </c>
      <c r="F218" s="17" t="s">
        <v>391</v>
      </c>
      <c r="G218" s="19">
        <f>VLOOKUP(F218,Sheet1!$B$2:$C$12,2,TRUE)</f>
        <v>9</v>
      </c>
      <c r="H218" s="5" t="str">
        <f>IFERROR(VLOOKUP($D218,'[1]Chi tiet'!$D$7:$L$389,8,0),0)</f>
        <v>A1</v>
      </c>
      <c r="I218" s="19">
        <f>VLOOKUP(H218,Sheet1!$B$2:$C$12,2,TRUE)</f>
        <v>10</v>
      </c>
      <c r="J218" s="5" t="str">
        <f>IFERROR(VLOOKUP($D218,'[2]Gui chi Quynh'!D$7:K$393,7,0),0)</f>
        <v>A1</v>
      </c>
      <c r="K218" s="19">
        <f>VLOOKUP(J218,Sheet1!$B$2:$C$12,2,TRUE)</f>
        <v>10</v>
      </c>
      <c r="L218" s="5" t="str">
        <f>IFERROR(VLOOKUP($D218,'[3]Chi tiet'!$D$7:$L$397,8,0),0)</f>
        <v>A2</v>
      </c>
      <c r="M218" s="19">
        <f>VLOOKUP(L218,Sheet1!$B$2:$C$12,2,TRUE)</f>
        <v>9</v>
      </c>
      <c r="N218" s="5">
        <f>IFERROR(VLOOKUP($D218,#REF!,3,0),0)</f>
        <v>0</v>
      </c>
      <c r="O218" s="19" t="e">
        <f>VLOOKUP(N218,Sheet1!$B$2:$C$12,2,TRUE)</f>
        <v>#N/A</v>
      </c>
      <c r="P218" s="160" t="e">
        <f t="shared" si="19"/>
        <v>#N/A</v>
      </c>
      <c r="Q218" s="96">
        <f t="shared" si="16"/>
        <v>0</v>
      </c>
      <c r="R218" s="97" t="e">
        <f t="shared" si="17"/>
        <v>#N/A</v>
      </c>
      <c r="S218" s="154"/>
      <c r="T218" s="25"/>
      <c r="U218" s="25"/>
    </row>
    <row r="219" spans="1:21" s="7" customFormat="1" x14ac:dyDescent="0.25">
      <c r="A219" s="44">
        <f t="shared" si="18"/>
        <v>211</v>
      </c>
      <c r="B219" s="44" t="s">
        <v>312</v>
      </c>
      <c r="C219" s="2" t="s">
        <v>151</v>
      </c>
      <c r="D219" s="19" t="s">
        <v>616</v>
      </c>
      <c r="E219" s="5" t="s">
        <v>343</v>
      </c>
      <c r="F219" s="17" t="s">
        <v>392</v>
      </c>
      <c r="G219" s="19">
        <f>VLOOKUP(F219,Sheet1!$B$2:$C$12,2,TRUE)</f>
        <v>8</v>
      </c>
      <c r="H219" s="5" t="str">
        <f>IFERROR(VLOOKUP($D219,'[1]Chi tiet'!$D$7:$L$389,8,0),0)</f>
        <v>A3</v>
      </c>
      <c r="I219" s="19">
        <f>VLOOKUP(H219,Sheet1!$B$2:$C$12,2,TRUE)</f>
        <v>8</v>
      </c>
      <c r="J219" s="5" t="str">
        <f>IFERROR(VLOOKUP($D219,'[2]Gui chi Quynh'!D$7:K$393,7,0),0)</f>
        <v>A1</v>
      </c>
      <c r="K219" s="19">
        <f>VLOOKUP(J219,Sheet1!$B$2:$C$12,2,TRUE)</f>
        <v>10</v>
      </c>
      <c r="L219" s="5" t="str">
        <f>IFERROR(VLOOKUP($D219,'[3]Chi tiet'!$D$7:$L$397,8,0),0)</f>
        <v>A3</v>
      </c>
      <c r="M219" s="19">
        <f>VLOOKUP(L219,Sheet1!$B$2:$C$12,2,TRUE)</f>
        <v>8</v>
      </c>
      <c r="N219" s="5">
        <f>IFERROR(VLOOKUP($D219,#REF!,3,0),0)</f>
        <v>0</v>
      </c>
      <c r="O219" s="19" t="e">
        <f>VLOOKUP(N219,Sheet1!$B$2:$C$12,2,TRUE)</f>
        <v>#N/A</v>
      </c>
      <c r="P219" s="160" t="e">
        <f t="shared" si="19"/>
        <v>#N/A</v>
      </c>
      <c r="Q219" s="96">
        <f t="shared" si="16"/>
        <v>0</v>
      </c>
      <c r="R219" s="97" t="e">
        <f t="shared" si="17"/>
        <v>#N/A</v>
      </c>
      <c r="S219" s="154"/>
      <c r="T219" s="29"/>
      <c r="U219" s="29"/>
    </row>
    <row r="220" spans="1:21" s="7" customFormat="1" x14ac:dyDescent="0.25">
      <c r="A220" s="44">
        <f t="shared" si="18"/>
        <v>212</v>
      </c>
      <c r="B220" s="44" t="s">
        <v>313</v>
      </c>
      <c r="C220" s="2" t="s">
        <v>162</v>
      </c>
      <c r="D220" s="19" t="s">
        <v>617</v>
      </c>
      <c r="E220" s="5" t="s">
        <v>343</v>
      </c>
      <c r="F220" s="17" t="s">
        <v>392</v>
      </c>
      <c r="G220" s="19">
        <f>VLOOKUP(F220,Sheet1!$B$2:$C$12,2,TRUE)</f>
        <v>8</v>
      </c>
      <c r="H220" s="5" t="str">
        <f>IFERROR(VLOOKUP($D220,'[1]Chi tiet'!$D$7:$L$389,8,0),0)</f>
        <v>A3</v>
      </c>
      <c r="I220" s="19">
        <f>VLOOKUP(H220,Sheet1!$B$2:$C$12,2,TRUE)</f>
        <v>8</v>
      </c>
      <c r="J220" s="5" t="str">
        <f>IFERROR(VLOOKUP($D220,'[2]Gui chi Quynh'!D$7:K$393,7,0),0)</f>
        <v>A2</v>
      </c>
      <c r="K220" s="19">
        <f>VLOOKUP(J220,Sheet1!$B$2:$C$12,2,TRUE)</f>
        <v>9</v>
      </c>
      <c r="L220" s="5" t="str">
        <f>IFERROR(VLOOKUP($D220,'[3]Chi tiet'!$D$7:$L$397,8,0),0)</f>
        <v>A4</v>
      </c>
      <c r="M220" s="19">
        <f>VLOOKUP(L220,Sheet1!$B$2:$C$12,2,TRUE)</f>
        <v>7</v>
      </c>
      <c r="N220" s="5">
        <f>IFERROR(VLOOKUP($D220,#REF!,3,0),0)</f>
        <v>0</v>
      </c>
      <c r="O220" s="19" t="e">
        <f>VLOOKUP(N220,Sheet1!$B$2:$C$12,2,TRUE)</f>
        <v>#N/A</v>
      </c>
      <c r="P220" s="160" t="e">
        <f t="shared" si="19"/>
        <v>#N/A</v>
      </c>
      <c r="Q220" s="96">
        <f t="shared" si="16"/>
        <v>0</v>
      </c>
      <c r="R220" s="97" t="e">
        <f t="shared" si="17"/>
        <v>#N/A</v>
      </c>
      <c r="S220" s="154"/>
      <c r="T220" s="29"/>
      <c r="U220" s="29"/>
    </row>
    <row r="221" spans="1:21" s="7" customFormat="1" x14ac:dyDescent="0.25">
      <c r="A221" s="44">
        <f t="shared" si="18"/>
        <v>213</v>
      </c>
      <c r="B221" s="44" t="s">
        <v>314</v>
      </c>
      <c r="C221" s="2" t="s">
        <v>153</v>
      </c>
      <c r="D221" s="19" t="s">
        <v>618</v>
      </c>
      <c r="E221" s="5" t="s">
        <v>343</v>
      </c>
      <c r="F221" s="17" t="s">
        <v>392</v>
      </c>
      <c r="G221" s="19">
        <f>VLOOKUP(F221,Sheet1!$B$2:$C$12,2,TRUE)</f>
        <v>8</v>
      </c>
      <c r="H221" s="5" t="str">
        <f>IFERROR(VLOOKUP($D221,'[1]Chi tiet'!$D$7:$L$389,8,0),0)</f>
        <v>A2</v>
      </c>
      <c r="I221" s="19">
        <f>VLOOKUP(H221,Sheet1!$B$2:$C$12,2,TRUE)</f>
        <v>9</v>
      </c>
      <c r="J221" s="5" t="str">
        <f>IFERROR(VLOOKUP($D221,'[2]Gui chi Quynh'!D$7:K$393,7,0),0)</f>
        <v>A1</v>
      </c>
      <c r="K221" s="19">
        <f>VLOOKUP(J221,Sheet1!$B$2:$C$12,2,TRUE)</f>
        <v>10</v>
      </c>
      <c r="L221" s="5" t="str">
        <f>IFERROR(VLOOKUP($D221,'[3]Chi tiet'!$D$7:$L$397,8,0),0)</f>
        <v>A3</v>
      </c>
      <c r="M221" s="19">
        <f>VLOOKUP(L221,Sheet1!$B$2:$C$12,2,TRUE)</f>
        <v>8</v>
      </c>
      <c r="N221" s="5">
        <f>IFERROR(VLOOKUP($D221,#REF!,3,0),0)</f>
        <v>0</v>
      </c>
      <c r="O221" s="19" t="e">
        <f>VLOOKUP(N221,Sheet1!$B$2:$C$12,2,TRUE)</f>
        <v>#N/A</v>
      </c>
      <c r="P221" s="160" t="e">
        <f t="shared" si="19"/>
        <v>#N/A</v>
      </c>
      <c r="Q221" s="96">
        <f t="shared" si="16"/>
        <v>0</v>
      </c>
      <c r="R221" s="97" t="e">
        <f t="shared" si="17"/>
        <v>#N/A</v>
      </c>
      <c r="S221" s="154"/>
      <c r="T221" s="29"/>
      <c r="U221" s="29"/>
    </row>
    <row r="222" spans="1:21" s="7" customFormat="1" x14ac:dyDescent="0.25">
      <c r="A222" s="44">
        <f t="shared" si="18"/>
        <v>214</v>
      </c>
      <c r="B222" s="44" t="s">
        <v>315</v>
      </c>
      <c r="C222" s="2" t="s">
        <v>152</v>
      </c>
      <c r="D222" s="19" t="s">
        <v>619</v>
      </c>
      <c r="E222" s="5" t="s">
        <v>343</v>
      </c>
      <c r="F222" s="17" t="s">
        <v>392</v>
      </c>
      <c r="G222" s="19">
        <f>VLOOKUP(F222,Sheet1!$B$2:$C$12,2,TRUE)</f>
        <v>8</v>
      </c>
      <c r="H222" s="5" t="str">
        <f>IFERROR(VLOOKUP($D222,'[1]Chi tiet'!$D$7:$L$389,8,0),0)</f>
        <v>A3</v>
      </c>
      <c r="I222" s="19">
        <f>VLOOKUP(H222,Sheet1!$B$2:$C$12,2,TRUE)</f>
        <v>8</v>
      </c>
      <c r="J222" s="5" t="str">
        <f>IFERROR(VLOOKUP($D222,'[2]Gui chi Quynh'!D$7:K$393,7,0),0)</f>
        <v>A3</v>
      </c>
      <c r="K222" s="19">
        <f>VLOOKUP(J222,Sheet1!$B$2:$C$12,2,TRUE)</f>
        <v>8</v>
      </c>
      <c r="L222" s="5" t="str">
        <f>IFERROR(VLOOKUP($D222,'[3]Chi tiet'!$D$7:$L$397,8,0),0)</f>
        <v>A3</v>
      </c>
      <c r="M222" s="19">
        <f>VLOOKUP(L222,Sheet1!$B$2:$C$12,2,TRUE)</f>
        <v>8</v>
      </c>
      <c r="N222" s="5">
        <f>IFERROR(VLOOKUP($D222,#REF!,3,0),0)</f>
        <v>0</v>
      </c>
      <c r="O222" s="19" t="e">
        <f>VLOOKUP(N222,Sheet1!$B$2:$C$12,2,TRUE)</f>
        <v>#N/A</v>
      </c>
      <c r="P222" s="160" t="e">
        <f t="shared" si="19"/>
        <v>#N/A</v>
      </c>
      <c r="Q222" s="96">
        <f t="shared" si="16"/>
        <v>0</v>
      </c>
      <c r="R222" s="97" t="e">
        <f t="shared" si="17"/>
        <v>#N/A</v>
      </c>
      <c r="S222" s="154"/>
      <c r="T222" s="29"/>
      <c r="U222" s="29"/>
    </row>
    <row r="223" spans="1:21" s="7" customFormat="1" x14ac:dyDescent="0.25">
      <c r="A223" s="44">
        <f t="shared" si="18"/>
        <v>215</v>
      </c>
      <c r="B223" s="44" t="s">
        <v>316</v>
      </c>
      <c r="C223" s="2" t="s">
        <v>156</v>
      </c>
      <c r="D223" s="19" t="s">
        <v>620</v>
      </c>
      <c r="E223" s="5" t="s">
        <v>343</v>
      </c>
      <c r="F223" s="17" t="s">
        <v>392</v>
      </c>
      <c r="G223" s="19">
        <f>VLOOKUP(F223,Sheet1!$B$2:$C$12,2,TRUE)</f>
        <v>8</v>
      </c>
      <c r="H223" s="5" t="str">
        <f>IFERROR(VLOOKUP($D223,'[1]Chi tiet'!$D$7:$L$389,8,0),0)</f>
        <v>A3</v>
      </c>
      <c r="I223" s="19">
        <f>VLOOKUP(H223,Sheet1!$B$2:$C$12,2,TRUE)</f>
        <v>8</v>
      </c>
      <c r="J223" s="5" t="str">
        <f>IFERROR(VLOOKUP($D223,'[2]Gui chi Quynh'!D$7:K$393,7,0),0)</f>
        <v>A3</v>
      </c>
      <c r="K223" s="19">
        <f>VLOOKUP(J223,Sheet1!$B$2:$C$12,2,TRUE)</f>
        <v>8</v>
      </c>
      <c r="L223" s="5" t="str">
        <f>IFERROR(VLOOKUP($D223,'[3]Chi tiet'!$D$7:$L$397,8,0),0)</f>
        <v>A3</v>
      </c>
      <c r="M223" s="19">
        <f>VLOOKUP(L223,Sheet1!$B$2:$C$12,2,TRUE)</f>
        <v>8</v>
      </c>
      <c r="N223" s="5">
        <f>IFERROR(VLOOKUP($D223,#REF!,3,0),0)</f>
        <v>0</v>
      </c>
      <c r="O223" s="19" t="e">
        <f>VLOOKUP(N223,Sheet1!$B$2:$C$12,2,TRUE)</f>
        <v>#N/A</v>
      </c>
      <c r="P223" s="160" t="e">
        <f t="shared" si="19"/>
        <v>#N/A</v>
      </c>
      <c r="Q223" s="96">
        <f t="shared" si="16"/>
        <v>0</v>
      </c>
      <c r="R223" s="97" t="e">
        <f t="shared" si="17"/>
        <v>#N/A</v>
      </c>
      <c r="S223" s="154"/>
      <c r="T223" s="29"/>
      <c r="U223" s="29"/>
    </row>
    <row r="224" spans="1:21" s="7" customFormat="1" x14ac:dyDescent="0.25">
      <c r="A224" s="44">
        <f t="shared" si="18"/>
        <v>216</v>
      </c>
      <c r="B224" s="44" t="s">
        <v>317</v>
      </c>
      <c r="C224" s="2" t="s">
        <v>154</v>
      </c>
      <c r="D224" s="19" t="s">
        <v>621</v>
      </c>
      <c r="E224" s="5" t="s">
        <v>343</v>
      </c>
      <c r="F224" s="17" t="s">
        <v>392</v>
      </c>
      <c r="G224" s="19">
        <f>VLOOKUP(F224,Sheet1!$B$2:$C$12,2,TRUE)</f>
        <v>8</v>
      </c>
      <c r="H224" s="12" t="str">
        <f>IFERROR(VLOOKUP($D224,'[1]Chi tiet'!$D$7:$L$389,8,0),0)</f>
        <v>C1</v>
      </c>
      <c r="I224" s="19">
        <f>VLOOKUP(H224,Sheet1!$B$2:$C$12,2,TRUE)</f>
        <v>4</v>
      </c>
      <c r="J224" s="5" t="str">
        <f>IFERROR(VLOOKUP($D224,'[2]Gui chi Quynh'!D$7:K$393,7,0),0)</f>
        <v>A3</v>
      </c>
      <c r="K224" s="19">
        <f>VLOOKUP(J224,Sheet1!$B$2:$C$12,2,TRUE)</f>
        <v>8</v>
      </c>
      <c r="L224" s="5" t="str">
        <f>IFERROR(VLOOKUP($D224,'[3]Chi tiet'!$D$7:$L$397,8,0),0)</f>
        <v>A3</v>
      </c>
      <c r="M224" s="19">
        <f>VLOOKUP(L224,Sheet1!$B$2:$C$12,2,TRUE)</f>
        <v>8</v>
      </c>
      <c r="N224" s="5">
        <f>IFERROR(VLOOKUP($D224,#REF!,3,0),0)</f>
        <v>0</v>
      </c>
      <c r="O224" s="19" t="e">
        <f>VLOOKUP(N224,Sheet1!$B$2:$C$12,2,TRUE)</f>
        <v>#N/A</v>
      </c>
      <c r="P224" s="160" t="e">
        <f t="shared" si="19"/>
        <v>#N/A</v>
      </c>
      <c r="Q224" s="96">
        <f t="shared" si="16"/>
        <v>1</v>
      </c>
      <c r="R224" s="97" t="e">
        <f t="shared" si="17"/>
        <v>#N/A</v>
      </c>
      <c r="S224" s="175"/>
      <c r="T224" s="29"/>
      <c r="U224" s="29"/>
    </row>
    <row r="225" spans="1:21" s="7" customFormat="1" x14ac:dyDescent="0.25">
      <c r="A225" s="44">
        <f t="shared" si="18"/>
        <v>217</v>
      </c>
      <c r="B225" s="44" t="s">
        <v>318</v>
      </c>
      <c r="C225" s="2" t="s">
        <v>155</v>
      </c>
      <c r="D225" s="19" t="s">
        <v>622</v>
      </c>
      <c r="E225" s="5" t="s">
        <v>343</v>
      </c>
      <c r="F225" s="17" t="s">
        <v>392</v>
      </c>
      <c r="G225" s="19">
        <f>VLOOKUP(F225,Sheet1!$B$2:$C$12,2,TRUE)</f>
        <v>8</v>
      </c>
      <c r="H225" s="5" t="str">
        <f>IFERROR(VLOOKUP($D225,'[1]Chi tiet'!$D$7:$L$389,8,0),0)</f>
        <v>A3</v>
      </c>
      <c r="I225" s="19">
        <f>VLOOKUP(H225,Sheet1!$B$2:$C$12,2,TRUE)</f>
        <v>8</v>
      </c>
      <c r="J225" s="5" t="str">
        <f>IFERROR(VLOOKUP($D225,'[2]Gui chi Quynh'!D$7:K$393,7,0),0)</f>
        <v>A2</v>
      </c>
      <c r="K225" s="19">
        <f>VLOOKUP(J225,Sheet1!$B$2:$C$12,2,TRUE)</f>
        <v>9</v>
      </c>
      <c r="L225" s="5" t="str">
        <f>IFERROR(VLOOKUP($D225,'[3]Chi tiet'!$D$7:$L$397,8,0),0)</f>
        <v>A3</v>
      </c>
      <c r="M225" s="19">
        <f>VLOOKUP(L225,Sheet1!$B$2:$C$12,2,TRUE)</f>
        <v>8</v>
      </c>
      <c r="N225" s="5">
        <f>IFERROR(VLOOKUP($D225,#REF!,3,0),0)</f>
        <v>0</v>
      </c>
      <c r="O225" s="19" t="e">
        <f>VLOOKUP(N225,Sheet1!$B$2:$C$12,2,TRUE)</f>
        <v>#N/A</v>
      </c>
      <c r="P225" s="160" t="e">
        <f t="shared" si="19"/>
        <v>#N/A</v>
      </c>
      <c r="Q225" s="96">
        <f t="shared" si="16"/>
        <v>0</v>
      </c>
      <c r="R225" s="97" t="e">
        <f t="shared" si="17"/>
        <v>#N/A</v>
      </c>
      <c r="S225" s="154"/>
      <c r="T225" s="29"/>
      <c r="U225" s="29"/>
    </row>
    <row r="226" spans="1:21" s="7" customFormat="1" x14ac:dyDescent="0.25">
      <c r="A226" s="44">
        <f t="shared" si="18"/>
        <v>218</v>
      </c>
      <c r="B226" s="44" t="s">
        <v>23</v>
      </c>
      <c r="C226" s="2" t="s">
        <v>157</v>
      </c>
      <c r="D226" s="19" t="s">
        <v>623</v>
      </c>
      <c r="E226" s="5" t="s">
        <v>343</v>
      </c>
      <c r="F226" s="17" t="s">
        <v>392</v>
      </c>
      <c r="G226" s="19">
        <f>VLOOKUP(F226,Sheet1!$B$2:$C$12,2,TRUE)</f>
        <v>8</v>
      </c>
      <c r="H226" s="5" t="str">
        <f>IFERROR(VLOOKUP($D226,'[1]Chi tiet'!$D$7:$L$389,8,0),0)</f>
        <v>A3</v>
      </c>
      <c r="I226" s="19">
        <f>VLOOKUP(H226,Sheet1!$B$2:$C$12,2,TRUE)</f>
        <v>8</v>
      </c>
      <c r="J226" s="5" t="str">
        <f>IFERROR(VLOOKUP($D226,'[2]Gui chi Quynh'!D$7:K$393,7,0),0)</f>
        <v>A3</v>
      </c>
      <c r="K226" s="19">
        <f>VLOOKUP(J226,Sheet1!$B$2:$C$12,2,TRUE)</f>
        <v>8</v>
      </c>
      <c r="L226" s="5" t="str">
        <f>IFERROR(VLOOKUP($D226,'[3]Chi tiet'!$D$7:$L$397,8,0),0)</f>
        <v>A3</v>
      </c>
      <c r="M226" s="19">
        <f>VLOOKUP(L226,Sheet1!$B$2:$C$12,2,TRUE)</f>
        <v>8</v>
      </c>
      <c r="N226" s="5">
        <f>IFERROR(VLOOKUP($D226,#REF!,3,0),0)</f>
        <v>0</v>
      </c>
      <c r="O226" s="19" t="e">
        <f>VLOOKUP(N226,Sheet1!$B$2:$C$12,2,TRUE)</f>
        <v>#N/A</v>
      </c>
      <c r="P226" s="160" t="e">
        <f t="shared" si="19"/>
        <v>#N/A</v>
      </c>
      <c r="Q226" s="96">
        <f t="shared" si="16"/>
        <v>0</v>
      </c>
      <c r="R226" s="97" t="e">
        <f t="shared" si="17"/>
        <v>#N/A</v>
      </c>
      <c r="S226" s="154"/>
      <c r="T226" s="29"/>
      <c r="U226" s="29"/>
    </row>
    <row r="227" spans="1:21" s="7" customFormat="1" x14ac:dyDescent="0.25">
      <c r="A227" s="44">
        <f t="shared" si="18"/>
        <v>219</v>
      </c>
      <c r="B227" s="44" t="s">
        <v>25</v>
      </c>
      <c r="C227" s="2" t="s">
        <v>158</v>
      </c>
      <c r="D227" s="19" t="s">
        <v>624</v>
      </c>
      <c r="E227" s="5" t="s">
        <v>343</v>
      </c>
      <c r="F227" s="17" t="s">
        <v>392</v>
      </c>
      <c r="G227" s="19">
        <f>VLOOKUP(F227,Sheet1!$B$2:$C$12,2,TRUE)</f>
        <v>8</v>
      </c>
      <c r="H227" s="5" t="str">
        <f>IFERROR(VLOOKUP($D227,'[1]Chi tiet'!$D$7:$L$389,8,0),0)</f>
        <v>A3</v>
      </c>
      <c r="I227" s="19">
        <f>VLOOKUP(H227,Sheet1!$B$2:$C$12,2,TRUE)</f>
        <v>8</v>
      </c>
      <c r="J227" s="5" t="str">
        <f>IFERROR(VLOOKUP($D227,'[2]Gui chi Quynh'!D$7:K$393,7,0),0)</f>
        <v>A3</v>
      </c>
      <c r="K227" s="19">
        <f>VLOOKUP(J227,Sheet1!$B$2:$C$12,2,TRUE)</f>
        <v>8</v>
      </c>
      <c r="L227" s="5" t="str">
        <f>IFERROR(VLOOKUP($D227,'[3]Chi tiet'!$D$7:$L$397,8,0),0)</f>
        <v>A3</v>
      </c>
      <c r="M227" s="19">
        <f>VLOOKUP(L227,Sheet1!$B$2:$C$12,2,TRUE)</f>
        <v>8</v>
      </c>
      <c r="N227" s="5">
        <f>IFERROR(VLOOKUP($D227,#REF!,3,0),0)</f>
        <v>0</v>
      </c>
      <c r="O227" s="19" t="e">
        <f>VLOOKUP(N227,Sheet1!$B$2:$C$12,2,TRUE)</f>
        <v>#N/A</v>
      </c>
      <c r="P227" s="160" t="e">
        <f t="shared" si="19"/>
        <v>#N/A</v>
      </c>
      <c r="Q227" s="96">
        <f t="shared" si="16"/>
        <v>0</v>
      </c>
      <c r="R227" s="97" t="e">
        <f t="shared" si="17"/>
        <v>#N/A</v>
      </c>
      <c r="S227" s="154"/>
      <c r="T227" s="29"/>
      <c r="U227" s="29"/>
    </row>
    <row r="228" spans="1:21" s="7" customFormat="1" x14ac:dyDescent="0.25">
      <c r="A228" s="44">
        <f t="shared" si="18"/>
        <v>220</v>
      </c>
      <c r="B228" s="44" t="s">
        <v>27</v>
      </c>
      <c r="C228" s="2" t="s">
        <v>159</v>
      </c>
      <c r="D228" s="19" t="s">
        <v>625</v>
      </c>
      <c r="E228" s="5" t="s">
        <v>343</v>
      </c>
      <c r="F228" s="17" t="s">
        <v>392</v>
      </c>
      <c r="G228" s="19">
        <f>VLOOKUP(F228,Sheet1!$B$2:$C$12,2,TRUE)</f>
        <v>8</v>
      </c>
      <c r="H228" s="5" t="str">
        <f>IFERROR(VLOOKUP($D228,'[1]Chi tiet'!$D$7:$L$389,8,0),0)</f>
        <v>A3</v>
      </c>
      <c r="I228" s="19">
        <f>VLOOKUP(H228,Sheet1!$B$2:$C$12,2,TRUE)</f>
        <v>8</v>
      </c>
      <c r="J228" s="5" t="str">
        <f>IFERROR(VLOOKUP($D228,'[2]Gui chi Quynh'!D$7:K$393,7,0),0)</f>
        <v>A3</v>
      </c>
      <c r="K228" s="19">
        <f>VLOOKUP(J228,Sheet1!$B$2:$C$12,2,TRUE)</f>
        <v>8</v>
      </c>
      <c r="L228" s="5" t="str">
        <f>IFERROR(VLOOKUP($D228,'[3]Chi tiet'!$D$7:$L$397,8,0),0)</f>
        <v>A3</v>
      </c>
      <c r="M228" s="19">
        <f>VLOOKUP(L228,Sheet1!$B$2:$C$12,2,TRUE)</f>
        <v>8</v>
      </c>
      <c r="N228" s="5">
        <f>IFERROR(VLOOKUP($D228,#REF!,3,0),0)</f>
        <v>0</v>
      </c>
      <c r="O228" s="19" t="e">
        <f>VLOOKUP(N228,Sheet1!$B$2:$C$12,2,TRUE)</f>
        <v>#N/A</v>
      </c>
      <c r="P228" s="160" t="e">
        <f t="shared" si="19"/>
        <v>#N/A</v>
      </c>
      <c r="Q228" s="96">
        <f t="shared" si="16"/>
        <v>0</v>
      </c>
      <c r="R228" s="97" t="e">
        <f t="shared" si="17"/>
        <v>#N/A</v>
      </c>
      <c r="S228" s="154"/>
      <c r="T228" s="29"/>
      <c r="U228" s="29"/>
    </row>
    <row r="229" spans="1:21" s="7" customFormat="1" x14ac:dyDescent="0.25">
      <c r="A229" s="44">
        <f t="shared" si="18"/>
        <v>221</v>
      </c>
      <c r="B229" s="44" t="s">
        <v>29</v>
      </c>
      <c r="C229" s="2" t="s">
        <v>160</v>
      </c>
      <c r="D229" s="19" t="s">
        <v>626</v>
      </c>
      <c r="E229" s="5" t="s">
        <v>343</v>
      </c>
      <c r="F229" s="17" t="s">
        <v>392</v>
      </c>
      <c r="G229" s="19">
        <f>VLOOKUP(F229,Sheet1!$B$2:$C$12,2,TRUE)</f>
        <v>8</v>
      </c>
      <c r="H229" s="5" t="str">
        <f>IFERROR(VLOOKUP($D229,'[1]Chi tiet'!$D$7:$L$389,8,0),0)</f>
        <v>A3</v>
      </c>
      <c r="I229" s="19">
        <f>VLOOKUP(H229,Sheet1!$B$2:$C$12,2,TRUE)</f>
        <v>8</v>
      </c>
      <c r="J229" s="5" t="str">
        <f>IFERROR(VLOOKUP($D229,'[2]Gui chi Quynh'!D$7:K$393,7,0),0)</f>
        <v>A3</v>
      </c>
      <c r="K229" s="19">
        <f>VLOOKUP(J229,Sheet1!$B$2:$C$12,2,TRUE)</f>
        <v>8</v>
      </c>
      <c r="L229" s="5" t="str">
        <f>IFERROR(VLOOKUP($D229,'[3]Chi tiet'!$D$7:$L$397,8,0),0)</f>
        <v>A3</v>
      </c>
      <c r="M229" s="19">
        <f>VLOOKUP(L229,Sheet1!$B$2:$C$12,2,TRUE)</f>
        <v>8</v>
      </c>
      <c r="N229" s="5">
        <f>IFERROR(VLOOKUP($D229,#REF!,3,0),0)</f>
        <v>0</v>
      </c>
      <c r="O229" s="19" t="e">
        <f>VLOOKUP(N229,Sheet1!$B$2:$C$12,2,TRUE)</f>
        <v>#N/A</v>
      </c>
      <c r="P229" s="160" t="e">
        <f t="shared" si="19"/>
        <v>#N/A</v>
      </c>
      <c r="Q229" s="96">
        <f t="shared" si="16"/>
        <v>0</v>
      </c>
      <c r="R229" s="97" t="e">
        <f t="shared" si="17"/>
        <v>#N/A</v>
      </c>
      <c r="S229" s="154"/>
      <c r="T229" s="29"/>
      <c r="U229" s="29"/>
    </row>
    <row r="230" spans="1:21" s="7" customFormat="1" x14ac:dyDescent="0.25">
      <c r="A230" s="44">
        <f t="shared" si="18"/>
        <v>222</v>
      </c>
      <c r="B230" s="44" t="s">
        <v>31</v>
      </c>
      <c r="C230" s="2" t="s">
        <v>161</v>
      </c>
      <c r="D230" s="19" t="s">
        <v>627</v>
      </c>
      <c r="E230" s="5" t="s">
        <v>343</v>
      </c>
      <c r="F230" s="17" t="s">
        <v>392</v>
      </c>
      <c r="G230" s="19">
        <f>VLOOKUP(F230,Sheet1!$B$2:$C$12,2,TRUE)</f>
        <v>8</v>
      </c>
      <c r="H230" s="5" t="str">
        <f>IFERROR(VLOOKUP($D230,'[1]Chi tiet'!$D$7:$L$389,8,0),0)</f>
        <v>A3</v>
      </c>
      <c r="I230" s="19">
        <f>VLOOKUP(H230,Sheet1!$B$2:$C$12,2,TRUE)</f>
        <v>8</v>
      </c>
      <c r="J230" s="5" t="str">
        <f>IFERROR(VLOOKUP($D230,'[2]Gui chi Quynh'!D$7:K$393,7,0),0)</f>
        <v>A3</v>
      </c>
      <c r="K230" s="19">
        <f>VLOOKUP(J230,Sheet1!$B$2:$C$12,2,TRUE)</f>
        <v>8</v>
      </c>
      <c r="L230" s="5" t="str">
        <f>IFERROR(VLOOKUP($D230,'[3]Chi tiet'!$D$7:$L$397,8,0),0)</f>
        <v>A3</v>
      </c>
      <c r="M230" s="19">
        <f>VLOOKUP(L230,Sheet1!$B$2:$C$12,2,TRUE)</f>
        <v>8</v>
      </c>
      <c r="N230" s="5">
        <f>IFERROR(VLOOKUP($D230,#REF!,3,0),0)</f>
        <v>0</v>
      </c>
      <c r="O230" s="19" t="e">
        <f>VLOOKUP(N230,Sheet1!$B$2:$C$12,2,TRUE)</f>
        <v>#N/A</v>
      </c>
      <c r="P230" s="160" t="e">
        <f t="shared" si="19"/>
        <v>#N/A</v>
      </c>
      <c r="Q230" s="96">
        <f t="shared" si="16"/>
        <v>0</v>
      </c>
      <c r="R230" s="97" t="e">
        <f t="shared" si="17"/>
        <v>#N/A</v>
      </c>
      <c r="S230" s="154"/>
      <c r="T230" s="29"/>
      <c r="U230" s="29"/>
    </row>
    <row r="231" spans="1:21" s="7" customFormat="1" x14ac:dyDescent="0.25">
      <c r="A231" s="44">
        <f t="shared" si="18"/>
        <v>223</v>
      </c>
      <c r="B231" s="44" t="s">
        <v>33</v>
      </c>
      <c r="C231" s="2" t="s">
        <v>163</v>
      </c>
      <c r="D231" s="19" t="s">
        <v>628</v>
      </c>
      <c r="E231" s="5" t="s">
        <v>343</v>
      </c>
      <c r="F231" s="17" t="s">
        <v>392</v>
      </c>
      <c r="G231" s="19">
        <f>VLOOKUP(F231,Sheet1!$B$2:$C$12,2,TRUE)</f>
        <v>8</v>
      </c>
      <c r="H231" s="5" t="str">
        <f>IFERROR(VLOOKUP($D231,'[1]Chi tiet'!$D$7:$L$389,8,0),0)</f>
        <v>A3</v>
      </c>
      <c r="I231" s="19">
        <f>VLOOKUP(H231,Sheet1!$B$2:$C$12,2,TRUE)</f>
        <v>8</v>
      </c>
      <c r="J231" s="5" t="str">
        <f>IFERROR(VLOOKUP($D231,'[2]Gui chi Quynh'!D$7:K$393,7,0),0)</f>
        <v>A3</v>
      </c>
      <c r="K231" s="19">
        <f>VLOOKUP(J231,Sheet1!$B$2:$C$12,2,TRUE)</f>
        <v>8</v>
      </c>
      <c r="L231" s="5" t="str">
        <f>IFERROR(VLOOKUP($D231,'[3]Chi tiet'!$D$7:$L$397,8,0),0)</f>
        <v>A3</v>
      </c>
      <c r="M231" s="19">
        <f>VLOOKUP(L231,Sheet1!$B$2:$C$12,2,TRUE)</f>
        <v>8</v>
      </c>
      <c r="N231" s="5">
        <f>IFERROR(VLOOKUP($D231,#REF!,3,0),0)</f>
        <v>0</v>
      </c>
      <c r="O231" s="19" t="e">
        <f>VLOOKUP(N231,Sheet1!$B$2:$C$12,2,TRUE)</f>
        <v>#N/A</v>
      </c>
      <c r="P231" s="160" t="e">
        <f t="shared" si="19"/>
        <v>#N/A</v>
      </c>
      <c r="Q231" s="96">
        <f t="shared" si="16"/>
        <v>0</v>
      </c>
      <c r="R231" s="97" t="e">
        <f t="shared" si="17"/>
        <v>#N/A</v>
      </c>
      <c r="S231" s="154"/>
      <c r="T231" s="29"/>
      <c r="U231" s="29"/>
    </row>
    <row r="232" spans="1:21" s="7" customFormat="1" x14ac:dyDescent="0.25">
      <c r="A232" s="44">
        <f t="shared" si="18"/>
        <v>224</v>
      </c>
      <c r="B232" s="44" t="s">
        <v>35</v>
      </c>
      <c r="C232" s="10" t="s">
        <v>300</v>
      </c>
      <c r="D232" s="19" t="s">
        <v>629</v>
      </c>
      <c r="E232" s="5" t="s">
        <v>343</v>
      </c>
      <c r="F232" s="17" t="s">
        <v>391</v>
      </c>
      <c r="G232" s="19">
        <f>VLOOKUP(F232,Sheet1!$B$2:$C$12,2,TRUE)</f>
        <v>9</v>
      </c>
      <c r="H232" s="5" t="str">
        <f>IFERROR(VLOOKUP($D232,'[1]Chi tiet'!$D$7:$L$389,8,0),0)</f>
        <v>A3</v>
      </c>
      <c r="I232" s="19">
        <f>VLOOKUP(H232,Sheet1!$B$2:$C$12,2,TRUE)</f>
        <v>8</v>
      </c>
      <c r="J232" s="5" t="str">
        <f>IFERROR(VLOOKUP($D232,'[2]Gui chi Quynh'!D$7:K$393,7,0),0)</f>
        <v>A3</v>
      </c>
      <c r="K232" s="19">
        <f>VLOOKUP(J232,Sheet1!$B$2:$C$12,2,TRUE)</f>
        <v>8</v>
      </c>
      <c r="L232" s="5" t="str">
        <f>IFERROR(VLOOKUP($D232,'[3]Chi tiet'!$D$7:$L$397,8,0),0)</f>
        <v>A3</v>
      </c>
      <c r="M232" s="19">
        <f>VLOOKUP(L232,Sheet1!$B$2:$C$12,2,TRUE)</f>
        <v>8</v>
      </c>
      <c r="N232" s="5">
        <f>IFERROR(VLOOKUP($D232,#REF!,3,0),0)</f>
        <v>0</v>
      </c>
      <c r="O232" s="19" t="e">
        <f>VLOOKUP(N232,Sheet1!$B$2:$C$12,2,TRUE)</f>
        <v>#N/A</v>
      </c>
      <c r="P232" s="160" t="e">
        <f t="shared" si="19"/>
        <v>#N/A</v>
      </c>
      <c r="Q232" s="96">
        <f t="shared" si="16"/>
        <v>0</v>
      </c>
      <c r="R232" s="97" t="e">
        <f t="shared" si="17"/>
        <v>#N/A</v>
      </c>
      <c r="S232" s="154"/>
      <c r="T232" s="29"/>
      <c r="U232" s="29"/>
    </row>
    <row r="233" spans="1:21" s="7" customFormat="1" x14ac:dyDescent="0.25">
      <c r="A233" s="44">
        <f t="shared" si="18"/>
        <v>225</v>
      </c>
      <c r="B233" s="44" t="s">
        <v>37</v>
      </c>
      <c r="C233" s="10" t="s">
        <v>301</v>
      </c>
      <c r="D233" s="19" t="s">
        <v>630</v>
      </c>
      <c r="E233" s="5" t="s">
        <v>343</v>
      </c>
      <c r="F233" s="17" t="s">
        <v>392</v>
      </c>
      <c r="G233" s="19">
        <f>VLOOKUP(F233,Sheet1!$B$2:$C$12,2,TRUE)</f>
        <v>8</v>
      </c>
      <c r="H233" s="5" t="str">
        <f>IFERROR(VLOOKUP($D233,'[1]Chi tiet'!$D$7:$L$389,8,0),0)</f>
        <v>A3</v>
      </c>
      <c r="I233" s="19">
        <f>VLOOKUP(H233,Sheet1!$B$2:$C$12,2,TRUE)</f>
        <v>8</v>
      </c>
      <c r="J233" s="5" t="str">
        <f>IFERROR(VLOOKUP($D233,'[2]Gui chi Quynh'!D$7:K$393,7,0),0)</f>
        <v>A3</v>
      </c>
      <c r="K233" s="19">
        <f>VLOOKUP(J233,Sheet1!$B$2:$C$12,2,TRUE)</f>
        <v>8</v>
      </c>
      <c r="L233" s="5" t="str">
        <f>IFERROR(VLOOKUP($D233,'[3]Chi tiet'!$D$7:$L$397,8,0),0)</f>
        <v>A3</v>
      </c>
      <c r="M233" s="19">
        <f>VLOOKUP(L233,Sheet1!$B$2:$C$12,2,TRUE)</f>
        <v>8</v>
      </c>
      <c r="N233" s="5">
        <f>IFERROR(VLOOKUP($D233,#REF!,3,0),0)</f>
        <v>0</v>
      </c>
      <c r="O233" s="19" t="e">
        <f>VLOOKUP(N233,Sheet1!$B$2:$C$12,2,TRUE)</f>
        <v>#N/A</v>
      </c>
      <c r="P233" s="160" t="e">
        <f t="shared" si="19"/>
        <v>#N/A</v>
      </c>
      <c r="Q233" s="96">
        <f t="shared" si="16"/>
        <v>0</v>
      </c>
      <c r="R233" s="97" t="e">
        <f t="shared" si="17"/>
        <v>#N/A</v>
      </c>
      <c r="S233" s="154"/>
      <c r="T233" s="29"/>
      <c r="U233" s="29"/>
    </row>
    <row r="234" spans="1:21" s="7" customFormat="1" x14ac:dyDescent="0.25">
      <c r="A234" s="44">
        <f t="shared" si="18"/>
        <v>226</v>
      </c>
      <c r="B234" s="44" t="s">
        <v>38</v>
      </c>
      <c r="C234" s="10" t="s">
        <v>307</v>
      </c>
      <c r="D234" s="19" t="s">
        <v>631</v>
      </c>
      <c r="E234" s="5" t="s">
        <v>343</v>
      </c>
      <c r="F234" s="17" t="s">
        <v>391</v>
      </c>
      <c r="G234" s="19">
        <f>VLOOKUP(F234,Sheet1!$B$2:$C$12,2,TRUE)</f>
        <v>9</v>
      </c>
      <c r="H234" s="5" t="str">
        <f>IFERROR(VLOOKUP($D234,'[1]Chi tiet'!$D$7:$L$389,8,0),0)</f>
        <v>A3</v>
      </c>
      <c r="I234" s="19">
        <f>VLOOKUP(H234,Sheet1!$B$2:$C$12,2,TRUE)</f>
        <v>8</v>
      </c>
      <c r="J234" s="5" t="str">
        <f>IFERROR(VLOOKUP($D234,'[2]Gui chi Quynh'!D$7:K$393,7,0),0)</f>
        <v>A2</v>
      </c>
      <c r="K234" s="19">
        <f>VLOOKUP(J234,Sheet1!$B$2:$C$12,2,TRUE)</f>
        <v>9</v>
      </c>
      <c r="L234" s="5" t="str">
        <f>IFERROR(VLOOKUP($D234,'[3]Chi tiet'!$D$7:$L$397,8,0),0)</f>
        <v>A3</v>
      </c>
      <c r="M234" s="19">
        <f>VLOOKUP(L234,Sheet1!$B$2:$C$12,2,TRUE)</f>
        <v>8</v>
      </c>
      <c r="N234" s="5">
        <f>IFERROR(VLOOKUP($D234,#REF!,3,0),0)</f>
        <v>0</v>
      </c>
      <c r="O234" s="19" t="e">
        <f>VLOOKUP(N234,Sheet1!$B$2:$C$12,2,TRUE)</f>
        <v>#N/A</v>
      </c>
      <c r="P234" s="160" t="e">
        <f t="shared" si="19"/>
        <v>#N/A</v>
      </c>
      <c r="Q234" s="96">
        <f t="shared" si="16"/>
        <v>0</v>
      </c>
      <c r="R234" s="97" t="e">
        <f t="shared" si="17"/>
        <v>#N/A</v>
      </c>
      <c r="S234" s="154"/>
      <c r="T234" s="29"/>
      <c r="U234" s="29"/>
    </row>
    <row r="235" spans="1:21" s="7" customFormat="1" x14ac:dyDescent="0.25">
      <c r="A235" s="44">
        <f t="shared" si="18"/>
        <v>227</v>
      </c>
      <c r="B235" s="44" t="s">
        <v>40</v>
      </c>
      <c r="C235" s="10" t="s">
        <v>345</v>
      </c>
      <c r="D235" s="19" t="s">
        <v>632</v>
      </c>
      <c r="E235" s="5" t="s">
        <v>343</v>
      </c>
      <c r="F235" s="17" t="s">
        <v>392</v>
      </c>
      <c r="G235" s="19">
        <f>VLOOKUP(F235,Sheet1!$B$2:$C$12,2,TRUE)</f>
        <v>8</v>
      </c>
      <c r="H235" s="5" t="str">
        <f>IFERROR(VLOOKUP($D235,'[1]Chi tiet'!$D$7:$L$389,8,0),0)</f>
        <v>A3</v>
      </c>
      <c r="I235" s="19">
        <f>VLOOKUP(H235,Sheet1!$B$2:$C$12,2,TRUE)</f>
        <v>8</v>
      </c>
      <c r="J235" s="5" t="str">
        <f>IFERROR(VLOOKUP($D235,'[2]Gui chi Quynh'!D$7:K$393,7,0),0)</f>
        <v>A2</v>
      </c>
      <c r="K235" s="19">
        <f>VLOOKUP(J235,Sheet1!$B$2:$C$12,2,TRUE)</f>
        <v>9</v>
      </c>
      <c r="L235" s="5" t="str">
        <f>IFERROR(VLOOKUP($D235,'[3]Chi tiet'!$D$7:$L$397,8,0),0)</f>
        <v>A2</v>
      </c>
      <c r="M235" s="19">
        <f>VLOOKUP(L235,Sheet1!$B$2:$C$12,2,TRUE)</f>
        <v>9</v>
      </c>
      <c r="N235" s="5">
        <f>IFERROR(VLOOKUP($D235,#REF!,3,0),0)</f>
        <v>0</v>
      </c>
      <c r="O235" s="19" t="e">
        <f>VLOOKUP(N235,Sheet1!$B$2:$C$12,2,TRUE)</f>
        <v>#N/A</v>
      </c>
      <c r="P235" s="160" t="e">
        <f t="shared" si="19"/>
        <v>#N/A</v>
      </c>
      <c r="Q235" s="96">
        <f t="shared" si="16"/>
        <v>0</v>
      </c>
      <c r="R235" s="97" t="e">
        <f t="shared" si="17"/>
        <v>#N/A</v>
      </c>
      <c r="S235" s="154"/>
      <c r="T235" s="31"/>
      <c r="U235" s="31"/>
    </row>
    <row r="236" spans="1:21" s="7" customFormat="1" ht="16.5" x14ac:dyDescent="0.25">
      <c r="A236" s="44">
        <f t="shared" si="18"/>
        <v>228</v>
      </c>
      <c r="B236" s="44" t="s">
        <v>42</v>
      </c>
      <c r="C236" s="58" t="s">
        <v>346</v>
      </c>
      <c r="D236" s="38" t="s">
        <v>633</v>
      </c>
      <c r="E236" s="5" t="s">
        <v>343</v>
      </c>
      <c r="F236" s="17" t="s">
        <v>390</v>
      </c>
      <c r="G236" s="19">
        <f>VLOOKUP(F236,Sheet1!$B$2:$C$12,2,TRUE)</f>
        <v>10</v>
      </c>
      <c r="H236" s="5" t="str">
        <f>IFERROR(VLOOKUP($D236,'[1]Chi tiet'!$D$7:$L$389,8,0),0)</f>
        <v>A3</v>
      </c>
      <c r="I236" s="19">
        <f>VLOOKUP(H236,Sheet1!$B$2:$C$12,2,TRUE)</f>
        <v>8</v>
      </c>
      <c r="J236" s="5" t="str">
        <f>IFERROR(VLOOKUP($D236,'[2]Gui chi Quynh'!D$7:K$393,7,0),0)</f>
        <v>A1</v>
      </c>
      <c r="K236" s="19">
        <f>VLOOKUP(J236,Sheet1!$B$2:$C$12,2,TRUE)</f>
        <v>10</v>
      </c>
      <c r="L236" s="5" t="str">
        <f>IFERROR(VLOOKUP($D236,'[3]Chi tiet'!$D$7:$L$397,8,0),0)</f>
        <v>A3</v>
      </c>
      <c r="M236" s="19">
        <f>VLOOKUP(L236,Sheet1!$B$2:$C$12,2,TRUE)</f>
        <v>8</v>
      </c>
      <c r="N236" s="5">
        <f>IFERROR(VLOOKUP($D236,#REF!,3,0),0)</f>
        <v>0</v>
      </c>
      <c r="O236" s="19" t="e">
        <f>VLOOKUP(N236,Sheet1!$B$2:$C$12,2,TRUE)</f>
        <v>#N/A</v>
      </c>
      <c r="P236" s="160" t="e">
        <f t="shared" si="19"/>
        <v>#N/A</v>
      </c>
      <c r="Q236" s="96">
        <f t="shared" si="16"/>
        <v>0</v>
      </c>
      <c r="R236" s="97" t="e">
        <f t="shared" si="17"/>
        <v>#N/A</v>
      </c>
      <c r="S236" s="154"/>
      <c r="T236" s="31"/>
      <c r="U236" s="31"/>
    </row>
    <row r="237" spans="1:21" s="7" customFormat="1" x14ac:dyDescent="0.25">
      <c r="A237" s="44">
        <f t="shared" si="18"/>
        <v>229</v>
      </c>
      <c r="B237" s="44" t="s">
        <v>43</v>
      </c>
      <c r="C237" s="10" t="s">
        <v>347</v>
      </c>
      <c r="D237" s="19" t="s">
        <v>634</v>
      </c>
      <c r="E237" s="5" t="s">
        <v>343</v>
      </c>
      <c r="F237" s="17" t="s">
        <v>393</v>
      </c>
      <c r="G237" s="19">
        <f>VLOOKUP(F237,Sheet1!$B$2:$C$12,2,TRUE)</f>
        <v>7</v>
      </c>
      <c r="H237" s="5" t="str">
        <f>IFERROR(VLOOKUP($D237,'[1]Chi tiet'!$D$7:$L$389,8,0),0)</f>
        <v>A4</v>
      </c>
      <c r="I237" s="19">
        <f>VLOOKUP(H237,Sheet1!$B$2:$C$12,2,TRUE)</f>
        <v>7</v>
      </c>
      <c r="J237" s="5" t="str">
        <f>IFERROR(VLOOKUP($D237,'[2]Gui chi Quynh'!D$7:K$393,7,0),0)</f>
        <v>A2</v>
      </c>
      <c r="K237" s="19">
        <f>VLOOKUP(J237,Sheet1!$B$2:$C$12,2,TRUE)</f>
        <v>9</v>
      </c>
      <c r="L237" s="5" t="str">
        <f>IFERROR(VLOOKUP($D237,'[3]Chi tiet'!$D$7:$L$397,8,0),0)</f>
        <v>A3</v>
      </c>
      <c r="M237" s="19">
        <f>VLOOKUP(L237,Sheet1!$B$2:$C$12,2,TRUE)</f>
        <v>8</v>
      </c>
      <c r="N237" s="5">
        <f>IFERROR(VLOOKUP($D237,#REF!,3,0),0)</f>
        <v>0</v>
      </c>
      <c r="O237" s="19" t="e">
        <f>VLOOKUP(N237,Sheet1!$B$2:$C$12,2,TRUE)</f>
        <v>#N/A</v>
      </c>
      <c r="P237" s="160" t="e">
        <f t="shared" si="19"/>
        <v>#N/A</v>
      </c>
      <c r="Q237" s="96">
        <f t="shared" si="16"/>
        <v>0</v>
      </c>
      <c r="R237" s="97" t="e">
        <f t="shared" si="17"/>
        <v>#N/A</v>
      </c>
      <c r="S237" s="154"/>
      <c r="T237" s="31"/>
      <c r="U237" s="31"/>
    </row>
    <row r="238" spans="1:21" s="7" customFormat="1" ht="51" x14ac:dyDescent="0.25">
      <c r="A238" s="44">
        <f t="shared" si="18"/>
        <v>230</v>
      </c>
      <c r="B238" s="44"/>
      <c r="C238" s="118" t="s">
        <v>727</v>
      </c>
      <c r="D238" s="17" t="s">
        <v>728</v>
      </c>
      <c r="E238" s="5" t="s">
        <v>343</v>
      </c>
      <c r="F238" s="68"/>
      <c r="G238" s="76"/>
      <c r="H238" s="5" t="str">
        <f>IFERROR(VLOOKUP($D238,'[1]Chi tiet'!$D$7:$L$389,8,0),0)</f>
        <v>A4</v>
      </c>
      <c r="I238" s="19">
        <f>VLOOKUP(H238,Sheet1!$B$2:$C$12,2,TRUE)</f>
        <v>7</v>
      </c>
      <c r="J238" s="5" t="str">
        <f>IFERROR(VLOOKUP($D238,'[2]Gui chi Quynh'!D$7:K$393,7,0),0)</f>
        <v>A3</v>
      </c>
      <c r="K238" s="19">
        <f>VLOOKUP(J238,Sheet1!$B$2:$C$12,2,TRUE)</f>
        <v>8</v>
      </c>
      <c r="L238" s="5" t="str">
        <f>IFERROR(VLOOKUP($D238,'[3]Chi tiet'!$D$7:$L$397,8,0),0)</f>
        <v>A3</v>
      </c>
      <c r="M238" s="19">
        <f>VLOOKUP(L238,Sheet1!$B$2:$C$12,2,TRUE)</f>
        <v>8</v>
      </c>
      <c r="N238" s="5">
        <f>IFERROR(VLOOKUP($D238,#REF!,3,0),0)</f>
        <v>0</v>
      </c>
      <c r="O238" s="19" t="e">
        <f>VLOOKUP(N238,Sheet1!$B$2:$C$12,2,TRUE)</f>
        <v>#N/A</v>
      </c>
      <c r="P238" s="160" t="e">
        <f>ROUND(AVERAGE(I238,K238,M238,O238),2)</f>
        <v>#N/A</v>
      </c>
      <c r="Q238" s="96">
        <f t="shared" si="16"/>
        <v>0</v>
      </c>
      <c r="R238" s="97" t="e">
        <f t="shared" si="17"/>
        <v>#N/A</v>
      </c>
      <c r="S238" s="154" t="s">
        <v>842</v>
      </c>
      <c r="T238" s="120" t="s">
        <v>726</v>
      </c>
      <c r="U238" s="31"/>
    </row>
    <row r="239" spans="1:21" s="7" customFormat="1" x14ac:dyDescent="0.25">
      <c r="A239" s="44">
        <f t="shared" si="18"/>
        <v>231</v>
      </c>
      <c r="B239" s="44" t="s">
        <v>45</v>
      </c>
      <c r="C239" s="10" t="s">
        <v>356</v>
      </c>
      <c r="D239" s="19" t="s">
        <v>635</v>
      </c>
      <c r="E239" s="5" t="s">
        <v>343</v>
      </c>
      <c r="F239" s="17" t="s">
        <v>390</v>
      </c>
      <c r="G239" s="19">
        <f>VLOOKUP(F239,Sheet1!$B$2:$C$12,2,TRUE)</f>
        <v>10</v>
      </c>
      <c r="H239" s="5" t="str">
        <f>IFERROR(VLOOKUP($D239,'[1]Chi tiet'!$D$7:$L$389,8,0),0)</f>
        <v>A1</v>
      </c>
      <c r="I239" s="19">
        <f>VLOOKUP(H239,Sheet1!$B$2:$C$12,2,TRUE)</f>
        <v>10</v>
      </c>
      <c r="J239" s="5" t="str">
        <f>IFERROR(VLOOKUP($D239,'[2]Gui chi Quynh'!D$7:K$393,7,0),0)</f>
        <v>A1</v>
      </c>
      <c r="K239" s="19">
        <f>VLOOKUP(J239,Sheet1!$B$2:$C$12,2,TRUE)</f>
        <v>10</v>
      </c>
      <c r="L239" s="5" t="str">
        <f>IFERROR(VLOOKUP($D239,'[3]Chi tiet'!$D$7:$L$397,8,0),0)</f>
        <v>A1</v>
      </c>
      <c r="M239" s="19">
        <f>VLOOKUP(L239,Sheet1!$B$2:$C$12,2,TRUE)</f>
        <v>10</v>
      </c>
      <c r="N239" s="5">
        <f>IFERROR(VLOOKUP($D239,#REF!,3,0),0)</f>
        <v>0</v>
      </c>
      <c r="O239" s="19" t="e">
        <f>VLOOKUP(N239,Sheet1!$B$2:$C$12,2,TRUE)</f>
        <v>#N/A</v>
      </c>
      <c r="P239" s="160" t="e">
        <f t="shared" ref="P239:P270" si="20">ROUND(AVERAGE(G239,I239,K239,M239,O239),2)</f>
        <v>#N/A</v>
      </c>
      <c r="Q239" s="96">
        <f t="shared" si="16"/>
        <v>0</v>
      </c>
      <c r="R239" s="97" t="e">
        <f t="shared" si="17"/>
        <v>#N/A</v>
      </c>
      <c r="S239" s="154"/>
      <c r="T239" s="31"/>
      <c r="U239" s="31"/>
    </row>
    <row r="240" spans="1:21" s="7" customFormat="1" ht="31.5" x14ac:dyDescent="0.25">
      <c r="A240" s="44">
        <f t="shared" si="18"/>
        <v>232</v>
      </c>
      <c r="B240" s="44" t="s">
        <v>310</v>
      </c>
      <c r="C240" s="54" t="s">
        <v>169</v>
      </c>
      <c r="D240" s="38" t="s">
        <v>636</v>
      </c>
      <c r="E240" s="38" t="s">
        <v>769</v>
      </c>
      <c r="F240" s="17" t="s">
        <v>390</v>
      </c>
      <c r="G240" s="19">
        <f>VLOOKUP(F240,Sheet1!$B$2:$C$12,2,TRUE)</f>
        <v>10</v>
      </c>
      <c r="H240" s="5" t="str">
        <f>IFERROR(VLOOKUP($D240,'[1]Chi tiet'!$D$7:$L$389,8,0),0)</f>
        <v>A1</v>
      </c>
      <c r="I240" s="19">
        <f>VLOOKUP(H240,Sheet1!$B$2:$C$12,2,TRUE)</f>
        <v>10</v>
      </c>
      <c r="J240" s="5" t="str">
        <f>IFERROR(VLOOKUP($D240,'[2]Gui chi Quynh'!D$7:K$393,7,0),0)</f>
        <v>A1</v>
      </c>
      <c r="K240" s="19">
        <f>VLOOKUP(J240,Sheet1!$B$2:$C$12,2,TRUE)</f>
        <v>10</v>
      </c>
      <c r="L240" s="5" t="str">
        <f>IFERROR(VLOOKUP($D240,'[3]Chi tiet'!$D$7:$L$397,8,0),0)</f>
        <v>A1</v>
      </c>
      <c r="M240" s="19">
        <f>VLOOKUP(L240,Sheet1!$B$2:$C$12,2,TRUE)</f>
        <v>10</v>
      </c>
      <c r="N240" s="5">
        <f>IFERROR(VLOOKUP($D240,#REF!,3,0),0)</f>
        <v>0</v>
      </c>
      <c r="O240" s="19" t="e">
        <f>VLOOKUP(N240,Sheet1!$B$2:$C$12,2,TRUE)</f>
        <v>#N/A</v>
      </c>
      <c r="P240" s="160" t="e">
        <f t="shared" si="20"/>
        <v>#N/A</v>
      </c>
      <c r="Q240" s="96">
        <f t="shared" si="16"/>
        <v>0</v>
      </c>
      <c r="R240" s="97" t="e">
        <f t="shared" si="17"/>
        <v>#N/A</v>
      </c>
      <c r="S240" s="154"/>
      <c r="T240" s="31"/>
      <c r="U240" s="25"/>
    </row>
    <row r="241" spans="1:21" s="7" customFormat="1" ht="31.5" x14ac:dyDescent="0.25">
      <c r="A241" s="44">
        <f t="shared" si="18"/>
        <v>233</v>
      </c>
      <c r="B241" s="44" t="s">
        <v>311</v>
      </c>
      <c r="C241" s="3" t="s">
        <v>71</v>
      </c>
      <c r="D241" s="19" t="s">
        <v>637</v>
      </c>
      <c r="E241" s="38" t="s">
        <v>769</v>
      </c>
      <c r="F241" s="17" t="s">
        <v>392</v>
      </c>
      <c r="G241" s="19">
        <f>VLOOKUP(F241,Sheet1!$B$2:$C$12,2,TRUE)</f>
        <v>8</v>
      </c>
      <c r="H241" s="5" t="str">
        <f>IFERROR(VLOOKUP($D241,'[1]Chi tiet'!$D$7:$L$389,8,0),0)</f>
        <v>A2</v>
      </c>
      <c r="I241" s="19">
        <f>VLOOKUP(H241,Sheet1!$B$2:$C$12,2,TRUE)</f>
        <v>9</v>
      </c>
      <c r="J241" s="5" t="str">
        <f>IFERROR(VLOOKUP($D241,'[2]Gui chi Quynh'!D$7:K$393,7,0),0)</f>
        <v>A2</v>
      </c>
      <c r="K241" s="19">
        <f>VLOOKUP(J241,Sheet1!$B$2:$C$12,2,TRUE)</f>
        <v>9</v>
      </c>
      <c r="L241" s="5" t="str">
        <f>IFERROR(VLOOKUP($D241,'[3]Chi tiet'!$D$7:$L$397,8,0),0)</f>
        <v>A3</v>
      </c>
      <c r="M241" s="19">
        <f>VLOOKUP(L241,Sheet1!$B$2:$C$12,2,TRUE)</f>
        <v>8</v>
      </c>
      <c r="N241" s="5">
        <f>IFERROR(VLOOKUP($D241,#REF!,3,0),0)</f>
        <v>0</v>
      </c>
      <c r="O241" s="19" t="e">
        <f>VLOOKUP(N241,Sheet1!$B$2:$C$12,2,TRUE)</f>
        <v>#N/A</v>
      </c>
      <c r="P241" s="160" t="e">
        <f t="shared" si="20"/>
        <v>#N/A</v>
      </c>
      <c r="Q241" s="96">
        <f t="shared" si="16"/>
        <v>0</v>
      </c>
      <c r="R241" s="97" t="e">
        <f t="shared" si="17"/>
        <v>#N/A</v>
      </c>
      <c r="S241" s="154"/>
      <c r="T241" s="31"/>
      <c r="U241" s="25"/>
    </row>
    <row r="242" spans="1:21" s="7" customFormat="1" ht="31.5" x14ac:dyDescent="0.25">
      <c r="A242" s="44">
        <f t="shared" si="18"/>
        <v>234</v>
      </c>
      <c r="B242" s="44" t="s">
        <v>312</v>
      </c>
      <c r="C242" s="54" t="s">
        <v>180</v>
      </c>
      <c r="D242" s="38" t="s">
        <v>638</v>
      </c>
      <c r="E242" s="38" t="s">
        <v>769</v>
      </c>
      <c r="F242" s="17" t="s">
        <v>391</v>
      </c>
      <c r="G242" s="19">
        <f>VLOOKUP(F242,Sheet1!$B$2:$C$12,2,TRUE)</f>
        <v>9</v>
      </c>
      <c r="H242" s="5" t="str">
        <f>IFERROR(VLOOKUP($D242,'[1]Chi tiet'!$D$7:$L$389,8,0),0)</f>
        <v>A1</v>
      </c>
      <c r="I242" s="19">
        <f>VLOOKUP(H242,Sheet1!$B$2:$C$12,2,TRUE)</f>
        <v>10</v>
      </c>
      <c r="J242" s="5" t="str">
        <f>IFERROR(VLOOKUP($D242,'[2]Gui chi Quynh'!D$7:K$393,7,0),0)</f>
        <v>A1</v>
      </c>
      <c r="K242" s="19">
        <f>VLOOKUP(J242,Sheet1!$B$2:$C$12,2,TRUE)</f>
        <v>10</v>
      </c>
      <c r="L242" s="5" t="str">
        <f>IFERROR(VLOOKUP($D242,'[3]Chi tiet'!$D$7:$L$397,8,0),0)</f>
        <v>A3</v>
      </c>
      <c r="M242" s="19">
        <f>VLOOKUP(L242,Sheet1!$B$2:$C$12,2,TRUE)</f>
        <v>8</v>
      </c>
      <c r="N242" s="5">
        <f>IFERROR(VLOOKUP($D242,#REF!,3,0),0)</f>
        <v>0</v>
      </c>
      <c r="O242" s="19" t="e">
        <f>VLOOKUP(N242,Sheet1!$B$2:$C$12,2,TRUE)</f>
        <v>#N/A</v>
      </c>
      <c r="P242" s="160" t="e">
        <f t="shared" si="20"/>
        <v>#N/A</v>
      </c>
      <c r="Q242" s="96">
        <f t="shared" si="16"/>
        <v>0</v>
      </c>
      <c r="R242" s="97" t="e">
        <f t="shared" si="17"/>
        <v>#N/A</v>
      </c>
      <c r="S242" s="154"/>
      <c r="T242" s="31"/>
      <c r="U242" s="25"/>
    </row>
    <row r="243" spans="1:21" s="7" customFormat="1" ht="31.5" x14ac:dyDescent="0.25">
      <c r="A243" s="44">
        <f t="shared" si="18"/>
        <v>235</v>
      </c>
      <c r="B243" s="44" t="s">
        <v>313</v>
      </c>
      <c r="C243" s="54" t="s">
        <v>170</v>
      </c>
      <c r="D243" s="38" t="s">
        <v>639</v>
      </c>
      <c r="E243" s="38" t="s">
        <v>769</v>
      </c>
      <c r="F243" s="17" t="s">
        <v>392</v>
      </c>
      <c r="G243" s="19">
        <f>VLOOKUP(F243,Sheet1!$B$2:$C$12,2,TRUE)</f>
        <v>8</v>
      </c>
      <c r="H243" s="5" t="str">
        <f>IFERROR(VLOOKUP($D243,'[1]Chi tiet'!$D$7:$L$389,8,0),0)</f>
        <v>A2</v>
      </c>
      <c r="I243" s="19">
        <f>VLOOKUP(H243,Sheet1!$B$2:$C$12,2,TRUE)</f>
        <v>9</v>
      </c>
      <c r="J243" s="5" t="str">
        <f>IFERROR(VLOOKUP($D243,'[2]Gui chi Quynh'!D$7:K$393,7,0),0)</f>
        <v>A2</v>
      </c>
      <c r="K243" s="19">
        <f>VLOOKUP(J243,Sheet1!$B$2:$C$12,2,TRUE)</f>
        <v>9</v>
      </c>
      <c r="L243" s="5" t="str">
        <f>IFERROR(VLOOKUP($D243,'[3]Chi tiet'!$D$7:$L$397,8,0),0)</f>
        <v>A2</v>
      </c>
      <c r="M243" s="19">
        <f>VLOOKUP(L243,Sheet1!$B$2:$C$12,2,TRUE)</f>
        <v>9</v>
      </c>
      <c r="N243" s="5">
        <f>IFERROR(VLOOKUP($D243,#REF!,3,0),0)</f>
        <v>0</v>
      </c>
      <c r="O243" s="19" t="e">
        <f>VLOOKUP(N243,Sheet1!$B$2:$C$12,2,TRUE)</f>
        <v>#N/A</v>
      </c>
      <c r="P243" s="160" t="e">
        <f t="shared" si="20"/>
        <v>#N/A</v>
      </c>
      <c r="Q243" s="96">
        <f t="shared" si="16"/>
        <v>0</v>
      </c>
      <c r="R243" s="97" t="e">
        <f t="shared" si="17"/>
        <v>#N/A</v>
      </c>
      <c r="S243" s="154"/>
      <c r="T243" s="29"/>
      <c r="U243" s="29"/>
    </row>
    <row r="244" spans="1:21" s="7" customFormat="1" ht="31.5" x14ac:dyDescent="0.25">
      <c r="A244" s="44">
        <f t="shared" si="18"/>
        <v>236</v>
      </c>
      <c r="B244" s="44" t="s">
        <v>314</v>
      </c>
      <c r="C244" s="54" t="s">
        <v>186</v>
      </c>
      <c r="D244" s="38" t="s">
        <v>640</v>
      </c>
      <c r="E244" s="38" t="s">
        <v>769</v>
      </c>
      <c r="F244" s="17" t="s">
        <v>391</v>
      </c>
      <c r="G244" s="19">
        <f>VLOOKUP(F244,Sheet1!$B$2:$C$12,2,TRUE)</f>
        <v>9</v>
      </c>
      <c r="H244" s="5" t="str">
        <f>IFERROR(VLOOKUP($D244,'[1]Chi tiet'!$D$7:$L$389,8,0),0)</f>
        <v>A1</v>
      </c>
      <c r="I244" s="19">
        <f>VLOOKUP(H244,Sheet1!$B$2:$C$12,2,TRUE)</f>
        <v>10</v>
      </c>
      <c r="J244" s="5" t="str">
        <f>IFERROR(VLOOKUP($D244,'[2]Gui chi Quynh'!D$7:K$393,7,0),0)</f>
        <v>A1</v>
      </c>
      <c r="K244" s="19">
        <f>VLOOKUP(J244,Sheet1!$B$2:$C$12,2,TRUE)</f>
        <v>10</v>
      </c>
      <c r="L244" s="5" t="str">
        <f>IFERROR(VLOOKUP($D244,'[3]Chi tiet'!$D$7:$L$397,8,0),0)</f>
        <v>A1</v>
      </c>
      <c r="M244" s="19">
        <f>VLOOKUP(L244,Sheet1!$B$2:$C$12,2,TRUE)</f>
        <v>10</v>
      </c>
      <c r="N244" s="5">
        <f>IFERROR(VLOOKUP($D244,#REF!,3,0),0)</f>
        <v>0</v>
      </c>
      <c r="O244" s="19" t="e">
        <f>VLOOKUP(N244,Sheet1!$B$2:$C$12,2,TRUE)</f>
        <v>#N/A</v>
      </c>
      <c r="P244" s="160" t="e">
        <f t="shared" si="20"/>
        <v>#N/A</v>
      </c>
      <c r="Q244" s="96">
        <f t="shared" si="16"/>
        <v>0</v>
      </c>
      <c r="R244" s="97" t="e">
        <f t="shared" si="17"/>
        <v>#N/A</v>
      </c>
      <c r="S244" s="154"/>
      <c r="T244" s="29"/>
      <c r="U244" s="29"/>
    </row>
    <row r="245" spans="1:21" s="7" customFormat="1" ht="31.5" x14ac:dyDescent="0.25">
      <c r="A245" s="44">
        <f t="shared" si="18"/>
        <v>237</v>
      </c>
      <c r="B245" s="44" t="s">
        <v>315</v>
      </c>
      <c r="C245" s="54" t="s">
        <v>164</v>
      </c>
      <c r="D245" s="38" t="s">
        <v>641</v>
      </c>
      <c r="E245" s="38" t="s">
        <v>769</v>
      </c>
      <c r="F245" s="17" t="s">
        <v>393</v>
      </c>
      <c r="G245" s="19">
        <f>VLOOKUP(F245,Sheet1!$B$2:$C$12,2,TRUE)</f>
        <v>7</v>
      </c>
      <c r="H245" s="5" t="str">
        <f>IFERROR(VLOOKUP($D245,'[1]Chi tiet'!$D$7:$L$389,8,0),0)</f>
        <v>A4</v>
      </c>
      <c r="I245" s="19">
        <f>VLOOKUP(H245,Sheet1!$B$2:$C$12,2,TRUE)</f>
        <v>7</v>
      </c>
      <c r="J245" s="5" t="str">
        <f>IFERROR(VLOOKUP($D245,'[2]Gui chi Quynh'!D$7:K$393,7,0),0)</f>
        <v>A4</v>
      </c>
      <c r="K245" s="19">
        <f>VLOOKUP(J245,Sheet1!$B$2:$C$12,2,TRUE)</f>
        <v>7</v>
      </c>
      <c r="L245" s="5" t="str">
        <f>IFERROR(VLOOKUP($D245,'[3]Chi tiet'!$D$7:$L$397,8,0),0)</f>
        <v>A4</v>
      </c>
      <c r="M245" s="19">
        <f>VLOOKUP(L245,Sheet1!$B$2:$C$12,2,TRUE)</f>
        <v>7</v>
      </c>
      <c r="N245" s="5">
        <f>IFERROR(VLOOKUP($D245,#REF!,3,0),0)</f>
        <v>0</v>
      </c>
      <c r="O245" s="19" t="e">
        <f>VLOOKUP(N245,Sheet1!$B$2:$C$12,2,TRUE)</f>
        <v>#N/A</v>
      </c>
      <c r="P245" s="160" t="e">
        <f t="shared" si="20"/>
        <v>#N/A</v>
      </c>
      <c r="Q245" s="96">
        <f t="shared" si="16"/>
        <v>0</v>
      </c>
      <c r="R245" s="97" t="e">
        <f t="shared" si="17"/>
        <v>#N/A</v>
      </c>
      <c r="S245" s="154"/>
      <c r="T245" s="25"/>
      <c r="U245" s="25"/>
    </row>
    <row r="246" spans="1:21" s="7" customFormat="1" ht="31.5" x14ac:dyDescent="0.25">
      <c r="A246" s="44">
        <f t="shared" si="18"/>
        <v>238</v>
      </c>
      <c r="B246" s="44" t="s">
        <v>316</v>
      </c>
      <c r="C246" s="54" t="s">
        <v>166</v>
      </c>
      <c r="D246" s="38" t="s">
        <v>642</v>
      </c>
      <c r="E246" s="38" t="s">
        <v>769</v>
      </c>
      <c r="F246" s="17" t="s">
        <v>393</v>
      </c>
      <c r="G246" s="19">
        <f>VLOOKUP(F246,Sheet1!$B$2:$C$12,2,TRUE)</f>
        <v>7</v>
      </c>
      <c r="H246" s="5" t="str">
        <f>IFERROR(VLOOKUP($D246,'[1]Chi tiet'!$D$7:$L$389,8,0),0)</f>
        <v>A3</v>
      </c>
      <c r="I246" s="19">
        <f>VLOOKUP(H246,Sheet1!$B$2:$C$12,2,TRUE)</f>
        <v>8</v>
      </c>
      <c r="J246" s="5" t="str">
        <f>IFERROR(VLOOKUP($D246,'[2]Gui chi Quynh'!D$7:K$393,7,0),0)</f>
        <v>A3</v>
      </c>
      <c r="K246" s="19">
        <f>VLOOKUP(J246,Sheet1!$B$2:$C$12,2,TRUE)</f>
        <v>8</v>
      </c>
      <c r="L246" s="5" t="str">
        <f>IFERROR(VLOOKUP($D246,'[3]Chi tiet'!$D$7:$L$397,8,0),0)</f>
        <v>A4</v>
      </c>
      <c r="M246" s="19">
        <f>VLOOKUP(L246,Sheet1!$B$2:$C$12,2,TRUE)</f>
        <v>7</v>
      </c>
      <c r="N246" s="5">
        <f>IFERROR(VLOOKUP($D246,#REF!,3,0),0)</f>
        <v>0</v>
      </c>
      <c r="O246" s="19" t="e">
        <f>VLOOKUP(N246,Sheet1!$B$2:$C$12,2,TRUE)</f>
        <v>#N/A</v>
      </c>
      <c r="P246" s="160" t="e">
        <f t="shared" si="20"/>
        <v>#N/A</v>
      </c>
      <c r="Q246" s="96">
        <f t="shared" si="16"/>
        <v>0</v>
      </c>
      <c r="R246" s="97" t="e">
        <f t="shared" si="17"/>
        <v>#N/A</v>
      </c>
      <c r="S246" s="154"/>
      <c r="T246" s="29"/>
      <c r="U246" s="29"/>
    </row>
    <row r="247" spans="1:21" s="7" customFormat="1" ht="31.5" x14ac:dyDescent="0.25">
      <c r="A247" s="44">
        <f t="shared" si="18"/>
        <v>239</v>
      </c>
      <c r="B247" s="44" t="s">
        <v>317</v>
      </c>
      <c r="C247" s="54" t="s">
        <v>167</v>
      </c>
      <c r="D247" s="38" t="s">
        <v>643</v>
      </c>
      <c r="E247" s="38" t="s">
        <v>769</v>
      </c>
      <c r="F247" s="17" t="s">
        <v>393</v>
      </c>
      <c r="G247" s="19">
        <f>VLOOKUP(F247,Sheet1!$B$2:$C$12,2,TRUE)</f>
        <v>7</v>
      </c>
      <c r="H247" s="5" t="str">
        <f>IFERROR(VLOOKUP($D247,'[1]Chi tiet'!$D$7:$L$389,8,0),0)</f>
        <v>A4</v>
      </c>
      <c r="I247" s="19">
        <f>VLOOKUP(H247,Sheet1!$B$2:$C$12,2,TRUE)</f>
        <v>7</v>
      </c>
      <c r="J247" s="5" t="str">
        <f>IFERROR(VLOOKUP($D247,'[2]Gui chi Quynh'!D$7:K$393,7,0),0)</f>
        <v>A3</v>
      </c>
      <c r="K247" s="19">
        <f>VLOOKUP(J247,Sheet1!$B$2:$C$12,2,TRUE)</f>
        <v>8</v>
      </c>
      <c r="L247" s="5" t="str">
        <f>IFERROR(VLOOKUP($D247,'[3]Chi tiet'!$D$7:$L$397,8,0),0)</f>
        <v>A4</v>
      </c>
      <c r="M247" s="19">
        <f>VLOOKUP(L247,Sheet1!$B$2:$C$12,2,TRUE)</f>
        <v>7</v>
      </c>
      <c r="N247" s="5">
        <f>IFERROR(VLOOKUP($D247,#REF!,3,0),0)</f>
        <v>0</v>
      </c>
      <c r="O247" s="19" t="e">
        <f>VLOOKUP(N247,Sheet1!$B$2:$C$12,2,TRUE)</f>
        <v>#N/A</v>
      </c>
      <c r="P247" s="160" t="e">
        <f t="shared" si="20"/>
        <v>#N/A</v>
      </c>
      <c r="Q247" s="96">
        <f t="shared" si="16"/>
        <v>0</v>
      </c>
      <c r="R247" s="97" t="e">
        <f t="shared" si="17"/>
        <v>#N/A</v>
      </c>
      <c r="S247" s="154"/>
      <c r="T247" s="29"/>
      <c r="U247" s="29"/>
    </row>
    <row r="248" spans="1:21" s="7" customFormat="1" ht="31.5" x14ac:dyDescent="0.25">
      <c r="A248" s="44">
        <f t="shared" si="18"/>
        <v>240</v>
      </c>
      <c r="B248" s="44" t="s">
        <v>318</v>
      </c>
      <c r="C248" s="54" t="s">
        <v>168</v>
      </c>
      <c r="D248" s="38" t="s">
        <v>644</v>
      </c>
      <c r="E248" s="38" t="s">
        <v>769</v>
      </c>
      <c r="F248" s="17" t="s">
        <v>390</v>
      </c>
      <c r="G248" s="19">
        <f>VLOOKUP(F248,Sheet1!$B$2:$C$12,2,TRUE)</f>
        <v>10</v>
      </c>
      <c r="H248" s="5" t="str">
        <f>IFERROR(VLOOKUP($D248,'[1]Chi tiet'!$D$7:$L$389,8,0),0)</f>
        <v>A1</v>
      </c>
      <c r="I248" s="19">
        <f>VLOOKUP(H248,Sheet1!$B$2:$C$12,2,TRUE)</f>
        <v>10</v>
      </c>
      <c r="J248" s="5" t="str">
        <f>IFERROR(VLOOKUP($D248,'[2]Gui chi Quynh'!D$7:K$393,7,0),0)</f>
        <v>A1</v>
      </c>
      <c r="K248" s="19">
        <f>VLOOKUP(J248,Sheet1!$B$2:$C$12,2,TRUE)</f>
        <v>10</v>
      </c>
      <c r="L248" s="5" t="str">
        <f>IFERROR(VLOOKUP($D248,'[3]Chi tiet'!$D$7:$L$397,8,0),0)</f>
        <v>A1</v>
      </c>
      <c r="M248" s="19">
        <f>VLOOKUP(L248,Sheet1!$B$2:$C$12,2,TRUE)</f>
        <v>10</v>
      </c>
      <c r="N248" s="5">
        <f>IFERROR(VLOOKUP($D248,#REF!,3,0),0)</f>
        <v>0</v>
      </c>
      <c r="O248" s="19" t="e">
        <f>VLOOKUP(N248,Sheet1!$B$2:$C$12,2,TRUE)</f>
        <v>#N/A</v>
      </c>
      <c r="P248" s="160" t="e">
        <f t="shared" si="20"/>
        <v>#N/A</v>
      </c>
      <c r="Q248" s="96">
        <f t="shared" si="16"/>
        <v>0</v>
      </c>
      <c r="R248" s="97" t="e">
        <f t="shared" si="17"/>
        <v>#N/A</v>
      </c>
      <c r="S248" s="154"/>
      <c r="T248" s="29"/>
      <c r="U248" s="29"/>
    </row>
    <row r="249" spans="1:21" s="7" customFormat="1" ht="31.5" x14ac:dyDescent="0.25">
      <c r="A249" s="44">
        <f t="shared" si="18"/>
        <v>241</v>
      </c>
      <c r="B249" s="44" t="s">
        <v>23</v>
      </c>
      <c r="C249" s="54" t="s">
        <v>172</v>
      </c>
      <c r="D249" s="38" t="s">
        <v>645</v>
      </c>
      <c r="E249" s="38" t="s">
        <v>769</v>
      </c>
      <c r="F249" s="17" t="s">
        <v>392</v>
      </c>
      <c r="G249" s="19">
        <f>VLOOKUP(F249,Sheet1!$B$2:$C$12,2,TRUE)</f>
        <v>8</v>
      </c>
      <c r="H249" s="5" t="str">
        <f>IFERROR(VLOOKUP($D249,'[1]Chi tiet'!$D$7:$L$389,8,0),0)</f>
        <v>A3</v>
      </c>
      <c r="I249" s="19">
        <f>VLOOKUP(H249,Sheet1!$B$2:$C$12,2,TRUE)</f>
        <v>8</v>
      </c>
      <c r="J249" s="5" t="str">
        <f>IFERROR(VLOOKUP($D249,'[2]Gui chi Quynh'!D$7:K$393,7,0),0)</f>
        <v>A3</v>
      </c>
      <c r="K249" s="19">
        <f>VLOOKUP(J249,Sheet1!$B$2:$C$12,2,TRUE)</f>
        <v>8</v>
      </c>
      <c r="L249" s="5" t="str">
        <f>IFERROR(VLOOKUP($D249,'[3]Chi tiet'!$D$7:$L$397,8,0),0)</f>
        <v>A4</v>
      </c>
      <c r="M249" s="19">
        <f>VLOOKUP(L249,Sheet1!$B$2:$C$12,2,TRUE)</f>
        <v>7</v>
      </c>
      <c r="N249" s="5">
        <f>IFERROR(VLOOKUP($D249,#REF!,3,0),0)</f>
        <v>0</v>
      </c>
      <c r="O249" s="19" t="e">
        <f>VLOOKUP(N249,Sheet1!$B$2:$C$12,2,TRUE)</f>
        <v>#N/A</v>
      </c>
      <c r="P249" s="160" t="e">
        <f t="shared" si="20"/>
        <v>#N/A</v>
      </c>
      <c r="Q249" s="96">
        <f t="shared" si="16"/>
        <v>0</v>
      </c>
      <c r="R249" s="97" t="e">
        <f t="shared" si="17"/>
        <v>#N/A</v>
      </c>
      <c r="S249" s="154"/>
      <c r="T249" s="29"/>
      <c r="U249" s="29"/>
    </row>
    <row r="250" spans="1:21" s="7" customFormat="1" ht="31.5" x14ac:dyDescent="0.25">
      <c r="A250" s="44">
        <f t="shared" si="18"/>
        <v>242</v>
      </c>
      <c r="B250" s="44" t="s">
        <v>25</v>
      </c>
      <c r="C250" s="54" t="s">
        <v>173</v>
      </c>
      <c r="D250" s="38" t="s">
        <v>646</v>
      </c>
      <c r="E250" s="38" t="s">
        <v>769</v>
      </c>
      <c r="F250" s="17" t="s">
        <v>393</v>
      </c>
      <c r="G250" s="19">
        <f>VLOOKUP(F250,Sheet1!$B$2:$C$12,2,TRUE)</f>
        <v>7</v>
      </c>
      <c r="H250" s="5" t="str">
        <f>IFERROR(VLOOKUP($D250,'[1]Chi tiet'!$D$7:$L$389,8,0),0)</f>
        <v>A4</v>
      </c>
      <c r="I250" s="19">
        <f>VLOOKUP(H250,Sheet1!$B$2:$C$12,2,TRUE)</f>
        <v>7</v>
      </c>
      <c r="J250" s="5" t="str">
        <f>IFERROR(VLOOKUP($D250,'[2]Gui chi Quynh'!D$7:K$393,7,0),0)</f>
        <v>A3</v>
      </c>
      <c r="K250" s="19">
        <f>VLOOKUP(J250,Sheet1!$B$2:$C$12,2,TRUE)</f>
        <v>8</v>
      </c>
      <c r="L250" s="5" t="str">
        <f>IFERROR(VLOOKUP($D250,'[3]Chi tiet'!$D$7:$L$397,8,0),0)</f>
        <v>A4</v>
      </c>
      <c r="M250" s="19">
        <f>VLOOKUP(L250,Sheet1!$B$2:$C$12,2,TRUE)</f>
        <v>7</v>
      </c>
      <c r="N250" s="5">
        <f>IFERROR(VLOOKUP($D250,#REF!,3,0),0)</f>
        <v>0</v>
      </c>
      <c r="O250" s="19" t="e">
        <f>VLOOKUP(N250,Sheet1!$B$2:$C$12,2,TRUE)</f>
        <v>#N/A</v>
      </c>
      <c r="P250" s="160" t="e">
        <f t="shared" si="20"/>
        <v>#N/A</v>
      </c>
      <c r="Q250" s="96">
        <f t="shared" si="16"/>
        <v>0</v>
      </c>
      <c r="R250" s="97" t="e">
        <f t="shared" si="17"/>
        <v>#N/A</v>
      </c>
      <c r="S250" s="154"/>
      <c r="T250" s="29"/>
      <c r="U250" s="29"/>
    </row>
    <row r="251" spans="1:21" s="7" customFormat="1" ht="31.5" x14ac:dyDescent="0.25">
      <c r="A251" s="44">
        <f t="shared" si="18"/>
        <v>243</v>
      </c>
      <c r="B251" s="44" t="s">
        <v>27</v>
      </c>
      <c r="C251" s="54" t="s">
        <v>352</v>
      </c>
      <c r="D251" s="38" t="s">
        <v>647</v>
      </c>
      <c r="E251" s="38" t="s">
        <v>769</v>
      </c>
      <c r="F251" s="17" t="s">
        <v>393</v>
      </c>
      <c r="G251" s="19">
        <f>VLOOKUP(F251,Sheet1!$B$2:$C$12,2,TRUE)</f>
        <v>7</v>
      </c>
      <c r="H251" s="5" t="str">
        <f>IFERROR(VLOOKUP($D251,'[1]Chi tiet'!$D$7:$L$389,8,0),0)</f>
        <v>A4</v>
      </c>
      <c r="I251" s="19">
        <f>VLOOKUP(H251,Sheet1!$B$2:$C$12,2,TRUE)</f>
        <v>7</v>
      </c>
      <c r="J251" s="5" t="str">
        <f>IFERROR(VLOOKUP($D251,'[2]Gui chi Quynh'!D$7:K$393,7,0),0)</f>
        <v>A3</v>
      </c>
      <c r="K251" s="19">
        <f>VLOOKUP(J251,Sheet1!$B$2:$C$12,2,TRUE)</f>
        <v>8</v>
      </c>
      <c r="L251" s="5" t="str">
        <f>IFERROR(VLOOKUP($D251,'[3]Chi tiet'!$D$7:$L$397,8,0),0)</f>
        <v>A4</v>
      </c>
      <c r="M251" s="19">
        <f>VLOOKUP(L251,Sheet1!$B$2:$C$12,2,TRUE)</f>
        <v>7</v>
      </c>
      <c r="N251" s="5">
        <f>IFERROR(VLOOKUP($D251,#REF!,3,0),0)</f>
        <v>0</v>
      </c>
      <c r="O251" s="19" t="e">
        <f>VLOOKUP(N251,Sheet1!$B$2:$C$12,2,TRUE)</f>
        <v>#N/A</v>
      </c>
      <c r="P251" s="160" t="e">
        <f t="shared" si="20"/>
        <v>#N/A</v>
      </c>
      <c r="Q251" s="96">
        <f t="shared" si="16"/>
        <v>0</v>
      </c>
      <c r="R251" s="97" t="e">
        <f t="shared" si="17"/>
        <v>#N/A</v>
      </c>
      <c r="S251" s="154"/>
      <c r="T251" s="29"/>
      <c r="U251" s="29"/>
    </row>
    <row r="252" spans="1:21" s="7" customFormat="1" ht="31.5" x14ac:dyDescent="0.25">
      <c r="A252" s="44">
        <f t="shared" si="18"/>
        <v>244</v>
      </c>
      <c r="B252" s="44" t="s">
        <v>29</v>
      </c>
      <c r="C252" s="54" t="s">
        <v>174</v>
      </c>
      <c r="D252" s="38" t="s">
        <v>648</v>
      </c>
      <c r="E252" s="38" t="s">
        <v>769</v>
      </c>
      <c r="F252" s="17" t="s">
        <v>393</v>
      </c>
      <c r="G252" s="19">
        <f>VLOOKUP(F252,Sheet1!$B$2:$C$12,2,TRUE)</f>
        <v>7</v>
      </c>
      <c r="H252" s="5" t="str">
        <f>IFERROR(VLOOKUP($D252,'[1]Chi tiet'!$D$7:$L$389,8,0),0)</f>
        <v>A3</v>
      </c>
      <c r="I252" s="19">
        <f>VLOOKUP(H252,Sheet1!$B$2:$C$12,2,TRUE)</f>
        <v>8</v>
      </c>
      <c r="J252" s="5" t="str">
        <f>IFERROR(VLOOKUP($D252,'[2]Gui chi Quynh'!D$7:K$393,7,0),0)</f>
        <v>A3</v>
      </c>
      <c r="K252" s="19">
        <f>VLOOKUP(J252,Sheet1!$B$2:$C$12,2,TRUE)</f>
        <v>8</v>
      </c>
      <c r="L252" s="5" t="str">
        <f>IFERROR(VLOOKUP($D252,'[3]Chi tiet'!$D$7:$L$397,8,0),0)</f>
        <v>A3</v>
      </c>
      <c r="M252" s="19">
        <f>VLOOKUP(L252,Sheet1!$B$2:$C$12,2,TRUE)</f>
        <v>8</v>
      </c>
      <c r="N252" s="5">
        <f>IFERROR(VLOOKUP($D252,#REF!,3,0),0)</f>
        <v>0</v>
      </c>
      <c r="O252" s="19" t="e">
        <f>VLOOKUP(N252,Sheet1!$B$2:$C$12,2,TRUE)</f>
        <v>#N/A</v>
      </c>
      <c r="P252" s="160" t="e">
        <f t="shared" si="20"/>
        <v>#N/A</v>
      </c>
      <c r="Q252" s="96">
        <f t="shared" si="16"/>
        <v>0</v>
      </c>
      <c r="R252" s="97" t="e">
        <f t="shared" si="17"/>
        <v>#N/A</v>
      </c>
      <c r="S252" s="154"/>
      <c r="T252" s="29"/>
      <c r="U252" s="29"/>
    </row>
    <row r="253" spans="1:21" s="7" customFormat="1" ht="31.5" x14ac:dyDescent="0.25">
      <c r="A253" s="44">
        <f t="shared" si="18"/>
        <v>245</v>
      </c>
      <c r="B253" s="44" t="s">
        <v>31</v>
      </c>
      <c r="C253" s="54" t="s">
        <v>175</v>
      </c>
      <c r="D253" s="38" t="s">
        <v>649</v>
      </c>
      <c r="E253" s="38" t="s">
        <v>769</v>
      </c>
      <c r="F253" s="17" t="s">
        <v>393</v>
      </c>
      <c r="G253" s="19">
        <f>VLOOKUP(F253,Sheet1!$B$2:$C$12,2,TRUE)</f>
        <v>7</v>
      </c>
      <c r="H253" s="5" t="str">
        <f>IFERROR(VLOOKUP($D253,'[1]Chi tiet'!$D$7:$L$389,8,0),0)</f>
        <v>A4</v>
      </c>
      <c r="I253" s="19">
        <f>VLOOKUP(H253,Sheet1!$B$2:$C$12,2,TRUE)</f>
        <v>7</v>
      </c>
      <c r="J253" s="5" t="str">
        <f>IFERROR(VLOOKUP($D253,'[2]Gui chi Quynh'!D$7:K$393,7,0),0)</f>
        <v>A3</v>
      </c>
      <c r="K253" s="19">
        <f>VLOOKUP(J253,Sheet1!$B$2:$C$12,2,TRUE)</f>
        <v>8</v>
      </c>
      <c r="L253" s="5" t="str">
        <f>IFERROR(VLOOKUP($D253,'[3]Chi tiet'!$D$7:$L$397,8,0),0)</f>
        <v>A4</v>
      </c>
      <c r="M253" s="19">
        <f>VLOOKUP(L253,Sheet1!$B$2:$C$12,2,TRUE)</f>
        <v>7</v>
      </c>
      <c r="N253" s="5">
        <f>IFERROR(VLOOKUP($D253,#REF!,3,0),0)</f>
        <v>0</v>
      </c>
      <c r="O253" s="19" t="e">
        <f>VLOOKUP(N253,Sheet1!$B$2:$C$12,2,TRUE)</f>
        <v>#N/A</v>
      </c>
      <c r="P253" s="160" t="e">
        <f t="shared" si="20"/>
        <v>#N/A</v>
      </c>
      <c r="Q253" s="96">
        <f t="shared" si="16"/>
        <v>0</v>
      </c>
      <c r="R253" s="97" t="e">
        <f t="shared" si="17"/>
        <v>#N/A</v>
      </c>
      <c r="S253" s="154"/>
      <c r="T253" s="29"/>
      <c r="U253" s="29"/>
    </row>
    <row r="254" spans="1:21" s="7" customFormat="1" ht="31.5" x14ac:dyDescent="0.25">
      <c r="A254" s="44">
        <f t="shared" si="18"/>
        <v>246</v>
      </c>
      <c r="B254" s="44" t="s">
        <v>33</v>
      </c>
      <c r="C254" s="54" t="s">
        <v>176</v>
      </c>
      <c r="D254" s="38" t="s">
        <v>650</v>
      </c>
      <c r="E254" s="38" t="s">
        <v>769</v>
      </c>
      <c r="F254" s="17" t="s">
        <v>393</v>
      </c>
      <c r="G254" s="19">
        <f>VLOOKUP(F254,Sheet1!$B$2:$C$12,2,TRUE)</f>
        <v>7</v>
      </c>
      <c r="H254" s="5" t="str">
        <f>IFERROR(VLOOKUP($D254,'[1]Chi tiet'!$D$7:$L$389,8,0),0)</f>
        <v>A4</v>
      </c>
      <c r="I254" s="19">
        <f>VLOOKUP(H254,Sheet1!$B$2:$C$12,2,TRUE)</f>
        <v>7</v>
      </c>
      <c r="J254" s="5" t="str">
        <f>IFERROR(VLOOKUP($D254,'[2]Gui chi Quynh'!D$7:K$393,7,0),0)</f>
        <v>A3</v>
      </c>
      <c r="K254" s="19">
        <f>VLOOKUP(J254,Sheet1!$B$2:$C$12,2,TRUE)</f>
        <v>8</v>
      </c>
      <c r="L254" s="5" t="str">
        <f>IFERROR(VLOOKUP($D254,'[3]Chi tiet'!$D$7:$L$397,8,0),0)</f>
        <v>A4</v>
      </c>
      <c r="M254" s="19">
        <f>VLOOKUP(L254,Sheet1!$B$2:$C$12,2,TRUE)</f>
        <v>7</v>
      </c>
      <c r="N254" s="5">
        <f>IFERROR(VLOOKUP($D254,#REF!,3,0),0)</f>
        <v>0</v>
      </c>
      <c r="O254" s="19" t="e">
        <f>VLOOKUP(N254,Sheet1!$B$2:$C$12,2,TRUE)</f>
        <v>#N/A</v>
      </c>
      <c r="P254" s="160" t="e">
        <f t="shared" si="20"/>
        <v>#N/A</v>
      </c>
      <c r="Q254" s="96">
        <f t="shared" si="16"/>
        <v>0</v>
      </c>
      <c r="R254" s="97" t="e">
        <f t="shared" si="17"/>
        <v>#N/A</v>
      </c>
      <c r="S254" s="154"/>
      <c r="T254" s="29"/>
      <c r="U254" s="29"/>
    </row>
    <row r="255" spans="1:21" s="7" customFormat="1" ht="31.5" x14ac:dyDescent="0.25">
      <c r="A255" s="44">
        <f t="shared" si="18"/>
        <v>247</v>
      </c>
      <c r="B255" s="44" t="s">
        <v>35</v>
      </c>
      <c r="C255" s="54" t="s">
        <v>177</v>
      </c>
      <c r="D255" s="38" t="s">
        <v>651</v>
      </c>
      <c r="E255" s="38" t="s">
        <v>769</v>
      </c>
      <c r="F255" s="17" t="s">
        <v>393</v>
      </c>
      <c r="G255" s="19">
        <f>VLOOKUP(F255,Sheet1!$B$2:$C$12,2,TRUE)</f>
        <v>7</v>
      </c>
      <c r="H255" s="5" t="str">
        <f>IFERROR(VLOOKUP($D255,'[1]Chi tiet'!$D$7:$L$389,8,0),0)</f>
        <v>A4</v>
      </c>
      <c r="I255" s="19">
        <f>VLOOKUP(H255,Sheet1!$B$2:$C$12,2,TRUE)</f>
        <v>7</v>
      </c>
      <c r="J255" s="5" t="str">
        <f>IFERROR(VLOOKUP($D255,'[2]Gui chi Quynh'!D$7:K$393,7,0),0)</f>
        <v>A3</v>
      </c>
      <c r="K255" s="19">
        <f>VLOOKUP(J255,Sheet1!$B$2:$C$12,2,TRUE)</f>
        <v>8</v>
      </c>
      <c r="L255" s="5" t="str">
        <f>IFERROR(VLOOKUP($D255,'[3]Chi tiet'!$D$7:$L$397,8,0),0)</f>
        <v>A4</v>
      </c>
      <c r="M255" s="19">
        <f>VLOOKUP(L255,Sheet1!$B$2:$C$12,2,TRUE)</f>
        <v>7</v>
      </c>
      <c r="N255" s="5">
        <f>IFERROR(VLOOKUP($D255,#REF!,3,0),0)</f>
        <v>0</v>
      </c>
      <c r="O255" s="19" t="e">
        <f>VLOOKUP(N255,Sheet1!$B$2:$C$12,2,TRUE)</f>
        <v>#N/A</v>
      </c>
      <c r="P255" s="160" t="e">
        <f t="shared" si="20"/>
        <v>#N/A</v>
      </c>
      <c r="Q255" s="96">
        <f t="shared" si="16"/>
        <v>0</v>
      </c>
      <c r="R255" s="97" t="e">
        <f t="shared" si="17"/>
        <v>#N/A</v>
      </c>
      <c r="S255" s="154"/>
      <c r="T255" s="29"/>
      <c r="U255" s="29"/>
    </row>
    <row r="256" spans="1:21" s="7" customFormat="1" ht="31.5" x14ac:dyDescent="0.25">
      <c r="A256" s="44">
        <f t="shared" si="18"/>
        <v>248</v>
      </c>
      <c r="B256" s="44" t="s">
        <v>37</v>
      </c>
      <c r="C256" s="54" t="s">
        <v>178</v>
      </c>
      <c r="D256" s="38" t="s">
        <v>652</v>
      </c>
      <c r="E256" s="38" t="s">
        <v>769</v>
      </c>
      <c r="F256" s="17" t="s">
        <v>393</v>
      </c>
      <c r="G256" s="19">
        <f>VLOOKUP(F256,Sheet1!$B$2:$C$12,2,TRUE)</f>
        <v>7</v>
      </c>
      <c r="H256" s="5" t="str">
        <f>IFERROR(VLOOKUP($D256,'[1]Chi tiet'!$D$7:$L$389,8,0),0)</f>
        <v>A4</v>
      </c>
      <c r="I256" s="19">
        <f>VLOOKUP(H256,Sheet1!$B$2:$C$12,2,TRUE)</f>
        <v>7</v>
      </c>
      <c r="J256" s="5" t="str">
        <f>IFERROR(VLOOKUP($D256,'[2]Gui chi Quynh'!D$7:K$393,7,0),0)</f>
        <v>A3</v>
      </c>
      <c r="K256" s="19">
        <f>VLOOKUP(J256,Sheet1!$B$2:$C$12,2,TRUE)</f>
        <v>8</v>
      </c>
      <c r="L256" s="5" t="str">
        <f>IFERROR(VLOOKUP($D256,'[3]Chi tiet'!$D$7:$L$397,8,0),0)</f>
        <v>A4</v>
      </c>
      <c r="M256" s="19">
        <f>VLOOKUP(L256,Sheet1!$B$2:$C$12,2,TRUE)</f>
        <v>7</v>
      </c>
      <c r="N256" s="5">
        <f>IFERROR(VLOOKUP($D256,#REF!,3,0),0)</f>
        <v>0</v>
      </c>
      <c r="O256" s="19" t="e">
        <f>VLOOKUP(N256,Sheet1!$B$2:$C$12,2,TRUE)</f>
        <v>#N/A</v>
      </c>
      <c r="P256" s="160" t="e">
        <f t="shared" si="20"/>
        <v>#N/A</v>
      </c>
      <c r="Q256" s="96">
        <f t="shared" si="16"/>
        <v>0</v>
      </c>
      <c r="R256" s="97" t="e">
        <f t="shared" si="17"/>
        <v>#N/A</v>
      </c>
      <c r="S256" s="154"/>
      <c r="T256" s="29"/>
      <c r="U256" s="29"/>
    </row>
    <row r="257" spans="1:21" s="7" customFormat="1" ht="31.5" x14ac:dyDescent="0.25">
      <c r="A257" s="44">
        <f t="shared" si="18"/>
        <v>249</v>
      </c>
      <c r="B257" s="44" t="s">
        <v>38</v>
      </c>
      <c r="C257" s="54" t="s">
        <v>179</v>
      </c>
      <c r="D257" s="38" t="s">
        <v>653</v>
      </c>
      <c r="E257" s="38" t="s">
        <v>769</v>
      </c>
      <c r="F257" s="17" t="s">
        <v>393</v>
      </c>
      <c r="G257" s="19">
        <f>VLOOKUP(F257,Sheet1!$B$2:$C$12,2,TRUE)</f>
        <v>7</v>
      </c>
      <c r="H257" s="5" t="str">
        <f>IFERROR(VLOOKUP($D257,'[1]Chi tiet'!$D$7:$L$389,8,0),0)</f>
        <v>A4</v>
      </c>
      <c r="I257" s="19">
        <f>VLOOKUP(H257,Sheet1!$B$2:$C$12,2,TRUE)</f>
        <v>7</v>
      </c>
      <c r="J257" s="5" t="str">
        <f>IFERROR(VLOOKUP($D257,'[2]Gui chi Quynh'!D$7:K$393,7,0),0)</f>
        <v>A2</v>
      </c>
      <c r="K257" s="19">
        <f>VLOOKUP(J257,Sheet1!$B$2:$C$12,2,TRUE)</f>
        <v>9</v>
      </c>
      <c r="L257" s="5" t="str">
        <f>IFERROR(VLOOKUP($D257,'[3]Chi tiet'!$D$7:$L$397,8,0),0)</f>
        <v>A4</v>
      </c>
      <c r="M257" s="19">
        <f>VLOOKUP(L257,Sheet1!$B$2:$C$12,2,TRUE)</f>
        <v>7</v>
      </c>
      <c r="N257" s="5">
        <f>IFERROR(VLOOKUP($D257,#REF!,3,0),0)</f>
        <v>0</v>
      </c>
      <c r="O257" s="19" t="e">
        <f>VLOOKUP(N257,Sheet1!$B$2:$C$12,2,TRUE)</f>
        <v>#N/A</v>
      </c>
      <c r="P257" s="160" t="e">
        <f t="shared" si="20"/>
        <v>#N/A</v>
      </c>
      <c r="Q257" s="96">
        <f t="shared" si="16"/>
        <v>0</v>
      </c>
      <c r="R257" s="97" t="e">
        <f t="shared" si="17"/>
        <v>#N/A</v>
      </c>
      <c r="S257" s="154"/>
      <c r="T257" s="29"/>
      <c r="U257" s="29"/>
    </row>
    <row r="258" spans="1:21" s="7" customFormat="1" ht="31.5" x14ac:dyDescent="0.25">
      <c r="A258" s="44">
        <f t="shared" si="18"/>
        <v>250</v>
      </c>
      <c r="B258" s="44" t="s">
        <v>40</v>
      </c>
      <c r="C258" s="54" t="s">
        <v>181</v>
      </c>
      <c r="D258" s="38" t="s">
        <v>654</v>
      </c>
      <c r="E258" s="38" t="s">
        <v>769</v>
      </c>
      <c r="F258" s="17" t="s">
        <v>393</v>
      </c>
      <c r="G258" s="19">
        <f>VLOOKUP(F258,Sheet1!$B$2:$C$12,2,TRUE)</f>
        <v>7</v>
      </c>
      <c r="H258" s="5" t="str">
        <f>IFERROR(VLOOKUP($D258,'[1]Chi tiet'!$D$7:$L$389,8,0),0)</f>
        <v>A4</v>
      </c>
      <c r="I258" s="19">
        <f>VLOOKUP(H258,Sheet1!$B$2:$C$12,2,TRUE)</f>
        <v>7</v>
      </c>
      <c r="J258" s="5" t="str">
        <f>IFERROR(VLOOKUP($D258,'[2]Gui chi Quynh'!D$7:K$393,7,0),0)</f>
        <v>A3</v>
      </c>
      <c r="K258" s="19">
        <f>VLOOKUP(J258,Sheet1!$B$2:$C$12,2,TRUE)</f>
        <v>8</v>
      </c>
      <c r="L258" s="5" t="str">
        <f>IFERROR(VLOOKUP($D258,'[3]Chi tiet'!$D$7:$L$397,8,0),0)</f>
        <v>A3</v>
      </c>
      <c r="M258" s="19">
        <f>VLOOKUP(L258,Sheet1!$B$2:$C$12,2,TRUE)</f>
        <v>8</v>
      </c>
      <c r="N258" s="5">
        <f>IFERROR(VLOOKUP($D258,#REF!,3,0),0)</f>
        <v>0</v>
      </c>
      <c r="O258" s="19" t="e">
        <f>VLOOKUP(N258,Sheet1!$B$2:$C$12,2,TRUE)</f>
        <v>#N/A</v>
      </c>
      <c r="P258" s="160" t="e">
        <f t="shared" si="20"/>
        <v>#N/A</v>
      </c>
      <c r="Q258" s="96">
        <f t="shared" si="16"/>
        <v>0</v>
      </c>
      <c r="R258" s="97" t="e">
        <f t="shared" si="17"/>
        <v>#N/A</v>
      </c>
      <c r="S258" s="154"/>
      <c r="T258" s="29"/>
      <c r="U258" s="29"/>
    </row>
    <row r="259" spans="1:21" s="7" customFormat="1" ht="31.5" x14ac:dyDescent="0.25">
      <c r="A259" s="44">
        <f t="shared" si="18"/>
        <v>251</v>
      </c>
      <c r="B259" s="44" t="s">
        <v>42</v>
      </c>
      <c r="C259" s="54" t="s">
        <v>182</v>
      </c>
      <c r="D259" s="38" t="s">
        <v>655</v>
      </c>
      <c r="E259" s="38" t="s">
        <v>769</v>
      </c>
      <c r="F259" s="17" t="s">
        <v>393</v>
      </c>
      <c r="G259" s="19">
        <f>VLOOKUP(F259,Sheet1!$B$2:$C$12,2,TRUE)</f>
        <v>7</v>
      </c>
      <c r="H259" s="5" t="str">
        <f>IFERROR(VLOOKUP($D259,'[1]Chi tiet'!$D$7:$L$389,8,0),0)</f>
        <v>A3</v>
      </c>
      <c r="I259" s="19">
        <f>VLOOKUP(H259,Sheet1!$B$2:$C$12,2,TRUE)</f>
        <v>8</v>
      </c>
      <c r="J259" s="5" t="str">
        <f>IFERROR(VLOOKUP($D259,'[2]Gui chi Quynh'!D$7:K$393,7,0),0)</f>
        <v>A3</v>
      </c>
      <c r="K259" s="19">
        <f>VLOOKUP(J259,Sheet1!$B$2:$C$12,2,TRUE)</f>
        <v>8</v>
      </c>
      <c r="L259" s="5" t="str">
        <f>IFERROR(VLOOKUP($D259,'[3]Chi tiet'!$D$7:$L$397,8,0),0)</f>
        <v>A4</v>
      </c>
      <c r="M259" s="19">
        <f>VLOOKUP(L259,Sheet1!$B$2:$C$12,2,TRUE)</f>
        <v>7</v>
      </c>
      <c r="N259" s="5">
        <f>IFERROR(VLOOKUP($D259,#REF!,3,0),0)</f>
        <v>0</v>
      </c>
      <c r="O259" s="19" t="e">
        <f>VLOOKUP(N259,Sheet1!$B$2:$C$12,2,TRUE)</f>
        <v>#N/A</v>
      </c>
      <c r="P259" s="160" t="e">
        <f t="shared" si="20"/>
        <v>#N/A</v>
      </c>
      <c r="Q259" s="96">
        <f t="shared" si="16"/>
        <v>0</v>
      </c>
      <c r="R259" s="97" t="e">
        <f t="shared" si="17"/>
        <v>#N/A</v>
      </c>
      <c r="S259" s="154"/>
      <c r="T259" s="29"/>
      <c r="U259" s="29"/>
    </row>
    <row r="260" spans="1:21" s="7" customFormat="1" ht="31.5" x14ac:dyDescent="0.25">
      <c r="A260" s="44">
        <f t="shared" si="18"/>
        <v>252</v>
      </c>
      <c r="B260" s="44" t="s">
        <v>43</v>
      </c>
      <c r="C260" s="54" t="s">
        <v>183</v>
      </c>
      <c r="D260" s="38" t="s">
        <v>656</v>
      </c>
      <c r="E260" s="38" t="s">
        <v>769</v>
      </c>
      <c r="F260" s="17" t="s">
        <v>393</v>
      </c>
      <c r="G260" s="19">
        <f>VLOOKUP(F260,Sheet1!$B$2:$C$12,2,TRUE)</f>
        <v>7</v>
      </c>
      <c r="H260" s="5" t="str">
        <f>IFERROR(VLOOKUP($D260,'[1]Chi tiet'!$D$7:$L$389,8,0),0)</f>
        <v>A4</v>
      </c>
      <c r="I260" s="19">
        <f>VLOOKUP(H260,Sheet1!$B$2:$C$12,2,TRUE)</f>
        <v>7</v>
      </c>
      <c r="J260" s="5" t="str">
        <f>IFERROR(VLOOKUP($D260,'[2]Gui chi Quynh'!D$7:K$393,7,0),0)</f>
        <v>A3</v>
      </c>
      <c r="K260" s="19">
        <f>VLOOKUP(J260,Sheet1!$B$2:$C$12,2,TRUE)</f>
        <v>8</v>
      </c>
      <c r="L260" s="5" t="str">
        <f>IFERROR(VLOOKUP($D260,'[3]Chi tiet'!$D$7:$L$397,8,0),0)</f>
        <v>A4</v>
      </c>
      <c r="M260" s="19">
        <f>VLOOKUP(L260,Sheet1!$B$2:$C$12,2,TRUE)</f>
        <v>7</v>
      </c>
      <c r="N260" s="5">
        <f>IFERROR(VLOOKUP($D260,#REF!,3,0),0)</f>
        <v>0</v>
      </c>
      <c r="O260" s="19" t="e">
        <f>VLOOKUP(N260,Sheet1!$B$2:$C$12,2,TRUE)</f>
        <v>#N/A</v>
      </c>
      <c r="P260" s="160" t="e">
        <f t="shared" si="20"/>
        <v>#N/A</v>
      </c>
      <c r="Q260" s="96">
        <f t="shared" si="16"/>
        <v>0</v>
      </c>
      <c r="R260" s="97" t="e">
        <f t="shared" si="17"/>
        <v>#N/A</v>
      </c>
      <c r="S260" s="154"/>
      <c r="T260" s="29"/>
      <c r="U260" s="29"/>
    </row>
    <row r="261" spans="1:21" s="7" customFormat="1" ht="31.5" x14ac:dyDescent="0.25">
      <c r="A261" s="44">
        <f t="shared" si="18"/>
        <v>253</v>
      </c>
      <c r="B261" s="44" t="s">
        <v>45</v>
      </c>
      <c r="C261" s="54" t="s">
        <v>184</v>
      </c>
      <c r="D261" s="38" t="s">
        <v>657</v>
      </c>
      <c r="E261" s="38" t="s">
        <v>769</v>
      </c>
      <c r="F261" s="17" t="s">
        <v>392</v>
      </c>
      <c r="G261" s="19">
        <f>VLOOKUP(F261,Sheet1!$B$2:$C$12,2,TRUE)</f>
        <v>8</v>
      </c>
      <c r="H261" s="5" t="str">
        <f>IFERROR(VLOOKUP($D261,'[1]Chi tiet'!$D$7:$L$389,8,0),0)</f>
        <v>A3</v>
      </c>
      <c r="I261" s="19">
        <f>VLOOKUP(H261,Sheet1!$B$2:$C$12,2,TRUE)</f>
        <v>8</v>
      </c>
      <c r="J261" s="5" t="str">
        <f>IFERROR(VLOOKUP($D261,'[2]Gui chi Quynh'!D$7:K$393,7,0),0)</f>
        <v>A3</v>
      </c>
      <c r="K261" s="19">
        <f>VLOOKUP(J261,Sheet1!$B$2:$C$12,2,TRUE)</f>
        <v>8</v>
      </c>
      <c r="L261" s="5" t="str">
        <f>IFERROR(VLOOKUP($D261,'[3]Chi tiet'!$D$7:$L$397,8,0),0)</f>
        <v>A4</v>
      </c>
      <c r="M261" s="19">
        <f>VLOOKUP(L261,Sheet1!$B$2:$C$12,2,TRUE)</f>
        <v>7</v>
      </c>
      <c r="N261" s="5">
        <f>IFERROR(VLOOKUP($D261,#REF!,3,0),0)</f>
        <v>0</v>
      </c>
      <c r="O261" s="19" t="e">
        <f>VLOOKUP(N261,Sheet1!$B$2:$C$12,2,TRUE)</f>
        <v>#N/A</v>
      </c>
      <c r="P261" s="160" t="e">
        <f t="shared" si="20"/>
        <v>#N/A</v>
      </c>
      <c r="Q261" s="96">
        <f t="shared" si="16"/>
        <v>0</v>
      </c>
      <c r="R261" s="97" t="e">
        <f t="shared" si="17"/>
        <v>#N/A</v>
      </c>
      <c r="S261" s="154"/>
      <c r="T261" s="29"/>
      <c r="U261" s="29"/>
    </row>
    <row r="262" spans="1:21" s="7" customFormat="1" ht="31.5" x14ac:dyDescent="0.25">
      <c r="A262" s="44">
        <f t="shared" si="18"/>
        <v>254</v>
      </c>
      <c r="B262" s="44" t="s">
        <v>47</v>
      </c>
      <c r="C262" s="54" t="s">
        <v>185</v>
      </c>
      <c r="D262" s="38" t="s">
        <v>658</v>
      </c>
      <c r="E262" s="38" t="s">
        <v>769</v>
      </c>
      <c r="F262" s="17" t="s">
        <v>392</v>
      </c>
      <c r="G262" s="19">
        <f>VLOOKUP(F262,Sheet1!$B$2:$C$12,2,TRUE)</f>
        <v>8</v>
      </c>
      <c r="H262" s="5" t="str">
        <f>IFERROR(VLOOKUP($D262,'[1]Chi tiet'!$D$7:$L$389,8,0),0)</f>
        <v>A3</v>
      </c>
      <c r="I262" s="19">
        <f>VLOOKUP(H262,Sheet1!$B$2:$C$12,2,TRUE)</f>
        <v>8</v>
      </c>
      <c r="J262" s="5" t="str">
        <f>IFERROR(VLOOKUP($D262,'[2]Gui chi Quynh'!D$7:K$393,7,0),0)</f>
        <v>A2</v>
      </c>
      <c r="K262" s="19">
        <f>VLOOKUP(J262,Sheet1!$B$2:$C$12,2,TRUE)</f>
        <v>9</v>
      </c>
      <c r="L262" s="5" t="str">
        <f>IFERROR(VLOOKUP($D262,'[3]Chi tiet'!$D$7:$L$397,8,0),0)</f>
        <v>A4</v>
      </c>
      <c r="M262" s="19">
        <f>VLOOKUP(L262,Sheet1!$B$2:$C$12,2,TRUE)</f>
        <v>7</v>
      </c>
      <c r="N262" s="5">
        <f>IFERROR(VLOOKUP($D262,#REF!,3,0),0)</f>
        <v>0</v>
      </c>
      <c r="O262" s="19" t="e">
        <f>VLOOKUP(N262,Sheet1!$B$2:$C$12,2,TRUE)</f>
        <v>#N/A</v>
      </c>
      <c r="P262" s="160" t="e">
        <f t="shared" si="20"/>
        <v>#N/A</v>
      </c>
      <c r="Q262" s="96">
        <f t="shared" si="16"/>
        <v>0</v>
      </c>
      <c r="R262" s="97" t="e">
        <f t="shared" si="17"/>
        <v>#N/A</v>
      </c>
      <c r="S262" s="154"/>
      <c r="T262" s="26"/>
      <c r="U262" s="26"/>
    </row>
    <row r="263" spans="1:21" s="7" customFormat="1" ht="31.5" x14ac:dyDescent="0.25">
      <c r="A263" s="44">
        <f t="shared" si="18"/>
        <v>255</v>
      </c>
      <c r="B263" s="44" t="s">
        <v>319</v>
      </c>
      <c r="C263" s="54" t="s">
        <v>187</v>
      </c>
      <c r="D263" s="38" t="s">
        <v>659</v>
      </c>
      <c r="E263" s="38" t="s">
        <v>769</v>
      </c>
      <c r="F263" s="17" t="s">
        <v>392</v>
      </c>
      <c r="G263" s="19">
        <f>VLOOKUP(F263,Sheet1!$B$2:$C$12,2,TRUE)</f>
        <v>8</v>
      </c>
      <c r="H263" s="5" t="str">
        <f>IFERROR(VLOOKUP($D263,'[1]Chi tiet'!$D$7:$L$389,8,0),0)</f>
        <v>A3</v>
      </c>
      <c r="I263" s="19">
        <f>VLOOKUP(H263,Sheet1!$B$2:$C$12,2,TRUE)</f>
        <v>8</v>
      </c>
      <c r="J263" s="5" t="str">
        <f>IFERROR(VLOOKUP($D263,'[2]Gui chi Quynh'!D$7:K$393,7,0),0)</f>
        <v>A3</v>
      </c>
      <c r="K263" s="19">
        <f>VLOOKUP(J263,Sheet1!$B$2:$C$12,2,TRUE)</f>
        <v>8</v>
      </c>
      <c r="L263" s="5" t="str">
        <f>IFERROR(VLOOKUP($D263,'[3]Chi tiet'!$D$7:$L$397,8,0),0)</f>
        <v>A3</v>
      </c>
      <c r="M263" s="19">
        <f>VLOOKUP(L263,Sheet1!$B$2:$C$12,2,TRUE)</f>
        <v>8</v>
      </c>
      <c r="N263" s="5">
        <f>IFERROR(VLOOKUP($D263,#REF!,3,0),0)</f>
        <v>0</v>
      </c>
      <c r="O263" s="19" t="e">
        <f>VLOOKUP(N263,Sheet1!$B$2:$C$12,2,TRUE)</f>
        <v>#N/A</v>
      </c>
      <c r="P263" s="160" t="e">
        <f t="shared" si="20"/>
        <v>#N/A</v>
      </c>
      <c r="Q263" s="96">
        <f t="shared" si="16"/>
        <v>0</v>
      </c>
      <c r="R263" s="97" t="e">
        <f t="shared" si="17"/>
        <v>#N/A</v>
      </c>
      <c r="S263" s="154"/>
      <c r="T263" s="29"/>
      <c r="U263" s="29"/>
    </row>
    <row r="264" spans="1:21" s="7" customFormat="1" ht="31.5" x14ac:dyDescent="0.25">
      <c r="A264" s="44">
        <f t="shared" si="18"/>
        <v>256</v>
      </c>
      <c r="B264" s="44" t="s">
        <v>320</v>
      </c>
      <c r="C264" s="54" t="s">
        <v>188</v>
      </c>
      <c r="D264" s="38" t="s">
        <v>660</v>
      </c>
      <c r="E264" s="38" t="s">
        <v>769</v>
      </c>
      <c r="F264" s="17" t="s">
        <v>392</v>
      </c>
      <c r="G264" s="19">
        <f>VLOOKUP(F264,Sheet1!$B$2:$C$12,2,TRUE)</f>
        <v>8</v>
      </c>
      <c r="H264" s="5" t="str">
        <f>IFERROR(VLOOKUP($D264,'[1]Chi tiet'!$D$7:$L$389,8,0),0)</f>
        <v>A3</v>
      </c>
      <c r="I264" s="19">
        <f>VLOOKUP(H264,Sheet1!$B$2:$C$12,2,TRUE)</f>
        <v>8</v>
      </c>
      <c r="J264" s="5" t="str">
        <f>IFERROR(VLOOKUP($D264,'[2]Gui chi Quynh'!D$7:K$393,7,0),0)</f>
        <v>A3</v>
      </c>
      <c r="K264" s="19">
        <f>VLOOKUP(J264,Sheet1!$B$2:$C$12,2,TRUE)</f>
        <v>8</v>
      </c>
      <c r="L264" s="5" t="str">
        <f>IFERROR(VLOOKUP($D264,'[3]Chi tiet'!$D$7:$L$397,8,0),0)</f>
        <v>A4</v>
      </c>
      <c r="M264" s="19">
        <f>VLOOKUP(L264,Sheet1!$B$2:$C$12,2,TRUE)</f>
        <v>7</v>
      </c>
      <c r="N264" s="5">
        <f>IFERROR(VLOOKUP($D264,#REF!,3,0),0)</f>
        <v>0</v>
      </c>
      <c r="O264" s="19" t="e">
        <f>VLOOKUP(N264,Sheet1!$B$2:$C$12,2,TRUE)</f>
        <v>#N/A</v>
      </c>
      <c r="P264" s="160" t="e">
        <f t="shared" si="20"/>
        <v>#N/A</v>
      </c>
      <c r="Q264" s="96">
        <f t="shared" si="16"/>
        <v>0</v>
      </c>
      <c r="R264" s="97" t="e">
        <f t="shared" si="17"/>
        <v>#N/A</v>
      </c>
      <c r="S264" s="154"/>
      <c r="T264" s="29"/>
      <c r="U264" s="29"/>
    </row>
    <row r="265" spans="1:21" s="7" customFormat="1" ht="31.5" x14ac:dyDescent="0.25">
      <c r="A265" s="44">
        <f t="shared" si="18"/>
        <v>257</v>
      </c>
      <c r="B265" s="44" t="s">
        <v>321</v>
      </c>
      <c r="C265" s="2" t="s">
        <v>189</v>
      </c>
      <c r="D265" s="19" t="s">
        <v>661</v>
      </c>
      <c r="E265" s="38" t="s">
        <v>769</v>
      </c>
      <c r="F265" s="17" t="s">
        <v>390</v>
      </c>
      <c r="G265" s="19">
        <f>VLOOKUP(F265,Sheet1!$B$2:$C$12,2,TRUE)</f>
        <v>10</v>
      </c>
      <c r="H265" s="5" t="str">
        <f>IFERROR(VLOOKUP($D265,'[1]Chi tiet'!$D$7:$L$389,8,0),0)</f>
        <v>A1</v>
      </c>
      <c r="I265" s="19">
        <f>VLOOKUP(H265,Sheet1!$B$2:$C$12,2,TRUE)</f>
        <v>10</v>
      </c>
      <c r="J265" s="5" t="str">
        <f>IFERROR(VLOOKUP($D265,'[2]Gui chi Quynh'!D$7:K$393,7,0),0)</f>
        <v>A1</v>
      </c>
      <c r="K265" s="19">
        <f>VLOOKUP(J265,Sheet1!$B$2:$C$12,2,TRUE)</f>
        <v>10</v>
      </c>
      <c r="L265" s="5" t="str">
        <f>IFERROR(VLOOKUP($D265,'[3]Chi tiet'!$D$7:$L$397,8,0),0)</f>
        <v>A1</v>
      </c>
      <c r="M265" s="19">
        <f>VLOOKUP(L265,Sheet1!$B$2:$C$12,2,TRUE)</f>
        <v>10</v>
      </c>
      <c r="N265" s="5">
        <f>IFERROR(VLOOKUP($D265,#REF!,3,0),0)</f>
        <v>0</v>
      </c>
      <c r="O265" s="19" t="e">
        <f>VLOOKUP(N265,Sheet1!$B$2:$C$12,2,TRUE)</f>
        <v>#N/A</v>
      </c>
      <c r="P265" s="160" t="e">
        <f t="shared" si="20"/>
        <v>#N/A</v>
      </c>
      <c r="Q265" s="96">
        <f t="shared" ref="Q265:Q327" si="21">COUNTIF(F265:O265,"C*")*1+COUNTIF(F265:O265,"D")*2+COUNTIF(F265:O265,"E")*3</f>
        <v>0</v>
      </c>
      <c r="R265" s="97" t="e">
        <f t="shared" si="17"/>
        <v>#N/A</v>
      </c>
      <c r="S265" s="154"/>
      <c r="T265" s="29"/>
      <c r="U265" s="29"/>
    </row>
    <row r="266" spans="1:21" s="7" customFormat="1" ht="31.5" x14ac:dyDescent="0.25">
      <c r="A266" s="44">
        <f t="shared" si="18"/>
        <v>258</v>
      </c>
      <c r="B266" s="44" t="s">
        <v>322</v>
      </c>
      <c r="C266" s="54" t="s">
        <v>190</v>
      </c>
      <c r="D266" s="38" t="s">
        <v>662</v>
      </c>
      <c r="E266" s="38" t="s">
        <v>769</v>
      </c>
      <c r="F266" s="17" t="s">
        <v>393</v>
      </c>
      <c r="G266" s="19">
        <f>VLOOKUP(F266,Sheet1!$B$2:$C$12,2,TRUE)</f>
        <v>7</v>
      </c>
      <c r="H266" s="5" t="str">
        <f>IFERROR(VLOOKUP($D266,'[1]Chi tiet'!$D$7:$L$389,8,0),0)</f>
        <v>A4</v>
      </c>
      <c r="I266" s="19">
        <f>VLOOKUP(H266,Sheet1!$B$2:$C$12,2,TRUE)</f>
        <v>7</v>
      </c>
      <c r="J266" s="5" t="str">
        <f>IFERROR(VLOOKUP($D266,'[2]Gui chi Quynh'!D$7:K$393,7,0),0)</f>
        <v>A3</v>
      </c>
      <c r="K266" s="19">
        <f>VLOOKUP(J266,Sheet1!$B$2:$C$12,2,TRUE)</f>
        <v>8</v>
      </c>
      <c r="L266" s="5" t="str">
        <f>IFERROR(VLOOKUP($D266,'[3]Chi tiet'!$D$7:$L$397,8,0),0)</f>
        <v>A4</v>
      </c>
      <c r="M266" s="19">
        <f>VLOOKUP(L266,Sheet1!$B$2:$C$12,2,TRUE)</f>
        <v>7</v>
      </c>
      <c r="N266" s="5">
        <f>IFERROR(VLOOKUP($D266,#REF!,3,0),0)</f>
        <v>0</v>
      </c>
      <c r="O266" s="19" t="e">
        <f>VLOOKUP(N266,Sheet1!$B$2:$C$12,2,TRUE)</f>
        <v>#N/A</v>
      </c>
      <c r="P266" s="160" t="e">
        <f t="shared" si="20"/>
        <v>#N/A</v>
      </c>
      <c r="Q266" s="96">
        <f t="shared" si="21"/>
        <v>0</v>
      </c>
      <c r="R266" s="97" t="e">
        <f t="shared" si="17"/>
        <v>#N/A</v>
      </c>
      <c r="S266" s="154"/>
      <c r="T266" s="29"/>
      <c r="U266" s="29"/>
    </row>
    <row r="267" spans="1:21" s="7" customFormat="1" ht="31.5" x14ac:dyDescent="0.25">
      <c r="A267" s="44">
        <f t="shared" si="18"/>
        <v>259</v>
      </c>
      <c r="B267" s="44" t="s">
        <v>323</v>
      </c>
      <c r="C267" s="10" t="s">
        <v>290</v>
      </c>
      <c r="D267" s="19" t="s">
        <v>663</v>
      </c>
      <c r="E267" s="38" t="s">
        <v>769</v>
      </c>
      <c r="F267" s="17" t="s">
        <v>392</v>
      </c>
      <c r="G267" s="19">
        <f>VLOOKUP(F267,Sheet1!$B$2:$C$12,2,TRUE)</f>
        <v>8</v>
      </c>
      <c r="H267" s="5" t="str">
        <f>IFERROR(VLOOKUP($D267,'[1]Chi tiet'!$D$7:$L$389,8,0),0)</f>
        <v>A2</v>
      </c>
      <c r="I267" s="19">
        <f>VLOOKUP(H267,Sheet1!$B$2:$C$12,2,TRUE)</f>
        <v>9</v>
      </c>
      <c r="J267" s="5" t="str">
        <f>IFERROR(VLOOKUP($D267,'[2]Gui chi Quynh'!D$7:K$393,7,0),0)</f>
        <v>A2</v>
      </c>
      <c r="K267" s="19">
        <f>VLOOKUP(J267,Sheet1!$B$2:$C$12,2,TRUE)</f>
        <v>9</v>
      </c>
      <c r="L267" s="5" t="str">
        <f>IFERROR(VLOOKUP($D267,'[3]Chi tiet'!$D$7:$L$397,8,0),0)</f>
        <v>A2</v>
      </c>
      <c r="M267" s="19">
        <f>VLOOKUP(L267,Sheet1!$B$2:$C$12,2,TRUE)</f>
        <v>9</v>
      </c>
      <c r="N267" s="5">
        <f>IFERROR(VLOOKUP($D267,#REF!,3,0),0)</f>
        <v>0</v>
      </c>
      <c r="O267" s="19" t="e">
        <f>VLOOKUP(N267,Sheet1!$B$2:$C$12,2,TRUE)</f>
        <v>#N/A</v>
      </c>
      <c r="P267" s="160" t="e">
        <f t="shared" si="20"/>
        <v>#N/A</v>
      </c>
      <c r="Q267" s="96">
        <f t="shared" si="21"/>
        <v>0</v>
      </c>
      <c r="R267" s="97" t="e">
        <f t="shared" ref="R267:R327" si="22">IF(Q267&gt;=3,"Không hoàn thành",IF(AND($P267&gt;=8,$P267&lt;=10,Q267=0),"Hoàn thành xuất sắc nhiệm vụ",IF(AND($P267&gt;=8,$P267&lt;=10,Q267=1),"Hoàn thành tốt nhiệm vụ",IF(AND($P267&gt;=8,$P267&lt;=10,Q267=2),"Hoàn thành nhiệm vụ",IF(AND($P267&gt;6,$P267&lt;8,Q267&lt;=1),"Hoàn thành tốt nhiệm vụ",IF(AND($P267&gt;6,$P267&lt;8,Q267=2),"Hoàn thành nhiệm vụ",IF(AND($P267&gt;=5,$P267&lt;=6,Q267&lt;=2),"Hoàn thành nhiệm vụ",IF(AND($P267&lt;5,Q267&gt;3),"Không hoàn thành",""))))))))</f>
        <v>#N/A</v>
      </c>
      <c r="S267" s="154"/>
      <c r="T267" s="29"/>
      <c r="U267" s="29"/>
    </row>
    <row r="268" spans="1:21" s="7" customFormat="1" ht="31.5" x14ac:dyDescent="0.25">
      <c r="A268" s="44">
        <f t="shared" ref="A268:A327" si="23">A267+1</f>
        <v>260</v>
      </c>
      <c r="B268" s="44" t="s">
        <v>324</v>
      </c>
      <c r="C268" s="54" t="s">
        <v>291</v>
      </c>
      <c r="D268" s="38" t="s">
        <v>664</v>
      </c>
      <c r="E268" s="38" t="s">
        <v>769</v>
      </c>
      <c r="F268" s="17" t="s">
        <v>392</v>
      </c>
      <c r="G268" s="19">
        <f>VLOOKUP(F268,Sheet1!$B$2:$C$12,2,TRUE)</f>
        <v>8</v>
      </c>
      <c r="H268" s="5" t="str">
        <f>IFERROR(VLOOKUP($D268,'[1]Chi tiet'!$D$7:$L$389,8,0),0)</f>
        <v>A2</v>
      </c>
      <c r="I268" s="19">
        <f>VLOOKUP(H268,Sheet1!$B$2:$C$12,2,TRUE)</f>
        <v>9</v>
      </c>
      <c r="J268" s="5" t="str">
        <f>IFERROR(VLOOKUP($D268,'[2]Gui chi Quynh'!D$7:K$393,7,0),0)</f>
        <v>A2</v>
      </c>
      <c r="K268" s="19">
        <f>VLOOKUP(J268,Sheet1!$B$2:$C$12,2,TRUE)</f>
        <v>9</v>
      </c>
      <c r="L268" s="5" t="str">
        <f>IFERROR(VLOOKUP($D268,'[3]Chi tiet'!$D$7:$L$397,8,0),0)</f>
        <v>A3</v>
      </c>
      <c r="M268" s="19">
        <f>VLOOKUP(L268,Sheet1!$B$2:$C$12,2,TRUE)</f>
        <v>8</v>
      </c>
      <c r="N268" s="5">
        <f>IFERROR(VLOOKUP($D268,#REF!,3,0),0)</f>
        <v>0</v>
      </c>
      <c r="O268" s="19" t="e">
        <f>VLOOKUP(N268,Sheet1!$B$2:$C$12,2,TRUE)</f>
        <v>#N/A</v>
      </c>
      <c r="P268" s="160" t="e">
        <f t="shared" si="20"/>
        <v>#N/A</v>
      </c>
      <c r="Q268" s="96">
        <f t="shared" si="21"/>
        <v>0</v>
      </c>
      <c r="R268" s="97" t="e">
        <f t="shared" si="22"/>
        <v>#N/A</v>
      </c>
      <c r="S268" s="154"/>
      <c r="T268" s="29"/>
      <c r="U268" s="29"/>
    </row>
    <row r="269" spans="1:21" s="7" customFormat="1" ht="31.5" x14ac:dyDescent="0.25">
      <c r="A269" s="44">
        <f t="shared" si="23"/>
        <v>261</v>
      </c>
      <c r="B269" s="44" t="s">
        <v>325</v>
      </c>
      <c r="C269" s="54" t="s">
        <v>308</v>
      </c>
      <c r="D269" s="38" t="s">
        <v>665</v>
      </c>
      <c r="E269" s="38" t="s">
        <v>769</v>
      </c>
      <c r="F269" s="17" t="s">
        <v>392</v>
      </c>
      <c r="G269" s="19">
        <f>VLOOKUP(F269,Sheet1!$B$2:$C$12,2,TRUE)</f>
        <v>8</v>
      </c>
      <c r="H269" s="5" t="str">
        <f>IFERROR(VLOOKUP($D269,'[1]Chi tiet'!$D$7:$L$389,8,0),0)</f>
        <v>A2</v>
      </c>
      <c r="I269" s="19">
        <f>VLOOKUP(H269,Sheet1!$B$2:$C$12,2,TRUE)</f>
        <v>9</v>
      </c>
      <c r="J269" s="5" t="str">
        <f>IFERROR(VLOOKUP($D269,'[2]Gui chi Quynh'!D$7:K$393,7,0),0)</f>
        <v>A2</v>
      </c>
      <c r="K269" s="19">
        <f>VLOOKUP(J269,Sheet1!$B$2:$C$12,2,TRUE)</f>
        <v>9</v>
      </c>
      <c r="L269" s="5" t="str">
        <f>IFERROR(VLOOKUP($D269,'[3]Chi tiet'!$D$7:$L$397,8,0),0)</f>
        <v>A2</v>
      </c>
      <c r="M269" s="19">
        <f>VLOOKUP(L269,Sheet1!$B$2:$C$12,2,TRUE)</f>
        <v>9</v>
      </c>
      <c r="N269" s="5">
        <f>IFERROR(VLOOKUP($D269,#REF!,3,0),0)</f>
        <v>0</v>
      </c>
      <c r="O269" s="19" t="e">
        <f>VLOOKUP(N269,Sheet1!$B$2:$C$12,2,TRUE)</f>
        <v>#N/A</v>
      </c>
      <c r="P269" s="160" t="e">
        <f t="shared" si="20"/>
        <v>#N/A</v>
      </c>
      <c r="Q269" s="96">
        <f t="shared" si="21"/>
        <v>0</v>
      </c>
      <c r="R269" s="97" t="e">
        <f t="shared" si="22"/>
        <v>#N/A</v>
      </c>
      <c r="S269" s="154"/>
      <c r="T269" s="29"/>
      <c r="U269" s="29"/>
    </row>
    <row r="270" spans="1:21" s="7" customFormat="1" ht="31.5" x14ac:dyDescent="0.25">
      <c r="A270" s="44">
        <f t="shared" si="23"/>
        <v>262</v>
      </c>
      <c r="B270" s="44" t="s">
        <v>310</v>
      </c>
      <c r="C270" s="3" t="s">
        <v>265</v>
      </c>
      <c r="D270" s="19" t="s">
        <v>666</v>
      </c>
      <c r="E270" s="38" t="s">
        <v>770</v>
      </c>
      <c r="F270" s="17" t="s">
        <v>391</v>
      </c>
      <c r="G270" s="19">
        <f>VLOOKUP(F270,Sheet1!$B$2:$C$12,2,TRUE)</f>
        <v>9</v>
      </c>
      <c r="H270" s="5" t="str">
        <f>IFERROR(VLOOKUP($D270,'[1]Chi tiet'!$D$7:$L$389,8,0),0)</f>
        <v>A2</v>
      </c>
      <c r="I270" s="19">
        <f>VLOOKUP(H270,Sheet1!$B$2:$C$12,2,TRUE)</f>
        <v>9</v>
      </c>
      <c r="J270" s="5" t="str">
        <f>IFERROR(VLOOKUP($D270,'[2]Gui chi Quynh'!D$7:K$393,7,0),0)</f>
        <v>A2</v>
      </c>
      <c r="K270" s="19">
        <f>VLOOKUP(J270,Sheet1!$B$2:$C$12,2,TRUE)</f>
        <v>9</v>
      </c>
      <c r="L270" s="5" t="str">
        <f>IFERROR(VLOOKUP($D270,'[3]Chi tiet'!$D$7:$L$397,8,0),0)</f>
        <v>A2</v>
      </c>
      <c r="M270" s="19">
        <f>VLOOKUP(L270,Sheet1!$B$2:$C$12,2,TRUE)</f>
        <v>9</v>
      </c>
      <c r="N270" s="5">
        <f>IFERROR(VLOOKUP($D270,#REF!,3,0),0)</f>
        <v>0</v>
      </c>
      <c r="O270" s="19" t="e">
        <f>VLOOKUP(N270,Sheet1!$B$2:$C$12,2,TRUE)</f>
        <v>#N/A</v>
      </c>
      <c r="P270" s="160" t="e">
        <f t="shared" si="20"/>
        <v>#N/A</v>
      </c>
      <c r="Q270" s="96">
        <f t="shared" si="21"/>
        <v>0</v>
      </c>
      <c r="R270" s="97" t="e">
        <f t="shared" si="22"/>
        <v>#N/A</v>
      </c>
      <c r="S270" s="154"/>
      <c r="T270" s="29"/>
      <c r="U270" s="29"/>
    </row>
    <row r="271" spans="1:21" s="7" customFormat="1" ht="36" customHeight="1" x14ac:dyDescent="0.25">
      <c r="A271" s="44">
        <f t="shared" si="23"/>
        <v>263</v>
      </c>
      <c r="B271" s="44" t="s">
        <v>311</v>
      </c>
      <c r="C271" s="3" t="s">
        <v>268</v>
      </c>
      <c r="D271" s="19" t="s">
        <v>667</v>
      </c>
      <c r="E271" s="38" t="s">
        <v>770</v>
      </c>
      <c r="F271" s="17" t="s">
        <v>393</v>
      </c>
      <c r="G271" s="19">
        <f>VLOOKUP(F271,Sheet1!$B$2:$C$12,2,TRUE)</f>
        <v>7</v>
      </c>
      <c r="H271" s="5" t="str">
        <f>IFERROR(VLOOKUP($D271,'[1]Chi tiet'!$D$7:$L$389,8,0),0)</f>
        <v>A4</v>
      </c>
      <c r="I271" s="19">
        <f>VLOOKUP(H271,Sheet1!$B$2:$C$12,2,TRUE)</f>
        <v>7</v>
      </c>
      <c r="J271" s="5" t="str">
        <f>IFERROR(VLOOKUP($D271,'[2]Gui chi Quynh'!D$7:K$393,7,0),0)</f>
        <v>C2</v>
      </c>
      <c r="K271" s="19">
        <f>VLOOKUP(J271,Sheet1!$B$2:$C$12,2,TRUE)</f>
        <v>3</v>
      </c>
      <c r="L271" s="5" t="str">
        <f>IFERROR(VLOOKUP($D271,'[3]Chi tiet'!$D$7:$L$397,8,0),0)</f>
        <v>A4</v>
      </c>
      <c r="M271" s="19">
        <f>VLOOKUP(L271,Sheet1!$B$2:$C$12,2,TRUE)</f>
        <v>7</v>
      </c>
      <c r="N271" s="5">
        <f>IFERROR(VLOOKUP($D271,#REF!,3,0),0)</f>
        <v>0</v>
      </c>
      <c r="O271" s="19" t="e">
        <f>VLOOKUP(N271,Sheet1!$B$2:$C$12,2,TRUE)</f>
        <v>#N/A</v>
      </c>
      <c r="P271" s="160" t="e">
        <f t="shared" ref="P271:P287" si="24">ROUND(AVERAGE(G271,I271,K271,M271,O271),2)</f>
        <v>#N/A</v>
      </c>
      <c r="Q271" s="96">
        <f t="shared" si="21"/>
        <v>1</v>
      </c>
      <c r="R271" s="97" t="e">
        <f t="shared" si="22"/>
        <v>#N/A</v>
      </c>
      <c r="S271" s="154"/>
      <c r="T271" s="29"/>
      <c r="U271" s="29"/>
    </row>
    <row r="272" spans="1:21" s="7" customFormat="1" ht="31.5" x14ac:dyDescent="0.25">
      <c r="A272" s="44">
        <f t="shared" si="23"/>
        <v>264</v>
      </c>
      <c r="B272" s="44" t="s">
        <v>312</v>
      </c>
      <c r="C272" s="3" t="s">
        <v>266</v>
      </c>
      <c r="D272" s="19" t="s">
        <v>668</v>
      </c>
      <c r="E272" s="38" t="s">
        <v>770</v>
      </c>
      <c r="F272" s="17" t="s">
        <v>393</v>
      </c>
      <c r="G272" s="19">
        <f>VLOOKUP(F272,Sheet1!$B$2:$C$12,2,TRUE)</f>
        <v>7</v>
      </c>
      <c r="H272" s="5" t="str">
        <f>IFERROR(VLOOKUP($D272,'[1]Chi tiet'!$D$7:$L$389,8,0),0)</f>
        <v>A3</v>
      </c>
      <c r="I272" s="19">
        <f>VLOOKUP(H272,Sheet1!$B$2:$C$12,2,TRUE)</f>
        <v>8</v>
      </c>
      <c r="J272" s="5" t="str">
        <f>IFERROR(VLOOKUP($D272,'[2]Gui chi Quynh'!D$7:K$393,7,0),0)</f>
        <v>A3</v>
      </c>
      <c r="K272" s="19">
        <f>VLOOKUP(J272,Sheet1!$B$2:$C$12,2,TRUE)</f>
        <v>8</v>
      </c>
      <c r="L272" s="5" t="str">
        <f>IFERROR(VLOOKUP($D272,'[3]Chi tiet'!$D$7:$L$397,8,0),0)</f>
        <v>A3</v>
      </c>
      <c r="M272" s="19">
        <f>VLOOKUP(L272,Sheet1!$B$2:$C$12,2,TRUE)</f>
        <v>8</v>
      </c>
      <c r="N272" s="5">
        <f>IFERROR(VLOOKUP($D272,#REF!,3,0),0)</f>
        <v>0</v>
      </c>
      <c r="O272" s="19" t="e">
        <f>VLOOKUP(N272,Sheet1!$B$2:$C$12,2,TRUE)</f>
        <v>#N/A</v>
      </c>
      <c r="P272" s="160" t="e">
        <f t="shared" si="24"/>
        <v>#N/A</v>
      </c>
      <c r="Q272" s="96">
        <f t="shared" si="21"/>
        <v>0</v>
      </c>
      <c r="R272" s="97" t="e">
        <f t="shared" si="22"/>
        <v>#N/A</v>
      </c>
      <c r="S272" s="154"/>
      <c r="T272" s="31"/>
      <c r="U272" s="31"/>
    </row>
    <row r="273" spans="1:21" s="7" customFormat="1" ht="31.5" x14ac:dyDescent="0.25">
      <c r="A273" s="44">
        <f t="shared" si="23"/>
        <v>265</v>
      </c>
      <c r="B273" s="44" t="s">
        <v>313</v>
      </c>
      <c r="C273" s="3" t="s">
        <v>261</v>
      </c>
      <c r="D273" s="19" t="s">
        <v>669</v>
      </c>
      <c r="E273" s="38" t="s">
        <v>770</v>
      </c>
      <c r="F273" s="17" t="s">
        <v>393</v>
      </c>
      <c r="G273" s="19">
        <f>VLOOKUP(F273,Sheet1!$B$2:$C$12,2,TRUE)</f>
        <v>7</v>
      </c>
      <c r="H273" s="5" t="str">
        <f>IFERROR(VLOOKUP($D273,'[1]Chi tiet'!$D$7:$L$389,8,0),0)</f>
        <v>A4</v>
      </c>
      <c r="I273" s="19">
        <f>VLOOKUP(H273,Sheet1!$B$2:$C$12,2,TRUE)</f>
        <v>7</v>
      </c>
      <c r="J273" s="5" t="str">
        <f>IFERROR(VLOOKUP($D273,'[2]Gui chi Quynh'!D$7:K$393,7,0),0)</f>
        <v>A3</v>
      </c>
      <c r="K273" s="19">
        <f>VLOOKUP(J273,Sheet1!$B$2:$C$12,2,TRUE)</f>
        <v>8</v>
      </c>
      <c r="L273" s="5" t="str">
        <f>IFERROR(VLOOKUP($D273,'[3]Chi tiet'!$D$7:$L$397,8,0),0)</f>
        <v>A4</v>
      </c>
      <c r="M273" s="19">
        <f>VLOOKUP(L273,Sheet1!$B$2:$C$12,2,TRUE)</f>
        <v>7</v>
      </c>
      <c r="N273" s="5">
        <f>IFERROR(VLOOKUP($D273,#REF!,3,0),0)</f>
        <v>0</v>
      </c>
      <c r="O273" s="19" t="e">
        <f>VLOOKUP(N273,Sheet1!$B$2:$C$12,2,TRUE)</f>
        <v>#N/A</v>
      </c>
      <c r="P273" s="160" t="e">
        <f t="shared" si="24"/>
        <v>#N/A</v>
      </c>
      <c r="Q273" s="96">
        <f t="shared" si="21"/>
        <v>0</v>
      </c>
      <c r="R273" s="97" t="e">
        <f t="shared" si="22"/>
        <v>#N/A</v>
      </c>
      <c r="S273" s="154"/>
      <c r="T273" s="25"/>
      <c r="U273" s="25"/>
    </row>
    <row r="274" spans="1:21" s="7" customFormat="1" ht="31.5" x14ac:dyDescent="0.25">
      <c r="A274" s="44">
        <f t="shared" si="23"/>
        <v>266</v>
      </c>
      <c r="B274" s="44" t="s">
        <v>314</v>
      </c>
      <c r="C274" s="3" t="s">
        <v>262</v>
      </c>
      <c r="D274" s="19" t="s">
        <v>670</v>
      </c>
      <c r="E274" s="38" t="s">
        <v>770</v>
      </c>
      <c r="F274" s="17" t="s">
        <v>392</v>
      </c>
      <c r="G274" s="19">
        <f>VLOOKUP(F274,Sheet1!$B$2:$C$12,2,TRUE)</f>
        <v>8</v>
      </c>
      <c r="H274" s="5" t="str">
        <f>IFERROR(VLOOKUP($D274,'[1]Chi tiet'!$D$7:$L$389,8,0),0)</f>
        <v>A4</v>
      </c>
      <c r="I274" s="19">
        <f>VLOOKUP(H274,Sheet1!$B$2:$C$12,2,TRUE)</f>
        <v>7</v>
      </c>
      <c r="J274" s="5" t="str">
        <f>IFERROR(VLOOKUP($D274,'[2]Gui chi Quynh'!D$7:K$393,7,0),0)</f>
        <v>A3</v>
      </c>
      <c r="K274" s="19">
        <f>VLOOKUP(J274,Sheet1!$B$2:$C$12,2,TRUE)</f>
        <v>8</v>
      </c>
      <c r="L274" s="5" t="str">
        <f>IFERROR(VLOOKUP($D274,'[3]Chi tiet'!$D$7:$L$397,8,0),0)</f>
        <v>A4</v>
      </c>
      <c r="M274" s="19">
        <f>VLOOKUP(L274,Sheet1!$B$2:$C$12,2,TRUE)</f>
        <v>7</v>
      </c>
      <c r="N274" s="5">
        <f>IFERROR(VLOOKUP($D274,#REF!,3,0),0)</f>
        <v>0</v>
      </c>
      <c r="O274" s="19" t="e">
        <f>VLOOKUP(N274,Sheet1!$B$2:$C$12,2,TRUE)</f>
        <v>#N/A</v>
      </c>
      <c r="P274" s="160" t="e">
        <f t="shared" si="24"/>
        <v>#N/A</v>
      </c>
      <c r="Q274" s="96">
        <f t="shared" si="21"/>
        <v>0</v>
      </c>
      <c r="R274" s="97" t="e">
        <f t="shared" si="22"/>
        <v>#N/A</v>
      </c>
      <c r="S274" s="154"/>
      <c r="T274" s="25"/>
      <c r="U274" s="25"/>
    </row>
    <row r="275" spans="1:21" s="7" customFormat="1" ht="31.5" x14ac:dyDescent="0.25">
      <c r="A275" s="44">
        <f t="shared" si="23"/>
        <v>267</v>
      </c>
      <c r="B275" s="44" t="s">
        <v>315</v>
      </c>
      <c r="C275" s="3" t="s">
        <v>263</v>
      </c>
      <c r="D275" s="19" t="s">
        <v>671</v>
      </c>
      <c r="E275" s="38" t="s">
        <v>770</v>
      </c>
      <c r="F275" s="17" t="s">
        <v>393</v>
      </c>
      <c r="G275" s="19">
        <f>VLOOKUP(F275,Sheet1!$B$2:$C$12,2,TRUE)</f>
        <v>7</v>
      </c>
      <c r="H275" s="5" t="str">
        <f>IFERROR(VLOOKUP($D275,'[1]Chi tiet'!$D$7:$L$389,8,0),0)</f>
        <v>A3</v>
      </c>
      <c r="I275" s="19">
        <f>VLOOKUP(H275,Sheet1!$B$2:$C$12,2,TRUE)</f>
        <v>8</v>
      </c>
      <c r="J275" s="5" t="str">
        <f>IFERROR(VLOOKUP($D275,'[2]Gui chi Quynh'!D$7:K$393,7,0),0)</f>
        <v>A2</v>
      </c>
      <c r="K275" s="19">
        <f>VLOOKUP(J275,Sheet1!$B$2:$C$12,2,TRUE)</f>
        <v>9</v>
      </c>
      <c r="L275" s="5" t="str">
        <f>IFERROR(VLOOKUP($D275,'[3]Chi tiet'!$D$7:$L$397,8,0),0)</f>
        <v>A4</v>
      </c>
      <c r="M275" s="19">
        <f>VLOOKUP(L275,Sheet1!$B$2:$C$12,2,TRUE)</f>
        <v>7</v>
      </c>
      <c r="N275" s="5">
        <f>IFERROR(VLOOKUP($D275,#REF!,3,0),0)</f>
        <v>0</v>
      </c>
      <c r="O275" s="19" t="e">
        <f>VLOOKUP(N275,Sheet1!$B$2:$C$12,2,TRUE)</f>
        <v>#N/A</v>
      </c>
      <c r="P275" s="160" t="e">
        <f t="shared" si="24"/>
        <v>#N/A</v>
      </c>
      <c r="Q275" s="96">
        <f t="shared" si="21"/>
        <v>0</v>
      </c>
      <c r="R275" s="97" t="e">
        <f t="shared" si="22"/>
        <v>#N/A</v>
      </c>
      <c r="S275" s="154"/>
      <c r="T275" s="25"/>
      <c r="U275" s="25"/>
    </row>
    <row r="276" spans="1:21" s="7" customFormat="1" ht="31.5" x14ac:dyDescent="0.25">
      <c r="A276" s="44">
        <f t="shared" si="23"/>
        <v>268</v>
      </c>
      <c r="B276" s="44" t="s">
        <v>316</v>
      </c>
      <c r="C276" s="3" t="s">
        <v>264</v>
      </c>
      <c r="D276" s="19" t="s">
        <v>672</v>
      </c>
      <c r="E276" s="38" t="s">
        <v>770</v>
      </c>
      <c r="F276" s="17" t="s">
        <v>393</v>
      </c>
      <c r="G276" s="19">
        <f>VLOOKUP(F276,Sheet1!$B$2:$C$12,2,TRUE)</f>
        <v>7</v>
      </c>
      <c r="H276" s="5" t="str">
        <f>IFERROR(VLOOKUP($D276,'[1]Chi tiet'!$D$7:$L$389,8,0),0)</f>
        <v>A3</v>
      </c>
      <c r="I276" s="19">
        <f>VLOOKUP(H276,Sheet1!$B$2:$C$12,2,TRUE)</f>
        <v>8</v>
      </c>
      <c r="J276" s="5" t="str">
        <f>IFERROR(VLOOKUP($D276,'[2]Gui chi Quynh'!D$7:K$393,7,0),0)</f>
        <v>A3</v>
      </c>
      <c r="K276" s="19">
        <f>VLOOKUP(J276,Sheet1!$B$2:$C$12,2,TRUE)</f>
        <v>8</v>
      </c>
      <c r="L276" s="5" t="str">
        <f>IFERROR(VLOOKUP($D276,'[3]Chi tiet'!$D$7:$L$397,8,0),0)</f>
        <v>A4</v>
      </c>
      <c r="M276" s="19">
        <f>VLOOKUP(L276,Sheet1!$B$2:$C$12,2,TRUE)</f>
        <v>7</v>
      </c>
      <c r="N276" s="5">
        <f>IFERROR(VLOOKUP($D276,#REF!,3,0),0)</f>
        <v>0</v>
      </c>
      <c r="O276" s="19" t="e">
        <f>VLOOKUP(N276,Sheet1!$B$2:$C$12,2,TRUE)</f>
        <v>#N/A</v>
      </c>
      <c r="P276" s="160" t="e">
        <f t="shared" si="24"/>
        <v>#N/A</v>
      </c>
      <c r="Q276" s="96">
        <f t="shared" si="21"/>
        <v>0</v>
      </c>
      <c r="R276" s="97" t="e">
        <f t="shared" si="22"/>
        <v>#N/A</v>
      </c>
      <c r="S276" s="154"/>
      <c r="T276" s="25"/>
      <c r="U276" s="25"/>
    </row>
    <row r="277" spans="1:21" s="7" customFormat="1" ht="31.5" x14ac:dyDescent="0.25">
      <c r="A277" s="44">
        <f t="shared" si="23"/>
        <v>269</v>
      </c>
      <c r="B277" s="44" t="s">
        <v>317</v>
      </c>
      <c r="C277" s="3" t="s">
        <v>267</v>
      </c>
      <c r="D277" s="19" t="s">
        <v>673</v>
      </c>
      <c r="E277" s="38" t="s">
        <v>770</v>
      </c>
      <c r="F277" s="17" t="s">
        <v>393</v>
      </c>
      <c r="G277" s="19">
        <f>VLOOKUP(F277,Sheet1!$B$2:$C$12,2,TRUE)</f>
        <v>7</v>
      </c>
      <c r="H277" s="5" t="str">
        <f>IFERROR(VLOOKUP($D277,'[1]Chi tiet'!$D$7:$L$389,8,0),0)</f>
        <v>A3</v>
      </c>
      <c r="I277" s="19">
        <f>VLOOKUP(H277,Sheet1!$B$2:$C$12,2,TRUE)</f>
        <v>8</v>
      </c>
      <c r="J277" s="5" t="str">
        <f>IFERROR(VLOOKUP($D277,'[2]Gui chi Quynh'!D$7:K$393,7,0),0)</f>
        <v>A3</v>
      </c>
      <c r="K277" s="19">
        <f>VLOOKUP(J277,Sheet1!$B$2:$C$12,2,TRUE)</f>
        <v>8</v>
      </c>
      <c r="L277" s="5" t="str">
        <f>IFERROR(VLOOKUP($D277,'[3]Chi tiet'!$D$7:$L$397,8,0),0)</f>
        <v>A4</v>
      </c>
      <c r="M277" s="19">
        <f>VLOOKUP(L277,Sheet1!$B$2:$C$12,2,TRUE)</f>
        <v>7</v>
      </c>
      <c r="N277" s="5">
        <f>IFERROR(VLOOKUP($D277,#REF!,3,0),0)</f>
        <v>0</v>
      </c>
      <c r="O277" s="19" t="e">
        <f>VLOOKUP(N277,Sheet1!$B$2:$C$12,2,TRUE)</f>
        <v>#N/A</v>
      </c>
      <c r="P277" s="160" t="e">
        <f t="shared" si="24"/>
        <v>#N/A</v>
      </c>
      <c r="Q277" s="96">
        <f t="shared" si="21"/>
        <v>0</v>
      </c>
      <c r="R277" s="97" t="e">
        <f t="shared" si="22"/>
        <v>#N/A</v>
      </c>
      <c r="S277" s="154"/>
      <c r="T277" s="25"/>
      <c r="U277" s="25"/>
    </row>
    <row r="278" spans="1:21" s="7" customFormat="1" ht="31.5" x14ac:dyDescent="0.25">
      <c r="A278" s="44">
        <f t="shared" si="23"/>
        <v>270</v>
      </c>
      <c r="B278" s="44" t="s">
        <v>318</v>
      </c>
      <c r="C278" s="3" t="s">
        <v>289</v>
      </c>
      <c r="D278" s="19" t="s">
        <v>674</v>
      </c>
      <c r="E278" s="38" t="s">
        <v>770</v>
      </c>
      <c r="F278" s="17" t="s">
        <v>392</v>
      </c>
      <c r="G278" s="19">
        <f>VLOOKUP(F278,Sheet1!$B$2:$C$12,2,TRUE)</f>
        <v>8</v>
      </c>
      <c r="H278" s="5" t="str">
        <f>IFERROR(VLOOKUP($D278,'[1]Chi tiet'!$D$7:$L$389,8,0),0)</f>
        <v>A4</v>
      </c>
      <c r="I278" s="19">
        <f>VLOOKUP(H278,Sheet1!$B$2:$C$12,2,TRUE)</f>
        <v>7</v>
      </c>
      <c r="J278" s="5" t="str">
        <f>IFERROR(VLOOKUP($D278,'[2]Gui chi Quynh'!D$7:K$393,7,0),0)</f>
        <v>A3</v>
      </c>
      <c r="K278" s="19">
        <f>VLOOKUP(J278,Sheet1!$B$2:$C$12,2,TRUE)</f>
        <v>8</v>
      </c>
      <c r="L278" s="5" t="str">
        <f>IFERROR(VLOOKUP($D278,'[3]Chi tiet'!$D$7:$L$397,8,0),0)</f>
        <v>A4</v>
      </c>
      <c r="M278" s="19">
        <f>VLOOKUP(L278,Sheet1!$B$2:$C$12,2,TRUE)</f>
        <v>7</v>
      </c>
      <c r="N278" s="5">
        <f>IFERROR(VLOOKUP($D278,#REF!,3,0),0)</f>
        <v>0</v>
      </c>
      <c r="O278" s="19" t="e">
        <f>VLOOKUP(N278,Sheet1!$B$2:$C$12,2,TRUE)</f>
        <v>#N/A</v>
      </c>
      <c r="P278" s="160" t="e">
        <f t="shared" si="24"/>
        <v>#N/A</v>
      </c>
      <c r="Q278" s="96">
        <f t="shared" si="21"/>
        <v>0</v>
      </c>
      <c r="R278" s="97" t="e">
        <f t="shared" si="22"/>
        <v>#N/A</v>
      </c>
      <c r="S278" s="154"/>
      <c r="T278" s="25"/>
      <c r="U278" s="25"/>
    </row>
    <row r="279" spans="1:21" s="7" customFormat="1" ht="31.5" x14ac:dyDescent="0.25">
      <c r="A279" s="44">
        <f t="shared" si="23"/>
        <v>271</v>
      </c>
      <c r="B279" s="44" t="s">
        <v>23</v>
      </c>
      <c r="C279" s="3" t="s">
        <v>302</v>
      </c>
      <c r="D279" s="19" t="s">
        <v>675</v>
      </c>
      <c r="E279" s="38" t="s">
        <v>770</v>
      </c>
      <c r="F279" s="17" t="s">
        <v>393</v>
      </c>
      <c r="G279" s="19">
        <f>VLOOKUP(F279,Sheet1!$B$2:$C$12,2,TRUE)</f>
        <v>7</v>
      </c>
      <c r="H279" s="5" t="str">
        <f>IFERROR(VLOOKUP($D279,'[1]Chi tiet'!$D$7:$L$389,8,0),0)</f>
        <v>A4</v>
      </c>
      <c r="I279" s="19">
        <f>VLOOKUP(H279,Sheet1!$B$2:$C$12,2,TRUE)</f>
        <v>7</v>
      </c>
      <c r="J279" s="5" t="str">
        <f>IFERROR(VLOOKUP($D279,'[2]Gui chi Quynh'!D$7:K$393,7,0),0)</f>
        <v>A3</v>
      </c>
      <c r="K279" s="19">
        <f>VLOOKUP(J279,Sheet1!$B$2:$C$12,2,TRUE)</f>
        <v>8</v>
      </c>
      <c r="L279" s="5" t="str">
        <f>IFERROR(VLOOKUP($D279,'[3]Chi tiet'!$D$7:$L$397,8,0),0)</f>
        <v>A4</v>
      </c>
      <c r="M279" s="19">
        <f>VLOOKUP(L279,Sheet1!$B$2:$C$12,2,TRUE)</f>
        <v>7</v>
      </c>
      <c r="N279" s="5">
        <f>IFERROR(VLOOKUP($D279,#REF!,3,0),0)</f>
        <v>0</v>
      </c>
      <c r="O279" s="19" t="e">
        <f>VLOOKUP(N279,Sheet1!$B$2:$C$12,2,TRUE)</f>
        <v>#N/A</v>
      </c>
      <c r="P279" s="160" t="e">
        <f t="shared" si="24"/>
        <v>#N/A</v>
      </c>
      <c r="Q279" s="96">
        <f t="shared" si="21"/>
        <v>0</v>
      </c>
      <c r="R279" s="97" t="e">
        <f t="shared" si="22"/>
        <v>#N/A</v>
      </c>
      <c r="S279" s="154"/>
      <c r="T279" s="25"/>
      <c r="U279" s="25"/>
    </row>
    <row r="280" spans="1:21" s="7" customFormat="1" ht="31.5" x14ac:dyDescent="0.25">
      <c r="A280" s="44">
        <f t="shared" si="23"/>
        <v>272</v>
      </c>
      <c r="B280" s="44" t="s">
        <v>310</v>
      </c>
      <c r="C280" s="59" t="s">
        <v>385</v>
      </c>
      <c r="D280" s="73" t="s">
        <v>676</v>
      </c>
      <c r="E280" s="49" t="s">
        <v>340</v>
      </c>
      <c r="F280" s="17" t="s">
        <v>391</v>
      </c>
      <c r="G280" s="19">
        <f>VLOOKUP(F280,Sheet1!$B$2:$C$12,2,TRUE)</f>
        <v>9</v>
      </c>
      <c r="H280" s="5" t="str">
        <f>IFERROR(VLOOKUP($D280,'[1]Chi tiet'!$D$7:$L$389,8,0),0)</f>
        <v>A1</v>
      </c>
      <c r="I280" s="19">
        <f>VLOOKUP(H280,Sheet1!$B$2:$C$12,2,TRUE)</f>
        <v>10</v>
      </c>
      <c r="J280" s="5" t="str">
        <f>IFERROR(VLOOKUP($D280,'[2]Gui chi Quynh'!D$7:K$393,7,0),0)</f>
        <v>A1</v>
      </c>
      <c r="K280" s="19">
        <f>VLOOKUP(J280,Sheet1!$B$2:$C$12,2,TRUE)</f>
        <v>10</v>
      </c>
      <c r="L280" s="5" t="str">
        <f>IFERROR(VLOOKUP($D280,'[3]Chi tiet'!$D$7:$L$397,8,0),0)</f>
        <v>A4</v>
      </c>
      <c r="M280" s="19">
        <f>VLOOKUP(L280,Sheet1!$B$2:$C$12,2,TRUE)</f>
        <v>7</v>
      </c>
      <c r="N280" s="5">
        <f>IFERROR(VLOOKUP($D280,#REF!,3,0),0)</f>
        <v>0</v>
      </c>
      <c r="O280" s="19" t="e">
        <f>VLOOKUP(N280,Sheet1!$B$2:$C$12,2,TRUE)</f>
        <v>#N/A</v>
      </c>
      <c r="P280" s="160" t="e">
        <f t="shared" si="24"/>
        <v>#N/A</v>
      </c>
      <c r="Q280" s="96">
        <f t="shared" si="21"/>
        <v>0</v>
      </c>
      <c r="R280" s="97" t="e">
        <f t="shared" si="22"/>
        <v>#N/A</v>
      </c>
      <c r="S280" s="154"/>
      <c r="T280" s="25"/>
      <c r="U280" s="25"/>
    </row>
    <row r="281" spans="1:21" s="7" customFormat="1" ht="31.5" x14ac:dyDescent="0.25">
      <c r="A281" s="44">
        <f t="shared" si="23"/>
        <v>273</v>
      </c>
      <c r="B281" s="44" t="s">
        <v>311</v>
      </c>
      <c r="C281" s="70" t="s">
        <v>398</v>
      </c>
      <c r="D281" s="74" t="s">
        <v>677</v>
      </c>
      <c r="E281" s="49" t="s">
        <v>340</v>
      </c>
      <c r="F281" s="17" t="s">
        <v>391</v>
      </c>
      <c r="G281" s="19">
        <f>VLOOKUP(F281,Sheet1!$B$2:$C$12,2,TRUE)</f>
        <v>9</v>
      </c>
      <c r="H281" s="5" t="str">
        <f>IFERROR(VLOOKUP($D281,'[1]Chi tiet'!$D$7:$L$389,8,0),0)</f>
        <v>A2</v>
      </c>
      <c r="I281" s="19">
        <f>VLOOKUP(H281,Sheet1!$B$2:$C$12,2,TRUE)</f>
        <v>9</v>
      </c>
      <c r="J281" s="5" t="str">
        <f>IFERROR(VLOOKUP($D281,'[2]Gui chi Quynh'!D$7:K$393,7,0),0)</f>
        <v>A1</v>
      </c>
      <c r="K281" s="19">
        <f>VLOOKUP(J281,Sheet1!$B$2:$C$12,2,TRUE)</f>
        <v>10</v>
      </c>
      <c r="L281" s="5" t="str">
        <f>IFERROR(VLOOKUP($D281,'[3]Chi tiet'!$D$7:$L$397,8,0),0)</f>
        <v>A3</v>
      </c>
      <c r="M281" s="19">
        <f>VLOOKUP(L281,Sheet1!$B$2:$C$12,2,TRUE)</f>
        <v>8</v>
      </c>
      <c r="N281" s="5">
        <f>IFERROR(VLOOKUP($D281,#REF!,3,0),0)</f>
        <v>0</v>
      </c>
      <c r="O281" s="19" t="e">
        <f>VLOOKUP(N281,Sheet1!$B$2:$C$12,2,TRUE)</f>
        <v>#N/A</v>
      </c>
      <c r="P281" s="160" t="e">
        <f t="shared" si="24"/>
        <v>#N/A</v>
      </c>
      <c r="Q281" s="96">
        <f t="shared" si="21"/>
        <v>0</v>
      </c>
      <c r="R281" s="97" t="e">
        <f t="shared" si="22"/>
        <v>#N/A</v>
      </c>
      <c r="S281" s="154"/>
      <c r="T281" s="25"/>
      <c r="U281" s="25"/>
    </row>
    <row r="282" spans="1:21" s="7" customFormat="1" ht="31.5" x14ac:dyDescent="0.25">
      <c r="A282" s="44">
        <f t="shared" si="23"/>
        <v>274</v>
      </c>
      <c r="B282" s="44" t="s">
        <v>312</v>
      </c>
      <c r="C282" s="61" t="s">
        <v>386</v>
      </c>
      <c r="D282" s="139" t="s">
        <v>822</v>
      </c>
      <c r="E282" s="49" t="s">
        <v>340</v>
      </c>
      <c r="F282" s="17" t="s">
        <v>392</v>
      </c>
      <c r="G282" s="19">
        <f>VLOOKUP(F282,Sheet1!$B$2:$C$12,2,TRUE)</f>
        <v>8</v>
      </c>
      <c r="H282" s="5" t="s">
        <v>392</v>
      </c>
      <c r="I282" s="19">
        <f>VLOOKUP(H282,Sheet1!$B$2:$C$12,2,TRUE)</f>
        <v>8</v>
      </c>
      <c r="J282" s="5" t="s">
        <v>392</v>
      </c>
      <c r="K282" s="19">
        <f>VLOOKUP(J282,Sheet1!$B$2:$C$12,2,TRUE)</f>
        <v>8</v>
      </c>
      <c r="L282" s="5" t="s">
        <v>395</v>
      </c>
      <c r="M282" s="19">
        <f>VLOOKUP(L282,Sheet1!$B$2:$C$12,2,TRUE)</f>
        <v>4</v>
      </c>
      <c r="N282" s="5">
        <f>IFERROR(VLOOKUP($D282,#REF!,3,0),0)</f>
        <v>0</v>
      </c>
      <c r="O282" s="19" t="e">
        <f>VLOOKUP(N282,Sheet1!$B$2:$C$12,2,TRUE)</f>
        <v>#N/A</v>
      </c>
      <c r="P282" s="160" t="e">
        <f t="shared" si="24"/>
        <v>#N/A</v>
      </c>
      <c r="Q282" s="96">
        <f t="shared" si="21"/>
        <v>1</v>
      </c>
      <c r="R282" s="97" t="e">
        <f t="shared" si="22"/>
        <v>#N/A</v>
      </c>
      <c r="S282" s="154"/>
      <c r="T282" s="31"/>
      <c r="U282" s="31"/>
    </row>
    <row r="283" spans="1:21" s="7" customFormat="1" ht="31.5" x14ac:dyDescent="0.25">
      <c r="A283" s="44">
        <f t="shared" si="23"/>
        <v>275</v>
      </c>
      <c r="B283" s="44" t="s">
        <v>313</v>
      </c>
      <c r="C283" s="60" t="s">
        <v>192</v>
      </c>
      <c r="D283" s="50" t="s">
        <v>678</v>
      </c>
      <c r="E283" s="49" t="s">
        <v>340</v>
      </c>
      <c r="F283" s="17" t="s">
        <v>392</v>
      </c>
      <c r="G283" s="19">
        <f>VLOOKUP(F283,Sheet1!$B$2:$C$12,2,TRUE)</f>
        <v>8</v>
      </c>
      <c r="H283" s="5" t="str">
        <f>IFERROR(VLOOKUP($D283,'[1]Chi tiet'!$D$7:$L$389,8,0),0)</f>
        <v>A3</v>
      </c>
      <c r="I283" s="19">
        <f>VLOOKUP(H283,Sheet1!$B$2:$C$12,2,TRUE)</f>
        <v>8</v>
      </c>
      <c r="J283" s="5" t="str">
        <f>IFERROR(VLOOKUP($D283,'[2]Gui chi Quynh'!D$7:K$393,7,0),0)</f>
        <v>A3</v>
      </c>
      <c r="K283" s="19">
        <f>VLOOKUP(J283,Sheet1!$B$2:$C$12,2,TRUE)</f>
        <v>8</v>
      </c>
      <c r="L283" s="5" t="str">
        <f>IFERROR(VLOOKUP($D283,'[3]Chi tiet'!$D$7:$L$397,8,0),0)</f>
        <v>A4</v>
      </c>
      <c r="M283" s="19">
        <f>VLOOKUP(L283,Sheet1!$B$2:$C$12,2,TRUE)</f>
        <v>7</v>
      </c>
      <c r="N283" s="5">
        <f>IFERROR(VLOOKUP($D283,#REF!,3,0),0)</f>
        <v>0</v>
      </c>
      <c r="O283" s="19" t="e">
        <f>VLOOKUP(N283,Sheet1!$B$2:$C$12,2,TRUE)</f>
        <v>#N/A</v>
      </c>
      <c r="P283" s="160" t="e">
        <f t="shared" si="24"/>
        <v>#N/A</v>
      </c>
      <c r="Q283" s="96">
        <f t="shared" si="21"/>
        <v>0</v>
      </c>
      <c r="R283" s="97" t="e">
        <f t="shared" si="22"/>
        <v>#N/A</v>
      </c>
      <c r="S283" s="154"/>
      <c r="T283" s="28"/>
      <c r="U283" s="28"/>
    </row>
    <row r="284" spans="1:21" s="7" customFormat="1" ht="31.5" x14ac:dyDescent="0.2">
      <c r="A284" s="44">
        <f t="shared" si="23"/>
        <v>276</v>
      </c>
      <c r="B284" s="44" t="s">
        <v>314</v>
      </c>
      <c r="C284" s="60" t="s">
        <v>193</v>
      </c>
      <c r="D284" s="50" t="s">
        <v>679</v>
      </c>
      <c r="E284" s="49" t="s">
        <v>340</v>
      </c>
      <c r="F284" s="17" t="s">
        <v>392</v>
      </c>
      <c r="G284" s="19">
        <f>VLOOKUP(F284,Sheet1!$B$2:$C$12,2,TRUE)</f>
        <v>8</v>
      </c>
      <c r="H284" s="5" t="str">
        <f>IFERROR(VLOOKUP($D284,'[1]Chi tiet'!$D$7:$L$389,8,0),0)</f>
        <v>A3</v>
      </c>
      <c r="I284" s="19">
        <f>VLOOKUP(H284,Sheet1!$B$2:$C$12,2,TRUE)</f>
        <v>8</v>
      </c>
      <c r="J284" s="5" t="str">
        <f>IFERROR(VLOOKUP($D284,'[2]Gui chi Quynh'!D$7:K$393,7,0),0)</f>
        <v>A3</v>
      </c>
      <c r="K284" s="19">
        <f>VLOOKUP(J284,Sheet1!$B$2:$C$12,2,TRUE)</f>
        <v>8</v>
      </c>
      <c r="L284" s="5" t="str">
        <f>IFERROR(VLOOKUP($D284,'[3]Chi tiet'!$D$7:$L$397,8,0),0)</f>
        <v>A4</v>
      </c>
      <c r="M284" s="19">
        <f>VLOOKUP(L284,Sheet1!$B$2:$C$12,2,TRUE)</f>
        <v>7</v>
      </c>
      <c r="N284" s="5">
        <f>IFERROR(VLOOKUP($D284,#REF!,3,0),0)</f>
        <v>0</v>
      </c>
      <c r="O284" s="19" t="e">
        <f>VLOOKUP(N284,Sheet1!$B$2:$C$12,2,TRUE)</f>
        <v>#N/A</v>
      </c>
      <c r="P284" s="160" t="e">
        <f t="shared" si="24"/>
        <v>#N/A</v>
      </c>
      <c r="Q284" s="96">
        <f t="shared" si="21"/>
        <v>0</v>
      </c>
      <c r="R284" s="97" t="e">
        <f t="shared" si="22"/>
        <v>#N/A</v>
      </c>
      <c r="S284" s="154"/>
      <c r="T284" s="32"/>
      <c r="U284" s="32"/>
    </row>
    <row r="285" spans="1:21" s="7" customFormat="1" ht="31.5" x14ac:dyDescent="0.25">
      <c r="A285" s="44">
        <f t="shared" si="23"/>
        <v>277</v>
      </c>
      <c r="B285" s="44" t="s">
        <v>315</v>
      </c>
      <c r="C285" s="60" t="s">
        <v>194</v>
      </c>
      <c r="D285" s="50" t="s">
        <v>680</v>
      </c>
      <c r="E285" s="49" t="s">
        <v>340</v>
      </c>
      <c r="F285" s="17" t="s">
        <v>393</v>
      </c>
      <c r="G285" s="19">
        <f>VLOOKUP(F285,Sheet1!$B$2:$C$12,2,TRUE)</f>
        <v>7</v>
      </c>
      <c r="H285" s="5" t="str">
        <f>IFERROR(VLOOKUP($D285,'[1]Chi tiet'!$D$7:$L$389,8,0),0)</f>
        <v>A3</v>
      </c>
      <c r="I285" s="19">
        <f>VLOOKUP(H285,Sheet1!$B$2:$C$12,2,TRUE)</f>
        <v>8</v>
      </c>
      <c r="J285" s="5" t="str">
        <f>IFERROR(VLOOKUP($D285,'[2]Gui chi Quynh'!D$7:K$393,7,0),0)</f>
        <v>A3</v>
      </c>
      <c r="K285" s="19">
        <f>VLOOKUP(J285,Sheet1!$B$2:$C$12,2,TRUE)</f>
        <v>8</v>
      </c>
      <c r="L285" s="5" t="str">
        <f>IFERROR(VLOOKUP($D285,'[3]Chi tiet'!$D$7:$L$397,8,0),0)</f>
        <v>A4</v>
      </c>
      <c r="M285" s="19">
        <f>VLOOKUP(L285,Sheet1!$B$2:$C$12,2,TRUE)</f>
        <v>7</v>
      </c>
      <c r="N285" s="5">
        <f>IFERROR(VLOOKUP($D285,#REF!,3,0),0)</f>
        <v>0</v>
      </c>
      <c r="O285" s="19" t="e">
        <f>VLOOKUP(N285,Sheet1!$B$2:$C$12,2,TRUE)</f>
        <v>#N/A</v>
      </c>
      <c r="P285" s="160" t="e">
        <f t="shared" si="24"/>
        <v>#N/A</v>
      </c>
      <c r="Q285" s="96">
        <f t="shared" si="21"/>
        <v>0</v>
      </c>
      <c r="R285" s="97" t="e">
        <f t="shared" si="22"/>
        <v>#N/A</v>
      </c>
      <c r="S285" s="154"/>
      <c r="T285" s="25"/>
      <c r="U285" s="25"/>
    </row>
    <row r="286" spans="1:21" s="7" customFormat="1" ht="31.5" x14ac:dyDescent="0.25">
      <c r="A286" s="44">
        <f t="shared" si="23"/>
        <v>278</v>
      </c>
      <c r="B286" s="44" t="s">
        <v>316</v>
      </c>
      <c r="C286" s="60" t="s">
        <v>195</v>
      </c>
      <c r="D286" s="50" t="s">
        <v>681</v>
      </c>
      <c r="E286" s="49" t="s">
        <v>340</v>
      </c>
      <c r="F286" s="17" t="s">
        <v>393</v>
      </c>
      <c r="G286" s="19">
        <f>VLOOKUP(F286,Sheet1!$B$2:$C$12,2,TRUE)</f>
        <v>7</v>
      </c>
      <c r="H286" s="5" t="str">
        <f>IFERROR(VLOOKUP($D286,'[1]Chi tiet'!$D$7:$L$389,8,0),0)</f>
        <v>A3</v>
      </c>
      <c r="I286" s="19">
        <f>VLOOKUP(H286,Sheet1!$B$2:$C$12,2,TRUE)</f>
        <v>8</v>
      </c>
      <c r="J286" s="5" t="str">
        <f>IFERROR(VLOOKUP($D286,'[2]Gui chi Quynh'!D$7:K$393,7,0),0)</f>
        <v>A3</v>
      </c>
      <c r="K286" s="19">
        <f>VLOOKUP(J286,Sheet1!$B$2:$C$12,2,TRUE)</f>
        <v>8</v>
      </c>
      <c r="L286" s="5" t="str">
        <f>IFERROR(VLOOKUP($D286,'[3]Chi tiet'!$D$7:$L$397,8,0),0)</f>
        <v>A4</v>
      </c>
      <c r="M286" s="19">
        <f>VLOOKUP(L286,Sheet1!$B$2:$C$12,2,TRUE)</f>
        <v>7</v>
      </c>
      <c r="N286" s="5">
        <f>IFERROR(VLOOKUP($D286,#REF!,3,0),0)</f>
        <v>0</v>
      </c>
      <c r="O286" s="19" t="e">
        <f>VLOOKUP(N286,Sheet1!$B$2:$C$12,2,TRUE)</f>
        <v>#N/A</v>
      </c>
      <c r="P286" s="160" t="e">
        <f t="shared" si="24"/>
        <v>#N/A</v>
      </c>
      <c r="Q286" s="96">
        <f t="shared" si="21"/>
        <v>0</v>
      </c>
      <c r="R286" s="97" t="e">
        <f t="shared" si="22"/>
        <v>#N/A</v>
      </c>
      <c r="S286" s="154"/>
      <c r="T286" s="25"/>
      <c r="U286" s="25"/>
    </row>
    <row r="287" spans="1:21" s="7" customFormat="1" ht="31.5" x14ac:dyDescent="0.25">
      <c r="A287" s="44">
        <f t="shared" si="23"/>
        <v>279</v>
      </c>
      <c r="B287" s="44" t="s">
        <v>317</v>
      </c>
      <c r="C287" s="60" t="s">
        <v>397</v>
      </c>
      <c r="D287" s="50" t="s">
        <v>682</v>
      </c>
      <c r="E287" s="49" t="s">
        <v>340</v>
      </c>
      <c r="F287" s="17" t="s">
        <v>393</v>
      </c>
      <c r="G287" s="19">
        <f>VLOOKUP(F287,Sheet1!$B$2:$C$12,2,TRUE)</f>
        <v>7</v>
      </c>
      <c r="H287" s="5" t="str">
        <f>IFERROR(VLOOKUP($D287,'[1]Chi tiet'!$D$7:$L$389,8,0),0)</f>
        <v>A3</v>
      </c>
      <c r="I287" s="19">
        <f>VLOOKUP(H287,Sheet1!$B$2:$C$12,2,TRUE)</f>
        <v>8</v>
      </c>
      <c r="J287" s="5" t="str">
        <f>IFERROR(VLOOKUP($D287,'[2]Gui chi Quynh'!D$7:K$393,7,0),0)</f>
        <v>A3</v>
      </c>
      <c r="K287" s="19">
        <f>VLOOKUP(J287,Sheet1!$B$2:$C$12,2,TRUE)</f>
        <v>8</v>
      </c>
      <c r="L287" s="5" t="str">
        <f>IFERROR(VLOOKUP($D287,'[3]Chi tiet'!$D$7:$L$397,8,0),0)</f>
        <v>A4</v>
      </c>
      <c r="M287" s="19">
        <f>VLOOKUP(L287,Sheet1!$B$2:$C$12,2,TRUE)</f>
        <v>7</v>
      </c>
      <c r="N287" s="5">
        <f>IFERROR(VLOOKUP($D287,#REF!,3,0),0)</f>
        <v>0</v>
      </c>
      <c r="O287" s="19" t="e">
        <f>VLOOKUP(N287,Sheet1!$B$2:$C$12,2,TRUE)</f>
        <v>#N/A</v>
      </c>
      <c r="P287" s="160" t="e">
        <f t="shared" si="24"/>
        <v>#N/A</v>
      </c>
      <c r="Q287" s="96">
        <f t="shared" si="21"/>
        <v>0</v>
      </c>
      <c r="R287" s="97" t="e">
        <f t="shared" si="22"/>
        <v>#N/A</v>
      </c>
      <c r="S287" s="154"/>
      <c r="T287" s="25"/>
      <c r="U287" s="25"/>
    </row>
    <row r="288" spans="1:21" s="7" customFormat="1" ht="51" x14ac:dyDescent="0.25">
      <c r="A288" s="44">
        <f t="shared" si="23"/>
        <v>280</v>
      </c>
      <c r="B288" s="44"/>
      <c r="C288" s="80" t="s">
        <v>729</v>
      </c>
      <c r="D288" s="81" t="s">
        <v>730</v>
      </c>
      <c r="E288" s="49" t="s">
        <v>340</v>
      </c>
      <c r="F288" s="68"/>
      <c r="G288" s="76"/>
      <c r="H288" s="5" t="str">
        <f>IFERROR(VLOOKUP($D288,'[1]Chi tiet'!$D$7:$L$389,8,0),0)</f>
        <v>A4</v>
      </c>
      <c r="I288" s="19">
        <f>VLOOKUP(H288,Sheet1!$B$2:$C$12,2,TRUE)</f>
        <v>7</v>
      </c>
      <c r="J288" s="5" t="str">
        <f>IFERROR(VLOOKUP($D288,'[2]Gui chi Quynh'!D$7:K$393,7,0),0)</f>
        <v>A4</v>
      </c>
      <c r="K288" s="19">
        <f>VLOOKUP(J288,Sheet1!$B$2:$C$12,2,TRUE)</f>
        <v>7</v>
      </c>
      <c r="L288" s="5" t="str">
        <f>IFERROR(VLOOKUP($D288,'[3]Chi tiet'!$D$7:$L$397,8,0),0)</f>
        <v>A4</v>
      </c>
      <c r="M288" s="19">
        <f>VLOOKUP(L288,Sheet1!$B$2:$C$12,2,TRUE)</f>
        <v>7</v>
      </c>
      <c r="N288" s="5">
        <f>IFERROR(VLOOKUP($D288,#REF!,3,0),0)</f>
        <v>0</v>
      </c>
      <c r="O288" s="19" t="e">
        <f>VLOOKUP(N288,Sheet1!$B$2:$C$12,2,TRUE)</f>
        <v>#N/A</v>
      </c>
      <c r="P288" s="149" t="e">
        <f>ROUND(AVERAGE(I288,K288,M288,O288),2)</f>
        <v>#N/A</v>
      </c>
      <c r="Q288" s="159">
        <f t="shared" si="21"/>
        <v>0</v>
      </c>
      <c r="R288" s="97" t="e">
        <f t="shared" si="22"/>
        <v>#N/A</v>
      </c>
      <c r="S288" s="154" t="s">
        <v>842</v>
      </c>
      <c r="T288" s="120" t="s">
        <v>726</v>
      </c>
      <c r="U288" s="25"/>
    </row>
    <row r="289" spans="1:21" s="7" customFormat="1" x14ac:dyDescent="0.25">
      <c r="A289" s="44">
        <f t="shared" si="23"/>
        <v>281</v>
      </c>
      <c r="B289" s="44" t="s">
        <v>310</v>
      </c>
      <c r="C289" s="54" t="s">
        <v>197</v>
      </c>
      <c r="D289" s="38" t="s">
        <v>683</v>
      </c>
      <c r="E289" s="38" t="s">
        <v>11</v>
      </c>
      <c r="F289" s="17" t="s">
        <v>391</v>
      </c>
      <c r="G289" s="19">
        <f>VLOOKUP(F289,Sheet1!$B$2:$C$12,2,TRUE)</f>
        <v>9</v>
      </c>
      <c r="H289" s="5" t="str">
        <f>IFERROR(VLOOKUP($D289,'[1]Chi tiet'!$D$7:$L$389,8,0),0)</f>
        <v>A2</v>
      </c>
      <c r="I289" s="19">
        <f>VLOOKUP(H289,Sheet1!$B$2:$C$12,2,TRUE)</f>
        <v>9</v>
      </c>
      <c r="J289" s="5" t="str">
        <f>IFERROR(VLOOKUP($D289,'[2]Gui chi Quynh'!D$7:K$393,7,0),0)</f>
        <v>A2</v>
      </c>
      <c r="K289" s="19">
        <f>VLOOKUP(J289,Sheet1!$B$2:$C$12,2,TRUE)</f>
        <v>9</v>
      </c>
      <c r="L289" s="5" t="str">
        <f>IFERROR(VLOOKUP($D289,'[3]Chi tiet'!$D$7:$L$397,8,0),0)</f>
        <v>A3</v>
      </c>
      <c r="M289" s="19">
        <f>VLOOKUP(L289,Sheet1!$B$2:$C$12,2,TRUE)</f>
        <v>8</v>
      </c>
      <c r="N289" s="5">
        <f>IFERROR(VLOOKUP($D289,#REF!,3,0),0)</f>
        <v>0</v>
      </c>
      <c r="O289" s="19" t="e">
        <f>VLOOKUP(N289,Sheet1!$B$2:$C$12,2,TRUE)</f>
        <v>#N/A</v>
      </c>
      <c r="P289" s="160" t="e">
        <f t="shared" ref="P289:P301" si="25">ROUND(AVERAGE(G289,I289,K289,M289,O289),2)</f>
        <v>#N/A</v>
      </c>
      <c r="Q289" s="96">
        <f t="shared" si="21"/>
        <v>0</v>
      </c>
      <c r="R289" s="97" t="e">
        <f t="shared" si="22"/>
        <v>#N/A</v>
      </c>
      <c r="S289" s="154"/>
      <c r="T289" s="25"/>
      <c r="U289" s="25"/>
    </row>
    <row r="290" spans="1:21" s="7" customFormat="1" x14ac:dyDescent="0.25">
      <c r="A290" s="44">
        <f t="shared" si="23"/>
        <v>282</v>
      </c>
      <c r="B290" s="44" t="s">
        <v>311</v>
      </c>
      <c r="C290" s="54" t="s">
        <v>205</v>
      </c>
      <c r="D290" s="38" t="s">
        <v>684</v>
      </c>
      <c r="E290" s="38" t="s">
        <v>11</v>
      </c>
      <c r="F290" s="17" t="s">
        <v>392</v>
      </c>
      <c r="G290" s="19">
        <f>VLOOKUP(F290,Sheet1!$B$2:$C$12,2,TRUE)</f>
        <v>8</v>
      </c>
      <c r="H290" s="5" t="str">
        <f>IFERROR(VLOOKUP($D290,'[1]Chi tiet'!$D$7:$L$389,8,0),0)</f>
        <v>A3</v>
      </c>
      <c r="I290" s="19">
        <f>VLOOKUP(H290,Sheet1!$B$2:$C$12,2,TRUE)</f>
        <v>8</v>
      </c>
      <c r="J290" s="5" t="str">
        <f>IFERROR(VLOOKUP($D290,'[2]Gui chi Quynh'!D$7:K$393,7,0),0)</f>
        <v>A2</v>
      </c>
      <c r="K290" s="19">
        <f>VLOOKUP(J290,Sheet1!$B$2:$C$12,2,TRUE)</f>
        <v>9</v>
      </c>
      <c r="L290" s="5" t="str">
        <f>IFERROR(VLOOKUP($D290,'[3]Chi tiet'!$D$7:$L$397,8,0),0)</f>
        <v>A3</v>
      </c>
      <c r="M290" s="19">
        <f>VLOOKUP(L290,Sheet1!$B$2:$C$12,2,TRUE)</f>
        <v>8</v>
      </c>
      <c r="N290" s="5">
        <f>IFERROR(VLOOKUP($D290,#REF!,3,0),0)</f>
        <v>0</v>
      </c>
      <c r="O290" s="19" t="e">
        <f>VLOOKUP(N290,Sheet1!$B$2:$C$12,2,TRUE)</f>
        <v>#N/A</v>
      </c>
      <c r="P290" s="160" t="e">
        <f t="shared" si="25"/>
        <v>#N/A</v>
      </c>
      <c r="Q290" s="96">
        <f t="shared" si="21"/>
        <v>0</v>
      </c>
      <c r="R290" s="97" t="e">
        <f t="shared" si="22"/>
        <v>#N/A</v>
      </c>
      <c r="S290" s="154"/>
      <c r="T290" s="25"/>
      <c r="U290" s="25"/>
    </row>
    <row r="291" spans="1:21" s="7" customFormat="1" x14ac:dyDescent="0.25">
      <c r="A291" s="44">
        <f t="shared" si="23"/>
        <v>283</v>
      </c>
      <c r="B291" s="44" t="s">
        <v>312</v>
      </c>
      <c r="C291" s="10" t="s">
        <v>286</v>
      </c>
      <c r="D291" s="19" t="s">
        <v>685</v>
      </c>
      <c r="E291" s="38" t="s">
        <v>11</v>
      </c>
      <c r="F291" s="17" t="s">
        <v>391</v>
      </c>
      <c r="G291" s="19">
        <f>VLOOKUP(F291,Sheet1!$B$2:$C$12,2,TRUE)</f>
        <v>9</v>
      </c>
      <c r="H291" s="5" t="str">
        <f>IFERROR(VLOOKUP($D291,'[1]Chi tiet'!$D$7:$L$389,8,0),0)</f>
        <v>A2</v>
      </c>
      <c r="I291" s="19">
        <f>VLOOKUP(H291,Sheet1!$B$2:$C$12,2,TRUE)</f>
        <v>9</v>
      </c>
      <c r="J291" s="5" t="str">
        <f>IFERROR(VLOOKUP($D291,'[2]Gui chi Quynh'!D$7:K$393,7,0),0)</f>
        <v>A2</v>
      </c>
      <c r="K291" s="19">
        <f>VLOOKUP(J291,Sheet1!$B$2:$C$12,2,TRUE)</f>
        <v>9</v>
      </c>
      <c r="L291" s="5" t="str">
        <f>IFERROR(VLOOKUP($D291,'[3]Chi tiet'!$D$7:$L$397,8,0),0)</f>
        <v>A3</v>
      </c>
      <c r="M291" s="19">
        <f>VLOOKUP(L291,Sheet1!$B$2:$C$12,2,TRUE)</f>
        <v>8</v>
      </c>
      <c r="N291" s="5">
        <f>IFERROR(VLOOKUP($D291,#REF!,3,0),0)</f>
        <v>0</v>
      </c>
      <c r="O291" s="19" t="e">
        <f>VLOOKUP(N291,Sheet1!$B$2:$C$12,2,TRUE)</f>
        <v>#N/A</v>
      </c>
      <c r="P291" s="160" t="e">
        <f t="shared" si="25"/>
        <v>#N/A</v>
      </c>
      <c r="Q291" s="96">
        <f t="shared" si="21"/>
        <v>0</v>
      </c>
      <c r="R291" s="97" t="e">
        <f t="shared" si="22"/>
        <v>#N/A</v>
      </c>
      <c r="S291" s="154"/>
      <c r="T291" s="25"/>
      <c r="U291" s="25"/>
    </row>
    <row r="292" spans="1:21" s="7" customFormat="1" x14ac:dyDescent="0.25">
      <c r="A292" s="44">
        <f t="shared" si="23"/>
        <v>284</v>
      </c>
      <c r="B292" s="44" t="s">
        <v>313</v>
      </c>
      <c r="C292" s="54" t="s">
        <v>199</v>
      </c>
      <c r="D292" s="38" t="s">
        <v>686</v>
      </c>
      <c r="E292" s="38" t="s">
        <v>11</v>
      </c>
      <c r="F292" s="17" t="s">
        <v>393</v>
      </c>
      <c r="G292" s="19">
        <f>VLOOKUP(F292,Sheet1!$B$2:$C$12,2,TRUE)</f>
        <v>7</v>
      </c>
      <c r="H292" s="5" t="str">
        <f>IFERROR(VLOOKUP($D292,'[1]Chi tiet'!$D$7:$L$389,8,0),0)</f>
        <v>A4</v>
      </c>
      <c r="I292" s="19">
        <f>VLOOKUP(H292,Sheet1!$B$2:$C$12,2,TRUE)</f>
        <v>7</v>
      </c>
      <c r="J292" s="5" t="str">
        <f>IFERROR(VLOOKUP($D292,'[2]Gui chi Quynh'!D$7:K$393,7,0),0)</f>
        <v>A2</v>
      </c>
      <c r="K292" s="19">
        <f>VLOOKUP(J292,Sheet1!$B$2:$C$12,2,TRUE)</f>
        <v>9</v>
      </c>
      <c r="L292" s="5" t="str">
        <f>IFERROR(VLOOKUP($D292,'[3]Chi tiet'!$D$7:$L$397,8,0),0)</f>
        <v>A4</v>
      </c>
      <c r="M292" s="19">
        <f>VLOOKUP(L292,Sheet1!$B$2:$C$12,2,TRUE)</f>
        <v>7</v>
      </c>
      <c r="N292" s="5">
        <f>IFERROR(VLOOKUP($D292,#REF!,3,0),0)</f>
        <v>0</v>
      </c>
      <c r="O292" s="19" t="e">
        <f>VLOOKUP(N292,Sheet1!$B$2:$C$12,2,TRUE)</f>
        <v>#N/A</v>
      </c>
      <c r="P292" s="160" t="e">
        <f t="shared" si="25"/>
        <v>#N/A</v>
      </c>
      <c r="Q292" s="96">
        <f t="shared" si="21"/>
        <v>0</v>
      </c>
      <c r="R292" s="97" t="e">
        <f t="shared" si="22"/>
        <v>#N/A</v>
      </c>
      <c r="S292" s="154"/>
      <c r="T292" s="25"/>
      <c r="U292" s="25"/>
    </row>
    <row r="293" spans="1:21" s="7" customFormat="1" x14ac:dyDescent="0.25">
      <c r="A293" s="44">
        <f t="shared" si="23"/>
        <v>285</v>
      </c>
      <c r="B293" s="44" t="s">
        <v>314</v>
      </c>
      <c r="C293" s="54" t="s">
        <v>200</v>
      </c>
      <c r="D293" s="38" t="s">
        <v>687</v>
      </c>
      <c r="E293" s="38" t="s">
        <v>11</v>
      </c>
      <c r="F293" s="66" t="s">
        <v>392</v>
      </c>
      <c r="G293" s="19">
        <f>VLOOKUP(F293,Sheet1!$B$2:$C$12,2,TRUE)</f>
        <v>8</v>
      </c>
      <c r="H293" s="5" t="str">
        <f>IFERROR(VLOOKUP($D293,'[1]Chi tiet'!$D$7:$L$389,8,0),0)</f>
        <v>A3</v>
      </c>
      <c r="I293" s="19">
        <f>VLOOKUP(H293,Sheet1!$B$2:$C$12,2,TRUE)</f>
        <v>8</v>
      </c>
      <c r="J293" s="5" t="str">
        <f>IFERROR(VLOOKUP($D293,'[2]Gui chi Quynh'!D$7:K$393,7,0),0)</f>
        <v>B1</v>
      </c>
      <c r="K293" s="19">
        <f>VLOOKUP(J293,Sheet1!$B$2:$C$12,2,TRUE)</f>
        <v>6</v>
      </c>
      <c r="L293" s="5" t="str">
        <f>IFERROR(VLOOKUP($D293,'[3]Chi tiet'!$D$7:$L$397,8,0),0)</f>
        <v>A4</v>
      </c>
      <c r="M293" s="19">
        <f>VLOOKUP(L293,Sheet1!$B$2:$C$12,2,TRUE)</f>
        <v>7</v>
      </c>
      <c r="N293" s="5">
        <f>IFERROR(VLOOKUP($D293,#REF!,3,0),0)</f>
        <v>0</v>
      </c>
      <c r="O293" s="19" t="e">
        <f>VLOOKUP(N293,Sheet1!$B$2:$C$12,2,TRUE)</f>
        <v>#N/A</v>
      </c>
      <c r="P293" s="160" t="e">
        <f t="shared" si="25"/>
        <v>#N/A</v>
      </c>
      <c r="Q293" s="96">
        <f t="shared" si="21"/>
        <v>0</v>
      </c>
      <c r="R293" s="97" t="e">
        <f t="shared" si="22"/>
        <v>#N/A</v>
      </c>
      <c r="S293" s="154"/>
      <c r="T293" s="25"/>
      <c r="U293" s="25"/>
    </row>
    <row r="294" spans="1:21" s="7" customFormat="1" x14ac:dyDescent="0.25">
      <c r="A294" s="44">
        <f t="shared" si="23"/>
        <v>286</v>
      </c>
      <c r="B294" s="44" t="s">
        <v>316</v>
      </c>
      <c r="C294" s="54" t="s">
        <v>202</v>
      </c>
      <c r="D294" s="38" t="s">
        <v>689</v>
      </c>
      <c r="E294" s="38" t="s">
        <v>11</v>
      </c>
      <c r="F294" s="17" t="s">
        <v>409</v>
      </c>
      <c r="G294" s="19">
        <f>VLOOKUP(F294,Sheet1!$B$2:$C$12,2,TRUE)</f>
        <v>5</v>
      </c>
      <c r="H294" s="5" t="str">
        <f>IFERROR(VLOOKUP($D294,'[1]Chi tiet'!$D$7:$L$389,8,0),0)</f>
        <v>A4</v>
      </c>
      <c r="I294" s="19">
        <f>VLOOKUP(H294,Sheet1!$B$2:$C$12,2,TRUE)</f>
        <v>7</v>
      </c>
      <c r="J294" s="5" t="str">
        <f>IFERROR(VLOOKUP($D294,'[2]Gui chi Quynh'!D$7:K$393,7,0),0)</f>
        <v>A3</v>
      </c>
      <c r="K294" s="19">
        <f>VLOOKUP(J294,Sheet1!$B$2:$C$12,2,TRUE)</f>
        <v>8</v>
      </c>
      <c r="L294" s="5" t="str">
        <f>IFERROR(VLOOKUP($D294,'[3]Chi tiet'!$D$7:$L$397,8,0),0)</f>
        <v>A4</v>
      </c>
      <c r="M294" s="19">
        <f>VLOOKUP(L294,Sheet1!$B$2:$C$12,2,TRUE)</f>
        <v>7</v>
      </c>
      <c r="N294" s="5">
        <f>IFERROR(VLOOKUP($D294,#REF!,3,0),0)</f>
        <v>0</v>
      </c>
      <c r="O294" s="19" t="e">
        <f>VLOOKUP(N294,Sheet1!$B$2:$C$12,2,TRUE)</f>
        <v>#N/A</v>
      </c>
      <c r="P294" s="160" t="e">
        <f t="shared" si="25"/>
        <v>#N/A</v>
      </c>
      <c r="Q294" s="96">
        <f t="shared" si="21"/>
        <v>0</v>
      </c>
      <c r="R294" s="97" t="e">
        <f t="shared" si="22"/>
        <v>#N/A</v>
      </c>
      <c r="S294" s="154"/>
      <c r="T294" s="25"/>
      <c r="U294" s="25"/>
    </row>
    <row r="295" spans="1:21" s="7" customFormat="1" x14ac:dyDescent="0.25">
      <c r="A295" s="44">
        <f t="shared" si="23"/>
        <v>287</v>
      </c>
      <c r="B295" s="44" t="s">
        <v>317</v>
      </c>
      <c r="C295" s="54" t="s">
        <v>203</v>
      </c>
      <c r="D295" s="38" t="s">
        <v>690</v>
      </c>
      <c r="E295" s="38" t="s">
        <v>11</v>
      </c>
      <c r="F295" s="17" t="s">
        <v>394</v>
      </c>
      <c r="G295" s="19">
        <f>VLOOKUP(F295,Sheet1!$B$2:$C$12,2,TRUE)</f>
        <v>6</v>
      </c>
      <c r="H295" s="5" t="str">
        <f>IFERROR(VLOOKUP($D295,'[1]Chi tiet'!$D$7:$L$389,8,0),0)</f>
        <v>A3</v>
      </c>
      <c r="I295" s="19">
        <f>VLOOKUP(H295,Sheet1!$B$2:$C$12,2,TRUE)</f>
        <v>8</v>
      </c>
      <c r="J295" s="5" t="str">
        <f>IFERROR(VLOOKUP($D295,'[2]Gui chi Quynh'!D$7:K$393,7,0),0)</f>
        <v>A3</v>
      </c>
      <c r="K295" s="19">
        <f>VLOOKUP(J295,Sheet1!$B$2:$C$12,2,TRUE)</f>
        <v>8</v>
      </c>
      <c r="L295" s="5" t="str">
        <f>IFERROR(VLOOKUP($D295,'[3]Chi tiet'!$D$7:$L$397,8,0),0)</f>
        <v>A4</v>
      </c>
      <c r="M295" s="19">
        <f>VLOOKUP(L295,Sheet1!$B$2:$C$12,2,TRUE)</f>
        <v>7</v>
      </c>
      <c r="N295" s="5">
        <f>IFERROR(VLOOKUP($D295,#REF!,3,0),0)</f>
        <v>0</v>
      </c>
      <c r="O295" s="19" t="e">
        <f>VLOOKUP(N295,Sheet1!$B$2:$C$12,2,TRUE)</f>
        <v>#N/A</v>
      </c>
      <c r="P295" s="160" t="e">
        <f t="shared" si="25"/>
        <v>#N/A</v>
      </c>
      <c r="Q295" s="96">
        <f t="shared" si="21"/>
        <v>0</v>
      </c>
      <c r="R295" s="97" t="e">
        <f t="shared" si="22"/>
        <v>#N/A</v>
      </c>
      <c r="S295" s="154"/>
      <c r="T295" s="25"/>
      <c r="U295" s="25"/>
    </row>
    <row r="296" spans="1:21" s="7" customFormat="1" x14ac:dyDescent="0.25">
      <c r="A296" s="44">
        <f t="shared" si="23"/>
        <v>288</v>
      </c>
      <c r="B296" s="44" t="s">
        <v>318</v>
      </c>
      <c r="C296" s="54" t="s">
        <v>204</v>
      </c>
      <c r="D296" s="38" t="s">
        <v>691</v>
      </c>
      <c r="E296" s="38" t="s">
        <v>11</v>
      </c>
      <c r="F296" s="17" t="s">
        <v>392</v>
      </c>
      <c r="G296" s="19">
        <f>VLOOKUP(F296,Sheet1!$B$2:$C$12,2,TRUE)</f>
        <v>8</v>
      </c>
      <c r="H296" s="5" t="str">
        <f>IFERROR(VLOOKUP($D296,'[1]Chi tiet'!$D$7:$L$389,8,0),0)</f>
        <v>A4</v>
      </c>
      <c r="I296" s="19">
        <f>VLOOKUP(H296,Sheet1!$B$2:$C$12,2,TRUE)</f>
        <v>7</v>
      </c>
      <c r="J296" s="5" t="str">
        <f>IFERROR(VLOOKUP($D296,'[2]Gui chi Quynh'!D$7:K$393,7,0),0)</f>
        <v>A3</v>
      </c>
      <c r="K296" s="19">
        <f>VLOOKUP(J296,Sheet1!$B$2:$C$12,2,TRUE)</f>
        <v>8</v>
      </c>
      <c r="L296" s="5" t="str">
        <f>IFERROR(VLOOKUP($D296,'[3]Chi tiet'!$D$7:$L$397,8,0),0)</f>
        <v>A3</v>
      </c>
      <c r="M296" s="19">
        <f>VLOOKUP(L296,Sheet1!$B$2:$C$12,2,TRUE)</f>
        <v>8</v>
      </c>
      <c r="N296" s="5">
        <f>IFERROR(VLOOKUP($D296,#REF!,3,0),0)</f>
        <v>0</v>
      </c>
      <c r="O296" s="19" t="e">
        <f>VLOOKUP(N296,Sheet1!$B$2:$C$12,2,TRUE)</f>
        <v>#N/A</v>
      </c>
      <c r="P296" s="160" t="e">
        <f t="shared" si="25"/>
        <v>#N/A</v>
      </c>
      <c r="Q296" s="96">
        <f t="shared" si="21"/>
        <v>0</v>
      </c>
      <c r="R296" s="97" t="e">
        <f t="shared" si="22"/>
        <v>#N/A</v>
      </c>
      <c r="S296" s="154"/>
      <c r="T296" s="30"/>
      <c r="U296" s="26"/>
    </row>
    <row r="297" spans="1:21" s="7" customFormat="1" x14ac:dyDescent="0.25">
      <c r="A297" s="44">
        <f t="shared" si="23"/>
        <v>289</v>
      </c>
      <c r="B297" s="44" t="s">
        <v>23</v>
      </c>
      <c r="C297" s="54" t="s">
        <v>287</v>
      </c>
      <c r="D297" s="38" t="s">
        <v>692</v>
      </c>
      <c r="E297" s="38" t="s">
        <v>11</v>
      </c>
      <c r="F297" s="17" t="s">
        <v>393</v>
      </c>
      <c r="G297" s="19">
        <f>VLOOKUP(F297,Sheet1!$B$2:$C$12,2,TRUE)</f>
        <v>7</v>
      </c>
      <c r="H297" s="5" t="str">
        <f>IFERROR(VLOOKUP($D297,'[1]Chi tiet'!$D$7:$L$389,8,0),0)</f>
        <v>A4</v>
      </c>
      <c r="I297" s="19">
        <f>VLOOKUP(H297,Sheet1!$B$2:$C$12,2,TRUE)</f>
        <v>7</v>
      </c>
      <c r="J297" s="5" t="str">
        <f>IFERROR(VLOOKUP($D297,'[2]Gui chi Quynh'!D$7:K$393,7,0),0)</f>
        <v>A4</v>
      </c>
      <c r="K297" s="19">
        <f>VLOOKUP(J297,Sheet1!$B$2:$C$12,2,TRUE)</f>
        <v>7</v>
      </c>
      <c r="L297" s="5" t="str">
        <f>IFERROR(VLOOKUP($D297,'[3]Chi tiet'!$D$7:$L$397,8,0),0)</f>
        <v>A4</v>
      </c>
      <c r="M297" s="19">
        <f>VLOOKUP(L297,Sheet1!$B$2:$C$12,2,TRUE)</f>
        <v>7</v>
      </c>
      <c r="N297" s="5">
        <f>IFERROR(VLOOKUP($D297,#REF!,3,0),0)</f>
        <v>0</v>
      </c>
      <c r="O297" s="19" t="e">
        <f>VLOOKUP(N297,Sheet1!$B$2:$C$12,2,TRUE)</f>
        <v>#N/A</v>
      </c>
      <c r="P297" s="160" t="e">
        <f t="shared" si="25"/>
        <v>#N/A</v>
      </c>
      <c r="Q297" s="96">
        <f t="shared" si="21"/>
        <v>0</v>
      </c>
      <c r="R297" s="97" t="e">
        <f t="shared" si="22"/>
        <v>#N/A</v>
      </c>
      <c r="S297" s="154"/>
      <c r="T297" s="25"/>
      <c r="U297" s="23"/>
    </row>
    <row r="298" spans="1:21" s="7" customFormat="1" x14ac:dyDescent="0.25">
      <c r="A298" s="44">
        <f t="shared" si="23"/>
        <v>290</v>
      </c>
      <c r="B298" s="44" t="s">
        <v>25</v>
      </c>
      <c r="C298" s="54" t="s">
        <v>288</v>
      </c>
      <c r="D298" s="38" t="s">
        <v>693</v>
      </c>
      <c r="E298" s="38" t="s">
        <v>11</v>
      </c>
      <c r="F298" s="17" t="s">
        <v>393</v>
      </c>
      <c r="G298" s="19">
        <f>VLOOKUP(F298,Sheet1!$B$2:$C$12,2,TRUE)</f>
        <v>7</v>
      </c>
      <c r="H298" s="5" t="str">
        <f>IFERROR(VLOOKUP($D298,'[1]Chi tiet'!$D$7:$L$389,8,0),0)</f>
        <v>A3</v>
      </c>
      <c r="I298" s="19">
        <f>VLOOKUP(H298,Sheet1!$B$2:$C$12,2,TRUE)</f>
        <v>8</v>
      </c>
      <c r="J298" s="5" t="str">
        <f>IFERROR(VLOOKUP($D298,'[2]Gui chi Quynh'!D$7:K$393,7,0),0)</f>
        <v>A4</v>
      </c>
      <c r="K298" s="19">
        <f>VLOOKUP(J298,Sheet1!$B$2:$C$12,2,TRUE)</f>
        <v>7</v>
      </c>
      <c r="L298" s="5" t="str">
        <f>IFERROR(VLOOKUP($D298,'[3]Chi tiet'!$D$7:$L$397,8,0),0)</f>
        <v>A4</v>
      </c>
      <c r="M298" s="19">
        <f>VLOOKUP(L298,Sheet1!$B$2:$C$12,2,TRUE)</f>
        <v>7</v>
      </c>
      <c r="N298" s="5">
        <f>IFERROR(VLOOKUP($D298,#REF!,3,0),0)</f>
        <v>0</v>
      </c>
      <c r="O298" s="19" t="e">
        <f>VLOOKUP(N298,Sheet1!$B$2:$C$12,2,TRUE)</f>
        <v>#N/A</v>
      </c>
      <c r="P298" s="160" t="e">
        <f t="shared" si="25"/>
        <v>#N/A</v>
      </c>
      <c r="Q298" s="96">
        <f t="shared" si="21"/>
        <v>0</v>
      </c>
      <c r="R298" s="97" t="e">
        <f t="shared" si="22"/>
        <v>#N/A</v>
      </c>
      <c r="S298" s="154"/>
      <c r="T298" s="25"/>
      <c r="U298" s="25"/>
    </row>
    <row r="299" spans="1:21" s="7" customFormat="1" x14ac:dyDescent="0.25">
      <c r="A299" s="44">
        <f t="shared" si="23"/>
        <v>291</v>
      </c>
      <c r="B299" s="44" t="s">
        <v>27</v>
      </c>
      <c r="C299" s="54" t="s">
        <v>303</v>
      </c>
      <c r="D299" s="38" t="s">
        <v>694</v>
      </c>
      <c r="E299" s="38" t="s">
        <v>11</v>
      </c>
      <c r="F299" s="17" t="s">
        <v>393</v>
      </c>
      <c r="G299" s="19">
        <f>VLOOKUP(F299,Sheet1!$B$2:$C$12,2,TRUE)</f>
        <v>7</v>
      </c>
      <c r="H299" s="5" t="str">
        <f>IFERROR(VLOOKUP($D299,'[1]Chi tiet'!$D$7:$L$389,8,0),0)</f>
        <v>A4</v>
      </c>
      <c r="I299" s="19">
        <f>VLOOKUP(H299,Sheet1!$B$2:$C$12,2,TRUE)</f>
        <v>7</v>
      </c>
      <c r="J299" s="5" t="str">
        <f>IFERROR(VLOOKUP($D299,'[2]Gui chi Quynh'!D$7:K$393,7,0),0)</f>
        <v>A4</v>
      </c>
      <c r="K299" s="19">
        <f>VLOOKUP(J299,Sheet1!$B$2:$C$12,2,TRUE)</f>
        <v>7</v>
      </c>
      <c r="L299" s="5" t="str">
        <f>IFERROR(VLOOKUP($D299,'[3]Chi tiet'!$D$7:$L$397,8,0),0)</f>
        <v>A4</v>
      </c>
      <c r="M299" s="19">
        <f>VLOOKUP(L299,Sheet1!$B$2:$C$12,2,TRUE)</f>
        <v>7</v>
      </c>
      <c r="N299" s="5">
        <f>IFERROR(VLOOKUP($D299,#REF!,3,0),0)</f>
        <v>0</v>
      </c>
      <c r="O299" s="19" t="e">
        <f>VLOOKUP(N299,Sheet1!$B$2:$C$12,2,TRUE)</f>
        <v>#N/A</v>
      </c>
      <c r="P299" s="160" t="e">
        <f t="shared" si="25"/>
        <v>#N/A</v>
      </c>
      <c r="Q299" s="96">
        <f t="shared" si="21"/>
        <v>0</v>
      </c>
      <c r="R299" s="97" t="e">
        <f t="shared" si="22"/>
        <v>#N/A</v>
      </c>
      <c r="S299" s="154"/>
      <c r="T299" s="25"/>
      <c r="U299" s="25"/>
    </row>
    <row r="300" spans="1:21" s="7" customFormat="1" x14ac:dyDescent="0.25">
      <c r="A300" s="44">
        <f t="shared" si="23"/>
        <v>292</v>
      </c>
      <c r="B300" s="44" t="s">
        <v>29</v>
      </c>
      <c r="C300" s="54" t="s">
        <v>348</v>
      </c>
      <c r="D300" s="38" t="s">
        <v>695</v>
      </c>
      <c r="E300" s="38" t="s">
        <v>11</v>
      </c>
      <c r="F300" s="17" t="s">
        <v>392</v>
      </c>
      <c r="G300" s="19">
        <f>VLOOKUP(F300,Sheet1!$B$2:$C$12,2,TRUE)</f>
        <v>8</v>
      </c>
      <c r="H300" s="5" t="str">
        <f>IFERROR(VLOOKUP($D300,'[1]Chi tiet'!$D$7:$L$389,8,0),0)</f>
        <v>A4</v>
      </c>
      <c r="I300" s="19">
        <f>VLOOKUP(H300,Sheet1!$B$2:$C$12,2,TRUE)</f>
        <v>7</v>
      </c>
      <c r="J300" s="5" t="str">
        <f>IFERROR(VLOOKUP($D300,'[2]Gui chi Quynh'!D$7:K$393,7,0),0)</f>
        <v>A4</v>
      </c>
      <c r="K300" s="19">
        <f>VLOOKUP(J300,Sheet1!$B$2:$C$12,2,TRUE)</f>
        <v>7</v>
      </c>
      <c r="L300" s="5" t="str">
        <f>IFERROR(VLOOKUP($D300,'[3]Chi tiet'!$D$7:$L$397,8,0),0)</f>
        <v>A4</v>
      </c>
      <c r="M300" s="19">
        <f>VLOOKUP(L300,Sheet1!$B$2:$C$12,2,TRUE)</f>
        <v>7</v>
      </c>
      <c r="N300" s="5">
        <f>IFERROR(VLOOKUP($D300,#REF!,3,0),0)</f>
        <v>0</v>
      </c>
      <c r="O300" s="19" t="e">
        <f>VLOOKUP(N300,Sheet1!$B$2:$C$12,2,TRUE)</f>
        <v>#N/A</v>
      </c>
      <c r="P300" s="160" t="e">
        <f t="shared" si="25"/>
        <v>#N/A</v>
      </c>
      <c r="Q300" s="96">
        <f t="shared" si="21"/>
        <v>0</v>
      </c>
      <c r="R300" s="97" t="e">
        <f t="shared" si="22"/>
        <v>#N/A</v>
      </c>
      <c r="S300" s="154"/>
      <c r="T300" s="25"/>
      <c r="U300" s="25"/>
    </row>
    <row r="301" spans="1:21" s="7" customFormat="1" ht="51" x14ac:dyDescent="0.25">
      <c r="A301" s="44">
        <f t="shared" si="23"/>
        <v>293</v>
      </c>
      <c r="B301" s="44" t="s">
        <v>31</v>
      </c>
      <c r="C301" s="54" t="s">
        <v>373</v>
      </c>
      <c r="D301" s="38" t="s">
        <v>696</v>
      </c>
      <c r="E301" s="38" t="s">
        <v>11</v>
      </c>
      <c r="F301" s="17" t="s">
        <v>393</v>
      </c>
      <c r="G301" s="19">
        <f>VLOOKUP(F301,Sheet1!$B$2:$C$12,2,TRUE)</f>
        <v>7</v>
      </c>
      <c r="H301" s="5" t="str">
        <f>IFERROR(VLOOKUP($D301,'[1]Chi tiet'!$D$7:$L$389,8,0),0)</f>
        <v>A4</v>
      </c>
      <c r="I301" s="19">
        <f>VLOOKUP(H301,Sheet1!$B$2:$C$12,2,TRUE)</f>
        <v>7</v>
      </c>
      <c r="J301" s="5" t="str">
        <f>IFERROR(VLOOKUP($D301,'[2]Gui chi Quynh'!D$7:K$393,7,0),0)</f>
        <v>A4</v>
      </c>
      <c r="K301" s="19">
        <f>VLOOKUP(J301,Sheet1!$B$2:$C$12,2,TRUE)</f>
        <v>7</v>
      </c>
      <c r="L301" s="5" t="str">
        <f>IFERROR(VLOOKUP($D301,'[3]Chi tiet'!$D$7:$L$397,8,0),0)</f>
        <v>B1</v>
      </c>
      <c r="M301" s="19">
        <f>VLOOKUP(L301,Sheet1!$B$2:$C$12,2,TRUE)</f>
        <v>6</v>
      </c>
      <c r="N301" s="5">
        <f>IFERROR(VLOOKUP($D301,#REF!,3,0),0)</f>
        <v>0</v>
      </c>
      <c r="O301" s="19">
        <v>7</v>
      </c>
      <c r="P301" s="160">
        <f t="shared" si="25"/>
        <v>6.8</v>
      </c>
      <c r="Q301" s="96">
        <f t="shared" si="21"/>
        <v>0</v>
      </c>
      <c r="R301" s="97" t="str">
        <f t="shared" si="22"/>
        <v>Hoàn thành tốt nhiệm vụ</v>
      </c>
      <c r="S301" s="154" t="s">
        <v>843</v>
      </c>
      <c r="T301" s="119" t="s">
        <v>756</v>
      </c>
      <c r="U301" s="25" t="s">
        <v>380</v>
      </c>
    </row>
    <row r="302" spans="1:21" s="7" customFormat="1" ht="51" x14ac:dyDescent="0.25">
      <c r="A302" s="44">
        <f t="shared" si="23"/>
        <v>294</v>
      </c>
      <c r="B302" s="44" t="s">
        <v>312</v>
      </c>
      <c r="C302" s="10" t="s">
        <v>359</v>
      </c>
      <c r="D302" s="19" t="s">
        <v>410</v>
      </c>
      <c r="E302" s="38" t="s">
        <v>11</v>
      </c>
      <c r="F302" s="17" t="s">
        <v>389</v>
      </c>
      <c r="G302" s="19"/>
      <c r="H302" s="5" t="str">
        <f>IFERROR(VLOOKUP($D302,'[1]Chi tiet'!$D$7:$L$389,8,0),0)</f>
        <v>A4</v>
      </c>
      <c r="I302" s="19">
        <f>VLOOKUP(H302,Sheet1!$B$2:$C$12,2,TRUE)</f>
        <v>7</v>
      </c>
      <c r="J302" s="5" t="str">
        <f>IFERROR(VLOOKUP($D302,'[2]Gui chi Quynh'!D$7:K$393,7,0),0)</f>
        <v>A4</v>
      </c>
      <c r="K302" s="19">
        <f>VLOOKUP(J302,Sheet1!$B$2:$C$12,2,TRUE)</f>
        <v>7</v>
      </c>
      <c r="L302" s="5" t="str">
        <f>IFERROR(VLOOKUP($D302,'[3]Chi tiet'!$D$7:$L$397,8,0),0)</f>
        <v>A4</v>
      </c>
      <c r="M302" s="19">
        <f>VLOOKUP(L302,Sheet1!$B$2:$C$12,2,TRUE)</f>
        <v>7</v>
      </c>
      <c r="N302" s="5">
        <f>IFERROR(VLOOKUP($D302,#REF!,3,0),0)</f>
        <v>0</v>
      </c>
      <c r="O302" s="19" t="e">
        <f>VLOOKUP(N302,Sheet1!$B$2:$C$12,2,TRUE)</f>
        <v>#N/A</v>
      </c>
      <c r="P302" s="160" t="e">
        <f>ROUND(AVERAGE(I302,K302,M302,O302),2)</f>
        <v>#N/A</v>
      </c>
      <c r="Q302" s="96">
        <f t="shared" si="21"/>
        <v>0</v>
      </c>
      <c r="R302" s="97" t="e">
        <f t="shared" si="22"/>
        <v>#N/A</v>
      </c>
      <c r="S302" s="154" t="s">
        <v>842</v>
      </c>
      <c r="T302" s="119" t="s">
        <v>726</v>
      </c>
      <c r="U302" s="25"/>
    </row>
    <row r="303" spans="1:21" s="7" customFormat="1" x14ac:dyDescent="0.25">
      <c r="A303" s="44">
        <f t="shared" si="23"/>
        <v>295</v>
      </c>
      <c r="B303" s="44" t="s">
        <v>310</v>
      </c>
      <c r="C303" s="3" t="s">
        <v>292</v>
      </c>
      <c r="D303" s="19" t="s">
        <v>697</v>
      </c>
      <c r="E303" s="45" t="s">
        <v>378</v>
      </c>
      <c r="F303" s="17" t="s">
        <v>390</v>
      </c>
      <c r="G303" s="19">
        <f>VLOOKUP(F303,Sheet1!$B$2:$C$12,2,TRUE)</f>
        <v>10</v>
      </c>
      <c r="H303" s="5" t="str">
        <f>IFERROR(VLOOKUP($D303,'[1]Chi tiet'!$D$7:$L$389,8,0),0)</f>
        <v>A1</v>
      </c>
      <c r="I303" s="19">
        <f>VLOOKUP(H303,Sheet1!$B$2:$C$12,2,TRUE)</f>
        <v>10</v>
      </c>
      <c r="J303" s="5" t="str">
        <f>IFERROR(VLOOKUP($D303,'[2]Gui chi Quynh'!D$7:K$393,7,0),0)</f>
        <v>A1</v>
      </c>
      <c r="K303" s="19">
        <f>VLOOKUP(J303,Sheet1!$B$2:$C$12,2,TRUE)</f>
        <v>10</v>
      </c>
      <c r="L303" s="5" t="str">
        <f>IFERROR(VLOOKUP($D303,'[3]Chi tiet'!$D$7:$L$397,8,0),0)</f>
        <v>A1</v>
      </c>
      <c r="M303" s="19">
        <f>VLOOKUP(L303,Sheet1!$B$2:$C$12,2,TRUE)</f>
        <v>10</v>
      </c>
      <c r="N303" s="5">
        <f>IFERROR(VLOOKUP($D303,#REF!,3,0),0)</f>
        <v>0</v>
      </c>
      <c r="O303" s="19" t="e">
        <f>VLOOKUP(N303,Sheet1!$B$2:$C$12,2,TRUE)</f>
        <v>#N/A</v>
      </c>
      <c r="P303" s="160" t="e">
        <f t="shared" ref="P303:P327" si="26">ROUND(AVERAGE(G303,I303,K303,M303,O303),2)</f>
        <v>#N/A</v>
      </c>
      <c r="Q303" s="96">
        <f t="shared" si="21"/>
        <v>0</v>
      </c>
      <c r="R303" s="97" t="e">
        <f t="shared" si="22"/>
        <v>#N/A</v>
      </c>
      <c r="S303" s="154"/>
      <c r="T303" s="25"/>
      <c r="U303" s="25"/>
    </row>
    <row r="304" spans="1:21" s="7" customFormat="1" x14ac:dyDescent="0.25">
      <c r="A304" s="44">
        <f t="shared" si="23"/>
        <v>296</v>
      </c>
      <c r="B304" s="44" t="s">
        <v>311</v>
      </c>
      <c r="C304" s="3" t="s">
        <v>333</v>
      </c>
      <c r="D304" s="19" t="s">
        <v>698</v>
      </c>
      <c r="E304" s="45" t="s">
        <v>378</v>
      </c>
      <c r="F304" s="17" t="s">
        <v>393</v>
      </c>
      <c r="G304" s="19">
        <f>VLOOKUP(F304,Sheet1!$B$2:$C$12,2,TRUE)</f>
        <v>7</v>
      </c>
      <c r="H304" s="5" t="str">
        <f>IFERROR(VLOOKUP($D304,'[1]Chi tiet'!$D$7:$L$389,8,0),0)</f>
        <v>A4</v>
      </c>
      <c r="I304" s="19">
        <f>VLOOKUP(H304,Sheet1!$B$2:$C$12,2,TRUE)</f>
        <v>7</v>
      </c>
      <c r="J304" s="5" t="str">
        <f>IFERROR(VLOOKUP($D304,'[2]Gui chi Quynh'!D$7:K$393,7,0),0)</f>
        <v>A4</v>
      </c>
      <c r="K304" s="19">
        <f>VLOOKUP(J304,Sheet1!$B$2:$C$12,2,TRUE)</f>
        <v>7</v>
      </c>
      <c r="L304" s="5" t="str">
        <f>IFERROR(VLOOKUP($D304,'[3]Chi tiet'!$D$7:$L$397,8,0),0)</f>
        <v>A4</v>
      </c>
      <c r="M304" s="19">
        <f>VLOOKUP(L304,Sheet1!$B$2:$C$12,2,TRUE)</f>
        <v>7</v>
      </c>
      <c r="N304" s="5">
        <f>IFERROR(VLOOKUP($D304,#REF!,3,0),0)</f>
        <v>0</v>
      </c>
      <c r="O304" s="19" t="e">
        <f>VLOOKUP(N304,Sheet1!$B$2:$C$12,2,TRUE)</f>
        <v>#N/A</v>
      </c>
      <c r="P304" s="160" t="e">
        <f t="shared" si="26"/>
        <v>#N/A</v>
      </c>
      <c r="Q304" s="96">
        <f t="shared" si="21"/>
        <v>0</v>
      </c>
      <c r="R304" s="97" t="e">
        <f t="shared" si="22"/>
        <v>#N/A</v>
      </c>
      <c r="S304" s="154"/>
      <c r="T304" s="26"/>
      <c r="U304" s="26"/>
    </row>
    <row r="305" spans="1:21" s="7" customFormat="1" x14ac:dyDescent="0.25">
      <c r="A305" s="44">
        <f t="shared" si="23"/>
        <v>297</v>
      </c>
      <c r="B305" s="44" t="s">
        <v>312</v>
      </c>
      <c r="C305" s="3" t="s">
        <v>349</v>
      </c>
      <c r="D305" s="19" t="s">
        <v>699</v>
      </c>
      <c r="E305" s="45" t="s">
        <v>378</v>
      </c>
      <c r="F305" s="17" t="s">
        <v>393</v>
      </c>
      <c r="G305" s="19">
        <f>VLOOKUP(F305,Sheet1!$B$2:$C$12,2,TRUE)</f>
        <v>7</v>
      </c>
      <c r="H305" s="5" t="str">
        <f>IFERROR(VLOOKUP($D305,'[1]Chi tiet'!$D$7:$L$389,8,0),0)</f>
        <v>A3</v>
      </c>
      <c r="I305" s="19">
        <f>VLOOKUP(H305,Sheet1!$B$2:$C$12,2,TRUE)</f>
        <v>8</v>
      </c>
      <c r="J305" s="5" t="str">
        <f>IFERROR(VLOOKUP($D305,'[2]Gui chi Quynh'!D$7:K$393,7,0),0)</f>
        <v>A3</v>
      </c>
      <c r="K305" s="19">
        <f>VLOOKUP(J305,Sheet1!$B$2:$C$12,2,TRUE)</f>
        <v>8</v>
      </c>
      <c r="L305" s="5" t="str">
        <f>IFERROR(VLOOKUP($D305,'[3]Chi tiet'!$D$7:$L$397,8,0),0)</f>
        <v>A4</v>
      </c>
      <c r="M305" s="19">
        <f>VLOOKUP(L305,Sheet1!$B$2:$C$12,2,TRUE)</f>
        <v>7</v>
      </c>
      <c r="N305" s="5">
        <f>IFERROR(VLOOKUP($D305,#REF!,3,0),0)</f>
        <v>0</v>
      </c>
      <c r="O305" s="19" t="e">
        <f>VLOOKUP(N305,Sheet1!$B$2:$C$12,2,TRUE)</f>
        <v>#N/A</v>
      </c>
      <c r="P305" s="160" t="e">
        <f t="shared" si="26"/>
        <v>#N/A</v>
      </c>
      <c r="Q305" s="96">
        <f t="shared" si="21"/>
        <v>0</v>
      </c>
      <c r="R305" s="97" t="e">
        <f t="shared" si="22"/>
        <v>#N/A</v>
      </c>
      <c r="S305" s="154"/>
      <c r="T305" s="25"/>
      <c r="U305" s="25"/>
    </row>
    <row r="306" spans="1:21" s="7" customFormat="1" x14ac:dyDescent="0.25">
      <c r="A306" s="44">
        <f t="shared" si="23"/>
        <v>298</v>
      </c>
      <c r="B306" s="44" t="s">
        <v>313</v>
      </c>
      <c r="C306" s="3" t="s">
        <v>374</v>
      </c>
      <c r="D306" s="19" t="s">
        <v>700</v>
      </c>
      <c r="E306" s="45" t="s">
        <v>378</v>
      </c>
      <c r="F306" s="17" t="s">
        <v>393</v>
      </c>
      <c r="G306" s="19">
        <f>VLOOKUP(F306,Sheet1!$B$2:$C$12,2,TRUE)</f>
        <v>7</v>
      </c>
      <c r="H306" s="5" t="str">
        <f>IFERROR(VLOOKUP($D306,'[1]Chi tiet'!$D$7:$L$389,8,0),0)</f>
        <v>A4</v>
      </c>
      <c r="I306" s="19">
        <f>VLOOKUP(H306,Sheet1!$B$2:$C$12,2,TRUE)</f>
        <v>7</v>
      </c>
      <c r="J306" s="5" t="str">
        <f>IFERROR(VLOOKUP($D306,'[2]Gui chi Quynh'!D$7:K$393,7,0),0)</f>
        <v>A3</v>
      </c>
      <c r="K306" s="19">
        <f>VLOOKUP(J306,Sheet1!$B$2:$C$12,2,TRUE)</f>
        <v>8</v>
      </c>
      <c r="L306" s="5" t="str">
        <f>IFERROR(VLOOKUP($D306,'[3]Chi tiet'!$D$7:$L$397,8,0),0)</f>
        <v>A4</v>
      </c>
      <c r="M306" s="19">
        <f>VLOOKUP(L306,Sheet1!$B$2:$C$12,2,TRUE)</f>
        <v>7</v>
      </c>
      <c r="N306" s="5">
        <f>IFERROR(VLOOKUP($D306,#REF!,3,0),0)</f>
        <v>0</v>
      </c>
      <c r="O306" s="19" t="e">
        <f>VLOOKUP(N306,Sheet1!$B$2:$C$12,2,TRUE)</f>
        <v>#N/A</v>
      </c>
      <c r="P306" s="160" t="e">
        <f t="shared" si="26"/>
        <v>#N/A</v>
      </c>
      <c r="Q306" s="96">
        <f t="shared" si="21"/>
        <v>0</v>
      </c>
      <c r="R306" s="97" t="e">
        <f t="shared" si="22"/>
        <v>#N/A</v>
      </c>
      <c r="S306" s="154"/>
      <c r="T306" s="119" t="s">
        <v>756</v>
      </c>
      <c r="U306" s="25" t="s">
        <v>380</v>
      </c>
    </row>
    <row r="307" spans="1:21" s="46" customFormat="1" ht="31.5" x14ac:dyDescent="0.25">
      <c r="A307" s="44">
        <f t="shared" si="23"/>
        <v>299</v>
      </c>
      <c r="B307" s="44" t="s">
        <v>310</v>
      </c>
      <c r="C307" s="3" t="s">
        <v>6</v>
      </c>
      <c r="D307" s="17" t="s">
        <v>823</v>
      </c>
      <c r="E307" s="45" t="s">
        <v>772</v>
      </c>
      <c r="F307" s="17" t="s">
        <v>390</v>
      </c>
      <c r="G307" s="19">
        <v>10</v>
      </c>
      <c r="H307" s="5" t="s">
        <v>390</v>
      </c>
      <c r="I307" s="19">
        <v>10</v>
      </c>
      <c r="J307" s="5" t="s">
        <v>390</v>
      </c>
      <c r="K307" s="19">
        <v>10</v>
      </c>
      <c r="L307" s="5" t="s">
        <v>390</v>
      </c>
      <c r="M307" s="19">
        <v>10</v>
      </c>
      <c r="N307" s="5">
        <f>IFERROR(VLOOKUP($D307,#REF!,3,0),0)</f>
        <v>0</v>
      </c>
      <c r="O307" s="19" t="e">
        <f>VLOOKUP(N307,Sheet1!$B$2:$C$12,2,TRUE)</f>
        <v>#N/A</v>
      </c>
      <c r="P307" s="160" t="e">
        <f t="shared" si="26"/>
        <v>#N/A</v>
      </c>
      <c r="Q307" s="96">
        <f t="shared" si="21"/>
        <v>0</v>
      </c>
      <c r="R307" s="97" t="e">
        <f t="shared" si="22"/>
        <v>#N/A</v>
      </c>
      <c r="S307" s="154"/>
      <c r="T307" s="25"/>
      <c r="U307" s="25"/>
    </row>
    <row r="308" spans="1:21" s="46" customFormat="1" ht="31.5" x14ac:dyDescent="0.25">
      <c r="A308" s="44">
        <f t="shared" si="23"/>
        <v>300</v>
      </c>
      <c r="B308" s="44" t="s">
        <v>311</v>
      </c>
      <c r="C308" s="2" t="s">
        <v>208</v>
      </c>
      <c r="D308" s="19" t="s">
        <v>701</v>
      </c>
      <c r="E308" s="45" t="s">
        <v>772</v>
      </c>
      <c r="F308" s="17" t="s">
        <v>393</v>
      </c>
      <c r="G308" s="19">
        <f>VLOOKUP(F308,Sheet1!$B$2:$C$12,2,TRUE)</f>
        <v>7</v>
      </c>
      <c r="H308" s="5" t="str">
        <f>IFERROR(VLOOKUP($D308,'[1]Chi tiet'!$D$7:$L$389,8,0),0)</f>
        <v>A4</v>
      </c>
      <c r="I308" s="19">
        <f>VLOOKUP(H308,Sheet1!$B$2:$C$12,2,TRUE)</f>
        <v>7</v>
      </c>
      <c r="J308" s="5" t="str">
        <f>IFERROR(VLOOKUP($D308,'[2]Gui chi Quynh'!D$7:K$393,7,0),0)</f>
        <v>A3</v>
      </c>
      <c r="K308" s="19">
        <f>VLOOKUP(J308,Sheet1!$B$2:$C$12,2,TRUE)</f>
        <v>8</v>
      </c>
      <c r="L308" s="5" t="str">
        <f>IFERROR(VLOOKUP($D308,'[3]Chi tiet'!$D$7:$L$397,8,0),0)</f>
        <v>A4</v>
      </c>
      <c r="M308" s="19">
        <f>VLOOKUP(L308,Sheet1!$B$2:$C$12,2,TRUE)</f>
        <v>7</v>
      </c>
      <c r="N308" s="5">
        <f>IFERROR(VLOOKUP($D308,#REF!,3,0),0)</f>
        <v>0</v>
      </c>
      <c r="O308" s="19" t="e">
        <f>VLOOKUP(N308,Sheet1!$B$2:$C$12,2,TRUE)</f>
        <v>#N/A</v>
      </c>
      <c r="P308" s="160" t="e">
        <f t="shared" si="26"/>
        <v>#N/A</v>
      </c>
      <c r="Q308" s="96">
        <f t="shared" si="21"/>
        <v>0</v>
      </c>
      <c r="R308" s="97" t="e">
        <f t="shared" si="22"/>
        <v>#N/A</v>
      </c>
      <c r="S308" s="154"/>
      <c r="T308" s="25"/>
      <c r="U308" s="26"/>
    </row>
    <row r="309" spans="1:21" s="46" customFormat="1" ht="31.5" x14ac:dyDescent="0.25">
      <c r="A309" s="44">
        <f t="shared" si="23"/>
        <v>301</v>
      </c>
      <c r="B309" s="44" t="s">
        <v>312</v>
      </c>
      <c r="C309" s="2" t="s">
        <v>210</v>
      </c>
      <c r="D309" s="19" t="s">
        <v>702</v>
      </c>
      <c r="E309" s="45" t="s">
        <v>772</v>
      </c>
      <c r="F309" s="17" t="s">
        <v>393</v>
      </c>
      <c r="G309" s="19">
        <f>VLOOKUP(F309,Sheet1!$B$2:$C$12,2,TRUE)</f>
        <v>7</v>
      </c>
      <c r="H309" s="5" t="str">
        <f>IFERROR(VLOOKUP($D309,'[1]Chi tiet'!$D$7:$L$389,8,0),0)</f>
        <v>A3</v>
      </c>
      <c r="I309" s="19">
        <f>VLOOKUP(H309,Sheet1!$B$2:$C$12,2,TRUE)</f>
        <v>8</v>
      </c>
      <c r="J309" s="5" t="str">
        <f>IFERROR(VLOOKUP($D309,'[2]Gui chi Quynh'!D$7:K$393,7,0),0)</f>
        <v>A3</v>
      </c>
      <c r="K309" s="19">
        <f>VLOOKUP(J309,Sheet1!$B$2:$C$12,2,TRUE)</f>
        <v>8</v>
      </c>
      <c r="L309" s="5" t="str">
        <f>IFERROR(VLOOKUP($D309,'[3]Chi tiet'!$D$7:$L$397,8,0),0)</f>
        <v>A3</v>
      </c>
      <c r="M309" s="19">
        <f>VLOOKUP(L309,Sheet1!$B$2:$C$12,2,TRUE)</f>
        <v>8</v>
      </c>
      <c r="N309" s="5">
        <f>IFERROR(VLOOKUP($D309,#REF!,3,0),0)</f>
        <v>0</v>
      </c>
      <c r="O309" s="19" t="e">
        <f>VLOOKUP(N309,Sheet1!$B$2:$C$12,2,TRUE)</f>
        <v>#N/A</v>
      </c>
      <c r="P309" s="160" t="e">
        <f t="shared" si="26"/>
        <v>#N/A</v>
      </c>
      <c r="Q309" s="96">
        <f t="shared" si="21"/>
        <v>0</v>
      </c>
      <c r="R309" s="97" t="e">
        <f t="shared" si="22"/>
        <v>#N/A</v>
      </c>
      <c r="S309" s="154"/>
      <c r="T309" s="25"/>
      <c r="U309" s="25"/>
    </row>
    <row r="310" spans="1:21" s="7" customFormat="1" ht="31.5" x14ac:dyDescent="0.25">
      <c r="A310" s="44">
        <f t="shared" si="23"/>
        <v>302</v>
      </c>
      <c r="B310" s="44" t="s">
        <v>313</v>
      </c>
      <c r="C310" s="2" t="s">
        <v>211</v>
      </c>
      <c r="D310" s="19" t="s">
        <v>703</v>
      </c>
      <c r="E310" s="45" t="s">
        <v>772</v>
      </c>
      <c r="F310" s="17" t="s">
        <v>393</v>
      </c>
      <c r="G310" s="19">
        <f>VLOOKUP(F310,Sheet1!$B$2:$C$12,2,TRUE)</f>
        <v>7</v>
      </c>
      <c r="H310" s="5" t="str">
        <f>IFERROR(VLOOKUP($D310,'[1]Chi tiet'!$D$7:$L$389,8,0),0)</f>
        <v>A3</v>
      </c>
      <c r="I310" s="19">
        <f>VLOOKUP(H310,Sheet1!$B$2:$C$12,2,TRUE)</f>
        <v>8</v>
      </c>
      <c r="J310" s="5" t="str">
        <f>IFERROR(VLOOKUP($D310,'[2]Gui chi Quynh'!D$7:K$393,7,0),0)</f>
        <v>A3</v>
      </c>
      <c r="K310" s="19">
        <f>VLOOKUP(J310,Sheet1!$B$2:$C$12,2,TRUE)</f>
        <v>8</v>
      </c>
      <c r="L310" s="5" t="str">
        <f>IFERROR(VLOOKUP($D310,'[3]Chi tiet'!$D$7:$L$397,8,0),0)</f>
        <v>A2</v>
      </c>
      <c r="M310" s="19">
        <f>VLOOKUP(L310,Sheet1!$B$2:$C$12,2,TRUE)</f>
        <v>9</v>
      </c>
      <c r="N310" s="5">
        <f>IFERROR(VLOOKUP($D310,#REF!,3,0),0)</f>
        <v>0</v>
      </c>
      <c r="O310" s="19" t="e">
        <f>VLOOKUP(N310,Sheet1!$B$2:$C$12,2,TRUE)</f>
        <v>#N/A</v>
      </c>
      <c r="P310" s="160" t="e">
        <f t="shared" si="26"/>
        <v>#N/A</v>
      </c>
      <c r="Q310" s="96">
        <f t="shared" si="21"/>
        <v>0</v>
      </c>
      <c r="R310" s="97" t="e">
        <f t="shared" si="22"/>
        <v>#N/A</v>
      </c>
      <c r="S310" s="154"/>
      <c r="T310" s="25"/>
      <c r="U310" s="25"/>
    </row>
    <row r="311" spans="1:21" s="7" customFormat="1" ht="31.5" x14ac:dyDescent="0.25">
      <c r="A311" s="44">
        <f t="shared" si="23"/>
        <v>303</v>
      </c>
      <c r="B311" s="44" t="s">
        <v>314</v>
      </c>
      <c r="C311" s="2" t="s">
        <v>213</v>
      </c>
      <c r="D311" s="19" t="s">
        <v>704</v>
      </c>
      <c r="E311" s="45" t="s">
        <v>772</v>
      </c>
      <c r="F311" s="17" t="s">
        <v>392</v>
      </c>
      <c r="G311" s="19">
        <f>VLOOKUP(F311,Sheet1!$B$2:$C$12,2,TRUE)</f>
        <v>8</v>
      </c>
      <c r="H311" s="5" t="str">
        <f>IFERROR(VLOOKUP($D311,'[1]Chi tiet'!$D$7:$L$389,8,0),0)</f>
        <v>A3</v>
      </c>
      <c r="I311" s="19">
        <f>VLOOKUP(H311,Sheet1!$B$2:$C$12,2,TRUE)</f>
        <v>8</v>
      </c>
      <c r="J311" s="5" t="str">
        <f>IFERROR(VLOOKUP($D311,'[2]Gui chi Quynh'!D$7:K$393,7,0),0)</f>
        <v>A2</v>
      </c>
      <c r="K311" s="19">
        <f>VLOOKUP(J311,Sheet1!$B$2:$C$12,2,TRUE)</f>
        <v>9</v>
      </c>
      <c r="L311" s="5" t="str">
        <f>IFERROR(VLOOKUP($D311,'[3]Chi tiet'!$D$7:$L$397,8,0),0)</f>
        <v>A3</v>
      </c>
      <c r="M311" s="19">
        <f>VLOOKUP(L311,Sheet1!$B$2:$C$12,2,TRUE)</f>
        <v>8</v>
      </c>
      <c r="N311" s="5">
        <f>IFERROR(VLOOKUP($D311,#REF!,3,0),0)</f>
        <v>0</v>
      </c>
      <c r="O311" s="19" t="e">
        <f>VLOOKUP(N311,Sheet1!$B$2:$C$12,2,TRUE)</f>
        <v>#N/A</v>
      </c>
      <c r="P311" s="160" t="e">
        <f t="shared" si="26"/>
        <v>#N/A</v>
      </c>
      <c r="Q311" s="96">
        <f t="shared" si="21"/>
        <v>0</v>
      </c>
      <c r="R311" s="97" t="e">
        <f t="shared" si="22"/>
        <v>#N/A</v>
      </c>
      <c r="S311" s="154"/>
      <c r="T311" s="25"/>
      <c r="U311" s="25"/>
    </row>
    <row r="312" spans="1:21" s="7" customFormat="1" ht="31.5" x14ac:dyDescent="0.25">
      <c r="A312" s="44">
        <f t="shared" si="23"/>
        <v>304</v>
      </c>
      <c r="B312" s="44" t="s">
        <v>315</v>
      </c>
      <c r="C312" s="2" t="s">
        <v>214</v>
      </c>
      <c r="D312" s="19" t="s">
        <v>705</v>
      </c>
      <c r="E312" s="45" t="s">
        <v>772</v>
      </c>
      <c r="F312" s="17" t="s">
        <v>392</v>
      </c>
      <c r="G312" s="19">
        <f>VLOOKUP(F312,Sheet1!$B$2:$C$12,2,TRUE)</f>
        <v>8</v>
      </c>
      <c r="H312" s="5" t="str">
        <f>IFERROR(VLOOKUP($D312,'[1]Chi tiet'!$D$7:$L$389,8,0),0)</f>
        <v>A3</v>
      </c>
      <c r="I312" s="19">
        <f>VLOOKUP(H312,Sheet1!$B$2:$C$12,2,TRUE)</f>
        <v>8</v>
      </c>
      <c r="J312" s="5" t="str">
        <f>IFERROR(VLOOKUP($D312,'[2]Gui chi Quynh'!D$7:K$393,7,0),0)</f>
        <v>A3</v>
      </c>
      <c r="K312" s="19">
        <f>VLOOKUP(J312,Sheet1!$B$2:$C$12,2,TRUE)</f>
        <v>8</v>
      </c>
      <c r="L312" s="5" t="str">
        <f>IFERROR(VLOOKUP($D312,'[3]Chi tiet'!$D$7:$L$397,8,0),0)</f>
        <v>A3</v>
      </c>
      <c r="M312" s="19">
        <f>VLOOKUP(L312,Sheet1!$B$2:$C$12,2,TRUE)</f>
        <v>8</v>
      </c>
      <c r="N312" s="5">
        <f>IFERROR(VLOOKUP($D312,#REF!,3,0),0)</f>
        <v>0</v>
      </c>
      <c r="O312" s="19" t="e">
        <f>VLOOKUP(N312,Sheet1!$B$2:$C$12,2,TRUE)</f>
        <v>#N/A</v>
      </c>
      <c r="P312" s="160" t="e">
        <f t="shared" si="26"/>
        <v>#N/A</v>
      </c>
      <c r="Q312" s="96">
        <f t="shared" si="21"/>
        <v>0</v>
      </c>
      <c r="R312" s="97" t="e">
        <f t="shared" si="22"/>
        <v>#N/A</v>
      </c>
      <c r="S312" s="154"/>
      <c r="T312" s="25"/>
      <c r="U312" s="25"/>
    </row>
    <row r="313" spans="1:21" s="7" customFormat="1" ht="31.5" x14ac:dyDescent="0.25">
      <c r="A313" s="44">
        <f t="shared" si="23"/>
        <v>305</v>
      </c>
      <c r="B313" s="44" t="s">
        <v>316</v>
      </c>
      <c r="C313" s="2" t="s">
        <v>384</v>
      </c>
      <c r="D313" s="19" t="s">
        <v>706</v>
      </c>
      <c r="E313" s="45" t="s">
        <v>772</v>
      </c>
      <c r="F313" s="17" t="s">
        <v>393</v>
      </c>
      <c r="G313" s="19">
        <f>VLOOKUP(F313,Sheet1!$B$2:$C$12,2,TRUE)</f>
        <v>7</v>
      </c>
      <c r="H313" s="5" t="str">
        <f>IFERROR(VLOOKUP($D313,'[1]Chi tiet'!$D$7:$L$389,8,0),0)</f>
        <v>A4</v>
      </c>
      <c r="I313" s="19">
        <f>VLOOKUP(H313,Sheet1!$B$2:$C$12,2,TRUE)</f>
        <v>7</v>
      </c>
      <c r="J313" s="5" t="str">
        <f>IFERROR(VLOOKUP($D313,'[2]Gui chi Quynh'!D$7:K$393,7,0),0)</f>
        <v>A3</v>
      </c>
      <c r="K313" s="19">
        <f>VLOOKUP(J313,Sheet1!$B$2:$C$12,2,TRUE)</f>
        <v>8</v>
      </c>
      <c r="L313" s="5" t="str">
        <f>IFERROR(VLOOKUP($D313,'[3]Chi tiet'!$D$7:$L$397,8,0),0)</f>
        <v>A4</v>
      </c>
      <c r="M313" s="19">
        <f>VLOOKUP(L313,Sheet1!$B$2:$C$12,2,TRUE)</f>
        <v>7</v>
      </c>
      <c r="N313" s="5">
        <f>IFERROR(VLOOKUP($D313,#REF!,3,0),0)</f>
        <v>0</v>
      </c>
      <c r="O313" s="19" t="e">
        <f>VLOOKUP(N313,Sheet1!$B$2:$C$12,2,TRUE)</f>
        <v>#N/A</v>
      </c>
      <c r="P313" s="160" t="e">
        <f t="shared" si="26"/>
        <v>#N/A</v>
      </c>
      <c r="Q313" s="96">
        <f t="shared" si="21"/>
        <v>0</v>
      </c>
      <c r="R313" s="97" t="e">
        <f t="shared" si="22"/>
        <v>#N/A</v>
      </c>
      <c r="S313" s="154"/>
      <c r="T313" s="119" t="s">
        <v>812</v>
      </c>
      <c r="U313" s="25"/>
    </row>
    <row r="314" spans="1:21" s="7" customFormat="1" ht="31.5" x14ac:dyDescent="0.25">
      <c r="A314" s="44">
        <f t="shared" si="23"/>
        <v>306</v>
      </c>
      <c r="B314" s="44" t="s">
        <v>310</v>
      </c>
      <c r="C314" s="62" t="s">
        <v>216</v>
      </c>
      <c r="D314" s="89" t="s">
        <v>707</v>
      </c>
      <c r="E314" s="51" t="s">
        <v>773</v>
      </c>
      <c r="F314" s="17" t="s">
        <v>393</v>
      </c>
      <c r="G314" s="19">
        <f>VLOOKUP(F314,Sheet1!$B$2:$C$12,2,TRUE)</f>
        <v>7</v>
      </c>
      <c r="H314" s="5" t="str">
        <f>IFERROR(VLOOKUP($D314,'[1]Chi tiet'!$D$7:$L$389,8,0),0)</f>
        <v>A4</v>
      </c>
      <c r="I314" s="19">
        <f>VLOOKUP(H314,Sheet1!$B$2:$C$12,2,TRUE)</f>
        <v>7</v>
      </c>
      <c r="J314" s="5" t="str">
        <f>IFERROR(VLOOKUP($D314,'[2]Gui chi Quynh'!D$7:K$393,7,0),0)</f>
        <v>A4</v>
      </c>
      <c r="K314" s="19">
        <f>VLOOKUP(J314,Sheet1!$B$2:$C$12,2,TRUE)</f>
        <v>7</v>
      </c>
      <c r="L314" s="5" t="str">
        <f>IFERROR(VLOOKUP($D314,'[3]Chi tiet'!$D$7:$L$397,8,0),0)</f>
        <v>A4</v>
      </c>
      <c r="M314" s="19">
        <f>VLOOKUP(L314,Sheet1!$B$2:$C$12,2,TRUE)</f>
        <v>7</v>
      </c>
      <c r="N314" s="5">
        <f>IFERROR(VLOOKUP($D314,#REF!,3,0),0)</f>
        <v>0</v>
      </c>
      <c r="O314" s="19" t="e">
        <f>VLOOKUP(N314,Sheet1!$B$2:$C$12,2,TRUE)</f>
        <v>#N/A</v>
      </c>
      <c r="P314" s="160" t="e">
        <f t="shared" si="26"/>
        <v>#N/A</v>
      </c>
      <c r="Q314" s="96">
        <f t="shared" si="21"/>
        <v>0</v>
      </c>
      <c r="R314" s="97" t="e">
        <f t="shared" si="22"/>
        <v>#N/A</v>
      </c>
      <c r="S314" s="154"/>
      <c r="T314" s="25"/>
      <c r="U314" s="25"/>
    </row>
    <row r="315" spans="1:21" s="7" customFormat="1" ht="31.5" x14ac:dyDescent="0.25">
      <c r="A315" s="44">
        <f t="shared" si="23"/>
        <v>307</v>
      </c>
      <c r="B315" s="44" t="s">
        <v>311</v>
      </c>
      <c r="C315" s="62" t="s">
        <v>215</v>
      </c>
      <c r="D315" s="89" t="s">
        <v>708</v>
      </c>
      <c r="E315" s="51" t="s">
        <v>773</v>
      </c>
      <c r="F315" s="17" t="s">
        <v>393</v>
      </c>
      <c r="G315" s="19">
        <f>VLOOKUP(F315,Sheet1!$B$2:$C$12,2,TRUE)</f>
        <v>7</v>
      </c>
      <c r="H315" s="5" t="str">
        <f>IFERROR(VLOOKUP($D315,'[1]Chi tiet'!$D$7:$L$389,8,0),0)</f>
        <v>A4</v>
      </c>
      <c r="I315" s="19">
        <f>VLOOKUP(H315,Sheet1!$B$2:$C$12,2,TRUE)</f>
        <v>7</v>
      </c>
      <c r="J315" s="5" t="str">
        <f>IFERROR(VLOOKUP($D315,'[2]Gui chi Quynh'!D$7:K$393,7,0),0)</f>
        <v>A4</v>
      </c>
      <c r="K315" s="19">
        <f>VLOOKUP(J315,Sheet1!$B$2:$C$12,2,TRUE)</f>
        <v>7</v>
      </c>
      <c r="L315" s="5" t="str">
        <f>IFERROR(VLOOKUP($D315,'[3]Chi tiet'!$D$7:$L$397,8,0),0)</f>
        <v>A4</v>
      </c>
      <c r="M315" s="19">
        <f>VLOOKUP(L315,Sheet1!$B$2:$C$12,2,TRUE)</f>
        <v>7</v>
      </c>
      <c r="N315" s="5">
        <f>IFERROR(VLOOKUP($D315,#REF!,3,0),0)</f>
        <v>0</v>
      </c>
      <c r="O315" s="19" t="e">
        <f>VLOOKUP(N315,Sheet1!$B$2:$C$12,2,TRUE)</f>
        <v>#N/A</v>
      </c>
      <c r="P315" s="160" t="e">
        <f t="shared" si="26"/>
        <v>#N/A</v>
      </c>
      <c r="Q315" s="96">
        <f t="shared" si="21"/>
        <v>0</v>
      </c>
      <c r="R315" s="97" t="e">
        <f t="shared" si="22"/>
        <v>#N/A</v>
      </c>
      <c r="S315" s="154"/>
      <c r="T315" s="25"/>
      <c r="U315" s="25"/>
    </row>
    <row r="316" spans="1:21" s="7" customFormat="1" ht="31.5" x14ac:dyDescent="0.25">
      <c r="A316" s="44">
        <f t="shared" si="23"/>
        <v>308</v>
      </c>
      <c r="B316" s="44" t="s">
        <v>312</v>
      </c>
      <c r="C316" s="62" t="s">
        <v>217</v>
      </c>
      <c r="D316" s="89" t="s">
        <v>709</v>
      </c>
      <c r="E316" s="51" t="s">
        <v>773</v>
      </c>
      <c r="F316" s="17" t="s">
        <v>393</v>
      </c>
      <c r="G316" s="19">
        <f>VLOOKUP(F316,Sheet1!$B$2:$C$12,2,TRUE)</f>
        <v>7</v>
      </c>
      <c r="H316" s="5" t="str">
        <f>IFERROR(VLOOKUP($D316,'[1]Chi tiet'!$D$7:$L$389,8,0),0)</f>
        <v>A4</v>
      </c>
      <c r="I316" s="19">
        <f>VLOOKUP(H316,Sheet1!$B$2:$C$12,2,TRUE)</f>
        <v>7</v>
      </c>
      <c r="J316" s="5" t="str">
        <f>IFERROR(VLOOKUP($D316,'[2]Gui chi Quynh'!D$7:K$393,7,0),0)</f>
        <v>A4</v>
      </c>
      <c r="K316" s="19">
        <f>VLOOKUP(J316,Sheet1!$B$2:$C$12,2,TRUE)</f>
        <v>7</v>
      </c>
      <c r="L316" s="5" t="str">
        <f>IFERROR(VLOOKUP($D316,'[3]Chi tiet'!$D$7:$L$397,8,0),0)</f>
        <v>A3</v>
      </c>
      <c r="M316" s="19">
        <f>VLOOKUP(L316,Sheet1!$B$2:$C$12,2,TRUE)</f>
        <v>8</v>
      </c>
      <c r="N316" s="5">
        <f>IFERROR(VLOOKUP($D316,#REF!,3,0),0)</f>
        <v>0</v>
      </c>
      <c r="O316" s="19" t="e">
        <f>VLOOKUP(N316,Sheet1!$B$2:$C$12,2,TRUE)</f>
        <v>#N/A</v>
      </c>
      <c r="P316" s="160" t="e">
        <f t="shared" si="26"/>
        <v>#N/A</v>
      </c>
      <c r="Q316" s="96">
        <f t="shared" si="21"/>
        <v>0</v>
      </c>
      <c r="R316" s="97" t="e">
        <f t="shared" si="22"/>
        <v>#N/A</v>
      </c>
      <c r="S316" s="154"/>
      <c r="T316" s="25"/>
      <c r="U316" s="25"/>
    </row>
    <row r="317" spans="1:21" s="7" customFormat="1" x14ac:dyDescent="0.25">
      <c r="A317" s="44">
        <f t="shared" si="23"/>
        <v>309</v>
      </c>
      <c r="B317" s="44" t="s">
        <v>310</v>
      </c>
      <c r="C317" s="62" t="s">
        <v>256</v>
      </c>
      <c r="D317" s="89" t="s">
        <v>710</v>
      </c>
      <c r="E317" s="51" t="s">
        <v>774</v>
      </c>
      <c r="F317" s="17" t="s">
        <v>391</v>
      </c>
      <c r="G317" s="19">
        <f>VLOOKUP(F317,Sheet1!$B$2:$C$12,2,TRUE)</f>
        <v>9</v>
      </c>
      <c r="H317" s="5" t="str">
        <f>IFERROR(VLOOKUP($D317,'[1]Chi tiet'!$D$7:$L$389,8,0),0)</f>
        <v>A2</v>
      </c>
      <c r="I317" s="19">
        <f>VLOOKUP(H317,Sheet1!$B$2:$C$12,2,TRUE)</f>
        <v>9</v>
      </c>
      <c r="J317" s="5" t="str">
        <f>IFERROR(VLOOKUP($D317,'[2]Gui chi Quynh'!D$7:K$393,7,0),0)</f>
        <v>A2</v>
      </c>
      <c r="K317" s="19">
        <f>VLOOKUP(J317,Sheet1!$B$2:$C$12,2,TRUE)</f>
        <v>9</v>
      </c>
      <c r="L317" s="5" t="str">
        <f>IFERROR(VLOOKUP($D317,'[3]Chi tiet'!$D$7:$L$397,8,0),0)</f>
        <v>A1</v>
      </c>
      <c r="M317" s="19">
        <f>VLOOKUP(L317,Sheet1!$B$2:$C$12,2,TRUE)</f>
        <v>10</v>
      </c>
      <c r="N317" s="5">
        <f>IFERROR(VLOOKUP($D317,#REF!,3,0),0)</f>
        <v>0</v>
      </c>
      <c r="O317" s="19" t="e">
        <f>VLOOKUP(N317,Sheet1!$B$2:$C$12,2,TRUE)</f>
        <v>#N/A</v>
      </c>
      <c r="P317" s="160" t="e">
        <f t="shared" si="26"/>
        <v>#N/A</v>
      </c>
      <c r="Q317" s="96">
        <f t="shared" si="21"/>
        <v>0</v>
      </c>
      <c r="R317" s="97" t="e">
        <f t="shared" si="22"/>
        <v>#N/A</v>
      </c>
      <c r="S317" s="154"/>
      <c r="T317" s="25"/>
      <c r="U317" s="25"/>
    </row>
    <row r="318" spans="1:21" s="7" customFormat="1" x14ac:dyDescent="0.25">
      <c r="A318" s="44">
        <f t="shared" si="23"/>
        <v>310</v>
      </c>
      <c r="B318" s="44" t="s">
        <v>311</v>
      </c>
      <c r="C318" s="62" t="s">
        <v>257</v>
      </c>
      <c r="D318" s="89" t="s">
        <v>711</v>
      </c>
      <c r="E318" s="51" t="s">
        <v>774</v>
      </c>
      <c r="F318" s="17" t="s">
        <v>392</v>
      </c>
      <c r="G318" s="19">
        <f>VLOOKUP(F318,Sheet1!$B$2:$C$12,2,TRUE)</f>
        <v>8</v>
      </c>
      <c r="H318" s="5" t="str">
        <f>IFERROR(VLOOKUP($D318,'[1]Chi tiet'!$D$7:$L$389,8,0),0)</f>
        <v>A3</v>
      </c>
      <c r="I318" s="19">
        <f>VLOOKUP(H318,Sheet1!$B$2:$C$12,2,TRUE)</f>
        <v>8</v>
      </c>
      <c r="J318" s="5" t="str">
        <f>IFERROR(VLOOKUP($D318,'[2]Gui chi Quynh'!D$7:K$393,7,0),0)</f>
        <v>A3</v>
      </c>
      <c r="K318" s="19">
        <f>VLOOKUP(J318,Sheet1!$B$2:$C$12,2,TRUE)</f>
        <v>8</v>
      </c>
      <c r="L318" s="5" t="str">
        <f>IFERROR(VLOOKUP($D318,'[3]Chi tiet'!$D$7:$L$397,8,0),0)</f>
        <v>A3</v>
      </c>
      <c r="M318" s="19">
        <f>VLOOKUP(L318,Sheet1!$B$2:$C$12,2,TRUE)</f>
        <v>8</v>
      </c>
      <c r="N318" s="5">
        <f>IFERROR(VLOOKUP($D318,#REF!,3,0),0)</f>
        <v>0</v>
      </c>
      <c r="O318" s="19" t="e">
        <f>VLOOKUP(N318,Sheet1!$B$2:$C$12,2,TRUE)</f>
        <v>#N/A</v>
      </c>
      <c r="P318" s="160" t="e">
        <f t="shared" si="26"/>
        <v>#N/A</v>
      </c>
      <c r="Q318" s="96">
        <f t="shared" si="21"/>
        <v>0</v>
      </c>
      <c r="R318" s="97" t="e">
        <f t="shared" si="22"/>
        <v>#N/A</v>
      </c>
      <c r="S318" s="154"/>
      <c r="T318" s="25"/>
      <c r="U318" s="25"/>
    </row>
    <row r="319" spans="1:21" s="7" customFormat="1" x14ac:dyDescent="0.25">
      <c r="A319" s="44">
        <f t="shared" si="23"/>
        <v>311</v>
      </c>
      <c r="B319" s="44" t="s">
        <v>312</v>
      </c>
      <c r="C319" s="62" t="s">
        <v>258</v>
      </c>
      <c r="D319" s="89" t="s">
        <v>712</v>
      </c>
      <c r="E319" s="51" t="s">
        <v>774</v>
      </c>
      <c r="F319" s="17" t="s">
        <v>392</v>
      </c>
      <c r="G319" s="19">
        <f>VLOOKUP(F319,Sheet1!$B$2:$C$12,2,TRUE)</f>
        <v>8</v>
      </c>
      <c r="H319" s="5" t="str">
        <f>IFERROR(VLOOKUP($D319,'[1]Chi tiet'!$D$7:$L$389,8,0),0)</f>
        <v>A3</v>
      </c>
      <c r="I319" s="19">
        <f>VLOOKUP(H319,Sheet1!$B$2:$C$12,2,TRUE)</f>
        <v>8</v>
      </c>
      <c r="J319" s="5" t="str">
        <f>IFERROR(VLOOKUP($D319,'[2]Gui chi Quynh'!D$7:K$393,7,0),0)</f>
        <v>A3</v>
      </c>
      <c r="K319" s="19">
        <f>VLOOKUP(J319,Sheet1!$B$2:$C$12,2,TRUE)</f>
        <v>8</v>
      </c>
      <c r="L319" s="5" t="str">
        <f>IFERROR(VLOOKUP($D319,'[3]Chi tiet'!$D$7:$L$397,8,0),0)</f>
        <v>A3</v>
      </c>
      <c r="M319" s="19">
        <f>VLOOKUP(L319,Sheet1!$B$2:$C$12,2,TRUE)</f>
        <v>8</v>
      </c>
      <c r="N319" s="5">
        <f>IFERROR(VLOOKUP($D319,#REF!,3,0),0)</f>
        <v>0</v>
      </c>
      <c r="O319" s="19" t="e">
        <f>VLOOKUP(N319,Sheet1!$B$2:$C$12,2,TRUE)</f>
        <v>#N/A</v>
      </c>
      <c r="P319" s="160" t="e">
        <f t="shared" si="26"/>
        <v>#N/A</v>
      </c>
      <c r="Q319" s="96">
        <f t="shared" si="21"/>
        <v>0</v>
      </c>
      <c r="R319" s="97" t="e">
        <f t="shared" si="22"/>
        <v>#N/A</v>
      </c>
      <c r="S319" s="154"/>
      <c r="T319" s="25"/>
      <c r="U319" s="25"/>
    </row>
    <row r="320" spans="1:21" s="7" customFormat="1" ht="31.5" x14ac:dyDescent="0.25">
      <c r="A320" s="44">
        <f t="shared" si="23"/>
        <v>312</v>
      </c>
      <c r="B320" s="44" t="s">
        <v>310</v>
      </c>
      <c r="C320" s="2" t="s">
        <v>375</v>
      </c>
      <c r="D320" s="19" t="s">
        <v>713</v>
      </c>
      <c r="E320" s="5" t="s">
        <v>775</v>
      </c>
      <c r="F320" s="17" t="s">
        <v>391</v>
      </c>
      <c r="G320" s="19">
        <f>VLOOKUP(F320,Sheet1!$B$2:$C$12,2,TRUE)</f>
        <v>9</v>
      </c>
      <c r="H320" s="5" t="str">
        <f>IFERROR(VLOOKUP($D320,'[1]Chi tiet'!$D$7:$L$389,8,0),0)</f>
        <v>A2</v>
      </c>
      <c r="I320" s="19">
        <f>VLOOKUP(H320,Sheet1!$B$2:$C$12,2,TRUE)</f>
        <v>9</v>
      </c>
      <c r="J320" s="5" t="str">
        <f>IFERROR(VLOOKUP($D320,'[2]Gui chi Quynh'!D$7:K$393,7,0),0)</f>
        <v>A1</v>
      </c>
      <c r="K320" s="19">
        <f>VLOOKUP(J320,Sheet1!$B$2:$C$12,2,TRUE)</f>
        <v>10</v>
      </c>
      <c r="L320" s="5" t="str">
        <f>IFERROR(VLOOKUP($D320,'[3]Chi tiet'!$D$7:$L$397,8,0),0)</f>
        <v>A2</v>
      </c>
      <c r="M320" s="19">
        <f>VLOOKUP(L320,Sheet1!$B$2:$C$12,2,TRUE)</f>
        <v>9</v>
      </c>
      <c r="N320" s="5">
        <f>IFERROR(VLOOKUP($D320,#REF!,3,0),0)</f>
        <v>0</v>
      </c>
      <c r="O320" s="19" t="e">
        <f>VLOOKUP(N320,Sheet1!$B$2:$C$12,2,TRUE)</f>
        <v>#N/A</v>
      </c>
      <c r="P320" s="160" t="e">
        <f t="shared" si="26"/>
        <v>#N/A</v>
      </c>
      <c r="Q320" s="96">
        <f t="shared" si="21"/>
        <v>0</v>
      </c>
      <c r="R320" s="97" t="e">
        <f t="shared" si="22"/>
        <v>#N/A</v>
      </c>
      <c r="S320" s="154"/>
      <c r="T320" s="25"/>
      <c r="U320" s="25"/>
    </row>
    <row r="321" spans="1:21" s="7" customFormat="1" ht="31.5" x14ac:dyDescent="0.25">
      <c r="A321" s="44">
        <f t="shared" si="23"/>
        <v>313</v>
      </c>
      <c r="B321" s="44" t="s">
        <v>311</v>
      </c>
      <c r="C321" s="54" t="s">
        <v>171</v>
      </c>
      <c r="D321" s="90" t="s">
        <v>758</v>
      </c>
      <c r="E321" s="5" t="s">
        <v>775</v>
      </c>
      <c r="F321" s="17" t="s">
        <v>393</v>
      </c>
      <c r="G321" s="19">
        <f>VLOOKUP(F321,Sheet1!$B$2:$C$12,2,TRUE)</f>
        <v>7</v>
      </c>
      <c r="H321" s="5" t="str">
        <f>IFERROR(VLOOKUP($D321,'[1]Chi tiet'!$D$7:$L$389,8,0),0)</f>
        <v>A3</v>
      </c>
      <c r="I321" s="19">
        <f>VLOOKUP(H321,Sheet1!$B$2:$C$12,2,TRUE)</f>
        <v>8</v>
      </c>
      <c r="J321" s="5" t="str">
        <f>IFERROR(VLOOKUP($D321,'[2]Gui chi Quynh'!D$7:K$393,7,0),0)</f>
        <v>A3</v>
      </c>
      <c r="K321" s="19">
        <f>VLOOKUP(J321,Sheet1!$B$2:$C$12,2,TRUE)</f>
        <v>8</v>
      </c>
      <c r="L321" s="5" t="str">
        <f>IFERROR(VLOOKUP($D321,'[3]Chi tiet'!$D$7:$L$397,8,0),0)</f>
        <v>A3</v>
      </c>
      <c r="M321" s="19">
        <f>VLOOKUP(L321,Sheet1!$B$2:$C$12,2,TRUE)</f>
        <v>8</v>
      </c>
      <c r="N321" s="5">
        <f>IFERROR(VLOOKUP($D321,#REF!,3,0),0)</f>
        <v>0</v>
      </c>
      <c r="O321" s="19" t="e">
        <f>VLOOKUP(N321,Sheet1!$B$2:$C$12,2,TRUE)</f>
        <v>#N/A</v>
      </c>
      <c r="P321" s="160" t="e">
        <f t="shared" si="26"/>
        <v>#N/A</v>
      </c>
      <c r="Q321" s="96">
        <f t="shared" si="21"/>
        <v>0</v>
      </c>
      <c r="R321" s="97" t="e">
        <f t="shared" si="22"/>
        <v>#N/A</v>
      </c>
      <c r="S321" s="154"/>
      <c r="T321" s="25"/>
      <c r="U321" s="25"/>
    </row>
    <row r="322" spans="1:21" s="7" customFormat="1" ht="47.25" x14ac:dyDescent="0.25">
      <c r="A322" s="44">
        <f t="shared" si="23"/>
        <v>314</v>
      </c>
      <c r="B322" s="44" t="s">
        <v>310</v>
      </c>
      <c r="C322" s="2" t="s">
        <v>207</v>
      </c>
      <c r="D322" s="19" t="s">
        <v>714</v>
      </c>
      <c r="E322" s="5" t="s">
        <v>776</v>
      </c>
      <c r="F322" s="17" t="s">
        <v>390</v>
      </c>
      <c r="G322" s="19">
        <f>VLOOKUP(F322,Sheet1!$B$2:$C$12,2,TRUE)</f>
        <v>10</v>
      </c>
      <c r="H322" s="5" t="str">
        <f>IFERROR(VLOOKUP($D322,'[1]Chi tiet'!$D$7:$L$389,8,0),0)</f>
        <v>A1</v>
      </c>
      <c r="I322" s="19">
        <f>VLOOKUP(H322,Sheet1!$B$2:$C$12,2,TRUE)</f>
        <v>10</v>
      </c>
      <c r="J322" s="5" t="str">
        <f>IFERROR(VLOOKUP($D322,'[2]Gui chi Quynh'!D$7:K$393,7,0),0)</f>
        <v>A1</v>
      </c>
      <c r="K322" s="19">
        <f>VLOOKUP(J322,Sheet1!$B$2:$C$12,2,TRUE)</f>
        <v>10</v>
      </c>
      <c r="L322" s="5" t="str">
        <f>IFERROR(VLOOKUP($D322,'[3]Chi tiet'!$D$7:$L$397,8,0),0)</f>
        <v>A1</v>
      </c>
      <c r="M322" s="19">
        <f>VLOOKUP(L322,Sheet1!$B$2:$C$12,2,TRUE)</f>
        <v>10</v>
      </c>
      <c r="N322" s="5">
        <f>IFERROR(VLOOKUP($D322,#REF!,3,0),0)</f>
        <v>0</v>
      </c>
      <c r="O322" s="19" t="e">
        <f>VLOOKUP(N322,Sheet1!$B$2:$C$12,2,TRUE)</f>
        <v>#N/A</v>
      </c>
      <c r="P322" s="160" t="e">
        <f t="shared" si="26"/>
        <v>#N/A</v>
      </c>
      <c r="Q322" s="96">
        <f t="shared" si="21"/>
        <v>0</v>
      </c>
      <c r="R322" s="97" t="e">
        <f t="shared" si="22"/>
        <v>#N/A</v>
      </c>
      <c r="S322" s="154"/>
      <c r="T322" s="25"/>
      <c r="U322" s="25"/>
    </row>
    <row r="323" spans="1:21" s="7" customFormat="1" ht="47.25" x14ac:dyDescent="0.25">
      <c r="A323" s="44">
        <f t="shared" si="23"/>
        <v>315</v>
      </c>
      <c r="B323" s="44" t="s">
        <v>311</v>
      </c>
      <c r="C323" s="2" t="s">
        <v>209</v>
      </c>
      <c r="D323" s="19" t="s">
        <v>715</v>
      </c>
      <c r="E323" s="5" t="s">
        <v>776</v>
      </c>
      <c r="F323" s="17" t="s">
        <v>392</v>
      </c>
      <c r="G323" s="19">
        <f>VLOOKUP(F323,Sheet1!$B$2:$C$12,2,TRUE)</f>
        <v>8</v>
      </c>
      <c r="H323" s="5" t="str">
        <f>IFERROR(VLOOKUP($D323,'[1]Chi tiet'!$D$7:$L$389,8,0),0)</f>
        <v>A2</v>
      </c>
      <c r="I323" s="19">
        <f>VLOOKUP(H323,Sheet1!$B$2:$C$12,2,TRUE)</f>
        <v>9</v>
      </c>
      <c r="J323" s="5" t="str">
        <f>IFERROR(VLOOKUP($D323,'[2]Gui chi Quynh'!D$7:K$393,7,0),0)</f>
        <v>A2</v>
      </c>
      <c r="K323" s="19">
        <f>VLOOKUP(J323,Sheet1!$B$2:$C$12,2,TRUE)</f>
        <v>9</v>
      </c>
      <c r="L323" s="5" t="str">
        <f>IFERROR(VLOOKUP($D323,'[3]Chi tiet'!$D$7:$L$397,8,0),0)</f>
        <v>A2</v>
      </c>
      <c r="M323" s="19">
        <f>VLOOKUP(L323,Sheet1!$B$2:$C$12,2,TRUE)</f>
        <v>9</v>
      </c>
      <c r="N323" s="5">
        <f>IFERROR(VLOOKUP($D323,#REF!,3,0),0)</f>
        <v>0</v>
      </c>
      <c r="O323" s="19" t="e">
        <f>VLOOKUP(N323,Sheet1!$B$2:$C$12,2,TRUE)</f>
        <v>#N/A</v>
      </c>
      <c r="P323" s="160" t="e">
        <f t="shared" si="26"/>
        <v>#N/A</v>
      </c>
      <c r="Q323" s="96">
        <f t="shared" si="21"/>
        <v>0</v>
      </c>
      <c r="R323" s="97" t="e">
        <f t="shared" si="22"/>
        <v>#N/A</v>
      </c>
      <c r="S323" s="154"/>
      <c r="T323" s="25"/>
      <c r="U323" s="25"/>
    </row>
    <row r="324" spans="1:21" s="46" customFormat="1" ht="47.25" x14ac:dyDescent="0.25">
      <c r="A324" s="44">
        <f t="shared" si="23"/>
        <v>316</v>
      </c>
      <c r="B324" s="44" t="s">
        <v>312</v>
      </c>
      <c r="C324" s="2" t="s">
        <v>61</v>
      </c>
      <c r="D324" s="19" t="s">
        <v>716</v>
      </c>
      <c r="E324" s="5" t="s">
        <v>776</v>
      </c>
      <c r="F324" s="17" t="s">
        <v>392</v>
      </c>
      <c r="G324" s="19">
        <f>VLOOKUP(F324,Sheet1!$B$2:$C$12,2,TRUE)</f>
        <v>8</v>
      </c>
      <c r="H324" s="5" t="str">
        <f>IFERROR(VLOOKUP($D324,'[1]Chi tiet'!$D$7:$L$389,8,0),0)</f>
        <v>A3</v>
      </c>
      <c r="I324" s="19">
        <f>VLOOKUP(H324,Sheet1!$B$2:$C$12,2,TRUE)</f>
        <v>8</v>
      </c>
      <c r="J324" s="5" t="str">
        <f>IFERROR(VLOOKUP($D324,'[2]Gui chi Quynh'!D$7:K$393,7,0),0)</f>
        <v>A2</v>
      </c>
      <c r="K324" s="19">
        <f>VLOOKUP(J324,Sheet1!$B$2:$C$12,2,TRUE)</f>
        <v>9</v>
      </c>
      <c r="L324" s="5" t="str">
        <f>IFERROR(VLOOKUP($D324,'[3]Chi tiet'!$D$7:$L$397,8,0),0)</f>
        <v>A2</v>
      </c>
      <c r="M324" s="19">
        <f>VLOOKUP(L324,Sheet1!$B$2:$C$12,2,TRUE)</f>
        <v>9</v>
      </c>
      <c r="N324" s="5">
        <f>IFERROR(VLOOKUP($D324,#REF!,3,0),0)</f>
        <v>0</v>
      </c>
      <c r="O324" s="19" t="e">
        <f>VLOOKUP(N324,Sheet1!$B$2:$C$12,2,TRUE)</f>
        <v>#N/A</v>
      </c>
      <c r="P324" s="160" t="e">
        <f t="shared" si="26"/>
        <v>#N/A</v>
      </c>
      <c r="Q324" s="96">
        <f t="shared" si="21"/>
        <v>0</v>
      </c>
      <c r="R324" s="97" t="e">
        <f t="shared" si="22"/>
        <v>#N/A</v>
      </c>
      <c r="S324" s="154"/>
      <c r="T324" s="25"/>
      <c r="U324" s="25"/>
    </row>
    <row r="325" spans="1:21" s="7" customFormat="1" ht="47.25" x14ac:dyDescent="0.25">
      <c r="A325" s="44">
        <f t="shared" si="23"/>
        <v>317</v>
      </c>
      <c r="B325" s="44" t="s">
        <v>313</v>
      </c>
      <c r="C325" s="2" t="s">
        <v>278</v>
      </c>
      <c r="D325" s="19" t="s">
        <v>717</v>
      </c>
      <c r="E325" s="5" t="s">
        <v>776</v>
      </c>
      <c r="F325" s="17" t="s">
        <v>393</v>
      </c>
      <c r="G325" s="19">
        <f>VLOOKUP(F325,Sheet1!$B$2:$C$12,2,TRUE)</f>
        <v>7</v>
      </c>
      <c r="H325" s="5" t="str">
        <f>IFERROR(VLOOKUP($D325,'[1]Chi tiet'!$D$7:$L$389,8,0),0)</f>
        <v>A3</v>
      </c>
      <c r="I325" s="19">
        <f>VLOOKUP(H325,Sheet1!$B$2:$C$12,2,TRUE)</f>
        <v>8</v>
      </c>
      <c r="J325" s="5" t="str">
        <f>IFERROR(VLOOKUP($D325,'[2]Gui chi Quynh'!D$7:K$393,7,0),0)</f>
        <v>A3</v>
      </c>
      <c r="K325" s="19">
        <f>VLOOKUP(J325,Sheet1!$B$2:$C$12,2,TRUE)</f>
        <v>8</v>
      </c>
      <c r="L325" s="5" t="str">
        <f>IFERROR(VLOOKUP($D325,'[3]Chi tiet'!$D$7:$L$397,8,0),0)</f>
        <v>A3</v>
      </c>
      <c r="M325" s="19">
        <f>VLOOKUP(L325,Sheet1!$B$2:$C$12,2,TRUE)</f>
        <v>8</v>
      </c>
      <c r="N325" s="5">
        <f>IFERROR(VLOOKUP($D325,#REF!,3,0),0)</f>
        <v>0</v>
      </c>
      <c r="O325" s="19" t="e">
        <f>VLOOKUP(N325,Sheet1!$B$2:$C$12,2,TRUE)</f>
        <v>#N/A</v>
      </c>
      <c r="P325" s="160" t="e">
        <f t="shared" si="26"/>
        <v>#N/A</v>
      </c>
      <c r="Q325" s="96">
        <f t="shared" si="21"/>
        <v>0</v>
      </c>
      <c r="R325" s="97" t="e">
        <f t="shared" si="22"/>
        <v>#N/A</v>
      </c>
      <c r="S325" s="154"/>
      <c r="T325" s="29"/>
      <c r="U325" s="29"/>
    </row>
    <row r="326" spans="1:21" s="7" customFormat="1" ht="47.25" x14ac:dyDescent="0.25">
      <c r="A326" s="44">
        <f t="shared" si="23"/>
        <v>318</v>
      </c>
      <c r="B326" s="44" t="s">
        <v>314</v>
      </c>
      <c r="C326" s="2" t="s">
        <v>277</v>
      </c>
      <c r="D326" s="19" t="s">
        <v>718</v>
      </c>
      <c r="E326" s="5" t="s">
        <v>776</v>
      </c>
      <c r="F326" s="17" t="s">
        <v>392</v>
      </c>
      <c r="G326" s="19">
        <f>VLOOKUP(F326,Sheet1!$B$2:$C$12,2,TRUE)</f>
        <v>8</v>
      </c>
      <c r="H326" s="5" t="str">
        <f>IFERROR(VLOOKUP($D326,'[1]Chi tiet'!$D$7:$L$389,8,0),0)</f>
        <v>A3</v>
      </c>
      <c r="I326" s="19">
        <f>VLOOKUP(H326,Sheet1!$B$2:$C$12,2,TRUE)</f>
        <v>8</v>
      </c>
      <c r="J326" s="5" t="str">
        <f>IFERROR(VLOOKUP($D326,'[2]Gui chi Quynh'!D$7:K$393,7,0),0)</f>
        <v>A2</v>
      </c>
      <c r="K326" s="19">
        <f>VLOOKUP(J326,Sheet1!$B$2:$C$12,2,TRUE)</f>
        <v>9</v>
      </c>
      <c r="L326" s="5" t="str">
        <f>IFERROR(VLOOKUP($D326,'[3]Chi tiet'!$D$7:$L$397,8,0),0)</f>
        <v>A3</v>
      </c>
      <c r="M326" s="19">
        <f>VLOOKUP(L326,Sheet1!$B$2:$C$12,2,TRUE)</f>
        <v>8</v>
      </c>
      <c r="N326" s="5">
        <f>IFERROR(VLOOKUP($D326,#REF!,3,0),0)</f>
        <v>0</v>
      </c>
      <c r="O326" s="19" t="e">
        <f>VLOOKUP(N326,Sheet1!$B$2:$C$12,2,TRUE)</f>
        <v>#N/A</v>
      </c>
      <c r="P326" s="160" t="e">
        <f t="shared" si="26"/>
        <v>#N/A</v>
      </c>
      <c r="Q326" s="96">
        <f t="shared" si="21"/>
        <v>0</v>
      </c>
      <c r="R326" s="97" t="e">
        <f t="shared" si="22"/>
        <v>#N/A</v>
      </c>
      <c r="S326" s="154"/>
      <c r="T326" s="25"/>
      <c r="U326" s="25"/>
    </row>
    <row r="327" spans="1:21" s="7" customFormat="1" ht="47.25" x14ac:dyDescent="0.25">
      <c r="A327" s="44">
        <f t="shared" si="23"/>
        <v>319</v>
      </c>
      <c r="B327" s="44" t="s">
        <v>313</v>
      </c>
      <c r="C327" s="2" t="s">
        <v>366</v>
      </c>
      <c r="D327" s="19" t="s">
        <v>480</v>
      </c>
      <c r="E327" s="5" t="s">
        <v>777</v>
      </c>
      <c r="F327" s="17" t="s">
        <v>393</v>
      </c>
      <c r="G327" s="19">
        <f>VLOOKUP(F327,Sheet1!$B$2:$C$12,2,TRUE)</f>
        <v>7</v>
      </c>
      <c r="H327" s="5" t="str">
        <f>IFERROR(VLOOKUP($D327,'[1]Chi tiet'!$D$7:$L$389,8,0),0)</f>
        <v>A4</v>
      </c>
      <c r="I327" s="19">
        <f>VLOOKUP(H327,Sheet1!$B$2:$C$12,2,TRUE)</f>
        <v>7</v>
      </c>
      <c r="J327" s="5" t="str">
        <f>IFERROR(VLOOKUP($D327,'[2]Gui chi Quynh'!D$7:K$393,7,0),0)</f>
        <v>A4</v>
      </c>
      <c r="K327" s="19">
        <f>VLOOKUP(J327,Sheet1!$B$2:$C$12,2,TRUE)</f>
        <v>7</v>
      </c>
      <c r="L327" s="5" t="str">
        <f>IFERROR(VLOOKUP($D327,'[3]Chi tiet'!$D$7:$L$397,8,0),0)</f>
        <v>A4</v>
      </c>
      <c r="M327" s="19">
        <f>VLOOKUP(L327,Sheet1!$B$2:$C$12,2,TRUE)</f>
        <v>7</v>
      </c>
      <c r="N327" s="5">
        <f>IFERROR(VLOOKUP($D327,#REF!,3,0),0)</f>
        <v>0</v>
      </c>
      <c r="O327" s="19" t="e">
        <f>VLOOKUP(N327,Sheet1!$B$2:$C$12,2,TRUE)</f>
        <v>#N/A</v>
      </c>
      <c r="P327" s="160" t="e">
        <f t="shared" si="26"/>
        <v>#N/A</v>
      </c>
      <c r="Q327" s="96">
        <f t="shared" si="21"/>
        <v>0</v>
      </c>
      <c r="R327" s="97" t="e">
        <f t="shared" si="22"/>
        <v>#N/A</v>
      </c>
      <c r="S327" s="154"/>
      <c r="T327" s="25" t="s">
        <v>811</v>
      </c>
      <c r="U327" s="25"/>
    </row>
    <row r="328" spans="1:21" s="7" customFormat="1" x14ac:dyDescent="0.25">
      <c r="A328" s="123"/>
      <c r="B328" s="123"/>
      <c r="C328" s="124"/>
      <c r="D328" s="125"/>
      <c r="E328" s="126"/>
      <c r="F328" s="129"/>
      <c r="G328" s="125"/>
      <c r="H328" s="126"/>
      <c r="I328" s="125"/>
      <c r="J328" s="126"/>
      <c r="K328" s="125"/>
      <c r="L328" s="126"/>
      <c r="M328" s="125"/>
      <c r="N328" s="126"/>
      <c r="O328" s="125"/>
      <c r="P328" s="126"/>
      <c r="Q328" s="127"/>
      <c r="R328" s="128"/>
      <c r="S328" s="165"/>
      <c r="T328" s="130"/>
      <c r="U328" s="25"/>
    </row>
    <row r="329" spans="1:21" s="7" customFormat="1" x14ac:dyDescent="0.25">
      <c r="A329" s="44"/>
      <c r="B329" s="44"/>
      <c r="C329" s="2"/>
      <c r="D329" s="19"/>
      <c r="E329" s="5"/>
      <c r="F329" s="17"/>
      <c r="G329" s="19"/>
      <c r="H329" s="5"/>
      <c r="I329" s="19"/>
      <c r="J329" s="5"/>
      <c r="K329" s="19"/>
      <c r="L329" s="5"/>
      <c r="M329" s="19"/>
      <c r="N329" s="5"/>
      <c r="O329" s="19"/>
      <c r="P329" s="6"/>
      <c r="Q329" s="166"/>
      <c r="R329" s="4"/>
      <c r="S329" s="154"/>
      <c r="T329" s="25"/>
      <c r="U329" s="25"/>
    </row>
    <row r="330" spans="1:21" s="7" customFormat="1" ht="51" x14ac:dyDescent="0.25">
      <c r="A330" s="44">
        <f>A37+1</f>
        <v>30</v>
      </c>
      <c r="B330" s="44"/>
      <c r="C330" s="75" t="s">
        <v>743</v>
      </c>
      <c r="D330" s="86" t="s">
        <v>744</v>
      </c>
      <c r="E330" s="5"/>
      <c r="F330" s="76"/>
      <c r="G330" s="19" t="e">
        <f>VLOOKUP(F330,Sheet1!$B$2:$C$12,2,TRUE)</f>
        <v>#N/A</v>
      </c>
      <c r="H330" s="5" t="str">
        <f>IFERROR(VLOOKUP($D330,'[1]Chi tiet'!$D$7:$L$389,8,0),0)</f>
        <v>A4</v>
      </c>
      <c r="I330" s="19">
        <f>VLOOKUP(H330,Sheet1!$B$2:$C$12,2,TRUE)</f>
        <v>7</v>
      </c>
      <c r="J330" s="5" t="str">
        <f>IFERROR(VLOOKUP($D330,'[2]Gui chi Quynh'!D$7:K$393,7,0),0)</f>
        <v>A3</v>
      </c>
      <c r="K330" s="19">
        <f>VLOOKUP(J330,Sheet1!$B$2:$C$12,2,TRUE)</f>
        <v>8</v>
      </c>
      <c r="L330" s="5" t="str">
        <f>IFERROR(VLOOKUP($D330,'[3]Chi tiet'!$D$7:$L$397,8,0),0)</f>
        <v>A4</v>
      </c>
      <c r="M330" s="19">
        <f>VLOOKUP(L330,Sheet1!$B$2:$C$12,2,TRUE)</f>
        <v>7</v>
      </c>
      <c r="N330" s="5">
        <f>IFERROR(VLOOKUP($D330,#REF!,3,0),0)</f>
        <v>0</v>
      </c>
      <c r="O330" s="19" t="e">
        <f>VLOOKUP(N330,Sheet1!$B$2:$C$12,2,TRUE)</f>
        <v>#N/A</v>
      </c>
      <c r="P330" s="149"/>
      <c r="Q330" s="159"/>
      <c r="R330" s="148"/>
      <c r="S330" s="154" t="s">
        <v>835</v>
      </c>
      <c r="T330" s="121" t="s">
        <v>814</v>
      </c>
      <c r="U330" s="25"/>
    </row>
    <row r="331" spans="1:21" s="7" customFormat="1" ht="51" customHeight="1" x14ac:dyDescent="0.25">
      <c r="A331" s="44">
        <f>A45+1</f>
        <v>38</v>
      </c>
      <c r="B331" s="44"/>
      <c r="C331" s="115" t="s">
        <v>790</v>
      </c>
      <c r="D331" s="86" t="s">
        <v>791</v>
      </c>
      <c r="E331" s="45"/>
      <c r="F331" s="68"/>
      <c r="G331" s="76"/>
      <c r="H331" s="18"/>
      <c r="I331" s="76"/>
      <c r="J331" s="5" t="str">
        <f>IFERROR(VLOOKUP($D331,'[2]Gui chi Quynh'!D$7:K$393,7,0),0)</f>
        <v>A3</v>
      </c>
      <c r="K331" s="19">
        <f>VLOOKUP(J331,Sheet1!$B$2:$C$12,2,TRUE)</f>
        <v>8</v>
      </c>
      <c r="L331" s="5" t="str">
        <f>IFERROR(VLOOKUP($D331,'[3]Chi tiet'!$D$7:$L$397,8,0),0)</f>
        <v>A3</v>
      </c>
      <c r="M331" s="19">
        <f>VLOOKUP(L331,Sheet1!$B$2:$C$12,2,TRUE)</f>
        <v>8</v>
      </c>
      <c r="N331" s="5">
        <f>IFERROR(VLOOKUP($D331,#REF!,3,0),0)</f>
        <v>0</v>
      </c>
      <c r="O331" s="19" t="e">
        <f>VLOOKUP(N331,Sheet1!$B$2:$C$12,2,TRUE)</f>
        <v>#N/A</v>
      </c>
      <c r="P331" s="149"/>
      <c r="Q331" s="159"/>
      <c r="R331" s="148"/>
      <c r="S331" s="154" t="s">
        <v>836</v>
      </c>
      <c r="T331" s="119" t="s">
        <v>815</v>
      </c>
      <c r="U331" s="25"/>
    </row>
    <row r="332" spans="1:21" s="7" customFormat="1" ht="60.75" customHeight="1" x14ac:dyDescent="0.25">
      <c r="A332" s="44">
        <f>A117+1</f>
        <v>110</v>
      </c>
      <c r="B332" s="44"/>
      <c r="C332" s="77" t="s">
        <v>745</v>
      </c>
      <c r="D332" s="88" t="s">
        <v>746</v>
      </c>
      <c r="E332" s="5"/>
      <c r="F332" s="68"/>
      <c r="G332" s="19" t="e">
        <f>VLOOKUP(F332,Sheet1!$B$2:$C$12,2,TRUE)</f>
        <v>#N/A</v>
      </c>
      <c r="H332" s="5" t="str">
        <f>IFERROR(VLOOKUP($D332,'[1]Chi tiet'!$D$7:$L$389,8,0),0)</f>
        <v>A4</v>
      </c>
      <c r="I332" s="19">
        <f>VLOOKUP(H332,Sheet1!$B$2:$C$12,2,TRUE)</f>
        <v>7</v>
      </c>
      <c r="J332" s="5" t="str">
        <f>IFERROR(VLOOKUP($D332,'[2]Gui chi Quynh'!D$7:K$393,7,0),0)</f>
        <v>A4</v>
      </c>
      <c r="K332" s="19">
        <f>VLOOKUP(J332,Sheet1!$B$2:$C$12,2,TRUE)</f>
        <v>7</v>
      </c>
      <c r="L332" s="5" t="str">
        <f>IFERROR(VLOOKUP($D332,'[3]Chi tiet'!$D$7:$L$397,8,0),0)</f>
        <v>A4</v>
      </c>
      <c r="M332" s="19">
        <f>VLOOKUP(L332,Sheet1!$B$2:$C$12,2,TRUE)</f>
        <v>7</v>
      </c>
      <c r="N332" s="5">
        <f>IFERROR(VLOOKUP($D332,#REF!,3,0),0)</f>
        <v>0</v>
      </c>
      <c r="O332" s="19">
        <v>7</v>
      </c>
      <c r="P332" s="149"/>
      <c r="Q332" s="159"/>
      <c r="R332" s="148"/>
      <c r="S332" s="154" t="s">
        <v>837</v>
      </c>
      <c r="T332" s="122" t="s">
        <v>753</v>
      </c>
      <c r="U332" s="25"/>
    </row>
    <row r="333" spans="1:21" s="7" customFormat="1" ht="59.25" customHeight="1" x14ac:dyDescent="0.25">
      <c r="A333" s="44">
        <f>A332+1</f>
        <v>111</v>
      </c>
      <c r="B333" s="44"/>
      <c r="C333" s="77" t="s">
        <v>747</v>
      </c>
      <c r="D333" s="88" t="s">
        <v>748</v>
      </c>
      <c r="E333" s="5"/>
      <c r="F333" s="68"/>
      <c r="G333" s="19" t="e">
        <f>VLOOKUP(F333,Sheet1!$B$2:$C$12,2,TRUE)</f>
        <v>#N/A</v>
      </c>
      <c r="H333" s="5" t="str">
        <f>IFERROR(VLOOKUP($D333,'[1]Chi tiet'!$D$7:$L$389,8,0),0)</f>
        <v>A4</v>
      </c>
      <c r="I333" s="19">
        <f>VLOOKUP(H333,Sheet1!$B$2:$C$12,2,TRUE)</f>
        <v>7</v>
      </c>
      <c r="J333" s="5" t="str">
        <f>IFERROR(VLOOKUP($D333,'[2]Gui chi Quynh'!D$7:K$393,7,0),0)</f>
        <v>A4</v>
      </c>
      <c r="K333" s="19">
        <f>VLOOKUP(J333,Sheet1!$B$2:$C$12,2,TRUE)</f>
        <v>7</v>
      </c>
      <c r="L333" s="5" t="str">
        <f>IFERROR(VLOOKUP($D333,'[3]Chi tiet'!$D$7:$L$397,8,0),0)</f>
        <v>A4</v>
      </c>
      <c r="M333" s="19">
        <f>VLOOKUP(L333,Sheet1!$B$2:$C$12,2,TRUE)</f>
        <v>7</v>
      </c>
      <c r="N333" s="5">
        <f>IFERROR(VLOOKUP($D333,#REF!,3,0),0)</f>
        <v>0</v>
      </c>
      <c r="O333" s="19" t="e">
        <f>VLOOKUP(N333,Sheet1!$B$2:$C$12,2,TRUE)</f>
        <v>#N/A</v>
      </c>
      <c r="P333" s="149"/>
      <c r="Q333" s="159"/>
      <c r="R333" s="148"/>
      <c r="S333" s="154" t="s">
        <v>838</v>
      </c>
      <c r="T333" s="122" t="s">
        <v>754</v>
      </c>
      <c r="U333" s="25"/>
    </row>
    <row r="334" spans="1:21" s="7" customFormat="1" ht="67.5" customHeight="1" x14ac:dyDescent="0.25">
      <c r="A334" s="44">
        <f>A333+1</f>
        <v>112</v>
      </c>
      <c r="B334" s="44"/>
      <c r="C334" s="77" t="s">
        <v>749</v>
      </c>
      <c r="D334" s="88" t="s">
        <v>750</v>
      </c>
      <c r="E334" s="5"/>
      <c r="F334" s="68"/>
      <c r="G334" s="19" t="e">
        <f>VLOOKUP(F334,Sheet1!$B$2:$C$12,2,TRUE)</f>
        <v>#N/A</v>
      </c>
      <c r="H334" s="5" t="str">
        <f>IFERROR(VLOOKUP($D334,'[1]Chi tiet'!$D$7:$L$389,8,0),0)</f>
        <v>A4</v>
      </c>
      <c r="I334" s="19">
        <f>VLOOKUP(H334,Sheet1!$B$2:$C$12,2,TRUE)</f>
        <v>7</v>
      </c>
      <c r="J334" s="5" t="str">
        <f>IFERROR(VLOOKUP($D334,'[2]Gui chi Quynh'!D$7:K$393,7,0),0)</f>
        <v>A4</v>
      </c>
      <c r="K334" s="19">
        <f>VLOOKUP(J334,Sheet1!$B$2:$C$12,2,TRUE)</f>
        <v>7</v>
      </c>
      <c r="L334" s="5" t="str">
        <f>IFERROR(VLOOKUP($D334,'[3]Chi tiet'!$D$7:$L$397,8,0),0)</f>
        <v>A4</v>
      </c>
      <c r="M334" s="19">
        <f>VLOOKUP(L334,Sheet1!$B$2:$C$12,2,TRUE)</f>
        <v>7</v>
      </c>
      <c r="N334" s="5">
        <f>IFERROR(VLOOKUP($D334,#REF!,3,0),0)</f>
        <v>0</v>
      </c>
      <c r="O334" s="19" t="e">
        <f>VLOOKUP(N334,Sheet1!$B$2:$C$12,2,TRUE)</f>
        <v>#N/A</v>
      </c>
      <c r="P334" s="149"/>
      <c r="Q334" s="159"/>
      <c r="R334" s="148"/>
      <c r="S334" s="154" t="s">
        <v>839</v>
      </c>
      <c r="T334" s="122" t="s">
        <v>755</v>
      </c>
      <c r="U334" s="25"/>
    </row>
    <row r="335" spans="1:21" s="7" customFormat="1" ht="51" x14ac:dyDescent="0.25">
      <c r="A335" s="44">
        <f>A192+1</f>
        <v>185</v>
      </c>
      <c r="B335" s="44"/>
      <c r="C335" s="70" t="s">
        <v>792</v>
      </c>
      <c r="D335" s="117" t="s">
        <v>793</v>
      </c>
      <c r="E335" s="19"/>
      <c r="F335" s="68"/>
      <c r="G335" s="76"/>
      <c r="H335" s="18"/>
      <c r="I335" s="76"/>
      <c r="J335" s="5" t="str">
        <f>IFERROR(VLOOKUP($D335,'[2]Gui chi Quynh'!D$7:K$393,7,0),0)</f>
        <v>A4</v>
      </c>
      <c r="K335" s="19">
        <f>VLOOKUP(J335,Sheet1!$B$2:$C$12,2,TRUE)</f>
        <v>7</v>
      </c>
      <c r="L335" s="5" t="str">
        <f>IFERROR(VLOOKUP($D335,'[3]Chi tiet'!$D$7:$L$397,8,0),0)</f>
        <v>A4</v>
      </c>
      <c r="M335" s="19">
        <f>VLOOKUP(L335,Sheet1!$B$2:$C$12,2,TRUE)</f>
        <v>7</v>
      </c>
      <c r="N335" s="5">
        <f>IFERROR(VLOOKUP($D335,#REF!,3,0),0)</f>
        <v>0</v>
      </c>
      <c r="O335" s="19" t="e">
        <f>VLOOKUP(N335,Sheet1!$B$2:$C$12,2,TRUE)</f>
        <v>#N/A</v>
      </c>
      <c r="P335" s="149"/>
      <c r="Q335" s="159"/>
      <c r="R335" s="148"/>
      <c r="S335" s="154" t="s">
        <v>840</v>
      </c>
      <c r="T335" s="120" t="s">
        <v>803</v>
      </c>
      <c r="U335" s="25"/>
    </row>
    <row r="336" spans="1:21" s="7" customFormat="1" ht="33" x14ac:dyDescent="0.25">
      <c r="A336" s="44">
        <f>A335+1</f>
        <v>186</v>
      </c>
      <c r="B336" s="44"/>
      <c r="C336" s="70" t="s">
        <v>825</v>
      </c>
      <c r="D336" s="117" t="s">
        <v>824</v>
      </c>
      <c r="E336" s="19"/>
      <c r="F336" s="68"/>
      <c r="G336" s="76"/>
      <c r="H336" s="18"/>
      <c r="I336" s="76"/>
      <c r="J336" s="18"/>
      <c r="K336" s="76"/>
      <c r="L336" s="18"/>
      <c r="M336" s="76"/>
      <c r="N336" s="18"/>
      <c r="O336" s="76"/>
      <c r="P336" s="149"/>
      <c r="Q336" s="159"/>
      <c r="R336" s="148"/>
      <c r="S336" s="154"/>
      <c r="T336" s="120" t="s">
        <v>828</v>
      </c>
      <c r="U336" s="25"/>
    </row>
    <row r="337" spans="1:21" s="7" customFormat="1" ht="51" x14ac:dyDescent="0.25">
      <c r="A337" s="44">
        <f>A238+1</f>
        <v>231</v>
      </c>
      <c r="B337" s="44"/>
      <c r="C337" s="70" t="s">
        <v>794</v>
      </c>
      <c r="D337" s="117" t="s">
        <v>795</v>
      </c>
      <c r="E337" s="18"/>
      <c r="F337" s="68"/>
      <c r="G337" s="76"/>
      <c r="H337" s="18"/>
      <c r="I337" s="76"/>
      <c r="J337" s="5" t="str">
        <f>IFERROR(VLOOKUP($D337,'[2]Gui chi Quynh'!D$7:K$393,7,0),0)</f>
        <v>A4</v>
      </c>
      <c r="K337" s="19">
        <f>VLOOKUP(J337,Sheet1!$B$2:$C$12,2,TRUE)</f>
        <v>7</v>
      </c>
      <c r="L337" s="5" t="str">
        <f>IFERROR(VLOOKUP($D337,'[3]Chi tiet'!$D$7:$L$397,8,0),0)</f>
        <v>A4</v>
      </c>
      <c r="M337" s="19">
        <f>VLOOKUP(L337,Sheet1!$B$2:$C$12,2,TRUE)</f>
        <v>7</v>
      </c>
      <c r="N337" s="5">
        <f>IFERROR(VLOOKUP($D337,#REF!,3,0),0)</f>
        <v>0</v>
      </c>
      <c r="O337" s="19" t="e">
        <f>VLOOKUP(N337,Sheet1!$B$2:$C$12,2,TRUE)</f>
        <v>#N/A</v>
      </c>
      <c r="P337" s="149" t="e">
        <f>ROUND(AVERAGE(G337,I337,K337,M337,O337),2)</f>
        <v>#N/A</v>
      </c>
      <c r="Q337" s="159">
        <f>COUNTIF(F337:O337,"C*")*1+COUNTIF(F337:O337,"D")*2+COUNTIF(F337:O337,"E")*3</f>
        <v>0</v>
      </c>
      <c r="R337" s="148" t="e">
        <f>IF(Q337&gt;=3,"Không hoàn thành",IF(AND($P337&gt;=8,$P337&lt;=10,Q337=0),"Xuất sắc",IF(AND($P337&gt;=8,$P337&lt;=10,Q337=1),"Tốt",IF(AND($P337&gt;=8,$P337&lt;=10,Q337=2),"Hoàn thành",IF(AND($P337&gt;6,$P337&lt;8,Q337&lt;=1),"Tốt",IF(AND($P337&gt;6,$P337&lt;8,Q337=2),"Hoàn thành",IF(AND($P337&gt;=5,$P337&lt;=6,Q337&lt;=2),"Hoàn thành",IF(AND($P337&lt;5,Q337&gt;3),"Không hoàn thành",""))))))))</f>
        <v>#N/A</v>
      </c>
      <c r="S337" s="154" t="s">
        <v>840</v>
      </c>
      <c r="T337" s="120" t="s">
        <v>803</v>
      </c>
      <c r="U337" s="31"/>
    </row>
    <row r="338" spans="1:21" s="7" customFormat="1" ht="51" x14ac:dyDescent="0.25">
      <c r="A338" s="44">
        <f>A337+1</f>
        <v>232</v>
      </c>
      <c r="B338" s="44"/>
      <c r="C338" s="70" t="s">
        <v>804</v>
      </c>
      <c r="D338" s="9" t="s">
        <v>820</v>
      </c>
      <c r="E338" s="18"/>
      <c r="F338" s="68"/>
      <c r="G338" s="76"/>
      <c r="H338" s="18"/>
      <c r="I338" s="76"/>
      <c r="J338" s="18"/>
      <c r="K338" s="76"/>
      <c r="L338" s="5" t="str">
        <f>IFERROR(VLOOKUP($D338,'[3]Chi tiet'!$D$7:$L$397,8,0),0)</f>
        <v>A4</v>
      </c>
      <c r="M338" s="19">
        <f>VLOOKUP(L338,Sheet1!$B$2:$C$12,2,TRUE)</f>
        <v>7</v>
      </c>
      <c r="N338" s="5">
        <f>IFERROR(VLOOKUP($D338,#REF!,3,0),0)</f>
        <v>0</v>
      </c>
      <c r="O338" s="19" t="e">
        <f>VLOOKUP(N338,Sheet1!$B$2:$C$12,2,TRUE)</f>
        <v>#N/A</v>
      </c>
      <c r="P338" s="149" t="e">
        <f>ROUND(AVERAGE(G338,I338,K338,M338,O338),2)</f>
        <v>#N/A</v>
      </c>
      <c r="Q338" s="159">
        <f>COUNTIF(F338:O338,"C*")*1+COUNTIF(F338:O338,"D")*2+COUNTIF(F338:O338,"E")*3</f>
        <v>0</v>
      </c>
      <c r="R338" s="148" t="e">
        <f>IF(Q338&gt;=3,"Không hoàn thành",IF(AND($P338&gt;=8,$P338&lt;=10,Q338=0),"Xuất sắc",IF(AND($P338&gt;=8,$P338&lt;=10,Q338=1),"Tốt",IF(AND($P338&gt;=8,$P338&lt;=10,Q338=2),"Hoàn thành",IF(AND($P338&gt;6,$P338&lt;8,Q338&lt;=1),"Tốt",IF(AND($P338&gt;6,$P338&lt;8,Q338=2),"Hoàn thành",IF(AND($P338&gt;=5,$P338&lt;=6,Q338&lt;=2),"Hoàn thành",IF(AND($P338&lt;5,Q338&gt;3),"Không hoàn thành",""))))))))</f>
        <v>#N/A</v>
      </c>
      <c r="S338" s="154" t="s">
        <v>841</v>
      </c>
      <c r="T338" s="119" t="s">
        <v>808</v>
      </c>
      <c r="U338" s="31"/>
    </row>
    <row r="339" spans="1:21" s="7" customFormat="1" ht="25.5" x14ac:dyDescent="0.25">
      <c r="A339" s="44">
        <f>A269+1</f>
        <v>262</v>
      </c>
      <c r="B339" s="44"/>
      <c r="C339" s="54" t="s">
        <v>826</v>
      </c>
      <c r="D339" s="90" t="s">
        <v>827</v>
      </c>
      <c r="E339" s="38"/>
      <c r="F339" s="68"/>
      <c r="G339" s="76"/>
      <c r="H339" s="18"/>
      <c r="I339" s="76"/>
      <c r="J339" s="18"/>
      <c r="K339" s="76"/>
      <c r="L339" s="18"/>
      <c r="M339" s="76"/>
      <c r="N339" s="18"/>
      <c r="O339" s="76"/>
      <c r="P339" s="149"/>
      <c r="Q339" s="159"/>
      <c r="R339" s="148"/>
      <c r="S339" s="154"/>
      <c r="T339" s="29" t="s">
        <v>828</v>
      </c>
      <c r="U339" s="29"/>
    </row>
    <row r="340" spans="1:21" s="7" customFormat="1" ht="63.75" customHeight="1" x14ac:dyDescent="0.25">
      <c r="A340" s="44">
        <f>A293+1</f>
        <v>286</v>
      </c>
      <c r="B340" s="44" t="s">
        <v>315</v>
      </c>
      <c r="C340" s="54" t="s">
        <v>201</v>
      </c>
      <c r="D340" s="38" t="s">
        <v>688</v>
      </c>
      <c r="E340" s="38"/>
      <c r="F340" s="17" t="s">
        <v>306</v>
      </c>
      <c r="G340" s="19" t="e">
        <f>VLOOKUP(F340,Sheet1!$B$2:$C$12,2,TRUE)</f>
        <v>#N/A</v>
      </c>
      <c r="H340" s="5" t="str">
        <f>IFERROR(VLOOKUP($D340,'[1]Chi tiet'!$D$7:$L$389,8,0),0)</f>
        <v>A DN</v>
      </c>
      <c r="I340" s="19" t="e">
        <f>VLOOKUP(H340,Sheet1!$B$2:$C$12,2,TRUE)</f>
        <v>#N/A</v>
      </c>
      <c r="J340" s="5" t="str">
        <f>IFERROR(VLOOKUP($D340,'[2]Gui chi Quynh'!D$7:K$393,7,0),0)</f>
        <v>A DN</v>
      </c>
      <c r="K340" s="19" t="e">
        <f>VLOOKUP(J340,Sheet1!$B$2:$C$12,2,TRUE)</f>
        <v>#N/A</v>
      </c>
      <c r="L340" s="5" t="str">
        <f>IFERROR(VLOOKUP($D340,'[3]Chi tiet'!$D$7:$L$397,8,0),0)</f>
        <v>A DN</v>
      </c>
      <c r="M340" s="19" t="e">
        <f>VLOOKUP(L340,Sheet1!$B$2:$C$12,2,TRUE)</f>
        <v>#N/A</v>
      </c>
      <c r="N340" s="5">
        <f>IFERROR(VLOOKUP($D340,#REF!,3,0),0)</f>
        <v>0</v>
      </c>
      <c r="O340" s="19" t="e">
        <f>VLOOKUP(N340,Sheet1!$B$2:$C$12,2,TRUE)</f>
        <v>#N/A</v>
      </c>
      <c r="P340" s="149"/>
      <c r="Q340" s="159"/>
      <c r="R340" s="148"/>
      <c r="S340" s="154" t="s">
        <v>845</v>
      </c>
      <c r="T340" s="25" t="s">
        <v>816</v>
      </c>
      <c r="U340" s="25"/>
    </row>
    <row r="341" spans="1:21" s="7" customFormat="1" ht="60.75" customHeight="1" x14ac:dyDescent="0.25">
      <c r="A341" s="44">
        <f>A302+1</f>
        <v>295</v>
      </c>
      <c r="B341" s="44"/>
      <c r="C341" s="10" t="s">
        <v>805</v>
      </c>
      <c r="D341" s="17" t="s">
        <v>817</v>
      </c>
      <c r="E341" s="5"/>
      <c r="F341" s="68"/>
      <c r="G341" s="76"/>
      <c r="H341" s="18"/>
      <c r="I341" s="76"/>
      <c r="J341" s="18"/>
      <c r="K341" s="76"/>
      <c r="L341" s="5" t="str">
        <f>IFERROR(VLOOKUP($D341,'[3]Chi tiet'!$D$7:$L$397,8,0),0)</f>
        <v>A4</v>
      </c>
      <c r="M341" s="19">
        <f>VLOOKUP(L341,Sheet1!$B$2:$C$12,2,TRUE)</f>
        <v>7</v>
      </c>
      <c r="N341" s="5">
        <f>IFERROR(VLOOKUP($D341,#REF!,3,0),0)</f>
        <v>0</v>
      </c>
      <c r="O341" s="19" t="e">
        <f>VLOOKUP(N341,Sheet1!$B$2:$C$12,2,TRUE)</f>
        <v>#N/A</v>
      </c>
      <c r="P341" s="149"/>
      <c r="Q341" s="159"/>
      <c r="R341" s="148"/>
      <c r="S341" s="154" t="s">
        <v>841</v>
      </c>
      <c r="T341" s="119" t="s">
        <v>808</v>
      </c>
      <c r="U341" s="25"/>
    </row>
    <row r="342" spans="1:21" s="7" customFormat="1" ht="57.75" customHeight="1" x14ac:dyDescent="0.25">
      <c r="A342" s="44">
        <f>A341+1</f>
        <v>296</v>
      </c>
      <c r="B342" s="44"/>
      <c r="C342" s="10" t="s">
        <v>806</v>
      </c>
      <c r="D342" s="17" t="s">
        <v>818</v>
      </c>
      <c r="E342" s="5"/>
      <c r="F342" s="68"/>
      <c r="G342" s="76"/>
      <c r="H342" s="18"/>
      <c r="I342" s="76"/>
      <c r="J342" s="18"/>
      <c r="K342" s="76"/>
      <c r="L342" s="5" t="str">
        <f>IFERROR(VLOOKUP($D342,'[3]Chi tiet'!$D$7:$L$397,8,0),0)</f>
        <v>A4</v>
      </c>
      <c r="M342" s="19">
        <f>VLOOKUP(L342,Sheet1!$B$2:$C$12,2,TRUE)</f>
        <v>7</v>
      </c>
      <c r="N342" s="5">
        <f>IFERROR(VLOOKUP($D342,#REF!,3,0),0)</f>
        <v>0</v>
      </c>
      <c r="O342" s="19" t="e">
        <f>VLOOKUP(N342,Sheet1!$B$2:$C$12,2,TRUE)</f>
        <v>#N/A</v>
      </c>
      <c r="P342" s="149"/>
      <c r="Q342" s="159"/>
      <c r="R342" s="148"/>
      <c r="S342" s="154" t="s">
        <v>841</v>
      </c>
      <c r="T342" s="119" t="s">
        <v>808</v>
      </c>
      <c r="U342" s="25"/>
    </row>
    <row r="343" spans="1:21" s="7" customFormat="1" ht="60" customHeight="1" x14ac:dyDescent="0.25">
      <c r="A343" s="44">
        <f>A342+1</f>
        <v>297</v>
      </c>
      <c r="B343" s="44"/>
      <c r="C343" s="10" t="s">
        <v>807</v>
      </c>
      <c r="D343" s="17" t="s">
        <v>819</v>
      </c>
      <c r="E343" s="5"/>
      <c r="F343" s="68"/>
      <c r="G343" s="76"/>
      <c r="H343" s="18"/>
      <c r="I343" s="76"/>
      <c r="J343" s="18"/>
      <c r="K343" s="76"/>
      <c r="L343" s="5" t="str">
        <f>IFERROR(VLOOKUP($D343,'[3]Chi tiet'!$D$7:$L$397,8,0),0)</f>
        <v>A4</v>
      </c>
      <c r="M343" s="19">
        <f>VLOOKUP(L343,Sheet1!$B$2:$C$12,2,TRUE)</f>
        <v>7</v>
      </c>
      <c r="N343" s="5">
        <f>IFERROR(VLOOKUP($D343,#REF!,3,0),0)</f>
        <v>0</v>
      </c>
      <c r="O343" s="19" t="e">
        <f>VLOOKUP(N343,Sheet1!$B$2:$C$12,2,TRUE)</f>
        <v>#N/A</v>
      </c>
      <c r="P343" s="149"/>
      <c r="Q343" s="159"/>
      <c r="R343" s="148"/>
      <c r="S343" s="154" t="s">
        <v>841</v>
      </c>
      <c r="T343" s="119" t="s">
        <v>808</v>
      </c>
      <c r="U343" s="25"/>
    </row>
    <row r="344" spans="1:21" s="7" customFormat="1" ht="57" customHeight="1" x14ac:dyDescent="0.25">
      <c r="A344" s="44">
        <f>A306+1</f>
        <v>299</v>
      </c>
      <c r="B344" s="44"/>
      <c r="C344" s="70" t="s">
        <v>796</v>
      </c>
      <c r="D344" s="117" t="s">
        <v>797</v>
      </c>
      <c r="E344" s="45"/>
      <c r="F344" s="68"/>
      <c r="G344" s="76"/>
      <c r="H344" s="18"/>
      <c r="I344" s="76"/>
      <c r="J344" s="5" t="str">
        <f>IFERROR(VLOOKUP($D344,'[2]Gui chi Quynh'!D$7:K$393,7,0),0)</f>
        <v>A4</v>
      </c>
      <c r="K344" s="19">
        <f>VLOOKUP(J344,Sheet1!$B$2:$C$12,2,TRUE)</f>
        <v>7</v>
      </c>
      <c r="L344" s="5" t="str">
        <f>IFERROR(VLOOKUP($D344,'[3]Chi tiet'!$D$7:$L$397,8,0),0)</f>
        <v>A3</v>
      </c>
      <c r="M344" s="19">
        <f>VLOOKUP(L344,Sheet1!$B$2:$C$12,2,TRUE)</f>
        <v>8</v>
      </c>
      <c r="N344" s="5">
        <f>IFERROR(VLOOKUP($D344,#REF!,3,0),0)</f>
        <v>0</v>
      </c>
      <c r="O344" s="19" t="e">
        <f>VLOOKUP(N344,Sheet1!$B$2:$C$12,2,TRUE)</f>
        <v>#N/A</v>
      </c>
      <c r="P344" s="149"/>
      <c r="Q344" s="159"/>
      <c r="R344" s="148"/>
      <c r="S344" s="154" t="s">
        <v>840</v>
      </c>
      <c r="T344" s="120" t="s">
        <v>803</v>
      </c>
      <c r="U344" s="25"/>
    </row>
    <row r="345" spans="1:21" s="7" customFormat="1" x14ac:dyDescent="0.25">
      <c r="A345" s="44"/>
      <c r="B345" s="44"/>
      <c r="C345" s="2" t="s">
        <v>66</v>
      </c>
      <c r="D345" s="19"/>
      <c r="E345" s="5"/>
      <c r="F345" s="18"/>
      <c r="G345" s="19"/>
      <c r="H345" s="18"/>
      <c r="I345" s="19"/>
      <c r="J345" s="5"/>
      <c r="K345" s="19"/>
      <c r="L345" s="5"/>
      <c r="M345" s="19"/>
      <c r="N345" s="5"/>
      <c r="O345" s="19"/>
      <c r="P345" s="160"/>
      <c r="Q345" s="96"/>
      <c r="R345" s="160"/>
      <c r="S345" s="155"/>
      <c r="T345" s="25"/>
      <c r="U345" s="25"/>
    </row>
    <row r="346" spans="1:21" s="7" customFormat="1" x14ac:dyDescent="0.25">
      <c r="A346" s="44"/>
      <c r="B346" s="44"/>
      <c r="C346" s="3" t="s">
        <v>54</v>
      </c>
      <c r="D346" s="19"/>
      <c r="E346" s="45"/>
      <c r="F346" s="18"/>
      <c r="G346" s="19"/>
      <c r="H346" s="18"/>
      <c r="I346" s="19"/>
      <c r="J346" s="5"/>
      <c r="K346" s="19"/>
      <c r="L346" s="5"/>
      <c r="M346" s="19"/>
      <c r="N346" s="5"/>
      <c r="O346" s="19"/>
      <c r="P346" s="160"/>
      <c r="Q346" s="96"/>
      <c r="R346" s="97"/>
      <c r="S346" s="154"/>
      <c r="T346" s="25"/>
      <c r="U346" s="25"/>
    </row>
    <row r="347" spans="1:21" s="7" customFormat="1" x14ac:dyDescent="0.25">
      <c r="A347" s="44"/>
      <c r="B347" s="44"/>
      <c r="C347" s="2" t="s">
        <v>228</v>
      </c>
      <c r="D347" s="19"/>
      <c r="E347" s="5"/>
      <c r="F347" s="18"/>
      <c r="G347" s="19"/>
      <c r="H347" s="18"/>
      <c r="I347" s="19"/>
      <c r="J347" s="5"/>
      <c r="K347" s="19"/>
      <c r="L347" s="5"/>
      <c r="M347" s="19"/>
      <c r="N347" s="5"/>
      <c r="O347" s="19"/>
      <c r="P347" s="160"/>
      <c r="Q347" s="96"/>
      <c r="R347" s="146"/>
      <c r="S347" s="156"/>
      <c r="T347" s="25"/>
      <c r="U347" s="25"/>
    </row>
    <row r="348" spans="1:21" s="7" customFormat="1" x14ac:dyDescent="0.25">
      <c r="A348" s="44"/>
      <c r="B348" s="44"/>
      <c r="C348" s="2" t="s">
        <v>84</v>
      </c>
      <c r="D348" s="19"/>
      <c r="E348" s="5"/>
      <c r="F348" s="18"/>
      <c r="G348" s="19"/>
      <c r="H348" s="18"/>
      <c r="I348" s="19"/>
      <c r="J348" s="5"/>
      <c r="K348" s="19"/>
      <c r="L348" s="5"/>
      <c r="M348" s="19"/>
      <c r="N348" s="5"/>
      <c r="O348" s="19"/>
      <c r="P348" s="160"/>
      <c r="Q348" s="96"/>
      <c r="R348" s="67"/>
      <c r="S348" s="157"/>
      <c r="T348" s="25"/>
      <c r="U348" s="25"/>
    </row>
    <row r="349" spans="1:21" s="7" customFormat="1" x14ac:dyDescent="0.25">
      <c r="A349" s="44"/>
      <c r="B349" s="44"/>
      <c r="C349" s="54" t="s">
        <v>191</v>
      </c>
      <c r="D349" s="38"/>
      <c r="E349" s="38"/>
      <c r="F349" s="20"/>
      <c r="G349" s="19"/>
      <c r="H349" s="18"/>
      <c r="I349" s="19"/>
      <c r="J349" s="5"/>
      <c r="K349" s="19"/>
      <c r="L349" s="5"/>
      <c r="M349" s="19"/>
      <c r="N349" s="5"/>
      <c r="O349" s="19"/>
      <c r="P349" s="160"/>
      <c r="Q349" s="96"/>
      <c r="R349" s="146"/>
      <c r="S349" s="156"/>
      <c r="T349" s="119" t="s">
        <v>387</v>
      </c>
      <c r="U349" s="25"/>
    </row>
    <row r="350" spans="1:21" s="7" customFormat="1" x14ac:dyDescent="0.25">
      <c r="A350" s="44"/>
      <c r="B350" s="44"/>
      <c r="C350" s="2" t="s">
        <v>223</v>
      </c>
      <c r="D350" s="19"/>
      <c r="E350" s="5"/>
      <c r="F350" s="68"/>
      <c r="G350" s="19"/>
      <c r="H350" s="18"/>
      <c r="I350" s="19"/>
      <c r="J350" s="5"/>
      <c r="K350" s="19"/>
      <c r="L350" s="5"/>
      <c r="M350" s="19"/>
      <c r="N350" s="5"/>
      <c r="O350" s="19"/>
      <c r="P350" s="160"/>
      <c r="Q350" s="96"/>
      <c r="R350" s="67"/>
      <c r="S350" s="157"/>
      <c r="T350" s="119" t="s">
        <v>388</v>
      </c>
      <c r="U350" s="25"/>
    </row>
    <row r="351" spans="1:21" s="7" customFormat="1" ht="31.5" x14ac:dyDescent="0.25">
      <c r="A351" s="44">
        <f>A335+1</f>
        <v>186</v>
      </c>
      <c r="B351" s="44" t="s">
        <v>310</v>
      </c>
      <c r="C351" s="10" t="s">
        <v>234</v>
      </c>
      <c r="D351" s="19" t="s">
        <v>588</v>
      </c>
      <c r="E351" s="19" t="s">
        <v>370</v>
      </c>
      <c r="F351" s="17" t="s">
        <v>391</v>
      </c>
      <c r="G351" s="19">
        <f>VLOOKUP(F351,Sheet1!$B$2:$C$12,2,TRUE)</f>
        <v>9</v>
      </c>
      <c r="H351" s="5" t="str">
        <f>IFERROR(VLOOKUP($D351,'[1]Chi tiet'!$D$7:$L$389,8,0),0)</f>
        <v>A2</v>
      </c>
      <c r="I351" s="19">
        <f>VLOOKUP(H351,Sheet1!$B$2:$C$12,2,TRUE)</f>
        <v>9</v>
      </c>
      <c r="J351" s="5" t="str">
        <f>IFERROR(VLOOKUP($D351,'[2]Gui chi Quynh'!D$7:K$393,7,0),0)</f>
        <v>A4</v>
      </c>
      <c r="K351" s="19">
        <f>VLOOKUP(J351,Sheet1!$B$2:$C$12,2,TRUE)</f>
        <v>7</v>
      </c>
      <c r="L351" s="5" t="str">
        <f>IFERROR(VLOOKUP($D351,'[3]Chi tiet'!$D$7:$L$397,8,0),0)</f>
        <v>A3</v>
      </c>
      <c r="M351" s="19">
        <f>VLOOKUP(L351,Sheet1!$B$2:$C$12,2,TRUE)</f>
        <v>8</v>
      </c>
      <c r="N351" s="18"/>
      <c r="O351" s="76"/>
      <c r="P351" s="160"/>
      <c r="Q351" s="96"/>
      <c r="R351" s="97"/>
      <c r="S351" s="154"/>
      <c r="T351" s="25" t="s">
        <v>830</v>
      </c>
      <c r="U351" s="25"/>
    </row>
    <row r="352" spans="1:21" x14ac:dyDescent="0.25">
      <c r="G352" s="99"/>
      <c r="H352" s="78"/>
      <c r="I352" s="99"/>
      <c r="J352" s="100"/>
      <c r="K352" s="99"/>
      <c r="L352" s="100"/>
      <c r="M352" s="99"/>
      <c r="N352" s="100"/>
      <c r="O352" s="99"/>
      <c r="P352" s="979"/>
      <c r="Q352" s="979"/>
      <c r="R352" s="979"/>
      <c r="S352" s="979"/>
    </row>
    <row r="353" spans="3:21" s="93" customFormat="1" x14ac:dyDescent="0.25">
      <c r="C353" s="101"/>
      <c r="D353" s="102"/>
      <c r="E353" s="103" t="s">
        <v>304</v>
      </c>
      <c r="F353" s="94">
        <f>SUM(F358:F367)</f>
        <v>318</v>
      </c>
      <c r="G353" s="104"/>
      <c r="H353" s="94">
        <f>SUM(H358:H367)</f>
        <v>325</v>
      </c>
      <c r="I353" s="104"/>
      <c r="J353" s="94">
        <f>SUM(J358:J367)</f>
        <v>329</v>
      </c>
      <c r="K353" s="94"/>
      <c r="L353" s="94">
        <f t="shared" ref="L353:N353" si="27">SUM(L358:L367)</f>
        <v>333</v>
      </c>
      <c r="M353" s="104"/>
      <c r="N353" s="94">
        <f t="shared" si="27"/>
        <v>0</v>
      </c>
      <c r="O353" s="104"/>
      <c r="P353" s="167"/>
      <c r="Q353" s="1"/>
      <c r="R353" s="36"/>
      <c r="S353" s="168"/>
      <c r="T353" s="105"/>
      <c r="U353" s="103"/>
    </row>
    <row r="354" spans="3:21" s="93" customFormat="1" ht="186.75" customHeight="1" x14ac:dyDescent="0.25">
      <c r="C354" s="101"/>
      <c r="D354" s="102"/>
      <c r="F354" s="107" t="s">
        <v>407</v>
      </c>
      <c r="G354" s="104"/>
      <c r="H354" s="79" t="s">
        <v>751</v>
      </c>
      <c r="I354" s="104"/>
      <c r="J354" s="106" t="s">
        <v>798</v>
      </c>
      <c r="K354" s="104"/>
      <c r="L354" s="106" t="s">
        <v>810</v>
      </c>
      <c r="M354" s="104"/>
      <c r="N354" s="106" t="s">
        <v>831</v>
      </c>
      <c r="O354" s="104"/>
      <c r="P354" s="167"/>
      <c r="Q354" s="1"/>
      <c r="R354" s="169"/>
      <c r="S354" s="170"/>
      <c r="T354" s="105"/>
      <c r="U354" s="103"/>
    </row>
    <row r="355" spans="3:21" s="93" customFormat="1" x14ac:dyDescent="0.25">
      <c r="C355" s="101"/>
      <c r="D355" s="102"/>
      <c r="G355" s="104"/>
      <c r="H355" s="78"/>
      <c r="I355" s="104"/>
      <c r="J355" s="108"/>
      <c r="K355" s="104"/>
      <c r="L355" s="78"/>
      <c r="M355" s="104"/>
      <c r="N355" s="78"/>
      <c r="O355" s="104"/>
      <c r="P355" s="167"/>
      <c r="Q355" s="1"/>
      <c r="R355" s="36"/>
      <c r="S355" s="168"/>
      <c r="T355" s="105"/>
      <c r="U355" s="103"/>
    </row>
    <row r="356" spans="3:21" s="93" customFormat="1" x14ac:dyDescent="0.25">
      <c r="C356" s="101"/>
      <c r="D356" s="102"/>
      <c r="G356" s="104"/>
      <c r="H356" s="78"/>
      <c r="I356" s="104"/>
      <c r="J356" s="109"/>
      <c r="K356" s="104"/>
      <c r="L356" s="78"/>
      <c r="M356" s="104"/>
      <c r="N356" s="78"/>
      <c r="O356" s="104"/>
      <c r="P356" s="167"/>
      <c r="Q356" s="1"/>
      <c r="R356" s="36"/>
      <c r="S356" s="168"/>
      <c r="T356" s="105"/>
      <c r="U356" s="103"/>
    </row>
    <row r="357" spans="3:21" s="93" customFormat="1" ht="27" customHeight="1" x14ac:dyDescent="0.25">
      <c r="C357" s="110"/>
      <c r="D357" s="111"/>
      <c r="F357" s="71" t="s">
        <v>742</v>
      </c>
      <c r="G357" s="71"/>
      <c r="H357" s="71" t="s">
        <v>757</v>
      </c>
      <c r="I357" s="104"/>
      <c r="J357" s="71" t="s">
        <v>759</v>
      </c>
      <c r="K357" s="104"/>
      <c r="L357" s="71" t="s">
        <v>788</v>
      </c>
      <c r="M357" s="104"/>
      <c r="N357" s="71" t="s">
        <v>789</v>
      </c>
      <c r="O357" s="104">
        <f>VLOOKUP(N357,Sheet1!$B$2:$C$12,2,TRUE)</f>
        <v>0</v>
      </c>
      <c r="P357" s="171"/>
      <c r="Q357" s="171"/>
      <c r="R357" s="174">
        <f>SUM(R358:R361)</f>
        <v>3</v>
      </c>
      <c r="S357" s="173"/>
      <c r="T357" s="105"/>
      <c r="U357" s="103"/>
    </row>
    <row r="358" spans="3:21" s="93" customFormat="1" x14ac:dyDescent="0.25">
      <c r="C358" s="112"/>
      <c r="D358" s="111"/>
      <c r="F358" s="94">
        <f>COUNTIF($F$9:$F$351,"A1")</f>
        <v>28</v>
      </c>
      <c r="G358" s="94"/>
      <c r="H358" s="94">
        <f>COUNTIF($H$9:$H$351,"A1")</f>
        <v>37</v>
      </c>
      <c r="I358" s="104"/>
      <c r="J358" s="94">
        <f>COUNTIF($J$9:$J$351,"A1")</f>
        <v>44</v>
      </c>
      <c r="K358" s="104"/>
      <c r="L358" s="94">
        <f>COUNTIF($L$9:$L$351,"A1")</f>
        <v>39</v>
      </c>
      <c r="M358" s="116"/>
      <c r="N358" s="94">
        <f>COUNTIF($N$9:$N$351,"A1")</f>
        <v>0</v>
      </c>
      <c r="O358" s="104"/>
      <c r="P358" s="172"/>
      <c r="Q358" s="172"/>
      <c r="R358" s="94">
        <f>COUNTIF($R$9:$R$351,"Hoàn thành xuất sắc nhiệm vụ")</f>
        <v>0</v>
      </c>
      <c r="S358" s="173"/>
      <c r="T358" s="105"/>
      <c r="U358" s="103"/>
    </row>
    <row r="359" spans="3:21" s="93" customFormat="1" x14ac:dyDescent="0.25">
      <c r="C359" s="113"/>
      <c r="D359" s="114"/>
      <c r="F359" s="94">
        <f>COUNTIF($F$9:$F$351,"A2")</f>
        <v>42</v>
      </c>
      <c r="G359" s="94"/>
      <c r="H359" s="94">
        <f>COUNTIF($H$9:$H$351,"A2")</f>
        <v>54</v>
      </c>
      <c r="I359" s="104"/>
      <c r="J359" s="94">
        <f>COUNTIF($J$9:$J$351,"A2")</f>
        <v>76</v>
      </c>
      <c r="K359" s="104"/>
      <c r="L359" s="94">
        <f>COUNTIF($L$9:$L$351,"A2")</f>
        <v>44</v>
      </c>
      <c r="M359" s="116"/>
      <c r="N359" s="94">
        <f>COUNTIF($N$9:$N$351,"A2")</f>
        <v>0</v>
      </c>
      <c r="O359" s="104"/>
      <c r="P359" s="172"/>
      <c r="Q359" s="172"/>
      <c r="R359" s="94">
        <f>COUNTIF($R$9:$R$351,"Hoàn thành tốt nhiệm vụ")</f>
        <v>3</v>
      </c>
      <c r="S359" s="173"/>
      <c r="T359" s="105"/>
      <c r="U359" s="103"/>
    </row>
    <row r="360" spans="3:21" s="93" customFormat="1" x14ac:dyDescent="0.25">
      <c r="C360" s="113"/>
      <c r="D360" s="114"/>
      <c r="F360" s="94">
        <f>COUNTIF($F$9:$F$351,"A3")</f>
        <v>94</v>
      </c>
      <c r="G360" s="94"/>
      <c r="H360" s="94">
        <f>COUNTIF($H$9:$H$351,"A3")</f>
        <v>112</v>
      </c>
      <c r="I360" s="104"/>
      <c r="J360" s="94">
        <f>COUNTIF($J$9:$J$351,"A3")</f>
        <v>132</v>
      </c>
      <c r="K360" s="104"/>
      <c r="L360" s="94">
        <f>COUNTIF($L$9:$L$351,"A3")</f>
        <v>90</v>
      </c>
      <c r="M360" s="116"/>
      <c r="N360" s="94">
        <f>COUNTIF($N$9:$N$351,"A3")</f>
        <v>0</v>
      </c>
      <c r="O360" s="104"/>
      <c r="P360" s="172"/>
      <c r="Q360" s="172"/>
      <c r="R360" s="94">
        <f>COUNTIF($R$9:$R$351,"Hoàn thành nhiệm vụ")</f>
        <v>0</v>
      </c>
      <c r="S360" s="173"/>
      <c r="T360" s="105"/>
      <c r="U360" s="103"/>
    </row>
    <row r="361" spans="3:21" s="93" customFormat="1" x14ac:dyDescent="0.25">
      <c r="C361" s="113"/>
      <c r="D361" s="114"/>
      <c r="F361" s="94">
        <f>COUNTIF($F$9:$F$351,"A4")</f>
        <v>149</v>
      </c>
      <c r="G361" s="94"/>
      <c r="H361" s="94">
        <f>COUNTIF($H$9:$H$351,"A4")</f>
        <v>118</v>
      </c>
      <c r="I361" s="104"/>
      <c r="J361" s="94">
        <f>COUNTIF($J$9:$J$351,"A4")</f>
        <v>70</v>
      </c>
      <c r="K361" s="104"/>
      <c r="L361" s="94">
        <f>COUNTIF($L$9:$L$351,"A4")</f>
        <v>153</v>
      </c>
      <c r="M361" s="116"/>
      <c r="N361" s="94">
        <f>COUNTIF($N$9:$N$351,"A4")</f>
        <v>0</v>
      </c>
      <c r="O361" s="104"/>
      <c r="P361" s="172"/>
      <c r="Q361" s="172"/>
      <c r="R361" s="94">
        <f>COUNTIF($R$9:$R$351,"Không hoàn thành")</f>
        <v>0</v>
      </c>
      <c r="S361" s="173"/>
      <c r="T361" s="105"/>
      <c r="U361" s="103"/>
    </row>
    <row r="362" spans="3:21" s="93" customFormat="1" x14ac:dyDescent="0.25">
      <c r="C362" s="113"/>
      <c r="D362" s="114"/>
      <c r="F362" s="94">
        <f>COUNTIF($F$9:$F$351,"B1")</f>
        <v>2</v>
      </c>
      <c r="G362" s="94"/>
      <c r="H362" s="94">
        <f>COUNTIF($H$9:$H$351,"B1")</f>
        <v>1</v>
      </c>
      <c r="I362" s="104"/>
      <c r="J362" s="94">
        <f>COUNTIF($J$9:$J$351,"B1")</f>
        <v>2</v>
      </c>
      <c r="K362" s="104"/>
      <c r="L362" s="94">
        <f>COUNTIF($L$9:$L$351,"B1")</f>
        <v>2</v>
      </c>
      <c r="M362" s="116"/>
      <c r="N362" s="94">
        <f>COUNTIF($N$9:$N$351,"B1")</f>
        <v>0</v>
      </c>
      <c r="O362" s="104"/>
      <c r="P362" s="172"/>
      <c r="Q362" s="172"/>
      <c r="R362" s="172"/>
      <c r="S362" s="173"/>
      <c r="T362" s="105"/>
      <c r="U362" s="103"/>
    </row>
    <row r="363" spans="3:21" s="93" customFormat="1" x14ac:dyDescent="0.25">
      <c r="C363" s="113"/>
      <c r="D363" s="114"/>
      <c r="F363" s="94">
        <f>COUNTIF($F$9:$F$351,"B2")</f>
        <v>1</v>
      </c>
      <c r="G363" s="94"/>
      <c r="H363" s="94">
        <f>COUNTIF($H$9:$H$351,"B2")</f>
        <v>0</v>
      </c>
      <c r="I363" s="104"/>
      <c r="J363" s="94">
        <f>COUNTIF($J$9:$J$351,"B2")</f>
        <v>0</v>
      </c>
      <c r="K363" s="104"/>
      <c r="L363" s="94">
        <f>COUNTIF($L$9:$L$351,"B2")</f>
        <v>0</v>
      </c>
      <c r="M363" s="116"/>
      <c r="N363" s="94">
        <f>COUNTIF($N$9:$N$351,"B2")</f>
        <v>0</v>
      </c>
      <c r="O363" s="104"/>
      <c r="P363" s="172"/>
      <c r="Q363" s="172"/>
      <c r="R363" s="172"/>
      <c r="S363" s="173"/>
      <c r="T363" s="105"/>
      <c r="U363" s="103"/>
    </row>
    <row r="364" spans="3:21" s="93" customFormat="1" x14ac:dyDescent="0.25">
      <c r="C364" s="112"/>
      <c r="D364" s="111"/>
      <c r="F364" s="94">
        <f>COUNTIF($F$9:$F$351,"C1")</f>
        <v>0</v>
      </c>
      <c r="G364" s="94"/>
      <c r="H364" s="94">
        <f>COUNTIF($H$9:$H$351,"C1")</f>
        <v>1</v>
      </c>
      <c r="I364" s="104"/>
      <c r="J364" s="94">
        <f>COUNTIF($J$9:$J$351,"C1")</f>
        <v>0</v>
      </c>
      <c r="K364" s="104"/>
      <c r="L364" s="94">
        <f>COUNTIF($L$9:$L$351,"C1")</f>
        <v>1</v>
      </c>
      <c r="M364" s="116"/>
      <c r="N364" s="94">
        <f>COUNTIF($N$9:$N$351,"C1")</f>
        <v>0</v>
      </c>
      <c r="O364" s="104"/>
      <c r="P364" s="172"/>
      <c r="Q364" s="172"/>
      <c r="R364" s="172"/>
      <c r="S364" s="173"/>
      <c r="T364" s="105"/>
      <c r="U364" s="103"/>
    </row>
    <row r="365" spans="3:21" s="93" customFormat="1" x14ac:dyDescent="0.25">
      <c r="C365" s="113"/>
      <c r="D365" s="114"/>
      <c r="F365" s="94">
        <f>COUNTIF($F$9:$F$351,"C2")</f>
        <v>0</v>
      </c>
      <c r="G365" s="94"/>
      <c r="H365" s="94">
        <f>COUNTIF($H$9:$H$351,"C2")</f>
        <v>0</v>
      </c>
      <c r="I365" s="104"/>
      <c r="J365" s="94">
        <f>COUNTIF($J$9:$J$351,"C2")</f>
        <v>1</v>
      </c>
      <c r="K365" s="104"/>
      <c r="L365" s="94">
        <f>COUNTIF($L$9:$L$351,"C2")</f>
        <v>0</v>
      </c>
      <c r="M365" s="116"/>
      <c r="N365" s="94">
        <f>COUNTIF($N$9:$N$351,"C2")</f>
        <v>0</v>
      </c>
      <c r="O365" s="104"/>
      <c r="P365" s="172"/>
      <c r="Q365" s="172"/>
      <c r="R365" s="172"/>
      <c r="S365" s="173"/>
      <c r="T365" s="105"/>
      <c r="U365" s="103"/>
    </row>
    <row r="366" spans="3:21" s="93" customFormat="1" x14ac:dyDescent="0.25">
      <c r="C366" s="113"/>
      <c r="D366" s="114"/>
      <c r="F366" s="94">
        <f>COUNTIF($F$9:$F$351,"D")</f>
        <v>0</v>
      </c>
      <c r="G366" s="94"/>
      <c r="H366" s="94">
        <f>COUNTIF($H$9:$H$351,"D")</f>
        <v>0</v>
      </c>
      <c r="I366" s="104"/>
      <c r="J366" s="94">
        <f>COUNTIF($J$9:$J$351,"D")</f>
        <v>1</v>
      </c>
      <c r="K366" s="104"/>
      <c r="L366" s="94">
        <f>COUNTIF($L$9:$L$351,"D")</f>
        <v>1</v>
      </c>
      <c r="M366" s="116"/>
      <c r="N366" s="94">
        <f>COUNTIF($N$9:$N$351,"D")</f>
        <v>0</v>
      </c>
      <c r="O366" s="104"/>
      <c r="P366" s="172"/>
      <c r="Q366" s="172"/>
      <c r="R366" s="172"/>
      <c r="S366" s="173"/>
      <c r="T366" s="105"/>
      <c r="U366" s="103"/>
    </row>
    <row r="367" spans="3:21" s="93" customFormat="1" x14ac:dyDescent="0.25">
      <c r="C367" s="113"/>
      <c r="D367" s="114"/>
      <c r="F367" s="94">
        <f>COUNTIF($F$9:$F$351,"A DN")</f>
        <v>2</v>
      </c>
      <c r="G367" s="94"/>
      <c r="H367" s="94">
        <f>COUNTIF($H$9:$H$351,"A DN")</f>
        <v>2</v>
      </c>
      <c r="I367" s="104"/>
      <c r="J367" s="94">
        <f>COUNTIF($J$9:$J$351,"A DN")</f>
        <v>3</v>
      </c>
      <c r="K367" s="104"/>
      <c r="L367" s="94">
        <f>COUNTIF($L$9:$L$351,"A DN")</f>
        <v>3</v>
      </c>
      <c r="M367" s="116"/>
      <c r="N367" s="94">
        <f>COUNTIF($N$9:$N$351,"A DN")</f>
        <v>0</v>
      </c>
      <c r="O367" s="104"/>
      <c r="P367" s="172"/>
      <c r="Q367" s="172"/>
      <c r="R367" s="172"/>
      <c r="S367" s="173"/>
      <c r="T367" s="105"/>
      <c r="U367" s="103"/>
    </row>
    <row r="368" spans="3:21" s="93" customFormat="1" x14ac:dyDescent="0.25">
      <c r="C368" s="113"/>
      <c r="D368" s="114"/>
      <c r="I368" s="104"/>
      <c r="K368" s="104"/>
      <c r="L368" s="78"/>
      <c r="M368" s="104"/>
      <c r="N368" s="78"/>
      <c r="O368" s="104"/>
      <c r="P368" s="172"/>
      <c r="Q368" s="172"/>
      <c r="R368" s="172"/>
      <c r="S368" s="173"/>
      <c r="T368" s="105"/>
      <c r="U368" s="103"/>
    </row>
    <row r="369" spans="3:21" s="93" customFormat="1" x14ac:dyDescent="0.25">
      <c r="C369" s="113"/>
      <c r="D369" s="114"/>
      <c r="I369" s="104"/>
      <c r="K369" s="104"/>
      <c r="L369" s="78"/>
      <c r="M369" s="104"/>
      <c r="N369" s="78"/>
      <c r="O369" s="104"/>
      <c r="P369" s="172"/>
      <c r="Q369" s="172"/>
      <c r="R369" s="172"/>
      <c r="S369" s="173"/>
      <c r="T369" s="105"/>
      <c r="U369" s="103"/>
    </row>
    <row r="370" spans="3:21" s="93" customFormat="1" x14ac:dyDescent="0.25">
      <c r="C370" s="113"/>
      <c r="D370" s="114"/>
      <c r="I370" s="104"/>
      <c r="K370" s="104"/>
      <c r="L370" s="78"/>
      <c r="M370" s="104"/>
      <c r="N370" s="78"/>
      <c r="O370" s="104"/>
      <c r="P370" s="172"/>
      <c r="Q370" s="172"/>
      <c r="R370" s="172"/>
      <c r="S370" s="173"/>
      <c r="T370" s="105"/>
      <c r="U370" s="103"/>
    </row>
    <row r="371" spans="3:21" s="93" customFormat="1" x14ac:dyDescent="0.25">
      <c r="C371" s="113"/>
      <c r="D371" s="114"/>
      <c r="I371" s="104"/>
      <c r="K371" s="104"/>
      <c r="L371" s="78"/>
      <c r="M371" s="104"/>
      <c r="N371" s="78"/>
      <c r="O371" s="104"/>
      <c r="P371" s="172"/>
      <c r="Q371" s="172"/>
      <c r="R371" s="172"/>
      <c r="S371" s="173"/>
      <c r="T371" s="105"/>
      <c r="U371" s="103"/>
    </row>
    <row r="372" spans="3:21" s="93" customFormat="1" x14ac:dyDescent="0.25">
      <c r="C372" s="113"/>
      <c r="D372" s="114"/>
      <c r="L372" s="108"/>
      <c r="M372" s="108"/>
      <c r="P372" s="172"/>
      <c r="Q372" s="172"/>
      <c r="R372" s="172"/>
      <c r="S372" s="173"/>
      <c r="T372" s="105"/>
      <c r="U372" s="103"/>
    </row>
    <row r="373" spans="3:21" s="93" customFormat="1" x14ac:dyDescent="0.25">
      <c r="C373" s="112"/>
      <c r="D373" s="111"/>
      <c r="L373" s="108"/>
      <c r="M373" s="108"/>
      <c r="P373" s="172"/>
      <c r="Q373" s="172"/>
      <c r="R373" s="172"/>
      <c r="S373" s="173"/>
      <c r="T373" s="105"/>
      <c r="U373" s="103"/>
    </row>
    <row r="374" spans="3:21" s="93" customFormat="1" x14ac:dyDescent="0.25">
      <c r="C374" s="113"/>
      <c r="D374" s="114"/>
      <c r="L374" s="108"/>
      <c r="M374" s="108"/>
      <c r="P374" s="172"/>
      <c r="Q374" s="172"/>
      <c r="R374" s="172"/>
      <c r="S374" s="173"/>
      <c r="T374" s="105"/>
      <c r="U374" s="103"/>
    </row>
    <row r="375" spans="3:21" s="93" customFormat="1" x14ac:dyDescent="0.25">
      <c r="C375" s="113"/>
      <c r="D375" s="114"/>
      <c r="L375" s="108"/>
      <c r="M375" s="108"/>
      <c r="P375" s="172"/>
      <c r="Q375" s="172"/>
      <c r="R375" s="172"/>
      <c r="S375" s="173"/>
      <c r="T375" s="105"/>
      <c r="U375" s="103"/>
    </row>
    <row r="376" spans="3:21" s="93" customFormat="1" x14ac:dyDescent="0.25">
      <c r="C376" s="113"/>
      <c r="D376" s="114"/>
      <c r="P376" s="172"/>
      <c r="Q376" s="172"/>
      <c r="R376" s="172"/>
      <c r="S376" s="173"/>
      <c r="T376" s="105"/>
      <c r="U376" s="103"/>
    </row>
    <row r="377" spans="3:21" s="93" customFormat="1" x14ac:dyDescent="0.25">
      <c r="C377" s="113"/>
      <c r="D377" s="114"/>
      <c r="L377" s="94"/>
      <c r="M377" s="94"/>
      <c r="P377" s="172"/>
      <c r="Q377" s="172"/>
      <c r="R377" s="172"/>
      <c r="S377" s="173"/>
      <c r="T377" s="105"/>
      <c r="U377" s="103"/>
    </row>
    <row r="378" spans="3:21" s="93" customFormat="1" x14ac:dyDescent="0.25">
      <c r="C378" s="113"/>
      <c r="D378" s="114"/>
      <c r="L378" s="108"/>
      <c r="M378" s="108"/>
      <c r="P378" s="172"/>
      <c r="Q378" s="172"/>
      <c r="R378" s="172"/>
      <c r="S378" s="173"/>
      <c r="T378" s="105"/>
      <c r="U378" s="103"/>
    </row>
    <row r="379" spans="3:21" s="93" customFormat="1" x14ac:dyDescent="0.25">
      <c r="C379" s="113"/>
      <c r="D379" s="114"/>
      <c r="L379" s="108"/>
      <c r="M379" s="108"/>
      <c r="P379" s="172"/>
      <c r="Q379" s="172"/>
      <c r="R379" s="172"/>
      <c r="S379" s="173"/>
      <c r="T379" s="105"/>
      <c r="U379" s="103"/>
    </row>
    <row r="380" spans="3:21" s="93" customFormat="1" x14ac:dyDescent="0.25">
      <c r="C380" s="113"/>
      <c r="D380" s="114"/>
      <c r="L380" s="108"/>
      <c r="M380" s="108"/>
      <c r="P380" s="172"/>
      <c r="Q380" s="172"/>
      <c r="R380" s="172"/>
      <c r="S380" s="173"/>
      <c r="T380" s="105"/>
      <c r="U380" s="103"/>
    </row>
    <row r="381" spans="3:21" s="93" customFormat="1" x14ac:dyDescent="0.25">
      <c r="C381" s="113"/>
      <c r="D381" s="114"/>
      <c r="L381" s="94"/>
      <c r="M381" s="94"/>
      <c r="P381" s="172"/>
      <c r="Q381" s="172"/>
      <c r="R381" s="172"/>
      <c r="S381" s="173"/>
      <c r="T381" s="105"/>
      <c r="U381" s="103"/>
    </row>
    <row r="382" spans="3:21" s="93" customFormat="1" x14ac:dyDescent="0.25">
      <c r="C382" s="113"/>
      <c r="D382" s="114"/>
      <c r="L382" s="108"/>
      <c r="M382" s="108"/>
      <c r="P382" s="172"/>
      <c r="Q382" s="172"/>
      <c r="R382" s="172"/>
      <c r="S382" s="173"/>
      <c r="T382" s="105"/>
      <c r="U382" s="103"/>
    </row>
    <row r="383" spans="3:21" s="93" customFormat="1" x14ac:dyDescent="0.25">
      <c r="C383" s="112"/>
      <c r="D383" s="111"/>
      <c r="L383" s="108"/>
      <c r="M383" s="108"/>
      <c r="P383" s="172"/>
      <c r="Q383" s="172"/>
      <c r="R383" s="172"/>
      <c r="S383" s="173"/>
      <c r="T383" s="105"/>
      <c r="U383" s="103"/>
    </row>
    <row r="384" spans="3:21" s="93" customFormat="1" x14ac:dyDescent="0.25">
      <c r="C384" s="113"/>
      <c r="D384" s="114"/>
      <c r="L384" s="108"/>
      <c r="M384" s="108"/>
      <c r="P384" s="172"/>
      <c r="Q384" s="172"/>
      <c r="R384" s="172"/>
      <c r="S384" s="173"/>
      <c r="T384" s="105"/>
      <c r="U384" s="103"/>
    </row>
    <row r="385" spans="3:21" s="93" customFormat="1" x14ac:dyDescent="0.25">
      <c r="C385" s="113"/>
      <c r="D385" s="114"/>
      <c r="L385" s="108"/>
      <c r="M385" s="108"/>
      <c r="P385" s="172"/>
      <c r="Q385" s="172"/>
      <c r="R385" s="172"/>
      <c r="S385" s="173"/>
      <c r="T385" s="105"/>
      <c r="U385" s="103"/>
    </row>
    <row r="386" spans="3:21" s="93" customFormat="1" x14ac:dyDescent="0.25">
      <c r="C386" s="113"/>
      <c r="D386" s="114"/>
      <c r="L386" s="108"/>
      <c r="M386" s="108"/>
      <c r="P386" s="172"/>
      <c r="Q386" s="172"/>
      <c r="R386" s="172"/>
      <c r="S386" s="173"/>
      <c r="T386" s="105"/>
      <c r="U386" s="103"/>
    </row>
    <row r="387" spans="3:21" s="93" customFormat="1" x14ac:dyDescent="0.25">
      <c r="C387" s="113"/>
      <c r="D387" s="114"/>
      <c r="L387" s="108"/>
      <c r="M387" s="108"/>
      <c r="P387" s="172"/>
      <c r="Q387" s="172"/>
      <c r="R387" s="172"/>
      <c r="S387" s="173"/>
      <c r="T387" s="105"/>
      <c r="U387" s="103"/>
    </row>
    <row r="388" spans="3:21" s="93" customFormat="1" x14ac:dyDescent="0.25">
      <c r="C388" s="113"/>
      <c r="D388" s="114"/>
      <c r="L388" s="108"/>
      <c r="M388" s="108"/>
      <c r="P388" s="172"/>
      <c r="Q388" s="172"/>
      <c r="R388" s="172"/>
      <c r="S388" s="173"/>
      <c r="T388" s="105"/>
      <c r="U388" s="103"/>
    </row>
    <row r="389" spans="3:21" s="93" customFormat="1" x14ac:dyDescent="0.25">
      <c r="C389" s="113"/>
      <c r="D389" s="114"/>
      <c r="L389" s="108"/>
      <c r="M389" s="108"/>
      <c r="P389" s="172"/>
      <c r="Q389" s="172"/>
      <c r="R389" s="172"/>
      <c r="S389" s="173"/>
      <c r="T389" s="105"/>
      <c r="U389" s="103"/>
    </row>
    <row r="390" spans="3:21" x14ac:dyDescent="0.25">
      <c r="C390" s="64"/>
      <c r="D390" s="91"/>
      <c r="P390" s="35"/>
      <c r="Q390" s="35"/>
      <c r="R390" s="35"/>
      <c r="S390" s="37"/>
    </row>
    <row r="391" spans="3:21" x14ac:dyDescent="0.25">
      <c r="C391" s="65"/>
      <c r="D391" s="92"/>
      <c r="P391" s="35"/>
      <c r="Q391" s="35"/>
      <c r="R391" s="35"/>
      <c r="S391" s="37"/>
    </row>
    <row r="392" spans="3:21" x14ac:dyDescent="0.25">
      <c r="C392" s="65"/>
      <c r="D392" s="92"/>
      <c r="P392" s="35"/>
      <c r="Q392" s="35"/>
      <c r="R392" s="35"/>
      <c r="S392" s="37"/>
    </row>
    <row r="393" spans="3:21" x14ac:dyDescent="0.25">
      <c r="C393" s="65"/>
      <c r="D393" s="92"/>
      <c r="P393" s="35"/>
      <c r="Q393" s="35"/>
      <c r="R393" s="35"/>
      <c r="S393" s="37"/>
    </row>
    <row r="394" spans="3:21" x14ac:dyDescent="0.25">
      <c r="C394" s="65"/>
      <c r="D394" s="92"/>
      <c r="P394" s="35"/>
      <c r="Q394" s="35"/>
      <c r="R394" s="35"/>
      <c r="S394" s="37"/>
    </row>
    <row r="395" spans="3:21" x14ac:dyDescent="0.25">
      <c r="C395" s="65"/>
      <c r="D395" s="92"/>
      <c r="P395" s="35"/>
      <c r="Q395" s="35"/>
      <c r="R395" s="35"/>
      <c r="S395" s="37"/>
    </row>
    <row r="396" spans="3:21" x14ac:dyDescent="0.25">
      <c r="C396" s="65"/>
      <c r="D396" s="92"/>
      <c r="P396" s="35"/>
      <c r="Q396" s="35"/>
      <c r="R396" s="35"/>
      <c r="S396" s="37"/>
    </row>
    <row r="397" spans="3:21" x14ac:dyDescent="0.25">
      <c r="C397" s="65"/>
      <c r="D397" s="92"/>
      <c r="P397" s="35"/>
      <c r="Q397" s="35"/>
      <c r="R397" s="35"/>
      <c r="S397" s="37"/>
    </row>
    <row r="398" spans="3:21" x14ac:dyDescent="0.25">
      <c r="C398" s="65"/>
      <c r="D398" s="92"/>
      <c r="P398" s="35"/>
      <c r="Q398" s="35"/>
      <c r="R398" s="35"/>
      <c r="S398" s="37"/>
    </row>
    <row r="399" spans="3:21" x14ac:dyDescent="0.25">
      <c r="C399" s="65"/>
      <c r="D399" s="92"/>
      <c r="P399" s="35"/>
      <c r="Q399" s="35"/>
      <c r="R399" s="35"/>
      <c r="S399" s="37"/>
    </row>
    <row r="400" spans="3:21" x14ac:dyDescent="0.25">
      <c r="C400" s="65"/>
      <c r="D400" s="92"/>
      <c r="P400" s="35"/>
      <c r="Q400" s="35"/>
      <c r="R400" s="35"/>
      <c r="S400" s="37"/>
    </row>
    <row r="401" spans="3:19" x14ac:dyDescent="0.25">
      <c r="C401" s="65"/>
      <c r="D401" s="92"/>
      <c r="P401" s="35"/>
      <c r="Q401" s="35"/>
      <c r="R401" s="35"/>
      <c r="S401" s="37"/>
    </row>
    <row r="402" spans="3:19" x14ac:dyDescent="0.25">
      <c r="C402" s="65"/>
      <c r="D402" s="92"/>
      <c r="P402" s="35"/>
      <c r="Q402" s="35"/>
      <c r="R402" s="35"/>
      <c r="S402" s="37"/>
    </row>
    <row r="403" spans="3:19" x14ac:dyDescent="0.25">
      <c r="C403" s="65"/>
      <c r="D403" s="92"/>
      <c r="P403" s="35"/>
      <c r="Q403" s="35"/>
      <c r="R403" s="35"/>
      <c r="S403" s="37"/>
    </row>
    <row r="404" spans="3:19" x14ac:dyDescent="0.25">
      <c r="C404" s="65"/>
      <c r="D404" s="92"/>
      <c r="P404" s="35"/>
      <c r="Q404" s="35"/>
      <c r="R404" s="35"/>
      <c r="S404" s="37"/>
    </row>
    <row r="405" spans="3:19" x14ac:dyDescent="0.25">
      <c r="P405" s="35"/>
      <c r="Q405" s="35"/>
      <c r="R405" s="35"/>
      <c r="S405" s="37"/>
    </row>
    <row r="406" spans="3:19" x14ac:dyDescent="0.25">
      <c r="C406" s="64"/>
      <c r="D406" s="91"/>
      <c r="P406" s="35"/>
      <c r="Q406" s="35"/>
      <c r="R406" s="35"/>
      <c r="S406" s="37"/>
    </row>
    <row r="407" spans="3:19" x14ac:dyDescent="0.25">
      <c r="C407" s="65"/>
      <c r="D407" s="92"/>
      <c r="P407" s="35"/>
      <c r="Q407" s="35"/>
      <c r="R407" s="35"/>
      <c r="S407" s="37"/>
    </row>
    <row r="408" spans="3:19" x14ac:dyDescent="0.25">
      <c r="C408" s="65"/>
      <c r="D408" s="92"/>
      <c r="P408" s="35"/>
      <c r="Q408" s="35"/>
      <c r="R408" s="35"/>
      <c r="S408" s="37"/>
    </row>
    <row r="409" spans="3:19" x14ac:dyDescent="0.25">
      <c r="P409" s="35"/>
      <c r="Q409" s="35"/>
      <c r="R409" s="35"/>
      <c r="S409" s="37"/>
    </row>
    <row r="410" spans="3:19" x14ac:dyDescent="0.25">
      <c r="C410" s="64"/>
      <c r="D410" s="91"/>
      <c r="P410" s="35"/>
      <c r="Q410" s="35"/>
      <c r="R410" s="35"/>
      <c r="S410" s="37"/>
    </row>
    <row r="411" spans="3:19" x14ac:dyDescent="0.25">
      <c r="C411" s="65"/>
      <c r="D411" s="92"/>
      <c r="P411" s="35"/>
      <c r="Q411" s="35"/>
      <c r="R411" s="35"/>
      <c r="S411" s="37"/>
    </row>
    <row r="412" spans="3:19" x14ac:dyDescent="0.25">
      <c r="C412" s="65"/>
      <c r="D412" s="92"/>
      <c r="P412" s="35"/>
      <c r="Q412" s="35"/>
      <c r="R412" s="35"/>
      <c r="S412" s="37"/>
    </row>
    <row r="413" spans="3:19" x14ac:dyDescent="0.25">
      <c r="C413" s="65"/>
      <c r="D413" s="92"/>
      <c r="P413" s="35"/>
      <c r="Q413" s="35"/>
      <c r="R413" s="35"/>
      <c r="S413" s="37"/>
    </row>
    <row r="414" spans="3:19" x14ac:dyDescent="0.25">
      <c r="P414" s="35"/>
      <c r="Q414" s="35"/>
      <c r="R414" s="35"/>
      <c r="S414" s="37"/>
    </row>
    <row r="415" spans="3:19" x14ac:dyDescent="0.25">
      <c r="C415" s="64"/>
      <c r="P415" s="35"/>
      <c r="Q415" s="35"/>
      <c r="R415" s="35"/>
      <c r="S415" s="37"/>
    </row>
    <row r="416" spans="3:19" x14ac:dyDescent="0.25">
      <c r="C416" s="65"/>
      <c r="P416" s="35"/>
      <c r="Q416" s="35"/>
      <c r="R416" s="35"/>
      <c r="S416" s="37"/>
    </row>
    <row r="417" spans="3:19" x14ac:dyDescent="0.25">
      <c r="C417" s="65"/>
      <c r="D417" s="92"/>
      <c r="P417" s="35"/>
      <c r="Q417" s="35"/>
      <c r="R417" s="35"/>
      <c r="S417" s="37"/>
    </row>
    <row r="418" spans="3:19" x14ac:dyDescent="0.25">
      <c r="C418" s="65"/>
      <c r="D418" s="92"/>
      <c r="P418" s="35"/>
      <c r="Q418" s="35"/>
      <c r="R418" s="35"/>
      <c r="S418" s="37"/>
    </row>
    <row r="419" spans="3:19" x14ac:dyDescent="0.25">
      <c r="C419" s="65"/>
      <c r="D419" s="92"/>
      <c r="P419" s="35"/>
      <c r="Q419" s="35"/>
      <c r="R419" s="35"/>
      <c r="S419" s="37"/>
    </row>
    <row r="420" spans="3:19" x14ac:dyDescent="0.25">
      <c r="C420" s="65"/>
      <c r="D420" s="92"/>
      <c r="P420" s="35"/>
      <c r="Q420" s="35"/>
      <c r="R420" s="35"/>
      <c r="S420" s="37"/>
    </row>
    <row r="421" spans="3:19" x14ac:dyDescent="0.25">
      <c r="C421" s="65"/>
      <c r="D421" s="92"/>
      <c r="P421" s="35"/>
      <c r="Q421" s="35"/>
      <c r="R421" s="35"/>
      <c r="S421" s="37"/>
    </row>
    <row r="422" spans="3:19" x14ac:dyDescent="0.25">
      <c r="C422" s="65"/>
      <c r="D422" s="92"/>
      <c r="P422" s="35"/>
      <c r="Q422" s="35"/>
      <c r="R422" s="35"/>
      <c r="S422" s="37"/>
    </row>
    <row r="423" spans="3:19" x14ac:dyDescent="0.25">
      <c r="C423" s="65"/>
      <c r="D423" s="92"/>
      <c r="P423" s="35"/>
      <c r="Q423" s="35"/>
      <c r="R423" s="35"/>
      <c r="S423" s="37"/>
    </row>
    <row r="424" spans="3:19" x14ac:dyDescent="0.25">
      <c r="C424" s="65"/>
      <c r="D424" s="92"/>
      <c r="P424" s="35"/>
      <c r="Q424" s="35"/>
      <c r="R424" s="35"/>
      <c r="S424" s="37"/>
    </row>
    <row r="425" spans="3:19" x14ac:dyDescent="0.25">
      <c r="C425" s="65"/>
      <c r="D425" s="92"/>
      <c r="P425" s="35"/>
      <c r="Q425" s="35"/>
      <c r="R425" s="35"/>
      <c r="S425" s="37"/>
    </row>
    <row r="426" spans="3:19" x14ac:dyDescent="0.25">
      <c r="C426" s="65"/>
      <c r="D426" s="92"/>
      <c r="P426" s="35"/>
      <c r="Q426" s="35"/>
      <c r="R426" s="35"/>
      <c r="S426" s="37"/>
    </row>
    <row r="427" spans="3:19" x14ac:dyDescent="0.25">
      <c r="C427" s="65"/>
      <c r="D427" s="92"/>
      <c r="P427" s="35"/>
      <c r="Q427" s="35"/>
      <c r="R427" s="35"/>
      <c r="S427" s="37"/>
    </row>
    <row r="428" spans="3:19" x14ac:dyDescent="0.25">
      <c r="C428" s="65"/>
      <c r="D428" s="92"/>
      <c r="P428" s="35"/>
      <c r="Q428" s="35"/>
      <c r="R428" s="35"/>
      <c r="S428" s="37"/>
    </row>
    <row r="429" spans="3:19" x14ac:dyDescent="0.25">
      <c r="C429" s="65"/>
      <c r="D429" s="92"/>
      <c r="P429" s="35"/>
      <c r="Q429" s="35"/>
      <c r="R429" s="35"/>
      <c r="S429" s="37"/>
    </row>
    <row r="430" spans="3:19" x14ac:dyDescent="0.25">
      <c r="P430" s="35"/>
      <c r="Q430" s="35"/>
      <c r="R430" s="35"/>
      <c r="S430" s="37"/>
    </row>
    <row r="431" spans="3:19" x14ac:dyDescent="0.25">
      <c r="C431" s="64"/>
      <c r="P431" s="35"/>
      <c r="Q431" s="35"/>
      <c r="R431" s="35"/>
      <c r="S431" s="37"/>
    </row>
    <row r="432" spans="3:19" x14ac:dyDescent="0.25">
      <c r="C432" s="65"/>
      <c r="D432" s="92"/>
      <c r="P432" s="35"/>
      <c r="Q432" s="35"/>
      <c r="R432" s="35"/>
      <c r="S432" s="37"/>
    </row>
    <row r="433" spans="3:19" x14ac:dyDescent="0.25">
      <c r="C433" s="65"/>
      <c r="D433" s="92"/>
      <c r="P433" s="35"/>
      <c r="Q433" s="35"/>
      <c r="R433" s="35"/>
      <c r="S433" s="37"/>
    </row>
    <row r="434" spans="3:19" x14ac:dyDescent="0.25">
      <c r="C434" s="65"/>
      <c r="D434" s="92"/>
      <c r="P434" s="35"/>
      <c r="Q434" s="35"/>
      <c r="R434" s="35"/>
      <c r="S434" s="37"/>
    </row>
    <row r="435" spans="3:19" x14ac:dyDescent="0.25">
      <c r="C435" s="65"/>
      <c r="D435" s="92"/>
      <c r="P435" s="35"/>
      <c r="Q435" s="35"/>
      <c r="R435" s="35"/>
      <c r="S435" s="37"/>
    </row>
    <row r="436" spans="3:19" x14ac:dyDescent="0.25">
      <c r="C436" s="65"/>
      <c r="D436" s="92"/>
      <c r="P436" s="35"/>
      <c r="Q436" s="35"/>
      <c r="R436" s="35"/>
      <c r="S436" s="37"/>
    </row>
    <row r="437" spans="3:19" x14ac:dyDescent="0.25">
      <c r="C437" s="65"/>
      <c r="D437" s="92"/>
      <c r="P437" s="35"/>
      <c r="Q437" s="35"/>
      <c r="R437" s="35"/>
      <c r="S437" s="37"/>
    </row>
    <row r="438" spans="3:19" x14ac:dyDescent="0.25">
      <c r="C438" s="65"/>
      <c r="D438" s="92"/>
      <c r="P438" s="35"/>
      <c r="Q438" s="35"/>
      <c r="R438" s="35"/>
      <c r="S438" s="37"/>
    </row>
    <row r="439" spans="3:19" x14ac:dyDescent="0.25">
      <c r="C439" s="65"/>
      <c r="D439" s="92"/>
      <c r="P439" s="35"/>
      <c r="Q439" s="35"/>
      <c r="R439" s="35"/>
      <c r="S439" s="37"/>
    </row>
    <row r="440" spans="3:19" x14ac:dyDescent="0.25">
      <c r="C440" s="65"/>
      <c r="D440" s="92"/>
      <c r="P440" s="35"/>
      <c r="Q440" s="35"/>
      <c r="R440" s="35"/>
      <c r="S440" s="37"/>
    </row>
    <row r="441" spans="3:19" x14ac:dyDescent="0.25">
      <c r="C441" s="65"/>
      <c r="D441" s="92"/>
      <c r="P441" s="35"/>
      <c r="Q441" s="35"/>
      <c r="R441" s="35"/>
      <c r="S441" s="37"/>
    </row>
    <row r="442" spans="3:19" x14ac:dyDescent="0.25">
      <c r="C442" s="65"/>
      <c r="D442" s="92"/>
      <c r="P442" s="35"/>
      <c r="Q442" s="35"/>
      <c r="R442" s="35"/>
      <c r="S442" s="37"/>
    </row>
    <row r="443" spans="3:19" x14ac:dyDescent="0.25">
      <c r="C443" s="65"/>
      <c r="D443" s="92"/>
      <c r="P443" s="35"/>
      <c r="Q443" s="35"/>
      <c r="R443" s="35"/>
      <c r="S443" s="37"/>
    </row>
    <row r="444" spans="3:19" x14ac:dyDescent="0.25">
      <c r="C444" s="65"/>
      <c r="D444" s="92"/>
      <c r="P444" s="35"/>
      <c r="Q444" s="35"/>
      <c r="R444" s="35"/>
      <c r="S444" s="37"/>
    </row>
    <row r="445" spans="3:19" x14ac:dyDescent="0.25">
      <c r="C445" s="65"/>
      <c r="D445" s="92"/>
      <c r="P445" s="35"/>
      <c r="Q445" s="35"/>
      <c r="R445" s="35"/>
      <c r="S445" s="37"/>
    </row>
    <row r="446" spans="3:19" x14ac:dyDescent="0.25">
      <c r="C446" s="65"/>
      <c r="D446" s="92"/>
      <c r="P446" s="35"/>
      <c r="Q446" s="35"/>
      <c r="R446" s="35"/>
      <c r="S446" s="37"/>
    </row>
    <row r="447" spans="3:19" x14ac:dyDescent="0.25">
      <c r="C447" s="65"/>
      <c r="D447" s="92"/>
      <c r="P447" s="35"/>
      <c r="Q447" s="35"/>
      <c r="R447" s="35"/>
      <c r="S447" s="37"/>
    </row>
    <row r="448" spans="3:19" x14ac:dyDescent="0.25">
      <c r="C448" s="65"/>
      <c r="D448" s="92"/>
      <c r="P448" s="35"/>
      <c r="Q448" s="35"/>
      <c r="R448" s="35"/>
      <c r="S448" s="37"/>
    </row>
    <row r="449" spans="3:19" x14ac:dyDescent="0.25">
      <c r="C449" s="65"/>
      <c r="D449" s="92"/>
      <c r="P449" s="35"/>
      <c r="Q449" s="35"/>
      <c r="R449" s="35"/>
      <c r="S449" s="37"/>
    </row>
    <row r="450" spans="3:19" x14ac:dyDescent="0.25">
      <c r="C450" s="65"/>
      <c r="D450" s="92"/>
      <c r="P450" s="35"/>
      <c r="Q450" s="35"/>
      <c r="R450" s="35"/>
      <c r="S450" s="37"/>
    </row>
    <row r="451" spans="3:19" x14ac:dyDescent="0.25">
      <c r="C451" s="65"/>
      <c r="D451" s="92"/>
      <c r="P451" s="35"/>
      <c r="Q451" s="35"/>
      <c r="R451" s="35"/>
      <c r="S451" s="37"/>
    </row>
    <row r="452" spans="3:19" x14ac:dyDescent="0.25">
      <c r="C452" s="65"/>
      <c r="D452" s="92"/>
      <c r="P452" s="35"/>
      <c r="Q452" s="35"/>
      <c r="R452" s="35"/>
      <c r="S452" s="37"/>
    </row>
    <row r="453" spans="3:19" x14ac:dyDescent="0.25">
      <c r="C453" s="65"/>
      <c r="D453" s="92"/>
      <c r="P453" s="35"/>
      <c r="Q453" s="35"/>
      <c r="R453" s="35"/>
      <c r="S453" s="37"/>
    </row>
    <row r="454" spans="3:19" x14ac:dyDescent="0.25">
      <c r="C454" s="65"/>
      <c r="D454" s="92"/>
      <c r="P454" s="35"/>
      <c r="Q454" s="35"/>
      <c r="R454" s="35"/>
      <c r="S454" s="37"/>
    </row>
    <row r="455" spans="3:19" x14ac:dyDescent="0.25">
      <c r="C455" s="65"/>
      <c r="D455" s="92"/>
      <c r="P455" s="35"/>
      <c r="Q455" s="35"/>
      <c r="R455" s="35"/>
      <c r="S455" s="37"/>
    </row>
    <row r="456" spans="3:19" x14ac:dyDescent="0.25">
      <c r="C456" s="65"/>
      <c r="D456" s="92"/>
      <c r="P456" s="35"/>
      <c r="Q456" s="35"/>
      <c r="R456" s="35"/>
      <c r="S456" s="37"/>
    </row>
    <row r="457" spans="3:19" x14ac:dyDescent="0.25">
      <c r="C457" s="65"/>
      <c r="D457" s="92"/>
      <c r="P457" s="35"/>
      <c r="Q457" s="35"/>
      <c r="R457" s="35"/>
      <c r="S457" s="37"/>
    </row>
    <row r="458" spans="3:19" x14ac:dyDescent="0.25">
      <c r="C458" s="65"/>
      <c r="D458" s="92"/>
      <c r="P458" s="35"/>
      <c r="Q458" s="35"/>
      <c r="R458" s="35"/>
      <c r="S458" s="37"/>
    </row>
    <row r="459" spans="3:19" x14ac:dyDescent="0.25">
      <c r="P459" s="35"/>
      <c r="Q459" s="35"/>
      <c r="R459" s="35"/>
      <c r="S459" s="37"/>
    </row>
    <row r="460" spans="3:19" x14ac:dyDescent="0.25">
      <c r="C460" s="64"/>
      <c r="D460" s="91"/>
      <c r="P460" s="35"/>
      <c r="Q460" s="35"/>
      <c r="R460" s="35"/>
      <c r="S460" s="37"/>
    </row>
    <row r="461" spans="3:19" x14ac:dyDescent="0.25">
      <c r="C461" s="65"/>
      <c r="D461" s="92"/>
    </row>
    <row r="462" spans="3:19" x14ac:dyDescent="0.25">
      <c r="C462" s="65"/>
      <c r="D462" s="92"/>
    </row>
    <row r="463" spans="3:19" x14ac:dyDescent="0.25">
      <c r="C463" s="65"/>
      <c r="D463" s="92"/>
    </row>
  </sheetData>
  <autoFilter ref="A7:U371"/>
  <mergeCells count="16">
    <mergeCell ref="P6:R6"/>
    <mergeCell ref="P352:S352"/>
    <mergeCell ref="A4:T4"/>
    <mergeCell ref="F6:G6"/>
    <mergeCell ref="H6:I6"/>
    <mergeCell ref="J6:K6"/>
    <mergeCell ref="L6:M6"/>
    <mergeCell ref="A1:E1"/>
    <mergeCell ref="L1:N3"/>
    <mergeCell ref="A2:E2"/>
    <mergeCell ref="A3:E3"/>
    <mergeCell ref="A6:A7"/>
    <mergeCell ref="C6:C7"/>
    <mergeCell ref="D6:D7"/>
    <mergeCell ref="E6:E7"/>
    <mergeCell ref="N6:O6"/>
  </mergeCells>
  <pageMargins left="0.35" right="0.2" top="0.41" bottom="0.48" header="0.3" footer="0.3"/>
  <pageSetup paperSize="9" orientation="landscape" verticalDpi="30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5:R324"/>
  <sheetViews>
    <sheetView topLeftCell="A316" workbookViewId="0">
      <selection activeCell="C328" sqref="C328"/>
    </sheetView>
  </sheetViews>
  <sheetFormatPr defaultRowHeight="16.5" x14ac:dyDescent="0.25"/>
  <cols>
    <col min="1" max="1" width="9.140625" style="177"/>
    <col min="2" max="2" width="27.28515625" style="177" customWidth="1"/>
    <col min="3" max="3" width="23.7109375" style="177" customWidth="1"/>
    <col min="4" max="15" width="0" style="177" hidden="1" customWidth="1"/>
    <col min="16" max="16" width="30.140625" style="177" customWidth="1"/>
    <col min="17" max="17" width="19" style="177" customWidth="1"/>
    <col min="18" max="18" width="16.42578125" style="177" customWidth="1"/>
    <col min="19" max="16384" width="9.140625" style="177"/>
  </cols>
  <sheetData>
    <row r="5" spans="1:18" ht="36" customHeight="1" x14ac:dyDescent="0.25">
      <c r="A5" s="205" t="s">
        <v>771</v>
      </c>
      <c r="B5" s="205" t="s">
        <v>1</v>
      </c>
      <c r="C5" s="205" t="s">
        <v>9</v>
      </c>
      <c r="D5" s="984" t="s">
        <v>408</v>
      </c>
      <c r="E5" s="984"/>
      <c r="F5" s="984" t="s">
        <v>752</v>
      </c>
      <c r="G5" s="984"/>
      <c r="H5" s="984" t="s">
        <v>781</v>
      </c>
      <c r="I5" s="984"/>
      <c r="J5" s="984" t="s">
        <v>782</v>
      </c>
      <c r="K5" s="984"/>
      <c r="L5" s="984" t="s">
        <v>783</v>
      </c>
      <c r="M5" s="984"/>
      <c r="N5" s="985" t="s">
        <v>760</v>
      </c>
      <c r="O5" s="986"/>
      <c r="P5" s="987"/>
      <c r="Q5" s="205" t="s">
        <v>259</v>
      </c>
      <c r="R5" s="176" t="s">
        <v>259</v>
      </c>
    </row>
    <row r="6" spans="1:18" ht="33" x14ac:dyDescent="0.25">
      <c r="A6" s="178">
        <v>1</v>
      </c>
      <c r="B6" s="179" t="s">
        <v>15</v>
      </c>
      <c r="C6" s="178" t="s">
        <v>12</v>
      </c>
      <c r="D6" s="27" t="s">
        <v>390</v>
      </c>
      <c r="E6" s="27">
        <v>10</v>
      </c>
      <c r="F6" s="180" t="s">
        <v>390</v>
      </c>
      <c r="G6" s="27">
        <v>10</v>
      </c>
      <c r="H6" s="180" t="s">
        <v>390</v>
      </c>
      <c r="I6" s="27">
        <v>10</v>
      </c>
      <c r="J6" s="180" t="s">
        <v>390</v>
      </c>
      <c r="K6" s="27">
        <v>10</v>
      </c>
      <c r="L6" s="180" t="s">
        <v>390</v>
      </c>
      <c r="M6" s="27">
        <v>10</v>
      </c>
      <c r="N6" s="180">
        <v>10</v>
      </c>
      <c r="O6" s="181">
        <v>0</v>
      </c>
      <c r="P6" s="182" t="s">
        <v>849</v>
      </c>
      <c r="Q6" s="182"/>
      <c r="R6" s="183"/>
    </row>
    <row r="7" spans="1:18" ht="33" x14ac:dyDescent="0.25">
      <c r="A7" s="178">
        <f>A6+1</f>
        <v>2</v>
      </c>
      <c r="B7" s="179" t="s">
        <v>16</v>
      </c>
      <c r="C7" s="178" t="s">
        <v>761</v>
      </c>
      <c r="D7" s="27" t="s">
        <v>390</v>
      </c>
      <c r="E7" s="27">
        <v>10</v>
      </c>
      <c r="F7" s="180" t="s">
        <v>390</v>
      </c>
      <c r="G7" s="27">
        <v>10</v>
      </c>
      <c r="H7" s="180" t="s">
        <v>390</v>
      </c>
      <c r="I7" s="27">
        <v>10</v>
      </c>
      <c r="J7" s="180" t="s">
        <v>390</v>
      </c>
      <c r="K7" s="27">
        <v>10</v>
      </c>
      <c r="L7" s="180" t="s">
        <v>390</v>
      </c>
      <c r="M7" s="27">
        <v>10</v>
      </c>
      <c r="N7" s="180">
        <v>10</v>
      </c>
      <c r="O7" s="181">
        <v>0</v>
      </c>
      <c r="P7" s="182" t="s">
        <v>849</v>
      </c>
      <c r="Q7" s="182"/>
      <c r="R7" s="183"/>
    </row>
    <row r="8" spans="1:18" ht="33" x14ac:dyDescent="0.25">
      <c r="A8" s="178">
        <f t="shared" ref="A8:A71" si="0">A7+1</f>
        <v>3</v>
      </c>
      <c r="B8" s="69" t="s">
        <v>17</v>
      </c>
      <c r="C8" s="178" t="s">
        <v>761</v>
      </c>
      <c r="D8" s="27" t="s">
        <v>390</v>
      </c>
      <c r="E8" s="27">
        <v>10</v>
      </c>
      <c r="F8" s="180" t="s">
        <v>390</v>
      </c>
      <c r="G8" s="27">
        <v>10</v>
      </c>
      <c r="H8" s="180" t="s">
        <v>390</v>
      </c>
      <c r="I8" s="27">
        <v>10</v>
      </c>
      <c r="J8" s="180" t="s">
        <v>390</v>
      </c>
      <c r="K8" s="27">
        <v>10</v>
      </c>
      <c r="L8" s="180" t="s">
        <v>390</v>
      </c>
      <c r="M8" s="27">
        <v>10</v>
      </c>
      <c r="N8" s="180">
        <v>10</v>
      </c>
      <c r="O8" s="181">
        <v>0</v>
      </c>
      <c r="P8" s="182" t="s">
        <v>849</v>
      </c>
      <c r="Q8" s="182"/>
      <c r="R8" s="183"/>
    </row>
    <row r="9" spans="1:18" ht="33" x14ac:dyDescent="0.25">
      <c r="A9" s="178">
        <f t="shared" si="0"/>
        <v>4</v>
      </c>
      <c r="B9" s="58" t="s">
        <v>165</v>
      </c>
      <c r="C9" s="178" t="s">
        <v>761</v>
      </c>
      <c r="D9" s="27" t="s">
        <v>390</v>
      </c>
      <c r="E9" s="27">
        <v>10</v>
      </c>
      <c r="F9" s="180" t="s">
        <v>390</v>
      </c>
      <c r="G9" s="27">
        <v>10</v>
      </c>
      <c r="H9" s="180" t="s">
        <v>390</v>
      </c>
      <c r="I9" s="27">
        <v>10</v>
      </c>
      <c r="J9" s="180" t="s">
        <v>390</v>
      </c>
      <c r="K9" s="27">
        <v>10</v>
      </c>
      <c r="L9" s="180" t="s">
        <v>390</v>
      </c>
      <c r="M9" s="27">
        <v>10</v>
      </c>
      <c r="N9" s="180">
        <v>10</v>
      </c>
      <c r="O9" s="181">
        <v>0</v>
      </c>
      <c r="P9" s="182" t="s">
        <v>849</v>
      </c>
      <c r="Q9" s="182"/>
      <c r="R9" s="184"/>
    </row>
    <row r="10" spans="1:18" ht="33" x14ac:dyDescent="0.25">
      <c r="A10" s="178">
        <f t="shared" si="0"/>
        <v>5</v>
      </c>
      <c r="B10" s="69" t="s">
        <v>65</v>
      </c>
      <c r="C10" s="180" t="s">
        <v>762</v>
      </c>
      <c r="D10" s="27" t="s">
        <v>390</v>
      </c>
      <c r="E10" s="27">
        <v>10</v>
      </c>
      <c r="F10" s="180" t="s">
        <v>390</v>
      </c>
      <c r="G10" s="27">
        <v>10</v>
      </c>
      <c r="H10" s="180" t="s">
        <v>390</v>
      </c>
      <c r="I10" s="27">
        <v>10</v>
      </c>
      <c r="J10" s="180" t="s">
        <v>390</v>
      </c>
      <c r="K10" s="27">
        <v>10</v>
      </c>
      <c r="L10" s="180" t="s">
        <v>390</v>
      </c>
      <c r="M10" s="27">
        <v>10</v>
      </c>
      <c r="N10" s="180">
        <v>10</v>
      </c>
      <c r="O10" s="181">
        <v>0</v>
      </c>
      <c r="P10" s="182" t="s">
        <v>849</v>
      </c>
      <c r="Q10" s="182"/>
      <c r="R10" s="183"/>
    </row>
    <row r="11" spans="1:18" ht="33" x14ac:dyDescent="0.25">
      <c r="A11" s="178">
        <f t="shared" si="0"/>
        <v>6</v>
      </c>
      <c r="B11" s="69" t="s">
        <v>57</v>
      </c>
      <c r="C11" s="180" t="s">
        <v>761</v>
      </c>
      <c r="D11" s="185" t="s">
        <v>391</v>
      </c>
      <c r="E11" s="27">
        <v>9</v>
      </c>
      <c r="F11" s="180" t="s">
        <v>391</v>
      </c>
      <c r="G11" s="27">
        <v>9</v>
      </c>
      <c r="H11" s="180" t="s">
        <v>391</v>
      </c>
      <c r="I11" s="27">
        <v>9</v>
      </c>
      <c r="J11" s="180" t="s">
        <v>390</v>
      </c>
      <c r="K11" s="27">
        <v>10</v>
      </c>
      <c r="L11" s="180" t="s">
        <v>391</v>
      </c>
      <c r="M11" s="27">
        <v>9</v>
      </c>
      <c r="N11" s="180">
        <v>9.1999999999999993</v>
      </c>
      <c r="O11" s="181">
        <v>0</v>
      </c>
      <c r="P11" s="182" t="s">
        <v>849</v>
      </c>
      <c r="Q11" s="182"/>
      <c r="R11" s="184"/>
    </row>
    <row r="12" spans="1:18" ht="33" x14ac:dyDescent="0.25">
      <c r="A12" s="178">
        <f t="shared" si="0"/>
        <v>7</v>
      </c>
      <c r="B12" s="69" t="s">
        <v>21</v>
      </c>
      <c r="C12" s="180" t="s">
        <v>761</v>
      </c>
      <c r="D12" s="27" t="s">
        <v>391</v>
      </c>
      <c r="E12" s="27">
        <v>9</v>
      </c>
      <c r="F12" s="180" t="s">
        <v>391</v>
      </c>
      <c r="G12" s="27">
        <v>9</v>
      </c>
      <c r="H12" s="180" t="s">
        <v>391</v>
      </c>
      <c r="I12" s="27">
        <v>9</v>
      </c>
      <c r="J12" s="180" t="s">
        <v>392</v>
      </c>
      <c r="K12" s="27">
        <v>8</v>
      </c>
      <c r="L12" s="180" t="s">
        <v>392</v>
      </c>
      <c r="M12" s="27">
        <v>8</v>
      </c>
      <c r="N12" s="180">
        <v>8.6</v>
      </c>
      <c r="O12" s="181">
        <v>0</v>
      </c>
      <c r="P12" s="182" t="s">
        <v>849</v>
      </c>
      <c r="Q12" s="182"/>
      <c r="R12" s="183"/>
    </row>
    <row r="13" spans="1:18" ht="33" x14ac:dyDescent="0.25">
      <c r="A13" s="178">
        <f t="shared" si="0"/>
        <v>8</v>
      </c>
      <c r="B13" s="69" t="s">
        <v>361</v>
      </c>
      <c r="C13" s="180" t="s">
        <v>761</v>
      </c>
      <c r="D13" s="27" t="s">
        <v>392</v>
      </c>
      <c r="E13" s="27">
        <v>8</v>
      </c>
      <c r="F13" s="180" t="s">
        <v>391</v>
      </c>
      <c r="G13" s="27">
        <v>9</v>
      </c>
      <c r="H13" s="180" t="s">
        <v>392</v>
      </c>
      <c r="I13" s="27">
        <v>8</v>
      </c>
      <c r="J13" s="180" t="s">
        <v>391</v>
      </c>
      <c r="K13" s="27">
        <v>9</v>
      </c>
      <c r="L13" s="180" t="s">
        <v>392</v>
      </c>
      <c r="M13" s="27">
        <v>8</v>
      </c>
      <c r="N13" s="180">
        <v>8.4</v>
      </c>
      <c r="O13" s="181">
        <v>0</v>
      </c>
      <c r="P13" s="182" t="s">
        <v>849</v>
      </c>
      <c r="Q13" s="182"/>
      <c r="R13" s="183"/>
    </row>
    <row r="14" spans="1:18" ht="33" x14ac:dyDescent="0.25">
      <c r="A14" s="178">
        <f t="shared" si="0"/>
        <v>9</v>
      </c>
      <c r="B14" s="69" t="s">
        <v>22</v>
      </c>
      <c r="C14" s="180" t="s">
        <v>761</v>
      </c>
      <c r="D14" s="27" t="s">
        <v>392</v>
      </c>
      <c r="E14" s="27">
        <v>8</v>
      </c>
      <c r="F14" s="180" t="s">
        <v>391</v>
      </c>
      <c r="G14" s="27">
        <v>9</v>
      </c>
      <c r="H14" s="180" t="s">
        <v>392</v>
      </c>
      <c r="I14" s="27">
        <v>8</v>
      </c>
      <c r="J14" s="180" t="s">
        <v>392</v>
      </c>
      <c r="K14" s="27">
        <v>8</v>
      </c>
      <c r="L14" s="180" t="s">
        <v>392</v>
      </c>
      <c r="M14" s="27">
        <v>8</v>
      </c>
      <c r="N14" s="180">
        <v>8.1999999999999993</v>
      </c>
      <c r="O14" s="181">
        <v>0</v>
      </c>
      <c r="P14" s="182" t="s">
        <v>849</v>
      </c>
      <c r="Q14" s="182"/>
      <c r="R14" s="183"/>
    </row>
    <row r="15" spans="1:18" ht="33" x14ac:dyDescent="0.25">
      <c r="A15" s="178">
        <f t="shared" si="0"/>
        <v>10</v>
      </c>
      <c r="B15" s="69" t="s">
        <v>26</v>
      </c>
      <c r="C15" s="180" t="s">
        <v>761</v>
      </c>
      <c r="D15" s="27" t="s">
        <v>392</v>
      </c>
      <c r="E15" s="27">
        <v>8</v>
      </c>
      <c r="F15" s="180" t="s">
        <v>391</v>
      </c>
      <c r="G15" s="27">
        <v>9</v>
      </c>
      <c r="H15" s="180" t="s">
        <v>392</v>
      </c>
      <c r="I15" s="27">
        <v>8</v>
      </c>
      <c r="J15" s="180" t="s">
        <v>391</v>
      </c>
      <c r="K15" s="27">
        <v>9</v>
      </c>
      <c r="L15" s="180" t="s">
        <v>392</v>
      </c>
      <c r="M15" s="27">
        <v>8</v>
      </c>
      <c r="N15" s="180">
        <v>8.4</v>
      </c>
      <c r="O15" s="181">
        <v>0</v>
      </c>
      <c r="P15" s="182" t="s">
        <v>849</v>
      </c>
      <c r="Q15" s="182"/>
      <c r="R15" s="183"/>
    </row>
    <row r="16" spans="1:18" ht="33" x14ac:dyDescent="0.25">
      <c r="A16" s="178">
        <f t="shared" si="0"/>
        <v>11</v>
      </c>
      <c r="B16" s="69" t="s">
        <v>32</v>
      </c>
      <c r="C16" s="180" t="s">
        <v>761</v>
      </c>
      <c r="D16" s="27" t="s">
        <v>391</v>
      </c>
      <c r="E16" s="27">
        <v>9</v>
      </c>
      <c r="F16" s="180" t="s">
        <v>391</v>
      </c>
      <c r="G16" s="27">
        <v>9</v>
      </c>
      <c r="H16" s="180" t="s">
        <v>391</v>
      </c>
      <c r="I16" s="27">
        <v>9</v>
      </c>
      <c r="J16" s="180" t="s">
        <v>390</v>
      </c>
      <c r="K16" s="186">
        <v>10</v>
      </c>
      <c r="L16" s="180" t="s">
        <v>391</v>
      </c>
      <c r="M16" s="186">
        <v>9</v>
      </c>
      <c r="N16" s="180">
        <v>9.1999999999999993</v>
      </c>
      <c r="O16" s="181">
        <v>0</v>
      </c>
      <c r="P16" s="182" t="s">
        <v>849</v>
      </c>
      <c r="Q16" s="182"/>
      <c r="R16" s="183"/>
    </row>
    <row r="17" spans="1:18" ht="33" x14ac:dyDescent="0.25">
      <c r="A17" s="178">
        <f t="shared" si="0"/>
        <v>12</v>
      </c>
      <c r="B17" s="69" t="s">
        <v>284</v>
      </c>
      <c r="C17" s="180" t="s">
        <v>761</v>
      </c>
      <c r="D17" s="27" t="s">
        <v>392</v>
      </c>
      <c r="E17" s="27">
        <v>8</v>
      </c>
      <c r="F17" s="180" t="s">
        <v>391</v>
      </c>
      <c r="G17" s="27">
        <v>9</v>
      </c>
      <c r="H17" s="180" t="s">
        <v>392</v>
      </c>
      <c r="I17" s="27">
        <v>8</v>
      </c>
      <c r="J17" s="180" t="s">
        <v>391</v>
      </c>
      <c r="K17" s="27">
        <v>9</v>
      </c>
      <c r="L17" s="180" t="s">
        <v>393</v>
      </c>
      <c r="M17" s="27">
        <v>7</v>
      </c>
      <c r="N17" s="180">
        <v>8.1999999999999993</v>
      </c>
      <c r="O17" s="181">
        <v>0</v>
      </c>
      <c r="P17" s="182" t="s">
        <v>849</v>
      </c>
      <c r="Q17" s="182"/>
      <c r="R17" s="183"/>
    </row>
    <row r="18" spans="1:18" ht="33" x14ac:dyDescent="0.25">
      <c r="A18" s="178">
        <f t="shared" si="0"/>
        <v>13</v>
      </c>
      <c r="B18" s="69" t="s">
        <v>67</v>
      </c>
      <c r="C18" s="180" t="s">
        <v>761</v>
      </c>
      <c r="D18" s="27" t="s">
        <v>392</v>
      </c>
      <c r="E18" s="27">
        <v>8</v>
      </c>
      <c r="F18" s="180" t="s">
        <v>392</v>
      </c>
      <c r="G18" s="27">
        <v>8</v>
      </c>
      <c r="H18" s="180" t="s">
        <v>392</v>
      </c>
      <c r="I18" s="27">
        <v>8</v>
      </c>
      <c r="J18" s="180" t="s">
        <v>391</v>
      </c>
      <c r="K18" s="27">
        <v>9</v>
      </c>
      <c r="L18" s="180" t="s">
        <v>393</v>
      </c>
      <c r="M18" s="27">
        <v>7</v>
      </c>
      <c r="N18" s="180">
        <v>8</v>
      </c>
      <c r="O18" s="181">
        <v>0</v>
      </c>
      <c r="P18" s="182" t="s">
        <v>849</v>
      </c>
      <c r="Q18" s="182"/>
      <c r="R18" s="183"/>
    </row>
    <row r="19" spans="1:18" ht="33" x14ac:dyDescent="0.25">
      <c r="A19" s="178">
        <f t="shared" si="0"/>
        <v>14</v>
      </c>
      <c r="B19" s="69" t="s">
        <v>69</v>
      </c>
      <c r="C19" s="180" t="s">
        <v>761</v>
      </c>
      <c r="D19" s="27" t="s">
        <v>391</v>
      </c>
      <c r="E19" s="27">
        <v>9</v>
      </c>
      <c r="F19" s="180" t="s">
        <v>391</v>
      </c>
      <c r="G19" s="27">
        <v>9</v>
      </c>
      <c r="H19" s="180" t="s">
        <v>391</v>
      </c>
      <c r="I19" s="27">
        <v>9</v>
      </c>
      <c r="J19" s="180" t="s">
        <v>391</v>
      </c>
      <c r="K19" s="27">
        <v>9</v>
      </c>
      <c r="L19" s="180" t="s">
        <v>392</v>
      </c>
      <c r="M19" s="27">
        <v>8</v>
      </c>
      <c r="N19" s="180">
        <v>8.8000000000000007</v>
      </c>
      <c r="O19" s="181">
        <v>0</v>
      </c>
      <c r="P19" s="182" t="s">
        <v>849</v>
      </c>
      <c r="Q19" s="182"/>
      <c r="R19" s="183"/>
    </row>
    <row r="20" spans="1:18" ht="33" x14ac:dyDescent="0.25">
      <c r="A20" s="178">
        <f t="shared" si="0"/>
        <v>15</v>
      </c>
      <c r="B20" s="69" t="s">
        <v>36</v>
      </c>
      <c r="C20" s="180" t="s">
        <v>761</v>
      </c>
      <c r="D20" s="27" t="s">
        <v>392</v>
      </c>
      <c r="E20" s="27">
        <v>8</v>
      </c>
      <c r="F20" s="180" t="s">
        <v>392</v>
      </c>
      <c r="G20" s="27">
        <v>8</v>
      </c>
      <c r="H20" s="180" t="s">
        <v>391</v>
      </c>
      <c r="I20" s="27">
        <v>9</v>
      </c>
      <c r="J20" s="180" t="s">
        <v>392</v>
      </c>
      <c r="K20" s="27">
        <v>8</v>
      </c>
      <c r="L20" s="180" t="s">
        <v>393</v>
      </c>
      <c r="M20" s="27">
        <v>7</v>
      </c>
      <c r="N20" s="180">
        <v>8</v>
      </c>
      <c r="O20" s="181">
        <v>0</v>
      </c>
      <c r="P20" s="182" t="s">
        <v>849</v>
      </c>
      <c r="Q20" s="182"/>
      <c r="R20" s="183"/>
    </row>
    <row r="21" spans="1:18" ht="33" x14ac:dyDescent="0.25">
      <c r="A21" s="178">
        <f t="shared" si="0"/>
        <v>16</v>
      </c>
      <c r="B21" s="69" t="s">
        <v>39</v>
      </c>
      <c r="C21" s="180" t="s">
        <v>761</v>
      </c>
      <c r="D21" s="27" t="s">
        <v>393</v>
      </c>
      <c r="E21" s="27">
        <v>7</v>
      </c>
      <c r="F21" s="180" t="s">
        <v>392</v>
      </c>
      <c r="G21" s="27">
        <v>8</v>
      </c>
      <c r="H21" s="180" t="s">
        <v>391</v>
      </c>
      <c r="I21" s="27">
        <v>9</v>
      </c>
      <c r="J21" s="180" t="s">
        <v>392</v>
      </c>
      <c r="K21" s="27">
        <v>8</v>
      </c>
      <c r="L21" s="180" t="s">
        <v>392</v>
      </c>
      <c r="M21" s="27">
        <v>8</v>
      </c>
      <c r="N21" s="180">
        <v>8</v>
      </c>
      <c r="O21" s="181">
        <v>0</v>
      </c>
      <c r="P21" s="182" t="s">
        <v>849</v>
      </c>
      <c r="Q21" s="182"/>
      <c r="R21" s="183"/>
    </row>
    <row r="22" spans="1:18" ht="33" x14ac:dyDescent="0.25">
      <c r="A22" s="178">
        <f t="shared" si="0"/>
        <v>17</v>
      </c>
      <c r="B22" s="183" t="s">
        <v>269</v>
      </c>
      <c r="C22" s="180" t="s">
        <v>761</v>
      </c>
      <c r="D22" s="27" t="s">
        <v>392</v>
      </c>
      <c r="E22" s="27">
        <v>8</v>
      </c>
      <c r="F22" s="180" t="s">
        <v>392</v>
      </c>
      <c r="G22" s="27">
        <v>8</v>
      </c>
      <c r="H22" s="180" t="s">
        <v>392</v>
      </c>
      <c r="I22" s="27">
        <v>8</v>
      </c>
      <c r="J22" s="180" t="s">
        <v>392</v>
      </c>
      <c r="K22" s="27">
        <v>8</v>
      </c>
      <c r="L22" s="180" t="s">
        <v>392</v>
      </c>
      <c r="M22" s="27">
        <v>8</v>
      </c>
      <c r="N22" s="180">
        <v>8</v>
      </c>
      <c r="O22" s="181">
        <v>0</v>
      </c>
      <c r="P22" s="182" t="s">
        <v>849</v>
      </c>
      <c r="Q22" s="182"/>
      <c r="R22" s="183"/>
    </row>
    <row r="23" spans="1:18" ht="33" x14ac:dyDescent="0.25">
      <c r="A23" s="178">
        <f t="shared" si="0"/>
        <v>18</v>
      </c>
      <c r="B23" s="183" t="s">
        <v>270</v>
      </c>
      <c r="C23" s="180" t="s">
        <v>761</v>
      </c>
      <c r="D23" s="27" t="s">
        <v>392</v>
      </c>
      <c r="E23" s="27">
        <v>8</v>
      </c>
      <c r="F23" s="180" t="s">
        <v>391</v>
      </c>
      <c r="G23" s="27">
        <v>9</v>
      </c>
      <c r="H23" s="180" t="s">
        <v>391</v>
      </c>
      <c r="I23" s="27">
        <v>9</v>
      </c>
      <c r="J23" s="180" t="s">
        <v>392</v>
      </c>
      <c r="K23" s="27">
        <v>8</v>
      </c>
      <c r="L23" s="180" t="s">
        <v>392</v>
      </c>
      <c r="M23" s="27">
        <v>8</v>
      </c>
      <c r="N23" s="180">
        <v>8.4</v>
      </c>
      <c r="O23" s="181">
        <v>0</v>
      </c>
      <c r="P23" s="182" t="s">
        <v>849</v>
      </c>
      <c r="Q23" s="182"/>
      <c r="R23" s="183"/>
    </row>
    <row r="24" spans="1:18" ht="33" x14ac:dyDescent="0.25">
      <c r="A24" s="178">
        <f t="shared" si="0"/>
        <v>19</v>
      </c>
      <c r="B24" s="69" t="s">
        <v>355</v>
      </c>
      <c r="C24" s="180" t="s">
        <v>761</v>
      </c>
      <c r="D24" s="27" t="s">
        <v>393</v>
      </c>
      <c r="E24" s="27">
        <v>7</v>
      </c>
      <c r="F24" s="180" t="s">
        <v>391</v>
      </c>
      <c r="G24" s="27">
        <v>9</v>
      </c>
      <c r="H24" s="180" t="s">
        <v>391</v>
      </c>
      <c r="I24" s="27">
        <v>9</v>
      </c>
      <c r="J24" s="180" t="s">
        <v>392</v>
      </c>
      <c r="K24" s="27">
        <v>8</v>
      </c>
      <c r="L24" s="180" t="s">
        <v>392</v>
      </c>
      <c r="M24" s="27">
        <v>8</v>
      </c>
      <c r="N24" s="180">
        <v>8.1999999999999993</v>
      </c>
      <c r="O24" s="181">
        <v>0</v>
      </c>
      <c r="P24" s="182" t="s">
        <v>849</v>
      </c>
      <c r="Q24" s="182"/>
      <c r="R24" s="183"/>
    </row>
    <row r="25" spans="1:18" ht="33" x14ac:dyDescent="0.25">
      <c r="A25" s="178">
        <f t="shared" si="0"/>
        <v>20</v>
      </c>
      <c r="B25" s="69" t="s">
        <v>357</v>
      </c>
      <c r="C25" s="180" t="s">
        <v>761</v>
      </c>
      <c r="D25" s="27" t="s">
        <v>392</v>
      </c>
      <c r="E25" s="27">
        <v>8</v>
      </c>
      <c r="F25" s="180" t="s">
        <v>392</v>
      </c>
      <c r="G25" s="27">
        <v>8</v>
      </c>
      <c r="H25" s="180" t="s">
        <v>391</v>
      </c>
      <c r="I25" s="27">
        <v>9</v>
      </c>
      <c r="J25" s="180" t="s">
        <v>392</v>
      </c>
      <c r="K25" s="27">
        <v>8</v>
      </c>
      <c r="L25" s="180" t="s">
        <v>392</v>
      </c>
      <c r="M25" s="27">
        <v>8</v>
      </c>
      <c r="N25" s="180">
        <v>8.1999999999999993</v>
      </c>
      <c r="O25" s="181">
        <v>0</v>
      </c>
      <c r="P25" s="182" t="s">
        <v>849</v>
      </c>
      <c r="Q25" s="182"/>
      <c r="R25" s="183"/>
    </row>
    <row r="26" spans="1:18" ht="33" x14ac:dyDescent="0.25">
      <c r="A26" s="178">
        <f t="shared" si="0"/>
        <v>21</v>
      </c>
      <c r="B26" s="187" t="s">
        <v>49</v>
      </c>
      <c r="C26" s="180" t="s">
        <v>763</v>
      </c>
      <c r="D26" s="27" t="s">
        <v>390</v>
      </c>
      <c r="E26" s="27">
        <v>10</v>
      </c>
      <c r="F26" s="180" t="s">
        <v>390</v>
      </c>
      <c r="G26" s="27">
        <v>10</v>
      </c>
      <c r="H26" s="180" t="s">
        <v>390</v>
      </c>
      <c r="I26" s="27">
        <v>10</v>
      </c>
      <c r="J26" s="180" t="s">
        <v>390</v>
      </c>
      <c r="K26" s="27">
        <v>10</v>
      </c>
      <c r="L26" s="180" t="s">
        <v>390</v>
      </c>
      <c r="M26" s="27">
        <v>10</v>
      </c>
      <c r="N26" s="180">
        <v>10</v>
      </c>
      <c r="O26" s="181">
        <v>0</v>
      </c>
      <c r="P26" s="182" t="s">
        <v>849</v>
      </c>
      <c r="Q26" s="182"/>
      <c r="R26" s="183"/>
    </row>
    <row r="27" spans="1:18" ht="33" x14ac:dyDescent="0.25">
      <c r="A27" s="178">
        <f t="shared" si="0"/>
        <v>22</v>
      </c>
      <c r="B27" s="187" t="s">
        <v>50</v>
      </c>
      <c r="C27" s="180" t="s">
        <v>761</v>
      </c>
      <c r="D27" s="27" t="s">
        <v>391</v>
      </c>
      <c r="E27" s="27">
        <v>9</v>
      </c>
      <c r="F27" s="180" t="s">
        <v>391</v>
      </c>
      <c r="G27" s="27">
        <v>9</v>
      </c>
      <c r="H27" s="180" t="s">
        <v>391</v>
      </c>
      <c r="I27" s="27">
        <v>9</v>
      </c>
      <c r="J27" s="180" t="s">
        <v>391</v>
      </c>
      <c r="K27" s="27">
        <v>9</v>
      </c>
      <c r="L27" s="180" t="s">
        <v>393</v>
      </c>
      <c r="M27" s="27">
        <v>7</v>
      </c>
      <c r="N27" s="180">
        <v>8.6</v>
      </c>
      <c r="O27" s="181">
        <v>0</v>
      </c>
      <c r="P27" s="182" t="s">
        <v>849</v>
      </c>
      <c r="Q27" s="182"/>
      <c r="R27" s="183"/>
    </row>
    <row r="28" spans="1:18" ht="33" x14ac:dyDescent="0.25">
      <c r="A28" s="178">
        <f t="shared" si="0"/>
        <v>23</v>
      </c>
      <c r="B28" s="187" t="s">
        <v>51</v>
      </c>
      <c r="C28" s="180" t="s">
        <v>761</v>
      </c>
      <c r="D28" s="27" t="s">
        <v>391</v>
      </c>
      <c r="E28" s="27">
        <v>9</v>
      </c>
      <c r="F28" s="180" t="s">
        <v>391</v>
      </c>
      <c r="G28" s="27">
        <v>9</v>
      </c>
      <c r="H28" s="180" t="s">
        <v>391</v>
      </c>
      <c r="I28" s="27">
        <v>9</v>
      </c>
      <c r="J28" s="180" t="s">
        <v>391</v>
      </c>
      <c r="K28" s="27">
        <v>9</v>
      </c>
      <c r="L28" s="180" t="s">
        <v>392</v>
      </c>
      <c r="M28" s="27">
        <v>8</v>
      </c>
      <c r="N28" s="180">
        <v>8.8000000000000007</v>
      </c>
      <c r="O28" s="181">
        <v>0</v>
      </c>
      <c r="P28" s="182" t="s">
        <v>849</v>
      </c>
      <c r="Q28" s="182"/>
      <c r="R28" s="183"/>
    </row>
    <row r="29" spans="1:18" ht="33" x14ac:dyDescent="0.25">
      <c r="A29" s="178">
        <f t="shared" si="0"/>
        <v>24</v>
      </c>
      <c r="B29" s="188" t="s">
        <v>52</v>
      </c>
      <c r="C29" s="180" t="s">
        <v>761</v>
      </c>
      <c r="D29" s="27" t="s">
        <v>391</v>
      </c>
      <c r="E29" s="27">
        <v>9</v>
      </c>
      <c r="F29" s="180" t="s">
        <v>391</v>
      </c>
      <c r="G29" s="27">
        <v>9</v>
      </c>
      <c r="H29" s="180" t="s">
        <v>391</v>
      </c>
      <c r="I29" s="27">
        <v>9</v>
      </c>
      <c r="J29" s="180" t="s">
        <v>391</v>
      </c>
      <c r="K29" s="27">
        <v>9</v>
      </c>
      <c r="L29" s="180" t="s">
        <v>393</v>
      </c>
      <c r="M29" s="27">
        <v>7</v>
      </c>
      <c r="N29" s="180">
        <v>8.6</v>
      </c>
      <c r="O29" s="181">
        <v>0</v>
      </c>
      <c r="P29" s="182" t="s">
        <v>849</v>
      </c>
      <c r="Q29" s="182"/>
      <c r="R29" s="183"/>
    </row>
    <row r="30" spans="1:18" ht="33" x14ac:dyDescent="0.25">
      <c r="A30" s="178">
        <f t="shared" si="0"/>
        <v>25</v>
      </c>
      <c r="B30" s="183" t="s">
        <v>148</v>
      </c>
      <c r="C30" s="180" t="s">
        <v>761</v>
      </c>
      <c r="D30" s="185" t="s">
        <v>391</v>
      </c>
      <c r="E30" s="27">
        <v>9</v>
      </c>
      <c r="F30" s="180" t="s">
        <v>391</v>
      </c>
      <c r="G30" s="27">
        <v>9</v>
      </c>
      <c r="H30" s="180" t="s">
        <v>391</v>
      </c>
      <c r="I30" s="27">
        <v>9</v>
      </c>
      <c r="J30" s="180" t="s">
        <v>391</v>
      </c>
      <c r="K30" s="27">
        <v>9</v>
      </c>
      <c r="L30" s="180" t="s">
        <v>392</v>
      </c>
      <c r="M30" s="27">
        <v>8</v>
      </c>
      <c r="N30" s="180">
        <v>8.8000000000000007</v>
      </c>
      <c r="O30" s="181">
        <v>0</v>
      </c>
      <c r="P30" s="182" t="s">
        <v>849</v>
      </c>
      <c r="Q30" s="182"/>
      <c r="R30" s="183"/>
    </row>
    <row r="31" spans="1:18" ht="33" x14ac:dyDescent="0.25">
      <c r="A31" s="178">
        <f t="shared" si="0"/>
        <v>26</v>
      </c>
      <c r="B31" s="187" t="s">
        <v>55</v>
      </c>
      <c r="C31" s="180" t="s">
        <v>761</v>
      </c>
      <c r="D31" s="185" t="s">
        <v>391</v>
      </c>
      <c r="E31" s="27">
        <v>9</v>
      </c>
      <c r="F31" s="180" t="s">
        <v>391</v>
      </c>
      <c r="G31" s="27">
        <v>9</v>
      </c>
      <c r="H31" s="180" t="s">
        <v>391</v>
      </c>
      <c r="I31" s="27">
        <v>9</v>
      </c>
      <c r="J31" s="180" t="s">
        <v>391</v>
      </c>
      <c r="K31" s="27">
        <v>9</v>
      </c>
      <c r="L31" s="180" t="s">
        <v>392</v>
      </c>
      <c r="M31" s="27">
        <v>8</v>
      </c>
      <c r="N31" s="180">
        <v>8.8000000000000007</v>
      </c>
      <c r="O31" s="181">
        <v>0</v>
      </c>
      <c r="P31" s="182" t="s">
        <v>849</v>
      </c>
      <c r="Q31" s="182"/>
      <c r="R31" s="183"/>
    </row>
    <row r="32" spans="1:18" ht="33" x14ac:dyDescent="0.25">
      <c r="A32" s="178">
        <f t="shared" si="0"/>
        <v>27</v>
      </c>
      <c r="B32" s="189" t="s">
        <v>358</v>
      </c>
      <c r="C32" s="180" t="s">
        <v>761</v>
      </c>
      <c r="D32" s="185" t="s">
        <v>391</v>
      </c>
      <c r="E32" s="27">
        <v>9</v>
      </c>
      <c r="F32" s="180" t="s">
        <v>391</v>
      </c>
      <c r="G32" s="27">
        <v>9</v>
      </c>
      <c r="H32" s="180" t="s">
        <v>391</v>
      </c>
      <c r="I32" s="27">
        <v>9</v>
      </c>
      <c r="J32" s="180" t="s">
        <v>391</v>
      </c>
      <c r="K32" s="27">
        <v>9</v>
      </c>
      <c r="L32" s="180" t="s">
        <v>392</v>
      </c>
      <c r="M32" s="27">
        <v>8</v>
      </c>
      <c r="N32" s="180">
        <v>8.8000000000000007</v>
      </c>
      <c r="O32" s="181">
        <v>0</v>
      </c>
      <c r="P32" s="182" t="s">
        <v>849</v>
      </c>
      <c r="Q32" s="182"/>
      <c r="R32" s="183"/>
    </row>
    <row r="33" spans="1:18" ht="33" x14ac:dyDescent="0.25">
      <c r="A33" s="178">
        <f t="shared" si="0"/>
        <v>28</v>
      </c>
      <c r="B33" s="69" t="s">
        <v>56</v>
      </c>
      <c r="C33" s="180" t="s">
        <v>764</v>
      </c>
      <c r="D33" s="185" t="s">
        <v>390</v>
      </c>
      <c r="E33" s="27">
        <v>10</v>
      </c>
      <c r="F33" s="180" t="s">
        <v>390</v>
      </c>
      <c r="G33" s="27">
        <v>10</v>
      </c>
      <c r="H33" s="180" t="s">
        <v>390</v>
      </c>
      <c r="I33" s="27">
        <v>10</v>
      </c>
      <c r="J33" s="180" t="s">
        <v>390</v>
      </c>
      <c r="K33" s="27">
        <v>10</v>
      </c>
      <c r="L33" s="180" t="s">
        <v>390</v>
      </c>
      <c r="M33" s="27">
        <v>10</v>
      </c>
      <c r="N33" s="180">
        <v>10</v>
      </c>
      <c r="O33" s="181">
        <v>0</v>
      </c>
      <c r="P33" s="182" t="s">
        <v>849</v>
      </c>
      <c r="Q33" s="182"/>
      <c r="R33" s="183"/>
    </row>
    <row r="34" spans="1:18" ht="33" x14ac:dyDescent="0.25">
      <c r="A34" s="178">
        <f t="shared" si="0"/>
        <v>29</v>
      </c>
      <c r="B34" s="69" t="s">
        <v>64</v>
      </c>
      <c r="C34" s="180" t="s">
        <v>761</v>
      </c>
      <c r="D34" s="185" t="s">
        <v>390</v>
      </c>
      <c r="E34" s="27">
        <v>10</v>
      </c>
      <c r="F34" s="180" t="s">
        <v>390</v>
      </c>
      <c r="G34" s="27">
        <v>10</v>
      </c>
      <c r="H34" s="180" t="s">
        <v>390</v>
      </c>
      <c r="I34" s="27">
        <v>10</v>
      </c>
      <c r="J34" s="180" t="s">
        <v>390</v>
      </c>
      <c r="K34" s="27">
        <v>10</v>
      </c>
      <c r="L34" s="180" t="s">
        <v>390</v>
      </c>
      <c r="M34" s="27">
        <v>10</v>
      </c>
      <c r="N34" s="180">
        <v>10</v>
      </c>
      <c r="O34" s="181">
        <v>0</v>
      </c>
      <c r="P34" s="182" t="s">
        <v>849</v>
      </c>
      <c r="Q34" s="182"/>
      <c r="R34" s="183"/>
    </row>
    <row r="35" spans="1:18" ht="33" x14ac:dyDescent="0.25">
      <c r="A35" s="178">
        <f t="shared" si="0"/>
        <v>30</v>
      </c>
      <c r="B35" s="69" t="s">
        <v>279</v>
      </c>
      <c r="C35" s="180" t="s">
        <v>761</v>
      </c>
      <c r="D35" s="185" t="s">
        <v>390</v>
      </c>
      <c r="E35" s="27">
        <v>10</v>
      </c>
      <c r="F35" s="180" t="s">
        <v>390</v>
      </c>
      <c r="G35" s="27">
        <v>10</v>
      </c>
      <c r="H35" s="180" t="s">
        <v>390</v>
      </c>
      <c r="I35" s="27">
        <v>10</v>
      </c>
      <c r="J35" s="180" t="s">
        <v>390</v>
      </c>
      <c r="K35" s="27">
        <v>10</v>
      </c>
      <c r="L35" s="180" t="s">
        <v>391</v>
      </c>
      <c r="M35" s="27">
        <v>9</v>
      </c>
      <c r="N35" s="180">
        <v>9.8000000000000007</v>
      </c>
      <c r="O35" s="181">
        <v>0</v>
      </c>
      <c r="P35" s="182" t="s">
        <v>849</v>
      </c>
      <c r="Q35" s="182"/>
      <c r="R35" s="183"/>
    </row>
    <row r="36" spans="1:18" ht="33" x14ac:dyDescent="0.25">
      <c r="A36" s="178">
        <f t="shared" si="0"/>
        <v>31</v>
      </c>
      <c r="B36" s="69" t="s">
        <v>58</v>
      </c>
      <c r="C36" s="180" t="s">
        <v>761</v>
      </c>
      <c r="D36" s="185" t="s">
        <v>390</v>
      </c>
      <c r="E36" s="27">
        <v>10</v>
      </c>
      <c r="F36" s="180" t="s">
        <v>390</v>
      </c>
      <c r="G36" s="27">
        <v>10</v>
      </c>
      <c r="H36" s="180" t="s">
        <v>390</v>
      </c>
      <c r="I36" s="27">
        <v>10</v>
      </c>
      <c r="J36" s="180" t="s">
        <v>390</v>
      </c>
      <c r="K36" s="27">
        <v>10</v>
      </c>
      <c r="L36" s="180" t="s">
        <v>390</v>
      </c>
      <c r="M36" s="27">
        <v>10</v>
      </c>
      <c r="N36" s="180">
        <v>10</v>
      </c>
      <c r="O36" s="181">
        <v>0</v>
      </c>
      <c r="P36" s="182" t="s">
        <v>849</v>
      </c>
      <c r="Q36" s="182"/>
      <c r="R36" s="183"/>
    </row>
    <row r="37" spans="1:18" ht="33" x14ac:dyDescent="0.25">
      <c r="A37" s="178">
        <f t="shared" si="0"/>
        <v>32</v>
      </c>
      <c r="B37" s="69" t="s">
        <v>59</v>
      </c>
      <c r="C37" s="180" t="s">
        <v>761</v>
      </c>
      <c r="D37" s="185" t="s">
        <v>391</v>
      </c>
      <c r="E37" s="27">
        <v>9</v>
      </c>
      <c r="F37" s="180" t="s">
        <v>390</v>
      </c>
      <c r="G37" s="27">
        <v>10</v>
      </c>
      <c r="H37" s="180" t="s">
        <v>391</v>
      </c>
      <c r="I37" s="27">
        <v>9</v>
      </c>
      <c r="J37" s="180" t="s">
        <v>390</v>
      </c>
      <c r="K37" s="27">
        <v>10</v>
      </c>
      <c r="L37" s="180" t="s">
        <v>392</v>
      </c>
      <c r="M37" s="27">
        <v>8</v>
      </c>
      <c r="N37" s="180">
        <v>9.1999999999999993</v>
      </c>
      <c r="O37" s="181">
        <v>0</v>
      </c>
      <c r="P37" s="182" t="s">
        <v>849</v>
      </c>
      <c r="Q37" s="182"/>
      <c r="R37" s="183"/>
    </row>
    <row r="38" spans="1:18" ht="33" x14ac:dyDescent="0.25">
      <c r="A38" s="178">
        <f t="shared" si="0"/>
        <v>33</v>
      </c>
      <c r="B38" s="69" t="s">
        <v>62</v>
      </c>
      <c r="C38" s="180" t="s">
        <v>761</v>
      </c>
      <c r="D38" s="185" t="s">
        <v>391</v>
      </c>
      <c r="E38" s="27">
        <v>9</v>
      </c>
      <c r="F38" s="180" t="s">
        <v>390</v>
      </c>
      <c r="G38" s="27">
        <v>10</v>
      </c>
      <c r="H38" s="180" t="s">
        <v>390</v>
      </c>
      <c r="I38" s="27">
        <v>10</v>
      </c>
      <c r="J38" s="180" t="s">
        <v>390</v>
      </c>
      <c r="K38" s="27">
        <v>10</v>
      </c>
      <c r="L38" s="180" t="s">
        <v>393</v>
      </c>
      <c r="M38" s="27">
        <v>7</v>
      </c>
      <c r="N38" s="180">
        <v>9.1999999999999993</v>
      </c>
      <c r="O38" s="181">
        <v>0</v>
      </c>
      <c r="P38" s="182" t="s">
        <v>849</v>
      </c>
      <c r="Q38" s="182"/>
      <c r="R38" s="183"/>
    </row>
    <row r="39" spans="1:18" ht="33" x14ac:dyDescent="0.25">
      <c r="A39" s="178">
        <f t="shared" si="0"/>
        <v>34</v>
      </c>
      <c r="B39" s="69" t="s">
        <v>60</v>
      </c>
      <c r="C39" s="180" t="s">
        <v>761</v>
      </c>
      <c r="D39" s="185" t="s">
        <v>392</v>
      </c>
      <c r="E39" s="27">
        <v>8</v>
      </c>
      <c r="F39" s="180" t="s">
        <v>391</v>
      </c>
      <c r="G39" s="27">
        <v>9</v>
      </c>
      <c r="H39" s="180" t="s">
        <v>392</v>
      </c>
      <c r="I39" s="27">
        <v>8</v>
      </c>
      <c r="J39" s="180" t="s">
        <v>391</v>
      </c>
      <c r="K39" s="27">
        <v>9</v>
      </c>
      <c r="L39" s="180" t="s">
        <v>392</v>
      </c>
      <c r="M39" s="27">
        <v>8</v>
      </c>
      <c r="N39" s="180">
        <v>8.4</v>
      </c>
      <c r="O39" s="181">
        <v>0</v>
      </c>
      <c r="P39" s="182" t="s">
        <v>849</v>
      </c>
      <c r="Q39" s="182"/>
      <c r="R39" s="183"/>
    </row>
    <row r="40" spans="1:18" ht="33" x14ac:dyDescent="0.25">
      <c r="A40" s="178">
        <f t="shared" si="0"/>
        <v>35</v>
      </c>
      <c r="B40" s="187" t="s">
        <v>2</v>
      </c>
      <c r="C40" s="180" t="s">
        <v>761</v>
      </c>
      <c r="D40" s="185" t="s">
        <v>390</v>
      </c>
      <c r="E40" s="27">
        <v>10</v>
      </c>
      <c r="F40" s="180" t="s">
        <v>391</v>
      </c>
      <c r="G40" s="27">
        <v>9</v>
      </c>
      <c r="H40" s="180" t="s">
        <v>390</v>
      </c>
      <c r="I40" s="27">
        <v>10</v>
      </c>
      <c r="J40" s="180" t="s">
        <v>390</v>
      </c>
      <c r="K40" s="27">
        <v>10</v>
      </c>
      <c r="L40" s="180" t="s">
        <v>392</v>
      </c>
      <c r="M40" s="27">
        <v>8</v>
      </c>
      <c r="N40" s="180">
        <v>9.4</v>
      </c>
      <c r="O40" s="181">
        <v>0</v>
      </c>
      <c r="P40" s="182" t="s">
        <v>849</v>
      </c>
      <c r="Q40" s="182"/>
      <c r="R40" s="183"/>
    </row>
    <row r="41" spans="1:18" ht="33" x14ac:dyDescent="0.25">
      <c r="A41" s="178">
        <f t="shared" si="0"/>
        <v>36</v>
      </c>
      <c r="B41" s="183" t="s">
        <v>253</v>
      </c>
      <c r="C41" s="180" t="s">
        <v>761</v>
      </c>
      <c r="D41" s="185" t="s">
        <v>391</v>
      </c>
      <c r="E41" s="27">
        <v>9</v>
      </c>
      <c r="F41" s="180" t="s">
        <v>391</v>
      </c>
      <c r="G41" s="27">
        <v>9</v>
      </c>
      <c r="H41" s="180" t="s">
        <v>391</v>
      </c>
      <c r="I41" s="27">
        <v>9</v>
      </c>
      <c r="J41" s="180" t="s">
        <v>390</v>
      </c>
      <c r="K41" s="27">
        <v>10</v>
      </c>
      <c r="L41" s="180" t="s">
        <v>392</v>
      </c>
      <c r="M41" s="27">
        <v>8</v>
      </c>
      <c r="N41" s="180">
        <v>9</v>
      </c>
      <c r="O41" s="181">
        <v>0</v>
      </c>
      <c r="P41" s="182" t="s">
        <v>849</v>
      </c>
      <c r="Q41" s="182"/>
      <c r="R41" s="183"/>
    </row>
    <row r="42" spans="1:18" ht="33" x14ac:dyDescent="0.25">
      <c r="A42" s="178">
        <f t="shared" si="0"/>
        <v>37</v>
      </c>
      <c r="B42" s="69" t="s">
        <v>30</v>
      </c>
      <c r="C42" s="180" t="s">
        <v>761</v>
      </c>
      <c r="D42" s="185" t="s">
        <v>392</v>
      </c>
      <c r="E42" s="27">
        <v>8</v>
      </c>
      <c r="F42" s="180" t="s">
        <v>391</v>
      </c>
      <c r="G42" s="27">
        <v>9</v>
      </c>
      <c r="H42" s="180" t="s">
        <v>390</v>
      </c>
      <c r="I42" s="27">
        <v>10</v>
      </c>
      <c r="J42" s="180" t="s">
        <v>390</v>
      </c>
      <c r="K42" s="27">
        <v>10</v>
      </c>
      <c r="L42" s="180" t="s">
        <v>393</v>
      </c>
      <c r="M42" s="27">
        <v>7</v>
      </c>
      <c r="N42" s="180">
        <v>8.8000000000000007</v>
      </c>
      <c r="O42" s="181">
        <v>0</v>
      </c>
      <c r="P42" s="182" t="s">
        <v>849</v>
      </c>
      <c r="Q42" s="182"/>
      <c r="R42" s="183"/>
    </row>
    <row r="43" spans="1:18" ht="33" x14ac:dyDescent="0.25">
      <c r="A43" s="178">
        <f t="shared" si="0"/>
        <v>38</v>
      </c>
      <c r="B43" s="69" t="s">
        <v>212</v>
      </c>
      <c r="C43" s="180" t="s">
        <v>761</v>
      </c>
      <c r="D43" s="185" t="s">
        <v>391</v>
      </c>
      <c r="E43" s="27">
        <v>9</v>
      </c>
      <c r="F43" s="180" t="s">
        <v>391</v>
      </c>
      <c r="G43" s="27">
        <v>9</v>
      </c>
      <c r="H43" s="180" t="s">
        <v>390</v>
      </c>
      <c r="I43" s="27">
        <v>10</v>
      </c>
      <c r="J43" s="180" t="s">
        <v>391</v>
      </c>
      <c r="K43" s="27">
        <v>9</v>
      </c>
      <c r="L43" s="180" t="s">
        <v>392</v>
      </c>
      <c r="M43" s="27">
        <v>8</v>
      </c>
      <c r="N43" s="180">
        <v>9</v>
      </c>
      <c r="O43" s="181">
        <v>0</v>
      </c>
      <c r="P43" s="182" t="s">
        <v>849</v>
      </c>
      <c r="Q43" s="182"/>
      <c r="R43" s="183"/>
    </row>
    <row r="44" spans="1:18" ht="33" x14ac:dyDescent="0.25">
      <c r="A44" s="178">
        <f t="shared" si="0"/>
        <v>39</v>
      </c>
      <c r="B44" s="69" t="s">
        <v>272</v>
      </c>
      <c r="C44" s="180" t="s">
        <v>761</v>
      </c>
      <c r="D44" s="185" t="s">
        <v>393</v>
      </c>
      <c r="E44" s="27">
        <v>7</v>
      </c>
      <c r="F44" s="180" t="s">
        <v>392</v>
      </c>
      <c r="G44" s="27">
        <v>8</v>
      </c>
      <c r="H44" s="180" t="s">
        <v>391</v>
      </c>
      <c r="I44" s="27">
        <v>9</v>
      </c>
      <c r="J44" s="180" t="s">
        <v>391</v>
      </c>
      <c r="K44" s="27">
        <v>9</v>
      </c>
      <c r="L44" s="180" t="s">
        <v>392</v>
      </c>
      <c r="M44" s="27">
        <v>8</v>
      </c>
      <c r="N44" s="180">
        <v>8.1999999999999993</v>
      </c>
      <c r="O44" s="181">
        <v>0</v>
      </c>
      <c r="P44" s="182" t="s">
        <v>849</v>
      </c>
      <c r="Q44" s="182"/>
      <c r="R44" s="183"/>
    </row>
    <row r="45" spans="1:18" ht="33" x14ac:dyDescent="0.25">
      <c r="A45" s="178">
        <f t="shared" si="0"/>
        <v>40</v>
      </c>
      <c r="B45" s="69" t="s">
        <v>126</v>
      </c>
      <c r="C45" s="180" t="s">
        <v>761</v>
      </c>
      <c r="D45" s="185" t="s">
        <v>390</v>
      </c>
      <c r="E45" s="27">
        <v>10</v>
      </c>
      <c r="F45" s="180" t="s">
        <v>390</v>
      </c>
      <c r="G45" s="27">
        <v>10</v>
      </c>
      <c r="H45" s="180" t="s">
        <v>390</v>
      </c>
      <c r="I45" s="27">
        <v>10</v>
      </c>
      <c r="J45" s="180" t="s">
        <v>390</v>
      </c>
      <c r="K45" s="27">
        <v>10</v>
      </c>
      <c r="L45" s="180" t="s">
        <v>392</v>
      </c>
      <c r="M45" s="27">
        <v>8</v>
      </c>
      <c r="N45" s="180">
        <v>9.6</v>
      </c>
      <c r="O45" s="181">
        <v>0</v>
      </c>
      <c r="P45" s="182" t="s">
        <v>849</v>
      </c>
      <c r="Q45" s="182"/>
      <c r="R45" s="183"/>
    </row>
    <row r="46" spans="1:18" ht="33" x14ac:dyDescent="0.25">
      <c r="A46" s="178">
        <f t="shared" si="0"/>
        <v>41</v>
      </c>
      <c r="B46" s="187" t="s">
        <v>5</v>
      </c>
      <c r="C46" s="180" t="s">
        <v>761</v>
      </c>
      <c r="D46" s="185" t="s">
        <v>390</v>
      </c>
      <c r="E46" s="27">
        <v>10</v>
      </c>
      <c r="F46" s="180" t="s">
        <v>390</v>
      </c>
      <c r="G46" s="27">
        <v>10</v>
      </c>
      <c r="H46" s="180" t="s">
        <v>390</v>
      </c>
      <c r="I46" s="27">
        <v>10</v>
      </c>
      <c r="J46" s="180" t="s">
        <v>390</v>
      </c>
      <c r="K46" s="27">
        <v>10</v>
      </c>
      <c r="L46" s="180" t="s">
        <v>392</v>
      </c>
      <c r="M46" s="27">
        <v>8</v>
      </c>
      <c r="N46" s="180">
        <v>9.6</v>
      </c>
      <c r="O46" s="181">
        <v>0</v>
      </c>
      <c r="P46" s="182" t="s">
        <v>849</v>
      </c>
      <c r="Q46" s="182"/>
      <c r="R46" s="183"/>
    </row>
    <row r="47" spans="1:18" ht="49.5" x14ac:dyDescent="0.25">
      <c r="A47" s="178">
        <f t="shared" si="0"/>
        <v>42</v>
      </c>
      <c r="B47" s="69" t="s">
        <v>18</v>
      </c>
      <c r="C47" s="180" t="s">
        <v>765</v>
      </c>
      <c r="D47" s="185" t="s">
        <v>391</v>
      </c>
      <c r="E47" s="27">
        <v>9</v>
      </c>
      <c r="F47" s="180" t="s">
        <v>390</v>
      </c>
      <c r="G47" s="27">
        <v>10</v>
      </c>
      <c r="H47" s="180" t="s">
        <v>390</v>
      </c>
      <c r="I47" s="27">
        <v>10</v>
      </c>
      <c r="J47" s="180" t="s">
        <v>390</v>
      </c>
      <c r="K47" s="27">
        <v>10</v>
      </c>
      <c r="L47" s="180" t="s">
        <v>390</v>
      </c>
      <c r="M47" s="27">
        <v>10</v>
      </c>
      <c r="N47" s="180">
        <v>9.8000000000000007</v>
      </c>
      <c r="O47" s="181">
        <v>0</v>
      </c>
      <c r="P47" s="182" t="s">
        <v>849</v>
      </c>
      <c r="Q47" s="182"/>
      <c r="R47" s="183"/>
    </row>
    <row r="48" spans="1:18" ht="33" x14ac:dyDescent="0.25">
      <c r="A48" s="178">
        <f t="shared" si="0"/>
        <v>43</v>
      </c>
      <c r="B48" s="187" t="s">
        <v>72</v>
      </c>
      <c r="C48" s="180" t="s">
        <v>761</v>
      </c>
      <c r="D48" s="185" t="s">
        <v>392</v>
      </c>
      <c r="E48" s="27">
        <v>8</v>
      </c>
      <c r="F48" s="180" t="s">
        <v>392</v>
      </c>
      <c r="G48" s="27">
        <v>8</v>
      </c>
      <c r="H48" s="180" t="s">
        <v>392</v>
      </c>
      <c r="I48" s="27">
        <v>8</v>
      </c>
      <c r="J48" s="180" t="s">
        <v>391</v>
      </c>
      <c r="K48" s="27">
        <v>9</v>
      </c>
      <c r="L48" s="180" t="s">
        <v>392</v>
      </c>
      <c r="M48" s="27">
        <v>8</v>
      </c>
      <c r="N48" s="180">
        <v>8.1999999999999993</v>
      </c>
      <c r="O48" s="181">
        <v>0</v>
      </c>
      <c r="P48" s="182" t="s">
        <v>849</v>
      </c>
      <c r="Q48" s="182"/>
      <c r="R48" s="183"/>
    </row>
    <row r="49" spans="1:18" ht="33" x14ac:dyDescent="0.25">
      <c r="A49" s="178">
        <f t="shared" si="0"/>
        <v>44</v>
      </c>
      <c r="B49" s="69" t="s">
        <v>19</v>
      </c>
      <c r="C49" s="180" t="s">
        <v>761</v>
      </c>
      <c r="D49" s="185" t="s">
        <v>392</v>
      </c>
      <c r="E49" s="27">
        <v>8</v>
      </c>
      <c r="F49" s="180" t="s">
        <v>391</v>
      </c>
      <c r="G49" s="27">
        <v>9</v>
      </c>
      <c r="H49" s="180" t="s">
        <v>391</v>
      </c>
      <c r="I49" s="27">
        <v>9</v>
      </c>
      <c r="J49" s="180" t="s">
        <v>391</v>
      </c>
      <c r="K49" s="27">
        <v>9</v>
      </c>
      <c r="L49" s="180" t="s">
        <v>392</v>
      </c>
      <c r="M49" s="27">
        <v>8</v>
      </c>
      <c r="N49" s="180">
        <v>8.6</v>
      </c>
      <c r="O49" s="181">
        <v>0</v>
      </c>
      <c r="P49" s="182" t="s">
        <v>849</v>
      </c>
      <c r="Q49" s="182"/>
      <c r="R49" s="183"/>
    </row>
    <row r="50" spans="1:18" ht="33" x14ac:dyDescent="0.25">
      <c r="A50" s="178">
        <f t="shared" si="0"/>
        <v>45</v>
      </c>
      <c r="B50" s="187" t="s">
        <v>75</v>
      </c>
      <c r="C50" s="180" t="s">
        <v>761</v>
      </c>
      <c r="D50" s="185" t="s">
        <v>392</v>
      </c>
      <c r="E50" s="27">
        <v>8</v>
      </c>
      <c r="F50" s="180" t="s">
        <v>391</v>
      </c>
      <c r="G50" s="27">
        <v>9</v>
      </c>
      <c r="H50" s="180" t="s">
        <v>391</v>
      </c>
      <c r="I50" s="27">
        <v>9</v>
      </c>
      <c r="J50" s="180" t="s">
        <v>391</v>
      </c>
      <c r="K50" s="27">
        <v>9</v>
      </c>
      <c r="L50" s="180" t="s">
        <v>391</v>
      </c>
      <c r="M50" s="27">
        <v>9</v>
      </c>
      <c r="N50" s="180">
        <v>8.8000000000000007</v>
      </c>
      <c r="O50" s="181">
        <v>0</v>
      </c>
      <c r="P50" s="182" t="s">
        <v>849</v>
      </c>
      <c r="Q50" s="182"/>
      <c r="R50" s="183"/>
    </row>
    <row r="51" spans="1:18" ht="33" x14ac:dyDescent="0.25">
      <c r="A51" s="178">
        <f t="shared" si="0"/>
        <v>46</v>
      </c>
      <c r="B51" s="69" t="s">
        <v>20</v>
      </c>
      <c r="C51" s="180" t="s">
        <v>761</v>
      </c>
      <c r="D51" s="185" t="s">
        <v>391</v>
      </c>
      <c r="E51" s="27">
        <v>9</v>
      </c>
      <c r="F51" s="180" t="s">
        <v>391</v>
      </c>
      <c r="G51" s="27">
        <v>9</v>
      </c>
      <c r="H51" s="180" t="s">
        <v>391</v>
      </c>
      <c r="I51" s="27">
        <v>9</v>
      </c>
      <c r="J51" s="180" t="s">
        <v>391</v>
      </c>
      <c r="K51" s="27">
        <v>9</v>
      </c>
      <c r="L51" s="180" t="s">
        <v>391</v>
      </c>
      <c r="M51" s="27">
        <v>9</v>
      </c>
      <c r="N51" s="180">
        <v>9</v>
      </c>
      <c r="O51" s="181">
        <v>0</v>
      </c>
      <c r="P51" s="182" t="s">
        <v>849</v>
      </c>
      <c r="Q51" s="182"/>
      <c r="R51" s="183"/>
    </row>
    <row r="52" spans="1:18" ht="33" x14ac:dyDescent="0.25">
      <c r="A52" s="178">
        <f t="shared" si="0"/>
        <v>47</v>
      </c>
      <c r="B52" s="69" t="s">
        <v>41</v>
      </c>
      <c r="C52" s="180" t="s">
        <v>761</v>
      </c>
      <c r="D52" s="185" t="s">
        <v>392</v>
      </c>
      <c r="E52" s="27">
        <v>8</v>
      </c>
      <c r="F52" s="180" t="s">
        <v>391</v>
      </c>
      <c r="G52" s="27">
        <v>9</v>
      </c>
      <c r="H52" s="180" t="s">
        <v>391</v>
      </c>
      <c r="I52" s="27">
        <v>9</v>
      </c>
      <c r="J52" s="180" t="s">
        <v>391</v>
      </c>
      <c r="K52" s="27">
        <v>9</v>
      </c>
      <c r="L52" s="180" t="s">
        <v>392</v>
      </c>
      <c r="M52" s="27">
        <v>8</v>
      </c>
      <c r="N52" s="180">
        <v>8.6</v>
      </c>
      <c r="O52" s="181">
        <v>0</v>
      </c>
      <c r="P52" s="182" t="s">
        <v>849</v>
      </c>
      <c r="Q52" s="182"/>
      <c r="R52" s="183"/>
    </row>
    <row r="53" spans="1:18" ht="33" x14ac:dyDescent="0.25">
      <c r="A53" s="178">
        <f t="shared" si="0"/>
        <v>48</v>
      </c>
      <c r="B53" s="69" t="s">
        <v>85</v>
      </c>
      <c r="C53" s="180" t="s">
        <v>766</v>
      </c>
      <c r="D53" s="185" t="s">
        <v>391</v>
      </c>
      <c r="E53" s="27">
        <v>9</v>
      </c>
      <c r="F53" s="180" t="s">
        <v>390</v>
      </c>
      <c r="G53" s="27">
        <v>10</v>
      </c>
      <c r="H53" s="180" t="s">
        <v>390</v>
      </c>
      <c r="I53" s="27">
        <v>10</v>
      </c>
      <c r="J53" s="180" t="s">
        <v>390</v>
      </c>
      <c r="K53" s="27">
        <v>10</v>
      </c>
      <c r="L53" s="180" t="s">
        <v>390</v>
      </c>
      <c r="M53" s="27">
        <v>10</v>
      </c>
      <c r="N53" s="180">
        <v>9.8000000000000007</v>
      </c>
      <c r="O53" s="181">
        <v>0</v>
      </c>
      <c r="P53" s="182" t="s">
        <v>849</v>
      </c>
      <c r="Q53" s="182"/>
      <c r="R53" s="183"/>
    </row>
    <row r="54" spans="1:18" ht="33" x14ac:dyDescent="0.25">
      <c r="A54" s="178">
        <f t="shared" si="0"/>
        <v>49</v>
      </c>
      <c r="B54" s="183" t="s">
        <v>282</v>
      </c>
      <c r="C54" s="180" t="s">
        <v>761</v>
      </c>
      <c r="D54" s="185" t="s">
        <v>391</v>
      </c>
      <c r="E54" s="27">
        <v>9</v>
      </c>
      <c r="F54" s="180" t="s">
        <v>391</v>
      </c>
      <c r="G54" s="27">
        <v>9</v>
      </c>
      <c r="H54" s="180" t="s">
        <v>391</v>
      </c>
      <c r="I54" s="27">
        <v>9</v>
      </c>
      <c r="J54" s="180" t="s">
        <v>391</v>
      </c>
      <c r="K54" s="27">
        <v>9</v>
      </c>
      <c r="L54" s="180" t="s">
        <v>392</v>
      </c>
      <c r="M54" s="27">
        <v>8</v>
      </c>
      <c r="N54" s="180">
        <v>8.8000000000000007</v>
      </c>
      <c r="O54" s="181">
        <v>0</v>
      </c>
      <c r="P54" s="182" t="s">
        <v>849</v>
      </c>
      <c r="Q54" s="182"/>
      <c r="R54" s="183"/>
    </row>
    <row r="55" spans="1:18" ht="33" x14ac:dyDescent="0.25">
      <c r="A55" s="178">
        <f t="shared" si="0"/>
        <v>50</v>
      </c>
      <c r="B55" s="187" t="s">
        <v>4</v>
      </c>
      <c r="C55" s="180" t="s">
        <v>761</v>
      </c>
      <c r="D55" s="185" t="s">
        <v>392</v>
      </c>
      <c r="E55" s="27">
        <v>8</v>
      </c>
      <c r="F55" s="180" t="s">
        <v>391</v>
      </c>
      <c r="G55" s="27">
        <v>9</v>
      </c>
      <c r="H55" s="180" t="s">
        <v>391</v>
      </c>
      <c r="I55" s="27">
        <v>9</v>
      </c>
      <c r="J55" s="180" t="s">
        <v>391</v>
      </c>
      <c r="K55" s="27">
        <v>9</v>
      </c>
      <c r="L55" s="180" t="s">
        <v>392</v>
      </c>
      <c r="M55" s="27">
        <v>8</v>
      </c>
      <c r="N55" s="180">
        <v>8.6</v>
      </c>
      <c r="O55" s="181">
        <v>0</v>
      </c>
      <c r="P55" s="182" t="s">
        <v>849</v>
      </c>
      <c r="Q55" s="182"/>
      <c r="R55" s="183"/>
    </row>
    <row r="56" spans="1:18" ht="33" x14ac:dyDescent="0.25">
      <c r="A56" s="178">
        <f t="shared" si="0"/>
        <v>51</v>
      </c>
      <c r="B56" s="183" t="s">
        <v>254</v>
      </c>
      <c r="C56" s="180" t="s">
        <v>761</v>
      </c>
      <c r="D56" s="185" t="s">
        <v>391</v>
      </c>
      <c r="E56" s="27">
        <v>9</v>
      </c>
      <c r="F56" s="180" t="s">
        <v>392</v>
      </c>
      <c r="G56" s="27">
        <v>8</v>
      </c>
      <c r="H56" s="180" t="s">
        <v>392</v>
      </c>
      <c r="I56" s="27">
        <v>8</v>
      </c>
      <c r="J56" s="180" t="s">
        <v>391</v>
      </c>
      <c r="K56" s="27">
        <v>9</v>
      </c>
      <c r="L56" s="180" t="s">
        <v>392</v>
      </c>
      <c r="M56" s="27">
        <v>8</v>
      </c>
      <c r="N56" s="180">
        <v>8.4</v>
      </c>
      <c r="O56" s="181">
        <v>0</v>
      </c>
      <c r="P56" s="182" t="s">
        <v>849</v>
      </c>
      <c r="Q56" s="182"/>
      <c r="R56" s="183"/>
    </row>
    <row r="57" spans="1:18" ht="33" x14ac:dyDescent="0.25">
      <c r="A57" s="178">
        <f t="shared" si="0"/>
        <v>52</v>
      </c>
      <c r="B57" s="69" t="s">
        <v>89</v>
      </c>
      <c r="C57" s="180" t="s">
        <v>761</v>
      </c>
      <c r="D57" s="185" t="s">
        <v>391</v>
      </c>
      <c r="E57" s="27">
        <v>9</v>
      </c>
      <c r="F57" s="180" t="s">
        <v>390</v>
      </c>
      <c r="G57" s="27">
        <v>10</v>
      </c>
      <c r="H57" s="180" t="s">
        <v>390</v>
      </c>
      <c r="I57" s="27">
        <v>10</v>
      </c>
      <c r="J57" s="180" t="s">
        <v>391</v>
      </c>
      <c r="K57" s="27">
        <v>9</v>
      </c>
      <c r="L57" s="180" t="s">
        <v>392</v>
      </c>
      <c r="M57" s="27">
        <v>8</v>
      </c>
      <c r="N57" s="180">
        <v>9.1999999999999993</v>
      </c>
      <c r="O57" s="181">
        <v>0</v>
      </c>
      <c r="P57" s="182" t="s">
        <v>849</v>
      </c>
      <c r="Q57" s="182"/>
      <c r="R57" s="183"/>
    </row>
    <row r="58" spans="1:18" ht="33" x14ac:dyDescent="0.25">
      <c r="A58" s="178">
        <f t="shared" si="0"/>
        <v>53</v>
      </c>
      <c r="B58" s="69" t="s">
        <v>90</v>
      </c>
      <c r="C58" s="180" t="s">
        <v>847</v>
      </c>
      <c r="D58" s="185" t="s">
        <v>391</v>
      </c>
      <c r="E58" s="27">
        <v>9</v>
      </c>
      <c r="F58" s="180" t="s">
        <v>390</v>
      </c>
      <c r="G58" s="27">
        <v>10</v>
      </c>
      <c r="H58" s="180" t="s">
        <v>390</v>
      </c>
      <c r="I58" s="27">
        <v>10</v>
      </c>
      <c r="J58" s="180" t="s">
        <v>390</v>
      </c>
      <c r="K58" s="27">
        <v>10</v>
      </c>
      <c r="L58" s="180" t="s">
        <v>390</v>
      </c>
      <c r="M58" s="27">
        <v>10</v>
      </c>
      <c r="N58" s="180">
        <v>9.8000000000000007</v>
      </c>
      <c r="O58" s="181">
        <v>0</v>
      </c>
      <c r="P58" s="182" t="s">
        <v>849</v>
      </c>
      <c r="Q58" s="182"/>
      <c r="R58" s="183"/>
    </row>
    <row r="59" spans="1:18" ht="33" x14ac:dyDescent="0.25">
      <c r="A59" s="178">
        <f t="shared" si="0"/>
        <v>54</v>
      </c>
      <c r="B59" s="69" t="s">
        <v>218</v>
      </c>
      <c r="C59" s="180" t="s">
        <v>848</v>
      </c>
      <c r="D59" s="185" t="s">
        <v>390</v>
      </c>
      <c r="E59" s="27">
        <v>10</v>
      </c>
      <c r="F59" s="180" t="s">
        <v>390</v>
      </c>
      <c r="G59" s="27">
        <v>10</v>
      </c>
      <c r="H59" s="180" t="s">
        <v>390</v>
      </c>
      <c r="I59" s="27">
        <v>10</v>
      </c>
      <c r="J59" s="180" t="s">
        <v>390</v>
      </c>
      <c r="K59" s="27">
        <v>10</v>
      </c>
      <c r="L59" s="180" t="s">
        <v>390</v>
      </c>
      <c r="M59" s="27">
        <v>10</v>
      </c>
      <c r="N59" s="180">
        <v>10</v>
      </c>
      <c r="O59" s="181">
        <v>0</v>
      </c>
      <c r="P59" s="182" t="s">
        <v>849</v>
      </c>
      <c r="Q59" s="182"/>
      <c r="R59" s="190"/>
    </row>
    <row r="60" spans="1:18" ht="33" x14ac:dyDescent="0.25">
      <c r="A60" s="178">
        <f t="shared" si="0"/>
        <v>55</v>
      </c>
      <c r="B60" s="69" t="s">
        <v>219</v>
      </c>
      <c r="C60" s="180" t="s">
        <v>761</v>
      </c>
      <c r="D60" s="185" t="s">
        <v>391</v>
      </c>
      <c r="E60" s="27">
        <v>9</v>
      </c>
      <c r="F60" s="180" t="s">
        <v>391</v>
      </c>
      <c r="G60" s="27">
        <v>9</v>
      </c>
      <c r="H60" s="180" t="s">
        <v>391</v>
      </c>
      <c r="I60" s="27">
        <v>9</v>
      </c>
      <c r="J60" s="180" t="s">
        <v>391</v>
      </c>
      <c r="K60" s="27">
        <v>9</v>
      </c>
      <c r="L60" s="180" t="s">
        <v>391</v>
      </c>
      <c r="M60" s="27">
        <v>9</v>
      </c>
      <c r="N60" s="180">
        <v>9</v>
      </c>
      <c r="O60" s="181">
        <v>0</v>
      </c>
      <c r="P60" s="182" t="s">
        <v>849</v>
      </c>
      <c r="Q60" s="182"/>
      <c r="R60" s="183"/>
    </row>
    <row r="61" spans="1:18" ht="33" x14ac:dyDescent="0.25">
      <c r="A61" s="178">
        <f t="shared" si="0"/>
        <v>56</v>
      </c>
      <c r="B61" s="58" t="s">
        <v>198</v>
      </c>
      <c r="C61" s="180" t="s">
        <v>761</v>
      </c>
      <c r="D61" s="185" t="s">
        <v>391</v>
      </c>
      <c r="E61" s="27">
        <v>9</v>
      </c>
      <c r="F61" s="180" t="s">
        <v>391</v>
      </c>
      <c r="G61" s="27">
        <v>9</v>
      </c>
      <c r="H61" s="180" t="s">
        <v>391</v>
      </c>
      <c r="I61" s="27">
        <v>9</v>
      </c>
      <c r="J61" s="180" t="s">
        <v>391</v>
      </c>
      <c r="K61" s="27">
        <v>9</v>
      </c>
      <c r="L61" s="180" t="s">
        <v>391</v>
      </c>
      <c r="M61" s="27">
        <v>9</v>
      </c>
      <c r="N61" s="180">
        <v>9</v>
      </c>
      <c r="O61" s="181">
        <v>0</v>
      </c>
      <c r="P61" s="182" t="s">
        <v>849</v>
      </c>
      <c r="Q61" s="182"/>
      <c r="R61" s="183"/>
    </row>
    <row r="62" spans="1:18" ht="33" x14ac:dyDescent="0.25">
      <c r="A62" s="178">
        <f t="shared" si="0"/>
        <v>57</v>
      </c>
      <c r="B62" s="69" t="s">
        <v>220</v>
      </c>
      <c r="C62" s="180" t="s">
        <v>761</v>
      </c>
      <c r="D62" s="185" t="s">
        <v>391</v>
      </c>
      <c r="E62" s="27">
        <v>9</v>
      </c>
      <c r="F62" s="180" t="s">
        <v>391</v>
      </c>
      <c r="G62" s="27">
        <v>9</v>
      </c>
      <c r="H62" s="180" t="s">
        <v>391</v>
      </c>
      <c r="I62" s="27">
        <v>9</v>
      </c>
      <c r="J62" s="180" t="s">
        <v>391</v>
      </c>
      <c r="K62" s="27">
        <v>9</v>
      </c>
      <c r="L62" s="180" t="s">
        <v>392</v>
      </c>
      <c r="M62" s="27">
        <v>8</v>
      </c>
      <c r="N62" s="180">
        <v>8.8000000000000007</v>
      </c>
      <c r="O62" s="181">
        <v>0</v>
      </c>
      <c r="P62" s="182" t="s">
        <v>849</v>
      </c>
      <c r="Q62" s="182"/>
      <c r="R62" s="183"/>
    </row>
    <row r="63" spans="1:18" ht="33" x14ac:dyDescent="0.25">
      <c r="A63" s="178">
        <f t="shared" si="0"/>
        <v>58</v>
      </c>
      <c r="B63" s="69" t="s">
        <v>221</v>
      </c>
      <c r="C63" s="180" t="s">
        <v>761</v>
      </c>
      <c r="D63" s="185" t="s">
        <v>392</v>
      </c>
      <c r="E63" s="27">
        <v>8</v>
      </c>
      <c r="F63" s="180" t="s">
        <v>391</v>
      </c>
      <c r="G63" s="27">
        <v>9</v>
      </c>
      <c r="H63" s="180" t="s">
        <v>391</v>
      </c>
      <c r="I63" s="27">
        <v>9</v>
      </c>
      <c r="J63" s="180" t="s">
        <v>306</v>
      </c>
      <c r="K63" s="27">
        <v>7</v>
      </c>
      <c r="L63" s="180" t="s">
        <v>392</v>
      </c>
      <c r="M63" s="27">
        <v>8</v>
      </c>
      <c r="N63" s="180">
        <v>8.1999999999999993</v>
      </c>
      <c r="O63" s="181">
        <v>0</v>
      </c>
      <c r="P63" s="182" t="s">
        <v>849</v>
      </c>
      <c r="Q63" s="182" t="s">
        <v>854</v>
      </c>
      <c r="R63" s="183"/>
    </row>
    <row r="64" spans="1:18" ht="33" x14ac:dyDescent="0.25">
      <c r="A64" s="178">
        <f t="shared" si="0"/>
        <v>59</v>
      </c>
      <c r="B64" s="187" t="s">
        <v>74</v>
      </c>
      <c r="C64" s="180" t="s">
        <v>761</v>
      </c>
      <c r="D64" s="185" t="s">
        <v>391</v>
      </c>
      <c r="E64" s="27">
        <v>9</v>
      </c>
      <c r="F64" s="180" t="s">
        <v>391</v>
      </c>
      <c r="G64" s="27">
        <v>9</v>
      </c>
      <c r="H64" s="180" t="s">
        <v>391</v>
      </c>
      <c r="I64" s="27">
        <v>9</v>
      </c>
      <c r="J64" s="180" t="s">
        <v>391</v>
      </c>
      <c r="K64" s="27">
        <v>9</v>
      </c>
      <c r="L64" s="180" t="s">
        <v>392</v>
      </c>
      <c r="M64" s="27">
        <v>8</v>
      </c>
      <c r="N64" s="180">
        <v>8.8000000000000007</v>
      </c>
      <c r="O64" s="181">
        <v>0</v>
      </c>
      <c r="P64" s="182" t="s">
        <v>849</v>
      </c>
      <c r="Q64" s="182"/>
      <c r="R64" s="183"/>
    </row>
    <row r="65" spans="1:18" ht="33" x14ac:dyDescent="0.25">
      <c r="A65" s="178">
        <f t="shared" si="0"/>
        <v>60</v>
      </c>
      <c r="B65" s="69" t="s">
        <v>224</v>
      </c>
      <c r="C65" s="180" t="s">
        <v>761</v>
      </c>
      <c r="D65" s="185" t="s">
        <v>391</v>
      </c>
      <c r="E65" s="27">
        <v>9</v>
      </c>
      <c r="F65" s="180" t="s">
        <v>392</v>
      </c>
      <c r="G65" s="27">
        <v>8</v>
      </c>
      <c r="H65" s="180" t="s">
        <v>391</v>
      </c>
      <c r="I65" s="27">
        <v>9</v>
      </c>
      <c r="J65" s="180" t="s">
        <v>391</v>
      </c>
      <c r="K65" s="27">
        <v>9</v>
      </c>
      <c r="L65" s="180" t="s">
        <v>392</v>
      </c>
      <c r="M65" s="27">
        <v>8</v>
      </c>
      <c r="N65" s="180">
        <v>8.6</v>
      </c>
      <c r="O65" s="181">
        <v>0</v>
      </c>
      <c r="P65" s="182" t="s">
        <v>849</v>
      </c>
      <c r="Q65" s="182"/>
      <c r="R65" s="183"/>
    </row>
    <row r="66" spans="1:18" ht="33" x14ac:dyDescent="0.25">
      <c r="A66" s="178">
        <f t="shared" si="0"/>
        <v>61</v>
      </c>
      <c r="B66" s="69" t="s">
        <v>225</v>
      </c>
      <c r="C66" s="180" t="s">
        <v>761</v>
      </c>
      <c r="D66" s="185" t="s">
        <v>392</v>
      </c>
      <c r="E66" s="27">
        <v>8</v>
      </c>
      <c r="F66" s="180" t="s">
        <v>391</v>
      </c>
      <c r="G66" s="27">
        <v>9</v>
      </c>
      <c r="H66" s="180" t="s">
        <v>391</v>
      </c>
      <c r="I66" s="27">
        <v>9</v>
      </c>
      <c r="J66" s="180" t="s">
        <v>391</v>
      </c>
      <c r="K66" s="27">
        <v>9</v>
      </c>
      <c r="L66" s="180" t="s">
        <v>393</v>
      </c>
      <c r="M66" s="27">
        <v>7</v>
      </c>
      <c r="N66" s="180">
        <v>8.4</v>
      </c>
      <c r="O66" s="181">
        <v>0</v>
      </c>
      <c r="P66" s="182" t="s">
        <v>849</v>
      </c>
      <c r="Q66" s="182"/>
      <c r="R66" s="183"/>
    </row>
    <row r="67" spans="1:18" ht="33" x14ac:dyDescent="0.25">
      <c r="A67" s="178">
        <f t="shared" si="0"/>
        <v>62</v>
      </c>
      <c r="B67" s="69" t="s">
        <v>34</v>
      </c>
      <c r="C67" s="180" t="s">
        <v>761</v>
      </c>
      <c r="D67" s="185" t="s">
        <v>391</v>
      </c>
      <c r="E67" s="27">
        <v>9</v>
      </c>
      <c r="F67" s="180" t="s">
        <v>391</v>
      </c>
      <c r="G67" s="27">
        <v>9</v>
      </c>
      <c r="H67" s="180" t="s">
        <v>391</v>
      </c>
      <c r="I67" s="27">
        <v>9</v>
      </c>
      <c r="J67" s="180" t="s">
        <v>391</v>
      </c>
      <c r="K67" s="27">
        <v>9</v>
      </c>
      <c r="L67" s="180" t="s">
        <v>391</v>
      </c>
      <c r="M67" s="27">
        <v>9</v>
      </c>
      <c r="N67" s="180">
        <v>9</v>
      </c>
      <c r="O67" s="181">
        <v>0</v>
      </c>
      <c r="P67" s="182" t="s">
        <v>849</v>
      </c>
      <c r="Q67" s="182"/>
      <c r="R67" s="183"/>
    </row>
    <row r="68" spans="1:18" ht="33" x14ac:dyDescent="0.25">
      <c r="A68" s="178">
        <f t="shared" si="0"/>
        <v>63</v>
      </c>
      <c r="B68" s="69" t="s">
        <v>274</v>
      </c>
      <c r="C68" s="180" t="s">
        <v>761</v>
      </c>
      <c r="D68" s="185" t="s">
        <v>392</v>
      </c>
      <c r="E68" s="27">
        <v>8</v>
      </c>
      <c r="F68" s="180" t="s">
        <v>392</v>
      </c>
      <c r="G68" s="27">
        <v>8</v>
      </c>
      <c r="H68" s="180" t="s">
        <v>391</v>
      </c>
      <c r="I68" s="27">
        <v>9</v>
      </c>
      <c r="J68" s="180" t="s">
        <v>391</v>
      </c>
      <c r="K68" s="27">
        <v>9</v>
      </c>
      <c r="L68" s="180" t="s">
        <v>392</v>
      </c>
      <c r="M68" s="27">
        <v>8</v>
      </c>
      <c r="N68" s="180">
        <v>8.4</v>
      </c>
      <c r="O68" s="181">
        <v>0</v>
      </c>
      <c r="P68" s="182" t="s">
        <v>849</v>
      </c>
      <c r="Q68" s="182"/>
      <c r="R68" s="183"/>
    </row>
    <row r="69" spans="1:18" ht="33" x14ac:dyDescent="0.25">
      <c r="A69" s="178">
        <f t="shared" si="0"/>
        <v>64</v>
      </c>
      <c r="B69" s="69" t="s">
        <v>368</v>
      </c>
      <c r="C69" s="180" t="s">
        <v>768</v>
      </c>
      <c r="D69" s="185" t="s">
        <v>391</v>
      </c>
      <c r="E69" s="27">
        <v>9</v>
      </c>
      <c r="F69" s="180" t="s">
        <v>390</v>
      </c>
      <c r="G69" s="27">
        <v>10</v>
      </c>
      <c r="H69" s="180" t="s">
        <v>390</v>
      </c>
      <c r="I69" s="27">
        <v>10</v>
      </c>
      <c r="J69" s="180" t="s">
        <v>390</v>
      </c>
      <c r="K69" s="27">
        <v>10</v>
      </c>
      <c r="L69" s="180" t="s">
        <v>390</v>
      </c>
      <c r="M69" s="27">
        <v>10</v>
      </c>
      <c r="N69" s="180">
        <v>9.8000000000000007</v>
      </c>
      <c r="O69" s="181">
        <v>0</v>
      </c>
      <c r="P69" s="182" t="s">
        <v>849</v>
      </c>
      <c r="Q69" s="182"/>
      <c r="R69" s="183"/>
    </row>
    <row r="70" spans="1:18" ht="33" x14ac:dyDescent="0.25">
      <c r="A70" s="178">
        <f t="shared" si="0"/>
        <v>65</v>
      </c>
      <c r="B70" s="183" t="s">
        <v>95</v>
      </c>
      <c r="C70" s="180" t="s">
        <v>761</v>
      </c>
      <c r="D70" s="185" t="s">
        <v>392</v>
      </c>
      <c r="E70" s="27">
        <v>8</v>
      </c>
      <c r="F70" s="180" t="s">
        <v>392</v>
      </c>
      <c r="G70" s="27">
        <v>8</v>
      </c>
      <c r="H70" s="180" t="s">
        <v>392</v>
      </c>
      <c r="I70" s="27">
        <v>8</v>
      </c>
      <c r="J70" s="180" t="s">
        <v>392</v>
      </c>
      <c r="K70" s="27">
        <v>8</v>
      </c>
      <c r="L70" s="180" t="s">
        <v>392</v>
      </c>
      <c r="M70" s="27">
        <v>8</v>
      </c>
      <c r="N70" s="180">
        <v>8</v>
      </c>
      <c r="O70" s="181">
        <v>0</v>
      </c>
      <c r="P70" s="182" t="s">
        <v>849</v>
      </c>
      <c r="Q70" s="182"/>
      <c r="R70" s="183"/>
    </row>
    <row r="71" spans="1:18" ht="33" x14ac:dyDescent="0.25">
      <c r="A71" s="178">
        <f t="shared" si="0"/>
        <v>66</v>
      </c>
      <c r="B71" s="183" t="s">
        <v>97</v>
      </c>
      <c r="C71" s="180" t="s">
        <v>761</v>
      </c>
      <c r="D71" s="185" t="s">
        <v>393</v>
      </c>
      <c r="E71" s="27">
        <v>7</v>
      </c>
      <c r="F71" s="180" t="s">
        <v>392</v>
      </c>
      <c r="G71" s="27">
        <v>8</v>
      </c>
      <c r="H71" s="180" t="s">
        <v>391</v>
      </c>
      <c r="I71" s="27">
        <v>9</v>
      </c>
      <c r="J71" s="180" t="s">
        <v>392</v>
      </c>
      <c r="K71" s="27">
        <v>8</v>
      </c>
      <c r="L71" s="180" t="s">
        <v>392</v>
      </c>
      <c r="M71" s="27">
        <v>8</v>
      </c>
      <c r="N71" s="180">
        <v>8</v>
      </c>
      <c r="O71" s="181">
        <v>0</v>
      </c>
      <c r="P71" s="182" t="s">
        <v>849</v>
      </c>
      <c r="Q71" s="182"/>
      <c r="R71" s="183"/>
    </row>
    <row r="72" spans="1:18" ht="33" x14ac:dyDescent="0.25">
      <c r="A72" s="178">
        <f t="shared" ref="A72:A135" si="1">A71+1</f>
        <v>67</v>
      </c>
      <c r="B72" s="70" t="s">
        <v>399</v>
      </c>
      <c r="C72" s="180" t="s">
        <v>761</v>
      </c>
      <c r="D72" s="185" t="s">
        <v>392</v>
      </c>
      <c r="E72" s="27">
        <v>8</v>
      </c>
      <c r="F72" s="180" t="s">
        <v>391</v>
      </c>
      <c r="G72" s="27">
        <v>9</v>
      </c>
      <c r="H72" s="180" t="s">
        <v>391</v>
      </c>
      <c r="I72" s="27">
        <v>9</v>
      </c>
      <c r="J72" s="180" t="s">
        <v>392</v>
      </c>
      <c r="K72" s="27">
        <v>8</v>
      </c>
      <c r="L72" s="180" t="s">
        <v>391</v>
      </c>
      <c r="M72" s="27">
        <v>9</v>
      </c>
      <c r="N72" s="180">
        <v>8.6</v>
      </c>
      <c r="O72" s="181">
        <v>0</v>
      </c>
      <c r="P72" s="182" t="s">
        <v>849</v>
      </c>
      <c r="Q72" s="182"/>
      <c r="R72" s="183"/>
    </row>
    <row r="73" spans="1:18" ht="33" x14ac:dyDescent="0.25">
      <c r="A73" s="178">
        <f t="shared" si="1"/>
        <v>68</v>
      </c>
      <c r="B73" s="183" t="s">
        <v>112</v>
      </c>
      <c r="C73" s="27" t="s">
        <v>255</v>
      </c>
      <c r="D73" s="185" t="s">
        <v>392</v>
      </c>
      <c r="E73" s="27">
        <v>8</v>
      </c>
      <c r="F73" s="180" t="s">
        <v>392</v>
      </c>
      <c r="G73" s="27">
        <v>8</v>
      </c>
      <c r="H73" s="180" t="s">
        <v>391</v>
      </c>
      <c r="I73" s="27">
        <v>9</v>
      </c>
      <c r="J73" s="180" t="s">
        <v>393</v>
      </c>
      <c r="K73" s="27">
        <v>7</v>
      </c>
      <c r="L73" s="180" t="s">
        <v>391</v>
      </c>
      <c r="M73" s="27">
        <v>9</v>
      </c>
      <c r="N73" s="180">
        <v>8.1999999999999993</v>
      </c>
      <c r="O73" s="181">
        <v>0</v>
      </c>
      <c r="P73" s="182" t="s">
        <v>849</v>
      </c>
      <c r="Q73" s="182"/>
      <c r="R73" s="184"/>
    </row>
    <row r="74" spans="1:18" ht="33" x14ac:dyDescent="0.25">
      <c r="A74" s="178">
        <f t="shared" si="1"/>
        <v>69</v>
      </c>
      <c r="B74" s="183" t="s">
        <v>123</v>
      </c>
      <c r="C74" s="27" t="s">
        <v>761</v>
      </c>
      <c r="D74" s="185" t="s">
        <v>392</v>
      </c>
      <c r="E74" s="27">
        <v>8</v>
      </c>
      <c r="F74" s="180" t="s">
        <v>392</v>
      </c>
      <c r="G74" s="27">
        <v>8</v>
      </c>
      <c r="H74" s="180" t="s">
        <v>391</v>
      </c>
      <c r="I74" s="27">
        <v>9</v>
      </c>
      <c r="J74" s="180" t="s">
        <v>393</v>
      </c>
      <c r="K74" s="27">
        <v>7</v>
      </c>
      <c r="L74" s="180" t="s">
        <v>392</v>
      </c>
      <c r="M74" s="27">
        <v>8</v>
      </c>
      <c r="N74" s="180">
        <v>8</v>
      </c>
      <c r="O74" s="181">
        <v>0</v>
      </c>
      <c r="P74" s="182" t="s">
        <v>849</v>
      </c>
      <c r="Q74" s="182"/>
      <c r="R74" s="184"/>
    </row>
    <row r="75" spans="1:18" ht="33" x14ac:dyDescent="0.25">
      <c r="A75" s="178">
        <f t="shared" si="1"/>
        <v>70</v>
      </c>
      <c r="B75" s="183" t="s">
        <v>114</v>
      </c>
      <c r="C75" s="27" t="s">
        <v>761</v>
      </c>
      <c r="D75" s="185" t="s">
        <v>392</v>
      </c>
      <c r="E75" s="27">
        <v>8</v>
      </c>
      <c r="F75" s="180" t="s">
        <v>392</v>
      </c>
      <c r="G75" s="27">
        <v>8</v>
      </c>
      <c r="H75" s="180" t="s">
        <v>392</v>
      </c>
      <c r="I75" s="27">
        <v>8</v>
      </c>
      <c r="J75" s="180" t="s">
        <v>392</v>
      </c>
      <c r="K75" s="27">
        <v>8</v>
      </c>
      <c r="L75" s="180" t="s">
        <v>392</v>
      </c>
      <c r="M75" s="27">
        <v>8</v>
      </c>
      <c r="N75" s="180">
        <v>8</v>
      </c>
      <c r="O75" s="181">
        <v>0</v>
      </c>
      <c r="P75" s="182" t="s">
        <v>849</v>
      </c>
      <c r="Q75" s="182"/>
      <c r="R75" s="184"/>
    </row>
    <row r="76" spans="1:18" ht="33" x14ac:dyDescent="0.25">
      <c r="A76" s="178">
        <f t="shared" si="1"/>
        <v>71</v>
      </c>
      <c r="B76" s="183" t="s">
        <v>115</v>
      </c>
      <c r="C76" s="27" t="s">
        <v>761</v>
      </c>
      <c r="D76" s="185" t="s">
        <v>392</v>
      </c>
      <c r="E76" s="27">
        <v>8</v>
      </c>
      <c r="F76" s="180" t="s">
        <v>392</v>
      </c>
      <c r="G76" s="27">
        <v>8</v>
      </c>
      <c r="H76" s="180" t="s">
        <v>391</v>
      </c>
      <c r="I76" s="27">
        <v>9</v>
      </c>
      <c r="J76" s="180" t="s">
        <v>392</v>
      </c>
      <c r="K76" s="27">
        <v>8</v>
      </c>
      <c r="L76" s="180" t="s">
        <v>392</v>
      </c>
      <c r="M76" s="27">
        <v>8</v>
      </c>
      <c r="N76" s="180">
        <v>8.1999999999999993</v>
      </c>
      <c r="O76" s="181">
        <v>0</v>
      </c>
      <c r="P76" s="182" t="s">
        <v>849</v>
      </c>
      <c r="Q76" s="182"/>
      <c r="R76" s="184"/>
    </row>
    <row r="77" spans="1:18" ht="33" x14ac:dyDescent="0.25">
      <c r="A77" s="178">
        <f t="shared" si="1"/>
        <v>72</v>
      </c>
      <c r="B77" s="183" t="s">
        <v>117</v>
      </c>
      <c r="C77" s="27" t="s">
        <v>761</v>
      </c>
      <c r="D77" s="185" t="s">
        <v>393</v>
      </c>
      <c r="E77" s="27">
        <v>7</v>
      </c>
      <c r="F77" s="180" t="s">
        <v>391</v>
      </c>
      <c r="G77" s="27">
        <v>9</v>
      </c>
      <c r="H77" s="180" t="s">
        <v>391</v>
      </c>
      <c r="I77" s="27">
        <v>9</v>
      </c>
      <c r="J77" s="180" t="s">
        <v>393</v>
      </c>
      <c r="K77" s="27">
        <v>7</v>
      </c>
      <c r="L77" s="180" t="s">
        <v>391</v>
      </c>
      <c r="M77" s="27">
        <v>9</v>
      </c>
      <c r="N77" s="180">
        <v>8.1999999999999993</v>
      </c>
      <c r="O77" s="181">
        <v>0</v>
      </c>
      <c r="P77" s="182" t="s">
        <v>849</v>
      </c>
      <c r="Q77" s="182"/>
      <c r="R77" s="184"/>
    </row>
    <row r="78" spans="1:18" ht="33" x14ac:dyDescent="0.25">
      <c r="A78" s="178">
        <f t="shared" si="1"/>
        <v>73</v>
      </c>
      <c r="B78" s="183" t="s">
        <v>127</v>
      </c>
      <c r="C78" s="27" t="s">
        <v>338</v>
      </c>
      <c r="D78" s="185" t="s">
        <v>390</v>
      </c>
      <c r="E78" s="27">
        <v>10</v>
      </c>
      <c r="F78" s="180" t="s">
        <v>390</v>
      </c>
      <c r="G78" s="27">
        <v>10</v>
      </c>
      <c r="H78" s="180" t="s">
        <v>390</v>
      </c>
      <c r="I78" s="27">
        <v>10</v>
      </c>
      <c r="J78" s="180" t="s">
        <v>390</v>
      </c>
      <c r="K78" s="27">
        <v>10</v>
      </c>
      <c r="L78" s="180" t="s">
        <v>390</v>
      </c>
      <c r="M78" s="27">
        <v>10</v>
      </c>
      <c r="N78" s="180">
        <v>10</v>
      </c>
      <c r="O78" s="181">
        <v>0</v>
      </c>
      <c r="P78" s="182" t="s">
        <v>849</v>
      </c>
      <c r="Q78" s="182"/>
      <c r="R78" s="184"/>
    </row>
    <row r="79" spans="1:18" ht="33" x14ac:dyDescent="0.25">
      <c r="A79" s="178">
        <f t="shared" si="1"/>
        <v>74</v>
      </c>
      <c r="B79" s="183" t="s">
        <v>136</v>
      </c>
      <c r="C79" s="27" t="s">
        <v>761</v>
      </c>
      <c r="D79" s="185" t="s">
        <v>392</v>
      </c>
      <c r="E79" s="27">
        <v>8</v>
      </c>
      <c r="F79" s="180" t="s">
        <v>392</v>
      </c>
      <c r="G79" s="27">
        <v>8</v>
      </c>
      <c r="H79" s="180" t="s">
        <v>392</v>
      </c>
      <c r="I79" s="27">
        <v>8</v>
      </c>
      <c r="J79" s="180" t="s">
        <v>392</v>
      </c>
      <c r="K79" s="27">
        <v>8</v>
      </c>
      <c r="L79" s="180" t="s">
        <v>392</v>
      </c>
      <c r="M79" s="27">
        <v>8</v>
      </c>
      <c r="N79" s="180">
        <v>8</v>
      </c>
      <c r="O79" s="181">
        <v>0</v>
      </c>
      <c r="P79" s="182" t="s">
        <v>849</v>
      </c>
      <c r="Q79" s="182"/>
      <c r="R79" s="184"/>
    </row>
    <row r="80" spans="1:18" ht="33" x14ac:dyDescent="0.25">
      <c r="A80" s="178">
        <f t="shared" si="1"/>
        <v>75</v>
      </c>
      <c r="B80" s="183" t="s">
        <v>141</v>
      </c>
      <c r="C80" s="27" t="s">
        <v>761</v>
      </c>
      <c r="D80" s="185" t="s">
        <v>390</v>
      </c>
      <c r="E80" s="27">
        <v>10</v>
      </c>
      <c r="F80" s="180" t="s">
        <v>390</v>
      </c>
      <c r="G80" s="27">
        <v>10</v>
      </c>
      <c r="H80" s="180" t="s">
        <v>390</v>
      </c>
      <c r="I80" s="27">
        <v>10</v>
      </c>
      <c r="J80" s="180" t="s">
        <v>390</v>
      </c>
      <c r="K80" s="27">
        <v>10</v>
      </c>
      <c r="L80" s="180" t="s">
        <v>390</v>
      </c>
      <c r="M80" s="27">
        <v>10</v>
      </c>
      <c r="N80" s="180">
        <v>10</v>
      </c>
      <c r="O80" s="181">
        <v>0</v>
      </c>
      <c r="P80" s="182" t="s">
        <v>849</v>
      </c>
      <c r="Q80" s="182"/>
      <c r="R80" s="183"/>
    </row>
    <row r="81" spans="1:18" ht="33" x14ac:dyDescent="0.25">
      <c r="A81" s="178">
        <f t="shared" si="1"/>
        <v>76</v>
      </c>
      <c r="B81" s="183" t="s">
        <v>129</v>
      </c>
      <c r="C81" s="27" t="s">
        <v>761</v>
      </c>
      <c r="D81" s="185" t="s">
        <v>392</v>
      </c>
      <c r="E81" s="27">
        <v>8</v>
      </c>
      <c r="F81" s="180" t="s">
        <v>391</v>
      </c>
      <c r="G81" s="27">
        <v>9</v>
      </c>
      <c r="H81" s="180" t="s">
        <v>391</v>
      </c>
      <c r="I81" s="27">
        <v>9</v>
      </c>
      <c r="J81" s="180" t="s">
        <v>391</v>
      </c>
      <c r="K81" s="27">
        <v>9</v>
      </c>
      <c r="L81" s="180" t="s">
        <v>391</v>
      </c>
      <c r="M81" s="27">
        <v>9</v>
      </c>
      <c r="N81" s="180">
        <v>8.8000000000000007</v>
      </c>
      <c r="O81" s="181">
        <v>0</v>
      </c>
      <c r="P81" s="182" t="s">
        <v>849</v>
      </c>
      <c r="Q81" s="182"/>
      <c r="R81" s="183"/>
    </row>
    <row r="82" spans="1:18" ht="33" x14ac:dyDescent="0.25">
      <c r="A82" s="178">
        <f t="shared" si="1"/>
        <v>77</v>
      </c>
      <c r="B82" s="183" t="s">
        <v>297</v>
      </c>
      <c r="C82" s="27" t="s">
        <v>761</v>
      </c>
      <c r="D82" s="185" t="s">
        <v>390</v>
      </c>
      <c r="E82" s="27">
        <v>10</v>
      </c>
      <c r="F82" s="180" t="s">
        <v>390</v>
      </c>
      <c r="G82" s="27">
        <v>10</v>
      </c>
      <c r="H82" s="180" t="s">
        <v>390</v>
      </c>
      <c r="I82" s="27">
        <v>10</v>
      </c>
      <c r="J82" s="180" t="s">
        <v>390</v>
      </c>
      <c r="K82" s="27">
        <v>10</v>
      </c>
      <c r="L82" s="180" t="s">
        <v>390</v>
      </c>
      <c r="M82" s="27">
        <v>10</v>
      </c>
      <c r="N82" s="180">
        <v>10</v>
      </c>
      <c r="O82" s="181">
        <v>0</v>
      </c>
      <c r="P82" s="182" t="s">
        <v>849</v>
      </c>
      <c r="Q82" s="182"/>
      <c r="R82" s="183"/>
    </row>
    <row r="83" spans="1:18" ht="33" x14ac:dyDescent="0.25">
      <c r="A83" s="178">
        <f t="shared" si="1"/>
        <v>78</v>
      </c>
      <c r="B83" s="183" t="s">
        <v>334</v>
      </c>
      <c r="C83" s="27" t="s">
        <v>761</v>
      </c>
      <c r="D83" s="185" t="s">
        <v>390</v>
      </c>
      <c r="E83" s="27">
        <v>10</v>
      </c>
      <c r="F83" s="180" t="s">
        <v>390</v>
      </c>
      <c r="G83" s="27">
        <v>10</v>
      </c>
      <c r="H83" s="180" t="s">
        <v>390</v>
      </c>
      <c r="I83" s="27">
        <v>10</v>
      </c>
      <c r="J83" s="180" t="s">
        <v>390</v>
      </c>
      <c r="K83" s="27">
        <v>10</v>
      </c>
      <c r="L83" s="180" t="s">
        <v>390</v>
      </c>
      <c r="M83" s="27">
        <v>10</v>
      </c>
      <c r="N83" s="180">
        <v>10</v>
      </c>
      <c r="O83" s="181">
        <v>0</v>
      </c>
      <c r="P83" s="182" t="s">
        <v>849</v>
      </c>
      <c r="Q83" s="182"/>
      <c r="R83" s="183"/>
    </row>
    <row r="84" spans="1:18" ht="33" x14ac:dyDescent="0.25">
      <c r="A84" s="178">
        <f t="shared" si="1"/>
        <v>79</v>
      </c>
      <c r="B84" s="191" t="s">
        <v>298</v>
      </c>
      <c r="C84" s="27" t="s">
        <v>370</v>
      </c>
      <c r="D84" s="185" t="s">
        <v>390</v>
      </c>
      <c r="E84" s="27">
        <v>10</v>
      </c>
      <c r="F84" s="180" t="s">
        <v>390</v>
      </c>
      <c r="G84" s="27">
        <v>10</v>
      </c>
      <c r="H84" s="180" t="s">
        <v>390</v>
      </c>
      <c r="I84" s="27">
        <v>10</v>
      </c>
      <c r="J84" s="180" t="s">
        <v>390</v>
      </c>
      <c r="K84" s="27">
        <v>10</v>
      </c>
      <c r="L84" s="180" t="s">
        <v>390</v>
      </c>
      <c r="M84" s="27">
        <v>10</v>
      </c>
      <c r="N84" s="180">
        <v>10</v>
      </c>
      <c r="O84" s="181">
        <v>0</v>
      </c>
      <c r="P84" s="182" t="s">
        <v>849</v>
      </c>
      <c r="Q84" s="182"/>
      <c r="R84" s="183"/>
    </row>
    <row r="85" spans="1:18" ht="33" x14ac:dyDescent="0.25">
      <c r="A85" s="178">
        <f t="shared" si="1"/>
        <v>80</v>
      </c>
      <c r="B85" s="183" t="s">
        <v>246</v>
      </c>
      <c r="C85" s="27" t="s">
        <v>761</v>
      </c>
      <c r="D85" s="185" t="s">
        <v>392</v>
      </c>
      <c r="E85" s="27">
        <v>8</v>
      </c>
      <c r="F85" s="180" t="s">
        <v>392</v>
      </c>
      <c r="G85" s="27">
        <v>8</v>
      </c>
      <c r="H85" s="180" t="s">
        <v>391</v>
      </c>
      <c r="I85" s="27">
        <v>9</v>
      </c>
      <c r="J85" s="180" t="s">
        <v>392</v>
      </c>
      <c r="K85" s="27">
        <v>8</v>
      </c>
      <c r="L85" s="180" t="s">
        <v>392</v>
      </c>
      <c r="M85" s="27">
        <v>8</v>
      </c>
      <c r="N85" s="180">
        <v>8.1999999999999993</v>
      </c>
      <c r="O85" s="181">
        <v>0</v>
      </c>
      <c r="P85" s="182" t="s">
        <v>849</v>
      </c>
      <c r="Q85" s="182"/>
      <c r="R85" s="184"/>
    </row>
    <row r="86" spans="1:18" ht="33" x14ac:dyDescent="0.25">
      <c r="A86" s="178">
        <f t="shared" si="1"/>
        <v>81</v>
      </c>
      <c r="B86" s="183" t="s">
        <v>242</v>
      </c>
      <c r="C86" s="27" t="s">
        <v>761</v>
      </c>
      <c r="D86" s="185" t="s">
        <v>392</v>
      </c>
      <c r="E86" s="27">
        <v>8</v>
      </c>
      <c r="F86" s="180" t="s">
        <v>392</v>
      </c>
      <c r="G86" s="27">
        <v>8</v>
      </c>
      <c r="H86" s="180" t="s">
        <v>391</v>
      </c>
      <c r="I86" s="27">
        <v>9</v>
      </c>
      <c r="J86" s="180" t="s">
        <v>393</v>
      </c>
      <c r="K86" s="27">
        <v>7</v>
      </c>
      <c r="L86" s="180" t="s">
        <v>391</v>
      </c>
      <c r="M86" s="27">
        <v>9</v>
      </c>
      <c r="N86" s="180">
        <v>8.1999999999999993</v>
      </c>
      <c r="O86" s="181">
        <v>0</v>
      </c>
      <c r="P86" s="182" t="s">
        <v>849</v>
      </c>
      <c r="Q86" s="182"/>
      <c r="R86" s="184"/>
    </row>
    <row r="87" spans="1:18" ht="33" x14ac:dyDescent="0.25">
      <c r="A87" s="178">
        <f t="shared" si="1"/>
        <v>82</v>
      </c>
      <c r="B87" s="69" t="s">
        <v>206</v>
      </c>
      <c r="C87" s="27" t="s">
        <v>761</v>
      </c>
      <c r="D87" s="185" t="s">
        <v>392</v>
      </c>
      <c r="E87" s="27">
        <v>8</v>
      </c>
      <c r="F87" s="180" t="s">
        <v>392</v>
      </c>
      <c r="G87" s="27">
        <v>8</v>
      </c>
      <c r="H87" s="180" t="s">
        <v>391</v>
      </c>
      <c r="I87" s="27">
        <v>9</v>
      </c>
      <c r="J87" s="180" t="s">
        <v>393</v>
      </c>
      <c r="K87" s="27">
        <v>7</v>
      </c>
      <c r="L87" s="180" t="s">
        <v>392</v>
      </c>
      <c r="M87" s="27">
        <v>8</v>
      </c>
      <c r="N87" s="180">
        <v>8</v>
      </c>
      <c r="O87" s="181">
        <v>0</v>
      </c>
      <c r="P87" s="182" t="s">
        <v>849</v>
      </c>
      <c r="Q87" s="182"/>
      <c r="R87" s="184"/>
    </row>
    <row r="88" spans="1:18" ht="33" x14ac:dyDescent="0.25">
      <c r="A88" s="178">
        <f t="shared" si="1"/>
        <v>83</v>
      </c>
      <c r="B88" s="183" t="s">
        <v>239</v>
      </c>
      <c r="C88" s="27" t="s">
        <v>761</v>
      </c>
      <c r="D88" s="185" t="s">
        <v>392</v>
      </c>
      <c r="E88" s="27">
        <v>8</v>
      </c>
      <c r="F88" s="180" t="s">
        <v>392</v>
      </c>
      <c r="G88" s="27">
        <v>8</v>
      </c>
      <c r="H88" s="180" t="s">
        <v>391</v>
      </c>
      <c r="I88" s="27">
        <v>9</v>
      </c>
      <c r="J88" s="180" t="s">
        <v>392</v>
      </c>
      <c r="K88" s="27">
        <v>8</v>
      </c>
      <c r="L88" s="180" t="s">
        <v>392</v>
      </c>
      <c r="M88" s="27">
        <v>8</v>
      </c>
      <c r="N88" s="180">
        <v>8.1999999999999993</v>
      </c>
      <c r="O88" s="181">
        <v>0</v>
      </c>
      <c r="P88" s="182" t="s">
        <v>849</v>
      </c>
      <c r="Q88" s="182"/>
      <c r="R88" s="184"/>
    </row>
    <row r="89" spans="1:18" ht="33" x14ac:dyDescent="0.25">
      <c r="A89" s="178">
        <f t="shared" si="1"/>
        <v>84</v>
      </c>
      <c r="B89" s="183" t="s">
        <v>237</v>
      </c>
      <c r="C89" s="27" t="s">
        <v>761</v>
      </c>
      <c r="D89" s="185" t="s">
        <v>392</v>
      </c>
      <c r="E89" s="27">
        <v>8</v>
      </c>
      <c r="F89" s="180" t="s">
        <v>392</v>
      </c>
      <c r="G89" s="27">
        <v>8</v>
      </c>
      <c r="H89" s="180" t="s">
        <v>391</v>
      </c>
      <c r="I89" s="27">
        <v>9</v>
      </c>
      <c r="J89" s="180" t="s">
        <v>392</v>
      </c>
      <c r="K89" s="27">
        <v>8</v>
      </c>
      <c r="L89" s="180" t="s">
        <v>392</v>
      </c>
      <c r="M89" s="27">
        <v>8</v>
      </c>
      <c r="N89" s="180">
        <v>8.1999999999999993</v>
      </c>
      <c r="O89" s="181">
        <v>0</v>
      </c>
      <c r="P89" s="182" t="s">
        <v>849</v>
      </c>
      <c r="Q89" s="182"/>
      <c r="R89" s="184"/>
    </row>
    <row r="90" spans="1:18" ht="33" x14ac:dyDescent="0.25">
      <c r="A90" s="178">
        <f t="shared" si="1"/>
        <v>85</v>
      </c>
      <c r="B90" s="183" t="s">
        <v>247</v>
      </c>
      <c r="C90" s="27" t="s">
        <v>761</v>
      </c>
      <c r="D90" s="185" t="s">
        <v>392</v>
      </c>
      <c r="E90" s="27">
        <v>8</v>
      </c>
      <c r="F90" s="180" t="s">
        <v>391</v>
      </c>
      <c r="G90" s="27">
        <v>9</v>
      </c>
      <c r="H90" s="180" t="s">
        <v>391</v>
      </c>
      <c r="I90" s="27">
        <v>9</v>
      </c>
      <c r="J90" s="180" t="s">
        <v>392</v>
      </c>
      <c r="K90" s="27">
        <v>8</v>
      </c>
      <c r="L90" s="180" t="s">
        <v>391</v>
      </c>
      <c r="M90" s="27">
        <v>9</v>
      </c>
      <c r="N90" s="180">
        <v>8.6</v>
      </c>
      <c r="O90" s="181">
        <v>0</v>
      </c>
      <c r="P90" s="182" t="s">
        <v>849</v>
      </c>
      <c r="Q90" s="182"/>
      <c r="R90" s="184"/>
    </row>
    <row r="91" spans="1:18" ht="33" x14ac:dyDescent="0.25">
      <c r="A91" s="178">
        <f t="shared" si="1"/>
        <v>86</v>
      </c>
      <c r="B91" s="69" t="s">
        <v>149</v>
      </c>
      <c r="C91" s="180" t="s">
        <v>343</v>
      </c>
      <c r="D91" s="185" t="s">
        <v>390</v>
      </c>
      <c r="E91" s="27">
        <v>10</v>
      </c>
      <c r="F91" s="180" t="s">
        <v>390</v>
      </c>
      <c r="G91" s="27">
        <v>10</v>
      </c>
      <c r="H91" s="180" t="s">
        <v>390</v>
      </c>
      <c r="I91" s="27">
        <v>10</v>
      </c>
      <c r="J91" s="180" t="s">
        <v>390</v>
      </c>
      <c r="K91" s="27">
        <v>10</v>
      </c>
      <c r="L91" s="180" t="s">
        <v>390</v>
      </c>
      <c r="M91" s="27">
        <v>10</v>
      </c>
      <c r="N91" s="180">
        <v>10</v>
      </c>
      <c r="O91" s="181">
        <v>0</v>
      </c>
      <c r="P91" s="182" t="s">
        <v>849</v>
      </c>
      <c r="Q91" s="182"/>
      <c r="R91" s="184"/>
    </row>
    <row r="92" spans="1:18" ht="33" x14ac:dyDescent="0.25">
      <c r="A92" s="178">
        <f t="shared" si="1"/>
        <v>87</v>
      </c>
      <c r="B92" s="69" t="s">
        <v>150</v>
      </c>
      <c r="C92" s="180" t="s">
        <v>761</v>
      </c>
      <c r="D92" s="185" t="s">
        <v>391</v>
      </c>
      <c r="E92" s="27">
        <v>9</v>
      </c>
      <c r="F92" s="180" t="s">
        <v>390</v>
      </c>
      <c r="G92" s="27">
        <v>10</v>
      </c>
      <c r="H92" s="180" t="s">
        <v>390</v>
      </c>
      <c r="I92" s="27">
        <v>10</v>
      </c>
      <c r="J92" s="180" t="s">
        <v>391</v>
      </c>
      <c r="K92" s="27">
        <v>9</v>
      </c>
      <c r="L92" s="180" t="s">
        <v>391</v>
      </c>
      <c r="M92" s="27">
        <v>9</v>
      </c>
      <c r="N92" s="180">
        <v>9.4</v>
      </c>
      <c r="O92" s="181">
        <v>0</v>
      </c>
      <c r="P92" s="182" t="s">
        <v>849</v>
      </c>
      <c r="Q92" s="182"/>
      <c r="R92" s="183"/>
    </row>
    <row r="93" spans="1:18" ht="33" x14ac:dyDescent="0.25">
      <c r="A93" s="178">
        <f t="shared" si="1"/>
        <v>88</v>
      </c>
      <c r="B93" s="69" t="s">
        <v>151</v>
      </c>
      <c r="C93" s="180" t="s">
        <v>761</v>
      </c>
      <c r="D93" s="185" t="s">
        <v>392</v>
      </c>
      <c r="E93" s="27">
        <v>8</v>
      </c>
      <c r="F93" s="180" t="s">
        <v>392</v>
      </c>
      <c r="G93" s="27">
        <v>8</v>
      </c>
      <c r="H93" s="180" t="s">
        <v>390</v>
      </c>
      <c r="I93" s="27">
        <v>10</v>
      </c>
      <c r="J93" s="180" t="s">
        <v>392</v>
      </c>
      <c r="K93" s="27">
        <v>8</v>
      </c>
      <c r="L93" s="180" t="s">
        <v>392</v>
      </c>
      <c r="M93" s="27">
        <v>8</v>
      </c>
      <c r="N93" s="180">
        <v>8.4</v>
      </c>
      <c r="O93" s="181">
        <v>0</v>
      </c>
      <c r="P93" s="182" t="s">
        <v>849</v>
      </c>
      <c r="Q93" s="182"/>
      <c r="R93" s="184"/>
    </row>
    <row r="94" spans="1:18" ht="33" x14ac:dyDescent="0.25">
      <c r="A94" s="178">
        <f t="shared" si="1"/>
        <v>89</v>
      </c>
      <c r="B94" s="69" t="s">
        <v>162</v>
      </c>
      <c r="C94" s="180" t="s">
        <v>761</v>
      </c>
      <c r="D94" s="185" t="s">
        <v>392</v>
      </c>
      <c r="E94" s="27">
        <v>8</v>
      </c>
      <c r="F94" s="180" t="s">
        <v>392</v>
      </c>
      <c r="G94" s="27">
        <v>8</v>
      </c>
      <c r="H94" s="180" t="s">
        <v>391</v>
      </c>
      <c r="I94" s="27">
        <v>9</v>
      </c>
      <c r="J94" s="180" t="s">
        <v>393</v>
      </c>
      <c r="K94" s="27">
        <v>7</v>
      </c>
      <c r="L94" s="180" t="s">
        <v>392</v>
      </c>
      <c r="M94" s="27">
        <v>8</v>
      </c>
      <c r="N94" s="180">
        <v>8</v>
      </c>
      <c r="O94" s="181">
        <v>0</v>
      </c>
      <c r="P94" s="182" t="s">
        <v>849</v>
      </c>
      <c r="Q94" s="182"/>
      <c r="R94" s="184"/>
    </row>
    <row r="95" spans="1:18" ht="33" x14ac:dyDescent="0.25">
      <c r="A95" s="178">
        <f t="shared" si="1"/>
        <v>90</v>
      </c>
      <c r="B95" s="69" t="s">
        <v>153</v>
      </c>
      <c r="C95" s="180" t="s">
        <v>761</v>
      </c>
      <c r="D95" s="185" t="s">
        <v>392</v>
      </c>
      <c r="E95" s="27">
        <v>8</v>
      </c>
      <c r="F95" s="180" t="s">
        <v>391</v>
      </c>
      <c r="G95" s="27">
        <v>9</v>
      </c>
      <c r="H95" s="180" t="s">
        <v>390</v>
      </c>
      <c r="I95" s="27">
        <v>10</v>
      </c>
      <c r="J95" s="180" t="s">
        <v>392</v>
      </c>
      <c r="K95" s="27">
        <v>8</v>
      </c>
      <c r="L95" s="180" t="s">
        <v>393</v>
      </c>
      <c r="M95" s="27">
        <v>7</v>
      </c>
      <c r="N95" s="180">
        <v>8.4</v>
      </c>
      <c r="O95" s="181">
        <v>0</v>
      </c>
      <c r="P95" s="182" t="s">
        <v>849</v>
      </c>
      <c r="Q95" s="182"/>
      <c r="R95" s="184"/>
    </row>
    <row r="96" spans="1:18" ht="33" x14ac:dyDescent="0.25">
      <c r="A96" s="178">
        <f t="shared" si="1"/>
        <v>91</v>
      </c>
      <c r="B96" s="69" t="s">
        <v>156</v>
      </c>
      <c r="C96" s="180" t="s">
        <v>761</v>
      </c>
      <c r="D96" s="185" t="s">
        <v>392</v>
      </c>
      <c r="E96" s="27">
        <v>8</v>
      </c>
      <c r="F96" s="180" t="s">
        <v>392</v>
      </c>
      <c r="G96" s="27">
        <v>8</v>
      </c>
      <c r="H96" s="180" t="s">
        <v>392</v>
      </c>
      <c r="I96" s="27">
        <v>8</v>
      </c>
      <c r="J96" s="180" t="s">
        <v>392</v>
      </c>
      <c r="K96" s="27">
        <v>8</v>
      </c>
      <c r="L96" s="180" t="s">
        <v>392</v>
      </c>
      <c r="M96" s="27">
        <v>8</v>
      </c>
      <c r="N96" s="180">
        <v>8</v>
      </c>
      <c r="O96" s="181">
        <v>0</v>
      </c>
      <c r="P96" s="182" t="s">
        <v>849</v>
      </c>
      <c r="Q96" s="182"/>
      <c r="R96" s="184"/>
    </row>
    <row r="97" spans="1:18" ht="33" x14ac:dyDescent="0.25">
      <c r="A97" s="178">
        <f t="shared" si="1"/>
        <v>92</v>
      </c>
      <c r="B97" s="69" t="s">
        <v>155</v>
      </c>
      <c r="C97" s="180" t="s">
        <v>761</v>
      </c>
      <c r="D97" s="185" t="s">
        <v>392</v>
      </c>
      <c r="E97" s="27">
        <v>8</v>
      </c>
      <c r="F97" s="180" t="s">
        <v>392</v>
      </c>
      <c r="G97" s="27">
        <v>8</v>
      </c>
      <c r="H97" s="180" t="s">
        <v>391</v>
      </c>
      <c r="I97" s="27">
        <v>9</v>
      </c>
      <c r="J97" s="180" t="s">
        <v>392</v>
      </c>
      <c r="K97" s="27">
        <v>8</v>
      </c>
      <c r="L97" s="180" t="s">
        <v>393</v>
      </c>
      <c r="M97" s="27">
        <v>7</v>
      </c>
      <c r="N97" s="180">
        <v>8</v>
      </c>
      <c r="O97" s="181">
        <v>0</v>
      </c>
      <c r="P97" s="182" t="s">
        <v>849</v>
      </c>
      <c r="Q97" s="182"/>
      <c r="R97" s="184"/>
    </row>
    <row r="98" spans="1:18" ht="33" x14ac:dyDescent="0.25">
      <c r="A98" s="178">
        <f t="shared" si="1"/>
        <v>93</v>
      </c>
      <c r="B98" s="69" t="s">
        <v>157</v>
      </c>
      <c r="C98" s="180" t="s">
        <v>761</v>
      </c>
      <c r="D98" s="185" t="s">
        <v>392</v>
      </c>
      <c r="E98" s="27">
        <v>8</v>
      </c>
      <c r="F98" s="180" t="s">
        <v>392</v>
      </c>
      <c r="G98" s="27">
        <v>8</v>
      </c>
      <c r="H98" s="180" t="s">
        <v>392</v>
      </c>
      <c r="I98" s="27">
        <v>8</v>
      </c>
      <c r="J98" s="180" t="s">
        <v>392</v>
      </c>
      <c r="K98" s="27">
        <v>8</v>
      </c>
      <c r="L98" s="180" t="s">
        <v>392</v>
      </c>
      <c r="M98" s="27">
        <v>8</v>
      </c>
      <c r="N98" s="180">
        <v>8</v>
      </c>
      <c r="O98" s="181">
        <v>0</v>
      </c>
      <c r="P98" s="182" t="s">
        <v>849</v>
      </c>
      <c r="Q98" s="182"/>
      <c r="R98" s="184"/>
    </row>
    <row r="99" spans="1:18" ht="33" x14ac:dyDescent="0.25">
      <c r="A99" s="178">
        <f t="shared" si="1"/>
        <v>94</v>
      </c>
      <c r="B99" s="69" t="s">
        <v>160</v>
      </c>
      <c r="C99" s="180" t="s">
        <v>761</v>
      </c>
      <c r="D99" s="185" t="s">
        <v>392</v>
      </c>
      <c r="E99" s="27">
        <v>8</v>
      </c>
      <c r="F99" s="180" t="s">
        <v>392</v>
      </c>
      <c r="G99" s="27">
        <v>8</v>
      </c>
      <c r="H99" s="180" t="s">
        <v>392</v>
      </c>
      <c r="I99" s="27">
        <v>8</v>
      </c>
      <c r="J99" s="180" t="s">
        <v>392</v>
      </c>
      <c r="K99" s="27">
        <v>8</v>
      </c>
      <c r="L99" s="180" t="s">
        <v>392</v>
      </c>
      <c r="M99" s="27">
        <v>8</v>
      </c>
      <c r="N99" s="180">
        <v>8</v>
      </c>
      <c r="O99" s="181">
        <v>0</v>
      </c>
      <c r="P99" s="182" t="s">
        <v>849</v>
      </c>
      <c r="Q99" s="182"/>
      <c r="R99" s="184"/>
    </row>
    <row r="100" spans="1:18" ht="33" x14ac:dyDescent="0.25">
      <c r="A100" s="178">
        <f t="shared" si="1"/>
        <v>95</v>
      </c>
      <c r="B100" s="183" t="s">
        <v>300</v>
      </c>
      <c r="C100" s="180" t="s">
        <v>761</v>
      </c>
      <c r="D100" s="185" t="s">
        <v>391</v>
      </c>
      <c r="E100" s="27">
        <v>9</v>
      </c>
      <c r="F100" s="180" t="s">
        <v>392</v>
      </c>
      <c r="G100" s="27">
        <v>8</v>
      </c>
      <c r="H100" s="180" t="s">
        <v>392</v>
      </c>
      <c r="I100" s="27">
        <v>8</v>
      </c>
      <c r="J100" s="180" t="s">
        <v>392</v>
      </c>
      <c r="K100" s="27">
        <v>8</v>
      </c>
      <c r="L100" s="180" t="s">
        <v>393</v>
      </c>
      <c r="M100" s="27">
        <v>7</v>
      </c>
      <c r="N100" s="180">
        <v>8</v>
      </c>
      <c r="O100" s="181">
        <v>0</v>
      </c>
      <c r="P100" s="182" t="s">
        <v>849</v>
      </c>
      <c r="Q100" s="182"/>
      <c r="R100" s="184"/>
    </row>
    <row r="101" spans="1:18" ht="33" x14ac:dyDescent="0.25">
      <c r="A101" s="178">
        <f t="shared" si="1"/>
        <v>96</v>
      </c>
      <c r="B101" s="183" t="s">
        <v>301</v>
      </c>
      <c r="C101" s="180" t="s">
        <v>761</v>
      </c>
      <c r="D101" s="185" t="s">
        <v>392</v>
      </c>
      <c r="E101" s="27">
        <v>8</v>
      </c>
      <c r="F101" s="180" t="s">
        <v>392</v>
      </c>
      <c r="G101" s="27">
        <v>8</v>
      </c>
      <c r="H101" s="180" t="s">
        <v>392</v>
      </c>
      <c r="I101" s="27">
        <v>8</v>
      </c>
      <c r="J101" s="180" t="s">
        <v>392</v>
      </c>
      <c r="K101" s="27">
        <v>8</v>
      </c>
      <c r="L101" s="180" t="s">
        <v>392</v>
      </c>
      <c r="M101" s="27">
        <v>8</v>
      </c>
      <c r="N101" s="180">
        <v>8</v>
      </c>
      <c r="O101" s="181">
        <v>0</v>
      </c>
      <c r="P101" s="182" t="s">
        <v>849</v>
      </c>
      <c r="Q101" s="182"/>
      <c r="R101" s="184"/>
    </row>
    <row r="102" spans="1:18" ht="33" x14ac:dyDescent="0.25">
      <c r="A102" s="178">
        <f t="shared" si="1"/>
        <v>97</v>
      </c>
      <c r="B102" s="183" t="s">
        <v>307</v>
      </c>
      <c r="C102" s="180" t="s">
        <v>761</v>
      </c>
      <c r="D102" s="185" t="s">
        <v>391</v>
      </c>
      <c r="E102" s="27">
        <v>9</v>
      </c>
      <c r="F102" s="180" t="s">
        <v>392</v>
      </c>
      <c r="G102" s="27">
        <v>8</v>
      </c>
      <c r="H102" s="180" t="s">
        <v>391</v>
      </c>
      <c r="I102" s="27">
        <v>9</v>
      </c>
      <c r="J102" s="180" t="s">
        <v>392</v>
      </c>
      <c r="K102" s="27">
        <v>8</v>
      </c>
      <c r="L102" s="180" t="s">
        <v>392</v>
      </c>
      <c r="M102" s="27">
        <v>8</v>
      </c>
      <c r="N102" s="180">
        <v>8.4</v>
      </c>
      <c r="O102" s="181">
        <v>0</v>
      </c>
      <c r="P102" s="182" t="s">
        <v>849</v>
      </c>
      <c r="Q102" s="182"/>
      <c r="R102" s="184"/>
    </row>
    <row r="103" spans="1:18" ht="33" x14ac:dyDescent="0.25">
      <c r="A103" s="178">
        <f t="shared" si="1"/>
        <v>98</v>
      </c>
      <c r="B103" s="183" t="s">
        <v>345</v>
      </c>
      <c r="C103" s="180" t="s">
        <v>761</v>
      </c>
      <c r="D103" s="185" t="s">
        <v>392</v>
      </c>
      <c r="E103" s="27">
        <v>8</v>
      </c>
      <c r="F103" s="180" t="s">
        <v>392</v>
      </c>
      <c r="G103" s="27">
        <v>8</v>
      </c>
      <c r="H103" s="180" t="s">
        <v>391</v>
      </c>
      <c r="I103" s="27">
        <v>9</v>
      </c>
      <c r="J103" s="180" t="s">
        <v>391</v>
      </c>
      <c r="K103" s="27">
        <v>9</v>
      </c>
      <c r="L103" s="180" t="s">
        <v>392</v>
      </c>
      <c r="M103" s="27">
        <v>8</v>
      </c>
      <c r="N103" s="180">
        <v>8.4</v>
      </c>
      <c r="O103" s="181">
        <v>0</v>
      </c>
      <c r="P103" s="182" t="s">
        <v>849</v>
      </c>
      <c r="Q103" s="182"/>
      <c r="R103" s="185"/>
    </row>
    <row r="104" spans="1:18" ht="33" x14ac:dyDescent="0.25">
      <c r="A104" s="178">
        <f t="shared" si="1"/>
        <v>99</v>
      </c>
      <c r="B104" s="58" t="s">
        <v>346</v>
      </c>
      <c r="C104" s="180" t="s">
        <v>761</v>
      </c>
      <c r="D104" s="185" t="s">
        <v>390</v>
      </c>
      <c r="E104" s="27">
        <v>10</v>
      </c>
      <c r="F104" s="180" t="s">
        <v>392</v>
      </c>
      <c r="G104" s="27">
        <v>8</v>
      </c>
      <c r="H104" s="180" t="s">
        <v>390</v>
      </c>
      <c r="I104" s="27">
        <v>10</v>
      </c>
      <c r="J104" s="180" t="s">
        <v>392</v>
      </c>
      <c r="K104" s="27">
        <v>8</v>
      </c>
      <c r="L104" s="180" t="s">
        <v>409</v>
      </c>
      <c r="M104" s="27">
        <v>5</v>
      </c>
      <c r="N104" s="180">
        <v>8.1999999999999993</v>
      </c>
      <c r="O104" s="181">
        <v>0</v>
      </c>
      <c r="P104" s="182" t="s">
        <v>849</v>
      </c>
      <c r="Q104" s="182"/>
      <c r="R104" s="185"/>
    </row>
    <row r="105" spans="1:18" ht="33" x14ac:dyDescent="0.25">
      <c r="A105" s="178">
        <f t="shared" si="1"/>
        <v>100</v>
      </c>
      <c r="B105" s="183" t="s">
        <v>356</v>
      </c>
      <c r="C105" s="180" t="s">
        <v>761</v>
      </c>
      <c r="D105" s="185" t="s">
        <v>390</v>
      </c>
      <c r="E105" s="27">
        <v>10</v>
      </c>
      <c r="F105" s="180" t="s">
        <v>390</v>
      </c>
      <c r="G105" s="27">
        <v>10</v>
      </c>
      <c r="H105" s="180" t="s">
        <v>390</v>
      </c>
      <c r="I105" s="27">
        <v>10</v>
      </c>
      <c r="J105" s="180" t="s">
        <v>390</v>
      </c>
      <c r="K105" s="27">
        <v>10</v>
      </c>
      <c r="L105" s="180" t="s">
        <v>390</v>
      </c>
      <c r="M105" s="27">
        <v>10</v>
      </c>
      <c r="N105" s="180">
        <v>10</v>
      </c>
      <c r="O105" s="181">
        <v>0</v>
      </c>
      <c r="P105" s="182" t="s">
        <v>849</v>
      </c>
      <c r="Q105" s="182"/>
      <c r="R105" s="185"/>
    </row>
    <row r="106" spans="1:18" ht="33" x14ac:dyDescent="0.25">
      <c r="A106" s="178">
        <f t="shared" si="1"/>
        <v>101</v>
      </c>
      <c r="B106" s="58" t="s">
        <v>169</v>
      </c>
      <c r="C106" s="192" t="s">
        <v>769</v>
      </c>
      <c r="D106" s="185" t="s">
        <v>390</v>
      </c>
      <c r="E106" s="27">
        <v>10</v>
      </c>
      <c r="F106" s="180" t="s">
        <v>390</v>
      </c>
      <c r="G106" s="27">
        <v>10</v>
      </c>
      <c r="H106" s="180" t="s">
        <v>390</v>
      </c>
      <c r="I106" s="27">
        <v>10</v>
      </c>
      <c r="J106" s="180" t="s">
        <v>390</v>
      </c>
      <c r="K106" s="27">
        <v>10</v>
      </c>
      <c r="L106" s="180" t="s">
        <v>390</v>
      </c>
      <c r="M106" s="27">
        <v>10</v>
      </c>
      <c r="N106" s="180">
        <v>10</v>
      </c>
      <c r="O106" s="181">
        <v>0</v>
      </c>
      <c r="P106" s="182" t="s">
        <v>849</v>
      </c>
      <c r="Q106" s="182"/>
      <c r="R106" s="185"/>
    </row>
    <row r="107" spans="1:18" ht="33" x14ac:dyDescent="0.25">
      <c r="A107" s="178">
        <f t="shared" si="1"/>
        <v>102</v>
      </c>
      <c r="B107" s="187" t="s">
        <v>71</v>
      </c>
      <c r="C107" s="192" t="s">
        <v>761</v>
      </c>
      <c r="D107" s="185" t="s">
        <v>392</v>
      </c>
      <c r="E107" s="27">
        <v>8</v>
      </c>
      <c r="F107" s="180" t="s">
        <v>391</v>
      </c>
      <c r="G107" s="27">
        <v>9</v>
      </c>
      <c r="H107" s="180" t="s">
        <v>391</v>
      </c>
      <c r="I107" s="27">
        <v>9</v>
      </c>
      <c r="J107" s="180" t="s">
        <v>392</v>
      </c>
      <c r="K107" s="27">
        <v>8</v>
      </c>
      <c r="L107" s="180" t="s">
        <v>391</v>
      </c>
      <c r="M107" s="27">
        <v>9</v>
      </c>
      <c r="N107" s="180">
        <v>8.6</v>
      </c>
      <c r="O107" s="181">
        <v>0</v>
      </c>
      <c r="P107" s="182" t="s">
        <v>849</v>
      </c>
      <c r="Q107" s="182"/>
      <c r="R107" s="185"/>
    </row>
    <row r="108" spans="1:18" ht="33" x14ac:dyDescent="0.25">
      <c r="A108" s="178">
        <f t="shared" si="1"/>
        <v>103</v>
      </c>
      <c r="B108" s="58" t="s">
        <v>180</v>
      </c>
      <c r="C108" s="192" t="s">
        <v>761</v>
      </c>
      <c r="D108" s="185" t="s">
        <v>391</v>
      </c>
      <c r="E108" s="27">
        <v>9</v>
      </c>
      <c r="F108" s="180" t="s">
        <v>390</v>
      </c>
      <c r="G108" s="27">
        <v>10</v>
      </c>
      <c r="H108" s="180" t="s">
        <v>390</v>
      </c>
      <c r="I108" s="27">
        <v>10</v>
      </c>
      <c r="J108" s="180" t="s">
        <v>392</v>
      </c>
      <c r="K108" s="27">
        <v>8</v>
      </c>
      <c r="L108" s="180" t="s">
        <v>390</v>
      </c>
      <c r="M108" s="27">
        <v>10</v>
      </c>
      <c r="N108" s="180">
        <v>9.4</v>
      </c>
      <c r="O108" s="181">
        <v>0</v>
      </c>
      <c r="P108" s="182" t="s">
        <v>849</v>
      </c>
      <c r="Q108" s="182"/>
      <c r="R108" s="185"/>
    </row>
    <row r="109" spans="1:18" ht="33" x14ac:dyDescent="0.25">
      <c r="A109" s="178">
        <f t="shared" si="1"/>
        <v>104</v>
      </c>
      <c r="B109" s="58" t="s">
        <v>170</v>
      </c>
      <c r="C109" s="192" t="s">
        <v>761</v>
      </c>
      <c r="D109" s="185" t="s">
        <v>392</v>
      </c>
      <c r="E109" s="27">
        <v>8</v>
      </c>
      <c r="F109" s="180" t="s">
        <v>391</v>
      </c>
      <c r="G109" s="27">
        <v>9</v>
      </c>
      <c r="H109" s="180" t="s">
        <v>391</v>
      </c>
      <c r="I109" s="27">
        <v>9</v>
      </c>
      <c r="J109" s="180" t="s">
        <v>391</v>
      </c>
      <c r="K109" s="27">
        <v>9</v>
      </c>
      <c r="L109" s="180" t="s">
        <v>391</v>
      </c>
      <c r="M109" s="27">
        <v>9</v>
      </c>
      <c r="N109" s="180">
        <v>8.8000000000000007</v>
      </c>
      <c r="O109" s="181">
        <v>0</v>
      </c>
      <c r="P109" s="182" t="s">
        <v>849</v>
      </c>
      <c r="Q109" s="182"/>
      <c r="R109" s="184"/>
    </row>
    <row r="110" spans="1:18" ht="33" x14ac:dyDescent="0.25">
      <c r="A110" s="178">
        <f t="shared" si="1"/>
        <v>105</v>
      </c>
      <c r="B110" s="58" t="s">
        <v>186</v>
      </c>
      <c r="C110" s="192" t="s">
        <v>761</v>
      </c>
      <c r="D110" s="185" t="s">
        <v>391</v>
      </c>
      <c r="E110" s="27">
        <v>9</v>
      </c>
      <c r="F110" s="180" t="s">
        <v>390</v>
      </c>
      <c r="G110" s="27">
        <v>10</v>
      </c>
      <c r="H110" s="180" t="s">
        <v>390</v>
      </c>
      <c r="I110" s="27">
        <v>10</v>
      </c>
      <c r="J110" s="180" t="s">
        <v>390</v>
      </c>
      <c r="K110" s="27">
        <v>10</v>
      </c>
      <c r="L110" s="180" t="s">
        <v>390</v>
      </c>
      <c r="M110" s="27">
        <v>10</v>
      </c>
      <c r="N110" s="180">
        <v>9.8000000000000007</v>
      </c>
      <c r="O110" s="181">
        <v>0</v>
      </c>
      <c r="P110" s="182" t="s">
        <v>849</v>
      </c>
      <c r="Q110" s="182"/>
      <c r="R110" s="184"/>
    </row>
    <row r="111" spans="1:18" ht="33" x14ac:dyDescent="0.25">
      <c r="A111" s="178">
        <f t="shared" si="1"/>
        <v>106</v>
      </c>
      <c r="B111" s="58" t="s">
        <v>168</v>
      </c>
      <c r="C111" s="192" t="s">
        <v>761</v>
      </c>
      <c r="D111" s="185" t="s">
        <v>390</v>
      </c>
      <c r="E111" s="27">
        <v>10</v>
      </c>
      <c r="F111" s="180" t="s">
        <v>390</v>
      </c>
      <c r="G111" s="27">
        <v>10</v>
      </c>
      <c r="H111" s="180" t="s">
        <v>390</v>
      </c>
      <c r="I111" s="27">
        <v>10</v>
      </c>
      <c r="J111" s="180" t="s">
        <v>390</v>
      </c>
      <c r="K111" s="27">
        <v>10</v>
      </c>
      <c r="L111" s="180" t="s">
        <v>390</v>
      </c>
      <c r="M111" s="27">
        <v>10</v>
      </c>
      <c r="N111" s="180">
        <v>10</v>
      </c>
      <c r="O111" s="181">
        <v>0</v>
      </c>
      <c r="P111" s="182" t="s">
        <v>849</v>
      </c>
      <c r="Q111" s="182"/>
      <c r="R111" s="184"/>
    </row>
    <row r="112" spans="1:18" ht="33" x14ac:dyDescent="0.25">
      <c r="A112" s="178">
        <f t="shared" si="1"/>
        <v>107</v>
      </c>
      <c r="B112" s="69" t="s">
        <v>189</v>
      </c>
      <c r="C112" s="192" t="s">
        <v>761</v>
      </c>
      <c r="D112" s="185" t="s">
        <v>390</v>
      </c>
      <c r="E112" s="27">
        <v>10</v>
      </c>
      <c r="F112" s="180" t="s">
        <v>390</v>
      </c>
      <c r="G112" s="27">
        <v>10</v>
      </c>
      <c r="H112" s="180" t="s">
        <v>390</v>
      </c>
      <c r="I112" s="27">
        <v>10</v>
      </c>
      <c r="J112" s="180" t="s">
        <v>390</v>
      </c>
      <c r="K112" s="27">
        <v>10</v>
      </c>
      <c r="L112" s="180" t="s">
        <v>390</v>
      </c>
      <c r="M112" s="27">
        <v>10</v>
      </c>
      <c r="N112" s="180">
        <v>10</v>
      </c>
      <c r="O112" s="181">
        <v>0</v>
      </c>
      <c r="P112" s="182" t="s">
        <v>849</v>
      </c>
      <c r="Q112" s="182"/>
      <c r="R112" s="184"/>
    </row>
    <row r="113" spans="1:18" ht="33" x14ac:dyDescent="0.25">
      <c r="A113" s="178">
        <f t="shared" si="1"/>
        <v>108</v>
      </c>
      <c r="B113" s="183" t="s">
        <v>290</v>
      </c>
      <c r="C113" s="192" t="s">
        <v>761</v>
      </c>
      <c r="D113" s="185" t="s">
        <v>392</v>
      </c>
      <c r="E113" s="27">
        <v>8</v>
      </c>
      <c r="F113" s="180" t="s">
        <v>391</v>
      </c>
      <c r="G113" s="27">
        <v>9</v>
      </c>
      <c r="H113" s="180" t="s">
        <v>391</v>
      </c>
      <c r="I113" s="27">
        <v>9</v>
      </c>
      <c r="J113" s="180" t="s">
        <v>391</v>
      </c>
      <c r="K113" s="27">
        <v>9</v>
      </c>
      <c r="L113" s="180" t="s">
        <v>391</v>
      </c>
      <c r="M113" s="27">
        <v>9</v>
      </c>
      <c r="N113" s="180">
        <v>8.8000000000000007</v>
      </c>
      <c r="O113" s="181">
        <v>0</v>
      </c>
      <c r="P113" s="182" t="s">
        <v>849</v>
      </c>
      <c r="Q113" s="182"/>
      <c r="R113" s="184"/>
    </row>
    <row r="114" spans="1:18" ht="33" x14ac:dyDescent="0.25">
      <c r="A114" s="178">
        <f t="shared" si="1"/>
        <v>109</v>
      </c>
      <c r="B114" s="58" t="s">
        <v>291</v>
      </c>
      <c r="C114" s="192" t="s">
        <v>761</v>
      </c>
      <c r="D114" s="185" t="s">
        <v>392</v>
      </c>
      <c r="E114" s="27">
        <v>8</v>
      </c>
      <c r="F114" s="180" t="s">
        <v>391</v>
      </c>
      <c r="G114" s="27">
        <v>9</v>
      </c>
      <c r="H114" s="180" t="s">
        <v>391</v>
      </c>
      <c r="I114" s="27">
        <v>9</v>
      </c>
      <c r="J114" s="180" t="s">
        <v>392</v>
      </c>
      <c r="K114" s="27">
        <v>8</v>
      </c>
      <c r="L114" s="180" t="s">
        <v>391</v>
      </c>
      <c r="M114" s="27">
        <v>9</v>
      </c>
      <c r="N114" s="180">
        <v>8.6</v>
      </c>
      <c r="O114" s="181">
        <v>0</v>
      </c>
      <c r="P114" s="182" t="s">
        <v>849</v>
      </c>
      <c r="Q114" s="182"/>
      <c r="R114" s="184"/>
    </row>
    <row r="115" spans="1:18" ht="33" x14ac:dyDescent="0.25">
      <c r="A115" s="178">
        <f t="shared" si="1"/>
        <v>110</v>
      </c>
      <c r="B115" s="58" t="s">
        <v>308</v>
      </c>
      <c r="C115" s="192" t="s">
        <v>761</v>
      </c>
      <c r="D115" s="185" t="s">
        <v>392</v>
      </c>
      <c r="E115" s="27">
        <v>8</v>
      </c>
      <c r="F115" s="180" t="s">
        <v>391</v>
      </c>
      <c r="G115" s="27">
        <v>9</v>
      </c>
      <c r="H115" s="180" t="s">
        <v>391</v>
      </c>
      <c r="I115" s="27">
        <v>9</v>
      </c>
      <c r="J115" s="180" t="s">
        <v>391</v>
      </c>
      <c r="K115" s="27">
        <v>9</v>
      </c>
      <c r="L115" s="180" t="s">
        <v>393</v>
      </c>
      <c r="M115" s="27">
        <v>7</v>
      </c>
      <c r="N115" s="180">
        <v>8.4</v>
      </c>
      <c r="O115" s="181">
        <v>0</v>
      </c>
      <c r="P115" s="182" t="s">
        <v>849</v>
      </c>
      <c r="Q115" s="182"/>
      <c r="R115" s="184"/>
    </row>
    <row r="116" spans="1:18" ht="33" x14ac:dyDescent="0.25">
      <c r="A116" s="178">
        <f t="shared" si="1"/>
        <v>111</v>
      </c>
      <c r="B116" s="187" t="s">
        <v>265</v>
      </c>
      <c r="C116" s="192" t="s">
        <v>770</v>
      </c>
      <c r="D116" s="185" t="s">
        <v>391</v>
      </c>
      <c r="E116" s="27">
        <v>9</v>
      </c>
      <c r="F116" s="180" t="s">
        <v>391</v>
      </c>
      <c r="G116" s="27">
        <v>9</v>
      </c>
      <c r="H116" s="180" t="s">
        <v>391</v>
      </c>
      <c r="I116" s="27">
        <v>9</v>
      </c>
      <c r="J116" s="180" t="s">
        <v>391</v>
      </c>
      <c r="K116" s="27">
        <v>9</v>
      </c>
      <c r="L116" s="180" t="s">
        <v>391</v>
      </c>
      <c r="M116" s="27">
        <v>9</v>
      </c>
      <c r="N116" s="180">
        <v>9</v>
      </c>
      <c r="O116" s="181">
        <v>0</v>
      </c>
      <c r="P116" s="182" t="s">
        <v>849</v>
      </c>
      <c r="Q116" s="182"/>
      <c r="R116" s="184"/>
    </row>
    <row r="117" spans="1:18" ht="33" x14ac:dyDescent="0.25">
      <c r="A117" s="178">
        <f t="shared" si="1"/>
        <v>112</v>
      </c>
      <c r="B117" s="193" t="s">
        <v>385</v>
      </c>
      <c r="C117" s="194" t="s">
        <v>340</v>
      </c>
      <c r="D117" s="185" t="s">
        <v>391</v>
      </c>
      <c r="E117" s="27">
        <v>9</v>
      </c>
      <c r="F117" s="180" t="s">
        <v>390</v>
      </c>
      <c r="G117" s="27">
        <v>10</v>
      </c>
      <c r="H117" s="180" t="s">
        <v>390</v>
      </c>
      <c r="I117" s="27">
        <v>10</v>
      </c>
      <c r="J117" s="180" t="s">
        <v>393</v>
      </c>
      <c r="K117" s="27">
        <v>7</v>
      </c>
      <c r="L117" s="180" t="s">
        <v>392</v>
      </c>
      <c r="M117" s="27">
        <v>8</v>
      </c>
      <c r="N117" s="180">
        <v>8.8000000000000007</v>
      </c>
      <c r="O117" s="181">
        <v>0</v>
      </c>
      <c r="P117" s="182" t="s">
        <v>849</v>
      </c>
      <c r="Q117" s="182"/>
      <c r="R117" s="183"/>
    </row>
    <row r="118" spans="1:18" ht="33" x14ac:dyDescent="0.25">
      <c r="A118" s="178">
        <f t="shared" si="1"/>
        <v>113</v>
      </c>
      <c r="B118" s="70" t="s">
        <v>398</v>
      </c>
      <c r="C118" s="194" t="s">
        <v>761</v>
      </c>
      <c r="D118" s="185" t="s">
        <v>391</v>
      </c>
      <c r="E118" s="27">
        <v>9</v>
      </c>
      <c r="F118" s="180" t="s">
        <v>391</v>
      </c>
      <c r="G118" s="27">
        <v>9</v>
      </c>
      <c r="H118" s="180" t="s">
        <v>390</v>
      </c>
      <c r="I118" s="27">
        <v>10</v>
      </c>
      <c r="J118" s="180" t="s">
        <v>392</v>
      </c>
      <c r="K118" s="27">
        <v>8</v>
      </c>
      <c r="L118" s="180" t="s">
        <v>392</v>
      </c>
      <c r="M118" s="27">
        <v>8</v>
      </c>
      <c r="N118" s="180">
        <v>8.8000000000000007</v>
      </c>
      <c r="O118" s="181">
        <v>0</v>
      </c>
      <c r="P118" s="182" t="s">
        <v>849</v>
      </c>
      <c r="Q118" s="182"/>
      <c r="R118" s="183"/>
    </row>
    <row r="119" spans="1:18" ht="33" x14ac:dyDescent="0.25">
      <c r="A119" s="178">
        <f t="shared" si="1"/>
        <v>114</v>
      </c>
      <c r="B119" s="58" t="s">
        <v>197</v>
      </c>
      <c r="C119" s="192" t="s">
        <v>11</v>
      </c>
      <c r="D119" s="185" t="s">
        <v>391</v>
      </c>
      <c r="E119" s="27">
        <v>9</v>
      </c>
      <c r="F119" s="180" t="s">
        <v>391</v>
      </c>
      <c r="G119" s="27">
        <v>9</v>
      </c>
      <c r="H119" s="180" t="s">
        <v>391</v>
      </c>
      <c r="I119" s="27">
        <v>9</v>
      </c>
      <c r="J119" s="180" t="s">
        <v>392</v>
      </c>
      <c r="K119" s="27">
        <v>8</v>
      </c>
      <c r="L119" s="180" t="s">
        <v>391</v>
      </c>
      <c r="M119" s="27">
        <v>9</v>
      </c>
      <c r="N119" s="180">
        <v>8.8000000000000007</v>
      </c>
      <c r="O119" s="181">
        <v>0</v>
      </c>
      <c r="P119" s="182" t="s">
        <v>849</v>
      </c>
      <c r="Q119" s="182"/>
      <c r="R119" s="183"/>
    </row>
    <row r="120" spans="1:18" ht="33" x14ac:dyDescent="0.25">
      <c r="A120" s="178">
        <f t="shared" si="1"/>
        <v>115</v>
      </c>
      <c r="B120" s="58" t="s">
        <v>205</v>
      </c>
      <c r="C120" s="192" t="s">
        <v>761</v>
      </c>
      <c r="D120" s="185" t="s">
        <v>392</v>
      </c>
      <c r="E120" s="27">
        <v>8</v>
      </c>
      <c r="F120" s="180" t="s">
        <v>392</v>
      </c>
      <c r="G120" s="27">
        <v>8</v>
      </c>
      <c r="H120" s="180" t="s">
        <v>391</v>
      </c>
      <c r="I120" s="27">
        <v>9</v>
      </c>
      <c r="J120" s="180" t="s">
        <v>392</v>
      </c>
      <c r="K120" s="27">
        <v>8</v>
      </c>
      <c r="L120" s="180" t="s">
        <v>392</v>
      </c>
      <c r="M120" s="27">
        <v>8</v>
      </c>
      <c r="N120" s="180">
        <v>8.1999999999999993</v>
      </c>
      <c r="O120" s="181">
        <v>0</v>
      </c>
      <c r="P120" s="182" t="s">
        <v>849</v>
      </c>
      <c r="Q120" s="182"/>
      <c r="R120" s="183"/>
    </row>
    <row r="121" spans="1:18" ht="33" x14ac:dyDescent="0.25">
      <c r="A121" s="178">
        <f t="shared" si="1"/>
        <v>116</v>
      </c>
      <c r="B121" s="183" t="s">
        <v>286</v>
      </c>
      <c r="C121" s="192" t="s">
        <v>761</v>
      </c>
      <c r="D121" s="185" t="s">
        <v>391</v>
      </c>
      <c r="E121" s="27">
        <v>9</v>
      </c>
      <c r="F121" s="180" t="s">
        <v>391</v>
      </c>
      <c r="G121" s="27">
        <v>9</v>
      </c>
      <c r="H121" s="180" t="s">
        <v>391</v>
      </c>
      <c r="I121" s="27">
        <v>9</v>
      </c>
      <c r="J121" s="180" t="s">
        <v>392</v>
      </c>
      <c r="K121" s="27">
        <v>8</v>
      </c>
      <c r="L121" s="180" t="s">
        <v>392</v>
      </c>
      <c r="M121" s="27">
        <v>8</v>
      </c>
      <c r="N121" s="180">
        <v>8.6</v>
      </c>
      <c r="O121" s="181">
        <v>0</v>
      </c>
      <c r="P121" s="182" t="s">
        <v>849</v>
      </c>
      <c r="Q121" s="182"/>
      <c r="R121" s="183"/>
    </row>
    <row r="122" spans="1:18" ht="33" x14ac:dyDescent="0.25">
      <c r="A122" s="178">
        <f t="shared" si="1"/>
        <v>117</v>
      </c>
      <c r="B122" s="187" t="s">
        <v>292</v>
      </c>
      <c r="C122" s="176" t="s">
        <v>378</v>
      </c>
      <c r="D122" s="185" t="s">
        <v>390</v>
      </c>
      <c r="E122" s="27">
        <v>10</v>
      </c>
      <c r="F122" s="180" t="s">
        <v>390</v>
      </c>
      <c r="G122" s="27">
        <v>10</v>
      </c>
      <c r="H122" s="180" t="s">
        <v>390</v>
      </c>
      <c r="I122" s="27">
        <v>10</v>
      </c>
      <c r="J122" s="180" t="s">
        <v>390</v>
      </c>
      <c r="K122" s="27">
        <v>10</v>
      </c>
      <c r="L122" s="180" t="s">
        <v>390</v>
      </c>
      <c r="M122" s="27">
        <v>10</v>
      </c>
      <c r="N122" s="180">
        <v>10</v>
      </c>
      <c r="O122" s="181">
        <v>0</v>
      </c>
      <c r="P122" s="182" t="s">
        <v>849</v>
      </c>
      <c r="Q122" s="182"/>
      <c r="R122" s="183"/>
    </row>
    <row r="123" spans="1:18" ht="33" x14ac:dyDescent="0.25">
      <c r="A123" s="178">
        <f t="shared" si="1"/>
        <v>118</v>
      </c>
      <c r="B123" s="187" t="s">
        <v>6</v>
      </c>
      <c r="C123" s="176" t="s">
        <v>772</v>
      </c>
      <c r="D123" s="185" t="s">
        <v>390</v>
      </c>
      <c r="E123" s="27">
        <v>10</v>
      </c>
      <c r="F123" s="180" t="s">
        <v>390</v>
      </c>
      <c r="G123" s="27">
        <v>10</v>
      </c>
      <c r="H123" s="180" t="s">
        <v>390</v>
      </c>
      <c r="I123" s="27">
        <v>10</v>
      </c>
      <c r="J123" s="180" t="s">
        <v>390</v>
      </c>
      <c r="K123" s="27">
        <v>10</v>
      </c>
      <c r="L123" s="180" t="s">
        <v>391</v>
      </c>
      <c r="M123" s="27">
        <v>9</v>
      </c>
      <c r="N123" s="180">
        <v>9.8000000000000007</v>
      </c>
      <c r="O123" s="181">
        <v>0</v>
      </c>
      <c r="P123" s="182" t="s">
        <v>849</v>
      </c>
      <c r="Q123" s="182"/>
      <c r="R123" s="183"/>
    </row>
    <row r="124" spans="1:18" ht="33" x14ac:dyDescent="0.25">
      <c r="A124" s="178">
        <f t="shared" si="1"/>
        <v>119</v>
      </c>
      <c r="B124" s="69" t="s">
        <v>213</v>
      </c>
      <c r="C124" s="176" t="s">
        <v>761</v>
      </c>
      <c r="D124" s="185" t="s">
        <v>392</v>
      </c>
      <c r="E124" s="27">
        <v>8</v>
      </c>
      <c r="F124" s="180" t="s">
        <v>392</v>
      </c>
      <c r="G124" s="27">
        <v>8</v>
      </c>
      <c r="H124" s="180" t="s">
        <v>391</v>
      </c>
      <c r="I124" s="27">
        <v>9</v>
      </c>
      <c r="J124" s="180" t="s">
        <v>392</v>
      </c>
      <c r="K124" s="27">
        <v>8</v>
      </c>
      <c r="L124" s="180" t="s">
        <v>393</v>
      </c>
      <c r="M124" s="27">
        <v>7</v>
      </c>
      <c r="N124" s="180">
        <v>8</v>
      </c>
      <c r="O124" s="181">
        <v>0</v>
      </c>
      <c r="P124" s="182" t="s">
        <v>849</v>
      </c>
      <c r="Q124" s="182"/>
      <c r="R124" s="183"/>
    </row>
    <row r="125" spans="1:18" ht="33" x14ac:dyDescent="0.25">
      <c r="A125" s="178">
        <f t="shared" si="1"/>
        <v>120</v>
      </c>
      <c r="B125" s="195" t="s">
        <v>256</v>
      </c>
      <c r="C125" s="196" t="s">
        <v>774</v>
      </c>
      <c r="D125" s="185" t="s">
        <v>391</v>
      </c>
      <c r="E125" s="27">
        <v>9</v>
      </c>
      <c r="F125" s="180" t="s">
        <v>391</v>
      </c>
      <c r="G125" s="27">
        <v>9</v>
      </c>
      <c r="H125" s="180" t="s">
        <v>391</v>
      </c>
      <c r="I125" s="27">
        <v>9</v>
      </c>
      <c r="J125" s="180" t="s">
        <v>390</v>
      </c>
      <c r="K125" s="27">
        <v>10</v>
      </c>
      <c r="L125" s="180" t="s">
        <v>390</v>
      </c>
      <c r="M125" s="27">
        <v>10</v>
      </c>
      <c r="N125" s="180">
        <v>9.4</v>
      </c>
      <c r="O125" s="181">
        <v>0</v>
      </c>
      <c r="P125" s="182" t="s">
        <v>849</v>
      </c>
      <c r="Q125" s="182"/>
      <c r="R125" s="183"/>
    </row>
    <row r="126" spans="1:18" ht="33" x14ac:dyDescent="0.25">
      <c r="A126" s="178">
        <f t="shared" si="1"/>
        <v>121</v>
      </c>
      <c r="B126" s="195" t="s">
        <v>257</v>
      </c>
      <c r="C126" s="196" t="s">
        <v>761</v>
      </c>
      <c r="D126" s="185" t="s">
        <v>392</v>
      </c>
      <c r="E126" s="27">
        <v>8</v>
      </c>
      <c r="F126" s="180" t="s">
        <v>392</v>
      </c>
      <c r="G126" s="27">
        <v>8</v>
      </c>
      <c r="H126" s="180" t="s">
        <v>392</v>
      </c>
      <c r="I126" s="27">
        <v>8</v>
      </c>
      <c r="J126" s="180" t="s">
        <v>392</v>
      </c>
      <c r="K126" s="27">
        <v>8</v>
      </c>
      <c r="L126" s="180" t="s">
        <v>392</v>
      </c>
      <c r="M126" s="27">
        <v>8</v>
      </c>
      <c r="N126" s="180">
        <v>8</v>
      </c>
      <c r="O126" s="181">
        <v>0</v>
      </c>
      <c r="P126" s="182" t="s">
        <v>849</v>
      </c>
      <c r="Q126" s="182"/>
      <c r="R126" s="183"/>
    </row>
    <row r="127" spans="1:18" ht="33" x14ac:dyDescent="0.25">
      <c r="A127" s="178">
        <f t="shared" si="1"/>
        <v>122</v>
      </c>
      <c r="B127" s="195" t="s">
        <v>258</v>
      </c>
      <c r="C127" s="196" t="s">
        <v>761</v>
      </c>
      <c r="D127" s="185" t="s">
        <v>392</v>
      </c>
      <c r="E127" s="27">
        <v>8</v>
      </c>
      <c r="F127" s="180" t="s">
        <v>392</v>
      </c>
      <c r="G127" s="27">
        <v>8</v>
      </c>
      <c r="H127" s="180" t="s">
        <v>392</v>
      </c>
      <c r="I127" s="27">
        <v>8</v>
      </c>
      <c r="J127" s="180" t="s">
        <v>392</v>
      </c>
      <c r="K127" s="27">
        <v>8</v>
      </c>
      <c r="L127" s="180" t="s">
        <v>392</v>
      </c>
      <c r="M127" s="27">
        <v>8</v>
      </c>
      <c r="N127" s="180">
        <v>8</v>
      </c>
      <c r="O127" s="181">
        <v>0</v>
      </c>
      <c r="P127" s="182" t="s">
        <v>849</v>
      </c>
      <c r="Q127" s="182"/>
      <c r="R127" s="183"/>
    </row>
    <row r="128" spans="1:18" ht="33" x14ac:dyDescent="0.25">
      <c r="A128" s="178">
        <f t="shared" si="1"/>
        <v>123</v>
      </c>
      <c r="B128" s="69" t="s">
        <v>375</v>
      </c>
      <c r="C128" s="180" t="s">
        <v>775</v>
      </c>
      <c r="D128" s="185" t="s">
        <v>391</v>
      </c>
      <c r="E128" s="27">
        <v>9</v>
      </c>
      <c r="F128" s="180" t="s">
        <v>391</v>
      </c>
      <c r="G128" s="27">
        <v>9</v>
      </c>
      <c r="H128" s="180" t="s">
        <v>390</v>
      </c>
      <c r="I128" s="27">
        <v>10</v>
      </c>
      <c r="J128" s="180" t="s">
        <v>391</v>
      </c>
      <c r="K128" s="27">
        <v>9</v>
      </c>
      <c r="L128" s="180" t="s">
        <v>392</v>
      </c>
      <c r="M128" s="27">
        <v>8</v>
      </c>
      <c r="N128" s="180">
        <v>9</v>
      </c>
      <c r="O128" s="181">
        <v>0</v>
      </c>
      <c r="P128" s="182" t="s">
        <v>849</v>
      </c>
      <c r="Q128" s="182"/>
      <c r="R128" s="183"/>
    </row>
    <row r="129" spans="1:18" ht="33" x14ac:dyDescent="0.25">
      <c r="A129" s="178">
        <f t="shared" si="1"/>
        <v>124</v>
      </c>
      <c r="B129" s="69" t="s">
        <v>207</v>
      </c>
      <c r="C129" s="180" t="s">
        <v>776</v>
      </c>
      <c r="D129" s="185" t="s">
        <v>390</v>
      </c>
      <c r="E129" s="27">
        <v>10</v>
      </c>
      <c r="F129" s="180" t="s">
        <v>390</v>
      </c>
      <c r="G129" s="27">
        <v>10</v>
      </c>
      <c r="H129" s="180" t="s">
        <v>390</v>
      </c>
      <c r="I129" s="27">
        <v>10</v>
      </c>
      <c r="J129" s="180" t="s">
        <v>390</v>
      </c>
      <c r="K129" s="27">
        <v>10</v>
      </c>
      <c r="L129" s="180" t="s">
        <v>390</v>
      </c>
      <c r="M129" s="27">
        <v>10</v>
      </c>
      <c r="N129" s="180">
        <v>10</v>
      </c>
      <c r="O129" s="181">
        <v>0</v>
      </c>
      <c r="P129" s="182" t="s">
        <v>849</v>
      </c>
      <c r="Q129" s="182"/>
      <c r="R129" s="183"/>
    </row>
    <row r="130" spans="1:18" ht="33" x14ac:dyDescent="0.25">
      <c r="A130" s="178">
        <f t="shared" si="1"/>
        <v>125</v>
      </c>
      <c r="B130" s="69" t="s">
        <v>209</v>
      </c>
      <c r="C130" s="180" t="s">
        <v>761</v>
      </c>
      <c r="D130" s="185" t="s">
        <v>392</v>
      </c>
      <c r="E130" s="27">
        <v>8</v>
      </c>
      <c r="F130" s="180" t="s">
        <v>391</v>
      </c>
      <c r="G130" s="27">
        <v>9</v>
      </c>
      <c r="H130" s="180" t="s">
        <v>391</v>
      </c>
      <c r="I130" s="27">
        <v>9</v>
      </c>
      <c r="J130" s="180" t="s">
        <v>391</v>
      </c>
      <c r="K130" s="27">
        <v>9</v>
      </c>
      <c r="L130" s="180" t="s">
        <v>391</v>
      </c>
      <c r="M130" s="27">
        <v>9</v>
      </c>
      <c r="N130" s="180">
        <v>8.8000000000000007</v>
      </c>
      <c r="O130" s="181">
        <v>0</v>
      </c>
      <c r="P130" s="182" t="s">
        <v>849</v>
      </c>
      <c r="Q130" s="182"/>
      <c r="R130" s="183"/>
    </row>
    <row r="131" spans="1:18" ht="33" x14ac:dyDescent="0.25">
      <c r="A131" s="178">
        <f t="shared" si="1"/>
        <v>126</v>
      </c>
      <c r="B131" s="69" t="s">
        <v>61</v>
      </c>
      <c r="C131" s="180" t="s">
        <v>761</v>
      </c>
      <c r="D131" s="185" t="s">
        <v>392</v>
      </c>
      <c r="E131" s="27">
        <v>8</v>
      </c>
      <c r="F131" s="180" t="s">
        <v>392</v>
      </c>
      <c r="G131" s="27">
        <v>8</v>
      </c>
      <c r="H131" s="180" t="s">
        <v>391</v>
      </c>
      <c r="I131" s="27">
        <v>9</v>
      </c>
      <c r="J131" s="180" t="s">
        <v>391</v>
      </c>
      <c r="K131" s="27">
        <v>9</v>
      </c>
      <c r="L131" s="180" t="s">
        <v>391</v>
      </c>
      <c r="M131" s="27">
        <v>9</v>
      </c>
      <c r="N131" s="180">
        <v>8.6</v>
      </c>
      <c r="O131" s="181">
        <v>0</v>
      </c>
      <c r="P131" s="182" t="s">
        <v>849</v>
      </c>
      <c r="Q131" s="182"/>
      <c r="R131" s="183"/>
    </row>
    <row r="132" spans="1:18" ht="33" x14ac:dyDescent="0.25">
      <c r="A132" s="178">
        <f t="shared" si="1"/>
        <v>127</v>
      </c>
      <c r="B132" s="69" t="s">
        <v>277</v>
      </c>
      <c r="C132" s="180" t="s">
        <v>761</v>
      </c>
      <c r="D132" s="185" t="s">
        <v>392</v>
      </c>
      <c r="E132" s="27">
        <v>8</v>
      </c>
      <c r="F132" s="180" t="s">
        <v>392</v>
      </c>
      <c r="G132" s="27">
        <v>8</v>
      </c>
      <c r="H132" s="180" t="s">
        <v>391</v>
      </c>
      <c r="I132" s="27">
        <v>9</v>
      </c>
      <c r="J132" s="180" t="s">
        <v>392</v>
      </c>
      <c r="K132" s="27">
        <v>8</v>
      </c>
      <c r="L132" s="180" t="s">
        <v>393</v>
      </c>
      <c r="M132" s="27">
        <v>7</v>
      </c>
      <c r="N132" s="180">
        <v>8</v>
      </c>
      <c r="O132" s="181">
        <v>0</v>
      </c>
      <c r="P132" s="182" t="s">
        <v>849</v>
      </c>
      <c r="Q132" s="182"/>
      <c r="R132" s="183"/>
    </row>
    <row r="133" spans="1:18" ht="33" x14ac:dyDescent="0.25">
      <c r="A133" s="178">
        <f t="shared" si="1"/>
        <v>128</v>
      </c>
      <c r="B133" s="69" t="s">
        <v>24</v>
      </c>
      <c r="C133" s="180" t="s">
        <v>762</v>
      </c>
      <c r="D133" s="27" t="s">
        <v>393</v>
      </c>
      <c r="E133" s="27">
        <v>7</v>
      </c>
      <c r="F133" s="180" t="s">
        <v>391</v>
      </c>
      <c r="G133" s="27">
        <v>9</v>
      </c>
      <c r="H133" s="180" t="s">
        <v>392</v>
      </c>
      <c r="I133" s="27">
        <v>8</v>
      </c>
      <c r="J133" s="180" t="s">
        <v>392</v>
      </c>
      <c r="K133" s="27">
        <v>8</v>
      </c>
      <c r="L133" s="180" t="s">
        <v>393</v>
      </c>
      <c r="M133" s="27">
        <v>7</v>
      </c>
      <c r="N133" s="180">
        <v>7.8</v>
      </c>
      <c r="O133" s="181">
        <v>0</v>
      </c>
      <c r="P133" s="182" t="s">
        <v>850</v>
      </c>
      <c r="Q133" s="182"/>
      <c r="R133" s="183"/>
    </row>
    <row r="134" spans="1:18" x14ac:dyDescent="0.25">
      <c r="A134" s="178">
        <f t="shared" si="1"/>
        <v>129</v>
      </c>
      <c r="B134" s="69" t="s">
        <v>28</v>
      </c>
      <c r="C134" s="180" t="s">
        <v>761</v>
      </c>
      <c r="D134" s="27" t="s">
        <v>393</v>
      </c>
      <c r="E134" s="27">
        <v>7</v>
      </c>
      <c r="F134" s="180" t="s">
        <v>392</v>
      </c>
      <c r="G134" s="27">
        <v>8</v>
      </c>
      <c r="H134" s="180" t="s">
        <v>392</v>
      </c>
      <c r="I134" s="27">
        <v>8</v>
      </c>
      <c r="J134" s="180" t="s">
        <v>392</v>
      </c>
      <c r="K134" s="27">
        <v>8</v>
      </c>
      <c r="L134" s="180" t="s">
        <v>392</v>
      </c>
      <c r="M134" s="27">
        <v>8</v>
      </c>
      <c r="N134" s="180">
        <v>7.8</v>
      </c>
      <c r="O134" s="181">
        <v>0</v>
      </c>
      <c r="P134" s="182" t="s">
        <v>850</v>
      </c>
      <c r="Q134" s="182"/>
      <c r="R134" s="183"/>
    </row>
    <row r="135" spans="1:18" x14ac:dyDescent="0.25">
      <c r="A135" s="178">
        <f t="shared" si="1"/>
        <v>130</v>
      </c>
      <c r="B135" s="69" t="s">
        <v>68</v>
      </c>
      <c r="C135" s="180" t="s">
        <v>761</v>
      </c>
      <c r="D135" s="27" t="s">
        <v>392</v>
      </c>
      <c r="E135" s="27">
        <v>8</v>
      </c>
      <c r="F135" s="180" t="s">
        <v>392</v>
      </c>
      <c r="G135" s="27">
        <v>8</v>
      </c>
      <c r="H135" s="180" t="s">
        <v>392</v>
      </c>
      <c r="I135" s="27">
        <v>8</v>
      </c>
      <c r="J135" s="180" t="s">
        <v>392</v>
      </c>
      <c r="K135" s="27">
        <v>8</v>
      </c>
      <c r="L135" s="180" t="s">
        <v>393</v>
      </c>
      <c r="M135" s="27">
        <v>7</v>
      </c>
      <c r="N135" s="180">
        <v>7.8</v>
      </c>
      <c r="O135" s="181">
        <v>0</v>
      </c>
      <c r="P135" s="182" t="s">
        <v>850</v>
      </c>
      <c r="Q135" s="182"/>
      <c r="R135" s="183"/>
    </row>
    <row r="136" spans="1:18" x14ac:dyDescent="0.25">
      <c r="A136" s="178">
        <f t="shared" ref="A136:A199" si="2">A135+1</f>
        <v>131</v>
      </c>
      <c r="B136" s="69" t="s">
        <v>44</v>
      </c>
      <c r="C136" s="180" t="s">
        <v>761</v>
      </c>
      <c r="D136" s="27" t="s">
        <v>393</v>
      </c>
      <c r="E136" s="27">
        <v>7</v>
      </c>
      <c r="F136" s="180" t="s">
        <v>392</v>
      </c>
      <c r="G136" s="27">
        <v>8</v>
      </c>
      <c r="H136" s="180" t="s">
        <v>392</v>
      </c>
      <c r="I136" s="27">
        <v>8</v>
      </c>
      <c r="J136" s="180" t="s">
        <v>392</v>
      </c>
      <c r="K136" s="27">
        <v>8</v>
      </c>
      <c r="L136" s="180" t="s">
        <v>392</v>
      </c>
      <c r="M136" s="27">
        <v>8</v>
      </c>
      <c r="N136" s="180">
        <v>7.8</v>
      </c>
      <c r="O136" s="181">
        <v>0</v>
      </c>
      <c r="P136" s="182" t="s">
        <v>850</v>
      </c>
      <c r="Q136" s="182"/>
      <c r="R136" s="183"/>
    </row>
    <row r="137" spans="1:18" x14ac:dyDescent="0.25">
      <c r="A137" s="178">
        <f t="shared" si="2"/>
        <v>132</v>
      </c>
      <c r="B137" s="69" t="s">
        <v>48</v>
      </c>
      <c r="C137" s="180" t="s">
        <v>761</v>
      </c>
      <c r="D137" s="27" t="s">
        <v>393</v>
      </c>
      <c r="E137" s="27">
        <v>7</v>
      </c>
      <c r="F137" s="180" t="s">
        <v>392</v>
      </c>
      <c r="G137" s="27">
        <v>8</v>
      </c>
      <c r="H137" s="180" t="s">
        <v>392</v>
      </c>
      <c r="I137" s="27">
        <v>8</v>
      </c>
      <c r="J137" s="180" t="s">
        <v>392</v>
      </c>
      <c r="K137" s="27">
        <v>8</v>
      </c>
      <c r="L137" s="180" t="s">
        <v>392</v>
      </c>
      <c r="M137" s="27">
        <v>8</v>
      </c>
      <c r="N137" s="180">
        <v>7.8</v>
      </c>
      <c r="O137" s="181">
        <v>0</v>
      </c>
      <c r="P137" s="182" t="s">
        <v>850</v>
      </c>
      <c r="Q137" s="182"/>
      <c r="R137" s="183"/>
    </row>
    <row r="138" spans="1:18" x14ac:dyDescent="0.25">
      <c r="A138" s="178">
        <f t="shared" si="2"/>
        <v>133</v>
      </c>
      <c r="B138" s="183" t="s">
        <v>285</v>
      </c>
      <c r="C138" s="180" t="s">
        <v>761</v>
      </c>
      <c r="D138" s="27" t="s">
        <v>393</v>
      </c>
      <c r="E138" s="27">
        <v>7</v>
      </c>
      <c r="F138" s="180" t="s">
        <v>393</v>
      </c>
      <c r="G138" s="27">
        <v>7</v>
      </c>
      <c r="H138" s="180" t="s">
        <v>392</v>
      </c>
      <c r="I138" s="27">
        <v>8</v>
      </c>
      <c r="J138" s="180" t="s">
        <v>392</v>
      </c>
      <c r="K138" s="27">
        <v>8</v>
      </c>
      <c r="L138" s="180" t="s">
        <v>392</v>
      </c>
      <c r="M138" s="27">
        <v>8</v>
      </c>
      <c r="N138" s="180">
        <v>7.6</v>
      </c>
      <c r="O138" s="181">
        <v>0</v>
      </c>
      <c r="P138" s="182" t="s">
        <v>850</v>
      </c>
      <c r="Q138" s="182"/>
      <c r="R138" s="183"/>
    </row>
    <row r="139" spans="1:18" x14ac:dyDescent="0.25">
      <c r="A139" s="178">
        <f t="shared" si="2"/>
        <v>134</v>
      </c>
      <c r="B139" s="69" t="s">
        <v>294</v>
      </c>
      <c r="C139" s="180" t="s">
        <v>761</v>
      </c>
      <c r="D139" s="27" t="s">
        <v>393</v>
      </c>
      <c r="E139" s="27">
        <v>7</v>
      </c>
      <c r="F139" s="180" t="s">
        <v>393</v>
      </c>
      <c r="G139" s="27">
        <v>7</v>
      </c>
      <c r="H139" s="180" t="s">
        <v>392</v>
      </c>
      <c r="I139" s="27">
        <v>8</v>
      </c>
      <c r="J139" s="180" t="s">
        <v>392</v>
      </c>
      <c r="K139" s="27">
        <v>8</v>
      </c>
      <c r="L139" s="180" t="s">
        <v>392</v>
      </c>
      <c r="M139" s="27">
        <v>8</v>
      </c>
      <c r="N139" s="180">
        <v>7.6</v>
      </c>
      <c r="O139" s="181">
        <v>0</v>
      </c>
      <c r="P139" s="182" t="s">
        <v>850</v>
      </c>
      <c r="Q139" s="182"/>
      <c r="R139" s="183"/>
    </row>
    <row r="140" spans="1:18" x14ac:dyDescent="0.25">
      <c r="A140" s="178">
        <f t="shared" si="2"/>
        <v>135</v>
      </c>
      <c r="B140" s="69" t="s">
        <v>296</v>
      </c>
      <c r="C140" s="180" t="s">
        <v>761</v>
      </c>
      <c r="D140" s="27" t="s">
        <v>392</v>
      </c>
      <c r="E140" s="27">
        <v>8</v>
      </c>
      <c r="F140" s="180" t="s">
        <v>393</v>
      </c>
      <c r="G140" s="27">
        <v>7</v>
      </c>
      <c r="H140" s="180" t="s">
        <v>392</v>
      </c>
      <c r="I140" s="27">
        <v>8</v>
      </c>
      <c r="J140" s="180" t="s">
        <v>392</v>
      </c>
      <c r="K140" s="27">
        <v>8</v>
      </c>
      <c r="L140" s="180" t="s">
        <v>392</v>
      </c>
      <c r="M140" s="27">
        <v>8</v>
      </c>
      <c r="N140" s="180">
        <v>7.8</v>
      </c>
      <c r="O140" s="181">
        <v>0</v>
      </c>
      <c r="P140" s="182" t="s">
        <v>850</v>
      </c>
      <c r="Q140" s="182"/>
      <c r="R140" s="183"/>
    </row>
    <row r="141" spans="1:18" x14ac:dyDescent="0.25">
      <c r="A141" s="178">
        <f t="shared" si="2"/>
        <v>136</v>
      </c>
      <c r="B141" s="69" t="s">
        <v>383</v>
      </c>
      <c r="C141" s="180" t="s">
        <v>761</v>
      </c>
      <c r="D141" s="27" t="s">
        <v>394</v>
      </c>
      <c r="E141" s="27">
        <v>6</v>
      </c>
      <c r="F141" s="180" t="s">
        <v>393</v>
      </c>
      <c r="G141" s="27">
        <v>7</v>
      </c>
      <c r="H141" s="180" t="s">
        <v>392</v>
      </c>
      <c r="I141" s="27">
        <v>8</v>
      </c>
      <c r="J141" s="180" t="s">
        <v>392</v>
      </c>
      <c r="K141" s="27">
        <v>8</v>
      </c>
      <c r="L141" s="180" t="s">
        <v>392</v>
      </c>
      <c r="M141" s="27">
        <v>8</v>
      </c>
      <c r="N141" s="180">
        <v>7.4</v>
      </c>
      <c r="O141" s="181">
        <v>0</v>
      </c>
      <c r="P141" s="182" t="s">
        <v>850</v>
      </c>
      <c r="Q141" s="182"/>
      <c r="R141" s="197"/>
    </row>
    <row r="142" spans="1:18" ht="33" x14ac:dyDescent="0.25">
      <c r="A142" s="178">
        <f t="shared" si="2"/>
        <v>137</v>
      </c>
      <c r="B142" s="187" t="s">
        <v>53</v>
      </c>
      <c r="C142" s="180" t="s">
        <v>763</v>
      </c>
      <c r="D142" s="185" t="s">
        <v>306</v>
      </c>
      <c r="E142" s="27">
        <v>7</v>
      </c>
      <c r="F142" s="180" t="s">
        <v>306</v>
      </c>
      <c r="G142" s="27">
        <v>7</v>
      </c>
      <c r="H142" s="180" t="s">
        <v>306</v>
      </c>
      <c r="I142" s="27">
        <v>7</v>
      </c>
      <c r="J142" s="180" t="s">
        <v>391</v>
      </c>
      <c r="K142" s="27">
        <v>9</v>
      </c>
      <c r="L142" s="180" t="s">
        <v>393</v>
      </c>
      <c r="M142" s="27">
        <v>7</v>
      </c>
      <c r="N142" s="180">
        <v>7.4</v>
      </c>
      <c r="O142" s="181">
        <v>0</v>
      </c>
      <c r="P142" s="182" t="s">
        <v>850</v>
      </c>
      <c r="Q142" s="182" t="s">
        <v>852</v>
      </c>
      <c r="R142" s="197"/>
    </row>
    <row r="143" spans="1:18" ht="33" x14ac:dyDescent="0.25">
      <c r="A143" s="178">
        <f t="shared" si="2"/>
        <v>138</v>
      </c>
      <c r="B143" s="187" t="s">
        <v>344</v>
      </c>
      <c r="C143" s="180" t="s">
        <v>764</v>
      </c>
      <c r="D143" s="185" t="s">
        <v>392</v>
      </c>
      <c r="E143" s="27">
        <v>8</v>
      </c>
      <c r="F143" s="180" t="s">
        <v>392</v>
      </c>
      <c r="G143" s="27">
        <v>8</v>
      </c>
      <c r="H143" s="180" t="s">
        <v>393</v>
      </c>
      <c r="I143" s="27">
        <v>7</v>
      </c>
      <c r="J143" s="180" t="s">
        <v>392</v>
      </c>
      <c r="K143" s="27">
        <v>8</v>
      </c>
      <c r="L143" s="180" t="s">
        <v>393</v>
      </c>
      <c r="M143" s="27">
        <v>7</v>
      </c>
      <c r="N143" s="180">
        <v>7.6</v>
      </c>
      <c r="O143" s="181">
        <v>0</v>
      </c>
      <c r="P143" s="182" t="s">
        <v>850</v>
      </c>
      <c r="Q143" s="182"/>
      <c r="R143" s="183"/>
    </row>
    <row r="144" spans="1:18" x14ac:dyDescent="0.25">
      <c r="A144" s="178">
        <f t="shared" si="2"/>
        <v>139</v>
      </c>
      <c r="B144" s="69" t="s">
        <v>280</v>
      </c>
      <c r="C144" s="180" t="s">
        <v>761</v>
      </c>
      <c r="D144" s="185" t="s">
        <v>393</v>
      </c>
      <c r="E144" s="27">
        <v>7</v>
      </c>
      <c r="F144" s="180" t="s">
        <v>393</v>
      </c>
      <c r="G144" s="27">
        <v>7</v>
      </c>
      <c r="H144" s="180" t="s">
        <v>393</v>
      </c>
      <c r="I144" s="27">
        <v>7</v>
      </c>
      <c r="J144" s="180" t="s">
        <v>393</v>
      </c>
      <c r="K144" s="27">
        <v>7</v>
      </c>
      <c r="L144" s="180" t="s">
        <v>393</v>
      </c>
      <c r="M144" s="27">
        <v>7</v>
      </c>
      <c r="N144" s="180">
        <v>7</v>
      </c>
      <c r="O144" s="181">
        <v>0</v>
      </c>
      <c r="P144" s="182" t="s">
        <v>850</v>
      </c>
      <c r="Q144" s="182"/>
      <c r="R144" s="183"/>
    </row>
    <row r="145" spans="1:18" ht="49.5" x14ac:dyDescent="0.25">
      <c r="A145" s="178">
        <f t="shared" si="2"/>
        <v>140</v>
      </c>
      <c r="B145" s="187" t="s">
        <v>73</v>
      </c>
      <c r="C145" s="180" t="s">
        <v>765</v>
      </c>
      <c r="D145" s="185" t="s">
        <v>393</v>
      </c>
      <c r="E145" s="27">
        <v>7</v>
      </c>
      <c r="F145" s="180" t="s">
        <v>392</v>
      </c>
      <c r="G145" s="27">
        <v>8</v>
      </c>
      <c r="H145" s="180" t="s">
        <v>393</v>
      </c>
      <c r="I145" s="27">
        <v>7</v>
      </c>
      <c r="J145" s="180" t="s">
        <v>393</v>
      </c>
      <c r="K145" s="27">
        <v>7</v>
      </c>
      <c r="L145" s="180" t="s">
        <v>393</v>
      </c>
      <c r="M145" s="27">
        <v>7</v>
      </c>
      <c r="N145" s="180">
        <v>7.2</v>
      </c>
      <c r="O145" s="181">
        <v>0</v>
      </c>
      <c r="P145" s="182" t="s">
        <v>850</v>
      </c>
      <c r="Q145" s="182"/>
      <c r="R145" s="183"/>
    </row>
    <row r="146" spans="1:18" x14ac:dyDescent="0.25">
      <c r="A146" s="178">
        <f t="shared" si="2"/>
        <v>141</v>
      </c>
      <c r="B146" s="187" t="s">
        <v>78</v>
      </c>
      <c r="C146" s="180" t="s">
        <v>761</v>
      </c>
      <c r="D146" s="185" t="s">
        <v>393</v>
      </c>
      <c r="E146" s="27">
        <v>7</v>
      </c>
      <c r="F146" s="180" t="s">
        <v>392</v>
      </c>
      <c r="G146" s="27">
        <v>8</v>
      </c>
      <c r="H146" s="180" t="s">
        <v>392</v>
      </c>
      <c r="I146" s="27">
        <v>8</v>
      </c>
      <c r="J146" s="180" t="s">
        <v>391</v>
      </c>
      <c r="K146" s="27">
        <v>9</v>
      </c>
      <c r="L146" s="180" t="s">
        <v>393</v>
      </c>
      <c r="M146" s="27">
        <v>7</v>
      </c>
      <c r="N146" s="180">
        <v>7.8</v>
      </c>
      <c r="O146" s="181">
        <v>0</v>
      </c>
      <c r="P146" s="182" t="s">
        <v>850</v>
      </c>
      <c r="Q146" s="182"/>
      <c r="R146" s="183"/>
    </row>
    <row r="147" spans="1:18" x14ac:dyDescent="0.25">
      <c r="A147" s="178">
        <f t="shared" si="2"/>
        <v>142</v>
      </c>
      <c r="B147" s="187" t="s">
        <v>76</v>
      </c>
      <c r="C147" s="180" t="s">
        <v>761</v>
      </c>
      <c r="D147" s="185" t="s">
        <v>393</v>
      </c>
      <c r="E147" s="27">
        <v>7</v>
      </c>
      <c r="F147" s="180" t="s">
        <v>393</v>
      </c>
      <c r="G147" s="27">
        <v>7</v>
      </c>
      <c r="H147" s="180" t="s">
        <v>393</v>
      </c>
      <c r="I147" s="27">
        <v>7</v>
      </c>
      <c r="J147" s="180" t="s">
        <v>392</v>
      </c>
      <c r="K147" s="27">
        <v>8</v>
      </c>
      <c r="L147" s="180" t="s">
        <v>393</v>
      </c>
      <c r="M147" s="27">
        <v>7</v>
      </c>
      <c r="N147" s="180">
        <v>7.2</v>
      </c>
      <c r="O147" s="181">
        <v>0</v>
      </c>
      <c r="P147" s="182" t="s">
        <v>850</v>
      </c>
      <c r="Q147" s="182"/>
      <c r="R147" s="183"/>
    </row>
    <row r="148" spans="1:18" x14ac:dyDescent="0.25">
      <c r="A148" s="178">
        <f t="shared" si="2"/>
        <v>143</v>
      </c>
      <c r="B148" s="187" t="s">
        <v>3</v>
      </c>
      <c r="C148" s="180" t="s">
        <v>761</v>
      </c>
      <c r="D148" s="185" t="s">
        <v>393</v>
      </c>
      <c r="E148" s="27">
        <v>7</v>
      </c>
      <c r="F148" s="180" t="s">
        <v>392</v>
      </c>
      <c r="G148" s="27">
        <v>8</v>
      </c>
      <c r="H148" s="180" t="s">
        <v>392</v>
      </c>
      <c r="I148" s="27">
        <v>8</v>
      </c>
      <c r="J148" s="180" t="s">
        <v>392</v>
      </c>
      <c r="K148" s="27">
        <v>8</v>
      </c>
      <c r="L148" s="180" t="s">
        <v>393</v>
      </c>
      <c r="M148" s="27">
        <v>7</v>
      </c>
      <c r="N148" s="180">
        <v>7.6</v>
      </c>
      <c r="O148" s="181">
        <v>0</v>
      </c>
      <c r="P148" s="182" t="s">
        <v>850</v>
      </c>
      <c r="Q148" s="182"/>
      <c r="R148" s="183"/>
    </row>
    <row r="149" spans="1:18" x14ac:dyDescent="0.25">
      <c r="A149" s="178">
        <f t="shared" si="2"/>
        <v>144</v>
      </c>
      <c r="B149" s="69" t="s">
        <v>70</v>
      </c>
      <c r="C149" s="180" t="s">
        <v>761</v>
      </c>
      <c r="D149" s="185" t="s">
        <v>393</v>
      </c>
      <c r="E149" s="27">
        <v>7</v>
      </c>
      <c r="F149" s="180" t="s">
        <v>392</v>
      </c>
      <c r="G149" s="27">
        <v>8</v>
      </c>
      <c r="H149" s="180" t="s">
        <v>392</v>
      </c>
      <c r="I149" s="27">
        <v>8</v>
      </c>
      <c r="J149" s="180" t="s">
        <v>392</v>
      </c>
      <c r="K149" s="27">
        <v>8</v>
      </c>
      <c r="L149" s="180" t="s">
        <v>393</v>
      </c>
      <c r="M149" s="27">
        <v>7</v>
      </c>
      <c r="N149" s="180">
        <v>7.6</v>
      </c>
      <c r="O149" s="181">
        <v>0</v>
      </c>
      <c r="P149" s="182" t="s">
        <v>850</v>
      </c>
      <c r="Q149" s="182"/>
      <c r="R149" s="183"/>
    </row>
    <row r="150" spans="1:18" x14ac:dyDescent="0.25">
      <c r="A150" s="178">
        <f t="shared" si="2"/>
        <v>145</v>
      </c>
      <c r="B150" s="187" t="s">
        <v>81</v>
      </c>
      <c r="C150" s="180" t="s">
        <v>761</v>
      </c>
      <c r="D150" s="185" t="s">
        <v>393</v>
      </c>
      <c r="E150" s="27">
        <v>7</v>
      </c>
      <c r="F150" s="180" t="s">
        <v>392</v>
      </c>
      <c r="G150" s="27">
        <v>8</v>
      </c>
      <c r="H150" s="180" t="s">
        <v>392</v>
      </c>
      <c r="I150" s="27">
        <v>8</v>
      </c>
      <c r="J150" s="180" t="s">
        <v>392</v>
      </c>
      <c r="K150" s="27">
        <v>8</v>
      </c>
      <c r="L150" s="180" t="s">
        <v>392</v>
      </c>
      <c r="M150" s="27">
        <v>8</v>
      </c>
      <c r="N150" s="180">
        <v>7.8</v>
      </c>
      <c r="O150" s="181">
        <v>0</v>
      </c>
      <c r="P150" s="182" t="s">
        <v>850</v>
      </c>
      <c r="Q150" s="182"/>
      <c r="R150" s="183"/>
    </row>
    <row r="151" spans="1:18" x14ac:dyDescent="0.25">
      <c r="A151" s="178">
        <f t="shared" si="2"/>
        <v>146</v>
      </c>
      <c r="B151" s="187" t="s">
        <v>83</v>
      </c>
      <c r="C151" s="180" t="s">
        <v>761</v>
      </c>
      <c r="D151" s="185" t="s">
        <v>393</v>
      </c>
      <c r="E151" s="27">
        <v>7</v>
      </c>
      <c r="F151" s="180" t="s">
        <v>392</v>
      </c>
      <c r="G151" s="27">
        <v>8</v>
      </c>
      <c r="H151" s="180" t="s">
        <v>392</v>
      </c>
      <c r="I151" s="27">
        <v>8</v>
      </c>
      <c r="J151" s="180" t="s">
        <v>392</v>
      </c>
      <c r="K151" s="27">
        <v>8</v>
      </c>
      <c r="L151" s="180" t="s">
        <v>392</v>
      </c>
      <c r="M151" s="27">
        <v>8</v>
      </c>
      <c r="N151" s="180">
        <v>7.8</v>
      </c>
      <c r="O151" s="181">
        <v>0</v>
      </c>
      <c r="P151" s="182" t="s">
        <v>850</v>
      </c>
      <c r="Q151" s="182"/>
      <c r="R151" s="183"/>
    </row>
    <row r="152" spans="1:18" x14ac:dyDescent="0.25">
      <c r="A152" s="178">
        <f t="shared" si="2"/>
        <v>147</v>
      </c>
      <c r="B152" s="58" t="s">
        <v>351</v>
      </c>
      <c r="C152" s="180" t="s">
        <v>761</v>
      </c>
      <c r="D152" s="185" t="s">
        <v>393</v>
      </c>
      <c r="E152" s="27">
        <v>7</v>
      </c>
      <c r="F152" s="180" t="s">
        <v>393</v>
      </c>
      <c r="G152" s="27">
        <v>7</v>
      </c>
      <c r="H152" s="180" t="s">
        <v>393</v>
      </c>
      <c r="I152" s="27">
        <v>7</v>
      </c>
      <c r="J152" s="180" t="s">
        <v>393</v>
      </c>
      <c r="K152" s="27">
        <v>7</v>
      </c>
      <c r="L152" s="180" t="s">
        <v>393</v>
      </c>
      <c r="M152" s="27">
        <v>7</v>
      </c>
      <c r="N152" s="180">
        <v>7</v>
      </c>
      <c r="O152" s="181">
        <v>0</v>
      </c>
      <c r="P152" s="182" t="s">
        <v>850</v>
      </c>
      <c r="Q152" s="182"/>
      <c r="R152" s="183"/>
    </row>
    <row r="153" spans="1:18" x14ac:dyDescent="0.25">
      <c r="A153" s="178">
        <f t="shared" si="2"/>
        <v>148</v>
      </c>
      <c r="B153" s="198" t="s">
        <v>275</v>
      </c>
      <c r="C153" s="180" t="s">
        <v>761</v>
      </c>
      <c r="D153" s="185" t="s">
        <v>393</v>
      </c>
      <c r="E153" s="27">
        <v>7</v>
      </c>
      <c r="F153" s="180" t="s">
        <v>392</v>
      </c>
      <c r="G153" s="27">
        <v>8</v>
      </c>
      <c r="H153" s="180" t="s">
        <v>392</v>
      </c>
      <c r="I153" s="27">
        <v>8</v>
      </c>
      <c r="J153" s="180" t="s">
        <v>392</v>
      </c>
      <c r="K153" s="27">
        <v>8</v>
      </c>
      <c r="L153" s="180" t="s">
        <v>392</v>
      </c>
      <c r="M153" s="27">
        <v>8</v>
      </c>
      <c r="N153" s="180">
        <v>7.8</v>
      </c>
      <c r="O153" s="181">
        <v>0</v>
      </c>
      <c r="P153" s="182" t="s">
        <v>850</v>
      </c>
      <c r="Q153" s="182"/>
      <c r="R153" s="197"/>
    </row>
    <row r="154" spans="1:18" ht="33" x14ac:dyDescent="0.25">
      <c r="A154" s="178">
        <f t="shared" si="2"/>
        <v>149</v>
      </c>
      <c r="B154" s="69" t="s">
        <v>86</v>
      </c>
      <c r="C154" s="180" t="s">
        <v>766</v>
      </c>
      <c r="D154" s="185" t="s">
        <v>393</v>
      </c>
      <c r="E154" s="27">
        <v>7</v>
      </c>
      <c r="F154" s="180" t="s">
        <v>392</v>
      </c>
      <c r="G154" s="27">
        <v>8</v>
      </c>
      <c r="H154" s="180" t="s">
        <v>392</v>
      </c>
      <c r="I154" s="27">
        <v>8</v>
      </c>
      <c r="J154" s="180" t="s">
        <v>392</v>
      </c>
      <c r="K154" s="27">
        <v>8</v>
      </c>
      <c r="L154" s="180" t="s">
        <v>393</v>
      </c>
      <c r="M154" s="27">
        <v>7</v>
      </c>
      <c r="N154" s="180">
        <v>7.6</v>
      </c>
      <c r="O154" s="181">
        <v>0</v>
      </c>
      <c r="P154" s="182" t="s">
        <v>850</v>
      </c>
      <c r="Q154" s="182"/>
      <c r="R154" s="183"/>
    </row>
    <row r="155" spans="1:18" x14ac:dyDescent="0.25">
      <c r="A155" s="178">
        <f t="shared" si="2"/>
        <v>150</v>
      </c>
      <c r="B155" s="69" t="s">
        <v>88</v>
      </c>
      <c r="C155" s="180" t="s">
        <v>761</v>
      </c>
      <c r="D155" s="185" t="s">
        <v>393</v>
      </c>
      <c r="E155" s="27">
        <v>7</v>
      </c>
      <c r="F155" s="180" t="s">
        <v>392</v>
      </c>
      <c r="G155" s="27">
        <v>8</v>
      </c>
      <c r="H155" s="180" t="s">
        <v>392</v>
      </c>
      <c r="I155" s="27">
        <v>8</v>
      </c>
      <c r="J155" s="180" t="s">
        <v>392</v>
      </c>
      <c r="K155" s="27">
        <v>8</v>
      </c>
      <c r="L155" s="180" t="s">
        <v>393</v>
      </c>
      <c r="M155" s="27">
        <v>7</v>
      </c>
      <c r="N155" s="180">
        <v>7.6</v>
      </c>
      <c r="O155" s="181">
        <v>0</v>
      </c>
      <c r="P155" s="182" t="s">
        <v>850</v>
      </c>
      <c r="Q155" s="182"/>
      <c r="R155" s="183"/>
    </row>
    <row r="156" spans="1:18" ht="33" x14ac:dyDescent="0.25">
      <c r="A156" s="178">
        <f t="shared" si="2"/>
        <v>151</v>
      </c>
      <c r="B156" s="69" t="s">
        <v>91</v>
      </c>
      <c r="C156" s="180" t="s">
        <v>847</v>
      </c>
      <c r="D156" s="185" t="s">
        <v>393</v>
      </c>
      <c r="E156" s="27">
        <v>7</v>
      </c>
      <c r="F156" s="180" t="s">
        <v>392</v>
      </c>
      <c r="G156" s="27">
        <v>8</v>
      </c>
      <c r="H156" s="180" t="s">
        <v>392</v>
      </c>
      <c r="I156" s="27">
        <v>8</v>
      </c>
      <c r="J156" s="180" t="s">
        <v>393</v>
      </c>
      <c r="K156" s="27">
        <v>7</v>
      </c>
      <c r="L156" s="180" t="s">
        <v>393</v>
      </c>
      <c r="M156" s="27">
        <v>7</v>
      </c>
      <c r="N156" s="180">
        <v>7.4</v>
      </c>
      <c r="O156" s="181">
        <v>0</v>
      </c>
      <c r="P156" s="182" t="s">
        <v>850</v>
      </c>
      <c r="Q156" s="182"/>
      <c r="R156" s="183"/>
    </row>
    <row r="157" spans="1:18" ht="33" x14ac:dyDescent="0.25">
      <c r="A157" s="178">
        <f t="shared" si="2"/>
        <v>152</v>
      </c>
      <c r="B157" s="69" t="s">
        <v>222</v>
      </c>
      <c r="C157" s="180" t="s">
        <v>848</v>
      </c>
      <c r="D157" s="185" t="s">
        <v>392</v>
      </c>
      <c r="E157" s="27">
        <v>8</v>
      </c>
      <c r="F157" s="180" t="s">
        <v>393</v>
      </c>
      <c r="G157" s="27">
        <v>7</v>
      </c>
      <c r="H157" s="180" t="s">
        <v>392</v>
      </c>
      <c r="I157" s="27">
        <v>8</v>
      </c>
      <c r="J157" s="180" t="s">
        <v>392</v>
      </c>
      <c r="K157" s="27">
        <v>8</v>
      </c>
      <c r="L157" s="180" t="s">
        <v>393</v>
      </c>
      <c r="M157" s="27">
        <v>7</v>
      </c>
      <c r="N157" s="180">
        <v>7.6</v>
      </c>
      <c r="O157" s="181">
        <v>0</v>
      </c>
      <c r="P157" s="182" t="s">
        <v>850</v>
      </c>
      <c r="Q157" s="182"/>
      <c r="R157" s="183"/>
    </row>
    <row r="158" spans="1:18" x14ac:dyDescent="0.25">
      <c r="A158" s="178">
        <f t="shared" si="2"/>
        <v>153</v>
      </c>
      <c r="B158" s="69" t="s">
        <v>281</v>
      </c>
      <c r="C158" s="180" t="s">
        <v>761</v>
      </c>
      <c r="D158" s="185" t="s">
        <v>393</v>
      </c>
      <c r="E158" s="27">
        <v>7</v>
      </c>
      <c r="F158" s="180" t="s">
        <v>393</v>
      </c>
      <c r="G158" s="27">
        <v>7</v>
      </c>
      <c r="H158" s="180" t="s">
        <v>392</v>
      </c>
      <c r="I158" s="27">
        <v>8</v>
      </c>
      <c r="J158" s="180" t="s">
        <v>392</v>
      </c>
      <c r="K158" s="27">
        <v>8</v>
      </c>
      <c r="L158" s="180" t="s">
        <v>393</v>
      </c>
      <c r="M158" s="27">
        <v>7</v>
      </c>
      <c r="N158" s="180">
        <v>7.4</v>
      </c>
      <c r="O158" s="181">
        <v>0</v>
      </c>
      <c r="P158" s="182" t="s">
        <v>850</v>
      </c>
      <c r="Q158" s="182"/>
      <c r="R158" s="183"/>
    </row>
    <row r="159" spans="1:18" x14ac:dyDescent="0.25">
      <c r="A159" s="178">
        <f t="shared" si="2"/>
        <v>154</v>
      </c>
      <c r="B159" s="183" t="s">
        <v>309</v>
      </c>
      <c r="C159" s="180" t="s">
        <v>761</v>
      </c>
      <c r="D159" s="185" t="s">
        <v>393</v>
      </c>
      <c r="E159" s="27">
        <v>7</v>
      </c>
      <c r="F159" s="180" t="s">
        <v>393</v>
      </c>
      <c r="G159" s="27">
        <v>7</v>
      </c>
      <c r="H159" s="180" t="s">
        <v>393</v>
      </c>
      <c r="I159" s="27">
        <v>7</v>
      </c>
      <c r="J159" s="180" t="s">
        <v>392</v>
      </c>
      <c r="K159" s="27">
        <v>8</v>
      </c>
      <c r="L159" s="180" t="s">
        <v>393</v>
      </c>
      <c r="M159" s="27">
        <v>7</v>
      </c>
      <c r="N159" s="180">
        <v>7.2</v>
      </c>
      <c r="O159" s="181">
        <v>0</v>
      </c>
      <c r="P159" s="182" t="s">
        <v>850</v>
      </c>
      <c r="Q159" s="182"/>
      <c r="R159" s="183"/>
    </row>
    <row r="160" spans="1:18" x14ac:dyDescent="0.25">
      <c r="A160" s="178">
        <f t="shared" si="2"/>
        <v>155</v>
      </c>
      <c r="B160" s="187" t="s">
        <v>80</v>
      </c>
      <c r="C160" s="180" t="s">
        <v>761</v>
      </c>
      <c r="D160" s="185" t="s">
        <v>393</v>
      </c>
      <c r="E160" s="27">
        <v>7</v>
      </c>
      <c r="F160" s="180" t="s">
        <v>393</v>
      </c>
      <c r="G160" s="27">
        <v>7</v>
      </c>
      <c r="H160" s="180" t="s">
        <v>393</v>
      </c>
      <c r="I160" s="27">
        <v>7</v>
      </c>
      <c r="J160" s="180" t="s">
        <v>393</v>
      </c>
      <c r="K160" s="27">
        <v>7</v>
      </c>
      <c r="L160" s="180" t="s">
        <v>393</v>
      </c>
      <c r="M160" s="27">
        <v>7</v>
      </c>
      <c r="N160" s="180">
        <v>7</v>
      </c>
      <c r="O160" s="181">
        <v>0</v>
      </c>
      <c r="P160" s="182" t="s">
        <v>850</v>
      </c>
      <c r="Q160" s="182"/>
      <c r="R160" s="183"/>
    </row>
    <row r="161" spans="1:18" x14ac:dyDescent="0.25">
      <c r="A161" s="178">
        <f t="shared" si="2"/>
        <v>156</v>
      </c>
      <c r="B161" s="187" t="s">
        <v>77</v>
      </c>
      <c r="C161" s="180" t="s">
        <v>761</v>
      </c>
      <c r="D161" s="185" t="s">
        <v>392</v>
      </c>
      <c r="E161" s="27">
        <v>8</v>
      </c>
      <c r="F161" s="180" t="s">
        <v>393</v>
      </c>
      <c r="G161" s="27">
        <v>7</v>
      </c>
      <c r="H161" s="180" t="s">
        <v>392</v>
      </c>
      <c r="I161" s="27">
        <v>8</v>
      </c>
      <c r="J161" s="180" t="s">
        <v>392</v>
      </c>
      <c r="K161" s="27">
        <v>8</v>
      </c>
      <c r="L161" s="180" t="s">
        <v>393</v>
      </c>
      <c r="M161" s="27">
        <v>7</v>
      </c>
      <c r="N161" s="180">
        <v>7.6</v>
      </c>
      <c r="O161" s="181">
        <v>0</v>
      </c>
      <c r="P161" s="182" t="s">
        <v>850</v>
      </c>
      <c r="Q161" s="182"/>
      <c r="R161" s="183"/>
    </row>
    <row r="162" spans="1:18" x14ac:dyDescent="0.25">
      <c r="A162" s="178">
        <f t="shared" si="2"/>
        <v>157</v>
      </c>
      <c r="B162" s="187" t="s">
        <v>79</v>
      </c>
      <c r="C162" s="180" t="s">
        <v>761</v>
      </c>
      <c r="D162" s="185" t="s">
        <v>393</v>
      </c>
      <c r="E162" s="27">
        <v>7</v>
      </c>
      <c r="F162" s="180" t="s">
        <v>393</v>
      </c>
      <c r="G162" s="27">
        <v>7</v>
      </c>
      <c r="H162" s="180" t="s">
        <v>393</v>
      </c>
      <c r="I162" s="27">
        <v>7</v>
      </c>
      <c r="J162" s="180" t="s">
        <v>393</v>
      </c>
      <c r="K162" s="27">
        <v>7</v>
      </c>
      <c r="L162" s="180" t="s">
        <v>393</v>
      </c>
      <c r="M162" s="27">
        <v>7</v>
      </c>
      <c r="N162" s="180">
        <v>7</v>
      </c>
      <c r="O162" s="181">
        <v>0</v>
      </c>
      <c r="P162" s="182" t="s">
        <v>850</v>
      </c>
      <c r="Q162" s="182"/>
      <c r="R162" s="183"/>
    </row>
    <row r="163" spans="1:18" x14ac:dyDescent="0.25">
      <c r="A163" s="178">
        <f t="shared" si="2"/>
        <v>158</v>
      </c>
      <c r="B163" s="183" t="s">
        <v>147</v>
      </c>
      <c r="C163" s="180" t="s">
        <v>761</v>
      </c>
      <c r="D163" s="185" t="s">
        <v>392</v>
      </c>
      <c r="E163" s="27">
        <v>8</v>
      </c>
      <c r="F163" s="180" t="s">
        <v>392</v>
      </c>
      <c r="G163" s="27">
        <v>8</v>
      </c>
      <c r="H163" s="180" t="s">
        <v>392</v>
      </c>
      <c r="I163" s="27">
        <v>8</v>
      </c>
      <c r="J163" s="180" t="s">
        <v>392</v>
      </c>
      <c r="K163" s="27">
        <v>8</v>
      </c>
      <c r="L163" s="180" t="s">
        <v>393</v>
      </c>
      <c r="M163" s="27">
        <v>7</v>
      </c>
      <c r="N163" s="180">
        <v>7.8</v>
      </c>
      <c r="O163" s="181">
        <v>0</v>
      </c>
      <c r="P163" s="182" t="s">
        <v>850</v>
      </c>
      <c r="Q163" s="182"/>
      <c r="R163" s="183"/>
    </row>
    <row r="164" spans="1:18" x14ac:dyDescent="0.25">
      <c r="A164" s="178">
        <f t="shared" si="2"/>
        <v>159</v>
      </c>
      <c r="B164" s="69" t="s">
        <v>230</v>
      </c>
      <c r="C164" s="180" t="s">
        <v>761</v>
      </c>
      <c r="D164" s="185" t="s">
        <v>392</v>
      </c>
      <c r="E164" s="27">
        <v>8</v>
      </c>
      <c r="F164" s="180" t="s">
        <v>393</v>
      </c>
      <c r="G164" s="27">
        <v>7</v>
      </c>
      <c r="H164" s="180" t="s">
        <v>392</v>
      </c>
      <c r="I164" s="27">
        <v>8</v>
      </c>
      <c r="J164" s="180" t="s">
        <v>392</v>
      </c>
      <c r="K164" s="27">
        <v>8</v>
      </c>
      <c r="L164" s="180" t="s">
        <v>393</v>
      </c>
      <c r="M164" s="27">
        <v>7</v>
      </c>
      <c r="N164" s="180">
        <v>7.6</v>
      </c>
      <c r="O164" s="181">
        <v>0</v>
      </c>
      <c r="P164" s="182" t="s">
        <v>850</v>
      </c>
      <c r="Q164" s="182"/>
      <c r="R164" s="183"/>
    </row>
    <row r="165" spans="1:18" x14ac:dyDescent="0.25">
      <c r="A165" s="178">
        <f t="shared" si="2"/>
        <v>160</v>
      </c>
      <c r="B165" s="69" t="s">
        <v>229</v>
      </c>
      <c r="C165" s="180" t="s">
        <v>761</v>
      </c>
      <c r="D165" s="185" t="s">
        <v>393</v>
      </c>
      <c r="E165" s="27">
        <v>7</v>
      </c>
      <c r="F165" s="180" t="s">
        <v>393</v>
      </c>
      <c r="G165" s="27">
        <v>7</v>
      </c>
      <c r="H165" s="180" t="s">
        <v>393</v>
      </c>
      <c r="I165" s="27">
        <v>7</v>
      </c>
      <c r="J165" s="180" t="s">
        <v>393</v>
      </c>
      <c r="K165" s="27">
        <v>7</v>
      </c>
      <c r="L165" s="180" t="s">
        <v>393</v>
      </c>
      <c r="M165" s="27">
        <v>7</v>
      </c>
      <c r="N165" s="180">
        <v>7</v>
      </c>
      <c r="O165" s="181">
        <v>0</v>
      </c>
      <c r="P165" s="182" t="s">
        <v>850</v>
      </c>
      <c r="Q165" s="182"/>
      <c r="R165" s="183"/>
    </row>
    <row r="166" spans="1:18" x14ac:dyDescent="0.25">
      <c r="A166" s="178">
        <f t="shared" si="2"/>
        <v>161</v>
      </c>
      <c r="B166" s="69" t="s">
        <v>231</v>
      </c>
      <c r="C166" s="180" t="s">
        <v>761</v>
      </c>
      <c r="D166" s="185" t="s">
        <v>393</v>
      </c>
      <c r="E166" s="27">
        <v>7</v>
      </c>
      <c r="F166" s="180" t="s">
        <v>393</v>
      </c>
      <c r="G166" s="27">
        <v>7</v>
      </c>
      <c r="H166" s="180" t="s">
        <v>393</v>
      </c>
      <c r="I166" s="27">
        <v>7</v>
      </c>
      <c r="J166" s="180" t="s">
        <v>393</v>
      </c>
      <c r="K166" s="27">
        <v>7</v>
      </c>
      <c r="L166" s="180" t="s">
        <v>393</v>
      </c>
      <c r="M166" s="27">
        <v>7</v>
      </c>
      <c r="N166" s="180">
        <v>7</v>
      </c>
      <c r="O166" s="181">
        <v>0</v>
      </c>
      <c r="P166" s="182" t="s">
        <v>850</v>
      </c>
      <c r="Q166" s="182"/>
      <c r="R166" s="183"/>
    </row>
    <row r="167" spans="1:18" x14ac:dyDescent="0.25">
      <c r="A167" s="178">
        <f t="shared" si="2"/>
        <v>162</v>
      </c>
      <c r="B167" s="69" t="s">
        <v>271</v>
      </c>
      <c r="C167" s="180" t="s">
        <v>761</v>
      </c>
      <c r="D167" s="185" t="s">
        <v>393</v>
      </c>
      <c r="E167" s="27">
        <v>7</v>
      </c>
      <c r="F167" s="180" t="s">
        <v>393</v>
      </c>
      <c r="G167" s="27">
        <v>7</v>
      </c>
      <c r="H167" s="180" t="s">
        <v>393</v>
      </c>
      <c r="I167" s="27">
        <v>7</v>
      </c>
      <c r="J167" s="180" t="s">
        <v>393</v>
      </c>
      <c r="K167" s="27">
        <v>7</v>
      </c>
      <c r="L167" s="180" t="s">
        <v>393</v>
      </c>
      <c r="M167" s="27">
        <v>7</v>
      </c>
      <c r="N167" s="180">
        <v>7</v>
      </c>
      <c r="O167" s="181">
        <v>0</v>
      </c>
      <c r="P167" s="182" t="s">
        <v>850</v>
      </c>
      <c r="Q167" s="182"/>
      <c r="R167" s="183"/>
    </row>
    <row r="168" spans="1:18" x14ac:dyDescent="0.25">
      <c r="A168" s="178">
        <f t="shared" si="2"/>
        <v>163</v>
      </c>
      <c r="B168" s="69" t="s">
        <v>226</v>
      </c>
      <c r="C168" s="180" t="s">
        <v>761</v>
      </c>
      <c r="D168" s="185" t="s">
        <v>393</v>
      </c>
      <c r="E168" s="27">
        <v>7</v>
      </c>
      <c r="F168" s="180" t="s">
        <v>392</v>
      </c>
      <c r="G168" s="27">
        <v>8</v>
      </c>
      <c r="H168" s="180" t="s">
        <v>392</v>
      </c>
      <c r="I168" s="27">
        <v>8</v>
      </c>
      <c r="J168" s="180" t="s">
        <v>392</v>
      </c>
      <c r="K168" s="27">
        <v>8</v>
      </c>
      <c r="L168" s="180" t="s">
        <v>393</v>
      </c>
      <c r="M168" s="27">
        <v>7</v>
      </c>
      <c r="N168" s="180">
        <v>7.6</v>
      </c>
      <c r="O168" s="181">
        <v>0</v>
      </c>
      <c r="P168" s="182" t="s">
        <v>850</v>
      </c>
      <c r="Q168" s="182"/>
      <c r="R168" s="183"/>
    </row>
    <row r="169" spans="1:18" x14ac:dyDescent="0.25">
      <c r="A169" s="178">
        <f t="shared" si="2"/>
        <v>164</v>
      </c>
      <c r="B169" s="69" t="s">
        <v>283</v>
      </c>
      <c r="C169" s="180" t="s">
        <v>761</v>
      </c>
      <c r="D169" s="185" t="s">
        <v>393</v>
      </c>
      <c r="E169" s="27">
        <v>7</v>
      </c>
      <c r="F169" s="180" t="s">
        <v>393</v>
      </c>
      <c r="G169" s="27">
        <v>7</v>
      </c>
      <c r="H169" s="180" t="s">
        <v>393</v>
      </c>
      <c r="I169" s="27">
        <v>7</v>
      </c>
      <c r="J169" s="180" t="s">
        <v>393</v>
      </c>
      <c r="K169" s="27">
        <v>7</v>
      </c>
      <c r="L169" s="180" t="s">
        <v>393</v>
      </c>
      <c r="M169" s="27">
        <v>7</v>
      </c>
      <c r="N169" s="180">
        <v>7</v>
      </c>
      <c r="O169" s="181">
        <v>0</v>
      </c>
      <c r="P169" s="182" t="s">
        <v>850</v>
      </c>
      <c r="Q169" s="182"/>
      <c r="R169" s="183"/>
    </row>
    <row r="170" spans="1:18" x14ac:dyDescent="0.25">
      <c r="A170" s="178">
        <f t="shared" si="2"/>
        <v>165</v>
      </c>
      <c r="B170" s="69" t="s">
        <v>227</v>
      </c>
      <c r="C170" s="180" t="s">
        <v>761</v>
      </c>
      <c r="D170" s="185" t="s">
        <v>393</v>
      </c>
      <c r="E170" s="27">
        <v>7</v>
      </c>
      <c r="F170" s="180" t="s">
        <v>392</v>
      </c>
      <c r="G170" s="27">
        <v>8</v>
      </c>
      <c r="H170" s="180" t="s">
        <v>392</v>
      </c>
      <c r="I170" s="27">
        <v>8</v>
      </c>
      <c r="J170" s="180" t="s">
        <v>392</v>
      </c>
      <c r="K170" s="27">
        <v>8</v>
      </c>
      <c r="L170" s="180" t="s">
        <v>393</v>
      </c>
      <c r="M170" s="27">
        <v>7</v>
      </c>
      <c r="N170" s="180">
        <v>7.6</v>
      </c>
      <c r="O170" s="181">
        <v>0</v>
      </c>
      <c r="P170" s="182" t="s">
        <v>850</v>
      </c>
      <c r="Q170" s="182"/>
      <c r="R170" s="183"/>
    </row>
    <row r="171" spans="1:18" x14ac:dyDescent="0.25">
      <c r="A171" s="178">
        <f t="shared" si="2"/>
        <v>166</v>
      </c>
      <c r="B171" s="187" t="s">
        <v>82</v>
      </c>
      <c r="C171" s="180" t="s">
        <v>761</v>
      </c>
      <c r="D171" s="185" t="s">
        <v>393</v>
      </c>
      <c r="E171" s="27">
        <v>7</v>
      </c>
      <c r="F171" s="180" t="s">
        <v>393</v>
      </c>
      <c r="G171" s="27">
        <v>7</v>
      </c>
      <c r="H171" s="180" t="s">
        <v>393</v>
      </c>
      <c r="I171" s="27">
        <v>7</v>
      </c>
      <c r="J171" s="180" t="s">
        <v>393</v>
      </c>
      <c r="K171" s="27">
        <v>7</v>
      </c>
      <c r="L171" s="180" t="s">
        <v>393</v>
      </c>
      <c r="M171" s="27">
        <v>7</v>
      </c>
      <c r="N171" s="180">
        <v>7</v>
      </c>
      <c r="O171" s="181">
        <v>0</v>
      </c>
      <c r="P171" s="182" t="s">
        <v>850</v>
      </c>
      <c r="Q171" s="182"/>
      <c r="R171" s="183"/>
    </row>
    <row r="172" spans="1:18" x14ac:dyDescent="0.25">
      <c r="A172" s="178">
        <f t="shared" si="2"/>
        <v>167</v>
      </c>
      <c r="B172" s="187" t="s">
        <v>196</v>
      </c>
      <c r="C172" s="180" t="s">
        <v>761</v>
      </c>
      <c r="D172" s="185" t="s">
        <v>393</v>
      </c>
      <c r="E172" s="27">
        <v>7</v>
      </c>
      <c r="F172" s="180" t="s">
        <v>393</v>
      </c>
      <c r="G172" s="27">
        <v>7</v>
      </c>
      <c r="H172" s="180" t="s">
        <v>392</v>
      </c>
      <c r="I172" s="27">
        <v>8</v>
      </c>
      <c r="J172" s="180" t="s">
        <v>393</v>
      </c>
      <c r="K172" s="27">
        <v>7</v>
      </c>
      <c r="L172" s="180" t="s">
        <v>393</v>
      </c>
      <c r="M172" s="27">
        <v>7</v>
      </c>
      <c r="N172" s="180">
        <v>7.2</v>
      </c>
      <c r="O172" s="181">
        <v>0</v>
      </c>
      <c r="P172" s="182" t="s">
        <v>850</v>
      </c>
      <c r="Q172" s="182"/>
      <c r="R172" s="183"/>
    </row>
    <row r="173" spans="1:18" x14ac:dyDescent="0.25">
      <c r="A173" s="178">
        <f t="shared" si="2"/>
        <v>168</v>
      </c>
      <c r="B173" s="69" t="s">
        <v>232</v>
      </c>
      <c r="C173" s="180" t="s">
        <v>761</v>
      </c>
      <c r="D173" s="185" t="s">
        <v>393</v>
      </c>
      <c r="E173" s="27">
        <v>7</v>
      </c>
      <c r="F173" s="180" t="s">
        <v>392</v>
      </c>
      <c r="G173" s="27">
        <v>8</v>
      </c>
      <c r="H173" s="180" t="s">
        <v>392</v>
      </c>
      <c r="I173" s="27">
        <v>8</v>
      </c>
      <c r="J173" s="180" t="s">
        <v>392</v>
      </c>
      <c r="K173" s="27">
        <v>8</v>
      </c>
      <c r="L173" s="180" t="s">
        <v>393</v>
      </c>
      <c r="M173" s="27">
        <v>7</v>
      </c>
      <c r="N173" s="180">
        <v>7.6</v>
      </c>
      <c r="O173" s="181">
        <v>0</v>
      </c>
      <c r="P173" s="182" t="s">
        <v>850</v>
      </c>
      <c r="Q173" s="182"/>
      <c r="R173" s="183"/>
    </row>
    <row r="174" spans="1:18" x14ac:dyDescent="0.25">
      <c r="A174" s="178">
        <f t="shared" si="2"/>
        <v>169</v>
      </c>
      <c r="B174" s="69" t="s">
        <v>273</v>
      </c>
      <c r="C174" s="180" t="s">
        <v>761</v>
      </c>
      <c r="D174" s="185" t="s">
        <v>393</v>
      </c>
      <c r="E174" s="27">
        <v>7</v>
      </c>
      <c r="F174" s="180" t="s">
        <v>392</v>
      </c>
      <c r="G174" s="27">
        <v>8</v>
      </c>
      <c r="H174" s="180" t="s">
        <v>392</v>
      </c>
      <c r="I174" s="27">
        <v>8</v>
      </c>
      <c r="J174" s="180" t="s">
        <v>392</v>
      </c>
      <c r="K174" s="27">
        <v>8</v>
      </c>
      <c r="L174" s="180" t="s">
        <v>393</v>
      </c>
      <c r="M174" s="27">
        <v>7</v>
      </c>
      <c r="N174" s="180">
        <v>7.6</v>
      </c>
      <c r="O174" s="181">
        <v>0</v>
      </c>
      <c r="P174" s="182" t="s">
        <v>850</v>
      </c>
      <c r="Q174" s="182"/>
      <c r="R174" s="183"/>
    </row>
    <row r="175" spans="1:18" x14ac:dyDescent="0.25">
      <c r="A175" s="178">
        <f t="shared" si="2"/>
        <v>170</v>
      </c>
      <c r="B175" s="69" t="s">
        <v>276</v>
      </c>
      <c r="C175" s="180" t="s">
        <v>761</v>
      </c>
      <c r="D175" s="185" t="s">
        <v>393</v>
      </c>
      <c r="E175" s="27">
        <v>7</v>
      </c>
      <c r="F175" s="180" t="s">
        <v>393</v>
      </c>
      <c r="G175" s="27">
        <v>7</v>
      </c>
      <c r="H175" s="180" t="s">
        <v>393</v>
      </c>
      <c r="I175" s="27">
        <v>7</v>
      </c>
      <c r="J175" s="180" t="s">
        <v>393</v>
      </c>
      <c r="K175" s="27">
        <v>7</v>
      </c>
      <c r="L175" s="180" t="s">
        <v>393</v>
      </c>
      <c r="M175" s="27">
        <v>7</v>
      </c>
      <c r="N175" s="180">
        <v>7</v>
      </c>
      <c r="O175" s="181">
        <v>0</v>
      </c>
      <c r="P175" s="182" t="s">
        <v>850</v>
      </c>
      <c r="Q175" s="182"/>
      <c r="R175" s="183"/>
    </row>
    <row r="176" spans="1:18" x14ac:dyDescent="0.25">
      <c r="A176" s="178">
        <f t="shared" si="2"/>
        <v>171</v>
      </c>
      <c r="B176" s="69" t="s">
        <v>350</v>
      </c>
      <c r="C176" s="180" t="s">
        <v>761</v>
      </c>
      <c r="D176" s="185" t="s">
        <v>393</v>
      </c>
      <c r="E176" s="27">
        <v>7</v>
      </c>
      <c r="F176" s="180" t="s">
        <v>393</v>
      </c>
      <c r="G176" s="27">
        <v>7</v>
      </c>
      <c r="H176" s="180" t="s">
        <v>393</v>
      </c>
      <c r="I176" s="27">
        <v>7</v>
      </c>
      <c r="J176" s="180" t="s">
        <v>393</v>
      </c>
      <c r="K176" s="27">
        <v>7</v>
      </c>
      <c r="L176" s="180" t="s">
        <v>393</v>
      </c>
      <c r="M176" s="27">
        <v>7</v>
      </c>
      <c r="N176" s="180">
        <v>7</v>
      </c>
      <c r="O176" s="181">
        <v>0</v>
      </c>
      <c r="P176" s="182" t="s">
        <v>850</v>
      </c>
      <c r="Q176" s="182"/>
      <c r="R176" s="183"/>
    </row>
    <row r="177" spans="1:18" x14ac:dyDescent="0.25">
      <c r="A177" s="178">
        <f t="shared" si="2"/>
        <v>172</v>
      </c>
      <c r="B177" s="69" t="s">
        <v>381</v>
      </c>
      <c r="C177" s="180" t="s">
        <v>761</v>
      </c>
      <c r="D177" s="185" t="s">
        <v>393</v>
      </c>
      <c r="E177" s="27">
        <v>7</v>
      </c>
      <c r="F177" s="180" t="s">
        <v>393</v>
      </c>
      <c r="G177" s="27">
        <v>7</v>
      </c>
      <c r="H177" s="180" t="s">
        <v>393</v>
      </c>
      <c r="I177" s="27">
        <v>7</v>
      </c>
      <c r="J177" s="180" t="s">
        <v>393</v>
      </c>
      <c r="K177" s="27">
        <v>7</v>
      </c>
      <c r="L177" s="180" t="s">
        <v>393</v>
      </c>
      <c r="M177" s="27">
        <v>7</v>
      </c>
      <c r="N177" s="180">
        <v>7</v>
      </c>
      <c r="O177" s="181">
        <v>0</v>
      </c>
      <c r="P177" s="182" t="s">
        <v>850</v>
      </c>
      <c r="Q177" s="182"/>
      <c r="R177" s="183"/>
    </row>
    <row r="178" spans="1:18" x14ac:dyDescent="0.25">
      <c r="A178" s="178">
        <f t="shared" si="2"/>
        <v>173</v>
      </c>
      <c r="B178" s="69" t="s">
        <v>382</v>
      </c>
      <c r="C178" s="180" t="s">
        <v>761</v>
      </c>
      <c r="D178" s="185" t="s">
        <v>393</v>
      </c>
      <c r="E178" s="27">
        <v>7</v>
      </c>
      <c r="F178" s="180" t="s">
        <v>393</v>
      </c>
      <c r="G178" s="27">
        <v>7</v>
      </c>
      <c r="H178" s="180" t="s">
        <v>393</v>
      </c>
      <c r="I178" s="27">
        <v>7</v>
      </c>
      <c r="J178" s="180" t="s">
        <v>393</v>
      </c>
      <c r="K178" s="27">
        <v>7</v>
      </c>
      <c r="L178" s="180" t="s">
        <v>393</v>
      </c>
      <c r="M178" s="27">
        <v>7</v>
      </c>
      <c r="N178" s="180">
        <v>7</v>
      </c>
      <c r="O178" s="181">
        <v>0</v>
      </c>
      <c r="P178" s="182" t="s">
        <v>850</v>
      </c>
      <c r="Q178" s="182"/>
      <c r="R178" s="183"/>
    </row>
    <row r="179" spans="1:18" ht="33" x14ac:dyDescent="0.25">
      <c r="A179" s="178">
        <f t="shared" si="2"/>
        <v>174</v>
      </c>
      <c r="B179" s="69" t="s">
        <v>46</v>
      </c>
      <c r="C179" s="180" t="s">
        <v>761</v>
      </c>
      <c r="D179" s="185" t="s">
        <v>393</v>
      </c>
      <c r="E179" s="27">
        <v>7</v>
      </c>
      <c r="F179" s="180" t="s">
        <v>393</v>
      </c>
      <c r="G179" s="27">
        <v>7</v>
      </c>
      <c r="H179" s="180" t="s">
        <v>393</v>
      </c>
      <c r="I179" s="27">
        <v>7</v>
      </c>
      <c r="J179" s="180" t="s">
        <v>393</v>
      </c>
      <c r="K179" s="27">
        <v>7</v>
      </c>
      <c r="L179" s="180"/>
      <c r="M179" s="27"/>
      <c r="N179" s="180">
        <v>7</v>
      </c>
      <c r="O179" s="181">
        <v>0</v>
      </c>
      <c r="P179" s="182" t="s">
        <v>850</v>
      </c>
      <c r="Q179" s="182" t="s">
        <v>829</v>
      </c>
      <c r="R179" s="183"/>
    </row>
    <row r="180" spans="1:18" x14ac:dyDescent="0.25">
      <c r="A180" s="178">
        <f t="shared" si="2"/>
        <v>175</v>
      </c>
      <c r="B180" s="183" t="s">
        <v>102</v>
      </c>
      <c r="C180" s="180" t="s">
        <v>768</v>
      </c>
      <c r="D180" s="185" t="s">
        <v>393</v>
      </c>
      <c r="E180" s="27">
        <v>7</v>
      </c>
      <c r="F180" s="180" t="s">
        <v>393</v>
      </c>
      <c r="G180" s="27">
        <v>7</v>
      </c>
      <c r="H180" s="180" t="s">
        <v>392</v>
      </c>
      <c r="I180" s="27">
        <v>8</v>
      </c>
      <c r="J180" s="180" t="s">
        <v>392</v>
      </c>
      <c r="K180" s="27">
        <v>8</v>
      </c>
      <c r="L180" s="180" t="s">
        <v>392</v>
      </c>
      <c r="M180" s="27">
        <v>8</v>
      </c>
      <c r="N180" s="180">
        <v>7.6</v>
      </c>
      <c r="O180" s="181">
        <v>0</v>
      </c>
      <c r="P180" s="182" t="s">
        <v>850</v>
      </c>
      <c r="Q180" s="182"/>
      <c r="R180" s="183"/>
    </row>
    <row r="181" spans="1:18" x14ac:dyDescent="0.25">
      <c r="A181" s="178">
        <f t="shared" si="2"/>
        <v>176</v>
      </c>
      <c r="B181" s="183" t="s">
        <v>106</v>
      </c>
      <c r="C181" s="180" t="s">
        <v>761</v>
      </c>
      <c r="D181" s="185" t="s">
        <v>393</v>
      </c>
      <c r="E181" s="27">
        <v>7</v>
      </c>
      <c r="F181" s="180" t="s">
        <v>392</v>
      </c>
      <c r="G181" s="27">
        <v>8</v>
      </c>
      <c r="H181" s="180" t="s">
        <v>391</v>
      </c>
      <c r="I181" s="27">
        <v>9</v>
      </c>
      <c r="J181" s="180" t="s">
        <v>393</v>
      </c>
      <c r="K181" s="27">
        <v>7</v>
      </c>
      <c r="L181" s="180" t="s">
        <v>393</v>
      </c>
      <c r="M181" s="27">
        <v>7</v>
      </c>
      <c r="N181" s="180">
        <v>7.6</v>
      </c>
      <c r="O181" s="181">
        <v>0</v>
      </c>
      <c r="P181" s="182" t="s">
        <v>850</v>
      </c>
      <c r="Q181" s="182"/>
      <c r="R181" s="183"/>
    </row>
    <row r="182" spans="1:18" x14ac:dyDescent="0.25">
      <c r="A182" s="178">
        <f t="shared" si="2"/>
        <v>177</v>
      </c>
      <c r="B182" s="183" t="s">
        <v>92</v>
      </c>
      <c r="C182" s="180" t="s">
        <v>761</v>
      </c>
      <c r="D182" s="185" t="s">
        <v>393</v>
      </c>
      <c r="E182" s="27">
        <v>7</v>
      </c>
      <c r="F182" s="180" t="s">
        <v>393</v>
      </c>
      <c r="G182" s="27">
        <v>7</v>
      </c>
      <c r="H182" s="180" t="s">
        <v>392</v>
      </c>
      <c r="I182" s="27">
        <v>8</v>
      </c>
      <c r="J182" s="180" t="s">
        <v>393</v>
      </c>
      <c r="K182" s="27">
        <v>7</v>
      </c>
      <c r="L182" s="180" t="s">
        <v>409</v>
      </c>
      <c r="M182" s="27">
        <v>5</v>
      </c>
      <c r="N182" s="180">
        <v>6.8</v>
      </c>
      <c r="O182" s="181">
        <v>0</v>
      </c>
      <c r="P182" s="182" t="s">
        <v>850</v>
      </c>
      <c r="Q182" s="182"/>
      <c r="R182" s="183"/>
    </row>
    <row r="183" spans="1:18" x14ac:dyDescent="0.25">
      <c r="A183" s="178">
        <f t="shared" si="2"/>
        <v>178</v>
      </c>
      <c r="B183" s="183" t="s">
        <v>93</v>
      </c>
      <c r="C183" s="180" t="s">
        <v>761</v>
      </c>
      <c r="D183" s="185" t="s">
        <v>393</v>
      </c>
      <c r="E183" s="27">
        <v>7</v>
      </c>
      <c r="F183" s="180" t="s">
        <v>393</v>
      </c>
      <c r="G183" s="27">
        <v>7</v>
      </c>
      <c r="H183" s="180" t="s">
        <v>392</v>
      </c>
      <c r="I183" s="27">
        <v>8</v>
      </c>
      <c r="J183" s="180" t="s">
        <v>393</v>
      </c>
      <c r="K183" s="27">
        <v>7</v>
      </c>
      <c r="L183" s="180" t="s">
        <v>409</v>
      </c>
      <c r="M183" s="27">
        <v>5</v>
      </c>
      <c r="N183" s="180">
        <v>6.8</v>
      </c>
      <c r="O183" s="181">
        <v>0</v>
      </c>
      <c r="P183" s="182" t="s">
        <v>850</v>
      </c>
      <c r="Q183" s="182"/>
      <c r="R183" s="183"/>
    </row>
    <row r="184" spans="1:18" x14ac:dyDescent="0.25">
      <c r="A184" s="178">
        <f t="shared" si="2"/>
        <v>179</v>
      </c>
      <c r="B184" s="183" t="s">
        <v>94</v>
      </c>
      <c r="C184" s="180" t="s">
        <v>761</v>
      </c>
      <c r="D184" s="185" t="s">
        <v>393</v>
      </c>
      <c r="E184" s="27">
        <v>7</v>
      </c>
      <c r="F184" s="180" t="s">
        <v>393</v>
      </c>
      <c r="G184" s="27">
        <v>7</v>
      </c>
      <c r="H184" s="180" t="s">
        <v>392</v>
      </c>
      <c r="I184" s="27">
        <v>8</v>
      </c>
      <c r="J184" s="180" t="s">
        <v>393</v>
      </c>
      <c r="K184" s="27">
        <v>7</v>
      </c>
      <c r="L184" s="180" t="s">
        <v>393</v>
      </c>
      <c r="M184" s="27">
        <v>7</v>
      </c>
      <c r="N184" s="180">
        <v>7.2</v>
      </c>
      <c r="O184" s="181">
        <v>0</v>
      </c>
      <c r="P184" s="182" t="s">
        <v>850</v>
      </c>
      <c r="Q184" s="182"/>
      <c r="R184" s="183"/>
    </row>
    <row r="185" spans="1:18" x14ac:dyDescent="0.25">
      <c r="A185" s="178">
        <f t="shared" si="2"/>
        <v>180</v>
      </c>
      <c r="B185" s="183" t="s">
        <v>96</v>
      </c>
      <c r="C185" s="180" t="s">
        <v>761</v>
      </c>
      <c r="D185" s="185" t="s">
        <v>393</v>
      </c>
      <c r="E185" s="27">
        <v>7</v>
      </c>
      <c r="F185" s="180" t="s">
        <v>393</v>
      </c>
      <c r="G185" s="27">
        <v>7</v>
      </c>
      <c r="H185" s="180" t="s">
        <v>393</v>
      </c>
      <c r="I185" s="27">
        <v>7</v>
      </c>
      <c r="J185" s="180" t="s">
        <v>393</v>
      </c>
      <c r="K185" s="27">
        <v>7</v>
      </c>
      <c r="L185" s="180" t="s">
        <v>393</v>
      </c>
      <c r="M185" s="27">
        <v>7</v>
      </c>
      <c r="N185" s="180">
        <v>7</v>
      </c>
      <c r="O185" s="181">
        <v>0</v>
      </c>
      <c r="P185" s="182" t="s">
        <v>850</v>
      </c>
      <c r="Q185" s="182"/>
      <c r="R185" s="183"/>
    </row>
    <row r="186" spans="1:18" x14ac:dyDescent="0.25">
      <c r="A186" s="178">
        <f t="shared" si="2"/>
        <v>181</v>
      </c>
      <c r="B186" s="183" t="s">
        <v>98</v>
      </c>
      <c r="C186" s="180" t="s">
        <v>761</v>
      </c>
      <c r="D186" s="185" t="s">
        <v>392</v>
      </c>
      <c r="E186" s="27">
        <v>8</v>
      </c>
      <c r="F186" s="180" t="s">
        <v>393</v>
      </c>
      <c r="G186" s="27">
        <v>7</v>
      </c>
      <c r="H186" s="180" t="s">
        <v>392</v>
      </c>
      <c r="I186" s="27">
        <v>8</v>
      </c>
      <c r="J186" s="180" t="s">
        <v>393</v>
      </c>
      <c r="K186" s="27">
        <v>7</v>
      </c>
      <c r="L186" s="180" t="s">
        <v>393</v>
      </c>
      <c r="M186" s="27">
        <v>7</v>
      </c>
      <c r="N186" s="180">
        <v>7.4</v>
      </c>
      <c r="O186" s="181">
        <v>0</v>
      </c>
      <c r="P186" s="182" t="s">
        <v>850</v>
      </c>
      <c r="Q186" s="182"/>
      <c r="R186" s="183"/>
    </row>
    <row r="187" spans="1:18" x14ac:dyDescent="0.25">
      <c r="A187" s="178">
        <f t="shared" si="2"/>
        <v>182</v>
      </c>
      <c r="B187" s="183" t="s">
        <v>99</v>
      </c>
      <c r="C187" s="180" t="s">
        <v>761</v>
      </c>
      <c r="D187" s="185" t="s">
        <v>393</v>
      </c>
      <c r="E187" s="27">
        <v>7</v>
      </c>
      <c r="F187" s="180" t="s">
        <v>393</v>
      </c>
      <c r="G187" s="27">
        <v>7</v>
      </c>
      <c r="H187" s="180" t="s">
        <v>392</v>
      </c>
      <c r="I187" s="27">
        <v>8</v>
      </c>
      <c r="J187" s="180" t="s">
        <v>393</v>
      </c>
      <c r="K187" s="27">
        <v>7</v>
      </c>
      <c r="L187" s="180" t="s">
        <v>392</v>
      </c>
      <c r="M187" s="27">
        <v>8</v>
      </c>
      <c r="N187" s="180">
        <v>7.4</v>
      </c>
      <c r="O187" s="181">
        <v>0</v>
      </c>
      <c r="P187" s="182" t="s">
        <v>850</v>
      </c>
      <c r="Q187" s="182"/>
      <c r="R187" s="183"/>
    </row>
    <row r="188" spans="1:18" x14ac:dyDescent="0.25">
      <c r="A188" s="178">
        <f t="shared" si="2"/>
        <v>183</v>
      </c>
      <c r="B188" s="183" t="s">
        <v>100</v>
      </c>
      <c r="C188" s="180" t="s">
        <v>761</v>
      </c>
      <c r="D188" s="185" t="s">
        <v>392</v>
      </c>
      <c r="E188" s="27">
        <v>8</v>
      </c>
      <c r="F188" s="180" t="s">
        <v>392</v>
      </c>
      <c r="G188" s="27">
        <v>8</v>
      </c>
      <c r="H188" s="180" t="s">
        <v>392</v>
      </c>
      <c r="I188" s="27">
        <v>8</v>
      </c>
      <c r="J188" s="180" t="s">
        <v>393</v>
      </c>
      <c r="K188" s="27">
        <v>7</v>
      </c>
      <c r="L188" s="180" t="s">
        <v>393</v>
      </c>
      <c r="M188" s="27">
        <v>7</v>
      </c>
      <c r="N188" s="180">
        <v>7.6</v>
      </c>
      <c r="O188" s="181">
        <v>0</v>
      </c>
      <c r="P188" s="182" t="s">
        <v>850</v>
      </c>
      <c r="Q188" s="182"/>
      <c r="R188" s="183"/>
    </row>
    <row r="189" spans="1:18" x14ac:dyDescent="0.25">
      <c r="A189" s="178">
        <f t="shared" si="2"/>
        <v>184</v>
      </c>
      <c r="B189" s="183" t="s">
        <v>101</v>
      </c>
      <c r="C189" s="180" t="s">
        <v>761</v>
      </c>
      <c r="D189" s="185" t="s">
        <v>393</v>
      </c>
      <c r="E189" s="27">
        <v>7</v>
      </c>
      <c r="F189" s="180" t="s">
        <v>393</v>
      </c>
      <c r="G189" s="27">
        <v>7</v>
      </c>
      <c r="H189" s="180" t="s">
        <v>392</v>
      </c>
      <c r="I189" s="27">
        <v>8</v>
      </c>
      <c r="J189" s="180" t="s">
        <v>393</v>
      </c>
      <c r="K189" s="27">
        <v>7</v>
      </c>
      <c r="L189" s="180" t="s">
        <v>392</v>
      </c>
      <c r="M189" s="27">
        <v>8</v>
      </c>
      <c r="N189" s="180">
        <v>7.4</v>
      </c>
      <c r="O189" s="181">
        <v>0</v>
      </c>
      <c r="P189" s="182" t="s">
        <v>850</v>
      </c>
      <c r="Q189" s="182"/>
      <c r="R189" s="183"/>
    </row>
    <row r="190" spans="1:18" x14ac:dyDescent="0.25">
      <c r="A190" s="178">
        <f t="shared" si="2"/>
        <v>185</v>
      </c>
      <c r="B190" s="183" t="s">
        <v>103</v>
      </c>
      <c r="C190" s="180" t="s">
        <v>761</v>
      </c>
      <c r="D190" s="185" t="s">
        <v>393</v>
      </c>
      <c r="E190" s="27">
        <v>7</v>
      </c>
      <c r="F190" s="180" t="s">
        <v>393</v>
      </c>
      <c r="G190" s="27">
        <v>7</v>
      </c>
      <c r="H190" s="180" t="s">
        <v>392</v>
      </c>
      <c r="I190" s="27">
        <v>8</v>
      </c>
      <c r="J190" s="180" t="s">
        <v>393</v>
      </c>
      <c r="K190" s="27">
        <v>7</v>
      </c>
      <c r="L190" s="180" t="s">
        <v>392</v>
      </c>
      <c r="M190" s="27">
        <v>8</v>
      </c>
      <c r="N190" s="180">
        <v>7.4</v>
      </c>
      <c r="O190" s="181">
        <v>0</v>
      </c>
      <c r="P190" s="182" t="s">
        <v>850</v>
      </c>
      <c r="Q190" s="182"/>
      <c r="R190" s="183"/>
    </row>
    <row r="191" spans="1:18" x14ac:dyDescent="0.25">
      <c r="A191" s="178">
        <f t="shared" si="2"/>
        <v>186</v>
      </c>
      <c r="B191" s="183" t="s">
        <v>104</v>
      </c>
      <c r="C191" s="180" t="s">
        <v>761</v>
      </c>
      <c r="D191" s="185" t="s">
        <v>393</v>
      </c>
      <c r="E191" s="27">
        <v>7</v>
      </c>
      <c r="F191" s="180" t="s">
        <v>393</v>
      </c>
      <c r="G191" s="27">
        <v>7</v>
      </c>
      <c r="H191" s="180" t="s">
        <v>392</v>
      </c>
      <c r="I191" s="27">
        <v>8</v>
      </c>
      <c r="J191" s="180" t="s">
        <v>393</v>
      </c>
      <c r="K191" s="27">
        <v>7</v>
      </c>
      <c r="L191" s="180" t="s">
        <v>392</v>
      </c>
      <c r="M191" s="27">
        <v>8</v>
      </c>
      <c r="N191" s="180">
        <v>7.4</v>
      </c>
      <c r="O191" s="181">
        <v>0</v>
      </c>
      <c r="P191" s="182" t="s">
        <v>850</v>
      </c>
      <c r="Q191" s="182"/>
      <c r="R191" s="183"/>
    </row>
    <row r="192" spans="1:18" x14ac:dyDescent="0.25">
      <c r="A192" s="178">
        <f t="shared" si="2"/>
        <v>187</v>
      </c>
      <c r="B192" s="70" t="s">
        <v>402</v>
      </c>
      <c r="C192" s="180" t="s">
        <v>761</v>
      </c>
      <c r="D192" s="185" t="s">
        <v>393</v>
      </c>
      <c r="E192" s="27">
        <v>7</v>
      </c>
      <c r="F192" s="180" t="s">
        <v>393</v>
      </c>
      <c r="G192" s="27">
        <v>7</v>
      </c>
      <c r="H192" s="180" t="s">
        <v>393</v>
      </c>
      <c r="I192" s="27">
        <v>7</v>
      </c>
      <c r="J192" s="180" t="s">
        <v>393</v>
      </c>
      <c r="K192" s="27">
        <v>7</v>
      </c>
      <c r="L192" s="180" t="s">
        <v>393</v>
      </c>
      <c r="M192" s="27">
        <v>7</v>
      </c>
      <c r="N192" s="180">
        <v>7</v>
      </c>
      <c r="O192" s="181">
        <v>0</v>
      </c>
      <c r="P192" s="182" t="s">
        <v>850</v>
      </c>
      <c r="Q192" s="182"/>
      <c r="R192" s="183"/>
    </row>
    <row r="193" spans="1:18" x14ac:dyDescent="0.25">
      <c r="A193" s="178">
        <f t="shared" si="2"/>
        <v>188</v>
      </c>
      <c r="B193" s="183" t="s">
        <v>107</v>
      </c>
      <c r="C193" s="180" t="s">
        <v>761</v>
      </c>
      <c r="D193" s="185" t="s">
        <v>393</v>
      </c>
      <c r="E193" s="27">
        <v>7</v>
      </c>
      <c r="F193" s="180" t="s">
        <v>392</v>
      </c>
      <c r="G193" s="27">
        <v>8</v>
      </c>
      <c r="H193" s="180" t="s">
        <v>391</v>
      </c>
      <c r="I193" s="27">
        <v>9</v>
      </c>
      <c r="J193" s="180" t="s">
        <v>393</v>
      </c>
      <c r="K193" s="27">
        <v>7</v>
      </c>
      <c r="L193" s="180" t="s">
        <v>393</v>
      </c>
      <c r="M193" s="27">
        <v>7</v>
      </c>
      <c r="N193" s="180">
        <v>7.6</v>
      </c>
      <c r="O193" s="181">
        <v>0</v>
      </c>
      <c r="P193" s="182" t="s">
        <v>850</v>
      </c>
      <c r="Q193" s="182"/>
      <c r="R193" s="183"/>
    </row>
    <row r="194" spans="1:18" x14ac:dyDescent="0.25">
      <c r="A194" s="178">
        <f t="shared" si="2"/>
        <v>189</v>
      </c>
      <c r="B194" s="183" t="s">
        <v>108</v>
      </c>
      <c r="C194" s="180" t="s">
        <v>761</v>
      </c>
      <c r="D194" s="185" t="s">
        <v>393</v>
      </c>
      <c r="E194" s="27">
        <v>7</v>
      </c>
      <c r="F194" s="180" t="s">
        <v>391</v>
      </c>
      <c r="G194" s="27">
        <v>9</v>
      </c>
      <c r="H194" s="180" t="s">
        <v>391</v>
      </c>
      <c r="I194" s="27">
        <v>9</v>
      </c>
      <c r="J194" s="180" t="s">
        <v>393</v>
      </c>
      <c r="K194" s="27">
        <v>7</v>
      </c>
      <c r="L194" s="180" t="s">
        <v>409</v>
      </c>
      <c r="M194" s="27">
        <v>5</v>
      </c>
      <c r="N194" s="180">
        <v>7.4</v>
      </c>
      <c r="O194" s="181">
        <v>0</v>
      </c>
      <c r="P194" s="182" t="s">
        <v>850</v>
      </c>
      <c r="Q194" s="182"/>
      <c r="R194" s="183"/>
    </row>
    <row r="195" spans="1:18" x14ac:dyDescent="0.25">
      <c r="A195" s="178">
        <f t="shared" si="2"/>
        <v>190</v>
      </c>
      <c r="B195" s="183" t="s">
        <v>109</v>
      </c>
      <c r="C195" s="180" t="s">
        <v>761</v>
      </c>
      <c r="D195" s="185" t="s">
        <v>393</v>
      </c>
      <c r="E195" s="27">
        <v>7</v>
      </c>
      <c r="F195" s="180" t="s">
        <v>393</v>
      </c>
      <c r="G195" s="27">
        <v>7</v>
      </c>
      <c r="H195" s="180" t="s">
        <v>393</v>
      </c>
      <c r="I195" s="27">
        <v>7</v>
      </c>
      <c r="J195" s="180" t="s">
        <v>393</v>
      </c>
      <c r="K195" s="27">
        <v>7</v>
      </c>
      <c r="L195" s="180" t="s">
        <v>393</v>
      </c>
      <c r="M195" s="27">
        <v>7</v>
      </c>
      <c r="N195" s="180">
        <v>7</v>
      </c>
      <c r="O195" s="181">
        <v>0</v>
      </c>
      <c r="P195" s="182" t="s">
        <v>850</v>
      </c>
      <c r="Q195" s="182"/>
      <c r="R195" s="183"/>
    </row>
    <row r="196" spans="1:18" x14ac:dyDescent="0.25">
      <c r="A196" s="178">
        <f t="shared" si="2"/>
        <v>191</v>
      </c>
      <c r="B196" s="183" t="s">
        <v>110</v>
      </c>
      <c r="C196" s="180" t="s">
        <v>761</v>
      </c>
      <c r="D196" s="185" t="s">
        <v>393</v>
      </c>
      <c r="E196" s="27">
        <v>7</v>
      </c>
      <c r="F196" s="180" t="s">
        <v>393</v>
      </c>
      <c r="G196" s="27">
        <v>7</v>
      </c>
      <c r="H196" s="180" t="s">
        <v>393</v>
      </c>
      <c r="I196" s="27">
        <v>7</v>
      </c>
      <c r="J196" s="180" t="s">
        <v>393</v>
      </c>
      <c r="K196" s="27">
        <v>7</v>
      </c>
      <c r="L196" s="180" t="s">
        <v>393</v>
      </c>
      <c r="M196" s="27">
        <v>7</v>
      </c>
      <c r="N196" s="180">
        <v>7</v>
      </c>
      <c r="O196" s="181">
        <v>0</v>
      </c>
      <c r="P196" s="182" t="s">
        <v>850</v>
      </c>
      <c r="Q196" s="182"/>
      <c r="R196" s="183"/>
    </row>
    <row r="197" spans="1:18" x14ac:dyDescent="0.25">
      <c r="A197" s="178">
        <f t="shared" si="2"/>
        <v>192</v>
      </c>
      <c r="B197" s="70" t="s">
        <v>400</v>
      </c>
      <c r="C197" s="180" t="s">
        <v>761</v>
      </c>
      <c r="D197" s="185" t="s">
        <v>393</v>
      </c>
      <c r="E197" s="27">
        <v>7</v>
      </c>
      <c r="F197" s="180" t="s">
        <v>392</v>
      </c>
      <c r="G197" s="27">
        <v>8</v>
      </c>
      <c r="H197" s="180" t="s">
        <v>392</v>
      </c>
      <c r="I197" s="27">
        <v>8</v>
      </c>
      <c r="J197" s="180" t="s">
        <v>393</v>
      </c>
      <c r="K197" s="27">
        <v>7</v>
      </c>
      <c r="L197" s="180" t="s">
        <v>392</v>
      </c>
      <c r="M197" s="27">
        <v>8</v>
      </c>
      <c r="N197" s="180">
        <v>7.6</v>
      </c>
      <c r="O197" s="181">
        <v>0</v>
      </c>
      <c r="P197" s="182" t="s">
        <v>850</v>
      </c>
      <c r="Q197" s="182"/>
      <c r="R197" s="183"/>
    </row>
    <row r="198" spans="1:18" x14ac:dyDescent="0.25">
      <c r="A198" s="178">
        <f t="shared" si="2"/>
        <v>193</v>
      </c>
      <c r="B198" s="70" t="s">
        <v>401</v>
      </c>
      <c r="C198" s="180" t="s">
        <v>761</v>
      </c>
      <c r="D198" s="185" t="s">
        <v>392</v>
      </c>
      <c r="E198" s="27">
        <v>8</v>
      </c>
      <c r="F198" s="180" t="s">
        <v>393</v>
      </c>
      <c r="G198" s="27">
        <v>7</v>
      </c>
      <c r="H198" s="180" t="s">
        <v>392</v>
      </c>
      <c r="I198" s="27">
        <v>8</v>
      </c>
      <c r="J198" s="180" t="s">
        <v>393</v>
      </c>
      <c r="K198" s="27">
        <v>7</v>
      </c>
      <c r="L198" s="180" t="s">
        <v>409</v>
      </c>
      <c r="M198" s="27">
        <v>5</v>
      </c>
      <c r="N198" s="180">
        <v>7</v>
      </c>
      <c r="O198" s="181">
        <v>0</v>
      </c>
      <c r="P198" s="182" t="s">
        <v>850</v>
      </c>
      <c r="Q198" s="182"/>
      <c r="R198" s="183"/>
    </row>
    <row r="199" spans="1:18" x14ac:dyDescent="0.25">
      <c r="A199" s="178">
        <f t="shared" si="2"/>
        <v>194</v>
      </c>
      <c r="B199" s="70" t="s">
        <v>404</v>
      </c>
      <c r="C199" s="180" t="s">
        <v>761</v>
      </c>
      <c r="D199" s="185" t="s">
        <v>393</v>
      </c>
      <c r="E199" s="27">
        <v>7</v>
      </c>
      <c r="F199" s="180" t="s">
        <v>394</v>
      </c>
      <c r="G199" s="27">
        <v>6</v>
      </c>
      <c r="H199" s="180" t="s">
        <v>393</v>
      </c>
      <c r="I199" s="27">
        <v>7</v>
      </c>
      <c r="J199" s="180" t="s">
        <v>393</v>
      </c>
      <c r="K199" s="27">
        <v>7</v>
      </c>
      <c r="L199" s="180" t="s">
        <v>393</v>
      </c>
      <c r="M199" s="27">
        <v>7</v>
      </c>
      <c r="N199" s="180">
        <v>6.8</v>
      </c>
      <c r="O199" s="181">
        <v>0</v>
      </c>
      <c r="P199" s="182" t="s">
        <v>850</v>
      </c>
      <c r="Q199" s="182"/>
      <c r="R199" s="183"/>
    </row>
    <row r="200" spans="1:18" x14ac:dyDescent="0.25">
      <c r="A200" s="178">
        <f t="shared" ref="A200:A263" si="3">A199+1</f>
        <v>195</v>
      </c>
      <c r="B200" s="70" t="s">
        <v>341</v>
      </c>
      <c r="C200" s="180" t="s">
        <v>761</v>
      </c>
      <c r="D200" s="185" t="s">
        <v>392</v>
      </c>
      <c r="E200" s="27">
        <v>8</v>
      </c>
      <c r="F200" s="180" t="s">
        <v>393</v>
      </c>
      <c r="G200" s="27">
        <v>7</v>
      </c>
      <c r="H200" s="180" t="s">
        <v>391</v>
      </c>
      <c r="I200" s="27">
        <v>9</v>
      </c>
      <c r="J200" s="180" t="s">
        <v>393</v>
      </c>
      <c r="K200" s="27">
        <v>7</v>
      </c>
      <c r="L200" s="180" t="s">
        <v>392</v>
      </c>
      <c r="M200" s="27">
        <v>8</v>
      </c>
      <c r="N200" s="180">
        <v>7.8</v>
      </c>
      <c r="O200" s="181">
        <v>0</v>
      </c>
      <c r="P200" s="182" t="s">
        <v>850</v>
      </c>
      <c r="Q200" s="182"/>
      <c r="R200" s="183"/>
    </row>
    <row r="201" spans="1:18" x14ac:dyDescent="0.25">
      <c r="A201" s="178">
        <f t="shared" si="3"/>
        <v>196</v>
      </c>
      <c r="B201" s="70" t="s">
        <v>406</v>
      </c>
      <c r="C201" s="180" t="s">
        <v>761</v>
      </c>
      <c r="D201" s="185" t="s">
        <v>393</v>
      </c>
      <c r="E201" s="27">
        <v>7</v>
      </c>
      <c r="F201" s="180" t="s">
        <v>392</v>
      </c>
      <c r="G201" s="27">
        <v>8</v>
      </c>
      <c r="H201" s="180" t="s">
        <v>392</v>
      </c>
      <c r="I201" s="27">
        <v>8</v>
      </c>
      <c r="J201" s="180" t="s">
        <v>393</v>
      </c>
      <c r="K201" s="27">
        <v>7</v>
      </c>
      <c r="L201" s="180" t="s">
        <v>393</v>
      </c>
      <c r="M201" s="27">
        <v>7</v>
      </c>
      <c r="N201" s="180">
        <v>7.4</v>
      </c>
      <c r="O201" s="181">
        <v>0</v>
      </c>
      <c r="P201" s="182" t="s">
        <v>850</v>
      </c>
      <c r="Q201" s="182"/>
      <c r="R201" s="183"/>
    </row>
    <row r="202" spans="1:18" x14ac:dyDescent="0.25">
      <c r="A202" s="178">
        <f t="shared" si="3"/>
        <v>197</v>
      </c>
      <c r="B202" s="70" t="s">
        <v>405</v>
      </c>
      <c r="C202" s="180" t="s">
        <v>761</v>
      </c>
      <c r="D202" s="185" t="s">
        <v>393</v>
      </c>
      <c r="E202" s="27">
        <v>7</v>
      </c>
      <c r="F202" s="180" t="s">
        <v>393</v>
      </c>
      <c r="G202" s="27">
        <v>7</v>
      </c>
      <c r="H202" s="180" t="s">
        <v>393</v>
      </c>
      <c r="I202" s="27">
        <v>7</v>
      </c>
      <c r="J202" s="180" t="s">
        <v>393</v>
      </c>
      <c r="K202" s="27">
        <v>7</v>
      </c>
      <c r="L202" s="180" t="s">
        <v>393</v>
      </c>
      <c r="M202" s="27">
        <v>7</v>
      </c>
      <c r="N202" s="180">
        <v>7</v>
      </c>
      <c r="O202" s="181">
        <v>0</v>
      </c>
      <c r="P202" s="182" t="s">
        <v>850</v>
      </c>
      <c r="Q202" s="182"/>
      <c r="R202" s="183"/>
    </row>
    <row r="203" spans="1:18" x14ac:dyDescent="0.25">
      <c r="A203" s="178">
        <f t="shared" si="3"/>
        <v>198</v>
      </c>
      <c r="B203" s="70" t="s">
        <v>403</v>
      </c>
      <c r="C203" s="180" t="s">
        <v>761</v>
      </c>
      <c r="D203" s="185" t="s">
        <v>393</v>
      </c>
      <c r="E203" s="27">
        <v>7</v>
      </c>
      <c r="F203" s="180" t="s">
        <v>393</v>
      </c>
      <c r="G203" s="27">
        <v>7</v>
      </c>
      <c r="H203" s="180" t="s">
        <v>393</v>
      </c>
      <c r="I203" s="27">
        <v>7</v>
      </c>
      <c r="J203" s="180" t="s">
        <v>393</v>
      </c>
      <c r="K203" s="27">
        <v>7</v>
      </c>
      <c r="L203" s="180" t="s">
        <v>393</v>
      </c>
      <c r="M203" s="27">
        <v>7</v>
      </c>
      <c r="N203" s="180">
        <v>7</v>
      </c>
      <c r="O203" s="181">
        <v>0</v>
      </c>
      <c r="P203" s="182" t="s">
        <v>850</v>
      </c>
      <c r="Q203" s="182"/>
      <c r="R203" s="183"/>
    </row>
    <row r="204" spans="1:18" x14ac:dyDescent="0.25">
      <c r="A204" s="178">
        <f t="shared" si="3"/>
        <v>199</v>
      </c>
      <c r="B204" s="69" t="s">
        <v>63</v>
      </c>
      <c r="C204" s="180" t="s">
        <v>761</v>
      </c>
      <c r="D204" s="185" t="s">
        <v>393</v>
      </c>
      <c r="E204" s="27">
        <v>7</v>
      </c>
      <c r="F204" s="180" t="s">
        <v>393</v>
      </c>
      <c r="G204" s="27">
        <v>7</v>
      </c>
      <c r="H204" s="180" t="s">
        <v>392</v>
      </c>
      <c r="I204" s="27">
        <v>8</v>
      </c>
      <c r="J204" s="180" t="s">
        <v>393</v>
      </c>
      <c r="K204" s="27">
        <v>7</v>
      </c>
      <c r="L204" s="180" t="s">
        <v>393</v>
      </c>
      <c r="M204" s="27">
        <v>7</v>
      </c>
      <c r="N204" s="180">
        <v>7.2</v>
      </c>
      <c r="O204" s="181">
        <v>0</v>
      </c>
      <c r="P204" s="182" t="s">
        <v>850</v>
      </c>
      <c r="Q204" s="182"/>
      <c r="R204" s="183"/>
    </row>
    <row r="205" spans="1:18" x14ac:dyDescent="0.25">
      <c r="A205" s="178">
        <f t="shared" si="3"/>
        <v>200</v>
      </c>
      <c r="B205" s="187" t="s">
        <v>8</v>
      </c>
      <c r="C205" s="180" t="s">
        <v>761</v>
      </c>
      <c r="D205" s="185" t="s">
        <v>393</v>
      </c>
      <c r="E205" s="27">
        <v>7</v>
      </c>
      <c r="F205" s="180" t="s">
        <v>392</v>
      </c>
      <c r="G205" s="27">
        <v>8</v>
      </c>
      <c r="H205" s="180" t="s">
        <v>391</v>
      </c>
      <c r="I205" s="27">
        <v>9</v>
      </c>
      <c r="J205" s="180" t="s">
        <v>393</v>
      </c>
      <c r="K205" s="27">
        <v>7</v>
      </c>
      <c r="L205" s="180" t="s">
        <v>393</v>
      </c>
      <c r="M205" s="27">
        <v>7</v>
      </c>
      <c r="N205" s="180">
        <v>7.6</v>
      </c>
      <c r="O205" s="181">
        <v>0</v>
      </c>
      <c r="P205" s="182" t="s">
        <v>850</v>
      </c>
      <c r="Q205" s="182"/>
      <c r="R205" s="183"/>
    </row>
    <row r="206" spans="1:18" x14ac:dyDescent="0.25">
      <c r="A206" s="178">
        <f t="shared" si="3"/>
        <v>201</v>
      </c>
      <c r="B206" s="183" t="s">
        <v>7</v>
      </c>
      <c r="C206" s="180" t="s">
        <v>761</v>
      </c>
      <c r="D206" s="185" t="s">
        <v>393</v>
      </c>
      <c r="E206" s="27">
        <v>7</v>
      </c>
      <c r="F206" s="180" t="s">
        <v>393</v>
      </c>
      <c r="G206" s="27">
        <v>7</v>
      </c>
      <c r="H206" s="180" t="s">
        <v>392</v>
      </c>
      <c r="I206" s="27">
        <v>8</v>
      </c>
      <c r="J206" s="180" t="s">
        <v>393</v>
      </c>
      <c r="K206" s="27">
        <v>7</v>
      </c>
      <c r="L206" s="180" t="s">
        <v>393</v>
      </c>
      <c r="M206" s="27">
        <v>7</v>
      </c>
      <c r="N206" s="180">
        <v>7.2</v>
      </c>
      <c r="O206" s="181">
        <v>0</v>
      </c>
      <c r="P206" s="182" t="s">
        <v>850</v>
      </c>
      <c r="Q206" s="182"/>
      <c r="R206" s="183"/>
    </row>
    <row r="207" spans="1:18" x14ac:dyDescent="0.25">
      <c r="A207" s="178">
        <f t="shared" si="3"/>
        <v>202</v>
      </c>
      <c r="B207" s="189" t="s">
        <v>353</v>
      </c>
      <c r="C207" s="180" t="s">
        <v>761</v>
      </c>
      <c r="D207" s="185" t="s">
        <v>393</v>
      </c>
      <c r="E207" s="27">
        <v>7</v>
      </c>
      <c r="F207" s="180" t="s">
        <v>392</v>
      </c>
      <c r="G207" s="27">
        <v>8</v>
      </c>
      <c r="H207" s="180" t="s">
        <v>392</v>
      </c>
      <c r="I207" s="27">
        <v>8</v>
      </c>
      <c r="J207" s="180" t="s">
        <v>393</v>
      </c>
      <c r="K207" s="27">
        <v>7</v>
      </c>
      <c r="L207" s="180" t="s">
        <v>392</v>
      </c>
      <c r="M207" s="27">
        <v>8</v>
      </c>
      <c r="N207" s="180">
        <v>7.6</v>
      </c>
      <c r="O207" s="181">
        <v>0</v>
      </c>
      <c r="P207" s="182" t="s">
        <v>850</v>
      </c>
      <c r="Q207" s="182"/>
      <c r="R207" s="183"/>
    </row>
    <row r="208" spans="1:18" x14ac:dyDescent="0.25">
      <c r="A208" s="178">
        <f t="shared" si="3"/>
        <v>203</v>
      </c>
      <c r="B208" s="183" t="s">
        <v>369</v>
      </c>
      <c r="C208" s="180" t="s">
        <v>761</v>
      </c>
      <c r="D208" s="185" t="s">
        <v>393</v>
      </c>
      <c r="E208" s="27">
        <v>7</v>
      </c>
      <c r="F208" s="180" t="s">
        <v>393</v>
      </c>
      <c r="G208" s="27">
        <v>7</v>
      </c>
      <c r="H208" s="180" t="s">
        <v>393</v>
      </c>
      <c r="I208" s="27">
        <v>7</v>
      </c>
      <c r="J208" s="180" t="s">
        <v>393</v>
      </c>
      <c r="K208" s="27">
        <v>7</v>
      </c>
      <c r="L208" s="180" t="s">
        <v>409</v>
      </c>
      <c r="M208" s="27">
        <v>5</v>
      </c>
      <c r="N208" s="180">
        <v>6.6</v>
      </c>
      <c r="O208" s="181">
        <v>0</v>
      </c>
      <c r="P208" s="182" t="s">
        <v>850</v>
      </c>
      <c r="Q208" s="182"/>
      <c r="R208" s="197"/>
    </row>
    <row r="209" spans="1:18" x14ac:dyDescent="0.25">
      <c r="A209" s="178">
        <f t="shared" si="3"/>
        <v>204</v>
      </c>
      <c r="B209" s="183" t="s">
        <v>111</v>
      </c>
      <c r="C209" s="27" t="s">
        <v>255</v>
      </c>
      <c r="D209" s="185" t="s">
        <v>391</v>
      </c>
      <c r="E209" s="27">
        <v>9</v>
      </c>
      <c r="F209" s="180" t="s">
        <v>392</v>
      </c>
      <c r="G209" s="27">
        <v>8</v>
      </c>
      <c r="H209" s="180" t="s">
        <v>393</v>
      </c>
      <c r="I209" s="27">
        <v>7</v>
      </c>
      <c r="J209" s="180" t="s">
        <v>393</v>
      </c>
      <c r="K209" s="27">
        <v>7</v>
      </c>
      <c r="L209" s="180" t="s">
        <v>393</v>
      </c>
      <c r="M209" s="27">
        <v>7</v>
      </c>
      <c r="N209" s="180">
        <v>7.6</v>
      </c>
      <c r="O209" s="181">
        <v>0</v>
      </c>
      <c r="P209" s="182" t="s">
        <v>850</v>
      </c>
      <c r="Q209" s="182"/>
      <c r="R209" s="183"/>
    </row>
    <row r="210" spans="1:18" x14ac:dyDescent="0.25">
      <c r="A210" s="178">
        <f t="shared" si="3"/>
        <v>205</v>
      </c>
      <c r="B210" s="183" t="s">
        <v>105</v>
      </c>
      <c r="C210" s="27" t="s">
        <v>761</v>
      </c>
      <c r="D210" s="185" t="s">
        <v>392</v>
      </c>
      <c r="E210" s="27">
        <v>8</v>
      </c>
      <c r="F210" s="180" t="s">
        <v>392</v>
      </c>
      <c r="G210" s="27">
        <v>8</v>
      </c>
      <c r="H210" s="180" t="s">
        <v>392</v>
      </c>
      <c r="I210" s="27">
        <v>8</v>
      </c>
      <c r="J210" s="180" t="s">
        <v>393</v>
      </c>
      <c r="K210" s="27">
        <v>7</v>
      </c>
      <c r="L210" s="180" t="s">
        <v>392</v>
      </c>
      <c r="M210" s="27">
        <v>8</v>
      </c>
      <c r="N210" s="180">
        <v>7.8</v>
      </c>
      <c r="O210" s="181">
        <v>0</v>
      </c>
      <c r="P210" s="182" t="s">
        <v>850</v>
      </c>
      <c r="Q210" s="182"/>
      <c r="R210" s="184"/>
    </row>
    <row r="211" spans="1:18" x14ac:dyDescent="0.25">
      <c r="A211" s="178">
        <f t="shared" si="3"/>
        <v>206</v>
      </c>
      <c r="B211" s="183" t="s">
        <v>113</v>
      </c>
      <c r="C211" s="27" t="s">
        <v>761</v>
      </c>
      <c r="D211" s="185" t="s">
        <v>392</v>
      </c>
      <c r="E211" s="27">
        <v>8</v>
      </c>
      <c r="F211" s="180" t="s">
        <v>392</v>
      </c>
      <c r="G211" s="27">
        <v>8</v>
      </c>
      <c r="H211" s="180" t="s">
        <v>392</v>
      </c>
      <c r="I211" s="27">
        <v>8</v>
      </c>
      <c r="J211" s="180" t="s">
        <v>393</v>
      </c>
      <c r="K211" s="27">
        <v>7</v>
      </c>
      <c r="L211" s="180" t="s">
        <v>392</v>
      </c>
      <c r="M211" s="27">
        <v>8</v>
      </c>
      <c r="N211" s="180">
        <v>7.8</v>
      </c>
      <c r="O211" s="181">
        <v>0</v>
      </c>
      <c r="P211" s="182" t="s">
        <v>850</v>
      </c>
      <c r="Q211" s="182"/>
      <c r="R211" s="184"/>
    </row>
    <row r="212" spans="1:18" x14ac:dyDescent="0.25">
      <c r="A212" s="178">
        <f t="shared" si="3"/>
        <v>207</v>
      </c>
      <c r="B212" s="183" t="s">
        <v>116</v>
      </c>
      <c r="C212" s="27" t="s">
        <v>761</v>
      </c>
      <c r="D212" s="185" t="s">
        <v>393</v>
      </c>
      <c r="E212" s="27">
        <v>7</v>
      </c>
      <c r="F212" s="180" t="s">
        <v>393</v>
      </c>
      <c r="G212" s="27">
        <v>7</v>
      </c>
      <c r="H212" s="180" t="s">
        <v>392</v>
      </c>
      <c r="I212" s="27">
        <v>8</v>
      </c>
      <c r="J212" s="180" t="s">
        <v>393</v>
      </c>
      <c r="K212" s="27">
        <v>7</v>
      </c>
      <c r="L212" s="180" t="s">
        <v>393</v>
      </c>
      <c r="M212" s="27">
        <v>7</v>
      </c>
      <c r="N212" s="180">
        <v>7.2</v>
      </c>
      <c r="O212" s="181">
        <v>0</v>
      </c>
      <c r="P212" s="182" t="s">
        <v>850</v>
      </c>
      <c r="Q212" s="182"/>
      <c r="R212" s="184"/>
    </row>
    <row r="213" spans="1:18" x14ac:dyDescent="0.25">
      <c r="A213" s="178">
        <f t="shared" si="3"/>
        <v>208</v>
      </c>
      <c r="B213" s="183" t="s">
        <v>118</v>
      </c>
      <c r="C213" s="27" t="s">
        <v>761</v>
      </c>
      <c r="D213" s="185" t="s">
        <v>393</v>
      </c>
      <c r="E213" s="27">
        <v>7</v>
      </c>
      <c r="F213" s="180" t="s">
        <v>393</v>
      </c>
      <c r="G213" s="27">
        <v>7</v>
      </c>
      <c r="H213" s="180" t="s">
        <v>392</v>
      </c>
      <c r="I213" s="27">
        <v>8</v>
      </c>
      <c r="J213" s="180" t="s">
        <v>393</v>
      </c>
      <c r="K213" s="27">
        <v>7</v>
      </c>
      <c r="L213" s="180" t="s">
        <v>392</v>
      </c>
      <c r="M213" s="27">
        <v>8</v>
      </c>
      <c r="N213" s="180">
        <v>7.4</v>
      </c>
      <c r="O213" s="181">
        <v>0</v>
      </c>
      <c r="P213" s="182" t="s">
        <v>850</v>
      </c>
      <c r="Q213" s="182"/>
      <c r="R213" s="184"/>
    </row>
    <row r="214" spans="1:18" x14ac:dyDescent="0.25">
      <c r="A214" s="178">
        <f t="shared" si="3"/>
        <v>209</v>
      </c>
      <c r="B214" s="183" t="s">
        <v>119</v>
      </c>
      <c r="C214" s="27" t="s">
        <v>761</v>
      </c>
      <c r="D214" s="185" t="s">
        <v>393</v>
      </c>
      <c r="E214" s="27">
        <v>7</v>
      </c>
      <c r="F214" s="180" t="s">
        <v>393</v>
      </c>
      <c r="G214" s="27">
        <v>7</v>
      </c>
      <c r="H214" s="180" t="s">
        <v>391</v>
      </c>
      <c r="I214" s="27">
        <v>9</v>
      </c>
      <c r="J214" s="180" t="s">
        <v>393</v>
      </c>
      <c r="K214" s="27">
        <v>7</v>
      </c>
      <c r="L214" s="180" t="s">
        <v>392</v>
      </c>
      <c r="M214" s="27">
        <v>8</v>
      </c>
      <c r="N214" s="180">
        <v>7.6</v>
      </c>
      <c r="O214" s="181">
        <v>0</v>
      </c>
      <c r="P214" s="182" t="s">
        <v>850</v>
      </c>
      <c r="Q214" s="182"/>
      <c r="R214" s="184"/>
    </row>
    <row r="215" spans="1:18" x14ac:dyDescent="0.25">
      <c r="A215" s="178">
        <f t="shared" si="3"/>
        <v>210</v>
      </c>
      <c r="B215" s="183" t="s">
        <v>120</v>
      </c>
      <c r="C215" s="27" t="s">
        <v>761</v>
      </c>
      <c r="D215" s="185" t="s">
        <v>393</v>
      </c>
      <c r="E215" s="27">
        <v>7</v>
      </c>
      <c r="F215" s="180" t="s">
        <v>393</v>
      </c>
      <c r="G215" s="27">
        <v>7</v>
      </c>
      <c r="H215" s="180" t="s">
        <v>394</v>
      </c>
      <c r="I215" s="27">
        <v>6</v>
      </c>
      <c r="J215" s="180" t="s">
        <v>393</v>
      </c>
      <c r="K215" s="27">
        <v>7</v>
      </c>
      <c r="L215" s="180" t="s">
        <v>393</v>
      </c>
      <c r="M215" s="27">
        <v>7</v>
      </c>
      <c r="N215" s="180">
        <v>6.8</v>
      </c>
      <c r="O215" s="181">
        <v>0</v>
      </c>
      <c r="P215" s="182" t="s">
        <v>850</v>
      </c>
      <c r="Q215" s="182"/>
      <c r="R215" s="184"/>
    </row>
    <row r="216" spans="1:18" x14ac:dyDescent="0.25">
      <c r="A216" s="178">
        <f t="shared" si="3"/>
        <v>211</v>
      </c>
      <c r="B216" s="183" t="s">
        <v>121</v>
      </c>
      <c r="C216" s="27" t="s">
        <v>761</v>
      </c>
      <c r="D216" s="185" t="s">
        <v>393</v>
      </c>
      <c r="E216" s="27">
        <v>7</v>
      </c>
      <c r="F216" s="180" t="s">
        <v>393</v>
      </c>
      <c r="G216" s="27">
        <v>7</v>
      </c>
      <c r="H216" s="180" t="s">
        <v>393</v>
      </c>
      <c r="I216" s="27">
        <v>7</v>
      </c>
      <c r="J216" s="180" t="s">
        <v>393</v>
      </c>
      <c r="K216" s="27">
        <v>7</v>
      </c>
      <c r="L216" s="180" t="s">
        <v>393</v>
      </c>
      <c r="M216" s="27">
        <v>7</v>
      </c>
      <c r="N216" s="180">
        <v>7</v>
      </c>
      <c r="O216" s="181">
        <v>0</v>
      </c>
      <c r="P216" s="182" t="s">
        <v>850</v>
      </c>
      <c r="Q216" s="182"/>
      <c r="R216" s="184"/>
    </row>
    <row r="217" spans="1:18" x14ac:dyDescent="0.25">
      <c r="A217" s="178">
        <f t="shared" si="3"/>
        <v>212</v>
      </c>
      <c r="B217" s="183" t="s">
        <v>122</v>
      </c>
      <c r="C217" s="27" t="s">
        <v>761</v>
      </c>
      <c r="D217" s="185" t="s">
        <v>392</v>
      </c>
      <c r="E217" s="27">
        <v>8</v>
      </c>
      <c r="F217" s="180" t="s">
        <v>392</v>
      </c>
      <c r="G217" s="27">
        <v>8</v>
      </c>
      <c r="H217" s="180" t="s">
        <v>392</v>
      </c>
      <c r="I217" s="27">
        <v>8</v>
      </c>
      <c r="J217" s="180" t="s">
        <v>393</v>
      </c>
      <c r="K217" s="27">
        <v>7</v>
      </c>
      <c r="L217" s="180" t="s">
        <v>392</v>
      </c>
      <c r="M217" s="27">
        <v>8</v>
      </c>
      <c r="N217" s="180">
        <v>7.8</v>
      </c>
      <c r="O217" s="181">
        <v>0</v>
      </c>
      <c r="P217" s="182" t="s">
        <v>850</v>
      </c>
      <c r="Q217" s="182"/>
      <c r="R217" s="184"/>
    </row>
    <row r="218" spans="1:18" x14ac:dyDescent="0.25">
      <c r="A218" s="178">
        <f t="shared" si="3"/>
        <v>213</v>
      </c>
      <c r="B218" s="183" t="s">
        <v>124</v>
      </c>
      <c r="C218" s="27" t="s">
        <v>761</v>
      </c>
      <c r="D218" s="185" t="s">
        <v>393</v>
      </c>
      <c r="E218" s="27">
        <v>7</v>
      </c>
      <c r="F218" s="180" t="s">
        <v>393</v>
      </c>
      <c r="G218" s="27">
        <v>7</v>
      </c>
      <c r="H218" s="180" t="s">
        <v>392</v>
      </c>
      <c r="I218" s="27">
        <v>8</v>
      </c>
      <c r="J218" s="180" t="s">
        <v>393</v>
      </c>
      <c r="K218" s="27">
        <v>7</v>
      </c>
      <c r="L218" s="180" t="s">
        <v>392</v>
      </c>
      <c r="M218" s="27">
        <v>8</v>
      </c>
      <c r="N218" s="180">
        <v>7.4</v>
      </c>
      <c r="O218" s="181">
        <v>0</v>
      </c>
      <c r="P218" s="182" t="s">
        <v>850</v>
      </c>
      <c r="Q218" s="182"/>
      <c r="R218" s="184"/>
    </row>
    <row r="219" spans="1:18" ht="33" x14ac:dyDescent="0.25">
      <c r="A219" s="178">
        <f t="shared" si="3"/>
        <v>214</v>
      </c>
      <c r="B219" s="69" t="s">
        <v>125</v>
      </c>
      <c r="C219" s="27" t="s">
        <v>761</v>
      </c>
      <c r="D219" s="185" t="s">
        <v>393</v>
      </c>
      <c r="E219" s="27">
        <v>7</v>
      </c>
      <c r="F219" s="180" t="s">
        <v>393</v>
      </c>
      <c r="G219" s="27">
        <v>7</v>
      </c>
      <c r="H219" s="180" t="s">
        <v>306</v>
      </c>
      <c r="I219" s="27">
        <v>7</v>
      </c>
      <c r="J219" s="180" t="s">
        <v>306</v>
      </c>
      <c r="K219" s="27">
        <v>7</v>
      </c>
      <c r="L219" s="180" t="s">
        <v>306</v>
      </c>
      <c r="M219" s="27">
        <v>7</v>
      </c>
      <c r="N219" s="180">
        <v>7</v>
      </c>
      <c r="O219" s="181">
        <v>0</v>
      </c>
      <c r="P219" s="182" t="s">
        <v>850</v>
      </c>
      <c r="Q219" s="182" t="s">
        <v>809</v>
      </c>
      <c r="R219" s="184"/>
    </row>
    <row r="220" spans="1:18" x14ac:dyDescent="0.25">
      <c r="A220" s="178">
        <f t="shared" si="3"/>
        <v>215</v>
      </c>
      <c r="B220" s="183" t="s">
        <v>130</v>
      </c>
      <c r="C220" s="27" t="s">
        <v>338</v>
      </c>
      <c r="D220" s="185" t="s">
        <v>393</v>
      </c>
      <c r="E220" s="27">
        <v>7</v>
      </c>
      <c r="F220" s="180" t="s">
        <v>392</v>
      </c>
      <c r="G220" s="27">
        <v>8</v>
      </c>
      <c r="H220" s="180" t="s">
        <v>392</v>
      </c>
      <c r="I220" s="27">
        <v>8</v>
      </c>
      <c r="J220" s="180" t="s">
        <v>393</v>
      </c>
      <c r="K220" s="27">
        <v>7</v>
      </c>
      <c r="L220" s="180" t="s">
        <v>392</v>
      </c>
      <c r="M220" s="27">
        <v>8</v>
      </c>
      <c r="N220" s="180">
        <v>7.6</v>
      </c>
      <c r="O220" s="181">
        <v>0</v>
      </c>
      <c r="P220" s="182" t="s">
        <v>850</v>
      </c>
      <c r="Q220" s="182"/>
      <c r="R220" s="183"/>
    </row>
    <row r="221" spans="1:18" x14ac:dyDescent="0.25">
      <c r="A221" s="178">
        <f t="shared" si="3"/>
        <v>216</v>
      </c>
      <c r="B221" s="183" t="s">
        <v>140</v>
      </c>
      <c r="C221" s="27" t="s">
        <v>761</v>
      </c>
      <c r="D221" s="185" t="s">
        <v>393</v>
      </c>
      <c r="E221" s="27">
        <v>7</v>
      </c>
      <c r="F221" s="180" t="s">
        <v>393</v>
      </c>
      <c r="G221" s="27">
        <v>7</v>
      </c>
      <c r="H221" s="180" t="s">
        <v>393</v>
      </c>
      <c r="I221" s="27">
        <v>7</v>
      </c>
      <c r="J221" s="180" t="s">
        <v>393</v>
      </c>
      <c r="K221" s="27">
        <v>7</v>
      </c>
      <c r="L221" s="180" t="s">
        <v>393</v>
      </c>
      <c r="M221" s="27">
        <v>7</v>
      </c>
      <c r="N221" s="180">
        <v>7</v>
      </c>
      <c r="O221" s="181">
        <v>0</v>
      </c>
      <c r="P221" s="182" t="s">
        <v>850</v>
      </c>
      <c r="Q221" s="182"/>
      <c r="R221" s="183"/>
    </row>
    <row r="222" spans="1:18" x14ac:dyDescent="0.25">
      <c r="A222" s="178">
        <f t="shared" si="3"/>
        <v>217</v>
      </c>
      <c r="B222" s="183" t="s">
        <v>128</v>
      </c>
      <c r="C222" s="27" t="s">
        <v>761</v>
      </c>
      <c r="D222" s="185" t="s">
        <v>393</v>
      </c>
      <c r="E222" s="27">
        <v>7</v>
      </c>
      <c r="F222" s="180" t="s">
        <v>392</v>
      </c>
      <c r="G222" s="27">
        <v>8</v>
      </c>
      <c r="H222" s="180" t="s">
        <v>392</v>
      </c>
      <c r="I222" s="27">
        <v>8</v>
      </c>
      <c r="J222" s="180" t="s">
        <v>393</v>
      </c>
      <c r="K222" s="27">
        <v>7</v>
      </c>
      <c r="L222" s="180" t="s">
        <v>392</v>
      </c>
      <c r="M222" s="27">
        <v>8</v>
      </c>
      <c r="N222" s="180">
        <v>7.6</v>
      </c>
      <c r="O222" s="181">
        <v>0</v>
      </c>
      <c r="P222" s="182" t="s">
        <v>850</v>
      </c>
      <c r="Q222" s="182"/>
      <c r="R222" s="183"/>
    </row>
    <row r="223" spans="1:18" x14ac:dyDescent="0.25">
      <c r="A223" s="178">
        <f t="shared" si="3"/>
        <v>218</v>
      </c>
      <c r="B223" s="183" t="s">
        <v>131</v>
      </c>
      <c r="C223" s="27" t="s">
        <v>761</v>
      </c>
      <c r="D223" s="185" t="s">
        <v>393</v>
      </c>
      <c r="E223" s="27">
        <v>7</v>
      </c>
      <c r="F223" s="180" t="s">
        <v>392</v>
      </c>
      <c r="G223" s="27">
        <v>8</v>
      </c>
      <c r="H223" s="180" t="s">
        <v>392</v>
      </c>
      <c r="I223" s="27">
        <v>8</v>
      </c>
      <c r="J223" s="180" t="s">
        <v>393</v>
      </c>
      <c r="K223" s="27">
        <v>7</v>
      </c>
      <c r="L223" s="180" t="s">
        <v>392</v>
      </c>
      <c r="M223" s="27">
        <v>8</v>
      </c>
      <c r="N223" s="180">
        <v>7.6</v>
      </c>
      <c r="O223" s="181">
        <v>0</v>
      </c>
      <c r="P223" s="182" t="s">
        <v>850</v>
      </c>
      <c r="Q223" s="182"/>
      <c r="R223" s="183"/>
    </row>
    <row r="224" spans="1:18" x14ac:dyDescent="0.25">
      <c r="A224" s="178">
        <f t="shared" si="3"/>
        <v>219</v>
      </c>
      <c r="B224" s="183" t="s">
        <v>132</v>
      </c>
      <c r="C224" s="27" t="s">
        <v>761</v>
      </c>
      <c r="D224" s="185" t="s">
        <v>393</v>
      </c>
      <c r="E224" s="27">
        <v>7</v>
      </c>
      <c r="F224" s="180" t="s">
        <v>392</v>
      </c>
      <c r="G224" s="27">
        <v>8</v>
      </c>
      <c r="H224" s="180" t="s">
        <v>392</v>
      </c>
      <c r="I224" s="27">
        <v>8</v>
      </c>
      <c r="J224" s="180" t="s">
        <v>392</v>
      </c>
      <c r="K224" s="27">
        <v>8</v>
      </c>
      <c r="L224" s="180" t="s">
        <v>393</v>
      </c>
      <c r="M224" s="27">
        <v>7</v>
      </c>
      <c r="N224" s="180">
        <v>7.6</v>
      </c>
      <c r="O224" s="181">
        <v>0</v>
      </c>
      <c r="P224" s="182" t="s">
        <v>850</v>
      </c>
      <c r="Q224" s="182"/>
      <c r="R224" s="183"/>
    </row>
    <row r="225" spans="1:18" x14ac:dyDescent="0.25">
      <c r="A225" s="178">
        <f t="shared" si="3"/>
        <v>220</v>
      </c>
      <c r="B225" s="183" t="s">
        <v>133</v>
      </c>
      <c r="C225" s="27" t="s">
        <v>761</v>
      </c>
      <c r="D225" s="185" t="s">
        <v>393</v>
      </c>
      <c r="E225" s="27">
        <v>7</v>
      </c>
      <c r="F225" s="180" t="s">
        <v>393</v>
      </c>
      <c r="G225" s="27">
        <v>7</v>
      </c>
      <c r="H225" s="180" t="s">
        <v>393</v>
      </c>
      <c r="I225" s="27">
        <v>7</v>
      </c>
      <c r="J225" s="180" t="s">
        <v>393</v>
      </c>
      <c r="K225" s="27">
        <v>7</v>
      </c>
      <c r="L225" s="180" t="s">
        <v>393</v>
      </c>
      <c r="M225" s="27">
        <v>7</v>
      </c>
      <c r="N225" s="180">
        <v>7</v>
      </c>
      <c r="O225" s="181">
        <v>0</v>
      </c>
      <c r="P225" s="182" t="s">
        <v>850</v>
      </c>
      <c r="Q225" s="182"/>
      <c r="R225" s="183"/>
    </row>
    <row r="226" spans="1:18" x14ac:dyDescent="0.25">
      <c r="A226" s="178">
        <f t="shared" si="3"/>
        <v>221</v>
      </c>
      <c r="B226" s="183" t="s">
        <v>134</v>
      </c>
      <c r="C226" s="27" t="s">
        <v>761</v>
      </c>
      <c r="D226" s="185" t="s">
        <v>393</v>
      </c>
      <c r="E226" s="27">
        <v>7</v>
      </c>
      <c r="F226" s="180" t="s">
        <v>393</v>
      </c>
      <c r="G226" s="27">
        <v>7</v>
      </c>
      <c r="H226" s="180" t="s">
        <v>393</v>
      </c>
      <c r="I226" s="27">
        <v>7</v>
      </c>
      <c r="J226" s="180" t="s">
        <v>393</v>
      </c>
      <c r="K226" s="27">
        <v>7</v>
      </c>
      <c r="L226" s="180" t="s">
        <v>393</v>
      </c>
      <c r="M226" s="27">
        <v>7</v>
      </c>
      <c r="N226" s="180">
        <v>7</v>
      </c>
      <c r="O226" s="181">
        <v>0</v>
      </c>
      <c r="P226" s="182" t="s">
        <v>850</v>
      </c>
      <c r="Q226" s="182"/>
      <c r="R226" s="183"/>
    </row>
    <row r="227" spans="1:18" x14ac:dyDescent="0.25">
      <c r="A227" s="178">
        <f t="shared" si="3"/>
        <v>222</v>
      </c>
      <c r="B227" s="183" t="s">
        <v>135</v>
      </c>
      <c r="C227" s="27" t="s">
        <v>761</v>
      </c>
      <c r="D227" s="185" t="s">
        <v>393</v>
      </c>
      <c r="E227" s="27">
        <v>7</v>
      </c>
      <c r="F227" s="180" t="s">
        <v>393</v>
      </c>
      <c r="G227" s="27">
        <v>7</v>
      </c>
      <c r="H227" s="180" t="s">
        <v>393</v>
      </c>
      <c r="I227" s="27">
        <v>7</v>
      </c>
      <c r="J227" s="180" t="s">
        <v>393</v>
      </c>
      <c r="K227" s="27">
        <v>7</v>
      </c>
      <c r="L227" s="180" t="s">
        <v>393</v>
      </c>
      <c r="M227" s="27">
        <v>7</v>
      </c>
      <c r="N227" s="180">
        <v>7</v>
      </c>
      <c r="O227" s="181">
        <v>0</v>
      </c>
      <c r="P227" s="182" t="s">
        <v>850</v>
      </c>
      <c r="Q227" s="182"/>
      <c r="R227" s="183"/>
    </row>
    <row r="228" spans="1:18" x14ac:dyDescent="0.25">
      <c r="A228" s="178">
        <f t="shared" si="3"/>
        <v>223</v>
      </c>
      <c r="B228" s="183" t="s">
        <v>137</v>
      </c>
      <c r="C228" s="27" t="s">
        <v>761</v>
      </c>
      <c r="D228" s="185" t="s">
        <v>393</v>
      </c>
      <c r="E228" s="27">
        <v>7</v>
      </c>
      <c r="F228" s="180" t="s">
        <v>393</v>
      </c>
      <c r="G228" s="27">
        <v>7</v>
      </c>
      <c r="H228" s="180" t="s">
        <v>393</v>
      </c>
      <c r="I228" s="27">
        <v>7</v>
      </c>
      <c r="J228" s="180" t="s">
        <v>393</v>
      </c>
      <c r="K228" s="27">
        <v>7</v>
      </c>
      <c r="L228" s="180" t="s">
        <v>393</v>
      </c>
      <c r="M228" s="27">
        <v>7</v>
      </c>
      <c r="N228" s="180">
        <v>7</v>
      </c>
      <c r="O228" s="181">
        <v>0</v>
      </c>
      <c r="P228" s="182" t="s">
        <v>850</v>
      </c>
      <c r="Q228" s="182"/>
      <c r="R228" s="183"/>
    </row>
    <row r="229" spans="1:18" x14ac:dyDescent="0.25">
      <c r="A229" s="178">
        <f t="shared" si="3"/>
        <v>224</v>
      </c>
      <c r="B229" s="183" t="s">
        <v>138</v>
      </c>
      <c r="C229" s="27" t="s">
        <v>761</v>
      </c>
      <c r="D229" s="185" t="s">
        <v>393</v>
      </c>
      <c r="E229" s="27">
        <v>7</v>
      </c>
      <c r="F229" s="180" t="s">
        <v>393</v>
      </c>
      <c r="G229" s="27">
        <v>7</v>
      </c>
      <c r="H229" s="180" t="s">
        <v>393</v>
      </c>
      <c r="I229" s="27">
        <v>7</v>
      </c>
      <c r="J229" s="180" t="s">
        <v>393</v>
      </c>
      <c r="K229" s="27">
        <v>7</v>
      </c>
      <c r="L229" s="180" t="s">
        <v>393</v>
      </c>
      <c r="M229" s="27">
        <v>7</v>
      </c>
      <c r="N229" s="180">
        <v>7</v>
      </c>
      <c r="O229" s="181">
        <v>0</v>
      </c>
      <c r="P229" s="182" t="s">
        <v>850</v>
      </c>
      <c r="Q229" s="182"/>
      <c r="R229" s="183"/>
    </row>
    <row r="230" spans="1:18" x14ac:dyDescent="0.25">
      <c r="A230" s="178">
        <f t="shared" si="3"/>
        <v>225</v>
      </c>
      <c r="B230" s="183" t="s">
        <v>139</v>
      </c>
      <c r="C230" s="27" t="s">
        <v>761</v>
      </c>
      <c r="D230" s="185" t="s">
        <v>393</v>
      </c>
      <c r="E230" s="27">
        <v>7</v>
      </c>
      <c r="F230" s="180" t="s">
        <v>393</v>
      </c>
      <c r="G230" s="27">
        <v>7</v>
      </c>
      <c r="H230" s="180" t="s">
        <v>393</v>
      </c>
      <c r="I230" s="27">
        <v>7</v>
      </c>
      <c r="J230" s="180" t="s">
        <v>393</v>
      </c>
      <c r="K230" s="27">
        <v>7</v>
      </c>
      <c r="L230" s="180" t="s">
        <v>393</v>
      </c>
      <c r="M230" s="27">
        <v>7</v>
      </c>
      <c r="N230" s="180">
        <v>7</v>
      </c>
      <c r="O230" s="181">
        <v>0</v>
      </c>
      <c r="P230" s="182" t="s">
        <v>850</v>
      </c>
      <c r="Q230" s="182"/>
      <c r="R230" s="183"/>
    </row>
    <row r="231" spans="1:18" x14ac:dyDescent="0.25">
      <c r="A231" s="178">
        <f t="shared" si="3"/>
        <v>226</v>
      </c>
      <c r="B231" s="183" t="s">
        <v>111</v>
      </c>
      <c r="C231" s="27" t="s">
        <v>761</v>
      </c>
      <c r="D231" s="185" t="s">
        <v>393</v>
      </c>
      <c r="E231" s="27">
        <v>7</v>
      </c>
      <c r="F231" s="180" t="s">
        <v>393</v>
      </c>
      <c r="G231" s="27">
        <v>7</v>
      </c>
      <c r="H231" s="180" t="s">
        <v>393</v>
      </c>
      <c r="I231" s="27">
        <v>7</v>
      </c>
      <c r="J231" s="180" t="s">
        <v>393</v>
      </c>
      <c r="K231" s="27">
        <v>7</v>
      </c>
      <c r="L231" s="180" t="s">
        <v>393</v>
      </c>
      <c r="M231" s="27">
        <v>7</v>
      </c>
      <c r="N231" s="180">
        <v>7</v>
      </c>
      <c r="O231" s="181">
        <v>0</v>
      </c>
      <c r="P231" s="182" t="s">
        <v>850</v>
      </c>
      <c r="Q231" s="182"/>
      <c r="R231" s="183"/>
    </row>
    <row r="232" spans="1:18" x14ac:dyDescent="0.25">
      <c r="A232" s="178">
        <f t="shared" si="3"/>
        <v>227</v>
      </c>
      <c r="B232" s="183" t="s">
        <v>142</v>
      </c>
      <c r="C232" s="27" t="s">
        <v>761</v>
      </c>
      <c r="D232" s="185" t="s">
        <v>393</v>
      </c>
      <c r="E232" s="27">
        <v>7</v>
      </c>
      <c r="F232" s="180" t="s">
        <v>392</v>
      </c>
      <c r="G232" s="27">
        <v>8</v>
      </c>
      <c r="H232" s="180" t="s">
        <v>392</v>
      </c>
      <c r="I232" s="27">
        <v>8</v>
      </c>
      <c r="J232" s="180" t="s">
        <v>393</v>
      </c>
      <c r="K232" s="27">
        <v>7</v>
      </c>
      <c r="L232" s="180" t="s">
        <v>393</v>
      </c>
      <c r="M232" s="27">
        <v>7</v>
      </c>
      <c r="N232" s="180">
        <v>7.4</v>
      </c>
      <c r="O232" s="181">
        <v>0</v>
      </c>
      <c r="P232" s="182" t="s">
        <v>850</v>
      </c>
      <c r="Q232" s="182"/>
      <c r="R232" s="183"/>
    </row>
    <row r="233" spans="1:18" x14ac:dyDescent="0.25">
      <c r="A233" s="178">
        <f t="shared" si="3"/>
        <v>228</v>
      </c>
      <c r="B233" s="183" t="s">
        <v>143</v>
      </c>
      <c r="C233" s="27" t="s">
        <v>761</v>
      </c>
      <c r="D233" s="185" t="s">
        <v>393</v>
      </c>
      <c r="E233" s="27">
        <v>7</v>
      </c>
      <c r="F233" s="180" t="s">
        <v>393</v>
      </c>
      <c r="G233" s="27">
        <v>7</v>
      </c>
      <c r="H233" s="180" t="s">
        <v>393</v>
      </c>
      <c r="I233" s="27">
        <v>7</v>
      </c>
      <c r="J233" s="180" t="s">
        <v>393</v>
      </c>
      <c r="K233" s="27">
        <v>7</v>
      </c>
      <c r="L233" s="180" t="s">
        <v>393</v>
      </c>
      <c r="M233" s="27">
        <v>7</v>
      </c>
      <c r="N233" s="180">
        <v>7</v>
      </c>
      <c r="O233" s="181">
        <v>0</v>
      </c>
      <c r="P233" s="182" t="s">
        <v>850</v>
      </c>
      <c r="Q233" s="182"/>
      <c r="R233" s="183"/>
    </row>
    <row r="234" spans="1:18" x14ac:dyDescent="0.25">
      <c r="A234" s="178">
        <f t="shared" si="3"/>
        <v>229</v>
      </c>
      <c r="B234" s="183" t="s">
        <v>144</v>
      </c>
      <c r="C234" s="27" t="s">
        <v>761</v>
      </c>
      <c r="D234" s="185" t="s">
        <v>393</v>
      </c>
      <c r="E234" s="27">
        <v>7</v>
      </c>
      <c r="F234" s="180" t="s">
        <v>393</v>
      </c>
      <c r="G234" s="27">
        <v>7</v>
      </c>
      <c r="H234" s="180" t="s">
        <v>392</v>
      </c>
      <c r="I234" s="27">
        <v>8</v>
      </c>
      <c r="J234" s="180" t="s">
        <v>393</v>
      </c>
      <c r="K234" s="27">
        <v>7</v>
      </c>
      <c r="L234" s="180" t="s">
        <v>393</v>
      </c>
      <c r="M234" s="27">
        <v>7</v>
      </c>
      <c r="N234" s="180">
        <v>7.2</v>
      </c>
      <c r="O234" s="181">
        <v>0</v>
      </c>
      <c r="P234" s="182" t="s">
        <v>850</v>
      </c>
      <c r="Q234" s="182"/>
      <c r="R234" s="183"/>
    </row>
    <row r="235" spans="1:18" x14ac:dyDescent="0.25">
      <c r="A235" s="178">
        <f t="shared" si="3"/>
        <v>230</v>
      </c>
      <c r="B235" s="183" t="s">
        <v>145</v>
      </c>
      <c r="C235" s="27" t="s">
        <v>761</v>
      </c>
      <c r="D235" s="185" t="s">
        <v>393</v>
      </c>
      <c r="E235" s="27">
        <v>7</v>
      </c>
      <c r="F235" s="180" t="s">
        <v>393</v>
      </c>
      <c r="G235" s="27">
        <v>7</v>
      </c>
      <c r="H235" s="180" t="s">
        <v>393</v>
      </c>
      <c r="I235" s="27">
        <v>7</v>
      </c>
      <c r="J235" s="180" t="s">
        <v>393</v>
      </c>
      <c r="K235" s="27">
        <v>7</v>
      </c>
      <c r="L235" s="180" t="s">
        <v>393</v>
      </c>
      <c r="M235" s="27">
        <v>7</v>
      </c>
      <c r="N235" s="180">
        <v>7</v>
      </c>
      <c r="O235" s="181">
        <v>0</v>
      </c>
      <c r="P235" s="182" t="s">
        <v>850</v>
      </c>
      <c r="Q235" s="182"/>
      <c r="R235" s="183"/>
    </row>
    <row r="236" spans="1:18" x14ac:dyDescent="0.25">
      <c r="A236" s="178">
        <f t="shared" si="3"/>
        <v>231</v>
      </c>
      <c r="B236" s="183" t="s">
        <v>146</v>
      </c>
      <c r="C236" s="27" t="s">
        <v>761</v>
      </c>
      <c r="D236" s="185" t="s">
        <v>393</v>
      </c>
      <c r="E236" s="27">
        <v>7</v>
      </c>
      <c r="F236" s="180" t="s">
        <v>392</v>
      </c>
      <c r="G236" s="27">
        <v>8</v>
      </c>
      <c r="H236" s="180" t="s">
        <v>391</v>
      </c>
      <c r="I236" s="27">
        <v>9</v>
      </c>
      <c r="J236" s="180" t="s">
        <v>393</v>
      </c>
      <c r="K236" s="27">
        <v>7</v>
      </c>
      <c r="L236" s="180" t="s">
        <v>393</v>
      </c>
      <c r="M236" s="27">
        <v>7</v>
      </c>
      <c r="N236" s="180">
        <v>7.6</v>
      </c>
      <c r="O236" s="181">
        <v>0</v>
      </c>
      <c r="P236" s="182" t="s">
        <v>850</v>
      </c>
      <c r="Q236" s="182"/>
      <c r="R236" s="183"/>
    </row>
    <row r="237" spans="1:18" x14ac:dyDescent="0.25">
      <c r="A237" s="178">
        <f t="shared" si="3"/>
        <v>232</v>
      </c>
      <c r="B237" s="69" t="s">
        <v>87</v>
      </c>
      <c r="C237" s="27" t="s">
        <v>761</v>
      </c>
      <c r="D237" s="185" t="s">
        <v>393</v>
      </c>
      <c r="E237" s="27">
        <v>7</v>
      </c>
      <c r="F237" s="180" t="s">
        <v>392</v>
      </c>
      <c r="G237" s="27">
        <v>8</v>
      </c>
      <c r="H237" s="180" t="s">
        <v>393</v>
      </c>
      <c r="I237" s="27">
        <v>7</v>
      </c>
      <c r="J237" s="180" t="s">
        <v>393</v>
      </c>
      <c r="K237" s="27">
        <v>7</v>
      </c>
      <c r="L237" s="180" t="s">
        <v>393</v>
      </c>
      <c r="M237" s="27">
        <v>7</v>
      </c>
      <c r="N237" s="180">
        <v>7.2</v>
      </c>
      <c r="O237" s="181">
        <v>0</v>
      </c>
      <c r="P237" s="182" t="s">
        <v>850</v>
      </c>
      <c r="Q237" s="182"/>
      <c r="R237" s="183"/>
    </row>
    <row r="238" spans="1:18" x14ac:dyDescent="0.25">
      <c r="A238" s="178">
        <f t="shared" si="3"/>
        <v>233</v>
      </c>
      <c r="B238" s="183" t="s">
        <v>293</v>
      </c>
      <c r="C238" s="27" t="s">
        <v>761</v>
      </c>
      <c r="D238" s="185" t="s">
        <v>393</v>
      </c>
      <c r="E238" s="27">
        <v>7</v>
      </c>
      <c r="F238" s="180" t="s">
        <v>392</v>
      </c>
      <c r="G238" s="27">
        <v>8</v>
      </c>
      <c r="H238" s="180" t="s">
        <v>392</v>
      </c>
      <c r="I238" s="27">
        <v>8</v>
      </c>
      <c r="J238" s="180" t="s">
        <v>393</v>
      </c>
      <c r="K238" s="27">
        <v>7</v>
      </c>
      <c r="L238" s="180" t="s">
        <v>393</v>
      </c>
      <c r="M238" s="27">
        <v>7</v>
      </c>
      <c r="N238" s="180">
        <v>7.4</v>
      </c>
      <c r="O238" s="181">
        <v>0</v>
      </c>
      <c r="P238" s="182" t="s">
        <v>850</v>
      </c>
      <c r="Q238" s="182"/>
      <c r="R238" s="183"/>
    </row>
    <row r="239" spans="1:18" ht="33" x14ac:dyDescent="0.25">
      <c r="A239" s="178">
        <f t="shared" si="3"/>
        <v>234</v>
      </c>
      <c r="B239" s="183" t="s">
        <v>233</v>
      </c>
      <c r="C239" s="27" t="s">
        <v>370</v>
      </c>
      <c r="D239" s="185" t="s">
        <v>392</v>
      </c>
      <c r="E239" s="27">
        <v>8</v>
      </c>
      <c r="F239" s="180" t="s">
        <v>392</v>
      </c>
      <c r="G239" s="27">
        <v>8</v>
      </c>
      <c r="H239" s="180" t="s">
        <v>392</v>
      </c>
      <c r="I239" s="27">
        <v>8</v>
      </c>
      <c r="J239" s="180" t="s">
        <v>393</v>
      </c>
      <c r="K239" s="27">
        <v>7</v>
      </c>
      <c r="L239" s="180" t="s">
        <v>392</v>
      </c>
      <c r="M239" s="27">
        <v>8</v>
      </c>
      <c r="N239" s="180">
        <v>7.8</v>
      </c>
      <c r="O239" s="181">
        <v>0</v>
      </c>
      <c r="P239" s="182" t="s">
        <v>850</v>
      </c>
      <c r="Q239" s="182"/>
      <c r="R239" s="184"/>
    </row>
    <row r="240" spans="1:18" x14ac:dyDescent="0.25">
      <c r="A240" s="178">
        <f t="shared" si="3"/>
        <v>235</v>
      </c>
      <c r="B240" s="183" t="s">
        <v>248</v>
      </c>
      <c r="C240" s="27" t="s">
        <v>761</v>
      </c>
      <c r="D240" s="185" t="s">
        <v>392</v>
      </c>
      <c r="E240" s="27">
        <v>8</v>
      </c>
      <c r="F240" s="180" t="s">
        <v>393</v>
      </c>
      <c r="G240" s="27">
        <v>7</v>
      </c>
      <c r="H240" s="180" t="s">
        <v>392</v>
      </c>
      <c r="I240" s="27">
        <v>8</v>
      </c>
      <c r="J240" s="180" t="s">
        <v>394</v>
      </c>
      <c r="K240" s="27">
        <v>6</v>
      </c>
      <c r="L240" s="180" t="s">
        <v>392</v>
      </c>
      <c r="M240" s="27">
        <v>8</v>
      </c>
      <c r="N240" s="180">
        <v>7.4</v>
      </c>
      <c r="O240" s="181">
        <v>0</v>
      </c>
      <c r="P240" s="182" t="s">
        <v>850</v>
      </c>
      <c r="Q240" s="182"/>
      <c r="R240" s="184"/>
    </row>
    <row r="241" spans="1:18" x14ac:dyDescent="0.25">
      <c r="A241" s="178">
        <f t="shared" si="3"/>
        <v>236</v>
      </c>
      <c r="B241" s="183" t="s">
        <v>235</v>
      </c>
      <c r="C241" s="27" t="s">
        <v>761</v>
      </c>
      <c r="D241" s="185" t="s">
        <v>392</v>
      </c>
      <c r="E241" s="27">
        <v>8</v>
      </c>
      <c r="F241" s="180" t="s">
        <v>393</v>
      </c>
      <c r="G241" s="27">
        <v>7</v>
      </c>
      <c r="H241" s="180" t="s">
        <v>392</v>
      </c>
      <c r="I241" s="27">
        <v>8</v>
      </c>
      <c r="J241" s="180" t="s">
        <v>393</v>
      </c>
      <c r="K241" s="27">
        <v>7</v>
      </c>
      <c r="L241" s="180" t="s">
        <v>393</v>
      </c>
      <c r="M241" s="27">
        <v>7</v>
      </c>
      <c r="N241" s="180">
        <v>7.4</v>
      </c>
      <c r="O241" s="181">
        <v>0</v>
      </c>
      <c r="P241" s="182" t="s">
        <v>850</v>
      </c>
      <c r="Q241" s="182"/>
      <c r="R241" s="184"/>
    </row>
    <row r="242" spans="1:18" x14ac:dyDescent="0.25">
      <c r="A242" s="178">
        <f t="shared" si="3"/>
        <v>237</v>
      </c>
      <c r="B242" s="183" t="s">
        <v>97</v>
      </c>
      <c r="C242" s="27" t="s">
        <v>761</v>
      </c>
      <c r="D242" s="185" t="s">
        <v>393</v>
      </c>
      <c r="E242" s="27">
        <v>7</v>
      </c>
      <c r="F242" s="180" t="s">
        <v>393</v>
      </c>
      <c r="G242" s="27">
        <v>7</v>
      </c>
      <c r="H242" s="180" t="s">
        <v>393</v>
      </c>
      <c r="I242" s="27">
        <v>7</v>
      </c>
      <c r="J242" s="180" t="s">
        <v>393</v>
      </c>
      <c r="K242" s="27">
        <v>7</v>
      </c>
      <c r="L242" s="180" t="s">
        <v>393</v>
      </c>
      <c r="M242" s="27">
        <v>7</v>
      </c>
      <c r="N242" s="180">
        <v>7</v>
      </c>
      <c r="O242" s="181">
        <v>0</v>
      </c>
      <c r="P242" s="182" t="s">
        <v>850</v>
      </c>
      <c r="Q242" s="182"/>
      <c r="R242" s="184"/>
    </row>
    <row r="243" spans="1:18" ht="33" x14ac:dyDescent="0.25">
      <c r="A243" s="178">
        <f t="shared" si="3"/>
        <v>238</v>
      </c>
      <c r="B243" s="183" t="s">
        <v>371</v>
      </c>
      <c r="C243" s="27" t="s">
        <v>761</v>
      </c>
      <c r="D243" s="185" t="s">
        <v>393</v>
      </c>
      <c r="E243" s="27">
        <v>7</v>
      </c>
      <c r="F243" s="180" t="s">
        <v>393</v>
      </c>
      <c r="G243" s="27">
        <v>7</v>
      </c>
      <c r="H243" s="180" t="s">
        <v>393</v>
      </c>
      <c r="I243" s="27">
        <v>7</v>
      </c>
      <c r="J243" s="180" t="s">
        <v>393</v>
      </c>
      <c r="K243" s="27">
        <v>7</v>
      </c>
      <c r="L243" s="180" t="s">
        <v>393</v>
      </c>
      <c r="M243" s="27">
        <v>7</v>
      </c>
      <c r="N243" s="180">
        <v>7</v>
      </c>
      <c r="O243" s="181">
        <v>0</v>
      </c>
      <c r="P243" s="182" t="s">
        <v>850</v>
      </c>
      <c r="Q243" s="182"/>
      <c r="R243" s="184"/>
    </row>
    <row r="244" spans="1:18" x14ac:dyDescent="0.25">
      <c r="A244" s="178">
        <f t="shared" si="3"/>
        <v>239</v>
      </c>
      <c r="B244" s="183" t="s">
        <v>236</v>
      </c>
      <c r="C244" s="27" t="s">
        <v>761</v>
      </c>
      <c r="D244" s="185" t="s">
        <v>393</v>
      </c>
      <c r="E244" s="27">
        <v>7</v>
      </c>
      <c r="F244" s="180" t="s">
        <v>393</v>
      </c>
      <c r="G244" s="27">
        <v>7</v>
      </c>
      <c r="H244" s="180" t="s">
        <v>393</v>
      </c>
      <c r="I244" s="27">
        <v>7</v>
      </c>
      <c r="J244" s="180" t="s">
        <v>393</v>
      </c>
      <c r="K244" s="27">
        <v>7</v>
      </c>
      <c r="L244" s="180" t="s">
        <v>393</v>
      </c>
      <c r="M244" s="27">
        <v>7</v>
      </c>
      <c r="N244" s="180">
        <v>7</v>
      </c>
      <c r="O244" s="181">
        <v>0</v>
      </c>
      <c r="P244" s="182" t="s">
        <v>850</v>
      </c>
      <c r="Q244" s="182"/>
      <c r="R244" s="184"/>
    </row>
    <row r="245" spans="1:18" x14ac:dyDescent="0.25">
      <c r="A245" s="178">
        <f t="shared" si="3"/>
        <v>240</v>
      </c>
      <c r="B245" s="183" t="s">
        <v>240</v>
      </c>
      <c r="C245" s="27" t="s">
        <v>761</v>
      </c>
      <c r="D245" s="185" t="s">
        <v>393</v>
      </c>
      <c r="E245" s="27">
        <v>7</v>
      </c>
      <c r="F245" s="180" t="s">
        <v>393</v>
      </c>
      <c r="G245" s="27">
        <v>7</v>
      </c>
      <c r="H245" s="180" t="s">
        <v>393</v>
      </c>
      <c r="I245" s="27">
        <v>7</v>
      </c>
      <c r="J245" s="180" t="s">
        <v>393</v>
      </c>
      <c r="K245" s="27">
        <v>7</v>
      </c>
      <c r="L245" s="180" t="s">
        <v>392</v>
      </c>
      <c r="M245" s="27">
        <v>8</v>
      </c>
      <c r="N245" s="180">
        <v>7.2</v>
      </c>
      <c r="O245" s="181">
        <v>0</v>
      </c>
      <c r="P245" s="182" t="s">
        <v>850</v>
      </c>
      <c r="Q245" s="182"/>
      <c r="R245" s="184"/>
    </row>
    <row r="246" spans="1:18" x14ac:dyDescent="0.25">
      <c r="A246" s="178">
        <f t="shared" si="3"/>
        <v>241</v>
      </c>
      <c r="B246" s="183" t="s">
        <v>241</v>
      </c>
      <c r="C246" s="27" t="s">
        <v>761</v>
      </c>
      <c r="D246" s="185" t="s">
        <v>393</v>
      </c>
      <c r="E246" s="27">
        <v>7</v>
      </c>
      <c r="F246" s="180" t="s">
        <v>393</v>
      </c>
      <c r="G246" s="27">
        <v>7</v>
      </c>
      <c r="H246" s="180" t="s">
        <v>393</v>
      </c>
      <c r="I246" s="27">
        <v>7</v>
      </c>
      <c r="J246" s="180" t="s">
        <v>393</v>
      </c>
      <c r="K246" s="27">
        <v>7</v>
      </c>
      <c r="L246" s="180" t="s">
        <v>392</v>
      </c>
      <c r="M246" s="27">
        <v>8</v>
      </c>
      <c r="N246" s="180">
        <v>7.2</v>
      </c>
      <c r="O246" s="181">
        <v>0</v>
      </c>
      <c r="P246" s="182" t="s">
        <v>850</v>
      </c>
      <c r="Q246" s="182"/>
      <c r="R246" s="184"/>
    </row>
    <row r="247" spans="1:18" x14ac:dyDescent="0.25">
      <c r="A247" s="178">
        <f t="shared" si="3"/>
        <v>242</v>
      </c>
      <c r="B247" s="183" t="s">
        <v>243</v>
      </c>
      <c r="C247" s="27" t="s">
        <v>761</v>
      </c>
      <c r="D247" s="185" t="s">
        <v>393</v>
      </c>
      <c r="E247" s="27">
        <v>7</v>
      </c>
      <c r="F247" s="180" t="s">
        <v>393</v>
      </c>
      <c r="G247" s="27">
        <v>7</v>
      </c>
      <c r="H247" s="180" t="s">
        <v>393</v>
      </c>
      <c r="I247" s="27">
        <v>7</v>
      </c>
      <c r="J247" s="180" t="s">
        <v>393</v>
      </c>
      <c r="K247" s="27">
        <v>7</v>
      </c>
      <c r="L247" s="180" t="s">
        <v>393</v>
      </c>
      <c r="M247" s="27">
        <v>7</v>
      </c>
      <c r="N247" s="180">
        <v>7</v>
      </c>
      <c r="O247" s="181">
        <v>0</v>
      </c>
      <c r="P247" s="182" t="s">
        <v>850</v>
      </c>
      <c r="Q247" s="182"/>
      <c r="R247" s="184"/>
    </row>
    <row r="248" spans="1:18" x14ac:dyDescent="0.25">
      <c r="A248" s="178">
        <f t="shared" si="3"/>
        <v>243</v>
      </c>
      <c r="B248" s="183" t="s">
        <v>244</v>
      </c>
      <c r="C248" s="27" t="s">
        <v>761</v>
      </c>
      <c r="D248" s="185" t="s">
        <v>393</v>
      </c>
      <c r="E248" s="27">
        <v>7</v>
      </c>
      <c r="F248" s="180" t="s">
        <v>393</v>
      </c>
      <c r="G248" s="27">
        <v>7</v>
      </c>
      <c r="H248" s="180" t="s">
        <v>393</v>
      </c>
      <c r="I248" s="27">
        <v>7</v>
      </c>
      <c r="J248" s="180" t="s">
        <v>393</v>
      </c>
      <c r="K248" s="27">
        <v>7</v>
      </c>
      <c r="L248" s="180" t="s">
        <v>394</v>
      </c>
      <c r="M248" s="27">
        <v>6</v>
      </c>
      <c r="N248" s="180">
        <v>6.8</v>
      </c>
      <c r="O248" s="181">
        <v>0</v>
      </c>
      <c r="P248" s="182" t="s">
        <v>850</v>
      </c>
      <c r="Q248" s="182"/>
      <c r="R248" s="184"/>
    </row>
    <row r="249" spans="1:18" x14ac:dyDescent="0.25">
      <c r="A249" s="178">
        <f t="shared" si="3"/>
        <v>244</v>
      </c>
      <c r="B249" s="183" t="s">
        <v>245</v>
      </c>
      <c r="C249" s="27" t="s">
        <v>761</v>
      </c>
      <c r="D249" s="185" t="s">
        <v>393</v>
      </c>
      <c r="E249" s="27">
        <v>7</v>
      </c>
      <c r="F249" s="180" t="s">
        <v>393</v>
      </c>
      <c r="G249" s="27">
        <v>7</v>
      </c>
      <c r="H249" s="180" t="s">
        <v>393</v>
      </c>
      <c r="I249" s="27">
        <v>7</v>
      </c>
      <c r="J249" s="180" t="s">
        <v>393</v>
      </c>
      <c r="K249" s="27">
        <v>7</v>
      </c>
      <c r="L249" s="180" t="s">
        <v>392</v>
      </c>
      <c r="M249" s="27">
        <v>8</v>
      </c>
      <c r="N249" s="180">
        <v>7.2</v>
      </c>
      <c r="O249" s="181">
        <v>0</v>
      </c>
      <c r="P249" s="182" t="s">
        <v>850</v>
      </c>
      <c r="Q249" s="182"/>
      <c r="R249" s="184"/>
    </row>
    <row r="250" spans="1:18" x14ac:dyDescent="0.25">
      <c r="A250" s="178">
        <f t="shared" si="3"/>
        <v>245</v>
      </c>
      <c r="B250" s="183" t="s">
        <v>249</v>
      </c>
      <c r="C250" s="27" t="s">
        <v>761</v>
      </c>
      <c r="D250" s="185" t="s">
        <v>392</v>
      </c>
      <c r="E250" s="27">
        <v>8</v>
      </c>
      <c r="F250" s="180" t="s">
        <v>392</v>
      </c>
      <c r="G250" s="27">
        <v>8</v>
      </c>
      <c r="H250" s="180" t="s">
        <v>393</v>
      </c>
      <c r="I250" s="27">
        <v>7</v>
      </c>
      <c r="J250" s="180" t="s">
        <v>393</v>
      </c>
      <c r="K250" s="27">
        <v>7</v>
      </c>
      <c r="L250" s="180" t="s">
        <v>392</v>
      </c>
      <c r="M250" s="27">
        <v>8</v>
      </c>
      <c r="N250" s="180">
        <v>7.6</v>
      </c>
      <c r="O250" s="181">
        <v>0</v>
      </c>
      <c r="P250" s="182" t="s">
        <v>850</v>
      </c>
      <c r="Q250" s="182"/>
      <c r="R250" s="184"/>
    </row>
    <row r="251" spans="1:18" x14ac:dyDescent="0.25">
      <c r="A251" s="178">
        <f t="shared" si="3"/>
        <v>246</v>
      </c>
      <c r="B251" s="183" t="s">
        <v>250</v>
      </c>
      <c r="C251" s="27" t="s">
        <v>761</v>
      </c>
      <c r="D251" s="185" t="s">
        <v>392</v>
      </c>
      <c r="E251" s="27">
        <v>8</v>
      </c>
      <c r="F251" s="180" t="s">
        <v>393</v>
      </c>
      <c r="G251" s="27">
        <v>7</v>
      </c>
      <c r="H251" s="180" t="s">
        <v>392</v>
      </c>
      <c r="I251" s="27">
        <v>8</v>
      </c>
      <c r="J251" s="180" t="s">
        <v>393</v>
      </c>
      <c r="K251" s="27">
        <v>7</v>
      </c>
      <c r="L251" s="180" t="s">
        <v>393</v>
      </c>
      <c r="M251" s="27">
        <v>7</v>
      </c>
      <c r="N251" s="180">
        <v>7.4</v>
      </c>
      <c r="O251" s="181">
        <v>0</v>
      </c>
      <c r="P251" s="182" t="s">
        <v>850</v>
      </c>
      <c r="Q251" s="182"/>
      <c r="R251" s="184"/>
    </row>
    <row r="252" spans="1:18" x14ac:dyDescent="0.25">
      <c r="A252" s="178">
        <f t="shared" si="3"/>
        <v>247</v>
      </c>
      <c r="B252" s="183" t="s">
        <v>252</v>
      </c>
      <c r="C252" s="27" t="s">
        <v>761</v>
      </c>
      <c r="D252" s="185" t="s">
        <v>393</v>
      </c>
      <c r="E252" s="27">
        <v>7</v>
      </c>
      <c r="F252" s="180" t="s">
        <v>393</v>
      </c>
      <c r="G252" s="27">
        <v>7</v>
      </c>
      <c r="H252" s="180" t="s">
        <v>393</v>
      </c>
      <c r="I252" s="27">
        <v>7</v>
      </c>
      <c r="J252" s="180" t="s">
        <v>393</v>
      </c>
      <c r="K252" s="27">
        <v>7</v>
      </c>
      <c r="L252" s="180" t="s">
        <v>392</v>
      </c>
      <c r="M252" s="27">
        <v>8</v>
      </c>
      <c r="N252" s="180">
        <v>7.2</v>
      </c>
      <c r="O252" s="181">
        <v>0</v>
      </c>
      <c r="P252" s="182" t="s">
        <v>850</v>
      </c>
      <c r="Q252" s="182"/>
      <c r="R252" s="184"/>
    </row>
    <row r="253" spans="1:18" x14ac:dyDescent="0.25">
      <c r="A253" s="178">
        <f t="shared" si="3"/>
        <v>248</v>
      </c>
      <c r="B253" s="191" t="s">
        <v>299</v>
      </c>
      <c r="C253" s="27" t="s">
        <v>761</v>
      </c>
      <c r="D253" s="185" t="s">
        <v>393</v>
      </c>
      <c r="E253" s="27">
        <v>7</v>
      </c>
      <c r="F253" s="180" t="s">
        <v>393</v>
      </c>
      <c r="G253" s="27">
        <v>7</v>
      </c>
      <c r="H253" s="180" t="s">
        <v>393</v>
      </c>
      <c r="I253" s="27">
        <v>7</v>
      </c>
      <c r="J253" s="180" t="s">
        <v>393</v>
      </c>
      <c r="K253" s="27">
        <v>7</v>
      </c>
      <c r="L253" s="180" t="s">
        <v>392</v>
      </c>
      <c r="M253" s="27">
        <v>8</v>
      </c>
      <c r="N253" s="180">
        <v>7.2</v>
      </c>
      <c r="O253" s="181">
        <v>0</v>
      </c>
      <c r="P253" s="182" t="s">
        <v>850</v>
      </c>
      <c r="Q253" s="182"/>
      <c r="R253" s="184"/>
    </row>
    <row r="254" spans="1:18" x14ac:dyDescent="0.25">
      <c r="A254" s="178">
        <f t="shared" si="3"/>
        <v>249</v>
      </c>
      <c r="B254" s="69" t="s">
        <v>152</v>
      </c>
      <c r="C254" s="180" t="s">
        <v>343</v>
      </c>
      <c r="D254" s="185" t="s">
        <v>392</v>
      </c>
      <c r="E254" s="27">
        <v>8</v>
      </c>
      <c r="F254" s="180" t="s">
        <v>392</v>
      </c>
      <c r="G254" s="27">
        <v>8</v>
      </c>
      <c r="H254" s="180" t="s">
        <v>392</v>
      </c>
      <c r="I254" s="27">
        <v>8</v>
      </c>
      <c r="J254" s="180" t="s">
        <v>392</v>
      </c>
      <c r="K254" s="27">
        <v>8</v>
      </c>
      <c r="L254" s="180" t="s">
        <v>393</v>
      </c>
      <c r="M254" s="27">
        <v>7</v>
      </c>
      <c r="N254" s="180">
        <v>7.8</v>
      </c>
      <c r="O254" s="181">
        <v>0</v>
      </c>
      <c r="P254" s="182" t="s">
        <v>850</v>
      </c>
      <c r="Q254" s="182"/>
      <c r="R254" s="184"/>
    </row>
    <row r="255" spans="1:18" x14ac:dyDescent="0.25">
      <c r="A255" s="178">
        <f t="shared" si="3"/>
        <v>250</v>
      </c>
      <c r="B255" s="69" t="s">
        <v>154</v>
      </c>
      <c r="C255" s="180" t="s">
        <v>761</v>
      </c>
      <c r="D255" s="185" t="s">
        <v>392</v>
      </c>
      <c r="E255" s="27">
        <v>8</v>
      </c>
      <c r="F255" s="199" t="s">
        <v>395</v>
      </c>
      <c r="G255" s="27">
        <v>4</v>
      </c>
      <c r="H255" s="180" t="s">
        <v>392</v>
      </c>
      <c r="I255" s="27">
        <v>8</v>
      </c>
      <c r="J255" s="180" t="s">
        <v>392</v>
      </c>
      <c r="K255" s="27">
        <v>8</v>
      </c>
      <c r="L255" s="180" t="s">
        <v>394</v>
      </c>
      <c r="M255" s="27">
        <v>6</v>
      </c>
      <c r="N255" s="180">
        <v>6.8</v>
      </c>
      <c r="O255" s="181">
        <v>1</v>
      </c>
      <c r="P255" s="182" t="s">
        <v>850</v>
      </c>
      <c r="Q255" s="182"/>
      <c r="R255" s="184"/>
    </row>
    <row r="256" spans="1:18" x14ac:dyDescent="0.25">
      <c r="A256" s="178">
        <f t="shared" si="3"/>
        <v>251</v>
      </c>
      <c r="B256" s="69" t="s">
        <v>158</v>
      </c>
      <c r="C256" s="180" t="s">
        <v>761</v>
      </c>
      <c r="D256" s="185" t="s">
        <v>392</v>
      </c>
      <c r="E256" s="27">
        <v>8</v>
      </c>
      <c r="F256" s="180" t="s">
        <v>392</v>
      </c>
      <c r="G256" s="27">
        <v>8</v>
      </c>
      <c r="H256" s="180" t="s">
        <v>392</v>
      </c>
      <c r="I256" s="27">
        <v>8</v>
      </c>
      <c r="J256" s="180" t="s">
        <v>392</v>
      </c>
      <c r="K256" s="27">
        <v>8</v>
      </c>
      <c r="L256" s="180" t="s">
        <v>394</v>
      </c>
      <c r="M256" s="27">
        <v>6</v>
      </c>
      <c r="N256" s="180">
        <v>7.6</v>
      </c>
      <c r="O256" s="181">
        <v>0</v>
      </c>
      <c r="P256" s="182" t="s">
        <v>850</v>
      </c>
      <c r="Q256" s="182"/>
      <c r="R256" s="184"/>
    </row>
    <row r="257" spans="1:18" x14ac:dyDescent="0.25">
      <c r="A257" s="178">
        <f t="shared" si="3"/>
        <v>252</v>
      </c>
      <c r="B257" s="69" t="s">
        <v>159</v>
      </c>
      <c r="C257" s="180" t="s">
        <v>761</v>
      </c>
      <c r="D257" s="185" t="s">
        <v>392</v>
      </c>
      <c r="E257" s="27">
        <v>8</v>
      </c>
      <c r="F257" s="180" t="s">
        <v>392</v>
      </c>
      <c r="G257" s="27">
        <v>8</v>
      </c>
      <c r="H257" s="180" t="s">
        <v>392</v>
      </c>
      <c r="I257" s="27">
        <v>8</v>
      </c>
      <c r="J257" s="180" t="s">
        <v>392</v>
      </c>
      <c r="K257" s="27">
        <v>8</v>
      </c>
      <c r="L257" s="180" t="s">
        <v>393</v>
      </c>
      <c r="M257" s="27">
        <v>7</v>
      </c>
      <c r="N257" s="180">
        <v>7.8</v>
      </c>
      <c r="O257" s="181">
        <v>0</v>
      </c>
      <c r="P257" s="182" t="s">
        <v>850</v>
      </c>
      <c r="Q257" s="182"/>
      <c r="R257" s="184"/>
    </row>
    <row r="258" spans="1:18" x14ac:dyDescent="0.25">
      <c r="A258" s="178">
        <f t="shared" si="3"/>
        <v>253</v>
      </c>
      <c r="B258" s="69" t="s">
        <v>161</v>
      </c>
      <c r="C258" s="180" t="s">
        <v>761</v>
      </c>
      <c r="D258" s="185" t="s">
        <v>392</v>
      </c>
      <c r="E258" s="27">
        <v>8</v>
      </c>
      <c r="F258" s="180" t="s">
        <v>392</v>
      </c>
      <c r="G258" s="27">
        <v>8</v>
      </c>
      <c r="H258" s="180" t="s">
        <v>392</v>
      </c>
      <c r="I258" s="27">
        <v>8</v>
      </c>
      <c r="J258" s="180" t="s">
        <v>392</v>
      </c>
      <c r="K258" s="27">
        <v>8</v>
      </c>
      <c r="L258" s="180" t="s">
        <v>393</v>
      </c>
      <c r="M258" s="27">
        <v>7</v>
      </c>
      <c r="N258" s="180">
        <v>7.8</v>
      </c>
      <c r="O258" s="181">
        <v>0</v>
      </c>
      <c r="P258" s="182" t="s">
        <v>850</v>
      </c>
      <c r="Q258" s="182"/>
      <c r="R258" s="184"/>
    </row>
    <row r="259" spans="1:18" x14ac:dyDescent="0.25">
      <c r="A259" s="178">
        <f t="shared" si="3"/>
        <v>254</v>
      </c>
      <c r="B259" s="69" t="s">
        <v>163</v>
      </c>
      <c r="C259" s="180" t="s">
        <v>761</v>
      </c>
      <c r="D259" s="185" t="s">
        <v>392</v>
      </c>
      <c r="E259" s="27">
        <v>8</v>
      </c>
      <c r="F259" s="180" t="s">
        <v>392</v>
      </c>
      <c r="G259" s="27">
        <v>8</v>
      </c>
      <c r="H259" s="180" t="s">
        <v>392</v>
      </c>
      <c r="I259" s="27">
        <v>8</v>
      </c>
      <c r="J259" s="180" t="s">
        <v>392</v>
      </c>
      <c r="K259" s="27">
        <v>8</v>
      </c>
      <c r="L259" s="180" t="s">
        <v>393</v>
      </c>
      <c r="M259" s="27">
        <v>7</v>
      </c>
      <c r="N259" s="180">
        <v>7.8</v>
      </c>
      <c r="O259" s="181">
        <v>0</v>
      </c>
      <c r="P259" s="182" t="s">
        <v>850</v>
      </c>
      <c r="Q259" s="182"/>
      <c r="R259" s="184"/>
    </row>
    <row r="260" spans="1:18" x14ac:dyDescent="0.25">
      <c r="A260" s="178">
        <f t="shared" si="3"/>
        <v>255</v>
      </c>
      <c r="B260" s="183" t="s">
        <v>347</v>
      </c>
      <c r="C260" s="180" t="s">
        <v>761</v>
      </c>
      <c r="D260" s="185" t="s">
        <v>393</v>
      </c>
      <c r="E260" s="27">
        <v>7</v>
      </c>
      <c r="F260" s="180" t="s">
        <v>393</v>
      </c>
      <c r="G260" s="27">
        <v>7</v>
      </c>
      <c r="H260" s="180" t="s">
        <v>391</v>
      </c>
      <c r="I260" s="27">
        <v>9</v>
      </c>
      <c r="J260" s="180" t="s">
        <v>392</v>
      </c>
      <c r="K260" s="27">
        <v>8</v>
      </c>
      <c r="L260" s="180" t="s">
        <v>393</v>
      </c>
      <c r="M260" s="27">
        <v>7</v>
      </c>
      <c r="N260" s="180">
        <v>7.6</v>
      </c>
      <c r="O260" s="181">
        <v>0</v>
      </c>
      <c r="P260" s="182" t="s">
        <v>850</v>
      </c>
      <c r="Q260" s="182"/>
      <c r="R260" s="185"/>
    </row>
    <row r="261" spans="1:18" ht="33" x14ac:dyDescent="0.25">
      <c r="A261" s="178">
        <f t="shared" si="3"/>
        <v>256</v>
      </c>
      <c r="B261" s="118" t="s">
        <v>727</v>
      </c>
      <c r="C261" s="180" t="s">
        <v>761</v>
      </c>
      <c r="D261" s="185"/>
      <c r="E261" s="27"/>
      <c r="F261" s="180" t="s">
        <v>393</v>
      </c>
      <c r="G261" s="27">
        <v>7</v>
      </c>
      <c r="H261" s="180" t="s">
        <v>392</v>
      </c>
      <c r="I261" s="27">
        <v>8</v>
      </c>
      <c r="J261" s="180" t="s">
        <v>392</v>
      </c>
      <c r="K261" s="27">
        <v>8</v>
      </c>
      <c r="L261" s="180" t="s">
        <v>393</v>
      </c>
      <c r="M261" s="27">
        <v>7</v>
      </c>
      <c r="N261" s="180">
        <v>7.5</v>
      </c>
      <c r="O261" s="181">
        <v>0</v>
      </c>
      <c r="P261" s="182" t="s">
        <v>850</v>
      </c>
      <c r="Q261" s="182" t="s">
        <v>726</v>
      </c>
      <c r="R261" s="200"/>
    </row>
    <row r="262" spans="1:18" x14ac:dyDescent="0.25">
      <c r="A262" s="178">
        <f t="shared" si="3"/>
        <v>257</v>
      </c>
      <c r="B262" s="58" t="s">
        <v>164</v>
      </c>
      <c r="C262" s="192" t="s">
        <v>769</v>
      </c>
      <c r="D262" s="185" t="s">
        <v>393</v>
      </c>
      <c r="E262" s="27">
        <v>7</v>
      </c>
      <c r="F262" s="180" t="s">
        <v>393</v>
      </c>
      <c r="G262" s="27">
        <v>7</v>
      </c>
      <c r="H262" s="180" t="s">
        <v>393</v>
      </c>
      <c r="I262" s="27">
        <v>7</v>
      </c>
      <c r="J262" s="180" t="s">
        <v>393</v>
      </c>
      <c r="K262" s="27">
        <v>7</v>
      </c>
      <c r="L262" s="180" t="s">
        <v>393</v>
      </c>
      <c r="M262" s="27">
        <v>7</v>
      </c>
      <c r="N262" s="180">
        <v>7</v>
      </c>
      <c r="O262" s="181">
        <v>0</v>
      </c>
      <c r="P262" s="182" t="s">
        <v>850</v>
      </c>
      <c r="Q262" s="182"/>
      <c r="R262" s="183"/>
    </row>
    <row r="263" spans="1:18" x14ac:dyDescent="0.25">
      <c r="A263" s="178">
        <f t="shared" si="3"/>
        <v>258</v>
      </c>
      <c r="B263" s="58" t="s">
        <v>166</v>
      </c>
      <c r="C263" s="192" t="s">
        <v>761</v>
      </c>
      <c r="D263" s="185" t="s">
        <v>393</v>
      </c>
      <c r="E263" s="27">
        <v>7</v>
      </c>
      <c r="F263" s="180" t="s">
        <v>392</v>
      </c>
      <c r="G263" s="27">
        <v>8</v>
      </c>
      <c r="H263" s="180" t="s">
        <v>392</v>
      </c>
      <c r="I263" s="27">
        <v>8</v>
      </c>
      <c r="J263" s="180" t="s">
        <v>393</v>
      </c>
      <c r="K263" s="27">
        <v>7</v>
      </c>
      <c r="L263" s="180" t="s">
        <v>393</v>
      </c>
      <c r="M263" s="27">
        <v>7</v>
      </c>
      <c r="N263" s="180">
        <v>7.4</v>
      </c>
      <c r="O263" s="181">
        <v>0</v>
      </c>
      <c r="P263" s="182" t="s">
        <v>850</v>
      </c>
      <c r="Q263" s="182"/>
      <c r="R263" s="184"/>
    </row>
    <row r="264" spans="1:18" x14ac:dyDescent="0.25">
      <c r="A264" s="178">
        <f t="shared" ref="A264:A324" si="4">A263+1</f>
        <v>259</v>
      </c>
      <c r="B264" s="58" t="s">
        <v>167</v>
      </c>
      <c r="C264" s="192" t="s">
        <v>761</v>
      </c>
      <c r="D264" s="185" t="s">
        <v>393</v>
      </c>
      <c r="E264" s="27">
        <v>7</v>
      </c>
      <c r="F264" s="180" t="s">
        <v>393</v>
      </c>
      <c r="G264" s="27">
        <v>7</v>
      </c>
      <c r="H264" s="180" t="s">
        <v>392</v>
      </c>
      <c r="I264" s="27">
        <v>8</v>
      </c>
      <c r="J264" s="180" t="s">
        <v>393</v>
      </c>
      <c r="K264" s="27">
        <v>7</v>
      </c>
      <c r="L264" s="180" t="s">
        <v>393</v>
      </c>
      <c r="M264" s="27">
        <v>7</v>
      </c>
      <c r="N264" s="180">
        <v>7.2</v>
      </c>
      <c r="O264" s="181">
        <v>0</v>
      </c>
      <c r="P264" s="182" t="s">
        <v>850</v>
      </c>
      <c r="Q264" s="182"/>
      <c r="R264" s="184"/>
    </row>
    <row r="265" spans="1:18" x14ac:dyDescent="0.25">
      <c r="A265" s="178">
        <f t="shared" si="4"/>
        <v>260</v>
      </c>
      <c r="B265" s="58" t="s">
        <v>172</v>
      </c>
      <c r="C265" s="192" t="s">
        <v>761</v>
      </c>
      <c r="D265" s="185" t="s">
        <v>392</v>
      </c>
      <c r="E265" s="27">
        <v>8</v>
      </c>
      <c r="F265" s="180" t="s">
        <v>392</v>
      </c>
      <c r="G265" s="27">
        <v>8</v>
      </c>
      <c r="H265" s="180" t="s">
        <v>392</v>
      </c>
      <c r="I265" s="27">
        <v>8</v>
      </c>
      <c r="J265" s="180" t="s">
        <v>393</v>
      </c>
      <c r="K265" s="27">
        <v>7</v>
      </c>
      <c r="L265" s="180" t="s">
        <v>393</v>
      </c>
      <c r="M265" s="27">
        <v>7</v>
      </c>
      <c r="N265" s="180">
        <v>7.6</v>
      </c>
      <c r="O265" s="181">
        <v>0</v>
      </c>
      <c r="P265" s="182" t="s">
        <v>850</v>
      </c>
      <c r="Q265" s="182"/>
      <c r="R265" s="184"/>
    </row>
    <row r="266" spans="1:18" x14ac:dyDescent="0.25">
      <c r="A266" s="178">
        <f t="shared" si="4"/>
        <v>261</v>
      </c>
      <c r="B266" s="58" t="s">
        <v>173</v>
      </c>
      <c r="C266" s="192" t="s">
        <v>761</v>
      </c>
      <c r="D266" s="185" t="s">
        <v>393</v>
      </c>
      <c r="E266" s="27">
        <v>7</v>
      </c>
      <c r="F266" s="180" t="s">
        <v>393</v>
      </c>
      <c r="G266" s="27">
        <v>7</v>
      </c>
      <c r="H266" s="180" t="s">
        <v>392</v>
      </c>
      <c r="I266" s="27">
        <v>8</v>
      </c>
      <c r="J266" s="180" t="s">
        <v>393</v>
      </c>
      <c r="K266" s="27">
        <v>7</v>
      </c>
      <c r="L266" s="180" t="s">
        <v>393</v>
      </c>
      <c r="M266" s="27">
        <v>7</v>
      </c>
      <c r="N266" s="180">
        <v>7.2</v>
      </c>
      <c r="O266" s="181">
        <v>0</v>
      </c>
      <c r="P266" s="182" t="s">
        <v>850</v>
      </c>
      <c r="Q266" s="182"/>
      <c r="R266" s="184"/>
    </row>
    <row r="267" spans="1:18" x14ac:dyDescent="0.25">
      <c r="A267" s="178">
        <f t="shared" si="4"/>
        <v>262</v>
      </c>
      <c r="B267" s="58" t="s">
        <v>352</v>
      </c>
      <c r="C267" s="192" t="s">
        <v>761</v>
      </c>
      <c r="D267" s="185" t="s">
        <v>393</v>
      </c>
      <c r="E267" s="27">
        <v>7</v>
      </c>
      <c r="F267" s="180" t="s">
        <v>393</v>
      </c>
      <c r="G267" s="27">
        <v>7</v>
      </c>
      <c r="H267" s="180" t="s">
        <v>392</v>
      </c>
      <c r="I267" s="27">
        <v>8</v>
      </c>
      <c r="J267" s="180" t="s">
        <v>393</v>
      </c>
      <c r="K267" s="27">
        <v>7</v>
      </c>
      <c r="L267" s="180" t="s">
        <v>393</v>
      </c>
      <c r="M267" s="27">
        <v>7</v>
      </c>
      <c r="N267" s="180">
        <v>7.2</v>
      </c>
      <c r="O267" s="181">
        <v>0</v>
      </c>
      <c r="P267" s="182" t="s">
        <v>850</v>
      </c>
      <c r="Q267" s="182"/>
      <c r="R267" s="184"/>
    </row>
    <row r="268" spans="1:18" x14ac:dyDescent="0.25">
      <c r="A268" s="178">
        <f t="shared" si="4"/>
        <v>263</v>
      </c>
      <c r="B268" s="58" t="s">
        <v>174</v>
      </c>
      <c r="C268" s="192" t="s">
        <v>761</v>
      </c>
      <c r="D268" s="185" t="s">
        <v>393</v>
      </c>
      <c r="E268" s="27">
        <v>7</v>
      </c>
      <c r="F268" s="180" t="s">
        <v>392</v>
      </c>
      <c r="G268" s="27">
        <v>8</v>
      </c>
      <c r="H268" s="180" t="s">
        <v>392</v>
      </c>
      <c r="I268" s="27">
        <v>8</v>
      </c>
      <c r="J268" s="180" t="s">
        <v>392</v>
      </c>
      <c r="K268" s="27">
        <v>8</v>
      </c>
      <c r="L268" s="180" t="s">
        <v>392</v>
      </c>
      <c r="M268" s="27">
        <v>8</v>
      </c>
      <c r="N268" s="180">
        <v>7.8</v>
      </c>
      <c r="O268" s="181">
        <v>0</v>
      </c>
      <c r="P268" s="182" t="s">
        <v>850</v>
      </c>
      <c r="Q268" s="182"/>
      <c r="R268" s="184"/>
    </row>
    <row r="269" spans="1:18" x14ac:dyDescent="0.25">
      <c r="A269" s="178">
        <f t="shared" si="4"/>
        <v>264</v>
      </c>
      <c r="B269" s="58" t="s">
        <v>175</v>
      </c>
      <c r="C269" s="192" t="s">
        <v>761</v>
      </c>
      <c r="D269" s="185" t="s">
        <v>393</v>
      </c>
      <c r="E269" s="27">
        <v>7</v>
      </c>
      <c r="F269" s="180" t="s">
        <v>393</v>
      </c>
      <c r="G269" s="27">
        <v>7</v>
      </c>
      <c r="H269" s="180" t="s">
        <v>392</v>
      </c>
      <c r="I269" s="27">
        <v>8</v>
      </c>
      <c r="J269" s="180" t="s">
        <v>393</v>
      </c>
      <c r="K269" s="27">
        <v>7</v>
      </c>
      <c r="L269" s="180" t="s">
        <v>392</v>
      </c>
      <c r="M269" s="27">
        <v>8</v>
      </c>
      <c r="N269" s="180">
        <v>7.4</v>
      </c>
      <c r="O269" s="181">
        <v>0</v>
      </c>
      <c r="P269" s="182" t="s">
        <v>850</v>
      </c>
      <c r="Q269" s="182"/>
      <c r="R269" s="184"/>
    </row>
    <row r="270" spans="1:18" x14ac:dyDescent="0.25">
      <c r="A270" s="178">
        <f t="shared" si="4"/>
        <v>265</v>
      </c>
      <c r="B270" s="58" t="s">
        <v>176</v>
      </c>
      <c r="C270" s="192" t="s">
        <v>761</v>
      </c>
      <c r="D270" s="185" t="s">
        <v>393</v>
      </c>
      <c r="E270" s="27">
        <v>7</v>
      </c>
      <c r="F270" s="180" t="s">
        <v>393</v>
      </c>
      <c r="G270" s="27">
        <v>7</v>
      </c>
      <c r="H270" s="180" t="s">
        <v>392</v>
      </c>
      <c r="I270" s="27">
        <v>8</v>
      </c>
      <c r="J270" s="180" t="s">
        <v>393</v>
      </c>
      <c r="K270" s="27">
        <v>7</v>
      </c>
      <c r="L270" s="180" t="s">
        <v>393</v>
      </c>
      <c r="M270" s="27">
        <v>7</v>
      </c>
      <c r="N270" s="180">
        <v>7.2</v>
      </c>
      <c r="O270" s="181">
        <v>0</v>
      </c>
      <c r="P270" s="182" t="s">
        <v>850</v>
      </c>
      <c r="Q270" s="182"/>
      <c r="R270" s="184"/>
    </row>
    <row r="271" spans="1:18" x14ac:dyDescent="0.25">
      <c r="A271" s="178">
        <f t="shared" si="4"/>
        <v>266</v>
      </c>
      <c r="B271" s="58" t="s">
        <v>177</v>
      </c>
      <c r="C271" s="192" t="s">
        <v>761</v>
      </c>
      <c r="D271" s="185" t="s">
        <v>393</v>
      </c>
      <c r="E271" s="27">
        <v>7</v>
      </c>
      <c r="F271" s="180" t="s">
        <v>393</v>
      </c>
      <c r="G271" s="27">
        <v>7</v>
      </c>
      <c r="H271" s="180" t="s">
        <v>392</v>
      </c>
      <c r="I271" s="27">
        <v>8</v>
      </c>
      <c r="J271" s="180" t="s">
        <v>393</v>
      </c>
      <c r="K271" s="27">
        <v>7</v>
      </c>
      <c r="L271" s="180" t="s">
        <v>393</v>
      </c>
      <c r="M271" s="27">
        <v>7</v>
      </c>
      <c r="N271" s="180">
        <v>7.2</v>
      </c>
      <c r="O271" s="181">
        <v>0</v>
      </c>
      <c r="P271" s="182" t="s">
        <v>850</v>
      </c>
      <c r="Q271" s="182"/>
      <c r="R271" s="184"/>
    </row>
    <row r="272" spans="1:18" x14ac:dyDescent="0.25">
      <c r="A272" s="178">
        <f t="shared" si="4"/>
        <v>267</v>
      </c>
      <c r="B272" s="58" t="s">
        <v>178</v>
      </c>
      <c r="C272" s="192" t="s">
        <v>761</v>
      </c>
      <c r="D272" s="185" t="s">
        <v>393</v>
      </c>
      <c r="E272" s="27">
        <v>7</v>
      </c>
      <c r="F272" s="180" t="s">
        <v>393</v>
      </c>
      <c r="G272" s="27">
        <v>7</v>
      </c>
      <c r="H272" s="180" t="s">
        <v>392</v>
      </c>
      <c r="I272" s="27">
        <v>8</v>
      </c>
      <c r="J272" s="180" t="s">
        <v>393</v>
      </c>
      <c r="K272" s="27">
        <v>7</v>
      </c>
      <c r="L272" s="180" t="s">
        <v>393</v>
      </c>
      <c r="M272" s="27">
        <v>7</v>
      </c>
      <c r="N272" s="180">
        <v>7.2</v>
      </c>
      <c r="O272" s="181">
        <v>0</v>
      </c>
      <c r="P272" s="182" t="s">
        <v>850</v>
      </c>
      <c r="Q272" s="182"/>
      <c r="R272" s="184"/>
    </row>
    <row r="273" spans="1:18" x14ac:dyDescent="0.25">
      <c r="A273" s="178">
        <f t="shared" si="4"/>
        <v>268</v>
      </c>
      <c r="B273" s="58" t="s">
        <v>179</v>
      </c>
      <c r="C273" s="192" t="s">
        <v>761</v>
      </c>
      <c r="D273" s="185" t="s">
        <v>393</v>
      </c>
      <c r="E273" s="27">
        <v>7</v>
      </c>
      <c r="F273" s="180" t="s">
        <v>393</v>
      </c>
      <c r="G273" s="27">
        <v>7</v>
      </c>
      <c r="H273" s="180" t="s">
        <v>391</v>
      </c>
      <c r="I273" s="27">
        <v>9</v>
      </c>
      <c r="J273" s="180" t="s">
        <v>393</v>
      </c>
      <c r="K273" s="27">
        <v>7</v>
      </c>
      <c r="L273" s="180" t="s">
        <v>393</v>
      </c>
      <c r="M273" s="27">
        <v>7</v>
      </c>
      <c r="N273" s="180">
        <v>7.4</v>
      </c>
      <c r="O273" s="181">
        <v>0</v>
      </c>
      <c r="P273" s="182" t="s">
        <v>850</v>
      </c>
      <c r="Q273" s="182"/>
      <c r="R273" s="184"/>
    </row>
    <row r="274" spans="1:18" x14ac:dyDescent="0.25">
      <c r="A274" s="178">
        <f t="shared" si="4"/>
        <v>269</v>
      </c>
      <c r="B274" s="58" t="s">
        <v>181</v>
      </c>
      <c r="C274" s="192" t="s">
        <v>761</v>
      </c>
      <c r="D274" s="185" t="s">
        <v>393</v>
      </c>
      <c r="E274" s="27">
        <v>7</v>
      </c>
      <c r="F274" s="180" t="s">
        <v>393</v>
      </c>
      <c r="G274" s="27">
        <v>7</v>
      </c>
      <c r="H274" s="180" t="s">
        <v>392</v>
      </c>
      <c r="I274" s="27">
        <v>8</v>
      </c>
      <c r="J274" s="180" t="s">
        <v>392</v>
      </c>
      <c r="K274" s="27">
        <v>8</v>
      </c>
      <c r="L274" s="180" t="s">
        <v>393</v>
      </c>
      <c r="M274" s="27">
        <v>7</v>
      </c>
      <c r="N274" s="180">
        <v>7.4</v>
      </c>
      <c r="O274" s="181">
        <v>0</v>
      </c>
      <c r="P274" s="182" t="s">
        <v>850</v>
      </c>
      <c r="Q274" s="182"/>
      <c r="R274" s="184"/>
    </row>
    <row r="275" spans="1:18" x14ac:dyDescent="0.25">
      <c r="A275" s="178">
        <f t="shared" si="4"/>
        <v>270</v>
      </c>
      <c r="B275" s="58" t="s">
        <v>182</v>
      </c>
      <c r="C275" s="192" t="s">
        <v>761</v>
      </c>
      <c r="D275" s="185" t="s">
        <v>393</v>
      </c>
      <c r="E275" s="27">
        <v>7</v>
      </c>
      <c r="F275" s="180" t="s">
        <v>392</v>
      </c>
      <c r="G275" s="27">
        <v>8</v>
      </c>
      <c r="H275" s="180" t="s">
        <v>392</v>
      </c>
      <c r="I275" s="27">
        <v>8</v>
      </c>
      <c r="J275" s="180" t="s">
        <v>393</v>
      </c>
      <c r="K275" s="27">
        <v>7</v>
      </c>
      <c r="L275" s="180" t="s">
        <v>393</v>
      </c>
      <c r="M275" s="27">
        <v>7</v>
      </c>
      <c r="N275" s="180">
        <v>7.4</v>
      </c>
      <c r="O275" s="181">
        <v>0</v>
      </c>
      <c r="P275" s="182" t="s">
        <v>850</v>
      </c>
      <c r="Q275" s="182"/>
      <c r="R275" s="184"/>
    </row>
    <row r="276" spans="1:18" x14ac:dyDescent="0.25">
      <c r="A276" s="178">
        <f t="shared" si="4"/>
        <v>271</v>
      </c>
      <c r="B276" s="58" t="s">
        <v>183</v>
      </c>
      <c r="C276" s="192" t="s">
        <v>761</v>
      </c>
      <c r="D276" s="185" t="s">
        <v>393</v>
      </c>
      <c r="E276" s="27">
        <v>7</v>
      </c>
      <c r="F276" s="180" t="s">
        <v>393</v>
      </c>
      <c r="G276" s="27">
        <v>7</v>
      </c>
      <c r="H276" s="180" t="s">
        <v>392</v>
      </c>
      <c r="I276" s="27">
        <v>8</v>
      </c>
      <c r="J276" s="180" t="s">
        <v>393</v>
      </c>
      <c r="K276" s="27">
        <v>7</v>
      </c>
      <c r="L276" s="180" t="s">
        <v>393</v>
      </c>
      <c r="M276" s="27">
        <v>7</v>
      </c>
      <c r="N276" s="180">
        <v>7.2</v>
      </c>
      <c r="O276" s="181">
        <v>0</v>
      </c>
      <c r="P276" s="182" t="s">
        <v>850</v>
      </c>
      <c r="Q276" s="182"/>
      <c r="R276" s="184"/>
    </row>
    <row r="277" spans="1:18" x14ac:dyDescent="0.25">
      <c r="A277" s="178">
        <f t="shared" si="4"/>
        <v>272</v>
      </c>
      <c r="B277" s="58" t="s">
        <v>184</v>
      </c>
      <c r="C277" s="192" t="s">
        <v>761</v>
      </c>
      <c r="D277" s="185" t="s">
        <v>392</v>
      </c>
      <c r="E277" s="27">
        <v>8</v>
      </c>
      <c r="F277" s="180" t="s">
        <v>392</v>
      </c>
      <c r="G277" s="27">
        <v>8</v>
      </c>
      <c r="H277" s="180" t="s">
        <v>392</v>
      </c>
      <c r="I277" s="27">
        <v>8</v>
      </c>
      <c r="J277" s="180" t="s">
        <v>393</v>
      </c>
      <c r="K277" s="27">
        <v>7</v>
      </c>
      <c r="L277" s="180" t="s">
        <v>393</v>
      </c>
      <c r="M277" s="27">
        <v>7</v>
      </c>
      <c r="N277" s="180">
        <v>7.6</v>
      </c>
      <c r="O277" s="181">
        <v>0</v>
      </c>
      <c r="P277" s="182" t="s">
        <v>850</v>
      </c>
      <c r="Q277" s="182"/>
      <c r="R277" s="184"/>
    </row>
    <row r="278" spans="1:18" x14ac:dyDescent="0.25">
      <c r="A278" s="178">
        <f t="shared" si="4"/>
        <v>273</v>
      </c>
      <c r="B278" s="58" t="s">
        <v>185</v>
      </c>
      <c r="C278" s="192" t="s">
        <v>761</v>
      </c>
      <c r="D278" s="185" t="s">
        <v>392</v>
      </c>
      <c r="E278" s="27">
        <v>8</v>
      </c>
      <c r="F278" s="180" t="s">
        <v>392</v>
      </c>
      <c r="G278" s="27">
        <v>8</v>
      </c>
      <c r="H278" s="180" t="s">
        <v>391</v>
      </c>
      <c r="I278" s="27">
        <v>9</v>
      </c>
      <c r="J278" s="180" t="s">
        <v>393</v>
      </c>
      <c r="K278" s="27">
        <v>7</v>
      </c>
      <c r="L278" s="180" t="s">
        <v>393</v>
      </c>
      <c r="M278" s="27">
        <v>7</v>
      </c>
      <c r="N278" s="180">
        <v>7.8</v>
      </c>
      <c r="O278" s="181">
        <v>0</v>
      </c>
      <c r="P278" s="182" t="s">
        <v>850</v>
      </c>
      <c r="Q278" s="182"/>
      <c r="R278" s="183"/>
    </row>
    <row r="279" spans="1:18" x14ac:dyDescent="0.25">
      <c r="A279" s="178">
        <f t="shared" si="4"/>
        <v>274</v>
      </c>
      <c r="B279" s="58" t="s">
        <v>187</v>
      </c>
      <c r="C279" s="192" t="s">
        <v>761</v>
      </c>
      <c r="D279" s="185" t="s">
        <v>392</v>
      </c>
      <c r="E279" s="27">
        <v>8</v>
      </c>
      <c r="F279" s="180" t="s">
        <v>392</v>
      </c>
      <c r="G279" s="27">
        <v>8</v>
      </c>
      <c r="H279" s="180" t="s">
        <v>392</v>
      </c>
      <c r="I279" s="27">
        <v>8</v>
      </c>
      <c r="J279" s="180" t="s">
        <v>392</v>
      </c>
      <c r="K279" s="27">
        <v>8</v>
      </c>
      <c r="L279" s="180" t="s">
        <v>393</v>
      </c>
      <c r="M279" s="27">
        <v>7</v>
      </c>
      <c r="N279" s="180">
        <v>7.8</v>
      </c>
      <c r="O279" s="181">
        <v>0</v>
      </c>
      <c r="P279" s="182" t="s">
        <v>850</v>
      </c>
      <c r="Q279" s="182"/>
      <c r="R279" s="184"/>
    </row>
    <row r="280" spans="1:18" x14ac:dyDescent="0.25">
      <c r="A280" s="178">
        <f t="shared" si="4"/>
        <v>275</v>
      </c>
      <c r="B280" s="58" t="s">
        <v>188</v>
      </c>
      <c r="C280" s="192" t="s">
        <v>761</v>
      </c>
      <c r="D280" s="185" t="s">
        <v>392</v>
      </c>
      <c r="E280" s="27">
        <v>8</v>
      </c>
      <c r="F280" s="180" t="s">
        <v>392</v>
      </c>
      <c r="G280" s="27">
        <v>8</v>
      </c>
      <c r="H280" s="180" t="s">
        <v>392</v>
      </c>
      <c r="I280" s="27">
        <v>8</v>
      </c>
      <c r="J280" s="180" t="s">
        <v>393</v>
      </c>
      <c r="K280" s="27">
        <v>7</v>
      </c>
      <c r="L280" s="180" t="s">
        <v>392</v>
      </c>
      <c r="M280" s="27">
        <v>8</v>
      </c>
      <c r="N280" s="180">
        <v>7.8</v>
      </c>
      <c r="O280" s="181">
        <v>0</v>
      </c>
      <c r="P280" s="182" t="s">
        <v>850</v>
      </c>
      <c r="Q280" s="182"/>
      <c r="R280" s="184"/>
    </row>
    <row r="281" spans="1:18" x14ac:dyDescent="0.25">
      <c r="A281" s="178">
        <f t="shared" si="4"/>
        <v>276</v>
      </c>
      <c r="B281" s="58" t="s">
        <v>190</v>
      </c>
      <c r="C281" s="192" t="s">
        <v>761</v>
      </c>
      <c r="D281" s="185" t="s">
        <v>393</v>
      </c>
      <c r="E281" s="27">
        <v>7</v>
      </c>
      <c r="F281" s="180" t="s">
        <v>393</v>
      </c>
      <c r="G281" s="27">
        <v>7</v>
      </c>
      <c r="H281" s="180" t="s">
        <v>392</v>
      </c>
      <c r="I281" s="27">
        <v>8</v>
      </c>
      <c r="J281" s="180" t="s">
        <v>393</v>
      </c>
      <c r="K281" s="27">
        <v>7</v>
      </c>
      <c r="L281" s="180" t="s">
        <v>393</v>
      </c>
      <c r="M281" s="27">
        <v>7</v>
      </c>
      <c r="N281" s="180">
        <v>7.2</v>
      </c>
      <c r="O281" s="181">
        <v>0</v>
      </c>
      <c r="P281" s="182" t="s">
        <v>850</v>
      </c>
      <c r="Q281" s="182"/>
      <c r="R281" s="184"/>
    </row>
    <row r="282" spans="1:18" x14ac:dyDescent="0.25">
      <c r="A282" s="178">
        <f t="shared" si="4"/>
        <v>277</v>
      </c>
      <c r="B282" s="187" t="s">
        <v>268</v>
      </c>
      <c r="C282" s="192" t="s">
        <v>770</v>
      </c>
      <c r="D282" s="185" t="s">
        <v>393</v>
      </c>
      <c r="E282" s="27">
        <v>7</v>
      </c>
      <c r="F282" s="180" t="s">
        <v>393</v>
      </c>
      <c r="G282" s="27">
        <v>7</v>
      </c>
      <c r="H282" s="180" t="s">
        <v>778</v>
      </c>
      <c r="I282" s="27">
        <v>3</v>
      </c>
      <c r="J282" s="180" t="s">
        <v>393</v>
      </c>
      <c r="K282" s="27">
        <v>7</v>
      </c>
      <c r="L282" s="180" t="s">
        <v>393</v>
      </c>
      <c r="M282" s="27">
        <v>7</v>
      </c>
      <c r="N282" s="180">
        <v>6.2</v>
      </c>
      <c r="O282" s="181">
        <v>1</v>
      </c>
      <c r="P282" s="182" t="s">
        <v>850</v>
      </c>
      <c r="Q282" s="182"/>
      <c r="R282" s="184"/>
    </row>
    <row r="283" spans="1:18" x14ac:dyDescent="0.25">
      <c r="A283" s="178">
        <f t="shared" si="4"/>
        <v>278</v>
      </c>
      <c r="B283" s="187" t="s">
        <v>266</v>
      </c>
      <c r="C283" s="192" t="s">
        <v>761</v>
      </c>
      <c r="D283" s="185" t="s">
        <v>393</v>
      </c>
      <c r="E283" s="27">
        <v>7</v>
      </c>
      <c r="F283" s="180" t="s">
        <v>392</v>
      </c>
      <c r="G283" s="27">
        <v>8</v>
      </c>
      <c r="H283" s="180" t="s">
        <v>392</v>
      </c>
      <c r="I283" s="27">
        <v>8</v>
      </c>
      <c r="J283" s="180" t="s">
        <v>392</v>
      </c>
      <c r="K283" s="27">
        <v>8</v>
      </c>
      <c r="L283" s="180" t="s">
        <v>392</v>
      </c>
      <c r="M283" s="27">
        <v>8</v>
      </c>
      <c r="N283" s="180">
        <v>7.8</v>
      </c>
      <c r="O283" s="181">
        <v>0</v>
      </c>
      <c r="P283" s="182" t="s">
        <v>850</v>
      </c>
      <c r="Q283" s="182"/>
      <c r="R283" s="185"/>
    </row>
    <row r="284" spans="1:18" x14ac:dyDescent="0.25">
      <c r="A284" s="178">
        <f t="shared" si="4"/>
        <v>279</v>
      </c>
      <c r="B284" s="187" t="s">
        <v>261</v>
      </c>
      <c r="C284" s="192" t="s">
        <v>761</v>
      </c>
      <c r="D284" s="185" t="s">
        <v>393</v>
      </c>
      <c r="E284" s="27">
        <v>7</v>
      </c>
      <c r="F284" s="180" t="s">
        <v>393</v>
      </c>
      <c r="G284" s="27">
        <v>7</v>
      </c>
      <c r="H284" s="180" t="s">
        <v>392</v>
      </c>
      <c r="I284" s="27">
        <v>8</v>
      </c>
      <c r="J284" s="180" t="s">
        <v>393</v>
      </c>
      <c r="K284" s="27">
        <v>7</v>
      </c>
      <c r="L284" s="180" t="s">
        <v>409</v>
      </c>
      <c r="M284" s="27">
        <v>5</v>
      </c>
      <c r="N284" s="180">
        <v>6.8</v>
      </c>
      <c r="O284" s="181">
        <v>0</v>
      </c>
      <c r="P284" s="182" t="s">
        <v>850</v>
      </c>
      <c r="Q284" s="182"/>
      <c r="R284" s="183"/>
    </row>
    <row r="285" spans="1:18" x14ac:dyDescent="0.25">
      <c r="A285" s="178">
        <f t="shared" si="4"/>
        <v>280</v>
      </c>
      <c r="B285" s="187" t="s">
        <v>262</v>
      </c>
      <c r="C285" s="192" t="s">
        <v>761</v>
      </c>
      <c r="D285" s="185" t="s">
        <v>392</v>
      </c>
      <c r="E285" s="27">
        <v>8</v>
      </c>
      <c r="F285" s="180" t="s">
        <v>393</v>
      </c>
      <c r="G285" s="27">
        <v>7</v>
      </c>
      <c r="H285" s="180" t="s">
        <v>392</v>
      </c>
      <c r="I285" s="27">
        <v>8</v>
      </c>
      <c r="J285" s="180" t="s">
        <v>393</v>
      </c>
      <c r="K285" s="27">
        <v>7</v>
      </c>
      <c r="L285" s="180" t="s">
        <v>393</v>
      </c>
      <c r="M285" s="27">
        <v>7</v>
      </c>
      <c r="N285" s="180">
        <v>7.4</v>
      </c>
      <c r="O285" s="181">
        <v>0</v>
      </c>
      <c r="P285" s="182" t="s">
        <v>850</v>
      </c>
      <c r="Q285" s="182"/>
      <c r="R285" s="183"/>
    </row>
    <row r="286" spans="1:18" x14ac:dyDescent="0.25">
      <c r="A286" s="178">
        <f t="shared" si="4"/>
        <v>281</v>
      </c>
      <c r="B286" s="187" t="s">
        <v>263</v>
      </c>
      <c r="C286" s="192" t="s">
        <v>761</v>
      </c>
      <c r="D286" s="185" t="s">
        <v>393</v>
      </c>
      <c r="E286" s="27">
        <v>7</v>
      </c>
      <c r="F286" s="180" t="s">
        <v>392</v>
      </c>
      <c r="G286" s="27">
        <v>8</v>
      </c>
      <c r="H286" s="180" t="s">
        <v>391</v>
      </c>
      <c r="I286" s="27">
        <v>9</v>
      </c>
      <c r="J286" s="180" t="s">
        <v>393</v>
      </c>
      <c r="K286" s="27">
        <v>7</v>
      </c>
      <c r="L286" s="180" t="s">
        <v>393</v>
      </c>
      <c r="M286" s="27">
        <v>7</v>
      </c>
      <c r="N286" s="180">
        <v>7.6</v>
      </c>
      <c r="O286" s="181">
        <v>0</v>
      </c>
      <c r="P286" s="182" t="s">
        <v>850</v>
      </c>
      <c r="Q286" s="182"/>
      <c r="R286" s="183"/>
    </row>
    <row r="287" spans="1:18" x14ac:dyDescent="0.25">
      <c r="A287" s="178">
        <f t="shared" si="4"/>
        <v>282</v>
      </c>
      <c r="B287" s="187" t="s">
        <v>264</v>
      </c>
      <c r="C287" s="192" t="s">
        <v>761</v>
      </c>
      <c r="D287" s="185" t="s">
        <v>393</v>
      </c>
      <c r="E287" s="27">
        <v>7</v>
      </c>
      <c r="F287" s="180" t="s">
        <v>392</v>
      </c>
      <c r="G287" s="27">
        <v>8</v>
      </c>
      <c r="H287" s="180" t="s">
        <v>392</v>
      </c>
      <c r="I287" s="27">
        <v>8</v>
      </c>
      <c r="J287" s="180" t="s">
        <v>393</v>
      </c>
      <c r="K287" s="27">
        <v>7</v>
      </c>
      <c r="L287" s="180" t="s">
        <v>393</v>
      </c>
      <c r="M287" s="27">
        <v>7</v>
      </c>
      <c r="N287" s="180">
        <v>7.4</v>
      </c>
      <c r="O287" s="181">
        <v>0</v>
      </c>
      <c r="P287" s="182" t="s">
        <v>850</v>
      </c>
      <c r="Q287" s="182"/>
      <c r="R287" s="183"/>
    </row>
    <row r="288" spans="1:18" x14ac:dyDescent="0.25">
      <c r="A288" s="178">
        <f t="shared" si="4"/>
        <v>283</v>
      </c>
      <c r="B288" s="187" t="s">
        <v>267</v>
      </c>
      <c r="C288" s="192" t="s">
        <v>761</v>
      </c>
      <c r="D288" s="185" t="s">
        <v>393</v>
      </c>
      <c r="E288" s="27">
        <v>7</v>
      </c>
      <c r="F288" s="180" t="s">
        <v>392</v>
      </c>
      <c r="G288" s="27">
        <v>8</v>
      </c>
      <c r="H288" s="180" t="s">
        <v>392</v>
      </c>
      <c r="I288" s="27">
        <v>8</v>
      </c>
      <c r="J288" s="180" t="s">
        <v>393</v>
      </c>
      <c r="K288" s="27">
        <v>7</v>
      </c>
      <c r="L288" s="180" t="s">
        <v>392</v>
      </c>
      <c r="M288" s="27">
        <v>8</v>
      </c>
      <c r="N288" s="180">
        <v>7.6</v>
      </c>
      <c r="O288" s="181">
        <v>0</v>
      </c>
      <c r="P288" s="182" t="s">
        <v>850</v>
      </c>
      <c r="Q288" s="182"/>
      <c r="R288" s="183"/>
    </row>
    <row r="289" spans="1:18" x14ac:dyDescent="0.25">
      <c r="A289" s="178">
        <f t="shared" si="4"/>
        <v>284</v>
      </c>
      <c r="B289" s="187" t="s">
        <v>289</v>
      </c>
      <c r="C289" s="192" t="s">
        <v>761</v>
      </c>
      <c r="D289" s="185" t="s">
        <v>392</v>
      </c>
      <c r="E289" s="27">
        <v>8</v>
      </c>
      <c r="F289" s="180" t="s">
        <v>393</v>
      </c>
      <c r="G289" s="27">
        <v>7</v>
      </c>
      <c r="H289" s="180" t="s">
        <v>392</v>
      </c>
      <c r="I289" s="27">
        <v>8</v>
      </c>
      <c r="J289" s="180" t="s">
        <v>393</v>
      </c>
      <c r="K289" s="27">
        <v>7</v>
      </c>
      <c r="L289" s="180" t="s">
        <v>393</v>
      </c>
      <c r="M289" s="27">
        <v>7</v>
      </c>
      <c r="N289" s="180">
        <v>7.4</v>
      </c>
      <c r="O289" s="181">
        <v>0</v>
      </c>
      <c r="P289" s="182" t="s">
        <v>850</v>
      </c>
      <c r="Q289" s="182"/>
      <c r="R289" s="183"/>
    </row>
    <row r="290" spans="1:18" x14ac:dyDescent="0.25">
      <c r="A290" s="178">
        <f t="shared" si="4"/>
        <v>285</v>
      </c>
      <c r="B290" s="187" t="s">
        <v>302</v>
      </c>
      <c r="C290" s="192" t="s">
        <v>761</v>
      </c>
      <c r="D290" s="185" t="s">
        <v>393</v>
      </c>
      <c r="E290" s="27">
        <v>7</v>
      </c>
      <c r="F290" s="180" t="s">
        <v>393</v>
      </c>
      <c r="G290" s="27">
        <v>7</v>
      </c>
      <c r="H290" s="180" t="s">
        <v>392</v>
      </c>
      <c r="I290" s="27">
        <v>8</v>
      </c>
      <c r="J290" s="180" t="s">
        <v>393</v>
      </c>
      <c r="K290" s="27">
        <v>7</v>
      </c>
      <c r="L290" s="180" t="s">
        <v>392</v>
      </c>
      <c r="M290" s="27">
        <v>8</v>
      </c>
      <c r="N290" s="180">
        <v>7.4</v>
      </c>
      <c r="O290" s="181">
        <v>0</v>
      </c>
      <c r="P290" s="182" t="s">
        <v>850</v>
      </c>
      <c r="Q290" s="182"/>
      <c r="R290" s="183"/>
    </row>
    <row r="291" spans="1:18" x14ac:dyDescent="0.25">
      <c r="A291" s="178">
        <f t="shared" si="4"/>
        <v>286</v>
      </c>
      <c r="B291" s="201" t="s">
        <v>386</v>
      </c>
      <c r="C291" s="194" t="s">
        <v>340</v>
      </c>
      <c r="D291" s="185" t="s">
        <v>392</v>
      </c>
      <c r="E291" s="27">
        <v>8</v>
      </c>
      <c r="F291" s="180" t="s">
        <v>392</v>
      </c>
      <c r="G291" s="27">
        <v>8</v>
      </c>
      <c r="H291" s="180" t="s">
        <v>392</v>
      </c>
      <c r="I291" s="27">
        <v>8</v>
      </c>
      <c r="J291" s="180" t="s">
        <v>395</v>
      </c>
      <c r="K291" s="27">
        <v>4</v>
      </c>
      <c r="L291" s="180" t="s">
        <v>392</v>
      </c>
      <c r="M291" s="27">
        <v>8</v>
      </c>
      <c r="N291" s="180">
        <v>7.2</v>
      </c>
      <c r="O291" s="181">
        <v>1</v>
      </c>
      <c r="P291" s="182" t="s">
        <v>850</v>
      </c>
      <c r="Q291" s="182"/>
      <c r="R291" s="185"/>
    </row>
    <row r="292" spans="1:18" x14ac:dyDescent="0.25">
      <c r="A292" s="178">
        <f t="shared" si="4"/>
        <v>287</v>
      </c>
      <c r="B292" s="202" t="s">
        <v>192</v>
      </c>
      <c r="C292" s="194" t="s">
        <v>761</v>
      </c>
      <c r="D292" s="185" t="s">
        <v>392</v>
      </c>
      <c r="E292" s="27">
        <v>8</v>
      </c>
      <c r="F292" s="180" t="s">
        <v>392</v>
      </c>
      <c r="G292" s="27">
        <v>8</v>
      </c>
      <c r="H292" s="180" t="s">
        <v>392</v>
      </c>
      <c r="I292" s="27">
        <v>8</v>
      </c>
      <c r="J292" s="180" t="s">
        <v>393</v>
      </c>
      <c r="K292" s="27">
        <v>7</v>
      </c>
      <c r="L292" s="180" t="s">
        <v>392</v>
      </c>
      <c r="M292" s="27">
        <v>8</v>
      </c>
      <c r="N292" s="180">
        <v>7.8</v>
      </c>
      <c r="O292" s="181">
        <v>0</v>
      </c>
      <c r="P292" s="182" t="s">
        <v>850</v>
      </c>
      <c r="Q292" s="182"/>
      <c r="R292" s="183"/>
    </row>
    <row r="293" spans="1:18" x14ac:dyDescent="0.25">
      <c r="A293" s="178">
        <f t="shared" si="4"/>
        <v>288</v>
      </c>
      <c r="B293" s="202" t="s">
        <v>193</v>
      </c>
      <c r="C293" s="194" t="s">
        <v>761</v>
      </c>
      <c r="D293" s="185" t="s">
        <v>392</v>
      </c>
      <c r="E293" s="27">
        <v>8</v>
      </c>
      <c r="F293" s="180" t="s">
        <v>392</v>
      </c>
      <c r="G293" s="27">
        <v>8</v>
      </c>
      <c r="H293" s="180" t="s">
        <v>392</v>
      </c>
      <c r="I293" s="27">
        <v>8</v>
      </c>
      <c r="J293" s="180" t="s">
        <v>393</v>
      </c>
      <c r="K293" s="27">
        <v>7</v>
      </c>
      <c r="L293" s="180" t="s">
        <v>394</v>
      </c>
      <c r="M293" s="27">
        <v>6</v>
      </c>
      <c r="N293" s="180">
        <v>7.4</v>
      </c>
      <c r="O293" s="181">
        <v>0</v>
      </c>
      <c r="P293" s="182" t="s">
        <v>850</v>
      </c>
      <c r="Q293" s="182"/>
      <c r="R293" s="203"/>
    </row>
    <row r="294" spans="1:18" x14ac:dyDescent="0.25">
      <c r="A294" s="178">
        <f t="shared" si="4"/>
        <v>289</v>
      </c>
      <c r="B294" s="202" t="s">
        <v>194</v>
      </c>
      <c r="C294" s="194" t="s">
        <v>761</v>
      </c>
      <c r="D294" s="185" t="s">
        <v>393</v>
      </c>
      <c r="E294" s="27">
        <v>7</v>
      </c>
      <c r="F294" s="180" t="s">
        <v>392</v>
      </c>
      <c r="G294" s="27">
        <v>8</v>
      </c>
      <c r="H294" s="180" t="s">
        <v>392</v>
      </c>
      <c r="I294" s="27">
        <v>8</v>
      </c>
      <c r="J294" s="180" t="s">
        <v>393</v>
      </c>
      <c r="K294" s="27">
        <v>7</v>
      </c>
      <c r="L294" s="180" t="s">
        <v>392</v>
      </c>
      <c r="M294" s="27">
        <v>8</v>
      </c>
      <c r="N294" s="180">
        <v>7.6</v>
      </c>
      <c r="O294" s="181">
        <v>0</v>
      </c>
      <c r="P294" s="182" t="s">
        <v>850</v>
      </c>
      <c r="Q294" s="182"/>
      <c r="R294" s="183"/>
    </row>
    <row r="295" spans="1:18" x14ac:dyDescent="0.25">
      <c r="A295" s="178">
        <f t="shared" si="4"/>
        <v>290</v>
      </c>
      <c r="B295" s="202" t="s">
        <v>195</v>
      </c>
      <c r="C295" s="194" t="s">
        <v>761</v>
      </c>
      <c r="D295" s="185" t="s">
        <v>393</v>
      </c>
      <c r="E295" s="27">
        <v>7</v>
      </c>
      <c r="F295" s="180" t="s">
        <v>392</v>
      </c>
      <c r="G295" s="27">
        <v>8</v>
      </c>
      <c r="H295" s="180" t="s">
        <v>392</v>
      </c>
      <c r="I295" s="27">
        <v>8</v>
      </c>
      <c r="J295" s="180" t="s">
        <v>393</v>
      </c>
      <c r="K295" s="27">
        <v>7</v>
      </c>
      <c r="L295" s="180" t="s">
        <v>392</v>
      </c>
      <c r="M295" s="27">
        <v>8</v>
      </c>
      <c r="N295" s="180">
        <v>7.6</v>
      </c>
      <c r="O295" s="181">
        <v>0</v>
      </c>
      <c r="P295" s="182" t="s">
        <v>850</v>
      </c>
      <c r="Q295" s="182"/>
      <c r="R295" s="183"/>
    </row>
    <row r="296" spans="1:18" x14ac:dyDescent="0.25">
      <c r="A296" s="178">
        <f t="shared" si="4"/>
        <v>291</v>
      </c>
      <c r="B296" s="202" t="s">
        <v>397</v>
      </c>
      <c r="C296" s="194" t="s">
        <v>761</v>
      </c>
      <c r="D296" s="185" t="s">
        <v>393</v>
      </c>
      <c r="E296" s="27">
        <v>7</v>
      </c>
      <c r="F296" s="180" t="s">
        <v>392</v>
      </c>
      <c r="G296" s="27">
        <v>8</v>
      </c>
      <c r="H296" s="180" t="s">
        <v>392</v>
      </c>
      <c r="I296" s="27">
        <v>8</v>
      </c>
      <c r="J296" s="180" t="s">
        <v>393</v>
      </c>
      <c r="K296" s="27">
        <v>7</v>
      </c>
      <c r="L296" s="180" t="s">
        <v>393</v>
      </c>
      <c r="M296" s="27">
        <v>7</v>
      </c>
      <c r="N296" s="180">
        <v>7.4</v>
      </c>
      <c r="O296" s="181">
        <v>0</v>
      </c>
      <c r="P296" s="182" t="s">
        <v>850</v>
      </c>
      <c r="Q296" s="182"/>
      <c r="R296" s="183"/>
    </row>
    <row r="297" spans="1:18" ht="33" x14ac:dyDescent="0.25">
      <c r="A297" s="178">
        <f t="shared" si="4"/>
        <v>292</v>
      </c>
      <c r="B297" s="70" t="s">
        <v>729</v>
      </c>
      <c r="C297" s="194" t="s">
        <v>761</v>
      </c>
      <c r="D297" s="185"/>
      <c r="E297" s="27"/>
      <c r="F297" s="180" t="s">
        <v>393</v>
      </c>
      <c r="G297" s="27">
        <v>7</v>
      </c>
      <c r="H297" s="180" t="s">
        <v>393</v>
      </c>
      <c r="I297" s="27">
        <v>7</v>
      </c>
      <c r="J297" s="180" t="s">
        <v>393</v>
      </c>
      <c r="K297" s="27">
        <v>7</v>
      </c>
      <c r="L297" s="180" t="s">
        <v>393</v>
      </c>
      <c r="M297" s="27">
        <v>7</v>
      </c>
      <c r="N297" s="180">
        <v>7</v>
      </c>
      <c r="O297" s="181">
        <v>0</v>
      </c>
      <c r="P297" s="182" t="s">
        <v>850</v>
      </c>
      <c r="Q297" s="182" t="s">
        <v>726</v>
      </c>
      <c r="R297" s="200" t="s">
        <v>726</v>
      </c>
    </row>
    <row r="298" spans="1:18" x14ac:dyDescent="0.25">
      <c r="A298" s="178">
        <f t="shared" si="4"/>
        <v>293</v>
      </c>
      <c r="B298" s="58" t="s">
        <v>199</v>
      </c>
      <c r="C298" s="192" t="s">
        <v>11</v>
      </c>
      <c r="D298" s="185" t="s">
        <v>393</v>
      </c>
      <c r="E298" s="27">
        <v>7</v>
      </c>
      <c r="F298" s="180" t="s">
        <v>393</v>
      </c>
      <c r="G298" s="27">
        <v>7</v>
      </c>
      <c r="H298" s="180" t="s">
        <v>391</v>
      </c>
      <c r="I298" s="27">
        <v>9</v>
      </c>
      <c r="J298" s="180" t="s">
        <v>393</v>
      </c>
      <c r="K298" s="27">
        <v>7</v>
      </c>
      <c r="L298" s="180" t="s">
        <v>393</v>
      </c>
      <c r="M298" s="27">
        <v>7</v>
      </c>
      <c r="N298" s="180">
        <v>7.4</v>
      </c>
      <c r="O298" s="181">
        <v>0</v>
      </c>
      <c r="P298" s="182" t="s">
        <v>850</v>
      </c>
      <c r="Q298" s="182"/>
      <c r="R298" s="183"/>
    </row>
    <row r="299" spans="1:18" x14ac:dyDescent="0.25">
      <c r="A299" s="178">
        <f t="shared" si="4"/>
        <v>294</v>
      </c>
      <c r="B299" s="58" t="s">
        <v>200</v>
      </c>
      <c r="C299" s="192" t="s">
        <v>761</v>
      </c>
      <c r="D299" s="204" t="s">
        <v>392</v>
      </c>
      <c r="E299" s="27">
        <v>8</v>
      </c>
      <c r="F299" s="180" t="s">
        <v>392</v>
      </c>
      <c r="G299" s="27">
        <v>8</v>
      </c>
      <c r="H299" s="180" t="s">
        <v>394</v>
      </c>
      <c r="I299" s="27">
        <v>6</v>
      </c>
      <c r="J299" s="180" t="s">
        <v>393</v>
      </c>
      <c r="K299" s="27">
        <v>7</v>
      </c>
      <c r="L299" s="180" t="s">
        <v>392</v>
      </c>
      <c r="M299" s="27">
        <v>8</v>
      </c>
      <c r="N299" s="180">
        <v>7.4</v>
      </c>
      <c r="O299" s="181">
        <v>0</v>
      </c>
      <c r="P299" s="182" t="s">
        <v>850</v>
      </c>
      <c r="Q299" s="182"/>
      <c r="R299" s="183"/>
    </row>
    <row r="300" spans="1:18" x14ac:dyDescent="0.25">
      <c r="A300" s="178">
        <f t="shared" si="4"/>
        <v>295</v>
      </c>
      <c r="B300" s="58" t="s">
        <v>202</v>
      </c>
      <c r="C300" s="192" t="s">
        <v>761</v>
      </c>
      <c r="D300" s="185" t="s">
        <v>409</v>
      </c>
      <c r="E300" s="27">
        <v>5</v>
      </c>
      <c r="F300" s="180" t="s">
        <v>393</v>
      </c>
      <c r="G300" s="27">
        <v>7</v>
      </c>
      <c r="H300" s="180" t="s">
        <v>392</v>
      </c>
      <c r="I300" s="27">
        <v>8</v>
      </c>
      <c r="J300" s="180" t="s">
        <v>393</v>
      </c>
      <c r="K300" s="27">
        <v>7</v>
      </c>
      <c r="L300" s="180" t="s">
        <v>393</v>
      </c>
      <c r="M300" s="27">
        <v>7</v>
      </c>
      <c r="N300" s="180">
        <v>6.8</v>
      </c>
      <c r="O300" s="181">
        <v>0</v>
      </c>
      <c r="P300" s="182" t="s">
        <v>850</v>
      </c>
      <c r="Q300" s="182"/>
      <c r="R300" s="183"/>
    </row>
    <row r="301" spans="1:18" x14ac:dyDescent="0.25">
      <c r="A301" s="178">
        <f t="shared" si="4"/>
        <v>296</v>
      </c>
      <c r="B301" s="58" t="s">
        <v>203</v>
      </c>
      <c r="C301" s="192" t="s">
        <v>761</v>
      </c>
      <c r="D301" s="185" t="s">
        <v>394</v>
      </c>
      <c r="E301" s="27">
        <v>6</v>
      </c>
      <c r="F301" s="180" t="s">
        <v>392</v>
      </c>
      <c r="G301" s="27">
        <v>8</v>
      </c>
      <c r="H301" s="180" t="s">
        <v>392</v>
      </c>
      <c r="I301" s="27">
        <v>8</v>
      </c>
      <c r="J301" s="180" t="s">
        <v>393</v>
      </c>
      <c r="K301" s="27">
        <v>7</v>
      </c>
      <c r="L301" s="180" t="s">
        <v>393</v>
      </c>
      <c r="M301" s="27">
        <v>7</v>
      </c>
      <c r="N301" s="180">
        <v>7.2</v>
      </c>
      <c r="O301" s="181">
        <v>0</v>
      </c>
      <c r="P301" s="182" t="s">
        <v>850</v>
      </c>
      <c r="Q301" s="182"/>
      <c r="R301" s="183"/>
    </row>
    <row r="302" spans="1:18" x14ac:dyDescent="0.25">
      <c r="A302" s="178">
        <f t="shared" si="4"/>
        <v>297</v>
      </c>
      <c r="B302" s="58" t="s">
        <v>204</v>
      </c>
      <c r="C302" s="192" t="s">
        <v>761</v>
      </c>
      <c r="D302" s="185" t="s">
        <v>392</v>
      </c>
      <c r="E302" s="27">
        <v>8</v>
      </c>
      <c r="F302" s="180" t="s">
        <v>393</v>
      </c>
      <c r="G302" s="27">
        <v>7</v>
      </c>
      <c r="H302" s="180" t="s">
        <v>392</v>
      </c>
      <c r="I302" s="27">
        <v>8</v>
      </c>
      <c r="J302" s="180" t="s">
        <v>392</v>
      </c>
      <c r="K302" s="27">
        <v>8</v>
      </c>
      <c r="L302" s="180" t="s">
        <v>392</v>
      </c>
      <c r="M302" s="27">
        <v>8</v>
      </c>
      <c r="N302" s="180">
        <v>7.8</v>
      </c>
      <c r="O302" s="181">
        <v>0</v>
      </c>
      <c r="P302" s="182" t="s">
        <v>850</v>
      </c>
      <c r="Q302" s="182"/>
      <c r="R302" s="184"/>
    </row>
    <row r="303" spans="1:18" x14ac:dyDescent="0.25">
      <c r="A303" s="178">
        <f t="shared" si="4"/>
        <v>298</v>
      </c>
      <c r="B303" s="58" t="s">
        <v>287</v>
      </c>
      <c r="C303" s="192" t="s">
        <v>761</v>
      </c>
      <c r="D303" s="185" t="s">
        <v>393</v>
      </c>
      <c r="E303" s="27">
        <v>7</v>
      </c>
      <c r="F303" s="180" t="s">
        <v>393</v>
      </c>
      <c r="G303" s="27">
        <v>7</v>
      </c>
      <c r="H303" s="180" t="s">
        <v>393</v>
      </c>
      <c r="I303" s="27">
        <v>7</v>
      </c>
      <c r="J303" s="180" t="s">
        <v>393</v>
      </c>
      <c r="K303" s="27">
        <v>7</v>
      </c>
      <c r="L303" s="180" t="s">
        <v>393</v>
      </c>
      <c r="M303" s="27">
        <v>7</v>
      </c>
      <c r="N303" s="180">
        <v>7</v>
      </c>
      <c r="O303" s="181">
        <v>0</v>
      </c>
      <c r="P303" s="182" t="s">
        <v>850</v>
      </c>
      <c r="Q303" s="182"/>
      <c r="R303" s="183"/>
    </row>
    <row r="304" spans="1:18" x14ac:dyDescent="0.25">
      <c r="A304" s="178">
        <f t="shared" si="4"/>
        <v>299</v>
      </c>
      <c r="B304" s="58" t="s">
        <v>288</v>
      </c>
      <c r="C304" s="192" t="s">
        <v>761</v>
      </c>
      <c r="D304" s="185" t="s">
        <v>393</v>
      </c>
      <c r="E304" s="27">
        <v>7</v>
      </c>
      <c r="F304" s="180" t="s">
        <v>392</v>
      </c>
      <c r="G304" s="27">
        <v>8</v>
      </c>
      <c r="H304" s="180" t="s">
        <v>393</v>
      </c>
      <c r="I304" s="27">
        <v>7</v>
      </c>
      <c r="J304" s="180" t="s">
        <v>393</v>
      </c>
      <c r="K304" s="27">
        <v>7</v>
      </c>
      <c r="L304" s="180" t="s">
        <v>393</v>
      </c>
      <c r="M304" s="27">
        <v>7</v>
      </c>
      <c r="N304" s="180">
        <v>7.2</v>
      </c>
      <c r="O304" s="181">
        <v>0</v>
      </c>
      <c r="P304" s="182" t="s">
        <v>850</v>
      </c>
      <c r="Q304" s="182"/>
      <c r="R304" s="183"/>
    </row>
    <row r="305" spans="1:18" x14ac:dyDescent="0.25">
      <c r="A305" s="178">
        <f t="shared" si="4"/>
        <v>300</v>
      </c>
      <c r="B305" s="58" t="s">
        <v>303</v>
      </c>
      <c r="C305" s="192" t="s">
        <v>761</v>
      </c>
      <c r="D305" s="185" t="s">
        <v>393</v>
      </c>
      <c r="E305" s="27">
        <v>7</v>
      </c>
      <c r="F305" s="180" t="s">
        <v>393</v>
      </c>
      <c r="G305" s="27">
        <v>7</v>
      </c>
      <c r="H305" s="180" t="s">
        <v>393</v>
      </c>
      <c r="I305" s="27">
        <v>7</v>
      </c>
      <c r="J305" s="180" t="s">
        <v>393</v>
      </c>
      <c r="K305" s="27">
        <v>7</v>
      </c>
      <c r="L305" s="180" t="s">
        <v>393</v>
      </c>
      <c r="M305" s="27">
        <v>7</v>
      </c>
      <c r="N305" s="180">
        <v>7</v>
      </c>
      <c r="O305" s="181">
        <v>0</v>
      </c>
      <c r="P305" s="182" t="s">
        <v>850</v>
      </c>
      <c r="Q305" s="182"/>
      <c r="R305" s="183"/>
    </row>
    <row r="306" spans="1:18" x14ac:dyDescent="0.25">
      <c r="A306" s="178">
        <f t="shared" si="4"/>
        <v>301</v>
      </c>
      <c r="B306" s="58" t="s">
        <v>348</v>
      </c>
      <c r="C306" s="192" t="s">
        <v>761</v>
      </c>
      <c r="D306" s="185" t="s">
        <v>392</v>
      </c>
      <c r="E306" s="27">
        <v>8</v>
      </c>
      <c r="F306" s="180" t="s">
        <v>393</v>
      </c>
      <c r="G306" s="27">
        <v>7</v>
      </c>
      <c r="H306" s="180" t="s">
        <v>393</v>
      </c>
      <c r="I306" s="27">
        <v>7</v>
      </c>
      <c r="J306" s="180" t="s">
        <v>393</v>
      </c>
      <c r="K306" s="27">
        <v>7</v>
      </c>
      <c r="L306" s="180" t="s">
        <v>393</v>
      </c>
      <c r="M306" s="27">
        <v>7</v>
      </c>
      <c r="N306" s="180">
        <v>7.2</v>
      </c>
      <c r="O306" s="181">
        <v>0</v>
      </c>
      <c r="P306" s="182" t="s">
        <v>850</v>
      </c>
      <c r="Q306" s="182"/>
      <c r="R306" s="183"/>
    </row>
    <row r="307" spans="1:18" ht="33" x14ac:dyDescent="0.25">
      <c r="A307" s="178">
        <f t="shared" si="4"/>
        <v>302</v>
      </c>
      <c r="B307" s="58" t="s">
        <v>373</v>
      </c>
      <c r="C307" s="192" t="s">
        <v>761</v>
      </c>
      <c r="D307" s="185" t="s">
        <v>393</v>
      </c>
      <c r="E307" s="27">
        <v>7</v>
      </c>
      <c r="F307" s="180" t="s">
        <v>393</v>
      </c>
      <c r="G307" s="27">
        <v>7</v>
      </c>
      <c r="H307" s="180" t="s">
        <v>393</v>
      </c>
      <c r="I307" s="27">
        <v>7</v>
      </c>
      <c r="J307" s="180" t="s">
        <v>394</v>
      </c>
      <c r="K307" s="27">
        <v>6</v>
      </c>
      <c r="L307" s="180" t="s">
        <v>306</v>
      </c>
      <c r="M307" s="27">
        <v>7</v>
      </c>
      <c r="N307" s="180">
        <v>6.8</v>
      </c>
      <c r="O307" s="181">
        <v>0</v>
      </c>
      <c r="P307" s="182" t="s">
        <v>850</v>
      </c>
      <c r="Q307" s="182" t="s">
        <v>855</v>
      </c>
      <c r="R307" s="197"/>
    </row>
    <row r="308" spans="1:18" ht="33" x14ac:dyDescent="0.25">
      <c r="A308" s="178">
        <f t="shared" si="4"/>
        <v>303</v>
      </c>
      <c r="B308" s="183" t="s">
        <v>359</v>
      </c>
      <c r="C308" s="192" t="s">
        <v>761</v>
      </c>
      <c r="D308" s="185" t="s">
        <v>389</v>
      </c>
      <c r="E308" s="27"/>
      <c r="F308" s="180" t="s">
        <v>393</v>
      </c>
      <c r="G308" s="27">
        <v>7</v>
      </c>
      <c r="H308" s="180" t="s">
        <v>393</v>
      </c>
      <c r="I308" s="27">
        <v>7</v>
      </c>
      <c r="J308" s="180" t="s">
        <v>393</v>
      </c>
      <c r="K308" s="27">
        <v>7</v>
      </c>
      <c r="L308" s="180" t="s">
        <v>393</v>
      </c>
      <c r="M308" s="27">
        <v>7</v>
      </c>
      <c r="N308" s="180">
        <v>7</v>
      </c>
      <c r="O308" s="181">
        <v>0</v>
      </c>
      <c r="P308" s="182" t="s">
        <v>850</v>
      </c>
      <c r="Q308" s="182" t="s">
        <v>726</v>
      </c>
      <c r="R308" s="197"/>
    </row>
    <row r="309" spans="1:18" x14ac:dyDescent="0.25">
      <c r="A309" s="178">
        <f t="shared" si="4"/>
        <v>304</v>
      </c>
      <c r="B309" s="187" t="s">
        <v>333</v>
      </c>
      <c r="C309" s="176" t="s">
        <v>378</v>
      </c>
      <c r="D309" s="185" t="s">
        <v>393</v>
      </c>
      <c r="E309" s="27">
        <v>7</v>
      </c>
      <c r="F309" s="180" t="s">
        <v>393</v>
      </c>
      <c r="G309" s="27">
        <v>7</v>
      </c>
      <c r="H309" s="180" t="s">
        <v>393</v>
      </c>
      <c r="I309" s="27">
        <v>7</v>
      </c>
      <c r="J309" s="180" t="s">
        <v>393</v>
      </c>
      <c r="K309" s="27">
        <v>7</v>
      </c>
      <c r="L309" s="180" t="s">
        <v>393</v>
      </c>
      <c r="M309" s="27">
        <v>7</v>
      </c>
      <c r="N309" s="180">
        <v>7</v>
      </c>
      <c r="O309" s="181">
        <v>0</v>
      </c>
      <c r="P309" s="182" t="s">
        <v>850</v>
      </c>
      <c r="Q309" s="182"/>
      <c r="R309" s="183"/>
    </row>
    <row r="310" spans="1:18" x14ac:dyDescent="0.25">
      <c r="A310" s="178">
        <f t="shared" si="4"/>
        <v>305</v>
      </c>
      <c r="B310" s="187" t="s">
        <v>349</v>
      </c>
      <c r="C310" s="176" t="s">
        <v>761</v>
      </c>
      <c r="D310" s="185" t="s">
        <v>393</v>
      </c>
      <c r="E310" s="27">
        <v>7</v>
      </c>
      <c r="F310" s="180" t="s">
        <v>392</v>
      </c>
      <c r="G310" s="27">
        <v>8</v>
      </c>
      <c r="H310" s="180" t="s">
        <v>392</v>
      </c>
      <c r="I310" s="27">
        <v>8</v>
      </c>
      <c r="J310" s="180" t="s">
        <v>393</v>
      </c>
      <c r="K310" s="27">
        <v>7</v>
      </c>
      <c r="L310" s="180" t="s">
        <v>393</v>
      </c>
      <c r="M310" s="27">
        <v>7</v>
      </c>
      <c r="N310" s="180">
        <v>7.4</v>
      </c>
      <c r="O310" s="181">
        <v>0</v>
      </c>
      <c r="P310" s="182" t="s">
        <v>850</v>
      </c>
      <c r="Q310" s="182"/>
      <c r="R310" s="183"/>
    </row>
    <row r="311" spans="1:18" x14ac:dyDescent="0.25">
      <c r="A311" s="178">
        <f t="shared" si="4"/>
        <v>306</v>
      </c>
      <c r="B311" s="187" t="s">
        <v>374</v>
      </c>
      <c r="C311" s="176" t="s">
        <v>761</v>
      </c>
      <c r="D311" s="185" t="s">
        <v>393</v>
      </c>
      <c r="E311" s="27">
        <v>7</v>
      </c>
      <c r="F311" s="180" t="s">
        <v>393</v>
      </c>
      <c r="G311" s="27">
        <v>7</v>
      </c>
      <c r="H311" s="180" t="s">
        <v>392</v>
      </c>
      <c r="I311" s="27">
        <v>8</v>
      </c>
      <c r="J311" s="180" t="s">
        <v>393</v>
      </c>
      <c r="K311" s="27">
        <v>7</v>
      </c>
      <c r="L311" s="180" t="s">
        <v>393</v>
      </c>
      <c r="M311" s="27">
        <v>7</v>
      </c>
      <c r="N311" s="180">
        <v>7.2</v>
      </c>
      <c r="O311" s="181">
        <v>0</v>
      </c>
      <c r="P311" s="182" t="s">
        <v>850</v>
      </c>
      <c r="Q311" s="182"/>
      <c r="R311" s="197"/>
    </row>
    <row r="312" spans="1:18" x14ac:dyDescent="0.25">
      <c r="A312" s="178">
        <f t="shared" si="4"/>
        <v>307</v>
      </c>
      <c r="B312" s="69" t="s">
        <v>208</v>
      </c>
      <c r="C312" s="176" t="s">
        <v>772</v>
      </c>
      <c r="D312" s="185" t="s">
        <v>393</v>
      </c>
      <c r="E312" s="27">
        <v>7</v>
      </c>
      <c r="F312" s="180" t="s">
        <v>393</v>
      </c>
      <c r="G312" s="27">
        <v>7</v>
      </c>
      <c r="H312" s="180" t="s">
        <v>392</v>
      </c>
      <c r="I312" s="27">
        <v>8</v>
      </c>
      <c r="J312" s="180" t="s">
        <v>393</v>
      </c>
      <c r="K312" s="27">
        <v>7</v>
      </c>
      <c r="L312" s="180" t="s">
        <v>393</v>
      </c>
      <c r="M312" s="27">
        <v>7</v>
      </c>
      <c r="N312" s="180">
        <v>7.2</v>
      </c>
      <c r="O312" s="181">
        <v>0</v>
      </c>
      <c r="P312" s="182" t="s">
        <v>850</v>
      </c>
      <c r="Q312" s="182"/>
      <c r="R312" s="183"/>
    </row>
    <row r="313" spans="1:18" x14ac:dyDescent="0.25">
      <c r="A313" s="178">
        <f t="shared" si="4"/>
        <v>308</v>
      </c>
      <c r="B313" s="69" t="s">
        <v>210</v>
      </c>
      <c r="C313" s="176" t="s">
        <v>761</v>
      </c>
      <c r="D313" s="185" t="s">
        <v>393</v>
      </c>
      <c r="E313" s="27">
        <v>7</v>
      </c>
      <c r="F313" s="180" t="s">
        <v>392</v>
      </c>
      <c r="G313" s="27">
        <v>8</v>
      </c>
      <c r="H313" s="180" t="s">
        <v>392</v>
      </c>
      <c r="I313" s="27">
        <v>8</v>
      </c>
      <c r="J313" s="180" t="s">
        <v>392</v>
      </c>
      <c r="K313" s="27">
        <v>8</v>
      </c>
      <c r="L313" s="180" t="s">
        <v>393</v>
      </c>
      <c r="M313" s="27">
        <v>7</v>
      </c>
      <c r="N313" s="180">
        <v>7.6</v>
      </c>
      <c r="O313" s="181">
        <v>0</v>
      </c>
      <c r="P313" s="182" t="s">
        <v>850</v>
      </c>
      <c r="Q313" s="182"/>
      <c r="R313" s="183"/>
    </row>
    <row r="314" spans="1:18" x14ac:dyDescent="0.25">
      <c r="A314" s="178">
        <f t="shared" si="4"/>
        <v>309</v>
      </c>
      <c r="B314" s="69" t="s">
        <v>211</v>
      </c>
      <c r="C314" s="176" t="s">
        <v>761</v>
      </c>
      <c r="D314" s="185" t="s">
        <v>393</v>
      </c>
      <c r="E314" s="27">
        <v>7</v>
      </c>
      <c r="F314" s="180" t="s">
        <v>392</v>
      </c>
      <c r="G314" s="27">
        <v>8</v>
      </c>
      <c r="H314" s="180" t="s">
        <v>392</v>
      </c>
      <c r="I314" s="27">
        <v>8</v>
      </c>
      <c r="J314" s="180" t="s">
        <v>391</v>
      </c>
      <c r="K314" s="27">
        <v>9</v>
      </c>
      <c r="L314" s="180" t="s">
        <v>393</v>
      </c>
      <c r="M314" s="27">
        <v>7</v>
      </c>
      <c r="N314" s="180">
        <v>7.8</v>
      </c>
      <c r="O314" s="181">
        <v>0</v>
      </c>
      <c r="P314" s="182" t="s">
        <v>850</v>
      </c>
      <c r="Q314" s="182"/>
      <c r="R314" s="183"/>
    </row>
    <row r="315" spans="1:18" x14ac:dyDescent="0.25">
      <c r="A315" s="178">
        <f t="shared" si="4"/>
        <v>310</v>
      </c>
      <c r="B315" s="69" t="s">
        <v>214</v>
      </c>
      <c r="C315" s="176" t="s">
        <v>761</v>
      </c>
      <c r="D315" s="185" t="s">
        <v>392</v>
      </c>
      <c r="E315" s="27">
        <v>8</v>
      </c>
      <c r="F315" s="180" t="s">
        <v>392</v>
      </c>
      <c r="G315" s="27">
        <v>8</v>
      </c>
      <c r="H315" s="180" t="s">
        <v>392</v>
      </c>
      <c r="I315" s="27">
        <v>8</v>
      </c>
      <c r="J315" s="180" t="s">
        <v>392</v>
      </c>
      <c r="K315" s="27">
        <v>8</v>
      </c>
      <c r="L315" s="180" t="s">
        <v>393</v>
      </c>
      <c r="M315" s="27">
        <v>7</v>
      </c>
      <c r="N315" s="180">
        <v>7.8</v>
      </c>
      <c r="O315" s="181">
        <v>0</v>
      </c>
      <c r="P315" s="182" t="s">
        <v>850</v>
      </c>
      <c r="Q315" s="182"/>
      <c r="R315" s="183"/>
    </row>
    <row r="316" spans="1:18" x14ac:dyDescent="0.25">
      <c r="A316" s="178">
        <f t="shared" si="4"/>
        <v>311</v>
      </c>
      <c r="B316" s="69" t="s">
        <v>384</v>
      </c>
      <c r="C316" s="176" t="s">
        <v>761</v>
      </c>
      <c r="D316" s="185" t="s">
        <v>393</v>
      </c>
      <c r="E316" s="27">
        <v>7</v>
      </c>
      <c r="F316" s="180" t="s">
        <v>393</v>
      </c>
      <c r="G316" s="27">
        <v>7</v>
      </c>
      <c r="H316" s="180" t="s">
        <v>392</v>
      </c>
      <c r="I316" s="27">
        <v>8</v>
      </c>
      <c r="J316" s="180" t="s">
        <v>393</v>
      </c>
      <c r="K316" s="27">
        <v>7</v>
      </c>
      <c r="L316" s="180" t="s">
        <v>393</v>
      </c>
      <c r="M316" s="27">
        <v>7</v>
      </c>
      <c r="N316" s="180">
        <v>7.2</v>
      </c>
      <c r="O316" s="181">
        <v>0</v>
      </c>
      <c r="P316" s="182" t="s">
        <v>850</v>
      </c>
      <c r="Q316" s="182"/>
      <c r="R316" s="197"/>
    </row>
    <row r="317" spans="1:18" ht="33" x14ac:dyDescent="0.25">
      <c r="A317" s="178">
        <f t="shared" si="4"/>
        <v>312</v>
      </c>
      <c r="B317" s="195" t="s">
        <v>216</v>
      </c>
      <c r="C317" s="196" t="s">
        <v>773</v>
      </c>
      <c r="D317" s="185" t="s">
        <v>393</v>
      </c>
      <c r="E317" s="27">
        <v>7</v>
      </c>
      <c r="F317" s="180" t="s">
        <v>393</v>
      </c>
      <c r="G317" s="27">
        <v>7</v>
      </c>
      <c r="H317" s="180" t="s">
        <v>393</v>
      </c>
      <c r="I317" s="27">
        <v>7</v>
      </c>
      <c r="J317" s="180" t="s">
        <v>393</v>
      </c>
      <c r="K317" s="27">
        <v>7</v>
      </c>
      <c r="L317" s="180" t="s">
        <v>393</v>
      </c>
      <c r="M317" s="27">
        <v>7</v>
      </c>
      <c r="N317" s="180">
        <v>7</v>
      </c>
      <c r="O317" s="181">
        <v>0</v>
      </c>
      <c r="P317" s="182" t="s">
        <v>850</v>
      </c>
      <c r="Q317" s="182"/>
      <c r="R317" s="183"/>
    </row>
    <row r="318" spans="1:18" x14ac:dyDescent="0.25">
      <c r="A318" s="178">
        <f t="shared" si="4"/>
        <v>313</v>
      </c>
      <c r="B318" s="195" t="s">
        <v>215</v>
      </c>
      <c r="C318" s="196" t="s">
        <v>761</v>
      </c>
      <c r="D318" s="185" t="s">
        <v>393</v>
      </c>
      <c r="E318" s="27">
        <v>7</v>
      </c>
      <c r="F318" s="180" t="s">
        <v>393</v>
      </c>
      <c r="G318" s="27">
        <v>7</v>
      </c>
      <c r="H318" s="180" t="s">
        <v>393</v>
      </c>
      <c r="I318" s="27">
        <v>7</v>
      </c>
      <c r="J318" s="180" t="s">
        <v>393</v>
      </c>
      <c r="K318" s="27">
        <v>7</v>
      </c>
      <c r="L318" s="180" t="s">
        <v>393</v>
      </c>
      <c r="M318" s="27">
        <v>7</v>
      </c>
      <c r="N318" s="180">
        <v>7</v>
      </c>
      <c r="O318" s="181">
        <v>0</v>
      </c>
      <c r="P318" s="182" t="s">
        <v>850</v>
      </c>
      <c r="Q318" s="182"/>
      <c r="R318" s="183"/>
    </row>
    <row r="319" spans="1:18" x14ac:dyDescent="0.25">
      <c r="A319" s="178">
        <f t="shared" si="4"/>
        <v>314</v>
      </c>
      <c r="B319" s="195" t="s">
        <v>217</v>
      </c>
      <c r="C319" s="196" t="s">
        <v>761</v>
      </c>
      <c r="D319" s="185" t="s">
        <v>393</v>
      </c>
      <c r="E319" s="27">
        <v>7</v>
      </c>
      <c r="F319" s="180" t="s">
        <v>393</v>
      </c>
      <c r="G319" s="27">
        <v>7</v>
      </c>
      <c r="H319" s="180" t="s">
        <v>393</v>
      </c>
      <c r="I319" s="27">
        <v>7</v>
      </c>
      <c r="J319" s="180" t="s">
        <v>392</v>
      </c>
      <c r="K319" s="27">
        <v>8</v>
      </c>
      <c r="L319" s="180" t="s">
        <v>391</v>
      </c>
      <c r="M319" s="27">
        <v>9</v>
      </c>
      <c r="N319" s="180">
        <v>7.6</v>
      </c>
      <c r="O319" s="181">
        <v>0</v>
      </c>
      <c r="P319" s="182" t="s">
        <v>850</v>
      </c>
      <c r="Q319" s="182"/>
      <c r="R319" s="183"/>
    </row>
    <row r="320" spans="1:18" ht="33" x14ac:dyDescent="0.25">
      <c r="A320" s="178">
        <f t="shared" si="4"/>
        <v>315</v>
      </c>
      <c r="B320" s="58" t="s">
        <v>171</v>
      </c>
      <c r="C320" s="180" t="s">
        <v>775</v>
      </c>
      <c r="D320" s="185" t="s">
        <v>393</v>
      </c>
      <c r="E320" s="27">
        <v>7</v>
      </c>
      <c r="F320" s="180" t="s">
        <v>392</v>
      </c>
      <c r="G320" s="27">
        <v>8</v>
      </c>
      <c r="H320" s="180" t="s">
        <v>392</v>
      </c>
      <c r="I320" s="27">
        <v>8</v>
      </c>
      <c r="J320" s="180" t="s">
        <v>392</v>
      </c>
      <c r="K320" s="27">
        <v>8</v>
      </c>
      <c r="L320" s="180" t="s">
        <v>393</v>
      </c>
      <c r="M320" s="27">
        <v>7</v>
      </c>
      <c r="N320" s="180">
        <v>7.6</v>
      </c>
      <c r="O320" s="181">
        <v>0</v>
      </c>
      <c r="P320" s="182" t="s">
        <v>850</v>
      </c>
      <c r="Q320" s="182"/>
      <c r="R320" s="183"/>
    </row>
    <row r="321" spans="1:18" ht="33" x14ac:dyDescent="0.25">
      <c r="A321" s="178">
        <f t="shared" si="4"/>
        <v>316</v>
      </c>
      <c r="B321" s="69" t="s">
        <v>278</v>
      </c>
      <c r="C321" s="180" t="s">
        <v>776</v>
      </c>
      <c r="D321" s="185" t="s">
        <v>393</v>
      </c>
      <c r="E321" s="27">
        <v>7</v>
      </c>
      <c r="F321" s="180" t="s">
        <v>392</v>
      </c>
      <c r="G321" s="27">
        <v>8</v>
      </c>
      <c r="H321" s="180" t="s">
        <v>392</v>
      </c>
      <c r="I321" s="27">
        <v>8</v>
      </c>
      <c r="J321" s="180" t="s">
        <v>392</v>
      </c>
      <c r="K321" s="27">
        <v>8</v>
      </c>
      <c r="L321" s="180" t="s">
        <v>393</v>
      </c>
      <c r="M321" s="27">
        <v>7</v>
      </c>
      <c r="N321" s="180">
        <v>7.6</v>
      </c>
      <c r="O321" s="181">
        <v>0</v>
      </c>
      <c r="P321" s="182" t="s">
        <v>850</v>
      </c>
      <c r="Q321" s="182"/>
      <c r="R321" s="184"/>
    </row>
    <row r="322" spans="1:18" ht="33" x14ac:dyDescent="0.25">
      <c r="A322" s="178">
        <f t="shared" si="4"/>
        <v>317</v>
      </c>
      <c r="B322" s="69" t="s">
        <v>366</v>
      </c>
      <c r="C322" s="180" t="s">
        <v>777</v>
      </c>
      <c r="D322" s="185" t="s">
        <v>393</v>
      </c>
      <c r="E322" s="27">
        <v>7</v>
      </c>
      <c r="F322" s="180" t="s">
        <v>393</v>
      </c>
      <c r="G322" s="27">
        <v>7</v>
      </c>
      <c r="H322" s="180" t="s">
        <v>393</v>
      </c>
      <c r="I322" s="27">
        <v>7</v>
      </c>
      <c r="J322" s="180" t="s">
        <v>393</v>
      </c>
      <c r="K322" s="27">
        <v>7</v>
      </c>
      <c r="L322" s="180" t="s">
        <v>393</v>
      </c>
      <c r="M322" s="27">
        <v>7</v>
      </c>
      <c r="N322" s="180">
        <v>7</v>
      </c>
      <c r="O322" s="181">
        <v>0</v>
      </c>
      <c r="P322" s="182" t="s">
        <v>850</v>
      </c>
      <c r="Q322" s="182"/>
      <c r="R322" s="183"/>
    </row>
    <row r="323" spans="1:18" ht="36.75" customHeight="1" x14ac:dyDescent="0.25">
      <c r="A323" s="178">
        <f t="shared" si="4"/>
        <v>318</v>
      </c>
      <c r="B323" s="183" t="s">
        <v>238</v>
      </c>
      <c r="C323" s="27" t="s">
        <v>370</v>
      </c>
      <c r="D323" s="185" t="s">
        <v>393</v>
      </c>
      <c r="E323" s="27">
        <v>7</v>
      </c>
      <c r="F323" s="180" t="s">
        <v>393</v>
      </c>
      <c r="G323" s="27">
        <v>7</v>
      </c>
      <c r="H323" s="180" t="s">
        <v>330</v>
      </c>
      <c r="I323" s="27">
        <v>1</v>
      </c>
      <c r="J323" s="180" t="s">
        <v>393</v>
      </c>
      <c r="K323" s="27">
        <v>7</v>
      </c>
      <c r="L323" s="180" t="s">
        <v>394</v>
      </c>
      <c r="M323" s="27">
        <v>6</v>
      </c>
      <c r="N323" s="180">
        <v>5.6</v>
      </c>
      <c r="O323" s="181">
        <v>2</v>
      </c>
      <c r="P323" s="182" t="s">
        <v>851</v>
      </c>
      <c r="Q323" s="182" t="s">
        <v>857</v>
      </c>
      <c r="R323" s="184"/>
    </row>
    <row r="324" spans="1:18" ht="33" customHeight="1" x14ac:dyDescent="0.25">
      <c r="A324" s="178">
        <f t="shared" si="4"/>
        <v>319</v>
      </c>
      <c r="B324" s="183" t="s">
        <v>251</v>
      </c>
      <c r="C324" s="27" t="s">
        <v>761</v>
      </c>
      <c r="D324" s="185" t="s">
        <v>392</v>
      </c>
      <c r="E324" s="27">
        <v>8</v>
      </c>
      <c r="F324" s="180" t="s">
        <v>393</v>
      </c>
      <c r="G324" s="27">
        <v>7</v>
      </c>
      <c r="H324" s="180" t="s">
        <v>392</v>
      </c>
      <c r="I324" s="27">
        <v>8</v>
      </c>
      <c r="J324" s="180" t="s">
        <v>330</v>
      </c>
      <c r="K324" s="27">
        <v>1</v>
      </c>
      <c r="L324" s="180" t="s">
        <v>393</v>
      </c>
      <c r="M324" s="27">
        <v>7</v>
      </c>
      <c r="N324" s="180">
        <v>6.2</v>
      </c>
      <c r="O324" s="181">
        <v>2</v>
      </c>
      <c r="P324" s="182" t="s">
        <v>851</v>
      </c>
      <c r="Q324" s="182" t="s">
        <v>856</v>
      </c>
      <c r="R324" s="184"/>
    </row>
  </sheetData>
  <mergeCells count="6">
    <mergeCell ref="J5:K5"/>
    <mergeCell ref="L5:M5"/>
    <mergeCell ref="N5:P5"/>
    <mergeCell ref="D5:E5"/>
    <mergeCell ref="F5:G5"/>
    <mergeCell ref="H5:I5"/>
  </mergeCells>
  <pageMargins left="0.7" right="0.7" top="0.75" bottom="0.75" header="0.3" footer="0.3"/>
  <pageSetup paperSize="9" orientation="portrait" horizontalDpi="0" verticalDpi="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S499"/>
  <sheetViews>
    <sheetView zoomScale="90" zoomScaleNormal="90" workbookViewId="0">
      <selection activeCell="R43" sqref="R43"/>
    </sheetView>
  </sheetViews>
  <sheetFormatPr defaultColWidth="8.85546875" defaultRowHeight="15.75" x14ac:dyDescent="0.25"/>
  <cols>
    <col min="1" max="1" width="7.140625" style="13" customWidth="1"/>
    <col min="2" max="2" width="31.140625" style="63" customWidth="1"/>
    <col min="3" max="3" width="12.5703125" style="83" customWidth="1"/>
    <col min="4" max="4" width="17.42578125" style="13" hidden="1" customWidth="1"/>
    <col min="5" max="7" width="9.7109375" style="13" hidden="1" customWidth="1"/>
    <col min="8" max="8" width="14.85546875" style="13" hidden="1" customWidth="1"/>
    <col min="9" max="14" width="9.7109375" style="13" hidden="1" customWidth="1"/>
    <col min="15" max="15" width="9.85546875" style="13" customWidth="1"/>
    <col min="16" max="16" width="9.7109375" style="13" hidden="1" customWidth="1"/>
    <col min="17" max="17" width="14.7109375" style="13" customWidth="1"/>
    <col min="18" max="18" width="23.42578125" style="33" customWidth="1"/>
    <col min="19" max="30" width="9.7109375" style="13" hidden="1" customWidth="1"/>
    <col min="31" max="31" width="12.7109375" style="13" hidden="1" customWidth="1"/>
    <col min="32" max="33" width="9.7109375" style="13" hidden="1" customWidth="1"/>
    <col min="34" max="34" width="12.7109375" style="13" hidden="1" customWidth="1"/>
    <col min="35" max="35" width="12.7109375" style="21" hidden="1" customWidth="1"/>
    <col min="36" max="38" width="12.7109375" style="13" hidden="1" customWidth="1"/>
    <col min="39" max="39" width="15.7109375" style="13" hidden="1" customWidth="1"/>
    <col min="40" max="41" width="7.28515625" style="13" hidden="1" customWidth="1"/>
    <col min="42" max="42" width="11" style="13" hidden="1" customWidth="1"/>
    <col min="43" max="43" width="13.85546875" style="13" hidden="1" customWidth="1"/>
    <col min="44" max="44" width="19.28515625" style="33" hidden="1" customWidth="1"/>
    <col min="45" max="45" width="21.7109375" style="21" hidden="1" customWidth="1"/>
    <col min="46" max="46" width="0" style="13" hidden="1" customWidth="1"/>
    <col min="47" max="16384" width="8.85546875" style="13"/>
  </cols>
  <sheetData>
    <row r="1" spans="1:45" s="7" customFormat="1" x14ac:dyDescent="0.25">
      <c r="A1" s="971" t="s">
        <v>335</v>
      </c>
      <c r="B1" s="971"/>
      <c r="C1" s="971"/>
      <c r="D1" s="971"/>
      <c r="O1" s="972" t="s">
        <v>952</v>
      </c>
      <c r="P1" s="972"/>
      <c r="Q1" s="972"/>
      <c r="R1" s="972"/>
      <c r="S1" s="11"/>
      <c r="T1" s="11"/>
      <c r="Y1" s="971"/>
      <c r="Z1" s="971"/>
      <c r="AA1" s="971"/>
      <c r="AB1" s="293"/>
      <c r="AC1" s="293"/>
      <c r="AD1" s="293"/>
      <c r="AE1" s="11"/>
      <c r="AF1" s="293"/>
      <c r="AG1" s="293"/>
      <c r="AH1" s="11"/>
      <c r="AI1" s="221"/>
      <c r="AJ1" s="11"/>
      <c r="AK1" s="11"/>
      <c r="AL1" s="11"/>
      <c r="AM1" s="11"/>
      <c r="AN1" s="11"/>
      <c r="AO1" s="11"/>
      <c r="AQ1" s="11"/>
      <c r="AR1" s="39"/>
      <c r="AS1" s="40"/>
    </row>
    <row r="2" spans="1:45" s="7" customFormat="1" x14ac:dyDescent="0.25">
      <c r="A2" s="971" t="s">
        <v>336</v>
      </c>
      <c r="B2" s="971"/>
      <c r="C2" s="971"/>
      <c r="D2" s="971"/>
      <c r="O2" s="972" t="s">
        <v>953</v>
      </c>
      <c r="P2" s="972"/>
      <c r="Q2" s="972"/>
      <c r="R2" s="972"/>
      <c r="S2" s="11"/>
      <c r="T2" s="11"/>
      <c r="Y2" s="971"/>
      <c r="Z2" s="971"/>
      <c r="AA2" s="971"/>
      <c r="AB2" s="293"/>
      <c r="AC2" s="293"/>
      <c r="AD2" s="293"/>
      <c r="AE2" s="11"/>
      <c r="AF2" s="293"/>
      <c r="AG2" s="293"/>
      <c r="AH2" s="11"/>
      <c r="AI2" s="221"/>
      <c r="AJ2" s="11"/>
      <c r="AK2" s="11"/>
      <c r="AL2" s="11"/>
      <c r="AM2" s="11"/>
      <c r="AN2" s="11"/>
      <c r="AO2" s="11"/>
      <c r="AQ2" s="11"/>
      <c r="AR2" s="39"/>
      <c r="AS2" s="40"/>
    </row>
    <row r="3" spans="1:45" s="7" customFormat="1" ht="21.75" customHeight="1" x14ac:dyDescent="0.25">
      <c r="A3" s="972" t="s">
        <v>950</v>
      </c>
      <c r="B3" s="972"/>
      <c r="C3" s="972"/>
      <c r="D3" s="972"/>
      <c r="R3" s="39"/>
      <c r="S3" s="11"/>
      <c r="T3" s="11"/>
      <c r="Y3" s="293"/>
      <c r="Z3" s="293"/>
      <c r="AA3" s="293"/>
      <c r="AB3" s="293"/>
      <c r="AC3" s="293"/>
      <c r="AD3" s="293"/>
      <c r="AE3" s="11"/>
      <c r="AF3" s="293"/>
      <c r="AG3" s="293"/>
      <c r="AH3" s="11"/>
      <c r="AI3" s="221"/>
      <c r="AJ3" s="11"/>
      <c r="AK3" s="11"/>
      <c r="AL3" s="11"/>
      <c r="AM3" s="11"/>
      <c r="AN3" s="11"/>
      <c r="AO3" s="11"/>
      <c r="AQ3" s="11"/>
      <c r="AR3" s="39"/>
      <c r="AS3" s="40"/>
    </row>
    <row r="4" spans="1:45" s="7" customFormat="1" ht="63" customHeight="1" x14ac:dyDescent="0.25">
      <c r="A4" s="994" t="s">
        <v>951</v>
      </c>
      <c r="B4" s="994"/>
      <c r="C4" s="994"/>
      <c r="D4" s="994"/>
      <c r="E4" s="994"/>
      <c r="F4" s="994"/>
      <c r="G4" s="994"/>
      <c r="H4" s="994"/>
      <c r="I4" s="994"/>
      <c r="J4" s="994"/>
      <c r="K4" s="994"/>
      <c r="L4" s="994"/>
      <c r="M4" s="994"/>
      <c r="N4" s="994"/>
      <c r="O4" s="994"/>
      <c r="P4" s="994"/>
      <c r="Q4" s="994"/>
      <c r="R4" s="994"/>
      <c r="S4" s="294"/>
      <c r="T4" s="294"/>
      <c r="U4" s="11"/>
      <c r="V4" s="11"/>
      <c r="W4" s="11"/>
      <c r="X4" s="11"/>
      <c r="Y4" s="11"/>
      <c r="Z4" s="11"/>
      <c r="AA4" s="11"/>
      <c r="AB4" s="11"/>
      <c r="AC4" s="11"/>
      <c r="AD4" s="11"/>
      <c r="AE4" s="11"/>
      <c r="AF4" s="11"/>
      <c r="AG4" s="11"/>
      <c r="AH4" s="11"/>
      <c r="AI4" s="221"/>
      <c r="AJ4" s="11"/>
      <c r="AK4" s="11"/>
      <c r="AL4" s="11"/>
      <c r="AM4" s="11"/>
      <c r="AN4" s="11"/>
      <c r="AO4" s="11"/>
      <c r="AQ4" s="11"/>
      <c r="AR4" s="11"/>
      <c r="AS4" s="40"/>
    </row>
    <row r="5" spans="1:45" s="7" customFormat="1" x14ac:dyDescent="0.25">
      <c r="C5" s="292"/>
      <c r="D5" s="41"/>
      <c r="R5" s="39"/>
      <c r="S5" s="11"/>
      <c r="T5" s="11"/>
      <c r="AE5" s="11"/>
      <c r="AH5" s="11"/>
      <c r="AI5" s="221"/>
      <c r="AJ5" s="11"/>
      <c r="AK5" s="11"/>
      <c r="AL5" s="11"/>
      <c r="AM5" s="11"/>
      <c r="AQ5" s="11"/>
      <c r="AR5" s="39"/>
      <c r="AS5" s="40"/>
    </row>
    <row r="6" spans="1:45" s="7" customFormat="1" ht="34.5" customHeight="1" x14ac:dyDescent="0.25">
      <c r="A6" s="295" t="s">
        <v>0</v>
      </c>
      <c r="B6" s="295" t="s">
        <v>1</v>
      </c>
      <c r="C6" s="296" t="s">
        <v>941</v>
      </c>
      <c r="D6" s="295" t="s">
        <v>9</v>
      </c>
      <c r="E6" s="982" t="s">
        <v>868</v>
      </c>
      <c r="F6" s="982"/>
      <c r="G6" s="982" t="s">
        <v>869</v>
      </c>
      <c r="H6" s="982"/>
      <c r="I6" s="982" t="s">
        <v>870</v>
      </c>
      <c r="J6" s="982"/>
      <c r="K6" s="982" t="s">
        <v>871</v>
      </c>
      <c r="L6" s="982"/>
      <c r="M6" s="982" t="s">
        <v>872</v>
      </c>
      <c r="N6" s="982"/>
      <c r="O6" s="296" t="s">
        <v>786</v>
      </c>
      <c r="P6" s="295" t="s">
        <v>780</v>
      </c>
      <c r="Q6" s="296" t="s">
        <v>784</v>
      </c>
      <c r="R6" s="295" t="s">
        <v>259</v>
      </c>
      <c r="S6" s="993" t="s">
        <v>873</v>
      </c>
      <c r="T6" s="993"/>
      <c r="U6" s="993" t="s">
        <v>874</v>
      </c>
      <c r="V6" s="993"/>
      <c r="W6" s="993" t="s">
        <v>875</v>
      </c>
      <c r="X6" s="993"/>
      <c r="Y6" s="993" t="s">
        <v>876</v>
      </c>
      <c r="Z6" s="993"/>
      <c r="AA6" s="993" t="s">
        <v>877</v>
      </c>
      <c r="AB6" s="993"/>
      <c r="AC6" s="988" t="s">
        <v>832</v>
      </c>
      <c r="AD6" s="989"/>
      <c r="AE6" s="990"/>
      <c r="AF6" s="988" t="s">
        <v>833</v>
      </c>
      <c r="AG6" s="989"/>
      <c r="AH6" s="990"/>
      <c r="AI6" s="222"/>
      <c r="AJ6" s="223"/>
      <c r="AK6" s="223"/>
      <c r="AL6" s="11"/>
      <c r="AM6" s="11"/>
      <c r="AQ6" s="11"/>
      <c r="AR6" s="39"/>
      <c r="AS6" s="40"/>
    </row>
    <row r="7" spans="1:45" s="7" customFormat="1" ht="22.5" customHeight="1" x14ac:dyDescent="0.25">
      <c r="A7" s="307" t="s">
        <v>892</v>
      </c>
      <c r="B7" s="308" t="s">
        <v>893</v>
      </c>
      <c r="C7" s="309"/>
      <c r="D7" s="310"/>
      <c r="E7" s="309"/>
      <c r="F7" s="310"/>
      <c r="G7" s="309"/>
      <c r="H7" s="310"/>
      <c r="I7" s="309"/>
      <c r="J7" s="310"/>
      <c r="K7" s="309"/>
      <c r="L7" s="310"/>
      <c r="M7" s="309"/>
      <c r="N7" s="310"/>
      <c r="O7" s="309"/>
      <c r="P7" s="311"/>
      <c r="Q7" s="312">
        <f>COUNTA($Q$8:$Q$11)</f>
        <v>4</v>
      </c>
      <c r="R7" s="313" t="str">
        <f xml:space="preserve"> (COUNTIF($Q$8:$Q$11, "Xuất sắc") &amp; " Xuất sắc")</f>
        <v>4 Xuất sắc</v>
      </c>
      <c r="S7" s="224"/>
      <c r="T7" s="8"/>
      <c r="U7" s="224"/>
      <c r="V7" s="8"/>
      <c r="W7" s="224"/>
      <c r="X7" s="8"/>
      <c r="Y7" s="224"/>
      <c r="Z7" s="8"/>
      <c r="AA7" s="224"/>
      <c r="AB7" s="8"/>
      <c r="AC7" s="224"/>
      <c r="AD7" s="277"/>
      <c r="AE7" s="224"/>
      <c r="AF7" s="224"/>
      <c r="AG7" s="277"/>
      <c r="AH7" s="224"/>
      <c r="AI7" s="225"/>
      <c r="AJ7" s="8"/>
      <c r="AK7" s="224"/>
      <c r="AL7" s="8"/>
      <c r="AM7" s="224"/>
      <c r="AN7" s="8"/>
      <c r="AO7" s="224"/>
      <c r="AP7" s="8"/>
      <c r="AQ7" s="224"/>
      <c r="AR7" s="43"/>
      <c r="AS7" s="43"/>
    </row>
    <row r="8" spans="1:45" s="7" customFormat="1" ht="20.100000000000001" hidden="1" customHeight="1" x14ac:dyDescent="0.25">
      <c r="A8" s="86" t="s">
        <v>858</v>
      </c>
      <c r="B8" s="260" t="s">
        <v>15</v>
      </c>
      <c r="C8" s="86" t="s">
        <v>720</v>
      </c>
      <c r="D8" s="234"/>
      <c r="E8" s="5" t="str">
        <f>VLOOKUP($C8,'[4]Gui chi Quynh'!$D$7:$F$393,3,0)</f>
        <v>A1</v>
      </c>
      <c r="F8" s="19">
        <f>VLOOKUP(E8,Sheet1!$B$2:$C$12,2,TRUE)</f>
        <v>10</v>
      </c>
      <c r="G8" s="5" t="str">
        <f>VLOOKUP($C8,'[5]Gui chi Quynh'!$C$7:$E$391,3,0)</f>
        <v>A1</v>
      </c>
      <c r="H8" s="19">
        <f>VLOOKUP(G8,Sheet1!$B$2:$C$12,2,TRUE)</f>
        <v>10</v>
      </c>
      <c r="I8" s="5" t="str">
        <f>VLOOKUP($C8,'[6]Gui chi Quynh'!$C$7:$E$389,3,0)</f>
        <v>A1</v>
      </c>
      <c r="J8" s="19">
        <f>VLOOKUP(I8,Sheet1!$B$2:$C$12,2,TRUE)</f>
        <v>10</v>
      </c>
      <c r="K8" s="5" t="str">
        <f>VLOOKUP($C8,'[7]Gui chi Quynh'!$C$7:$E$389,3,0)</f>
        <v>A1</v>
      </c>
      <c r="L8" s="19">
        <f>VLOOKUP(K8,Sheet1!$B$2:$C$12,2,TRUE)</f>
        <v>10</v>
      </c>
      <c r="M8" s="5" t="str">
        <f>VLOOKUP($C8,'[8]Gui chi Quynh'!$C$7:$E$388,3,0)</f>
        <v>A1</v>
      </c>
      <c r="N8" s="19">
        <f>VLOOKUP(M8,Sheet1!$B$2:$C$12,2,TRUE)</f>
        <v>10</v>
      </c>
      <c r="O8" s="5">
        <f>ROUND(AVERAGE(F8,H8,J8,L8,N8),2)</f>
        <v>10</v>
      </c>
      <c r="P8" s="226">
        <f>COUNTIF(D8:M8,"C*")*1+COUNTIF(D8:M8,"D")*2+COUNTIF(D8:M8,"E")*3</f>
        <v>0</v>
      </c>
      <c r="Q8" s="9" t="str">
        <f t="shared" ref="Q8:Q75" si="0">IF(P8&gt;=3,"Không hoàn thành",IF(AND($O8&gt;=8,$O8&lt;=10,P8=0),"Xuất sắc",IF(AND($O8&gt;=8,$O8&lt;=10,P8=1),"Tốt",IF(AND($O8&gt;=8,$O8&lt;=10,P8=2),"Hoàn thành",IF(AND($O8&gt;6,$O8&lt;8,P8&lt;=1),"Tốt",IF(AND($O8&gt;6,$O8&lt;8,P8=2),"Hoàn thành",IF(AND($O8&gt;=5,$O8&lt;=6,P8&lt;=2),"Hoàn thành",IF(AND($O8&lt;5,P8&gt;3),"Không hoàn thành",""))))))))</f>
        <v>Xuất sắc</v>
      </c>
      <c r="R8" s="10"/>
      <c r="S8" s="19"/>
      <c r="T8" s="19" t="e">
        <f>VLOOKUP(S8,Sheet1!$B$2:$C$12,2,TRUE)</f>
        <v>#N/A</v>
      </c>
      <c r="U8" s="5"/>
      <c r="V8" s="19" t="e">
        <f>VLOOKUP(U8,Sheet1!$B$2:$C$12,2,TRUE)</f>
        <v>#N/A</v>
      </c>
      <c r="W8" s="5"/>
      <c r="X8" s="19" t="e">
        <f>VLOOKUP(W8,Sheet1!$B$2:$C$12,2,TRUE)</f>
        <v>#N/A</v>
      </c>
      <c r="Y8" s="5"/>
      <c r="Z8" s="19" t="e">
        <f>VLOOKUP(Y8,Sheet1!$B$2:$C$12,2,TRUE)</f>
        <v>#N/A</v>
      </c>
      <c r="AA8" s="5"/>
      <c r="AB8" s="19" t="e">
        <f>VLOOKUP(AA8,Sheet1!$B$2:$C$12,2,TRUE)</f>
        <v>#N/A</v>
      </c>
      <c r="AC8" s="5" t="e">
        <f t="shared" ref="AC8:AC75" si="1">ROUND(AVERAGE(T8,V8,X8,Z8),2)</f>
        <v>#N/A</v>
      </c>
      <c r="AD8" s="226">
        <f t="shared" ref="AD8:AD44" si="2">COUNTIF(S8:AA8,"C*")*1+COUNTIF(S8:AA8,"D")*2+COUNTIF(S8:AA8,"E")*3</f>
        <v>0</v>
      </c>
      <c r="AE8" s="9" t="e">
        <f t="shared" ref="AE8:AE44" si="3">IF(AD8&gt;=3,"Không hoàn thành",IF(AND($AC8&gt;=8,$AC8&lt;=10,AD8=0),"Xuất sắc",IF(AND($AC8&gt;=8,$AC8&lt;=10,AD8=1),"Tốt",IF(AND($AC8&gt;=8,$AC8&lt;=10,AD8=2),"Hoàn thành",IF(AND($AC8&gt;6,$AC8&lt;8,AD8&lt;=1),"Tốt",IF(AND($AC8&gt;6,$AC8&lt;8,AD8=2),"Hoàn thành",IF(AND($AC8&gt;=5,$AC8&lt;=6,AD8&lt;=2),"Hoàn thành",IF(AND($AC8&lt;5,AD8&gt;3),"Không hoàn thành",""))))))))</f>
        <v>#N/A</v>
      </c>
      <c r="AF8" s="5" t="e">
        <f t="shared" ref="AF8:AF75" si="4">ROUND(AVERAGE(T8,V8,X8,Z8,AB8),2)</f>
        <v>#N/A</v>
      </c>
      <c r="AG8" s="226">
        <f t="shared" ref="AG8:AG75" si="5">COUNTIF(S8:AB8,"C*")*1+COUNTIF(S8:AB8,"D")*2+COUNTIF(S8:AB8,"E")*3</f>
        <v>0</v>
      </c>
      <c r="AH8" s="9" t="e">
        <f t="shared" ref="AH8:AH35" si="6">IF(AG8&gt;=3,"Không hoàn thành",IF(AND($AF8&gt;=8,$AF8&lt;=10,AG8=0),"Xuất sắc",IF(AND($AF8&gt;=8,$AF8&lt;=10,AG8=1),"Tốt",IF(AND($AF8&gt;=8,$AF8&lt;=10,AG8=2),"Hoàn thành",IF(AND($AF8&gt;6,$AF8&lt;8,AG8&lt;=1),"Tốt",IF(AND($AF8&gt;6,$AF8&lt;8,AG8=2),"Hoàn thành",IF(AND($AF8&gt;=5,$AF8&lt;=6,AG8&lt;=2),"Hoàn thành",IF(AND($AF8&lt;5,AG8&gt;3),"Không hoàn thành",""))))))))</f>
        <v>#N/A</v>
      </c>
      <c r="AI8" s="227"/>
      <c r="AJ8" s="9" t="e">
        <f t="shared" ref="AJ8:AJ75" si="7">ROUND(AVERAGE(O8,AC8),2)</f>
        <v>#N/A</v>
      </c>
      <c r="AK8" s="9">
        <f>COUNTIF(E8:Z8,"D")*1</f>
        <v>0</v>
      </c>
      <c r="AL8" s="9" t="e">
        <f t="shared" ref="AL8:AL75" si="8">IF($AJ8&gt;=8,"Xuất sắc",IF($AJ8&gt;6,"Tốt",IF($AJ8&gt;=5,"Hoàn thành","Không hoàn thành")))</f>
        <v>#N/A</v>
      </c>
      <c r="AM8" s="9" t="e">
        <f t="shared" ref="AM8:AM34" si="9">IF($AK8=1,"Không đạt LĐTT",IF(OR($AL8= "Xuất sắc", $AL8="Tốt"),"Đạt LĐTT","Không đạt LĐTT"))</f>
        <v>#N/A</v>
      </c>
      <c r="AN8" s="5"/>
      <c r="AO8" s="5"/>
      <c r="AP8" s="9"/>
      <c r="AQ8" s="5"/>
      <c r="AR8" s="25"/>
      <c r="AS8" s="25"/>
    </row>
    <row r="9" spans="1:45" s="7" customFormat="1" ht="20.100000000000001" hidden="1" customHeight="1" x14ac:dyDescent="0.25">
      <c r="A9" s="86">
        <f>A8+1</f>
        <v>2</v>
      </c>
      <c r="B9" s="260" t="s">
        <v>17</v>
      </c>
      <c r="C9" s="86" t="s">
        <v>721</v>
      </c>
      <c r="D9" s="5"/>
      <c r="E9" s="5" t="str">
        <f>VLOOKUP($C9,'[4]Gui chi Quynh'!$D$7:$F$393,3,0)</f>
        <v>A1</v>
      </c>
      <c r="F9" s="19">
        <f>VLOOKUP(E9,Sheet1!$B$2:$C$12,2,TRUE)</f>
        <v>10</v>
      </c>
      <c r="G9" s="5" t="str">
        <f>VLOOKUP($C9,'[5]Gui chi Quynh'!$C$7:$E$391,3,0)</f>
        <v>A1</v>
      </c>
      <c r="H9" s="19">
        <f>VLOOKUP(G9,Sheet1!$B$2:$C$12,2,TRUE)</f>
        <v>10</v>
      </c>
      <c r="I9" s="5" t="str">
        <f>VLOOKUP($C9,'[6]Gui chi Quynh'!$C$7:$E$389,3,0)</f>
        <v>A1</v>
      </c>
      <c r="J9" s="19">
        <f>VLOOKUP(I9,Sheet1!$B$2:$C$12,2,TRUE)</f>
        <v>10</v>
      </c>
      <c r="K9" s="5" t="str">
        <f>VLOOKUP($C9,'[7]Gui chi Quynh'!$C$7:$E$389,3,0)</f>
        <v>A1</v>
      </c>
      <c r="L9" s="19">
        <f>VLOOKUP(K9,Sheet1!$B$2:$C$12,2,TRUE)</f>
        <v>10</v>
      </c>
      <c r="M9" s="5" t="str">
        <f>VLOOKUP($C9,'[8]Gui chi Quynh'!$C$7:$E$388,3,0)</f>
        <v>A1</v>
      </c>
      <c r="N9" s="19">
        <f>VLOOKUP(M9,Sheet1!$B$2:$C$12,2,TRUE)</f>
        <v>10</v>
      </c>
      <c r="O9" s="5">
        <f>ROUND(AVERAGE(F9,H9,J9,L9,N9),2)</f>
        <v>10</v>
      </c>
      <c r="P9" s="226">
        <f>COUNTIF(D9:M9,"C*")*1+COUNTIF(D9:M9,"D")*2+COUNTIF(D9:M9,"E")*3</f>
        <v>0</v>
      </c>
      <c r="Q9" s="9" t="str">
        <f t="shared" si="0"/>
        <v>Xuất sắc</v>
      </c>
      <c r="R9" s="10"/>
      <c r="S9" s="19"/>
      <c r="T9" s="19" t="e">
        <f>VLOOKUP(S9,Sheet1!$B$2:$C$12,2,TRUE)</f>
        <v>#N/A</v>
      </c>
      <c r="U9" s="5"/>
      <c r="V9" s="19" t="e">
        <f>VLOOKUP(U9,Sheet1!$B$2:$C$12,2,TRUE)</f>
        <v>#N/A</v>
      </c>
      <c r="W9" s="5"/>
      <c r="X9" s="19" t="e">
        <f>VLOOKUP(W9,Sheet1!$B$2:$C$12,2,TRUE)</f>
        <v>#N/A</v>
      </c>
      <c r="Y9" s="5"/>
      <c r="Z9" s="19" t="e">
        <f>VLOOKUP(Y9,Sheet1!$B$2:$C$12,2,TRUE)</f>
        <v>#N/A</v>
      </c>
      <c r="AA9" s="5"/>
      <c r="AB9" s="19" t="e">
        <f>VLOOKUP(AA9,Sheet1!$B$2:$C$12,2,TRUE)</f>
        <v>#N/A</v>
      </c>
      <c r="AC9" s="5" t="e">
        <f t="shared" si="1"/>
        <v>#N/A</v>
      </c>
      <c r="AD9" s="226">
        <f t="shared" si="2"/>
        <v>0</v>
      </c>
      <c r="AE9" s="9" t="e">
        <f t="shared" si="3"/>
        <v>#N/A</v>
      </c>
      <c r="AF9" s="5" t="e">
        <f t="shared" si="4"/>
        <v>#N/A</v>
      </c>
      <c r="AG9" s="226">
        <f t="shared" si="5"/>
        <v>0</v>
      </c>
      <c r="AH9" s="9" t="e">
        <f t="shared" si="6"/>
        <v>#N/A</v>
      </c>
      <c r="AI9" s="227"/>
      <c r="AJ9" s="9" t="e">
        <f t="shared" si="7"/>
        <v>#N/A</v>
      </c>
      <c r="AK9" s="9">
        <f>COUNTIF(E9:Z9,"D")*1</f>
        <v>0</v>
      </c>
      <c r="AL9" s="9" t="e">
        <f t="shared" si="8"/>
        <v>#N/A</v>
      </c>
      <c r="AM9" s="9" t="e">
        <f t="shared" si="9"/>
        <v>#N/A</v>
      </c>
      <c r="AN9" s="5"/>
      <c r="AO9" s="5"/>
      <c r="AP9" s="9"/>
      <c r="AQ9" s="5"/>
      <c r="AR9" s="25"/>
      <c r="AS9" s="25"/>
    </row>
    <row r="10" spans="1:45" s="7" customFormat="1" ht="20.100000000000001" hidden="1" customHeight="1" x14ac:dyDescent="0.25">
      <c r="A10" s="86">
        <f t="shared" ref="A10:A11" si="10">A9+1</f>
        <v>3</v>
      </c>
      <c r="B10" s="260" t="s">
        <v>16</v>
      </c>
      <c r="C10" s="86" t="s">
        <v>722</v>
      </c>
      <c r="D10" s="38"/>
      <c r="E10" s="5" t="str">
        <f>VLOOKUP($C10,'[4]Gui chi Quynh'!$D$7:$F$393,3,0)</f>
        <v>A1</v>
      </c>
      <c r="F10" s="19">
        <f>VLOOKUP(E10,Sheet1!$B$2:$C$12,2,TRUE)</f>
        <v>10</v>
      </c>
      <c r="G10" s="5" t="str">
        <f>VLOOKUP($C10,'[5]Gui chi Quynh'!$C$7:$E$391,3,0)</f>
        <v>A1</v>
      </c>
      <c r="H10" s="19">
        <f>VLOOKUP(G10,Sheet1!$B$2:$C$12,2,TRUE)</f>
        <v>10</v>
      </c>
      <c r="I10" s="5" t="str">
        <f>VLOOKUP($C10,'[6]Gui chi Quynh'!$C$7:$E$389,3,0)</f>
        <v>A1</v>
      </c>
      <c r="J10" s="19">
        <f>VLOOKUP(I10,Sheet1!$B$2:$C$12,2,TRUE)</f>
        <v>10</v>
      </c>
      <c r="K10" s="5" t="str">
        <f>VLOOKUP($C10,'[7]Gui chi Quynh'!$C$7:$E$389,3,0)</f>
        <v>A1</v>
      </c>
      <c r="L10" s="19">
        <f>VLOOKUP(K10,Sheet1!$B$2:$C$12,2,TRUE)</f>
        <v>10</v>
      </c>
      <c r="M10" s="5" t="str">
        <f>VLOOKUP($C10,'[8]Gui chi Quynh'!$C$7:$E$388,3,0)</f>
        <v>A1</v>
      </c>
      <c r="N10" s="19">
        <f>VLOOKUP(M10,Sheet1!$B$2:$C$12,2,TRUE)</f>
        <v>10</v>
      </c>
      <c r="O10" s="5">
        <f>ROUND(AVERAGE(F10,H10,J10,L10,N10),2)</f>
        <v>10</v>
      </c>
      <c r="P10" s="226">
        <f>COUNTIF(D10:M10,"C*")*1+COUNTIF(D10:M10,"D")*2+COUNTIF(D10:M10,"E")*3</f>
        <v>0</v>
      </c>
      <c r="Q10" s="9" t="str">
        <f t="shared" si="0"/>
        <v>Xuất sắc</v>
      </c>
      <c r="R10" s="82"/>
      <c r="S10" s="19"/>
      <c r="T10" s="19" t="e">
        <f>VLOOKUP(S10,Sheet1!$B$2:$C$12,2,TRUE)</f>
        <v>#N/A</v>
      </c>
      <c r="U10" s="5"/>
      <c r="V10" s="19" t="e">
        <f>VLOOKUP(U10,Sheet1!$B$2:$C$12,2,TRUE)</f>
        <v>#N/A</v>
      </c>
      <c r="W10" s="5"/>
      <c r="X10" s="19" t="e">
        <f>VLOOKUP(W10,Sheet1!$B$2:$C$12,2,TRUE)</f>
        <v>#N/A</v>
      </c>
      <c r="Y10" s="5"/>
      <c r="Z10" s="19" t="e">
        <f>VLOOKUP(Y10,Sheet1!$B$2:$C$12,2,TRUE)</f>
        <v>#N/A</v>
      </c>
      <c r="AA10" s="5"/>
      <c r="AB10" s="19" t="e">
        <f>VLOOKUP(AA10,Sheet1!$B$2:$C$12,2,TRUE)</f>
        <v>#N/A</v>
      </c>
      <c r="AC10" s="5" t="e">
        <f t="shared" si="1"/>
        <v>#N/A</v>
      </c>
      <c r="AD10" s="226">
        <f t="shared" si="2"/>
        <v>0</v>
      </c>
      <c r="AE10" s="9" t="e">
        <f t="shared" si="3"/>
        <v>#N/A</v>
      </c>
      <c r="AF10" s="5" t="e">
        <f t="shared" si="4"/>
        <v>#N/A</v>
      </c>
      <c r="AG10" s="226">
        <f t="shared" si="5"/>
        <v>0</v>
      </c>
      <c r="AH10" s="9" t="e">
        <f t="shared" si="6"/>
        <v>#N/A</v>
      </c>
      <c r="AI10" s="227"/>
      <c r="AJ10" s="9" t="e">
        <f t="shared" si="7"/>
        <v>#N/A</v>
      </c>
      <c r="AK10" s="9">
        <f>COUNTIF(E10:Z10,"D")*1</f>
        <v>0</v>
      </c>
      <c r="AL10" s="9" t="e">
        <f t="shared" si="8"/>
        <v>#N/A</v>
      </c>
      <c r="AM10" s="9" t="e">
        <f t="shared" si="9"/>
        <v>#N/A</v>
      </c>
      <c r="AN10" s="5"/>
      <c r="AO10" s="5"/>
      <c r="AP10" s="9"/>
      <c r="AQ10" s="5"/>
      <c r="AR10" s="29"/>
      <c r="AS10" s="29"/>
    </row>
    <row r="11" spans="1:45" s="7" customFormat="1" ht="20.100000000000001" hidden="1" customHeight="1" x14ac:dyDescent="0.25">
      <c r="A11" s="86">
        <f t="shared" si="10"/>
        <v>4</v>
      </c>
      <c r="B11" s="260" t="s">
        <v>165</v>
      </c>
      <c r="C11" s="86" t="s">
        <v>723</v>
      </c>
      <c r="D11" s="3"/>
      <c r="E11" s="5" t="str">
        <f>VLOOKUP($C11,'[4]Gui chi Quynh'!$D$7:$F$393,3,0)</f>
        <v>A1</v>
      </c>
      <c r="F11" s="19">
        <f>VLOOKUP(E11,Sheet1!$B$2:$C$12,2,TRUE)</f>
        <v>10</v>
      </c>
      <c r="G11" s="5" t="str">
        <f>VLOOKUP($C11,'[5]Gui chi Quynh'!$C$7:$E$391,3,0)</f>
        <v>A1</v>
      </c>
      <c r="H11" s="19">
        <f>VLOOKUP(G11,Sheet1!$B$2:$C$12,2,TRUE)</f>
        <v>10</v>
      </c>
      <c r="I11" s="5" t="str">
        <f>VLOOKUP($C11,'[6]Gui chi Quynh'!$C$7:$E$389,3,0)</f>
        <v>A1</v>
      </c>
      <c r="J11" s="19">
        <f>VLOOKUP(I11,Sheet1!$B$2:$C$12,2,TRUE)</f>
        <v>10</v>
      </c>
      <c r="K11" s="5" t="str">
        <f>VLOOKUP($C11,'[7]Gui chi Quynh'!$C$7:$E$389,3,0)</f>
        <v>A1</v>
      </c>
      <c r="L11" s="19">
        <f>VLOOKUP(K11,Sheet1!$B$2:$C$12,2,TRUE)</f>
        <v>10</v>
      </c>
      <c r="M11" s="5" t="str">
        <f>VLOOKUP($C11,'[8]Gui chi Quynh'!$C$7:$E$388,3,0)</f>
        <v>A1</v>
      </c>
      <c r="N11" s="19">
        <f>VLOOKUP(M11,Sheet1!$B$2:$C$12,2,TRUE)</f>
        <v>10</v>
      </c>
      <c r="O11" s="5">
        <f>ROUND(AVERAGE(F11,H11,J11,L11,N11),2)</f>
        <v>10</v>
      </c>
      <c r="P11" s="226">
        <f>COUNTIF(D11:M11,"C*")*1+COUNTIF(D11:M11,"D")*2+COUNTIF(D11:M11,"E")*3</f>
        <v>0</v>
      </c>
      <c r="Q11" s="9" t="str">
        <f t="shared" si="0"/>
        <v>Xuất sắc</v>
      </c>
      <c r="R11" s="10"/>
      <c r="S11" s="19"/>
      <c r="T11" s="19" t="e">
        <f>VLOOKUP(S11,Sheet1!$B$2:$C$12,2,TRUE)</f>
        <v>#N/A</v>
      </c>
      <c r="U11" s="5"/>
      <c r="V11" s="19" t="e">
        <f>VLOOKUP(U11,Sheet1!$B$2:$C$12,2,TRUE)</f>
        <v>#N/A</v>
      </c>
      <c r="W11" s="5"/>
      <c r="X11" s="19" t="e">
        <f>VLOOKUP(W11,Sheet1!$B$2:$C$12,2,TRUE)</f>
        <v>#N/A</v>
      </c>
      <c r="Y11" s="5"/>
      <c r="Z11" s="19" t="e">
        <f>VLOOKUP(Y11,Sheet1!$B$2:$C$12,2,TRUE)</f>
        <v>#N/A</v>
      </c>
      <c r="AA11" s="5"/>
      <c r="AB11" s="19" t="e">
        <f>VLOOKUP(AA11,Sheet1!$B$2:$C$12,2,TRUE)</f>
        <v>#N/A</v>
      </c>
      <c r="AC11" s="5" t="e">
        <f t="shared" si="1"/>
        <v>#N/A</v>
      </c>
      <c r="AD11" s="226">
        <f t="shared" si="2"/>
        <v>0</v>
      </c>
      <c r="AE11" s="9" t="e">
        <f t="shared" si="3"/>
        <v>#N/A</v>
      </c>
      <c r="AF11" s="5" t="e">
        <f t="shared" si="4"/>
        <v>#N/A</v>
      </c>
      <c r="AG11" s="226">
        <f t="shared" si="5"/>
        <v>0</v>
      </c>
      <c r="AH11" s="9" t="e">
        <f t="shared" si="6"/>
        <v>#N/A</v>
      </c>
      <c r="AI11" s="227"/>
      <c r="AJ11" s="9" t="e">
        <f t="shared" si="7"/>
        <v>#N/A</v>
      </c>
      <c r="AK11" s="9">
        <f>COUNTIF(E11:Z11,"D")*1</f>
        <v>0</v>
      </c>
      <c r="AL11" s="9" t="e">
        <f t="shared" si="8"/>
        <v>#N/A</v>
      </c>
      <c r="AM11" s="9" t="e">
        <f t="shared" si="9"/>
        <v>#N/A</v>
      </c>
      <c r="AN11" s="5"/>
      <c r="AO11" s="5"/>
      <c r="AP11" s="9"/>
      <c r="AQ11" s="5"/>
      <c r="AR11" s="25"/>
      <c r="AS11" s="25"/>
    </row>
    <row r="12" spans="1:45" s="7" customFormat="1" ht="22.5" customHeight="1" x14ac:dyDescent="0.25">
      <c r="A12" s="307" t="s">
        <v>894</v>
      </c>
      <c r="B12" s="308" t="s">
        <v>895</v>
      </c>
      <c r="C12" s="309"/>
      <c r="D12" s="310"/>
      <c r="E12" s="309"/>
      <c r="F12" s="310"/>
      <c r="G12" s="309"/>
      <c r="H12" s="310"/>
      <c r="I12" s="309"/>
      <c r="J12" s="310"/>
      <c r="K12" s="309"/>
      <c r="L12" s="310"/>
      <c r="M12" s="309"/>
      <c r="N12" s="310"/>
      <c r="O12" s="309"/>
      <c r="P12" s="311"/>
      <c r="Q12" s="312">
        <f>$Q$13+$Q$20</f>
        <v>9</v>
      </c>
      <c r="R12" s="313" t="str">
        <f xml:space="preserve"> (COUNTIF($Q$14:$Q$23, "Xuất sắc") &amp; " Xuất sắc")</f>
        <v>9 Xuất sắc</v>
      </c>
      <c r="S12" s="224"/>
      <c r="T12" s="8"/>
      <c r="U12" s="224"/>
      <c r="V12" s="8"/>
      <c r="W12" s="224"/>
      <c r="X12" s="8"/>
      <c r="Y12" s="224"/>
      <c r="Z12" s="8"/>
      <c r="AA12" s="224"/>
      <c r="AB12" s="8"/>
      <c r="AC12" s="224"/>
      <c r="AD12" s="277"/>
      <c r="AE12" s="224"/>
      <c r="AF12" s="224"/>
      <c r="AG12" s="277"/>
      <c r="AH12" s="224"/>
      <c r="AI12" s="225"/>
      <c r="AJ12" s="8"/>
      <c r="AK12" s="224"/>
      <c r="AL12" s="8"/>
      <c r="AM12" s="224"/>
      <c r="AN12" s="8"/>
      <c r="AO12" s="224"/>
      <c r="AP12" s="8"/>
      <c r="AQ12" s="224"/>
      <c r="AR12" s="43"/>
      <c r="AS12" s="43"/>
    </row>
    <row r="13" spans="1:45" s="7" customFormat="1" ht="20.100000000000001" hidden="1" customHeight="1" x14ac:dyDescent="0.25">
      <c r="A13" s="74" t="s">
        <v>859</v>
      </c>
      <c r="B13" s="260" t="s">
        <v>860</v>
      </c>
      <c r="C13" s="74"/>
      <c r="D13" s="5"/>
      <c r="E13" s="5"/>
      <c r="F13" s="19"/>
      <c r="G13" s="5"/>
      <c r="H13" s="19"/>
      <c r="I13" s="5"/>
      <c r="J13" s="19"/>
      <c r="K13" s="19"/>
      <c r="L13" s="19"/>
      <c r="M13" s="19"/>
      <c r="N13" s="19"/>
      <c r="O13" s="5"/>
      <c r="P13" s="226"/>
      <c r="Q13" s="9">
        <f>COUNTA($Q$14:$Q$19)</f>
        <v>6</v>
      </c>
      <c r="R13" s="10" t="str">
        <f xml:space="preserve"> (COUNTIF($Q$14:$Q$19, "Xuất sắc") &amp; " Xuất sắc")</f>
        <v>6 Xuất sắc</v>
      </c>
      <c r="S13" s="19"/>
      <c r="T13" s="19" t="e">
        <f>VLOOKUP(S13,Sheet1!$B$2:$C$12,2,TRUE)</f>
        <v>#N/A</v>
      </c>
      <c r="U13" s="5"/>
      <c r="V13" s="19" t="e">
        <f>VLOOKUP(U13,Sheet1!$B$2:$C$12,2,TRUE)</f>
        <v>#N/A</v>
      </c>
      <c r="W13" s="5"/>
      <c r="X13" s="19" t="e">
        <f>VLOOKUP(W13,Sheet1!$B$2:$C$12,2,TRUE)</f>
        <v>#N/A</v>
      </c>
      <c r="Y13" s="5"/>
      <c r="Z13" s="19" t="e">
        <f>VLOOKUP(Y13,Sheet1!$B$2:$C$12,2,TRUE)</f>
        <v>#N/A</v>
      </c>
      <c r="AA13" s="5"/>
      <c r="AB13" s="19" t="e">
        <f>VLOOKUP(AA13,Sheet1!$B$2:$C$12,2,TRUE)</f>
        <v>#N/A</v>
      </c>
      <c r="AC13" s="5" t="e">
        <f t="shared" si="1"/>
        <v>#N/A</v>
      </c>
      <c r="AD13" s="226">
        <f t="shared" si="2"/>
        <v>0</v>
      </c>
      <c r="AE13" s="9" t="e">
        <f t="shared" si="3"/>
        <v>#N/A</v>
      </c>
      <c r="AF13" s="5" t="e">
        <f t="shared" si="4"/>
        <v>#N/A</v>
      </c>
      <c r="AG13" s="226">
        <f t="shared" si="5"/>
        <v>0</v>
      </c>
      <c r="AH13" s="9" t="e">
        <f t="shared" si="6"/>
        <v>#N/A</v>
      </c>
      <c r="AI13" s="227"/>
      <c r="AJ13" s="9" t="e">
        <f t="shared" si="7"/>
        <v>#N/A</v>
      </c>
      <c r="AK13" s="9">
        <f t="shared" ref="AK13:AK23" si="11">COUNTIF(E13:Z13,"D")*1</f>
        <v>0</v>
      </c>
      <c r="AL13" s="9" t="e">
        <f t="shared" si="8"/>
        <v>#N/A</v>
      </c>
      <c r="AM13" s="9" t="e">
        <f t="shared" si="9"/>
        <v>#N/A</v>
      </c>
      <c r="AN13" s="16"/>
      <c r="AO13" s="16"/>
      <c r="AP13" s="9"/>
      <c r="AQ13" s="5"/>
      <c r="AR13" s="25"/>
      <c r="AS13" s="25"/>
    </row>
    <row r="14" spans="1:45" s="7" customFormat="1" ht="18" hidden="1" customHeight="1" x14ac:dyDescent="0.25">
      <c r="A14" s="86">
        <v>5</v>
      </c>
      <c r="B14" s="77" t="s">
        <v>49</v>
      </c>
      <c r="C14" s="9" t="s">
        <v>433</v>
      </c>
      <c r="D14" s="45" t="s">
        <v>362</v>
      </c>
      <c r="E14" s="5" t="str">
        <f>VLOOKUP($C14,'[4]Gui chi Quynh'!$D$7:$F$393,3,0)</f>
        <v>A1</v>
      </c>
      <c r="F14" s="19">
        <f>VLOOKUP(E14,Sheet1!$B$2:$C$12,2,TRUE)</f>
        <v>10</v>
      </c>
      <c r="G14" s="5" t="str">
        <f>VLOOKUP($C14,'[5]Gui chi Quynh'!$C$7:$E$391,3,0)</f>
        <v>A1</v>
      </c>
      <c r="H14" s="19">
        <f>VLOOKUP(G14,Sheet1!$B$2:$C$12,2,TRUE)</f>
        <v>10</v>
      </c>
      <c r="I14" s="5" t="str">
        <f>VLOOKUP($C14,'[6]Gui chi Quynh'!$C$7:$E$389,3,0)</f>
        <v>A1</v>
      </c>
      <c r="J14" s="19">
        <f>VLOOKUP(I14,Sheet1!$B$2:$C$12,2,TRUE)</f>
        <v>10</v>
      </c>
      <c r="K14" s="5" t="str">
        <f>VLOOKUP($C14,'[7]Gui chi Quynh'!$C$7:$E$389,3,0)</f>
        <v>A1</v>
      </c>
      <c r="L14" s="19">
        <f>VLOOKUP(K14,Sheet1!$B$2:$C$12,2,TRUE)</f>
        <v>10</v>
      </c>
      <c r="M14" s="5" t="str">
        <f>VLOOKUP($C14,'[8]Gui chi Quynh'!$C$7:$E$388,3,0)</f>
        <v>A1</v>
      </c>
      <c r="N14" s="19">
        <f>VLOOKUP(M14,Sheet1!$B$2:$C$12,2,TRUE)</f>
        <v>10</v>
      </c>
      <c r="O14" s="5">
        <f t="shared" ref="O14:O19" si="12">ROUND(AVERAGE(F14,H14,J14,L14,N14),2)</f>
        <v>10</v>
      </c>
      <c r="P14" s="226">
        <f t="shared" ref="P14:P19" si="13">COUNTIF(D14:M14,"C*")*1+COUNTIF(D14:M14,"D")*2+COUNTIF(D14:M14,"E")*3</f>
        <v>0</v>
      </c>
      <c r="Q14" s="9" t="str">
        <f t="shared" si="0"/>
        <v>Xuất sắc</v>
      </c>
      <c r="R14" s="10"/>
      <c r="S14" s="19"/>
      <c r="T14" s="19" t="e">
        <f>VLOOKUP(S14,Sheet1!$B$2:$C$12,2,TRUE)</f>
        <v>#N/A</v>
      </c>
      <c r="U14" s="5"/>
      <c r="V14" s="19" t="e">
        <f>VLOOKUP(U14,Sheet1!$B$2:$C$12,2,TRUE)</f>
        <v>#N/A</v>
      </c>
      <c r="W14" s="5"/>
      <c r="X14" s="19" t="e">
        <f>VLOOKUP(W14,Sheet1!$B$2:$C$12,2,TRUE)</f>
        <v>#N/A</v>
      </c>
      <c r="Y14" s="5"/>
      <c r="Z14" s="19" t="e">
        <f>VLOOKUP(Y14,Sheet1!$B$2:$C$12,2,TRUE)</f>
        <v>#N/A</v>
      </c>
      <c r="AA14" s="5"/>
      <c r="AB14" s="19" t="e">
        <f>VLOOKUP(AA14,Sheet1!$B$2:$C$12,2,TRUE)</f>
        <v>#N/A</v>
      </c>
      <c r="AC14" s="5" t="e">
        <f t="shared" si="1"/>
        <v>#N/A</v>
      </c>
      <c r="AD14" s="226">
        <f t="shared" si="2"/>
        <v>0</v>
      </c>
      <c r="AE14" s="9" t="e">
        <f t="shared" si="3"/>
        <v>#N/A</v>
      </c>
      <c r="AF14" s="5" t="e">
        <f t="shared" si="4"/>
        <v>#N/A</v>
      </c>
      <c r="AG14" s="226">
        <f t="shared" si="5"/>
        <v>0</v>
      </c>
      <c r="AH14" s="9" t="e">
        <f t="shared" si="6"/>
        <v>#N/A</v>
      </c>
      <c r="AI14" s="227"/>
      <c r="AJ14" s="9" t="e">
        <f t="shared" si="7"/>
        <v>#N/A</v>
      </c>
      <c r="AK14" s="9">
        <f t="shared" si="11"/>
        <v>0</v>
      </c>
      <c r="AL14" s="9" t="e">
        <f t="shared" si="8"/>
        <v>#N/A</v>
      </c>
      <c r="AM14" s="9" t="e">
        <f t="shared" si="9"/>
        <v>#N/A</v>
      </c>
      <c r="AN14" s="5"/>
      <c r="AO14" s="5"/>
      <c r="AP14" s="9"/>
      <c r="AQ14" s="5"/>
      <c r="AR14" s="25"/>
      <c r="AS14" s="25"/>
    </row>
    <row r="15" spans="1:45" s="7" customFormat="1" ht="20.100000000000001" hidden="1" customHeight="1" x14ac:dyDescent="0.25">
      <c r="A15" s="86">
        <f>A14+1</f>
        <v>6</v>
      </c>
      <c r="B15" s="77" t="s">
        <v>50</v>
      </c>
      <c r="C15" s="9" t="s">
        <v>434</v>
      </c>
      <c r="D15" s="5"/>
      <c r="E15" s="5" t="str">
        <f>VLOOKUP($C15,'[4]Gui chi Quynh'!$D$7:$F$393,3,0)</f>
        <v>A2</v>
      </c>
      <c r="F15" s="19">
        <f>VLOOKUP(E15,Sheet1!$B$2:$C$12,2,TRUE)</f>
        <v>9</v>
      </c>
      <c r="G15" s="5" t="str">
        <f>VLOOKUP($C15,'[5]Gui chi Quynh'!$C$7:$E$391,3,0)</f>
        <v>A2</v>
      </c>
      <c r="H15" s="19">
        <f>VLOOKUP(G15,Sheet1!$B$2:$C$12,2,TRUE)</f>
        <v>9</v>
      </c>
      <c r="I15" s="5" t="str">
        <f>VLOOKUP($C15,'[6]Gui chi Quynh'!$C$7:$E$389,3,0)</f>
        <v>A2</v>
      </c>
      <c r="J15" s="19">
        <f>VLOOKUP(I15,Sheet1!$B$2:$C$12,2,TRUE)</f>
        <v>9</v>
      </c>
      <c r="K15" s="5" t="str">
        <f>VLOOKUP($C15,'[7]Gui chi Quynh'!$C$7:$E$389,3,0)</f>
        <v>A2</v>
      </c>
      <c r="L15" s="19">
        <f>VLOOKUP(K15,Sheet1!$B$2:$C$12,2,TRUE)</f>
        <v>9</v>
      </c>
      <c r="M15" s="5" t="str">
        <f>VLOOKUP($C15,'[8]Gui chi Quynh'!$C$7:$E$388,3,0)</f>
        <v>A2</v>
      </c>
      <c r="N15" s="19">
        <f>VLOOKUP(M15,Sheet1!$B$2:$C$12,2,TRUE)</f>
        <v>9</v>
      </c>
      <c r="O15" s="5">
        <f t="shared" si="12"/>
        <v>9</v>
      </c>
      <c r="P15" s="226">
        <f t="shared" si="13"/>
        <v>0</v>
      </c>
      <c r="Q15" s="9" t="str">
        <f t="shared" si="0"/>
        <v>Xuất sắc</v>
      </c>
      <c r="R15" s="10"/>
      <c r="S15" s="19"/>
      <c r="T15" s="19" t="e">
        <f>VLOOKUP(S15,Sheet1!$B$2:$C$12,2,TRUE)</f>
        <v>#N/A</v>
      </c>
      <c r="U15" s="5"/>
      <c r="V15" s="19" t="e">
        <f>VLOOKUP(U15,Sheet1!$B$2:$C$12,2,TRUE)</f>
        <v>#N/A</v>
      </c>
      <c r="W15" s="5"/>
      <c r="X15" s="19" t="e">
        <f>VLOOKUP(W15,Sheet1!$B$2:$C$12,2,TRUE)</f>
        <v>#N/A</v>
      </c>
      <c r="Y15" s="5"/>
      <c r="Z15" s="19" t="e">
        <f>VLOOKUP(Y15,Sheet1!$B$2:$C$12,2,TRUE)</f>
        <v>#N/A</v>
      </c>
      <c r="AA15" s="5"/>
      <c r="AB15" s="19" t="e">
        <f>VLOOKUP(AA15,Sheet1!$B$2:$C$12,2,TRUE)</f>
        <v>#N/A</v>
      </c>
      <c r="AC15" s="5" t="e">
        <f t="shared" si="1"/>
        <v>#N/A</v>
      </c>
      <c r="AD15" s="226">
        <f t="shared" si="2"/>
        <v>0</v>
      </c>
      <c r="AE15" s="9" t="e">
        <f t="shared" si="3"/>
        <v>#N/A</v>
      </c>
      <c r="AF15" s="5" t="e">
        <f t="shared" si="4"/>
        <v>#N/A</v>
      </c>
      <c r="AG15" s="226">
        <f t="shared" si="5"/>
        <v>0</v>
      </c>
      <c r="AH15" s="9" t="e">
        <f t="shared" si="6"/>
        <v>#N/A</v>
      </c>
      <c r="AI15" s="227"/>
      <c r="AJ15" s="9" t="e">
        <f t="shared" si="7"/>
        <v>#N/A</v>
      </c>
      <c r="AK15" s="9">
        <f t="shared" si="11"/>
        <v>0</v>
      </c>
      <c r="AL15" s="9" t="e">
        <f t="shared" si="8"/>
        <v>#N/A</v>
      </c>
      <c r="AM15" s="9" t="e">
        <f t="shared" si="9"/>
        <v>#N/A</v>
      </c>
      <c r="AN15" s="5"/>
      <c r="AO15" s="5"/>
      <c r="AP15" s="9"/>
      <c r="AQ15" s="5"/>
      <c r="AR15" s="25"/>
      <c r="AS15" s="26"/>
    </row>
    <row r="16" spans="1:45" s="7" customFormat="1" ht="20.100000000000001" hidden="1" customHeight="1" x14ac:dyDescent="0.25">
      <c r="A16" s="86">
        <f t="shared" ref="A16:A19" si="14">A15+1</f>
        <v>7</v>
      </c>
      <c r="B16" s="77" t="s">
        <v>51</v>
      </c>
      <c r="C16" s="9" t="s">
        <v>435</v>
      </c>
      <c r="D16" s="5"/>
      <c r="E16" s="5" t="str">
        <f>VLOOKUP($C16,'[4]Gui chi Quynh'!$D$7:$F$393,3,0)</f>
        <v>A2</v>
      </c>
      <c r="F16" s="19">
        <f>VLOOKUP(E16,Sheet1!$B$2:$C$12,2,TRUE)</f>
        <v>9</v>
      </c>
      <c r="G16" s="5" t="str">
        <f>VLOOKUP($C16,'[5]Gui chi Quynh'!$C$7:$E$391,3,0)</f>
        <v>A2</v>
      </c>
      <c r="H16" s="19">
        <f>VLOOKUP(G16,Sheet1!$B$2:$C$12,2,TRUE)</f>
        <v>9</v>
      </c>
      <c r="I16" s="5" t="str">
        <f>VLOOKUP($C16,'[6]Gui chi Quynh'!$C$7:$E$389,3,0)</f>
        <v>A1</v>
      </c>
      <c r="J16" s="19">
        <f>VLOOKUP(I16,Sheet1!$B$2:$C$12,2,TRUE)</f>
        <v>10</v>
      </c>
      <c r="K16" s="5" t="str">
        <f>VLOOKUP($C16,'[7]Gui chi Quynh'!$C$7:$E$389,3,0)</f>
        <v>A2</v>
      </c>
      <c r="L16" s="19">
        <f>VLOOKUP(K16,Sheet1!$B$2:$C$12,2,TRUE)</f>
        <v>9</v>
      </c>
      <c r="M16" s="5" t="str">
        <f>VLOOKUP($C16,'[8]Gui chi Quynh'!$C$7:$E$388,3,0)</f>
        <v>A2</v>
      </c>
      <c r="N16" s="19">
        <f>VLOOKUP(M16,Sheet1!$B$2:$C$12,2,TRUE)</f>
        <v>9</v>
      </c>
      <c r="O16" s="5">
        <f t="shared" si="12"/>
        <v>9.1999999999999993</v>
      </c>
      <c r="P16" s="226">
        <f t="shared" si="13"/>
        <v>0</v>
      </c>
      <c r="Q16" s="9" t="str">
        <f t="shared" si="0"/>
        <v>Xuất sắc</v>
      </c>
      <c r="R16" s="10"/>
      <c r="S16" s="19"/>
      <c r="T16" s="19" t="e">
        <f>VLOOKUP(S16,Sheet1!$B$2:$C$12,2,TRUE)</f>
        <v>#N/A</v>
      </c>
      <c r="U16" s="5"/>
      <c r="V16" s="19" t="e">
        <f>VLOOKUP(U16,Sheet1!$B$2:$C$12,2,TRUE)</f>
        <v>#N/A</v>
      </c>
      <c r="W16" s="5"/>
      <c r="X16" s="19" t="e">
        <f>VLOOKUP(W16,Sheet1!$B$2:$C$12,2,TRUE)</f>
        <v>#N/A</v>
      </c>
      <c r="Y16" s="5"/>
      <c r="Z16" s="19" t="e">
        <f>VLOOKUP(Y16,Sheet1!$B$2:$C$12,2,TRUE)</f>
        <v>#N/A</v>
      </c>
      <c r="AA16" s="5"/>
      <c r="AB16" s="19" t="e">
        <f>VLOOKUP(AA16,Sheet1!$B$2:$C$12,2,TRUE)</f>
        <v>#N/A</v>
      </c>
      <c r="AC16" s="5" t="e">
        <f t="shared" si="1"/>
        <v>#N/A</v>
      </c>
      <c r="AD16" s="226">
        <f t="shared" si="2"/>
        <v>0</v>
      </c>
      <c r="AE16" s="9" t="e">
        <f t="shared" si="3"/>
        <v>#N/A</v>
      </c>
      <c r="AF16" s="5" t="e">
        <f t="shared" si="4"/>
        <v>#N/A</v>
      </c>
      <c r="AG16" s="226">
        <f t="shared" si="5"/>
        <v>0</v>
      </c>
      <c r="AH16" s="9" t="e">
        <f t="shared" si="6"/>
        <v>#N/A</v>
      </c>
      <c r="AI16" s="227"/>
      <c r="AJ16" s="9" t="e">
        <f t="shared" si="7"/>
        <v>#N/A</v>
      </c>
      <c r="AK16" s="9">
        <f t="shared" si="11"/>
        <v>0</v>
      </c>
      <c r="AL16" s="9" t="e">
        <f t="shared" si="8"/>
        <v>#N/A</v>
      </c>
      <c r="AM16" s="9" t="e">
        <f t="shared" si="9"/>
        <v>#N/A</v>
      </c>
      <c r="AN16" s="5"/>
      <c r="AO16" s="5"/>
      <c r="AP16" s="9"/>
      <c r="AQ16" s="5"/>
      <c r="AR16" s="25"/>
      <c r="AS16" s="25"/>
    </row>
    <row r="17" spans="1:45" s="7" customFormat="1" ht="20.100000000000001" hidden="1" customHeight="1" x14ac:dyDescent="0.25">
      <c r="A17" s="86">
        <f t="shared" si="14"/>
        <v>8</v>
      </c>
      <c r="B17" s="77" t="s">
        <v>52</v>
      </c>
      <c r="C17" s="9" t="s">
        <v>436</v>
      </c>
      <c r="D17" s="5"/>
      <c r="E17" s="5" t="str">
        <f>VLOOKUP($C17,'[4]Gui chi Quynh'!$D$7:$F$393,3,0)</f>
        <v>A2</v>
      </c>
      <c r="F17" s="19">
        <f>VLOOKUP(E17,Sheet1!$B$2:$C$12,2,TRUE)</f>
        <v>9</v>
      </c>
      <c r="G17" s="5" t="str">
        <f>VLOOKUP($C17,'[5]Gui chi Quynh'!$C$7:$E$391,3,0)</f>
        <v>A2</v>
      </c>
      <c r="H17" s="19">
        <f>VLOOKUP(G17,Sheet1!$B$2:$C$12,2,TRUE)</f>
        <v>9</v>
      </c>
      <c r="I17" s="5" t="str">
        <f>VLOOKUP($C17,'[6]Gui chi Quynh'!$C$7:$E$389,3,0)</f>
        <v>A1</v>
      </c>
      <c r="J17" s="19">
        <f>VLOOKUP(I17,Sheet1!$B$2:$C$12,2,TRUE)</f>
        <v>10</v>
      </c>
      <c r="K17" s="5" t="str">
        <f>VLOOKUP($C17,'[7]Gui chi Quynh'!$C$7:$E$389,3,0)</f>
        <v>A1</v>
      </c>
      <c r="L17" s="19">
        <f>VLOOKUP(K17,Sheet1!$B$2:$C$12,2,TRUE)</f>
        <v>10</v>
      </c>
      <c r="M17" s="5" t="str">
        <f>VLOOKUP($C17,'[8]Gui chi Quynh'!$C$7:$E$388,3,0)</f>
        <v>A2</v>
      </c>
      <c r="N17" s="19">
        <f>VLOOKUP(M17,Sheet1!$B$2:$C$12,2,TRUE)</f>
        <v>9</v>
      </c>
      <c r="O17" s="5">
        <f t="shared" si="12"/>
        <v>9.4</v>
      </c>
      <c r="P17" s="226">
        <f t="shared" si="13"/>
        <v>0</v>
      </c>
      <c r="Q17" s="9" t="str">
        <f t="shared" si="0"/>
        <v>Xuất sắc</v>
      </c>
      <c r="R17" s="10"/>
      <c r="S17" s="19"/>
      <c r="T17" s="19" t="e">
        <f>VLOOKUP(S17,Sheet1!$B$2:$C$12,2,TRUE)</f>
        <v>#N/A</v>
      </c>
      <c r="U17" s="5"/>
      <c r="V17" s="19" t="e">
        <f>VLOOKUP(U17,Sheet1!$B$2:$C$12,2,TRUE)</f>
        <v>#N/A</v>
      </c>
      <c r="W17" s="5"/>
      <c r="X17" s="19" t="e">
        <f>VLOOKUP(W17,Sheet1!$B$2:$C$12,2,TRUE)</f>
        <v>#N/A</v>
      </c>
      <c r="Y17" s="5"/>
      <c r="Z17" s="19" t="e">
        <f>VLOOKUP(Y17,Sheet1!$B$2:$C$12,2,TRUE)</f>
        <v>#N/A</v>
      </c>
      <c r="AA17" s="5"/>
      <c r="AB17" s="19" t="e">
        <f>VLOOKUP(AA17,Sheet1!$B$2:$C$12,2,TRUE)</f>
        <v>#N/A</v>
      </c>
      <c r="AC17" s="5" t="e">
        <f t="shared" si="1"/>
        <v>#N/A</v>
      </c>
      <c r="AD17" s="226">
        <f t="shared" si="2"/>
        <v>0</v>
      </c>
      <c r="AE17" s="9" t="e">
        <f t="shared" si="3"/>
        <v>#N/A</v>
      </c>
      <c r="AF17" s="5" t="e">
        <f t="shared" si="4"/>
        <v>#N/A</v>
      </c>
      <c r="AG17" s="226">
        <f t="shared" si="5"/>
        <v>0</v>
      </c>
      <c r="AH17" s="9" t="e">
        <f t="shared" si="6"/>
        <v>#N/A</v>
      </c>
      <c r="AI17" s="227"/>
      <c r="AJ17" s="9" t="e">
        <f t="shared" si="7"/>
        <v>#N/A</v>
      </c>
      <c r="AK17" s="9">
        <f t="shared" si="11"/>
        <v>0</v>
      </c>
      <c r="AL17" s="9" t="e">
        <f t="shared" si="8"/>
        <v>#N/A</v>
      </c>
      <c r="AM17" s="9" t="e">
        <f t="shared" si="9"/>
        <v>#N/A</v>
      </c>
      <c r="AN17" s="5"/>
      <c r="AO17" s="5"/>
      <c r="AP17" s="9"/>
      <c r="AQ17" s="5"/>
      <c r="AR17" s="26"/>
      <c r="AS17" s="25"/>
    </row>
    <row r="18" spans="1:45" s="7" customFormat="1" ht="20.100000000000001" hidden="1" customHeight="1" x14ac:dyDescent="0.25">
      <c r="A18" s="86">
        <f t="shared" si="14"/>
        <v>9</v>
      </c>
      <c r="B18" s="77" t="s">
        <v>148</v>
      </c>
      <c r="C18" s="9" t="s">
        <v>438</v>
      </c>
      <c r="D18" s="5"/>
      <c r="E18" s="5" t="str">
        <f>VLOOKUP($C18,'[4]Gui chi Quynh'!$D$7:$F$393,3,0)</f>
        <v>A2</v>
      </c>
      <c r="F18" s="19">
        <f>VLOOKUP(E18,Sheet1!$B$2:$C$12,2,TRUE)</f>
        <v>9</v>
      </c>
      <c r="G18" s="5" t="str">
        <f>VLOOKUP($C18,'[5]Gui chi Quynh'!$C$7:$E$391,3,0)</f>
        <v>A2</v>
      </c>
      <c r="H18" s="19">
        <f>VLOOKUP(G18,Sheet1!$B$2:$C$12,2,TRUE)</f>
        <v>9</v>
      </c>
      <c r="I18" s="5" t="str">
        <f>VLOOKUP($C18,'[6]Gui chi Quynh'!$C$7:$E$389,3,0)</f>
        <v>A1</v>
      </c>
      <c r="J18" s="19">
        <f>VLOOKUP(I18,Sheet1!$B$2:$C$12,2,TRUE)</f>
        <v>10</v>
      </c>
      <c r="K18" s="5" t="str">
        <f>VLOOKUP($C18,'[7]Gui chi Quynh'!$C$7:$E$389,3,0)</f>
        <v>A1</v>
      </c>
      <c r="L18" s="19">
        <f>VLOOKUP(K18,Sheet1!$B$2:$C$12,2,TRUE)</f>
        <v>10</v>
      </c>
      <c r="M18" s="5" t="str">
        <f>VLOOKUP($C18,'[8]Gui chi Quynh'!$C$7:$E$388,3,0)</f>
        <v>A2</v>
      </c>
      <c r="N18" s="19">
        <f>VLOOKUP(M18,Sheet1!$B$2:$C$12,2,TRUE)</f>
        <v>9</v>
      </c>
      <c r="O18" s="5">
        <f t="shared" si="12"/>
        <v>9.4</v>
      </c>
      <c r="P18" s="226">
        <f t="shared" si="13"/>
        <v>0</v>
      </c>
      <c r="Q18" s="9" t="str">
        <f t="shared" si="0"/>
        <v>Xuất sắc</v>
      </c>
      <c r="R18" s="10"/>
      <c r="S18" s="19"/>
      <c r="T18" s="19" t="e">
        <f>VLOOKUP(S18,Sheet1!$B$2:$C$12,2,TRUE)</f>
        <v>#N/A</v>
      </c>
      <c r="U18" s="5"/>
      <c r="V18" s="19" t="e">
        <f>VLOOKUP(U18,Sheet1!$B$2:$C$12,2,TRUE)</f>
        <v>#N/A</v>
      </c>
      <c r="W18" s="5"/>
      <c r="X18" s="19" t="e">
        <f>VLOOKUP(W18,Sheet1!$B$2:$C$12,2,TRUE)</f>
        <v>#N/A</v>
      </c>
      <c r="Y18" s="5"/>
      <c r="Z18" s="19" t="e">
        <f>VLOOKUP(Y18,Sheet1!$B$2:$C$12,2,TRUE)</f>
        <v>#N/A</v>
      </c>
      <c r="AA18" s="5"/>
      <c r="AB18" s="19" t="e">
        <f>VLOOKUP(AA18,Sheet1!$B$2:$C$12,2,TRUE)</f>
        <v>#N/A</v>
      </c>
      <c r="AC18" s="5" t="e">
        <f t="shared" si="1"/>
        <v>#N/A</v>
      </c>
      <c r="AD18" s="226">
        <f t="shared" si="2"/>
        <v>0</v>
      </c>
      <c r="AE18" s="9" t="e">
        <f t="shared" si="3"/>
        <v>#N/A</v>
      </c>
      <c r="AF18" s="5" t="e">
        <f t="shared" si="4"/>
        <v>#N/A</v>
      </c>
      <c r="AG18" s="226">
        <f t="shared" si="5"/>
        <v>0</v>
      </c>
      <c r="AH18" s="9" t="e">
        <f t="shared" si="6"/>
        <v>#N/A</v>
      </c>
      <c r="AI18" s="227"/>
      <c r="AJ18" s="9" t="e">
        <f t="shared" si="7"/>
        <v>#N/A</v>
      </c>
      <c r="AK18" s="9">
        <f t="shared" si="11"/>
        <v>0</v>
      </c>
      <c r="AL18" s="9" t="e">
        <f t="shared" si="8"/>
        <v>#N/A</v>
      </c>
      <c r="AM18" s="9" t="e">
        <f t="shared" si="9"/>
        <v>#N/A</v>
      </c>
      <c r="AN18" s="5"/>
      <c r="AO18" s="5"/>
      <c r="AP18" s="9"/>
      <c r="AQ18" s="5"/>
      <c r="AR18" s="25"/>
      <c r="AS18" s="25"/>
    </row>
    <row r="19" spans="1:45" s="7" customFormat="1" ht="20.100000000000001" hidden="1" customHeight="1" x14ac:dyDescent="0.25">
      <c r="A19" s="86">
        <f t="shared" si="14"/>
        <v>10</v>
      </c>
      <c r="B19" s="77" t="s">
        <v>53</v>
      </c>
      <c r="C19" s="9" t="s">
        <v>437</v>
      </c>
      <c r="D19" s="5"/>
      <c r="E19" s="5" t="str">
        <f>VLOOKUP($C19,'[4]Gui chi Quynh'!$D$7:$F$393,3,0)</f>
        <v>A2</v>
      </c>
      <c r="F19" s="19">
        <f>VLOOKUP(E19,Sheet1!$B$2:$C$12,2,TRUE)</f>
        <v>9</v>
      </c>
      <c r="G19" s="5" t="str">
        <f>VLOOKUP($C19,'[5]Gui chi Quynh'!$C$7:$E$391,3,0)</f>
        <v>A2</v>
      </c>
      <c r="H19" s="19">
        <f>VLOOKUP(G19,Sheet1!$B$2:$C$12,2,TRUE)</f>
        <v>9</v>
      </c>
      <c r="I19" s="5" t="str">
        <f>VLOOKUP($C19,'[6]Gui chi Quynh'!$C$7:$E$389,3,0)</f>
        <v>A2</v>
      </c>
      <c r="J19" s="19">
        <f>VLOOKUP(I19,Sheet1!$B$2:$C$12,2,TRUE)</f>
        <v>9</v>
      </c>
      <c r="K19" s="5" t="str">
        <f>VLOOKUP($C19,'[7]Gui chi Quynh'!$C$7:$E$389,3,0)</f>
        <v>A1</v>
      </c>
      <c r="L19" s="19">
        <f>VLOOKUP(K19,Sheet1!$B$2:$C$12,2,TRUE)</f>
        <v>10</v>
      </c>
      <c r="M19" s="5" t="str">
        <f>VLOOKUP($C19,'[8]Gui chi Quynh'!$C$7:$E$388,3,0)</f>
        <v>A2</v>
      </c>
      <c r="N19" s="19">
        <f>VLOOKUP(M19,Sheet1!$B$2:$C$12,2,TRUE)</f>
        <v>9</v>
      </c>
      <c r="O19" s="5">
        <f t="shared" si="12"/>
        <v>9.1999999999999993</v>
      </c>
      <c r="P19" s="226">
        <f t="shared" si="13"/>
        <v>0</v>
      </c>
      <c r="Q19" s="9" t="str">
        <f t="shared" si="0"/>
        <v>Xuất sắc</v>
      </c>
      <c r="R19" s="10"/>
      <c r="S19" s="19"/>
      <c r="T19" s="19" t="e">
        <f>VLOOKUP(S19,Sheet1!$B$2:$C$12,2,TRUE)</f>
        <v>#N/A</v>
      </c>
      <c r="U19" s="5"/>
      <c r="V19" s="19" t="e">
        <f>VLOOKUP(U19,Sheet1!$B$2:$C$12,2,TRUE)</f>
        <v>#N/A</v>
      </c>
      <c r="W19" s="5"/>
      <c r="X19" s="19" t="e">
        <f>VLOOKUP(W19,Sheet1!$B$2:$C$12,2,TRUE)</f>
        <v>#N/A</v>
      </c>
      <c r="Y19" s="5"/>
      <c r="Z19" s="16" t="e">
        <f>VLOOKUP(Y19,Sheet1!$B$2:$C$12,2,TRUE)</f>
        <v>#N/A</v>
      </c>
      <c r="AA19" s="5"/>
      <c r="AB19" s="16" t="e">
        <f>VLOOKUP(AA19,Sheet1!$B$2:$C$12,2,TRUE)</f>
        <v>#N/A</v>
      </c>
      <c r="AC19" s="5" t="e">
        <f t="shared" si="1"/>
        <v>#N/A</v>
      </c>
      <c r="AD19" s="226">
        <f t="shared" si="2"/>
        <v>0</v>
      </c>
      <c r="AE19" s="226" t="e">
        <f t="shared" si="3"/>
        <v>#N/A</v>
      </c>
      <c r="AF19" s="5" t="e">
        <f t="shared" si="4"/>
        <v>#N/A</v>
      </c>
      <c r="AG19" s="226">
        <f t="shared" si="5"/>
        <v>0</v>
      </c>
      <c r="AH19" s="9" t="e">
        <f t="shared" si="6"/>
        <v>#N/A</v>
      </c>
      <c r="AI19" s="227"/>
      <c r="AJ19" s="9" t="e">
        <f t="shared" si="7"/>
        <v>#N/A</v>
      </c>
      <c r="AK19" s="9">
        <f t="shared" si="11"/>
        <v>0</v>
      </c>
      <c r="AL19" s="9" t="e">
        <f t="shared" si="8"/>
        <v>#N/A</v>
      </c>
      <c r="AM19" s="9" t="e">
        <f t="shared" si="9"/>
        <v>#N/A</v>
      </c>
      <c r="AN19" s="5"/>
      <c r="AO19" s="5"/>
      <c r="AP19" s="9"/>
      <c r="AQ19" s="5"/>
      <c r="AR19" s="25"/>
      <c r="AS19" s="25"/>
    </row>
    <row r="20" spans="1:45" s="7" customFormat="1" ht="20.100000000000001" hidden="1" customHeight="1" x14ac:dyDescent="0.25">
      <c r="A20" s="74" t="s">
        <v>861</v>
      </c>
      <c r="B20" s="260" t="s">
        <v>862</v>
      </c>
      <c r="C20" s="74"/>
      <c r="D20" s="5"/>
      <c r="E20" s="5"/>
      <c r="F20" s="19"/>
      <c r="G20" s="5"/>
      <c r="H20" s="19"/>
      <c r="I20" s="5"/>
      <c r="J20" s="19"/>
      <c r="K20" s="19"/>
      <c r="L20" s="19"/>
      <c r="M20" s="19"/>
      <c r="N20" s="19"/>
      <c r="O20" s="5"/>
      <c r="P20" s="226"/>
      <c r="Q20" s="9">
        <f>COUNTA($Q$21:$Q$23)</f>
        <v>3</v>
      </c>
      <c r="R20" s="10" t="str">
        <f xml:space="preserve"> (COUNTIF($Q$21:$Q$23, "Xuất sắc") &amp; " Xuất sắc")</f>
        <v>3 Xuất sắc</v>
      </c>
      <c r="S20" s="19"/>
      <c r="T20" s="19" t="e">
        <f>VLOOKUP(S20,Sheet1!$B$2:$C$12,2,TRUE)</f>
        <v>#N/A</v>
      </c>
      <c r="U20" s="5"/>
      <c r="V20" s="19" t="e">
        <f>VLOOKUP(U20,Sheet1!$B$2:$C$12,2,TRUE)</f>
        <v>#N/A</v>
      </c>
      <c r="W20" s="5"/>
      <c r="X20" s="19" t="e">
        <f>VLOOKUP(W20,Sheet1!$B$2:$C$12,2,TRUE)</f>
        <v>#N/A</v>
      </c>
      <c r="Y20" s="5"/>
      <c r="Z20" s="19" t="e">
        <f>VLOOKUP(Y20,Sheet1!$B$2:$C$12,2,TRUE)</f>
        <v>#N/A</v>
      </c>
      <c r="AA20" s="5"/>
      <c r="AB20" s="19" t="e">
        <f>VLOOKUP(AA20,Sheet1!$B$2:$C$12,2,TRUE)</f>
        <v>#N/A</v>
      </c>
      <c r="AC20" s="5" t="e">
        <f t="shared" si="1"/>
        <v>#N/A</v>
      </c>
      <c r="AD20" s="226">
        <f t="shared" si="2"/>
        <v>0</v>
      </c>
      <c r="AE20" s="9" t="e">
        <f t="shared" si="3"/>
        <v>#N/A</v>
      </c>
      <c r="AF20" s="5" t="e">
        <f t="shared" si="4"/>
        <v>#N/A</v>
      </c>
      <c r="AG20" s="226">
        <f t="shared" si="5"/>
        <v>0</v>
      </c>
      <c r="AH20" s="9" t="e">
        <f t="shared" si="6"/>
        <v>#N/A</v>
      </c>
      <c r="AI20" s="227"/>
      <c r="AJ20" s="9" t="e">
        <f t="shared" si="7"/>
        <v>#N/A</v>
      </c>
      <c r="AK20" s="9">
        <f t="shared" si="11"/>
        <v>0</v>
      </c>
      <c r="AL20" s="9" t="e">
        <f t="shared" si="8"/>
        <v>#N/A</v>
      </c>
      <c r="AM20" s="9" t="e">
        <f t="shared" si="9"/>
        <v>#N/A</v>
      </c>
      <c r="AN20" s="16"/>
      <c r="AO20" s="16"/>
      <c r="AP20" s="9"/>
      <c r="AQ20" s="5"/>
      <c r="AR20" s="25"/>
      <c r="AS20" s="25"/>
    </row>
    <row r="21" spans="1:45" s="7" customFormat="1" ht="20.100000000000001" hidden="1" customHeight="1" x14ac:dyDescent="0.25">
      <c r="A21" s="86" t="s">
        <v>25</v>
      </c>
      <c r="B21" s="77" t="s">
        <v>55</v>
      </c>
      <c r="C21" s="86" t="s">
        <v>439</v>
      </c>
      <c r="D21" s="5"/>
      <c r="E21" s="5" t="str">
        <f>VLOOKUP($C21,'[4]Gui chi Quynh'!$D$7:$F$393,3,0)</f>
        <v>A2</v>
      </c>
      <c r="F21" s="19">
        <f>VLOOKUP(E21,Sheet1!$B$2:$C$12,2,TRUE)</f>
        <v>9</v>
      </c>
      <c r="G21" s="5" t="str">
        <f>VLOOKUP($C21,'[5]Gui chi Quynh'!$C$7:$E$391,3,0)</f>
        <v>A2</v>
      </c>
      <c r="H21" s="19">
        <f>VLOOKUP(G21,Sheet1!$B$2:$C$12,2,TRUE)</f>
        <v>9</v>
      </c>
      <c r="I21" s="5" t="str">
        <f>VLOOKUP($C21,'[6]Gui chi Quynh'!$C$7:$E$389,3,0)</f>
        <v>A2</v>
      </c>
      <c r="J21" s="19">
        <f>VLOOKUP(I21,Sheet1!$B$2:$C$12,2,TRUE)</f>
        <v>9</v>
      </c>
      <c r="K21" s="5" t="str">
        <f>VLOOKUP($C21,'[7]Gui chi Quynh'!$C$7:$E$389,3,0)</f>
        <v>A2</v>
      </c>
      <c r="L21" s="19">
        <f>VLOOKUP(K21,Sheet1!$B$2:$C$12,2,TRUE)</f>
        <v>9</v>
      </c>
      <c r="M21" s="5" t="str">
        <f>VLOOKUP($C21,'[8]Gui chi Quynh'!$C$7:$E$388,3,0)</f>
        <v>A2</v>
      </c>
      <c r="N21" s="19">
        <f>VLOOKUP(M21,Sheet1!$B$2:$C$12,2,TRUE)</f>
        <v>9</v>
      </c>
      <c r="O21" s="5">
        <f>ROUND(AVERAGE(F21,H21,J21,L21,N21),2)</f>
        <v>9</v>
      </c>
      <c r="P21" s="226">
        <f>COUNTIF(D21:M21,"C*")*1+COUNTIF(D21:M21,"D")*2+COUNTIF(D21:M21,"E")*3</f>
        <v>0</v>
      </c>
      <c r="Q21" s="9" t="str">
        <f t="shared" si="0"/>
        <v>Xuất sắc</v>
      </c>
      <c r="R21" s="10"/>
      <c r="S21" s="19"/>
      <c r="T21" s="19" t="e">
        <f>VLOOKUP(S21,Sheet1!$B$2:$C$12,2,TRUE)</f>
        <v>#N/A</v>
      </c>
      <c r="U21" s="5"/>
      <c r="V21" s="19" t="e">
        <f>VLOOKUP(U21,Sheet1!$B$2:$C$12,2,TRUE)</f>
        <v>#N/A</v>
      </c>
      <c r="W21" s="5"/>
      <c r="X21" s="19" t="e">
        <f>VLOOKUP(W21,Sheet1!$B$2:$C$12,2,TRUE)</f>
        <v>#N/A</v>
      </c>
      <c r="Y21" s="5"/>
      <c r="Z21" s="19" t="e">
        <f>VLOOKUP(Y21,Sheet1!$B$2:$C$12,2,TRUE)</f>
        <v>#N/A</v>
      </c>
      <c r="AA21" s="5"/>
      <c r="AB21" s="19" t="e">
        <f>VLOOKUP(AA21,Sheet1!$B$2:$C$12,2,TRUE)</f>
        <v>#N/A</v>
      </c>
      <c r="AC21" s="5" t="e">
        <f t="shared" si="1"/>
        <v>#N/A</v>
      </c>
      <c r="AD21" s="226">
        <f t="shared" si="2"/>
        <v>0</v>
      </c>
      <c r="AE21" s="9" t="e">
        <f t="shared" si="3"/>
        <v>#N/A</v>
      </c>
      <c r="AF21" s="5" t="e">
        <f t="shared" si="4"/>
        <v>#N/A</v>
      </c>
      <c r="AG21" s="226">
        <f t="shared" si="5"/>
        <v>0</v>
      </c>
      <c r="AH21" s="9" t="e">
        <f t="shared" si="6"/>
        <v>#N/A</v>
      </c>
      <c r="AI21" s="227"/>
      <c r="AJ21" s="9" t="e">
        <f t="shared" si="7"/>
        <v>#N/A</v>
      </c>
      <c r="AK21" s="9">
        <f t="shared" si="11"/>
        <v>0</v>
      </c>
      <c r="AL21" s="9" t="e">
        <f t="shared" si="8"/>
        <v>#N/A</v>
      </c>
      <c r="AM21" s="9" t="e">
        <f t="shared" si="9"/>
        <v>#N/A</v>
      </c>
      <c r="AN21" s="5"/>
      <c r="AO21" s="5"/>
      <c r="AP21" s="9"/>
      <c r="AQ21" s="5"/>
      <c r="AR21" s="25"/>
      <c r="AS21" s="25"/>
    </row>
    <row r="22" spans="1:45" s="7" customFormat="1" ht="20.100000000000001" hidden="1" customHeight="1" x14ac:dyDescent="0.25">
      <c r="A22" s="86">
        <f>A21+1</f>
        <v>12</v>
      </c>
      <c r="B22" s="77" t="s">
        <v>358</v>
      </c>
      <c r="C22" s="86" t="s">
        <v>440</v>
      </c>
      <c r="D22" s="5"/>
      <c r="E22" s="5" t="str">
        <f>VLOOKUP($C22,'[4]Gui chi Quynh'!$D$7:$F$393,3,0)</f>
        <v>A2</v>
      </c>
      <c r="F22" s="19">
        <f>VLOOKUP(E22,Sheet1!$B$2:$C$12,2,TRUE)</f>
        <v>9</v>
      </c>
      <c r="G22" s="5" t="str">
        <f>VLOOKUP($C22,'[5]Gui chi Quynh'!$C$7:$E$391,3,0)</f>
        <v>A2</v>
      </c>
      <c r="H22" s="19">
        <f>VLOOKUP(G22,Sheet1!$B$2:$C$12,2,TRUE)</f>
        <v>9</v>
      </c>
      <c r="I22" s="5" t="str">
        <f>VLOOKUP($C22,'[6]Gui chi Quynh'!$C$7:$E$389,3,0)</f>
        <v>A2</v>
      </c>
      <c r="J22" s="19">
        <f>VLOOKUP(I22,Sheet1!$B$2:$C$12,2,TRUE)</f>
        <v>9</v>
      </c>
      <c r="K22" s="5" t="str">
        <f>VLOOKUP($C22,'[7]Gui chi Quynh'!$C$7:$E$389,3,0)</f>
        <v>A2</v>
      </c>
      <c r="L22" s="19">
        <f>VLOOKUP(K22,Sheet1!$B$2:$C$12,2,TRUE)</f>
        <v>9</v>
      </c>
      <c r="M22" s="5" t="str">
        <f>VLOOKUP($C22,'[8]Gui chi Quynh'!$C$7:$E$388,3,0)</f>
        <v>A2</v>
      </c>
      <c r="N22" s="19">
        <f>VLOOKUP(M22,Sheet1!$B$2:$C$12,2,TRUE)</f>
        <v>9</v>
      </c>
      <c r="O22" s="5">
        <f>ROUND(AVERAGE(F22,H22,J22,L22,N22),2)</f>
        <v>9</v>
      </c>
      <c r="P22" s="226">
        <f>COUNTIF(D22:M22,"C*")*1+COUNTIF(D22:M22,"D")*2+COUNTIF(D22:M22,"E")*3</f>
        <v>0</v>
      </c>
      <c r="Q22" s="9" t="str">
        <f t="shared" si="0"/>
        <v>Xuất sắc</v>
      </c>
      <c r="R22" s="10"/>
      <c r="S22" s="19"/>
      <c r="T22" s="19" t="e">
        <f>VLOOKUP(S22,Sheet1!$B$2:$C$12,2,TRUE)</f>
        <v>#N/A</v>
      </c>
      <c r="U22" s="5"/>
      <c r="V22" s="19" t="e">
        <f>VLOOKUP(U22,Sheet1!$B$2:$C$12,2,TRUE)</f>
        <v>#N/A</v>
      </c>
      <c r="W22" s="5"/>
      <c r="X22" s="19" t="e">
        <f>VLOOKUP(W22,Sheet1!$B$2:$C$12,2,TRUE)</f>
        <v>#N/A</v>
      </c>
      <c r="Y22" s="5"/>
      <c r="Z22" s="19" t="e">
        <f>VLOOKUP(Y22,Sheet1!$B$2:$C$12,2,TRUE)</f>
        <v>#N/A</v>
      </c>
      <c r="AA22" s="5"/>
      <c r="AB22" s="19" t="e">
        <f>VLOOKUP(AA22,Sheet1!$B$2:$C$12,2,TRUE)</f>
        <v>#N/A</v>
      </c>
      <c r="AC22" s="5" t="e">
        <f t="shared" si="1"/>
        <v>#N/A</v>
      </c>
      <c r="AD22" s="226">
        <f t="shared" si="2"/>
        <v>0</v>
      </c>
      <c r="AE22" s="9" t="e">
        <f t="shared" si="3"/>
        <v>#N/A</v>
      </c>
      <c r="AF22" s="5" t="e">
        <f t="shared" si="4"/>
        <v>#N/A</v>
      </c>
      <c r="AG22" s="226">
        <f t="shared" si="5"/>
        <v>0</v>
      </c>
      <c r="AH22" s="9" t="e">
        <f t="shared" si="6"/>
        <v>#N/A</v>
      </c>
      <c r="AI22" s="227"/>
      <c r="AJ22" s="9" t="e">
        <f t="shared" si="7"/>
        <v>#N/A</v>
      </c>
      <c r="AK22" s="9">
        <f t="shared" si="11"/>
        <v>0</v>
      </c>
      <c r="AL22" s="9" t="e">
        <f t="shared" si="8"/>
        <v>#N/A</v>
      </c>
      <c r="AM22" s="9" t="e">
        <f t="shared" si="9"/>
        <v>#N/A</v>
      </c>
      <c r="AN22" s="5"/>
      <c r="AO22" s="5"/>
      <c r="AP22" s="9"/>
      <c r="AQ22" s="5"/>
      <c r="AR22" s="25"/>
      <c r="AS22" s="25"/>
    </row>
    <row r="23" spans="1:45" s="7" customFormat="1" ht="20.100000000000001" hidden="1" customHeight="1" x14ac:dyDescent="0.25">
      <c r="A23" s="86">
        <f>A22+1</f>
        <v>13</v>
      </c>
      <c r="B23" s="77" t="s">
        <v>790</v>
      </c>
      <c r="C23" s="86" t="s">
        <v>791</v>
      </c>
      <c r="D23" s="5"/>
      <c r="E23" s="5" t="str">
        <f>VLOOKUP($C23,'[4]Gui chi Quynh'!$D$7:$F$393,3,0)</f>
        <v>A2</v>
      </c>
      <c r="F23" s="19">
        <f>VLOOKUP(E23,Sheet1!$B$2:$C$12,2,TRUE)</f>
        <v>9</v>
      </c>
      <c r="G23" s="5" t="str">
        <f>VLOOKUP($C23,'[5]Gui chi Quynh'!$C$7:$E$391,3,0)</f>
        <v>A2</v>
      </c>
      <c r="H23" s="19">
        <f>VLOOKUP(G23,Sheet1!$B$2:$C$12,2,TRUE)</f>
        <v>9</v>
      </c>
      <c r="I23" s="5" t="str">
        <f>VLOOKUP($C23,'[6]Gui chi Quynh'!$C$7:$E$389,3,0)</f>
        <v>A2</v>
      </c>
      <c r="J23" s="19">
        <f>VLOOKUP(I23,Sheet1!$B$2:$C$12,2,TRUE)</f>
        <v>9</v>
      </c>
      <c r="K23" s="5" t="str">
        <f>VLOOKUP($C23,'[7]Gui chi Quynh'!$C$7:$E$389,3,0)</f>
        <v>A2</v>
      </c>
      <c r="L23" s="19">
        <f>VLOOKUP(K23,Sheet1!$B$2:$C$12,2,TRUE)</f>
        <v>9</v>
      </c>
      <c r="M23" s="5" t="str">
        <f>VLOOKUP($C23,'[8]Gui chi Quynh'!$C$7:$E$388,3,0)</f>
        <v>A3</v>
      </c>
      <c r="N23" s="19">
        <f>VLOOKUP(M23,Sheet1!$B$2:$C$12,2,TRUE)</f>
        <v>8</v>
      </c>
      <c r="O23" s="5">
        <f>ROUND(AVERAGE(F23,H23,J23,L23,N23),2)</f>
        <v>8.8000000000000007</v>
      </c>
      <c r="P23" s="226">
        <f>COUNTIF(D23:M23,"C*")*1+COUNTIF(D23:M23,"D")*2+COUNTIF(D23:M23,"E")*3</f>
        <v>0</v>
      </c>
      <c r="Q23" s="9" t="str">
        <f t="shared" si="0"/>
        <v>Xuất sắc</v>
      </c>
      <c r="R23" s="10"/>
      <c r="S23" s="19"/>
      <c r="T23" s="19" t="e">
        <f>VLOOKUP(S23,Sheet1!$B$2:$C$12,2,TRUE)</f>
        <v>#N/A</v>
      </c>
      <c r="U23" s="5"/>
      <c r="V23" s="19" t="e">
        <f>VLOOKUP(U23,Sheet1!$B$2:$C$12,2,TRUE)</f>
        <v>#N/A</v>
      </c>
      <c r="W23" s="5"/>
      <c r="X23" s="19" t="e">
        <f>VLOOKUP(W23,Sheet1!$B$2:$C$12,2,TRUE)</f>
        <v>#N/A</v>
      </c>
      <c r="Y23" s="5"/>
      <c r="Z23" s="19" t="e">
        <f>VLOOKUP(Y23,Sheet1!$B$2:$C$12,2,TRUE)</f>
        <v>#N/A</v>
      </c>
      <c r="AA23" s="5"/>
      <c r="AB23" s="19" t="e">
        <f>VLOOKUP(AA23,Sheet1!$B$2:$C$12,2,TRUE)</f>
        <v>#N/A</v>
      </c>
      <c r="AC23" s="5" t="e">
        <f t="shared" si="1"/>
        <v>#N/A</v>
      </c>
      <c r="AD23" s="226">
        <f t="shared" si="2"/>
        <v>0</v>
      </c>
      <c r="AE23" s="9" t="e">
        <f t="shared" si="3"/>
        <v>#N/A</v>
      </c>
      <c r="AF23" s="5" t="e">
        <f t="shared" si="4"/>
        <v>#N/A</v>
      </c>
      <c r="AG23" s="226">
        <f t="shared" si="5"/>
        <v>0</v>
      </c>
      <c r="AH23" s="9" t="e">
        <f t="shared" si="6"/>
        <v>#N/A</v>
      </c>
      <c r="AI23" s="227"/>
      <c r="AJ23" s="9" t="e">
        <f t="shared" si="7"/>
        <v>#N/A</v>
      </c>
      <c r="AK23" s="9">
        <f t="shared" si="11"/>
        <v>0</v>
      </c>
      <c r="AL23" s="9" t="e">
        <f t="shared" si="8"/>
        <v>#N/A</v>
      </c>
      <c r="AM23" s="9" t="e">
        <f t="shared" si="9"/>
        <v>#N/A</v>
      </c>
      <c r="AN23" s="5"/>
      <c r="AO23" s="5"/>
      <c r="AP23" s="9"/>
      <c r="AQ23" s="5"/>
      <c r="AR23" s="25"/>
      <c r="AS23" s="25"/>
    </row>
    <row r="24" spans="1:45" s="7" customFormat="1" ht="22.5" customHeight="1" x14ac:dyDescent="0.25">
      <c r="A24" s="307" t="s">
        <v>896</v>
      </c>
      <c r="B24" s="308" t="s">
        <v>897</v>
      </c>
      <c r="C24" s="309"/>
      <c r="D24" s="310"/>
      <c r="E24" s="309"/>
      <c r="F24" s="310"/>
      <c r="G24" s="309"/>
      <c r="H24" s="310"/>
      <c r="I24" s="309"/>
      <c r="J24" s="310"/>
      <c r="K24" s="309"/>
      <c r="L24" s="310"/>
      <c r="M24" s="309"/>
      <c r="N24" s="310"/>
      <c r="O24" s="309"/>
      <c r="P24" s="311"/>
      <c r="Q24" s="312">
        <f>$Q$25+$Q$38</f>
        <v>16</v>
      </c>
      <c r="R24" s="313" t="str">
        <f xml:space="preserve"> (COUNTIF($Q$26:$Q$42, "Xuất sắc") &amp; " Xuất sắc") &amp;" + "&amp; (COUNTIF($Q$26:$Q$42, "Tốt") &amp; " Tốt")</f>
        <v>15 Xuất sắc + 1 Tốt</v>
      </c>
      <c r="S24" s="224"/>
      <c r="T24" s="8"/>
      <c r="U24" s="224"/>
      <c r="V24" s="8"/>
      <c r="W24" s="224"/>
      <c r="X24" s="8"/>
      <c r="Y24" s="224"/>
      <c r="Z24" s="8"/>
      <c r="AA24" s="224"/>
      <c r="AB24" s="8"/>
      <c r="AC24" s="224"/>
      <c r="AD24" s="277"/>
      <c r="AE24" s="224"/>
      <c r="AF24" s="224"/>
      <c r="AG24" s="277"/>
      <c r="AH24" s="224"/>
      <c r="AI24" s="225"/>
      <c r="AJ24" s="8"/>
      <c r="AK24" s="224"/>
      <c r="AL24" s="8"/>
      <c r="AM24" s="224"/>
      <c r="AN24" s="8"/>
      <c r="AO24" s="224"/>
      <c r="AP24" s="8"/>
      <c r="AQ24" s="224"/>
      <c r="AR24" s="43"/>
      <c r="AS24" s="43"/>
    </row>
    <row r="25" spans="1:45" s="7" customFormat="1" ht="20.100000000000001" customHeight="1" x14ac:dyDescent="0.25">
      <c r="A25" s="74" t="s">
        <v>859</v>
      </c>
      <c r="B25" s="260" t="s">
        <v>860</v>
      </c>
      <c r="C25" s="74"/>
      <c r="D25" s="5"/>
      <c r="E25" s="5"/>
      <c r="F25" s="19"/>
      <c r="G25" s="5"/>
      <c r="H25" s="19"/>
      <c r="I25" s="5"/>
      <c r="J25" s="19"/>
      <c r="K25" s="19"/>
      <c r="L25" s="19"/>
      <c r="M25" s="19"/>
      <c r="N25" s="19"/>
      <c r="O25" s="5"/>
      <c r="P25" s="226"/>
      <c r="Q25" s="9">
        <f>COUNTA($Q$26:$Q$37)</f>
        <v>12</v>
      </c>
      <c r="R25" s="10" t="str">
        <f xml:space="preserve"> (COUNTIF($Q$26:$Q$37, "Xuất sắc") &amp; " Xuất sắc") &amp;" + "&amp; (COUNTIF($Q$26:$Q$37, "Tốt") &amp; " Tốt")</f>
        <v>11 Xuất sắc + 1 Tốt</v>
      </c>
      <c r="S25" s="19"/>
      <c r="T25" s="19" t="e">
        <f>VLOOKUP(S25,Sheet1!$B$2:$C$12,2,TRUE)</f>
        <v>#N/A</v>
      </c>
      <c r="U25" s="5"/>
      <c r="V25" s="19" t="e">
        <f>VLOOKUP(U25,Sheet1!$B$2:$C$12,2,TRUE)</f>
        <v>#N/A</v>
      </c>
      <c r="W25" s="5"/>
      <c r="X25" s="19" t="e">
        <f>VLOOKUP(W25,Sheet1!$B$2:$C$12,2,TRUE)</f>
        <v>#N/A</v>
      </c>
      <c r="Y25" s="5"/>
      <c r="Z25" s="19" t="e">
        <f>VLOOKUP(Y25,Sheet1!$B$2:$C$12,2,TRUE)</f>
        <v>#N/A</v>
      </c>
      <c r="AA25" s="5"/>
      <c r="AB25" s="19" t="e">
        <f>VLOOKUP(AA25,Sheet1!$B$2:$C$12,2,TRUE)</f>
        <v>#N/A</v>
      </c>
      <c r="AC25" s="5" t="e">
        <f t="shared" si="1"/>
        <v>#N/A</v>
      </c>
      <c r="AD25" s="226">
        <f t="shared" si="2"/>
        <v>0</v>
      </c>
      <c r="AE25" s="9" t="e">
        <f t="shared" si="3"/>
        <v>#N/A</v>
      </c>
      <c r="AF25" s="5" t="e">
        <f t="shared" si="4"/>
        <v>#N/A</v>
      </c>
      <c r="AG25" s="226">
        <f t="shared" si="5"/>
        <v>0</v>
      </c>
      <c r="AH25" s="9" t="e">
        <f t="shared" si="6"/>
        <v>#N/A</v>
      </c>
      <c r="AI25" s="227"/>
      <c r="AJ25" s="9" t="e">
        <f t="shared" si="7"/>
        <v>#N/A</v>
      </c>
      <c r="AK25" s="9">
        <f t="shared" ref="AK25:AK42" si="15">COUNTIF(E25:Z25,"D")*1</f>
        <v>0</v>
      </c>
      <c r="AL25" s="9" t="e">
        <f t="shared" si="8"/>
        <v>#N/A</v>
      </c>
      <c r="AM25" s="9" t="e">
        <f t="shared" si="9"/>
        <v>#N/A</v>
      </c>
      <c r="AN25" s="16"/>
      <c r="AO25" s="16"/>
      <c r="AP25" s="9"/>
      <c r="AQ25" s="5"/>
      <c r="AR25" s="25"/>
      <c r="AS25" s="25"/>
    </row>
    <row r="26" spans="1:45" s="7" customFormat="1" ht="20.100000000000001" hidden="1" customHeight="1" x14ac:dyDescent="0.25">
      <c r="A26" s="86" t="s">
        <v>31</v>
      </c>
      <c r="B26" s="80" t="s">
        <v>56</v>
      </c>
      <c r="C26" s="263" t="s">
        <v>441</v>
      </c>
      <c r="D26" s="5"/>
      <c r="E26" s="5" t="str">
        <f>VLOOKUP($C26,'[4]Gui chi Quynh'!$D$7:$F$393,3,0)</f>
        <v>A1</v>
      </c>
      <c r="F26" s="19">
        <f>VLOOKUP(E26,Sheet1!$B$2:$C$12,2,TRUE)</f>
        <v>10</v>
      </c>
      <c r="G26" s="5" t="str">
        <f>VLOOKUP($C26,'[5]Gui chi Quynh'!$C$7:$E$391,3,0)</f>
        <v>A1</v>
      </c>
      <c r="H26" s="19">
        <f>VLOOKUP(G26,Sheet1!$B$2:$C$12,2,TRUE)</f>
        <v>10</v>
      </c>
      <c r="I26" s="5" t="str">
        <f>VLOOKUP($C26,'[6]Gui chi Quynh'!$C$7:$E$389,3,0)</f>
        <v>A1</v>
      </c>
      <c r="J26" s="19">
        <f>VLOOKUP(I26,Sheet1!$B$2:$C$12,2,TRUE)</f>
        <v>10</v>
      </c>
      <c r="K26" s="5" t="str">
        <f>VLOOKUP($C26,'[7]Gui chi Quynh'!$C$7:$E$389,3,0)</f>
        <v>A1</v>
      </c>
      <c r="L26" s="19">
        <f>VLOOKUP(K26,Sheet1!$B$2:$C$12,2,TRUE)</f>
        <v>10</v>
      </c>
      <c r="M26" s="5" t="str">
        <f>VLOOKUP($C26,'[8]Gui chi Quynh'!$C$7:$E$388,3,0)</f>
        <v>A1</v>
      </c>
      <c r="N26" s="19">
        <f>VLOOKUP(M26,Sheet1!$B$2:$C$12,2,TRUE)</f>
        <v>10</v>
      </c>
      <c r="O26" s="5">
        <f t="shared" ref="O26:O37" si="16">ROUND(AVERAGE(F26,H26,J26,L26,N26),2)</f>
        <v>10</v>
      </c>
      <c r="P26" s="226">
        <f t="shared" ref="P26:P37" si="17">COUNTIF(D26:M26,"C*")*1+COUNTIF(D26:M26,"D")*2+COUNTIF(D26:M26,"E")*3</f>
        <v>0</v>
      </c>
      <c r="Q26" s="9" t="str">
        <f t="shared" si="0"/>
        <v>Xuất sắc</v>
      </c>
      <c r="R26" s="10"/>
      <c r="S26" s="19"/>
      <c r="T26" s="19" t="e">
        <f>VLOOKUP(S26,Sheet1!$B$2:$C$12,2,TRUE)</f>
        <v>#N/A</v>
      </c>
      <c r="U26" s="5"/>
      <c r="V26" s="19" t="e">
        <f>VLOOKUP(U26,Sheet1!$B$2:$C$12,2,TRUE)</f>
        <v>#N/A</v>
      </c>
      <c r="W26" s="5"/>
      <c r="X26" s="19" t="e">
        <f>VLOOKUP(W26,Sheet1!$B$2:$C$12,2,TRUE)</f>
        <v>#N/A</v>
      </c>
      <c r="Y26" s="5"/>
      <c r="Z26" s="19" t="e">
        <f>VLOOKUP(Y26,Sheet1!$B$2:$C$12,2,TRUE)</f>
        <v>#N/A</v>
      </c>
      <c r="AA26" s="5"/>
      <c r="AB26" s="19" t="e">
        <f>VLOOKUP(AA26,Sheet1!$B$2:$C$12,2,TRUE)</f>
        <v>#N/A</v>
      </c>
      <c r="AC26" s="5" t="e">
        <f t="shared" si="1"/>
        <v>#N/A</v>
      </c>
      <c r="AD26" s="226">
        <f t="shared" si="2"/>
        <v>0</v>
      </c>
      <c r="AE26" s="9" t="e">
        <f t="shared" si="3"/>
        <v>#N/A</v>
      </c>
      <c r="AF26" s="5" t="e">
        <f t="shared" si="4"/>
        <v>#N/A</v>
      </c>
      <c r="AG26" s="226">
        <f t="shared" si="5"/>
        <v>0</v>
      </c>
      <c r="AH26" s="9" t="e">
        <f t="shared" si="6"/>
        <v>#N/A</v>
      </c>
      <c r="AI26" s="227"/>
      <c r="AJ26" s="9" t="e">
        <f t="shared" si="7"/>
        <v>#N/A</v>
      </c>
      <c r="AK26" s="9">
        <f t="shared" si="15"/>
        <v>0</v>
      </c>
      <c r="AL26" s="9" t="e">
        <f t="shared" si="8"/>
        <v>#N/A</v>
      </c>
      <c r="AM26" s="9" t="e">
        <f t="shared" si="9"/>
        <v>#N/A</v>
      </c>
      <c r="AN26" s="16"/>
      <c r="AO26" s="16"/>
      <c r="AP26" s="9"/>
      <c r="AQ26" s="5"/>
      <c r="AR26" s="25"/>
      <c r="AS26" s="25"/>
    </row>
    <row r="27" spans="1:45" s="7" customFormat="1" ht="20.100000000000001" hidden="1" customHeight="1" x14ac:dyDescent="0.25">
      <c r="A27" s="86" t="s">
        <v>33</v>
      </c>
      <c r="B27" s="80" t="s">
        <v>279</v>
      </c>
      <c r="C27" s="263" t="s">
        <v>443</v>
      </c>
      <c r="D27" s="5"/>
      <c r="E27" s="5" t="str">
        <f>VLOOKUP($C27,'[4]Gui chi Quynh'!$D$7:$F$393,3,0)</f>
        <v>A1</v>
      </c>
      <c r="F27" s="19">
        <f>VLOOKUP(E27,Sheet1!$B$2:$C$12,2,TRUE)</f>
        <v>10</v>
      </c>
      <c r="G27" s="5" t="str">
        <f>VLOOKUP($C27,'[5]Gui chi Quynh'!$C$7:$E$391,3,0)</f>
        <v>A1</v>
      </c>
      <c r="H27" s="19">
        <f>VLOOKUP(G27,Sheet1!$B$2:$C$12,2,TRUE)</f>
        <v>10</v>
      </c>
      <c r="I27" s="5" t="str">
        <f>VLOOKUP($C27,'[6]Gui chi Quynh'!$C$7:$E$389,3,0)</f>
        <v>A1</v>
      </c>
      <c r="J27" s="19">
        <f>VLOOKUP(I27,Sheet1!$B$2:$C$12,2,TRUE)</f>
        <v>10</v>
      </c>
      <c r="K27" s="5" t="str">
        <f>VLOOKUP($C27,'[7]Gui chi Quynh'!$C$7:$E$389,3,0)</f>
        <v>A1</v>
      </c>
      <c r="L27" s="19">
        <f>VLOOKUP(K27,Sheet1!$B$2:$C$12,2,TRUE)</f>
        <v>10</v>
      </c>
      <c r="M27" s="5" t="str">
        <f>VLOOKUP($C27,'[8]Gui chi Quynh'!$C$7:$E$388,3,0)</f>
        <v>A1</v>
      </c>
      <c r="N27" s="19">
        <f>VLOOKUP(M27,Sheet1!$B$2:$C$12,2,TRUE)</f>
        <v>10</v>
      </c>
      <c r="O27" s="5">
        <f t="shared" si="16"/>
        <v>10</v>
      </c>
      <c r="P27" s="226">
        <f t="shared" si="17"/>
        <v>0</v>
      </c>
      <c r="Q27" s="9" t="str">
        <f t="shared" si="0"/>
        <v>Xuất sắc</v>
      </c>
      <c r="R27" s="10"/>
      <c r="S27" s="19"/>
      <c r="T27" s="19" t="e">
        <f>VLOOKUP(S27,Sheet1!$B$2:$C$12,2,TRUE)</f>
        <v>#N/A</v>
      </c>
      <c r="U27" s="5"/>
      <c r="V27" s="19" t="e">
        <f>VLOOKUP(U27,Sheet1!$B$2:$C$12,2,TRUE)</f>
        <v>#N/A</v>
      </c>
      <c r="W27" s="5"/>
      <c r="X27" s="19" t="e">
        <f>VLOOKUP(W27,Sheet1!$B$2:$C$12,2,TRUE)</f>
        <v>#N/A</v>
      </c>
      <c r="Y27" s="5"/>
      <c r="Z27" s="19" t="e">
        <f>VLOOKUP(Y27,Sheet1!$B$2:$C$12,2,TRUE)</f>
        <v>#N/A</v>
      </c>
      <c r="AA27" s="5"/>
      <c r="AB27" s="19" t="e">
        <f>VLOOKUP(AA27,Sheet1!$B$2:$C$12,2,TRUE)</f>
        <v>#N/A</v>
      </c>
      <c r="AC27" s="5" t="e">
        <f t="shared" si="1"/>
        <v>#N/A</v>
      </c>
      <c r="AD27" s="226">
        <f t="shared" si="2"/>
        <v>0</v>
      </c>
      <c r="AE27" s="9" t="e">
        <f t="shared" si="3"/>
        <v>#N/A</v>
      </c>
      <c r="AF27" s="5" t="e">
        <f t="shared" si="4"/>
        <v>#N/A</v>
      </c>
      <c r="AG27" s="226">
        <f t="shared" si="5"/>
        <v>0</v>
      </c>
      <c r="AH27" s="9" t="e">
        <f t="shared" si="6"/>
        <v>#N/A</v>
      </c>
      <c r="AI27" s="227"/>
      <c r="AJ27" s="9" t="e">
        <f t="shared" si="7"/>
        <v>#N/A</v>
      </c>
      <c r="AK27" s="9">
        <f t="shared" si="15"/>
        <v>0</v>
      </c>
      <c r="AL27" s="9" t="e">
        <f t="shared" si="8"/>
        <v>#N/A</v>
      </c>
      <c r="AM27" s="9" t="e">
        <f t="shared" si="9"/>
        <v>#N/A</v>
      </c>
      <c r="AN27" s="16"/>
      <c r="AO27" s="16"/>
      <c r="AP27" s="9"/>
      <c r="AQ27" s="5"/>
      <c r="AR27" s="25"/>
      <c r="AS27" s="25"/>
    </row>
    <row r="28" spans="1:45" s="7" customFormat="1" ht="20.100000000000001" hidden="1" customHeight="1" x14ac:dyDescent="0.25">
      <c r="A28" s="86" t="s">
        <v>35</v>
      </c>
      <c r="B28" s="80" t="s">
        <v>64</v>
      </c>
      <c r="C28" s="263" t="s">
        <v>442</v>
      </c>
      <c r="D28" s="5"/>
      <c r="E28" s="5" t="str">
        <f>VLOOKUP($C28,'[4]Gui chi Quynh'!$D$7:$F$393,3,0)</f>
        <v>A1</v>
      </c>
      <c r="F28" s="19">
        <f>VLOOKUP(E28,Sheet1!$B$2:$C$12,2,TRUE)</f>
        <v>10</v>
      </c>
      <c r="G28" s="5" t="str">
        <f>VLOOKUP($C28,'[5]Gui chi Quynh'!$C$7:$E$391,3,0)</f>
        <v>A1</v>
      </c>
      <c r="H28" s="19">
        <f>VLOOKUP(G28,Sheet1!$B$2:$C$12,2,TRUE)</f>
        <v>10</v>
      </c>
      <c r="I28" s="5" t="str">
        <f>VLOOKUP($C28,'[6]Gui chi Quynh'!$C$7:$E$389,3,0)</f>
        <v>A1</v>
      </c>
      <c r="J28" s="19">
        <f>VLOOKUP(I28,Sheet1!$B$2:$C$12,2,TRUE)</f>
        <v>10</v>
      </c>
      <c r="K28" s="5" t="str">
        <f>VLOOKUP($C28,'[7]Gui chi Quynh'!$C$7:$E$389,3,0)</f>
        <v>A1</v>
      </c>
      <c r="L28" s="19">
        <f>VLOOKUP(K28,Sheet1!$B$2:$C$12,2,TRUE)</f>
        <v>10</v>
      </c>
      <c r="M28" s="5" t="str">
        <f>VLOOKUP($C28,'[8]Gui chi Quynh'!$C$7:$E$388,3,0)</f>
        <v>A1</v>
      </c>
      <c r="N28" s="19">
        <f>VLOOKUP(M28,Sheet1!$B$2:$C$12,2,TRUE)</f>
        <v>10</v>
      </c>
      <c r="O28" s="5">
        <f t="shared" si="16"/>
        <v>10</v>
      </c>
      <c r="P28" s="226">
        <f t="shared" si="17"/>
        <v>0</v>
      </c>
      <c r="Q28" s="9" t="str">
        <f t="shared" si="0"/>
        <v>Xuất sắc</v>
      </c>
      <c r="R28" s="10"/>
      <c r="S28" s="19"/>
      <c r="T28" s="19" t="e">
        <f>VLOOKUP(S28,Sheet1!$B$2:$C$12,2,TRUE)</f>
        <v>#N/A</v>
      </c>
      <c r="U28" s="5"/>
      <c r="V28" s="19" t="e">
        <f>VLOOKUP(U28,Sheet1!$B$2:$C$12,2,TRUE)</f>
        <v>#N/A</v>
      </c>
      <c r="W28" s="5"/>
      <c r="X28" s="19" t="e">
        <f>VLOOKUP(W28,Sheet1!$B$2:$C$12,2,TRUE)</f>
        <v>#N/A</v>
      </c>
      <c r="Y28" s="5"/>
      <c r="Z28" s="19" t="e">
        <f>VLOOKUP(Y28,Sheet1!$B$2:$C$12,2,TRUE)</f>
        <v>#N/A</v>
      </c>
      <c r="AA28" s="5"/>
      <c r="AB28" s="19" t="e">
        <f>VLOOKUP(AA28,Sheet1!$B$2:$C$12,2,TRUE)</f>
        <v>#N/A</v>
      </c>
      <c r="AC28" s="5" t="e">
        <f t="shared" si="1"/>
        <v>#N/A</v>
      </c>
      <c r="AD28" s="226">
        <f t="shared" si="2"/>
        <v>0</v>
      </c>
      <c r="AE28" s="9" t="e">
        <f t="shared" si="3"/>
        <v>#N/A</v>
      </c>
      <c r="AF28" s="5" t="e">
        <f t="shared" si="4"/>
        <v>#N/A</v>
      </c>
      <c r="AG28" s="226">
        <f t="shared" si="5"/>
        <v>0</v>
      </c>
      <c r="AH28" s="9" t="e">
        <f t="shared" si="6"/>
        <v>#N/A</v>
      </c>
      <c r="AI28" s="227"/>
      <c r="AJ28" s="9" t="e">
        <f t="shared" si="7"/>
        <v>#N/A</v>
      </c>
      <c r="AK28" s="9">
        <f t="shared" si="15"/>
        <v>0</v>
      </c>
      <c r="AL28" s="9" t="e">
        <f t="shared" si="8"/>
        <v>#N/A</v>
      </c>
      <c r="AM28" s="9" t="e">
        <f t="shared" si="9"/>
        <v>#N/A</v>
      </c>
      <c r="AN28" s="16"/>
      <c r="AO28" s="16"/>
      <c r="AP28" s="9"/>
      <c r="AQ28" s="5"/>
      <c r="AR28" s="25"/>
      <c r="AS28" s="25"/>
    </row>
    <row r="29" spans="1:45" s="7" customFormat="1" ht="20.100000000000001" hidden="1" customHeight="1" x14ac:dyDescent="0.25">
      <c r="A29" s="86" t="s">
        <v>37</v>
      </c>
      <c r="B29" s="77" t="s">
        <v>58</v>
      </c>
      <c r="C29" s="86" t="s">
        <v>472</v>
      </c>
      <c r="D29" s="5"/>
      <c r="E29" s="5" t="str">
        <f>VLOOKUP($C29,'[4]Gui chi Quynh'!$D$7:$F$393,3,0)</f>
        <v>A1</v>
      </c>
      <c r="F29" s="19">
        <f>VLOOKUP(E29,Sheet1!$B$2:$C$12,2,TRUE)</f>
        <v>10</v>
      </c>
      <c r="G29" s="5" t="str">
        <f>VLOOKUP($C29,'[5]Gui chi Quynh'!$C$7:$E$391,3,0)</f>
        <v>A1</v>
      </c>
      <c r="H29" s="19">
        <f>VLOOKUP(G29,Sheet1!$B$2:$C$12,2,TRUE)</f>
        <v>10</v>
      </c>
      <c r="I29" s="5" t="str">
        <f>VLOOKUP($C29,'[6]Gui chi Quynh'!$C$7:$E$389,3,0)</f>
        <v>A1</v>
      </c>
      <c r="J29" s="19">
        <f>VLOOKUP(I29,Sheet1!$B$2:$C$12,2,TRUE)</f>
        <v>10</v>
      </c>
      <c r="K29" s="5" t="str">
        <f>VLOOKUP($C29,'[7]Gui chi Quynh'!$C$7:$E$389,3,0)</f>
        <v>A1</v>
      </c>
      <c r="L29" s="19">
        <f>VLOOKUP(K29,Sheet1!$B$2:$C$12,2,TRUE)</f>
        <v>10</v>
      </c>
      <c r="M29" s="5" t="str">
        <f>VLOOKUP($C29,'[8]Gui chi Quynh'!$C$7:$E$388,3,0)</f>
        <v>A1</v>
      </c>
      <c r="N29" s="19">
        <f>VLOOKUP(M29,Sheet1!$B$2:$C$12,2,TRUE)</f>
        <v>10</v>
      </c>
      <c r="O29" s="5">
        <f t="shared" si="16"/>
        <v>10</v>
      </c>
      <c r="P29" s="226">
        <f t="shared" si="17"/>
        <v>0</v>
      </c>
      <c r="Q29" s="9" t="str">
        <f t="shared" si="0"/>
        <v>Xuất sắc</v>
      </c>
      <c r="R29" s="10"/>
      <c r="S29" s="19"/>
      <c r="T29" s="19" t="e">
        <f>VLOOKUP(S29,Sheet1!$B$2:$C$12,2,TRUE)</f>
        <v>#N/A</v>
      </c>
      <c r="U29" s="5"/>
      <c r="V29" s="19" t="e">
        <f>VLOOKUP(U29,Sheet1!$B$2:$C$12,2,TRUE)</f>
        <v>#N/A</v>
      </c>
      <c r="W29" s="5"/>
      <c r="X29" s="19" t="e">
        <f>VLOOKUP(W29,Sheet1!$B$2:$C$12,2,TRUE)</f>
        <v>#N/A</v>
      </c>
      <c r="Y29" s="5"/>
      <c r="Z29" s="19" t="e">
        <f>VLOOKUP(Y29,Sheet1!$B$2:$C$12,2,TRUE)</f>
        <v>#N/A</v>
      </c>
      <c r="AA29" s="5"/>
      <c r="AB29" s="19" t="e">
        <f>VLOOKUP(AA29,Sheet1!$B$2:$C$12,2,TRUE)</f>
        <v>#N/A</v>
      </c>
      <c r="AC29" s="5" t="e">
        <f t="shared" si="1"/>
        <v>#N/A</v>
      </c>
      <c r="AD29" s="226">
        <f t="shared" si="2"/>
        <v>0</v>
      </c>
      <c r="AE29" s="9" t="e">
        <f t="shared" si="3"/>
        <v>#N/A</v>
      </c>
      <c r="AF29" s="5" t="e">
        <f t="shared" si="4"/>
        <v>#N/A</v>
      </c>
      <c r="AG29" s="226">
        <f t="shared" si="5"/>
        <v>0</v>
      </c>
      <c r="AH29" s="9" t="e">
        <f t="shared" si="6"/>
        <v>#N/A</v>
      </c>
      <c r="AI29" s="227"/>
      <c r="AJ29" s="9" t="e">
        <f t="shared" si="7"/>
        <v>#N/A</v>
      </c>
      <c r="AK29" s="9">
        <f t="shared" si="15"/>
        <v>0</v>
      </c>
      <c r="AL29" s="9" t="e">
        <f t="shared" si="8"/>
        <v>#N/A</v>
      </c>
      <c r="AM29" s="9" t="e">
        <f t="shared" si="9"/>
        <v>#N/A</v>
      </c>
      <c r="AN29" s="16"/>
      <c r="AO29" s="16"/>
      <c r="AP29" s="9"/>
      <c r="AQ29" s="5"/>
      <c r="AR29" s="25"/>
      <c r="AS29" s="25"/>
    </row>
    <row r="30" spans="1:45" s="7" customFormat="1" ht="20.100000000000001" hidden="1" customHeight="1" x14ac:dyDescent="0.25">
      <c r="A30" s="86" t="s">
        <v>38</v>
      </c>
      <c r="B30" s="80" t="s">
        <v>2</v>
      </c>
      <c r="C30" s="263" t="s">
        <v>447</v>
      </c>
      <c r="D30" s="5"/>
      <c r="E30" s="5" t="str">
        <f>VLOOKUP($C30,'[4]Gui chi Quynh'!$D$7:$F$393,3,0)</f>
        <v>A1</v>
      </c>
      <c r="F30" s="19">
        <f>VLOOKUP(E30,Sheet1!$B$2:$C$12,2,TRUE)</f>
        <v>10</v>
      </c>
      <c r="G30" s="5" t="str">
        <f>VLOOKUP($C30,'[5]Gui chi Quynh'!$C$7:$E$391,3,0)</f>
        <v>A1</v>
      </c>
      <c r="H30" s="19">
        <f>VLOOKUP(G30,Sheet1!$B$2:$C$12,2,TRUE)</f>
        <v>10</v>
      </c>
      <c r="I30" s="5" t="str">
        <f>VLOOKUP($C30,'[6]Gui chi Quynh'!$C$7:$E$389,3,0)</f>
        <v>A1</v>
      </c>
      <c r="J30" s="19">
        <f>VLOOKUP(I30,Sheet1!$B$2:$C$12,2,TRUE)</f>
        <v>10</v>
      </c>
      <c r="K30" s="5" t="str">
        <f>VLOOKUP($C30,'[7]Gui chi Quynh'!$C$7:$E$389,3,0)</f>
        <v>A1</v>
      </c>
      <c r="L30" s="19">
        <f>VLOOKUP(K30,Sheet1!$B$2:$C$12,2,TRUE)</f>
        <v>10</v>
      </c>
      <c r="M30" s="5" t="str">
        <f>VLOOKUP($C30,'[8]Gui chi Quynh'!$C$7:$E$388,3,0)</f>
        <v>A1</v>
      </c>
      <c r="N30" s="19">
        <f>VLOOKUP(M30,Sheet1!$B$2:$C$12,2,TRUE)</f>
        <v>10</v>
      </c>
      <c r="O30" s="5">
        <f t="shared" si="16"/>
        <v>10</v>
      </c>
      <c r="P30" s="226">
        <f t="shared" si="17"/>
        <v>0</v>
      </c>
      <c r="Q30" s="9" t="str">
        <f t="shared" si="0"/>
        <v>Xuất sắc</v>
      </c>
      <c r="R30" s="10"/>
      <c r="S30" s="19"/>
      <c r="T30" s="19" t="e">
        <f>VLOOKUP(S30,Sheet1!$B$2:$C$12,2,TRUE)</f>
        <v>#N/A</v>
      </c>
      <c r="U30" s="5"/>
      <c r="V30" s="19" t="e">
        <f>VLOOKUP(U30,Sheet1!$B$2:$C$12,2,TRUE)</f>
        <v>#N/A</v>
      </c>
      <c r="W30" s="5"/>
      <c r="X30" s="19" t="e">
        <f>VLOOKUP(W30,Sheet1!$B$2:$C$12,2,TRUE)</f>
        <v>#N/A</v>
      </c>
      <c r="Y30" s="5"/>
      <c r="Z30" s="19" t="e">
        <f>VLOOKUP(Y30,Sheet1!$B$2:$C$12,2,TRUE)</f>
        <v>#N/A</v>
      </c>
      <c r="AA30" s="5"/>
      <c r="AB30" s="19" t="e">
        <f>VLOOKUP(AA30,Sheet1!$B$2:$C$12,2,TRUE)</f>
        <v>#N/A</v>
      </c>
      <c r="AC30" s="5" t="e">
        <f t="shared" si="1"/>
        <v>#N/A</v>
      </c>
      <c r="AD30" s="226">
        <f t="shared" si="2"/>
        <v>0</v>
      </c>
      <c r="AE30" s="9" t="e">
        <f t="shared" si="3"/>
        <v>#N/A</v>
      </c>
      <c r="AF30" s="5" t="e">
        <f t="shared" si="4"/>
        <v>#N/A</v>
      </c>
      <c r="AG30" s="226">
        <f t="shared" si="5"/>
        <v>0</v>
      </c>
      <c r="AH30" s="9" t="e">
        <f t="shared" si="6"/>
        <v>#N/A</v>
      </c>
      <c r="AI30" s="227"/>
      <c r="AJ30" s="9" t="e">
        <f t="shared" si="7"/>
        <v>#N/A</v>
      </c>
      <c r="AK30" s="9">
        <f t="shared" si="15"/>
        <v>0</v>
      </c>
      <c r="AL30" s="9" t="e">
        <f t="shared" si="8"/>
        <v>#N/A</v>
      </c>
      <c r="AM30" s="9" t="e">
        <f t="shared" si="9"/>
        <v>#N/A</v>
      </c>
      <c r="AN30" s="16"/>
      <c r="AO30" s="16"/>
      <c r="AP30" s="9"/>
      <c r="AQ30" s="5"/>
      <c r="AR30" s="25"/>
      <c r="AS30" s="25"/>
    </row>
    <row r="31" spans="1:45" s="7" customFormat="1" ht="20.100000000000001" hidden="1" customHeight="1" x14ac:dyDescent="0.25">
      <c r="A31" s="86" t="s">
        <v>40</v>
      </c>
      <c r="B31" s="80" t="s">
        <v>59</v>
      </c>
      <c r="C31" s="263" t="s">
        <v>444</v>
      </c>
      <c r="D31" s="5"/>
      <c r="E31" s="5" t="str">
        <f>VLOOKUP($C31,'[4]Gui chi Quynh'!$D$7:$F$393,3,0)</f>
        <v>A2</v>
      </c>
      <c r="F31" s="19">
        <f>VLOOKUP(E31,Sheet1!$B$2:$C$12,2,TRUE)</f>
        <v>9</v>
      </c>
      <c r="G31" s="5" t="str">
        <f>VLOOKUP($C31,'[5]Gui chi Quynh'!$C$7:$E$391,3,0)</f>
        <v>A1</v>
      </c>
      <c r="H31" s="19">
        <f>VLOOKUP(G31,Sheet1!$B$2:$C$12,2,TRUE)</f>
        <v>10</v>
      </c>
      <c r="I31" s="5" t="str">
        <f>VLOOKUP($C31,'[6]Gui chi Quynh'!$C$7:$E$389,3,0)</f>
        <v>A1</v>
      </c>
      <c r="J31" s="19">
        <f>VLOOKUP(I31,Sheet1!$B$2:$C$12,2,TRUE)</f>
        <v>10</v>
      </c>
      <c r="K31" s="5" t="str">
        <f>VLOOKUP($C31,'[7]Gui chi Quynh'!$C$7:$E$389,3,0)</f>
        <v>A1</v>
      </c>
      <c r="L31" s="19">
        <f>VLOOKUP(K31,Sheet1!$B$2:$C$12,2,TRUE)</f>
        <v>10</v>
      </c>
      <c r="M31" s="5" t="str">
        <f>VLOOKUP($C31,'[8]Gui chi Quynh'!$C$7:$E$388,3,0)</f>
        <v>A1</v>
      </c>
      <c r="N31" s="19">
        <f>VLOOKUP(M31,Sheet1!$B$2:$C$12,2,TRUE)</f>
        <v>10</v>
      </c>
      <c r="O31" s="5">
        <f t="shared" si="16"/>
        <v>9.8000000000000007</v>
      </c>
      <c r="P31" s="226">
        <f t="shared" si="17"/>
        <v>0</v>
      </c>
      <c r="Q31" s="9" t="str">
        <f t="shared" si="0"/>
        <v>Xuất sắc</v>
      </c>
      <c r="R31" s="10"/>
      <c r="S31" s="19"/>
      <c r="T31" s="19" t="e">
        <f>VLOOKUP(S31,Sheet1!$B$2:$C$12,2,TRUE)</f>
        <v>#N/A</v>
      </c>
      <c r="U31" s="5"/>
      <c r="V31" s="19" t="e">
        <f>VLOOKUP(U31,Sheet1!$B$2:$C$12,2,TRUE)</f>
        <v>#N/A</v>
      </c>
      <c r="W31" s="5"/>
      <c r="X31" s="19" t="e">
        <f>VLOOKUP(W31,Sheet1!$B$2:$C$12,2,TRUE)</f>
        <v>#N/A</v>
      </c>
      <c r="Y31" s="5"/>
      <c r="Z31" s="19" t="e">
        <f>VLOOKUP(Y31,Sheet1!$B$2:$C$12,2,TRUE)</f>
        <v>#N/A</v>
      </c>
      <c r="AA31" s="5"/>
      <c r="AB31" s="19" t="e">
        <f>VLOOKUP(AA31,Sheet1!$B$2:$C$12,2,TRUE)</f>
        <v>#N/A</v>
      </c>
      <c r="AC31" s="5" t="e">
        <f t="shared" si="1"/>
        <v>#N/A</v>
      </c>
      <c r="AD31" s="226">
        <f t="shared" si="2"/>
        <v>0</v>
      </c>
      <c r="AE31" s="9" t="e">
        <f t="shared" si="3"/>
        <v>#N/A</v>
      </c>
      <c r="AF31" s="5" t="e">
        <f t="shared" si="4"/>
        <v>#N/A</v>
      </c>
      <c r="AG31" s="226">
        <f t="shared" si="5"/>
        <v>0</v>
      </c>
      <c r="AH31" s="9" t="e">
        <f t="shared" si="6"/>
        <v>#N/A</v>
      </c>
      <c r="AI31" s="227"/>
      <c r="AJ31" s="9" t="e">
        <f t="shared" si="7"/>
        <v>#N/A</v>
      </c>
      <c r="AK31" s="9">
        <f t="shared" si="15"/>
        <v>0</v>
      </c>
      <c r="AL31" s="9" t="e">
        <f t="shared" si="8"/>
        <v>#N/A</v>
      </c>
      <c r="AM31" s="9" t="e">
        <f t="shared" si="9"/>
        <v>#N/A</v>
      </c>
      <c r="AN31" s="16"/>
      <c r="AO31" s="16"/>
      <c r="AP31" s="9"/>
      <c r="AQ31" s="5"/>
      <c r="AR31" s="25"/>
      <c r="AS31" s="25"/>
    </row>
    <row r="32" spans="1:45" s="7" customFormat="1" ht="20.100000000000001" hidden="1" customHeight="1" x14ac:dyDescent="0.25">
      <c r="A32" s="86" t="s">
        <v>42</v>
      </c>
      <c r="B32" s="80" t="s">
        <v>62</v>
      </c>
      <c r="C32" s="263" t="s">
        <v>445</v>
      </c>
      <c r="D32" s="5"/>
      <c r="E32" s="5" t="str">
        <f>VLOOKUP($C32,'[4]Gui chi Quynh'!$D$7:$F$393,3,0)</f>
        <v>A2</v>
      </c>
      <c r="F32" s="19">
        <f>VLOOKUP(E32,Sheet1!$B$2:$C$12,2,TRUE)</f>
        <v>9</v>
      </c>
      <c r="G32" s="5" t="str">
        <f>VLOOKUP($C32,'[5]Gui chi Quynh'!$C$7:$E$391,3,0)</f>
        <v>A2</v>
      </c>
      <c r="H32" s="19">
        <f>VLOOKUP(G32,Sheet1!$B$2:$C$12,2,TRUE)</f>
        <v>9</v>
      </c>
      <c r="I32" s="5" t="str">
        <f>VLOOKUP($C32,'[6]Gui chi Quynh'!$C$7:$E$389,3,0)</f>
        <v>A1</v>
      </c>
      <c r="J32" s="19">
        <f>VLOOKUP(I32,Sheet1!$B$2:$C$12,2,TRUE)</f>
        <v>10</v>
      </c>
      <c r="K32" s="5" t="str">
        <f>VLOOKUP($C32,'[7]Gui chi Quynh'!$C$7:$E$389,3,0)</f>
        <v>A1</v>
      </c>
      <c r="L32" s="19">
        <f>VLOOKUP(K32,Sheet1!$B$2:$C$12,2,TRUE)</f>
        <v>10</v>
      </c>
      <c r="M32" s="5" t="str">
        <f>VLOOKUP($C32,'[8]Gui chi Quynh'!$C$7:$E$388,3,0)</f>
        <v>A1</v>
      </c>
      <c r="N32" s="19">
        <f>VLOOKUP(M32,Sheet1!$B$2:$C$12,2,TRUE)</f>
        <v>10</v>
      </c>
      <c r="O32" s="5">
        <f t="shared" si="16"/>
        <v>9.6</v>
      </c>
      <c r="P32" s="226">
        <f t="shared" si="17"/>
        <v>0</v>
      </c>
      <c r="Q32" s="9" t="str">
        <f t="shared" si="0"/>
        <v>Xuất sắc</v>
      </c>
      <c r="R32" s="10"/>
      <c r="S32" s="19"/>
      <c r="T32" s="19" t="e">
        <f>VLOOKUP(S32,Sheet1!$B$2:$C$12,2,TRUE)</f>
        <v>#N/A</v>
      </c>
      <c r="U32" s="5"/>
      <c r="V32" s="19" t="e">
        <f>VLOOKUP(U32,Sheet1!$B$2:$C$12,2,TRUE)</f>
        <v>#N/A</v>
      </c>
      <c r="W32" s="5"/>
      <c r="X32" s="19" t="e">
        <f>VLOOKUP(W32,Sheet1!$B$2:$C$12,2,TRUE)</f>
        <v>#N/A</v>
      </c>
      <c r="Y32" s="5"/>
      <c r="Z32" s="19" t="e">
        <f>VLOOKUP(Y32,Sheet1!$B$2:$C$12,2,TRUE)</f>
        <v>#N/A</v>
      </c>
      <c r="AA32" s="5"/>
      <c r="AB32" s="19" t="e">
        <f>VLOOKUP(AA32,Sheet1!$B$2:$C$12,2,TRUE)</f>
        <v>#N/A</v>
      </c>
      <c r="AC32" s="5" t="e">
        <f t="shared" si="1"/>
        <v>#N/A</v>
      </c>
      <c r="AD32" s="226">
        <f t="shared" si="2"/>
        <v>0</v>
      </c>
      <c r="AE32" s="9" t="e">
        <f t="shared" si="3"/>
        <v>#N/A</v>
      </c>
      <c r="AF32" s="5" t="e">
        <f t="shared" si="4"/>
        <v>#N/A</v>
      </c>
      <c r="AG32" s="226">
        <f t="shared" si="5"/>
        <v>0</v>
      </c>
      <c r="AH32" s="9" t="e">
        <f t="shared" si="6"/>
        <v>#N/A</v>
      </c>
      <c r="AI32" s="227"/>
      <c r="AJ32" s="9" t="e">
        <f t="shared" si="7"/>
        <v>#N/A</v>
      </c>
      <c r="AK32" s="9">
        <f t="shared" si="15"/>
        <v>0</v>
      </c>
      <c r="AL32" s="9" t="e">
        <f t="shared" si="8"/>
        <v>#N/A</v>
      </c>
      <c r="AM32" s="9" t="e">
        <f t="shared" si="9"/>
        <v>#N/A</v>
      </c>
      <c r="AN32" s="16"/>
      <c r="AO32" s="16"/>
      <c r="AP32" s="9"/>
      <c r="AQ32" s="5"/>
      <c r="AR32" s="25"/>
      <c r="AS32" s="25"/>
    </row>
    <row r="33" spans="1:45" s="7" customFormat="1" ht="20.100000000000001" hidden="1" customHeight="1" x14ac:dyDescent="0.25">
      <c r="A33" s="86" t="s">
        <v>43</v>
      </c>
      <c r="B33" s="80" t="s">
        <v>280</v>
      </c>
      <c r="C33" s="263" t="s">
        <v>451</v>
      </c>
      <c r="D33" s="5"/>
      <c r="E33" s="5" t="str">
        <f>VLOOKUP($C33,'[4]Gui chi Quynh'!$D$7:$F$393,3,0)</f>
        <v>A3</v>
      </c>
      <c r="F33" s="19">
        <f>VLOOKUP(E33,Sheet1!$B$2:$C$12,2,TRUE)</f>
        <v>8</v>
      </c>
      <c r="G33" s="5" t="str">
        <f>VLOOKUP($C33,'[5]Gui chi Quynh'!$C$7:$E$391,3,0)</f>
        <v>A3</v>
      </c>
      <c r="H33" s="19">
        <f>VLOOKUP(G33,Sheet1!$B$2:$C$12,2,TRUE)</f>
        <v>8</v>
      </c>
      <c r="I33" s="5" t="str">
        <f>VLOOKUP($C33,'[6]Gui chi Quynh'!$C$7:$E$389,3,0)</f>
        <v>A3</v>
      </c>
      <c r="J33" s="19">
        <f>VLOOKUP(I33,Sheet1!$B$2:$C$12,2,TRUE)</f>
        <v>8</v>
      </c>
      <c r="K33" s="5" t="str">
        <f>VLOOKUP($C33,'[7]Gui chi Quynh'!$C$7:$E$389,3,0)</f>
        <v>A3</v>
      </c>
      <c r="L33" s="19">
        <f>VLOOKUP(K33,Sheet1!$B$2:$C$12,2,TRUE)</f>
        <v>8</v>
      </c>
      <c r="M33" s="5" t="str">
        <f>VLOOKUP($C33,'[8]Gui chi Quynh'!$C$7:$E$388,3,0)</f>
        <v>A3</v>
      </c>
      <c r="N33" s="19">
        <f>VLOOKUP(M33,Sheet1!$B$2:$C$12,2,TRUE)</f>
        <v>8</v>
      </c>
      <c r="O33" s="5">
        <f t="shared" si="16"/>
        <v>8</v>
      </c>
      <c r="P33" s="226">
        <f t="shared" si="17"/>
        <v>0</v>
      </c>
      <c r="Q33" s="9" t="str">
        <f t="shared" si="0"/>
        <v>Xuất sắc</v>
      </c>
      <c r="R33" s="10"/>
      <c r="S33" s="19"/>
      <c r="T33" s="19" t="e">
        <f>VLOOKUP(S33,Sheet1!$B$2:$C$12,2,TRUE)</f>
        <v>#N/A</v>
      </c>
      <c r="U33" s="5"/>
      <c r="V33" s="19" t="e">
        <f>VLOOKUP(U33,Sheet1!$B$2:$C$12,2,TRUE)</f>
        <v>#N/A</v>
      </c>
      <c r="W33" s="5"/>
      <c r="X33" s="19" t="e">
        <f>VLOOKUP(W33,Sheet1!$B$2:$C$12,2,TRUE)</f>
        <v>#N/A</v>
      </c>
      <c r="Y33" s="5"/>
      <c r="Z33" s="19" t="e">
        <f>VLOOKUP(Y33,Sheet1!$B$2:$C$12,2,TRUE)</f>
        <v>#N/A</v>
      </c>
      <c r="AA33" s="5"/>
      <c r="AB33" s="19" t="e">
        <f>VLOOKUP(AA33,Sheet1!$B$2:$C$12,2,TRUE)</f>
        <v>#N/A</v>
      </c>
      <c r="AC33" s="5" t="e">
        <f t="shared" si="1"/>
        <v>#N/A</v>
      </c>
      <c r="AD33" s="226">
        <f t="shared" si="2"/>
        <v>0</v>
      </c>
      <c r="AE33" s="9" t="e">
        <f t="shared" si="3"/>
        <v>#N/A</v>
      </c>
      <c r="AF33" s="5" t="e">
        <f t="shared" si="4"/>
        <v>#N/A</v>
      </c>
      <c r="AG33" s="226">
        <f t="shared" si="5"/>
        <v>0</v>
      </c>
      <c r="AH33" s="9" t="e">
        <f t="shared" si="6"/>
        <v>#N/A</v>
      </c>
      <c r="AI33" s="227"/>
      <c r="AJ33" s="9" t="e">
        <f t="shared" si="7"/>
        <v>#N/A</v>
      </c>
      <c r="AK33" s="9">
        <f t="shared" si="15"/>
        <v>0</v>
      </c>
      <c r="AL33" s="9" t="e">
        <f t="shared" si="8"/>
        <v>#N/A</v>
      </c>
      <c r="AM33" s="9" t="e">
        <f t="shared" si="9"/>
        <v>#N/A</v>
      </c>
      <c r="AN33" s="16"/>
      <c r="AO33" s="16"/>
      <c r="AP33" s="9"/>
      <c r="AQ33" s="5"/>
      <c r="AR33" s="26"/>
      <c r="AS33" s="26"/>
    </row>
    <row r="34" spans="1:45" s="7" customFormat="1" ht="20.100000000000001" hidden="1" customHeight="1" x14ac:dyDescent="0.25">
      <c r="A34" s="86" t="s">
        <v>45</v>
      </c>
      <c r="B34" s="80" t="s">
        <v>60</v>
      </c>
      <c r="C34" s="259" t="s">
        <v>446</v>
      </c>
      <c r="D34" s="5"/>
      <c r="E34" s="5" t="str">
        <f>VLOOKUP($C34,'[4]Gui chi Quynh'!$D$7:$F$393,3,0)</f>
        <v>A3</v>
      </c>
      <c r="F34" s="19">
        <f>VLOOKUP(E34,Sheet1!$B$2:$C$12,2,TRUE)</f>
        <v>8</v>
      </c>
      <c r="G34" s="5" t="str">
        <f>VLOOKUP($C34,'[5]Gui chi Quynh'!$C$7:$E$391,3,0)</f>
        <v>A3</v>
      </c>
      <c r="H34" s="19">
        <f>VLOOKUP(G34,Sheet1!$B$2:$C$12,2,TRUE)</f>
        <v>8</v>
      </c>
      <c r="I34" s="5" t="str">
        <f>VLOOKUP($C34,'[6]Gui chi Quynh'!$C$7:$E$389,3,0)</f>
        <v>A2</v>
      </c>
      <c r="J34" s="19">
        <f>VLOOKUP(I34,Sheet1!$B$2:$C$12,2,TRUE)</f>
        <v>9</v>
      </c>
      <c r="K34" s="5" t="str">
        <f>VLOOKUP($C34,'[7]Gui chi Quynh'!$C$7:$E$389,3,0)</f>
        <v>A2</v>
      </c>
      <c r="L34" s="19">
        <f>VLOOKUP(K34,Sheet1!$B$2:$C$12,2,TRUE)</f>
        <v>9</v>
      </c>
      <c r="M34" s="5" t="str">
        <f>VLOOKUP($C34,'[8]Gui chi Quynh'!$C$7:$E$388,3,0)</f>
        <v>A2</v>
      </c>
      <c r="N34" s="19">
        <f>VLOOKUP(M34,Sheet1!$B$2:$C$12,2,TRUE)</f>
        <v>9</v>
      </c>
      <c r="O34" s="5">
        <f t="shared" si="16"/>
        <v>8.6</v>
      </c>
      <c r="P34" s="226">
        <f t="shared" si="17"/>
        <v>0</v>
      </c>
      <c r="Q34" s="9" t="str">
        <f t="shared" si="0"/>
        <v>Xuất sắc</v>
      </c>
      <c r="R34" s="10"/>
      <c r="S34" s="19"/>
      <c r="T34" s="19" t="e">
        <f>VLOOKUP(S34,Sheet1!$B$2:$C$12,2,TRUE)</f>
        <v>#N/A</v>
      </c>
      <c r="U34" s="5"/>
      <c r="V34" s="19" t="e">
        <f>VLOOKUP(U34,Sheet1!$B$2:$C$12,2,TRUE)</f>
        <v>#N/A</v>
      </c>
      <c r="W34" s="5"/>
      <c r="X34" s="19" t="e">
        <f>VLOOKUP(W34,Sheet1!$B$2:$C$12,2,TRUE)</f>
        <v>#N/A</v>
      </c>
      <c r="Y34" s="5"/>
      <c r="Z34" s="19" t="e">
        <f>VLOOKUP(Y34,Sheet1!$B$2:$C$12,2,TRUE)</f>
        <v>#N/A</v>
      </c>
      <c r="AA34" s="5"/>
      <c r="AB34" s="19" t="e">
        <f>VLOOKUP(AA34,Sheet1!$B$2:$C$12,2,TRUE)</f>
        <v>#N/A</v>
      </c>
      <c r="AC34" s="5" t="e">
        <f t="shared" si="1"/>
        <v>#N/A</v>
      </c>
      <c r="AD34" s="226">
        <f t="shared" si="2"/>
        <v>0</v>
      </c>
      <c r="AE34" s="9" t="e">
        <f t="shared" si="3"/>
        <v>#N/A</v>
      </c>
      <c r="AF34" s="5" t="e">
        <f t="shared" si="4"/>
        <v>#N/A</v>
      </c>
      <c r="AG34" s="226">
        <f t="shared" si="5"/>
        <v>0</v>
      </c>
      <c r="AH34" s="9" t="e">
        <f t="shared" si="6"/>
        <v>#N/A</v>
      </c>
      <c r="AI34" s="227"/>
      <c r="AJ34" s="9" t="e">
        <f t="shared" si="7"/>
        <v>#N/A</v>
      </c>
      <c r="AK34" s="9">
        <f t="shared" si="15"/>
        <v>0</v>
      </c>
      <c r="AL34" s="9" t="e">
        <f t="shared" si="8"/>
        <v>#N/A</v>
      </c>
      <c r="AM34" s="9" t="e">
        <f t="shared" si="9"/>
        <v>#N/A</v>
      </c>
      <c r="AN34" s="16"/>
      <c r="AO34" s="16"/>
      <c r="AP34" s="9"/>
      <c r="AQ34" s="5"/>
      <c r="AR34" s="26"/>
      <c r="AS34" s="25"/>
    </row>
    <row r="35" spans="1:45" s="7" customFormat="1" ht="20.100000000000001" hidden="1" customHeight="1" x14ac:dyDescent="0.25">
      <c r="A35" s="86" t="s">
        <v>47</v>
      </c>
      <c r="B35" s="80" t="s">
        <v>30</v>
      </c>
      <c r="C35" s="263" t="s">
        <v>450</v>
      </c>
      <c r="D35" s="5"/>
      <c r="E35" s="5" t="str">
        <f>VLOOKUP($C35,'[4]Gui chi Quynh'!$D$7:$F$393,3,0)</f>
        <v>A1</v>
      </c>
      <c r="F35" s="19">
        <f>VLOOKUP(E35,Sheet1!$B$2:$C$12,2,TRUE)</f>
        <v>10</v>
      </c>
      <c r="G35" s="5" t="str">
        <f>VLOOKUP($C35,'[5]Gui chi Quynh'!$C$7:$E$391,3,0)</f>
        <v>A1</v>
      </c>
      <c r="H35" s="19">
        <f>VLOOKUP(G35,Sheet1!$B$2:$C$12,2,TRUE)</f>
        <v>10</v>
      </c>
      <c r="I35" s="5" t="str">
        <f>VLOOKUP($C35,'[6]Gui chi Quynh'!$C$7:$E$389,3,0)</f>
        <v>A1</v>
      </c>
      <c r="J35" s="19">
        <f>VLOOKUP(I35,Sheet1!$B$2:$C$12,2,TRUE)</f>
        <v>10</v>
      </c>
      <c r="K35" s="5" t="str">
        <f>VLOOKUP($C35,'[7]Gui chi Quynh'!$C$7:$E$389,3,0)</f>
        <v>A1</v>
      </c>
      <c r="L35" s="19">
        <f>VLOOKUP(K35,Sheet1!$B$2:$C$12,2,TRUE)</f>
        <v>10</v>
      </c>
      <c r="M35" s="5" t="str">
        <f>VLOOKUP($C35,'[8]Gui chi Quynh'!$C$7:$E$388,3,0)</f>
        <v>A1</v>
      </c>
      <c r="N35" s="19">
        <f>VLOOKUP(M35,Sheet1!$B$2:$C$12,2,TRUE)</f>
        <v>10</v>
      </c>
      <c r="O35" s="5">
        <f t="shared" si="16"/>
        <v>10</v>
      </c>
      <c r="P35" s="226">
        <f t="shared" si="17"/>
        <v>0</v>
      </c>
      <c r="Q35" s="9" t="str">
        <f t="shared" si="0"/>
        <v>Xuất sắc</v>
      </c>
      <c r="R35" s="264"/>
      <c r="S35" s="19"/>
      <c r="T35" s="19" t="e">
        <f>VLOOKUP(S35,Sheet1!$B$2:$C$12,2,TRUE)</f>
        <v>#N/A</v>
      </c>
      <c r="U35" s="5"/>
      <c r="V35" s="19" t="e">
        <f>VLOOKUP(U35,Sheet1!$B$2:$C$12,2,TRUE)</f>
        <v>#N/A</v>
      </c>
      <c r="W35" s="5"/>
      <c r="X35" s="19" t="e">
        <f>VLOOKUP(W35,Sheet1!$B$2:$C$12,2,TRUE)</f>
        <v>#N/A</v>
      </c>
      <c r="Y35" s="5"/>
      <c r="Z35" s="19" t="e">
        <f>VLOOKUP(Y35,Sheet1!$B$2:$C$12,2,TRUE)</f>
        <v>#N/A</v>
      </c>
      <c r="AA35" s="5"/>
      <c r="AB35" s="19" t="e">
        <f>VLOOKUP(AA35,Sheet1!$B$2:$C$12,2,TRUE)</f>
        <v>#N/A</v>
      </c>
      <c r="AC35" s="5" t="e">
        <f t="shared" si="1"/>
        <v>#N/A</v>
      </c>
      <c r="AD35" s="226">
        <f t="shared" si="2"/>
        <v>0</v>
      </c>
      <c r="AE35" s="9" t="e">
        <f t="shared" si="3"/>
        <v>#N/A</v>
      </c>
      <c r="AF35" s="5" t="e">
        <f t="shared" si="4"/>
        <v>#N/A</v>
      </c>
      <c r="AG35" s="226">
        <f t="shared" si="5"/>
        <v>0</v>
      </c>
      <c r="AH35" s="9" t="e">
        <f t="shared" si="6"/>
        <v>#N/A</v>
      </c>
      <c r="AI35" s="227"/>
      <c r="AJ35" s="9" t="e">
        <f t="shared" si="7"/>
        <v>#N/A</v>
      </c>
      <c r="AK35" s="9">
        <f t="shared" si="15"/>
        <v>0</v>
      </c>
      <c r="AL35" s="9" t="e">
        <f t="shared" si="8"/>
        <v>#N/A</v>
      </c>
      <c r="AM35" s="19" t="s">
        <v>799</v>
      </c>
      <c r="AN35" s="16"/>
      <c r="AO35" s="16"/>
      <c r="AP35" s="9"/>
      <c r="AQ35" s="5"/>
      <c r="AR35" s="119"/>
      <c r="AS35" s="25"/>
    </row>
    <row r="36" spans="1:45" s="7" customFormat="1" ht="20.100000000000001" hidden="1" customHeight="1" x14ac:dyDescent="0.25">
      <c r="A36" s="86" t="s">
        <v>319</v>
      </c>
      <c r="B36" s="80" t="s">
        <v>344</v>
      </c>
      <c r="C36" s="263" t="s">
        <v>448</v>
      </c>
      <c r="D36" s="5"/>
      <c r="E36" s="5" t="str">
        <f>VLOOKUP($C36,'[4]Gui chi Quynh'!$D$7:$F$393,3,0)</f>
        <v>A4</v>
      </c>
      <c r="F36" s="19">
        <f>VLOOKUP(E36,Sheet1!$B$2:$C$12,2,TRUE)</f>
        <v>7</v>
      </c>
      <c r="G36" s="5" t="str">
        <f>VLOOKUP($C36,'[5]Gui chi Quynh'!$C$7:$E$391,3,0)</f>
        <v>A3</v>
      </c>
      <c r="H36" s="19">
        <f>VLOOKUP(G36,Sheet1!$B$2:$C$12,2,TRUE)</f>
        <v>8</v>
      </c>
      <c r="I36" s="5" t="str">
        <f>VLOOKUP($C36,'[6]Gui chi Quynh'!$C$7:$E$389,3,0)</f>
        <v>A3</v>
      </c>
      <c r="J36" s="19">
        <f>VLOOKUP(I36,Sheet1!$B$2:$C$12,2,TRUE)</f>
        <v>8</v>
      </c>
      <c r="K36" s="5" t="str">
        <f>VLOOKUP($C36,'[7]Gui chi Quynh'!$C$7:$E$389,3,0)</f>
        <v>A3</v>
      </c>
      <c r="L36" s="19">
        <f>VLOOKUP(K36,Sheet1!$B$2:$C$12,2,TRUE)</f>
        <v>8</v>
      </c>
      <c r="M36" s="5" t="str">
        <f>VLOOKUP($C36,'[8]Gui chi Quynh'!$C$7:$E$388,3,0)</f>
        <v>A3</v>
      </c>
      <c r="N36" s="19">
        <f>VLOOKUP(M36,Sheet1!$B$2:$C$12,2,TRUE)</f>
        <v>8</v>
      </c>
      <c r="O36" s="5">
        <f t="shared" si="16"/>
        <v>7.8</v>
      </c>
      <c r="P36" s="226">
        <f t="shared" si="17"/>
        <v>0</v>
      </c>
      <c r="Q36" s="9" t="str">
        <f t="shared" si="0"/>
        <v>Tốt</v>
      </c>
      <c r="R36" s="265"/>
      <c r="S36" s="19"/>
      <c r="T36" s="19" t="e">
        <f>VLOOKUP(S36,Sheet1!$B$2:$C$12,2,TRUE)</f>
        <v>#N/A</v>
      </c>
      <c r="U36" s="5"/>
      <c r="V36" s="19" t="e">
        <f>VLOOKUP(U36,Sheet1!$B$2:$C$12,2,TRUE)</f>
        <v>#N/A</v>
      </c>
      <c r="W36" s="5"/>
      <c r="X36" s="19" t="e">
        <f>VLOOKUP(W36,Sheet1!$B$2:$C$12,2,TRUE)</f>
        <v>#N/A</v>
      </c>
      <c r="Y36" s="5"/>
      <c r="Z36" s="19" t="e">
        <f>VLOOKUP(Y36,Sheet1!$B$2:$C$12,2,TRUE)</f>
        <v>#N/A</v>
      </c>
      <c r="AA36" s="5"/>
      <c r="AB36" s="19" t="e">
        <f>VLOOKUP(AA36,Sheet1!$B$2:$C$12,2,TRUE)</f>
        <v>#N/A</v>
      </c>
      <c r="AC36" s="5" t="e">
        <f t="shared" si="1"/>
        <v>#N/A</v>
      </c>
      <c r="AD36" s="226">
        <f t="shared" si="2"/>
        <v>0</v>
      </c>
      <c r="AE36" s="9" t="e">
        <f t="shared" si="3"/>
        <v>#N/A</v>
      </c>
      <c r="AF36" s="5"/>
      <c r="AG36" s="226"/>
      <c r="AH36" s="9"/>
      <c r="AI36" s="227" t="s">
        <v>835</v>
      </c>
      <c r="AJ36" s="9" t="e">
        <f t="shared" si="7"/>
        <v>#N/A</v>
      </c>
      <c r="AK36" s="9">
        <f t="shared" si="15"/>
        <v>0</v>
      </c>
      <c r="AL36" s="9" t="e">
        <f t="shared" si="8"/>
        <v>#N/A</v>
      </c>
      <c r="AM36" s="19" t="s">
        <v>799</v>
      </c>
      <c r="AN36" s="16"/>
      <c r="AO36" s="16"/>
      <c r="AP36" s="9"/>
      <c r="AQ36" s="5"/>
      <c r="AR36" s="121"/>
      <c r="AS36" s="25"/>
    </row>
    <row r="37" spans="1:45" s="7" customFormat="1" ht="20.100000000000001" hidden="1" customHeight="1" x14ac:dyDescent="0.25">
      <c r="A37" s="86" t="s">
        <v>320</v>
      </c>
      <c r="B37" s="80" t="s">
        <v>253</v>
      </c>
      <c r="C37" s="263" t="s">
        <v>449</v>
      </c>
      <c r="E37" s="5" t="str">
        <f>VLOOKUP($C37,'[4]Gui chi Quynh'!$D$7:$F$393,3,0)</f>
        <v>A3</v>
      </c>
      <c r="F37" s="19">
        <f>VLOOKUP(E37,Sheet1!$B$2:$C$12,2,TRUE)</f>
        <v>8</v>
      </c>
      <c r="G37" s="5" t="str">
        <f>VLOOKUP($C37,'[5]Gui chi Quynh'!$C$7:$E$391,3,0)</f>
        <v>A2</v>
      </c>
      <c r="H37" s="19">
        <f>VLOOKUP(G37,Sheet1!$B$2:$C$12,2,TRUE)</f>
        <v>9</v>
      </c>
      <c r="I37" s="5" t="str">
        <f>VLOOKUP($C37,'[6]Gui chi Quynh'!$C$7:$E$389,3,0)</f>
        <v>A3</v>
      </c>
      <c r="J37" s="19">
        <f>VLOOKUP(I37,Sheet1!$B$2:$C$12,2,TRUE)</f>
        <v>8</v>
      </c>
      <c r="K37" s="5" t="str">
        <f>VLOOKUP($C37,'[7]Gui chi Quynh'!$C$7:$E$389,3,0)</f>
        <v>A2</v>
      </c>
      <c r="L37" s="19">
        <f>VLOOKUP(K37,Sheet1!$B$2:$C$12,2,TRUE)</f>
        <v>9</v>
      </c>
      <c r="M37" s="5" t="str">
        <f>VLOOKUP($C37,'[8]Gui chi Quynh'!$C$7:$E$388,3,0)</f>
        <v>A1</v>
      </c>
      <c r="N37" s="19">
        <f>VLOOKUP(M37,Sheet1!$B$2:$C$12,2,TRUE)</f>
        <v>10</v>
      </c>
      <c r="O37" s="5">
        <f t="shared" si="16"/>
        <v>8.8000000000000007</v>
      </c>
      <c r="P37" s="226">
        <f t="shared" si="17"/>
        <v>0</v>
      </c>
      <c r="Q37" s="9" t="str">
        <f t="shared" si="0"/>
        <v>Xuất sắc</v>
      </c>
      <c r="R37" s="10"/>
      <c r="S37" s="19"/>
      <c r="T37" s="19" t="e">
        <f>VLOOKUP(S37,Sheet1!$B$2:$C$12,2,TRUE)</f>
        <v>#N/A</v>
      </c>
      <c r="U37" s="5"/>
      <c r="V37" s="19" t="e">
        <f>VLOOKUP(U37,Sheet1!$B$2:$C$12,2,TRUE)</f>
        <v>#N/A</v>
      </c>
      <c r="W37" s="5"/>
      <c r="X37" s="19" t="e">
        <f>VLOOKUP(W37,Sheet1!$B$2:$C$12,2,TRUE)</f>
        <v>#N/A</v>
      </c>
      <c r="Y37" s="5"/>
      <c r="Z37" s="19" t="e">
        <f>VLOOKUP(Y37,Sheet1!$B$2:$C$12,2,TRUE)</f>
        <v>#N/A</v>
      </c>
      <c r="AA37" s="5"/>
      <c r="AB37" s="19" t="e">
        <f>VLOOKUP(AA37,Sheet1!$B$2:$C$12,2,TRUE)</f>
        <v>#N/A</v>
      </c>
      <c r="AC37" s="5" t="e">
        <f t="shared" si="1"/>
        <v>#N/A</v>
      </c>
      <c r="AD37" s="226">
        <f t="shared" si="2"/>
        <v>0</v>
      </c>
      <c r="AE37" s="9" t="e">
        <f t="shared" si="3"/>
        <v>#N/A</v>
      </c>
      <c r="AF37" s="5" t="e">
        <f t="shared" si="4"/>
        <v>#N/A</v>
      </c>
      <c r="AG37" s="226">
        <f t="shared" si="5"/>
        <v>0</v>
      </c>
      <c r="AH37" s="9" t="e">
        <f t="shared" ref="AH37:AH44" si="18">IF(AG37&gt;=3,"Không hoàn thành",IF(AND($AF37&gt;=8,$AF37&lt;=10,AG37=0),"Xuất sắc",IF(AND($AF37&gt;=8,$AF37&lt;=10,AG37=1),"Tốt",IF(AND($AF37&gt;=8,$AF37&lt;=10,AG37=2),"Hoàn thành",IF(AND($AF37&gt;6,$AF37&lt;8,AG37&lt;=1),"Tốt",IF(AND($AF37&gt;6,$AF37&lt;8,AG37=2),"Hoàn thành",IF(AND($AF37&gt;=5,$AF37&lt;=6,AG37&lt;=2),"Hoàn thành",IF(AND($AF37&lt;5,AG37&gt;3),"Không hoàn thành",""))))))))</f>
        <v>#N/A</v>
      </c>
      <c r="AI37" s="227"/>
      <c r="AJ37" s="9" t="e">
        <f t="shared" si="7"/>
        <v>#N/A</v>
      </c>
      <c r="AK37" s="9">
        <f t="shared" si="15"/>
        <v>0</v>
      </c>
      <c r="AL37" s="9" t="e">
        <f t="shared" si="8"/>
        <v>#N/A</v>
      </c>
      <c r="AM37" s="9" t="e">
        <f>IF($AK37=1,"Không đạt LĐTT",IF(OR($AL37= "Xuất sắc", $AL37="Tốt"),"Đạt LĐTT","Không đạt LĐTT"))</f>
        <v>#N/A</v>
      </c>
      <c r="AN37" s="16"/>
      <c r="AO37" s="16"/>
      <c r="AP37" s="9"/>
      <c r="AQ37" s="5"/>
      <c r="AR37" s="26"/>
      <c r="AS37" s="25"/>
    </row>
    <row r="38" spans="1:45" s="7" customFormat="1" ht="20.100000000000001" customHeight="1" x14ac:dyDescent="0.25">
      <c r="A38" s="74" t="s">
        <v>861</v>
      </c>
      <c r="B38" s="260" t="s">
        <v>862</v>
      </c>
      <c r="C38" s="74"/>
      <c r="D38" s="45"/>
      <c r="E38" s="5"/>
      <c r="F38" s="19"/>
      <c r="G38" s="5"/>
      <c r="H38" s="19"/>
      <c r="I38" s="5"/>
      <c r="J38" s="19"/>
      <c r="K38" s="19"/>
      <c r="L38" s="19"/>
      <c r="M38" s="19"/>
      <c r="N38" s="19"/>
      <c r="O38" s="5"/>
      <c r="P38" s="226"/>
      <c r="Q38" s="9">
        <f>COUNTA($Q$39:$Q$42)</f>
        <v>4</v>
      </c>
      <c r="R38" s="10" t="str">
        <f xml:space="preserve"> (COUNTIF($Q$39:$Q$42, "Xuất sắc") &amp; " Xuất sắc")</f>
        <v>4 Xuất sắc</v>
      </c>
      <c r="S38" s="19"/>
      <c r="T38" s="19" t="e">
        <f>VLOOKUP(S38,Sheet1!$B$2:$C$12,2,TRUE)</f>
        <v>#N/A</v>
      </c>
      <c r="U38" s="5"/>
      <c r="V38" s="19" t="e">
        <f>VLOOKUP(U38,Sheet1!$B$2:$C$12,2,TRUE)</f>
        <v>#N/A</v>
      </c>
      <c r="W38" s="5"/>
      <c r="X38" s="19" t="e">
        <f>VLOOKUP(W38,Sheet1!$B$2:$C$12,2,TRUE)</f>
        <v>#N/A</v>
      </c>
      <c r="Y38" s="5"/>
      <c r="Z38" s="19" t="e">
        <f>VLOOKUP(Y38,Sheet1!$B$2:$C$12,2,TRUE)</f>
        <v>#N/A</v>
      </c>
      <c r="AA38" s="5"/>
      <c r="AB38" s="19" t="e">
        <f>VLOOKUP(AA38,Sheet1!$B$2:$C$12,2,TRUE)</f>
        <v>#N/A</v>
      </c>
      <c r="AC38" s="5" t="e">
        <f t="shared" si="1"/>
        <v>#N/A</v>
      </c>
      <c r="AD38" s="226">
        <f t="shared" si="2"/>
        <v>0</v>
      </c>
      <c r="AE38" s="9" t="e">
        <f t="shared" si="3"/>
        <v>#N/A</v>
      </c>
      <c r="AF38" s="5" t="e">
        <f t="shared" si="4"/>
        <v>#N/A</v>
      </c>
      <c r="AG38" s="226">
        <f t="shared" si="5"/>
        <v>0</v>
      </c>
      <c r="AH38" s="9" t="e">
        <f t="shared" si="18"/>
        <v>#N/A</v>
      </c>
      <c r="AI38" s="227"/>
      <c r="AJ38" s="9" t="e">
        <f t="shared" si="7"/>
        <v>#N/A</v>
      </c>
      <c r="AK38" s="9">
        <f t="shared" si="15"/>
        <v>0</v>
      </c>
      <c r="AL38" s="9" t="e">
        <f t="shared" si="8"/>
        <v>#N/A</v>
      </c>
      <c r="AM38" s="9" t="e">
        <f>IF($AK38=1,"Không đạt LĐTT",IF(OR($AL38= "Xuất sắc", $AL38="Tốt"),"Đạt LĐTT","Không đạt LĐTT"))</f>
        <v>#N/A</v>
      </c>
      <c r="AN38" s="5"/>
      <c r="AO38" s="5"/>
      <c r="AP38" s="9"/>
      <c r="AQ38" s="5"/>
      <c r="AR38" s="25"/>
      <c r="AS38" s="25"/>
    </row>
    <row r="39" spans="1:45" s="7" customFormat="1" ht="20.100000000000001" hidden="1" customHeight="1" x14ac:dyDescent="0.25">
      <c r="A39" s="86">
        <v>26</v>
      </c>
      <c r="B39" s="80" t="s">
        <v>126</v>
      </c>
      <c r="C39" s="263" t="s">
        <v>454</v>
      </c>
      <c r="D39" s="45"/>
      <c r="E39" s="5" t="str">
        <f>VLOOKUP($C39,'[4]Gui chi Quynh'!$D$7:$F$393,3,0)</f>
        <v>A3</v>
      </c>
      <c r="F39" s="19">
        <f>VLOOKUP(E39,Sheet1!$B$2:$C$12,2,TRUE)</f>
        <v>8</v>
      </c>
      <c r="G39" s="5" t="str">
        <f>VLOOKUP($C39,'[5]Gui chi Quynh'!$C$7:$E$391,3,0)</f>
        <v>A2</v>
      </c>
      <c r="H39" s="19">
        <f>VLOOKUP(G39,Sheet1!$B$2:$C$12,2,TRUE)</f>
        <v>9</v>
      </c>
      <c r="I39" s="5" t="str">
        <f>VLOOKUP($C39,'[6]Gui chi Quynh'!$C$7:$E$389,3,0)</f>
        <v>A1</v>
      </c>
      <c r="J39" s="19">
        <f>VLOOKUP(I39,Sheet1!$B$2:$C$12,2,TRUE)</f>
        <v>10</v>
      </c>
      <c r="K39" s="5" t="str">
        <f>VLOOKUP($C39,'[7]Gui chi Quynh'!$C$7:$E$389,3,0)</f>
        <v>A1</v>
      </c>
      <c r="L39" s="19">
        <f>VLOOKUP(K39,Sheet1!$B$2:$C$12,2,TRUE)</f>
        <v>10</v>
      </c>
      <c r="M39" s="5" t="str">
        <f>VLOOKUP($C39,'[8]Gui chi Quynh'!$C$7:$E$388,3,0)</f>
        <v>A1</v>
      </c>
      <c r="N39" s="19">
        <f>VLOOKUP(M39,Sheet1!$B$2:$C$12,2,TRUE)</f>
        <v>10</v>
      </c>
      <c r="O39" s="5">
        <f>ROUND(AVERAGE(F39,H39,J39,L39,N39),2)</f>
        <v>9.4</v>
      </c>
      <c r="P39" s="226">
        <f>COUNTIF(D39:M39,"C*")*1+COUNTIF(D39:M39,"D")*2+COUNTIF(D39:M39,"E")*3</f>
        <v>0</v>
      </c>
      <c r="Q39" s="9" t="str">
        <f t="shared" si="0"/>
        <v>Xuất sắc</v>
      </c>
      <c r="R39" s="10"/>
      <c r="S39" s="19"/>
      <c r="T39" s="19" t="e">
        <f>VLOOKUP(S39,Sheet1!$B$2:$C$12,2,TRUE)</f>
        <v>#N/A</v>
      </c>
      <c r="U39" s="5"/>
      <c r="V39" s="19" t="e">
        <f>VLOOKUP(U39,Sheet1!$B$2:$C$12,2,TRUE)</f>
        <v>#N/A</v>
      </c>
      <c r="W39" s="5"/>
      <c r="X39" s="19" t="e">
        <f>VLOOKUP(W39,Sheet1!$B$2:$C$12,2,TRUE)</f>
        <v>#N/A</v>
      </c>
      <c r="Y39" s="5"/>
      <c r="Z39" s="19" t="e">
        <f>VLOOKUP(Y39,Sheet1!$B$2:$C$12,2,TRUE)</f>
        <v>#N/A</v>
      </c>
      <c r="AA39" s="5"/>
      <c r="AB39" s="19" t="e">
        <f>VLOOKUP(AA39,Sheet1!$B$2:$C$12,2,TRUE)</f>
        <v>#N/A</v>
      </c>
      <c r="AC39" s="5" t="e">
        <f t="shared" si="1"/>
        <v>#N/A</v>
      </c>
      <c r="AD39" s="226">
        <f t="shared" si="2"/>
        <v>0</v>
      </c>
      <c r="AE39" s="9" t="e">
        <f t="shared" si="3"/>
        <v>#N/A</v>
      </c>
      <c r="AF39" s="5" t="e">
        <f t="shared" si="4"/>
        <v>#N/A</v>
      </c>
      <c r="AG39" s="226">
        <f t="shared" si="5"/>
        <v>0</v>
      </c>
      <c r="AH39" s="9" t="e">
        <f t="shared" si="18"/>
        <v>#N/A</v>
      </c>
      <c r="AI39" s="227"/>
      <c r="AJ39" s="9" t="e">
        <f t="shared" si="7"/>
        <v>#N/A</v>
      </c>
      <c r="AK39" s="9">
        <f t="shared" si="15"/>
        <v>0</v>
      </c>
      <c r="AL39" s="9" t="e">
        <f t="shared" si="8"/>
        <v>#N/A</v>
      </c>
      <c r="AM39" s="9" t="e">
        <f>IF($AK39=1,"Không đạt LĐTT",IF(OR($AL39= "Xuất sắc", $AL39="Tốt"),"Đạt LĐTT","Không đạt LĐTT"))</f>
        <v>#N/A</v>
      </c>
      <c r="AN39" s="5"/>
      <c r="AO39" s="5"/>
      <c r="AP39" s="9"/>
      <c r="AQ39" s="5"/>
      <c r="AR39" s="25"/>
      <c r="AS39" s="25"/>
    </row>
    <row r="40" spans="1:45" s="7" customFormat="1" ht="20.100000000000001" hidden="1" customHeight="1" x14ac:dyDescent="0.25">
      <c r="A40" s="86">
        <f>A39+1</f>
        <v>27</v>
      </c>
      <c r="B40" s="80" t="s">
        <v>5</v>
      </c>
      <c r="C40" s="263" t="s">
        <v>455</v>
      </c>
      <c r="D40" s="45"/>
      <c r="E40" s="5" t="str">
        <f>VLOOKUP($C40,'[4]Gui chi Quynh'!$D$7:$F$393,3,0)</f>
        <v>A3</v>
      </c>
      <c r="F40" s="19">
        <f>VLOOKUP(E40,Sheet1!$B$2:$C$12,2,TRUE)</f>
        <v>8</v>
      </c>
      <c r="G40" s="5" t="str">
        <f>VLOOKUP($C40,'[5]Gui chi Quynh'!$C$7:$E$391,3,0)</f>
        <v>A1</v>
      </c>
      <c r="H40" s="19">
        <f>VLOOKUP(G40,Sheet1!$B$2:$C$12,2,TRUE)</f>
        <v>10</v>
      </c>
      <c r="I40" s="5" t="str">
        <f>VLOOKUP($C40,'[6]Gui chi Quynh'!$C$7:$E$389,3,0)</f>
        <v>A1</v>
      </c>
      <c r="J40" s="19">
        <f>VLOOKUP(I40,Sheet1!$B$2:$C$12,2,TRUE)</f>
        <v>10</v>
      </c>
      <c r="K40" s="5" t="str">
        <f>VLOOKUP($C40,'[7]Gui chi Quynh'!$C$7:$E$389,3,0)</f>
        <v>A1</v>
      </c>
      <c r="L40" s="19">
        <f>VLOOKUP(K40,Sheet1!$B$2:$C$12,2,TRUE)</f>
        <v>10</v>
      </c>
      <c r="M40" s="5" t="str">
        <f>VLOOKUP($C40,'[8]Gui chi Quynh'!$C$7:$E$388,3,0)</f>
        <v>A1</v>
      </c>
      <c r="N40" s="19">
        <f>VLOOKUP(M40,Sheet1!$B$2:$C$12,2,TRUE)</f>
        <v>10</v>
      </c>
      <c r="O40" s="5">
        <f>ROUND(AVERAGE(F40,H40,J40,L40,N40),2)</f>
        <v>9.6</v>
      </c>
      <c r="P40" s="226">
        <f>COUNTIF(D40:M40,"C*")*1+COUNTIF(D40:M40,"D")*2+COUNTIF(D40:M40,"E")*3</f>
        <v>0</v>
      </c>
      <c r="Q40" s="9" t="str">
        <f t="shared" si="0"/>
        <v>Xuất sắc</v>
      </c>
      <c r="R40" s="10"/>
      <c r="S40" s="19"/>
      <c r="T40" s="19" t="e">
        <f>VLOOKUP(S40,Sheet1!$B$2:$C$12,2,TRUE)</f>
        <v>#N/A</v>
      </c>
      <c r="U40" s="5"/>
      <c r="V40" s="19" t="e">
        <f>VLOOKUP(U40,Sheet1!$B$2:$C$12,2,TRUE)</f>
        <v>#N/A</v>
      </c>
      <c r="W40" s="5"/>
      <c r="X40" s="19" t="e">
        <f>VLOOKUP(W40,Sheet1!$B$2:$C$12,2,TRUE)</f>
        <v>#N/A</v>
      </c>
      <c r="Y40" s="5"/>
      <c r="Z40" s="19" t="e">
        <f>VLOOKUP(Y40,Sheet1!$B$2:$C$12,2,TRUE)</f>
        <v>#N/A</v>
      </c>
      <c r="AA40" s="5"/>
      <c r="AB40" s="19" t="e">
        <f>VLOOKUP(AA40,Sheet1!$B$2:$C$12,2,TRUE)</f>
        <v>#N/A</v>
      </c>
      <c r="AC40" s="5" t="e">
        <f t="shared" si="1"/>
        <v>#N/A</v>
      </c>
      <c r="AD40" s="226">
        <f t="shared" si="2"/>
        <v>0</v>
      </c>
      <c r="AE40" s="9" t="e">
        <f t="shared" si="3"/>
        <v>#N/A</v>
      </c>
      <c r="AF40" s="5" t="e">
        <f t="shared" si="4"/>
        <v>#N/A</v>
      </c>
      <c r="AG40" s="226">
        <f t="shared" si="5"/>
        <v>0</v>
      </c>
      <c r="AH40" s="9" t="e">
        <f t="shared" si="18"/>
        <v>#N/A</v>
      </c>
      <c r="AI40" s="227"/>
      <c r="AJ40" s="9" t="e">
        <f t="shared" si="7"/>
        <v>#N/A</v>
      </c>
      <c r="AK40" s="9">
        <f t="shared" si="15"/>
        <v>0</v>
      </c>
      <c r="AL40" s="9" t="e">
        <f t="shared" si="8"/>
        <v>#N/A</v>
      </c>
      <c r="AM40" s="9" t="e">
        <f>IF($AK40=1,"Không đạt LĐTT",IF(OR($AL40= "Xuất sắc", $AL40="Tốt"),"Đạt LĐTT","Không đạt LĐTT"))</f>
        <v>#N/A</v>
      </c>
      <c r="AN40" s="5"/>
      <c r="AO40" s="5"/>
      <c r="AP40" s="9"/>
      <c r="AQ40" s="5"/>
      <c r="AR40" s="25"/>
      <c r="AS40" s="25"/>
    </row>
    <row r="41" spans="1:45" s="7" customFormat="1" ht="20.100000000000001" hidden="1" customHeight="1" x14ac:dyDescent="0.25">
      <c r="A41" s="86">
        <f t="shared" ref="A41:A42" si="19">A40+1</f>
        <v>28</v>
      </c>
      <c r="B41" s="80" t="s">
        <v>212</v>
      </c>
      <c r="C41" s="263" t="s">
        <v>452</v>
      </c>
      <c r="D41" s="45"/>
      <c r="E41" s="5" t="str">
        <f>VLOOKUP($C41,'[4]Gui chi Quynh'!$D$7:$F$393,3,0)</f>
        <v>A3</v>
      </c>
      <c r="F41" s="19">
        <f>VLOOKUP(E41,Sheet1!$B$2:$C$12,2,TRUE)</f>
        <v>8</v>
      </c>
      <c r="G41" s="5" t="str">
        <f>VLOOKUP($C41,'[5]Gui chi Quynh'!$C$7:$E$391,3,0)</f>
        <v>A2</v>
      </c>
      <c r="H41" s="19">
        <f>VLOOKUP(G41,Sheet1!$B$2:$C$12,2,TRUE)</f>
        <v>9</v>
      </c>
      <c r="I41" s="5" t="str">
        <f>VLOOKUP($C41,'[6]Gui chi Quynh'!$C$7:$E$389,3,0)</f>
        <v>A3</v>
      </c>
      <c r="J41" s="19">
        <f>VLOOKUP(I41,Sheet1!$B$2:$C$12,2,TRUE)</f>
        <v>8</v>
      </c>
      <c r="K41" s="5" t="str">
        <f>VLOOKUP($C41,'[7]Gui chi Quynh'!$C$7:$E$389,3,0)</f>
        <v>A3</v>
      </c>
      <c r="L41" s="19">
        <f>VLOOKUP(K41,Sheet1!$B$2:$C$12,2,TRUE)</f>
        <v>8</v>
      </c>
      <c r="M41" s="5" t="str">
        <f>VLOOKUP($C41,'[8]Gui chi Quynh'!$C$7:$E$388,3,0)</f>
        <v>A2</v>
      </c>
      <c r="N41" s="19">
        <f>VLOOKUP(M41,Sheet1!$B$2:$C$12,2,TRUE)</f>
        <v>9</v>
      </c>
      <c r="O41" s="5">
        <f>ROUND(AVERAGE(F41,H41,J41),2)</f>
        <v>8.33</v>
      </c>
      <c r="P41" s="226">
        <f>COUNTIF(D41:M41,"C*")*1+COUNTIF(D41:M41,"D")*2+COUNTIF(D41:M41,"E")*3</f>
        <v>0</v>
      </c>
      <c r="Q41" s="9" t="str">
        <f t="shared" si="0"/>
        <v>Xuất sắc</v>
      </c>
      <c r="R41" s="264"/>
      <c r="S41" s="17"/>
      <c r="T41" s="19">
        <v>7</v>
      </c>
      <c r="U41" s="5"/>
      <c r="V41" s="19">
        <v>7</v>
      </c>
      <c r="W41" s="5"/>
      <c r="X41" s="19">
        <v>7</v>
      </c>
      <c r="Y41" s="5"/>
      <c r="Z41" s="19" t="e">
        <f>VLOOKUP(Y41,Sheet1!$B$2:$C$12,2,TRUE)</f>
        <v>#N/A</v>
      </c>
      <c r="AA41" s="5"/>
      <c r="AB41" s="19" t="e">
        <f>VLOOKUP(AA41,Sheet1!$B$2:$C$12,2,TRUE)</f>
        <v>#N/A</v>
      </c>
      <c r="AC41" s="5" t="e">
        <f t="shared" si="1"/>
        <v>#N/A</v>
      </c>
      <c r="AD41" s="226">
        <f t="shared" si="2"/>
        <v>0</v>
      </c>
      <c r="AE41" s="9" t="e">
        <f t="shared" si="3"/>
        <v>#N/A</v>
      </c>
      <c r="AF41" s="5" t="e">
        <f t="shared" si="4"/>
        <v>#N/A</v>
      </c>
      <c r="AG41" s="226">
        <f t="shared" si="5"/>
        <v>0</v>
      </c>
      <c r="AH41" s="9" t="e">
        <f t="shared" si="18"/>
        <v>#N/A</v>
      </c>
      <c r="AI41" s="227" t="s">
        <v>834</v>
      </c>
      <c r="AJ41" s="9" t="e">
        <f t="shared" si="7"/>
        <v>#N/A</v>
      </c>
      <c r="AK41" s="9">
        <f t="shared" si="15"/>
        <v>0</v>
      </c>
      <c r="AL41" s="9" t="e">
        <f t="shared" si="8"/>
        <v>#N/A</v>
      </c>
      <c r="AM41" s="9" t="s">
        <v>801</v>
      </c>
      <c r="AN41" s="5"/>
      <c r="AO41" s="5"/>
      <c r="AP41" s="9"/>
      <c r="AQ41" s="5"/>
      <c r="AR41" s="119"/>
      <c r="AS41" s="26"/>
    </row>
    <row r="42" spans="1:45" s="7" customFormat="1" ht="20.100000000000001" hidden="1" customHeight="1" x14ac:dyDescent="0.25">
      <c r="A42" s="86">
        <f t="shared" si="19"/>
        <v>29</v>
      </c>
      <c r="B42" s="80" t="s">
        <v>272</v>
      </c>
      <c r="C42" s="263" t="s">
        <v>453</v>
      </c>
      <c r="D42" s="19"/>
      <c r="E42" s="5" t="str">
        <f>VLOOKUP($C42,'[4]Gui chi Quynh'!$D$7:$F$393,3,0)</f>
        <v>A3</v>
      </c>
      <c r="F42" s="19">
        <f>VLOOKUP(E42,Sheet1!$B$2:$C$12,2,TRUE)</f>
        <v>8</v>
      </c>
      <c r="G42" s="5" t="str">
        <f>VLOOKUP($C42,'[5]Gui chi Quynh'!$C$7:$E$391,3,0)</f>
        <v>A3</v>
      </c>
      <c r="H42" s="19">
        <f>VLOOKUP(G42,Sheet1!$B$2:$C$12,2,TRUE)</f>
        <v>8</v>
      </c>
      <c r="I42" s="5" t="str">
        <f>VLOOKUP($C42,'[6]Gui chi Quynh'!$C$7:$E$389,3,0)</f>
        <v>A3</v>
      </c>
      <c r="J42" s="19">
        <f>VLOOKUP(I42,Sheet1!$B$2:$C$12,2,TRUE)</f>
        <v>8</v>
      </c>
      <c r="K42" s="5" t="str">
        <f>VLOOKUP($C42,'[7]Gui chi Quynh'!$C$7:$E$389,3,0)</f>
        <v>A3</v>
      </c>
      <c r="L42" s="19">
        <f>VLOOKUP(K42,Sheet1!$B$2:$C$12,2,TRUE)</f>
        <v>8</v>
      </c>
      <c r="M42" s="5" t="str">
        <f>VLOOKUP($C42,'[8]Gui chi Quynh'!$C$7:$E$388,3,0)</f>
        <v>A3</v>
      </c>
      <c r="N42" s="19">
        <f>VLOOKUP(M42,Sheet1!$B$2:$C$12,2,TRUE)</f>
        <v>8</v>
      </c>
      <c r="O42" s="5">
        <f>ROUND(AVERAGE(F42,H42,J42,L42,N42),2)</f>
        <v>8</v>
      </c>
      <c r="P42" s="226">
        <f>COUNTIF(D42:M42,"C*")*1+COUNTIF(D42:M42,"D")*2+COUNTIF(D42:M42,"E")*3</f>
        <v>0</v>
      </c>
      <c r="Q42" s="9" t="str">
        <f t="shared" si="0"/>
        <v>Xuất sắc</v>
      </c>
      <c r="R42" s="10"/>
      <c r="S42" s="17"/>
      <c r="T42" s="19" t="e">
        <f>VLOOKUP(S42,Sheet1!$B$2:$C$12,2,TRUE)</f>
        <v>#N/A</v>
      </c>
      <c r="U42" s="5"/>
      <c r="V42" s="19" t="e">
        <f>VLOOKUP(U42,Sheet1!$B$2:$C$12,2,TRUE)</f>
        <v>#N/A</v>
      </c>
      <c r="W42" s="5"/>
      <c r="X42" s="19" t="e">
        <f>VLOOKUP(W42,Sheet1!$B$2:$C$12,2,TRUE)</f>
        <v>#N/A</v>
      </c>
      <c r="Y42" s="5"/>
      <c r="Z42" s="19" t="e">
        <f>VLOOKUP(Y42,Sheet1!$B$2:$C$12,2,TRUE)</f>
        <v>#N/A</v>
      </c>
      <c r="AA42" s="5"/>
      <c r="AB42" s="19" t="e">
        <f>VLOOKUP(AA42,Sheet1!$B$2:$C$12,2,TRUE)</f>
        <v>#N/A</v>
      </c>
      <c r="AC42" s="5" t="e">
        <f t="shared" si="1"/>
        <v>#N/A</v>
      </c>
      <c r="AD42" s="226">
        <f t="shared" si="2"/>
        <v>0</v>
      </c>
      <c r="AE42" s="9" t="e">
        <f t="shared" si="3"/>
        <v>#N/A</v>
      </c>
      <c r="AF42" s="5" t="e">
        <f t="shared" si="4"/>
        <v>#N/A</v>
      </c>
      <c r="AG42" s="226">
        <f t="shared" si="5"/>
        <v>0</v>
      </c>
      <c r="AH42" s="9" t="e">
        <f t="shared" si="18"/>
        <v>#N/A</v>
      </c>
      <c r="AI42" s="227"/>
      <c r="AJ42" s="9" t="e">
        <f t="shared" si="7"/>
        <v>#N/A</v>
      </c>
      <c r="AK42" s="9">
        <f t="shared" si="15"/>
        <v>0</v>
      </c>
      <c r="AL42" s="9" t="e">
        <f t="shared" si="8"/>
        <v>#N/A</v>
      </c>
      <c r="AM42" s="9" t="e">
        <f>IF($AK42=1,"Không đạt LĐTT",IF(OR($AL42= "Xuất sắc", $AL42="Tốt"),"Đạt LĐTT","Không đạt LĐTT"))</f>
        <v>#N/A</v>
      </c>
      <c r="AN42" s="5"/>
      <c r="AO42" s="5"/>
      <c r="AP42" s="9"/>
      <c r="AQ42" s="5"/>
      <c r="AR42" s="25"/>
      <c r="AS42" s="25"/>
    </row>
    <row r="43" spans="1:45" s="7" customFormat="1" ht="22.5" customHeight="1" x14ac:dyDescent="0.25">
      <c r="A43" s="307" t="s">
        <v>898</v>
      </c>
      <c r="B43" s="308" t="s">
        <v>899</v>
      </c>
      <c r="C43" s="309"/>
      <c r="D43" s="310"/>
      <c r="E43" s="309"/>
      <c r="F43" s="310"/>
      <c r="G43" s="309"/>
      <c r="H43" s="310"/>
      <c r="I43" s="309"/>
      <c r="J43" s="310"/>
      <c r="K43" s="309"/>
      <c r="L43" s="310"/>
      <c r="M43" s="309"/>
      <c r="N43" s="310"/>
      <c r="O43" s="309"/>
      <c r="P43" s="311"/>
      <c r="Q43" s="312">
        <f>Q44+Q56</f>
        <v>26</v>
      </c>
      <c r="R43" s="313" t="str">
        <f xml:space="preserve"> (COUNTIF($Q$45:$Q$71, "Xuất sắc") &amp; " Xuất sắc") &amp;" + "&amp; (COUNTIF($Q$45:$Q$71, "Tốt") &amp; " Tốt")</f>
        <v>25 Xuất sắc + 1 Tốt</v>
      </c>
      <c r="S43" s="224"/>
      <c r="T43" s="8"/>
      <c r="U43" s="224"/>
      <c r="V43" s="8"/>
      <c r="W43" s="224"/>
      <c r="X43" s="8"/>
      <c r="Y43" s="224"/>
      <c r="Z43" s="8"/>
      <c r="AA43" s="224"/>
      <c r="AB43" s="8"/>
      <c r="AC43" s="224"/>
      <c r="AD43" s="277"/>
      <c r="AE43" s="224"/>
      <c r="AF43" s="224"/>
      <c r="AG43" s="277"/>
      <c r="AH43" s="224"/>
      <c r="AI43" s="225"/>
      <c r="AJ43" s="8"/>
      <c r="AK43" s="224"/>
      <c r="AL43" s="8"/>
      <c r="AM43" s="224"/>
      <c r="AN43" s="8"/>
      <c r="AO43" s="224"/>
      <c r="AP43" s="8"/>
      <c r="AQ43" s="224"/>
      <c r="AR43" s="43"/>
      <c r="AS43" s="43"/>
    </row>
    <row r="44" spans="1:45" s="7" customFormat="1" ht="24.95" customHeight="1" x14ac:dyDescent="0.25">
      <c r="A44" s="74" t="s">
        <v>859</v>
      </c>
      <c r="B44" s="260" t="s">
        <v>863</v>
      </c>
      <c r="C44" s="74"/>
      <c r="D44" s="45"/>
      <c r="E44" s="5"/>
      <c r="F44" s="19"/>
      <c r="G44" s="5"/>
      <c r="H44" s="19"/>
      <c r="I44" s="5"/>
      <c r="J44" s="19"/>
      <c r="K44" s="19"/>
      <c r="L44" s="19"/>
      <c r="M44" s="19"/>
      <c r="N44" s="19"/>
      <c r="O44" s="5"/>
      <c r="P44" s="226"/>
      <c r="Q44" s="9">
        <f>COUNTA($Q$45:$Q$55)</f>
        <v>11</v>
      </c>
      <c r="R44" s="10" t="str">
        <f xml:space="preserve"> (COUNTIF($Q$45:$Q$55, "Xuất sắc") &amp; " Xuất sắc")</f>
        <v>11 Xuất sắc</v>
      </c>
      <c r="S44" s="19"/>
      <c r="T44" s="19" t="e">
        <f>VLOOKUP(S44,Sheet1!$B$2:$C$12,2,TRUE)</f>
        <v>#N/A</v>
      </c>
      <c r="U44" s="5"/>
      <c r="V44" s="19" t="e">
        <f>VLOOKUP(U44,Sheet1!$B$2:$C$12,2,TRUE)</f>
        <v>#N/A</v>
      </c>
      <c r="W44" s="5"/>
      <c r="X44" s="19" t="e">
        <f>VLOOKUP(W44,Sheet1!$B$2:$C$12,2,TRUE)</f>
        <v>#N/A</v>
      </c>
      <c r="Y44" s="5"/>
      <c r="Z44" s="19" t="e">
        <f>VLOOKUP(Y44,Sheet1!$B$2:$C$12,2,TRUE)</f>
        <v>#N/A</v>
      </c>
      <c r="AA44" s="5"/>
      <c r="AB44" s="19" t="e">
        <f>VLOOKUP(AA44,Sheet1!$B$2:$C$12,2,TRUE)</f>
        <v>#N/A</v>
      </c>
      <c r="AC44" s="5" t="e">
        <f t="shared" si="1"/>
        <v>#N/A</v>
      </c>
      <c r="AD44" s="226">
        <f t="shared" si="2"/>
        <v>0</v>
      </c>
      <c r="AE44" s="9" t="e">
        <f t="shared" si="3"/>
        <v>#N/A</v>
      </c>
      <c r="AF44" s="5" t="e">
        <f t="shared" si="4"/>
        <v>#N/A</v>
      </c>
      <c r="AG44" s="226">
        <f t="shared" si="5"/>
        <v>0</v>
      </c>
      <c r="AH44" s="9" t="e">
        <f t="shared" si="18"/>
        <v>#N/A</v>
      </c>
      <c r="AI44" s="227"/>
      <c r="AJ44" s="9" t="e">
        <f t="shared" si="7"/>
        <v>#N/A</v>
      </c>
      <c r="AK44" s="9">
        <f t="shared" ref="AK44:AK71" si="20">COUNTIF(E44:Z44,"D")*1</f>
        <v>0</v>
      </c>
      <c r="AL44" s="9" t="e">
        <f t="shared" si="8"/>
        <v>#N/A</v>
      </c>
      <c r="AM44" s="9" t="e">
        <f>IF($AK44=1,"Không đạt LĐTT",IF(OR($AL44= "Xuất sắc", $AL44="Tốt"),"Đạt LĐTT","Không đạt LĐTT"))</f>
        <v>#N/A</v>
      </c>
      <c r="AN44" s="5"/>
      <c r="AO44" s="5"/>
      <c r="AP44" s="9"/>
      <c r="AQ44" s="5"/>
      <c r="AR44" s="25"/>
      <c r="AS44" s="25"/>
    </row>
    <row r="45" spans="1:45" s="7" customFormat="1" ht="20.100000000000001" hidden="1" customHeight="1" x14ac:dyDescent="0.25">
      <c r="A45" s="86">
        <v>30</v>
      </c>
      <c r="B45" s="77" t="s">
        <v>65</v>
      </c>
      <c r="C45" s="86" t="s">
        <v>724</v>
      </c>
      <c r="D45" s="5"/>
      <c r="E45" s="5" t="str">
        <f>VLOOKUP($C45,'[4]Gui chi Quynh'!$D$7:$F$393,3,0)</f>
        <v>A1</v>
      </c>
      <c r="F45" s="19">
        <f>VLOOKUP(E45,Sheet1!$B$2:$C$12,2,TRUE)</f>
        <v>10</v>
      </c>
      <c r="G45" s="5" t="str">
        <f>VLOOKUP($C45,'[5]Gui chi Quynh'!$C$7:$E$391,3,0)</f>
        <v>A1</v>
      </c>
      <c r="H45" s="19">
        <f>VLOOKUP(G45,Sheet1!$B$2:$C$12,2,TRUE)</f>
        <v>10</v>
      </c>
      <c r="I45" s="5" t="str">
        <f>VLOOKUP($C45,'[6]Gui chi Quynh'!$C$7:$E$389,3,0)</f>
        <v>A1</v>
      </c>
      <c r="J45" s="19">
        <f>VLOOKUP(I45,Sheet1!$B$2:$C$12,2,TRUE)</f>
        <v>10</v>
      </c>
      <c r="K45" s="5" t="str">
        <f>VLOOKUP($C45,'[7]Gui chi Quynh'!$C$7:$E$389,3,0)</f>
        <v>A1</v>
      </c>
      <c r="L45" s="19">
        <f>VLOOKUP(K45,Sheet1!$B$2:$C$12,2,TRUE)</f>
        <v>10</v>
      </c>
      <c r="M45" s="5" t="str">
        <f>VLOOKUP($C45,'[8]Gui chi Quynh'!$C$7:$E$388,3,0)</f>
        <v>A1</v>
      </c>
      <c r="N45" s="19">
        <f>VLOOKUP(M45,Sheet1!$B$2:$C$12,2,TRUE)</f>
        <v>10</v>
      </c>
      <c r="O45" s="5">
        <f t="shared" ref="O45:O55" si="21">ROUND(AVERAGE(F45,H45,J45,L45,N45),2)</f>
        <v>10</v>
      </c>
      <c r="P45" s="226">
        <f t="shared" ref="P45:P55" si="22">COUNTIF(D45:M45,"C*")*1+COUNTIF(D45:M45,"D")*2+COUNTIF(D45:M45,"E")*3</f>
        <v>0</v>
      </c>
      <c r="Q45" s="9" t="str">
        <f t="shared" si="0"/>
        <v>Xuất sắc</v>
      </c>
      <c r="R45" s="264"/>
      <c r="S45" s="17"/>
      <c r="T45" s="19"/>
      <c r="U45" s="5"/>
      <c r="V45" s="19"/>
      <c r="W45" s="5"/>
      <c r="X45" s="19" t="e">
        <f>VLOOKUP(W45,Sheet1!$B$2:$C$12,2,TRUE)</f>
        <v>#N/A</v>
      </c>
      <c r="Y45" s="5"/>
      <c r="Z45" s="19" t="e">
        <f>VLOOKUP(Y45,Sheet1!$B$2:$C$12,2,TRUE)</f>
        <v>#N/A</v>
      </c>
      <c r="AA45" s="5"/>
      <c r="AB45" s="19" t="e">
        <f>VLOOKUP(AA45,Sheet1!$B$2:$C$12,2,TRUE)</f>
        <v>#N/A</v>
      </c>
      <c r="AC45" s="5" t="e">
        <f t="shared" si="1"/>
        <v>#N/A</v>
      </c>
      <c r="AD45" s="226"/>
      <c r="AE45" s="9" t="s">
        <v>802</v>
      </c>
      <c r="AF45" s="5"/>
      <c r="AG45" s="226"/>
      <c r="AH45" s="9"/>
      <c r="AI45" s="227" t="s">
        <v>836</v>
      </c>
      <c r="AJ45" s="9" t="e">
        <f t="shared" si="7"/>
        <v>#N/A</v>
      </c>
      <c r="AK45" s="9">
        <f t="shared" si="20"/>
        <v>0</v>
      </c>
      <c r="AL45" s="9" t="e">
        <f t="shared" si="8"/>
        <v>#N/A</v>
      </c>
      <c r="AM45" s="19" t="s">
        <v>799</v>
      </c>
      <c r="AN45" s="16"/>
      <c r="AO45" s="16"/>
      <c r="AP45" s="9"/>
      <c r="AQ45" s="5"/>
      <c r="AR45" s="119"/>
      <c r="AS45" s="25"/>
    </row>
    <row r="46" spans="1:45" s="7" customFormat="1" ht="20.100000000000001" hidden="1" customHeight="1" x14ac:dyDescent="0.25">
      <c r="A46" s="86">
        <f>A45+1</f>
        <v>31</v>
      </c>
      <c r="B46" s="260" t="s">
        <v>32</v>
      </c>
      <c r="C46" s="17" t="s">
        <v>417</v>
      </c>
      <c r="E46" s="5" t="str">
        <f>VLOOKUP($C46,'[4]Gui chi Quynh'!$D$7:$F$393,3,0)</f>
        <v>A1</v>
      </c>
      <c r="F46" s="19">
        <f>VLOOKUP(E46,Sheet1!$B$2:$C$12,2,TRUE)</f>
        <v>10</v>
      </c>
      <c r="G46" s="5" t="str">
        <f>VLOOKUP($C46,'[5]Gui chi Quynh'!$C$7:$E$391,3,0)</f>
        <v>A1</v>
      </c>
      <c r="H46" s="19">
        <f>VLOOKUP(G46,Sheet1!$B$2:$C$12,2,TRUE)</f>
        <v>10</v>
      </c>
      <c r="I46" s="5" t="str">
        <f>VLOOKUP($C46,'[6]Gui chi Quynh'!$C$7:$E$389,3,0)</f>
        <v>A1</v>
      </c>
      <c r="J46" s="19">
        <f>VLOOKUP(I46,Sheet1!$B$2:$C$12,2,TRUE)</f>
        <v>10</v>
      </c>
      <c r="K46" s="5" t="str">
        <f>VLOOKUP($C46,'[7]Gui chi Quynh'!$C$7:$E$389,3,0)</f>
        <v>A1</v>
      </c>
      <c r="L46" s="19">
        <f>VLOOKUP(K46,Sheet1!$B$2:$C$12,2,TRUE)</f>
        <v>10</v>
      </c>
      <c r="M46" s="5" t="str">
        <f>VLOOKUP($C46,'[8]Gui chi Quynh'!$C$7:$E$388,3,0)</f>
        <v>A1</v>
      </c>
      <c r="N46" s="19">
        <f>VLOOKUP(M46,Sheet1!$B$2:$C$12,2,TRUE)</f>
        <v>10</v>
      </c>
      <c r="O46" s="5">
        <f t="shared" si="21"/>
        <v>10</v>
      </c>
      <c r="P46" s="226">
        <f t="shared" si="22"/>
        <v>0</v>
      </c>
      <c r="Q46" s="9" t="str">
        <f t="shared" si="0"/>
        <v>Xuất sắc</v>
      </c>
      <c r="R46" s="10"/>
      <c r="S46" s="17"/>
      <c r="T46" s="19" t="e">
        <f>VLOOKUP(S46,Sheet1!$B$2:$C$12,2,TRUE)</f>
        <v>#N/A</v>
      </c>
      <c r="U46" s="5"/>
      <c r="V46" s="19" t="e">
        <f>VLOOKUP(U46,Sheet1!$B$2:$C$12,2,TRUE)</f>
        <v>#N/A</v>
      </c>
      <c r="W46" s="5"/>
      <c r="X46" s="19" t="e">
        <f>VLOOKUP(W46,Sheet1!$B$2:$C$12,2,TRUE)</f>
        <v>#N/A</v>
      </c>
      <c r="Y46" s="5"/>
      <c r="Z46" s="19" t="e">
        <f>VLOOKUP(Y46,Sheet1!$B$2:$C$12,2,TRUE)</f>
        <v>#N/A</v>
      </c>
      <c r="AA46" s="5"/>
      <c r="AB46" s="19" t="e">
        <f>VLOOKUP(AA46,Sheet1!$B$2:$C$12,2,TRUE)</f>
        <v>#N/A</v>
      </c>
      <c r="AC46" s="5" t="e">
        <f t="shared" si="1"/>
        <v>#N/A</v>
      </c>
      <c r="AD46" s="226">
        <f t="shared" ref="AD46:AD113" si="23">COUNTIF(S46:AA46,"C*")*1+COUNTIF(S46:AA46,"D")*2+COUNTIF(S46:AA46,"E")*3</f>
        <v>0</v>
      </c>
      <c r="AE46" s="9" t="e">
        <f t="shared" ref="AE46:AE113" si="24">IF(AD46&gt;=3,"Không hoàn thành",IF(AND($AC46&gt;=8,$AC46&lt;=10,AD46=0),"Xuất sắc",IF(AND($AC46&gt;=8,$AC46&lt;=10,AD46=1),"Tốt",IF(AND($AC46&gt;=8,$AC46&lt;=10,AD46=2),"Hoàn thành",IF(AND($AC46&gt;6,$AC46&lt;8,AD46&lt;=1),"Tốt",IF(AND($AC46&gt;6,$AC46&lt;8,AD46=2),"Hoàn thành",IF(AND($AC46&gt;=5,$AC46&lt;=6,AD46&lt;=2),"Hoàn thành",IF(AND($AC46&lt;5,AD46&gt;3),"Không hoàn thành",""))))))))</f>
        <v>#N/A</v>
      </c>
      <c r="AF46" s="5" t="e">
        <f t="shared" si="4"/>
        <v>#N/A</v>
      </c>
      <c r="AG46" s="226">
        <f t="shared" si="5"/>
        <v>0</v>
      </c>
      <c r="AH46" s="9" t="e">
        <f t="shared" ref="AH46:AH113" si="25">IF(AG46&gt;=3,"Không hoàn thành",IF(AND($AF46&gt;=8,$AF46&lt;=10,AG46=0),"Xuất sắc",IF(AND($AF46&gt;=8,$AF46&lt;=10,AG46=1),"Tốt",IF(AND($AF46&gt;=8,$AF46&lt;=10,AG46=2),"Hoàn thành",IF(AND($AF46&gt;6,$AF46&lt;8,AG46&lt;=1),"Tốt",IF(AND($AF46&gt;6,$AF46&lt;8,AG46=2),"Hoàn thành",IF(AND($AF46&gt;=5,$AF46&lt;=6,AG46&lt;=2),"Hoàn thành",IF(AND($AF46&lt;5,AG46&gt;3),"Không hoàn thành",""))))))))</f>
        <v>#N/A</v>
      </c>
      <c r="AI46" s="227"/>
      <c r="AJ46" s="9" t="e">
        <f t="shared" si="7"/>
        <v>#N/A</v>
      </c>
      <c r="AK46" s="9">
        <f t="shared" si="20"/>
        <v>0</v>
      </c>
      <c r="AL46" s="9" t="e">
        <f t="shared" si="8"/>
        <v>#N/A</v>
      </c>
      <c r="AM46" s="9" t="e">
        <f t="shared" ref="AM46:AM75" si="26">IF($AK46=1,"Không đạt LĐTT",IF(OR($AL46= "Xuất sắc", $AL46="Tốt"),"Đạt LĐTT","Không đạt LĐTT"))</f>
        <v>#N/A</v>
      </c>
      <c r="AN46" s="16"/>
      <c r="AO46" s="16"/>
      <c r="AP46" s="9"/>
      <c r="AQ46" s="5"/>
      <c r="AR46" s="25"/>
      <c r="AS46" s="25"/>
    </row>
    <row r="47" spans="1:45" s="46" customFormat="1" ht="20.100000000000001" hidden="1" customHeight="1" x14ac:dyDescent="0.25">
      <c r="A47" s="86">
        <f t="shared" ref="A47:A55" si="27">A46+1</f>
        <v>32</v>
      </c>
      <c r="B47" s="260" t="s">
        <v>57</v>
      </c>
      <c r="C47" s="117" t="s">
        <v>612</v>
      </c>
      <c r="D47" s="5"/>
      <c r="E47" s="5" t="str">
        <f>VLOOKUP($C47,'[4]Gui chi Quynh'!$D$7:$F$393,3,0)</f>
        <v>A2</v>
      </c>
      <c r="F47" s="19">
        <f>VLOOKUP(E47,Sheet1!$B$2:$C$12,2,TRUE)</f>
        <v>9</v>
      </c>
      <c r="G47" s="5" t="str">
        <f>VLOOKUP($C47,'[5]Gui chi Quynh'!$C$7:$E$391,3,0)</f>
        <v>A1</v>
      </c>
      <c r="H47" s="19">
        <f>VLOOKUP(G47,Sheet1!$B$2:$C$12,2,TRUE)</f>
        <v>10</v>
      </c>
      <c r="I47" s="5" t="str">
        <f>VLOOKUP($C47,'[6]Gui chi Quynh'!$C$7:$E$389,3,0)</f>
        <v>A1</v>
      </c>
      <c r="J47" s="19">
        <f>VLOOKUP(I47,Sheet1!$B$2:$C$12,2,TRUE)</f>
        <v>10</v>
      </c>
      <c r="K47" s="5" t="str">
        <f>VLOOKUP($C47,'[7]Gui chi Quynh'!$C$7:$E$389,3,0)</f>
        <v>A1</v>
      </c>
      <c r="L47" s="19">
        <f>VLOOKUP(K47,Sheet1!$B$2:$C$12,2,TRUE)</f>
        <v>10</v>
      </c>
      <c r="M47" s="5" t="str">
        <f>VLOOKUP($C47,'[8]Gui chi Quynh'!$C$7:$E$388,3,0)</f>
        <v>A1</v>
      </c>
      <c r="N47" s="19">
        <f>VLOOKUP(M47,Sheet1!$B$2:$C$12,2,TRUE)</f>
        <v>10</v>
      </c>
      <c r="O47" s="5">
        <f t="shared" si="21"/>
        <v>9.8000000000000007</v>
      </c>
      <c r="P47" s="226">
        <f t="shared" si="22"/>
        <v>0</v>
      </c>
      <c r="Q47" s="9" t="str">
        <f t="shared" si="0"/>
        <v>Xuất sắc</v>
      </c>
      <c r="R47" s="10"/>
      <c r="S47" s="17"/>
      <c r="T47" s="19" t="e">
        <f>VLOOKUP(S47,Sheet1!$B$2:$C$12,2,TRUE)</f>
        <v>#N/A</v>
      </c>
      <c r="U47" s="5"/>
      <c r="V47" s="19" t="e">
        <f>VLOOKUP(U47,Sheet1!$B$2:$C$12,2,TRUE)</f>
        <v>#N/A</v>
      </c>
      <c r="W47" s="5"/>
      <c r="X47" s="19" t="e">
        <f>VLOOKUP(W47,Sheet1!$B$2:$C$12,2,TRUE)</f>
        <v>#N/A</v>
      </c>
      <c r="Y47" s="5"/>
      <c r="Z47" s="19" t="e">
        <f>VLOOKUP(Y47,Sheet1!$B$2:$C$12,2,TRUE)</f>
        <v>#N/A</v>
      </c>
      <c r="AA47" s="5"/>
      <c r="AB47" s="19" t="e">
        <f>VLOOKUP(AA47,Sheet1!$B$2:$C$12,2,TRUE)</f>
        <v>#N/A</v>
      </c>
      <c r="AC47" s="5" t="e">
        <f t="shared" si="1"/>
        <v>#N/A</v>
      </c>
      <c r="AD47" s="226">
        <f t="shared" si="23"/>
        <v>0</v>
      </c>
      <c r="AE47" s="9" t="e">
        <f t="shared" si="24"/>
        <v>#N/A</v>
      </c>
      <c r="AF47" s="5" t="e">
        <f t="shared" si="4"/>
        <v>#N/A</v>
      </c>
      <c r="AG47" s="226">
        <f t="shared" si="5"/>
        <v>0</v>
      </c>
      <c r="AH47" s="9" t="e">
        <f t="shared" si="25"/>
        <v>#N/A</v>
      </c>
      <c r="AI47" s="227"/>
      <c r="AJ47" s="9" t="e">
        <f t="shared" si="7"/>
        <v>#N/A</v>
      </c>
      <c r="AK47" s="9">
        <f t="shared" si="20"/>
        <v>0</v>
      </c>
      <c r="AL47" s="9" t="e">
        <f t="shared" si="8"/>
        <v>#N/A</v>
      </c>
      <c r="AM47" s="9" t="e">
        <f t="shared" si="26"/>
        <v>#N/A</v>
      </c>
      <c r="AN47" s="5"/>
      <c r="AO47" s="5"/>
      <c r="AP47" s="9"/>
      <c r="AQ47" s="5"/>
      <c r="AR47" s="25"/>
      <c r="AS47" s="25"/>
    </row>
    <row r="48" spans="1:45" s="46" customFormat="1" ht="20.100000000000001" hidden="1" customHeight="1" x14ac:dyDescent="0.25">
      <c r="A48" s="86">
        <f t="shared" si="27"/>
        <v>33</v>
      </c>
      <c r="B48" s="260" t="s">
        <v>21</v>
      </c>
      <c r="C48" s="86" t="s">
        <v>411</v>
      </c>
      <c r="D48" s="5"/>
      <c r="E48" s="5" t="str">
        <f>VLOOKUP($C48,'[4]Gui chi Quynh'!$D$7:$F$393,3,0)</f>
        <v>A3</v>
      </c>
      <c r="F48" s="19">
        <f>VLOOKUP(E48,Sheet1!$B$2:$C$12,2,TRUE)</f>
        <v>8</v>
      </c>
      <c r="G48" s="5" t="str">
        <f>VLOOKUP($C48,'[5]Gui chi Quynh'!$C$7:$E$391,3,0)</f>
        <v>A1</v>
      </c>
      <c r="H48" s="19">
        <f>VLOOKUP(G48,Sheet1!$B$2:$C$12,2,TRUE)</f>
        <v>10</v>
      </c>
      <c r="I48" s="5" t="str">
        <f>VLOOKUP($C48,'[6]Gui chi Quynh'!$C$7:$E$389,3,0)</f>
        <v>A1</v>
      </c>
      <c r="J48" s="19">
        <f>VLOOKUP(I48,Sheet1!$B$2:$C$12,2,TRUE)</f>
        <v>10</v>
      </c>
      <c r="K48" s="5" t="str">
        <f>VLOOKUP($C48,'[7]Gui chi Quynh'!$C$7:$E$389,3,0)</f>
        <v>A1</v>
      </c>
      <c r="L48" s="19">
        <f>VLOOKUP(K48,Sheet1!$B$2:$C$12,2,TRUE)</f>
        <v>10</v>
      </c>
      <c r="M48" s="5" t="str">
        <f>VLOOKUP($C48,'[8]Gui chi Quynh'!$C$7:$E$388,3,0)</f>
        <v>A2</v>
      </c>
      <c r="N48" s="19">
        <f>VLOOKUP(M48,Sheet1!$B$2:$C$12,2,TRUE)</f>
        <v>9</v>
      </c>
      <c r="O48" s="5">
        <f t="shared" si="21"/>
        <v>9.4</v>
      </c>
      <c r="P48" s="226">
        <f t="shared" si="22"/>
        <v>0</v>
      </c>
      <c r="Q48" s="9" t="str">
        <f t="shared" si="0"/>
        <v>Xuất sắc</v>
      </c>
      <c r="R48" s="10"/>
      <c r="S48" s="17"/>
      <c r="T48" s="19" t="e">
        <f>VLOOKUP(S48,Sheet1!$B$2:$C$12,2,TRUE)</f>
        <v>#N/A</v>
      </c>
      <c r="U48" s="5"/>
      <c r="V48" s="19" t="e">
        <f>VLOOKUP(U48,Sheet1!$B$2:$C$12,2,TRUE)</f>
        <v>#N/A</v>
      </c>
      <c r="W48" s="5"/>
      <c r="X48" s="19" t="e">
        <f>VLOOKUP(W48,Sheet1!$B$2:$C$12,2,TRUE)</f>
        <v>#N/A</v>
      </c>
      <c r="Y48" s="5"/>
      <c r="Z48" s="19" t="e">
        <f>VLOOKUP(Y48,Sheet1!$B$2:$C$12,2,TRUE)</f>
        <v>#N/A</v>
      </c>
      <c r="AA48" s="5"/>
      <c r="AB48" s="19" t="e">
        <f>VLOOKUP(AA48,Sheet1!$B$2:$C$12,2,TRUE)</f>
        <v>#N/A</v>
      </c>
      <c r="AC48" s="5" t="e">
        <f t="shared" si="1"/>
        <v>#N/A</v>
      </c>
      <c r="AD48" s="226">
        <f t="shared" si="23"/>
        <v>0</v>
      </c>
      <c r="AE48" s="9" t="e">
        <f t="shared" si="24"/>
        <v>#N/A</v>
      </c>
      <c r="AF48" s="5" t="e">
        <f t="shared" si="4"/>
        <v>#N/A</v>
      </c>
      <c r="AG48" s="226">
        <f t="shared" si="5"/>
        <v>0</v>
      </c>
      <c r="AH48" s="9" t="e">
        <f t="shared" si="25"/>
        <v>#N/A</v>
      </c>
      <c r="AI48" s="227"/>
      <c r="AJ48" s="9" t="e">
        <f t="shared" si="7"/>
        <v>#N/A</v>
      </c>
      <c r="AK48" s="9">
        <f t="shared" si="20"/>
        <v>0</v>
      </c>
      <c r="AL48" s="9" t="e">
        <f t="shared" si="8"/>
        <v>#N/A</v>
      </c>
      <c r="AM48" s="9" t="e">
        <f t="shared" si="26"/>
        <v>#N/A</v>
      </c>
      <c r="AN48" s="5"/>
      <c r="AO48" s="5"/>
      <c r="AP48" s="9"/>
      <c r="AQ48" s="5"/>
      <c r="AR48" s="25"/>
      <c r="AS48" s="25"/>
    </row>
    <row r="49" spans="1:45" s="7" customFormat="1" ht="20.100000000000001" hidden="1" customHeight="1" x14ac:dyDescent="0.25">
      <c r="A49" s="86">
        <f t="shared" si="27"/>
        <v>34</v>
      </c>
      <c r="B49" s="260" t="s">
        <v>361</v>
      </c>
      <c r="C49" s="86" t="s">
        <v>412</v>
      </c>
      <c r="D49" s="5"/>
      <c r="E49" s="5" t="str">
        <f>VLOOKUP($C49,'[4]Gui chi Quynh'!$D$7:$F$393,3,0)</f>
        <v>A2</v>
      </c>
      <c r="F49" s="19">
        <f>VLOOKUP(E49,Sheet1!$B$2:$C$12,2,TRUE)</f>
        <v>9</v>
      </c>
      <c r="G49" s="5" t="str">
        <f>VLOOKUP($C49,'[5]Gui chi Quynh'!$C$7:$E$391,3,0)</f>
        <v>A2</v>
      </c>
      <c r="H49" s="19">
        <f>VLOOKUP(G49,Sheet1!$B$2:$C$12,2,TRUE)</f>
        <v>9</v>
      </c>
      <c r="I49" s="5" t="str">
        <f>VLOOKUP($C49,'[6]Gui chi Quynh'!$C$7:$E$389,3,0)</f>
        <v>A2</v>
      </c>
      <c r="J49" s="19">
        <f>VLOOKUP(I49,Sheet1!$B$2:$C$12,2,TRUE)</f>
        <v>9</v>
      </c>
      <c r="K49" s="5" t="str">
        <f>VLOOKUP($C49,'[7]Gui chi Quynh'!$C$7:$E$389,3,0)</f>
        <v>A1</v>
      </c>
      <c r="L49" s="19">
        <f>VLOOKUP(K49,Sheet1!$B$2:$C$12,2,TRUE)</f>
        <v>10</v>
      </c>
      <c r="M49" s="5" t="str">
        <f>VLOOKUP($C49,'[8]Gui chi Quynh'!$C$7:$E$388,3,0)</f>
        <v>A2</v>
      </c>
      <c r="N49" s="19">
        <f>VLOOKUP(M49,Sheet1!$B$2:$C$12,2,TRUE)</f>
        <v>9</v>
      </c>
      <c r="O49" s="5">
        <f t="shared" si="21"/>
        <v>9.1999999999999993</v>
      </c>
      <c r="P49" s="226">
        <f t="shared" si="22"/>
        <v>0</v>
      </c>
      <c r="Q49" s="9" t="str">
        <f t="shared" si="0"/>
        <v>Xuất sắc</v>
      </c>
      <c r="R49" s="10"/>
      <c r="S49" s="17"/>
      <c r="T49" s="19" t="e">
        <f>VLOOKUP(S49,Sheet1!$B$2:$C$12,2,TRUE)</f>
        <v>#N/A</v>
      </c>
      <c r="U49" s="5"/>
      <c r="V49" s="19" t="e">
        <f>VLOOKUP(U49,Sheet1!$B$2:$C$12,2,TRUE)</f>
        <v>#N/A</v>
      </c>
      <c r="W49" s="5"/>
      <c r="X49" s="19" t="e">
        <f>VLOOKUP(W49,Sheet1!$B$2:$C$12,2,TRUE)</f>
        <v>#N/A</v>
      </c>
      <c r="Y49" s="5"/>
      <c r="Z49" s="19" t="e">
        <f>VLOOKUP(Y49,Sheet1!$B$2:$C$12,2,TRUE)</f>
        <v>#N/A</v>
      </c>
      <c r="AA49" s="5"/>
      <c r="AB49" s="19" t="e">
        <f>VLOOKUP(AA49,Sheet1!$B$2:$C$12,2,TRUE)</f>
        <v>#N/A</v>
      </c>
      <c r="AC49" s="5" t="e">
        <f>ROUND(AVERAGE(T49,V49,X49,Z49),2)</f>
        <v>#N/A</v>
      </c>
      <c r="AD49" s="226">
        <f t="shared" si="23"/>
        <v>0</v>
      </c>
      <c r="AE49" s="9" t="e">
        <f t="shared" si="24"/>
        <v>#N/A</v>
      </c>
      <c r="AF49" s="5" t="e">
        <f t="shared" si="4"/>
        <v>#N/A</v>
      </c>
      <c r="AG49" s="226">
        <f t="shared" si="5"/>
        <v>0</v>
      </c>
      <c r="AH49" s="9" t="e">
        <f t="shared" si="25"/>
        <v>#N/A</v>
      </c>
      <c r="AI49" s="227"/>
      <c r="AJ49" s="9" t="e">
        <f t="shared" si="7"/>
        <v>#N/A</v>
      </c>
      <c r="AK49" s="9">
        <f t="shared" si="20"/>
        <v>0</v>
      </c>
      <c r="AL49" s="9" t="e">
        <f t="shared" si="8"/>
        <v>#N/A</v>
      </c>
      <c r="AM49" s="9" t="e">
        <f t="shared" si="26"/>
        <v>#N/A</v>
      </c>
      <c r="AN49" s="5"/>
      <c r="AO49" s="5"/>
      <c r="AP49" s="9"/>
      <c r="AQ49" s="5"/>
      <c r="AR49" s="25"/>
      <c r="AS49" s="25"/>
    </row>
    <row r="50" spans="1:45" s="46" customFormat="1" ht="20.100000000000001" hidden="1" customHeight="1" x14ac:dyDescent="0.25">
      <c r="A50" s="86">
        <f t="shared" si="27"/>
        <v>35</v>
      </c>
      <c r="B50" s="260" t="s">
        <v>22</v>
      </c>
      <c r="C50" s="86" t="s">
        <v>413</v>
      </c>
      <c r="D50" s="5"/>
      <c r="E50" s="5" t="str">
        <f>VLOOKUP($C50,'[4]Gui chi Quynh'!$D$7:$F$393,3,0)</f>
        <v>A4</v>
      </c>
      <c r="F50" s="19">
        <f>VLOOKUP(E50,Sheet1!$B$2:$C$12,2,TRUE)</f>
        <v>7</v>
      </c>
      <c r="G50" s="5" t="str">
        <f>VLOOKUP($C50,'[5]Gui chi Quynh'!$C$7:$E$391,3,0)</f>
        <v>A2</v>
      </c>
      <c r="H50" s="19">
        <f>VLOOKUP(G50,Sheet1!$B$2:$C$12,2,TRUE)</f>
        <v>9</v>
      </c>
      <c r="I50" s="5" t="str">
        <f>VLOOKUP($C50,'[6]Gui chi Quynh'!$C$7:$E$389,3,0)</f>
        <v>A2</v>
      </c>
      <c r="J50" s="19">
        <f>VLOOKUP(I50,Sheet1!$B$2:$C$12,2,TRUE)</f>
        <v>9</v>
      </c>
      <c r="K50" s="5" t="str">
        <f>VLOOKUP($C50,'[7]Gui chi Quynh'!$C$7:$E$389,3,0)</f>
        <v>A2</v>
      </c>
      <c r="L50" s="19">
        <f>VLOOKUP(K50,Sheet1!$B$2:$C$12,2,TRUE)</f>
        <v>9</v>
      </c>
      <c r="M50" s="5" t="str">
        <f>VLOOKUP($C50,'[8]Gui chi Quynh'!$C$7:$E$388,3,0)</f>
        <v>A3</v>
      </c>
      <c r="N50" s="19">
        <f>VLOOKUP(M50,Sheet1!$B$2:$C$12,2,TRUE)</f>
        <v>8</v>
      </c>
      <c r="O50" s="5">
        <f t="shared" si="21"/>
        <v>8.4</v>
      </c>
      <c r="P50" s="226">
        <f t="shared" si="22"/>
        <v>0</v>
      </c>
      <c r="Q50" s="9" t="str">
        <f t="shared" si="0"/>
        <v>Xuất sắc</v>
      </c>
      <c r="R50" s="10"/>
      <c r="S50" s="17"/>
      <c r="T50" s="19" t="e">
        <f>VLOOKUP(S50,Sheet1!$B$2:$C$12,2,TRUE)</f>
        <v>#N/A</v>
      </c>
      <c r="U50" s="5"/>
      <c r="V50" s="19" t="e">
        <f>VLOOKUP(U50,Sheet1!$B$2:$C$12,2,TRUE)</f>
        <v>#N/A</v>
      </c>
      <c r="W50" s="5"/>
      <c r="X50" s="19" t="e">
        <f>VLOOKUP(W50,Sheet1!$B$2:$C$12,2,TRUE)</f>
        <v>#N/A</v>
      </c>
      <c r="Y50" s="5"/>
      <c r="Z50" s="19" t="e">
        <f>VLOOKUP(Y50,Sheet1!$B$2:$C$12,2,TRUE)</f>
        <v>#N/A</v>
      </c>
      <c r="AA50" s="5"/>
      <c r="AB50" s="19" t="e">
        <f>VLOOKUP(AA50,Sheet1!$B$2:$C$12,2,TRUE)</f>
        <v>#N/A</v>
      </c>
      <c r="AC50" s="5" t="e">
        <f t="shared" si="1"/>
        <v>#N/A</v>
      </c>
      <c r="AD50" s="226">
        <f t="shared" si="23"/>
        <v>0</v>
      </c>
      <c r="AE50" s="9" t="e">
        <f t="shared" si="24"/>
        <v>#N/A</v>
      </c>
      <c r="AF50" s="5" t="e">
        <f t="shared" si="4"/>
        <v>#N/A</v>
      </c>
      <c r="AG50" s="226">
        <f t="shared" si="5"/>
        <v>0</v>
      </c>
      <c r="AH50" s="9" t="e">
        <f t="shared" si="25"/>
        <v>#N/A</v>
      </c>
      <c r="AI50" s="227"/>
      <c r="AJ50" s="9" t="e">
        <f t="shared" si="7"/>
        <v>#N/A</v>
      </c>
      <c r="AK50" s="9">
        <f t="shared" si="20"/>
        <v>0</v>
      </c>
      <c r="AL50" s="9" t="e">
        <f t="shared" si="8"/>
        <v>#N/A</v>
      </c>
      <c r="AM50" s="9" t="e">
        <f t="shared" si="26"/>
        <v>#N/A</v>
      </c>
      <c r="AN50" s="5"/>
      <c r="AO50" s="5"/>
      <c r="AP50" s="9"/>
      <c r="AQ50" s="5"/>
      <c r="AR50" s="25"/>
      <c r="AS50" s="25"/>
    </row>
    <row r="51" spans="1:45" s="46" customFormat="1" ht="20.100000000000001" hidden="1" customHeight="1" x14ac:dyDescent="0.25">
      <c r="A51" s="86">
        <f t="shared" si="27"/>
        <v>36</v>
      </c>
      <c r="B51" s="260" t="s">
        <v>24</v>
      </c>
      <c r="C51" s="86" t="s">
        <v>414</v>
      </c>
      <c r="D51" s="5"/>
      <c r="E51" s="5" t="str">
        <f>VLOOKUP($C51,'[4]Gui chi Quynh'!$D$7:$F$393,3,0)</f>
        <v>A4</v>
      </c>
      <c r="F51" s="19">
        <f>VLOOKUP(E51,Sheet1!$B$2:$C$12,2,TRUE)</f>
        <v>7</v>
      </c>
      <c r="G51" s="5" t="str">
        <f>VLOOKUP($C51,'[5]Gui chi Quynh'!$C$7:$E$391,3,0)</f>
        <v>A2</v>
      </c>
      <c r="H51" s="19">
        <f>VLOOKUP(G51,Sheet1!$B$2:$C$12,2,TRUE)</f>
        <v>9</v>
      </c>
      <c r="I51" s="5" t="str">
        <f>VLOOKUP($C51,'[6]Gui chi Quynh'!$C$7:$E$389,3,0)</f>
        <v>A2</v>
      </c>
      <c r="J51" s="19">
        <f>VLOOKUP(I51,Sheet1!$B$2:$C$12,2,TRUE)</f>
        <v>9</v>
      </c>
      <c r="K51" s="5" t="str">
        <f>VLOOKUP($C51,'[7]Gui chi Quynh'!$C$7:$E$389,3,0)</f>
        <v>A2</v>
      </c>
      <c r="L51" s="19">
        <f>VLOOKUP(K51,Sheet1!$B$2:$C$12,2,TRUE)</f>
        <v>9</v>
      </c>
      <c r="M51" s="5" t="str">
        <f>VLOOKUP($C51,'[8]Gui chi Quynh'!$C$7:$E$388,3,0)</f>
        <v>A4</v>
      </c>
      <c r="N51" s="19">
        <f>VLOOKUP(M51,Sheet1!$B$2:$C$12,2,TRUE)</f>
        <v>7</v>
      </c>
      <c r="O51" s="5">
        <f t="shared" si="21"/>
        <v>8.1999999999999993</v>
      </c>
      <c r="P51" s="226">
        <f t="shared" si="22"/>
        <v>0</v>
      </c>
      <c r="Q51" s="9" t="str">
        <f t="shared" si="0"/>
        <v>Xuất sắc</v>
      </c>
      <c r="R51" s="10"/>
      <c r="S51" s="17"/>
      <c r="T51" s="19" t="e">
        <f>VLOOKUP(S51,Sheet1!$B$2:$C$12,2,TRUE)</f>
        <v>#N/A</v>
      </c>
      <c r="U51" s="5"/>
      <c r="V51" s="19" t="e">
        <f>VLOOKUP(U51,Sheet1!$B$2:$C$12,2,TRUE)</f>
        <v>#N/A</v>
      </c>
      <c r="W51" s="5"/>
      <c r="X51" s="19" t="e">
        <f>VLOOKUP(W51,Sheet1!$B$2:$C$12,2,TRUE)</f>
        <v>#N/A</v>
      </c>
      <c r="Y51" s="5"/>
      <c r="Z51" s="19" t="e">
        <f>VLOOKUP(Y51,Sheet1!$B$2:$C$12,2,TRUE)</f>
        <v>#N/A</v>
      </c>
      <c r="AA51" s="5"/>
      <c r="AB51" s="19" t="e">
        <f>VLOOKUP(AA51,Sheet1!$B$2:$C$12,2,TRUE)</f>
        <v>#N/A</v>
      </c>
      <c r="AC51" s="5" t="e">
        <f t="shared" si="1"/>
        <v>#N/A</v>
      </c>
      <c r="AD51" s="226">
        <f t="shared" si="23"/>
        <v>0</v>
      </c>
      <c r="AE51" s="9" t="e">
        <f t="shared" si="24"/>
        <v>#N/A</v>
      </c>
      <c r="AF51" s="5" t="e">
        <f t="shared" si="4"/>
        <v>#N/A</v>
      </c>
      <c r="AG51" s="226">
        <f t="shared" si="5"/>
        <v>0</v>
      </c>
      <c r="AH51" s="9" t="e">
        <f t="shared" si="25"/>
        <v>#N/A</v>
      </c>
      <c r="AI51" s="227"/>
      <c r="AJ51" s="9" t="e">
        <f t="shared" si="7"/>
        <v>#N/A</v>
      </c>
      <c r="AK51" s="9">
        <f t="shared" si="20"/>
        <v>0</v>
      </c>
      <c r="AL51" s="9" t="e">
        <f t="shared" si="8"/>
        <v>#N/A</v>
      </c>
      <c r="AM51" s="9" t="e">
        <f t="shared" si="26"/>
        <v>#N/A</v>
      </c>
      <c r="AN51" s="5"/>
      <c r="AO51" s="5"/>
      <c r="AP51" s="9"/>
      <c r="AQ51" s="5"/>
      <c r="AR51" s="25"/>
      <c r="AS51" s="25"/>
    </row>
    <row r="52" spans="1:45" s="46" customFormat="1" ht="20.100000000000001" hidden="1" customHeight="1" x14ac:dyDescent="0.25">
      <c r="A52" s="86">
        <f t="shared" si="27"/>
        <v>37</v>
      </c>
      <c r="B52" s="260" t="s">
        <v>26</v>
      </c>
      <c r="C52" s="17" t="s">
        <v>415</v>
      </c>
      <c r="D52" s="5"/>
      <c r="E52" s="5" t="str">
        <f>VLOOKUP($C52,'[4]Gui chi Quynh'!$D$7:$F$393,3,0)</f>
        <v>A2</v>
      </c>
      <c r="F52" s="19">
        <f>VLOOKUP(E52,Sheet1!$B$2:$C$12,2,TRUE)</f>
        <v>9</v>
      </c>
      <c r="G52" s="5" t="str">
        <f>VLOOKUP($C52,'[5]Gui chi Quynh'!$C$7:$E$391,3,0)</f>
        <v>A2</v>
      </c>
      <c r="H52" s="19">
        <f>VLOOKUP(G52,Sheet1!$B$2:$C$12,2,TRUE)</f>
        <v>9</v>
      </c>
      <c r="I52" s="5" t="str">
        <f>VLOOKUP($C52,'[6]Gui chi Quynh'!$C$7:$E$389,3,0)</f>
        <v>A1</v>
      </c>
      <c r="J52" s="19">
        <f>VLOOKUP(I52,Sheet1!$B$2:$C$12,2,TRUE)</f>
        <v>10</v>
      </c>
      <c r="K52" s="5" t="str">
        <f>VLOOKUP($C52,'[7]Gui chi Quynh'!$C$7:$E$389,3,0)</f>
        <v>A1</v>
      </c>
      <c r="L52" s="19">
        <f>VLOOKUP(K52,Sheet1!$B$2:$C$12,2,TRUE)</f>
        <v>10</v>
      </c>
      <c r="M52" s="5" t="str">
        <f>VLOOKUP($C52,'[8]Gui chi Quynh'!$C$7:$E$388,3,0)</f>
        <v>A1</v>
      </c>
      <c r="N52" s="19">
        <f>VLOOKUP(M52,Sheet1!$B$2:$C$12,2,TRUE)</f>
        <v>10</v>
      </c>
      <c r="O52" s="5">
        <f t="shared" si="21"/>
        <v>9.6</v>
      </c>
      <c r="P52" s="226">
        <f t="shared" si="22"/>
        <v>0</v>
      </c>
      <c r="Q52" s="9" t="str">
        <f t="shared" si="0"/>
        <v>Xuất sắc</v>
      </c>
      <c r="R52" s="10"/>
      <c r="S52" s="17"/>
      <c r="T52" s="19" t="e">
        <f>VLOOKUP(S52,Sheet1!$B$2:$C$12,2,TRUE)</f>
        <v>#N/A</v>
      </c>
      <c r="U52" s="5"/>
      <c r="V52" s="19" t="e">
        <f>VLOOKUP(U52,Sheet1!$B$2:$C$12,2,TRUE)</f>
        <v>#N/A</v>
      </c>
      <c r="W52" s="5"/>
      <c r="X52" s="19" t="e">
        <f>VLOOKUP(W52,Sheet1!$B$2:$C$12,2,TRUE)</f>
        <v>#N/A</v>
      </c>
      <c r="Y52" s="5"/>
      <c r="Z52" s="19" t="e">
        <f>VLOOKUP(Y52,Sheet1!$B$2:$C$12,2,TRUE)</f>
        <v>#N/A</v>
      </c>
      <c r="AA52" s="5"/>
      <c r="AB52" s="19" t="e">
        <f>VLOOKUP(AA52,Sheet1!$B$2:$C$12,2,TRUE)</f>
        <v>#N/A</v>
      </c>
      <c r="AC52" s="5" t="e">
        <f t="shared" si="1"/>
        <v>#N/A</v>
      </c>
      <c r="AD52" s="226">
        <f t="shared" si="23"/>
        <v>0</v>
      </c>
      <c r="AE52" s="9" t="e">
        <f t="shared" si="24"/>
        <v>#N/A</v>
      </c>
      <c r="AF52" s="5" t="e">
        <f t="shared" si="4"/>
        <v>#N/A</v>
      </c>
      <c r="AG52" s="226">
        <f t="shared" si="5"/>
        <v>0</v>
      </c>
      <c r="AH52" s="9" t="e">
        <f t="shared" si="25"/>
        <v>#N/A</v>
      </c>
      <c r="AI52" s="227"/>
      <c r="AJ52" s="9" t="e">
        <f t="shared" si="7"/>
        <v>#N/A</v>
      </c>
      <c r="AK52" s="9">
        <f t="shared" si="20"/>
        <v>0</v>
      </c>
      <c r="AL52" s="9" t="e">
        <f t="shared" si="8"/>
        <v>#N/A</v>
      </c>
      <c r="AM52" s="9" t="e">
        <f t="shared" si="26"/>
        <v>#N/A</v>
      </c>
      <c r="AN52" s="5"/>
      <c r="AO52" s="5"/>
      <c r="AP52" s="9"/>
      <c r="AQ52" s="5"/>
      <c r="AR52" s="25"/>
      <c r="AS52" s="25"/>
    </row>
    <row r="53" spans="1:45" s="46" customFormat="1" ht="20.100000000000001" hidden="1" customHeight="1" x14ac:dyDescent="0.25">
      <c r="A53" s="86">
        <f t="shared" si="27"/>
        <v>38</v>
      </c>
      <c r="B53" s="260" t="s">
        <v>284</v>
      </c>
      <c r="C53" s="86" t="s">
        <v>418</v>
      </c>
      <c r="D53" s="45"/>
      <c r="E53" s="5" t="str">
        <f>VLOOKUP($C53,'[4]Gui chi Quynh'!$D$7:$F$393,3,0)</f>
        <v>A3</v>
      </c>
      <c r="F53" s="19">
        <f>VLOOKUP(E53,Sheet1!$B$2:$C$12,2,TRUE)</f>
        <v>8</v>
      </c>
      <c r="G53" s="5" t="str">
        <f>VLOOKUP($C53,'[5]Gui chi Quynh'!$C$7:$E$391,3,0)</f>
        <v>A3</v>
      </c>
      <c r="H53" s="19">
        <f>VLOOKUP(G53,Sheet1!$B$2:$C$12,2,TRUE)</f>
        <v>8</v>
      </c>
      <c r="I53" s="5" t="str">
        <f>VLOOKUP($C53,'[6]Gui chi Quynh'!$C$7:$E$389,3,0)</f>
        <v>A2</v>
      </c>
      <c r="J53" s="19">
        <f>VLOOKUP(I53,Sheet1!$B$2:$C$12,2,TRUE)</f>
        <v>9</v>
      </c>
      <c r="K53" s="5" t="str">
        <f>VLOOKUP($C53,'[7]Gui chi Quynh'!$C$7:$E$389,3,0)</f>
        <v>A2</v>
      </c>
      <c r="L53" s="19">
        <f>VLOOKUP(K53,Sheet1!$B$2:$C$12,2,TRUE)</f>
        <v>9</v>
      </c>
      <c r="M53" s="5" t="str">
        <f>VLOOKUP($C53,'[8]Gui chi Quynh'!$C$7:$E$388,3,0)</f>
        <v>A3</v>
      </c>
      <c r="N53" s="19">
        <f>VLOOKUP(M53,Sheet1!$B$2:$C$12,2,TRUE)</f>
        <v>8</v>
      </c>
      <c r="O53" s="5">
        <f t="shared" si="21"/>
        <v>8.4</v>
      </c>
      <c r="P53" s="226">
        <f t="shared" si="22"/>
        <v>0</v>
      </c>
      <c r="Q53" s="9" t="str">
        <f t="shared" si="0"/>
        <v>Xuất sắc</v>
      </c>
      <c r="R53" s="10"/>
      <c r="S53" s="17"/>
      <c r="T53" s="19" t="e">
        <f>VLOOKUP(S53,Sheet1!$B$2:$C$12,2,TRUE)</f>
        <v>#N/A</v>
      </c>
      <c r="U53" s="5"/>
      <c r="V53" s="19" t="e">
        <f>VLOOKUP(U53,Sheet1!$B$2:$C$12,2,TRUE)</f>
        <v>#N/A</v>
      </c>
      <c r="W53" s="5"/>
      <c r="X53" s="19" t="e">
        <f>VLOOKUP(W53,Sheet1!$B$2:$C$12,2,TRUE)</f>
        <v>#N/A</v>
      </c>
      <c r="Y53" s="5"/>
      <c r="Z53" s="19" t="e">
        <f>VLOOKUP(Y53,Sheet1!$B$2:$C$12,2,TRUE)</f>
        <v>#N/A</v>
      </c>
      <c r="AA53" s="5"/>
      <c r="AB53" s="19" t="e">
        <f>VLOOKUP(AA53,Sheet1!$B$2:$C$12,2,TRUE)</f>
        <v>#N/A</v>
      </c>
      <c r="AC53" s="5" t="e">
        <f t="shared" si="1"/>
        <v>#N/A</v>
      </c>
      <c r="AD53" s="226">
        <f t="shared" si="23"/>
        <v>0</v>
      </c>
      <c r="AE53" s="9" t="e">
        <f t="shared" si="24"/>
        <v>#N/A</v>
      </c>
      <c r="AF53" s="5" t="e">
        <f t="shared" si="4"/>
        <v>#N/A</v>
      </c>
      <c r="AG53" s="226">
        <f t="shared" si="5"/>
        <v>0</v>
      </c>
      <c r="AH53" s="9" t="e">
        <f t="shared" si="25"/>
        <v>#N/A</v>
      </c>
      <c r="AI53" s="227"/>
      <c r="AJ53" s="9" t="e">
        <f t="shared" si="7"/>
        <v>#N/A</v>
      </c>
      <c r="AK53" s="9">
        <f t="shared" si="20"/>
        <v>0</v>
      </c>
      <c r="AL53" s="9" t="e">
        <f t="shared" si="8"/>
        <v>#N/A</v>
      </c>
      <c r="AM53" s="9" t="e">
        <f t="shared" si="26"/>
        <v>#N/A</v>
      </c>
      <c r="AN53" s="5"/>
      <c r="AO53" s="5"/>
      <c r="AP53" s="9"/>
      <c r="AQ53" s="5"/>
      <c r="AR53" s="25"/>
      <c r="AS53" s="25"/>
    </row>
    <row r="54" spans="1:45" s="46" customFormat="1" ht="20.100000000000001" hidden="1" customHeight="1" x14ac:dyDescent="0.25">
      <c r="A54" s="86">
        <f t="shared" si="27"/>
        <v>39</v>
      </c>
      <c r="B54" s="260" t="s">
        <v>68</v>
      </c>
      <c r="C54" s="86" t="s">
        <v>420</v>
      </c>
      <c r="D54" s="38"/>
      <c r="E54" s="5" t="str">
        <f>VLOOKUP($C54,'[4]Gui chi Quynh'!$D$7:$F$393,3,0)</f>
        <v>A3</v>
      </c>
      <c r="F54" s="19">
        <f>VLOOKUP(E54,Sheet1!$B$2:$C$12,2,TRUE)</f>
        <v>8</v>
      </c>
      <c r="G54" s="5" t="str">
        <f>VLOOKUP($C54,'[5]Gui chi Quynh'!$C$7:$E$391,3,0)</f>
        <v>A4</v>
      </c>
      <c r="H54" s="19">
        <f>VLOOKUP(G54,Sheet1!$B$2:$C$12,2,TRUE)</f>
        <v>7</v>
      </c>
      <c r="I54" s="5" t="str">
        <f>VLOOKUP($C54,'[6]Gui chi Quynh'!$C$7:$E$389,3,0)</f>
        <v>A3</v>
      </c>
      <c r="J54" s="19">
        <f>VLOOKUP(I54,Sheet1!$B$2:$C$12,2,TRUE)</f>
        <v>8</v>
      </c>
      <c r="K54" s="5" t="str">
        <f>VLOOKUP($C54,'[7]Gui chi Quynh'!$C$7:$E$389,3,0)</f>
        <v>A2</v>
      </c>
      <c r="L54" s="19">
        <f>VLOOKUP(K54,Sheet1!$B$2:$C$12,2,TRUE)</f>
        <v>9</v>
      </c>
      <c r="M54" s="5" t="str">
        <f>VLOOKUP($C54,'[8]Gui chi Quynh'!$C$7:$E$388,3,0)</f>
        <v>A3</v>
      </c>
      <c r="N54" s="19">
        <f>VLOOKUP(M54,Sheet1!$B$2:$C$12,2,TRUE)</f>
        <v>8</v>
      </c>
      <c r="O54" s="5">
        <f t="shared" si="21"/>
        <v>8</v>
      </c>
      <c r="P54" s="226">
        <f t="shared" si="22"/>
        <v>0</v>
      </c>
      <c r="Q54" s="9" t="str">
        <f t="shared" si="0"/>
        <v>Xuất sắc</v>
      </c>
      <c r="R54" s="10"/>
      <c r="S54" s="17"/>
      <c r="T54" s="19" t="e">
        <f>VLOOKUP(S54,Sheet1!$B$2:$C$12,2,TRUE)</f>
        <v>#N/A</v>
      </c>
      <c r="U54" s="5"/>
      <c r="V54" s="19" t="e">
        <f>VLOOKUP(U54,Sheet1!$B$2:$C$12,2,TRUE)</f>
        <v>#N/A</v>
      </c>
      <c r="W54" s="5"/>
      <c r="X54" s="19" t="e">
        <f>VLOOKUP(W54,Sheet1!$B$2:$C$12,2,TRUE)</f>
        <v>#N/A</v>
      </c>
      <c r="Y54" s="5"/>
      <c r="Z54" s="19" t="e">
        <f>VLOOKUP(Y54,Sheet1!$B$2:$C$12,2,TRUE)</f>
        <v>#N/A</v>
      </c>
      <c r="AA54" s="5"/>
      <c r="AB54" s="19" t="e">
        <f>VLOOKUP(AA54,Sheet1!$B$2:$C$12,2,TRUE)</f>
        <v>#N/A</v>
      </c>
      <c r="AC54" s="5" t="e">
        <f t="shared" si="1"/>
        <v>#N/A</v>
      </c>
      <c r="AD54" s="226">
        <f t="shared" si="23"/>
        <v>0</v>
      </c>
      <c r="AE54" s="9" t="e">
        <f t="shared" si="24"/>
        <v>#N/A</v>
      </c>
      <c r="AF54" s="5" t="e">
        <f t="shared" si="4"/>
        <v>#N/A</v>
      </c>
      <c r="AG54" s="226">
        <f t="shared" si="5"/>
        <v>0</v>
      </c>
      <c r="AH54" s="9" t="e">
        <f t="shared" si="25"/>
        <v>#N/A</v>
      </c>
      <c r="AI54" s="227"/>
      <c r="AJ54" s="9" t="e">
        <f t="shared" si="7"/>
        <v>#N/A</v>
      </c>
      <c r="AK54" s="9">
        <f t="shared" si="20"/>
        <v>0</v>
      </c>
      <c r="AL54" s="9" t="e">
        <f t="shared" si="8"/>
        <v>#N/A</v>
      </c>
      <c r="AM54" s="9" t="e">
        <f t="shared" si="26"/>
        <v>#N/A</v>
      </c>
      <c r="AN54" s="5"/>
      <c r="AO54" s="5"/>
      <c r="AP54" s="9"/>
      <c r="AQ54" s="5"/>
      <c r="AR54" s="25"/>
      <c r="AS54" s="25"/>
    </row>
    <row r="55" spans="1:45" s="46" customFormat="1" ht="20.100000000000001" hidden="1" customHeight="1" x14ac:dyDescent="0.25">
      <c r="A55" s="86">
        <f t="shared" si="27"/>
        <v>40</v>
      </c>
      <c r="B55" s="260" t="s">
        <v>69</v>
      </c>
      <c r="C55" s="86" t="s">
        <v>421</v>
      </c>
      <c r="D55" s="19"/>
      <c r="E55" s="5" t="str">
        <f>VLOOKUP($C55,'[4]Gui chi Quynh'!$D$7:$F$393,3,0)</f>
        <v>A3</v>
      </c>
      <c r="F55" s="19">
        <f>VLOOKUP(E55,Sheet1!$B$2:$C$12,2,TRUE)</f>
        <v>8</v>
      </c>
      <c r="G55" s="5" t="str">
        <f>VLOOKUP($C55,'[5]Gui chi Quynh'!$C$7:$E$391,3,0)</f>
        <v>A1</v>
      </c>
      <c r="H55" s="19">
        <f>VLOOKUP(G55,Sheet1!$B$2:$C$12,2,TRUE)</f>
        <v>10</v>
      </c>
      <c r="I55" s="5" t="str">
        <f>VLOOKUP($C55,'[6]Gui chi Quynh'!$C$7:$E$389,3,0)</f>
        <v>A1</v>
      </c>
      <c r="J55" s="19">
        <f>VLOOKUP(I55,Sheet1!$B$2:$C$12,2,TRUE)</f>
        <v>10</v>
      </c>
      <c r="K55" s="5" t="str">
        <f>VLOOKUP($C55,'[7]Gui chi Quynh'!$C$7:$E$389,3,0)</f>
        <v>A1</v>
      </c>
      <c r="L55" s="19">
        <f>VLOOKUP(K55,Sheet1!$B$2:$C$12,2,TRUE)</f>
        <v>10</v>
      </c>
      <c r="M55" s="5" t="str">
        <f>VLOOKUP($C55,'[8]Gui chi Quynh'!$C$7:$E$388,3,0)</f>
        <v>A1</v>
      </c>
      <c r="N55" s="19">
        <f>VLOOKUP(M55,Sheet1!$B$2:$C$12,2,TRUE)</f>
        <v>10</v>
      </c>
      <c r="O55" s="5">
        <f t="shared" si="21"/>
        <v>9.6</v>
      </c>
      <c r="P55" s="226">
        <f t="shared" si="22"/>
        <v>0</v>
      </c>
      <c r="Q55" s="9" t="str">
        <f t="shared" si="0"/>
        <v>Xuất sắc</v>
      </c>
      <c r="R55" s="10"/>
      <c r="S55" s="17"/>
      <c r="T55" s="19" t="e">
        <f>VLOOKUP(S55,Sheet1!$B$2:$C$12,2,TRUE)</f>
        <v>#N/A</v>
      </c>
      <c r="U55" s="5"/>
      <c r="V55" s="19" t="e">
        <f>VLOOKUP(U55,Sheet1!$B$2:$C$12,2,TRUE)</f>
        <v>#N/A</v>
      </c>
      <c r="W55" s="5"/>
      <c r="X55" s="19" t="e">
        <f>VLOOKUP(W55,Sheet1!$B$2:$C$12,2,TRUE)</f>
        <v>#N/A</v>
      </c>
      <c r="Y55" s="5"/>
      <c r="Z55" s="19" t="e">
        <f>VLOOKUP(Y55,Sheet1!$B$2:$C$12,2,TRUE)</f>
        <v>#N/A</v>
      </c>
      <c r="AA55" s="5"/>
      <c r="AB55" s="19" t="e">
        <f>VLOOKUP(AA55,Sheet1!$B$2:$C$12,2,TRUE)</f>
        <v>#N/A</v>
      </c>
      <c r="AC55" s="5" t="e">
        <f t="shared" si="1"/>
        <v>#N/A</v>
      </c>
      <c r="AD55" s="226">
        <f t="shared" si="23"/>
        <v>0</v>
      </c>
      <c r="AE55" s="9" t="e">
        <f t="shared" si="24"/>
        <v>#N/A</v>
      </c>
      <c r="AF55" s="5" t="e">
        <f t="shared" si="4"/>
        <v>#N/A</v>
      </c>
      <c r="AG55" s="226">
        <f t="shared" si="5"/>
        <v>0</v>
      </c>
      <c r="AH55" s="9" t="e">
        <f t="shared" si="25"/>
        <v>#N/A</v>
      </c>
      <c r="AI55" s="227"/>
      <c r="AJ55" s="9" t="e">
        <f t="shared" si="7"/>
        <v>#N/A</v>
      </c>
      <c r="AK55" s="9">
        <f t="shared" si="20"/>
        <v>0</v>
      </c>
      <c r="AL55" s="9" t="e">
        <f t="shared" si="8"/>
        <v>#N/A</v>
      </c>
      <c r="AM55" s="9" t="e">
        <f t="shared" si="26"/>
        <v>#N/A</v>
      </c>
      <c r="AN55" s="5"/>
      <c r="AO55" s="5"/>
      <c r="AP55" s="9"/>
      <c r="AQ55" s="5"/>
      <c r="AR55" s="25"/>
      <c r="AS55" s="25"/>
    </row>
    <row r="56" spans="1:45" s="7" customFormat="1" ht="20.100000000000001" customHeight="1" x14ac:dyDescent="0.25">
      <c r="A56" s="74" t="s">
        <v>861</v>
      </c>
      <c r="B56" s="260" t="s">
        <v>862</v>
      </c>
      <c r="C56" s="74"/>
      <c r="D56" s="45"/>
      <c r="E56" s="5"/>
      <c r="F56" s="19"/>
      <c r="G56" s="5"/>
      <c r="H56" s="19"/>
      <c r="I56" s="5"/>
      <c r="J56" s="19"/>
      <c r="K56" s="19"/>
      <c r="L56" s="19"/>
      <c r="M56" s="19"/>
      <c r="N56" s="19"/>
      <c r="O56" s="5"/>
      <c r="P56" s="226"/>
      <c r="Q56" s="9">
        <f>COUNTA($Q$57:$Q$71)</f>
        <v>15</v>
      </c>
      <c r="R56" s="10" t="str">
        <f xml:space="preserve"> (COUNTIF($Q$57:$Q$71, "Xuất sắc") &amp; " Xuất sắc") &amp;" + "&amp; (COUNTIF($Q$57:$Q$71, "Tốt") &amp; " Tốt")</f>
        <v>14 Xuất sắc + 1 Tốt</v>
      </c>
      <c r="S56" s="19"/>
      <c r="T56" s="19" t="e">
        <f>VLOOKUP(S56,Sheet1!$B$2:$C$12,2,TRUE)</f>
        <v>#N/A</v>
      </c>
      <c r="U56" s="5"/>
      <c r="V56" s="19" t="e">
        <f>VLOOKUP(U56,Sheet1!$B$2:$C$12,2,TRUE)</f>
        <v>#N/A</v>
      </c>
      <c r="W56" s="5"/>
      <c r="X56" s="19" t="e">
        <f>VLOOKUP(W56,Sheet1!$B$2:$C$12,2,TRUE)</f>
        <v>#N/A</v>
      </c>
      <c r="Y56" s="5"/>
      <c r="Z56" s="19" t="e">
        <f>VLOOKUP(Y56,Sheet1!$B$2:$C$12,2,TRUE)</f>
        <v>#N/A</v>
      </c>
      <c r="AA56" s="5"/>
      <c r="AB56" s="19" t="e">
        <f>VLOOKUP(AA56,Sheet1!$B$2:$C$12,2,TRUE)</f>
        <v>#N/A</v>
      </c>
      <c r="AC56" s="5" t="e">
        <f t="shared" si="1"/>
        <v>#N/A</v>
      </c>
      <c r="AD56" s="226">
        <f t="shared" si="23"/>
        <v>0</v>
      </c>
      <c r="AE56" s="9" t="e">
        <f t="shared" si="24"/>
        <v>#N/A</v>
      </c>
      <c r="AF56" s="5" t="e">
        <f t="shared" si="4"/>
        <v>#N/A</v>
      </c>
      <c r="AG56" s="226">
        <f t="shared" si="5"/>
        <v>0</v>
      </c>
      <c r="AH56" s="9" t="e">
        <f t="shared" si="25"/>
        <v>#N/A</v>
      </c>
      <c r="AI56" s="227"/>
      <c r="AJ56" s="9" t="e">
        <f t="shared" si="7"/>
        <v>#N/A</v>
      </c>
      <c r="AK56" s="9">
        <f t="shared" si="20"/>
        <v>0</v>
      </c>
      <c r="AL56" s="9" t="e">
        <f t="shared" si="8"/>
        <v>#N/A</v>
      </c>
      <c r="AM56" s="9" t="e">
        <f t="shared" si="26"/>
        <v>#N/A</v>
      </c>
      <c r="AN56" s="5"/>
      <c r="AO56" s="5"/>
      <c r="AP56" s="9"/>
      <c r="AQ56" s="5"/>
      <c r="AR56" s="25"/>
      <c r="AS56" s="25"/>
    </row>
    <row r="57" spans="1:45" s="46" customFormat="1" ht="20.100000000000001" hidden="1" customHeight="1" x14ac:dyDescent="0.25">
      <c r="A57" s="86">
        <f>A55+1</f>
        <v>41</v>
      </c>
      <c r="B57" s="260" t="s">
        <v>67</v>
      </c>
      <c r="C57" s="86" t="s">
        <v>419</v>
      </c>
      <c r="D57" s="5"/>
      <c r="E57" s="5" t="str">
        <f>VLOOKUP($C57,'[4]Gui chi Quynh'!$D$7:$F$393,3,0)</f>
        <v>A4</v>
      </c>
      <c r="F57" s="19">
        <f>VLOOKUP(E57,Sheet1!$B$2:$C$12,2,TRUE)</f>
        <v>7</v>
      </c>
      <c r="G57" s="5" t="str">
        <f>VLOOKUP($C57,'[5]Gui chi Quynh'!$C$7:$E$391,3,0)</f>
        <v>A3</v>
      </c>
      <c r="H57" s="19">
        <f>VLOOKUP(G57,Sheet1!$B$2:$C$12,2,TRUE)</f>
        <v>8</v>
      </c>
      <c r="I57" s="5" t="str">
        <f>VLOOKUP($C57,'[6]Gui chi Quynh'!$C$7:$E$389,3,0)</f>
        <v>A3</v>
      </c>
      <c r="J57" s="19">
        <f>VLOOKUP(I57,Sheet1!$B$2:$C$12,2,TRUE)</f>
        <v>8</v>
      </c>
      <c r="K57" s="5" t="str">
        <f>VLOOKUP($C57,'[7]Gui chi Quynh'!$C$7:$E$389,3,0)</f>
        <v>A2</v>
      </c>
      <c r="L57" s="19">
        <f>VLOOKUP(K57,Sheet1!$B$2:$C$12,2,TRUE)</f>
        <v>9</v>
      </c>
      <c r="M57" s="5" t="str">
        <f>VLOOKUP($C57,'[8]Gui chi Quynh'!$C$7:$E$388,3,0)</f>
        <v>A3</v>
      </c>
      <c r="N57" s="19">
        <f>VLOOKUP(M57,Sheet1!$B$2:$C$12,2,TRUE)</f>
        <v>8</v>
      </c>
      <c r="O57" s="5">
        <f t="shared" ref="O57:O71" si="28">ROUND(AVERAGE(F57,H57,J57,L57,N57),2)</f>
        <v>8</v>
      </c>
      <c r="P57" s="226">
        <f t="shared" ref="P57:P71" si="29">COUNTIF(D57:M57,"C*")*1+COUNTIF(D57:M57,"D")*2+COUNTIF(D57:M57,"E")*3</f>
        <v>0</v>
      </c>
      <c r="Q57" s="9" t="str">
        <f t="shared" si="0"/>
        <v>Xuất sắc</v>
      </c>
      <c r="R57" s="10"/>
      <c r="S57" s="17"/>
      <c r="T57" s="19" t="e">
        <f>VLOOKUP(S57,Sheet1!$B$2:$C$12,2,TRUE)</f>
        <v>#N/A</v>
      </c>
      <c r="U57" s="5"/>
      <c r="V57" s="19" t="e">
        <f>VLOOKUP(U57,Sheet1!$B$2:$C$12,2,TRUE)</f>
        <v>#N/A</v>
      </c>
      <c r="W57" s="5"/>
      <c r="X57" s="19" t="e">
        <f>VLOOKUP(W57,Sheet1!$B$2:$C$12,2,TRUE)</f>
        <v>#N/A</v>
      </c>
      <c r="Y57" s="5"/>
      <c r="Z57" s="19" t="e">
        <f>VLOOKUP(Y57,Sheet1!$B$2:$C$12,2,TRUE)</f>
        <v>#N/A</v>
      </c>
      <c r="AA57" s="5"/>
      <c r="AB57" s="19" t="e">
        <f>VLOOKUP(AA57,Sheet1!$B$2:$C$12,2,TRUE)</f>
        <v>#N/A</v>
      </c>
      <c r="AC57" s="5" t="e">
        <f>ROUND(AVERAGE(T57,V57,X57,Z57),2)</f>
        <v>#N/A</v>
      </c>
      <c r="AD57" s="226">
        <f t="shared" si="23"/>
        <v>0</v>
      </c>
      <c r="AE57" s="9" t="e">
        <f t="shared" si="24"/>
        <v>#N/A</v>
      </c>
      <c r="AF57" s="5" t="e">
        <f>ROUND(AVERAGE(T57,V57,X57,Z57,AB57),2)</f>
        <v>#N/A</v>
      </c>
      <c r="AG57" s="226">
        <f>COUNTIF(S57:AB57,"C*")*1+COUNTIF(S57:AB57,"D")*2+COUNTIF(S57:AB57,"E")*3</f>
        <v>0</v>
      </c>
      <c r="AH57" s="9" t="e">
        <f t="shared" si="25"/>
        <v>#N/A</v>
      </c>
      <c r="AI57" s="227"/>
      <c r="AJ57" s="9" t="e">
        <f t="shared" si="7"/>
        <v>#N/A</v>
      </c>
      <c r="AK57" s="9">
        <f t="shared" si="20"/>
        <v>0</v>
      </c>
      <c r="AL57" s="9" t="e">
        <f t="shared" si="8"/>
        <v>#N/A</v>
      </c>
      <c r="AM57" s="9" t="e">
        <f t="shared" si="26"/>
        <v>#N/A</v>
      </c>
      <c r="AN57" s="5"/>
      <c r="AO57" s="5"/>
      <c r="AP57" s="9"/>
      <c r="AQ57" s="5"/>
      <c r="AR57" s="26"/>
      <c r="AS57" s="26"/>
    </row>
    <row r="58" spans="1:45" s="7" customFormat="1" ht="20.100000000000001" hidden="1" customHeight="1" x14ac:dyDescent="0.25">
      <c r="A58" s="86">
        <f>A57+1</f>
        <v>42</v>
      </c>
      <c r="B58" s="80" t="s">
        <v>743</v>
      </c>
      <c r="C58" s="263" t="s">
        <v>744</v>
      </c>
      <c r="D58" s="5"/>
      <c r="E58" s="5" t="str">
        <f>VLOOKUP($C58,'[4]Gui chi Quynh'!$D$7:$F$393,3,0)</f>
        <v>A4</v>
      </c>
      <c r="F58" s="19">
        <f>VLOOKUP(E58,Sheet1!$B$2:$C$12,2,TRUE)</f>
        <v>7</v>
      </c>
      <c r="G58" s="5" t="str">
        <f>VLOOKUP($C58,'[5]Gui chi Quynh'!$C$7:$E$391,3,0)</f>
        <v>A3</v>
      </c>
      <c r="H58" s="19">
        <f>VLOOKUP(G58,Sheet1!$B$2:$C$12,2,TRUE)</f>
        <v>8</v>
      </c>
      <c r="I58" s="5" t="str">
        <f>VLOOKUP($C58,'[6]Gui chi Quynh'!$C$7:$E$389,3,0)</f>
        <v>A4</v>
      </c>
      <c r="J58" s="19">
        <f>VLOOKUP(I58,Sheet1!$B$2:$C$12,2,TRUE)</f>
        <v>7</v>
      </c>
      <c r="K58" s="5" t="str">
        <f>VLOOKUP($C58,'[7]Gui chi Quynh'!$C$7:$E$389,3,0)</f>
        <v>A4</v>
      </c>
      <c r="L58" s="19">
        <f>VLOOKUP(K58,Sheet1!$B$2:$C$12,2,TRUE)</f>
        <v>7</v>
      </c>
      <c r="M58" s="5" t="str">
        <f>VLOOKUP($C58,'[8]Gui chi Quynh'!$C$7:$E$388,3,0)</f>
        <v>A4</v>
      </c>
      <c r="N58" s="19">
        <f>VLOOKUP(M58,Sheet1!$B$2:$C$12,2,TRUE)</f>
        <v>7</v>
      </c>
      <c r="O58" s="5">
        <f t="shared" si="28"/>
        <v>7.2</v>
      </c>
      <c r="P58" s="226">
        <f t="shared" si="29"/>
        <v>0</v>
      </c>
      <c r="Q58" s="9" t="str">
        <f t="shared" si="0"/>
        <v>Tốt</v>
      </c>
      <c r="R58" s="10"/>
      <c r="S58" s="17"/>
      <c r="T58" s="19" t="e">
        <f>VLOOKUP(S58,Sheet1!$B$2:$C$12,2,TRUE)</f>
        <v>#N/A</v>
      </c>
      <c r="U58" s="5"/>
      <c r="V58" s="19" t="e">
        <f>VLOOKUP(U58,Sheet1!$B$2:$C$12,2,TRUE)</f>
        <v>#N/A</v>
      </c>
      <c r="W58" s="5"/>
      <c r="X58" s="19" t="e">
        <f>VLOOKUP(W58,Sheet1!$B$2:$C$12,2,TRUE)</f>
        <v>#N/A</v>
      </c>
      <c r="Y58" s="5"/>
      <c r="Z58" s="19" t="e">
        <f>VLOOKUP(Y58,Sheet1!$B$2:$C$12,2,TRUE)</f>
        <v>#N/A</v>
      </c>
      <c r="AA58" s="5"/>
      <c r="AB58" s="19" t="e">
        <f>VLOOKUP(AA58,Sheet1!$B$2:$C$12,2,TRUE)</f>
        <v>#N/A</v>
      </c>
      <c r="AC58" s="5" t="e">
        <f>ROUND(AVERAGE(T58,V58,X58,Z58),2)</f>
        <v>#N/A</v>
      </c>
      <c r="AD58" s="226">
        <f t="shared" si="23"/>
        <v>0</v>
      </c>
      <c r="AE58" s="9" t="e">
        <f t="shared" si="24"/>
        <v>#N/A</v>
      </c>
      <c r="AF58" s="5" t="e">
        <f>ROUND(AVERAGE(T58,V58,X58,Z58,AB58),2)</f>
        <v>#N/A</v>
      </c>
      <c r="AG58" s="226">
        <f>COUNTIF(S58:AB58,"C*")*1+COUNTIF(S58:AB58,"D")*2+COUNTIF(S58:AB58,"E")*3</f>
        <v>0</v>
      </c>
      <c r="AH58" s="9" t="e">
        <f t="shared" si="25"/>
        <v>#N/A</v>
      </c>
      <c r="AI58" s="227"/>
      <c r="AJ58" s="9" t="e">
        <f t="shared" si="7"/>
        <v>#N/A</v>
      </c>
      <c r="AK58" s="9">
        <f t="shared" si="20"/>
        <v>0</v>
      </c>
      <c r="AL58" s="9" t="e">
        <f t="shared" si="8"/>
        <v>#N/A</v>
      </c>
      <c r="AM58" s="9" t="e">
        <f t="shared" si="26"/>
        <v>#N/A</v>
      </c>
      <c r="AN58" s="5"/>
      <c r="AO58" s="5"/>
      <c r="AP58" s="9"/>
      <c r="AQ58" s="5"/>
      <c r="AR58" s="25"/>
      <c r="AS58" s="25"/>
    </row>
    <row r="59" spans="1:45" s="46" customFormat="1" ht="20.100000000000001" hidden="1" customHeight="1" x14ac:dyDescent="0.25">
      <c r="A59" s="86">
        <f t="shared" ref="A59:A71" si="30">A58+1</f>
        <v>43</v>
      </c>
      <c r="B59" s="80" t="s">
        <v>36</v>
      </c>
      <c r="C59" s="263" t="s">
        <v>422</v>
      </c>
      <c r="D59" s="5"/>
      <c r="E59" s="5" t="str">
        <f>VLOOKUP($C59,'[4]Gui chi Quynh'!$D$7:$F$393,3,0)</f>
        <v>A2</v>
      </c>
      <c r="F59" s="19">
        <f>VLOOKUP(E59,Sheet1!$B$2:$C$12,2,TRUE)</f>
        <v>9</v>
      </c>
      <c r="G59" s="5" t="str">
        <f>VLOOKUP($C59,'[5]Gui chi Quynh'!$C$7:$E$391,3,0)</f>
        <v>A2</v>
      </c>
      <c r="H59" s="19">
        <f>VLOOKUP(G59,Sheet1!$B$2:$C$12,2,TRUE)</f>
        <v>9</v>
      </c>
      <c r="I59" s="5" t="str">
        <f>VLOOKUP($C59,'[6]Gui chi Quynh'!$C$7:$E$389,3,0)</f>
        <v>A2</v>
      </c>
      <c r="J59" s="19">
        <f>VLOOKUP(I59,Sheet1!$B$2:$C$12,2,TRUE)</f>
        <v>9</v>
      </c>
      <c r="K59" s="5" t="str">
        <f>VLOOKUP($C59,'[7]Gui chi Quynh'!$C$7:$E$389,3,0)</f>
        <v>A2</v>
      </c>
      <c r="L59" s="19">
        <f>VLOOKUP(K59,Sheet1!$B$2:$C$12,2,TRUE)</f>
        <v>9</v>
      </c>
      <c r="M59" s="5" t="str">
        <f>VLOOKUP($C59,'[8]Gui chi Quynh'!$C$7:$E$388,3,0)</f>
        <v>A3</v>
      </c>
      <c r="N59" s="19">
        <f>VLOOKUP(M59,Sheet1!$B$2:$C$12,2,TRUE)</f>
        <v>8</v>
      </c>
      <c r="O59" s="5">
        <f t="shared" si="28"/>
        <v>8.8000000000000007</v>
      </c>
      <c r="P59" s="226">
        <f t="shared" si="29"/>
        <v>0</v>
      </c>
      <c r="Q59" s="9" t="str">
        <f t="shared" si="0"/>
        <v>Xuất sắc</v>
      </c>
      <c r="R59" s="10"/>
      <c r="S59" s="17"/>
      <c r="T59" s="19" t="e">
        <f>VLOOKUP(S59,Sheet1!$B$2:$C$12,2,TRUE)</f>
        <v>#N/A</v>
      </c>
      <c r="U59" s="5"/>
      <c r="V59" s="19" t="e">
        <f>VLOOKUP(U59,Sheet1!$B$2:$C$12,2,TRUE)</f>
        <v>#N/A</v>
      </c>
      <c r="W59" s="5"/>
      <c r="X59" s="19" t="e">
        <f>VLOOKUP(W59,Sheet1!$B$2:$C$12,2,TRUE)</f>
        <v>#N/A</v>
      </c>
      <c r="Y59" s="5"/>
      <c r="Z59" s="19" t="e">
        <f>VLOOKUP(Y59,Sheet1!$B$2:$C$12,2,TRUE)</f>
        <v>#N/A</v>
      </c>
      <c r="AA59" s="5"/>
      <c r="AB59" s="19" t="e">
        <f>VLOOKUP(AA59,Sheet1!$B$2:$C$12,2,TRUE)</f>
        <v>#N/A</v>
      </c>
      <c r="AC59" s="5" t="e">
        <f>ROUND(AVERAGE(T59,V59,X59,Z59),2)</f>
        <v>#N/A</v>
      </c>
      <c r="AD59" s="226">
        <f t="shared" si="23"/>
        <v>0</v>
      </c>
      <c r="AE59" s="9" t="e">
        <f t="shared" si="24"/>
        <v>#N/A</v>
      </c>
      <c r="AF59" s="5" t="e">
        <f>ROUND(AVERAGE(T59,V59,X59,Z59,AB59),2)</f>
        <v>#N/A</v>
      </c>
      <c r="AG59" s="226">
        <f>COUNTIF(S59:AB59,"C*")*1+COUNTIF(S59:AB59,"D")*2+COUNTIF(S59:AB59,"E")*3</f>
        <v>0</v>
      </c>
      <c r="AH59" s="9" t="e">
        <f t="shared" si="25"/>
        <v>#N/A</v>
      </c>
      <c r="AI59" s="227"/>
      <c r="AJ59" s="9" t="e">
        <f t="shared" si="7"/>
        <v>#N/A</v>
      </c>
      <c r="AK59" s="9">
        <f t="shared" si="20"/>
        <v>0</v>
      </c>
      <c r="AL59" s="9" t="e">
        <f t="shared" si="8"/>
        <v>#N/A</v>
      </c>
      <c r="AM59" s="9" t="e">
        <f t="shared" si="26"/>
        <v>#N/A</v>
      </c>
      <c r="AN59" s="5"/>
      <c r="AO59" s="5"/>
      <c r="AP59" s="9"/>
      <c r="AQ59" s="5"/>
      <c r="AR59" s="25"/>
      <c r="AS59" s="25"/>
    </row>
    <row r="60" spans="1:45" s="7" customFormat="1" ht="20.100000000000001" hidden="1" customHeight="1" x14ac:dyDescent="0.25">
      <c r="A60" s="86">
        <f t="shared" si="30"/>
        <v>44</v>
      </c>
      <c r="B60" s="260" t="s">
        <v>28</v>
      </c>
      <c r="C60" s="17" t="s">
        <v>416</v>
      </c>
      <c r="D60" s="5"/>
      <c r="E60" s="5" t="str">
        <f>VLOOKUP($C60,'[4]Gui chi Quynh'!$D$7:$F$393,3,0)</f>
        <v>A4</v>
      </c>
      <c r="F60" s="19">
        <f>VLOOKUP(E60,Sheet1!$B$2:$C$12,2,TRUE)</f>
        <v>7</v>
      </c>
      <c r="G60" s="5" t="str">
        <f>VLOOKUP($C60,'[5]Gui chi Quynh'!$C$7:$E$391,3,0)</f>
        <v>A2</v>
      </c>
      <c r="H60" s="19">
        <f>VLOOKUP(G60,Sheet1!$B$2:$C$12,2,TRUE)</f>
        <v>9</v>
      </c>
      <c r="I60" s="5" t="str">
        <f>VLOOKUP($C60,'[6]Gui chi Quynh'!$C$7:$E$389,3,0)</f>
        <v>A2</v>
      </c>
      <c r="J60" s="19">
        <f>VLOOKUP(I60,Sheet1!$B$2:$C$12,2,TRUE)</f>
        <v>9</v>
      </c>
      <c r="K60" s="5" t="str">
        <f>VLOOKUP($C60,'[7]Gui chi Quynh'!$C$7:$E$389,3,0)</f>
        <v>A2</v>
      </c>
      <c r="L60" s="19">
        <f>VLOOKUP(K60,Sheet1!$B$2:$C$12,2,TRUE)</f>
        <v>9</v>
      </c>
      <c r="M60" s="5" t="str">
        <f>VLOOKUP($C60,'[8]Gui chi Quynh'!$C$7:$E$388,3,0)</f>
        <v>A4</v>
      </c>
      <c r="N60" s="19">
        <f>VLOOKUP(M60,Sheet1!$B$2:$C$12,2,TRUE)</f>
        <v>7</v>
      </c>
      <c r="O60" s="5">
        <f t="shared" si="28"/>
        <v>8.1999999999999993</v>
      </c>
      <c r="P60" s="226">
        <f t="shared" si="29"/>
        <v>0</v>
      </c>
      <c r="Q60" s="9" t="str">
        <f t="shared" si="0"/>
        <v>Xuất sắc</v>
      </c>
      <c r="R60" s="10"/>
      <c r="S60" s="17"/>
      <c r="T60" s="19" t="e">
        <f>VLOOKUP(S60,Sheet1!$B$2:$C$12,2,TRUE)</f>
        <v>#N/A</v>
      </c>
      <c r="U60" s="5"/>
      <c r="V60" s="19" t="e">
        <f>VLOOKUP(U60,Sheet1!$B$2:$C$12,2,TRUE)</f>
        <v>#N/A</v>
      </c>
      <c r="W60" s="5"/>
      <c r="X60" s="19" t="e">
        <f>VLOOKUP(W60,Sheet1!$B$2:$C$12,2,TRUE)</f>
        <v>#N/A</v>
      </c>
      <c r="Y60" s="5"/>
      <c r="Z60" s="19" t="e">
        <f>VLOOKUP(Y60,Sheet1!$B$2:$C$12,2,TRUE)</f>
        <v>#N/A</v>
      </c>
      <c r="AA60" s="5"/>
      <c r="AB60" s="19" t="e">
        <f>VLOOKUP(AA60,Sheet1!$B$2:$C$12,2,TRUE)</f>
        <v>#N/A</v>
      </c>
      <c r="AC60" s="5" t="e">
        <f>ROUND(AVERAGE(T60,V60,X60,Z60),2)</f>
        <v>#N/A</v>
      </c>
      <c r="AD60" s="226">
        <f t="shared" si="23"/>
        <v>0</v>
      </c>
      <c r="AE60" s="9" t="e">
        <f t="shared" si="24"/>
        <v>#N/A</v>
      </c>
      <c r="AF60" s="5" t="e">
        <f>ROUND(AVERAGE(T60,V60,X60,Z60,AB60),2)</f>
        <v>#N/A</v>
      </c>
      <c r="AG60" s="226">
        <f>COUNTIF(S60:AB60,"C*")*1+COUNTIF(S60:AB60,"D")*2+COUNTIF(S60:AB60,"E")*3</f>
        <v>0</v>
      </c>
      <c r="AH60" s="9" t="e">
        <f t="shared" si="25"/>
        <v>#N/A</v>
      </c>
      <c r="AI60" s="227"/>
      <c r="AJ60" s="9" t="e">
        <f t="shared" si="7"/>
        <v>#N/A</v>
      </c>
      <c r="AK60" s="9">
        <f t="shared" si="20"/>
        <v>0</v>
      </c>
      <c r="AL60" s="9" t="e">
        <f t="shared" si="8"/>
        <v>#N/A</v>
      </c>
      <c r="AM60" s="9" t="e">
        <f t="shared" si="26"/>
        <v>#N/A</v>
      </c>
      <c r="AN60" s="5"/>
      <c r="AO60" s="5"/>
      <c r="AP60" s="9"/>
      <c r="AQ60" s="5"/>
      <c r="AR60" s="25"/>
      <c r="AS60" s="26"/>
    </row>
    <row r="61" spans="1:45" s="46" customFormat="1" ht="20.100000000000001" hidden="1" customHeight="1" x14ac:dyDescent="0.25">
      <c r="A61" s="86">
        <f t="shared" si="30"/>
        <v>45</v>
      </c>
      <c r="B61" s="80" t="s">
        <v>39</v>
      </c>
      <c r="C61" s="263" t="s">
        <v>423</v>
      </c>
      <c r="D61" s="5"/>
      <c r="E61" s="5" t="str">
        <f>VLOOKUP($C61,'[4]Gui chi Quynh'!$D$7:$F$393,3,0)</f>
        <v>A4</v>
      </c>
      <c r="F61" s="19">
        <f>VLOOKUP(E61,Sheet1!$B$2:$C$12,2,TRUE)</f>
        <v>7</v>
      </c>
      <c r="G61" s="5" t="str">
        <f>VLOOKUP($C61,'[5]Gui chi Quynh'!$C$7:$E$391,3,0)</f>
        <v>A2</v>
      </c>
      <c r="H61" s="19">
        <f>VLOOKUP(G61,Sheet1!$B$2:$C$12,2,TRUE)</f>
        <v>9</v>
      </c>
      <c r="I61" s="5" t="str">
        <f>VLOOKUP($C61,'[6]Gui chi Quynh'!$C$7:$E$389,3,0)</f>
        <v>A2</v>
      </c>
      <c r="J61" s="19">
        <f>VLOOKUP(I61,Sheet1!$B$2:$C$12,2,TRUE)</f>
        <v>9</v>
      </c>
      <c r="K61" s="5" t="str">
        <f>VLOOKUP($C61,'[7]Gui chi Quynh'!$C$7:$E$389,3,0)</f>
        <v>A3</v>
      </c>
      <c r="L61" s="19">
        <f>VLOOKUP(K61,Sheet1!$B$2:$C$12,2,TRUE)</f>
        <v>8</v>
      </c>
      <c r="M61" s="5" t="str">
        <f>VLOOKUP($C61,'[8]Gui chi Quynh'!$C$7:$E$388,3,0)</f>
        <v>A3</v>
      </c>
      <c r="N61" s="19">
        <f>VLOOKUP(M61,Sheet1!$B$2:$C$12,2,TRUE)</f>
        <v>8</v>
      </c>
      <c r="O61" s="5">
        <f t="shared" si="28"/>
        <v>8.1999999999999993</v>
      </c>
      <c r="P61" s="226">
        <f t="shared" si="29"/>
        <v>0</v>
      </c>
      <c r="Q61" s="9" t="str">
        <f t="shared" si="0"/>
        <v>Xuất sắc</v>
      </c>
      <c r="R61" s="10"/>
      <c r="S61" s="17"/>
      <c r="T61" s="19" t="e">
        <f>VLOOKUP(S61,Sheet1!$B$2:$C$12,2,TRUE)</f>
        <v>#N/A</v>
      </c>
      <c r="U61" s="5"/>
      <c r="V61" s="19" t="e">
        <f>VLOOKUP(U61,Sheet1!$B$2:$C$12,2,TRUE)</f>
        <v>#N/A</v>
      </c>
      <c r="W61" s="5"/>
      <c r="X61" s="19" t="e">
        <f>VLOOKUP(W61,Sheet1!$B$2:$C$12,2,TRUE)</f>
        <v>#N/A</v>
      </c>
      <c r="Y61" s="5"/>
      <c r="Z61" s="19" t="e">
        <f>VLOOKUP(Y61,Sheet1!$B$2:$C$12,2,TRUE)</f>
        <v>#N/A</v>
      </c>
      <c r="AA61" s="5"/>
      <c r="AB61" s="19" t="e">
        <f>VLOOKUP(AA61,Sheet1!$B$2:$C$12,2,TRUE)</f>
        <v>#N/A</v>
      </c>
      <c r="AC61" s="5" t="e">
        <f t="shared" si="1"/>
        <v>#N/A</v>
      </c>
      <c r="AD61" s="226">
        <f t="shared" si="23"/>
        <v>0</v>
      </c>
      <c r="AE61" s="9" t="e">
        <f t="shared" si="24"/>
        <v>#N/A</v>
      </c>
      <c r="AF61" s="5" t="e">
        <f t="shared" si="4"/>
        <v>#N/A</v>
      </c>
      <c r="AG61" s="226">
        <f t="shared" si="5"/>
        <v>0</v>
      </c>
      <c r="AH61" s="9" t="e">
        <f t="shared" si="25"/>
        <v>#N/A</v>
      </c>
      <c r="AI61" s="227"/>
      <c r="AJ61" s="9" t="e">
        <f t="shared" si="7"/>
        <v>#N/A</v>
      </c>
      <c r="AK61" s="9">
        <f t="shared" si="20"/>
        <v>0</v>
      </c>
      <c r="AL61" s="9" t="e">
        <f t="shared" si="8"/>
        <v>#N/A</v>
      </c>
      <c r="AM61" s="9" t="e">
        <f t="shared" si="26"/>
        <v>#N/A</v>
      </c>
      <c r="AN61" s="5"/>
      <c r="AO61" s="5"/>
      <c r="AP61" s="9"/>
      <c r="AQ61" s="5"/>
      <c r="AR61" s="25"/>
      <c r="AS61" s="25"/>
    </row>
    <row r="62" spans="1:45" s="46" customFormat="1" ht="20.100000000000001" hidden="1" customHeight="1" x14ac:dyDescent="0.25">
      <c r="A62" s="86">
        <f t="shared" si="30"/>
        <v>46</v>
      </c>
      <c r="B62" s="260" t="s">
        <v>44</v>
      </c>
      <c r="C62" s="86" t="s">
        <v>424</v>
      </c>
      <c r="D62" s="45"/>
      <c r="E62" s="5" t="str">
        <f>VLOOKUP($C62,'[4]Gui chi Quynh'!$D$7:$F$393,3,0)</f>
        <v>A4</v>
      </c>
      <c r="F62" s="19">
        <f>VLOOKUP(E62,Sheet1!$B$2:$C$12,2,TRUE)</f>
        <v>7</v>
      </c>
      <c r="G62" s="5" t="str">
        <f>VLOOKUP($C62,'[5]Gui chi Quynh'!$C$7:$E$391,3,0)</f>
        <v>A2</v>
      </c>
      <c r="H62" s="19">
        <f>VLOOKUP(G62,Sheet1!$B$2:$C$12,2,TRUE)</f>
        <v>9</v>
      </c>
      <c r="I62" s="5" t="str">
        <f>VLOOKUP($C62,'[6]Gui chi Quynh'!$C$7:$E$389,3,0)</f>
        <v>A2</v>
      </c>
      <c r="J62" s="19">
        <f>VLOOKUP(I62,Sheet1!$B$2:$C$12,2,TRUE)</f>
        <v>9</v>
      </c>
      <c r="K62" s="5" t="str">
        <f>VLOOKUP($C62,'[7]Gui chi Quynh'!$C$7:$E$389,3,0)</f>
        <v>A3</v>
      </c>
      <c r="L62" s="19">
        <f>VLOOKUP(K62,Sheet1!$B$2:$C$12,2,TRUE)</f>
        <v>8</v>
      </c>
      <c r="M62" s="5" t="str">
        <f>VLOOKUP($C62,'[8]Gui chi Quynh'!$C$7:$E$388,3,0)</f>
        <v>A4</v>
      </c>
      <c r="N62" s="19">
        <f>VLOOKUP(M62,Sheet1!$B$2:$C$12,2,TRUE)</f>
        <v>7</v>
      </c>
      <c r="O62" s="5">
        <f t="shared" si="28"/>
        <v>8</v>
      </c>
      <c r="P62" s="226">
        <f t="shared" si="29"/>
        <v>0</v>
      </c>
      <c r="Q62" s="9" t="str">
        <f t="shared" si="0"/>
        <v>Xuất sắc</v>
      </c>
      <c r="R62" s="10"/>
      <c r="S62" s="17"/>
      <c r="T62" s="19" t="e">
        <f>VLOOKUP(S62,Sheet1!$B$2:$C$12,2,TRUE)</f>
        <v>#N/A</v>
      </c>
      <c r="U62" s="5"/>
      <c r="V62" s="19" t="e">
        <f>VLOOKUP(U62,Sheet1!$B$2:$C$12,2,TRUE)</f>
        <v>#N/A</v>
      </c>
      <c r="W62" s="5"/>
      <c r="X62" s="19" t="e">
        <f>VLOOKUP(W62,Sheet1!$B$2:$C$12,2,TRUE)</f>
        <v>#N/A</v>
      </c>
      <c r="Y62" s="5"/>
      <c r="Z62" s="19" t="e">
        <f>VLOOKUP(Y62,Sheet1!$B$2:$C$12,2,TRUE)</f>
        <v>#N/A</v>
      </c>
      <c r="AA62" s="5"/>
      <c r="AB62" s="19" t="e">
        <f>VLOOKUP(AA62,Sheet1!$B$2:$C$12,2,TRUE)</f>
        <v>#N/A</v>
      </c>
      <c r="AC62" s="5" t="e">
        <f t="shared" si="1"/>
        <v>#N/A</v>
      </c>
      <c r="AD62" s="226">
        <f t="shared" si="23"/>
        <v>0</v>
      </c>
      <c r="AE62" s="9" t="e">
        <f t="shared" si="24"/>
        <v>#N/A</v>
      </c>
      <c r="AF62" s="5" t="e">
        <f t="shared" si="4"/>
        <v>#N/A</v>
      </c>
      <c r="AG62" s="226">
        <f t="shared" si="5"/>
        <v>0</v>
      </c>
      <c r="AH62" s="9" t="e">
        <f t="shared" si="25"/>
        <v>#N/A</v>
      </c>
      <c r="AI62" s="227"/>
      <c r="AJ62" s="9" t="e">
        <f t="shared" si="7"/>
        <v>#N/A</v>
      </c>
      <c r="AK62" s="9">
        <f t="shared" si="20"/>
        <v>0</v>
      </c>
      <c r="AL62" s="9" t="e">
        <f t="shared" si="8"/>
        <v>#N/A</v>
      </c>
      <c r="AM62" s="9" t="e">
        <f t="shared" si="26"/>
        <v>#N/A</v>
      </c>
      <c r="AN62" s="5"/>
      <c r="AO62" s="5"/>
      <c r="AP62" s="9"/>
      <c r="AQ62" s="5"/>
      <c r="AR62" s="25"/>
      <c r="AS62" s="25"/>
    </row>
    <row r="63" spans="1:45" s="7" customFormat="1" ht="20.100000000000001" hidden="1" customHeight="1" x14ac:dyDescent="0.25">
      <c r="A63" s="86">
        <f t="shared" si="30"/>
        <v>47</v>
      </c>
      <c r="B63" s="260" t="s">
        <v>269</v>
      </c>
      <c r="C63" s="86" t="s">
        <v>425</v>
      </c>
      <c r="E63" s="5" t="str">
        <f>VLOOKUP($C63,'[4]Gui chi Quynh'!$D$7:$F$393,3,0)</f>
        <v>A2</v>
      </c>
      <c r="F63" s="19">
        <f>VLOOKUP(E63,Sheet1!$B$2:$C$12,2,TRUE)</f>
        <v>9</v>
      </c>
      <c r="G63" s="5" t="str">
        <f>VLOOKUP($C63,'[5]Gui chi Quynh'!$C$7:$E$391,3,0)</f>
        <v>A4</v>
      </c>
      <c r="H63" s="19">
        <f>VLOOKUP(G63,Sheet1!$B$2:$C$12,2,TRUE)</f>
        <v>7</v>
      </c>
      <c r="I63" s="5" t="str">
        <f>VLOOKUP($C63,'[6]Gui chi Quynh'!$C$7:$E$389,3,0)</f>
        <v>A2</v>
      </c>
      <c r="J63" s="19">
        <f>VLOOKUP(I63,Sheet1!$B$2:$C$12,2,TRUE)</f>
        <v>9</v>
      </c>
      <c r="K63" s="5" t="str">
        <f>VLOOKUP($C63,'[7]Gui chi Quynh'!$C$7:$E$389,3,0)</f>
        <v>A3</v>
      </c>
      <c r="L63" s="19">
        <f>VLOOKUP(K63,Sheet1!$B$2:$C$12,2,TRUE)</f>
        <v>8</v>
      </c>
      <c r="M63" s="5" t="str">
        <f>VLOOKUP($C63,'[8]Gui chi Quynh'!$C$7:$E$388,3,0)</f>
        <v>A4</v>
      </c>
      <c r="N63" s="19">
        <f>VLOOKUP(M63,Sheet1!$B$2:$C$12,2,TRUE)</f>
        <v>7</v>
      </c>
      <c r="O63" s="5">
        <f t="shared" si="28"/>
        <v>8</v>
      </c>
      <c r="P63" s="226">
        <f t="shared" si="29"/>
        <v>0</v>
      </c>
      <c r="Q63" s="9" t="str">
        <f t="shared" si="0"/>
        <v>Xuất sắc</v>
      </c>
      <c r="R63" s="10"/>
      <c r="S63" s="17"/>
      <c r="T63" s="19" t="e">
        <f>VLOOKUP(S63,Sheet1!$B$2:$C$12,2,TRUE)</f>
        <v>#N/A</v>
      </c>
      <c r="U63" s="5"/>
      <c r="V63" s="19" t="e">
        <f>VLOOKUP(U63,Sheet1!$B$2:$C$12,2,TRUE)</f>
        <v>#N/A</v>
      </c>
      <c r="W63" s="5"/>
      <c r="X63" s="19" t="e">
        <f>VLOOKUP(W63,Sheet1!$B$2:$C$12,2,TRUE)</f>
        <v>#N/A</v>
      </c>
      <c r="Y63" s="5"/>
      <c r="Z63" s="19" t="e">
        <f>VLOOKUP(Y63,Sheet1!$B$2:$C$12,2,TRUE)</f>
        <v>#N/A</v>
      </c>
      <c r="AA63" s="5"/>
      <c r="AB63" s="19" t="e">
        <f>VLOOKUP(AA63,Sheet1!$B$2:$C$12,2,TRUE)</f>
        <v>#N/A</v>
      </c>
      <c r="AC63" s="5" t="e">
        <f t="shared" si="1"/>
        <v>#N/A</v>
      </c>
      <c r="AD63" s="226">
        <f t="shared" si="23"/>
        <v>0</v>
      </c>
      <c r="AE63" s="9" t="e">
        <f t="shared" si="24"/>
        <v>#N/A</v>
      </c>
      <c r="AF63" s="5" t="e">
        <f t="shared" si="4"/>
        <v>#N/A</v>
      </c>
      <c r="AG63" s="226">
        <f t="shared" si="5"/>
        <v>0</v>
      </c>
      <c r="AH63" s="9" t="e">
        <f t="shared" si="25"/>
        <v>#N/A</v>
      </c>
      <c r="AI63" s="227"/>
      <c r="AJ63" s="9" t="e">
        <f t="shared" si="7"/>
        <v>#N/A</v>
      </c>
      <c r="AK63" s="9">
        <f t="shared" si="20"/>
        <v>0</v>
      </c>
      <c r="AL63" s="9" t="e">
        <f t="shared" si="8"/>
        <v>#N/A</v>
      </c>
      <c r="AM63" s="9" t="e">
        <f t="shared" si="26"/>
        <v>#N/A</v>
      </c>
      <c r="AN63" s="5"/>
      <c r="AO63" s="5"/>
      <c r="AP63" s="9"/>
      <c r="AQ63" s="5"/>
      <c r="AR63" s="25"/>
      <c r="AS63" s="25"/>
    </row>
    <row r="64" spans="1:45" s="7" customFormat="1" ht="20.100000000000001" hidden="1" customHeight="1" x14ac:dyDescent="0.25">
      <c r="A64" s="86">
        <f t="shared" si="30"/>
        <v>48</v>
      </c>
      <c r="B64" s="80" t="s">
        <v>270</v>
      </c>
      <c r="C64" s="263" t="s">
        <v>426</v>
      </c>
      <c r="D64" s="45"/>
      <c r="E64" s="5" t="str">
        <f>VLOOKUP($C64,'[4]Gui chi Quynh'!$D$7:$F$393,3,0)</f>
        <v>A2</v>
      </c>
      <c r="F64" s="19">
        <f>VLOOKUP(E64,Sheet1!$B$2:$C$12,2,TRUE)</f>
        <v>9</v>
      </c>
      <c r="G64" s="5" t="str">
        <f>VLOOKUP($C64,'[5]Gui chi Quynh'!$C$7:$E$391,3,0)</f>
        <v>A2</v>
      </c>
      <c r="H64" s="19">
        <f>VLOOKUP(G64,Sheet1!$B$2:$C$12,2,TRUE)</f>
        <v>9</v>
      </c>
      <c r="I64" s="5" t="str">
        <f>VLOOKUP($C64,'[6]Gui chi Quynh'!$C$7:$E$389,3,0)</f>
        <v>A3</v>
      </c>
      <c r="J64" s="19">
        <f>VLOOKUP(I64,Sheet1!$B$2:$C$12,2,TRUE)</f>
        <v>8</v>
      </c>
      <c r="K64" s="5" t="str">
        <f>VLOOKUP($C64,'[7]Gui chi Quynh'!$C$7:$E$389,3,0)</f>
        <v>A2</v>
      </c>
      <c r="L64" s="19">
        <f>VLOOKUP(K64,Sheet1!$B$2:$C$12,2,TRUE)</f>
        <v>9</v>
      </c>
      <c r="M64" s="5" t="str">
        <f>VLOOKUP($C64,'[8]Gui chi Quynh'!$C$7:$E$388,3,0)</f>
        <v>A4</v>
      </c>
      <c r="N64" s="19">
        <f>VLOOKUP(M64,Sheet1!$B$2:$C$12,2,TRUE)</f>
        <v>7</v>
      </c>
      <c r="O64" s="5">
        <f t="shared" si="28"/>
        <v>8.4</v>
      </c>
      <c r="P64" s="226">
        <f t="shared" si="29"/>
        <v>0</v>
      </c>
      <c r="Q64" s="9" t="str">
        <f t="shared" si="0"/>
        <v>Xuất sắc</v>
      </c>
      <c r="R64" s="10"/>
      <c r="S64" s="17"/>
      <c r="T64" s="19" t="e">
        <f>VLOOKUP(S64,Sheet1!$B$2:$C$12,2,TRUE)</f>
        <v>#N/A</v>
      </c>
      <c r="U64" s="5"/>
      <c r="V64" s="19" t="e">
        <f>VLOOKUP(U64,Sheet1!$B$2:$C$12,2,TRUE)</f>
        <v>#N/A</v>
      </c>
      <c r="W64" s="5"/>
      <c r="X64" s="19" t="e">
        <f>VLOOKUP(W64,Sheet1!$B$2:$C$12,2,TRUE)</f>
        <v>#N/A</v>
      </c>
      <c r="Y64" s="5"/>
      <c r="Z64" s="19" t="e">
        <f>VLOOKUP(Y64,Sheet1!$B$2:$C$12,2,TRUE)</f>
        <v>#N/A</v>
      </c>
      <c r="AA64" s="5"/>
      <c r="AB64" s="19" t="e">
        <f>VLOOKUP(AA64,Sheet1!$B$2:$C$12,2,TRUE)</f>
        <v>#N/A</v>
      </c>
      <c r="AC64" s="5" t="e">
        <f t="shared" si="1"/>
        <v>#N/A</v>
      </c>
      <c r="AD64" s="226">
        <f t="shared" si="23"/>
        <v>0</v>
      </c>
      <c r="AE64" s="9" t="e">
        <f t="shared" si="24"/>
        <v>#N/A</v>
      </c>
      <c r="AF64" s="5" t="e">
        <f t="shared" si="4"/>
        <v>#N/A</v>
      </c>
      <c r="AG64" s="226">
        <f t="shared" si="5"/>
        <v>0</v>
      </c>
      <c r="AH64" s="9" t="e">
        <f t="shared" si="25"/>
        <v>#N/A</v>
      </c>
      <c r="AI64" s="227"/>
      <c r="AJ64" s="9" t="e">
        <f t="shared" si="7"/>
        <v>#N/A</v>
      </c>
      <c r="AK64" s="9">
        <f t="shared" si="20"/>
        <v>0</v>
      </c>
      <c r="AL64" s="9" t="e">
        <f t="shared" si="8"/>
        <v>#N/A</v>
      </c>
      <c r="AM64" s="9" t="e">
        <f t="shared" si="26"/>
        <v>#N/A</v>
      </c>
      <c r="AN64" s="5"/>
      <c r="AO64" s="5"/>
      <c r="AP64" s="9"/>
      <c r="AQ64" s="5"/>
      <c r="AR64" s="25"/>
      <c r="AS64" s="25"/>
    </row>
    <row r="65" spans="1:45" s="7" customFormat="1" ht="20.100000000000001" hidden="1" customHeight="1" x14ac:dyDescent="0.25">
      <c r="A65" s="86">
        <f>A64+1</f>
        <v>49</v>
      </c>
      <c r="B65" s="260" t="s">
        <v>48</v>
      </c>
      <c r="C65" s="86" t="s">
        <v>427</v>
      </c>
      <c r="D65" s="5"/>
      <c r="E65" s="5" t="str">
        <f>VLOOKUP($C65,'[4]Gui chi Quynh'!$D$7:$F$393,3,0)</f>
        <v>A4</v>
      </c>
      <c r="F65" s="19">
        <f>VLOOKUP(E65,Sheet1!$B$2:$C$12,2,TRUE)</f>
        <v>7</v>
      </c>
      <c r="G65" s="5" t="str">
        <f>VLOOKUP($C65,'[5]Gui chi Quynh'!$C$7:$E$391,3,0)</f>
        <v>A2</v>
      </c>
      <c r="H65" s="19">
        <f>VLOOKUP(G65,Sheet1!$B$2:$C$12,2,TRUE)</f>
        <v>9</v>
      </c>
      <c r="I65" s="5" t="str">
        <f>VLOOKUP($C65,'[6]Gui chi Quynh'!$C$7:$E$389,3,0)</f>
        <v>A2</v>
      </c>
      <c r="J65" s="19">
        <f>VLOOKUP(I65,Sheet1!$B$2:$C$12,2,TRUE)</f>
        <v>9</v>
      </c>
      <c r="K65" s="5" t="str">
        <f>VLOOKUP($C65,'[7]Gui chi Quynh'!$C$7:$E$389,3,0)</f>
        <v>A3</v>
      </c>
      <c r="L65" s="19">
        <f>VLOOKUP(K65,Sheet1!$B$2:$C$12,2,TRUE)</f>
        <v>8</v>
      </c>
      <c r="M65" s="5" t="str">
        <f>VLOOKUP($C65,'[8]Gui chi Quynh'!$C$7:$E$388,3,0)</f>
        <v>A4</v>
      </c>
      <c r="N65" s="19">
        <f>VLOOKUP(M65,Sheet1!$B$2:$C$12,2,TRUE)</f>
        <v>7</v>
      </c>
      <c r="O65" s="5">
        <f t="shared" si="28"/>
        <v>8</v>
      </c>
      <c r="P65" s="226">
        <f t="shared" si="29"/>
        <v>0</v>
      </c>
      <c r="Q65" s="9" t="str">
        <f t="shared" si="0"/>
        <v>Xuất sắc</v>
      </c>
      <c r="R65" s="10"/>
      <c r="S65" s="17"/>
      <c r="T65" s="19" t="e">
        <f>VLOOKUP(S65,Sheet1!$B$2:$C$12,2,TRUE)</f>
        <v>#N/A</v>
      </c>
      <c r="U65" s="5"/>
      <c r="V65" s="19" t="e">
        <f>VLOOKUP(U65,Sheet1!$B$2:$C$12,2,TRUE)</f>
        <v>#N/A</v>
      </c>
      <c r="W65" s="5"/>
      <c r="X65" s="19" t="e">
        <f>VLOOKUP(W65,Sheet1!$B$2:$C$12,2,TRUE)</f>
        <v>#N/A</v>
      </c>
      <c r="Y65" s="5"/>
      <c r="Z65" s="19" t="e">
        <f>VLOOKUP(Y65,Sheet1!$B$2:$C$12,2,TRUE)</f>
        <v>#N/A</v>
      </c>
      <c r="AA65" s="5"/>
      <c r="AB65" s="19" t="e">
        <f>VLOOKUP(AA65,Sheet1!$B$2:$C$12,2,TRUE)</f>
        <v>#N/A</v>
      </c>
      <c r="AC65" s="5" t="e">
        <f t="shared" si="1"/>
        <v>#N/A</v>
      </c>
      <c r="AD65" s="226">
        <f t="shared" si="23"/>
        <v>0</v>
      </c>
      <c r="AE65" s="9" t="e">
        <f t="shared" si="24"/>
        <v>#N/A</v>
      </c>
      <c r="AF65" s="5" t="e">
        <f t="shared" si="4"/>
        <v>#N/A</v>
      </c>
      <c r="AG65" s="226">
        <f t="shared" si="5"/>
        <v>0</v>
      </c>
      <c r="AH65" s="9" t="e">
        <f t="shared" si="25"/>
        <v>#N/A</v>
      </c>
      <c r="AI65" s="227"/>
      <c r="AJ65" s="9" t="e">
        <f t="shared" si="7"/>
        <v>#N/A</v>
      </c>
      <c r="AK65" s="9">
        <f t="shared" si="20"/>
        <v>0</v>
      </c>
      <c r="AL65" s="9" t="e">
        <f t="shared" si="8"/>
        <v>#N/A</v>
      </c>
      <c r="AM65" s="9" t="e">
        <f t="shared" si="26"/>
        <v>#N/A</v>
      </c>
      <c r="AN65" s="5"/>
      <c r="AO65" s="5"/>
      <c r="AP65" s="9"/>
      <c r="AQ65" s="5"/>
      <c r="AR65" s="25"/>
      <c r="AS65" s="25"/>
    </row>
    <row r="66" spans="1:45" s="7" customFormat="1" ht="20.100000000000001" hidden="1" customHeight="1" x14ac:dyDescent="0.25">
      <c r="A66" s="86">
        <f t="shared" si="30"/>
        <v>50</v>
      </c>
      <c r="B66" s="260" t="s">
        <v>285</v>
      </c>
      <c r="C66" s="86" t="s">
        <v>428</v>
      </c>
      <c r="D66" s="45"/>
      <c r="E66" s="5" t="str">
        <f>VLOOKUP($C66,'[4]Gui chi Quynh'!$D$7:$F$393,3,0)</f>
        <v>A4</v>
      </c>
      <c r="F66" s="19">
        <f>VLOOKUP(E66,Sheet1!$B$2:$C$12,2,TRUE)</f>
        <v>7</v>
      </c>
      <c r="G66" s="5" t="str">
        <f>VLOOKUP($C66,'[5]Gui chi Quynh'!$C$7:$E$391,3,0)</f>
        <v>A2</v>
      </c>
      <c r="H66" s="19">
        <f>VLOOKUP(G66,Sheet1!$B$2:$C$12,2,TRUE)</f>
        <v>9</v>
      </c>
      <c r="I66" s="5" t="str">
        <f>VLOOKUP($C66,'[6]Gui chi Quynh'!$C$7:$E$389,3,0)</f>
        <v>A2</v>
      </c>
      <c r="J66" s="19">
        <f>VLOOKUP(I66,Sheet1!$B$2:$C$12,2,TRUE)</f>
        <v>9</v>
      </c>
      <c r="K66" s="5" t="str">
        <f>VLOOKUP($C66,'[7]Gui chi Quynh'!$C$7:$E$389,3,0)</f>
        <v>A3</v>
      </c>
      <c r="L66" s="19">
        <f>VLOOKUP(K66,Sheet1!$B$2:$C$12,2,TRUE)</f>
        <v>8</v>
      </c>
      <c r="M66" s="5" t="str">
        <f>VLOOKUP($C66,'[8]Gui chi Quynh'!$C$7:$E$388,3,0)</f>
        <v>A4</v>
      </c>
      <c r="N66" s="19">
        <f>VLOOKUP(M66,Sheet1!$B$2:$C$12,2,TRUE)</f>
        <v>7</v>
      </c>
      <c r="O66" s="5">
        <f t="shared" si="28"/>
        <v>8</v>
      </c>
      <c r="P66" s="226">
        <f t="shared" si="29"/>
        <v>0</v>
      </c>
      <c r="Q66" s="9" t="str">
        <f t="shared" si="0"/>
        <v>Xuất sắc</v>
      </c>
      <c r="R66" s="10"/>
      <c r="S66" s="17"/>
      <c r="T66" s="19" t="e">
        <f>VLOOKUP(S66,Sheet1!$B$2:$C$12,2,TRUE)</f>
        <v>#N/A</v>
      </c>
      <c r="U66" s="5"/>
      <c r="V66" s="19" t="e">
        <f>VLOOKUP(U66,Sheet1!$B$2:$C$12,2,TRUE)</f>
        <v>#N/A</v>
      </c>
      <c r="W66" s="5"/>
      <c r="X66" s="19" t="e">
        <f>VLOOKUP(W66,Sheet1!$B$2:$C$12,2,TRUE)</f>
        <v>#N/A</v>
      </c>
      <c r="Y66" s="5"/>
      <c r="Z66" s="19" t="e">
        <f>VLOOKUP(Y66,Sheet1!$B$2:$C$12,2,TRUE)</f>
        <v>#N/A</v>
      </c>
      <c r="AA66" s="5"/>
      <c r="AB66" s="19" t="e">
        <f>VLOOKUP(AA66,Sheet1!$B$2:$C$12,2,TRUE)</f>
        <v>#N/A</v>
      </c>
      <c r="AC66" s="5" t="e">
        <f t="shared" si="1"/>
        <v>#N/A</v>
      </c>
      <c r="AD66" s="226">
        <f t="shared" si="23"/>
        <v>0</v>
      </c>
      <c r="AE66" s="9" t="e">
        <f t="shared" si="24"/>
        <v>#N/A</v>
      </c>
      <c r="AF66" s="5" t="e">
        <f t="shared" si="4"/>
        <v>#N/A</v>
      </c>
      <c r="AG66" s="226">
        <f t="shared" si="5"/>
        <v>0</v>
      </c>
      <c r="AH66" s="9" t="e">
        <f t="shared" si="25"/>
        <v>#N/A</v>
      </c>
      <c r="AI66" s="227"/>
      <c r="AJ66" s="9" t="e">
        <f t="shared" si="7"/>
        <v>#N/A</v>
      </c>
      <c r="AK66" s="9">
        <f t="shared" si="20"/>
        <v>0</v>
      </c>
      <c r="AL66" s="9" t="e">
        <f t="shared" si="8"/>
        <v>#N/A</v>
      </c>
      <c r="AM66" s="9" t="e">
        <f t="shared" si="26"/>
        <v>#N/A</v>
      </c>
      <c r="AN66" s="5"/>
      <c r="AO66" s="5"/>
      <c r="AP66" s="9"/>
      <c r="AQ66" s="5"/>
      <c r="AR66" s="25"/>
      <c r="AS66" s="25"/>
    </row>
    <row r="67" spans="1:45" s="7" customFormat="1" ht="20.100000000000001" hidden="1" customHeight="1" x14ac:dyDescent="0.25">
      <c r="A67" s="86">
        <f t="shared" si="30"/>
        <v>51</v>
      </c>
      <c r="B67" s="260" t="s">
        <v>296</v>
      </c>
      <c r="C67" s="86" t="s">
        <v>430</v>
      </c>
      <c r="D67" s="45"/>
      <c r="E67" s="5" t="str">
        <f>VLOOKUP($C67,'[4]Gui chi Quynh'!$D$7:$F$393,3,0)</f>
        <v>A2</v>
      </c>
      <c r="F67" s="19">
        <f>VLOOKUP(E67,Sheet1!$B$2:$C$12,2,TRUE)</f>
        <v>9</v>
      </c>
      <c r="G67" s="5" t="str">
        <f>VLOOKUP($C67,'[5]Gui chi Quynh'!$C$7:$E$391,3,0)</f>
        <v>A2</v>
      </c>
      <c r="H67" s="19">
        <f>VLOOKUP(G67,Sheet1!$B$2:$C$12,2,TRUE)</f>
        <v>9</v>
      </c>
      <c r="I67" s="5" t="str">
        <f>VLOOKUP($C67,'[6]Gui chi Quynh'!$C$7:$E$389,3,0)</f>
        <v>A3</v>
      </c>
      <c r="J67" s="19">
        <f>VLOOKUP(I67,Sheet1!$B$2:$C$12,2,TRUE)</f>
        <v>8</v>
      </c>
      <c r="K67" s="5" t="str">
        <f>VLOOKUP($C67,'[7]Gui chi Quynh'!$C$7:$E$389,3,0)</f>
        <v>A3</v>
      </c>
      <c r="L67" s="19">
        <f>VLOOKUP(K67,Sheet1!$B$2:$C$12,2,TRUE)</f>
        <v>8</v>
      </c>
      <c r="M67" s="5" t="str">
        <f>VLOOKUP($C67,'[8]Gui chi Quynh'!$C$7:$E$388,3,0)</f>
        <v>A4</v>
      </c>
      <c r="N67" s="19">
        <f>VLOOKUP(M67,Sheet1!$B$2:$C$12,2,TRUE)</f>
        <v>7</v>
      </c>
      <c r="O67" s="5">
        <f t="shared" si="28"/>
        <v>8.1999999999999993</v>
      </c>
      <c r="P67" s="226">
        <f t="shared" si="29"/>
        <v>0</v>
      </c>
      <c r="Q67" s="9" t="str">
        <f t="shared" si="0"/>
        <v>Xuất sắc</v>
      </c>
      <c r="R67" s="10"/>
      <c r="S67" s="17"/>
      <c r="T67" s="19" t="e">
        <f>VLOOKUP(S67,Sheet1!$B$2:$C$12,2,TRUE)</f>
        <v>#N/A</v>
      </c>
      <c r="U67" s="5"/>
      <c r="V67" s="19" t="e">
        <f>VLOOKUP(U67,Sheet1!$B$2:$C$12,2,TRUE)</f>
        <v>#N/A</v>
      </c>
      <c r="W67" s="5"/>
      <c r="X67" s="19" t="e">
        <f>VLOOKUP(W67,Sheet1!$B$2:$C$12,2,TRUE)</f>
        <v>#N/A</v>
      </c>
      <c r="Y67" s="5"/>
      <c r="Z67" s="19" t="e">
        <f>VLOOKUP(Y67,Sheet1!$B$2:$C$12,2,TRUE)</f>
        <v>#N/A</v>
      </c>
      <c r="AA67" s="5"/>
      <c r="AB67" s="19" t="e">
        <f>VLOOKUP(AA67,Sheet1!$B$2:$C$12,2,TRUE)</f>
        <v>#N/A</v>
      </c>
      <c r="AC67" s="5" t="e">
        <f t="shared" si="1"/>
        <v>#N/A</v>
      </c>
      <c r="AD67" s="226">
        <f t="shared" si="23"/>
        <v>0</v>
      </c>
      <c r="AE67" s="9" t="e">
        <f t="shared" si="24"/>
        <v>#N/A</v>
      </c>
      <c r="AF67" s="5" t="e">
        <f t="shared" si="4"/>
        <v>#N/A</v>
      </c>
      <c r="AG67" s="226">
        <f t="shared" si="5"/>
        <v>0</v>
      </c>
      <c r="AH67" s="9" t="e">
        <f t="shared" si="25"/>
        <v>#N/A</v>
      </c>
      <c r="AI67" s="227"/>
      <c r="AJ67" s="9" t="e">
        <f t="shared" si="7"/>
        <v>#N/A</v>
      </c>
      <c r="AK67" s="9">
        <f t="shared" si="20"/>
        <v>0</v>
      </c>
      <c r="AL67" s="9" t="e">
        <f t="shared" si="8"/>
        <v>#N/A</v>
      </c>
      <c r="AM67" s="9" t="e">
        <f t="shared" si="26"/>
        <v>#N/A</v>
      </c>
      <c r="AN67" s="5"/>
      <c r="AO67" s="5"/>
      <c r="AP67" s="9"/>
      <c r="AQ67" s="5"/>
      <c r="AR67" s="25"/>
      <c r="AS67" s="25"/>
    </row>
    <row r="68" spans="1:45" s="7" customFormat="1" ht="20.100000000000001" hidden="1" customHeight="1" x14ac:dyDescent="0.25">
      <c r="A68" s="86">
        <f t="shared" si="30"/>
        <v>52</v>
      </c>
      <c r="B68" s="260" t="s">
        <v>294</v>
      </c>
      <c r="C68" s="86" t="s">
        <v>429</v>
      </c>
      <c r="D68" s="45"/>
      <c r="E68" s="5" t="str">
        <f>VLOOKUP($C68,'[4]Gui chi Quynh'!$D$7:$F$393,3,0)</f>
        <v>A2</v>
      </c>
      <c r="F68" s="19">
        <f>VLOOKUP(E68,Sheet1!$B$2:$C$12,2,TRUE)</f>
        <v>9</v>
      </c>
      <c r="G68" s="5" t="str">
        <f>VLOOKUP($C68,'[5]Gui chi Quynh'!$C$7:$E$391,3,0)</f>
        <v>A4</v>
      </c>
      <c r="H68" s="19">
        <f>VLOOKUP(G68,Sheet1!$B$2:$C$12,2,TRUE)</f>
        <v>7</v>
      </c>
      <c r="I68" s="5" t="str">
        <f>VLOOKUP($C68,'[6]Gui chi Quynh'!$C$7:$E$389,3,0)</f>
        <v>A2</v>
      </c>
      <c r="J68" s="19">
        <f>VLOOKUP(I68,Sheet1!$B$2:$C$12,2,TRUE)</f>
        <v>9</v>
      </c>
      <c r="K68" s="5" t="str">
        <f>VLOOKUP($C68,'[7]Gui chi Quynh'!$C$7:$E$389,3,0)</f>
        <v>A3</v>
      </c>
      <c r="L68" s="19">
        <f>VLOOKUP(K68,Sheet1!$B$2:$C$12,2,TRUE)</f>
        <v>8</v>
      </c>
      <c r="M68" s="5" t="str">
        <f>VLOOKUP($C68,'[8]Gui chi Quynh'!$C$7:$E$388,3,0)</f>
        <v>A4</v>
      </c>
      <c r="N68" s="19">
        <f>VLOOKUP(M68,Sheet1!$B$2:$C$12,2,TRUE)</f>
        <v>7</v>
      </c>
      <c r="O68" s="5">
        <f t="shared" si="28"/>
        <v>8</v>
      </c>
      <c r="P68" s="226">
        <f t="shared" si="29"/>
        <v>0</v>
      </c>
      <c r="Q68" s="9" t="str">
        <f t="shared" si="0"/>
        <v>Xuất sắc</v>
      </c>
      <c r="R68" s="10"/>
      <c r="S68" s="17"/>
      <c r="T68" s="19" t="e">
        <f>VLOOKUP(S68,Sheet1!$B$2:$C$12,2,TRUE)</f>
        <v>#N/A</v>
      </c>
      <c r="U68" s="5"/>
      <c r="V68" s="19" t="e">
        <f>VLOOKUP(U68,Sheet1!$B$2:$C$12,2,TRUE)</f>
        <v>#N/A</v>
      </c>
      <c r="W68" s="5"/>
      <c r="X68" s="19" t="e">
        <f>VLOOKUP(W68,Sheet1!$B$2:$C$12,2,TRUE)</f>
        <v>#N/A</v>
      </c>
      <c r="Y68" s="5"/>
      <c r="Z68" s="19" t="e">
        <f>VLOOKUP(Y68,Sheet1!$B$2:$C$12,2,TRUE)</f>
        <v>#N/A</v>
      </c>
      <c r="AA68" s="5"/>
      <c r="AB68" s="19" t="e">
        <f>VLOOKUP(AA68,Sheet1!$B$2:$C$12,2,TRUE)</f>
        <v>#N/A</v>
      </c>
      <c r="AC68" s="5" t="e">
        <f t="shared" si="1"/>
        <v>#N/A</v>
      </c>
      <c r="AD68" s="226">
        <f t="shared" si="23"/>
        <v>0</v>
      </c>
      <c r="AE68" s="9" t="e">
        <f t="shared" si="24"/>
        <v>#N/A</v>
      </c>
      <c r="AF68" s="5" t="e">
        <f t="shared" si="4"/>
        <v>#N/A</v>
      </c>
      <c r="AG68" s="226">
        <f t="shared" si="5"/>
        <v>0</v>
      </c>
      <c r="AH68" s="9" t="e">
        <f t="shared" si="25"/>
        <v>#N/A</v>
      </c>
      <c r="AI68" s="227"/>
      <c r="AJ68" s="9" t="e">
        <f t="shared" si="7"/>
        <v>#N/A</v>
      </c>
      <c r="AK68" s="9">
        <f t="shared" si="20"/>
        <v>0</v>
      </c>
      <c r="AL68" s="9" t="e">
        <f t="shared" si="8"/>
        <v>#N/A</v>
      </c>
      <c r="AM68" s="9" t="e">
        <f t="shared" si="26"/>
        <v>#N/A</v>
      </c>
      <c r="AN68" s="5"/>
      <c r="AO68" s="5"/>
      <c r="AP68" s="9"/>
      <c r="AQ68" s="5"/>
      <c r="AR68" s="25"/>
      <c r="AS68" s="25"/>
    </row>
    <row r="69" spans="1:45" s="7" customFormat="1" ht="20.100000000000001" hidden="1" customHeight="1" x14ac:dyDescent="0.25">
      <c r="A69" s="86">
        <f t="shared" si="30"/>
        <v>53</v>
      </c>
      <c r="B69" s="266" t="s">
        <v>383</v>
      </c>
      <c r="C69" s="86" t="s">
        <v>725</v>
      </c>
      <c r="D69" s="45"/>
      <c r="E69" s="5" t="str">
        <f>VLOOKUP($C69,'[4]Gui chi Quynh'!$D$7:$F$393,3,0)</f>
        <v>A2</v>
      </c>
      <c r="F69" s="19">
        <f>VLOOKUP(E69,Sheet1!$B$2:$C$12,2,TRUE)</f>
        <v>9</v>
      </c>
      <c r="G69" s="5" t="str">
        <f>VLOOKUP($C69,'[5]Gui chi Quynh'!$C$7:$E$391,3,0)</f>
        <v>A4</v>
      </c>
      <c r="H69" s="19">
        <f>VLOOKUP(G69,Sheet1!$B$2:$C$12,2,TRUE)</f>
        <v>7</v>
      </c>
      <c r="I69" s="5" t="str">
        <f>VLOOKUP($C69,'[6]Gui chi Quynh'!$C$7:$E$389,3,0)</f>
        <v>A3</v>
      </c>
      <c r="J69" s="19">
        <f>VLOOKUP(I69,Sheet1!$B$2:$C$12,2,TRUE)</f>
        <v>8</v>
      </c>
      <c r="K69" s="5" t="str">
        <f>VLOOKUP($C69,'[7]Gui chi Quynh'!$C$7:$E$389,3,0)</f>
        <v>A2</v>
      </c>
      <c r="L69" s="19">
        <f>VLOOKUP(K69,Sheet1!$B$2:$C$12,2,TRUE)</f>
        <v>9</v>
      </c>
      <c r="M69" s="5" t="str">
        <f>VLOOKUP($C69,'[8]Gui chi Quynh'!$C$7:$E$388,3,0)</f>
        <v>A4</v>
      </c>
      <c r="N69" s="19">
        <f>VLOOKUP(M69,Sheet1!$B$2:$C$12,2,TRUE)</f>
        <v>7</v>
      </c>
      <c r="O69" s="5">
        <f t="shared" si="28"/>
        <v>8</v>
      </c>
      <c r="P69" s="226">
        <f t="shared" si="29"/>
        <v>0</v>
      </c>
      <c r="Q69" s="9" t="str">
        <f t="shared" si="0"/>
        <v>Xuất sắc</v>
      </c>
      <c r="R69" s="10"/>
      <c r="S69" s="17"/>
      <c r="T69" s="19" t="e">
        <f>VLOOKUP(S69,Sheet1!$B$2:$C$12,2,TRUE)</f>
        <v>#N/A</v>
      </c>
      <c r="U69" s="5"/>
      <c r="V69" s="19" t="e">
        <f>VLOOKUP(U69,Sheet1!$B$2:$C$12,2,TRUE)</f>
        <v>#N/A</v>
      </c>
      <c r="W69" s="5"/>
      <c r="X69" s="19" t="e">
        <f>VLOOKUP(W69,Sheet1!$B$2:$C$12,2,TRUE)</f>
        <v>#N/A</v>
      </c>
      <c r="Y69" s="5"/>
      <c r="Z69" s="19" t="e">
        <f>VLOOKUP(Y69,Sheet1!$B$2:$C$12,2,TRUE)</f>
        <v>#N/A</v>
      </c>
      <c r="AA69" s="5"/>
      <c r="AB69" s="19" t="e">
        <f>VLOOKUP(AA69,Sheet1!$B$2:$C$12,2,TRUE)</f>
        <v>#N/A</v>
      </c>
      <c r="AC69" s="5" t="e">
        <f>ROUND(AVERAGE(T69,V69,X69,Z69),2)</f>
        <v>#N/A</v>
      </c>
      <c r="AD69" s="226">
        <f t="shared" si="23"/>
        <v>0</v>
      </c>
      <c r="AE69" s="9" t="e">
        <f t="shared" si="24"/>
        <v>#N/A</v>
      </c>
      <c r="AF69" s="5" t="e">
        <f>ROUND(AVERAGE(T69,V69,X69,Z69,AB69),2)</f>
        <v>#N/A</v>
      </c>
      <c r="AG69" s="226">
        <f>COUNTIF(S69:AB69,"C*")*1+COUNTIF(S69:AB69,"D")*2+COUNTIF(S69:AB69,"E")*3</f>
        <v>0</v>
      </c>
      <c r="AH69" s="9" t="e">
        <f t="shared" si="25"/>
        <v>#N/A</v>
      </c>
      <c r="AI69" s="227"/>
      <c r="AJ69" s="9" t="e">
        <f t="shared" si="7"/>
        <v>#N/A</v>
      </c>
      <c r="AK69" s="9">
        <f t="shared" si="20"/>
        <v>0</v>
      </c>
      <c r="AL69" s="9" t="e">
        <f t="shared" si="8"/>
        <v>#N/A</v>
      </c>
      <c r="AM69" s="9" t="e">
        <f t="shared" si="26"/>
        <v>#N/A</v>
      </c>
      <c r="AN69" s="5"/>
      <c r="AO69" s="5"/>
      <c r="AP69" s="9"/>
      <c r="AQ69" s="5"/>
      <c r="AR69" s="25"/>
      <c r="AS69" s="25"/>
    </row>
    <row r="70" spans="1:45" s="7" customFormat="1" ht="20.100000000000001" hidden="1" customHeight="1" x14ac:dyDescent="0.25">
      <c r="A70" s="86">
        <f t="shared" si="30"/>
        <v>54</v>
      </c>
      <c r="B70" s="80" t="s">
        <v>355</v>
      </c>
      <c r="C70" s="263" t="s">
        <v>431</v>
      </c>
      <c r="D70" s="45"/>
      <c r="E70" s="5" t="str">
        <f>VLOOKUP($C70,'[4]Gui chi Quynh'!$D$7:$F$393,3,0)</f>
        <v>A2</v>
      </c>
      <c r="F70" s="19">
        <f>VLOOKUP(E70,Sheet1!$B$2:$C$12,2,TRUE)</f>
        <v>9</v>
      </c>
      <c r="G70" s="5" t="str">
        <f>VLOOKUP($C70,'[5]Gui chi Quynh'!$C$7:$E$391,3,0)</f>
        <v>A3</v>
      </c>
      <c r="H70" s="19">
        <f>VLOOKUP(G70,Sheet1!$B$2:$C$12,2,TRUE)</f>
        <v>8</v>
      </c>
      <c r="I70" s="5" t="str">
        <f>VLOOKUP($C70,'[6]Gui chi Quynh'!$C$7:$E$389,3,0)</f>
        <v>A3</v>
      </c>
      <c r="J70" s="19">
        <f>VLOOKUP(I70,Sheet1!$B$2:$C$12,2,TRUE)</f>
        <v>8</v>
      </c>
      <c r="K70" s="5" t="str">
        <f>VLOOKUP($C70,'[7]Gui chi Quynh'!$C$7:$E$389,3,0)</f>
        <v>A2</v>
      </c>
      <c r="L70" s="19">
        <f>VLOOKUP(K70,Sheet1!$B$2:$C$12,2,TRUE)</f>
        <v>9</v>
      </c>
      <c r="M70" s="5" t="str">
        <f>VLOOKUP($C70,'[8]Gui chi Quynh'!$C$7:$E$388,3,0)</f>
        <v>A3</v>
      </c>
      <c r="N70" s="19">
        <f>VLOOKUP(M70,Sheet1!$B$2:$C$12,2,TRUE)</f>
        <v>8</v>
      </c>
      <c r="O70" s="5">
        <f t="shared" si="28"/>
        <v>8.4</v>
      </c>
      <c r="P70" s="226">
        <f t="shared" si="29"/>
        <v>0</v>
      </c>
      <c r="Q70" s="9" t="str">
        <f t="shared" si="0"/>
        <v>Xuất sắc</v>
      </c>
      <c r="R70" s="10"/>
      <c r="S70" s="17"/>
      <c r="T70" s="19" t="e">
        <f>VLOOKUP(S70,Sheet1!$B$2:$C$12,2,TRUE)</f>
        <v>#N/A</v>
      </c>
      <c r="U70" s="5"/>
      <c r="V70" s="19" t="e">
        <f>VLOOKUP(U70,Sheet1!$B$2:$C$12,2,TRUE)</f>
        <v>#N/A</v>
      </c>
      <c r="W70" s="5"/>
      <c r="X70" s="19" t="e">
        <f>VLOOKUP(W70,Sheet1!$B$2:$C$12,2,TRUE)</f>
        <v>#N/A</v>
      </c>
      <c r="Y70" s="5"/>
      <c r="Z70" s="19" t="e">
        <f>VLOOKUP(Y70,Sheet1!$B$2:$C$12,2,TRUE)</f>
        <v>#N/A</v>
      </c>
      <c r="AA70" s="5"/>
      <c r="AB70" s="19" t="e">
        <f>VLOOKUP(AA70,Sheet1!$B$2:$C$12,2,TRUE)</f>
        <v>#N/A</v>
      </c>
      <c r="AC70" s="5" t="e">
        <f t="shared" si="1"/>
        <v>#N/A</v>
      </c>
      <c r="AD70" s="226">
        <f t="shared" si="23"/>
        <v>0</v>
      </c>
      <c r="AE70" s="9" t="e">
        <f t="shared" si="24"/>
        <v>#N/A</v>
      </c>
      <c r="AF70" s="5" t="e">
        <f t="shared" si="4"/>
        <v>#N/A</v>
      </c>
      <c r="AG70" s="226">
        <f t="shared" si="5"/>
        <v>0</v>
      </c>
      <c r="AH70" s="9" t="e">
        <f t="shared" si="25"/>
        <v>#N/A</v>
      </c>
      <c r="AI70" s="227"/>
      <c r="AJ70" s="9" t="e">
        <f t="shared" si="7"/>
        <v>#N/A</v>
      </c>
      <c r="AK70" s="9">
        <f t="shared" si="20"/>
        <v>0</v>
      </c>
      <c r="AL70" s="9" t="e">
        <f t="shared" si="8"/>
        <v>#N/A</v>
      </c>
      <c r="AM70" s="9" t="e">
        <f t="shared" si="26"/>
        <v>#N/A</v>
      </c>
      <c r="AN70" s="5"/>
      <c r="AO70" s="5"/>
      <c r="AP70" s="9"/>
      <c r="AQ70" s="5"/>
      <c r="AR70" s="25"/>
      <c r="AS70" s="25"/>
    </row>
    <row r="71" spans="1:45" s="7" customFormat="1" ht="20.100000000000001" hidden="1" customHeight="1" x14ac:dyDescent="0.25">
      <c r="A71" s="86">
        <f t="shared" si="30"/>
        <v>55</v>
      </c>
      <c r="B71" s="80" t="s">
        <v>357</v>
      </c>
      <c r="C71" s="263" t="s">
        <v>432</v>
      </c>
      <c r="D71" s="5"/>
      <c r="E71" s="5" t="str">
        <f>VLOOKUP($C71,'[4]Gui chi Quynh'!$D$7:$F$393,3,0)</f>
        <v>A3</v>
      </c>
      <c r="F71" s="19">
        <f>VLOOKUP(E71,Sheet1!$B$2:$C$12,2,TRUE)</f>
        <v>8</v>
      </c>
      <c r="G71" s="5" t="str">
        <f>VLOOKUP($C71,'[5]Gui chi Quynh'!$C$7:$E$391,3,0)</f>
        <v>A3</v>
      </c>
      <c r="H71" s="19">
        <f>VLOOKUP(G71,Sheet1!$B$2:$C$12,2,TRUE)</f>
        <v>8</v>
      </c>
      <c r="I71" s="5" t="str">
        <f>VLOOKUP($C71,'[6]Gui chi Quynh'!$C$7:$E$389,3,0)</f>
        <v>A3</v>
      </c>
      <c r="J71" s="19">
        <f>VLOOKUP(I71,Sheet1!$B$2:$C$12,2,TRUE)</f>
        <v>8</v>
      </c>
      <c r="K71" s="5" t="str">
        <f>VLOOKUP($C71,'[7]Gui chi Quynh'!$C$7:$E$389,3,0)</f>
        <v>A2</v>
      </c>
      <c r="L71" s="19">
        <f>VLOOKUP(K71,Sheet1!$B$2:$C$12,2,TRUE)</f>
        <v>9</v>
      </c>
      <c r="M71" s="5" t="str">
        <f>VLOOKUP($C71,'[8]Gui chi Quynh'!$C$7:$E$388,3,0)</f>
        <v>A3</v>
      </c>
      <c r="N71" s="19">
        <f>VLOOKUP(M71,Sheet1!$B$2:$C$12,2,TRUE)</f>
        <v>8</v>
      </c>
      <c r="O71" s="5">
        <f t="shared" si="28"/>
        <v>8.1999999999999993</v>
      </c>
      <c r="P71" s="226">
        <f t="shared" si="29"/>
        <v>0</v>
      </c>
      <c r="Q71" s="9" t="str">
        <f t="shared" si="0"/>
        <v>Xuất sắc</v>
      </c>
      <c r="R71" s="10"/>
      <c r="S71" s="17"/>
      <c r="T71" s="19" t="e">
        <f>VLOOKUP(S71,Sheet1!$B$2:$C$12,2,TRUE)</f>
        <v>#N/A</v>
      </c>
      <c r="U71" s="5"/>
      <c r="V71" s="19" t="e">
        <f>VLOOKUP(U71,Sheet1!$B$2:$C$12,2,TRUE)</f>
        <v>#N/A</v>
      </c>
      <c r="W71" s="5"/>
      <c r="X71" s="19" t="e">
        <f>VLOOKUP(W71,Sheet1!$B$2:$C$12,2,TRUE)</f>
        <v>#N/A</v>
      </c>
      <c r="Y71" s="5"/>
      <c r="Z71" s="19" t="e">
        <f>VLOOKUP(Y71,Sheet1!$B$2:$C$12,2,TRUE)</f>
        <v>#N/A</v>
      </c>
      <c r="AA71" s="5"/>
      <c r="AB71" s="19" t="e">
        <f>VLOOKUP(AA71,Sheet1!$B$2:$C$12,2,TRUE)</f>
        <v>#N/A</v>
      </c>
      <c r="AC71" s="5" t="e">
        <f t="shared" si="1"/>
        <v>#N/A</v>
      </c>
      <c r="AD71" s="226">
        <f t="shared" si="23"/>
        <v>0</v>
      </c>
      <c r="AE71" s="9" t="e">
        <f t="shared" si="24"/>
        <v>#N/A</v>
      </c>
      <c r="AF71" s="5" t="e">
        <f t="shared" si="4"/>
        <v>#N/A</v>
      </c>
      <c r="AG71" s="226">
        <f t="shared" si="5"/>
        <v>0</v>
      </c>
      <c r="AH71" s="9" t="e">
        <f t="shared" si="25"/>
        <v>#N/A</v>
      </c>
      <c r="AI71" s="227"/>
      <c r="AJ71" s="9" t="e">
        <f t="shared" si="7"/>
        <v>#N/A</v>
      </c>
      <c r="AK71" s="9">
        <f t="shared" si="20"/>
        <v>0</v>
      </c>
      <c r="AL71" s="9" t="e">
        <f t="shared" si="8"/>
        <v>#N/A</v>
      </c>
      <c r="AM71" s="9" t="e">
        <f t="shared" si="26"/>
        <v>#N/A</v>
      </c>
      <c r="AN71" s="5"/>
      <c r="AO71" s="5"/>
      <c r="AP71" s="9"/>
      <c r="AQ71" s="5"/>
      <c r="AR71" s="25"/>
      <c r="AS71" s="25"/>
    </row>
    <row r="72" spans="1:45" s="7" customFormat="1" ht="22.5" customHeight="1" x14ac:dyDescent="0.25">
      <c r="A72" s="307" t="s">
        <v>900</v>
      </c>
      <c r="B72" s="308" t="s">
        <v>901</v>
      </c>
      <c r="C72" s="309"/>
      <c r="D72" s="310"/>
      <c r="E72" s="309"/>
      <c r="F72" s="310"/>
      <c r="G72" s="309"/>
      <c r="H72" s="310"/>
      <c r="I72" s="309"/>
      <c r="J72" s="310"/>
      <c r="K72" s="309"/>
      <c r="L72" s="310"/>
      <c r="M72" s="309"/>
      <c r="N72" s="310"/>
      <c r="O72" s="309"/>
      <c r="P72" s="311"/>
      <c r="Q72" s="312">
        <f>Q73+Q83</f>
        <v>15</v>
      </c>
      <c r="R72" s="313" t="str">
        <f xml:space="preserve"> (COUNTIF($Q$74:$Q$89, "Xuất sắc") &amp; " Xuất sắc") &amp;" + "&amp; (COUNTIF($Q$74:$Q$89, "Tốt") &amp; " Tốt")</f>
        <v>11 Xuất sắc + 4 Tốt</v>
      </c>
      <c r="S72" s="224"/>
      <c r="T72" s="8"/>
      <c r="U72" s="224"/>
      <c r="V72" s="8"/>
      <c r="W72" s="224"/>
      <c r="X72" s="8"/>
      <c r="Y72" s="224"/>
      <c r="Z72" s="8"/>
      <c r="AA72" s="224"/>
      <c r="AB72" s="8"/>
      <c r="AC72" s="224"/>
      <c r="AD72" s="277"/>
      <c r="AE72" s="224"/>
      <c r="AF72" s="224"/>
      <c r="AG72" s="277"/>
      <c r="AH72" s="224"/>
      <c r="AI72" s="225"/>
      <c r="AJ72" s="8"/>
      <c r="AK72" s="224"/>
      <c r="AL72" s="8"/>
      <c r="AM72" s="224"/>
      <c r="AN72" s="8"/>
      <c r="AO72" s="224"/>
      <c r="AP72" s="8"/>
      <c r="AQ72" s="224"/>
      <c r="AR72" s="43"/>
      <c r="AS72" s="43"/>
    </row>
    <row r="73" spans="1:45" s="7" customFormat="1" ht="24.95" customHeight="1" x14ac:dyDescent="0.25">
      <c r="A73" s="74" t="s">
        <v>859</v>
      </c>
      <c r="B73" s="260" t="s">
        <v>860</v>
      </c>
      <c r="C73" s="74"/>
      <c r="D73" s="45"/>
      <c r="E73" s="5"/>
      <c r="F73" s="19"/>
      <c r="G73" s="5"/>
      <c r="H73" s="19"/>
      <c r="I73" s="5"/>
      <c r="J73" s="19"/>
      <c r="K73" s="19"/>
      <c r="L73" s="19"/>
      <c r="M73" s="19"/>
      <c r="N73" s="19"/>
      <c r="O73" s="5"/>
      <c r="P73" s="226"/>
      <c r="Q73" s="9">
        <f>COUNTA($Q$74:$Q$82)</f>
        <v>9</v>
      </c>
      <c r="R73" s="10" t="str">
        <f xml:space="preserve"> (COUNTIF($Q$74:$Q$82, "Xuất sắc") &amp; " Xuất sắc") &amp;" + "&amp; (COUNTIF($Q$74:$Q$82, "Tốt") &amp; " Tốt")</f>
        <v>6 Xuất sắc + 3 Tốt</v>
      </c>
      <c r="S73" s="19"/>
      <c r="T73" s="19" t="e">
        <f>VLOOKUP(S73,Sheet1!$B$2:$C$12,2,TRUE)</f>
        <v>#N/A</v>
      </c>
      <c r="U73" s="5"/>
      <c r="V73" s="19" t="e">
        <f>VLOOKUP(U73,Sheet1!$B$2:$C$12,2,TRUE)</f>
        <v>#N/A</v>
      </c>
      <c r="W73" s="5"/>
      <c r="X73" s="19" t="e">
        <f>VLOOKUP(W73,Sheet1!$B$2:$C$12,2,TRUE)</f>
        <v>#N/A</v>
      </c>
      <c r="Y73" s="5"/>
      <c r="Z73" s="19" t="e">
        <f>VLOOKUP(Y73,Sheet1!$B$2:$C$12,2,TRUE)</f>
        <v>#N/A</v>
      </c>
      <c r="AA73" s="5"/>
      <c r="AB73" s="19" t="e">
        <f>VLOOKUP(AA73,Sheet1!$B$2:$C$12,2,TRUE)</f>
        <v>#N/A</v>
      </c>
      <c r="AC73" s="5" t="e">
        <f t="shared" si="1"/>
        <v>#N/A</v>
      </c>
      <c r="AD73" s="226">
        <f t="shared" si="23"/>
        <v>0</v>
      </c>
      <c r="AE73" s="9" t="e">
        <f t="shared" si="24"/>
        <v>#N/A</v>
      </c>
      <c r="AF73" s="5" t="e">
        <f t="shared" si="4"/>
        <v>#N/A</v>
      </c>
      <c r="AG73" s="226">
        <f t="shared" si="5"/>
        <v>0</v>
      </c>
      <c r="AH73" s="9" t="e">
        <f t="shared" si="25"/>
        <v>#N/A</v>
      </c>
      <c r="AI73" s="227"/>
      <c r="AJ73" s="9" t="e">
        <f t="shared" si="7"/>
        <v>#N/A</v>
      </c>
      <c r="AK73" s="9">
        <f t="shared" ref="AK73:AK89" si="31">COUNTIF(E73:Z73,"D")*1</f>
        <v>0</v>
      </c>
      <c r="AL73" s="9" t="e">
        <f t="shared" si="8"/>
        <v>#N/A</v>
      </c>
      <c r="AM73" s="9" t="e">
        <f t="shared" si="26"/>
        <v>#N/A</v>
      </c>
      <c r="AN73" s="5"/>
      <c r="AO73" s="5"/>
      <c r="AP73" s="9"/>
      <c r="AQ73" s="5"/>
      <c r="AR73" s="25"/>
      <c r="AS73" s="25"/>
    </row>
    <row r="74" spans="1:45" s="7" customFormat="1" ht="20.100000000000001" hidden="1" customHeight="1" x14ac:dyDescent="0.25">
      <c r="A74" s="86">
        <v>56</v>
      </c>
      <c r="B74" s="80" t="s">
        <v>18</v>
      </c>
      <c r="C74" s="263" t="s">
        <v>456</v>
      </c>
      <c r="D74" s="5"/>
      <c r="E74" s="5" t="str">
        <f>VLOOKUP($C74,'[4]Gui chi Quynh'!$D$7:$F$393,3,0)</f>
        <v>A1</v>
      </c>
      <c r="F74" s="19">
        <f>VLOOKUP(E74,Sheet1!$B$2:$C$12,2,TRUE)</f>
        <v>10</v>
      </c>
      <c r="G74" s="5" t="str">
        <f>VLOOKUP($C74,'[5]Gui chi Quynh'!$C$7:$E$391,3,0)</f>
        <v>A1</v>
      </c>
      <c r="H74" s="19">
        <f>VLOOKUP(G74,Sheet1!$B$2:$C$12,2,TRUE)</f>
        <v>10</v>
      </c>
      <c r="I74" s="5" t="str">
        <f>VLOOKUP($C74,'[6]Gui chi Quynh'!$C$7:$E$389,3,0)</f>
        <v>A1</v>
      </c>
      <c r="J74" s="19">
        <f>VLOOKUP(I74,Sheet1!$B$2:$C$12,2,TRUE)</f>
        <v>10</v>
      </c>
      <c r="K74" s="5" t="str">
        <f>VLOOKUP($C74,'[7]Gui chi Quynh'!$C$7:$E$389,3,0)</f>
        <v>A1</v>
      </c>
      <c r="L74" s="19">
        <f>VLOOKUP(K74,Sheet1!$B$2:$C$12,2,TRUE)</f>
        <v>10</v>
      </c>
      <c r="M74" s="5" t="str">
        <f>VLOOKUP($C74,'[8]Gui chi Quynh'!$C$7:$E$388,3,0)</f>
        <v>A1</v>
      </c>
      <c r="N74" s="19">
        <f>VLOOKUP(M74,Sheet1!$B$2:$C$12,2,TRUE)</f>
        <v>10</v>
      </c>
      <c r="O74" s="5">
        <f t="shared" ref="O74:O82" si="32">ROUND(AVERAGE(F74,H74,J74,L74,N74),2)</f>
        <v>10</v>
      </c>
      <c r="P74" s="226">
        <f t="shared" ref="P74:P82" si="33">COUNTIF(D74:M74,"C*")*1+COUNTIF(D74:M74,"D")*2+COUNTIF(D74:M74,"E")*3</f>
        <v>0</v>
      </c>
      <c r="Q74" s="9" t="str">
        <f t="shared" si="0"/>
        <v>Xuất sắc</v>
      </c>
      <c r="R74" s="10"/>
      <c r="S74" s="17"/>
      <c r="T74" s="19" t="e">
        <f>VLOOKUP(S74,Sheet1!$B$2:$C$12,2,TRUE)</f>
        <v>#N/A</v>
      </c>
      <c r="U74" s="5"/>
      <c r="V74" s="19" t="e">
        <f>VLOOKUP(U74,Sheet1!$B$2:$C$12,2,TRUE)</f>
        <v>#N/A</v>
      </c>
      <c r="W74" s="5"/>
      <c r="X74" s="19" t="e">
        <f>VLOOKUP(W74,Sheet1!$B$2:$C$12,2,TRUE)</f>
        <v>#N/A</v>
      </c>
      <c r="Y74" s="5"/>
      <c r="Z74" s="19" t="e">
        <f>VLOOKUP(Y74,Sheet1!$B$2:$C$12,2,TRUE)</f>
        <v>#N/A</v>
      </c>
      <c r="AA74" s="5"/>
      <c r="AB74" s="19" t="e">
        <f>VLOOKUP(AA74,Sheet1!$B$2:$C$12,2,TRUE)</f>
        <v>#N/A</v>
      </c>
      <c r="AC74" s="5" t="e">
        <f t="shared" si="1"/>
        <v>#N/A</v>
      </c>
      <c r="AD74" s="226">
        <f t="shared" si="23"/>
        <v>0</v>
      </c>
      <c r="AE74" s="9" t="e">
        <f t="shared" si="24"/>
        <v>#N/A</v>
      </c>
      <c r="AF74" s="5" t="e">
        <f t="shared" si="4"/>
        <v>#N/A</v>
      </c>
      <c r="AG74" s="226">
        <f t="shared" si="5"/>
        <v>0</v>
      </c>
      <c r="AH74" s="9" t="e">
        <f t="shared" si="25"/>
        <v>#N/A</v>
      </c>
      <c r="AI74" s="227"/>
      <c r="AJ74" s="9" t="e">
        <f t="shared" si="7"/>
        <v>#N/A</v>
      </c>
      <c r="AK74" s="9">
        <f t="shared" si="31"/>
        <v>0</v>
      </c>
      <c r="AL74" s="9" t="e">
        <f t="shared" si="8"/>
        <v>#N/A</v>
      </c>
      <c r="AM74" s="9" t="e">
        <f t="shared" si="26"/>
        <v>#N/A</v>
      </c>
      <c r="AN74" s="5"/>
      <c r="AO74" s="5"/>
      <c r="AP74" s="9"/>
      <c r="AQ74" s="5"/>
      <c r="AR74" s="25"/>
      <c r="AS74" s="25"/>
    </row>
    <row r="75" spans="1:45" s="7" customFormat="1" ht="20.100000000000001" hidden="1" customHeight="1" x14ac:dyDescent="0.25">
      <c r="A75" s="86">
        <f>A74+1</f>
        <v>57</v>
      </c>
      <c r="B75" s="260" t="s">
        <v>19</v>
      </c>
      <c r="C75" s="86" t="s">
        <v>458</v>
      </c>
      <c r="D75" s="38"/>
      <c r="E75" s="5" t="str">
        <f>VLOOKUP($C75,'[4]Gui chi Quynh'!$D$7:$F$393,3,0)</f>
        <v>A3</v>
      </c>
      <c r="F75" s="19">
        <f>VLOOKUP(E75,Sheet1!$B$2:$C$12,2,TRUE)</f>
        <v>8</v>
      </c>
      <c r="G75" s="5" t="str">
        <f>VLOOKUP($C75,'[5]Gui chi Quynh'!$C$7:$E$391,3,0)</f>
        <v>A2</v>
      </c>
      <c r="H75" s="19">
        <f>VLOOKUP(G75,Sheet1!$B$2:$C$12,2,TRUE)</f>
        <v>9</v>
      </c>
      <c r="I75" s="5" t="str">
        <f>VLOOKUP($C75,'[6]Gui chi Quynh'!$C$7:$E$389,3,0)</f>
        <v>A2</v>
      </c>
      <c r="J75" s="19">
        <f>VLOOKUP(I75,Sheet1!$B$2:$C$12,2,TRUE)</f>
        <v>9</v>
      </c>
      <c r="K75" s="5" t="str">
        <f>VLOOKUP($C75,'[7]Gui chi Quynh'!$C$7:$E$389,3,0)</f>
        <v>A2</v>
      </c>
      <c r="L75" s="19">
        <f>VLOOKUP(K75,Sheet1!$B$2:$C$12,2,TRUE)</f>
        <v>9</v>
      </c>
      <c r="M75" s="5" t="str">
        <f>VLOOKUP($C75,'[8]Gui chi Quynh'!$C$7:$E$388,3,0)</f>
        <v>A2</v>
      </c>
      <c r="N75" s="19">
        <f>VLOOKUP(M75,Sheet1!$B$2:$C$12,2,TRUE)</f>
        <v>9</v>
      </c>
      <c r="O75" s="5">
        <f t="shared" si="32"/>
        <v>8.8000000000000007</v>
      </c>
      <c r="P75" s="226">
        <f t="shared" si="33"/>
        <v>0</v>
      </c>
      <c r="Q75" s="9" t="str">
        <f t="shared" si="0"/>
        <v>Xuất sắc</v>
      </c>
      <c r="R75" s="10"/>
      <c r="S75" s="17"/>
      <c r="T75" s="19" t="e">
        <f>VLOOKUP(S75,Sheet1!$B$2:$C$12,2,TRUE)</f>
        <v>#N/A</v>
      </c>
      <c r="U75" s="5"/>
      <c r="V75" s="19" t="e">
        <f>VLOOKUP(U75,Sheet1!$B$2:$C$12,2,TRUE)</f>
        <v>#N/A</v>
      </c>
      <c r="W75" s="5"/>
      <c r="X75" s="19" t="e">
        <f>VLOOKUP(W75,Sheet1!$B$2:$C$12,2,TRUE)</f>
        <v>#N/A</v>
      </c>
      <c r="Y75" s="5"/>
      <c r="Z75" s="19" t="e">
        <f>VLOOKUP(Y75,Sheet1!$B$2:$C$12,2,TRUE)</f>
        <v>#N/A</v>
      </c>
      <c r="AA75" s="5"/>
      <c r="AB75" s="19" t="e">
        <f>VLOOKUP(AA75,Sheet1!$B$2:$C$12,2,TRUE)</f>
        <v>#N/A</v>
      </c>
      <c r="AC75" s="5" t="e">
        <f t="shared" si="1"/>
        <v>#N/A</v>
      </c>
      <c r="AD75" s="226">
        <f t="shared" si="23"/>
        <v>0</v>
      </c>
      <c r="AE75" s="9" t="e">
        <f t="shared" si="24"/>
        <v>#N/A</v>
      </c>
      <c r="AF75" s="5" t="e">
        <f t="shared" si="4"/>
        <v>#N/A</v>
      </c>
      <c r="AG75" s="226">
        <f t="shared" si="5"/>
        <v>0</v>
      </c>
      <c r="AH75" s="9" t="e">
        <f t="shared" si="25"/>
        <v>#N/A</v>
      </c>
      <c r="AI75" s="227"/>
      <c r="AJ75" s="9" t="e">
        <f t="shared" si="7"/>
        <v>#N/A</v>
      </c>
      <c r="AK75" s="9">
        <f t="shared" si="31"/>
        <v>0</v>
      </c>
      <c r="AL75" s="9" t="e">
        <f t="shared" si="8"/>
        <v>#N/A</v>
      </c>
      <c r="AM75" s="9" t="e">
        <f t="shared" si="26"/>
        <v>#N/A</v>
      </c>
      <c r="AN75" s="5"/>
      <c r="AO75" s="5"/>
      <c r="AP75" s="9"/>
      <c r="AQ75" s="5"/>
      <c r="AR75" s="25"/>
      <c r="AS75" s="25"/>
    </row>
    <row r="76" spans="1:45" s="7" customFormat="1" ht="20.100000000000001" hidden="1" customHeight="1" x14ac:dyDescent="0.25">
      <c r="A76" s="86">
        <f t="shared" ref="A76:A82" si="34">A75+1</f>
        <v>58</v>
      </c>
      <c r="B76" s="260" t="s">
        <v>72</v>
      </c>
      <c r="C76" s="86" t="s">
        <v>457</v>
      </c>
      <c r="D76" s="38"/>
      <c r="E76" s="5" t="str">
        <f>VLOOKUP($C76,'[4]Gui chi Quynh'!$D$7:$F$393,3,0)</f>
        <v>A2</v>
      </c>
      <c r="F76" s="19">
        <f>VLOOKUP(E76,Sheet1!$B$2:$C$12,2,TRUE)</f>
        <v>9</v>
      </c>
      <c r="G76" s="5" t="str">
        <f>VLOOKUP($C76,'[5]Gui chi Quynh'!$C$7:$E$391,3,0)</f>
        <v>A2</v>
      </c>
      <c r="H76" s="19">
        <f>VLOOKUP(G76,Sheet1!$B$2:$C$12,2,TRUE)</f>
        <v>9</v>
      </c>
      <c r="I76" s="5" t="str">
        <f>VLOOKUP($C76,'[6]Gui chi Quynh'!$C$7:$E$389,3,0)</f>
        <v>A2</v>
      </c>
      <c r="J76" s="19">
        <f>VLOOKUP(I76,Sheet1!$B$2:$C$12,2,TRUE)</f>
        <v>9</v>
      </c>
      <c r="K76" s="5" t="str">
        <f>VLOOKUP($C76,'[7]Gui chi Quynh'!$C$7:$E$389,3,0)</f>
        <v>A2</v>
      </c>
      <c r="L76" s="19">
        <f>VLOOKUP(K76,Sheet1!$B$2:$C$12,2,TRUE)</f>
        <v>9</v>
      </c>
      <c r="M76" s="5" t="str">
        <f>VLOOKUP($C76,'[8]Gui chi Quynh'!$C$7:$E$388,3,0)</f>
        <v>A2</v>
      </c>
      <c r="N76" s="19">
        <f>VLOOKUP(M76,Sheet1!$B$2:$C$12,2,TRUE)</f>
        <v>9</v>
      </c>
      <c r="O76" s="5">
        <f t="shared" si="32"/>
        <v>9</v>
      </c>
      <c r="P76" s="226">
        <f t="shared" si="33"/>
        <v>0</v>
      </c>
      <c r="Q76" s="9" t="str">
        <f t="shared" ref="Q76:Q146" si="35">IF(P76&gt;=3,"Không hoàn thành",IF(AND($O76&gt;=8,$O76&lt;=10,P76=0),"Xuất sắc",IF(AND($O76&gt;=8,$O76&lt;=10,P76=1),"Tốt",IF(AND($O76&gt;=8,$O76&lt;=10,P76=2),"Hoàn thành",IF(AND($O76&gt;6,$O76&lt;8,P76&lt;=1),"Tốt",IF(AND($O76&gt;6,$O76&lt;8,P76=2),"Hoàn thành",IF(AND($O76&gt;=5,$O76&lt;=6,P76&lt;=2),"Hoàn thành",IF(AND($O76&lt;5,P76&gt;3),"Không hoàn thành",""))))))))</f>
        <v>Xuất sắc</v>
      </c>
      <c r="R76" s="264"/>
      <c r="S76" s="17"/>
      <c r="T76" s="19" t="e">
        <f>VLOOKUP(S76,Sheet1!$B$2:$C$12,2,TRUE)</f>
        <v>#N/A</v>
      </c>
      <c r="U76" s="5"/>
      <c r="V76" s="19" t="e">
        <f>VLOOKUP(U76,Sheet1!$B$2:$C$12,2,TRUE)</f>
        <v>#N/A</v>
      </c>
      <c r="W76" s="5"/>
      <c r="X76" s="19" t="e">
        <f>VLOOKUP(W76,Sheet1!$B$2:$C$12,2,TRUE)</f>
        <v>#N/A</v>
      </c>
      <c r="Y76" s="5"/>
      <c r="Z76" s="19" t="e">
        <f>VLOOKUP(Y76,Sheet1!$B$2:$C$12,2,TRUE)</f>
        <v>#N/A</v>
      </c>
      <c r="AA76" s="5"/>
      <c r="AB76" s="19" t="e">
        <f>VLOOKUP(AA76,Sheet1!$B$2:$C$12,2,TRUE)</f>
        <v>#N/A</v>
      </c>
      <c r="AC76" s="5" t="e">
        <f t="shared" ref="AC76:AC142" si="36">ROUND(AVERAGE(T76,V76,X76,Z76),2)</f>
        <v>#N/A</v>
      </c>
      <c r="AD76" s="226">
        <f t="shared" si="23"/>
        <v>0</v>
      </c>
      <c r="AE76" s="9" t="e">
        <f t="shared" si="24"/>
        <v>#N/A</v>
      </c>
      <c r="AF76" s="5" t="e">
        <f t="shared" ref="AF76:AF142" si="37">ROUND(AVERAGE(T76,V76,X76,Z76,AB76),2)</f>
        <v>#N/A</v>
      </c>
      <c r="AG76" s="226">
        <f t="shared" ref="AG76:AG142" si="38">COUNTIF(S76:AB76,"C*")*1+COUNTIF(S76:AB76,"D")*2+COUNTIF(S76:AB76,"E")*3</f>
        <v>0</v>
      </c>
      <c r="AH76" s="9" t="e">
        <f t="shared" si="25"/>
        <v>#N/A</v>
      </c>
      <c r="AI76" s="227"/>
      <c r="AJ76" s="9" t="e">
        <f t="shared" ref="AJ76:AJ142" si="39">ROUND(AVERAGE(O76,AC76),2)</f>
        <v>#N/A</v>
      </c>
      <c r="AK76" s="9">
        <f t="shared" si="31"/>
        <v>0</v>
      </c>
      <c r="AL76" s="9" t="e">
        <f t="shared" ref="AL76:AL142" si="40">IF($AJ76&gt;=8,"Xuất sắc",IF($AJ76&gt;6,"Tốt",IF($AJ76&gt;=5,"Hoàn thành","Không hoàn thành")))</f>
        <v>#N/A</v>
      </c>
      <c r="AM76" s="5" t="s">
        <v>799</v>
      </c>
      <c r="AN76" s="5"/>
      <c r="AO76" s="5"/>
      <c r="AP76" s="9"/>
      <c r="AQ76" s="5"/>
      <c r="AR76" s="119"/>
      <c r="AS76" s="25"/>
    </row>
    <row r="77" spans="1:45" s="7" customFormat="1" ht="20.100000000000001" hidden="1" customHeight="1" x14ac:dyDescent="0.25">
      <c r="A77" s="86">
        <f t="shared" si="34"/>
        <v>59</v>
      </c>
      <c r="B77" s="260" t="s">
        <v>73</v>
      </c>
      <c r="C77" s="86" t="s">
        <v>459</v>
      </c>
      <c r="E77" s="5" t="str">
        <f>VLOOKUP($C77,'[4]Gui chi Quynh'!$D$7:$F$393,3,0)</f>
        <v>A4</v>
      </c>
      <c r="F77" s="19">
        <f>VLOOKUP(E77,Sheet1!$B$2:$C$12,2,TRUE)</f>
        <v>7</v>
      </c>
      <c r="G77" s="5" t="str">
        <f>VLOOKUP($C77,'[5]Gui chi Quynh'!$C$7:$E$391,3,0)</f>
        <v>A3</v>
      </c>
      <c r="H77" s="19">
        <f>VLOOKUP(G77,Sheet1!$B$2:$C$12,2,TRUE)</f>
        <v>8</v>
      </c>
      <c r="I77" s="5" t="str">
        <f>VLOOKUP($C77,'[6]Gui chi Quynh'!$C$7:$E$389,3,0)</f>
        <v>A3</v>
      </c>
      <c r="J77" s="19">
        <f>VLOOKUP(I77,Sheet1!$B$2:$C$12,2,TRUE)</f>
        <v>8</v>
      </c>
      <c r="K77" s="5" t="str">
        <f>VLOOKUP($C77,'[7]Gui chi Quynh'!$C$7:$E$389,3,0)</f>
        <v>A3</v>
      </c>
      <c r="L77" s="19">
        <f>VLOOKUP(K77,Sheet1!$B$2:$C$12,2,TRUE)</f>
        <v>8</v>
      </c>
      <c r="M77" s="5" t="str">
        <f>VLOOKUP($C77,'[8]Gui chi Quynh'!$C$7:$E$388,3,0)</f>
        <v>A2</v>
      </c>
      <c r="N77" s="19">
        <f>VLOOKUP(M77,Sheet1!$B$2:$C$12,2,TRUE)</f>
        <v>9</v>
      </c>
      <c r="O77" s="5">
        <f t="shared" si="32"/>
        <v>8</v>
      </c>
      <c r="P77" s="226">
        <f t="shared" si="33"/>
        <v>0</v>
      </c>
      <c r="Q77" s="9" t="str">
        <f t="shared" si="35"/>
        <v>Xuất sắc</v>
      </c>
      <c r="R77" s="10"/>
      <c r="S77" s="17"/>
      <c r="T77" s="19" t="e">
        <f>VLOOKUP(S77,Sheet1!$B$2:$C$12,2,TRUE)</f>
        <v>#N/A</v>
      </c>
      <c r="U77" s="5"/>
      <c r="V77" s="19" t="e">
        <f>VLOOKUP(U77,Sheet1!$B$2:$C$12,2,TRUE)</f>
        <v>#N/A</v>
      </c>
      <c r="W77" s="5"/>
      <c r="X77" s="19" t="e">
        <f>VLOOKUP(W77,Sheet1!$B$2:$C$12,2,TRUE)</f>
        <v>#N/A</v>
      </c>
      <c r="Y77" s="5"/>
      <c r="Z77" s="19" t="e">
        <f>VLOOKUP(Y77,Sheet1!$B$2:$C$12,2,TRUE)</f>
        <v>#N/A</v>
      </c>
      <c r="AA77" s="5"/>
      <c r="AB77" s="19" t="e">
        <f>VLOOKUP(AA77,Sheet1!$B$2:$C$12,2,TRUE)</f>
        <v>#N/A</v>
      </c>
      <c r="AC77" s="5" t="e">
        <f t="shared" si="36"/>
        <v>#N/A</v>
      </c>
      <c r="AD77" s="226">
        <f t="shared" si="23"/>
        <v>0</v>
      </c>
      <c r="AE77" s="9" t="e">
        <f t="shared" si="24"/>
        <v>#N/A</v>
      </c>
      <c r="AF77" s="5" t="e">
        <f t="shared" si="37"/>
        <v>#N/A</v>
      </c>
      <c r="AG77" s="226">
        <f t="shared" si="38"/>
        <v>0</v>
      </c>
      <c r="AH77" s="9" t="e">
        <f t="shared" si="25"/>
        <v>#N/A</v>
      </c>
      <c r="AI77" s="227"/>
      <c r="AJ77" s="9" t="e">
        <f t="shared" si="39"/>
        <v>#N/A</v>
      </c>
      <c r="AK77" s="9">
        <f t="shared" si="31"/>
        <v>0</v>
      </c>
      <c r="AL77" s="9" t="e">
        <f t="shared" si="40"/>
        <v>#N/A</v>
      </c>
      <c r="AM77" s="9" t="e">
        <f t="shared" ref="AM77:AM115" si="41">IF($AK77=1,"Không đạt LĐTT",IF(OR($AL77= "Xuất sắc", $AL77="Tốt"),"Đạt LĐTT","Không đạt LĐTT"))</f>
        <v>#N/A</v>
      </c>
      <c r="AN77" s="5"/>
      <c r="AO77" s="5"/>
      <c r="AP77" s="9"/>
      <c r="AQ77" s="5"/>
      <c r="AR77" s="25"/>
      <c r="AS77" s="25"/>
    </row>
    <row r="78" spans="1:45" s="7" customFormat="1" ht="20.100000000000001" hidden="1" customHeight="1" x14ac:dyDescent="0.25">
      <c r="A78" s="86">
        <f t="shared" si="34"/>
        <v>60</v>
      </c>
      <c r="B78" s="260" t="s">
        <v>76</v>
      </c>
      <c r="C78" s="86" t="s">
        <v>462</v>
      </c>
      <c r="D78" s="19"/>
      <c r="E78" s="5" t="str">
        <f>VLOOKUP($C78,'[4]Gui chi Quynh'!$D$7:$F$393,3,0)</f>
        <v>A4</v>
      </c>
      <c r="F78" s="19">
        <f>VLOOKUP(E78,Sheet1!$B$2:$C$12,2,TRUE)</f>
        <v>7</v>
      </c>
      <c r="G78" s="5" t="str">
        <f>VLOOKUP($C78,'[5]Gui chi Quynh'!$C$7:$E$391,3,0)</f>
        <v>A4</v>
      </c>
      <c r="H78" s="19">
        <f>VLOOKUP(G78,Sheet1!$B$2:$C$12,2,TRUE)</f>
        <v>7</v>
      </c>
      <c r="I78" s="5" t="str">
        <f>VLOOKUP($C78,'[6]Gui chi Quynh'!$C$7:$E$389,3,0)</f>
        <v>A4</v>
      </c>
      <c r="J78" s="19">
        <f>VLOOKUP(I78,Sheet1!$B$2:$C$12,2,TRUE)</f>
        <v>7</v>
      </c>
      <c r="K78" s="5" t="str">
        <f>VLOOKUP($C78,'[7]Gui chi Quynh'!$C$7:$E$389,3,0)</f>
        <v>A4</v>
      </c>
      <c r="L78" s="19">
        <f>VLOOKUP(K78,Sheet1!$B$2:$C$12,2,TRUE)</f>
        <v>7</v>
      </c>
      <c r="M78" s="5" t="str">
        <f>VLOOKUP($C78,'[8]Gui chi Quynh'!$C$7:$E$388,3,0)</f>
        <v>A3</v>
      </c>
      <c r="N78" s="19">
        <f>VLOOKUP(M78,Sheet1!$B$2:$C$12,2,TRUE)</f>
        <v>8</v>
      </c>
      <c r="O78" s="5">
        <f t="shared" si="32"/>
        <v>7.2</v>
      </c>
      <c r="P78" s="226">
        <f t="shared" si="33"/>
        <v>0</v>
      </c>
      <c r="Q78" s="9" t="str">
        <f t="shared" si="35"/>
        <v>Tốt</v>
      </c>
      <c r="R78" s="10"/>
      <c r="S78" s="17"/>
      <c r="T78" s="19" t="e">
        <f>VLOOKUP(S78,Sheet1!$B$2:$C$12,2,TRUE)</f>
        <v>#N/A</v>
      </c>
      <c r="U78" s="5"/>
      <c r="V78" s="19" t="e">
        <f>VLOOKUP(U78,Sheet1!$B$2:$C$12,2,TRUE)</f>
        <v>#N/A</v>
      </c>
      <c r="W78" s="5"/>
      <c r="X78" s="19" t="e">
        <f>VLOOKUP(W78,Sheet1!$B$2:$C$12,2,TRUE)</f>
        <v>#N/A</v>
      </c>
      <c r="Y78" s="5"/>
      <c r="Z78" s="19" t="e">
        <f>VLOOKUP(Y78,Sheet1!$B$2:$C$12,2,TRUE)</f>
        <v>#N/A</v>
      </c>
      <c r="AA78" s="5"/>
      <c r="AB78" s="19" t="e">
        <f>VLOOKUP(AA78,Sheet1!$B$2:$C$12,2,TRUE)</f>
        <v>#N/A</v>
      </c>
      <c r="AC78" s="5" t="e">
        <f>ROUND(AVERAGE(T78,V78,X78,Z78),2)</f>
        <v>#N/A</v>
      </c>
      <c r="AD78" s="226">
        <f t="shared" si="23"/>
        <v>0</v>
      </c>
      <c r="AE78" s="9" t="e">
        <f t="shared" si="24"/>
        <v>#N/A</v>
      </c>
      <c r="AF78" s="5" t="e">
        <f t="shared" si="37"/>
        <v>#N/A</v>
      </c>
      <c r="AG78" s="226">
        <f t="shared" si="38"/>
        <v>0</v>
      </c>
      <c r="AH78" s="9" t="e">
        <f t="shared" si="25"/>
        <v>#N/A</v>
      </c>
      <c r="AI78" s="227"/>
      <c r="AJ78" s="9" t="e">
        <f t="shared" si="39"/>
        <v>#N/A</v>
      </c>
      <c r="AK78" s="9">
        <f t="shared" si="31"/>
        <v>0</v>
      </c>
      <c r="AL78" s="9" t="e">
        <f t="shared" si="40"/>
        <v>#N/A</v>
      </c>
      <c r="AM78" s="9" t="e">
        <f t="shared" si="41"/>
        <v>#N/A</v>
      </c>
      <c r="AN78" s="5"/>
      <c r="AO78" s="5"/>
      <c r="AP78" s="9"/>
      <c r="AQ78" s="5"/>
      <c r="AR78" s="25"/>
      <c r="AS78" s="25"/>
    </row>
    <row r="79" spans="1:45" s="7" customFormat="1" ht="20.100000000000001" hidden="1" customHeight="1" x14ac:dyDescent="0.25">
      <c r="A79" s="86">
        <f t="shared" si="34"/>
        <v>61</v>
      </c>
      <c r="B79" s="260" t="s">
        <v>20</v>
      </c>
      <c r="C79" s="86" t="s">
        <v>463</v>
      </c>
      <c r="D79" s="5"/>
      <c r="E79" s="5" t="str">
        <f>VLOOKUP($C79,'[4]Gui chi Quynh'!$D$7:$F$393,3,0)</f>
        <v>A2</v>
      </c>
      <c r="F79" s="19">
        <f>VLOOKUP(E79,Sheet1!$B$2:$C$12,2,TRUE)</f>
        <v>9</v>
      </c>
      <c r="G79" s="5" t="str">
        <f>VLOOKUP($C79,'[5]Gui chi Quynh'!$C$7:$E$391,3,0)</f>
        <v>A2</v>
      </c>
      <c r="H79" s="19">
        <f>VLOOKUP(G79,Sheet1!$B$2:$C$12,2,TRUE)</f>
        <v>9</v>
      </c>
      <c r="I79" s="5" t="str">
        <f>VLOOKUP($C79,'[6]Gui chi Quynh'!$C$7:$E$389,3,0)</f>
        <v>A2</v>
      </c>
      <c r="J79" s="19">
        <f>VLOOKUP(I79,Sheet1!$B$2:$C$12,2,TRUE)</f>
        <v>9</v>
      </c>
      <c r="K79" s="5" t="str">
        <f>VLOOKUP($C79,'[7]Gui chi Quynh'!$C$7:$E$389,3,0)</f>
        <v>A2</v>
      </c>
      <c r="L79" s="19">
        <f>VLOOKUP(K79,Sheet1!$B$2:$C$12,2,TRUE)</f>
        <v>9</v>
      </c>
      <c r="M79" s="5" t="str">
        <f>VLOOKUP($C79,'[8]Gui chi Quynh'!$C$7:$E$388,3,0)</f>
        <v>A2</v>
      </c>
      <c r="N79" s="19">
        <f>VLOOKUP(M79,Sheet1!$B$2:$C$12,2,TRUE)</f>
        <v>9</v>
      </c>
      <c r="O79" s="5">
        <f t="shared" si="32"/>
        <v>9</v>
      </c>
      <c r="P79" s="226">
        <f t="shared" si="33"/>
        <v>0</v>
      </c>
      <c r="Q79" s="9" t="str">
        <f t="shared" si="35"/>
        <v>Xuất sắc</v>
      </c>
      <c r="R79" s="10"/>
      <c r="S79" s="17"/>
      <c r="T79" s="19" t="e">
        <f>VLOOKUP(S79,Sheet1!$B$2:$C$12,2,TRUE)</f>
        <v>#N/A</v>
      </c>
      <c r="U79" s="5"/>
      <c r="V79" s="19" t="e">
        <f>VLOOKUP(U79,Sheet1!$B$2:$C$12,2,TRUE)</f>
        <v>#N/A</v>
      </c>
      <c r="W79" s="5"/>
      <c r="X79" s="19" t="e">
        <f>VLOOKUP(W79,Sheet1!$B$2:$C$12,2,TRUE)</f>
        <v>#N/A</v>
      </c>
      <c r="Y79" s="5"/>
      <c r="Z79" s="19" t="e">
        <f>VLOOKUP(Y79,Sheet1!$B$2:$C$12,2,TRUE)</f>
        <v>#N/A</v>
      </c>
      <c r="AA79" s="5"/>
      <c r="AB79" s="19" t="e">
        <f>VLOOKUP(AA79,Sheet1!$B$2:$C$12,2,TRUE)</f>
        <v>#N/A</v>
      </c>
      <c r="AC79" s="5" t="e">
        <f t="shared" si="36"/>
        <v>#N/A</v>
      </c>
      <c r="AD79" s="226">
        <f t="shared" si="23"/>
        <v>0</v>
      </c>
      <c r="AE79" s="9" t="e">
        <f t="shared" si="24"/>
        <v>#N/A</v>
      </c>
      <c r="AF79" s="5" t="e">
        <f t="shared" si="37"/>
        <v>#N/A</v>
      </c>
      <c r="AG79" s="226">
        <f t="shared" si="38"/>
        <v>0</v>
      </c>
      <c r="AH79" s="9" t="e">
        <f t="shared" si="25"/>
        <v>#N/A</v>
      </c>
      <c r="AI79" s="227"/>
      <c r="AJ79" s="9" t="e">
        <f t="shared" si="39"/>
        <v>#N/A</v>
      </c>
      <c r="AK79" s="9">
        <f t="shared" si="31"/>
        <v>0</v>
      </c>
      <c r="AL79" s="9" t="e">
        <f t="shared" si="40"/>
        <v>#N/A</v>
      </c>
      <c r="AM79" s="9" t="e">
        <f t="shared" si="41"/>
        <v>#N/A</v>
      </c>
      <c r="AN79" s="5"/>
      <c r="AO79" s="5"/>
      <c r="AP79" s="9"/>
      <c r="AQ79" s="5"/>
      <c r="AR79" s="25"/>
      <c r="AS79" s="25"/>
    </row>
    <row r="80" spans="1:45" s="7" customFormat="1" ht="20.100000000000001" hidden="1" customHeight="1" x14ac:dyDescent="0.25">
      <c r="A80" s="86">
        <f t="shared" si="34"/>
        <v>62</v>
      </c>
      <c r="B80" s="260" t="s">
        <v>78</v>
      </c>
      <c r="C80" s="86" t="s">
        <v>460</v>
      </c>
      <c r="D80" s="5"/>
      <c r="E80" s="5" t="str">
        <f>VLOOKUP($C80,'[4]Gui chi Quynh'!$D$7:$F$393,3,0)</f>
        <v>A3</v>
      </c>
      <c r="F80" s="19">
        <f>VLOOKUP(E80,Sheet1!$B$2:$C$12,2,TRUE)</f>
        <v>8</v>
      </c>
      <c r="G80" s="5" t="str">
        <f>VLOOKUP($C80,'[5]Gui chi Quynh'!$C$7:$E$391,3,0)</f>
        <v>A3</v>
      </c>
      <c r="H80" s="19">
        <f>VLOOKUP(G80,Sheet1!$B$2:$C$12,2,TRUE)</f>
        <v>8</v>
      </c>
      <c r="I80" s="5" t="str">
        <f>VLOOKUP($C80,'[6]Gui chi Quynh'!$C$7:$E$389,3,0)</f>
        <v>A3</v>
      </c>
      <c r="J80" s="19">
        <f>VLOOKUP(I80,Sheet1!$B$2:$C$12,2,TRUE)</f>
        <v>8</v>
      </c>
      <c r="K80" s="5" t="str">
        <f>VLOOKUP($C80,'[7]Gui chi Quynh'!$C$7:$E$389,3,0)</f>
        <v>A3</v>
      </c>
      <c r="L80" s="19">
        <f>VLOOKUP(K80,Sheet1!$B$2:$C$12,2,TRUE)</f>
        <v>8</v>
      </c>
      <c r="M80" s="5" t="str">
        <f>VLOOKUP($C80,'[8]Gui chi Quynh'!$C$7:$E$388,3,0)</f>
        <v>A3</v>
      </c>
      <c r="N80" s="19">
        <f>VLOOKUP(M80,Sheet1!$B$2:$C$12,2,TRUE)</f>
        <v>8</v>
      </c>
      <c r="O80" s="5">
        <f t="shared" si="32"/>
        <v>8</v>
      </c>
      <c r="P80" s="226">
        <f t="shared" si="33"/>
        <v>0</v>
      </c>
      <c r="Q80" s="9" t="str">
        <f t="shared" si="35"/>
        <v>Xuất sắc</v>
      </c>
      <c r="R80" s="10"/>
      <c r="S80" s="17"/>
      <c r="T80" s="19" t="e">
        <f>VLOOKUP(S80,Sheet1!$B$2:$C$12,2,TRUE)</f>
        <v>#N/A</v>
      </c>
      <c r="U80" s="5"/>
      <c r="V80" s="19" t="e">
        <f>VLOOKUP(U80,Sheet1!$B$2:$C$12,2,TRUE)</f>
        <v>#N/A</v>
      </c>
      <c r="W80" s="5"/>
      <c r="X80" s="19" t="e">
        <f>VLOOKUP(W80,Sheet1!$B$2:$C$12,2,TRUE)</f>
        <v>#N/A</v>
      </c>
      <c r="Y80" s="5"/>
      <c r="Z80" s="19" t="e">
        <f>VLOOKUP(Y80,Sheet1!$B$2:$C$12,2,TRUE)</f>
        <v>#N/A</v>
      </c>
      <c r="AA80" s="5"/>
      <c r="AB80" s="19" t="e">
        <f>VLOOKUP(AA80,Sheet1!$B$2:$C$12,2,TRUE)</f>
        <v>#N/A</v>
      </c>
      <c r="AC80" s="5" t="e">
        <f t="shared" si="36"/>
        <v>#N/A</v>
      </c>
      <c r="AD80" s="226">
        <f t="shared" si="23"/>
        <v>0</v>
      </c>
      <c r="AE80" s="9" t="e">
        <f t="shared" si="24"/>
        <v>#N/A</v>
      </c>
      <c r="AF80" s="5" t="e">
        <f t="shared" si="37"/>
        <v>#N/A</v>
      </c>
      <c r="AG80" s="226">
        <f t="shared" si="38"/>
        <v>0</v>
      </c>
      <c r="AH80" s="9" t="e">
        <f t="shared" si="25"/>
        <v>#N/A</v>
      </c>
      <c r="AI80" s="227"/>
      <c r="AJ80" s="9" t="e">
        <f t="shared" si="39"/>
        <v>#N/A</v>
      </c>
      <c r="AK80" s="9">
        <f t="shared" si="31"/>
        <v>0</v>
      </c>
      <c r="AL80" s="9" t="e">
        <f t="shared" si="40"/>
        <v>#N/A</v>
      </c>
      <c r="AM80" s="9" t="e">
        <f t="shared" si="41"/>
        <v>#N/A</v>
      </c>
      <c r="AN80" s="5"/>
      <c r="AO80" s="5"/>
      <c r="AP80" s="9"/>
      <c r="AQ80" s="5"/>
      <c r="AR80" s="25"/>
      <c r="AS80" s="25"/>
    </row>
    <row r="81" spans="1:45" s="7" customFormat="1" ht="20.100000000000001" hidden="1" customHeight="1" x14ac:dyDescent="0.25">
      <c r="A81" s="86">
        <f t="shared" si="34"/>
        <v>63</v>
      </c>
      <c r="B81" s="260" t="s">
        <v>3</v>
      </c>
      <c r="C81" s="86" t="s">
        <v>464</v>
      </c>
      <c r="D81" s="45"/>
      <c r="E81" s="5" t="str">
        <f>VLOOKUP($C81,'[4]Gui chi Quynh'!$D$7:$F$393,3,0)</f>
        <v>A3</v>
      </c>
      <c r="F81" s="19">
        <f>VLOOKUP(E81,Sheet1!$B$2:$C$12,2,TRUE)</f>
        <v>8</v>
      </c>
      <c r="G81" s="5" t="str">
        <f>VLOOKUP($C81,'[5]Gui chi Quynh'!$C$7:$E$391,3,0)</f>
        <v>A4</v>
      </c>
      <c r="H81" s="19">
        <f>VLOOKUP(G81,Sheet1!$B$2:$C$12,2,TRUE)</f>
        <v>7</v>
      </c>
      <c r="I81" s="5" t="str">
        <f>VLOOKUP($C81,'[6]Gui chi Quynh'!$C$7:$E$389,3,0)</f>
        <v>A3</v>
      </c>
      <c r="J81" s="19">
        <f>VLOOKUP(I81,Sheet1!$B$2:$C$12,2,TRUE)</f>
        <v>8</v>
      </c>
      <c r="K81" s="5" t="str">
        <f>VLOOKUP($C81,'[7]Gui chi Quynh'!$C$7:$E$389,3,0)</f>
        <v>A3</v>
      </c>
      <c r="L81" s="19">
        <f>VLOOKUP(K81,Sheet1!$B$2:$C$12,2,TRUE)</f>
        <v>8</v>
      </c>
      <c r="M81" s="5" t="str">
        <f>VLOOKUP($C81,'[8]Gui chi Quynh'!$C$7:$E$388,3,0)</f>
        <v>A3</v>
      </c>
      <c r="N81" s="19">
        <f>VLOOKUP(M81,Sheet1!$B$2:$C$12,2,TRUE)</f>
        <v>8</v>
      </c>
      <c r="O81" s="5">
        <f t="shared" si="32"/>
        <v>7.8</v>
      </c>
      <c r="P81" s="226">
        <f t="shared" si="33"/>
        <v>0</v>
      </c>
      <c r="Q81" s="9" t="str">
        <f t="shared" si="35"/>
        <v>Tốt</v>
      </c>
      <c r="R81" s="10"/>
      <c r="S81" s="17"/>
      <c r="T81" s="19" t="e">
        <f>VLOOKUP(S81,Sheet1!$B$2:$C$12,2,TRUE)</f>
        <v>#N/A</v>
      </c>
      <c r="U81" s="5"/>
      <c r="V81" s="19" t="e">
        <f>VLOOKUP(U81,Sheet1!$B$2:$C$12,2,TRUE)</f>
        <v>#N/A</v>
      </c>
      <c r="W81" s="5"/>
      <c r="X81" s="19" t="e">
        <f>VLOOKUP(W81,Sheet1!$B$2:$C$12,2,TRUE)</f>
        <v>#N/A</v>
      </c>
      <c r="Y81" s="5"/>
      <c r="Z81" s="19" t="e">
        <f>VLOOKUP(Y81,Sheet1!$B$2:$C$12,2,TRUE)</f>
        <v>#N/A</v>
      </c>
      <c r="AA81" s="5"/>
      <c r="AB81" s="19" t="e">
        <f>VLOOKUP(AA81,Sheet1!$B$2:$C$12,2,TRUE)</f>
        <v>#N/A</v>
      </c>
      <c r="AC81" s="5" t="e">
        <f t="shared" si="36"/>
        <v>#N/A</v>
      </c>
      <c r="AD81" s="226">
        <f t="shared" si="23"/>
        <v>0</v>
      </c>
      <c r="AE81" s="9" t="e">
        <f t="shared" si="24"/>
        <v>#N/A</v>
      </c>
      <c r="AF81" s="5" t="e">
        <f t="shared" si="37"/>
        <v>#N/A</v>
      </c>
      <c r="AG81" s="226">
        <f t="shared" si="38"/>
        <v>0</v>
      </c>
      <c r="AH81" s="9" t="e">
        <f t="shared" si="25"/>
        <v>#N/A</v>
      </c>
      <c r="AI81" s="227"/>
      <c r="AJ81" s="9" t="e">
        <f t="shared" si="39"/>
        <v>#N/A</v>
      </c>
      <c r="AK81" s="9">
        <f t="shared" si="31"/>
        <v>0</v>
      </c>
      <c r="AL81" s="9" t="e">
        <f t="shared" si="40"/>
        <v>#N/A</v>
      </c>
      <c r="AM81" s="9" t="e">
        <f t="shared" si="41"/>
        <v>#N/A</v>
      </c>
      <c r="AN81" s="5"/>
      <c r="AO81" s="5"/>
      <c r="AP81" s="9"/>
      <c r="AQ81" s="5"/>
      <c r="AR81" s="25"/>
      <c r="AS81" s="25"/>
    </row>
    <row r="82" spans="1:45" s="7" customFormat="1" ht="20.100000000000001" hidden="1" customHeight="1" x14ac:dyDescent="0.25">
      <c r="A82" s="86">
        <f t="shared" si="34"/>
        <v>64</v>
      </c>
      <c r="B82" s="260" t="s">
        <v>70</v>
      </c>
      <c r="C82" s="86" t="s">
        <v>465</v>
      </c>
      <c r="D82" s="19"/>
      <c r="E82" s="5" t="str">
        <f>VLOOKUP($C82,'[4]Gui chi Quynh'!$D$7:$F$393,3,0)</f>
        <v>A3</v>
      </c>
      <c r="F82" s="19">
        <f>VLOOKUP(E82,Sheet1!$B$2:$C$12,2,TRUE)</f>
        <v>8</v>
      </c>
      <c r="G82" s="5" t="str">
        <f>VLOOKUP($C82,'[5]Gui chi Quynh'!$C$7:$E$391,3,0)</f>
        <v>A4</v>
      </c>
      <c r="H82" s="19">
        <f>VLOOKUP(G82,Sheet1!$B$2:$C$12,2,TRUE)</f>
        <v>7</v>
      </c>
      <c r="I82" s="5" t="str">
        <f>VLOOKUP($C82,'[6]Gui chi Quynh'!$C$7:$E$389,3,0)</f>
        <v>A3</v>
      </c>
      <c r="J82" s="19">
        <f>VLOOKUP(I82,Sheet1!$B$2:$C$12,2,TRUE)</f>
        <v>8</v>
      </c>
      <c r="K82" s="5" t="str">
        <f>VLOOKUP($C82,'[7]Gui chi Quynh'!$C$7:$E$389,3,0)</f>
        <v>A3</v>
      </c>
      <c r="L82" s="19">
        <f>VLOOKUP(K82,Sheet1!$B$2:$C$12,2,TRUE)</f>
        <v>8</v>
      </c>
      <c r="M82" s="5" t="str">
        <f>VLOOKUP($C82,'[8]Gui chi Quynh'!$C$7:$E$388,3,0)</f>
        <v>A3</v>
      </c>
      <c r="N82" s="19">
        <f>VLOOKUP(M82,Sheet1!$B$2:$C$12,2,TRUE)</f>
        <v>8</v>
      </c>
      <c r="O82" s="5">
        <f t="shared" si="32"/>
        <v>7.8</v>
      </c>
      <c r="P82" s="226">
        <f t="shared" si="33"/>
        <v>0</v>
      </c>
      <c r="Q82" s="9" t="str">
        <f t="shared" si="35"/>
        <v>Tốt</v>
      </c>
      <c r="R82" s="10"/>
      <c r="S82" s="17"/>
      <c r="T82" s="19" t="e">
        <f>VLOOKUP(S82,Sheet1!$B$2:$C$12,2,TRUE)</f>
        <v>#N/A</v>
      </c>
      <c r="U82" s="5"/>
      <c r="V82" s="19" t="e">
        <f>VLOOKUP(U82,Sheet1!$B$2:$C$12,2,TRUE)</f>
        <v>#N/A</v>
      </c>
      <c r="W82" s="5"/>
      <c r="X82" s="19" t="e">
        <f>VLOOKUP(W82,Sheet1!$B$2:$C$12,2,TRUE)</f>
        <v>#N/A</v>
      </c>
      <c r="Y82" s="5"/>
      <c r="Z82" s="19" t="e">
        <f>VLOOKUP(Y82,Sheet1!$B$2:$C$12,2,TRUE)</f>
        <v>#N/A</v>
      </c>
      <c r="AA82" s="5"/>
      <c r="AB82" s="19" t="e">
        <f>VLOOKUP(AA82,Sheet1!$B$2:$C$12,2,TRUE)</f>
        <v>#N/A</v>
      </c>
      <c r="AC82" s="5" t="e">
        <f t="shared" si="36"/>
        <v>#N/A</v>
      </c>
      <c r="AD82" s="226">
        <f t="shared" si="23"/>
        <v>0</v>
      </c>
      <c r="AE82" s="9" t="e">
        <f t="shared" si="24"/>
        <v>#N/A</v>
      </c>
      <c r="AF82" s="5" t="e">
        <f t="shared" si="37"/>
        <v>#N/A</v>
      </c>
      <c r="AG82" s="226">
        <f t="shared" si="38"/>
        <v>0</v>
      </c>
      <c r="AH82" s="9" t="e">
        <f t="shared" si="25"/>
        <v>#N/A</v>
      </c>
      <c r="AI82" s="227"/>
      <c r="AJ82" s="9" t="e">
        <f t="shared" si="39"/>
        <v>#N/A</v>
      </c>
      <c r="AK82" s="9">
        <f t="shared" si="31"/>
        <v>0</v>
      </c>
      <c r="AL82" s="9" t="e">
        <f t="shared" si="40"/>
        <v>#N/A</v>
      </c>
      <c r="AM82" s="9" t="e">
        <f t="shared" si="41"/>
        <v>#N/A</v>
      </c>
      <c r="AN82" s="5"/>
      <c r="AO82" s="5"/>
      <c r="AP82" s="9"/>
      <c r="AQ82" s="5"/>
      <c r="AR82" s="25"/>
      <c r="AS82" s="25"/>
    </row>
    <row r="83" spans="1:45" s="7" customFormat="1" ht="20.100000000000001" customHeight="1" x14ac:dyDescent="0.25">
      <c r="A83" s="74" t="s">
        <v>861</v>
      </c>
      <c r="B83" s="260" t="s">
        <v>862</v>
      </c>
      <c r="C83" s="74"/>
      <c r="D83" s="45"/>
      <c r="E83" s="5"/>
      <c r="F83" s="19"/>
      <c r="G83" s="5"/>
      <c r="H83" s="19"/>
      <c r="I83" s="5"/>
      <c r="J83" s="19"/>
      <c r="K83" s="19"/>
      <c r="L83" s="19"/>
      <c r="M83" s="19"/>
      <c r="N83" s="19"/>
      <c r="O83" s="5"/>
      <c r="P83" s="226"/>
      <c r="Q83" s="9">
        <f>COUNTA($Q$84:$Q$89)</f>
        <v>6</v>
      </c>
      <c r="R83" s="10" t="str">
        <f xml:space="preserve"> (COUNTIF($Q$84:$Q$89, "Xuất sắc") &amp; " Xuất sắc") &amp;" + "&amp; (COUNTIF($Q$84:$Q$89, "Tốt") &amp; " Tốt")</f>
        <v>5 Xuất sắc + 1 Tốt</v>
      </c>
      <c r="S83" s="19"/>
      <c r="T83" s="19" t="e">
        <f>VLOOKUP(S83,Sheet1!$B$2:$C$12,2,TRUE)</f>
        <v>#N/A</v>
      </c>
      <c r="U83" s="5"/>
      <c r="V83" s="19" t="e">
        <f>VLOOKUP(U83,Sheet1!$B$2:$C$12,2,TRUE)</f>
        <v>#N/A</v>
      </c>
      <c r="W83" s="5"/>
      <c r="X83" s="19" t="e">
        <f>VLOOKUP(W83,Sheet1!$B$2:$C$12,2,TRUE)</f>
        <v>#N/A</v>
      </c>
      <c r="Y83" s="5"/>
      <c r="Z83" s="19" t="e">
        <f>VLOOKUP(Y83,Sheet1!$B$2:$C$12,2,TRUE)</f>
        <v>#N/A</v>
      </c>
      <c r="AA83" s="5"/>
      <c r="AB83" s="19" t="e">
        <f>VLOOKUP(AA83,Sheet1!$B$2:$C$12,2,TRUE)</f>
        <v>#N/A</v>
      </c>
      <c r="AC83" s="5" t="e">
        <f t="shared" si="36"/>
        <v>#N/A</v>
      </c>
      <c r="AD83" s="226">
        <f t="shared" si="23"/>
        <v>0</v>
      </c>
      <c r="AE83" s="9" t="e">
        <f t="shared" si="24"/>
        <v>#N/A</v>
      </c>
      <c r="AF83" s="5" t="e">
        <f t="shared" si="37"/>
        <v>#N/A</v>
      </c>
      <c r="AG83" s="226">
        <f t="shared" si="38"/>
        <v>0</v>
      </c>
      <c r="AH83" s="9" t="e">
        <f t="shared" si="25"/>
        <v>#N/A</v>
      </c>
      <c r="AI83" s="227"/>
      <c r="AJ83" s="9" t="e">
        <f t="shared" si="39"/>
        <v>#N/A</v>
      </c>
      <c r="AK83" s="9">
        <f t="shared" si="31"/>
        <v>0</v>
      </c>
      <c r="AL83" s="9" t="e">
        <f t="shared" si="40"/>
        <v>#N/A</v>
      </c>
      <c r="AM83" s="9" t="e">
        <f t="shared" si="41"/>
        <v>#N/A</v>
      </c>
      <c r="AN83" s="5"/>
      <c r="AO83" s="5"/>
      <c r="AP83" s="9"/>
      <c r="AQ83" s="5"/>
      <c r="AR83" s="25"/>
      <c r="AS83" s="25"/>
    </row>
    <row r="84" spans="1:45" s="7" customFormat="1" ht="20.100000000000001" hidden="1" customHeight="1" x14ac:dyDescent="0.25">
      <c r="A84" s="86">
        <v>65</v>
      </c>
      <c r="B84" s="260" t="s">
        <v>75</v>
      </c>
      <c r="C84" s="86" t="s">
        <v>461</v>
      </c>
      <c r="D84" s="5"/>
      <c r="E84" s="5" t="str">
        <f>VLOOKUP($C84,'[4]Gui chi Quynh'!$D$7:$F$393,3,0)</f>
        <v>A2</v>
      </c>
      <c r="F84" s="19">
        <f>VLOOKUP(E84,Sheet1!$B$2:$C$12,2,TRUE)</f>
        <v>9</v>
      </c>
      <c r="G84" s="5" t="str">
        <f>VLOOKUP($C84,'[5]Gui chi Quynh'!$C$7:$E$391,3,0)</f>
        <v>A2</v>
      </c>
      <c r="H84" s="19">
        <f>VLOOKUP(G84,Sheet1!$B$2:$C$12,2,TRUE)</f>
        <v>9</v>
      </c>
      <c r="I84" s="5" t="str">
        <f>VLOOKUP($C84,'[6]Gui chi Quynh'!$C$7:$E$389,3,0)</f>
        <v>A3</v>
      </c>
      <c r="J84" s="19">
        <f>VLOOKUP(I84,Sheet1!$B$2:$C$12,2,TRUE)</f>
        <v>8</v>
      </c>
      <c r="K84" s="5" t="str">
        <f>VLOOKUP($C84,'[7]Gui chi Quynh'!$C$7:$E$389,3,0)</f>
        <v>A2</v>
      </c>
      <c r="L84" s="19">
        <f>VLOOKUP(K84,Sheet1!$B$2:$C$12,2,TRUE)</f>
        <v>9</v>
      </c>
      <c r="M84" s="5" t="str">
        <f>VLOOKUP($C84,'[8]Gui chi Quynh'!$C$7:$E$388,3,0)</f>
        <v>A2</v>
      </c>
      <c r="N84" s="19">
        <f>VLOOKUP(M84,Sheet1!$B$2:$C$12,2,TRUE)</f>
        <v>9</v>
      </c>
      <c r="O84" s="5">
        <f t="shared" ref="O84:O89" si="42">ROUND(AVERAGE(F84,H84,J84,L84,N84),2)</f>
        <v>8.8000000000000007</v>
      </c>
      <c r="P84" s="226">
        <f t="shared" ref="P84:P89" si="43">COUNTIF(D84:M84,"C*")*1+COUNTIF(D84:M84,"D")*2+COUNTIF(D84:M84,"E")*3</f>
        <v>0</v>
      </c>
      <c r="Q84" s="9" t="str">
        <f t="shared" si="35"/>
        <v>Xuất sắc</v>
      </c>
      <c r="R84" s="10"/>
      <c r="S84" s="17"/>
      <c r="T84" s="19" t="e">
        <f>VLOOKUP(S84,Sheet1!$B$2:$C$12,2,TRUE)</f>
        <v>#N/A</v>
      </c>
      <c r="U84" s="5"/>
      <c r="V84" s="19" t="e">
        <f>VLOOKUP(U84,Sheet1!$B$2:$C$12,2,TRUE)</f>
        <v>#N/A</v>
      </c>
      <c r="W84" s="5"/>
      <c r="X84" s="19" t="e">
        <f>VLOOKUP(W84,Sheet1!$B$2:$C$12,2,TRUE)</f>
        <v>#N/A</v>
      </c>
      <c r="Y84" s="5"/>
      <c r="Z84" s="19" t="e">
        <f>VLOOKUP(Y84,Sheet1!$B$2:$C$12,2,TRUE)</f>
        <v>#N/A</v>
      </c>
      <c r="AA84" s="5"/>
      <c r="AB84" s="19" t="e">
        <f>VLOOKUP(AA84,Sheet1!$B$2:$C$12,2,TRUE)</f>
        <v>#N/A</v>
      </c>
      <c r="AC84" s="5" t="e">
        <f>ROUND(AVERAGE(T84,V84,X84,Z84),2)</f>
        <v>#N/A</v>
      </c>
      <c r="AD84" s="226">
        <f t="shared" si="23"/>
        <v>0</v>
      </c>
      <c r="AE84" s="9" t="e">
        <f t="shared" si="24"/>
        <v>#N/A</v>
      </c>
      <c r="AF84" s="5" t="e">
        <f>ROUND(AVERAGE(T84,V84,X84,Z84,AB84),2)</f>
        <v>#N/A</v>
      </c>
      <c r="AG84" s="226">
        <f>COUNTIF(S84:AB84,"C*")*1+COUNTIF(S84:AB84,"D")*2+COUNTIF(S84:AB84,"E")*3</f>
        <v>0</v>
      </c>
      <c r="AH84" s="9" t="e">
        <f t="shared" si="25"/>
        <v>#N/A</v>
      </c>
      <c r="AI84" s="227"/>
      <c r="AJ84" s="9" t="e">
        <f t="shared" si="39"/>
        <v>#N/A</v>
      </c>
      <c r="AK84" s="9">
        <f t="shared" si="31"/>
        <v>0</v>
      </c>
      <c r="AL84" s="9" t="e">
        <f t="shared" si="40"/>
        <v>#N/A</v>
      </c>
      <c r="AM84" s="9" t="e">
        <f t="shared" si="41"/>
        <v>#N/A</v>
      </c>
      <c r="AN84" s="5"/>
      <c r="AO84" s="5"/>
      <c r="AP84" s="9"/>
      <c r="AQ84" s="5"/>
      <c r="AR84" s="25"/>
      <c r="AS84" s="25"/>
    </row>
    <row r="85" spans="1:45" s="7" customFormat="1" ht="20.100000000000001" hidden="1" customHeight="1" x14ac:dyDescent="0.25">
      <c r="A85" s="86">
        <f>A84+1</f>
        <v>66</v>
      </c>
      <c r="B85" s="260" t="s">
        <v>41</v>
      </c>
      <c r="C85" s="86" t="s">
        <v>467</v>
      </c>
      <c r="D85" s="5"/>
      <c r="E85" s="5" t="str">
        <f>VLOOKUP($C85,'[4]Gui chi Quynh'!$D$7:$F$393,3,0)</f>
        <v>A3</v>
      </c>
      <c r="F85" s="19">
        <f>VLOOKUP(E85,Sheet1!$B$2:$C$12,2,TRUE)</f>
        <v>8</v>
      </c>
      <c r="G85" s="5" t="str">
        <f>VLOOKUP($C85,'[5]Gui chi Quynh'!$C$7:$E$391,3,0)</f>
        <v>A2</v>
      </c>
      <c r="H85" s="19">
        <f>VLOOKUP(G85,Sheet1!$B$2:$C$12,2,TRUE)</f>
        <v>9</v>
      </c>
      <c r="I85" s="5" t="str">
        <f>VLOOKUP($C85,'[6]Gui chi Quynh'!$C$7:$E$389,3,0)</f>
        <v>A3</v>
      </c>
      <c r="J85" s="19">
        <f>VLOOKUP(I85,Sheet1!$B$2:$C$12,2,TRUE)</f>
        <v>8</v>
      </c>
      <c r="K85" s="5" t="str">
        <f>VLOOKUP($C85,'[7]Gui chi Quynh'!$C$7:$E$389,3,0)</f>
        <v>A3</v>
      </c>
      <c r="L85" s="19">
        <f>VLOOKUP(K85,Sheet1!$B$2:$C$12,2,TRUE)</f>
        <v>8</v>
      </c>
      <c r="M85" s="5" t="str">
        <f>VLOOKUP($C85,'[8]Gui chi Quynh'!$C$7:$E$388,3,0)</f>
        <v>A3</v>
      </c>
      <c r="N85" s="19">
        <f>VLOOKUP(M85,Sheet1!$B$2:$C$12,2,TRUE)</f>
        <v>8</v>
      </c>
      <c r="O85" s="5">
        <f t="shared" si="42"/>
        <v>8.1999999999999993</v>
      </c>
      <c r="P85" s="226">
        <f t="shared" si="43"/>
        <v>0</v>
      </c>
      <c r="Q85" s="9" t="str">
        <f t="shared" si="35"/>
        <v>Xuất sắc</v>
      </c>
      <c r="R85" s="10"/>
      <c r="S85" s="17"/>
      <c r="T85" s="19" t="e">
        <f>VLOOKUP(S85,Sheet1!$B$2:$C$12,2,TRUE)</f>
        <v>#N/A</v>
      </c>
      <c r="U85" s="5"/>
      <c r="V85" s="19" t="e">
        <f>VLOOKUP(U85,Sheet1!$B$2:$C$12,2,TRUE)</f>
        <v>#N/A</v>
      </c>
      <c r="W85" s="5"/>
      <c r="X85" s="19" t="e">
        <f>VLOOKUP(W85,Sheet1!$B$2:$C$12,2,TRUE)</f>
        <v>#N/A</v>
      </c>
      <c r="Y85" s="5"/>
      <c r="Z85" s="19" t="e">
        <f>VLOOKUP(Y85,Sheet1!$B$2:$C$12,2,TRUE)</f>
        <v>#N/A</v>
      </c>
      <c r="AA85" s="5"/>
      <c r="AB85" s="19" t="e">
        <f>VLOOKUP(AA85,Sheet1!$B$2:$C$12,2,TRUE)</f>
        <v>#N/A</v>
      </c>
      <c r="AC85" s="5" t="e">
        <f t="shared" si="36"/>
        <v>#N/A</v>
      </c>
      <c r="AD85" s="226">
        <f t="shared" si="23"/>
        <v>0</v>
      </c>
      <c r="AE85" s="9" t="e">
        <f t="shared" si="24"/>
        <v>#N/A</v>
      </c>
      <c r="AF85" s="5" t="e">
        <f t="shared" si="37"/>
        <v>#N/A</v>
      </c>
      <c r="AG85" s="226">
        <f t="shared" si="38"/>
        <v>0</v>
      </c>
      <c r="AH85" s="9" t="e">
        <f t="shared" si="25"/>
        <v>#N/A</v>
      </c>
      <c r="AI85" s="227"/>
      <c r="AJ85" s="9" t="e">
        <f t="shared" si="39"/>
        <v>#N/A</v>
      </c>
      <c r="AK85" s="9">
        <f t="shared" si="31"/>
        <v>0</v>
      </c>
      <c r="AL85" s="9" t="e">
        <f t="shared" si="40"/>
        <v>#N/A</v>
      </c>
      <c r="AM85" s="9" t="e">
        <f t="shared" si="41"/>
        <v>#N/A</v>
      </c>
      <c r="AN85" s="5"/>
      <c r="AO85" s="5"/>
      <c r="AP85" s="9"/>
      <c r="AQ85" s="5"/>
      <c r="AR85" s="25"/>
      <c r="AS85" s="25"/>
    </row>
    <row r="86" spans="1:45" s="7" customFormat="1" ht="20.100000000000001" hidden="1" customHeight="1" x14ac:dyDescent="0.25">
      <c r="A86" s="86">
        <f t="shared" ref="A86:A89" si="44">A85+1</f>
        <v>67</v>
      </c>
      <c r="B86" s="260" t="s">
        <v>83</v>
      </c>
      <c r="C86" s="86" t="s">
        <v>468</v>
      </c>
      <c r="E86" s="5" t="str">
        <f>VLOOKUP($C86,'[4]Gui chi Quynh'!$D$7:$F$393,3,0)</f>
        <v>A3</v>
      </c>
      <c r="F86" s="19">
        <f>VLOOKUP(E86,Sheet1!$B$2:$C$12,2,TRUE)</f>
        <v>8</v>
      </c>
      <c r="G86" s="5" t="str">
        <f>VLOOKUP($C86,'[5]Gui chi Quynh'!$C$7:$E$391,3,0)</f>
        <v>A3</v>
      </c>
      <c r="H86" s="19">
        <f>VLOOKUP(G86,Sheet1!$B$2:$C$12,2,TRUE)</f>
        <v>8</v>
      </c>
      <c r="I86" s="5" t="str">
        <f>VLOOKUP($C86,'[6]Gui chi Quynh'!$C$7:$E$389,3,0)</f>
        <v>A3</v>
      </c>
      <c r="J86" s="19">
        <f>VLOOKUP(I86,Sheet1!$B$2:$C$12,2,TRUE)</f>
        <v>8</v>
      </c>
      <c r="K86" s="5" t="str">
        <f>VLOOKUP($C86,'[7]Gui chi Quynh'!$C$7:$E$389,3,0)</f>
        <v>A3</v>
      </c>
      <c r="L86" s="19">
        <f>VLOOKUP(K86,Sheet1!$B$2:$C$12,2,TRUE)</f>
        <v>8</v>
      </c>
      <c r="M86" s="5" t="str">
        <f>VLOOKUP($C86,'[8]Gui chi Quynh'!$C$7:$E$388,3,0)</f>
        <v>A3</v>
      </c>
      <c r="N86" s="19">
        <f>VLOOKUP(M86,Sheet1!$B$2:$C$12,2,TRUE)</f>
        <v>8</v>
      </c>
      <c r="O86" s="5">
        <f t="shared" si="42"/>
        <v>8</v>
      </c>
      <c r="P86" s="226">
        <f t="shared" si="43"/>
        <v>0</v>
      </c>
      <c r="Q86" s="9" t="str">
        <f t="shared" si="35"/>
        <v>Xuất sắc</v>
      </c>
      <c r="R86" s="84"/>
      <c r="S86" s="17"/>
      <c r="T86" s="19" t="e">
        <f>VLOOKUP(S86,Sheet1!$B$2:$C$12,2,TRUE)</f>
        <v>#N/A</v>
      </c>
      <c r="U86" s="5"/>
      <c r="V86" s="19" t="e">
        <f>VLOOKUP(U86,Sheet1!$B$2:$C$12,2,TRUE)</f>
        <v>#N/A</v>
      </c>
      <c r="W86" s="5"/>
      <c r="X86" s="19" t="e">
        <f>VLOOKUP(W86,Sheet1!$B$2:$C$12,2,TRUE)</f>
        <v>#N/A</v>
      </c>
      <c r="Y86" s="5"/>
      <c r="Z86" s="19" t="e">
        <f>VLOOKUP(Y86,Sheet1!$B$2:$C$12,2,TRUE)</f>
        <v>#N/A</v>
      </c>
      <c r="AA86" s="5"/>
      <c r="AB86" s="19" t="e">
        <f>VLOOKUP(AA86,Sheet1!$B$2:$C$12,2,TRUE)</f>
        <v>#N/A</v>
      </c>
      <c r="AC86" s="5" t="e">
        <f t="shared" si="36"/>
        <v>#N/A</v>
      </c>
      <c r="AD86" s="226">
        <f t="shared" si="23"/>
        <v>0</v>
      </c>
      <c r="AE86" s="9" t="e">
        <f t="shared" si="24"/>
        <v>#N/A</v>
      </c>
      <c r="AF86" s="5" t="e">
        <f t="shared" si="37"/>
        <v>#N/A</v>
      </c>
      <c r="AG86" s="226">
        <f t="shared" si="38"/>
        <v>0</v>
      </c>
      <c r="AH86" s="9" t="e">
        <f t="shared" si="25"/>
        <v>#N/A</v>
      </c>
      <c r="AI86" s="227"/>
      <c r="AJ86" s="9" t="e">
        <f t="shared" si="39"/>
        <v>#N/A</v>
      </c>
      <c r="AK86" s="9">
        <f t="shared" si="31"/>
        <v>0</v>
      </c>
      <c r="AL86" s="9" t="e">
        <f t="shared" si="40"/>
        <v>#N/A</v>
      </c>
      <c r="AM86" s="9" t="e">
        <f t="shared" si="41"/>
        <v>#N/A</v>
      </c>
      <c r="AN86" s="5"/>
      <c r="AO86" s="5"/>
      <c r="AP86" s="9"/>
      <c r="AQ86" s="5"/>
      <c r="AR86" s="47"/>
      <c r="AS86" s="47"/>
    </row>
    <row r="87" spans="1:45" s="7" customFormat="1" ht="20.100000000000001" hidden="1" customHeight="1" x14ac:dyDescent="0.25">
      <c r="A87" s="86">
        <f t="shared" si="44"/>
        <v>68</v>
      </c>
      <c r="B87" s="260" t="s">
        <v>81</v>
      </c>
      <c r="C87" s="86" t="s">
        <v>466</v>
      </c>
      <c r="D87" s="5"/>
      <c r="E87" s="5" t="str">
        <f>VLOOKUP($C87,'[4]Gui chi Quynh'!$D$7:$F$393,3,0)</f>
        <v>A3</v>
      </c>
      <c r="F87" s="19">
        <f>VLOOKUP(E87,Sheet1!$B$2:$C$12,2,TRUE)</f>
        <v>8</v>
      </c>
      <c r="G87" s="5" t="str">
        <f>VLOOKUP($C87,'[5]Gui chi Quynh'!$C$7:$E$391,3,0)</f>
        <v>A2</v>
      </c>
      <c r="H87" s="19">
        <f>VLOOKUP(G87,Sheet1!$B$2:$C$12,2,TRUE)</f>
        <v>9</v>
      </c>
      <c r="I87" s="5" t="str">
        <f>VLOOKUP($C87,'[6]Gui chi Quynh'!$C$7:$E$389,3,0)</f>
        <v>A3</v>
      </c>
      <c r="J87" s="19">
        <f>VLOOKUP(I87,Sheet1!$B$2:$C$12,2,TRUE)</f>
        <v>8</v>
      </c>
      <c r="K87" s="5" t="str">
        <f>VLOOKUP($C87,'[7]Gui chi Quynh'!$C$7:$E$389,3,0)</f>
        <v>A2</v>
      </c>
      <c r="L87" s="19">
        <f>VLOOKUP(K87,Sheet1!$B$2:$C$12,2,TRUE)</f>
        <v>9</v>
      </c>
      <c r="M87" s="5" t="str">
        <f>VLOOKUP($C87,'[8]Gui chi Quynh'!$C$7:$E$388,3,0)</f>
        <v>A3</v>
      </c>
      <c r="N87" s="19">
        <f>VLOOKUP(M87,Sheet1!$B$2:$C$12,2,TRUE)</f>
        <v>8</v>
      </c>
      <c r="O87" s="5">
        <f t="shared" si="42"/>
        <v>8.4</v>
      </c>
      <c r="P87" s="226">
        <f t="shared" si="43"/>
        <v>0</v>
      </c>
      <c r="Q87" s="9" t="str">
        <f t="shared" si="35"/>
        <v>Xuất sắc</v>
      </c>
      <c r="R87" s="10"/>
      <c r="S87" s="17"/>
      <c r="T87" s="19" t="e">
        <f>VLOOKUP(S87,Sheet1!$B$2:$C$12,2,TRUE)</f>
        <v>#N/A</v>
      </c>
      <c r="U87" s="5"/>
      <c r="V87" s="19" t="e">
        <f>VLOOKUP(U87,Sheet1!$B$2:$C$12,2,TRUE)</f>
        <v>#N/A</v>
      </c>
      <c r="W87" s="5"/>
      <c r="X87" s="19" t="e">
        <f>VLOOKUP(W87,Sheet1!$B$2:$C$12,2,TRUE)</f>
        <v>#N/A</v>
      </c>
      <c r="Y87" s="5"/>
      <c r="Z87" s="19" t="e">
        <f>VLOOKUP(Y87,Sheet1!$B$2:$C$12,2,TRUE)</f>
        <v>#N/A</v>
      </c>
      <c r="AA87" s="5"/>
      <c r="AB87" s="19" t="e">
        <f>VLOOKUP(AA87,Sheet1!$B$2:$C$12,2,TRUE)</f>
        <v>#N/A</v>
      </c>
      <c r="AC87" s="5" t="e">
        <f t="shared" si="36"/>
        <v>#N/A</v>
      </c>
      <c r="AD87" s="226">
        <f t="shared" si="23"/>
        <v>0</v>
      </c>
      <c r="AE87" s="9" t="e">
        <f t="shared" si="24"/>
        <v>#N/A</v>
      </c>
      <c r="AF87" s="5" t="e">
        <f t="shared" si="37"/>
        <v>#N/A</v>
      </c>
      <c r="AG87" s="226">
        <f t="shared" si="38"/>
        <v>0</v>
      </c>
      <c r="AH87" s="9" t="e">
        <f t="shared" si="25"/>
        <v>#N/A</v>
      </c>
      <c r="AI87" s="227"/>
      <c r="AJ87" s="9" t="e">
        <f t="shared" si="39"/>
        <v>#N/A</v>
      </c>
      <c r="AK87" s="9">
        <f t="shared" si="31"/>
        <v>0</v>
      </c>
      <c r="AL87" s="9" t="e">
        <f t="shared" si="40"/>
        <v>#N/A</v>
      </c>
      <c r="AM87" s="9" t="e">
        <f t="shared" si="41"/>
        <v>#N/A</v>
      </c>
      <c r="AN87" s="5"/>
      <c r="AO87" s="5"/>
      <c r="AP87" s="9"/>
      <c r="AQ87" s="5"/>
      <c r="AR87" s="25"/>
      <c r="AS87" s="25"/>
    </row>
    <row r="88" spans="1:45" s="7" customFormat="1" ht="20.100000000000001" hidden="1" customHeight="1" x14ac:dyDescent="0.25">
      <c r="A88" s="86">
        <f t="shared" si="44"/>
        <v>69</v>
      </c>
      <c r="B88" s="260" t="s">
        <v>351</v>
      </c>
      <c r="C88" s="86" t="s">
        <v>469</v>
      </c>
      <c r="D88" s="38"/>
      <c r="E88" s="5" t="str">
        <f>VLOOKUP($C88,'[4]Gui chi Quynh'!$D$7:$F$393,3,0)</f>
        <v>A4</v>
      </c>
      <c r="F88" s="19">
        <f>VLOOKUP(E88,Sheet1!$B$2:$C$12,2,TRUE)</f>
        <v>7</v>
      </c>
      <c r="G88" s="5" t="str">
        <f>VLOOKUP($C88,'[5]Gui chi Quynh'!$C$7:$E$391,3,0)</f>
        <v>A4</v>
      </c>
      <c r="H88" s="19">
        <f>VLOOKUP(G88,Sheet1!$B$2:$C$12,2,TRUE)</f>
        <v>7</v>
      </c>
      <c r="I88" s="5" t="str">
        <f>VLOOKUP($C88,'[6]Gui chi Quynh'!$C$7:$E$389,3,0)</f>
        <v>A4</v>
      </c>
      <c r="J88" s="19">
        <f>VLOOKUP(I88,Sheet1!$B$2:$C$12,2,TRUE)</f>
        <v>7</v>
      </c>
      <c r="K88" s="5" t="str">
        <f>VLOOKUP($C88,'[7]Gui chi Quynh'!$C$7:$E$389,3,0)</f>
        <v>A3</v>
      </c>
      <c r="L88" s="19">
        <f>VLOOKUP(K88,Sheet1!$B$2:$C$12,2,TRUE)</f>
        <v>8</v>
      </c>
      <c r="M88" s="5" t="str">
        <f>VLOOKUP($C88,'[8]Gui chi Quynh'!$C$7:$E$388,3,0)</f>
        <v>A4</v>
      </c>
      <c r="N88" s="19">
        <f>VLOOKUP(M88,Sheet1!$B$2:$C$12,2,TRUE)</f>
        <v>7</v>
      </c>
      <c r="O88" s="5">
        <f t="shared" si="42"/>
        <v>7.2</v>
      </c>
      <c r="P88" s="226">
        <f t="shared" si="43"/>
        <v>0</v>
      </c>
      <c r="Q88" s="9" t="str">
        <f t="shared" si="35"/>
        <v>Tốt</v>
      </c>
      <c r="R88" s="10"/>
      <c r="S88" s="17"/>
      <c r="T88" s="19" t="e">
        <f>VLOOKUP(S88,Sheet1!$B$2:$C$12,2,TRUE)</f>
        <v>#N/A</v>
      </c>
      <c r="U88" s="5"/>
      <c r="V88" s="19" t="e">
        <f>VLOOKUP(U88,Sheet1!$B$2:$C$12,2,TRUE)</f>
        <v>#N/A</v>
      </c>
      <c r="W88" s="5"/>
      <c r="X88" s="19" t="e">
        <f>VLOOKUP(W88,Sheet1!$B$2:$C$12,2,TRUE)</f>
        <v>#N/A</v>
      </c>
      <c r="Y88" s="5"/>
      <c r="Z88" s="19" t="e">
        <f>VLOOKUP(Y88,Sheet1!$B$2:$C$12,2,TRUE)</f>
        <v>#N/A</v>
      </c>
      <c r="AA88" s="5"/>
      <c r="AB88" s="19" t="e">
        <f>VLOOKUP(AA88,Sheet1!$B$2:$C$12,2,TRUE)</f>
        <v>#N/A</v>
      </c>
      <c r="AC88" s="5" t="e">
        <f t="shared" si="36"/>
        <v>#N/A</v>
      </c>
      <c r="AD88" s="226">
        <f t="shared" si="23"/>
        <v>0</v>
      </c>
      <c r="AE88" s="9" t="e">
        <f t="shared" si="24"/>
        <v>#N/A</v>
      </c>
      <c r="AF88" s="5" t="e">
        <f t="shared" si="37"/>
        <v>#N/A</v>
      </c>
      <c r="AG88" s="226">
        <f t="shared" si="38"/>
        <v>0</v>
      </c>
      <c r="AH88" s="9" t="e">
        <f t="shared" si="25"/>
        <v>#N/A</v>
      </c>
      <c r="AI88" s="227"/>
      <c r="AJ88" s="9" t="e">
        <f t="shared" si="39"/>
        <v>#N/A</v>
      </c>
      <c r="AK88" s="9">
        <f t="shared" si="31"/>
        <v>0</v>
      </c>
      <c r="AL88" s="9" t="e">
        <f t="shared" si="40"/>
        <v>#N/A</v>
      </c>
      <c r="AM88" s="9" t="e">
        <f t="shared" si="41"/>
        <v>#N/A</v>
      </c>
      <c r="AN88" s="5"/>
      <c r="AO88" s="5"/>
      <c r="AP88" s="9"/>
      <c r="AQ88" s="5"/>
      <c r="AR88" s="25"/>
      <c r="AS88" s="25"/>
    </row>
    <row r="89" spans="1:45" s="7" customFormat="1" ht="20.100000000000001" hidden="1" customHeight="1" x14ac:dyDescent="0.25">
      <c r="A89" s="86">
        <f t="shared" si="44"/>
        <v>70</v>
      </c>
      <c r="B89" s="80" t="s">
        <v>275</v>
      </c>
      <c r="C89" s="263" t="s">
        <v>470</v>
      </c>
      <c r="D89" s="5"/>
      <c r="E89" s="5" t="str">
        <f>VLOOKUP($C89,'[4]Gui chi Quynh'!$D$7:$F$393,3,0)</f>
        <v>A3</v>
      </c>
      <c r="F89" s="19">
        <f>VLOOKUP(E89,Sheet1!$B$2:$C$12,2,TRUE)</f>
        <v>8</v>
      </c>
      <c r="G89" s="5" t="str">
        <f>VLOOKUP($C89,'[5]Gui chi Quynh'!$C$7:$E$391,3,0)</f>
        <v>A3</v>
      </c>
      <c r="H89" s="19">
        <f>VLOOKUP(G89,Sheet1!$B$2:$C$12,2,TRUE)</f>
        <v>8</v>
      </c>
      <c r="I89" s="5" t="str">
        <f>VLOOKUP($C89,'[6]Gui chi Quynh'!$C$7:$E$389,3,0)</f>
        <v>A3</v>
      </c>
      <c r="J89" s="19">
        <f>VLOOKUP(I89,Sheet1!$B$2:$C$12,2,TRUE)</f>
        <v>8</v>
      </c>
      <c r="K89" s="5" t="str">
        <f>VLOOKUP($C89,'[7]Gui chi Quynh'!$C$7:$E$389,3,0)</f>
        <v>A3</v>
      </c>
      <c r="L89" s="19">
        <f>VLOOKUP(K89,Sheet1!$B$2:$C$12,2,TRUE)</f>
        <v>8</v>
      </c>
      <c r="M89" s="5" t="str">
        <f>VLOOKUP($C89,'[8]Gui chi Quynh'!$C$7:$E$388,3,0)</f>
        <v>A3</v>
      </c>
      <c r="N89" s="19">
        <f>VLOOKUP(M89,Sheet1!$B$2:$C$12,2,TRUE)</f>
        <v>8</v>
      </c>
      <c r="O89" s="5">
        <f t="shared" si="42"/>
        <v>8</v>
      </c>
      <c r="P89" s="226">
        <f t="shared" si="43"/>
        <v>0</v>
      </c>
      <c r="Q89" s="9" t="str">
        <f t="shared" si="35"/>
        <v>Xuất sắc</v>
      </c>
      <c r="R89" s="10"/>
      <c r="S89" s="17"/>
      <c r="T89" s="19" t="e">
        <f>VLOOKUP(S89,Sheet1!$B$2:$C$12,2,TRUE)</f>
        <v>#N/A</v>
      </c>
      <c r="U89" s="5"/>
      <c r="V89" s="19" t="e">
        <f>VLOOKUP(U89,Sheet1!$B$2:$C$12,2,TRUE)</f>
        <v>#N/A</v>
      </c>
      <c r="W89" s="5"/>
      <c r="X89" s="19" t="e">
        <f>VLOOKUP(W89,Sheet1!$B$2:$C$12,2,TRUE)</f>
        <v>#N/A</v>
      </c>
      <c r="Y89" s="5"/>
      <c r="Z89" s="19" t="e">
        <f>VLOOKUP(Y89,Sheet1!$B$2:$C$12,2,TRUE)</f>
        <v>#N/A</v>
      </c>
      <c r="AA89" s="5"/>
      <c r="AB89" s="19" t="e">
        <f>VLOOKUP(AA89,Sheet1!$B$2:$C$12,2,TRUE)</f>
        <v>#N/A</v>
      </c>
      <c r="AC89" s="5" t="e">
        <f t="shared" si="36"/>
        <v>#N/A</v>
      </c>
      <c r="AD89" s="226">
        <f t="shared" si="23"/>
        <v>0</v>
      </c>
      <c r="AE89" s="9" t="e">
        <f t="shared" si="24"/>
        <v>#N/A</v>
      </c>
      <c r="AF89" s="5" t="e">
        <f t="shared" si="37"/>
        <v>#N/A</v>
      </c>
      <c r="AG89" s="226">
        <f t="shared" si="38"/>
        <v>0</v>
      </c>
      <c r="AH89" s="9" t="e">
        <f t="shared" si="25"/>
        <v>#N/A</v>
      </c>
      <c r="AI89" s="227"/>
      <c r="AJ89" s="9" t="e">
        <f t="shared" si="39"/>
        <v>#N/A</v>
      </c>
      <c r="AK89" s="9">
        <f t="shared" si="31"/>
        <v>0</v>
      </c>
      <c r="AL89" s="9" t="e">
        <f t="shared" si="40"/>
        <v>#N/A</v>
      </c>
      <c r="AM89" s="9" t="e">
        <f t="shared" si="41"/>
        <v>#N/A</v>
      </c>
      <c r="AN89" s="5"/>
      <c r="AO89" s="5"/>
      <c r="AP89" s="9"/>
      <c r="AQ89" s="5"/>
      <c r="AR89" s="25"/>
      <c r="AS89" s="25"/>
    </row>
    <row r="90" spans="1:45" s="7" customFormat="1" ht="22.5" customHeight="1" x14ac:dyDescent="0.25">
      <c r="A90" s="307" t="s">
        <v>902</v>
      </c>
      <c r="B90" s="308" t="s">
        <v>903</v>
      </c>
      <c r="C90" s="309"/>
      <c r="D90" s="310"/>
      <c r="E90" s="309"/>
      <c r="F90" s="310"/>
      <c r="G90" s="309"/>
      <c r="H90" s="310"/>
      <c r="I90" s="309"/>
      <c r="J90" s="310"/>
      <c r="K90" s="309"/>
      <c r="L90" s="310"/>
      <c r="M90" s="309"/>
      <c r="N90" s="310"/>
      <c r="O90" s="309"/>
      <c r="P90" s="311"/>
      <c r="Q90" s="312">
        <f>Q91+Q98</f>
        <v>7</v>
      </c>
      <c r="R90" s="313" t="str">
        <f xml:space="preserve"> (COUNTIF($Q$92:$Q$99, "Xuất sắc") &amp; " Xuất sắc") &amp;" + "&amp; (COUNTIF($Q$92:$Q$99, "Tốt") &amp; " Tốt")</f>
        <v>5 Xuất sắc + 2 Tốt</v>
      </c>
      <c r="S90" s="224"/>
      <c r="T90" s="8"/>
      <c r="U90" s="224"/>
      <c r="V90" s="8"/>
      <c r="W90" s="224"/>
      <c r="X90" s="8"/>
      <c r="Y90" s="224"/>
      <c r="Z90" s="8"/>
      <c r="AA90" s="224"/>
      <c r="AB90" s="8"/>
      <c r="AC90" s="224"/>
      <c r="AD90" s="277"/>
      <c r="AE90" s="224"/>
      <c r="AF90" s="224"/>
      <c r="AG90" s="277"/>
      <c r="AH90" s="224"/>
      <c r="AI90" s="225"/>
      <c r="AJ90" s="8"/>
      <c r="AK90" s="224"/>
      <c r="AL90" s="8"/>
      <c r="AM90" s="224"/>
      <c r="AN90" s="8"/>
      <c r="AO90" s="224"/>
      <c r="AP90" s="8"/>
      <c r="AQ90" s="224"/>
      <c r="AR90" s="43"/>
      <c r="AS90" s="43"/>
    </row>
    <row r="91" spans="1:45" s="7" customFormat="1" ht="24.95" customHeight="1" x14ac:dyDescent="0.25">
      <c r="A91" s="74" t="s">
        <v>859</v>
      </c>
      <c r="B91" s="260" t="s">
        <v>860</v>
      </c>
      <c r="C91" s="74"/>
      <c r="D91" s="45"/>
      <c r="E91" s="5"/>
      <c r="F91" s="19"/>
      <c r="G91" s="5"/>
      <c r="H91" s="19"/>
      <c r="I91" s="5"/>
      <c r="J91" s="19"/>
      <c r="K91" s="19"/>
      <c r="L91" s="19"/>
      <c r="M91" s="19"/>
      <c r="N91" s="19"/>
      <c r="O91" s="5"/>
      <c r="P91" s="226"/>
      <c r="Q91" s="9">
        <f>COUNTA($Q$92:$Q$97)</f>
        <v>6</v>
      </c>
      <c r="R91" s="10" t="str">
        <f xml:space="preserve"> (COUNTIF($Q$92:$Q$97, "Xuất sắc") &amp; " Xuất sắc") &amp;" + "&amp; (COUNTIF($Q$92:$Q$97, "Tốt") &amp; " Tốt")</f>
        <v>4 Xuất sắc + 2 Tốt</v>
      </c>
      <c r="S91" s="19"/>
      <c r="T91" s="19" t="e">
        <f>VLOOKUP(S91,Sheet1!$B$2:$C$12,2,TRUE)</f>
        <v>#N/A</v>
      </c>
      <c r="U91" s="5"/>
      <c r="V91" s="19" t="e">
        <f>VLOOKUP(U91,Sheet1!$B$2:$C$12,2,TRUE)</f>
        <v>#N/A</v>
      </c>
      <c r="W91" s="5"/>
      <c r="X91" s="19" t="e">
        <f>VLOOKUP(W91,Sheet1!$B$2:$C$12,2,TRUE)</f>
        <v>#N/A</v>
      </c>
      <c r="Y91" s="5"/>
      <c r="Z91" s="19" t="e">
        <f>VLOOKUP(Y91,Sheet1!$B$2:$C$12,2,TRUE)</f>
        <v>#N/A</v>
      </c>
      <c r="AA91" s="5"/>
      <c r="AB91" s="19" t="e">
        <f>VLOOKUP(AA91,Sheet1!$B$2:$C$12,2,TRUE)</f>
        <v>#N/A</v>
      </c>
      <c r="AC91" s="5" t="e">
        <f t="shared" si="36"/>
        <v>#N/A</v>
      </c>
      <c r="AD91" s="226">
        <f t="shared" si="23"/>
        <v>0</v>
      </c>
      <c r="AE91" s="9" t="e">
        <f t="shared" si="24"/>
        <v>#N/A</v>
      </c>
      <c r="AF91" s="5" t="e">
        <f t="shared" si="37"/>
        <v>#N/A</v>
      </c>
      <c r="AG91" s="226">
        <f t="shared" si="38"/>
        <v>0</v>
      </c>
      <c r="AH91" s="9" t="e">
        <f t="shared" si="25"/>
        <v>#N/A</v>
      </c>
      <c r="AI91" s="227"/>
      <c r="AJ91" s="9" t="e">
        <f t="shared" si="39"/>
        <v>#N/A</v>
      </c>
      <c r="AK91" s="9">
        <f t="shared" ref="AK91:AK99" si="45">COUNTIF(E91:Z91,"D")*1</f>
        <v>0</v>
      </c>
      <c r="AL91" s="9" t="e">
        <f t="shared" si="40"/>
        <v>#N/A</v>
      </c>
      <c r="AM91" s="9" t="e">
        <f t="shared" si="41"/>
        <v>#N/A</v>
      </c>
      <c r="AN91" s="5"/>
      <c r="AO91" s="5"/>
      <c r="AP91" s="9"/>
      <c r="AQ91" s="5"/>
      <c r="AR91" s="25"/>
      <c r="AS91" s="25"/>
    </row>
    <row r="92" spans="1:45" s="48" customFormat="1" ht="20.100000000000001" hidden="1" customHeight="1" x14ac:dyDescent="0.25">
      <c r="A92" s="86">
        <v>71</v>
      </c>
      <c r="B92" s="80" t="s">
        <v>85</v>
      </c>
      <c r="C92" s="263" t="s">
        <v>471</v>
      </c>
      <c r="D92" s="5"/>
      <c r="E92" s="5" t="str">
        <f>VLOOKUP($C92,'[4]Gui chi Quynh'!$D$7:$F$393,3,0)</f>
        <v>A1</v>
      </c>
      <c r="F92" s="19">
        <f>VLOOKUP(E92,Sheet1!$B$2:$C$12,2,TRUE)</f>
        <v>10</v>
      </c>
      <c r="G92" s="5" t="str">
        <f>VLOOKUP($C92,'[5]Gui chi Quynh'!$C$7:$E$391,3,0)</f>
        <v>A1</v>
      </c>
      <c r="H92" s="19">
        <f>VLOOKUP(G92,Sheet1!$B$2:$C$12,2,TRUE)</f>
        <v>10</v>
      </c>
      <c r="I92" s="5" t="str">
        <f>VLOOKUP($C92,'[6]Gui chi Quynh'!$C$7:$E$389,3,0)</f>
        <v>A1</v>
      </c>
      <c r="J92" s="19">
        <f>VLOOKUP(I92,Sheet1!$B$2:$C$12,2,TRUE)</f>
        <v>10</v>
      </c>
      <c r="K92" s="5" t="str">
        <f>VLOOKUP($C92,'[7]Gui chi Quynh'!$C$7:$E$389,3,0)</f>
        <v>A1</v>
      </c>
      <c r="L92" s="19">
        <f>VLOOKUP(K92,Sheet1!$B$2:$C$12,2,TRUE)</f>
        <v>10</v>
      </c>
      <c r="M92" s="5" t="str">
        <f>VLOOKUP($C92,'[8]Gui chi Quynh'!$C$7:$E$388,3,0)</f>
        <v>A1</v>
      </c>
      <c r="N92" s="19">
        <f>VLOOKUP(M92,Sheet1!$B$2:$C$12,2,TRUE)</f>
        <v>10</v>
      </c>
      <c r="O92" s="5">
        <f t="shared" ref="O92:O97" si="46">ROUND(AVERAGE(F92,H92,J92,L92,N92),2)</f>
        <v>10</v>
      </c>
      <c r="P92" s="226">
        <f t="shared" ref="P92:P97" si="47">COUNTIF(D92:M92,"C*")*1+COUNTIF(D92:M92,"D")*2+COUNTIF(D92:M92,"E")*3</f>
        <v>0</v>
      </c>
      <c r="Q92" s="9" t="str">
        <f t="shared" si="35"/>
        <v>Xuất sắc</v>
      </c>
      <c r="R92" s="10"/>
      <c r="S92" s="17"/>
      <c r="T92" s="19" t="e">
        <f>VLOOKUP(S92,Sheet1!$B$2:$C$12,2,TRUE)</f>
        <v>#N/A</v>
      </c>
      <c r="U92" s="5"/>
      <c r="V92" s="19" t="e">
        <f>VLOOKUP(U92,Sheet1!$B$2:$C$12,2,TRUE)</f>
        <v>#N/A</v>
      </c>
      <c r="W92" s="5"/>
      <c r="X92" s="19" t="e">
        <f>VLOOKUP(W92,Sheet1!$B$2:$C$12,2,TRUE)</f>
        <v>#N/A</v>
      </c>
      <c r="Y92" s="5"/>
      <c r="Z92" s="19" t="e">
        <f>VLOOKUP(Y92,Sheet1!$B$2:$C$12,2,TRUE)</f>
        <v>#N/A</v>
      </c>
      <c r="AA92" s="5"/>
      <c r="AB92" s="19" t="e">
        <f>VLOOKUP(AA92,Sheet1!$B$2:$C$12,2,TRUE)</f>
        <v>#N/A</v>
      </c>
      <c r="AC92" s="5" t="e">
        <f t="shared" si="36"/>
        <v>#N/A</v>
      </c>
      <c r="AD92" s="226">
        <f t="shared" si="23"/>
        <v>0</v>
      </c>
      <c r="AE92" s="9" t="e">
        <f t="shared" si="24"/>
        <v>#N/A</v>
      </c>
      <c r="AF92" s="5" t="e">
        <f t="shared" si="37"/>
        <v>#N/A</v>
      </c>
      <c r="AG92" s="226">
        <f t="shared" si="38"/>
        <v>0</v>
      </c>
      <c r="AH92" s="9" t="e">
        <f t="shared" si="25"/>
        <v>#N/A</v>
      </c>
      <c r="AI92" s="227"/>
      <c r="AJ92" s="9" t="e">
        <f t="shared" si="39"/>
        <v>#N/A</v>
      </c>
      <c r="AK92" s="9">
        <f t="shared" si="45"/>
        <v>0</v>
      </c>
      <c r="AL92" s="9" t="e">
        <f t="shared" si="40"/>
        <v>#N/A</v>
      </c>
      <c r="AM92" s="9" t="e">
        <f t="shared" si="41"/>
        <v>#N/A</v>
      </c>
      <c r="AN92" s="5"/>
      <c r="AO92" s="5"/>
      <c r="AP92" s="9"/>
      <c r="AQ92" s="5"/>
      <c r="AR92" s="25"/>
      <c r="AS92" s="25"/>
    </row>
    <row r="93" spans="1:45" s="7" customFormat="1" ht="20.100000000000001" hidden="1" customHeight="1" x14ac:dyDescent="0.25">
      <c r="A93" s="86">
        <f>A92+1</f>
        <v>72</v>
      </c>
      <c r="B93" s="80" t="s">
        <v>864</v>
      </c>
      <c r="C93" s="263" t="s">
        <v>544</v>
      </c>
      <c r="D93" s="45"/>
      <c r="E93" s="5" t="str">
        <f>VLOOKUP($C93,'[4]Gui chi Quynh'!$D$7:$F$393,3,0)</f>
        <v>A3</v>
      </c>
      <c r="F93" s="19">
        <f>VLOOKUP(E93,Sheet1!$B$2:$C$12,2,TRUE)</f>
        <v>8</v>
      </c>
      <c r="G93" s="5" t="str">
        <f>VLOOKUP($C93,'[5]Gui chi Quynh'!$C$7:$E$391,3,0)</f>
        <v>A2</v>
      </c>
      <c r="H93" s="19">
        <f>VLOOKUP(G93,Sheet1!$B$2:$C$12,2,TRUE)</f>
        <v>9</v>
      </c>
      <c r="I93" s="5" t="str">
        <f>VLOOKUP($C93,'[6]Gui chi Quynh'!$C$7:$E$389,3,0)</f>
        <v>A2</v>
      </c>
      <c r="J93" s="19">
        <f>VLOOKUP(I93,Sheet1!$B$2:$C$12,2,TRUE)</f>
        <v>9</v>
      </c>
      <c r="K93" s="5" t="str">
        <f>VLOOKUP($C93,'[7]Gui chi Quynh'!$C$7:$E$389,3,0)</f>
        <v>A2</v>
      </c>
      <c r="L93" s="19">
        <f>VLOOKUP(K93,Sheet1!$B$2:$C$12,2,TRUE)</f>
        <v>9</v>
      </c>
      <c r="M93" s="5" t="str">
        <f>VLOOKUP($C93,'[8]Gui chi Quynh'!$C$7:$E$388,3,0)</f>
        <v>A2</v>
      </c>
      <c r="N93" s="19">
        <f>VLOOKUP(M93,Sheet1!$B$2:$C$12,2,TRUE)</f>
        <v>9</v>
      </c>
      <c r="O93" s="5">
        <f t="shared" si="46"/>
        <v>8.8000000000000007</v>
      </c>
      <c r="P93" s="226">
        <f t="shared" si="47"/>
        <v>0</v>
      </c>
      <c r="Q93" s="9" t="str">
        <f t="shared" si="35"/>
        <v>Xuất sắc</v>
      </c>
      <c r="R93" s="10"/>
      <c r="S93" s="17"/>
      <c r="T93" s="19" t="e">
        <f>VLOOKUP(S93,Sheet1!$B$2:$C$12,2,TRUE)</f>
        <v>#N/A</v>
      </c>
      <c r="U93" s="5"/>
      <c r="V93" s="19" t="e">
        <f>VLOOKUP(U93,Sheet1!$B$2:$C$12,2,TRUE)</f>
        <v>#N/A</v>
      </c>
      <c r="W93" s="5"/>
      <c r="X93" s="19" t="e">
        <f>VLOOKUP(W93,Sheet1!$B$2:$C$12,2,TRUE)</f>
        <v>#N/A</v>
      </c>
      <c r="Y93" s="5"/>
      <c r="Z93" s="19" t="e">
        <f>VLOOKUP(Y93,Sheet1!$B$2:$C$12,2,TRUE)</f>
        <v>#N/A</v>
      </c>
      <c r="AA93" s="5"/>
      <c r="AB93" s="19" t="e">
        <f>VLOOKUP(AA93,Sheet1!$B$2:$C$12,2,TRUE)</f>
        <v>#N/A</v>
      </c>
      <c r="AC93" s="5" t="e">
        <f t="shared" si="36"/>
        <v>#N/A</v>
      </c>
      <c r="AD93" s="226">
        <f t="shared" si="23"/>
        <v>0</v>
      </c>
      <c r="AE93" s="9" t="e">
        <f t="shared" si="24"/>
        <v>#N/A</v>
      </c>
      <c r="AF93" s="5" t="e">
        <f t="shared" si="37"/>
        <v>#N/A</v>
      </c>
      <c r="AG93" s="226">
        <f t="shared" si="38"/>
        <v>0</v>
      </c>
      <c r="AH93" s="9" t="e">
        <f t="shared" si="25"/>
        <v>#N/A</v>
      </c>
      <c r="AI93" s="227"/>
      <c r="AJ93" s="9" t="e">
        <f t="shared" si="39"/>
        <v>#N/A</v>
      </c>
      <c r="AK93" s="9">
        <f t="shared" si="45"/>
        <v>0</v>
      </c>
      <c r="AL93" s="9" t="e">
        <f t="shared" si="40"/>
        <v>#N/A</v>
      </c>
      <c r="AM93" s="9" t="e">
        <f t="shared" si="41"/>
        <v>#N/A</v>
      </c>
      <c r="AN93" s="5"/>
      <c r="AO93" s="5"/>
      <c r="AP93" s="9"/>
      <c r="AQ93" s="5"/>
      <c r="AR93" s="25"/>
      <c r="AS93" s="25"/>
    </row>
    <row r="94" spans="1:45" s="7" customFormat="1" ht="20.100000000000001" hidden="1" customHeight="1" x14ac:dyDescent="0.25">
      <c r="A94" s="86">
        <f t="shared" ref="A94:A97" si="48">A93+1</f>
        <v>73</v>
      </c>
      <c r="B94" s="77" t="s">
        <v>86</v>
      </c>
      <c r="C94" s="86" t="s">
        <v>473</v>
      </c>
      <c r="D94" s="5"/>
      <c r="E94" s="5" t="str">
        <f>VLOOKUP($C94,'[4]Gui chi Quynh'!$D$7:$F$393,3,0)</f>
        <v>A4</v>
      </c>
      <c r="F94" s="19">
        <f>VLOOKUP(E94,Sheet1!$B$2:$C$12,2,TRUE)</f>
        <v>7</v>
      </c>
      <c r="G94" s="5" t="str">
        <f>VLOOKUP($C94,'[5]Gui chi Quynh'!$C$7:$E$391,3,0)</f>
        <v>A3</v>
      </c>
      <c r="H94" s="19">
        <f>VLOOKUP(G94,Sheet1!$B$2:$C$12,2,TRUE)</f>
        <v>8</v>
      </c>
      <c r="I94" s="5" t="str">
        <f>VLOOKUP($C94,'[6]Gui chi Quynh'!$C$7:$E$389,3,0)</f>
        <v>A3</v>
      </c>
      <c r="J94" s="19">
        <f>VLOOKUP(I94,Sheet1!$B$2:$C$12,2,TRUE)</f>
        <v>8</v>
      </c>
      <c r="K94" s="5" t="str">
        <f>VLOOKUP($C94,'[7]Gui chi Quynh'!$C$7:$E$389,3,0)</f>
        <v>A3</v>
      </c>
      <c r="L94" s="19">
        <f>VLOOKUP(K94,Sheet1!$B$2:$C$12,2,TRUE)</f>
        <v>8</v>
      </c>
      <c r="M94" s="5" t="str">
        <f>VLOOKUP($C94,'[8]Gui chi Quynh'!$C$7:$E$388,3,0)</f>
        <v>A3</v>
      </c>
      <c r="N94" s="19">
        <f>VLOOKUP(M94,Sheet1!$B$2:$C$12,2,TRUE)</f>
        <v>8</v>
      </c>
      <c r="O94" s="5">
        <f t="shared" si="46"/>
        <v>7.8</v>
      </c>
      <c r="P94" s="226">
        <f t="shared" si="47"/>
        <v>0</v>
      </c>
      <c r="Q94" s="9" t="str">
        <f t="shared" si="35"/>
        <v>Tốt</v>
      </c>
      <c r="R94" s="10"/>
      <c r="S94" s="17"/>
      <c r="T94" s="19" t="e">
        <f>VLOOKUP(S94,Sheet1!$B$2:$C$12,2,TRUE)</f>
        <v>#N/A</v>
      </c>
      <c r="U94" s="5"/>
      <c r="V94" s="19" t="e">
        <f>VLOOKUP(U94,Sheet1!$B$2:$C$12,2,TRUE)</f>
        <v>#N/A</v>
      </c>
      <c r="W94" s="5"/>
      <c r="X94" s="19" t="e">
        <f>VLOOKUP(W94,Sheet1!$B$2:$C$12,2,TRUE)</f>
        <v>#N/A</v>
      </c>
      <c r="Y94" s="5"/>
      <c r="Z94" s="19" t="e">
        <f>VLOOKUP(Y94,Sheet1!$B$2:$C$12,2,TRUE)</f>
        <v>#N/A</v>
      </c>
      <c r="AA94" s="5"/>
      <c r="AB94" s="19" t="e">
        <f>VLOOKUP(AA94,Sheet1!$B$2:$C$12,2,TRUE)</f>
        <v>#N/A</v>
      </c>
      <c r="AC94" s="5" t="e">
        <f t="shared" si="36"/>
        <v>#N/A</v>
      </c>
      <c r="AD94" s="226">
        <f t="shared" si="23"/>
        <v>0</v>
      </c>
      <c r="AE94" s="9" t="e">
        <f t="shared" si="24"/>
        <v>#N/A</v>
      </c>
      <c r="AF94" s="5" t="e">
        <f t="shared" si="37"/>
        <v>#N/A</v>
      </c>
      <c r="AG94" s="226">
        <f t="shared" si="38"/>
        <v>0</v>
      </c>
      <c r="AH94" s="9" t="e">
        <f t="shared" si="25"/>
        <v>#N/A</v>
      </c>
      <c r="AI94" s="227"/>
      <c r="AJ94" s="9" t="e">
        <f t="shared" si="39"/>
        <v>#N/A</v>
      </c>
      <c r="AK94" s="9">
        <f t="shared" si="45"/>
        <v>0</v>
      </c>
      <c r="AL94" s="9" t="e">
        <f t="shared" si="40"/>
        <v>#N/A</v>
      </c>
      <c r="AM94" s="9" t="e">
        <f t="shared" si="41"/>
        <v>#N/A</v>
      </c>
      <c r="AN94" s="5"/>
      <c r="AO94" s="5"/>
      <c r="AP94" s="9"/>
      <c r="AQ94" s="5"/>
      <c r="AR94" s="25"/>
      <c r="AS94" s="25"/>
    </row>
    <row r="95" spans="1:45" s="7" customFormat="1" ht="20.100000000000001" hidden="1" customHeight="1" x14ac:dyDescent="0.25">
      <c r="A95" s="86">
        <f t="shared" si="48"/>
        <v>74</v>
      </c>
      <c r="B95" s="77" t="s">
        <v>88</v>
      </c>
      <c r="C95" s="86" t="s">
        <v>474</v>
      </c>
      <c r="D95" s="5"/>
      <c r="E95" s="5" t="str">
        <f>VLOOKUP($C95,'[4]Gui chi Quynh'!$D$7:$F$393,3,0)</f>
        <v>A4</v>
      </c>
      <c r="F95" s="19">
        <f>VLOOKUP(E95,Sheet1!$B$2:$C$12,2,TRUE)</f>
        <v>7</v>
      </c>
      <c r="G95" s="5" t="str">
        <f>VLOOKUP($C95,'[5]Gui chi Quynh'!$C$7:$E$391,3,0)</f>
        <v>A3</v>
      </c>
      <c r="H95" s="19">
        <f>VLOOKUP(G95,Sheet1!$B$2:$C$12,2,TRUE)</f>
        <v>8</v>
      </c>
      <c r="I95" s="5" t="str">
        <f>VLOOKUP($C95,'[6]Gui chi Quynh'!$C$7:$E$389,3,0)</f>
        <v>A3</v>
      </c>
      <c r="J95" s="19">
        <f>VLOOKUP(I95,Sheet1!$B$2:$C$12,2,TRUE)</f>
        <v>8</v>
      </c>
      <c r="K95" s="5" t="str">
        <f>VLOOKUP($C95,'[7]Gui chi Quynh'!$C$7:$E$389,3,0)</f>
        <v>A3</v>
      </c>
      <c r="L95" s="19">
        <f>VLOOKUP(K95,Sheet1!$B$2:$C$12,2,TRUE)</f>
        <v>8</v>
      </c>
      <c r="M95" s="5" t="str">
        <f>VLOOKUP($C95,'[8]Gui chi Quynh'!$C$7:$E$388,3,0)</f>
        <v>A3</v>
      </c>
      <c r="N95" s="19">
        <f>VLOOKUP(M95,Sheet1!$B$2:$C$12,2,TRUE)</f>
        <v>8</v>
      </c>
      <c r="O95" s="5">
        <f t="shared" si="46"/>
        <v>7.8</v>
      </c>
      <c r="P95" s="226">
        <f t="shared" si="47"/>
        <v>0</v>
      </c>
      <c r="Q95" s="9" t="str">
        <f t="shared" si="35"/>
        <v>Tốt</v>
      </c>
      <c r="R95" s="10"/>
      <c r="S95" s="17"/>
      <c r="T95" s="19" t="e">
        <f>VLOOKUP(S95,Sheet1!$B$2:$C$12,2,TRUE)</f>
        <v>#N/A</v>
      </c>
      <c r="U95" s="5"/>
      <c r="V95" s="19" t="e">
        <f>VLOOKUP(U95,Sheet1!$B$2:$C$12,2,TRUE)</f>
        <v>#N/A</v>
      </c>
      <c r="W95" s="5"/>
      <c r="X95" s="19" t="e">
        <f>VLOOKUP(W95,Sheet1!$B$2:$C$12,2,TRUE)</f>
        <v>#N/A</v>
      </c>
      <c r="Y95" s="5"/>
      <c r="Z95" s="19" t="e">
        <f>VLOOKUP(Y95,Sheet1!$B$2:$C$12,2,TRUE)</f>
        <v>#N/A</v>
      </c>
      <c r="AA95" s="5"/>
      <c r="AB95" s="19" t="e">
        <f>VLOOKUP(AA95,Sheet1!$B$2:$C$12,2,TRUE)</f>
        <v>#N/A</v>
      </c>
      <c r="AC95" s="5" t="e">
        <f t="shared" si="36"/>
        <v>#N/A</v>
      </c>
      <c r="AD95" s="226">
        <f t="shared" si="23"/>
        <v>0</v>
      </c>
      <c r="AE95" s="9" t="e">
        <f t="shared" si="24"/>
        <v>#N/A</v>
      </c>
      <c r="AF95" s="5" t="e">
        <f t="shared" si="37"/>
        <v>#N/A</v>
      </c>
      <c r="AG95" s="226">
        <f t="shared" si="38"/>
        <v>0</v>
      </c>
      <c r="AH95" s="9" t="e">
        <f t="shared" si="25"/>
        <v>#N/A</v>
      </c>
      <c r="AI95" s="227"/>
      <c r="AJ95" s="9" t="e">
        <f t="shared" si="39"/>
        <v>#N/A</v>
      </c>
      <c r="AK95" s="9">
        <f t="shared" si="45"/>
        <v>0</v>
      </c>
      <c r="AL95" s="9" t="e">
        <f t="shared" si="40"/>
        <v>#N/A</v>
      </c>
      <c r="AM95" s="9" t="e">
        <f t="shared" si="41"/>
        <v>#N/A</v>
      </c>
      <c r="AN95" s="5"/>
      <c r="AO95" s="5"/>
      <c r="AP95" s="9"/>
      <c r="AQ95" s="5"/>
      <c r="AR95" s="25"/>
      <c r="AS95" s="25"/>
    </row>
    <row r="96" spans="1:45" s="48" customFormat="1" ht="20.100000000000001" hidden="1" customHeight="1" x14ac:dyDescent="0.25">
      <c r="A96" s="86">
        <f t="shared" si="48"/>
        <v>75</v>
      </c>
      <c r="B96" s="77" t="s">
        <v>4</v>
      </c>
      <c r="C96" s="86" t="s">
        <v>475</v>
      </c>
      <c r="D96" s="5"/>
      <c r="E96" s="5" t="str">
        <f>VLOOKUP($C96,'[4]Gui chi Quynh'!$D$7:$F$393,3,0)</f>
        <v>A2</v>
      </c>
      <c r="F96" s="19">
        <f>VLOOKUP(E96,Sheet1!$B$2:$C$12,2,TRUE)</f>
        <v>9</v>
      </c>
      <c r="G96" s="5" t="str">
        <f>VLOOKUP($C96,'[5]Gui chi Quynh'!$C$7:$E$391,3,0)</f>
        <v>A2</v>
      </c>
      <c r="H96" s="19">
        <f>VLOOKUP(G96,Sheet1!$B$2:$C$12,2,TRUE)</f>
        <v>9</v>
      </c>
      <c r="I96" s="5" t="str">
        <f>VLOOKUP($C96,'[6]Gui chi Quynh'!$C$7:$E$389,3,0)</f>
        <v>A2</v>
      </c>
      <c r="J96" s="19">
        <f>VLOOKUP(I96,Sheet1!$B$2:$C$12,2,TRUE)</f>
        <v>9</v>
      </c>
      <c r="K96" s="5" t="str">
        <f>VLOOKUP($C96,'[7]Gui chi Quynh'!$C$7:$E$389,3,0)</f>
        <v>A2</v>
      </c>
      <c r="L96" s="19">
        <f>VLOOKUP(K96,Sheet1!$B$2:$C$12,2,TRUE)</f>
        <v>9</v>
      </c>
      <c r="M96" s="5" t="str">
        <f>VLOOKUP($C96,'[8]Gui chi Quynh'!$C$7:$E$388,3,0)</f>
        <v>A2</v>
      </c>
      <c r="N96" s="19">
        <f>VLOOKUP(M96,Sheet1!$B$2:$C$12,2,TRUE)</f>
        <v>9</v>
      </c>
      <c r="O96" s="5">
        <f t="shared" si="46"/>
        <v>9</v>
      </c>
      <c r="P96" s="226">
        <f t="shared" si="47"/>
        <v>0</v>
      </c>
      <c r="Q96" s="9" t="str">
        <f t="shared" si="35"/>
        <v>Xuất sắc</v>
      </c>
      <c r="R96" s="10"/>
      <c r="S96" s="17"/>
      <c r="T96" s="19" t="e">
        <f>VLOOKUP(S96,Sheet1!$B$2:$C$12,2,TRUE)</f>
        <v>#N/A</v>
      </c>
      <c r="U96" s="5"/>
      <c r="V96" s="19" t="e">
        <f>VLOOKUP(U96,Sheet1!$B$2:$C$12,2,TRUE)</f>
        <v>#N/A</v>
      </c>
      <c r="W96" s="5"/>
      <c r="X96" s="19" t="e">
        <f>VLOOKUP(W96,Sheet1!$B$2:$C$12,2,TRUE)</f>
        <v>#N/A</v>
      </c>
      <c r="Y96" s="5"/>
      <c r="Z96" s="19" t="e">
        <f>VLOOKUP(Y96,Sheet1!$B$2:$C$12,2,TRUE)</f>
        <v>#N/A</v>
      </c>
      <c r="AA96" s="5"/>
      <c r="AB96" s="19" t="e">
        <f>VLOOKUP(AA96,Sheet1!$B$2:$C$12,2,TRUE)</f>
        <v>#N/A</v>
      </c>
      <c r="AC96" s="5" t="e">
        <f t="shared" si="36"/>
        <v>#N/A</v>
      </c>
      <c r="AD96" s="226">
        <f t="shared" si="23"/>
        <v>0</v>
      </c>
      <c r="AE96" s="9" t="e">
        <f t="shared" si="24"/>
        <v>#N/A</v>
      </c>
      <c r="AF96" s="5" t="e">
        <f t="shared" si="37"/>
        <v>#N/A</v>
      </c>
      <c r="AG96" s="226">
        <f t="shared" si="38"/>
        <v>0</v>
      </c>
      <c r="AH96" s="9" t="e">
        <f t="shared" si="25"/>
        <v>#N/A</v>
      </c>
      <c r="AI96" s="227"/>
      <c r="AJ96" s="9" t="e">
        <f t="shared" si="39"/>
        <v>#N/A</v>
      </c>
      <c r="AK96" s="9">
        <f t="shared" si="45"/>
        <v>0</v>
      </c>
      <c r="AL96" s="9" t="e">
        <f t="shared" si="40"/>
        <v>#N/A</v>
      </c>
      <c r="AM96" s="9" t="e">
        <f t="shared" si="41"/>
        <v>#N/A</v>
      </c>
      <c r="AN96" s="5"/>
      <c r="AO96" s="5"/>
      <c r="AP96" s="9"/>
      <c r="AQ96" s="5"/>
      <c r="AR96" s="25"/>
      <c r="AS96" s="25"/>
    </row>
    <row r="97" spans="1:45" s="7" customFormat="1" ht="20.100000000000001" hidden="1" customHeight="1" x14ac:dyDescent="0.25">
      <c r="A97" s="86">
        <f t="shared" si="48"/>
        <v>76</v>
      </c>
      <c r="B97" s="77" t="s">
        <v>254</v>
      </c>
      <c r="C97" s="86" t="s">
        <v>476</v>
      </c>
      <c r="D97" s="19"/>
      <c r="E97" s="5" t="str">
        <f>VLOOKUP($C97,'[4]Gui chi Quynh'!$D$7:$F$393,3,0)</f>
        <v>A2</v>
      </c>
      <c r="F97" s="19">
        <f>VLOOKUP(E97,Sheet1!$B$2:$C$12,2,TRUE)</f>
        <v>9</v>
      </c>
      <c r="G97" s="5" t="str">
        <f>VLOOKUP($C97,'[5]Gui chi Quynh'!$C$7:$E$391,3,0)</f>
        <v>A2</v>
      </c>
      <c r="H97" s="19">
        <f>VLOOKUP(G97,Sheet1!$B$2:$C$12,2,TRUE)</f>
        <v>9</v>
      </c>
      <c r="I97" s="5" t="str">
        <f>VLOOKUP($C97,'[6]Gui chi Quynh'!$C$7:$E$389,3,0)</f>
        <v>A2</v>
      </c>
      <c r="J97" s="19">
        <f>VLOOKUP(I97,Sheet1!$B$2:$C$12,2,TRUE)</f>
        <v>9</v>
      </c>
      <c r="K97" s="5" t="str">
        <f>VLOOKUP($C97,'[7]Gui chi Quynh'!$C$7:$E$389,3,0)</f>
        <v>A2</v>
      </c>
      <c r="L97" s="19">
        <f>VLOOKUP(K97,Sheet1!$B$2:$C$12,2,TRUE)</f>
        <v>9</v>
      </c>
      <c r="M97" s="5" t="str">
        <f>VLOOKUP($C97,'[8]Gui chi Quynh'!$C$7:$E$388,3,0)</f>
        <v>A2</v>
      </c>
      <c r="N97" s="19">
        <f>VLOOKUP(M97,Sheet1!$B$2:$C$12,2,TRUE)</f>
        <v>9</v>
      </c>
      <c r="O97" s="5">
        <f t="shared" si="46"/>
        <v>9</v>
      </c>
      <c r="P97" s="226">
        <f t="shared" si="47"/>
        <v>0</v>
      </c>
      <c r="Q97" s="9" t="str">
        <f t="shared" si="35"/>
        <v>Xuất sắc</v>
      </c>
      <c r="R97" s="10"/>
      <c r="S97" s="17"/>
      <c r="T97" s="19" t="e">
        <f>VLOOKUP(S97,Sheet1!$B$2:$C$12,2,TRUE)</f>
        <v>#N/A</v>
      </c>
      <c r="U97" s="5"/>
      <c r="V97" s="19" t="e">
        <f>VLOOKUP(U97,Sheet1!$B$2:$C$12,2,TRUE)</f>
        <v>#N/A</v>
      </c>
      <c r="W97" s="5"/>
      <c r="X97" s="19" t="e">
        <f>VLOOKUP(W97,Sheet1!$B$2:$C$12,2,TRUE)</f>
        <v>#N/A</v>
      </c>
      <c r="Y97" s="5"/>
      <c r="Z97" s="19" t="e">
        <f>VLOOKUP(Y97,Sheet1!$B$2:$C$12,2,TRUE)</f>
        <v>#N/A</v>
      </c>
      <c r="AA97" s="5"/>
      <c r="AB97" s="19" t="e">
        <f>VLOOKUP(AA97,Sheet1!$B$2:$C$12,2,TRUE)</f>
        <v>#N/A</v>
      </c>
      <c r="AC97" s="5" t="e">
        <f t="shared" si="36"/>
        <v>#N/A</v>
      </c>
      <c r="AD97" s="226">
        <f t="shared" si="23"/>
        <v>0</v>
      </c>
      <c r="AE97" s="9" t="e">
        <f t="shared" si="24"/>
        <v>#N/A</v>
      </c>
      <c r="AF97" s="5" t="e">
        <f t="shared" si="37"/>
        <v>#N/A</v>
      </c>
      <c r="AG97" s="226">
        <f t="shared" si="38"/>
        <v>0</v>
      </c>
      <c r="AH97" s="9" t="e">
        <f t="shared" si="25"/>
        <v>#N/A</v>
      </c>
      <c r="AI97" s="227"/>
      <c r="AJ97" s="9" t="e">
        <f t="shared" si="39"/>
        <v>#N/A</v>
      </c>
      <c r="AK97" s="9">
        <f t="shared" si="45"/>
        <v>0</v>
      </c>
      <c r="AL97" s="9" t="e">
        <f t="shared" si="40"/>
        <v>#N/A</v>
      </c>
      <c r="AM97" s="9" t="e">
        <f t="shared" si="41"/>
        <v>#N/A</v>
      </c>
      <c r="AN97" s="5"/>
      <c r="AO97" s="12"/>
      <c r="AP97" s="9"/>
      <c r="AQ97" s="5"/>
      <c r="AR97" s="25"/>
      <c r="AS97" s="25"/>
    </row>
    <row r="98" spans="1:45" s="7" customFormat="1" ht="20.100000000000001" customHeight="1" x14ac:dyDescent="0.25">
      <c r="A98" s="74" t="s">
        <v>861</v>
      </c>
      <c r="B98" s="260" t="s">
        <v>862</v>
      </c>
      <c r="C98" s="74"/>
      <c r="D98" s="45"/>
      <c r="E98" s="5"/>
      <c r="F98" s="19"/>
      <c r="G98" s="5"/>
      <c r="H98" s="19"/>
      <c r="I98" s="5"/>
      <c r="J98" s="19"/>
      <c r="K98" s="19"/>
      <c r="L98" s="19"/>
      <c r="M98" s="19"/>
      <c r="N98" s="19"/>
      <c r="O98" s="5"/>
      <c r="P98" s="226"/>
      <c r="Q98" s="9">
        <f>COUNTA($Q$99:$Q$99)</f>
        <v>1</v>
      </c>
      <c r="R98" s="10" t="str">
        <f xml:space="preserve"> (COUNTIF($Q$99:$Q$99, "Xuất sắc") &amp; " Xuất sắc")</f>
        <v>1 Xuất sắc</v>
      </c>
      <c r="S98" s="19"/>
      <c r="T98" s="19" t="e">
        <f>VLOOKUP(S98,Sheet1!$B$2:$C$12,2,TRUE)</f>
        <v>#N/A</v>
      </c>
      <c r="U98" s="5"/>
      <c r="V98" s="19" t="e">
        <f>VLOOKUP(U98,Sheet1!$B$2:$C$12,2,TRUE)</f>
        <v>#N/A</v>
      </c>
      <c r="W98" s="5"/>
      <c r="X98" s="19" t="e">
        <f>VLOOKUP(W98,Sheet1!$B$2:$C$12,2,TRUE)</f>
        <v>#N/A</v>
      </c>
      <c r="Y98" s="5"/>
      <c r="Z98" s="19" t="e">
        <f>VLOOKUP(Y98,Sheet1!$B$2:$C$12,2,TRUE)</f>
        <v>#N/A</v>
      </c>
      <c r="AA98" s="5"/>
      <c r="AB98" s="19" t="e">
        <f>VLOOKUP(AA98,Sheet1!$B$2:$C$12,2,TRUE)</f>
        <v>#N/A</v>
      </c>
      <c r="AC98" s="5" t="e">
        <f t="shared" si="36"/>
        <v>#N/A</v>
      </c>
      <c r="AD98" s="226">
        <f t="shared" si="23"/>
        <v>0</v>
      </c>
      <c r="AE98" s="9" t="e">
        <f t="shared" si="24"/>
        <v>#N/A</v>
      </c>
      <c r="AF98" s="5" t="e">
        <f t="shared" si="37"/>
        <v>#N/A</v>
      </c>
      <c r="AG98" s="226">
        <f t="shared" si="38"/>
        <v>0</v>
      </c>
      <c r="AH98" s="9" t="e">
        <f t="shared" si="25"/>
        <v>#N/A</v>
      </c>
      <c r="AI98" s="227"/>
      <c r="AJ98" s="9" t="e">
        <f t="shared" si="39"/>
        <v>#N/A</v>
      </c>
      <c r="AK98" s="9">
        <f t="shared" si="45"/>
        <v>0</v>
      </c>
      <c r="AL98" s="9" t="e">
        <f t="shared" si="40"/>
        <v>#N/A</v>
      </c>
      <c r="AM98" s="9" t="e">
        <f t="shared" si="41"/>
        <v>#N/A</v>
      </c>
      <c r="AN98" s="5"/>
      <c r="AO98" s="5"/>
      <c r="AP98" s="9"/>
      <c r="AQ98" s="5"/>
      <c r="AR98" s="25"/>
      <c r="AS98" s="25"/>
    </row>
    <row r="99" spans="1:45" s="7" customFormat="1" ht="20.100000000000001" hidden="1" customHeight="1" x14ac:dyDescent="0.25">
      <c r="A99" s="86">
        <v>77</v>
      </c>
      <c r="B99" s="80" t="s">
        <v>89</v>
      </c>
      <c r="C99" s="263" t="s">
        <v>477</v>
      </c>
      <c r="D99" s="45"/>
      <c r="E99" s="5" t="str">
        <f>VLOOKUP($C99,'[4]Gui chi Quynh'!$D$7:$F$393,3,0)</f>
        <v>A3</v>
      </c>
      <c r="F99" s="19">
        <f>VLOOKUP(E99,Sheet1!$B$2:$C$12,2,TRUE)</f>
        <v>8</v>
      </c>
      <c r="G99" s="5" t="str">
        <f>VLOOKUP($C99,'[5]Gui chi Quynh'!$C$7:$E$391,3,0)</f>
        <v>A2</v>
      </c>
      <c r="H99" s="19">
        <f>VLOOKUP(G99,Sheet1!$B$2:$C$12,2,TRUE)</f>
        <v>9</v>
      </c>
      <c r="I99" s="5" t="str">
        <f>VLOOKUP($C99,'[6]Gui chi Quynh'!$C$7:$E$389,3,0)</f>
        <v>A2</v>
      </c>
      <c r="J99" s="19">
        <f>VLOOKUP(I99,Sheet1!$B$2:$C$12,2,TRUE)</f>
        <v>9</v>
      </c>
      <c r="K99" s="5" t="str">
        <f>VLOOKUP($C99,'[7]Gui chi Quynh'!$C$7:$E$389,3,0)</f>
        <v>A3</v>
      </c>
      <c r="L99" s="19">
        <f>VLOOKUP(K99,Sheet1!$B$2:$C$12,2,TRUE)</f>
        <v>8</v>
      </c>
      <c r="M99" s="5" t="str">
        <f>VLOOKUP($C99,'[8]Gui chi Quynh'!$C$7:$E$388,3,0)</f>
        <v>A2</v>
      </c>
      <c r="N99" s="19">
        <f>VLOOKUP(M99,Sheet1!$B$2:$C$12,2,TRUE)</f>
        <v>9</v>
      </c>
      <c r="O99" s="5">
        <f>ROUND(AVERAGE(F99,H99,J99,L99,N99),2)</f>
        <v>8.6</v>
      </c>
      <c r="P99" s="226">
        <f>COUNTIF(D99:M99,"C*")*1+COUNTIF(D99:M99,"D")*2+COUNTIF(D99:M99,"E")*3</f>
        <v>0</v>
      </c>
      <c r="Q99" s="9" t="str">
        <f t="shared" si="35"/>
        <v>Xuất sắc</v>
      </c>
      <c r="R99" s="10"/>
      <c r="S99" s="17"/>
      <c r="T99" s="19" t="e">
        <f>VLOOKUP(S99,Sheet1!$B$2:$C$12,2,TRUE)</f>
        <v>#N/A</v>
      </c>
      <c r="U99" s="5"/>
      <c r="V99" s="19" t="e">
        <f>VLOOKUP(U99,Sheet1!$B$2:$C$12,2,TRUE)</f>
        <v>#N/A</v>
      </c>
      <c r="W99" s="5"/>
      <c r="X99" s="19" t="e">
        <f>VLOOKUP(W99,Sheet1!$B$2:$C$12,2,TRUE)</f>
        <v>#N/A</v>
      </c>
      <c r="Y99" s="5"/>
      <c r="Z99" s="19" t="e">
        <f>VLOOKUP(Y99,Sheet1!$B$2:$C$12,2,TRUE)</f>
        <v>#N/A</v>
      </c>
      <c r="AA99" s="5"/>
      <c r="AB99" s="19" t="e">
        <f>VLOOKUP(AA99,Sheet1!$B$2:$C$12,2,TRUE)</f>
        <v>#N/A</v>
      </c>
      <c r="AC99" s="5" t="e">
        <f t="shared" si="36"/>
        <v>#N/A</v>
      </c>
      <c r="AD99" s="226">
        <f t="shared" si="23"/>
        <v>0</v>
      </c>
      <c r="AE99" s="9" t="e">
        <f t="shared" si="24"/>
        <v>#N/A</v>
      </c>
      <c r="AF99" s="5" t="e">
        <f t="shared" si="37"/>
        <v>#N/A</v>
      </c>
      <c r="AG99" s="226">
        <f t="shared" si="38"/>
        <v>0</v>
      </c>
      <c r="AH99" s="9" t="e">
        <f t="shared" si="25"/>
        <v>#N/A</v>
      </c>
      <c r="AI99" s="227"/>
      <c r="AJ99" s="9" t="e">
        <f t="shared" si="39"/>
        <v>#N/A</v>
      </c>
      <c r="AK99" s="9">
        <f t="shared" si="45"/>
        <v>0</v>
      </c>
      <c r="AL99" s="9" t="e">
        <f t="shared" si="40"/>
        <v>#N/A</v>
      </c>
      <c r="AM99" s="9" t="e">
        <f t="shared" si="41"/>
        <v>#N/A</v>
      </c>
      <c r="AN99" s="5"/>
      <c r="AO99" s="5"/>
      <c r="AP99" s="9"/>
      <c r="AQ99" s="5"/>
      <c r="AR99" s="25"/>
      <c r="AS99" s="25"/>
    </row>
    <row r="100" spans="1:45" s="7" customFormat="1" ht="22.5" customHeight="1" x14ac:dyDescent="0.25">
      <c r="A100" s="307" t="s">
        <v>904</v>
      </c>
      <c r="B100" s="308" t="s">
        <v>905</v>
      </c>
      <c r="C100" s="309"/>
      <c r="D100" s="310"/>
      <c r="E100" s="309"/>
      <c r="F100" s="310"/>
      <c r="G100" s="309"/>
      <c r="H100" s="310"/>
      <c r="I100" s="309"/>
      <c r="J100" s="310"/>
      <c r="K100" s="309"/>
      <c r="L100" s="310"/>
      <c r="M100" s="309"/>
      <c r="N100" s="310"/>
      <c r="O100" s="309"/>
      <c r="P100" s="311"/>
      <c r="Q100" s="312">
        <f>Q101+Q103</f>
        <v>2</v>
      </c>
      <c r="R100" s="313" t="str">
        <f xml:space="preserve"> (COUNTIF($Q$102:$Q$104, "Xuất sắc") &amp; " Xuất sắc")</f>
        <v>2 Xuất sắc</v>
      </c>
      <c r="S100" s="224"/>
      <c r="T100" s="8"/>
      <c r="U100" s="224"/>
      <c r="V100" s="8"/>
      <c r="W100" s="224"/>
      <c r="X100" s="8"/>
      <c r="Y100" s="224"/>
      <c r="Z100" s="8"/>
      <c r="AA100" s="224"/>
      <c r="AB100" s="8"/>
      <c r="AC100" s="224"/>
      <c r="AD100" s="277"/>
      <c r="AE100" s="224"/>
      <c r="AF100" s="224"/>
      <c r="AG100" s="277"/>
      <c r="AH100" s="224"/>
      <c r="AI100" s="225"/>
      <c r="AJ100" s="8"/>
      <c r="AK100" s="224"/>
      <c r="AL100" s="8"/>
      <c r="AM100" s="224"/>
      <c r="AN100" s="8"/>
      <c r="AO100" s="224"/>
      <c r="AP100" s="8"/>
      <c r="AQ100" s="224"/>
      <c r="AR100" s="43"/>
      <c r="AS100" s="43"/>
    </row>
    <row r="101" spans="1:45" s="7" customFormat="1" ht="20.100000000000001" customHeight="1" x14ac:dyDescent="0.25">
      <c r="A101" s="74" t="s">
        <v>859</v>
      </c>
      <c r="B101" s="260" t="s">
        <v>860</v>
      </c>
      <c r="C101" s="74"/>
      <c r="D101" s="45"/>
      <c r="E101" s="5"/>
      <c r="F101" s="19"/>
      <c r="G101" s="5"/>
      <c r="H101" s="19"/>
      <c r="I101" s="5"/>
      <c r="J101" s="19"/>
      <c r="K101" s="19"/>
      <c r="L101" s="19"/>
      <c r="M101" s="19"/>
      <c r="N101" s="19"/>
      <c r="O101" s="5"/>
      <c r="P101" s="226"/>
      <c r="Q101" s="9">
        <f>COUNTA($Q$102:$Q$102)</f>
        <v>1</v>
      </c>
      <c r="R101" s="10" t="str">
        <f xml:space="preserve"> (COUNTIF($Q$102:$Q$102, "Xuất sắc") &amp; " Xuất sắc")</f>
        <v>1 Xuất sắc</v>
      </c>
      <c r="S101" s="19"/>
      <c r="T101" s="19" t="e">
        <f>VLOOKUP(S101,Sheet1!$B$2:$C$12,2,TRUE)</f>
        <v>#N/A</v>
      </c>
      <c r="U101" s="5"/>
      <c r="V101" s="19" t="e">
        <f>VLOOKUP(U101,Sheet1!$B$2:$C$12,2,TRUE)</f>
        <v>#N/A</v>
      </c>
      <c r="W101" s="5"/>
      <c r="X101" s="19" t="e">
        <f>VLOOKUP(W101,Sheet1!$B$2:$C$12,2,TRUE)</f>
        <v>#N/A</v>
      </c>
      <c r="Y101" s="5"/>
      <c r="Z101" s="19" t="e">
        <f>VLOOKUP(Y101,Sheet1!$B$2:$C$12,2,TRUE)</f>
        <v>#N/A</v>
      </c>
      <c r="AA101" s="5"/>
      <c r="AB101" s="19" t="e">
        <f>VLOOKUP(AA101,Sheet1!$B$2:$C$12,2,TRUE)</f>
        <v>#N/A</v>
      </c>
      <c r="AC101" s="5" t="e">
        <f t="shared" si="36"/>
        <v>#N/A</v>
      </c>
      <c r="AD101" s="226">
        <f t="shared" si="23"/>
        <v>0</v>
      </c>
      <c r="AE101" s="9" t="e">
        <f t="shared" si="24"/>
        <v>#N/A</v>
      </c>
      <c r="AF101" s="5" t="e">
        <f t="shared" si="37"/>
        <v>#N/A</v>
      </c>
      <c r="AG101" s="226">
        <f t="shared" si="38"/>
        <v>0</v>
      </c>
      <c r="AH101" s="9" t="e">
        <f t="shared" si="25"/>
        <v>#N/A</v>
      </c>
      <c r="AI101" s="227"/>
      <c r="AJ101" s="9" t="e">
        <f t="shared" si="39"/>
        <v>#N/A</v>
      </c>
      <c r="AK101" s="9">
        <f>COUNTIF(E101:Z101,"D")*1</f>
        <v>0</v>
      </c>
      <c r="AL101" s="9" t="e">
        <f t="shared" si="40"/>
        <v>#N/A</v>
      </c>
      <c r="AM101" s="9" t="e">
        <f t="shared" si="41"/>
        <v>#N/A</v>
      </c>
      <c r="AN101" s="5"/>
      <c r="AO101" s="5"/>
      <c r="AP101" s="9"/>
      <c r="AQ101" s="5"/>
      <c r="AR101" s="25"/>
      <c r="AS101" s="25"/>
    </row>
    <row r="102" spans="1:45" s="7" customFormat="1" ht="20.100000000000001" hidden="1" customHeight="1" x14ac:dyDescent="0.25">
      <c r="A102" s="86">
        <v>78</v>
      </c>
      <c r="B102" s="80" t="s">
        <v>368</v>
      </c>
      <c r="C102" s="267" t="s">
        <v>514</v>
      </c>
      <c r="D102" s="5"/>
      <c r="E102" s="5" t="str">
        <f>VLOOKUP($C102,'[4]Gui chi Quynh'!$D$7:$F$393,3,0)</f>
        <v>A1</v>
      </c>
      <c r="F102" s="19">
        <f>VLOOKUP(E102,Sheet1!$B$2:$C$12,2,TRUE)</f>
        <v>10</v>
      </c>
      <c r="G102" s="5" t="str">
        <f>VLOOKUP($C102,'[5]Gui chi Quynh'!$C$7:$E$391,3,0)</f>
        <v>A1</v>
      </c>
      <c r="H102" s="19">
        <f>VLOOKUP(G102,Sheet1!$B$2:$C$12,2,TRUE)</f>
        <v>10</v>
      </c>
      <c r="I102" s="5" t="str">
        <f>VLOOKUP($C102,'[6]Gui chi Quynh'!$C$7:$E$389,3,0)</f>
        <v>A1</v>
      </c>
      <c r="J102" s="19">
        <f>VLOOKUP(I102,Sheet1!$B$2:$C$12,2,TRUE)</f>
        <v>10</v>
      </c>
      <c r="K102" s="5" t="str">
        <f>VLOOKUP($C102,'[7]Gui chi Quynh'!$C$7:$E$389,3,0)</f>
        <v>A1</v>
      </c>
      <c r="L102" s="19">
        <f>VLOOKUP(K102,Sheet1!$B$2:$C$12,2,TRUE)</f>
        <v>10</v>
      </c>
      <c r="M102" s="5" t="str">
        <f>VLOOKUP($C102,'[8]Gui chi Quynh'!$C$7:$E$388,3,0)</f>
        <v>A2</v>
      </c>
      <c r="N102" s="19">
        <f>VLOOKUP(M102,Sheet1!$B$2:$C$12,2,TRUE)</f>
        <v>9</v>
      </c>
      <c r="O102" s="5">
        <f>ROUND(AVERAGE(F102,H102,J102,L102,N102),2)</f>
        <v>9.8000000000000007</v>
      </c>
      <c r="P102" s="226">
        <f>COUNTIF(D102:M102,"C*")*1+COUNTIF(D102:M102,"D")*2+COUNTIF(D102:M102,"E")*3</f>
        <v>0</v>
      </c>
      <c r="Q102" s="9" t="str">
        <f t="shared" si="35"/>
        <v>Xuất sắc</v>
      </c>
      <c r="R102" s="10"/>
      <c r="S102" s="17"/>
      <c r="T102" s="19" t="e">
        <f>VLOOKUP(S102,Sheet1!$B$2:$C$12,2,TRUE)</f>
        <v>#N/A</v>
      </c>
      <c r="U102" s="5"/>
      <c r="V102" s="19" t="e">
        <f>VLOOKUP(U102,Sheet1!$B$2:$C$12,2,TRUE)</f>
        <v>#N/A</v>
      </c>
      <c r="W102" s="5"/>
      <c r="X102" s="19" t="e">
        <f>VLOOKUP(W102,Sheet1!$B$2:$C$12,2,TRUE)</f>
        <v>#N/A</v>
      </c>
      <c r="Y102" s="5"/>
      <c r="Z102" s="19" t="e">
        <f>VLOOKUP(Y102,Sheet1!$B$2:$C$12,2,TRUE)</f>
        <v>#N/A</v>
      </c>
      <c r="AA102" s="5"/>
      <c r="AB102" s="19" t="e">
        <f>VLOOKUP(AA102,Sheet1!$B$2:$C$12,2,TRUE)</f>
        <v>#N/A</v>
      </c>
      <c r="AC102" s="5" t="e">
        <f t="shared" si="36"/>
        <v>#N/A</v>
      </c>
      <c r="AD102" s="226">
        <f t="shared" si="23"/>
        <v>0</v>
      </c>
      <c r="AE102" s="9" t="e">
        <f t="shared" si="24"/>
        <v>#N/A</v>
      </c>
      <c r="AF102" s="5" t="e">
        <f t="shared" si="37"/>
        <v>#N/A</v>
      </c>
      <c r="AG102" s="226">
        <f t="shared" si="38"/>
        <v>0</v>
      </c>
      <c r="AH102" s="9" t="e">
        <f t="shared" si="25"/>
        <v>#N/A</v>
      </c>
      <c r="AI102" s="227"/>
      <c r="AJ102" s="9" t="e">
        <f t="shared" si="39"/>
        <v>#N/A</v>
      </c>
      <c r="AK102" s="9">
        <f>COUNTIF(E102:Z102,"D")*1</f>
        <v>0</v>
      </c>
      <c r="AL102" s="9" t="e">
        <f t="shared" si="40"/>
        <v>#N/A</v>
      </c>
      <c r="AM102" s="9" t="e">
        <f t="shared" si="41"/>
        <v>#N/A</v>
      </c>
      <c r="AN102" s="5"/>
      <c r="AO102" s="5"/>
      <c r="AP102" s="9"/>
      <c r="AQ102" s="5"/>
      <c r="AR102" s="25"/>
      <c r="AS102" s="25"/>
    </row>
    <row r="103" spans="1:45" s="7" customFormat="1" ht="20.100000000000001" customHeight="1" x14ac:dyDescent="0.25">
      <c r="A103" s="74" t="s">
        <v>861</v>
      </c>
      <c r="B103" s="260" t="s">
        <v>862</v>
      </c>
      <c r="C103" s="74"/>
      <c r="D103" s="45"/>
      <c r="E103" s="5"/>
      <c r="F103" s="19"/>
      <c r="G103" s="5"/>
      <c r="H103" s="19"/>
      <c r="I103" s="5"/>
      <c r="J103" s="19"/>
      <c r="K103" s="19"/>
      <c r="L103" s="19"/>
      <c r="M103" s="19"/>
      <c r="N103" s="19"/>
      <c r="O103" s="5"/>
      <c r="P103" s="226"/>
      <c r="Q103" s="9">
        <f>COUNTA($Q$104:$Q$104)</f>
        <v>1</v>
      </c>
      <c r="R103" s="10" t="str">
        <f xml:space="preserve"> (COUNTIF($Q$104:$Q$104, "Xuất sắc") &amp; " Xuất sắc")</f>
        <v>1 Xuất sắc</v>
      </c>
      <c r="S103" s="19"/>
      <c r="T103" s="19" t="e">
        <f>VLOOKUP(S103,Sheet1!$B$2:$C$12,2,TRUE)</f>
        <v>#N/A</v>
      </c>
      <c r="U103" s="5"/>
      <c r="V103" s="19" t="e">
        <f>VLOOKUP(U103,Sheet1!$B$2:$C$12,2,TRUE)</f>
        <v>#N/A</v>
      </c>
      <c r="W103" s="5"/>
      <c r="X103" s="19" t="e">
        <f>VLOOKUP(W103,Sheet1!$B$2:$C$12,2,TRUE)</f>
        <v>#N/A</v>
      </c>
      <c r="Y103" s="5"/>
      <c r="Z103" s="19" t="e">
        <f>VLOOKUP(Y103,Sheet1!$B$2:$C$12,2,TRUE)</f>
        <v>#N/A</v>
      </c>
      <c r="AA103" s="5"/>
      <c r="AB103" s="19" t="e">
        <f>VLOOKUP(AA103,Sheet1!$B$2:$C$12,2,TRUE)</f>
        <v>#N/A</v>
      </c>
      <c r="AC103" s="5" t="e">
        <f t="shared" si="36"/>
        <v>#N/A</v>
      </c>
      <c r="AD103" s="226">
        <f t="shared" si="23"/>
        <v>0</v>
      </c>
      <c r="AE103" s="9" t="e">
        <f t="shared" si="24"/>
        <v>#N/A</v>
      </c>
      <c r="AF103" s="5" t="e">
        <f t="shared" si="37"/>
        <v>#N/A</v>
      </c>
      <c r="AG103" s="226">
        <f t="shared" si="38"/>
        <v>0</v>
      </c>
      <c r="AH103" s="9" t="e">
        <f t="shared" si="25"/>
        <v>#N/A</v>
      </c>
      <c r="AI103" s="227"/>
      <c r="AJ103" s="9" t="e">
        <f t="shared" si="39"/>
        <v>#N/A</v>
      </c>
      <c r="AK103" s="9">
        <f>COUNTIF(E103:Z103,"D")*1</f>
        <v>0</v>
      </c>
      <c r="AL103" s="9" t="e">
        <f t="shared" si="40"/>
        <v>#N/A</v>
      </c>
      <c r="AM103" s="9" t="e">
        <f t="shared" si="41"/>
        <v>#N/A</v>
      </c>
      <c r="AN103" s="5"/>
      <c r="AO103" s="5"/>
      <c r="AP103" s="9"/>
      <c r="AQ103" s="5"/>
      <c r="AR103" s="25"/>
      <c r="AS103" s="25"/>
    </row>
    <row r="104" spans="1:45" s="7" customFormat="1" ht="20.100000000000001" hidden="1" customHeight="1" x14ac:dyDescent="0.25">
      <c r="A104" s="86">
        <v>79</v>
      </c>
      <c r="B104" s="80" t="s">
        <v>91</v>
      </c>
      <c r="C104" s="263" t="s">
        <v>479</v>
      </c>
      <c r="D104" s="5"/>
      <c r="E104" s="5" t="str">
        <f>VLOOKUP($C104,'[4]Gui chi Quynh'!$D$7:$F$393,3,0)</f>
        <v>A3</v>
      </c>
      <c r="F104" s="19">
        <f>VLOOKUP(E104,Sheet1!$B$2:$C$12,2,TRUE)</f>
        <v>8</v>
      </c>
      <c r="G104" s="5" t="str">
        <f>VLOOKUP($C104,'[5]Gui chi Quynh'!$C$7:$E$391,3,0)</f>
        <v>A3</v>
      </c>
      <c r="H104" s="19">
        <f>VLOOKUP(G104,Sheet1!$B$2:$C$12,2,TRUE)</f>
        <v>8</v>
      </c>
      <c r="I104" s="5" t="str">
        <f>VLOOKUP($C104,'[6]Gui chi Quynh'!$C$7:$E$389,3,0)</f>
        <v>A3</v>
      </c>
      <c r="J104" s="19">
        <f>VLOOKUP(I104,Sheet1!$B$2:$C$12,2,TRUE)</f>
        <v>8</v>
      </c>
      <c r="K104" s="5" t="str">
        <f>VLOOKUP($C104,'[7]Gui chi Quynh'!$C$7:$E$389,3,0)</f>
        <v>A3</v>
      </c>
      <c r="L104" s="19">
        <f>VLOOKUP(K104,Sheet1!$B$2:$C$12,2,TRUE)</f>
        <v>8</v>
      </c>
      <c r="M104" s="5" t="str">
        <f>VLOOKUP($C104,'[8]Gui chi Quynh'!$C$7:$E$388,3,0)</f>
        <v>A3</v>
      </c>
      <c r="N104" s="19">
        <f>VLOOKUP(M104,Sheet1!$B$2:$C$12,2,TRUE)</f>
        <v>8</v>
      </c>
      <c r="O104" s="5">
        <f>ROUND(AVERAGE(F104,H104,J104,L104,N104),2)</f>
        <v>8</v>
      </c>
      <c r="P104" s="226">
        <f>COUNTIF(D104:M104,"C*")*1+COUNTIF(D104:M104,"D")*2+COUNTIF(D104:M104,"E")*3</f>
        <v>0</v>
      </c>
      <c r="Q104" s="9" t="str">
        <f t="shared" si="35"/>
        <v>Xuất sắc</v>
      </c>
      <c r="R104" s="10"/>
      <c r="S104" s="17"/>
      <c r="T104" s="19" t="e">
        <f>VLOOKUP(S104,Sheet1!$B$2:$C$12,2,TRUE)</f>
        <v>#N/A</v>
      </c>
      <c r="U104" s="5"/>
      <c r="V104" s="19" t="e">
        <f>VLOOKUP(U104,Sheet1!$B$2:$C$12,2,TRUE)</f>
        <v>#N/A</v>
      </c>
      <c r="W104" s="5"/>
      <c r="X104" s="19" t="e">
        <f>VLOOKUP(W104,Sheet1!$B$2:$C$12,2,TRUE)</f>
        <v>#N/A</v>
      </c>
      <c r="Y104" s="5"/>
      <c r="Z104" s="19" t="e">
        <f>VLOOKUP(Y104,Sheet1!$B$2:$C$12,2,TRUE)</f>
        <v>#N/A</v>
      </c>
      <c r="AA104" s="5"/>
      <c r="AB104" s="19" t="e">
        <f>VLOOKUP(AA104,Sheet1!$B$2:$C$12,2,TRUE)</f>
        <v>#N/A</v>
      </c>
      <c r="AC104" s="5" t="e">
        <f t="shared" si="36"/>
        <v>#N/A</v>
      </c>
      <c r="AD104" s="226">
        <f t="shared" si="23"/>
        <v>0</v>
      </c>
      <c r="AE104" s="9" t="e">
        <f t="shared" si="24"/>
        <v>#N/A</v>
      </c>
      <c r="AF104" s="5" t="e">
        <f t="shared" si="37"/>
        <v>#N/A</v>
      </c>
      <c r="AG104" s="226">
        <f t="shared" si="38"/>
        <v>0</v>
      </c>
      <c r="AH104" s="9" t="e">
        <f t="shared" si="25"/>
        <v>#N/A</v>
      </c>
      <c r="AI104" s="227"/>
      <c r="AJ104" s="9" t="e">
        <f t="shared" si="39"/>
        <v>#N/A</v>
      </c>
      <c r="AK104" s="9">
        <f>COUNTIF(E104:Z104,"D")*1</f>
        <v>0</v>
      </c>
      <c r="AL104" s="9" t="e">
        <f t="shared" si="40"/>
        <v>#N/A</v>
      </c>
      <c r="AM104" s="9" t="e">
        <f t="shared" si="41"/>
        <v>#N/A</v>
      </c>
      <c r="AN104" s="5"/>
      <c r="AO104" s="5"/>
      <c r="AP104" s="9"/>
      <c r="AQ104" s="5"/>
      <c r="AR104" s="25"/>
      <c r="AS104" s="25"/>
    </row>
    <row r="105" spans="1:45" s="7" customFormat="1" ht="22.5" customHeight="1" x14ac:dyDescent="0.25">
      <c r="A105" s="307" t="s">
        <v>906</v>
      </c>
      <c r="B105" s="308" t="s">
        <v>907</v>
      </c>
      <c r="C105" s="309"/>
      <c r="D105" s="310"/>
      <c r="E105" s="309"/>
      <c r="F105" s="310"/>
      <c r="G105" s="309"/>
      <c r="H105" s="310"/>
      <c r="I105" s="309"/>
      <c r="J105" s="310"/>
      <c r="K105" s="309"/>
      <c r="L105" s="310"/>
      <c r="M105" s="309"/>
      <c r="N105" s="310"/>
      <c r="O105" s="309"/>
      <c r="P105" s="311"/>
      <c r="Q105" s="312">
        <f>Q106+Q121</f>
        <v>33</v>
      </c>
      <c r="R105" s="313" t="str">
        <f xml:space="preserve"> (COUNTIF($Q$107:$Q$140, "Xuất sắc") &amp; " Xuất sắc") &amp;" + "&amp; (COUNTIF($Q$107:$Q$140, "Tốt") &amp; " Tốt")</f>
        <v>13 Xuất sắc + 20 Tốt</v>
      </c>
      <c r="S105" s="224"/>
      <c r="T105" s="8"/>
      <c r="U105" s="224"/>
      <c r="V105" s="8"/>
      <c r="W105" s="224"/>
      <c r="X105" s="8"/>
      <c r="Y105" s="224"/>
      <c r="Z105" s="8"/>
      <c r="AA105" s="224"/>
      <c r="AB105" s="8"/>
      <c r="AC105" s="224"/>
      <c r="AD105" s="277"/>
      <c r="AE105" s="224"/>
      <c r="AF105" s="224"/>
      <c r="AG105" s="277"/>
      <c r="AH105" s="224"/>
      <c r="AI105" s="225"/>
      <c r="AJ105" s="8"/>
      <c r="AK105" s="224"/>
      <c r="AL105" s="8"/>
      <c r="AM105" s="224"/>
      <c r="AN105" s="8"/>
      <c r="AO105" s="224"/>
      <c r="AP105" s="8"/>
      <c r="AQ105" s="224"/>
      <c r="AR105" s="43"/>
      <c r="AS105" s="43"/>
    </row>
    <row r="106" spans="1:45" s="7" customFormat="1" ht="20.100000000000001" customHeight="1" x14ac:dyDescent="0.25">
      <c r="A106" s="74" t="s">
        <v>859</v>
      </c>
      <c r="B106" s="260" t="s">
        <v>860</v>
      </c>
      <c r="C106" s="74"/>
      <c r="D106" s="45"/>
      <c r="E106" s="5"/>
      <c r="F106" s="19"/>
      <c r="G106" s="5"/>
      <c r="H106" s="19"/>
      <c r="I106" s="5"/>
      <c r="J106" s="19"/>
      <c r="K106" s="19"/>
      <c r="L106" s="19"/>
      <c r="M106" s="19"/>
      <c r="N106" s="19"/>
      <c r="O106" s="5"/>
      <c r="P106" s="226"/>
      <c r="Q106" s="9">
        <f>COUNTA($Q$107:$Q$120)</f>
        <v>14</v>
      </c>
      <c r="R106" s="10" t="str">
        <f xml:space="preserve"> (COUNTIF($Q$107:$Q$120, "Xuất sắc") &amp; " Xuất sắc") &amp;" + "&amp; (COUNTIF($Q$107:$Q$120, "Tốt") &amp; " Tốt")</f>
        <v>11 Xuất sắc + 3 Tốt</v>
      </c>
      <c r="S106" s="19"/>
      <c r="T106" s="19" t="e">
        <f>VLOOKUP(S106,Sheet1!$B$2:$C$12,2,TRUE)</f>
        <v>#N/A</v>
      </c>
      <c r="U106" s="5"/>
      <c r="V106" s="19" t="e">
        <f>VLOOKUP(U106,Sheet1!$B$2:$C$12,2,TRUE)</f>
        <v>#N/A</v>
      </c>
      <c r="W106" s="5"/>
      <c r="X106" s="19" t="e">
        <f>VLOOKUP(W106,Sheet1!$B$2:$C$12,2,TRUE)</f>
        <v>#N/A</v>
      </c>
      <c r="Y106" s="5"/>
      <c r="Z106" s="19" t="e">
        <f>VLOOKUP(Y106,Sheet1!$B$2:$C$12,2,TRUE)</f>
        <v>#N/A</v>
      </c>
      <c r="AA106" s="5"/>
      <c r="AB106" s="19" t="e">
        <f>VLOOKUP(AA106,Sheet1!$B$2:$C$12,2,TRUE)</f>
        <v>#N/A</v>
      </c>
      <c r="AC106" s="5" t="e">
        <f t="shared" si="36"/>
        <v>#N/A</v>
      </c>
      <c r="AD106" s="226">
        <f t="shared" si="23"/>
        <v>0</v>
      </c>
      <c r="AE106" s="9" t="e">
        <f t="shared" si="24"/>
        <v>#N/A</v>
      </c>
      <c r="AF106" s="5" t="e">
        <f t="shared" si="37"/>
        <v>#N/A</v>
      </c>
      <c r="AG106" s="226">
        <f t="shared" si="38"/>
        <v>0</v>
      </c>
      <c r="AH106" s="9" t="e">
        <f t="shared" si="25"/>
        <v>#N/A</v>
      </c>
      <c r="AI106" s="227"/>
      <c r="AJ106" s="9" t="e">
        <f t="shared" si="39"/>
        <v>#N/A</v>
      </c>
      <c r="AK106" s="9">
        <f t="shared" ref="AK106:AK140" si="49">COUNTIF(E106:Z106,"D")*1</f>
        <v>0</v>
      </c>
      <c r="AL106" s="9" t="e">
        <f t="shared" si="40"/>
        <v>#N/A</v>
      </c>
      <c r="AM106" s="9" t="e">
        <f t="shared" si="41"/>
        <v>#N/A</v>
      </c>
      <c r="AN106" s="5"/>
      <c r="AO106" s="5"/>
      <c r="AP106" s="9"/>
      <c r="AQ106" s="5"/>
      <c r="AR106" s="25"/>
      <c r="AS106" s="25"/>
    </row>
    <row r="107" spans="1:45" s="7" customFormat="1" ht="20.100000000000001" hidden="1" customHeight="1" x14ac:dyDescent="0.25">
      <c r="A107" s="86">
        <v>80</v>
      </c>
      <c r="B107" s="2" t="s">
        <v>218</v>
      </c>
      <c r="C107" s="268" t="s">
        <v>481</v>
      </c>
      <c r="D107" s="5"/>
      <c r="E107" s="5" t="str">
        <f>VLOOKUP($C107,'[4]Gui chi Quynh'!$D$7:$F$393,3,0)</f>
        <v>A1</v>
      </c>
      <c r="F107" s="19">
        <f>VLOOKUP(E107,Sheet1!$B$2:$C$12,2,TRUE)</f>
        <v>10</v>
      </c>
      <c r="G107" s="5" t="str">
        <f>VLOOKUP($C107,'[5]Gui chi Quynh'!$C$7:$E$391,3,0)</f>
        <v>A1</v>
      </c>
      <c r="H107" s="19">
        <f>VLOOKUP(G107,Sheet1!$B$2:$C$12,2,TRUE)</f>
        <v>10</v>
      </c>
      <c r="I107" s="5" t="str">
        <f>VLOOKUP($C107,'[6]Gui chi Quynh'!$C$7:$E$389,3,0)</f>
        <v>A1</v>
      </c>
      <c r="J107" s="19">
        <f>VLOOKUP(I107,Sheet1!$B$2:$C$12,2,TRUE)</f>
        <v>10</v>
      </c>
      <c r="K107" s="5" t="str">
        <f>VLOOKUP($C107,'[7]Gui chi Quynh'!$C$7:$E$389,3,0)</f>
        <v>A1</v>
      </c>
      <c r="L107" s="19">
        <f>VLOOKUP(K107,Sheet1!$B$2:$C$12,2,TRUE)</f>
        <v>10</v>
      </c>
      <c r="M107" s="5" t="str">
        <f>VLOOKUP($C107,'[8]Gui chi Quynh'!$C$7:$E$388,3,0)</f>
        <v>A1</v>
      </c>
      <c r="N107" s="19">
        <f>VLOOKUP(M107,Sheet1!$B$2:$C$12,2,TRUE)</f>
        <v>10</v>
      </c>
      <c r="O107" s="5">
        <f t="shared" ref="O107:O120" si="50">ROUND(AVERAGE(F107,H107,J107,L107,N107),2)</f>
        <v>10</v>
      </c>
      <c r="P107" s="226">
        <f t="shared" ref="P107:P120" si="51">COUNTIF(D107:M107,"C*")*1+COUNTIF(D107:M107,"D")*2+COUNTIF(D107:M107,"E")*3</f>
        <v>0</v>
      </c>
      <c r="Q107" s="9" t="str">
        <f t="shared" si="35"/>
        <v>Xuất sắc</v>
      </c>
      <c r="R107" s="10"/>
      <c r="S107" s="17"/>
      <c r="T107" s="19" t="e">
        <f>VLOOKUP(S107,Sheet1!$B$2:$C$12,2,TRUE)</f>
        <v>#N/A</v>
      </c>
      <c r="U107" s="5"/>
      <c r="V107" s="19" t="e">
        <f>VLOOKUP(U107,Sheet1!$B$2:$C$12,2,TRUE)</f>
        <v>#N/A</v>
      </c>
      <c r="W107" s="5"/>
      <c r="X107" s="19" t="e">
        <f>VLOOKUP(W107,Sheet1!$B$2:$C$12,2,TRUE)</f>
        <v>#N/A</v>
      </c>
      <c r="Y107" s="5"/>
      <c r="Z107" s="19" t="e">
        <f>VLOOKUP(Y107,Sheet1!$B$2:$C$12,2,TRUE)</f>
        <v>#N/A</v>
      </c>
      <c r="AA107" s="5"/>
      <c r="AB107" s="19" t="e">
        <f>VLOOKUP(AA107,Sheet1!$B$2:$C$12,2,TRUE)</f>
        <v>#N/A</v>
      </c>
      <c r="AC107" s="5" t="e">
        <f t="shared" si="36"/>
        <v>#N/A</v>
      </c>
      <c r="AD107" s="226">
        <f t="shared" si="23"/>
        <v>0</v>
      </c>
      <c r="AE107" s="9" t="e">
        <f t="shared" si="24"/>
        <v>#N/A</v>
      </c>
      <c r="AF107" s="5" t="e">
        <f t="shared" si="37"/>
        <v>#N/A</v>
      </c>
      <c r="AG107" s="226">
        <f t="shared" si="38"/>
        <v>0</v>
      </c>
      <c r="AH107" s="9" t="e">
        <f t="shared" si="25"/>
        <v>#N/A</v>
      </c>
      <c r="AI107" s="227"/>
      <c r="AJ107" s="9" t="e">
        <f t="shared" si="39"/>
        <v>#N/A</v>
      </c>
      <c r="AK107" s="9">
        <f t="shared" si="49"/>
        <v>0</v>
      </c>
      <c r="AL107" s="9" t="e">
        <f t="shared" si="40"/>
        <v>#N/A</v>
      </c>
      <c r="AM107" s="9" t="e">
        <f t="shared" si="41"/>
        <v>#N/A</v>
      </c>
      <c r="AN107" s="5"/>
      <c r="AO107" s="5"/>
      <c r="AP107" s="9"/>
      <c r="AQ107" s="5"/>
      <c r="AR107" s="25"/>
      <c r="AS107" s="25"/>
    </row>
    <row r="108" spans="1:45" s="7" customFormat="1" ht="20.100000000000001" hidden="1" customHeight="1" x14ac:dyDescent="0.25">
      <c r="A108" s="86">
        <f>A107+1</f>
        <v>81</v>
      </c>
      <c r="B108" s="2" t="s">
        <v>219</v>
      </c>
      <c r="C108" s="268" t="s">
        <v>482</v>
      </c>
      <c r="D108" s="5"/>
      <c r="E108" s="5" t="str">
        <f>VLOOKUP($C108,'[4]Gui chi Quynh'!$D$7:$F$393,3,0)</f>
        <v>A2</v>
      </c>
      <c r="F108" s="19">
        <f>VLOOKUP(E108,Sheet1!$B$2:$C$12,2,TRUE)</f>
        <v>9</v>
      </c>
      <c r="G108" s="5" t="str">
        <f>VLOOKUP($C108,'[5]Gui chi Quynh'!$C$7:$E$391,3,0)</f>
        <v>A1</v>
      </c>
      <c r="H108" s="19">
        <f>VLOOKUP(G108,Sheet1!$B$2:$C$12,2,TRUE)</f>
        <v>10</v>
      </c>
      <c r="I108" s="5" t="str">
        <f>VLOOKUP($C108,'[6]Gui chi Quynh'!$C$7:$E$389,3,0)</f>
        <v>A1</v>
      </c>
      <c r="J108" s="19">
        <f>VLOOKUP(I108,Sheet1!$B$2:$C$12,2,TRUE)</f>
        <v>10</v>
      </c>
      <c r="K108" s="5" t="str">
        <f>VLOOKUP($C108,'[7]Gui chi Quynh'!$C$7:$E$389,3,0)</f>
        <v>A1</v>
      </c>
      <c r="L108" s="19">
        <f>VLOOKUP(K108,Sheet1!$B$2:$C$12,2,TRUE)</f>
        <v>10</v>
      </c>
      <c r="M108" s="5" t="str">
        <f>VLOOKUP($C108,'[8]Gui chi Quynh'!$C$7:$E$388,3,0)</f>
        <v>A1</v>
      </c>
      <c r="N108" s="19">
        <f>VLOOKUP(M108,Sheet1!$B$2:$C$12,2,TRUE)</f>
        <v>10</v>
      </c>
      <c r="O108" s="5">
        <f t="shared" si="50"/>
        <v>9.8000000000000007</v>
      </c>
      <c r="P108" s="226">
        <f t="shared" si="51"/>
        <v>0</v>
      </c>
      <c r="Q108" s="9" t="str">
        <f t="shared" si="35"/>
        <v>Xuất sắc</v>
      </c>
      <c r="R108" s="10"/>
      <c r="S108" s="17"/>
      <c r="T108" s="19" t="e">
        <f>VLOOKUP(S108,Sheet1!$B$2:$C$12,2,TRUE)</f>
        <v>#N/A</v>
      </c>
      <c r="U108" s="5"/>
      <c r="V108" s="19" t="e">
        <f>VLOOKUP(U108,Sheet1!$B$2:$C$12,2,TRUE)</f>
        <v>#N/A</v>
      </c>
      <c r="W108" s="5"/>
      <c r="X108" s="19" t="e">
        <f>VLOOKUP(W108,Sheet1!$B$2:$C$12,2,TRUE)</f>
        <v>#N/A</v>
      </c>
      <c r="Y108" s="5"/>
      <c r="Z108" s="19" t="e">
        <f>VLOOKUP(Y108,Sheet1!$B$2:$C$12,2,TRUE)</f>
        <v>#N/A</v>
      </c>
      <c r="AA108" s="5"/>
      <c r="AB108" s="19" t="e">
        <f>VLOOKUP(AA108,Sheet1!$B$2:$C$12,2,TRUE)</f>
        <v>#N/A</v>
      </c>
      <c r="AC108" s="5" t="e">
        <f t="shared" si="36"/>
        <v>#N/A</v>
      </c>
      <c r="AD108" s="226">
        <f t="shared" si="23"/>
        <v>0</v>
      </c>
      <c r="AE108" s="9" t="e">
        <f t="shared" si="24"/>
        <v>#N/A</v>
      </c>
      <c r="AF108" s="5" t="e">
        <f t="shared" si="37"/>
        <v>#N/A</v>
      </c>
      <c r="AG108" s="226">
        <f t="shared" si="38"/>
        <v>0</v>
      </c>
      <c r="AH108" s="9" t="e">
        <f t="shared" si="25"/>
        <v>#N/A</v>
      </c>
      <c r="AI108" s="227"/>
      <c r="AJ108" s="9" t="e">
        <f t="shared" si="39"/>
        <v>#N/A</v>
      </c>
      <c r="AK108" s="9">
        <f t="shared" si="49"/>
        <v>0</v>
      </c>
      <c r="AL108" s="9" t="e">
        <f t="shared" si="40"/>
        <v>#N/A</v>
      </c>
      <c r="AM108" s="9" t="e">
        <f t="shared" si="41"/>
        <v>#N/A</v>
      </c>
      <c r="AN108" s="5"/>
      <c r="AO108" s="5"/>
      <c r="AP108" s="9"/>
      <c r="AQ108" s="5"/>
      <c r="AR108" s="25"/>
      <c r="AS108" s="25"/>
    </row>
    <row r="109" spans="1:45" s="7" customFormat="1" ht="20.100000000000001" hidden="1" customHeight="1" x14ac:dyDescent="0.25">
      <c r="A109" s="86">
        <f t="shared" ref="A109:A120" si="52">A108+1</f>
        <v>82</v>
      </c>
      <c r="B109" s="80" t="s">
        <v>220</v>
      </c>
      <c r="C109" s="263" t="s">
        <v>484</v>
      </c>
      <c r="D109" s="5"/>
      <c r="E109" s="5" t="str">
        <f>VLOOKUP($C109,'[4]Gui chi Quynh'!$D$7:$F$393,3,0)</f>
        <v>A4</v>
      </c>
      <c r="F109" s="19">
        <f>VLOOKUP(E109,Sheet1!$B$2:$C$12,2,TRUE)</f>
        <v>7</v>
      </c>
      <c r="G109" s="5" t="str">
        <f>VLOOKUP($C109,'[5]Gui chi Quynh'!$C$7:$E$391,3,0)</f>
        <v>A2</v>
      </c>
      <c r="H109" s="19">
        <f>VLOOKUP(G109,Sheet1!$B$2:$C$12,2,TRUE)</f>
        <v>9</v>
      </c>
      <c r="I109" s="5" t="str">
        <f>VLOOKUP($C109,'[6]Gui chi Quynh'!$C$7:$E$389,3,0)</f>
        <v>A2</v>
      </c>
      <c r="J109" s="19">
        <f>VLOOKUP(I109,Sheet1!$B$2:$C$12,2,TRUE)</f>
        <v>9</v>
      </c>
      <c r="K109" s="5" t="str">
        <f>VLOOKUP($C109,'[7]Gui chi Quynh'!$C$7:$E$389,3,0)</f>
        <v>A2</v>
      </c>
      <c r="L109" s="19">
        <f>VLOOKUP(K109,Sheet1!$B$2:$C$12,2,TRUE)</f>
        <v>9</v>
      </c>
      <c r="M109" s="5" t="str">
        <f>VLOOKUP($C109,'[8]Gui chi Quynh'!$C$7:$E$388,3,0)</f>
        <v>A2</v>
      </c>
      <c r="N109" s="19">
        <f>VLOOKUP(M109,Sheet1!$B$2:$C$12,2,TRUE)</f>
        <v>9</v>
      </c>
      <c r="O109" s="5">
        <f t="shared" si="50"/>
        <v>8.6</v>
      </c>
      <c r="P109" s="226">
        <f t="shared" si="51"/>
        <v>0</v>
      </c>
      <c r="Q109" s="9" t="str">
        <f t="shared" si="35"/>
        <v>Xuất sắc</v>
      </c>
      <c r="R109" s="10"/>
      <c r="S109" s="17"/>
      <c r="T109" s="19" t="e">
        <f>VLOOKUP(S109,Sheet1!$B$2:$C$12,2,TRUE)</f>
        <v>#N/A</v>
      </c>
      <c r="U109" s="5"/>
      <c r="V109" s="19" t="e">
        <f>VLOOKUP(U109,Sheet1!$B$2:$C$12,2,TRUE)</f>
        <v>#N/A</v>
      </c>
      <c r="W109" s="5"/>
      <c r="X109" s="19" t="e">
        <f>VLOOKUP(W109,Sheet1!$B$2:$C$12,2,TRUE)</f>
        <v>#N/A</v>
      </c>
      <c r="Y109" s="5"/>
      <c r="Z109" s="19" t="e">
        <f>VLOOKUP(Y109,Sheet1!$B$2:$C$12,2,TRUE)</f>
        <v>#N/A</v>
      </c>
      <c r="AA109" s="5"/>
      <c r="AB109" s="19" t="e">
        <f>VLOOKUP(AA109,Sheet1!$B$2:$C$12,2,TRUE)</f>
        <v>#N/A</v>
      </c>
      <c r="AC109" s="5" t="e">
        <f t="shared" si="36"/>
        <v>#N/A</v>
      </c>
      <c r="AD109" s="226">
        <f t="shared" si="23"/>
        <v>0</v>
      </c>
      <c r="AE109" s="9" t="e">
        <f t="shared" si="24"/>
        <v>#N/A</v>
      </c>
      <c r="AF109" s="5" t="e">
        <f t="shared" si="37"/>
        <v>#N/A</v>
      </c>
      <c r="AG109" s="226">
        <f t="shared" si="38"/>
        <v>0</v>
      </c>
      <c r="AH109" s="9" t="e">
        <f t="shared" si="25"/>
        <v>#N/A</v>
      </c>
      <c r="AI109" s="227"/>
      <c r="AJ109" s="9" t="e">
        <f t="shared" si="39"/>
        <v>#N/A</v>
      </c>
      <c r="AK109" s="9">
        <f t="shared" si="49"/>
        <v>0</v>
      </c>
      <c r="AL109" s="9" t="e">
        <f t="shared" si="40"/>
        <v>#N/A</v>
      </c>
      <c r="AM109" s="9" t="e">
        <f t="shared" si="41"/>
        <v>#N/A</v>
      </c>
      <c r="AN109" s="5"/>
      <c r="AO109" s="5"/>
      <c r="AP109" s="9"/>
      <c r="AQ109" s="5"/>
      <c r="AR109" s="25"/>
      <c r="AS109" s="25"/>
    </row>
    <row r="110" spans="1:45" s="7" customFormat="1" ht="20.100000000000001" hidden="1" customHeight="1" x14ac:dyDescent="0.25">
      <c r="A110" s="86">
        <f t="shared" si="52"/>
        <v>83</v>
      </c>
      <c r="B110" s="2" t="s">
        <v>74</v>
      </c>
      <c r="C110" s="268" t="s">
        <v>488</v>
      </c>
      <c r="D110" s="45"/>
      <c r="E110" s="5" t="str">
        <f>VLOOKUP($C110,'[4]Gui chi Quynh'!$D$7:$F$393,3,0)</f>
        <v>A4</v>
      </c>
      <c r="F110" s="19">
        <f>VLOOKUP(E110,Sheet1!$B$2:$C$12,2,TRUE)</f>
        <v>7</v>
      </c>
      <c r="G110" s="5" t="str">
        <f>VLOOKUP($C110,'[5]Gui chi Quynh'!$C$7:$E$391,3,0)</f>
        <v>A2</v>
      </c>
      <c r="H110" s="19">
        <f>VLOOKUP(G110,Sheet1!$B$2:$C$12,2,TRUE)</f>
        <v>9</v>
      </c>
      <c r="I110" s="5" t="str">
        <f>VLOOKUP($C110,'[6]Gui chi Quynh'!$C$7:$E$389,3,0)</f>
        <v>A2</v>
      </c>
      <c r="J110" s="19">
        <f>VLOOKUP(I110,Sheet1!$B$2:$C$12,2,TRUE)</f>
        <v>9</v>
      </c>
      <c r="K110" s="5" t="str">
        <f>VLOOKUP($C110,'[7]Gui chi Quynh'!$C$7:$E$389,3,0)</f>
        <v>A2</v>
      </c>
      <c r="L110" s="19">
        <f>VLOOKUP(K110,Sheet1!$B$2:$C$12,2,TRUE)</f>
        <v>9</v>
      </c>
      <c r="M110" s="5" t="str">
        <f>VLOOKUP($C110,'[8]Gui chi Quynh'!$C$7:$E$388,3,0)</f>
        <v>A1</v>
      </c>
      <c r="N110" s="19">
        <f>VLOOKUP(M110,Sheet1!$B$2:$C$12,2,TRUE)</f>
        <v>10</v>
      </c>
      <c r="O110" s="5">
        <f t="shared" si="50"/>
        <v>8.8000000000000007</v>
      </c>
      <c r="P110" s="226">
        <f t="shared" si="51"/>
        <v>0</v>
      </c>
      <c r="Q110" s="9" t="str">
        <f t="shared" si="35"/>
        <v>Xuất sắc</v>
      </c>
      <c r="R110" s="10"/>
      <c r="S110" s="17"/>
      <c r="T110" s="19" t="e">
        <f>VLOOKUP(S110,Sheet1!$B$2:$C$12,2,TRUE)</f>
        <v>#N/A</v>
      </c>
      <c r="U110" s="5"/>
      <c r="V110" s="19" t="e">
        <f>VLOOKUP(U110,Sheet1!$B$2:$C$12,2,TRUE)</f>
        <v>#N/A</v>
      </c>
      <c r="W110" s="5"/>
      <c r="X110" s="19" t="e">
        <f>VLOOKUP(W110,Sheet1!$B$2:$C$12,2,TRUE)</f>
        <v>#N/A</v>
      </c>
      <c r="Y110" s="5"/>
      <c r="Z110" s="19" t="e">
        <f>VLOOKUP(Y110,Sheet1!$B$2:$C$12,2,TRUE)</f>
        <v>#N/A</v>
      </c>
      <c r="AA110" s="5"/>
      <c r="AB110" s="19" t="e">
        <f>VLOOKUP(AA110,Sheet1!$B$2:$C$12,2,TRUE)</f>
        <v>#N/A</v>
      </c>
      <c r="AC110" s="5" t="e">
        <f t="shared" si="36"/>
        <v>#N/A</v>
      </c>
      <c r="AD110" s="226">
        <f t="shared" si="23"/>
        <v>0</v>
      </c>
      <c r="AE110" s="9" t="e">
        <f t="shared" si="24"/>
        <v>#N/A</v>
      </c>
      <c r="AF110" s="5" t="e">
        <f t="shared" si="37"/>
        <v>#N/A</v>
      </c>
      <c r="AG110" s="226">
        <f t="shared" si="38"/>
        <v>0</v>
      </c>
      <c r="AH110" s="9" t="e">
        <f t="shared" si="25"/>
        <v>#N/A</v>
      </c>
      <c r="AI110" s="227"/>
      <c r="AJ110" s="9" t="e">
        <f t="shared" si="39"/>
        <v>#N/A</v>
      </c>
      <c r="AK110" s="9">
        <f t="shared" si="49"/>
        <v>0</v>
      </c>
      <c r="AL110" s="9" t="e">
        <f t="shared" si="40"/>
        <v>#N/A</v>
      </c>
      <c r="AM110" s="9" t="e">
        <f t="shared" si="41"/>
        <v>#N/A</v>
      </c>
      <c r="AN110" s="5"/>
      <c r="AO110" s="5"/>
      <c r="AP110" s="9"/>
      <c r="AQ110" s="5"/>
      <c r="AR110" s="25"/>
      <c r="AS110" s="25"/>
    </row>
    <row r="111" spans="1:45" s="7" customFormat="1" ht="20.100000000000001" hidden="1" customHeight="1" x14ac:dyDescent="0.25">
      <c r="A111" s="86">
        <f t="shared" si="52"/>
        <v>84</v>
      </c>
      <c r="B111" s="80" t="s">
        <v>221</v>
      </c>
      <c r="C111" s="263" t="s">
        <v>485</v>
      </c>
      <c r="D111" s="45"/>
      <c r="E111" s="5" t="str">
        <f>VLOOKUP($C111,'[4]Gui chi Quynh'!$D$7:$F$393,3,0)</f>
        <v>A4</v>
      </c>
      <c r="F111" s="19">
        <f>VLOOKUP(E111,Sheet1!$B$2:$C$12,2,TRUE)</f>
        <v>7</v>
      </c>
      <c r="G111" s="5" t="str">
        <f>VLOOKUP($C111,'[5]Gui chi Quynh'!$C$7:$E$391,3,0)</f>
        <v>A3</v>
      </c>
      <c r="H111" s="19">
        <f>VLOOKUP(G111,Sheet1!$B$2:$C$12,2,TRUE)</f>
        <v>8</v>
      </c>
      <c r="I111" s="5" t="str">
        <f>VLOOKUP($C111,'[6]Gui chi Quynh'!$C$7:$E$389,3,0)</f>
        <v>A3</v>
      </c>
      <c r="J111" s="19">
        <f>VLOOKUP(I111,Sheet1!$B$2:$C$12,2,TRUE)</f>
        <v>8</v>
      </c>
      <c r="K111" s="5" t="str">
        <f>VLOOKUP($C111,'[7]Gui chi Quynh'!$C$7:$E$389,3,0)</f>
        <v>A2</v>
      </c>
      <c r="L111" s="19">
        <f>VLOOKUP(K111,Sheet1!$B$2:$C$12,2,TRUE)</f>
        <v>9</v>
      </c>
      <c r="M111" s="5" t="str">
        <f>VLOOKUP($C111,'[8]Gui chi Quynh'!$C$7:$E$388,3,0)</f>
        <v>A2</v>
      </c>
      <c r="N111" s="19">
        <f>VLOOKUP(M111,Sheet1!$B$2:$C$12,2,TRUE)</f>
        <v>9</v>
      </c>
      <c r="O111" s="5">
        <f t="shared" si="50"/>
        <v>8.1999999999999993</v>
      </c>
      <c r="P111" s="226">
        <f t="shared" si="51"/>
        <v>0</v>
      </c>
      <c r="Q111" s="9" t="str">
        <f t="shared" si="35"/>
        <v>Xuất sắc</v>
      </c>
      <c r="R111" s="10"/>
      <c r="S111" s="17"/>
      <c r="T111" s="19" t="e">
        <f>VLOOKUP(S111,Sheet1!$B$2:$C$12,2,TRUE)</f>
        <v>#N/A</v>
      </c>
      <c r="U111" s="5"/>
      <c r="V111" s="19" t="e">
        <f>VLOOKUP(U111,Sheet1!$B$2:$C$12,2,TRUE)</f>
        <v>#N/A</v>
      </c>
      <c r="W111" s="5"/>
      <c r="X111" s="19" t="e">
        <f>VLOOKUP(W111,Sheet1!$B$2:$C$12,2,TRUE)</f>
        <v>#N/A</v>
      </c>
      <c r="Y111" s="5"/>
      <c r="Z111" s="19" t="e">
        <f>VLOOKUP(Y111,Sheet1!$B$2:$C$12,2,TRUE)</f>
        <v>#N/A</v>
      </c>
      <c r="AA111" s="5"/>
      <c r="AB111" s="19" t="e">
        <f>VLOOKUP(AA111,Sheet1!$B$2:$C$12,2,TRUE)</f>
        <v>#N/A</v>
      </c>
      <c r="AC111" s="5" t="e">
        <f t="shared" si="36"/>
        <v>#N/A</v>
      </c>
      <c r="AD111" s="226">
        <f t="shared" si="23"/>
        <v>0</v>
      </c>
      <c r="AE111" s="9" t="e">
        <f t="shared" si="24"/>
        <v>#N/A</v>
      </c>
      <c r="AF111" s="5" t="e">
        <f t="shared" si="37"/>
        <v>#N/A</v>
      </c>
      <c r="AG111" s="226">
        <f t="shared" si="38"/>
        <v>0</v>
      </c>
      <c r="AH111" s="9" t="e">
        <f t="shared" si="25"/>
        <v>#N/A</v>
      </c>
      <c r="AI111" s="227"/>
      <c r="AJ111" s="9" t="e">
        <f t="shared" si="39"/>
        <v>#N/A</v>
      </c>
      <c r="AK111" s="9">
        <f t="shared" si="49"/>
        <v>0</v>
      </c>
      <c r="AL111" s="9" t="e">
        <f t="shared" si="40"/>
        <v>#N/A</v>
      </c>
      <c r="AM111" s="9" t="e">
        <f t="shared" si="41"/>
        <v>#N/A</v>
      </c>
      <c r="AN111" s="5"/>
      <c r="AO111" s="5"/>
      <c r="AP111" s="9"/>
      <c r="AQ111" s="5"/>
      <c r="AR111" s="25"/>
      <c r="AS111" s="25"/>
    </row>
    <row r="112" spans="1:45" s="7" customFormat="1" ht="20.100000000000001" hidden="1" customHeight="1" x14ac:dyDescent="0.25">
      <c r="A112" s="86">
        <f t="shared" si="52"/>
        <v>85</v>
      </c>
      <c r="B112" s="80" t="s">
        <v>222</v>
      </c>
      <c r="C112" s="263" t="s">
        <v>486</v>
      </c>
      <c r="D112" s="5"/>
      <c r="E112" s="5" t="str">
        <f>VLOOKUP($C112,'[4]Gui chi Quynh'!$D$7:$F$393,3,0)</f>
        <v>A4</v>
      </c>
      <c r="F112" s="19">
        <f>VLOOKUP(E112,Sheet1!$B$2:$C$12,2,TRUE)</f>
        <v>7</v>
      </c>
      <c r="G112" s="5" t="str">
        <f>VLOOKUP($C112,'[5]Gui chi Quynh'!$C$7:$E$391,3,0)</f>
        <v>A3</v>
      </c>
      <c r="H112" s="19">
        <f>VLOOKUP(G112,Sheet1!$B$2:$C$12,2,TRUE)</f>
        <v>8</v>
      </c>
      <c r="I112" s="5" t="str">
        <f>VLOOKUP($C112,'[6]Gui chi Quynh'!$C$7:$E$389,3,0)</f>
        <v>A3</v>
      </c>
      <c r="J112" s="19">
        <f>VLOOKUP(I112,Sheet1!$B$2:$C$12,2,TRUE)</f>
        <v>8</v>
      </c>
      <c r="K112" s="5" t="str">
        <f>VLOOKUP($C112,'[7]Gui chi Quynh'!$C$7:$E$389,3,0)</f>
        <v>A4</v>
      </c>
      <c r="L112" s="19">
        <f>VLOOKUP(K112,Sheet1!$B$2:$C$12,2,TRUE)</f>
        <v>7</v>
      </c>
      <c r="M112" s="5" t="str">
        <f>VLOOKUP($C112,'[8]Gui chi Quynh'!$C$7:$E$388,3,0)</f>
        <v>A2</v>
      </c>
      <c r="N112" s="19">
        <f>VLOOKUP(M112,Sheet1!$B$2:$C$12,2,TRUE)</f>
        <v>9</v>
      </c>
      <c r="O112" s="5">
        <f t="shared" si="50"/>
        <v>7.8</v>
      </c>
      <c r="P112" s="226">
        <f t="shared" si="51"/>
        <v>0</v>
      </c>
      <c r="Q112" s="9" t="str">
        <f t="shared" si="35"/>
        <v>Tốt</v>
      </c>
      <c r="R112" s="10"/>
      <c r="S112" s="17"/>
      <c r="T112" s="19" t="e">
        <f>VLOOKUP(S112,Sheet1!$B$2:$C$12,2,TRUE)</f>
        <v>#N/A</v>
      </c>
      <c r="U112" s="5"/>
      <c r="V112" s="19" t="e">
        <f>VLOOKUP(U112,Sheet1!$B$2:$C$12,2,TRUE)</f>
        <v>#N/A</v>
      </c>
      <c r="W112" s="5"/>
      <c r="X112" s="19" t="e">
        <f>VLOOKUP(W112,Sheet1!$B$2:$C$12,2,TRUE)</f>
        <v>#N/A</v>
      </c>
      <c r="Y112" s="5"/>
      <c r="Z112" s="19" t="e">
        <f>VLOOKUP(Y112,Sheet1!$B$2:$C$12,2,TRUE)</f>
        <v>#N/A</v>
      </c>
      <c r="AA112" s="5"/>
      <c r="AB112" s="19" t="e">
        <f>VLOOKUP(AA112,Sheet1!$B$2:$C$12,2,TRUE)</f>
        <v>#N/A</v>
      </c>
      <c r="AC112" s="5" t="e">
        <f t="shared" si="36"/>
        <v>#N/A</v>
      </c>
      <c r="AD112" s="226">
        <f t="shared" si="23"/>
        <v>0</v>
      </c>
      <c r="AE112" s="9" t="e">
        <f t="shared" si="24"/>
        <v>#N/A</v>
      </c>
      <c r="AF112" s="5" t="e">
        <f t="shared" si="37"/>
        <v>#N/A</v>
      </c>
      <c r="AG112" s="226">
        <f t="shared" si="38"/>
        <v>0</v>
      </c>
      <c r="AH112" s="9" t="e">
        <f t="shared" si="25"/>
        <v>#N/A</v>
      </c>
      <c r="AI112" s="227"/>
      <c r="AJ112" s="9" t="e">
        <f t="shared" si="39"/>
        <v>#N/A</v>
      </c>
      <c r="AK112" s="9">
        <f t="shared" si="49"/>
        <v>0</v>
      </c>
      <c r="AL112" s="9" t="e">
        <f t="shared" si="40"/>
        <v>#N/A</v>
      </c>
      <c r="AM112" s="9" t="e">
        <f t="shared" si="41"/>
        <v>#N/A</v>
      </c>
      <c r="AN112" s="5"/>
      <c r="AO112" s="5"/>
      <c r="AP112" s="9"/>
      <c r="AQ112" s="5"/>
      <c r="AR112" s="25"/>
      <c r="AS112" s="25"/>
    </row>
    <row r="113" spans="1:45" s="7" customFormat="1" ht="20.100000000000001" hidden="1" customHeight="1" x14ac:dyDescent="0.25">
      <c r="A113" s="86">
        <f t="shared" si="52"/>
        <v>86</v>
      </c>
      <c r="B113" s="2" t="s">
        <v>34</v>
      </c>
      <c r="C113" s="268" t="s">
        <v>491</v>
      </c>
      <c r="D113" s="5"/>
      <c r="E113" s="5" t="str">
        <f>VLOOKUP($C113,'[4]Gui chi Quynh'!$D$7:$F$393,3,0)</f>
        <v>A2</v>
      </c>
      <c r="F113" s="19">
        <f>VLOOKUP(E113,Sheet1!$B$2:$C$12,2,TRUE)</f>
        <v>9</v>
      </c>
      <c r="G113" s="5" t="str">
        <f>VLOOKUP($C113,'[5]Gui chi Quynh'!$C$7:$E$391,3,0)</f>
        <v>A2</v>
      </c>
      <c r="H113" s="19">
        <f>VLOOKUP(G113,Sheet1!$B$2:$C$12,2,TRUE)</f>
        <v>9</v>
      </c>
      <c r="I113" s="5" t="str">
        <f>VLOOKUP($C113,'[6]Gui chi Quynh'!$C$7:$E$389,3,0)</f>
        <v>A1</v>
      </c>
      <c r="J113" s="19">
        <f>VLOOKUP(I113,Sheet1!$B$2:$C$12,2,TRUE)</f>
        <v>10</v>
      </c>
      <c r="K113" s="5" t="str">
        <f>VLOOKUP($C113,'[7]Gui chi Quynh'!$C$7:$E$389,3,0)</f>
        <v>A1</v>
      </c>
      <c r="L113" s="19">
        <f>VLOOKUP(K113,Sheet1!$B$2:$C$12,2,TRUE)</f>
        <v>10</v>
      </c>
      <c r="M113" s="5" t="str">
        <f>VLOOKUP($C113,'[8]Gui chi Quynh'!$C$7:$E$388,3,0)</f>
        <v>A1</v>
      </c>
      <c r="N113" s="19">
        <f>VLOOKUP(M113,Sheet1!$B$2:$C$12,2,TRUE)</f>
        <v>10</v>
      </c>
      <c r="O113" s="5">
        <f t="shared" si="50"/>
        <v>9.6</v>
      </c>
      <c r="P113" s="226">
        <f t="shared" si="51"/>
        <v>0</v>
      </c>
      <c r="Q113" s="9" t="str">
        <f t="shared" si="35"/>
        <v>Xuất sắc</v>
      </c>
      <c r="R113" s="10"/>
      <c r="S113" s="17"/>
      <c r="T113" s="19" t="e">
        <f>VLOOKUP(S113,Sheet1!$B$2:$C$12,2,TRUE)</f>
        <v>#N/A</v>
      </c>
      <c r="U113" s="5"/>
      <c r="V113" s="19" t="e">
        <f>VLOOKUP(U113,Sheet1!$B$2:$C$12,2,TRUE)</f>
        <v>#N/A</v>
      </c>
      <c r="W113" s="5"/>
      <c r="X113" s="19" t="e">
        <f>VLOOKUP(W113,Sheet1!$B$2:$C$12,2,TRUE)</f>
        <v>#N/A</v>
      </c>
      <c r="Y113" s="5"/>
      <c r="Z113" s="19" t="e">
        <f>VLOOKUP(Y113,Sheet1!$B$2:$C$12,2,TRUE)</f>
        <v>#N/A</v>
      </c>
      <c r="AA113" s="5"/>
      <c r="AB113" s="19" t="e">
        <f>VLOOKUP(AA113,Sheet1!$B$2:$C$12,2,TRUE)</f>
        <v>#N/A</v>
      </c>
      <c r="AC113" s="5" t="e">
        <f t="shared" si="36"/>
        <v>#N/A</v>
      </c>
      <c r="AD113" s="226">
        <f t="shared" si="23"/>
        <v>0</v>
      </c>
      <c r="AE113" s="9" t="e">
        <f t="shared" si="24"/>
        <v>#N/A</v>
      </c>
      <c r="AF113" s="5" t="e">
        <f t="shared" si="37"/>
        <v>#N/A</v>
      </c>
      <c r="AG113" s="226">
        <f t="shared" si="38"/>
        <v>0</v>
      </c>
      <c r="AH113" s="9" t="e">
        <f t="shared" si="25"/>
        <v>#N/A</v>
      </c>
      <c r="AI113" s="227"/>
      <c r="AJ113" s="9" t="e">
        <f t="shared" si="39"/>
        <v>#N/A</v>
      </c>
      <c r="AK113" s="9">
        <f t="shared" si="49"/>
        <v>0</v>
      </c>
      <c r="AL113" s="9" t="e">
        <f t="shared" si="40"/>
        <v>#N/A</v>
      </c>
      <c r="AM113" s="9" t="e">
        <f t="shared" si="41"/>
        <v>#N/A</v>
      </c>
      <c r="AN113" s="5"/>
      <c r="AO113" s="5"/>
      <c r="AP113" s="9"/>
      <c r="AQ113" s="5"/>
      <c r="AR113" s="25"/>
      <c r="AS113" s="25"/>
    </row>
    <row r="114" spans="1:45" s="7" customFormat="1" ht="20.100000000000001" hidden="1" customHeight="1" x14ac:dyDescent="0.25">
      <c r="A114" s="86">
        <f t="shared" si="52"/>
        <v>87</v>
      </c>
      <c r="B114" s="80" t="s">
        <v>224</v>
      </c>
      <c r="C114" s="263" t="s">
        <v>489</v>
      </c>
      <c r="D114" s="5"/>
      <c r="E114" s="5" t="str">
        <f>VLOOKUP($C114,'[4]Gui chi Quynh'!$D$7:$F$393,3,0)</f>
        <v>A4</v>
      </c>
      <c r="F114" s="19">
        <f>VLOOKUP(E114,Sheet1!$B$2:$C$12,2,TRUE)</f>
        <v>7</v>
      </c>
      <c r="G114" s="5" t="str">
        <f>VLOOKUP($C114,'[5]Gui chi Quynh'!$C$7:$E$391,3,0)</f>
        <v>A3</v>
      </c>
      <c r="H114" s="19">
        <f>VLOOKUP(G114,Sheet1!$B$2:$C$12,2,TRUE)</f>
        <v>8</v>
      </c>
      <c r="I114" s="5" t="str">
        <f>VLOOKUP($C114,'[6]Gui chi Quynh'!$C$7:$E$389,3,0)</f>
        <v>A2</v>
      </c>
      <c r="J114" s="19">
        <f>VLOOKUP(I114,Sheet1!$B$2:$C$12,2,TRUE)</f>
        <v>9</v>
      </c>
      <c r="K114" s="5" t="str">
        <f>VLOOKUP($C114,'[7]Gui chi Quynh'!$C$7:$E$389,3,0)</f>
        <v>A3</v>
      </c>
      <c r="L114" s="19">
        <f>VLOOKUP(K114,Sheet1!$B$2:$C$12,2,TRUE)</f>
        <v>8</v>
      </c>
      <c r="M114" s="5" t="str">
        <f>VLOOKUP($C114,'[8]Gui chi Quynh'!$C$7:$E$388,3,0)</f>
        <v>A2</v>
      </c>
      <c r="N114" s="19">
        <f>VLOOKUP(M114,Sheet1!$B$2:$C$12,2,TRUE)</f>
        <v>9</v>
      </c>
      <c r="O114" s="5">
        <f t="shared" si="50"/>
        <v>8.1999999999999993</v>
      </c>
      <c r="P114" s="226">
        <f t="shared" si="51"/>
        <v>0</v>
      </c>
      <c r="Q114" s="9" t="str">
        <f t="shared" si="35"/>
        <v>Xuất sắc</v>
      </c>
      <c r="R114" s="10"/>
      <c r="S114" s="17"/>
      <c r="T114" s="19" t="e">
        <f>VLOOKUP(S114,Sheet1!$B$2:$C$12,2,TRUE)</f>
        <v>#N/A</v>
      </c>
      <c r="U114" s="5"/>
      <c r="V114" s="19" t="e">
        <f>VLOOKUP(U114,Sheet1!$B$2:$C$12,2,TRUE)</f>
        <v>#N/A</v>
      </c>
      <c r="W114" s="5"/>
      <c r="X114" s="19" t="e">
        <f>VLOOKUP(W114,Sheet1!$B$2:$C$12,2,TRUE)</f>
        <v>#N/A</v>
      </c>
      <c r="Y114" s="5"/>
      <c r="Z114" s="19" t="e">
        <f>VLOOKUP(Y114,Sheet1!$B$2:$C$12,2,TRUE)</f>
        <v>#N/A</v>
      </c>
      <c r="AA114" s="5"/>
      <c r="AB114" s="19" t="e">
        <f>VLOOKUP(AA114,Sheet1!$B$2:$C$12,2,TRUE)</f>
        <v>#N/A</v>
      </c>
      <c r="AC114" s="5" t="e">
        <f t="shared" si="36"/>
        <v>#N/A</v>
      </c>
      <c r="AD114" s="226">
        <f t="shared" ref="AD114:AD177" si="53">COUNTIF(S114:AA114,"C*")*1+COUNTIF(S114:AA114,"D")*2+COUNTIF(S114:AA114,"E")*3</f>
        <v>0</v>
      </c>
      <c r="AE114" s="9" t="e">
        <f t="shared" ref="AE114:AE177" si="54">IF(AD114&gt;=3,"Không hoàn thành",IF(AND($AC114&gt;=8,$AC114&lt;=10,AD114=0),"Xuất sắc",IF(AND($AC114&gt;=8,$AC114&lt;=10,AD114=1),"Tốt",IF(AND($AC114&gt;=8,$AC114&lt;=10,AD114=2),"Hoàn thành",IF(AND($AC114&gt;6,$AC114&lt;8,AD114&lt;=1),"Tốt",IF(AND($AC114&gt;6,$AC114&lt;8,AD114=2),"Hoàn thành",IF(AND($AC114&gt;=5,$AC114&lt;=6,AD114&lt;=2),"Hoàn thành",IF(AND($AC114&lt;5,AD114&gt;3),"Không hoàn thành",""))))))))</f>
        <v>#N/A</v>
      </c>
      <c r="AF114" s="5" t="e">
        <f t="shared" si="37"/>
        <v>#N/A</v>
      </c>
      <c r="AG114" s="226">
        <f t="shared" si="38"/>
        <v>0</v>
      </c>
      <c r="AH114" s="9" t="e">
        <f t="shared" ref="AH114:AH117" si="55">IF(AG114&gt;=3,"Không hoàn thành",IF(AND($AF114&gt;=8,$AF114&lt;=10,AG114=0),"Xuất sắc",IF(AND($AF114&gt;=8,$AF114&lt;=10,AG114=1),"Tốt",IF(AND($AF114&gt;=8,$AF114&lt;=10,AG114=2),"Hoàn thành",IF(AND($AF114&gt;6,$AF114&lt;8,AG114&lt;=1),"Tốt",IF(AND($AF114&gt;6,$AF114&lt;8,AG114=2),"Hoàn thành",IF(AND($AF114&gt;=5,$AF114&lt;=6,AG114&lt;=2),"Hoàn thành",IF(AND($AF114&lt;5,AG114&gt;3),"Không hoàn thành",""))))))))</f>
        <v>#N/A</v>
      </c>
      <c r="AI114" s="227"/>
      <c r="AJ114" s="9" t="e">
        <f t="shared" si="39"/>
        <v>#N/A</v>
      </c>
      <c r="AK114" s="9">
        <f t="shared" si="49"/>
        <v>0</v>
      </c>
      <c r="AL114" s="9" t="e">
        <f t="shared" si="40"/>
        <v>#N/A</v>
      </c>
      <c r="AM114" s="9" t="e">
        <f t="shared" si="41"/>
        <v>#N/A</v>
      </c>
      <c r="AN114" s="5"/>
      <c r="AO114" s="5"/>
      <c r="AP114" s="9"/>
      <c r="AQ114" s="5"/>
      <c r="AR114" s="25"/>
      <c r="AS114" s="25"/>
    </row>
    <row r="115" spans="1:45" s="7" customFormat="1" ht="20.100000000000001" hidden="1" customHeight="1" x14ac:dyDescent="0.25">
      <c r="A115" s="86">
        <f t="shared" si="52"/>
        <v>88</v>
      </c>
      <c r="B115" s="2" t="s">
        <v>309</v>
      </c>
      <c r="C115" s="268" t="s">
        <v>492</v>
      </c>
      <c r="D115" s="5"/>
      <c r="E115" s="5" t="str">
        <f>VLOOKUP($C115,'[4]Gui chi Quynh'!$D$7:$F$393,3,0)</f>
        <v>A4</v>
      </c>
      <c r="F115" s="19">
        <f>VLOOKUP(E115,Sheet1!$B$2:$C$12,2,TRUE)</f>
        <v>7</v>
      </c>
      <c r="G115" s="5" t="str">
        <f>VLOOKUP($C115,'[5]Gui chi Quynh'!$C$7:$E$391,3,0)</f>
        <v>A3</v>
      </c>
      <c r="H115" s="19">
        <f>VLOOKUP(G115,Sheet1!$B$2:$C$12,2,TRUE)</f>
        <v>8</v>
      </c>
      <c r="I115" s="5" t="str">
        <f>VLOOKUP($C115,'[6]Gui chi Quynh'!$C$7:$E$389,3,0)</f>
        <v>A3</v>
      </c>
      <c r="J115" s="19">
        <f>VLOOKUP(I115,Sheet1!$B$2:$C$12,2,TRUE)</f>
        <v>8</v>
      </c>
      <c r="K115" s="5" t="str">
        <f>VLOOKUP($C115,'[7]Gui chi Quynh'!$C$7:$E$389,3,0)</f>
        <v>A3</v>
      </c>
      <c r="L115" s="19">
        <f>VLOOKUP(K115,Sheet1!$B$2:$C$12,2,TRUE)</f>
        <v>8</v>
      </c>
      <c r="M115" s="5" t="str">
        <f>VLOOKUP($C115,'[8]Gui chi Quynh'!$C$7:$E$388,3,0)</f>
        <v>A2</v>
      </c>
      <c r="N115" s="19">
        <f>VLOOKUP(M115,Sheet1!$B$2:$C$12,2,TRUE)</f>
        <v>9</v>
      </c>
      <c r="O115" s="5">
        <f t="shared" si="50"/>
        <v>8</v>
      </c>
      <c r="P115" s="226">
        <f t="shared" si="51"/>
        <v>0</v>
      </c>
      <c r="Q115" s="9" t="str">
        <f t="shared" si="35"/>
        <v>Xuất sắc</v>
      </c>
      <c r="R115" s="10"/>
      <c r="S115" s="17"/>
      <c r="T115" s="19" t="e">
        <f>VLOOKUP(S115,Sheet1!$B$2:$C$12,2,TRUE)</f>
        <v>#N/A</v>
      </c>
      <c r="U115" s="5"/>
      <c r="V115" s="19" t="e">
        <f>VLOOKUP(U115,Sheet1!$B$2:$C$12,2,TRUE)</f>
        <v>#N/A</v>
      </c>
      <c r="W115" s="5"/>
      <c r="X115" s="19" t="e">
        <f>VLOOKUP(W115,Sheet1!$B$2:$C$12,2,TRUE)</f>
        <v>#N/A</v>
      </c>
      <c r="Y115" s="5"/>
      <c r="Z115" s="19" t="e">
        <f>VLOOKUP(Y115,Sheet1!$B$2:$C$12,2,TRUE)</f>
        <v>#N/A</v>
      </c>
      <c r="AA115" s="5"/>
      <c r="AB115" s="19" t="e">
        <f>VLOOKUP(AA115,Sheet1!$B$2:$C$12,2,TRUE)</f>
        <v>#N/A</v>
      </c>
      <c r="AC115" s="5" t="e">
        <f t="shared" si="36"/>
        <v>#N/A</v>
      </c>
      <c r="AD115" s="226">
        <f t="shared" si="53"/>
        <v>0</v>
      </c>
      <c r="AE115" s="9" t="e">
        <f t="shared" si="54"/>
        <v>#N/A</v>
      </c>
      <c r="AF115" s="5" t="e">
        <f t="shared" si="37"/>
        <v>#N/A</v>
      </c>
      <c r="AG115" s="226">
        <f t="shared" si="38"/>
        <v>0</v>
      </c>
      <c r="AH115" s="9" t="e">
        <f t="shared" si="55"/>
        <v>#N/A</v>
      </c>
      <c r="AI115" s="227"/>
      <c r="AJ115" s="9" t="e">
        <f t="shared" si="39"/>
        <v>#N/A</v>
      </c>
      <c r="AK115" s="9">
        <f t="shared" si="49"/>
        <v>0</v>
      </c>
      <c r="AL115" s="9" t="e">
        <f t="shared" si="40"/>
        <v>#N/A</v>
      </c>
      <c r="AM115" s="9" t="e">
        <f t="shared" si="41"/>
        <v>#N/A</v>
      </c>
      <c r="AN115" s="5"/>
      <c r="AO115" s="5"/>
      <c r="AP115" s="9"/>
      <c r="AQ115" s="5"/>
      <c r="AR115" s="25"/>
      <c r="AS115" s="25"/>
    </row>
    <row r="116" spans="1:45" s="7" customFormat="1" ht="20.100000000000001" hidden="1" customHeight="1" x14ac:dyDescent="0.25">
      <c r="A116" s="86">
        <f t="shared" si="52"/>
        <v>89</v>
      </c>
      <c r="B116" s="80" t="s">
        <v>281</v>
      </c>
      <c r="C116" s="263" t="s">
        <v>487</v>
      </c>
      <c r="D116" s="5"/>
      <c r="E116" s="5" t="str">
        <f>VLOOKUP($C116,'[4]Gui chi Quynh'!$D$7:$F$393,3,0)</f>
        <v>A4</v>
      </c>
      <c r="F116" s="19">
        <f>VLOOKUP(E116,Sheet1!$B$2:$C$12,2,TRUE)</f>
        <v>7</v>
      </c>
      <c r="G116" s="5" t="str">
        <f>VLOOKUP($C116,'[5]Gui chi Quynh'!$C$7:$E$391,3,0)</f>
        <v>A3</v>
      </c>
      <c r="H116" s="19">
        <f>VLOOKUP(G116,Sheet1!$B$2:$C$12,2,TRUE)</f>
        <v>8</v>
      </c>
      <c r="I116" s="5" t="str">
        <f>VLOOKUP($C116,'[6]Gui chi Quynh'!$C$7:$E$389,3,0)</f>
        <v>A3</v>
      </c>
      <c r="J116" s="19">
        <f>VLOOKUP(I116,Sheet1!$B$2:$C$12,2,TRUE)</f>
        <v>8</v>
      </c>
      <c r="K116" s="5" t="str">
        <f>VLOOKUP($C116,'[7]Gui chi Quynh'!$C$7:$E$389,3,0)</f>
        <v>A2</v>
      </c>
      <c r="L116" s="19">
        <f>VLOOKUP(K116,Sheet1!$B$2:$C$12,2,TRUE)</f>
        <v>9</v>
      </c>
      <c r="M116" s="5" t="str">
        <f>VLOOKUP($C116,'[8]Gui chi Quynh'!$C$7:$E$388,3,0)</f>
        <v>A2</v>
      </c>
      <c r="N116" s="19">
        <f>VLOOKUP(M116,Sheet1!$B$2:$C$12,2,TRUE)</f>
        <v>9</v>
      </c>
      <c r="O116" s="5">
        <f t="shared" si="50"/>
        <v>8.1999999999999993</v>
      </c>
      <c r="P116" s="226">
        <f t="shared" si="51"/>
        <v>0</v>
      </c>
      <c r="Q116" s="9" t="str">
        <f t="shared" si="35"/>
        <v>Xuất sắc</v>
      </c>
      <c r="R116" s="10"/>
      <c r="S116" s="17"/>
      <c r="T116" s="19" t="e">
        <f>VLOOKUP(S116,Sheet1!$B$2:$C$12,2,TRUE)</f>
        <v>#N/A</v>
      </c>
      <c r="U116" s="5"/>
      <c r="V116" s="19" t="e">
        <f>VLOOKUP(U116,Sheet1!$B$2:$C$12,2,TRUE)</f>
        <v>#N/A</v>
      </c>
      <c r="W116" s="5"/>
      <c r="X116" s="19" t="e">
        <f>VLOOKUP(W116,Sheet1!$B$2:$C$12,2,TRUE)</f>
        <v>#N/A</v>
      </c>
      <c r="Y116" s="5"/>
      <c r="Z116" s="19" t="e">
        <f>VLOOKUP(Y116,Sheet1!$B$2:$C$12,2,TRUE)</f>
        <v>#N/A</v>
      </c>
      <c r="AA116" s="5"/>
      <c r="AB116" s="19" t="e">
        <f>VLOOKUP(AA116,Sheet1!$B$2:$C$12,2,TRUE)</f>
        <v>#N/A</v>
      </c>
      <c r="AC116" s="5" t="e">
        <f t="shared" si="36"/>
        <v>#N/A</v>
      </c>
      <c r="AD116" s="226">
        <f t="shared" si="53"/>
        <v>0</v>
      </c>
      <c r="AE116" s="9" t="e">
        <f t="shared" si="54"/>
        <v>#N/A</v>
      </c>
      <c r="AF116" s="5" t="e">
        <f t="shared" si="37"/>
        <v>#N/A</v>
      </c>
      <c r="AG116" s="226">
        <f t="shared" si="38"/>
        <v>0</v>
      </c>
      <c r="AH116" s="9" t="e">
        <f t="shared" si="55"/>
        <v>#N/A</v>
      </c>
      <c r="AI116" s="227"/>
      <c r="AJ116" s="9" t="e">
        <f t="shared" si="39"/>
        <v>#N/A</v>
      </c>
      <c r="AK116" s="9">
        <f t="shared" si="49"/>
        <v>0</v>
      </c>
      <c r="AL116" s="9" t="e">
        <f t="shared" si="40"/>
        <v>#N/A</v>
      </c>
      <c r="AM116" s="5" t="s">
        <v>799</v>
      </c>
      <c r="AN116" s="5"/>
      <c r="AO116" s="5"/>
      <c r="AP116" s="9"/>
      <c r="AQ116" s="5"/>
      <c r="AR116" s="25"/>
      <c r="AS116" s="25"/>
    </row>
    <row r="117" spans="1:45" s="7" customFormat="1" ht="20.100000000000001" hidden="1" customHeight="1" x14ac:dyDescent="0.25">
      <c r="A117" s="86">
        <f t="shared" si="52"/>
        <v>90</v>
      </c>
      <c r="B117" s="80" t="s">
        <v>225</v>
      </c>
      <c r="C117" s="263" t="s">
        <v>490</v>
      </c>
      <c r="D117" s="5"/>
      <c r="E117" s="5" t="str">
        <f>VLOOKUP($C117,'[4]Gui chi Quynh'!$D$7:$F$393,3,0)</f>
        <v>A4</v>
      </c>
      <c r="F117" s="19">
        <f>VLOOKUP(E117,Sheet1!$B$2:$C$12,2,TRUE)</f>
        <v>7</v>
      </c>
      <c r="G117" s="5" t="str">
        <f>VLOOKUP($C117,'[5]Gui chi Quynh'!$C$7:$E$391,3,0)</f>
        <v>A3</v>
      </c>
      <c r="H117" s="19">
        <f>VLOOKUP(G117,Sheet1!$B$2:$C$12,2,TRUE)</f>
        <v>8</v>
      </c>
      <c r="I117" s="5" t="str">
        <f>VLOOKUP($C117,'[6]Gui chi Quynh'!$C$7:$E$389,3,0)</f>
        <v>A2</v>
      </c>
      <c r="J117" s="19">
        <f>VLOOKUP(I117,Sheet1!$B$2:$C$12,2,TRUE)</f>
        <v>9</v>
      </c>
      <c r="K117" s="5" t="str">
        <f>VLOOKUP($C117,'[7]Gui chi Quynh'!$C$7:$E$389,3,0)</f>
        <v>A2</v>
      </c>
      <c r="L117" s="19">
        <f>VLOOKUP(K117,Sheet1!$B$2:$C$12,2,TRUE)</f>
        <v>9</v>
      </c>
      <c r="M117" s="5" t="str">
        <f>VLOOKUP($C117,'[8]Gui chi Quynh'!$C$7:$E$388,3,0)</f>
        <v>A2</v>
      </c>
      <c r="N117" s="19">
        <f>VLOOKUP(M117,Sheet1!$B$2:$C$12,2,TRUE)</f>
        <v>9</v>
      </c>
      <c r="O117" s="5">
        <f t="shared" si="50"/>
        <v>8.4</v>
      </c>
      <c r="P117" s="226">
        <f t="shared" si="51"/>
        <v>0</v>
      </c>
      <c r="Q117" s="9" t="str">
        <f t="shared" si="35"/>
        <v>Xuất sắc</v>
      </c>
      <c r="R117" s="10"/>
      <c r="S117" s="17"/>
      <c r="T117" s="19" t="e">
        <f>VLOOKUP(S117,Sheet1!$B$2:$C$12,2,TRUE)</f>
        <v>#N/A</v>
      </c>
      <c r="U117" s="5"/>
      <c r="V117" s="19" t="e">
        <f>VLOOKUP(U117,Sheet1!$B$2:$C$12,2,TRUE)</f>
        <v>#N/A</v>
      </c>
      <c r="W117" s="5"/>
      <c r="X117" s="19" t="e">
        <f>VLOOKUP(W117,Sheet1!$B$2:$C$12,2,TRUE)</f>
        <v>#N/A</v>
      </c>
      <c r="Y117" s="5"/>
      <c r="Z117" s="19" t="e">
        <f>VLOOKUP(Y117,Sheet1!$B$2:$C$12,2,TRUE)</f>
        <v>#N/A</v>
      </c>
      <c r="AA117" s="5"/>
      <c r="AB117" s="19" t="e">
        <f>VLOOKUP(AA117,Sheet1!$B$2:$C$12,2,TRUE)</f>
        <v>#N/A</v>
      </c>
      <c r="AC117" s="5" t="e">
        <f t="shared" si="36"/>
        <v>#N/A</v>
      </c>
      <c r="AD117" s="226">
        <f t="shared" si="53"/>
        <v>0</v>
      </c>
      <c r="AE117" s="9" t="e">
        <f t="shared" si="54"/>
        <v>#N/A</v>
      </c>
      <c r="AF117" s="5" t="e">
        <f t="shared" si="37"/>
        <v>#N/A</v>
      </c>
      <c r="AG117" s="226">
        <f t="shared" si="38"/>
        <v>0</v>
      </c>
      <c r="AH117" s="9" t="e">
        <f t="shared" si="55"/>
        <v>#N/A</v>
      </c>
      <c r="AI117" s="227"/>
      <c r="AJ117" s="9" t="e">
        <f t="shared" si="39"/>
        <v>#N/A</v>
      </c>
      <c r="AK117" s="9">
        <f t="shared" si="49"/>
        <v>0</v>
      </c>
      <c r="AL117" s="9" t="e">
        <f t="shared" si="40"/>
        <v>#N/A</v>
      </c>
      <c r="AM117" s="5" t="s">
        <v>799</v>
      </c>
      <c r="AN117" s="5"/>
      <c r="AO117" s="5"/>
      <c r="AP117" s="9"/>
      <c r="AQ117" s="5"/>
      <c r="AR117" s="25"/>
      <c r="AS117" s="25"/>
    </row>
    <row r="118" spans="1:45" s="7" customFormat="1" ht="20.100000000000001" hidden="1" customHeight="1" x14ac:dyDescent="0.25">
      <c r="A118" s="86">
        <f t="shared" si="52"/>
        <v>91</v>
      </c>
      <c r="B118" s="80" t="s">
        <v>77</v>
      </c>
      <c r="C118" s="263" t="s">
        <v>495</v>
      </c>
      <c r="D118" s="5"/>
      <c r="E118" s="5" t="str">
        <f>VLOOKUP($C118,'[4]Gui chi Quynh'!$D$7:$F$393,3,0)</f>
        <v>A4</v>
      </c>
      <c r="F118" s="19">
        <f>VLOOKUP(E118,Sheet1!$B$2:$C$12,2,TRUE)</f>
        <v>7</v>
      </c>
      <c r="G118" s="5" t="str">
        <f>VLOOKUP($C118,'[5]Gui chi Quynh'!$C$7:$E$391,3,0)</f>
        <v>A4</v>
      </c>
      <c r="H118" s="19">
        <f>VLOOKUP(G118,Sheet1!$B$2:$C$12,2,TRUE)</f>
        <v>7</v>
      </c>
      <c r="I118" s="5" t="str">
        <f>VLOOKUP($C118,'[6]Gui chi Quynh'!$C$7:$E$389,3,0)</f>
        <v>A3</v>
      </c>
      <c r="J118" s="19">
        <f>VLOOKUP(I118,Sheet1!$B$2:$C$12,2,TRUE)</f>
        <v>8</v>
      </c>
      <c r="K118" s="5" t="str">
        <f>VLOOKUP($C118,'[7]Gui chi Quynh'!$C$7:$E$389,3,0)</f>
        <v>A4</v>
      </c>
      <c r="L118" s="19">
        <f>VLOOKUP(K118,Sheet1!$B$2:$C$12,2,TRUE)</f>
        <v>7</v>
      </c>
      <c r="M118" s="5" t="str">
        <f>VLOOKUP($C118,'[8]Gui chi Quynh'!$C$7:$E$388,3,0)</f>
        <v>A2</v>
      </c>
      <c r="N118" s="19">
        <f>VLOOKUP(M118,Sheet1!$B$2:$C$12,2,TRUE)</f>
        <v>9</v>
      </c>
      <c r="O118" s="5">
        <f t="shared" si="50"/>
        <v>7.6</v>
      </c>
      <c r="P118" s="226">
        <f t="shared" si="51"/>
        <v>0</v>
      </c>
      <c r="Q118" s="9" t="str">
        <f t="shared" si="35"/>
        <v>Tốt</v>
      </c>
      <c r="R118" s="269"/>
      <c r="S118" s="17"/>
      <c r="T118" s="19" t="e">
        <f>VLOOKUP(S118,Sheet1!$B$2:$C$12,2,TRUE)</f>
        <v>#N/A</v>
      </c>
      <c r="U118" s="5"/>
      <c r="V118" s="19" t="e">
        <f>VLOOKUP(U118,Sheet1!$B$2:$C$12,2,TRUE)</f>
        <v>#N/A</v>
      </c>
      <c r="W118" s="5"/>
      <c r="X118" s="19" t="e">
        <f>VLOOKUP(W118,Sheet1!$B$2:$C$12,2,TRUE)</f>
        <v>#N/A</v>
      </c>
      <c r="Y118" s="5"/>
      <c r="Z118" s="19" t="e">
        <f>VLOOKUP(Y118,Sheet1!$B$2:$C$12,2,TRUE)</f>
        <v>#N/A</v>
      </c>
      <c r="AA118" s="5"/>
      <c r="AB118" s="19">
        <v>7</v>
      </c>
      <c r="AC118" s="5" t="e">
        <f t="shared" si="36"/>
        <v>#N/A</v>
      </c>
      <c r="AD118" s="226">
        <f t="shared" si="53"/>
        <v>0</v>
      </c>
      <c r="AE118" s="9" t="e">
        <f t="shared" si="54"/>
        <v>#N/A</v>
      </c>
      <c r="AF118" s="5"/>
      <c r="AG118" s="226"/>
      <c r="AH118" s="9"/>
      <c r="AI118" s="227" t="s">
        <v>837</v>
      </c>
      <c r="AJ118" s="9" t="e">
        <f t="shared" si="39"/>
        <v>#N/A</v>
      </c>
      <c r="AK118" s="9">
        <f t="shared" si="49"/>
        <v>0</v>
      </c>
      <c r="AL118" s="9" t="e">
        <f t="shared" si="40"/>
        <v>#N/A</v>
      </c>
      <c r="AM118" s="5" t="s">
        <v>799</v>
      </c>
      <c r="AN118" s="5"/>
      <c r="AO118" s="5"/>
      <c r="AP118" s="9"/>
      <c r="AQ118" s="5"/>
      <c r="AR118" s="122"/>
      <c r="AS118" s="25"/>
    </row>
    <row r="119" spans="1:45" s="7" customFormat="1" ht="20.100000000000001" hidden="1" customHeight="1" x14ac:dyDescent="0.25">
      <c r="A119" s="86">
        <f t="shared" si="52"/>
        <v>92</v>
      </c>
      <c r="B119" s="10" t="s">
        <v>79</v>
      </c>
      <c r="C119" s="268" t="s">
        <v>496</v>
      </c>
      <c r="D119" s="5"/>
      <c r="E119" s="5" t="str">
        <f>VLOOKUP($C119,'[4]Gui chi Quynh'!$D$7:$F$393,3,0)</f>
        <v>A4</v>
      </c>
      <c r="F119" s="19">
        <f>VLOOKUP(E119,Sheet1!$B$2:$C$12,2,TRUE)</f>
        <v>7</v>
      </c>
      <c r="G119" s="5" t="str">
        <f>VLOOKUP($C119,'[5]Gui chi Quynh'!$C$7:$E$391,3,0)</f>
        <v>A4</v>
      </c>
      <c r="H119" s="19">
        <f>VLOOKUP(G119,Sheet1!$B$2:$C$12,2,TRUE)</f>
        <v>7</v>
      </c>
      <c r="I119" s="5" t="str">
        <f>VLOOKUP($C119,'[6]Gui chi Quynh'!$C$7:$E$389,3,0)</f>
        <v>A4</v>
      </c>
      <c r="J119" s="19">
        <f>VLOOKUP(I119,Sheet1!$B$2:$C$12,2,TRUE)</f>
        <v>7</v>
      </c>
      <c r="K119" s="5" t="str">
        <f>VLOOKUP($C119,'[7]Gui chi Quynh'!$C$7:$E$389,3,0)</f>
        <v>A4</v>
      </c>
      <c r="L119" s="19">
        <f>VLOOKUP(K119,Sheet1!$B$2:$C$12,2,TRUE)</f>
        <v>7</v>
      </c>
      <c r="M119" s="5" t="str">
        <f>VLOOKUP($C119,'[8]Gui chi Quynh'!$C$7:$E$388,3,0)</f>
        <v>B1</v>
      </c>
      <c r="N119" s="19">
        <f>VLOOKUP(M119,Sheet1!$B$2:$C$12,2,TRUE)</f>
        <v>6</v>
      </c>
      <c r="O119" s="5">
        <f t="shared" si="50"/>
        <v>6.8</v>
      </c>
      <c r="P119" s="226">
        <f t="shared" si="51"/>
        <v>0</v>
      </c>
      <c r="Q119" s="9" t="str">
        <f t="shared" si="35"/>
        <v>Tốt</v>
      </c>
      <c r="R119" s="303" t="s">
        <v>960</v>
      </c>
      <c r="S119" s="17"/>
      <c r="T119" s="19" t="e">
        <f>VLOOKUP(S119,Sheet1!$B$2:$C$12,2,TRUE)</f>
        <v>#N/A</v>
      </c>
      <c r="U119" s="5"/>
      <c r="V119" s="19" t="e">
        <f>VLOOKUP(U119,Sheet1!$B$2:$C$12,2,TRUE)</f>
        <v>#N/A</v>
      </c>
      <c r="W119" s="5"/>
      <c r="X119" s="19" t="e">
        <f>VLOOKUP(W119,Sheet1!$B$2:$C$12,2,TRUE)</f>
        <v>#N/A</v>
      </c>
      <c r="Y119" s="5"/>
      <c r="Z119" s="19" t="e">
        <f>VLOOKUP(Y119,Sheet1!$B$2:$C$12,2,TRUE)</f>
        <v>#N/A</v>
      </c>
      <c r="AA119" s="5"/>
      <c r="AB119" s="19" t="e">
        <f>VLOOKUP(AA119,Sheet1!$B$2:$C$12,2,TRUE)</f>
        <v>#N/A</v>
      </c>
      <c r="AC119" s="5" t="e">
        <f t="shared" si="36"/>
        <v>#N/A</v>
      </c>
      <c r="AD119" s="226">
        <f t="shared" si="53"/>
        <v>0</v>
      </c>
      <c r="AE119" s="9" t="e">
        <f t="shared" si="54"/>
        <v>#N/A</v>
      </c>
      <c r="AF119" s="5"/>
      <c r="AG119" s="226"/>
      <c r="AH119" s="9"/>
      <c r="AI119" s="227" t="s">
        <v>839</v>
      </c>
      <c r="AJ119" s="9" t="e">
        <f t="shared" si="39"/>
        <v>#N/A</v>
      </c>
      <c r="AK119" s="9">
        <f t="shared" si="49"/>
        <v>0</v>
      </c>
      <c r="AL119" s="9" t="e">
        <f t="shared" si="40"/>
        <v>#N/A</v>
      </c>
      <c r="AM119" s="5" t="s">
        <v>799</v>
      </c>
      <c r="AN119" s="5"/>
      <c r="AO119" s="5"/>
      <c r="AP119" s="9"/>
      <c r="AQ119" s="5"/>
      <c r="AR119" s="122"/>
      <c r="AS119" s="25"/>
    </row>
    <row r="120" spans="1:45" s="7" customFormat="1" ht="20.100000000000001" hidden="1" customHeight="1" x14ac:dyDescent="0.25">
      <c r="A120" s="86">
        <f t="shared" si="52"/>
        <v>93</v>
      </c>
      <c r="B120" s="80" t="s">
        <v>274</v>
      </c>
      <c r="C120" s="263" t="s">
        <v>493</v>
      </c>
      <c r="E120" s="5" t="str">
        <f>VLOOKUP($C120,'[4]Gui chi Quynh'!$D$7:$F$393,3,0)</f>
        <v>A3</v>
      </c>
      <c r="F120" s="19">
        <f>VLOOKUP(E120,Sheet1!$B$2:$C$12,2,TRUE)</f>
        <v>8</v>
      </c>
      <c r="G120" s="5" t="str">
        <f>VLOOKUP($C120,'[5]Gui chi Quynh'!$C$7:$E$391,3,0)</f>
        <v>A2</v>
      </c>
      <c r="H120" s="19">
        <f>VLOOKUP(G120,Sheet1!$B$2:$C$12,2,TRUE)</f>
        <v>9</v>
      </c>
      <c r="I120" s="5" t="str">
        <f>VLOOKUP($C120,'[6]Gui chi Quynh'!$C$7:$E$389,3,0)</f>
        <v>A2</v>
      </c>
      <c r="J120" s="19">
        <f>VLOOKUP(I120,Sheet1!$B$2:$C$12,2,TRUE)</f>
        <v>9</v>
      </c>
      <c r="K120" s="5" t="str">
        <f>VLOOKUP($C120,'[7]Gui chi Quynh'!$C$7:$E$389,3,0)</f>
        <v>A2</v>
      </c>
      <c r="L120" s="19">
        <f>VLOOKUP(K120,Sheet1!$B$2:$C$12,2,TRUE)</f>
        <v>9</v>
      </c>
      <c r="M120" s="5" t="str">
        <f>VLOOKUP($C120,'[8]Gui chi Quynh'!$C$7:$E$388,3,0)</f>
        <v>A2</v>
      </c>
      <c r="N120" s="19">
        <f>VLOOKUP(M120,Sheet1!$B$2:$C$12,2,TRUE)</f>
        <v>9</v>
      </c>
      <c r="O120" s="5">
        <f t="shared" si="50"/>
        <v>8.8000000000000007</v>
      </c>
      <c r="P120" s="226">
        <f t="shared" si="51"/>
        <v>0</v>
      </c>
      <c r="Q120" s="9" t="str">
        <f t="shared" si="35"/>
        <v>Xuất sắc</v>
      </c>
      <c r="R120" s="10"/>
      <c r="S120" s="17"/>
      <c r="T120" s="19" t="e">
        <f>VLOOKUP(S120,Sheet1!$B$2:$C$12,2,TRUE)</f>
        <v>#N/A</v>
      </c>
      <c r="U120" s="5"/>
      <c r="V120" s="19" t="e">
        <f>VLOOKUP(U120,Sheet1!$B$2:$C$12,2,TRUE)</f>
        <v>#N/A</v>
      </c>
      <c r="W120" s="5"/>
      <c r="X120" s="19" t="e">
        <f>VLOOKUP(W120,Sheet1!$B$2:$C$12,2,TRUE)</f>
        <v>#N/A</v>
      </c>
      <c r="Y120" s="5"/>
      <c r="Z120" s="19" t="e">
        <f>VLOOKUP(Y120,Sheet1!$B$2:$C$12,2,TRUE)</f>
        <v>#N/A</v>
      </c>
      <c r="AA120" s="5"/>
      <c r="AB120" s="19" t="e">
        <f>VLOOKUP(AA120,Sheet1!$B$2:$C$12,2,TRUE)</f>
        <v>#N/A</v>
      </c>
      <c r="AC120" s="5" t="e">
        <f t="shared" si="36"/>
        <v>#N/A</v>
      </c>
      <c r="AD120" s="226">
        <f t="shared" si="53"/>
        <v>0</v>
      </c>
      <c r="AE120" s="9" t="e">
        <f t="shared" si="54"/>
        <v>#N/A</v>
      </c>
      <c r="AF120" s="5" t="e">
        <f t="shared" si="37"/>
        <v>#N/A</v>
      </c>
      <c r="AG120" s="226">
        <f t="shared" si="38"/>
        <v>0</v>
      </c>
      <c r="AH120" s="9" t="e">
        <f t="shared" ref="AH120:AH135" si="56">IF(AG120&gt;=3,"Không hoàn thành",IF(AND($AF120&gt;=8,$AF120&lt;=10,AG120=0),"Xuất sắc",IF(AND($AF120&gt;=8,$AF120&lt;=10,AG120=1),"Tốt",IF(AND($AF120&gt;=8,$AF120&lt;=10,AG120=2),"Hoàn thành",IF(AND($AF120&gt;6,$AF120&lt;8,AG120&lt;=1),"Tốt",IF(AND($AF120&gt;6,$AF120&lt;8,AG120=2),"Hoàn thành",IF(AND($AF120&gt;=5,$AF120&lt;=6,AG120&lt;=2),"Hoàn thành",IF(AND($AF120&lt;5,AG120&gt;3),"Không hoàn thành",""))))))))</f>
        <v>#N/A</v>
      </c>
      <c r="AI120" s="227"/>
      <c r="AJ120" s="9" t="e">
        <f t="shared" si="39"/>
        <v>#N/A</v>
      </c>
      <c r="AK120" s="9">
        <f t="shared" si="49"/>
        <v>0</v>
      </c>
      <c r="AL120" s="9" t="e">
        <f t="shared" si="40"/>
        <v>#N/A</v>
      </c>
      <c r="AM120" s="9" t="e">
        <f t="shared" ref="AM120:AM135" si="57">IF($AK120=1,"Không đạt LĐTT",IF(OR($AL120= "Xuất sắc", $AL120="Tốt"),"Đạt LĐTT","Không đạt LĐTT"))</f>
        <v>#N/A</v>
      </c>
      <c r="AN120" s="5"/>
      <c r="AO120" s="5"/>
      <c r="AP120" s="9"/>
      <c r="AQ120" s="5"/>
      <c r="AR120" s="25"/>
      <c r="AS120" s="25"/>
    </row>
    <row r="121" spans="1:45" s="7" customFormat="1" ht="20.100000000000001" customHeight="1" x14ac:dyDescent="0.25">
      <c r="A121" s="74" t="s">
        <v>861</v>
      </c>
      <c r="B121" s="260" t="s">
        <v>862</v>
      </c>
      <c r="C121" s="74"/>
      <c r="D121" s="45"/>
      <c r="E121" s="5"/>
      <c r="F121" s="19"/>
      <c r="G121" s="5"/>
      <c r="H121" s="19"/>
      <c r="I121" s="5"/>
      <c r="J121" s="19"/>
      <c r="K121" s="19"/>
      <c r="L121" s="19"/>
      <c r="M121" s="19"/>
      <c r="N121" s="19"/>
      <c r="O121" s="5"/>
      <c r="P121" s="226"/>
      <c r="Q121" s="9">
        <f>COUNTA($Q$122:$Q$140)</f>
        <v>19</v>
      </c>
      <c r="R121" s="10" t="str">
        <f xml:space="preserve"> (COUNTIF($Q$122:$Q$140, "Xuất sắc") &amp; " Xuất sắc") &amp;" + "&amp; (COUNTIF($Q$122:$Q$140, "Tốt") &amp; " Tốt")</f>
        <v>2 Xuất sắc + 17 Tốt</v>
      </c>
      <c r="S121" s="19"/>
      <c r="T121" s="19" t="e">
        <f>VLOOKUP(S121,Sheet1!$B$2:$C$12,2,TRUE)</f>
        <v>#N/A</v>
      </c>
      <c r="U121" s="5"/>
      <c r="V121" s="19" t="e">
        <f>VLOOKUP(U121,Sheet1!$B$2:$C$12,2,TRUE)</f>
        <v>#N/A</v>
      </c>
      <c r="W121" s="5"/>
      <c r="X121" s="19" t="e">
        <f>VLOOKUP(W121,Sheet1!$B$2:$C$12,2,TRUE)</f>
        <v>#N/A</v>
      </c>
      <c r="Y121" s="5"/>
      <c r="Z121" s="19" t="e">
        <f>VLOOKUP(Y121,Sheet1!$B$2:$C$12,2,TRUE)</f>
        <v>#N/A</v>
      </c>
      <c r="AA121" s="5"/>
      <c r="AB121" s="19" t="e">
        <f>VLOOKUP(AA121,Sheet1!$B$2:$C$12,2,TRUE)</f>
        <v>#N/A</v>
      </c>
      <c r="AC121" s="5" t="e">
        <f t="shared" si="36"/>
        <v>#N/A</v>
      </c>
      <c r="AD121" s="226">
        <f t="shared" si="53"/>
        <v>0</v>
      </c>
      <c r="AE121" s="9" t="e">
        <f t="shared" si="54"/>
        <v>#N/A</v>
      </c>
      <c r="AF121" s="5" t="e">
        <f t="shared" si="37"/>
        <v>#N/A</v>
      </c>
      <c r="AG121" s="226">
        <f t="shared" si="38"/>
        <v>0</v>
      </c>
      <c r="AH121" s="9" t="e">
        <f t="shared" si="56"/>
        <v>#N/A</v>
      </c>
      <c r="AI121" s="227"/>
      <c r="AJ121" s="9" t="e">
        <f t="shared" si="39"/>
        <v>#N/A</v>
      </c>
      <c r="AK121" s="9">
        <f t="shared" si="49"/>
        <v>0</v>
      </c>
      <c r="AL121" s="9" t="e">
        <f t="shared" si="40"/>
        <v>#N/A</v>
      </c>
      <c r="AM121" s="9" t="e">
        <f t="shared" si="57"/>
        <v>#N/A</v>
      </c>
      <c r="AN121" s="5"/>
      <c r="AO121" s="5"/>
      <c r="AP121" s="9"/>
      <c r="AQ121" s="5"/>
      <c r="AR121" s="25"/>
      <c r="AS121" s="25"/>
    </row>
    <row r="122" spans="1:45" s="7" customFormat="1" ht="20.100000000000001" hidden="1" customHeight="1" x14ac:dyDescent="0.25">
      <c r="A122" s="86">
        <v>94</v>
      </c>
      <c r="B122" s="80" t="s">
        <v>230</v>
      </c>
      <c r="C122" s="263" t="s">
        <v>498</v>
      </c>
      <c r="D122" s="19"/>
      <c r="E122" s="5" t="str">
        <f>VLOOKUP($C122,'[4]Gui chi Quynh'!$D$7:$F$393,3,0)</f>
        <v>A4</v>
      </c>
      <c r="F122" s="19">
        <f>VLOOKUP(E122,Sheet1!$B$2:$C$12,2,TRUE)</f>
        <v>7</v>
      </c>
      <c r="G122" s="5" t="str">
        <f>VLOOKUP($C122,'[5]Gui chi Quynh'!$C$7:$E$391,3,0)</f>
        <v>A3</v>
      </c>
      <c r="H122" s="19">
        <f>VLOOKUP(G122,Sheet1!$B$2:$C$12,2,TRUE)</f>
        <v>8</v>
      </c>
      <c r="I122" s="5" t="str">
        <f>VLOOKUP($C122,'[6]Gui chi Quynh'!$C$7:$E$389,3,0)</f>
        <v>A4</v>
      </c>
      <c r="J122" s="19">
        <f>VLOOKUP(I122,Sheet1!$B$2:$C$12,2,TRUE)</f>
        <v>7</v>
      </c>
      <c r="K122" s="5" t="str">
        <f>VLOOKUP($C122,'[7]Gui chi Quynh'!$C$7:$E$389,3,0)</f>
        <v>A4</v>
      </c>
      <c r="L122" s="19">
        <f>VLOOKUP(K122,Sheet1!$B$2:$C$12,2,TRUE)</f>
        <v>7</v>
      </c>
      <c r="M122" s="5" t="str">
        <f>VLOOKUP($C122,'[8]Gui chi Quynh'!$C$7:$E$388,3,0)</f>
        <v>A3</v>
      </c>
      <c r="N122" s="19">
        <f>VLOOKUP(M122,Sheet1!$B$2:$C$12,2,TRUE)</f>
        <v>8</v>
      </c>
      <c r="O122" s="5">
        <f t="shared" ref="O122:O139" si="58">ROUND(AVERAGE(F122,H122,J122,L122,N122),2)</f>
        <v>7.4</v>
      </c>
      <c r="P122" s="226">
        <f t="shared" ref="P122:P140" si="59">COUNTIF(D122:M122,"C*")*1+COUNTIF(D122:M122,"D")*2+COUNTIF(D122:M122,"E")*3</f>
        <v>0</v>
      </c>
      <c r="Q122" s="9" t="str">
        <f t="shared" si="35"/>
        <v>Tốt</v>
      </c>
      <c r="R122" s="10"/>
      <c r="S122" s="17"/>
      <c r="T122" s="19" t="e">
        <f>VLOOKUP(S122,Sheet1!$B$2:$C$12,2,TRUE)</f>
        <v>#N/A</v>
      </c>
      <c r="U122" s="5"/>
      <c r="V122" s="19" t="e">
        <f>VLOOKUP(U122,Sheet1!$B$2:$C$12,2,TRUE)</f>
        <v>#N/A</v>
      </c>
      <c r="W122" s="5"/>
      <c r="X122" s="19" t="e">
        <f>VLOOKUP(W122,Sheet1!$B$2:$C$12,2,TRUE)</f>
        <v>#N/A</v>
      </c>
      <c r="Y122" s="5"/>
      <c r="Z122" s="19" t="e">
        <f>VLOOKUP(Y122,Sheet1!$B$2:$C$12,2,TRUE)</f>
        <v>#N/A</v>
      </c>
      <c r="AA122" s="5"/>
      <c r="AB122" s="19" t="e">
        <f>VLOOKUP(AA122,Sheet1!$B$2:$C$12,2,TRUE)</f>
        <v>#N/A</v>
      </c>
      <c r="AC122" s="5" t="e">
        <f t="shared" si="36"/>
        <v>#N/A</v>
      </c>
      <c r="AD122" s="226">
        <f t="shared" si="53"/>
        <v>0</v>
      </c>
      <c r="AE122" s="9" t="e">
        <f t="shared" si="54"/>
        <v>#N/A</v>
      </c>
      <c r="AF122" s="5" t="e">
        <f t="shared" si="37"/>
        <v>#N/A</v>
      </c>
      <c r="AG122" s="226">
        <f t="shared" si="38"/>
        <v>0</v>
      </c>
      <c r="AH122" s="9" t="e">
        <f t="shared" si="56"/>
        <v>#N/A</v>
      </c>
      <c r="AI122" s="227"/>
      <c r="AJ122" s="9" t="e">
        <f t="shared" si="39"/>
        <v>#N/A</v>
      </c>
      <c r="AK122" s="9">
        <f t="shared" si="49"/>
        <v>0</v>
      </c>
      <c r="AL122" s="9" t="e">
        <f t="shared" si="40"/>
        <v>#N/A</v>
      </c>
      <c r="AM122" s="9" t="e">
        <f t="shared" si="57"/>
        <v>#N/A</v>
      </c>
      <c r="AN122" s="5"/>
      <c r="AO122" s="5"/>
      <c r="AP122" s="9"/>
      <c r="AQ122" s="5"/>
      <c r="AR122" s="25"/>
      <c r="AS122" s="25"/>
    </row>
    <row r="123" spans="1:45" s="7" customFormat="1" ht="20.100000000000001" hidden="1" customHeight="1" x14ac:dyDescent="0.25">
      <c r="A123" s="86">
        <f>A122+1</f>
        <v>95</v>
      </c>
      <c r="B123" s="80" t="s">
        <v>226</v>
      </c>
      <c r="C123" s="263" t="s">
        <v>502</v>
      </c>
      <c r="D123" s="19"/>
      <c r="E123" s="5" t="str">
        <f>VLOOKUP($C123,'[4]Gui chi Quynh'!$D$7:$F$393,3,0)</f>
        <v>A4</v>
      </c>
      <c r="F123" s="19">
        <f>VLOOKUP(E123,Sheet1!$B$2:$C$12,2,TRUE)</f>
        <v>7</v>
      </c>
      <c r="G123" s="5" t="str">
        <f>VLOOKUP($C123,'[5]Gui chi Quynh'!$C$7:$E$391,3,0)</f>
        <v>A3</v>
      </c>
      <c r="H123" s="19">
        <f>VLOOKUP(G123,Sheet1!$B$2:$C$12,2,TRUE)</f>
        <v>8</v>
      </c>
      <c r="I123" s="5" t="str">
        <f>VLOOKUP($C123,'[6]Gui chi Quynh'!$C$7:$E$389,3,0)</f>
        <v>A3</v>
      </c>
      <c r="J123" s="19">
        <f>VLOOKUP(I123,Sheet1!$B$2:$C$12,2,TRUE)</f>
        <v>8</v>
      </c>
      <c r="K123" s="5" t="str">
        <f>VLOOKUP($C123,'[7]Gui chi Quynh'!$C$7:$E$389,3,0)</f>
        <v>A4</v>
      </c>
      <c r="L123" s="19">
        <f>VLOOKUP(K123,Sheet1!$B$2:$C$12,2,TRUE)</f>
        <v>7</v>
      </c>
      <c r="M123" s="5" t="str">
        <f>VLOOKUP($C123,'[8]Gui chi Quynh'!$C$7:$E$388,3,0)</f>
        <v>A3</v>
      </c>
      <c r="N123" s="19">
        <f>VLOOKUP(M123,Sheet1!$B$2:$C$12,2,TRUE)</f>
        <v>8</v>
      </c>
      <c r="O123" s="5">
        <f t="shared" si="58"/>
        <v>7.6</v>
      </c>
      <c r="P123" s="226">
        <f t="shared" si="59"/>
        <v>0</v>
      </c>
      <c r="Q123" s="9" t="str">
        <f t="shared" si="35"/>
        <v>Tốt</v>
      </c>
      <c r="R123" s="10"/>
      <c r="S123" s="17"/>
      <c r="T123" s="19" t="e">
        <f>VLOOKUP(S123,Sheet1!$B$2:$C$12,2,TRUE)</f>
        <v>#N/A</v>
      </c>
      <c r="U123" s="5"/>
      <c r="V123" s="19" t="e">
        <f>VLOOKUP(U123,Sheet1!$B$2:$C$12,2,TRUE)</f>
        <v>#N/A</v>
      </c>
      <c r="W123" s="5"/>
      <c r="X123" s="19" t="e">
        <f>VLOOKUP(W123,Sheet1!$B$2:$C$12,2,TRUE)</f>
        <v>#N/A</v>
      </c>
      <c r="Y123" s="5"/>
      <c r="Z123" s="19" t="e">
        <f>VLOOKUP(Y123,Sheet1!$B$2:$C$12,2,TRUE)</f>
        <v>#N/A</v>
      </c>
      <c r="AA123" s="5"/>
      <c r="AB123" s="19" t="e">
        <f>VLOOKUP(AA123,Sheet1!$B$2:$C$12,2,TRUE)</f>
        <v>#N/A</v>
      </c>
      <c r="AC123" s="5" t="e">
        <f t="shared" si="36"/>
        <v>#N/A</v>
      </c>
      <c r="AD123" s="226">
        <f t="shared" si="53"/>
        <v>0</v>
      </c>
      <c r="AE123" s="9" t="e">
        <f t="shared" si="54"/>
        <v>#N/A</v>
      </c>
      <c r="AF123" s="5" t="e">
        <f t="shared" si="37"/>
        <v>#N/A</v>
      </c>
      <c r="AG123" s="226">
        <f t="shared" si="38"/>
        <v>0</v>
      </c>
      <c r="AH123" s="9" t="e">
        <f t="shared" si="56"/>
        <v>#N/A</v>
      </c>
      <c r="AI123" s="227"/>
      <c r="AJ123" s="9" t="e">
        <f t="shared" si="39"/>
        <v>#N/A</v>
      </c>
      <c r="AK123" s="9">
        <f t="shared" si="49"/>
        <v>0</v>
      </c>
      <c r="AL123" s="9" t="e">
        <f t="shared" si="40"/>
        <v>#N/A</v>
      </c>
      <c r="AM123" s="9" t="e">
        <f t="shared" si="57"/>
        <v>#N/A</v>
      </c>
      <c r="AN123" s="5"/>
      <c r="AO123" s="5"/>
      <c r="AP123" s="9"/>
      <c r="AQ123" s="5"/>
      <c r="AR123" s="25"/>
      <c r="AS123" s="25"/>
    </row>
    <row r="124" spans="1:45" s="7" customFormat="1" ht="20.100000000000001" hidden="1" customHeight="1" x14ac:dyDescent="0.25">
      <c r="A124" s="86">
        <f t="shared" ref="A124:A140" si="60">A123+1</f>
        <v>96</v>
      </c>
      <c r="B124" s="77" t="s">
        <v>283</v>
      </c>
      <c r="C124" s="270" t="s">
        <v>503</v>
      </c>
      <c r="D124" s="19"/>
      <c r="E124" s="5" t="str">
        <f>VLOOKUP($C124,'[4]Gui chi Quynh'!$D$7:$F$393,3,0)</f>
        <v>A4</v>
      </c>
      <c r="F124" s="19">
        <f>VLOOKUP(E124,Sheet1!$B$2:$C$12,2,TRUE)</f>
        <v>7</v>
      </c>
      <c r="G124" s="5" t="str">
        <f>VLOOKUP($C124,'[5]Gui chi Quynh'!$C$7:$E$391,3,0)</f>
        <v>A4</v>
      </c>
      <c r="H124" s="19">
        <f>VLOOKUP(G124,Sheet1!$B$2:$C$12,2,TRUE)</f>
        <v>7</v>
      </c>
      <c r="I124" s="5" t="str">
        <f>VLOOKUP($C124,'[6]Gui chi Quynh'!$C$7:$E$389,3,0)</f>
        <v>A4</v>
      </c>
      <c r="J124" s="19">
        <f>VLOOKUP(I124,Sheet1!$B$2:$C$12,2,TRUE)</f>
        <v>7</v>
      </c>
      <c r="K124" s="5" t="str">
        <f>VLOOKUP($C124,'[7]Gui chi Quynh'!$C$7:$E$389,3,0)</f>
        <v>A4</v>
      </c>
      <c r="L124" s="19">
        <f>VLOOKUP(K124,Sheet1!$B$2:$C$12,2,TRUE)</f>
        <v>7</v>
      </c>
      <c r="M124" s="5" t="str">
        <f>VLOOKUP($C124,'[8]Gui chi Quynh'!$C$7:$E$388,3,0)</f>
        <v>A4</v>
      </c>
      <c r="N124" s="19">
        <f>VLOOKUP(M124,Sheet1!$B$2:$C$12,2,TRUE)</f>
        <v>7</v>
      </c>
      <c r="O124" s="5">
        <f t="shared" si="58"/>
        <v>7</v>
      </c>
      <c r="P124" s="226">
        <f t="shared" si="59"/>
        <v>0</v>
      </c>
      <c r="Q124" s="9" t="str">
        <f t="shared" si="35"/>
        <v>Tốt</v>
      </c>
      <c r="R124" s="10"/>
      <c r="S124" s="17"/>
      <c r="T124" s="19" t="e">
        <f>VLOOKUP(S124,Sheet1!$B$2:$C$12,2,TRUE)</f>
        <v>#N/A</v>
      </c>
      <c r="U124" s="5"/>
      <c r="V124" s="19" t="e">
        <f>VLOOKUP(U124,Sheet1!$B$2:$C$12,2,TRUE)</f>
        <v>#N/A</v>
      </c>
      <c r="W124" s="5"/>
      <c r="X124" s="19" t="e">
        <f>VLOOKUP(W124,Sheet1!$B$2:$C$12,2,TRUE)</f>
        <v>#N/A</v>
      </c>
      <c r="Y124" s="5"/>
      <c r="Z124" s="19" t="e">
        <f>VLOOKUP(Y124,Sheet1!$B$2:$C$12,2,TRUE)</f>
        <v>#N/A</v>
      </c>
      <c r="AA124" s="5"/>
      <c r="AB124" s="19" t="e">
        <f>VLOOKUP(AA124,Sheet1!$B$2:$C$12,2,TRUE)</f>
        <v>#N/A</v>
      </c>
      <c r="AC124" s="5" t="e">
        <f t="shared" si="36"/>
        <v>#N/A</v>
      </c>
      <c r="AD124" s="226">
        <f t="shared" si="53"/>
        <v>0</v>
      </c>
      <c r="AE124" s="9" t="e">
        <f t="shared" si="54"/>
        <v>#N/A</v>
      </c>
      <c r="AF124" s="5" t="e">
        <f t="shared" si="37"/>
        <v>#N/A</v>
      </c>
      <c r="AG124" s="226">
        <f t="shared" si="38"/>
        <v>0</v>
      </c>
      <c r="AH124" s="9" t="e">
        <f t="shared" si="56"/>
        <v>#N/A</v>
      </c>
      <c r="AI124" s="227"/>
      <c r="AJ124" s="9" t="e">
        <f t="shared" si="39"/>
        <v>#N/A</v>
      </c>
      <c r="AK124" s="9">
        <f t="shared" si="49"/>
        <v>0</v>
      </c>
      <c r="AL124" s="9" t="e">
        <f t="shared" si="40"/>
        <v>#N/A</v>
      </c>
      <c r="AM124" s="9" t="e">
        <f t="shared" si="57"/>
        <v>#N/A</v>
      </c>
      <c r="AN124" s="5"/>
      <c r="AO124" s="5"/>
      <c r="AP124" s="9"/>
      <c r="AQ124" s="5"/>
      <c r="AR124" s="25"/>
      <c r="AS124" s="25"/>
    </row>
    <row r="125" spans="1:45" s="7" customFormat="1" ht="20.100000000000001" hidden="1" customHeight="1" x14ac:dyDescent="0.25">
      <c r="A125" s="86">
        <f t="shared" si="60"/>
        <v>97</v>
      </c>
      <c r="B125" s="77" t="s">
        <v>271</v>
      </c>
      <c r="C125" s="270" t="s">
        <v>501</v>
      </c>
      <c r="D125" s="19"/>
      <c r="E125" s="5" t="str">
        <f>VLOOKUP($C125,'[4]Gui chi Quynh'!$D$7:$F$393,3,0)</f>
        <v>A4</v>
      </c>
      <c r="F125" s="19">
        <f>VLOOKUP(E125,Sheet1!$B$2:$C$12,2,TRUE)</f>
        <v>7</v>
      </c>
      <c r="G125" s="5" t="str">
        <f>VLOOKUP($C125,'[5]Gui chi Quynh'!$C$7:$E$391,3,0)</f>
        <v>A4</v>
      </c>
      <c r="H125" s="19">
        <f>VLOOKUP(G125,Sheet1!$B$2:$C$12,2,TRUE)</f>
        <v>7</v>
      </c>
      <c r="I125" s="5" t="str">
        <f>VLOOKUP($C125,'[6]Gui chi Quynh'!$C$7:$E$389,3,0)</f>
        <v>A4</v>
      </c>
      <c r="J125" s="19">
        <f>VLOOKUP(I125,Sheet1!$B$2:$C$12,2,TRUE)</f>
        <v>7</v>
      </c>
      <c r="K125" s="5" t="str">
        <f>VLOOKUP($C125,'[7]Gui chi Quynh'!$C$7:$E$389,3,0)</f>
        <v>A4</v>
      </c>
      <c r="L125" s="19">
        <f>VLOOKUP(K125,Sheet1!$B$2:$C$12,2,TRUE)</f>
        <v>7</v>
      </c>
      <c r="M125" s="5" t="str">
        <f>VLOOKUP($C125,'[8]Gui chi Quynh'!$C$7:$E$388,3,0)</f>
        <v>A4</v>
      </c>
      <c r="N125" s="19">
        <f>VLOOKUP(M125,Sheet1!$B$2:$C$12,2,TRUE)</f>
        <v>7</v>
      </c>
      <c r="O125" s="5">
        <f t="shared" si="58"/>
        <v>7</v>
      </c>
      <c r="P125" s="226">
        <f t="shared" si="59"/>
        <v>0</v>
      </c>
      <c r="Q125" s="9" t="str">
        <f t="shared" si="35"/>
        <v>Tốt</v>
      </c>
      <c r="R125" s="10"/>
      <c r="S125" s="17"/>
      <c r="T125" s="19" t="e">
        <f>VLOOKUP(S125,Sheet1!$B$2:$C$12,2,TRUE)</f>
        <v>#N/A</v>
      </c>
      <c r="U125" s="5"/>
      <c r="V125" s="19" t="e">
        <f>VLOOKUP(U125,Sheet1!$B$2:$C$12,2,TRUE)</f>
        <v>#N/A</v>
      </c>
      <c r="W125" s="5"/>
      <c r="X125" s="19" t="e">
        <f>VLOOKUP(W125,Sheet1!$B$2:$C$12,2,TRUE)</f>
        <v>#N/A</v>
      </c>
      <c r="Y125" s="5"/>
      <c r="Z125" s="19" t="e">
        <f>VLOOKUP(Y125,Sheet1!$B$2:$C$12,2,TRUE)</f>
        <v>#N/A</v>
      </c>
      <c r="AA125" s="5"/>
      <c r="AB125" s="19" t="e">
        <f>VLOOKUP(AA125,Sheet1!$B$2:$C$12,2,TRUE)</f>
        <v>#N/A</v>
      </c>
      <c r="AC125" s="5" t="e">
        <f t="shared" si="36"/>
        <v>#N/A</v>
      </c>
      <c r="AD125" s="226">
        <f t="shared" si="53"/>
        <v>0</v>
      </c>
      <c r="AE125" s="9" t="e">
        <f t="shared" si="54"/>
        <v>#N/A</v>
      </c>
      <c r="AF125" s="5" t="e">
        <f t="shared" si="37"/>
        <v>#N/A</v>
      </c>
      <c r="AG125" s="226">
        <f t="shared" si="38"/>
        <v>0</v>
      </c>
      <c r="AH125" s="9" t="e">
        <f t="shared" si="56"/>
        <v>#N/A</v>
      </c>
      <c r="AI125" s="227"/>
      <c r="AJ125" s="9" t="e">
        <f t="shared" si="39"/>
        <v>#N/A</v>
      </c>
      <c r="AK125" s="9">
        <f t="shared" si="49"/>
        <v>0</v>
      </c>
      <c r="AL125" s="9" t="e">
        <f t="shared" si="40"/>
        <v>#N/A</v>
      </c>
      <c r="AM125" s="9" t="e">
        <f t="shared" si="57"/>
        <v>#N/A</v>
      </c>
      <c r="AN125" s="5"/>
      <c r="AO125" s="5"/>
      <c r="AP125" s="9"/>
      <c r="AQ125" s="5"/>
      <c r="AR125" s="25"/>
      <c r="AS125" s="25"/>
    </row>
    <row r="126" spans="1:45" s="7" customFormat="1" ht="20.100000000000001" hidden="1" customHeight="1" x14ac:dyDescent="0.25">
      <c r="A126" s="86">
        <f t="shared" si="60"/>
        <v>98</v>
      </c>
      <c r="B126" s="77" t="s">
        <v>229</v>
      </c>
      <c r="C126" s="270" t="s">
        <v>499</v>
      </c>
      <c r="D126" s="19"/>
      <c r="E126" s="5" t="str">
        <f>VLOOKUP($C126,'[4]Gui chi Quynh'!$D$7:$F$393,3,0)</f>
        <v>A4</v>
      </c>
      <c r="F126" s="19">
        <f>VLOOKUP(E126,Sheet1!$B$2:$C$12,2,TRUE)</f>
        <v>7</v>
      </c>
      <c r="G126" s="5" t="str">
        <f>VLOOKUP($C126,'[5]Gui chi Quynh'!$C$7:$E$391,3,0)</f>
        <v>A4</v>
      </c>
      <c r="H126" s="19">
        <f>VLOOKUP(G126,Sheet1!$B$2:$C$12,2,TRUE)</f>
        <v>7</v>
      </c>
      <c r="I126" s="5" t="str">
        <f>VLOOKUP($C126,'[6]Gui chi Quynh'!$C$7:$E$389,3,0)</f>
        <v>A4</v>
      </c>
      <c r="J126" s="19">
        <f>VLOOKUP(I126,Sheet1!$B$2:$C$12,2,TRUE)</f>
        <v>7</v>
      </c>
      <c r="K126" s="5" t="str">
        <f>VLOOKUP($C126,'[7]Gui chi Quynh'!$C$7:$E$389,3,0)</f>
        <v>A4</v>
      </c>
      <c r="L126" s="19">
        <f>VLOOKUP(K126,Sheet1!$B$2:$C$12,2,TRUE)</f>
        <v>7</v>
      </c>
      <c r="M126" s="5" t="str">
        <f>VLOOKUP($C126,'[8]Gui chi Quynh'!$C$7:$E$388,3,0)</f>
        <v>A4</v>
      </c>
      <c r="N126" s="19">
        <f>VLOOKUP(M126,Sheet1!$B$2:$C$12,2,TRUE)</f>
        <v>7</v>
      </c>
      <c r="O126" s="5">
        <f t="shared" si="58"/>
        <v>7</v>
      </c>
      <c r="P126" s="226">
        <f t="shared" si="59"/>
        <v>0</v>
      </c>
      <c r="Q126" s="9" t="str">
        <f t="shared" si="35"/>
        <v>Tốt</v>
      </c>
      <c r="R126" s="10"/>
      <c r="S126" s="17"/>
      <c r="T126" s="19" t="e">
        <f>VLOOKUP(S126,Sheet1!$B$2:$C$12,2,TRUE)</f>
        <v>#N/A</v>
      </c>
      <c r="U126" s="5"/>
      <c r="V126" s="19" t="e">
        <f>VLOOKUP(U126,Sheet1!$B$2:$C$12,2,TRUE)</f>
        <v>#N/A</v>
      </c>
      <c r="W126" s="5"/>
      <c r="X126" s="19" t="e">
        <f>VLOOKUP(W126,Sheet1!$B$2:$C$12,2,TRUE)</f>
        <v>#N/A</v>
      </c>
      <c r="Y126" s="5"/>
      <c r="Z126" s="19" t="e">
        <f>VLOOKUP(Y126,Sheet1!$B$2:$C$12,2,TRUE)</f>
        <v>#N/A</v>
      </c>
      <c r="AA126" s="5"/>
      <c r="AB126" s="19" t="e">
        <f>VLOOKUP(AA126,Sheet1!$B$2:$C$12,2,TRUE)</f>
        <v>#N/A</v>
      </c>
      <c r="AC126" s="5" t="e">
        <f t="shared" si="36"/>
        <v>#N/A</v>
      </c>
      <c r="AD126" s="226">
        <f t="shared" si="53"/>
        <v>0</v>
      </c>
      <c r="AE126" s="9" t="e">
        <f t="shared" si="54"/>
        <v>#N/A</v>
      </c>
      <c r="AF126" s="5" t="e">
        <f t="shared" si="37"/>
        <v>#N/A</v>
      </c>
      <c r="AG126" s="226">
        <f t="shared" si="38"/>
        <v>0</v>
      </c>
      <c r="AH126" s="9" t="e">
        <f t="shared" si="56"/>
        <v>#N/A</v>
      </c>
      <c r="AI126" s="227"/>
      <c r="AJ126" s="9" t="e">
        <f t="shared" si="39"/>
        <v>#N/A</v>
      </c>
      <c r="AK126" s="9">
        <f t="shared" si="49"/>
        <v>0</v>
      </c>
      <c r="AL126" s="9" t="e">
        <f t="shared" si="40"/>
        <v>#N/A</v>
      </c>
      <c r="AM126" s="9" t="e">
        <f t="shared" si="57"/>
        <v>#N/A</v>
      </c>
      <c r="AN126" s="5"/>
      <c r="AO126" s="5"/>
      <c r="AP126" s="9"/>
      <c r="AQ126" s="5"/>
      <c r="AR126" s="25"/>
      <c r="AS126" s="25"/>
    </row>
    <row r="127" spans="1:45" s="7" customFormat="1" ht="20.100000000000001" hidden="1" customHeight="1" x14ac:dyDescent="0.25">
      <c r="A127" s="86">
        <f t="shared" si="60"/>
        <v>99</v>
      </c>
      <c r="B127" s="77" t="s">
        <v>350</v>
      </c>
      <c r="C127" s="270" t="s">
        <v>511</v>
      </c>
      <c r="D127" s="19"/>
      <c r="E127" s="5" t="str">
        <f>VLOOKUP($C127,'[4]Gui chi Quynh'!$D$7:$F$393,3,0)</f>
        <v>A4</v>
      </c>
      <c r="F127" s="19">
        <f>VLOOKUP(E127,Sheet1!$B$2:$C$12,2,TRUE)</f>
        <v>7</v>
      </c>
      <c r="G127" s="5" t="str">
        <f>VLOOKUP($C127,'[5]Gui chi Quynh'!$C$7:$E$391,3,0)</f>
        <v>A4</v>
      </c>
      <c r="H127" s="19">
        <f>VLOOKUP(G127,Sheet1!$B$2:$C$12,2,TRUE)</f>
        <v>7</v>
      </c>
      <c r="I127" s="5" t="str">
        <f>VLOOKUP($C127,'[6]Gui chi Quynh'!$C$7:$E$389,3,0)</f>
        <v>A4</v>
      </c>
      <c r="J127" s="19">
        <f>VLOOKUP(I127,Sheet1!$B$2:$C$12,2,TRUE)</f>
        <v>7</v>
      </c>
      <c r="K127" s="5" t="str">
        <f>VLOOKUP($C127,'[7]Gui chi Quynh'!$C$7:$E$389,3,0)</f>
        <v>A4</v>
      </c>
      <c r="L127" s="19">
        <f>VLOOKUP(K127,Sheet1!$B$2:$C$12,2,TRUE)</f>
        <v>7</v>
      </c>
      <c r="M127" s="5" t="str">
        <f>VLOOKUP($C127,'[8]Gui chi Quynh'!$C$7:$E$388,3,0)</f>
        <v>A4</v>
      </c>
      <c r="N127" s="19">
        <f>VLOOKUP(M127,Sheet1!$B$2:$C$12,2,TRUE)</f>
        <v>7</v>
      </c>
      <c r="O127" s="5">
        <f t="shared" si="58"/>
        <v>7</v>
      </c>
      <c r="P127" s="226">
        <f t="shared" si="59"/>
        <v>0</v>
      </c>
      <c r="Q127" s="9" t="str">
        <f t="shared" si="35"/>
        <v>Tốt</v>
      </c>
      <c r="R127" s="10"/>
      <c r="S127" s="17"/>
      <c r="T127" s="19" t="e">
        <f>VLOOKUP(S127,Sheet1!$B$2:$C$12,2,TRUE)</f>
        <v>#N/A</v>
      </c>
      <c r="U127" s="5"/>
      <c r="V127" s="19" t="e">
        <f>VLOOKUP(U127,Sheet1!$B$2:$C$12,2,TRUE)</f>
        <v>#N/A</v>
      </c>
      <c r="W127" s="5"/>
      <c r="X127" s="19" t="e">
        <f>VLOOKUP(W127,Sheet1!$B$2:$C$12,2,TRUE)</f>
        <v>#N/A</v>
      </c>
      <c r="Y127" s="5"/>
      <c r="Z127" s="19" t="e">
        <f>VLOOKUP(Y127,Sheet1!$B$2:$C$12,2,TRUE)</f>
        <v>#N/A</v>
      </c>
      <c r="AA127" s="5"/>
      <c r="AB127" s="19" t="e">
        <f>VLOOKUP(AA127,Sheet1!$B$2:$C$12,2,TRUE)</f>
        <v>#N/A</v>
      </c>
      <c r="AC127" s="5" t="e">
        <f t="shared" si="36"/>
        <v>#N/A</v>
      </c>
      <c r="AD127" s="226">
        <f t="shared" si="53"/>
        <v>0</v>
      </c>
      <c r="AE127" s="9" t="e">
        <f t="shared" si="54"/>
        <v>#N/A</v>
      </c>
      <c r="AF127" s="5" t="e">
        <f t="shared" si="37"/>
        <v>#N/A</v>
      </c>
      <c r="AG127" s="226">
        <f t="shared" si="38"/>
        <v>0</v>
      </c>
      <c r="AH127" s="9" t="e">
        <f t="shared" si="56"/>
        <v>#N/A</v>
      </c>
      <c r="AI127" s="227"/>
      <c r="AJ127" s="9" t="e">
        <f t="shared" si="39"/>
        <v>#N/A</v>
      </c>
      <c r="AK127" s="9">
        <f t="shared" si="49"/>
        <v>0</v>
      </c>
      <c r="AL127" s="9" t="e">
        <f t="shared" si="40"/>
        <v>#N/A</v>
      </c>
      <c r="AM127" s="9" t="e">
        <f t="shared" si="57"/>
        <v>#N/A</v>
      </c>
      <c r="AN127" s="5"/>
      <c r="AO127" s="5"/>
      <c r="AP127" s="9"/>
      <c r="AQ127" s="5"/>
      <c r="AR127" s="25"/>
      <c r="AS127" s="25"/>
    </row>
    <row r="128" spans="1:45" s="7" customFormat="1" ht="20.100000000000001" hidden="1" customHeight="1" x14ac:dyDescent="0.25">
      <c r="A128" s="86">
        <f t="shared" si="60"/>
        <v>100</v>
      </c>
      <c r="B128" s="77" t="s">
        <v>382</v>
      </c>
      <c r="C128" s="270" t="s">
        <v>513</v>
      </c>
      <c r="D128" s="19"/>
      <c r="E128" s="5" t="str">
        <f>VLOOKUP($C128,'[4]Gui chi Quynh'!$D$7:$F$393,3,0)</f>
        <v>A3</v>
      </c>
      <c r="F128" s="19">
        <f>VLOOKUP(E128,Sheet1!$B$2:$C$12,2,TRUE)</f>
        <v>8</v>
      </c>
      <c r="G128" s="5" t="str">
        <f>VLOOKUP($C128,'[5]Gui chi Quynh'!$C$7:$E$391,3,0)</f>
        <v>A4</v>
      </c>
      <c r="H128" s="19">
        <f>VLOOKUP(G128,Sheet1!$B$2:$C$12,2,TRUE)</f>
        <v>7</v>
      </c>
      <c r="I128" s="5" t="str">
        <f>VLOOKUP($C128,'[6]Gui chi Quynh'!$C$7:$E$389,3,0)</f>
        <v>A4</v>
      </c>
      <c r="J128" s="19">
        <f>VLOOKUP(I128,Sheet1!$B$2:$C$12,2,TRUE)</f>
        <v>7</v>
      </c>
      <c r="K128" s="5" t="str">
        <f>VLOOKUP($C128,'[7]Gui chi Quynh'!$C$7:$E$389,3,0)</f>
        <v>A4</v>
      </c>
      <c r="L128" s="19">
        <f>VLOOKUP(K128,Sheet1!$B$2:$C$12,2,TRUE)</f>
        <v>7</v>
      </c>
      <c r="M128" s="5" t="str">
        <f>VLOOKUP($C128,'[8]Gui chi Quynh'!$C$7:$E$388,3,0)</f>
        <v>A4</v>
      </c>
      <c r="N128" s="19">
        <f>VLOOKUP(M128,Sheet1!$B$2:$C$12,2,TRUE)</f>
        <v>7</v>
      </c>
      <c r="O128" s="5">
        <f t="shared" si="58"/>
        <v>7.2</v>
      </c>
      <c r="P128" s="226">
        <f t="shared" si="59"/>
        <v>0</v>
      </c>
      <c r="Q128" s="9" t="str">
        <f t="shared" si="35"/>
        <v>Tốt</v>
      </c>
      <c r="R128" s="10"/>
      <c r="S128" s="17"/>
      <c r="T128" s="19" t="e">
        <f>VLOOKUP(S128,Sheet1!$B$2:$C$12,2,TRUE)</f>
        <v>#N/A</v>
      </c>
      <c r="U128" s="5"/>
      <c r="V128" s="19" t="e">
        <f>VLOOKUP(U128,Sheet1!$B$2:$C$12,2,TRUE)</f>
        <v>#N/A</v>
      </c>
      <c r="W128" s="5"/>
      <c r="X128" s="19" t="e">
        <f>VLOOKUP(W128,Sheet1!$B$2:$C$12,2,TRUE)</f>
        <v>#N/A</v>
      </c>
      <c r="Y128" s="5"/>
      <c r="Z128" s="19" t="e">
        <f>VLOOKUP(Y128,Sheet1!$B$2:$C$12,2,TRUE)</f>
        <v>#N/A</v>
      </c>
      <c r="AA128" s="5"/>
      <c r="AB128" s="19" t="e">
        <f>VLOOKUP(AA128,Sheet1!$B$2:$C$12,2,TRUE)</f>
        <v>#N/A</v>
      </c>
      <c r="AC128" s="5" t="e">
        <f t="shared" si="36"/>
        <v>#N/A</v>
      </c>
      <c r="AD128" s="226">
        <f t="shared" si="53"/>
        <v>0</v>
      </c>
      <c r="AE128" s="9" t="e">
        <f t="shared" si="54"/>
        <v>#N/A</v>
      </c>
      <c r="AF128" s="5" t="e">
        <f t="shared" si="37"/>
        <v>#N/A</v>
      </c>
      <c r="AG128" s="226">
        <f t="shared" si="38"/>
        <v>0</v>
      </c>
      <c r="AH128" s="9" t="e">
        <f t="shared" si="56"/>
        <v>#N/A</v>
      </c>
      <c r="AI128" s="227"/>
      <c r="AJ128" s="9" t="e">
        <f t="shared" si="39"/>
        <v>#N/A</v>
      </c>
      <c r="AK128" s="9">
        <f t="shared" si="49"/>
        <v>0</v>
      </c>
      <c r="AL128" s="9" t="e">
        <f t="shared" si="40"/>
        <v>#N/A</v>
      </c>
      <c r="AM128" s="9" t="e">
        <f t="shared" si="57"/>
        <v>#N/A</v>
      </c>
      <c r="AN128" s="5"/>
      <c r="AO128" s="5"/>
      <c r="AP128" s="9"/>
      <c r="AQ128" s="5"/>
      <c r="AR128" s="26"/>
      <c r="AS128" s="26"/>
    </row>
    <row r="129" spans="1:45" s="7" customFormat="1" ht="20.100000000000001" hidden="1" customHeight="1" x14ac:dyDescent="0.25">
      <c r="A129" s="86">
        <f t="shared" si="60"/>
        <v>101</v>
      </c>
      <c r="B129" s="260" t="s">
        <v>381</v>
      </c>
      <c r="C129" s="270" t="s">
        <v>512</v>
      </c>
      <c r="D129" s="19"/>
      <c r="E129" s="5" t="str">
        <f>VLOOKUP($C129,'[4]Gui chi Quynh'!$D$7:$F$393,3,0)</f>
        <v>A3</v>
      </c>
      <c r="F129" s="19">
        <f>VLOOKUP(E129,Sheet1!$B$2:$C$12,2,TRUE)</f>
        <v>8</v>
      </c>
      <c r="G129" s="5" t="str">
        <f>VLOOKUP($C129,'[5]Gui chi Quynh'!$C$7:$E$391,3,0)</f>
        <v>A4</v>
      </c>
      <c r="H129" s="19">
        <f>VLOOKUP(G129,Sheet1!$B$2:$C$12,2,TRUE)</f>
        <v>7</v>
      </c>
      <c r="I129" s="5" t="str">
        <f>VLOOKUP($C129,'[6]Gui chi Quynh'!$C$7:$E$389,3,0)</f>
        <v>A4</v>
      </c>
      <c r="J129" s="19">
        <f>VLOOKUP(I129,Sheet1!$B$2:$C$12,2,TRUE)</f>
        <v>7</v>
      </c>
      <c r="K129" s="5" t="str">
        <f>VLOOKUP($C129,'[7]Gui chi Quynh'!$C$7:$E$389,3,0)</f>
        <v>A4</v>
      </c>
      <c r="L129" s="19">
        <f>VLOOKUP(K129,Sheet1!$B$2:$C$12,2,TRUE)</f>
        <v>7</v>
      </c>
      <c r="M129" s="5" t="str">
        <f>VLOOKUP($C129,'[8]Gui chi Quynh'!$C$7:$E$388,3,0)</f>
        <v>A4</v>
      </c>
      <c r="N129" s="19">
        <f>VLOOKUP(M129,Sheet1!$B$2:$C$12,2,TRUE)</f>
        <v>7</v>
      </c>
      <c r="O129" s="5">
        <f t="shared" si="58"/>
        <v>7.2</v>
      </c>
      <c r="P129" s="226">
        <f t="shared" si="59"/>
        <v>0</v>
      </c>
      <c r="Q129" s="9" t="str">
        <f t="shared" si="35"/>
        <v>Tốt</v>
      </c>
      <c r="R129" s="10"/>
      <c r="S129" s="17"/>
      <c r="T129" s="19" t="e">
        <f>VLOOKUP(S129,Sheet1!$B$2:$C$12,2,TRUE)</f>
        <v>#N/A</v>
      </c>
      <c r="U129" s="5"/>
      <c r="V129" s="19" t="e">
        <f>VLOOKUP(U129,Sheet1!$B$2:$C$12,2,TRUE)</f>
        <v>#N/A</v>
      </c>
      <c r="W129" s="5"/>
      <c r="X129" s="19" t="e">
        <f>VLOOKUP(W129,Sheet1!$B$2:$C$12,2,TRUE)</f>
        <v>#N/A</v>
      </c>
      <c r="Y129" s="5"/>
      <c r="Z129" s="19" t="e">
        <f>VLOOKUP(Y129,Sheet1!$B$2:$C$12,2,TRUE)</f>
        <v>#N/A</v>
      </c>
      <c r="AA129" s="5"/>
      <c r="AB129" s="19" t="e">
        <f>VLOOKUP(AA129,Sheet1!$B$2:$C$12,2,TRUE)</f>
        <v>#N/A</v>
      </c>
      <c r="AC129" s="5" t="e">
        <f t="shared" si="36"/>
        <v>#N/A</v>
      </c>
      <c r="AD129" s="226">
        <f t="shared" si="53"/>
        <v>0</v>
      </c>
      <c r="AE129" s="9" t="e">
        <f t="shared" si="54"/>
        <v>#N/A</v>
      </c>
      <c r="AF129" s="5" t="e">
        <f t="shared" si="37"/>
        <v>#N/A</v>
      </c>
      <c r="AG129" s="226">
        <f t="shared" si="38"/>
        <v>0</v>
      </c>
      <c r="AH129" s="9" t="e">
        <f t="shared" si="56"/>
        <v>#N/A</v>
      </c>
      <c r="AI129" s="227"/>
      <c r="AJ129" s="9" t="e">
        <f t="shared" si="39"/>
        <v>#N/A</v>
      </c>
      <c r="AK129" s="9">
        <f t="shared" si="49"/>
        <v>0</v>
      </c>
      <c r="AL129" s="9" t="e">
        <f t="shared" si="40"/>
        <v>#N/A</v>
      </c>
      <c r="AM129" s="9" t="e">
        <f t="shared" si="57"/>
        <v>#N/A</v>
      </c>
      <c r="AN129" s="5"/>
      <c r="AO129" s="5"/>
      <c r="AP129" s="9"/>
      <c r="AQ129" s="5"/>
      <c r="AR129" s="25"/>
      <c r="AS129" s="25"/>
    </row>
    <row r="130" spans="1:45" s="7" customFormat="1" ht="20.100000000000001" hidden="1" customHeight="1" x14ac:dyDescent="0.25">
      <c r="A130" s="86">
        <f t="shared" si="60"/>
        <v>102</v>
      </c>
      <c r="B130" s="260" t="s">
        <v>147</v>
      </c>
      <c r="C130" s="270" t="s">
        <v>497</v>
      </c>
      <c r="D130" s="19"/>
      <c r="E130" s="5" t="str">
        <f>VLOOKUP($C130,'[4]Gui chi Quynh'!$D$7:$F$393,3,0)</f>
        <v>A4</v>
      </c>
      <c r="F130" s="19">
        <f>VLOOKUP(E130,Sheet1!$B$2:$C$12,2,TRUE)</f>
        <v>7</v>
      </c>
      <c r="G130" s="5" t="str">
        <f>VLOOKUP($C130,'[5]Gui chi Quynh'!$C$7:$E$391,3,0)</f>
        <v>A4</v>
      </c>
      <c r="H130" s="19">
        <f>VLOOKUP(G130,Sheet1!$B$2:$C$12,2,TRUE)</f>
        <v>7</v>
      </c>
      <c r="I130" s="5" t="str">
        <f>VLOOKUP($C130,'[6]Gui chi Quynh'!$C$7:$E$389,3,0)</f>
        <v>A3</v>
      </c>
      <c r="J130" s="19">
        <f>VLOOKUP(I130,Sheet1!$B$2:$C$12,2,TRUE)</f>
        <v>8</v>
      </c>
      <c r="K130" s="5" t="str">
        <f>VLOOKUP($C130,'[7]Gui chi Quynh'!$C$7:$E$389,3,0)</f>
        <v>A3</v>
      </c>
      <c r="L130" s="19">
        <f>VLOOKUP(K130,Sheet1!$B$2:$C$12,2,TRUE)</f>
        <v>8</v>
      </c>
      <c r="M130" s="5" t="str">
        <f>VLOOKUP($C130,'[8]Gui chi Quynh'!$C$7:$E$388,3,0)</f>
        <v>A3</v>
      </c>
      <c r="N130" s="19">
        <f>VLOOKUP(M130,Sheet1!$B$2:$C$12,2,TRUE)</f>
        <v>8</v>
      </c>
      <c r="O130" s="5">
        <f t="shared" si="58"/>
        <v>7.6</v>
      </c>
      <c r="P130" s="226">
        <f t="shared" si="59"/>
        <v>0</v>
      </c>
      <c r="Q130" s="9" t="str">
        <f t="shared" si="35"/>
        <v>Tốt</v>
      </c>
      <c r="R130" s="10"/>
      <c r="S130" s="17"/>
      <c r="T130" s="19" t="e">
        <f>VLOOKUP(S130,Sheet1!$B$2:$C$12,2,TRUE)</f>
        <v>#N/A</v>
      </c>
      <c r="U130" s="5"/>
      <c r="V130" s="19" t="e">
        <f>VLOOKUP(U130,Sheet1!$B$2:$C$12,2,TRUE)</f>
        <v>#N/A</v>
      </c>
      <c r="W130" s="5"/>
      <c r="X130" s="19" t="e">
        <f>VLOOKUP(W130,Sheet1!$B$2:$C$12,2,TRUE)</f>
        <v>#N/A</v>
      </c>
      <c r="Y130" s="5"/>
      <c r="Z130" s="19" t="e">
        <f>VLOOKUP(Y130,Sheet1!$B$2:$C$12,2,TRUE)</f>
        <v>#N/A</v>
      </c>
      <c r="AA130" s="5"/>
      <c r="AB130" s="19" t="e">
        <f>VLOOKUP(AA130,Sheet1!$B$2:$C$12,2,TRUE)</f>
        <v>#N/A</v>
      </c>
      <c r="AC130" s="5" t="e">
        <f t="shared" si="36"/>
        <v>#N/A</v>
      </c>
      <c r="AD130" s="226">
        <f t="shared" si="53"/>
        <v>0</v>
      </c>
      <c r="AE130" s="9" t="e">
        <f t="shared" si="54"/>
        <v>#N/A</v>
      </c>
      <c r="AF130" s="5" t="e">
        <f t="shared" si="37"/>
        <v>#N/A</v>
      </c>
      <c r="AG130" s="226">
        <f t="shared" si="38"/>
        <v>0</v>
      </c>
      <c r="AH130" s="9" t="e">
        <f t="shared" si="56"/>
        <v>#N/A</v>
      </c>
      <c r="AI130" s="227"/>
      <c r="AJ130" s="9" t="e">
        <f t="shared" si="39"/>
        <v>#N/A</v>
      </c>
      <c r="AK130" s="9">
        <f t="shared" si="49"/>
        <v>0</v>
      </c>
      <c r="AL130" s="9" t="e">
        <f t="shared" si="40"/>
        <v>#N/A</v>
      </c>
      <c r="AM130" s="9" t="e">
        <f t="shared" si="57"/>
        <v>#N/A</v>
      </c>
      <c r="AN130" s="5"/>
      <c r="AO130" s="5"/>
      <c r="AP130" s="9"/>
      <c r="AQ130" s="5"/>
      <c r="AR130" s="25"/>
      <c r="AS130" s="25"/>
    </row>
    <row r="131" spans="1:45" s="7" customFormat="1" ht="20.100000000000001" hidden="1" customHeight="1" x14ac:dyDescent="0.25">
      <c r="A131" s="86">
        <f t="shared" si="60"/>
        <v>103</v>
      </c>
      <c r="B131" s="80" t="s">
        <v>227</v>
      </c>
      <c r="C131" s="263" t="s">
        <v>504</v>
      </c>
      <c r="D131" s="19"/>
      <c r="E131" s="5" t="str">
        <f>VLOOKUP($C131,'[4]Gui chi Quynh'!$D$7:$F$393,3,0)</f>
        <v>A4</v>
      </c>
      <c r="F131" s="19">
        <f>VLOOKUP(E131,Sheet1!$B$2:$C$12,2,TRUE)</f>
        <v>7</v>
      </c>
      <c r="G131" s="5" t="str">
        <f>VLOOKUP($C131,'[5]Gui chi Quynh'!$C$7:$E$391,3,0)</f>
        <v>A4</v>
      </c>
      <c r="H131" s="19">
        <f>VLOOKUP(G131,Sheet1!$B$2:$C$12,2,TRUE)</f>
        <v>7</v>
      </c>
      <c r="I131" s="5" t="str">
        <f>VLOOKUP($C131,'[6]Gui chi Quynh'!$C$7:$E$389,3,0)</f>
        <v>A4</v>
      </c>
      <c r="J131" s="19">
        <f>VLOOKUP(I131,Sheet1!$B$2:$C$12,2,TRUE)</f>
        <v>7</v>
      </c>
      <c r="K131" s="5" t="str">
        <f>VLOOKUP($C131,'[7]Gui chi Quynh'!$C$7:$E$389,3,0)</f>
        <v>A4</v>
      </c>
      <c r="L131" s="19">
        <f>VLOOKUP(K131,Sheet1!$B$2:$C$12,2,TRUE)</f>
        <v>7</v>
      </c>
      <c r="M131" s="5" t="str">
        <f>VLOOKUP($C131,'[8]Gui chi Quynh'!$C$7:$E$388,3,0)</f>
        <v>A3</v>
      </c>
      <c r="N131" s="19">
        <f>VLOOKUP(M131,Sheet1!$B$2:$C$12,2,TRUE)</f>
        <v>8</v>
      </c>
      <c r="O131" s="5">
        <f t="shared" si="58"/>
        <v>7.2</v>
      </c>
      <c r="P131" s="226">
        <f t="shared" si="59"/>
        <v>0</v>
      </c>
      <c r="Q131" s="9" t="str">
        <f t="shared" si="35"/>
        <v>Tốt</v>
      </c>
      <c r="R131" s="10"/>
      <c r="S131" s="17"/>
      <c r="T131" s="19" t="e">
        <f>VLOOKUP(S131,Sheet1!$B$2:$C$12,2,TRUE)</f>
        <v>#N/A</v>
      </c>
      <c r="U131" s="5"/>
      <c r="V131" s="19" t="e">
        <f>VLOOKUP(U131,Sheet1!$B$2:$C$12,2,TRUE)</f>
        <v>#N/A</v>
      </c>
      <c r="W131" s="5"/>
      <c r="X131" s="19" t="e">
        <f>VLOOKUP(W131,Sheet1!$B$2:$C$12,2,TRUE)</f>
        <v>#N/A</v>
      </c>
      <c r="Y131" s="5"/>
      <c r="Z131" s="19" t="e">
        <f>VLOOKUP(Y131,Sheet1!$B$2:$C$12,2,TRUE)</f>
        <v>#N/A</v>
      </c>
      <c r="AA131" s="5"/>
      <c r="AB131" s="19" t="e">
        <f>VLOOKUP(AA131,Sheet1!$B$2:$C$12,2,TRUE)</f>
        <v>#N/A</v>
      </c>
      <c r="AC131" s="5" t="e">
        <f t="shared" si="36"/>
        <v>#N/A</v>
      </c>
      <c r="AD131" s="226">
        <f t="shared" si="53"/>
        <v>0</v>
      </c>
      <c r="AE131" s="9" t="e">
        <f t="shared" si="54"/>
        <v>#N/A</v>
      </c>
      <c r="AF131" s="5" t="e">
        <f t="shared" si="37"/>
        <v>#N/A</v>
      </c>
      <c r="AG131" s="226">
        <f t="shared" si="38"/>
        <v>0</v>
      </c>
      <c r="AH131" s="9" t="e">
        <f t="shared" si="56"/>
        <v>#N/A</v>
      </c>
      <c r="AI131" s="227"/>
      <c r="AJ131" s="9" t="e">
        <f t="shared" si="39"/>
        <v>#N/A</v>
      </c>
      <c r="AK131" s="9">
        <f t="shared" si="49"/>
        <v>0</v>
      </c>
      <c r="AL131" s="9" t="e">
        <f t="shared" si="40"/>
        <v>#N/A</v>
      </c>
      <c r="AM131" s="9" t="e">
        <f t="shared" si="57"/>
        <v>#N/A</v>
      </c>
      <c r="AN131" s="5"/>
      <c r="AO131" s="5"/>
      <c r="AP131" s="9"/>
      <c r="AQ131" s="5"/>
      <c r="AR131" s="25"/>
      <c r="AS131" s="25"/>
    </row>
    <row r="132" spans="1:45" s="7" customFormat="1" ht="20.100000000000001" hidden="1" customHeight="1" x14ac:dyDescent="0.25">
      <c r="A132" s="86">
        <f t="shared" si="60"/>
        <v>104</v>
      </c>
      <c r="B132" s="80" t="s">
        <v>232</v>
      </c>
      <c r="C132" s="263" t="s">
        <v>508</v>
      </c>
      <c r="D132" s="19"/>
      <c r="E132" s="5" t="str">
        <f>VLOOKUP($C132,'[4]Gui chi Quynh'!$D$7:$F$393,3,0)</f>
        <v>A3</v>
      </c>
      <c r="F132" s="19">
        <f>VLOOKUP(E132,Sheet1!$B$2:$C$12,2,TRUE)</f>
        <v>8</v>
      </c>
      <c r="G132" s="5" t="str">
        <f>VLOOKUP($C132,'[5]Gui chi Quynh'!$C$7:$E$391,3,0)</f>
        <v>A4</v>
      </c>
      <c r="H132" s="19">
        <f>VLOOKUP(G132,Sheet1!$B$2:$C$12,2,TRUE)</f>
        <v>7</v>
      </c>
      <c r="I132" s="5" t="str">
        <f>VLOOKUP($C132,'[6]Gui chi Quynh'!$C$7:$E$389,3,0)</f>
        <v>A4</v>
      </c>
      <c r="J132" s="19">
        <f>VLOOKUP(I132,Sheet1!$B$2:$C$12,2,TRUE)</f>
        <v>7</v>
      </c>
      <c r="K132" s="5" t="str">
        <f>VLOOKUP($C132,'[7]Gui chi Quynh'!$C$7:$E$389,3,0)</f>
        <v>A3</v>
      </c>
      <c r="L132" s="19">
        <f>VLOOKUP(K132,Sheet1!$B$2:$C$12,2,TRUE)</f>
        <v>8</v>
      </c>
      <c r="M132" s="5" t="str">
        <f>VLOOKUP($C132,'[8]Gui chi Quynh'!$C$7:$E$388,3,0)</f>
        <v>A3</v>
      </c>
      <c r="N132" s="19">
        <f>VLOOKUP(M132,Sheet1!$B$2:$C$12,2,TRUE)</f>
        <v>8</v>
      </c>
      <c r="O132" s="5">
        <f t="shared" si="58"/>
        <v>7.6</v>
      </c>
      <c r="P132" s="226">
        <f t="shared" si="59"/>
        <v>0</v>
      </c>
      <c r="Q132" s="9" t="str">
        <f t="shared" si="35"/>
        <v>Tốt</v>
      </c>
      <c r="R132" s="10"/>
      <c r="S132" s="17"/>
      <c r="T132" s="19" t="e">
        <f>VLOOKUP(S132,Sheet1!$B$2:$C$12,2,TRUE)</f>
        <v>#N/A</v>
      </c>
      <c r="U132" s="5"/>
      <c r="V132" s="19" t="e">
        <f>VLOOKUP(U132,Sheet1!$B$2:$C$12,2,TRUE)</f>
        <v>#N/A</v>
      </c>
      <c r="W132" s="5"/>
      <c r="X132" s="19" t="e">
        <f>VLOOKUP(W132,Sheet1!$B$2:$C$12,2,TRUE)</f>
        <v>#N/A</v>
      </c>
      <c r="Y132" s="5"/>
      <c r="Z132" s="19" t="e">
        <f>VLOOKUP(Y132,Sheet1!$B$2:$C$12,2,TRUE)</f>
        <v>#N/A</v>
      </c>
      <c r="AA132" s="5"/>
      <c r="AB132" s="19" t="e">
        <f>VLOOKUP(AA132,Sheet1!$B$2:$C$12,2,TRUE)</f>
        <v>#N/A</v>
      </c>
      <c r="AC132" s="5" t="e">
        <f t="shared" si="36"/>
        <v>#N/A</v>
      </c>
      <c r="AD132" s="226">
        <f t="shared" si="53"/>
        <v>0</v>
      </c>
      <c r="AE132" s="9" t="e">
        <f t="shared" si="54"/>
        <v>#N/A</v>
      </c>
      <c r="AF132" s="5" t="e">
        <f t="shared" si="37"/>
        <v>#N/A</v>
      </c>
      <c r="AG132" s="226">
        <f t="shared" si="38"/>
        <v>0</v>
      </c>
      <c r="AH132" s="9" t="e">
        <f t="shared" si="56"/>
        <v>#N/A</v>
      </c>
      <c r="AI132" s="227"/>
      <c r="AJ132" s="9" t="e">
        <f t="shared" si="39"/>
        <v>#N/A</v>
      </c>
      <c r="AK132" s="9">
        <f t="shared" si="49"/>
        <v>0</v>
      </c>
      <c r="AL132" s="9" t="e">
        <f t="shared" si="40"/>
        <v>#N/A</v>
      </c>
      <c r="AM132" s="9" t="e">
        <f t="shared" si="57"/>
        <v>#N/A</v>
      </c>
      <c r="AN132" s="5"/>
      <c r="AO132" s="5"/>
      <c r="AP132" s="9"/>
      <c r="AQ132" s="5"/>
      <c r="AR132" s="25"/>
      <c r="AS132" s="25"/>
    </row>
    <row r="133" spans="1:45" s="7" customFormat="1" ht="20.100000000000001" hidden="1" customHeight="1" x14ac:dyDescent="0.25">
      <c r="A133" s="86">
        <f t="shared" si="60"/>
        <v>105</v>
      </c>
      <c r="B133" s="80" t="s">
        <v>273</v>
      </c>
      <c r="C133" s="263" t="s">
        <v>509</v>
      </c>
      <c r="D133" s="19"/>
      <c r="E133" s="5" t="str">
        <f>VLOOKUP($C133,'[4]Gui chi Quynh'!$D$7:$F$393,3,0)</f>
        <v>A3</v>
      </c>
      <c r="F133" s="19">
        <f>VLOOKUP(E133,Sheet1!$B$2:$C$12,2,TRUE)</f>
        <v>8</v>
      </c>
      <c r="G133" s="5" t="str">
        <f>VLOOKUP($C133,'[5]Gui chi Quynh'!$C$7:$E$391,3,0)</f>
        <v>A3</v>
      </c>
      <c r="H133" s="19">
        <f>VLOOKUP(G133,Sheet1!$B$2:$C$12,2,TRUE)</f>
        <v>8</v>
      </c>
      <c r="I133" s="5" t="str">
        <f>VLOOKUP($C133,'[6]Gui chi Quynh'!$C$7:$E$389,3,0)</f>
        <v>A3</v>
      </c>
      <c r="J133" s="19">
        <f>VLOOKUP(I133,Sheet1!$B$2:$C$12,2,TRUE)</f>
        <v>8</v>
      </c>
      <c r="K133" s="5" t="str">
        <f>VLOOKUP($C133,'[7]Gui chi Quynh'!$C$7:$E$389,3,0)</f>
        <v>A2</v>
      </c>
      <c r="L133" s="19">
        <f>VLOOKUP(K133,Sheet1!$B$2:$C$12,2,TRUE)</f>
        <v>9</v>
      </c>
      <c r="M133" s="5" t="str">
        <f>VLOOKUP($C133,'[8]Gui chi Quynh'!$C$7:$E$388,3,0)</f>
        <v>A3</v>
      </c>
      <c r="N133" s="19">
        <f>VLOOKUP(M133,Sheet1!$B$2:$C$12,2,TRUE)</f>
        <v>8</v>
      </c>
      <c r="O133" s="5">
        <f t="shared" si="58"/>
        <v>8.1999999999999993</v>
      </c>
      <c r="P133" s="226">
        <f t="shared" si="59"/>
        <v>0</v>
      </c>
      <c r="Q133" s="9" t="str">
        <f t="shared" si="35"/>
        <v>Xuất sắc</v>
      </c>
      <c r="R133" s="10"/>
      <c r="S133" s="17"/>
      <c r="T133" s="19" t="e">
        <f>VLOOKUP(S133,Sheet1!$B$2:$C$12,2,TRUE)</f>
        <v>#N/A</v>
      </c>
      <c r="U133" s="5"/>
      <c r="V133" s="19" t="e">
        <f>VLOOKUP(U133,Sheet1!$B$2:$C$12,2,TRUE)</f>
        <v>#N/A</v>
      </c>
      <c r="W133" s="5"/>
      <c r="X133" s="19" t="e">
        <f>VLOOKUP(W133,Sheet1!$B$2:$C$12,2,TRUE)</f>
        <v>#N/A</v>
      </c>
      <c r="Y133" s="5"/>
      <c r="Z133" s="19" t="e">
        <f>VLOOKUP(Y133,Sheet1!$B$2:$C$12,2,TRUE)</f>
        <v>#N/A</v>
      </c>
      <c r="AA133" s="5"/>
      <c r="AB133" s="19" t="e">
        <f>VLOOKUP(AA133,Sheet1!$B$2:$C$12,2,TRUE)</f>
        <v>#N/A</v>
      </c>
      <c r="AC133" s="5" t="e">
        <f t="shared" si="36"/>
        <v>#N/A</v>
      </c>
      <c r="AD133" s="226">
        <f t="shared" si="53"/>
        <v>0</v>
      </c>
      <c r="AE133" s="9" t="e">
        <f t="shared" si="54"/>
        <v>#N/A</v>
      </c>
      <c r="AF133" s="5" t="e">
        <f t="shared" si="37"/>
        <v>#N/A</v>
      </c>
      <c r="AG133" s="226">
        <f t="shared" si="38"/>
        <v>0</v>
      </c>
      <c r="AH133" s="9" t="e">
        <f t="shared" si="56"/>
        <v>#N/A</v>
      </c>
      <c r="AI133" s="227"/>
      <c r="AJ133" s="9" t="e">
        <f t="shared" si="39"/>
        <v>#N/A</v>
      </c>
      <c r="AK133" s="9">
        <f t="shared" si="49"/>
        <v>0</v>
      </c>
      <c r="AL133" s="9" t="e">
        <f t="shared" si="40"/>
        <v>#N/A</v>
      </c>
      <c r="AM133" s="9" t="e">
        <f t="shared" si="57"/>
        <v>#N/A</v>
      </c>
      <c r="AN133" s="5"/>
      <c r="AO133" s="5"/>
      <c r="AP133" s="9"/>
      <c r="AQ133" s="5"/>
      <c r="AR133" s="25"/>
      <c r="AS133" s="25"/>
    </row>
    <row r="134" spans="1:45" s="7" customFormat="1" ht="20.100000000000001" hidden="1" customHeight="1" x14ac:dyDescent="0.25">
      <c r="A134" s="86">
        <f t="shared" si="60"/>
        <v>106</v>
      </c>
      <c r="B134" s="80" t="s">
        <v>196</v>
      </c>
      <c r="C134" s="263" t="s">
        <v>506</v>
      </c>
      <c r="D134" s="19"/>
      <c r="E134" s="5" t="str">
        <f>VLOOKUP($C134,'[4]Gui chi Quynh'!$D$7:$F$393,3,0)</f>
        <v>A4</v>
      </c>
      <c r="F134" s="19">
        <f>VLOOKUP(E134,Sheet1!$B$2:$C$12,2,TRUE)</f>
        <v>7</v>
      </c>
      <c r="G134" s="5" t="str">
        <f>VLOOKUP($C134,'[5]Gui chi Quynh'!$C$7:$E$391,3,0)</f>
        <v>A4</v>
      </c>
      <c r="H134" s="19">
        <f>VLOOKUP(G134,Sheet1!$B$2:$C$12,2,TRUE)</f>
        <v>7</v>
      </c>
      <c r="I134" s="5" t="str">
        <f>VLOOKUP($C134,'[6]Gui chi Quynh'!$C$7:$E$389,3,0)</f>
        <v>A4</v>
      </c>
      <c r="J134" s="19">
        <f>VLOOKUP(I134,Sheet1!$B$2:$C$12,2,TRUE)</f>
        <v>7</v>
      </c>
      <c r="K134" s="5" t="str">
        <f>VLOOKUP($C134,'[7]Gui chi Quynh'!$C$7:$E$389,3,0)</f>
        <v>A4</v>
      </c>
      <c r="L134" s="19">
        <f>VLOOKUP(K134,Sheet1!$B$2:$C$12,2,TRUE)</f>
        <v>7</v>
      </c>
      <c r="M134" s="5" t="str">
        <f>VLOOKUP($C134,'[8]Gui chi Quynh'!$C$7:$E$388,3,0)</f>
        <v>A4</v>
      </c>
      <c r="N134" s="19">
        <f>VLOOKUP(M134,Sheet1!$B$2:$C$12,2,TRUE)</f>
        <v>7</v>
      </c>
      <c r="O134" s="5">
        <f t="shared" si="58"/>
        <v>7</v>
      </c>
      <c r="P134" s="226">
        <f t="shared" si="59"/>
        <v>0</v>
      </c>
      <c r="Q134" s="9" t="str">
        <f t="shared" si="35"/>
        <v>Tốt</v>
      </c>
      <c r="R134" s="10"/>
      <c r="S134" s="17"/>
      <c r="T134" s="19" t="e">
        <f>VLOOKUP(S134,Sheet1!$B$2:$C$12,2,TRUE)</f>
        <v>#N/A</v>
      </c>
      <c r="U134" s="5"/>
      <c r="V134" s="19" t="e">
        <f>VLOOKUP(U134,Sheet1!$B$2:$C$12,2,TRUE)</f>
        <v>#N/A</v>
      </c>
      <c r="W134" s="5"/>
      <c r="X134" s="19" t="e">
        <f>VLOOKUP(W134,Sheet1!$B$2:$C$12,2,TRUE)</f>
        <v>#N/A</v>
      </c>
      <c r="Y134" s="5"/>
      <c r="Z134" s="19" t="e">
        <f>VLOOKUP(Y134,Sheet1!$B$2:$C$12,2,TRUE)</f>
        <v>#N/A</v>
      </c>
      <c r="AA134" s="5"/>
      <c r="AB134" s="19" t="e">
        <f>VLOOKUP(AA134,Sheet1!$B$2:$C$12,2,TRUE)</f>
        <v>#N/A</v>
      </c>
      <c r="AC134" s="5" t="e">
        <f t="shared" si="36"/>
        <v>#N/A</v>
      </c>
      <c r="AD134" s="226">
        <f t="shared" si="53"/>
        <v>0</v>
      </c>
      <c r="AE134" s="9" t="e">
        <f t="shared" si="54"/>
        <v>#N/A</v>
      </c>
      <c r="AF134" s="5" t="e">
        <f t="shared" si="37"/>
        <v>#N/A</v>
      </c>
      <c r="AG134" s="226">
        <f t="shared" si="38"/>
        <v>0</v>
      </c>
      <c r="AH134" s="9" t="e">
        <f t="shared" si="56"/>
        <v>#N/A</v>
      </c>
      <c r="AI134" s="227"/>
      <c r="AJ134" s="9" t="e">
        <f t="shared" si="39"/>
        <v>#N/A</v>
      </c>
      <c r="AK134" s="9">
        <f t="shared" si="49"/>
        <v>0</v>
      </c>
      <c r="AL134" s="9" t="e">
        <f t="shared" si="40"/>
        <v>#N/A</v>
      </c>
      <c r="AM134" s="9" t="e">
        <f t="shared" si="57"/>
        <v>#N/A</v>
      </c>
      <c r="AN134" s="5"/>
      <c r="AO134" s="5"/>
      <c r="AP134" s="9"/>
      <c r="AQ134" s="5"/>
      <c r="AR134" s="25"/>
      <c r="AS134" s="25"/>
    </row>
    <row r="135" spans="1:45" s="7" customFormat="1" ht="20.100000000000001" hidden="1" customHeight="1" x14ac:dyDescent="0.25">
      <c r="A135" s="86">
        <f t="shared" si="60"/>
        <v>107</v>
      </c>
      <c r="B135" s="77" t="s">
        <v>82</v>
      </c>
      <c r="C135" s="270" t="s">
        <v>505</v>
      </c>
      <c r="D135" s="19"/>
      <c r="E135" s="5" t="str">
        <f>VLOOKUP($C135,'[4]Gui chi Quynh'!$D$7:$F$393,3,0)</f>
        <v>A4</v>
      </c>
      <c r="F135" s="19">
        <f>VLOOKUP(E135,Sheet1!$B$2:$C$12,2,TRUE)</f>
        <v>7</v>
      </c>
      <c r="G135" s="5" t="str">
        <f>VLOOKUP($C135,'[5]Gui chi Quynh'!$C$7:$E$391,3,0)</f>
        <v>A4</v>
      </c>
      <c r="H135" s="19">
        <f>VLOOKUP(G135,Sheet1!$B$2:$C$12,2,TRUE)</f>
        <v>7</v>
      </c>
      <c r="I135" s="5" t="str">
        <f>VLOOKUP($C135,'[6]Gui chi Quynh'!$C$7:$E$389,3,0)</f>
        <v>A4</v>
      </c>
      <c r="J135" s="19">
        <f>VLOOKUP(I135,Sheet1!$B$2:$C$12,2,TRUE)</f>
        <v>7</v>
      </c>
      <c r="K135" s="5" t="str">
        <f>VLOOKUP($C135,'[7]Gui chi Quynh'!$C$7:$E$389,3,0)</f>
        <v>A4</v>
      </c>
      <c r="L135" s="19">
        <f>VLOOKUP(K135,Sheet1!$B$2:$C$12,2,TRUE)</f>
        <v>7</v>
      </c>
      <c r="M135" s="5" t="str">
        <f>VLOOKUP($C135,'[8]Gui chi Quynh'!$C$7:$E$388,3,0)</f>
        <v>A3</v>
      </c>
      <c r="N135" s="19">
        <f>VLOOKUP(M135,Sheet1!$B$2:$C$12,2,TRUE)</f>
        <v>8</v>
      </c>
      <c r="O135" s="5">
        <f t="shared" si="58"/>
        <v>7.2</v>
      </c>
      <c r="P135" s="226">
        <f t="shared" si="59"/>
        <v>0</v>
      </c>
      <c r="Q135" s="9" t="str">
        <f t="shared" si="35"/>
        <v>Tốt</v>
      </c>
      <c r="R135" s="10"/>
      <c r="S135" s="17"/>
      <c r="T135" s="19" t="e">
        <f>VLOOKUP(S135,Sheet1!$B$2:$C$12,2,TRUE)</f>
        <v>#N/A</v>
      </c>
      <c r="U135" s="5"/>
      <c r="V135" s="19" t="e">
        <f>VLOOKUP(U135,Sheet1!$B$2:$C$12,2,TRUE)</f>
        <v>#N/A</v>
      </c>
      <c r="W135" s="5"/>
      <c r="X135" s="19" t="e">
        <f>VLOOKUP(W135,Sheet1!$B$2:$C$12,2,TRUE)</f>
        <v>#N/A</v>
      </c>
      <c r="Y135" s="5"/>
      <c r="Z135" s="19" t="e">
        <f>VLOOKUP(Y135,Sheet1!$B$2:$C$12,2,TRUE)</f>
        <v>#N/A</v>
      </c>
      <c r="AA135" s="5"/>
      <c r="AB135" s="19" t="e">
        <f>VLOOKUP(AA135,Sheet1!$B$2:$C$12,2,TRUE)</f>
        <v>#N/A</v>
      </c>
      <c r="AC135" s="5" t="e">
        <f t="shared" si="36"/>
        <v>#N/A</v>
      </c>
      <c r="AD135" s="226">
        <f t="shared" si="53"/>
        <v>0</v>
      </c>
      <c r="AE135" s="9" t="e">
        <f t="shared" si="54"/>
        <v>#N/A</v>
      </c>
      <c r="AF135" s="5" t="e">
        <f t="shared" si="37"/>
        <v>#N/A</v>
      </c>
      <c r="AG135" s="226">
        <f t="shared" si="38"/>
        <v>0</v>
      </c>
      <c r="AH135" s="9" t="e">
        <f t="shared" si="56"/>
        <v>#N/A</v>
      </c>
      <c r="AI135" s="227"/>
      <c r="AJ135" s="9" t="e">
        <f t="shared" si="39"/>
        <v>#N/A</v>
      </c>
      <c r="AK135" s="9">
        <f t="shared" si="49"/>
        <v>0</v>
      </c>
      <c r="AL135" s="9" t="e">
        <f t="shared" si="40"/>
        <v>#N/A</v>
      </c>
      <c r="AM135" s="9" t="e">
        <f t="shared" si="57"/>
        <v>#N/A</v>
      </c>
      <c r="AN135" s="5"/>
      <c r="AO135" s="5"/>
      <c r="AP135" s="9"/>
      <c r="AQ135" s="5"/>
      <c r="AR135" s="25"/>
      <c r="AS135" s="25"/>
    </row>
    <row r="136" spans="1:45" s="7" customFormat="1" ht="20.100000000000001" hidden="1" customHeight="1" x14ac:dyDescent="0.25">
      <c r="A136" s="86">
        <f t="shared" si="60"/>
        <v>108</v>
      </c>
      <c r="B136" s="2" t="s">
        <v>80</v>
      </c>
      <c r="C136" s="268" t="s">
        <v>494</v>
      </c>
      <c r="D136" s="5"/>
      <c r="E136" s="5" t="str">
        <f>VLOOKUP($C136,'[4]Gui chi Quynh'!$D$7:$F$393,3,0)</f>
        <v>A3</v>
      </c>
      <c r="F136" s="19">
        <f>VLOOKUP(E136,Sheet1!$B$2:$C$12,2,TRUE)</f>
        <v>8</v>
      </c>
      <c r="G136" s="5" t="str">
        <f>VLOOKUP($C136,'[5]Gui chi Quynh'!$C$7:$E$391,3,0)</f>
        <v>A4</v>
      </c>
      <c r="H136" s="19">
        <f>VLOOKUP(G136,Sheet1!$B$2:$C$12,2,TRUE)</f>
        <v>7</v>
      </c>
      <c r="I136" s="5" t="str">
        <f>VLOOKUP($C136,'[6]Gui chi Quynh'!$C$7:$E$389,3,0)</f>
        <v>A4</v>
      </c>
      <c r="J136" s="19">
        <f>VLOOKUP(I136,Sheet1!$B$2:$C$12,2,TRUE)</f>
        <v>7</v>
      </c>
      <c r="K136" s="5" t="str">
        <f>VLOOKUP($C136,'[7]Gui chi Quynh'!$C$7:$E$389,3,0)</f>
        <v>A4</v>
      </c>
      <c r="L136" s="19">
        <f>VLOOKUP(K136,Sheet1!$B$2:$C$12,2,TRUE)</f>
        <v>7</v>
      </c>
      <c r="M136" s="5" t="str">
        <f>VLOOKUP($C136,'[8]Gui chi Quynh'!$C$7:$E$388,3,0)</f>
        <v>A3</v>
      </c>
      <c r="N136" s="19">
        <f>VLOOKUP(M136,Sheet1!$B$2:$C$12,2,TRUE)</f>
        <v>8</v>
      </c>
      <c r="O136" s="5">
        <f t="shared" si="58"/>
        <v>7.4</v>
      </c>
      <c r="P136" s="226">
        <f t="shared" si="59"/>
        <v>0</v>
      </c>
      <c r="Q136" s="9" t="str">
        <f t="shared" si="35"/>
        <v>Tốt</v>
      </c>
      <c r="R136" s="269"/>
      <c r="S136" s="17"/>
      <c r="T136" s="19" t="e">
        <f>VLOOKUP(S136,Sheet1!$B$2:$C$12,2,TRUE)</f>
        <v>#N/A</v>
      </c>
      <c r="U136" s="5"/>
      <c r="V136" s="19" t="e">
        <f>VLOOKUP(U136,Sheet1!$B$2:$C$12,2,TRUE)</f>
        <v>#N/A</v>
      </c>
      <c r="W136" s="5"/>
      <c r="X136" s="19" t="e">
        <f>VLOOKUP(W136,Sheet1!$B$2:$C$12,2,TRUE)</f>
        <v>#N/A</v>
      </c>
      <c r="Y136" s="5"/>
      <c r="Z136" s="19" t="e">
        <f>VLOOKUP(Y136,Sheet1!$B$2:$C$12,2,TRUE)</f>
        <v>#N/A</v>
      </c>
      <c r="AA136" s="5"/>
      <c r="AB136" s="19" t="e">
        <f>VLOOKUP(AA136,Sheet1!$B$2:$C$12,2,TRUE)</f>
        <v>#N/A</v>
      </c>
      <c r="AC136" s="5" t="e">
        <f>ROUND(AVERAGE(T136,V136,X136,Z136),2)</f>
        <v>#N/A</v>
      </c>
      <c r="AD136" s="226">
        <f t="shared" si="53"/>
        <v>0</v>
      </c>
      <c r="AE136" s="9" t="e">
        <f t="shared" si="54"/>
        <v>#N/A</v>
      </c>
      <c r="AF136" s="5"/>
      <c r="AG136" s="226"/>
      <c r="AH136" s="9"/>
      <c r="AI136" s="227" t="s">
        <v>838</v>
      </c>
      <c r="AJ136" s="9" t="e">
        <f t="shared" si="39"/>
        <v>#N/A</v>
      </c>
      <c r="AK136" s="9">
        <f t="shared" si="49"/>
        <v>0</v>
      </c>
      <c r="AL136" s="9" t="e">
        <f t="shared" si="40"/>
        <v>#N/A</v>
      </c>
      <c r="AM136" s="5" t="s">
        <v>799</v>
      </c>
      <c r="AN136" s="5"/>
      <c r="AO136" s="5"/>
      <c r="AP136" s="9"/>
      <c r="AQ136" s="5"/>
      <c r="AR136" s="122"/>
      <c r="AS136" s="25"/>
    </row>
    <row r="137" spans="1:45" s="7" customFormat="1" ht="20.100000000000001" hidden="1" customHeight="1" x14ac:dyDescent="0.25">
      <c r="A137" s="86">
        <f t="shared" si="60"/>
        <v>109</v>
      </c>
      <c r="B137" s="77" t="s">
        <v>745</v>
      </c>
      <c r="C137" s="270" t="s">
        <v>746</v>
      </c>
      <c r="D137" s="19"/>
      <c r="E137" s="5" t="str">
        <f>VLOOKUP($C137,'[4]Gui chi Quynh'!$D$7:$F$393,3,0)</f>
        <v>A4</v>
      </c>
      <c r="F137" s="19">
        <f>VLOOKUP(E137,Sheet1!$B$2:$C$12,2,TRUE)</f>
        <v>7</v>
      </c>
      <c r="G137" s="5" t="str">
        <f>VLOOKUP($C137,'[5]Gui chi Quynh'!$C$7:$E$391,3,0)</f>
        <v>A4</v>
      </c>
      <c r="H137" s="19">
        <f>VLOOKUP(G137,Sheet1!$B$2:$C$12,2,TRUE)</f>
        <v>7</v>
      </c>
      <c r="I137" s="5" t="str">
        <f>VLOOKUP($C137,'[6]Gui chi Quynh'!$C$7:$E$389,3,0)</f>
        <v>A3</v>
      </c>
      <c r="J137" s="19">
        <f>VLOOKUP(I137,Sheet1!$B$2:$C$12,2,TRUE)</f>
        <v>8</v>
      </c>
      <c r="K137" s="5" t="str">
        <f>VLOOKUP($C137,'[7]Gui chi Quynh'!$C$7:$E$389,3,0)</f>
        <v>A3</v>
      </c>
      <c r="L137" s="19">
        <f>VLOOKUP(K137,Sheet1!$B$2:$C$12,2,TRUE)</f>
        <v>8</v>
      </c>
      <c r="M137" s="5" t="str">
        <f>VLOOKUP($C137,'[8]Gui chi Quynh'!$C$7:$E$388,3,0)</f>
        <v>A3</v>
      </c>
      <c r="N137" s="19">
        <f>VLOOKUP(M137,Sheet1!$B$2:$C$12,2,TRUE)</f>
        <v>8</v>
      </c>
      <c r="O137" s="5">
        <f t="shared" si="58"/>
        <v>7.6</v>
      </c>
      <c r="P137" s="226">
        <f t="shared" si="59"/>
        <v>0</v>
      </c>
      <c r="Q137" s="9" t="str">
        <f t="shared" si="35"/>
        <v>Tốt</v>
      </c>
      <c r="R137" s="10"/>
      <c r="S137" s="17"/>
      <c r="T137" s="19" t="e">
        <f>VLOOKUP(S137,Sheet1!$B$2:$C$12,2,TRUE)</f>
        <v>#N/A</v>
      </c>
      <c r="U137" s="5"/>
      <c r="V137" s="19" t="e">
        <f>VLOOKUP(U137,Sheet1!$B$2:$C$12,2,TRUE)</f>
        <v>#N/A</v>
      </c>
      <c r="W137" s="5"/>
      <c r="X137" s="19" t="e">
        <f>VLOOKUP(W137,Sheet1!$B$2:$C$12,2,TRUE)</f>
        <v>#N/A</v>
      </c>
      <c r="Y137" s="5"/>
      <c r="Z137" s="19" t="e">
        <f>VLOOKUP(Y137,Sheet1!$B$2:$C$12,2,TRUE)</f>
        <v>#N/A</v>
      </c>
      <c r="AA137" s="5"/>
      <c r="AB137" s="19" t="e">
        <f>VLOOKUP(AA137,Sheet1!$B$2:$C$12,2,TRUE)</f>
        <v>#N/A</v>
      </c>
      <c r="AC137" s="5" t="e">
        <f t="shared" si="36"/>
        <v>#N/A</v>
      </c>
      <c r="AD137" s="226">
        <f t="shared" si="53"/>
        <v>0</v>
      </c>
      <c r="AE137" s="9" t="e">
        <f t="shared" si="54"/>
        <v>#N/A</v>
      </c>
      <c r="AF137" s="5" t="e">
        <f t="shared" si="37"/>
        <v>#N/A</v>
      </c>
      <c r="AG137" s="226">
        <f t="shared" si="38"/>
        <v>0</v>
      </c>
      <c r="AH137" s="9" t="e">
        <f t="shared" ref="AH137:AH193" si="61">IF(AG137&gt;=3,"Không hoàn thành",IF(AND($AF137&gt;=8,$AF137&lt;=10,AG137=0),"Xuất sắc",IF(AND($AF137&gt;=8,$AF137&lt;=10,AG137=1),"Tốt",IF(AND($AF137&gt;=8,$AF137&lt;=10,AG137=2),"Hoàn thành",IF(AND($AF137&gt;6,$AF137&lt;8,AG137&lt;=1),"Tốt",IF(AND($AF137&gt;6,$AF137&lt;8,AG137=2),"Hoàn thành",IF(AND($AF137&gt;=5,$AF137&lt;=6,AG137&lt;=2),"Hoàn thành",IF(AND($AF137&lt;5,AG137&gt;3),"Không hoàn thành",""))))))))</f>
        <v>#N/A</v>
      </c>
      <c r="AI137" s="227"/>
      <c r="AJ137" s="9" t="e">
        <f t="shared" si="39"/>
        <v>#N/A</v>
      </c>
      <c r="AK137" s="9">
        <f t="shared" si="49"/>
        <v>0</v>
      </c>
      <c r="AL137" s="9" t="e">
        <f t="shared" si="40"/>
        <v>#N/A</v>
      </c>
      <c r="AM137" s="9" t="e">
        <f t="shared" ref="AM137:AM153" si="62">IF($AK137=1,"Không đạt LĐTT",IF(OR($AL137= "Xuất sắc", $AL137="Tốt"),"Đạt LĐTT","Không đạt LĐTT"))</f>
        <v>#N/A</v>
      </c>
      <c r="AN137" s="5"/>
      <c r="AO137" s="5"/>
      <c r="AP137" s="9"/>
      <c r="AQ137" s="5"/>
      <c r="AR137" s="26"/>
      <c r="AS137" s="26"/>
    </row>
    <row r="138" spans="1:45" s="7" customFormat="1" ht="20.100000000000001" hidden="1" customHeight="1" x14ac:dyDescent="0.25">
      <c r="A138" s="86">
        <f t="shared" si="60"/>
        <v>110</v>
      </c>
      <c r="B138" s="77" t="s">
        <v>747</v>
      </c>
      <c r="C138" s="270" t="s">
        <v>748</v>
      </c>
      <c r="D138" s="19"/>
      <c r="E138" s="5" t="str">
        <f>VLOOKUP($C138,'[4]Gui chi Quynh'!$D$7:$F$393,3,0)</f>
        <v>A2</v>
      </c>
      <c r="F138" s="19">
        <f>VLOOKUP(E138,Sheet1!$B$2:$C$12,2,TRUE)</f>
        <v>9</v>
      </c>
      <c r="G138" s="5" t="str">
        <f>VLOOKUP($C138,'[5]Gui chi Quynh'!$C$7:$E$391,3,0)</f>
        <v>A3</v>
      </c>
      <c r="H138" s="19">
        <f>VLOOKUP(G138,Sheet1!$B$2:$C$12,2,TRUE)</f>
        <v>8</v>
      </c>
      <c r="I138" s="5" t="str">
        <f>VLOOKUP($C138,'[6]Gui chi Quynh'!$C$7:$E$389,3,0)</f>
        <v>A3</v>
      </c>
      <c r="J138" s="19">
        <f>VLOOKUP(I138,Sheet1!$B$2:$C$12,2,TRUE)</f>
        <v>8</v>
      </c>
      <c r="K138" s="5" t="str">
        <f>VLOOKUP($C138,'[7]Gui chi Quynh'!$C$7:$E$389,3,0)</f>
        <v>A4</v>
      </c>
      <c r="L138" s="19">
        <f>VLOOKUP(K138,Sheet1!$B$2:$C$12,2,TRUE)</f>
        <v>7</v>
      </c>
      <c r="M138" s="5" t="str">
        <f>VLOOKUP($C138,'[8]Gui chi Quynh'!$C$7:$E$388,3,0)</f>
        <v>A3</v>
      </c>
      <c r="N138" s="19">
        <f>VLOOKUP(M138,Sheet1!$B$2:$C$12,2,TRUE)</f>
        <v>8</v>
      </c>
      <c r="O138" s="5">
        <f t="shared" si="58"/>
        <v>8</v>
      </c>
      <c r="P138" s="226">
        <f t="shared" si="59"/>
        <v>0</v>
      </c>
      <c r="Q138" s="9" t="str">
        <f t="shared" si="35"/>
        <v>Xuất sắc</v>
      </c>
      <c r="R138" s="10"/>
      <c r="S138" s="17"/>
      <c r="T138" s="19" t="e">
        <f>VLOOKUP(S138,Sheet1!$B$2:$C$12,2,TRUE)</f>
        <v>#N/A</v>
      </c>
      <c r="U138" s="5"/>
      <c r="V138" s="19" t="e">
        <f>VLOOKUP(U138,Sheet1!$B$2:$C$12,2,TRUE)</f>
        <v>#N/A</v>
      </c>
      <c r="W138" s="5"/>
      <c r="X138" s="19" t="e">
        <f>VLOOKUP(W138,Sheet1!$B$2:$C$12,2,TRUE)</f>
        <v>#N/A</v>
      </c>
      <c r="Y138" s="5"/>
      <c r="Z138" s="19" t="e">
        <f>VLOOKUP(Y138,Sheet1!$B$2:$C$12,2,TRUE)</f>
        <v>#N/A</v>
      </c>
      <c r="AA138" s="5"/>
      <c r="AB138" s="19" t="e">
        <f>VLOOKUP(AA138,Sheet1!$B$2:$C$12,2,TRUE)</f>
        <v>#N/A</v>
      </c>
      <c r="AC138" s="5" t="e">
        <f t="shared" si="36"/>
        <v>#N/A</v>
      </c>
      <c r="AD138" s="226">
        <f t="shared" si="53"/>
        <v>0</v>
      </c>
      <c r="AE138" s="9" t="e">
        <f t="shared" si="54"/>
        <v>#N/A</v>
      </c>
      <c r="AF138" s="5" t="e">
        <f t="shared" si="37"/>
        <v>#N/A</v>
      </c>
      <c r="AG138" s="226">
        <f t="shared" si="38"/>
        <v>0</v>
      </c>
      <c r="AH138" s="9" t="e">
        <f t="shared" si="61"/>
        <v>#N/A</v>
      </c>
      <c r="AI138" s="227"/>
      <c r="AJ138" s="9" t="e">
        <f t="shared" si="39"/>
        <v>#N/A</v>
      </c>
      <c r="AK138" s="9">
        <f t="shared" si="49"/>
        <v>0</v>
      </c>
      <c r="AL138" s="9" t="e">
        <f t="shared" si="40"/>
        <v>#N/A</v>
      </c>
      <c r="AM138" s="9" t="e">
        <f t="shared" si="62"/>
        <v>#N/A</v>
      </c>
      <c r="AN138" s="5"/>
      <c r="AO138" s="5"/>
      <c r="AP138" s="9"/>
      <c r="AQ138" s="5"/>
      <c r="AR138" s="25"/>
      <c r="AS138" s="25"/>
    </row>
    <row r="139" spans="1:45" s="7" customFormat="1" ht="20.100000000000001" hidden="1" customHeight="1" x14ac:dyDescent="0.25">
      <c r="A139" s="86">
        <f t="shared" si="60"/>
        <v>111</v>
      </c>
      <c r="B139" s="77" t="s">
        <v>749</v>
      </c>
      <c r="C139" s="270" t="s">
        <v>750</v>
      </c>
      <c r="D139" s="19"/>
      <c r="E139" s="5" t="str">
        <f>VLOOKUP($C139,'[4]Gui chi Quynh'!$D$7:$F$393,3,0)</f>
        <v>A2</v>
      </c>
      <c r="F139" s="19">
        <f>VLOOKUP(E139,Sheet1!$B$2:$C$12,2,TRUE)</f>
        <v>9</v>
      </c>
      <c r="G139" s="5" t="str">
        <f>VLOOKUP($C139,'[5]Gui chi Quynh'!$C$7:$E$391,3,0)</f>
        <v>A4</v>
      </c>
      <c r="H139" s="19">
        <f>VLOOKUP(G139,Sheet1!$B$2:$C$12,2,TRUE)</f>
        <v>7</v>
      </c>
      <c r="I139" s="5" t="str">
        <f>VLOOKUP($C139,'[6]Gui chi Quynh'!$C$7:$E$389,3,0)</f>
        <v>A4</v>
      </c>
      <c r="J139" s="19">
        <f>VLOOKUP(I139,Sheet1!$B$2:$C$12,2,TRUE)</f>
        <v>7</v>
      </c>
      <c r="K139" s="5" t="str">
        <f>VLOOKUP($C139,'[7]Gui chi Quynh'!$C$7:$E$389,3,0)</f>
        <v>A4</v>
      </c>
      <c r="L139" s="19">
        <f>VLOOKUP(K139,Sheet1!$B$2:$C$12,2,TRUE)</f>
        <v>7</v>
      </c>
      <c r="M139" s="5" t="str">
        <f>VLOOKUP($C139,'[8]Gui chi Quynh'!$C$7:$E$388,3,0)</f>
        <v>A3</v>
      </c>
      <c r="N139" s="19">
        <f>VLOOKUP(M139,Sheet1!$B$2:$C$12,2,TRUE)</f>
        <v>8</v>
      </c>
      <c r="O139" s="5">
        <f t="shared" si="58"/>
        <v>7.6</v>
      </c>
      <c r="P139" s="226">
        <f t="shared" si="59"/>
        <v>0</v>
      </c>
      <c r="Q139" s="9" t="str">
        <f t="shared" si="35"/>
        <v>Tốt</v>
      </c>
      <c r="R139" s="10"/>
      <c r="S139" s="17"/>
      <c r="T139" s="19" t="e">
        <f>VLOOKUP(S139,Sheet1!$B$2:$C$12,2,TRUE)</f>
        <v>#N/A</v>
      </c>
      <c r="U139" s="5"/>
      <c r="V139" s="19" t="e">
        <f>VLOOKUP(U139,Sheet1!$B$2:$C$12,2,TRUE)</f>
        <v>#N/A</v>
      </c>
      <c r="W139" s="5"/>
      <c r="X139" s="19" t="e">
        <f>VLOOKUP(W139,Sheet1!$B$2:$C$12,2,TRUE)</f>
        <v>#N/A</v>
      </c>
      <c r="Y139" s="5"/>
      <c r="Z139" s="19" t="e">
        <f>VLOOKUP(Y139,Sheet1!$B$2:$C$12,2,TRUE)</f>
        <v>#N/A</v>
      </c>
      <c r="AA139" s="5"/>
      <c r="AB139" s="19" t="e">
        <f>VLOOKUP(AA139,Sheet1!$B$2:$C$12,2,TRUE)</f>
        <v>#N/A</v>
      </c>
      <c r="AC139" s="5" t="e">
        <f t="shared" si="36"/>
        <v>#N/A</v>
      </c>
      <c r="AD139" s="226">
        <f t="shared" si="53"/>
        <v>0</v>
      </c>
      <c r="AE139" s="9" t="e">
        <f t="shared" si="54"/>
        <v>#N/A</v>
      </c>
      <c r="AF139" s="5" t="e">
        <f t="shared" si="37"/>
        <v>#N/A</v>
      </c>
      <c r="AG139" s="226">
        <f t="shared" si="38"/>
        <v>0</v>
      </c>
      <c r="AH139" s="9" t="e">
        <f t="shared" si="61"/>
        <v>#N/A</v>
      </c>
      <c r="AI139" s="227"/>
      <c r="AJ139" s="9" t="e">
        <f t="shared" si="39"/>
        <v>#N/A</v>
      </c>
      <c r="AK139" s="9">
        <f t="shared" si="49"/>
        <v>0</v>
      </c>
      <c r="AL139" s="9" t="e">
        <f t="shared" si="40"/>
        <v>#N/A</v>
      </c>
      <c r="AM139" s="9" t="e">
        <f t="shared" si="62"/>
        <v>#N/A</v>
      </c>
      <c r="AN139" s="5"/>
      <c r="AO139" s="5"/>
      <c r="AP139" s="9"/>
      <c r="AQ139" s="5"/>
      <c r="AR139" s="25"/>
      <c r="AS139" s="25"/>
    </row>
    <row r="140" spans="1:45" s="7" customFormat="1" ht="49.5" customHeight="1" x14ac:dyDescent="0.25">
      <c r="A140" s="314">
        <f t="shared" si="60"/>
        <v>112</v>
      </c>
      <c r="B140" s="320" t="s">
        <v>276</v>
      </c>
      <c r="C140" s="324" t="s">
        <v>510</v>
      </c>
      <c r="D140" s="16"/>
      <c r="E140" s="16" t="str">
        <f>VLOOKUP($C140,'[4]Gui chi Quynh'!$D$7:$F$393,3,0)</f>
        <v>A4</v>
      </c>
      <c r="F140" s="16">
        <f>VLOOKUP(E140,Sheet1!$B$2:$C$12,2,TRUE)</f>
        <v>7</v>
      </c>
      <c r="G140" s="16" t="str">
        <f>VLOOKUP($C140,'[5]Gui chi Quynh'!$C$7:$E$391,3,0)</f>
        <v>A4</v>
      </c>
      <c r="H140" s="16">
        <f>VLOOKUP(G140,Sheet1!$B$2:$C$12,2,TRUE)</f>
        <v>7</v>
      </c>
      <c r="I140" s="16" t="str">
        <f>VLOOKUP($C140,'[6]Gui chi Quynh'!$C$7:$E$389,3,0)</f>
        <v>A4</v>
      </c>
      <c r="J140" s="16">
        <f>VLOOKUP(I140,Sheet1!$B$2:$C$12,2,TRUE)</f>
        <v>7</v>
      </c>
      <c r="K140" s="16" t="str">
        <f>VLOOKUP($C140,'[7]Gui chi Quynh'!$C$7:$E$389,3,0)</f>
        <v>A4</v>
      </c>
      <c r="L140" s="16">
        <f>VLOOKUP(K140,Sheet1!$B$2:$C$12,2,TRUE)</f>
        <v>7</v>
      </c>
      <c r="M140" s="16"/>
      <c r="N140" s="16"/>
      <c r="O140" s="16">
        <f>ROUND(AVERAGE(F140,H140,J140,L140),2)</f>
        <v>7</v>
      </c>
      <c r="P140" s="318">
        <f t="shared" si="59"/>
        <v>0</v>
      </c>
      <c r="Q140" s="319" t="str">
        <f t="shared" si="35"/>
        <v>Tốt</v>
      </c>
      <c r="R140" s="325" t="s">
        <v>942</v>
      </c>
      <c r="S140" s="17"/>
      <c r="T140" s="19" t="e">
        <f>VLOOKUP(S140,Sheet1!$B$2:$C$12,2,TRUE)</f>
        <v>#N/A</v>
      </c>
      <c r="U140" s="5"/>
      <c r="V140" s="19" t="e">
        <f>VLOOKUP(U140,Sheet1!$B$2:$C$12,2,TRUE)</f>
        <v>#N/A</v>
      </c>
      <c r="W140" s="5"/>
      <c r="X140" s="19" t="e">
        <f>VLOOKUP(W140,Sheet1!$B$2:$C$12,2,TRUE)</f>
        <v>#N/A</v>
      </c>
      <c r="Y140" s="5"/>
      <c r="Z140" s="19" t="e">
        <f>VLOOKUP(Y140,Sheet1!$B$2:$C$12,2,TRUE)</f>
        <v>#N/A</v>
      </c>
      <c r="AA140" s="5"/>
      <c r="AB140" s="19" t="e">
        <f>VLOOKUP(AA140,Sheet1!$B$2:$C$12,2,TRUE)</f>
        <v>#N/A</v>
      </c>
      <c r="AC140" s="5" t="e">
        <f>ROUND(AVERAGE(T140,V140,X140,Z140),2)</f>
        <v>#N/A</v>
      </c>
      <c r="AD140" s="226">
        <f>COUNTIF(S140:AA140,"C*")*1+COUNTIF(S140:AA140,"D")*2+COUNTIF(S140:AA140,"E")*3</f>
        <v>0</v>
      </c>
      <c r="AE140" s="9" t="e">
        <f>IF(AD140&gt;=3,"Không hoàn thành",IF(AND($AC140&gt;=8,$AC140&lt;=10,AD140=0),"Xuất sắc",IF(AND($AC140&gt;=8,$AC140&lt;=10,AD140=1),"Tốt",IF(AND($AC140&gt;=8,$AC140&lt;=10,AD140=2),"Hoàn thành",IF(AND($AC140&gt;6,$AC140&lt;8,AD140&lt;=1),"Tốt",IF(AND($AC140&gt;6,$AC140&lt;8,AD140=2),"Hoàn thành",IF(AND($AC140&gt;=5,$AC140&lt;=6,AD140&lt;=2),"Hoàn thành",IF(AND($AC140&lt;5,AD140&gt;3),"Không hoàn thành",""))))))))</f>
        <v>#N/A</v>
      </c>
      <c r="AF140" s="5" t="e">
        <f>ROUND(AVERAGE(T140,V140,X140,Z140,AB140),2)</f>
        <v>#N/A</v>
      </c>
      <c r="AG140" s="226">
        <f>COUNTIF(S140:AB140,"C*")*1+COUNTIF(S140:AB140,"D")*2+COUNTIF(S140:AB140,"E")*3</f>
        <v>0</v>
      </c>
      <c r="AH140" s="9" t="e">
        <f>IF(AG140&gt;=3,"Không hoàn thành",IF(AND($AF140&gt;=8,$AF140&lt;=10,AG140=0),"Xuất sắc",IF(AND($AF140&gt;=8,$AF140&lt;=10,AG140=1),"Tốt",IF(AND($AF140&gt;=8,$AF140&lt;=10,AG140=2),"Hoàn thành",IF(AND($AF140&gt;6,$AF140&lt;8,AG140&lt;=1),"Tốt",IF(AND($AF140&gt;6,$AF140&lt;8,AG140=2),"Hoàn thành",IF(AND($AF140&gt;=5,$AF140&lt;=6,AG140&lt;=2),"Hoàn thành",IF(AND($AF140&lt;5,AG140&gt;3),"Không hoàn thành",""))))))))</f>
        <v>#N/A</v>
      </c>
      <c r="AI140" s="227"/>
      <c r="AJ140" s="9" t="e">
        <f>ROUND(AVERAGE(O140,AC140),2)</f>
        <v>#N/A</v>
      </c>
      <c r="AK140" s="9">
        <f t="shared" si="49"/>
        <v>0</v>
      </c>
      <c r="AL140" s="9" t="e">
        <f>IF($AJ140&gt;=8,"Xuất sắc",IF($AJ140&gt;6,"Tốt",IF($AJ140&gt;=5,"Hoàn thành","Không hoàn thành")))</f>
        <v>#N/A</v>
      </c>
      <c r="AM140" s="9" t="e">
        <f>IF($AK140=1,"Không đạt LĐTT",IF(OR($AL140= "Xuất sắc", $AL140="Tốt"),"Đạt LĐTT","Không đạt LĐTT"))</f>
        <v>#N/A</v>
      </c>
      <c r="AN140" s="5"/>
      <c r="AO140" s="5"/>
      <c r="AP140" s="9"/>
      <c r="AQ140" s="5"/>
      <c r="AR140" s="25" t="s">
        <v>887</v>
      </c>
      <c r="AS140" s="25"/>
    </row>
    <row r="141" spans="1:45" s="7" customFormat="1" ht="22.5" customHeight="1" x14ac:dyDescent="0.25">
      <c r="A141" s="307" t="s">
        <v>908</v>
      </c>
      <c r="B141" s="308" t="s">
        <v>909</v>
      </c>
      <c r="C141" s="309"/>
      <c r="D141" s="310"/>
      <c r="E141" s="309"/>
      <c r="F141" s="310"/>
      <c r="G141" s="309"/>
      <c r="H141" s="310"/>
      <c r="I141" s="309"/>
      <c r="J141" s="310"/>
      <c r="K141" s="309"/>
      <c r="L141" s="310"/>
      <c r="M141" s="309"/>
      <c r="N141" s="310"/>
      <c r="O141" s="309"/>
      <c r="P141" s="311"/>
      <c r="Q141" s="312">
        <f>COUNTA($Q$143:$Q$175)</f>
        <v>33</v>
      </c>
      <c r="R141" s="313" t="str">
        <f xml:space="preserve"> (COUNTIF($Q$143:$Q$175, "Xuất sắc") &amp; " Xuất sắc") &amp;" + "&amp; (COUNTIF($Q$143:$Q$175, "Tốt") &amp; " Tốt")</f>
        <v>3 Xuất sắc + 30 Tốt</v>
      </c>
      <c r="S141" s="224"/>
      <c r="T141" s="8"/>
      <c r="U141" s="224"/>
      <c r="V141" s="8"/>
      <c r="W141" s="224"/>
      <c r="X141" s="8"/>
      <c r="Y141" s="224"/>
      <c r="Z141" s="8"/>
      <c r="AA141" s="224"/>
      <c r="AB141" s="8"/>
      <c r="AC141" s="224"/>
      <c r="AD141" s="277"/>
      <c r="AE141" s="224"/>
      <c r="AF141" s="224"/>
      <c r="AG141" s="277"/>
      <c r="AH141" s="224"/>
      <c r="AI141" s="225"/>
      <c r="AJ141" s="8"/>
      <c r="AK141" s="224"/>
      <c r="AL141" s="8"/>
      <c r="AM141" s="224"/>
      <c r="AN141" s="8"/>
      <c r="AO141" s="224"/>
      <c r="AP141" s="8"/>
      <c r="AQ141" s="224"/>
      <c r="AR141" s="43"/>
      <c r="AS141" s="43"/>
    </row>
    <row r="142" spans="1:45" s="7" customFormat="1" ht="24.95" hidden="1" customHeight="1" x14ac:dyDescent="0.25">
      <c r="A142" s="261" t="s">
        <v>859</v>
      </c>
      <c r="B142" s="262" t="s">
        <v>860</v>
      </c>
      <c r="C142" s="261"/>
      <c r="D142" s="250"/>
      <c r="E142" s="248"/>
      <c r="F142" s="249"/>
      <c r="G142" s="248"/>
      <c r="H142" s="249"/>
      <c r="I142" s="248"/>
      <c r="J142" s="249"/>
      <c r="K142" s="249"/>
      <c r="L142" s="249"/>
      <c r="M142" s="249"/>
      <c r="N142" s="249"/>
      <c r="O142" s="248"/>
      <c r="P142" s="278"/>
      <c r="Q142" s="297"/>
      <c r="R142" s="283"/>
      <c r="S142" s="19"/>
      <c r="T142" s="19" t="e">
        <f>VLOOKUP(S142,Sheet1!$B$2:$C$12,2,TRUE)</f>
        <v>#N/A</v>
      </c>
      <c r="U142" s="5"/>
      <c r="V142" s="19" t="e">
        <f>VLOOKUP(U142,Sheet1!$B$2:$C$12,2,TRUE)</f>
        <v>#N/A</v>
      </c>
      <c r="W142" s="5"/>
      <c r="X142" s="19" t="e">
        <f>VLOOKUP(W142,Sheet1!$B$2:$C$12,2,TRUE)</f>
        <v>#N/A</v>
      </c>
      <c r="Y142" s="5"/>
      <c r="Z142" s="19" t="e">
        <f>VLOOKUP(Y142,Sheet1!$B$2:$C$12,2,TRUE)</f>
        <v>#N/A</v>
      </c>
      <c r="AA142" s="5"/>
      <c r="AB142" s="19" t="e">
        <f>VLOOKUP(AA142,Sheet1!$B$2:$C$12,2,TRUE)</f>
        <v>#N/A</v>
      </c>
      <c r="AC142" s="5" t="e">
        <f t="shared" si="36"/>
        <v>#N/A</v>
      </c>
      <c r="AD142" s="226">
        <f t="shared" si="53"/>
        <v>0</v>
      </c>
      <c r="AE142" s="9" t="e">
        <f t="shared" si="54"/>
        <v>#N/A</v>
      </c>
      <c r="AF142" s="5" t="e">
        <f t="shared" si="37"/>
        <v>#N/A</v>
      </c>
      <c r="AG142" s="226">
        <f t="shared" si="38"/>
        <v>0</v>
      </c>
      <c r="AH142" s="9" t="e">
        <f t="shared" si="61"/>
        <v>#N/A</v>
      </c>
      <c r="AI142" s="227"/>
      <c r="AJ142" s="9" t="e">
        <f t="shared" si="39"/>
        <v>#N/A</v>
      </c>
      <c r="AK142" s="9">
        <f t="shared" ref="AK142:AK175" si="63">COUNTIF(E142:Z142,"D")*1</f>
        <v>0</v>
      </c>
      <c r="AL142" s="9" t="e">
        <f t="shared" si="40"/>
        <v>#N/A</v>
      </c>
      <c r="AM142" s="9" t="e">
        <f t="shared" si="62"/>
        <v>#N/A</v>
      </c>
      <c r="AN142" s="5"/>
      <c r="AO142" s="5"/>
      <c r="AP142" s="9"/>
      <c r="AQ142" s="5"/>
      <c r="AR142" s="25"/>
      <c r="AS142" s="25"/>
    </row>
    <row r="143" spans="1:45" s="7" customFormat="1" ht="20.100000000000001" hidden="1" customHeight="1" x14ac:dyDescent="0.25">
      <c r="A143" s="86">
        <v>113</v>
      </c>
      <c r="B143" s="260" t="s">
        <v>6</v>
      </c>
      <c r="C143" s="9" t="s">
        <v>823</v>
      </c>
      <c r="D143" s="160" t="s">
        <v>10</v>
      </c>
      <c r="E143" s="5" t="str">
        <f>VLOOKUP($C143,'[4]Gui chi Quynh'!$D$7:$F$393,3,0)</f>
        <v>A2</v>
      </c>
      <c r="F143" s="19">
        <f>VLOOKUP(E143,Sheet1!$B$2:$C$12,2,TRUE)</f>
        <v>9</v>
      </c>
      <c r="G143" s="5" t="str">
        <f>VLOOKUP($C143,'[5]Gui chi Quynh'!$C$7:$E$391,3,0)</f>
        <v>A2</v>
      </c>
      <c r="H143" s="19">
        <f>VLOOKUP(G143,Sheet1!$B$2:$C$12,2,TRUE)</f>
        <v>9</v>
      </c>
      <c r="I143" s="5" t="str">
        <f>VLOOKUP($C143,'[6]Gui chi Quynh'!$C$7:$E$389,3,0)</f>
        <v>A2</v>
      </c>
      <c r="J143" s="19">
        <f>VLOOKUP(I143,Sheet1!$B$2:$C$12,2,TRUE)</f>
        <v>9</v>
      </c>
      <c r="K143" s="5" t="str">
        <f>VLOOKUP($C143,'[7]Gui chi Quynh'!$C$7:$E$389,3,0)</f>
        <v>A2</v>
      </c>
      <c r="L143" s="19">
        <f>VLOOKUP(K143,Sheet1!$B$2:$C$12,2,TRUE)</f>
        <v>9</v>
      </c>
      <c r="M143" s="5" t="str">
        <f>VLOOKUP($C143,'[8]Gui chi Quynh'!$C$7:$E$388,3,0)</f>
        <v>A2</v>
      </c>
      <c r="N143" s="19">
        <f>VLOOKUP(M143,Sheet1!$B$2:$C$12,2,TRUE)</f>
        <v>9</v>
      </c>
      <c r="O143" s="5">
        <f t="shared" ref="O143:O175" si="64">ROUND(AVERAGE(F143,H143,J143,L143,N143),2)</f>
        <v>9</v>
      </c>
      <c r="P143" s="226">
        <f t="shared" ref="P143:P175" si="65">COUNTIF(D143:M143,"C*")*1+COUNTIF(D143:M143,"D")*2+COUNTIF(D143:M143,"E")*3</f>
        <v>0</v>
      </c>
      <c r="Q143" s="9" t="str">
        <f t="shared" si="35"/>
        <v>Xuất sắc</v>
      </c>
      <c r="R143" s="10"/>
      <c r="S143" s="17"/>
      <c r="T143" s="19" t="e">
        <f>VLOOKUP(S143,Sheet1!$B$2:$C$12,2,TRUE)</f>
        <v>#N/A</v>
      </c>
      <c r="U143" s="5"/>
      <c r="V143" s="19" t="e">
        <f>VLOOKUP(U143,Sheet1!$B$2:$C$12,2,TRUE)</f>
        <v>#N/A</v>
      </c>
      <c r="W143" s="5"/>
      <c r="X143" s="19" t="e">
        <f>VLOOKUP(W143,Sheet1!$B$2:$C$12,2,TRUE)</f>
        <v>#N/A</v>
      </c>
      <c r="Y143" s="5"/>
      <c r="Z143" s="19" t="e">
        <f>VLOOKUP(Y143,Sheet1!$B$2:$C$12,2,TRUE)</f>
        <v>#N/A</v>
      </c>
      <c r="AA143" s="5"/>
      <c r="AB143" s="19" t="e">
        <f>VLOOKUP(AA143,Sheet1!$B$2:$C$12,2,TRUE)</f>
        <v>#N/A</v>
      </c>
      <c r="AC143" s="5" t="e">
        <f>ROUND(AVERAGE(T143,V143,X143,Z143),2)</f>
        <v>#N/A</v>
      </c>
      <c r="AD143" s="226">
        <f>COUNTIF(S143:AA143,"C*")*1+COUNTIF(S143:AA143,"D")*2+COUNTIF(S143:AA143,"E")*3</f>
        <v>0</v>
      </c>
      <c r="AE143" s="9" t="e">
        <f>IF(AD143&gt;=3,"Không hoàn thành",IF(AND($AC143&gt;=8,$AC143&lt;=10,AD143=0),"Xuất sắc",IF(AND($AC143&gt;=8,$AC143&lt;=10,AD143=1),"Tốt",IF(AND($AC143&gt;=8,$AC143&lt;=10,AD143=2),"Hoàn thành",IF(AND($AC143&gt;6,$AC143&lt;8,AD143&lt;=1),"Tốt",IF(AND($AC143&gt;6,$AC143&lt;8,AD143=2),"Hoàn thành",IF(AND($AC143&gt;=5,$AC143&lt;=6,AD143&lt;=2),"Hoàn thành",IF(AND($AC143&lt;5,AD143&gt;3),"Không hoàn thành",""))))))))</f>
        <v>#N/A</v>
      </c>
      <c r="AF143" s="5" t="e">
        <f>ROUND(AVERAGE(T143,V143,X143,Z143,AB143),2)</f>
        <v>#N/A</v>
      </c>
      <c r="AG143" s="226">
        <f>COUNTIF(S143:AB143,"C*")*1+COUNTIF(S143:AB143,"D")*2+COUNTIF(S143:AB143,"E")*3</f>
        <v>0</v>
      </c>
      <c r="AH143" s="9" t="e">
        <f>IF(AG143&gt;=3,"Không hoàn thành",IF(AND($AF143&gt;=8,$AF143&lt;=10,AG143=0),"Xuất sắc",IF(AND($AF143&gt;=8,$AF143&lt;=10,AG143=1),"Tốt",IF(AND($AF143&gt;=8,$AF143&lt;=10,AG143=2),"Hoàn thành",IF(AND($AF143&gt;6,$AF143&lt;8,AG143&lt;=1),"Tốt",IF(AND($AF143&gt;6,$AF143&lt;8,AG143=2),"Hoàn thành",IF(AND($AF143&gt;=5,$AF143&lt;=6,AG143&lt;=2),"Hoàn thành",IF(AND($AF143&lt;5,AG143&gt;3),"Không hoàn thành",""))))))))</f>
        <v>#N/A</v>
      </c>
      <c r="AI143" s="227"/>
      <c r="AJ143" s="9" t="e">
        <f>ROUND(AVERAGE(O143,AC143),2)</f>
        <v>#N/A</v>
      </c>
      <c r="AK143" s="9">
        <f t="shared" si="63"/>
        <v>0</v>
      </c>
      <c r="AL143" s="9" t="e">
        <f>IF($AJ143&gt;=8,"Xuất sắc",IF($AJ143&gt;6,"Tốt",IF($AJ143&gt;=5,"Hoàn thành","Không hoàn thành")))</f>
        <v>#N/A</v>
      </c>
      <c r="AM143" s="9" t="e">
        <f>IF($AK143=1,"Không đạt LĐTT",IF(OR($AL143= "Xuất sắc", $AL143="Tốt"),"Đạt LĐTT","Không đạt LĐTT"))</f>
        <v>#N/A</v>
      </c>
      <c r="AN143" s="5"/>
      <c r="AO143" s="5"/>
      <c r="AP143" s="9"/>
      <c r="AQ143" s="5"/>
      <c r="AR143" s="25"/>
      <c r="AS143" s="25"/>
    </row>
    <row r="144" spans="1:45" s="7" customFormat="1" ht="20.100000000000001" hidden="1" customHeight="1" x14ac:dyDescent="0.25">
      <c r="A144" s="86">
        <f>A143+1</f>
        <v>114</v>
      </c>
      <c r="B144" s="80" t="s">
        <v>95</v>
      </c>
      <c r="C144" s="267" t="s">
        <v>515</v>
      </c>
      <c r="D144" s="19"/>
      <c r="E144" s="5" t="str">
        <f>VLOOKUP($C144,'[4]Gui chi Quynh'!$D$7:$F$393,3,0)</f>
        <v>A4</v>
      </c>
      <c r="F144" s="19">
        <f>VLOOKUP(E144,Sheet1!$B$2:$C$12,2,TRUE)</f>
        <v>7</v>
      </c>
      <c r="G144" s="5" t="str">
        <f>VLOOKUP($C144,'[5]Gui chi Quynh'!$C$7:$E$391,3,0)</f>
        <v>A4</v>
      </c>
      <c r="H144" s="19">
        <f>VLOOKUP(G144,Sheet1!$B$2:$C$12,2,TRUE)</f>
        <v>7</v>
      </c>
      <c r="I144" s="5" t="str">
        <f>VLOOKUP($C144,'[6]Gui chi Quynh'!$C$7:$E$389,3,0)</f>
        <v>A3</v>
      </c>
      <c r="J144" s="19">
        <f>VLOOKUP(I144,Sheet1!$B$2:$C$12,2,TRUE)</f>
        <v>8</v>
      </c>
      <c r="K144" s="5" t="str">
        <f>VLOOKUP($C144,'[7]Gui chi Quynh'!$C$7:$E$389,3,0)</f>
        <v>A3</v>
      </c>
      <c r="L144" s="19">
        <f>VLOOKUP(K144,Sheet1!$B$2:$C$12,2,TRUE)</f>
        <v>8</v>
      </c>
      <c r="M144" s="5" t="str">
        <f>VLOOKUP($C144,'[8]Gui chi Quynh'!$C$7:$E$388,3,0)</f>
        <v>A2</v>
      </c>
      <c r="N144" s="19">
        <f>VLOOKUP(M144,Sheet1!$B$2:$C$12,2,TRUE)</f>
        <v>9</v>
      </c>
      <c r="O144" s="5">
        <f t="shared" si="64"/>
        <v>7.8</v>
      </c>
      <c r="P144" s="226">
        <f t="shared" si="65"/>
        <v>0</v>
      </c>
      <c r="Q144" s="9" t="str">
        <f t="shared" si="35"/>
        <v>Tốt</v>
      </c>
      <c r="R144" s="82"/>
      <c r="S144" s="17"/>
      <c r="T144" s="19" t="e">
        <f>VLOOKUP(S144,Sheet1!$B$2:$C$12,2,TRUE)</f>
        <v>#N/A</v>
      </c>
      <c r="U144" s="5"/>
      <c r="V144" s="19" t="e">
        <f>VLOOKUP(U144,Sheet1!$B$2:$C$12,2,TRUE)</f>
        <v>#N/A</v>
      </c>
      <c r="W144" s="5"/>
      <c r="X144" s="19" t="e">
        <f>VLOOKUP(W144,Sheet1!$B$2:$C$12,2,TRUE)</f>
        <v>#N/A</v>
      </c>
      <c r="Y144" s="5"/>
      <c r="Z144" s="19" t="e">
        <f>VLOOKUP(Y144,Sheet1!$B$2:$C$12,2,TRUE)</f>
        <v>#N/A</v>
      </c>
      <c r="AA144" s="5"/>
      <c r="AB144" s="19" t="e">
        <f>VLOOKUP(AA144,Sheet1!$B$2:$C$12,2,TRUE)</f>
        <v>#N/A</v>
      </c>
      <c r="AC144" s="5" t="e">
        <f>ROUND(AVERAGE(T144,V144,X144,Z144),2)</f>
        <v>#N/A</v>
      </c>
      <c r="AD144" s="226">
        <f>COUNTIF(S144:AA144,"C*")*1+COUNTIF(S144:AA144,"D")*2+COUNTIF(S144:AA144,"E")*3</f>
        <v>0</v>
      </c>
      <c r="AE144" s="9" t="e">
        <f>IF(AD144&gt;=3,"Không hoàn thành",IF(AND($AC144&gt;=8,$AC144&lt;=10,AD144=0),"Xuất sắc",IF(AND($AC144&gt;=8,$AC144&lt;=10,AD144=1),"Tốt",IF(AND($AC144&gt;=8,$AC144&lt;=10,AD144=2),"Hoàn thành",IF(AND($AC144&gt;6,$AC144&lt;8,AD144&lt;=1),"Tốt",IF(AND($AC144&gt;6,$AC144&lt;8,AD144=2),"Hoàn thành",IF(AND($AC144&gt;=5,$AC144&lt;=6,AD144&lt;=2),"Hoàn thành",IF(AND($AC144&lt;5,AD144&gt;3),"Không hoàn thành",""))))))))</f>
        <v>#N/A</v>
      </c>
      <c r="AF144" s="5" t="e">
        <f>ROUND(AVERAGE(T144,V144,X144,Z144,AB144),2)</f>
        <v>#N/A</v>
      </c>
      <c r="AG144" s="226">
        <f>COUNTIF(S144:AB144,"C*")*1+COUNTIF(S144:AB144,"D")*2+COUNTIF(S144:AB144,"E")*3</f>
        <v>0</v>
      </c>
      <c r="AH144" s="9" t="e">
        <f>IF(AG144&gt;=3,"Không hoàn thành",IF(AND($AF144&gt;=8,$AF144&lt;=10,AG144=0),"Xuất sắc",IF(AND($AF144&gt;=8,$AF144&lt;=10,AG144=1),"Tốt",IF(AND($AF144&gt;=8,$AF144&lt;=10,AG144=2),"Hoàn thành",IF(AND($AF144&gt;6,$AF144&lt;8,AG144&lt;=1),"Tốt",IF(AND($AF144&gt;6,$AF144&lt;8,AG144=2),"Hoàn thành",IF(AND($AF144&gt;=5,$AF144&lt;=6,AG144&lt;=2),"Hoàn thành",IF(AND($AF144&lt;5,AG144&gt;3),"Không hoàn thành",""))))))))</f>
        <v>#N/A</v>
      </c>
      <c r="AI144" s="227"/>
      <c r="AJ144" s="9" t="e">
        <f>ROUND(AVERAGE(O144,AC144),2)</f>
        <v>#N/A</v>
      </c>
      <c r="AK144" s="9">
        <f t="shared" si="63"/>
        <v>0</v>
      </c>
      <c r="AL144" s="9" t="e">
        <f>IF($AJ144&gt;=8,"Xuất sắc",IF($AJ144&gt;6,"Tốt",IF($AJ144&gt;=5,"Hoàn thành","Không hoàn thành")))</f>
        <v>#N/A</v>
      </c>
      <c r="AM144" s="9" t="e">
        <f>IF($AK144=1,"Không đạt LĐTT",IF(OR($AL144= "Xuất sắc", $AL144="Tốt"),"Đạt LĐTT","Không đạt LĐTT"))</f>
        <v>#N/A</v>
      </c>
      <c r="AN144" s="12"/>
      <c r="AO144" s="5"/>
      <c r="AP144" s="9"/>
      <c r="AQ144" s="5"/>
      <c r="AR144" s="29"/>
      <c r="AS144" s="29"/>
    </row>
    <row r="145" spans="1:45" s="7" customFormat="1" ht="20.100000000000001" hidden="1" customHeight="1" x14ac:dyDescent="0.25">
      <c r="A145" s="86">
        <f t="shared" ref="A145:A175" si="66">A144+1</f>
        <v>115</v>
      </c>
      <c r="B145" s="80" t="s">
        <v>102</v>
      </c>
      <c r="C145" s="86" t="s">
        <v>516</v>
      </c>
      <c r="D145" s="160"/>
      <c r="E145" s="5" t="str">
        <f>VLOOKUP($C145,'[4]Gui chi Quynh'!$D$7:$F$393,3,0)</f>
        <v>A4</v>
      </c>
      <c r="F145" s="19">
        <f>VLOOKUP(E145,Sheet1!$B$2:$C$12,2,TRUE)</f>
        <v>7</v>
      </c>
      <c r="G145" s="5" t="str">
        <f>VLOOKUP($C145,'[5]Gui chi Quynh'!$C$7:$E$391,3,0)</f>
        <v>A4</v>
      </c>
      <c r="H145" s="19">
        <f>VLOOKUP(G145,Sheet1!$B$2:$C$12,2,TRUE)</f>
        <v>7</v>
      </c>
      <c r="I145" s="5" t="str">
        <f>VLOOKUP($C145,'[6]Gui chi Quynh'!$C$7:$E$389,3,0)</f>
        <v>A4</v>
      </c>
      <c r="J145" s="19">
        <f>VLOOKUP(I145,Sheet1!$B$2:$C$12,2,TRUE)</f>
        <v>7</v>
      </c>
      <c r="K145" s="5" t="str">
        <f>VLOOKUP($C145,'[7]Gui chi Quynh'!$C$7:$E$389,3,0)</f>
        <v>A4</v>
      </c>
      <c r="L145" s="19">
        <f>VLOOKUP(K145,Sheet1!$B$2:$C$12,2,TRUE)</f>
        <v>7</v>
      </c>
      <c r="M145" s="5" t="str">
        <f>VLOOKUP($C145,'[8]Gui chi Quynh'!$C$7:$E$388,3,0)</f>
        <v>A4</v>
      </c>
      <c r="N145" s="19">
        <f>VLOOKUP(M145,Sheet1!$B$2:$C$12,2,TRUE)</f>
        <v>7</v>
      </c>
      <c r="O145" s="5">
        <f t="shared" si="64"/>
        <v>7</v>
      </c>
      <c r="P145" s="226">
        <f t="shared" si="65"/>
        <v>0</v>
      </c>
      <c r="Q145" s="9" t="str">
        <f t="shared" si="35"/>
        <v>Tốt</v>
      </c>
      <c r="R145" s="10"/>
      <c r="S145" s="17"/>
      <c r="T145" s="19" t="e">
        <f>VLOOKUP(S145,Sheet1!$B$2:$C$12,2,TRUE)</f>
        <v>#N/A</v>
      </c>
      <c r="U145" s="5"/>
      <c r="V145" s="19" t="e">
        <f>VLOOKUP(U145,Sheet1!$B$2:$C$12,2,TRUE)</f>
        <v>#N/A</v>
      </c>
      <c r="W145" s="5"/>
      <c r="X145" s="19" t="e">
        <f>VLOOKUP(W145,Sheet1!$B$2:$C$12,2,TRUE)</f>
        <v>#N/A</v>
      </c>
      <c r="Y145" s="5"/>
      <c r="Z145" s="19" t="e">
        <f>VLOOKUP(Y145,Sheet1!$B$2:$C$12,2,TRUE)</f>
        <v>#N/A</v>
      </c>
      <c r="AA145" s="5"/>
      <c r="AB145" s="19" t="e">
        <f>VLOOKUP(AA145,Sheet1!$B$2:$C$12,2,TRUE)</f>
        <v>#N/A</v>
      </c>
      <c r="AC145" s="5" t="e">
        <f t="shared" ref="AC145:AC210" si="67">ROUND(AVERAGE(T145,V145,X145,Z145),2)</f>
        <v>#N/A</v>
      </c>
      <c r="AD145" s="226">
        <f t="shared" si="53"/>
        <v>0</v>
      </c>
      <c r="AE145" s="9" t="e">
        <f t="shared" si="54"/>
        <v>#N/A</v>
      </c>
      <c r="AF145" s="5" t="e">
        <f t="shared" ref="AF145:AF210" si="68">ROUND(AVERAGE(T145,V145,X145,Z145,AB145),2)</f>
        <v>#N/A</v>
      </c>
      <c r="AG145" s="226">
        <f t="shared" ref="AG145:AG210" si="69">COUNTIF(S145:AB145,"C*")*1+COUNTIF(S145:AB145,"D")*2+COUNTIF(S145:AB145,"E")*3</f>
        <v>0</v>
      </c>
      <c r="AH145" s="9" t="e">
        <f t="shared" si="61"/>
        <v>#N/A</v>
      </c>
      <c r="AI145" s="227"/>
      <c r="AJ145" s="9" t="e">
        <f t="shared" ref="AJ145:AJ195" si="70">ROUND(AVERAGE(O145,AC145),2)</f>
        <v>#N/A</v>
      </c>
      <c r="AK145" s="9">
        <f t="shared" si="63"/>
        <v>0</v>
      </c>
      <c r="AL145" s="9" t="e">
        <f t="shared" ref="AL145:AL195" si="71">IF($AJ145&gt;=8,"Xuất sắc",IF($AJ145&gt;6,"Tốt",IF($AJ145&gt;=5,"Hoàn thành","Không hoàn thành")))</f>
        <v>#N/A</v>
      </c>
      <c r="AM145" s="9" t="e">
        <f t="shared" si="62"/>
        <v>#N/A</v>
      </c>
      <c r="AN145" s="5"/>
      <c r="AO145" s="5"/>
      <c r="AP145" s="9"/>
      <c r="AQ145" s="5"/>
      <c r="AR145" s="28"/>
      <c r="AS145" s="28"/>
    </row>
    <row r="146" spans="1:45" s="7" customFormat="1" ht="20.100000000000001" hidden="1" customHeight="1" x14ac:dyDescent="0.25">
      <c r="A146" s="86">
        <f t="shared" si="66"/>
        <v>116</v>
      </c>
      <c r="B146" s="80" t="s">
        <v>100</v>
      </c>
      <c r="C146" s="267" t="s">
        <v>525</v>
      </c>
      <c r="D146" s="19"/>
      <c r="E146" s="5" t="str">
        <f>VLOOKUP($C146,'[4]Gui chi Quynh'!$D$7:$F$393,3,0)</f>
        <v>A3</v>
      </c>
      <c r="F146" s="19">
        <f>VLOOKUP(E146,Sheet1!$B$2:$C$12,2,TRUE)</f>
        <v>8</v>
      </c>
      <c r="G146" s="5" t="str">
        <f>VLOOKUP($C146,'[5]Gui chi Quynh'!$C$7:$E$391,3,0)</f>
        <v>A4</v>
      </c>
      <c r="H146" s="19">
        <f>VLOOKUP(G146,Sheet1!$B$2:$C$12,2,TRUE)</f>
        <v>7</v>
      </c>
      <c r="I146" s="5" t="str">
        <f>VLOOKUP($C146,'[6]Gui chi Quynh'!$C$7:$E$389,3,0)</f>
        <v>A4</v>
      </c>
      <c r="J146" s="19">
        <f>VLOOKUP(I146,Sheet1!$B$2:$C$12,2,TRUE)</f>
        <v>7</v>
      </c>
      <c r="K146" s="5" t="str">
        <f>VLOOKUP($C146,'[7]Gui chi Quynh'!$C$7:$E$389,3,0)</f>
        <v>A3</v>
      </c>
      <c r="L146" s="19">
        <f>VLOOKUP(K146,Sheet1!$B$2:$C$12,2,TRUE)</f>
        <v>8</v>
      </c>
      <c r="M146" s="5" t="str">
        <f>VLOOKUP($C146,'[8]Gui chi Quynh'!$C$7:$E$388,3,0)</f>
        <v>A4</v>
      </c>
      <c r="N146" s="19">
        <f>VLOOKUP(M146,Sheet1!$B$2:$C$12,2,TRUE)</f>
        <v>7</v>
      </c>
      <c r="O146" s="5">
        <f t="shared" si="64"/>
        <v>7.4</v>
      </c>
      <c r="P146" s="226">
        <f t="shared" si="65"/>
        <v>0</v>
      </c>
      <c r="Q146" s="9" t="str">
        <f t="shared" si="35"/>
        <v>Tốt</v>
      </c>
      <c r="R146" s="10"/>
      <c r="S146" s="17"/>
      <c r="T146" s="19" t="e">
        <f>VLOOKUP(S146,Sheet1!$B$2:$C$12,2,TRUE)</f>
        <v>#N/A</v>
      </c>
      <c r="U146" s="5"/>
      <c r="V146" s="19" t="e">
        <f>VLOOKUP(U146,Sheet1!$B$2:$C$12,2,TRUE)</f>
        <v>#N/A</v>
      </c>
      <c r="W146" s="5"/>
      <c r="X146" s="19" t="e">
        <f>VLOOKUP(W146,Sheet1!$B$2:$C$12,2,TRUE)</f>
        <v>#N/A</v>
      </c>
      <c r="Y146" s="5"/>
      <c r="Z146" s="19" t="e">
        <f>VLOOKUP(Y146,Sheet1!$B$2:$C$12,2,TRUE)</f>
        <v>#N/A</v>
      </c>
      <c r="AA146" s="5"/>
      <c r="AB146" s="19" t="e">
        <f>VLOOKUP(AA146,Sheet1!$B$2:$C$12,2,TRUE)</f>
        <v>#N/A</v>
      </c>
      <c r="AC146" s="5" t="e">
        <f t="shared" si="67"/>
        <v>#N/A</v>
      </c>
      <c r="AD146" s="226">
        <f t="shared" si="53"/>
        <v>0</v>
      </c>
      <c r="AE146" s="9" t="e">
        <f t="shared" si="54"/>
        <v>#N/A</v>
      </c>
      <c r="AF146" s="5" t="e">
        <f t="shared" si="68"/>
        <v>#N/A</v>
      </c>
      <c r="AG146" s="226">
        <f t="shared" si="69"/>
        <v>0</v>
      </c>
      <c r="AH146" s="9" t="e">
        <f t="shared" si="61"/>
        <v>#N/A</v>
      </c>
      <c r="AI146" s="227"/>
      <c r="AJ146" s="9" t="e">
        <f t="shared" si="70"/>
        <v>#N/A</v>
      </c>
      <c r="AK146" s="9">
        <f t="shared" si="63"/>
        <v>0</v>
      </c>
      <c r="AL146" s="9" t="e">
        <f t="shared" si="71"/>
        <v>#N/A</v>
      </c>
      <c r="AM146" s="9" t="e">
        <f t="shared" si="62"/>
        <v>#N/A</v>
      </c>
      <c r="AN146" s="5"/>
      <c r="AO146" s="5"/>
      <c r="AP146" s="9"/>
      <c r="AQ146" s="5"/>
      <c r="AR146" s="25"/>
      <c r="AS146" s="25"/>
    </row>
    <row r="147" spans="1:45" s="7" customFormat="1" ht="20.100000000000001" hidden="1" customHeight="1" x14ac:dyDescent="0.25">
      <c r="A147" s="86">
        <f t="shared" si="66"/>
        <v>117</v>
      </c>
      <c r="B147" s="80" t="s">
        <v>63</v>
      </c>
      <c r="C147" s="267" t="s">
        <v>541</v>
      </c>
      <c r="D147" s="19"/>
      <c r="E147" s="5" t="str">
        <f>VLOOKUP($C147,'[4]Gui chi Quynh'!$D$7:$F$393,3,0)</f>
        <v>A4</v>
      </c>
      <c r="F147" s="19">
        <f>VLOOKUP(E147,Sheet1!$B$2:$C$12,2,TRUE)</f>
        <v>7</v>
      </c>
      <c r="G147" s="5" t="str">
        <f>VLOOKUP($C147,'[5]Gui chi Quynh'!$C$7:$E$391,3,0)</f>
        <v>A4</v>
      </c>
      <c r="H147" s="19">
        <f>VLOOKUP(G147,Sheet1!$B$2:$C$12,2,TRUE)</f>
        <v>7</v>
      </c>
      <c r="I147" s="5" t="str">
        <f>VLOOKUP($C147,'[6]Gui chi Quynh'!$C$7:$E$389,3,0)</f>
        <v>A4</v>
      </c>
      <c r="J147" s="19">
        <f>VLOOKUP(I147,Sheet1!$B$2:$C$12,2,TRUE)</f>
        <v>7</v>
      </c>
      <c r="K147" s="5" t="str">
        <f>VLOOKUP($C147,'[7]Gui chi Quynh'!$C$7:$E$389,3,0)</f>
        <v>A4</v>
      </c>
      <c r="L147" s="19">
        <f>VLOOKUP(K147,Sheet1!$B$2:$C$12,2,TRUE)</f>
        <v>7</v>
      </c>
      <c r="M147" s="5" t="str">
        <f>VLOOKUP($C147,'[8]Gui chi Quynh'!$C$7:$E$388,3,0)</f>
        <v>A4</v>
      </c>
      <c r="N147" s="19">
        <f>VLOOKUP(M147,Sheet1!$B$2:$C$12,2,TRUE)</f>
        <v>7</v>
      </c>
      <c r="O147" s="5">
        <f t="shared" si="64"/>
        <v>7</v>
      </c>
      <c r="P147" s="226">
        <f t="shared" si="65"/>
        <v>0</v>
      </c>
      <c r="Q147" s="9" t="str">
        <f t="shared" ref="Q147:Q212" si="72">IF(P147&gt;=3,"Không hoàn thành",IF(AND($O147&gt;=8,$O147&lt;=10,P147=0),"Xuất sắc",IF(AND($O147&gt;=8,$O147&lt;=10,P147=1),"Tốt",IF(AND($O147&gt;=8,$O147&lt;=10,P147=2),"Hoàn thành",IF(AND($O147&gt;6,$O147&lt;8,P147&lt;=1),"Tốt",IF(AND($O147&gt;6,$O147&lt;8,P147=2),"Hoàn thành",IF(AND($O147&gt;=5,$O147&lt;=6,P147&lt;=2),"Hoàn thành",IF(AND($O147&lt;5,P147&gt;3),"Không hoàn thành",""))))))))</f>
        <v>Tốt</v>
      </c>
      <c r="R147" s="10"/>
      <c r="S147" s="17"/>
      <c r="T147" s="19" t="e">
        <f>VLOOKUP(S147,Sheet1!$B$2:$C$12,2,TRUE)</f>
        <v>#N/A</v>
      </c>
      <c r="U147" s="5"/>
      <c r="V147" s="19" t="e">
        <f>VLOOKUP(U147,Sheet1!$B$2:$C$12,2,TRUE)</f>
        <v>#N/A</v>
      </c>
      <c r="W147" s="5"/>
      <c r="X147" s="19" t="e">
        <f>VLOOKUP(W147,Sheet1!$B$2:$C$12,2,TRUE)</f>
        <v>#N/A</v>
      </c>
      <c r="Y147" s="5"/>
      <c r="Z147" s="19" t="e">
        <f>VLOOKUP(Y147,Sheet1!$B$2:$C$12,2,TRUE)</f>
        <v>#N/A</v>
      </c>
      <c r="AA147" s="5"/>
      <c r="AB147" s="19" t="e">
        <f>VLOOKUP(AA147,Sheet1!$B$2:$C$12,2,TRUE)</f>
        <v>#N/A</v>
      </c>
      <c r="AC147" s="5" t="e">
        <f t="shared" si="67"/>
        <v>#N/A</v>
      </c>
      <c r="AD147" s="226">
        <f t="shared" si="53"/>
        <v>0</v>
      </c>
      <c r="AE147" s="9" t="e">
        <f t="shared" si="54"/>
        <v>#N/A</v>
      </c>
      <c r="AF147" s="5" t="e">
        <f t="shared" si="68"/>
        <v>#N/A</v>
      </c>
      <c r="AG147" s="226">
        <f t="shared" si="69"/>
        <v>0</v>
      </c>
      <c r="AH147" s="9" t="e">
        <f t="shared" si="61"/>
        <v>#N/A</v>
      </c>
      <c r="AI147" s="227"/>
      <c r="AJ147" s="9" t="e">
        <f t="shared" si="70"/>
        <v>#N/A</v>
      </c>
      <c r="AK147" s="9">
        <f t="shared" si="63"/>
        <v>0</v>
      </c>
      <c r="AL147" s="9" t="e">
        <f t="shared" si="71"/>
        <v>#N/A</v>
      </c>
      <c r="AM147" s="9" t="e">
        <f t="shared" si="62"/>
        <v>#N/A</v>
      </c>
      <c r="AN147" s="5"/>
      <c r="AO147" s="5"/>
      <c r="AP147" s="9"/>
      <c r="AQ147" s="5"/>
      <c r="AR147" s="25"/>
      <c r="AS147" s="25"/>
    </row>
    <row r="148" spans="1:45" s="7" customFormat="1" ht="20.100000000000001" hidden="1" customHeight="1" x14ac:dyDescent="0.25">
      <c r="A148" s="86">
        <f t="shared" si="66"/>
        <v>118</v>
      </c>
      <c r="B148" s="80" t="s">
        <v>103</v>
      </c>
      <c r="C148" s="267" t="s">
        <v>527</v>
      </c>
      <c r="D148" s="19"/>
      <c r="E148" s="5" t="str">
        <f>VLOOKUP($C148,'[4]Gui chi Quynh'!$D$7:$F$393,3,0)</f>
        <v>A4</v>
      </c>
      <c r="F148" s="19">
        <f>VLOOKUP(E148,Sheet1!$B$2:$C$12,2,TRUE)</f>
        <v>7</v>
      </c>
      <c r="G148" s="5" t="str">
        <f>VLOOKUP($C148,'[5]Gui chi Quynh'!$C$7:$E$391,3,0)</f>
        <v>A4</v>
      </c>
      <c r="H148" s="19">
        <f>VLOOKUP(G148,Sheet1!$B$2:$C$12,2,TRUE)</f>
        <v>7</v>
      </c>
      <c r="I148" s="5" t="str">
        <f>VLOOKUP($C148,'[6]Gui chi Quynh'!$C$7:$E$389,3,0)</f>
        <v>A4</v>
      </c>
      <c r="J148" s="19">
        <f>VLOOKUP(I148,Sheet1!$B$2:$C$12,2,TRUE)</f>
        <v>7</v>
      </c>
      <c r="K148" s="5" t="str">
        <f>VLOOKUP($C148,'[7]Gui chi Quynh'!$C$7:$E$389,3,0)</f>
        <v>A4</v>
      </c>
      <c r="L148" s="19">
        <f>VLOOKUP(K148,Sheet1!$B$2:$C$12,2,TRUE)</f>
        <v>7</v>
      </c>
      <c r="M148" s="5" t="str">
        <f>VLOOKUP($C148,'[8]Gui chi Quynh'!$C$7:$E$388,3,0)</f>
        <v>A4</v>
      </c>
      <c r="N148" s="19">
        <f>VLOOKUP(M148,Sheet1!$B$2:$C$12,2,TRUE)</f>
        <v>7</v>
      </c>
      <c r="O148" s="5">
        <f t="shared" si="64"/>
        <v>7</v>
      </c>
      <c r="P148" s="226">
        <f t="shared" si="65"/>
        <v>0</v>
      </c>
      <c r="Q148" s="9" t="str">
        <f t="shared" si="72"/>
        <v>Tốt</v>
      </c>
      <c r="R148" s="10"/>
      <c r="S148" s="17"/>
      <c r="T148" s="19" t="e">
        <f>VLOOKUP(S148,Sheet1!$B$2:$C$12,2,TRUE)</f>
        <v>#N/A</v>
      </c>
      <c r="U148" s="5"/>
      <c r="V148" s="19" t="e">
        <f>VLOOKUP(U148,Sheet1!$B$2:$C$12,2,TRUE)</f>
        <v>#N/A</v>
      </c>
      <c r="W148" s="5"/>
      <c r="X148" s="19" t="e">
        <f>VLOOKUP(W148,Sheet1!$B$2:$C$12,2,TRUE)</f>
        <v>#N/A</v>
      </c>
      <c r="Y148" s="5"/>
      <c r="Z148" s="19" t="e">
        <f>VLOOKUP(Y148,Sheet1!$B$2:$C$12,2,TRUE)</f>
        <v>#N/A</v>
      </c>
      <c r="AA148" s="5"/>
      <c r="AB148" s="19" t="e">
        <f>VLOOKUP(AA148,Sheet1!$B$2:$C$12,2,TRUE)</f>
        <v>#N/A</v>
      </c>
      <c r="AC148" s="5" t="e">
        <f t="shared" si="67"/>
        <v>#N/A</v>
      </c>
      <c r="AD148" s="226">
        <f t="shared" si="53"/>
        <v>0</v>
      </c>
      <c r="AE148" s="9" t="e">
        <f t="shared" si="54"/>
        <v>#N/A</v>
      </c>
      <c r="AF148" s="5" t="e">
        <f t="shared" si="68"/>
        <v>#N/A</v>
      </c>
      <c r="AG148" s="226">
        <f t="shared" si="69"/>
        <v>0</v>
      </c>
      <c r="AH148" s="9" t="e">
        <f t="shared" si="61"/>
        <v>#N/A</v>
      </c>
      <c r="AI148" s="227"/>
      <c r="AJ148" s="9" t="e">
        <f t="shared" si="70"/>
        <v>#N/A</v>
      </c>
      <c r="AK148" s="9">
        <f t="shared" si="63"/>
        <v>0</v>
      </c>
      <c r="AL148" s="9" t="e">
        <f t="shared" si="71"/>
        <v>#N/A</v>
      </c>
      <c r="AM148" s="9" t="e">
        <f t="shared" si="62"/>
        <v>#N/A</v>
      </c>
      <c r="AN148" s="5"/>
      <c r="AO148" s="5"/>
      <c r="AP148" s="9"/>
      <c r="AQ148" s="5"/>
      <c r="AR148" s="25"/>
      <c r="AS148" s="25"/>
    </row>
    <row r="149" spans="1:45" s="7" customFormat="1" ht="20.100000000000001" hidden="1" customHeight="1" x14ac:dyDescent="0.25">
      <c r="A149" s="86">
        <f t="shared" si="66"/>
        <v>119</v>
      </c>
      <c r="B149" s="80" t="s">
        <v>104</v>
      </c>
      <c r="C149" s="267" t="s">
        <v>528</v>
      </c>
      <c r="D149" s="19"/>
      <c r="E149" s="5" t="str">
        <f>VLOOKUP($C149,'[4]Gui chi Quynh'!$D$7:$F$393,3,0)</f>
        <v>A4</v>
      </c>
      <c r="F149" s="19">
        <f>VLOOKUP(E149,Sheet1!$B$2:$C$12,2,TRUE)</f>
        <v>7</v>
      </c>
      <c r="G149" s="5" t="str">
        <f>VLOOKUP($C149,'[5]Gui chi Quynh'!$C$7:$E$391,3,0)</f>
        <v>A4</v>
      </c>
      <c r="H149" s="19">
        <f>VLOOKUP(G149,Sheet1!$B$2:$C$12,2,TRUE)</f>
        <v>7</v>
      </c>
      <c r="I149" s="5" t="str">
        <f>VLOOKUP($C149,'[6]Gui chi Quynh'!$C$7:$E$389,3,0)</f>
        <v>A4</v>
      </c>
      <c r="J149" s="19">
        <f>VLOOKUP(I149,Sheet1!$B$2:$C$12,2,TRUE)</f>
        <v>7</v>
      </c>
      <c r="K149" s="5" t="str">
        <f>VLOOKUP($C149,'[7]Gui chi Quynh'!$C$7:$E$389,3,0)</f>
        <v>A3</v>
      </c>
      <c r="L149" s="19">
        <f>VLOOKUP(K149,Sheet1!$B$2:$C$12,2,TRUE)</f>
        <v>8</v>
      </c>
      <c r="M149" s="5" t="str">
        <f>VLOOKUP($C149,'[8]Gui chi Quynh'!$C$7:$E$388,3,0)</f>
        <v>A4</v>
      </c>
      <c r="N149" s="19">
        <f>VLOOKUP(M149,Sheet1!$B$2:$C$12,2,TRUE)</f>
        <v>7</v>
      </c>
      <c r="O149" s="5">
        <f t="shared" si="64"/>
        <v>7.2</v>
      </c>
      <c r="P149" s="226">
        <f t="shared" si="65"/>
        <v>0</v>
      </c>
      <c r="Q149" s="9" t="str">
        <f t="shared" si="72"/>
        <v>Tốt</v>
      </c>
      <c r="R149" s="10"/>
      <c r="S149" s="17"/>
      <c r="T149" s="19" t="e">
        <f>VLOOKUP(S149,Sheet1!$B$2:$C$12,2,TRUE)</f>
        <v>#N/A</v>
      </c>
      <c r="U149" s="5"/>
      <c r="V149" s="19" t="e">
        <f>VLOOKUP(U149,Sheet1!$B$2:$C$12,2,TRUE)</f>
        <v>#N/A</v>
      </c>
      <c r="W149" s="5"/>
      <c r="X149" s="19" t="e">
        <f>VLOOKUP(W149,Sheet1!$B$2:$C$12,2,TRUE)</f>
        <v>#N/A</v>
      </c>
      <c r="Y149" s="5"/>
      <c r="Z149" s="19" t="e">
        <f>VLOOKUP(Y149,Sheet1!$B$2:$C$12,2,TRUE)</f>
        <v>#N/A</v>
      </c>
      <c r="AA149" s="5"/>
      <c r="AB149" s="19" t="e">
        <f>VLOOKUP(AA149,Sheet1!$B$2:$C$12,2,TRUE)</f>
        <v>#N/A</v>
      </c>
      <c r="AC149" s="5" t="e">
        <f t="shared" si="67"/>
        <v>#N/A</v>
      </c>
      <c r="AD149" s="226">
        <f t="shared" si="53"/>
        <v>0</v>
      </c>
      <c r="AE149" s="9" t="e">
        <f t="shared" si="54"/>
        <v>#N/A</v>
      </c>
      <c r="AF149" s="5" t="e">
        <f t="shared" si="68"/>
        <v>#N/A</v>
      </c>
      <c r="AG149" s="226">
        <f t="shared" si="69"/>
        <v>0</v>
      </c>
      <c r="AH149" s="9" t="e">
        <f t="shared" si="61"/>
        <v>#N/A</v>
      </c>
      <c r="AI149" s="227"/>
      <c r="AJ149" s="9" t="e">
        <f t="shared" si="70"/>
        <v>#N/A</v>
      </c>
      <c r="AK149" s="9">
        <f t="shared" si="63"/>
        <v>0</v>
      </c>
      <c r="AL149" s="9" t="e">
        <f t="shared" si="71"/>
        <v>#N/A</v>
      </c>
      <c r="AM149" s="9" t="e">
        <f t="shared" si="62"/>
        <v>#N/A</v>
      </c>
      <c r="AN149" s="5"/>
      <c r="AO149" s="5"/>
      <c r="AP149" s="9"/>
      <c r="AQ149" s="5"/>
      <c r="AR149" s="25"/>
      <c r="AS149" s="26"/>
    </row>
    <row r="150" spans="1:45" s="7" customFormat="1" ht="20.100000000000001" hidden="1" customHeight="1" x14ac:dyDescent="0.25">
      <c r="A150" s="86">
        <f t="shared" si="66"/>
        <v>120</v>
      </c>
      <c r="B150" s="80" t="s">
        <v>101</v>
      </c>
      <c r="C150" s="267" t="s">
        <v>526</v>
      </c>
      <c r="D150" s="19"/>
      <c r="E150" s="5" t="str">
        <f>VLOOKUP($C150,'[4]Gui chi Quynh'!$D$7:$F$393,3,0)</f>
        <v>A3</v>
      </c>
      <c r="F150" s="19">
        <f>VLOOKUP(E150,Sheet1!$B$2:$C$12,2,TRUE)</f>
        <v>8</v>
      </c>
      <c r="G150" s="5" t="str">
        <f>VLOOKUP($C150,'[5]Gui chi Quynh'!$C$7:$E$391,3,0)</f>
        <v>A3</v>
      </c>
      <c r="H150" s="19">
        <f>VLOOKUP(G150,Sheet1!$B$2:$C$12,2,TRUE)</f>
        <v>8</v>
      </c>
      <c r="I150" s="5" t="str">
        <f>VLOOKUP($C150,'[6]Gui chi Quynh'!$C$7:$E$389,3,0)</f>
        <v>A4</v>
      </c>
      <c r="J150" s="19">
        <f>VLOOKUP(I150,Sheet1!$B$2:$C$12,2,TRUE)</f>
        <v>7</v>
      </c>
      <c r="K150" s="236" t="str">
        <f>VLOOKUP($C150,'[7]Gui chi Quynh'!$C$7:$E$389,3,0)</f>
        <v>B1</v>
      </c>
      <c r="L150" s="19">
        <f>VLOOKUP(K150,Sheet1!$B$2:$C$12,2,TRUE)</f>
        <v>6</v>
      </c>
      <c r="M150" s="5" t="str">
        <f>VLOOKUP($C150,'[8]Gui chi Quynh'!$C$7:$E$388,3,0)</f>
        <v>A4</v>
      </c>
      <c r="N150" s="19">
        <f>VLOOKUP(M150,Sheet1!$B$2:$C$12,2,TRUE)</f>
        <v>7</v>
      </c>
      <c r="O150" s="5">
        <f t="shared" si="64"/>
        <v>7.2</v>
      </c>
      <c r="P150" s="226">
        <f t="shared" si="65"/>
        <v>0</v>
      </c>
      <c r="Q150" s="9" t="str">
        <f t="shared" si="72"/>
        <v>Tốt</v>
      </c>
      <c r="R150" s="300" t="s">
        <v>959</v>
      </c>
      <c r="S150" s="17"/>
      <c r="T150" s="19" t="e">
        <f>VLOOKUP(S150,Sheet1!$B$2:$C$12,2,TRUE)</f>
        <v>#N/A</v>
      </c>
      <c r="U150" s="5"/>
      <c r="V150" s="19" t="e">
        <f>VLOOKUP(U150,Sheet1!$B$2:$C$12,2,TRUE)</f>
        <v>#N/A</v>
      </c>
      <c r="W150" s="5"/>
      <c r="X150" s="19" t="e">
        <f>VLOOKUP(W150,Sheet1!$B$2:$C$12,2,TRUE)</f>
        <v>#N/A</v>
      </c>
      <c r="Y150" s="5"/>
      <c r="Z150" s="19" t="e">
        <f>VLOOKUP(Y150,Sheet1!$B$2:$C$12,2,TRUE)</f>
        <v>#N/A</v>
      </c>
      <c r="AA150" s="5"/>
      <c r="AB150" s="19" t="e">
        <f>VLOOKUP(AA150,Sheet1!$B$2:$C$12,2,TRUE)</f>
        <v>#N/A</v>
      </c>
      <c r="AC150" s="5" t="e">
        <f t="shared" si="67"/>
        <v>#N/A</v>
      </c>
      <c r="AD150" s="226">
        <f t="shared" si="53"/>
        <v>0</v>
      </c>
      <c r="AE150" s="9" t="e">
        <f t="shared" si="54"/>
        <v>#N/A</v>
      </c>
      <c r="AF150" s="5" t="e">
        <f t="shared" si="68"/>
        <v>#N/A</v>
      </c>
      <c r="AG150" s="226">
        <f t="shared" si="69"/>
        <v>0</v>
      </c>
      <c r="AH150" s="9" t="e">
        <f t="shared" si="61"/>
        <v>#N/A</v>
      </c>
      <c r="AI150" s="227"/>
      <c r="AJ150" s="9" t="e">
        <f t="shared" si="70"/>
        <v>#N/A</v>
      </c>
      <c r="AK150" s="9">
        <f t="shared" si="63"/>
        <v>0</v>
      </c>
      <c r="AL150" s="9" t="e">
        <f t="shared" si="71"/>
        <v>#N/A</v>
      </c>
      <c r="AM150" s="9" t="e">
        <f t="shared" si="62"/>
        <v>#N/A</v>
      </c>
      <c r="AN150" s="5"/>
      <c r="AO150" s="5"/>
      <c r="AP150" s="9"/>
      <c r="AQ150" s="5"/>
      <c r="AR150" s="25"/>
      <c r="AS150" s="25"/>
    </row>
    <row r="151" spans="1:45" s="7" customFormat="1" ht="20.100000000000001" hidden="1" customHeight="1" x14ac:dyDescent="0.25">
      <c r="A151" s="86">
        <f t="shared" si="66"/>
        <v>121</v>
      </c>
      <c r="B151" s="80" t="s">
        <v>99</v>
      </c>
      <c r="C151" s="267" t="s">
        <v>524</v>
      </c>
      <c r="D151" s="5"/>
      <c r="E151" s="5" t="str">
        <f>VLOOKUP($C151,'[4]Gui chi Quynh'!$D$7:$F$393,3,0)</f>
        <v>A4</v>
      </c>
      <c r="F151" s="19">
        <f>VLOOKUP(E151,Sheet1!$B$2:$C$12,2,TRUE)</f>
        <v>7</v>
      </c>
      <c r="G151" s="5" t="str">
        <f>VLOOKUP($C151,'[5]Gui chi Quynh'!$C$7:$E$391,3,0)</f>
        <v>A4</v>
      </c>
      <c r="H151" s="19">
        <f>VLOOKUP(G151,Sheet1!$B$2:$C$12,2,TRUE)</f>
        <v>7</v>
      </c>
      <c r="I151" s="5" t="str">
        <f>VLOOKUP($C151,'[6]Gui chi Quynh'!$C$7:$E$389,3,0)</f>
        <v>A4</v>
      </c>
      <c r="J151" s="19">
        <f>VLOOKUP(I151,Sheet1!$B$2:$C$12,2,TRUE)</f>
        <v>7</v>
      </c>
      <c r="K151" s="5" t="str">
        <f>VLOOKUP($C151,'[7]Gui chi Quynh'!$C$7:$E$389,3,0)</f>
        <v>A3</v>
      </c>
      <c r="L151" s="19">
        <f>VLOOKUP(K151,Sheet1!$B$2:$C$12,2,TRUE)</f>
        <v>8</v>
      </c>
      <c r="M151" s="5" t="str">
        <f>VLOOKUP($C151,'[8]Gui chi Quynh'!$C$7:$E$388,3,0)</f>
        <v>A4</v>
      </c>
      <c r="N151" s="19">
        <f>VLOOKUP(M151,Sheet1!$B$2:$C$12,2,TRUE)</f>
        <v>7</v>
      </c>
      <c r="O151" s="5">
        <f t="shared" si="64"/>
        <v>7.2</v>
      </c>
      <c r="P151" s="226">
        <f t="shared" si="65"/>
        <v>0</v>
      </c>
      <c r="Q151" s="9" t="str">
        <f t="shared" si="72"/>
        <v>Tốt</v>
      </c>
      <c r="R151" s="10"/>
      <c r="S151" s="17"/>
      <c r="T151" s="19" t="e">
        <f>VLOOKUP(S151,Sheet1!$B$2:$C$12,2,TRUE)</f>
        <v>#N/A</v>
      </c>
      <c r="U151" s="5"/>
      <c r="V151" s="19" t="e">
        <f>VLOOKUP(U151,Sheet1!$B$2:$C$12,2,TRUE)</f>
        <v>#N/A</v>
      </c>
      <c r="W151" s="5"/>
      <c r="X151" s="19" t="e">
        <f>VLOOKUP(W151,Sheet1!$B$2:$C$12,2,TRUE)</f>
        <v>#N/A</v>
      </c>
      <c r="Y151" s="5"/>
      <c r="Z151" s="19" t="e">
        <f>VLOOKUP(Y151,Sheet1!$B$2:$C$12,2,TRUE)</f>
        <v>#N/A</v>
      </c>
      <c r="AA151" s="5"/>
      <c r="AB151" s="19" t="e">
        <f>VLOOKUP(AA151,Sheet1!$B$2:$C$12,2,TRUE)</f>
        <v>#N/A</v>
      </c>
      <c r="AC151" s="5" t="e">
        <f t="shared" si="67"/>
        <v>#N/A</v>
      </c>
      <c r="AD151" s="226">
        <f t="shared" si="53"/>
        <v>0</v>
      </c>
      <c r="AE151" s="9" t="e">
        <f t="shared" si="54"/>
        <v>#N/A</v>
      </c>
      <c r="AF151" s="5" t="e">
        <f t="shared" si="68"/>
        <v>#N/A</v>
      </c>
      <c r="AG151" s="226">
        <f t="shared" si="69"/>
        <v>0</v>
      </c>
      <c r="AH151" s="9" t="e">
        <f t="shared" si="61"/>
        <v>#N/A</v>
      </c>
      <c r="AI151" s="227"/>
      <c r="AJ151" s="9" t="e">
        <f t="shared" si="70"/>
        <v>#N/A</v>
      </c>
      <c r="AK151" s="9">
        <f t="shared" si="63"/>
        <v>0</v>
      </c>
      <c r="AL151" s="9" t="e">
        <f t="shared" si="71"/>
        <v>#N/A</v>
      </c>
      <c r="AM151" s="9" t="e">
        <f t="shared" si="62"/>
        <v>#N/A</v>
      </c>
      <c r="AN151" s="5"/>
      <c r="AO151" s="5"/>
      <c r="AP151" s="9"/>
      <c r="AQ151" s="5"/>
      <c r="AR151" s="25"/>
      <c r="AS151" s="25"/>
    </row>
    <row r="152" spans="1:45" s="7" customFormat="1" ht="20.100000000000001" hidden="1" customHeight="1" x14ac:dyDescent="0.25">
      <c r="A152" s="86">
        <f t="shared" si="66"/>
        <v>122</v>
      </c>
      <c r="B152" s="80" t="s">
        <v>98</v>
      </c>
      <c r="C152" s="267" t="s">
        <v>523</v>
      </c>
      <c r="D152" s="45"/>
      <c r="E152" s="5" t="str">
        <f>VLOOKUP($C152,'[4]Gui chi Quynh'!$D$7:$F$393,3,0)</f>
        <v>A3</v>
      </c>
      <c r="F152" s="19">
        <f>VLOOKUP(E152,Sheet1!$B$2:$C$12,2,TRUE)</f>
        <v>8</v>
      </c>
      <c r="G152" s="5" t="str">
        <f>VLOOKUP($C152,'[5]Gui chi Quynh'!$C$7:$E$391,3,0)</f>
        <v>A4</v>
      </c>
      <c r="H152" s="19">
        <f>VLOOKUP(G152,Sheet1!$B$2:$C$12,2,TRUE)</f>
        <v>7</v>
      </c>
      <c r="I152" s="5" t="str">
        <f>VLOOKUP($C152,'[6]Gui chi Quynh'!$C$7:$E$389,3,0)</f>
        <v>A4</v>
      </c>
      <c r="J152" s="19">
        <f>VLOOKUP(I152,Sheet1!$B$2:$C$12,2,TRUE)</f>
        <v>7</v>
      </c>
      <c r="K152" s="5" t="str">
        <f>VLOOKUP($C152,'[7]Gui chi Quynh'!$C$7:$E$389,3,0)</f>
        <v>A4</v>
      </c>
      <c r="L152" s="19">
        <f>VLOOKUP(K152,Sheet1!$B$2:$C$12,2,TRUE)</f>
        <v>7</v>
      </c>
      <c r="M152" s="5" t="str">
        <f>VLOOKUP($C152,'[8]Gui chi Quynh'!$C$7:$E$388,3,0)</f>
        <v>A4</v>
      </c>
      <c r="N152" s="19">
        <f>VLOOKUP(M152,Sheet1!$B$2:$C$12,2,TRUE)</f>
        <v>7</v>
      </c>
      <c r="O152" s="5">
        <f t="shared" si="64"/>
        <v>7.2</v>
      </c>
      <c r="P152" s="226">
        <f t="shared" si="65"/>
        <v>0</v>
      </c>
      <c r="Q152" s="9" t="str">
        <f t="shared" si="72"/>
        <v>Tốt</v>
      </c>
      <c r="R152" s="10"/>
      <c r="S152" s="17"/>
      <c r="T152" s="19" t="e">
        <f>VLOOKUP(S152,Sheet1!$B$2:$C$12,2,TRUE)</f>
        <v>#N/A</v>
      </c>
      <c r="U152" s="5"/>
      <c r="V152" s="19" t="e">
        <f>VLOOKUP(U152,Sheet1!$B$2:$C$12,2,TRUE)</f>
        <v>#N/A</v>
      </c>
      <c r="W152" s="5"/>
      <c r="X152" s="19" t="e">
        <f>VLOOKUP(W152,Sheet1!$B$2:$C$12,2,TRUE)</f>
        <v>#N/A</v>
      </c>
      <c r="Y152" s="5"/>
      <c r="Z152" s="19" t="e">
        <f>VLOOKUP(Y152,Sheet1!$B$2:$C$12,2,TRUE)</f>
        <v>#N/A</v>
      </c>
      <c r="AA152" s="5"/>
      <c r="AB152" s="19" t="e">
        <f>VLOOKUP(AA152,Sheet1!$B$2:$C$12,2,TRUE)</f>
        <v>#N/A</v>
      </c>
      <c r="AC152" s="5" t="e">
        <f t="shared" si="67"/>
        <v>#N/A</v>
      </c>
      <c r="AD152" s="226">
        <f t="shared" si="53"/>
        <v>0</v>
      </c>
      <c r="AE152" s="9" t="e">
        <f t="shared" si="54"/>
        <v>#N/A</v>
      </c>
      <c r="AF152" s="5" t="e">
        <f t="shared" si="68"/>
        <v>#N/A</v>
      </c>
      <c r="AG152" s="226">
        <f t="shared" si="69"/>
        <v>0</v>
      </c>
      <c r="AH152" s="9" t="e">
        <f t="shared" si="61"/>
        <v>#N/A</v>
      </c>
      <c r="AI152" s="227"/>
      <c r="AJ152" s="9" t="e">
        <f t="shared" si="70"/>
        <v>#N/A</v>
      </c>
      <c r="AK152" s="9">
        <f t="shared" si="63"/>
        <v>0</v>
      </c>
      <c r="AL152" s="9" t="e">
        <f t="shared" si="71"/>
        <v>#N/A</v>
      </c>
      <c r="AM152" s="9" t="e">
        <f t="shared" si="62"/>
        <v>#N/A</v>
      </c>
      <c r="AN152" s="17"/>
      <c r="AO152" s="17"/>
      <c r="AP152" s="9"/>
      <c r="AQ152" s="5"/>
      <c r="AR152" s="25"/>
      <c r="AS152" s="25"/>
    </row>
    <row r="153" spans="1:45" s="7" customFormat="1" ht="20.100000000000001" hidden="1" customHeight="1" x14ac:dyDescent="0.25">
      <c r="A153" s="86">
        <f t="shared" si="66"/>
        <v>123</v>
      </c>
      <c r="B153" s="80" t="s">
        <v>7</v>
      </c>
      <c r="C153" s="267" t="s">
        <v>543</v>
      </c>
      <c r="D153" s="19"/>
      <c r="E153" s="5" t="str">
        <f>VLOOKUP($C153,'[4]Gui chi Quynh'!$D$7:$F$393,3,0)</f>
        <v>A3</v>
      </c>
      <c r="F153" s="19">
        <f>VLOOKUP(E153,Sheet1!$B$2:$C$12,2,TRUE)</f>
        <v>8</v>
      </c>
      <c r="G153" s="5" t="str">
        <f>VLOOKUP($C153,'[5]Gui chi Quynh'!$C$7:$E$391,3,0)</f>
        <v>A4</v>
      </c>
      <c r="H153" s="19">
        <f>VLOOKUP(G153,Sheet1!$B$2:$C$12,2,TRUE)</f>
        <v>7</v>
      </c>
      <c r="I153" s="5" t="str">
        <f>VLOOKUP($C153,'[6]Gui chi Quynh'!$C$7:$E$389,3,0)</f>
        <v>A4</v>
      </c>
      <c r="J153" s="19">
        <f>VLOOKUP(I153,Sheet1!$B$2:$C$12,2,TRUE)</f>
        <v>7</v>
      </c>
      <c r="K153" s="5" t="str">
        <f>VLOOKUP($C153,'[7]Gui chi Quynh'!$C$7:$E$389,3,0)</f>
        <v>A4</v>
      </c>
      <c r="L153" s="19">
        <f>VLOOKUP(K153,Sheet1!$B$2:$C$12,2,TRUE)</f>
        <v>7</v>
      </c>
      <c r="M153" s="5" t="str">
        <f>VLOOKUP($C153,'[8]Gui chi Quynh'!$C$7:$E$388,3,0)</f>
        <v>A4</v>
      </c>
      <c r="N153" s="19">
        <f>VLOOKUP(M153,Sheet1!$B$2:$C$12,2,TRUE)</f>
        <v>7</v>
      </c>
      <c r="O153" s="5">
        <f t="shared" si="64"/>
        <v>7.2</v>
      </c>
      <c r="P153" s="226">
        <f t="shared" si="65"/>
        <v>0</v>
      </c>
      <c r="Q153" s="9" t="str">
        <f t="shared" si="72"/>
        <v>Tốt</v>
      </c>
      <c r="R153" s="10"/>
      <c r="S153" s="17"/>
      <c r="T153" s="19" t="e">
        <f>VLOOKUP(S153,Sheet1!$B$2:$C$12,2,TRUE)</f>
        <v>#N/A</v>
      </c>
      <c r="U153" s="5"/>
      <c r="V153" s="19" t="e">
        <f>VLOOKUP(U153,Sheet1!$B$2:$C$12,2,TRUE)</f>
        <v>#N/A</v>
      </c>
      <c r="W153" s="5"/>
      <c r="X153" s="19" t="e">
        <f>VLOOKUP(W153,Sheet1!$B$2:$C$12,2,TRUE)</f>
        <v>#N/A</v>
      </c>
      <c r="Y153" s="5"/>
      <c r="Z153" s="19" t="e">
        <f>VLOOKUP(Y153,Sheet1!$B$2:$C$12,2,TRUE)</f>
        <v>#N/A</v>
      </c>
      <c r="AA153" s="5"/>
      <c r="AB153" s="19" t="e">
        <f>VLOOKUP(AA153,Sheet1!$B$2:$C$12,2,TRUE)</f>
        <v>#N/A</v>
      </c>
      <c r="AC153" s="5" t="e">
        <f t="shared" si="67"/>
        <v>#N/A</v>
      </c>
      <c r="AD153" s="226">
        <f t="shared" si="53"/>
        <v>0</v>
      </c>
      <c r="AE153" s="9" t="e">
        <f t="shared" si="54"/>
        <v>#N/A</v>
      </c>
      <c r="AF153" s="5" t="e">
        <f t="shared" si="68"/>
        <v>#N/A</v>
      </c>
      <c r="AG153" s="226">
        <f t="shared" si="69"/>
        <v>0</v>
      </c>
      <c r="AH153" s="9" t="e">
        <f t="shared" si="61"/>
        <v>#N/A</v>
      </c>
      <c r="AI153" s="227"/>
      <c r="AJ153" s="9" t="e">
        <f t="shared" si="70"/>
        <v>#N/A</v>
      </c>
      <c r="AK153" s="9">
        <f t="shared" si="63"/>
        <v>0</v>
      </c>
      <c r="AL153" s="9" t="e">
        <f t="shared" si="71"/>
        <v>#N/A</v>
      </c>
      <c r="AM153" s="9" t="e">
        <f t="shared" si="62"/>
        <v>#N/A</v>
      </c>
      <c r="AN153" s="5"/>
      <c r="AO153" s="5"/>
      <c r="AP153" s="9"/>
      <c r="AQ153" s="5"/>
      <c r="AR153" s="25"/>
      <c r="AS153" s="25"/>
    </row>
    <row r="154" spans="1:45" s="7" customFormat="1" ht="20.100000000000001" hidden="1" customHeight="1" x14ac:dyDescent="0.25">
      <c r="A154" s="86">
        <f t="shared" si="66"/>
        <v>124</v>
      </c>
      <c r="B154" s="80" t="s">
        <v>399</v>
      </c>
      <c r="C154" s="267" t="s">
        <v>533</v>
      </c>
      <c r="D154" s="19"/>
      <c r="E154" s="5" t="str">
        <f>VLOOKUP($C154,'[4]Gui chi Quynh'!$D$7:$F$393,3,0)</f>
        <v>A3</v>
      </c>
      <c r="F154" s="19">
        <f>VLOOKUP(E154,Sheet1!$B$2:$C$12,2,TRUE)</f>
        <v>8</v>
      </c>
      <c r="G154" s="5" t="str">
        <f>VLOOKUP($C154,'[5]Gui chi Quynh'!$C$7:$E$391,3,0)</f>
        <v>A2</v>
      </c>
      <c r="H154" s="19">
        <f>VLOOKUP(G154,Sheet1!$B$2:$C$12,2,TRUE)</f>
        <v>9</v>
      </c>
      <c r="I154" s="5" t="str">
        <f>VLOOKUP($C154,'[6]Gui chi Quynh'!$C$7:$E$389,3,0)</f>
        <v>A2</v>
      </c>
      <c r="J154" s="19">
        <f>VLOOKUP(I154,Sheet1!$B$2:$C$12,2,TRUE)</f>
        <v>9</v>
      </c>
      <c r="K154" s="5" t="str">
        <f>VLOOKUP($C154,'[7]Gui chi Quynh'!$C$7:$E$389,3,0)</f>
        <v>A3</v>
      </c>
      <c r="L154" s="19">
        <f>VLOOKUP(K154,Sheet1!$B$2:$C$12,2,TRUE)</f>
        <v>8</v>
      </c>
      <c r="M154" s="5" t="str">
        <f>VLOOKUP($C154,'[8]Gui chi Quynh'!$C$7:$E$388,3,0)</f>
        <v>A3</v>
      </c>
      <c r="N154" s="19">
        <f>VLOOKUP(M154,Sheet1!$B$2:$C$12,2,TRUE)</f>
        <v>8</v>
      </c>
      <c r="O154" s="5">
        <f t="shared" si="64"/>
        <v>8.4</v>
      </c>
      <c r="P154" s="226">
        <f t="shared" si="65"/>
        <v>0</v>
      </c>
      <c r="Q154" s="9" t="str">
        <f t="shared" si="72"/>
        <v>Xuất sắc</v>
      </c>
      <c r="R154" s="264"/>
      <c r="S154" s="17"/>
      <c r="T154" s="19" t="e">
        <f>VLOOKUP(S154,Sheet1!$B$2:$C$12,2,TRUE)</f>
        <v>#N/A</v>
      </c>
      <c r="U154" s="5"/>
      <c r="V154" s="19" t="e">
        <f>VLOOKUP(U154,Sheet1!$B$2:$C$12,2,TRUE)</f>
        <v>#N/A</v>
      </c>
      <c r="W154" s="5"/>
      <c r="X154" s="19" t="e">
        <f>VLOOKUP(W154,Sheet1!$B$2:$C$12,2,TRUE)</f>
        <v>#N/A</v>
      </c>
      <c r="Y154" s="5"/>
      <c r="Z154" s="19" t="e">
        <f>VLOOKUP(Y154,Sheet1!$B$2:$C$12,2,TRUE)</f>
        <v>#N/A</v>
      </c>
      <c r="AA154" s="5"/>
      <c r="AB154" s="19" t="e">
        <f>VLOOKUP(AA154,Sheet1!$B$2:$C$12,2,TRUE)</f>
        <v>#N/A</v>
      </c>
      <c r="AC154" s="5" t="e">
        <f t="shared" si="67"/>
        <v>#N/A</v>
      </c>
      <c r="AD154" s="226">
        <f t="shared" si="53"/>
        <v>0</v>
      </c>
      <c r="AE154" s="9" t="e">
        <f t="shared" si="54"/>
        <v>#N/A</v>
      </c>
      <c r="AF154" s="5" t="e">
        <f t="shared" si="68"/>
        <v>#N/A</v>
      </c>
      <c r="AG154" s="226">
        <f t="shared" si="69"/>
        <v>0</v>
      </c>
      <c r="AH154" s="9" t="e">
        <f t="shared" si="61"/>
        <v>#N/A</v>
      </c>
      <c r="AI154" s="227"/>
      <c r="AJ154" s="9" t="e">
        <f t="shared" si="70"/>
        <v>#N/A</v>
      </c>
      <c r="AK154" s="9">
        <f t="shared" si="63"/>
        <v>0</v>
      </c>
      <c r="AL154" s="9" t="e">
        <f t="shared" si="71"/>
        <v>#N/A</v>
      </c>
      <c r="AM154" s="5" t="s">
        <v>799</v>
      </c>
      <c r="AN154" s="5"/>
      <c r="AO154" s="5"/>
      <c r="AP154" s="9"/>
      <c r="AQ154" s="5"/>
      <c r="AR154" s="119"/>
      <c r="AS154" s="25" t="s">
        <v>380</v>
      </c>
    </row>
    <row r="155" spans="1:45" s="7" customFormat="1" ht="20.100000000000001" hidden="1" customHeight="1" x14ac:dyDescent="0.25">
      <c r="A155" s="86">
        <f t="shared" si="66"/>
        <v>125</v>
      </c>
      <c r="B155" s="80" t="s">
        <v>400</v>
      </c>
      <c r="C155" s="117" t="s">
        <v>534</v>
      </c>
      <c r="E155" s="5" t="str">
        <f>VLOOKUP($C155,'[4]Gui chi Quynh'!$D$7:$F$393,3,0)</f>
        <v>A3</v>
      </c>
      <c r="F155" s="19">
        <f>VLOOKUP(E155,Sheet1!$B$2:$C$12,2,TRUE)</f>
        <v>8</v>
      </c>
      <c r="G155" s="5" t="str">
        <f>VLOOKUP($C155,'[5]Gui chi Quynh'!$C$7:$E$391,3,0)</f>
        <v>A4</v>
      </c>
      <c r="H155" s="19">
        <f>VLOOKUP(G155,Sheet1!$B$2:$C$12,2,TRUE)</f>
        <v>7</v>
      </c>
      <c r="I155" s="5" t="str">
        <f>VLOOKUP($C155,'[6]Gui chi Quynh'!$C$7:$E$389,3,0)</f>
        <v>A4</v>
      </c>
      <c r="J155" s="19">
        <f>VLOOKUP(I155,Sheet1!$B$2:$C$12,2,TRUE)</f>
        <v>7</v>
      </c>
      <c r="K155" s="5" t="str">
        <f>VLOOKUP($C155,'[7]Gui chi Quynh'!$C$7:$E$389,3,0)</f>
        <v>A3</v>
      </c>
      <c r="L155" s="19">
        <f>VLOOKUP(K155,Sheet1!$B$2:$C$12,2,TRUE)</f>
        <v>8</v>
      </c>
      <c r="M155" s="5" t="str">
        <f>VLOOKUP($C155,'[8]Gui chi Quynh'!$C$7:$E$388,3,0)</f>
        <v>A4</v>
      </c>
      <c r="N155" s="19">
        <f>VLOOKUP(M155,Sheet1!$B$2:$C$12,2,TRUE)</f>
        <v>7</v>
      </c>
      <c r="O155" s="5">
        <f t="shared" si="64"/>
        <v>7.4</v>
      </c>
      <c r="P155" s="226">
        <f t="shared" si="65"/>
        <v>0</v>
      </c>
      <c r="Q155" s="9" t="str">
        <f t="shared" si="72"/>
        <v>Tốt</v>
      </c>
      <c r="R155" s="10"/>
      <c r="S155" s="17"/>
      <c r="T155" s="19" t="e">
        <f>VLOOKUP(S155,Sheet1!$B$2:$C$12,2,TRUE)</f>
        <v>#N/A</v>
      </c>
      <c r="U155" s="5"/>
      <c r="V155" s="19" t="e">
        <f>VLOOKUP(U155,Sheet1!$B$2:$C$12,2,TRUE)</f>
        <v>#N/A</v>
      </c>
      <c r="W155" s="5"/>
      <c r="X155" s="19" t="e">
        <f>VLOOKUP(W155,Sheet1!$B$2:$C$12,2,TRUE)</f>
        <v>#N/A</v>
      </c>
      <c r="Y155" s="5"/>
      <c r="Z155" s="19" t="e">
        <f>VLOOKUP(Y155,Sheet1!$B$2:$C$12,2,TRUE)</f>
        <v>#N/A</v>
      </c>
      <c r="AA155" s="5"/>
      <c r="AB155" s="19" t="e">
        <f>VLOOKUP(AA155,Sheet1!$B$2:$C$12,2,TRUE)</f>
        <v>#N/A</v>
      </c>
      <c r="AC155" s="5" t="e">
        <f t="shared" si="67"/>
        <v>#N/A</v>
      </c>
      <c r="AD155" s="226">
        <f t="shared" si="53"/>
        <v>0</v>
      </c>
      <c r="AE155" s="9" t="e">
        <f t="shared" si="54"/>
        <v>#N/A</v>
      </c>
      <c r="AF155" s="5" t="e">
        <f t="shared" si="68"/>
        <v>#N/A</v>
      </c>
      <c r="AG155" s="226">
        <f t="shared" si="69"/>
        <v>0</v>
      </c>
      <c r="AH155" s="9" t="e">
        <f t="shared" si="61"/>
        <v>#N/A</v>
      </c>
      <c r="AI155" s="227"/>
      <c r="AJ155" s="9" t="e">
        <f t="shared" si="70"/>
        <v>#N/A</v>
      </c>
      <c r="AK155" s="9">
        <f t="shared" si="63"/>
        <v>0</v>
      </c>
      <c r="AL155" s="9" t="e">
        <f t="shared" si="71"/>
        <v>#N/A</v>
      </c>
      <c r="AM155" s="9" t="e">
        <f t="shared" ref="AM155:AM168" si="73">IF($AK155=1,"Không đạt LĐTT",IF(OR($AL155= "Xuất sắc", $AL155="Tốt"),"Đạt LĐTT","Không đạt LĐTT"))</f>
        <v>#N/A</v>
      </c>
      <c r="AN155" s="5"/>
      <c r="AO155" s="5"/>
      <c r="AP155" s="9"/>
      <c r="AQ155" s="5"/>
      <c r="AR155" s="25"/>
      <c r="AS155" s="25"/>
    </row>
    <row r="156" spans="1:45" s="7" customFormat="1" ht="20.100000000000001" hidden="1" customHeight="1" x14ac:dyDescent="0.25">
      <c r="A156" s="86">
        <f t="shared" si="66"/>
        <v>126</v>
      </c>
      <c r="B156" s="80" t="s">
        <v>406</v>
      </c>
      <c r="C156" s="267" t="s">
        <v>538</v>
      </c>
      <c r="D156" s="19"/>
      <c r="E156" s="5" t="str">
        <f>VLOOKUP($C156,'[4]Gui chi Quynh'!$D$7:$F$393,3,0)</f>
        <v>A3</v>
      </c>
      <c r="F156" s="19">
        <f>VLOOKUP(E156,Sheet1!$B$2:$C$12,2,TRUE)</f>
        <v>8</v>
      </c>
      <c r="G156" s="5" t="str">
        <f>VLOOKUP($C156,'[5]Gui chi Quynh'!$C$7:$E$391,3,0)</f>
        <v>A4</v>
      </c>
      <c r="H156" s="19">
        <f>VLOOKUP(G156,Sheet1!$B$2:$C$12,2,TRUE)</f>
        <v>7</v>
      </c>
      <c r="I156" s="5" t="str">
        <f>VLOOKUP($C156,'[6]Gui chi Quynh'!$C$7:$E$389,3,0)</f>
        <v>A4</v>
      </c>
      <c r="J156" s="19">
        <f>VLOOKUP(I156,Sheet1!$B$2:$C$12,2,TRUE)</f>
        <v>7</v>
      </c>
      <c r="K156" s="5" t="str">
        <f>VLOOKUP($C156,'[7]Gui chi Quynh'!$C$7:$E$389,3,0)</f>
        <v>A3</v>
      </c>
      <c r="L156" s="19">
        <f>VLOOKUP(K156,Sheet1!$B$2:$C$12,2,TRUE)</f>
        <v>8</v>
      </c>
      <c r="M156" s="5" t="str">
        <f>VLOOKUP($C156,'[8]Gui chi Quynh'!$C$7:$E$388,3,0)</f>
        <v>A4</v>
      </c>
      <c r="N156" s="19">
        <f>VLOOKUP(M156,Sheet1!$B$2:$C$12,2,TRUE)</f>
        <v>7</v>
      </c>
      <c r="O156" s="5">
        <f t="shared" si="64"/>
        <v>7.4</v>
      </c>
      <c r="P156" s="226">
        <f t="shared" si="65"/>
        <v>0</v>
      </c>
      <c r="Q156" s="9" t="str">
        <f t="shared" si="72"/>
        <v>Tốt</v>
      </c>
      <c r="R156" s="306"/>
      <c r="S156" s="17"/>
      <c r="T156" s="19" t="e">
        <f>VLOOKUP(S156,Sheet1!$B$2:$C$12,2,TRUE)</f>
        <v>#N/A</v>
      </c>
      <c r="U156" s="5"/>
      <c r="V156" s="19" t="e">
        <f>VLOOKUP(U156,Sheet1!$B$2:$C$12,2,TRUE)</f>
        <v>#N/A</v>
      </c>
      <c r="W156" s="5"/>
      <c r="X156" s="19" t="e">
        <f>VLOOKUP(W156,Sheet1!$B$2:$C$12,2,TRUE)</f>
        <v>#N/A</v>
      </c>
      <c r="Y156" s="5"/>
      <c r="Z156" s="19" t="e">
        <f>VLOOKUP(Y156,Sheet1!$B$2:$C$12,2,TRUE)</f>
        <v>#N/A</v>
      </c>
      <c r="AA156" s="5"/>
      <c r="AB156" s="19" t="e">
        <f>VLOOKUP(AA156,Sheet1!$B$2:$C$12,2,TRUE)</f>
        <v>#N/A</v>
      </c>
      <c r="AC156" s="5" t="e">
        <f t="shared" si="67"/>
        <v>#N/A</v>
      </c>
      <c r="AD156" s="226">
        <f t="shared" si="53"/>
        <v>0</v>
      </c>
      <c r="AE156" s="9" t="e">
        <f t="shared" si="54"/>
        <v>#N/A</v>
      </c>
      <c r="AF156" s="5" t="e">
        <f t="shared" si="68"/>
        <v>#N/A</v>
      </c>
      <c r="AG156" s="226">
        <f t="shared" si="69"/>
        <v>0</v>
      </c>
      <c r="AH156" s="9" t="e">
        <f t="shared" si="61"/>
        <v>#N/A</v>
      </c>
      <c r="AI156" s="227"/>
      <c r="AJ156" s="9" t="e">
        <f t="shared" si="70"/>
        <v>#N/A</v>
      </c>
      <c r="AK156" s="9">
        <f t="shared" si="63"/>
        <v>0</v>
      </c>
      <c r="AL156" s="9" t="e">
        <f t="shared" si="71"/>
        <v>#N/A</v>
      </c>
      <c r="AM156" s="9" t="e">
        <f t="shared" si="73"/>
        <v>#N/A</v>
      </c>
      <c r="AN156" s="5"/>
      <c r="AO156" s="5"/>
      <c r="AP156" s="9"/>
      <c r="AQ156" s="5"/>
      <c r="AR156" s="29"/>
      <c r="AS156" s="29"/>
    </row>
    <row r="157" spans="1:45" s="7" customFormat="1" ht="20.100000000000001" hidden="1" customHeight="1" x14ac:dyDescent="0.25">
      <c r="A157" s="86">
        <f t="shared" si="66"/>
        <v>127</v>
      </c>
      <c r="B157" s="80" t="s">
        <v>405</v>
      </c>
      <c r="C157" s="267" t="s">
        <v>539</v>
      </c>
      <c r="D157" s="19"/>
      <c r="E157" s="236" t="s">
        <v>395</v>
      </c>
      <c r="F157" s="19">
        <f>VLOOKUP(E157,Sheet1!$B$2:$C$12,2,TRUE)</f>
        <v>4</v>
      </c>
      <c r="G157" s="5" t="str">
        <f>VLOOKUP($C157,'[5]Gui chi Quynh'!$C$7:$E$391,3,0)</f>
        <v>A4</v>
      </c>
      <c r="H157" s="19">
        <f>VLOOKUP(G157,Sheet1!$B$2:$C$12,2,TRUE)</f>
        <v>7</v>
      </c>
      <c r="I157" s="5" t="str">
        <f>VLOOKUP($C157,'[6]Gui chi Quynh'!$C$7:$E$389,3,0)</f>
        <v>A4</v>
      </c>
      <c r="J157" s="19">
        <f>VLOOKUP(I157,Sheet1!$B$2:$C$12,2,TRUE)</f>
        <v>7</v>
      </c>
      <c r="K157" s="5" t="str">
        <f>VLOOKUP($C157,'[7]Gui chi Quynh'!$C$7:$E$389,3,0)</f>
        <v>A4</v>
      </c>
      <c r="L157" s="19">
        <f>VLOOKUP(K157,Sheet1!$B$2:$C$12,2,TRUE)</f>
        <v>7</v>
      </c>
      <c r="M157" s="5" t="str">
        <f>VLOOKUP($C157,'[8]Gui chi Quynh'!$C$7:$E$388,3,0)</f>
        <v>A4</v>
      </c>
      <c r="N157" s="19">
        <f>VLOOKUP(M157,Sheet1!$B$2:$C$12,2,TRUE)</f>
        <v>7</v>
      </c>
      <c r="O157" s="5">
        <f t="shared" si="64"/>
        <v>6.4</v>
      </c>
      <c r="P157" s="226">
        <f t="shared" si="65"/>
        <v>1</v>
      </c>
      <c r="Q157" s="9" t="str">
        <f t="shared" si="72"/>
        <v>Tốt</v>
      </c>
      <c r="R157" s="305" t="s">
        <v>954</v>
      </c>
      <c r="S157" s="17"/>
      <c r="T157" s="19" t="e">
        <f>VLOOKUP(S157,Sheet1!$B$2:$C$12,2,TRUE)</f>
        <v>#N/A</v>
      </c>
      <c r="U157" s="5"/>
      <c r="V157" s="19" t="e">
        <f>VLOOKUP(U157,Sheet1!$B$2:$C$12,2,TRUE)</f>
        <v>#N/A</v>
      </c>
      <c r="W157" s="5"/>
      <c r="X157" s="19" t="e">
        <f>VLOOKUP(W157,Sheet1!$B$2:$C$12,2,TRUE)</f>
        <v>#N/A</v>
      </c>
      <c r="Y157" s="5"/>
      <c r="Z157" s="19" t="e">
        <f>VLOOKUP(Y157,Sheet1!$B$2:$C$12,2,TRUE)</f>
        <v>#N/A</v>
      </c>
      <c r="AA157" s="5"/>
      <c r="AB157" s="19" t="e">
        <f>VLOOKUP(AA157,Sheet1!$B$2:$C$12,2,TRUE)</f>
        <v>#N/A</v>
      </c>
      <c r="AC157" s="5" t="e">
        <f t="shared" si="67"/>
        <v>#N/A</v>
      </c>
      <c r="AD157" s="226">
        <f t="shared" si="53"/>
        <v>0</v>
      </c>
      <c r="AE157" s="9" t="e">
        <f t="shared" si="54"/>
        <v>#N/A</v>
      </c>
      <c r="AF157" s="5" t="e">
        <f t="shared" si="68"/>
        <v>#N/A</v>
      </c>
      <c r="AG157" s="226">
        <f t="shared" si="69"/>
        <v>0</v>
      </c>
      <c r="AH157" s="9" t="e">
        <f t="shared" si="61"/>
        <v>#N/A</v>
      </c>
      <c r="AI157" s="227"/>
      <c r="AJ157" s="9" t="e">
        <f t="shared" si="70"/>
        <v>#N/A</v>
      </c>
      <c r="AK157" s="9">
        <f t="shared" si="63"/>
        <v>0</v>
      </c>
      <c r="AL157" s="9" t="e">
        <f t="shared" si="71"/>
        <v>#N/A</v>
      </c>
      <c r="AM157" s="9" t="e">
        <f t="shared" si="73"/>
        <v>#N/A</v>
      </c>
      <c r="AN157" s="5"/>
      <c r="AO157" s="5"/>
      <c r="AP157" s="9"/>
      <c r="AQ157" s="5"/>
      <c r="AR157" s="29"/>
      <c r="AS157" s="29"/>
    </row>
    <row r="158" spans="1:45" s="7" customFormat="1" ht="20.100000000000001" hidden="1" customHeight="1" x14ac:dyDescent="0.25">
      <c r="A158" s="86">
        <f t="shared" si="66"/>
        <v>128</v>
      </c>
      <c r="B158" s="80" t="s">
        <v>341</v>
      </c>
      <c r="C158" s="267" t="s">
        <v>537</v>
      </c>
      <c r="D158" s="19"/>
      <c r="E158" s="5" t="str">
        <f>VLOOKUP($C158,'[4]Gui chi Quynh'!$D$7:$F$393,3,0)</f>
        <v>A3</v>
      </c>
      <c r="F158" s="19">
        <f>VLOOKUP(E158,Sheet1!$B$2:$C$12,2,TRUE)</f>
        <v>8</v>
      </c>
      <c r="G158" s="5" t="str">
        <f>VLOOKUP($C158,'[5]Gui chi Quynh'!$C$7:$E$391,3,0)</f>
        <v>A4</v>
      </c>
      <c r="H158" s="19">
        <f>VLOOKUP(G158,Sheet1!$B$2:$C$12,2,TRUE)</f>
        <v>7</v>
      </c>
      <c r="I158" s="5" t="str">
        <f>VLOOKUP($C158,'[6]Gui chi Quynh'!$C$7:$E$389,3,0)</f>
        <v>A4</v>
      </c>
      <c r="J158" s="19">
        <f>VLOOKUP(I158,Sheet1!$B$2:$C$12,2,TRUE)</f>
        <v>7</v>
      </c>
      <c r="K158" s="5" t="str">
        <f>VLOOKUP($C158,'[7]Gui chi Quynh'!$C$7:$E$389,3,0)</f>
        <v>A3</v>
      </c>
      <c r="L158" s="19">
        <f>VLOOKUP(K158,Sheet1!$B$2:$C$12,2,TRUE)</f>
        <v>8</v>
      </c>
      <c r="M158" s="236" t="str">
        <f>VLOOKUP($C158,'[8]Gui chi Quynh'!$C$7:$E$388,3,0)</f>
        <v>B2</v>
      </c>
      <c r="N158" s="19">
        <f>VLOOKUP(M158,Sheet1!$B$2:$C$12,2,TRUE)</f>
        <v>5</v>
      </c>
      <c r="O158" s="5">
        <f t="shared" si="64"/>
        <v>7</v>
      </c>
      <c r="P158" s="226">
        <f t="shared" si="65"/>
        <v>0</v>
      </c>
      <c r="Q158" s="9" t="str">
        <f t="shared" si="72"/>
        <v>Tốt</v>
      </c>
      <c r="R158" s="303" t="s">
        <v>961</v>
      </c>
      <c r="S158" s="17"/>
      <c r="T158" s="19" t="e">
        <f>VLOOKUP(S158,Sheet1!$B$2:$C$12,2,TRUE)</f>
        <v>#N/A</v>
      </c>
      <c r="U158" s="5"/>
      <c r="V158" s="19" t="e">
        <f>VLOOKUP(U158,Sheet1!$B$2:$C$12,2,TRUE)</f>
        <v>#N/A</v>
      </c>
      <c r="W158" s="5"/>
      <c r="X158" s="19" t="e">
        <f>VLOOKUP(W158,Sheet1!$B$2:$C$12,2,TRUE)</f>
        <v>#N/A</v>
      </c>
      <c r="Y158" s="5"/>
      <c r="Z158" s="19" t="e">
        <f>VLOOKUP(Y158,Sheet1!$B$2:$C$12,2,TRUE)</f>
        <v>#N/A</v>
      </c>
      <c r="AA158" s="5"/>
      <c r="AB158" s="19" t="e">
        <f>VLOOKUP(AA158,Sheet1!$B$2:$C$12,2,TRUE)</f>
        <v>#N/A</v>
      </c>
      <c r="AC158" s="5" t="e">
        <f t="shared" si="67"/>
        <v>#N/A</v>
      </c>
      <c r="AD158" s="226">
        <f t="shared" si="53"/>
        <v>0</v>
      </c>
      <c r="AE158" s="9" t="e">
        <f t="shared" si="54"/>
        <v>#N/A</v>
      </c>
      <c r="AF158" s="5" t="e">
        <f t="shared" si="68"/>
        <v>#N/A</v>
      </c>
      <c r="AG158" s="226">
        <f t="shared" si="69"/>
        <v>0</v>
      </c>
      <c r="AH158" s="9" t="e">
        <f t="shared" si="61"/>
        <v>#N/A</v>
      </c>
      <c r="AI158" s="227"/>
      <c r="AJ158" s="9" t="e">
        <f t="shared" si="70"/>
        <v>#N/A</v>
      </c>
      <c r="AK158" s="9">
        <f t="shared" si="63"/>
        <v>0</v>
      </c>
      <c r="AL158" s="9" t="e">
        <f t="shared" si="71"/>
        <v>#N/A</v>
      </c>
      <c r="AM158" s="9" t="e">
        <f t="shared" si="73"/>
        <v>#N/A</v>
      </c>
      <c r="AN158" s="12"/>
      <c r="AO158" s="5"/>
      <c r="AP158" s="9"/>
      <c r="AQ158" s="5"/>
      <c r="AR158" s="29"/>
      <c r="AS158" s="29"/>
    </row>
    <row r="159" spans="1:45" s="7" customFormat="1" ht="20.100000000000001" hidden="1" customHeight="1" x14ac:dyDescent="0.25">
      <c r="A159" s="86">
        <f>A158+1</f>
        <v>129</v>
      </c>
      <c r="B159" s="80" t="s">
        <v>404</v>
      </c>
      <c r="C159" s="267" t="s">
        <v>536</v>
      </c>
      <c r="D159" s="19"/>
      <c r="E159" s="5" t="str">
        <f>VLOOKUP($C159,'[4]Gui chi Quynh'!$D$7:$F$393,3,0)</f>
        <v>A4</v>
      </c>
      <c r="F159" s="19">
        <f>VLOOKUP(E159,Sheet1!$B$2:$C$12,2,TRUE)</f>
        <v>7</v>
      </c>
      <c r="G159" s="5" t="str">
        <f>VLOOKUP($C159,'[5]Gui chi Quynh'!$C$7:$E$391,3,0)</f>
        <v>A4</v>
      </c>
      <c r="H159" s="19">
        <f>VLOOKUP(G159,Sheet1!$B$2:$C$12,2,TRUE)</f>
        <v>7</v>
      </c>
      <c r="I159" s="5" t="str">
        <f>VLOOKUP($C159,'[6]Gui chi Quynh'!$C$7:$E$389,3,0)</f>
        <v>A4</v>
      </c>
      <c r="J159" s="19">
        <f>VLOOKUP(I159,Sheet1!$B$2:$C$12,2,TRUE)</f>
        <v>7</v>
      </c>
      <c r="K159" s="5" t="str">
        <f>VLOOKUP($C159,'[7]Gui chi Quynh'!$C$7:$E$389,3,0)</f>
        <v>A4</v>
      </c>
      <c r="L159" s="19">
        <f>VLOOKUP(K159,Sheet1!$B$2:$C$12,2,TRUE)</f>
        <v>7</v>
      </c>
      <c r="M159" s="5" t="str">
        <f>VLOOKUP($C159,'[8]Gui chi Quynh'!$C$7:$E$388,3,0)</f>
        <v>A4</v>
      </c>
      <c r="N159" s="19">
        <f>VLOOKUP(M159,Sheet1!$B$2:$C$12,2,TRUE)</f>
        <v>7</v>
      </c>
      <c r="O159" s="5">
        <f t="shared" si="64"/>
        <v>7</v>
      </c>
      <c r="P159" s="226">
        <f t="shared" si="65"/>
        <v>0</v>
      </c>
      <c r="Q159" s="9" t="str">
        <f t="shared" si="72"/>
        <v>Tốt</v>
      </c>
      <c r="R159" s="306"/>
      <c r="S159" s="17"/>
      <c r="T159" s="19" t="e">
        <f>VLOOKUP(S159,Sheet1!$B$2:$C$12,2,TRUE)</f>
        <v>#N/A</v>
      </c>
      <c r="U159" s="5"/>
      <c r="V159" s="19" t="e">
        <f>VLOOKUP(U159,Sheet1!$B$2:$C$12,2,TRUE)</f>
        <v>#N/A</v>
      </c>
      <c r="W159" s="5"/>
      <c r="X159" s="19" t="e">
        <f>VLOOKUP(W159,Sheet1!$B$2:$C$12,2,TRUE)</f>
        <v>#N/A</v>
      </c>
      <c r="Y159" s="5"/>
      <c r="Z159" s="19" t="e">
        <f>VLOOKUP(Y159,Sheet1!$B$2:$C$12,2,TRUE)</f>
        <v>#N/A</v>
      </c>
      <c r="AA159" s="5"/>
      <c r="AB159" s="19" t="e">
        <f>VLOOKUP(AA159,Sheet1!$B$2:$C$12,2,TRUE)</f>
        <v>#N/A</v>
      </c>
      <c r="AC159" s="5" t="e">
        <f t="shared" si="67"/>
        <v>#N/A</v>
      </c>
      <c r="AD159" s="226">
        <f t="shared" si="53"/>
        <v>0</v>
      </c>
      <c r="AE159" s="9" t="e">
        <f t="shared" si="54"/>
        <v>#N/A</v>
      </c>
      <c r="AF159" s="5" t="e">
        <f t="shared" si="68"/>
        <v>#N/A</v>
      </c>
      <c r="AG159" s="226">
        <f t="shared" si="69"/>
        <v>0</v>
      </c>
      <c r="AH159" s="9" t="e">
        <f t="shared" si="61"/>
        <v>#N/A</v>
      </c>
      <c r="AI159" s="227"/>
      <c r="AJ159" s="9" t="e">
        <f t="shared" si="70"/>
        <v>#N/A</v>
      </c>
      <c r="AK159" s="9">
        <f t="shared" si="63"/>
        <v>0</v>
      </c>
      <c r="AL159" s="9" t="e">
        <f t="shared" si="71"/>
        <v>#N/A</v>
      </c>
      <c r="AM159" s="9" t="e">
        <f t="shared" si="73"/>
        <v>#N/A</v>
      </c>
      <c r="AN159" s="5"/>
      <c r="AO159" s="5"/>
      <c r="AP159" s="9"/>
      <c r="AQ159" s="5"/>
      <c r="AR159" s="29"/>
      <c r="AS159" s="29"/>
    </row>
    <row r="160" spans="1:45" s="7" customFormat="1" ht="20.100000000000001" hidden="1" customHeight="1" x14ac:dyDescent="0.25">
      <c r="A160" s="86">
        <f t="shared" si="66"/>
        <v>130</v>
      </c>
      <c r="B160" s="80" t="s">
        <v>401</v>
      </c>
      <c r="C160" s="267" t="s">
        <v>535</v>
      </c>
      <c r="D160" s="19"/>
      <c r="E160" s="5" t="s">
        <v>393</v>
      </c>
      <c r="F160" s="19">
        <f>VLOOKUP(E160,Sheet1!$B$2:$C$12,2,TRUE)</f>
        <v>7</v>
      </c>
      <c r="G160" s="5" t="str">
        <f>VLOOKUP($C160,'[5]Gui chi Quynh'!$C$7:$E$391,3,0)</f>
        <v>A4</v>
      </c>
      <c r="H160" s="19">
        <f>VLOOKUP(G160,Sheet1!$B$2:$C$12,2,TRUE)</f>
        <v>7</v>
      </c>
      <c r="I160" s="5" t="str">
        <f>VLOOKUP($C160,'[6]Gui chi Quynh'!$C$7:$E$389,3,0)</f>
        <v>A4</v>
      </c>
      <c r="J160" s="19">
        <f>VLOOKUP(I160,Sheet1!$B$2:$C$12,2,TRUE)</f>
        <v>7</v>
      </c>
      <c r="K160" s="5" t="str">
        <f>VLOOKUP($C160,'[7]Gui chi Quynh'!$C$7:$E$389,3,0)</f>
        <v>A4</v>
      </c>
      <c r="L160" s="19">
        <f>VLOOKUP(K160,Sheet1!$B$2:$C$12,2,TRUE)</f>
        <v>7</v>
      </c>
      <c r="M160" s="5" t="str">
        <f>VLOOKUP($C160,'[8]Gui chi Quynh'!$C$7:$E$388,3,0)</f>
        <v>A4</v>
      </c>
      <c r="N160" s="19">
        <f>VLOOKUP(M160,Sheet1!$B$2:$C$12,2,TRUE)</f>
        <v>7</v>
      </c>
      <c r="O160" s="5">
        <f t="shared" si="64"/>
        <v>7</v>
      </c>
      <c r="P160" s="226">
        <f t="shared" si="65"/>
        <v>0</v>
      </c>
      <c r="Q160" s="9" t="str">
        <f t="shared" si="72"/>
        <v>Tốt</v>
      </c>
      <c r="R160" s="306"/>
      <c r="S160" s="17"/>
      <c r="T160" s="19" t="e">
        <f>VLOOKUP(S160,Sheet1!$B$2:$C$12,2,TRUE)</f>
        <v>#N/A</v>
      </c>
      <c r="U160" s="5"/>
      <c r="V160" s="19" t="e">
        <f>VLOOKUP(U160,Sheet1!$B$2:$C$12,2,TRUE)</f>
        <v>#N/A</v>
      </c>
      <c r="W160" s="5"/>
      <c r="X160" s="19" t="e">
        <f>VLOOKUP(W160,Sheet1!$B$2:$C$12,2,TRUE)</f>
        <v>#N/A</v>
      </c>
      <c r="Y160" s="5"/>
      <c r="Z160" s="19" t="e">
        <f>VLOOKUP(Y160,Sheet1!$B$2:$C$12,2,TRUE)</f>
        <v>#N/A</v>
      </c>
      <c r="AA160" s="5"/>
      <c r="AB160" s="19" t="e">
        <f>VLOOKUP(AA160,Sheet1!$B$2:$C$12,2,TRUE)</f>
        <v>#N/A</v>
      </c>
      <c r="AC160" s="5" t="e">
        <f t="shared" si="67"/>
        <v>#N/A</v>
      </c>
      <c r="AD160" s="226">
        <f t="shared" si="53"/>
        <v>0</v>
      </c>
      <c r="AE160" s="9" t="e">
        <f t="shared" si="54"/>
        <v>#N/A</v>
      </c>
      <c r="AF160" s="5" t="e">
        <f t="shared" si="68"/>
        <v>#N/A</v>
      </c>
      <c r="AG160" s="226">
        <f t="shared" si="69"/>
        <v>0</v>
      </c>
      <c r="AH160" s="9" t="e">
        <f t="shared" si="61"/>
        <v>#N/A</v>
      </c>
      <c r="AI160" s="227"/>
      <c r="AJ160" s="9" t="e">
        <f t="shared" si="70"/>
        <v>#N/A</v>
      </c>
      <c r="AK160" s="9">
        <f t="shared" si="63"/>
        <v>0</v>
      </c>
      <c r="AL160" s="9" t="e">
        <f t="shared" si="71"/>
        <v>#N/A</v>
      </c>
      <c r="AM160" s="9" t="e">
        <f t="shared" si="73"/>
        <v>#N/A</v>
      </c>
      <c r="AN160" s="5"/>
      <c r="AO160" s="5"/>
      <c r="AP160" s="9"/>
      <c r="AQ160" s="5"/>
      <c r="AR160" s="29"/>
      <c r="AS160" s="29"/>
    </row>
    <row r="161" spans="1:45" s="46" customFormat="1" ht="20.100000000000001" hidden="1" customHeight="1" x14ac:dyDescent="0.25">
      <c r="A161" s="86">
        <f t="shared" si="66"/>
        <v>131</v>
      </c>
      <c r="B161" s="80" t="s">
        <v>402</v>
      </c>
      <c r="C161" s="267" t="s">
        <v>529</v>
      </c>
      <c r="D161" s="19"/>
      <c r="E161" s="236" t="s">
        <v>394</v>
      </c>
      <c r="F161" s="19">
        <f>VLOOKUP(E161,Sheet1!$B$2:$C$12,2,TRUE)</f>
        <v>6</v>
      </c>
      <c r="G161" s="5" t="str">
        <f>VLOOKUP($C161,'[5]Gui chi Quynh'!$C$7:$E$391,3,0)</f>
        <v>A4</v>
      </c>
      <c r="H161" s="19">
        <f>VLOOKUP(G161,Sheet1!$B$2:$C$12,2,TRUE)</f>
        <v>7</v>
      </c>
      <c r="I161" s="5" t="str">
        <f>VLOOKUP($C161,'[6]Gui chi Quynh'!$C$7:$E$389,3,0)</f>
        <v>A4</v>
      </c>
      <c r="J161" s="19">
        <f>VLOOKUP(I161,Sheet1!$B$2:$C$12,2,TRUE)</f>
        <v>7</v>
      </c>
      <c r="K161" s="5" t="str">
        <f>VLOOKUP($C161,'[7]Gui chi Quynh'!$C$7:$E$389,3,0)</f>
        <v>A4</v>
      </c>
      <c r="L161" s="19">
        <f>VLOOKUP(K161,Sheet1!$B$2:$C$12,2,TRUE)</f>
        <v>7</v>
      </c>
      <c r="M161" s="5" t="str">
        <f>VLOOKUP($C161,'[8]Gui chi Quynh'!$C$7:$E$388,3,0)</f>
        <v>A4</v>
      </c>
      <c r="N161" s="19">
        <f>VLOOKUP(M161,Sheet1!$B$2:$C$12,2,TRUE)</f>
        <v>7</v>
      </c>
      <c r="O161" s="5">
        <f t="shared" si="64"/>
        <v>6.8</v>
      </c>
      <c r="P161" s="226">
        <f t="shared" si="65"/>
        <v>0</v>
      </c>
      <c r="Q161" s="9" t="str">
        <f t="shared" si="72"/>
        <v>Tốt</v>
      </c>
      <c r="R161" s="305" t="s">
        <v>955</v>
      </c>
      <c r="S161" s="17"/>
      <c r="T161" s="19" t="e">
        <f>VLOOKUP(S161,Sheet1!$B$2:$C$12,2,TRUE)</f>
        <v>#N/A</v>
      </c>
      <c r="U161" s="5"/>
      <c r="V161" s="19" t="e">
        <f>VLOOKUP(U161,Sheet1!$B$2:$C$12,2,TRUE)</f>
        <v>#N/A</v>
      </c>
      <c r="W161" s="5"/>
      <c r="X161" s="19" t="e">
        <f>VLOOKUP(W161,Sheet1!$B$2:$C$12,2,TRUE)</f>
        <v>#N/A</v>
      </c>
      <c r="Y161" s="5"/>
      <c r="Z161" s="19" t="e">
        <f>VLOOKUP(Y161,Sheet1!$B$2:$C$12,2,TRUE)</f>
        <v>#N/A</v>
      </c>
      <c r="AA161" s="5"/>
      <c r="AB161" s="19" t="e">
        <f>VLOOKUP(AA161,Sheet1!$B$2:$C$12,2,TRUE)</f>
        <v>#N/A</v>
      </c>
      <c r="AC161" s="5" t="e">
        <f t="shared" si="67"/>
        <v>#N/A</v>
      </c>
      <c r="AD161" s="226">
        <f t="shared" si="53"/>
        <v>0</v>
      </c>
      <c r="AE161" s="9" t="e">
        <f t="shared" si="54"/>
        <v>#N/A</v>
      </c>
      <c r="AF161" s="5" t="e">
        <f t="shared" si="68"/>
        <v>#N/A</v>
      </c>
      <c r="AG161" s="226">
        <f t="shared" si="69"/>
        <v>0</v>
      </c>
      <c r="AH161" s="9" t="e">
        <f t="shared" si="61"/>
        <v>#N/A</v>
      </c>
      <c r="AI161" s="227"/>
      <c r="AJ161" s="9" t="e">
        <f t="shared" si="70"/>
        <v>#N/A</v>
      </c>
      <c r="AK161" s="9">
        <f t="shared" si="63"/>
        <v>0</v>
      </c>
      <c r="AL161" s="9" t="e">
        <f t="shared" si="71"/>
        <v>#N/A</v>
      </c>
      <c r="AM161" s="9" t="e">
        <f t="shared" si="73"/>
        <v>#N/A</v>
      </c>
      <c r="AN161" s="12"/>
      <c r="AO161" s="5"/>
      <c r="AP161" s="9"/>
      <c r="AQ161" s="5"/>
      <c r="AR161" s="29"/>
      <c r="AS161" s="29"/>
    </row>
    <row r="162" spans="1:45" s="7" customFormat="1" ht="20.100000000000001" hidden="1" customHeight="1" x14ac:dyDescent="0.25">
      <c r="A162" s="86">
        <f t="shared" si="66"/>
        <v>132</v>
      </c>
      <c r="B162" s="80" t="s">
        <v>403</v>
      </c>
      <c r="C162" s="267" t="s">
        <v>540</v>
      </c>
      <c r="D162" s="19"/>
      <c r="E162" s="5" t="str">
        <f>VLOOKUP($C162,'[4]Gui chi Quynh'!$D$7:$F$393,3,0)</f>
        <v>A3</v>
      </c>
      <c r="F162" s="19">
        <f>VLOOKUP(E162,Sheet1!$B$2:$C$12,2,TRUE)</f>
        <v>8</v>
      </c>
      <c r="G162" s="5" t="str">
        <f>VLOOKUP($C162,'[5]Gui chi Quynh'!$C$7:$E$391,3,0)</f>
        <v>A2</v>
      </c>
      <c r="H162" s="19">
        <f>VLOOKUP(G162,Sheet1!$B$2:$C$12,2,TRUE)</f>
        <v>9</v>
      </c>
      <c r="I162" s="5" t="str">
        <f>VLOOKUP($C162,'[6]Gui chi Quynh'!$C$7:$E$389,3,0)</f>
        <v>A4</v>
      </c>
      <c r="J162" s="19">
        <f>VLOOKUP(I162,Sheet1!$B$2:$C$12,2,TRUE)</f>
        <v>7</v>
      </c>
      <c r="K162" s="5" t="str">
        <f>VLOOKUP($C162,'[7]Gui chi Quynh'!$C$7:$E$389,3,0)</f>
        <v>A3</v>
      </c>
      <c r="L162" s="19">
        <f>VLOOKUP(K162,Sheet1!$B$2:$C$12,2,TRUE)</f>
        <v>8</v>
      </c>
      <c r="M162" s="5" t="str">
        <f>VLOOKUP($C162,'[8]Gui chi Quynh'!$C$7:$E$388,3,0)</f>
        <v>A4</v>
      </c>
      <c r="N162" s="19">
        <f>VLOOKUP(M162,Sheet1!$B$2:$C$12,2,TRUE)</f>
        <v>7</v>
      </c>
      <c r="O162" s="5">
        <f t="shared" si="64"/>
        <v>7.8</v>
      </c>
      <c r="P162" s="226">
        <f t="shared" si="65"/>
        <v>0</v>
      </c>
      <c r="Q162" s="9" t="str">
        <f t="shared" si="72"/>
        <v>Tốt</v>
      </c>
      <c r="R162" s="306"/>
      <c r="S162" s="17"/>
      <c r="T162" s="19" t="e">
        <f>VLOOKUP(S162,Sheet1!$B$2:$C$12,2,TRUE)</f>
        <v>#N/A</v>
      </c>
      <c r="U162" s="5"/>
      <c r="V162" s="19" t="e">
        <f>VLOOKUP(U162,Sheet1!$B$2:$C$12,2,TRUE)</f>
        <v>#N/A</v>
      </c>
      <c r="W162" s="5"/>
      <c r="X162" s="19" t="e">
        <f>VLOOKUP(W162,Sheet1!$B$2:$C$12,2,TRUE)</f>
        <v>#N/A</v>
      </c>
      <c r="Y162" s="5"/>
      <c r="Z162" s="19" t="e">
        <f>VLOOKUP(Y162,Sheet1!$B$2:$C$12,2,TRUE)</f>
        <v>#N/A</v>
      </c>
      <c r="AA162" s="5"/>
      <c r="AB162" s="19" t="e">
        <f>VLOOKUP(AA162,Sheet1!$B$2:$C$12,2,TRUE)</f>
        <v>#N/A</v>
      </c>
      <c r="AC162" s="5" t="e">
        <f t="shared" si="67"/>
        <v>#N/A</v>
      </c>
      <c r="AD162" s="226">
        <f t="shared" si="53"/>
        <v>0</v>
      </c>
      <c r="AE162" s="9" t="e">
        <f t="shared" si="54"/>
        <v>#N/A</v>
      </c>
      <c r="AF162" s="5" t="e">
        <f t="shared" si="68"/>
        <v>#N/A</v>
      </c>
      <c r="AG162" s="226">
        <f t="shared" si="69"/>
        <v>0</v>
      </c>
      <c r="AH162" s="9" t="e">
        <f t="shared" si="61"/>
        <v>#N/A</v>
      </c>
      <c r="AI162" s="227"/>
      <c r="AJ162" s="9" t="e">
        <f t="shared" si="70"/>
        <v>#N/A</v>
      </c>
      <c r="AK162" s="9">
        <f t="shared" si="63"/>
        <v>0</v>
      </c>
      <c r="AL162" s="9" t="e">
        <f t="shared" si="71"/>
        <v>#N/A</v>
      </c>
      <c r="AM162" s="9" t="e">
        <f t="shared" si="73"/>
        <v>#N/A</v>
      </c>
      <c r="AN162" s="5"/>
      <c r="AO162" s="5"/>
      <c r="AP162" s="9"/>
      <c r="AQ162" s="5"/>
      <c r="AR162" s="29"/>
      <c r="AS162" s="29"/>
    </row>
    <row r="163" spans="1:45" s="7" customFormat="1" ht="20.100000000000001" hidden="1" customHeight="1" x14ac:dyDescent="0.25">
      <c r="A163" s="86">
        <f t="shared" si="66"/>
        <v>133</v>
      </c>
      <c r="B163" s="80" t="s">
        <v>369</v>
      </c>
      <c r="C163" s="267" t="s">
        <v>546</v>
      </c>
      <c r="D163" s="19"/>
      <c r="E163" s="5" t="str">
        <f>VLOOKUP($C163,'[4]Gui chi Quynh'!$D$7:$F$393,3,0)</f>
        <v>A4</v>
      </c>
      <c r="F163" s="19">
        <f>VLOOKUP(E163,Sheet1!$B$2:$C$12,2,TRUE)</f>
        <v>7</v>
      </c>
      <c r="G163" s="5" t="str">
        <f>VLOOKUP($C163,'[5]Gui chi Quynh'!$C$7:$E$391,3,0)</f>
        <v>A4</v>
      </c>
      <c r="H163" s="19">
        <f>VLOOKUP(G163,Sheet1!$B$2:$C$12,2,TRUE)</f>
        <v>7</v>
      </c>
      <c r="I163" s="5" t="str">
        <f>VLOOKUP($C163,'[6]Gui chi Quynh'!$C$7:$E$389,3,0)</f>
        <v>A4</v>
      </c>
      <c r="J163" s="19">
        <f>VLOOKUP(I163,Sheet1!$B$2:$C$12,2,TRUE)</f>
        <v>7</v>
      </c>
      <c r="K163" s="5" t="str">
        <f>VLOOKUP($C163,'[7]Gui chi Quynh'!$C$7:$E$389,3,0)</f>
        <v>A4</v>
      </c>
      <c r="L163" s="19">
        <f>VLOOKUP(K163,Sheet1!$B$2:$C$12,2,TRUE)</f>
        <v>7</v>
      </c>
      <c r="M163" s="5" t="str">
        <f>VLOOKUP($C163,'[8]Gui chi Quynh'!$C$7:$E$388,3,0)</f>
        <v>A4</v>
      </c>
      <c r="N163" s="19">
        <f>VLOOKUP(M163,Sheet1!$B$2:$C$12,2,TRUE)</f>
        <v>7</v>
      </c>
      <c r="O163" s="5">
        <f t="shared" si="64"/>
        <v>7</v>
      </c>
      <c r="P163" s="226">
        <f t="shared" si="65"/>
        <v>0</v>
      </c>
      <c r="Q163" s="9" t="str">
        <f t="shared" si="72"/>
        <v>Tốt</v>
      </c>
      <c r="R163" s="306"/>
      <c r="S163" s="17"/>
      <c r="T163" s="19" t="e">
        <f>VLOOKUP(S163,Sheet1!$B$2:$C$12,2,TRUE)</f>
        <v>#N/A</v>
      </c>
      <c r="U163" s="5"/>
      <c r="V163" s="19" t="e">
        <f>VLOOKUP(U163,Sheet1!$B$2:$C$12,2,TRUE)</f>
        <v>#N/A</v>
      </c>
      <c r="W163" s="5"/>
      <c r="X163" s="19" t="e">
        <f>VLOOKUP(W163,Sheet1!$B$2:$C$12,2,TRUE)</f>
        <v>#N/A</v>
      </c>
      <c r="Y163" s="5"/>
      <c r="Z163" s="19" t="e">
        <f>VLOOKUP(Y163,Sheet1!$B$2:$C$12,2,TRUE)</f>
        <v>#N/A</v>
      </c>
      <c r="AA163" s="5"/>
      <c r="AB163" s="19" t="e">
        <f>VLOOKUP(AA163,Sheet1!$B$2:$C$12,2,TRUE)</f>
        <v>#N/A</v>
      </c>
      <c r="AC163" s="5" t="e">
        <f t="shared" si="67"/>
        <v>#N/A</v>
      </c>
      <c r="AD163" s="226">
        <f t="shared" si="53"/>
        <v>0</v>
      </c>
      <c r="AE163" s="9" t="e">
        <f t="shared" si="54"/>
        <v>#N/A</v>
      </c>
      <c r="AF163" s="5" t="e">
        <f t="shared" si="68"/>
        <v>#N/A</v>
      </c>
      <c r="AG163" s="226">
        <f t="shared" si="69"/>
        <v>0</v>
      </c>
      <c r="AH163" s="9" t="e">
        <f t="shared" si="61"/>
        <v>#N/A</v>
      </c>
      <c r="AI163" s="227"/>
      <c r="AJ163" s="9" t="e">
        <f t="shared" si="70"/>
        <v>#N/A</v>
      </c>
      <c r="AK163" s="9">
        <f t="shared" si="63"/>
        <v>0</v>
      </c>
      <c r="AL163" s="9" t="e">
        <f t="shared" si="71"/>
        <v>#N/A</v>
      </c>
      <c r="AM163" s="9" t="e">
        <f t="shared" si="73"/>
        <v>#N/A</v>
      </c>
      <c r="AN163" s="5"/>
      <c r="AO163" s="5"/>
      <c r="AP163" s="9"/>
      <c r="AQ163" s="5"/>
      <c r="AR163" s="29"/>
      <c r="AS163" s="29"/>
    </row>
    <row r="164" spans="1:45" s="7" customFormat="1" ht="20.100000000000001" hidden="1" customHeight="1" x14ac:dyDescent="0.25">
      <c r="A164" s="86">
        <f>A163+1</f>
        <v>134</v>
      </c>
      <c r="B164" s="80" t="s">
        <v>353</v>
      </c>
      <c r="C164" s="267" t="s">
        <v>545</v>
      </c>
      <c r="D164" s="19"/>
      <c r="E164" s="5" t="str">
        <f>VLOOKUP($C164,'[4]Gui chi Quynh'!$D$7:$F$393,3,0)</f>
        <v>A3</v>
      </c>
      <c r="F164" s="19">
        <f>VLOOKUP(E164,Sheet1!$B$2:$C$12,2,TRUE)</f>
        <v>8</v>
      </c>
      <c r="G164" s="5" t="str">
        <f>VLOOKUP($C164,'[5]Gui chi Quynh'!$C$7:$E$391,3,0)</f>
        <v>A4</v>
      </c>
      <c r="H164" s="19">
        <f>VLOOKUP(G164,Sheet1!$B$2:$C$12,2,TRUE)</f>
        <v>7</v>
      </c>
      <c r="I164" s="5" t="str">
        <f>VLOOKUP($C164,'[6]Gui chi Quynh'!$C$7:$E$389,3,0)</f>
        <v>A4</v>
      </c>
      <c r="J164" s="19">
        <f>VLOOKUP(I164,Sheet1!$B$2:$C$12,2,TRUE)</f>
        <v>7</v>
      </c>
      <c r="K164" s="5" t="str">
        <f>VLOOKUP($C164,'[7]Gui chi Quynh'!$C$7:$E$389,3,0)</f>
        <v>A2</v>
      </c>
      <c r="L164" s="19">
        <f>VLOOKUP(K164,Sheet1!$B$2:$C$12,2,TRUE)</f>
        <v>9</v>
      </c>
      <c r="M164" s="5" t="str">
        <f>VLOOKUP($C164,'[8]Gui chi Quynh'!$C$7:$E$388,3,0)</f>
        <v>A3</v>
      </c>
      <c r="N164" s="19">
        <f>VLOOKUP(M164,Sheet1!$B$2:$C$12,2,TRUE)</f>
        <v>8</v>
      </c>
      <c r="O164" s="5">
        <f t="shared" si="64"/>
        <v>7.8</v>
      </c>
      <c r="P164" s="226">
        <f t="shared" si="65"/>
        <v>0</v>
      </c>
      <c r="Q164" s="9" t="str">
        <f t="shared" si="72"/>
        <v>Tốt</v>
      </c>
      <c r="R164" s="82"/>
      <c r="S164" s="17"/>
      <c r="T164" s="19" t="e">
        <f>VLOOKUP(S164,Sheet1!$B$2:$C$12,2,TRUE)</f>
        <v>#N/A</v>
      </c>
      <c r="U164" s="5"/>
      <c r="V164" s="19" t="e">
        <f>VLOOKUP(U164,Sheet1!$B$2:$C$12,2,TRUE)</f>
        <v>#N/A</v>
      </c>
      <c r="W164" s="5"/>
      <c r="X164" s="19" t="e">
        <f>VLOOKUP(W164,Sheet1!$B$2:$C$12,2,TRUE)</f>
        <v>#N/A</v>
      </c>
      <c r="Y164" s="5"/>
      <c r="Z164" s="19" t="e">
        <f>VLOOKUP(Y164,Sheet1!$B$2:$C$12,2,TRUE)</f>
        <v>#N/A</v>
      </c>
      <c r="AA164" s="5"/>
      <c r="AB164" s="19" t="e">
        <f>VLOOKUP(AA164,Sheet1!$B$2:$C$12,2,TRUE)</f>
        <v>#N/A</v>
      </c>
      <c r="AC164" s="5" t="e">
        <f t="shared" si="67"/>
        <v>#N/A</v>
      </c>
      <c r="AD164" s="226">
        <f t="shared" si="53"/>
        <v>0</v>
      </c>
      <c r="AE164" s="9" t="e">
        <f t="shared" si="54"/>
        <v>#N/A</v>
      </c>
      <c r="AF164" s="5" t="e">
        <f t="shared" si="68"/>
        <v>#N/A</v>
      </c>
      <c r="AG164" s="226">
        <f t="shared" si="69"/>
        <v>0</v>
      </c>
      <c r="AH164" s="9" t="e">
        <f t="shared" si="61"/>
        <v>#N/A</v>
      </c>
      <c r="AI164" s="227"/>
      <c r="AJ164" s="9" t="e">
        <f t="shared" si="70"/>
        <v>#N/A</v>
      </c>
      <c r="AK164" s="9">
        <f t="shared" si="63"/>
        <v>0</v>
      </c>
      <c r="AL164" s="9" t="e">
        <f t="shared" si="71"/>
        <v>#N/A</v>
      </c>
      <c r="AM164" s="9" t="e">
        <f t="shared" si="73"/>
        <v>#N/A</v>
      </c>
      <c r="AN164" s="5"/>
      <c r="AO164" s="5"/>
      <c r="AP164" s="9"/>
      <c r="AQ164" s="5"/>
      <c r="AR164" s="29"/>
      <c r="AS164" s="29"/>
    </row>
    <row r="165" spans="1:45" s="7" customFormat="1" ht="20.100000000000001" hidden="1" customHeight="1" x14ac:dyDescent="0.25">
      <c r="A165" s="86">
        <f t="shared" si="66"/>
        <v>135</v>
      </c>
      <c r="B165" s="80" t="s">
        <v>92</v>
      </c>
      <c r="C165" s="259" t="s">
        <v>518</v>
      </c>
      <c r="D165" s="19"/>
      <c r="E165" s="5" t="str">
        <f>VLOOKUP($C165,'[4]Gui chi Quynh'!$D$7:$F$393,3,0)</f>
        <v>A4</v>
      </c>
      <c r="F165" s="19">
        <f>VLOOKUP(E165,Sheet1!$B$2:$C$12,2,TRUE)</f>
        <v>7</v>
      </c>
      <c r="G165" s="5" t="str">
        <f>VLOOKUP($C165,'[5]Gui chi Quynh'!$C$7:$E$391,3,0)</f>
        <v>A4</v>
      </c>
      <c r="H165" s="19">
        <f>VLOOKUP(G165,Sheet1!$B$2:$C$12,2,TRUE)</f>
        <v>7</v>
      </c>
      <c r="I165" s="5" t="str">
        <f>VLOOKUP($C165,'[6]Gui chi Quynh'!$C$7:$E$389,3,0)</f>
        <v>A4</v>
      </c>
      <c r="J165" s="19">
        <f>VLOOKUP(I165,Sheet1!$B$2:$C$12,2,TRUE)</f>
        <v>7</v>
      </c>
      <c r="K165" s="5" t="str">
        <f>VLOOKUP($C165,'[7]Gui chi Quynh'!$C$7:$E$389,3,0)</f>
        <v>A3</v>
      </c>
      <c r="L165" s="19">
        <f>VLOOKUP(K165,Sheet1!$B$2:$C$12,2,TRUE)</f>
        <v>8</v>
      </c>
      <c r="M165" s="5" t="str">
        <f>VLOOKUP($C165,'[8]Gui chi Quynh'!$C$7:$E$388,3,0)</f>
        <v>A4</v>
      </c>
      <c r="N165" s="19">
        <f>VLOOKUP(M165,Sheet1!$B$2:$C$12,2,TRUE)</f>
        <v>7</v>
      </c>
      <c r="O165" s="5">
        <f t="shared" si="64"/>
        <v>7.2</v>
      </c>
      <c r="P165" s="226">
        <f t="shared" si="65"/>
        <v>0</v>
      </c>
      <c r="Q165" s="9" t="str">
        <f t="shared" si="72"/>
        <v>Tốt</v>
      </c>
      <c r="R165" s="82"/>
      <c r="S165" s="17"/>
      <c r="T165" s="19" t="e">
        <f>VLOOKUP(S165,Sheet1!$B$2:$C$12,2,TRUE)</f>
        <v>#N/A</v>
      </c>
      <c r="U165" s="5"/>
      <c r="V165" s="19" t="e">
        <f>VLOOKUP(U165,Sheet1!$B$2:$C$12,2,TRUE)</f>
        <v>#N/A</v>
      </c>
      <c r="W165" s="5"/>
      <c r="X165" s="19" t="e">
        <f>VLOOKUP(W165,Sheet1!$B$2:$C$12,2,TRUE)</f>
        <v>#N/A</v>
      </c>
      <c r="Y165" s="5"/>
      <c r="Z165" s="19" t="e">
        <f>VLOOKUP(Y165,Sheet1!$B$2:$C$12,2,TRUE)</f>
        <v>#N/A</v>
      </c>
      <c r="AA165" s="5"/>
      <c r="AB165" s="19" t="e">
        <f>VLOOKUP(AA165,Sheet1!$B$2:$C$12,2,TRUE)</f>
        <v>#N/A</v>
      </c>
      <c r="AC165" s="5" t="e">
        <f t="shared" si="67"/>
        <v>#N/A</v>
      </c>
      <c r="AD165" s="226">
        <f t="shared" si="53"/>
        <v>0</v>
      </c>
      <c r="AE165" s="9" t="e">
        <f t="shared" si="54"/>
        <v>#N/A</v>
      </c>
      <c r="AF165" s="5" t="e">
        <f t="shared" si="68"/>
        <v>#N/A</v>
      </c>
      <c r="AG165" s="226">
        <f t="shared" si="69"/>
        <v>0</v>
      </c>
      <c r="AH165" s="9" t="e">
        <f t="shared" si="61"/>
        <v>#N/A</v>
      </c>
      <c r="AI165" s="227"/>
      <c r="AJ165" s="9" t="e">
        <f t="shared" si="70"/>
        <v>#N/A</v>
      </c>
      <c r="AK165" s="9">
        <f t="shared" si="63"/>
        <v>0</v>
      </c>
      <c r="AL165" s="9" t="e">
        <f t="shared" si="71"/>
        <v>#N/A</v>
      </c>
      <c r="AM165" s="9" t="e">
        <f t="shared" si="73"/>
        <v>#N/A</v>
      </c>
      <c r="AN165" s="12"/>
      <c r="AO165" s="5"/>
      <c r="AP165" s="9"/>
      <c r="AQ165" s="5"/>
      <c r="AR165" s="29"/>
      <c r="AS165" s="29"/>
    </row>
    <row r="166" spans="1:45" s="7" customFormat="1" ht="20.100000000000001" hidden="1" customHeight="1" x14ac:dyDescent="0.25">
      <c r="A166" s="86">
        <f t="shared" si="66"/>
        <v>136</v>
      </c>
      <c r="B166" s="80" t="s">
        <v>93</v>
      </c>
      <c r="C166" s="267" t="s">
        <v>519</v>
      </c>
      <c r="D166" s="19"/>
      <c r="E166" s="5" t="str">
        <f>VLOOKUP($C166,'[4]Gui chi Quynh'!$D$7:$F$393,3,0)</f>
        <v>A4</v>
      </c>
      <c r="F166" s="19">
        <f>VLOOKUP(E166,Sheet1!$B$2:$C$12,2,TRUE)</f>
        <v>7</v>
      </c>
      <c r="G166" s="5" t="str">
        <f>VLOOKUP($C166,'[5]Gui chi Quynh'!$C$7:$E$391,3,0)</f>
        <v>A4</v>
      </c>
      <c r="H166" s="19">
        <f>VLOOKUP(G166,Sheet1!$B$2:$C$12,2,TRUE)</f>
        <v>7</v>
      </c>
      <c r="I166" s="5" t="str">
        <f>VLOOKUP($C166,'[6]Gui chi Quynh'!$C$7:$E$389,3,0)</f>
        <v>A4</v>
      </c>
      <c r="J166" s="19">
        <f>VLOOKUP(I166,Sheet1!$B$2:$C$12,2,TRUE)</f>
        <v>7</v>
      </c>
      <c r="K166" s="5" t="str">
        <f>VLOOKUP($C166,'[7]Gui chi Quynh'!$C$7:$E$389,3,0)</f>
        <v>A4</v>
      </c>
      <c r="L166" s="19">
        <f>VLOOKUP(K166,Sheet1!$B$2:$C$12,2,TRUE)</f>
        <v>7</v>
      </c>
      <c r="M166" s="5" t="str">
        <f>VLOOKUP($C166,'[8]Gui chi Quynh'!$C$7:$E$388,3,0)</f>
        <v>A4</v>
      </c>
      <c r="N166" s="19">
        <f>VLOOKUP(M166,Sheet1!$B$2:$C$12,2,TRUE)</f>
        <v>7</v>
      </c>
      <c r="O166" s="5">
        <f t="shared" si="64"/>
        <v>7</v>
      </c>
      <c r="P166" s="226">
        <f t="shared" si="65"/>
        <v>0</v>
      </c>
      <c r="Q166" s="9" t="str">
        <f t="shared" si="72"/>
        <v>Tốt</v>
      </c>
      <c r="R166" s="82"/>
      <c r="S166" s="17"/>
      <c r="T166" s="19" t="e">
        <f>VLOOKUP(S166,Sheet1!$B$2:$C$12,2,TRUE)</f>
        <v>#N/A</v>
      </c>
      <c r="U166" s="5"/>
      <c r="V166" s="19" t="e">
        <f>VLOOKUP(U166,Sheet1!$B$2:$C$12,2,TRUE)</f>
        <v>#N/A</v>
      </c>
      <c r="W166" s="5"/>
      <c r="X166" s="19" t="e">
        <f>VLOOKUP(W166,Sheet1!$B$2:$C$12,2,TRUE)</f>
        <v>#N/A</v>
      </c>
      <c r="Y166" s="5"/>
      <c r="Z166" s="19" t="e">
        <f>VLOOKUP(Y166,Sheet1!$B$2:$C$12,2,TRUE)</f>
        <v>#N/A</v>
      </c>
      <c r="AA166" s="5"/>
      <c r="AB166" s="19" t="e">
        <f>VLOOKUP(AA166,Sheet1!$B$2:$C$12,2,TRUE)</f>
        <v>#N/A</v>
      </c>
      <c r="AC166" s="5" t="e">
        <f t="shared" si="67"/>
        <v>#N/A</v>
      </c>
      <c r="AD166" s="226">
        <f t="shared" si="53"/>
        <v>0</v>
      </c>
      <c r="AE166" s="9" t="e">
        <f t="shared" si="54"/>
        <v>#N/A</v>
      </c>
      <c r="AF166" s="5" t="e">
        <f t="shared" si="68"/>
        <v>#N/A</v>
      </c>
      <c r="AG166" s="226">
        <f t="shared" si="69"/>
        <v>0</v>
      </c>
      <c r="AH166" s="9" t="e">
        <f t="shared" si="61"/>
        <v>#N/A</v>
      </c>
      <c r="AI166" s="227"/>
      <c r="AJ166" s="9" t="e">
        <f t="shared" si="70"/>
        <v>#N/A</v>
      </c>
      <c r="AK166" s="9">
        <f t="shared" si="63"/>
        <v>0</v>
      </c>
      <c r="AL166" s="9" t="e">
        <f t="shared" si="71"/>
        <v>#N/A</v>
      </c>
      <c r="AM166" s="9" t="e">
        <f t="shared" si="73"/>
        <v>#N/A</v>
      </c>
      <c r="AN166" s="5"/>
      <c r="AO166" s="5"/>
      <c r="AP166" s="9"/>
      <c r="AQ166" s="5"/>
      <c r="AR166" s="29"/>
      <c r="AS166" s="29"/>
    </row>
    <row r="167" spans="1:45" s="7" customFormat="1" ht="39" customHeight="1" x14ac:dyDescent="0.25">
      <c r="A167" s="314">
        <f t="shared" si="66"/>
        <v>137</v>
      </c>
      <c r="B167" s="322" t="s">
        <v>94</v>
      </c>
      <c r="C167" s="323" t="s">
        <v>520</v>
      </c>
      <c r="D167" s="16"/>
      <c r="E167" s="16" t="str">
        <f>VLOOKUP($C167,'[4]Gui chi Quynh'!$D$7:$F$393,3,0)</f>
        <v>A4</v>
      </c>
      <c r="F167" s="16">
        <f>VLOOKUP(E167,Sheet1!$B$2:$C$12,2,TRUE)</f>
        <v>7</v>
      </c>
      <c r="G167" s="16" t="str">
        <f>VLOOKUP($C167,'[5]Gui chi Quynh'!$C$7:$E$391,3,0)</f>
        <v>A4</v>
      </c>
      <c r="H167" s="16">
        <f>VLOOKUP(G167,Sheet1!$B$2:$C$12,2,TRUE)</f>
        <v>7</v>
      </c>
      <c r="I167" s="16" t="str">
        <f>VLOOKUP($C167,'[6]Gui chi Quynh'!$C$7:$E$389,3,0)</f>
        <v>A4</v>
      </c>
      <c r="J167" s="16">
        <f>VLOOKUP(I167,Sheet1!$B$2:$C$12,2,TRUE)</f>
        <v>7</v>
      </c>
      <c r="K167" s="16" t="str">
        <f>VLOOKUP($C167,'[7]Gui chi Quynh'!$C$7:$E$389,3,0)</f>
        <v>A4</v>
      </c>
      <c r="L167" s="16">
        <f>VLOOKUP(K167,Sheet1!$B$2:$C$12,2,TRUE)</f>
        <v>7</v>
      </c>
      <c r="M167" s="16" t="str">
        <f>VLOOKUP($C167,'[8]Gui chi Quynh'!$C$7:$E$388,3,0)</f>
        <v>A DN</v>
      </c>
      <c r="N167" s="16"/>
      <c r="O167" s="16">
        <f>ROUND(AVERAGE(F167,H167,J167,L167),2)</f>
        <v>7</v>
      </c>
      <c r="P167" s="318">
        <f t="shared" si="65"/>
        <v>0</v>
      </c>
      <c r="Q167" s="319" t="str">
        <f t="shared" si="72"/>
        <v>Tốt</v>
      </c>
      <c r="R167" s="304" t="s">
        <v>943</v>
      </c>
      <c r="S167" s="17"/>
      <c r="T167" s="19" t="e">
        <f>VLOOKUP(S167,Sheet1!$B$2:$C$12,2,TRUE)</f>
        <v>#N/A</v>
      </c>
      <c r="U167" s="5"/>
      <c r="V167" s="19" t="e">
        <f>VLOOKUP(U167,Sheet1!$B$2:$C$12,2,TRUE)</f>
        <v>#N/A</v>
      </c>
      <c r="W167" s="5"/>
      <c r="X167" s="19" t="e">
        <f>VLOOKUP(W167,Sheet1!$B$2:$C$12,2,TRUE)</f>
        <v>#N/A</v>
      </c>
      <c r="Y167" s="5"/>
      <c r="Z167" s="19" t="e">
        <f>VLOOKUP(Y167,Sheet1!$B$2:$C$12,2,TRUE)</f>
        <v>#N/A</v>
      </c>
      <c r="AA167" s="5"/>
      <c r="AB167" s="19" t="e">
        <f>VLOOKUP(AA167,Sheet1!$B$2:$C$12,2,TRUE)</f>
        <v>#N/A</v>
      </c>
      <c r="AC167" s="5" t="e">
        <f t="shared" si="67"/>
        <v>#N/A</v>
      </c>
      <c r="AD167" s="226">
        <f t="shared" si="53"/>
        <v>0</v>
      </c>
      <c r="AE167" s="9" t="e">
        <f t="shared" si="54"/>
        <v>#N/A</v>
      </c>
      <c r="AF167" s="5" t="e">
        <f t="shared" si="68"/>
        <v>#N/A</v>
      </c>
      <c r="AG167" s="226">
        <f t="shared" si="69"/>
        <v>0</v>
      </c>
      <c r="AH167" s="9" t="e">
        <f t="shared" si="61"/>
        <v>#N/A</v>
      </c>
      <c r="AI167" s="227"/>
      <c r="AJ167" s="9" t="e">
        <f t="shared" si="70"/>
        <v>#N/A</v>
      </c>
      <c r="AK167" s="9">
        <f t="shared" si="63"/>
        <v>0</v>
      </c>
      <c r="AL167" s="9" t="e">
        <f t="shared" si="71"/>
        <v>#N/A</v>
      </c>
      <c r="AM167" s="9" t="e">
        <f t="shared" si="73"/>
        <v>#N/A</v>
      </c>
      <c r="AN167" s="5"/>
      <c r="AO167" s="5"/>
      <c r="AP167" s="9"/>
      <c r="AQ167" s="5"/>
      <c r="AR167" s="29"/>
      <c r="AS167" s="29"/>
    </row>
    <row r="168" spans="1:45" s="7" customFormat="1" ht="20.100000000000001" hidden="1" customHeight="1" x14ac:dyDescent="0.25">
      <c r="A168" s="86">
        <f t="shared" si="66"/>
        <v>138</v>
      </c>
      <c r="B168" s="80" t="s">
        <v>96</v>
      </c>
      <c r="C168" s="267" t="s">
        <v>521</v>
      </c>
      <c r="D168" s="19"/>
      <c r="E168" s="5" t="str">
        <f>VLOOKUP($C168,'[4]Gui chi Quynh'!$D$7:$F$393,3,0)</f>
        <v>A4</v>
      </c>
      <c r="F168" s="19">
        <f>VLOOKUP(E168,Sheet1!$B$2:$C$12,2,TRUE)</f>
        <v>7</v>
      </c>
      <c r="G168" s="5" t="str">
        <f>VLOOKUP($C168,'[5]Gui chi Quynh'!$C$7:$E$391,3,0)</f>
        <v>A4</v>
      </c>
      <c r="H168" s="19">
        <f>VLOOKUP(G168,Sheet1!$B$2:$C$12,2,TRUE)</f>
        <v>7</v>
      </c>
      <c r="I168" s="5" t="str">
        <f>VLOOKUP($C168,'[6]Gui chi Quynh'!$C$7:$E$389,3,0)</f>
        <v>A4</v>
      </c>
      <c r="J168" s="19">
        <f>VLOOKUP(I168,Sheet1!$B$2:$C$12,2,TRUE)</f>
        <v>7</v>
      </c>
      <c r="K168" s="5" t="str">
        <f>VLOOKUP($C168,'[7]Gui chi Quynh'!$C$7:$E$389,3,0)</f>
        <v>A4</v>
      </c>
      <c r="L168" s="19">
        <f>VLOOKUP(K168,Sheet1!$B$2:$C$12,2,TRUE)</f>
        <v>7</v>
      </c>
      <c r="M168" s="5" t="str">
        <f>VLOOKUP($C168,'[8]Gui chi Quynh'!$C$7:$E$388,3,0)</f>
        <v>A4</v>
      </c>
      <c r="N168" s="19">
        <f>VLOOKUP(M168,Sheet1!$B$2:$C$12,2,TRUE)</f>
        <v>7</v>
      </c>
      <c r="O168" s="5">
        <f t="shared" si="64"/>
        <v>7</v>
      </c>
      <c r="P168" s="226">
        <f t="shared" si="65"/>
        <v>0</v>
      </c>
      <c r="Q168" s="9" t="str">
        <f t="shared" si="72"/>
        <v>Tốt</v>
      </c>
      <c r="R168" s="82"/>
      <c r="S168" s="17"/>
      <c r="T168" s="19" t="e">
        <f>VLOOKUP(S168,Sheet1!$B$2:$C$12,2,TRUE)</f>
        <v>#N/A</v>
      </c>
      <c r="U168" s="5"/>
      <c r="V168" s="19" t="e">
        <f>VLOOKUP(U168,Sheet1!$B$2:$C$12,2,TRUE)</f>
        <v>#N/A</v>
      </c>
      <c r="W168" s="5"/>
      <c r="X168" s="19" t="e">
        <f>VLOOKUP(W168,Sheet1!$B$2:$C$12,2,TRUE)</f>
        <v>#N/A</v>
      </c>
      <c r="Y168" s="5"/>
      <c r="Z168" s="19" t="e">
        <f>VLOOKUP(Y168,Sheet1!$B$2:$C$12,2,TRUE)</f>
        <v>#N/A</v>
      </c>
      <c r="AA168" s="5"/>
      <c r="AB168" s="19" t="e">
        <f>VLOOKUP(AA168,Sheet1!$B$2:$C$12,2,TRUE)</f>
        <v>#N/A</v>
      </c>
      <c r="AC168" s="5" t="e">
        <f t="shared" si="67"/>
        <v>#N/A</v>
      </c>
      <c r="AD168" s="226">
        <f t="shared" si="53"/>
        <v>0</v>
      </c>
      <c r="AE168" s="9" t="e">
        <f t="shared" si="54"/>
        <v>#N/A</v>
      </c>
      <c r="AF168" s="5" t="e">
        <f t="shared" si="68"/>
        <v>#N/A</v>
      </c>
      <c r="AG168" s="226">
        <f t="shared" si="69"/>
        <v>0</v>
      </c>
      <c r="AH168" s="9" t="e">
        <f t="shared" si="61"/>
        <v>#N/A</v>
      </c>
      <c r="AI168" s="227"/>
      <c r="AJ168" s="9" t="e">
        <f t="shared" si="70"/>
        <v>#N/A</v>
      </c>
      <c r="AK168" s="9">
        <f t="shared" si="63"/>
        <v>0</v>
      </c>
      <c r="AL168" s="9" t="e">
        <f t="shared" si="71"/>
        <v>#N/A</v>
      </c>
      <c r="AM168" s="9" t="e">
        <f t="shared" si="73"/>
        <v>#N/A</v>
      </c>
      <c r="AN168" s="5"/>
      <c r="AO168" s="5"/>
      <c r="AP168" s="9"/>
      <c r="AQ168" s="5"/>
      <c r="AR168" s="29"/>
      <c r="AS168" s="29"/>
    </row>
    <row r="169" spans="1:45" s="7" customFormat="1" ht="20.100000000000001" hidden="1" customHeight="1" x14ac:dyDescent="0.25">
      <c r="A169" s="86">
        <f>A168+1</f>
        <v>139</v>
      </c>
      <c r="B169" s="80" t="s">
        <v>97</v>
      </c>
      <c r="C169" s="267" t="s">
        <v>522</v>
      </c>
      <c r="D169" s="5"/>
      <c r="E169" s="5" t="str">
        <f>VLOOKUP($C169,'[4]Gui chi Quynh'!$D$7:$F$393,3,0)</f>
        <v>A4</v>
      </c>
      <c r="F169" s="19">
        <f>VLOOKUP(E169,Sheet1!$B$2:$C$12,2,TRUE)</f>
        <v>7</v>
      </c>
      <c r="G169" s="5" t="str">
        <f>VLOOKUP($C169,'[5]Gui chi Quynh'!$C$7:$E$391,3,0)</f>
        <v>A4</v>
      </c>
      <c r="H169" s="19">
        <f>VLOOKUP(G169,Sheet1!$B$2:$C$12,2,TRUE)</f>
        <v>7</v>
      </c>
      <c r="I169" s="5" t="str">
        <f>VLOOKUP($C169,'[6]Gui chi Quynh'!$C$7:$E$389,3,0)</f>
        <v>A4</v>
      </c>
      <c r="J169" s="19">
        <f>VLOOKUP(I169,Sheet1!$B$2:$C$12,2,TRUE)</f>
        <v>7</v>
      </c>
      <c r="K169" s="5" t="str">
        <f>VLOOKUP($C169,'[7]Gui chi Quynh'!$C$7:$E$389,3,0)</f>
        <v>A4</v>
      </c>
      <c r="L169" s="19">
        <f>VLOOKUP(K169,Sheet1!$B$2:$C$12,2,TRUE)</f>
        <v>7</v>
      </c>
      <c r="M169" s="5" t="str">
        <f>VLOOKUP($C169,'[8]Gui chi Quynh'!$C$7:$E$388,3,0)</f>
        <v>A4</v>
      </c>
      <c r="N169" s="19">
        <f>VLOOKUP(M169,Sheet1!$B$2:$C$12,2,TRUE)</f>
        <v>7</v>
      </c>
      <c r="O169" s="5">
        <f t="shared" si="64"/>
        <v>7</v>
      </c>
      <c r="P169" s="226">
        <f t="shared" si="65"/>
        <v>0</v>
      </c>
      <c r="Q169" s="9" t="str">
        <f t="shared" si="72"/>
        <v>Tốt</v>
      </c>
      <c r="R169" s="82"/>
      <c r="S169" s="17"/>
      <c r="T169" s="19" t="e">
        <f>VLOOKUP(S169,Sheet1!$B$2:$C$12,2,TRUE)</f>
        <v>#N/A</v>
      </c>
      <c r="U169" s="5"/>
      <c r="V169" s="19" t="e">
        <f>VLOOKUP(U169,Sheet1!$B$2:$C$12,2,TRUE)</f>
        <v>#N/A</v>
      </c>
      <c r="W169" s="5"/>
      <c r="X169" s="19">
        <v>7</v>
      </c>
      <c r="Y169" s="5"/>
      <c r="Z169" s="19">
        <v>7</v>
      </c>
      <c r="AA169" s="5"/>
      <c r="AB169" s="19">
        <v>7</v>
      </c>
      <c r="AC169" s="5" t="e">
        <f t="shared" si="67"/>
        <v>#N/A</v>
      </c>
      <c r="AD169" s="226">
        <f t="shared" si="53"/>
        <v>0</v>
      </c>
      <c r="AE169" s="9" t="e">
        <f t="shared" si="54"/>
        <v>#N/A</v>
      </c>
      <c r="AF169" s="5" t="e">
        <f t="shared" si="68"/>
        <v>#N/A</v>
      </c>
      <c r="AG169" s="226">
        <f t="shared" si="69"/>
        <v>0</v>
      </c>
      <c r="AH169" s="9" t="e">
        <f t="shared" si="61"/>
        <v>#N/A</v>
      </c>
      <c r="AI169" s="227"/>
      <c r="AJ169" s="9" t="e">
        <f t="shared" si="70"/>
        <v>#N/A</v>
      </c>
      <c r="AK169" s="9">
        <f t="shared" si="63"/>
        <v>0</v>
      </c>
      <c r="AL169" s="9" t="e">
        <f t="shared" si="71"/>
        <v>#N/A</v>
      </c>
      <c r="AM169" s="9" t="s">
        <v>801</v>
      </c>
      <c r="AN169" s="5"/>
      <c r="AO169" s="5"/>
      <c r="AP169" s="9"/>
      <c r="AQ169" s="5"/>
      <c r="AR169" s="29"/>
      <c r="AS169" s="29"/>
    </row>
    <row r="170" spans="1:45" s="7" customFormat="1" ht="20.100000000000001" hidden="1" customHeight="1" x14ac:dyDescent="0.25">
      <c r="A170" s="86">
        <f t="shared" si="66"/>
        <v>140</v>
      </c>
      <c r="B170" s="80" t="s">
        <v>110</v>
      </c>
      <c r="C170" s="267" t="s">
        <v>532</v>
      </c>
      <c r="E170" s="5" t="str">
        <f>VLOOKUP($C170,'[4]Gui chi Quynh'!$D$7:$F$393,3,0)</f>
        <v>A4</v>
      </c>
      <c r="F170" s="19">
        <f>VLOOKUP(E170,Sheet1!$B$2:$C$12,2,TRUE)</f>
        <v>7</v>
      </c>
      <c r="G170" s="5" t="str">
        <f>VLOOKUP($C170,'[5]Gui chi Quynh'!$C$7:$E$391,3,0)</f>
        <v>A4</v>
      </c>
      <c r="H170" s="19">
        <f>VLOOKUP(G170,Sheet1!$B$2:$C$12,2,TRUE)</f>
        <v>7</v>
      </c>
      <c r="I170" s="5" t="str">
        <f>VLOOKUP($C170,'[6]Gui chi Quynh'!$C$7:$E$389,3,0)</f>
        <v>A4</v>
      </c>
      <c r="J170" s="19">
        <f>VLOOKUP(I170,Sheet1!$B$2:$C$12,2,TRUE)</f>
        <v>7</v>
      </c>
      <c r="K170" s="5" t="str">
        <f>VLOOKUP($C170,'[7]Gui chi Quynh'!$C$7:$E$389,3,0)</f>
        <v>A4</v>
      </c>
      <c r="L170" s="19">
        <f>VLOOKUP(K170,Sheet1!$B$2:$C$12,2,TRUE)</f>
        <v>7</v>
      </c>
      <c r="M170" s="5" t="str">
        <f>VLOOKUP($C170,'[8]Gui chi Quynh'!$C$7:$E$388,3,0)</f>
        <v>A4</v>
      </c>
      <c r="N170" s="19">
        <f>VLOOKUP(M170,Sheet1!$B$2:$C$12,2,TRUE)</f>
        <v>7</v>
      </c>
      <c r="O170" s="5">
        <f t="shared" si="64"/>
        <v>7</v>
      </c>
      <c r="P170" s="226">
        <f t="shared" si="65"/>
        <v>0</v>
      </c>
      <c r="Q170" s="9" t="str">
        <f t="shared" si="72"/>
        <v>Tốt</v>
      </c>
      <c r="R170" s="82"/>
      <c r="S170" s="17"/>
      <c r="T170" s="19" t="e">
        <f>VLOOKUP(S170,Sheet1!$B$2:$C$12,2,TRUE)</f>
        <v>#N/A</v>
      </c>
      <c r="U170" s="5"/>
      <c r="V170" s="19" t="e">
        <f>VLOOKUP(U170,Sheet1!$B$2:$C$12,2,TRUE)</f>
        <v>#N/A</v>
      </c>
      <c r="W170" s="5"/>
      <c r="X170" s="19" t="e">
        <f>VLOOKUP(W170,Sheet1!$B$2:$C$12,2,TRUE)</f>
        <v>#N/A</v>
      </c>
      <c r="Y170" s="5"/>
      <c r="Z170" s="19" t="e">
        <f>VLOOKUP(Y170,Sheet1!$B$2:$C$12,2,TRUE)</f>
        <v>#N/A</v>
      </c>
      <c r="AA170" s="5"/>
      <c r="AB170" s="19" t="e">
        <f>VLOOKUP(AA170,Sheet1!$B$2:$C$12,2,TRUE)</f>
        <v>#N/A</v>
      </c>
      <c r="AC170" s="5" t="e">
        <f t="shared" si="67"/>
        <v>#N/A</v>
      </c>
      <c r="AD170" s="226">
        <f t="shared" si="53"/>
        <v>0</v>
      </c>
      <c r="AE170" s="9" t="e">
        <f t="shared" si="54"/>
        <v>#N/A</v>
      </c>
      <c r="AF170" s="5" t="e">
        <f t="shared" si="68"/>
        <v>#N/A</v>
      </c>
      <c r="AG170" s="226">
        <f t="shared" si="69"/>
        <v>0</v>
      </c>
      <c r="AH170" s="9" t="e">
        <f t="shared" si="61"/>
        <v>#N/A</v>
      </c>
      <c r="AI170" s="227"/>
      <c r="AJ170" s="9" t="e">
        <f t="shared" si="70"/>
        <v>#N/A</v>
      </c>
      <c r="AK170" s="9">
        <f t="shared" si="63"/>
        <v>0</v>
      </c>
      <c r="AL170" s="9" t="e">
        <f t="shared" si="71"/>
        <v>#N/A</v>
      </c>
      <c r="AM170" s="9" t="e">
        <f t="shared" ref="AM170:AM193" si="74">IF($AK170=1,"Không đạt LĐTT",IF(OR($AL170= "Xuất sắc", $AL170="Tốt"),"Đạt LĐTT","Không đạt LĐTT"))</f>
        <v>#N/A</v>
      </c>
      <c r="AN170" s="5"/>
      <c r="AO170" s="5"/>
      <c r="AP170" s="9"/>
      <c r="AQ170" s="5"/>
      <c r="AR170" s="29"/>
      <c r="AS170" s="29"/>
    </row>
    <row r="171" spans="1:45" s="7" customFormat="1" ht="20.100000000000001" hidden="1" customHeight="1" x14ac:dyDescent="0.25">
      <c r="A171" s="86">
        <f t="shared" si="66"/>
        <v>141</v>
      </c>
      <c r="B171" s="80" t="s">
        <v>108</v>
      </c>
      <c r="C171" s="267" t="s">
        <v>530</v>
      </c>
      <c r="D171" s="19"/>
      <c r="E171" s="5" t="str">
        <f>VLOOKUP($C171,'[4]Gui chi Quynh'!$D$7:$F$393,3,0)</f>
        <v>A4</v>
      </c>
      <c r="F171" s="19">
        <f>VLOOKUP(E171,Sheet1!$B$2:$C$12,2,TRUE)</f>
        <v>7</v>
      </c>
      <c r="G171" s="5" t="str">
        <f>VLOOKUP($C171,'[5]Gui chi Quynh'!$C$7:$E$391,3,0)</f>
        <v>A4</v>
      </c>
      <c r="H171" s="19">
        <f>VLOOKUP(G171,Sheet1!$B$2:$C$12,2,TRUE)</f>
        <v>7</v>
      </c>
      <c r="I171" s="5" t="str">
        <f>VLOOKUP($C171,'[6]Gui chi Quynh'!$C$7:$E$389,3,0)</f>
        <v>A3</v>
      </c>
      <c r="J171" s="19">
        <f>VLOOKUP(I171,Sheet1!$B$2:$C$12,2,TRUE)</f>
        <v>8</v>
      </c>
      <c r="K171" s="5" t="str">
        <f>VLOOKUP($C171,'[7]Gui chi Quynh'!$C$7:$E$389,3,0)</f>
        <v>A4</v>
      </c>
      <c r="L171" s="19">
        <f>VLOOKUP(K171,Sheet1!$B$2:$C$12,2,TRUE)</f>
        <v>7</v>
      </c>
      <c r="M171" s="5" t="str">
        <f>VLOOKUP($C171,'[8]Gui chi Quynh'!$C$7:$E$388,3,0)</f>
        <v>A4</v>
      </c>
      <c r="N171" s="19">
        <f>VLOOKUP(M171,Sheet1!$B$2:$C$12,2,TRUE)</f>
        <v>7</v>
      </c>
      <c r="O171" s="5">
        <f t="shared" si="64"/>
        <v>7.2</v>
      </c>
      <c r="P171" s="226">
        <f t="shared" si="65"/>
        <v>0</v>
      </c>
      <c r="Q171" s="9" t="str">
        <f t="shared" si="72"/>
        <v>Tốt</v>
      </c>
      <c r="R171" s="82"/>
      <c r="S171" s="17"/>
      <c r="T171" s="19" t="e">
        <f>VLOOKUP(S171,Sheet1!$B$2:$C$12,2,TRUE)</f>
        <v>#N/A</v>
      </c>
      <c r="U171" s="5"/>
      <c r="V171" s="19" t="e">
        <f>VLOOKUP(U171,Sheet1!$B$2:$C$12,2,TRUE)</f>
        <v>#N/A</v>
      </c>
      <c r="W171" s="5"/>
      <c r="X171" s="19" t="e">
        <f>VLOOKUP(W171,Sheet1!$B$2:$C$12,2,TRUE)</f>
        <v>#N/A</v>
      </c>
      <c r="Y171" s="5"/>
      <c r="Z171" s="19" t="e">
        <f>VLOOKUP(Y171,Sheet1!$B$2:$C$12,2,TRUE)</f>
        <v>#N/A</v>
      </c>
      <c r="AA171" s="5"/>
      <c r="AB171" s="19" t="e">
        <f>VLOOKUP(AA171,Sheet1!$B$2:$C$12,2,TRUE)</f>
        <v>#N/A</v>
      </c>
      <c r="AC171" s="5" t="e">
        <f t="shared" si="67"/>
        <v>#N/A</v>
      </c>
      <c r="AD171" s="226">
        <f t="shared" si="53"/>
        <v>0</v>
      </c>
      <c r="AE171" s="9" t="e">
        <f t="shared" si="54"/>
        <v>#N/A</v>
      </c>
      <c r="AF171" s="5" t="e">
        <f t="shared" si="68"/>
        <v>#N/A</v>
      </c>
      <c r="AG171" s="226">
        <f t="shared" si="69"/>
        <v>0</v>
      </c>
      <c r="AH171" s="9" t="e">
        <f t="shared" si="61"/>
        <v>#N/A</v>
      </c>
      <c r="AI171" s="227"/>
      <c r="AJ171" s="9" t="e">
        <f t="shared" si="70"/>
        <v>#N/A</v>
      </c>
      <c r="AK171" s="9">
        <f t="shared" si="63"/>
        <v>0</v>
      </c>
      <c r="AL171" s="9" t="e">
        <f t="shared" si="71"/>
        <v>#N/A</v>
      </c>
      <c r="AM171" s="9" t="e">
        <f t="shared" si="74"/>
        <v>#N/A</v>
      </c>
      <c r="AN171" s="5"/>
      <c r="AO171" s="5"/>
      <c r="AP171" s="9"/>
      <c r="AQ171" s="5"/>
      <c r="AR171" s="29"/>
      <c r="AS171" s="29"/>
    </row>
    <row r="172" spans="1:45" s="7" customFormat="1" ht="20.100000000000001" hidden="1" customHeight="1" x14ac:dyDescent="0.25">
      <c r="A172" s="86">
        <f t="shared" si="66"/>
        <v>142</v>
      </c>
      <c r="B172" s="80" t="s">
        <v>107</v>
      </c>
      <c r="C172" s="267" t="s">
        <v>719</v>
      </c>
      <c r="D172" s="19"/>
      <c r="E172" s="5" t="str">
        <f>VLOOKUP($C172,'[4]Gui chi Quynh'!$D$7:$F$393,3,0)</f>
        <v>A4</v>
      </c>
      <c r="F172" s="19">
        <f>VLOOKUP(E172,Sheet1!$B$2:$C$12,2,TRUE)</f>
        <v>7</v>
      </c>
      <c r="G172" s="5" t="str">
        <f>VLOOKUP($C172,'[5]Gui chi Quynh'!$C$7:$E$391,3,0)</f>
        <v>A4</v>
      </c>
      <c r="H172" s="19">
        <f>VLOOKUP(G172,Sheet1!$B$2:$C$12,2,TRUE)</f>
        <v>7</v>
      </c>
      <c r="I172" s="5" t="str">
        <f>VLOOKUP($C172,'[6]Gui chi Quynh'!$C$7:$E$389,3,0)</f>
        <v>A3</v>
      </c>
      <c r="J172" s="19">
        <f>VLOOKUP(I172,Sheet1!$B$2:$C$12,2,TRUE)</f>
        <v>8</v>
      </c>
      <c r="K172" s="5" t="str">
        <f>VLOOKUP($C172,'[7]Gui chi Quynh'!$C$7:$E$389,3,0)</f>
        <v>A2</v>
      </c>
      <c r="L172" s="19">
        <f>VLOOKUP(K172,Sheet1!$B$2:$C$12,2,TRUE)</f>
        <v>9</v>
      </c>
      <c r="M172" s="5" t="str">
        <f>VLOOKUP($C172,'[8]Gui chi Quynh'!$C$7:$E$388,3,0)</f>
        <v>A2</v>
      </c>
      <c r="N172" s="19">
        <f>VLOOKUP(M172,Sheet1!$B$2:$C$12,2,TRUE)</f>
        <v>9</v>
      </c>
      <c r="O172" s="5">
        <f t="shared" si="64"/>
        <v>8</v>
      </c>
      <c r="P172" s="226">
        <f t="shared" si="65"/>
        <v>0</v>
      </c>
      <c r="Q172" s="9" t="str">
        <f t="shared" si="72"/>
        <v>Xuất sắc</v>
      </c>
      <c r="R172" s="10"/>
      <c r="S172" s="17"/>
      <c r="T172" s="19" t="e">
        <f>VLOOKUP(S172,Sheet1!$B$2:$C$12,2,TRUE)</f>
        <v>#N/A</v>
      </c>
      <c r="U172" s="5"/>
      <c r="V172" s="19" t="e">
        <f>VLOOKUP(U172,Sheet1!$B$2:$C$12,2,TRUE)</f>
        <v>#N/A</v>
      </c>
      <c r="W172" s="5"/>
      <c r="X172" s="19" t="e">
        <f>VLOOKUP(W172,Sheet1!$B$2:$C$12,2,TRUE)</f>
        <v>#N/A</v>
      </c>
      <c r="Y172" s="5"/>
      <c r="Z172" s="19" t="e">
        <f>VLOOKUP(Y172,Sheet1!$B$2:$C$12,2,TRUE)</f>
        <v>#N/A</v>
      </c>
      <c r="AA172" s="5"/>
      <c r="AB172" s="19" t="e">
        <f>VLOOKUP(AA172,Sheet1!$B$2:$C$12,2,TRUE)</f>
        <v>#N/A</v>
      </c>
      <c r="AC172" s="5" t="e">
        <f t="shared" si="67"/>
        <v>#N/A</v>
      </c>
      <c r="AD172" s="226">
        <f t="shared" si="53"/>
        <v>0</v>
      </c>
      <c r="AE172" s="9" t="e">
        <f t="shared" si="54"/>
        <v>#N/A</v>
      </c>
      <c r="AF172" s="5" t="e">
        <f t="shared" si="68"/>
        <v>#N/A</v>
      </c>
      <c r="AG172" s="226">
        <f t="shared" si="69"/>
        <v>0</v>
      </c>
      <c r="AH172" s="9" t="e">
        <f t="shared" si="61"/>
        <v>#N/A</v>
      </c>
      <c r="AI172" s="227"/>
      <c r="AJ172" s="9" t="e">
        <f t="shared" si="70"/>
        <v>#N/A</v>
      </c>
      <c r="AK172" s="9">
        <f t="shared" si="63"/>
        <v>0</v>
      </c>
      <c r="AL172" s="9" t="e">
        <f t="shared" si="71"/>
        <v>#N/A</v>
      </c>
      <c r="AM172" s="9" t="e">
        <f t="shared" si="74"/>
        <v>#N/A</v>
      </c>
      <c r="AN172" s="12"/>
      <c r="AO172" s="5"/>
      <c r="AP172" s="9"/>
      <c r="AQ172" s="5"/>
      <c r="AR172" s="25"/>
      <c r="AS172" s="25"/>
    </row>
    <row r="173" spans="1:45" s="7" customFormat="1" ht="20.100000000000001" hidden="1" customHeight="1" x14ac:dyDescent="0.25">
      <c r="A173" s="86">
        <f t="shared" si="66"/>
        <v>143</v>
      </c>
      <c r="B173" s="80" t="s">
        <v>109</v>
      </c>
      <c r="C173" s="259" t="s">
        <v>531</v>
      </c>
      <c r="D173" s="19"/>
      <c r="E173" s="5" t="str">
        <f>VLOOKUP($C173,'[4]Gui chi Quynh'!$D$7:$F$393,3,0)</f>
        <v>A4</v>
      </c>
      <c r="F173" s="19">
        <f>VLOOKUP(E173,Sheet1!$B$2:$C$12,2,TRUE)</f>
        <v>7</v>
      </c>
      <c r="G173" s="5" t="str">
        <f>VLOOKUP($C173,'[5]Gui chi Quynh'!$C$7:$E$391,3,0)</f>
        <v>A4</v>
      </c>
      <c r="H173" s="19">
        <f>VLOOKUP(G173,Sheet1!$B$2:$C$12,2,TRUE)</f>
        <v>7</v>
      </c>
      <c r="I173" s="5" t="str">
        <f>VLOOKUP($C173,'[6]Gui chi Quynh'!$C$7:$E$389,3,0)</f>
        <v>A4</v>
      </c>
      <c r="J173" s="19">
        <f>VLOOKUP(I173,Sheet1!$B$2:$C$12,2,TRUE)</f>
        <v>7</v>
      </c>
      <c r="K173" s="5" t="str">
        <f>VLOOKUP($C173,'[7]Gui chi Quynh'!$C$7:$E$389,3,0)</f>
        <v>A4</v>
      </c>
      <c r="L173" s="19">
        <f>VLOOKUP(K173,Sheet1!$B$2:$C$12,2,TRUE)</f>
        <v>7</v>
      </c>
      <c r="M173" s="5" t="str">
        <f>VLOOKUP($C173,'[8]Gui chi Quynh'!$C$7:$E$388,3,0)</f>
        <v>A4</v>
      </c>
      <c r="N173" s="19">
        <f>VLOOKUP(M173,Sheet1!$B$2:$C$12,2,TRUE)</f>
        <v>7</v>
      </c>
      <c r="O173" s="5">
        <f t="shared" si="64"/>
        <v>7</v>
      </c>
      <c r="P173" s="226">
        <f t="shared" si="65"/>
        <v>0</v>
      </c>
      <c r="Q173" s="9" t="str">
        <f t="shared" si="72"/>
        <v>Tốt</v>
      </c>
      <c r="R173" s="10"/>
      <c r="S173" s="17"/>
      <c r="T173" s="19" t="e">
        <f>VLOOKUP(S173,Sheet1!$B$2:$C$12,2,TRUE)</f>
        <v>#N/A</v>
      </c>
      <c r="U173" s="5"/>
      <c r="V173" s="19" t="e">
        <f>VLOOKUP(U173,Sheet1!$B$2:$C$12,2,TRUE)</f>
        <v>#N/A</v>
      </c>
      <c r="W173" s="5"/>
      <c r="X173" s="19" t="e">
        <f>VLOOKUP(W173,Sheet1!$B$2:$C$12,2,TRUE)</f>
        <v>#N/A</v>
      </c>
      <c r="Y173" s="5"/>
      <c r="Z173" s="19" t="e">
        <f>VLOOKUP(Y173,Sheet1!$B$2:$C$12,2,TRUE)</f>
        <v>#N/A</v>
      </c>
      <c r="AA173" s="5"/>
      <c r="AB173" s="19" t="e">
        <f>VLOOKUP(AA173,Sheet1!$B$2:$C$12,2,TRUE)</f>
        <v>#N/A</v>
      </c>
      <c r="AC173" s="5" t="e">
        <f t="shared" si="67"/>
        <v>#N/A</v>
      </c>
      <c r="AD173" s="226">
        <f t="shared" si="53"/>
        <v>0</v>
      </c>
      <c r="AE173" s="9" t="e">
        <f t="shared" si="54"/>
        <v>#N/A</v>
      </c>
      <c r="AF173" s="5" t="e">
        <f t="shared" si="68"/>
        <v>#N/A</v>
      </c>
      <c r="AG173" s="226">
        <f t="shared" si="69"/>
        <v>0</v>
      </c>
      <c r="AH173" s="9" t="e">
        <f t="shared" si="61"/>
        <v>#N/A</v>
      </c>
      <c r="AI173" s="227"/>
      <c r="AJ173" s="9" t="e">
        <f t="shared" si="70"/>
        <v>#N/A</v>
      </c>
      <c r="AK173" s="9">
        <f t="shared" si="63"/>
        <v>0</v>
      </c>
      <c r="AL173" s="9" t="e">
        <f t="shared" si="71"/>
        <v>#N/A</v>
      </c>
      <c r="AM173" s="9" t="e">
        <f t="shared" si="74"/>
        <v>#N/A</v>
      </c>
      <c r="AN173" s="5"/>
      <c r="AO173" s="5"/>
      <c r="AP173" s="9"/>
      <c r="AQ173" s="5"/>
      <c r="AR173" s="25"/>
      <c r="AS173" s="25"/>
    </row>
    <row r="174" spans="1:45" s="7" customFormat="1" ht="20.100000000000001" hidden="1" customHeight="1" x14ac:dyDescent="0.25">
      <c r="A174" s="86">
        <f t="shared" si="66"/>
        <v>144</v>
      </c>
      <c r="B174" s="80" t="s">
        <v>106</v>
      </c>
      <c r="C174" s="117" t="s">
        <v>517</v>
      </c>
      <c r="D174" s="19"/>
      <c r="E174" s="5" t="str">
        <f>VLOOKUP($C174,'[4]Gui chi Quynh'!$D$7:$F$393,3,0)</f>
        <v>A4</v>
      </c>
      <c r="F174" s="19">
        <f>VLOOKUP(E174,Sheet1!$B$2:$C$12,2,TRUE)</f>
        <v>7</v>
      </c>
      <c r="G174" s="5" t="str">
        <f>VLOOKUP($C174,'[5]Gui chi Quynh'!$C$7:$E$391,3,0)</f>
        <v>A4</v>
      </c>
      <c r="H174" s="19">
        <f>VLOOKUP(G174,Sheet1!$B$2:$C$12,2,TRUE)</f>
        <v>7</v>
      </c>
      <c r="I174" s="5" t="str">
        <f>VLOOKUP($C174,'[6]Gui chi Quynh'!$C$7:$E$389,3,0)</f>
        <v>A3</v>
      </c>
      <c r="J174" s="19">
        <f>VLOOKUP(I174,Sheet1!$B$2:$C$12,2,TRUE)</f>
        <v>8</v>
      </c>
      <c r="K174" s="5" t="str">
        <f>VLOOKUP($C174,'[7]Gui chi Quynh'!$C$7:$E$389,3,0)</f>
        <v>A3</v>
      </c>
      <c r="L174" s="19">
        <f>VLOOKUP(K174,Sheet1!$B$2:$C$12,2,TRUE)</f>
        <v>8</v>
      </c>
      <c r="M174" s="5" t="str">
        <f>VLOOKUP($C174,'[8]Gui chi Quynh'!$C$7:$E$388,3,0)</f>
        <v>A4</v>
      </c>
      <c r="N174" s="19">
        <f>VLOOKUP(M174,Sheet1!$B$2:$C$12,2,TRUE)</f>
        <v>7</v>
      </c>
      <c r="O174" s="5">
        <f t="shared" si="64"/>
        <v>7.4</v>
      </c>
      <c r="P174" s="226">
        <f t="shared" si="65"/>
        <v>0</v>
      </c>
      <c r="Q174" s="9" t="str">
        <f t="shared" si="72"/>
        <v>Tốt</v>
      </c>
      <c r="R174" s="10"/>
      <c r="S174" s="17"/>
      <c r="T174" s="19" t="e">
        <f>VLOOKUP(S174,Sheet1!$B$2:$C$12,2,TRUE)</f>
        <v>#N/A</v>
      </c>
      <c r="U174" s="5"/>
      <c r="V174" s="19" t="e">
        <f>VLOOKUP(U174,Sheet1!$B$2:$C$12,2,TRUE)</f>
        <v>#N/A</v>
      </c>
      <c r="W174" s="5"/>
      <c r="X174" s="19" t="e">
        <f>VLOOKUP(W174,Sheet1!$B$2:$C$12,2,TRUE)</f>
        <v>#N/A</v>
      </c>
      <c r="Y174" s="5"/>
      <c r="Z174" s="19" t="e">
        <f>VLOOKUP(Y174,Sheet1!$B$2:$C$12,2,TRUE)</f>
        <v>#N/A</v>
      </c>
      <c r="AA174" s="5"/>
      <c r="AB174" s="19" t="e">
        <f>VLOOKUP(AA174,Sheet1!$B$2:$C$12,2,TRUE)</f>
        <v>#N/A</v>
      </c>
      <c r="AC174" s="5" t="e">
        <f t="shared" si="67"/>
        <v>#N/A</v>
      </c>
      <c r="AD174" s="226">
        <f t="shared" si="53"/>
        <v>0</v>
      </c>
      <c r="AE174" s="9" t="e">
        <f t="shared" si="54"/>
        <v>#N/A</v>
      </c>
      <c r="AF174" s="5" t="e">
        <f t="shared" si="68"/>
        <v>#N/A</v>
      </c>
      <c r="AG174" s="226">
        <f t="shared" si="69"/>
        <v>0</v>
      </c>
      <c r="AH174" s="9" t="e">
        <f t="shared" si="61"/>
        <v>#N/A</v>
      </c>
      <c r="AI174" s="227"/>
      <c r="AJ174" s="9" t="e">
        <f t="shared" si="70"/>
        <v>#N/A</v>
      </c>
      <c r="AK174" s="9">
        <f t="shared" si="63"/>
        <v>0</v>
      </c>
      <c r="AL174" s="9" t="e">
        <f t="shared" si="71"/>
        <v>#N/A</v>
      </c>
      <c r="AM174" s="9" t="e">
        <f t="shared" si="74"/>
        <v>#N/A</v>
      </c>
      <c r="AN174" s="5"/>
      <c r="AO174" s="5"/>
      <c r="AP174" s="9"/>
      <c r="AQ174" s="5"/>
      <c r="AR174" s="25"/>
      <c r="AS174" s="25"/>
    </row>
    <row r="175" spans="1:45" s="7" customFormat="1" ht="20.100000000000001" hidden="1" customHeight="1" x14ac:dyDescent="0.25">
      <c r="A175" s="86">
        <f t="shared" si="66"/>
        <v>145</v>
      </c>
      <c r="B175" s="80" t="s">
        <v>8</v>
      </c>
      <c r="C175" s="267" t="s">
        <v>542</v>
      </c>
      <c r="D175" s="19"/>
      <c r="E175" s="5" t="str">
        <f>VLOOKUP($C175,'[4]Gui chi Quynh'!$D$7:$F$393,3,0)</f>
        <v>A4</v>
      </c>
      <c r="F175" s="19">
        <f>VLOOKUP(E175,Sheet1!$B$2:$C$12,2,TRUE)</f>
        <v>7</v>
      </c>
      <c r="G175" s="5" t="str">
        <f>VLOOKUP($C175,'[5]Gui chi Quynh'!$C$7:$E$391,3,0)</f>
        <v>A4</v>
      </c>
      <c r="H175" s="19">
        <f>VLOOKUP(G175,Sheet1!$B$2:$C$12,2,TRUE)</f>
        <v>7</v>
      </c>
      <c r="I175" s="5" t="str">
        <f>VLOOKUP($C175,'[6]Gui chi Quynh'!$C$7:$E$389,3,0)</f>
        <v>A4</v>
      </c>
      <c r="J175" s="19">
        <f>VLOOKUP(I175,Sheet1!$B$2:$C$12,2,TRUE)</f>
        <v>7</v>
      </c>
      <c r="K175" s="5" t="str">
        <f>VLOOKUP($C175,'[7]Gui chi Quynh'!$C$7:$E$389,3,0)</f>
        <v>A3</v>
      </c>
      <c r="L175" s="19">
        <f>VLOOKUP(K175,Sheet1!$B$2:$C$12,2,TRUE)</f>
        <v>8</v>
      </c>
      <c r="M175" s="5" t="str">
        <f>VLOOKUP($C175,'[8]Gui chi Quynh'!$C$7:$E$388,3,0)</f>
        <v>A4</v>
      </c>
      <c r="N175" s="19">
        <f>VLOOKUP(M175,Sheet1!$B$2:$C$12,2,TRUE)</f>
        <v>7</v>
      </c>
      <c r="O175" s="5">
        <f t="shared" si="64"/>
        <v>7.2</v>
      </c>
      <c r="P175" s="226">
        <f t="shared" si="65"/>
        <v>0</v>
      </c>
      <c r="Q175" s="9" t="str">
        <f t="shared" si="72"/>
        <v>Tốt</v>
      </c>
      <c r="R175" s="10"/>
      <c r="S175" s="17"/>
      <c r="T175" s="19" t="e">
        <f>VLOOKUP(S175,Sheet1!$B$2:$C$12,2,TRUE)</f>
        <v>#N/A</v>
      </c>
      <c r="U175" s="5"/>
      <c r="V175" s="19" t="e">
        <f>VLOOKUP(U175,Sheet1!$B$2:$C$12,2,TRUE)</f>
        <v>#N/A</v>
      </c>
      <c r="W175" s="5"/>
      <c r="X175" s="19" t="e">
        <f>VLOOKUP(W175,Sheet1!$B$2:$C$12,2,TRUE)</f>
        <v>#N/A</v>
      </c>
      <c r="Y175" s="5"/>
      <c r="Z175" s="19" t="e">
        <f>VLOOKUP(Y175,Sheet1!$B$2:$C$12,2,TRUE)</f>
        <v>#N/A</v>
      </c>
      <c r="AA175" s="5"/>
      <c r="AB175" s="19" t="e">
        <f>VLOOKUP(AA175,Sheet1!$B$2:$C$12,2,TRUE)</f>
        <v>#N/A</v>
      </c>
      <c r="AC175" s="5" t="e">
        <f t="shared" si="67"/>
        <v>#N/A</v>
      </c>
      <c r="AD175" s="226">
        <f t="shared" si="53"/>
        <v>0</v>
      </c>
      <c r="AE175" s="9" t="e">
        <f t="shared" si="54"/>
        <v>#N/A</v>
      </c>
      <c r="AF175" s="5" t="e">
        <f t="shared" si="68"/>
        <v>#N/A</v>
      </c>
      <c r="AG175" s="226">
        <f t="shared" si="69"/>
        <v>0</v>
      </c>
      <c r="AH175" s="9" t="e">
        <f t="shared" si="61"/>
        <v>#N/A</v>
      </c>
      <c r="AI175" s="227"/>
      <c r="AJ175" s="9" t="e">
        <f t="shared" si="70"/>
        <v>#N/A</v>
      </c>
      <c r="AK175" s="9">
        <f t="shared" si="63"/>
        <v>0</v>
      </c>
      <c r="AL175" s="9" t="e">
        <f t="shared" si="71"/>
        <v>#N/A</v>
      </c>
      <c r="AM175" s="9" t="e">
        <f t="shared" si="74"/>
        <v>#N/A</v>
      </c>
      <c r="AN175" s="5"/>
      <c r="AO175" s="5"/>
      <c r="AP175" s="9"/>
      <c r="AQ175" s="5"/>
      <c r="AR175" s="25"/>
      <c r="AS175" s="25"/>
    </row>
    <row r="176" spans="1:45" s="7" customFormat="1" ht="22.5" customHeight="1" x14ac:dyDescent="0.25">
      <c r="A176" s="307" t="s">
        <v>910</v>
      </c>
      <c r="B176" s="308" t="s">
        <v>911</v>
      </c>
      <c r="C176" s="309"/>
      <c r="D176" s="310"/>
      <c r="E176" s="309"/>
      <c r="F176" s="310"/>
      <c r="G176" s="309"/>
      <c r="H176" s="310"/>
      <c r="I176" s="309"/>
      <c r="J176" s="310"/>
      <c r="K176" s="309"/>
      <c r="L176" s="310"/>
      <c r="M176" s="309"/>
      <c r="N176" s="310"/>
      <c r="O176" s="309"/>
      <c r="P176" s="311"/>
      <c r="Q176" s="312">
        <f>COUNTA($Q$178:$Q$193)</f>
        <v>16</v>
      </c>
      <c r="R176" s="313" t="str">
        <f xml:space="preserve"> (COUNTIF($Q$178:$Q$193, "Xuất sắc") &amp; " Xuất sắc") &amp;" + "&amp; (COUNTIF($Q$178:$Q$193, "Tốt") &amp; " Tốt")</f>
        <v>7 Xuất sắc + 9 Tốt</v>
      </c>
      <c r="S176" s="224"/>
      <c r="T176" s="8"/>
      <c r="U176" s="224"/>
      <c r="V176" s="8"/>
      <c r="W176" s="224"/>
      <c r="X176" s="8"/>
      <c r="Y176" s="224"/>
      <c r="Z176" s="8"/>
      <c r="AA176" s="224"/>
      <c r="AB176" s="8"/>
      <c r="AC176" s="224"/>
      <c r="AD176" s="277"/>
      <c r="AE176" s="224"/>
      <c r="AF176" s="224"/>
      <c r="AG176" s="277"/>
      <c r="AH176" s="224"/>
      <c r="AI176" s="225"/>
      <c r="AJ176" s="8"/>
      <c r="AK176" s="224"/>
      <c r="AL176" s="8"/>
      <c r="AM176" s="224"/>
      <c r="AN176" s="8"/>
      <c r="AO176" s="224"/>
      <c r="AP176" s="8"/>
      <c r="AQ176" s="224"/>
      <c r="AR176" s="43"/>
      <c r="AS176" s="43"/>
    </row>
    <row r="177" spans="1:45" s="7" customFormat="1" ht="19.5" hidden="1" customHeight="1" x14ac:dyDescent="0.25">
      <c r="A177" s="261" t="s">
        <v>859</v>
      </c>
      <c r="B177" s="262" t="s">
        <v>860</v>
      </c>
      <c r="C177" s="261"/>
      <c r="D177" s="250"/>
      <c r="E177" s="248"/>
      <c r="F177" s="249"/>
      <c r="G177" s="248"/>
      <c r="H177" s="249"/>
      <c r="I177" s="248"/>
      <c r="J177" s="249"/>
      <c r="K177" s="249"/>
      <c r="L177" s="249"/>
      <c r="M177" s="249"/>
      <c r="N177" s="249"/>
      <c r="O177" s="248"/>
      <c r="P177" s="278"/>
      <c r="Q177" s="297"/>
      <c r="R177" s="283"/>
      <c r="S177" s="19"/>
      <c r="T177" s="19" t="e">
        <f>VLOOKUP(S177,Sheet1!$B$2:$C$12,2,TRUE)</f>
        <v>#N/A</v>
      </c>
      <c r="U177" s="5"/>
      <c r="V177" s="19" t="e">
        <f>VLOOKUP(U177,Sheet1!$B$2:$C$12,2,TRUE)</f>
        <v>#N/A</v>
      </c>
      <c r="W177" s="5"/>
      <c r="X177" s="19" t="e">
        <f>VLOOKUP(W177,Sheet1!$B$2:$C$12,2,TRUE)</f>
        <v>#N/A</v>
      </c>
      <c r="Y177" s="5"/>
      <c r="Z177" s="19" t="e">
        <f>VLOOKUP(Y177,Sheet1!$B$2:$C$12,2,TRUE)</f>
        <v>#N/A</v>
      </c>
      <c r="AA177" s="5"/>
      <c r="AB177" s="19" t="e">
        <f>VLOOKUP(AA177,Sheet1!$B$2:$C$12,2,TRUE)</f>
        <v>#N/A</v>
      </c>
      <c r="AC177" s="5" t="e">
        <f t="shared" si="67"/>
        <v>#N/A</v>
      </c>
      <c r="AD177" s="226">
        <f t="shared" si="53"/>
        <v>0</v>
      </c>
      <c r="AE177" s="9" t="e">
        <f t="shared" si="54"/>
        <v>#N/A</v>
      </c>
      <c r="AF177" s="5" t="e">
        <f t="shared" si="68"/>
        <v>#N/A</v>
      </c>
      <c r="AG177" s="226">
        <f t="shared" si="69"/>
        <v>0</v>
      </c>
      <c r="AH177" s="9" t="e">
        <f t="shared" si="61"/>
        <v>#N/A</v>
      </c>
      <c r="AI177" s="227"/>
      <c r="AJ177" s="9" t="e">
        <f t="shared" si="70"/>
        <v>#N/A</v>
      </c>
      <c r="AK177" s="9">
        <f t="shared" ref="AK177:AK193" si="75">COUNTIF(E177:Z177,"D")*1</f>
        <v>0</v>
      </c>
      <c r="AL177" s="9" t="e">
        <f t="shared" si="71"/>
        <v>#N/A</v>
      </c>
      <c r="AM177" s="9" t="e">
        <f t="shared" si="74"/>
        <v>#N/A</v>
      </c>
      <c r="AN177" s="5"/>
      <c r="AO177" s="5"/>
      <c r="AP177" s="9"/>
      <c r="AQ177" s="5"/>
      <c r="AR177" s="25"/>
      <c r="AS177" s="25"/>
    </row>
    <row r="178" spans="1:45" s="7" customFormat="1" ht="20.100000000000001" hidden="1" customHeight="1" x14ac:dyDescent="0.25">
      <c r="A178" s="86">
        <v>146</v>
      </c>
      <c r="B178" s="271" t="s">
        <v>111</v>
      </c>
      <c r="C178" s="272" t="s">
        <v>547</v>
      </c>
      <c r="D178" s="233"/>
      <c r="E178" s="5" t="str">
        <f>VLOOKUP($C178,'[4]Gui chi Quynh'!$D$7:$F$393,3,0)</f>
        <v>A3</v>
      </c>
      <c r="F178" s="19">
        <f>VLOOKUP(E178,Sheet1!$B$2:$C$12,2,TRUE)</f>
        <v>8</v>
      </c>
      <c r="G178" s="5" t="str">
        <f>VLOOKUP($C178,'[5]Gui chi Quynh'!$C$7:$E$391,3,0)</f>
        <v>A2</v>
      </c>
      <c r="H178" s="19">
        <f>VLOOKUP(G178,Sheet1!$B$2:$C$12,2,TRUE)</f>
        <v>9</v>
      </c>
      <c r="I178" s="5" t="str">
        <f>VLOOKUP($C178,'[6]Gui chi Quynh'!$C$7:$E$389,3,0)</f>
        <v>A3</v>
      </c>
      <c r="J178" s="19">
        <f>VLOOKUP(I178,Sheet1!$B$2:$C$12,2,TRUE)</f>
        <v>8</v>
      </c>
      <c r="K178" s="5" t="str">
        <f>VLOOKUP($C178,'[7]Gui chi Quynh'!$C$7:$E$389,3,0)</f>
        <v>A2</v>
      </c>
      <c r="L178" s="19">
        <f>VLOOKUP(K178,Sheet1!$B$2:$C$12,2,TRUE)</f>
        <v>9</v>
      </c>
      <c r="M178" s="5" t="str">
        <f>VLOOKUP($C178,'[8]Gui chi Quynh'!$C$7:$E$388,3,0)</f>
        <v>A2</v>
      </c>
      <c r="N178" s="19">
        <f>VLOOKUP(M178,Sheet1!$B$2:$C$12,2,TRUE)</f>
        <v>9</v>
      </c>
      <c r="O178" s="5">
        <f t="shared" ref="O178:O193" si="76">ROUND(AVERAGE(F178,H178,J178,L178,N178),2)</f>
        <v>8.6</v>
      </c>
      <c r="P178" s="226">
        <f t="shared" ref="P178:P193" si="77">COUNTIF(D178:M178,"C*")*1+COUNTIF(D178:M178,"D")*2+COUNTIF(D178:M178,"E")*3</f>
        <v>0</v>
      </c>
      <c r="Q178" s="9" t="str">
        <f t="shared" si="72"/>
        <v>Xuất sắc</v>
      </c>
      <c r="R178" s="10"/>
      <c r="S178" s="17"/>
      <c r="T178" s="19" t="e">
        <f>VLOOKUP(S178,Sheet1!$B$2:$C$12,2,TRUE)</f>
        <v>#N/A</v>
      </c>
      <c r="U178" s="5"/>
      <c r="V178" s="19" t="e">
        <f>VLOOKUP(U178,Sheet1!$B$2:$C$12,2,TRUE)</f>
        <v>#N/A</v>
      </c>
      <c r="W178" s="5"/>
      <c r="X178" s="19" t="e">
        <f>VLOOKUP(W178,Sheet1!$B$2:$C$12,2,TRUE)</f>
        <v>#N/A</v>
      </c>
      <c r="Y178" s="5"/>
      <c r="Z178" s="19" t="e">
        <f>VLOOKUP(Y178,Sheet1!$B$2:$C$12,2,TRUE)</f>
        <v>#N/A</v>
      </c>
      <c r="AA178" s="5"/>
      <c r="AB178" s="19" t="e">
        <f>VLOOKUP(AA178,Sheet1!$B$2:$C$12,2,TRUE)</f>
        <v>#N/A</v>
      </c>
      <c r="AC178" s="5" t="e">
        <f>ROUND(AVERAGE(T178,V178,X178,Z178),2)</f>
        <v>#N/A</v>
      </c>
      <c r="AD178" s="226">
        <f>COUNTIF(S178:AA178,"C*")*1+COUNTIF(S178:AA178,"D")*2+COUNTIF(S178:AA178,"E")*3</f>
        <v>0</v>
      </c>
      <c r="AE178" s="9" t="e">
        <f>IF(AD178&gt;=3,"Không hoàn thành",IF(AND($AC178&gt;=8,$AC178&lt;=10,AD178=0),"Xuất sắc",IF(AND($AC178&gt;=8,$AC178&lt;=10,AD178=1),"Tốt",IF(AND($AC178&gt;=8,$AC178&lt;=10,AD178=2),"Hoàn thành",IF(AND($AC178&gt;6,$AC178&lt;8,AD178&lt;=1),"Tốt",IF(AND($AC178&gt;6,$AC178&lt;8,AD178=2),"Hoàn thành",IF(AND($AC178&gt;=5,$AC178&lt;=6,AD178&lt;=2),"Hoàn thành",IF(AND($AC178&lt;5,AD178&gt;3),"Không hoàn thành",""))))))))</f>
        <v>#N/A</v>
      </c>
      <c r="AF178" s="5" t="e">
        <f>ROUND(AVERAGE(T178,V178,X178,Z178,AB178),2)</f>
        <v>#N/A</v>
      </c>
      <c r="AG178" s="226">
        <f>COUNTIF(S178:AB178,"C*")*1+COUNTIF(S178:AB178,"D")*2+COUNTIF(S178:AB178,"E")*3</f>
        <v>0</v>
      </c>
      <c r="AH178" s="9" t="e">
        <f>IF(AG178&gt;=3,"Không hoàn thành",IF(AND($AF178&gt;=8,$AF178&lt;=10,AG178=0),"Xuất sắc",IF(AND($AF178&gt;=8,$AF178&lt;=10,AG178=1),"Tốt",IF(AND($AF178&gt;=8,$AF178&lt;=10,AG178=2),"Hoàn thành",IF(AND($AF178&gt;6,$AF178&lt;8,AG178&lt;=1),"Tốt",IF(AND($AF178&gt;6,$AF178&lt;8,AG178=2),"Hoàn thành",IF(AND($AF178&gt;=5,$AF178&lt;=6,AG178&lt;=2),"Hoàn thành",IF(AND($AF178&lt;5,AG178&gt;3),"Không hoàn thành",""))))))))</f>
        <v>#N/A</v>
      </c>
      <c r="AI178" s="227"/>
      <c r="AJ178" s="9" t="e">
        <f>ROUND(AVERAGE(O178,AC178),2)</f>
        <v>#N/A</v>
      </c>
      <c r="AK178" s="9">
        <f t="shared" si="75"/>
        <v>0</v>
      </c>
      <c r="AL178" s="9" t="e">
        <f>IF($AJ178&gt;=8,"Xuất sắc",IF($AJ178&gt;6,"Tốt",IF($AJ178&gt;=5,"Hoàn thành","Không hoàn thành")))</f>
        <v>#N/A</v>
      </c>
      <c r="AM178" s="9" t="e">
        <f>IF($AK178=1,"Không đạt LĐTT",IF(OR($AL178= "Xuất sắc", $AL178="Tốt"),"Đạt LĐTT","Không đạt LĐTT"))</f>
        <v>#N/A</v>
      </c>
      <c r="AN178" s="5"/>
      <c r="AO178" s="5"/>
      <c r="AP178" s="9"/>
      <c r="AQ178" s="5"/>
      <c r="AR178" s="25"/>
      <c r="AS178" s="25"/>
    </row>
    <row r="179" spans="1:45" s="7" customFormat="1" ht="20.100000000000001" hidden="1" customHeight="1" x14ac:dyDescent="0.25">
      <c r="A179" s="86">
        <f>A178+1</f>
        <v>147</v>
      </c>
      <c r="B179" s="271" t="s">
        <v>112</v>
      </c>
      <c r="C179" s="272" t="s">
        <v>548</v>
      </c>
      <c r="D179" s="19"/>
      <c r="E179" s="5" t="str">
        <f>VLOOKUP($C179,'[4]Gui chi Quynh'!$D$7:$F$393,3,0)</f>
        <v>A3</v>
      </c>
      <c r="F179" s="19">
        <f>VLOOKUP(E179,Sheet1!$B$2:$C$12,2,TRUE)</f>
        <v>8</v>
      </c>
      <c r="G179" s="5" t="str">
        <f>VLOOKUP($C179,'[5]Gui chi Quynh'!$C$7:$E$391,3,0)</f>
        <v>A2</v>
      </c>
      <c r="H179" s="19">
        <f>VLOOKUP(G179,Sheet1!$B$2:$C$12,2,TRUE)</f>
        <v>9</v>
      </c>
      <c r="I179" s="5" t="str">
        <f>VLOOKUP($C179,'[6]Gui chi Quynh'!$C$7:$E$389,3,0)</f>
        <v>A2</v>
      </c>
      <c r="J179" s="19">
        <f>VLOOKUP(I179,Sheet1!$B$2:$C$12,2,TRUE)</f>
        <v>9</v>
      </c>
      <c r="K179" s="5" t="str">
        <f>VLOOKUP($C179,'[7]Gui chi Quynh'!$C$7:$E$389,3,0)</f>
        <v>A1</v>
      </c>
      <c r="L179" s="19">
        <f>VLOOKUP(K179,Sheet1!$B$2:$C$12,2,TRUE)</f>
        <v>10</v>
      </c>
      <c r="M179" s="5" t="str">
        <f>VLOOKUP($C179,'[8]Gui chi Quynh'!$C$7:$E$388,3,0)</f>
        <v>A2</v>
      </c>
      <c r="N179" s="19">
        <f>VLOOKUP(M179,Sheet1!$B$2:$C$12,2,TRUE)</f>
        <v>9</v>
      </c>
      <c r="O179" s="5">
        <f t="shared" si="76"/>
        <v>9</v>
      </c>
      <c r="P179" s="226">
        <f t="shared" si="77"/>
        <v>0</v>
      </c>
      <c r="Q179" s="9" t="str">
        <f t="shared" si="72"/>
        <v>Xuất sắc</v>
      </c>
      <c r="R179" s="10"/>
      <c r="S179" s="17"/>
      <c r="T179" s="19" t="e">
        <f>VLOOKUP(S179,Sheet1!$B$2:$C$12,2,TRUE)</f>
        <v>#N/A</v>
      </c>
      <c r="U179" s="5"/>
      <c r="V179" s="19" t="e">
        <f>VLOOKUP(U179,Sheet1!$B$2:$C$12,2,TRUE)</f>
        <v>#N/A</v>
      </c>
      <c r="W179" s="5"/>
      <c r="X179" s="19" t="e">
        <f>VLOOKUP(W179,Sheet1!$B$2:$C$12,2,TRUE)</f>
        <v>#N/A</v>
      </c>
      <c r="Y179" s="5"/>
      <c r="Z179" s="19" t="e">
        <f>VLOOKUP(Y179,Sheet1!$B$2:$C$12,2,TRUE)</f>
        <v>#N/A</v>
      </c>
      <c r="AA179" s="5"/>
      <c r="AB179" s="19" t="e">
        <f>VLOOKUP(AA179,Sheet1!$B$2:$C$12,2,TRUE)</f>
        <v>#N/A</v>
      </c>
      <c r="AC179" s="5" t="e">
        <f>ROUND(AVERAGE(T179,V179,X179,Z179),2)</f>
        <v>#N/A</v>
      </c>
      <c r="AD179" s="226">
        <f>COUNTIF(S179:AA179,"C*")*1+COUNTIF(S179:AA179,"D")*2+COUNTIF(S179:AA179,"E")*3</f>
        <v>0</v>
      </c>
      <c r="AE179" s="9" t="e">
        <f>IF(AD179&gt;=3,"Không hoàn thành",IF(AND($AC179&gt;=8,$AC179&lt;=10,AD179=0),"Xuất sắc",IF(AND($AC179&gt;=8,$AC179&lt;=10,AD179=1),"Tốt",IF(AND($AC179&gt;=8,$AC179&lt;=10,AD179=2),"Hoàn thành",IF(AND($AC179&gt;6,$AC179&lt;8,AD179&lt;=1),"Tốt",IF(AND($AC179&gt;6,$AC179&lt;8,AD179=2),"Hoàn thành",IF(AND($AC179&gt;=5,$AC179&lt;=6,AD179&lt;=2),"Hoàn thành",IF(AND($AC179&lt;5,AD179&gt;3),"Không hoàn thành",""))))))))</f>
        <v>#N/A</v>
      </c>
      <c r="AF179" s="5" t="e">
        <f>ROUND(AVERAGE(T179,V179,X179,Z179,AB179),2)</f>
        <v>#N/A</v>
      </c>
      <c r="AG179" s="226">
        <f>COUNTIF(S179:AB179,"C*")*1+COUNTIF(S179:AB179,"D")*2+COUNTIF(S179:AB179,"E")*3</f>
        <v>0</v>
      </c>
      <c r="AH179" s="9" t="e">
        <f>IF(AG179&gt;=3,"Không hoàn thành",IF(AND($AF179&gt;=8,$AF179&lt;=10,AG179=0),"Xuất sắc",IF(AND($AF179&gt;=8,$AF179&lt;=10,AG179=1),"Tốt",IF(AND($AF179&gt;=8,$AF179&lt;=10,AG179=2),"Hoàn thành",IF(AND($AF179&gt;6,$AF179&lt;8,AG179&lt;=1),"Tốt",IF(AND($AF179&gt;6,$AF179&lt;8,AG179=2),"Hoàn thành",IF(AND($AF179&gt;=5,$AF179&lt;=6,AG179&lt;=2),"Hoàn thành",IF(AND($AF179&lt;5,AG179&gt;3),"Không hoàn thành",""))))))))</f>
        <v>#N/A</v>
      </c>
      <c r="AI179" s="227"/>
      <c r="AJ179" s="9" t="e">
        <f>ROUND(AVERAGE(O179,AC179),2)</f>
        <v>#N/A</v>
      </c>
      <c r="AK179" s="9">
        <f t="shared" si="75"/>
        <v>0</v>
      </c>
      <c r="AL179" s="9" t="e">
        <f>IF($AJ179&gt;=8,"Xuất sắc",IF($AJ179&gt;6,"Tốt",IF($AJ179&gt;=5,"Hoàn thành","Không hoàn thành")))</f>
        <v>#N/A</v>
      </c>
      <c r="AM179" s="9" t="e">
        <f>IF($AK179=1,"Không đạt LĐTT",IF(OR($AL179= "Xuất sắc", $AL179="Tốt"),"Đạt LĐTT","Không đạt LĐTT"))</f>
        <v>#N/A</v>
      </c>
      <c r="AN179" s="5"/>
      <c r="AO179" s="5"/>
      <c r="AP179" s="9"/>
      <c r="AQ179" s="5"/>
      <c r="AR179" s="25"/>
      <c r="AS179" s="25"/>
    </row>
    <row r="180" spans="1:45" s="7" customFormat="1" ht="20.100000000000001" hidden="1" customHeight="1" x14ac:dyDescent="0.25">
      <c r="A180" s="86">
        <f t="shared" ref="A180:A193" si="78">A179+1</f>
        <v>148</v>
      </c>
      <c r="B180" s="271" t="s">
        <v>113</v>
      </c>
      <c r="C180" s="272" t="s">
        <v>552</v>
      </c>
      <c r="D180" s="233"/>
      <c r="E180" s="5" t="str">
        <f>VLOOKUP($C180,'[4]Gui chi Quynh'!$D$7:$F$393,3,0)</f>
        <v>A3</v>
      </c>
      <c r="F180" s="19">
        <f>VLOOKUP(E180,Sheet1!$B$2:$C$12,2,TRUE)</f>
        <v>8</v>
      </c>
      <c r="G180" s="5" t="str">
        <f>VLOOKUP($C180,'[5]Gui chi Quynh'!$C$7:$E$391,3,0)</f>
        <v>A4</v>
      </c>
      <c r="H180" s="19">
        <f>VLOOKUP(G180,Sheet1!$B$2:$C$12,2,TRUE)</f>
        <v>7</v>
      </c>
      <c r="I180" s="5" t="str">
        <f>VLOOKUP($C180,'[6]Gui chi Quynh'!$C$7:$E$389,3,0)</f>
        <v>A3</v>
      </c>
      <c r="J180" s="19">
        <f>VLOOKUP(I180,Sheet1!$B$2:$C$12,2,TRUE)</f>
        <v>8</v>
      </c>
      <c r="K180" s="5" t="str">
        <f>VLOOKUP($C180,'[7]Gui chi Quynh'!$C$7:$E$389,3,0)</f>
        <v>A3</v>
      </c>
      <c r="L180" s="19">
        <f>VLOOKUP(K180,Sheet1!$B$2:$C$12,2,TRUE)</f>
        <v>8</v>
      </c>
      <c r="M180" s="5" t="str">
        <f>VLOOKUP($C180,'[8]Gui chi Quynh'!$C$7:$E$388,3,0)</f>
        <v>A4</v>
      </c>
      <c r="N180" s="19">
        <f>VLOOKUP(M180,Sheet1!$B$2:$C$12,2,TRUE)</f>
        <v>7</v>
      </c>
      <c r="O180" s="5">
        <f t="shared" si="76"/>
        <v>7.6</v>
      </c>
      <c r="P180" s="226">
        <f t="shared" si="77"/>
        <v>0</v>
      </c>
      <c r="Q180" s="9" t="str">
        <f t="shared" si="72"/>
        <v>Tốt</v>
      </c>
      <c r="R180" s="10"/>
      <c r="S180" s="17"/>
      <c r="T180" s="19" t="e">
        <f>VLOOKUP(S180,Sheet1!$B$2:$C$12,2,TRUE)</f>
        <v>#N/A</v>
      </c>
      <c r="U180" s="5"/>
      <c r="V180" s="19" t="e">
        <f>VLOOKUP(U180,Sheet1!$B$2:$C$12,2,TRUE)</f>
        <v>#N/A</v>
      </c>
      <c r="W180" s="5"/>
      <c r="X180" s="19" t="e">
        <f>VLOOKUP(W180,Sheet1!$B$2:$C$12,2,TRUE)</f>
        <v>#N/A</v>
      </c>
      <c r="Y180" s="5"/>
      <c r="Z180" s="19" t="e">
        <f>VLOOKUP(Y180,Sheet1!$B$2:$C$12,2,TRUE)</f>
        <v>#N/A</v>
      </c>
      <c r="AA180" s="5"/>
      <c r="AB180" s="19" t="e">
        <f>VLOOKUP(AA180,Sheet1!$B$2:$C$12,2,TRUE)</f>
        <v>#N/A</v>
      </c>
      <c r="AC180" s="5" t="e">
        <f t="shared" si="67"/>
        <v>#N/A</v>
      </c>
      <c r="AD180" s="226">
        <f t="shared" ref="AD180:AD193" si="79">COUNTIF(S180:AA180,"C*")*1+COUNTIF(S180:AA180,"D")*2+COUNTIF(S180:AA180,"E")*3</f>
        <v>0</v>
      </c>
      <c r="AE180" s="9" t="e">
        <f t="shared" ref="AE180:AE193" si="80">IF(AD180&gt;=3,"Không hoàn thành",IF(AND($AC180&gt;=8,$AC180&lt;=10,AD180=0),"Xuất sắc",IF(AND($AC180&gt;=8,$AC180&lt;=10,AD180=1),"Tốt",IF(AND($AC180&gt;=8,$AC180&lt;=10,AD180=2),"Hoàn thành",IF(AND($AC180&gt;6,$AC180&lt;8,AD180&lt;=1),"Tốt",IF(AND($AC180&gt;6,$AC180&lt;8,AD180=2),"Hoàn thành",IF(AND($AC180&gt;=5,$AC180&lt;=6,AD180&lt;=2),"Hoàn thành",IF(AND($AC180&lt;5,AD180&gt;3),"Không hoàn thành",""))))))))</f>
        <v>#N/A</v>
      </c>
      <c r="AF180" s="5" t="e">
        <f t="shared" si="68"/>
        <v>#N/A</v>
      </c>
      <c r="AG180" s="226">
        <f t="shared" si="69"/>
        <v>0</v>
      </c>
      <c r="AH180" s="9" t="e">
        <f t="shared" si="61"/>
        <v>#N/A</v>
      </c>
      <c r="AI180" s="227"/>
      <c r="AJ180" s="9" t="e">
        <f t="shared" si="70"/>
        <v>#N/A</v>
      </c>
      <c r="AK180" s="9">
        <f t="shared" si="75"/>
        <v>0</v>
      </c>
      <c r="AL180" s="9" t="e">
        <f t="shared" si="71"/>
        <v>#N/A</v>
      </c>
      <c r="AM180" s="9" t="e">
        <f t="shared" si="74"/>
        <v>#N/A</v>
      </c>
      <c r="AN180" s="5"/>
      <c r="AO180" s="5"/>
      <c r="AP180" s="9"/>
      <c r="AQ180" s="5"/>
      <c r="AR180" s="25"/>
      <c r="AS180" s="25"/>
    </row>
    <row r="181" spans="1:45" s="7" customFormat="1" ht="20.100000000000001" hidden="1" customHeight="1" x14ac:dyDescent="0.25">
      <c r="A181" s="86">
        <f t="shared" si="78"/>
        <v>149</v>
      </c>
      <c r="B181" s="271" t="s">
        <v>119</v>
      </c>
      <c r="C181" s="272" t="s">
        <v>557</v>
      </c>
      <c r="D181" s="19"/>
      <c r="E181" s="5" t="str">
        <f>VLOOKUP($C181,'[4]Gui chi Quynh'!$D$7:$F$393,3,0)</f>
        <v>A4</v>
      </c>
      <c r="F181" s="19">
        <f>VLOOKUP(E181,Sheet1!$B$2:$C$12,2,TRUE)</f>
        <v>7</v>
      </c>
      <c r="G181" s="5" t="str">
        <f>VLOOKUP($C181,'[5]Gui chi Quynh'!$C$7:$E$391,3,0)</f>
        <v>A4</v>
      </c>
      <c r="H181" s="19">
        <f>VLOOKUP(G181,Sheet1!$B$2:$C$12,2,TRUE)</f>
        <v>7</v>
      </c>
      <c r="I181" s="5" t="str">
        <f>VLOOKUP($C181,'[6]Gui chi Quynh'!$C$7:$E$389,3,0)</f>
        <v>A4</v>
      </c>
      <c r="J181" s="19">
        <f>VLOOKUP(I181,Sheet1!$B$2:$C$12,2,TRUE)</f>
        <v>7</v>
      </c>
      <c r="K181" s="5" t="str">
        <f>VLOOKUP($C181,'[7]Gui chi Quynh'!$C$7:$E$389,3,0)</f>
        <v>A4</v>
      </c>
      <c r="L181" s="19">
        <f>VLOOKUP(K181,Sheet1!$B$2:$C$12,2,TRUE)</f>
        <v>7</v>
      </c>
      <c r="M181" s="5" t="str">
        <f>VLOOKUP($C181,'[8]Gui chi Quynh'!$C$7:$E$388,3,0)</f>
        <v>A3</v>
      </c>
      <c r="N181" s="19">
        <f>VLOOKUP(M181,Sheet1!$B$2:$C$12,2,TRUE)</f>
        <v>8</v>
      </c>
      <c r="O181" s="5">
        <f t="shared" si="76"/>
        <v>7.2</v>
      </c>
      <c r="P181" s="226">
        <f t="shared" si="77"/>
        <v>0</v>
      </c>
      <c r="Q181" s="9" t="str">
        <f t="shared" si="72"/>
        <v>Tốt</v>
      </c>
      <c r="R181" s="10"/>
      <c r="S181" s="17"/>
      <c r="T181" s="19" t="e">
        <f>VLOOKUP(S181,Sheet1!$B$2:$C$12,2,TRUE)</f>
        <v>#N/A</v>
      </c>
      <c r="U181" s="5"/>
      <c r="V181" s="19" t="e">
        <f>VLOOKUP(U181,Sheet1!$B$2:$C$12,2,TRUE)</f>
        <v>#N/A</v>
      </c>
      <c r="W181" s="5"/>
      <c r="X181" s="19" t="e">
        <f>VLOOKUP(W181,Sheet1!$B$2:$C$12,2,TRUE)</f>
        <v>#N/A</v>
      </c>
      <c r="Y181" s="5"/>
      <c r="Z181" s="19" t="e">
        <f>VLOOKUP(Y181,Sheet1!$B$2:$C$12,2,TRUE)</f>
        <v>#N/A</v>
      </c>
      <c r="AA181" s="5"/>
      <c r="AB181" s="19" t="e">
        <f>VLOOKUP(AA181,Sheet1!$B$2:$C$12,2,TRUE)</f>
        <v>#N/A</v>
      </c>
      <c r="AC181" s="5" t="e">
        <f t="shared" si="67"/>
        <v>#N/A</v>
      </c>
      <c r="AD181" s="226">
        <f t="shared" si="79"/>
        <v>0</v>
      </c>
      <c r="AE181" s="9" t="e">
        <f t="shared" si="80"/>
        <v>#N/A</v>
      </c>
      <c r="AF181" s="5" t="e">
        <f t="shared" si="68"/>
        <v>#N/A</v>
      </c>
      <c r="AG181" s="226">
        <f t="shared" si="69"/>
        <v>0</v>
      </c>
      <c r="AH181" s="9" t="e">
        <f t="shared" si="61"/>
        <v>#N/A</v>
      </c>
      <c r="AI181" s="227"/>
      <c r="AJ181" s="9" t="e">
        <f t="shared" si="70"/>
        <v>#N/A</v>
      </c>
      <c r="AK181" s="9">
        <f t="shared" si="75"/>
        <v>0</v>
      </c>
      <c r="AL181" s="9" t="e">
        <f t="shared" si="71"/>
        <v>#N/A</v>
      </c>
      <c r="AM181" s="9" t="e">
        <f t="shared" si="74"/>
        <v>#N/A</v>
      </c>
      <c r="AN181" s="5"/>
      <c r="AO181" s="5"/>
      <c r="AP181" s="9"/>
      <c r="AQ181" s="5"/>
      <c r="AR181" s="25"/>
      <c r="AS181" s="25"/>
    </row>
    <row r="182" spans="1:45" s="7" customFormat="1" ht="20.100000000000001" hidden="1" customHeight="1" x14ac:dyDescent="0.25">
      <c r="A182" s="86">
        <f t="shared" si="78"/>
        <v>150</v>
      </c>
      <c r="B182" s="271" t="s">
        <v>115</v>
      </c>
      <c r="C182" s="272" t="s">
        <v>553</v>
      </c>
      <c r="D182" s="19"/>
      <c r="E182" s="5" t="str">
        <f>VLOOKUP($C182,'[4]Gui chi Quynh'!$D$7:$F$393,3,0)</f>
        <v>A2</v>
      </c>
      <c r="F182" s="19">
        <f>VLOOKUP(E182,Sheet1!$B$2:$C$12,2,TRUE)</f>
        <v>9</v>
      </c>
      <c r="G182" s="5" t="str">
        <f>VLOOKUP($C182,'[5]Gui chi Quynh'!$C$7:$E$391,3,0)</f>
        <v>A3</v>
      </c>
      <c r="H182" s="19">
        <f>VLOOKUP(G182,Sheet1!$B$2:$C$12,2,TRUE)</f>
        <v>8</v>
      </c>
      <c r="I182" s="5" t="str">
        <f>VLOOKUP($C182,'[6]Gui chi Quynh'!$C$7:$E$389,3,0)</f>
        <v>A3</v>
      </c>
      <c r="J182" s="19">
        <f>VLOOKUP(I182,Sheet1!$B$2:$C$12,2,TRUE)</f>
        <v>8</v>
      </c>
      <c r="K182" s="5" t="str">
        <f>VLOOKUP($C182,'[7]Gui chi Quynh'!$C$7:$E$389,3,0)</f>
        <v>A3</v>
      </c>
      <c r="L182" s="19">
        <f>VLOOKUP(K182,Sheet1!$B$2:$C$12,2,TRUE)</f>
        <v>8</v>
      </c>
      <c r="M182" s="5" t="str">
        <f>VLOOKUP($C182,'[8]Gui chi Quynh'!$C$7:$E$388,3,0)</f>
        <v>A3</v>
      </c>
      <c r="N182" s="19">
        <f>VLOOKUP(M182,Sheet1!$B$2:$C$12,2,TRUE)</f>
        <v>8</v>
      </c>
      <c r="O182" s="5">
        <f t="shared" si="76"/>
        <v>8.1999999999999993</v>
      </c>
      <c r="P182" s="226">
        <f t="shared" si="77"/>
        <v>0</v>
      </c>
      <c r="Q182" s="9" t="str">
        <f t="shared" si="72"/>
        <v>Xuất sắc</v>
      </c>
      <c r="R182" s="10"/>
      <c r="S182" s="17"/>
      <c r="T182" s="19" t="e">
        <f>VLOOKUP(S182,Sheet1!$B$2:$C$12,2,TRUE)</f>
        <v>#N/A</v>
      </c>
      <c r="U182" s="5"/>
      <c r="V182" s="19" t="e">
        <f>VLOOKUP(U182,Sheet1!$B$2:$C$12,2,TRUE)</f>
        <v>#N/A</v>
      </c>
      <c r="W182" s="5"/>
      <c r="X182" s="19" t="e">
        <f>VLOOKUP(W182,Sheet1!$B$2:$C$12,2,TRUE)</f>
        <v>#N/A</v>
      </c>
      <c r="Y182" s="5"/>
      <c r="Z182" s="19" t="e">
        <f>VLOOKUP(Y182,Sheet1!$B$2:$C$12,2,TRUE)</f>
        <v>#N/A</v>
      </c>
      <c r="AA182" s="5"/>
      <c r="AB182" s="19" t="e">
        <f>VLOOKUP(AA182,Sheet1!$B$2:$C$12,2,TRUE)</f>
        <v>#N/A</v>
      </c>
      <c r="AC182" s="5" t="e">
        <f t="shared" si="67"/>
        <v>#N/A</v>
      </c>
      <c r="AD182" s="226">
        <f t="shared" si="79"/>
        <v>0</v>
      </c>
      <c r="AE182" s="9" t="e">
        <f t="shared" si="80"/>
        <v>#N/A</v>
      </c>
      <c r="AF182" s="5" t="e">
        <f t="shared" si="68"/>
        <v>#N/A</v>
      </c>
      <c r="AG182" s="226">
        <f t="shared" si="69"/>
        <v>0</v>
      </c>
      <c r="AH182" s="9" t="e">
        <f t="shared" si="61"/>
        <v>#N/A</v>
      </c>
      <c r="AI182" s="227"/>
      <c r="AJ182" s="9" t="e">
        <f t="shared" si="70"/>
        <v>#N/A</v>
      </c>
      <c r="AK182" s="9">
        <f t="shared" si="75"/>
        <v>0</v>
      </c>
      <c r="AL182" s="9" t="e">
        <f t="shared" si="71"/>
        <v>#N/A</v>
      </c>
      <c r="AM182" s="9" t="e">
        <f t="shared" si="74"/>
        <v>#N/A</v>
      </c>
      <c r="AN182" s="5"/>
      <c r="AO182" s="5"/>
      <c r="AP182" s="9"/>
      <c r="AQ182" s="5"/>
      <c r="AR182" s="25"/>
      <c r="AS182" s="25"/>
    </row>
    <row r="183" spans="1:45" s="7" customFormat="1" ht="20.100000000000001" hidden="1" customHeight="1" x14ac:dyDescent="0.25">
      <c r="A183" s="86">
        <f t="shared" si="78"/>
        <v>151</v>
      </c>
      <c r="B183" s="271" t="s">
        <v>123</v>
      </c>
      <c r="C183" s="272" t="s">
        <v>549</v>
      </c>
      <c r="D183" s="19"/>
      <c r="E183" s="5" t="str">
        <f>VLOOKUP($C183,'[4]Gui chi Quynh'!$D$7:$F$393,3,0)</f>
        <v>A3</v>
      </c>
      <c r="F183" s="19">
        <f>VLOOKUP(E183,Sheet1!$B$2:$C$12,2,TRUE)</f>
        <v>8</v>
      </c>
      <c r="G183" s="5" t="str">
        <f>VLOOKUP($C183,'[5]Gui chi Quynh'!$C$7:$E$391,3,0)</f>
        <v>A4</v>
      </c>
      <c r="H183" s="19">
        <f>VLOOKUP(G183,Sheet1!$B$2:$C$12,2,TRUE)</f>
        <v>7</v>
      </c>
      <c r="I183" s="5" t="str">
        <f>VLOOKUP($C183,'[6]Gui chi Quynh'!$C$7:$E$389,3,0)</f>
        <v>A3</v>
      </c>
      <c r="J183" s="19">
        <f>VLOOKUP(I183,Sheet1!$B$2:$C$12,2,TRUE)</f>
        <v>8</v>
      </c>
      <c r="K183" s="5" t="str">
        <f>VLOOKUP($C183,'[7]Gui chi Quynh'!$C$7:$E$389,3,0)</f>
        <v>A2</v>
      </c>
      <c r="L183" s="19">
        <f>VLOOKUP(K183,Sheet1!$B$2:$C$12,2,TRUE)</f>
        <v>9</v>
      </c>
      <c r="M183" s="5" t="str">
        <f>VLOOKUP($C183,'[8]Gui chi Quynh'!$C$7:$E$388,3,0)</f>
        <v>A3</v>
      </c>
      <c r="N183" s="19">
        <f>VLOOKUP(M183,Sheet1!$B$2:$C$12,2,TRUE)</f>
        <v>8</v>
      </c>
      <c r="O183" s="5">
        <f t="shared" si="76"/>
        <v>8</v>
      </c>
      <c r="P183" s="226">
        <f t="shared" si="77"/>
        <v>0</v>
      </c>
      <c r="Q183" s="9" t="str">
        <f t="shared" si="72"/>
        <v>Xuất sắc</v>
      </c>
      <c r="R183" s="10"/>
      <c r="S183" s="17"/>
      <c r="T183" s="19" t="e">
        <f>VLOOKUP(S183,Sheet1!$B$2:$C$12,2,TRUE)</f>
        <v>#N/A</v>
      </c>
      <c r="U183" s="5"/>
      <c r="V183" s="19" t="e">
        <f>VLOOKUP(U183,Sheet1!$B$2:$C$12,2,TRUE)</f>
        <v>#N/A</v>
      </c>
      <c r="W183" s="5"/>
      <c r="X183" s="19" t="e">
        <f>VLOOKUP(W183,Sheet1!$B$2:$C$12,2,TRUE)</f>
        <v>#N/A</v>
      </c>
      <c r="Y183" s="5"/>
      <c r="Z183" s="19" t="e">
        <f>VLOOKUP(Y183,Sheet1!$B$2:$C$12,2,TRUE)</f>
        <v>#N/A</v>
      </c>
      <c r="AA183" s="5"/>
      <c r="AB183" s="19" t="e">
        <f>VLOOKUP(AA183,Sheet1!$B$2:$C$12,2,TRUE)</f>
        <v>#N/A</v>
      </c>
      <c r="AC183" s="5" t="e">
        <f t="shared" si="67"/>
        <v>#N/A</v>
      </c>
      <c r="AD183" s="226">
        <f t="shared" si="79"/>
        <v>0</v>
      </c>
      <c r="AE183" s="9" t="e">
        <f t="shared" si="80"/>
        <v>#N/A</v>
      </c>
      <c r="AF183" s="5" t="e">
        <f t="shared" si="68"/>
        <v>#N/A</v>
      </c>
      <c r="AG183" s="226">
        <f t="shared" si="69"/>
        <v>0</v>
      </c>
      <c r="AH183" s="9" t="e">
        <f t="shared" si="61"/>
        <v>#N/A</v>
      </c>
      <c r="AI183" s="227"/>
      <c r="AJ183" s="9" t="e">
        <f t="shared" si="70"/>
        <v>#N/A</v>
      </c>
      <c r="AK183" s="9">
        <f t="shared" si="75"/>
        <v>0</v>
      </c>
      <c r="AL183" s="9" t="e">
        <f t="shared" si="71"/>
        <v>#N/A</v>
      </c>
      <c r="AM183" s="9" t="e">
        <f t="shared" si="74"/>
        <v>#N/A</v>
      </c>
      <c r="AN183" s="12"/>
      <c r="AO183" s="5"/>
      <c r="AP183" s="9"/>
      <c r="AQ183" s="5"/>
      <c r="AR183" s="25"/>
      <c r="AS183" s="25"/>
    </row>
    <row r="184" spans="1:45" s="7" customFormat="1" ht="20.100000000000001" hidden="1" customHeight="1" x14ac:dyDescent="0.25">
      <c r="A184" s="86">
        <f t="shared" si="78"/>
        <v>152</v>
      </c>
      <c r="B184" s="271" t="s">
        <v>121</v>
      </c>
      <c r="C184" s="272" t="s">
        <v>559</v>
      </c>
      <c r="D184" s="19"/>
      <c r="E184" s="5" t="str">
        <f>VLOOKUP($C184,'[4]Gui chi Quynh'!$D$7:$F$393,3,0)</f>
        <v>A4</v>
      </c>
      <c r="F184" s="19">
        <f>VLOOKUP(E184,Sheet1!$B$2:$C$12,2,TRUE)</f>
        <v>7</v>
      </c>
      <c r="G184" s="5" t="str">
        <f>VLOOKUP($C184,'[5]Gui chi Quynh'!$C$7:$E$391,3,0)</f>
        <v>A4</v>
      </c>
      <c r="H184" s="19">
        <f>VLOOKUP(G184,Sheet1!$B$2:$C$12,2,TRUE)</f>
        <v>7</v>
      </c>
      <c r="I184" s="5" t="str">
        <f>VLOOKUP($C184,'[6]Gui chi Quynh'!$C$7:$E$389,3,0)</f>
        <v>A4</v>
      </c>
      <c r="J184" s="19">
        <f>VLOOKUP(I184,Sheet1!$B$2:$C$12,2,TRUE)</f>
        <v>7</v>
      </c>
      <c r="K184" s="5" t="str">
        <f>VLOOKUP($C184,'[7]Gui chi Quynh'!$C$7:$E$389,3,0)</f>
        <v>A4</v>
      </c>
      <c r="L184" s="19">
        <f>VLOOKUP(K184,Sheet1!$B$2:$C$12,2,TRUE)</f>
        <v>7</v>
      </c>
      <c r="M184" s="5" t="str">
        <f>VLOOKUP($C184,'[8]Gui chi Quynh'!$C$7:$E$388,3,0)</f>
        <v>A4</v>
      </c>
      <c r="N184" s="19">
        <f>VLOOKUP(M184,Sheet1!$B$2:$C$12,2,TRUE)</f>
        <v>7</v>
      </c>
      <c r="O184" s="5">
        <f t="shared" si="76"/>
        <v>7</v>
      </c>
      <c r="P184" s="226">
        <f t="shared" si="77"/>
        <v>0</v>
      </c>
      <c r="Q184" s="9" t="str">
        <f t="shared" si="72"/>
        <v>Tốt</v>
      </c>
      <c r="R184" s="10"/>
      <c r="S184" s="17"/>
      <c r="T184" s="19" t="e">
        <f>VLOOKUP(S184,Sheet1!$B$2:$C$12,2,TRUE)</f>
        <v>#N/A</v>
      </c>
      <c r="U184" s="5"/>
      <c r="V184" s="19" t="e">
        <f>VLOOKUP(U184,Sheet1!$B$2:$C$12,2,TRUE)</f>
        <v>#N/A</v>
      </c>
      <c r="W184" s="5"/>
      <c r="X184" s="19" t="e">
        <f>VLOOKUP(W184,Sheet1!$B$2:$C$12,2,TRUE)</f>
        <v>#N/A</v>
      </c>
      <c r="Y184" s="5"/>
      <c r="Z184" s="19" t="e">
        <f>VLOOKUP(Y184,Sheet1!$B$2:$C$12,2,TRUE)</f>
        <v>#N/A</v>
      </c>
      <c r="AA184" s="5"/>
      <c r="AB184" s="19" t="e">
        <f>VLOOKUP(AA184,Sheet1!$B$2:$C$12,2,TRUE)</f>
        <v>#N/A</v>
      </c>
      <c r="AC184" s="5" t="e">
        <f t="shared" si="67"/>
        <v>#N/A</v>
      </c>
      <c r="AD184" s="226">
        <f t="shared" si="79"/>
        <v>0</v>
      </c>
      <c r="AE184" s="9" t="e">
        <f t="shared" si="80"/>
        <v>#N/A</v>
      </c>
      <c r="AF184" s="5" t="e">
        <f t="shared" si="68"/>
        <v>#N/A</v>
      </c>
      <c r="AG184" s="226">
        <f t="shared" si="69"/>
        <v>0</v>
      </c>
      <c r="AH184" s="9" t="e">
        <f t="shared" si="61"/>
        <v>#N/A</v>
      </c>
      <c r="AI184" s="227"/>
      <c r="AJ184" s="9" t="e">
        <f t="shared" si="70"/>
        <v>#N/A</v>
      </c>
      <c r="AK184" s="9">
        <f t="shared" si="75"/>
        <v>0</v>
      </c>
      <c r="AL184" s="9" t="e">
        <f t="shared" si="71"/>
        <v>#N/A</v>
      </c>
      <c r="AM184" s="9" t="e">
        <f t="shared" si="74"/>
        <v>#N/A</v>
      </c>
      <c r="AN184" s="5"/>
      <c r="AO184" s="5"/>
      <c r="AP184" s="9"/>
      <c r="AQ184" s="5"/>
      <c r="AR184" s="25"/>
      <c r="AS184" s="25"/>
    </row>
    <row r="185" spans="1:45" s="7" customFormat="1" ht="20.100000000000001" hidden="1" customHeight="1" x14ac:dyDescent="0.25">
      <c r="A185" s="86">
        <f t="shared" si="78"/>
        <v>153</v>
      </c>
      <c r="B185" s="271" t="s">
        <v>120</v>
      </c>
      <c r="C185" s="272" t="s">
        <v>558</v>
      </c>
      <c r="D185" s="19"/>
      <c r="E185" s="5" t="str">
        <f>VLOOKUP($C185,'[4]Gui chi Quynh'!$D$7:$F$393,3,0)</f>
        <v>A4</v>
      </c>
      <c r="F185" s="19">
        <f>VLOOKUP(E185,Sheet1!$B$2:$C$12,2,TRUE)</f>
        <v>7</v>
      </c>
      <c r="G185" s="5" t="str">
        <f>VLOOKUP($C185,'[5]Gui chi Quynh'!$C$7:$E$391,3,0)</f>
        <v>A4</v>
      </c>
      <c r="H185" s="19">
        <f>VLOOKUP(G185,Sheet1!$B$2:$C$12,2,TRUE)</f>
        <v>7</v>
      </c>
      <c r="I185" s="5" t="str">
        <f>VLOOKUP($C185,'[6]Gui chi Quynh'!$C$7:$E$389,3,0)</f>
        <v>A4</v>
      </c>
      <c r="J185" s="19">
        <f>VLOOKUP(I185,Sheet1!$B$2:$C$12,2,TRUE)</f>
        <v>7</v>
      </c>
      <c r="K185" s="5" t="str">
        <f>VLOOKUP($C185,'[7]Gui chi Quynh'!$C$7:$E$389,3,0)</f>
        <v>A4</v>
      </c>
      <c r="L185" s="19">
        <f>VLOOKUP(K185,Sheet1!$B$2:$C$12,2,TRUE)</f>
        <v>7</v>
      </c>
      <c r="M185" s="5" t="str">
        <f>VLOOKUP($C185,'[8]Gui chi Quynh'!$C$7:$E$388,3,0)</f>
        <v>A4</v>
      </c>
      <c r="N185" s="19">
        <f>VLOOKUP(M185,Sheet1!$B$2:$C$12,2,TRUE)</f>
        <v>7</v>
      </c>
      <c r="O185" s="5">
        <f t="shared" si="76"/>
        <v>7</v>
      </c>
      <c r="P185" s="226">
        <f t="shared" si="77"/>
        <v>0</v>
      </c>
      <c r="Q185" s="9" t="str">
        <f t="shared" si="72"/>
        <v>Tốt</v>
      </c>
      <c r="R185" s="10"/>
      <c r="S185" s="17"/>
      <c r="T185" s="19" t="e">
        <f>VLOOKUP(S185,Sheet1!$B$2:$C$12,2,TRUE)</f>
        <v>#N/A</v>
      </c>
      <c r="U185" s="5"/>
      <c r="V185" s="19" t="e">
        <f>VLOOKUP(U185,Sheet1!$B$2:$C$12,2,TRUE)</f>
        <v>#N/A</v>
      </c>
      <c r="W185" s="5"/>
      <c r="X185" s="19" t="e">
        <f>VLOOKUP(W185,Sheet1!$B$2:$C$12,2,TRUE)</f>
        <v>#N/A</v>
      </c>
      <c r="Y185" s="5"/>
      <c r="Z185" s="19" t="e">
        <f>VLOOKUP(Y185,Sheet1!$B$2:$C$12,2,TRUE)</f>
        <v>#N/A</v>
      </c>
      <c r="AA185" s="5"/>
      <c r="AB185" s="19" t="e">
        <f>VLOOKUP(AA185,Sheet1!$B$2:$C$12,2,TRUE)</f>
        <v>#N/A</v>
      </c>
      <c r="AC185" s="5" t="e">
        <f t="shared" si="67"/>
        <v>#N/A</v>
      </c>
      <c r="AD185" s="226">
        <f t="shared" si="79"/>
        <v>0</v>
      </c>
      <c r="AE185" s="9" t="e">
        <f t="shared" si="80"/>
        <v>#N/A</v>
      </c>
      <c r="AF185" s="5" t="e">
        <f t="shared" si="68"/>
        <v>#N/A</v>
      </c>
      <c r="AG185" s="226">
        <f t="shared" si="69"/>
        <v>0</v>
      </c>
      <c r="AH185" s="9" t="e">
        <f t="shared" si="61"/>
        <v>#N/A</v>
      </c>
      <c r="AI185" s="227"/>
      <c r="AJ185" s="9" t="e">
        <f t="shared" si="70"/>
        <v>#N/A</v>
      </c>
      <c r="AK185" s="9">
        <f t="shared" si="75"/>
        <v>0</v>
      </c>
      <c r="AL185" s="9" t="e">
        <f t="shared" si="71"/>
        <v>#N/A</v>
      </c>
      <c r="AM185" s="9" t="e">
        <f t="shared" si="74"/>
        <v>#N/A</v>
      </c>
      <c r="AN185" s="5"/>
      <c r="AO185" s="5"/>
      <c r="AP185" s="9"/>
      <c r="AQ185" s="5"/>
      <c r="AR185" s="25"/>
      <c r="AS185" s="25"/>
    </row>
    <row r="186" spans="1:45" s="7" customFormat="1" ht="20.100000000000001" hidden="1" customHeight="1" x14ac:dyDescent="0.25">
      <c r="A186" s="86">
        <f t="shared" si="78"/>
        <v>154</v>
      </c>
      <c r="B186" s="273" t="s">
        <v>105</v>
      </c>
      <c r="C186" s="272" t="s">
        <v>551</v>
      </c>
      <c r="D186" s="19"/>
      <c r="E186" s="5" t="str">
        <f>VLOOKUP($C186,'[4]Gui chi Quynh'!$D$7:$F$393,3,0)</f>
        <v>A3</v>
      </c>
      <c r="F186" s="19">
        <f>VLOOKUP(E186,Sheet1!$B$2:$C$12,2,TRUE)</f>
        <v>8</v>
      </c>
      <c r="G186" s="5" t="str">
        <f>VLOOKUP($C186,'[5]Gui chi Quynh'!$C$7:$E$391,3,0)</f>
        <v>A3</v>
      </c>
      <c r="H186" s="19">
        <f>VLOOKUP(G186,Sheet1!$B$2:$C$12,2,TRUE)</f>
        <v>8</v>
      </c>
      <c r="I186" s="5" t="str">
        <f>VLOOKUP($C186,'[6]Gui chi Quynh'!$C$7:$E$389,3,0)</f>
        <v>A3</v>
      </c>
      <c r="J186" s="19">
        <f>VLOOKUP(I186,Sheet1!$B$2:$C$12,2,TRUE)</f>
        <v>8</v>
      </c>
      <c r="K186" s="5" t="str">
        <f>VLOOKUP($C186,'[7]Gui chi Quynh'!$C$7:$E$389,3,0)</f>
        <v>A2</v>
      </c>
      <c r="L186" s="19">
        <f>VLOOKUP(K186,Sheet1!$B$2:$C$12,2,TRUE)</f>
        <v>9</v>
      </c>
      <c r="M186" s="5" t="str">
        <f>VLOOKUP($C186,'[8]Gui chi Quynh'!$C$7:$E$388,3,0)</f>
        <v>A3</v>
      </c>
      <c r="N186" s="19">
        <f>VLOOKUP(M186,Sheet1!$B$2:$C$12,2,TRUE)</f>
        <v>8</v>
      </c>
      <c r="O186" s="5">
        <f t="shared" si="76"/>
        <v>8.1999999999999993</v>
      </c>
      <c r="P186" s="226">
        <f t="shared" si="77"/>
        <v>0</v>
      </c>
      <c r="Q186" s="9" t="str">
        <f t="shared" si="72"/>
        <v>Xuất sắc</v>
      </c>
      <c r="R186" s="10"/>
      <c r="S186" s="17"/>
      <c r="T186" s="19" t="e">
        <f>VLOOKUP(S186,Sheet1!$B$2:$C$12,2,TRUE)</f>
        <v>#N/A</v>
      </c>
      <c r="U186" s="5"/>
      <c r="V186" s="19" t="e">
        <f>VLOOKUP(U186,Sheet1!$B$2:$C$12,2,TRUE)</f>
        <v>#N/A</v>
      </c>
      <c r="W186" s="5"/>
      <c r="X186" s="19" t="e">
        <f>VLOOKUP(W186,Sheet1!$B$2:$C$12,2,TRUE)</f>
        <v>#N/A</v>
      </c>
      <c r="Y186" s="5"/>
      <c r="Z186" s="19" t="e">
        <f>VLOOKUP(Y186,Sheet1!$B$2:$C$12,2,TRUE)</f>
        <v>#N/A</v>
      </c>
      <c r="AA186" s="5"/>
      <c r="AB186" s="19" t="e">
        <f>VLOOKUP(AA186,Sheet1!$B$2:$C$12,2,TRUE)</f>
        <v>#N/A</v>
      </c>
      <c r="AC186" s="5" t="e">
        <f t="shared" si="67"/>
        <v>#N/A</v>
      </c>
      <c r="AD186" s="226">
        <f t="shared" si="79"/>
        <v>0</v>
      </c>
      <c r="AE186" s="9" t="e">
        <f t="shared" si="80"/>
        <v>#N/A</v>
      </c>
      <c r="AF186" s="5" t="e">
        <f t="shared" si="68"/>
        <v>#N/A</v>
      </c>
      <c r="AG186" s="226">
        <f t="shared" si="69"/>
        <v>0</v>
      </c>
      <c r="AH186" s="9" t="e">
        <f t="shared" si="61"/>
        <v>#N/A</v>
      </c>
      <c r="AI186" s="227"/>
      <c r="AJ186" s="9" t="e">
        <f t="shared" si="70"/>
        <v>#N/A</v>
      </c>
      <c r="AK186" s="9">
        <f t="shared" si="75"/>
        <v>0</v>
      </c>
      <c r="AL186" s="9" t="e">
        <f t="shared" si="71"/>
        <v>#N/A</v>
      </c>
      <c r="AM186" s="9" t="e">
        <f t="shared" si="74"/>
        <v>#N/A</v>
      </c>
      <c r="AN186" s="5"/>
      <c r="AO186" s="5"/>
      <c r="AP186" s="9"/>
      <c r="AQ186" s="5"/>
      <c r="AR186" s="25"/>
      <c r="AS186" s="25"/>
    </row>
    <row r="187" spans="1:45" s="7" customFormat="1" ht="20.100000000000001" hidden="1" customHeight="1" x14ac:dyDescent="0.25">
      <c r="A187" s="86">
        <f t="shared" si="78"/>
        <v>155</v>
      </c>
      <c r="B187" s="271" t="s">
        <v>124</v>
      </c>
      <c r="C187" s="272" t="s">
        <v>561</v>
      </c>
      <c r="D187" s="19"/>
      <c r="E187" s="5" t="str">
        <f>VLOOKUP($C187,'[4]Gui chi Quynh'!$D$7:$F$393,3,0)</f>
        <v>A3</v>
      </c>
      <c r="F187" s="19">
        <f>VLOOKUP(E187,Sheet1!$B$2:$C$12,2,TRUE)</f>
        <v>8</v>
      </c>
      <c r="G187" s="5" t="str">
        <f>VLOOKUP($C187,'[5]Gui chi Quynh'!$C$7:$E$391,3,0)</f>
        <v>A4</v>
      </c>
      <c r="H187" s="19">
        <f>VLOOKUP(G187,Sheet1!$B$2:$C$12,2,TRUE)</f>
        <v>7</v>
      </c>
      <c r="I187" s="5" t="str">
        <f>VLOOKUP($C187,'[6]Gui chi Quynh'!$C$7:$E$389,3,0)</f>
        <v>A4</v>
      </c>
      <c r="J187" s="19">
        <f>VLOOKUP(I187,Sheet1!$B$2:$C$12,2,TRUE)</f>
        <v>7</v>
      </c>
      <c r="K187" s="5" t="str">
        <f>VLOOKUP($C187,'[7]Gui chi Quynh'!$C$7:$E$389,3,0)</f>
        <v>A3</v>
      </c>
      <c r="L187" s="19">
        <f>VLOOKUP(K187,Sheet1!$B$2:$C$12,2,TRUE)</f>
        <v>8</v>
      </c>
      <c r="M187" s="5" t="str">
        <f>VLOOKUP($C187,'[8]Gui chi Quynh'!$C$7:$E$388,3,0)</f>
        <v>A3</v>
      </c>
      <c r="N187" s="19">
        <f>VLOOKUP(M187,Sheet1!$B$2:$C$12,2,TRUE)</f>
        <v>8</v>
      </c>
      <c r="O187" s="5">
        <f t="shared" si="76"/>
        <v>7.6</v>
      </c>
      <c r="P187" s="226">
        <f t="shared" si="77"/>
        <v>0</v>
      </c>
      <c r="Q187" s="9" t="str">
        <f t="shared" si="72"/>
        <v>Tốt</v>
      </c>
      <c r="R187" s="10"/>
      <c r="S187" s="17"/>
      <c r="T187" s="19" t="e">
        <f>VLOOKUP(S187,Sheet1!$B$2:$C$12,2,TRUE)</f>
        <v>#N/A</v>
      </c>
      <c r="U187" s="5"/>
      <c r="V187" s="19" t="e">
        <f>VLOOKUP(U187,Sheet1!$B$2:$C$12,2,TRUE)</f>
        <v>#N/A</v>
      </c>
      <c r="W187" s="5"/>
      <c r="X187" s="19" t="e">
        <f>VLOOKUP(W187,Sheet1!$B$2:$C$12,2,TRUE)</f>
        <v>#N/A</v>
      </c>
      <c r="Y187" s="5"/>
      <c r="Z187" s="19" t="e">
        <f>VLOOKUP(Y187,Sheet1!$B$2:$C$12,2,TRUE)</f>
        <v>#N/A</v>
      </c>
      <c r="AA187" s="5"/>
      <c r="AB187" s="19" t="e">
        <f>VLOOKUP(AA187,Sheet1!$B$2:$C$12,2,TRUE)</f>
        <v>#N/A</v>
      </c>
      <c r="AC187" s="5" t="e">
        <f t="shared" si="67"/>
        <v>#N/A</v>
      </c>
      <c r="AD187" s="226">
        <f t="shared" si="79"/>
        <v>0</v>
      </c>
      <c r="AE187" s="9" t="e">
        <f t="shared" si="80"/>
        <v>#N/A</v>
      </c>
      <c r="AF187" s="5" t="e">
        <f t="shared" si="68"/>
        <v>#N/A</v>
      </c>
      <c r="AG187" s="226">
        <f t="shared" si="69"/>
        <v>0</v>
      </c>
      <c r="AH187" s="9" t="e">
        <f t="shared" si="61"/>
        <v>#N/A</v>
      </c>
      <c r="AI187" s="227"/>
      <c r="AJ187" s="9" t="e">
        <f t="shared" si="70"/>
        <v>#N/A</v>
      </c>
      <c r="AK187" s="9">
        <f t="shared" si="75"/>
        <v>0</v>
      </c>
      <c r="AL187" s="9" t="e">
        <f t="shared" si="71"/>
        <v>#N/A</v>
      </c>
      <c r="AM187" s="9" t="e">
        <f t="shared" si="74"/>
        <v>#N/A</v>
      </c>
      <c r="AN187" s="5"/>
      <c r="AO187" s="5"/>
      <c r="AP187" s="9"/>
      <c r="AQ187" s="5"/>
      <c r="AR187" s="25"/>
      <c r="AS187" s="25"/>
    </row>
    <row r="188" spans="1:45" s="7" customFormat="1" ht="20.100000000000001" hidden="1" customHeight="1" x14ac:dyDescent="0.25">
      <c r="A188" s="86">
        <f t="shared" si="78"/>
        <v>156</v>
      </c>
      <c r="B188" s="271" t="s">
        <v>118</v>
      </c>
      <c r="C188" s="272" t="s">
        <v>556</v>
      </c>
      <c r="D188" s="19"/>
      <c r="E188" s="5" t="str">
        <f>VLOOKUP($C188,'[4]Gui chi Quynh'!$D$7:$F$393,3,0)</f>
        <v>A3</v>
      </c>
      <c r="F188" s="19">
        <f>VLOOKUP(E188,Sheet1!$B$2:$C$12,2,TRUE)</f>
        <v>8</v>
      </c>
      <c r="G188" s="5" t="str">
        <f>VLOOKUP($C188,'[5]Gui chi Quynh'!$C$7:$E$391,3,0)</f>
        <v>A3</v>
      </c>
      <c r="H188" s="19">
        <f>VLOOKUP(G188,Sheet1!$B$2:$C$12,2,TRUE)</f>
        <v>8</v>
      </c>
      <c r="I188" s="5" t="str">
        <f>VLOOKUP($C188,'[6]Gui chi Quynh'!$C$7:$E$389,3,0)</f>
        <v>A3</v>
      </c>
      <c r="J188" s="19">
        <f>VLOOKUP(I188,Sheet1!$B$2:$C$12,2,TRUE)</f>
        <v>8</v>
      </c>
      <c r="K188" s="5" t="str">
        <f>VLOOKUP($C188,'[7]Gui chi Quynh'!$C$7:$E$389,3,0)</f>
        <v>A3</v>
      </c>
      <c r="L188" s="19">
        <f>VLOOKUP(K188,Sheet1!$B$2:$C$12,2,TRUE)</f>
        <v>8</v>
      </c>
      <c r="M188" s="5" t="str">
        <f>VLOOKUP($C188,'[8]Gui chi Quynh'!$C$7:$E$388,3,0)</f>
        <v>A3</v>
      </c>
      <c r="N188" s="19">
        <f>VLOOKUP(M188,Sheet1!$B$2:$C$12,2,TRUE)</f>
        <v>8</v>
      </c>
      <c r="O188" s="5">
        <f t="shared" si="76"/>
        <v>8</v>
      </c>
      <c r="P188" s="226">
        <f t="shared" si="77"/>
        <v>0</v>
      </c>
      <c r="Q188" s="9" t="str">
        <f t="shared" si="72"/>
        <v>Xuất sắc</v>
      </c>
      <c r="R188" s="10"/>
      <c r="S188" s="17"/>
      <c r="T188" s="19" t="e">
        <f>VLOOKUP(S188,Sheet1!$B$2:$C$12,2,TRUE)</f>
        <v>#N/A</v>
      </c>
      <c r="U188" s="5"/>
      <c r="V188" s="19" t="e">
        <f>VLOOKUP(U188,Sheet1!$B$2:$C$12,2,TRUE)</f>
        <v>#N/A</v>
      </c>
      <c r="W188" s="5"/>
      <c r="X188" s="19" t="e">
        <f>VLOOKUP(W188,Sheet1!$B$2:$C$12,2,TRUE)</f>
        <v>#N/A</v>
      </c>
      <c r="Y188" s="5"/>
      <c r="Z188" s="19" t="e">
        <f>VLOOKUP(Y188,Sheet1!$B$2:$C$12,2,TRUE)</f>
        <v>#N/A</v>
      </c>
      <c r="AA188" s="5"/>
      <c r="AB188" s="19" t="e">
        <f>VLOOKUP(AA188,Sheet1!$B$2:$C$12,2,TRUE)</f>
        <v>#N/A</v>
      </c>
      <c r="AC188" s="5" t="e">
        <f t="shared" si="67"/>
        <v>#N/A</v>
      </c>
      <c r="AD188" s="226">
        <f t="shared" si="79"/>
        <v>0</v>
      </c>
      <c r="AE188" s="9" t="e">
        <f t="shared" si="80"/>
        <v>#N/A</v>
      </c>
      <c r="AF188" s="5" t="e">
        <f t="shared" si="68"/>
        <v>#N/A</v>
      </c>
      <c r="AG188" s="226">
        <f t="shared" si="69"/>
        <v>0</v>
      </c>
      <c r="AH188" s="9" t="e">
        <f t="shared" si="61"/>
        <v>#N/A</v>
      </c>
      <c r="AI188" s="227"/>
      <c r="AJ188" s="9" t="e">
        <f t="shared" si="70"/>
        <v>#N/A</v>
      </c>
      <c r="AK188" s="9">
        <f t="shared" si="75"/>
        <v>0</v>
      </c>
      <c r="AL188" s="9" t="e">
        <f t="shared" si="71"/>
        <v>#N/A</v>
      </c>
      <c r="AM188" s="9" t="e">
        <f t="shared" si="74"/>
        <v>#N/A</v>
      </c>
      <c r="AN188" s="5"/>
      <c r="AO188" s="5"/>
      <c r="AP188" s="9"/>
      <c r="AQ188" s="5"/>
      <c r="AR188" s="25"/>
      <c r="AS188" s="25"/>
    </row>
    <row r="189" spans="1:45" s="7" customFormat="1" ht="20.100000000000001" hidden="1" customHeight="1" x14ac:dyDescent="0.25">
      <c r="A189" s="86">
        <f t="shared" si="78"/>
        <v>157</v>
      </c>
      <c r="B189" s="271" t="s">
        <v>116</v>
      </c>
      <c r="C189" s="272" t="s">
        <v>554</v>
      </c>
      <c r="D189" s="19"/>
      <c r="E189" s="5" t="str">
        <f>VLOOKUP($C189,'[4]Gui chi Quynh'!$D$7:$F$393,3,0)</f>
        <v>A3</v>
      </c>
      <c r="F189" s="19">
        <f>VLOOKUP(E189,Sheet1!$B$2:$C$12,2,TRUE)</f>
        <v>8</v>
      </c>
      <c r="G189" s="5" t="str">
        <f>VLOOKUP($C189,'[5]Gui chi Quynh'!$C$7:$E$391,3,0)</f>
        <v>A3</v>
      </c>
      <c r="H189" s="19">
        <f>VLOOKUP(G189,Sheet1!$B$2:$C$12,2,TRUE)</f>
        <v>8</v>
      </c>
      <c r="I189" s="5" t="str">
        <f>VLOOKUP($C189,'[6]Gui chi Quynh'!$C$7:$E$389,3,0)</f>
        <v>A2</v>
      </c>
      <c r="J189" s="19">
        <f>VLOOKUP(I189,Sheet1!$B$2:$C$12,2,TRUE)</f>
        <v>9</v>
      </c>
      <c r="K189" s="5" t="str">
        <f>VLOOKUP($C189,'[7]Gui chi Quynh'!$C$7:$E$389,3,0)</f>
        <v>A2</v>
      </c>
      <c r="L189" s="19">
        <f>VLOOKUP(K189,Sheet1!$B$2:$C$12,2,TRUE)</f>
        <v>9</v>
      </c>
      <c r="M189" s="5" t="str">
        <f>VLOOKUP($C189,'[8]Gui chi Quynh'!$C$7:$E$388,3,0)</f>
        <v>A4</v>
      </c>
      <c r="N189" s="19">
        <f>VLOOKUP(M189,Sheet1!$B$2:$C$12,2,TRUE)</f>
        <v>7</v>
      </c>
      <c r="O189" s="5">
        <f t="shared" si="76"/>
        <v>8.1999999999999993</v>
      </c>
      <c r="P189" s="226">
        <f t="shared" si="77"/>
        <v>0</v>
      </c>
      <c r="Q189" s="9" t="str">
        <f t="shared" si="72"/>
        <v>Xuất sắc</v>
      </c>
      <c r="R189" s="10"/>
      <c r="S189" s="17"/>
      <c r="T189" s="19" t="e">
        <f>VLOOKUP(S189,Sheet1!$B$2:$C$12,2,TRUE)</f>
        <v>#N/A</v>
      </c>
      <c r="U189" s="5"/>
      <c r="V189" s="19" t="e">
        <f>VLOOKUP(U189,Sheet1!$B$2:$C$12,2,TRUE)</f>
        <v>#N/A</v>
      </c>
      <c r="W189" s="5"/>
      <c r="X189" s="19" t="e">
        <f>VLOOKUP(W189,Sheet1!$B$2:$C$12,2,TRUE)</f>
        <v>#N/A</v>
      </c>
      <c r="Y189" s="5"/>
      <c r="Z189" s="19" t="e">
        <f>VLOOKUP(Y189,Sheet1!$B$2:$C$12,2,TRUE)</f>
        <v>#N/A</v>
      </c>
      <c r="AA189" s="5"/>
      <c r="AB189" s="19" t="e">
        <f>VLOOKUP(AA189,Sheet1!$B$2:$C$12,2,TRUE)</f>
        <v>#N/A</v>
      </c>
      <c r="AC189" s="5" t="e">
        <f t="shared" si="67"/>
        <v>#N/A</v>
      </c>
      <c r="AD189" s="226">
        <f t="shared" si="79"/>
        <v>0</v>
      </c>
      <c r="AE189" s="9" t="e">
        <f t="shared" si="80"/>
        <v>#N/A</v>
      </c>
      <c r="AF189" s="5" t="e">
        <f t="shared" si="68"/>
        <v>#N/A</v>
      </c>
      <c r="AG189" s="226">
        <f t="shared" si="69"/>
        <v>0</v>
      </c>
      <c r="AH189" s="9" t="e">
        <f t="shared" si="61"/>
        <v>#N/A</v>
      </c>
      <c r="AI189" s="227"/>
      <c r="AJ189" s="9" t="e">
        <f t="shared" si="70"/>
        <v>#N/A</v>
      </c>
      <c r="AK189" s="9">
        <f t="shared" si="75"/>
        <v>0</v>
      </c>
      <c r="AL189" s="9" t="e">
        <f t="shared" si="71"/>
        <v>#N/A</v>
      </c>
      <c r="AM189" s="9" t="e">
        <f t="shared" si="74"/>
        <v>#N/A</v>
      </c>
      <c r="AN189" s="5"/>
      <c r="AO189" s="5"/>
      <c r="AP189" s="9"/>
      <c r="AQ189" s="5"/>
      <c r="AR189" s="25"/>
      <c r="AS189" s="25"/>
    </row>
    <row r="190" spans="1:45" s="7" customFormat="1" ht="20.100000000000001" hidden="1" customHeight="1" x14ac:dyDescent="0.25">
      <c r="A190" s="86">
        <f t="shared" si="78"/>
        <v>158</v>
      </c>
      <c r="B190" s="271" t="s">
        <v>117</v>
      </c>
      <c r="C190" s="272" t="s">
        <v>555</v>
      </c>
      <c r="D190" s="19"/>
      <c r="E190" s="5" t="str">
        <f>VLOOKUP($C190,'[4]Gui chi Quynh'!$D$7:$F$393,3,0)</f>
        <v>A3</v>
      </c>
      <c r="F190" s="19">
        <f>VLOOKUP(E190,Sheet1!$B$2:$C$12,2,TRUE)</f>
        <v>8</v>
      </c>
      <c r="G190" s="5" t="str">
        <f>VLOOKUP($C190,'[5]Gui chi Quynh'!$C$7:$E$391,3,0)</f>
        <v>A4</v>
      </c>
      <c r="H190" s="19">
        <f>VLOOKUP(G190,Sheet1!$B$2:$C$12,2,TRUE)</f>
        <v>7</v>
      </c>
      <c r="I190" s="5" t="str">
        <f>VLOOKUP($C190,'[6]Gui chi Quynh'!$C$7:$E$389,3,0)</f>
        <v>A4</v>
      </c>
      <c r="J190" s="19">
        <f>VLOOKUP(I190,Sheet1!$B$2:$C$12,2,TRUE)</f>
        <v>7</v>
      </c>
      <c r="K190" s="5" t="str">
        <f>VLOOKUP($C190,'[7]Gui chi Quynh'!$C$7:$E$389,3,0)</f>
        <v>A3</v>
      </c>
      <c r="L190" s="19">
        <f>VLOOKUP(K190,Sheet1!$B$2:$C$12,2,TRUE)</f>
        <v>8</v>
      </c>
      <c r="M190" s="5" t="str">
        <f>VLOOKUP($C190,'[8]Gui chi Quynh'!$C$7:$E$388,3,0)</f>
        <v>A4</v>
      </c>
      <c r="N190" s="19">
        <f>VLOOKUP(M190,Sheet1!$B$2:$C$12,2,TRUE)</f>
        <v>7</v>
      </c>
      <c r="O190" s="5">
        <f t="shared" si="76"/>
        <v>7.4</v>
      </c>
      <c r="P190" s="226">
        <f t="shared" si="77"/>
        <v>0</v>
      </c>
      <c r="Q190" s="9" t="str">
        <f t="shared" si="72"/>
        <v>Tốt</v>
      </c>
      <c r="R190" s="10"/>
      <c r="S190" s="17"/>
      <c r="T190" s="19" t="e">
        <f>VLOOKUP(S190,Sheet1!$B$2:$C$12,2,TRUE)</f>
        <v>#N/A</v>
      </c>
      <c r="U190" s="5"/>
      <c r="V190" s="19" t="e">
        <f>VLOOKUP(U190,Sheet1!$B$2:$C$12,2,TRUE)</f>
        <v>#N/A</v>
      </c>
      <c r="W190" s="5"/>
      <c r="X190" s="19" t="e">
        <f>VLOOKUP(W190,Sheet1!$B$2:$C$12,2,TRUE)</f>
        <v>#N/A</v>
      </c>
      <c r="Y190" s="5"/>
      <c r="Z190" s="19" t="e">
        <f>VLOOKUP(Y190,Sheet1!$B$2:$C$12,2,TRUE)</f>
        <v>#N/A</v>
      </c>
      <c r="AA190" s="5"/>
      <c r="AB190" s="19" t="e">
        <f>VLOOKUP(AA190,Sheet1!$B$2:$C$12,2,TRUE)</f>
        <v>#N/A</v>
      </c>
      <c r="AC190" s="5" t="e">
        <f t="shared" si="67"/>
        <v>#N/A</v>
      </c>
      <c r="AD190" s="226">
        <f t="shared" si="79"/>
        <v>0</v>
      </c>
      <c r="AE190" s="9" t="e">
        <f t="shared" si="80"/>
        <v>#N/A</v>
      </c>
      <c r="AF190" s="5" t="e">
        <f t="shared" si="68"/>
        <v>#N/A</v>
      </c>
      <c r="AG190" s="226">
        <f t="shared" si="69"/>
        <v>0</v>
      </c>
      <c r="AH190" s="9" t="e">
        <f t="shared" si="61"/>
        <v>#N/A</v>
      </c>
      <c r="AI190" s="227"/>
      <c r="AJ190" s="9" t="e">
        <f t="shared" si="70"/>
        <v>#N/A</v>
      </c>
      <c r="AK190" s="9">
        <f t="shared" si="75"/>
        <v>0</v>
      </c>
      <c r="AL190" s="9" t="e">
        <f t="shared" si="71"/>
        <v>#N/A</v>
      </c>
      <c r="AM190" s="9" t="e">
        <f t="shared" si="74"/>
        <v>#N/A</v>
      </c>
      <c r="AN190" s="5"/>
      <c r="AO190" s="5"/>
      <c r="AP190" s="9"/>
      <c r="AQ190" s="5"/>
      <c r="AR190" s="25"/>
      <c r="AS190" s="26"/>
    </row>
    <row r="191" spans="1:45" s="7" customFormat="1" ht="20.100000000000001" hidden="1" customHeight="1" x14ac:dyDescent="0.25">
      <c r="A191" s="86">
        <f t="shared" si="78"/>
        <v>159</v>
      </c>
      <c r="B191" s="271" t="s">
        <v>114</v>
      </c>
      <c r="C191" s="272" t="s">
        <v>550</v>
      </c>
      <c r="D191" s="19"/>
      <c r="E191" s="5" t="str">
        <f>VLOOKUP($C191,'[4]Gui chi Quynh'!$D$7:$F$393,3,0)</f>
        <v>A3</v>
      </c>
      <c r="F191" s="19">
        <f>VLOOKUP(E191,Sheet1!$B$2:$C$12,2,TRUE)</f>
        <v>8</v>
      </c>
      <c r="G191" s="5" t="str">
        <f>VLOOKUP($C191,'[5]Gui chi Quynh'!$C$7:$E$391,3,0)</f>
        <v>A4</v>
      </c>
      <c r="H191" s="19">
        <f>VLOOKUP(G191,Sheet1!$B$2:$C$12,2,TRUE)</f>
        <v>7</v>
      </c>
      <c r="I191" s="5" t="str">
        <f>VLOOKUP($C191,'[6]Gui chi Quynh'!$C$7:$E$389,3,0)</f>
        <v>A3</v>
      </c>
      <c r="J191" s="19">
        <f>VLOOKUP(I191,Sheet1!$B$2:$C$12,2,TRUE)</f>
        <v>8</v>
      </c>
      <c r="K191" s="5" t="str">
        <f>VLOOKUP($C191,'[7]Gui chi Quynh'!$C$7:$E$389,3,0)</f>
        <v>A3</v>
      </c>
      <c r="L191" s="19">
        <f>VLOOKUP(K191,Sheet1!$B$2:$C$12,2,TRUE)</f>
        <v>8</v>
      </c>
      <c r="M191" s="5" t="str">
        <f>VLOOKUP($C191,'[8]Gui chi Quynh'!$C$7:$E$388,3,0)</f>
        <v>A3</v>
      </c>
      <c r="N191" s="19">
        <f>VLOOKUP(M191,Sheet1!$B$2:$C$12,2,TRUE)</f>
        <v>8</v>
      </c>
      <c r="O191" s="5">
        <f t="shared" si="76"/>
        <v>7.8</v>
      </c>
      <c r="P191" s="226">
        <f t="shared" si="77"/>
        <v>0</v>
      </c>
      <c r="Q191" s="9" t="str">
        <f t="shared" si="72"/>
        <v>Tốt</v>
      </c>
      <c r="R191" s="10"/>
      <c r="S191" s="17"/>
      <c r="T191" s="19" t="e">
        <f>VLOOKUP(S191,Sheet1!$B$2:$C$12,2,TRUE)</f>
        <v>#N/A</v>
      </c>
      <c r="U191" s="5"/>
      <c r="V191" s="19" t="e">
        <f>VLOOKUP(U191,Sheet1!$B$2:$C$12,2,TRUE)</f>
        <v>#N/A</v>
      </c>
      <c r="W191" s="5"/>
      <c r="X191" s="19" t="e">
        <f>VLOOKUP(W191,Sheet1!$B$2:$C$12,2,TRUE)</f>
        <v>#N/A</v>
      </c>
      <c r="Y191" s="5"/>
      <c r="Z191" s="19" t="e">
        <f>VLOOKUP(Y191,Sheet1!$B$2:$C$12,2,TRUE)</f>
        <v>#N/A</v>
      </c>
      <c r="AA191" s="5"/>
      <c r="AB191" s="19" t="e">
        <f>VLOOKUP(AA191,Sheet1!$B$2:$C$12,2,TRUE)</f>
        <v>#N/A</v>
      </c>
      <c r="AC191" s="5" t="e">
        <f t="shared" si="67"/>
        <v>#N/A</v>
      </c>
      <c r="AD191" s="226">
        <f t="shared" si="79"/>
        <v>0</v>
      </c>
      <c r="AE191" s="9" t="e">
        <f t="shared" si="80"/>
        <v>#N/A</v>
      </c>
      <c r="AF191" s="5" t="e">
        <f t="shared" si="68"/>
        <v>#N/A</v>
      </c>
      <c r="AG191" s="226">
        <f t="shared" si="69"/>
        <v>0</v>
      </c>
      <c r="AH191" s="9" t="e">
        <f t="shared" si="61"/>
        <v>#N/A</v>
      </c>
      <c r="AI191" s="227"/>
      <c r="AJ191" s="9" t="e">
        <f t="shared" si="70"/>
        <v>#N/A</v>
      </c>
      <c r="AK191" s="9">
        <f t="shared" si="75"/>
        <v>0</v>
      </c>
      <c r="AL191" s="9" t="e">
        <f t="shared" si="71"/>
        <v>#N/A</v>
      </c>
      <c r="AM191" s="9" t="e">
        <f t="shared" si="74"/>
        <v>#N/A</v>
      </c>
      <c r="AN191" s="5"/>
      <c r="AO191" s="5"/>
      <c r="AP191" s="9"/>
      <c r="AQ191" s="5"/>
      <c r="AR191" s="25"/>
      <c r="AS191" s="25"/>
    </row>
    <row r="192" spans="1:45" s="7" customFormat="1" ht="20.100000000000001" hidden="1" customHeight="1" x14ac:dyDescent="0.25">
      <c r="A192" s="86">
        <f t="shared" si="78"/>
        <v>160</v>
      </c>
      <c r="B192" s="273" t="s">
        <v>125</v>
      </c>
      <c r="C192" s="272" t="s">
        <v>562</v>
      </c>
      <c r="D192" s="5"/>
      <c r="E192" s="5" t="str">
        <f>VLOOKUP($C192,'[4]Gui chi Quynh'!$D$7:$F$393,3,0)</f>
        <v>A4</v>
      </c>
      <c r="F192" s="19">
        <f>VLOOKUP(E192,Sheet1!$B$2:$C$12,2,TRUE)</f>
        <v>7</v>
      </c>
      <c r="G192" s="5" t="str">
        <f>VLOOKUP($C192,'[5]Gui chi Quynh'!$C$7:$E$391,3,0)</f>
        <v>A3</v>
      </c>
      <c r="H192" s="19">
        <f>VLOOKUP(G192,Sheet1!$B$2:$C$12,2,TRUE)</f>
        <v>8</v>
      </c>
      <c r="I192" s="5" t="str">
        <f>VLOOKUP($C192,'[6]Gui chi Quynh'!$C$7:$E$389,3,0)</f>
        <v>A3</v>
      </c>
      <c r="J192" s="19">
        <f>VLOOKUP(I192,Sheet1!$B$2:$C$12,2,TRUE)</f>
        <v>8</v>
      </c>
      <c r="K192" s="5" t="str">
        <f>VLOOKUP($C192,'[7]Gui chi Quynh'!$C$7:$E$389,3,0)</f>
        <v>A3</v>
      </c>
      <c r="L192" s="19">
        <f>VLOOKUP(K192,Sheet1!$B$2:$C$12,2,TRUE)</f>
        <v>8</v>
      </c>
      <c r="M192" s="5" t="str">
        <f>VLOOKUP($C192,'[8]Gui chi Quynh'!$C$7:$E$388,3,0)</f>
        <v>A4</v>
      </c>
      <c r="N192" s="19">
        <f>VLOOKUP(M192,Sheet1!$B$2:$C$12,2,TRUE)</f>
        <v>7</v>
      </c>
      <c r="O192" s="5">
        <f t="shared" si="76"/>
        <v>7.6</v>
      </c>
      <c r="P192" s="226">
        <f t="shared" si="77"/>
        <v>0</v>
      </c>
      <c r="Q192" s="9" t="str">
        <f t="shared" si="72"/>
        <v>Tốt</v>
      </c>
      <c r="R192" s="10"/>
      <c r="S192" s="17"/>
      <c r="T192" s="19" t="e">
        <f>VLOOKUP(S192,Sheet1!$B$2:$C$12,2,TRUE)</f>
        <v>#N/A</v>
      </c>
      <c r="U192" s="5"/>
      <c r="V192" s="19" t="e">
        <f>VLOOKUP(U192,Sheet1!$B$2:$C$12,2,TRUE)</f>
        <v>#N/A</v>
      </c>
      <c r="W192" s="5"/>
      <c r="X192" s="19" t="e">
        <f>VLOOKUP(W192,Sheet1!$B$2:$C$12,2,TRUE)</f>
        <v>#N/A</v>
      </c>
      <c r="Y192" s="5"/>
      <c r="Z192" s="19" t="e">
        <f>VLOOKUP(Y192,Sheet1!$B$2:$C$12,2,TRUE)</f>
        <v>#N/A</v>
      </c>
      <c r="AA192" s="5"/>
      <c r="AB192" s="19" t="e">
        <f>VLOOKUP(AA192,Sheet1!$B$2:$C$12,2,TRUE)</f>
        <v>#N/A</v>
      </c>
      <c r="AC192" s="5" t="e">
        <f t="shared" si="67"/>
        <v>#N/A</v>
      </c>
      <c r="AD192" s="226">
        <f t="shared" si="79"/>
        <v>0</v>
      </c>
      <c r="AE192" s="9" t="e">
        <f t="shared" si="80"/>
        <v>#N/A</v>
      </c>
      <c r="AF192" s="5" t="e">
        <f t="shared" si="68"/>
        <v>#N/A</v>
      </c>
      <c r="AG192" s="226">
        <f t="shared" si="69"/>
        <v>0</v>
      </c>
      <c r="AH192" s="9" t="e">
        <f t="shared" si="61"/>
        <v>#N/A</v>
      </c>
      <c r="AI192" s="227"/>
      <c r="AJ192" s="9" t="e">
        <f t="shared" si="70"/>
        <v>#N/A</v>
      </c>
      <c r="AK192" s="9">
        <f t="shared" si="75"/>
        <v>0</v>
      </c>
      <c r="AL192" s="9" t="e">
        <f t="shared" si="71"/>
        <v>#N/A</v>
      </c>
      <c r="AM192" s="9" t="e">
        <f t="shared" si="74"/>
        <v>#N/A</v>
      </c>
      <c r="AN192" s="5"/>
      <c r="AO192" s="5"/>
      <c r="AP192" s="9"/>
      <c r="AQ192" s="5"/>
      <c r="AR192" s="25"/>
      <c r="AS192" s="25"/>
    </row>
    <row r="193" spans="1:45" s="7" customFormat="1" ht="20.100000000000001" hidden="1" customHeight="1" x14ac:dyDescent="0.25">
      <c r="A193" s="86">
        <f t="shared" si="78"/>
        <v>161</v>
      </c>
      <c r="B193" s="271" t="s">
        <v>122</v>
      </c>
      <c r="C193" s="272" t="s">
        <v>560</v>
      </c>
      <c r="D193" s="19"/>
      <c r="E193" s="5" t="str">
        <f>VLOOKUP($C193,'[4]Gui chi Quynh'!$D$7:$F$393,3,0)</f>
        <v>A3</v>
      </c>
      <c r="F193" s="19">
        <f>VLOOKUP(E193,Sheet1!$B$2:$C$12,2,TRUE)</f>
        <v>8</v>
      </c>
      <c r="G193" s="5" t="str">
        <f>VLOOKUP($C193,'[5]Gui chi Quynh'!$C$7:$E$391,3,0)</f>
        <v>A4</v>
      </c>
      <c r="H193" s="19">
        <f>VLOOKUP(G193,Sheet1!$B$2:$C$12,2,TRUE)</f>
        <v>7</v>
      </c>
      <c r="I193" s="5" t="str">
        <f>VLOOKUP($C193,'[6]Gui chi Quynh'!$C$7:$E$389,3,0)</f>
        <v>A3</v>
      </c>
      <c r="J193" s="19">
        <f>VLOOKUP(I193,Sheet1!$B$2:$C$12,2,TRUE)</f>
        <v>8</v>
      </c>
      <c r="K193" s="5" t="str">
        <f>VLOOKUP($C193,'[7]Gui chi Quynh'!$C$7:$E$389,3,0)</f>
        <v>A4</v>
      </c>
      <c r="L193" s="19">
        <f>VLOOKUP(K193,Sheet1!$B$2:$C$12,2,TRUE)</f>
        <v>7</v>
      </c>
      <c r="M193" s="5" t="str">
        <f>VLOOKUP($C193,'[8]Gui chi Quynh'!$C$7:$E$388,3,0)</f>
        <v>A4</v>
      </c>
      <c r="N193" s="19">
        <f>VLOOKUP(M193,Sheet1!$B$2:$C$12,2,TRUE)</f>
        <v>7</v>
      </c>
      <c r="O193" s="5">
        <f t="shared" si="76"/>
        <v>7.4</v>
      </c>
      <c r="P193" s="226">
        <f t="shared" si="77"/>
        <v>0</v>
      </c>
      <c r="Q193" s="9" t="str">
        <f t="shared" si="72"/>
        <v>Tốt</v>
      </c>
      <c r="R193" s="10"/>
      <c r="S193" s="17"/>
      <c r="T193" s="19" t="e">
        <f>VLOOKUP(S193,Sheet1!$B$2:$C$12,2,TRUE)</f>
        <v>#N/A</v>
      </c>
      <c r="U193" s="5"/>
      <c r="V193" s="19" t="e">
        <f>VLOOKUP(U193,Sheet1!$B$2:$C$12,2,TRUE)</f>
        <v>#N/A</v>
      </c>
      <c r="W193" s="5"/>
      <c r="X193" s="19" t="e">
        <f>VLOOKUP(W193,Sheet1!$B$2:$C$12,2,TRUE)</f>
        <v>#N/A</v>
      </c>
      <c r="Y193" s="5"/>
      <c r="Z193" s="19" t="e">
        <f>VLOOKUP(Y193,Sheet1!$B$2:$C$12,2,TRUE)</f>
        <v>#N/A</v>
      </c>
      <c r="AA193" s="5"/>
      <c r="AB193" s="19" t="e">
        <f>VLOOKUP(AA193,Sheet1!$B$2:$C$12,2,TRUE)</f>
        <v>#N/A</v>
      </c>
      <c r="AC193" s="5" t="e">
        <f t="shared" si="67"/>
        <v>#N/A</v>
      </c>
      <c r="AD193" s="226">
        <f t="shared" si="79"/>
        <v>0</v>
      </c>
      <c r="AE193" s="9" t="e">
        <f t="shared" si="80"/>
        <v>#N/A</v>
      </c>
      <c r="AF193" s="5" t="e">
        <f t="shared" si="68"/>
        <v>#N/A</v>
      </c>
      <c r="AG193" s="226">
        <f t="shared" si="69"/>
        <v>0</v>
      </c>
      <c r="AH193" s="9" t="e">
        <f t="shared" si="61"/>
        <v>#N/A</v>
      </c>
      <c r="AI193" s="227"/>
      <c r="AJ193" s="9" t="e">
        <f t="shared" si="70"/>
        <v>#N/A</v>
      </c>
      <c r="AK193" s="9">
        <f t="shared" si="75"/>
        <v>0</v>
      </c>
      <c r="AL193" s="9" t="e">
        <f t="shared" si="71"/>
        <v>#N/A</v>
      </c>
      <c r="AM193" s="9" t="e">
        <f t="shared" si="74"/>
        <v>#N/A</v>
      </c>
      <c r="AN193" s="12"/>
      <c r="AO193" s="5"/>
      <c r="AP193" s="9"/>
      <c r="AQ193" s="5"/>
      <c r="AR193" s="25"/>
      <c r="AS193" s="25"/>
    </row>
    <row r="194" spans="1:45" s="7" customFormat="1" ht="22.5" customHeight="1" x14ac:dyDescent="0.25">
      <c r="A194" s="307" t="s">
        <v>912</v>
      </c>
      <c r="B194" s="308" t="s">
        <v>913</v>
      </c>
      <c r="C194" s="309"/>
      <c r="D194" s="310"/>
      <c r="E194" s="309"/>
      <c r="F194" s="310"/>
      <c r="G194" s="309"/>
      <c r="H194" s="310"/>
      <c r="I194" s="309"/>
      <c r="J194" s="310"/>
      <c r="K194" s="309"/>
      <c r="L194" s="310"/>
      <c r="M194" s="309"/>
      <c r="N194" s="310"/>
      <c r="O194" s="309"/>
      <c r="P194" s="311"/>
      <c r="Q194" s="312">
        <f>COUNTA($Q$196:$Q$222)</f>
        <v>27</v>
      </c>
      <c r="R194" s="313" t="str">
        <f xml:space="preserve"> (COUNTIF($Q$196:$Q$222, "Xuất sắc") &amp; " Xuất sắc") &amp;" + "&amp; (COUNTIF($Q$196:$Q$222, "Tốt") &amp; " Tốt")</f>
        <v>5 Xuất sắc + 22 Tốt</v>
      </c>
      <c r="S194" s="224"/>
      <c r="T194" s="8"/>
      <c r="U194" s="224"/>
      <c r="V194" s="8"/>
      <c r="W194" s="224"/>
      <c r="X194" s="8"/>
      <c r="Y194" s="224"/>
      <c r="Z194" s="8"/>
      <c r="AA194" s="224"/>
      <c r="AB194" s="8"/>
      <c r="AC194" s="224"/>
      <c r="AD194" s="277"/>
      <c r="AE194" s="224"/>
      <c r="AF194" s="224"/>
      <c r="AG194" s="277"/>
      <c r="AH194" s="224"/>
      <c r="AI194" s="225"/>
      <c r="AJ194" s="8"/>
      <c r="AK194" s="224"/>
      <c r="AL194" s="8"/>
      <c r="AM194" s="224"/>
      <c r="AN194" s="8"/>
      <c r="AO194" s="224"/>
      <c r="AP194" s="8"/>
      <c r="AQ194" s="224"/>
      <c r="AR194" s="43"/>
      <c r="AS194" s="43"/>
    </row>
    <row r="195" spans="1:45" s="7" customFormat="1" ht="17.25" hidden="1" customHeight="1" x14ac:dyDescent="0.25">
      <c r="A195" s="261" t="s">
        <v>859</v>
      </c>
      <c r="B195" s="262" t="s">
        <v>860</v>
      </c>
      <c r="C195" s="261"/>
      <c r="D195" s="250"/>
      <c r="E195" s="248"/>
      <c r="F195" s="249"/>
      <c r="G195" s="248"/>
      <c r="H195" s="249"/>
      <c r="I195" s="248"/>
      <c r="J195" s="249"/>
      <c r="K195" s="249"/>
      <c r="L195" s="249"/>
      <c r="M195" s="249"/>
      <c r="N195" s="249"/>
      <c r="O195" s="248"/>
      <c r="P195" s="278"/>
      <c r="Q195" s="297"/>
      <c r="R195" s="283"/>
      <c r="S195" s="19"/>
      <c r="T195" s="19"/>
      <c r="U195" s="5"/>
      <c r="V195" s="19"/>
      <c r="W195" s="5"/>
      <c r="X195" s="19" t="e">
        <f>VLOOKUP(W195,Sheet1!$B$2:$C$12,2,TRUE)</f>
        <v>#N/A</v>
      </c>
      <c r="Y195" s="5"/>
      <c r="Z195" s="19" t="e">
        <f>VLOOKUP(Y195,Sheet1!$B$2:$C$12,2,TRUE)</f>
        <v>#N/A</v>
      </c>
      <c r="AA195" s="5"/>
      <c r="AB195" s="19" t="e">
        <f>VLOOKUP(AA195,Sheet1!$B$2:$C$12,2,TRUE)</f>
        <v>#N/A</v>
      </c>
      <c r="AC195" s="5" t="e">
        <f t="shared" si="67"/>
        <v>#N/A</v>
      </c>
      <c r="AD195" s="226"/>
      <c r="AE195" s="9"/>
      <c r="AF195" s="5"/>
      <c r="AG195" s="226"/>
      <c r="AH195" s="9"/>
      <c r="AI195" s="227" t="s">
        <v>840</v>
      </c>
      <c r="AJ195" s="9" t="e">
        <f t="shared" si="70"/>
        <v>#N/A</v>
      </c>
      <c r="AK195" s="9">
        <f>COUNTIF(E195:Z195,"D")*1</f>
        <v>0</v>
      </c>
      <c r="AL195" s="9" t="e">
        <f t="shared" si="71"/>
        <v>#N/A</v>
      </c>
      <c r="AM195" s="9" t="s">
        <v>799</v>
      </c>
      <c r="AN195" s="5"/>
      <c r="AO195" s="5"/>
      <c r="AP195" s="9"/>
      <c r="AQ195" s="5"/>
      <c r="AR195" s="25"/>
      <c r="AS195" s="25"/>
    </row>
    <row r="196" spans="1:45" s="7" customFormat="1" ht="20.100000000000001" hidden="1" customHeight="1" x14ac:dyDescent="0.25">
      <c r="A196" s="86">
        <v>162</v>
      </c>
      <c r="B196" s="80" t="s">
        <v>127</v>
      </c>
      <c r="C196" s="117" t="s">
        <v>563</v>
      </c>
      <c r="D196" s="233" t="s">
        <v>338</v>
      </c>
      <c r="E196" s="5" t="str">
        <f>VLOOKUP($C196,'[4]Gui chi Quynh'!$D$7:$F$393,3,0)</f>
        <v>A1</v>
      </c>
      <c r="F196" s="19">
        <f>VLOOKUP(E196,Sheet1!$B$2:$C$12,2,TRUE)</f>
        <v>10</v>
      </c>
      <c r="G196" s="5" t="str">
        <f>VLOOKUP($C196,'[5]Gui chi Quynh'!$C$7:$E$391,3,0)</f>
        <v>A1</v>
      </c>
      <c r="H196" s="19">
        <f>VLOOKUP(G196,Sheet1!$B$2:$C$12,2,TRUE)</f>
        <v>10</v>
      </c>
      <c r="I196" s="5" t="str">
        <f>VLOOKUP($C196,'[6]Gui chi Quynh'!$C$7:$E$389,3,0)</f>
        <v>A1</v>
      </c>
      <c r="J196" s="19">
        <f>VLOOKUP(I196,Sheet1!$B$2:$C$12,2,TRUE)</f>
        <v>10</v>
      </c>
      <c r="K196" s="5" t="str">
        <f>VLOOKUP($C196,'[7]Gui chi Quynh'!$C$7:$E$389,3,0)</f>
        <v>A1</v>
      </c>
      <c r="L196" s="19">
        <f>VLOOKUP(K196,Sheet1!$B$2:$C$12,2,TRUE)</f>
        <v>10</v>
      </c>
      <c r="M196" s="5" t="str">
        <f>VLOOKUP($C196,'[8]Gui chi Quynh'!$C$7:$E$388,3,0)</f>
        <v>A1</v>
      </c>
      <c r="N196" s="19">
        <f>VLOOKUP(M196,Sheet1!$B$2:$C$12,2,TRUE)</f>
        <v>10</v>
      </c>
      <c r="O196" s="5">
        <f t="shared" ref="O196:O222" si="81">ROUND(AVERAGE(F196,H196,J196,L196,N196),2)</f>
        <v>10</v>
      </c>
      <c r="P196" s="226">
        <f t="shared" ref="P196:P222" si="82">COUNTIF(D196:M196,"C*")*1+COUNTIF(D196:M196,"D")*2+COUNTIF(D196:M196,"E")*3</f>
        <v>0</v>
      </c>
      <c r="Q196" s="9" t="str">
        <f t="shared" si="72"/>
        <v>Xuất sắc</v>
      </c>
      <c r="R196" s="258"/>
      <c r="S196" s="17"/>
      <c r="T196" s="19"/>
      <c r="U196" s="5"/>
      <c r="V196" s="19"/>
      <c r="W196" s="5"/>
      <c r="X196" s="19"/>
      <c r="Y196" s="5"/>
      <c r="Z196" s="19"/>
      <c r="AA196" s="5"/>
      <c r="AB196" s="19"/>
      <c r="AC196" s="5"/>
      <c r="AD196" s="226"/>
      <c r="AE196" s="9"/>
      <c r="AF196" s="5"/>
      <c r="AG196" s="226"/>
      <c r="AH196" s="9"/>
      <c r="AI196" s="227"/>
      <c r="AJ196" s="9"/>
      <c r="AK196" s="9"/>
      <c r="AL196" s="9"/>
      <c r="AM196" s="5"/>
      <c r="AN196" s="5"/>
      <c r="AO196" s="5"/>
      <c r="AP196" s="9"/>
      <c r="AQ196" s="5"/>
      <c r="AR196" s="120"/>
      <c r="AS196" s="25"/>
    </row>
    <row r="197" spans="1:45" s="7" customFormat="1" ht="20.100000000000001" hidden="1" customHeight="1" x14ac:dyDescent="0.25">
      <c r="A197" s="86">
        <f>A196+1</f>
        <v>163</v>
      </c>
      <c r="B197" s="80" t="s">
        <v>136</v>
      </c>
      <c r="C197" s="259" t="s">
        <v>564</v>
      </c>
      <c r="E197" s="5" t="str">
        <f>VLOOKUP($C197,'[4]Gui chi Quynh'!$D$7:$F$393,3,0)</f>
        <v>A2</v>
      </c>
      <c r="F197" s="19">
        <f>VLOOKUP(E197,Sheet1!$B$2:$C$12,2,TRUE)</f>
        <v>9</v>
      </c>
      <c r="G197" s="5" t="str">
        <f>VLOOKUP($C197,'[5]Gui chi Quynh'!$C$7:$E$391,3,0)</f>
        <v>A4</v>
      </c>
      <c r="H197" s="19">
        <f>VLOOKUP(G197,Sheet1!$B$2:$C$12,2,TRUE)</f>
        <v>7</v>
      </c>
      <c r="I197" s="5" t="str">
        <f>VLOOKUP($C197,'[6]Gui chi Quynh'!$C$7:$E$389,3,0)</f>
        <v>A3</v>
      </c>
      <c r="J197" s="19">
        <f>VLOOKUP(I197,Sheet1!$B$2:$C$12,2,TRUE)</f>
        <v>8</v>
      </c>
      <c r="K197" s="5" t="str">
        <f>VLOOKUP($C197,'[7]Gui chi Quynh'!$C$7:$E$389,3,0)</f>
        <v>A3</v>
      </c>
      <c r="L197" s="19">
        <f>VLOOKUP(K197,Sheet1!$B$2:$C$12,2,TRUE)</f>
        <v>8</v>
      </c>
      <c r="M197" s="5" t="str">
        <f>VLOOKUP($C197,'[8]Gui chi Quynh'!$C$7:$E$388,3,0)</f>
        <v>A4</v>
      </c>
      <c r="N197" s="19">
        <f>VLOOKUP(M197,Sheet1!$B$2:$C$12,2,TRUE)</f>
        <v>7</v>
      </c>
      <c r="O197" s="5">
        <f t="shared" si="81"/>
        <v>7.8</v>
      </c>
      <c r="P197" s="226">
        <f t="shared" si="82"/>
        <v>0</v>
      </c>
      <c r="Q197" s="9" t="str">
        <f t="shared" si="72"/>
        <v>Tốt</v>
      </c>
      <c r="R197" s="10"/>
      <c r="S197" s="17"/>
      <c r="T197" s="19" t="e">
        <f>VLOOKUP(S197,Sheet1!$B$2:$C$12,2,TRUE)</f>
        <v>#N/A</v>
      </c>
      <c r="U197" s="5"/>
      <c r="V197" s="19" t="e">
        <f>VLOOKUP(U197,Sheet1!$B$2:$C$12,2,TRUE)</f>
        <v>#N/A</v>
      </c>
      <c r="W197" s="5"/>
      <c r="X197" s="19" t="e">
        <f>VLOOKUP(W197,Sheet1!$B$2:$C$12,2,TRUE)</f>
        <v>#N/A</v>
      </c>
      <c r="Y197" s="5"/>
      <c r="Z197" s="19" t="e">
        <f>VLOOKUP(Y197,Sheet1!$B$2:$C$12,2,TRUE)</f>
        <v>#N/A</v>
      </c>
      <c r="AA197" s="5"/>
      <c r="AB197" s="19" t="e">
        <f>VLOOKUP(AA197,Sheet1!$B$2:$C$12,2,TRUE)</f>
        <v>#N/A</v>
      </c>
      <c r="AC197" s="5" t="e">
        <f t="shared" si="67"/>
        <v>#N/A</v>
      </c>
      <c r="AD197" s="226">
        <f t="shared" ref="AD197:AD242" si="83">COUNTIF(S197:AA197,"C*")*1+COUNTIF(S197:AA197,"D")*2+COUNTIF(S197:AA197,"E")*3</f>
        <v>0</v>
      </c>
      <c r="AE197" s="9" t="e">
        <f t="shared" ref="AE197:AE242" si="84">IF(AD197&gt;=3,"Không hoàn thành",IF(AND($AC197&gt;=8,$AC197&lt;=10,AD197=0),"Xuất sắc",IF(AND($AC197&gt;=8,$AC197&lt;=10,AD197=1),"Tốt",IF(AND($AC197&gt;=8,$AC197&lt;=10,AD197=2),"Hoàn thành",IF(AND($AC197&gt;6,$AC197&lt;8,AD197&lt;=1),"Tốt",IF(AND($AC197&gt;6,$AC197&lt;8,AD197=2),"Hoàn thành",IF(AND($AC197&gt;=5,$AC197&lt;=6,AD197&lt;=2),"Hoàn thành",IF(AND($AC197&lt;5,AD197&gt;3),"Không hoàn thành",""))))))))</f>
        <v>#N/A</v>
      </c>
      <c r="AF197" s="5" t="e">
        <f t="shared" si="68"/>
        <v>#N/A</v>
      </c>
      <c r="AG197" s="226">
        <f t="shared" si="69"/>
        <v>0</v>
      </c>
      <c r="AH197" s="9" t="e">
        <f t="shared" ref="AH197:AH262" si="85">IF(AG197&gt;=3,"Không hoàn thành",IF(AND($AF197&gt;=8,$AF197&lt;=10,AG197=0),"Xuất sắc",IF(AND($AF197&gt;=8,$AF197&lt;=10,AG197=1),"Tốt",IF(AND($AF197&gt;=8,$AF197&lt;=10,AG197=2),"Hoàn thành",IF(AND($AF197&gt;6,$AF197&lt;8,AG197&lt;=1),"Tốt",IF(AND($AF197&gt;6,$AF197&lt;8,AG197=2),"Hoàn thành",IF(AND($AF197&gt;=5,$AF197&lt;=6,AG197&lt;=2),"Hoàn thành",IF(AND($AF197&lt;5,AG197&gt;3),"Không hoàn thành",""))))))))</f>
        <v>#N/A</v>
      </c>
      <c r="AI197" s="227"/>
      <c r="AJ197" s="9" t="e">
        <f t="shared" ref="AJ197:AJ262" si="86">ROUND(AVERAGE(O197,AC197),2)</f>
        <v>#N/A</v>
      </c>
      <c r="AK197" s="9">
        <f t="shared" ref="AK197:AK222" si="87">COUNTIF(E197:Z197,"D")*1</f>
        <v>0</v>
      </c>
      <c r="AL197" s="9" t="e">
        <f t="shared" ref="AL197:AL262" si="88">IF($AJ197&gt;=8,"Xuất sắc",IF($AJ197&gt;6,"Tốt",IF($AJ197&gt;=5,"Hoàn thành","Không hoàn thành")))</f>
        <v>#N/A</v>
      </c>
      <c r="AM197" s="9" t="e">
        <f t="shared" ref="AM197:AM241" si="89">IF($AK197=1,"Không đạt LĐTT",IF(OR($AL197= "Xuất sắc", $AL197="Tốt"),"Đạt LĐTT","Không đạt LĐTT"))</f>
        <v>#N/A</v>
      </c>
      <c r="AN197" s="5"/>
      <c r="AO197" s="5"/>
      <c r="AP197" s="9"/>
      <c r="AQ197" s="5"/>
      <c r="AR197" s="25"/>
      <c r="AS197" s="25"/>
    </row>
    <row r="198" spans="1:45" s="7" customFormat="1" ht="20.100000000000001" hidden="1" customHeight="1" x14ac:dyDescent="0.25">
      <c r="A198" s="86">
        <f t="shared" ref="A198:A222" si="90">A197+1</f>
        <v>164</v>
      </c>
      <c r="B198" s="80" t="s">
        <v>130</v>
      </c>
      <c r="C198" s="259" t="s">
        <v>567</v>
      </c>
      <c r="D198" s="19"/>
      <c r="E198" s="5" t="str">
        <f>VLOOKUP($C198,'[4]Gui chi Quynh'!$D$7:$F$393,3,0)</f>
        <v>A3</v>
      </c>
      <c r="F198" s="19">
        <f>VLOOKUP(E198,Sheet1!$B$2:$C$12,2,TRUE)</f>
        <v>8</v>
      </c>
      <c r="G198" s="5" t="str">
        <f>VLOOKUP($C198,'[5]Gui chi Quynh'!$C$7:$E$391,3,0)</f>
        <v>A4</v>
      </c>
      <c r="H198" s="19">
        <f>VLOOKUP(G198,Sheet1!$B$2:$C$12,2,TRUE)</f>
        <v>7</v>
      </c>
      <c r="I198" s="5" t="str">
        <f>VLOOKUP($C198,'[6]Gui chi Quynh'!$C$7:$E$389,3,0)</f>
        <v>A4</v>
      </c>
      <c r="J198" s="19">
        <f>VLOOKUP(I198,Sheet1!$B$2:$C$12,2,TRUE)</f>
        <v>7</v>
      </c>
      <c r="K198" s="5" t="str">
        <f>VLOOKUP($C198,'[7]Gui chi Quynh'!$C$7:$E$389,3,0)</f>
        <v>A3</v>
      </c>
      <c r="L198" s="19">
        <f>VLOOKUP(K198,Sheet1!$B$2:$C$12,2,TRUE)</f>
        <v>8</v>
      </c>
      <c r="M198" s="5" t="str">
        <f>VLOOKUP($C198,'[8]Gui chi Quynh'!$C$7:$E$388,3,0)</f>
        <v>A4</v>
      </c>
      <c r="N198" s="19">
        <f>VLOOKUP(M198,Sheet1!$B$2:$C$12,2,TRUE)</f>
        <v>7</v>
      </c>
      <c r="O198" s="5">
        <f t="shared" si="81"/>
        <v>7.4</v>
      </c>
      <c r="P198" s="226">
        <f t="shared" si="82"/>
        <v>0</v>
      </c>
      <c r="Q198" s="9" t="str">
        <f t="shared" si="72"/>
        <v>Tốt</v>
      </c>
      <c r="R198" s="82"/>
      <c r="S198" s="17"/>
      <c r="T198" s="19" t="e">
        <f>VLOOKUP(S198,Sheet1!$B$2:$C$12,2,TRUE)</f>
        <v>#N/A</v>
      </c>
      <c r="U198" s="5"/>
      <c r="V198" s="19" t="e">
        <f>VLOOKUP(U198,Sheet1!$B$2:$C$12,2,TRUE)</f>
        <v>#N/A</v>
      </c>
      <c r="W198" s="5"/>
      <c r="X198" s="19" t="e">
        <f>VLOOKUP(W198,Sheet1!$B$2:$C$12,2,TRUE)</f>
        <v>#N/A</v>
      </c>
      <c r="Y198" s="5"/>
      <c r="Z198" s="19" t="e">
        <f>VLOOKUP(Y198,Sheet1!$B$2:$C$12,2,TRUE)</f>
        <v>#N/A</v>
      </c>
      <c r="AA198" s="5"/>
      <c r="AB198" s="19" t="e">
        <f>VLOOKUP(AA198,Sheet1!$B$2:$C$12,2,TRUE)</f>
        <v>#N/A</v>
      </c>
      <c r="AC198" s="5" t="e">
        <f t="shared" si="67"/>
        <v>#N/A</v>
      </c>
      <c r="AD198" s="226">
        <f t="shared" si="83"/>
        <v>0</v>
      </c>
      <c r="AE198" s="9" t="e">
        <f t="shared" si="84"/>
        <v>#N/A</v>
      </c>
      <c r="AF198" s="5" t="e">
        <f t="shared" si="68"/>
        <v>#N/A</v>
      </c>
      <c r="AG198" s="226">
        <f t="shared" si="69"/>
        <v>0</v>
      </c>
      <c r="AH198" s="9" t="e">
        <f t="shared" si="85"/>
        <v>#N/A</v>
      </c>
      <c r="AI198" s="227"/>
      <c r="AJ198" s="9" t="e">
        <f t="shared" si="86"/>
        <v>#N/A</v>
      </c>
      <c r="AK198" s="9">
        <f t="shared" si="87"/>
        <v>0</v>
      </c>
      <c r="AL198" s="9" t="e">
        <f t="shared" si="88"/>
        <v>#N/A</v>
      </c>
      <c r="AM198" s="9" t="e">
        <f t="shared" si="89"/>
        <v>#N/A</v>
      </c>
      <c r="AN198" s="5"/>
      <c r="AO198" s="5"/>
      <c r="AP198" s="9"/>
      <c r="AQ198" s="5"/>
      <c r="AR198" s="29"/>
      <c r="AS198" s="29"/>
    </row>
    <row r="199" spans="1:45" s="7" customFormat="1" ht="20.100000000000001" hidden="1" customHeight="1" x14ac:dyDescent="0.25">
      <c r="A199" s="86">
        <f t="shared" si="90"/>
        <v>165</v>
      </c>
      <c r="B199" s="80" t="s">
        <v>129</v>
      </c>
      <c r="C199" s="259" t="s">
        <v>566</v>
      </c>
      <c r="D199" s="19"/>
      <c r="E199" s="5" t="str">
        <f>VLOOKUP($C199,'[4]Gui chi Quynh'!$D$7:$F$393,3,0)</f>
        <v>A2</v>
      </c>
      <c r="F199" s="19">
        <f>VLOOKUP(E199,Sheet1!$B$2:$C$12,2,TRUE)</f>
        <v>9</v>
      </c>
      <c r="G199" s="5" t="str">
        <f>VLOOKUP($C199,'[5]Gui chi Quynh'!$C$7:$E$391,3,0)</f>
        <v>A2</v>
      </c>
      <c r="H199" s="19">
        <f>VLOOKUP(G199,Sheet1!$B$2:$C$12,2,TRUE)</f>
        <v>9</v>
      </c>
      <c r="I199" s="5" t="str">
        <f>VLOOKUP($C199,'[6]Gui chi Quynh'!$C$7:$E$389,3,0)</f>
        <v>A3</v>
      </c>
      <c r="J199" s="19">
        <f>VLOOKUP(I199,Sheet1!$B$2:$C$12,2,TRUE)</f>
        <v>8</v>
      </c>
      <c r="K199" s="5" t="str">
        <f>VLOOKUP($C199,'[7]Gui chi Quynh'!$C$7:$E$389,3,0)</f>
        <v>A3</v>
      </c>
      <c r="L199" s="19">
        <f>VLOOKUP(K199,Sheet1!$B$2:$C$12,2,TRUE)</f>
        <v>8</v>
      </c>
      <c r="M199" s="5" t="str">
        <f>VLOOKUP($C199,'[8]Gui chi Quynh'!$C$7:$E$388,3,0)</f>
        <v>A3</v>
      </c>
      <c r="N199" s="19">
        <f>VLOOKUP(M199,Sheet1!$B$2:$C$12,2,TRUE)</f>
        <v>8</v>
      </c>
      <c r="O199" s="5">
        <f t="shared" si="81"/>
        <v>8.4</v>
      </c>
      <c r="P199" s="226">
        <f t="shared" si="82"/>
        <v>0</v>
      </c>
      <c r="Q199" s="9" t="str">
        <f t="shared" si="72"/>
        <v>Xuất sắc</v>
      </c>
      <c r="R199" s="82"/>
      <c r="S199" s="17"/>
      <c r="T199" s="19" t="e">
        <f>VLOOKUP(S199,Sheet1!$B$2:$C$12,2,TRUE)</f>
        <v>#N/A</v>
      </c>
      <c r="U199" s="5"/>
      <c r="V199" s="19" t="e">
        <f>VLOOKUP(U199,Sheet1!$B$2:$C$12,2,TRUE)</f>
        <v>#N/A</v>
      </c>
      <c r="W199" s="5"/>
      <c r="X199" s="19" t="e">
        <f>VLOOKUP(W199,Sheet1!$B$2:$C$12,2,TRUE)</f>
        <v>#N/A</v>
      </c>
      <c r="Y199" s="5"/>
      <c r="Z199" s="19" t="e">
        <f>VLOOKUP(Y199,Sheet1!$B$2:$C$12,2,TRUE)</f>
        <v>#N/A</v>
      </c>
      <c r="AA199" s="5"/>
      <c r="AB199" s="19" t="e">
        <f>VLOOKUP(AA199,Sheet1!$B$2:$C$12,2,TRUE)</f>
        <v>#N/A</v>
      </c>
      <c r="AC199" s="5" t="e">
        <f t="shared" si="67"/>
        <v>#N/A</v>
      </c>
      <c r="AD199" s="226">
        <f t="shared" si="83"/>
        <v>0</v>
      </c>
      <c r="AE199" s="9" t="e">
        <f t="shared" si="84"/>
        <v>#N/A</v>
      </c>
      <c r="AF199" s="5" t="e">
        <f t="shared" si="68"/>
        <v>#N/A</v>
      </c>
      <c r="AG199" s="226">
        <f t="shared" si="69"/>
        <v>0</v>
      </c>
      <c r="AH199" s="9" t="e">
        <f t="shared" si="85"/>
        <v>#N/A</v>
      </c>
      <c r="AI199" s="227"/>
      <c r="AJ199" s="9" t="e">
        <f t="shared" si="86"/>
        <v>#N/A</v>
      </c>
      <c r="AK199" s="9">
        <f t="shared" si="87"/>
        <v>0</v>
      </c>
      <c r="AL199" s="9" t="e">
        <f t="shared" si="88"/>
        <v>#N/A</v>
      </c>
      <c r="AM199" s="9" t="e">
        <f t="shared" si="89"/>
        <v>#N/A</v>
      </c>
      <c r="AN199" s="5"/>
      <c r="AO199" s="5"/>
      <c r="AP199" s="9"/>
      <c r="AQ199" s="5"/>
      <c r="AR199" s="29"/>
      <c r="AS199" s="29"/>
    </row>
    <row r="200" spans="1:45" s="7" customFormat="1" ht="20.100000000000001" hidden="1" customHeight="1" x14ac:dyDescent="0.25">
      <c r="A200" s="86">
        <f t="shared" si="90"/>
        <v>166</v>
      </c>
      <c r="B200" s="80" t="s">
        <v>141</v>
      </c>
      <c r="C200" s="259" t="s">
        <v>565</v>
      </c>
      <c r="D200" s="19"/>
      <c r="E200" s="5" t="str">
        <f>VLOOKUP($C200,'[4]Gui chi Quynh'!$D$7:$F$393,3,0)</f>
        <v>A1</v>
      </c>
      <c r="F200" s="19">
        <f>VLOOKUP(E200,Sheet1!$B$2:$C$12,2,TRUE)</f>
        <v>10</v>
      </c>
      <c r="G200" s="5" t="str">
        <f>VLOOKUP($C200,'[5]Gui chi Quynh'!$C$7:$E$391,3,0)</f>
        <v>A1</v>
      </c>
      <c r="H200" s="19">
        <f>VLOOKUP(G200,Sheet1!$B$2:$C$12,2,TRUE)</f>
        <v>10</v>
      </c>
      <c r="I200" s="5" t="str">
        <f>VLOOKUP($C200,'[6]Gui chi Quynh'!$C$7:$E$389,3,0)</f>
        <v>A1</v>
      </c>
      <c r="J200" s="19">
        <f>VLOOKUP(I200,Sheet1!$B$2:$C$12,2,TRUE)</f>
        <v>10</v>
      </c>
      <c r="K200" s="5" t="str">
        <f>VLOOKUP($C200,'[7]Gui chi Quynh'!$C$7:$E$389,3,0)</f>
        <v>A1</v>
      </c>
      <c r="L200" s="19">
        <f>VLOOKUP(K200,Sheet1!$B$2:$C$12,2,TRUE)</f>
        <v>10</v>
      </c>
      <c r="M200" s="5" t="str">
        <f>VLOOKUP($C200,'[8]Gui chi Quynh'!$C$7:$E$388,3,0)</f>
        <v>A1</v>
      </c>
      <c r="N200" s="19">
        <f>VLOOKUP(M200,Sheet1!$B$2:$C$12,2,TRUE)</f>
        <v>10</v>
      </c>
      <c r="O200" s="5">
        <f t="shared" si="81"/>
        <v>10</v>
      </c>
      <c r="P200" s="226">
        <f t="shared" si="82"/>
        <v>0</v>
      </c>
      <c r="Q200" s="9" t="str">
        <f t="shared" si="72"/>
        <v>Xuất sắc</v>
      </c>
      <c r="R200" s="82"/>
      <c r="S200" s="17"/>
      <c r="T200" s="19" t="e">
        <f>VLOOKUP(S200,Sheet1!$B$2:$C$12,2,TRUE)</f>
        <v>#N/A</v>
      </c>
      <c r="U200" s="5"/>
      <c r="V200" s="19" t="e">
        <f>VLOOKUP(U200,Sheet1!$B$2:$C$12,2,TRUE)</f>
        <v>#N/A</v>
      </c>
      <c r="W200" s="5"/>
      <c r="X200" s="19" t="e">
        <f>VLOOKUP(W200,Sheet1!$B$2:$C$12,2,TRUE)</f>
        <v>#N/A</v>
      </c>
      <c r="Y200" s="5"/>
      <c r="Z200" s="19" t="e">
        <f>VLOOKUP(Y200,Sheet1!$B$2:$C$12,2,TRUE)</f>
        <v>#N/A</v>
      </c>
      <c r="AA200" s="5"/>
      <c r="AB200" s="19" t="e">
        <f>VLOOKUP(AA200,Sheet1!$B$2:$C$12,2,TRUE)</f>
        <v>#N/A</v>
      </c>
      <c r="AC200" s="5" t="e">
        <f t="shared" si="67"/>
        <v>#N/A</v>
      </c>
      <c r="AD200" s="226">
        <f t="shared" si="83"/>
        <v>0</v>
      </c>
      <c r="AE200" s="9" t="e">
        <f t="shared" si="84"/>
        <v>#N/A</v>
      </c>
      <c r="AF200" s="5" t="e">
        <f t="shared" si="68"/>
        <v>#N/A</v>
      </c>
      <c r="AG200" s="226">
        <f t="shared" si="69"/>
        <v>0</v>
      </c>
      <c r="AH200" s="9" t="e">
        <f t="shared" si="85"/>
        <v>#N/A</v>
      </c>
      <c r="AI200" s="227"/>
      <c r="AJ200" s="9" t="e">
        <f t="shared" si="86"/>
        <v>#N/A</v>
      </c>
      <c r="AK200" s="9">
        <f t="shared" si="87"/>
        <v>0</v>
      </c>
      <c r="AL200" s="9" t="e">
        <f t="shared" si="88"/>
        <v>#N/A</v>
      </c>
      <c r="AM200" s="9" t="e">
        <f t="shared" si="89"/>
        <v>#N/A</v>
      </c>
      <c r="AN200" s="5"/>
      <c r="AO200" s="5"/>
      <c r="AP200" s="9"/>
      <c r="AQ200" s="5"/>
      <c r="AR200" s="29"/>
      <c r="AS200" s="29"/>
    </row>
    <row r="201" spans="1:45" s="7" customFormat="1" ht="20.100000000000001" hidden="1" customHeight="1" x14ac:dyDescent="0.25">
      <c r="A201" s="86">
        <f t="shared" si="90"/>
        <v>167</v>
      </c>
      <c r="B201" s="80" t="s">
        <v>128</v>
      </c>
      <c r="C201" s="259" t="s">
        <v>569</v>
      </c>
      <c r="D201" s="19"/>
      <c r="E201" s="5" t="str">
        <f>VLOOKUP($C201,'[4]Gui chi Quynh'!$D$7:$F$393,3,0)</f>
        <v>A3</v>
      </c>
      <c r="F201" s="19">
        <f>VLOOKUP(E201,Sheet1!$B$2:$C$12,2,TRUE)</f>
        <v>8</v>
      </c>
      <c r="G201" s="5" t="str">
        <f>VLOOKUP($C201,'[5]Gui chi Quynh'!$C$7:$E$391,3,0)</f>
        <v>A3</v>
      </c>
      <c r="H201" s="19">
        <f>VLOOKUP(G201,Sheet1!$B$2:$C$12,2,TRUE)</f>
        <v>8</v>
      </c>
      <c r="I201" s="5" t="str">
        <f>VLOOKUP($C201,'[6]Gui chi Quynh'!$C$7:$E$389,3,0)</f>
        <v>A4</v>
      </c>
      <c r="J201" s="19">
        <f>VLOOKUP(I201,Sheet1!$B$2:$C$12,2,TRUE)</f>
        <v>7</v>
      </c>
      <c r="K201" s="5" t="str">
        <f>VLOOKUP($C201,'[7]Gui chi Quynh'!$C$7:$E$389,3,0)</f>
        <v>A3</v>
      </c>
      <c r="L201" s="19">
        <f>VLOOKUP(K201,Sheet1!$B$2:$C$12,2,TRUE)</f>
        <v>8</v>
      </c>
      <c r="M201" s="5" t="str">
        <f>VLOOKUP($C201,'[8]Gui chi Quynh'!$C$7:$E$388,3,0)</f>
        <v>A4</v>
      </c>
      <c r="N201" s="19">
        <f>VLOOKUP(M201,Sheet1!$B$2:$C$12,2,TRUE)</f>
        <v>7</v>
      </c>
      <c r="O201" s="5">
        <f t="shared" si="81"/>
        <v>7.6</v>
      </c>
      <c r="P201" s="226">
        <f t="shared" si="82"/>
        <v>0</v>
      </c>
      <c r="Q201" s="9" t="str">
        <f t="shared" si="72"/>
        <v>Tốt</v>
      </c>
      <c r="R201" s="82"/>
      <c r="S201" s="17"/>
      <c r="T201" s="19" t="e">
        <f>VLOOKUP(S201,Sheet1!$B$2:$C$12,2,TRUE)</f>
        <v>#N/A</v>
      </c>
      <c r="U201" s="5"/>
      <c r="V201" s="19" t="e">
        <f>VLOOKUP(U201,Sheet1!$B$2:$C$12,2,TRUE)</f>
        <v>#N/A</v>
      </c>
      <c r="W201" s="5"/>
      <c r="X201" s="19" t="e">
        <f>VLOOKUP(W201,Sheet1!$B$2:$C$12,2,TRUE)</f>
        <v>#N/A</v>
      </c>
      <c r="Y201" s="5"/>
      <c r="Z201" s="19" t="e">
        <f>VLOOKUP(Y201,Sheet1!$B$2:$C$12,2,TRUE)</f>
        <v>#N/A</v>
      </c>
      <c r="AA201" s="5"/>
      <c r="AB201" s="19" t="e">
        <f>VLOOKUP(AA201,Sheet1!$B$2:$C$12,2,TRUE)</f>
        <v>#N/A</v>
      </c>
      <c r="AC201" s="5" t="e">
        <f t="shared" si="67"/>
        <v>#N/A</v>
      </c>
      <c r="AD201" s="226">
        <f t="shared" si="83"/>
        <v>0</v>
      </c>
      <c r="AE201" s="9" t="e">
        <f t="shared" si="84"/>
        <v>#N/A</v>
      </c>
      <c r="AF201" s="5" t="e">
        <f t="shared" si="68"/>
        <v>#N/A</v>
      </c>
      <c r="AG201" s="226">
        <f t="shared" si="69"/>
        <v>0</v>
      </c>
      <c r="AH201" s="9" t="e">
        <f t="shared" si="85"/>
        <v>#N/A</v>
      </c>
      <c r="AI201" s="227"/>
      <c r="AJ201" s="9" t="e">
        <f t="shared" si="86"/>
        <v>#N/A</v>
      </c>
      <c r="AK201" s="9">
        <f t="shared" si="87"/>
        <v>0</v>
      </c>
      <c r="AL201" s="9" t="e">
        <f t="shared" si="88"/>
        <v>#N/A</v>
      </c>
      <c r="AM201" s="9" t="e">
        <f t="shared" si="89"/>
        <v>#N/A</v>
      </c>
      <c r="AN201" s="5"/>
      <c r="AO201" s="5"/>
      <c r="AP201" s="9"/>
      <c r="AQ201" s="5"/>
      <c r="AR201" s="29"/>
      <c r="AS201" s="29"/>
    </row>
    <row r="202" spans="1:45" s="7" customFormat="1" ht="20.100000000000001" hidden="1" customHeight="1" x14ac:dyDescent="0.25">
      <c r="A202" s="86">
        <f t="shared" si="90"/>
        <v>168</v>
      </c>
      <c r="B202" s="80" t="s">
        <v>131</v>
      </c>
      <c r="C202" s="259" t="s">
        <v>570</v>
      </c>
      <c r="D202" s="19"/>
      <c r="E202" s="5" t="str">
        <f>VLOOKUP($C202,'[4]Gui chi Quynh'!$D$7:$F$393,3,0)</f>
        <v>A3</v>
      </c>
      <c r="F202" s="19">
        <f>VLOOKUP(E202,Sheet1!$B$2:$C$12,2,TRUE)</f>
        <v>8</v>
      </c>
      <c r="G202" s="5" t="str">
        <f>VLOOKUP($C202,'[5]Gui chi Quynh'!$C$7:$E$391,3,0)</f>
        <v>A3</v>
      </c>
      <c r="H202" s="19">
        <f>VLOOKUP(G202,Sheet1!$B$2:$C$12,2,TRUE)</f>
        <v>8</v>
      </c>
      <c r="I202" s="5" t="str">
        <f>VLOOKUP($C202,'[6]Gui chi Quynh'!$C$7:$E$389,3,0)</f>
        <v>A4</v>
      </c>
      <c r="J202" s="19">
        <f>VLOOKUP(I202,Sheet1!$B$2:$C$12,2,TRUE)</f>
        <v>7</v>
      </c>
      <c r="K202" s="5" t="str">
        <f>VLOOKUP($C202,'[7]Gui chi Quynh'!$C$7:$E$389,3,0)</f>
        <v>A4</v>
      </c>
      <c r="L202" s="19">
        <f>VLOOKUP(K202,Sheet1!$B$2:$C$12,2,TRUE)</f>
        <v>7</v>
      </c>
      <c r="M202" s="5" t="str">
        <f>VLOOKUP($C202,'[8]Gui chi Quynh'!$C$7:$E$388,3,0)</f>
        <v>A4</v>
      </c>
      <c r="N202" s="19">
        <f>VLOOKUP(M202,Sheet1!$B$2:$C$12,2,TRUE)</f>
        <v>7</v>
      </c>
      <c r="O202" s="5">
        <f t="shared" si="81"/>
        <v>7.4</v>
      </c>
      <c r="P202" s="226">
        <f t="shared" si="82"/>
        <v>0</v>
      </c>
      <c r="Q202" s="9" t="str">
        <f t="shared" si="72"/>
        <v>Tốt</v>
      </c>
      <c r="R202" s="82"/>
      <c r="S202" s="17"/>
      <c r="T202" s="19" t="e">
        <f>VLOOKUP(S202,Sheet1!$B$2:$C$12,2,TRUE)</f>
        <v>#N/A</v>
      </c>
      <c r="U202" s="5"/>
      <c r="V202" s="19" t="e">
        <f>VLOOKUP(U202,Sheet1!$B$2:$C$12,2,TRUE)</f>
        <v>#N/A</v>
      </c>
      <c r="W202" s="5"/>
      <c r="X202" s="19" t="e">
        <f>VLOOKUP(W202,Sheet1!$B$2:$C$12,2,TRUE)</f>
        <v>#N/A</v>
      </c>
      <c r="Y202" s="5"/>
      <c r="Z202" s="19" t="e">
        <f>VLOOKUP(Y202,Sheet1!$B$2:$C$12,2,TRUE)</f>
        <v>#N/A</v>
      </c>
      <c r="AA202" s="5"/>
      <c r="AB202" s="19" t="e">
        <f>VLOOKUP(AA202,Sheet1!$B$2:$C$12,2,TRUE)</f>
        <v>#N/A</v>
      </c>
      <c r="AC202" s="5" t="e">
        <f t="shared" si="67"/>
        <v>#N/A</v>
      </c>
      <c r="AD202" s="226">
        <f t="shared" si="83"/>
        <v>0</v>
      </c>
      <c r="AE202" s="9" t="e">
        <f t="shared" si="84"/>
        <v>#N/A</v>
      </c>
      <c r="AF202" s="5" t="e">
        <f t="shared" si="68"/>
        <v>#N/A</v>
      </c>
      <c r="AG202" s="226">
        <f t="shared" si="69"/>
        <v>0</v>
      </c>
      <c r="AH202" s="9" t="e">
        <f t="shared" si="85"/>
        <v>#N/A</v>
      </c>
      <c r="AI202" s="227"/>
      <c r="AJ202" s="9" t="e">
        <f t="shared" si="86"/>
        <v>#N/A</v>
      </c>
      <c r="AK202" s="9">
        <f t="shared" si="87"/>
        <v>0</v>
      </c>
      <c r="AL202" s="9" t="e">
        <f t="shared" si="88"/>
        <v>#N/A</v>
      </c>
      <c r="AM202" s="9" t="e">
        <f t="shared" si="89"/>
        <v>#N/A</v>
      </c>
      <c r="AN202" s="5"/>
      <c r="AO202" s="5"/>
      <c r="AP202" s="9"/>
      <c r="AQ202" s="5"/>
      <c r="AR202" s="29"/>
      <c r="AS202" s="29"/>
    </row>
    <row r="203" spans="1:45" s="7" customFormat="1" ht="20.100000000000001" hidden="1" customHeight="1" x14ac:dyDescent="0.25">
      <c r="A203" s="86">
        <f t="shared" si="90"/>
        <v>169</v>
      </c>
      <c r="B203" s="80" t="s">
        <v>132</v>
      </c>
      <c r="C203" s="259" t="s">
        <v>571</v>
      </c>
      <c r="D203" s="5"/>
      <c r="E203" s="5" t="str">
        <f>VLOOKUP($C203,'[4]Gui chi Quynh'!$D$7:$F$393,3,0)</f>
        <v>A3</v>
      </c>
      <c r="F203" s="19">
        <f>VLOOKUP(E203,Sheet1!$B$2:$C$12,2,TRUE)</f>
        <v>8</v>
      </c>
      <c r="G203" s="5" t="str">
        <f>VLOOKUP($C203,'[5]Gui chi Quynh'!$C$7:$E$391,3,0)</f>
        <v>A3</v>
      </c>
      <c r="H203" s="19">
        <f>VLOOKUP(G203,Sheet1!$B$2:$C$12,2,TRUE)</f>
        <v>8</v>
      </c>
      <c r="I203" s="5" t="str">
        <f>VLOOKUP($C203,'[6]Gui chi Quynh'!$C$7:$E$389,3,0)</f>
        <v>A3</v>
      </c>
      <c r="J203" s="19">
        <f>VLOOKUP(I203,Sheet1!$B$2:$C$12,2,TRUE)</f>
        <v>8</v>
      </c>
      <c r="K203" s="5" t="str">
        <f>VLOOKUP($C203,'[7]Gui chi Quynh'!$C$7:$E$389,3,0)</f>
        <v>A3</v>
      </c>
      <c r="L203" s="19">
        <f>VLOOKUP(K203,Sheet1!$B$2:$C$12,2,TRUE)</f>
        <v>8</v>
      </c>
      <c r="M203" s="5" t="str">
        <f>VLOOKUP($C203,'[8]Gui chi Quynh'!$C$7:$E$388,3,0)</f>
        <v>A4</v>
      </c>
      <c r="N203" s="19">
        <f>VLOOKUP(M203,Sheet1!$B$2:$C$12,2,TRUE)</f>
        <v>7</v>
      </c>
      <c r="O203" s="5">
        <f t="shared" si="81"/>
        <v>7.8</v>
      </c>
      <c r="P203" s="226">
        <f t="shared" si="82"/>
        <v>0</v>
      </c>
      <c r="Q203" s="9" t="str">
        <f t="shared" si="72"/>
        <v>Tốt</v>
      </c>
      <c r="R203" s="82"/>
      <c r="S203" s="17"/>
      <c r="T203" s="19" t="e">
        <f>VLOOKUP(S203,Sheet1!$B$2:$C$12,2,TRUE)</f>
        <v>#N/A</v>
      </c>
      <c r="U203" s="5"/>
      <c r="V203" s="19" t="e">
        <f>VLOOKUP(U203,Sheet1!$B$2:$C$12,2,TRUE)</f>
        <v>#N/A</v>
      </c>
      <c r="W203" s="5"/>
      <c r="X203" s="19" t="e">
        <f>VLOOKUP(W203,Sheet1!$B$2:$C$12,2,TRUE)</f>
        <v>#N/A</v>
      </c>
      <c r="Y203" s="5"/>
      <c r="Z203" s="19" t="e">
        <f>VLOOKUP(Y203,Sheet1!$B$2:$C$12,2,TRUE)</f>
        <v>#N/A</v>
      </c>
      <c r="AA203" s="5"/>
      <c r="AB203" s="19" t="e">
        <f>VLOOKUP(AA203,Sheet1!$B$2:$C$12,2,TRUE)</f>
        <v>#N/A</v>
      </c>
      <c r="AC203" s="5" t="e">
        <f t="shared" si="67"/>
        <v>#N/A</v>
      </c>
      <c r="AD203" s="226">
        <f t="shared" si="83"/>
        <v>0</v>
      </c>
      <c r="AE203" s="9" t="e">
        <f t="shared" si="84"/>
        <v>#N/A</v>
      </c>
      <c r="AF203" s="5" t="e">
        <f t="shared" si="68"/>
        <v>#N/A</v>
      </c>
      <c r="AG203" s="226">
        <f t="shared" si="69"/>
        <v>0</v>
      </c>
      <c r="AH203" s="9" t="e">
        <f t="shared" si="85"/>
        <v>#N/A</v>
      </c>
      <c r="AI203" s="227"/>
      <c r="AJ203" s="9" t="e">
        <f t="shared" si="86"/>
        <v>#N/A</v>
      </c>
      <c r="AK203" s="9">
        <f t="shared" si="87"/>
        <v>0</v>
      </c>
      <c r="AL203" s="9" t="e">
        <f t="shared" si="88"/>
        <v>#N/A</v>
      </c>
      <c r="AM203" s="9" t="e">
        <f t="shared" si="89"/>
        <v>#N/A</v>
      </c>
      <c r="AN203" s="5"/>
      <c r="AO203" s="5"/>
      <c r="AP203" s="9"/>
      <c r="AQ203" s="5"/>
      <c r="AR203" s="29"/>
      <c r="AS203" s="29"/>
    </row>
    <row r="204" spans="1:45" s="7" customFormat="1" ht="20.100000000000001" hidden="1" customHeight="1" x14ac:dyDescent="0.25">
      <c r="A204" s="86">
        <f t="shared" si="90"/>
        <v>170</v>
      </c>
      <c r="B204" s="80" t="s">
        <v>133</v>
      </c>
      <c r="C204" s="259" t="s">
        <v>572</v>
      </c>
      <c r="D204" s="19"/>
      <c r="E204" s="5" t="str">
        <f>VLOOKUP($C204,'[4]Gui chi Quynh'!$D$7:$F$393,3,0)</f>
        <v>A4</v>
      </c>
      <c r="F204" s="19">
        <f>VLOOKUP(E204,Sheet1!$B$2:$C$12,2,TRUE)</f>
        <v>7</v>
      </c>
      <c r="G204" s="5" t="str">
        <f>VLOOKUP($C204,'[5]Gui chi Quynh'!$C$7:$E$391,3,0)</f>
        <v>A4</v>
      </c>
      <c r="H204" s="19">
        <f>VLOOKUP(G204,Sheet1!$B$2:$C$12,2,TRUE)</f>
        <v>7</v>
      </c>
      <c r="I204" s="5" t="str">
        <f>VLOOKUP($C204,'[6]Gui chi Quynh'!$C$7:$E$389,3,0)</f>
        <v>A4</v>
      </c>
      <c r="J204" s="19">
        <f>VLOOKUP(I204,Sheet1!$B$2:$C$12,2,TRUE)</f>
        <v>7</v>
      </c>
      <c r="K204" s="5" t="str">
        <f>VLOOKUP($C204,'[7]Gui chi Quynh'!$C$7:$E$389,3,0)</f>
        <v>A3</v>
      </c>
      <c r="L204" s="19">
        <f>VLOOKUP(K204,Sheet1!$B$2:$C$12,2,TRUE)</f>
        <v>8</v>
      </c>
      <c r="M204" s="5" t="str">
        <f>VLOOKUP($C204,'[8]Gui chi Quynh'!$C$7:$E$388,3,0)</f>
        <v>A3</v>
      </c>
      <c r="N204" s="19">
        <f>VLOOKUP(M204,Sheet1!$B$2:$C$12,2,TRUE)</f>
        <v>8</v>
      </c>
      <c r="O204" s="5">
        <f t="shared" si="81"/>
        <v>7.4</v>
      </c>
      <c r="P204" s="226">
        <f t="shared" si="82"/>
        <v>0</v>
      </c>
      <c r="Q204" s="9" t="str">
        <f t="shared" si="72"/>
        <v>Tốt</v>
      </c>
      <c r="R204" s="82"/>
      <c r="S204" s="17"/>
      <c r="T204" s="19" t="e">
        <f>VLOOKUP(S204,Sheet1!$B$2:$C$12,2,TRUE)</f>
        <v>#N/A</v>
      </c>
      <c r="U204" s="5"/>
      <c r="V204" s="19" t="e">
        <f>VLOOKUP(U204,Sheet1!$B$2:$C$12,2,TRUE)</f>
        <v>#N/A</v>
      </c>
      <c r="W204" s="5"/>
      <c r="X204" s="19" t="e">
        <f>VLOOKUP(W204,Sheet1!$B$2:$C$12,2,TRUE)</f>
        <v>#N/A</v>
      </c>
      <c r="Y204" s="5"/>
      <c r="Z204" s="19" t="e">
        <f>VLOOKUP(Y204,Sheet1!$B$2:$C$12,2,TRUE)</f>
        <v>#N/A</v>
      </c>
      <c r="AA204" s="5"/>
      <c r="AB204" s="19" t="e">
        <f>VLOOKUP(AA204,Sheet1!$B$2:$C$12,2,TRUE)</f>
        <v>#N/A</v>
      </c>
      <c r="AC204" s="5" t="e">
        <f t="shared" si="67"/>
        <v>#N/A</v>
      </c>
      <c r="AD204" s="226">
        <f t="shared" si="83"/>
        <v>0</v>
      </c>
      <c r="AE204" s="9" t="e">
        <f t="shared" si="84"/>
        <v>#N/A</v>
      </c>
      <c r="AF204" s="5" t="e">
        <f t="shared" si="68"/>
        <v>#N/A</v>
      </c>
      <c r="AG204" s="226">
        <f t="shared" si="69"/>
        <v>0</v>
      </c>
      <c r="AH204" s="9" t="e">
        <f t="shared" si="85"/>
        <v>#N/A</v>
      </c>
      <c r="AI204" s="227"/>
      <c r="AJ204" s="9" t="e">
        <f t="shared" si="86"/>
        <v>#N/A</v>
      </c>
      <c r="AK204" s="9">
        <f t="shared" si="87"/>
        <v>0</v>
      </c>
      <c r="AL204" s="9" t="e">
        <f t="shared" si="88"/>
        <v>#N/A</v>
      </c>
      <c r="AM204" s="9" t="e">
        <f t="shared" si="89"/>
        <v>#N/A</v>
      </c>
      <c r="AN204" s="5"/>
      <c r="AO204" s="5"/>
      <c r="AP204" s="9"/>
      <c r="AQ204" s="5"/>
      <c r="AR204" s="29"/>
      <c r="AS204" s="29"/>
    </row>
    <row r="205" spans="1:45" s="7" customFormat="1" ht="20.100000000000001" hidden="1" customHeight="1" x14ac:dyDescent="0.25">
      <c r="A205" s="86">
        <f t="shared" si="90"/>
        <v>171</v>
      </c>
      <c r="B205" s="80" t="s">
        <v>134</v>
      </c>
      <c r="C205" s="259" t="s">
        <v>573</v>
      </c>
      <c r="D205" s="19"/>
      <c r="E205" s="5" t="str">
        <f>VLOOKUP($C205,'[4]Gui chi Quynh'!$D$7:$F$393,3,0)</f>
        <v>A4</v>
      </c>
      <c r="F205" s="19">
        <f>VLOOKUP(E205,Sheet1!$B$2:$C$12,2,TRUE)</f>
        <v>7</v>
      </c>
      <c r="G205" s="5" t="str">
        <f>VLOOKUP($C205,'[5]Gui chi Quynh'!$C$7:$E$391,3,0)</f>
        <v>A4</v>
      </c>
      <c r="H205" s="19">
        <f>VLOOKUP(G205,Sheet1!$B$2:$C$12,2,TRUE)</f>
        <v>7</v>
      </c>
      <c r="I205" s="5" t="str">
        <f>VLOOKUP($C205,'[6]Gui chi Quynh'!$C$7:$E$389,3,0)</f>
        <v>A4</v>
      </c>
      <c r="J205" s="19">
        <f>VLOOKUP(I205,Sheet1!$B$2:$C$12,2,TRUE)</f>
        <v>7</v>
      </c>
      <c r="K205" s="5" t="str">
        <f>VLOOKUP($C205,'[7]Gui chi Quynh'!$C$7:$E$389,3,0)</f>
        <v>A4</v>
      </c>
      <c r="L205" s="19">
        <f>VLOOKUP(K205,Sheet1!$B$2:$C$12,2,TRUE)</f>
        <v>7</v>
      </c>
      <c r="M205" s="5" t="str">
        <f>VLOOKUP($C205,'[8]Gui chi Quynh'!$C$7:$E$388,3,0)</f>
        <v>A4</v>
      </c>
      <c r="N205" s="19">
        <f>VLOOKUP(M205,Sheet1!$B$2:$C$12,2,TRUE)</f>
        <v>7</v>
      </c>
      <c r="O205" s="5">
        <f t="shared" si="81"/>
        <v>7</v>
      </c>
      <c r="P205" s="226">
        <f t="shared" si="82"/>
        <v>0</v>
      </c>
      <c r="Q205" s="9" t="str">
        <f t="shared" si="72"/>
        <v>Tốt</v>
      </c>
      <c r="R205" s="82"/>
      <c r="S205" s="17"/>
      <c r="T205" s="19" t="e">
        <f>VLOOKUP(S205,Sheet1!$B$2:$C$12,2,TRUE)</f>
        <v>#N/A</v>
      </c>
      <c r="U205" s="5"/>
      <c r="V205" s="19" t="e">
        <f>VLOOKUP(U205,Sheet1!$B$2:$C$12,2,TRUE)</f>
        <v>#N/A</v>
      </c>
      <c r="W205" s="5"/>
      <c r="X205" s="19" t="e">
        <f>VLOOKUP(W205,Sheet1!$B$2:$C$12,2,TRUE)</f>
        <v>#N/A</v>
      </c>
      <c r="Y205" s="5"/>
      <c r="Z205" s="19" t="e">
        <f>VLOOKUP(Y205,Sheet1!$B$2:$C$12,2,TRUE)</f>
        <v>#N/A</v>
      </c>
      <c r="AA205" s="5"/>
      <c r="AB205" s="19" t="e">
        <f>VLOOKUP(AA205,Sheet1!$B$2:$C$12,2,TRUE)</f>
        <v>#N/A</v>
      </c>
      <c r="AC205" s="5" t="e">
        <f t="shared" si="67"/>
        <v>#N/A</v>
      </c>
      <c r="AD205" s="226">
        <f t="shared" si="83"/>
        <v>0</v>
      </c>
      <c r="AE205" s="9" t="e">
        <f t="shared" si="84"/>
        <v>#N/A</v>
      </c>
      <c r="AF205" s="5" t="e">
        <f t="shared" si="68"/>
        <v>#N/A</v>
      </c>
      <c r="AG205" s="226">
        <f t="shared" si="69"/>
        <v>0</v>
      </c>
      <c r="AH205" s="9" t="e">
        <f t="shared" si="85"/>
        <v>#N/A</v>
      </c>
      <c r="AI205" s="227"/>
      <c r="AJ205" s="9" t="e">
        <f t="shared" si="86"/>
        <v>#N/A</v>
      </c>
      <c r="AK205" s="9">
        <f t="shared" si="87"/>
        <v>0</v>
      </c>
      <c r="AL205" s="9" t="e">
        <f t="shared" si="88"/>
        <v>#N/A</v>
      </c>
      <c r="AM205" s="9" t="e">
        <f t="shared" si="89"/>
        <v>#N/A</v>
      </c>
      <c r="AN205" s="5"/>
      <c r="AO205" s="5"/>
      <c r="AP205" s="9"/>
      <c r="AQ205" s="5"/>
      <c r="AR205" s="29"/>
      <c r="AS205" s="29"/>
    </row>
    <row r="206" spans="1:45" s="7" customFormat="1" ht="20.100000000000001" hidden="1" customHeight="1" x14ac:dyDescent="0.25">
      <c r="A206" s="86">
        <f t="shared" si="90"/>
        <v>172</v>
      </c>
      <c r="B206" s="80" t="s">
        <v>135</v>
      </c>
      <c r="C206" s="259" t="s">
        <v>574</v>
      </c>
      <c r="D206" s="19"/>
      <c r="E206" s="236" t="str">
        <f>VLOOKUP($C206,'[4]Gui chi Quynh'!$D$7:$F$393,3,0)</f>
        <v>C1</v>
      </c>
      <c r="F206" s="19">
        <f>VLOOKUP(E206,Sheet1!$B$2:$C$12,2,TRUE)</f>
        <v>4</v>
      </c>
      <c r="G206" s="5" t="str">
        <f>VLOOKUP($C206,'[5]Gui chi Quynh'!$C$7:$E$391,3,0)</f>
        <v>A4</v>
      </c>
      <c r="H206" s="19">
        <f>VLOOKUP(G206,Sheet1!$B$2:$C$12,2,TRUE)</f>
        <v>7</v>
      </c>
      <c r="I206" s="5" t="str">
        <f>VLOOKUP($C206,'[6]Gui chi Quynh'!$C$7:$E$389,3,0)</f>
        <v>A4</v>
      </c>
      <c r="J206" s="19">
        <f>VLOOKUP(I206,Sheet1!$B$2:$C$12,2,TRUE)</f>
        <v>7</v>
      </c>
      <c r="K206" s="5" t="str">
        <f>VLOOKUP($C206,'[7]Gui chi Quynh'!$C$7:$E$389,3,0)</f>
        <v>A4</v>
      </c>
      <c r="L206" s="19">
        <f>VLOOKUP(K206,Sheet1!$B$2:$C$12,2,TRUE)</f>
        <v>7</v>
      </c>
      <c r="M206" s="5" t="str">
        <f>VLOOKUP($C206,'[8]Gui chi Quynh'!$C$7:$E$388,3,0)</f>
        <v>A4</v>
      </c>
      <c r="N206" s="19">
        <f>VLOOKUP(M206,Sheet1!$B$2:$C$12,2,TRUE)</f>
        <v>7</v>
      </c>
      <c r="O206" s="5">
        <f t="shared" si="81"/>
        <v>6.4</v>
      </c>
      <c r="P206" s="226">
        <f t="shared" si="82"/>
        <v>1</v>
      </c>
      <c r="Q206" s="9" t="str">
        <f t="shared" si="72"/>
        <v>Tốt</v>
      </c>
      <c r="R206" s="305" t="s">
        <v>954</v>
      </c>
      <c r="S206" s="17"/>
      <c r="T206" s="19" t="e">
        <f>VLOOKUP(S206,Sheet1!$B$2:$C$12,2,TRUE)</f>
        <v>#N/A</v>
      </c>
      <c r="U206" s="5"/>
      <c r="V206" s="19" t="e">
        <f>VLOOKUP(U206,Sheet1!$B$2:$C$12,2,TRUE)</f>
        <v>#N/A</v>
      </c>
      <c r="W206" s="5"/>
      <c r="X206" s="19" t="e">
        <f>VLOOKUP(W206,Sheet1!$B$2:$C$12,2,TRUE)</f>
        <v>#N/A</v>
      </c>
      <c r="Y206" s="5"/>
      <c r="Z206" s="19" t="e">
        <f>VLOOKUP(Y206,Sheet1!$B$2:$C$12,2,TRUE)</f>
        <v>#N/A</v>
      </c>
      <c r="AA206" s="5"/>
      <c r="AB206" s="19" t="e">
        <f>VLOOKUP(AA206,Sheet1!$B$2:$C$12,2,TRUE)</f>
        <v>#N/A</v>
      </c>
      <c r="AC206" s="5" t="e">
        <f t="shared" si="67"/>
        <v>#N/A</v>
      </c>
      <c r="AD206" s="226">
        <f t="shared" si="83"/>
        <v>0</v>
      </c>
      <c r="AE206" s="9" t="e">
        <f t="shared" si="84"/>
        <v>#N/A</v>
      </c>
      <c r="AF206" s="5" t="e">
        <f t="shared" si="68"/>
        <v>#N/A</v>
      </c>
      <c r="AG206" s="226">
        <f t="shared" si="69"/>
        <v>0</v>
      </c>
      <c r="AH206" s="9" t="e">
        <f t="shared" si="85"/>
        <v>#N/A</v>
      </c>
      <c r="AI206" s="227"/>
      <c r="AJ206" s="9" t="e">
        <f t="shared" si="86"/>
        <v>#N/A</v>
      </c>
      <c r="AK206" s="9">
        <f t="shared" si="87"/>
        <v>0</v>
      </c>
      <c r="AL206" s="9" t="e">
        <f t="shared" si="88"/>
        <v>#N/A</v>
      </c>
      <c r="AM206" s="9" t="e">
        <f t="shared" si="89"/>
        <v>#N/A</v>
      </c>
      <c r="AN206" s="5"/>
      <c r="AO206" s="5"/>
      <c r="AP206" s="9"/>
      <c r="AQ206" s="5"/>
      <c r="AR206" s="29"/>
      <c r="AS206" s="29"/>
    </row>
    <row r="207" spans="1:45" s="7" customFormat="1" ht="20.100000000000001" hidden="1" customHeight="1" x14ac:dyDescent="0.25">
      <c r="A207" s="86">
        <f t="shared" si="90"/>
        <v>173</v>
      </c>
      <c r="B207" s="80" t="s">
        <v>137</v>
      </c>
      <c r="C207" s="259" t="s">
        <v>575</v>
      </c>
      <c r="D207" s="19"/>
      <c r="E207" s="5" t="str">
        <f>VLOOKUP($C207,'[4]Gui chi Quynh'!$D$7:$F$393,3,0)</f>
        <v>A4</v>
      </c>
      <c r="F207" s="19">
        <f>VLOOKUP(E207,Sheet1!$B$2:$C$12,2,TRUE)</f>
        <v>7</v>
      </c>
      <c r="G207" s="5" t="str">
        <f>VLOOKUP($C207,'[5]Gui chi Quynh'!$C$7:$E$391,3,0)</f>
        <v>A4</v>
      </c>
      <c r="H207" s="19">
        <f>VLOOKUP(G207,Sheet1!$B$2:$C$12,2,TRUE)</f>
        <v>7</v>
      </c>
      <c r="I207" s="5" t="str">
        <f>VLOOKUP($C207,'[6]Gui chi Quynh'!$C$7:$E$389,3,0)</f>
        <v>A4</v>
      </c>
      <c r="J207" s="19">
        <f>VLOOKUP(I207,Sheet1!$B$2:$C$12,2,TRUE)</f>
        <v>7</v>
      </c>
      <c r="K207" s="5" t="str">
        <f>VLOOKUP($C207,'[7]Gui chi Quynh'!$C$7:$E$389,3,0)</f>
        <v>A4</v>
      </c>
      <c r="L207" s="19">
        <f>VLOOKUP(K207,Sheet1!$B$2:$C$12,2,TRUE)</f>
        <v>7</v>
      </c>
      <c r="M207" s="5" t="str">
        <f>VLOOKUP($C207,'[8]Gui chi Quynh'!$C$7:$E$388,3,0)</f>
        <v>A4</v>
      </c>
      <c r="N207" s="19">
        <f>VLOOKUP(M207,Sheet1!$B$2:$C$12,2,TRUE)</f>
        <v>7</v>
      </c>
      <c r="O207" s="5">
        <f t="shared" si="81"/>
        <v>7</v>
      </c>
      <c r="P207" s="226">
        <f t="shared" si="82"/>
        <v>0</v>
      </c>
      <c r="Q207" s="9" t="str">
        <f t="shared" si="72"/>
        <v>Tốt</v>
      </c>
      <c r="R207" s="82"/>
      <c r="S207" s="17"/>
      <c r="T207" s="19" t="e">
        <f>VLOOKUP(S207,Sheet1!$B$2:$C$12,2,TRUE)</f>
        <v>#N/A</v>
      </c>
      <c r="U207" s="5"/>
      <c r="V207" s="19" t="e">
        <f>VLOOKUP(U207,Sheet1!$B$2:$C$12,2,TRUE)</f>
        <v>#N/A</v>
      </c>
      <c r="W207" s="5"/>
      <c r="X207" s="19" t="e">
        <f>VLOOKUP(W207,Sheet1!$B$2:$C$12,2,TRUE)</f>
        <v>#N/A</v>
      </c>
      <c r="Y207" s="5"/>
      <c r="Z207" s="19" t="e">
        <f>VLOOKUP(Y207,Sheet1!$B$2:$C$12,2,TRUE)</f>
        <v>#N/A</v>
      </c>
      <c r="AA207" s="5"/>
      <c r="AB207" s="19" t="e">
        <f>VLOOKUP(AA207,Sheet1!$B$2:$C$12,2,TRUE)</f>
        <v>#N/A</v>
      </c>
      <c r="AC207" s="5" t="e">
        <f t="shared" si="67"/>
        <v>#N/A</v>
      </c>
      <c r="AD207" s="226">
        <f t="shared" si="83"/>
        <v>0</v>
      </c>
      <c r="AE207" s="9" t="e">
        <f t="shared" si="84"/>
        <v>#N/A</v>
      </c>
      <c r="AF207" s="5" t="e">
        <f t="shared" si="68"/>
        <v>#N/A</v>
      </c>
      <c r="AG207" s="226">
        <f t="shared" si="69"/>
        <v>0</v>
      </c>
      <c r="AH207" s="9" t="e">
        <f t="shared" si="85"/>
        <v>#N/A</v>
      </c>
      <c r="AI207" s="227"/>
      <c r="AJ207" s="9" t="e">
        <f t="shared" si="86"/>
        <v>#N/A</v>
      </c>
      <c r="AK207" s="9">
        <f t="shared" si="87"/>
        <v>0</v>
      </c>
      <c r="AL207" s="9" t="e">
        <f t="shared" si="88"/>
        <v>#N/A</v>
      </c>
      <c r="AM207" s="9" t="e">
        <f t="shared" si="89"/>
        <v>#N/A</v>
      </c>
      <c r="AN207" s="5"/>
      <c r="AO207" s="5"/>
      <c r="AP207" s="9"/>
      <c r="AQ207" s="5"/>
      <c r="AR207" s="29"/>
      <c r="AS207" s="29"/>
    </row>
    <row r="208" spans="1:45" s="7" customFormat="1" ht="20.100000000000001" hidden="1" customHeight="1" x14ac:dyDescent="0.25">
      <c r="A208" s="86">
        <f t="shared" si="90"/>
        <v>174</v>
      </c>
      <c r="B208" s="80" t="s">
        <v>138</v>
      </c>
      <c r="C208" s="259" t="s">
        <v>576</v>
      </c>
      <c r="D208" s="19"/>
      <c r="E208" s="5" t="str">
        <f>VLOOKUP($C208,'[4]Gui chi Quynh'!$D$7:$F$393,3,0)</f>
        <v>A4</v>
      </c>
      <c r="F208" s="19">
        <f>VLOOKUP(E208,Sheet1!$B$2:$C$12,2,TRUE)</f>
        <v>7</v>
      </c>
      <c r="G208" s="5" t="str">
        <f>VLOOKUP($C208,'[5]Gui chi Quynh'!$C$7:$E$391,3,0)</f>
        <v>A4</v>
      </c>
      <c r="H208" s="19">
        <f>VLOOKUP(G208,Sheet1!$B$2:$C$12,2,TRUE)</f>
        <v>7</v>
      </c>
      <c r="I208" s="5" t="str">
        <f>VLOOKUP($C208,'[6]Gui chi Quynh'!$C$7:$E$389,3,0)</f>
        <v>A4</v>
      </c>
      <c r="J208" s="19">
        <f>VLOOKUP(I208,Sheet1!$B$2:$C$12,2,TRUE)</f>
        <v>7</v>
      </c>
      <c r="K208" s="5" t="str">
        <f>VLOOKUP($C208,'[7]Gui chi Quynh'!$C$7:$E$389,3,0)</f>
        <v>A4</v>
      </c>
      <c r="L208" s="19">
        <f>VLOOKUP(K208,Sheet1!$B$2:$C$12,2,TRUE)</f>
        <v>7</v>
      </c>
      <c r="M208" s="5" t="str">
        <f>VLOOKUP($C208,'[8]Gui chi Quynh'!$C$7:$E$388,3,0)</f>
        <v>A3</v>
      </c>
      <c r="N208" s="19">
        <f>VLOOKUP(M208,Sheet1!$B$2:$C$12,2,TRUE)</f>
        <v>8</v>
      </c>
      <c r="O208" s="5">
        <f t="shared" si="81"/>
        <v>7.2</v>
      </c>
      <c r="P208" s="226">
        <f t="shared" si="82"/>
        <v>0</v>
      </c>
      <c r="Q208" s="9" t="str">
        <f t="shared" si="72"/>
        <v>Tốt</v>
      </c>
      <c r="R208" s="82"/>
      <c r="S208" s="17"/>
      <c r="T208" s="19" t="e">
        <f>VLOOKUP(S208,Sheet1!$B$2:$C$12,2,TRUE)</f>
        <v>#N/A</v>
      </c>
      <c r="U208" s="5"/>
      <c r="V208" s="19" t="e">
        <f>VLOOKUP(U208,Sheet1!$B$2:$C$12,2,TRUE)</f>
        <v>#N/A</v>
      </c>
      <c r="W208" s="5"/>
      <c r="X208" s="19" t="e">
        <f>VLOOKUP(W208,Sheet1!$B$2:$C$12,2,TRUE)</f>
        <v>#N/A</v>
      </c>
      <c r="Y208" s="5"/>
      <c r="Z208" s="19" t="e">
        <f>VLOOKUP(Y208,Sheet1!$B$2:$C$12,2,TRUE)</f>
        <v>#N/A</v>
      </c>
      <c r="AA208" s="5"/>
      <c r="AB208" s="19" t="e">
        <f>VLOOKUP(AA208,Sheet1!$B$2:$C$12,2,TRUE)</f>
        <v>#N/A</v>
      </c>
      <c r="AC208" s="5" t="e">
        <f t="shared" si="67"/>
        <v>#N/A</v>
      </c>
      <c r="AD208" s="226">
        <f t="shared" si="83"/>
        <v>0</v>
      </c>
      <c r="AE208" s="9" t="e">
        <f t="shared" si="84"/>
        <v>#N/A</v>
      </c>
      <c r="AF208" s="5" t="e">
        <f t="shared" si="68"/>
        <v>#N/A</v>
      </c>
      <c r="AG208" s="226">
        <f t="shared" si="69"/>
        <v>0</v>
      </c>
      <c r="AH208" s="9" t="e">
        <f t="shared" si="85"/>
        <v>#N/A</v>
      </c>
      <c r="AI208" s="227"/>
      <c r="AJ208" s="9" t="e">
        <f t="shared" si="86"/>
        <v>#N/A</v>
      </c>
      <c r="AK208" s="9">
        <f t="shared" si="87"/>
        <v>0</v>
      </c>
      <c r="AL208" s="9" t="e">
        <f t="shared" si="88"/>
        <v>#N/A</v>
      </c>
      <c r="AM208" s="9" t="e">
        <f t="shared" si="89"/>
        <v>#N/A</v>
      </c>
      <c r="AN208" s="5"/>
      <c r="AO208" s="5"/>
      <c r="AP208" s="9"/>
      <c r="AQ208" s="5"/>
      <c r="AR208" s="29"/>
      <c r="AS208" s="29"/>
    </row>
    <row r="209" spans="1:45" s="7" customFormat="1" ht="20.100000000000001" hidden="1" customHeight="1" x14ac:dyDescent="0.25">
      <c r="A209" s="86">
        <f t="shared" si="90"/>
        <v>175</v>
      </c>
      <c r="B209" s="80" t="s">
        <v>139</v>
      </c>
      <c r="C209" s="259" t="s">
        <v>577</v>
      </c>
      <c r="D209" s="19"/>
      <c r="E209" s="5" t="str">
        <f>VLOOKUP($C209,'[4]Gui chi Quynh'!$D$7:$F$393,3,0)</f>
        <v>A4</v>
      </c>
      <c r="F209" s="19">
        <f>VLOOKUP(E209,Sheet1!$B$2:$C$12,2,TRUE)</f>
        <v>7</v>
      </c>
      <c r="G209" s="5" t="str">
        <f>VLOOKUP($C209,'[5]Gui chi Quynh'!$C$7:$E$391,3,0)</f>
        <v>A4</v>
      </c>
      <c r="H209" s="19">
        <f>VLOOKUP(G209,Sheet1!$B$2:$C$12,2,TRUE)</f>
        <v>7</v>
      </c>
      <c r="I209" s="5" t="str">
        <f>VLOOKUP($C209,'[6]Gui chi Quynh'!$C$7:$E$389,3,0)</f>
        <v>A4</v>
      </c>
      <c r="J209" s="19">
        <f>VLOOKUP(I209,Sheet1!$B$2:$C$12,2,TRUE)</f>
        <v>7</v>
      </c>
      <c r="K209" s="5" t="str">
        <f>VLOOKUP($C209,'[7]Gui chi Quynh'!$C$7:$E$389,3,0)</f>
        <v>A4</v>
      </c>
      <c r="L209" s="19">
        <f>VLOOKUP(K209,Sheet1!$B$2:$C$12,2,TRUE)</f>
        <v>7</v>
      </c>
      <c r="M209" s="5" t="str">
        <f>VLOOKUP($C209,'[8]Gui chi Quynh'!$C$7:$E$388,3,0)</f>
        <v>A3</v>
      </c>
      <c r="N209" s="19">
        <f>VLOOKUP(M209,Sheet1!$B$2:$C$12,2,TRUE)</f>
        <v>8</v>
      </c>
      <c r="O209" s="5">
        <f t="shared" si="81"/>
        <v>7.2</v>
      </c>
      <c r="P209" s="226">
        <f t="shared" si="82"/>
        <v>0</v>
      </c>
      <c r="Q209" s="9" t="str">
        <f t="shared" si="72"/>
        <v>Tốt</v>
      </c>
      <c r="R209" s="82"/>
      <c r="S209" s="17"/>
      <c r="T209" s="19" t="e">
        <f>VLOOKUP(S209,Sheet1!$B$2:$C$12,2,TRUE)</f>
        <v>#N/A</v>
      </c>
      <c r="U209" s="5"/>
      <c r="V209" s="19" t="e">
        <f>VLOOKUP(U209,Sheet1!$B$2:$C$12,2,TRUE)</f>
        <v>#N/A</v>
      </c>
      <c r="W209" s="5"/>
      <c r="X209" s="19" t="e">
        <f>VLOOKUP(W209,Sheet1!$B$2:$C$12,2,TRUE)</f>
        <v>#N/A</v>
      </c>
      <c r="Y209" s="5"/>
      <c r="Z209" s="19" t="e">
        <f>VLOOKUP(Y209,Sheet1!$B$2:$C$12,2,TRUE)</f>
        <v>#N/A</v>
      </c>
      <c r="AA209" s="5"/>
      <c r="AB209" s="19" t="e">
        <f>VLOOKUP(AA209,Sheet1!$B$2:$C$12,2,TRUE)</f>
        <v>#N/A</v>
      </c>
      <c r="AC209" s="5" t="e">
        <f t="shared" si="67"/>
        <v>#N/A</v>
      </c>
      <c r="AD209" s="226">
        <f t="shared" si="83"/>
        <v>0</v>
      </c>
      <c r="AE209" s="9" t="e">
        <f t="shared" si="84"/>
        <v>#N/A</v>
      </c>
      <c r="AF209" s="5" t="e">
        <f t="shared" si="68"/>
        <v>#N/A</v>
      </c>
      <c r="AG209" s="226">
        <f t="shared" si="69"/>
        <v>0</v>
      </c>
      <c r="AH209" s="9" t="e">
        <f t="shared" si="85"/>
        <v>#N/A</v>
      </c>
      <c r="AI209" s="227"/>
      <c r="AJ209" s="9" t="e">
        <f t="shared" si="86"/>
        <v>#N/A</v>
      </c>
      <c r="AK209" s="9">
        <f t="shared" si="87"/>
        <v>0</v>
      </c>
      <c r="AL209" s="9" t="e">
        <f t="shared" si="88"/>
        <v>#N/A</v>
      </c>
      <c r="AM209" s="9" t="e">
        <f t="shared" si="89"/>
        <v>#N/A</v>
      </c>
      <c r="AN209" s="12"/>
      <c r="AO209" s="5"/>
      <c r="AP209" s="9"/>
      <c r="AQ209" s="5"/>
      <c r="AR209" s="29"/>
      <c r="AS209" s="29"/>
    </row>
    <row r="210" spans="1:45" s="7" customFormat="1" ht="20.100000000000001" hidden="1" customHeight="1" x14ac:dyDescent="0.25">
      <c r="A210" s="86">
        <f t="shared" si="90"/>
        <v>176</v>
      </c>
      <c r="B210" s="80" t="s">
        <v>111</v>
      </c>
      <c r="C210" s="259" t="s">
        <v>578</v>
      </c>
      <c r="D210" s="19"/>
      <c r="E210" s="5" t="str">
        <f>VLOOKUP($C210,'[4]Gui chi Quynh'!$D$7:$F$393,3,0)</f>
        <v>A4</v>
      </c>
      <c r="F210" s="19">
        <f>VLOOKUP(E210,Sheet1!$B$2:$C$12,2,TRUE)</f>
        <v>7</v>
      </c>
      <c r="G210" s="5" t="str">
        <f>VLOOKUP($C210,'[5]Gui chi Quynh'!$C$7:$E$391,3,0)</f>
        <v>A4</v>
      </c>
      <c r="H210" s="19">
        <f>VLOOKUP(G210,Sheet1!$B$2:$C$12,2,TRUE)</f>
        <v>7</v>
      </c>
      <c r="I210" s="5" t="str">
        <f>VLOOKUP($C210,'[6]Gui chi Quynh'!$C$7:$E$389,3,0)</f>
        <v>A4</v>
      </c>
      <c r="J210" s="19">
        <f>VLOOKUP(I210,Sheet1!$B$2:$C$12,2,TRUE)</f>
        <v>7</v>
      </c>
      <c r="K210" s="5" t="str">
        <f>VLOOKUP($C210,'[7]Gui chi Quynh'!$C$7:$E$389,3,0)</f>
        <v>A4</v>
      </c>
      <c r="L210" s="19">
        <f>VLOOKUP(K210,Sheet1!$B$2:$C$12,2,TRUE)</f>
        <v>7</v>
      </c>
      <c r="M210" s="5" t="str">
        <f>VLOOKUP($C210,'[8]Gui chi Quynh'!$C$7:$E$388,3,0)</f>
        <v>A3</v>
      </c>
      <c r="N210" s="19">
        <f>VLOOKUP(M210,Sheet1!$B$2:$C$12,2,TRUE)</f>
        <v>8</v>
      </c>
      <c r="O210" s="5">
        <f t="shared" si="81"/>
        <v>7.2</v>
      </c>
      <c r="P210" s="226">
        <f t="shared" si="82"/>
        <v>0</v>
      </c>
      <c r="Q210" s="9" t="str">
        <f t="shared" si="72"/>
        <v>Tốt</v>
      </c>
      <c r="R210" s="82"/>
      <c r="S210" s="17"/>
      <c r="T210" s="19" t="e">
        <f>VLOOKUP(S210,Sheet1!$B$2:$C$12,2,TRUE)</f>
        <v>#N/A</v>
      </c>
      <c r="U210" s="5"/>
      <c r="V210" s="19" t="e">
        <f>VLOOKUP(U210,Sheet1!$B$2:$C$12,2,TRUE)</f>
        <v>#N/A</v>
      </c>
      <c r="W210" s="5"/>
      <c r="X210" s="19" t="e">
        <f>VLOOKUP(W210,Sheet1!$B$2:$C$12,2,TRUE)</f>
        <v>#N/A</v>
      </c>
      <c r="Y210" s="5"/>
      <c r="Z210" s="19" t="e">
        <f>VLOOKUP(Y210,Sheet1!$B$2:$C$12,2,TRUE)</f>
        <v>#N/A</v>
      </c>
      <c r="AA210" s="5"/>
      <c r="AB210" s="19" t="e">
        <f>VLOOKUP(AA210,Sheet1!$B$2:$C$12,2,TRUE)</f>
        <v>#N/A</v>
      </c>
      <c r="AC210" s="5" t="e">
        <f t="shared" si="67"/>
        <v>#N/A</v>
      </c>
      <c r="AD210" s="226">
        <f t="shared" si="83"/>
        <v>0</v>
      </c>
      <c r="AE210" s="9" t="e">
        <f t="shared" si="84"/>
        <v>#N/A</v>
      </c>
      <c r="AF210" s="5" t="e">
        <f t="shared" si="68"/>
        <v>#N/A</v>
      </c>
      <c r="AG210" s="226">
        <f t="shared" si="69"/>
        <v>0</v>
      </c>
      <c r="AH210" s="9" t="e">
        <f t="shared" si="85"/>
        <v>#N/A</v>
      </c>
      <c r="AI210" s="227"/>
      <c r="AJ210" s="9" t="e">
        <f t="shared" si="86"/>
        <v>#N/A</v>
      </c>
      <c r="AK210" s="9">
        <f t="shared" si="87"/>
        <v>0</v>
      </c>
      <c r="AL210" s="9" t="e">
        <f t="shared" si="88"/>
        <v>#N/A</v>
      </c>
      <c r="AM210" s="9" t="e">
        <f t="shared" si="89"/>
        <v>#N/A</v>
      </c>
      <c r="AN210" s="5"/>
      <c r="AO210" s="5"/>
      <c r="AP210" s="9"/>
      <c r="AQ210" s="5"/>
      <c r="AR210" s="29"/>
      <c r="AS210" s="29"/>
    </row>
    <row r="211" spans="1:45" s="7" customFormat="1" ht="20.100000000000001" hidden="1" customHeight="1" x14ac:dyDescent="0.25">
      <c r="A211" s="86">
        <f t="shared" si="90"/>
        <v>177</v>
      </c>
      <c r="B211" s="80" t="s">
        <v>140</v>
      </c>
      <c r="C211" s="259" t="s">
        <v>568</v>
      </c>
      <c r="D211" s="19"/>
      <c r="E211" s="5" t="str">
        <f>VLOOKUP($C211,'[4]Gui chi Quynh'!$D$7:$F$393,3,0)</f>
        <v>A4</v>
      </c>
      <c r="F211" s="19">
        <f>VLOOKUP(E211,Sheet1!$B$2:$C$12,2,TRUE)</f>
        <v>7</v>
      </c>
      <c r="G211" s="5" t="str">
        <f>VLOOKUP($C211,'[5]Gui chi Quynh'!$C$7:$E$391,3,0)</f>
        <v>A4</v>
      </c>
      <c r="H211" s="19">
        <f>VLOOKUP(G211,Sheet1!$B$2:$C$12,2,TRUE)</f>
        <v>7</v>
      </c>
      <c r="I211" s="5" t="str">
        <f>VLOOKUP($C211,'[6]Gui chi Quynh'!$C$7:$E$389,3,0)</f>
        <v>A4</v>
      </c>
      <c r="J211" s="19">
        <f>VLOOKUP(I211,Sheet1!$B$2:$C$12,2,TRUE)</f>
        <v>7</v>
      </c>
      <c r="K211" s="5" t="str">
        <f>VLOOKUP($C211,'[7]Gui chi Quynh'!$C$7:$E$389,3,0)</f>
        <v>A3</v>
      </c>
      <c r="L211" s="19">
        <f>VLOOKUP(K211,Sheet1!$B$2:$C$12,2,TRUE)</f>
        <v>8</v>
      </c>
      <c r="M211" s="5" t="str">
        <f>VLOOKUP($C211,'[8]Gui chi Quynh'!$C$7:$E$388,3,0)</f>
        <v>A3</v>
      </c>
      <c r="N211" s="19">
        <f>VLOOKUP(M211,Sheet1!$B$2:$C$12,2,TRUE)</f>
        <v>8</v>
      </c>
      <c r="O211" s="5">
        <f t="shared" si="81"/>
        <v>7.4</v>
      </c>
      <c r="P211" s="226">
        <f t="shared" si="82"/>
        <v>0</v>
      </c>
      <c r="Q211" s="9" t="str">
        <f t="shared" si="72"/>
        <v>Tốt</v>
      </c>
      <c r="R211" s="82"/>
      <c r="S211" s="17"/>
      <c r="T211" s="19" t="e">
        <f>VLOOKUP(S211,Sheet1!$B$2:$C$12,2,TRUE)</f>
        <v>#N/A</v>
      </c>
      <c r="U211" s="5"/>
      <c r="V211" s="19" t="e">
        <f>VLOOKUP(U211,Sheet1!$B$2:$C$12,2,TRUE)</f>
        <v>#N/A</v>
      </c>
      <c r="W211" s="5"/>
      <c r="X211" s="19" t="e">
        <f>VLOOKUP(W211,Sheet1!$B$2:$C$12,2,TRUE)</f>
        <v>#N/A</v>
      </c>
      <c r="Y211" s="5"/>
      <c r="Z211" s="19" t="e">
        <f>VLOOKUP(Y211,Sheet1!$B$2:$C$12,2,TRUE)</f>
        <v>#N/A</v>
      </c>
      <c r="AA211" s="5"/>
      <c r="AB211" s="19" t="e">
        <f>VLOOKUP(AA211,Sheet1!$B$2:$C$12,2,TRUE)</f>
        <v>#N/A</v>
      </c>
      <c r="AC211" s="5" t="e">
        <f t="shared" ref="AC211:AC277" si="91">ROUND(AVERAGE(T211,V211,X211,Z211),2)</f>
        <v>#N/A</v>
      </c>
      <c r="AD211" s="226">
        <f t="shared" si="83"/>
        <v>0</v>
      </c>
      <c r="AE211" s="9" t="e">
        <f t="shared" si="84"/>
        <v>#N/A</v>
      </c>
      <c r="AF211" s="5" t="e">
        <f t="shared" ref="AF211:AF277" si="92">ROUND(AVERAGE(T211,V211,X211,Z211,AB211),2)</f>
        <v>#N/A</v>
      </c>
      <c r="AG211" s="226">
        <f t="shared" ref="AG211:AG277" si="93">COUNTIF(S211:AB211,"C*")*1+COUNTIF(S211:AB211,"D")*2+COUNTIF(S211:AB211,"E")*3</f>
        <v>0</v>
      </c>
      <c r="AH211" s="9" t="e">
        <f t="shared" si="85"/>
        <v>#N/A</v>
      </c>
      <c r="AI211" s="227"/>
      <c r="AJ211" s="9" t="e">
        <f t="shared" si="86"/>
        <v>#N/A</v>
      </c>
      <c r="AK211" s="9">
        <f t="shared" si="87"/>
        <v>0</v>
      </c>
      <c r="AL211" s="9" t="e">
        <f t="shared" si="88"/>
        <v>#N/A</v>
      </c>
      <c r="AM211" s="9" t="e">
        <f t="shared" si="89"/>
        <v>#N/A</v>
      </c>
      <c r="AN211" s="5"/>
      <c r="AO211" s="5"/>
      <c r="AP211" s="9"/>
      <c r="AQ211" s="5"/>
      <c r="AR211" s="29"/>
      <c r="AS211" s="29"/>
    </row>
    <row r="212" spans="1:45" s="7" customFormat="1" ht="20.100000000000001" hidden="1" customHeight="1" x14ac:dyDescent="0.25">
      <c r="A212" s="86">
        <f t="shared" si="90"/>
        <v>178</v>
      </c>
      <c r="B212" s="80" t="s">
        <v>142</v>
      </c>
      <c r="C212" s="259" t="s">
        <v>579</v>
      </c>
      <c r="D212" s="19"/>
      <c r="E212" s="5" t="str">
        <f>VLOOKUP($C212,'[4]Gui chi Quynh'!$D$7:$F$393,3,0)</f>
        <v>A4</v>
      </c>
      <c r="F212" s="19">
        <f>VLOOKUP(E212,Sheet1!$B$2:$C$12,2,TRUE)</f>
        <v>7</v>
      </c>
      <c r="G212" s="5" t="str">
        <f>VLOOKUP($C212,'[5]Gui chi Quynh'!$C$7:$E$391,3,0)</f>
        <v>A4</v>
      </c>
      <c r="H212" s="19">
        <f>VLOOKUP(G212,Sheet1!$B$2:$C$12,2,TRUE)</f>
        <v>7</v>
      </c>
      <c r="I212" s="5" t="str">
        <f>VLOOKUP($C212,'[6]Gui chi Quynh'!$C$7:$E$389,3,0)</f>
        <v>A4</v>
      </c>
      <c r="J212" s="19">
        <f>VLOOKUP(I212,Sheet1!$B$2:$C$12,2,TRUE)</f>
        <v>7</v>
      </c>
      <c r="K212" s="5" t="str">
        <f>VLOOKUP($C212,'[7]Gui chi Quynh'!$C$7:$E$389,3,0)</f>
        <v>A3</v>
      </c>
      <c r="L212" s="19">
        <f>VLOOKUP(K212,Sheet1!$B$2:$C$12,2,TRUE)</f>
        <v>8</v>
      </c>
      <c r="M212" s="5" t="str">
        <f>VLOOKUP($C212,'[8]Gui chi Quynh'!$C$7:$E$388,3,0)</f>
        <v>A4</v>
      </c>
      <c r="N212" s="19">
        <f>VLOOKUP(M212,Sheet1!$B$2:$C$12,2,TRUE)</f>
        <v>7</v>
      </c>
      <c r="O212" s="5">
        <f t="shared" si="81"/>
        <v>7.2</v>
      </c>
      <c r="P212" s="226">
        <f t="shared" si="82"/>
        <v>0</v>
      </c>
      <c r="Q212" s="9" t="str">
        <f t="shared" si="72"/>
        <v>Tốt</v>
      </c>
      <c r="R212" s="82"/>
      <c r="S212" s="17"/>
      <c r="T212" s="19" t="e">
        <f>VLOOKUP(S212,Sheet1!$B$2:$C$12,2,TRUE)</f>
        <v>#N/A</v>
      </c>
      <c r="U212" s="5"/>
      <c r="V212" s="19" t="e">
        <f>VLOOKUP(U212,Sheet1!$B$2:$C$12,2,TRUE)</f>
        <v>#N/A</v>
      </c>
      <c r="W212" s="5"/>
      <c r="X212" s="19" t="e">
        <f>VLOOKUP(W212,Sheet1!$B$2:$C$12,2,TRUE)</f>
        <v>#N/A</v>
      </c>
      <c r="Y212" s="5"/>
      <c r="Z212" s="19" t="e">
        <f>VLOOKUP(Y212,Sheet1!$B$2:$C$12,2,TRUE)</f>
        <v>#N/A</v>
      </c>
      <c r="AA212" s="5"/>
      <c r="AB212" s="19" t="e">
        <f>VLOOKUP(AA212,Sheet1!$B$2:$C$12,2,TRUE)</f>
        <v>#N/A</v>
      </c>
      <c r="AC212" s="5" t="e">
        <f t="shared" si="91"/>
        <v>#N/A</v>
      </c>
      <c r="AD212" s="226">
        <f t="shared" si="83"/>
        <v>0</v>
      </c>
      <c r="AE212" s="9" t="e">
        <f t="shared" si="84"/>
        <v>#N/A</v>
      </c>
      <c r="AF212" s="5" t="e">
        <f t="shared" si="92"/>
        <v>#N/A</v>
      </c>
      <c r="AG212" s="226">
        <f t="shared" si="93"/>
        <v>0</v>
      </c>
      <c r="AH212" s="9" t="e">
        <f t="shared" si="85"/>
        <v>#N/A</v>
      </c>
      <c r="AI212" s="227"/>
      <c r="AJ212" s="9" t="e">
        <f t="shared" si="86"/>
        <v>#N/A</v>
      </c>
      <c r="AK212" s="9">
        <f t="shared" si="87"/>
        <v>0</v>
      </c>
      <c r="AL212" s="9" t="e">
        <f t="shared" si="88"/>
        <v>#N/A</v>
      </c>
      <c r="AM212" s="9" t="e">
        <f t="shared" si="89"/>
        <v>#N/A</v>
      </c>
      <c r="AN212" s="5"/>
      <c r="AO212" s="5"/>
      <c r="AP212" s="9"/>
      <c r="AQ212" s="5"/>
      <c r="AR212" s="29"/>
      <c r="AS212" s="29"/>
    </row>
    <row r="213" spans="1:45" s="7" customFormat="1" ht="20.100000000000001" hidden="1" customHeight="1" x14ac:dyDescent="0.25">
      <c r="A213" s="86">
        <f t="shared" si="90"/>
        <v>179</v>
      </c>
      <c r="B213" s="80" t="s">
        <v>143</v>
      </c>
      <c r="C213" s="259" t="s">
        <v>580</v>
      </c>
      <c r="D213" s="19"/>
      <c r="E213" s="5" t="str">
        <f>VLOOKUP($C213,'[4]Gui chi Quynh'!$D$7:$F$393,3,0)</f>
        <v>A4</v>
      </c>
      <c r="F213" s="19">
        <f>VLOOKUP(E213,Sheet1!$B$2:$C$12,2,TRUE)</f>
        <v>7</v>
      </c>
      <c r="G213" s="5" t="str">
        <f>VLOOKUP($C213,'[5]Gui chi Quynh'!$C$7:$E$391,3,0)</f>
        <v>A4</v>
      </c>
      <c r="H213" s="19">
        <f>VLOOKUP(G213,Sheet1!$B$2:$C$12,2,TRUE)</f>
        <v>7</v>
      </c>
      <c r="I213" s="5" t="str">
        <f>VLOOKUP($C213,'[6]Gui chi Quynh'!$C$7:$E$389,3,0)</f>
        <v>A4</v>
      </c>
      <c r="J213" s="19">
        <f>VLOOKUP(I213,Sheet1!$B$2:$C$12,2,TRUE)</f>
        <v>7</v>
      </c>
      <c r="K213" s="5" t="str">
        <f>VLOOKUP($C213,'[7]Gui chi Quynh'!$C$7:$E$389,3,0)</f>
        <v>A4</v>
      </c>
      <c r="L213" s="19">
        <f>VLOOKUP(K213,Sheet1!$B$2:$C$12,2,TRUE)</f>
        <v>7</v>
      </c>
      <c r="M213" s="5" t="str">
        <f>VLOOKUP($C213,'[8]Gui chi Quynh'!$C$7:$E$388,3,0)</f>
        <v>A4</v>
      </c>
      <c r="N213" s="19">
        <f>VLOOKUP(M213,Sheet1!$B$2:$C$12,2,TRUE)</f>
        <v>7</v>
      </c>
      <c r="O213" s="5">
        <f t="shared" si="81"/>
        <v>7</v>
      </c>
      <c r="P213" s="226">
        <f t="shared" si="82"/>
        <v>0</v>
      </c>
      <c r="Q213" s="9" t="str">
        <f t="shared" ref="Q213:Q279" si="94">IF(P213&gt;=3,"Không hoàn thành",IF(AND($O213&gt;=8,$O213&lt;=10,P213=0),"Xuất sắc",IF(AND($O213&gt;=8,$O213&lt;=10,P213=1),"Tốt",IF(AND($O213&gt;=8,$O213&lt;=10,P213=2),"Hoàn thành",IF(AND($O213&gt;6,$O213&lt;8,P213&lt;=1),"Tốt",IF(AND($O213&gt;6,$O213&lt;8,P213=2),"Hoàn thành",IF(AND($O213&gt;=5,$O213&lt;=6,P213&lt;=2),"Hoàn thành",IF(AND($O213&lt;5,P213&gt;3),"Không hoàn thành",""))))))))</f>
        <v>Tốt</v>
      </c>
      <c r="R213" s="82"/>
      <c r="S213" s="17"/>
      <c r="T213" s="19" t="e">
        <f>VLOOKUP(S213,Sheet1!$B$2:$C$12,2,TRUE)</f>
        <v>#N/A</v>
      </c>
      <c r="U213" s="5"/>
      <c r="V213" s="19" t="e">
        <f>VLOOKUP(U213,Sheet1!$B$2:$C$12,2,TRUE)</f>
        <v>#N/A</v>
      </c>
      <c r="W213" s="5"/>
      <c r="X213" s="19" t="e">
        <f>VLOOKUP(W213,Sheet1!$B$2:$C$12,2,TRUE)</f>
        <v>#N/A</v>
      </c>
      <c r="Y213" s="5"/>
      <c r="Z213" s="19" t="e">
        <f>VLOOKUP(Y213,Sheet1!$B$2:$C$12,2,TRUE)</f>
        <v>#N/A</v>
      </c>
      <c r="AA213" s="5"/>
      <c r="AB213" s="19" t="e">
        <f>VLOOKUP(AA213,Sheet1!$B$2:$C$12,2,TRUE)</f>
        <v>#N/A</v>
      </c>
      <c r="AC213" s="5" t="e">
        <f t="shared" si="91"/>
        <v>#N/A</v>
      </c>
      <c r="AD213" s="226">
        <f t="shared" si="83"/>
        <v>0</v>
      </c>
      <c r="AE213" s="9" t="e">
        <f t="shared" si="84"/>
        <v>#N/A</v>
      </c>
      <c r="AF213" s="5" t="e">
        <f t="shared" si="92"/>
        <v>#N/A</v>
      </c>
      <c r="AG213" s="226">
        <f t="shared" si="93"/>
        <v>0</v>
      </c>
      <c r="AH213" s="9" t="e">
        <f t="shared" si="85"/>
        <v>#N/A</v>
      </c>
      <c r="AI213" s="227"/>
      <c r="AJ213" s="9" t="e">
        <f t="shared" si="86"/>
        <v>#N/A</v>
      </c>
      <c r="AK213" s="9">
        <f t="shared" si="87"/>
        <v>0</v>
      </c>
      <c r="AL213" s="9" t="e">
        <f t="shared" si="88"/>
        <v>#N/A</v>
      </c>
      <c r="AM213" s="9" t="e">
        <f t="shared" si="89"/>
        <v>#N/A</v>
      </c>
      <c r="AN213" s="5"/>
      <c r="AO213" s="5"/>
      <c r="AP213" s="9"/>
      <c r="AQ213" s="5"/>
      <c r="AR213" s="30"/>
      <c r="AS213" s="30"/>
    </row>
    <row r="214" spans="1:45" s="7" customFormat="1" ht="20.100000000000001" hidden="1" customHeight="1" x14ac:dyDescent="0.25">
      <c r="A214" s="86">
        <f t="shared" si="90"/>
        <v>180</v>
      </c>
      <c r="B214" s="80" t="s">
        <v>144</v>
      </c>
      <c r="C214" s="259" t="s">
        <v>581</v>
      </c>
      <c r="D214" s="19"/>
      <c r="E214" s="5" t="str">
        <f>VLOOKUP($C214,'[4]Gui chi Quynh'!$D$7:$F$393,3,0)</f>
        <v>A4</v>
      </c>
      <c r="F214" s="19">
        <f>VLOOKUP(E214,Sheet1!$B$2:$C$12,2,TRUE)</f>
        <v>7</v>
      </c>
      <c r="G214" s="5" t="str">
        <f>VLOOKUP($C214,'[5]Gui chi Quynh'!$C$7:$E$391,3,0)</f>
        <v>A4</v>
      </c>
      <c r="H214" s="19">
        <f>VLOOKUP(G214,Sheet1!$B$2:$C$12,2,TRUE)</f>
        <v>7</v>
      </c>
      <c r="I214" s="5" t="str">
        <f>VLOOKUP($C214,'[6]Gui chi Quynh'!$C$7:$E$389,3,0)</f>
        <v>A4</v>
      </c>
      <c r="J214" s="19">
        <f>VLOOKUP(I214,Sheet1!$B$2:$C$12,2,TRUE)</f>
        <v>7</v>
      </c>
      <c r="K214" s="5" t="str">
        <f>VLOOKUP($C214,'[7]Gui chi Quynh'!$C$7:$E$389,3,0)</f>
        <v>A4</v>
      </c>
      <c r="L214" s="19">
        <f>VLOOKUP(K214,Sheet1!$B$2:$C$12,2,TRUE)</f>
        <v>7</v>
      </c>
      <c r="M214" s="5" t="str">
        <f>VLOOKUP($C214,'[8]Gui chi Quynh'!$C$7:$E$388,3,0)</f>
        <v>A3</v>
      </c>
      <c r="N214" s="19">
        <f>VLOOKUP(M214,Sheet1!$B$2:$C$12,2,TRUE)</f>
        <v>8</v>
      </c>
      <c r="O214" s="5">
        <f t="shared" si="81"/>
        <v>7.2</v>
      </c>
      <c r="P214" s="226">
        <f t="shared" si="82"/>
        <v>0</v>
      </c>
      <c r="Q214" s="9" t="str">
        <f t="shared" si="94"/>
        <v>Tốt</v>
      </c>
      <c r="R214" s="82"/>
      <c r="S214" s="17"/>
      <c r="T214" s="19" t="e">
        <f>VLOOKUP(S214,Sheet1!$B$2:$C$12,2,TRUE)</f>
        <v>#N/A</v>
      </c>
      <c r="U214" s="5"/>
      <c r="V214" s="19" t="e">
        <f>VLOOKUP(U214,Sheet1!$B$2:$C$12,2,TRUE)</f>
        <v>#N/A</v>
      </c>
      <c r="W214" s="5"/>
      <c r="X214" s="19" t="e">
        <f>VLOOKUP(W214,Sheet1!$B$2:$C$12,2,TRUE)</f>
        <v>#N/A</v>
      </c>
      <c r="Y214" s="5"/>
      <c r="Z214" s="19" t="e">
        <f>VLOOKUP(Y214,Sheet1!$B$2:$C$12,2,TRUE)</f>
        <v>#N/A</v>
      </c>
      <c r="AA214" s="5"/>
      <c r="AB214" s="19" t="e">
        <f>VLOOKUP(AA214,Sheet1!$B$2:$C$12,2,TRUE)</f>
        <v>#N/A</v>
      </c>
      <c r="AC214" s="5" t="e">
        <f t="shared" si="91"/>
        <v>#N/A</v>
      </c>
      <c r="AD214" s="226">
        <f t="shared" si="83"/>
        <v>0</v>
      </c>
      <c r="AE214" s="9" t="e">
        <f t="shared" si="84"/>
        <v>#N/A</v>
      </c>
      <c r="AF214" s="5" t="e">
        <f t="shared" si="92"/>
        <v>#N/A</v>
      </c>
      <c r="AG214" s="226">
        <f t="shared" si="93"/>
        <v>0</v>
      </c>
      <c r="AH214" s="9" t="e">
        <f t="shared" si="85"/>
        <v>#N/A</v>
      </c>
      <c r="AI214" s="227"/>
      <c r="AJ214" s="9" t="e">
        <f t="shared" si="86"/>
        <v>#N/A</v>
      </c>
      <c r="AK214" s="9">
        <f t="shared" si="87"/>
        <v>0</v>
      </c>
      <c r="AL214" s="9" t="e">
        <f t="shared" si="88"/>
        <v>#N/A</v>
      </c>
      <c r="AM214" s="9" t="e">
        <f t="shared" si="89"/>
        <v>#N/A</v>
      </c>
      <c r="AN214" s="5"/>
      <c r="AO214" s="5"/>
      <c r="AP214" s="9"/>
      <c r="AQ214" s="5"/>
      <c r="AR214" s="29"/>
      <c r="AS214" s="29"/>
    </row>
    <row r="215" spans="1:45" s="7" customFormat="1" ht="20.100000000000001" hidden="1" customHeight="1" x14ac:dyDescent="0.25">
      <c r="A215" s="86">
        <f t="shared" si="90"/>
        <v>181</v>
      </c>
      <c r="B215" s="80" t="s">
        <v>145</v>
      </c>
      <c r="C215" s="259" t="s">
        <v>582</v>
      </c>
      <c r="D215" s="19"/>
      <c r="E215" s="5" t="str">
        <f>VLOOKUP($C215,'[4]Gui chi Quynh'!$D$7:$F$393,3,0)</f>
        <v>A4</v>
      </c>
      <c r="F215" s="19">
        <f>VLOOKUP(E215,Sheet1!$B$2:$C$12,2,TRUE)</f>
        <v>7</v>
      </c>
      <c r="G215" s="5" t="str">
        <f>VLOOKUP($C215,'[5]Gui chi Quynh'!$C$7:$E$391,3,0)</f>
        <v>A4</v>
      </c>
      <c r="H215" s="19">
        <f>VLOOKUP(G215,Sheet1!$B$2:$C$12,2,TRUE)</f>
        <v>7</v>
      </c>
      <c r="I215" s="5" t="str">
        <f>VLOOKUP($C215,'[6]Gui chi Quynh'!$C$7:$E$389,3,0)</f>
        <v>A4</v>
      </c>
      <c r="J215" s="19">
        <f>VLOOKUP(I215,Sheet1!$B$2:$C$12,2,TRUE)</f>
        <v>7</v>
      </c>
      <c r="K215" s="5" t="str">
        <f>VLOOKUP($C215,'[7]Gui chi Quynh'!$C$7:$E$389,3,0)</f>
        <v>A4</v>
      </c>
      <c r="L215" s="19">
        <f>VLOOKUP(K215,Sheet1!$B$2:$C$12,2,TRUE)</f>
        <v>7</v>
      </c>
      <c r="M215" s="5" t="str">
        <f>VLOOKUP($C215,'[8]Gui chi Quynh'!$C$7:$E$388,3,0)</f>
        <v>A3</v>
      </c>
      <c r="N215" s="19">
        <f>VLOOKUP(M215,Sheet1!$B$2:$C$12,2,TRUE)</f>
        <v>8</v>
      </c>
      <c r="O215" s="5">
        <f t="shared" si="81"/>
        <v>7.2</v>
      </c>
      <c r="P215" s="226">
        <f t="shared" si="82"/>
        <v>0</v>
      </c>
      <c r="Q215" s="9" t="str">
        <f t="shared" si="94"/>
        <v>Tốt</v>
      </c>
      <c r="R215" s="82"/>
      <c r="S215" s="17"/>
      <c r="T215" s="19" t="e">
        <f>VLOOKUP(S215,Sheet1!$B$2:$C$12,2,TRUE)</f>
        <v>#N/A</v>
      </c>
      <c r="U215" s="5"/>
      <c r="V215" s="19" t="e">
        <f>VLOOKUP(U215,Sheet1!$B$2:$C$12,2,TRUE)</f>
        <v>#N/A</v>
      </c>
      <c r="W215" s="5"/>
      <c r="X215" s="19" t="e">
        <f>VLOOKUP(W215,Sheet1!$B$2:$C$12,2,TRUE)</f>
        <v>#N/A</v>
      </c>
      <c r="Y215" s="5"/>
      <c r="Z215" s="19" t="e">
        <f>VLOOKUP(Y215,Sheet1!$B$2:$C$12,2,TRUE)</f>
        <v>#N/A</v>
      </c>
      <c r="AA215" s="5"/>
      <c r="AB215" s="19" t="e">
        <f>VLOOKUP(AA215,Sheet1!$B$2:$C$12,2,TRUE)</f>
        <v>#N/A</v>
      </c>
      <c r="AC215" s="5" t="e">
        <f t="shared" si="91"/>
        <v>#N/A</v>
      </c>
      <c r="AD215" s="226">
        <f t="shared" si="83"/>
        <v>0</v>
      </c>
      <c r="AE215" s="9" t="e">
        <f t="shared" si="84"/>
        <v>#N/A</v>
      </c>
      <c r="AF215" s="5" t="e">
        <f t="shared" si="92"/>
        <v>#N/A</v>
      </c>
      <c r="AG215" s="226">
        <f t="shared" si="93"/>
        <v>0</v>
      </c>
      <c r="AH215" s="9" t="e">
        <f t="shared" si="85"/>
        <v>#N/A</v>
      </c>
      <c r="AI215" s="227"/>
      <c r="AJ215" s="9" t="e">
        <f t="shared" si="86"/>
        <v>#N/A</v>
      </c>
      <c r="AK215" s="9">
        <f t="shared" si="87"/>
        <v>0</v>
      </c>
      <c r="AL215" s="9" t="e">
        <f t="shared" si="88"/>
        <v>#N/A</v>
      </c>
      <c r="AM215" s="9" t="e">
        <f t="shared" si="89"/>
        <v>#N/A</v>
      </c>
      <c r="AN215" s="5"/>
      <c r="AO215" s="5"/>
      <c r="AP215" s="9"/>
      <c r="AQ215" s="5"/>
      <c r="AR215" s="29"/>
      <c r="AS215" s="29"/>
    </row>
    <row r="216" spans="1:45" s="7" customFormat="1" ht="20.100000000000001" hidden="1" customHeight="1" x14ac:dyDescent="0.25">
      <c r="A216" s="86">
        <f t="shared" si="90"/>
        <v>182</v>
      </c>
      <c r="B216" s="80" t="s">
        <v>146</v>
      </c>
      <c r="C216" s="259" t="s">
        <v>583</v>
      </c>
      <c r="D216" s="19"/>
      <c r="E216" s="5" t="str">
        <f>VLOOKUP($C216,'[4]Gui chi Quynh'!$D$7:$F$393,3,0)</f>
        <v>A4</v>
      </c>
      <c r="F216" s="19">
        <f>VLOOKUP(E216,Sheet1!$B$2:$C$12,2,TRUE)</f>
        <v>7</v>
      </c>
      <c r="G216" s="5" t="str">
        <f>VLOOKUP($C216,'[5]Gui chi Quynh'!$C$7:$E$391,3,0)</f>
        <v>A4</v>
      </c>
      <c r="H216" s="19">
        <f>VLOOKUP(G216,Sheet1!$B$2:$C$12,2,TRUE)</f>
        <v>7</v>
      </c>
      <c r="I216" s="5" t="str">
        <f>VLOOKUP($C216,'[6]Gui chi Quynh'!$C$7:$E$389,3,0)</f>
        <v>A4</v>
      </c>
      <c r="J216" s="19">
        <f>VLOOKUP(I216,Sheet1!$B$2:$C$12,2,TRUE)</f>
        <v>7</v>
      </c>
      <c r="K216" s="5" t="str">
        <f>VLOOKUP($C216,'[7]Gui chi Quynh'!$C$7:$E$389,3,0)</f>
        <v>A3</v>
      </c>
      <c r="L216" s="19">
        <f>VLOOKUP(K216,Sheet1!$B$2:$C$12,2,TRUE)</f>
        <v>8</v>
      </c>
      <c r="M216" s="5" t="str">
        <f>VLOOKUP($C216,'[8]Gui chi Quynh'!$C$7:$E$388,3,0)</f>
        <v>A4</v>
      </c>
      <c r="N216" s="19">
        <f>VLOOKUP(M216,Sheet1!$B$2:$C$12,2,TRUE)</f>
        <v>7</v>
      </c>
      <c r="O216" s="5">
        <f t="shared" si="81"/>
        <v>7.2</v>
      </c>
      <c r="P216" s="226">
        <f t="shared" si="82"/>
        <v>0</v>
      </c>
      <c r="Q216" s="9" t="str">
        <f t="shared" si="94"/>
        <v>Tốt</v>
      </c>
      <c r="R216" s="82"/>
      <c r="S216" s="17"/>
      <c r="T216" s="19" t="e">
        <f>VLOOKUP(S216,Sheet1!$B$2:$C$12,2,TRUE)</f>
        <v>#N/A</v>
      </c>
      <c r="U216" s="5"/>
      <c r="V216" s="19" t="e">
        <f>VLOOKUP(U216,Sheet1!$B$2:$C$12,2,TRUE)</f>
        <v>#N/A</v>
      </c>
      <c r="W216" s="5"/>
      <c r="X216" s="19" t="e">
        <f>VLOOKUP(W216,Sheet1!$B$2:$C$12,2,TRUE)</f>
        <v>#N/A</v>
      </c>
      <c r="Y216" s="5"/>
      <c r="Z216" s="19" t="e">
        <f>VLOOKUP(Y216,Sheet1!$B$2:$C$12,2,TRUE)</f>
        <v>#N/A</v>
      </c>
      <c r="AA216" s="5"/>
      <c r="AB216" s="19" t="e">
        <f>VLOOKUP(AA216,Sheet1!$B$2:$C$12,2,TRUE)</f>
        <v>#N/A</v>
      </c>
      <c r="AC216" s="5" t="e">
        <f t="shared" si="91"/>
        <v>#N/A</v>
      </c>
      <c r="AD216" s="226">
        <f t="shared" si="83"/>
        <v>0</v>
      </c>
      <c r="AE216" s="9" t="e">
        <f t="shared" si="84"/>
        <v>#N/A</v>
      </c>
      <c r="AF216" s="5" t="e">
        <f t="shared" si="92"/>
        <v>#N/A</v>
      </c>
      <c r="AG216" s="226">
        <f t="shared" si="93"/>
        <v>0</v>
      </c>
      <c r="AH216" s="9" t="e">
        <f t="shared" si="85"/>
        <v>#N/A</v>
      </c>
      <c r="AI216" s="227"/>
      <c r="AJ216" s="9" t="e">
        <f t="shared" si="86"/>
        <v>#N/A</v>
      </c>
      <c r="AK216" s="9">
        <f t="shared" si="87"/>
        <v>0</v>
      </c>
      <c r="AL216" s="9" t="e">
        <f t="shared" si="88"/>
        <v>#N/A</v>
      </c>
      <c r="AM216" s="9" t="e">
        <f t="shared" si="89"/>
        <v>#N/A</v>
      </c>
      <c r="AN216" s="5"/>
      <c r="AO216" s="5"/>
      <c r="AP216" s="9"/>
      <c r="AQ216" s="5"/>
      <c r="AR216" s="29"/>
      <c r="AS216" s="29"/>
    </row>
    <row r="217" spans="1:45" s="7" customFormat="1" ht="20.100000000000001" hidden="1" customHeight="1" x14ac:dyDescent="0.25">
      <c r="A217" s="86">
        <f t="shared" si="90"/>
        <v>183</v>
      </c>
      <c r="B217" s="80" t="s">
        <v>293</v>
      </c>
      <c r="C217" s="259" t="s">
        <v>585</v>
      </c>
      <c r="D217" s="19"/>
      <c r="E217" s="5" t="str">
        <f>VLOOKUP($C217,'[4]Gui chi Quynh'!$D$7:$F$393,3,0)</f>
        <v>A3</v>
      </c>
      <c r="F217" s="19">
        <f>VLOOKUP(E217,Sheet1!$B$2:$C$12,2,TRUE)</f>
        <v>8</v>
      </c>
      <c r="G217" s="5" t="str">
        <f>VLOOKUP($C217,'[5]Gui chi Quynh'!$C$7:$E$391,3,0)</f>
        <v>A4</v>
      </c>
      <c r="H217" s="19">
        <f>VLOOKUP(G217,Sheet1!$B$2:$C$12,2,TRUE)</f>
        <v>7</v>
      </c>
      <c r="I217" s="5" t="str">
        <f>VLOOKUP($C217,'[6]Gui chi Quynh'!$C$7:$E$389,3,0)</f>
        <v>A4</v>
      </c>
      <c r="J217" s="19">
        <f>VLOOKUP(I217,Sheet1!$B$2:$C$12,2,TRUE)</f>
        <v>7</v>
      </c>
      <c r="K217" s="5" t="str">
        <f>VLOOKUP($C217,'[7]Gui chi Quynh'!$C$7:$E$389,3,0)</f>
        <v>A4</v>
      </c>
      <c r="L217" s="19">
        <f>VLOOKUP(K217,Sheet1!$B$2:$C$12,2,TRUE)</f>
        <v>7</v>
      </c>
      <c r="M217" s="5" t="str">
        <f>VLOOKUP($C217,'[8]Gui chi Quynh'!$C$7:$E$388,3,0)</f>
        <v>A4</v>
      </c>
      <c r="N217" s="19">
        <f>VLOOKUP(M217,Sheet1!$B$2:$C$12,2,TRUE)</f>
        <v>7</v>
      </c>
      <c r="O217" s="5">
        <f t="shared" si="81"/>
        <v>7.2</v>
      </c>
      <c r="P217" s="226">
        <f t="shared" si="82"/>
        <v>0</v>
      </c>
      <c r="Q217" s="9" t="str">
        <f t="shared" si="94"/>
        <v>Tốt</v>
      </c>
      <c r="R217" s="82"/>
      <c r="S217" s="17"/>
      <c r="T217" s="19" t="e">
        <f>VLOOKUP(S217,Sheet1!$B$2:$C$12,2,TRUE)</f>
        <v>#N/A</v>
      </c>
      <c r="U217" s="5"/>
      <c r="V217" s="19" t="e">
        <f>VLOOKUP(U217,Sheet1!$B$2:$C$12,2,TRUE)</f>
        <v>#N/A</v>
      </c>
      <c r="W217" s="5"/>
      <c r="X217" s="19" t="e">
        <f>VLOOKUP(W217,Sheet1!$B$2:$C$12,2,TRUE)</f>
        <v>#N/A</v>
      </c>
      <c r="Y217" s="5"/>
      <c r="Z217" s="19" t="e">
        <f>VLOOKUP(Y217,Sheet1!$B$2:$C$12,2,TRUE)</f>
        <v>#N/A</v>
      </c>
      <c r="AA217" s="5"/>
      <c r="AB217" s="19" t="e">
        <f>VLOOKUP(AA217,Sheet1!$B$2:$C$12,2,TRUE)</f>
        <v>#N/A</v>
      </c>
      <c r="AC217" s="5" t="e">
        <f t="shared" si="91"/>
        <v>#N/A</v>
      </c>
      <c r="AD217" s="226">
        <f t="shared" si="83"/>
        <v>0</v>
      </c>
      <c r="AE217" s="9" t="e">
        <f t="shared" si="84"/>
        <v>#N/A</v>
      </c>
      <c r="AF217" s="5" t="e">
        <f t="shared" si="92"/>
        <v>#N/A</v>
      </c>
      <c r="AG217" s="226">
        <f t="shared" si="93"/>
        <v>0</v>
      </c>
      <c r="AH217" s="9" t="e">
        <f t="shared" si="85"/>
        <v>#N/A</v>
      </c>
      <c r="AI217" s="227"/>
      <c r="AJ217" s="9" t="e">
        <f t="shared" si="86"/>
        <v>#N/A</v>
      </c>
      <c r="AK217" s="9">
        <f t="shared" si="87"/>
        <v>0</v>
      </c>
      <c r="AL217" s="9" t="e">
        <f t="shared" si="88"/>
        <v>#N/A</v>
      </c>
      <c r="AM217" s="9" t="e">
        <f t="shared" si="89"/>
        <v>#N/A</v>
      </c>
      <c r="AN217" s="5"/>
      <c r="AO217" s="5"/>
      <c r="AP217" s="9"/>
      <c r="AQ217" s="5"/>
      <c r="AR217" s="29"/>
      <c r="AS217" s="29"/>
    </row>
    <row r="218" spans="1:45" s="7" customFormat="1" ht="20.100000000000001" hidden="1" customHeight="1" x14ac:dyDescent="0.25">
      <c r="A218" s="86">
        <f t="shared" si="90"/>
        <v>184</v>
      </c>
      <c r="B218" s="80" t="s">
        <v>297</v>
      </c>
      <c r="C218" s="259" t="s">
        <v>586</v>
      </c>
      <c r="D218" s="19"/>
      <c r="E218" s="5" t="str">
        <f>VLOOKUP($C218,'[4]Gui chi Quynh'!$D$7:$F$393,3,0)</f>
        <v>A1</v>
      </c>
      <c r="F218" s="19">
        <f>VLOOKUP(E218,Sheet1!$B$2:$C$12,2,TRUE)</f>
        <v>10</v>
      </c>
      <c r="G218" s="5" t="str">
        <f>VLOOKUP($C218,'[5]Gui chi Quynh'!$C$7:$E$391,3,0)</f>
        <v>A1</v>
      </c>
      <c r="H218" s="19">
        <f>VLOOKUP(G218,Sheet1!$B$2:$C$12,2,TRUE)</f>
        <v>10</v>
      </c>
      <c r="I218" s="5" t="str">
        <f>VLOOKUP($C218,'[6]Gui chi Quynh'!$C$7:$E$389,3,0)</f>
        <v>A1</v>
      </c>
      <c r="J218" s="19">
        <f>VLOOKUP(I218,Sheet1!$B$2:$C$12,2,TRUE)</f>
        <v>10</v>
      </c>
      <c r="K218" s="5" t="str">
        <f>VLOOKUP($C218,'[7]Gui chi Quynh'!$C$7:$E$389,3,0)</f>
        <v>A1</v>
      </c>
      <c r="L218" s="19">
        <f>VLOOKUP(K218,Sheet1!$B$2:$C$12,2,TRUE)</f>
        <v>10</v>
      </c>
      <c r="M218" s="5" t="str">
        <f>VLOOKUP($C218,'[8]Gui chi Quynh'!$C$7:$E$388,3,0)</f>
        <v>A2</v>
      </c>
      <c r="N218" s="19">
        <f>VLOOKUP(M218,Sheet1!$B$2:$C$12,2,TRUE)</f>
        <v>9</v>
      </c>
      <c r="O218" s="5">
        <f t="shared" si="81"/>
        <v>9.8000000000000007</v>
      </c>
      <c r="P218" s="226">
        <f t="shared" si="82"/>
        <v>0</v>
      </c>
      <c r="Q218" s="9" t="str">
        <f t="shared" si="94"/>
        <v>Xuất sắc</v>
      </c>
      <c r="R218" s="82"/>
      <c r="S218" s="17"/>
      <c r="T218" s="19" t="e">
        <f>VLOOKUP(S218,Sheet1!$B$2:$C$12,2,TRUE)</f>
        <v>#N/A</v>
      </c>
      <c r="U218" s="5"/>
      <c r="V218" s="19" t="e">
        <f>VLOOKUP(U218,Sheet1!$B$2:$C$12,2,TRUE)</f>
        <v>#N/A</v>
      </c>
      <c r="W218" s="5"/>
      <c r="X218" s="19" t="e">
        <f>VLOOKUP(W218,Sheet1!$B$2:$C$12,2,TRUE)</f>
        <v>#N/A</v>
      </c>
      <c r="Y218" s="5"/>
      <c r="Z218" s="19" t="e">
        <f>VLOOKUP(Y218,Sheet1!$B$2:$C$12,2,TRUE)</f>
        <v>#N/A</v>
      </c>
      <c r="AA218" s="5"/>
      <c r="AB218" s="19" t="e">
        <f>VLOOKUP(AA218,Sheet1!$B$2:$C$12,2,TRUE)</f>
        <v>#N/A</v>
      </c>
      <c r="AC218" s="5" t="e">
        <f t="shared" si="91"/>
        <v>#N/A</v>
      </c>
      <c r="AD218" s="226">
        <f t="shared" si="83"/>
        <v>0</v>
      </c>
      <c r="AE218" s="9" t="e">
        <f t="shared" si="84"/>
        <v>#N/A</v>
      </c>
      <c r="AF218" s="5" t="e">
        <f t="shared" si="92"/>
        <v>#N/A</v>
      </c>
      <c r="AG218" s="226">
        <f t="shared" si="93"/>
        <v>0</v>
      </c>
      <c r="AH218" s="9" t="e">
        <f t="shared" si="85"/>
        <v>#N/A</v>
      </c>
      <c r="AI218" s="227"/>
      <c r="AJ218" s="9" t="e">
        <f t="shared" si="86"/>
        <v>#N/A</v>
      </c>
      <c r="AK218" s="9">
        <f t="shared" si="87"/>
        <v>0</v>
      </c>
      <c r="AL218" s="9" t="e">
        <f t="shared" si="88"/>
        <v>#N/A</v>
      </c>
      <c r="AM218" s="9" t="e">
        <f t="shared" si="89"/>
        <v>#N/A</v>
      </c>
      <c r="AN218" s="5"/>
      <c r="AO218" s="5"/>
      <c r="AP218" s="9"/>
      <c r="AQ218" s="5"/>
      <c r="AR218" s="29"/>
      <c r="AS218" s="29"/>
    </row>
    <row r="219" spans="1:45" s="7" customFormat="1" ht="20.100000000000001" hidden="1" customHeight="1" x14ac:dyDescent="0.25">
      <c r="A219" s="86">
        <f t="shared" si="90"/>
        <v>185</v>
      </c>
      <c r="B219" s="80" t="s">
        <v>87</v>
      </c>
      <c r="C219" s="117" t="s">
        <v>584</v>
      </c>
      <c r="D219" s="19"/>
      <c r="E219" s="5" t="str">
        <f>VLOOKUP($C219,'[4]Gui chi Quynh'!$D$7:$F$393,3,0)</f>
        <v>A4</v>
      </c>
      <c r="F219" s="19">
        <f>VLOOKUP(E219,Sheet1!$B$2:$C$12,2,TRUE)</f>
        <v>7</v>
      </c>
      <c r="G219" s="5" t="str">
        <f>VLOOKUP($C219,'[5]Gui chi Quynh'!$C$7:$E$391,3,0)</f>
        <v>A4</v>
      </c>
      <c r="H219" s="19">
        <f>VLOOKUP(G219,Sheet1!$B$2:$C$12,2,TRUE)</f>
        <v>7</v>
      </c>
      <c r="I219" s="5" t="str">
        <f>VLOOKUP($C219,'[6]Gui chi Quynh'!$C$7:$E$389,3,0)</f>
        <v>A4</v>
      </c>
      <c r="J219" s="19">
        <f>VLOOKUP(I219,Sheet1!$B$2:$C$12,2,TRUE)</f>
        <v>7</v>
      </c>
      <c r="K219" s="5" t="str">
        <f>VLOOKUP($C219,'[7]Gui chi Quynh'!$C$7:$E$389,3,0)</f>
        <v>A4</v>
      </c>
      <c r="L219" s="19">
        <f>VLOOKUP(K219,Sheet1!$B$2:$C$12,2,TRUE)</f>
        <v>7</v>
      </c>
      <c r="M219" s="5" t="str">
        <f>VLOOKUP($C219,'[8]Gui chi Quynh'!$C$7:$E$388,3,0)</f>
        <v>A3</v>
      </c>
      <c r="N219" s="19">
        <f>VLOOKUP(M219,Sheet1!$B$2:$C$12,2,TRUE)</f>
        <v>8</v>
      </c>
      <c r="O219" s="5">
        <f t="shared" si="81"/>
        <v>7.2</v>
      </c>
      <c r="P219" s="226">
        <f t="shared" si="82"/>
        <v>0</v>
      </c>
      <c r="Q219" s="9" t="str">
        <f t="shared" si="94"/>
        <v>Tốt</v>
      </c>
      <c r="R219" s="82"/>
      <c r="S219" s="17"/>
      <c r="T219" s="19" t="e">
        <f>VLOOKUP(S219,Sheet1!$B$2:$C$12,2,TRUE)</f>
        <v>#N/A</v>
      </c>
      <c r="U219" s="5"/>
      <c r="V219" s="19" t="e">
        <f>VLOOKUP(U219,Sheet1!$B$2:$C$12,2,TRUE)</f>
        <v>#N/A</v>
      </c>
      <c r="W219" s="5"/>
      <c r="X219" s="19" t="e">
        <f>VLOOKUP(W219,Sheet1!$B$2:$C$12,2,TRUE)</f>
        <v>#N/A</v>
      </c>
      <c r="Y219" s="5"/>
      <c r="Z219" s="19" t="e">
        <f>VLOOKUP(Y219,Sheet1!$B$2:$C$12,2,TRUE)</f>
        <v>#N/A</v>
      </c>
      <c r="AA219" s="5"/>
      <c r="AB219" s="19" t="e">
        <f>VLOOKUP(AA219,Sheet1!$B$2:$C$12,2,TRUE)</f>
        <v>#N/A</v>
      </c>
      <c r="AC219" s="5" t="e">
        <f t="shared" si="91"/>
        <v>#N/A</v>
      </c>
      <c r="AD219" s="226">
        <f t="shared" si="83"/>
        <v>0</v>
      </c>
      <c r="AE219" s="9" t="e">
        <f t="shared" si="84"/>
        <v>#N/A</v>
      </c>
      <c r="AF219" s="5" t="e">
        <f t="shared" si="92"/>
        <v>#N/A</v>
      </c>
      <c r="AG219" s="226">
        <f t="shared" si="93"/>
        <v>0</v>
      </c>
      <c r="AH219" s="9" t="e">
        <f t="shared" si="85"/>
        <v>#N/A</v>
      </c>
      <c r="AI219" s="227"/>
      <c r="AJ219" s="9" t="e">
        <f t="shared" si="86"/>
        <v>#N/A</v>
      </c>
      <c r="AK219" s="9">
        <f t="shared" si="87"/>
        <v>0</v>
      </c>
      <c r="AL219" s="9" t="e">
        <f t="shared" si="88"/>
        <v>#N/A</v>
      </c>
      <c r="AM219" s="9" t="e">
        <f t="shared" si="89"/>
        <v>#N/A</v>
      </c>
      <c r="AN219" s="5"/>
      <c r="AO219" s="5"/>
      <c r="AP219" s="9"/>
      <c r="AQ219" s="5"/>
      <c r="AR219" s="29"/>
      <c r="AS219" s="29"/>
    </row>
    <row r="220" spans="1:45" s="7" customFormat="1" ht="20.100000000000001" hidden="1" customHeight="1" x14ac:dyDescent="0.25">
      <c r="A220" s="86">
        <f t="shared" si="90"/>
        <v>186</v>
      </c>
      <c r="B220" s="80" t="s">
        <v>334</v>
      </c>
      <c r="C220" s="259" t="s">
        <v>587</v>
      </c>
      <c r="D220" s="19"/>
      <c r="E220" s="5" t="str">
        <f>VLOOKUP($C220,'[4]Gui chi Quynh'!$D$7:$F$393,3,0)</f>
        <v>A1</v>
      </c>
      <c r="F220" s="19">
        <f>VLOOKUP(E220,Sheet1!$B$2:$C$12,2,TRUE)</f>
        <v>10</v>
      </c>
      <c r="G220" s="5" t="str">
        <f>VLOOKUP($C220,'[5]Gui chi Quynh'!$C$7:$E$391,3,0)</f>
        <v>A1</v>
      </c>
      <c r="H220" s="19">
        <f>VLOOKUP(G220,Sheet1!$B$2:$C$12,2,TRUE)</f>
        <v>10</v>
      </c>
      <c r="I220" s="5" t="str">
        <f>VLOOKUP($C220,'[6]Gui chi Quynh'!$C$7:$E$389,3,0)</f>
        <v>A1</v>
      </c>
      <c r="J220" s="19">
        <f>VLOOKUP(I220,Sheet1!$B$2:$C$12,2,TRUE)</f>
        <v>10</v>
      </c>
      <c r="K220" s="5" t="str">
        <f>VLOOKUP($C220,'[7]Gui chi Quynh'!$C$7:$E$389,3,0)</f>
        <v>A1</v>
      </c>
      <c r="L220" s="19">
        <f>VLOOKUP(K220,Sheet1!$B$2:$C$12,2,TRUE)</f>
        <v>10</v>
      </c>
      <c r="M220" s="5" t="str">
        <f>VLOOKUP($C220,'[8]Gui chi Quynh'!$C$7:$E$388,3,0)</f>
        <v>A1</v>
      </c>
      <c r="N220" s="19">
        <f>VLOOKUP(M220,Sheet1!$B$2:$C$12,2,TRUE)</f>
        <v>10</v>
      </c>
      <c r="O220" s="5">
        <f t="shared" si="81"/>
        <v>10</v>
      </c>
      <c r="P220" s="226">
        <f t="shared" si="82"/>
        <v>0</v>
      </c>
      <c r="Q220" s="9" t="str">
        <f t="shared" si="94"/>
        <v>Xuất sắc</v>
      </c>
      <c r="R220" s="82"/>
      <c r="S220" s="17"/>
      <c r="T220" s="19" t="e">
        <f>VLOOKUP(S220,Sheet1!$B$2:$C$12,2,TRUE)</f>
        <v>#N/A</v>
      </c>
      <c r="U220" s="5"/>
      <c r="V220" s="19" t="e">
        <f>VLOOKUP(U220,Sheet1!$B$2:$C$12,2,TRUE)</f>
        <v>#N/A</v>
      </c>
      <c r="W220" s="5"/>
      <c r="X220" s="19" t="e">
        <f>VLOOKUP(W220,Sheet1!$B$2:$C$12,2,TRUE)</f>
        <v>#N/A</v>
      </c>
      <c r="Y220" s="5"/>
      <c r="Z220" s="19" t="e">
        <f>VLOOKUP(Y220,Sheet1!$B$2:$C$12,2,TRUE)</f>
        <v>#N/A</v>
      </c>
      <c r="AA220" s="5"/>
      <c r="AB220" s="19" t="e">
        <f>VLOOKUP(AA220,Sheet1!$B$2:$C$12,2,TRUE)</f>
        <v>#N/A</v>
      </c>
      <c r="AC220" s="5" t="e">
        <f t="shared" si="91"/>
        <v>#N/A</v>
      </c>
      <c r="AD220" s="226">
        <f t="shared" si="83"/>
        <v>0</v>
      </c>
      <c r="AE220" s="9" t="e">
        <f t="shared" si="84"/>
        <v>#N/A</v>
      </c>
      <c r="AF220" s="5" t="e">
        <f t="shared" si="92"/>
        <v>#N/A</v>
      </c>
      <c r="AG220" s="226">
        <f t="shared" si="93"/>
        <v>0</v>
      </c>
      <c r="AH220" s="9" t="e">
        <f t="shared" si="85"/>
        <v>#N/A</v>
      </c>
      <c r="AI220" s="227"/>
      <c r="AJ220" s="9" t="e">
        <f t="shared" si="86"/>
        <v>#N/A</v>
      </c>
      <c r="AK220" s="9">
        <f t="shared" si="87"/>
        <v>0</v>
      </c>
      <c r="AL220" s="9" t="e">
        <f t="shared" si="88"/>
        <v>#N/A</v>
      </c>
      <c r="AM220" s="9" t="e">
        <f t="shared" si="89"/>
        <v>#N/A</v>
      </c>
      <c r="AN220" s="5"/>
      <c r="AO220" s="5"/>
      <c r="AP220" s="9"/>
      <c r="AQ220" s="5"/>
      <c r="AR220" s="29"/>
      <c r="AS220" s="29"/>
    </row>
    <row r="221" spans="1:45" s="7" customFormat="1" ht="20.100000000000001" hidden="1" customHeight="1" x14ac:dyDescent="0.25">
      <c r="A221" s="86">
        <f t="shared" si="90"/>
        <v>187</v>
      </c>
      <c r="B221" s="80" t="s">
        <v>792</v>
      </c>
      <c r="C221" s="117" t="s">
        <v>793</v>
      </c>
      <c r="E221" s="5" t="str">
        <f>VLOOKUP($C221,'[4]Gui chi Quynh'!$D$7:$F$393,3,0)</f>
        <v>A3</v>
      </c>
      <c r="F221" s="19">
        <f>VLOOKUP(E221,Sheet1!$B$2:$C$12,2,TRUE)</f>
        <v>8</v>
      </c>
      <c r="G221" s="5" t="str">
        <f>VLOOKUP($C221,'[5]Gui chi Quynh'!$C$7:$E$391,3,0)</f>
        <v>A4</v>
      </c>
      <c r="H221" s="19">
        <f>VLOOKUP(G221,Sheet1!$B$2:$C$12,2,TRUE)</f>
        <v>7</v>
      </c>
      <c r="I221" s="5" t="str">
        <f>VLOOKUP($C221,'[6]Gui chi Quynh'!$C$7:$E$389,3,0)</f>
        <v>A4</v>
      </c>
      <c r="J221" s="19">
        <f>VLOOKUP(I221,Sheet1!$B$2:$C$12,2,TRUE)</f>
        <v>7</v>
      </c>
      <c r="K221" s="5" t="str">
        <f>VLOOKUP($C221,'[7]Gui chi Quynh'!$C$7:$E$389,3,0)</f>
        <v>A4</v>
      </c>
      <c r="L221" s="19">
        <f>VLOOKUP(K221,Sheet1!$B$2:$C$12,2,TRUE)</f>
        <v>7</v>
      </c>
      <c r="M221" s="5" t="str">
        <f>VLOOKUP($C221,'[8]Gui chi Quynh'!$C$7:$E$388,3,0)</f>
        <v>A3</v>
      </c>
      <c r="N221" s="19">
        <f>VLOOKUP(M221,Sheet1!$B$2:$C$12,2,TRUE)</f>
        <v>8</v>
      </c>
      <c r="O221" s="5">
        <f t="shared" si="81"/>
        <v>7.4</v>
      </c>
      <c r="P221" s="226">
        <f t="shared" si="82"/>
        <v>0</v>
      </c>
      <c r="Q221" s="9" t="str">
        <f t="shared" si="94"/>
        <v>Tốt</v>
      </c>
      <c r="R221" s="82"/>
      <c r="S221" s="17"/>
      <c r="T221" s="19" t="e">
        <f>VLOOKUP(S221,Sheet1!$B$2:$C$12,2,TRUE)</f>
        <v>#N/A</v>
      </c>
      <c r="U221" s="5"/>
      <c r="V221" s="19" t="e">
        <f>VLOOKUP(U221,Sheet1!$B$2:$C$12,2,TRUE)</f>
        <v>#N/A</v>
      </c>
      <c r="W221" s="5"/>
      <c r="X221" s="19" t="e">
        <f>VLOOKUP(W221,Sheet1!$B$2:$C$12,2,TRUE)</f>
        <v>#N/A</v>
      </c>
      <c r="Y221" s="5"/>
      <c r="Z221" s="19" t="e">
        <f>VLOOKUP(Y221,Sheet1!$B$2:$C$12,2,TRUE)</f>
        <v>#N/A</v>
      </c>
      <c r="AA221" s="5"/>
      <c r="AB221" s="19" t="e">
        <f>VLOOKUP(AA221,Sheet1!$B$2:$C$12,2,TRUE)</f>
        <v>#N/A</v>
      </c>
      <c r="AC221" s="5" t="e">
        <f t="shared" si="91"/>
        <v>#N/A</v>
      </c>
      <c r="AD221" s="226">
        <f t="shared" si="83"/>
        <v>0</v>
      </c>
      <c r="AE221" s="9" t="e">
        <f t="shared" si="84"/>
        <v>#N/A</v>
      </c>
      <c r="AF221" s="5" t="e">
        <f t="shared" si="92"/>
        <v>#N/A</v>
      </c>
      <c r="AG221" s="226">
        <f t="shared" si="93"/>
        <v>0</v>
      </c>
      <c r="AH221" s="9" t="e">
        <f t="shared" si="85"/>
        <v>#N/A</v>
      </c>
      <c r="AI221" s="227"/>
      <c r="AJ221" s="9" t="e">
        <f t="shared" si="86"/>
        <v>#N/A</v>
      </c>
      <c r="AK221" s="9">
        <f t="shared" si="87"/>
        <v>0</v>
      </c>
      <c r="AL221" s="9" t="e">
        <f t="shared" si="88"/>
        <v>#N/A</v>
      </c>
      <c r="AM221" s="9" t="e">
        <f t="shared" si="89"/>
        <v>#N/A</v>
      </c>
      <c r="AN221" s="5"/>
      <c r="AO221" s="5"/>
      <c r="AP221" s="9"/>
      <c r="AQ221" s="5"/>
      <c r="AR221" s="29"/>
      <c r="AS221" s="29"/>
    </row>
    <row r="222" spans="1:45" s="7" customFormat="1" ht="20.100000000000001" hidden="1" customHeight="1" x14ac:dyDescent="0.25">
      <c r="A222" s="86">
        <f t="shared" si="90"/>
        <v>188</v>
      </c>
      <c r="B222" s="80" t="s">
        <v>825</v>
      </c>
      <c r="C222" s="117" t="s">
        <v>824</v>
      </c>
      <c r="D222" s="5"/>
      <c r="E222" s="5" t="str">
        <f>VLOOKUP($C222,'[4]Gui chi Quynh'!$D$7:$F$393,3,0)</f>
        <v>A4</v>
      </c>
      <c r="F222" s="19">
        <f>VLOOKUP(E222,Sheet1!$B$2:$C$12,2,TRUE)</f>
        <v>7</v>
      </c>
      <c r="G222" s="5" t="str">
        <f>VLOOKUP($C222,'[5]Gui chi Quynh'!$C$7:$E$391,3,0)</f>
        <v>A4</v>
      </c>
      <c r="H222" s="19">
        <f>VLOOKUP(G222,Sheet1!$B$2:$C$12,2,TRUE)</f>
        <v>7</v>
      </c>
      <c r="I222" s="5" t="str">
        <f>VLOOKUP($C222,'[6]Gui chi Quynh'!$C$7:$E$389,3,0)</f>
        <v>A4</v>
      </c>
      <c r="J222" s="19">
        <f>VLOOKUP(I222,Sheet1!$B$2:$C$12,2,TRUE)</f>
        <v>7</v>
      </c>
      <c r="K222" s="5" t="str">
        <f>VLOOKUP($C222,'[7]Gui chi Quynh'!$C$7:$E$389,3,0)</f>
        <v>A4</v>
      </c>
      <c r="L222" s="19">
        <f>VLOOKUP(K222,Sheet1!$B$2:$C$12,2,TRUE)</f>
        <v>7</v>
      </c>
      <c r="M222" s="5" t="str">
        <f>VLOOKUP($C222,'[8]Gui chi Quynh'!$C$7:$E$388,3,0)</f>
        <v>A4</v>
      </c>
      <c r="N222" s="19">
        <f>VLOOKUP(M222,Sheet1!$B$2:$C$12,2,TRUE)</f>
        <v>7</v>
      </c>
      <c r="O222" s="5">
        <f t="shared" si="81"/>
        <v>7</v>
      </c>
      <c r="P222" s="226">
        <f t="shared" si="82"/>
        <v>0</v>
      </c>
      <c r="Q222" s="9" t="str">
        <f t="shared" si="94"/>
        <v>Tốt</v>
      </c>
      <c r="R222" s="10"/>
      <c r="S222" s="17"/>
      <c r="T222" s="19" t="e">
        <f>VLOOKUP(S222,Sheet1!$B$2:$C$12,2,TRUE)</f>
        <v>#N/A</v>
      </c>
      <c r="U222" s="5"/>
      <c r="V222" s="19" t="e">
        <f>VLOOKUP(U222,Sheet1!$B$2:$C$12,2,TRUE)</f>
        <v>#N/A</v>
      </c>
      <c r="W222" s="5"/>
      <c r="X222" s="19" t="e">
        <f>VLOOKUP(W222,Sheet1!$B$2:$C$12,2,TRUE)</f>
        <v>#N/A</v>
      </c>
      <c r="Y222" s="5"/>
      <c r="Z222" s="19" t="e">
        <f>VLOOKUP(Y222,Sheet1!$B$2:$C$12,2,TRUE)</f>
        <v>#N/A</v>
      </c>
      <c r="AA222" s="5"/>
      <c r="AB222" s="19" t="e">
        <f>VLOOKUP(AA222,Sheet1!$B$2:$C$12,2,TRUE)</f>
        <v>#N/A</v>
      </c>
      <c r="AC222" s="5" t="e">
        <f t="shared" si="91"/>
        <v>#N/A</v>
      </c>
      <c r="AD222" s="226">
        <f t="shared" si="83"/>
        <v>0</v>
      </c>
      <c r="AE222" s="9" t="e">
        <f t="shared" si="84"/>
        <v>#N/A</v>
      </c>
      <c r="AF222" s="5" t="e">
        <f t="shared" si="92"/>
        <v>#N/A</v>
      </c>
      <c r="AG222" s="226">
        <f t="shared" si="93"/>
        <v>0</v>
      </c>
      <c r="AH222" s="9" t="e">
        <f t="shared" si="85"/>
        <v>#N/A</v>
      </c>
      <c r="AI222" s="227"/>
      <c r="AJ222" s="9" t="e">
        <f t="shared" si="86"/>
        <v>#N/A</v>
      </c>
      <c r="AK222" s="9">
        <f t="shared" si="87"/>
        <v>0</v>
      </c>
      <c r="AL222" s="9" t="e">
        <f t="shared" si="88"/>
        <v>#N/A</v>
      </c>
      <c r="AM222" s="9" t="e">
        <f t="shared" si="89"/>
        <v>#N/A</v>
      </c>
      <c r="AN222" s="5"/>
      <c r="AO222" s="5"/>
      <c r="AP222" s="9"/>
      <c r="AQ222" s="5"/>
      <c r="AR222" s="25"/>
      <c r="AS222" s="25"/>
    </row>
    <row r="223" spans="1:45" s="7" customFormat="1" ht="42" customHeight="1" x14ac:dyDescent="0.25">
      <c r="A223" s="307" t="s">
        <v>914</v>
      </c>
      <c r="B223" s="308" t="s">
        <v>915</v>
      </c>
      <c r="C223" s="309"/>
      <c r="D223" s="310"/>
      <c r="E223" s="309"/>
      <c r="F223" s="310"/>
      <c r="G223" s="309"/>
      <c r="H223" s="310"/>
      <c r="I223" s="309"/>
      <c r="J223" s="310"/>
      <c r="K223" s="309"/>
      <c r="L223" s="310"/>
      <c r="M223" s="309"/>
      <c r="N223" s="310"/>
      <c r="O223" s="309"/>
      <c r="P223" s="311"/>
      <c r="Q223" s="312">
        <f>COUNTA($Q$225:$Q$247)</f>
        <v>23</v>
      </c>
      <c r="R223" s="313" t="str">
        <f xml:space="preserve"> (COUNTIF($Q$225:$Q$247, "Xuất sắc") &amp; " Xuất sắc") &amp;" + "&amp; (COUNTIF($Q$225:$Q$247, "Tốt") &amp; " Tốt")&amp;" + "&amp; (COUNTIF($Q$225:$Q$247, "Hoàn thành") &amp; " Hoàn thành")</f>
        <v>10 Xuất sắc + 12 Tốt + 1 Hoàn thành</v>
      </c>
      <c r="S223" s="224"/>
      <c r="T223" s="8"/>
      <c r="U223" s="224"/>
      <c r="V223" s="8"/>
      <c r="W223" s="224"/>
      <c r="X223" s="8"/>
      <c r="Y223" s="224"/>
      <c r="Z223" s="8"/>
      <c r="AA223" s="224"/>
      <c r="AB223" s="8"/>
      <c r="AC223" s="224"/>
      <c r="AD223" s="277"/>
      <c r="AE223" s="224"/>
      <c r="AF223" s="224"/>
      <c r="AG223" s="277"/>
      <c r="AH223" s="224"/>
      <c r="AI223" s="225"/>
      <c r="AJ223" s="8"/>
      <c r="AK223" s="224"/>
      <c r="AL223" s="8"/>
      <c r="AM223" s="224"/>
      <c r="AN223" s="8"/>
      <c r="AO223" s="224"/>
      <c r="AP223" s="8"/>
      <c r="AQ223" s="224"/>
      <c r="AR223" s="43"/>
      <c r="AS223" s="43"/>
    </row>
    <row r="224" spans="1:45" s="7" customFormat="1" ht="26.25" hidden="1" customHeight="1" x14ac:dyDescent="0.25">
      <c r="A224" s="261" t="s">
        <v>859</v>
      </c>
      <c r="B224" s="262" t="s">
        <v>860</v>
      </c>
      <c r="C224" s="261"/>
      <c r="D224" s="250"/>
      <c r="E224" s="248"/>
      <c r="F224" s="249"/>
      <c r="G224" s="248"/>
      <c r="H224" s="249"/>
      <c r="I224" s="248"/>
      <c r="J224" s="249"/>
      <c r="K224" s="249"/>
      <c r="L224" s="249"/>
      <c r="M224" s="249"/>
      <c r="N224" s="249"/>
      <c r="O224" s="248"/>
      <c r="P224" s="278"/>
      <c r="Q224" s="297"/>
      <c r="R224" s="283"/>
      <c r="S224" s="19"/>
      <c r="T224" s="19" t="e">
        <f>VLOOKUP(S224,Sheet1!$B$2:$C$12,2,TRUE)</f>
        <v>#N/A</v>
      </c>
      <c r="U224" s="5"/>
      <c r="V224" s="19" t="e">
        <f>VLOOKUP(U224,Sheet1!$B$2:$C$12,2,TRUE)</f>
        <v>#N/A</v>
      </c>
      <c r="W224" s="5"/>
      <c r="X224" s="19" t="e">
        <f>VLOOKUP(W224,Sheet1!$B$2:$C$12,2,TRUE)</f>
        <v>#N/A</v>
      </c>
      <c r="Y224" s="5"/>
      <c r="Z224" s="19" t="e">
        <f>VLOOKUP(Y224,Sheet1!$B$2:$C$12,2,TRUE)</f>
        <v>#N/A</v>
      </c>
      <c r="AA224" s="5"/>
      <c r="AB224" s="19" t="e">
        <f>VLOOKUP(AA224,Sheet1!$B$2:$C$12,2,TRUE)</f>
        <v>#N/A</v>
      </c>
      <c r="AC224" s="5" t="e">
        <f t="shared" si="91"/>
        <v>#N/A</v>
      </c>
      <c r="AD224" s="226">
        <f t="shared" si="83"/>
        <v>0</v>
      </c>
      <c r="AE224" s="9" t="e">
        <f t="shared" si="84"/>
        <v>#N/A</v>
      </c>
      <c r="AF224" s="5" t="e">
        <f t="shared" si="92"/>
        <v>#N/A</v>
      </c>
      <c r="AG224" s="226">
        <f t="shared" si="93"/>
        <v>0</v>
      </c>
      <c r="AH224" s="9" t="e">
        <f t="shared" si="85"/>
        <v>#N/A</v>
      </c>
      <c r="AI224" s="227"/>
      <c r="AJ224" s="9" t="e">
        <f t="shared" si="86"/>
        <v>#N/A</v>
      </c>
      <c r="AK224" s="9">
        <f t="shared" ref="AK224:AK247" si="95">COUNTIF(E224:Z224,"D")*1</f>
        <v>0</v>
      </c>
      <c r="AL224" s="9" t="e">
        <f t="shared" si="88"/>
        <v>#N/A</v>
      </c>
      <c r="AM224" s="9" t="e">
        <f t="shared" si="89"/>
        <v>#N/A</v>
      </c>
      <c r="AN224" s="5"/>
      <c r="AO224" s="5"/>
      <c r="AP224" s="9"/>
      <c r="AQ224" s="5"/>
      <c r="AR224" s="25"/>
      <c r="AS224" s="25"/>
    </row>
    <row r="225" spans="1:45" s="7" customFormat="1" ht="20.100000000000001" hidden="1" customHeight="1" x14ac:dyDescent="0.25">
      <c r="A225" s="86">
        <v>189</v>
      </c>
      <c r="B225" s="260" t="s">
        <v>298</v>
      </c>
      <c r="C225" s="259" t="s">
        <v>589</v>
      </c>
      <c r="D225" s="233" t="s">
        <v>370</v>
      </c>
      <c r="E225" s="5" t="str">
        <f>VLOOKUP($C225,'[4]Gui chi Quynh'!$D$7:$F$393,3,0)</f>
        <v>A1</v>
      </c>
      <c r="F225" s="19">
        <f>VLOOKUP(E225,Sheet1!$B$2:$C$12,2,TRUE)</f>
        <v>10</v>
      </c>
      <c r="G225" s="5" t="str">
        <f>VLOOKUP($C225,'[5]Gui chi Quynh'!$C$7:$E$391,3,0)</f>
        <v>A1</v>
      </c>
      <c r="H225" s="19">
        <f>VLOOKUP(G225,Sheet1!$B$2:$C$12,2,TRUE)</f>
        <v>10</v>
      </c>
      <c r="I225" s="5" t="str">
        <f>VLOOKUP($C225,'[6]Gui chi Quynh'!$C$7:$E$389,3,0)</f>
        <v>A1</v>
      </c>
      <c r="J225" s="19">
        <f>VLOOKUP(I225,Sheet1!$B$2:$C$12,2,TRUE)</f>
        <v>10</v>
      </c>
      <c r="K225" s="5" t="str">
        <f>VLOOKUP($C225,'[7]Gui chi Quynh'!$C$7:$E$389,3,0)</f>
        <v>A1</v>
      </c>
      <c r="L225" s="19">
        <f>VLOOKUP(K225,Sheet1!$B$2:$C$12,2,TRUE)</f>
        <v>10</v>
      </c>
      <c r="M225" s="5" t="str">
        <f>VLOOKUP($C225,'[8]Gui chi Quynh'!$C$7:$E$388,3,0)</f>
        <v>A1</v>
      </c>
      <c r="N225" s="19">
        <f>VLOOKUP(M225,Sheet1!$B$2:$C$12,2,TRUE)</f>
        <v>10</v>
      </c>
      <c r="O225" s="5">
        <f t="shared" ref="O225:O234" si="96">ROUND(AVERAGE(F225,H225,J225,L225,N225),2)</f>
        <v>10</v>
      </c>
      <c r="P225" s="226">
        <f t="shared" ref="P225:P247" si="97">COUNTIF(D225:M225,"C*")*1+COUNTIF(D225:M225,"D")*2+COUNTIF(D225:M225,"E")*3</f>
        <v>0</v>
      </c>
      <c r="Q225" s="9" t="str">
        <f t="shared" si="94"/>
        <v>Xuất sắc</v>
      </c>
      <c r="R225" s="82"/>
      <c r="S225" s="17"/>
      <c r="T225" s="19" t="e">
        <f>VLOOKUP(S225,Sheet1!$B$2:$C$12,2,TRUE)</f>
        <v>#N/A</v>
      </c>
      <c r="U225" s="5"/>
      <c r="V225" s="19" t="e">
        <f>VLOOKUP(U225,Sheet1!$B$2:$C$12,2,TRUE)</f>
        <v>#N/A</v>
      </c>
      <c r="W225" s="5"/>
      <c r="X225" s="19" t="e">
        <f>VLOOKUP(W225,Sheet1!$B$2:$C$12,2,TRUE)</f>
        <v>#N/A</v>
      </c>
      <c r="Y225" s="5"/>
      <c r="Z225" s="19" t="e">
        <f>VLOOKUP(Y225,Sheet1!$B$2:$C$12,2,TRUE)</f>
        <v>#N/A</v>
      </c>
      <c r="AA225" s="5"/>
      <c r="AB225" s="19" t="e">
        <f>VLOOKUP(AA225,Sheet1!$B$2:$C$12,2,TRUE)</f>
        <v>#N/A</v>
      </c>
      <c r="AC225" s="5" t="e">
        <f t="shared" si="91"/>
        <v>#N/A</v>
      </c>
      <c r="AD225" s="226">
        <f t="shared" si="83"/>
        <v>0</v>
      </c>
      <c r="AE225" s="9" t="e">
        <f t="shared" si="84"/>
        <v>#N/A</v>
      </c>
      <c r="AF225" s="5" t="e">
        <f t="shared" si="92"/>
        <v>#N/A</v>
      </c>
      <c r="AG225" s="226">
        <f t="shared" si="93"/>
        <v>0</v>
      </c>
      <c r="AH225" s="9" t="e">
        <f t="shared" si="85"/>
        <v>#N/A</v>
      </c>
      <c r="AI225" s="227"/>
      <c r="AJ225" s="9" t="e">
        <f t="shared" si="86"/>
        <v>#N/A</v>
      </c>
      <c r="AK225" s="9">
        <f t="shared" si="95"/>
        <v>0</v>
      </c>
      <c r="AL225" s="9" t="e">
        <f t="shared" si="88"/>
        <v>#N/A</v>
      </c>
      <c r="AM225" s="9" t="e">
        <f t="shared" si="89"/>
        <v>#N/A</v>
      </c>
      <c r="AN225" s="5"/>
      <c r="AO225" s="5"/>
      <c r="AP225" s="9"/>
      <c r="AQ225" s="5"/>
      <c r="AR225" s="29"/>
      <c r="AS225" s="29"/>
    </row>
    <row r="226" spans="1:45" s="7" customFormat="1" ht="20.100000000000001" hidden="1" customHeight="1" x14ac:dyDescent="0.25">
      <c r="A226" s="86">
        <f>A225+1</f>
        <v>190</v>
      </c>
      <c r="B226" s="260" t="s">
        <v>236</v>
      </c>
      <c r="C226" s="259" t="s">
        <v>599</v>
      </c>
      <c r="D226" s="5"/>
      <c r="E226" s="5" t="str">
        <f>VLOOKUP($C226,'[4]Gui chi Quynh'!$D$7:$F$393,3,0)</f>
        <v>A3</v>
      </c>
      <c r="F226" s="19">
        <f>VLOOKUP(E226,Sheet1!$B$2:$C$12,2,TRUE)</f>
        <v>8</v>
      </c>
      <c r="G226" s="5" t="str">
        <f>VLOOKUP($C226,'[5]Gui chi Quynh'!$C$7:$E$391,3,0)</f>
        <v>A3</v>
      </c>
      <c r="H226" s="19">
        <f>VLOOKUP(G226,Sheet1!$B$2:$C$12,2,TRUE)</f>
        <v>8</v>
      </c>
      <c r="I226" s="5" t="str">
        <f>VLOOKUP($C226,'[6]Gui chi Quynh'!$C$7:$E$389,3,0)</f>
        <v>A4</v>
      </c>
      <c r="J226" s="19">
        <f>VLOOKUP(I226,Sheet1!$B$2:$C$12,2,TRUE)</f>
        <v>7</v>
      </c>
      <c r="K226" s="5" t="str">
        <f>VLOOKUP($C226,'[7]Gui chi Quynh'!$C$7:$E$389,3,0)</f>
        <v>A3</v>
      </c>
      <c r="L226" s="19">
        <f>VLOOKUP(K226,Sheet1!$B$2:$C$12,2,TRUE)</f>
        <v>8</v>
      </c>
      <c r="M226" s="5" t="str">
        <f>VLOOKUP($C226,'[8]Gui chi Quynh'!$C$7:$E$388,3,0)</f>
        <v>A4</v>
      </c>
      <c r="N226" s="19">
        <f>VLOOKUP(M226,Sheet1!$B$2:$C$12,2,TRUE)</f>
        <v>7</v>
      </c>
      <c r="O226" s="5">
        <f t="shared" si="96"/>
        <v>7.6</v>
      </c>
      <c r="P226" s="226">
        <f t="shared" si="97"/>
        <v>0</v>
      </c>
      <c r="Q226" s="9" t="str">
        <f t="shared" si="94"/>
        <v>Tốt</v>
      </c>
      <c r="R226" s="82"/>
      <c r="S226" s="17"/>
      <c r="T226" s="19" t="e">
        <f>VLOOKUP(S226,Sheet1!$B$2:$C$12,2,TRUE)</f>
        <v>#N/A</v>
      </c>
      <c r="U226" s="5"/>
      <c r="V226" s="19" t="e">
        <f>VLOOKUP(U226,Sheet1!$B$2:$C$12,2,TRUE)</f>
        <v>#N/A</v>
      </c>
      <c r="W226" s="5"/>
      <c r="X226" s="19" t="e">
        <f>VLOOKUP(W226,Sheet1!$B$2:$C$12,2,TRUE)</f>
        <v>#N/A</v>
      </c>
      <c r="Y226" s="5"/>
      <c r="Z226" s="19" t="e">
        <f>VLOOKUP(Y226,Sheet1!$B$2:$C$12,2,TRUE)</f>
        <v>#N/A</v>
      </c>
      <c r="AA226" s="5"/>
      <c r="AB226" s="19" t="e">
        <f>VLOOKUP(AA226,Sheet1!$B$2:$C$12,2,TRUE)</f>
        <v>#N/A</v>
      </c>
      <c r="AC226" s="5" t="e">
        <f t="shared" si="91"/>
        <v>#N/A</v>
      </c>
      <c r="AD226" s="226">
        <f t="shared" si="83"/>
        <v>0</v>
      </c>
      <c r="AE226" s="9" t="e">
        <f t="shared" si="84"/>
        <v>#N/A</v>
      </c>
      <c r="AF226" s="5" t="e">
        <f t="shared" si="92"/>
        <v>#N/A</v>
      </c>
      <c r="AG226" s="226">
        <f t="shared" si="93"/>
        <v>0</v>
      </c>
      <c r="AH226" s="9" t="e">
        <f t="shared" si="85"/>
        <v>#N/A</v>
      </c>
      <c r="AI226" s="227"/>
      <c r="AJ226" s="9" t="e">
        <f t="shared" si="86"/>
        <v>#N/A</v>
      </c>
      <c r="AK226" s="9">
        <f t="shared" si="95"/>
        <v>0</v>
      </c>
      <c r="AL226" s="9" t="e">
        <f t="shared" si="88"/>
        <v>#N/A</v>
      </c>
      <c r="AM226" s="9" t="e">
        <f t="shared" si="89"/>
        <v>#N/A</v>
      </c>
      <c r="AN226" s="5"/>
      <c r="AO226" s="5"/>
      <c r="AP226" s="9"/>
      <c r="AQ226" s="5"/>
      <c r="AR226" s="29"/>
      <c r="AS226" s="29"/>
    </row>
    <row r="227" spans="1:45" s="7" customFormat="1" ht="20.100000000000001" hidden="1" customHeight="1" x14ac:dyDescent="0.25">
      <c r="A227" s="86">
        <f t="shared" ref="A227:A247" si="98">A226+1</f>
        <v>191</v>
      </c>
      <c r="B227" s="260" t="s">
        <v>247</v>
      </c>
      <c r="C227" s="259" t="s">
        <v>607</v>
      </c>
      <c r="D227" s="5"/>
      <c r="E227" s="5" t="str">
        <f>VLOOKUP($C227,'[4]Gui chi Quynh'!$D$7:$F$393,3,0)</f>
        <v>A2</v>
      </c>
      <c r="F227" s="19">
        <f>VLOOKUP(E227,Sheet1!$B$2:$C$12,2,TRUE)</f>
        <v>9</v>
      </c>
      <c r="G227" s="5" t="str">
        <f>VLOOKUP($C227,'[5]Gui chi Quynh'!$C$7:$E$391,3,0)</f>
        <v>A3</v>
      </c>
      <c r="H227" s="19">
        <f>VLOOKUP(G227,Sheet1!$B$2:$C$12,2,TRUE)</f>
        <v>8</v>
      </c>
      <c r="I227" s="5" t="str">
        <f>VLOOKUP($C227,'[6]Gui chi Quynh'!$C$7:$E$389,3,0)</f>
        <v>A2</v>
      </c>
      <c r="J227" s="19">
        <f>VLOOKUP(I227,Sheet1!$B$2:$C$12,2,TRUE)</f>
        <v>9</v>
      </c>
      <c r="K227" s="5" t="str">
        <f>VLOOKUP($C227,'[7]Gui chi Quynh'!$C$7:$E$389,3,0)</f>
        <v>A3</v>
      </c>
      <c r="L227" s="19">
        <f>VLOOKUP(K227,Sheet1!$B$2:$C$12,2,TRUE)</f>
        <v>8</v>
      </c>
      <c r="M227" s="5" t="str">
        <f>VLOOKUP($C227,'[8]Gui chi Quynh'!$C$7:$E$388,3,0)</f>
        <v>A2</v>
      </c>
      <c r="N227" s="19">
        <f>VLOOKUP(M227,Sheet1!$B$2:$C$12,2,TRUE)</f>
        <v>9</v>
      </c>
      <c r="O227" s="5">
        <f t="shared" si="96"/>
        <v>8.6</v>
      </c>
      <c r="P227" s="226">
        <f t="shared" si="97"/>
        <v>0</v>
      </c>
      <c r="Q227" s="9" t="str">
        <f t="shared" si="94"/>
        <v>Xuất sắc</v>
      </c>
      <c r="R227" s="82"/>
      <c r="S227" s="17"/>
      <c r="T227" s="19" t="e">
        <f>VLOOKUP(S227,Sheet1!$B$2:$C$12,2,TRUE)</f>
        <v>#N/A</v>
      </c>
      <c r="U227" s="5"/>
      <c r="V227" s="19" t="e">
        <f>VLOOKUP(U227,Sheet1!$B$2:$C$12,2,TRUE)</f>
        <v>#N/A</v>
      </c>
      <c r="W227" s="5"/>
      <c r="X227" s="19" t="e">
        <f>VLOOKUP(W227,Sheet1!$B$2:$C$12,2,TRUE)</f>
        <v>#N/A</v>
      </c>
      <c r="Y227" s="5"/>
      <c r="Z227" s="19" t="e">
        <f>VLOOKUP(Y227,Sheet1!$B$2:$C$12,2,TRUE)</f>
        <v>#N/A</v>
      </c>
      <c r="AA227" s="5"/>
      <c r="AB227" s="19" t="e">
        <f>VLOOKUP(AA227,Sheet1!$B$2:$C$12,2,TRUE)</f>
        <v>#N/A</v>
      </c>
      <c r="AC227" s="5" t="e">
        <f t="shared" si="91"/>
        <v>#N/A</v>
      </c>
      <c r="AD227" s="226">
        <f t="shared" si="83"/>
        <v>0</v>
      </c>
      <c r="AE227" s="9" t="e">
        <f t="shared" si="84"/>
        <v>#N/A</v>
      </c>
      <c r="AF227" s="5" t="e">
        <f t="shared" si="92"/>
        <v>#N/A</v>
      </c>
      <c r="AG227" s="226">
        <f t="shared" si="93"/>
        <v>0</v>
      </c>
      <c r="AH227" s="9" t="e">
        <f t="shared" si="85"/>
        <v>#N/A</v>
      </c>
      <c r="AI227" s="227"/>
      <c r="AJ227" s="9" t="e">
        <f t="shared" si="86"/>
        <v>#N/A</v>
      </c>
      <c r="AK227" s="9">
        <f t="shared" si="95"/>
        <v>0</v>
      </c>
      <c r="AL227" s="9" t="e">
        <f t="shared" si="88"/>
        <v>#N/A</v>
      </c>
      <c r="AM227" s="9" t="e">
        <f t="shared" si="89"/>
        <v>#N/A</v>
      </c>
      <c r="AN227" s="5"/>
      <c r="AO227" s="5"/>
      <c r="AP227" s="9"/>
      <c r="AQ227" s="5"/>
      <c r="AR227" s="29"/>
      <c r="AS227" s="29"/>
    </row>
    <row r="228" spans="1:45" s="7" customFormat="1" ht="20.100000000000001" hidden="1" customHeight="1" x14ac:dyDescent="0.25">
      <c r="A228" s="86">
        <f t="shared" si="98"/>
        <v>192</v>
      </c>
      <c r="B228" s="260" t="s">
        <v>245</v>
      </c>
      <c r="C228" s="259" t="s">
        <v>606</v>
      </c>
      <c r="D228" s="5"/>
      <c r="E228" s="5" t="str">
        <f>VLOOKUP($C228,'[4]Gui chi Quynh'!$D$7:$F$393,3,0)</f>
        <v>A4</v>
      </c>
      <c r="F228" s="19">
        <f>VLOOKUP(E228,Sheet1!$B$2:$C$12,2,TRUE)</f>
        <v>7</v>
      </c>
      <c r="G228" s="5" t="str">
        <f>VLOOKUP($C228,'[5]Gui chi Quynh'!$C$7:$E$391,3,0)</f>
        <v>A3</v>
      </c>
      <c r="H228" s="19">
        <f>VLOOKUP(G228,Sheet1!$B$2:$C$12,2,TRUE)</f>
        <v>8</v>
      </c>
      <c r="I228" s="5" t="str">
        <f>VLOOKUP($C228,'[6]Gui chi Quynh'!$C$7:$E$389,3,0)</f>
        <v>A4</v>
      </c>
      <c r="J228" s="19">
        <f>VLOOKUP(I228,Sheet1!$B$2:$C$12,2,TRUE)</f>
        <v>7</v>
      </c>
      <c r="K228" s="5" t="str">
        <f>VLOOKUP($C228,'[7]Gui chi Quynh'!$C$7:$E$389,3,0)</f>
        <v>A3</v>
      </c>
      <c r="L228" s="19">
        <f>VLOOKUP(K228,Sheet1!$B$2:$C$12,2,TRUE)</f>
        <v>8</v>
      </c>
      <c r="M228" s="5" t="str">
        <f>VLOOKUP($C228,'[8]Gui chi Quynh'!$C$7:$E$388,3,0)</f>
        <v>A3</v>
      </c>
      <c r="N228" s="19">
        <f>VLOOKUP(M228,Sheet1!$B$2:$C$12,2,TRUE)</f>
        <v>8</v>
      </c>
      <c r="O228" s="5">
        <f t="shared" si="96"/>
        <v>7.6</v>
      </c>
      <c r="P228" s="226">
        <f t="shared" si="97"/>
        <v>0</v>
      </c>
      <c r="Q228" s="9" t="str">
        <f t="shared" si="94"/>
        <v>Tốt</v>
      </c>
      <c r="R228" s="82"/>
      <c r="S228" s="17"/>
      <c r="T228" s="19" t="e">
        <f>VLOOKUP(S228,Sheet1!$B$2:$C$12,2,TRUE)</f>
        <v>#N/A</v>
      </c>
      <c r="U228" s="12"/>
      <c r="V228" s="19" t="e">
        <f>VLOOKUP(U228,Sheet1!$B$2:$C$12,2,TRUE)</f>
        <v>#N/A</v>
      </c>
      <c r="W228" s="5"/>
      <c r="X228" s="19" t="e">
        <f>VLOOKUP(W228,Sheet1!$B$2:$C$12,2,TRUE)</f>
        <v>#N/A</v>
      </c>
      <c r="Y228" s="5"/>
      <c r="Z228" s="19" t="e">
        <f>VLOOKUP(Y228,Sheet1!$B$2:$C$12,2,TRUE)</f>
        <v>#N/A</v>
      </c>
      <c r="AA228" s="5"/>
      <c r="AB228" s="19" t="e">
        <f>VLOOKUP(AA228,Sheet1!$B$2:$C$12,2,TRUE)</f>
        <v>#N/A</v>
      </c>
      <c r="AC228" s="5" t="e">
        <f t="shared" si="91"/>
        <v>#N/A</v>
      </c>
      <c r="AD228" s="226">
        <f t="shared" si="83"/>
        <v>0</v>
      </c>
      <c r="AE228" s="9" t="e">
        <f t="shared" si="84"/>
        <v>#N/A</v>
      </c>
      <c r="AF228" s="5" t="e">
        <f t="shared" si="92"/>
        <v>#N/A</v>
      </c>
      <c r="AG228" s="226">
        <f t="shared" si="93"/>
        <v>0</v>
      </c>
      <c r="AH228" s="9" t="e">
        <f t="shared" si="85"/>
        <v>#N/A</v>
      </c>
      <c r="AI228" s="227"/>
      <c r="AJ228" s="9" t="e">
        <f t="shared" si="86"/>
        <v>#N/A</v>
      </c>
      <c r="AK228" s="9">
        <f t="shared" si="95"/>
        <v>0</v>
      </c>
      <c r="AL228" s="9" t="e">
        <f t="shared" si="88"/>
        <v>#N/A</v>
      </c>
      <c r="AM228" s="9" t="e">
        <f t="shared" si="89"/>
        <v>#N/A</v>
      </c>
      <c r="AN228" s="5"/>
      <c r="AO228" s="5"/>
      <c r="AP228" s="9"/>
      <c r="AQ228" s="5"/>
      <c r="AR228" s="29"/>
      <c r="AS228" s="29"/>
    </row>
    <row r="229" spans="1:45" s="7" customFormat="1" ht="20.100000000000001" hidden="1" customHeight="1" x14ac:dyDescent="0.25">
      <c r="A229" s="86">
        <f t="shared" si="98"/>
        <v>193</v>
      </c>
      <c r="B229" s="260" t="s">
        <v>246</v>
      </c>
      <c r="C229" s="259" t="s">
        <v>593</v>
      </c>
      <c r="D229" s="5"/>
      <c r="E229" s="5" t="str">
        <f>VLOOKUP($C229,'[4]Gui chi Quynh'!$D$7:$F$393,3,0)</f>
        <v>A1</v>
      </c>
      <c r="F229" s="19">
        <f>VLOOKUP(E229,Sheet1!$B$2:$C$12,2,TRUE)</f>
        <v>10</v>
      </c>
      <c r="G229" s="5" t="str">
        <f>VLOOKUP($C229,'[5]Gui chi Quynh'!$C$7:$E$391,3,0)</f>
        <v>A3</v>
      </c>
      <c r="H229" s="19">
        <f>VLOOKUP(G229,Sheet1!$B$2:$C$12,2,TRUE)</f>
        <v>8</v>
      </c>
      <c r="I229" s="5" t="str">
        <f>VLOOKUP($C229,'[6]Gui chi Quynh'!$C$7:$E$389,3,0)</f>
        <v>A2</v>
      </c>
      <c r="J229" s="19">
        <f>VLOOKUP(I229,Sheet1!$B$2:$C$12,2,TRUE)</f>
        <v>9</v>
      </c>
      <c r="K229" s="5" t="str">
        <f>VLOOKUP($C229,'[7]Gui chi Quynh'!$C$7:$E$389,3,0)</f>
        <v>A3</v>
      </c>
      <c r="L229" s="19">
        <f>VLOOKUP(K229,Sheet1!$B$2:$C$12,2,TRUE)</f>
        <v>8</v>
      </c>
      <c r="M229" s="5" t="str">
        <f>VLOOKUP($C229,'[8]Gui chi Quynh'!$C$7:$E$388,3,0)</f>
        <v>A1</v>
      </c>
      <c r="N229" s="19">
        <f>VLOOKUP(M229,Sheet1!$B$2:$C$12,2,TRUE)</f>
        <v>10</v>
      </c>
      <c r="O229" s="5">
        <f t="shared" si="96"/>
        <v>9</v>
      </c>
      <c r="P229" s="226">
        <f t="shared" si="97"/>
        <v>0</v>
      </c>
      <c r="Q229" s="9" t="str">
        <f t="shared" si="94"/>
        <v>Xuất sắc</v>
      </c>
      <c r="R229" s="82"/>
      <c r="S229" s="17"/>
      <c r="T229" s="19" t="e">
        <f>VLOOKUP(S229,Sheet1!$B$2:$C$12,2,TRUE)</f>
        <v>#N/A</v>
      </c>
      <c r="U229" s="5"/>
      <c r="V229" s="19" t="e">
        <f>VLOOKUP(U229,Sheet1!$B$2:$C$12,2,TRUE)</f>
        <v>#N/A</v>
      </c>
      <c r="W229" s="5"/>
      <c r="X229" s="19" t="e">
        <f>VLOOKUP(W229,Sheet1!$B$2:$C$12,2,TRUE)</f>
        <v>#N/A</v>
      </c>
      <c r="Y229" s="5"/>
      <c r="Z229" s="19" t="e">
        <f>VLOOKUP(Y229,Sheet1!$B$2:$C$12,2,TRUE)</f>
        <v>#N/A</v>
      </c>
      <c r="AA229" s="5"/>
      <c r="AB229" s="19" t="e">
        <f>VLOOKUP(AA229,Sheet1!$B$2:$C$12,2,TRUE)</f>
        <v>#N/A</v>
      </c>
      <c r="AC229" s="5" t="e">
        <f t="shared" si="91"/>
        <v>#N/A</v>
      </c>
      <c r="AD229" s="226">
        <f t="shared" si="83"/>
        <v>0</v>
      </c>
      <c r="AE229" s="9" t="e">
        <f t="shared" si="84"/>
        <v>#N/A</v>
      </c>
      <c r="AF229" s="5" t="e">
        <f t="shared" si="92"/>
        <v>#N/A</v>
      </c>
      <c r="AG229" s="226">
        <f t="shared" si="93"/>
        <v>0</v>
      </c>
      <c r="AH229" s="9" t="e">
        <f t="shared" si="85"/>
        <v>#N/A</v>
      </c>
      <c r="AI229" s="227"/>
      <c r="AJ229" s="9" t="e">
        <f t="shared" si="86"/>
        <v>#N/A</v>
      </c>
      <c r="AK229" s="9">
        <f t="shared" si="95"/>
        <v>0</v>
      </c>
      <c r="AL229" s="9" t="e">
        <f t="shared" si="88"/>
        <v>#N/A</v>
      </c>
      <c r="AM229" s="9" t="e">
        <f t="shared" si="89"/>
        <v>#N/A</v>
      </c>
      <c r="AN229" s="5"/>
      <c r="AO229" s="5"/>
      <c r="AP229" s="9"/>
      <c r="AQ229" s="5"/>
      <c r="AR229" s="29"/>
      <c r="AS229" s="29"/>
    </row>
    <row r="230" spans="1:45" s="7" customFormat="1" ht="55.5" customHeight="1" x14ac:dyDescent="0.25">
      <c r="A230" s="314">
        <f t="shared" si="98"/>
        <v>194</v>
      </c>
      <c r="B230" s="315" t="s">
        <v>238</v>
      </c>
      <c r="C230" s="316" t="s">
        <v>601</v>
      </c>
      <c r="D230" s="16"/>
      <c r="E230" s="16" t="str">
        <f>VLOOKUP($C230,'[4]Gui chi Quynh'!$D$7:$F$393,3,0)</f>
        <v>A4</v>
      </c>
      <c r="F230" s="16">
        <f>VLOOKUP(E230,Sheet1!$B$2:$C$12,2,TRUE)</f>
        <v>7</v>
      </c>
      <c r="G230" s="317" t="str">
        <f>VLOOKUP($C230,'[5]Gui chi Quynh'!$C$7:$E$391,3,0)</f>
        <v>B2</v>
      </c>
      <c r="H230" s="16">
        <f>VLOOKUP(G230,Sheet1!$B$2:$C$12,2,TRUE)</f>
        <v>5</v>
      </c>
      <c r="I230" s="16" t="str">
        <f>VLOOKUP($C230,'[6]Gui chi Quynh'!$C$7:$E$389,3,0)</f>
        <v>A4</v>
      </c>
      <c r="J230" s="16">
        <f>VLOOKUP(I230,Sheet1!$B$2:$C$12,2,TRUE)</f>
        <v>7</v>
      </c>
      <c r="K230" s="317" t="str">
        <f>VLOOKUP($C230,'[7]Gui chi Quynh'!$C$7:$E$389,3,0)</f>
        <v>B2</v>
      </c>
      <c r="L230" s="16">
        <f>VLOOKUP(K230,Sheet1!$B$2:$C$12,2,TRUE)</f>
        <v>5</v>
      </c>
      <c r="M230" s="317" t="str">
        <f>VLOOKUP($C230,'[8]Gui chi Quynh'!$C$7:$E$388,3,0)</f>
        <v>B1</v>
      </c>
      <c r="N230" s="16">
        <f>VLOOKUP(M230,Sheet1!$B$2:$C$12,2,TRUE)</f>
        <v>6</v>
      </c>
      <c r="O230" s="16">
        <f t="shared" si="96"/>
        <v>6</v>
      </c>
      <c r="P230" s="318">
        <f t="shared" si="97"/>
        <v>0</v>
      </c>
      <c r="Q230" s="317" t="str">
        <f t="shared" si="94"/>
        <v>Hoàn thành</v>
      </c>
      <c r="R230" s="304" t="s">
        <v>956</v>
      </c>
      <c r="S230" s="17"/>
      <c r="T230" s="19" t="e">
        <f>VLOOKUP(S230,Sheet1!$B$2:$C$12,2,TRUE)</f>
        <v>#N/A</v>
      </c>
      <c r="U230" s="5"/>
      <c r="V230" s="19" t="e">
        <f>VLOOKUP(U230,Sheet1!$B$2:$C$12,2,TRUE)</f>
        <v>#N/A</v>
      </c>
      <c r="W230" s="5"/>
      <c r="X230" s="19" t="e">
        <f>VLOOKUP(W230,Sheet1!$B$2:$C$12,2,TRUE)</f>
        <v>#N/A</v>
      </c>
      <c r="Y230" s="5"/>
      <c r="Z230" s="19" t="e">
        <f>VLOOKUP(Y230,Sheet1!$B$2:$C$12,2,TRUE)</f>
        <v>#N/A</v>
      </c>
      <c r="AA230" s="5"/>
      <c r="AB230" s="19" t="e">
        <f>VLOOKUP(AA230,Sheet1!$B$2:$C$12,2,TRUE)</f>
        <v>#N/A</v>
      </c>
      <c r="AC230" s="5" t="e">
        <f t="shared" si="91"/>
        <v>#N/A</v>
      </c>
      <c r="AD230" s="226">
        <f t="shared" si="83"/>
        <v>0</v>
      </c>
      <c r="AE230" s="9" t="e">
        <f t="shared" si="84"/>
        <v>#N/A</v>
      </c>
      <c r="AF230" s="5" t="e">
        <f t="shared" si="92"/>
        <v>#N/A</v>
      </c>
      <c r="AG230" s="226">
        <f t="shared" si="93"/>
        <v>0</v>
      </c>
      <c r="AH230" s="9" t="e">
        <f t="shared" si="85"/>
        <v>#N/A</v>
      </c>
      <c r="AI230" s="227"/>
      <c r="AJ230" s="9" t="e">
        <f t="shared" si="86"/>
        <v>#N/A</v>
      </c>
      <c r="AK230" s="9">
        <f t="shared" si="95"/>
        <v>0</v>
      </c>
      <c r="AL230" s="9" t="e">
        <f t="shared" si="88"/>
        <v>#N/A</v>
      </c>
      <c r="AM230" s="9" t="e">
        <f t="shared" si="89"/>
        <v>#N/A</v>
      </c>
      <c r="AN230" s="5"/>
      <c r="AO230" s="5"/>
      <c r="AP230" s="9"/>
      <c r="AQ230" s="5"/>
      <c r="AR230" s="29"/>
      <c r="AS230" s="29"/>
    </row>
    <row r="231" spans="1:45" s="7" customFormat="1" ht="20.100000000000001" hidden="1" customHeight="1" x14ac:dyDescent="0.25">
      <c r="A231" s="314">
        <f t="shared" si="98"/>
        <v>195</v>
      </c>
      <c r="B231" s="315" t="s">
        <v>299</v>
      </c>
      <c r="C231" s="316" t="s">
        <v>613</v>
      </c>
      <c r="D231" s="16"/>
      <c r="E231" s="16" t="str">
        <f>VLOOKUP($C231,'[4]Gui chi Quynh'!$D$7:$F$393,3,0)</f>
        <v>A4</v>
      </c>
      <c r="F231" s="16">
        <f>VLOOKUP(E231,Sheet1!$B$2:$C$12,2,TRUE)</f>
        <v>7</v>
      </c>
      <c r="G231" s="16" t="str">
        <f>VLOOKUP($C231,'[5]Gui chi Quynh'!$C$7:$E$391,3,0)</f>
        <v>A3</v>
      </c>
      <c r="H231" s="16">
        <f>VLOOKUP(G231,Sheet1!$B$2:$C$12,2,TRUE)</f>
        <v>8</v>
      </c>
      <c r="I231" s="16" t="str">
        <f>VLOOKUP($C231,'[6]Gui chi Quynh'!$C$7:$E$389,3,0)</f>
        <v>A4</v>
      </c>
      <c r="J231" s="16">
        <f>VLOOKUP(I231,Sheet1!$B$2:$C$12,2,TRUE)</f>
        <v>7</v>
      </c>
      <c r="K231" s="16" t="str">
        <f>VLOOKUP($C231,'[7]Gui chi Quynh'!$C$7:$E$389,3,0)</f>
        <v>A4</v>
      </c>
      <c r="L231" s="16">
        <f>VLOOKUP(K231,Sheet1!$B$2:$C$12,2,TRUE)</f>
        <v>7</v>
      </c>
      <c r="M231" s="16" t="str">
        <f>VLOOKUP($C231,'[8]Gui chi Quynh'!$C$7:$E$388,3,0)</f>
        <v>A4</v>
      </c>
      <c r="N231" s="16">
        <f>VLOOKUP(M231,Sheet1!$B$2:$C$12,2,TRUE)</f>
        <v>7</v>
      </c>
      <c r="O231" s="16">
        <f t="shared" si="96"/>
        <v>7.2</v>
      </c>
      <c r="P231" s="318">
        <f t="shared" si="97"/>
        <v>0</v>
      </c>
      <c r="Q231" s="319" t="str">
        <f t="shared" si="94"/>
        <v>Tốt</v>
      </c>
      <c r="R231" s="306"/>
      <c r="S231" s="17"/>
      <c r="T231" s="19" t="e">
        <f>VLOOKUP(S231,Sheet1!$B$2:$C$12,2,TRUE)</f>
        <v>#N/A</v>
      </c>
      <c r="U231" s="5"/>
      <c r="V231" s="19" t="e">
        <f>VLOOKUP(U231,Sheet1!$B$2:$C$12,2,TRUE)</f>
        <v>#N/A</v>
      </c>
      <c r="W231" s="5"/>
      <c r="X231" s="19" t="e">
        <f>VLOOKUP(W231,Sheet1!$B$2:$C$12,2,TRUE)</f>
        <v>#N/A</v>
      </c>
      <c r="Y231" s="5"/>
      <c r="Z231" s="19" t="e">
        <f>VLOOKUP(Y231,Sheet1!$B$2:$C$12,2,TRUE)</f>
        <v>#N/A</v>
      </c>
      <c r="AA231" s="5"/>
      <c r="AB231" s="19" t="e">
        <f>VLOOKUP(AA231,Sheet1!$B$2:$C$12,2,TRUE)</f>
        <v>#N/A</v>
      </c>
      <c r="AC231" s="5" t="e">
        <f t="shared" si="91"/>
        <v>#N/A</v>
      </c>
      <c r="AD231" s="226">
        <f t="shared" si="83"/>
        <v>0</v>
      </c>
      <c r="AE231" s="9" t="e">
        <f t="shared" si="84"/>
        <v>#N/A</v>
      </c>
      <c r="AF231" s="5" t="e">
        <f t="shared" si="92"/>
        <v>#N/A</v>
      </c>
      <c r="AG231" s="226">
        <f t="shared" si="93"/>
        <v>0</v>
      </c>
      <c r="AH231" s="9" t="e">
        <f t="shared" si="85"/>
        <v>#N/A</v>
      </c>
      <c r="AI231" s="227"/>
      <c r="AJ231" s="9" t="e">
        <f t="shared" si="86"/>
        <v>#N/A</v>
      </c>
      <c r="AK231" s="9">
        <f t="shared" si="95"/>
        <v>0</v>
      </c>
      <c r="AL231" s="9" t="e">
        <f t="shared" si="88"/>
        <v>#N/A</v>
      </c>
      <c r="AM231" s="9" t="e">
        <f t="shared" si="89"/>
        <v>#N/A</v>
      </c>
      <c r="AN231" s="5"/>
      <c r="AO231" s="5"/>
      <c r="AP231" s="9"/>
      <c r="AQ231" s="5"/>
      <c r="AR231" s="29"/>
      <c r="AS231" s="29"/>
    </row>
    <row r="232" spans="1:45" s="7" customFormat="1" ht="20.100000000000001" hidden="1" customHeight="1" x14ac:dyDescent="0.25">
      <c r="A232" s="314">
        <f t="shared" si="98"/>
        <v>196</v>
      </c>
      <c r="B232" s="315" t="s">
        <v>233</v>
      </c>
      <c r="C232" s="316" t="s">
        <v>590</v>
      </c>
      <c r="D232" s="16"/>
      <c r="E232" s="16" t="str">
        <f>VLOOKUP($C232,'[4]Gui chi Quynh'!$D$7:$F$393,3,0)</f>
        <v>A3</v>
      </c>
      <c r="F232" s="16">
        <f>VLOOKUP(E232,Sheet1!$B$2:$C$12,2,TRUE)</f>
        <v>8</v>
      </c>
      <c r="G232" s="16" t="str">
        <f>VLOOKUP($C232,'[5]Gui chi Quynh'!$C$7:$E$391,3,0)</f>
        <v>A3</v>
      </c>
      <c r="H232" s="16">
        <f>VLOOKUP(G232,Sheet1!$B$2:$C$12,2,TRUE)</f>
        <v>8</v>
      </c>
      <c r="I232" s="16" t="str">
        <f>VLOOKUP($C232,'[6]Gui chi Quynh'!$C$7:$E$389,3,0)</f>
        <v>A4</v>
      </c>
      <c r="J232" s="16">
        <f>VLOOKUP(I232,Sheet1!$B$2:$C$12,2,TRUE)</f>
        <v>7</v>
      </c>
      <c r="K232" s="16" t="str">
        <f>VLOOKUP($C232,'[7]Gui chi Quynh'!$C$7:$E$389,3,0)</f>
        <v>A3</v>
      </c>
      <c r="L232" s="16">
        <f>VLOOKUP(K232,Sheet1!$B$2:$C$12,2,TRUE)</f>
        <v>8</v>
      </c>
      <c r="M232" s="16" t="str">
        <f>VLOOKUP($C232,'[8]Gui chi Quynh'!$C$7:$E$388,3,0)</f>
        <v>A3</v>
      </c>
      <c r="N232" s="16">
        <f>VLOOKUP(M232,Sheet1!$B$2:$C$12,2,TRUE)</f>
        <v>8</v>
      </c>
      <c r="O232" s="16">
        <f t="shared" si="96"/>
        <v>7.8</v>
      </c>
      <c r="P232" s="318">
        <f t="shared" si="97"/>
        <v>0</v>
      </c>
      <c r="Q232" s="319" t="str">
        <f t="shared" si="94"/>
        <v>Tốt</v>
      </c>
      <c r="R232" s="306"/>
      <c r="S232" s="17"/>
      <c r="T232" s="19" t="e">
        <f>VLOOKUP(S232,Sheet1!$B$2:$C$12,2,TRUE)</f>
        <v>#N/A</v>
      </c>
      <c r="U232" s="5"/>
      <c r="V232" s="19" t="e">
        <f>VLOOKUP(U232,Sheet1!$B$2:$C$12,2,TRUE)</f>
        <v>#N/A</v>
      </c>
      <c r="W232" s="5"/>
      <c r="X232" s="19" t="e">
        <f>VLOOKUP(W232,Sheet1!$B$2:$C$12,2,TRUE)</f>
        <v>#N/A</v>
      </c>
      <c r="Y232" s="5"/>
      <c r="Z232" s="19" t="e">
        <f>VLOOKUP(Y232,Sheet1!$B$2:$C$12,2,TRUE)</f>
        <v>#N/A</v>
      </c>
      <c r="AA232" s="5"/>
      <c r="AB232" s="19" t="e">
        <f>VLOOKUP(AA232,Sheet1!$B$2:$C$12,2,TRUE)</f>
        <v>#N/A</v>
      </c>
      <c r="AC232" s="5" t="e">
        <f t="shared" si="91"/>
        <v>#N/A</v>
      </c>
      <c r="AD232" s="226">
        <f t="shared" si="83"/>
        <v>0</v>
      </c>
      <c r="AE232" s="9" t="e">
        <f t="shared" si="84"/>
        <v>#N/A</v>
      </c>
      <c r="AF232" s="5" t="e">
        <f t="shared" si="92"/>
        <v>#N/A</v>
      </c>
      <c r="AG232" s="226">
        <f t="shared" si="93"/>
        <v>0</v>
      </c>
      <c r="AH232" s="9" t="e">
        <f t="shared" si="85"/>
        <v>#N/A</v>
      </c>
      <c r="AI232" s="227"/>
      <c r="AJ232" s="9" t="e">
        <f t="shared" si="86"/>
        <v>#N/A</v>
      </c>
      <c r="AK232" s="9">
        <f t="shared" si="95"/>
        <v>0</v>
      </c>
      <c r="AL232" s="9" t="e">
        <f t="shared" si="88"/>
        <v>#N/A</v>
      </c>
      <c r="AM232" s="9" t="e">
        <f t="shared" si="89"/>
        <v>#N/A</v>
      </c>
      <c r="AN232" s="5"/>
      <c r="AO232" s="5"/>
      <c r="AP232" s="9"/>
      <c r="AQ232" s="5"/>
      <c r="AR232" s="29"/>
      <c r="AS232" s="29"/>
    </row>
    <row r="233" spans="1:45" s="7" customFormat="1" ht="20.100000000000001" hidden="1" customHeight="1" x14ac:dyDescent="0.25">
      <c r="A233" s="314">
        <f t="shared" si="98"/>
        <v>197</v>
      </c>
      <c r="B233" s="315" t="s">
        <v>241</v>
      </c>
      <c r="C233" s="316" t="s">
        <v>603</v>
      </c>
      <c r="D233" s="16"/>
      <c r="E233" s="16" t="str">
        <f>VLOOKUP($C233,'[4]Gui chi Quynh'!$D$7:$F$393,3,0)</f>
        <v>A3</v>
      </c>
      <c r="F233" s="16">
        <f>VLOOKUP(E233,Sheet1!$B$2:$C$12,2,TRUE)</f>
        <v>8</v>
      </c>
      <c r="G233" s="16" t="str">
        <f>VLOOKUP($C233,'[5]Gui chi Quynh'!$C$7:$E$391,3,0)</f>
        <v>A3</v>
      </c>
      <c r="H233" s="16">
        <f>VLOOKUP(G233,Sheet1!$B$2:$C$12,2,TRUE)</f>
        <v>8</v>
      </c>
      <c r="I233" s="16" t="str">
        <f>VLOOKUP($C233,'[6]Gui chi Quynh'!$C$7:$E$389,3,0)</f>
        <v>A4</v>
      </c>
      <c r="J233" s="16">
        <f>VLOOKUP(I233,Sheet1!$B$2:$C$12,2,TRUE)</f>
        <v>7</v>
      </c>
      <c r="K233" s="16" t="str">
        <f>VLOOKUP($C233,'[7]Gui chi Quynh'!$C$7:$E$389,3,0)</f>
        <v>A4</v>
      </c>
      <c r="L233" s="16">
        <f>VLOOKUP(K233,Sheet1!$B$2:$C$12,2,TRUE)</f>
        <v>7</v>
      </c>
      <c r="M233" s="16" t="str">
        <f>VLOOKUP($C233,'[8]Gui chi Quynh'!$C$7:$E$388,3,0)</f>
        <v>A3</v>
      </c>
      <c r="N233" s="16">
        <f>VLOOKUP(M233,Sheet1!$B$2:$C$12,2,TRUE)</f>
        <v>8</v>
      </c>
      <c r="O233" s="16">
        <f t="shared" si="96"/>
        <v>7.6</v>
      </c>
      <c r="P233" s="318">
        <f t="shared" si="97"/>
        <v>0</v>
      </c>
      <c r="Q233" s="319" t="str">
        <f t="shared" si="94"/>
        <v>Tốt</v>
      </c>
      <c r="R233" s="306"/>
      <c r="S233" s="17"/>
      <c r="T233" s="19" t="e">
        <f>VLOOKUP(S233,Sheet1!$B$2:$C$12,2,TRUE)</f>
        <v>#N/A</v>
      </c>
      <c r="U233" s="5"/>
      <c r="V233" s="19" t="e">
        <f>VLOOKUP(U233,Sheet1!$B$2:$C$12,2,TRUE)</f>
        <v>#N/A</v>
      </c>
      <c r="W233" s="5"/>
      <c r="X233" s="19" t="e">
        <f>VLOOKUP(W233,Sheet1!$B$2:$C$12,2,TRUE)</f>
        <v>#N/A</v>
      </c>
      <c r="Y233" s="5"/>
      <c r="Z233" s="19" t="e">
        <f>VLOOKUP(Y233,Sheet1!$B$2:$C$12,2,TRUE)</f>
        <v>#N/A</v>
      </c>
      <c r="AA233" s="5"/>
      <c r="AB233" s="19" t="e">
        <f>VLOOKUP(AA233,Sheet1!$B$2:$C$12,2,TRUE)</f>
        <v>#N/A</v>
      </c>
      <c r="AC233" s="5" t="e">
        <f t="shared" si="91"/>
        <v>#N/A</v>
      </c>
      <c r="AD233" s="226">
        <f t="shared" si="83"/>
        <v>0</v>
      </c>
      <c r="AE233" s="9" t="e">
        <f t="shared" si="84"/>
        <v>#N/A</v>
      </c>
      <c r="AF233" s="5" t="e">
        <f t="shared" si="92"/>
        <v>#N/A</v>
      </c>
      <c r="AG233" s="226">
        <f t="shared" si="93"/>
        <v>0</v>
      </c>
      <c r="AH233" s="9" t="e">
        <f t="shared" si="85"/>
        <v>#N/A</v>
      </c>
      <c r="AI233" s="227"/>
      <c r="AJ233" s="9" t="e">
        <f t="shared" si="86"/>
        <v>#N/A</v>
      </c>
      <c r="AK233" s="9">
        <f t="shared" si="95"/>
        <v>0</v>
      </c>
      <c r="AL233" s="9" t="e">
        <f t="shared" si="88"/>
        <v>#N/A</v>
      </c>
      <c r="AM233" s="9" t="e">
        <f t="shared" si="89"/>
        <v>#N/A</v>
      </c>
      <c r="AN233" s="5"/>
      <c r="AO233" s="5"/>
      <c r="AP233" s="9"/>
      <c r="AQ233" s="5"/>
      <c r="AR233" s="29"/>
      <c r="AS233" s="29"/>
    </row>
    <row r="234" spans="1:45" s="7" customFormat="1" ht="9" hidden="1" customHeight="1" x14ac:dyDescent="0.25">
      <c r="A234" s="314">
        <f t="shared" si="98"/>
        <v>198</v>
      </c>
      <c r="B234" s="315" t="s">
        <v>242</v>
      </c>
      <c r="C234" s="316" t="s">
        <v>594</v>
      </c>
      <c r="D234" s="16"/>
      <c r="E234" s="16" t="str">
        <f>VLOOKUP($C234,'[4]Gui chi Quynh'!$D$7:$F$393,3,0)</f>
        <v>A1</v>
      </c>
      <c r="F234" s="16">
        <f>VLOOKUP(E234,Sheet1!$B$2:$C$12,2,TRUE)</f>
        <v>10</v>
      </c>
      <c r="G234" s="16" t="str">
        <f>VLOOKUP($C234,'[5]Gui chi Quynh'!$C$7:$E$391,3,0)</f>
        <v>A1</v>
      </c>
      <c r="H234" s="16">
        <f>VLOOKUP(G234,Sheet1!$B$2:$C$12,2,TRUE)</f>
        <v>10</v>
      </c>
      <c r="I234" s="16" t="str">
        <f>VLOOKUP($C234,'[6]Gui chi Quynh'!$C$7:$E$389,3,0)</f>
        <v>A1</v>
      </c>
      <c r="J234" s="16">
        <f>VLOOKUP(I234,Sheet1!$B$2:$C$12,2,TRUE)</f>
        <v>10</v>
      </c>
      <c r="K234" s="16" t="str">
        <f>VLOOKUP($C234,'[7]Gui chi Quynh'!$C$7:$E$389,3,0)</f>
        <v>A1</v>
      </c>
      <c r="L234" s="16">
        <f>VLOOKUP(K234,Sheet1!$B$2:$C$12,2,TRUE)</f>
        <v>10</v>
      </c>
      <c r="M234" s="16" t="str">
        <f>VLOOKUP($C234,'[8]Gui chi Quynh'!$C$7:$E$388,3,0)</f>
        <v>A1</v>
      </c>
      <c r="N234" s="16">
        <f>VLOOKUP(M234,Sheet1!$B$2:$C$12,2,TRUE)</f>
        <v>10</v>
      </c>
      <c r="O234" s="16">
        <f t="shared" si="96"/>
        <v>10</v>
      </c>
      <c r="P234" s="318">
        <f t="shared" si="97"/>
        <v>0</v>
      </c>
      <c r="Q234" s="319" t="str">
        <f t="shared" si="94"/>
        <v>Xuất sắc</v>
      </c>
      <c r="R234" s="306"/>
      <c r="S234" s="17"/>
      <c r="T234" s="19" t="e">
        <f>VLOOKUP(S234,Sheet1!$B$2:$C$12,2,TRUE)</f>
        <v>#N/A</v>
      </c>
      <c r="U234" s="5"/>
      <c r="V234" s="19" t="e">
        <f>VLOOKUP(U234,Sheet1!$B$2:$C$12,2,TRUE)</f>
        <v>#N/A</v>
      </c>
      <c r="W234" s="5"/>
      <c r="X234" s="19" t="e">
        <f>VLOOKUP(W234,Sheet1!$B$2:$C$12,2,TRUE)</f>
        <v>#N/A</v>
      </c>
      <c r="Y234" s="5"/>
      <c r="Z234" s="19" t="e">
        <f>VLOOKUP(Y234,Sheet1!$B$2:$C$12,2,TRUE)</f>
        <v>#N/A</v>
      </c>
      <c r="AA234" s="5"/>
      <c r="AB234" s="19" t="e">
        <f>VLOOKUP(AA234,Sheet1!$B$2:$C$12,2,TRUE)</f>
        <v>#N/A</v>
      </c>
      <c r="AC234" s="5" t="e">
        <f t="shared" si="91"/>
        <v>#N/A</v>
      </c>
      <c r="AD234" s="226">
        <f t="shared" si="83"/>
        <v>0</v>
      </c>
      <c r="AE234" s="9" t="e">
        <f t="shared" si="84"/>
        <v>#N/A</v>
      </c>
      <c r="AF234" s="5" t="e">
        <f t="shared" si="92"/>
        <v>#N/A</v>
      </c>
      <c r="AG234" s="226">
        <f t="shared" si="93"/>
        <v>0</v>
      </c>
      <c r="AH234" s="9" t="e">
        <f t="shared" si="85"/>
        <v>#N/A</v>
      </c>
      <c r="AI234" s="227"/>
      <c r="AJ234" s="9" t="e">
        <f t="shared" si="86"/>
        <v>#N/A</v>
      </c>
      <c r="AK234" s="9">
        <f t="shared" si="95"/>
        <v>0</v>
      </c>
      <c r="AL234" s="9" t="e">
        <f t="shared" si="88"/>
        <v>#N/A</v>
      </c>
      <c r="AM234" s="9" t="e">
        <f t="shared" si="89"/>
        <v>#N/A</v>
      </c>
      <c r="AN234" s="5"/>
      <c r="AO234" s="5"/>
      <c r="AP234" s="9"/>
      <c r="AQ234" s="5"/>
      <c r="AR234" s="29"/>
      <c r="AS234" s="29"/>
    </row>
    <row r="235" spans="1:45" s="7" customFormat="1" ht="53.25" customHeight="1" x14ac:dyDescent="0.25">
      <c r="A235" s="314">
        <f t="shared" si="98"/>
        <v>199</v>
      </c>
      <c r="B235" s="315" t="s">
        <v>235</v>
      </c>
      <c r="C235" s="316" t="s">
        <v>592</v>
      </c>
      <c r="D235" s="16"/>
      <c r="E235" s="16" t="str">
        <f>VLOOKUP($C235,'[4]Gui chi Quynh'!$D$7:$F$393,3,0)</f>
        <v>A4</v>
      </c>
      <c r="F235" s="16">
        <f>VLOOKUP(E235,Sheet1!$B$2:$C$12,2,TRUE)</f>
        <v>7</v>
      </c>
      <c r="G235" s="16" t="str">
        <f>VLOOKUP($C235,'[5]Gui chi Quynh'!$C$7:$E$391,3,0)</f>
        <v>A4</v>
      </c>
      <c r="H235" s="16">
        <f>VLOOKUP(G235,Sheet1!$B$2:$C$12,2,TRUE)</f>
        <v>7</v>
      </c>
      <c r="I235" s="16" t="str">
        <f>VLOOKUP($C235,'[6]Gui chi Quynh'!$C$7:$E$389,3,0)</f>
        <v>A DN</v>
      </c>
      <c r="J235" s="16"/>
      <c r="K235" s="16" t="str">
        <f>VLOOKUP($C235,'[7]Gui chi Quynh'!$C$7:$E$389,3,0)</f>
        <v>A DN</v>
      </c>
      <c r="L235" s="16"/>
      <c r="M235" s="16" t="str">
        <f>VLOOKUP($C235,'[8]Gui chi Quynh'!$C$7:$E$388,3,0)</f>
        <v>A DN</v>
      </c>
      <c r="N235" s="16"/>
      <c r="O235" s="16">
        <f>ROUND(AVERAGE(F235,H235),2)</f>
        <v>7</v>
      </c>
      <c r="P235" s="318">
        <f t="shared" si="97"/>
        <v>0</v>
      </c>
      <c r="Q235" s="319" t="str">
        <f t="shared" si="94"/>
        <v>Tốt</v>
      </c>
      <c r="R235" s="300" t="s">
        <v>944</v>
      </c>
      <c r="S235" s="17"/>
      <c r="T235" s="19" t="e">
        <f>VLOOKUP(S235,Sheet1!$B$2:$C$12,2,TRUE)</f>
        <v>#N/A</v>
      </c>
      <c r="U235" s="5"/>
      <c r="V235" s="19" t="e">
        <f>VLOOKUP(U235,Sheet1!$B$2:$C$12,2,TRUE)</f>
        <v>#N/A</v>
      </c>
      <c r="W235" s="5"/>
      <c r="X235" s="19" t="e">
        <f>VLOOKUP(W235,Sheet1!$B$2:$C$12,2,TRUE)</f>
        <v>#N/A</v>
      </c>
      <c r="Y235" s="5"/>
      <c r="Z235" s="19" t="e">
        <f>VLOOKUP(Y235,Sheet1!$B$2:$C$12,2,TRUE)</f>
        <v>#N/A</v>
      </c>
      <c r="AA235" s="5"/>
      <c r="AB235" s="19" t="e">
        <f>VLOOKUP(AA235,Sheet1!$B$2:$C$12,2,TRUE)</f>
        <v>#N/A</v>
      </c>
      <c r="AC235" s="5" t="e">
        <f t="shared" si="91"/>
        <v>#N/A</v>
      </c>
      <c r="AD235" s="226">
        <f t="shared" si="83"/>
        <v>0</v>
      </c>
      <c r="AE235" s="9" t="e">
        <f t="shared" si="84"/>
        <v>#N/A</v>
      </c>
      <c r="AF235" s="5" t="e">
        <f t="shared" si="92"/>
        <v>#N/A</v>
      </c>
      <c r="AG235" s="226">
        <f t="shared" si="93"/>
        <v>0</v>
      </c>
      <c r="AH235" s="9" t="e">
        <f t="shared" si="85"/>
        <v>#N/A</v>
      </c>
      <c r="AI235" s="227"/>
      <c r="AJ235" s="9" t="e">
        <f t="shared" si="86"/>
        <v>#N/A</v>
      </c>
      <c r="AK235" s="9">
        <f t="shared" si="95"/>
        <v>0</v>
      </c>
      <c r="AL235" s="9" t="e">
        <f t="shared" si="88"/>
        <v>#N/A</v>
      </c>
      <c r="AM235" s="9" t="e">
        <f t="shared" si="89"/>
        <v>#N/A</v>
      </c>
      <c r="AN235" s="5"/>
      <c r="AO235" s="5"/>
      <c r="AP235" s="9"/>
      <c r="AQ235" s="5"/>
      <c r="AR235" s="232" t="s">
        <v>879</v>
      </c>
      <c r="AS235" s="29"/>
    </row>
    <row r="236" spans="1:45" s="7" customFormat="1" ht="20.100000000000001" hidden="1" customHeight="1" x14ac:dyDescent="0.25">
      <c r="A236" s="86">
        <f t="shared" si="98"/>
        <v>200</v>
      </c>
      <c r="B236" s="260" t="s">
        <v>239</v>
      </c>
      <c r="C236" s="259" t="s">
        <v>596</v>
      </c>
      <c r="D236" s="5"/>
      <c r="E236" s="5" t="str">
        <f>VLOOKUP($C236,'[4]Gui chi Quynh'!$D$7:$F$393,3,0)</f>
        <v>A2</v>
      </c>
      <c r="F236" s="19">
        <f>VLOOKUP(E236,Sheet1!$B$2:$C$12,2,TRUE)</f>
        <v>9</v>
      </c>
      <c r="G236" s="5" t="str">
        <f>VLOOKUP($C236,'[5]Gui chi Quynh'!$C$7:$E$391,3,0)</f>
        <v>A3</v>
      </c>
      <c r="H236" s="19">
        <f>VLOOKUP(G236,Sheet1!$B$2:$C$12,2,TRUE)</f>
        <v>8</v>
      </c>
      <c r="I236" s="5" t="str">
        <f>VLOOKUP($C236,'[6]Gui chi Quynh'!$C$7:$E$389,3,0)</f>
        <v>A4</v>
      </c>
      <c r="J236" s="19">
        <f>VLOOKUP(I236,Sheet1!$B$2:$C$12,2,TRUE)</f>
        <v>7</v>
      </c>
      <c r="K236" s="5" t="str">
        <f>VLOOKUP($C236,'[7]Gui chi Quynh'!$C$7:$E$389,3,0)</f>
        <v>A2</v>
      </c>
      <c r="L236" s="19">
        <f>VLOOKUP(K236,Sheet1!$B$2:$C$12,2,TRUE)</f>
        <v>9</v>
      </c>
      <c r="M236" s="5" t="str">
        <f>VLOOKUP($C236,'[8]Gui chi Quynh'!$C$7:$E$388,3,0)</f>
        <v>A3</v>
      </c>
      <c r="N236" s="19">
        <f>VLOOKUP(M236,Sheet1!$B$2:$C$12,2,TRUE)</f>
        <v>8</v>
      </c>
      <c r="O236" s="5">
        <f t="shared" ref="O236:O247" si="99">ROUND(AVERAGE(F236,H236,J236,L236,N236),2)</f>
        <v>8.1999999999999993</v>
      </c>
      <c r="P236" s="226">
        <f t="shared" si="97"/>
        <v>0</v>
      </c>
      <c r="Q236" s="9" t="str">
        <f t="shared" si="94"/>
        <v>Xuất sắc</v>
      </c>
      <c r="R236" s="82"/>
      <c r="S236" s="17"/>
      <c r="T236" s="19" t="e">
        <f>VLOOKUP(S236,Sheet1!$B$2:$C$12,2,TRUE)</f>
        <v>#N/A</v>
      </c>
      <c r="U236" s="5"/>
      <c r="V236" s="19" t="e">
        <f>VLOOKUP(U236,Sheet1!$B$2:$C$12,2,TRUE)</f>
        <v>#N/A</v>
      </c>
      <c r="W236" s="5"/>
      <c r="X236" s="19" t="e">
        <f>VLOOKUP(W236,Sheet1!$B$2:$C$12,2,TRUE)</f>
        <v>#N/A</v>
      </c>
      <c r="Y236" s="5"/>
      <c r="Z236" s="19" t="e">
        <f>VLOOKUP(Y236,Sheet1!$B$2:$C$12,2,TRUE)</f>
        <v>#N/A</v>
      </c>
      <c r="AA236" s="5"/>
      <c r="AB236" s="19" t="e">
        <f>VLOOKUP(AA236,Sheet1!$B$2:$C$12,2,TRUE)</f>
        <v>#N/A</v>
      </c>
      <c r="AC236" s="5" t="e">
        <f t="shared" si="91"/>
        <v>#N/A</v>
      </c>
      <c r="AD236" s="226">
        <f t="shared" si="83"/>
        <v>0</v>
      </c>
      <c r="AE236" s="9" t="e">
        <f t="shared" si="84"/>
        <v>#N/A</v>
      </c>
      <c r="AF236" s="5" t="e">
        <f t="shared" si="92"/>
        <v>#N/A</v>
      </c>
      <c r="AG236" s="226">
        <f t="shared" si="93"/>
        <v>0</v>
      </c>
      <c r="AH236" s="9" t="e">
        <f t="shared" si="85"/>
        <v>#N/A</v>
      </c>
      <c r="AI236" s="227"/>
      <c r="AJ236" s="9" t="e">
        <f t="shared" si="86"/>
        <v>#N/A</v>
      </c>
      <c r="AK236" s="9">
        <f t="shared" si="95"/>
        <v>0</v>
      </c>
      <c r="AL236" s="9" t="e">
        <f t="shared" si="88"/>
        <v>#N/A</v>
      </c>
      <c r="AM236" s="9" t="e">
        <f t="shared" si="89"/>
        <v>#N/A</v>
      </c>
      <c r="AN236" s="5"/>
      <c r="AO236" s="5"/>
      <c r="AP236" s="9"/>
      <c r="AQ236" s="5"/>
      <c r="AR236" s="29"/>
      <c r="AS236" s="29"/>
    </row>
    <row r="237" spans="1:45" s="7" customFormat="1" ht="20.100000000000001" hidden="1" customHeight="1" x14ac:dyDescent="0.25">
      <c r="A237" s="86">
        <f t="shared" si="98"/>
        <v>201</v>
      </c>
      <c r="B237" s="260" t="s">
        <v>251</v>
      </c>
      <c r="C237" s="259" t="s">
        <v>610</v>
      </c>
      <c r="D237" s="5"/>
      <c r="E237" s="5" t="str">
        <f>VLOOKUP($C237,'[4]Gui chi Quynh'!$D$7:$F$393,3,0)</f>
        <v>A4</v>
      </c>
      <c r="F237" s="19">
        <f>VLOOKUP(E237,Sheet1!$B$2:$C$12,2,TRUE)</f>
        <v>7</v>
      </c>
      <c r="G237" s="5" t="str">
        <f>VLOOKUP($C237,'[5]Gui chi Quynh'!$C$7:$E$391,3,0)</f>
        <v>A3</v>
      </c>
      <c r="H237" s="19">
        <f>VLOOKUP(G237,Sheet1!$B$2:$C$12,2,TRUE)</f>
        <v>8</v>
      </c>
      <c r="I237" s="5" t="str">
        <f>VLOOKUP($C237,'[6]Gui chi Quynh'!$C$7:$E$389,3,0)</f>
        <v>A4</v>
      </c>
      <c r="J237" s="19">
        <f>VLOOKUP(I237,Sheet1!$B$2:$C$12,2,TRUE)</f>
        <v>7</v>
      </c>
      <c r="K237" s="5" t="str">
        <f>VLOOKUP($C237,'[7]Gui chi Quynh'!$C$7:$E$389,3,0)</f>
        <v>A4</v>
      </c>
      <c r="L237" s="19">
        <f>VLOOKUP(K237,Sheet1!$B$2:$C$12,2,TRUE)</f>
        <v>7</v>
      </c>
      <c r="M237" s="5" t="str">
        <f>VLOOKUP($C237,'[8]Gui chi Quynh'!$C$7:$E$388,3,0)</f>
        <v>A3</v>
      </c>
      <c r="N237" s="19">
        <f>VLOOKUP(M237,Sheet1!$B$2:$C$12,2,TRUE)</f>
        <v>8</v>
      </c>
      <c r="O237" s="5">
        <f t="shared" si="99"/>
        <v>7.4</v>
      </c>
      <c r="P237" s="226">
        <f t="shared" si="97"/>
        <v>0</v>
      </c>
      <c r="Q237" s="9" t="str">
        <f t="shared" si="94"/>
        <v>Tốt</v>
      </c>
      <c r="R237" s="82"/>
      <c r="S237" s="17"/>
      <c r="T237" s="19" t="e">
        <f>VLOOKUP(S237,Sheet1!$B$2:$C$12,2,TRUE)</f>
        <v>#N/A</v>
      </c>
      <c r="U237" s="5"/>
      <c r="V237" s="19" t="e">
        <f>VLOOKUP(U237,Sheet1!$B$2:$C$12,2,TRUE)</f>
        <v>#N/A</v>
      </c>
      <c r="W237" s="5"/>
      <c r="X237" s="19" t="e">
        <f>VLOOKUP(W237,Sheet1!$B$2:$C$12,2,TRUE)</f>
        <v>#N/A</v>
      </c>
      <c r="Y237" s="5"/>
      <c r="Z237" s="19" t="e">
        <f>VLOOKUP(Y237,Sheet1!$B$2:$C$12,2,TRUE)</f>
        <v>#N/A</v>
      </c>
      <c r="AA237" s="5"/>
      <c r="AB237" s="19" t="e">
        <f>VLOOKUP(AA237,Sheet1!$B$2:$C$12,2,TRUE)</f>
        <v>#N/A</v>
      </c>
      <c r="AC237" s="5" t="e">
        <f t="shared" si="91"/>
        <v>#N/A</v>
      </c>
      <c r="AD237" s="226">
        <f t="shared" si="83"/>
        <v>0</v>
      </c>
      <c r="AE237" s="9" t="e">
        <f t="shared" si="84"/>
        <v>#N/A</v>
      </c>
      <c r="AF237" s="5" t="e">
        <f t="shared" si="92"/>
        <v>#N/A</v>
      </c>
      <c r="AG237" s="226">
        <f t="shared" si="93"/>
        <v>0</v>
      </c>
      <c r="AH237" s="9" t="e">
        <f t="shared" si="85"/>
        <v>#N/A</v>
      </c>
      <c r="AI237" s="227"/>
      <c r="AJ237" s="9" t="e">
        <f t="shared" si="86"/>
        <v>#N/A</v>
      </c>
      <c r="AK237" s="9">
        <f t="shared" si="95"/>
        <v>0</v>
      </c>
      <c r="AL237" s="9" t="e">
        <f t="shared" si="88"/>
        <v>#N/A</v>
      </c>
      <c r="AM237" s="9" t="e">
        <f t="shared" si="89"/>
        <v>#N/A</v>
      </c>
      <c r="AN237" s="5"/>
      <c r="AO237" s="5"/>
      <c r="AP237" s="9"/>
      <c r="AQ237" s="5"/>
      <c r="AR237" s="29"/>
      <c r="AS237" s="29"/>
    </row>
    <row r="238" spans="1:45" s="7" customFormat="1" ht="20.100000000000001" hidden="1" customHeight="1" x14ac:dyDescent="0.25">
      <c r="A238" s="86">
        <f t="shared" si="98"/>
        <v>202</v>
      </c>
      <c r="B238" s="260" t="s">
        <v>237</v>
      </c>
      <c r="C238" s="259" t="s">
        <v>600</v>
      </c>
      <c r="D238" s="5"/>
      <c r="E238" s="5" t="str">
        <f>VLOOKUP($C238,'[4]Gui chi Quynh'!$D$7:$F$393,3,0)</f>
        <v>A3</v>
      </c>
      <c r="F238" s="19">
        <f>VLOOKUP(E238,Sheet1!$B$2:$C$12,2,TRUE)</f>
        <v>8</v>
      </c>
      <c r="G238" s="5" t="str">
        <f>VLOOKUP($C238,'[5]Gui chi Quynh'!$C$7:$E$391,3,0)</f>
        <v>A3</v>
      </c>
      <c r="H238" s="19">
        <f>VLOOKUP(G238,Sheet1!$B$2:$C$12,2,TRUE)</f>
        <v>8</v>
      </c>
      <c r="I238" s="5" t="str">
        <f>VLOOKUP($C238,'[6]Gui chi Quynh'!$C$7:$E$389,3,0)</f>
        <v>A4</v>
      </c>
      <c r="J238" s="19">
        <f>VLOOKUP(I238,Sheet1!$B$2:$C$12,2,TRUE)</f>
        <v>7</v>
      </c>
      <c r="K238" s="5" t="str">
        <f>VLOOKUP($C238,'[7]Gui chi Quynh'!$C$7:$E$389,3,0)</f>
        <v>A3</v>
      </c>
      <c r="L238" s="19">
        <f>VLOOKUP(K238,Sheet1!$B$2:$C$12,2,TRUE)</f>
        <v>8</v>
      </c>
      <c r="M238" s="5" t="str">
        <f>VLOOKUP($C238,'[8]Gui chi Quynh'!$C$7:$E$388,3,0)</f>
        <v>A1</v>
      </c>
      <c r="N238" s="19">
        <f>VLOOKUP(M238,Sheet1!$B$2:$C$12,2,TRUE)</f>
        <v>10</v>
      </c>
      <c r="O238" s="5">
        <f t="shared" si="99"/>
        <v>8.1999999999999993</v>
      </c>
      <c r="P238" s="226">
        <f t="shared" si="97"/>
        <v>0</v>
      </c>
      <c r="Q238" s="9" t="str">
        <f t="shared" si="94"/>
        <v>Xuất sắc</v>
      </c>
      <c r="R238" s="82"/>
      <c r="S238" s="17"/>
      <c r="T238" s="19" t="e">
        <f>VLOOKUP(S238,Sheet1!$B$2:$C$12,2,TRUE)</f>
        <v>#N/A</v>
      </c>
      <c r="U238" s="5"/>
      <c r="V238" s="19" t="e">
        <f>VLOOKUP(U238,Sheet1!$B$2:$C$12,2,TRUE)</f>
        <v>#N/A</v>
      </c>
      <c r="W238" s="5"/>
      <c r="X238" s="19" t="e">
        <f>VLOOKUP(W238,Sheet1!$B$2:$C$12,2,TRUE)</f>
        <v>#N/A</v>
      </c>
      <c r="Y238" s="5"/>
      <c r="Z238" s="19" t="e">
        <f>VLOOKUP(Y238,Sheet1!$B$2:$C$12,2,TRUE)</f>
        <v>#N/A</v>
      </c>
      <c r="AA238" s="5"/>
      <c r="AB238" s="19" t="e">
        <f>VLOOKUP(AA238,Sheet1!$B$2:$C$12,2,TRUE)</f>
        <v>#N/A</v>
      </c>
      <c r="AC238" s="5" t="e">
        <f t="shared" si="91"/>
        <v>#N/A</v>
      </c>
      <c r="AD238" s="226">
        <f t="shared" si="83"/>
        <v>0</v>
      </c>
      <c r="AE238" s="9" t="e">
        <f t="shared" si="84"/>
        <v>#N/A</v>
      </c>
      <c r="AF238" s="5" t="e">
        <f t="shared" si="92"/>
        <v>#N/A</v>
      </c>
      <c r="AG238" s="226">
        <f t="shared" si="93"/>
        <v>0</v>
      </c>
      <c r="AH238" s="9" t="e">
        <f t="shared" si="85"/>
        <v>#N/A</v>
      </c>
      <c r="AI238" s="227"/>
      <c r="AJ238" s="9" t="e">
        <f t="shared" si="86"/>
        <v>#N/A</v>
      </c>
      <c r="AK238" s="9">
        <f t="shared" si="95"/>
        <v>0</v>
      </c>
      <c r="AL238" s="9" t="e">
        <f t="shared" si="88"/>
        <v>#N/A</v>
      </c>
      <c r="AM238" s="9" t="e">
        <f t="shared" si="89"/>
        <v>#N/A</v>
      </c>
      <c r="AN238" s="5"/>
      <c r="AO238" s="5"/>
      <c r="AP238" s="9"/>
      <c r="AQ238" s="5"/>
      <c r="AR238" s="29"/>
      <c r="AS238" s="29"/>
    </row>
    <row r="239" spans="1:45" s="7" customFormat="1" ht="36" hidden="1" customHeight="1" x14ac:dyDescent="0.25">
      <c r="A239" s="86">
        <f t="shared" si="98"/>
        <v>203</v>
      </c>
      <c r="B239" s="260" t="s">
        <v>371</v>
      </c>
      <c r="C239" s="259" t="s">
        <v>598</v>
      </c>
      <c r="D239" s="5"/>
      <c r="E239" s="5" t="str">
        <f>VLOOKUP($C239,'[4]Gui chi Quynh'!$D$7:$F$393,3,0)</f>
        <v>A3</v>
      </c>
      <c r="F239" s="19">
        <f>VLOOKUP(E239,Sheet1!$B$2:$C$12,2,TRUE)</f>
        <v>8</v>
      </c>
      <c r="G239" s="5" t="str">
        <f>VLOOKUP($C239,'[5]Gui chi Quynh'!$C$7:$E$391,3,0)</f>
        <v>A3</v>
      </c>
      <c r="H239" s="19">
        <f>VLOOKUP(G239,Sheet1!$B$2:$C$12,2,TRUE)</f>
        <v>8</v>
      </c>
      <c r="I239" s="5" t="str">
        <f>VLOOKUP($C239,'[6]Gui chi Quynh'!$C$7:$E$389,3,0)</f>
        <v>A4</v>
      </c>
      <c r="J239" s="19">
        <f>VLOOKUP(I239,Sheet1!$B$2:$C$12,2,TRUE)</f>
        <v>7</v>
      </c>
      <c r="K239" s="5" t="str">
        <f>VLOOKUP($C239,'[7]Gui chi Quynh'!$C$7:$E$389,3,0)</f>
        <v>A4</v>
      </c>
      <c r="L239" s="19">
        <f>VLOOKUP(K239,Sheet1!$B$2:$C$12,2,TRUE)</f>
        <v>7</v>
      </c>
      <c r="M239" s="5" t="str">
        <f>VLOOKUP($C239,'[8]Gui chi Quynh'!$C$7:$E$388,3,0)</f>
        <v>A3</v>
      </c>
      <c r="N239" s="19">
        <f>VLOOKUP(M239,Sheet1!$B$2:$C$12,2,TRUE)</f>
        <v>8</v>
      </c>
      <c r="O239" s="5">
        <f t="shared" si="99"/>
        <v>7.6</v>
      </c>
      <c r="P239" s="226">
        <f t="shared" si="97"/>
        <v>0</v>
      </c>
      <c r="Q239" s="9" t="str">
        <f t="shared" si="94"/>
        <v>Tốt</v>
      </c>
      <c r="R239" s="17"/>
      <c r="S239" s="17"/>
      <c r="T239" s="19" t="e">
        <f>VLOOKUP(S239,Sheet1!$B$2:$C$12,2,TRUE)</f>
        <v>#N/A</v>
      </c>
      <c r="U239" s="5"/>
      <c r="V239" s="19" t="e">
        <f>VLOOKUP(U239,Sheet1!$B$2:$C$12,2,TRUE)</f>
        <v>#N/A</v>
      </c>
      <c r="W239" s="5"/>
      <c r="X239" s="19" t="e">
        <f>VLOOKUP(W239,Sheet1!$B$2:$C$12,2,TRUE)</f>
        <v>#N/A</v>
      </c>
      <c r="Y239" s="5"/>
      <c r="Z239" s="19" t="e">
        <f>VLOOKUP(Y239,Sheet1!$B$2:$C$12,2,TRUE)</f>
        <v>#N/A</v>
      </c>
      <c r="AA239" s="5"/>
      <c r="AB239" s="19" t="e">
        <f>VLOOKUP(AA239,Sheet1!$B$2:$C$12,2,TRUE)</f>
        <v>#N/A</v>
      </c>
      <c r="AC239" s="5" t="e">
        <f t="shared" si="91"/>
        <v>#N/A</v>
      </c>
      <c r="AD239" s="226">
        <f t="shared" si="83"/>
        <v>0</v>
      </c>
      <c r="AE239" s="9" t="e">
        <f t="shared" si="84"/>
        <v>#N/A</v>
      </c>
      <c r="AF239" s="5" t="e">
        <f t="shared" si="92"/>
        <v>#N/A</v>
      </c>
      <c r="AG239" s="226">
        <f t="shared" si="93"/>
        <v>0</v>
      </c>
      <c r="AH239" s="9" t="e">
        <f t="shared" si="85"/>
        <v>#N/A</v>
      </c>
      <c r="AI239" s="227"/>
      <c r="AJ239" s="9" t="e">
        <f t="shared" si="86"/>
        <v>#N/A</v>
      </c>
      <c r="AK239" s="9">
        <f t="shared" si="95"/>
        <v>0</v>
      </c>
      <c r="AL239" s="9" t="e">
        <f t="shared" si="88"/>
        <v>#N/A</v>
      </c>
      <c r="AM239" s="9" t="e">
        <f t="shared" si="89"/>
        <v>#N/A</v>
      </c>
      <c r="AN239" s="5"/>
      <c r="AO239" s="5"/>
      <c r="AP239" s="9"/>
      <c r="AQ239" s="5"/>
      <c r="AR239" s="31"/>
      <c r="AS239" s="31"/>
    </row>
    <row r="240" spans="1:45" s="7" customFormat="1" ht="20.100000000000001" hidden="1" customHeight="1" x14ac:dyDescent="0.25">
      <c r="A240" s="86">
        <f t="shared" si="98"/>
        <v>204</v>
      </c>
      <c r="B240" s="260" t="s">
        <v>244</v>
      </c>
      <c r="C240" s="259" t="s">
        <v>605</v>
      </c>
      <c r="D240" s="5"/>
      <c r="E240" s="5" t="str">
        <f>VLOOKUP($C240,'[4]Gui chi Quynh'!$D$7:$F$393,3,0)</f>
        <v>A3</v>
      </c>
      <c r="F240" s="19">
        <f>VLOOKUP(E240,Sheet1!$B$2:$C$12,2,TRUE)</f>
        <v>8</v>
      </c>
      <c r="G240" s="5" t="str">
        <f>VLOOKUP($C240,'[5]Gui chi Quynh'!$C$7:$E$391,3,0)</f>
        <v>A3</v>
      </c>
      <c r="H240" s="19">
        <f>VLOOKUP(G240,Sheet1!$B$2:$C$12,2,TRUE)</f>
        <v>8</v>
      </c>
      <c r="I240" s="5" t="str">
        <f>VLOOKUP($C240,'[6]Gui chi Quynh'!$C$7:$E$389,3,0)</f>
        <v>A4</v>
      </c>
      <c r="J240" s="19">
        <f>VLOOKUP(I240,Sheet1!$B$2:$C$12,2,TRUE)</f>
        <v>7</v>
      </c>
      <c r="K240" s="5" t="str">
        <f>VLOOKUP($C240,'[7]Gui chi Quynh'!$C$7:$E$389,3,0)</f>
        <v>A3</v>
      </c>
      <c r="L240" s="19">
        <f>VLOOKUP(K240,Sheet1!$B$2:$C$12,2,TRUE)</f>
        <v>8</v>
      </c>
      <c r="M240" s="5" t="str">
        <f>VLOOKUP($C240,'[8]Gui chi Quynh'!$C$7:$E$388,3,0)</f>
        <v>A3</v>
      </c>
      <c r="N240" s="19">
        <f>VLOOKUP(M240,Sheet1!$B$2:$C$12,2,TRUE)</f>
        <v>8</v>
      </c>
      <c r="O240" s="5">
        <f t="shared" si="99"/>
        <v>7.8</v>
      </c>
      <c r="P240" s="226">
        <f t="shared" si="97"/>
        <v>0</v>
      </c>
      <c r="Q240" s="9" t="str">
        <f t="shared" si="94"/>
        <v>Tốt</v>
      </c>
      <c r="R240" s="17"/>
      <c r="S240" s="17"/>
      <c r="T240" s="19" t="e">
        <f>VLOOKUP(S240,Sheet1!$B$2:$C$12,2,TRUE)</f>
        <v>#N/A</v>
      </c>
      <c r="U240" s="5"/>
      <c r="V240" s="19" t="e">
        <f>VLOOKUP(U240,Sheet1!$B$2:$C$12,2,TRUE)</f>
        <v>#N/A</v>
      </c>
      <c r="W240" s="5"/>
      <c r="X240" s="19" t="e">
        <f>VLOOKUP(W240,Sheet1!$B$2:$C$12,2,TRUE)</f>
        <v>#N/A</v>
      </c>
      <c r="Y240" s="5"/>
      <c r="Z240" s="19" t="e">
        <f>VLOOKUP(Y240,Sheet1!$B$2:$C$12,2,TRUE)</f>
        <v>#N/A</v>
      </c>
      <c r="AA240" s="5"/>
      <c r="AB240" s="19" t="e">
        <f>VLOOKUP(AA240,Sheet1!$B$2:$C$12,2,TRUE)</f>
        <v>#N/A</v>
      </c>
      <c r="AC240" s="5" t="e">
        <f t="shared" si="91"/>
        <v>#N/A</v>
      </c>
      <c r="AD240" s="226">
        <f t="shared" si="83"/>
        <v>0</v>
      </c>
      <c r="AE240" s="9" t="e">
        <f t="shared" si="84"/>
        <v>#N/A</v>
      </c>
      <c r="AF240" s="5" t="e">
        <f t="shared" si="92"/>
        <v>#N/A</v>
      </c>
      <c r="AG240" s="226">
        <f t="shared" si="93"/>
        <v>0</v>
      </c>
      <c r="AH240" s="9" t="e">
        <f t="shared" si="85"/>
        <v>#N/A</v>
      </c>
      <c r="AI240" s="227"/>
      <c r="AJ240" s="9" t="e">
        <f t="shared" si="86"/>
        <v>#N/A</v>
      </c>
      <c r="AK240" s="9">
        <f t="shared" si="95"/>
        <v>0</v>
      </c>
      <c r="AL240" s="9" t="e">
        <f t="shared" si="88"/>
        <v>#N/A</v>
      </c>
      <c r="AM240" s="9" t="e">
        <f t="shared" si="89"/>
        <v>#N/A</v>
      </c>
      <c r="AN240" s="5"/>
      <c r="AO240" s="5"/>
      <c r="AP240" s="9"/>
      <c r="AQ240" s="5"/>
      <c r="AR240" s="31"/>
      <c r="AS240" s="31"/>
    </row>
    <row r="241" spans="1:45" s="7" customFormat="1" ht="20.100000000000001" hidden="1" customHeight="1" x14ac:dyDescent="0.25">
      <c r="A241" s="86">
        <f t="shared" si="98"/>
        <v>205</v>
      </c>
      <c r="B241" s="260" t="s">
        <v>240</v>
      </c>
      <c r="C241" s="259" t="s">
        <v>602</v>
      </c>
      <c r="D241" s="5"/>
      <c r="E241" s="5" t="str">
        <f>VLOOKUP($C241,'[4]Gui chi Quynh'!$D$7:$F$393,3,0)</f>
        <v>A3</v>
      </c>
      <c r="F241" s="19">
        <f>VLOOKUP(E241,Sheet1!$B$2:$C$12,2,TRUE)</f>
        <v>8</v>
      </c>
      <c r="G241" s="236" t="str">
        <f>VLOOKUP($C241,'[5]Gui chi Quynh'!$C$7:$E$391,3,0)</f>
        <v>B1</v>
      </c>
      <c r="H241" s="19">
        <f>VLOOKUP(G241,Sheet1!$B$2:$C$12,2,TRUE)</f>
        <v>6</v>
      </c>
      <c r="I241" s="5" t="str">
        <f>VLOOKUP($C241,'[6]Gui chi Quynh'!$C$7:$E$389,3,0)</f>
        <v>A4</v>
      </c>
      <c r="J241" s="19">
        <f>VLOOKUP(I241,Sheet1!$B$2:$C$12,2,TRUE)</f>
        <v>7</v>
      </c>
      <c r="K241" s="5" t="str">
        <f>VLOOKUP($C241,'[7]Gui chi Quynh'!$C$7:$E$389,3,0)</f>
        <v>A4</v>
      </c>
      <c r="L241" s="19">
        <f>VLOOKUP(K241,Sheet1!$B$2:$C$12,2,TRUE)</f>
        <v>7</v>
      </c>
      <c r="M241" s="5" t="str">
        <f>VLOOKUP($C241,'[8]Gui chi Quynh'!$C$7:$E$388,3,0)</f>
        <v>A4</v>
      </c>
      <c r="N241" s="19">
        <f>VLOOKUP(M241,Sheet1!$B$2:$C$12,2,TRUE)</f>
        <v>7</v>
      </c>
      <c r="O241" s="5">
        <f t="shared" si="99"/>
        <v>7</v>
      </c>
      <c r="P241" s="226">
        <f t="shared" si="97"/>
        <v>0</v>
      </c>
      <c r="Q241" s="9" t="str">
        <f t="shared" si="94"/>
        <v>Tốt</v>
      </c>
      <c r="R241" s="302" t="s">
        <v>957</v>
      </c>
      <c r="S241" s="17"/>
      <c r="T241" s="19" t="e">
        <f>VLOOKUP(S241,Sheet1!$B$2:$C$12,2,TRUE)</f>
        <v>#N/A</v>
      </c>
      <c r="U241" s="5"/>
      <c r="V241" s="19" t="e">
        <f>VLOOKUP(U241,Sheet1!$B$2:$C$12,2,TRUE)</f>
        <v>#N/A</v>
      </c>
      <c r="W241" s="5"/>
      <c r="X241" s="19" t="e">
        <f>VLOOKUP(W241,Sheet1!$B$2:$C$12,2,TRUE)</f>
        <v>#N/A</v>
      </c>
      <c r="Y241" s="5"/>
      <c r="Z241" s="19" t="e">
        <f>VLOOKUP(Y241,Sheet1!$B$2:$C$12,2,TRUE)</f>
        <v>#N/A</v>
      </c>
      <c r="AA241" s="5"/>
      <c r="AB241" s="19" t="e">
        <f>VLOOKUP(AA241,Sheet1!$B$2:$C$12,2,TRUE)</f>
        <v>#N/A</v>
      </c>
      <c r="AC241" s="5" t="e">
        <f t="shared" si="91"/>
        <v>#N/A</v>
      </c>
      <c r="AD241" s="226">
        <f t="shared" si="83"/>
        <v>0</v>
      </c>
      <c r="AE241" s="9" t="e">
        <f t="shared" si="84"/>
        <v>#N/A</v>
      </c>
      <c r="AF241" s="5" t="e">
        <f t="shared" si="92"/>
        <v>#N/A</v>
      </c>
      <c r="AG241" s="226">
        <f t="shared" si="93"/>
        <v>0</v>
      </c>
      <c r="AH241" s="9" t="e">
        <f t="shared" si="85"/>
        <v>#N/A</v>
      </c>
      <c r="AI241" s="227"/>
      <c r="AJ241" s="9" t="e">
        <f t="shared" si="86"/>
        <v>#N/A</v>
      </c>
      <c r="AK241" s="9">
        <f t="shared" si="95"/>
        <v>0</v>
      </c>
      <c r="AL241" s="9" t="e">
        <f t="shared" si="88"/>
        <v>#N/A</v>
      </c>
      <c r="AM241" s="9" t="e">
        <f t="shared" si="89"/>
        <v>#N/A</v>
      </c>
      <c r="AN241" s="5"/>
      <c r="AO241" s="5"/>
      <c r="AP241" s="9"/>
      <c r="AQ241" s="5"/>
      <c r="AR241" s="31"/>
      <c r="AS241" s="31"/>
    </row>
    <row r="242" spans="1:45" s="7" customFormat="1" ht="20.100000000000001" hidden="1" customHeight="1" x14ac:dyDescent="0.25">
      <c r="A242" s="86">
        <f t="shared" si="98"/>
        <v>206</v>
      </c>
      <c r="B242" s="260" t="s">
        <v>252</v>
      </c>
      <c r="C242" s="259" t="s">
        <v>611</v>
      </c>
      <c r="D242" s="5"/>
      <c r="E242" s="5" t="str">
        <f>VLOOKUP($C242,'[4]Gui chi Quynh'!$D$7:$F$393,3,0)</f>
        <v>A2</v>
      </c>
      <c r="F242" s="19">
        <f>VLOOKUP(E242,Sheet1!$B$2:$C$12,2,TRUE)</f>
        <v>9</v>
      </c>
      <c r="G242" s="5" t="str">
        <f>VLOOKUP($C242,'[5]Gui chi Quynh'!$C$7:$E$391,3,0)</f>
        <v>A3</v>
      </c>
      <c r="H242" s="19">
        <f>VLOOKUP(G242,Sheet1!$B$2:$C$12,2,TRUE)</f>
        <v>8</v>
      </c>
      <c r="I242" s="5" t="str">
        <f>VLOOKUP($C242,'[6]Gui chi Quynh'!$C$7:$E$389,3,0)</f>
        <v>A3</v>
      </c>
      <c r="J242" s="19">
        <f>VLOOKUP(I242,Sheet1!$B$2:$C$12,2,TRUE)</f>
        <v>8</v>
      </c>
      <c r="K242" s="5" t="str">
        <f>VLOOKUP($C242,'[7]Gui chi Quynh'!$C$7:$E$389,3,0)</f>
        <v>A2</v>
      </c>
      <c r="L242" s="19">
        <f>VLOOKUP(K242,Sheet1!$B$2:$C$12,2,TRUE)</f>
        <v>9</v>
      </c>
      <c r="M242" s="5" t="str">
        <f>VLOOKUP($C242,'[8]Gui chi Quynh'!$C$7:$E$388,3,0)</f>
        <v>A1</v>
      </c>
      <c r="N242" s="19">
        <f>VLOOKUP(M242,Sheet1!$B$2:$C$12,2,TRUE)</f>
        <v>10</v>
      </c>
      <c r="O242" s="5">
        <f t="shared" si="99"/>
        <v>8.8000000000000007</v>
      </c>
      <c r="P242" s="226">
        <f t="shared" si="97"/>
        <v>0</v>
      </c>
      <c r="Q242" s="9" t="str">
        <f t="shared" si="94"/>
        <v>Xuất sắc</v>
      </c>
      <c r="R242" s="258"/>
      <c r="S242" s="17"/>
      <c r="T242" s="19"/>
      <c r="U242" s="5"/>
      <c r="V242" s="19" t="e">
        <f>VLOOKUP(U242,Sheet1!$B$2:$C$12,2,TRUE)</f>
        <v>#N/A</v>
      </c>
      <c r="W242" s="5"/>
      <c r="X242" s="19" t="e">
        <f>VLOOKUP(W242,Sheet1!$B$2:$C$12,2,TRUE)</f>
        <v>#N/A</v>
      </c>
      <c r="Y242" s="5"/>
      <c r="Z242" s="19" t="e">
        <f>VLOOKUP(Y242,Sheet1!$B$2:$C$12,2,TRUE)</f>
        <v>#N/A</v>
      </c>
      <c r="AA242" s="5"/>
      <c r="AB242" s="19" t="e">
        <f>VLOOKUP(AA242,Sheet1!$B$2:$C$12,2,TRUE)</f>
        <v>#N/A</v>
      </c>
      <c r="AC242" s="5" t="e">
        <f t="shared" si="91"/>
        <v>#N/A</v>
      </c>
      <c r="AD242" s="226">
        <f t="shared" si="83"/>
        <v>0</v>
      </c>
      <c r="AE242" s="9" t="e">
        <f t="shared" si="84"/>
        <v>#N/A</v>
      </c>
      <c r="AF242" s="5" t="e">
        <f>ROUND(AVERAGE(V242,X242,Z242,AB242),2)</f>
        <v>#N/A</v>
      </c>
      <c r="AG242" s="226">
        <f t="shared" si="93"/>
        <v>0</v>
      </c>
      <c r="AH242" s="9" t="e">
        <f t="shared" si="85"/>
        <v>#N/A</v>
      </c>
      <c r="AI242" s="227" t="s">
        <v>842</v>
      </c>
      <c r="AJ242" s="9" t="e">
        <f t="shared" si="86"/>
        <v>#N/A</v>
      </c>
      <c r="AK242" s="9">
        <f t="shared" si="95"/>
        <v>0</v>
      </c>
      <c r="AL242" s="9" t="e">
        <f t="shared" si="88"/>
        <v>#N/A</v>
      </c>
      <c r="AM242" s="17" t="s">
        <v>799</v>
      </c>
      <c r="AN242" s="5"/>
      <c r="AO242" s="5"/>
      <c r="AP242" s="9"/>
      <c r="AQ242" s="5"/>
      <c r="AR242" s="120"/>
      <c r="AS242" s="31"/>
    </row>
    <row r="243" spans="1:45" s="7" customFormat="1" ht="20.100000000000001" hidden="1" customHeight="1" x14ac:dyDescent="0.25">
      <c r="A243" s="86">
        <f t="shared" si="98"/>
        <v>207</v>
      </c>
      <c r="B243" s="77" t="s">
        <v>250</v>
      </c>
      <c r="C243" s="259" t="s">
        <v>609</v>
      </c>
      <c r="D243" s="5"/>
      <c r="E243" s="5" t="str">
        <f>VLOOKUP($C243,'[4]Gui chi Quynh'!$D$7:$F$393,3,0)</f>
        <v>A3</v>
      </c>
      <c r="F243" s="19">
        <f>VLOOKUP(E243,Sheet1!$B$2:$C$12,2,TRUE)</f>
        <v>8</v>
      </c>
      <c r="G243" s="5" t="str">
        <f>VLOOKUP($C243,'[5]Gui chi Quynh'!$C$7:$E$391,3,0)</f>
        <v>A3</v>
      </c>
      <c r="H243" s="19">
        <f>VLOOKUP(G243,Sheet1!$B$2:$C$12,2,TRUE)</f>
        <v>8</v>
      </c>
      <c r="I243" s="5" t="str">
        <f>VLOOKUP($C243,'[6]Gui chi Quynh'!$C$7:$E$389,3,0)</f>
        <v>A3</v>
      </c>
      <c r="J243" s="19">
        <f>VLOOKUP(I243,Sheet1!$B$2:$C$12,2,TRUE)</f>
        <v>8</v>
      </c>
      <c r="K243" s="5" t="str">
        <f>VLOOKUP($C243,'[7]Gui chi Quynh'!$C$7:$E$389,3,0)</f>
        <v>A3</v>
      </c>
      <c r="L243" s="19">
        <f>VLOOKUP(K243,Sheet1!$B$2:$C$12,2,TRUE)</f>
        <v>8</v>
      </c>
      <c r="M243" s="5" t="str">
        <f>VLOOKUP($C243,'[8]Gui chi Quynh'!$C$7:$E$388,3,0)</f>
        <v>A3</v>
      </c>
      <c r="N243" s="19">
        <f>VLOOKUP(M243,Sheet1!$B$2:$C$12,2,TRUE)</f>
        <v>8</v>
      </c>
      <c r="O243" s="5">
        <f t="shared" si="99"/>
        <v>8</v>
      </c>
      <c r="P243" s="226">
        <f t="shared" si="97"/>
        <v>0</v>
      </c>
      <c r="Q243" s="9" t="str">
        <f t="shared" si="94"/>
        <v>Xuất sắc</v>
      </c>
      <c r="R243" s="258"/>
      <c r="S243" s="17"/>
      <c r="T243" s="19"/>
      <c r="U243" s="5"/>
      <c r="V243" s="19"/>
      <c r="W243" s="5"/>
      <c r="X243" s="19" t="e">
        <f>VLOOKUP(W243,Sheet1!$B$2:$C$12,2,TRUE)</f>
        <v>#N/A</v>
      </c>
      <c r="Y243" s="5"/>
      <c r="Z243" s="19" t="e">
        <f>VLOOKUP(Y243,Sheet1!$B$2:$C$12,2,TRUE)</f>
        <v>#N/A</v>
      </c>
      <c r="AA243" s="5"/>
      <c r="AB243" s="19" t="e">
        <f>VLOOKUP(AA243,Sheet1!$B$2:$C$12,2,TRUE)</f>
        <v>#N/A</v>
      </c>
      <c r="AC243" s="5" t="e">
        <f t="shared" si="91"/>
        <v>#N/A</v>
      </c>
      <c r="AD243" s="226"/>
      <c r="AE243" s="9"/>
      <c r="AF243" s="5" t="e">
        <f t="shared" si="92"/>
        <v>#N/A</v>
      </c>
      <c r="AG243" s="226">
        <f t="shared" si="93"/>
        <v>0</v>
      </c>
      <c r="AH243" s="9" t="e">
        <f t="shared" si="85"/>
        <v>#N/A</v>
      </c>
      <c r="AI243" s="227" t="s">
        <v>840</v>
      </c>
      <c r="AJ243" s="9" t="e">
        <f t="shared" si="86"/>
        <v>#N/A</v>
      </c>
      <c r="AK243" s="9">
        <f t="shared" si="95"/>
        <v>0</v>
      </c>
      <c r="AL243" s="9" t="e">
        <f t="shared" si="88"/>
        <v>#N/A</v>
      </c>
      <c r="AM243" s="17" t="s">
        <v>799</v>
      </c>
      <c r="AN243" s="5"/>
      <c r="AO243" s="5"/>
      <c r="AP243" s="9"/>
      <c r="AQ243" s="5"/>
      <c r="AR243" s="120"/>
      <c r="AS243" s="31"/>
    </row>
    <row r="244" spans="1:45" s="7" customFormat="1" ht="20.100000000000001" hidden="1" customHeight="1" x14ac:dyDescent="0.25">
      <c r="A244" s="86">
        <f t="shared" si="98"/>
        <v>208</v>
      </c>
      <c r="B244" s="260" t="s">
        <v>206</v>
      </c>
      <c r="C244" s="259" t="s">
        <v>595</v>
      </c>
      <c r="D244" s="5"/>
      <c r="E244" s="5" t="str">
        <f>VLOOKUP($C244,'[4]Gui chi Quynh'!$D$7:$F$393,3,0)</f>
        <v>A4</v>
      </c>
      <c r="F244" s="19">
        <f>VLOOKUP(E244,Sheet1!$B$2:$C$12,2,TRUE)</f>
        <v>7</v>
      </c>
      <c r="G244" s="5" t="str">
        <f>VLOOKUP($C244,'[5]Gui chi Quynh'!$C$7:$E$391,3,0)</f>
        <v>A3</v>
      </c>
      <c r="H244" s="19">
        <f>VLOOKUP(G244,Sheet1!$B$2:$C$12,2,TRUE)</f>
        <v>8</v>
      </c>
      <c r="I244" s="5" t="str">
        <f>VLOOKUP($C244,'[6]Gui chi Quynh'!$C$7:$E$389,3,0)</f>
        <v>A3</v>
      </c>
      <c r="J244" s="19">
        <f>VLOOKUP(I244,Sheet1!$B$2:$C$12,2,TRUE)</f>
        <v>8</v>
      </c>
      <c r="K244" s="5" t="str">
        <f>VLOOKUP($C244,'[7]Gui chi Quynh'!$C$7:$E$389,3,0)</f>
        <v>A3</v>
      </c>
      <c r="L244" s="19">
        <f>VLOOKUP(K244,Sheet1!$B$2:$C$12,2,TRUE)</f>
        <v>8</v>
      </c>
      <c r="M244" s="5" t="str">
        <f>VLOOKUP($C244,'[8]Gui chi Quynh'!$C$7:$E$388,3,0)</f>
        <v>A3</v>
      </c>
      <c r="N244" s="19">
        <f>VLOOKUP(M244,Sheet1!$B$2:$C$12,2,TRUE)</f>
        <v>8</v>
      </c>
      <c r="O244" s="5">
        <f t="shared" si="99"/>
        <v>7.8</v>
      </c>
      <c r="P244" s="226">
        <f t="shared" si="97"/>
        <v>0</v>
      </c>
      <c r="Q244" s="9" t="str">
        <f t="shared" si="94"/>
        <v>Tốt</v>
      </c>
      <c r="R244" s="264"/>
      <c r="S244" s="17"/>
      <c r="T244" s="19"/>
      <c r="U244" s="5"/>
      <c r="V244" s="19"/>
      <c r="W244" s="5"/>
      <c r="X244" s="19"/>
      <c r="Y244" s="5"/>
      <c r="Z244" s="19" t="e">
        <f>VLOOKUP(Y244,Sheet1!$B$2:$C$12,2,TRUE)</f>
        <v>#N/A</v>
      </c>
      <c r="AA244" s="5"/>
      <c r="AB244" s="19" t="e">
        <f>VLOOKUP(AA244,Sheet1!$B$2:$C$12,2,TRUE)</f>
        <v>#N/A</v>
      </c>
      <c r="AC244" s="5" t="e">
        <f t="shared" si="91"/>
        <v>#N/A</v>
      </c>
      <c r="AD244" s="226"/>
      <c r="AE244" s="9"/>
      <c r="AF244" s="5" t="e">
        <f t="shared" si="92"/>
        <v>#N/A</v>
      </c>
      <c r="AG244" s="226">
        <f t="shared" si="93"/>
        <v>0</v>
      </c>
      <c r="AH244" s="9" t="e">
        <f t="shared" si="85"/>
        <v>#N/A</v>
      </c>
      <c r="AI244" s="227" t="s">
        <v>841</v>
      </c>
      <c r="AJ244" s="9" t="e">
        <f t="shared" si="86"/>
        <v>#N/A</v>
      </c>
      <c r="AK244" s="9">
        <f t="shared" si="95"/>
        <v>0</v>
      </c>
      <c r="AL244" s="9" t="e">
        <f t="shared" si="88"/>
        <v>#N/A</v>
      </c>
      <c r="AM244" s="17" t="s">
        <v>799</v>
      </c>
      <c r="AN244" s="5"/>
      <c r="AO244" s="5"/>
      <c r="AP244" s="9"/>
      <c r="AQ244" s="5"/>
      <c r="AR244" s="119"/>
      <c r="AS244" s="31"/>
    </row>
    <row r="245" spans="1:45" s="7" customFormat="1" ht="20.100000000000001" hidden="1" customHeight="1" x14ac:dyDescent="0.25">
      <c r="A245" s="86">
        <f t="shared" si="98"/>
        <v>209</v>
      </c>
      <c r="B245" s="260" t="s">
        <v>249</v>
      </c>
      <c r="C245" s="259" t="s">
        <v>608</v>
      </c>
      <c r="D245" s="5"/>
      <c r="E245" s="5" t="str">
        <f>VLOOKUP($C245,'[4]Gui chi Quynh'!$D$7:$F$393,3,0)</f>
        <v>A3</v>
      </c>
      <c r="F245" s="19">
        <f>VLOOKUP(E245,Sheet1!$B$2:$C$12,2,TRUE)</f>
        <v>8</v>
      </c>
      <c r="G245" s="5" t="str">
        <f>VLOOKUP($C245,'[5]Gui chi Quynh'!$C$7:$E$391,3,0)</f>
        <v>A3</v>
      </c>
      <c r="H245" s="19">
        <f>VLOOKUP(G245,Sheet1!$B$2:$C$12,2,TRUE)</f>
        <v>8</v>
      </c>
      <c r="I245" s="5" t="str">
        <f>VLOOKUP($C245,'[6]Gui chi Quynh'!$C$7:$E$389,3,0)</f>
        <v>A4</v>
      </c>
      <c r="J245" s="19">
        <f>VLOOKUP(I245,Sheet1!$B$2:$C$12,2,TRUE)</f>
        <v>7</v>
      </c>
      <c r="K245" s="5" t="str">
        <f>VLOOKUP($C245,'[7]Gui chi Quynh'!$C$7:$E$389,3,0)</f>
        <v>A3</v>
      </c>
      <c r="L245" s="19">
        <f>VLOOKUP(K245,Sheet1!$B$2:$C$12,2,TRUE)</f>
        <v>8</v>
      </c>
      <c r="M245" s="5" t="str">
        <f>VLOOKUP($C245,'[8]Gui chi Quynh'!$C$7:$E$388,3,0)</f>
        <v>A2</v>
      </c>
      <c r="N245" s="19">
        <f>VLOOKUP(M245,Sheet1!$B$2:$C$12,2,TRUE)</f>
        <v>9</v>
      </c>
      <c r="O245" s="5">
        <f t="shared" si="99"/>
        <v>8</v>
      </c>
      <c r="P245" s="226">
        <f t="shared" si="97"/>
        <v>0</v>
      </c>
      <c r="Q245" s="9" t="str">
        <f t="shared" si="94"/>
        <v>Xuất sắc</v>
      </c>
      <c r="R245" s="17"/>
      <c r="S245" s="17"/>
      <c r="T245" s="19" t="e">
        <f>VLOOKUP(S245,Sheet1!$B$2:$C$12,2,TRUE)</f>
        <v>#N/A</v>
      </c>
      <c r="U245" s="5"/>
      <c r="V245" s="19" t="e">
        <f>VLOOKUP(U245,Sheet1!$B$2:$C$12,2,TRUE)</f>
        <v>#N/A</v>
      </c>
      <c r="W245" s="5"/>
      <c r="X245" s="19" t="e">
        <f>VLOOKUP(W245,Sheet1!$B$2:$C$12,2,TRUE)</f>
        <v>#N/A</v>
      </c>
      <c r="Y245" s="5"/>
      <c r="Z245" s="19" t="e">
        <f>VLOOKUP(Y245,Sheet1!$B$2:$C$12,2,TRUE)</f>
        <v>#N/A</v>
      </c>
      <c r="AA245" s="5"/>
      <c r="AB245" s="19" t="e">
        <f>VLOOKUP(AA245,Sheet1!$B$2:$C$12,2,TRUE)</f>
        <v>#N/A</v>
      </c>
      <c r="AC245" s="5" t="e">
        <f t="shared" si="91"/>
        <v>#N/A</v>
      </c>
      <c r="AD245" s="226">
        <f t="shared" ref="AD245:AD307" si="100">COUNTIF(S245:AA245,"C*")*1+COUNTIF(S245:AA245,"D")*2+COUNTIF(S245:AA245,"E")*3</f>
        <v>0</v>
      </c>
      <c r="AE245" s="9" t="e">
        <f t="shared" ref="AE245:AE307" si="101">IF(AD245&gt;=3,"Không hoàn thành",IF(AND($AC245&gt;=8,$AC245&lt;=10,AD245=0),"Xuất sắc",IF(AND($AC245&gt;=8,$AC245&lt;=10,AD245=1),"Tốt",IF(AND($AC245&gt;=8,$AC245&lt;=10,AD245=2),"Hoàn thành",IF(AND($AC245&gt;6,$AC245&lt;8,AD245&lt;=1),"Tốt",IF(AND($AC245&gt;6,$AC245&lt;8,AD245=2),"Hoàn thành",IF(AND($AC245&gt;=5,$AC245&lt;=6,AD245&lt;=2),"Hoàn thành",IF(AND($AC245&lt;5,AD245&gt;3),"Không hoàn thành",""))))))))</f>
        <v>#N/A</v>
      </c>
      <c r="AF245" s="5" t="e">
        <f t="shared" si="92"/>
        <v>#N/A</v>
      </c>
      <c r="AG245" s="226">
        <f t="shared" si="93"/>
        <v>0</v>
      </c>
      <c r="AH245" s="9" t="e">
        <f t="shared" si="85"/>
        <v>#N/A</v>
      </c>
      <c r="AI245" s="227"/>
      <c r="AJ245" s="9" t="e">
        <f t="shared" si="86"/>
        <v>#N/A</v>
      </c>
      <c r="AK245" s="9">
        <f t="shared" si="95"/>
        <v>0</v>
      </c>
      <c r="AL245" s="9" t="e">
        <f t="shared" si="88"/>
        <v>#N/A</v>
      </c>
      <c r="AM245" s="9" t="e">
        <f t="shared" ref="AM245:AM294" si="102">IF($AK245=1,"Không đạt LĐTT",IF(OR($AL245= "Xuất sắc", $AL245="Tốt"),"Đạt LĐTT","Không đạt LĐTT"))</f>
        <v>#N/A</v>
      </c>
      <c r="AN245" s="5"/>
      <c r="AO245" s="5"/>
      <c r="AP245" s="9"/>
      <c r="AQ245" s="5"/>
      <c r="AR245" s="31"/>
      <c r="AS245" s="31"/>
    </row>
    <row r="246" spans="1:45" s="7" customFormat="1" ht="20.100000000000001" hidden="1" customHeight="1" x14ac:dyDescent="0.25">
      <c r="A246" s="86">
        <f t="shared" si="98"/>
        <v>210</v>
      </c>
      <c r="B246" s="260" t="s">
        <v>248</v>
      </c>
      <c r="C246" s="259" t="s">
        <v>591</v>
      </c>
      <c r="E246" s="5" t="str">
        <f>VLOOKUP($C246,'[4]Gui chi Quynh'!$D$7:$F$393,3,0)</f>
        <v>A3</v>
      </c>
      <c r="F246" s="19">
        <f>VLOOKUP(E246,Sheet1!$B$2:$C$12,2,TRUE)</f>
        <v>8</v>
      </c>
      <c r="G246" s="5" t="str">
        <f>VLOOKUP($C246,'[5]Gui chi Quynh'!$C$7:$E$391,3,0)</f>
        <v>A3</v>
      </c>
      <c r="H246" s="19">
        <f>VLOOKUP(G246,Sheet1!$B$2:$C$12,2,TRUE)</f>
        <v>8</v>
      </c>
      <c r="I246" s="5" t="str">
        <f>VLOOKUP($C246,'[6]Gui chi Quynh'!$C$7:$E$389,3,0)</f>
        <v>A4</v>
      </c>
      <c r="J246" s="19">
        <f>VLOOKUP(I246,Sheet1!$B$2:$C$12,2,TRUE)</f>
        <v>7</v>
      </c>
      <c r="K246" s="5" t="str">
        <f>VLOOKUP($C246,'[7]Gui chi Quynh'!$C$7:$E$389,3,0)</f>
        <v>A3</v>
      </c>
      <c r="L246" s="19">
        <f>VLOOKUP(K246,Sheet1!$B$2:$C$12,2,TRUE)</f>
        <v>8</v>
      </c>
      <c r="M246" s="5" t="str">
        <f>VLOOKUP($C246,'[8]Gui chi Quynh'!$C$7:$E$388,3,0)</f>
        <v>A2</v>
      </c>
      <c r="N246" s="19">
        <f>VLOOKUP(M246,Sheet1!$B$2:$C$12,2,TRUE)</f>
        <v>9</v>
      </c>
      <c r="O246" s="5">
        <f t="shared" si="99"/>
        <v>8</v>
      </c>
      <c r="P246" s="226">
        <f t="shared" si="97"/>
        <v>0</v>
      </c>
      <c r="Q246" s="9" t="str">
        <f t="shared" si="94"/>
        <v>Xuất sắc</v>
      </c>
      <c r="R246" s="17"/>
      <c r="S246" s="17"/>
      <c r="T246" s="19" t="e">
        <f>VLOOKUP(S246,Sheet1!$B$2:$C$12,2,TRUE)</f>
        <v>#N/A</v>
      </c>
      <c r="U246" s="5"/>
      <c r="V246" s="19" t="e">
        <f>VLOOKUP(U246,Sheet1!$B$2:$C$12,2,TRUE)</f>
        <v>#N/A</v>
      </c>
      <c r="W246" s="5"/>
      <c r="X246" s="19" t="e">
        <f>VLOOKUP(W246,Sheet1!$B$2:$C$12,2,TRUE)</f>
        <v>#N/A</v>
      </c>
      <c r="Y246" s="5"/>
      <c r="Z246" s="19" t="e">
        <f>VLOOKUP(Y246,Sheet1!$B$2:$C$12,2,TRUE)</f>
        <v>#N/A</v>
      </c>
      <c r="AA246" s="5"/>
      <c r="AB246" s="19" t="e">
        <f>VLOOKUP(AA246,Sheet1!$B$2:$C$12,2,TRUE)</f>
        <v>#N/A</v>
      </c>
      <c r="AC246" s="5" t="e">
        <f t="shared" si="91"/>
        <v>#N/A</v>
      </c>
      <c r="AD246" s="226">
        <f t="shared" si="100"/>
        <v>0</v>
      </c>
      <c r="AE246" s="9" t="e">
        <f t="shared" si="101"/>
        <v>#N/A</v>
      </c>
      <c r="AF246" s="5" t="e">
        <f t="shared" si="92"/>
        <v>#N/A</v>
      </c>
      <c r="AG246" s="226">
        <f t="shared" si="93"/>
        <v>0</v>
      </c>
      <c r="AH246" s="9" t="e">
        <f t="shared" si="85"/>
        <v>#N/A</v>
      </c>
      <c r="AI246" s="227"/>
      <c r="AJ246" s="9" t="e">
        <f t="shared" si="86"/>
        <v>#N/A</v>
      </c>
      <c r="AK246" s="9">
        <f t="shared" si="95"/>
        <v>0</v>
      </c>
      <c r="AL246" s="9" t="e">
        <f t="shared" si="88"/>
        <v>#N/A</v>
      </c>
      <c r="AM246" s="9" t="e">
        <f t="shared" si="102"/>
        <v>#N/A</v>
      </c>
      <c r="AN246" s="5"/>
      <c r="AO246" s="5"/>
      <c r="AP246" s="9"/>
      <c r="AQ246" s="5"/>
      <c r="AR246" s="31"/>
      <c r="AS246" s="25"/>
    </row>
    <row r="247" spans="1:45" s="7" customFormat="1" ht="20.100000000000001" hidden="1" customHeight="1" x14ac:dyDescent="0.25">
      <c r="A247" s="86">
        <f t="shared" si="98"/>
        <v>211</v>
      </c>
      <c r="B247" s="77" t="s">
        <v>243</v>
      </c>
      <c r="C247" s="259" t="s">
        <v>604</v>
      </c>
      <c r="D247" s="45"/>
      <c r="E247" s="5" t="str">
        <f>VLOOKUP($C247,'[4]Gui chi Quynh'!$D$7:$F$393,3,0)</f>
        <v>A4</v>
      </c>
      <c r="F247" s="19">
        <f>VLOOKUP(E247,Sheet1!$B$2:$C$12,2,TRUE)</f>
        <v>7</v>
      </c>
      <c r="G247" s="5" t="str">
        <f>VLOOKUP($C247,'[5]Gui chi Quynh'!$C$7:$E$391,3,0)</f>
        <v>A3</v>
      </c>
      <c r="H247" s="19">
        <f>VLOOKUP(G247,Sheet1!$B$2:$C$12,2,TRUE)</f>
        <v>8</v>
      </c>
      <c r="I247" s="5" t="str">
        <f>VLOOKUP($C247,'[6]Gui chi Quynh'!$C$7:$E$389,3,0)</f>
        <v>A4</v>
      </c>
      <c r="J247" s="19">
        <f>VLOOKUP(I247,Sheet1!$B$2:$C$12,2,TRUE)</f>
        <v>7</v>
      </c>
      <c r="K247" s="236" t="str">
        <f>VLOOKUP($C247,'[7]Gui chi Quynh'!$C$7:$E$389,3,0)</f>
        <v>B1</v>
      </c>
      <c r="L247" s="19">
        <f>VLOOKUP(K247,Sheet1!$B$2:$C$12,2,TRUE)</f>
        <v>6</v>
      </c>
      <c r="M247" s="5" t="str">
        <f>VLOOKUP($C247,'[8]Gui chi Quynh'!$C$7:$E$388,3,0)</f>
        <v>A3</v>
      </c>
      <c r="N247" s="19">
        <f>VLOOKUP(M247,Sheet1!$B$2:$C$12,2,TRUE)</f>
        <v>8</v>
      </c>
      <c r="O247" s="5">
        <f t="shared" si="99"/>
        <v>7.2</v>
      </c>
      <c r="P247" s="226">
        <f t="shared" si="97"/>
        <v>0</v>
      </c>
      <c r="Q247" s="9" t="str">
        <f t="shared" si="94"/>
        <v>Tốt</v>
      </c>
      <c r="R247" s="300" t="s">
        <v>959</v>
      </c>
      <c r="S247" s="17"/>
      <c r="T247" s="19" t="e">
        <f>VLOOKUP(S247,Sheet1!$B$2:$C$12,2,TRUE)</f>
        <v>#N/A</v>
      </c>
      <c r="U247" s="5"/>
      <c r="V247" s="19" t="e">
        <f>VLOOKUP(U247,Sheet1!$B$2:$C$12,2,TRUE)</f>
        <v>#N/A</v>
      </c>
      <c r="W247" s="5"/>
      <c r="X247" s="19" t="e">
        <f>VLOOKUP(W247,Sheet1!$B$2:$C$12,2,TRUE)</f>
        <v>#N/A</v>
      </c>
      <c r="Y247" s="5"/>
      <c r="Z247" s="19" t="e">
        <f>VLOOKUP(Y247,Sheet1!$B$2:$C$12,2,TRUE)</f>
        <v>#N/A</v>
      </c>
      <c r="AA247" s="5"/>
      <c r="AB247" s="19" t="e">
        <f>VLOOKUP(AA247,Sheet1!$B$2:$C$12,2,TRUE)</f>
        <v>#N/A</v>
      </c>
      <c r="AC247" s="5" t="e">
        <f t="shared" si="91"/>
        <v>#N/A</v>
      </c>
      <c r="AD247" s="226">
        <f t="shared" si="100"/>
        <v>0</v>
      </c>
      <c r="AE247" s="9" t="e">
        <f t="shared" si="101"/>
        <v>#N/A</v>
      </c>
      <c r="AF247" s="5" t="e">
        <f t="shared" si="92"/>
        <v>#N/A</v>
      </c>
      <c r="AG247" s="226">
        <f t="shared" si="93"/>
        <v>0</v>
      </c>
      <c r="AH247" s="9" t="e">
        <f t="shared" si="85"/>
        <v>#N/A</v>
      </c>
      <c r="AI247" s="227"/>
      <c r="AJ247" s="9" t="e">
        <f t="shared" si="86"/>
        <v>#N/A</v>
      </c>
      <c r="AK247" s="9">
        <f t="shared" si="95"/>
        <v>0</v>
      </c>
      <c r="AL247" s="9" t="e">
        <f t="shared" si="88"/>
        <v>#N/A</v>
      </c>
      <c r="AM247" s="9" t="e">
        <f t="shared" si="102"/>
        <v>#N/A</v>
      </c>
      <c r="AN247" s="5"/>
      <c r="AO247" s="5"/>
      <c r="AP247" s="9"/>
      <c r="AQ247" s="5"/>
      <c r="AR247" s="31"/>
      <c r="AS247" s="25"/>
    </row>
    <row r="248" spans="1:45" s="7" customFormat="1" ht="22.5" customHeight="1" x14ac:dyDescent="0.25">
      <c r="A248" s="307" t="s">
        <v>916</v>
      </c>
      <c r="B248" s="308" t="s">
        <v>917</v>
      </c>
      <c r="C248" s="309"/>
      <c r="D248" s="310"/>
      <c r="E248" s="309"/>
      <c r="F248" s="310"/>
      <c r="G248" s="309"/>
      <c r="H248" s="310"/>
      <c r="I248" s="309"/>
      <c r="J248" s="310"/>
      <c r="K248" s="309"/>
      <c r="L248" s="310"/>
      <c r="M248" s="309"/>
      <c r="N248" s="310"/>
      <c r="O248" s="309"/>
      <c r="P248" s="311"/>
      <c r="Q248" s="312">
        <f>Q249+Q274</f>
        <v>25</v>
      </c>
      <c r="R248" s="313" t="str">
        <f xml:space="preserve"> (COUNTIF($Q$250:$Q$275, "Xuất sắc") &amp; " Xuất sắc") &amp;" + "&amp; (COUNTIF($Q$250:$Q$275, "Tốt") &amp; " Tốt")</f>
        <v>8 Xuất sắc + 17 Tốt</v>
      </c>
      <c r="S248" s="224"/>
      <c r="T248" s="8"/>
      <c r="U248" s="224"/>
      <c r="V248" s="8"/>
      <c r="W248" s="224"/>
      <c r="X248" s="8"/>
      <c r="Y248" s="224"/>
      <c r="Z248" s="8"/>
      <c r="AA248" s="224"/>
      <c r="AB248" s="8"/>
      <c r="AC248" s="224"/>
      <c r="AD248" s="277"/>
      <c r="AE248" s="224"/>
      <c r="AF248" s="224"/>
      <c r="AG248" s="277"/>
      <c r="AH248" s="224"/>
      <c r="AI248" s="225"/>
      <c r="AJ248" s="8"/>
      <c r="AK248" s="224"/>
      <c r="AL248" s="8"/>
      <c r="AM248" s="224"/>
      <c r="AN248" s="8"/>
      <c r="AO248" s="224"/>
      <c r="AP248" s="8"/>
      <c r="AQ248" s="224"/>
      <c r="AR248" s="43"/>
      <c r="AS248" s="43"/>
    </row>
    <row r="249" spans="1:45" s="7" customFormat="1" ht="24.95" customHeight="1" x14ac:dyDescent="0.25">
      <c r="A249" s="74" t="s">
        <v>859</v>
      </c>
      <c r="B249" s="260" t="s">
        <v>860</v>
      </c>
      <c r="C249" s="74"/>
      <c r="D249" s="45"/>
      <c r="E249" s="5"/>
      <c r="F249" s="19"/>
      <c r="G249" s="5"/>
      <c r="H249" s="19"/>
      <c r="I249" s="5"/>
      <c r="J249" s="19"/>
      <c r="K249" s="19"/>
      <c r="L249" s="19"/>
      <c r="M249" s="19"/>
      <c r="N249" s="19"/>
      <c r="O249" s="5"/>
      <c r="P249" s="226"/>
      <c r="Q249" s="9">
        <f>COUNTA($Q$250:$Q$273)</f>
        <v>24</v>
      </c>
      <c r="R249" s="10" t="str">
        <f xml:space="preserve"> (COUNTIF($Q$250:$Q$273, "Xuất sắc") &amp; " Xuất sắc") &amp;" + "&amp; (COUNTIF($Q$250:$Q$273, "Tốt") &amp; " Tốt")</f>
        <v>7 Xuất sắc + 17 Tốt</v>
      </c>
      <c r="S249" s="19"/>
      <c r="T249" s="19" t="e">
        <f>VLOOKUP(S249,Sheet1!$B$2:$C$12,2,TRUE)</f>
        <v>#N/A</v>
      </c>
      <c r="U249" s="5"/>
      <c r="V249" s="19" t="e">
        <f>VLOOKUP(U249,Sheet1!$B$2:$C$12,2,TRUE)</f>
        <v>#N/A</v>
      </c>
      <c r="W249" s="5"/>
      <c r="X249" s="19" t="e">
        <f>VLOOKUP(W249,Sheet1!$B$2:$C$12,2,TRUE)</f>
        <v>#N/A</v>
      </c>
      <c r="Y249" s="5"/>
      <c r="Z249" s="19" t="e">
        <f>VLOOKUP(Y249,Sheet1!$B$2:$C$12,2,TRUE)</f>
        <v>#N/A</v>
      </c>
      <c r="AA249" s="5"/>
      <c r="AB249" s="19" t="e">
        <f>VLOOKUP(AA249,Sheet1!$B$2:$C$12,2,TRUE)</f>
        <v>#N/A</v>
      </c>
      <c r="AC249" s="5" t="e">
        <f t="shared" si="91"/>
        <v>#N/A</v>
      </c>
      <c r="AD249" s="226">
        <f t="shared" si="100"/>
        <v>0</v>
      </c>
      <c r="AE249" s="9" t="e">
        <f t="shared" si="101"/>
        <v>#N/A</v>
      </c>
      <c r="AF249" s="5" t="e">
        <f t="shared" si="92"/>
        <v>#N/A</v>
      </c>
      <c r="AG249" s="226">
        <f t="shared" si="93"/>
        <v>0</v>
      </c>
      <c r="AH249" s="9" t="e">
        <f t="shared" si="85"/>
        <v>#N/A</v>
      </c>
      <c r="AI249" s="227"/>
      <c r="AJ249" s="9" t="e">
        <f t="shared" si="86"/>
        <v>#N/A</v>
      </c>
      <c r="AK249" s="9">
        <f t="shared" ref="AK249:AK275" si="103">COUNTIF(E249:Z249,"D")*1</f>
        <v>0</v>
      </c>
      <c r="AL249" s="9" t="e">
        <f t="shared" si="88"/>
        <v>#N/A</v>
      </c>
      <c r="AM249" s="9" t="e">
        <f t="shared" si="102"/>
        <v>#N/A</v>
      </c>
      <c r="AN249" s="5"/>
      <c r="AO249" s="5"/>
      <c r="AP249" s="9"/>
      <c r="AQ249" s="5"/>
      <c r="AR249" s="25"/>
      <c r="AS249" s="25"/>
    </row>
    <row r="250" spans="1:45" s="7" customFormat="1" ht="20.100000000000001" hidden="1" customHeight="1" x14ac:dyDescent="0.25">
      <c r="A250" s="86">
        <v>212</v>
      </c>
      <c r="B250" s="274" t="s">
        <v>149</v>
      </c>
      <c r="C250" s="9" t="s">
        <v>614</v>
      </c>
      <c r="D250" s="5" t="s">
        <v>343</v>
      </c>
      <c r="E250" s="5" t="str">
        <f>VLOOKUP($C250,'[4]Gui chi Quynh'!$D$7:$F$393,3,0)</f>
        <v>A1</v>
      </c>
      <c r="F250" s="19">
        <f>VLOOKUP(E250,Sheet1!$B$2:$C$12,2,TRUE)</f>
        <v>10</v>
      </c>
      <c r="G250" s="5" t="str">
        <f>VLOOKUP($C250,'[5]Gui chi Quynh'!$C$7:$E$391,3,0)</f>
        <v>A1</v>
      </c>
      <c r="H250" s="19">
        <f>VLOOKUP(G250,Sheet1!$B$2:$C$12,2,TRUE)</f>
        <v>10</v>
      </c>
      <c r="I250" s="5" t="str">
        <f>VLOOKUP($C250,'[6]Gui chi Quynh'!$C$7:$E$389,3,0)</f>
        <v>A1</v>
      </c>
      <c r="J250" s="19">
        <f>VLOOKUP(I250,Sheet1!$B$2:$C$12,2,TRUE)</f>
        <v>10</v>
      </c>
      <c r="K250" s="5" t="str">
        <f>VLOOKUP($C250,'[7]Gui chi Quynh'!$C$7:$E$389,3,0)</f>
        <v>A1</v>
      </c>
      <c r="L250" s="19">
        <f>VLOOKUP(K250,Sheet1!$B$2:$C$12,2,TRUE)</f>
        <v>10</v>
      </c>
      <c r="M250" s="5" t="str">
        <f>VLOOKUP($C250,'[8]Gui chi Quynh'!$C$7:$E$388,3,0)</f>
        <v>A1</v>
      </c>
      <c r="N250" s="19">
        <f>VLOOKUP(M250,Sheet1!$B$2:$C$12,2,TRUE)</f>
        <v>10</v>
      </c>
      <c r="O250" s="5">
        <f t="shared" ref="O250:O273" si="104">ROUND(AVERAGE(F250,H250,J250,L250,N250),2)</f>
        <v>10</v>
      </c>
      <c r="P250" s="226">
        <f t="shared" ref="P250:P273" si="105">COUNTIF(D250:M250,"C*")*1+COUNTIF(D250:M250,"D")*2+COUNTIF(D250:M250,"E")*3</f>
        <v>0</v>
      </c>
      <c r="Q250" s="9" t="str">
        <f t="shared" si="94"/>
        <v>Xuất sắc</v>
      </c>
      <c r="R250" s="82"/>
      <c r="S250" s="17"/>
      <c r="T250" s="19" t="e">
        <f>VLOOKUP(S250,Sheet1!$B$2:$C$12,2,TRUE)</f>
        <v>#N/A</v>
      </c>
      <c r="U250" s="5"/>
      <c r="V250" s="19" t="e">
        <f>VLOOKUP(U250,Sheet1!$B$2:$C$12,2,TRUE)</f>
        <v>#N/A</v>
      </c>
      <c r="W250" s="5"/>
      <c r="X250" s="19" t="e">
        <f>VLOOKUP(W250,Sheet1!$B$2:$C$12,2,TRUE)</f>
        <v>#N/A</v>
      </c>
      <c r="Y250" s="5"/>
      <c r="Z250" s="19" t="e">
        <f>VLOOKUP(Y250,Sheet1!$B$2:$C$12,2,TRUE)</f>
        <v>#N/A</v>
      </c>
      <c r="AA250" s="5"/>
      <c r="AB250" s="19" t="e">
        <f>VLOOKUP(AA250,Sheet1!$B$2:$C$12,2,TRUE)</f>
        <v>#N/A</v>
      </c>
      <c r="AC250" s="5" t="e">
        <f t="shared" si="91"/>
        <v>#N/A</v>
      </c>
      <c r="AD250" s="226">
        <f t="shared" si="100"/>
        <v>0</v>
      </c>
      <c r="AE250" s="9" t="e">
        <f t="shared" si="101"/>
        <v>#N/A</v>
      </c>
      <c r="AF250" s="5" t="e">
        <f t="shared" si="92"/>
        <v>#N/A</v>
      </c>
      <c r="AG250" s="226">
        <f t="shared" si="93"/>
        <v>0</v>
      </c>
      <c r="AH250" s="9" t="e">
        <f t="shared" si="85"/>
        <v>#N/A</v>
      </c>
      <c r="AI250" s="227"/>
      <c r="AJ250" s="9" t="e">
        <f t="shared" si="86"/>
        <v>#N/A</v>
      </c>
      <c r="AK250" s="9">
        <f t="shared" si="103"/>
        <v>0</v>
      </c>
      <c r="AL250" s="9" t="e">
        <f t="shared" si="88"/>
        <v>#N/A</v>
      </c>
      <c r="AM250" s="9" t="e">
        <f t="shared" si="102"/>
        <v>#N/A</v>
      </c>
      <c r="AN250" s="5"/>
      <c r="AO250" s="5"/>
      <c r="AP250" s="9"/>
      <c r="AQ250" s="5"/>
      <c r="AR250" s="29"/>
      <c r="AS250" s="29"/>
    </row>
    <row r="251" spans="1:45" s="7" customFormat="1" ht="20.100000000000001" hidden="1" customHeight="1" x14ac:dyDescent="0.25">
      <c r="A251" s="86">
        <f>A250+1</f>
        <v>213</v>
      </c>
      <c r="B251" s="274" t="s">
        <v>150</v>
      </c>
      <c r="C251" s="9" t="s">
        <v>615</v>
      </c>
      <c r="D251" s="38"/>
      <c r="E251" s="5" t="str">
        <f>VLOOKUP($C251,'[4]Gui chi Quynh'!$D$7:$F$393,3,0)</f>
        <v>A3</v>
      </c>
      <c r="F251" s="19">
        <f>VLOOKUP(E251,Sheet1!$B$2:$C$12,2,TRUE)</f>
        <v>8</v>
      </c>
      <c r="G251" s="5" t="str">
        <f>VLOOKUP($C251,'[5]Gui chi Quynh'!$C$7:$E$391,3,0)</f>
        <v>A2</v>
      </c>
      <c r="H251" s="19">
        <f>VLOOKUP(G251,Sheet1!$B$2:$C$12,2,TRUE)</f>
        <v>9</v>
      </c>
      <c r="I251" s="5" t="str">
        <f>VLOOKUP($C251,'[6]Gui chi Quynh'!$C$7:$E$389,3,0)</f>
        <v>A1</v>
      </c>
      <c r="J251" s="19">
        <f>VLOOKUP(I251,Sheet1!$B$2:$C$12,2,TRUE)</f>
        <v>10</v>
      </c>
      <c r="K251" s="5" t="str">
        <f>VLOOKUP($C251,'[7]Gui chi Quynh'!$C$7:$E$389,3,0)</f>
        <v>A2</v>
      </c>
      <c r="L251" s="19">
        <f>VLOOKUP(K251,Sheet1!$B$2:$C$12,2,TRUE)</f>
        <v>9</v>
      </c>
      <c r="M251" s="5" t="str">
        <f>VLOOKUP($C251,'[8]Gui chi Quynh'!$C$7:$E$388,3,0)</f>
        <v>A3</v>
      </c>
      <c r="N251" s="19">
        <f>VLOOKUP(M251,Sheet1!$B$2:$C$12,2,TRUE)</f>
        <v>8</v>
      </c>
      <c r="O251" s="5">
        <f t="shared" si="104"/>
        <v>8.8000000000000007</v>
      </c>
      <c r="P251" s="226">
        <f t="shared" si="105"/>
        <v>0</v>
      </c>
      <c r="Q251" s="9" t="str">
        <f t="shared" si="94"/>
        <v>Xuất sắc</v>
      </c>
      <c r="R251" s="10"/>
      <c r="S251" s="17"/>
      <c r="T251" s="19" t="e">
        <f>VLOOKUP(S251,Sheet1!$B$2:$C$12,2,TRUE)</f>
        <v>#N/A</v>
      </c>
      <c r="U251" s="5"/>
      <c r="V251" s="19" t="e">
        <f>VLOOKUP(U251,Sheet1!$B$2:$C$12,2,TRUE)</f>
        <v>#N/A</v>
      </c>
      <c r="W251" s="5"/>
      <c r="X251" s="19" t="e">
        <f>VLOOKUP(W251,Sheet1!$B$2:$C$12,2,TRUE)</f>
        <v>#N/A</v>
      </c>
      <c r="Y251" s="5"/>
      <c r="Z251" s="19" t="e">
        <f>VLOOKUP(Y251,Sheet1!$B$2:$C$12,2,TRUE)</f>
        <v>#N/A</v>
      </c>
      <c r="AA251" s="5"/>
      <c r="AB251" s="19" t="e">
        <f>VLOOKUP(AA251,Sheet1!$B$2:$C$12,2,TRUE)</f>
        <v>#N/A</v>
      </c>
      <c r="AC251" s="5" t="e">
        <f t="shared" si="91"/>
        <v>#N/A</v>
      </c>
      <c r="AD251" s="226">
        <f t="shared" si="100"/>
        <v>0</v>
      </c>
      <c r="AE251" s="9" t="e">
        <f t="shared" si="101"/>
        <v>#N/A</v>
      </c>
      <c r="AF251" s="5" t="e">
        <f t="shared" si="92"/>
        <v>#N/A</v>
      </c>
      <c r="AG251" s="226">
        <f t="shared" si="93"/>
        <v>0</v>
      </c>
      <c r="AH251" s="9" t="e">
        <f t="shared" si="85"/>
        <v>#N/A</v>
      </c>
      <c r="AI251" s="227"/>
      <c r="AJ251" s="9" t="e">
        <f t="shared" si="86"/>
        <v>#N/A</v>
      </c>
      <c r="AK251" s="9">
        <f t="shared" si="103"/>
        <v>0</v>
      </c>
      <c r="AL251" s="9" t="e">
        <f t="shared" si="88"/>
        <v>#N/A</v>
      </c>
      <c r="AM251" s="9" t="e">
        <f t="shared" si="102"/>
        <v>#N/A</v>
      </c>
      <c r="AN251" s="5"/>
      <c r="AO251" s="5"/>
      <c r="AP251" s="9"/>
      <c r="AQ251" s="5"/>
      <c r="AR251" s="25"/>
      <c r="AS251" s="25"/>
    </row>
    <row r="252" spans="1:45" s="7" customFormat="1" ht="20.100000000000001" hidden="1" customHeight="1" x14ac:dyDescent="0.25">
      <c r="A252" s="86">
        <f t="shared" ref="A252:A273" si="106">A251+1</f>
        <v>214</v>
      </c>
      <c r="B252" s="274" t="s">
        <v>151</v>
      </c>
      <c r="C252" s="9" t="s">
        <v>616</v>
      </c>
      <c r="D252" s="38"/>
      <c r="E252" s="5" t="str">
        <f>VLOOKUP($C252,'[4]Gui chi Quynh'!$D$7:$F$393,3,0)</f>
        <v>A3</v>
      </c>
      <c r="F252" s="19">
        <f>VLOOKUP(E252,Sheet1!$B$2:$C$12,2,TRUE)</f>
        <v>8</v>
      </c>
      <c r="G252" s="5" t="str">
        <f>VLOOKUP($C252,'[5]Gui chi Quynh'!$C$7:$E$391,3,0)</f>
        <v>A3</v>
      </c>
      <c r="H252" s="19">
        <f>VLOOKUP(G252,Sheet1!$B$2:$C$12,2,TRUE)</f>
        <v>8</v>
      </c>
      <c r="I252" s="5" t="str">
        <f>VLOOKUP($C252,'[6]Gui chi Quynh'!$C$7:$E$389,3,0)</f>
        <v>A1</v>
      </c>
      <c r="J252" s="19">
        <f>VLOOKUP(I252,Sheet1!$B$2:$C$12,2,TRUE)</f>
        <v>10</v>
      </c>
      <c r="K252" s="5" t="str">
        <f>VLOOKUP($C252,'[7]Gui chi Quynh'!$C$7:$E$389,3,0)</f>
        <v>A1</v>
      </c>
      <c r="L252" s="19">
        <f>VLOOKUP(K252,Sheet1!$B$2:$C$12,2,TRUE)</f>
        <v>10</v>
      </c>
      <c r="M252" s="5" t="str">
        <f>VLOOKUP($C252,'[8]Gui chi Quynh'!$C$7:$E$388,3,0)</f>
        <v>A3</v>
      </c>
      <c r="N252" s="19">
        <f>VLOOKUP(M252,Sheet1!$B$2:$C$12,2,TRUE)</f>
        <v>8</v>
      </c>
      <c r="O252" s="5">
        <f t="shared" si="104"/>
        <v>8.8000000000000007</v>
      </c>
      <c r="P252" s="226">
        <f t="shared" si="105"/>
        <v>0</v>
      </c>
      <c r="Q252" s="9" t="str">
        <f t="shared" si="94"/>
        <v>Xuất sắc</v>
      </c>
      <c r="R252" s="82"/>
      <c r="S252" s="17"/>
      <c r="T252" s="19" t="e">
        <f>VLOOKUP(S252,Sheet1!$B$2:$C$12,2,TRUE)</f>
        <v>#N/A</v>
      </c>
      <c r="U252" s="5"/>
      <c r="V252" s="19" t="e">
        <f>VLOOKUP(U252,Sheet1!$B$2:$C$12,2,TRUE)</f>
        <v>#N/A</v>
      </c>
      <c r="W252" s="5"/>
      <c r="X252" s="19" t="e">
        <f>VLOOKUP(W252,Sheet1!$B$2:$C$12,2,TRUE)</f>
        <v>#N/A</v>
      </c>
      <c r="Y252" s="5"/>
      <c r="Z252" s="19" t="e">
        <f>VLOOKUP(Y252,Sheet1!$B$2:$C$12,2,TRUE)</f>
        <v>#N/A</v>
      </c>
      <c r="AA252" s="5"/>
      <c r="AB252" s="19" t="e">
        <f>VLOOKUP(AA252,Sheet1!$B$2:$C$12,2,TRUE)</f>
        <v>#N/A</v>
      </c>
      <c r="AC252" s="5" t="e">
        <f t="shared" si="91"/>
        <v>#N/A</v>
      </c>
      <c r="AD252" s="226">
        <f t="shared" si="100"/>
        <v>0</v>
      </c>
      <c r="AE252" s="9" t="e">
        <f t="shared" si="101"/>
        <v>#N/A</v>
      </c>
      <c r="AF252" s="5" t="e">
        <f t="shared" si="92"/>
        <v>#N/A</v>
      </c>
      <c r="AG252" s="226">
        <f t="shared" si="93"/>
        <v>0</v>
      </c>
      <c r="AH252" s="9" t="e">
        <f t="shared" si="85"/>
        <v>#N/A</v>
      </c>
      <c r="AI252" s="227"/>
      <c r="AJ252" s="9" t="e">
        <f t="shared" si="86"/>
        <v>#N/A</v>
      </c>
      <c r="AK252" s="9">
        <f t="shared" si="103"/>
        <v>0</v>
      </c>
      <c r="AL252" s="9" t="e">
        <f t="shared" si="88"/>
        <v>#N/A</v>
      </c>
      <c r="AM252" s="9" t="e">
        <f t="shared" si="102"/>
        <v>#N/A</v>
      </c>
      <c r="AN252" s="5"/>
      <c r="AO252" s="5"/>
      <c r="AP252" s="9"/>
      <c r="AQ252" s="5"/>
      <c r="AR252" s="29"/>
      <c r="AS252" s="29"/>
    </row>
    <row r="253" spans="1:45" s="7" customFormat="1" ht="20.100000000000001" hidden="1" customHeight="1" x14ac:dyDescent="0.25">
      <c r="A253" s="86">
        <f t="shared" si="106"/>
        <v>215</v>
      </c>
      <c r="B253" s="274" t="s">
        <v>162</v>
      </c>
      <c r="C253" s="9" t="s">
        <v>617</v>
      </c>
      <c r="D253" s="38"/>
      <c r="E253" s="5" t="str">
        <f>VLOOKUP($C253,'[4]Gui chi Quynh'!$D$7:$F$393,3,0)</f>
        <v>A3</v>
      </c>
      <c r="F253" s="19">
        <f>VLOOKUP(E253,Sheet1!$B$2:$C$12,2,TRUE)</f>
        <v>8</v>
      </c>
      <c r="G253" s="5" t="str">
        <f>VLOOKUP($C253,'[5]Gui chi Quynh'!$C$7:$E$391,3,0)</f>
        <v>A3</v>
      </c>
      <c r="H253" s="19">
        <f>VLOOKUP(G253,Sheet1!$B$2:$C$12,2,TRUE)</f>
        <v>8</v>
      </c>
      <c r="I253" s="5" t="str">
        <f>VLOOKUP($C253,'[6]Gui chi Quynh'!$C$7:$E$389,3,0)</f>
        <v>A2</v>
      </c>
      <c r="J253" s="19">
        <f>VLOOKUP(I253,Sheet1!$B$2:$C$12,2,TRUE)</f>
        <v>9</v>
      </c>
      <c r="K253" s="5" t="str">
        <f>VLOOKUP($C253,'[7]Gui chi Quynh'!$C$7:$E$389,3,0)</f>
        <v>A2</v>
      </c>
      <c r="L253" s="19">
        <f>VLOOKUP(K253,Sheet1!$B$2:$C$12,2,TRUE)</f>
        <v>9</v>
      </c>
      <c r="M253" s="5" t="str">
        <f>VLOOKUP($C253,'[8]Gui chi Quynh'!$C$7:$E$388,3,0)</f>
        <v>A3</v>
      </c>
      <c r="N253" s="19">
        <f>VLOOKUP(M253,Sheet1!$B$2:$C$12,2,TRUE)</f>
        <v>8</v>
      </c>
      <c r="O253" s="5">
        <f t="shared" si="104"/>
        <v>8.4</v>
      </c>
      <c r="P253" s="226">
        <f t="shared" si="105"/>
        <v>0</v>
      </c>
      <c r="Q253" s="9" t="str">
        <f t="shared" si="94"/>
        <v>Xuất sắc</v>
      </c>
      <c r="R253" s="82"/>
      <c r="S253" s="17"/>
      <c r="T253" s="19" t="e">
        <f>VLOOKUP(S253,Sheet1!$B$2:$C$12,2,TRUE)</f>
        <v>#N/A</v>
      </c>
      <c r="U253" s="5"/>
      <c r="V253" s="19" t="e">
        <f>VLOOKUP(U253,Sheet1!$B$2:$C$12,2,TRUE)</f>
        <v>#N/A</v>
      </c>
      <c r="W253" s="5"/>
      <c r="X253" s="19" t="e">
        <f>VLOOKUP(W253,Sheet1!$B$2:$C$12,2,TRUE)</f>
        <v>#N/A</v>
      </c>
      <c r="Y253" s="5"/>
      <c r="Z253" s="19" t="e">
        <f>VLOOKUP(Y253,Sheet1!$B$2:$C$12,2,TRUE)</f>
        <v>#N/A</v>
      </c>
      <c r="AA253" s="5"/>
      <c r="AB253" s="19" t="e">
        <f>VLOOKUP(AA253,Sheet1!$B$2:$C$12,2,TRUE)</f>
        <v>#N/A</v>
      </c>
      <c r="AC253" s="5" t="e">
        <f t="shared" si="91"/>
        <v>#N/A</v>
      </c>
      <c r="AD253" s="226">
        <f t="shared" si="100"/>
        <v>0</v>
      </c>
      <c r="AE253" s="9" t="e">
        <f t="shared" si="101"/>
        <v>#N/A</v>
      </c>
      <c r="AF253" s="5" t="e">
        <f t="shared" si="92"/>
        <v>#N/A</v>
      </c>
      <c r="AG253" s="226">
        <f t="shared" si="93"/>
        <v>0</v>
      </c>
      <c r="AH253" s="9" t="e">
        <f t="shared" si="85"/>
        <v>#N/A</v>
      </c>
      <c r="AI253" s="227"/>
      <c r="AJ253" s="9" t="e">
        <f t="shared" si="86"/>
        <v>#N/A</v>
      </c>
      <c r="AK253" s="9">
        <f t="shared" si="103"/>
        <v>0</v>
      </c>
      <c r="AL253" s="9" t="e">
        <f t="shared" si="88"/>
        <v>#N/A</v>
      </c>
      <c r="AM253" s="9" t="e">
        <f t="shared" si="102"/>
        <v>#N/A</v>
      </c>
      <c r="AN253" s="5"/>
      <c r="AO253" s="5"/>
      <c r="AP253" s="9"/>
      <c r="AQ253" s="5"/>
      <c r="AR253" s="29"/>
      <c r="AS253" s="29"/>
    </row>
    <row r="254" spans="1:45" s="7" customFormat="1" ht="20.100000000000001" hidden="1" customHeight="1" x14ac:dyDescent="0.25">
      <c r="A254" s="86">
        <f t="shared" si="106"/>
        <v>216</v>
      </c>
      <c r="B254" s="274" t="s">
        <v>153</v>
      </c>
      <c r="C254" s="9" t="s">
        <v>618</v>
      </c>
      <c r="D254" s="38"/>
      <c r="E254" s="5" t="str">
        <f>VLOOKUP($C254,'[4]Gui chi Quynh'!$D$7:$F$393,3,0)</f>
        <v>A3</v>
      </c>
      <c r="F254" s="19">
        <f>VLOOKUP(E254,Sheet1!$B$2:$C$12,2,TRUE)</f>
        <v>8</v>
      </c>
      <c r="G254" s="5" t="str">
        <f>VLOOKUP($C254,'[5]Gui chi Quynh'!$C$7:$E$391,3,0)</f>
        <v>A3</v>
      </c>
      <c r="H254" s="19">
        <f>VLOOKUP(G254,Sheet1!$B$2:$C$12,2,TRUE)</f>
        <v>8</v>
      </c>
      <c r="I254" s="5" t="str">
        <f>VLOOKUP($C254,'[6]Gui chi Quynh'!$C$7:$E$389,3,0)</f>
        <v>A1</v>
      </c>
      <c r="J254" s="19">
        <f>VLOOKUP(I254,Sheet1!$B$2:$C$12,2,TRUE)</f>
        <v>10</v>
      </c>
      <c r="K254" s="5" t="str">
        <f>VLOOKUP($C254,'[7]Gui chi Quynh'!$C$7:$E$389,3,0)</f>
        <v>A1</v>
      </c>
      <c r="L254" s="19">
        <f>VLOOKUP(K254,Sheet1!$B$2:$C$12,2,TRUE)</f>
        <v>10</v>
      </c>
      <c r="M254" s="5" t="str">
        <f>VLOOKUP($C254,'[8]Gui chi Quynh'!$C$7:$E$388,3,0)</f>
        <v>A3</v>
      </c>
      <c r="N254" s="19">
        <f>VLOOKUP(M254,Sheet1!$B$2:$C$12,2,TRUE)</f>
        <v>8</v>
      </c>
      <c r="O254" s="5">
        <f t="shared" si="104"/>
        <v>8.8000000000000007</v>
      </c>
      <c r="P254" s="226">
        <f t="shared" si="105"/>
        <v>0</v>
      </c>
      <c r="Q254" s="9" t="str">
        <f t="shared" si="94"/>
        <v>Xuất sắc</v>
      </c>
      <c r="R254" s="82"/>
      <c r="S254" s="17"/>
      <c r="T254" s="19" t="e">
        <f>VLOOKUP(S254,Sheet1!$B$2:$C$12,2,TRUE)</f>
        <v>#N/A</v>
      </c>
      <c r="U254" s="5"/>
      <c r="V254" s="19" t="e">
        <f>VLOOKUP(U254,Sheet1!$B$2:$C$12,2,TRUE)</f>
        <v>#N/A</v>
      </c>
      <c r="W254" s="5"/>
      <c r="X254" s="19" t="e">
        <f>VLOOKUP(W254,Sheet1!$B$2:$C$12,2,TRUE)</f>
        <v>#N/A</v>
      </c>
      <c r="Y254" s="5"/>
      <c r="Z254" s="19" t="e">
        <f>VLOOKUP(Y254,Sheet1!$B$2:$C$12,2,TRUE)</f>
        <v>#N/A</v>
      </c>
      <c r="AA254" s="5"/>
      <c r="AB254" s="19" t="e">
        <f>VLOOKUP(AA254,Sheet1!$B$2:$C$12,2,TRUE)</f>
        <v>#N/A</v>
      </c>
      <c r="AC254" s="5" t="e">
        <f t="shared" si="91"/>
        <v>#N/A</v>
      </c>
      <c r="AD254" s="226">
        <f t="shared" si="100"/>
        <v>0</v>
      </c>
      <c r="AE254" s="9" t="e">
        <f t="shared" si="101"/>
        <v>#N/A</v>
      </c>
      <c r="AF254" s="5" t="e">
        <f t="shared" si="92"/>
        <v>#N/A</v>
      </c>
      <c r="AG254" s="226">
        <f t="shared" si="93"/>
        <v>0</v>
      </c>
      <c r="AH254" s="9" t="e">
        <f t="shared" si="85"/>
        <v>#N/A</v>
      </c>
      <c r="AI254" s="227"/>
      <c r="AJ254" s="9" t="e">
        <f t="shared" si="86"/>
        <v>#N/A</v>
      </c>
      <c r="AK254" s="9">
        <f t="shared" si="103"/>
        <v>0</v>
      </c>
      <c r="AL254" s="9" t="e">
        <f t="shared" si="88"/>
        <v>#N/A</v>
      </c>
      <c r="AM254" s="9" t="e">
        <f t="shared" si="102"/>
        <v>#N/A</v>
      </c>
      <c r="AN254" s="5"/>
      <c r="AO254" s="5"/>
      <c r="AP254" s="9"/>
      <c r="AQ254" s="5"/>
      <c r="AR254" s="29"/>
      <c r="AS254" s="29"/>
    </row>
    <row r="255" spans="1:45" s="7" customFormat="1" ht="20.100000000000001" hidden="1" customHeight="1" x14ac:dyDescent="0.25">
      <c r="A255" s="86">
        <f t="shared" si="106"/>
        <v>217</v>
      </c>
      <c r="B255" s="264" t="s">
        <v>154</v>
      </c>
      <c r="C255" s="17" t="s">
        <v>621</v>
      </c>
      <c r="D255" s="38"/>
      <c r="E255" s="5" t="str">
        <f>VLOOKUP($C255,'[4]Gui chi Quynh'!$D$7:$F$393,3,0)</f>
        <v>A4</v>
      </c>
      <c r="F255" s="19">
        <f>VLOOKUP(E255,Sheet1!$B$2:$C$12,2,TRUE)</f>
        <v>7</v>
      </c>
      <c r="G255" s="5" t="str">
        <f>VLOOKUP($C255,'[5]Gui chi Quynh'!$C$7:$E$391,3,0)</f>
        <v>A4</v>
      </c>
      <c r="H255" s="19">
        <f>VLOOKUP(G255,Sheet1!$B$2:$C$12,2,TRUE)</f>
        <v>7</v>
      </c>
      <c r="I255" s="5" t="str">
        <f>VLOOKUP($C255,'[6]Gui chi Quynh'!$C$7:$E$389,3,0)</f>
        <v>A4</v>
      </c>
      <c r="J255" s="19">
        <f>VLOOKUP(I255,Sheet1!$B$2:$C$12,2,TRUE)</f>
        <v>7</v>
      </c>
      <c r="K255" s="5" t="str">
        <f>VLOOKUP($C255,'[7]Gui chi Quynh'!$C$7:$E$389,3,0)</f>
        <v>A4</v>
      </c>
      <c r="L255" s="19">
        <f>VLOOKUP(K255,Sheet1!$B$2:$C$12,2,TRUE)</f>
        <v>7</v>
      </c>
      <c r="M255" s="5" t="str">
        <f>VLOOKUP($C255,'[8]Gui chi Quynh'!$C$7:$E$388,3,0)</f>
        <v>B1</v>
      </c>
      <c r="N255" s="19">
        <f>VLOOKUP(M255,Sheet1!$B$2:$C$12,2,TRUE)</f>
        <v>6</v>
      </c>
      <c r="O255" s="5">
        <f t="shared" si="104"/>
        <v>6.8</v>
      </c>
      <c r="P255" s="226">
        <f t="shared" si="105"/>
        <v>0</v>
      </c>
      <c r="Q255" s="9" t="str">
        <f t="shared" si="94"/>
        <v>Tốt</v>
      </c>
      <c r="R255" s="303" t="s">
        <v>960</v>
      </c>
      <c r="S255" s="17"/>
      <c r="T255" s="19" t="e">
        <f>VLOOKUP(S255,Sheet1!$B$2:$C$12,2,TRUE)</f>
        <v>#N/A</v>
      </c>
      <c r="U255" s="5"/>
      <c r="V255" s="19" t="e">
        <f>VLOOKUP(U255,Sheet1!$B$2:$C$12,2,TRUE)</f>
        <v>#N/A</v>
      </c>
      <c r="W255" s="5"/>
      <c r="X255" s="19" t="e">
        <f>VLOOKUP(W255,Sheet1!$B$2:$C$12,2,TRUE)</f>
        <v>#N/A</v>
      </c>
      <c r="Y255" s="5"/>
      <c r="Z255" s="19" t="e">
        <f>VLOOKUP(Y255,Sheet1!$B$2:$C$12,2,TRUE)</f>
        <v>#N/A</v>
      </c>
      <c r="AA255" s="5"/>
      <c r="AB255" s="19" t="e">
        <f>VLOOKUP(AA255,Sheet1!$B$2:$C$12,2,TRUE)</f>
        <v>#N/A</v>
      </c>
      <c r="AC255" s="5" t="e">
        <f t="shared" si="91"/>
        <v>#N/A</v>
      </c>
      <c r="AD255" s="226">
        <f t="shared" si="100"/>
        <v>0</v>
      </c>
      <c r="AE255" s="9" t="e">
        <f t="shared" si="101"/>
        <v>#N/A</v>
      </c>
      <c r="AF255" s="5" t="e">
        <f t="shared" si="92"/>
        <v>#N/A</v>
      </c>
      <c r="AG255" s="226">
        <f t="shared" si="93"/>
        <v>0</v>
      </c>
      <c r="AH255" s="9" t="e">
        <f t="shared" si="85"/>
        <v>#N/A</v>
      </c>
      <c r="AI255" s="227"/>
      <c r="AJ255" s="9" t="e">
        <f t="shared" si="86"/>
        <v>#N/A</v>
      </c>
      <c r="AK255" s="9">
        <f t="shared" si="103"/>
        <v>0</v>
      </c>
      <c r="AL255" s="9" t="e">
        <f t="shared" si="88"/>
        <v>#N/A</v>
      </c>
      <c r="AM255" s="9" t="e">
        <f t="shared" si="102"/>
        <v>#N/A</v>
      </c>
      <c r="AN255" s="5"/>
      <c r="AO255" s="5"/>
      <c r="AP255" s="9"/>
      <c r="AQ255" s="5"/>
      <c r="AR255" s="29"/>
      <c r="AS255" s="29"/>
    </row>
    <row r="256" spans="1:45" s="7" customFormat="1" ht="20.100000000000001" hidden="1" customHeight="1" x14ac:dyDescent="0.25">
      <c r="A256" s="86">
        <f t="shared" si="106"/>
        <v>218</v>
      </c>
      <c r="B256" s="274" t="s">
        <v>155</v>
      </c>
      <c r="C256" s="9" t="s">
        <v>622</v>
      </c>
      <c r="D256" s="38"/>
      <c r="E256" s="5" t="str">
        <f>VLOOKUP($C256,'[4]Gui chi Quynh'!$D$7:$F$393,3,0)</f>
        <v>A4</v>
      </c>
      <c r="F256" s="19">
        <f>VLOOKUP(E256,Sheet1!$B$2:$C$12,2,TRUE)</f>
        <v>7</v>
      </c>
      <c r="G256" s="5" t="str">
        <f>VLOOKUP($C256,'[5]Gui chi Quynh'!$C$7:$E$391,3,0)</f>
        <v>A4</v>
      </c>
      <c r="H256" s="19">
        <f>VLOOKUP(G256,Sheet1!$B$2:$C$12,2,TRUE)</f>
        <v>7</v>
      </c>
      <c r="I256" s="5" t="str">
        <f>VLOOKUP($C256,'[6]Gui chi Quynh'!$C$7:$E$389,3,0)</f>
        <v>A3</v>
      </c>
      <c r="J256" s="19">
        <f>VLOOKUP(I256,Sheet1!$B$2:$C$12,2,TRUE)</f>
        <v>8</v>
      </c>
      <c r="K256" s="5" t="str">
        <f>VLOOKUP($C256,'[7]Gui chi Quynh'!$C$7:$E$389,3,0)</f>
        <v>A4</v>
      </c>
      <c r="L256" s="19">
        <f>VLOOKUP(K256,Sheet1!$B$2:$C$12,2,TRUE)</f>
        <v>7</v>
      </c>
      <c r="M256" s="5" t="str">
        <f>VLOOKUP($C256,'[8]Gui chi Quynh'!$C$7:$E$388,3,0)</f>
        <v>A4</v>
      </c>
      <c r="N256" s="19">
        <f>VLOOKUP(M256,Sheet1!$B$2:$C$12,2,TRUE)</f>
        <v>7</v>
      </c>
      <c r="O256" s="5">
        <f t="shared" si="104"/>
        <v>7.2</v>
      </c>
      <c r="P256" s="226">
        <f t="shared" si="105"/>
        <v>0</v>
      </c>
      <c r="Q256" s="9" t="str">
        <f t="shared" si="94"/>
        <v>Tốt</v>
      </c>
      <c r="R256" s="82"/>
      <c r="S256" s="17"/>
      <c r="T256" s="19" t="e">
        <f>VLOOKUP(S256,Sheet1!$B$2:$C$12,2,TRUE)</f>
        <v>#N/A</v>
      </c>
      <c r="U256" s="5"/>
      <c r="V256" s="19" t="e">
        <f>VLOOKUP(U256,Sheet1!$B$2:$C$12,2,TRUE)</f>
        <v>#N/A</v>
      </c>
      <c r="W256" s="5"/>
      <c r="X256" s="19" t="e">
        <f>VLOOKUP(W256,Sheet1!$B$2:$C$12,2,TRUE)</f>
        <v>#N/A</v>
      </c>
      <c r="Y256" s="5"/>
      <c r="Z256" s="19" t="e">
        <f>VLOOKUP(Y256,Sheet1!$B$2:$C$12,2,TRUE)</f>
        <v>#N/A</v>
      </c>
      <c r="AA256" s="5"/>
      <c r="AB256" s="19" t="e">
        <f>VLOOKUP(AA256,Sheet1!$B$2:$C$12,2,TRUE)</f>
        <v>#N/A</v>
      </c>
      <c r="AC256" s="5" t="e">
        <f t="shared" si="91"/>
        <v>#N/A</v>
      </c>
      <c r="AD256" s="226">
        <f t="shared" si="100"/>
        <v>0</v>
      </c>
      <c r="AE256" s="9" t="e">
        <f t="shared" si="101"/>
        <v>#N/A</v>
      </c>
      <c r="AF256" s="5" t="e">
        <f t="shared" si="92"/>
        <v>#N/A</v>
      </c>
      <c r="AG256" s="226">
        <f t="shared" si="93"/>
        <v>0</v>
      </c>
      <c r="AH256" s="9" t="e">
        <f t="shared" si="85"/>
        <v>#N/A</v>
      </c>
      <c r="AI256" s="227"/>
      <c r="AJ256" s="9" t="e">
        <f t="shared" si="86"/>
        <v>#N/A</v>
      </c>
      <c r="AK256" s="9">
        <f t="shared" si="103"/>
        <v>0</v>
      </c>
      <c r="AL256" s="9" t="e">
        <f t="shared" si="88"/>
        <v>#N/A</v>
      </c>
      <c r="AM256" s="9" t="e">
        <f t="shared" si="102"/>
        <v>#N/A</v>
      </c>
      <c r="AN256" s="5"/>
      <c r="AO256" s="5"/>
      <c r="AP256" s="9"/>
      <c r="AQ256" s="5"/>
      <c r="AR256" s="29"/>
      <c r="AS256" s="29"/>
    </row>
    <row r="257" spans="1:45" s="7" customFormat="1" ht="20.100000000000001" hidden="1" customHeight="1" x14ac:dyDescent="0.25">
      <c r="A257" s="86">
        <f t="shared" si="106"/>
        <v>219</v>
      </c>
      <c r="B257" s="274" t="s">
        <v>156</v>
      </c>
      <c r="C257" s="9" t="s">
        <v>620</v>
      </c>
      <c r="D257" s="38"/>
      <c r="E257" s="5" t="str">
        <f>VLOOKUP($C257,'[4]Gui chi Quynh'!$D$7:$F$393,3,0)</f>
        <v>A4</v>
      </c>
      <c r="F257" s="19">
        <f>VLOOKUP(E257,Sheet1!$B$2:$C$12,2,TRUE)</f>
        <v>7</v>
      </c>
      <c r="G257" s="5" t="str">
        <f>VLOOKUP($C257,'[5]Gui chi Quynh'!$C$7:$E$391,3,0)</f>
        <v>A4</v>
      </c>
      <c r="H257" s="19">
        <f>VLOOKUP(G257,Sheet1!$B$2:$C$12,2,TRUE)</f>
        <v>7</v>
      </c>
      <c r="I257" s="5" t="str">
        <f>VLOOKUP($C257,'[6]Gui chi Quynh'!$C$7:$E$389,3,0)</f>
        <v>A3</v>
      </c>
      <c r="J257" s="19">
        <f>VLOOKUP(I257,Sheet1!$B$2:$C$12,2,TRUE)</f>
        <v>8</v>
      </c>
      <c r="K257" s="5" t="str">
        <f>VLOOKUP($C257,'[7]Gui chi Quynh'!$C$7:$E$389,3,0)</f>
        <v>A2</v>
      </c>
      <c r="L257" s="19">
        <f>VLOOKUP(K257,Sheet1!$B$2:$C$12,2,TRUE)</f>
        <v>9</v>
      </c>
      <c r="M257" s="5" t="str">
        <f>VLOOKUP($C257,'[8]Gui chi Quynh'!$C$7:$E$388,3,0)</f>
        <v>A4</v>
      </c>
      <c r="N257" s="19">
        <f>VLOOKUP(M257,Sheet1!$B$2:$C$12,2,TRUE)</f>
        <v>7</v>
      </c>
      <c r="O257" s="5">
        <f t="shared" si="104"/>
        <v>7.6</v>
      </c>
      <c r="P257" s="226">
        <f t="shared" si="105"/>
        <v>0</v>
      </c>
      <c r="Q257" s="9" t="str">
        <f t="shared" si="94"/>
        <v>Tốt</v>
      </c>
      <c r="R257" s="82"/>
      <c r="S257" s="17"/>
      <c r="T257" s="19" t="e">
        <f>VLOOKUP(S257,Sheet1!$B$2:$C$12,2,TRUE)</f>
        <v>#N/A</v>
      </c>
      <c r="U257" s="5"/>
      <c r="V257" s="19" t="e">
        <f>VLOOKUP(U257,Sheet1!$B$2:$C$12,2,TRUE)</f>
        <v>#N/A</v>
      </c>
      <c r="W257" s="5"/>
      <c r="X257" s="19" t="e">
        <f>VLOOKUP(W257,Sheet1!$B$2:$C$12,2,TRUE)</f>
        <v>#N/A</v>
      </c>
      <c r="Y257" s="5"/>
      <c r="Z257" s="19" t="e">
        <f>VLOOKUP(Y257,Sheet1!$B$2:$C$12,2,TRUE)</f>
        <v>#N/A</v>
      </c>
      <c r="AA257" s="5"/>
      <c r="AB257" s="19" t="e">
        <f>VLOOKUP(AA257,Sheet1!$B$2:$C$12,2,TRUE)</f>
        <v>#N/A</v>
      </c>
      <c r="AC257" s="5" t="e">
        <f t="shared" si="91"/>
        <v>#N/A</v>
      </c>
      <c r="AD257" s="226">
        <f t="shared" si="100"/>
        <v>0</v>
      </c>
      <c r="AE257" s="9" t="e">
        <f t="shared" si="101"/>
        <v>#N/A</v>
      </c>
      <c r="AF257" s="5" t="e">
        <f t="shared" si="92"/>
        <v>#N/A</v>
      </c>
      <c r="AG257" s="226">
        <f t="shared" si="93"/>
        <v>0</v>
      </c>
      <c r="AH257" s="9" t="e">
        <f t="shared" si="85"/>
        <v>#N/A</v>
      </c>
      <c r="AI257" s="227"/>
      <c r="AJ257" s="9" t="e">
        <f t="shared" si="86"/>
        <v>#N/A</v>
      </c>
      <c r="AK257" s="9">
        <f t="shared" si="103"/>
        <v>0</v>
      </c>
      <c r="AL257" s="9" t="e">
        <f t="shared" si="88"/>
        <v>#N/A</v>
      </c>
      <c r="AM257" s="9" t="e">
        <f t="shared" si="102"/>
        <v>#N/A</v>
      </c>
      <c r="AN257" s="5"/>
      <c r="AO257" s="5"/>
      <c r="AP257" s="9"/>
      <c r="AQ257" s="5"/>
      <c r="AR257" s="29"/>
      <c r="AS257" s="29"/>
    </row>
    <row r="258" spans="1:45" s="7" customFormat="1" ht="20.100000000000001" hidden="1" customHeight="1" x14ac:dyDescent="0.25">
      <c r="A258" s="86">
        <f t="shared" si="106"/>
        <v>220</v>
      </c>
      <c r="B258" s="274" t="s">
        <v>157</v>
      </c>
      <c r="C258" s="9" t="s">
        <v>623</v>
      </c>
      <c r="D258" s="38"/>
      <c r="E258" s="5" t="str">
        <f>VLOOKUP($C258,'[4]Gui chi Quynh'!$D$7:$F$393,3,0)</f>
        <v>A4</v>
      </c>
      <c r="F258" s="19">
        <f>VLOOKUP(E258,Sheet1!$B$2:$C$12,2,TRUE)</f>
        <v>7</v>
      </c>
      <c r="G258" s="5" t="str">
        <f>VLOOKUP($C258,'[5]Gui chi Quynh'!$C$7:$E$391,3,0)</f>
        <v>A4</v>
      </c>
      <c r="H258" s="19">
        <f>VLOOKUP(G258,Sheet1!$B$2:$C$12,2,TRUE)</f>
        <v>7</v>
      </c>
      <c r="I258" s="5" t="str">
        <f>VLOOKUP($C258,'[6]Gui chi Quynh'!$C$7:$E$389,3,0)</f>
        <v>A4</v>
      </c>
      <c r="J258" s="19">
        <f>VLOOKUP(I258,Sheet1!$B$2:$C$12,2,TRUE)</f>
        <v>7</v>
      </c>
      <c r="K258" s="5" t="str">
        <f>VLOOKUP($C258,'[7]Gui chi Quynh'!$C$7:$E$389,3,0)</f>
        <v>A3</v>
      </c>
      <c r="L258" s="19">
        <f>VLOOKUP(K258,Sheet1!$B$2:$C$12,2,TRUE)</f>
        <v>8</v>
      </c>
      <c r="M258" s="5" t="str">
        <f>VLOOKUP($C258,'[8]Gui chi Quynh'!$C$7:$E$388,3,0)</f>
        <v>A4</v>
      </c>
      <c r="N258" s="19">
        <f>VLOOKUP(M258,Sheet1!$B$2:$C$12,2,TRUE)</f>
        <v>7</v>
      </c>
      <c r="O258" s="5">
        <f t="shared" si="104"/>
        <v>7.2</v>
      </c>
      <c r="P258" s="226">
        <f t="shared" si="105"/>
        <v>0</v>
      </c>
      <c r="Q258" s="9" t="str">
        <f t="shared" si="94"/>
        <v>Tốt</v>
      </c>
      <c r="R258" s="82"/>
      <c r="S258" s="17"/>
      <c r="T258" s="19" t="e">
        <f>VLOOKUP(S258,Sheet1!$B$2:$C$12,2,TRUE)</f>
        <v>#N/A</v>
      </c>
      <c r="U258" s="5"/>
      <c r="V258" s="19" t="e">
        <f>VLOOKUP(U258,Sheet1!$B$2:$C$12,2,TRUE)</f>
        <v>#N/A</v>
      </c>
      <c r="W258" s="5"/>
      <c r="X258" s="19" t="e">
        <f>VLOOKUP(W258,Sheet1!$B$2:$C$12,2,TRUE)</f>
        <v>#N/A</v>
      </c>
      <c r="Y258" s="5"/>
      <c r="Z258" s="19" t="e">
        <f>VLOOKUP(Y258,Sheet1!$B$2:$C$12,2,TRUE)</f>
        <v>#N/A</v>
      </c>
      <c r="AA258" s="5"/>
      <c r="AB258" s="19" t="e">
        <f>VLOOKUP(AA258,Sheet1!$B$2:$C$12,2,TRUE)</f>
        <v>#N/A</v>
      </c>
      <c r="AC258" s="5" t="e">
        <f t="shared" si="91"/>
        <v>#N/A</v>
      </c>
      <c r="AD258" s="226">
        <f t="shared" si="100"/>
        <v>0</v>
      </c>
      <c r="AE258" s="9" t="e">
        <f t="shared" si="101"/>
        <v>#N/A</v>
      </c>
      <c r="AF258" s="5" t="e">
        <f t="shared" si="92"/>
        <v>#N/A</v>
      </c>
      <c r="AG258" s="226">
        <f t="shared" si="93"/>
        <v>0</v>
      </c>
      <c r="AH258" s="9" t="e">
        <f t="shared" si="85"/>
        <v>#N/A</v>
      </c>
      <c r="AI258" s="227"/>
      <c r="AJ258" s="9" t="e">
        <f t="shared" si="86"/>
        <v>#N/A</v>
      </c>
      <c r="AK258" s="9">
        <f t="shared" si="103"/>
        <v>0</v>
      </c>
      <c r="AL258" s="9" t="e">
        <f t="shared" si="88"/>
        <v>#N/A</v>
      </c>
      <c r="AM258" s="9" t="e">
        <f t="shared" si="102"/>
        <v>#N/A</v>
      </c>
      <c r="AN258" s="5"/>
      <c r="AO258" s="5"/>
      <c r="AP258" s="9"/>
      <c r="AQ258" s="5"/>
      <c r="AR258" s="29"/>
      <c r="AS258" s="29"/>
    </row>
    <row r="259" spans="1:45" s="7" customFormat="1" ht="20.100000000000001" hidden="1" customHeight="1" x14ac:dyDescent="0.25">
      <c r="A259" s="86">
        <f t="shared" si="106"/>
        <v>221</v>
      </c>
      <c r="B259" s="274" t="s">
        <v>158</v>
      </c>
      <c r="C259" s="9" t="s">
        <v>624</v>
      </c>
      <c r="D259" s="38"/>
      <c r="E259" s="5" t="str">
        <f>VLOOKUP($C259,'[4]Gui chi Quynh'!$D$7:$F$393,3,0)</f>
        <v>A3</v>
      </c>
      <c r="F259" s="19">
        <f>VLOOKUP(E259,Sheet1!$B$2:$C$12,2,TRUE)</f>
        <v>8</v>
      </c>
      <c r="G259" s="5" t="str">
        <f>VLOOKUP($C259,'[5]Gui chi Quynh'!$C$7:$E$391,3,0)</f>
        <v>A4</v>
      </c>
      <c r="H259" s="19">
        <f>VLOOKUP(G259,Sheet1!$B$2:$C$12,2,TRUE)</f>
        <v>7</v>
      </c>
      <c r="I259" s="5" t="str">
        <f>VLOOKUP($C259,'[6]Gui chi Quynh'!$C$7:$E$389,3,0)</f>
        <v>A3</v>
      </c>
      <c r="J259" s="19">
        <f>VLOOKUP(I259,Sheet1!$B$2:$C$12,2,TRUE)</f>
        <v>8</v>
      </c>
      <c r="K259" s="5" t="str">
        <f>VLOOKUP($C259,'[7]Gui chi Quynh'!$C$7:$E$389,3,0)</f>
        <v>A3</v>
      </c>
      <c r="L259" s="19">
        <f>VLOOKUP(K259,Sheet1!$B$2:$C$12,2,TRUE)</f>
        <v>8</v>
      </c>
      <c r="M259" s="5" t="str">
        <f>VLOOKUP($C259,'[8]Gui chi Quynh'!$C$7:$E$388,3,0)</f>
        <v>A3</v>
      </c>
      <c r="N259" s="19">
        <f>VLOOKUP(M259,Sheet1!$B$2:$C$12,2,TRUE)</f>
        <v>8</v>
      </c>
      <c r="O259" s="5">
        <f t="shared" si="104"/>
        <v>7.8</v>
      </c>
      <c r="P259" s="226">
        <f t="shared" si="105"/>
        <v>0</v>
      </c>
      <c r="Q259" s="9" t="str">
        <f t="shared" si="94"/>
        <v>Tốt</v>
      </c>
      <c r="R259" s="82"/>
      <c r="S259" s="17"/>
      <c r="T259" s="19" t="e">
        <f>VLOOKUP(S259,Sheet1!$B$2:$C$12,2,TRUE)</f>
        <v>#N/A</v>
      </c>
      <c r="U259" s="5"/>
      <c r="V259" s="19" t="e">
        <f>VLOOKUP(U259,Sheet1!$B$2:$C$12,2,TRUE)</f>
        <v>#N/A</v>
      </c>
      <c r="W259" s="5"/>
      <c r="X259" s="19" t="e">
        <f>VLOOKUP(W259,Sheet1!$B$2:$C$12,2,TRUE)</f>
        <v>#N/A</v>
      </c>
      <c r="Y259" s="5"/>
      <c r="Z259" s="19" t="e">
        <f>VLOOKUP(Y259,Sheet1!$B$2:$C$12,2,TRUE)</f>
        <v>#N/A</v>
      </c>
      <c r="AA259" s="5"/>
      <c r="AB259" s="19" t="e">
        <f>VLOOKUP(AA259,Sheet1!$B$2:$C$12,2,TRUE)</f>
        <v>#N/A</v>
      </c>
      <c r="AC259" s="5" t="e">
        <f t="shared" si="91"/>
        <v>#N/A</v>
      </c>
      <c r="AD259" s="226">
        <f t="shared" si="100"/>
        <v>0</v>
      </c>
      <c r="AE259" s="9" t="e">
        <f t="shared" si="101"/>
        <v>#N/A</v>
      </c>
      <c r="AF259" s="5" t="e">
        <f t="shared" si="92"/>
        <v>#N/A</v>
      </c>
      <c r="AG259" s="226">
        <f t="shared" si="93"/>
        <v>0</v>
      </c>
      <c r="AH259" s="9" t="e">
        <f t="shared" si="85"/>
        <v>#N/A</v>
      </c>
      <c r="AI259" s="227"/>
      <c r="AJ259" s="9" t="e">
        <f t="shared" si="86"/>
        <v>#N/A</v>
      </c>
      <c r="AK259" s="9">
        <f t="shared" si="103"/>
        <v>0</v>
      </c>
      <c r="AL259" s="9" t="e">
        <f t="shared" si="88"/>
        <v>#N/A</v>
      </c>
      <c r="AM259" s="9" t="e">
        <f t="shared" si="102"/>
        <v>#N/A</v>
      </c>
      <c r="AN259" s="5"/>
      <c r="AO259" s="5"/>
      <c r="AP259" s="9"/>
      <c r="AQ259" s="5"/>
      <c r="AR259" s="29"/>
      <c r="AS259" s="29"/>
    </row>
    <row r="260" spans="1:45" s="7" customFormat="1" ht="20.100000000000001" hidden="1" customHeight="1" x14ac:dyDescent="0.25">
      <c r="A260" s="86">
        <f t="shared" si="106"/>
        <v>222</v>
      </c>
      <c r="B260" s="274" t="s">
        <v>159</v>
      </c>
      <c r="C260" s="9" t="s">
        <v>625</v>
      </c>
      <c r="D260" s="38"/>
      <c r="E260" s="5" t="str">
        <f>VLOOKUP($C260,'[4]Gui chi Quynh'!$D$7:$F$393,3,0)</f>
        <v>A4</v>
      </c>
      <c r="F260" s="19">
        <f>VLOOKUP(E260,Sheet1!$B$2:$C$12,2,TRUE)</f>
        <v>7</v>
      </c>
      <c r="G260" s="5" t="str">
        <f>VLOOKUP($C260,'[5]Gui chi Quynh'!$C$7:$E$391,3,0)</f>
        <v>A4</v>
      </c>
      <c r="H260" s="19">
        <f>VLOOKUP(G260,Sheet1!$B$2:$C$12,2,TRUE)</f>
        <v>7</v>
      </c>
      <c r="I260" s="5" t="str">
        <f>VLOOKUP($C260,'[6]Gui chi Quynh'!$C$7:$E$389,3,0)</f>
        <v>A4</v>
      </c>
      <c r="J260" s="19">
        <f>VLOOKUP(I260,Sheet1!$B$2:$C$12,2,TRUE)</f>
        <v>7</v>
      </c>
      <c r="K260" s="5" t="str">
        <f>VLOOKUP($C260,'[7]Gui chi Quynh'!$C$7:$E$389,3,0)</f>
        <v>A3</v>
      </c>
      <c r="L260" s="19">
        <f>VLOOKUP(K260,Sheet1!$B$2:$C$12,2,TRUE)</f>
        <v>8</v>
      </c>
      <c r="M260" s="5" t="str">
        <f>VLOOKUP($C260,'[8]Gui chi Quynh'!$C$7:$E$388,3,0)</f>
        <v>A3</v>
      </c>
      <c r="N260" s="19">
        <f>VLOOKUP(M260,Sheet1!$B$2:$C$12,2,TRUE)</f>
        <v>8</v>
      </c>
      <c r="O260" s="5">
        <f t="shared" si="104"/>
        <v>7.4</v>
      </c>
      <c r="P260" s="226">
        <f t="shared" si="105"/>
        <v>0</v>
      </c>
      <c r="Q260" s="9" t="str">
        <f t="shared" si="94"/>
        <v>Tốt</v>
      </c>
      <c r="R260" s="82"/>
      <c r="S260" s="17"/>
      <c r="T260" s="19" t="e">
        <f>VLOOKUP(S260,Sheet1!$B$2:$C$12,2,TRUE)</f>
        <v>#N/A</v>
      </c>
      <c r="U260" s="5"/>
      <c r="V260" s="19" t="e">
        <f>VLOOKUP(U260,Sheet1!$B$2:$C$12,2,TRUE)</f>
        <v>#N/A</v>
      </c>
      <c r="W260" s="5"/>
      <c r="X260" s="19" t="e">
        <f>VLOOKUP(W260,Sheet1!$B$2:$C$12,2,TRUE)</f>
        <v>#N/A</v>
      </c>
      <c r="Y260" s="5"/>
      <c r="Z260" s="19" t="e">
        <f>VLOOKUP(Y260,Sheet1!$B$2:$C$12,2,TRUE)</f>
        <v>#N/A</v>
      </c>
      <c r="AA260" s="5"/>
      <c r="AB260" s="19" t="e">
        <f>VLOOKUP(AA260,Sheet1!$B$2:$C$12,2,TRUE)</f>
        <v>#N/A</v>
      </c>
      <c r="AC260" s="5" t="e">
        <f t="shared" si="91"/>
        <v>#N/A</v>
      </c>
      <c r="AD260" s="226">
        <f t="shared" si="100"/>
        <v>0</v>
      </c>
      <c r="AE260" s="9" t="e">
        <f t="shared" si="101"/>
        <v>#N/A</v>
      </c>
      <c r="AF260" s="5" t="e">
        <f t="shared" si="92"/>
        <v>#N/A</v>
      </c>
      <c r="AG260" s="226">
        <f t="shared" si="93"/>
        <v>0</v>
      </c>
      <c r="AH260" s="9" t="e">
        <f t="shared" si="85"/>
        <v>#N/A</v>
      </c>
      <c r="AI260" s="227"/>
      <c r="AJ260" s="9" t="e">
        <f t="shared" si="86"/>
        <v>#N/A</v>
      </c>
      <c r="AK260" s="9">
        <f t="shared" si="103"/>
        <v>0</v>
      </c>
      <c r="AL260" s="9" t="e">
        <f t="shared" si="88"/>
        <v>#N/A</v>
      </c>
      <c r="AM260" s="9" t="e">
        <f t="shared" si="102"/>
        <v>#N/A</v>
      </c>
      <c r="AN260" s="5"/>
      <c r="AO260" s="5"/>
      <c r="AP260" s="9"/>
      <c r="AQ260" s="5"/>
      <c r="AR260" s="29"/>
      <c r="AS260" s="29"/>
    </row>
    <row r="261" spans="1:45" s="7" customFormat="1" ht="20.100000000000001" hidden="1" customHeight="1" x14ac:dyDescent="0.25">
      <c r="A261" s="86">
        <f t="shared" si="106"/>
        <v>223</v>
      </c>
      <c r="B261" s="274" t="s">
        <v>160</v>
      </c>
      <c r="C261" s="9" t="s">
        <v>626</v>
      </c>
      <c r="D261" s="38"/>
      <c r="E261" s="5" t="str">
        <f>VLOOKUP($C261,'[4]Gui chi Quynh'!$D$7:$F$393,3,0)</f>
        <v>A4</v>
      </c>
      <c r="F261" s="19">
        <f>VLOOKUP(E261,Sheet1!$B$2:$C$12,2,TRUE)</f>
        <v>7</v>
      </c>
      <c r="G261" s="5" t="str">
        <f>VLOOKUP($C261,'[5]Gui chi Quynh'!$C$7:$E$391,3,0)</f>
        <v>A4</v>
      </c>
      <c r="H261" s="19">
        <f>VLOOKUP(G261,Sheet1!$B$2:$C$12,2,TRUE)</f>
        <v>7</v>
      </c>
      <c r="I261" s="5" t="str">
        <f>VLOOKUP($C261,'[6]Gui chi Quynh'!$C$7:$E$389,3,0)</f>
        <v>A4</v>
      </c>
      <c r="J261" s="19">
        <f>VLOOKUP(I261,Sheet1!$B$2:$C$12,2,TRUE)</f>
        <v>7</v>
      </c>
      <c r="K261" s="5" t="str">
        <f>VLOOKUP($C261,'[7]Gui chi Quynh'!$C$7:$E$389,3,0)</f>
        <v>A3</v>
      </c>
      <c r="L261" s="19">
        <f>VLOOKUP(K261,Sheet1!$B$2:$C$12,2,TRUE)</f>
        <v>8</v>
      </c>
      <c r="M261" s="5" t="str">
        <f>VLOOKUP($C261,'[8]Gui chi Quynh'!$C$7:$E$388,3,0)</f>
        <v>A4</v>
      </c>
      <c r="N261" s="19">
        <f>VLOOKUP(M261,Sheet1!$B$2:$C$12,2,TRUE)</f>
        <v>7</v>
      </c>
      <c r="O261" s="5">
        <f t="shared" si="104"/>
        <v>7.2</v>
      </c>
      <c r="P261" s="226">
        <f t="shared" si="105"/>
        <v>0</v>
      </c>
      <c r="Q261" s="9" t="str">
        <f t="shared" si="94"/>
        <v>Tốt</v>
      </c>
      <c r="R261" s="82"/>
      <c r="S261" s="17"/>
      <c r="T261" s="19" t="e">
        <f>VLOOKUP(S261,Sheet1!$B$2:$C$12,2,TRUE)</f>
        <v>#N/A</v>
      </c>
      <c r="U261" s="5"/>
      <c r="V261" s="19" t="e">
        <f>VLOOKUP(U261,Sheet1!$B$2:$C$12,2,TRUE)</f>
        <v>#N/A</v>
      </c>
      <c r="W261" s="5"/>
      <c r="X261" s="19" t="e">
        <f>VLOOKUP(W261,Sheet1!$B$2:$C$12,2,TRUE)</f>
        <v>#N/A</v>
      </c>
      <c r="Y261" s="5"/>
      <c r="Z261" s="19" t="e">
        <f>VLOOKUP(Y261,Sheet1!$B$2:$C$12,2,TRUE)</f>
        <v>#N/A</v>
      </c>
      <c r="AA261" s="5"/>
      <c r="AB261" s="19" t="e">
        <f>VLOOKUP(AA261,Sheet1!$B$2:$C$12,2,TRUE)</f>
        <v>#N/A</v>
      </c>
      <c r="AC261" s="5" t="e">
        <f t="shared" si="91"/>
        <v>#N/A</v>
      </c>
      <c r="AD261" s="226">
        <f t="shared" si="100"/>
        <v>0</v>
      </c>
      <c r="AE261" s="9" t="e">
        <f t="shared" si="101"/>
        <v>#N/A</v>
      </c>
      <c r="AF261" s="5" t="e">
        <f t="shared" si="92"/>
        <v>#N/A</v>
      </c>
      <c r="AG261" s="226">
        <f t="shared" si="93"/>
        <v>0</v>
      </c>
      <c r="AH261" s="9" t="e">
        <f t="shared" si="85"/>
        <v>#N/A</v>
      </c>
      <c r="AI261" s="227"/>
      <c r="AJ261" s="9" t="e">
        <f t="shared" si="86"/>
        <v>#N/A</v>
      </c>
      <c r="AK261" s="9">
        <f t="shared" si="103"/>
        <v>0</v>
      </c>
      <c r="AL261" s="9" t="e">
        <f t="shared" si="88"/>
        <v>#N/A</v>
      </c>
      <c r="AM261" s="9" t="e">
        <f t="shared" si="102"/>
        <v>#N/A</v>
      </c>
      <c r="AN261" s="5"/>
      <c r="AO261" s="5"/>
      <c r="AP261" s="9"/>
      <c r="AQ261" s="5"/>
      <c r="AR261" s="29"/>
      <c r="AS261" s="29"/>
    </row>
    <row r="262" spans="1:45" s="7" customFormat="1" ht="20.100000000000001" hidden="1" customHeight="1" x14ac:dyDescent="0.25">
      <c r="A262" s="86">
        <f t="shared" si="106"/>
        <v>224</v>
      </c>
      <c r="B262" s="274" t="s">
        <v>161</v>
      </c>
      <c r="C262" s="9" t="s">
        <v>627</v>
      </c>
      <c r="D262" s="38"/>
      <c r="E262" s="5" t="str">
        <f>VLOOKUP($C262,'[4]Gui chi Quynh'!$D$7:$F$393,3,0)</f>
        <v>A4</v>
      </c>
      <c r="F262" s="19">
        <f>VLOOKUP(E262,Sheet1!$B$2:$C$12,2,TRUE)</f>
        <v>7</v>
      </c>
      <c r="G262" s="5" t="str">
        <f>VLOOKUP($C262,'[5]Gui chi Quynh'!$C$7:$E$391,3,0)</f>
        <v>A4</v>
      </c>
      <c r="H262" s="19">
        <f>VLOOKUP(G262,Sheet1!$B$2:$C$12,2,TRUE)</f>
        <v>7</v>
      </c>
      <c r="I262" s="5" t="str">
        <f>VLOOKUP($C262,'[6]Gui chi Quynh'!$C$7:$E$389,3,0)</f>
        <v>A3</v>
      </c>
      <c r="J262" s="19">
        <f>VLOOKUP(I262,Sheet1!$B$2:$C$12,2,TRUE)</f>
        <v>8</v>
      </c>
      <c r="K262" s="5" t="str">
        <f>VLOOKUP($C262,'[7]Gui chi Quynh'!$C$7:$E$389,3,0)</f>
        <v>A4</v>
      </c>
      <c r="L262" s="19">
        <f>VLOOKUP(K262,Sheet1!$B$2:$C$12,2,TRUE)</f>
        <v>7</v>
      </c>
      <c r="M262" s="5" t="str">
        <f>VLOOKUP($C262,'[8]Gui chi Quynh'!$C$7:$E$388,3,0)</f>
        <v>A4</v>
      </c>
      <c r="N262" s="19">
        <f>VLOOKUP(M262,Sheet1!$B$2:$C$12,2,TRUE)</f>
        <v>7</v>
      </c>
      <c r="O262" s="5">
        <f t="shared" si="104"/>
        <v>7.2</v>
      </c>
      <c r="P262" s="226">
        <f t="shared" si="105"/>
        <v>0</v>
      </c>
      <c r="Q262" s="9" t="str">
        <f t="shared" si="94"/>
        <v>Tốt</v>
      </c>
      <c r="R262" s="82"/>
      <c r="S262" s="17"/>
      <c r="T262" s="19" t="e">
        <f>VLOOKUP(S262,Sheet1!$B$2:$C$12,2,TRUE)</f>
        <v>#N/A</v>
      </c>
      <c r="U262" s="5"/>
      <c r="V262" s="19" t="e">
        <f>VLOOKUP(U262,Sheet1!$B$2:$C$12,2,TRUE)</f>
        <v>#N/A</v>
      </c>
      <c r="W262" s="5"/>
      <c r="X262" s="19" t="e">
        <f>VLOOKUP(W262,Sheet1!$B$2:$C$12,2,TRUE)</f>
        <v>#N/A</v>
      </c>
      <c r="Y262" s="5"/>
      <c r="Z262" s="19" t="e">
        <f>VLOOKUP(Y262,Sheet1!$B$2:$C$12,2,TRUE)</f>
        <v>#N/A</v>
      </c>
      <c r="AA262" s="5"/>
      <c r="AB262" s="19" t="e">
        <f>VLOOKUP(AA262,Sheet1!$B$2:$C$12,2,TRUE)</f>
        <v>#N/A</v>
      </c>
      <c r="AC262" s="5" t="e">
        <f t="shared" si="91"/>
        <v>#N/A</v>
      </c>
      <c r="AD262" s="226">
        <f t="shared" si="100"/>
        <v>0</v>
      </c>
      <c r="AE262" s="9" t="e">
        <f t="shared" si="101"/>
        <v>#N/A</v>
      </c>
      <c r="AF262" s="5" t="e">
        <f t="shared" si="92"/>
        <v>#N/A</v>
      </c>
      <c r="AG262" s="226">
        <f t="shared" si="93"/>
        <v>0</v>
      </c>
      <c r="AH262" s="9" t="e">
        <f t="shared" si="85"/>
        <v>#N/A</v>
      </c>
      <c r="AI262" s="227"/>
      <c r="AJ262" s="9" t="e">
        <f t="shared" si="86"/>
        <v>#N/A</v>
      </c>
      <c r="AK262" s="9">
        <f t="shared" si="103"/>
        <v>0</v>
      </c>
      <c r="AL262" s="9" t="e">
        <f t="shared" si="88"/>
        <v>#N/A</v>
      </c>
      <c r="AM262" s="9" t="e">
        <f t="shared" si="102"/>
        <v>#N/A</v>
      </c>
      <c r="AN262" s="5"/>
      <c r="AO262" s="5"/>
      <c r="AP262" s="9"/>
      <c r="AQ262" s="5"/>
      <c r="AR262" s="29"/>
      <c r="AS262" s="29"/>
    </row>
    <row r="263" spans="1:45" s="7" customFormat="1" ht="20.100000000000001" hidden="1" customHeight="1" x14ac:dyDescent="0.25">
      <c r="A263" s="86">
        <f t="shared" si="106"/>
        <v>225</v>
      </c>
      <c r="B263" s="274" t="s">
        <v>152</v>
      </c>
      <c r="C263" s="9" t="s">
        <v>619</v>
      </c>
      <c r="D263" s="38"/>
      <c r="E263" s="5" t="str">
        <f>VLOOKUP($C263,'[4]Gui chi Quynh'!$D$7:$F$393,3,0)</f>
        <v>A4</v>
      </c>
      <c r="F263" s="19">
        <f>VLOOKUP(E263,Sheet1!$B$2:$C$12,2,TRUE)</f>
        <v>7</v>
      </c>
      <c r="G263" s="5" t="str">
        <f>VLOOKUP($C263,'[5]Gui chi Quynh'!$C$7:$E$391,3,0)</f>
        <v>A3</v>
      </c>
      <c r="H263" s="19">
        <f>VLOOKUP(G263,Sheet1!$B$2:$C$12,2,TRUE)</f>
        <v>8</v>
      </c>
      <c r="I263" s="5" t="str">
        <f>VLOOKUP($C263,'[6]Gui chi Quynh'!$C$7:$E$389,3,0)</f>
        <v>A3</v>
      </c>
      <c r="J263" s="19">
        <f>VLOOKUP(I263,Sheet1!$B$2:$C$12,2,TRUE)</f>
        <v>8</v>
      </c>
      <c r="K263" s="5" t="str">
        <f>VLOOKUP($C263,'[7]Gui chi Quynh'!$C$7:$E$389,3,0)</f>
        <v>A3</v>
      </c>
      <c r="L263" s="19">
        <f>VLOOKUP(K263,Sheet1!$B$2:$C$12,2,TRUE)</f>
        <v>8</v>
      </c>
      <c r="M263" s="5" t="str">
        <f>VLOOKUP($C263,'[8]Gui chi Quynh'!$C$7:$E$388,3,0)</f>
        <v>A4</v>
      </c>
      <c r="N263" s="19">
        <f>VLOOKUP(M263,Sheet1!$B$2:$C$12,2,TRUE)</f>
        <v>7</v>
      </c>
      <c r="O263" s="5">
        <f t="shared" si="104"/>
        <v>7.6</v>
      </c>
      <c r="P263" s="226">
        <f t="shared" si="105"/>
        <v>0</v>
      </c>
      <c r="Q263" s="9" t="str">
        <f t="shared" si="94"/>
        <v>Tốt</v>
      </c>
      <c r="R263" s="82"/>
      <c r="S263" s="17"/>
      <c r="T263" s="19" t="e">
        <f>VLOOKUP(S263,Sheet1!$B$2:$C$12,2,TRUE)</f>
        <v>#N/A</v>
      </c>
      <c r="U263" s="5"/>
      <c r="V263" s="19" t="e">
        <f>VLOOKUP(U263,Sheet1!$B$2:$C$12,2,TRUE)</f>
        <v>#N/A</v>
      </c>
      <c r="W263" s="5"/>
      <c r="X263" s="19" t="e">
        <f>VLOOKUP(W263,Sheet1!$B$2:$C$12,2,TRUE)</f>
        <v>#N/A</v>
      </c>
      <c r="Y263" s="5"/>
      <c r="Z263" s="19" t="e">
        <f>VLOOKUP(Y263,Sheet1!$B$2:$C$12,2,TRUE)</f>
        <v>#N/A</v>
      </c>
      <c r="AA263" s="5"/>
      <c r="AB263" s="19" t="e">
        <f>VLOOKUP(AA263,Sheet1!$B$2:$C$12,2,TRUE)</f>
        <v>#N/A</v>
      </c>
      <c r="AC263" s="5" t="e">
        <f t="shared" si="91"/>
        <v>#N/A</v>
      </c>
      <c r="AD263" s="226">
        <f t="shared" si="100"/>
        <v>0</v>
      </c>
      <c r="AE263" s="9" t="e">
        <f t="shared" si="101"/>
        <v>#N/A</v>
      </c>
      <c r="AF263" s="5" t="e">
        <f t="shared" si="92"/>
        <v>#N/A</v>
      </c>
      <c r="AG263" s="226">
        <f t="shared" si="93"/>
        <v>0</v>
      </c>
      <c r="AH263" s="9" t="e">
        <f t="shared" ref="AH263:AH300" si="107">IF(AG263&gt;=3,"Không hoàn thành",IF(AND($AF263&gt;=8,$AF263&lt;=10,AG263=0),"Xuất sắc",IF(AND($AF263&gt;=8,$AF263&lt;=10,AG263=1),"Tốt",IF(AND($AF263&gt;=8,$AF263&lt;=10,AG263=2),"Hoàn thành",IF(AND($AF263&gt;6,$AF263&lt;8,AG263&lt;=1),"Tốt",IF(AND($AF263&gt;6,$AF263&lt;8,AG263=2),"Hoàn thành",IF(AND($AF263&gt;=5,$AF263&lt;=6,AG263&lt;=2),"Hoàn thành",IF(AND($AF263&lt;5,AG263&gt;3),"Không hoàn thành",""))))))))</f>
        <v>#N/A</v>
      </c>
      <c r="AI263" s="227"/>
      <c r="AJ263" s="9" t="e">
        <f t="shared" ref="AJ263:AJ307" si="108">ROUND(AVERAGE(O263,AC263),2)</f>
        <v>#N/A</v>
      </c>
      <c r="AK263" s="9">
        <f t="shared" si="103"/>
        <v>0</v>
      </c>
      <c r="AL263" s="9" t="e">
        <f t="shared" ref="AL263:AL307" si="109">IF($AJ263&gt;=8,"Xuất sắc",IF($AJ263&gt;6,"Tốt",IF($AJ263&gt;=5,"Hoàn thành","Không hoàn thành")))</f>
        <v>#N/A</v>
      </c>
      <c r="AM263" s="9" t="e">
        <f t="shared" si="102"/>
        <v>#N/A</v>
      </c>
      <c r="AN263" s="5"/>
      <c r="AO263" s="5"/>
      <c r="AP263" s="9"/>
      <c r="AQ263" s="5"/>
      <c r="AR263" s="29"/>
      <c r="AS263" s="29"/>
    </row>
    <row r="264" spans="1:45" s="7" customFormat="1" ht="20.100000000000001" hidden="1" customHeight="1" x14ac:dyDescent="0.25">
      <c r="A264" s="86">
        <f t="shared" si="106"/>
        <v>226</v>
      </c>
      <c r="B264" s="274" t="s">
        <v>163</v>
      </c>
      <c r="C264" s="9" t="s">
        <v>628</v>
      </c>
      <c r="D264" s="38"/>
      <c r="E264" s="5" t="str">
        <f>VLOOKUP($C264,'[4]Gui chi Quynh'!$D$7:$F$393,3,0)</f>
        <v>A4</v>
      </c>
      <c r="F264" s="19">
        <f>VLOOKUP(E264,Sheet1!$B$2:$C$12,2,TRUE)</f>
        <v>7</v>
      </c>
      <c r="G264" s="5" t="str">
        <f>VLOOKUP($C264,'[5]Gui chi Quynh'!$C$7:$E$391,3,0)</f>
        <v>A4</v>
      </c>
      <c r="H264" s="19">
        <f>VLOOKUP(G264,Sheet1!$B$2:$C$12,2,TRUE)</f>
        <v>7</v>
      </c>
      <c r="I264" s="5" t="str">
        <f>VLOOKUP($C264,'[6]Gui chi Quynh'!$C$7:$E$389,3,0)</f>
        <v>A3</v>
      </c>
      <c r="J264" s="19">
        <f>VLOOKUP(I264,Sheet1!$B$2:$C$12,2,TRUE)</f>
        <v>8</v>
      </c>
      <c r="K264" s="5" t="str">
        <f>VLOOKUP($C264,'[7]Gui chi Quynh'!$C$7:$E$389,3,0)</f>
        <v>A4</v>
      </c>
      <c r="L264" s="19">
        <f>VLOOKUP(K264,Sheet1!$B$2:$C$12,2,TRUE)</f>
        <v>7</v>
      </c>
      <c r="M264" s="5" t="str">
        <f>VLOOKUP($C264,'[8]Gui chi Quynh'!$C$7:$E$388,3,0)</f>
        <v>A3</v>
      </c>
      <c r="N264" s="19">
        <f>VLOOKUP(M264,Sheet1!$B$2:$C$12,2,TRUE)</f>
        <v>8</v>
      </c>
      <c r="O264" s="5">
        <f t="shared" si="104"/>
        <v>7.4</v>
      </c>
      <c r="P264" s="226">
        <f t="shared" si="105"/>
        <v>0</v>
      </c>
      <c r="Q264" s="9" t="str">
        <f t="shared" si="94"/>
        <v>Tốt</v>
      </c>
      <c r="R264" s="82"/>
      <c r="S264" s="17"/>
      <c r="T264" s="19" t="e">
        <f>VLOOKUP(S264,Sheet1!$B$2:$C$12,2,TRUE)</f>
        <v>#N/A</v>
      </c>
      <c r="U264" s="5"/>
      <c r="V264" s="19" t="e">
        <f>VLOOKUP(U264,Sheet1!$B$2:$C$12,2,TRUE)</f>
        <v>#N/A</v>
      </c>
      <c r="W264" s="5"/>
      <c r="X264" s="19" t="e">
        <f>VLOOKUP(W264,Sheet1!$B$2:$C$12,2,TRUE)</f>
        <v>#N/A</v>
      </c>
      <c r="Y264" s="5"/>
      <c r="Z264" s="19" t="e">
        <f>VLOOKUP(Y264,Sheet1!$B$2:$C$12,2,TRUE)</f>
        <v>#N/A</v>
      </c>
      <c r="AA264" s="5"/>
      <c r="AB264" s="19" t="e">
        <f>VLOOKUP(AA264,Sheet1!$B$2:$C$12,2,TRUE)</f>
        <v>#N/A</v>
      </c>
      <c r="AC264" s="5" t="e">
        <f t="shared" si="91"/>
        <v>#N/A</v>
      </c>
      <c r="AD264" s="226">
        <f t="shared" si="100"/>
        <v>0</v>
      </c>
      <c r="AE264" s="9" t="e">
        <f t="shared" si="101"/>
        <v>#N/A</v>
      </c>
      <c r="AF264" s="5" t="e">
        <f t="shared" si="92"/>
        <v>#N/A</v>
      </c>
      <c r="AG264" s="226">
        <f t="shared" si="93"/>
        <v>0</v>
      </c>
      <c r="AH264" s="9" t="e">
        <f t="shared" si="107"/>
        <v>#N/A</v>
      </c>
      <c r="AI264" s="227"/>
      <c r="AJ264" s="9" t="e">
        <f t="shared" si="108"/>
        <v>#N/A</v>
      </c>
      <c r="AK264" s="9">
        <f t="shared" si="103"/>
        <v>0</v>
      </c>
      <c r="AL264" s="9" t="e">
        <f t="shared" si="109"/>
        <v>#N/A</v>
      </c>
      <c r="AM264" s="9" t="e">
        <f t="shared" si="102"/>
        <v>#N/A</v>
      </c>
      <c r="AN264" s="5"/>
      <c r="AO264" s="5"/>
      <c r="AP264" s="9"/>
      <c r="AQ264" s="5"/>
      <c r="AR264" s="29"/>
      <c r="AS264" s="29"/>
    </row>
    <row r="265" spans="1:45" s="7" customFormat="1" ht="20.100000000000001" hidden="1" customHeight="1" x14ac:dyDescent="0.25">
      <c r="A265" s="86">
        <f t="shared" si="106"/>
        <v>227</v>
      </c>
      <c r="B265" s="274" t="s">
        <v>300</v>
      </c>
      <c r="C265" s="9" t="s">
        <v>629</v>
      </c>
      <c r="D265" s="38"/>
      <c r="E265" s="5" t="str">
        <f>VLOOKUP($C265,'[4]Gui chi Quynh'!$D$7:$F$393,3,0)</f>
        <v>A4</v>
      </c>
      <c r="F265" s="19">
        <f>VLOOKUP(E265,Sheet1!$B$2:$C$12,2,TRUE)</f>
        <v>7</v>
      </c>
      <c r="G265" s="5" t="str">
        <f>VLOOKUP($C265,'[5]Gui chi Quynh'!$C$7:$E$391,3,0)</f>
        <v>A4</v>
      </c>
      <c r="H265" s="19">
        <f>VLOOKUP(G265,Sheet1!$B$2:$C$12,2,TRUE)</f>
        <v>7</v>
      </c>
      <c r="I265" s="5" t="str">
        <f>VLOOKUP($C265,'[6]Gui chi Quynh'!$C$7:$E$389,3,0)</f>
        <v>A4</v>
      </c>
      <c r="J265" s="19">
        <f>VLOOKUP(I265,Sheet1!$B$2:$C$12,2,TRUE)</f>
        <v>7</v>
      </c>
      <c r="K265" s="5" t="str">
        <f>VLOOKUP($C265,'[7]Gui chi Quynh'!$C$7:$E$389,3,0)</f>
        <v>A4</v>
      </c>
      <c r="L265" s="19">
        <f>VLOOKUP(K265,Sheet1!$B$2:$C$12,2,TRUE)</f>
        <v>7</v>
      </c>
      <c r="M265" s="5" t="str">
        <f>VLOOKUP($C265,'[8]Gui chi Quynh'!$C$7:$E$388,3,0)</f>
        <v>A4</v>
      </c>
      <c r="N265" s="19">
        <f>VLOOKUP(M265,Sheet1!$B$2:$C$12,2,TRUE)</f>
        <v>7</v>
      </c>
      <c r="O265" s="5">
        <f t="shared" si="104"/>
        <v>7</v>
      </c>
      <c r="P265" s="226">
        <f t="shared" si="105"/>
        <v>0</v>
      </c>
      <c r="Q265" s="9" t="str">
        <f t="shared" si="94"/>
        <v>Tốt</v>
      </c>
      <c r="R265" s="82"/>
      <c r="S265" s="17"/>
      <c r="T265" s="19" t="e">
        <f>VLOOKUP(S265,Sheet1!$B$2:$C$12,2,TRUE)</f>
        <v>#N/A</v>
      </c>
      <c r="U265" s="5"/>
      <c r="V265" s="19" t="e">
        <f>VLOOKUP(U265,Sheet1!$B$2:$C$12,2,TRUE)</f>
        <v>#N/A</v>
      </c>
      <c r="W265" s="5"/>
      <c r="X265" s="19" t="e">
        <f>VLOOKUP(W265,Sheet1!$B$2:$C$12,2,TRUE)</f>
        <v>#N/A</v>
      </c>
      <c r="Y265" s="5"/>
      <c r="Z265" s="19" t="e">
        <f>VLOOKUP(Y265,Sheet1!$B$2:$C$12,2,TRUE)</f>
        <v>#N/A</v>
      </c>
      <c r="AA265" s="5"/>
      <c r="AB265" s="19" t="e">
        <f>VLOOKUP(AA265,Sheet1!$B$2:$C$12,2,TRUE)</f>
        <v>#N/A</v>
      </c>
      <c r="AC265" s="5" t="e">
        <f t="shared" si="91"/>
        <v>#N/A</v>
      </c>
      <c r="AD265" s="226">
        <f t="shared" si="100"/>
        <v>0</v>
      </c>
      <c r="AE265" s="9" t="e">
        <f t="shared" si="101"/>
        <v>#N/A</v>
      </c>
      <c r="AF265" s="5" t="e">
        <f t="shared" si="92"/>
        <v>#N/A</v>
      </c>
      <c r="AG265" s="226">
        <f t="shared" si="93"/>
        <v>0</v>
      </c>
      <c r="AH265" s="9" t="e">
        <f t="shared" si="107"/>
        <v>#N/A</v>
      </c>
      <c r="AI265" s="227"/>
      <c r="AJ265" s="9" t="e">
        <f t="shared" si="108"/>
        <v>#N/A</v>
      </c>
      <c r="AK265" s="9">
        <f t="shared" si="103"/>
        <v>0</v>
      </c>
      <c r="AL265" s="9" t="e">
        <f t="shared" si="109"/>
        <v>#N/A</v>
      </c>
      <c r="AM265" s="9" t="e">
        <f t="shared" si="102"/>
        <v>#N/A</v>
      </c>
      <c r="AN265" s="5"/>
      <c r="AO265" s="5"/>
      <c r="AP265" s="9"/>
      <c r="AQ265" s="5"/>
      <c r="AR265" s="29"/>
      <c r="AS265" s="29"/>
    </row>
    <row r="266" spans="1:45" s="7" customFormat="1" ht="20.100000000000001" hidden="1" customHeight="1" x14ac:dyDescent="0.25">
      <c r="A266" s="86">
        <f t="shared" si="106"/>
        <v>228</v>
      </c>
      <c r="B266" s="274" t="s">
        <v>301</v>
      </c>
      <c r="C266" s="9" t="s">
        <v>630</v>
      </c>
      <c r="D266" s="38"/>
      <c r="E266" s="5" t="str">
        <f>VLOOKUP($C266,'[4]Gui chi Quynh'!$D$7:$F$393,3,0)</f>
        <v>A3</v>
      </c>
      <c r="F266" s="19">
        <f>VLOOKUP(E266,Sheet1!$B$2:$C$12,2,TRUE)</f>
        <v>8</v>
      </c>
      <c r="G266" s="5" t="str">
        <f>VLOOKUP($C266,'[5]Gui chi Quynh'!$C$7:$E$391,3,0)</f>
        <v>A3</v>
      </c>
      <c r="H266" s="19">
        <f>VLOOKUP(G266,Sheet1!$B$2:$C$12,2,TRUE)</f>
        <v>8</v>
      </c>
      <c r="I266" s="5" t="str">
        <f>VLOOKUP($C266,'[6]Gui chi Quynh'!$C$7:$E$389,3,0)</f>
        <v>A3</v>
      </c>
      <c r="J266" s="19">
        <f>VLOOKUP(I266,Sheet1!$B$2:$C$12,2,TRUE)</f>
        <v>8</v>
      </c>
      <c r="K266" s="5" t="str">
        <f>VLOOKUP($C266,'[7]Gui chi Quynh'!$C$7:$E$389,3,0)</f>
        <v>A3</v>
      </c>
      <c r="L266" s="19">
        <f>VLOOKUP(K266,Sheet1!$B$2:$C$12,2,TRUE)</f>
        <v>8</v>
      </c>
      <c r="M266" s="5" t="str">
        <f>VLOOKUP($C266,'[8]Gui chi Quynh'!$C$7:$E$388,3,0)</f>
        <v>A4</v>
      </c>
      <c r="N266" s="19">
        <f>VLOOKUP(M266,Sheet1!$B$2:$C$12,2,TRUE)</f>
        <v>7</v>
      </c>
      <c r="O266" s="5">
        <f t="shared" si="104"/>
        <v>7.8</v>
      </c>
      <c r="P266" s="226">
        <f t="shared" si="105"/>
        <v>0</v>
      </c>
      <c r="Q266" s="9" t="str">
        <f t="shared" si="94"/>
        <v>Tốt</v>
      </c>
      <c r="R266" s="82"/>
      <c r="S266" s="17"/>
      <c r="T266" s="19" t="e">
        <f>VLOOKUP(S266,Sheet1!$B$2:$C$12,2,TRUE)</f>
        <v>#N/A</v>
      </c>
      <c r="U266" s="5"/>
      <c r="V266" s="19" t="e">
        <f>VLOOKUP(U266,Sheet1!$B$2:$C$12,2,TRUE)</f>
        <v>#N/A</v>
      </c>
      <c r="W266" s="5"/>
      <c r="X266" s="19" t="e">
        <f>VLOOKUP(W266,Sheet1!$B$2:$C$12,2,TRUE)</f>
        <v>#N/A</v>
      </c>
      <c r="Y266" s="5"/>
      <c r="Z266" s="19" t="e">
        <f>VLOOKUP(Y266,Sheet1!$B$2:$C$12,2,TRUE)</f>
        <v>#N/A</v>
      </c>
      <c r="AA266" s="5"/>
      <c r="AB266" s="19" t="e">
        <f>VLOOKUP(AA266,Sheet1!$B$2:$C$12,2,TRUE)</f>
        <v>#N/A</v>
      </c>
      <c r="AC266" s="5" t="e">
        <f t="shared" si="91"/>
        <v>#N/A</v>
      </c>
      <c r="AD266" s="226">
        <f t="shared" si="100"/>
        <v>0</v>
      </c>
      <c r="AE266" s="9" t="e">
        <f t="shared" si="101"/>
        <v>#N/A</v>
      </c>
      <c r="AF266" s="5" t="e">
        <f t="shared" si="92"/>
        <v>#N/A</v>
      </c>
      <c r="AG266" s="226">
        <f t="shared" si="93"/>
        <v>0</v>
      </c>
      <c r="AH266" s="9" t="e">
        <f t="shared" si="107"/>
        <v>#N/A</v>
      </c>
      <c r="AI266" s="227"/>
      <c r="AJ266" s="9" t="e">
        <f t="shared" si="108"/>
        <v>#N/A</v>
      </c>
      <c r="AK266" s="9">
        <f t="shared" si="103"/>
        <v>0</v>
      </c>
      <c r="AL266" s="9" t="e">
        <f t="shared" si="109"/>
        <v>#N/A</v>
      </c>
      <c r="AM266" s="9" t="e">
        <f t="shared" si="102"/>
        <v>#N/A</v>
      </c>
      <c r="AN266" s="5"/>
      <c r="AO266" s="5"/>
      <c r="AP266" s="9"/>
      <c r="AQ266" s="5"/>
      <c r="AR266" s="29"/>
      <c r="AS266" s="29"/>
    </row>
    <row r="267" spans="1:45" s="7" customFormat="1" ht="20.100000000000001" hidden="1" customHeight="1" x14ac:dyDescent="0.25">
      <c r="A267" s="86">
        <f t="shared" si="106"/>
        <v>229</v>
      </c>
      <c r="B267" s="2" t="s">
        <v>307</v>
      </c>
      <c r="C267" s="9" t="s">
        <v>631</v>
      </c>
      <c r="D267" s="38"/>
      <c r="E267" s="5" t="str">
        <f>VLOOKUP($C267,'[4]Gui chi Quynh'!$D$7:$F$393,3,0)</f>
        <v>A4</v>
      </c>
      <c r="F267" s="19">
        <f>VLOOKUP(E267,Sheet1!$B$2:$C$12,2,TRUE)</f>
        <v>7</v>
      </c>
      <c r="G267" s="5" t="str">
        <f>VLOOKUP($C267,'[5]Gui chi Quynh'!$C$7:$E$391,3,0)</f>
        <v>A3</v>
      </c>
      <c r="H267" s="19">
        <f>VLOOKUP(G267,Sheet1!$B$2:$C$12,2,TRUE)</f>
        <v>8</v>
      </c>
      <c r="I267" s="5" t="str">
        <f>VLOOKUP($C267,'[6]Gui chi Quynh'!$C$7:$E$389,3,0)</f>
        <v>A3</v>
      </c>
      <c r="J267" s="19">
        <f>VLOOKUP(I267,Sheet1!$B$2:$C$12,2,TRUE)</f>
        <v>8</v>
      </c>
      <c r="K267" s="5" t="str">
        <f>VLOOKUP($C267,'[7]Gui chi Quynh'!$C$7:$E$389,3,0)</f>
        <v>A2</v>
      </c>
      <c r="L267" s="19">
        <f>VLOOKUP(K267,Sheet1!$B$2:$C$12,2,TRUE)</f>
        <v>9</v>
      </c>
      <c r="M267" s="5" t="str">
        <f>VLOOKUP($C267,'[8]Gui chi Quynh'!$C$7:$E$388,3,0)</f>
        <v>A3</v>
      </c>
      <c r="N267" s="19">
        <f>VLOOKUP(M267,Sheet1!$B$2:$C$12,2,TRUE)</f>
        <v>8</v>
      </c>
      <c r="O267" s="5">
        <f t="shared" si="104"/>
        <v>8</v>
      </c>
      <c r="P267" s="226">
        <f t="shared" si="105"/>
        <v>0</v>
      </c>
      <c r="Q267" s="9" t="str">
        <f t="shared" si="94"/>
        <v>Xuất sắc</v>
      </c>
      <c r="R267" s="82"/>
      <c r="S267" s="17"/>
      <c r="T267" s="19" t="e">
        <f>VLOOKUP(S267,Sheet1!$B$2:$C$12,2,TRUE)</f>
        <v>#N/A</v>
      </c>
      <c r="U267" s="5"/>
      <c r="V267" s="19" t="e">
        <f>VLOOKUP(U267,Sheet1!$B$2:$C$12,2,TRUE)</f>
        <v>#N/A</v>
      </c>
      <c r="W267" s="5"/>
      <c r="X267" s="19" t="e">
        <f>VLOOKUP(W267,Sheet1!$B$2:$C$12,2,TRUE)</f>
        <v>#N/A</v>
      </c>
      <c r="Y267" s="5"/>
      <c r="Z267" s="19" t="e">
        <f>VLOOKUP(Y267,Sheet1!$B$2:$C$12,2,TRUE)</f>
        <v>#N/A</v>
      </c>
      <c r="AA267" s="5"/>
      <c r="AB267" s="19" t="e">
        <f>VLOOKUP(AA267,Sheet1!$B$2:$C$12,2,TRUE)</f>
        <v>#N/A</v>
      </c>
      <c r="AC267" s="5" t="e">
        <f t="shared" si="91"/>
        <v>#N/A</v>
      </c>
      <c r="AD267" s="226">
        <f t="shared" si="100"/>
        <v>0</v>
      </c>
      <c r="AE267" s="9" t="e">
        <f t="shared" si="101"/>
        <v>#N/A</v>
      </c>
      <c r="AF267" s="5" t="e">
        <f t="shared" si="92"/>
        <v>#N/A</v>
      </c>
      <c r="AG267" s="226">
        <f t="shared" si="93"/>
        <v>0</v>
      </c>
      <c r="AH267" s="9" t="e">
        <f t="shared" si="107"/>
        <v>#N/A</v>
      </c>
      <c r="AI267" s="227"/>
      <c r="AJ267" s="9" t="e">
        <f t="shared" si="108"/>
        <v>#N/A</v>
      </c>
      <c r="AK267" s="9">
        <f t="shared" si="103"/>
        <v>0</v>
      </c>
      <c r="AL267" s="9" t="e">
        <f t="shared" si="109"/>
        <v>#N/A</v>
      </c>
      <c r="AM267" s="9" t="e">
        <f t="shared" si="102"/>
        <v>#N/A</v>
      </c>
      <c r="AN267" s="5"/>
      <c r="AO267" s="5"/>
      <c r="AP267" s="9"/>
      <c r="AQ267" s="5"/>
      <c r="AR267" s="29"/>
      <c r="AS267" s="29"/>
    </row>
    <row r="268" spans="1:45" s="7" customFormat="1" ht="20.100000000000001" hidden="1" customHeight="1" x14ac:dyDescent="0.25">
      <c r="A268" s="86">
        <f t="shared" si="106"/>
        <v>230</v>
      </c>
      <c r="B268" s="2" t="s">
        <v>345</v>
      </c>
      <c r="C268" s="9" t="s">
        <v>632</v>
      </c>
      <c r="D268" s="38"/>
      <c r="E268" s="5" t="str">
        <f>VLOOKUP($C268,'[4]Gui chi Quynh'!$D$7:$F$393,3,0)</f>
        <v>A3</v>
      </c>
      <c r="F268" s="19">
        <f>VLOOKUP(E268,Sheet1!$B$2:$C$12,2,TRUE)</f>
        <v>8</v>
      </c>
      <c r="G268" s="5" t="str">
        <f>VLOOKUP($C268,'[5]Gui chi Quynh'!$C$7:$E$391,3,0)</f>
        <v>A4</v>
      </c>
      <c r="H268" s="19">
        <f>VLOOKUP(G268,Sheet1!$B$2:$C$12,2,TRUE)</f>
        <v>7</v>
      </c>
      <c r="I268" s="5" t="str">
        <f>VLOOKUP($C268,'[6]Gui chi Quynh'!$C$7:$E$389,3,0)</f>
        <v>A3</v>
      </c>
      <c r="J268" s="19">
        <f>VLOOKUP(I268,Sheet1!$B$2:$C$12,2,TRUE)</f>
        <v>8</v>
      </c>
      <c r="K268" s="5" t="str">
        <f>VLOOKUP($C268,'[7]Gui chi Quynh'!$C$7:$E$389,3,0)</f>
        <v>A3</v>
      </c>
      <c r="L268" s="19">
        <f>VLOOKUP(K268,Sheet1!$B$2:$C$12,2,TRUE)</f>
        <v>8</v>
      </c>
      <c r="M268" s="5" t="str">
        <f>VLOOKUP($C268,'[8]Gui chi Quynh'!$C$7:$E$388,3,0)</f>
        <v>A4</v>
      </c>
      <c r="N268" s="19">
        <f>VLOOKUP(M268,Sheet1!$B$2:$C$12,2,TRUE)</f>
        <v>7</v>
      </c>
      <c r="O268" s="5">
        <f t="shared" si="104"/>
        <v>7.6</v>
      </c>
      <c r="P268" s="226">
        <f t="shared" si="105"/>
        <v>0</v>
      </c>
      <c r="Q268" s="9" t="str">
        <f t="shared" si="94"/>
        <v>Tốt</v>
      </c>
      <c r="R268" s="10"/>
      <c r="S268" s="17"/>
      <c r="T268" s="19" t="e">
        <f>VLOOKUP(S268,Sheet1!$B$2:$C$12,2,TRUE)</f>
        <v>#N/A</v>
      </c>
      <c r="U268" s="5"/>
      <c r="V268" s="19" t="e">
        <f>VLOOKUP(U268,Sheet1!$B$2:$C$12,2,TRUE)</f>
        <v>#N/A</v>
      </c>
      <c r="W268" s="5"/>
      <c r="X268" s="19" t="e">
        <f>VLOOKUP(W268,Sheet1!$B$2:$C$12,2,TRUE)</f>
        <v>#N/A</v>
      </c>
      <c r="Y268" s="5"/>
      <c r="Z268" s="19" t="e">
        <f>VLOOKUP(Y268,Sheet1!$B$2:$C$12,2,TRUE)</f>
        <v>#N/A</v>
      </c>
      <c r="AA268" s="5"/>
      <c r="AB268" s="19" t="e">
        <f>VLOOKUP(AA268,Sheet1!$B$2:$C$12,2,TRUE)</f>
        <v>#N/A</v>
      </c>
      <c r="AC268" s="5" t="e">
        <f t="shared" si="91"/>
        <v>#N/A</v>
      </c>
      <c r="AD268" s="226">
        <f t="shared" si="100"/>
        <v>0</v>
      </c>
      <c r="AE268" s="9" t="e">
        <f t="shared" si="101"/>
        <v>#N/A</v>
      </c>
      <c r="AF268" s="5" t="e">
        <f t="shared" si="92"/>
        <v>#N/A</v>
      </c>
      <c r="AG268" s="226">
        <f t="shared" si="93"/>
        <v>0</v>
      </c>
      <c r="AH268" s="9" t="e">
        <f t="shared" si="107"/>
        <v>#N/A</v>
      </c>
      <c r="AI268" s="227"/>
      <c r="AJ268" s="9" t="e">
        <f t="shared" si="108"/>
        <v>#N/A</v>
      </c>
      <c r="AK268" s="9">
        <f t="shared" si="103"/>
        <v>0</v>
      </c>
      <c r="AL268" s="9" t="e">
        <f t="shared" si="109"/>
        <v>#N/A</v>
      </c>
      <c r="AM268" s="9" t="e">
        <f t="shared" si="102"/>
        <v>#N/A</v>
      </c>
      <c r="AN268" s="5"/>
      <c r="AO268" s="5"/>
      <c r="AP268" s="9"/>
      <c r="AQ268" s="5"/>
      <c r="AR268" s="26"/>
      <c r="AS268" s="26"/>
    </row>
    <row r="269" spans="1:45" s="7" customFormat="1" ht="20.100000000000001" hidden="1" customHeight="1" x14ac:dyDescent="0.25">
      <c r="A269" s="86">
        <f t="shared" si="106"/>
        <v>231</v>
      </c>
      <c r="B269" s="2" t="s">
        <v>347</v>
      </c>
      <c r="C269" s="9" t="s">
        <v>634</v>
      </c>
      <c r="D269" s="38"/>
      <c r="E269" s="5" t="str">
        <f>VLOOKUP($C269,'[4]Gui chi Quynh'!$D$7:$F$393,3,0)</f>
        <v>A3</v>
      </c>
      <c r="F269" s="19">
        <f>VLOOKUP(E269,Sheet1!$B$2:$C$12,2,TRUE)</f>
        <v>8</v>
      </c>
      <c r="G269" s="5" t="str">
        <f>VLOOKUP($C269,'[5]Gui chi Quynh'!$C$7:$E$391,3,0)</f>
        <v>A4</v>
      </c>
      <c r="H269" s="19">
        <f>VLOOKUP(G269,Sheet1!$B$2:$C$12,2,TRUE)</f>
        <v>7</v>
      </c>
      <c r="I269" s="5" t="str">
        <f>VLOOKUP($C269,'[6]Gui chi Quynh'!$C$7:$E$389,3,0)</f>
        <v>A3</v>
      </c>
      <c r="J269" s="19">
        <f>VLOOKUP(I269,Sheet1!$B$2:$C$12,2,TRUE)</f>
        <v>8</v>
      </c>
      <c r="K269" s="5" t="str">
        <f>VLOOKUP($C269,'[7]Gui chi Quynh'!$C$7:$E$389,3,0)</f>
        <v>A2</v>
      </c>
      <c r="L269" s="19">
        <f>VLOOKUP(K269,Sheet1!$B$2:$C$12,2,TRUE)</f>
        <v>9</v>
      </c>
      <c r="M269" s="5" t="str">
        <f>VLOOKUP($C269,'[8]Gui chi Quynh'!$C$7:$E$388,3,0)</f>
        <v>A3</v>
      </c>
      <c r="N269" s="19">
        <f>VLOOKUP(M269,Sheet1!$B$2:$C$12,2,TRUE)</f>
        <v>8</v>
      </c>
      <c r="O269" s="5">
        <f t="shared" si="104"/>
        <v>8</v>
      </c>
      <c r="P269" s="226">
        <f t="shared" si="105"/>
        <v>0</v>
      </c>
      <c r="Q269" s="9" t="str">
        <f t="shared" si="94"/>
        <v>Xuất sắc</v>
      </c>
      <c r="R269" s="82"/>
      <c r="S269" s="17"/>
      <c r="T269" s="19" t="e">
        <f>VLOOKUP(S269,Sheet1!$B$2:$C$12,2,TRUE)</f>
        <v>#N/A</v>
      </c>
      <c r="U269" s="5"/>
      <c r="V269" s="19" t="e">
        <f>VLOOKUP(U269,Sheet1!$B$2:$C$12,2,TRUE)</f>
        <v>#N/A</v>
      </c>
      <c r="W269" s="5"/>
      <c r="X269" s="19" t="e">
        <f>VLOOKUP(W269,Sheet1!$B$2:$C$12,2,TRUE)</f>
        <v>#N/A</v>
      </c>
      <c r="Y269" s="5"/>
      <c r="Z269" s="19" t="e">
        <f>VLOOKUP(Y269,Sheet1!$B$2:$C$12,2,TRUE)</f>
        <v>#N/A</v>
      </c>
      <c r="AA269" s="5"/>
      <c r="AB269" s="19" t="e">
        <f>VLOOKUP(AA269,Sheet1!$B$2:$C$12,2,TRUE)</f>
        <v>#N/A</v>
      </c>
      <c r="AC269" s="5" t="e">
        <f t="shared" si="91"/>
        <v>#N/A</v>
      </c>
      <c r="AD269" s="226">
        <f t="shared" si="100"/>
        <v>0</v>
      </c>
      <c r="AE269" s="9" t="e">
        <f t="shared" si="101"/>
        <v>#N/A</v>
      </c>
      <c r="AF269" s="5" t="e">
        <f t="shared" si="92"/>
        <v>#N/A</v>
      </c>
      <c r="AG269" s="226">
        <f t="shared" si="93"/>
        <v>0</v>
      </c>
      <c r="AH269" s="9" t="e">
        <f t="shared" si="107"/>
        <v>#N/A</v>
      </c>
      <c r="AI269" s="227"/>
      <c r="AJ269" s="9" t="e">
        <f t="shared" si="108"/>
        <v>#N/A</v>
      </c>
      <c r="AK269" s="9">
        <f t="shared" si="103"/>
        <v>0</v>
      </c>
      <c r="AL269" s="9" t="e">
        <f t="shared" si="109"/>
        <v>#N/A</v>
      </c>
      <c r="AM269" s="9" t="e">
        <f t="shared" si="102"/>
        <v>#N/A</v>
      </c>
      <c r="AN269" s="5"/>
      <c r="AO269" s="5"/>
      <c r="AP269" s="9"/>
      <c r="AQ269" s="5"/>
      <c r="AR269" s="29"/>
      <c r="AS269" s="29"/>
    </row>
    <row r="270" spans="1:45" s="7" customFormat="1" ht="20.100000000000001" hidden="1" customHeight="1" x14ac:dyDescent="0.25">
      <c r="A270" s="86">
        <f t="shared" si="106"/>
        <v>232</v>
      </c>
      <c r="B270" s="2" t="s">
        <v>346</v>
      </c>
      <c r="C270" s="9" t="s">
        <v>633</v>
      </c>
      <c r="D270" s="38"/>
      <c r="E270" s="5" t="str">
        <f>VLOOKUP($C270,'[4]Gui chi Quynh'!$D$7:$F$393,3,0)</f>
        <v>A4</v>
      </c>
      <c r="F270" s="19">
        <f>VLOOKUP(E270,Sheet1!$B$2:$C$12,2,TRUE)</f>
        <v>7</v>
      </c>
      <c r="G270" s="5" t="str">
        <f>VLOOKUP($C270,'[5]Gui chi Quynh'!$C$7:$E$391,3,0)</f>
        <v>A4</v>
      </c>
      <c r="H270" s="19">
        <f>VLOOKUP(G270,Sheet1!$B$2:$C$12,2,TRUE)</f>
        <v>7</v>
      </c>
      <c r="I270" s="5" t="str">
        <f>VLOOKUP($C270,'[6]Gui chi Quynh'!$C$7:$E$389,3,0)</f>
        <v>A4</v>
      </c>
      <c r="J270" s="19">
        <f>VLOOKUP(I270,Sheet1!$B$2:$C$12,2,TRUE)</f>
        <v>7</v>
      </c>
      <c r="K270" s="5" t="str">
        <f>VLOOKUP($C270,'[7]Gui chi Quynh'!$C$7:$E$389,3,0)</f>
        <v>A3</v>
      </c>
      <c r="L270" s="19">
        <f>VLOOKUP(K270,Sheet1!$B$2:$C$12,2,TRUE)</f>
        <v>8</v>
      </c>
      <c r="M270" s="5" t="str">
        <f>VLOOKUP($C270,'[8]Gui chi Quynh'!$C$7:$E$388,3,0)</f>
        <v>B1</v>
      </c>
      <c r="N270" s="19">
        <f>VLOOKUP(M270,Sheet1!$B$2:$C$12,2,TRUE)</f>
        <v>6</v>
      </c>
      <c r="O270" s="5">
        <f t="shared" si="104"/>
        <v>7</v>
      </c>
      <c r="P270" s="226">
        <f t="shared" si="105"/>
        <v>0</v>
      </c>
      <c r="Q270" s="9" t="str">
        <f t="shared" si="94"/>
        <v>Tốt</v>
      </c>
      <c r="R270" s="303" t="s">
        <v>960</v>
      </c>
      <c r="S270" s="17"/>
      <c r="T270" s="19" t="e">
        <f>VLOOKUP(S270,Sheet1!$B$2:$C$12,2,TRUE)</f>
        <v>#N/A</v>
      </c>
      <c r="U270" s="5"/>
      <c r="V270" s="19" t="e">
        <f>VLOOKUP(U270,Sheet1!$B$2:$C$12,2,TRUE)</f>
        <v>#N/A</v>
      </c>
      <c r="W270" s="5"/>
      <c r="X270" s="19" t="e">
        <f>VLOOKUP(W270,Sheet1!$B$2:$C$12,2,TRUE)</f>
        <v>#N/A</v>
      </c>
      <c r="Y270" s="5"/>
      <c r="Z270" s="19" t="e">
        <f>VLOOKUP(Y270,Sheet1!$B$2:$C$12,2,TRUE)</f>
        <v>#N/A</v>
      </c>
      <c r="AA270" s="5"/>
      <c r="AB270" s="19" t="e">
        <f>VLOOKUP(AA270,Sheet1!$B$2:$C$12,2,TRUE)</f>
        <v>#N/A</v>
      </c>
      <c r="AC270" s="5" t="e">
        <f t="shared" si="91"/>
        <v>#N/A</v>
      </c>
      <c r="AD270" s="226">
        <f t="shared" si="100"/>
        <v>0</v>
      </c>
      <c r="AE270" s="9" t="e">
        <f t="shared" si="101"/>
        <v>#N/A</v>
      </c>
      <c r="AF270" s="5" t="e">
        <f t="shared" si="92"/>
        <v>#N/A</v>
      </c>
      <c r="AG270" s="226">
        <f t="shared" si="93"/>
        <v>0</v>
      </c>
      <c r="AH270" s="9" t="e">
        <f t="shared" si="107"/>
        <v>#N/A</v>
      </c>
      <c r="AI270" s="227"/>
      <c r="AJ270" s="9" t="e">
        <f t="shared" si="108"/>
        <v>#N/A</v>
      </c>
      <c r="AK270" s="9">
        <f t="shared" si="103"/>
        <v>0</v>
      </c>
      <c r="AL270" s="9" t="e">
        <f t="shared" si="109"/>
        <v>#N/A</v>
      </c>
      <c r="AM270" s="9" t="e">
        <f t="shared" si="102"/>
        <v>#N/A</v>
      </c>
      <c r="AN270" s="5"/>
      <c r="AO270" s="5"/>
      <c r="AP270" s="9"/>
      <c r="AQ270" s="5"/>
      <c r="AR270" s="29"/>
      <c r="AS270" s="29"/>
    </row>
    <row r="271" spans="1:45" s="7" customFormat="1" ht="20.100000000000001" hidden="1" customHeight="1" x14ac:dyDescent="0.25">
      <c r="A271" s="86">
        <f t="shared" si="106"/>
        <v>233</v>
      </c>
      <c r="B271" s="2" t="s">
        <v>727</v>
      </c>
      <c r="C271" s="9" t="s">
        <v>728</v>
      </c>
      <c r="D271" s="5"/>
      <c r="E271" s="5" t="str">
        <f>VLOOKUP($C271,'[4]Gui chi Quynh'!$D$7:$F$393,3,0)</f>
        <v>A3</v>
      </c>
      <c r="F271" s="19">
        <f>VLOOKUP(E271,Sheet1!$B$2:$C$12,2,TRUE)</f>
        <v>8</v>
      </c>
      <c r="G271" s="5" t="str">
        <f>VLOOKUP($C271,'[5]Gui chi Quynh'!$C$7:$E$391,3,0)</f>
        <v>A4</v>
      </c>
      <c r="H271" s="19">
        <f>VLOOKUP(G271,Sheet1!$B$2:$C$12,2,TRUE)</f>
        <v>7</v>
      </c>
      <c r="I271" s="5" t="str">
        <f>VLOOKUP($C271,'[6]Gui chi Quynh'!$C$7:$E$389,3,0)</f>
        <v>A4</v>
      </c>
      <c r="J271" s="19">
        <f>VLOOKUP(I271,Sheet1!$B$2:$C$12,2,TRUE)</f>
        <v>7</v>
      </c>
      <c r="K271" s="5" t="str">
        <f>VLOOKUP($C271,'[7]Gui chi Quynh'!$C$7:$E$389,3,0)</f>
        <v>A3</v>
      </c>
      <c r="L271" s="19">
        <f>VLOOKUP(K271,Sheet1!$B$2:$C$12,2,TRUE)</f>
        <v>8</v>
      </c>
      <c r="M271" s="5" t="str">
        <f>VLOOKUP($C271,'[8]Gui chi Quynh'!$C$7:$E$388,3,0)</f>
        <v>A3</v>
      </c>
      <c r="N271" s="19">
        <f>VLOOKUP(M271,Sheet1!$B$2:$C$12,2,TRUE)</f>
        <v>8</v>
      </c>
      <c r="O271" s="5">
        <f t="shared" si="104"/>
        <v>7.6</v>
      </c>
      <c r="P271" s="226">
        <f t="shared" si="105"/>
        <v>0</v>
      </c>
      <c r="Q271" s="9" t="str">
        <f t="shared" si="94"/>
        <v>Tốt</v>
      </c>
      <c r="R271" s="82"/>
      <c r="S271" s="17"/>
      <c r="T271" s="19" t="e">
        <f>VLOOKUP(S271,Sheet1!$B$2:$C$12,2,TRUE)</f>
        <v>#N/A</v>
      </c>
      <c r="U271" s="5"/>
      <c r="V271" s="19" t="e">
        <f>VLOOKUP(U271,Sheet1!$B$2:$C$12,2,TRUE)</f>
        <v>#N/A</v>
      </c>
      <c r="W271" s="5"/>
      <c r="X271" s="19" t="e">
        <f>VLOOKUP(W271,Sheet1!$B$2:$C$12,2,TRUE)</f>
        <v>#N/A</v>
      </c>
      <c r="Y271" s="5"/>
      <c r="Z271" s="19" t="e">
        <f>VLOOKUP(Y271,Sheet1!$B$2:$C$12,2,TRUE)</f>
        <v>#N/A</v>
      </c>
      <c r="AA271" s="5"/>
      <c r="AB271" s="19" t="e">
        <f>VLOOKUP(AA271,Sheet1!$B$2:$C$12,2,TRUE)</f>
        <v>#N/A</v>
      </c>
      <c r="AC271" s="5" t="e">
        <f t="shared" si="91"/>
        <v>#N/A</v>
      </c>
      <c r="AD271" s="226">
        <f t="shared" si="100"/>
        <v>0</v>
      </c>
      <c r="AE271" s="9" t="e">
        <f t="shared" si="101"/>
        <v>#N/A</v>
      </c>
      <c r="AF271" s="5" t="e">
        <f t="shared" si="92"/>
        <v>#N/A</v>
      </c>
      <c r="AG271" s="226">
        <f t="shared" si="93"/>
        <v>0</v>
      </c>
      <c r="AH271" s="9" t="e">
        <f t="shared" si="107"/>
        <v>#N/A</v>
      </c>
      <c r="AI271" s="227"/>
      <c r="AJ271" s="9" t="e">
        <f t="shared" si="108"/>
        <v>#N/A</v>
      </c>
      <c r="AK271" s="9">
        <f t="shared" si="103"/>
        <v>0</v>
      </c>
      <c r="AL271" s="9" t="e">
        <f t="shared" si="109"/>
        <v>#N/A</v>
      </c>
      <c r="AM271" s="9" t="e">
        <f t="shared" si="102"/>
        <v>#N/A</v>
      </c>
      <c r="AN271" s="5"/>
      <c r="AO271" s="5"/>
      <c r="AP271" s="9"/>
      <c r="AQ271" s="5"/>
      <c r="AR271" s="29"/>
      <c r="AS271" s="29"/>
    </row>
    <row r="272" spans="1:45" s="7" customFormat="1" ht="20.100000000000001" hidden="1" customHeight="1" x14ac:dyDescent="0.25">
      <c r="A272" s="86">
        <f t="shared" si="106"/>
        <v>234</v>
      </c>
      <c r="B272" s="80" t="s">
        <v>794</v>
      </c>
      <c r="C272" s="117" t="s">
        <v>795</v>
      </c>
      <c r="D272" s="38"/>
      <c r="E272" s="5" t="str">
        <f>VLOOKUP($C272,'[4]Gui chi Quynh'!$D$7:$F$393,3,0)</f>
        <v>A3</v>
      </c>
      <c r="F272" s="19">
        <f>VLOOKUP(E272,Sheet1!$B$2:$C$12,2,TRUE)</f>
        <v>8</v>
      </c>
      <c r="G272" s="5" t="str">
        <f>VLOOKUP($C272,'[5]Gui chi Quynh'!$C$7:$E$391,3,0)</f>
        <v>A4</v>
      </c>
      <c r="H272" s="19">
        <f>VLOOKUP(G272,Sheet1!$B$2:$C$12,2,TRUE)</f>
        <v>7</v>
      </c>
      <c r="I272" s="5" t="str">
        <f>VLOOKUP($C272,'[6]Gui chi Quynh'!$C$7:$E$389,3,0)</f>
        <v>A3</v>
      </c>
      <c r="J272" s="19">
        <f>VLOOKUP(I272,Sheet1!$B$2:$C$12,2,TRUE)</f>
        <v>8</v>
      </c>
      <c r="K272" s="5" t="str">
        <f>VLOOKUP($C272,'[7]Gui chi Quynh'!$C$7:$E$389,3,0)</f>
        <v>A4</v>
      </c>
      <c r="L272" s="19">
        <f>VLOOKUP(K272,Sheet1!$B$2:$C$12,2,TRUE)</f>
        <v>7</v>
      </c>
      <c r="M272" s="5" t="str">
        <f>VLOOKUP($C272,'[8]Gui chi Quynh'!$C$7:$E$388,3,0)</f>
        <v>A3</v>
      </c>
      <c r="N272" s="19">
        <f>VLOOKUP(M272,Sheet1!$B$2:$C$12,2,TRUE)</f>
        <v>8</v>
      </c>
      <c r="O272" s="5">
        <f t="shared" si="104"/>
        <v>7.6</v>
      </c>
      <c r="P272" s="226">
        <f t="shared" si="105"/>
        <v>0</v>
      </c>
      <c r="Q272" s="9" t="str">
        <f t="shared" si="94"/>
        <v>Tốt</v>
      </c>
      <c r="R272" s="82"/>
      <c r="S272" s="17"/>
      <c r="T272" s="19" t="e">
        <f>VLOOKUP(S272,Sheet1!$B$2:$C$12,2,TRUE)</f>
        <v>#N/A</v>
      </c>
      <c r="U272" s="5"/>
      <c r="V272" s="19" t="e">
        <f>VLOOKUP(U272,Sheet1!$B$2:$C$12,2,TRUE)</f>
        <v>#N/A</v>
      </c>
      <c r="W272" s="5"/>
      <c r="X272" s="19" t="e">
        <f>VLOOKUP(W272,Sheet1!$B$2:$C$12,2,TRUE)</f>
        <v>#N/A</v>
      </c>
      <c r="Y272" s="5"/>
      <c r="Z272" s="19" t="e">
        <f>VLOOKUP(Y272,Sheet1!$B$2:$C$12,2,TRUE)</f>
        <v>#N/A</v>
      </c>
      <c r="AA272" s="5"/>
      <c r="AB272" s="19" t="e">
        <f>VLOOKUP(AA272,Sheet1!$B$2:$C$12,2,TRUE)</f>
        <v>#N/A</v>
      </c>
      <c r="AC272" s="5" t="e">
        <f t="shared" si="91"/>
        <v>#N/A</v>
      </c>
      <c r="AD272" s="226">
        <f t="shared" si="100"/>
        <v>0</v>
      </c>
      <c r="AE272" s="9" t="e">
        <f t="shared" si="101"/>
        <v>#N/A</v>
      </c>
      <c r="AF272" s="5" t="e">
        <f t="shared" si="92"/>
        <v>#N/A</v>
      </c>
      <c r="AG272" s="226">
        <f t="shared" si="93"/>
        <v>0</v>
      </c>
      <c r="AH272" s="9" t="e">
        <f t="shared" si="107"/>
        <v>#N/A</v>
      </c>
      <c r="AI272" s="227"/>
      <c r="AJ272" s="9" t="e">
        <f t="shared" si="108"/>
        <v>#N/A</v>
      </c>
      <c r="AK272" s="9">
        <f t="shared" si="103"/>
        <v>0</v>
      </c>
      <c r="AL272" s="9" t="e">
        <f t="shared" si="109"/>
        <v>#N/A</v>
      </c>
      <c r="AM272" s="9" t="e">
        <f t="shared" si="102"/>
        <v>#N/A</v>
      </c>
      <c r="AN272" s="5"/>
      <c r="AO272" s="5"/>
      <c r="AP272" s="9"/>
      <c r="AQ272" s="5"/>
      <c r="AR272" s="29"/>
      <c r="AS272" s="29"/>
    </row>
    <row r="273" spans="1:45" s="7" customFormat="1" ht="20.100000000000001" hidden="1" customHeight="1" x14ac:dyDescent="0.25">
      <c r="A273" s="86">
        <f t="shared" si="106"/>
        <v>235</v>
      </c>
      <c r="B273" s="2" t="s">
        <v>804</v>
      </c>
      <c r="C273" s="9" t="s">
        <v>820</v>
      </c>
      <c r="D273" s="38"/>
      <c r="E273" s="5" t="str">
        <f>VLOOKUP($C273,'[4]Gui chi Quynh'!$D$7:$F$393,3,0)</f>
        <v>A3</v>
      </c>
      <c r="F273" s="19">
        <f>VLOOKUP(E273,Sheet1!$B$2:$C$12,2,TRUE)</f>
        <v>8</v>
      </c>
      <c r="G273" s="5" t="str">
        <f>VLOOKUP($C273,'[5]Gui chi Quynh'!$C$7:$E$391,3,0)</f>
        <v>A3</v>
      </c>
      <c r="H273" s="19">
        <f>VLOOKUP(G273,Sheet1!$B$2:$C$12,2,TRUE)</f>
        <v>8</v>
      </c>
      <c r="I273" s="5" t="str">
        <f>VLOOKUP($C273,'[6]Gui chi Quynh'!$C$7:$E$389,3,0)</f>
        <v>A4</v>
      </c>
      <c r="J273" s="19">
        <f>VLOOKUP(I273,Sheet1!$B$2:$C$12,2,TRUE)</f>
        <v>7</v>
      </c>
      <c r="K273" s="5" t="str">
        <f>VLOOKUP($C273,'[7]Gui chi Quynh'!$C$7:$E$389,3,0)</f>
        <v>A4</v>
      </c>
      <c r="L273" s="19">
        <f>VLOOKUP(K273,Sheet1!$B$2:$C$12,2,TRUE)</f>
        <v>7</v>
      </c>
      <c r="M273" s="5" t="str">
        <f>VLOOKUP($C273,'[8]Gui chi Quynh'!$C$7:$E$388,3,0)</f>
        <v>A4</v>
      </c>
      <c r="N273" s="19">
        <f>VLOOKUP(M273,Sheet1!$B$2:$C$12,2,TRUE)</f>
        <v>7</v>
      </c>
      <c r="O273" s="5">
        <f t="shared" si="104"/>
        <v>7.4</v>
      </c>
      <c r="P273" s="226">
        <f t="shared" si="105"/>
        <v>0</v>
      </c>
      <c r="Q273" s="9" t="str">
        <f t="shared" si="94"/>
        <v>Tốt</v>
      </c>
      <c r="R273" s="82"/>
      <c r="S273" s="17"/>
      <c r="T273" s="19" t="e">
        <f>VLOOKUP(S273,Sheet1!$B$2:$C$12,2,TRUE)</f>
        <v>#N/A</v>
      </c>
      <c r="U273" s="5"/>
      <c r="V273" s="19" t="e">
        <f>VLOOKUP(U273,Sheet1!$B$2:$C$12,2,TRUE)</f>
        <v>#N/A</v>
      </c>
      <c r="W273" s="5"/>
      <c r="X273" s="19" t="e">
        <f>VLOOKUP(W273,Sheet1!$B$2:$C$12,2,TRUE)</f>
        <v>#N/A</v>
      </c>
      <c r="Y273" s="5"/>
      <c r="Z273" s="19" t="e">
        <f>VLOOKUP(Y273,Sheet1!$B$2:$C$12,2,TRUE)</f>
        <v>#N/A</v>
      </c>
      <c r="AA273" s="5"/>
      <c r="AB273" s="19" t="e">
        <f>VLOOKUP(AA273,Sheet1!$B$2:$C$12,2,TRUE)</f>
        <v>#N/A</v>
      </c>
      <c r="AC273" s="5" t="e">
        <f t="shared" si="91"/>
        <v>#N/A</v>
      </c>
      <c r="AD273" s="226">
        <f t="shared" si="100"/>
        <v>0</v>
      </c>
      <c r="AE273" s="9" t="e">
        <f t="shared" si="101"/>
        <v>#N/A</v>
      </c>
      <c r="AF273" s="5" t="e">
        <f t="shared" si="92"/>
        <v>#N/A</v>
      </c>
      <c r="AG273" s="226">
        <f t="shared" si="93"/>
        <v>0</v>
      </c>
      <c r="AH273" s="9" t="e">
        <f t="shared" si="107"/>
        <v>#N/A</v>
      </c>
      <c r="AI273" s="227"/>
      <c r="AJ273" s="9" t="e">
        <f t="shared" si="108"/>
        <v>#N/A</v>
      </c>
      <c r="AK273" s="9">
        <f t="shared" si="103"/>
        <v>0</v>
      </c>
      <c r="AL273" s="9" t="e">
        <f t="shared" si="109"/>
        <v>#N/A</v>
      </c>
      <c r="AM273" s="9" t="e">
        <f t="shared" si="102"/>
        <v>#N/A</v>
      </c>
      <c r="AN273" s="5"/>
      <c r="AO273" s="5"/>
      <c r="AP273" s="9"/>
      <c r="AQ273" s="5"/>
      <c r="AR273" s="29"/>
      <c r="AS273" s="29"/>
    </row>
    <row r="274" spans="1:45" s="7" customFormat="1" ht="20.100000000000001" customHeight="1" x14ac:dyDescent="0.25">
      <c r="A274" s="74" t="s">
        <v>861</v>
      </c>
      <c r="B274" s="260" t="s">
        <v>862</v>
      </c>
      <c r="C274" s="74"/>
      <c r="D274" s="45"/>
      <c r="E274" s="5"/>
      <c r="F274" s="19"/>
      <c r="G274" s="5"/>
      <c r="H274" s="19"/>
      <c r="I274" s="5"/>
      <c r="J274" s="19"/>
      <c r="K274" s="19"/>
      <c r="L274" s="19"/>
      <c r="M274" s="19"/>
      <c r="N274" s="19"/>
      <c r="O274" s="5"/>
      <c r="P274" s="226"/>
      <c r="Q274" s="9">
        <f>COUNTA($Q$275:$Q$275)</f>
        <v>1</v>
      </c>
      <c r="R274" s="10" t="str">
        <f xml:space="preserve"> (COUNTIF($Q$275:$Q$275, "Xuất sắc") &amp; " Xuất sắc")</f>
        <v>1 Xuất sắc</v>
      </c>
      <c r="S274" s="19"/>
      <c r="T274" s="19" t="e">
        <f>VLOOKUP(S274,Sheet1!$B$2:$C$12,2,TRUE)</f>
        <v>#N/A</v>
      </c>
      <c r="U274" s="5"/>
      <c r="V274" s="19" t="e">
        <f>VLOOKUP(U274,Sheet1!$B$2:$C$12,2,TRUE)</f>
        <v>#N/A</v>
      </c>
      <c r="W274" s="5"/>
      <c r="X274" s="19" t="e">
        <f>VLOOKUP(W274,Sheet1!$B$2:$C$12,2,TRUE)</f>
        <v>#N/A</v>
      </c>
      <c r="Y274" s="5"/>
      <c r="Z274" s="19" t="e">
        <f>VLOOKUP(Y274,Sheet1!$B$2:$C$12,2,TRUE)</f>
        <v>#N/A</v>
      </c>
      <c r="AA274" s="5"/>
      <c r="AB274" s="19" t="e">
        <f>VLOOKUP(AA274,Sheet1!$B$2:$C$12,2,TRUE)</f>
        <v>#N/A</v>
      </c>
      <c r="AC274" s="5" t="e">
        <f t="shared" si="91"/>
        <v>#N/A</v>
      </c>
      <c r="AD274" s="226">
        <f t="shared" si="100"/>
        <v>0</v>
      </c>
      <c r="AE274" s="9" t="e">
        <f t="shared" si="101"/>
        <v>#N/A</v>
      </c>
      <c r="AF274" s="5" t="e">
        <f t="shared" si="92"/>
        <v>#N/A</v>
      </c>
      <c r="AG274" s="226">
        <f t="shared" si="93"/>
        <v>0</v>
      </c>
      <c r="AH274" s="9" t="e">
        <f t="shared" si="107"/>
        <v>#N/A</v>
      </c>
      <c r="AI274" s="227"/>
      <c r="AJ274" s="9" t="e">
        <f t="shared" si="108"/>
        <v>#N/A</v>
      </c>
      <c r="AK274" s="9">
        <f t="shared" si="103"/>
        <v>0</v>
      </c>
      <c r="AL274" s="9" t="e">
        <f t="shared" si="109"/>
        <v>#N/A</v>
      </c>
      <c r="AM274" s="9" t="e">
        <f t="shared" si="102"/>
        <v>#N/A</v>
      </c>
      <c r="AN274" s="5"/>
      <c r="AO274" s="5"/>
      <c r="AP274" s="9"/>
      <c r="AQ274" s="5"/>
      <c r="AR274" s="25"/>
      <c r="AS274" s="25"/>
    </row>
    <row r="275" spans="1:45" s="7" customFormat="1" ht="20.100000000000001" hidden="1" customHeight="1" x14ac:dyDescent="0.25">
      <c r="A275" s="86">
        <v>236</v>
      </c>
      <c r="B275" s="2" t="s">
        <v>356</v>
      </c>
      <c r="C275" s="9" t="s">
        <v>635</v>
      </c>
      <c r="D275" s="38"/>
      <c r="E275" s="5" t="str">
        <f>VLOOKUP($C275,'[4]Gui chi Quynh'!$D$7:$F$393,3,0)</f>
        <v>A1</v>
      </c>
      <c r="F275" s="19">
        <f>VLOOKUP(E275,Sheet1!$B$2:$C$12,2,TRUE)</f>
        <v>10</v>
      </c>
      <c r="G275" s="5" t="str">
        <f>VLOOKUP($C275,'[5]Gui chi Quynh'!$C$7:$E$391,3,0)</f>
        <v>A1</v>
      </c>
      <c r="H275" s="19">
        <f>VLOOKUP(G275,Sheet1!$B$2:$C$12,2,TRUE)</f>
        <v>10</v>
      </c>
      <c r="I275" s="5" t="str">
        <f>VLOOKUP($C275,'[6]Gui chi Quynh'!$C$7:$E$389,3,0)</f>
        <v>A1</v>
      </c>
      <c r="J275" s="19">
        <f>VLOOKUP(I275,Sheet1!$B$2:$C$12,2,TRUE)</f>
        <v>10</v>
      </c>
      <c r="K275" s="5" t="str">
        <f>VLOOKUP($C275,'[7]Gui chi Quynh'!$C$7:$E$389,3,0)</f>
        <v>A1</v>
      </c>
      <c r="L275" s="19">
        <f>VLOOKUP(K275,Sheet1!$B$2:$C$12,2,TRUE)</f>
        <v>10</v>
      </c>
      <c r="M275" s="5" t="str">
        <f>VLOOKUP($C275,'[8]Gui chi Quynh'!$C$7:$E$388,3,0)</f>
        <v>A1</v>
      </c>
      <c r="N275" s="19">
        <f>VLOOKUP(M275,Sheet1!$B$2:$C$12,2,TRUE)</f>
        <v>10</v>
      </c>
      <c r="O275" s="5">
        <f>ROUND(AVERAGE(F275,H275,J275,L275,N275),2)</f>
        <v>10</v>
      </c>
      <c r="P275" s="226">
        <f>COUNTIF(D275:M275,"C*")*1+COUNTIF(D275:M275,"D")*2+COUNTIF(D275:M275,"E")*3</f>
        <v>0</v>
      </c>
      <c r="Q275" s="9" t="str">
        <f t="shared" si="94"/>
        <v>Xuất sắc</v>
      </c>
      <c r="R275" s="82"/>
      <c r="S275" s="17"/>
      <c r="T275" s="19" t="e">
        <f>VLOOKUP(S275,Sheet1!$B$2:$C$12,2,TRUE)</f>
        <v>#N/A</v>
      </c>
      <c r="U275" s="5"/>
      <c r="V275" s="19" t="e">
        <f>VLOOKUP(U275,Sheet1!$B$2:$C$12,2,TRUE)</f>
        <v>#N/A</v>
      </c>
      <c r="W275" s="5"/>
      <c r="X275" s="19" t="e">
        <f>VLOOKUP(W275,Sheet1!$B$2:$C$12,2,TRUE)</f>
        <v>#N/A</v>
      </c>
      <c r="Y275" s="5"/>
      <c r="Z275" s="19" t="e">
        <f>VLOOKUP(Y275,Sheet1!$B$2:$C$12,2,TRUE)</f>
        <v>#N/A</v>
      </c>
      <c r="AA275" s="5"/>
      <c r="AB275" s="19" t="e">
        <f>VLOOKUP(AA275,Sheet1!$B$2:$C$12,2,TRUE)</f>
        <v>#N/A</v>
      </c>
      <c r="AC275" s="5" t="e">
        <f t="shared" si="91"/>
        <v>#N/A</v>
      </c>
      <c r="AD275" s="226">
        <f t="shared" si="100"/>
        <v>0</v>
      </c>
      <c r="AE275" s="9" t="e">
        <f t="shared" si="101"/>
        <v>#N/A</v>
      </c>
      <c r="AF275" s="5" t="e">
        <f t="shared" si="92"/>
        <v>#N/A</v>
      </c>
      <c r="AG275" s="226">
        <f t="shared" si="93"/>
        <v>0</v>
      </c>
      <c r="AH275" s="9" t="e">
        <f t="shared" si="107"/>
        <v>#N/A</v>
      </c>
      <c r="AI275" s="227"/>
      <c r="AJ275" s="9" t="e">
        <f t="shared" si="108"/>
        <v>#N/A</v>
      </c>
      <c r="AK275" s="9">
        <f t="shared" si="103"/>
        <v>0</v>
      </c>
      <c r="AL275" s="9" t="e">
        <f t="shared" si="109"/>
        <v>#N/A</v>
      </c>
      <c r="AM275" s="9" t="e">
        <f t="shared" si="102"/>
        <v>#N/A</v>
      </c>
      <c r="AN275" s="5"/>
      <c r="AO275" s="5"/>
      <c r="AP275" s="9"/>
      <c r="AQ275" s="5"/>
      <c r="AR275" s="29"/>
      <c r="AS275" s="29"/>
    </row>
    <row r="276" spans="1:45" s="7" customFormat="1" ht="22.5" customHeight="1" x14ac:dyDescent="0.25">
      <c r="A276" s="307" t="s">
        <v>918</v>
      </c>
      <c r="B276" s="308" t="s">
        <v>919</v>
      </c>
      <c r="C276" s="309"/>
      <c r="D276" s="310"/>
      <c r="E276" s="309"/>
      <c r="F276" s="310"/>
      <c r="G276" s="309"/>
      <c r="H276" s="310"/>
      <c r="I276" s="309"/>
      <c r="J276" s="310"/>
      <c r="K276" s="309"/>
      <c r="L276" s="310"/>
      <c r="M276" s="309"/>
      <c r="N276" s="310"/>
      <c r="O276" s="309"/>
      <c r="P276" s="311"/>
      <c r="Q276" s="312">
        <f>COUNTA($Q$278:$Q$308)</f>
        <v>31</v>
      </c>
      <c r="R276" s="313" t="str">
        <f xml:space="preserve"> (COUNTIF($Q$278:$Q$308, "Xuất sắc") &amp; " Xuất sắc") &amp;" + "&amp; (COUNTIF($Q$278:$Q$308, "Tốt") &amp; " Tốt")</f>
        <v>11 Xuất sắc + 20 Tốt</v>
      </c>
      <c r="S276" s="224"/>
      <c r="T276" s="8"/>
      <c r="U276" s="224"/>
      <c r="V276" s="8"/>
      <c r="W276" s="224"/>
      <c r="X276" s="8"/>
      <c r="Y276" s="224"/>
      <c r="Z276" s="8"/>
      <c r="AA276" s="224"/>
      <c r="AB276" s="8"/>
      <c r="AC276" s="224"/>
      <c r="AD276" s="277"/>
      <c r="AE276" s="224"/>
      <c r="AF276" s="224"/>
      <c r="AG276" s="277"/>
      <c r="AH276" s="224"/>
      <c r="AI276" s="225"/>
      <c r="AJ276" s="8"/>
      <c r="AK276" s="224"/>
      <c r="AL276" s="8"/>
      <c r="AM276" s="224"/>
      <c r="AN276" s="8"/>
      <c r="AO276" s="224"/>
      <c r="AP276" s="8"/>
      <c r="AQ276" s="224"/>
      <c r="AR276" s="43"/>
      <c r="AS276" s="43"/>
    </row>
    <row r="277" spans="1:45" s="7" customFormat="1" ht="20.100000000000001" hidden="1" customHeight="1" x14ac:dyDescent="0.25">
      <c r="A277" s="261" t="s">
        <v>859</v>
      </c>
      <c r="B277" s="262" t="s">
        <v>860</v>
      </c>
      <c r="C277" s="261"/>
      <c r="D277" s="250"/>
      <c r="E277" s="248"/>
      <c r="F277" s="249"/>
      <c r="G277" s="248"/>
      <c r="H277" s="249"/>
      <c r="I277" s="248"/>
      <c r="J277" s="249"/>
      <c r="K277" s="249"/>
      <c r="L277" s="249"/>
      <c r="M277" s="249"/>
      <c r="N277" s="249"/>
      <c r="O277" s="248"/>
      <c r="P277" s="278"/>
      <c r="Q277" s="297"/>
      <c r="R277" s="283"/>
      <c r="S277" s="19"/>
      <c r="T277" s="19" t="e">
        <f>VLOOKUP(S277,Sheet1!$B$2:$C$12,2,TRUE)</f>
        <v>#N/A</v>
      </c>
      <c r="U277" s="5"/>
      <c r="V277" s="19" t="e">
        <f>VLOOKUP(U277,Sheet1!$B$2:$C$12,2,TRUE)</f>
        <v>#N/A</v>
      </c>
      <c r="W277" s="5"/>
      <c r="X277" s="19" t="e">
        <f>VLOOKUP(W277,Sheet1!$B$2:$C$12,2,TRUE)</f>
        <v>#N/A</v>
      </c>
      <c r="Y277" s="5"/>
      <c r="Z277" s="19" t="e">
        <f>VLOOKUP(Y277,Sheet1!$B$2:$C$12,2,TRUE)</f>
        <v>#N/A</v>
      </c>
      <c r="AA277" s="5"/>
      <c r="AB277" s="19" t="e">
        <f>VLOOKUP(AA277,Sheet1!$B$2:$C$12,2,TRUE)</f>
        <v>#N/A</v>
      </c>
      <c r="AC277" s="5" t="e">
        <f t="shared" si="91"/>
        <v>#N/A</v>
      </c>
      <c r="AD277" s="226">
        <f t="shared" si="100"/>
        <v>0</v>
      </c>
      <c r="AE277" s="9" t="e">
        <f t="shared" si="101"/>
        <v>#N/A</v>
      </c>
      <c r="AF277" s="5" t="e">
        <f t="shared" si="92"/>
        <v>#N/A</v>
      </c>
      <c r="AG277" s="226">
        <f t="shared" si="93"/>
        <v>0</v>
      </c>
      <c r="AH277" s="9" t="e">
        <f t="shared" si="107"/>
        <v>#N/A</v>
      </c>
      <c r="AI277" s="227"/>
      <c r="AJ277" s="9" t="e">
        <f t="shared" si="108"/>
        <v>#N/A</v>
      </c>
      <c r="AK277" s="9">
        <f t="shared" ref="AK277:AK307" si="110">COUNTIF(E277:Z277,"D")*1</f>
        <v>0</v>
      </c>
      <c r="AL277" s="9" t="e">
        <f t="shared" si="109"/>
        <v>#N/A</v>
      </c>
      <c r="AM277" s="9" t="e">
        <f t="shared" si="102"/>
        <v>#N/A</v>
      </c>
      <c r="AN277" s="5"/>
      <c r="AO277" s="5"/>
      <c r="AP277" s="9"/>
      <c r="AQ277" s="5"/>
      <c r="AR277" s="25"/>
      <c r="AS277" s="25"/>
    </row>
    <row r="278" spans="1:45" s="7" customFormat="1" ht="20.100000000000001" hidden="1" customHeight="1" x14ac:dyDescent="0.25">
      <c r="A278" s="86">
        <v>237</v>
      </c>
      <c r="B278" s="77" t="s">
        <v>169</v>
      </c>
      <c r="C278" s="263" t="s">
        <v>636</v>
      </c>
      <c r="D278" s="251" t="s">
        <v>372</v>
      </c>
      <c r="E278" s="5" t="str">
        <f>VLOOKUP($C278,'[4]Gui chi Quynh'!$D$7:$F$393,3,0)</f>
        <v>A1</v>
      </c>
      <c r="F278" s="19">
        <f>VLOOKUP(E278,Sheet1!$B$2:$C$12,2,TRUE)</f>
        <v>10</v>
      </c>
      <c r="G278" s="5" t="str">
        <f>VLOOKUP($C278,'[5]Gui chi Quynh'!$C$7:$E$391,3,0)</f>
        <v>A1</v>
      </c>
      <c r="H278" s="19">
        <f>VLOOKUP(G278,Sheet1!$B$2:$C$12,2,TRUE)</f>
        <v>10</v>
      </c>
      <c r="I278" s="5" t="str">
        <f>VLOOKUP($C278,'[6]Gui chi Quynh'!$C$7:$E$389,3,0)</f>
        <v>A1</v>
      </c>
      <c r="J278" s="19">
        <f>VLOOKUP(I278,Sheet1!$B$2:$C$12,2,TRUE)</f>
        <v>10</v>
      </c>
      <c r="K278" s="5" t="str">
        <f>VLOOKUP($C278,'[7]Gui chi Quynh'!$C$7:$E$389,3,0)</f>
        <v>A1</v>
      </c>
      <c r="L278" s="19">
        <f>VLOOKUP(K278,Sheet1!$B$2:$C$12,2,TRUE)</f>
        <v>10</v>
      </c>
      <c r="M278" s="5" t="str">
        <f>VLOOKUP($C278,'[8]Gui chi Quynh'!$C$7:$E$388,3,0)</f>
        <v>A1</v>
      </c>
      <c r="N278" s="19">
        <f>VLOOKUP(M278,Sheet1!$B$2:$C$12,2,TRUE)</f>
        <v>10</v>
      </c>
      <c r="O278" s="5">
        <f t="shared" ref="O278:O308" si="111">ROUND(AVERAGE(F278,H278,J278,L278,N278),2)</f>
        <v>10</v>
      </c>
      <c r="P278" s="226">
        <f t="shared" ref="P278:P308" si="112">COUNTIF(D278:M278,"C*")*1+COUNTIF(D278:M278,"D")*2+COUNTIF(D278:M278,"E")*3</f>
        <v>0</v>
      </c>
      <c r="Q278" s="9" t="str">
        <f t="shared" si="94"/>
        <v>Xuất sắc</v>
      </c>
      <c r="R278" s="82"/>
      <c r="S278" s="17"/>
      <c r="T278" s="19" t="e">
        <f>VLOOKUP(S278,Sheet1!$B$2:$C$12,2,TRUE)</f>
        <v>#N/A</v>
      </c>
      <c r="U278" s="5"/>
      <c r="V278" s="19" t="e">
        <f>VLOOKUP(U278,Sheet1!$B$2:$C$12,2,TRUE)</f>
        <v>#N/A</v>
      </c>
      <c r="W278" s="5"/>
      <c r="X278" s="19" t="e">
        <f>VLOOKUP(W278,Sheet1!$B$2:$C$12,2,TRUE)</f>
        <v>#N/A</v>
      </c>
      <c r="Y278" s="5"/>
      <c r="Z278" s="19" t="e">
        <f>VLOOKUP(Y278,Sheet1!$B$2:$C$12,2,TRUE)</f>
        <v>#N/A</v>
      </c>
      <c r="AA278" s="5"/>
      <c r="AB278" s="19" t="e">
        <f>VLOOKUP(AA278,Sheet1!$B$2:$C$12,2,TRUE)</f>
        <v>#N/A</v>
      </c>
      <c r="AC278" s="5" t="e">
        <f t="shared" ref="AC278:AC390" si="113">ROUND(AVERAGE(T278,V278,X278,Z278),2)</f>
        <v>#N/A</v>
      </c>
      <c r="AD278" s="226">
        <f t="shared" si="100"/>
        <v>0</v>
      </c>
      <c r="AE278" s="9" t="e">
        <f t="shared" si="101"/>
        <v>#N/A</v>
      </c>
      <c r="AF278" s="5" t="e">
        <f t="shared" ref="AF278:AF390" si="114">ROUND(AVERAGE(T278,V278,X278,Z278,AB278),2)</f>
        <v>#N/A</v>
      </c>
      <c r="AG278" s="226">
        <f t="shared" ref="AG278:AG390" si="115">COUNTIF(S278:AB278,"C*")*1+COUNTIF(S278:AB278,"D")*2+COUNTIF(S278:AB278,"E")*3</f>
        <v>0</v>
      </c>
      <c r="AH278" s="9" t="e">
        <f t="shared" si="107"/>
        <v>#N/A</v>
      </c>
      <c r="AI278" s="227"/>
      <c r="AJ278" s="9" t="e">
        <f t="shared" si="108"/>
        <v>#N/A</v>
      </c>
      <c r="AK278" s="9">
        <f t="shared" si="110"/>
        <v>0</v>
      </c>
      <c r="AL278" s="9" t="e">
        <f t="shared" si="109"/>
        <v>#N/A</v>
      </c>
      <c r="AM278" s="9" t="e">
        <f t="shared" si="102"/>
        <v>#N/A</v>
      </c>
      <c r="AN278" s="5"/>
      <c r="AO278" s="5"/>
      <c r="AP278" s="9"/>
      <c r="AQ278" s="5"/>
      <c r="AR278" s="29"/>
      <c r="AS278" s="29"/>
    </row>
    <row r="279" spans="1:45" s="7" customFormat="1" ht="20.100000000000001" hidden="1" customHeight="1" x14ac:dyDescent="0.25">
      <c r="A279" s="86">
        <f>A278+1</f>
        <v>238</v>
      </c>
      <c r="B279" s="77" t="s">
        <v>180</v>
      </c>
      <c r="C279" s="263" t="s">
        <v>638</v>
      </c>
      <c r="D279" s="38"/>
      <c r="E279" s="5" t="str">
        <f>VLOOKUP($C279,'[4]Gui chi Quynh'!$D$7:$F$393,3,0)</f>
        <v>A1</v>
      </c>
      <c r="F279" s="19">
        <f>VLOOKUP(E279,Sheet1!$B$2:$C$12,2,TRUE)</f>
        <v>10</v>
      </c>
      <c r="G279" s="5" t="str">
        <f>VLOOKUP($C279,'[5]Gui chi Quynh'!$C$7:$E$391,3,0)</f>
        <v>A2</v>
      </c>
      <c r="H279" s="19">
        <f>VLOOKUP(G279,Sheet1!$B$2:$C$12,2,TRUE)</f>
        <v>9</v>
      </c>
      <c r="I279" s="5" t="str">
        <f>VLOOKUP($C279,'[6]Gui chi Quynh'!$C$7:$E$389,3,0)</f>
        <v>A1</v>
      </c>
      <c r="J279" s="19">
        <f>VLOOKUP(I279,Sheet1!$B$2:$C$12,2,TRUE)</f>
        <v>10</v>
      </c>
      <c r="K279" s="5" t="str">
        <f>VLOOKUP($C279,'[7]Gui chi Quynh'!$C$7:$E$389,3,0)</f>
        <v>A1</v>
      </c>
      <c r="L279" s="19">
        <f>VLOOKUP(K279,Sheet1!$B$2:$C$12,2,TRUE)</f>
        <v>10</v>
      </c>
      <c r="M279" s="5" t="str">
        <f>VLOOKUP($C279,'[8]Gui chi Quynh'!$C$7:$E$388,3,0)</f>
        <v>A3</v>
      </c>
      <c r="N279" s="19">
        <f>VLOOKUP(M279,Sheet1!$B$2:$C$12,2,TRUE)</f>
        <v>8</v>
      </c>
      <c r="O279" s="5">
        <f t="shared" si="111"/>
        <v>9.4</v>
      </c>
      <c r="P279" s="226">
        <f t="shared" si="112"/>
        <v>0</v>
      </c>
      <c r="Q279" s="9" t="str">
        <f t="shared" si="94"/>
        <v>Xuất sắc</v>
      </c>
      <c r="R279" s="17"/>
      <c r="S279" s="17"/>
      <c r="T279" s="19" t="e">
        <f>VLOOKUP(S279,Sheet1!$B$2:$C$12,2,TRUE)</f>
        <v>#N/A</v>
      </c>
      <c r="U279" s="5"/>
      <c r="V279" s="19" t="e">
        <f>VLOOKUP(U279,Sheet1!$B$2:$C$12,2,TRUE)</f>
        <v>#N/A</v>
      </c>
      <c r="W279" s="5"/>
      <c r="X279" s="19" t="e">
        <f>VLOOKUP(W279,Sheet1!$B$2:$C$12,2,TRUE)</f>
        <v>#N/A</v>
      </c>
      <c r="Y279" s="5"/>
      <c r="Z279" s="19" t="e">
        <f>VLOOKUP(Y279,Sheet1!$B$2:$C$12,2,TRUE)</f>
        <v>#N/A</v>
      </c>
      <c r="AA279" s="5"/>
      <c r="AB279" s="19" t="e">
        <f>VLOOKUP(AA279,Sheet1!$B$2:$C$12,2,TRUE)</f>
        <v>#N/A</v>
      </c>
      <c r="AC279" s="5" t="e">
        <f t="shared" si="113"/>
        <v>#N/A</v>
      </c>
      <c r="AD279" s="226">
        <f t="shared" si="100"/>
        <v>0</v>
      </c>
      <c r="AE279" s="9" t="e">
        <f t="shared" si="101"/>
        <v>#N/A</v>
      </c>
      <c r="AF279" s="5" t="e">
        <f t="shared" si="114"/>
        <v>#N/A</v>
      </c>
      <c r="AG279" s="226">
        <f t="shared" si="115"/>
        <v>0</v>
      </c>
      <c r="AH279" s="9" t="e">
        <f t="shared" si="107"/>
        <v>#N/A</v>
      </c>
      <c r="AI279" s="227"/>
      <c r="AJ279" s="9" t="e">
        <f t="shared" si="108"/>
        <v>#N/A</v>
      </c>
      <c r="AK279" s="9">
        <f t="shared" si="110"/>
        <v>0</v>
      </c>
      <c r="AL279" s="9" t="e">
        <f t="shared" si="109"/>
        <v>#N/A</v>
      </c>
      <c r="AM279" s="9" t="e">
        <f t="shared" si="102"/>
        <v>#N/A</v>
      </c>
      <c r="AN279" s="5"/>
      <c r="AO279" s="5"/>
      <c r="AP279" s="9"/>
      <c r="AQ279" s="5"/>
      <c r="AR279" s="31"/>
      <c r="AS279" s="31"/>
    </row>
    <row r="280" spans="1:45" s="7" customFormat="1" ht="20.100000000000001" hidden="1" customHeight="1" x14ac:dyDescent="0.25">
      <c r="A280" s="86">
        <f t="shared" ref="A280:A308" si="116">A279+1</f>
        <v>239</v>
      </c>
      <c r="B280" s="77" t="s">
        <v>71</v>
      </c>
      <c r="C280" s="263" t="s">
        <v>637</v>
      </c>
      <c r="D280" s="38"/>
      <c r="E280" s="5" t="str">
        <f>VLOOKUP($C280,'[4]Gui chi Quynh'!$D$7:$F$393,3,0)</f>
        <v>A2</v>
      </c>
      <c r="F280" s="19">
        <f>VLOOKUP(E280,Sheet1!$B$2:$C$12,2,TRUE)</f>
        <v>9</v>
      </c>
      <c r="G280" s="5" t="str">
        <f>VLOOKUP($C280,'[5]Gui chi Quynh'!$C$7:$E$391,3,0)</f>
        <v>A3</v>
      </c>
      <c r="H280" s="19">
        <f>VLOOKUP(G280,Sheet1!$B$2:$C$12,2,TRUE)</f>
        <v>8</v>
      </c>
      <c r="I280" s="5" t="str">
        <f>VLOOKUP($C280,'[6]Gui chi Quynh'!$C$7:$E$389,3,0)</f>
        <v>A3</v>
      </c>
      <c r="J280" s="19">
        <f>VLOOKUP(I280,Sheet1!$B$2:$C$12,2,TRUE)</f>
        <v>8</v>
      </c>
      <c r="K280" s="5" t="str">
        <f>VLOOKUP($C280,'[7]Gui chi Quynh'!$C$7:$E$389,3,0)</f>
        <v>A1</v>
      </c>
      <c r="L280" s="19">
        <f>VLOOKUP(K280,Sheet1!$B$2:$C$12,2,TRUE)</f>
        <v>10</v>
      </c>
      <c r="M280" s="5" t="str">
        <f>VLOOKUP($C280,'[8]Gui chi Quynh'!$C$7:$E$388,3,0)</f>
        <v>A2</v>
      </c>
      <c r="N280" s="19">
        <f>VLOOKUP(M280,Sheet1!$B$2:$C$12,2,TRUE)</f>
        <v>9</v>
      </c>
      <c r="O280" s="5">
        <f t="shared" si="111"/>
        <v>8.8000000000000007</v>
      </c>
      <c r="P280" s="226">
        <f t="shared" si="112"/>
        <v>0</v>
      </c>
      <c r="Q280" s="9" t="str">
        <f t="shared" ref="Q280:Q351" si="117">IF(P280&gt;=3,"Không hoàn thành",IF(AND($O280&gt;=8,$O280&lt;=10,P280=0),"Xuất sắc",IF(AND($O280&gt;=8,$O280&lt;=10,P280=1),"Tốt",IF(AND($O280&gt;=8,$O280&lt;=10,P280=2),"Hoàn thành",IF(AND($O280&gt;6,$O280&lt;8,P280&lt;=1),"Tốt",IF(AND($O280&gt;6,$O280&lt;8,P280=2),"Hoàn thành",IF(AND($O280&gt;=5,$O280&lt;=6,P280&lt;=2),"Hoàn thành",IF(AND($O280&lt;5,P280&gt;3),"Không hoàn thành",""))))))))</f>
        <v>Xuất sắc</v>
      </c>
      <c r="R280" s="10"/>
      <c r="S280" s="17"/>
      <c r="T280" s="19" t="e">
        <f>VLOOKUP(S280,Sheet1!$B$2:$C$12,2,TRUE)</f>
        <v>#N/A</v>
      </c>
      <c r="U280" s="5"/>
      <c r="V280" s="19" t="e">
        <f>VLOOKUP(U280,Sheet1!$B$2:$C$12,2,TRUE)</f>
        <v>#N/A</v>
      </c>
      <c r="W280" s="5"/>
      <c r="X280" s="19" t="e">
        <f>VLOOKUP(W280,Sheet1!$B$2:$C$12,2,TRUE)</f>
        <v>#N/A</v>
      </c>
      <c r="Y280" s="5"/>
      <c r="Z280" s="19" t="e">
        <f>VLOOKUP(Y280,Sheet1!$B$2:$C$12,2,TRUE)</f>
        <v>#N/A</v>
      </c>
      <c r="AA280" s="5"/>
      <c r="AB280" s="19" t="e">
        <f>VLOOKUP(AA280,Sheet1!$B$2:$C$12,2,TRUE)</f>
        <v>#N/A</v>
      </c>
      <c r="AC280" s="5" t="e">
        <f t="shared" si="113"/>
        <v>#N/A</v>
      </c>
      <c r="AD280" s="226">
        <f t="shared" si="100"/>
        <v>0</v>
      </c>
      <c r="AE280" s="9" t="e">
        <f t="shared" si="101"/>
        <v>#N/A</v>
      </c>
      <c r="AF280" s="5" t="e">
        <f t="shared" si="114"/>
        <v>#N/A</v>
      </c>
      <c r="AG280" s="226">
        <f t="shared" si="115"/>
        <v>0</v>
      </c>
      <c r="AH280" s="9" t="e">
        <f t="shared" si="107"/>
        <v>#N/A</v>
      </c>
      <c r="AI280" s="227"/>
      <c r="AJ280" s="9" t="e">
        <f t="shared" si="108"/>
        <v>#N/A</v>
      </c>
      <c r="AK280" s="9">
        <f t="shared" si="110"/>
        <v>0</v>
      </c>
      <c r="AL280" s="9" t="e">
        <f t="shared" si="109"/>
        <v>#N/A</v>
      </c>
      <c r="AM280" s="9" t="e">
        <f t="shared" si="102"/>
        <v>#N/A</v>
      </c>
      <c r="AN280" s="5"/>
      <c r="AO280" s="5"/>
      <c r="AP280" s="9"/>
      <c r="AQ280" s="5"/>
      <c r="AR280" s="25"/>
      <c r="AS280" s="25"/>
    </row>
    <row r="281" spans="1:45" s="7" customFormat="1" ht="20.100000000000001" hidden="1" customHeight="1" x14ac:dyDescent="0.25">
      <c r="A281" s="86">
        <f t="shared" si="116"/>
        <v>240</v>
      </c>
      <c r="B281" s="77" t="s">
        <v>170</v>
      </c>
      <c r="C281" s="263" t="s">
        <v>639</v>
      </c>
      <c r="D281" s="38"/>
      <c r="E281" s="5" t="str">
        <f>VLOOKUP($C281,'[4]Gui chi Quynh'!$D$7:$F$393,3,0)</f>
        <v>A1</v>
      </c>
      <c r="F281" s="19">
        <f>VLOOKUP(E281,Sheet1!$B$2:$C$12,2,TRUE)</f>
        <v>10</v>
      </c>
      <c r="G281" s="5" t="str">
        <f>VLOOKUP($C281,'[5]Gui chi Quynh'!$C$7:$E$391,3,0)</f>
        <v>A3</v>
      </c>
      <c r="H281" s="19">
        <f>VLOOKUP(G281,Sheet1!$B$2:$C$12,2,TRUE)</f>
        <v>8</v>
      </c>
      <c r="I281" s="5" t="str">
        <f>VLOOKUP($C281,'[6]Gui chi Quynh'!$C$7:$E$389,3,0)</f>
        <v>A3</v>
      </c>
      <c r="J281" s="19">
        <f>VLOOKUP(I281,Sheet1!$B$2:$C$12,2,TRUE)</f>
        <v>8</v>
      </c>
      <c r="K281" s="5" t="str">
        <f>VLOOKUP($C281,'[7]Gui chi Quynh'!$C$7:$E$389,3,0)</f>
        <v>A2</v>
      </c>
      <c r="L281" s="19">
        <f>VLOOKUP(K281,Sheet1!$B$2:$C$12,2,TRUE)</f>
        <v>9</v>
      </c>
      <c r="M281" s="5" t="str">
        <f>VLOOKUP($C281,'[8]Gui chi Quynh'!$C$7:$E$388,3,0)</f>
        <v>A3</v>
      </c>
      <c r="N281" s="19">
        <f>VLOOKUP(M281,Sheet1!$B$2:$C$12,2,TRUE)</f>
        <v>8</v>
      </c>
      <c r="O281" s="5">
        <f t="shared" si="111"/>
        <v>8.6</v>
      </c>
      <c r="P281" s="226">
        <f t="shared" si="112"/>
        <v>0</v>
      </c>
      <c r="Q281" s="9" t="str">
        <f t="shared" si="117"/>
        <v>Xuất sắc</v>
      </c>
      <c r="R281" s="10"/>
      <c r="S281" s="17"/>
      <c r="T281" s="19" t="e">
        <f>VLOOKUP(S281,Sheet1!$B$2:$C$12,2,TRUE)</f>
        <v>#N/A</v>
      </c>
      <c r="U281" s="5"/>
      <c r="V281" s="19" t="e">
        <f>VLOOKUP(U281,Sheet1!$B$2:$C$12,2,TRUE)</f>
        <v>#N/A</v>
      </c>
      <c r="W281" s="5"/>
      <c r="X281" s="19" t="e">
        <f>VLOOKUP(W281,Sheet1!$B$2:$C$12,2,TRUE)</f>
        <v>#N/A</v>
      </c>
      <c r="Y281" s="5"/>
      <c r="Z281" s="19" t="e">
        <f>VLOOKUP(Y281,Sheet1!$B$2:$C$12,2,TRUE)</f>
        <v>#N/A</v>
      </c>
      <c r="AA281" s="5"/>
      <c r="AB281" s="19" t="e">
        <f>VLOOKUP(AA281,Sheet1!$B$2:$C$12,2,TRUE)</f>
        <v>#N/A</v>
      </c>
      <c r="AC281" s="5" t="e">
        <f t="shared" si="113"/>
        <v>#N/A</v>
      </c>
      <c r="AD281" s="226">
        <f t="shared" si="100"/>
        <v>0</v>
      </c>
      <c r="AE281" s="9" t="e">
        <f t="shared" si="101"/>
        <v>#N/A</v>
      </c>
      <c r="AF281" s="5" t="e">
        <f t="shared" si="114"/>
        <v>#N/A</v>
      </c>
      <c r="AG281" s="226">
        <f t="shared" si="115"/>
        <v>0</v>
      </c>
      <c r="AH281" s="9" t="e">
        <f t="shared" si="107"/>
        <v>#N/A</v>
      </c>
      <c r="AI281" s="227"/>
      <c r="AJ281" s="9" t="e">
        <f t="shared" si="108"/>
        <v>#N/A</v>
      </c>
      <c r="AK281" s="9">
        <f t="shared" si="110"/>
        <v>0</v>
      </c>
      <c r="AL281" s="9" t="e">
        <f t="shared" si="109"/>
        <v>#N/A</v>
      </c>
      <c r="AM281" s="9" t="e">
        <f t="shared" si="102"/>
        <v>#N/A</v>
      </c>
      <c r="AN281" s="5"/>
      <c r="AO281" s="5"/>
      <c r="AP281" s="9"/>
      <c r="AQ281" s="5"/>
      <c r="AR281" s="25"/>
      <c r="AS281" s="25"/>
    </row>
    <row r="282" spans="1:45" s="7" customFormat="1" ht="20.100000000000001" hidden="1" customHeight="1" x14ac:dyDescent="0.25">
      <c r="A282" s="86">
        <f t="shared" si="116"/>
        <v>241</v>
      </c>
      <c r="B282" s="77" t="s">
        <v>186</v>
      </c>
      <c r="C282" s="263" t="s">
        <v>640</v>
      </c>
      <c r="D282" s="38"/>
      <c r="E282" s="5" t="str">
        <f>VLOOKUP($C282,'[4]Gui chi Quynh'!$D$7:$F$393,3,0)</f>
        <v>A1</v>
      </c>
      <c r="F282" s="19">
        <f>VLOOKUP(E282,Sheet1!$B$2:$C$12,2,TRUE)</f>
        <v>10</v>
      </c>
      <c r="G282" s="5" t="str">
        <f>VLOOKUP($C282,'[5]Gui chi Quynh'!$C$7:$E$391,3,0)</f>
        <v>A2</v>
      </c>
      <c r="H282" s="19">
        <f>VLOOKUP(G282,Sheet1!$B$2:$C$12,2,TRUE)</f>
        <v>9</v>
      </c>
      <c r="I282" s="5" t="str">
        <f>VLOOKUP($C282,'[6]Gui chi Quynh'!$C$7:$E$389,3,0)</f>
        <v>A1</v>
      </c>
      <c r="J282" s="19">
        <f>VLOOKUP(I282,Sheet1!$B$2:$C$12,2,TRUE)</f>
        <v>10</v>
      </c>
      <c r="K282" s="5" t="str">
        <f>VLOOKUP($C282,'[7]Gui chi Quynh'!$C$7:$E$389,3,0)</f>
        <v>A1</v>
      </c>
      <c r="L282" s="19">
        <f>VLOOKUP(K282,Sheet1!$B$2:$C$12,2,TRUE)</f>
        <v>10</v>
      </c>
      <c r="M282" s="5" t="str">
        <f>VLOOKUP($C282,'[8]Gui chi Quynh'!$C$7:$E$388,3,0)</f>
        <v>A1</v>
      </c>
      <c r="N282" s="19">
        <f>VLOOKUP(M282,Sheet1!$B$2:$C$12,2,TRUE)</f>
        <v>10</v>
      </c>
      <c r="O282" s="5">
        <f t="shared" si="111"/>
        <v>9.8000000000000007</v>
      </c>
      <c r="P282" s="226">
        <f t="shared" si="112"/>
        <v>0</v>
      </c>
      <c r="Q282" s="9" t="str">
        <f t="shared" si="117"/>
        <v>Xuất sắc</v>
      </c>
      <c r="R282" s="10"/>
      <c r="S282" s="17"/>
      <c r="T282" s="19" t="e">
        <f>VLOOKUP(S282,Sheet1!$B$2:$C$12,2,TRUE)</f>
        <v>#N/A</v>
      </c>
      <c r="U282" s="5"/>
      <c r="V282" s="19" t="e">
        <f>VLOOKUP(U282,Sheet1!$B$2:$C$12,2,TRUE)</f>
        <v>#N/A</v>
      </c>
      <c r="W282" s="5"/>
      <c r="X282" s="19" t="e">
        <f>VLOOKUP(W282,Sheet1!$B$2:$C$12,2,TRUE)</f>
        <v>#N/A</v>
      </c>
      <c r="Y282" s="5"/>
      <c r="Z282" s="19" t="e">
        <f>VLOOKUP(Y282,Sheet1!$B$2:$C$12,2,TRUE)</f>
        <v>#N/A</v>
      </c>
      <c r="AA282" s="5"/>
      <c r="AB282" s="19" t="e">
        <f>VLOOKUP(AA282,Sheet1!$B$2:$C$12,2,TRUE)</f>
        <v>#N/A</v>
      </c>
      <c r="AC282" s="5" t="e">
        <f t="shared" si="113"/>
        <v>#N/A</v>
      </c>
      <c r="AD282" s="226">
        <f t="shared" si="100"/>
        <v>0</v>
      </c>
      <c r="AE282" s="9" t="e">
        <f t="shared" si="101"/>
        <v>#N/A</v>
      </c>
      <c r="AF282" s="5" t="e">
        <f t="shared" si="114"/>
        <v>#N/A</v>
      </c>
      <c r="AG282" s="226">
        <f t="shared" si="115"/>
        <v>0</v>
      </c>
      <c r="AH282" s="9" t="e">
        <f t="shared" si="107"/>
        <v>#N/A</v>
      </c>
      <c r="AI282" s="227"/>
      <c r="AJ282" s="9" t="e">
        <f t="shared" si="108"/>
        <v>#N/A</v>
      </c>
      <c r="AK282" s="9">
        <f t="shared" si="110"/>
        <v>0</v>
      </c>
      <c r="AL282" s="9" t="e">
        <f t="shared" si="109"/>
        <v>#N/A</v>
      </c>
      <c r="AM282" s="9" t="e">
        <f t="shared" si="102"/>
        <v>#N/A</v>
      </c>
      <c r="AN282" s="5"/>
      <c r="AO282" s="5"/>
      <c r="AP282" s="9"/>
      <c r="AQ282" s="5"/>
      <c r="AR282" s="25"/>
      <c r="AS282" s="25"/>
    </row>
    <row r="283" spans="1:45" s="7" customFormat="1" ht="20.100000000000001" hidden="1" customHeight="1" x14ac:dyDescent="0.25">
      <c r="A283" s="86">
        <f t="shared" si="116"/>
        <v>242</v>
      </c>
      <c r="B283" s="77" t="s">
        <v>189</v>
      </c>
      <c r="C283" s="263" t="s">
        <v>661</v>
      </c>
      <c r="D283" s="38"/>
      <c r="E283" s="5" t="str">
        <f>VLOOKUP($C283,'[4]Gui chi Quynh'!$D$7:$F$393,3,0)</f>
        <v>A1</v>
      </c>
      <c r="F283" s="19">
        <f>VLOOKUP(E283,Sheet1!$B$2:$C$12,2,TRUE)</f>
        <v>10</v>
      </c>
      <c r="G283" s="5" t="str">
        <f>VLOOKUP($C283,'[5]Gui chi Quynh'!$C$7:$E$391,3,0)</f>
        <v>A1</v>
      </c>
      <c r="H283" s="19">
        <f>VLOOKUP(G283,Sheet1!$B$2:$C$12,2,TRUE)</f>
        <v>10</v>
      </c>
      <c r="I283" s="5" t="str">
        <f>VLOOKUP($C283,'[6]Gui chi Quynh'!$C$7:$E$389,3,0)</f>
        <v>A1</v>
      </c>
      <c r="J283" s="19">
        <f>VLOOKUP(I283,Sheet1!$B$2:$C$12,2,TRUE)</f>
        <v>10</v>
      </c>
      <c r="K283" s="5" t="str">
        <f>VLOOKUP($C283,'[7]Gui chi Quynh'!$C$7:$E$389,3,0)</f>
        <v>A1</v>
      </c>
      <c r="L283" s="19">
        <f>VLOOKUP(K283,Sheet1!$B$2:$C$12,2,TRUE)</f>
        <v>10</v>
      </c>
      <c r="M283" s="5" t="str">
        <f>VLOOKUP($C283,'[8]Gui chi Quynh'!$C$7:$E$388,3,0)</f>
        <v>A1</v>
      </c>
      <c r="N283" s="19">
        <f>VLOOKUP(M283,Sheet1!$B$2:$C$12,2,TRUE)</f>
        <v>10</v>
      </c>
      <c r="O283" s="5">
        <f t="shared" si="111"/>
        <v>10</v>
      </c>
      <c r="P283" s="226">
        <f t="shared" si="112"/>
        <v>0</v>
      </c>
      <c r="Q283" s="9" t="str">
        <f t="shared" si="117"/>
        <v>Xuất sắc</v>
      </c>
      <c r="R283" s="10"/>
      <c r="S283" s="17"/>
      <c r="T283" s="19" t="e">
        <f>VLOOKUP(S283,Sheet1!$B$2:$C$12,2,TRUE)</f>
        <v>#N/A</v>
      </c>
      <c r="U283" s="5"/>
      <c r="V283" s="19" t="e">
        <f>VLOOKUP(U283,Sheet1!$B$2:$C$12,2,TRUE)</f>
        <v>#N/A</v>
      </c>
      <c r="W283" s="5"/>
      <c r="X283" s="19" t="e">
        <f>VLOOKUP(W283,Sheet1!$B$2:$C$12,2,TRUE)</f>
        <v>#N/A</v>
      </c>
      <c r="Y283" s="5"/>
      <c r="Z283" s="19" t="e">
        <f>VLOOKUP(Y283,Sheet1!$B$2:$C$12,2,TRUE)</f>
        <v>#N/A</v>
      </c>
      <c r="AA283" s="5"/>
      <c r="AB283" s="19" t="e">
        <f>VLOOKUP(AA283,Sheet1!$B$2:$C$12,2,TRUE)</f>
        <v>#N/A</v>
      </c>
      <c r="AC283" s="5" t="e">
        <f t="shared" si="113"/>
        <v>#N/A</v>
      </c>
      <c r="AD283" s="226">
        <f t="shared" si="100"/>
        <v>0</v>
      </c>
      <c r="AE283" s="9" t="e">
        <f t="shared" si="101"/>
        <v>#N/A</v>
      </c>
      <c r="AF283" s="5" t="e">
        <f t="shared" si="114"/>
        <v>#N/A</v>
      </c>
      <c r="AG283" s="226">
        <f t="shared" si="115"/>
        <v>0</v>
      </c>
      <c r="AH283" s="9" t="e">
        <f t="shared" si="107"/>
        <v>#N/A</v>
      </c>
      <c r="AI283" s="227"/>
      <c r="AJ283" s="9" t="e">
        <f t="shared" si="108"/>
        <v>#N/A</v>
      </c>
      <c r="AK283" s="9">
        <f t="shared" si="110"/>
        <v>0</v>
      </c>
      <c r="AL283" s="9" t="e">
        <f t="shared" si="109"/>
        <v>#N/A</v>
      </c>
      <c r="AM283" s="9" t="e">
        <f t="shared" si="102"/>
        <v>#N/A</v>
      </c>
      <c r="AN283" s="5"/>
      <c r="AO283" s="5"/>
      <c r="AP283" s="9"/>
      <c r="AQ283" s="5"/>
      <c r="AR283" s="25"/>
      <c r="AS283" s="25"/>
    </row>
    <row r="284" spans="1:45" s="7" customFormat="1" ht="20.100000000000001" hidden="1" customHeight="1" x14ac:dyDescent="0.25">
      <c r="A284" s="86">
        <f t="shared" si="116"/>
        <v>243</v>
      </c>
      <c r="B284" s="77" t="s">
        <v>164</v>
      </c>
      <c r="C284" s="263" t="s">
        <v>641</v>
      </c>
      <c r="D284" s="38"/>
      <c r="E284" s="5" t="str">
        <f>VLOOKUP($C284,'[4]Gui chi Quynh'!$D$7:$F$393,3,0)</f>
        <v>A4</v>
      </c>
      <c r="F284" s="19">
        <f>VLOOKUP(E284,Sheet1!$B$2:$C$12,2,TRUE)</f>
        <v>7</v>
      </c>
      <c r="G284" s="5" t="str">
        <f>VLOOKUP($C284,'[5]Gui chi Quynh'!$C$7:$E$391,3,0)</f>
        <v>A4</v>
      </c>
      <c r="H284" s="19">
        <f>VLOOKUP(G284,Sheet1!$B$2:$C$12,2,TRUE)</f>
        <v>7</v>
      </c>
      <c r="I284" s="5" t="str">
        <f>VLOOKUP($C284,'[6]Gui chi Quynh'!$C$7:$E$389,3,0)</f>
        <v>A4</v>
      </c>
      <c r="J284" s="19">
        <f>VLOOKUP(I284,Sheet1!$B$2:$C$12,2,TRUE)</f>
        <v>7</v>
      </c>
      <c r="K284" s="5" t="str">
        <f>VLOOKUP($C284,'[7]Gui chi Quynh'!$C$7:$E$389,3,0)</f>
        <v>A3</v>
      </c>
      <c r="L284" s="19">
        <f>VLOOKUP(K284,Sheet1!$B$2:$C$12,2,TRUE)</f>
        <v>8</v>
      </c>
      <c r="M284" s="5" t="str">
        <f>VLOOKUP($C284,'[8]Gui chi Quynh'!$C$7:$E$388,3,0)</f>
        <v>A3</v>
      </c>
      <c r="N284" s="19">
        <f>VLOOKUP(M284,Sheet1!$B$2:$C$12,2,TRUE)</f>
        <v>8</v>
      </c>
      <c r="O284" s="5">
        <f t="shared" si="111"/>
        <v>7.4</v>
      </c>
      <c r="P284" s="226">
        <f t="shared" si="112"/>
        <v>0</v>
      </c>
      <c r="Q284" s="9" t="str">
        <f t="shared" si="117"/>
        <v>Tốt</v>
      </c>
      <c r="R284" s="10"/>
      <c r="S284" s="17"/>
      <c r="T284" s="19" t="e">
        <f>VLOOKUP(S284,Sheet1!$B$2:$C$12,2,TRUE)</f>
        <v>#N/A</v>
      </c>
      <c r="U284" s="5"/>
      <c r="V284" s="19" t="e">
        <f>VLOOKUP(U284,Sheet1!$B$2:$C$12,2,TRUE)</f>
        <v>#N/A</v>
      </c>
      <c r="W284" s="5"/>
      <c r="X284" s="19" t="e">
        <f>VLOOKUP(W284,Sheet1!$B$2:$C$12,2,TRUE)</f>
        <v>#N/A</v>
      </c>
      <c r="Y284" s="5"/>
      <c r="Z284" s="19" t="e">
        <f>VLOOKUP(Y284,Sheet1!$B$2:$C$12,2,TRUE)</f>
        <v>#N/A</v>
      </c>
      <c r="AA284" s="5"/>
      <c r="AB284" s="19" t="e">
        <f>VLOOKUP(AA284,Sheet1!$B$2:$C$12,2,TRUE)</f>
        <v>#N/A</v>
      </c>
      <c r="AC284" s="5" t="e">
        <f t="shared" si="113"/>
        <v>#N/A</v>
      </c>
      <c r="AD284" s="226">
        <f t="shared" si="100"/>
        <v>0</v>
      </c>
      <c r="AE284" s="9" t="e">
        <f t="shared" si="101"/>
        <v>#N/A</v>
      </c>
      <c r="AF284" s="5" t="e">
        <f t="shared" si="114"/>
        <v>#N/A</v>
      </c>
      <c r="AG284" s="226">
        <f t="shared" si="115"/>
        <v>0</v>
      </c>
      <c r="AH284" s="9" t="e">
        <f t="shared" si="107"/>
        <v>#N/A</v>
      </c>
      <c r="AI284" s="227"/>
      <c r="AJ284" s="9" t="e">
        <f t="shared" si="108"/>
        <v>#N/A</v>
      </c>
      <c r="AK284" s="9">
        <f t="shared" si="110"/>
        <v>0</v>
      </c>
      <c r="AL284" s="9" t="e">
        <f t="shared" si="109"/>
        <v>#N/A</v>
      </c>
      <c r="AM284" s="9" t="e">
        <f t="shared" si="102"/>
        <v>#N/A</v>
      </c>
      <c r="AN284" s="5"/>
      <c r="AO284" s="5"/>
      <c r="AP284" s="9"/>
      <c r="AQ284" s="5"/>
      <c r="AR284" s="25"/>
      <c r="AS284" s="25"/>
    </row>
    <row r="285" spans="1:45" s="7" customFormat="1" ht="20.100000000000001" hidden="1" customHeight="1" x14ac:dyDescent="0.25">
      <c r="A285" s="86">
        <f t="shared" si="116"/>
        <v>244</v>
      </c>
      <c r="B285" s="77" t="s">
        <v>291</v>
      </c>
      <c r="C285" s="263" t="s">
        <v>664</v>
      </c>
      <c r="D285" s="38"/>
      <c r="E285" s="5" t="str">
        <f>VLOOKUP($C285,'[4]Gui chi Quynh'!$D$7:$F$393,3,0)</f>
        <v>A1</v>
      </c>
      <c r="F285" s="19">
        <f>VLOOKUP(E285,Sheet1!$B$2:$C$12,2,TRUE)</f>
        <v>10</v>
      </c>
      <c r="G285" s="5" t="str">
        <f>VLOOKUP($C285,'[5]Gui chi Quynh'!$C$7:$E$391,3,0)</f>
        <v>A3</v>
      </c>
      <c r="H285" s="19">
        <f>VLOOKUP(G285,Sheet1!$B$2:$C$12,2,TRUE)</f>
        <v>8</v>
      </c>
      <c r="I285" s="5" t="str">
        <f>VLOOKUP($C285,'[6]Gui chi Quynh'!$C$7:$E$389,3,0)</f>
        <v>A2</v>
      </c>
      <c r="J285" s="19">
        <f>VLOOKUP(I285,Sheet1!$B$2:$C$12,2,TRUE)</f>
        <v>9</v>
      </c>
      <c r="K285" s="5" t="str">
        <f>VLOOKUP($C285,'[7]Gui chi Quynh'!$C$7:$E$389,3,0)</f>
        <v>A1</v>
      </c>
      <c r="L285" s="19">
        <f>VLOOKUP(K285,Sheet1!$B$2:$C$12,2,TRUE)</f>
        <v>10</v>
      </c>
      <c r="M285" s="5" t="str">
        <f>VLOOKUP($C285,'[8]Gui chi Quynh'!$C$7:$E$388,3,0)</f>
        <v>A1</v>
      </c>
      <c r="N285" s="19">
        <f>VLOOKUP(M285,Sheet1!$B$2:$C$12,2,TRUE)</f>
        <v>10</v>
      </c>
      <c r="O285" s="5">
        <f t="shared" si="111"/>
        <v>9.4</v>
      </c>
      <c r="P285" s="226">
        <f t="shared" si="112"/>
        <v>0</v>
      </c>
      <c r="Q285" s="9" t="str">
        <f t="shared" si="117"/>
        <v>Xuất sắc</v>
      </c>
      <c r="R285" s="10"/>
      <c r="S285" s="17"/>
      <c r="T285" s="19" t="e">
        <f>VLOOKUP(S285,Sheet1!$B$2:$C$12,2,TRUE)</f>
        <v>#N/A</v>
      </c>
      <c r="U285" s="5"/>
      <c r="V285" s="19" t="e">
        <f>VLOOKUP(U285,Sheet1!$B$2:$C$12,2,TRUE)</f>
        <v>#N/A</v>
      </c>
      <c r="W285" s="5"/>
      <c r="X285" s="19" t="e">
        <f>VLOOKUP(W285,Sheet1!$B$2:$C$12,2,TRUE)</f>
        <v>#N/A</v>
      </c>
      <c r="Y285" s="5"/>
      <c r="Z285" s="19" t="e">
        <f>VLOOKUP(Y285,Sheet1!$B$2:$C$12,2,TRUE)</f>
        <v>#N/A</v>
      </c>
      <c r="AA285" s="5"/>
      <c r="AB285" s="19" t="e">
        <f>VLOOKUP(AA285,Sheet1!$B$2:$C$12,2,TRUE)</f>
        <v>#N/A</v>
      </c>
      <c r="AC285" s="5" t="e">
        <f t="shared" si="113"/>
        <v>#N/A</v>
      </c>
      <c r="AD285" s="226">
        <f t="shared" si="100"/>
        <v>0</v>
      </c>
      <c r="AE285" s="9" t="e">
        <f t="shared" si="101"/>
        <v>#N/A</v>
      </c>
      <c r="AF285" s="5" t="e">
        <f t="shared" si="114"/>
        <v>#N/A</v>
      </c>
      <c r="AG285" s="226">
        <f t="shared" si="115"/>
        <v>0</v>
      </c>
      <c r="AH285" s="9" t="e">
        <f t="shared" si="107"/>
        <v>#N/A</v>
      </c>
      <c r="AI285" s="227"/>
      <c r="AJ285" s="9" t="e">
        <f t="shared" si="108"/>
        <v>#N/A</v>
      </c>
      <c r="AK285" s="9">
        <f t="shared" si="110"/>
        <v>0</v>
      </c>
      <c r="AL285" s="9" t="e">
        <f t="shared" si="109"/>
        <v>#N/A</v>
      </c>
      <c r="AM285" s="9" t="e">
        <f t="shared" si="102"/>
        <v>#N/A</v>
      </c>
      <c r="AN285" s="5"/>
      <c r="AO285" s="5"/>
      <c r="AP285" s="9"/>
      <c r="AQ285" s="5"/>
      <c r="AR285" s="25"/>
      <c r="AS285" s="25"/>
    </row>
    <row r="286" spans="1:45" s="7" customFormat="1" ht="20.100000000000001" hidden="1" customHeight="1" x14ac:dyDescent="0.25">
      <c r="A286" s="86">
        <f t="shared" si="116"/>
        <v>245</v>
      </c>
      <c r="B286" s="77" t="s">
        <v>166</v>
      </c>
      <c r="C286" s="263" t="s">
        <v>642</v>
      </c>
      <c r="D286" s="38"/>
      <c r="E286" s="5" t="str">
        <f>VLOOKUP($C286,'[4]Gui chi Quynh'!$D$7:$F$393,3,0)</f>
        <v>A4</v>
      </c>
      <c r="F286" s="19">
        <f>VLOOKUP(E286,Sheet1!$B$2:$C$12,2,TRUE)</f>
        <v>7</v>
      </c>
      <c r="G286" s="5" t="str">
        <f>VLOOKUP($C286,'[5]Gui chi Quynh'!$C$7:$E$391,3,0)</f>
        <v>A4</v>
      </c>
      <c r="H286" s="19">
        <f>VLOOKUP(G286,Sheet1!$B$2:$C$12,2,TRUE)</f>
        <v>7</v>
      </c>
      <c r="I286" s="5" t="str">
        <f>VLOOKUP($C286,'[6]Gui chi Quynh'!$C$7:$E$389,3,0)</f>
        <v>A4</v>
      </c>
      <c r="J286" s="19">
        <f>VLOOKUP(I286,Sheet1!$B$2:$C$12,2,TRUE)</f>
        <v>7</v>
      </c>
      <c r="K286" s="5" t="str">
        <f>VLOOKUP($C286,'[7]Gui chi Quynh'!$C$7:$E$389,3,0)</f>
        <v>A4</v>
      </c>
      <c r="L286" s="19">
        <f>VLOOKUP(K286,Sheet1!$B$2:$C$12,2,TRUE)</f>
        <v>7</v>
      </c>
      <c r="M286" s="5" t="str">
        <f>VLOOKUP($C286,'[8]Gui chi Quynh'!$C$7:$E$388,3,0)</f>
        <v>A4</v>
      </c>
      <c r="N286" s="19">
        <f>VLOOKUP(M286,Sheet1!$B$2:$C$12,2,TRUE)</f>
        <v>7</v>
      </c>
      <c r="O286" s="5">
        <f t="shared" si="111"/>
        <v>7</v>
      </c>
      <c r="P286" s="226">
        <f t="shared" si="112"/>
        <v>0</v>
      </c>
      <c r="Q286" s="9" t="str">
        <f t="shared" si="117"/>
        <v>Tốt</v>
      </c>
      <c r="R286" s="10"/>
      <c r="S286" s="17"/>
      <c r="T286" s="19" t="e">
        <f>VLOOKUP(S286,Sheet1!$B$2:$C$12,2,TRUE)</f>
        <v>#N/A</v>
      </c>
      <c r="U286" s="5"/>
      <c r="V286" s="19" t="e">
        <f>VLOOKUP(U286,Sheet1!$B$2:$C$12,2,TRUE)</f>
        <v>#N/A</v>
      </c>
      <c r="W286" s="5"/>
      <c r="X286" s="19" t="e">
        <f>VLOOKUP(W286,Sheet1!$B$2:$C$12,2,TRUE)</f>
        <v>#N/A</v>
      </c>
      <c r="Y286" s="5"/>
      <c r="Z286" s="19" t="e">
        <f>VLOOKUP(Y286,Sheet1!$B$2:$C$12,2,TRUE)</f>
        <v>#N/A</v>
      </c>
      <c r="AA286" s="5"/>
      <c r="AB286" s="19" t="e">
        <f>VLOOKUP(AA286,Sheet1!$B$2:$C$12,2,TRUE)</f>
        <v>#N/A</v>
      </c>
      <c r="AC286" s="5" t="e">
        <f t="shared" si="113"/>
        <v>#N/A</v>
      </c>
      <c r="AD286" s="226">
        <f t="shared" si="100"/>
        <v>0</v>
      </c>
      <c r="AE286" s="9" t="e">
        <f t="shared" si="101"/>
        <v>#N/A</v>
      </c>
      <c r="AF286" s="5" t="e">
        <f t="shared" si="114"/>
        <v>#N/A</v>
      </c>
      <c r="AG286" s="226">
        <f t="shared" si="115"/>
        <v>0</v>
      </c>
      <c r="AH286" s="9" t="e">
        <f t="shared" si="107"/>
        <v>#N/A</v>
      </c>
      <c r="AI286" s="227"/>
      <c r="AJ286" s="9" t="e">
        <f t="shared" si="108"/>
        <v>#N/A</v>
      </c>
      <c r="AK286" s="9">
        <f t="shared" si="110"/>
        <v>0</v>
      </c>
      <c r="AL286" s="9" t="e">
        <f t="shared" si="109"/>
        <v>#N/A</v>
      </c>
      <c r="AM286" s="9" t="e">
        <f t="shared" si="102"/>
        <v>#N/A</v>
      </c>
      <c r="AN286" s="5"/>
      <c r="AO286" s="5"/>
      <c r="AP286" s="9"/>
      <c r="AQ286" s="5"/>
      <c r="AR286" s="25"/>
      <c r="AS286" s="25"/>
    </row>
    <row r="287" spans="1:45" s="7" customFormat="1" ht="20.100000000000001" hidden="1" customHeight="1" x14ac:dyDescent="0.25">
      <c r="A287" s="86">
        <f t="shared" si="116"/>
        <v>246</v>
      </c>
      <c r="B287" s="77" t="s">
        <v>167</v>
      </c>
      <c r="C287" s="263" t="s">
        <v>643</v>
      </c>
      <c r="D287" s="3"/>
      <c r="E287" s="5" t="str">
        <f>VLOOKUP($C287,'[4]Gui chi Quynh'!$D$7:$F$393,3,0)</f>
        <v>A4</v>
      </c>
      <c r="F287" s="19">
        <f>VLOOKUP(E287,Sheet1!$B$2:$C$12,2,TRUE)</f>
        <v>7</v>
      </c>
      <c r="G287" s="5" t="str">
        <f>VLOOKUP($C287,'[5]Gui chi Quynh'!$C$7:$E$391,3,0)</f>
        <v>A4</v>
      </c>
      <c r="H287" s="19">
        <f>VLOOKUP(G287,Sheet1!$B$2:$C$12,2,TRUE)</f>
        <v>7</v>
      </c>
      <c r="I287" s="5" t="str">
        <f>VLOOKUP($C287,'[6]Gui chi Quynh'!$C$7:$E$389,3,0)</f>
        <v>A3</v>
      </c>
      <c r="J287" s="19">
        <f>VLOOKUP(I287,Sheet1!$B$2:$C$12,2,TRUE)</f>
        <v>8</v>
      </c>
      <c r="K287" s="5" t="str">
        <f>VLOOKUP($C287,'[7]Gui chi Quynh'!$C$7:$E$389,3,0)</f>
        <v>A4</v>
      </c>
      <c r="L287" s="19">
        <f>VLOOKUP(K287,Sheet1!$B$2:$C$12,2,TRUE)</f>
        <v>7</v>
      </c>
      <c r="M287" s="5" t="str">
        <f>VLOOKUP($C287,'[8]Gui chi Quynh'!$C$7:$E$388,3,0)</f>
        <v>A4</v>
      </c>
      <c r="N287" s="19">
        <f>VLOOKUP(M287,Sheet1!$B$2:$C$12,2,TRUE)</f>
        <v>7</v>
      </c>
      <c r="O287" s="5">
        <f t="shared" si="111"/>
        <v>7.2</v>
      </c>
      <c r="P287" s="226">
        <f t="shared" si="112"/>
        <v>0</v>
      </c>
      <c r="Q287" s="9" t="str">
        <f t="shared" si="117"/>
        <v>Tốt</v>
      </c>
      <c r="R287" s="10"/>
      <c r="S287" s="17"/>
      <c r="T287" s="19" t="e">
        <f>VLOOKUP(S287,Sheet1!$B$2:$C$12,2,TRUE)</f>
        <v>#N/A</v>
      </c>
      <c r="U287" s="5"/>
      <c r="V287" s="19" t="e">
        <f>VLOOKUP(U287,Sheet1!$B$2:$C$12,2,TRUE)</f>
        <v>#N/A</v>
      </c>
      <c r="W287" s="5"/>
      <c r="X287" s="19" t="e">
        <f>VLOOKUP(W287,Sheet1!$B$2:$C$12,2,TRUE)</f>
        <v>#N/A</v>
      </c>
      <c r="Y287" s="5"/>
      <c r="Z287" s="19" t="e">
        <f>VLOOKUP(Y287,Sheet1!$B$2:$C$12,2,TRUE)</f>
        <v>#N/A</v>
      </c>
      <c r="AA287" s="5"/>
      <c r="AB287" s="19" t="e">
        <f>VLOOKUP(AA287,Sheet1!$B$2:$C$12,2,TRUE)</f>
        <v>#N/A</v>
      </c>
      <c r="AC287" s="5" t="e">
        <f t="shared" si="113"/>
        <v>#N/A</v>
      </c>
      <c r="AD287" s="226">
        <f t="shared" si="100"/>
        <v>0</v>
      </c>
      <c r="AE287" s="9" t="e">
        <f t="shared" si="101"/>
        <v>#N/A</v>
      </c>
      <c r="AF287" s="5" t="e">
        <f t="shared" si="114"/>
        <v>#N/A</v>
      </c>
      <c r="AG287" s="226">
        <f t="shared" si="115"/>
        <v>0</v>
      </c>
      <c r="AH287" s="9" t="e">
        <f t="shared" si="107"/>
        <v>#N/A</v>
      </c>
      <c r="AI287" s="227"/>
      <c r="AJ287" s="9" t="e">
        <f t="shared" si="108"/>
        <v>#N/A</v>
      </c>
      <c r="AK287" s="9">
        <f t="shared" si="110"/>
        <v>0</v>
      </c>
      <c r="AL287" s="9" t="e">
        <f t="shared" si="109"/>
        <v>#N/A</v>
      </c>
      <c r="AM287" s="9" t="e">
        <f t="shared" si="102"/>
        <v>#N/A</v>
      </c>
      <c r="AN287" s="5"/>
      <c r="AO287" s="5"/>
      <c r="AP287" s="9"/>
      <c r="AQ287" s="5"/>
      <c r="AR287" s="25"/>
      <c r="AS287" s="25"/>
    </row>
    <row r="288" spans="1:45" s="7" customFormat="1" ht="20.100000000000001" hidden="1" customHeight="1" x14ac:dyDescent="0.25">
      <c r="A288" s="86">
        <f t="shared" si="116"/>
        <v>247</v>
      </c>
      <c r="B288" s="77" t="s">
        <v>168</v>
      </c>
      <c r="C288" s="263" t="s">
        <v>644</v>
      </c>
      <c r="D288" s="3"/>
      <c r="E288" s="5" t="str">
        <f>VLOOKUP($C288,'[4]Gui chi Quynh'!$D$7:$F$393,3,0)</f>
        <v>A1</v>
      </c>
      <c r="F288" s="19">
        <f>VLOOKUP(E288,Sheet1!$B$2:$C$12,2,TRUE)</f>
        <v>10</v>
      </c>
      <c r="G288" s="5" t="str">
        <f>VLOOKUP($C288,'[5]Gui chi Quynh'!$C$7:$E$391,3,0)</f>
        <v>A3</v>
      </c>
      <c r="H288" s="19">
        <f>VLOOKUP(G288,Sheet1!$B$2:$C$12,2,TRUE)</f>
        <v>8</v>
      </c>
      <c r="I288" s="5" t="str">
        <f>VLOOKUP($C288,'[6]Gui chi Quynh'!$C$7:$E$389,3,0)</f>
        <v>A1</v>
      </c>
      <c r="J288" s="19">
        <f>VLOOKUP(I288,Sheet1!$B$2:$C$12,2,TRUE)</f>
        <v>10</v>
      </c>
      <c r="K288" s="5" t="str">
        <f>VLOOKUP($C288,'[7]Gui chi Quynh'!$C$7:$E$389,3,0)</f>
        <v>A1</v>
      </c>
      <c r="L288" s="19">
        <f>VLOOKUP(K288,Sheet1!$B$2:$C$12,2,TRUE)</f>
        <v>10</v>
      </c>
      <c r="M288" s="5" t="str">
        <f>VLOOKUP($C288,'[8]Gui chi Quynh'!$C$7:$E$388,3,0)</f>
        <v>A1</v>
      </c>
      <c r="N288" s="19">
        <f>VLOOKUP(M288,Sheet1!$B$2:$C$12,2,TRUE)</f>
        <v>10</v>
      </c>
      <c r="O288" s="5">
        <f t="shared" si="111"/>
        <v>9.6</v>
      </c>
      <c r="P288" s="226">
        <f t="shared" si="112"/>
        <v>0</v>
      </c>
      <c r="Q288" s="9" t="str">
        <f t="shared" si="117"/>
        <v>Xuất sắc</v>
      </c>
      <c r="R288" s="10"/>
      <c r="S288" s="17"/>
      <c r="T288" s="19" t="e">
        <f>VLOOKUP(S288,Sheet1!$B$2:$C$12,2,TRUE)</f>
        <v>#N/A</v>
      </c>
      <c r="U288" s="5"/>
      <c r="V288" s="19" t="e">
        <f>VLOOKUP(U288,Sheet1!$B$2:$C$12,2,TRUE)</f>
        <v>#N/A</v>
      </c>
      <c r="W288" s="5"/>
      <c r="X288" s="19" t="e">
        <f>VLOOKUP(W288,Sheet1!$B$2:$C$12,2,TRUE)</f>
        <v>#N/A</v>
      </c>
      <c r="Y288" s="5"/>
      <c r="Z288" s="19" t="e">
        <f>VLOOKUP(Y288,Sheet1!$B$2:$C$12,2,TRUE)</f>
        <v>#N/A</v>
      </c>
      <c r="AA288" s="5"/>
      <c r="AB288" s="19" t="e">
        <f>VLOOKUP(AA288,Sheet1!$B$2:$C$12,2,TRUE)</f>
        <v>#N/A</v>
      </c>
      <c r="AC288" s="5" t="e">
        <f t="shared" si="113"/>
        <v>#N/A</v>
      </c>
      <c r="AD288" s="226">
        <f t="shared" si="100"/>
        <v>0</v>
      </c>
      <c r="AE288" s="9" t="e">
        <f t="shared" si="101"/>
        <v>#N/A</v>
      </c>
      <c r="AF288" s="5" t="e">
        <f t="shared" si="114"/>
        <v>#N/A</v>
      </c>
      <c r="AG288" s="226">
        <f t="shared" si="115"/>
        <v>0</v>
      </c>
      <c r="AH288" s="9" t="e">
        <f t="shared" si="107"/>
        <v>#N/A</v>
      </c>
      <c r="AI288" s="227"/>
      <c r="AJ288" s="9" t="e">
        <f t="shared" si="108"/>
        <v>#N/A</v>
      </c>
      <c r="AK288" s="9">
        <f t="shared" si="110"/>
        <v>0</v>
      </c>
      <c r="AL288" s="9" t="e">
        <f t="shared" si="109"/>
        <v>#N/A</v>
      </c>
      <c r="AM288" s="9" t="e">
        <f t="shared" si="102"/>
        <v>#N/A</v>
      </c>
      <c r="AN288" s="5"/>
      <c r="AO288" s="5"/>
      <c r="AP288" s="9"/>
      <c r="AQ288" s="5"/>
      <c r="AR288" s="25"/>
      <c r="AS288" s="25"/>
    </row>
    <row r="289" spans="1:45" s="7" customFormat="1" ht="20.100000000000001" hidden="1" customHeight="1" x14ac:dyDescent="0.25">
      <c r="A289" s="86">
        <f t="shared" si="116"/>
        <v>248</v>
      </c>
      <c r="B289" s="77" t="s">
        <v>172</v>
      </c>
      <c r="C289" s="263" t="s">
        <v>645</v>
      </c>
      <c r="D289" s="3"/>
      <c r="E289" s="5" t="str">
        <f>VLOOKUP($C289,'[4]Gui chi Quynh'!$D$7:$F$393,3,0)</f>
        <v>A3</v>
      </c>
      <c r="F289" s="19">
        <f>VLOOKUP(E289,Sheet1!$B$2:$C$12,2,TRUE)</f>
        <v>8</v>
      </c>
      <c r="G289" s="5" t="str">
        <f>VLOOKUP($C289,'[5]Gui chi Quynh'!$C$7:$E$391,3,0)</f>
        <v>A3</v>
      </c>
      <c r="H289" s="19">
        <f>VLOOKUP(G289,Sheet1!$B$2:$C$12,2,TRUE)</f>
        <v>8</v>
      </c>
      <c r="I289" s="5" t="str">
        <f>VLOOKUP($C289,'[6]Gui chi Quynh'!$C$7:$E$389,3,0)</f>
        <v>A3</v>
      </c>
      <c r="J289" s="19">
        <f>VLOOKUP(I289,Sheet1!$B$2:$C$12,2,TRUE)</f>
        <v>8</v>
      </c>
      <c r="K289" s="5" t="str">
        <f>VLOOKUP($C289,'[7]Gui chi Quynh'!$C$7:$E$389,3,0)</f>
        <v>A3</v>
      </c>
      <c r="L289" s="19">
        <f>VLOOKUP(K289,Sheet1!$B$2:$C$12,2,TRUE)</f>
        <v>8</v>
      </c>
      <c r="M289" s="5" t="str">
        <f>VLOOKUP($C289,'[8]Gui chi Quynh'!$C$7:$E$388,3,0)</f>
        <v>A4</v>
      </c>
      <c r="N289" s="19">
        <f>VLOOKUP(M289,Sheet1!$B$2:$C$12,2,TRUE)</f>
        <v>7</v>
      </c>
      <c r="O289" s="5">
        <f t="shared" si="111"/>
        <v>7.8</v>
      </c>
      <c r="P289" s="226">
        <f t="shared" si="112"/>
        <v>0</v>
      </c>
      <c r="Q289" s="9" t="str">
        <f t="shared" si="117"/>
        <v>Tốt</v>
      </c>
      <c r="R289" s="17"/>
      <c r="S289" s="17"/>
      <c r="T289" s="19" t="e">
        <f>VLOOKUP(S289,Sheet1!$B$2:$C$12,2,TRUE)</f>
        <v>#N/A</v>
      </c>
      <c r="U289" s="5"/>
      <c r="V289" s="19" t="e">
        <f>VLOOKUP(U289,Sheet1!$B$2:$C$12,2,TRUE)</f>
        <v>#N/A</v>
      </c>
      <c r="W289" s="5"/>
      <c r="X289" s="19" t="e">
        <f>VLOOKUP(W289,Sheet1!$B$2:$C$12,2,TRUE)</f>
        <v>#N/A</v>
      </c>
      <c r="Y289" s="5"/>
      <c r="Z289" s="19" t="e">
        <f>VLOOKUP(Y289,Sheet1!$B$2:$C$12,2,TRUE)</f>
        <v>#N/A</v>
      </c>
      <c r="AA289" s="5"/>
      <c r="AB289" s="19" t="e">
        <f>VLOOKUP(AA289,Sheet1!$B$2:$C$12,2,TRUE)</f>
        <v>#N/A</v>
      </c>
      <c r="AC289" s="5" t="e">
        <f t="shared" si="113"/>
        <v>#N/A</v>
      </c>
      <c r="AD289" s="226">
        <f t="shared" si="100"/>
        <v>0</v>
      </c>
      <c r="AE289" s="9" t="e">
        <f t="shared" si="101"/>
        <v>#N/A</v>
      </c>
      <c r="AF289" s="5" t="e">
        <f t="shared" si="114"/>
        <v>#N/A</v>
      </c>
      <c r="AG289" s="226">
        <f t="shared" si="115"/>
        <v>0</v>
      </c>
      <c r="AH289" s="9" t="e">
        <f t="shared" si="107"/>
        <v>#N/A</v>
      </c>
      <c r="AI289" s="227"/>
      <c r="AJ289" s="9" t="e">
        <f t="shared" si="108"/>
        <v>#N/A</v>
      </c>
      <c r="AK289" s="9">
        <f t="shared" si="110"/>
        <v>0</v>
      </c>
      <c r="AL289" s="9" t="e">
        <f t="shared" si="109"/>
        <v>#N/A</v>
      </c>
      <c r="AM289" s="9" t="e">
        <f t="shared" si="102"/>
        <v>#N/A</v>
      </c>
      <c r="AN289" s="5"/>
      <c r="AO289" s="5"/>
      <c r="AP289" s="9"/>
      <c r="AQ289" s="5"/>
      <c r="AR289" s="31"/>
      <c r="AS289" s="31"/>
    </row>
    <row r="290" spans="1:45" s="7" customFormat="1" ht="20.100000000000001" hidden="1" customHeight="1" x14ac:dyDescent="0.25">
      <c r="A290" s="86">
        <f t="shared" si="116"/>
        <v>249</v>
      </c>
      <c r="B290" s="77" t="s">
        <v>173</v>
      </c>
      <c r="C290" s="263" t="s">
        <v>646</v>
      </c>
      <c r="D290" s="3"/>
      <c r="E290" s="5" t="str">
        <f>VLOOKUP($C290,'[4]Gui chi Quynh'!$D$7:$F$393,3,0)</f>
        <v>A4</v>
      </c>
      <c r="F290" s="19">
        <f>VLOOKUP(E290,Sheet1!$B$2:$C$12,2,TRUE)</f>
        <v>7</v>
      </c>
      <c r="G290" s="5" t="str">
        <f>VLOOKUP($C290,'[5]Gui chi Quynh'!$C$7:$E$391,3,0)</f>
        <v>A4</v>
      </c>
      <c r="H290" s="19">
        <f>VLOOKUP(G290,Sheet1!$B$2:$C$12,2,TRUE)</f>
        <v>7</v>
      </c>
      <c r="I290" s="5" t="str">
        <f>VLOOKUP($C290,'[6]Gui chi Quynh'!$C$7:$E$389,3,0)</f>
        <v>A4</v>
      </c>
      <c r="J290" s="19">
        <f>VLOOKUP(I290,Sheet1!$B$2:$C$12,2,TRUE)</f>
        <v>7</v>
      </c>
      <c r="K290" s="5" t="str">
        <f>VLOOKUP($C290,'[7]Gui chi Quynh'!$C$7:$E$389,3,0)</f>
        <v>A4</v>
      </c>
      <c r="L290" s="19">
        <f>VLOOKUP(K290,Sheet1!$B$2:$C$12,2,TRUE)</f>
        <v>7</v>
      </c>
      <c r="M290" s="5" t="str">
        <f>VLOOKUP($C290,'[8]Gui chi Quynh'!$C$7:$E$388,3,0)</f>
        <v>A4</v>
      </c>
      <c r="N290" s="19">
        <f>VLOOKUP(M290,Sheet1!$B$2:$C$12,2,TRUE)</f>
        <v>7</v>
      </c>
      <c r="O290" s="5">
        <f t="shared" si="111"/>
        <v>7</v>
      </c>
      <c r="P290" s="226">
        <f t="shared" si="112"/>
        <v>0</v>
      </c>
      <c r="Q290" s="9" t="str">
        <f t="shared" si="117"/>
        <v>Tốt</v>
      </c>
      <c r="R290" s="10"/>
      <c r="S290" s="17"/>
      <c r="T290" s="19" t="e">
        <f>VLOOKUP(S290,Sheet1!$B$2:$C$12,2,TRUE)</f>
        <v>#N/A</v>
      </c>
      <c r="U290" s="5"/>
      <c r="V290" s="19" t="e">
        <f>VLOOKUP(U290,Sheet1!$B$2:$C$12,2,TRUE)</f>
        <v>#N/A</v>
      </c>
      <c r="W290" s="5"/>
      <c r="X290" s="19" t="e">
        <f>VLOOKUP(W290,Sheet1!$B$2:$C$12,2,TRUE)</f>
        <v>#N/A</v>
      </c>
      <c r="Y290" s="5"/>
      <c r="Z290" s="19" t="e">
        <f>VLOOKUP(Y290,Sheet1!$B$2:$C$12,2,TRUE)</f>
        <v>#N/A</v>
      </c>
      <c r="AA290" s="5"/>
      <c r="AB290" s="19" t="e">
        <f>VLOOKUP(AA290,Sheet1!$B$2:$C$12,2,TRUE)</f>
        <v>#N/A</v>
      </c>
      <c r="AC290" s="5" t="e">
        <f t="shared" si="113"/>
        <v>#N/A</v>
      </c>
      <c r="AD290" s="226">
        <f t="shared" si="100"/>
        <v>0</v>
      </c>
      <c r="AE290" s="9" t="e">
        <f t="shared" si="101"/>
        <v>#N/A</v>
      </c>
      <c r="AF290" s="5" t="e">
        <f t="shared" si="114"/>
        <v>#N/A</v>
      </c>
      <c r="AG290" s="226">
        <f t="shared" si="115"/>
        <v>0</v>
      </c>
      <c r="AH290" s="9" t="e">
        <f t="shared" si="107"/>
        <v>#N/A</v>
      </c>
      <c r="AI290" s="227"/>
      <c r="AJ290" s="9" t="e">
        <f t="shared" si="108"/>
        <v>#N/A</v>
      </c>
      <c r="AK290" s="9">
        <f t="shared" si="110"/>
        <v>0</v>
      </c>
      <c r="AL290" s="9" t="e">
        <f t="shared" si="109"/>
        <v>#N/A</v>
      </c>
      <c r="AM290" s="9" t="e">
        <f t="shared" si="102"/>
        <v>#N/A</v>
      </c>
      <c r="AN290" s="5"/>
      <c r="AO290" s="5"/>
      <c r="AP290" s="9"/>
      <c r="AQ290" s="5"/>
      <c r="AR290" s="28"/>
      <c r="AS290" s="28"/>
    </row>
    <row r="291" spans="1:45" s="7" customFormat="1" ht="20.100000000000001" hidden="1" customHeight="1" x14ac:dyDescent="0.25">
      <c r="A291" s="86">
        <f t="shared" si="116"/>
        <v>250</v>
      </c>
      <c r="B291" s="77" t="s">
        <v>865</v>
      </c>
      <c r="C291" s="263" t="s">
        <v>647</v>
      </c>
      <c r="D291" s="3"/>
      <c r="E291" s="5" t="str">
        <f>VLOOKUP($C291,'[4]Gui chi Quynh'!$D$7:$F$393,3,0)</f>
        <v>A4</v>
      </c>
      <c r="F291" s="19">
        <f>VLOOKUP(E291,Sheet1!$B$2:$C$12,2,TRUE)</f>
        <v>7</v>
      </c>
      <c r="G291" s="5" t="str">
        <f>VLOOKUP($C291,'[5]Gui chi Quynh'!$C$7:$E$391,3,0)</f>
        <v>A4</v>
      </c>
      <c r="H291" s="19">
        <f>VLOOKUP(G291,Sheet1!$B$2:$C$12,2,TRUE)</f>
        <v>7</v>
      </c>
      <c r="I291" s="5" t="str">
        <f>VLOOKUP($C291,'[6]Gui chi Quynh'!$C$7:$E$389,3,0)</f>
        <v>A4</v>
      </c>
      <c r="J291" s="19">
        <f>VLOOKUP(I291,Sheet1!$B$2:$C$12,2,TRUE)</f>
        <v>7</v>
      </c>
      <c r="K291" s="5" t="str">
        <f>VLOOKUP($C291,'[7]Gui chi Quynh'!$C$7:$E$389,3,0)</f>
        <v>A4</v>
      </c>
      <c r="L291" s="19">
        <f>VLOOKUP(K291,Sheet1!$B$2:$C$12,2,TRUE)</f>
        <v>7</v>
      </c>
      <c r="M291" s="5" t="str">
        <f>VLOOKUP($C291,'[8]Gui chi Quynh'!$C$7:$E$388,3,0)</f>
        <v>A4</v>
      </c>
      <c r="N291" s="19">
        <f>VLOOKUP(M291,Sheet1!$B$2:$C$12,2,TRUE)</f>
        <v>7</v>
      </c>
      <c r="O291" s="5">
        <f t="shared" si="111"/>
        <v>7</v>
      </c>
      <c r="P291" s="226">
        <f t="shared" si="112"/>
        <v>0</v>
      </c>
      <c r="Q291" s="9" t="str">
        <f t="shared" si="117"/>
        <v>Tốt</v>
      </c>
      <c r="R291" s="85"/>
      <c r="S291" s="17"/>
      <c r="T291" s="19" t="e">
        <f>VLOOKUP(S291,Sheet1!$B$2:$C$12,2,TRUE)</f>
        <v>#N/A</v>
      </c>
      <c r="U291" s="5"/>
      <c r="V291" s="19" t="e">
        <f>VLOOKUP(U291,Sheet1!$B$2:$C$12,2,TRUE)</f>
        <v>#N/A</v>
      </c>
      <c r="W291" s="5"/>
      <c r="X291" s="19" t="e">
        <f>VLOOKUP(W291,Sheet1!$B$2:$C$12,2,TRUE)</f>
        <v>#N/A</v>
      </c>
      <c r="Y291" s="5"/>
      <c r="Z291" s="19" t="e">
        <f>VLOOKUP(Y291,Sheet1!$B$2:$C$12,2,TRUE)</f>
        <v>#N/A</v>
      </c>
      <c r="AA291" s="5"/>
      <c r="AB291" s="19" t="e">
        <f>VLOOKUP(AA291,Sheet1!$B$2:$C$12,2,TRUE)</f>
        <v>#N/A</v>
      </c>
      <c r="AC291" s="5" t="e">
        <f t="shared" si="113"/>
        <v>#N/A</v>
      </c>
      <c r="AD291" s="226">
        <f t="shared" si="100"/>
        <v>0</v>
      </c>
      <c r="AE291" s="9" t="e">
        <f t="shared" si="101"/>
        <v>#N/A</v>
      </c>
      <c r="AF291" s="5" t="e">
        <f t="shared" si="114"/>
        <v>#N/A</v>
      </c>
      <c r="AG291" s="226">
        <f t="shared" si="115"/>
        <v>0</v>
      </c>
      <c r="AH291" s="9" t="e">
        <f t="shared" si="107"/>
        <v>#N/A</v>
      </c>
      <c r="AI291" s="227"/>
      <c r="AJ291" s="9" t="e">
        <f t="shared" si="108"/>
        <v>#N/A</v>
      </c>
      <c r="AK291" s="9">
        <f t="shared" si="110"/>
        <v>0</v>
      </c>
      <c r="AL291" s="9" t="e">
        <f t="shared" si="109"/>
        <v>#N/A</v>
      </c>
      <c r="AM291" s="9" t="e">
        <f t="shared" si="102"/>
        <v>#N/A</v>
      </c>
      <c r="AN291" s="5"/>
      <c r="AO291" s="5"/>
      <c r="AP291" s="9"/>
      <c r="AQ291" s="5"/>
      <c r="AR291" s="32"/>
      <c r="AS291" s="32"/>
    </row>
    <row r="292" spans="1:45" s="7" customFormat="1" ht="20.100000000000001" hidden="1" customHeight="1" x14ac:dyDescent="0.25">
      <c r="A292" s="86">
        <f t="shared" si="116"/>
        <v>251</v>
      </c>
      <c r="B292" s="77" t="s">
        <v>174</v>
      </c>
      <c r="C292" s="263" t="s">
        <v>648</v>
      </c>
      <c r="D292" s="3"/>
      <c r="E292" s="5" t="str">
        <f>VLOOKUP($C292,'[4]Gui chi Quynh'!$D$7:$F$393,3,0)</f>
        <v>A4</v>
      </c>
      <c r="F292" s="19">
        <f>VLOOKUP(E292,Sheet1!$B$2:$C$12,2,TRUE)</f>
        <v>7</v>
      </c>
      <c r="G292" s="5" t="str">
        <f>VLOOKUP($C292,'[5]Gui chi Quynh'!$C$7:$E$391,3,0)</f>
        <v>A4</v>
      </c>
      <c r="H292" s="19">
        <f>VLOOKUP(G292,Sheet1!$B$2:$C$12,2,TRUE)</f>
        <v>7</v>
      </c>
      <c r="I292" s="5" t="str">
        <f>VLOOKUP($C292,'[6]Gui chi Quynh'!$C$7:$E$389,3,0)</f>
        <v>A4</v>
      </c>
      <c r="J292" s="19">
        <f>VLOOKUP(I292,Sheet1!$B$2:$C$12,2,TRUE)</f>
        <v>7</v>
      </c>
      <c r="K292" s="5" t="str">
        <f>VLOOKUP($C292,'[7]Gui chi Quynh'!$C$7:$E$389,3,0)</f>
        <v>A3</v>
      </c>
      <c r="L292" s="19">
        <f>VLOOKUP(K292,Sheet1!$B$2:$C$12,2,TRUE)</f>
        <v>8</v>
      </c>
      <c r="M292" s="5" t="str">
        <f>VLOOKUP($C292,'[8]Gui chi Quynh'!$C$7:$E$388,3,0)</f>
        <v>A4</v>
      </c>
      <c r="N292" s="19">
        <f>VLOOKUP(M292,Sheet1!$B$2:$C$12,2,TRUE)</f>
        <v>7</v>
      </c>
      <c r="O292" s="5">
        <f t="shared" si="111"/>
        <v>7.2</v>
      </c>
      <c r="P292" s="226">
        <f t="shared" si="112"/>
        <v>0</v>
      </c>
      <c r="Q292" s="9" t="str">
        <f t="shared" si="117"/>
        <v>Tốt</v>
      </c>
      <c r="R292" s="10"/>
      <c r="S292" s="17"/>
      <c r="T292" s="19" t="e">
        <f>VLOOKUP(S292,Sheet1!$B$2:$C$12,2,TRUE)</f>
        <v>#N/A</v>
      </c>
      <c r="U292" s="5"/>
      <c r="V292" s="19" t="e">
        <f>VLOOKUP(U292,Sheet1!$B$2:$C$12,2,TRUE)</f>
        <v>#N/A</v>
      </c>
      <c r="W292" s="5"/>
      <c r="X292" s="19" t="e">
        <f>VLOOKUP(W292,Sheet1!$B$2:$C$12,2,TRUE)</f>
        <v>#N/A</v>
      </c>
      <c r="Y292" s="5"/>
      <c r="Z292" s="19" t="e">
        <f>VLOOKUP(Y292,Sheet1!$B$2:$C$12,2,TRUE)</f>
        <v>#N/A</v>
      </c>
      <c r="AA292" s="5"/>
      <c r="AB292" s="19" t="e">
        <f>VLOOKUP(AA292,Sheet1!$B$2:$C$12,2,TRUE)</f>
        <v>#N/A</v>
      </c>
      <c r="AC292" s="5" t="e">
        <f t="shared" si="113"/>
        <v>#N/A</v>
      </c>
      <c r="AD292" s="226">
        <f t="shared" si="100"/>
        <v>0</v>
      </c>
      <c r="AE292" s="9" t="e">
        <f t="shared" si="101"/>
        <v>#N/A</v>
      </c>
      <c r="AF292" s="5" t="e">
        <f t="shared" si="114"/>
        <v>#N/A</v>
      </c>
      <c r="AG292" s="226">
        <f t="shared" si="115"/>
        <v>0</v>
      </c>
      <c r="AH292" s="9" t="e">
        <f t="shared" si="107"/>
        <v>#N/A</v>
      </c>
      <c r="AI292" s="227"/>
      <c r="AJ292" s="9" t="e">
        <f t="shared" si="108"/>
        <v>#N/A</v>
      </c>
      <c r="AK292" s="9">
        <f t="shared" si="110"/>
        <v>0</v>
      </c>
      <c r="AL292" s="9" t="e">
        <f t="shared" si="109"/>
        <v>#N/A</v>
      </c>
      <c r="AM292" s="9" t="e">
        <f t="shared" si="102"/>
        <v>#N/A</v>
      </c>
      <c r="AN292" s="5"/>
      <c r="AO292" s="5"/>
      <c r="AP292" s="9"/>
      <c r="AQ292" s="5"/>
      <c r="AR292" s="25"/>
      <c r="AS292" s="25"/>
    </row>
    <row r="293" spans="1:45" s="7" customFormat="1" ht="20.100000000000001" hidden="1" customHeight="1" x14ac:dyDescent="0.25">
      <c r="A293" s="86">
        <f t="shared" si="116"/>
        <v>252</v>
      </c>
      <c r="B293" s="77" t="s">
        <v>175</v>
      </c>
      <c r="C293" s="263" t="s">
        <v>649</v>
      </c>
      <c r="D293" s="3"/>
      <c r="E293" s="5" t="str">
        <f>VLOOKUP($C293,'[4]Gui chi Quynh'!$D$7:$F$393,3,0)</f>
        <v>A3</v>
      </c>
      <c r="F293" s="19">
        <f>VLOOKUP(E293,Sheet1!$B$2:$C$12,2,TRUE)</f>
        <v>8</v>
      </c>
      <c r="G293" s="5" t="str">
        <f>VLOOKUP($C293,'[5]Gui chi Quynh'!$C$7:$E$391,3,0)</f>
        <v>A4</v>
      </c>
      <c r="H293" s="19">
        <f>VLOOKUP(G293,Sheet1!$B$2:$C$12,2,TRUE)</f>
        <v>7</v>
      </c>
      <c r="I293" s="5" t="str">
        <f>VLOOKUP($C293,'[6]Gui chi Quynh'!$C$7:$E$389,3,0)</f>
        <v>A4</v>
      </c>
      <c r="J293" s="19">
        <f>VLOOKUP(I293,Sheet1!$B$2:$C$12,2,TRUE)</f>
        <v>7</v>
      </c>
      <c r="K293" s="5" t="str">
        <f>VLOOKUP($C293,'[7]Gui chi Quynh'!$C$7:$E$389,3,0)</f>
        <v>A3</v>
      </c>
      <c r="L293" s="19">
        <f>VLOOKUP(K293,Sheet1!$B$2:$C$12,2,TRUE)</f>
        <v>8</v>
      </c>
      <c r="M293" s="5" t="str">
        <f>VLOOKUP($C293,'[8]Gui chi Quynh'!$C$7:$E$388,3,0)</f>
        <v>A4</v>
      </c>
      <c r="N293" s="19">
        <f>VLOOKUP(M293,Sheet1!$B$2:$C$12,2,TRUE)</f>
        <v>7</v>
      </c>
      <c r="O293" s="5">
        <f t="shared" si="111"/>
        <v>7.4</v>
      </c>
      <c r="P293" s="226">
        <f t="shared" si="112"/>
        <v>0</v>
      </c>
      <c r="Q293" s="9" t="str">
        <f t="shared" si="117"/>
        <v>Tốt</v>
      </c>
      <c r="R293" s="10"/>
      <c r="S293" s="17"/>
      <c r="T293" s="19" t="e">
        <f>VLOOKUP(S293,Sheet1!$B$2:$C$12,2,TRUE)</f>
        <v>#N/A</v>
      </c>
      <c r="U293" s="5"/>
      <c r="V293" s="19" t="e">
        <f>VLOOKUP(U293,Sheet1!$B$2:$C$12,2,TRUE)</f>
        <v>#N/A</v>
      </c>
      <c r="W293" s="5"/>
      <c r="X293" s="19" t="e">
        <f>VLOOKUP(W293,Sheet1!$B$2:$C$12,2,TRUE)</f>
        <v>#N/A</v>
      </c>
      <c r="Y293" s="5"/>
      <c r="Z293" s="19" t="e">
        <f>VLOOKUP(Y293,Sheet1!$B$2:$C$12,2,TRUE)</f>
        <v>#N/A</v>
      </c>
      <c r="AA293" s="5"/>
      <c r="AB293" s="19" t="e">
        <f>VLOOKUP(AA293,Sheet1!$B$2:$C$12,2,TRUE)</f>
        <v>#N/A</v>
      </c>
      <c r="AC293" s="5" t="e">
        <f t="shared" si="113"/>
        <v>#N/A</v>
      </c>
      <c r="AD293" s="226">
        <f t="shared" si="100"/>
        <v>0</v>
      </c>
      <c r="AE293" s="9" t="e">
        <f t="shared" si="101"/>
        <v>#N/A</v>
      </c>
      <c r="AF293" s="5" t="e">
        <f t="shared" si="114"/>
        <v>#N/A</v>
      </c>
      <c r="AG293" s="226">
        <f t="shared" si="115"/>
        <v>0</v>
      </c>
      <c r="AH293" s="9" t="e">
        <f t="shared" si="107"/>
        <v>#N/A</v>
      </c>
      <c r="AI293" s="227"/>
      <c r="AJ293" s="9" t="e">
        <f t="shared" si="108"/>
        <v>#N/A</v>
      </c>
      <c r="AK293" s="9">
        <f t="shared" si="110"/>
        <v>0</v>
      </c>
      <c r="AL293" s="9" t="e">
        <f t="shared" si="109"/>
        <v>#N/A</v>
      </c>
      <c r="AM293" s="9" t="e">
        <f t="shared" si="102"/>
        <v>#N/A</v>
      </c>
      <c r="AN293" s="5"/>
      <c r="AO293" s="5"/>
      <c r="AP293" s="9"/>
      <c r="AQ293" s="5"/>
      <c r="AR293" s="25"/>
      <c r="AS293" s="25"/>
    </row>
    <row r="294" spans="1:45" s="7" customFormat="1" ht="20.100000000000001" hidden="1" customHeight="1" x14ac:dyDescent="0.25">
      <c r="A294" s="86">
        <f t="shared" si="116"/>
        <v>253</v>
      </c>
      <c r="B294" s="77" t="s">
        <v>176</v>
      </c>
      <c r="C294" s="263" t="s">
        <v>650</v>
      </c>
      <c r="D294" s="3"/>
      <c r="E294" s="5" t="str">
        <f>VLOOKUP($C294,'[4]Gui chi Quynh'!$D$7:$F$393,3,0)</f>
        <v>A4</v>
      </c>
      <c r="F294" s="19">
        <f>VLOOKUP(E294,Sheet1!$B$2:$C$12,2,TRUE)</f>
        <v>7</v>
      </c>
      <c r="G294" s="5" t="str">
        <f>VLOOKUP($C294,'[5]Gui chi Quynh'!$C$7:$E$391,3,0)</f>
        <v>A4</v>
      </c>
      <c r="H294" s="19">
        <f>VLOOKUP(G294,Sheet1!$B$2:$C$12,2,TRUE)</f>
        <v>7</v>
      </c>
      <c r="I294" s="5" t="str">
        <f>VLOOKUP($C294,'[6]Gui chi Quynh'!$C$7:$E$389,3,0)</f>
        <v>A4</v>
      </c>
      <c r="J294" s="19">
        <f>VLOOKUP(I294,Sheet1!$B$2:$C$12,2,TRUE)</f>
        <v>7</v>
      </c>
      <c r="K294" s="5" t="str">
        <f>VLOOKUP($C294,'[7]Gui chi Quynh'!$C$7:$E$389,3,0)</f>
        <v>A4</v>
      </c>
      <c r="L294" s="19">
        <f>VLOOKUP(K294,Sheet1!$B$2:$C$12,2,TRUE)</f>
        <v>7</v>
      </c>
      <c r="M294" s="5" t="str">
        <f>VLOOKUP($C294,'[8]Gui chi Quynh'!$C$7:$E$388,3,0)</f>
        <v>A4</v>
      </c>
      <c r="N294" s="19">
        <f>VLOOKUP(M294,Sheet1!$B$2:$C$12,2,TRUE)</f>
        <v>7</v>
      </c>
      <c r="O294" s="5">
        <f t="shared" si="111"/>
        <v>7</v>
      </c>
      <c r="P294" s="226">
        <f t="shared" si="112"/>
        <v>0</v>
      </c>
      <c r="Q294" s="9" t="str">
        <f t="shared" si="117"/>
        <v>Tốt</v>
      </c>
      <c r="R294" s="10"/>
      <c r="S294" s="17"/>
      <c r="T294" s="19" t="e">
        <f>VLOOKUP(S294,Sheet1!$B$2:$C$12,2,TRUE)</f>
        <v>#N/A</v>
      </c>
      <c r="U294" s="5"/>
      <c r="V294" s="19" t="e">
        <f>VLOOKUP(U294,Sheet1!$B$2:$C$12,2,TRUE)</f>
        <v>#N/A</v>
      </c>
      <c r="W294" s="5"/>
      <c r="X294" s="19" t="e">
        <f>VLOOKUP(W294,Sheet1!$B$2:$C$12,2,TRUE)</f>
        <v>#N/A</v>
      </c>
      <c r="Y294" s="5"/>
      <c r="Z294" s="19" t="e">
        <f>VLOOKUP(Y294,Sheet1!$B$2:$C$12,2,TRUE)</f>
        <v>#N/A</v>
      </c>
      <c r="AA294" s="5"/>
      <c r="AB294" s="19" t="e">
        <f>VLOOKUP(AA294,Sheet1!$B$2:$C$12,2,TRUE)</f>
        <v>#N/A</v>
      </c>
      <c r="AC294" s="5" t="e">
        <f t="shared" si="113"/>
        <v>#N/A</v>
      </c>
      <c r="AD294" s="226">
        <f t="shared" si="100"/>
        <v>0</v>
      </c>
      <c r="AE294" s="9" t="e">
        <f t="shared" si="101"/>
        <v>#N/A</v>
      </c>
      <c r="AF294" s="5" t="e">
        <f t="shared" si="114"/>
        <v>#N/A</v>
      </c>
      <c r="AG294" s="226">
        <f t="shared" si="115"/>
        <v>0</v>
      </c>
      <c r="AH294" s="9" t="e">
        <f t="shared" si="107"/>
        <v>#N/A</v>
      </c>
      <c r="AI294" s="227"/>
      <c r="AJ294" s="9" t="e">
        <f t="shared" si="108"/>
        <v>#N/A</v>
      </c>
      <c r="AK294" s="9">
        <f t="shared" si="110"/>
        <v>0</v>
      </c>
      <c r="AL294" s="9" t="e">
        <f t="shared" si="109"/>
        <v>#N/A</v>
      </c>
      <c r="AM294" s="9" t="e">
        <f t="shared" si="102"/>
        <v>#N/A</v>
      </c>
      <c r="AN294" s="5"/>
      <c r="AO294" s="5"/>
      <c r="AP294" s="9"/>
      <c r="AQ294" s="5"/>
      <c r="AR294" s="25"/>
      <c r="AS294" s="25"/>
    </row>
    <row r="295" spans="1:45" s="7" customFormat="1" ht="20.100000000000001" hidden="1" customHeight="1" x14ac:dyDescent="0.25">
      <c r="A295" s="86">
        <f t="shared" si="116"/>
        <v>254</v>
      </c>
      <c r="B295" s="77" t="s">
        <v>177</v>
      </c>
      <c r="C295" s="263" t="s">
        <v>651</v>
      </c>
      <c r="D295" s="3"/>
      <c r="E295" s="5" t="str">
        <f>VLOOKUP($C295,'[4]Gui chi Quynh'!$D$7:$F$393,3,0)</f>
        <v>A4</v>
      </c>
      <c r="F295" s="19">
        <f>VLOOKUP(E295,Sheet1!$B$2:$C$12,2,TRUE)</f>
        <v>7</v>
      </c>
      <c r="G295" s="5" t="str">
        <f>VLOOKUP($C295,'[5]Gui chi Quynh'!$C$7:$E$391,3,0)</f>
        <v>A4</v>
      </c>
      <c r="H295" s="19">
        <f>VLOOKUP(G295,Sheet1!$B$2:$C$12,2,TRUE)</f>
        <v>7</v>
      </c>
      <c r="I295" s="5" t="str">
        <f>VLOOKUP($C295,'[6]Gui chi Quynh'!$C$7:$E$389,3,0)</f>
        <v>A4</v>
      </c>
      <c r="J295" s="19">
        <f>VLOOKUP(I295,Sheet1!$B$2:$C$12,2,TRUE)</f>
        <v>7</v>
      </c>
      <c r="K295" s="5" t="str">
        <f>VLOOKUP($C295,'[7]Gui chi Quynh'!$C$7:$E$389,3,0)</f>
        <v>A4</v>
      </c>
      <c r="L295" s="19">
        <f>VLOOKUP(K295,Sheet1!$B$2:$C$12,2,TRUE)</f>
        <v>7</v>
      </c>
      <c r="M295" s="5" t="str">
        <f>VLOOKUP($C295,'[8]Gui chi Quynh'!$C$7:$E$388,3,0)</f>
        <v>A4</v>
      </c>
      <c r="N295" s="19">
        <f>VLOOKUP(M295,Sheet1!$B$2:$C$12,2,TRUE)</f>
        <v>7</v>
      </c>
      <c r="O295" s="5">
        <f t="shared" si="111"/>
        <v>7</v>
      </c>
      <c r="P295" s="226">
        <f t="shared" si="112"/>
        <v>0</v>
      </c>
      <c r="Q295" s="9" t="str">
        <f t="shared" si="117"/>
        <v>Tốt</v>
      </c>
      <c r="R295" s="258"/>
      <c r="S295" s="17"/>
      <c r="T295" s="19"/>
      <c r="U295" s="5"/>
      <c r="V295" s="19" t="e">
        <f>VLOOKUP(U295,Sheet1!$B$2:$C$12,2,TRUE)</f>
        <v>#N/A</v>
      </c>
      <c r="W295" s="5"/>
      <c r="X295" s="19" t="e">
        <f>VLOOKUP(W295,Sheet1!$B$2:$C$12,2,TRUE)</f>
        <v>#N/A</v>
      </c>
      <c r="Y295" s="5"/>
      <c r="Z295" s="19" t="e">
        <f>VLOOKUP(Y295,Sheet1!$B$2:$C$12,2,TRUE)</f>
        <v>#N/A</v>
      </c>
      <c r="AA295" s="5"/>
      <c r="AB295" s="19" t="e">
        <f>VLOOKUP(AA295,Sheet1!$B$2:$C$12,2,TRUE)</f>
        <v>#N/A</v>
      </c>
      <c r="AC295" s="5" t="e">
        <f t="shared" si="113"/>
        <v>#N/A</v>
      </c>
      <c r="AD295" s="226">
        <f t="shared" si="100"/>
        <v>0</v>
      </c>
      <c r="AE295" s="9" t="e">
        <f t="shared" si="101"/>
        <v>#N/A</v>
      </c>
      <c r="AF295" s="5" t="e">
        <f>ROUND(AVERAGE(V295,X295,Z295,AB295),2)</f>
        <v>#N/A</v>
      </c>
      <c r="AG295" s="226">
        <f t="shared" si="115"/>
        <v>0</v>
      </c>
      <c r="AH295" s="9" t="e">
        <f t="shared" si="107"/>
        <v>#N/A</v>
      </c>
      <c r="AI295" s="227" t="s">
        <v>842</v>
      </c>
      <c r="AJ295" s="9" t="e">
        <f t="shared" si="108"/>
        <v>#N/A</v>
      </c>
      <c r="AK295" s="9">
        <f t="shared" si="110"/>
        <v>0</v>
      </c>
      <c r="AL295" s="9" t="e">
        <f t="shared" si="109"/>
        <v>#N/A</v>
      </c>
      <c r="AM295" s="17" t="s">
        <v>799</v>
      </c>
      <c r="AN295" s="5"/>
      <c r="AO295" s="5"/>
      <c r="AP295" s="9"/>
      <c r="AQ295" s="5"/>
      <c r="AR295" s="120"/>
      <c r="AS295" s="25"/>
    </row>
    <row r="296" spans="1:45" s="7" customFormat="1" ht="20.100000000000001" hidden="1" customHeight="1" x14ac:dyDescent="0.25">
      <c r="A296" s="86">
        <f t="shared" si="116"/>
        <v>255</v>
      </c>
      <c r="B296" s="77" t="s">
        <v>178</v>
      </c>
      <c r="C296" s="263" t="s">
        <v>652</v>
      </c>
      <c r="D296" s="3"/>
      <c r="E296" s="5" t="str">
        <f>VLOOKUP($C296,'[4]Gui chi Quynh'!$D$7:$F$393,3,0)</f>
        <v>A4</v>
      </c>
      <c r="F296" s="19">
        <f>VLOOKUP(E296,Sheet1!$B$2:$C$12,2,TRUE)</f>
        <v>7</v>
      </c>
      <c r="G296" s="5" t="str">
        <f>VLOOKUP($C296,'[5]Gui chi Quynh'!$C$7:$E$391,3,0)</f>
        <v>A4</v>
      </c>
      <c r="H296" s="19">
        <f>VLOOKUP(G296,Sheet1!$B$2:$C$12,2,TRUE)</f>
        <v>7</v>
      </c>
      <c r="I296" s="5" t="str">
        <f>VLOOKUP($C296,'[6]Gui chi Quynh'!$C$7:$E$389,3,0)</f>
        <v>A4</v>
      </c>
      <c r="J296" s="19">
        <f>VLOOKUP(I296,Sheet1!$B$2:$C$12,2,TRUE)</f>
        <v>7</v>
      </c>
      <c r="K296" s="5" t="str">
        <f>VLOOKUP($C296,'[7]Gui chi Quynh'!$C$7:$E$389,3,0)</f>
        <v>A4</v>
      </c>
      <c r="L296" s="19">
        <f>VLOOKUP(K296,Sheet1!$B$2:$C$12,2,TRUE)</f>
        <v>7</v>
      </c>
      <c r="M296" s="5" t="str">
        <f>VLOOKUP($C296,'[8]Gui chi Quynh'!$C$7:$E$388,3,0)</f>
        <v>A4</v>
      </c>
      <c r="N296" s="19">
        <f>VLOOKUP(M296,Sheet1!$B$2:$C$12,2,TRUE)</f>
        <v>7</v>
      </c>
      <c r="O296" s="5">
        <f t="shared" si="111"/>
        <v>7</v>
      </c>
      <c r="P296" s="226">
        <f t="shared" si="112"/>
        <v>0</v>
      </c>
      <c r="Q296" s="9" t="str">
        <f t="shared" si="117"/>
        <v>Tốt</v>
      </c>
      <c r="R296" s="10"/>
      <c r="S296" s="17"/>
      <c r="T296" s="19" t="e">
        <f>VLOOKUP(S296,Sheet1!$B$2:$C$12,2,TRUE)</f>
        <v>#N/A</v>
      </c>
      <c r="U296" s="5"/>
      <c r="V296" s="19" t="e">
        <f>VLOOKUP(U296,Sheet1!$B$2:$C$12,2,TRUE)</f>
        <v>#N/A</v>
      </c>
      <c r="W296" s="5"/>
      <c r="X296" s="19" t="e">
        <f>VLOOKUP(W296,Sheet1!$B$2:$C$12,2,TRUE)</f>
        <v>#N/A</v>
      </c>
      <c r="Y296" s="5"/>
      <c r="Z296" s="19" t="e">
        <f>VLOOKUP(Y296,Sheet1!$B$2:$C$12,2,TRUE)</f>
        <v>#N/A</v>
      </c>
      <c r="AA296" s="5"/>
      <c r="AB296" s="19" t="e">
        <f>VLOOKUP(AA296,Sheet1!$B$2:$C$12,2,TRUE)</f>
        <v>#N/A</v>
      </c>
      <c r="AC296" s="5" t="e">
        <f t="shared" si="113"/>
        <v>#N/A</v>
      </c>
      <c r="AD296" s="226">
        <f t="shared" si="100"/>
        <v>0</v>
      </c>
      <c r="AE296" s="9" t="e">
        <f t="shared" si="101"/>
        <v>#N/A</v>
      </c>
      <c r="AF296" s="5" t="e">
        <f t="shared" si="114"/>
        <v>#N/A</v>
      </c>
      <c r="AG296" s="226">
        <f t="shared" si="115"/>
        <v>0</v>
      </c>
      <c r="AH296" s="9" t="e">
        <f t="shared" si="107"/>
        <v>#N/A</v>
      </c>
      <c r="AI296" s="227"/>
      <c r="AJ296" s="9" t="e">
        <f t="shared" si="108"/>
        <v>#N/A</v>
      </c>
      <c r="AK296" s="9">
        <f t="shared" si="110"/>
        <v>0</v>
      </c>
      <c r="AL296" s="9" t="e">
        <f t="shared" si="109"/>
        <v>#N/A</v>
      </c>
      <c r="AM296" s="9" t="e">
        <f>IF($AK296=1,"Không đạt LĐTT",IF(OR($AL296= "Xuất sắc", $AL296="Tốt"),"Đạt LĐTT","Không đạt LĐTT"))</f>
        <v>#N/A</v>
      </c>
      <c r="AN296" s="5"/>
      <c r="AO296" s="5"/>
      <c r="AP296" s="9"/>
      <c r="AQ296" s="5"/>
      <c r="AR296" s="25"/>
      <c r="AS296" s="25"/>
    </row>
    <row r="297" spans="1:45" s="7" customFormat="1" ht="20.100000000000001" hidden="1" customHeight="1" x14ac:dyDescent="0.25">
      <c r="A297" s="86">
        <f t="shared" si="116"/>
        <v>256</v>
      </c>
      <c r="B297" s="77" t="s">
        <v>179</v>
      </c>
      <c r="C297" s="263" t="s">
        <v>653</v>
      </c>
      <c r="D297" s="38"/>
      <c r="E297" s="5" t="str">
        <f>VLOOKUP($C297,'[4]Gui chi Quynh'!$D$7:$F$393,3,0)</f>
        <v>A4</v>
      </c>
      <c r="F297" s="19">
        <f>VLOOKUP(E297,Sheet1!$B$2:$C$12,2,TRUE)</f>
        <v>7</v>
      </c>
      <c r="G297" s="5" t="str">
        <f>VLOOKUP($C297,'[5]Gui chi Quynh'!$C$7:$E$391,3,0)</f>
        <v>A4</v>
      </c>
      <c r="H297" s="19">
        <f>VLOOKUP(G297,Sheet1!$B$2:$C$12,2,TRUE)</f>
        <v>7</v>
      </c>
      <c r="I297" s="5" t="str">
        <f>VLOOKUP($C297,'[6]Gui chi Quynh'!$C$7:$E$389,3,0)</f>
        <v>A4</v>
      </c>
      <c r="J297" s="19">
        <f>VLOOKUP(I297,Sheet1!$B$2:$C$12,2,TRUE)</f>
        <v>7</v>
      </c>
      <c r="K297" s="5" t="str">
        <f>VLOOKUP($C297,'[7]Gui chi Quynh'!$C$7:$E$389,3,0)</f>
        <v>A3</v>
      </c>
      <c r="L297" s="19">
        <f>VLOOKUP(K297,Sheet1!$B$2:$C$12,2,TRUE)</f>
        <v>8</v>
      </c>
      <c r="M297" s="5" t="str">
        <f>VLOOKUP($C297,'[8]Gui chi Quynh'!$C$7:$E$388,3,0)</f>
        <v>A4</v>
      </c>
      <c r="N297" s="19">
        <f>VLOOKUP(M297,Sheet1!$B$2:$C$12,2,TRUE)</f>
        <v>7</v>
      </c>
      <c r="O297" s="5">
        <f t="shared" si="111"/>
        <v>7.2</v>
      </c>
      <c r="P297" s="226">
        <f t="shared" si="112"/>
        <v>0</v>
      </c>
      <c r="Q297" s="9" t="str">
        <f t="shared" si="117"/>
        <v>Tốt</v>
      </c>
      <c r="R297" s="10"/>
      <c r="S297" s="17"/>
      <c r="T297" s="19" t="e">
        <f>VLOOKUP(S297,Sheet1!$B$2:$C$12,2,TRUE)</f>
        <v>#N/A</v>
      </c>
      <c r="U297" s="5"/>
      <c r="V297" s="19" t="e">
        <f>VLOOKUP(U297,Sheet1!$B$2:$C$12,2,TRUE)</f>
        <v>#N/A</v>
      </c>
      <c r="W297" s="5"/>
      <c r="X297" s="19" t="e">
        <f>VLOOKUP(W297,Sheet1!$B$2:$C$12,2,TRUE)</f>
        <v>#N/A</v>
      </c>
      <c r="Y297" s="5"/>
      <c r="Z297" s="19" t="e">
        <f>VLOOKUP(Y297,Sheet1!$B$2:$C$12,2,TRUE)</f>
        <v>#N/A</v>
      </c>
      <c r="AA297" s="5"/>
      <c r="AB297" s="19" t="e">
        <f>VLOOKUP(AA297,Sheet1!$B$2:$C$12,2,TRUE)</f>
        <v>#N/A</v>
      </c>
      <c r="AC297" s="5" t="e">
        <f t="shared" si="113"/>
        <v>#N/A</v>
      </c>
      <c r="AD297" s="226">
        <f t="shared" si="100"/>
        <v>0</v>
      </c>
      <c r="AE297" s="9" t="e">
        <f t="shared" si="101"/>
        <v>#N/A</v>
      </c>
      <c r="AF297" s="5" t="e">
        <f t="shared" si="114"/>
        <v>#N/A</v>
      </c>
      <c r="AG297" s="226">
        <f t="shared" si="115"/>
        <v>0</v>
      </c>
      <c r="AH297" s="9" t="e">
        <f t="shared" si="107"/>
        <v>#N/A</v>
      </c>
      <c r="AI297" s="227"/>
      <c r="AJ297" s="9" t="e">
        <f t="shared" si="108"/>
        <v>#N/A</v>
      </c>
      <c r="AK297" s="9">
        <f t="shared" si="110"/>
        <v>0</v>
      </c>
      <c r="AL297" s="9" t="e">
        <f t="shared" si="109"/>
        <v>#N/A</v>
      </c>
      <c r="AM297" s="9" t="e">
        <f>IF($AK297=1,"Không đạt LĐTT",IF(OR($AL297= "Xuất sắc", $AL297="Tốt"),"Đạt LĐTT","Không đạt LĐTT"))</f>
        <v>#N/A</v>
      </c>
      <c r="AN297" s="5"/>
      <c r="AO297" s="5"/>
      <c r="AP297" s="9"/>
      <c r="AQ297" s="5"/>
      <c r="AR297" s="25"/>
      <c r="AS297" s="25"/>
    </row>
    <row r="298" spans="1:45" s="7" customFormat="1" ht="20.100000000000001" hidden="1" customHeight="1" x14ac:dyDescent="0.25">
      <c r="A298" s="86">
        <f t="shared" si="116"/>
        <v>257</v>
      </c>
      <c r="B298" s="77" t="s">
        <v>181</v>
      </c>
      <c r="C298" s="263" t="s">
        <v>654</v>
      </c>
      <c r="D298" s="45"/>
      <c r="E298" s="5" t="str">
        <f>VLOOKUP($C298,'[4]Gui chi Quynh'!$D$7:$F$393,3,0)</f>
        <v>A3</v>
      </c>
      <c r="F298" s="19">
        <f>VLOOKUP(E298,Sheet1!$B$2:$C$12,2,TRUE)</f>
        <v>8</v>
      </c>
      <c r="G298" s="5" t="str">
        <f>VLOOKUP($C298,'[5]Gui chi Quynh'!$C$7:$E$391,3,0)</f>
        <v>A3</v>
      </c>
      <c r="H298" s="19">
        <f>VLOOKUP(G298,Sheet1!$B$2:$C$12,2,TRUE)</f>
        <v>8</v>
      </c>
      <c r="I298" s="5" t="str">
        <f>VLOOKUP($C298,'[6]Gui chi Quynh'!$C$7:$E$389,3,0)</f>
        <v>A3</v>
      </c>
      <c r="J298" s="19">
        <f>VLOOKUP(I298,Sheet1!$B$2:$C$12,2,TRUE)</f>
        <v>8</v>
      </c>
      <c r="K298" s="5" t="str">
        <f>VLOOKUP($C298,'[7]Gui chi Quynh'!$C$7:$E$389,3,0)</f>
        <v>A3</v>
      </c>
      <c r="L298" s="19">
        <f>VLOOKUP(K298,Sheet1!$B$2:$C$12,2,TRUE)</f>
        <v>8</v>
      </c>
      <c r="M298" s="5" t="str">
        <f>VLOOKUP($C298,'[8]Gui chi Quynh'!$C$7:$E$388,3,0)</f>
        <v>A3</v>
      </c>
      <c r="N298" s="19">
        <f>VLOOKUP(M298,Sheet1!$B$2:$C$12,2,TRUE)</f>
        <v>8</v>
      </c>
      <c r="O298" s="5">
        <f t="shared" si="111"/>
        <v>8</v>
      </c>
      <c r="P298" s="226">
        <f t="shared" si="112"/>
        <v>0</v>
      </c>
      <c r="Q298" s="9" t="str">
        <f t="shared" si="117"/>
        <v>Xuất sắc</v>
      </c>
      <c r="R298" s="10"/>
      <c r="S298" s="17"/>
      <c r="T298" s="19" t="e">
        <f>VLOOKUP(S298,Sheet1!$B$2:$C$12,2,TRUE)</f>
        <v>#N/A</v>
      </c>
      <c r="U298" s="5"/>
      <c r="V298" s="19" t="e">
        <f>VLOOKUP(U298,Sheet1!$B$2:$C$12,2,TRUE)</f>
        <v>#N/A</v>
      </c>
      <c r="W298" s="5"/>
      <c r="X298" s="19" t="e">
        <f>VLOOKUP(W298,Sheet1!$B$2:$C$12,2,TRUE)</f>
        <v>#N/A</v>
      </c>
      <c r="Y298" s="5"/>
      <c r="Z298" s="19" t="e">
        <f>VLOOKUP(Y298,Sheet1!$B$2:$C$12,2,TRUE)</f>
        <v>#N/A</v>
      </c>
      <c r="AA298" s="5"/>
      <c r="AB298" s="19" t="e">
        <f>VLOOKUP(AA298,Sheet1!$B$2:$C$12,2,TRUE)</f>
        <v>#N/A</v>
      </c>
      <c r="AC298" s="5" t="e">
        <f t="shared" si="113"/>
        <v>#N/A</v>
      </c>
      <c r="AD298" s="226">
        <f t="shared" si="100"/>
        <v>0</v>
      </c>
      <c r="AE298" s="9" t="e">
        <f t="shared" si="101"/>
        <v>#N/A</v>
      </c>
      <c r="AF298" s="5" t="e">
        <f t="shared" si="114"/>
        <v>#N/A</v>
      </c>
      <c r="AG298" s="226">
        <f t="shared" si="115"/>
        <v>0</v>
      </c>
      <c r="AH298" s="9" t="e">
        <f t="shared" si="107"/>
        <v>#N/A</v>
      </c>
      <c r="AI298" s="227"/>
      <c r="AJ298" s="9" t="e">
        <f t="shared" si="108"/>
        <v>#N/A</v>
      </c>
      <c r="AK298" s="9">
        <f t="shared" si="110"/>
        <v>0</v>
      </c>
      <c r="AL298" s="9" t="e">
        <f t="shared" si="109"/>
        <v>#N/A</v>
      </c>
      <c r="AM298" s="9" t="e">
        <f>IF($AK298=1,"Không đạt LĐTT",IF(OR($AL298= "Xuất sắc", $AL298="Tốt"),"Đạt LĐTT","Không đạt LĐTT"))</f>
        <v>#N/A</v>
      </c>
      <c r="AN298" s="5"/>
      <c r="AO298" s="5"/>
      <c r="AP298" s="9"/>
      <c r="AQ298" s="5"/>
      <c r="AR298" s="25"/>
      <c r="AS298" s="25"/>
    </row>
    <row r="299" spans="1:45" s="7" customFormat="1" ht="20.100000000000001" hidden="1" customHeight="1" x14ac:dyDescent="0.25">
      <c r="A299" s="86">
        <f t="shared" si="116"/>
        <v>258</v>
      </c>
      <c r="B299" s="77" t="s">
        <v>308</v>
      </c>
      <c r="C299" s="263" t="s">
        <v>665</v>
      </c>
      <c r="D299" s="38"/>
      <c r="E299" s="5" t="str">
        <f>VLOOKUP($C299,'[4]Gui chi Quynh'!$D$7:$F$393,3,0)</f>
        <v>A2</v>
      </c>
      <c r="F299" s="19">
        <f>VLOOKUP(E299,Sheet1!$B$2:$C$12,2,TRUE)</f>
        <v>9</v>
      </c>
      <c r="G299" s="5" t="str">
        <f>VLOOKUP($C299,'[5]Gui chi Quynh'!$C$7:$E$391,3,0)</f>
        <v>A3</v>
      </c>
      <c r="H299" s="19">
        <f>VLOOKUP(G299,Sheet1!$B$2:$C$12,2,TRUE)</f>
        <v>8</v>
      </c>
      <c r="I299" s="5" t="str">
        <f>VLOOKUP($C299,'[6]Gui chi Quynh'!$C$7:$E$389,3,0)</f>
        <v>A1</v>
      </c>
      <c r="J299" s="19">
        <f>VLOOKUP(I299,Sheet1!$B$2:$C$12,2,TRUE)</f>
        <v>10</v>
      </c>
      <c r="K299" s="5" t="str">
        <f>VLOOKUP($C299,'[7]Gui chi Quynh'!$C$7:$E$389,3,0)</f>
        <v>A1</v>
      </c>
      <c r="L299" s="19">
        <f>VLOOKUP(K299,Sheet1!$B$2:$C$12,2,TRUE)</f>
        <v>10</v>
      </c>
      <c r="M299" s="5" t="str">
        <f>VLOOKUP($C299,'[8]Gui chi Quynh'!$C$7:$E$388,3,0)</f>
        <v>A3</v>
      </c>
      <c r="N299" s="19">
        <f>VLOOKUP(M299,Sheet1!$B$2:$C$12,2,TRUE)</f>
        <v>8</v>
      </c>
      <c r="O299" s="5">
        <f t="shared" si="111"/>
        <v>9</v>
      </c>
      <c r="P299" s="226">
        <f t="shared" si="112"/>
        <v>0</v>
      </c>
      <c r="Q299" s="9" t="str">
        <f t="shared" si="117"/>
        <v>Xuất sắc</v>
      </c>
      <c r="R299" s="10"/>
      <c r="S299" s="17"/>
      <c r="T299" s="19" t="e">
        <f>VLOOKUP(S299,Sheet1!$B$2:$C$12,2,TRUE)</f>
        <v>#N/A</v>
      </c>
      <c r="U299" s="5"/>
      <c r="V299" s="19" t="e">
        <f>VLOOKUP(U299,Sheet1!$B$2:$C$12,2,TRUE)</f>
        <v>#N/A</v>
      </c>
      <c r="W299" s="5"/>
      <c r="X299" s="19" t="e">
        <f>VLOOKUP(W299,Sheet1!$B$2:$C$12,2,TRUE)</f>
        <v>#N/A</v>
      </c>
      <c r="Y299" s="5"/>
      <c r="Z299" s="19" t="e">
        <f>VLOOKUP(Y299,Sheet1!$B$2:$C$12,2,TRUE)</f>
        <v>#N/A</v>
      </c>
      <c r="AA299" s="5"/>
      <c r="AB299" s="19" t="e">
        <f>VLOOKUP(AA299,Sheet1!$B$2:$C$12,2,TRUE)</f>
        <v>#N/A</v>
      </c>
      <c r="AC299" s="5" t="e">
        <f t="shared" si="113"/>
        <v>#N/A</v>
      </c>
      <c r="AD299" s="226">
        <f t="shared" si="100"/>
        <v>0</v>
      </c>
      <c r="AE299" s="9" t="e">
        <f t="shared" si="101"/>
        <v>#N/A</v>
      </c>
      <c r="AF299" s="5" t="e">
        <f t="shared" si="114"/>
        <v>#N/A</v>
      </c>
      <c r="AG299" s="226">
        <f t="shared" si="115"/>
        <v>0</v>
      </c>
      <c r="AH299" s="9" t="e">
        <f t="shared" si="107"/>
        <v>#N/A</v>
      </c>
      <c r="AI299" s="227"/>
      <c r="AJ299" s="9" t="e">
        <f t="shared" si="108"/>
        <v>#N/A</v>
      </c>
      <c r="AK299" s="9">
        <f t="shared" si="110"/>
        <v>0</v>
      </c>
      <c r="AL299" s="9" t="e">
        <f t="shared" si="109"/>
        <v>#N/A</v>
      </c>
      <c r="AM299" s="9" t="e">
        <f>IF($AK299=1,"Không đạt LĐTT",IF(OR($AL299= "Xuất sắc", $AL299="Tốt"),"Đạt LĐTT","Không đạt LĐTT"))</f>
        <v>#N/A</v>
      </c>
      <c r="AN299" s="5"/>
      <c r="AO299" s="5"/>
      <c r="AP299" s="9"/>
      <c r="AQ299" s="5"/>
      <c r="AR299" s="25"/>
      <c r="AS299" s="25"/>
    </row>
    <row r="300" spans="1:45" s="7" customFormat="1" ht="20.100000000000001" hidden="1" customHeight="1" x14ac:dyDescent="0.25">
      <c r="A300" s="86">
        <f t="shared" si="116"/>
        <v>259</v>
      </c>
      <c r="B300" s="77" t="s">
        <v>182</v>
      </c>
      <c r="C300" s="263" t="s">
        <v>655</v>
      </c>
      <c r="D300" s="38"/>
      <c r="E300" s="5" t="str">
        <f>VLOOKUP($C300,'[4]Gui chi Quynh'!$D$7:$F$393,3,0)</f>
        <v>A4</v>
      </c>
      <c r="F300" s="19">
        <f>VLOOKUP(E300,Sheet1!$B$2:$C$12,2,TRUE)</f>
        <v>7</v>
      </c>
      <c r="G300" s="5" t="str">
        <f>VLOOKUP($C300,'[5]Gui chi Quynh'!$C$7:$E$391,3,0)</f>
        <v>A4</v>
      </c>
      <c r="H300" s="19">
        <f>VLOOKUP(G300,Sheet1!$B$2:$C$12,2,TRUE)</f>
        <v>7</v>
      </c>
      <c r="I300" s="5" t="str">
        <f>VLOOKUP($C300,'[6]Gui chi Quynh'!$C$7:$E$389,3,0)</f>
        <v>A4</v>
      </c>
      <c r="J300" s="19">
        <f>VLOOKUP(I300,Sheet1!$B$2:$C$12,2,TRUE)</f>
        <v>7</v>
      </c>
      <c r="K300" s="5" t="str">
        <f>VLOOKUP($C300,'[7]Gui chi Quynh'!$C$7:$E$389,3,0)</f>
        <v>A3</v>
      </c>
      <c r="L300" s="19">
        <f>VLOOKUP(K300,Sheet1!$B$2:$C$12,2,TRUE)</f>
        <v>8</v>
      </c>
      <c r="M300" s="5" t="str">
        <f>VLOOKUP($C300,'[8]Gui chi Quynh'!$C$7:$E$388,3,0)</f>
        <v>A4</v>
      </c>
      <c r="N300" s="19">
        <f>VLOOKUP(M300,Sheet1!$B$2:$C$12,2,TRUE)</f>
        <v>7</v>
      </c>
      <c r="O300" s="5">
        <f t="shared" si="111"/>
        <v>7.2</v>
      </c>
      <c r="P300" s="226">
        <f t="shared" si="112"/>
        <v>0</v>
      </c>
      <c r="Q300" s="9" t="str">
        <f t="shared" si="117"/>
        <v>Tốt</v>
      </c>
      <c r="R300" s="10"/>
      <c r="S300" s="228"/>
      <c r="T300" s="19" t="e">
        <f>VLOOKUP(S300,Sheet1!$B$2:$C$12,2,TRUE)</f>
        <v>#N/A</v>
      </c>
      <c r="U300" s="5"/>
      <c r="V300" s="19" t="e">
        <f>VLOOKUP(U300,Sheet1!$B$2:$C$12,2,TRUE)</f>
        <v>#N/A</v>
      </c>
      <c r="W300" s="5"/>
      <c r="X300" s="19" t="e">
        <f>VLOOKUP(W300,Sheet1!$B$2:$C$12,2,TRUE)</f>
        <v>#N/A</v>
      </c>
      <c r="Y300" s="5"/>
      <c r="Z300" s="19" t="e">
        <f>VLOOKUP(Y300,Sheet1!$B$2:$C$12,2,TRUE)</f>
        <v>#N/A</v>
      </c>
      <c r="AA300" s="5"/>
      <c r="AB300" s="19" t="e">
        <f>VLOOKUP(AA300,Sheet1!$B$2:$C$12,2,TRUE)</f>
        <v>#N/A</v>
      </c>
      <c r="AC300" s="5" t="e">
        <f t="shared" si="113"/>
        <v>#N/A</v>
      </c>
      <c r="AD300" s="226">
        <f t="shared" si="100"/>
        <v>0</v>
      </c>
      <c r="AE300" s="9" t="e">
        <f t="shared" si="101"/>
        <v>#N/A</v>
      </c>
      <c r="AF300" s="5" t="e">
        <f t="shared" si="114"/>
        <v>#N/A</v>
      </c>
      <c r="AG300" s="226">
        <f t="shared" si="115"/>
        <v>0</v>
      </c>
      <c r="AH300" s="9" t="e">
        <f t="shared" si="107"/>
        <v>#N/A</v>
      </c>
      <c r="AI300" s="227"/>
      <c r="AJ300" s="9" t="e">
        <f t="shared" si="108"/>
        <v>#N/A</v>
      </c>
      <c r="AK300" s="9">
        <f t="shared" si="110"/>
        <v>0</v>
      </c>
      <c r="AL300" s="9" t="e">
        <f t="shared" si="109"/>
        <v>#N/A</v>
      </c>
      <c r="AM300" s="9" t="e">
        <f>IF($AK300=1,"Không đạt LĐTT",IF(OR($AL300= "Xuất sắc", $AL300="Tốt"),"Đạt LĐTT","Không đạt LĐTT"))</f>
        <v>#N/A</v>
      </c>
      <c r="AN300" s="5"/>
      <c r="AO300" s="5"/>
      <c r="AP300" s="9"/>
      <c r="AQ300" s="5"/>
      <c r="AR300" s="25"/>
      <c r="AS300" s="25"/>
    </row>
    <row r="301" spans="1:45" s="7" customFormat="1" ht="20.100000000000001" hidden="1" customHeight="1" x14ac:dyDescent="0.25">
      <c r="A301" s="86">
        <f t="shared" si="116"/>
        <v>260</v>
      </c>
      <c r="B301" s="77" t="s">
        <v>183</v>
      </c>
      <c r="C301" s="263" t="s">
        <v>656</v>
      </c>
      <c r="D301" s="38"/>
      <c r="E301" s="5" t="str">
        <f>VLOOKUP($C301,'[4]Gui chi Quynh'!$D$7:$F$393,3,0)</f>
        <v>A4</v>
      </c>
      <c r="F301" s="19">
        <f>VLOOKUP(E301,Sheet1!$B$2:$C$12,2,TRUE)</f>
        <v>7</v>
      </c>
      <c r="G301" s="5" t="str">
        <f>VLOOKUP($C301,'[5]Gui chi Quynh'!$C$7:$E$391,3,0)</f>
        <v>A4</v>
      </c>
      <c r="H301" s="19">
        <f>VLOOKUP(G301,Sheet1!$B$2:$C$12,2,TRUE)</f>
        <v>7</v>
      </c>
      <c r="I301" s="5" t="str">
        <f>VLOOKUP($C301,'[6]Gui chi Quynh'!$C$7:$E$389,3,0)</f>
        <v>A4</v>
      </c>
      <c r="J301" s="19">
        <f>VLOOKUP(I301,Sheet1!$B$2:$C$12,2,TRUE)</f>
        <v>7</v>
      </c>
      <c r="K301" s="5" t="str">
        <f>VLOOKUP($C301,'[7]Gui chi Quynh'!$C$7:$E$389,3,0)</f>
        <v>A3</v>
      </c>
      <c r="L301" s="19">
        <f>VLOOKUP(K301,Sheet1!$B$2:$C$12,2,TRUE)</f>
        <v>8</v>
      </c>
      <c r="M301" s="5" t="str">
        <f>VLOOKUP($C301,'[8]Gui chi Quynh'!$C$7:$E$388,3,0)</f>
        <v>A4</v>
      </c>
      <c r="N301" s="19">
        <f>VLOOKUP(M301,Sheet1!$B$2:$C$12,2,TRUE)</f>
        <v>7</v>
      </c>
      <c r="O301" s="5">
        <f t="shared" si="111"/>
        <v>7.2</v>
      </c>
      <c r="P301" s="226">
        <f t="shared" si="112"/>
        <v>0</v>
      </c>
      <c r="Q301" s="9" t="str">
        <f t="shared" si="117"/>
        <v>Tốt</v>
      </c>
      <c r="R301" s="10"/>
      <c r="S301" s="17"/>
      <c r="T301" s="19" t="e">
        <f>VLOOKUP(S301,Sheet1!$B$2:$C$12,2,TRUE)</f>
        <v>#N/A</v>
      </c>
      <c r="U301" s="5"/>
      <c r="V301" s="19" t="e">
        <f>VLOOKUP(U301,Sheet1!$B$2:$C$12,2,TRUE)</f>
        <v>#N/A</v>
      </c>
      <c r="W301" s="5"/>
      <c r="X301" s="19" t="e">
        <f>VLOOKUP(W301,Sheet1!$B$2:$C$12,2,TRUE)</f>
        <v>#N/A</v>
      </c>
      <c r="Y301" s="5"/>
      <c r="Z301" s="19" t="e">
        <f>VLOOKUP(Y301,Sheet1!$B$2:$C$12,2,TRUE)</f>
        <v>#N/A</v>
      </c>
      <c r="AA301" s="5"/>
      <c r="AB301" s="19" t="e">
        <f>VLOOKUP(AA301,Sheet1!$B$2:$C$12,2,TRUE)</f>
        <v>#N/A</v>
      </c>
      <c r="AC301" s="5" t="e">
        <f t="shared" si="113"/>
        <v>#N/A</v>
      </c>
      <c r="AD301" s="226">
        <f t="shared" si="100"/>
        <v>0</v>
      </c>
      <c r="AE301" s="9" t="e">
        <f t="shared" si="101"/>
        <v>#N/A</v>
      </c>
      <c r="AF301" s="5"/>
      <c r="AG301" s="226"/>
      <c r="AH301" s="9"/>
      <c r="AI301" s="227"/>
      <c r="AJ301" s="9" t="e">
        <f t="shared" si="108"/>
        <v>#N/A</v>
      </c>
      <c r="AK301" s="9">
        <f t="shared" si="110"/>
        <v>0</v>
      </c>
      <c r="AL301" s="9" t="e">
        <f t="shared" si="109"/>
        <v>#N/A</v>
      </c>
      <c r="AM301" s="9" t="s">
        <v>801</v>
      </c>
      <c r="AN301" s="5"/>
      <c r="AO301" s="5"/>
      <c r="AP301" s="9"/>
      <c r="AQ301" s="5"/>
      <c r="AR301" s="25"/>
      <c r="AS301" s="25"/>
    </row>
    <row r="302" spans="1:45" s="7" customFormat="1" ht="20.100000000000001" hidden="1" customHeight="1" x14ac:dyDescent="0.25">
      <c r="A302" s="86">
        <f t="shared" si="116"/>
        <v>261</v>
      </c>
      <c r="B302" s="77" t="s">
        <v>184</v>
      </c>
      <c r="C302" s="263" t="s">
        <v>657</v>
      </c>
      <c r="D302" s="38"/>
      <c r="E302" s="5" t="str">
        <f>VLOOKUP($C302,'[4]Gui chi Quynh'!$D$7:$F$393,3,0)</f>
        <v>A4</v>
      </c>
      <c r="F302" s="19">
        <f>VLOOKUP(E302,Sheet1!$B$2:$C$12,2,TRUE)</f>
        <v>7</v>
      </c>
      <c r="G302" s="5" t="str">
        <f>VLOOKUP($C302,'[5]Gui chi Quynh'!$C$7:$E$391,3,0)</f>
        <v>A4</v>
      </c>
      <c r="H302" s="19">
        <f>VLOOKUP(G302,Sheet1!$B$2:$C$12,2,TRUE)</f>
        <v>7</v>
      </c>
      <c r="I302" s="5" t="str">
        <f>VLOOKUP($C302,'[6]Gui chi Quynh'!$C$7:$E$389,3,0)</f>
        <v>A4</v>
      </c>
      <c r="J302" s="19">
        <f>VLOOKUP(I302,Sheet1!$B$2:$C$12,2,TRUE)</f>
        <v>7</v>
      </c>
      <c r="K302" s="5" t="str">
        <f>VLOOKUP($C302,'[7]Gui chi Quynh'!$C$7:$E$389,3,0)</f>
        <v>A3</v>
      </c>
      <c r="L302" s="19">
        <f>VLOOKUP(K302,Sheet1!$B$2:$C$12,2,TRUE)</f>
        <v>8</v>
      </c>
      <c r="M302" s="5" t="str">
        <f>VLOOKUP($C302,'[8]Gui chi Quynh'!$C$7:$E$388,3,0)</f>
        <v>A3</v>
      </c>
      <c r="N302" s="19">
        <f>VLOOKUP(M302,Sheet1!$B$2:$C$12,2,TRUE)</f>
        <v>8</v>
      </c>
      <c r="O302" s="5">
        <f t="shared" si="111"/>
        <v>7.4</v>
      </c>
      <c r="P302" s="226">
        <f t="shared" si="112"/>
        <v>0</v>
      </c>
      <c r="Q302" s="9" t="str">
        <f t="shared" si="117"/>
        <v>Tốt</v>
      </c>
      <c r="R302" s="10"/>
      <c r="S302" s="17"/>
      <c r="T302" s="19" t="e">
        <f>VLOOKUP(S302,Sheet1!$B$2:$C$12,2,TRUE)</f>
        <v>#N/A</v>
      </c>
      <c r="U302" s="5"/>
      <c r="V302" s="19" t="e">
        <f>VLOOKUP(U302,Sheet1!$B$2:$C$12,2,TRUE)</f>
        <v>#N/A</v>
      </c>
      <c r="W302" s="5"/>
      <c r="X302" s="19" t="e">
        <f>VLOOKUP(W302,Sheet1!$B$2:$C$12,2,TRUE)</f>
        <v>#N/A</v>
      </c>
      <c r="Y302" s="5"/>
      <c r="Z302" s="19" t="e">
        <f>VLOOKUP(Y302,Sheet1!$B$2:$C$12,2,TRUE)</f>
        <v>#N/A</v>
      </c>
      <c r="AA302" s="5"/>
      <c r="AB302" s="19" t="e">
        <f>VLOOKUP(AA302,Sheet1!$B$2:$C$12,2,TRUE)</f>
        <v>#N/A</v>
      </c>
      <c r="AC302" s="5" t="e">
        <f t="shared" si="113"/>
        <v>#N/A</v>
      </c>
      <c r="AD302" s="226">
        <f t="shared" si="100"/>
        <v>0</v>
      </c>
      <c r="AE302" s="9" t="e">
        <f t="shared" si="101"/>
        <v>#N/A</v>
      </c>
      <c r="AF302" s="5" t="e">
        <f t="shared" si="114"/>
        <v>#N/A</v>
      </c>
      <c r="AG302" s="226">
        <f t="shared" si="115"/>
        <v>0</v>
      </c>
      <c r="AH302" s="9" t="e">
        <f t="shared" ref="AH302:AH307" si="118">IF(AG302&gt;=3,"Không hoàn thành",IF(AND($AF302&gt;=8,$AF302&lt;=10,AG302=0),"Xuất sắc",IF(AND($AF302&gt;=8,$AF302&lt;=10,AG302=1),"Tốt",IF(AND($AF302&gt;=8,$AF302&lt;=10,AG302=2),"Hoàn thành",IF(AND($AF302&gt;6,$AF302&lt;8,AG302&lt;=1),"Tốt",IF(AND($AF302&gt;6,$AF302&lt;8,AG302=2),"Hoàn thành",IF(AND($AF302&gt;=5,$AF302&lt;=6,AG302&lt;=2),"Hoàn thành",IF(AND($AF302&lt;5,AG302&gt;3),"Không hoàn thành",""))))))))</f>
        <v>#N/A</v>
      </c>
      <c r="AI302" s="227"/>
      <c r="AJ302" s="9" t="e">
        <f t="shared" si="108"/>
        <v>#N/A</v>
      </c>
      <c r="AK302" s="9">
        <f t="shared" si="110"/>
        <v>0</v>
      </c>
      <c r="AL302" s="9" t="e">
        <f t="shared" si="109"/>
        <v>#N/A</v>
      </c>
      <c r="AM302" s="9" t="e">
        <f t="shared" ref="AM302:AM307" si="119">IF($AK302=1,"Không đạt LĐTT",IF(OR($AL302= "Xuất sắc", $AL302="Tốt"),"Đạt LĐTT","Không đạt LĐTT"))</f>
        <v>#N/A</v>
      </c>
      <c r="AN302" s="5"/>
      <c r="AO302" s="5"/>
      <c r="AP302" s="9"/>
      <c r="AQ302" s="5"/>
      <c r="AR302" s="25"/>
      <c r="AS302" s="25"/>
    </row>
    <row r="303" spans="1:45" s="7" customFormat="1" ht="20.100000000000001" hidden="1" customHeight="1" x14ac:dyDescent="0.25">
      <c r="A303" s="86">
        <f t="shared" si="116"/>
        <v>262</v>
      </c>
      <c r="B303" s="77" t="s">
        <v>185</v>
      </c>
      <c r="C303" s="263" t="s">
        <v>658</v>
      </c>
      <c r="D303" s="38"/>
      <c r="E303" s="5" t="str">
        <f>VLOOKUP($C303,'[4]Gui chi Quynh'!$D$7:$F$393,3,0)</f>
        <v>A4</v>
      </c>
      <c r="F303" s="19">
        <f>VLOOKUP(E303,Sheet1!$B$2:$C$12,2,TRUE)</f>
        <v>7</v>
      </c>
      <c r="G303" s="5" t="str">
        <f>VLOOKUP($C303,'[5]Gui chi Quynh'!$C$7:$E$391,3,0)</f>
        <v>A4</v>
      </c>
      <c r="H303" s="19">
        <f>VLOOKUP(G303,Sheet1!$B$2:$C$12,2,TRUE)</f>
        <v>7</v>
      </c>
      <c r="I303" s="5" t="str">
        <f>VLOOKUP($C303,'[6]Gui chi Quynh'!$C$7:$E$389,3,0)</f>
        <v>A4</v>
      </c>
      <c r="J303" s="19">
        <f>VLOOKUP(I303,Sheet1!$B$2:$C$12,2,TRUE)</f>
        <v>7</v>
      </c>
      <c r="K303" s="5" t="str">
        <f>VLOOKUP($C303,'[7]Gui chi Quynh'!$C$7:$E$389,3,0)</f>
        <v>A4</v>
      </c>
      <c r="L303" s="19">
        <f>VLOOKUP(K303,Sheet1!$B$2:$C$12,2,TRUE)</f>
        <v>7</v>
      </c>
      <c r="M303" s="5" t="str">
        <f>VLOOKUP($C303,'[8]Gui chi Quynh'!$C$7:$E$388,3,0)</f>
        <v>A4</v>
      </c>
      <c r="N303" s="19">
        <f>VLOOKUP(M303,Sheet1!$B$2:$C$12,2,TRUE)</f>
        <v>7</v>
      </c>
      <c r="O303" s="5">
        <f t="shared" si="111"/>
        <v>7</v>
      </c>
      <c r="P303" s="226">
        <f t="shared" si="112"/>
        <v>0</v>
      </c>
      <c r="Q303" s="9" t="str">
        <f t="shared" si="117"/>
        <v>Tốt</v>
      </c>
      <c r="R303" s="10"/>
      <c r="S303" s="17"/>
      <c r="T303" s="19" t="e">
        <f>VLOOKUP(S303,Sheet1!$B$2:$C$12,2,TRUE)</f>
        <v>#N/A</v>
      </c>
      <c r="U303" s="5"/>
      <c r="V303" s="19" t="e">
        <f>VLOOKUP(U303,Sheet1!$B$2:$C$12,2,TRUE)</f>
        <v>#N/A</v>
      </c>
      <c r="W303" s="5"/>
      <c r="X303" s="19" t="e">
        <f>VLOOKUP(W303,Sheet1!$B$2:$C$12,2,TRUE)</f>
        <v>#N/A</v>
      </c>
      <c r="Y303" s="5"/>
      <c r="Z303" s="19" t="e">
        <f>VLOOKUP(Y303,Sheet1!$B$2:$C$12,2,TRUE)</f>
        <v>#N/A</v>
      </c>
      <c r="AA303" s="5"/>
      <c r="AB303" s="19" t="e">
        <f>VLOOKUP(AA303,Sheet1!$B$2:$C$12,2,TRUE)</f>
        <v>#N/A</v>
      </c>
      <c r="AC303" s="5" t="e">
        <f t="shared" si="113"/>
        <v>#N/A</v>
      </c>
      <c r="AD303" s="226">
        <f t="shared" si="100"/>
        <v>0</v>
      </c>
      <c r="AE303" s="9" t="e">
        <f t="shared" si="101"/>
        <v>#N/A</v>
      </c>
      <c r="AF303" s="5" t="e">
        <f t="shared" si="114"/>
        <v>#N/A</v>
      </c>
      <c r="AG303" s="226">
        <f t="shared" si="115"/>
        <v>0</v>
      </c>
      <c r="AH303" s="9" t="e">
        <f t="shared" si="118"/>
        <v>#N/A</v>
      </c>
      <c r="AI303" s="227"/>
      <c r="AJ303" s="9" t="e">
        <f t="shared" si="108"/>
        <v>#N/A</v>
      </c>
      <c r="AK303" s="9">
        <f t="shared" si="110"/>
        <v>0</v>
      </c>
      <c r="AL303" s="9" t="e">
        <f t="shared" si="109"/>
        <v>#N/A</v>
      </c>
      <c r="AM303" s="9" t="e">
        <f t="shared" si="119"/>
        <v>#N/A</v>
      </c>
      <c r="AN303" s="5"/>
      <c r="AO303" s="12"/>
      <c r="AP303" s="9"/>
      <c r="AQ303" s="5"/>
      <c r="AR303" s="25"/>
      <c r="AS303" s="25"/>
    </row>
    <row r="304" spans="1:45" s="7" customFormat="1" ht="20.100000000000001" hidden="1" customHeight="1" x14ac:dyDescent="0.25">
      <c r="A304" s="86">
        <f t="shared" si="116"/>
        <v>263</v>
      </c>
      <c r="B304" s="77" t="s">
        <v>187</v>
      </c>
      <c r="C304" s="263" t="s">
        <v>659</v>
      </c>
      <c r="D304" s="38"/>
      <c r="E304" s="5" t="str">
        <f>VLOOKUP($C304,'[4]Gui chi Quynh'!$D$7:$F$393,3,0)</f>
        <v>A4</v>
      </c>
      <c r="F304" s="19">
        <f>VLOOKUP(E304,Sheet1!$B$2:$C$12,2,TRUE)</f>
        <v>7</v>
      </c>
      <c r="G304" s="5" t="str">
        <f>VLOOKUP($C304,'[5]Gui chi Quynh'!$C$7:$E$391,3,0)</f>
        <v>A4</v>
      </c>
      <c r="H304" s="19">
        <f>VLOOKUP(G304,Sheet1!$B$2:$C$12,2,TRUE)</f>
        <v>7</v>
      </c>
      <c r="I304" s="5" t="str">
        <f>VLOOKUP($C304,'[6]Gui chi Quynh'!$C$7:$E$389,3,0)</f>
        <v>A4</v>
      </c>
      <c r="J304" s="19">
        <f>VLOOKUP(I304,Sheet1!$B$2:$C$12,2,TRUE)</f>
        <v>7</v>
      </c>
      <c r="K304" s="5" t="str">
        <f>VLOOKUP($C304,'[7]Gui chi Quynh'!$C$7:$E$389,3,0)</f>
        <v>A3</v>
      </c>
      <c r="L304" s="19">
        <f>VLOOKUP(K304,Sheet1!$B$2:$C$12,2,TRUE)</f>
        <v>8</v>
      </c>
      <c r="M304" s="5" t="str">
        <f>VLOOKUP($C304,'[8]Gui chi Quynh'!$C$7:$E$388,3,0)</f>
        <v>A4</v>
      </c>
      <c r="N304" s="19">
        <f>VLOOKUP(M304,Sheet1!$B$2:$C$12,2,TRUE)</f>
        <v>7</v>
      </c>
      <c r="O304" s="5">
        <f t="shared" si="111"/>
        <v>7.2</v>
      </c>
      <c r="P304" s="226">
        <f t="shared" si="112"/>
        <v>0</v>
      </c>
      <c r="Q304" s="9" t="str">
        <f t="shared" si="117"/>
        <v>Tốt</v>
      </c>
      <c r="R304" s="82"/>
      <c r="S304" s="17"/>
      <c r="T304" s="19" t="e">
        <f>VLOOKUP(S304,Sheet1!$B$2:$C$12,2,TRUE)</f>
        <v>#N/A</v>
      </c>
      <c r="U304" s="5"/>
      <c r="V304" s="19" t="e">
        <f>VLOOKUP(U304,Sheet1!$B$2:$C$12,2,TRUE)</f>
        <v>#N/A</v>
      </c>
      <c r="W304" s="5"/>
      <c r="X304" s="19" t="e">
        <f>VLOOKUP(W304,Sheet1!$B$2:$C$12,2,TRUE)</f>
        <v>#N/A</v>
      </c>
      <c r="Y304" s="5"/>
      <c r="Z304" s="19" t="e">
        <f>VLOOKUP(Y304,Sheet1!$B$2:$C$12,2,TRUE)</f>
        <v>#N/A</v>
      </c>
      <c r="AA304" s="5"/>
      <c r="AB304" s="19" t="e">
        <f>VLOOKUP(AA304,Sheet1!$B$2:$C$12,2,TRUE)</f>
        <v>#N/A</v>
      </c>
      <c r="AC304" s="5" t="e">
        <f t="shared" si="113"/>
        <v>#N/A</v>
      </c>
      <c r="AD304" s="226">
        <f t="shared" si="100"/>
        <v>0</v>
      </c>
      <c r="AE304" s="9" t="e">
        <f t="shared" si="101"/>
        <v>#N/A</v>
      </c>
      <c r="AF304" s="5" t="e">
        <f t="shared" si="114"/>
        <v>#N/A</v>
      </c>
      <c r="AG304" s="226">
        <f t="shared" si="115"/>
        <v>0</v>
      </c>
      <c r="AH304" s="9" t="e">
        <f t="shared" si="118"/>
        <v>#N/A</v>
      </c>
      <c r="AI304" s="227"/>
      <c r="AJ304" s="9" t="e">
        <f t="shared" si="108"/>
        <v>#N/A</v>
      </c>
      <c r="AK304" s="9">
        <f t="shared" si="110"/>
        <v>0</v>
      </c>
      <c r="AL304" s="9" t="e">
        <f t="shared" si="109"/>
        <v>#N/A</v>
      </c>
      <c r="AM304" s="9" t="e">
        <f t="shared" si="119"/>
        <v>#N/A</v>
      </c>
      <c r="AN304" s="5"/>
      <c r="AO304" s="5"/>
      <c r="AP304" s="9"/>
      <c r="AQ304" s="5"/>
      <c r="AR304" s="30"/>
      <c r="AS304" s="26"/>
    </row>
    <row r="305" spans="1:45" s="7" customFormat="1" ht="20.100000000000001" hidden="1" customHeight="1" x14ac:dyDescent="0.25">
      <c r="A305" s="86">
        <f t="shared" si="116"/>
        <v>264</v>
      </c>
      <c r="B305" s="77" t="s">
        <v>290</v>
      </c>
      <c r="C305" s="263" t="s">
        <v>663</v>
      </c>
      <c r="D305" s="38"/>
      <c r="E305" s="5" t="str">
        <f>VLOOKUP($C305,'[4]Gui chi Quynh'!$D$7:$F$393,3,0)</f>
        <v>A1</v>
      </c>
      <c r="F305" s="19">
        <f>VLOOKUP(E305,Sheet1!$B$2:$C$12,2,TRUE)</f>
        <v>10</v>
      </c>
      <c r="G305" s="5" t="str">
        <f>VLOOKUP($C305,'[5]Gui chi Quynh'!$C$7:$E$391,3,0)</f>
        <v>A3</v>
      </c>
      <c r="H305" s="19">
        <f>VLOOKUP(G305,Sheet1!$B$2:$C$12,2,TRUE)</f>
        <v>8</v>
      </c>
      <c r="I305" s="5" t="str">
        <f>VLOOKUP($C305,'[6]Gui chi Quynh'!$C$7:$E$389,3,0)</f>
        <v>A2</v>
      </c>
      <c r="J305" s="19">
        <f>VLOOKUP(I305,Sheet1!$B$2:$C$12,2,TRUE)</f>
        <v>9</v>
      </c>
      <c r="K305" s="5" t="str">
        <f>VLOOKUP($C305,'[7]Gui chi Quynh'!$C$7:$E$389,3,0)</f>
        <v>A1</v>
      </c>
      <c r="L305" s="19">
        <f>VLOOKUP(K305,Sheet1!$B$2:$C$12,2,TRUE)</f>
        <v>10</v>
      </c>
      <c r="M305" s="5" t="str">
        <f>VLOOKUP($C305,'[8]Gui chi Quynh'!$C$7:$E$388,3,0)</f>
        <v>A1</v>
      </c>
      <c r="N305" s="19">
        <f>VLOOKUP(M305,Sheet1!$B$2:$C$12,2,TRUE)</f>
        <v>10</v>
      </c>
      <c r="O305" s="5">
        <f t="shared" si="111"/>
        <v>9.4</v>
      </c>
      <c r="P305" s="226">
        <f t="shared" si="112"/>
        <v>0</v>
      </c>
      <c r="Q305" s="9" t="str">
        <f t="shared" si="117"/>
        <v>Xuất sắc</v>
      </c>
      <c r="R305" s="10"/>
      <c r="S305" s="17"/>
      <c r="T305" s="19" t="e">
        <f>VLOOKUP(S305,Sheet1!$B$2:$C$12,2,TRUE)</f>
        <v>#N/A</v>
      </c>
      <c r="U305" s="5"/>
      <c r="V305" s="19" t="e">
        <f>VLOOKUP(U305,Sheet1!$B$2:$C$12,2,TRUE)</f>
        <v>#N/A</v>
      </c>
      <c r="W305" s="5"/>
      <c r="X305" s="19" t="e">
        <f>VLOOKUP(W305,Sheet1!$B$2:$C$12,2,TRUE)</f>
        <v>#N/A</v>
      </c>
      <c r="Y305" s="5"/>
      <c r="Z305" s="19" t="e">
        <f>VLOOKUP(Y305,Sheet1!$B$2:$C$12,2,TRUE)</f>
        <v>#N/A</v>
      </c>
      <c r="AA305" s="5"/>
      <c r="AB305" s="19" t="e">
        <f>VLOOKUP(AA305,Sheet1!$B$2:$C$12,2,TRUE)</f>
        <v>#N/A</v>
      </c>
      <c r="AC305" s="5" t="e">
        <f t="shared" si="113"/>
        <v>#N/A</v>
      </c>
      <c r="AD305" s="226">
        <f t="shared" si="100"/>
        <v>0</v>
      </c>
      <c r="AE305" s="9" t="e">
        <f t="shared" si="101"/>
        <v>#N/A</v>
      </c>
      <c r="AF305" s="5" t="e">
        <f t="shared" si="114"/>
        <v>#N/A</v>
      </c>
      <c r="AG305" s="226">
        <f t="shared" si="115"/>
        <v>0</v>
      </c>
      <c r="AH305" s="9" t="e">
        <f t="shared" si="118"/>
        <v>#N/A</v>
      </c>
      <c r="AI305" s="227"/>
      <c r="AJ305" s="9" t="e">
        <f t="shared" si="108"/>
        <v>#N/A</v>
      </c>
      <c r="AK305" s="9">
        <f t="shared" si="110"/>
        <v>0</v>
      </c>
      <c r="AL305" s="9" t="e">
        <f t="shared" si="109"/>
        <v>#N/A</v>
      </c>
      <c r="AM305" s="9" t="e">
        <f t="shared" si="119"/>
        <v>#N/A</v>
      </c>
      <c r="AN305" s="5"/>
      <c r="AO305" s="5"/>
      <c r="AP305" s="9"/>
      <c r="AQ305" s="5"/>
      <c r="AR305" s="25"/>
      <c r="AS305" s="23"/>
    </row>
    <row r="306" spans="1:45" s="7" customFormat="1" ht="20.100000000000001" hidden="1" customHeight="1" x14ac:dyDescent="0.25">
      <c r="A306" s="86">
        <f t="shared" si="116"/>
        <v>265</v>
      </c>
      <c r="B306" s="77" t="s">
        <v>188</v>
      </c>
      <c r="C306" s="263" t="s">
        <v>660</v>
      </c>
      <c r="D306" s="38"/>
      <c r="E306" s="5" t="str">
        <f>VLOOKUP($C306,'[4]Gui chi Quynh'!$D$7:$F$393,3,0)</f>
        <v>A4</v>
      </c>
      <c r="F306" s="19">
        <f>VLOOKUP(E306,Sheet1!$B$2:$C$12,2,TRUE)</f>
        <v>7</v>
      </c>
      <c r="G306" s="5" t="str">
        <f>VLOOKUP($C306,'[5]Gui chi Quynh'!$C$7:$E$391,3,0)</f>
        <v>A4</v>
      </c>
      <c r="H306" s="19">
        <f>VLOOKUP(G306,Sheet1!$B$2:$C$12,2,TRUE)</f>
        <v>7</v>
      </c>
      <c r="I306" s="5" t="str">
        <f>VLOOKUP($C306,'[6]Gui chi Quynh'!$C$7:$E$389,3,0)</f>
        <v>A4</v>
      </c>
      <c r="J306" s="19">
        <f>VLOOKUP(I306,Sheet1!$B$2:$C$12,2,TRUE)</f>
        <v>7</v>
      </c>
      <c r="K306" s="5" t="str">
        <f>VLOOKUP($C306,'[7]Gui chi Quynh'!$C$7:$E$389,3,0)</f>
        <v>A4</v>
      </c>
      <c r="L306" s="19">
        <f>VLOOKUP(K306,Sheet1!$B$2:$C$12,2,TRUE)</f>
        <v>7</v>
      </c>
      <c r="M306" s="5" t="str">
        <f>VLOOKUP($C306,'[8]Gui chi Quynh'!$C$7:$E$388,3,0)</f>
        <v>A4</v>
      </c>
      <c r="N306" s="19">
        <f>VLOOKUP(M306,Sheet1!$B$2:$C$12,2,TRUE)</f>
        <v>7</v>
      </c>
      <c r="O306" s="5">
        <f t="shared" si="111"/>
        <v>7</v>
      </c>
      <c r="P306" s="226">
        <f t="shared" si="112"/>
        <v>0</v>
      </c>
      <c r="Q306" s="9" t="str">
        <f t="shared" si="117"/>
        <v>Tốt</v>
      </c>
      <c r="R306" s="10"/>
      <c r="S306" s="17"/>
      <c r="T306" s="19" t="e">
        <f>VLOOKUP(S306,Sheet1!$B$2:$C$12,2,TRUE)</f>
        <v>#N/A</v>
      </c>
      <c r="U306" s="5"/>
      <c r="V306" s="19" t="e">
        <f>VLOOKUP(U306,Sheet1!$B$2:$C$12,2,TRUE)</f>
        <v>#N/A</v>
      </c>
      <c r="W306" s="5"/>
      <c r="X306" s="19" t="e">
        <f>VLOOKUP(W306,Sheet1!$B$2:$C$12,2,TRUE)</f>
        <v>#N/A</v>
      </c>
      <c r="Y306" s="5"/>
      <c r="Z306" s="19" t="e">
        <f>VLOOKUP(Y306,Sheet1!$B$2:$C$12,2,TRUE)</f>
        <v>#N/A</v>
      </c>
      <c r="AA306" s="5"/>
      <c r="AB306" s="19" t="e">
        <f>VLOOKUP(AA306,Sheet1!$B$2:$C$12,2,TRUE)</f>
        <v>#N/A</v>
      </c>
      <c r="AC306" s="5" t="e">
        <f t="shared" si="113"/>
        <v>#N/A</v>
      </c>
      <c r="AD306" s="226">
        <f t="shared" si="100"/>
        <v>0</v>
      </c>
      <c r="AE306" s="9" t="e">
        <f t="shared" si="101"/>
        <v>#N/A</v>
      </c>
      <c r="AF306" s="5" t="e">
        <f t="shared" si="114"/>
        <v>#N/A</v>
      </c>
      <c r="AG306" s="226">
        <f t="shared" si="115"/>
        <v>0</v>
      </c>
      <c r="AH306" s="9" t="e">
        <f t="shared" si="118"/>
        <v>#N/A</v>
      </c>
      <c r="AI306" s="227"/>
      <c r="AJ306" s="9" t="e">
        <f t="shared" si="108"/>
        <v>#N/A</v>
      </c>
      <c r="AK306" s="9">
        <f t="shared" si="110"/>
        <v>0</v>
      </c>
      <c r="AL306" s="9" t="e">
        <f t="shared" si="109"/>
        <v>#N/A</v>
      </c>
      <c r="AM306" s="9" t="e">
        <f t="shared" si="119"/>
        <v>#N/A</v>
      </c>
      <c r="AN306" s="5"/>
      <c r="AO306" s="5"/>
      <c r="AP306" s="9"/>
      <c r="AQ306" s="5"/>
      <c r="AR306" s="25"/>
      <c r="AS306" s="25"/>
    </row>
    <row r="307" spans="1:45" s="7" customFormat="1" ht="20.100000000000001" hidden="1" customHeight="1" x14ac:dyDescent="0.25">
      <c r="A307" s="86">
        <f t="shared" si="116"/>
        <v>266</v>
      </c>
      <c r="B307" s="77" t="s">
        <v>190</v>
      </c>
      <c r="C307" s="263" t="s">
        <v>662</v>
      </c>
      <c r="D307" s="38"/>
      <c r="E307" s="5" t="str">
        <f>VLOOKUP($C307,'[4]Gui chi Quynh'!$D$7:$F$393,3,0)</f>
        <v>A4</v>
      </c>
      <c r="F307" s="19">
        <f>VLOOKUP(E307,Sheet1!$B$2:$C$12,2,TRUE)</f>
        <v>7</v>
      </c>
      <c r="G307" s="5" t="str">
        <f>VLOOKUP($C307,'[5]Gui chi Quynh'!$C$7:$E$391,3,0)</f>
        <v>A4</v>
      </c>
      <c r="H307" s="19">
        <f>VLOOKUP(G307,Sheet1!$B$2:$C$12,2,TRUE)</f>
        <v>7</v>
      </c>
      <c r="I307" s="5" t="str">
        <f>VLOOKUP($C307,'[6]Gui chi Quynh'!$C$7:$E$389,3,0)</f>
        <v>A4</v>
      </c>
      <c r="J307" s="19">
        <f>VLOOKUP(I307,Sheet1!$B$2:$C$12,2,TRUE)</f>
        <v>7</v>
      </c>
      <c r="K307" s="5" t="str">
        <f>VLOOKUP($C307,'[7]Gui chi Quynh'!$C$7:$E$389,3,0)</f>
        <v>A3</v>
      </c>
      <c r="L307" s="19">
        <f>VLOOKUP(K307,Sheet1!$B$2:$C$12,2,TRUE)</f>
        <v>8</v>
      </c>
      <c r="M307" s="5" t="str">
        <f>VLOOKUP($C307,'[8]Gui chi Quynh'!$C$7:$E$388,3,0)</f>
        <v>A4</v>
      </c>
      <c r="N307" s="19">
        <f>VLOOKUP(M307,Sheet1!$B$2:$C$12,2,TRUE)</f>
        <v>7</v>
      </c>
      <c r="O307" s="5">
        <f t="shared" si="111"/>
        <v>7.2</v>
      </c>
      <c r="P307" s="226">
        <f t="shared" si="112"/>
        <v>0</v>
      </c>
      <c r="Q307" s="9" t="str">
        <f t="shared" si="117"/>
        <v>Tốt</v>
      </c>
      <c r="R307" s="10"/>
      <c r="S307" s="17"/>
      <c r="T307" s="19" t="e">
        <f>VLOOKUP(S307,Sheet1!$B$2:$C$12,2,TRUE)</f>
        <v>#N/A</v>
      </c>
      <c r="U307" s="5"/>
      <c r="V307" s="19" t="e">
        <f>VLOOKUP(U307,Sheet1!$B$2:$C$12,2,TRUE)</f>
        <v>#N/A</v>
      </c>
      <c r="W307" s="5"/>
      <c r="X307" s="19" t="e">
        <f>VLOOKUP(W307,Sheet1!$B$2:$C$12,2,TRUE)</f>
        <v>#N/A</v>
      </c>
      <c r="Y307" s="5"/>
      <c r="Z307" s="19" t="e">
        <f>VLOOKUP(Y307,Sheet1!$B$2:$C$12,2,TRUE)</f>
        <v>#N/A</v>
      </c>
      <c r="AA307" s="5"/>
      <c r="AB307" s="19" t="e">
        <f>VLOOKUP(AA307,Sheet1!$B$2:$C$12,2,TRUE)</f>
        <v>#N/A</v>
      </c>
      <c r="AC307" s="5" t="e">
        <f t="shared" si="113"/>
        <v>#N/A</v>
      </c>
      <c r="AD307" s="226">
        <f t="shared" si="100"/>
        <v>0</v>
      </c>
      <c r="AE307" s="9" t="e">
        <f t="shared" si="101"/>
        <v>#N/A</v>
      </c>
      <c r="AF307" s="5" t="e">
        <f t="shared" si="114"/>
        <v>#N/A</v>
      </c>
      <c r="AG307" s="226">
        <f t="shared" si="115"/>
        <v>0</v>
      </c>
      <c r="AH307" s="9" t="e">
        <f t="shared" si="118"/>
        <v>#N/A</v>
      </c>
      <c r="AI307" s="227"/>
      <c r="AJ307" s="9" t="e">
        <f t="shared" si="108"/>
        <v>#N/A</v>
      </c>
      <c r="AK307" s="9">
        <f t="shared" si="110"/>
        <v>0</v>
      </c>
      <c r="AL307" s="9" t="e">
        <f t="shared" si="109"/>
        <v>#N/A</v>
      </c>
      <c r="AM307" s="9" t="e">
        <f t="shared" si="119"/>
        <v>#N/A</v>
      </c>
      <c r="AN307" s="5"/>
      <c r="AO307" s="5"/>
      <c r="AP307" s="9"/>
      <c r="AQ307" s="5"/>
      <c r="AR307" s="25"/>
      <c r="AS307" s="25"/>
    </row>
    <row r="308" spans="1:45" s="7" customFormat="1" ht="20.100000000000001" hidden="1" customHeight="1" x14ac:dyDescent="0.25">
      <c r="A308" s="86">
        <f t="shared" si="116"/>
        <v>267</v>
      </c>
      <c r="B308" s="54" t="s">
        <v>826</v>
      </c>
      <c r="C308" s="90" t="s">
        <v>827</v>
      </c>
      <c r="D308" s="38"/>
      <c r="E308" s="5" t="str">
        <f>VLOOKUP($C308,'[4]Gui chi Quynh'!$D$7:$F$393,3,0)</f>
        <v>A3</v>
      </c>
      <c r="F308" s="19">
        <f>VLOOKUP(E308,Sheet1!$B$2:$C$12,2,TRUE)</f>
        <v>8</v>
      </c>
      <c r="G308" s="5" t="str">
        <f>VLOOKUP($C308,'[5]Gui chi Quynh'!$C$7:$E$391,3,0)</f>
        <v>A3</v>
      </c>
      <c r="H308" s="19">
        <f>VLOOKUP(G308,Sheet1!$B$2:$C$12,2,TRUE)</f>
        <v>8</v>
      </c>
      <c r="I308" s="5" t="str">
        <f>VLOOKUP($C308,'[6]Gui chi Quynh'!$C$7:$E$389,3,0)</f>
        <v>A4</v>
      </c>
      <c r="J308" s="19">
        <f>VLOOKUP(I308,Sheet1!$B$2:$C$12,2,TRUE)</f>
        <v>7</v>
      </c>
      <c r="K308" s="5" t="str">
        <f>VLOOKUP($C308,'[7]Gui chi Quynh'!$C$7:$E$389,3,0)</f>
        <v>A3</v>
      </c>
      <c r="L308" s="19">
        <f>VLOOKUP(K308,Sheet1!$B$2:$C$12,2,TRUE)</f>
        <v>8</v>
      </c>
      <c r="M308" s="5" t="str">
        <f>VLOOKUP($C308,'[8]Gui chi Quynh'!$C$7:$E$388,3,0)</f>
        <v>A3</v>
      </c>
      <c r="N308" s="19">
        <f>VLOOKUP(M308,Sheet1!$B$2:$C$12,2,TRUE)</f>
        <v>8</v>
      </c>
      <c r="O308" s="5">
        <f t="shared" si="111"/>
        <v>7.8</v>
      </c>
      <c r="P308" s="226">
        <f t="shared" si="112"/>
        <v>0</v>
      </c>
      <c r="Q308" s="9" t="str">
        <f t="shared" si="117"/>
        <v>Tốt</v>
      </c>
      <c r="R308" s="10"/>
      <c r="S308" s="17"/>
      <c r="T308" s="19"/>
      <c r="U308" s="5"/>
      <c r="V308" s="19"/>
      <c r="W308" s="5"/>
      <c r="X308" s="19"/>
      <c r="Y308" s="5"/>
      <c r="Z308" s="19"/>
      <c r="AA308" s="5"/>
      <c r="AB308" s="19"/>
      <c r="AC308" s="5"/>
      <c r="AD308" s="226"/>
      <c r="AE308" s="9"/>
      <c r="AF308" s="5"/>
      <c r="AG308" s="226"/>
      <c r="AH308" s="9"/>
      <c r="AI308" s="227"/>
      <c r="AJ308" s="9"/>
      <c r="AK308" s="9"/>
      <c r="AL308" s="9"/>
      <c r="AM308" s="9"/>
      <c r="AN308" s="5"/>
      <c r="AO308" s="5"/>
      <c r="AP308" s="9"/>
      <c r="AQ308" s="5"/>
      <c r="AR308" s="25"/>
      <c r="AS308" s="25"/>
    </row>
    <row r="309" spans="1:45" s="7" customFormat="1" ht="22.5" customHeight="1" x14ac:dyDescent="0.25">
      <c r="A309" s="307" t="s">
        <v>920</v>
      </c>
      <c r="B309" s="308" t="s">
        <v>921</v>
      </c>
      <c r="C309" s="309"/>
      <c r="D309" s="310"/>
      <c r="E309" s="309"/>
      <c r="F309" s="310"/>
      <c r="G309" s="309"/>
      <c r="H309" s="310"/>
      <c r="I309" s="309"/>
      <c r="J309" s="310"/>
      <c r="K309" s="309"/>
      <c r="L309" s="310"/>
      <c r="M309" s="309"/>
      <c r="N309" s="310"/>
      <c r="O309" s="309"/>
      <c r="P309" s="311"/>
      <c r="Q309" s="312">
        <f>COUNTA($Q$311:$Q$319)</f>
        <v>9</v>
      </c>
      <c r="R309" s="313" t="str">
        <f xml:space="preserve"> (COUNTIF($Q$311:$Q$319, "Xuất sắc") &amp; " Xuất sắc") &amp;" + "&amp; (COUNTIF($Q$311:$Q$319, "Tốt") &amp; " Tốt")</f>
        <v>1 Xuất sắc + 8 Tốt</v>
      </c>
      <c r="S309" s="224"/>
      <c r="T309" s="8"/>
      <c r="U309" s="224"/>
      <c r="V309" s="8"/>
      <c r="W309" s="224"/>
      <c r="X309" s="8"/>
      <c r="Y309" s="224"/>
      <c r="Z309" s="8"/>
      <c r="AA309" s="224"/>
      <c r="AB309" s="8"/>
      <c r="AC309" s="224"/>
      <c r="AD309" s="277"/>
      <c r="AE309" s="224"/>
      <c r="AF309" s="224"/>
      <c r="AG309" s="277"/>
      <c r="AH309" s="224"/>
      <c r="AI309" s="225"/>
      <c r="AJ309" s="8"/>
      <c r="AK309" s="224"/>
      <c r="AL309" s="8"/>
      <c r="AM309" s="224"/>
      <c r="AN309" s="8"/>
      <c r="AO309" s="224"/>
      <c r="AP309" s="8"/>
      <c r="AQ309" s="224"/>
      <c r="AR309" s="43"/>
      <c r="AS309" s="43"/>
    </row>
    <row r="310" spans="1:45" s="7" customFormat="1" ht="20.100000000000001" hidden="1" customHeight="1" x14ac:dyDescent="0.25">
      <c r="A310" s="261" t="s">
        <v>859</v>
      </c>
      <c r="B310" s="262" t="s">
        <v>860</v>
      </c>
      <c r="C310" s="261"/>
      <c r="D310" s="250"/>
      <c r="E310" s="248"/>
      <c r="F310" s="249"/>
      <c r="G310" s="248"/>
      <c r="H310" s="249"/>
      <c r="I310" s="248"/>
      <c r="J310" s="249"/>
      <c r="K310" s="249"/>
      <c r="L310" s="249"/>
      <c r="M310" s="249"/>
      <c r="N310" s="249"/>
      <c r="O310" s="248"/>
      <c r="P310" s="278"/>
      <c r="Q310" s="297"/>
      <c r="R310" s="283"/>
      <c r="S310" s="19"/>
      <c r="T310" s="19"/>
      <c r="U310" s="5"/>
      <c r="V310" s="19"/>
      <c r="W310" s="5"/>
      <c r="X310" s="19"/>
      <c r="Y310" s="5"/>
      <c r="Z310" s="19"/>
      <c r="AA310" s="5"/>
      <c r="AB310" s="19"/>
      <c r="AC310" s="5"/>
      <c r="AD310" s="226"/>
      <c r="AE310" s="9"/>
      <c r="AF310" s="5"/>
      <c r="AG310" s="226"/>
      <c r="AH310" s="9"/>
      <c r="AI310" s="227"/>
      <c r="AJ310" s="9"/>
      <c r="AK310" s="9"/>
      <c r="AL310" s="9"/>
      <c r="AM310" s="9"/>
      <c r="AN310" s="5"/>
      <c r="AO310" s="5"/>
      <c r="AP310" s="9"/>
      <c r="AQ310" s="5"/>
      <c r="AR310" s="25"/>
      <c r="AS310" s="25"/>
    </row>
    <row r="311" spans="1:45" s="7" customFormat="1" ht="20.100000000000001" hidden="1" customHeight="1" x14ac:dyDescent="0.25">
      <c r="A311" s="86">
        <v>268</v>
      </c>
      <c r="B311" s="274" t="s">
        <v>265</v>
      </c>
      <c r="C311" s="9" t="s">
        <v>666</v>
      </c>
      <c r="D311" s="251" t="s">
        <v>339</v>
      </c>
      <c r="E311" s="5" t="str">
        <f>VLOOKUP($C311,'[4]Gui chi Quynh'!$D$7:$F$393,3,0)</f>
        <v>A2</v>
      </c>
      <c r="F311" s="19">
        <f>VLOOKUP(E311,Sheet1!$B$2:$C$12,2,TRUE)</f>
        <v>9</v>
      </c>
      <c r="G311" s="5" t="str">
        <f>VLOOKUP($C311,'[5]Gui chi Quynh'!$C$7:$E$391,3,0)</f>
        <v>A1</v>
      </c>
      <c r="H311" s="19">
        <f>VLOOKUP(G311,Sheet1!$B$2:$C$12,2,TRUE)</f>
        <v>10</v>
      </c>
      <c r="I311" s="5" t="str">
        <f>VLOOKUP($C311,'[6]Gui chi Quynh'!$C$7:$E$389,3,0)</f>
        <v>A2</v>
      </c>
      <c r="J311" s="19">
        <f>VLOOKUP(I311,Sheet1!$B$2:$C$12,2,TRUE)</f>
        <v>9</v>
      </c>
      <c r="K311" s="5" t="str">
        <f>VLOOKUP($C311,'[7]Gui chi Quynh'!$C$7:$E$389,3,0)</f>
        <v>A1</v>
      </c>
      <c r="L311" s="19">
        <f>VLOOKUP(K311,Sheet1!$B$2:$C$12,2,TRUE)</f>
        <v>10</v>
      </c>
      <c r="M311" s="5" t="str">
        <f>VLOOKUP($C311,'[8]Gui chi Quynh'!$C$7:$E$388,3,0)</f>
        <v>A2</v>
      </c>
      <c r="N311" s="19">
        <f>VLOOKUP(M311,Sheet1!$B$2:$C$12,2,TRUE)</f>
        <v>9</v>
      </c>
      <c r="O311" s="5">
        <f t="shared" ref="O311:O319" si="120">ROUND(AVERAGE(F311,H311,J311,L311,N311),2)</f>
        <v>9.4</v>
      </c>
      <c r="P311" s="226">
        <f t="shared" ref="P311:P319" si="121">COUNTIF(D311:M311,"C*")*1+COUNTIF(D311:M311,"D")*2+COUNTIF(D311:M311,"E")*3</f>
        <v>0</v>
      </c>
      <c r="Q311" s="9" t="str">
        <f>IF(P311&gt;=3,"Không hoàn thành",IF(AND($O311&gt;=8,$O311&lt;=10,P311=0),"Xuất sắc",IF(AND($O311&gt;=8,$O311&lt;=10,P311=1),"Tốt",IF(AND($O311&gt;=8,$O311&lt;=10,P311=2),"Hoàn thành",IF(AND($O311&gt;6,$O311&lt;8,P311&lt;=1),"Tốt",IF(AND($O311&gt;6,$O311&lt;8,P311=2),"Hoàn thành",IF(AND($O311&gt;=5,$O311&lt;=6,P311&lt;=2),"Hoàn thành",IF(AND($O311&lt;5,P311&gt;3),"Không hoàn thành",""))))))))</f>
        <v>Xuất sắc</v>
      </c>
      <c r="R311" s="10"/>
      <c r="S311" s="17"/>
      <c r="T311" s="19"/>
      <c r="U311" s="5"/>
      <c r="V311" s="19"/>
      <c r="W311" s="5"/>
      <c r="X311" s="19"/>
      <c r="Y311" s="5"/>
      <c r="Z311" s="19"/>
      <c r="AA311" s="5"/>
      <c r="AB311" s="19"/>
      <c r="AC311" s="5"/>
      <c r="AD311" s="226"/>
      <c r="AE311" s="9"/>
      <c r="AF311" s="5"/>
      <c r="AG311" s="226"/>
      <c r="AH311" s="9"/>
      <c r="AI311" s="227"/>
      <c r="AJ311" s="9"/>
      <c r="AK311" s="9"/>
      <c r="AL311" s="9"/>
      <c r="AM311" s="9"/>
      <c r="AN311" s="5"/>
      <c r="AO311" s="5"/>
      <c r="AP311" s="9"/>
      <c r="AQ311" s="5"/>
      <c r="AR311" s="25"/>
      <c r="AS311" s="25"/>
    </row>
    <row r="312" spans="1:45" s="7" customFormat="1" ht="20.100000000000001" hidden="1" customHeight="1" x14ac:dyDescent="0.25">
      <c r="A312" s="86">
        <f>A311+1</f>
        <v>269</v>
      </c>
      <c r="B312" s="274" t="s">
        <v>261</v>
      </c>
      <c r="C312" s="9" t="s">
        <v>669</v>
      </c>
      <c r="D312" s="38"/>
      <c r="E312" s="5" t="str">
        <f>VLOOKUP($C312,'[4]Gui chi Quynh'!$D$7:$F$393,3,0)</f>
        <v>A3</v>
      </c>
      <c r="F312" s="19">
        <f>VLOOKUP(E312,Sheet1!$B$2:$C$12,2,TRUE)</f>
        <v>8</v>
      </c>
      <c r="G312" s="5" t="str">
        <f>VLOOKUP($C312,'[5]Gui chi Quynh'!$C$7:$E$391,3,0)</f>
        <v>A3</v>
      </c>
      <c r="H312" s="19">
        <f>VLOOKUP(G312,Sheet1!$B$2:$C$12,2,TRUE)</f>
        <v>8</v>
      </c>
      <c r="I312" s="5" t="str">
        <f>VLOOKUP($C312,'[6]Gui chi Quynh'!$C$7:$E$389,3,0)</f>
        <v>A4</v>
      </c>
      <c r="J312" s="19">
        <f>VLOOKUP(I312,Sheet1!$B$2:$C$12,2,TRUE)</f>
        <v>7</v>
      </c>
      <c r="K312" s="5" t="str">
        <f>VLOOKUP($C312,'[7]Gui chi Quynh'!$C$7:$E$389,3,0)</f>
        <v>A3</v>
      </c>
      <c r="L312" s="19">
        <f>VLOOKUP(K312,Sheet1!$B$2:$C$12,2,TRUE)</f>
        <v>8</v>
      </c>
      <c r="M312" s="5" t="str">
        <f>VLOOKUP($C312,'[8]Gui chi Quynh'!$C$7:$E$388,3,0)</f>
        <v>A4</v>
      </c>
      <c r="N312" s="19">
        <f>VLOOKUP(M312,Sheet1!$B$2:$C$12,2,TRUE)</f>
        <v>7</v>
      </c>
      <c r="O312" s="5">
        <f t="shared" si="120"/>
        <v>7.6</v>
      </c>
      <c r="P312" s="226">
        <f t="shared" si="121"/>
        <v>0</v>
      </c>
      <c r="Q312" s="9" t="str">
        <f t="shared" si="117"/>
        <v>Tốt</v>
      </c>
      <c r="R312" s="10"/>
      <c r="S312" s="17"/>
      <c r="T312" s="19"/>
      <c r="U312" s="5"/>
      <c r="V312" s="19"/>
      <c r="W312" s="5"/>
      <c r="X312" s="19"/>
      <c r="Y312" s="5"/>
      <c r="Z312" s="19"/>
      <c r="AA312" s="5"/>
      <c r="AB312" s="19"/>
      <c r="AC312" s="5"/>
      <c r="AD312" s="226"/>
      <c r="AE312" s="9"/>
      <c r="AF312" s="5"/>
      <c r="AG312" s="226"/>
      <c r="AH312" s="9"/>
      <c r="AI312" s="227"/>
      <c r="AJ312" s="9"/>
      <c r="AK312" s="9"/>
      <c r="AL312" s="9"/>
      <c r="AM312" s="9"/>
      <c r="AN312" s="5"/>
      <c r="AO312" s="5"/>
      <c r="AP312" s="9"/>
      <c r="AQ312" s="5"/>
      <c r="AR312" s="25"/>
      <c r="AS312" s="25"/>
    </row>
    <row r="313" spans="1:45" s="7" customFormat="1" ht="20.100000000000001" hidden="1" customHeight="1" x14ac:dyDescent="0.25">
      <c r="A313" s="86">
        <f t="shared" ref="A313:A319" si="122">A312+1</f>
        <v>270</v>
      </c>
      <c r="B313" s="274" t="s">
        <v>262</v>
      </c>
      <c r="C313" s="9" t="s">
        <v>670</v>
      </c>
      <c r="D313" s="38"/>
      <c r="E313" s="5" t="str">
        <f>VLOOKUP($C313,'[4]Gui chi Quynh'!$D$7:$F$393,3,0)</f>
        <v>A3</v>
      </c>
      <c r="F313" s="19">
        <f>VLOOKUP(E313,Sheet1!$B$2:$C$12,2,TRUE)</f>
        <v>8</v>
      </c>
      <c r="G313" s="5" t="str">
        <f>VLOOKUP($C313,'[5]Gui chi Quynh'!$C$7:$E$391,3,0)</f>
        <v>A4</v>
      </c>
      <c r="H313" s="19">
        <f>VLOOKUP(G313,Sheet1!$B$2:$C$12,2,TRUE)</f>
        <v>7</v>
      </c>
      <c r="I313" s="5" t="str">
        <f>VLOOKUP($C313,'[6]Gui chi Quynh'!$C$7:$E$389,3,0)</f>
        <v>A4</v>
      </c>
      <c r="J313" s="19">
        <f>VLOOKUP(I313,Sheet1!$B$2:$C$12,2,TRUE)</f>
        <v>7</v>
      </c>
      <c r="K313" s="5" t="str">
        <f>VLOOKUP($C313,'[7]Gui chi Quynh'!$C$7:$E$389,3,0)</f>
        <v>A3</v>
      </c>
      <c r="L313" s="19">
        <f>VLOOKUP(K313,Sheet1!$B$2:$C$12,2,TRUE)</f>
        <v>8</v>
      </c>
      <c r="M313" s="5" t="str">
        <f>VLOOKUP($C313,'[8]Gui chi Quynh'!$C$7:$E$388,3,0)</f>
        <v>A4</v>
      </c>
      <c r="N313" s="19">
        <f>VLOOKUP(M313,Sheet1!$B$2:$C$12,2,TRUE)</f>
        <v>7</v>
      </c>
      <c r="O313" s="5">
        <f t="shared" si="120"/>
        <v>7.4</v>
      </c>
      <c r="P313" s="226">
        <f t="shared" si="121"/>
        <v>0</v>
      </c>
      <c r="Q313" s="9" t="str">
        <f t="shared" si="117"/>
        <v>Tốt</v>
      </c>
      <c r="R313" s="10"/>
      <c r="S313" s="17"/>
      <c r="T313" s="19"/>
      <c r="U313" s="5"/>
      <c r="V313" s="19"/>
      <c r="W313" s="5"/>
      <c r="X313" s="19"/>
      <c r="Y313" s="5"/>
      <c r="Z313" s="19"/>
      <c r="AA313" s="5"/>
      <c r="AB313" s="19"/>
      <c r="AC313" s="5"/>
      <c r="AD313" s="226"/>
      <c r="AE313" s="9"/>
      <c r="AF313" s="5"/>
      <c r="AG313" s="226"/>
      <c r="AH313" s="9"/>
      <c r="AI313" s="227"/>
      <c r="AJ313" s="9"/>
      <c r="AK313" s="9"/>
      <c r="AL313" s="9"/>
      <c r="AM313" s="9"/>
      <c r="AN313" s="5"/>
      <c r="AO313" s="5"/>
      <c r="AP313" s="9"/>
      <c r="AQ313" s="5"/>
      <c r="AR313" s="25"/>
      <c r="AS313" s="25"/>
    </row>
    <row r="314" spans="1:45" s="7" customFormat="1" ht="20.100000000000001" hidden="1" customHeight="1" x14ac:dyDescent="0.25">
      <c r="A314" s="86">
        <f t="shared" si="122"/>
        <v>271</v>
      </c>
      <c r="B314" s="274" t="s">
        <v>263</v>
      </c>
      <c r="C314" s="9" t="s">
        <v>671</v>
      </c>
      <c r="D314" s="38"/>
      <c r="E314" s="5" t="str">
        <f>VLOOKUP($C314,'[4]Gui chi Quynh'!$D$7:$F$393,3,0)</f>
        <v>A3</v>
      </c>
      <c r="F314" s="19">
        <f>VLOOKUP(E314,Sheet1!$B$2:$C$12,2,TRUE)</f>
        <v>8</v>
      </c>
      <c r="G314" s="5" t="str">
        <f>VLOOKUP($C314,'[5]Gui chi Quynh'!$C$7:$E$391,3,0)</f>
        <v>A4</v>
      </c>
      <c r="H314" s="19">
        <f>VLOOKUP(G314,Sheet1!$B$2:$C$12,2,TRUE)</f>
        <v>7</v>
      </c>
      <c r="I314" s="5" t="str">
        <f>VLOOKUP($C314,'[6]Gui chi Quynh'!$C$7:$E$389,3,0)</f>
        <v>A4</v>
      </c>
      <c r="J314" s="19">
        <f>VLOOKUP(I314,Sheet1!$B$2:$C$12,2,TRUE)</f>
        <v>7</v>
      </c>
      <c r="K314" s="5" t="str">
        <f>VLOOKUP($C314,'[7]Gui chi Quynh'!$C$7:$E$389,3,0)</f>
        <v>A3</v>
      </c>
      <c r="L314" s="19">
        <f>VLOOKUP(K314,Sheet1!$B$2:$C$12,2,TRUE)</f>
        <v>8</v>
      </c>
      <c r="M314" s="5" t="str">
        <f>VLOOKUP($C314,'[8]Gui chi Quynh'!$C$7:$E$388,3,0)</f>
        <v>A4</v>
      </c>
      <c r="N314" s="19">
        <f>VLOOKUP(M314,Sheet1!$B$2:$C$12,2,TRUE)</f>
        <v>7</v>
      </c>
      <c r="O314" s="5">
        <f t="shared" si="120"/>
        <v>7.4</v>
      </c>
      <c r="P314" s="226">
        <f t="shared" si="121"/>
        <v>0</v>
      </c>
      <c r="Q314" s="9" t="str">
        <f t="shared" si="117"/>
        <v>Tốt</v>
      </c>
      <c r="R314" s="10"/>
      <c r="S314" s="17"/>
      <c r="T314" s="19"/>
      <c r="U314" s="5"/>
      <c r="V314" s="19"/>
      <c r="W314" s="5"/>
      <c r="X314" s="19"/>
      <c r="Y314" s="5"/>
      <c r="Z314" s="19"/>
      <c r="AA314" s="5"/>
      <c r="AB314" s="19"/>
      <c r="AC314" s="5"/>
      <c r="AD314" s="226"/>
      <c r="AE314" s="9"/>
      <c r="AF314" s="5"/>
      <c r="AG314" s="226"/>
      <c r="AH314" s="9"/>
      <c r="AI314" s="227"/>
      <c r="AJ314" s="9"/>
      <c r="AK314" s="9"/>
      <c r="AL314" s="9"/>
      <c r="AM314" s="9"/>
      <c r="AN314" s="5"/>
      <c r="AO314" s="5"/>
      <c r="AP314" s="9"/>
      <c r="AQ314" s="5"/>
      <c r="AR314" s="25"/>
      <c r="AS314" s="25"/>
    </row>
    <row r="315" spans="1:45" s="7" customFormat="1" ht="20.100000000000001" hidden="1" customHeight="1" x14ac:dyDescent="0.25">
      <c r="A315" s="86">
        <f t="shared" si="122"/>
        <v>272</v>
      </c>
      <c r="B315" s="274" t="s">
        <v>264</v>
      </c>
      <c r="C315" s="9" t="s">
        <v>672</v>
      </c>
      <c r="D315" s="38"/>
      <c r="E315" s="5" t="str">
        <f>VLOOKUP($C315,'[4]Gui chi Quynh'!$D$7:$F$393,3,0)</f>
        <v>A3</v>
      </c>
      <c r="F315" s="19">
        <f>VLOOKUP(E315,Sheet1!$B$2:$C$12,2,TRUE)</f>
        <v>8</v>
      </c>
      <c r="G315" s="5" t="str">
        <f>VLOOKUP($C315,'[5]Gui chi Quynh'!$C$7:$E$391,3,0)</f>
        <v>A4</v>
      </c>
      <c r="H315" s="19">
        <f>VLOOKUP(G315,Sheet1!$B$2:$C$12,2,TRUE)</f>
        <v>7</v>
      </c>
      <c r="I315" s="5" t="str">
        <f>VLOOKUP($C315,'[6]Gui chi Quynh'!$C$7:$E$389,3,0)</f>
        <v>A4</v>
      </c>
      <c r="J315" s="19">
        <f>VLOOKUP(I315,Sheet1!$B$2:$C$12,2,TRUE)</f>
        <v>7</v>
      </c>
      <c r="K315" s="5" t="str">
        <f>VLOOKUP($C315,'[7]Gui chi Quynh'!$C$7:$E$389,3,0)</f>
        <v>A3</v>
      </c>
      <c r="L315" s="19">
        <f>VLOOKUP(K315,Sheet1!$B$2:$C$12,2,TRUE)</f>
        <v>8</v>
      </c>
      <c r="M315" s="5" t="str">
        <f>VLOOKUP($C315,'[8]Gui chi Quynh'!$C$7:$E$388,3,0)</f>
        <v>A4</v>
      </c>
      <c r="N315" s="19">
        <f>VLOOKUP(M315,Sheet1!$B$2:$C$12,2,TRUE)</f>
        <v>7</v>
      </c>
      <c r="O315" s="5">
        <f t="shared" si="120"/>
        <v>7.4</v>
      </c>
      <c r="P315" s="226">
        <f t="shared" si="121"/>
        <v>0</v>
      </c>
      <c r="Q315" s="9" t="str">
        <f t="shared" si="117"/>
        <v>Tốt</v>
      </c>
      <c r="R315" s="10"/>
      <c r="S315" s="17"/>
      <c r="T315" s="19"/>
      <c r="U315" s="5"/>
      <c r="V315" s="19"/>
      <c r="W315" s="5"/>
      <c r="X315" s="19"/>
      <c r="Y315" s="5"/>
      <c r="Z315" s="19"/>
      <c r="AA315" s="5"/>
      <c r="AB315" s="19"/>
      <c r="AC315" s="5"/>
      <c r="AD315" s="226"/>
      <c r="AE315" s="9"/>
      <c r="AF315" s="5"/>
      <c r="AG315" s="226"/>
      <c r="AH315" s="9"/>
      <c r="AI315" s="227"/>
      <c r="AJ315" s="9"/>
      <c r="AK315" s="9"/>
      <c r="AL315" s="9"/>
      <c r="AM315" s="9"/>
      <c r="AN315" s="5"/>
      <c r="AO315" s="5"/>
      <c r="AP315" s="9"/>
      <c r="AQ315" s="5"/>
      <c r="AR315" s="25"/>
      <c r="AS315" s="25"/>
    </row>
    <row r="316" spans="1:45" s="7" customFormat="1" ht="20.100000000000001" hidden="1" customHeight="1" x14ac:dyDescent="0.25">
      <c r="A316" s="86">
        <f t="shared" si="122"/>
        <v>273</v>
      </c>
      <c r="B316" s="274" t="s">
        <v>302</v>
      </c>
      <c r="C316" s="9" t="s">
        <v>675</v>
      </c>
      <c r="D316" s="38"/>
      <c r="E316" s="5" t="str">
        <f>VLOOKUP($C316,'[4]Gui chi Quynh'!$D$7:$F$393,3,0)</f>
        <v>A3</v>
      </c>
      <c r="F316" s="19">
        <f>VLOOKUP(E316,Sheet1!$B$2:$C$12,2,TRUE)</f>
        <v>8</v>
      </c>
      <c r="G316" s="5" t="str">
        <f>VLOOKUP($C316,'[5]Gui chi Quynh'!$C$7:$E$391,3,0)</f>
        <v>A4</v>
      </c>
      <c r="H316" s="19">
        <f>VLOOKUP(G316,Sheet1!$B$2:$C$12,2,TRUE)</f>
        <v>7</v>
      </c>
      <c r="I316" s="5" t="str">
        <f>VLOOKUP($C316,'[6]Gui chi Quynh'!$C$7:$E$389,3,0)</f>
        <v>A4</v>
      </c>
      <c r="J316" s="19">
        <f>VLOOKUP(I316,Sheet1!$B$2:$C$12,2,TRUE)</f>
        <v>7</v>
      </c>
      <c r="K316" s="5" t="str">
        <f>VLOOKUP($C316,'[7]Gui chi Quynh'!$C$7:$E$389,3,0)</f>
        <v>A3</v>
      </c>
      <c r="L316" s="19">
        <f>VLOOKUP(K316,Sheet1!$B$2:$C$12,2,TRUE)</f>
        <v>8</v>
      </c>
      <c r="M316" s="5" t="str">
        <f>VLOOKUP($C316,'[8]Gui chi Quynh'!$C$7:$E$388,3,0)</f>
        <v>A4</v>
      </c>
      <c r="N316" s="19">
        <f>VLOOKUP(M316,Sheet1!$B$2:$C$12,2,TRUE)</f>
        <v>7</v>
      </c>
      <c r="O316" s="5">
        <f t="shared" si="120"/>
        <v>7.4</v>
      </c>
      <c r="P316" s="226">
        <f t="shared" si="121"/>
        <v>0</v>
      </c>
      <c r="Q316" s="9" t="str">
        <f t="shared" si="117"/>
        <v>Tốt</v>
      </c>
      <c r="R316" s="10"/>
      <c r="S316" s="17"/>
      <c r="T316" s="19"/>
      <c r="U316" s="5"/>
      <c r="V316" s="19"/>
      <c r="W316" s="5"/>
      <c r="X316" s="19"/>
      <c r="Y316" s="5"/>
      <c r="Z316" s="19"/>
      <c r="AA316" s="5"/>
      <c r="AB316" s="19"/>
      <c r="AC316" s="5"/>
      <c r="AD316" s="226"/>
      <c r="AE316" s="9"/>
      <c r="AF316" s="5"/>
      <c r="AG316" s="226"/>
      <c r="AH316" s="9"/>
      <c r="AI316" s="227"/>
      <c r="AJ316" s="9"/>
      <c r="AK316" s="9"/>
      <c r="AL316" s="9"/>
      <c r="AM316" s="9"/>
      <c r="AN316" s="5"/>
      <c r="AO316" s="5"/>
      <c r="AP316" s="9"/>
      <c r="AQ316" s="5"/>
      <c r="AR316" s="25"/>
      <c r="AS316" s="25"/>
    </row>
    <row r="317" spans="1:45" s="7" customFormat="1" ht="20.100000000000001" hidden="1" customHeight="1" x14ac:dyDescent="0.25">
      <c r="A317" s="86">
        <f t="shared" si="122"/>
        <v>274</v>
      </c>
      <c r="B317" s="274" t="s">
        <v>289</v>
      </c>
      <c r="C317" s="9" t="s">
        <v>674</v>
      </c>
      <c r="D317" s="38"/>
      <c r="E317" s="5" t="str">
        <f>VLOOKUP($C317,'[4]Gui chi Quynh'!$D$7:$F$393,3,0)</f>
        <v>A3</v>
      </c>
      <c r="F317" s="19">
        <f>VLOOKUP(E317,Sheet1!$B$2:$C$12,2,TRUE)</f>
        <v>8</v>
      </c>
      <c r="G317" s="5" t="str">
        <f>VLOOKUP($C317,'[5]Gui chi Quynh'!$C$7:$E$391,3,0)</f>
        <v>A4</v>
      </c>
      <c r="H317" s="19">
        <f>VLOOKUP(G317,Sheet1!$B$2:$C$12,2,TRUE)</f>
        <v>7</v>
      </c>
      <c r="I317" s="5" t="str">
        <f>VLOOKUP($C317,'[6]Gui chi Quynh'!$C$7:$E$389,3,0)</f>
        <v>A4</v>
      </c>
      <c r="J317" s="19">
        <f>VLOOKUP(I317,Sheet1!$B$2:$C$12,2,TRUE)</f>
        <v>7</v>
      </c>
      <c r="K317" s="5" t="str">
        <f>VLOOKUP($C317,'[7]Gui chi Quynh'!$C$7:$E$389,3,0)</f>
        <v>A3</v>
      </c>
      <c r="L317" s="19">
        <f>VLOOKUP(K317,Sheet1!$B$2:$C$12,2,TRUE)</f>
        <v>8</v>
      </c>
      <c r="M317" s="5" t="str">
        <f>VLOOKUP($C317,'[8]Gui chi Quynh'!$C$7:$E$388,3,0)</f>
        <v>A3</v>
      </c>
      <c r="N317" s="19">
        <f>VLOOKUP(M317,Sheet1!$B$2:$C$12,2,TRUE)</f>
        <v>8</v>
      </c>
      <c r="O317" s="5">
        <f t="shared" si="120"/>
        <v>7.6</v>
      </c>
      <c r="P317" s="226">
        <f t="shared" si="121"/>
        <v>0</v>
      </c>
      <c r="Q317" s="9" t="str">
        <f t="shared" si="117"/>
        <v>Tốt</v>
      </c>
      <c r="R317" s="10"/>
      <c r="S317" s="17"/>
      <c r="T317" s="19"/>
      <c r="U317" s="5"/>
      <c r="V317" s="19"/>
      <c r="W317" s="5"/>
      <c r="X317" s="19"/>
      <c r="Y317" s="5"/>
      <c r="Z317" s="19"/>
      <c r="AA317" s="5"/>
      <c r="AB317" s="19"/>
      <c r="AC317" s="5"/>
      <c r="AD317" s="226"/>
      <c r="AE317" s="9"/>
      <c r="AF317" s="5"/>
      <c r="AG317" s="226"/>
      <c r="AH317" s="9"/>
      <c r="AI317" s="227"/>
      <c r="AJ317" s="9"/>
      <c r="AK317" s="9"/>
      <c r="AL317" s="9"/>
      <c r="AM317" s="9"/>
      <c r="AN317" s="5"/>
      <c r="AO317" s="5"/>
      <c r="AP317" s="9"/>
      <c r="AQ317" s="5"/>
      <c r="AR317" s="25"/>
      <c r="AS317" s="25"/>
    </row>
    <row r="318" spans="1:45" s="7" customFormat="1" ht="20.100000000000001" hidden="1" customHeight="1" x14ac:dyDescent="0.25">
      <c r="A318" s="86">
        <f t="shared" si="122"/>
        <v>275</v>
      </c>
      <c r="B318" s="274" t="s">
        <v>267</v>
      </c>
      <c r="C318" s="9" t="s">
        <v>673</v>
      </c>
      <c r="D318" s="38"/>
      <c r="E318" s="5" t="str">
        <f>VLOOKUP($C318,'[4]Gui chi Quynh'!$D$7:$F$393,3,0)</f>
        <v>A3</v>
      </c>
      <c r="F318" s="19">
        <f>VLOOKUP(E318,Sheet1!$B$2:$C$12,2,TRUE)</f>
        <v>8</v>
      </c>
      <c r="G318" s="5" t="str">
        <f>VLOOKUP($C318,'[5]Gui chi Quynh'!$C$7:$E$391,3,0)</f>
        <v>A4</v>
      </c>
      <c r="H318" s="19">
        <f>VLOOKUP(G318,Sheet1!$B$2:$C$12,2,TRUE)</f>
        <v>7</v>
      </c>
      <c r="I318" s="5" t="str">
        <f>VLOOKUP($C318,'[6]Gui chi Quynh'!$C$7:$E$389,3,0)</f>
        <v>A4</v>
      </c>
      <c r="J318" s="19">
        <f>VLOOKUP(I318,Sheet1!$B$2:$C$12,2,TRUE)</f>
        <v>7</v>
      </c>
      <c r="K318" s="5" t="str">
        <f>VLOOKUP($C318,'[7]Gui chi Quynh'!$C$7:$E$389,3,0)</f>
        <v>A3</v>
      </c>
      <c r="L318" s="19">
        <f>VLOOKUP(K318,Sheet1!$B$2:$C$12,2,TRUE)</f>
        <v>8</v>
      </c>
      <c r="M318" s="5" t="str">
        <f>VLOOKUP($C318,'[8]Gui chi Quynh'!$C$7:$E$388,3,0)</f>
        <v>A4</v>
      </c>
      <c r="N318" s="19">
        <f>VLOOKUP(M318,Sheet1!$B$2:$C$12,2,TRUE)</f>
        <v>7</v>
      </c>
      <c r="O318" s="5">
        <f t="shared" si="120"/>
        <v>7.4</v>
      </c>
      <c r="P318" s="226">
        <f t="shared" si="121"/>
        <v>0</v>
      </c>
      <c r="Q318" s="9" t="str">
        <f t="shared" si="117"/>
        <v>Tốt</v>
      </c>
      <c r="R318" s="10"/>
      <c r="S318" s="17"/>
      <c r="T318" s="19"/>
      <c r="U318" s="5"/>
      <c r="V318" s="19"/>
      <c r="W318" s="5"/>
      <c r="X318" s="19"/>
      <c r="Y318" s="5"/>
      <c r="Z318" s="19"/>
      <c r="AA318" s="5"/>
      <c r="AB318" s="19"/>
      <c r="AC318" s="5"/>
      <c r="AD318" s="226"/>
      <c r="AE318" s="9"/>
      <c r="AF318" s="5"/>
      <c r="AG318" s="226"/>
      <c r="AH318" s="9"/>
      <c r="AI318" s="227"/>
      <c r="AJ318" s="9"/>
      <c r="AK318" s="9"/>
      <c r="AL318" s="9"/>
      <c r="AM318" s="9"/>
      <c r="AN318" s="5"/>
      <c r="AO318" s="5"/>
      <c r="AP318" s="9"/>
      <c r="AQ318" s="5"/>
      <c r="AR318" s="25"/>
      <c r="AS318" s="25"/>
    </row>
    <row r="319" spans="1:45" s="7" customFormat="1" ht="20.100000000000001" hidden="1" customHeight="1" x14ac:dyDescent="0.25">
      <c r="A319" s="86">
        <f t="shared" si="122"/>
        <v>276</v>
      </c>
      <c r="B319" s="274" t="s">
        <v>266</v>
      </c>
      <c r="C319" s="9" t="s">
        <v>668</v>
      </c>
      <c r="D319" s="38"/>
      <c r="E319" s="5" t="str">
        <f>VLOOKUP($C319,'[4]Gui chi Quynh'!$D$7:$F$393,3,0)</f>
        <v>A3</v>
      </c>
      <c r="F319" s="19">
        <f>VLOOKUP(E319,Sheet1!$B$2:$C$12,2,TRUE)</f>
        <v>8</v>
      </c>
      <c r="G319" s="5" t="str">
        <f>VLOOKUP($C319,'[5]Gui chi Quynh'!$C$7:$E$391,3,0)</f>
        <v>A3</v>
      </c>
      <c r="H319" s="19">
        <f>VLOOKUP(G319,Sheet1!$B$2:$C$12,2,TRUE)</f>
        <v>8</v>
      </c>
      <c r="I319" s="5" t="str">
        <f>VLOOKUP($C319,'[6]Gui chi Quynh'!$C$7:$E$389,3,0)</f>
        <v>A4</v>
      </c>
      <c r="J319" s="19">
        <f>VLOOKUP(I319,Sheet1!$B$2:$C$12,2,TRUE)</f>
        <v>7</v>
      </c>
      <c r="K319" s="5" t="str">
        <f>VLOOKUP($C319,'[7]Gui chi Quynh'!$C$7:$E$389,3,0)</f>
        <v>A3</v>
      </c>
      <c r="L319" s="19">
        <f>VLOOKUP(K319,Sheet1!$B$2:$C$12,2,TRUE)</f>
        <v>8</v>
      </c>
      <c r="M319" s="5" t="str">
        <f>VLOOKUP($C319,'[8]Gui chi Quynh'!$C$7:$E$388,3,0)</f>
        <v>A4</v>
      </c>
      <c r="N319" s="19">
        <f>VLOOKUP(M319,Sheet1!$B$2:$C$12,2,TRUE)</f>
        <v>7</v>
      </c>
      <c r="O319" s="5">
        <f t="shared" si="120"/>
        <v>7.6</v>
      </c>
      <c r="P319" s="226">
        <f t="shared" si="121"/>
        <v>0</v>
      </c>
      <c r="Q319" s="9" t="str">
        <f t="shared" si="117"/>
        <v>Tốt</v>
      </c>
      <c r="R319" s="10"/>
      <c r="S319" s="17"/>
      <c r="T319" s="19"/>
      <c r="U319" s="5"/>
      <c r="V319" s="19"/>
      <c r="W319" s="5"/>
      <c r="X319" s="19"/>
      <c r="Y319" s="5"/>
      <c r="Z319" s="19"/>
      <c r="AA319" s="5"/>
      <c r="AB319" s="19"/>
      <c r="AC319" s="5"/>
      <c r="AD319" s="226"/>
      <c r="AE319" s="9"/>
      <c r="AF319" s="5"/>
      <c r="AG319" s="226"/>
      <c r="AH319" s="9"/>
      <c r="AI319" s="227"/>
      <c r="AJ319" s="9"/>
      <c r="AK319" s="9"/>
      <c r="AL319" s="9"/>
      <c r="AM319" s="9"/>
      <c r="AN319" s="5"/>
      <c r="AO319" s="5"/>
      <c r="AP319" s="9"/>
      <c r="AQ319" s="5"/>
      <c r="AR319" s="25"/>
      <c r="AS319" s="25"/>
    </row>
    <row r="320" spans="1:45" s="7" customFormat="1" ht="22.5" customHeight="1" x14ac:dyDescent="0.25">
      <c r="A320" s="307" t="s">
        <v>922</v>
      </c>
      <c r="B320" s="308" t="s">
        <v>923</v>
      </c>
      <c r="C320" s="309"/>
      <c r="D320" s="310"/>
      <c r="E320" s="309"/>
      <c r="F320" s="310"/>
      <c r="G320" s="309"/>
      <c r="H320" s="310"/>
      <c r="I320" s="309"/>
      <c r="J320" s="310"/>
      <c r="K320" s="309"/>
      <c r="L320" s="310"/>
      <c r="M320" s="309"/>
      <c r="N320" s="310"/>
      <c r="O320" s="309"/>
      <c r="P320" s="311"/>
      <c r="Q320" s="312">
        <f>COUNTA($Q$322:$Q$330)</f>
        <v>9</v>
      </c>
      <c r="R320" s="313" t="str">
        <f xml:space="preserve"> (COUNTIF($Q$322:$Q$330, "Xuất sắc") &amp; " Xuất sắc") &amp;" + "&amp; (COUNTIF($Q$322:$Q$330, "Tốt") &amp; " Tốt")</f>
        <v>2 Xuất sắc + 7 Tốt</v>
      </c>
      <c r="S320" s="224"/>
      <c r="T320" s="8"/>
      <c r="U320" s="224"/>
      <c r="V320" s="8"/>
      <c r="W320" s="224"/>
      <c r="X320" s="8"/>
      <c r="Y320" s="224"/>
      <c r="Z320" s="8"/>
      <c r="AA320" s="224"/>
      <c r="AB320" s="8"/>
      <c r="AC320" s="224"/>
      <c r="AD320" s="277"/>
      <c r="AE320" s="224"/>
      <c r="AF320" s="224"/>
      <c r="AG320" s="277"/>
      <c r="AH320" s="224"/>
      <c r="AI320" s="225"/>
      <c r="AJ320" s="8"/>
      <c r="AK320" s="224"/>
      <c r="AL320" s="8"/>
      <c r="AM320" s="224"/>
      <c r="AN320" s="8"/>
      <c r="AO320" s="224"/>
      <c r="AP320" s="8"/>
      <c r="AQ320" s="224"/>
      <c r="AR320" s="43"/>
      <c r="AS320" s="43"/>
    </row>
    <row r="321" spans="1:45" s="7" customFormat="1" ht="20.100000000000001" hidden="1" customHeight="1" x14ac:dyDescent="0.25">
      <c r="A321" s="261" t="s">
        <v>859</v>
      </c>
      <c r="B321" s="262" t="s">
        <v>860</v>
      </c>
      <c r="C321" s="261"/>
      <c r="D321" s="250"/>
      <c r="E321" s="248"/>
      <c r="F321" s="249"/>
      <c r="G321" s="248"/>
      <c r="H321" s="249"/>
      <c r="I321" s="248"/>
      <c r="J321" s="249"/>
      <c r="K321" s="249"/>
      <c r="L321" s="249"/>
      <c r="M321" s="249"/>
      <c r="N321" s="249"/>
      <c r="O321" s="248"/>
      <c r="P321" s="278"/>
      <c r="Q321" s="297"/>
      <c r="R321" s="283"/>
      <c r="S321" s="19"/>
      <c r="T321" s="19"/>
      <c r="U321" s="5"/>
      <c r="V321" s="19"/>
      <c r="W321" s="5"/>
      <c r="X321" s="19"/>
      <c r="Y321" s="5"/>
      <c r="Z321" s="19"/>
      <c r="AA321" s="5"/>
      <c r="AB321" s="19"/>
      <c r="AC321" s="5"/>
      <c r="AD321" s="226"/>
      <c r="AE321" s="9"/>
      <c r="AF321" s="5"/>
      <c r="AG321" s="226"/>
      <c r="AH321" s="9"/>
      <c r="AI321" s="227"/>
      <c r="AJ321" s="9"/>
      <c r="AK321" s="9"/>
      <c r="AL321" s="9"/>
      <c r="AM321" s="9"/>
      <c r="AN321" s="5"/>
      <c r="AO321" s="5"/>
      <c r="AP321" s="9"/>
      <c r="AQ321" s="5"/>
      <c r="AR321" s="25"/>
      <c r="AS321" s="25"/>
    </row>
    <row r="322" spans="1:45" s="7" customFormat="1" ht="20.100000000000001" hidden="1" customHeight="1" x14ac:dyDescent="0.25">
      <c r="A322" s="86">
        <v>277</v>
      </c>
      <c r="B322" s="80" t="s">
        <v>385</v>
      </c>
      <c r="C322" s="117" t="s">
        <v>676</v>
      </c>
      <c r="D322" s="252" t="s">
        <v>340</v>
      </c>
      <c r="E322" s="5" t="str">
        <f>VLOOKUP($C322,'[4]Gui chi Quynh'!$D$7:$F$393,3,0)</f>
        <v>A3</v>
      </c>
      <c r="F322" s="19">
        <f>VLOOKUP(E322,Sheet1!$B$2:$C$12,2,TRUE)</f>
        <v>8</v>
      </c>
      <c r="G322" s="5" t="str">
        <f>VLOOKUP($C322,'[5]Gui chi Quynh'!$C$7:$E$391,3,0)</f>
        <v>A1</v>
      </c>
      <c r="H322" s="19">
        <f>VLOOKUP(G322,Sheet1!$B$2:$C$12,2,TRUE)</f>
        <v>10</v>
      </c>
      <c r="I322" s="5" t="str">
        <f>VLOOKUP($C322,'[6]Gui chi Quynh'!$C$7:$E$389,3,0)</f>
        <v>A1</v>
      </c>
      <c r="J322" s="19">
        <f>VLOOKUP(I322,Sheet1!$B$2:$C$12,2,TRUE)</f>
        <v>10</v>
      </c>
      <c r="K322" s="5" t="str">
        <f>VLOOKUP($C322,'[7]Gui chi Quynh'!$C$7:$E$389,3,0)</f>
        <v>A1</v>
      </c>
      <c r="L322" s="19">
        <f>VLOOKUP(K322,Sheet1!$B$2:$C$12,2,TRUE)</f>
        <v>10</v>
      </c>
      <c r="M322" s="5" t="str">
        <f>VLOOKUP($C322,'[8]Gui chi Quynh'!$C$7:$E$388,3,0)</f>
        <v>A2</v>
      </c>
      <c r="N322" s="19">
        <f>VLOOKUP(M322,Sheet1!$B$2:$C$12,2,TRUE)</f>
        <v>9</v>
      </c>
      <c r="O322" s="5">
        <f t="shared" ref="O322:O330" si="123">ROUND(AVERAGE(F322,H322,J322,L322,N322),2)</f>
        <v>9.4</v>
      </c>
      <c r="P322" s="226">
        <f t="shared" ref="P322:P330" si="124">COUNTIF(D322:M322,"C*")*1+COUNTIF(D322:M322,"D")*2+COUNTIF(D322:M322,"E")*3</f>
        <v>0</v>
      </c>
      <c r="Q322" s="9" t="str">
        <f t="shared" si="117"/>
        <v>Xuất sắc</v>
      </c>
      <c r="R322" s="10"/>
      <c r="S322" s="17"/>
      <c r="T322" s="19"/>
      <c r="U322" s="5"/>
      <c r="V322" s="19"/>
      <c r="W322" s="5"/>
      <c r="X322" s="19"/>
      <c r="Y322" s="5"/>
      <c r="Z322" s="19"/>
      <c r="AA322" s="5"/>
      <c r="AB322" s="19"/>
      <c r="AC322" s="5"/>
      <c r="AD322" s="226"/>
      <c r="AE322" s="9"/>
      <c r="AF322" s="5"/>
      <c r="AG322" s="226"/>
      <c r="AH322" s="9"/>
      <c r="AI322" s="227"/>
      <c r="AJ322" s="9"/>
      <c r="AK322" s="9"/>
      <c r="AL322" s="9"/>
      <c r="AM322" s="9"/>
      <c r="AN322" s="5"/>
      <c r="AO322" s="5"/>
      <c r="AP322" s="9"/>
      <c r="AQ322" s="5"/>
      <c r="AR322" s="25"/>
      <c r="AS322" s="25"/>
    </row>
    <row r="323" spans="1:45" s="7" customFormat="1" ht="20.100000000000001" hidden="1" customHeight="1" x14ac:dyDescent="0.25">
      <c r="A323" s="86">
        <f>A322+1</f>
        <v>278</v>
      </c>
      <c r="B323" s="80" t="s">
        <v>398</v>
      </c>
      <c r="C323" s="117" t="s">
        <v>677</v>
      </c>
      <c r="D323" s="50"/>
      <c r="E323" s="5" t="str">
        <f>VLOOKUP($C323,'[4]Gui chi Quynh'!$D$7:$F$393,3,0)</f>
        <v>A3</v>
      </c>
      <c r="F323" s="19">
        <f>VLOOKUP(E323,Sheet1!$B$2:$C$12,2,TRUE)</f>
        <v>8</v>
      </c>
      <c r="G323" s="5" t="str">
        <f>VLOOKUP($C323,'[5]Gui chi Quynh'!$C$7:$E$391,3,0)</f>
        <v>A2</v>
      </c>
      <c r="H323" s="19">
        <f>VLOOKUP(G323,Sheet1!$B$2:$C$12,2,TRUE)</f>
        <v>9</v>
      </c>
      <c r="I323" s="5" t="str">
        <f>VLOOKUP($C323,'[6]Gui chi Quynh'!$C$7:$E$389,3,0)</f>
        <v>A1</v>
      </c>
      <c r="J323" s="19">
        <f>VLOOKUP(I323,Sheet1!$B$2:$C$12,2,TRUE)</f>
        <v>10</v>
      </c>
      <c r="K323" s="5" t="str">
        <f>VLOOKUP($C323,'[7]Gui chi Quynh'!$C$7:$E$389,3,0)</f>
        <v>A1</v>
      </c>
      <c r="L323" s="19">
        <f>VLOOKUP(K323,Sheet1!$B$2:$C$12,2,TRUE)</f>
        <v>10</v>
      </c>
      <c r="M323" s="5" t="str">
        <f>VLOOKUP($C323,'[8]Gui chi Quynh'!$C$7:$E$388,3,0)</f>
        <v>A2</v>
      </c>
      <c r="N323" s="19">
        <f>VLOOKUP(M323,Sheet1!$B$2:$C$12,2,TRUE)</f>
        <v>9</v>
      </c>
      <c r="O323" s="5">
        <f t="shared" si="123"/>
        <v>9.1999999999999993</v>
      </c>
      <c r="P323" s="226">
        <f t="shared" si="124"/>
        <v>0</v>
      </c>
      <c r="Q323" s="9" t="str">
        <f t="shared" si="117"/>
        <v>Xuất sắc</v>
      </c>
      <c r="R323" s="10"/>
      <c r="S323" s="17"/>
      <c r="T323" s="19"/>
      <c r="U323" s="5"/>
      <c r="V323" s="19"/>
      <c r="W323" s="5"/>
      <c r="X323" s="19"/>
      <c r="Y323" s="5"/>
      <c r="Z323" s="19"/>
      <c r="AA323" s="5"/>
      <c r="AB323" s="19"/>
      <c r="AC323" s="5"/>
      <c r="AD323" s="226"/>
      <c r="AE323" s="9"/>
      <c r="AF323" s="5"/>
      <c r="AG323" s="226"/>
      <c r="AH323" s="9"/>
      <c r="AI323" s="227"/>
      <c r="AJ323" s="9"/>
      <c r="AK323" s="9"/>
      <c r="AL323" s="9"/>
      <c r="AM323" s="9"/>
      <c r="AN323" s="5"/>
      <c r="AO323" s="5"/>
      <c r="AP323" s="9"/>
      <c r="AQ323" s="5"/>
      <c r="AR323" s="25"/>
      <c r="AS323" s="25"/>
    </row>
    <row r="324" spans="1:45" s="7" customFormat="1" ht="20.100000000000001" hidden="1" customHeight="1" x14ac:dyDescent="0.25">
      <c r="A324" s="86">
        <f t="shared" ref="A324:A330" si="125">A323+1</f>
        <v>279</v>
      </c>
      <c r="B324" s="80" t="s">
        <v>386</v>
      </c>
      <c r="C324" s="117" t="s">
        <v>822</v>
      </c>
      <c r="D324" s="49"/>
      <c r="E324" s="5" t="str">
        <f>VLOOKUP($C324,'[4]Gui chi Quynh'!$D$7:$F$393,3,0)</f>
        <v>A3</v>
      </c>
      <c r="F324" s="19">
        <f>VLOOKUP(E324,Sheet1!$B$2:$C$12,2,TRUE)</f>
        <v>8</v>
      </c>
      <c r="G324" s="5" t="str">
        <f>VLOOKUP($C324,'[5]Gui chi Quynh'!$C$7:$E$391,3,0)</f>
        <v>A4</v>
      </c>
      <c r="H324" s="19">
        <f>VLOOKUP(G324,Sheet1!$B$2:$C$12,2,TRUE)</f>
        <v>7</v>
      </c>
      <c r="I324" s="5" t="str">
        <f>VLOOKUP($C324,'[6]Gui chi Quynh'!$C$7:$E$389,3,0)</f>
        <v>A4</v>
      </c>
      <c r="J324" s="19">
        <f>VLOOKUP(I324,Sheet1!$B$2:$C$12,2,TRUE)</f>
        <v>7</v>
      </c>
      <c r="K324" s="5" t="str">
        <f>VLOOKUP($C324,'[7]Gui chi Quynh'!$C$7:$E$389,3,0)</f>
        <v>A4</v>
      </c>
      <c r="L324" s="19">
        <f>VLOOKUP(K324,Sheet1!$B$2:$C$12,2,TRUE)</f>
        <v>7</v>
      </c>
      <c r="M324" s="5" t="str">
        <f>VLOOKUP($C324,'[8]Gui chi Quynh'!$C$7:$E$388,3,0)</f>
        <v>A4</v>
      </c>
      <c r="N324" s="19">
        <f>VLOOKUP(M324,Sheet1!$B$2:$C$12,2,TRUE)</f>
        <v>7</v>
      </c>
      <c r="O324" s="5">
        <f t="shared" si="123"/>
        <v>7.2</v>
      </c>
      <c r="P324" s="226">
        <f t="shared" si="124"/>
        <v>0</v>
      </c>
      <c r="Q324" s="9" t="str">
        <f t="shared" si="117"/>
        <v>Tốt</v>
      </c>
      <c r="R324" s="10"/>
      <c r="S324" s="17"/>
      <c r="T324" s="19"/>
      <c r="U324" s="5"/>
      <c r="V324" s="19"/>
      <c r="W324" s="5"/>
      <c r="X324" s="19"/>
      <c r="Y324" s="5"/>
      <c r="Z324" s="19"/>
      <c r="AA324" s="5"/>
      <c r="AB324" s="19"/>
      <c r="AC324" s="5"/>
      <c r="AD324" s="226"/>
      <c r="AE324" s="9"/>
      <c r="AF324" s="5"/>
      <c r="AG324" s="226"/>
      <c r="AH324" s="9"/>
      <c r="AI324" s="227"/>
      <c r="AJ324" s="9"/>
      <c r="AK324" s="9"/>
      <c r="AL324" s="9"/>
      <c r="AM324" s="9"/>
      <c r="AN324" s="5"/>
      <c r="AO324" s="5"/>
      <c r="AP324" s="9"/>
      <c r="AQ324" s="5"/>
      <c r="AR324" s="25"/>
      <c r="AS324" s="25"/>
    </row>
    <row r="325" spans="1:45" s="7" customFormat="1" ht="20.100000000000001" hidden="1" customHeight="1" x14ac:dyDescent="0.25">
      <c r="A325" s="86">
        <f t="shared" si="125"/>
        <v>280</v>
      </c>
      <c r="B325" s="80" t="s">
        <v>195</v>
      </c>
      <c r="C325" s="117" t="s">
        <v>681</v>
      </c>
      <c r="D325" s="50"/>
      <c r="E325" s="5" t="str">
        <f>VLOOKUP($C325,'[4]Gui chi Quynh'!$D$7:$F$393,3,0)</f>
        <v>A3</v>
      </c>
      <c r="F325" s="19">
        <f>VLOOKUP(E325,Sheet1!$B$2:$C$12,2,TRUE)</f>
        <v>8</v>
      </c>
      <c r="G325" s="5" t="str">
        <f>VLOOKUP($C325,'[5]Gui chi Quynh'!$C$7:$E$391,3,0)</f>
        <v>A4</v>
      </c>
      <c r="H325" s="19">
        <f>VLOOKUP(G325,Sheet1!$B$2:$C$12,2,TRUE)</f>
        <v>7</v>
      </c>
      <c r="I325" s="5" t="str">
        <f>VLOOKUP($C325,'[6]Gui chi Quynh'!$C$7:$E$389,3,0)</f>
        <v>A4</v>
      </c>
      <c r="J325" s="19">
        <f>VLOOKUP(I325,Sheet1!$B$2:$C$12,2,TRUE)</f>
        <v>7</v>
      </c>
      <c r="K325" s="5" t="str">
        <f>VLOOKUP($C325,'[7]Gui chi Quynh'!$C$7:$E$389,3,0)</f>
        <v>A4</v>
      </c>
      <c r="L325" s="19">
        <f>VLOOKUP(K325,Sheet1!$B$2:$C$12,2,TRUE)</f>
        <v>7</v>
      </c>
      <c r="M325" s="5" t="str">
        <f>VLOOKUP($C325,'[8]Gui chi Quynh'!$C$7:$E$388,3,0)</f>
        <v>A3</v>
      </c>
      <c r="N325" s="19">
        <f>VLOOKUP(M325,Sheet1!$B$2:$C$12,2,TRUE)</f>
        <v>8</v>
      </c>
      <c r="O325" s="5">
        <f t="shared" si="123"/>
        <v>7.4</v>
      </c>
      <c r="P325" s="226">
        <f t="shared" si="124"/>
        <v>0</v>
      </c>
      <c r="Q325" s="9" t="str">
        <f t="shared" si="117"/>
        <v>Tốt</v>
      </c>
      <c r="R325" s="10"/>
      <c r="S325" s="17"/>
      <c r="T325" s="19"/>
      <c r="U325" s="5"/>
      <c r="V325" s="19"/>
      <c r="W325" s="5"/>
      <c r="X325" s="19"/>
      <c r="Y325" s="5"/>
      <c r="Z325" s="19"/>
      <c r="AA325" s="5"/>
      <c r="AB325" s="19"/>
      <c r="AC325" s="5"/>
      <c r="AD325" s="226"/>
      <c r="AE325" s="9"/>
      <c r="AF325" s="5"/>
      <c r="AG325" s="226"/>
      <c r="AH325" s="9"/>
      <c r="AI325" s="227"/>
      <c r="AJ325" s="9"/>
      <c r="AK325" s="9"/>
      <c r="AL325" s="9"/>
      <c r="AM325" s="9"/>
      <c r="AN325" s="5"/>
      <c r="AO325" s="5"/>
      <c r="AP325" s="9"/>
      <c r="AQ325" s="5"/>
      <c r="AR325" s="25"/>
      <c r="AS325" s="25"/>
    </row>
    <row r="326" spans="1:45" s="7" customFormat="1" ht="20.100000000000001" hidden="1" customHeight="1" x14ac:dyDescent="0.25">
      <c r="A326" s="86">
        <f t="shared" si="125"/>
        <v>281</v>
      </c>
      <c r="B326" s="80" t="s">
        <v>194</v>
      </c>
      <c r="C326" s="117" t="s">
        <v>680</v>
      </c>
      <c r="D326" s="50"/>
      <c r="E326" s="5" t="str">
        <f>VLOOKUP($C326,'[4]Gui chi Quynh'!$D$7:$F$393,3,0)</f>
        <v>A3</v>
      </c>
      <c r="F326" s="19">
        <f>VLOOKUP(E326,Sheet1!$B$2:$C$12,2,TRUE)</f>
        <v>8</v>
      </c>
      <c r="G326" s="5" t="str">
        <f>VLOOKUP($C326,'[5]Gui chi Quynh'!$C$7:$E$391,3,0)</f>
        <v>A4</v>
      </c>
      <c r="H326" s="19">
        <f>VLOOKUP(G326,Sheet1!$B$2:$C$12,2,TRUE)</f>
        <v>7</v>
      </c>
      <c r="I326" s="5" t="str">
        <f>VLOOKUP($C326,'[6]Gui chi Quynh'!$C$7:$E$389,3,0)</f>
        <v>A4</v>
      </c>
      <c r="J326" s="19">
        <f>VLOOKUP(I326,Sheet1!$B$2:$C$12,2,TRUE)</f>
        <v>7</v>
      </c>
      <c r="K326" s="5" t="str">
        <f>VLOOKUP($C326,'[7]Gui chi Quynh'!$C$7:$E$389,3,0)</f>
        <v>A4</v>
      </c>
      <c r="L326" s="19">
        <f>VLOOKUP(K326,Sheet1!$B$2:$C$12,2,TRUE)</f>
        <v>7</v>
      </c>
      <c r="M326" s="5" t="str">
        <f>VLOOKUP($C326,'[8]Gui chi Quynh'!$C$7:$E$388,3,0)</f>
        <v>A3</v>
      </c>
      <c r="N326" s="19">
        <f>VLOOKUP(M326,Sheet1!$B$2:$C$12,2,TRUE)</f>
        <v>8</v>
      </c>
      <c r="O326" s="5">
        <f t="shared" si="123"/>
        <v>7.4</v>
      </c>
      <c r="P326" s="226">
        <f t="shared" si="124"/>
        <v>0</v>
      </c>
      <c r="Q326" s="9" t="str">
        <f t="shared" si="117"/>
        <v>Tốt</v>
      </c>
      <c r="R326" s="10"/>
      <c r="S326" s="17"/>
      <c r="T326" s="19"/>
      <c r="U326" s="5"/>
      <c r="V326" s="19"/>
      <c r="W326" s="5"/>
      <c r="X326" s="19"/>
      <c r="Y326" s="5"/>
      <c r="Z326" s="19"/>
      <c r="AA326" s="5"/>
      <c r="AB326" s="19"/>
      <c r="AC326" s="5"/>
      <c r="AD326" s="226"/>
      <c r="AE326" s="9"/>
      <c r="AF326" s="5"/>
      <c r="AG326" s="226"/>
      <c r="AH326" s="9"/>
      <c r="AI326" s="227"/>
      <c r="AJ326" s="9"/>
      <c r="AK326" s="9"/>
      <c r="AL326" s="9"/>
      <c r="AM326" s="9"/>
      <c r="AN326" s="5"/>
      <c r="AO326" s="5"/>
      <c r="AP326" s="9"/>
      <c r="AQ326" s="5"/>
      <c r="AR326" s="25"/>
      <c r="AS326" s="25"/>
    </row>
    <row r="327" spans="1:45" s="7" customFormat="1" ht="20.100000000000001" hidden="1" customHeight="1" x14ac:dyDescent="0.25">
      <c r="A327" s="86">
        <f t="shared" si="125"/>
        <v>282</v>
      </c>
      <c r="B327" s="80" t="s">
        <v>192</v>
      </c>
      <c r="C327" s="117" t="s">
        <v>678</v>
      </c>
      <c r="D327" s="50"/>
      <c r="E327" s="5" t="str">
        <f>VLOOKUP($C327,'[4]Gui chi Quynh'!$D$7:$F$393,3,0)</f>
        <v>A3</v>
      </c>
      <c r="F327" s="19">
        <f>VLOOKUP(E327,Sheet1!$B$2:$C$12,2,TRUE)</f>
        <v>8</v>
      </c>
      <c r="G327" s="5" t="str">
        <f>VLOOKUP($C327,'[5]Gui chi Quynh'!$C$7:$E$391,3,0)</f>
        <v>A4</v>
      </c>
      <c r="H327" s="19">
        <f>VLOOKUP(G327,Sheet1!$B$2:$C$12,2,TRUE)</f>
        <v>7</v>
      </c>
      <c r="I327" s="5" t="str">
        <f>VLOOKUP($C327,'[6]Gui chi Quynh'!$C$7:$E$389,3,0)</f>
        <v>A4</v>
      </c>
      <c r="J327" s="19">
        <f>VLOOKUP(I327,Sheet1!$B$2:$C$12,2,TRUE)</f>
        <v>7</v>
      </c>
      <c r="K327" s="5" t="str">
        <f>VLOOKUP($C327,'[7]Gui chi Quynh'!$C$7:$E$389,3,0)</f>
        <v>A3</v>
      </c>
      <c r="L327" s="19">
        <f>VLOOKUP(K327,Sheet1!$B$2:$C$12,2,TRUE)</f>
        <v>8</v>
      </c>
      <c r="M327" s="5" t="str">
        <f>VLOOKUP($C327,'[8]Gui chi Quynh'!$C$7:$E$388,3,0)</f>
        <v>A4</v>
      </c>
      <c r="N327" s="19">
        <f>VLOOKUP(M327,Sheet1!$B$2:$C$12,2,TRUE)</f>
        <v>7</v>
      </c>
      <c r="O327" s="5">
        <f t="shared" si="123"/>
        <v>7.4</v>
      </c>
      <c r="P327" s="226">
        <f t="shared" si="124"/>
        <v>0</v>
      </c>
      <c r="Q327" s="9" t="str">
        <f t="shared" si="117"/>
        <v>Tốt</v>
      </c>
      <c r="R327" s="10"/>
      <c r="S327" s="17"/>
      <c r="T327" s="19"/>
      <c r="U327" s="5"/>
      <c r="V327" s="19"/>
      <c r="W327" s="5"/>
      <c r="X327" s="19"/>
      <c r="Y327" s="5"/>
      <c r="Z327" s="19"/>
      <c r="AA327" s="5"/>
      <c r="AB327" s="19"/>
      <c r="AC327" s="5"/>
      <c r="AD327" s="226"/>
      <c r="AE327" s="9"/>
      <c r="AF327" s="5"/>
      <c r="AG327" s="226"/>
      <c r="AH327" s="9"/>
      <c r="AI327" s="227"/>
      <c r="AJ327" s="9"/>
      <c r="AK327" s="9"/>
      <c r="AL327" s="9"/>
      <c r="AM327" s="9"/>
      <c r="AN327" s="5"/>
      <c r="AO327" s="5"/>
      <c r="AP327" s="9"/>
      <c r="AQ327" s="5"/>
      <c r="AR327" s="25"/>
      <c r="AS327" s="25"/>
    </row>
    <row r="328" spans="1:45" s="7" customFormat="1" ht="20.100000000000001" hidden="1" customHeight="1" x14ac:dyDescent="0.25">
      <c r="A328" s="86">
        <f t="shared" si="125"/>
        <v>283</v>
      </c>
      <c r="B328" s="80" t="s">
        <v>397</v>
      </c>
      <c r="C328" s="117" t="s">
        <v>682</v>
      </c>
      <c r="D328" s="50"/>
      <c r="E328" s="5" t="str">
        <f>VLOOKUP($C328,'[4]Gui chi Quynh'!$D$7:$F$393,3,0)</f>
        <v>A3</v>
      </c>
      <c r="F328" s="19">
        <f>VLOOKUP(E328,Sheet1!$B$2:$C$12,2,TRUE)</f>
        <v>8</v>
      </c>
      <c r="G328" s="5" t="str">
        <f>VLOOKUP($C328,'[5]Gui chi Quynh'!$C$7:$E$391,3,0)</f>
        <v>A4</v>
      </c>
      <c r="H328" s="19">
        <f>VLOOKUP(G328,Sheet1!$B$2:$C$12,2,TRUE)</f>
        <v>7</v>
      </c>
      <c r="I328" s="5" t="str">
        <f>VLOOKUP($C328,'[6]Gui chi Quynh'!$C$7:$E$389,3,0)</f>
        <v>A4</v>
      </c>
      <c r="J328" s="19">
        <f>VLOOKUP(I328,Sheet1!$B$2:$C$12,2,TRUE)</f>
        <v>7</v>
      </c>
      <c r="K328" s="5" t="str">
        <f>VLOOKUP($C328,'[7]Gui chi Quynh'!$C$7:$E$389,3,0)</f>
        <v>A4</v>
      </c>
      <c r="L328" s="19">
        <f>VLOOKUP(K328,Sheet1!$B$2:$C$12,2,TRUE)</f>
        <v>7</v>
      </c>
      <c r="M328" s="5" t="str">
        <f>VLOOKUP($C328,'[8]Gui chi Quynh'!$C$7:$E$388,3,0)</f>
        <v>A4</v>
      </c>
      <c r="N328" s="19">
        <f>VLOOKUP(M328,Sheet1!$B$2:$C$12,2,TRUE)</f>
        <v>7</v>
      </c>
      <c r="O328" s="5">
        <f t="shared" si="123"/>
        <v>7.2</v>
      </c>
      <c r="P328" s="226">
        <f t="shared" si="124"/>
        <v>0</v>
      </c>
      <c r="Q328" s="9" t="str">
        <f t="shared" si="117"/>
        <v>Tốt</v>
      </c>
      <c r="R328" s="10"/>
      <c r="S328" s="17"/>
      <c r="T328" s="19"/>
      <c r="U328" s="5"/>
      <c r="V328" s="19"/>
      <c r="W328" s="5"/>
      <c r="X328" s="19"/>
      <c r="Y328" s="5"/>
      <c r="Z328" s="19"/>
      <c r="AA328" s="5"/>
      <c r="AB328" s="19"/>
      <c r="AC328" s="5"/>
      <c r="AD328" s="226"/>
      <c r="AE328" s="9"/>
      <c r="AF328" s="5"/>
      <c r="AG328" s="226"/>
      <c r="AH328" s="9"/>
      <c r="AI328" s="227"/>
      <c r="AJ328" s="9"/>
      <c r="AK328" s="9"/>
      <c r="AL328" s="9"/>
      <c r="AM328" s="9"/>
      <c r="AN328" s="5"/>
      <c r="AO328" s="5"/>
      <c r="AP328" s="9"/>
      <c r="AQ328" s="5"/>
      <c r="AR328" s="25"/>
      <c r="AS328" s="25"/>
    </row>
    <row r="329" spans="1:45" s="7" customFormat="1" ht="20.100000000000001" hidden="1" customHeight="1" x14ac:dyDescent="0.25">
      <c r="A329" s="86">
        <f t="shared" si="125"/>
        <v>284</v>
      </c>
      <c r="B329" s="80" t="s">
        <v>866</v>
      </c>
      <c r="C329" s="117" t="s">
        <v>679</v>
      </c>
      <c r="D329" s="50"/>
      <c r="E329" s="5" t="str">
        <f>VLOOKUP($C329,'[4]Gui chi Quynh'!$D$7:$F$393,3,0)</f>
        <v>A3</v>
      </c>
      <c r="F329" s="19">
        <f>VLOOKUP(E329,Sheet1!$B$2:$C$12,2,TRUE)</f>
        <v>8</v>
      </c>
      <c r="G329" s="5" t="str">
        <f>VLOOKUP($C329,'[5]Gui chi Quynh'!$C$7:$E$391,3,0)</f>
        <v>A4</v>
      </c>
      <c r="H329" s="19">
        <f>VLOOKUP(G329,Sheet1!$B$2:$C$12,2,TRUE)</f>
        <v>7</v>
      </c>
      <c r="I329" s="5" t="str">
        <f>VLOOKUP($C329,'[6]Gui chi Quynh'!$C$7:$E$389,3,0)</f>
        <v>A3</v>
      </c>
      <c r="J329" s="19">
        <f>VLOOKUP(I329,Sheet1!$B$2:$C$12,2,TRUE)</f>
        <v>8</v>
      </c>
      <c r="K329" s="5" t="str">
        <f>VLOOKUP($C329,'[7]Gui chi Quynh'!$C$7:$E$389,3,0)</f>
        <v>A4</v>
      </c>
      <c r="L329" s="19">
        <f>VLOOKUP(K329,Sheet1!$B$2:$C$12,2,TRUE)</f>
        <v>7</v>
      </c>
      <c r="M329" s="5" t="str">
        <f>VLOOKUP($C329,'[8]Gui chi Quynh'!$C$7:$E$388,3,0)</f>
        <v>A3</v>
      </c>
      <c r="N329" s="19">
        <f>VLOOKUP(M329,Sheet1!$B$2:$C$12,2,TRUE)</f>
        <v>8</v>
      </c>
      <c r="O329" s="5">
        <f t="shared" si="123"/>
        <v>7.6</v>
      </c>
      <c r="P329" s="226">
        <f t="shared" si="124"/>
        <v>0</v>
      </c>
      <c r="Q329" s="9" t="str">
        <f t="shared" si="117"/>
        <v>Tốt</v>
      </c>
      <c r="R329" s="10"/>
      <c r="S329" s="17"/>
      <c r="T329" s="19"/>
      <c r="U329" s="5"/>
      <c r="V329" s="19"/>
      <c r="W329" s="5"/>
      <c r="X329" s="19"/>
      <c r="Y329" s="5"/>
      <c r="Z329" s="19"/>
      <c r="AA329" s="5"/>
      <c r="AB329" s="19"/>
      <c r="AC329" s="5"/>
      <c r="AD329" s="226"/>
      <c r="AE329" s="9"/>
      <c r="AF329" s="5"/>
      <c r="AG329" s="226"/>
      <c r="AH329" s="9"/>
      <c r="AI329" s="227"/>
      <c r="AJ329" s="9"/>
      <c r="AK329" s="9"/>
      <c r="AL329" s="9"/>
      <c r="AM329" s="9"/>
      <c r="AN329" s="5"/>
      <c r="AO329" s="5"/>
      <c r="AP329" s="9"/>
      <c r="AQ329" s="5"/>
      <c r="AR329" s="25"/>
      <c r="AS329" s="25"/>
    </row>
    <row r="330" spans="1:45" s="7" customFormat="1" ht="20.100000000000001" hidden="1" customHeight="1" x14ac:dyDescent="0.25">
      <c r="A330" s="86">
        <f t="shared" si="125"/>
        <v>285</v>
      </c>
      <c r="B330" s="80" t="s">
        <v>729</v>
      </c>
      <c r="C330" s="117" t="s">
        <v>730</v>
      </c>
      <c r="D330" s="50"/>
      <c r="E330" s="5" t="str">
        <f>VLOOKUP($C330,'[4]Gui chi Quynh'!$D$7:$F$393,3,0)</f>
        <v>A3</v>
      </c>
      <c r="F330" s="19">
        <f>VLOOKUP(E330,Sheet1!$B$2:$C$12,2,TRUE)</f>
        <v>8</v>
      </c>
      <c r="G330" s="5" t="str">
        <f>VLOOKUP($C330,'[5]Gui chi Quynh'!$C$7:$E$391,3,0)</f>
        <v>A3</v>
      </c>
      <c r="H330" s="19">
        <f>VLOOKUP(G330,Sheet1!$B$2:$C$12,2,TRUE)</f>
        <v>8</v>
      </c>
      <c r="I330" s="5" t="str">
        <f>VLOOKUP($C330,'[6]Gui chi Quynh'!$C$7:$E$389,3,0)</f>
        <v>A2</v>
      </c>
      <c r="J330" s="19">
        <f>VLOOKUP(I330,Sheet1!$B$2:$C$12,2,TRUE)</f>
        <v>9</v>
      </c>
      <c r="K330" s="5" t="str">
        <f>VLOOKUP($C330,'[7]Gui chi Quynh'!$C$7:$E$389,3,0)</f>
        <v>A4</v>
      </c>
      <c r="L330" s="19">
        <f>VLOOKUP(K330,Sheet1!$B$2:$C$12,2,TRUE)</f>
        <v>7</v>
      </c>
      <c r="M330" s="5" t="str">
        <f>VLOOKUP($C330,'[8]Gui chi Quynh'!$C$7:$E$388,3,0)</f>
        <v>A4</v>
      </c>
      <c r="N330" s="19">
        <f>VLOOKUP(M330,Sheet1!$B$2:$C$12,2,TRUE)</f>
        <v>7</v>
      </c>
      <c r="O330" s="5">
        <f t="shared" si="123"/>
        <v>7.8</v>
      </c>
      <c r="P330" s="226">
        <f t="shared" si="124"/>
        <v>0</v>
      </c>
      <c r="Q330" s="9" t="str">
        <f t="shared" si="117"/>
        <v>Tốt</v>
      </c>
      <c r="R330" s="10"/>
      <c r="S330" s="17"/>
      <c r="T330" s="19"/>
      <c r="U330" s="5"/>
      <c r="V330" s="19"/>
      <c r="W330" s="5"/>
      <c r="X330" s="19"/>
      <c r="Y330" s="5"/>
      <c r="Z330" s="19"/>
      <c r="AA330" s="5"/>
      <c r="AB330" s="19"/>
      <c r="AC330" s="5"/>
      <c r="AD330" s="226"/>
      <c r="AE330" s="9"/>
      <c r="AF330" s="5"/>
      <c r="AG330" s="226"/>
      <c r="AH330" s="9"/>
      <c r="AI330" s="227"/>
      <c r="AJ330" s="9"/>
      <c r="AK330" s="9"/>
      <c r="AL330" s="9"/>
      <c r="AM330" s="9"/>
      <c r="AN330" s="5"/>
      <c r="AO330" s="5"/>
      <c r="AP330" s="9"/>
      <c r="AQ330" s="5"/>
      <c r="AR330" s="25"/>
      <c r="AS330" s="25"/>
    </row>
    <row r="331" spans="1:45" s="7" customFormat="1" ht="22.5" customHeight="1" x14ac:dyDescent="0.25">
      <c r="A331" s="307" t="s">
        <v>924</v>
      </c>
      <c r="B331" s="308" t="s">
        <v>925</v>
      </c>
      <c r="C331" s="309"/>
      <c r="D331" s="310"/>
      <c r="E331" s="309"/>
      <c r="F331" s="310"/>
      <c r="G331" s="309"/>
      <c r="H331" s="310"/>
      <c r="I331" s="309"/>
      <c r="J331" s="310"/>
      <c r="K331" s="309"/>
      <c r="L331" s="310"/>
      <c r="M331" s="309"/>
      <c r="N331" s="310"/>
      <c r="O331" s="309"/>
      <c r="P331" s="311"/>
      <c r="Q331" s="312">
        <f>COUNTA($Q$333:$Q$347)</f>
        <v>15</v>
      </c>
      <c r="R331" s="313" t="str">
        <f xml:space="preserve"> (COUNTIF($Q$333:$Q$347, "Xuất sắc") &amp; " Xuất sắc") &amp;" + "&amp; (COUNTIF($Q$333:$Q$347, "Tốt") &amp; " Tốt")</f>
        <v>7 Xuất sắc + 8 Tốt</v>
      </c>
      <c r="S331" s="224"/>
      <c r="T331" s="8"/>
      <c r="U331" s="224"/>
      <c r="V331" s="8"/>
      <c r="W331" s="224"/>
      <c r="X331" s="8"/>
      <c r="Y331" s="224"/>
      <c r="Z331" s="8"/>
      <c r="AA331" s="224"/>
      <c r="AB331" s="8"/>
      <c r="AC331" s="224"/>
      <c r="AD331" s="277"/>
      <c r="AE331" s="224"/>
      <c r="AF331" s="224"/>
      <c r="AG331" s="277"/>
      <c r="AH331" s="224"/>
      <c r="AI331" s="225"/>
      <c r="AJ331" s="8"/>
      <c r="AK331" s="224"/>
      <c r="AL331" s="8"/>
      <c r="AM331" s="224"/>
      <c r="AN331" s="8"/>
      <c r="AO331" s="224"/>
      <c r="AP331" s="8"/>
      <c r="AQ331" s="224"/>
      <c r="AR331" s="43"/>
      <c r="AS331" s="43"/>
    </row>
    <row r="332" spans="1:45" s="7" customFormat="1" ht="20.100000000000001" hidden="1" customHeight="1" x14ac:dyDescent="0.25">
      <c r="A332" s="261" t="s">
        <v>859</v>
      </c>
      <c r="B332" s="262" t="s">
        <v>860</v>
      </c>
      <c r="C332" s="261"/>
      <c r="D332" s="250"/>
      <c r="E332" s="248"/>
      <c r="F332" s="249"/>
      <c r="G332" s="248"/>
      <c r="H332" s="249"/>
      <c r="I332" s="248"/>
      <c r="J332" s="249"/>
      <c r="K332" s="249"/>
      <c r="L332" s="249"/>
      <c r="M332" s="249"/>
      <c r="N332" s="249"/>
      <c r="O332" s="248"/>
      <c r="P332" s="278"/>
      <c r="Q332" s="297"/>
      <c r="R332" s="283"/>
      <c r="S332" s="19"/>
      <c r="T332" s="19"/>
      <c r="U332" s="5"/>
      <c r="V332" s="19"/>
      <c r="W332" s="5"/>
      <c r="X332" s="19"/>
      <c r="Y332" s="5"/>
      <c r="Z332" s="19"/>
      <c r="AA332" s="5"/>
      <c r="AB332" s="19"/>
      <c r="AC332" s="5"/>
      <c r="AD332" s="226"/>
      <c r="AE332" s="9"/>
      <c r="AF332" s="5"/>
      <c r="AG332" s="226"/>
      <c r="AH332" s="9"/>
      <c r="AI332" s="227"/>
      <c r="AJ332" s="9"/>
      <c r="AK332" s="9"/>
      <c r="AL332" s="9"/>
      <c r="AM332" s="9"/>
      <c r="AN332" s="5"/>
      <c r="AO332" s="5"/>
      <c r="AP332" s="9"/>
      <c r="AQ332" s="5"/>
      <c r="AR332" s="25"/>
      <c r="AS332" s="25"/>
    </row>
    <row r="333" spans="1:45" s="7" customFormat="1" ht="20.100000000000001" hidden="1" customHeight="1" x14ac:dyDescent="0.25">
      <c r="A333" s="86">
        <v>286</v>
      </c>
      <c r="B333" s="77" t="s">
        <v>197</v>
      </c>
      <c r="C333" s="86" t="s">
        <v>683</v>
      </c>
      <c r="D333" s="251" t="s">
        <v>11</v>
      </c>
      <c r="E333" s="5" t="str">
        <f>VLOOKUP($C333,'[4]Gui chi Quynh'!$D$7:$F$393,3,0)</f>
        <v>A2</v>
      </c>
      <c r="F333" s="19">
        <f>VLOOKUP(E333,Sheet1!$B$2:$C$12,2,TRUE)</f>
        <v>9</v>
      </c>
      <c r="G333" s="5" t="str">
        <f>VLOOKUP($C333,'[5]Gui chi Quynh'!$C$7:$E$391,3,0)</f>
        <v>A1</v>
      </c>
      <c r="H333" s="19">
        <f>VLOOKUP(G333,Sheet1!$B$2:$C$12,2,TRUE)</f>
        <v>10</v>
      </c>
      <c r="I333" s="5" t="str">
        <f>VLOOKUP($C333,'[6]Gui chi Quynh'!$C$7:$E$389,3,0)</f>
        <v>A2</v>
      </c>
      <c r="J333" s="19">
        <f>VLOOKUP(I333,Sheet1!$B$2:$C$12,2,TRUE)</f>
        <v>9</v>
      </c>
      <c r="K333" s="5" t="str">
        <f>VLOOKUP($C333,'[7]Gui chi Quynh'!$C$7:$E$389,3,0)</f>
        <v>A1</v>
      </c>
      <c r="L333" s="19">
        <f>VLOOKUP(K333,Sheet1!$B$2:$C$12,2,TRUE)</f>
        <v>10</v>
      </c>
      <c r="M333" s="5" t="str">
        <f>VLOOKUP($C333,'[8]Gui chi Quynh'!$C$7:$E$388,3,0)</f>
        <v>A2</v>
      </c>
      <c r="N333" s="19">
        <f>VLOOKUP(M333,Sheet1!$B$2:$C$12,2,TRUE)</f>
        <v>9</v>
      </c>
      <c r="O333" s="5">
        <f t="shared" ref="O333:O347" si="126">ROUND(AVERAGE(F333,H333,J333,L333,N333),2)</f>
        <v>9.4</v>
      </c>
      <c r="P333" s="226">
        <f t="shared" ref="P333:P347" si="127">COUNTIF(D333:M333,"C*")*1+COUNTIF(D333:M333,"D")*2+COUNTIF(D333:M333,"E")*3</f>
        <v>0</v>
      </c>
      <c r="Q333" s="9" t="str">
        <f t="shared" si="117"/>
        <v>Xuất sắc</v>
      </c>
      <c r="R333" s="10"/>
      <c r="S333" s="17"/>
      <c r="T333" s="19"/>
      <c r="U333" s="5"/>
      <c r="V333" s="19"/>
      <c r="W333" s="5"/>
      <c r="X333" s="19"/>
      <c r="Y333" s="5"/>
      <c r="Z333" s="19"/>
      <c r="AA333" s="5"/>
      <c r="AB333" s="19"/>
      <c r="AC333" s="5"/>
      <c r="AD333" s="226"/>
      <c r="AE333" s="9"/>
      <c r="AF333" s="5"/>
      <c r="AG333" s="226"/>
      <c r="AH333" s="9"/>
      <c r="AI333" s="227"/>
      <c r="AJ333" s="9"/>
      <c r="AK333" s="9"/>
      <c r="AL333" s="9"/>
      <c r="AM333" s="9"/>
      <c r="AN333" s="5"/>
      <c r="AO333" s="5"/>
      <c r="AP333" s="9"/>
      <c r="AQ333" s="5"/>
      <c r="AR333" s="25"/>
      <c r="AS333" s="25"/>
    </row>
    <row r="334" spans="1:45" s="7" customFormat="1" ht="20.100000000000001" hidden="1" customHeight="1" x14ac:dyDescent="0.25">
      <c r="A334" s="86">
        <f>A333+1</f>
        <v>287</v>
      </c>
      <c r="B334" s="77" t="s">
        <v>287</v>
      </c>
      <c r="C334" s="86" t="s">
        <v>692</v>
      </c>
      <c r="D334" s="38"/>
      <c r="E334" s="5" t="str">
        <f>VLOOKUP($C334,'[4]Gui chi Quynh'!$D$7:$F$393,3,0)</f>
        <v>A3</v>
      </c>
      <c r="F334" s="19">
        <f>VLOOKUP(E334,Sheet1!$B$2:$C$12,2,TRUE)</f>
        <v>8</v>
      </c>
      <c r="G334" s="5" t="str">
        <f>VLOOKUP($C334,'[5]Gui chi Quynh'!$C$7:$E$391,3,0)</f>
        <v>A4</v>
      </c>
      <c r="H334" s="19">
        <f>VLOOKUP(G334,Sheet1!$B$2:$C$12,2,TRUE)</f>
        <v>7</v>
      </c>
      <c r="I334" s="5" t="str">
        <f>VLOOKUP($C334,'[6]Gui chi Quynh'!$C$7:$E$389,3,0)</f>
        <v>A4</v>
      </c>
      <c r="J334" s="19">
        <f>VLOOKUP(I334,Sheet1!$B$2:$C$12,2,TRUE)</f>
        <v>7</v>
      </c>
      <c r="K334" s="5" t="str">
        <f>VLOOKUP($C334,'[7]Gui chi Quynh'!$C$7:$E$389,3,0)</f>
        <v>A4</v>
      </c>
      <c r="L334" s="19">
        <f>VLOOKUP(K334,Sheet1!$B$2:$C$12,2,TRUE)</f>
        <v>7</v>
      </c>
      <c r="M334" s="5" t="str">
        <f>VLOOKUP($C334,'[8]Gui chi Quynh'!$C$7:$E$388,3,0)</f>
        <v>A4</v>
      </c>
      <c r="N334" s="19">
        <f>VLOOKUP(M334,Sheet1!$B$2:$C$12,2,TRUE)</f>
        <v>7</v>
      </c>
      <c r="O334" s="5">
        <f t="shared" si="126"/>
        <v>7.2</v>
      </c>
      <c r="P334" s="226">
        <f t="shared" si="127"/>
        <v>0</v>
      </c>
      <c r="Q334" s="9" t="str">
        <f t="shared" si="117"/>
        <v>Tốt</v>
      </c>
      <c r="R334" s="10"/>
      <c r="S334" s="17"/>
      <c r="T334" s="19"/>
      <c r="U334" s="5"/>
      <c r="V334" s="19"/>
      <c r="W334" s="5"/>
      <c r="X334" s="19"/>
      <c r="Y334" s="5"/>
      <c r="Z334" s="19"/>
      <c r="AA334" s="5"/>
      <c r="AB334" s="19"/>
      <c r="AC334" s="5"/>
      <c r="AD334" s="226"/>
      <c r="AE334" s="9"/>
      <c r="AF334" s="5"/>
      <c r="AG334" s="226"/>
      <c r="AH334" s="9"/>
      <c r="AI334" s="227"/>
      <c r="AJ334" s="9"/>
      <c r="AK334" s="9"/>
      <c r="AL334" s="9"/>
      <c r="AM334" s="9"/>
      <c r="AN334" s="5"/>
      <c r="AO334" s="5"/>
      <c r="AP334" s="9"/>
      <c r="AQ334" s="5"/>
      <c r="AR334" s="25"/>
      <c r="AS334" s="25"/>
    </row>
    <row r="335" spans="1:45" s="7" customFormat="1" ht="20.100000000000001" hidden="1" customHeight="1" x14ac:dyDescent="0.25">
      <c r="A335" s="86">
        <f t="shared" ref="A335:A347" si="128">A334+1</f>
        <v>288</v>
      </c>
      <c r="B335" s="77" t="s">
        <v>303</v>
      </c>
      <c r="C335" s="86" t="s">
        <v>694</v>
      </c>
      <c r="D335" s="38"/>
      <c r="E335" s="5" t="str">
        <f>VLOOKUP($C335,'[4]Gui chi Quynh'!$D$7:$F$393,3,0)</f>
        <v>A4</v>
      </c>
      <c r="F335" s="19">
        <f>VLOOKUP(E335,Sheet1!$B$2:$C$12,2,TRUE)</f>
        <v>7</v>
      </c>
      <c r="G335" s="5" t="str">
        <f>VLOOKUP($C335,'[5]Gui chi Quynh'!$C$7:$E$391,3,0)</f>
        <v>A4</v>
      </c>
      <c r="H335" s="19">
        <f>VLOOKUP(G335,Sheet1!$B$2:$C$12,2,TRUE)</f>
        <v>7</v>
      </c>
      <c r="I335" s="5" t="str">
        <f>VLOOKUP($C335,'[6]Gui chi Quynh'!$C$7:$E$389,3,0)</f>
        <v>A4</v>
      </c>
      <c r="J335" s="19">
        <f>VLOOKUP(I335,Sheet1!$B$2:$C$12,2,TRUE)</f>
        <v>7</v>
      </c>
      <c r="K335" s="5" t="str">
        <f>VLOOKUP($C335,'[7]Gui chi Quynh'!$C$7:$E$389,3,0)</f>
        <v>A4</v>
      </c>
      <c r="L335" s="19">
        <f>VLOOKUP(K335,Sheet1!$B$2:$C$12,2,TRUE)</f>
        <v>7</v>
      </c>
      <c r="M335" s="5" t="str">
        <f>VLOOKUP($C335,'[8]Gui chi Quynh'!$C$7:$E$388,3,0)</f>
        <v>A4</v>
      </c>
      <c r="N335" s="19">
        <f>VLOOKUP(M335,Sheet1!$B$2:$C$12,2,TRUE)</f>
        <v>7</v>
      </c>
      <c r="O335" s="5">
        <f t="shared" si="126"/>
        <v>7</v>
      </c>
      <c r="P335" s="226">
        <f t="shared" si="127"/>
        <v>0</v>
      </c>
      <c r="Q335" s="9" t="str">
        <f t="shared" si="117"/>
        <v>Tốt</v>
      </c>
      <c r="R335" s="10"/>
      <c r="S335" s="17"/>
      <c r="T335" s="19"/>
      <c r="U335" s="5"/>
      <c r="V335" s="19"/>
      <c r="W335" s="5"/>
      <c r="X335" s="19"/>
      <c r="Y335" s="5"/>
      <c r="Z335" s="19"/>
      <c r="AA335" s="5"/>
      <c r="AB335" s="19"/>
      <c r="AC335" s="5"/>
      <c r="AD335" s="226"/>
      <c r="AE335" s="9"/>
      <c r="AF335" s="5"/>
      <c r="AG335" s="226"/>
      <c r="AH335" s="9"/>
      <c r="AI335" s="227"/>
      <c r="AJ335" s="9"/>
      <c r="AK335" s="9"/>
      <c r="AL335" s="9"/>
      <c r="AM335" s="9"/>
      <c r="AN335" s="5"/>
      <c r="AO335" s="5"/>
      <c r="AP335" s="9"/>
      <c r="AQ335" s="5"/>
      <c r="AR335" s="25"/>
      <c r="AS335" s="25"/>
    </row>
    <row r="336" spans="1:45" s="7" customFormat="1" ht="20.100000000000001" hidden="1" customHeight="1" x14ac:dyDescent="0.25">
      <c r="A336" s="86">
        <f t="shared" si="128"/>
        <v>289</v>
      </c>
      <c r="B336" s="77" t="s">
        <v>199</v>
      </c>
      <c r="C336" s="86" t="s">
        <v>686</v>
      </c>
      <c r="D336" s="38"/>
      <c r="E336" s="5" t="str">
        <f>VLOOKUP($C336,'[4]Gui chi Quynh'!$D$7:$F$393,3,0)</f>
        <v>A3</v>
      </c>
      <c r="F336" s="19">
        <f>VLOOKUP(E336,Sheet1!$B$2:$C$12,2,TRUE)</f>
        <v>8</v>
      </c>
      <c r="G336" s="5" t="str">
        <f>VLOOKUP($C336,'[5]Gui chi Quynh'!$C$7:$E$391,3,0)</f>
        <v>A1</v>
      </c>
      <c r="H336" s="19">
        <f>VLOOKUP(G336,Sheet1!$B$2:$C$12,2,TRUE)</f>
        <v>10</v>
      </c>
      <c r="I336" s="5" t="str">
        <f>VLOOKUP($C336,'[6]Gui chi Quynh'!$C$7:$E$389,3,0)</f>
        <v>A1</v>
      </c>
      <c r="J336" s="19">
        <f>VLOOKUP(I336,Sheet1!$B$2:$C$12,2,TRUE)</f>
        <v>10</v>
      </c>
      <c r="K336" s="5" t="str">
        <f>VLOOKUP($C336,'[7]Gui chi Quynh'!$C$7:$E$389,3,0)</f>
        <v>A2</v>
      </c>
      <c r="L336" s="19">
        <f>VLOOKUP(K336,Sheet1!$B$2:$C$12,2,TRUE)</f>
        <v>9</v>
      </c>
      <c r="M336" s="5" t="str">
        <f>VLOOKUP($C336,'[8]Gui chi Quynh'!$C$7:$E$388,3,0)</f>
        <v>A4</v>
      </c>
      <c r="N336" s="19">
        <f>VLOOKUP(M336,Sheet1!$B$2:$C$12,2,TRUE)</f>
        <v>7</v>
      </c>
      <c r="O336" s="5">
        <f t="shared" si="126"/>
        <v>8.8000000000000007</v>
      </c>
      <c r="P336" s="226">
        <f t="shared" si="127"/>
        <v>0</v>
      </c>
      <c r="Q336" s="9" t="str">
        <f t="shared" si="117"/>
        <v>Xuất sắc</v>
      </c>
      <c r="R336" s="10"/>
      <c r="S336" s="17"/>
      <c r="T336" s="19"/>
      <c r="U336" s="5"/>
      <c r="V336" s="19"/>
      <c r="W336" s="5"/>
      <c r="X336" s="19"/>
      <c r="Y336" s="5"/>
      <c r="Z336" s="19"/>
      <c r="AA336" s="5"/>
      <c r="AB336" s="19"/>
      <c r="AC336" s="5"/>
      <c r="AD336" s="226"/>
      <c r="AE336" s="9"/>
      <c r="AF336" s="5"/>
      <c r="AG336" s="226"/>
      <c r="AH336" s="9"/>
      <c r="AI336" s="227"/>
      <c r="AJ336" s="9"/>
      <c r="AK336" s="9"/>
      <c r="AL336" s="9"/>
      <c r="AM336" s="9"/>
      <c r="AN336" s="5"/>
      <c r="AO336" s="5"/>
      <c r="AP336" s="9"/>
      <c r="AQ336" s="5"/>
      <c r="AR336" s="25"/>
      <c r="AS336" s="25"/>
    </row>
    <row r="337" spans="1:45" s="7" customFormat="1" ht="54.75" customHeight="1" x14ac:dyDescent="0.25">
      <c r="A337" s="314">
        <f t="shared" si="128"/>
        <v>290</v>
      </c>
      <c r="B337" s="320" t="s">
        <v>373</v>
      </c>
      <c r="C337" s="314" t="s">
        <v>696</v>
      </c>
      <c r="D337" s="321"/>
      <c r="E337" s="16" t="str">
        <f>VLOOKUP($C337,'[4]Gui chi Quynh'!$D$7:$F$393,3,0)</f>
        <v>A DN</v>
      </c>
      <c r="F337" s="16"/>
      <c r="G337" s="16" t="str">
        <f>VLOOKUP($C337,'[5]Gui chi Quynh'!$C$7:$E$391,3,0)</f>
        <v>A DN</v>
      </c>
      <c r="H337" s="16"/>
      <c r="I337" s="16" t="str">
        <f>VLOOKUP($C337,'[6]Gui chi Quynh'!$C$7:$E$389,3,0)</f>
        <v>A DN</v>
      </c>
      <c r="J337" s="16"/>
      <c r="K337" s="16" t="str">
        <f>VLOOKUP($C337,'[7]Gui chi Quynh'!$C$7:$E$389,3,0)</f>
        <v>A4</v>
      </c>
      <c r="L337" s="16">
        <f>VLOOKUP(K337,Sheet1!$B$2:$C$12,2,TRUE)</f>
        <v>7</v>
      </c>
      <c r="M337" s="16" t="str">
        <f>VLOOKUP($C337,'[8]Gui chi Quynh'!$C$7:$E$388,3,0)</f>
        <v>A3</v>
      </c>
      <c r="N337" s="16">
        <f>VLOOKUP(M337,Sheet1!$B$2:$C$12,2,TRUE)</f>
        <v>8</v>
      </c>
      <c r="O337" s="16">
        <f>ROUND(AVERAGE(L337,N337),2)</f>
        <v>7.5</v>
      </c>
      <c r="P337" s="318">
        <f t="shared" si="127"/>
        <v>0</v>
      </c>
      <c r="Q337" s="319" t="str">
        <f t="shared" si="117"/>
        <v>Tốt</v>
      </c>
      <c r="R337" s="300" t="s">
        <v>945</v>
      </c>
      <c r="S337" s="17"/>
      <c r="T337" s="19"/>
      <c r="U337" s="5"/>
      <c r="V337" s="19"/>
      <c r="W337" s="5"/>
      <c r="X337" s="19"/>
      <c r="Y337" s="5"/>
      <c r="Z337" s="19"/>
      <c r="AA337" s="5"/>
      <c r="AB337" s="19"/>
      <c r="AC337" s="5"/>
      <c r="AD337" s="226"/>
      <c r="AE337" s="9"/>
      <c r="AF337" s="5"/>
      <c r="AG337" s="226"/>
      <c r="AH337" s="9"/>
      <c r="AI337" s="227"/>
      <c r="AJ337" s="9"/>
      <c r="AK337" s="9"/>
      <c r="AL337" s="9"/>
      <c r="AM337" s="9"/>
      <c r="AN337" s="5"/>
      <c r="AO337" s="5"/>
      <c r="AP337" s="9"/>
      <c r="AQ337" s="5"/>
      <c r="AR337" s="232" t="s">
        <v>878</v>
      </c>
      <c r="AS337" s="25"/>
    </row>
    <row r="338" spans="1:45" s="7" customFormat="1" ht="20.100000000000001" hidden="1" customHeight="1" x14ac:dyDescent="0.25">
      <c r="A338" s="86">
        <f t="shared" si="128"/>
        <v>291</v>
      </c>
      <c r="B338" s="77" t="s">
        <v>202</v>
      </c>
      <c r="C338" s="86" t="s">
        <v>689</v>
      </c>
      <c r="D338" s="38"/>
      <c r="E338" s="5" t="str">
        <f>VLOOKUP($C338,'[4]Gui chi Quynh'!$D$7:$F$393,3,0)</f>
        <v>A3</v>
      </c>
      <c r="F338" s="19">
        <f>VLOOKUP(E338,Sheet1!$B$2:$C$12,2,TRUE)</f>
        <v>8</v>
      </c>
      <c r="G338" s="5" t="str">
        <f>VLOOKUP($C338,'[5]Gui chi Quynh'!$C$7:$E$391,3,0)</f>
        <v>A3</v>
      </c>
      <c r="H338" s="19">
        <f>VLOOKUP(G338,Sheet1!$B$2:$C$12,2,TRUE)</f>
        <v>8</v>
      </c>
      <c r="I338" s="5" t="str">
        <f>VLOOKUP($C338,'[6]Gui chi Quynh'!$C$7:$E$389,3,0)</f>
        <v>A4</v>
      </c>
      <c r="J338" s="19">
        <f>VLOOKUP(I338,Sheet1!$B$2:$C$12,2,TRUE)</f>
        <v>7</v>
      </c>
      <c r="K338" s="5" t="str">
        <f>VLOOKUP($C338,'[7]Gui chi Quynh'!$C$7:$E$389,3,0)</f>
        <v>A3</v>
      </c>
      <c r="L338" s="19">
        <f>VLOOKUP(K338,Sheet1!$B$2:$C$12,2,TRUE)</f>
        <v>8</v>
      </c>
      <c r="M338" s="5" t="str">
        <f>VLOOKUP($C338,'[8]Gui chi Quynh'!$C$7:$E$388,3,0)</f>
        <v>A3</v>
      </c>
      <c r="N338" s="19">
        <f>VLOOKUP(M338,Sheet1!$B$2:$C$12,2,TRUE)</f>
        <v>8</v>
      </c>
      <c r="O338" s="5">
        <f t="shared" si="126"/>
        <v>7.8</v>
      </c>
      <c r="P338" s="226">
        <f t="shared" si="127"/>
        <v>0</v>
      </c>
      <c r="Q338" s="9" t="str">
        <f t="shared" si="117"/>
        <v>Tốt</v>
      </c>
      <c r="R338" s="10"/>
      <c r="S338" s="17"/>
      <c r="T338" s="19"/>
      <c r="U338" s="5"/>
      <c r="V338" s="19"/>
      <c r="W338" s="5"/>
      <c r="X338" s="19"/>
      <c r="Y338" s="5"/>
      <c r="Z338" s="19"/>
      <c r="AA338" s="5"/>
      <c r="AB338" s="19"/>
      <c r="AC338" s="5"/>
      <c r="AD338" s="226"/>
      <c r="AE338" s="9"/>
      <c r="AF338" s="5"/>
      <c r="AG338" s="226"/>
      <c r="AH338" s="9"/>
      <c r="AI338" s="227"/>
      <c r="AJ338" s="9"/>
      <c r="AK338" s="9"/>
      <c r="AL338" s="9"/>
      <c r="AM338" s="9"/>
      <c r="AN338" s="5"/>
      <c r="AO338" s="5"/>
      <c r="AP338" s="9"/>
      <c r="AQ338" s="5"/>
      <c r="AR338" s="25"/>
      <c r="AS338" s="25"/>
    </row>
    <row r="339" spans="1:45" s="7" customFormat="1" ht="20.100000000000001" hidden="1" customHeight="1" x14ac:dyDescent="0.25">
      <c r="A339" s="86">
        <f t="shared" si="128"/>
        <v>292</v>
      </c>
      <c r="B339" s="77" t="s">
        <v>204</v>
      </c>
      <c r="C339" s="86" t="s">
        <v>691</v>
      </c>
      <c r="D339" s="38"/>
      <c r="E339" s="5" t="str">
        <f>VLOOKUP($C339,'[4]Gui chi Quynh'!$D$7:$F$393,3,0)</f>
        <v>A3</v>
      </c>
      <c r="F339" s="19">
        <f>VLOOKUP(E339,Sheet1!$B$2:$C$12,2,TRUE)</f>
        <v>8</v>
      </c>
      <c r="G339" s="5" t="str">
        <f>VLOOKUP($C339,'[5]Gui chi Quynh'!$C$7:$E$391,3,0)</f>
        <v>A2</v>
      </c>
      <c r="H339" s="19">
        <f>VLOOKUP(G339,Sheet1!$B$2:$C$12,2,TRUE)</f>
        <v>9</v>
      </c>
      <c r="I339" s="5" t="str">
        <f>VLOOKUP($C339,'[6]Gui chi Quynh'!$C$7:$E$389,3,0)</f>
        <v>A3</v>
      </c>
      <c r="J339" s="19">
        <f>VLOOKUP(I339,Sheet1!$B$2:$C$12,2,TRUE)</f>
        <v>8</v>
      </c>
      <c r="K339" s="5" t="str">
        <f>VLOOKUP($C339,'[7]Gui chi Quynh'!$C$7:$E$389,3,0)</f>
        <v>A3</v>
      </c>
      <c r="L339" s="19">
        <f>VLOOKUP(K339,Sheet1!$B$2:$C$12,2,TRUE)</f>
        <v>8</v>
      </c>
      <c r="M339" s="5" t="str">
        <f>VLOOKUP($C339,'[8]Gui chi Quynh'!$C$7:$E$388,3,0)</f>
        <v>A3</v>
      </c>
      <c r="N339" s="19">
        <f>VLOOKUP(M339,Sheet1!$B$2:$C$12,2,TRUE)</f>
        <v>8</v>
      </c>
      <c r="O339" s="5">
        <f t="shared" si="126"/>
        <v>8.1999999999999993</v>
      </c>
      <c r="P339" s="226">
        <f t="shared" si="127"/>
        <v>0</v>
      </c>
      <c r="Q339" s="9" t="str">
        <f t="shared" si="117"/>
        <v>Xuất sắc</v>
      </c>
      <c r="R339" s="10"/>
      <c r="S339" s="17"/>
      <c r="T339" s="19"/>
      <c r="U339" s="5"/>
      <c r="V339" s="19"/>
      <c r="W339" s="5"/>
      <c r="X339" s="19"/>
      <c r="Y339" s="5"/>
      <c r="Z339" s="19"/>
      <c r="AA339" s="5"/>
      <c r="AB339" s="19"/>
      <c r="AC339" s="5"/>
      <c r="AD339" s="226"/>
      <c r="AE339" s="9"/>
      <c r="AF339" s="5"/>
      <c r="AG339" s="226"/>
      <c r="AH339" s="9"/>
      <c r="AI339" s="227"/>
      <c r="AJ339" s="9"/>
      <c r="AK339" s="9"/>
      <c r="AL339" s="9"/>
      <c r="AM339" s="9"/>
      <c r="AN339" s="5"/>
      <c r="AO339" s="5"/>
      <c r="AP339" s="9"/>
      <c r="AQ339" s="5"/>
      <c r="AR339" s="25"/>
      <c r="AS339" s="25"/>
    </row>
    <row r="340" spans="1:45" s="7" customFormat="1" ht="29.25" hidden="1" customHeight="1" x14ac:dyDescent="0.25">
      <c r="A340" s="86">
        <f t="shared" si="128"/>
        <v>293</v>
      </c>
      <c r="B340" s="77" t="s">
        <v>203</v>
      </c>
      <c r="C340" s="86" t="s">
        <v>690</v>
      </c>
      <c r="D340" s="38"/>
      <c r="E340" s="5" t="str">
        <f>VLOOKUP($C340,'[4]Gui chi Quynh'!$D$7:$F$393,3,0)</f>
        <v>A3</v>
      </c>
      <c r="F340" s="19">
        <f>VLOOKUP(E340,Sheet1!$B$2:$C$12,2,TRUE)</f>
        <v>8</v>
      </c>
      <c r="G340" s="5" t="str">
        <f>VLOOKUP($C340,'[5]Gui chi Quynh'!$C$7:$E$391,3,0)</f>
        <v>A4</v>
      </c>
      <c r="H340" s="19">
        <f>VLOOKUP(G340,Sheet1!$B$2:$C$12,2,TRUE)</f>
        <v>7</v>
      </c>
      <c r="I340" s="236" t="str">
        <f>VLOOKUP($C340,'[6]Gui chi Quynh'!$C$7:$E$389,3,0)</f>
        <v>B2</v>
      </c>
      <c r="J340" s="19">
        <f>VLOOKUP(I340,Sheet1!$B$2:$C$12,2,TRUE)</f>
        <v>5</v>
      </c>
      <c r="K340" s="236" t="str">
        <f>VLOOKUP($C340,'[7]Gui chi Quynh'!$C$7:$E$389,3,0)</f>
        <v>B2</v>
      </c>
      <c r="L340" s="19">
        <f>VLOOKUP(K340,Sheet1!$B$2:$C$12,2,TRUE)</f>
        <v>5</v>
      </c>
      <c r="M340" s="5" t="str">
        <f>VLOOKUP($C340,'[8]Gui chi Quynh'!$C$7:$E$388,3,0)</f>
        <v>A4</v>
      </c>
      <c r="N340" s="19">
        <f>VLOOKUP(M340,Sheet1!$B$2:$C$12,2,TRUE)</f>
        <v>7</v>
      </c>
      <c r="O340" s="5">
        <f t="shared" si="126"/>
        <v>6.4</v>
      </c>
      <c r="P340" s="226">
        <f t="shared" si="127"/>
        <v>0</v>
      </c>
      <c r="Q340" s="9" t="str">
        <f t="shared" si="117"/>
        <v>Tốt</v>
      </c>
      <c r="R340" s="300" t="s">
        <v>958</v>
      </c>
      <c r="S340" s="17"/>
      <c r="T340" s="19"/>
      <c r="U340" s="5"/>
      <c r="V340" s="19"/>
      <c r="W340" s="5"/>
      <c r="X340" s="19"/>
      <c r="Y340" s="5"/>
      <c r="Z340" s="19"/>
      <c r="AA340" s="5"/>
      <c r="AB340" s="19"/>
      <c r="AC340" s="5"/>
      <c r="AD340" s="226"/>
      <c r="AE340" s="9"/>
      <c r="AF340" s="5"/>
      <c r="AG340" s="226"/>
      <c r="AH340" s="9"/>
      <c r="AI340" s="227"/>
      <c r="AJ340" s="9"/>
      <c r="AK340" s="9"/>
      <c r="AL340" s="9"/>
      <c r="AM340" s="9"/>
      <c r="AN340" s="5"/>
      <c r="AO340" s="5"/>
      <c r="AP340" s="9"/>
      <c r="AQ340" s="5"/>
      <c r="AR340" s="25"/>
      <c r="AS340" s="25"/>
    </row>
    <row r="341" spans="1:45" s="7" customFormat="1" ht="20.100000000000001" hidden="1" customHeight="1" x14ac:dyDescent="0.25">
      <c r="A341" s="86">
        <f t="shared" si="128"/>
        <v>294</v>
      </c>
      <c r="B341" s="77" t="s">
        <v>286</v>
      </c>
      <c r="C341" s="86" t="s">
        <v>685</v>
      </c>
      <c r="D341" s="38"/>
      <c r="E341" s="5" t="str">
        <f>VLOOKUP($C341,'[4]Gui chi Quynh'!$D$7:$F$393,3,0)</f>
        <v>A3</v>
      </c>
      <c r="F341" s="19">
        <f>VLOOKUP(E341,Sheet1!$B$2:$C$12,2,TRUE)</f>
        <v>8</v>
      </c>
      <c r="G341" s="5" t="str">
        <f>VLOOKUP($C341,'[5]Gui chi Quynh'!$C$7:$E$391,3,0)</f>
        <v>A2</v>
      </c>
      <c r="H341" s="19">
        <f>VLOOKUP(G341,Sheet1!$B$2:$C$12,2,TRUE)</f>
        <v>9</v>
      </c>
      <c r="I341" s="5" t="str">
        <f>VLOOKUP($C341,'[6]Gui chi Quynh'!$C$7:$E$389,3,0)</f>
        <v>A2</v>
      </c>
      <c r="J341" s="19">
        <f>VLOOKUP(I341,Sheet1!$B$2:$C$12,2,TRUE)</f>
        <v>9</v>
      </c>
      <c r="K341" s="5" t="str">
        <f>VLOOKUP($C341,'[7]Gui chi Quynh'!$C$7:$E$389,3,0)</f>
        <v>A2</v>
      </c>
      <c r="L341" s="19">
        <f>VLOOKUP(K341,Sheet1!$B$2:$C$12,2,TRUE)</f>
        <v>9</v>
      </c>
      <c r="M341" s="5" t="str">
        <f>VLOOKUP($C341,'[8]Gui chi Quynh'!$C$7:$E$388,3,0)</f>
        <v>A2</v>
      </c>
      <c r="N341" s="19">
        <f>VLOOKUP(M341,Sheet1!$B$2:$C$12,2,TRUE)</f>
        <v>9</v>
      </c>
      <c r="O341" s="5">
        <f t="shared" si="126"/>
        <v>8.8000000000000007</v>
      </c>
      <c r="P341" s="226">
        <f t="shared" si="127"/>
        <v>0</v>
      </c>
      <c r="Q341" s="9" t="str">
        <f t="shared" si="117"/>
        <v>Xuất sắc</v>
      </c>
      <c r="R341" s="301"/>
      <c r="S341" s="17"/>
      <c r="T341" s="19"/>
      <c r="U341" s="5"/>
      <c r="V341" s="19"/>
      <c r="W341" s="5"/>
      <c r="X341" s="19"/>
      <c r="Y341" s="5"/>
      <c r="Z341" s="19"/>
      <c r="AA341" s="5"/>
      <c r="AB341" s="19"/>
      <c r="AC341" s="5"/>
      <c r="AD341" s="226"/>
      <c r="AE341" s="9"/>
      <c r="AF341" s="5"/>
      <c r="AG341" s="226"/>
      <c r="AH341" s="9"/>
      <c r="AI341" s="227"/>
      <c r="AJ341" s="9"/>
      <c r="AK341" s="9"/>
      <c r="AL341" s="9"/>
      <c r="AM341" s="9"/>
      <c r="AN341" s="5"/>
      <c r="AO341" s="5"/>
      <c r="AP341" s="9"/>
      <c r="AQ341" s="5"/>
      <c r="AR341" s="25"/>
      <c r="AS341" s="25"/>
    </row>
    <row r="342" spans="1:45" s="7" customFormat="1" ht="20.100000000000001" hidden="1" customHeight="1" x14ac:dyDescent="0.25">
      <c r="A342" s="86">
        <f t="shared" si="128"/>
        <v>295</v>
      </c>
      <c r="B342" s="77" t="s">
        <v>288</v>
      </c>
      <c r="C342" s="86" t="s">
        <v>693</v>
      </c>
      <c r="D342" s="38"/>
      <c r="E342" s="5" t="str">
        <f>VLOOKUP($C342,'[4]Gui chi Quynh'!$D$7:$F$393,3,0)</f>
        <v>A3</v>
      </c>
      <c r="F342" s="19">
        <f>VLOOKUP(E342,Sheet1!$B$2:$C$12,2,TRUE)</f>
        <v>8</v>
      </c>
      <c r="G342" s="5" t="str">
        <f>VLOOKUP($C342,'[5]Gui chi Quynh'!$C$7:$E$391,3,0)</f>
        <v>A4</v>
      </c>
      <c r="H342" s="19">
        <f>VLOOKUP(G342,Sheet1!$B$2:$C$12,2,TRUE)</f>
        <v>7</v>
      </c>
      <c r="I342" s="5" t="str">
        <f>VLOOKUP($C342,'[6]Gui chi Quynh'!$C$7:$E$389,3,0)</f>
        <v>A4</v>
      </c>
      <c r="J342" s="19">
        <f>VLOOKUP(I342,Sheet1!$B$2:$C$12,2,TRUE)</f>
        <v>7</v>
      </c>
      <c r="K342" s="5" t="str">
        <f>VLOOKUP($C342,'[7]Gui chi Quynh'!$C$7:$E$389,3,0)</f>
        <v>A4</v>
      </c>
      <c r="L342" s="19">
        <f>VLOOKUP(K342,Sheet1!$B$2:$C$12,2,TRUE)</f>
        <v>7</v>
      </c>
      <c r="M342" s="5" t="str">
        <f>VLOOKUP($C342,'[8]Gui chi Quynh'!$C$7:$E$388,3,0)</f>
        <v>A4</v>
      </c>
      <c r="N342" s="19">
        <f>VLOOKUP(M342,Sheet1!$B$2:$C$12,2,TRUE)</f>
        <v>7</v>
      </c>
      <c r="O342" s="5">
        <f t="shared" si="126"/>
        <v>7.2</v>
      </c>
      <c r="P342" s="226">
        <f t="shared" si="127"/>
        <v>0</v>
      </c>
      <c r="Q342" s="9" t="str">
        <f t="shared" si="117"/>
        <v>Tốt</v>
      </c>
      <c r="R342" s="301"/>
      <c r="S342" s="17"/>
      <c r="T342" s="19"/>
      <c r="U342" s="5"/>
      <c r="V342" s="19"/>
      <c r="W342" s="5"/>
      <c r="X342" s="19"/>
      <c r="Y342" s="5"/>
      <c r="Z342" s="19"/>
      <c r="AA342" s="5"/>
      <c r="AB342" s="19"/>
      <c r="AC342" s="5"/>
      <c r="AD342" s="226"/>
      <c r="AE342" s="9"/>
      <c r="AF342" s="5"/>
      <c r="AG342" s="226"/>
      <c r="AH342" s="9"/>
      <c r="AI342" s="227"/>
      <c r="AJ342" s="9"/>
      <c r="AK342" s="9"/>
      <c r="AL342" s="9"/>
      <c r="AM342" s="9"/>
      <c r="AN342" s="5"/>
      <c r="AO342" s="5"/>
      <c r="AP342" s="9"/>
      <c r="AQ342" s="5"/>
      <c r="AR342" s="25"/>
      <c r="AS342" s="25"/>
    </row>
    <row r="343" spans="1:45" s="7" customFormat="1" ht="20.100000000000001" hidden="1" customHeight="1" x14ac:dyDescent="0.25">
      <c r="A343" s="86">
        <f t="shared" si="128"/>
        <v>296</v>
      </c>
      <c r="B343" s="80" t="s">
        <v>359</v>
      </c>
      <c r="C343" s="117" t="s">
        <v>410</v>
      </c>
      <c r="D343" s="38"/>
      <c r="E343" s="5" t="str">
        <f>VLOOKUP($C343,'[4]Gui chi Quynh'!$D$7:$F$393,3,0)</f>
        <v>A3</v>
      </c>
      <c r="F343" s="19">
        <f>VLOOKUP(E343,Sheet1!$B$2:$C$12,2,TRUE)</f>
        <v>8</v>
      </c>
      <c r="G343" s="5" t="str">
        <f>VLOOKUP($C343,'[5]Gui chi Quynh'!$C$7:$E$391,3,0)</f>
        <v>A3</v>
      </c>
      <c r="H343" s="19">
        <f>VLOOKUP(G343,Sheet1!$B$2:$C$12,2,TRUE)</f>
        <v>8</v>
      </c>
      <c r="I343" s="5" t="str">
        <f>VLOOKUP($C343,'[6]Gui chi Quynh'!$C$7:$E$389,3,0)</f>
        <v>A3</v>
      </c>
      <c r="J343" s="19">
        <f>VLOOKUP(I343,Sheet1!$B$2:$C$12,2,TRUE)</f>
        <v>8</v>
      </c>
      <c r="K343" s="5" t="str">
        <f>VLOOKUP($C343,'[7]Gui chi Quynh'!$C$7:$E$389,3,0)</f>
        <v>A3</v>
      </c>
      <c r="L343" s="19">
        <f>VLOOKUP(K343,Sheet1!$B$2:$C$12,2,TRUE)</f>
        <v>8</v>
      </c>
      <c r="M343" s="5" t="str">
        <f>VLOOKUP($C343,'[8]Gui chi Quynh'!$C$7:$E$388,3,0)</f>
        <v>A3</v>
      </c>
      <c r="N343" s="19">
        <f>VLOOKUP(M343,Sheet1!$B$2:$C$12,2,TRUE)</f>
        <v>8</v>
      </c>
      <c r="O343" s="5">
        <f t="shared" si="126"/>
        <v>8</v>
      </c>
      <c r="P343" s="226">
        <f t="shared" si="127"/>
        <v>0</v>
      </c>
      <c r="Q343" s="9" t="str">
        <f t="shared" si="117"/>
        <v>Xuất sắc</v>
      </c>
      <c r="R343" s="301"/>
      <c r="S343" s="17"/>
      <c r="T343" s="19"/>
      <c r="U343" s="5"/>
      <c r="V343" s="19"/>
      <c r="W343" s="5"/>
      <c r="X343" s="19"/>
      <c r="Y343" s="5"/>
      <c r="Z343" s="19"/>
      <c r="AA343" s="5"/>
      <c r="AB343" s="19"/>
      <c r="AC343" s="5"/>
      <c r="AD343" s="226"/>
      <c r="AE343" s="9"/>
      <c r="AF343" s="5"/>
      <c r="AG343" s="226"/>
      <c r="AH343" s="9"/>
      <c r="AI343" s="227"/>
      <c r="AJ343" s="9"/>
      <c r="AK343" s="9"/>
      <c r="AL343" s="9"/>
      <c r="AM343" s="9"/>
      <c r="AN343" s="5"/>
      <c r="AO343" s="5"/>
      <c r="AP343" s="9"/>
      <c r="AQ343" s="5"/>
      <c r="AR343" s="25"/>
      <c r="AS343" s="25"/>
    </row>
    <row r="344" spans="1:45" s="7" customFormat="1" ht="20.100000000000001" hidden="1" customHeight="1" x14ac:dyDescent="0.25">
      <c r="A344" s="86">
        <f t="shared" si="128"/>
        <v>297</v>
      </c>
      <c r="B344" s="77" t="s">
        <v>205</v>
      </c>
      <c r="C344" s="86" t="s">
        <v>684</v>
      </c>
      <c r="D344" s="38"/>
      <c r="E344" s="5" t="str">
        <f>VLOOKUP($C344,'[4]Gui chi Quynh'!$D$7:$F$393,3,0)</f>
        <v>A1</v>
      </c>
      <c r="F344" s="19">
        <f>VLOOKUP(E344,Sheet1!$B$2:$C$12,2,TRUE)</f>
        <v>10</v>
      </c>
      <c r="G344" s="5" t="str">
        <f>VLOOKUP($C344,'[5]Gui chi Quynh'!$C$7:$E$391,3,0)</f>
        <v>A2</v>
      </c>
      <c r="H344" s="19">
        <f>VLOOKUP(G344,Sheet1!$B$2:$C$12,2,TRUE)</f>
        <v>9</v>
      </c>
      <c r="I344" s="5" t="str">
        <f>VLOOKUP($C344,'[6]Gui chi Quynh'!$C$7:$E$389,3,0)</f>
        <v>A2</v>
      </c>
      <c r="J344" s="19">
        <f>VLOOKUP(I344,Sheet1!$B$2:$C$12,2,TRUE)</f>
        <v>9</v>
      </c>
      <c r="K344" s="5" t="str">
        <f>VLOOKUP($C344,'[7]Gui chi Quynh'!$C$7:$E$389,3,0)</f>
        <v>A3</v>
      </c>
      <c r="L344" s="19">
        <f>VLOOKUP(K344,Sheet1!$B$2:$C$12,2,TRUE)</f>
        <v>8</v>
      </c>
      <c r="M344" s="5" t="str">
        <f>VLOOKUP($C344,'[8]Gui chi Quynh'!$C$7:$E$388,3,0)</f>
        <v>A3</v>
      </c>
      <c r="N344" s="19">
        <f>VLOOKUP(M344,Sheet1!$B$2:$C$12,2,TRUE)</f>
        <v>8</v>
      </c>
      <c r="O344" s="5">
        <f t="shared" si="126"/>
        <v>8.8000000000000007</v>
      </c>
      <c r="P344" s="226">
        <f t="shared" si="127"/>
        <v>0</v>
      </c>
      <c r="Q344" s="9" t="str">
        <f t="shared" si="117"/>
        <v>Xuất sắc</v>
      </c>
      <c r="R344" s="301"/>
      <c r="S344" s="17"/>
      <c r="T344" s="19"/>
      <c r="U344" s="5"/>
      <c r="V344" s="19"/>
      <c r="W344" s="5"/>
      <c r="X344" s="19"/>
      <c r="Y344" s="5"/>
      <c r="Z344" s="19"/>
      <c r="AA344" s="5"/>
      <c r="AB344" s="19"/>
      <c r="AC344" s="5"/>
      <c r="AD344" s="226"/>
      <c r="AE344" s="9"/>
      <c r="AF344" s="5"/>
      <c r="AG344" s="226"/>
      <c r="AH344" s="9"/>
      <c r="AI344" s="227"/>
      <c r="AJ344" s="9"/>
      <c r="AK344" s="9"/>
      <c r="AL344" s="9"/>
      <c r="AM344" s="9"/>
      <c r="AN344" s="5"/>
      <c r="AO344" s="5"/>
      <c r="AP344" s="9"/>
      <c r="AQ344" s="5"/>
      <c r="AR344" s="25"/>
      <c r="AS344" s="25"/>
    </row>
    <row r="345" spans="1:45" s="7" customFormat="1" ht="20.100000000000001" hidden="1" customHeight="1" x14ac:dyDescent="0.25">
      <c r="A345" s="86">
        <f t="shared" si="128"/>
        <v>298</v>
      </c>
      <c r="B345" s="77" t="s">
        <v>201</v>
      </c>
      <c r="C345" s="86" t="s">
        <v>688</v>
      </c>
      <c r="D345" s="38"/>
      <c r="E345" s="5" t="str">
        <f>VLOOKUP($C345,'[4]Gui chi Quynh'!$D$7:$F$393,3,0)</f>
        <v>A4</v>
      </c>
      <c r="F345" s="19">
        <f>VLOOKUP(E345,Sheet1!$B$2:$C$12,2,TRUE)</f>
        <v>7</v>
      </c>
      <c r="G345" s="236" t="str">
        <f>VLOOKUP($C345,'[5]Gui chi Quynh'!$C$7:$E$391,3,0)</f>
        <v>B1</v>
      </c>
      <c r="H345" s="19">
        <f>VLOOKUP(G345,Sheet1!$B$2:$C$12,2,TRUE)</f>
        <v>6</v>
      </c>
      <c r="I345" s="5" t="str">
        <f>VLOOKUP($C345,'[6]Gui chi Quynh'!$C$7:$E$389,3,0)</f>
        <v>A4</v>
      </c>
      <c r="J345" s="19">
        <f>VLOOKUP(I345,Sheet1!$B$2:$C$12,2,TRUE)</f>
        <v>7</v>
      </c>
      <c r="K345" s="5" t="str">
        <f>VLOOKUP($C345,'[7]Gui chi Quynh'!$C$7:$E$389,3,0)</f>
        <v>A4</v>
      </c>
      <c r="L345" s="19">
        <f>VLOOKUP(K345,Sheet1!$B$2:$C$12,2,TRUE)</f>
        <v>7</v>
      </c>
      <c r="M345" s="5" t="str">
        <f>VLOOKUP($C345,'[8]Gui chi Quynh'!$C$7:$E$388,3,0)</f>
        <v>A4</v>
      </c>
      <c r="N345" s="19">
        <f>VLOOKUP(M345,Sheet1!$B$2:$C$12,2,TRUE)</f>
        <v>7</v>
      </c>
      <c r="O345" s="5">
        <f t="shared" si="126"/>
        <v>6.8</v>
      </c>
      <c r="P345" s="226">
        <f t="shared" si="127"/>
        <v>0</v>
      </c>
      <c r="Q345" s="9" t="str">
        <f t="shared" si="117"/>
        <v>Tốt</v>
      </c>
      <c r="R345" s="302" t="s">
        <v>957</v>
      </c>
      <c r="S345" s="17"/>
      <c r="T345" s="19"/>
      <c r="U345" s="5"/>
      <c r="V345" s="19"/>
      <c r="W345" s="5"/>
      <c r="X345" s="19"/>
      <c r="Y345" s="5"/>
      <c r="Z345" s="19"/>
      <c r="AA345" s="5"/>
      <c r="AB345" s="19"/>
      <c r="AC345" s="5"/>
      <c r="AD345" s="226"/>
      <c r="AE345" s="9"/>
      <c r="AF345" s="5"/>
      <c r="AG345" s="226"/>
      <c r="AH345" s="9"/>
      <c r="AI345" s="227"/>
      <c r="AJ345" s="9"/>
      <c r="AK345" s="9"/>
      <c r="AL345" s="9"/>
      <c r="AM345" s="9"/>
      <c r="AN345" s="5"/>
      <c r="AO345" s="5"/>
      <c r="AP345" s="9"/>
      <c r="AQ345" s="5"/>
      <c r="AR345" s="25"/>
      <c r="AS345" s="25"/>
    </row>
    <row r="346" spans="1:45" s="7" customFormat="1" ht="20.100000000000001" hidden="1" customHeight="1" x14ac:dyDescent="0.25">
      <c r="A346" s="86">
        <f t="shared" si="128"/>
        <v>299</v>
      </c>
      <c r="B346" s="80" t="s">
        <v>806</v>
      </c>
      <c r="C346" s="117" t="s">
        <v>818</v>
      </c>
      <c r="D346" s="38"/>
      <c r="E346" s="5" t="str">
        <f>VLOOKUP($C346,'[4]Gui chi Quynh'!$D$7:$F$393,3,0)</f>
        <v>A2</v>
      </c>
      <c r="F346" s="19">
        <f>VLOOKUP(E346,Sheet1!$B$2:$C$12,2,TRUE)</f>
        <v>9</v>
      </c>
      <c r="G346" s="5" t="str">
        <f>VLOOKUP($C346,'[5]Gui chi Quynh'!$C$7:$E$391,3,0)</f>
        <v>A2</v>
      </c>
      <c r="H346" s="19">
        <f>VLOOKUP(G346,Sheet1!$B$2:$C$12,2,TRUE)</f>
        <v>9</v>
      </c>
      <c r="I346" s="5" t="str">
        <f>VLOOKUP($C346,'[6]Gui chi Quynh'!$C$7:$E$389,3,0)</f>
        <v>A2</v>
      </c>
      <c r="J346" s="19">
        <f>VLOOKUP(I346,Sheet1!$B$2:$C$12,2,TRUE)</f>
        <v>9</v>
      </c>
      <c r="K346" s="5" t="str">
        <f>VLOOKUP($C346,'[7]Gui chi Quynh'!$C$7:$E$389,3,0)</f>
        <v>A3</v>
      </c>
      <c r="L346" s="19">
        <f>VLOOKUP(K346,Sheet1!$B$2:$C$12,2,TRUE)</f>
        <v>8</v>
      </c>
      <c r="M346" s="5" t="str">
        <f>VLOOKUP($C346,'[8]Gui chi Quynh'!$C$7:$E$388,3,0)</f>
        <v>A2</v>
      </c>
      <c r="N346" s="19">
        <f>VLOOKUP(M346,Sheet1!$B$2:$C$12,2,TRUE)</f>
        <v>9</v>
      </c>
      <c r="O346" s="5">
        <f t="shared" si="126"/>
        <v>8.8000000000000007</v>
      </c>
      <c r="P346" s="226">
        <f t="shared" si="127"/>
        <v>0</v>
      </c>
      <c r="Q346" s="9" t="str">
        <f t="shared" si="117"/>
        <v>Xuất sắc</v>
      </c>
      <c r="R346" s="10"/>
      <c r="S346" s="17"/>
      <c r="T346" s="19"/>
      <c r="U346" s="5"/>
      <c r="V346" s="19"/>
      <c r="W346" s="5"/>
      <c r="X346" s="19"/>
      <c r="Y346" s="5"/>
      <c r="Z346" s="19"/>
      <c r="AA346" s="5"/>
      <c r="AB346" s="19"/>
      <c r="AC346" s="5"/>
      <c r="AD346" s="226"/>
      <c r="AE346" s="9"/>
      <c r="AF346" s="5"/>
      <c r="AG346" s="226"/>
      <c r="AH346" s="9"/>
      <c r="AI346" s="227"/>
      <c r="AJ346" s="9"/>
      <c r="AK346" s="9"/>
      <c r="AL346" s="9"/>
      <c r="AM346" s="9"/>
      <c r="AN346" s="5"/>
      <c r="AO346" s="5"/>
      <c r="AP346" s="9"/>
      <c r="AQ346" s="5"/>
      <c r="AR346" s="25"/>
      <c r="AS346" s="25"/>
    </row>
    <row r="347" spans="1:45" s="7" customFormat="1" ht="20.100000000000001" hidden="1" customHeight="1" x14ac:dyDescent="0.25">
      <c r="A347" s="86">
        <f t="shared" si="128"/>
        <v>300</v>
      </c>
      <c r="B347" s="80" t="s">
        <v>807</v>
      </c>
      <c r="C347" s="117" t="s">
        <v>819</v>
      </c>
      <c r="D347" s="38"/>
      <c r="E347" s="5" t="str">
        <f>VLOOKUP($C347,'[4]Gui chi Quynh'!$D$7:$F$393,3,0)</f>
        <v>A4</v>
      </c>
      <c r="F347" s="19">
        <f>VLOOKUP(E347,Sheet1!$B$2:$C$12,2,TRUE)</f>
        <v>7</v>
      </c>
      <c r="G347" s="5" t="str">
        <f>VLOOKUP($C347,'[5]Gui chi Quynh'!$C$7:$E$391,3,0)</f>
        <v>A4</v>
      </c>
      <c r="H347" s="19">
        <f>VLOOKUP(G347,Sheet1!$B$2:$C$12,2,TRUE)</f>
        <v>7</v>
      </c>
      <c r="I347" s="5" t="str">
        <f>VLOOKUP($C347,'[6]Gui chi Quynh'!$C$7:$E$389,3,0)</f>
        <v>A4</v>
      </c>
      <c r="J347" s="19">
        <f>VLOOKUP(I347,Sheet1!$B$2:$C$12,2,TRUE)</f>
        <v>7</v>
      </c>
      <c r="K347" s="5" t="str">
        <f>VLOOKUP($C347,'[7]Gui chi Quynh'!$C$7:$E$389,3,0)</f>
        <v>A4</v>
      </c>
      <c r="L347" s="19">
        <f>VLOOKUP(K347,Sheet1!$B$2:$C$12,2,TRUE)</f>
        <v>7</v>
      </c>
      <c r="M347" s="5" t="str">
        <f>VLOOKUP($C347,'[8]Gui chi Quynh'!$C$7:$E$388,3,0)</f>
        <v>A3</v>
      </c>
      <c r="N347" s="19">
        <f>VLOOKUP(M347,Sheet1!$B$2:$C$12,2,TRUE)</f>
        <v>8</v>
      </c>
      <c r="O347" s="5">
        <f t="shared" si="126"/>
        <v>7.2</v>
      </c>
      <c r="P347" s="226">
        <f t="shared" si="127"/>
        <v>0</v>
      </c>
      <c r="Q347" s="9" t="str">
        <f t="shared" si="117"/>
        <v>Tốt</v>
      </c>
      <c r="R347" s="10"/>
      <c r="S347" s="17"/>
      <c r="T347" s="19"/>
      <c r="U347" s="5"/>
      <c r="V347" s="19"/>
      <c r="W347" s="5"/>
      <c r="X347" s="19"/>
      <c r="Y347" s="5"/>
      <c r="Z347" s="19"/>
      <c r="AA347" s="5"/>
      <c r="AB347" s="19"/>
      <c r="AC347" s="5"/>
      <c r="AD347" s="226"/>
      <c r="AE347" s="9"/>
      <c r="AF347" s="5"/>
      <c r="AG347" s="226"/>
      <c r="AH347" s="9"/>
      <c r="AI347" s="227"/>
      <c r="AJ347" s="9"/>
      <c r="AK347" s="9"/>
      <c r="AL347" s="9"/>
      <c r="AM347" s="9"/>
      <c r="AN347" s="5"/>
      <c r="AO347" s="5"/>
      <c r="AP347" s="9"/>
      <c r="AQ347" s="5"/>
      <c r="AR347" s="25"/>
      <c r="AS347" s="25"/>
    </row>
    <row r="348" spans="1:45" s="7" customFormat="1" ht="22.5" customHeight="1" x14ac:dyDescent="0.25">
      <c r="A348" s="307" t="s">
        <v>926</v>
      </c>
      <c r="B348" s="308" t="s">
        <v>927</v>
      </c>
      <c r="C348" s="309"/>
      <c r="D348" s="310"/>
      <c r="E348" s="309"/>
      <c r="F348" s="310"/>
      <c r="G348" s="309"/>
      <c r="H348" s="310"/>
      <c r="I348" s="309"/>
      <c r="J348" s="310"/>
      <c r="K348" s="309"/>
      <c r="L348" s="310"/>
      <c r="M348" s="309"/>
      <c r="N348" s="310"/>
      <c r="O348" s="309"/>
      <c r="P348" s="311"/>
      <c r="Q348" s="312">
        <f>COUNTA($Q$350:$Q$353)</f>
        <v>4</v>
      </c>
      <c r="R348" s="313" t="str">
        <f xml:space="preserve"> (COUNTIF($Q$350:$Q$353, "Xuất sắc") &amp; " Xuất sắc") &amp;" + "&amp; (COUNTIF($Q$350:$Q$353, "Tốt") &amp; " Tốt")</f>
        <v>2 Xuất sắc + 2 Tốt</v>
      </c>
      <c r="S348" s="224"/>
      <c r="T348" s="8"/>
      <c r="U348" s="224"/>
      <c r="V348" s="8"/>
      <c r="W348" s="224"/>
      <c r="X348" s="8"/>
      <c r="Y348" s="224"/>
      <c r="Z348" s="8"/>
      <c r="AA348" s="224"/>
      <c r="AB348" s="8"/>
      <c r="AC348" s="224"/>
      <c r="AD348" s="277"/>
      <c r="AE348" s="224"/>
      <c r="AF348" s="224"/>
      <c r="AG348" s="277"/>
      <c r="AH348" s="224"/>
      <c r="AI348" s="225"/>
      <c r="AJ348" s="8"/>
      <c r="AK348" s="224"/>
      <c r="AL348" s="8"/>
      <c r="AM348" s="224"/>
      <c r="AN348" s="8"/>
      <c r="AO348" s="224"/>
      <c r="AP348" s="8"/>
      <c r="AQ348" s="224"/>
      <c r="AR348" s="43"/>
      <c r="AS348" s="43"/>
    </row>
    <row r="349" spans="1:45" s="7" customFormat="1" ht="24.95" hidden="1" customHeight="1" x14ac:dyDescent="0.25">
      <c r="A349" s="261" t="s">
        <v>859</v>
      </c>
      <c r="B349" s="262" t="s">
        <v>860</v>
      </c>
      <c r="C349" s="261"/>
      <c r="D349" s="250"/>
      <c r="E349" s="248"/>
      <c r="F349" s="249"/>
      <c r="G349" s="248"/>
      <c r="H349" s="249"/>
      <c r="I349" s="248"/>
      <c r="J349" s="249"/>
      <c r="K349" s="249"/>
      <c r="L349" s="249"/>
      <c r="M349" s="249"/>
      <c r="N349" s="249"/>
      <c r="O349" s="248"/>
      <c r="P349" s="278"/>
      <c r="Q349" s="297"/>
      <c r="R349" s="283"/>
      <c r="S349" s="19"/>
      <c r="T349" s="19"/>
      <c r="U349" s="5"/>
      <c r="V349" s="19"/>
      <c r="W349" s="5"/>
      <c r="X349" s="19"/>
      <c r="Y349" s="5"/>
      <c r="Z349" s="19"/>
      <c r="AA349" s="5"/>
      <c r="AB349" s="19"/>
      <c r="AC349" s="5"/>
      <c r="AD349" s="226"/>
      <c r="AE349" s="9"/>
      <c r="AF349" s="5"/>
      <c r="AG349" s="226"/>
      <c r="AH349" s="9"/>
      <c r="AI349" s="227"/>
      <c r="AJ349" s="9"/>
      <c r="AK349" s="9"/>
      <c r="AL349" s="9"/>
      <c r="AM349" s="9"/>
      <c r="AN349" s="5"/>
      <c r="AO349" s="5"/>
      <c r="AP349" s="9"/>
      <c r="AQ349" s="5"/>
      <c r="AR349" s="25"/>
      <c r="AS349" s="25"/>
    </row>
    <row r="350" spans="1:45" s="7" customFormat="1" ht="21.75" hidden="1" customHeight="1" x14ac:dyDescent="0.25">
      <c r="A350" s="86" t="s">
        <v>940</v>
      </c>
      <c r="B350" s="80" t="s">
        <v>292</v>
      </c>
      <c r="C350" s="259" t="s">
        <v>697</v>
      </c>
      <c r="D350" s="235" t="s">
        <v>378</v>
      </c>
      <c r="E350" s="5" t="str">
        <f>VLOOKUP($C350,'[4]Gui chi Quynh'!$D$7:$F$393,3,0)</f>
        <v>A1</v>
      </c>
      <c r="F350" s="19">
        <f>VLOOKUP(E350,Sheet1!$B$2:$C$12,2,TRUE)</f>
        <v>10</v>
      </c>
      <c r="G350" s="5" t="str">
        <f>VLOOKUP($C350,'[5]Gui chi Quynh'!$C$7:$E$391,3,0)</f>
        <v>A1</v>
      </c>
      <c r="H350" s="19">
        <f>VLOOKUP(G350,Sheet1!$B$2:$C$12,2,TRUE)</f>
        <v>10</v>
      </c>
      <c r="I350" s="5" t="str">
        <f>VLOOKUP($C350,'[6]Gui chi Quynh'!$C$7:$E$389,3,0)</f>
        <v>A1</v>
      </c>
      <c r="J350" s="19">
        <f>VLOOKUP(I350,Sheet1!$B$2:$C$12,2,TRUE)</f>
        <v>10</v>
      </c>
      <c r="K350" s="5" t="str">
        <f>VLOOKUP($C350,'[7]Gui chi Quynh'!$C$7:$E$389,3,0)</f>
        <v>A1</v>
      </c>
      <c r="L350" s="19">
        <f>VLOOKUP(K350,Sheet1!$B$2:$C$12,2,TRUE)</f>
        <v>10</v>
      </c>
      <c r="M350" s="5" t="str">
        <f>VLOOKUP($C350,'[8]Gui chi Quynh'!$C$7:$E$388,3,0)</f>
        <v>A1</v>
      </c>
      <c r="N350" s="19">
        <f>VLOOKUP(M350,Sheet1!$B$2:$C$12,2,TRUE)</f>
        <v>10</v>
      </c>
      <c r="O350" s="5">
        <f>ROUND(AVERAGE(F350,H350,J350,L350,N350),2)</f>
        <v>10</v>
      </c>
      <c r="P350" s="226">
        <f>COUNTIF(D350:M350,"C*")*1+COUNTIF(D350:M350,"D")*2+COUNTIF(D350:M350,"E")*3</f>
        <v>0</v>
      </c>
      <c r="Q350" s="9" t="str">
        <f t="shared" si="117"/>
        <v>Xuất sắc</v>
      </c>
      <c r="R350" s="10"/>
      <c r="S350" s="17"/>
      <c r="T350" s="19"/>
      <c r="U350" s="5"/>
      <c r="V350" s="19"/>
      <c r="W350" s="5"/>
      <c r="X350" s="19"/>
      <c r="Y350" s="5"/>
      <c r="Z350" s="19"/>
      <c r="AA350" s="5"/>
      <c r="AB350" s="19"/>
      <c r="AC350" s="5"/>
      <c r="AD350" s="226"/>
      <c r="AE350" s="9"/>
      <c r="AF350" s="5"/>
      <c r="AG350" s="226"/>
      <c r="AH350" s="9"/>
      <c r="AI350" s="227"/>
      <c r="AJ350" s="9"/>
      <c r="AK350" s="9"/>
      <c r="AL350" s="9"/>
      <c r="AM350" s="9"/>
      <c r="AN350" s="5"/>
      <c r="AO350" s="5"/>
      <c r="AP350" s="9"/>
      <c r="AQ350" s="5"/>
      <c r="AR350" s="25"/>
      <c r="AS350" s="25"/>
    </row>
    <row r="351" spans="1:45" s="7" customFormat="1" ht="21.75" hidden="1" customHeight="1" x14ac:dyDescent="0.25">
      <c r="A351" s="86">
        <f>A350+1</f>
        <v>302</v>
      </c>
      <c r="B351" s="80" t="s">
        <v>333</v>
      </c>
      <c r="C351" s="259" t="s">
        <v>698</v>
      </c>
      <c r="D351" s="38"/>
      <c r="E351" s="5" t="str">
        <f>VLOOKUP($C351,'[4]Gui chi Quynh'!$D$7:$F$393,3,0)</f>
        <v>A4</v>
      </c>
      <c r="F351" s="19">
        <f>VLOOKUP(E351,Sheet1!$B$2:$C$12,2,TRUE)</f>
        <v>7</v>
      </c>
      <c r="G351" s="5" t="str">
        <f>VLOOKUP($C351,'[5]Gui chi Quynh'!$C$7:$E$391,3,0)</f>
        <v>A4</v>
      </c>
      <c r="H351" s="19">
        <f>VLOOKUP(G351,Sheet1!$B$2:$C$12,2,TRUE)</f>
        <v>7</v>
      </c>
      <c r="I351" s="5" t="str">
        <f>VLOOKUP($C351,'[6]Gui chi Quynh'!$C$7:$E$389,3,0)</f>
        <v>A4</v>
      </c>
      <c r="J351" s="19">
        <f>VLOOKUP(I351,Sheet1!$B$2:$C$12,2,TRUE)</f>
        <v>7</v>
      </c>
      <c r="K351" s="5" t="str">
        <f>VLOOKUP($C351,'[7]Gui chi Quynh'!$C$7:$E$389,3,0)</f>
        <v>A4</v>
      </c>
      <c r="L351" s="19">
        <f>VLOOKUP(K351,Sheet1!$B$2:$C$12,2,TRUE)</f>
        <v>7</v>
      </c>
      <c r="M351" s="5" t="str">
        <f>VLOOKUP($C351,'[8]Gui chi Quynh'!$C$7:$E$388,3,0)</f>
        <v>A4</v>
      </c>
      <c r="N351" s="19">
        <f>VLOOKUP(M351,Sheet1!$B$2:$C$12,2,TRUE)</f>
        <v>7</v>
      </c>
      <c r="O351" s="5">
        <f>ROUND(AVERAGE(F351,H351,J351,L351,N351),2)</f>
        <v>7</v>
      </c>
      <c r="P351" s="226">
        <f>COUNTIF(D351:M351,"C*")*1+COUNTIF(D351:M351,"D")*2+COUNTIF(D351:M351,"E")*3</f>
        <v>0</v>
      </c>
      <c r="Q351" s="9" t="str">
        <f t="shared" si="117"/>
        <v>Tốt</v>
      </c>
      <c r="R351" s="10"/>
      <c r="S351" s="17"/>
      <c r="T351" s="19"/>
      <c r="U351" s="5"/>
      <c r="V351" s="19"/>
      <c r="W351" s="5"/>
      <c r="X351" s="19"/>
      <c r="Y351" s="5"/>
      <c r="Z351" s="19"/>
      <c r="AA351" s="5"/>
      <c r="AB351" s="19"/>
      <c r="AC351" s="5"/>
      <c r="AD351" s="226"/>
      <c r="AE351" s="9"/>
      <c r="AF351" s="5"/>
      <c r="AG351" s="226"/>
      <c r="AH351" s="9"/>
      <c r="AI351" s="227"/>
      <c r="AJ351" s="9"/>
      <c r="AK351" s="9"/>
      <c r="AL351" s="9"/>
      <c r="AM351" s="9"/>
      <c r="AN351" s="5"/>
      <c r="AO351" s="5"/>
      <c r="AP351" s="9"/>
      <c r="AQ351" s="5"/>
      <c r="AR351" s="25"/>
      <c r="AS351" s="25"/>
    </row>
    <row r="352" spans="1:45" s="7" customFormat="1" ht="21.75" hidden="1" customHeight="1" x14ac:dyDescent="0.25">
      <c r="A352" s="86">
        <f t="shared" ref="A352:A353" si="129">A351+1</f>
        <v>303</v>
      </c>
      <c r="B352" s="80" t="s">
        <v>349</v>
      </c>
      <c r="C352" s="117" t="s">
        <v>699</v>
      </c>
      <c r="D352" s="38"/>
      <c r="E352" s="5" t="str">
        <f>VLOOKUP($C352,'[4]Gui chi Quynh'!$D$7:$F$393,3,0)</f>
        <v>A4</v>
      </c>
      <c r="F352" s="19">
        <f>VLOOKUP(E352,Sheet1!$B$2:$C$12,2,TRUE)</f>
        <v>7</v>
      </c>
      <c r="G352" s="5" t="str">
        <f>VLOOKUP($C352,'[5]Gui chi Quynh'!$C$7:$E$391,3,0)</f>
        <v>A4</v>
      </c>
      <c r="H352" s="19">
        <f>VLOOKUP(G352,Sheet1!$B$2:$C$12,2,TRUE)</f>
        <v>7</v>
      </c>
      <c r="I352" s="5" t="str">
        <f>VLOOKUP($C352,'[6]Gui chi Quynh'!$C$7:$E$389,3,0)</f>
        <v>A4</v>
      </c>
      <c r="J352" s="19">
        <f>VLOOKUP(I352,Sheet1!$B$2:$C$12,2,TRUE)</f>
        <v>7</v>
      </c>
      <c r="K352" s="5" t="str">
        <f>VLOOKUP($C352,'[7]Gui chi Quynh'!$C$7:$E$389,3,0)</f>
        <v>A4</v>
      </c>
      <c r="L352" s="19">
        <f>VLOOKUP(K352,Sheet1!$B$2:$C$12,2,TRUE)</f>
        <v>7</v>
      </c>
      <c r="M352" s="5" t="str">
        <f>VLOOKUP($C352,'[8]Gui chi Quynh'!$C$7:$E$388,3,0)</f>
        <v>A4</v>
      </c>
      <c r="N352" s="19">
        <f>VLOOKUP(M352,Sheet1!$B$2:$C$12,2,TRUE)</f>
        <v>7</v>
      </c>
      <c r="O352" s="5">
        <f>ROUND(AVERAGE(F352,H352,J352,L352,N352),2)</f>
        <v>7</v>
      </c>
      <c r="P352" s="226">
        <f>COUNTIF(D352:M352,"C*")*1+COUNTIF(D352:M352,"D")*2+COUNTIF(D352:M352,"E")*3</f>
        <v>0</v>
      </c>
      <c r="Q352" s="9" t="str">
        <f t="shared" ref="Q352:Q390" si="130">IF(P352&gt;=3,"Không hoàn thành",IF(AND($O352&gt;=8,$O352&lt;=10,P352=0),"Xuất sắc",IF(AND($O352&gt;=8,$O352&lt;=10,P352=1),"Tốt",IF(AND($O352&gt;=8,$O352&lt;=10,P352=2),"Hoàn thành",IF(AND($O352&gt;6,$O352&lt;8,P352&lt;=1),"Tốt",IF(AND($O352&gt;6,$O352&lt;8,P352=2),"Hoàn thành",IF(AND($O352&gt;=5,$O352&lt;=6,P352&lt;=2),"Hoàn thành",IF(AND($O352&lt;5,P352&gt;3),"Không hoàn thành",""))))))))</f>
        <v>Tốt</v>
      </c>
      <c r="R352" s="10"/>
      <c r="S352" s="17"/>
      <c r="T352" s="19"/>
      <c r="U352" s="5"/>
      <c r="V352" s="19"/>
      <c r="W352" s="5"/>
      <c r="X352" s="19"/>
      <c r="Y352" s="5"/>
      <c r="Z352" s="19"/>
      <c r="AA352" s="5"/>
      <c r="AB352" s="19"/>
      <c r="AC352" s="5"/>
      <c r="AD352" s="226"/>
      <c r="AE352" s="9"/>
      <c r="AF352" s="5"/>
      <c r="AG352" s="226"/>
      <c r="AH352" s="9"/>
      <c r="AI352" s="227"/>
      <c r="AJ352" s="9"/>
      <c r="AK352" s="9"/>
      <c r="AL352" s="9"/>
      <c r="AM352" s="9"/>
      <c r="AN352" s="5"/>
      <c r="AO352" s="5"/>
      <c r="AP352" s="9"/>
      <c r="AQ352" s="5"/>
      <c r="AR352" s="25"/>
      <c r="AS352" s="25"/>
    </row>
    <row r="353" spans="1:45" s="7" customFormat="1" ht="21.75" hidden="1" customHeight="1" x14ac:dyDescent="0.25">
      <c r="A353" s="86">
        <f t="shared" si="129"/>
        <v>304</v>
      </c>
      <c r="B353" s="80" t="s">
        <v>796</v>
      </c>
      <c r="C353" s="117" t="s">
        <v>797</v>
      </c>
      <c r="D353" s="38"/>
      <c r="E353" s="5" t="str">
        <f>VLOOKUP($C353,'[4]Gui chi Quynh'!$D$7:$F$393,3,0)</f>
        <v>A3</v>
      </c>
      <c r="F353" s="19">
        <f>VLOOKUP(E353,Sheet1!$B$2:$C$12,2,TRUE)</f>
        <v>8</v>
      </c>
      <c r="G353" s="5" t="str">
        <f>VLOOKUP($C353,'[5]Gui chi Quynh'!$C$7:$E$391,3,0)</f>
        <v>A3</v>
      </c>
      <c r="H353" s="19">
        <f>VLOOKUP(G353,Sheet1!$B$2:$C$12,2,TRUE)</f>
        <v>8</v>
      </c>
      <c r="I353" s="5" t="str">
        <f>VLOOKUP($C353,'[6]Gui chi Quynh'!$C$7:$E$389,3,0)</f>
        <v>A3</v>
      </c>
      <c r="J353" s="19">
        <f>VLOOKUP(I353,Sheet1!$B$2:$C$12,2,TRUE)</f>
        <v>8</v>
      </c>
      <c r="K353" s="5" t="str">
        <f>VLOOKUP($C353,'[7]Gui chi Quynh'!$C$7:$E$389,3,0)</f>
        <v>A3</v>
      </c>
      <c r="L353" s="19">
        <f>VLOOKUP(K353,Sheet1!$B$2:$C$12,2,TRUE)</f>
        <v>8</v>
      </c>
      <c r="M353" s="5" t="str">
        <f>VLOOKUP($C353,'[8]Gui chi Quynh'!$C$7:$E$388,3,0)</f>
        <v>A3</v>
      </c>
      <c r="N353" s="19">
        <f>VLOOKUP(M353,Sheet1!$B$2:$C$12,2,TRUE)</f>
        <v>8</v>
      </c>
      <c r="O353" s="5">
        <f>ROUND(AVERAGE(F353,H353,J353,L353,N353),2)</f>
        <v>8</v>
      </c>
      <c r="P353" s="226">
        <f>COUNTIF(D353:M353,"C*")*1+COUNTIF(D353:M353,"D")*2+COUNTIF(D353:M353,"E")*3</f>
        <v>0</v>
      </c>
      <c r="Q353" s="9" t="str">
        <f t="shared" si="130"/>
        <v>Xuất sắc</v>
      </c>
      <c r="R353" s="10"/>
      <c r="S353" s="17"/>
      <c r="T353" s="19"/>
      <c r="U353" s="5"/>
      <c r="V353" s="19"/>
      <c r="W353" s="5"/>
      <c r="X353" s="19"/>
      <c r="Y353" s="5"/>
      <c r="Z353" s="19"/>
      <c r="AA353" s="5"/>
      <c r="AB353" s="19"/>
      <c r="AC353" s="5"/>
      <c r="AD353" s="226"/>
      <c r="AE353" s="9"/>
      <c r="AF353" s="5"/>
      <c r="AG353" s="226"/>
      <c r="AH353" s="9"/>
      <c r="AI353" s="227"/>
      <c r="AJ353" s="9"/>
      <c r="AK353" s="9"/>
      <c r="AL353" s="9"/>
      <c r="AM353" s="9"/>
      <c r="AN353" s="5"/>
      <c r="AO353" s="5"/>
      <c r="AP353" s="9"/>
      <c r="AQ353" s="5"/>
      <c r="AR353" s="25"/>
      <c r="AS353" s="25"/>
    </row>
    <row r="354" spans="1:45" s="7" customFormat="1" ht="22.5" customHeight="1" x14ac:dyDescent="0.25">
      <c r="A354" s="307" t="s">
        <v>928</v>
      </c>
      <c r="B354" s="308" t="s">
        <v>929</v>
      </c>
      <c r="C354" s="309"/>
      <c r="D354" s="310"/>
      <c r="E354" s="309"/>
      <c r="F354" s="310"/>
      <c r="G354" s="309"/>
      <c r="H354" s="310"/>
      <c r="I354" s="309"/>
      <c r="J354" s="310"/>
      <c r="K354" s="309"/>
      <c r="L354" s="310"/>
      <c r="M354" s="309"/>
      <c r="N354" s="310"/>
      <c r="O354" s="309"/>
      <c r="P354" s="311"/>
      <c r="Q354" s="312">
        <f>Q355+Q360</f>
        <v>7</v>
      </c>
      <c r="R354" s="313" t="str">
        <f xml:space="preserve"> (COUNTIF($Q$356:$Q$363, "Xuất sắc") &amp; " Xuất sắc") &amp;" + "&amp; (COUNTIF($Q$356:$Q$363, "Tốt") &amp; " Tốt")</f>
        <v>5 Xuất sắc + 2 Tốt</v>
      </c>
      <c r="S354" s="224"/>
      <c r="T354" s="8"/>
      <c r="U354" s="224"/>
      <c r="V354" s="8"/>
      <c r="W354" s="224"/>
      <c r="X354" s="8"/>
      <c r="Y354" s="224"/>
      <c r="Z354" s="8"/>
      <c r="AA354" s="224"/>
      <c r="AB354" s="8"/>
      <c r="AC354" s="224"/>
      <c r="AD354" s="277"/>
      <c r="AE354" s="224"/>
      <c r="AF354" s="224"/>
      <c r="AG354" s="277"/>
      <c r="AH354" s="224"/>
      <c r="AI354" s="225"/>
      <c r="AJ354" s="8"/>
      <c r="AK354" s="224"/>
      <c r="AL354" s="8"/>
      <c r="AM354" s="224"/>
      <c r="AN354" s="8"/>
      <c r="AO354" s="224"/>
      <c r="AP354" s="8"/>
      <c r="AQ354" s="224"/>
      <c r="AR354" s="43"/>
      <c r="AS354" s="43"/>
    </row>
    <row r="355" spans="1:45" s="7" customFormat="1" ht="22.5" customHeight="1" x14ac:dyDescent="0.25">
      <c r="A355" s="74" t="s">
        <v>859</v>
      </c>
      <c r="B355" s="260" t="s">
        <v>860</v>
      </c>
      <c r="C355" s="74"/>
      <c r="D355" s="45"/>
      <c r="E355" s="5"/>
      <c r="F355" s="19"/>
      <c r="G355" s="5"/>
      <c r="H355" s="19"/>
      <c r="I355" s="5"/>
      <c r="J355" s="19"/>
      <c r="K355" s="19"/>
      <c r="L355" s="19"/>
      <c r="M355" s="19"/>
      <c r="N355" s="19"/>
      <c r="O355" s="5"/>
      <c r="P355" s="226"/>
      <c r="Q355" s="9">
        <f>COUNTA($Q$356:$Q$359)</f>
        <v>4</v>
      </c>
      <c r="R355" s="10" t="str">
        <f xml:space="preserve"> (COUNTIF($Q$356:$Q$359, "Xuất sắc") &amp; " Xuất sắc") &amp;" + "&amp; (COUNTIF($Q$356:$Q$359, "Tốt") &amp; " Tốt")</f>
        <v>3 Xuất sắc + 1 Tốt</v>
      </c>
      <c r="S355" s="19"/>
      <c r="T355" s="19"/>
      <c r="U355" s="5"/>
      <c r="V355" s="19"/>
      <c r="W355" s="5"/>
      <c r="X355" s="19"/>
      <c r="Y355" s="5"/>
      <c r="Z355" s="19"/>
      <c r="AA355" s="5"/>
      <c r="AB355" s="19"/>
      <c r="AC355" s="5"/>
      <c r="AD355" s="226"/>
      <c r="AE355" s="9"/>
      <c r="AF355" s="5"/>
      <c r="AG355" s="226"/>
      <c r="AH355" s="9"/>
      <c r="AI355" s="227"/>
      <c r="AJ355" s="9"/>
      <c r="AK355" s="9"/>
      <c r="AL355" s="9"/>
      <c r="AM355" s="9"/>
      <c r="AN355" s="5"/>
      <c r="AO355" s="5"/>
      <c r="AP355" s="9"/>
      <c r="AQ355" s="5"/>
      <c r="AR355" s="25"/>
      <c r="AS355" s="25"/>
    </row>
    <row r="356" spans="1:45" s="7" customFormat="1" ht="22.5" hidden="1" customHeight="1" x14ac:dyDescent="0.25">
      <c r="A356" s="86">
        <v>305</v>
      </c>
      <c r="B356" s="2" t="s">
        <v>198</v>
      </c>
      <c r="C356" s="268" t="s">
        <v>483</v>
      </c>
      <c r="D356" s="45" t="s">
        <v>337</v>
      </c>
      <c r="E356" s="5" t="str">
        <f>VLOOKUP($C356,'[4]Gui chi Quynh'!$D$7:$F$393,3,0)</f>
        <v>A4</v>
      </c>
      <c r="F356" s="19">
        <f>VLOOKUP(E356,Sheet1!$B$2:$C$12,2,TRUE)</f>
        <v>7</v>
      </c>
      <c r="G356" s="5" t="str">
        <f>VLOOKUP($C356,'[5]Gui chi Quynh'!$C$7:$E$391,3,0)</f>
        <v>A2</v>
      </c>
      <c r="H356" s="19">
        <f>VLOOKUP(G356,Sheet1!$B$2:$C$12,2,TRUE)</f>
        <v>9</v>
      </c>
      <c r="I356" s="5" t="str">
        <f>VLOOKUP($C356,'[6]Gui chi Quynh'!$C$7:$E$389,3,0)</f>
        <v>A1</v>
      </c>
      <c r="J356" s="19">
        <f>VLOOKUP(I356,Sheet1!$B$2:$C$12,2,TRUE)</f>
        <v>10</v>
      </c>
      <c r="K356" s="5" t="str">
        <f>VLOOKUP($C356,'[7]Gui chi Quynh'!$C$7:$E$389,3,0)</f>
        <v>A1</v>
      </c>
      <c r="L356" s="19">
        <f>VLOOKUP(K356,Sheet1!$B$2:$C$12,2,TRUE)</f>
        <v>10</v>
      </c>
      <c r="M356" s="5" t="str">
        <f>VLOOKUP($C356,'[8]Gui chi Quynh'!$C$7:$E$388,3,0)</f>
        <v>A2</v>
      </c>
      <c r="N356" s="19">
        <f>VLOOKUP(M356,Sheet1!$B$2:$C$12,2,TRUE)</f>
        <v>9</v>
      </c>
      <c r="O356" s="5">
        <f>ROUND(AVERAGE(F356,H356,J356,L356,N356),2)</f>
        <v>9</v>
      </c>
      <c r="P356" s="226">
        <f>COUNTIF(D356:M356,"C*")*1+COUNTIF(D356:M356,"D")*2+COUNTIF(D356:M356,"E")*3</f>
        <v>0</v>
      </c>
      <c r="Q356" s="9" t="str">
        <f t="shared" si="130"/>
        <v>Xuất sắc</v>
      </c>
      <c r="R356" s="10"/>
      <c r="S356" s="17"/>
      <c r="T356" s="19"/>
      <c r="U356" s="5"/>
      <c r="V356" s="19"/>
      <c r="W356" s="5"/>
      <c r="X356" s="19"/>
      <c r="Y356" s="5"/>
      <c r="Z356" s="19"/>
      <c r="AA356" s="5"/>
      <c r="AB356" s="19"/>
      <c r="AC356" s="5"/>
      <c r="AD356" s="226"/>
      <c r="AE356" s="9"/>
      <c r="AF356" s="5"/>
      <c r="AG356" s="226"/>
      <c r="AH356" s="9"/>
      <c r="AI356" s="227"/>
      <c r="AJ356" s="9"/>
      <c r="AK356" s="9"/>
      <c r="AL356" s="9"/>
      <c r="AM356" s="9"/>
      <c r="AN356" s="5"/>
      <c r="AO356" s="5"/>
      <c r="AP356" s="9"/>
      <c r="AQ356" s="5"/>
      <c r="AR356" s="25"/>
      <c r="AS356" s="25"/>
    </row>
    <row r="357" spans="1:45" s="7" customFormat="1" ht="22.5" hidden="1" customHeight="1" x14ac:dyDescent="0.25">
      <c r="A357" s="86">
        <f>A356+1</f>
        <v>306</v>
      </c>
      <c r="B357" s="260" t="s">
        <v>208</v>
      </c>
      <c r="C357" s="9" t="s">
        <v>701</v>
      </c>
      <c r="D357" s="38"/>
      <c r="E357" s="5" t="str">
        <f>VLOOKUP($C357,'[4]Gui chi Quynh'!$D$7:$F$393,3,0)</f>
        <v>A4</v>
      </c>
      <c r="F357" s="19">
        <f>VLOOKUP(E357,Sheet1!$B$2:$C$12,2,TRUE)</f>
        <v>7</v>
      </c>
      <c r="G357" s="5" t="str">
        <f>VLOOKUP($C357,'[5]Gui chi Quynh'!$C$7:$E$391,3,0)</f>
        <v>A4</v>
      </c>
      <c r="H357" s="19">
        <f>VLOOKUP(G357,Sheet1!$B$2:$C$12,2,TRUE)</f>
        <v>7</v>
      </c>
      <c r="I357" s="5" t="str">
        <f>VLOOKUP($C357,'[6]Gui chi Quynh'!$C$7:$E$389,3,0)</f>
        <v>A4</v>
      </c>
      <c r="J357" s="19">
        <f>VLOOKUP(I357,Sheet1!$B$2:$C$12,2,TRUE)</f>
        <v>7</v>
      </c>
      <c r="K357" s="5" t="str">
        <f>VLOOKUP($C357,'[7]Gui chi Quynh'!$C$7:$E$389,3,0)</f>
        <v>A3</v>
      </c>
      <c r="L357" s="19">
        <f>VLOOKUP(K357,Sheet1!$B$2:$C$12,2,TRUE)</f>
        <v>8</v>
      </c>
      <c r="M357" s="5" t="str">
        <f>VLOOKUP($C357,'[8]Gui chi Quynh'!$C$7:$E$388,3,0)</f>
        <v>A3</v>
      </c>
      <c r="N357" s="19">
        <f>VLOOKUP(M357,Sheet1!$B$2:$C$12,2,TRUE)</f>
        <v>8</v>
      </c>
      <c r="O357" s="5">
        <f>ROUND(AVERAGE(F357,H357,J357,L357,N357),2)</f>
        <v>7.4</v>
      </c>
      <c r="P357" s="226">
        <f>COUNTIF(D357:M357,"C*")*1+COUNTIF(D357:M357,"D")*2+COUNTIF(D357:M357,"E")*3</f>
        <v>0</v>
      </c>
      <c r="Q357" s="9" t="str">
        <f t="shared" si="130"/>
        <v>Tốt</v>
      </c>
      <c r="R357" s="10"/>
      <c r="S357" s="17"/>
      <c r="T357" s="19"/>
      <c r="U357" s="5"/>
      <c r="V357" s="19"/>
      <c r="W357" s="5"/>
      <c r="X357" s="19"/>
      <c r="Y357" s="5"/>
      <c r="Z357" s="19"/>
      <c r="AA357" s="5"/>
      <c r="AB357" s="19"/>
      <c r="AC357" s="5"/>
      <c r="AD357" s="226"/>
      <c r="AE357" s="9"/>
      <c r="AF357" s="5"/>
      <c r="AG357" s="226"/>
      <c r="AH357" s="9"/>
      <c r="AI357" s="227"/>
      <c r="AJ357" s="9"/>
      <c r="AK357" s="9"/>
      <c r="AL357" s="9"/>
      <c r="AM357" s="9"/>
      <c r="AN357" s="5"/>
      <c r="AO357" s="5"/>
      <c r="AP357" s="9"/>
      <c r="AQ357" s="5"/>
      <c r="AR357" s="25"/>
      <c r="AS357" s="25"/>
    </row>
    <row r="358" spans="1:45" s="7" customFormat="1" ht="22.5" hidden="1" customHeight="1" x14ac:dyDescent="0.25">
      <c r="A358" s="86">
        <f>A357+1</f>
        <v>307</v>
      </c>
      <c r="B358" s="260" t="s">
        <v>210</v>
      </c>
      <c r="C358" s="9" t="s">
        <v>702</v>
      </c>
      <c r="D358" s="38"/>
      <c r="E358" s="5" t="str">
        <f>VLOOKUP($C358,'[4]Gui chi Quynh'!$D$7:$F$393,3,0)</f>
        <v>A4</v>
      </c>
      <c r="F358" s="19">
        <f>VLOOKUP(E358,Sheet1!$B$2:$C$12,2,TRUE)</f>
        <v>7</v>
      </c>
      <c r="G358" s="5" t="str">
        <f>VLOOKUP($C358,'[5]Gui chi Quynh'!$C$7:$E$391,3,0)</f>
        <v>A3</v>
      </c>
      <c r="H358" s="19">
        <f>VLOOKUP(G358,Sheet1!$B$2:$C$12,2,TRUE)</f>
        <v>8</v>
      </c>
      <c r="I358" s="5" t="str">
        <f>VLOOKUP($C358,'[6]Gui chi Quynh'!$C$7:$E$389,3,0)</f>
        <v>A3</v>
      </c>
      <c r="J358" s="19">
        <f>VLOOKUP(I358,Sheet1!$B$2:$C$12,2,TRUE)</f>
        <v>8</v>
      </c>
      <c r="K358" s="5" t="str">
        <f>VLOOKUP($C358,'[7]Gui chi Quynh'!$C$7:$E$389,3,0)</f>
        <v>A2</v>
      </c>
      <c r="L358" s="19">
        <f>VLOOKUP(K358,Sheet1!$B$2:$C$12,2,TRUE)</f>
        <v>9</v>
      </c>
      <c r="M358" s="5" t="str">
        <f>VLOOKUP($C358,'[8]Gui chi Quynh'!$C$7:$E$388,3,0)</f>
        <v>A3</v>
      </c>
      <c r="N358" s="19">
        <f>VLOOKUP(M358,Sheet1!$B$2:$C$12,2,TRUE)</f>
        <v>8</v>
      </c>
      <c r="O358" s="5">
        <f>ROUND(AVERAGE(F358,H358,J358,L358,N358),2)</f>
        <v>8</v>
      </c>
      <c r="P358" s="226">
        <f>COUNTIF(D358:M358,"C*")*1+COUNTIF(D358:M358,"D")*2+COUNTIF(D358:M358,"E")*3</f>
        <v>0</v>
      </c>
      <c r="Q358" s="9" t="str">
        <f t="shared" si="130"/>
        <v>Xuất sắc</v>
      </c>
      <c r="R358" s="10"/>
      <c r="S358" s="17"/>
      <c r="T358" s="19"/>
      <c r="U358" s="5"/>
      <c r="V358" s="19"/>
      <c r="W358" s="5"/>
      <c r="X358" s="19"/>
      <c r="Y358" s="5"/>
      <c r="Z358" s="19"/>
      <c r="AA358" s="5"/>
      <c r="AB358" s="19"/>
      <c r="AC358" s="5"/>
      <c r="AD358" s="226"/>
      <c r="AE358" s="9"/>
      <c r="AF358" s="5"/>
      <c r="AG358" s="226"/>
      <c r="AH358" s="9"/>
      <c r="AI358" s="227"/>
      <c r="AJ358" s="9"/>
      <c r="AK358" s="9"/>
      <c r="AL358" s="9"/>
      <c r="AM358" s="9"/>
      <c r="AN358" s="5"/>
      <c r="AO358" s="5"/>
      <c r="AP358" s="9"/>
      <c r="AQ358" s="5"/>
      <c r="AR358" s="25"/>
      <c r="AS358" s="25"/>
    </row>
    <row r="359" spans="1:45" s="7" customFormat="1" ht="22.5" hidden="1" customHeight="1" x14ac:dyDescent="0.25">
      <c r="A359" s="86">
        <f>A358+1</f>
        <v>308</v>
      </c>
      <c r="B359" s="260" t="s">
        <v>211</v>
      </c>
      <c r="C359" s="9" t="s">
        <v>703</v>
      </c>
      <c r="D359" s="38"/>
      <c r="E359" s="5" t="str">
        <f>VLOOKUP($C359,'[4]Gui chi Quynh'!$D$7:$F$393,3,0)</f>
        <v>A4</v>
      </c>
      <c r="F359" s="19">
        <f>VLOOKUP(E359,Sheet1!$B$2:$C$12,2,TRUE)</f>
        <v>7</v>
      </c>
      <c r="G359" s="5" t="str">
        <f>VLOOKUP($C359,'[5]Gui chi Quynh'!$C$7:$E$391,3,0)</f>
        <v>A3</v>
      </c>
      <c r="H359" s="19">
        <f>VLOOKUP(G359,Sheet1!$B$2:$C$12,2,TRUE)</f>
        <v>8</v>
      </c>
      <c r="I359" s="5" t="str">
        <f>VLOOKUP($C359,'[6]Gui chi Quynh'!$C$7:$E$389,3,0)</f>
        <v>A2</v>
      </c>
      <c r="J359" s="19">
        <f>VLOOKUP(I359,Sheet1!$B$2:$C$12,2,TRUE)</f>
        <v>9</v>
      </c>
      <c r="K359" s="5" t="str">
        <f>VLOOKUP($C359,'[7]Gui chi Quynh'!$C$7:$E$389,3,0)</f>
        <v>A2</v>
      </c>
      <c r="L359" s="19">
        <f>VLOOKUP(K359,Sheet1!$B$2:$C$12,2,TRUE)</f>
        <v>9</v>
      </c>
      <c r="M359" s="5" t="str">
        <f>VLOOKUP($C359,'[8]Gui chi Quynh'!$C$7:$E$388,3,0)</f>
        <v>A2</v>
      </c>
      <c r="N359" s="19">
        <f>VLOOKUP(M359,Sheet1!$B$2:$C$12,2,TRUE)</f>
        <v>9</v>
      </c>
      <c r="O359" s="5">
        <f>ROUND(AVERAGE(F359,H359,J359,L359,N359),2)</f>
        <v>8.4</v>
      </c>
      <c r="P359" s="226">
        <f>COUNTIF(D359:M359,"C*")*1+COUNTIF(D359:M359,"D")*2+COUNTIF(D359:M359,"E")*3</f>
        <v>0</v>
      </c>
      <c r="Q359" s="9" t="str">
        <f t="shared" si="130"/>
        <v>Xuất sắc</v>
      </c>
      <c r="R359" s="10"/>
      <c r="S359" s="17"/>
      <c r="T359" s="19"/>
      <c r="U359" s="5"/>
      <c r="V359" s="19"/>
      <c r="W359" s="5"/>
      <c r="X359" s="19"/>
      <c r="Y359" s="5"/>
      <c r="Z359" s="19"/>
      <c r="AA359" s="5"/>
      <c r="AB359" s="19"/>
      <c r="AC359" s="5"/>
      <c r="AD359" s="226"/>
      <c r="AE359" s="9"/>
      <c r="AF359" s="5"/>
      <c r="AG359" s="226"/>
      <c r="AH359" s="9"/>
      <c r="AI359" s="227"/>
      <c r="AJ359" s="9"/>
      <c r="AK359" s="9"/>
      <c r="AL359" s="9"/>
      <c r="AM359" s="9"/>
      <c r="AN359" s="5"/>
      <c r="AO359" s="5"/>
      <c r="AP359" s="9"/>
      <c r="AQ359" s="5"/>
      <c r="AR359" s="25"/>
      <c r="AS359" s="25"/>
    </row>
    <row r="360" spans="1:45" s="7" customFormat="1" ht="22.5" customHeight="1" x14ac:dyDescent="0.25">
      <c r="A360" s="74" t="s">
        <v>861</v>
      </c>
      <c r="B360" s="260" t="s">
        <v>862</v>
      </c>
      <c r="C360" s="74"/>
      <c r="D360" s="45"/>
      <c r="E360" s="5"/>
      <c r="F360" s="19"/>
      <c r="G360" s="5"/>
      <c r="H360" s="19"/>
      <c r="I360" s="5"/>
      <c r="J360" s="19"/>
      <c r="K360" s="19"/>
      <c r="L360" s="19"/>
      <c r="M360" s="19"/>
      <c r="N360" s="19"/>
      <c r="O360" s="5"/>
      <c r="P360" s="226"/>
      <c r="Q360" s="9">
        <f>COUNTA($Q$361:$Q$363)</f>
        <v>3</v>
      </c>
      <c r="R360" s="10" t="str">
        <f xml:space="preserve"> (COUNTIF($Q$361:$Q$363, "Xuất sắc") &amp; " Xuất sắc") &amp;" + "&amp; (COUNTIF($Q$361:$Q$363, "Tốt") &amp; " Tốt")</f>
        <v>2 Xuất sắc + 1 Tốt</v>
      </c>
      <c r="S360" s="19"/>
      <c r="T360" s="19"/>
      <c r="U360" s="5"/>
      <c r="V360" s="19"/>
      <c r="W360" s="5"/>
      <c r="X360" s="19"/>
      <c r="Y360" s="5"/>
      <c r="Z360" s="19"/>
      <c r="AA360" s="5"/>
      <c r="AB360" s="19"/>
      <c r="AC360" s="5"/>
      <c r="AD360" s="226"/>
      <c r="AE360" s="9"/>
      <c r="AF360" s="5"/>
      <c r="AG360" s="226"/>
      <c r="AH360" s="9"/>
      <c r="AI360" s="227"/>
      <c r="AJ360" s="9"/>
      <c r="AK360" s="9"/>
      <c r="AL360" s="9"/>
      <c r="AM360" s="9"/>
      <c r="AN360" s="5"/>
      <c r="AO360" s="5"/>
      <c r="AP360" s="9"/>
      <c r="AQ360" s="5"/>
      <c r="AR360" s="25"/>
      <c r="AS360" s="25"/>
    </row>
    <row r="361" spans="1:45" s="7" customFormat="1" ht="22.5" hidden="1" customHeight="1" x14ac:dyDescent="0.25">
      <c r="A361" s="86">
        <v>309</v>
      </c>
      <c r="B361" s="260" t="s">
        <v>213</v>
      </c>
      <c r="C361" s="9" t="s">
        <v>704</v>
      </c>
      <c r="D361" s="38"/>
      <c r="E361" s="5" t="str">
        <f>VLOOKUP($C361,'[4]Gui chi Quynh'!$D$7:$F$393,3,0)</f>
        <v>A4</v>
      </c>
      <c r="F361" s="19">
        <f>VLOOKUP(E361,Sheet1!$B$2:$C$12,2,TRUE)</f>
        <v>7</v>
      </c>
      <c r="G361" s="5" t="str">
        <f>VLOOKUP($C361,'[5]Gui chi Quynh'!$C$7:$E$391,3,0)</f>
        <v>A2</v>
      </c>
      <c r="H361" s="19">
        <f>VLOOKUP(G361,Sheet1!$B$2:$C$12,2,TRUE)</f>
        <v>9</v>
      </c>
      <c r="I361" s="5" t="str">
        <f>VLOOKUP($C361,'[6]Gui chi Quynh'!$C$7:$E$389,3,0)</f>
        <v>A2</v>
      </c>
      <c r="J361" s="19">
        <f>VLOOKUP(I361,Sheet1!$B$2:$C$12,2,TRUE)</f>
        <v>9</v>
      </c>
      <c r="K361" s="5" t="str">
        <f>VLOOKUP($C361,'[7]Gui chi Quynh'!$C$7:$E$389,3,0)</f>
        <v>A2</v>
      </c>
      <c r="L361" s="19">
        <f>VLOOKUP(K361,Sheet1!$B$2:$C$12,2,TRUE)</f>
        <v>9</v>
      </c>
      <c r="M361" s="5" t="str">
        <f>VLOOKUP($C361,'[8]Gui chi Quynh'!$C$7:$E$388,3,0)</f>
        <v>A3</v>
      </c>
      <c r="N361" s="19">
        <f>VLOOKUP(M361,Sheet1!$B$2:$C$12,2,TRUE)</f>
        <v>8</v>
      </c>
      <c r="O361" s="5">
        <f>ROUND(AVERAGE(F361,H361,J361,L361,N361),2)</f>
        <v>8.4</v>
      </c>
      <c r="P361" s="226">
        <f>COUNTIF(D361:M361,"C*")*1+COUNTIF(D361:M361,"D")*2+COUNTIF(D361:M361,"E")*3</f>
        <v>0</v>
      </c>
      <c r="Q361" s="9" t="str">
        <f t="shared" si="130"/>
        <v>Xuất sắc</v>
      </c>
      <c r="R361" s="10"/>
      <c r="S361" s="17"/>
      <c r="T361" s="19"/>
      <c r="U361" s="5"/>
      <c r="V361" s="19"/>
      <c r="W361" s="5"/>
      <c r="X361" s="19"/>
      <c r="Y361" s="5"/>
      <c r="Z361" s="19"/>
      <c r="AA361" s="5"/>
      <c r="AB361" s="19"/>
      <c r="AC361" s="5"/>
      <c r="AD361" s="226"/>
      <c r="AE361" s="9"/>
      <c r="AF361" s="5"/>
      <c r="AG361" s="226"/>
      <c r="AH361" s="9"/>
      <c r="AI361" s="227"/>
      <c r="AJ361" s="9"/>
      <c r="AK361" s="9"/>
      <c r="AL361" s="9"/>
      <c r="AM361" s="9"/>
      <c r="AN361" s="5"/>
      <c r="AO361" s="5"/>
      <c r="AP361" s="9"/>
      <c r="AQ361" s="5"/>
      <c r="AR361" s="25"/>
      <c r="AS361" s="25"/>
    </row>
    <row r="362" spans="1:45" s="7" customFormat="1" ht="22.5" hidden="1" customHeight="1" x14ac:dyDescent="0.25">
      <c r="A362" s="86">
        <f>A361+1</f>
        <v>310</v>
      </c>
      <c r="B362" s="260" t="s">
        <v>214</v>
      </c>
      <c r="C362" s="9" t="s">
        <v>705</v>
      </c>
      <c r="D362" s="38"/>
      <c r="E362" s="5" t="str">
        <f>VLOOKUP($C362,'[4]Gui chi Quynh'!$D$7:$F$393,3,0)</f>
        <v>A4</v>
      </c>
      <c r="F362" s="19">
        <f>VLOOKUP(E362,Sheet1!$B$2:$C$12,2,TRUE)</f>
        <v>7</v>
      </c>
      <c r="G362" s="5" t="str">
        <f>VLOOKUP($C362,'[5]Gui chi Quynh'!$C$7:$E$391,3,0)</f>
        <v>A3</v>
      </c>
      <c r="H362" s="19">
        <f>VLOOKUP(G362,Sheet1!$B$2:$C$12,2,TRUE)</f>
        <v>8</v>
      </c>
      <c r="I362" s="5" t="str">
        <f>VLOOKUP($C362,'[6]Gui chi Quynh'!$C$7:$E$389,3,0)</f>
        <v>A3</v>
      </c>
      <c r="J362" s="19">
        <f>VLOOKUP(I362,Sheet1!$B$2:$C$12,2,TRUE)</f>
        <v>8</v>
      </c>
      <c r="K362" s="5" t="str">
        <f>VLOOKUP($C362,'[7]Gui chi Quynh'!$C$7:$E$389,3,0)</f>
        <v>A2</v>
      </c>
      <c r="L362" s="19">
        <f>VLOOKUP(K362,Sheet1!$B$2:$C$12,2,TRUE)</f>
        <v>9</v>
      </c>
      <c r="M362" s="5" t="str">
        <f>VLOOKUP($C362,'[8]Gui chi Quynh'!$C$7:$E$388,3,0)</f>
        <v>A3</v>
      </c>
      <c r="N362" s="19">
        <f>VLOOKUP(M362,Sheet1!$B$2:$C$12,2,TRUE)</f>
        <v>8</v>
      </c>
      <c r="O362" s="5">
        <f>ROUND(AVERAGE(F362,H362,J362,L362,N362),2)</f>
        <v>8</v>
      </c>
      <c r="P362" s="226">
        <f>COUNTIF(D362:M362,"C*")*1+COUNTIF(D362:M362,"D")*2+COUNTIF(D362:M362,"E")*3</f>
        <v>0</v>
      </c>
      <c r="Q362" s="9" t="str">
        <f t="shared" si="130"/>
        <v>Xuất sắc</v>
      </c>
      <c r="R362" s="10"/>
      <c r="S362" s="17"/>
      <c r="T362" s="19"/>
      <c r="U362" s="5"/>
      <c r="V362" s="19"/>
      <c r="W362" s="5"/>
      <c r="X362" s="19"/>
      <c r="Y362" s="5"/>
      <c r="Z362" s="19"/>
      <c r="AA362" s="5"/>
      <c r="AB362" s="19"/>
      <c r="AC362" s="5"/>
      <c r="AD362" s="226"/>
      <c r="AE362" s="9"/>
      <c r="AF362" s="5"/>
      <c r="AG362" s="226"/>
      <c r="AH362" s="9"/>
      <c r="AI362" s="227"/>
      <c r="AJ362" s="9"/>
      <c r="AK362" s="9"/>
      <c r="AL362" s="9"/>
      <c r="AM362" s="9"/>
      <c r="AN362" s="5"/>
      <c r="AO362" s="5"/>
      <c r="AP362" s="9"/>
      <c r="AQ362" s="5"/>
      <c r="AR362" s="25"/>
      <c r="AS362" s="25"/>
    </row>
    <row r="363" spans="1:45" s="7" customFormat="1" ht="22.5" hidden="1" customHeight="1" x14ac:dyDescent="0.25">
      <c r="A363" s="86">
        <f>A362+1</f>
        <v>311</v>
      </c>
      <c r="B363" s="260" t="s">
        <v>384</v>
      </c>
      <c r="C363" s="9" t="s">
        <v>706</v>
      </c>
      <c r="D363" s="38"/>
      <c r="E363" s="5" t="str">
        <f>VLOOKUP($C363,'[4]Gui chi Quynh'!$D$7:$F$393,3,0)</f>
        <v>A4</v>
      </c>
      <c r="F363" s="19">
        <f>VLOOKUP(E363,Sheet1!$B$2:$C$12,2,TRUE)</f>
        <v>7</v>
      </c>
      <c r="G363" s="5" t="str">
        <f>VLOOKUP($C363,'[5]Gui chi Quynh'!$C$7:$E$391,3,0)</f>
        <v>A3</v>
      </c>
      <c r="H363" s="19">
        <f>VLOOKUP(G363,Sheet1!$B$2:$C$12,2,TRUE)</f>
        <v>8</v>
      </c>
      <c r="I363" s="5" t="str">
        <f>VLOOKUP($C363,'[6]Gui chi Quynh'!$C$7:$E$389,3,0)</f>
        <v>A3</v>
      </c>
      <c r="J363" s="19">
        <f>VLOOKUP(I363,Sheet1!$B$2:$C$12,2,TRUE)</f>
        <v>8</v>
      </c>
      <c r="K363" s="5" t="str">
        <f>VLOOKUP($C363,'[7]Gui chi Quynh'!$C$7:$E$389,3,0)</f>
        <v>A3</v>
      </c>
      <c r="L363" s="19">
        <f>VLOOKUP(K363,Sheet1!$B$2:$C$12,2,TRUE)</f>
        <v>8</v>
      </c>
      <c r="M363" s="5" t="str">
        <f>VLOOKUP($C363,'[8]Gui chi Quynh'!$C$7:$E$388,3,0)</f>
        <v>A4</v>
      </c>
      <c r="N363" s="19">
        <f>VLOOKUP(M363,Sheet1!$B$2:$C$12,2,TRUE)</f>
        <v>7</v>
      </c>
      <c r="O363" s="5">
        <f>ROUND(AVERAGE(F363,H363,J363,L363,N363),2)</f>
        <v>7.6</v>
      </c>
      <c r="P363" s="226">
        <f>COUNTIF(D363:M363,"C*")*1+COUNTIF(D363:M363,"D")*2+COUNTIF(D363:M363,"E")*3</f>
        <v>0</v>
      </c>
      <c r="Q363" s="9" t="str">
        <f t="shared" si="130"/>
        <v>Tốt</v>
      </c>
      <c r="R363" s="10"/>
      <c r="S363" s="17"/>
      <c r="T363" s="19"/>
      <c r="U363" s="5"/>
      <c r="V363" s="19"/>
      <c r="W363" s="5"/>
      <c r="X363" s="19"/>
      <c r="Y363" s="5"/>
      <c r="Z363" s="19"/>
      <c r="AA363" s="5"/>
      <c r="AB363" s="19"/>
      <c r="AC363" s="5"/>
      <c r="AD363" s="226"/>
      <c r="AE363" s="9"/>
      <c r="AF363" s="5"/>
      <c r="AG363" s="226"/>
      <c r="AH363" s="9"/>
      <c r="AI363" s="227"/>
      <c r="AJ363" s="9"/>
      <c r="AK363" s="9"/>
      <c r="AL363" s="9"/>
      <c r="AM363" s="9"/>
      <c r="AN363" s="5"/>
      <c r="AO363" s="5"/>
      <c r="AP363" s="9"/>
      <c r="AQ363" s="5"/>
      <c r="AR363" s="25"/>
      <c r="AS363" s="25"/>
    </row>
    <row r="364" spans="1:45" s="7" customFormat="1" ht="22.5" customHeight="1" x14ac:dyDescent="0.25">
      <c r="A364" s="307" t="s">
        <v>930</v>
      </c>
      <c r="B364" s="308" t="s">
        <v>931</v>
      </c>
      <c r="C364" s="309"/>
      <c r="D364" s="310"/>
      <c r="E364" s="309"/>
      <c r="F364" s="310"/>
      <c r="G364" s="309"/>
      <c r="H364" s="310"/>
      <c r="I364" s="309"/>
      <c r="J364" s="310"/>
      <c r="K364" s="309"/>
      <c r="L364" s="310"/>
      <c r="M364" s="309"/>
      <c r="N364" s="310"/>
      <c r="O364" s="309"/>
      <c r="P364" s="311"/>
      <c r="Q364" s="312">
        <f>Q365+Q367</f>
        <v>3</v>
      </c>
      <c r="R364" s="313" t="str">
        <f xml:space="preserve"> (COUNTIF($Q$366:$Q$369, "Xuất sắc") &amp; " Xuất sắc") &amp;" + "&amp; (COUNTIF($Q$366:$Q$369, "Tốt") &amp; " Tốt")</f>
        <v>1 Xuất sắc + 2 Tốt</v>
      </c>
      <c r="S364" s="224"/>
      <c r="T364" s="8"/>
      <c r="U364" s="224"/>
      <c r="V364" s="8"/>
      <c r="W364" s="224"/>
      <c r="X364" s="8"/>
      <c r="Y364" s="224"/>
      <c r="Z364" s="8"/>
      <c r="AA364" s="224"/>
      <c r="AB364" s="8"/>
      <c r="AC364" s="224"/>
      <c r="AD364" s="277"/>
      <c r="AE364" s="224"/>
      <c r="AF364" s="224"/>
      <c r="AG364" s="277"/>
      <c r="AH364" s="224"/>
      <c r="AI364" s="225"/>
      <c r="AJ364" s="8"/>
      <c r="AK364" s="224"/>
      <c r="AL364" s="8"/>
      <c r="AM364" s="224"/>
      <c r="AN364" s="8"/>
      <c r="AO364" s="224"/>
      <c r="AP364" s="8"/>
      <c r="AQ364" s="224"/>
      <c r="AR364" s="43"/>
      <c r="AS364" s="43"/>
    </row>
    <row r="365" spans="1:45" s="7" customFormat="1" ht="20.100000000000001" customHeight="1" x14ac:dyDescent="0.25">
      <c r="A365" s="74" t="s">
        <v>859</v>
      </c>
      <c r="B365" s="260" t="s">
        <v>860</v>
      </c>
      <c r="C365" s="74"/>
      <c r="D365" s="45"/>
      <c r="E365" s="5"/>
      <c r="F365" s="19"/>
      <c r="G365" s="5"/>
      <c r="H365" s="19"/>
      <c r="I365" s="5"/>
      <c r="J365" s="19"/>
      <c r="K365" s="19"/>
      <c r="L365" s="19"/>
      <c r="M365" s="19"/>
      <c r="N365" s="19"/>
      <c r="O365" s="5"/>
      <c r="P365" s="226"/>
      <c r="Q365" s="9">
        <f>COUNTA($Q$366:$Q$366)</f>
        <v>1</v>
      </c>
      <c r="R365" s="10" t="str">
        <f>(COUNTIF($Q$366:$Q$366, "Tốt") &amp; " Tốt")</f>
        <v>1 Tốt</v>
      </c>
      <c r="S365" s="19"/>
      <c r="T365" s="19"/>
      <c r="U365" s="5"/>
      <c r="V365" s="19"/>
      <c r="W365" s="5"/>
      <c r="X365" s="19"/>
      <c r="Y365" s="5"/>
      <c r="Z365" s="19"/>
      <c r="AA365" s="5"/>
      <c r="AB365" s="19"/>
      <c r="AC365" s="5"/>
      <c r="AD365" s="226"/>
      <c r="AE365" s="9"/>
      <c r="AF365" s="5"/>
      <c r="AG365" s="226"/>
      <c r="AH365" s="9"/>
      <c r="AI365" s="227"/>
      <c r="AJ365" s="9"/>
      <c r="AK365" s="9"/>
      <c r="AL365" s="9"/>
      <c r="AM365" s="9"/>
      <c r="AN365" s="5"/>
      <c r="AO365" s="5"/>
      <c r="AP365" s="9"/>
      <c r="AQ365" s="5"/>
      <c r="AR365" s="25"/>
      <c r="AS365" s="25"/>
    </row>
    <row r="366" spans="1:45" s="7" customFormat="1" ht="20.100000000000001" hidden="1" customHeight="1" x14ac:dyDescent="0.25">
      <c r="A366" s="86">
        <v>312</v>
      </c>
      <c r="B366" s="275" t="s">
        <v>215</v>
      </c>
      <c r="C366" s="117" t="s">
        <v>708</v>
      </c>
      <c r="D366" s="51" t="s">
        <v>13</v>
      </c>
      <c r="E366" s="5" t="str">
        <f>VLOOKUP($C366,'[4]Gui chi Quynh'!$D$7:$F$393,3,0)</f>
        <v>A4</v>
      </c>
      <c r="F366" s="19">
        <f>VLOOKUP(E366,Sheet1!$B$2:$C$12,2,TRUE)</f>
        <v>7</v>
      </c>
      <c r="G366" s="5" t="str">
        <f>VLOOKUP($C366,'[5]Gui chi Quynh'!$C$7:$E$391,3,0)</f>
        <v>A4</v>
      </c>
      <c r="H366" s="19">
        <f>VLOOKUP(G366,Sheet1!$B$2:$C$12,2,TRUE)</f>
        <v>7</v>
      </c>
      <c r="I366" s="5" t="str">
        <f>VLOOKUP($C366,'[6]Gui chi Quynh'!$C$7:$E$389,3,0)</f>
        <v>A4</v>
      </c>
      <c r="J366" s="19">
        <f>VLOOKUP(I366,Sheet1!$B$2:$C$12,2,TRUE)</f>
        <v>7</v>
      </c>
      <c r="K366" s="5" t="str">
        <f>VLOOKUP($C366,'[7]Gui chi Quynh'!$C$7:$E$389,3,0)</f>
        <v>A3</v>
      </c>
      <c r="L366" s="19">
        <f>VLOOKUP(K366,Sheet1!$B$2:$C$12,2,TRUE)</f>
        <v>8</v>
      </c>
      <c r="M366" s="5" t="str">
        <f>VLOOKUP($C366,'[8]Gui chi Quynh'!$C$7:$E$388,3,0)</f>
        <v>A3</v>
      </c>
      <c r="N366" s="19">
        <f>VLOOKUP(M366,Sheet1!$B$2:$C$12,2,TRUE)</f>
        <v>8</v>
      </c>
      <c r="O366" s="5">
        <f>ROUND(AVERAGE(F366,H366,J366,L366,N366),2)</f>
        <v>7.4</v>
      </c>
      <c r="P366" s="226">
        <f>COUNTIF(D366:M366,"C*")*1+COUNTIF(D366:M366,"D")*2+COUNTIF(D366:M366,"E")*3</f>
        <v>0</v>
      </c>
      <c r="Q366" s="9" t="str">
        <f t="shared" si="130"/>
        <v>Tốt</v>
      </c>
      <c r="R366" s="10"/>
      <c r="S366" s="17"/>
      <c r="T366" s="19"/>
      <c r="U366" s="5"/>
      <c r="V366" s="19"/>
      <c r="W366" s="5"/>
      <c r="X366" s="19"/>
      <c r="Y366" s="5"/>
      <c r="Z366" s="19"/>
      <c r="AA366" s="5"/>
      <c r="AB366" s="19"/>
      <c r="AC366" s="5"/>
      <c r="AD366" s="226"/>
      <c r="AE366" s="9"/>
      <c r="AF366" s="5"/>
      <c r="AG366" s="226"/>
      <c r="AH366" s="9"/>
      <c r="AI366" s="227"/>
      <c r="AJ366" s="9"/>
      <c r="AK366" s="9"/>
      <c r="AL366" s="9"/>
      <c r="AM366" s="9"/>
      <c r="AN366" s="5"/>
      <c r="AO366" s="5"/>
      <c r="AP366" s="9"/>
      <c r="AQ366" s="5"/>
      <c r="AR366" s="25"/>
      <c r="AS366" s="25"/>
    </row>
    <row r="367" spans="1:45" s="7" customFormat="1" ht="20.100000000000001" customHeight="1" x14ac:dyDescent="0.25">
      <c r="A367" s="74" t="s">
        <v>861</v>
      </c>
      <c r="B367" s="260" t="s">
        <v>862</v>
      </c>
      <c r="C367" s="74"/>
      <c r="D367" s="45"/>
      <c r="E367" s="5"/>
      <c r="F367" s="19"/>
      <c r="G367" s="5"/>
      <c r="H367" s="19"/>
      <c r="I367" s="5"/>
      <c r="J367" s="19"/>
      <c r="K367" s="19"/>
      <c r="L367" s="19"/>
      <c r="M367" s="19"/>
      <c r="N367" s="19"/>
      <c r="O367" s="5"/>
      <c r="P367" s="226"/>
      <c r="Q367" s="9">
        <f>COUNTA($Q$368:$Q$369)</f>
        <v>2</v>
      </c>
      <c r="R367" s="10" t="str">
        <f xml:space="preserve"> (COUNTIF($Q$368:$Q$369, "Xuất sắc") &amp; " Xuất sắc") &amp;" + "&amp; (COUNTIF($Q$368:$Q$369, "Tốt") &amp; " Tốt")</f>
        <v>1 Xuất sắc + 1 Tốt</v>
      </c>
      <c r="S367" s="19"/>
      <c r="T367" s="19" t="e">
        <f>VLOOKUP(S367,Sheet1!$B$2:$C$12,2,TRUE)</f>
        <v>#N/A</v>
      </c>
      <c r="U367" s="5"/>
      <c r="V367" s="19" t="e">
        <f>VLOOKUP(U367,Sheet1!$B$2:$C$12,2,TRUE)</f>
        <v>#N/A</v>
      </c>
      <c r="W367" s="5"/>
      <c r="X367" s="19" t="e">
        <f>VLOOKUP(W367,Sheet1!$B$2:$C$12,2,TRUE)</f>
        <v>#N/A</v>
      </c>
      <c r="Y367" s="5"/>
      <c r="Z367" s="19" t="e">
        <f>VLOOKUP(Y367,Sheet1!$B$2:$C$12,2,TRUE)</f>
        <v>#N/A</v>
      </c>
      <c r="AA367" s="5"/>
      <c r="AB367" s="19" t="e">
        <f>VLOOKUP(AA367,Sheet1!$B$2:$C$12,2,TRUE)</f>
        <v>#N/A</v>
      </c>
      <c r="AC367" s="5" t="e">
        <f t="shared" si="113"/>
        <v>#N/A</v>
      </c>
      <c r="AD367" s="226">
        <f>COUNTIF(S367:AA367,"C*")*1+COUNTIF(S367:AA367,"D")*2+COUNTIF(S367:AA367,"E")*3</f>
        <v>0</v>
      </c>
      <c r="AE367" s="9" t="e">
        <f>IF(AD367&gt;=3,"Không hoàn thành",IF(AND($AC367&gt;=8,$AC367&lt;=10,AD367=0),"Xuất sắc",IF(AND($AC367&gt;=8,$AC367&lt;=10,AD367=1),"Tốt",IF(AND($AC367&gt;=8,$AC367&lt;=10,AD367=2),"Hoàn thành",IF(AND($AC367&gt;6,$AC367&lt;8,AD367&lt;=1),"Tốt",IF(AND($AC367&gt;6,$AC367&lt;8,AD367=2),"Hoàn thành",IF(AND($AC367&gt;=5,$AC367&lt;=6,AD367&lt;=2),"Hoàn thành",IF(AND($AC367&lt;5,AD367&gt;3),"Không hoàn thành",""))))))))</f>
        <v>#N/A</v>
      </c>
      <c r="AF367" s="5" t="e">
        <f t="shared" si="114"/>
        <v>#N/A</v>
      </c>
      <c r="AG367" s="226">
        <f t="shared" si="115"/>
        <v>0</v>
      </c>
      <c r="AH367" s="9" t="e">
        <f>IF(AG367&gt;=3,"Không hoàn thành",IF(AND($AF367&gt;=8,$AF367&lt;=10,AG367=0),"Xuất sắc",IF(AND($AF367&gt;=8,$AF367&lt;=10,AG367=1),"Tốt",IF(AND($AF367&gt;=8,$AF367&lt;=10,AG367=2),"Hoàn thành",IF(AND($AF367&gt;6,$AF367&lt;8,AG367&lt;=1),"Tốt",IF(AND($AF367&gt;6,$AF367&lt;8,AG367=2),"Hoàn thành",IF(AND($AF367&gt;=5,$AF367&lt;=6,AG367&lt;=2),"Hoàn thành",IF(AND($AF367&lt;5,AG367&gt;3),"Không hoàn thành",""))))))))</f>
        <v>#N/A</v>
      </c>
      <c r="AI367" s="227"/>
      <c r="AJ367" s="9" t="e">
        <f>ROUND(AVERAGE(O367,AC367),2)</f>
        <v>#N/A</v>
      </c>
      <c r="AK367" s="9">
        <f>COUNTIF(E367:Z367,"D")*1</f>
        <v>0</v>
      </c>
      <c r="AL367" s="9" t="e">
        <f>IF($AJ367&gt;=8,"Xuất sắc",IF($AJ367&gt;6,"Tốt",IF($AJ367&gt;=5,"Hoàn thành","Không hoàn thành")))</f>
        <v>#N/A</v>
      </c>
      <c r="AM367" s="9" t="e">
        <f>IF($AK367=1,"Không đạt LĐTT",IF(OR($AL367= "Xuất sắc", $AL367="Tốt"),"Đạt LĐTT","Không đạt LĐTT"))</f>
        <v>#N/A</v>
      </c>
      <c r="AN367" s="5"/>
      <c r="AO367" s="5"/>
      <c r="AP367" s="9"/>
      <c r="AQ367" s="5"/>
      <c r="AR367" s="25"/>
      <c r="AS367" s="25"/>
    </row>
    <row r="368" spans="1:45" s="7" customFormat="1" ht="20.100000000000001" hidden="1" customHeight="1" x14ac:dyDescent="0.25">
      <c r="A368" s="86">
        <v>313</v>
      </c>
      <c r="B368" s="275" t="s">
        <v>216</v>
      </c>
      <c r="C368" s="117" t="s">
        <v>707</v>
      </c>
      <c r="D368" s="253" t="s">
        <v>13</v>
      </c>
      <c r="E368" s="5" t="str">
        <f>VLOOKUP($C368,'[4]Gui chi Quynh'!$D$7:$F$393,3,0)</f>
        <v>A4</v>
      </c>
      <c r="F368" s="19">
        <f>VLOOKUP(E368,Sheet1!$B$2:$C$12,2,TRUE)</f>
        <v>7</v>
      </c>
      <c r="G368" s="5" t="str">
        <f>VLOOKUP($C368,'[5]Gui chi Quynh'!$C$7:$E$391,3,0)</f>
        <v>A4</v>
      </c>
      <c r="H368" s="19">
        <f>VLOOKUP(G368,Sheet1!$B$2:$C$12,2,TRUE)</f>
        <v>7</v>
      </c>
      <c r="I368" s="5" t="str">
        <f>VLOOKUP($C368,'[6]Gui chi Quynh'!$C$7:$E$389,3,0)</f>
        <v>A4</v>
      </c>
      <c r="J368" s="19">
        <f>VLOOKUP(I368,Sheet1!$B$2:$C$12,2,TRUE)</f>
        <v>7</v>
      </c>
      <c r="K368" s="5" t="str">
        <f>VLOOKUP($C368,'[7]Gui chi Quynh'!$C$7:$E$389,3,0)</f>
        <v>A3</v>
      </c>
      <c r="L368" s="19">
        <f>VLOOKUP(K368,Sheet1!$B$2:$C$12,2,TRUE)</f>
        <v>8</v>
      </c>
      <c r="M368" s="5" t="str">
        <f>VLOOKUP($C368,'[8]Gui chi Quynh'!$C$7:$E$388,3,0)</f>
        <v>A3</v>
      </c>
      <c r="N368" s="19">
        <f>VLOOKUP(M368,Sheet1!$B$2:$C$12,2,TRUE)</f>
        <v>8</v>
      </c>
      <c r="O368" s="5">
        <f>ROUND(AVERAGE(F368,H368,J368,L368,N368),2)</f>
        <v>7.4</v>
      </c>
      <c r="P368" s="226">
        <f>COUNTIF(D368:M368,"C*")*1+COUNTIF(D368:M368,"D")*2+COUNTIF(D368:M368,"E")*3</f>
        <v>0</v>
      </c>
      <c r="Q368" s="9" t="str">
        <f t="shared" si="130"/>
        <v>Tốt</v>
      </c>
      <c r="R368" s="10"/>
      <c r="S368" s="17"/>
      <c r="T368" s="19"/>
      <c r="U368" s="5"/>
      <c r="V368" s="19"/>
      <c r="W368" s="5"/>
      <c r="X368" s="19"/>
      <c r="Y368" s="5"/>
      <c r="Z368" s="19"/>
      <c r="AA368" s="5"/>
      <c r="AB368" s="19"/>
      <c r="AC368" s="5"/>
      <c r="AD368" s="226"/>
      <c r="AE368" s="9"/>
      <c r="AF368" s="5"/>
      <c r="AG368" s="226"/>
      <c r="AH368" s="9"/>
      <c r="AI368" s="227"/>
      <c r="AJ368" s="9"/>
      <c r="AK368" s="9"/>
      <c r="AL368" s="9"/>
      <c r="AM368" s="9"/>
      <c r="AN368" s="5"/>
      <c r="AO368" s="5"/>
      <c r="AP368" s="9"/>
      <c r="AQ368" s="5"/>
      <c r="AR368" s="25"/>
      <c r="AS368" s="25"/>
    </row>
    <row r="369" spans="1:45" s="7" customFormat="1" ht="20.100000000000001" hidden="1" customHeight="1" x14ac:dyDescent="0.25">
      <c r="A369" s="86">
        <v>314</v>
      </c>
      <c r="B369" s="275" t="s">
        <v>217</v>
      </c>
      <c r="C369" s="117" t="s">
        <v>709</v>
      </c>
      <c r="D369" s="38"/>
      <c r="E369" s="5" t="str">
        <f>VLOOKUP($C369,'[4]Gui chi Quynh'!$D$7:$F$393,3,0)</f>
        <v>A2</v>
      </c>
      <c r="F369" s="19">
        <f>VLOOKUP(E369,Sheet1!$B$2:$C$12,2,TRUE)</f>
        <v>9</v>
      </c>
      <c r="G369" s="5" t="str">
        <f>VLOOKUP($C369,'[5]Gui chi Quynh'!$C$7:$E$391,3,0)</f>
        <v>A2</v>
      </c>
      <c r="H369" s="19">
        <f>VLOOKUP(G369,Sheet1!$B$2:$C$12,2,TRUE)</f>
        <v>9</v>
      </c>
      <c r="I369" s="5" t="str">
        <f>VLOOKUP($C369,'[6]Gui chi Quynh'!$C$7:$E$389,3,0)</f>
        <v>A2</v>
      </c>
      <c r="J369" s="19">
        <f>VLOOKUP(I369,Sheet1!$B$2:$C$12,2,TRUE)</f>
        <v>9</v>
      </c>
      <c r="K369" s="5" t="str">
        <f>VLOOKUP($C369,'[7]Gui chi Quynh'!$C$7:$E$389,3,0)</f>
        <v>A2</v>
      </c>
      <c r="L369" s="19">
        <f>VLOOKUP(K369,Sheet1!$B$2:$C$12,2,TRUE)</f>
        <v>9</v>
      </c>
      <c r="M369" s="5" t="str">
        <f>VLOOKUP($C369,'[8]Gui chi Quynh'!$C$7:$E$388,3,0)</f>
        <v>A2</v>
      </c>
      <c r="N369" s="19">
        <f>VLOOKUP(M369,Sheet1!$B$2:$C$12,2,TRUE)</f>
        <v>9</v>
      </c>
      <c r="O369" s="5">
        <f>ROUND(AVERAGE(F369,H369,J369,L369,N369),2)</f>
        <v>9</v>
      </c>
      <c r="P369" s="226">
        <f>COUNTIF(D369:M369,"C*")*1+COUNTIF(D369:M369,"D")*2+COUNTIF(D369:M369,"E")*3</f>
        <v>0</v>
      </c>
      <c r="Q369" s="9" t="str">
        <f t="shared" si="130"/>
        <v>Xuất sắc</v>
      </c>
      <c r="R369" s="264"/>
      <c r="S369" s="17"/>
      <c r="T369" s="19" t="e">
        <f>VLOOKUP(S369,Sheet1!$B$2:$C$12,2,TRUE)</f>
        <v>#N/A</v>
      </c>
      <c r="U369" s="5"/>
      <c r="V369" s="19" t="e">
        <f>VLOOKUP(U369,Sheet1!$B$2:$C$12,2,TRUE)</f>
        <v>#N/A</v>
      </c>
      <c r="W369" s="5"/>
      <c r="X369" s="19" t="e">
        <f>VLOOKUP(W369,Sheet1!$B$2:$C$12,2,TRUE)</f>
        <v>#N/A</v>
      </c>
      <c r="Y369" s="5"/>
      <c r="Z369" s="19" t="e">
        <f>VLOOKUP(Y369,Sheet1!$B$2:$C$12,2,TRUE)</f>
        <v>#N/A</v>
      </c>
      <c r="AA369" s="5"/>
      <c r="AB369" s="19">
        <v>7</v>
      </c>
      <c r="AC369" s="5" t="e">
        <f t="shared" si="113"/>
        <v>#N/A</v>
      </c>
      <c r="AD369" s="226">
        <f>COUNTIF(S369:AA369,"C*")*1+COUNTIF(S369:AA369,"D")*2+COUNTIF(S369:AA369,"E")*3</f>
        <v>0</v>
      </c>
      <c r="AE369" s="9" t="e">
        <f>IF(AD369&gt;=3,"Không hoàn thành",IF(AND($AC369&gt;=8,$AC369&lt;=10,AD369=0),"Xuất sắc",IF(AND($AC369&gt;=8,$AC369&lt;=10,AD369=1),"Tốt",IF(AND($AC369&gt;=8,$AC369&lt;=10,AD369=2),"Hoàn thành",IF(AND($AC369&gt;6,$AC369&lt;8,AD369&lt;=1),"Tốt",IF(AND($AC369&gt;6,$AC369&lt;8,AD369=2),"Hoàn thành",IF(AND($AC369&gt;=5,$AC369&lt;=6,AD369&lt;=2),"Hoàn thành",IF(AND($AC369&lt;5,AD369&gt;3),"Không hoàn thành",""))))))))</f>
        <v>#N/A</v>
      </c>
      <c r="AF369" s="5" t="e">
        <f t="shared" si="114"/>
        <v>#N/A</v>
      </c>
      <c r="AG369" s="226">
        <f t="shared" si="115"/>
        <v>0</v>
      </c>
      <c r="AH369" s="9" t="e">
        <f>IF(AG369&gt;=3,"Không hoàn thành",IF(AND($AF369&gt;=8,$AF369&lt;=10,AG369=0),"Xuất sắc",IF(AND($AF369&gt;=8,$AF369&lt;=10,AG369=1),"Tốt",IF(AND($AF369&gt;=8,$AF369&lt;=10,AG369=2),"Hoàn thành",IF(AND($AF369&gt;6,$AF369&lt;8,AG369&lt;=1),"Tốt",IF(AND($AF369&gt;6,$AF369&lt;8,AG369=2),"Hoàn thành",IF(AND($AF369&gt;=5,$AF369&lt;=6,AG369&lt;=2),"Hoàn thành",IF(AND($AF369&lt;5,AG369&gt;3),"Không hoàn thành",""))))))))</f>
        <v>#N/A</v>
      </c>
      <c r="AI369" s="227" t="s">
        <v>843</v>
      </c>
      <c r="AJ369" s="9" t="e">
        <f t="shared" ref="AJ369:AJ390" si="131">ROUND(AVERAGE(O369,AC369),2)</f>
        <v>#N/A</v>
      </c>
      <c r="AK369" s="9">
        <f>COUNTIF(E369:Z369,"D")*1</f>
        <v>0</v>
      </c>
      <c r="AL369" s="9" t="e">
        <f t="shared" ref="AL369:AL390" si="132">IF($AJ369&gt;=8,"Xuất sắc",IF($AJ369&gt;6,"Tốt",IF($AJ369&gt;=5,"Hoàn thành","Không hoàn thành")))</f>
        <v>#N/A</v>
      </c>
      <c r="AM369" s="17" t="s">
        <v>799</v>
      </c>
      <c r="AN369" s="12"/>
      <c r="AO369" s="5"/>
      <c r="AP369" s="9"/>
      <c r="AQ369" s="5"/>
      <c r="AR369" s="119"/>
      <c r="AS369" s="25" t="s">
        <v>380</v>
      </c>
    </row>
    <row r="370" spans="1:45" s="7" customFormat="1" ht="22.5" customHeight="1" x14ac:dyDescent="0.25">
      <c r="A370" s="307" t="s">
        <v>932</v>
      </c>
      <c r="B370" s="308" t="s">
        <v>933</v>
      </c>
      <c r="C370" s="309"/>
      <c r="D370" s="310"/>
      <c r="E370" s="309"/>
      <c r="F370" s="310"/>
      <c r="G370" s="309"/>
      <c r="H370" s="310"/>
      <c r="I370" s="309"/>
      <c r="J370" s="310"/>
      <c r="K370" s="309"/>
      <c r="L370" s="310"/>
      <c r="M370" s="309"/>
      <c r="N370" s="310"/>
      <c r="O370" s="309"/>
      <c r="P370" s="311"/>
      <c r="Q370" s="312">
        <f>Q371+Q374</f>
        <v>3</v>
      </c>
      <c r="R370" s="313" t="str">
        <f xml:space="preserve"> (COUNTIF($Q$372:$Q$375, "Xuất sắc") &amp; " Xuất sắc")</f>
        <v>3 Xuất sắc</v>
      </c>
      <c r="S370" s="224"/>
      <c r="T370" s="8"/>
      <c r="U370" s="224"/>
      <c r="V370" s="8"/>
      <c r="W370" s="224"/>
      <c r="X370" s="8"/>
      <c r="Y370" s="224"/>
      <c r="Z370" s="8"/>
      <c r="AA370" s="224"/>
      <c r="AB370" s="8"/>
      <c r="AC370" s="224"/>
      <c r="AD370" s="277"/>
      <c r="AE370" s="224"/>
      <c r="AF370" s="224"/>
      <c r="AG370" s="277"/>
      <c r="AH370" s="224"/>
      <c r="AI370" s="225"/>
      <c r="AJ370" s="8"/>
      <c r="AK370" s="224"/>
      <c r="AL370" s="8"/>
      <c r="AM370" s="224"/>
      <c r="AN370" s="8"/>
      <c r="AO370" s="224"/>
      <c r="AP370" s="8"/>
      <c r="AQ370" s="224"/>
      <c r="AR370" s="43"/>
      <c r="AS370" s="43"/>
    </row>
    <row r="371" spans="1:45" s="7" customFormat="1" ht="20.100000000000001" customHeight="1" x14ac:dyDescent="0.25">
      <c r="A371" s="74" t="s">
        <v>859</v>
      </c>
      <c r="B371" s="260" t="s">
        <v>860</v>
      </c>
      <c r="C371" s="74"/>
      <c r="D371" s="45"/>
      <c r="E371" s="5"/>
      <c r="F371" s="19"/>
      <c r="G371" s="5"/>
      <c r="H371" s="19"/>
      <c r="I371" s="5"/>
      <c r="J371" s="19"/>
      <c r="K371" s="19"/>
      <c r="L371" s="19"/>
      <c r="M371" s="19"/>
      <c r="N371" s="19"/>
      <c r="O371" s="5"/>
      <c r="P371" s="226"/>
      <c r="Q371" s="9">
        <f>COUNTA($Q$372:$Q$373)</f>
        <v>2</v>
      </c>
      <c r="R371" s="10" t="str">
        <f xml:space="preserve"> (COUNTIF($Q$372:$Q$373, "Xuất sắc") &amp; " Xuất sắc")</f>
        <v>2 Xuất sắc</v>
      </c>
      <c r="S371" s="19"/>
      <c r="T371" s="19"/>
      <c r="U371" s="5"/>
      <c r="V371" s="19"/>
      <c r="W371" s="5"/>
      <c r="X371" s="19"/>
      <c r="Y371" s="5"/>
      <c r="Z371" s="19" t="e">
        <f>VLOOKUP(Y371,Sheet1!$B$2:$C$12,2,TRUE)</f>
        <v>#N/A</v>
      </c>
      <c r="AA371" s="5"/>
      <c r="AB371" s="19" t="e">
        <f>VLOOKUP(AA371,Sheet1!$B$2:$C$12,2,TRUE)</f>
        <v>#N/A</v>
      </c>
      <c r="AC371" s="5" t="e">
        <f t="shared" si="113"/>
        <v>#N/A</v>
      </c>
      <c r="AD371" s="226"/>
      <c r="AE371" s="9"/>
      <c r="AF371" s="5"/>
      <c r="AG371" s="226"/>
      <c r="AH371" s="9"/>
      <c r="AI371" s="227" t="s">
        <v>841</v>
      </c>
      <c r="AJ371" s="9" t="e">
        <f t="shared" si="131"/>
        <v>#N/A</v>
      </c>
      <c r="AK371" s="9">
        <f>COUNTIF(E371:Z371,"D")*1</f>
        <v>0</v>
      </c>
      <c r="AL371" s="9" t="e">
        <f t="shared" si="132"/>
        <v>#N/A</v>
      </c>
      <c r="AM371" s="9" t="s">
        <v>799</v>
      </c>
      <c r="AN371" s="5"/>
      <c r="AO371" s="5"/>
      <c r="AP371" s="9"/>
      <c r="AQ371" s="5"/>
      <c r="AR371" s="25"/>
      <c r="AS371" s="25"/>
    </row>
    <row r="372" spans="1:45" s="7" customFormat="1" ht="20.100000000000001" hidden="1" customHeight="1" x14ac:dyDescent="0.25">
      <c r="A372" s="86">
        <v>315</v>
      </c>
      <c r="B372" s="77" t="s">
        <v>256</v>
      </c>
      <c r="C372" s="9" t="s">
        <v>710</v>
      </c>
      <c r="D372" s="51" t="s">
        <v>14</v>
      </c>
      <c r="E372" s="5" t="str">
        <f>VLOOKUP($C372,'[4]Gui chi Quynh'!$D$7:$F$393,3,0)</f>
        <v>A2</v>
      </c>
      <c r="F372" s="19">
        <f>VLOOKUP(E372,Sheet1!$B$2:$C$12,2,TRUE)</f>
        <v>9</v>
      </c>
      <c r="G372" s="5" t="str">
        <f>VLOOKUP($C372,'[5]Gui chi Quynh'!$C$7:$E$391,3,0)</f>
        <v>A1</v>
      </c>
      <c r="H372" s="19">
        <f>VLOOKUP(G372,Sheet1!$B$2:$C$12,2,TRUE)</f>
        <v>10</v>
      </c>
      <c r="I372" s="5" t="str">
        <f>VLOOKUP($C372,'[6]Gui chi Quynh'!$C$7:$E$389,3,0)</f>
        <v>A1</v>
      </c>
      <c r="J372" s="19">
        <f>VLOOKUP(I372,Sheet1!$B$2:$C$12,2,TRUE)</f>
        <v>10</v>
      </c>
      <c r="K372" s="5" t="str">
        <f>VLOOKUP($C372,'[7]Gui chi Quynh'!$C$7:$E$389,3,0)</f>
        <v>A1</v>
      </c>
      <c r="L372" s="19">
        <f>VLOOKUP(K372,Sheet1!$B$2:$C$12,2,TRUE)</f>
        <v>10</v>
      </c>
      <c r="M372" s="5" t="str">
        <f>VLOOKUP($C372,'[8]Gui chi Quynh'!$C$7:$E$388,3,0)</f>
        <v>A1</v>
      </c>
      <c r="N372" s="19">
        <f>VLOOKUP(M372,Sheet1!$B$2:$C$12,2,TRUE)</f>
        <v>10</v>
      </c>
      <c r="O372" s="5">
        <f>ROUND(AVERAGE(F372,H372,J372,L372,N372),2)</f>
        <v>9.8000000000000007</v>
      </c>
      <c r="P372" s="226">
        <f>COUNTIF(D372:M372,"C*")*1+COUNTIF(D372:M372,"D")*2+COUNTIF(D372:M372,"E")*3</f>
        <v>0</v>
      </c>
      <c r="Q372" s="9" t="str">
        <f t="shared" si="130"/>
        <v>Xuất sắc</v>
      </c>
      <c r="R372" s="264"/>
      <c r="S372" s="17"/>
      <c r="T372" s="19"/>
      <c r="U372" s="5"/>
      <c r="V372" s="19"/>
      <c r="W372" s="5"/>
      <c r="X372" s="19"/>
      <c r="Y372" s="5"/>
      <c r="Z372" s="19" t="e">
        <f>VLOOKUP(Y372,Sheet1!$B$2:$C$12,2,TRUE)</f>
        <v>#N/A</v>
      </c>
      <c r="AA372" s="5"/>
      <c r="AB372" s="19" t="e">
        <f>VLOOKUP(AA372,Sheet1!$B$2:$C$12,2,TRUE)</f>
        <v>#N/A</v>
      </c>
      <c r="AC372" s="5" t="e">
        <f t="shared" si="113"/>
        <v>#N/A</v>
      </c>
      <c r="AD372" s="226"/>
      <c r="AE372" s="9"/>
      <c r="AF372" s="5"/>
      <c r="AG372" s="226"/>
      <c r="AH372" s="9"/>
      <c r="AI372" s="227" t="s">
        <v>841</v>
      </c>
      <c r="AJ372" s="9" t="e">
        <f t="shared" si="131"/>
        <v>#N/A</v>
      </c>
      <c r="AK372" s="9">
        <f>COUNTIF(E372:Z372,"D")*1</f>
        <v>0</v>
      </c>
      <c r="AL372" s="9" t="e">
        <f t="shared" si="132"/>
        <v>#N/A</v>
      </c>
      <c r="AM372" s="17" t="s">
        <v>799</v>
      </c>
      <c r="AN372" s="5"/>
      <c r="AO372" s="5"/>
      <c r="AP372" s="9"/>
      <c r="AQ372" s="5"/>
      <c r="AR372" s="119"/>
      <c r="AS372" s="25"/>
    </row>
    <row r="373" spans="1:45" s="7" customFormat="1" ht="20.100000000000001" hidden="1" customHeight="1" x14ac:dyDescent="0.25">
      <c r="A373" s="86">
        <f>A372+1</f>
        <v>316</v>
      </c>
      <c r="B373" s="77" t="s">
        <v>257</v>
      </c>
      <c r="C373" s="9" t="s">
        <v>711</v>
      </c>
      <c r="D373" s="5"/>
      <c r="E373" s="5" t="str">
        <f>VLOOKUP($C373,'[4]Gui chi Quynh'!$D$7:$F$393,3,0)</f>
        <v>A3</v>
      </c>
      <c r="F373" s="19">
        <f>VLOOKUP(E373,Sheet1!$B$2:$C$12,2,TRUE)</f>
        <v>8</v>
      </c>
      <c r="G373" s="5" t="str">
        <f>VLOOKUP($C373,'[5]Gui chi Quynh'!$C$7:$E$391,3,0)</f>
        <v>A2</v>
      </c>
      <c r="H373" s="19">
        <f>VLOOKUP(G373,Sheet1!$B$2:$C$12,2,TRUE)</f>
        <v>9</v>
      </c>
      <c r="I373" s="5" t="str">
        <f>VLOOKUP($C373,'[6]Gui chi Quynh'!$C$7:$E$389,3,0)</f>
        <v>A2</v>
      </c>
      <c r="J373" s="19">
        <f>VLOOKUP(I373,Sheet1!$B$2:$C$12,2,TRUE)</f>
        <v>9</v>
      </c>
      <c r="K373" s="5" t="str">
        <f>VLOOKUP($C373,'[7]Gui chi Quynh'!$C$7:$E$389,3,0)</f>
        <v>A2</v>
      </c>
      <c r="L373" s="19">
        <f>VLOOKUP(K373,Sheet1!$B$2:$C$12,2,TRUE)</f>
        <v>9</v>
      </c>
      <c r="M373" s="5" t="str">
        <f>VLOOKUP($C373,'[8]Gui chi Quynh'!$C$7:$E$388,3,0)</f>
        <v>A3</v>
      </c>
      <c r="N373" s="19">
        <f>VLOOKUP(M373,Sheet1!$B$2:$C$12,2,TRUE)</f>
        <v>8</v>
      </c>
      <c r="O373" s="5">
        <f>ROUND(AVERAGE(F373,H373,J373,L373,N373),2)</f>
        <v>8.6</v>
      </c>
      <c r="P373" s="226">
        <f>COUNTIF(D373:M373,"C*")*1+COUNTIF(D373:M373,"D")*2+COUNTIF(D373:M373,"E")*3</f>
        <v>0</v>
      </c>
      <c r="Q373" s="9" t="str">
        <f t="shared" si="130"/>
        <v>Xuất sắc</v>
      </c>
      <c r="R373" s="264"/>
      <c r="S373" s="17"/>
      <c r="T373" s="19"/>
      <c r="U373" s="5"/>
      <c r="V373" s="19"/>
      <c r="W373" s="5"/>
      <c r="X373" s="19"/>
      <c r="Y373" s="5"/>
      <c r="Z373" s="19" t="e">
        <f>VLOOKUP(Y373,Sheet1!$B$2:$C$12,2,TRUE)</f>
        <v>#N/A</v>
      </c>
      <c r="AA373" s="5"/>
      <c r="AB373" s="19" t="e">
        <f>VLOOKUP(AA373,Sheet1!$B$2:$C$12,2,TRUE)</f>
        <v>#N/A</v>
      </c>
      <c r="AC373" s="5" t="e">
        <f t="shared" si="113"/>
        <v>#N/A</v>
      </c>
      <c r="AD373" s="226"/>
      <c r="AE373" s="9"/>
      <c r="AF373" s="5"/>
      <c r="AG373" s="226"/>
      <c r="AH373" s="9"/>
      <c r="AI373" s="227" t="s">
        <v>841</v>
      </c>
      <c r="AJ373" s="9" t="e">
        <f t="shared" si="131"/>
        <v>#N/A</v>
      </c>
      <c r="AK373" s="9">
        <f>COUNTIF(E373:Z373,"D")*1</f>
        <v>0</v>
      </c>
      <c r="AL373" s="9" t="e">
        <f t="shared" si="132"/>
        <v>#N/A</v>
      </c>
      <c r="AM373" s="17" t="s">
        <v>799</v>
      </c>
      <c r="AN373" s="5"/>
      <c r="AO373" s="5"/>
      <c r="AP373" s="9"/>
      <c r="AQ373" s="5"/>
      <c r="AR373" s="119"/>
      <c r="AS373" s="25"/>
    </row>
    <row r="374" spans="1:45" s="7" customFormat="1" ht="20.100000000000001" customHeight="1" x14ac:dyDescent="0.25">
      <c r="A374" s="74" t="s">
        <v>861</v>
      </c>
      <c r="B374" s="260" t="s">
        <v>862</v>
      </c>
      <c r="C374" s="74"/>
      <c r="D374" s="45"/>
      <c r="E374" s="5"/>
      <c r="F374" s="19"/>
      <c r="G374" s="5"/>
      <c r="H374" s="19"/>
      <c r="I374" s="5"/>
      <c r="J374" s="19"/>
      <c r="K374" s="19"/>
      <c r="L374" s="19"/>
      <c r="M374" s="19"/>
      <c r="N374" s="19"/>
      <c r="O374" s="5"/>
      <c r="P374" s="226"/>
      <c r="Q374" s="9">
        <f>COUNTA($Q$375:$Q$375)</f>
        <v>1</v>
      </c>
      <c r="R374" s="10" t="str">
        <f xml:space="preserve"> (COUNTIF($Q$375:$Q$375, "Xuất sắc") &amp; " Xuất sắc")</f>
        <v>1 Xuất sắc</v>
      </c>
      <c r="S374" s="19"/>
      <c r="T374" s="19" t="e">
        <f>VLOOKUP(S374,Sheet1!$B$2:$C$12,2,TRUE)</f>
        <v>#N/A</v>
      </c>
      <c r="U374" s="5"/>
      <c r="V374" s="19" t="e">
        <f>VLOOKUP(U374,Sheet1!$B$2:$C$12,2,TRUE)</f>
        <v>#N/A</v>
      </c>
      <c r="W374" s="5"/>
      <c r="X374" s="19" t="e">
        <f>VLOOKUP(W374,Sheet1!$B$2:$C$12,2,TRUE)</f>
        <v>#N/A</v>
      </c>
      <c r="Y374" s="5"/>
      <c r="Z374" s="19" t="e">
        <f>VLOOKUP(Y374,Sheet1!$B$2:$C$12,2,TRUE)</f>
        <v>#N/A</v>
      </c>
      <c r="AA374" s="5"/>
      <c r="AB374" s="19" t="e">
        <f>VLOOKUP(AA374,Sheet1!$B$2:$C$12,2,TRUE)</f>
        <v>#N/A</v>
      </c>
      <c r="AC374" s="5" t="e">
        <f t="shared" si="113"/>
        <v>#N/A</v>
      </c>
      <c r="AD374" s="226">
        <f>COUNTIF(S374:AA374,"C*")*1+COUNTIF(S374:AA374,"D")*2+COUNTIF(S374:AA374,"E")*3</f>
        <v>0</v>
      </c>
      <c r="AE374" s="9" t="e">
        <f>IF(AD374&gt;=3,"Không hoàn thành",IF(AND($AC374&gt;=8,$AC374&lt;=10,AD374=0),"Xuất sắc",IF(AND($AC374&gt;=8,$AC374&lt;=10,AD374=1),"Tốt",IF(AND($AC374&gt;=8,$AC374&lt;=10,AD374=2),"Hoàn thành",IF(AND($AC374&gt;6,$AC374&lt;8,AD374&lt;=1),"Tốt",IF(AND($AC374&gt;6,$AC374&lt;8,AD374=2),"Hoàn thành",IF(AND($AC374&gt;=5,$AC374&lt;=6,AD374&lt;=2),"Hoàn thành",IF(AND($AC374&lt;5,AD374&gt;3),"Không hoàn thành",""))))))))</f>
        <v>#N/A</v>
      </c>
      <c r="AF374" s="5" t="e">
        <f t="shared" si="114"/>
        <v>#N/A</v>
      </c>
      <c r="AG374" s="226">
        <f t="shared" si="115"/>
        <v>0</v>
      </c>
      <c r="AH374" s="9" t="e">
        <f>IF(AG374&gt;=3,"Không hoàn thành",IF(AND($AF374&gt;=8,$AF374&lt;=10,AG374=0),"Xuất sắc",IF(AND($AF374&gt;=8,$AF374&lt;=10,AG374=1),"Tốt",IF(AND($AF374&gt;=8,$AF374&lt;=10,AG374=2),"Hoàn thành",IF(AND($AF374&gt;6,$AF374&lt;8,AG374&lt;=1),"Tốt",IF(AND($AF374&gt;6,$AF374&lt;8,AG374=2),"Hoàn thành",IF(AND($AF374&gt;=5,$AF374&lt;=6,AG374&lt;=2),"Hoàn thành",IF(AND($AF374&lt;5,AG374&gt;3),"Không hoàn thành",""))))))))</f>
        <v>#N/A</v>
      </c>
      <c r="AI374" s="227"/>
      <c r="AJ374" s="9" t="e">
        <f t="shared" si="131"/>
        <v>#N/A</v>
      </c>
      <c r="AK374" s="9">
        <f>COUNTIF(E374:Z374,"D")*1</f>
        <v>0</v>
      </c>
      <c r="AL374" s="9" t="e">
        <f t="shared" si="132"/>
        <v>#N/A</v>
      </c>
      <c r="AM374" s="9" t="e">
        <f>IF($AK374=1,"Không đạt LĐTT",IF(OR($AL374= "Xuất sắc", $AL374="Tốt"),"Đạt LĐTT","Không đạt LĐTT"))</f>
        <v>#N/A</v>
      </c>
      <c r="AN374" s="5"/>
      <c r="AO374" s="5"/>
      <c r="AP374" s="9"/>
      <c r="AQ374" s="5"/>
      <c r="AR374" s="25"/>
      <c r="AS374" s="25"/>
    </row>
    <row r="375" spans="1:45" s="7" customFormat="1" ht="20.100000000000001" hidden="1" customHeight="1" x14ac:dyDescent="0.25">
      <c r="A375" s="86">
        <v>317</v>
      </c>
      <c r="B375" s="260" t="s">
        <v>258</v>
      </c>
      <c r="C375" s="9" t="s">
        <v>712</v>
      </c>
      <c r="D375" s="45"/>
      <c r="E375" s="5" t="str">
        <f>VLOOKUP($C375,'[4]Gui chi Quynh'!$D$7:$F$393,3,0)</f>
        <v>A3</v>
      </c>
      <c r="F375" s="19">
        <f>VLOOKUP(E375,Sheet1!$B$2:$C$12,2,TRUE)</f>
        <v>8</v>
      </c>
      <c r="G375" s="5" t="str">
        <f>VLOOKUP($C375,'[5]Gui chi Quynh'!$C$7:$E$391,3,0)</f>
        <v>A2</v>
      </c>
      <c r="H375" s="19">
        <f>VLOOKUP(G375,Sheet1!$B$2:$C$12,2,TRUE)</f>
        <v>9</v>
      </c>
      <c r="I375" s="5" t="str">
        <f>VLOOKUP($C375,'[6]Gui chi Quynh'!$C$7:$E$389,3,0)</f>
        <v>A2</v>
      </c>
      <c r="J375" s="19">
        <f>VLOOKUP(I375,Sheet1!$B$2:$C$12,2,TRUE)</f>
        <v>9</v>
      </c>
      <c r="K375" s="5" t="str">
        <f>VLOOKUP($C375,'[7]Gui chi Quynh'!$C$7:$E$389,3,0)</f>
        <v>A2</v>
      </c>
      <c r="L375" s="19">
        <f>VLOOKUP(K375,Sheet1!$B$2:$C$12,2,TRUE)</f>
        <v>9</v>
      </c>
      <c r="M375" s="5" t="str">
        <f>VLOOKUP($C375,'[8]Gui chi Quynh'!$C$7:$E$388,3,0)</f>
        <v>A3</v>
      </c>
      <c r="N375" s="19">
        <f>VLOOKUP(M375,Sheet1!$B$2:$C$12,2,TRUE)</f>
        <v>8</v>
      </c>
      <c r="O375" s="5">
        <f>ROUND(AVERAGE(F375,H375,J375,L375,N375),2)</f>
        <v>8.6</v>
      </c>
      <c r="P375" s="226">
        <f>COUNTIF(D375:M375,"C*")*1+COUNTIF(D375:M375,"D")*2+COUNTIF(D375:M375,"E")*3</f>
        <v>0</v>
      </c>
      <c r="Q375" s="9" t="str">
        <f t="shared" si="130"/>
        <v>Xuất sắc</v>
      </c>
      <c r="R375" s="10"/>
      <c r="S375" s="17"/>
      <c r="T375" s="19" t="e">
        <f>VLOOKUP(S375,Sheet1!$B$2:$C$12,2,TRUE)</f>
        <v>#N/A</v>
      </c>
      <c r="U375" s="5"/>
      <c r="V375" s="19" t="e">
        <f>VLOOKUP(U375,Sheet1!$B$2:$C$12,2,TRUE)</f>
        <v>#N/A</v>
      </c>
      <c r="W375" s="5"/>
      <c r="X375" s="19" t="e">
        <f>VLOOKUP(W375,Sheet1!$B$2:$C$12,2,TRUE)</f>
        <v>#N/A</v>
      </c>
      <c r="Y375" s="5"/>
      <c r="Z375" s="19" t="e">
        <f>VLOOKUP(Y375,Sheet1!$B$2:$C$12,2,TRUE)</f>
        <v>#N/A</v>
      </c>
      <c r="AA375" s="5"/>
      <c r="AB375" s="19" t="e">
        <f>VLOOKUP(AA375,Sheet1!$B$2:$C$12,2,TRUE)</f>
        <v>#N/A</v>
      </c>
      <c r="AC375" s="5" t="e">
        <f t="shared" si="113"/>
        <v>#N/A</v>
      </c>
      <c r="AD375" s="226">
        <f>COUNTIF(S375:AA375,"C*")*1+COUNTIF(S375:AA375,"D")*2+COUNTIF(S375:AA375,"E")*3</f>
        <v>0</v>
      </c>
      <c r="AE375" s="9" t="e">
        <f>IF(AD375&gt;=3,"Không hoàn thành",IF(AND($AC375&gt;=8,$AC375&lt;=10,AD375=0),"Xuất sắc",IF(AND($AC375&gt;=8,$AC375&lt;=10,AD375=1),"Tốt",IF(AND($AC375&gt;=8,$AC375&lt;=10,AD375=2),"Hoàn thành",IF(AND($AC375&gt;6,$AC375&lt;8,AD375&lt;=1),"Tốt",IF(AND($AC375&gt;6,$AC375&lt;8,AD375=2),"Hoàn thành",IF(AND($AC375&gt;=5,$AC375&lt;=6,AD375&lt;=2),"Hoàn thành",IF(AND($AC375&lt;5,AD375&gt;3),"Không hoàn thành",""))))))))</f>
        <v>#N/A</v>
      </c>
      <c r="AF375" s="5" t="e">
        <f t="shared" si="114"/>
        <v>#N/A</v>
      </c>
      <c r="AG375" s="226">
        <f t="shared" si="115"/>
        <v>0</v>
      </c>
      <c r="AH375" s="9" t="e">
        <f>IF(AG375&gt;=3,"Không hoàn thành",IF(AND($AF375&gt;=8,$AF375&lt;=10,AG375=0),"Xuất sắc",IF(AND($AF375&gt;=8,$AF375&lt;=10,AG375=1),"Tốt",IF(AND($AF375&gt;=8,$AF375&lt;=10,AG375=2),"Hoàn thành",IF(AND($AF375&gt;6,$AF375&lt;8,AG375&lt;=1),"Tốt",IF(AND($AF375&gt;6,$AF375&lt;8,AG375=2),"Hoàn thành",IF(AND($AF375&gt;=5,$AF375&lt;=6,AG375&lt;=2),"Hoàn thành",IF(AND($AF375&lt;5,AG375&gt;3),"Không hoàn thành",""))))))))</f>
        <v>#N/A</v>
      </c>
      <c r="AI375" s="227"/>
      <c r="AJ375" s="9" t="e">
        <f t="shared" si="131"/>
        <v>#N/A</v>
      </c>
      <c r="AK375" s="9">
        <f>COUNTIF(E375:Z375,"D")*1</f>
        <v>0</v>
      </c>
      <c r="AL375" s="9" t="e">
        <f t="shared" si="132"/>
        <v>#N/A</v>
      </c>
      <c r="AM375" s="9" t="e">
        <f>IF($AK375=1,"Không đạt LĐTT",IF(OR($AL375= "Xuất sắc", $AL375="Tốt"),"Đạt LĐTT","Không đạt LĐTT"))</f>
        <v>#N/A</v>
      </c>
      <c r="AN375" s="12"/>
      <c r="AO375" s="5"/>
      <c r="AP375" s="9"/>
      <c r="AQ375" s="5"/>
      <c r="AR375" s="26"/>
      <c r="AS375" s="26"/>
    </row>
    <row r="376" spans="1:45" s="7" customFormat="1" ht="22.5" customHeight="1" x14ac:dyDescent="0.25">
      <c r="A376" s="307" t="s">
        <v>934</v>
      </c>
      <c r="B376" s="308" t="s">
        <v>935</v>
      </c>
      <c r="C376" s="309"/>
      <c r="D376" s="310"/>
      <c r="E376" s="309"/>
      <c r="F376" s="310"/>
      <c r="G376" s="309"/>
      <c r="H376" s="310"/>
      <c r="I376" s="309"/>
      <c r="J376" s="310"/>
      <c r="K376" s="309"/>
      <c r="L376" s="310"/>
      <c r="M376" s="309"/>
      <c r="N376" s="310"/>
      <c r="O376" s="309"/>
      <c r="P376" s="311"/>
      <c r="Q376" s="312"/>
      <c r="R376" s="313"/>
      <c r="S376" s="224"/>
      <c r="T376" s="8"/>
      <c r="U376" s="224"/>
      <c r="V376" s="8"/>
      <c r="W376" s="224"/>
      <c r="X376" s="8"/>
      <c r="Y376" s="224"/>
      <c r="Z376" s="8"/>
      <c r="AA376" s="224"/>
      <c r="AB376" s="8"/>
      <c r="AC376" s="224"/>
      <c r="AD376" s="277"/>
      <c r="AE376" s="224"/>
      <c r="AF376" s="224"/>
      <c r="AG376" s="277"/>
      <c r="AH376" s="224"/>
      <c r="AI376" s="225"/>
      <c r="AJ376" s="8"/>
      <c r="AK376" s="224"/>
      <c r="AL376" s="8"/>
      <c r="AM376" s="224"/>
      <c r="AN376" s="8"/>
      <c r="AO376" s="224"/>
      <c r="AP376" s="8"/>
      <c r="AQ376" s="224"/>
      <c r="AR376" s="43"/>
      <c r="AS376" s="43"/>
    </row>
    <row r="377" spans="1:45" s="7" customFormat="1" ht="20.100000000000001" customHeight="1" x14ac:dyDescent="0.25">
      <c r="A377" s="74" t="s">
        <v>859</v>
      </c>
      <c r="B377" s="260" t="s">
        <v>860</v>
      </c>
      <c r="C377" s="74"/>
      <c r="D377" s="45"/>
      <c r="E377" s="5"/>
      <c r="F377" s="19"/>
      <c r="G377" s="5"/>
      <c r="H377" s="19"/>
      <c r="I377" s="5"/>
      <c r="J377" s="19"/>
      <c r="K377" s="19"/>
      <c r="L377" s="19"/>
      <c r="M377" s="19"/>
      <c r="N377" s="19"/>
      <c r="O377" s="5"/>
      <c r="P377" s="226"/>
      <c r="Q377" s="9">
        <f>COUNTA($Q$378:$Q$379)</f>
        <v>2</v>
      </c>
      <c r="R377" s="10" t="str">
        <f xml:space="preserve"> (COUNTIF($Q$378:$Q$379, "Xuất sắc") &amp; " Xuất sắc") &amp;" + "&amp; (COUNTIF($Q$378:$Q$379, "Tốt") &amp; " Tốt")</f>
        <v>1 Xuất sắc + 1 Tốt</v>
      </c>
      <c r="S377" s="19"/>
      <c r="T377" s="19" t="e">
        <f>VLOOKUP(S377,Sheet1!$B$2:$C$12,2,TRUE)</f>
        <v>#N/A</v>
      </c>
      <c r="U377" s="5"/>
      <c r="V377" s="19" t="e">
        <f>VLOOKUP(U377,Sheet1!$B$2:$C$12,2,TRUE)</f>
        <v>#N/A</v>
      </c>
      <c r="W377" s="5"/>
      <c r="X377" s="19" t="e">
        <f>VLOOKUP(W377,Sheet1!$B$2:$C$12,2,TRUE)</f>
        <v>#N/A</v>
      </c>
      <c r="Y377" s="5"/>
      <c r="Z377" s="19" t="e">
        <f>VLOOKUP(Y377,Sheet1!$B$2:$C$12,2,TRUE)</f>
        <v>#N/A</v>
      </c>
      <c r="AA377" s="5"/>
      <c r="AB377" s="19" t="e">
        <f>VLOOKUP(AA377,Sheet1!$B$2:$C$12,2,TRUE)</f>
        <v>#N/A</v>
      </c>
      <c r="AC377" s="5" t="e">
        <f t="shared" si="113"/>
        <v>#N/A</v>
      </c>
      <c r="AD377" s="226">
        <f>COUNTIF(S377:AA377,"C*")*1+COUNTIF(S377:AA377,"D")*2+COUNTIF(S377:AA377,"E")*3</f>
        <v>0</v>
      </c>
      <c r="AE377" s="9" t="e">
        <f>IF(AD377&gt;=3,"Không hoàn thành",IF(AND($AC377&gt;=8,$AC377&lt;=10,AD377=0),"Xuất sắc",IF(AND($AC377&gt;=8,$AC377&lt;=10,AD377=1),"Tốt",IF(AND($AC377&gt;=8,$AC377&lt;=10,AD377=2),"Hoàn thành",IF(AND($AC377&gt;6,$AC377&lt;8,AD377&lt;=1),"Tốt",IF(AND($AC377&gt;6,$AC377&lt;8,AD377=2),"Hoàn thành",IF(AND($AC377&gt;=5,$AC377&lt;=6,AD377&lt;=2),"Hoàn thành",IF(AND($AC377&lt;5,AD377&gt;3),"Không hoàn thành",""))))))))</f>
        <v>#N/A</v>
      </c>
      <c r="AF377" s="5" t="e">
        <f t="shared" si="114"/>
        <v>#N/A</v>
      </c>
      <c r="AG377" s="226">
        <f t="shared" si="115"/>
        <v>0</v>
      </c>
      <c r="AH377" s="9" t="e">
        <f>IF(AG377&gt;=3,"Không hoàn thành",IF(AND($AF377&gt;=8,$AF377&lt;=10,AG377=0),"Xuất sắc",IF(AND($AF377&gt;=8,$AF377&lt;=10,AG377=1),"Tốt",IF(AND($AF377&gt;=8,$AF377&lt;=10,AG377=2),"Hoàn thành",IF(AND($AF377&gt;6,$AF377&lt;8,AG377&lt;=1),"Tốt",IF(AND($AF377&gt;6,$AF377&lt;8,AG377=2),"Hoàn thành",IF(AND($AF377&gt;=5,$AF377&lt;=6,AG377&lt;=2),"Hoàn thành",IF(AND($AF377&lt;5,AG377&gt;3),"Không hoàn thành",""))))))))</f>
        <v>#N/A</v>
      </c>
      <c r="AI377" s="227"/>
      <c r="AJ377" s="9" t="e">
        <f t="shared" si="131"/>
        <v>#N/A</v>
      </c>
      <c r="AK377" s="9">
        <f>COUNTIF(E377:Z377,"D")*1</f>
        <v>0</v>
      </c>
      <c r="AL377" s="9" t="e">
        <f t="shared" si="132"/>
        <v>#N/A</v>
      </c>
      <c r="AM377" s="9" t="s">
        <v>799</v>
      </c>
      <c r="AN377" s="5"/>
      <c r="AO377" s="5"/>
      <c r="AP377" s="9"/>
      <c r="AQ377" s="5"/>
      <c r="AR377" s="25"/>
      <c r="AS377" s="25" t="s">
        <v>380</v>
      </c>
    </row>
    <row r="378" spans="1:45" s="7" customFormat="1" ht="20.100000000000001" hidden="1" customHeight="1" x14ac:dyDescent="0.25">
      <c r="A378" s="86">
        <v>318</v>
      </c>
      <c r="B378" s="77" t="s">
        <v>375</v>
      </c>
      <c r="C378" s="276" t="s">
        <v>713</v>
      </c>
      <c r="D378" s="160" t="s">
        <v>376</v>
      </c>
      <c r="E378" s="5" t="str">
        <f>VLOOKUP($C378,'[4]Gui chi Quynh'!$D$7:$F$393,3,0)</f>
        <v>A3</v>
      </c>
      <c r="F378" s="19">
        <f>VLOOKUP(E378,Sheet1!$B$2:$C$12,2,TRUE)</f>
        <v>8</v>
      </c>
      <c r="G378" s="5" t="str">
        <f>VLOOKUP($C378,'[5]Gui chi Quynh'!$C$7:$E$391,3,0)</f>
        <v>A2</v>
      </c>
      <c r="H378" s="19">
        <f>VLOOKUP(G378,Sheet1!$B$2:$C$12,2,TRUE)</f>
        <v>9</v>
      </c>
      <c r="I378" s="5" t="str">
        <f>VLOOKUP($C378,'[6]Gui chi Quynh'!$C$7:$E$389,3,0)</f>
        <v>A1</v>
      </c>
      <c r="J378" s="19">
        <f>VLOOKUP(I378,Sheet1!$B$2:$C$12,2,TRUE)</f>
        <v>10</v>
      </c>
      <c r="K378" s="5" t="str">
        <f>VLOOKUP($C378,'[7]Gui chi Quynh'!$C$7:$E$389,3,0)</f>
        <v>A1</v>
      </c>
      <c r="L378" s="19">
        <f>VLOOKUP(K378,Sheet1!$B$2:$C$12,2,TRUE)</f>
        <v>10</v>
      </c>
      <c r="M378" s="5" t="str">
        <f>VLOOKUP($C378,'[8]Gui chi Quynh'!$C$7:$E$388,3,0)</f>
        <v>A1</v>
      </c>
      <c r="N378" s="19">
        <f>VLOOKUP(M378,Sheet1!$B$2:$C$12,2,TRUE)</f>
        <v>10</v>
      </c>
      <c r="O378" s="5">
        <f>ROUND(AVERAGE(F378,H378,J378,L378,N378),2)</f>
        <v>9.4</v>
      </c>
      <c r="P378" s="226">
        <f>COUNTIF(D378:M378,"C*")*1+COUNTIF(D378:M378,"D")*2+COUNTIF(D378:M378,"E")*3</f>
        <v>0</v>
      </c>
      <c r="Q378" s="9" t="str">
        <f t="shared" si="130"/>
        <v>Xuất sắc</v>
      </c>
      <c r="R378" s="258"/>
      <c r="S378" s="17"/>
      <c r="T378" s="19"/>
      <c r="U378" s="5"/>
      <c r="V378" s="19"/>
      <c r="W378" s="5"/>
      <c r="X378" s="19" t="e">
        <f>VLOOKUP(W378,Sheet1!$B$2:$C$12,2,TRUE)</f>
        <v>#N/A</v>
      </c>
      <c r="Y378" s="5"/>
      <c r="Z378" s="19" t="e">
        <f>VLOOKUP(Y378,Sheet1!$B$2:$C$12,2,TRUE)</f>
        <v>#N/A</v>
      </c>
      <c r="AA378" s="5"/>
      <c r="AB378" s="19" t="e">
        <f>VLOOKUP(AA378,Sheet1!$B$2:$C$12,2,TRUE)</f>
        <v>#N/A</v>
      </c>
      <c r="AC378" s="5" t="e">
        <f t="shared" si="113"/>
        <v>#N/A</v>
      </c>
      <c r="AD378" s="226"/>
      <c r="AE378" s="9"/>
      <c r="AF378" s="5"/>
      <c r="AG378" s="226"/>
      <c r="AH378" s="9"/>
      <c r="AI378" s="227" t="s">
        <v>840</v>
      </c>
      <c r="AJ378" s="9" t="e">
        <f t="shared" si="131"/>
        <v>#N/A</v>
      </c>
      <c r="AK378" s="9">
        <f>COUNTIF(E378:Z378,"D")*1</f>
        <v>0</v>
      </c>
      <c r="AL378" s="9" t="e">
        <f t="shared" si="132"/>
        <v>#N/A</v>
      </c>
      <c r="AM378" s="5" t="s">
        <v>799</v>
      </c>
      <c r="AN378" s="5"/>
      <c r="AO378" s="5"/>
      <c r="AP378" s="9"/>
      <c r="AQ378" s="5"/>
      <c r="AR378" s="120"/>
      <c r="AS378" s="25"/>
    </row>
    <row r="379" spans="1:45" s="46" customFormat="1" ht="20.100000000000001" hidden="1" customHeight="1" x14ac:dyDescent="0.25">
      <c r="A379" s="86">
        <f>A378+1</f>
        <v>319</v>
      </c>
      <c r="B379" s="77" t="s">
        <v>171</v>
      </c>
      <c r="C379" s="276" t="s">
        <v>758</v>
      </c>
      <c r="D379" s="38"/>
      <c r="E379" s="5" t="str">
        <f>VLOOKUP($C379,'[4]Gui chi Quynh'!$D$7:$F$393,3,0)</f>
        <v>A4</v>
      </c>
      <c r="F379" s="19">
        <f>VLOOKUP(E379,Sheet1!$B$2:$C$12,2,TRUE)</f>
        <v>7</v>
      </c>
      <c r="G379" s="5" t="str">
        <f>VLOOKUP($C379,'[5]Gui chi Quynh'!$C$7:$E$391,3,0)</f>
        <v>A4</v>
      </c>
      <c r="H379" s="19">
        <f>VLOOKUP(G379,Sheet1!$B$2:$C$12,2,TRUE)</f>
        <v>7</v>
      </c>
      <c r="I379" s="5" t="str">
        <f>VLOOKUP($C379,'[6]Gui chi Quynh'!$C$7:$E$389,3,0)</f>
        <v>A3</v>
      </c>
      <c r="J379" s="19">
        <f>VLOOKUP(I379,Sheet1!$B$2:$C$12,2,TRUE)</f>
        <v>8</v>
      </c>
      <c r="K379" s="5" t="str">
        <f>VLOOKUP($C379,'[7]Gui chi Quynh'!$C$7:$E$389,3,0)</f>
        <v>A2</v>
      </c>
      <c r="L379" s="19">
        <f>VLOOKUP(K379,Sheet1!$B$2:$C$12,2,TRUE)</f>
        <v>9</v>
      </c>
      <c r="M379" s="5" t="str">
        <f>VLOOKUP($C379,'[8]Gui chi Quynh'!$C$7:$E$388,3,0)</f>
        <v>A3</v>
      </c>
      <c r="N379" s="19">
        <f>VLOOKUP(M379,Sheet1!$B$2:$C$12,2,TRUE)</f>
        <v>8</v>
      </c>
      <c r="O379" s="5">
        <f>ROUND(AVERAGE(F379,H379,J379,L379,N379),2)</f>
        <v>7.8</v>
      </c>
      <c r="P379" s="226">
        <f>COUNTIF(D379:M379,"C*")*1+COUNTIF(D379:M379,"D")*2+COUNTIF(D379:M379,"E")*3</f>
        <v>0</v>
      </c>
      <c r="Q379" s="9" t="str">
        <f t="shared" si="130"/>
        <v>Tốt</v>
      </c>
      <c r="R379" s="10"/>
      <c r="S379" s="17"/>
      <c r="T379" s="19">
        <v>10</v>
      </c>
      <c r="U379" s="5"/>
      <c r="V379" s="19">
        <v>10</v>
      </c>
      <c r="W379" s="5"/>
      <c r="X379" s="19">
        <v>10</v>
      </c>
      <c r="Y379" s="5"/>
      <c r="Z379" s="19">
        <v>10</v>
      </c>
      <c r="AA379" s="5"/>
      <c r="AB379" s="19" t="e">
        <f>VLOOKUP(AA379,Sheet1!$B$2:$C$12,2,TRUE)</f>
        <v>#N/A</v>
      </c>
      <c r="AC379" s="5">
        <f t="shared" si="113"/>
        <v>10</v>
      </c>
      <c r="AD379" s="226">
        <f t="shared" ref="AD379:AD390" si="133">COUNTIF(S379:AA379,"C*")*1+COUNTIF(S379:AA379,"D")*2+COUNTIF(S379:AA379,"E")*3</f>
        <v>0</v>
      </c>
      <c r="AE379" s="9" t="str">
        <f t="shared" ref="AE379:AE390" si="134">IF(AD379&gt;=3,"Không hoàn thành",IF(AND($AC379&gt;=8,$AC379&lt;=10,AD379=0),"Xuất sắc",IF(AND($AC379&gt;=8,$AC379&lt;=10,AD379=1),"Tốt",IF(AND($AC379&gt;=8,$AC379&lt;=10,AD379=2),"Hoàn thành",IF(AND($AC379&gt;6,$AC379&lt;8,AD379&lt;=1),"Tốt",IF(AND($AC379&gt;6,$AC379&lt;8,AD379=2),"Hoàn thành",IF(AND($AC379&gt;=5,$AC379&lt;=6,AD379&lt;=2),"Hoàn thành",IF(AND($AC379&lt;5,AD379&gt;3),"Không hoàn thành",""))))))))</f>
        <v>Xuất sắc</v>
      </c>
      <c r="AF379" s="5" t="e">
        <f t="shared" si="114"/>
        <v>#N/A</v>
      </c>
      <c r="AG379" s="226">
        <f t="shared" si="115"/>
        <v>0</v>
      </c>
      <c r="AH379" s="9" t="e">
        <f t="shared" ref="AH379:AH390" si="135">IF(AG379&gt;=3,"Không hoàn thành",IF(AND($AF379&gt;=8,$AF379&lt;=10,AG379=0),"Xuất sắc",IF(AND($AF379&gt;=8,$AF379&lt;=10,AG379=1),"Tốt",IF(AND($AF379&gt;=8,$AF379&lt;=10,AG379=2),"Hoàn thành",IF(AND($AF379&gt;6,$AF379&lt;8,AG379&lt;=1),"Tốt",IF(AND($AF379&gt;6,$AF379&lt;8,AG379=2),"Hoàn thành",IF(AND($AF379&gt;=5,$AF379&lt;=6,AG379&lt;=2),"Hoàn thành",IF(AND($AF379&lt;5,AG379&gt;3),"Không hoàn thành",""))))))))</f>
        <v>#N/A</v>
      </c>
      <c r="AI379" s="227"/>
      <c r="AJ379" s="9">
        <f t="shared" si="131"/>
        <v>8.9</v>
      </c>
      <c r="AK379" s="9">
        <f>COUNTIF(E379:Z379,"D")*1</f>
        <v>0</v>
      </c>
      <c r="AL379" s="9" t="str">
        <f t="shared" si="132"/>
        <v>Xuất sắc</v>
      </c>
      <c r="AM379" s="9" t="str">
        <f>IF($AK379=1,"Không đạt LĐTT",IF(OR($AL379= "Xuất sắc", $AL379="Tốt"),"Đạt LĐTT","Không đạt LĐTT"))</f>
        <v>Đạt LĐTT</v>
      </c>
      <c r="AN379" s="5"/>
      <c r="AO379" s="5"/>
      <c r="AP379" s="9"/>
      <c r="AQ379" s="5"/>
      <c r="AR379" s="25"/>
      <c r="AS379" s="25"/>
    </row>
    <row r="380" spans="1:45" s="7" customFormat="1" ht="22.5" customHeight="1" x14ac:dyDescent="0.25">
      <c r="A380" s="307" t="s">
        <v>936</v>
      </c>
      <c r="B380" s="308" t="s">
        <v>937</v>
      </c>
      <c r="C380" s="309"/>
      <c r="D380" s="310"/>
      <c r="E380" s="309"/>
      <c r="F380" s="310"/>
      <c r="G380" s="309"/>
      <c r="H380" s="310"/>
      <c r="I380" s="309"/>
      <c r="J380" s="310"/>
      <c r="K380" s="309"/>
      <c r="L380" s="310"/>
      <c r="M380" s="309"/>
      <c r="N380" s="310"/>
      <c r="O380" s="309"/>
      <c r="P380" s="311"/>
      <c r="Q380" s="312"/>
      <c r="R380" s="313" t="str">
        <f xml:space="preserve"> (COUNTIF($Q$382:$Q$388, "Xuất sắc") &amp; " Xuất sắc") &amp;" + "&amp; (COUNTIF($Q$382:$Q$388, "Tốt") &amp; " Tốt")</f>
        <v>3 Xuất sắc + 2 Tốt</v>
      </c>
      <c r="S380" s="224"/>
      <c r="T380" s="8"/>
      <c r="U380" s="224"/>
      <c r="V380" s="8"/>
      <c r="W380" s="224"/>
      <c r="X380" s="8"/>
      <c r="Y380" s="224"/>
      <c r="Z380" s="8"/>
      <c r="AA380" s="224"/>
      <c r="AB380" s="8"/>
      <c r="AC380" s="224"/>
      <c r="AD380" s="277"/>
      <c r="AE380" s="224"/>
      <c r="AF380" s="224"/>
      <c r="AG380" s="277"/>
      <c r="AH380" s="224"/>
      <c r="AI380" s="225"/>
      <c r="AJ380" s="8"/>
      <c r="AK380" s="224"/>
      <c r="AL380" s="8"/>
      <c r="AM380" s="224"/>
      <c r="AN380" s="8"/>
      <c r="AO380" s="224"/>
      <c r="AP380" s="8"/>
      <c r="AQ380" s="224"/>
      <c r="AR380" s="43"/>
      <c r="AS380" s="43"/>
    </row>
    <row r="381" spans="1:45" s="7" customFormat="1" ht="20.100000000000001" customHeight="1" x14ac:dyDescent="0.25">
      <c r="A381" s="74" t="s">
        <v>859</v>
      </c>
      <c r="B381" s="260" t="s">
        <v>860</v>
      </c>
      <c r="C381" s="74"/>
      <c r="D381" s="45"/>
      <c r="E381" s="5"/>
      <c r="F381" s="19"/>
      <c r="G381" s="5"/>
      <c r="H381" s="19"/>
      <c r="I381" s="5"/>
      <c r="J381" s="19"/>
      <c r="K381" s="19"/>
      <c r="L381" s="19"/>
      <c r="M381" s="19"/>
      <c r="N381" s="19"/>
      <c r="O381" s="5"/>
      <c r="P381" s="226"/>
      <c r="Q381" s="9">
        <f>COUNTA($Q$382:$Q$384)</f>
        <v>3</v>
      </c>
      <c r="R381" s="10" t="str">
        <f xml:space="preserve"> (COUNTIF($Q$382:$Q$384, "Xuất sắc") &amp; " Xuất sắc")</f>
        <v>3 Xuất sắc</v>
      </c>
      <c r="S381" s="19"/>
      <c r="T381" s="19" t="e">
        <f>VLOOKUP(S381,Sheet1!$B$2:$C$12,2,TRUE)</f>
        <v>#N/A</v>
      </c>
      <c r="U381" s="5"/>
      <c r="V381" s="19" t="e">
        <f>VLOOKUP(U381,Sheet1!$B$2:$C$12,2,TRUE)</f>
        <v>#N/A</v>
      </c>
      <c r="W381" s="5"/>
      <c r="X381" s="19" t="e">
        <f>VLOOKUP(W381,Sheet1!$B$2:$C$12,2,TRUE)</f>
        <v>#N/A</v>
      </c>
      <c r="Y381" s="5"/>
      <c r="Z381" s="19" t="e">
        <f>VLOOKUP(Y381,Sheet1!$B$2:$C$12,2,TRUE)</f>
        <v>#N/A</v>
      </c>
      <c r="AA381" s="5"/>
      <c r="AB381" s="19" t="e">
        <f>VLOOKUP(AA381,Sheet1!$B$2:$C$12,2,TRUE)</f>
        <v>#N/A</v>
      </c>
      <c r="AC381" s="5" t="e">
        <f t="shared" si="113"/>
        <v>#N/A</v>
      </c>
      <c r="AD381" s="226">
        <f t="shared" si="133"/>
        <v>0</v>
      </c>
      <c r="AE381" s="9" t="e">
        <f t="shared" si="134"/>
        <v>#N/A</v>
      </c>
      <c r="AF381" s="5" t="e">
        <f t="shared" si="114"/>
        <v>#N/A</v>
      </c>
      <c r="AG381" s="226">
        <f t="shared" si="115"/>
        <v>0</v>
      </c>
      <c r="AH381" s="9" t="e">
        <f t="shared" si="135"/>
        <v>#N/A</v>
      </c>
      <c r="AI381" s="227"/>
      <c r="AJ381" s="9" t="e">
        <f t="shared" si="131"/>
        <v>#N/A</v>
      </c>
      <c r="AK381" s="9">
        <f t="shared" ref="AK381:AK387" si="136">COUNTIF(E381:Z381,"D")*1</f>
        <v>0</v>
      </c>
      <c r="AL381" s="9" t="e">
        <f t="shared" si="132"/>
        <v>#N/A</v>
      </c>
      <c r="AM381" s="9" t="e">
        <f>IF($AK381=1,"Không đạt LĐTT",IF(OR($AL381= "Xuất sắc", $AL381="Tốt"),"Đạt LĐTT","Không đạt LĐTT"))</f>
        <v>#N/A</v>
      </c>
      <c r="AN381" s="5"/>
      <c r="AO381" s="5"/>
      <c r="AP381" s="9"/>
      <c r="AQ381" s="5"/>
      <c r="AR381" s="25"/>
      <c r="AS381" s="25"/>
    </row>
    <row r="382" spans="1:45" s="7" customFormat="1" ht="20.100000000000001" hidden="1" customHeight="1" x14ac:dyDescent="0.25">
      <c r="A382" s="86">
        <v>320</v>
      </c>
      <c r="B382" s="260" t="s">
        <v>207</v>
      </c>
      <c r="C382" s="9" t="s">
        <v>714</v>
      </c>
      <c r="D382" s="5" t="s">
        <v>377</v>
      </c>
      <c r="E382" s="5" t="str">
        <f>VLOOKUP($C382,'[4]Gui chi Quynh'!$D$7:$F$393,3,0)</f>
        <v>A1</v>
      </c>
      <c r="F382" s="19">
        <f>VLOOKUP(E382,Sheet1!$B$2:$C$12,2,TRUE)</f>
        <v>10</v>
      </c>
      <c r="G382" s="5" t="str">
        <f>VLOOKUP($C382,'[5]Gui chi Quynh'!$C$7:$E$391,3,0)</f>
        <v>A1</v>
      </c>
      <c r="H382" s="19">
        <f>VLOOKUP(G382,Sheet1!$B$2:$C$12,2,TRUE)</f>
        <v>10</v>
      </c>
      <c r="I382" s="5" t="str">
        <f>VLOOKUP($C382,'[6]Gui chi Quynh'!$C$7:$E$389,3,0)</f>
        <v>A1</v>
      </c>
      <c r="J382" s="19">
        <f>VLOOKUP(I382,Sheet1!$B$2:$C$12,2,TRUE)</f>
        <v>10</v>
      </c>
      <c r="K382" s="5" t="str">
        <f>VLOOKUP($C382,'[7]Gui chi Quynh'!$C$7:$E$389,3,0)</f>
        <v>A1</v>
      </c>
      <c r="L382" s="19">
        <f>VLOOKUP(K382,Sheet1!$B$2:$C$12,2,TRUE)</f>
        <v>10</v>
      </c>
      <c r="M382" s="5" t="str">
        <f>VLOOKUP($C382,'[8]Gui chi Quynh'!$C$7:$E$388,3,0)</f>
        <v>A1</v>
      </c>
      <c r="N382" s="19">
        <f>VLOOKUP(M382,Sheet1!$B$2:$C$12,2,TRUE)</f>
        <v>10</v>
      </c>
      <c r="O382" s="5">
        <f>ROUND(AVERAGE(F382,H382,J382,L382,N382),2)</f>
        <v>10</v>
      </c>
      <c r="P382" s="226">
        <f>COUNTIF(D382:M382,"C*")*1+COUNTIF(D382:M382,"D")*2+COUNTIF(D382:M382,"E")*3</f>
        <v>0</v>
      </c>
      <c r="Q382" s="9" t="str">
        <f t="shared" si="130"/>
        <v>Xuất sắc</v>
      </c>
      <c r="R382" s="10"/>
      <c r="S382" s="17"/>
      <c r="T382" s="19" t="e">
        <f>VLOOKUP(S382,Sheet1!$B$2:$C$12,2,TRUE)</f>
        <v>#N/A</v>
      </c>
      <c r="U382" s="5"/>
      <c r="V382" s="19" t="e">
        <f>VLOOKUP(U382,Sheet1!$B$2:$C$12,2,TRUE)</f>
        <v>#N/A</v>
      </c>
      <c r="W382" s="5"/>
      <c r="X382" s="19" t="e">
        <f>VLOOKUP(W382,Sheet1!$B$2:$C$12,2,TRUE)</f>
        <v>#N/A</v>
      </c>
      <c r="Y382" s="5"/>
      <c r="Z382" s="19" t="e">
        <f>VLOOKUP(Y382,Sheet1!$B$2:$C$12,2,TRUE)</f>
        <v>#N/A</v>
      </c>
      <c r="AA382" s="5"/>
      <c r="AB382" s="19" t="e">
        <f>VLOOKUP(AA382,Sheet1!$B$2:$C$12,2,TRUE)</f>
        <v>#N/A</v>
      </c>
      <c r="AC382" s="5" t="e">
        <f t="shared" si="113"/>
        <v>#N/A</v>
      </c>
      <c r="AD382" s="226">
        <f t="shared" si="133"/>
        <v>0</v>
      </c>
      <c r="AE382" s="9" t="e">
        <f t="shared" si="134"/>
        <v>#N/A</v>
      </c>
      <c r="AF382" s="5" t="e">
        <f t="shared" si="114"/>
        <v>#N/A</v>
      </c>
      <c r="AG382" s="226">
        <f t="shared" si="115"/>
        <v>0</v>
      </c>
      <c r="AH382" s="9" t="e">
        <f t="shared" si="135"/>
        <v>#N/A</v>
      </c>
      <c r="AI382" s="227"/>
      <c r="AJ382" s="9" t="e">
        <f t="shared" si="131"/>
        <v>#N/A</v>
      </c>
      <c r="AK382" s="9">
        <f t="shared" si="136"/>
        <v>0</v>
      </c>
      <c r="AL382" s="9" t="e">
        <f t="shared" si="132"/>
        <v>#N/A</v>
      </c>
      <c r="AM382" s="9" t="e">
        <f>IF($AK382=1,"Không đạt LĐTT",IF(OR($AL382= "Xuất sắc", $AL382="Tốt"),"Đạt LĐTT","Không đạt LĐTT"))</f>
        <v>#N/A</v>
      </c>
      <c r="AN382" s="5"/>
      <c r="AO382" s="5"/>
      <c r="AP382" s="9"/>
      <c r="AQ382" s="5"/>
      <c r="AR382" s="25"/>
      <c r="AS382" s="25"/>
    </row>
    <row r="383" spans="1:45" s="7" customFormat="1" ht="20.100000000000001" hidden="1" customHeight="1" x14ac:dyDescent="0.25">
      <c r="A383" s="86">
        <f>A382+1</f>
        <v>321</v>
      </c>
      <c r="B383" s="260" t="s">
        <v>61</v>
      </c>
      <c r="C383" s="9" t="s">
        <v>715</v>
      </c>
      <c r="D383" s="5"/>
      <c r="E383" s="5" t="str">
        <f>VLOOKUP($C383,'[4]Gui chi Quynh'!$D$7:$F$393,3,0)</f>
        <v>A3</v>
      </c>
      <c r="F383" s="19">
        <f>VLOOKUP(E383,Sheet1!$B$2:$C$12,2,TRUE)</f>
        <v>8</v>
      </c>
      <c r="G383" s="5" t="str">
        <f>VLOOKUP($C383,'[5]Gui chi Quynh'!$C$7:$E$391,3,0)</f>
        <v>A1</v>
      </c>
      <c r="H383" s="19">
        <f>VLOOKUP(G383,Sheet1!$B$2:$C$12,2,TRUE)</f>
        <v>10</v>
      </c>
      <c r="I383" s="5" t="str">
        <f>VLOOKUP($C383,'[6]Gui chi Quynh'!$C$7:$E$389,3,0)</f>
        <v>A1</v>
      </c>
      <c r="J383" s="19">
        <f>VLOOKUP(I383,Sheet1!$B$2:$C$12,2,TRUE)</f>
        <v>10</v>
      </c>
      <c r="K383" s="5" t="str">
        <f>VLOOKUP($C383,'[7]Gui chi Quynh'!$C$7:$E$389,3,0)</f>
        <v>A1</v>
      </c>
      <c r="L383" s="19">
        <f>VLOOKUP(K383,Sheet1!$B$2:$C$12,2,TRUE)</f>
        <v>10</v>
      </c>
      <c r="M383" s="5" t="str">
        <f>VLOOKUP($C383,'[8]Gui chi Quynh'!$C$7:$E$388,3,0)</f>
        <v>A3</v>
      </c>
      <c r="N383" s="19">
        <f>VLOOKUP(M383,Sheet1!$B$2:$C$12,2,TRUE)</f>
        <v>8</v>
      </c>
      <c r="O383" s="5">
        <f>ROUND(AVERAGE(F383,H383,J383,L383,N383),2)</f>
        <v>9.1999999999999993</v>
      </c>
      <c r="P383" s="226">
        <f>COUNTIF(D383:M383,"C*")*1+COUNTIF(D383:M383,"D")*2+COUNTIF(D383:M383,"E")*3</f>
        <v>0</v>
      </c>
      <c r="Q383" s="9" t="str">
        <f t="shared" si="130"/>
        <v>Xuất sắc</v>
      </c>
      <c r="R383" s="10"/>
      <c r="S383" s="17"/>
      <c r="T383" s="19" t="e">
        <f>VLOOKUP(S383,Sheet1!$B$2:$C$12,2,TRUE)</f>
        <v>#N/A</v>
      </c>
      <c r="U383" s="5"/>
      <c r="V383" s="19" t="e">
        <f>VLOOKUP(U383,Sheet1!$B$2:$C$12,2,TRUE)</f>
        <v>#N/A</v>
      </c>
      <c r="W383" s="5"/>
      <c r="X383" s="19" t="e">
        <f>VLOOKUP(W383,Sheet1!$B$2:$C$12,2,TRUE)</f>
        <v>#N/A</v>
      </c>
      <c r="Y383" s="5"/>
      <c r="Z383" s="19" t="e">
        <f>VLOOKUP(Y383,Sheet1!$B$2:$C$12,2,TRUE)</f>
        <v>#N/A</v>
      </c>
      <c r="AA383" s="5"/>
      <c r="AB383" s="19" t="e">
        <f>VLOOKUP(AA383,Sheet1!$B$2:$C$12,2,TRUE)</f>
        <v>#N/A</v>
      </c>
      <c r="AC383" s="5" t="e">
        <f t="shared" si="113"/>
        <v>#N/A</v>
      </c>
      <c r="AD383" s="226">
        <f t="shared" si="133"/>
        <v>0</v>
      </c>
      <c r="AE383" s="9" t="e">
        <f t="shared" si="134"/>
        <v>#N/A</v>
      </c>
      <c r="AF383" s="5" t="e">
        <f t="shared" si="114"/>
        <v>#N/A</v>
      </c>
      <c r="AG383" s="226">
        <f t="shared" si="115"/>
        <v>0</v>
      </c>
      <c r="AH383" s="9" t="e">
        <f t="shared" si="135"/>
        <v>#N/A</v>
      </c>
      <c r="AI383" s="227"/>
      <c r="AJ383" s="9" t="e">
        <f t="shared" si="131"/>
        <v>#N/A</v>
      </c>
      <c r="AK383" s="9">
        <f t="shared" si="136"/>
        <v>0</v>
      </c>
      <c r="AL383" s="9" t="e">
        <f t="shared" si="132"/>
        <v>#N/A</v>
      </c>
      <c r="AM383" s="9" t="e">
        <f>IF($AK383=1,"Không đạt LĐTT",IF(OR($AL383= "Xuất sắc", $AL383="Tốt"),"Đạt LĐTT","Không đạt LĐTT"))</f>
        <v>#N/A</v>
      </c>
      <c r="AN383" s="5"/>
      <c r="AO383" s="5"/>
      <c r="AP383" s="9"/>
      <c r="AQ383" s="5"/>
      <c r="AR383" s="25"/>
      <c r="AS383" s="25"/>
    </row>
    <row r="384" spans="1:45" s="7" customFormat="1" ht="20.100000000000001" hidden="1" customHeight="1" x14ac:dyDescent="0.25">
      <c r="A384" s="86">
        <f>A383+1</f>
        <v>322</v>
      </c>
      <c r="B384" s="260" t="s">
        <v>209</v>
      </c>
      <c r="C384" s="9" t="s">
        <v>716</v>
      </c>
      <c r="D384" s="5"/>
      <c r="E384" s="5" t="str">
        <f>VLOOKUP($C384,'[4]Gui chi Quynh'!$D$7:$F$393,3,0)</f>
        <v>A3</v>
      </c>
      <c r="F384" s="19">
        <f>VLOOKUP(E384,Sheet1!$B$2:$C$12,2,TRUE)</f>
        <v>8</v>
      </c>
      <c r="G384" s="5" t="str">
        <f>VLOOKUP($C384,'[5]Gui chi Quynh'!$C$7:$E$391,3,0)</f>
        <v>A1</v>
      </c>
      <c r="H384" s="19">
        <f>VLOOKUP(G384,Sheet1!$B$2:$C$12,2,TRUE)</f>
        <v>10</v>
      </c>
      <c r="I384" s="5" t="str">
        <f>VLOOKUP($C384,'[6]Gui chi Quynh'!$C$7:$E$389,3,0)</f>
        <v>A1</v>
      </c>
      <c r="J384" s="19">
        <f>VLOOKUP(I384,Sheet1!$B$2:$C$12,2,TRUE)</f>
        <v>10</v>
      </c>
      <c r="K384" s="5" t="str">
        <f>VLOOKUP($C384,'[7]Gui chi Quynh'!$C$7:$E$389,3,0)</f>
        <v>A2</v>
      </c>
      <c r="L384" s="19">
        <f>VLOOKUP(K384,Sheet1!$B$2:$C$12,2,TRUE)</f>
        <v>9</v>
      </c>
      <c r="M384" s="5" t="str">
        <f>VLOOKUP($C384,'[8]Gui chi Quynh'!$C$7:$E$388,3,0)</f>
        <v>A2</v>
      </c>
      <c r="N384" s="19">
        <f>VLOOKUP(M384,Sheet1!$B$2:$C$12,2,TRUE)</f>
        <v>9</v>
      </c>
      <c r="O384" s="5">
        <f>ROUND(AVERAGE(F384,H384,J384,L384,N384),2)</f>
        <v>9.1999999999999993</v>
      </c>
      <c r="P384" s="226">
        <f>COUNTIF(D384:M384,"C*")*1+COUNTIF(D384:M384,"D")*2+COUNTIF(D384:M384,"E")*3</f>
        <v>0</v>
      </c>
      <c r="Q384" s="9" t="str">
        <f t="shared" si="130"/>
        <v>Xuất sắc</v>
      </c>
      <c r="R384" s="10"/>
      <c r="S384" s="17"/>
      <c r="T384" s="19" t="e">
        <f>VLOOKUP(S384,Sheet1!$B$2:$C$12,2,TRUE)</f>
        <v>#N/A</v>
      </c>
      <c r="U384" s="5"/>
      <c r="V384" s="19" t="e">
        <f>VLOOKUP(U384,Sheet1!$B$2:$C$12,2,TRUE)</f>
        <v>#N/A</v>
      </c>
      <c r="W384" s="5"/>
      <c r="X384" s="19" t="e">
        <f>VLOOKUP(W384,Sheet1!$B$2:$C$12,2,TRUE)</f>
        <v>#N/A</v>
      </c>
      <c r="Y384" s="5"/>
      <c r="Z384" s="19" t="e">
        <f>VLOOKUP(Y384,Sheet1!$B$2:$C$12,2,TRUE)</f>
        <v>#N/A</v>
      </c>
      <c r="AA384" s="5"/>
      <c r="AB384" s="19" t="e">
        <f>VLOOKUP(AA384,Sheet1!$B$2:$C$12,2,TRUE)</f>
        <v>#N/A</v>
      </c>
      <c r="AC384" s="5" t="e">
        <f t="shared" si="113"/>
        <v>#N/A</v>
      </c>
      <c r="AD384" s="226">
        <f t="shared" si="133"/>
        <v>0</v>
      </c>
      <c r="AE384" s="9" t="e">
        <f t="shared" si="134"/>
        <v>#N/A</v>
      </c>
      <c r="AF384" s="5" t="e">
        <f t="shared" si="114"/>
        <v>#N/A</v>
      </c>
      <c r="AG384" s="226">
        <f t="shared" si="115"/>
        <v>0</v>
      </c>
      <c r="AH384" s="9" t="e">
        <f t="shared" si="135"/>
        <v>#N/A</v>
      </c>
      <c r="AI384" s="227"/>
      <c r="AJ384" s="9" t="e">
        <f t="shared" si="131"/>
        <v>#N/A</v>
      </c>
      <c r="AK384" s="9">
        <f t="shared" si="136"/>
        <v>0</v>
      </c>
      <c r="AL384" s="9" t="e">
        <f t="shared" si="132"/>
        <v>#N/A</v>
      </c>
      <c r="AM384" s="9" t="e">
        <f>IF($AK384=1,"Không đạt LĐTT",IF(OR($AL384= "Xuất sắc", $AL384="Tốt"),"Đạt LĐTT","Không đạt LĐTT"))</f>
        <v>#N/A</v>
      </c>
      <c r="AN384" s="5"/>
      <c r="AO384" s="5"/>
      <c r="AP384" s="9"/>
      <c r="AQ384" s="5"/>
      <c r="AR384" s="25"/>
      <c r="AS384" s="25"/>
    </row>
    <row r="385" spans="1:45" s="7" customFormat="1" ht="20.100000000000001" customHeight="1" x14ac:dyDescent="0.25">
      <c r="A385" s="74" t="s">
        <v>861</v>
      </c>
      <c r="B385" s="260" t="s">
        <v>862</v>
      </c>
      <c r="C385" s="74"/>
      <c r="D385" s="45"/>
      <c r="E385" s="5"/>
      <c r="F385" s="19"/>
      <c r="G385" s="5"/>
      <c r="H385" s="19"/>
      <c r="I385" s="5"/>
      <c r="J385" s="19"/>
      <c r="K385" s="19"/>
      <c r="L385" s="19"/>
      <c r="M385" s="19"/>
      <c r="N385" s="19"/>
      <c r="O385" s="5"/>
      <c r="P385" s="226"/>
      <c r="Q385" s="9">
        <f>COUNTA($Q$386:$Q$387)</f>
        <v>2</v>
      </c>
      <c r="R385" s="10" t="str">
        <f>(COUNTIF($Q$386:$Q$387, "Tốt") &amp; " Tốt")</f>
        <v>2 Tốt</v>
      </c>
      <c r="S385" s="19"/>
      <c r="T385" s="19" t="e">
        <f>VLOOKUP(S385,Sheet1!$B$2:$C$12,2,TRUE)</f>
        <v>#N/A</v>
      </c>
      <c r="U385" s="5"/>
      <c r="V385" s="19" t="e">
        <f>VLOOKUP(U385,Sheet1!$B$2:$C$12,2,TRUE)</f>
        <v>#N/A</v>
      </c>
      <c r="W385" s="5"/>
      <c r="X385" s="19" t="e">
        <f>VLOOKUP(W385,Sheet1!$B$2:$C$12,2,TRUE)</f>
        <v>#N/A</v>
      </c>
      <c r="Y385" s="5"/>
      <c r="Z385" s="19" t="e">
        <f>VLOOKUP(Y385,Sheet1!$B$2:$C$12,2,TRUE)</f>
        <v>#N/A</v>
      </c>
      <c r="AA385" s="5"/>
      <c r="AB385" s="19" t="e">
        <f>VLOOKUP(AA385,Sheet1!$B$2:$C$12,2,TRUE)</f>
        <v>#N/A</v>
      </c>
      <c r="AC385" s="5" t="e">
        <f t="shared" si="113"/>
        <v>#N/A</v>
      </c>
      <c r="AD385" s="226">
        <f t="shared" si="133"/>
        <v>0</v>
      </c>
      <c r="AE385" s="9" t="e">
        <f t="shared" si="134"/>
        <v>#N/A</v>
      </c>
      <c r="AF385" s="5" t="e">
        <f t="shared" si="114"/>
        <v>#N/A</v>
      </c>
      <c r="AG385" s="226">
        <f t="shared" si="115"/>
        <v>0</v>
      </c>
      <c r="AH385" s="9" t="e">
        <f t="shared" si="135"/>
        <v>#N/A</v>
      </c>
      <c r="AI385" s="227"/>
      <c r="AJ385" s="9" t="e">
        <f t="shared" si="131"/>
        <v>#N/A</v>
      </c>
      <c r="AK385" s="9">
        <f t="shared" si="136"/>
        <v>0</v>
      </c>
      <c r="AL385" s="9" t="e">
        <f t="shared" si="132"/>
        <v>#N/A</v>
      </c>
      <c r="AM385" s="9" t="s">
        <v>799</v>
      </c>
      <c r="AN385" s="5"/>
      <c r="AO385" s="5"/>
      <c r="AP385" s="9"/>
      <c r="AQ385" s="5"/>
      <c r="AR385" s="25"/>
      <c r="AS385" s="25"/>
    </row>
    <row r="386" spans="1:45" s="7" customFormat="1" ht="20.100000000000001" hidden="1" customHeight="1" x14ac:dyDescent="0.25">
      <c r="A386" s="86">
        <v>323</v>
      </c>
      <c r="B386" s="260" t="s">
        <v>277</v>
      </c>
      <c r="C386" s="9" t="s">
        <v>718</v>
      </c>
      <c r="D386" s="247"/>
      <c r="E386" s="5" t="str">
        <f>VLOOKUP($C386,'[4]Gui chi Quynh'!$D$7:$F$393,3,0)</f>
        <v>A4</v>
      </c>
      <c r="F386" s="19">
        <f>VLOOKUP(E386,Sheet1!$B$2:$C$12,2,TRUE)</f>
        <v>7</v>
      </c>
      <c r="G386" s="5" t="str">
        <f>VLOOKUP($C386,'[5]Gui chi Quynh'!$C$7:$E$391,3,0)</f>
        <v>A3</v>
      </c>
      <c r="H386" s="19">
        <f>VLOOKUP(G386,Sheet1!$B$2:$C$12,2,TRUE)</f>
        <v>8</v>
      </c>
      <c r="I386" s="5" t="str">
        <f>VLOOKUP($C386,'[6]Gui chi Quynh'!$C$7:$E$389,3,0)</f>
        <v>A3</v>
      </c>
      <c r="J386" s="19">
        <f>VLOOKUP(I386,Sheet1!$B$2:$C$12,2,TRUE)</f>
        <v>8</v>
      </c>
      <c r="K386" s="5" t="str">
        <f>VLOOKUP($C386,'[7]Gui chi Quynh'!$C$7:$E$389,3,0)</f>
        <v>A3</v>
      </c>
      <c r="L386" s="19">
        <f>VLOOKUP(K386,Sheet1!$B$2:$C$12,2,TRUE)</f>
        <v>8</v>
      </c>
      <c r="M386" s="5" t="str">
        <f>VLOOKUP($C386,'[8]Gui chi Quynh'!$C$7:$E$388,3,0)</f>
        <v>A3</v>
      </c>
      <c r="N386" s="19">
        <f>VLOOKUP(M386,Sheet1!$B$2:$C$12,2,TRUE)</f>
        <v>8</v>
      </c>
      <c r="O386" s="5">
        <f>ROUND(AVERAGE(F386,H386,J386,L386,N386),2)</f>
        <v>7.8</v>
      </c>
      <c r="P386" s="226">
        <f>COUNTIF(D386:M386,"C*")*1+COUNTIF(D386:M386,"D")*2+COUNTIF(D386:M386,"E")*3</f>
        <v>0</v>
      </c>
      <c r="Q386" s="9" t="str">
        <f t="shared" si="130"/>
        <v>Tốt</v>
      </c>
      <c r="R386" s="10"/>
      <c r="S386" s="17"/>
      <c r="T386" s="19" t="e">
        <f>VLOOKUP(S386,Sheet1!$B$2:$C$12,2,TRUE)</f>
        <v>#N/A</v>
      </c>
      <c r="U386" s="5"/>
      <c r="V386" s="19" t="e">
        <f>VLOOKUP(U386,Sheet1!$B$2:$C$12,2,TRUE)</f>
        <v>#N/A</v>
      </c>
      <c r="W386" s="5"/>
      <c r="X386" s="19" t="e">
        <f>VLOOKUP(W386,Sheet1!$B$2:$C$12,2,TRUE)</f>
        <v>#N/A</v>
      </c>
      <c r="Y386" s="5"/>
      <c r="Z386" s="19" t="e">
        <f>VLOOKUP(Y386,Sheet1!$B$2:$C$12,2,TRUE)</f>
        <v>#N/A</v>
      </c>
      <c r="AA386" s="5"/>
      <c r="AB386" s="19" t="e">
        <f>VLOOKUP(AA386,Sheet1!$B$2:$C$12,2,TRUE)</f>
        <v>#N/A</v>
      </c>
      <c r="AC386" s="5" t="e">
        <f t="shared" si="113"/>
        <v>#N/A</v>
      </c>
      <c r="AD386" s="226">
        <f t="shared" si="133"/>
        <v>0</v>
      </c>
      <c r="AE386" s="9" t="e">
        <f t="shared" si="134"/>
        <v>#N/A</v>
      </c>
      <c r="AF386" s="5" t="e">
        <f t="shared" si="114"/>
        <v>#N/A</v>
      </c>
      <c r="AG386" s="226">
        <f t="shared" si="115"/>
        <v>0</v>
      </c>
      <c r="AH386" s="9" t="e">
        <f t="shared" si="135"/>
        <v>#N/A</v>
      </c>
      <c r="AI386" s="227"/>
      <c r="AJ386" s="9" t="e">
        <f t="shared" si="131"/>
        <v>#N/A</v>
      </c>
      <c r="AK386" s="9">
        <f t="shared" si="136"/>
        <v>0</v>
      </c>
      <c r="AL386" s="9" t="e">
        <f t="shared" si="132"/>
        <v>#N/A</v>
      </c>
      <c r="AM386" s="9" t="e">
        <f>IF($AK386=1,"Không đạt LĐTT",IF(OR($AL386= "Xuất sắc", $AL386="Tốt"),"Đạt LĐTT","Không đạt LĐTT"))</f>
        <v>#N/A</v>
      </c>
      <c r="AN386" s="5"/>
      <c r="AO386" s="5"/>
      <c r="AP386" s="9"/>
      <c r="AQ386" s="5"/>
      <c r="AR386" s="25"/>
      <c r="AS386" s="25"/>
    </row>
    <row r="387" spans="1:45" s="7" customFormat="1" ht="20.100000000000001" hidden="1" customHeight="1" x14ac:dyDescent="0.25">
      <c r="A387" s="86">
        <f>A386+1</f>
        <v>324</v>
      </c>
      <c r="B387" s="260" t="s">
        <v>278</v>
      </c>
      <c r="C387" s="9" t="s">
        <v>717</v>
      </c>
      <c r="D387" s="45"/>
      <c r="E387" s="5" t="str">
        <f>VLOOKUP($C387,'[4]Gui chi Quynh'!$D$7:$F$393,3,0)</f>
        <v>A4</v>
      </c>
      <c r="F387" s="19">
        <f>VLOOKUP(E387,Sheet1!$B$2:$C$12,2,TRUE)</f>
        <v>7</v>
      </c>
      <c r="G387" s="5" t="str">
        <f>VLOOKUP($C387,'[5]Gui chi Quynh'!$C$7:$E$391,3,0)</f>
        <v>A3</v>
      </c>
      <c r="H387" s="19">
        <f>VLOOKUP(G387,Sheet1!$B$2:$C$12,2,TRUE)</f>
        <v>8</v>
      </c>
      <c r="I387" s="5" t="str">
        <f>VLOOKUP($C387,'[6]Gui chi Quynh'!$C$7:$E$389,3,0)</f>
        <v>A4</v>
      </c>
      <c r="J387" s="19">
        <f>VLOOKUP(I387,Sheet1!$B$2:$C$12,2,TRUE)</f>
        <v>7</v>
      </c>
      <c r="K387" s="5" t="str">
        <f>VLOOKUP($C387,'[7]Gui chi Quynh'!$C$7:$E$389,3,0)</f>
        <v>A4</v>
      </c>
      <c r="L387" s="19">
        <f>VLOOKUP(K387,Sheet1!$B$2:$C$12,2,TRUE)</f>
        <v>7</v>
      </c>
      <c r="M387" s="5" t="str">
        <f>VLOOKUP($C387,'[8]Gui chi Quynh'!$C$7:$E$388,3,0)</f>
        <v>A3</v>
      </c>
      <c r="N387" s="19">
        <f>VLOOKUP(M387,Sheet1!$B$2:$C$12,2,TRUE)</f>
        <v>8</v>
      </c>
      <c r="O387" s="5">
        <f>ROUND(AVERAGE(F387,H387,J387,L387,N387),2)</f>
        <v>7.4</v>
      </c>
      <c r="P387" s="226">
        <f>COUNTIF(D387:M387,"C*")*1+COUNTIF(D387:M387,"D")*2+COUNTIF(D387:M387,"E")*3</f>
        <v>0</v>
      </c>
      <c r="Q387" s="9" t="str">
        <f t="shared" si="130"/>
        <v>Tốt</v>
      </c>
      <c r="R387" s="10"/>
      <c r="S387" s="17"/>
      <c r="T387" s="19" t="e">
        <f>VLOOKUP(S387,Sheet1!$B$2:$C$12,2,TRUE)</f>
        <v>#N/A</v>
      </c>
      <c r="U387" s="5"/>
      <c r="V387" s="19" t="e">
        <f>VLOOKUP(U387,Sheet1!$B$2:$C$12,2,TRUE)</f>
        <v>#N/A</v>
      </c>
      <c r="W387" s="5"/>
      <c r="X387" s="19" t="e">
        <f>VLOOKUP(W387,Sheet1!$B$2:$C$12,2,TRUE)</f>
        <v>#N/A</v>
      </c>
      <c r="Y387" s="5"/>
      <c r="Z387" s="19" t="e">
        <f>VLOOKUP(Y387,Sheet1!$B$2:$C$12,2,TRUE)</f>
        <v>#N/A</v>
      </c>
      <c r="AA387" s="5"/>
      <c r="AB387" s="19" t="e">
        <f>VLOOKUP(AA387,Sheet1!$B$2:$C$12,2,TRUE)</f>
        <v>#N/A</v>
      </c>
      <c r="AC387" s="5" t="e">
        <f t="shared" si="113"/>
        <v>#N/A</v>
      </c>
      <c r="AD387" s="226">
        <f t="shared" si="133"/>
        <v>0</v>
      </c>
      <c r="AE387" s="9" t="e">
        <f t="shared" si="134"/>
        <v>#N/A</v>
      </c>
      <c r="AF387" s="5" t="e">
        <f t="shared" si="114"/>
        <v>#N/A</v>
      </c>
      <c r="AG387" s="226">
        <f t="shared" si="115"/>
        <v>0</v>
      </c>
      <c r="AH387" s="9" t="e">
        <f t="shared" si="135"/>
        <v>#N/A</v>
      </c>
      <c r="AI387" s="227"/>
      <c r="AJ387" s="9" t="e">
        <f t="shared" si="131"/>
        <v>#N/A</v>
      </c>
      <c r="AK387" s="9">
        <f t="shared" si="136"/>
        <v>0</v>
      </c>
      <c r="AL387" s="9" t="e">
        <f t="shared" si="132"/>
        <v>#N/A</v>
      </c>
      <c r="AM387" s="9" t="e">
        <f>IF($AK387=1,"Không đạt LĐTT",IF(OR($AL387= "Xuất sắc", $AL387="Tốt"),"Đạt LĐTT","Không đạt LĐTT"))</f>
        <v>#N/A</v>
      </c>
      <c r="AN387" s="5"/>
      <c r="AO387" s="5"/>
      <c r="AP387" s="9"/>
      <c r="AQ387" s="5"/>
      <c r="AR387" s="25"/>
      <c r="AS387" s="25"/>
    </row>
    <row r="388" spans="1:45" s="7" customFormat="1" ht="22.5" customHeight="1" x14ac:dyDescent="0.25">
      <c r="A388" s="307" t="s">
        <v>938</v>
      </c>
      <c r="B388" s="308" t="s">
        <v>939</v>
      </c>
      <c r="C388" s="309"/>
      <c r="D388" s="310"/>
      <c r="E388" s="309"/>
      <c r="F388" s="310"/>
      <c r="G388" s="309"/>
      <c r="H388" s="310"/>
      <c r="I388" s="309"/>
      <c r="J388" s="310"/>
      <c r="K388" s="309"/>
      <c r="L388" s="310"/>
      <c r="M388" s="309"/>
      <c r="N388" s="310"/>
      <c r="O388" s="309"/>
      <c r="P388" s="311"/>
      <c r="Q388" s="312"/>
      <c r="R388" s="313"/>
      <c r="S388" s="224"/>
      <c r="T388" s="8"/>
      <c r="U388" s="224"/>
      <c r="V388" s="8"/>
      <c r="W388" s="224"/>
      <c r="X388" s="8"/>
      <c r="Y388" s="224"/>
      <c r="Z388" s="8"/>
      <c r="AA388" s="224"/>
      <c r="AB388" s="8"/>
      <c r="AC388" s="224"/>
      <c r="AD388" s="277"/>
      <c r="AE388" s="224"/>
      <c r="AF388" s="224"/>
      <c r="AG388" s="277"/>
      <c r="AH388" s="224"/>
      <c r="AI388" s="225"/>
      <c r="AJ388" s="8"/>
      <c r="AK388" s="224"/>
      <c r="AL388" s="8"/>
      <c r="AM388" s="224"/>
      <c r="AN388" s="8"/>
      <c r="AO388" s="224"/>
      <c r="AP388" s="8"/>
      <c r="AQ388" s="224"/>
      <c r="AR388" s="43"/>
      <c r="AS388" s="43"/>
    </row>
    <row r="389" spans="1:45" s="7" customFormat="1" ht="20.100000000000001" customHeight="1" x14ac:dyDescent="0.25">
      <c r="A389" s="74" t="s">
        <v>861</v>
      </c>
      <c r="B389" s="260" t="s">
        <v>862</v>
      </c>
      <c r="C389" s="74"/>
      <c r="D389" s="45"/>
      <c r="E389" s="5"/>
      <c r="F389" s="19"/>
      <c r="G389" s="5"/>
      <c r="H389" s="19"/>
      <c r="I389" s="5"/>
      <c r="J389" s="19"/>
      <c r="K389" s="19"/>
      <c r="L389" s="19"/>
      <c r="M389" s="19"/>
      <c r="N389" s="19"/>
      <c r="O389" s="5"/>
      <c r="P389" s="226"/>
      <c r="Q389" s="9">
        <f>COUNTA(Q390:Q390)</f>
        <v>1</v>
      </c>
      <c r="R389" s="10" t="str">
        <f xml:space="preserve"> (COUNTIF($Q$390:$Q$390, "Tốt") &amp; " Tốt")</f>
        <v>1 Tốt</v>
      </c>
      <c r="S389" s="19"/>
      <c r="T389" s="19" t="e">
        <f>VLOOKUP(S389,Sheet1!$B$2:$C$12,2,TRUE)</f>
        <v>#N/A</v>
      </c>
      <c r="U389" s="5"/>
      <c r="V389" s="19" t="e">
        <f>VLOOKUP(U389,Sheet1!$B$2:$C$12,2,TRUE)</f>
        <v>#N/A</v>
      </c>
      <c r="W389" s="5"/>
      <c r="X389" s="19" t="e">
        <f>VLOOKUP(W389,Sheet1!$B$2:$C$12,2,TRUE)</f>
        <v>#N/A</v>
      </c>
      <c r="Y389" s="5"/>
      <c r="Z389" s="19" t="e">
        <f>VLOOKUP(Y389,Sheet1!$B$2:$C$12,2,TRUE)</f>
        <v>#N/A</v>
      </c>
      <c r="AA389" s="5"/>
      <c r="AB389" s="19" t="e">
        <f>VLOOKUP(AA389,Sheet1!$B$2:$C$12,2,TRUE)</f>
        <v>#N/A</v>
      </c>
      <c r="AC389" s="5" t="e">
        <f t="shared" si="113"/>
        <v>#N/A</v>
      </c>
      <c r="AD389" s="226">
        <f t="shared" si="133"/>
        <v>0</v>
      </c>
      <c r="AE389" s="9" t="e">
        <f t="shared" si="134"/>
        <v>#N/A</v>
      </c>
      <c r="AF389" s="5" t="e">
        <f t="shared" si="114"/>
        <v>#N/A</v>
      </c>
      <c r="AG389" s="226">
        <f t="shared" si="115"/>
        <v>0</v>
      </c>
      <c r="AH389" s="9" t="e">
        <f t="shared" si="135"/>
        <v>#N/A</v>
      </c>
      <c r="AI389" s="227"/>
      <c r="AJ389" s="9" t="e">
        <f t="shared" si="131"/>
        <v>#N/A</v>
      </c>
      <c r="AK389" s="9">
        <f>COUNTIF(E389:Z389,"D")*1</f>
        <v>0</v>
      </c>
      <c r="AL389" s="9" t="e">
        <f t="shared" si="132"/>
        <v>#N/A</v>
      </c>
      <c r="AM389" s="9" t="e">
        <f>IF($AK389=1,"Không đạt LĐTT",IF(OR($AL389= "Xuất sắc", $AL389="Tốt"),"Đạt LĐTT","Không đạt LĐTT"))</f>
        <v>#N/A</v>
      </c>
      <c r="AN389" s="5"/>
      <c r="AO389" s="5"/>
      <c r="AP389" s="9"/>
      <c r="AQ389" s="5"/>
      <c r="AR389" s="25"/>
      <c r="AS389" s="25"/>
    </row>
    <row r="390" spans="1:45" s="7" customFormat="1" ht="20.100000000000001" hidden="1" customHeight="1" x14ac:dyDescent="0.25">
      <c r="A390" s="86">
        <v>325</v>
      </c>
      <c r="B390" s="260" t="s">
        <v>366</v>
      </c>
      <c r="C390" s="9" t="s">
        <v>480</v>
      </c>
      <c r="D390" s="160" t="s">
        <v>821</v>
      </c>
      <c r="E390" s="5" t="str">
        <f>VLOOKUP($C390,'[4]Gui chi Quynh'!$D$7:$F$393,3,0)</f>
        <v>A4</v>
      </c>
      <c r="F390" s="19">
        <f>VLOOKUP(E390,Sheet1!$B$2:$C$12,2,TRUE)</f>
        <v>7</v>
      </c>
      <c r="G390" s="5" t="str">
        <f>VLOOKUP($C390,'[5]Gui chi Quynh'!$C$7:$E$391,3,0)</f>
        <v>A4</v>
      </c>
      <c r="H390" s="19">
        <f>VLOOKUP(G390,Sheet1!$B$2:$C$12,2,TRUE)</f>
        <v>7</v>
      </c>
      <c r="I390" s="5" t="str">
        <f>VLOOKUP($C390,'[6]Gui chi Quynh'!$C$7:$E$389,3,0)</f>
        <v>A3</v>
      </c>
      <c r="J390" s="19">
        <f>VLOOKUP(I390,Sheet1!$B$2:$C$12,2,TRUE)</f>
        <v>8</v>
      </c>
      <c r="K390" s="5" t="str">
        <f>VLOOKUP($C390,'[7]Gui chi Quynh'!$C$7:$E$389,3,0)</f>
        <v>A3</v>
      </c>
      <c r="L390" s="19">
        <f>VLOOKUP(K390,Sheet1!$B$2:$C$12,2,TRUE)</f>
        <v>8</v>
      </c>
      <c r="M390" s="5" t="str">
        <f>VLOOKUP($C390,'[8]Gui chi Quynh'!$C$7:$E$388,3,0)</f>
        <v>A3</v>
      </c>
      <c r="N390" s="19">
        <f>VLOOKUP(M390,Sheet1!$B$2:$C$12,2,TRUE)</f>
        <v>8</v>
      </c>
      <c r="O390" s="5">
        <f>ROUND(AVERAGE(F390,H390,J390,L390,N390),2)</f>
        <v>7.6</v>
      </c>
      <c r="P390" s="226">
        <f>COUNTIF(D390:M390,"C*")*1+COUNTIF(D390:M390,"D")*2+COUNTIF(D390:M390,"E")*3</f>
        <v>0</v>
      </c>
      <c r="Q390" s="9" t="str">
        <f t="shared" si="130"/>
        <v>Tốt</v>
      </c>
      <c r="R390" s="10"/>
      <c r="S390" s="17"/>
      <c r="T390" s="19" t="e">
        <f>VLOOKUP(S390,Sheet1!$B$2:$C$12,2,TRUE)</f>
        <v>#N/A</v>
      </c>
      <c r="U390" s="5"/>
      <c r="V390" s="19" t="e">
        <f>VLOOKUP(U390,Sheet1!$B$2:$C$12,2,TRUE)</f>
        <v>#N/A</v>
      </c>
      <c r="W390" s="5"/>
      <c r="X390" s="19" t="e">
        <f>VLOOKUP(W390,Sheet1!$B$2:$C$12,2,TRUE)</f>
        <v>#N/A</v>
      </c>
      <c r="Y390" s="5"/>
      <c r="Z390" s="19" t="e">
        <f>VLOOKUP(Y390,Sheet1!$B$2:$C$12,2,TRUE)</f>
        <v>#N/A</v>
      </c>
      <c r="AA390" s="5"/>
      <c r="AB390" s="19" t="e">
        <f>VLOOKUP(AA390,Sheet1!$B$2:$C$12,2,TRUE)</f>
        <v>#N/A</v>
      </c>
      <c r="AC390" s="5" t="e">
        <f t="shared" si="113"/>
        <v>#N/A</v>
      </c>
      <c r="AD390" s="226">
        <f t="shared" si="133"/>
        <v>0</v>
      </c>
      <c r="AE390" s="9" t="e">
        <f t="shared" si="134"/>
        <v>#N/A</v>
      </c>
      <c r="AF390" s="5" t="e">
        <f t="shared" si="114"/>
        <v>#N/A</v>
      </c>
      <c r="AG390" s="226">
        <f t="shared" si="115"/>
        <v>0</v>
      </c>
      <c r="AH390" s="9" t="e">
        <f t="shared" si="135"/>
        <v>#N/A</v>
      </c>
      <c r="AI390" s="227"/>
      <c r="AJ390" s="9" t="e">
        <f t="shared" si="131"/>
        <v>#N/A</v>
      </c>
      <c r="AK390" s="9">
        <f>COUNTIF(E390:Z390,"D")*1</f>
        <v>0</v>
      </c>
      <c r="AL390" s="9" t="e">
        <f t="shared" si="132"/>
        <v>#N/A</v>
      </c>
      <c r="AM390" s="9" t="e">
        <f>IF($AK390=1,"Không đạt LĐTT",IF(OR($AL390= "Xuất sắc", $AL390="Tốt"),"Đạt LĐTT","Không đạt LĐTT"))</f>
        <v>#N/A</v>
      </c>
      <c r="AN390" s="5"/>
      <c r="AO390" s="5"/>
      <c r="AP390" s="9"/>
      <c r="AQ390" s="5"/>
      <c r="AR390" s="25"/>
      <c r="AS390" s="25"/>
    </row>
    <row r="391" spans="1:45" x14ac:dyDescent="0.25">
      <c r="T391" s="99"/>
      <c r="U391" s="78"/>
      <c r="V391" s="99"/>
      <c r="W391" s="100"/>
      <c r="X391" s="99"/>
      <c r="Y391" s="100"/>
      <c r="Z391" s="99"/>
      <c r="AA391" s="100"/>
      <c r="AB391" s="99"/>
      <c r="AC391" s="100"/>
      <c r="AD391" s="229"/>
      <c r="AE391" s="979"/>
      <c r="AF391" s="979"/>
      <c r="AG391" s="979"/>
      <c r="AH391" s="979"/>
      <c r="AI391" s="979"/>
      <c r="AJ391" s="979"/>
      <c r="AK391" s="979"/>
      <c r="AL391" s="979"/>
      <c r="AM391" s="979"/>
      <c r="AN391" s="14"/>
      <c r="AO391" s="14"/>
      <c r="AP391" s="34"/>
      <c r="AQ391" s="22"/>
    </row>
    <row r="392" spans="1:45" s="93" customFormat="1" ht="39.950000000000003" customHeight="1" x14ac:dyDescent="0.25">
      <c r="B392" s="286"/>
      <c r="C392" s="991" t="s">
        <v>891</v>
      </c>
      <c r="D392" s="991"/>
      <c r="E392" s="991"/>
      <c r="F392" s="991"/>
      <c r="G392" s="991"/>
      <c r="H392" s="991"/>
      <c r="I392" s="991"/>
      <c r="J392" s="991"/>
      <c r="K392" s="991"/>
      <c r="L392" s="991"/>
      <c r="M392" s="991"/>
      <c r="N392" s="991"/>
      <c r="O392" s="991"/>
      <c r="P392" s="298"/>
      <c r="Q392" s="298">
        <f>SUM(Q393:Q395)</f>
        <v>325</v>
      </c>
      <c r="R392" s="299"/>
      <c r="S392" s="94">
        <f>SUM(S396:S403)</f>
        <v>0</v>
      </c>
      <c r="T392" s="104"/>
      <c r="U392" s="94">
        <f>SUM(U396:U403)</f>
        <v>0</v>
      </c>
      <c r="V392" s="104"/>
      <c r="W392" s="94">
        <f>SUM(W396:W403)</f>
        <v>0</v>
      </c>
      <c r="X392" s="94"/>
      <c r="Y392" s="94">
        <f>SUM(Y396:Y403)</f>
        <v>0</v>
      </c>
      <c r="Z392" s="104"/>
      <c r="AA392" s="94">
        <f>SUM(AA396:AA403)</f>
        <v>0</v>
      </c>
      <c r="AB392" s="104"/>
      <c r="AC392" s="78"/>
      <c r="AD392" s="104"/>
      <c r="AE392" s="22"/>
      <c r="AF392" s="78"/>
      <c r="AG392" s="104"/>
      <c r="AH392" s="22"/>
      <c r="AI392" s="230"/>
      <c r="AJ392" s="22"/>
      <c r="AK392" s="22"/>
      <c r="AL392" s="22"/>
      <c r="AM392" s="22"/>
      <c r="AN392" s="14"/>
      <c r="AO392" s="14"/>
      <c r="AP392" s="34"/>
      <c r="AQ392" s="22"/>
      <c r="AR392" s="105"/>
      <c r="AS392" s="103"/>
    </row>
    <row r="393" spans="1:45" s="93" customFormat="1" ht="39.950000000000003" customHeight="1" x14ac:dyDescent="0.25">
      <c r="B393" s="287"/>
      <c r="C393" s="992" t="s">
        <v>946</v>
      </c>
      <c r="D393" s="992">
        <f>COUNTIF($Q$8:$Q$390,"Xuất sắc")</f>
        <v>153</v>
      </c>
      <c r="E393" s="992"/>
      <c r="F393" s="992"/>
      <c r="G393" s="992"/>
      <c r="H393" s="992"/>
      <c r="I393" s="992"/>
      <c r="J393" s="992"/>
      <c r="K393" s="992"/>
      <c r="L393" s="992"/>
      <c r="M393" s="992"/>
      <c r="N393" s="992"/>
      <c r="O393" s="992"/>
      <c r="P393" s="118"/>
      <c r="Q393" s="289">
        <f>COUNTIF($Q$8:$Q$390,"Xuất sắc")</f>
        <v>153</v>
      </c>
      <c r="R393" s="288"/>
      <c r="T393" s="104"/>
      <c r="U393" s="78"/>
      <c r="V393" s="104"/>
      <c r="W393" s="108"/>
      <c r="X393" s="104"/>
      <c r="Y393" s="78"/>
      <c r="Z393" s="104"/>
      <c r="AA393" s="78"/>
      <c r="AB393" s="104"/>
      <c r="AC393" s="78"/>
      <c r="AD393" s="104"/>
      <c r="AE393" s="22"/>
      <c r="AF393" s="78"/>
      <c r="AG393" s="104"/>
      <c r="AH393" s="22"/>
      <c r="AI393" s="230"/>
      <c r="AJ393" s="22"/>
      <c r="AK393" s="22"/>
      <c r="AL393" s="22"/>
      <c r="AM393" s="22"/>
      <c r="AN393" s="14"/>
      <c r="AO393" s="14"/>
      <c r="AP393" s="34"/>
      <c r="AQ393" s="22"/>
      <c r="AR393" s="105"/>
      <c r="AS393" s="103"/>
    </row>
    <row r="394" spans="1:45" s="93" customFormat="1" ht="39.950000000000003" customHeight="1" x14ac:dyDescent="0.25">
      <c r="B394" s="287"/>
      <c r="C394" s="992" t="s">
        <v>947</v>
      </c>
      <c r="D394" s="992">
        <f>COUNTIF($Q$8:$Q$390,"Tốt")</f>
        <v>171</v>
      </c>
      <c r="E394" s="992"/>
      <c r="F394" s="992"/>
      <c r="G394" s="992"/>
      <c r="H394" s="992"/>
      <c r="I394" s="992"/>
      <c r="J394" s="992"/>
      <c r="K394" s="992"/>
      <c r="L394" s="992"/>
      <c r="M394" s="992"/>
      <c r="N394" s="992"/>
      <c r="O394" s="992"/>
      <c r="P394" s="118"/>
      <c r="Q394" s="289">
        <f>COUNTIF($Q$8:$Q$390,"Tốt")</f>
        <v>171</v>
      </c>
      <c r="R394" s="291" t="s">
        <v>949</v>
      </c>
      <c r="T394" s="104"/>
      <c r="U394" s="78"/>
      <c r="V394" s="104"/>
      <c r="W394" s="109"/>
      <c r="X394" s="104"/>
      <c r="Y394" s="78"/>
      <c r="Z394" s="104"/>
      <c r="AA394" s="78"/>
      <c r="AB394" s="104"/>
      <c r="AC394" s="78"/>
      <c r="AD394" s="104"/>
      <c r="AE394" s="22"/>
      <c r="AF394" s="78"/>
      <c r="AG394" s="104"/>
      <c r="AH394" s="22"/>
      <c r="AI394" s="230"/>
      <c r="AJ394" s="22"/>
      <c r="AK394" s="22"/>
      <c r="AL394" s="22"/>
      <c r="AM394" s="22"/>
      <c r="AN394" s="14"/>
      <c r="AO394" s="14"/>
      <c r="AP394" s="34"/>
      <c r="AQ394" s="22"/>
      <c r="AR394" s="105"/>
      <c r="AS394" s="103"/>
    </row>
    <row r="395" spans="1:45" s="93" customFormat="1" ht="39.950000000000003" customHeight="1" x14ac:dyDescent="0.25">
      <c r="B395" s="287"/>
      <c r="C395" s="992" t="s">
        <v>948</v>
      </c>
      <c r="D395" s="992">
        <f>COUNTIF($Q$8:$Q$390,"Hoàn thành")</f>
        <v>1</v>
      </c>
      <c r="E395" s="992" t="s">
        <v>880</v>
      </c>
      <c r="F395" s="992"/>
      <c r="G395" s="992" t="s">
        <v>881</v>
      </c>
      <c r="H395" s="992"/>
      <c r="I395" s="992" t="s">
        <v>882</v>
      </c>
      <c r="J395" s="992"/>
      <c r="K395" s="992" t="s">
        <v>883</v>
      </c>
      <c r="L395" s="992"/>
      <c r="M395" s="992" t="s">
        <v>741</v>
      </c>
      <c r="N395" s="992"/>
      <c r="O395" s="992"/>
      <c r="P395" s="290"/>
      <c r="Q395" s="289">
        <f>COUNTIF($Q$8:$Q$390,"Hoàn thành")</f>
        <v>1</v>
      </c>
      <c r="R395" s="288"/>
      <c r="S395" s="71" t="s">
        <v>742</v>
      </c>
      <c r="T395" s="71"/>
      <c r="U395" s="71" t="s">
        <v>757</v>
      </c>
      <c r="V395" s="104"/>
      <c r="W395" s="71" t="s">
        <v>759</v>
      </c>
      <c r="X395" s="104"/>
      <c r="Y395" s="71" t="s">
        <v>788</v>
      </c>
      <c r="Z395" s="104"/>
      <c r="AA395" s="71" t="s">
        <v>789</v>
      </c>
      <c r="AB395" s="104">
        <f>VLOOKUP(AA395,Sheet1!$B$2:$C$12,2,TRUE)</f>
        <v>0</v>
      </c>
      <c r="AC395" s="231"/>
      <c r="AD395" s="231"/>
      <c r="AF395" s="231"/>
      <c r="AG395" s="231"/>
      <c r="AI395" s="103"/>
      <c r="AR395" s="105"/>
      <c r="AS395" s="103"/>
    </row>
    <row r="396" spans="1:45" s="93" customFormat="1" hidden="1" x14ac:dyDescent="0.25">
      <c r="B396" s="113"/>
      <c r="C396" s="114"/>
      <c r="D396" s="93" t="s">
        <v>379</v>
      </c>
      <c r="E396" s="94">
        <f>COUNTIF($E$8:$E$390,"A3")</f>
        <v>112</v>
      </c>
      <c r="G396" s="94">
        <f>COUNTIF($G$8:$G$390,"A3")</f>
        <v>81</v>
      </c>
      <c r="H396" s="34" t="s">
        <v>733</v>
      </c>
      <c r="I396" s="94">
        <f>COUNTIF($I$8:$I$390,"A3")</f>
        <v>79</v>
      </c>
      <c r="K396" s="94">
        <f>COUNTIF($K$8:$K$390,"A3")</f>
        <v>109</v>
      </c>
      <c r="M396" s="94">
        <f>COUNTIF($M$8:$M$390,"A3")</f>
        <v>105</v>
      </c>
      <c r="N396" s="94"/>
      <c r="O396" s="94"/>
      <c r="P396" s="94"/>
      <c r="Q396" s="94"/>
      <c r="R396" s="105"/>
      <c r="S396" s="94">
        <f>COUNTIF($S$8:$S$390,"A3")</f>
        <v>0</v>
      </c>
      <c r="T396" s="94"/>
      <c r="U396" s="94">
        <f>COUNTIF($U$8:$U$390,"A3")</f>
        <v>0</v>
      </c>
      <c r="V396" s="104"/>
      <c r="W396" s="94">
        <f>COUNTIF($W$8:$W$390,"A3")</f>
        <v>0</v>
      </c>
      <c r="X396" s="104"/>
      <c r="Y396" s="94">
        <f>COUNTIF($Y$8:$Y$390,"A3")</f>
        <v>0</v>
      </c>
      <c r="Z396" s="116"/>
      <c r="AA396" s="94">
        <f>COUNTIF($AA$8:$AA$390,"A3")</f>
        <v>0</v>
      </c>
      <c r="AB396" s="104"/>
      <c r="AI396" s="103"/>
      <c r="AM396" s="94">
        <f>COUNTIF($AM$8:$AM$390,"Không xét LĐTT")</f>
        <v>22</v>
      </c>
      <c r="AR396" s="105"/>
      <c r="AS396" s="103"/>
    </row>
    <row r="397" spans="1:45" s="93" customFormat="1" hidden="1" x14ac:dyDescent="0.25">
      <c r="B397" s="113"/>
      <c r="C397" s="114"/>
      <c r="D397" s="93" t="s">
        <v>332</v>
      </c>
      <c r="E397" s="94">
        <f>COUNTIF($E$8:$E$390,"A4")</f>
        <v>129</v>
      </c>
      <c r="G397" s="94">
        <f>COUNTIF($G$8:$G$390,"A4")</f>
        <v>140</v>
      </c>
      <c r="H397" s="34" t="s">
        <v>734</v>
      </c>
      <c r="I397" s="94">
        <f>COUNTIF($I$8:$I$390,"A4")</f>
        <v>136</v>
      </c>
      <c r="K397" s="94">
        <f>COUNTIF($K$8:$K$390,"A4")</f>
        <v>91</v>
      </c>
      <c r="M397" s="94">
        <f>COUNTIF($M$8:$M$390,"A4")</f>
        <v>115</v>
      </c>
      <c r="N397" s="94"/>
      <c r="O397" s="94"/>
      <c r="P397" s="94"/>
      <c r="Q397" s="94"/>
      <c r="R397" s="105"/>
      <c r="S397" s="94">
        <f>COUNTIF($S$8:$S$390,"A4")</f>
        <v>0</v>
      </c>
      <c r="T397" s="94"/>
      <c r="U397" s="94">
        <f>COUNTIF($U$8:$U$390,"A4")</f>
        <v>0</v>
      </c>
      <c r="V397" s="104"/>
      <c r="W397" s="94">
        <f>COUNTIF($W$8:$W$390,"A4")</f>
        <v>0</v>
      </c>
      <c r="X397" s="104"/>
      <c r="Y397" s="94">
        <f>COUNTIF($Y$8:$Y$390,"A4")</f>
        <v>0</v>
      </c>
      <c r="Z397" s="116"/>
      <c r="AA397" s="94">
        <f>COUNTIF($AA$8:$AA$390,"A4")</f>
        <v>0</v>
      </c>
      <c r="AB397" s="104"/>
      <c r="AI397" s="103"/>
      <c r="AR397" s="105"/>
      <c r="AS397" s="103"/>
    </row>
    <row r="398" spans="1:45" s="93" customFormat="1" hidden="1" x14ac:dyDescent="0.25">
      <c r="B398" s="113"/>
      <c r="C398" s="114"/>
      <c r="E398" s="94">
        <f>COUNTIF($E$8:$E$390,"B1")</f>
        <v>1</v>
      </c>
      <c r="G398" s="94">
        <f>COUNTIF($G$8:$G$390,"B1")</f>
        <v>2</v>
      </c>
      <c r="H398" s="34" t="s">
        <v>735</v>
      </c>
      <c r="I398" s="94">
        <f>COUNTIF($I$8:$I$390,"B1")</f>
        <v>0</v>
      </c>
      <c r="K398" s="94">
        <f>COUNTIF($K$8:$K$390,"B1")</f>
        <v>2</v>
      </c>
      <c r="M398" s="94">
        <f>COUNTIF($M$8:$M$390,"B1")</f>
        <v>4</v>
      </c>
      <c r="N398" s="94"/>
      <c r="O398" s="94"/>
      <c r="P398" s="94"/>
      <c r="Q398" s="94"/>
      <c r="R398" s="105"/>
      <c r="S398" s="94">
        <f>COUNTIF($S$8:$S$390,"B1")</f>
        <v>0</v>
      </c>
      <c r="T398" s="94"/>
      <c r="U398" s="94">
        <f>COUNTIF($U$8:$U$390,"B1")</f>
        <v>0</v>
      </c>
      <c r="V398" s="104"/>
      <c r="W398" s="94">
        <f>COUNTIF($W$8:$W$390,"B1")</f>
        <v>0</v>
      </c>
      <c r="X398" s="104"/>
      <c r="Y398" s="94">
        <f>COUNTIF($Y$8:$Y$390,"B1")</f>
        <v>0</v>
      </c>
      <c r="Z398" s="116"/>
      <c r="AA398" s="94">
        <f>COUNTIF($AA$8:$AA$390,"B1")</f>
        <v>0</v>
      </c>
      <c r="AB398" s="104"/>
      <c r="AI398" s="103"/>
      <c r="AM398" s="93" t="e">
        <f>#REF!*15/100</f>
        <v>#REF!</v>
      </c>
      <c r="AR398" s="105"/>
      <c r="AS398" s="103"/>
    </row>
    <row r="399" spans="1:45" s="93" customFormat="1" hidden="1" x14ac:dyDescent="0.25">
      <c r="B399" s="112"/>
      <c r="C399" s="114"/>
      <c r="E399" s="94">
        <f>COUNTIF($E$8:$E$390,"B2")</f>
        <v>0</v>
      </c>
      <c r="G399" s="94">
        <f>COUNTIF($G$8:$G$390,"B2")</f>
        <v>1</v>
      </c>
      <c r="H399" s="34" t="s">
        <v>736</v>
      </c>
      <c r="I399" s="94">
        <f>COUNTIF($I$8:$I$390,"B2")</f>
        <v>1</v>
      </c>
      <c r="K399" s="94">
        <f>COUNTIF($K$8:$K$390,"B2")</f>
        <v>2</v>
      </c>
      <c r="M399" s="94">
        <f>COUNTIF($M$8:$M$390,"B2")</f>
        <v>1</v>
      </c>
      <c r="N399" s="94"/>
      <c r="O399" s="94"/>
      <c r="P399" s="94"/>
      <c r="Q399" s="94"/>
      <c r="R399" s="105"/>
      <c r="S399" s="94">
        <f>COUNTIF($S$8:$S$390,"B2")</f>
        <v>0</v>
      </c>
      <c r="T399" s="94"/>
      <c r="U399" s="94">
        <f>COUNTIF($U$8:$U$390,"B2")</f>
        <v>0</v>
      </c>
      <c r="V399" s="104"/>
      <c r="W399" s="94">
        <f>COUNTIF($W$8:$W$390,"B2")</f>
        <v>0</v>
      </c>
      <c r="X399" s="104"/>
      <c r="Y399" s="94">
        <f>COUNTIF($Y$8:$Y$390,"B2")</f>
        <v>0</v>
      </c>
      <c r="Z399" s="116"/>
      <c r="AA399" s="94">
        <f>COUNTIF($AA$8:$AA$390,"B2")</f>
        <v>0</v>
      </c>
      <c r="AB399" s="104"/>
      <c r="AI399" s="103"/>
      <c r="AR399" s="105"/>
      <c r="AS399" s="103"/>
    </row>
    <row r="400" spans="1:45" s="93" customFormat="1" hidden="1" x14ac:dyDescent="0.25">
      <c r="B400" s="112"/>
      <c r="C400" s="111"/>
      <c r="E400" s="94">
        <f>COUNTIF($E$8:$E$390,"C1")</f>
        <v>2</v>
      </c>
      <c r="G400" s="94">
        <f>COUNTIF($G$8:$G$390,"C1")</f>
        <v>0</v>
      </c>
      <c r="H400" s="34" t="s">
        <v>737</v>
      </c>
      <c r="I400" s="94">
        <f>COUNTIF($I$8:$I$390,"C1")</f>
        <v>0</v>
      </c>
      <c r="K400" s="94">
        <f>COUNTIF($K$8:$K$390,"C1")</f>
        <v>0</v>
      </c>
      <c r="M400" s="94">
        <f>COUNTIF($M$8:$M$390,"C1")</f>
        <v>0</v>
      </c>
      <c r="N400" s="94"/>
      <c r="O400" s="94"/>
      <c r="P400" s="94"/>
      <c r="Q400" s="94"/>
      <c r="R400" s="105"/>
      <c r="S400" s="94">
        <f>COUNTIF($S$8:$S$390,"C1")</f>
        <v>0</v>
      </c>
      <c r="T400" s="94"/>
      <c r="U400" s="94">
        <f>COUNTIF($U$8:$U$390,"C1")</f>
        <v>0</v>
      </c>
      <c r="V400" s="104"/>
      <c r="W400" s="94">
        <f>COUNTIF($W$8:$W$390,"C1")</f>
        <v>0</v>
      </c>
      <c r="X400" s="104"/>
      <c r="Y400" s="94">
        <f>COUNTIF($Y$8:$Y$390,"C1")</f>
        <v>0</v>
      </c>
      <c r="Z400" s="116"/>
      <c r="AA400" s="94">
        <f>COUNTIF($AA$8:$AA$390,"C1")</f>
        <v>0</v>
      </c>
      <c r="AB400" s="104"/>
      <c r="AI400" s="103"/>
      <c r="AQ400" s="93">
        <f>46/308</f>
        <v>0.14935064935064934</v>
      </c>
      <c r="AR400" s="105"/>
      <c r="AS400" s="103"/>
    </row>
    <row r="401" spans="2:45" s="93" customFormat="1" hidden="1" x14ac:dyDescent="0.25">
      <c r="B401" s="113"/>
      <c r="C401" s="114"/>
      <c r="D401" s="93" t="s">
        <v>884</v>
      </c>
      <c r="E401" s="237">
        <f>COUNTIF($E$8:$E$390,"C2")</f>
        <v>0</v>
      </c>
      <c r="G401" s="240">
        <f>COUNTIF($G$8:$G$390,"C2")</f>
        <v>0</v>
      </c>
      <c r="H401" s="254" t="s">
        <v>738</v>
      </c>
      <c r="I401" s="242">
        <f>COUNTIF($I$8:$I$390,"C2")</f>
        <v>0</v>
      </c>
      <c r="K401" s="244">
        <f>COUNTIF($K$8:$K$390,"C2")</f>
        <v>0</v>
      </c>
      <c r="M401" s="246">
        <f>COUNTIF($M$8:$M$390,"C2")</f>
        <v>0</v>
      </c>
      <c r="N401" s="94"/>
      <c r="O401" s="94"/>
      <c r="P401" s="94"/>
      <c r="Q401" s="94"/>
      <c r="R401" s="105"/>
      <c r="S401" s="94">
        <f>COUNTIF($S$8:$S$390,"C2")</f>
        <v>0</v>
      </c>
      <c r="T401" s="94"/>
      <c r="U401" s="94">
        <f>COUNTIF($U$8:$U$390,"C2")</f>
        <v>0</v>
      </c>
      <c r="V401" s="104"/>
      <c r="W401" s="94">
        <f>COUNTIF($W$8:$W$390,"C2")</f>
        <v>0</v>
      </c>
      <c r="X401" s="104"/>
      <c r="Y401" s="94">
        <f>COUNTIF($Y$8:$Y$390,"C2")</f>
        <v>0</v>
      </c>
      <c r="Z401" s="116"/>
      <c r="AA401" s="94">
        <f>COUNTIF($AA$8:$AA$390,"C2")</f>
        <v>0</v>
      </c>
      <c r="AB401" s="104"/>
      <c r="AI401" s="103"/>
      <c r="AR401" s="105"/>
      <c r="AS401" s="103"/>
    </row>
    <row r="402" spans="2:45" s="93" customFormat="1" hidden="1" x14ac:dyDescent="0.25">
      <c r="B402" s="113"/>
      <c r="C402" s="114"/>
      <c r="D402" s="93" t="s">
        <v>885</v>
      </c>
      <c r="E402" s="237">
        <f>COUNTIF($E$8:$E$390,"D")</f>
        <v>0</v>
      </c>
      <c r="G402" s="240">
        <f>COUNTIF($G$8:$G$390,"D")</f>
        <v>0</v>
      </c>
      <c r="H402" s="254" t="s">
        <v>739</v>
      </c>
      <c r="I402" s="242">
        <f>COUNTIF($I$8:$I$390,"D")</f>
        <v>0</v>
      </c>
      <c r="K402" s="244">
        <f>COUNTIF($K$8:$K$390,"D")</f>
        <v>0</v>
      </c>
      <c r="M402" s="246">
        <f>COUNTIF($M$8:$M$390,"D")</f>
        <v>0</v>
      </c>
      <c r="N402" s="94"/>
      <c r="O402" s="94"/>
      <c r="P402" s="94"/>
      <c r="Q402" s="94"/>
      <c r="R402" s="105"/>
      <c r="S402" s="94">
        <f>COUNTIF($S$8:$S$390,"D")</f>
        <v>0</v>
      </c>
      <c r="T402" s="94"/>
      <c r="U402" s="94">
        <f>COUNTIF($U$8:$U$390,"D")</f>
        <v>0</v>
      </c>
      <c r="V402" s="104"/>
      <c r="W402" s="94">
        <f>COUNTIF($W$8:$W$390,"D")</f>
        <v>0</v>
      </c>
      <c r="X402" s="104"/>
      <c r="Y402" s="94">
        <f>COUNTIF($Y$8:$Y$390,"D")</f>
        <v>0</v>
      </c>
      <c r="Z402" s="116"/>
      <c r="AA402" s="94">
        <f>COUNTIF($AA$8:$AA$390,"D")</f>
        <v>0</v>
      </c>
      <c r="AB402" s="104"/>
      <c r="AI402" s="103"/>
      <c r="AR402" s="105"/>
      <c r="AS402" s="103"/>
    </row>
    <row r="403" spans="2:45" s="93" customFormat="1" hidden="1" x14ac:dyDescent="0.25">
      <c r="B403" s="113"/>
      <c r="C403" s="114"/>
      <c r="D403" s="93" t="s">
        <v>886</v>
      </c>
      <c r="E403" s="237">
        <f>COUNTIF($E$8:$E$390,"A DN")</f>
        <v>1</v>
      </c>
      <c r="G403" s="240">
        <f>COUNTIF($G$8:$G$390,"A DN")</f>
        <v>1</v>
      </c>
      <c r="H403" s="254" t="s">
        <v>740</v>
      </c>
      <c r="I403" s="242">
        <f>COUNTIF($I$8:$I$390,"A DN")</f>
        <v>2</v>
      </c>
      <c r="K403" s="244">
        <f>COUNTIF($K$8:$K$390,"A DN")</f>
        <v>1</v>
      </c>
      <c r="M403" s="246">
        <f>COUNTIF($M$8:$M$390,"A DN")</f>
        <v>2</v>
      </c>
      <c r="N403" s="94"/>
      <c r="O403" s="94"/>
      <c r="P403" s="94"/>
      <c r="Q403" s="94"/>
      <c r="R403" s="105"/>
      <c r="S403" s="94">
        <f>COUNTIF($S$8:$S$390,"A DN")</f>
        <v>0</v>
      </c>
      <c r="T403" s="94"/>
      <c r="U403" s="94">
        <f>COUNTIF($U$8:$U$390,"A DN")</f>
        <v>0</v>
      </c>
      <c r="V403" s="104"/>
      <c r="W403" s="94">
        <f>COUNTIF($W$8:$W$390,"A DN")</f>
        <v>0</v>
      </c>
      <c r="X403" s="104"/>
      <c r="Y403" s="94">
        <f>COUNTIF($Y$8:$Y$390,"A DN")</f>
        <v>0</v>
      </c>
      <c r="Z403" s="116"/>
      <c r="AA403" s="94">
        <f>COUNTIF($AA$8:$AA$390,"A DN")</f>
        <v>0</v>
      </c>
      <c r="AB403" s="104"/>
      <c r="AI403" s="103"/>
      <c r="AR403" s="105"/>
      <c r="AS403" s="103"/>
    </row>
    <row r="404" spans="2:45" s="93" customFormat="1" hidden="1" x14ac:dyDescent="0.25">
      <c r="B404" s="113"/>
      <c r="C404" s="114"/>
      <c r="D404" s="93" t="s">
        <v>332</v>
      </c>
      <c r="G404" s="108"/>
      <c r="H404" s="108"/>
      <c r="R404" s="105"/>
      <c r="V404" s="104"/>
      <c r="X404" s="104"/>
      <c r="Y404" s="78"/>
      <c r="Z404" s="104"/>
      <c r="AA404" s="78"/>
      <c r="AB404" s="104"/>
      <c r="AI404" s="103"/>
      <c r="AR404" s="105"/>
      <c r="AS404" s="103"/>
    </row>
    <row r="405" spans="2:45" s="93" customFormat="1" hidden="1" x14ac:dyDescent="0.25">
      <c r="B405" s="113"/>
      <c r="C405" s="114"/>
      <c r="G405" s="108"/>
      <c r="H405" s="108"/>
      <c r="R405" s="105"/>
      <c r="V405" s="104"/>
      <c r="X405" s="104"/>
      <c r="Y405" s="78"/>
      <c r="Z405" s="104"/>
      <c r="AA405" s="78"/>
      <c r="AB405" s="104"/>
      <c r="AI405" s="103"/>
      <c r="AR405" s="105"/>
      <c r="AS405" s="103"/>
    </row>
    <row r="406" spans="2:45" s="93" customFormat="1" hidden="1" x14ac:dyDescent="0.25">
      <c r="B406" s="112"/>
      <c r="C406" s="114"/>
      <c r="G406" s="108"/>
      <c r="H406" s="108"/>
      <c r="I406" s="94"/>
      <c r="J406" s="94"/>
      <c r="R406" s="105"/>
      <c r="V406" s="104"/>
      <c r="X406" s="104"/>
      <c r="Y406" s="78"/>
      <c r="Z406" s="104"/>
      <c r="AA406" s="78"/>
      <c r="AB406" s="104"/>
      <c r="AI406" s="103"/>
      <c r="AR406" s="105"/>
      <c r="AS406" s="103"/>
    </row>
    <row r="407" spans="2:45" s="93" customFormat="1" hidden="1" x14ac:dyDescent="0.25">
      <c r="B407" s="113"/>
      <c r="C407" s="114"/>
      <c r="D407" s="93" t="s">
        <v>885</v>
      </c>
      <c r="G407" s="108"/>
      <c r="H407" s="108"/>
      <c r="I407" s="108"/>
      <c r="J407" s="108"/>
      <c r="R407" s="105"/>
      <c r="V407" s="104"/>
      <c r="X407" s="104"/>
      <c r="Y407" s="78"/>
      <c r="Z407" s="104"/>
      <c r="AA407" s="78"/>
      <c r="AB407" s="104"/>
      <c r="AI407" s="103"/>
      <c r="AR407" s="105"/>
      <c r="AS407" s="103"/>
    </row>
    <row r="408" spans="2:45" s="93" customFormat="1" hidden="1" x14ac:dyDescent="0.25">
      <c r="B408" s="113"/>
      <c r="C408" s="114"/>
      <c r="G408" s="94"/>
      <c r="H408" s="94"/>
      <c r="I408" s="108"/>
      <c r="J408" s="108"/>
      <c r="R408" s="105"/>
      <c r="Y408" s="108"/>
      <c r="Z408" s="108"/>
      <c r="AI408" s="103"/>
      <c r="AR408" s="105"/>
      <c r="AS408" s="103"/>
    </row>
    <row r="409" spans="2:45" s="93" customFormat="1" hidden="1" x14ac:dyDescent="0.25">
      <c r="B409" s="112"/>
      <c r="C409" s="111"/>
      <c r="G409" s="108"/>
      <c r="H409" s="108"/>
      <c r="I409" s="108"/>
      <c r="J409" s="108"/>
      <c r="R409" s="105"/>
      <c r="Y409" s="108"/>
      <c r="Z409" s="108"/>
      <c r="AI409" s="103"/>
      <c r="AR409" s="105"/>
      <c r="AS409" s="103"/>
    </row>
    <row r="410" spans="2:45" s="93" customFormat="1" x14ac:dyDescent="0.25">
      <c r="B410" s="113"/>
      <c r="C410" s="114"/>
      <c r="G410" s="108"/>
      <c r="H410" s="108"/>
      <c r="R410" s="105"/>
      <c r="Y410" s="108"/>
      <c r="Z410" s="108"/>
      <c r="AI410" s="103"/>
      <c r="AR410" s="105"/>
      <c r="AS410" s="103"/>
    </row>
    <row r="411" spans="2:45" s="93" customFormat="1" x14ac:dyDescent="0.25">
      <c r="B411" s="113"/>
      <c r="C411" s="114"/>
      <c r="G411" s="108"/>
      <c r="H411" s="108"/>
      <c r="R411" s="105"/>
      <c r="Y411" s="108"/>
      <c r="Z411" s="108"/>
      <c r="AI411" s="103"/>
      <c r="AR411" s="105"/>
      <c r="AS411" s="103"/>
    </row>
    <row r="412" spans="2:45" s="93" customFormat="1" x14ac:dyDescent="0.25">
      <c r="B412" s="113"/>
      <c r="C412" s="114"/>
      <c r="I412" s="108"/>
      <c r="J412" s="108"/>
      <c r="R412" s="105"/>
      <c r="AI412" s="103"/>
      <c r="AR412" s="105"/>
      <c r="AS412" s="103"/>
    </row>
    <row r="413" spans="2:45" s="93" customFormat="1" x14ac:dyDescent="0.25">
      <c r="B413" s="113"/>
      <c r="C413" s="114"/>
      <c r="G413" s="108"/>
      <c r="H413" s="108"/>
      <c r="I413" s="108"/>
      <c r="J413" s="108"/>
      <c r="R413" s="105"/>
      <c r="Y413" s="94"/>
      <c r="Z413" s="94"/>
      <c r="AI413" s="103"/>
      <c r="AR413" s="105"/>
      <c r="AS413" s="103"/>
    </row>
    <row r="414" spans="2:45" s="93" customFormat="1" x14ac:dyDescent="0.25">
      <c r="B414" s="113"/>
      <c r="C414" s="114"/>
      <c r="G414" s="108"/>
      <c r="H414" s="108"/>
      <c r="I414" s="108"/>
      <c r="J414" s="108"/>
      <c r="R414" s="105"/>
      <c r="Y414" s="108"/>
      <c r="Z414" s="108"/>
      <c r="AI414" s="103"/>
      <c r="AR414" s="105"/>
      <c r="AS414" s="103"/>
    </row>
    <row r="415" spans="2:45" s="93" customFormat="1" x14ac:dyDescent="0.25">
      <c r="B415" s="113"/>
      <c r="C415" s="114"/>
      <c r="G415" s="108"/>
      <c r="H415" s="108"/>
      <c r="I415" s="108"/>
      <c r="J415" s="108"/>
      <c r="R415" s="105"/>
      <c r="Y415" s="108"/>
      <c r="Z415" s="108"/>
      <c r="AI415" s="103"/>
      <c r="AR415" s="105"/>
      <c r="AS415" s="103"/>
    </row>
    <row r="416" spans="2:45" s="93" customFormat="1" x14ac:dyDescent="0.25">
      <c r="B416" s="113"/>
      <c r="C416" s="114"/>
      <c r="G416" s="108"/>
      <c r="H416" s="108"/>
      <c r="I416" s="108"/>
      <c r="J416" s="108"/>
      <c r="R416" s="105"/>
      <c r="Y416" s="108"/>
      <c r="Z416" s="108"/>
      <c r="AI416" s="103"/>
      <c r="AR416" s="105"/>
      <c r="AS416" s="103"/>
    </row>
    <row r="417" spans="2:45" s="93" customFormat="1" x14ac:dyDescent="0.25">
      <c r="B417" s="113"/>
      <c r="C417" s="114"/>
      <c r="G417" s="108"/>
      <c r="H417" s="108"/>
      <c r="I417" s="108"/>
      <c r="J417" s="108"/>
      <c r="R417" s="105"/>
      <c r="Y417" s="94"/>
      <c r="Z417" s="94"/>
      <c r="AI417" s="103"/>
      <c r="AR417" s="105"/>
      <c r="AS417" s="103"/>
    </row>
    <row r="418" spans="2:45" s="93" customFormat="1" x14ac:dyDescent="0.25">
      <c r="B418" s="113"/>
      <c r="C418" s="114"/>
      <c r="G418" s="108"/>
      <c r="H418" s="108"/>
      <c r="I418" s="108"/>
      <c r="J418" s="108"/>
      <c r="R418" s="105"/>
      <c r="Y418" s="108"/>
      <c r="Z418" s="108"/>
      <c r="AI418" s="103"/>
      <c r="AR418" s="105"/>
      <c r="AS418" s="103"/>
    </row>
    <row r="419" spans="2:45" s="93" customFormat="1" x14ac:dyDescent="0.25">
      <c r="B419" s="112"/>
      <c r="C419" s="111"/>
      <c r="R419" s="105"/>
      <c r="Y419" s="108"/>
      <c r="Z419" s="108"/>
      <c r="AI419" s="103"/>
      <c r="AR419" s="105"/>
      <c r="AS419" s="103"/>
    </row>
    <row r="420" spans="2:45" s="93" customFormat="1" x14ac:dyDescent="0.25">
      <c r="B420" s="113"/>
      <c r="C420" s="114"/>
      <c r="R420" s="105"/>
      <c r="Y420" s="108"/>
      <c r="Z420" s="108"/>
      <c r="AI420" s="103"/>
      <c r="AR420" s="105"/>
      <c r="AS420" s="103"/>
    </row>
    <row r="421" spans="2:45" s="93" customFormat="1" x14ac:dyDescent="0.25">
      <c r="B421" s="113"/>
      <c r="C421" s="114"/>
      <c r="R421" s="105"/>
      <c r="Y421" s="108"/>
      <c r="Z421" s="108"/>
      <c r="AI421" s="103"/>
      <c r="AR421" s="105"/>
      <c r="AS421" s="103"/>
    </row>
    <row r="422" spans="2:45" s="93" customFormat="1" x14ac:dyDescent="0.25">
      <c r="B422" s="113"/>
      <c r="C422" s="114"/>
      <c r="R422" s="105"/>
      <c r="Y422" s="108"/>
      <c r="Z422" s="108"/>
      <c r="AI422" s="103"/>
      <c r="AR422" s="105"/>
      <c r="AS422" s="103"/>
    </row>
    <row r="423" spans="2:45" s="93" customFormat="1" x14ac:dyDescent="0.25">
      <c r="B423" s="113"/>
      <c r="C423" s="114"/>
      <c r="R423" s="105"/>
      <c r="Y423" s="108"/>
      <c r="Z423" s="108"/>
      <c r="AI423" s="103"/>
      <c r="AR423" s="105"/>
      <c r="AS423" s="103"/>
    </row>
    <row r="424" spans="2:45" s="93" customFormat="1" x14ac:dyDescent="0.25">
      <c r="B424" s="113"/>
      <c r="C424" s="114"/>
      <c r="R424" s="105"/>
      <c r="Y424" s="108"/>
      <c r="Z424" s="108"/>
      <c r="AI424" s="103"/>
      <c r="AR424" s="105"/>
      <c r="AS424" s="103"/>
    </row>
    <row r="425" spans="2:45" s="93" customFormat="1" x14ac:dyDescent="0.25">
      <c r="B425" s="113"/>
      <c r="C425" s="114"/>
      <c r="G425" s="94"/>
      <c r="H425" s="94"/>
      <c r="R425" s="105"/>
      <c r="Y425" s="108"/>
      <c r="Z425" s="108"/>
      <c r="AI425" s="103"/>
      <c r="AR425" s="105"/>
      <c r="AS425" s="103"/>
    </row>
    <row r="426" spans="2:45" x14ac:dyDescent="0.25">
      <c r="B426" s="64"/>
      <c r="C426" s="91"/>
      <c r="G426" s="24"/>
      <c r="H426" s="24"/>
    </row>
    <row r="427" spans="2:45" x14ac:dyDescent="0.25">
      <c r="B427" s="65"/>
      <c r="C427" s="92"/>
    </row>
    <row r="428" spans="2:45" x14ac:dyDescent="0.25">
      <c r="B428" s="65"/>
      <c r="C428" s="92"/>
    </row>
    <row r="429" spans="2:45" x14ac:dyDescent="0.25">
      <c r="B429" s="65"/>
      <c r="C429" s="92"/>
      <c r="G429" s="24"/>
      <c r="H429" s="24"/>
      <c r="I429" s="24"/>
      <c r="J429" s="24"/>
    </row>
    <row r="430" spans="2:45" x14ac:dyDescent="0.25">
      <c r="B430" s="65"/>
      <c r="C430" s="92"/>
      <c r="G430" s="24"/>
      <c r="H430" s="24"/>
      <c r="I430" s="24"/>
      <c r="J430" s="24"/>
    </row>
    <row r="431" spans="2:45" x14ac:dyDescent="0.25">
      <c r="B431" s="65"/>
      <c r="C431" s="92"/>
      <c r="G431" s="24"/>
      <c r="H431" s="24"/>
    </row>
    <row r="432" spans="2:45" x14ac:dyDescent="0.25">
      <c r="B432" s="65"/>
      <c r="C432" s="92"/>
    </row>
    <row r="433" spans="2:8" x14ac:dyDescent="0.25">
      <c r="B433" s="65"/>
      <c r="C433" s="92"/>
      <c r="G433" s="15"/>
      <c r="H433" s="15"/>
    </row>
    <row r="434" spans="2:8" x14ac:dyDescent="0.25">
      <c r="B434" s="65"/>
      <c r="C434" s="92"/>
      <c r="G434" s="15"/>
      <c r="H434" s="15"/>
    </row>
    <row r="435" spans="2:8" x14ac:dyDescent="0.25">
      <c r="B435" s="65"/>
      <c r="C435" s="92"/>
      <c r="G435" s="24"/>
      <c r="H435" s="24"/>
    </row>
    <row r="436" spans="2:8" x14ac:dyDescent="0.25">
      <c r="B436" s="65"/>
      <c r="C436" s="92"/>
      <c r="G436" s="24"/>
      <c r="H436" s="24"/>
    </row>
    <row r="437" spans="2:8" x14ac:dyDescent="0.25">
      <c r="B437" s="65"/>
      <c r="C437" s="92"/>
      <c r="G437" s="15"/>
      <c r="H437" s="15"/>
    </row>
    <row r="438" spans="2:8" x14ac:dyDescent="0.25">
      <c r="B438" s="65"/>
      <c r="C438" s="92"/>
      <c r="G438" s="15"/>
      <c r="H438" s="15"/>
    </row>
    <row r="439" spans="2:8" x14ac:dyDescent="0.25">
      <c r="B439" s="65"/>
      <c r="C439" s="92"/>
      <c r="G439" s="15"/>
      <c r="H439" s="15"/>
    </row>
    <row r="440" spans="2:8" x14ac:dyDescent="0.25">
      <c r="B440" s="65"/>
      <c r="C440" s="92"/>
    </row>
    <row r="442" spans="2:8" x14ac:dyDescent="0.25">
      <c r="B442" s="64"/>
      <c r="C442" s="91"/>
    </row>
    <row r="443" spans="2:8" x14ac:dyDescent="0.25">
      <c r="B443" s="65"/>
      <c r="C443" s="92"/>
    </row>
    <row r="444" spans="2:8" x14ac:dyDescent="0.25">
      <c r="B444" s="65"/>
      <c r="C444" s="92"/>
    </row>
    <row r="446" spans="2:8" x14ac:dyDescent="0.25">
      <c r="B446" s="64"/>
      <c r="C446" s="91"/>
    </row>
    <row r="447" spans="2:8" x14ac:dyDescent="0.25">
      <c r="B447" s="65"/>
      <c r="C447" s="92"/>
    </row>
    <row r="448" spans="2:8" x14ac:dyDescent="0.25">
      <c r="B448" s="65"/>
      <c r="C448" s="92"/>
    </row>
    <row r="449" spans="2:3" x14ac:dyDescent="0.25">
      <c r="B449" s="65"/>
      <c r="C449" s="92"/>
    </row>
    <row r="451" spans="2:3" x14ac:dyDescent="0.25">
      <c r="B451" s="64"/>
    </row>
    <row r="452" spans="2:3" x14ac:dyDescent="0.25">
      <c r="B452" s="65"/>
    </row>
    <row r="453" spans="2:3" x14ac:dyDescent="0.25">
      <c r="B453" s="65"/>
      <c r="C453" s="92"/>
    </row>
    <row r="454" spans="2:3" x14ac:dyDescent="0.25">
      <c r="B454" s="65"/>
      <c r="C454" s="92"/>
    </row>
    <row r="455" spans="2:3" x14ac:dyDescent="0.25">
      <c r="B455" s="65"/>
      <c r="C455" s="92"/>
    </row>
    <row r="456" spans="2:3" x14ac:dyDescent="0.25">
      <c r="B456" s="65"/>
      <c r="C456" s="92"/>
    </row>
    <row r="457" spans="2:3" x14ac:dyDescent="0.25">
      <c r="B457" s="65"/>
      <c r="C457" s="92"/>
    </row>
    <row r="458" spans="2:3" x14ac:dyDescent="0.25">
      <c r="B458" s="65"/>
      <c r="C458" s="92"/>
    </row>
    <row r="459" spans="2:3" x14ac:dyDescent="0.25">
      <c r="B459" s="65"/>
      <c r="C459" s="92"/>
    </row>
    <row r="460" spans="2:3" x14ac:dyDescent="0.25">
      <c r="B460" s="65"/>
      <c r="C460" s="92"/>
    </row>
    <row r="461" spans="2:3" x14ac:dyDescent="0.25">
      <c r="B461" s="65"/>
      <c r="C461" s="92"/>
    </row>
    <row r="462" spans="2:3" x14ac:dyDescent="0.25">
      <c r="B462" s="65"/>
      <c r="C462" s="92"/>
    </row>
    <row r="463" spans="2:3" x14ac:dyDescent="0.25">
      <c r="B463" s="65"/>
      <c r="C463" s="92"/>
    </row>
    <row r="464" spans="2:3" x14ac:dyDescent="0.25">
      <c r="B464" s="65"/>
      <c r="C464" s="92"/>
    </row>
    <row r="465" spans="2:3" x14ac:dyDescent="0.25">
      <c r="B465" s="65"/>
      <c r="C465" s="92"/>
    </row>
    <row r="467" spans="2:3" x14ac:dyDescent="0.25">
      <c r="B467" s="64"/>
    </row>
    <row r="468" spans="2:3" x14ac:dyDescent="0.25">
      <c r="B468" s="65"/>
      <c r="C468" s="92"/>
    </row>
    <row r="469" spans="2:3" x14ac:dyDescent="0.25">
      <c r="B469" s="65"/>
      <c r="C469" s="92"/>
    </row>
    <row r="470" spans="2:3" x14ac:dyDescent="0.25">
      <c r="B470" s="65"/>
      <c r="C470" s="92"/>
    </row>
    <row r="471" spans="2:3" x14ac:dyDescent="0.25">
      <c r="B471" s="65"/>
      <c r="C471" s="92"/>
    </row>
    <row r="472" spans="2:3" x14ac:dyDescent="0.25">
      <c r="B472" s="65"/>
      <c r="C472" s="92"/>
    </row>
    <row r="473" spans="2:3" x14ac:dyDescent="0.25">
      <c r="B473" s="65"/>
      <c r="C473" s="92"/>
    </row>
    <row r="474" spans="2:3" x14ac:dyDescent="0.25">
      <c r="B474" s="65"/>
      <c r="C474" s="92"/>
    </row>
    <row r="475" spans="2:3" x14ac:dyDescent="0.25">
      <c r="B475" s="65"/>
      <c r="C475" s="92"/>
    </row>
    <row r="476" spans="2:3" x14ac:dyDescent="0.25">
      <c r="B476" s="65"/>
      <c r="C476" s="92"/>
    </row>
    <row r="477" spans="2:3" x14ac:dyDescent="0.25">
      <c r="B477" s="65"/>
      <c r="C477" s="92"/>
    </row>
    <row r="478" spans="2:3" x14ac:dyDescent="0.25">
      <c r="B478" s="65"/>
      <c r="C478" s="92"/>
    </row>
    <row r="479" spans="2:3" x14ac:dyDescent="0.25">
      <c r="B479" s="65"/>
      <c r="C479" s="92"/>
    </row>
    <row r="480" spans="2:3" x14ac:dyDescent="0.25">
      <c r="B480" s="65"/>
      <c r="C480" s="92"/>
    </row>
    <row r="481" spans="2:3" x14ac:dyDescent="0.25">
      <c r="B481" s="65"/>
      <c r="C481" s="92"/>
    </row>
    <row r="482" spans="2:3" x14ac:dyDescent="0.25">
      <c r="B482" s="65"/>
      <c r="C482" s="92"/>
    </row>
    <row r="483" spans="2:3" x14ac:dyDescent="0.25">
      <c r="B483" s="65"/>
      <c r="C483" s="92"/>
    </row>
    <row r="484" spans="2:3" x14ac:dyDescent="0.25">
      <c r="B484" s="65"/>
      <c r="C484" s="92"/>
    </row>
    <row r="485" spans="2:3" x14ac:dyDescent="0.25">
      <c r="B485" s="65"/>
      <c r="C485" s="92"/>
    </row>
    <row r="486" spans="2:3" x14ac:dyDescent="0.25">
      <c r="B486" s="65"/>
      <c r="C486" s="92"/>
    </row>
    <row r="487" spans="2:3" x14ac:dyDescent="0.25">
      <c r="B487" s="65"/>
      <c r="C487" s="92"/>
    </row>
    <row r="488" spans="2:3" x14ac:dyDescent="0.25">
      <c r="B488" s="65"/>
      <c r="C488" s="92"/>
    </row>
    <row r="489" spans="2:3" x14ac:dyDescent="0.25">
      <c r="B489" s="65"/>
      <c r="C489" s="92"/>
    </row>
    <row r="490" spans="2:3" x14ac:dyDescent="0.25">
      <c r="B490" s="65"/>
      <c r="C490" s="92"/>
    </row>
    <row r="491" spans="2:3" x14ac:dyDescent="0.25">
      <c r="B491" s="65"/>
      <c r="C491" s="92"/>
    </row>
    <row r="492" spans="2:3" x14ac:dyDescent="0.25">
      <c r="B492" s="65"/>
      <c r="C492" s="92"/>
    </row>
    <row r="493" spans="2:3" x14ac:dyDescent="0.25">
      <c r="B493" s="65"/>
      <c r="C493" s="92"/>
    </row>
    <row r="494" spans="2:3" x14ac:dyDescent="0.25">
      <c r="B494" s="65"/>
      <c r="C494" s="92"/>
    </row>
    <row r="496" spans="2:3" x14ac:dyDescent="0.25">
      <c r="B496" s="64"/>
      <c r="C496" s="91"/>
    </row>
    <row r="497" spans="2:3" x14ac:dyDescent="0.25">
      <c r="B497" s="65"/>
      <c r="C497" s="92"/>
    </row>
    <row r="498" spans="2:3" x14ac:dyDescent="0.25">
      <c r="B498" s="65"/>
      <c r="C498" s="92"/>
    </row>
    <row r="499" spans="2:3" x14ac:dyDescent="0.25">
      <c r="B499" s="65"/>
      <c r="C499" s="92"/>
    </row>
  </sheetData>
  <autoFilter ref="A7:AT390"/>
  <mergeCells count="24">
    <mergeCell ref="A3:D3"/>
    <mergeCell ref="A1:D1"/>
    <mergeCell ref="O1:R1"/>
    <mergeCell ref="Y1:AA2"/>
    <mergeCell ref="A2:D2"/>
    <mergeCell ref="O2:R2"/>
    <mergeCell ref="A4:R4"/>
    <mergeCell ref="E6:F6"/>
    <mergeCell ref="G6:H6"/>
    <mergeCell ref="I6:J6"/>
    <mergeCell ref="K6:L6"/>
    <mergeCell ref="M6:N6"/>
    <mergeCell ref="C395:O395"/>
    <mergeCell ref="S6:T6"/>
    <mergeCell ref="U6:V6"/>
    <mergeCell ref="W6:X6"/>
    <mergeCell ref="Y6:Z6"/>
    <mergeCell ref="AF6:AH6"/>
    <mergeCell ref="AE391:AM391"/>
    <mergeCell ref="C392:O392"/>
    <mergeCell ref="C393:O393"/>
    <mergeCell ref="C394:O394"/>
    <mergeCell ref="AA6:AB6"/>
    <mergeCell ref="AC6:AE6"/>
  </mergeCells>
  <pageMargins left="0.35" right="0.2" top="0.62" bottom="0.6" header="0.3" footer="0.19"/>
  <pageSetup paperSize="9" scale="98" orientation="portrait" verticalDpi="300" r:id="rId1"/>
  <headerFooter>
    <oddFooter>Page &amp;P</oddFooter>
  </headerFooter>
  <drawing r:id="rId2"/>
  <legacyDrawing r:id="rId3"/>
</worksheet>
</file>

<file path=xl/worksheets/sheet1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I505"/>
  <sheetViews>
    <sheetView zoomScale="90" zoomScaleNormal="90" workbookViewId="0">
      <selection activeCell="G91" sqref="G91"/>
    </sheetView>
  </sheetViews>
  <sheetFormatPr defaultColWidth="8.85546875" defaultRowHeight="15.75" x14ac:dyDescent="0.25"/>
  <cols>
    <col min="1" max="1" width="7.140625" style="13" customWidth="1"/>
    <col min="2" max="2" width="25.7109375" style="411" customWidth="1"/>
    <col min="3" max="3" width="11.140625" style="83" hidden="1" customWidth="1"/>
    <col min="4" max="4" width="15.140625" style="13" customWidth="1"/>
    <col min="5" max="5" width="9.7109375" style="13" hidden="1" customWidth="1"/>
    <col min="6" max="6" width="31" style="13" customWidth="1"/>
    <col min="7" max="7" width="28.85546875" style="408" customWidth="1"/>
    <col min="8" max="19" width="9.7109375" style="13" hidden="1" customWidth="1"/>
    <col min="20" max="20" width="12.7109375" style="13" hidden="1" customWidth="1"/>
    <col min="21" max="22" width="9.7109375" style="13" hidden="1" customWidth="1"/>
    <col min="23" max="23" width="12.7109375" style="13" hidden="1" customWidth="1"/>
    <col min="24" max="24" width="12.7109375" style="21" hidden="1" customWidth="1"/>
    <col min="25" max="27" width="12.7109375" style="13" hidden="1" customWidth="1"/>
    <col min="28" max="28" width="15.7109375" style="13" hidden="1" customWidth="1"/>
    <col min="29" max="30" width="7.28515625" style="13" hidden="1" customWidth="1"/>
    <col min="31" max="31" width="11" style="13" hidden="1" customWidth="1"/>
    <col min="32" max="32" width="13.85546875" style="13" hidden="1" customWidth="1"/>
    <col min="33" max="33" width="19.28515625" style="33" hidden="1" customWidth="1"/>
    <col min="34" max="34" width="21.7109375" style="21" hidden="1" customWidth="1"/>
    <col min="35" max="35" width="12.7109375" style="13" hidden="1" customWidth="1"/>
    <col min="36" max="16384" width="8.85546875" style="13"/>
  </cols>
  <sheetData>
    <row r="1" spans="1:34" s="7" customFormat="1" ht="15.75" customHeight="1" x14ac:dyDescent="0.25">
      <c r="A1" s="971" t="s">
        <v>335</v>
      </c>
      <c r="B1" s="971"/>
      <c r="C1" s="971"/>
      <c r="D1" s="971"/>
      <c r="E1" s="11"/>
      <c r="F1" s="972" t="s">
        <v>952</v>
      </c>
      <c r="G1" s="972"/>
      <c r="H1" s="11"/>
      <c r="I1" s="11"/>
      <c r="N1" s="971"/>
      <c r="O1" s="971"/>
      <c r="P1" s="971"/>
      <c r="Q1" s="425"/>
      <c r="R1" s="425"/>
      <c r="S1" s="425"/>
      <c r="T1" s="11"/>
      <c r="U1" s="425"/>
      <c r="V1" s="425"/>
      <c r="W1" s="11"/>
      <c r="X1" s="221"/>
      <c r="Y1" s="11"/>
      <c r="Z1" s="11"/>
      <c r="AA1" s="11"/>
      <c r="AB1" s="11"/>
      <c r="AC1" s="11"/>
      <c r="AD1" s="11"/>
      <c r="AF1" s="11"/>
      <c r="AG1" s="39"/>
      <c r="AH1" s="40"/>
    </row>
    <row r="2" spans="1:34" s="7" customFormat="1" ht="15.75" customHeight="1" x14ac:dyDescent="0.25">
      <c r="A2" s="971" t="s">
        <v>336</v>
      </c>
      <c r="B2" s="971"/>
      <c r="C2" s="971"/>
      <c r="D2" s="971"/>
      <c r="E2" s="11"/>
      <c r="F2" s="972" t="s">
        <v>953</v>
      </c>
      <c r="G2" s="972"/>
      <c r="H2" s="11"/>
      <c r="I2" s="11"/>
      <c r="N2" s="971"/>
      <c r="O2" s="971"/>
      <c r="P2" s="971"/>
      <c r="Q2" s="425"/>
      <c r="R2" s="425"/>
      <c r="S2" s="425"/>
      <c r="T2" s="11"/>
      <c r="U2" s="425"/>
      <c r="V2" s="425"/>
      <c r="W2" s="11"/>
      <c r="X2" s="221"/>
      <c r="Y2" s="11"/>
      <c r="Z2" s="11"/>
      <c r="AA2" s="11"/>
      <c r="AB2" s="11"/>
      <c r="AC2" s="11"/>
      <c r="AD2" s="11"/>
      <c r="AF2" s="11"/>
      <c r="AG2" s="39"/>
      <c r="AH2" s="40"/>
    </row>
    <row r="3" spans="1:34" s="7" customFormat="1" ht="21.75" customHeight="1" x14ac:dyDescent="0.25">
      <c r="A3" s="972" t="s">
        <v>1092</v>
      </c>
      <c r="B3" s="972"/>
      <c r="C3" s="972"/>
      <c r="D3" s="972"/>
      <c r="G3" s="358"/>
      <c r="H3" s="11"/>
      <c r="I3" s="11"/>
      <c r="N3" s="425"/>
      <c r="O3" s="425"/>
      <c r="P3" s="425"/>
      <c r="Q3" s="425"/>
      <c r="R3" s="425"/>
      <c r="S3" s="425"/>
      <c r="T3" s="11"/>
      <c r="U3" s="425"/>
      <c r="V3" s="425"/>
      <c r="W3" s="11"/>
      <c r="X3" s="221"/>
      <c r="Y3" s="11"/>
      <c r="Z3" s="11"/>
      <c r="AA3" s="11"/>
      <c r="AB3" s="11"/>
      <c r="AC3" s="11"/>
      <c r="AD3" s="11"/>
      <c r="AF3" s="11"/>
      <c r="AG3" s="39"/>
      <c r="AH3" s="40"/>
    </row>
    <row r="4" spans="1:34" s="7" customFormat="1" ht="43.5" customHeight="1" x14ac:dyDescent="0.25">
      <c r="A4" s="994" t="s">
        <v>1093</v>
      </c>
      <c r="B4" s="994"/>
      <c r="C4" s="994"/>
      <c r="D4" s="994"/>
      <c r="E4" s="994"/>
      <c r="F4" s="994"/>
      <c r="G4" s="994"/>
      <c r="H4" s="426"/>
      <c r="I4" s="426"/>
      <c r="J4" s="11"/>
      <c r="K4" s="11"/>
      <c r="L4" s="11"/>
      <c r="M4" s="11"/>
      <c r="N4" s="11"/>
      <c r="O4" s="11"/>
      <c r="P4" s="11"/>
      <c r="Q4" s="11"/>
      <c r="R4" s="11"/>
      <c r="S4" s="11"/>
      <c r="T4" s="11"/>
      <c r="U4" s="11"/>
      <c r="V4" s="11"/>
      <c r="W4" s="11"/>
      <c r="X4" s="221"/>
      <c r="Y4" s="11"/>
      <c r="Z4" s="11"/>
      <c r="AA4" s="11"/>
      <c r="AB4" s="11"/>
      <c r="AC4" s="11"/>
      <c r="AD4" s="11"/>
      <c r="AF4" s="11"/>
      <c r="AG4" s="11"/>
      <c r="AH4" s="40"/>
    </row>
    <row r="5" spans="1:34" s="7" customFormat="1" ht="9" customHeight="1" x14ac:dyDescent="0.25">
      <c r="B5" s="48"/>
      <c r="C5" s="330"/>
      <c r="D5" s="330"/>
      <c r="E5" s="330"/>
      <c r="F5" s="330"/>
      <c r="G5" s="330"/>
      <c r="H5" s="11"/>
      <c r="I5" s="11"/>
      <c r="T5" s="11"/>
      <c r="W5" s="11"/>
      <c r="X5" s="221"/>
      <c r="Y5" s="11"/>
      <c r="Z5" s="11"/>
      <c r="AA5" s="11"/>
      <c r="AB5" s="11"/>
      <c r="AF5" s="11"/>
      <c r="AG5" s="39"/>
      <c r="AH5" s="40"/>
    </row>
    <row r="6" spans="1:34" s="7" customFormat="1" ht="34.5" customHeight="1" x14ac:dyDescent="0.25">
      <c r="A6" s="427" t="s">
        <v>0</v>
      </c>
      <c r="B6" s="428" t="s">
        <v>1</v>
      </c>
      <c r="C6" s="428" t="s">
        <v>941</v>
      </c>
      <c r="D6" s="428" t="s">
        <v>786</v>
      </c>
      <c r="E6" s="427" t="s">
        <v>780</v>
      </c>
      <c r="F6" s="428" t="s">
        <v>784</v>
      </c>
      <c r="G6" s="428" t="s">
        <v>259</v>
      </c>
      <c r="H6" s="995" t="s">
        <v>873</v>
      </c>
      <c r="I6" s="995"/>
      <c r="J6" s="995" t="s">
        <v>874</v>
      </c>
      <c r="K6" s="995"/>
      <c r="L6" s="995" t="s">
        <v>875</v>
      </c>
      <c r="M6" s="995"/>
      <c r="N6" s="995" t="s">
        <v>876</v>
      </c>
      <c r="O6" s="995"/>
      <c r="P6" s="995" t="s">
        <v>877</v>
      </c>
      <c r="Q6" s="995"/>
      <c r="R6" s="988" t="s">
        <v>832</v>
      </c>
      <c r="S6" s="989"/>
      <c r="T6" s="990"/>
      <c r="U6" s="988" t="s">
        <v>833</v>
      </c>
      <c r="V6" s="989"/>
      <c r="W6" s="990"/>
      <c r="X6" s="222"/>
      <c r="Y6" s="223"/>
      <c r="Z6" s="223"/>
      <c r="AA6" s="11"/>
      <c r="AB6" s="11"/>
      <c r="AF6" s="11"/>
      <c r="AG6" s="39"/>
      <c r="AH6" s="40"/>
    </row>
    <row r="7" spans="1:34" s="7" customFormat="1" ht="22.5" customHeight="1" x14ac:dyDescent="0.25">
      <c r="A7" s="453" t="s">
        <v>892</v>
      </c>
      <c r="B7" s="454" t="s">
        <v>893</v>
      </c>
      <c r="C7" s="455"/>
      <c r="D7" s="455"/>
      <c r="E7" s="456"/>
      <c r="F7" s="457">
        <f>COUNTA($F$8:$F$11)</f>
        <v>4</v>
      </c>
      <c r="G7" s="458" t="str">
        <f xml:space="preserve"> (COUNTIF($F$8:$F$11, "Hoàn thành xuất sắc nhiệm vụ") &amp; " Xuất sắc")</f>
        <v>0 Xuất sắc</v>
      </c>
      <c r="H7" s="224"/>
      <c r="I7" s="8"/>
      <c r="J7" s="224"/>
      <c r="K7" s="8"/>
      <c r="L7" s="224"/>
      <c r="M7" s="8"/>
      <c r="N7" s="224"/>
      <c r="O7" s="8"/>
      <c r="P7" s="224"/>
      <c r="Q7" s="8"/>
      <c r="R7" s="224"/>
      <c r="S7" s="277"/>
      <c r="T7" s="224"/>
      <c r="U7" s="224"/>
      <c r="V7" s="277"/>
      <c r="W7" s="224"/>
      <c r="X7" s="225"/>
      <c r="Y7" s="8"/>
      <c r="Z7" s="224"/>
      <c r="AA7" s="8"/>
      <c r="AB7" s="224"/>
      <c r="AC7" s="8"/>
      <c r="AD7" s="224"/>
      <c r="AE7" s="8"/>
      <c r="AF7" s="224"/>
      <c r="AG7" s="43"/>
      <c r="AH7" s="43"/>
    </row>
    <row r="8" spans="1:34" s="7" customFormat="1" ht="20.100000000000001" hidden="1" customHeight="1" x14ac:dyDescent="0.25">
      <c r="A8" s="459" t="s">
        <v>858</v>
      </c>
      <c r="B8" s="460" t="s">
        <v>15</v>
      </c>
      <c r="C8" s="459" t="s">
        <v>720</v>
      </c>
      <c r="D8" s="461" t="str">
        <f>VLOOKUP($C8,' TH ĐG Trình HĐ'!$E$9:$AE$336,18,0)</f>
        <v>A1</v>
      </c>
      <c r="E8" s="461">
        <f>VLOOKUP($C8,' TH ĐG Trình HĐ'!$E$9:$AE$336,19,0)</f>
        <v>10</v>
      </c>
      <c r="F8" s="462" t="str">
        <f>IF(E8&gt;=3,"Không hoàn thành",IF(AND($D8&gt;=8,$D8&lt;=10,E8=0),"Hoàn thành xuất sắc nhiệm vụ",IF(AND($D8&gt;=8,$D8&lt;=10,E8=1),"Hoàn thành tốt nhiệm vụ",IF(AND($D8&gt;=8,$D8&lt;=10,E8=2),"Hoàn thành nhiệm vụ",IF(AND($D8&gt;6,$D8&lt;8,E8&lt;=1),"Hoàn thành tốt nhiệm vụ",IF(AND($D8&gt;6,$D8&lt;8,E8=2),"Hoàn thành nhiệm vụ",IF(AND($D8&gt;=5,$D8&lt;=6,E8&lt;=2),"Hoàn thành",IF(AND($D8&lt;5,E8&gt;3),"Không hoàn thành",""))))))))</f>
        <v>Không hoàn thành</v>
      </c>
      <c r="G8" s="463"/>
      <c r="H8" s="19"/>
      <c r="I8" s="19" t="e">
        <f>VLOOKUP(H8,Sheet1!$B$2:$C$12,2,TRUE)</f>
        <v>#N/A</v>
      </c>
      <c r="J8" s="5"/>
      <c r="K8" s="19" t="e">
        <f>VLOOKUP(J8,Sheet1!$B$2:$C$12,2,TRUE)</f>
        <v>#N/A</v>
      </c>
      <c r="L8" s="5"/>
      <c r="M8" s="19" t="e">
        <f>VLOOKUP(L8,Sheet1!$B$2:$C$12,2,TRUE)</f>
        <v>#N/A</v>
      </c>
      <c r="N8" s="5"/>
      <c r="O8" s="19" t="e">
        <f>VLOOKUP(N8,Sheet1!$B$2:$C$12,2,TRUE)</f>
        <v>#N/A</v>
      </c>
      <c r="P8" s="5"/>
      <c r="Q8" s="19" t="e">
        <f>VLOOKUP(P8,Sheet1!$B$2:$C$12,2,TRUE)</f>
        <v>#N/A</v>
      </c>
      <c r="R8" s="5" t="e">
        <f t="shared" ref="R8:R75" si="0">ROUND(AVERAGE(I8,K8,M8,O8),2)</f>
        <v>#N/A</v>
      </c>
      <c r="S8" s="226">
        <f t="shared" ref="S8:S44" si="1">COUNTIF(H8:P8,"C*")*1+COUNTIF(H8:P8,"D")*2+COUNTIF(H8:P8,"E")*3</f>
        <v>0</v>
      </c>
      <c r="T8" s="9" t="e">
        <f t="shared" ref="T8:T44" si="2">IF(S8&gt;=3,"Không hoàn thành",IF(AND($R8&gt;=8,$R8&lt;=10,S8=0),"Xuất sắc",IF(AND($R8&gt;=8,$R8&lt;=10,S8=1),"Tốt",IF(AND($R8&gt;=8,$R8&lt;=10,S8=2),"Hoàn thành",IF(AND($R8&gt;6,$R8&lt;8,S8&lt;=1),"Tốt",IF(AND($R8&gt;6,$R8&lt;8,S8=2),"Hoàn thành",IF(AND($R8&gt;=5,$R8&lt;=6,S8&lt;=2),"Hoàn thành",IF(AND($R8&lt;5,S8&gt;3),"Không hoàn thành",""))))))))</f>
        <v>#N/A</v>
      </c>
      <c r="U8" s="5" t="e">
        <f t="shared" ref="U8:U75" si="3">ROUND(AVERAGE(I8,K8,M8,O8,Q8),2)</f>
        <v>#N/A</v>
      </c>
      <c r="V8" s="226">
        <f t="shared" ref="V8:V75" si="4">COUNTIF(H8:Q8,"C*")*1+COUNTIF(H8:Q8,"D")*2+COUNTIF(H8:Q8,"E")*3</f>
        <v>0</v>
      </c>
      <c r="W8" s="9" t="e">
        <f t="shared" ref="W8:W35" si="5">IF(V8&gt;=3,"Không hoàn thành",IF(AND($U8&gt;=8,$U8&lt;=10,V8=0),"Xuất sắc",IF(AND($U8&gt;=8,$U8&lt;=10,V8=1),"Tốt",IF(AND($U8&gt;=8,$U8&lt;=10,V8=2),"Hoàn thành",IF(AND($U8&gt;6,$U8&lt;8,V8&lt;=1),"Tốt",IF(AND($U8&gt;6,$U8&lt;8,V8=2),"Hoàn thành",IF(AND($U8&gt;=5,$U8&lt;=6,V8&lt;=2),"Hoàn thành",IF(AND($U8&lt;5,V8&gt;3),"Không hoàn thành",""))))))))</f>
        <v>#N/A</v>
      </c>
      <c r="X8" s="227"/>
      <c r="Y8" s="9" t="e">
        <f t="shared" ref="Y8:Y75" si="6">ROUND(AVERAGE(D8,R8),2)</f>
        <v>#N/A</v>
      </c>
      <c r="Z8" s="9">
        <f>COUNTIF(D8:O8,"D")*1</f>
        <v>0</v>
      </c>
      <c r="AA8" s="9" t="e">
        <f t="shared" ref="AA8:AA75" si="7">IF($Y8&gt;=8,"Xuất sắc",IF($Y8&gt;6,"Tốt",IF($Y8&gt;=5,"Hoàn thành","Không hoàn thành")))</f>
        <v>#N/A</v>
      </c>
      <c r="AB8" s="9" t="e">
        <f t="shared" ref="AB8:AB34" si="8">IF($Z8=1,"Không đạt LĐTT",IF(OR($AA8= "Xuất sắc", $AA8="Tốt"),"Đạt LĐTT","Không đạt LĐTT"))</f>
        <v>#N/A</v>
      </c>
      <c r="AC8" s="5"/>
      <c r="AD8" s="5"/>
      <c r="AE8" s="9"/>
      <c r="AF8" s="5"/>
      <c r="AG8" s="25"/>
      <c r="AH8" s="25"/>
    </row>
    <row r="9" spans="1:34" s="7" customFormat="1" ht="20.100000000000001" hidden="1" customHeight="1" x14ac:dyDescent="0.25">
      <c r="A9" s="459">
        <f>A8+1</f>
        <v>2</v>
      </c>
      <c r="B9" s="460" t="s">
        <v>17</v>
      </c>
      <c r="C9" s="459" t="s">
        <v>721</v>
      </c>
      <c r="D9" s="461" t="str">
        <f>VLOOKUP(C9,' TH ĐG Trình HĐ'!$E$9:$AE$336,18,0)</f>
        <v>A1</v>
      </c>
      <c r="E9" s="461">
        <f>VLOOKUP($C9,' TH ĐG Trình HĐ'!$E$9:$AE$336,19,0)</f>
        <v>10</v>
      </c>
      <c r="F9" s="462" t="str">
        <f t="shared" ref="F9:F11" si="9">IF(E9&gt;=3,"Không hoàn thành",IF(AND($D9&gt;=8,$D9&lt;=10,E9=0),"Hoàn thành xuất sắc nhiệm vụ",IF(AND($D9&gt;=8,$D9&lt;=10,E9=1),"Hoàn thành tốt nhiệm vụ",IF(AND($D9&gt;=8,$D9&lt;=10,E9=2),"Hoàn thành nhiệm vụ",IF(AND($D9&gt;6,$D9&lt;8,E9&lt;=1),"Hoàn thành tốt nhiệm vụ",IF(AND($D9&gt;6,$D9&lt;8,E9=2),"Hoàn thành nhiệm vụ",IF(AND($D9&gt;=5,$D9&lt;=6,E9&lt;=2),"Hoàn thành",IF(AND($D9&lt;5,E9&gt;3),"Không hoàn thành",""))))))))</f>
        <v>Không hoàn thành</v>
      </c>
      <c r="G9" s="463"/>
      <c r="H9" s="19"/>
      <c r="I9" s="19" t="e">
        <f>VLOOKUP(H9,Sheet1!$B$2:$C$12,2,TRUE)</f>
        <v>#N/A</v>
      </c>
      <c r="J9" s="5"/>
      <c r="K9" s="19" t="e">
        <f>VLOOKUP(J9,Sheet1!$B$2:$C$12,2,TRUE)</f>
        <v>#N/A</v>
      </c>
      <c r="L9" s="5"/>
      <c r="M9" s="19" t="e">
        <f>VLOOKUP(L9,Sheet1!$B$2:$C$12,2,TRUE)</f>
        <v>#N/A</v>
      </c>
      <c r="N9" s="5"/>
      <c r="O9" s="19" t="e">
        <f>VLOOKUP(N9,Sheet1!$B$2:$C$12,2,TRUE)</f>
        <v>#N/A</v>
      </c>
      <c r="P9" s="5"/>
      <c r="Q9" s="19" t="e">
        <f>VLOOKUP(P9,Sheet1!$B$2:$C$12,2,TRUE)</f>
        <v>#N/A</v>
      </c>
      <c r="R9" s="5" t="e">
        <f t="shared" si="0"/>
        <v>#N/A</v>
      </c>
      <c r="S9" s="226">
        <f t="shared" si="1"/>
        <v>0</v>
      </c>
      <c r="T9" s="9" t="e">
        <f t="shared" si="2"/>
        <v>#N/A</v>
      </c>
      <c r="U9" s="5" t="e">
        <f t="shared" si="3"/>
        <v>#N/A</v>
      </c>
      <c r="V9" s="226">
        <f t="shared" si="4"/>
        <v>0</v>
      </c>
      <c r="W9" s="9" t="e">
        <f t="shared" si="5"/>
        <v>#N/A</v>
      </c>
      <c r="X9" s="227"/>
      <c r="Y9" s="9" t="e">
        <f t="shared" si="6"/>
        <v>#N/A</v>
      </c>
      <c r="Z9" s="9">
        <f>COUNTIF(D9:O9,"D")*1</f>
        <v>0</v>
      </c>
      <c r="AA9" s="9" t="e">
        <f t="shared" si="7"/>
        <v>#N/A</v>
      </c>
      <c r="AB9" s="9" t="e">
        <f t="shared" si="8"/>
        <v>#N/A</v>
      </c>
      <c r="AC9" s="5"/>
      <c r="AD9" s="5"/>
      <c r="AE9" s="9"/>
      <c r="AF9" s="5"/>
      <c r="AG9" s="25"/>
      <c r="AH9" s="25"/>
    </row>
    <row r="10" spans="1:34" s="7" customFormat="1" ht="20.100000000000001" hidden="1" customHeight="1" x14ac:dyDescent="0.25">
      <c r="A10" s="459">
        <f t="shared" ref="A10:A11" si="10">A9+1</f>
        <v>3</v>
      </c>
      <c r="B10" s="460" t="s">
        <v>16</v>
      </c>
      <c r="C10" s="459" t="s">
        <v>722</v>
      </c>
      <c r="D10" s="461" t="str">
        <f>VLOOKUP(C10,' TH ĐG Trình HĐ'!$E$9:$AE$336,18,0)</f>
        <v>A1</v>
      </c>
      <c r="E10" s="461">
        <f>VLOOKUP($C10,' TH ĐG Trình HĐ'!$E$9:$AE$336,19,0)</f>
        <v>10</v>
      </c>
      <c r="F10" s="462" t="str">
        <f t="shared" si="9"/>
        <v>Không hoàn thành</v>
      </c>
      <c r="G10" s="464"/>
      <c r="H10" s="19"/>
      <c r="I10" s="19" t="e">
        <f>VLOOKUP(H10,Sheet1!$B$2:$C$12,2,TRUE)</f>
        <v>#N/A</v>
      </c>
      <c r="J10" s="5"/>
      <c r="K10" s="19" t="e">
        <f>VLOOKUP(J10,Sheet1!$B$2:$C$12,2,TRUE)</f>
        <v>#N/A</v>
      </c>
      <c r="L10" s="5"/>
      <c r="M10" s="19" t="e">
        <f>VLOOKUP(L10,Sheet1!$B$2:$C$12,2,TRUE)</f>
        <v>#N/A</v>
      </c>
      <c r="N10" s="5"/>
      <c r="O10" s="19" t="e">
        <f>VLOOKUP(N10,Sheet1!$B$2:$C$12,2,TRUE)</f>
        <v>#N/A</v>
      </c>
      <c r="P10" s="5"/>
      <c r="Q10" s="19" t="e">
        <f>VLOOKUP(P10,Sheet1!$B$2:$C$12,2,TRUE)</f>
        <v>#N/A</v>
      </c>
      <c r="R10" s="5" t="e">
        <f t="shared" si="0"/>
        <v>#N/A</v>
      </c>
      <c r="S10" s="226">
        <f t="shared" si="1"/>
        <v>0</v>
      </c>
      <c r="T10" s="9" t="e">
        <f t="shared" si="2"/>
        <v>#N/A</v>
      </c>
      <c r="U10" s="5" t="e">
        <f t="shared" si="3"/>
        <v>#N/A</v>
      </c>
      <c r="V10" s="226">
        <f t="shared" si="4"/>
        <v>0</v>
      </c>
      <c r="W10" s="9" t="e">
        <f t="shared" si="5"/>
        <v>#N/A</v>
      </c>
      <c r="X10" s="227"/>
      <c r="Y10" s="9" t="e">
        <f t="shared" si="6"/>
        <v>#N/A</v>
      </c>
      <c r="Z10" s="9">
        <f>COUNTIF(D10:O10,"D")*1</f>
        <v>0</v>
      </c>
      <c r="AA10" s="9" t="e">
        <f t="shared" si="7"/>
        <v>#N/A</v>
      </c>
      <c r="AB10" s="9" t="e">
        <f t="shared" si="8"/>
        <v>#N/A</v>
      </c>
      <c r="AC10" s="5"/>
      <c r="AD10" s="5"/>
      <c r="AE10" s="9"/>
      <c r="AF10" s="5"/>
      <c r="AG10" s="29"/>
      <c r="AH10" s="29"/>
    </row>
    <row r="11" spans="1:34" s="7" customFormat="1" ht="20.100000000000001" hidden="1" customHeight="1" x14ac:dyDescent="0.25">
      <c r="A11" s="459">
        <f t="shared" si="10"/>
        <v>4</v>
      </c>
      <c r="B11" s="460" t="s">
        <v>165</v>
      </c>
      <c r="C11" s="459" t="s">
        <v>723</v>
      </c>
      <c r="D11" s="461" t="str">
        <f>VLOOKUP(C11,' TH ĐG Trình HĐ'!$E$9:$AE$336,18,0)</f>
        <v>A1</v>
      </c>
      <c r="E11" s="461">
        <f>VLOOKUP($C11,' TH ĐG Trình HĐ'!$E$9:$AE$336,19,0)</f>
        <v>10</v>
      </c>
      <c r="F11" s="462" t="str">
        <f t="shared" si="9"/>
        <v>Không hoàn thành</v>
      </c>
      <c r="G11" s="463"/>
      <c r="H11" s="19"/>
      <c r="I11" s="19" t="e">
        <f>VLOOKUP(H11,Sheet1!$B$2:$C$12,2,TRUE)</f>
        <v>#N/A</v>
      </c>
      <c r="J11" s="5"/>
      <c r="K11" s="19" t="e">
        <f>VLOOKUP(J11,Sheet1!$B$2:$C$12,2,TRUE)</f>
        <v>#N/A</v>
      </c>
      <c r="L11" s="5"/>
      <c r="M11" s="19" t="e">
        <f>VLOOKUP(L11,Sheet1!$B$2:$C$12,2,TRUE)</f>
        <v>#N/A</v>
      </c>
      <c r="N11" s="5"/>
      <c r="O11" s="19" t="e">
        <f>VLOOKUP(N11,Sheet1!$B$2:$C$12,2,TRUE)</f>
        <v>#N/A</v>
      </c>
      <c r="P11" s="5"/>
      <c r="Q11" s="19" t="e">
        <f>VLOOKUP(P11,Sheet1!$B$2:$C$12,2,TRUE)</f>
        <v>#N/A</v>
      </c>
      <c r="R11" s="5" t="e">
        <f t="shared" si="0"/>
        <v>#N/A</v>
      </c>
      <c r="S11" s="226">
        <f t="shared" si="1"/>
        <v>0</v>
      </c>
      <c r="T11" s="9" t="e">
        <f t="shared" si="2"/>
        <v>#N/A</v>
      </c>
      <c r="U11" s="5" t="e">
        <f t="shared" si="3"/>
        <v>#N/A</v>
      </c>
      <c r="V11" s="226">
        <f t="shared" si="4"/>
        <v>0</v>
      </c>
      <c r="W11" s="9" t="e">
        <f t="shared" si="5"/>
        <v>#N/A</v>
      </c>
      <c r="X11" s="227"/>
      <c r="Y11" s="9" t="e">
        <f t="shared" si="6"/>
        <v>#N/A</v>
      </c>
      <c r="Z11" s="9">
        <f>COUNTIF(D11:O11,"D")*1</f>
        <v>0</v>
      </c>
      <c r="AA11" s="9" t="e">
        <f t="shared" si="7"/>
        <v>#N/A</v>
      </c>
      <c r="AB11" s="9" t="e">
        <f t="shared" si="8"/>
        <v>#N/A</v>
      </c>
      <c r="AC11" s="5"/>
      <c r="AD11" s="5"/>
      <c r="AE11" s="9"/>
      <c r="AF11" s="5"/>
      <c r="AG11" s="25"/>
      <c r="AH11" s="25"/>
    </row>
    <row r="12" spans="1:34" s="7" customFormat="1" ht="22.5" customHeight="1" x14ac:dyDescent="0.25">
      <c r="A12" s="453" t="s">
        <v>894</v>
      </c>
      <c r="B12" s="454" t="s">
        <v>895</v>
      </c>
      <c r="C12" s="455"/>
      <c r="D12" s="455"/>
      <c r="E12" s="456"/>
      <c r="F12" s="457">
        <f>$F$13+$F$19</f>
        <v>9</v>
      </c>
      <c r="G12" s="458" t="str">
        <f xml:space="preserve"> (COUNTIF($F$14:$F$23, "Hoàn thành xuất sắc nhiệm vụ") &amp; " Xuất sắc")  &amp;" + "&amp; (COUNTIF($F$14:$F$23, "Hoàn thành tốt nhiệm vụ") &amp; " Tốt")</f>
        <v>0 Xuất sắc + 0 Tốt</v>
      </c>
      <c r="H12" s="224"/>
      <c r="I12" s="8"/>
      <c r="J12" s="224"/>
      <c r="K12" s="8"/>
      <c r="L12" s="224"/>
      <c r="M12" s="8"/>
      <c r="N12" s="224"/>
      <c r="O12" s="8"/>
      <c r="P12" s="224"/>
      <c r="Q12" s="8"/>
      <c r="R12" s="224"/>
      <c r="S12" s="277"/>
      <c r="T12" s="224"/>
      <c r="U12" s="224"/>
      <c r="V12" s="277"/>
      <c r="W12" s="224"/>
      <c r="X12" s="225"/>
      <c r="Y12" s="8"/>
      <c r="Z12" s="224"/>
      <c r="AA12" s="8"/>
      <c r="AB12" s="224"/>
      <c r="AC12" s="8"/>
      <c r="AD12" s="224"/>
      <c r="AE12" s="8"/>
      <c r="AF12" s="224"/>
      <c r="AG12" s="43"/>
      <c r="AH12" s="43"/>
    </row>
    <row r="13" spans="1:34" s="7" customFormat="1" ht="20.100000000000001" hidden="1" customHeight="1" x14ac:dyDescent="0.25">
      <c r="A13" s="448" t="s">
        <v>859</v>
      </c>
      <c r="B13" s="449" t="s">
        <v>860</v>
      </c>
      <c r="C13" s="448"/>
      <c r="D13" s="5"/>
      <c r="E13" s="226"/>
      <c r="F13" s="450">
        <f>COUNTA($F$14:$F$18)</f>
        <v>5</v>
      </c>
      <c r="G13" s="451" t="str">
        <f xml:space="preserve"> (COUNTIF($F$14:$F$18, "Hoàn thành xuất sắc nhiệm vụ") &amp; " Xuất sắc")</f>
        <v>0 Xuất sắc</v>
      </c>
      <c r="H13" s="19"/>
      <c r="I13" s="19" t="e">
        <f>VLOOKUP(H13,Sheet1!$B$2:$C$12,2,TRUE)</f>
        <v>#N/A</v>
      </c>
      <c r="J13" s="5"/>
      <c r="K13" s="19" t="e">
        <f>VLOOKUP(J13,Sheet1!$B$2:$C$12,2,TRUE)</f>
        <v>#N/A</v>
      </c>
      <c r="L13" s="5"/>
      <c r="M13" s="19" t="e">
        <f>VLOOKUP(L13,Sheet1!$B$2:$C$12,2,TRUE)</f>
        <v>#N/A</v>
      </c>
      <c r="N13" s="5"/>
      <c r="O13" s="19" t="e">
        <f>VLOOKUP(N13,Sheet1!$B$2:$C$12,2,TRUE)</f>
        <v>#N/A</v>
      </c>
      <c r="P13" s="5"/>
      <c r="Q13" s="19" t="e">
        <f>VLOOKUP(P13,Sheet1!$B$2:$C$12,2,TRUE)</f>
        <v>#N/A</v>
      </c>
      <c r="R13" s="5" t="e">
        <f t="shared" si="0"/>
        <v>#N/A</v>
      </c>
      <c r="S13" s="226">
        <f t="shared" si="1"/>
        <v>0</v>
      </c>
      <c r="T13" s="9" t="e">
        <f t="shared" si="2"/>
        <v>#N/A</v>
      </c>
      <c r="U13" s="5" t="e">
        <f t="shared" si="3"/>
        <v>#N/A</v>
      </c>
      <c r="V13" s="226">
        <f t="shared" si="4"/>
        <v>0</v>
      </c>
      <c r="W13" s="9" t="e">
        <f t="shared" si="5"/>
        <v>#N/A</v>
      </c>
      <c r="X13" s="227"/>
      <c r="Y13" s="9" t="e">
        <f t="shared" si="6"/>
        <v>#N/A</v>
      </c>
      <c r="Z13" s="9">
        <f t="shared" ref="Z13:Z22" si="11">COUNTIF(D13:O13,"D")*1</f>
        <v>0</v>
      </c>
      <c r="AA13" s="9" t="e">
        <f t="shared" si="7"/>
        <v>#N/A</v>
      </c>
      <c r="AB13" s="9" t="e">
        <f t="shared" si="8"/>
        <v>#N/A</v>
      </c>
      <c r="AC13" s="16"/>
      <c r="AD13" s="16"/>
      <c r="AE13" s="9"/>
      <c r="AF13" s="5"/>
      <c r="AG13" s="25"/>
      <c r="AH13" s="25"/>
    </row>
    <row r="14" spans="1:34" s="7" customFormat="1" ht="18" hidden="1" customHeight="1" x14ac:dyDescent="0.25">
      <c r="A14" s="86">
        <v>5</v>
      </c>
      <c r="B14" s="77" t="s">
        <v>49</v>
      </c>
      <c r="C14" s="17" t="s">
        <v>433</v>
      </c>
      <c r="D14" s="5" t="str">
        <f>VLOOKUP(C14,' TH ĐG Trình HĐ'!$E$9:$AE$336,18,0)</f>
        <v>A1</v>
      </c>
      <c r="E14" s="5">
        <f>VLOOKUP($C14,' TH ĐG Trình HĐ'!$E$9:$AE$336,19,0)</f>
        <v>10</v>
      </c>
      <c r="F14" s="9" t="str">
        <f t="shared" ref="F14:F23" si="12">IF(E14&gt;=3,"Không hoàn thành",IF(AND($D14&gt;=8,$D14&lt;=10,E14=0),"Hoàn thành xuất sắc nhiệm vụ",IF(AND($D14&gt;=8,$D14&lt;=10,E14=1),"Hoàn thành tốt nhiệm vụ",IF(AND($D14&gt;=8,$D14&lt;=10,E14=2),"Hoàn thành nhiệm vụ",IF(AND($D14&gt;6,$D14&lt;8,E14&lt;=1),"Hoàn thành tốt nhiệm vụ",IF(AND($D14&gt;6,$D14&lt;8,E14=2),"Hoàn thành nhiệm vụ",IF(AND($D14&gt;=5,$D14&lt;=6,E14&lt;=2),"Hoàn thành",IF(AND($D14&lt;5,E14&gt;3),"Không hoàn thành",""))))))))</f>
        <v>Không hoàn thành</v>
      </c>
      <c r="G14" s="10"/>
      <c r="H14" s="19"/>
      <c r="I14" s="19" t="e">
        <f>VLOOKUP(H14,Sheet1!$B$2:$C$12,2,TRUE)</f>
        <v>#N/A</v>
      </c>
      <c r="J14" s="5"/>
      <c r="K14" s="19" t="e">
        <f>VLOOKUP(J14,Sheet1!$B$2:$C$12,2,TRUE)</f>
        <v>#N/A</v>
      </c>
      <c r="L14" s="5"/>
      <c r="M14" s="19" t="e">
        <f>VLOOKUP(L14,Sheet1!$B$2:$C$12,2,TRUE)</f>
        <v>#N/A</v>
      </c>
      <c r="N14" s="5"/>
      <c r="O14" s="19" t="e">
        <f>VLOOKUP(N14,Sheet1!$B$2:$C$12,2,TRUE)</f>
        <v>#N/A</v>
      </c>
      <c r="P14" s="5"/>
      <c r="Q14" s="19" t="e">
        <f>VLOOKUP(P14,Sheet1!$B$2:$C$12,2,TRUE)</f>
        <v>#N/A</v>
      </c>
      <c r="R14" s="5" t="e">
        <f t="shared" si="0"/>
        <v>#N/A</v>
      </c>
      <c r="S14" s="226">
        <f t="shared" si="1"/>
        <v>0</v>
      </c>
      <c r="T14" s="9" t="e">
        <f t="shared" si="2"/>
        <v>#N/A</v>
      </c>
      <c r="U14" s="5" t="e">
        <f t="shared" si="3"/>
        <v>#N/A</v>
      </c>
      <c r="V14" s="226">
        <f t="shared" si="4"/>
        <v>0</v>
      </c>
      <c r="W14" s="9" t="e">
        <f t="shared" si="5"/>
        <v>#N/A</v>
      </c>
      <c r="X14" s="227"/>
      <c r="Y14" s="9" t="e">
        <f t="shared" si="6"/>
        <v>#N/A</v>
      </c>
      <c r="Z14" s="9">
        <f t="shared" si="11"/>
        <v>0</v>
      </c>
      <c r="AA14" s="9" t="e">
        <f t="shared" si="7"/>
        <v>#N/A</v>
      </c>
      <c r="AB14" s="9" t="e">
        <f t="shared" si="8"/>
        <v>#N/A</v>
      </c>
      <c r="AC14" s="5"/>
      <c r="AD14" s="5"/>
      <c r="AE14" s="9"/>
      <c r="AF14" s="5"/>
      <c r="AG14" s="25"/>
      <c r="AH14" s="25"/>
    </row>
    <row r="15" spans="1:34" s="7" customFormat="1" ht="20.100000000000001" hidden="1" customHeight="1" x14ac:dyDescent="0.25">
      <c r="A15" s="86">
        <f>A14+1</f>
        <v>6</v>
      </c>
      <c r="B15" s="77" t="s">
        <v>51</v>
      </c>
      <c r="C15" s="17" t="s">
        <v>435</v>
      </c>
      <c r="D15" s="5" t="str">
        <f>VLOOKUP(C15,' TH ĐG Trình HĐ'!$E$9:$AE$336,18,0)</f>
        <v>A1</v>
      </c>
      <c r="E15" s="5">
        <f>VLOOKUP($C15,' TH ĐG Trình HĐ'!$E$9:$AE$336,19,0)</f>
        <v>10</v>
      </c>
      <c r="F15" s="9" t="str">
        <f t="shared" si="12"/>
        <v>Không hoàn thành</v>
      </c>
      <c r="G15" s="10"/>
      <c r="H15" s="19"/>
      <c r="I15" s="19" t="e">
        <f>VLOOKUP(H15,Sheet1!$B$2:$C$12,2,TRUE)</f>
        <v>#N/A</v>
      </c>
      <c r="J15" s="5"/>
      <c r="K15" s="19" t="e">
        <f>VLOOKUP(J15,Sheet1!$B$2:$C$12,2,TRUE)</f>
        <v>#N/A</v>
      </c>
      <c r="L15" s="5"/>
      <c r="M15" s="19" t="e">
        <f>VLOOKUP(L15,Sheet1!$B$2:$C$12,2,TRUE)</f>
        <v>#N/A</v>
      </c>
      <c r="N15" s="5"/>
      <c r="O15" s="19" t="e">
        <f>VLOOKUP(N15,Sheet1!$B$2:$C$12,2,TRUE)</f>
        <v>#N/A</v>
      </c>
      <c r="P15" s="5"/>
      <c r="Q15" s="19" t="e">
        <f>VLOOKUP(P15,Sheet1!$B$2:$C$12,2,TRUE)</f>
        <v>#N/A</v>
      </c>
      <c r="R15" s="5" t="e">
        <f t="shared" si="0"/>
        <v>#N/A</v>
      </c>
      <c r="S15" s="226">
        <f t="shared" si="1"/>
        <v>0</v>
      </c>
      <c r="T15" s="9" t="e">
        <f t="shared" si="2"/>
        <v>#N/A</v>
      </c>
      <c r="U15" s="5" t="e">
        <f t="shared" si="3"/>
        <v>#N/A</v>
      </c>
      <c r="V15" s="226">
        <f t="shared" si="4"/>
        <v>0</v>
      </c>
      <c r="W15" s="9" t="e">
        <f t="shared" si="5"/>
        <v>#N/A</v>
      </c>
      <c r="X15" s="227"/>
      <c r="Y15" s="9" t="e">
        <f t="shared" si="6"/>
        <v>#N/A</v>
      </c>
      <c r="Z15" s="9">
        <f t="shared" si="11"/>
        <v>0</v>
      </c>
      <c r="AA15" s="9" t="e">
        <f t="shared" si="7"/>
        <v>#N/A</v>
      </c>
      <c r="AB15" s="9" t="e">
        <f t="shared" si="8"/>
        <v>#N/A</v>
      </c>
      <c r="AC15" s="5"/>
      <c r="AD15" s="5"/>
      <c r="AE15" s="9"/>
      <c r="AF15" s="5"/>
      <c r="AG15" s="25"/>
      <c r="AH15" s="25"/>
    </row>
    <row r="16" spans="1:34" s="7" customFormat="1" ht="20.100000000000001" hidden="1" customHeight="1" x14ac:dyDescent="0.25">
      <c r="A16" s="86">
        <f t="shared" ref="A16:A18" si="13">A15+1</f>
        <v>7</v>
      </c>
      <c r="B16" s="77" t="s">
        <v>52</v>
      </c>
      <c r="C16" s="17" t="s">
        <v>436</v>
      </c>
      <c r="D16" s="5" t="str">
        <f>VLOOKUP(C16,' TH ĐG Trình HĐ'!$E$9:$AE$336,18,0)</f>
        <v>A1</v>
      </c>
      <c r="E16" s="5">
        <f>VLOOKUP($C16,' TH ĐG Trình HĐ'!$E$9:$AE$336,19,0)</f>
        <v>10</v>
      </c>
      <c r="F16" s="9" t="str">
        <f t="shared" si="12"/>
        <v>Không hoàn thành</v>
      </c>
      <c r="G16" s="10"/>
      <c r="H16" s="19"/>
      <c r="I16" s="19" t="e">
        <f>VLOOKUP(H16,Sheet1!$B$2:$C$12,2,TRUE)</f>
        <v>#N/A</v>
      </c>
      <c r="J16" s="5"/>
      <c r="K16" s="19" t="e">
        <f>VLOOKUP(J16,Sheet1!$B$2:$C$12,2,TRUE)</f>
        <v>#N/A</v>
      </c>
      <c r="L16" s="5"/>
      <c r="M16" s="19" t="e">
        <f>VLOOKUP(L16,Sheet1!$B$2:$C$12,2,TRUE)</f>
        <v>#N/A</v>
      </c>
      <c r="N16" s="5"/>
      <c r="O16" s="19" t="e">
        <f>VLOOKUP(N16,Sheet1!$B$2:$C$12,2,TRUE)</f>
        <v>#N/A</v>
      </c>
      <c r="P16" s="5"/>
      <c r="Q16" s="19" t="e">
        <f>VLOOKUP(P16,Sheet1!$B$2:$C$12,2,TRUE)</f>
        <v>#N/A</v>
      </c>
      <c r="R16" s="5" t="e">
        <f t="shared" si="0"/>
        <v>#N/A</v>
      </c>
      <c r="S16" s="226">
        <f t="shared" si="1"/>
        <v>0</v>
      </c>
      <c r="T16" s="9" t="e">
        <f t="shared" si="2"/>
        <v>#N/A</v>
      </c>
      <c r="U16" s="5" t="e">
        <f t="shared" si="3"/>
        <v>#N/A</v>
      </c>
      <c r="V16" s="226">
        <f t="shared" si="4"/>
        <v>0</v>
      </c>
      <c r="W16" s="9" t="e">
        <f t="shared" si="5"/>
        <v>#N/A</v>
      </c>
      <c r="X16" s="227"/>
      <c r="Y16" s="9" t="e">
        <f t="shared" si="6"/>
        <v>#N/A</v>
      </c>
      <c r="Z16" s="9">
        <f t="shared" si="11"/>
        <v>0</v>
      </c>
      <c r="AA16" s="9" t="e">
        <f t="shared" si="7"/>
        <v>#N/A</v>
      </c>
      <c r="AB16" s="9" t="e">
        <f t="shared" si="8"/>
        <v>#N/A</v>
      </c>
      <c r="AC16" s="5"/>
      <c r="AD16" s="5"/>
      <c r="AE16" s="9"/>
      <c r="AF16" s="5"/>
      <c r="AG16" s="26"/>
      <c r="AH16" s="25"/>
    </row>
    <row r="17" spans="1:34" s="7" customFormat="1" ht="20.100000000000001" hidden="1" customHeight="1" x14ac:dyDescent="0.25">
      <c r="A17" s="86">
        <f t="shared" si="13"/>
        <v>8</v>
      </c>
      <c r="B17" s="77" t="s">
        <v>148</v>
      </c>
      <c r="C17" s="17" t="s">
        <v>438</v>
      </c>
      <c r="D17" s="5" t="str">
        <f>VLOOKUP(C17,' TH ĐG Trình HĐ'!$E$9:$AE$336,18,0)</f>
        <v>A1</v>
      </c>
      <c r="E17" s="5">
        <f>VLOOKUP($C17,' TH ĐG Trình HĐ'!$E$9:$AE$336,19,0)</f>
        <v>10</v>
      </c>
      <c r="F17" s="9" t="str">
        <f t="shared" si="12"/>
        <v>Không hoàn thành</v>
      </c>
      <c r="G17" s="10"/>
      <c r="H17" s="19"/>
      <c r="I17" s="19" t="e">
        <f>VLOOKUP(H17,Sheet1!$B$2:$C$12,2,TRUE)</f>
        <v>#N/A</v>
      </c>
      <c r="J17" s="5"/>
      <c r="K17" s="19" t="e">
        <f>VLOOKUP(J17,Sheet1!$B$2:$C$12,2,TRUE)</f>
        <v>#N/A</v>
      </c>
      <c r="L17" s="5"/>
      <c r="M17" s="19" t="e">
        <f>VLOOKUP(L17,Sheet1!$B$2:$C$12,2,TRUE)</f>
        <v>#N/A</v>
      </c>
      <c r="N17" s="5"/>
      <c r="O17" s="19" t="e">
        <f>VLOOKUP(N17,Sheet1!$B$2:$C$12,2,TRUE)</f>
        <v>#N/A</v>
      </c>
      <c r="P17" s="5"/>
      <c r="Q17" s="19" t="e">
        <f>VLOOKUP(P17,Sheet1!$B$2:$C$12,2,TRUE)</f>
        <v>#N/A</v>
      </c>
      <c r="R17" s="5" t="e">
        <f t="shared" si="0"/>
        <v>#N/A</v>
      </c>
      <c r="S17" s="226">
        <f t="shared" si="1"/>
        <v>0</v>
      </c>
      <c r="T17" s="9" t="e">
        <f t="shared" si="2"/>
        <v>#N/A</v>
      </c>
      <c r="U17" s="5" t="e">
        <f t="shared" si="3"/>
        <v>#N/A</v>
      </c>
      <c r="V17" s="226">
        <f t="shared" si="4"/>
        <v>0</v>
      </c>
      <c r="W17" s="9" t="e">
        <f t="shared" si="5"/>
        <v>#N/A</v>
      </c>
      <c r="X17" s="227"/>
      <c r="Y17" s="9" t="e">
        <f t="shared" si="6"/>
        <v>#N/A</v>
      </c>
      <c r="Z17" s="9">
        <f t="shared" si="11"/>
        <v>0</v>
      </c>
      <c r="AA17" s="9" t="e">
        <f t="shared" si="7"/>
        <v>#N/A</v>
      </c>
      <c r="AB17" s="9" t="e">
        <f t="shared" si="8"/>
        <v>#N/A</v>
      </c>
      <c r="AC17" s="5"/>
      <c r="AD17" s="5"/>
      <c r="AE17" s="9"/>
      <c r="AF17" s="5"/>
      <c r="AG17" s="25"/>
      <c r="AH17" s="25"/>
    </row>
    <row r="18" spans="1:34" s="7" customFormat="1" ht="20.100000000000001" hidden="1" customHeight="1" x14ac:dyDescent="0.25">
      <c r="A18" s="86">
        <f t="shared" si="13"/>
        <v>9</v>
      </c>
      <c r="B18" s="77" t="s">
        <v>53</v>
      </c>
      <c r="C18" s="17" t="s">
        <v>437</v>
      </c>
      <c r="D18" s="5" t="str">
        <f>VLOOKUP(C18,' TH ĐG Trình HĐ'!$E$9:$AE$336,18,0)</f>
        <v>A2</v>
      </c>
      <c r="E18" s="5">
        <f>VLOOKUP($C18,' TH ĐG Trình HĐ'!$E$9:$AE$336,19,0)</f>
        <v>9</v>
      </c>
      <c r="F18" s="9" t="str">
        <f t="shared" si="12"/>
        <v>Không hoàn thành</v>
      </c>
      <c r="G18" s="10"/>
      <c r="H18" s="19"/>
      <c r="I18" s="19" t="e">
        <f>VLOOKUP(H18,Sheet1!$B$2:$C$12,2,TRUE)</f>
        <v>#N/A</v>
      </c>
      <c r="J18" s="5"/>
      <c r="K18" s="19" t="e">
        <f>VLOOKUP(J18,Sheet1!$B$2:$C$12,2,TRUE)</f>
        <v>#N/A</v>
      </c>
      <c r="L18" s="5"/>
      <c r="M18" s="19" t="e">
        <f>VLOOKUP(L18,Sheet1!$B$2:$C$12,2,TRUE)</f>
        <v>#N/A</v>
      </c>
      <c r="N18" s="5"/>
      <c r="O18" s="16" t="e">
        <f>VLOOKUP(N18,Sheet1!$B$2:$C$12,2,TRUE)</f>
        <v>#N/A</v>
      </c>
      <c r="P18" s="5"/>
      <c r="Q18" s="16" t="e">
        <f>VLOOKUP(P18,Sheet1!$B$2:$C$12,2,TRUE)</f>
        <v>#N/A</v>
      </c>
      <c r="R18" s="5" t="e">
        <f t="shared" si="0"/>
        <v>#N/A</v>
      </c>
      <c r="S18" s="226">
        <f t="shared" si="1"/>
        <v>0</v>
      </c>
      <c r="T18" s="226" t="e">
        <f t="shared" si="2"/>
        <v>#N/A</v>
      </c>
      <c r="U18" s="5" t="e">
        <f t="shared" si="3"/>
        <v>#N/A</v>
      </c>
      <c r="V18" s="226">
        <f t="shared" si="4"/>
        <v>0</v>
      </c>
      <c r="W18" s="9" t="e">
        <f t="shared" si="5"/>
        <v>#N/A</v>
      </c>
      <c r="X18" s="227"/>
      <c r="Y18" s="9" t="e">
        <f t="shared" si="6"/>
        <v>#N/A</v>
      </c>
      <c r="Z18" s="9">
        <f t="shared" si="11"/>
        <v>0</v>
      </c>
      <c r="AA18" s="9" t="e">
        <f t="shared" si="7"/>
        <v>#N/A</v>
      </c>
      <c r="AB18" s="9" t="e">
        <f t="shared" si="8"/>
        <v>#N/A</v>
      </c>
      <c r="AC18" s="5"/>
      <c r="AD18" s="5"/>
      <c r="AE18" s="9"/>
      <c r="AF18" s="5"/>
      <c r="AG18" s="25"/>
      <c r="AH18" s="25"/>
    </row>
    <row r="19" spans="1:34" s="7" customFormat="1" ht="20.100000000000001" hidden="1" customHeight="1" x14ac:dyDescent="0.25">
      <c r="A19" s="448" t="s">
        <v>861</v>
      </c>
      <c r="B19" s="449" t="s">
        <v>862</v>
      </c>
      <c r="C19" s="448"/>
      <c r="D19" s="5"/>
      <c r="E19" s="226"/>
      <c r="F19" s="450">
        <f>COUNTA($F$20:$F$23)</f>
        <v>4</v>
      </c>
      <c r="G19" s="451" t="str">
        <f xml:space="preserve"> (COUNTIF($F$20:$F$23, "Hoàn thành xuất sắc nhiệm vụ") &amp; " Xuất sắc") &amp;" + "&amp; (COUNTIF($F$20:$F$23, "Hoàn thành tốt nhiệm vụ") &amp; " Tốt")</f>
        <v>0 Xuất sắc + 0 Tốt</v>
      </c>
      <c r="H19" s="19"/>
      <c r="I19" s="19" t="e">
        <f>VLOOKUP(H19,Sheet1!$B$2:$C$12,2,TRUE)</f>
        <v>#N/A</v>
      </c>
      <c r="J19" s="5"/>
      <c r="K19" s="19" t="e">
        <f>VLOOKUP(J19,Sheet1!$B$2:$C$12,2,TRUE)</f>
        <v>#N/A</v>
      </c>
      <c r="L19" s="5"/>
      <c r="M19" s="19" t="e">
        <f>VLOOKUP(L19,Sheet1!$B$2:$C$12,2,TRUE)</f>
        <v>#N/A</v>
      </c>
      <c r="N19" s="5"/>
      <c r="O19" s="19" t="e">
        <f>VLOOKUP(N19,Sheet1!$B$2:$C$12,2,TRUE)</f>
        <v>#N/A</v>
      </c>
      <c r="P19" s="5"/>
      <c r="Q19" s="19" t="e">
        <f>VLOOKUP(P19,Sheet1!$B$2:$C$12,2,TRUE)</f>
        <v>#N/A</v>
      </c>
      <c r="R19" s="5" t="e">
        <f t="shared" si="0"/>
        <v>#N/A</v>
      </c>
      <c r="S19" s="226">
        <f t="shared" si="1"/>
        <v>0</v>
      </c>
      <c r="T19" s="9" t="e">
        <f t="shared" si="2"/>
        <v>#N/A</v>
      </c>
      <c r="U19" s="5" t="e">
        <f t="shared" si="3"/>
        <v>#N/A</v>
      </c>
      <c r="V19" s="226">
        <f t="shared" si="4"/>
        <v>0</v>
      </c>
      <c r="W19" s="9" t="e">
        <f t="shared" si="5"/>
        <v>#N/A</v>
      </c>
      <c r="X19" s="227"/>
      <c r="Y19" s="9" t="e">
        <f t="shared" si="6"/>
        <v>#N/A</v>
      </c>
      <c r="Z19" s="9">
        <f t="shared" si="11"/>
        <v>0</v>
      </c>
      <c r="AA19" s="9" t="e">
        <f t="shared" si="7"/>
        <v>#N/A</v>
      </c>
      <c r="AB19" s="9" t="e">
        <f t="shared" si="8"/>
        <v>#N/A</v>
      </c>
      <c r="AC19" s="16"/>
      <c r="AD19" s="16"/>
      <c r="AE19" s="9"/>
      <c r="AF19" s="5"/>
      <c r="AG19" s="25"/>
      <c r="AH19" s="25"/>
    </row>
    <row r="20" spans="1:34" s="7" customFormat="1" ht="20.100000000000001" hidden="1" customHeight="1" x14ac:dyDescent="0.25">
      <c r="A20" s="86">
        <v>10</v>
      </c>
      <c r="B20" s="77" t="s">
        <v>55</v>
      </c>
      <c r="C20" s="86" t="s">
        <v>439</v>
      </c>
      <c r="D20" s="5" t="str">
        <f>VLOOKUP(C20,' TH ĐG Trình HĐ'!$E$9:$AE$336,18,0)</f>
        <v>A2</v>
      </c>
      <c r="E20" s="5">
        <f>VLOOKUP($C20,' TH ĐG Trình HĐ'!$E$9:$AE$336,19,0)</f>
        <v>9</v>
      </c>
      <c r="F20" s="9" t="str">
        <f t="shared" si="12"/>
        <v>Không hoàn thành</v>
      </c>
      <c r="G20" s="10"/>
      <c r="H20" s="19"/>
      <c r="I20" s="19" t="e">
        <f>VLOOKUP(H20,Sheet1!$B$2:$C$12,2,TRUE)</f>
        <v>#N/A</v>
      </c>
      <c r="J20" s="5"/>
      <c r="K20" s="19" t="e">
        <f>VLOOKUP(J20,Sheet1!$B$2:$C$12,2,TRUE)</f>
        <v>#N/A</v>
      </c>
      <c r="L20" s="5"/>
      <c r="M20" s="19" t="e">
        <f>VLOOKUP(L20,Sheet1!$B$2:$C$12,2,TRUE)</f>
        <v>#N/A</v>
      </c>
      <c r="N20" s="5"/>
      <c r="O20" s="19" t="e">
        <f>VLOOKUP(N20,Sheet1!$B$2:$C$12,2,TRUE)</f>
        <v>#N/A</v>
      </c>
      <c r="P20" s="5"/>
      <c r="Q20" s="19" t="e">
        <f>VLOOKUP(P20,Sheet1!$B$2:$C$12,2,TRUE)</f>
        <v>#N/A</v>
      </c>
      <c r="R20" s="5" t="e">
        <f t="shared" si="0"/>
        <v>#N/A</v>
      </c>
      <c r="S20" s="226">
        <f t="shared" si="1"/>
        <v>0</v>
      </c>
      <c r="T20" s="9" t="e">
        <f t="shared" si="2"/>
        <v>#N/A</v>
      </c>
      <c r="U20" s="5" t="e">
        <f t="shared" si="3"/>
        <v>#N/A</v>
      </c>
      <c r="V20" s="226">
        <f t="shared" si="4"/>
        <v>0</v>
      </c>
      <c r="W20" s="9" t="e">
        <f t="shared" si="5"/>
        <v>#N/A</v>
      </c>
      <c r="X20" s="227"/>
      <c r="Y20" s="9" t="e">
        <f t="shared" si="6"/>
        <v>#N/A</v>
      </c>
      <c r="Z20" s="9">
        <f t="shared" si="11"/>
        <v>0</v>
      </c>
      <c r="AA20" s="9" t="e">
        <f t="shared" si="7"/>
        <v>#N/A</v>
      </c>
      <c r="AB20" s="9" t="e">
        <f t="shared" si="8"/>
        <v>#N/A</v>
      </c>
      <c r="AC20" s="5"/>
      <c r="AD20" s="5"/>
      <c r="AE20" s="9"/>
      <c r="AF20" s="5"/>
      <c r="AG20" s="25"/>
      <c r="AH20" s="25"/>
    </row>
    <row r="21" spans="1:34" s="7" customFormat="1" ht="20.100000000000001" hidden="1" customHeight="1" x14ac:dyDescent="0.25">
      <c r="A21" s="86">
        <f>A20+1</f>
        <v>11</v>
      </c>
      <c r="B21" s="77" t="s">
        <v>358</v>
      </c>
      <c r="C21" s="86" t="s">
        <v>440</v>
      </c>
      <c r="D21" s="5" t="str">
        <f>VLOOKUP(C21,' TH ĐG Trình HĐ'!$E$9:$AE$336,18,0)</f>
        <v>A2</v>
      </c>
      <c r="E21" s="5">
        <f>VLOOKUP($C21,' TH ĐG Trình HĐ'!$E$9:$AE$336,19,0)</f>
        <v>9</v>
      </c>
      <c r="F21" s="9" t="str">
        <f t="shared" si="12"/>
        <v>Không hoàn thành</v>
      </c>
      <c r="G21" s="10"/>
      <c r="H21" s="19"/>
      <c r="I21" s="19" t="e">
        <f>VLOOKUP(H21,Sheet1!$B$2:$C$12,2,TRUE)</f>
        <v>#N/A</v>
      </c>
      <c r="J21" s="5"/>
      <c r="K21" s="19" t="e">
        <f>VLOOKUP(J21,Sheet1!$B$2:$C$12,2,TRUE)</f>
        <v>#N/A</v>
      </c>
      <c r="L21" s="5"/>
      <c r="M21" s="19" t="e">
        <f>VLOOKUP(L21,Sheet1!$B$2:$C$12,2,TRUE)</f>
        <v>#N/A</v>
      </c>
      <c r="N21" s="5"/>
      <c r="O21" s="19" t="e">
        <f>VLOOKUP(N21,Sheet1!$B$2:$C$12,2,TRUE)</f>
        <v>#N/A</v>
      </c>
      <c r="P21" s="5"/>
      <c r="Q21" s="19" t="e">
        <f>VLOOKUP(P21,Sheet1!$B$2:$C$12,2,TRUE)</f>
        <v>#N/A</v>
      </c>
      <c r="R21" s="5" t="e">
        <f t="shared" si="0"/>
        <v>#N/A</v>
      </c>
      <c r="S21" s="226">
        <f t="shared" si="1"/>
        <v>0</v>
      </c>
      <c r="T21" s="9" t="e">
        <f t="shared" si="2"/>
        <v>#N/A</v>
      </c>
      <c r="U21" s="5" t="e">
        <f t="shared" si="3"/>
        <v>#N/A</v>
      </c>
      <c r="V21" s="226">
        <f t="shared" si="4"/>
        <v>0</v>
      </c>
      <c r="W21" s="9" t="e">
        <f t="shared" si="5"/>
        <v>#N/A</v>
      </c>
      <c r="X21" s="227"/>
      <c r="Y21" s="9" t="e">
        <f t="shared" si="6"/>
        <v>#N/A</v>
      </c>
      <c r="Z21" s="9">
        <f t="shared" si="11"/>
        <v>0</v>
      </c>
      <c r="AA21" s="9" t="e">
        <f t="shared" si="7"/>
        <v>#N/A</v>
      </c>
      <c r="AB21" s="9" t="e">
        <f t="shared" si="8"/>
        <v>#N/A</v>
      </c>
      <c r="AC21" s="5"/>
      <c r="AD21" s="5"/>
      <c r="AE21" s="9"/>
      <c r="AF21" s="5"/>
      <c r="AG21" s="25"/>
      <c r="AH21" s="25"/>
    </row>
    <row r="22" spans="1:34" s="7" customFormat="1" ht="20.100000000000001" hidden="1" customHeight="1" x14ac:dyDescent="0.25">
      <c r="A22" s="86">
        <f>A21+1</f>
        <v>12</v>
      </c>
      <c r="B22" s="77" t="s">
        <v>790</v>
      </c>
      <c r="C22" s="86" t="s">
        <v>791</v>
      </c>
      <c r="D22" s="5" t="str">
        <f>VLOOKUP(C22,' TH ĐG Trình HĐ'!$E$9:$AE$336,18,0)</f>
        <v>A3</v>
      </c>
      <c r="E22" s="5">
        <f>VLOOKUP($C22,' TH ĐG Trình HĐ'!$E$9:$AE$336,19,0)</f>
        <v>8</v>
      </c>
      <c r="F22" s="9" t="str">
        <f t="shared" si="12"/>
        <v>Không hoàn thành</v>
      </c>
      <c r="G22" s="10"/>
      <c r="H22" s="19"/>
      <c r="I22" s="19" t="e">
        <f>VLOOKUP(H22,Sheet1!$B$2:$C$12,2,TRUE)</f>
        <v>#N/A</v>
      </c>
      <c r="J22" s="5"/>
      <c r="K22" s="19" t="e">
        <f>VLOOKUP(J22,Sheet1!$B$2:$C$12,2,TRUE)</f>
        <v>#N/A</v>
      </c>
      <c r="L22" s="5"/>
      <c r="M22" s="19" t="e">
        <f>VLOOKUP(L22,Sheet1!$B$2:$C$12,2,TRUE)</f>
        <v>#N/A</v>
      </c>
      <c r="N22" s="5"/>
      <c r="O22" s="19" t="e">
        <f>VLOOKUP(N22,Sheet1!$B$2:$C$12,2,TRUE)</f>
        <v>#N/A</v>
      </c>
      <c r="P22" s="5"/>
      <c r="Q22" s="19" t="e">
        <f>VLOOKUP(P22,Sheet1!$B$2:$C$12,2,TRUE)</f>
        <v>#N/A</v>
      </c>
      <c r="R22" s="5" t="e">
        <f t="shared" si="0"/>
        <v>#N/A</v>
      </c>
      <c r="S22" s="226">
        <f t="shared" si="1"/>
        <v>0</v>
      </c>
      <c r="T22" s="9" t="e">
        <f t="shared" si="2"/>
        <v>#N/A</v>
      </c>
      <c r="U22" s="5" t="e">
        <f t="shared" si="3"/>
        <v>#N/A</v>
      </c>
      <c r="V22" s="226">
        <f t="shared" si="4"/>
        <v>0</v>
      </c>
      <c r="W22" s="9" t="e">
        <f t="shared" si="5"/>
        <v>#N/A</v>
      </c>
      <c r="X22" s="227"/>
      <c r="Y22" s="9" t="e">
        <f t="shared" si="6"/>
        <v>#N/A</v>
      </c>
      <c r="Z22" s="9">
        <f t="shared" si="11"/>
        <v>0</v>
      </c>
      <c r="AA22" s="9" t="e">
        <f t="shared" si="7"/>
        <v>#N/A</v>
      </c>
      <c r="AB22" s="9" t="e">
        <f t="shared" si="8"/>
        <v>#N/A</v>
      </c>
      <c r="AC22" s="5"/>
      <c r="AD22" s="5"/>
      <c r="AE22" s="9"/>
      <c r="AF22" s="5"/>
      <c r="AG22" s="25"/>
      <c r="AH22" s="25"/>
    </row>
    <row r="23" spans="1:34" s="7" customFormat="1" ht="20.100000000000001" hidden="1" customHeight="1" x14ac:dyDescent="0.25">
      <c r="A23" s="86">
        <f>A22+1</f>
        <v>13</v>
      </c>
      <c r="B23" s="77" t="s">
        <v>1002</v>
      </c>
      <c r="C23" s="86" t="s">
        <v>1003</v>
      </c>
      <c r="D23" s="5" t="str">
        <f>VLOOKUP(C23,' TH ĐG Trình HĐ'!$E$9:$AE$336,18,0)</f>
        <v>A3</v>
      </c>
      <c r="E23" s="5">
        <f>VLOOKUP($C23,' TH ĐG Trình HĐ'!$E$9:$AE$336,19,0)</f>
        <v>8</v>
      </c>
      <c r="F23" s="9" t="str">
        <f t="shared" si="12"/>
        <v>Không hoàn thành</v>
      </c>
      <c r="G23" s="10"/>
      <c r="H23" s="19"/>
      <c r="I23" s="19"/>
      <c r="J23" s="5"/>
      <c r="K23" s="19"/>
      <c r="L23" s="5"/>
      <c r="M23" s="19"/>
      <c r="N23" s="5"/>
      <c r="O23" s="19"/>
      <c r="P23" s="5"/>
      <c r="Q23" s="19"/>
      <c r="R23" s="5"/>
      <c r="S23" s="226"/>
      <c r="T23" s="9"/>
      <c r="U23" s="5"/>
      <c r="V23" s="226"/>
      <c r="W23" s="9"/>
      <c r="X23" s="227"/>
      <c r="Y23" s="9"/>
      <c r="Z23" s="9"/>
      <c r="AA23" s="9"/>
      <c r="AB23" s="9"/>
      <c r="AC23" s="5"/>
      <c r="AD23" s="5"/>
      <c r="AE23" s="9"/>
      <c r="AF23" s="5"/>
      <c r="AG23" s="25"/>
      <c r="AH23" s="25"/>
    </row>
    <row r="24" spans="1:34" s="7" customFormat="1" ht="22.5" customHeight="1" x14ac:dyDescent="0.25">
      <c r="A24" s="453" t="s">
        <v>896</v>
      </c>
      <c r="B24" s="454" t="s">
        <v>897</v>
      </c>
      <c r="C24" s="455"/>
      <c r="D24" s="455"/>
      <c r="E24" s="456"/>
      <c r="F24" s="457">
        <f>$F$25+$F$37</f>
        <v>16</v>
      </c>
      <c r="G24" s="458" t="str">
        <f xml:space="preserve"> (COUNTIF($F$26:$F$42, "Hoàn thành xuất sắc nhiệm vụ") &amp; " Xuất sắc") &amp;" + "&amp; (COUNTIF($F$26:$F$42, "Hoàn thành tốt nhiệm vụ") &amp; " Tốt")</f>
        <v>0 Xuất sắc + 0 Tốt</v>
      </c>
      <c r="H24" s="224"/>
      <c r="I24" s="8"/>
      <c r="J24" s="224"/>
      <c r="K24" s="8"/>
      <c r="L24" s="224"/>
      <c r="M24" s="8"/>
      <c r="N24" s="224"/>
      <c r="O24" s="8"/>
      <c r="P24" s="224"/>
      <c r="Q24" s="8"/>
      <c r="R24" s="224"/>
      <c r="S24" s="277"/>
      <c r="T24" s="224"/>
      <c r="U24" s="224"/>
      <c r="V24" s="277"/>
      <c r="W24" s="224"/>
      <c r="X24" s="225"/>
      <c r="Y24" s="8"/>
      <c r="Z24" s="224"/>
      <c r="AA24" s="8"/>
      <c r="AB24" s="224"/>
      <c r="AC24" s="8"/>
      <c r="AD24" s="224"/>
      <c r="AE24" s="8"/>
      <c r="AF24" s="224"/>
      <c r="AG24" s="43"/>
      <c r="AH24" s="43"/>
    </row>
    <row r="25" spans="1:34" s="7" customFormat="1" ht="20.100000000000001" hidden="1" customHeight="1" x14ac:dyDescent="0.25">
      <c r="A25" s="453" t="s">
        <v>859</v>
      </c>
      <c r="B25" s="465" t="s">
        <v>860</v>
      </c>
      <c r="C25" s="453"/>
      <c r="D25" s="461"/>
      <c r="E25" s="466"/>
      <c r="F25" s="467">
        <f>COUNTA($F$26:$F$36)</f>
        <v>11</v>
      </c>
      <c r="G25" s="468" t="str">
        <f xml:space="preserve"> (COUNTIF($F$26:$F$36, "Hoàn thành xuất sắc nhiệm vụ") &amp; " Xuất sắc")</f>
        <v>0 Xuất sắc</v>
      </c>
      <c r="H25" s="19"/>
      <c r="I25" s="19" t="e">
        <f>VLOOKUP(H25,Sheet1!$B$2:$C$12,2,TRUE)</f>
        <v>#N/A</v>
      </c>
      <c r="J25" s="5"/>
      <c r="K25" s="19" t="e">
        <f>VLOOKUP(J25,Sheet1!$B$2:$C$12,2,TRUE)</f>
        <v>#N/A</v>
      </c>
      <c r="L25" s="5"/>
      <c r="M25" s="19" t="e">
        <f>VLOOKUP(L25,Sheet1!$B$2:$C$12,2,TRUE)</f>
        <v>#N/A</v>
      </c>
      <c r="N25" s="5"/>
      <c r="O25" s="19" t="e">
        <f>VLOOKUP(N25,Sheet1!$B$2:$C$12,2,TRUE)</f>
        <v>#N/A</v>
      </c>
      <c r="P25" s="5"/>
      <c r="Q25" s="19" t="e">
        <f>VLOOKUP(P25,Sheet1!$B$2:$C$12,2,TRUE)</f>
        <v>#N/A</v>
      </c>
      <c r="R25" s="5" t="e">
        <f t="shared" si="0"/>
        <v>#N/A</v>
      </c>
      <c r="S25" s="226">
        <f t="shared" si="1"/>
        <v>0</v>
      </c>
      <c r="T25" s="9" t="e">
        <f t="shared" si="2"/>
        <v>#N/A</v>
      </c>
      <c r="U25" s="5" t="e">
        <f t="shared" si="3"/>
        <v>#N/A</v>
      </c>
      <c r="V25" s="226">
        <f t="shared" si="4"/>
        <v>0</v>
      </c>
      <c r="W25" s="9" t="e">
        <f t="shared" si="5"/>
        <v>#N/A</v>
      </c>
      <c r="X25" s="227"/>
      <c r="Y25" s="9" t="e">
        <f t="shared" si="6"/>
        <v>#N/A</v>
      </c>
      <c r="Z25" s="9">
        <f t="shared" ref="Z25:Z41" si="14">COUNTIF(D25:O25,"D")*1</f>
        <v>0</v>
      </c>
      <c r="AA25" s="9" t="e">
        <f t="shared" si="7"/>
        <v>#N/A</v>
      </c>
      <c r="AB25" s="9" t="e">
        <f t="shared" si="8"/>
        <v>#N/A</v>
      </c>
      <c r="AC25" s="16"/>
      <c r="AD25" s="16"/>
      <c r="AE25" s="9"/>
      <c r="AF25" s="5"/>
      <c r="AG25" s="25"/>
      <c r="AH25" s="25"/>
    </row>
    <row r="26" spans="1:34" s="7" customFormat="1" ht="20.100000000000001" hidden="1" customHeight="1" x14ac:dyDescent="0.25">
      <c r="A26" s="459">
        <v>14</v>
      </c>
      <c r="B26" s="471" t="s">
        <v>368</v>
      </c>
      <c r="C26" s="472" t="s">
        <v>514</v>
      </c>
      <c r="D26" s="461" t="str">
        <f>VLOOKUP(C26,' TH ĐG Trình HĐ'!$E$9:$AE$336,18,0)</f>
        <v>A1</v>
      </c>
      <c r="E26" s="461">
        <f>VLOOKUP($C26,' TH ĐG Trình HĐ'!$E$9:$AE$336,19,0)</f>
        <v>10</v>
      </c>
      <c r="F26" s="462" t="str">
        <f t="shared" ref="F26:F42" si="15">IF(E26&gt;=3,"Không hoàn thành",IF(AND($D26&gt;=8,$D26&lt;=10,E26=0),"Hoàn thành xuất sắc nhiệm vụ",IF(AND($D26&gt;=8,$D26&lt;=10,E26=1),"Hoàn thành tốt nhiệm vụ",IF(AND($D26&gt;=8,$D26&lt;=10,E26=2),"Hoàn thành nhiệm vụ",IF(AND($D26&gt;6,$D26&lt;8,E26&lt;=1),"Hoàn thành tốt nhiệm vụ",IF(AND($D26&gt;6,$D26&lt;8,E26=2),"Hoàn thành nhiệm vụ",IF(AND($D26&gt;=5,$D26&lt;=6,E26&lt;=2),"Hoàn thành",IF(AND($D26&lt;5,E26&gt;3),"Không hoàn thành",""))))))))</f>
        <v>Không hoàn thành</v>
      </c>
      <c r="G26" s="463"/>
      <c r="H26" s="19"/>
      <c r="I26" s="19" t="e">
        <f>VLOOKUP(H26,Sheet1!$B$2:$C$12,2,TRUE)</f>
        <v>#N/A</v>
      </c>
      <c r="J26" s="5"/>
      <c r="K26" s="19" t="e">
        <f>VLOOKUP(J26,Sheet1!$B$2:$C$12,2,TRUE)</f>
        <v>#N/A</v>
      </c>
      <c r="L26" s="5"/>
      <c r="M26" s="19" t="e">
        <f>VLOOKUP(L26,Sheet1!$B$2:$C$12,2,TRUE)</f>
        <v>#N/A</v>
      </c>
      <c r="N26" s="5"/>
      <c r="O26" s="19" t="e">
        <f>VLOOKUP(N26,Sheet1!$B$2:$C$12,2,TRUE)</f>
        <v>#N/A</v>
      </c>
      <c r="P26" s="5"/>
      <c r="Q26" s="19" t="e">
        <f>VLOOKUP(P26,Sheet1!$B$2:$C$12,2,TRUE)</f>
        <v>#N/A</v>
      </c>
      <c r="R26" s="5" t="e">
        <f t="shared" si="0"/>
        <v>#N/A</v>
      </c>
      <c r="S26" s="226">
        <f t="shared" si="1"/>
        <v>0</v>
      </c>
      <c r="T26" s="9" t="e">
        <f t="shared" si="2"/>
        <v>#N/A</v>
      </c>
      <c r="U26" s="5" t="e">
        <f t="shared" si="3"/>
        <v>#N/A</v>
      </c>
      <c r="V26" s="226">
        <f t="shared" si="4"/>
        <v>0</v>
      </c>
      <c r="W26" s="9" t="e">
        <f t="shared" si="5"/>
        <v>#N/A</v>
      </c>
      <c r="X26" s="227"/>
      <c r="Y26" s="9" t="e">
        <f t="shared" si="6"/>
        <v>#N/A</v>
      </c>
      <c r="Z26" s="9">
        <f t="shared" si="14"/>
        <v>0</v>
      </c>
      <c r="AA26" s="9" t="e">
        <f t="shared" si="7"/>
        <v>#N/A</v>
      </c>
      <c r="AB26" s="9" t="e">
        <f t="shared" si="8"/>
        <v>#N/A</v>
      </c>
      <c r="AC26" s="16"/>
      <c r="AD26" s="16"/>
      <c r="AE26" s="9"/>
      <c r="AF26" s="5"/>
      <c r="AG26" s="25"/>
      <c r="AH26" s="25"/>
    </row>
    <row r="27" spans="1:34" s="7" customFormat="1" ht="20.100000000000001" hidden="1" customHeight="1" x14ac:dyDescent="0.25">
      <c r="A27" s="459">
        <f>A26+1</f>
        <v>15</v>
      </c>
      <c r="B27" s="469" t="s">
        <v>186</v>
      </c>
      <c r="C27" s="473" t="s">
        <v>640</v>
      </c>
      <c r="D27" s="461" t="str">
        <f>VLOOKUP(C27,' TH ĐG Trình HĐ'!$E$9:$AE$336,18,0)</f>
        <v>A1</v>
      </c>
      <c r="E27" s="461">
        <f>VLOOKUP($C27,' TH ĐG Trình HĐ'!$E$9:$AE$336,19,0)</f>
        <v>10</v>
      </c>
      <c r="F27" s="462" t="str">
        <f t="shared" si="15"/>
        <v>Không hoàn thành</v>
      </c>
      <c r="G27" s="463"/>
      <c r="H27" s="19"/>
      <c r="I27" s="19" t="e">
        <f>VLOOKUP(H27,Sheet1!$B$2:$C$12,2,TRUE)</f>
        <v>#N/A</v>
      </c>
      <c r="J27" s="5"/>
      <c r="K27" s="19" t="e">
        <f>VLOOKUP(J27,Sheet1!$B$2:$C$12,2,TRUE)</f>
        <v>#N/A</v>
      </c>
      <c r="L27" s="5"/>
      <c r="M27" s="19" t="e">
        <f>VLOOKUP(L27,Sheet1!$B$2:$C$12,2,TRUE)</f>
        <v>#N/A</v>
      </c>
      <c r="N27" s="5"/>
      <c r="O27" s="19" t="e">
        <f>VLOOKUP(N27,Sheet1!$B$2:$C$12,2,TRUE)</f>
        <v>#N/A</v>
      </c>
      <c r="P27" s="5"/>
      <c r="Q27" s="19" t="e">
        <f>VLOOKUP(P27,Sheet1!$B$2:$C$12,2,TRUE)</f>
        <v>#N/A</v>
      </c>
      <c r="R27" s="5" t="e">
        <f t="shared" si="0"/>
        <v>#N/A</v>
      </c>
      <c r="S27" s="226">
        <f t="shared" si="1"/>
        <v>0</v>
      </c>
      <c r="T27" s="9" t="e">
        <f t="shared" si="2"/>
        <v>#N/A</v>
      </c>
      <c r="U27" s="5" t="e">
        <f t="shared" si="3"/>
        <v>#N/A</v>
      </c>
      <c r="V27" s="226">
        <f t="shared" si="4"/>
        <v>0</v>
      </c>
      <c r="W27" s="9" t="e">
        <f t="shared" si="5"/>
        <v>#N/A</v>
      </c>
      <c r="X27" s="227"/>
      <c r="Y27" s="9" t="e">
        <f t="shared" si="6"/>
        <v>#N/A</v>
      </c>
      <c r="Z27" s="9">
        <f t="shared" si="14"/>
        <v>0</v>
      </c>
      <c r="AA27" s="9" t="e">
        <f t="shared" si="7"/>
        <v>#N/A</v>
      </c>
      <c r="AB27" s="9" t="e">
        <f t="shared" si="8"/>
        <v>#N/A</v>
      </c>
      <c r="AC27" s="16"/>
      <c r="AD27" s="16"/>
      <c r="AE27" s="9"/>
      <c r="AF27" s="5"/>
      <c r="AG27" s="25"/>
      <c r="AH27" s="25"/>
    </row>
    <row r="28" spans="1:34" s="7" customFormat="1" ht="20.100000000000001" hidden="1" customHeight="1" x14ac:dyDescent="0.25">
      <c r="A28" s="459">
        <f t="shared" ref="A28:A36" si="16">A27+1</f>
        <v>16</v>
      </c>
      <c r="B28" s="469" t="s">
        <v>58</v>
      </c>
      <c r="C28" s="459" t="s">
        <v>472</v>
      </c>
      <c r="D28" s="461" t="str">
        <f>VLOOKUP(C28,' TH ĐG Trình HĐ'!$E$9:$AE$336,18,0)</f>
        <v>A1</v>
      </c>
      <c r="E28" s="461">
        <f>VLOOKUP($C28,' TH ĐG Trình HĐ'!$E$9:$AE$336,19,0)</f>
        <v>10</v>
      </c>
      <c r="F28" s="462" t="str">
        <f t="shared" si="15"/>
        <v>Không hoàn thành</v>
      </c>
      <c r="G28" s="463"/>
      <c r="H28" s="19"/>
      <c r="I28" s="19" t="e">
        <f>VLOOKUP(H28,Sheet1!$B$2:$C$12,2,TRUE)</f>
        <v>#N/A</v>
      </c>
      <c r="J28" s="5"/>
      <c r="K28" s="19" t="e">
        <f>VLOOKUP(J28,Sheet1!$B$2:$C$12,2,TRUE)</f>
        <v>#N/A</v>
      </c>
      <c r="L28" s="5"/>
      <c r="M28" s="19" t="e">
        <f>VLOOKUP(L28,Sheet1!$B$2:$C$12,2,TRUE)</f>
        <v>#N/A</v>
      </c>
      <c r="N28" s="5"/>
      <c r="O28" s="19" t="e">
        <f>VLOOKUP(N28,Sheet1!$B$2:$C$12,2,TRUE)</f>
        <v>#N/A</v>
      </c>
      <c r="P28" s="5"/>
      <c r="Q28" s="19" t="e">
        <f>VLOOKUP(P28,Sheet1!$B$2:$C$12,2,TRUE)</f>
        <v>#N/A</v>
      </c>
      <c r="R28" s="5" t="e">
        <f t="shared" si="0"/>
        <v>#N/A</v>
      </c>
      <c r="S28" s="226">
        <f t="shared" si="1"/>
        <v>0</v>
      </c>
      <c r="T28" s="9" t="e">
        <f t="shared" si="2"/>
        <v>#N/A</v>
      </c>
      <c r="U28" s="5" t="e">
        <f t="shared" si="3"/>
        <v>#N/A</v>
      </c>
      <c r="V28" s="226">
        <f t="shared" si="4"/>
        <v>0</v>
      </c>
      <c r="W28" s="9" t="e">
        <f t="shared" si="5"/>
        <v>#N/A</v>
      </c>
      <c r="X28" s="227"/>
      <c r="Y28" s="9" t="e">
        <f t="shared" si="6"/>
        <v>#N/A</v>
      </c>
      <c r="Z28" s="9">
        <f t="shared" si="14"/>
        <v>0</v>
      </c>
      <c r="AA28" s="9" t="e">
        <f t="shared" si="7"/>
        <v>#N/A</v>
      </c>
      <c r="AB28" s="9" t="e">
        <f t="shared" si="8"/>
        <v>#N/A</v>
      </c>
      <c r="AC28" s="16"/>
      <c r="AD28" s="16"/>
      <c r="AE28" s="9"/>
      <c r="AF28" s="5"/>
      <c r="AG28" s="25"/>
      <c r="AH28" s="25"/>
    </row>
    <row r="29" spans="1:34" s="7" customFormat="1" ht="20.100000000000001" hidden="1" customHeight="1" x14ac:dyDescent="0.25">
      <c r="A29" s="459">
        <f t="shared" si="16"/>
        <v>17</v>
      </c>
      <c r="B29" s="471" t="s">
        <v>2</v>
      </c>
      <c r="C29" s="473" t="s">
        <v>447</v>
      </c>
      <c r="D29" s="461" t="str">
        <f>VLOOKUP(C29,' TH ĐG Trình HĐ'!$E$9:$AE$336,18,0)</f>
        <v>A2</v>
      </c>
      <c r="E29" s="461">
        <f>VLOOKUP($C29,' TH ĐG Trình HĐ'!$E$9:$AE$336,19,0)</f>
        <v>9</v>
      </c>
      <c r="F29" s="462" t="str">
        <f t="shared" si="15"/>
        <v>Không hoàn thành</v>
      </c>
      <c r="G29" s="463"/>
      <c r="H29" s="19"/>
      <c r="I29" s="19" t="e">
        <f>VLOOKUP(H29,Sheet1!$B$2:$C$12,2,TRUE)</f>
        <v>#N/A</v>
      </c>
      <c r="J29" s="5"/>
      <c r="K29" s="19" t="e">
        <f>VLOOKUP(J29,Sheet1!$B$2:$C$12,2,TRUE)</f>
        <v>#N/A</v>
      </c>
      <c r="L29" s="5"/>
      <c r="M29" s="19" t="e">
        <f>VLOOKUP(L29,Sheet1!$B$2:$C$12,2,TRUE)</f>
        <v>#N/A</v>
      </c>
      <c r="N29" s="5"/>
      <c r="O29" s="19" t="e">
        <f>VLOOKUP(N29,Sheet1!$B$2:$C$12,2,TRUE)</f>
        <v>#N/A</v>
      </c>
      <c r="P29" s="5"/>
      <c r="Q29" s="19" t="e">
        <f>VLOOKUP(P29,Sheet1!$B$2:$C$12,2,TRUE)</f>
        <v>#N/A</v>
      </c>
      <c r="R29" s="5" t="e">
        <f t="shared" si="0"/>
        <v>#N/A</v>
      </c>
      <c r="S29" s="226">
        <f t="shared" si="1"/>
        <v>0</v>
      </c>
      <c r="T29" s="9" t="e">
        <f t="shared" si="2"/>
        <v>#N/A</v>
      </c>
      <c r="U29" s="5" t="e">
        <f t="shared" si="3"/>
        <v>#N/A</v>
      </c>
      <c r="V29" s="226">
        <f t="shared" si="4"/>
        <v>0</v>
      </c>
      <c r="W29" s="9" t="e">
        <f t="shared" si="5"/>
        <v>#N/A</v>
      </c>
      <c r="X29" s="227"/>
      <c r="Y29" s="9" t="e">
        <f t="shared" si="6"/>
        <v>#N/A</v>
      </c>
      <c r="Z29" s="9">
        <f t="shared" si="14"/>
        <v>0</v>
      </c>
      <c r="AA29" s="9" t="e">
        <f t="shared" si="7"/>
        <v>#N/A</v>
      </c>
      <c r="AB29" s="9" t="e">
        <f t="shared" si="8"/>
        <v>#N/A</v>
      </c>
      <c r="AC29" s="16"/>
      <c r="AD29" s="16"/>
      <c r="AE29" s="9"/>
      <c r="AF29" s="5"/>
      <c r="AG29" s="25"/>
      <c r="AH29" s="25"/>
    </row>
    <row r="30" spans="1:34" s="7" customFormat="1" ht="20.100000000000001" hidden="1" customHeight="1" x14ac:dyDescent="0.25">
      <c r="A30" s="459">
        <f t="shared" si="16"/>
        <v>18</v>
      </c>
      <c r="B30" s="471" t="s">
        <v>59</v>
      </c>
      <c r="C30" s="473" t="s">
        <v>444</v>
      </c>
      <c r="D30" s="461" t="str">
        <f>VLOOKUP(C30,' TH ĐG Trình HĐ'!$E$9:$AE$336,18,0)</f>
        <v>A1</v>
      </c>
      <c r="E30" s="461">
        <f>VLOOKUP($C30,' TH ĐG Trình HĐ'!$E$9:$AE$336,19,0)</f>
        <v>10</v>
      </c>
      <c r="F30" s="462" t="str">
        <f t="shared" si="15"/>
        <v>Không hoàn thành</v>
      </c>
      <c r="G30" s="463"/>
      <c r="H30" s="19"/>
      <c r="I30" s="19" t="e">
        <f>VLOOKUP(H30,Sheet1!$B$2:$C$12,2,TRUE)</f>
        <v>#N/A</v>
      </c>
      <c r="J30" s="5"/>
      <c r="K30" s="19" t="e">
        <f>VLOOKUP(J30,Sheet1!$B$2:$C$12,2,TRUE)</f>
        <v>#N/A</v>
      </c>
      <c r="L30" s="5"/>
      <c r="M30" s="19" t="e">
        <f>VLOOKUP(L30,Sheet1!$B$2:$C$12,2,TRUE)</f>
        <v>#N/A</v>
      </c>
      <c r="N30" s="5"/>
      <c r="O30" s="19" t="e">
        <f>VLOOKUP(N30,Sheet1!$B$2:$C$12,2,TRUE)</f>
        <v>#N/A</v>
      </c>
      <c r="P30" s="5"/>
      <c r="Q30" s="19" t="e">
        <f>VLOOKUP(P30,Sheet1!$B$2:$C$12,2,TRUE)</f>
        <v>#N/A</v>
      </c>
      <c r="R30" s="5" t="e">
        <f t="shared" si="0"/>
        <v>#N/A</v>
      </c>
      <c r="S30" s="226">
        <f t="shared" si="1"/>
        <v>0</v>
      </c>
      <c r="T30" s="9" t="e">
        <f t="shared" si="2"/>
        <v>#N/A</v>
      </c>
      <c r="U30" s="5" t="e">
        <f t="shared" si="3"/>
        <v>#N/A</v>
      </c>
      <c r="V30" s="226">
        <f t="shared" si="4"/>
        <v>0</v>
      </c>
      <c r="W30" s="9" t="e">
        <f t="shared" si="5"/>
        <v>#N/A</v>
      </c>
      <c r="X30" s="227"/>
      <c r="Y30" s="9" t="e">
        <f t="shared" si="6"/>
        <v>#N/A</v>
      </c>
      <c r="Z30" s="9">
        <f t="shared" si="14"/>
        <v>0</v>
      </c>
      <c r="AA30" s="9" t="e">
        <f t="shared" si="7"/>
        <v>#N/A</v>
      </c>
      <c r="AB30" s="9" t="e">
        <f t="shared" si="8"/>
        <v>#N/A</v>
      </c>
      <c r="AC30" s="16"/>
      <c r="AD30" s="16"/>
      <c r="AE30" s="9"/>
      <c r="AF30" s="5"/>
      <c r="AG30" s="25"/>
      <c r="AH30" s="25"/>
    </row>
    <row r="31" spans="1:34" s="7" customFormat="1" ht="20.100000000000001" hidden="1" customHeight="1" x14ac:dyDescent="0.25">
      <c r="A31" s="459">
        <f t="shared" si="16"/>
        <v>19</v>
      </c>
      <c r="B31" s="471" t="s">
        <v>62</v>
      </c>
      <c r="C31" s="473" t="s">
        <v>445</v>
      </c>
      <c r="D31" s="461" t="str">
        <f>VLOOKUP(C31,' TH ĐG Trình HĐ'!$E$9:$AE$336,18,0)</f>
        <v>A1</v>
      </c>
      <c r="E31" s="461">
        <f>VLOOKUP($C31,' TH ĐG Trình HĐ'!$E$9:$AE$336,19,0)</f>
        <v>10</v>
      </c>
      <c r="F31" s="462" t="str">
        <f t="shared" si="15"/>
        <v>Không hoàn thành</v>
      </c>
      <c r="G31" s="463"/>
      <c r="H31" s="19"/>
      <c r="I31" s="19" t="e">
        <f>VLOOKUP(H31,Sheet1!$B$2:$C$12,2,TRUE)</f>
        <v>#N/A</v>
      </c>
      <c r="J31" s="5"/>
      <c r="K31" s="19" t="e">
        <f>VLOOKUP(J31,Sheet1!$B$2:$C$12,2,TRUE)</f>
        <v>#N/A</v>
      </c>
      <c r="L31" s="5"/>
      <c r="M31" s="19" t="e">
        <f>VLOOKUP(L31,Sheet1!$B$2:$C$12,2,TRUE)</f>
        <v>#N/A</v>
      </c>
      <c r="N31" s="5"/>
      <c r="O31" s="19" t="e">
        <f>VLOOKUP(N31,Sheet1!$B$2:$C$12,2,TRUE)</f>
        <v>#N/A</v>
      </c>
      <c r="P31" s="5"/>
      <c r="Q31" s="19" t="e">
        <f>VLOOKUP(P31,Sheet1!$B$2:$C$12,2,TRUE)</f>
        <v>#N/A</v>
      </c>
      <c r="R31" s="5" t="e">
        <f t="shared" si="0"/>
        <v>#N/A</v>
      </c>
      <c r="S31" s="226">
        <f t="shared" si="1"/>
        <v>0</v>
      </c>
      <c r="T31" s="9" t="e">
        <f t="shared" si="2"/>
        <v>#N/A</v>
      </c>
      <c r="U31" s="5" t="e">
        <f t="shared" si="3"/>
        <v>#N/A</v>
      </c>
      <c r="V31" s="226">
        <f t="shared" si="4"/>
        <v>0</v>
      </c>
      <c r="W31" s="9" t="e">
        <f t="shared" si="5"/>
        <v>#N/A</v>
      </c>
      <c r="X31" s="227"/>
      <c r="Y31" s="9" t="e">
        <f t="shared" si="6"/>
        <v>#N/A</v>
      </c>
      <c r="Z31" s="9">
        <f t="shared" si="14"/>
        <v>0</v>
      </c>
      <c r="AA31" s="9" t="e">
        <f t="shared" si="7"/>
        <v>#N/A</v>
      </c>
      <c r="AB31" s="9" t="e">
        <f t="shared" si="8"/>
        <v>#N/A</v>
      </c>
      <c r="AC31" s="16"/>
      <c r="AD31" s="16"/>
      <c r="AE31" s="9"/>
      <c r="AF31" s="5"/>
      <c r="AG31" s="25"/>
      <c r="AH31" s="25"/>
    </row>
    <row r="32" spans="1:34" s="7" customFormat="1" ht="20.100000000000001" hidden="1" customHeight="1" x14ac:dyDescent="0.25">
      <c r="A32" s="459">
        <f t="shared" si="16"/>
        <v>20</v>
      </c>
      <c r="B32" s="471" t="s">
        <v>280</v>
      </c>
      <c r="C32" s="473" t="s">
        <v>451</v>
      </c>
      <c r="D32" s="461" t="str">
        <f>VLOOKUP(C32,' TH ĐG Trình HĐ'!$E$9:$AE$336,18,0)</f>
        <v>A3</v>
      </c>
      <c r="E32" s="461">
        <f>VLOOKUP($C32,' TH ĐG Trình HĐ'!$E$9:$AE$336,19,0)</f>
        <v>8</v>
      </c>
      <c r="F32" s="462" t="str">
        <f t="shared" si="15"/>
        <v>Không hoàn thành</v>
      </c>
      <c r="G32" s="463"/>
      <c r="H32" s="19"/>
      <c r="I32" s="19" t="e">
        <f>VLOOKUP(H32,Sheet1!$B$2:$C$12,2,TRUE)</f>
        <v>#N/A</v>
      </c>
      <c r="J32" s="5"/>
      <c r="K32" s="19" t="e">
        <f>VLOOKUP(J32,Sheet1!$B$2:$C$12,2,TRUE)</f>
        <v>#N/A</v>
      </c>
      <c r="L32" s="5"/>
      <c r="M32" s="19" t="e">
        <f>VLOOKUP(L32,Sheet1!$B$2:$C$12,2,TRUE)</f>
        <v>#N/A</v>
      </c>
      <c r="N32" s="5"/>
      <c r="O32" s="19" t="e">
        <f>VLOOKUP(N32,Sheet1!$B$2:$C$12,2,TRUE)</f>
        <v>#N/A</v>
      </c>
      <c r="P32" s="5"/>
      <c r="Q32" s="19" t="e">
        <f>VLOOKUP(P32,Sheet1!$B$2:$C$12,2,TRUE)</f>
        <v>#N/A</v>
      </c>
      <c r="R32" s="5" t="e">
        <f t="shared" si="0"/>
        <v>#N/A</v>
      </c>
      <c r="S32" s="226">
        <f t="shared" si="1"/>
        <v>0</v>
      </c>
      <c r="T32" s="9" t="e">
        <f t="shared" si="2"/>
        <v>#N/A</v>
      </c>
      <c r="U32" s="5" t="e">
        <f t="shared" si="3"/>
        <v>#N/A</v>
      </c>
      <c r="V32" s="226">
        <f t="shared" si="4"/>
        <v>0</v>
      </c>
      <c r="W32" s="9" t="e">
        <f t="shared" si="5"/>
        <v>#N/A</v>
      </c>
      <c r="X32" s="227"/>
      <c r="Y32" s="9" t="e">
        <f t="shared" si="6"/>
        <v>#N/A</v>
      </c>
      <c r="Z32" s="9">
        <f t="shared" si="14"/>
        <v>0</v>
      </c>
      <c r="AA32" s="9" t="e">
        <f t="shared" si="7"/>
        <v>#N/A</v>
      </c>
      <c r="AB32" s="9" t="e">
        <f t="shared" si="8"/>
        <v>#N/A</v>
      </c>
      <c r="AC32" s="16"/>
      <c r="AD32" s="16"/>
      <c r="AE32" s="9"/>
      <c r="AF32" s="5"/>
      <c r="AG32" s="25"/>
      <c r="AH32" s="25"/>
    </row>
    <row r="33" spans="1:34" s="7" customFormat="1" ht="20.100000000000001" hidden="1" customHeight="1" x14ac:dyDescent="0.25">
      <c r="A33" s="459">
        <f t="shared" si="16"/>
        <v>21</v>
      </c>
      <c r="B33" s="471" t="s">
        <v>60</v>
      </c>
      <c r="C33" s="474" t="s">
        <v>446</v>
      </c>
      <c r="D33" s="461" t="str">
        <f>VLOOKUP(C33,' TH ĐG Trình HĐ'!$E$9:$AE$336,18,0)</f>
        <v>A3</v>
      </c>
      <c r="E33" s="461">
        <f>VLOOKUP($C33,' TH ĐG Trình HĐ'!$E$9:$AE$336,19,0)</f>
        <v>8</v>
      </c>
      <c r="F33" s="462" t="str">
        <f t="shared" si="15"/>
        <v>Không hoàn thành</v>
      </c>
      <c r="G33" s="463"/>
      <c r="H33" s="19"/>
      <c r="I33" s="19" t="e">
        <f>VLOOKUP(H33,Sheet1!$B$2:$C$12,2,TRUE)</f>
        <v>#N/A</v>
      </c>
      <c r="J33" s="5"/>
      <c r="K33" s="19" t="e">
        <f>VLOOKUP(J33,Sheet1!$B$2:$C$12,2,TRUE)</f>
        <v>#N/A</v>
      </c>
      <c r="L33" s="5"/>
      <c r="M33" s="19" t="e">
        <f>VLOOKUP(L33,Sheet1!$B$2:$C$12,2,TRUE)</f>
        <v>#N/A</v>
      </c>
      <c r="N33" s="5"/>
      <c r="O33" s="19" t="e">
        <f>VLOOKUP(N33,Sheet1!$B$2:$C$12,2,TRUE)</f>
        <v>#N/A</v>
      </c>
      <c r="P33" s="5"/>
      <c r="Q33" s="19" t="e">
        <f>VLOOKUP(P33,Sheet1!$B$2:$C$12,2,TRUE)</f>
        <v>#N/A</v>
      </c>
      <c r="R33" s="5" t="e">
        <f t="shared" si="0"/>
        <v>#N/A</v>
      </c>
      <c r="S33" s="226">
        <f t="shared" si="1"/>
        <v>0</v>
      </c>
      <c r="T33" s="9" t="e">
        <f t="shared" si="2"/>
        <v>#N/A</v>
      </c>
      <c r="U33" s="5" t="e">
        <f t="shared" si="3"/>
        <v>#N/A</v>
      </c>
      <c r="V33" s="226">
        <f t="shared" si="4"/>
        <v>0</v>
      </c>
      <c r="W33" s="9" t="e">
        <f t="shared" si="5"/>
        <v>#N/A</v>
      </c>
      <c r="X33" s="227"/>
      <c r="Y33" s="9" t="e">
        <f t="shared" si="6"/>
        <v>#N/A</v>
      </c>
      <c r="Z33" s="9">
        <f t="shared" si="14"/>
        <v>0</v>
      </c>
      <c r="AA33" s="9" t="e">
        <f t="shared" si="7"/>
        <v>#N/A</v>
      </c>
      <c r="AB33" s="9" t="e">
        <f t="shared" si="8"/>
        <v>#N/A</v>
      </c>
      <c r="AC33" s="16"/>
      <c r="AD33" s="16"/>
      <c r="AE33" s="9"/>
      <c r="AF33" s="5"/>
      <c r="AG33" s="26"/>
      <c r="AH33" s="26"/>
    </row>
    <row r="34" spans="1:34" s="7" customFormat="1" ht="20.100000000000001" hidden="1" customHeight="1" x14ac:dyDescent="0.25">
      <c r="A34" s="459">
        <f t="shared" si="16"/>
        <v>22</v>
      </c>
      <c r="B34" s="471" t="s">
        <v>30</v>
      </c>
      <c r="C34" s="473" t="s">
        <v>450</v>
      </c>
      <c r="D34" s="461" t="str">
        <f>VLOOKUP(C34,' TH ĐG Trình HĐ'!$E$9:$AE$336,18,0)</f>
        <v>A1</v>
      </c>
      <c r="E34" s="461">
        <f>VLOOKUP($C34,' TH ĐG Trình HĐ'!$E$9:$AE$336,19,0)</f>
        <v>10</v>
      </c>
      <c r="F34" s="462" t="str">
        <f t="shared" si="15"/>
        <v>Không hoàn thành</v>
      </c>
      <c r="G34" s="463"/>
      <c r="H34" s="19"/>
      <c r="I34" s="19" t="e">
        <f>VLOOKUP(H34,Sheet1!$B$2:$C$12,2,TRUE)</f>
        <v>#N/A</v>
      </c>
      <c r="J34" s="5"/>
      <c r="K34" s="19" t="e">
        <f>VLOOKUP(J34,Sheet1!$B$2:$C$12,2,TRUE)</f>
        <v>#N/A</v>
      </c>
      <c r="L34" s="5"/>
      <c r="M34" s="19" t="e">
        <f>VLOOKUP(L34,Sheet1!$B$2:$C$12,2,TRUE)</f>
        <v>#N/A</v>
      </c>
      <c r="N34" s="5"/>
      <c r="O34" s="19" t="e">
        <f>VLOOKUP(N34,Sheet1!$B$2:$C$12,2,TRUE)</f>
        <v>#N/A</v>
      </c>
      <c r="P34" s="5"/>
      <c r="Q34" s="19" t="e">
        <f>VLOOKUP(P34,Sheet1!$B$2:$C$12,2,TRUE)</f>
        <v>#N/A</v>
      </c>
      <c r="R34" s="5" t="e">
        <f t="shared" si="0"/>
        <v>#N/A</v>
      </c>
      <c r="S34" s="226">
        <f t="shared" si="1"/>
        <v>0</v>
      </c>
      <c r="T34" s="9" t="e">
        <f t="shared" si="2"/>
        <v>#N/A</v>
      </c>
      <c r="U34" s="5" t="e">
        <f t="shared" si="3"/>
        <v>#N/A</v>
      </c>
      <c r="V34" s="226">
        <f t="shared" si="4"/>
        <v>0</v>
      </c>
      <c r="W34" s="9" t="e">
        <f t="shared" si="5"/>
        <v>#N/A</v>
      </c>
      <c r="X34" s="227"/>
      <c r="Y34" s="9" t="e">
        <f t="shared" si="6"/>
        <v>#N/A</v>
      </c>
      <c r="Z34" s="9">
        <f t="shared" si="14"/>
        <v>0</v>
      </c>
      <c r="AA34" s="9" t="e">
        <f t="shared" si="7"/>
        <v>#N/A</v>
      </c>
      <c r="AB34" s="9" t="e">
        <f t="shared" si="8"/>
        <v>#N/A</v>
      </c>
      <c r="AC34" s="16"/>
      <c r="AD34" s="16"/>
      <c r="AE34" s="9"/>
      <c r="AF34" s="5"/>
      <c r="AG34" s="26"/>
      <c r="AH34" s="25"/>
    </row>
    <row r="35" spans="1:34" s="7" customFormat="1" ht="20.100000000000001" hidden="1" customHeight="1" x14ac:dyDescent="0.25">
      <c r="A35" s="459">
        <f t="shared" si="16"/>
        <v>23</v>
      </c>
      <c r="B35" s="471" t="s">
        <v>344</v>
      </c>
      <c r="C35" s="473" t="s">
        <v>448</v>
      </c>
      <c r="D35" s="461" t="str">
        <f>VLOOKUP(C35,' TH ĐG Trình HĐ'!$E$9:$AE$336,18,0)</f>
        <v>A3</v>
      </c>
      <c r="E35" s="461">
        <f>VLOOKUP($C35,' TH ĐG Trình HĐ'!$E$9:$AE$336,19,0)</f>
        <v>8</v>
      </c>
      <c r="F35" s="462" t="str">
        <f t="shared" si="15"/>
        <v>Không hoàn thành</v>
      </c>
      <c r="G35" s="475"/>
      <c r="H35" s="19"/>
      <c r="I35" s="19" t="e">
        <f>VLOOKUP(H35,Sheet1!$B$2:$C$12,2,TRUE)</f>
        <v>#N/A</v>
      </c>
      <c r="J35" s="5"/>
      <c r="K35" s="19" t="e">
        <f>VLOOKUP(J35,Sheet1!$B$2:$C$12,2,TRUE)</f>
        <v>#N/A</v>
      </c>
      <c r="L35" s="5"/>
      <c r="M35" s="19" t="e">
        <f>VLOOKUP(L35,Sheet1!$B$2:$C$12,2,TRUE)</f>
        <v>#N/A</v>
      </c>
      <c r="N35" s="5"/>
      <c r="O35" s="19" t="e">
        <f>VLOOKUP(N35,Sheet1!$B$2:$C$12,2,TRUE)</f>
        <v>#N/A</v>
      </c>
      <c r="P35" s="5"/>
      <c r="Q35" s="19" t="e">
        <f>VLOOKUP(P35,Sheet1!$B$2:$C$12,2,TRUE)</f>
        <v>#N/A</v>
      </c>
      <c r="R35" s="5" t="e">
        <f t="shared" si="0"/>
        <v>#N/A</v>
      </c>
      <c r="S35" s="226">
        <f t="shared" si="1"/>
        <v>0</v>
      </c>
      <c r="T35" s="9" t="e">
        <f t="shared" si="2"/>
        <v>#N/A</v>
      </c>
      <c r="U35" s="5" t="e">
        <f t="shared" si="3"/>
        <v>#N/A</v>
      </c>
      <c r="V35" s="226">
        <f t="shared" si="4"/>
        <v>0</v>
      </c>
      <c r="W35" s="9" t="e">
        <f t="shared" si="5"/>
        <v>#N/A</v>
      </c>
      <c r="X35" s="227"/>
      <c r="Y35" s="9" t="e">
        <f t="shared" si="6"/>
        <v>#N/A</v>
      </c>
      <c r="Z35" s="9">
        <f t="shared" si="14"/>
        <v>0</v>
      </c>
      <c r="AA35" s="9" t="e">
        <f t="shared" si="7"/>
        <v>#N/A</v>
      </c>
      <c r="AB35" s="19" t="s">
        <v>799</v>
      </c>
      <c r="AC35" s="16"/>
      <c r="AD35" s="16"/>
      <c r="AE35" s="9"/>
      <c r="AF35" s="5"/>
      <c r="AG35" s="119"/>
      <c r="AH35" s="25"/>
    </row>
    <row r="36" spans="1:34" s="7" customFormat="1" ht="20.100000000000001" hidden="1" customHeight="1" x14ac:dyDescent="0.25">
      <c r="A36" s="459">
        <f t="shared" si="16"/>
        <v>24</v>
      </c>
      <c r="B36" s="471" t="s">
        <v>253</v>
      </c>
      <c r="C36" s="473" t="s">
        <v>449</v>
      </c>
      <c r="D36" s="461" t="str">
        <f>VLOOKUP(C36,' TH ĐG Trình HĐ'!$E$9:$AE$336,18,0)</f>
        <v>A3</v>
      </c>
      <c r="E36" s="461">
        <f>VLOOKUP($C36,' TH ĐG Trình HĐ'!$E$9:$AE$336,19,0)</f>
        <v>8</v>
      </c>
      <c r="F36" s="462" t="str">
        <f t="shared" si="15"/>
        <v>Không hoàn thành</v>
      </c>
      <c r="G36" s="476"/>
      <c r="H36" s="19"/>
      <c r="I36" s="19" t="e">
        <f>VLOOKUP(H36,Sheet1!$B$2:$C$12,2,TRUE)</f>
        <v>#N/A</v>
      </c>
      <c r="J36" s="5"/>
      <c r="K36" s="19" t="e">
        <f>VLOOKUP(J36,Sheet1!$B$2:$C$12,2,TRUE)</f>
        <v>#N/A</v>
      </c>
      <c r="L36" s="5"/>
      <c r="M36" s="19" t="e">
        <f>VLOOKUP(L36,Sheet1!$B$2:$C$12,2,TRUE)</f>
        <v>#N/A</v>
      </c>
      <c r="N36" s="5"/>
      <c r="O36" s="19" t="e">
        <f>VLOOKUP(N36,Sheet1!$B$2:$C$12,2,TRUE)</f>
        <v>#N/A</v>
      </c>
      <c r="P36" s="5"/>
      <c r="Q36" s="19" t="e">
        <f>VLOOKUP(P36,Sheet1!$B$2:$C$12,2,TRUE)</f>
        <v>#N/A</v>
      </c>
      <c r="R36" s="5" t="e">
        <f t="shared" si="0"/>
        <v>#N/A</v>
      </c>
      <c r="S36" s="226">
        <f t="shared" si="1"/>
        <v>0</v>
      </c>
      <c r="T36" s="9" t="e">
        <f t="shared" si="2"/>
        <v>#N/A</v>
      </c>
      <c r="U36" s="5"/>
      <c r="V36" s="226"/>
      <c r="W36" s="9"/>
      <c r="X36" s="227" t="s">
        <v>835</v>
      </c>
      <c r="Y36" s="9" t="e">
        <f t="shared" si="6"/>
        <v>#N/A</v>
      </c>
      <c r="Z36" s="9">
        <f t="shared" si="14"/>
        <v>0</v>
      </c>
      <c r="AA36" s="9" t="e">
        <f t="shared" si="7"/>
        <v>#N/A</v>
      </c>
      <c r="AB36" s="19" t="s">
        <v>799</v>
      </c>
      <c r="AC36" s="16"/>
      <c r="AD36" s="16"/>
      <c r="AE36" s="9"/>
      <c r="AF36" s="5"/>
      <c r="AG36" s="121"/>
      <c r="AH36" s="25"/>
    </row>
    <row r="37" spans="1:34" s="7" customFormat="1" ht="20.100000000000001" hidden="1" customHeight="1" x14ac:dyDescent="0.25">
      <c r="A37" s="453" t="s">
        <v>861</v>
      </c>
      <c r="B37" s="465" t="s">
        <v>862</v>
      </c>
      <c r="C37" s="453"/>
      <c r="D37" s="461"/>
      <c r="E37" s="466"/>
      <c r="F37" s="467">
        <f>COUNTA($F$38:$F$42)</f>
        <v>5</v>
      </c>
      <c r="G37" s="468" t="str">
        <f xml:space="preserve"> (COUNTIF($F$38:$F$42, "Hoàn thành xuất sắc nhiệm vụ") &amp; " Xuất sắc") &amp;" + "&amp; (COUNTIF($F$38:$F$42, "Hoàn thành tốt nhiệm vụ") &amp; " Tốt")</f>
        <v>0 Xuất sắc + 0 Tốt</v>
      </c>
      <c r="H37" s="19"/>
      <c r="I37" s="19" t="e">
        <f>VLOOKUP(H37,Sheet1!$B$2:$C$12,2,TRUE)</f>
        <v>#N/A</v>
      </c>
      <c r="J37" s="5"/>
      <c r="K37" s="19" t="e">
        <f>VLOOKUP(J37,Sheet1!$B$2:$C$12,2,TRUE)</f>
        <v>#N/A</v>
      </c>
      <c r="L37" s="5"/>
      <c r="M37" s="19" t="e">
        <f>VLOOKUP(L37,Sheet1!$B$2:$C$12,2,TRUE)</f>
        <v>#N/A</v>
      </c>
      <c r="N37" s="5"/>
      <c r="O37" s="19" t="e">
        <f>VLOOKUP(N37,Sheet1!$B$2:$C$12,2,TRUE)</f>
        <v>#N/A</v>
      </c>
      <c r="P37" s="5"/>
      <c r="Q37" s="19" t="e">
        <f>VLOOKUP(P37,Sheet1!$B$2:$C$12,2,TRUE)</f>
        <v>#N/A</v>
      </c>
      <c r="R37" s="5" t="e">
        <f t="shared" si="0"/>
        <v>#N/A</v>
      </c>
      <c r="S37" s="226">
        <f t="shared" si="1"/>
        <v>0</v>
      </c>
      <c r="T37" s="9" t="e">
        <f t="shared" si="2"/>
        <v>#N/A</v>
      </c>
      <c r="U37" s="5" t="e">
        <f t="shared" si="3"/>
        <v>#N/A</v>
      </c>
      <c r="V37" s="226">
        <f t="shared" si="4"/>
        <v>0</v>
      </c>
      <c r="W37" s="9" t="e">
        <f t="shared" ref="W37:W44" si="17">IF(V37&gt;=3,"Không hoàn thành",IF(AND($U37&gt;=8,$U37&lt;=10,V37=0),"Xuất sắc",IF(AND($U37&gt;=8,$U37&lt;=10,V37=1),"Tốt",IF(AND($U37&gt;=8,$U37&lt;=10,V37=2),"Hoàn thành",IF(AND($U37&gt;6,$U37&lt;8,V37&lt;=1),"Tốt",IF(AND($U37&gt;6,$U37&lt;8,V37=2),"Hoàn thành",IF(AND($U37&gt;=5,$U37&lt;=6,V37&lt;=2),"Hoàn thành",IF(AND($U37&lt;5,V37&gt;3),"Không hoàn thành",""))))))))</f>
        <v>#N/A</v>
      </c>
      <c r="X37" s="227"/>
      <c r="Y37" s="9" t="e">
        <f t="shared" si="6"/>
        <v>#N/A</v>
      </c>
      <c r="Z37" s="9">
        <f t="shared" si="14"/>
        <v>0</v>
      </c>
      <c r="AA37" s="9" t="e">
        <f t="shared" si="7"/>
        <v>#N/A</v>
      </c>
      <c r="AB37" s="9" t="e">
        <f>IF($Z37=1,"Không đạt LĐTT",IF(OR($AA37= "Xuất sắc", $AA37="Tốt"),"Đạt LĐTT","Không đạt LĐTT"))</f>
        <v>#N/A</v>
      </c>
      <c r="AC37" s="5"/>
      <c r="AD37" s="5"/>
      <c r="AE37" s="9"/>
      <c r="AF37" s="5"/>
      <c r="AG37" s="25"/>
      <c r="AH37" s="25"/>
    </row>
    <row r="38" spans="1:34" s="7" customFormat="1" ht="20.100000000000001" hidden="1" customHeight="1" x14ac:dyDescent="0.25">
      <c r="A38" s="459">
        <v>25</v>
      </c>
      <c r="B38" s="471" t="s">
        <v>126</v>
      </c>
      <c r="C38" s="473" t="s">
        <v>454</v>
      </c>
      <c r="D38" s="461" t="str">
        <f>VLOOKUP(C38,' TH ĐG Trình HĐ'!$E$9:$AE$336,18,0)</f>
        <v>A3</v>
      </c>
      <c r="E38" s="461">
        <f>VLOOKUP($C38,' TH ĐG Trình HĐ'!$E$9:$AE$336,19,0)</f>
        <v>8</v>
      </c>
      <c r="F38" s="462" t="str">
        <f t="shared" si="15"/>
        <v>Không hoàn thành</v>
      </c>
      <c r="G38" s="463"/>
      <c r="H38" s="19"/>
      <c r="I38" s="19" t="e">
        <f>VLOOKUP(H38,Sheet1!$B$2:$C$12,2,TRUE)</f>
        <v>#N/A</v>
      </c>
      <c r="J38" s="5"/>
      <c r="K38" s="19" t="e">
        <f>VLOOKUP(J38,Sheet1!$B$2:$C$12,2,TRUE)</f>
        <v>#N/A</v>
      </c>
      <c r="L38" s="5"/>
      <c r="M38" s="19" t="e">
        <f>VLOOKUP(L38,Sheet1!$B$2:$C$12,2,TRUE)</f>
        <v>#N/A</v>
      </c>
      <c r="N38" s="5"/>
      <c r="O38" s="19" t="e">
        <f>VLOOKUP(N38,Sheet1!$B$2:$C$12,2,TRUE)</f>
        <v>#N/A</v>
      </c>
      <c r="P38" s="5"/>
      <c r="Q38" s="19" t="e">
        <f>VLOOKUP(P38,Sheet1!$B$2:$C$12,2,TRUE)</f>
        <v>#N/A</v>
      </c>
      <c r="R38" s="5" t="e">
        <f t="shared" si="0"/>
        <v>#N/A</v>
      </c>
      <c r="S38" s="226">
        <f t="shared" si="1"/>
        <v>0</v>
      </c>
      <c r="T38" s="9" t="e">
        <f t="shared" si="2"/>
        <v>#N/A</v>
      </c>
      <c r="U38" s="5" t="e">
        <f t="shared" si="3"/>
        <v>#N/A</v>
      </c>
      <c r="V38" s="226">
        <f t="shared" si="4"/>
        <v>0</v>
      </c>
      <c r="W38" s="9" t="e">
        <f t="shared" si="17"/>
        <v>#N/A</v>
      </c>
      <c r="X38" s="227"/>
      <c r="Y38" s="9" t="e">
        <f t="shared" si="6"/>
        <v>#N/A</v>
      </c>
      <c r="Z38" s="9">
        <f t="shared" si="14"/>
        <v>0</v>
      </c>
      <c r="AA38" s="9" t="e">
        <f t="shared" si="7"/>
        <v>#N/A</v>
      </c>
      <c r="AB38" s="9" t="e">
        <f>IF($Z38=1,"Không đạt LĐTT",IF(OR($AA38= "Xuất sắc", $AA38="Tốt"),"Đạt LĐTT","Không đạt LĐTT"))</f>
        <v>#N/A</v>
      </c>
      <c r="AC38" s="5"/>
      <c r="AD38" s="5"/>
      <c r="AE38" s="9"/>
      <c r="AF38" s="5"/>
      <c r="AG38" s="25"/>
      <c r="AH38" s="25"/>
    </row>
    <row r="39" spans="1:34" s="7" customFormat="1" ht="20.100000000000001" hidden="1" customHeight="1" x14ac:dyDescent="0.25">
      <c r="A39" s="459">
        <f>A38+1</f>
        <v>26</v>
      </c>
      <c r="B39" s="471" t="s">
        <v>5</v>
      </c>
      <c r="C39" s="473" t="s">
        <v>455</v>
      </c>
      <c r="D39" s="461" t="str">
        <f>VLOOKUP(C39,' TH ĐG Trình HĐ'!$E$9:$AE$336,18,0)</f>
        <v>A3</v>
      </c>
      <c r="E39" s="461">
        <f>VLOOKUP($C39,' TH ĐG Trình HĐ'!$E$9:$AE$336,19,0)</f>
        <v>8</v>
      </c>
      <c r="F39" s="462" t="str">
        <f t="shared" si="15"/>
        <v>Không hoàn thành</v>
      </c>
      <c r="G39" s="463"/>
      <c r="H39" s="19"/>
      <c r="I39" s="19" t="e">
        <f>VLOOKUP(H39,Sheet1!$B$2:$C$12,2,TRUE)</f>
        <v>#N/A</v>
      </c>
      <c r="J39" s="5"/>
      <c r="K39" s="19" t="e">
        <f>VLOOKUP(J39,Sheet1!$B$2:$C$12,2,TRUE)</f>
        <v>#N/A</v>
      </c>
      <c r="L39" s="5"/>
      <c r="M39" s="19" t="e">
        <f>VLOOKUP(L39,Sheet1!$B$2:$C$12,2,TRUE)</f>
        <v>#N/A</v>
      </c>
      <c r="N39" s="5"/>
      <c r="O39" s="19" t="e">
        <f>VLOOKUP(N39,Sheet1!$B$2:$C$12,2,TRUE)</f>
        <v>#N/A</v>
      </c>
      <c r="P39" s="5"/>
      <c r="Q39" s="19" t="e">
        <f>VLOOKUP(P39,Sheet1!$B$2:$C$12,2,TRUE)</f>
        <v>#N/A</v>
      </c>
      <c r="R39" s="5" t="e">
        <f t="shared" si="0"/>
        <v>#N/A</v>
      </c>
      <c r="S39" s="226">
        <f t="shared" si="1"/>
        <v>0</v>
      </c>
      <c r="T39" s="9" t="e">
        <f t="shared" si="2"/>
        <v>#N/A</v>
      </c>
      <c r="U39" s="5" t="e">
        <f t="shared" si="3"/>
        <v>#N/A</v>
      </c>
      <c r="V39" s="226">
        <f t="shared" si="4"/>
        <v>0</v>
      </c>
      <c r="W39" s="9" t="e">
        <f t="shared" si="17"/>
        <v>#N/A</v>
      </c>
      <c r="X39" s="227"/>
      <c r="Y39" s="9" t="e">
        <f t="shared" si="6"/>
        <v>#N/A</v>
      </c>
      <c r="Z39" s="9">
        <f t="shared" si="14"/>
        <v>0</v>
      </c>
      <c r="AA39" s="9" t="e">
        <f t="shared" si="7"/>
        <v>#N/A</v>
      </c>
      <c r="AB39" s="9" t="e">
        <f>IF($Z39=1,"Không đạt LĐTT",IF(OR($AA39= "Xuất sắc", $AA39="Tốt"),"Đạt LĐTT","Không đạt LĐTT"))</f>
        <v>#N/A</v>
      </c>
      <c r="AC39" s="5"/>
      <c r="AD39" s="5"/>
      <c r="AE39" s="9"/>
      <c r="AF39" s="5"/>
      <c r="AG39" s="25"/>
      <c r="AH39" s="25"/>
    </row>
    <row r="40" spans="1:34" s="7" customFormat="1" ht="20.100000000000001" hidden="1" customHeight="1" x14ac:dyDescent="0.25">
      <c r="A40" s="459">
        <f t="shared" ref="A40:A42" si="18">A39+1</f>
        <v>27</v>
      </c>
      <c r="B40" s="471" t="s">
        <v>212</v>
      </c>
      <c r="C40" s="473" t="s">
        <v>452</v>
      </c>
      <c r="D40" s="461" t="str">
        <f>VLOOKUP(C40,' TH ĐG Trình HĐ'!$E$9:$AE$336,18,0)</f>
        <v>A3</v>
      </c>
      <c r="E40" s="461">
        <f>VLOOKUP($C40,' TH ĐG Trình HĐ'!$E$9:$AE$336,19,0)</f>
        <v>8</v>
      </c>
      <c r="F40" s="462" t="str">
        <f t="shared" si="15"/>
        <v>Không hoàn thành</v>
      </c>
      <c r="G40" s="475"/>
      <c r="H40" s="17"/>
      <c r="I40" s="19">
        <v>7</v>
      </c>
      <c r="J40" s="5"/>
      <c r="K40" s="19">
        <v>7</v>
      </c>
      <c r="L40" s="5"/>
      <c r="M40" s="19">
        <v>7</v>
      </c>
      <c r="N40" s="5"/>
      <c r="O40" s="19" t="e">
        <f>VLOOKUP(N40,Sheet1!$B$2:$C$12,2,TRUE)</f>
        <v>#N/A</v>
      </c>
      <c r="P40" s="5"/>
      <c r="Q40" s="19" t="e">
        <f>VLOOKUP(P40,Sheet1!$B$2:$C$12,2,TRUE)</f>
        <v>#N/A</v>
      </c>
      <c r="R40" s="5" t="e">
        <f t="shared" si="0"/>
        <v>#N/A</v>
      </c>
      <c r="S40" s="226">
        <f t="shared" si="1"/>
        <v>0</v>
      </c>
      <c r="T40" s="9" t="e">
        <f t="shared" si="2"/>
        <v>#N/A</v>
      </c>
      <c r="U40" s="5" t="e">
        <f t="shared" si="3"/>
        <v>#N/A</v>
      </c>
      <c r="V40" s="226">
        <f t="shared" si="4"/>
        <v>0</v>
      </c>
      <c r="W40" s="9" t="e">
        <f t="shared" si="17"/>
        <v>#N/A</v>
      </c>
      <c r="X40" s="227" t="s">
        <v>834</v>
      </c>
      <c r="Y40" s="9" t="e">
        <f t="shared" si="6"/>
        <v>#N/A</v>
      </c>
      <c r="Z40" s="9">
        <f t="shared" si="14"/>
        <v>0</v>
      </c>
      <c r="AA40" s="9" t="e">
        <f t="shared" si="7"/>
        <v>#N/A</v>
      </c>
      <c r="AB40" s="9" t="s">
        <v>801</v>
      </c>
      <c r="AC40" s="5"/>
      <c r="AD40" s="5"/>
      <c r="AE40" s="9"/>
      <c r="AF40" s="5"/>
      <c r="AG40" s="119"/>
      <c r="AH40" s="26"/>
    </row>
    <row r="41" spans="1:34" s="7" customFormat="1" ht="20.100000000000001" hidden="1" customHeight="1" x14ac:dyDescent="0.25">
      <c r="A41" s="459">
        <f t="shared" si="18"/>
        <v>28</v>
      </c>
      <c r="B41" s="471" t="s">
        <v>272</v>
      </c>
      <c r="C41" s="473" t="s">
        <v>453</v>
      </c>
      <c r="D41" s="477" t="str">
        <f>VLOOKUP(C41,' TH ĐG Trình HĐ'!$E$9:$AE$336,18,0)</f>
        <v>A2</v>
      </c>
      <c r="E41" s="477">
        <f>VLOOKUP($C41,' TH ĐG Trình HĐ'!$E$9:$AE$336,19,0)</f>
        <v>9</v>
      </c>
      <c r="F41" s="470" t="str">
        <f t="shared" si="15"/>
        <v>Không hoàn thành</v>
      </c>
      <c r="G41" s="463"/>
      <c r="H41" s="17"/>
      <c r="I41" s="19" t="e">
        <f>VLOOKUP(H41,Sheet1!$B$2:$C$12,2,TRUE)</f>
        <v>#N/A</v>
      </c>
      <c r="J41" s="5"/>
      <c r="K41" s="19" t="e">
        <f>VLOOKUP(J41,Sheet1!$B$2:$C$12,2,TRUE)</f>
        <v>#N/A</v>
      </c>
      <c r="L41" s="5"/>
      <c r="M41" s="19" t="e">
        <f>VLOOKUP(L41,Sheet1!$B$2:$C$12,2,TRUE)</f>
        <v>#N/A</v>
      </c>
      <c r="N41" s="5"/>
      <c r="O41" s="19" t="e">
        <f>VLOOKUP(N41,Sheet1!$B$2:$C$12,2,TRUE)</f>
        <v>#N/A</v>
      </c>
      <c r="P41" s="5"/>
      <c r="Q41" s="19" t="e">
        <f>VLOOKUP(P41,Sheet1!$B$2:$C$12,2,TRUE)</f>
        <v>#N/A</v>
      </c>
      <c r="R41" s="5" t="e">
        <f t="shared" si="0"/>
        <v>#N/A</v>
      </c>
      <c r="S41" s="226">
        <f t="shared" si="1"/>
        <v>0</v>
      </c>
      <c r="T41" s="9" t="e">
        <f t="shared" si="2"/>
        <v>#N/A</v>
      </c>
      <c r="U41" s="5" t="e">
        <f t="shared" si="3"/>
        <v>#N/A</v>
      </c>
      <c r="V41" s="226">
        <f t="shared" si="4"/>
        <v>0</v>
      </c>
      <c r="W41" s="9" t="e">
        <f t="shared" si="17"/>
        <v>#N/A</v>
      </c>
      <c r="X41" s="227"/>
      <c r="Y41" s="9" t="e">
        <f t="shared" si="6"/>
        <v>#N/A</v>
      </c>
      <c r="Z41" s="9">
        <f t="shared" si="14"/>
        <v>0</v>
      </c>
      <c r="AA41" s="9" t="e">
        <f t="shared" si="7"/>
        <v>#N/A</v>
      </c>
      <c r="AB41" s="9" t="e">
        <f>IF($Z41=1,"Không đạt LĐTT",IF(OR($AA41= "Xuất sắc", $AA41="Tốt"),"Đạt LĐTT","Không đạt LĐTT"))</f>
        <v>#N/A</v>
      </c>
      <c r="AC41" s="5"/>
      <c r="AD41" s="5"/>
      <c r="AE41" s="9"/>
      <c r="AF41" s="5"/>
      <c r="AG41" s="25"/>
      <c r="AH41" s="25"/>
    </row>
    <row r="42" spans="1:34" s="7" customFormat="1" ht="30.75" hidden="1" customHeight="1" x14ac:dyDescent="0.25">
      <c r="A42" s="459">
        <f t="shared" si="18"/>
        <v>29</v>
      </c>
      <c r="B42" s="460" t="s">
        <v>1013</v>
      </c>
      <c r="C42" s="470" t="s">
        <v>1014</v>
      </c>
      <c r="D42" s="477" t="e">
        <f>VLOOKUP(C42,' TH ĐG Trình HĐ'!$E$9:$AE$336,18,0)</f>
        <v>#N/A</v>
      </c>
      <c r="E42" s="477" t="e">
        <f>VLOOKUP($C42,' TH ĐG Trình HĐ'!$E$9:$AE$336,19,0)</f>
        <v>#N/A</v>
      </c>
      <c r="F42" s="470" t="e">
        <f t="shared" si="15"/>
        <v>#N/A</v>
      </c>
      <c r="G42" s="487" t="s">
        <v>1079</v>
      </c>
      <c r="H42" s="17"/>
      <c r="I42" s="19"/>
      <c r="J42" s="5"/>
      <c r="K42" s="19"/>
      <c r="L42" s="5"/>
      <c r="M42" s="19"/>
      <c r="N42" s="5"/>
      <c r="O42" s="19"/>
      <c r="P42" s="5"/>
      <c r="Q42" s="19"/>
      <c r="R42" s="5"/>
      <c r="S42" s="226"/>
      <c r="T42" s="9"/>
      <c r="U42" s="5"/>
      <c r="V42" s="226"/>
      <c r="W42" s="9"/>
      <c r="X42" s="227"/>
      <c r="Y42" s="9"/>
      <c r="Z42" s="9"/>
      <c r="AA42" s="9"/>
      <c r="AB42" s="9"/>
      <c r="AC42" s="5"/>
      <c r="AD42" s="5"/>
      <c r="AE42" s="9"/>
      <c r="AF42" s="5"/>
      <c r="AG42" s="25"/>
      <c r="AH42" s="25"/>
    </row>
    <row r="43" spans="1:34" s="7" customFormat="1" ht="22.5" customHeight="1" x14ac:dyDescent="0.25">
      <c r="A43" s="453" t="s">
        <v>898</v>
      </c>
      <c r="B43" s="454" t="s">
        <v>1090</v>
      </c>
      <c r="C43" s="455"/>
      <c r="D43" s="455"/>
      <c r="E43" s="456"/>
      <c r="F43" s="457">
        <f>F44+F56</f>
        <v>26</v>
      </c>
      <c r="G43" s="458" t="str">
        <f xml:space="preserve"> (COUNTIF($F$45:$F$71, "Hoàn thành xuất sắc nhiệm vụ") &amp; " Xuất sắc") &amp;" + "&amp; (COUNTIF($F$45:$F$71, "Hoàn thành tốt nhiệm vụ") &amp; " Tốt")</f>
        <v>0 Xuất sắc + 0 Tốt</v>
      </c>
      <c r="H43" s="224"/>
      <c r="I43" s="8"/>
      <c r="J43" s="224"/>
      <c r="K43" s="8"/>
      <c r="L43" s="224"/>
      <c r="M43" s="8"/>
      <c r="N43" s="224"/>
      <c r="O43" s="8"/>
      <c r="P43" s="224"/>
      <c r="Q43" s="8"/>
      <c r="R43" s="224"/>
      <c r="S43" s="277"/>
      <c r="T43" s="224"/>
      <c r="U43" s="224"/>
      <c r="V43" s="277"/>
      <c r="W43" s="224"/>
      <c r="X43" s="225"/>
      <c r="Y43" s="8"/>
      <c r="Z43" s="224"/>
      <c r="AA43" s="8"/>
      <c r="AB43" s="224"/>
      <c r="AC43" s="8"/>
      <c r="AD43" s="224"/>
      <c r="AE43" s="8"/>
      <c r="AF43" s="224"/>
      <c r="AG43" s="43"/>
      <c r="AH43" s="43"/>
    </row>
    <row r="44" spans="1:34" s="7" customFormat="1" ht="24.95" hidden="1" customHeight="1" x14ac:dyDescent="0.25">
      <c r="A44" s="448" t="s">
        <v>859</v>
      </c>
      <c r="B44" s="449" t="s">
        <v>863</v>
      </c>
      <c r="C44" s="448"/>
      <c r="D44" s="5"/>
      <c r="E44" s="226"/>
      <c r="F44" s="450">
        <f>COUNTA($F$45:$F$55)</f>
        <v>11</v>
      </c>
      <c r="G44" s="451" t="str">
        <f xml:space="preserve"> (COUNTIF($F$45:$F$55, "Hoàn thành xuất sắc nhiệm vụ") &amp; " Xuất sắc")</f>
        <v>0 Xuất sắc</v>
      </c>
      <c r="H44" s="19"/>
      <c r="I44" s="19" t="e">
        <f>VLOOKUP(H44,Sheet1!$B$2:$C$12,2,TRUE)</f>
        <v>#N/A</v>
      </c>
      <c r="J44" s="5"/>
      <c r="K44" s="19" t="e">
        <f>VLOOKUP(J44,Sheet1!$B$2:$C$12,2,TRUE)</f>
        <v>#N/A</v>
      </c>
      <c r="L44" s="5"/>
      <c r="M44" s="19" t="e">
        <f>VLOOKUP(L44,Sheet1!$B$2:$C$12,2,TRUE)</f>
        <v>#N/A</v>
      </c>
      <c r="N44" s="5"/>
      <c r="O44" s="19" t="e">
        <f>VLOOKUP(N44,Sheet1!$B$2:$C$12,2,TRUE)</f>
        <v>#N/A</v>
      </c>
      <c r="P44" s="5"/>
      <c r="Q44" s="19" t="e">
        <f>VLOOKUP(P44,Sheet1!$B$2:$C$12,2,TRUE)</f>
        <v>#N/A</v>
      </c>
      <c r="R44" s="5" t="e">
        <f t="shared" si="0"/>
        <v>#N/A</v>
      </c>
      <c r="S44" s="226">
        <f t="shared" si="1"/>
        <v>0</v>
      </c>
      <c r="T44" s="9" t="e">
        <f t="shared" si="2"/>
        <v>#N/A</v>
      </c>
      <c r="U44" s="5" t="e">
        <f t="shared" si="3"/>
        <v>#N/A</v>
      </c>
      <c r="V44" s="226">
        <f t="shared" si="4"/>
        <v>0</v>
      </c>
      <c r="W44" s="9" t="e">
        <f t="shared" si="17"/>
        <v>#N/A</v>
      </c>
      <c r="X44" s="227"/>
      <c r="Y44" s="9" t="e">
        <f t="shared" si="6"/>
        <v>#N/A</v>
      </c>
      <c r="Z44" s="9">
        <f t="shared" ref="Z44:Z71" si="19">COUNTIF(D44:O44,"D")*1</f>
        <v>0</v>
      </c>
      <c r="AA44" s="9" t="e">
        <f t="shared" si="7"/>
        <v>#N/A</v>
      </c>
      <c r="AB44" s="9" t="e">
        <f>IF($Z44=1,"Không đạt LĐTT",IF(OR($AA44= "Xuất sắc", $AA44="Tốt"),"Đạt LĐTT","Không đạt LĐTT"))</f>
        <v>#N/A</v>
      </c>
      <c r="AC44" s="5"/>
      <c r="AD44" s="5"/>
      <c r="AE44" s="9"/>
      <c r="AF44" s="5"/>
      <c r="AG44" s="25"/>
      <c r="AH44" s="25"/>
    </row>
    <row r="45" spans="1:34" s="7" customFormat="1" ht="20.100000000000001" hidden="1" customHeight="1" x14ac:dyDescent="0.25">
      <c r="A45" s="86">
        <v>30</v>
      </c>
      <c r="B45" s="77" t="s">
        <v>65</v>
      </c>
      <c r="C45" s="86" t="s">
        <v>724</v>
      </c>
      <c r="D45" s="5" t="str">
        <f>VLOOKUP(C45,' TH ĐG Trình HĐ'!$E$9:$AE$336,18,0)</f>
        <v>A1</v>
      </c>
      <c r="E45" s="5">
        <f>VLOOKUP($C45,' TH ĐG Trình HĐ'!$E$9:$AE$336,19,0)</f>
        <v>10</v>
      </c>
      <c r="F45" s="9" t="str">
        <f t="shared" ref="F45:F71" si="20">IF(E45&gt;=3,"Không hoàn thành",IF(AND($D45&gt;=8,$D45&lt;=10,E45=0),"Hoàn thành xuất sắc nhiệm vụ",IF(AND($D45&gt;=8,$D45&lt;=10,E45=1),"Hoàn thành tốt nhiệm vụ",IF(AND($D45&gt;=8,$D45&lt;=10,E45=2),"Hoàn thành nhiệm vụ",IF(AND($D45&gt;6,$D45&lt;8,E45&lt;=1),"Hoàn thành tốt nhiệm vụ",IF(AND($D45&gt;6,$D45&lt;8,E45=2),"Hoàn thành nhiệm vụ",IF(AND($D45&gt;=5,$D45&lt;=6,E45&lt;=2),"Hoàn thành",IF(AND($D45&lt;5,E45&gt;3),"Không hoàn thành",""))))))))</f>
        <v>Không hoàn thành</v>
      </c>
      <c r="G45" s="264"/>
      <c r="H45" s="17"/>
      <c r="I45" s="19"/>
      <c r="J45" s="5"/>
      <c r="K45" s="19"/>
      <c r="L45" s="5"/>
      <c r="M45" s="19" t="e">
        <f>VLOOKUP(L45,Sheet1!$B$2:$C$12,2,TRUE)</f>
        <v>#N/A</v>
      </c>
      <c r="N45" s="5"/>
      <c r="O45" s="19" t="e">
        <f>VLOOKUP(N45,Sheet1!$B$2:$C$12,2,TRUE)</f>
        <v>#N/A</v>
      </c>
      <c r="P45" s="5"/>
      <c r="Q45" s="19" t="e">
        <f>VLOOKUP(P45,Sheet1!$B$2:$C$12,2,TRUE)</f>
        <v>#N/A</v>
      </c>
      <c r="R45" s="5" t="e">
        <f t="shared" si="0"/>
        <v>#N/A</v>
      </c>
      <c r="S45" s="226"/>
      <c r="T45" s="9" t="s">
        <v>802</v>
      </c>
      <c r="U45" s="5"/>
      <c r="V45" s="226"/>
      <c r="W45" s="9"/>
      <c r="X45" s="227" t="s">
        <v>836</v>
      </c>
      <c r="Y45" s="9" t="e">
        <f t="shared" si="6"/>
        <v>#N/A</v>
      </c>
      <c r="Z45" s="9">
        <f t="shared" si="19"/>
        <v>0</v>
      </c>
      <c r="AA45" s="9" t="e">
        <f t="shared" si="7"/>
        <v>#N/A</v>
      </c>
      <c r="AB45" s="19" t="s">
        <v>799</v>
      </c>
      <c r="AC45" s="16"/>
      <c r="AD45" s="16"/>
      <c r="AE45" s="9"/>
      <c r="AF45" s="5"/>
      <c r="AG45" s="119"/>
      <c r="AH45" s="25"/>
    </row>
    <row r="46" spans="1:34" s="7" customFormat="1" ht="20.100000000000001" hidden="1" customHeight="1" x14ac:dyDescent="0.25">
      <c r="A46" s="86">
        <f>A45+1</f>
        <v>31</v>
      </c>
      <c r="B46" s="260" t="s">
        <v>32</v>
      </c>
      <c r="C46" s="17" t="s">
        <v>417</v>
      </c>
      <c r="D46" s="5" t="str">
        <f>VLOOKUP(C46,' TH ĐG Trình HĐ'!$E$9:$AE$336,18,0)</f>
        <v>A1</v>
      </c>
      <c r="E46" s="5">
        <f>VLOOKUP($C46,' TH ĐG Trình HĐ'!$E$9:$AE$336,19,0)</f>
        <v>10</v>
      </c>
      <c r="F46" s="9" t="str">
        <f t="shared" si="20"/>
        <v>Không hoàn thành</v>
      </c>
      <c r="G46" s="10"/>
      <c r="H46" s="17"/>
      <c r="I46" s="19" t="e">
        <f>VLOOKUP(H46,Sheet1!$B$2:$C$12,2,TRUE)</f>
        <v>#N/A</v>
      </c>
      <c r="J46" s="5"/>
      <c r="K46" s="19" t="e">
        <f>VLOOKUP(J46,Sheet1!$B$2:$C$12,2,TRUE)</f>
        <v>#N/A</v>
      </c>
      <c r="L46" s="5"/>
      <c r="M46" s="19" t="e">
        <f>VLOOKUP(L46,Sheet1!$B$2:$C$12,2,TRUE)</f>
        <v>#N/A</v>
      </c>
      <c r="N46" s="5"/>
      <c r="O46" s="19" t="e">
        <f>VLOOKUP(N46,Sheet1!$B$2:$C$12,2,TRUE)</f>
        <v>#N/A</v>
      </c>
      <c r="P46" s="5"/>
      <c r="Q46" s="19" t="e">
        <f>VLOOKUP(P46,Sheet1!$B$2:$C$12,2,TRUE)</f>
        <v>#N/A</v>
      </c>
      <c r="R46" s="5" t="e">
        <f t="shared" si="0"/>
        <v>#N/A</v>
      </c>
      <c r="S46" s="226">
        <f t="shared" ref="S46:S116" si="21">COUNTIF(H46:P46,"C*")*1+COUNTIF(H46:P46,"D")*2+COUNTIF(H46:P46,"E")*3</f>
        <v>0</v>
      </c>
      <c r="T46" s="9" t="e">
        <f t="shared" ref="T46:T116" si="22">IF(S46&gt;=3,"Không hoàn thành",IF(AND($R46&gt;=8,$R46&lt;=10,S46=0),"Xuất sắc",IF(AND($R46&gt;=8,$R46&lt;=10,S46=1),"Tốt",IF(AND($R46&gt;=8,$R46&lt;=10,S46=2),"Hoàn thành",IF(AND($R46&gt;6,$R46&lt;8,S46&lt;=1),"Tốt",IF(AND($R46&gt;6,$R46&lt;8,S46=2),"Hoàn thành",IF(AND($R46&gt;=5,$R46&lt;=6,S46&lt;=2),"Hoàn thành",IF(AND($R46&lt;5,S46&gt;3),"Không hoàn thành",""))))))))</f>
        <v>#N/A</v>
      </c>
      <c r="U46" s="5" t="e">
        <f t="shared" si="3"/>
        <v>#N/A</v>
      </c>
      <c r="V46" s="226">
        <f t="shared" si="4"/>
        <v>0</v>
      </c>
      <c r="W46" s="9" t="e">
        <f t="shared" ref="W46:W116" si="23">IF(V46&gt;=3,"Không hoàn thành",IF(AND($U46&gt;=8,$U46&lt;=10,V46=0),"Xuất sắc",IF(AND($U46&gt;=8,$U46&lt;=10,V46=1),"Tốt",IF(AND($U46&gt;=8,$U46&lt;=10,V46=2),"Hoàn thành",IF(AND($U46&gt;6,$U46&lt;8,V46&lt;=1),"Tốt",IF(AND($U46&gt;6,$U46&lt;8,V46=2),"Hoàn thành",IF(AND($U46&gt;=5,$U46&lt;=6,V46&lt;=2),"Hoàn thành",IF(AND($U46&lt;5,V46&gt;3),"Không hoàn thành",""))))))))</f>
        <v>#N/A</v>
      </c>
      <c r="X46" s="227"/>
      <c r="Y46" s="9" t="e">
        <f t="shared" si="6"/>
        <v>#N/A</v>
      </c>
      <c r="Z46" s="9">
        <f t="shared" si="19"/>
        <v>0</v>
      </c>
      <c r="AA46" s="9" t="e">
        <f t="shared" si="7"/>
        <v>#N/A</v>
      </c>
      <c r="AB46" s="9" t="e">
        <f t="shared" ref="AB46:AB75" si="24">IF($Z46=1,"Không đạt LĐTT",IF(OR($AA46= "Xuất sắc", $AA46="Tốt"),"Đạt LĐTT","Không đạt LĐTT"))</f>
        <v>#N/A</v>
      </c>
      <c r="AC46" s="16"/>
      <c r="AD46" s="16"/>
      <c r="AE46" s="9"/>
      <c r="AF46" s="5"/>
      <c r="AG46" s="25"/>
      <c r="AH46" s="25"/>
    </row>
    <row r="47" spans="1:34" s="46" customFormat="1" ht="20.100000000000001" hidden="1" customHeight="1" x14ac:dyDescent="0.25">
      <c r="A47" s="86">
        <f t="shared" ref="A47:A55" si="25">A46+1</f>
        <v>32</v>
      </c>
      <c r="B47" s="260" t="s">
        <v>57</v>
      </c>
      <c r="C47" s="117" t="s">
        <v>612</v>
      </c>
      <c r="D47" s="5" t="str">
        <f>VLOOKUP(C47,' TH ĐG Trình HĐ'!$E$9:$AE$336,18,0)</f>
        <v>A1</v>
      </c>
      <c r="E47" s="5">
        <f>VLOOKUP($C47,' TH ĐG Trình HĐ'!$E$9:$AE$336,19,0)</f>
        <v>10</v>
      </c>
      <c r="F47" s="9" t="str">
        <f t="shared" si="20"/>
        <v>Không hoàn thành</v>
      </c>
      <c r="G47" s="10"/>
      <c r="H47" s="17"/>
      <c r="I47" s="19" t="e">
        <f>VLOOKUP(H47,Sheet1!$B$2:$C$12,2,TRUE)</f>
        <v>#N/A</v>
      </c>
      <c r="J47" s="5"/>
      <c r="K47" s="19" t="e">
        <f>VLOOKUP(J47,Sheet1!$B$2:$C$12,2,TRUE)</f>
        <v>#N/A</v>
      </c>
      <c r="L47" s="5"/>
      <c r="M47" s="19" t="e">
        <f>VLOOKUP(L47,Sheet1!$B$2:$C$12,2,TRUE)</f>
        <v>#N/A</v>
      </c>
      <c r="N47" s="5"/>
      <c r="O47" s="19" t="e">
        <f>VLOOKUP(N47,Sheet1!$B$2:$C$12,2,TRUE)</f>
        <v>#N/A</v>
      </c>
      <c r="P47" s="5"/>
      <c r="Q47" s="19" t="e">
        <f>VLOOKUP(P47,Sheet1!$B$2:$C$12,2,TRUE)</f>
        <v>#N/A</v>
      </c>
      <c r="R47" s="5" t="e">
        <f t="shared" si="0"/>
        <v>#N/A</v>
      </c>
      <c r="S47" s="226">
        <f t="shared" si="21"/>
        <v>0</v>
      </c>
      <c r="T47" s="9" t="e">
        <f t="shared" si="22"/>
        <v>#N/A</v>
      </c>
      <c r="U47" s="5" t="e">
        <f t="shared" si="3"/>
        <v>#N/A</v>
      </c>
      <c r="V47" s="226">
        <f t="shared" si="4"/>
        <v>0</v>
      </c>
      <c r="W47" s="9" t="e">
        <f t="shared" si="23"/>
        <v>#N/A</v>
      </c>
      <c r="X47" s="227"/>
      <c r="Y47" s="9" t="e">
        <f t="shared" si="6"/>
        <v>#N/A</v>
      </c>
      <c r="Z47" s="9">
        <f t="shared" si="19"/>
        <v>0</v>
      </c>
      <c r="AA47" s="9" t="e">
        <f t="shared" si="7"/>
        <v>#N/A</v>
      </c>
      <c r="AB47" s="9" t="e">
        <f t="shared" si="24"/>
        <v>#N/A</v>
      </c>
      <c r="AC47" s="5"/>
      <c r="AD47" s="5"/>
      <c r="AE47" s="9"/>
      <c r="AF47" s="5"/>
      <c r="AG47" s="25"/>
      <c r="AH47" s="25"/>
    </row>
    <row r="48" spans="1:34" s="46" customFormat="1" ht="20.100000000000001" hidden="1" customHeight="1" x14ac:dyDescent="0.25">
      <c r="A48" s="86">
        <f t="shared" si="25"/>
        <v>33</v>
      </c>
      <c r="B48" s="260" t="s">
        <v>21</v>
      </c>
      <c r="C48" s="86" t="s">
        <v>411</v>
      </c>
      <c r="D48" s="5" t="str">
        <f>VLOOKUP(C48,' TH ĐG Trình HĐ'!$E$9:$AE$336,18,0)</f>
        <v>A2</v>
      </c>
      <c r="E48" s="5">
        <f>VLOOKUP($C48,' TH ĐG Trình HĐ'!$E$9:$AE$336,19,0)</f>
        <v>9</v>
      </c>
      <c r="F48" s="9" t="str">
        <f t="shared" si="20"/>
        <v>Không hoàn thành</v>
      </c>
      <c r="G48" s="10"/>
      <c r="H48" s="17"/>
      <c r="I48" s="19" t="e">
        <f>VLOOKUP(H48,Sheet1!$B$2:$C$12,2,TRUE)</f>
        <v>#N/A</v>
      </c>
      <c r="J48" s="5"/>
      <c r="K48" s="19" t="e">
        <f>VLOOKUP(J48,Sheet1!$B$2:$C$12,2,TRUE)</f>
        <v>#N/A</v>
      </c>
      <c r="L48" s="5"/>
      <c r="M48" s="19" t="e">
        <f>VLOOKUP(L48,Sheet1!$B$2:$C$12,2,TRUE)</f>
        <v>#N/A</v>
      </c>
      <c r="N48" s="5"/>
      <c r="O48" s="19" t="e">
        <f>VLOOKUP(N48,Sheet1!$B$2:$C$12,2,TRUE)</f>
        <v>#N/A</v>
      </c>
      <c r="P48" s="5"/>
      <c r="Q48" s="19" t="e">
        <f>VLOOKUP(P48,Sheet1!$B$2:$C$12,2,TRUE)</f>
        <v>#N/A</v>
      </c>
      <c r="R48" s="5" t="e">
        <f t="shared" si="0"/>
        <v>#N/A</v>
      </c>
      <c r="S48" s="226">
        <f t="shared" si="21"/>
        <v>0</v>
      </c>
      <c r="T48" s="9" t="e">
        <f t="shared" si="22"/>
        <v>#N/A</v>
      </c>
      <c r="U48" s="5" t="e">
        <f t="shared" si="3"/>
        <v>#N/A</v>
      </c>
      <c r="V48" s="226">
        <f t="shared" si="4"/>
        <v>0</v>
      </c>
      <c r="W48" s="9" t="e">
        <f t="shared" si="23"/>
        <v>#N/A</v>
      </c>
      <c r="X48" s="227"/>
      <c r="Y48" s="9" t="e">
        <f t="shared" si="6"/>
        <v>#N/A</v>
      </c>
      <c r="Z48" s="9">
        <f t="shared" si="19"/>
        <v>0</v>
      </c>
      <c r="AA48" s="9" t="e">
        <f t="shared" si="7"/>
        <v>#N/A</v>
      </c>
      <c r="AB48" s="9" t="e">
        <f t="shared" si="24"/>
        <v>#N/A</v>
      </c>
      <c r="AC48" s="5"/>
      <c r="AD48" s="5"/>
      <c r="AE48" s="9"/>
      <c r="AF48" s="5"/>
      <c r="AG48" s="25"/>
      <c r="AH48" s="25"/>
    </row>
    <row r="49" spans="1:34" s="7" customFormat="1" ht="20.100000000000001" hidden="1" customHeight="1" x14ac:dyDescent="0.25">
      <c r="A49" s="86">
        <f t="shared" si="25"/>
        <v>34</v>
      </c>
      <c r="B49" s="260" t="s">
        <v>361</v>
      </c>
      <c r="C49" s="86" t="s">
        <v>412</v>
      </c>
      <c r="D49" s="5" t="str">
        <f>VLOOKUP(C49,' TH ĐG Trình HĐ'!$E$9:$AE$336,18,0)</f>
        <v>A1</v>
      </c>
      <c r="E49" s="5">
        <f>VLOOKUP($C49,' TH ĐG Trình HĐ'!$E$9:$AE$336,19,0)</f>
        <v>10</v>
      </c>
      <c r="F49" s="9" t="str">
        <f t="shared" si="20"/>
        <v>Không hoàn thành</v>
      </c>
      <c r="G49" s="10"/>
      <c r="H49" s="17"/>
      <c r="I49" s="19" t="e">
        <f>VLOOKUP(H49,Sheet1!$B$2:$C$12,2,TRUE)</f>
        <v>#N/A</v>
      </c>
      <c r="J49" s="5"/>
      <c r="K49" s="19" t="e">
        <f>VLOOKUP(J49,Sheet1!$B$2:$C$12,2,TRUE)</f>
        <v>#N/A</v>
      </c>
      <c r="L49" s="5"/>
      <c r="M49" s="19" t="e">
        <f>VLOOKUP(L49,Sheet1!$B$2:$C$12,2,TRUE)</f>
        <v>#N/A</v>
      </c>
      <c r="N49" s="5"/>
      <c r="O49" s="19" t="e">
        <f>VLOOKUP(N49,Sheet1!$B$2:$C$12,2,TRUE)</f>
        <v>#N/A</v>
      </c>
      <c r="P49" s="5"/>
      <c r="Q49" s="19" t="e">
        <f>VLOOKUP(P49,Sheet1!$B$2:$C$12,2,TRUE)</f>
        <v>#N/A</v>
      </c>
      <c r="R49" s="5" t="e">
        <f>ROUND(AVERAGE(I49,K49,M49,O49),2)</f>
        <v>#N/A</v>
      </c>
      <c r="S49" s="226">
        <f t="shared" si="21"/>
        <v>0</v>
      </c>
      <c r="T49" s="9" t="e">
        <f t="shared" si="22"/>
        <v>#N/A</v>
      </c>
      <c r="U49" s="5" t="e">
        <f t="shared" si="3"/>
        <v>#N/A</v>
      </c>
      <c r="V49" s="226">
        <f t="shared" si="4"/>
        <v>0</v>
      </c>
      <c r="W49" s="9" t="e">
        <f t="shared" si="23"/>
        <v>#N/A</v>
      </c>
      <c r="X49" s="227"/>
      <c r="Y49" s="9" t="e">
        <f t="shared" si="6"/>
        <v>#N/A</v>
      </c>
      <c r="Z49" s="9">
        <f t="shared" si="19"/>
        <v>0</v>
      </c>
      <c r="AA49" s="9" t="e">
        <f t="shared" si="7"/>
        <v>#N/A</v>
      </c>
      <c r="AB49" s="9" t="e">
        <f t="shared" si="24"/>
        <v>#N/A</v>
      </c>
      <c r="AC49" s="5"/>
      <c r="AD49" s="5"/>
      <c r="AE49" s="9"/>
      <c r="AF49" s="5"/>
      <c r="AG49" s="25"/>
      <c r="AH49" s="25"/>
    </row>
    <row r="50" spans="1:34" s="46" customFormat="1" ht="20.100000000000001" hidden="1" customHeight="1" x14ac:dyDescent="0.25">
      <c r="A50" s="86">
        <f t="shared" si="25"/>
        <v>35</v>
      </c>
      <c r="B50" s="260" t="s">
        <v>22</v>
      </c>
      <c r="C50" s="86" t="s">
        <v>413</v>
      </c>
      <c r="D50" s="5" t="str">
        <f>VLOOKUP(C50,' TH ĐG Trình HĐ'!$E$9:$AE$336,18,0)</f>
        <v>A3</v>
      </c>
      <c r="E50" s="5">
        <f>VLOOKUP($C50,' TH ĐG Trình HĐ'!$E$9:$AE$336,19,0)</f>
        <v>8</v>
      </c>
      <c r="F50" s="9" t="str">
        <f t="shared" si="20"/>
        <v>Không hoàn thành</v>
      </c>
      <c r="G50" s="10"/>
      <c r="H50" s="17"/>
      <c r="I50" s="19" t="e">
        <f>VLOOKUP(H50,Sheet1!$B$2:$C$12,2,TRUE)</f>
        <v>#N/A</v>
      </c>
      <c r="J50" s="5"/>
      <c r="K50" s="19" t="e">
        <f>VLOOKUP(J50,Sheet1!$B$2:$C$12,2,TRUE)</f>
        <v>#N/A</v>
      </c>
      <c r="L50" s="5"/>
      <c r="M50" s="19" t="e">
        <f>VLOOKUP(L50,Sheet1!$B$2:$C$12,2,TRUE)</f>
        <v>#N/A</v>
      </c>
      <c r="N50" s="5"/>
      <c r="O50" s="19" t="e">
        <f>VLOOKUP(N50,Sheet1!$B$2:$C$12,2,TRUE)</f>
        <v>#N/A</v>
      </c>
      <c r="P50" s="5"/>
      <c r="Q50" s="19" t="e">
        <f>VLOOKUP(P50,Sheet1!$B$2:$C$12,2,TRUE)</f>
        <v>#N/A</v>
      </c>
      <c r="R50" s="5" t="e">
        <f t="shared" si="0"/>
        <v>#N/A</v>
      </c>
      <c r="S50" s="226">
        <f t="shared" si="21"/>
        <v>0</v>
      </c>
      <c r="T50" s="9" t="e">
        <f t="shared" si="22"/>
        <v>#N/A</v>
      </c>
      <c r="U50" s="5" t="e">
        <f t="shared" si="3"/>
        <v>#N/A</v>
      </c>
      <c r="V50" s="226">
        <f t="shared" si="4"/>
        <v>0</v>
      </c>
      <c r="W50" s="9" t="e">
        <f t="shared" si="23"/>
        <v>#N/A</v>
      </c>
      <c r="X50" s="227"/>
      <c r="Y50" s="9" t="e">
        <f t="shared" si="6"/>
        <v>#N/A</v>
      </c>
      <c r="Z50" s="9">
        <f t="shared" si="19"/>
        <v>0</v>
      </c>
      <c r="AA50" s="9" t="e">
        <f t="shared" si="7"/>
        <v>#N/A</v>
      </c>
      <c r="AB50" s="9" t="e">
        <f t="shared" si="24"/>
        <v>#N/A</v>
      </c>
      <c r="AC50" s="5"/>
      <c r="AD50" s="5"/>
      <c r="AE50" s="9"/>
      <c r="AF50" s="5"/>
      <c r="AG50" s="25"/>
      <c r="AH50" s="25"/>
    </row>
    <row r="51" spans="1:34" s="46" customFormat="1" ht="20.100000000000001" hidden="1" customHeight="1" x14ac:dyDescent="0.25">
      <c r="A51" s="86">
        <f t="shared" si="25"/>
        <v>36</v>
      </c>
      <c r="B51" s="260" t="s">
        <v>24</v>
      </c>
      <c r="C51" s="86" t="s">
        <v>414</v>
      </c>
      <c r="D51" s="5" t="str">
        <f>VLOOKUP(C51,' TH ĐG Trình HĐ'!$E$9:$AE$336,18,0)</f>
        <v>A2</v>
      </c>
      <c r="E51" s="5">
        <f>VLOOKUP($C51,' TH ĐG Trình HĐ'!$E$9:$AE$336,19,0)</f>
        <v>9</v>
      </c>
      <c r="F51" s="9" t="str">
        <f t="shared" si="20"/>
        <v>Không hoàn thành</v>
      </c>
      <c r="G51" s="10"/>
      <c r="H51" s="17"/>
      <c r="I51" s="19" t="e">
        <f>VLOOKUP(H51,Sheet1!$B$2:$C$12,2,TRUE)</f>
        <v>#N/A</v>
      </c>
      <c r="J51" s="5"/>
      <c r="K51" s="19" t="e">
        <f>VLOOKUP(J51,Sheet1!$B$2:$C$12,2,TRUE)</f>
        <v>#N/A</v>
      </c>
      <c r="L51" s="5"/>
      <c r="M51" s="19" t="e">
        <f>VLOOKUP(L51,Sheet1!$B$2:$C$12,2,TRUE)</f>
        <v>#N/A</v>
      </c>
      <c r="N51" s="5"/>
      <c r="O51" s="19" t="e">
        <f>VLOOKUP(N51,Sheet1!$B$2:$C$12,2,TRUE)</f>
        <v>#N/A</v>
      </c>
      <c r="P51" s="5"/>
      <c r="Q51" s="19" t="e">
        <f>VLOOKUP(P51,Sheet1!$B$2:$C$12,2,TRUE)</f>
        <v>#N/A</v>
      </c>
      <c r="R51" s="5" t="e">
        <f t="shared" si="0"/>
        <v>#N/A</v>
      </c>
      <c r="S51" s="226">
        <f t="shared" si="21"/>
        <v>0</v>
      </c>
      <c r="T51" s="9" t="e">
        <f t="shared" si="22"/>
        <v>#N/A</v>
      </c>
      <c r="U51" s="5" t="e">
        <f t="shared" si="3"/>
        <v>#N/A</v>
      </c>
      <c r="V51" s="226">
        <f t="shared" si="4"/>
        <v>0</v>
      </c>
      <c r="W51" s="9" t="e">
        <f t="shared" si="23"/>
        <v>#N/A</v>
      </c>
      <c r="X51" s="227"/>
      <c r="Y51" s="9" t="e">
        <f t="shared" si="6"/>
        <v>#N/A</v>
      </c>
      <c r="Z51" s="9">
        <f t="shared" si="19"/>
        <v>0</v>
      </c>
      <c r="AA51" s="9" t="e">
        <f t="shared" si="7"/>
        <v>#N/A</v>
      </c>
      <c r="AB51" s="9" t="e">
        <f t="shared" si="24"/>
        <v>#N/A</v>
      </c>
      <c r="AC51" s="5"/>
      <c r="AD51" s="5"/>
      <c r="AE51" s="9"/>
      <c r="AF51" s="5"/>
      <c r="AG51" s="25"/>
      <c r="AH51" s="25"/>
    </row>
    <row r="52" spans="1:34" s="46" customFormat="1" ht="20.100000000000001" hidden="1" customHeight="1" x14ac:dyDescent="0.25">
      <c r="A52" s="86">
        <f t="shared" si="25"/>
        <v>37</v>
      </c>
      <c r="B52" s="260" t="s">
        <v>26</v>
      </c>
      <c r="C52" s="17" t="s">
        <v>415</v>
      </c>
      <c r="D52" s="5" t="str">
        <f>VLOOKUP(C52,' TH ĐG Trình HĐ'!$E$9:$AE$336,18,0)</f>
        <v>A1</v>
      </c>
      <c r="E52" s="5">
        <f>VLOOKUP($C52,' TH ĐG Trình HĐ'!$E$9:$AE$336,19,0)</f>
        <v>10</v>
      </c>
      <c r="F52" s="9" t="str">
        <f t="shared" si="20"/>
        <v>Không hoàn thành</v>
      </c>
      <c r="G52" s="10"/>
      <c r="H52" s="17"/>
      <c r="I52" s="19" t="e">
        <f>VLOOKUP(H52,Sheet1!$B$2:$C$12,2,TRUE)</f>
        <v>#N/A</v>
      </c>
      <c r="J52" s="5"/>
      <c r="K52" s="19" t="e">
        <f>VLOOKUP(J52,Sheet1!$B$2:$C$12,2,TRUE)</f>
        <v>#N/A</v>
      </c>
      <c r="L52" s="5"/>
      <c r="M52" s="19" t="e">
        <f>VLOOKUP(L52,Sheet1!$B$2:$C$12,2,TRUE)</f>
        <v>#N/A</v>
      </c>
      <c r="N52" s="5"/>
      <c r="O52" s="19" t="e">
        <f>VLOOKUP(N52,Sheet1!$B$2:$C$12,2,TRUE)</f>
        <v>#N/A</v>
      </c>
      <c r="P52" s="5"/>
      <c r="Q52" s="19" t="e">
        <f>VLOOKUP(P52,Sheet1!$B$2:$C$12,2,TRUE)</f>
        <v>#N/A</v>
      </c>
      <c r="R52" s="5" t="e">
        <f t="shared" si="0"/>
        <v>#N/A</v>
      </c>
      <c r="S52" s="226">
        <f t="shared" si="21"/>
        <v>0</v>
      </c>
      <c r="T52" s="9" t="e">
        <f t="shared" si="22"/>
        <v>#N/A</v>
      </c>
      <c r="U52" s="5" t="e">
        <f t="shared" si="3"/>
        <v>#N/A</v>
      </c>
      <c r="V52" s="226">
        <f t="shared" si="4"/>
        <v>0</v>
      </c>
      <c r="W52" s="9" t="e">
        <f t="shared" si="23"/>
        <v>#N/A</v>
      </c>
      <c r="X52" s="227"/>
      <c r="Y52" s="9" t="e">
        <f t="shared" si="6"/>
        <v>#N/A</v>
      </c>
      <c r="Z52" s="9">
        <f t="shared" si="19"/>
        <v>0</v>
      </c>
      <c r="AA52" s="9" t="e">
        <f t="shared" si="7"/>
        <v>#N/A</v>
      </c>
      <c r="AB52" s="9" t="e">
        <f t="shared" si="24"/>
        <v>#N/A</v>
      </c>
      <c r="AC52" s="5"/>
      <c r="AD52" s="5"/>
      <c r="AE52" s="9"/>
      <c r="AF52" s="5"/>
      <c r="AG52" s="25"/>
      <c r="AH52" s="25"/>
    </row>
    <row r="53" spans="1:34" s="46" customFormat="1" ht="20.100000000000001" hidden="1" customHeight="1" x14ac:dyDescent="0.25">
      <c r="A53" s="86">
        <f t="shared" si="25"/>
        <v>38</v>
      </c>
      <c r="B53" s="260" t="s">
        <v>284</v>
      </c>
      <c r="C53" s="86" t="s">
        <v>418</v>
      </c>
      <c r="D53" s="5" t="str">
        <f>VLOOKUP(C53,' TH ĐG Trình HĐ'!$E$9:$AE$336,18,0)</f>
        <v>A2</v>
      </c>
      <c r="E53" s="5">
        <f>VLOOKUP($C53,' TH ĐG Trình HĐ'!$E$9:$AE$336,19,0)</f>
        <v>9</v>
      </c>
      <c r="F53" s="9" t="str">
        <f t="shared" si="20"/>
        <v>Không hoàn thành</v>
      </c>
      <c r="G53" s="10"/>
      <c r="H53" s="17"/>
      <c r="I53" s="19" t="e">
        <f>VLOOKUP(H53,Sheet1!$B$2:$C$12,2,TRUE)</f>
        <v>#N/A</v>
      </c>
      <c r="J53" s="5"/>
      <c r="K53" s="19" t="e">
        <f>VLOOKUP(J53,Sheet1!$B$2:$C$12,2,TRUE)</f>
        <v>#N/A</v>
      </c>
      <c r="L53" s="5"/>
      <c r="M53" s="19" t="e">
        <f>VLOOKUP(L53,Sheet1!$B$2:$C$12,2,TRUE)</f>
        <v>#N/A</v>
      </c>
      <c r="N53" s="5"/>
      <c r="O53" s="19" t="e">
        <f>VLOOKUP(N53,Sheet1!$B$2:$C$12,2,TRUE)</f>
        <v>#N/A</v>
      </c>
      <c r="P53" s="5"/>
      <c r="Q53" s="19" t="e">
        <f>VLOOKUP(P53,Sheet1!$B$2:$C$12,2,TRUE)</f>
        <v>#N/A</v>
      </c>
      <c r="R53" s="5" t="e">
        <f t="shared" si="0"/>
        <v>#N/A</v>
      </c>
      <c r="S53" s="226">
        <f t="shared" si="21"/>
        <v>0</v>
      </c>
      <c r="T53" s="9" t="e">
        <f t="shared" si="22"/>
        <v>#N/A</v>
      </c>
      <c r="U53" s="5" t="e">
        <f t="shared" si="3"/>
        <v>#N/A</v>
      </c>
      <c r="V53" s="226">
        <f t="shared" si="4"/>
        <v>0</v>
      </c>
      <c r="W53" s="9" t="e">
        <f t="shared" si="23"/>
        <v>#N/A</v>
      </c>
      <c r="X53" s="227"/>
      <c r="Y53" s="9" t="e">
        <f t="shared" si="6"/>
        <v>#N/A</v>
      </c>
      <c r="Z53" s="9">
        <f t="shared" si="19"/>
        <v>0</v>
      </c>
      <c r="AA53" s="9" t="e">
        <f t="shared" si="7"/>
        <v>#N/A</v>
      </c>
      <c r="AB53" s="9" t="e">
        <f t="shared" si="24"/>
        <v>#N/A</v>
      </c>
      <c r="AC53" s="5"/>
      <c r="AD53" s="5"/>
      <c r="AE53" s="9"/>
      <c r="AF53" s="5"/>
      <c r="AG53" s="25"/>
      <c r="AH53" s="25"/>
    </row>
    <row r="54" spans="1:34" s="46" customFormat="1" ht="20.100000000000001" hidden="1" customHeight="1" x14ac:dyDescent="0.25">
      <c r="A54" s="86">
        <f t="shared" si="25"/>
        <v>39</v>
      </c>
      <c r="B54" s="260" t="s">
        <v>68</v>
      </c>
      <c r="C54" s="86" t="s">
        <v>420</v>
      </c>
      <c r="D54" s="5" t="str">
        <f>VLOOKUP(C54,' TH ĐG Trình HĐ'!$E$9:$AE$336,18,0)</f>
        <v>A3</v>
      </c>
      <c r="E54" s="5">
        <f>VLOOKUP($C54,' TH ĐG Trình HĐ'!$E$9:$AE$336,19,0)</f>
        <v>8</v>
      </c>
      <c r="F54" s="9" t="str">
        <f t="shared" si="20"/>
        <v>Không hoàn thành</v>
      </c>
      <c r="G54" s="10"/>
      <c r="H54" s="17"/>
      <c r="I54" s="19" t="e">
        <f>VLOOKUP(H54,Sheet1!$B$2:$C$12,2,TRUE)</f>
        <v>#N/A</v>
      </c>
      <c r="J54" s="5"/>
      <c r="K54" s="19" t="e">
        <f>VLOOKUP(J54,Sheet1!$B$2:$C$12,2,TRUE)</f>
        <v>#N/A</v>
      </c>
      <c r="L54" s="5"/>
      <c r="M54" s="19" t="e">
        <f>VLOOKUP(L54,Sheet1!$B$2:$C$12,2,TRUE)</f>
        <v>#N/A</v>
      </c>
      <c r="N54" s="5"/>
      <c r="O54" s="19" t="e">
        <f>VLOOKUP(N54,Sheet1!$B$2:$C$12,2,TRUE)</f>
        <v>#N/A</v>
      </c>
      <c r="P54" s="5"/>
      <c r="Q54" s="19" t="e">
        <f>VLOOKUP(P54,Sheet1!$B$2:$C$12,2,TRUE)</f>
        <v>#N/A</v>
      </c>
      <c r="R54" s="5" t="e">
        <f t="shared" si="0"/>
        <v>#N/A</v>
      </c>
      <c r="S54" s="226">
        <f t="shared" si="21"/>
        <v>0</v>
      </c>
      <c r="T54" s="9" t="e">
        <f t="shared" si="22"/>
        <v>#N/A</v>
      </c>
      <c r="U54" s="5" t="e">
        <f t="shared" si="3"/>
        <v>#N/A</v>
      </c>
      <c r="V54" s="226">
        <f t="shared" si="4"/>
        <v>0</v>
      </c>
      <c r="W54" s="9" t="e">
        <f t="shared" si="23"/>
        <v>#N/A</v>
      </c>
      <c r="X54" s="227"/>
      <c r="Y54" s="9" t="e">
        <f t="shared" si="6"/>
        <v>#N/A</v>
      </c>
      <c r="Z54" s="9">
        <f t="shared" si="19"/>
        <v>0</v>
      </c>
      <c r="AA54" s="9" t="e">
        <f t="shared" si="7"/>
        <v>#N/A</v>
      </c>
      <c r="AB54" s="9" t="e">
        <f t="shared" si="24"/>
        <v>#N/A</v>
      </c>
      <c r="AC54" s="5"/>
      <c r="AD54" s="5"/>
      <c r="AE54" s="9"/>
      <c r="AF54" s="5"/>
      <c r="AG54" s="25"/>
      <c r="AH54" s="25"/>
    </row>
    <row r="55" spans="1:34" s="7" customFormat="1" ht="64.5" customHeight="1" x14ac:dyDescent="0.25">
      <c r="A55" s="86">
        <f t="shared" si="25"/>
        <v>40</v>
      </c>
      <c r="B55" s="80" t="s">
        <v>69</v>
      </c>
      <c r="C55" s="263" t="s">
        <v>421</v>
      </c>
      <c r="D55" s="5" t="str">
        <f>VLOOKUP(C55,' TH ĐG Trình HĐ'!$E$9:$AE$336,18,0)</f>
        <v>A DN</v>
      </c>
      <c r="E55" s="5">
        <f>VLOOKUP($C55,' TH ĐG Trình HĐ'!$E$9:$AE$336,19,0)</f>
        <v>0</v>
      </c>
      <c r="F55" s="9" t="str">
        <f t="shared" si="20"/>
        <v/>
      </c>
      <c r="G55" s="488" t="s">
        <v>1066</v>
      </c>
      <c r="H55" s="19"/>
      <c r="I55" s="19" t="e">
        <f>VLOOKUP(H55,Sheet1!$B$2:$C$12,2,TRUE)</f>
        <v>#N/A</v>
      </c>
      <c r="J55" s="5"/>
      <c r="K55" s="19" t="e">
        <f>VLOOKUP(J55,Sheet1!$B$2:$C$12,2,TRUE)</f>
        <v>#N/A</v>
      </c>
      <c r="L55" s="5"/>
      <c r="M55" s="19" t="e">
        <f>VLOOKUP(L55,Sheet1!$B$2:$C$12,2,TRUE)</f>
        <v>#N/A</v>
      </c>
      <c r="N55" s="5"/>
      <c r="O55" s="19" t="e">
        <f>VLOOKUP(N55,Sheet1!$B$2:$C$12,2,TRUE)</f>
        <v>#N/A</v>
      </c>
      <c r="P55" s="5"/>
      <c r="Q55" s="19" t="e">
        <f>VLOOKUP(P55,Sheet1!$B$2:$C$12,2,TRUE)</f>
        <v>#N/A</v>
      </c>
      <c r="R55" s="5" t="e">
        <f t="shared" si="0"/>
        <v>#N/A</v>
      </c>
      <c r="S55" s="226">
        <f t="shared" si="21"/>
        <v>0</v>
      </c>
      <c r="T55" s="9" t="e">
        <f t="shared" si="22"/>
        <v>#N/A</v>
      </c>
      <c r="U55" s="5" t="e">
        <f t="shared" si="3"/>
        <v>#N/A</v>
      </c>
      <c r="V55" s="226">
        <f t="shared" si="4"/>
        <v>0</v>
      </c>
      <c r="W55" s="9" t="e">
        <f t="shared" si="23"/>
        <v>#N/A</v>
      </c>
      <c r="X55" s="227"/>
      <c r="Y55" s="9" t="e">
        <f t="shared" si="6"/>
        <v>#N/A</v>
      </c>
      <c r="Z55" s="9">
        <f t="shared" si="19"/>
        <v>0</v>
      </c>
      <c r="AA55" s="9" t="e">
        <f t="shared" si="7"/>
        <v>#N/A</v>
      </c>
      <c r="AB55" s="9" t="e">
        <f t="shared" si="24"/>
        <v>#N/A</v>
      </c>
      <c r="AC55" s="16"/>
      <c r="AD55" s="16"/>
      <c r="AE55" s="9"/>
      <c r="AF55" s="5"/>
      <c r="AG55" s="26"/>
      <c r="AH55" s="25"/>
    </row>
    <row r="56" spans="1:34" s="7" customFormat="1" ht="20.100000000000001" hidden="1" customHeight="1" x14ac:dyDescent="0.25">
      <c r="A56" s="448" t="s">
        <v>861</v>
      </c>
      <c r="B56" s="449" t="s">
        <v>862</v>
      </c>
      <c r="C56" s="448"/>
      <c r="D56" s="5"/>
      <c r="E56" s="226"/>
      <c r="F56" s="450">
        <f>COUNTA($F$57:$F$71)</f>
        <v>15</v>
      </c>
      <c r="G56" s="451" t="str">
        <f xml:space="preserve"> (COUNTIF($F$57:$F$71, "Hoàn thành xuất sắc nhiệm vụ") &amp; " Xuất sắc") &amp;" + "&amp; (COUNTIF($F$57:$F$71, "Hoàn thành tốt nhiệm vụ") &amp; " Tốt")</f>
        <v>0 Xuất sắc + 0 Tốt</v>
      </c>
      <c r="H56" s="19"/>
      <c r="I56" s="19" t="e">
        <f>VLOOKUP(H56,Sheet1!$B$2:$C$12,2,TRUE)</f>
        <v>#N/A</v>
      </c>
      <c r="J56" s="5"/>
      <c r="K56" s="19" t="e">
        <f>VLOOKUP(J56,Sheet1!$B$2:$C$12,2,TRUE)</f>
        <v>#N/A</v>
      </c>
      <c r="L56" s="5"/>
      <c r="M56" s="19" t="e">
        <f>VLOOKUP(L56,Sheet1!$B$2:$C$12,2,TRUE)</f>
        <v>#N/A</v>
      </c>
      <c r="N56" s="5"/>
      <c r="O56" s="19" t="e">
        <f>VLOOKUP(N56,Sheet1!$B$2:$C$12,2,TRUE)</f>
        <v>#N/A</v>
      </c>
      <c r="P56" s="5"/>
      <c r="Q56" s="19" t="e">
        <f>VLOOKUP(P56,Sheet1!$B$2:$C$12,2,TRUE)</f>
        <v>#N/A</v>
      </c>
      <c r="R56" s="5" t="e">
        <f t="shared" si="0"/>
        <v>#N/A</v>
      </c>
      <c r="S56" s="226">
        <f t="shared" si="21"/>
        <v>0</v>
      </c>
      <c r="T56" s="9" t="e">
        <f t="shared" si="22"/>
        <v>#N/A</v>
      </c>
      <c r="U56" s="5" t="e">
        <f t="shared" si="3"/>
        <v>#N/A</v>
      </c>
      <c r="V56" s="226">
        <f t="shared" si="4"/>
        <v>0</v>
      </c>
      <c r="W56" s="9" t="e">
        <f t="shared" si="23"/>
        <v>#N/A</v>
      </c>
      <c r="X56" s="227"/>
      <c r="Y56" s="9" t="e">
        <f t="shared" si="6"/>
        <v>#N/A</v>
      </c>
      <c r="Z56" s="9">
        <f t="shared" si="19"/>
        <v>0</v>
      </c>
      <c r="AA56" s="9" t="e">
        <f t="shared" si="7"/>
        <v>#N/A</v>
      </c>
      <c r="AB56" s="9" t="e">
        <f t="shared" si="24"/>
        <v>#N/A</v>
      </c>
      <c r="AC56" s="5"/>
      <c r="AD56" s="5"/>
      <c r="AE56" s="9"/>
      <c r="AF56" s="5"/>
      <c r="AG56" s="25"/>
      <c r="AH56" s="25"/>
    </row>
    <row r="57" spans="1:34" s="46" customFormat="1" ht="20.100000000000001" hidden="1" customHeight="1" x14ac:dyDescent="0.25">
      <c r="A57" s="86">
        <f>A55+1</f>
        <v>41</v>
      </c>
      <c r="B57" s="260" t="s">
        <v>67</v>
      </c>
      <c r="C57" s="86" t="s">
        <v>419</v>
      </c>
      <c r="D57" s="5" t="str">
        <f>VLOOKUP(C57,' TH ĐG Trình HĐ'!$E$9:$AE$336,18,0)</f>
        <v>A3</v>
      </c>
      <c r="E57" s="5">
        <f>VLOOKUP($C57,' TH ĐG Trình HĐ'!$E$9:$AE$336,19,0)</f>
        <v>8</v>
      </c>
      <c r="F57" s="9" t="str">
        <f t="shared" si="20"/>
        <v>Không hoàn thành</v>
      </c>
      <c r="G57" s="10"/>
      <c r="H57" s="17"/>
      <c r="I57" s="19" t="e">
        <f>VLOOKUP(H57,Sheet1!$B$2:$C$12,2,TRUE)</f>
        <v>#N/A</v>
      </c>
      <c r="J57" s="5"/>
      <c r="K57" s="19" t="e">
        <f>VLOOKUP(J57,Sheet1!$B$2:$C$12,2,TRUE)</f>
        <v>#N/A</v>
      </c>
      <c r="L57" s="5"/>
      <c r="M57" s="19" t="e">
        <f>VLOOKUP(L57,Sheet1!$B$2:$C$12,2,TRUE)</f>
        <v>#N/A</v>
      </c>
      <c r="N57" s="5"/>
      <c r="O57" s="19" t="e">
        <f>VLOOKUP(N57,Sheet1!$B$2:$C$12,2,TRUE)</f>
        <v>#N/A</v>
      </c>
      <c r="P57" s="5"/>
      <c r="Q57" s="19" t="e">
        <f>VLOOKUP(P57,Sheet1!$B$2:$C$12,2,TRUE)</f>
        <v>#N/A</v>
      </c>
      <c r="R57" s="5" t="e">
        <f>ROUND(AVERAGE(I57,K57,M57,O57),2)</f>
        <v>#N/A</v>
      </c>
      <c r="S57" s="226">
        <f t="shared" si="21"/>
        <v>0</v>
      </c>
      <c r="T57" s="9" t="e">
        <f t="shared" si="22"/>
        <v>#N/A</v>
      </c>
      <c r="U57" s="5" t="e">
        <f>ROUND(AVERAGE(I57,K57,M57,O57,Q57),2)</f>
        <v>#N/A</v>
      </c>
      <c r="V57" s="226">
        <f>COUNTIF(H57:Q57,"C*")*1+COUNTIF(H57:Q57,"D")*2+COUNTIF(H57:Q57,"E")*3</f>
        <v>0</v>
      </c>
      <c r="W57" s="9" t="e">
        <f t="shared" si="23"/>
        <v>#N/A</v>
      </c>
      <c r="X57" s="227"/>
      <c r="Y57" s="9" t="e">
        <f t="shared" si="6"/>
        <v>#N/A</v>
      </c>
      <c r="Z57" s="9">
        <f t="shared" si="19"/>
        <v>0</v>
      </c>
      <c r="AA57" s="9" t="e">
        <f t="shared" si="7"/>
        <v>#N/A</v>
      </c>
      <c r="AB57" s="9" t="e">
        <f t="shared" si="24"/>
        <v>#N/A</v>
      </c>
      <c r="AC57" s="5"/>
      <c r="AD57" s="5"/>
      <c r="AE57" s="9"/>
      <c r="AF57" s="5"/>
      <c r="AG57" s="26"/>
      <c r="AH57" s="26"/>
    </row>
    <row r="58" spans="1:34" s="7" customFormat="1" ht="20.100000000000001" hidden="1" customHeight="1" x14ac:dyDescent="0.25">
      <c r="A58" s="86">
        <f>A57+1</f>
        <v>42</v>
      </c>
      <c r="B58" s="80" t="s">
        <v>743</v>
      </c>
      <c r="C58" s="263" t="s">
        <v>744</v>
      </c>
      <c r="D58" s="5" t="str">
        <f>VLOOKUP(C58,' TH ĐG Trình HĐ'!$E$9:$AE$336,18,0)</f>
        <v>B1</v>
      </c>
      <c r="E58" s="5">
        <f>VLOOKUP($C58,' TH ĐG Trình HĐ'!$E$9:$AE$336,19,0)</f>
        <v>6</v>
      </c>
      <c r="F58" s="9" t="str">
        <f t="shared" si="20"/>
        <v>Không hoàn thành</v>
      </c>
      <c r="G58" s="10"/>
      <c r="H58" s="17"/>
      <c r="I58" s="19" t="e">
        <f>VLOOKUP(H58,Sheet1!$B$2:$C$12,2,TRUE)</f>
        <v>#N/A</v>
      </c>
      <c r="J58" s="5"/>
      <c r="K58" s="19" t="e">
        <f>VLOOKUP(J58,Sheet1!$B$2:$C$12,2,TRUE)</f>
        <v>#N/A</v>
      </c>
      <c r="L58" s="5"/>
      <c r="M58" s="19" t="e">
        <f>VLOOKUP(L58,Sheet1!$B$2:$C$12,2,TRUE)</f>
        <v>#N/A</v>
      </c>
      <c r="N58" s="5"/>
      <c r="O58" s="19" t="e">
        <f>VLOOKUP(N58,Sheet1!$B$2:$C$12,2,TRUE)</f>
        <v>#N/A</v>
      </c>
      <c r="P58" s="5"/>
      <c r="Q58" s="19" t="e">
        <f>VLOOKUP(P58,Sheet1!$B$2:$C$12,2,TRUE)</f>
        <v>#N/A</v>
      </c>
      <c r="R58" s="5" t="e">
        <f>ROUND(AVERAGE(I58,K58,M58,O58),2)</f>
        <v>#N/A</v>
      </c>
      <c r="S58" s="226">
        <f t="shared" si="21"/>
        <v>0</v>
      </c>
      <c r="T58" s="9" t="e">
        <f t="shared" si="22"/>
        <v>#N/A</v>
      </c>
      <c r="U58" s="5" t="e">
        <f>ROUND(AVERAGE(I58,K58,M58,O58,Q58),2)</f>
        <v>#N/A</v>
      </c>
      <c r="V58" s="226">
        <f>COUNTIF(H58:Q58,"C*")*1+COUNTIF(H58:Q58,"D")*2+COUNTIF(H58:Q58,"E")*3</f>
        <v>0</v>
      </c>
      <c r="W58" s="9" t="e">
        <f t="shared" si="23"/>
        <v>#N/A</v>
      </c>
      <c r="X58" s="227"/>
      <c r="Y58" s="9" t="e">
        <f t="shared" si="6"/>
        <v>#N/A</v>
      </c>
      <c r="Z58" s="9">
        <f t="shared" si="19"/>
        <v>0</v>
      </c>
      <c r="AA58" s="9" t="e">
        <f t="shared" si="7"/>
        <v>#N/A</v>
      </c>
      <c r="AB58" s="9" t="e">
        <f t="shared" si="24"/>
        <v>#N/A</v>
      </c>
      <c r="AC58" s="5"/>
      <c r="AD58" s="5"/>
      <c r="AE58" s="9"/>
      <c r="AF58" s="5"/>
      <c r="AG58" s="25"/>
      <c r="AH58" s="25"/>
    </row>
    <row r="59" spans="1:34" s="46" customFormat="1" ht="20.100000000000001" hidden="1" customHeight="1" x14ac:dyDescent="0.25">
      <c r="A59" s="86">
        <f t="shared" ref="A59:A71" si="26">A58+1</f>
        <v>43</v>
      </c>
      <c r="B59" s="80" t="s">
        <v>36</v>
      </c>
      <c r="C59" s="263" t="s">
        <v>422</v>
      </c>
      <c r="D59" s="5" t="str">
        <f>VLOOKUP(C59,' TH ĐG Trình HĐ'!$E$9:$AE$336,18,0)</f>
        <v>A2</v>
      </c>
      <c r="E59" s="5">
        <f>VLOOKUP($C59,' TH ĐG Trình HĐ'!$E$9:$AE$336,19,0)</f>
        <v>9</v>
      </c>
      <c r="F59" s="9" t="str">
        <f t="shared" si="20"/>
        <v>Không hoàn thành</v>
      </c>
      <c r="G59" s="10"/>
      <c r="H59" s="17"/>
      <c r="I59" s="19" t="e">
        <f>VLOOKUP(H59,Sheet1!$B$2:$C$12,2,TRUE)</f>
        <v>#N/A</v>
      </c>
      <c r="J59" s="5"/>
      <c r="K59" s="19" t="e">
        <f>VLOOKUP(J59,Sheet1!$B$2:$C$12,2,TRUE)</f>
        <v>#N/A</v>
      </c>
      <c r="L59" s="5"/>
      <c r="M59" s="19" t="e">
        <f>VLOOKUP(L59,Sheet1!$B$2:$C$12,2,TRUE)</f>
        <v>#N/A</v>
      </c>
      <c r="N59" s="5"/>
      <c r="O59" s="19" t="e">
        <f>VLOOKUP(N59,Sheet1!$B$2:$C$12,2,TRUE)</f>
        <v>#N/A</v>
      </c>
      <c r="P59" s="5"/>
      <c r="Q59" s="19" t="e">
        <f>VLOOKUP(P59,Sheet1!$B$2:$C$12,2,TRUE)</f>
        <v>#N/A</v>
      </c>
      <c r="R59" s="5" t="e">
        <f>ROUND(AVERAGE(I59,K59,M59,O59),2)</f>
        <v>#N/A</v>
      </c>
      <c r="S59" s="226">
        <f t="shared" si="21"/>
        <v>0</v>
      </c>
      <c r="T59" s="9" t="e">
        <f t="shared" si="22"/>
        <v>#N/A</v>
      </c>
      <c r="U59" s="5" t="e">
        <f>ROUND(AVERAGE(I59,K59,M59,O59,Q59),2)</f>
        <v>#N/A</v>
      </c>
      <c r="V59" s="226">
        <f>COUNTIF(H59:Q59,"C*")*1+COUNTIF(H59:Q59,"D")*2+COUNTIF(H59:Q59,"E")*3</f>
        <v>0</v>
      </c>
      <c r="W59" s="9" t="e">
        <f t="shared" si="23"/>
        <v>#N/A</v>
      </c>
      <c r="X59" s="227"/>
      <c r="Y59" s="9" t="e">
        <f t="shared" si="6"/>
        <v>#N/A</v>
      </c>
      <c r="Z59" s="9">
        <f t="shared" si="19"/>
        <v>0</v>
      </c>
      <c r="AA59" s="9" t="e">
        <f t="shared" si="7"/>
        <v>#N/A</v>
      </c>
      <c r="AB59" s="9" t="e">
        <f t="shared" si="24"/>
        <v>#N/A</v>
      </c>
      <c r="AC59" s="5"/>
      <c r="AD59" s="5"/>
      <c r="AE59" s="9"/>
      <c r="AF59" s="5"/>
      <c r="AG59" s="25"/>
      <c r="AH59" s="25"/>
    </row>
    <row r="60" spans="1:34" s="7" customFormat="1" ht="20.100000000000001" hidden="1" customHeight="1" x14ac:dyDescent="0.25">
      <c r="A60" s="86">
        <f t="shared" si="26"/>
        <v>44</v>
      </c>
      <c r="B60" s="260" t="s">
        <v>28</v>
      </c>
      <c r="C60" s="17" t="s">
        <v>416</v>
      </c>
      <c r="D60" s="5" t="str">
        <f>VLOOKUP(C60,' TH ĐG Trình HĐ'!$E$9:$AE$336,18,0)</f>
        <v>A4</v>
      </c>
      <c r="E60" s="5">
        <f>VLOOKUP($C60,' TH ĐG Trình HĐ'!$E$9:$AE$336,19,0)</f>
        <v>7</v>
      </c>
      <c r="F60" s="9" t="str">
        <f t="shared" si="20"/>
        <v>Không hoàn thành</v>
      </c>
      <c r="G60" s="10"/>
      <c r="H60" s="17"/>
      <c r="I60" s="19" t="e">
        <f>VLOOKUP(H60,Sheet1!$B$2:$C$12,2,TRUE)</f>
        <v>#N/A</v>
      </c>
      <c r="J60" s="5"/>
      <c r="K60" s="19" t="e">
        <f>VLOOKUP(J60,Sheet1!$B$2:$C$12,2,TRUE)</f>
        <v>#N/A</v>
      </c>
      <c r="L60" s="5"/>
      <c r="M60" s="19" t="e">
        <f>VLOOKUP(L60,Sheet1!$B$2:$C$12,2,TRUE)</f>
        <v>#N/A</v>
      </c>
      <c r="N60" s="5"/>
      <c r="O60" s="19" t="e">
        <f>VLOOKUP(N60,Sheet1!$B$2:$C$12,2,TRUE)</f>
        <v>#N/A</v>
      </c>
      <c r="P60" s="5"/>
      <c r="Q60" s="19" t="e">
        <f>VLOOKUP(P60,Sheet1!$B$2:$C$12,2,TRUE)</f>
        <v>#N/A</v>
      </c>
      <c r="R60" s="5" t="e">
        <f>ROUND(AVERAGE(I60,K60,M60,O60),2)</f>
        <v>#N/A</v>
      </c>
      <c r="S60" s="226">
        <f t="shared" si="21"/>
        <v>0</v>
      </c>
      <c r="T60" s="9" t="e">
        <f t="shared" si="22"/>
        <v>#N/A</v>
      </c>
      <c r="U60" s="5" t="e">
        <f>ROUND(AVERAGE(I60,K60,M60,O60,Q60),2)</f>
        <v>#N/A</v>
      </c>
      <c r="V60" s="226">
        <f>COUNTIF(H60:Q60,"C*")*1+COUNTIF(H60:Q60,"D")*2+COUNTIF(H60:Q60,"E")*3</f>
        <v>0</v>
      </c>
      <c r="W60" s="9" t="e">
        <f t="shared" si="23"/>
        <v>#N/A</v>
      </c>
      <c r="X60" s="227"/>
      <c r="Y60" s="9" t="e">
        <f t="shared" si="6"/>
        <v>#N/A</v>
      </c>
      <c r="Z60" s="9">
        <f t="shared" si="19"/>
        <v>0</v>
      </c>
      <c r="AA60" s="9" t="e">
        <f t="shared" si="7"/>
        <v>#N/A</v>
      </c>
      <c r="AB60" s="9" t="e">
        <f t="shared" si="24"/>
        <v>#N/A</v>
      </c>
      <c r="AC60" s="5"/>
      <c r="AD60" s="5"/>
      <c r="AE60" s="9"/>
      <c r="AF60" s="5"/>
      <c r="AG60" s="25"/>
      <c r="AH60" s="26"/>
    </row>
    <row r="61" spans="1:34" s="46" customFormat="1" ht="20.100000000000001" hidden="1" customHeight="1" x14ac:dyDescent="0.25">
      <c r="A61" s="86">
        <f t="shared" si="26"/>
        <v>45</v>
      </c>
      <c r="B61" s="80" t="s">
        <v>39</v>
      </c>
      <c r="C61" s="263" t="s">
        <v>423</v>
      </c>
      <c r="D61" s="5" t="str">
        <f>VLOOKUP(C61,' TH ĐG Trình HĐ'!$E$9:$AE$336,18,0)</f>
        <v>A3</v>
      </c>
      <c r="E61" s="5">
        <f>VLOOKUP($C61,' TH ĐG Trình HĐ'!$E$9:$AE$336,19,0)</f>
        <v>8</v>
      </c>
      <c r="F61" s="9" t="str">
        <f t="shared" si="20"/>
        <v>Không hoàn thành</v>
      </c>
      <c r="G61" s="10"/>
      <c r="H61" s="17"/>
      <c r="I61" s="19" t="e">
        <f>VLOOKUP(H61,Sheet1!$B$2:$C$12,2,TRUE)</f>
        <v>#N/A</v>
      </c>
      <c r="J61" s="5"/>
      <c r="K61" s="19" t="e">
        <f>VLOOKUP(J61,Sheet1!$B$2:$C$12,2,TRUE)</f>
        <v>#N/A</v>
      </c>
      <c r="L61" s="5"/>
      <c r="M61" s="19" t="e">
        <f>VLOOKUP(L61,Sheet1!$B$2:$C$12,2,TRUE)</f>
        <v>#N/A</v>
      </c>
      <c r="N61" s="5"/>
      <c r="O61" s="19" t="e">
        <f>VLOOKUP(N61,Sheet1!$B$2:$C$12,2,TRUE)</f>
        <v>#N/A</v>
      </c>
      <c r="P61" s="5"/>
      <c r="Q61" s="19" t="e">
        <f>VLOOKUP(P61,Sheet1!$B$2:$C$12,2,TRUE)</f>
        <v>#N/A</v>
      </c>
      <c r="R61" s="5" t="e">
        <f t="shared" si="0"/>
        <v>#N/A</v>
      </c>
      <c r="S61" s="226">
        <f t="shared" si="21"/>
        <v>0</v>
      </c>
      <c r="T61" s="9" t="e">
        <f t="shared" si="22"/>
        <v>#N/A</v>
      </c>
      <c r="U61" s="5" t="e">
        <f t="shared" si="3"/>
        <v>#N/A</v>
      </c>
      <c r="V61" s="226">
        <f t="shared" si="4"/>
        <v>0</v>
      </c>
      <c r="W61" s="9" t="e">
        <f t="shared" si="23"/>
        <v>#N/A</v>
      </c>
      <c r="X61" s="227"/>
      <c r="Y61" s="9" t="e">
        <f t="shared" si="6"/>
        <v>#N/A</v>
      </c>
      <c r="Z61" s="9">
        <f t="shared" si="19"/>
        <v>0</v>
      </c>
      <c r="AA61" s="9" t="e">
        <f t="shared" si="7"/>
        <v>#N/A</v>
      </c>
      <c r="AB61" s="9" t="e">
        <f t="shared" si="24"/>
        <v>#N/A</v>
      </c>
      <c r="AC61" s="5"/>
      <c r="AD61" s="5"/>
      <c r="AE61" s="9"/>
      <c r="AF61" s="5"/>
      <c r="AG61" s="25"/>
      <c r="AH61" s="25"/>
    </row>
    <row r="62" spans="1:34" s="46" customFormat="1" ht="20.100000000000001" hidden="1" customHeight="1" x14ac:dyDescent="0.25">
      <c r="A62" s="86">
        <f t="shared" si="26"/>
        <v>46</v>
      </c>
      <c r="B62" s="260" t="s">
        <v>44</v>
      </c>
      <c r="C62" s="86" t="s">
        <v>424</v>
      </c>
      <c r="D62" s="5" t="str">
        <f>VLOOKUP(C62,' TH ĐG Trình HĐ'!$E$9:$AE$336,18,0)</f>
        <v>A4</v>
      </c>
      <c r="E62" s="5">
        <f>VLOOKUP($C62,' TH ĐG Trình HĐ'!$E$9:$AE$336,19,0)</f>
        <v>7</v>
      </c>
      <c r="F62" s="9" t="str">
        <f t="shared" si="20"/>
        <v>Không hoàn thành</v>
      </c>
      <c r="G62" s="10"/>
      <c r="H62" s="17"/>
      <c r="I62" s="19" t="e">
        <f>VLOOKUP(H62,Sheet1!$B$2:$C$12,2,TRUE)</f>
        <v>#N/A</v>
      </c>
      <c r="J62" s="5"/>
      <c r="K62" s="19" t="e">
        <f>VLOOKUP(J62,Sheet1!$B$2:$C$12,2,TRUE)</f>
        <v>#N/A</v>
      </c>
      <c r="L62" s="5"/>
      <c r="M62" s="19" t="e">
        <f>VLOOKUP(L62,Sheet1!$B$2:$C$12,2,TRUE)</f>
        <v>#N/A</v>
      </c>
      <c r="N62" s="5"/>
      <c r="O62" s="19" t="e">
        <f>VLOOKUP(N62,Sheet1!$B$2:$C$12,2,TRUE)</f>
        <v>#N/A</v>
      </c>
      <c r="P62" s="5"/>
      <c r="Q62" s="19" t="e">
        <f>VLOOKUP(P62,Sheet1!$B$2:$C$12,2,TRUE)</f>
        <v>#N/A</v>
      </c>
      <c r="R62" s="5" t="e">
        <f t="shared" si="0"/>
        <v>#N/A</v>
      </c>
      <c r="S62" s="226">
        <f t="shared" si="21"/>
        <v>0</v>
      </c>
      <c r="T62" s="9" t="e">
        <f t="shared" si="22"/>
        <v>#N/A</v>
      </c>
      <c r="U62" s="5" t="e">
        <f t="shared" si="3"/>
        <v>#N/A</v>
      </c>
      <c r="V62" s="226">
        <f t="shared" si="4"/>
        <v>0</v>
      </c>
      <c r="W62" s="9" t="e">
        <f t="shared" si="23"/>
        <v>#N/A</v>
      </c>
      <c r="X62" s="227"/>
      <c r="Y62" s="9" t="e">
        <f t="shared" si="6"/>
        <v>#N/A</v>
      </c>
      <c r="Z62" s="9">
        <f t="shared" si="19"/>
        <v>0</v>
      </c>
      <c r="AA62" s="9" t="e">
        <f t="shared" si="7"/>
        <v>#N/A</v>
      </c>
      <c r="AB62" s="9" t="e">
        <f t="shared" si="24"/>
        <v>#N/A</v>
      </c>
      <c r="AC62" s="5"/>
      <c r="AD62" s="5"/>
      <c r="AE62" s="9"/>
      <c r="AF62" s="5"/>
      <c r="AG62" s="25"/>
      <c r="AH62" s="25"/>
    </row>
    <row r="63" spans="1:34" s="7" customFormat="1" ht="20.100000000000001" hidden="1" customHeight="1" x14ac:dyDescent="0.25">
      <c r="A63" s="86">
        <f t="shared" si="26"/>
        <v>47</v>
      </c>
      <c r="B63" s="260" t="s">
        <v>269</v>
      </c>
      <c r="C63" s="86" t="s">
        <v>425</v>
      </c>
      <c r="D63" s="5" t="str">
        <f>VLOOKUP(C63,' TH ĐG Trình HĐ'!$E$9:$AE$336,18,0)</f>
        <v>A3</v>
      </c>
      <c r="E63" s="5">
        <f>VLOOKUP($C63,' TH ĐG Trình HĐ'!$E$9:$AE$336,19,0)</f>
        <v>8</v>
      </c>
      <c r="F63" s="9" t="str">
        <f t="shared" si="20"/>
        <v>Không hoàn thành</v>
      </c>
      <c r="G63" s="10"/>
      <c r="H63" s="17"/>
      <c r="I63" s="19" t="e">
        <f>VLOOKUP(H63,Sheet1!$B$2:$C$12,2,TRUE)</f>
        <v>#N/A</v>
      </c>
      <c r="J63" s="5"/>
      <c r="K63" s="19" t="e">
        <f>VLOOKUP(J63,Sheet1!$B$2:$C$12,2,TRUE)</f>
        <v>#N/A</v>
      </c>
      <c r="L63" s="5"/>
      <c r="M63" s="19" t="e">
        <f>VLOOKUP(L63,Sheet1!$B$2:$C$12,2,TRUE)</f>
        <v>#N/A</v>
      </c>
      <c r="N63" s="5"/>
      <c r="O63" s="19" t="e">
        <f>VLOOKUP(N63,Sheet1!$B$2:$C$12,2,TRUE)</f>
        <v>#N/A</v>
      </c>
      <c r="P63" s="5"/>
      <c r="Q63" s="19" t="e">
        <f>VLOOKUP(P63,Sheet1!$B$2:$C$12,2,TRUE)</f>
        <v>#N/A</v>
      </c>
      <c r="R63" s="5" t="e">
        <f t="shared" si="0"/>
        <v>#N/A</v>
      </c>
      <c r="S63" s="226">
        <f t="shared" si="21"/>
        <v>0</v>
      </c>
      <c r="T63" s="9" t="e">
        <f t="shared" si="22"/>
        <v>#N/A</v>
      </c>
      <c r="U63" s="5" t="e">
        <f t="shared" si="3"/>
        <v>#N/A</v>
      </c>
      <c r="V63" s="226">
        <f t="shared" si="4"/>
        <v>0</v>
      </c>
      <c r="W63" s="9" t="e">
        <f t="shared" si="23"/>
        <v>#N/A</v>
      </c>
      <c r="X63" s="227"/>
      <c r="Y63" s="9" t="e">
        <f t="shared" si="6"/>
        <v>#N/A</v>
      </c>
      <c r="Z63" s="9">
        <f t="shared" si="19"/>
        <v>0</v>
      </c>
      <c r="AA63" s="9" t="e">
        <f t="shared" si="7"/>
        <v>#N/A</v>
      </c>
      <c r="AB63" s="9" t="e">
        <f t="shared" si="24"/>
        <v>#N/A</v>
      </c>
      <c r="AC63" s="5"/>
      <c r="AD63" s="5"/>
      <c r="AE63" s="9"/>
      <c r="AF63" s="5"/>
      <c r="AG63" s="25"/>
      <c r="AH63" s="25"/>
    </row>
    <row r="64" spans="1:34" s="7" customFormat="1" ht="20.100000000000001" hidden="1" customHeight="1" x14ac:dyDescent="0.25">
      <c r="A64" s="86">
        <f t="shared" si="26"/>
        <v>48</v>
      </c>
      <c r="B64" s="80" t="s">
        <v>270</v>
      </c>
      <c r="C64" s="263" t="s">
        <v>426</v>
      </c>
      <c r="D64" s="5" t="str">
        <f>VLOOKUP(C64,' TH ĐG Trình HĐ'!$E$9:$AE$336,18,0)</f>
        <v>A3</v>
      </c>
      <c r="E64" s="5">
        <f>VLOOKUP($C64,' TH ĐG Trình HĐ'!$E$9:$AE$336,19,0)</f>
        <v>8</v>
      </c>
      <c r="F64" s="9" t="str">
        <f t="shared" si="20"/>
        <v>Không hoàn thành</v>
      </c>
      <c r="G64" s="10"/>
      <c r="H64" s="17"/>
      <c r="I64" s="19" t="e">
        <f>VLOOKUP(H64,Sheet1!$B$2:$C$12,2,TRUE)</f>
        <v>#N/A</v>
      </c>
      <c r="J64" s="5"/>
      <c r="K64" s="19" t="e">
        <f>VLOOKUP(J64,Sheet1!$B$2:$C$12,2,TRUE)</f>
        <v>#N/A</v>
      </c>
      <c r="L64" s="5"/>
      <c r="M64" s="19" t="e">
        <f>VLOOKUP(L64,Sheet1!$B$2:$C$12,2,TRUE)</f>
        <v>#N/A</v>
      </c>
      <c r="N64" s="5"/>
      <c r="O64" s="19" t="e">
        <f>VLOOKUP(N64,Sheet1!$B$2:$C$12,2,TRUE)</f>
        <v>#N/A</v>
      </c>
      <c r="P64" s="5"/>
      <c r="Q64" s="19" t="e">
        <f>VLOOKUP(P64,Sheet1!$B$2:$C$12,2,TRUE)</f>
        <v>#N/A</v>
      </c>
      <c r="R64" s="5" t="e">
        <f t="shared" si="0"/>
        <v>#N/A</v>
      </c>
      <c r="S64" s="226">
        <f t="shared" si="21"/>
        <v>0</v>
      </c>
      <c r="T64" s="9" t="e">
        <f t="shared" si="22"/>
        <v>#N/A</v>
      </c>
      <c r="U64" s="5" t="e">
        <f t="shared" si="3"/>
        <v>#N/A</v>
      </c>
      <c r="V64" s="226">
        <f t="shared" si="4"/>
        <v>0</v>
      </c>
      <c r="W64" s="9" t="e">
        <f t="shared" si="23"/>
        <v>#N/A</v>
      </c>
      <c r="X64" s="227"/>
      <c r="Y64" s="9" t="e">
        <f t="shared" si="6"/>
        <v>#N/A</v>
      </c>
      <c r="Z64" s="9">
        <f t="shared" si="19"/>
        <v>0</v>
      </c>
      <c r="AA64" s="9" t="e">
        <f t="shared" si="7"/>
        <v>#N/A</v>
      </c>
      <c r="AB64" s="9" t="e">
        <f t="shared" si="24"/>
        <v>#N/A</v>
      </c>
      <c r="AC64" s="5"/>
      <c r="AD64" s="5"/>
      <c r="AE64" s="9"/>
      <c r="AF64" s="5"/>
      <c r="AG64" s="25"/>
      <c r="AH64" s="25"/>
    </row>
    <row r="65" spans="1:34" s="7" customFormat="1" ht="20.100000000000001" hidden="1" customHeight="1" x14ac:dyDescent="0.25">
      <c r="A65" s="86">
        <f t="shared" si="26"/>
        <v>49</v>
      </c>
      <c r="B65" s="260" t="s">
        <v>48</v>
      </c>
      <c r="C65" s="86" t="s">
        <v>427</v>
      </c>
      <c r="D65" s="5" t="str">
        <f>VLOOKUP(C65,' TH ĐG Trình HĐ'!$E$9:$AE$336,18,0)</f>
        <v>A4</v>
      </c>
      <c r="E65" s="5">
        <f>VLOOKUP($C65,' TH ĐG Trình HĐ'!$E$9:$AE$336,19,0)</f>
        <v>7</v>
      </c>
      <c r="F65" s="9" t="str">
        <f t="shared" si="20"/>
        <v>Không hoàn thành</v>
      </c>
      <c r="G65" s="10"/>
      <c r="H65" s="17"/>
      <c r="I65" s="19" t="e">
        <f>VLOOKUP(H65,Sheet1!$B$2:$C$12,2,TRUE)</f>
        <v>#N/A</v>
      </c>
      <c r="J65" s="5"/>
      <c r="K65" s="19" t="e">
        <f>VLOOKUP(J65,Sheet1!$B$2:$C$12,2,TRUE)</f>
        <v>#N/A</v>
      </c>
      <c r="L65" s="5"/>
      <c r="M65" s="19" t="e">
        <f>VLOOKUP(L65,Sheet1!$B$2:$C$12,2,TRUE)</f>
        <v>#N/A</v>
      </c>
      <c r="N65" s="5"/>
      <c r="O65" s="19" t="e">
        <f>VLOOKUP(N65,Sheet1!$B$2:$C$12,2,TRUE)</f>
        <v>#N/A</v>
      </c>
      <c r="P65" s="5"/>
      <c r="Q65" s="19" t="e">
        <f>VLOOKUP(P65,Sheet1!$B$2:$C$12,2,TRUE)</f>
        <v>#N/A</v>
      </c>
      <c r="R65" s="5" t="e">
        <f t="shared" si="0"/>
        <v>#N/A</v>
      </c>
      <c r="S65" s="226">
        <f t="shared" si="21"/>
        <v>0</v>
      </c>
      <c r="T65" s="9" t="e">
        <f t="shared" si="22"/>
        <v>#N/A</v>
      </c>
      <c r="U65" s="5" t="e">
        <f t="shared" si="3"/>
        <v>#N/A</v>
      </c>
      <c r="V65" s="226">
        <f t="shared" si="4"/>
        <v>0</v>
      </c>
      <c r="W65" s="9" t="e">
        <f t="shared" si="23"/>
        <v>#N/A</v>
      </c>
      <c r="X65" s="227"/>
      <c r="Y65" s="9" t="e">
        <f t="shared" si="6"/>
        <v>#N/A</v>
      </c>
      <c r="Z65" s="9">
        <f t="shared" si="19"/>
        <v>0</v>
      </c>
      <c r="AA65" s="9" t="e">
        <f t="shared" si="7"/>
        <v>#N/A</v>
      </c>
      <c r="AB65" s="9" t="e">
        <f t="shared" si="24"/>
        <v>#N/A</v>
      </c>
      <c r="AC65" s="5"/>
      <c r="AD65" s="5"/>
      <c r="AE65" s="9"/>
      <c r="AF65" s="5"/>
      <c r="AG65" s="25"/>
      <c r="AH65" s="25"/>
    </row>
    <row r="66" spans="1:34" s="7" customFormat="1" ht="20.100000000000001" hidden="1" customHeight="1" x14ac:dyDescent="0.25">
      <c r="A66" s="86">
        <f t="shared" si="26"/>
        <v>50</v>
      </c>
      <c r="B66" s="260" t="s">
        <v>285</v>
      </c>
      <c r="C66" s="86" t="s">
        <v>428</v>
      </c>
      <c r="D66" s="5" t="str">
        <f>VLOOKUP(C66,' TH ĐG Trình HĐ'!$E$9:$AE$336,18,0)</f>
        <v>A4</v>
      </c>
      <c r="E66" s="5">
        <f>VLOOKUP($C66,' TH ĐG Trình HĐ'!$E$9:$AE$336,19,0)</f>
        <v>7</v>
      </c>
      <c r="F66" s="9" t="str">
        <f t="shared" si="20"/>
        <v>Không hoàn thành</v>
      </c>
      <c r="G66" s="10"/>
      <c r="H66" s="17"/>
      <c r="I66" s="19" t="e">
        <f>VLOOKUP(H66,Sheet1!$B$2:$C$12,2,TRUE)</f>
        <v>#N/A</v>
      </c>
      <c r="J66" s="5"/>
      <c r="K66" s="19" t="e">
        <f>VLOOKUP(J66,Sheet1!$B$2:$C$12,2,TRUE)</f>
        <v>#N/A</v>
      </c>
      <c r="L66" s="5"/>
      <c r="M66" s="19" t="e">
        <f>VLOOKUP(L66,Sheet1!$B$2:$C$12,2,TRUE)</f>
        <v>#N/A</v>
      </c>
      <c r="N66" s="5"/>
      <c r="O66" s="19" t="e">
        <f>VLOOKUP(N66,Sheet1!$B$2:$C$12,2,TRUE)</f>
        <v>#N/A</v>
      </c>
      <c r="P66" s="5"/>
      <c r="Q66" s="19" t="e">
        <f>VLOOKUP(P66,Sheet1!$B$2:$C$12,2,TRUE)</f>
        <v>#N/A</v>
      </c>
      <c r="R66" s="5" t="e">
        <f t="shared" si="0"/>
        <v>#N/A</v>
      </c>
      <c r="S66" s="226">
        <f t="shared" si="21"/>
        <v>0</v>
      </c>
      <c r="T66" s="9" t="e">
        <f t="shared" si="22"/>
        <v>#N/A</v>
      </c>
      <c r="U66" s="5" t="e">
        <f t="shared" si="3"/>
        <v>#N/A</v>
      </c>
      <c r="V66" s="226">
        <f t="shared" si="4"/>
        <v>0</v>
      </c>
      <c r="W66" s="9" t="e">
        <f t="shared" si="23"/>
        <v>#N/A</v>
      </c>
      <c r="X66" s="227"/>
      <c r="Y66" s="9" t="e">
        <f t="shared" si="6"/>
        <v>#N/A</v>
      </c>
      <c r="Z66" s="9">
        <f t="shared" si="19"/>
        <v>0</v>
      </c>
      <c r="AA66" s="9" t="e">
        <f t="shared" si="7"/>
        <v>#N/A</v>
      </c>
      <c r="AB66" s="9" t="e">
        <f t="shared" si="24"/>
        <v>#N/A</v>
      </c>
      <c r="AC66" s="5"/>
      <c r="AD66" s="5"/>
      <c r="AE66" s="9"/>
      <c r="AF66" s="5"/>
      <c r="AG66" s="25"/>
      <c r="AH66" s="25"/>
    </row>
    <row r="67" spans="1:34" s="7" customFormat="1" ht="20.100000000000001" hidden="1" customHeight="1" x14ac:dyDescent="0.25">
      <c r="A67" s="86">
        <f>A66+1</f>
        <v>51</v>
      </c>
      <c r="B67" s="260" t="s">
        <v>296</v>
      </c>
      <c r="C67" s="86" t="s">
        <v>430</v>
      </c>
      <c r="D67" s="5" t="str">
        <f>VLOOKUP(C67,' TH ĐG Trình HĐ'!$E$9:$AE$336,18,0)</f>
        <v>A3</v>
      </c>
      <c r="E67" s="5">
        <f>VLOOKUP($C67,' TH ĐG Trình HĐ'!$E$9:$AE$336,19,0)</f>
        <v>8</v>
      </c>
      <c r="F67" s="9" t="str">
        <f t="shared" si="20"/>
        <v>Không hoàn thành</v>
      </c>
      <c r="G67" s="10"/>
      <c r="H67" s="17"/>
      <c r="I67" s="19" t="e">
        <f>VLOOKUP(H67,Sheet1!$B$2:$C$12,2,TRUE)</f>
        <v>#N/A</v>
      </c>
      <c r="J67" s="5"/>
      <c r="K67" s="19" t="e">
        <f>VLOOKUP(J67,Sheet1!$B$2:$C$12,2,TRUE)</f>
        <v>#N/A</v>
      </c>
      <c r="L67" s="5"/>
      <c r="M67" s="19" t="e">
        <f>VLOOKUP(L67,Sheet1!$B$2:$C$12,2,TRUE)</f>
        <v>#N/A</v>
      </c>
      <c r="N67" s="5"/>
      <c r="O67" s="19" t="e">
        <f>VLOOKUP(N67,Sheet1!$B$2:$C$12,2,TRUE)</f>
        <v>#N/A</v>
      </c>
      <c r="P67" s="5"/>
      <c r="Q67" s="19" t="e">
        <f>VLOOKUP(P67,Sheet1!$B$2:$C$12,2,TRUE)</f>
        <v>#N/A</v>
      </c>
      <c r="R67" s="5" t="e">
        <f t="shared" si="0"/>
        <v>#N/A</v>
      </c>
      <c r="S67" s="226">
        <f t="shared" si="21"/>
        <v>0</v>
      </c>
      <c r="T67" s="9" t="e">
        <f t="shared" si="22"/>
        <v>#N/A</v>
      </c>
      <c r="U67" s="5" t="e">
        <f t="shared" si="3"/>
        <v>#N/A</v>
      </c>
      <c r="V67" s="226">
        <f t="shared" si="4"/>
        <v>0</v>
      </c>
      <c r="W67" s="9" t="e">
        <f t="shared" si="23"/>
        <v>#N/A</v>
      </c>
      <c r="X67" s="227"/>
      <c r="Y67" s="9" t="e">
        <f t="shared" si="6"/>
        <v>#N/A</v>
      </c>
      <c r="Z67" s="9">
        <f t="shared" si="19"/>
        <v>0</v>
      </c>
      <c r="AA67" s="9" t="e">
        <f t="shared" si="7"/>
        <v>#N/A</v>
      </c>
      <c r="AB67" s="9" t="e">
        <f t="shared" si="24"/>
        <v>#N/A</v>
      </c>
      <c r="AC67" s="5"/>
      <c r="AD67" s="5"/>
      <c r="AE67" s="9"/>
      <c r="AF67" s="5"/>
      <c r="AG67" s="25"/>
      <c r="AH67" s="25"/>
    </row>
    <row r="68" spans="1:34" s="7" customFormat="1" ht="20.100000000000001" hidden="1" customHeight="1" x14ac:dyDescent="0.25">
      <c r="A68" s="86">
        <f t="shared" si="26"/>
        <v>52</v>
      </c>
      <c r="B68" s="260" t="s">
        <v>294</v>
      </c>
      <c r="C68" s="86" t="s">
        <v>429</v>
      </c>
      <c r="D68" s="5" t="str">
        <f>VLOOKUP(C68,' TH ĐG Trình HĐ'!$E$9:$AE$336,18,0)</f>
        <v>A3</v>
      </c>
      <c r="E68" s="5">
        <f>VLOOKUP($C68,' TH ĐG Trình HĐ'!$E$9:$AE$336,19,0)</f>
        <v>8</v>
      </c>
      <c r="F68" s="9" t="str">
        <f t="shared" si="20"/>
        <v>Không hoàn thành</v>
      </c>
      <c r="G68" s="488" t="s">
        <v>1076</v>
      </c>
      <c r="H68" s="17"/>
      <c r="I68" s="19" t="e">
        <f>VLOOKUP(H68,Sheet1!$B$2:$C$12,2,TRUE)</f>
        <v>#N/A</v>
      </c>
      <c r="J68" s="5"/>
      <c r="K68" s="19" t="e">
        <f>VLOOKUP(J68,Sheet1!$B$2:$C$12,2,TRUE)</f>
        <v>#N/A</v>
      </c>
      <c r="L68" s="5"/>
      <c r="M68" s="19" t="e">
        <f>VLOOKUP(L68,Sheet1!$B$2:$C$12,2,TRUE)</f>
        <v>#N/A</v>
      </c>
      <c r="N68" s="5"/>
      <c r="O68" s="19" t="e">
        <f>VLOOKUP(N68,Sheet1!$B$2:$C$12,2,TRUE)</f>
        <v>#N/A</v>
      </c>
      <c r="P68" s="5"/>
      <c r="Q68" s="19" t="e">
        <f>VLOOKUP(P68,Sheet1!$B$2:$C$12,2,TRUE)</f>
        <v>#N/A</v>
      </c>
      <c r="R68" s="5" t="e">
        <f t="shared" si="0"/>
        <v>#N/A</v>
      </c>
      <c r="S68" s="226">
        <f t="shared" si="21"/>
        <v>0</v>
      </c>
      <c r="T68" s="9" t="e">
        <f t="shared" si="22"/>
        <v>#N/A</v>
      </c>
      <c r="U68" s="5" t="e">
        <f t="shared" si="3"/>
        <v>#N/A</v>
      </c>
      <c r="V68" s="226">
        <f t="shared" si="4"/>
        <v>0</v>
      </c>
      <c r="W68" s="9" t="e">
        <f t="shared" si="23"/>
        <v>#N/A</v>
      </c>
      <c r="X68" s="227"/>
      <c r="Y68" s="9" t="e">
        <f t="shared" si="6"/>
        <v>#N/A</v>
      </c>
      <c r="Z68" s="9">
        <f t="shared" si="19"/>
        <v>0</v>
      </c>
      <c r="AA68" s="9" t="e">
        <f t="shared" si="7"/>
        <v>#N/A</v>
      </c>
      <c r="AB68" s="9" t="e">
        <f t="shared" si="24"/>
        <v>#N/A</v>
      </c>
      <c r="AC68" s="5"/>
      <c r="AD68" s="5"/>
      <c r="AE68" s="9"/>
      <c r="AF68" s="5"/>
      <c r="AG68" s="25"/>
      <c r="AH68" s="25"/>
    </row>
    <row r="69" spans="1:34" s="7" customFormat="1" ht="20.100000000000001" hidden="1" customHeight="1" x14ac:dyDescent="0.25">
      <c r="A69" s="86">
        <f t="shared" si="26"/>
        <v>53</v>
      </c>
      <c r="B69" s="266" t="s">
        <v>383</v>
      </c>
      <c r="C69" s="86" t="s">
        <v>725</v>
      </c>
      <c r="D69" s="5" t="str">
        <f>VLOOKUP(C69,' TH ĐG Trình HĐ'!$E$9:$AE$336,18,0)</f>
        <v>A4</v>
      </c>
      <c r="E69" s="5">
        <f>VLOOKUP($C69,' TH ĐG Trình HĐ'!$E$9:$AE$336,19,0)</f>
        <v>7</v>
      </c>
      <c r="F69" s="9" t="str">
        <f t="shared" si="20"/>
        <v>Không hoàn thành</v>
      </c>
      <c r="G69" s="10"/>
      <c r="H69" s="17"/>
      <c r="I69" s="19" t="e">
        <f>VLOOKUP(H69,Sheet1!$B$2:$C$12,2,TRUE)</f>
        <v>#N/A</v>
      </c>
      <c r="J69" s="5"/>
      <c r="K69" s="19" t="e">
        <f>VLOOKUP(J69,Sheet1!$B$2:$C$12,2,TRUE)</f>
        <v>#N/A</v>
      </c>
      <c r="L69" s="5"/>
      <c r="M69" s="19" t="e">
        <f>VLOOKUP(L69,Sheet1!$B$2:$C$12,2,TRUE)</f>
        <v>#N/A</v>
      </c>
      <c r="N69" s="5"/>
      <c r="O69" s="19" t="e">
        <f>VLOOKUP(N69,Sheet1!$B$2:$C$12,2,TRUE)</f>
        <v>#N/A</v>
      </c>
      <c r="P69" s="5"/>
      <c r="Q69" s="19" t="e">
        <f>VLOOKUP(P69,Sheet1!$B$2:$C$12,2,TRUE)</f>
        <v>#N/A</v>
      </c>
      <c r="R69" s="5" t="e">
        <f>ROUND(AVERAGE(I69,K69,M69,O69),2)</f>
        <v>#N/A</v>
      </c>
      <c r="S69" s="226">
        <f t="shared" si="21"/>
        <v>0</v>
      </c>
      <c r="T69" s="9" t="e">
        <f t="shared" si="22"/>
        <v>#N/A</v>
      </c>
      <c r="U69" s="5" t="e">
        <f>ROUND(AVERAGE(I69,K69,M69,O69,Q69),2)</f>
        <v>#N/A</v>
      </c>
      <c r="V69" s="226">
        <f>COUNTIF(H69:Q69,"C*")*1+COUNTIF(H69:Q69,"D")*2+COUNTIF(H69:Q69,"E")*3</f>
        <v>0</v>
      </c>
      <c r="W69" s="9" t="e">
        <f t="shared" si="23"/>
        <v>#N/A</v>
      </c>
      <c r="X69" s="227"/>
      <c r="Y69" s="9" t="e">
        <f t="shared" si="6"/>
        <v>#N/A</v>
      </c>
      <c r="Z69" s="9">
        <f t="shared" si="19"/>
        <v>0</v>
      </c>
      <c r="AA69" s="9" t="e">
        <f t="shared" si="7"/>
        <v>#N/A</v>
      </c>
      <c r="AB69" s="9" t="e">
        <f t="shared" si="24"/>
        <v>#N/A</v>
      </c>
      <c r="AC69" s="5"/>
      <c r="AD69" s="5"/>
      <c r="AE69" s="9"/>
      <c r="AF69" s="5"/>
      <c r="AG69" s="25"/>
      <c r="AH69" s="25"/>
    </row>
    <row r="70" spans="1:34" s="7" customFormat="1" ht="20.100000000000001" hidden="1" customHeight="1" x14ac:dyDescent="0.25">
      <c r="A70" s="86">
        <f t="shared" si="26"/>
        <v>54</v>
      </c>
      <c r="B70" s="80" t="s">
        <v>355</v>
      </c>
      <c r="C70" s="263" t="s">
        <v>431</v>
      </c>
      <c r="D70" s="5" t="str">
        <f>VLOOKUP(C70,' TH ĐG Trình HĐ'!$E$9:$AE$336,18,0)</f>
        <v>A2</v>
      </c>
      <c r="E70" s="5">
        <f>VLOOKUP($C70,' TH ĐG Trình HĐ'!$E$9:$AE$336,19,0)</f>
        <v>9</v>
      </c>
      <c r="F70" s="9" t="str">
        <f t="shared" si="20"/>
        <v>Không hoàn thành</v>
      </c>
      <c r="G70" s="10"/>
      <c r="H70" s="17"/>
      <c r="I70" s="19" t="e">
        <f>VLOOKUP(H70,Sheet1!$B$2:$C$12,2,TRUE)</f>
        <v>#N/A</v>
      </c>
      <c r="J70" s="5"/>
      <c r="K70" s="19" t="e">
        <f>VLOOKUP(J70,Sheet1!$B$2:$C$12,2,TRUE)</f>
        <v>#N/A</v>
      </c>
      <c r="L70" s="5"/>
      <c r="M70" s="19" t="e">
        <f>VLOOKUP(L70,Sheet1!$B$2:$C$12,2,TRUE)</f>
        <v>#N/A</v>
      </c>
      <c r="N70" s="5"/>
      <c r="O70" s="19" t="e">
        <f>VLOOKUP(N70,Sheet1!$B$2:$C$12,2,TRUE)</f>
        <v>#N/A</v>
      </c>
      <c r="P70" s="5"/>
      <c r="Q70" s="19" t="e">
        <f>VLOOKUP(P70,Sheet1!$B$2:$C$12,2,TRUE)</f>
        <v>#N/A</v>
      </c>
      <c r="R70" s="5" t="e">
        <f t="shared" si="0"/>
        <v>#N/A</v>
      </c>
      <c r="S70" s="226">
        <f t="shared" si="21"/>
        <v>0</v>
      </c>
      <c r="T70" s="9" t="e">
        <f t="shared" si="22"/>
        <v>#N/A</v>
      </c>
      <c r="U70" s="5" t="e">
        <f t="shared" si="3"/>
        <v>#N/A</v>
      </c>
      <c r="V70" s="226">
        <f t="shared" si="4"/>
        <v>0</v>
      </c>
      <c r="W70" s="9" t="e">
        <f t="shared" si="23"/>
        <v>#N/A</v>
      </c>
      <c r="X70" s="227"/>
      <c r="Y70" s="9" t="e">
        <f t="shared" si="6"/>
        <v>#N/A</v>
      </c>
      <c r="Z70" s="9">
        <f t="shared" si="19"/>
        <v>0</v>
      </c>
      <c r="AA70" s="9" t="e">
        <f t="shared" si="7"/>
        <v>#N/A</v>
      </c>
      <c r="AB70" s="9" t="e">
        <f t="shared" si="24"/>
        <v>#N/A</v>
      </c>
      <c r="AC70" s="5"/>
      <c r="AD70" s="5"/>
      <c r="AE70" s="9"/>
      <c r="AF70" s="5"/>
      <c r="AG70" s="25"/>
      <c r="AH70" s="25"/>
    </row>
    <row r="71" spans="1:34" s="7" customFormat="1" ht="20.100000000000001" hidden="1" customHeight="1" x14ac:dyDescent="0.25">
      <c r="A71" s="86">
        <f t="shared" si="26"/>
        <v>55</v>
      </c>
      <c r="B71" s="80" t="s">
        <v>357</v>
      </c>
      <c r="C71" s="263" t="s">
        <v>432</v>
      </c>
      <c r="D71" s="5" t="str">
        <f>VLOOKUP(C71,' TH ĐG Trình HĐ'!$E$9:$AE$336,18,0)</f>
        <v>A2</v>
      </c>
      <c r="E71" s="5">
        <f>VLOOKUP($C71,' TH ĐG Trình HĐ'!$E$9:$AE$336,19,0)</f>
        <v>9</v>
      </c>
      <c r="F71" s="9" t="str">
        <f t="shared" si="20"/>
        <v>Không hoàn thành</v>
      </c>
      <c r="G71" s="10"/>
      <c r="H71" s="17"/>
      <c r="I71" s="19" t="e">
        <f>VLOOKUP(H71,Sheet1!$B$2:$C$12,2,TRUE)</f>
        <v>#N/A</v>
      </c>
      <c r="J71" s="5"/>
      <c r="K71" s="19" t="e">
        <f>VLOOKUP(J71,Sheet1!$B$2:$C$12,2,TRUE)</f>
        <v>#N/A</v>
      </c>
      <c r="L71" s="5"/>
      <c r="M71" s="19" t="e">
        <f>VLOOKUP(L71,Sheet1!$B$2:$C$12,2,TRUE)</f>
        <v>#N/A</v>
      </c>
      <c r="N71" s="5"/>
      <c r="O71" s="19" t="e">
        <f>VLOOKUP(N71,Sheet1!$B$2:$C$12,2,TRUE)</f>
        <v>#N/A</v>
      </c>
      <c r="P71" s="5"/>
      <c r="Q71" s="19" t="e">
        <f>VLOOKUP(P71,Sheet1!$B$2:$C$12,2,TRUE)</f>
        <v>#N/A</v>
      </c>
      <c r="R71" s="5" t="e">
        <f t="shared" si="0"/>
        <v>#N/A</v>
      </c>
      <c r="S71" s="226">
        <f t="shared" si="21"/>
        <v>0</v>
      </c>
      <c r="T71" s="9" t="e">
        <f t="shared" si="22"/>
        <v>#N/A</v>
      </c>
      <c r="U71" s="5" t="e">
        <f t="shared" si="3"/>
        <v>#N/A</v>
      </c>
      <c r="V71" s="226">
        <f t="shared" si="4"/>
        <v>0</v>
      </c>
      <c r="W71" s="9" t="e">
        <f t="shared" si="23"/>
        <v>#N/A</v>
      </c>
      <c r="X71" s="227"/>
      <c r="Y71" s="9" t="e">
        <f t="shared" si="6"/>
        <v>#N/A</v>
      </c>
      <c r="Z71" s="9">
        <f t="shared" si="19"/>
        <v>0</v>
      </c>
      <c r="AA71" s="9" t="e">
        <f t="shared" si="7"/>
        <v>#N/A</v>
      </c>
      <c r="AB71" s="9" t="e">
        <f t="shared" si="24"/>
        <v>#N/A</v>
      </c>
      <c r="AC71" s="5"/>
      <c r="AD71" s="5"/>
      <c r="AE71" s="9"/>
      <c r="AF71" s="5"/>
      <c r="AG71" s="25"/>
      <c r="AH71" s="25"/>
    </row>
    <row r="72" spans="1:34" s="7" customFormat="1" ht="22.5" customHeight="1" x14ac:dyDescent="0.25">
      <c r="A72" s="453" t="s">
        <v>900</v>
      </c>
      <c r="B72" s="454" t="s">
        <v>901</v>
      </c>
      <c r="C72" s="455"/>
      <c r="D72" s="455"/>
      <c r="E72" s="456"/>
      <c r="F72" s="457">
        <f>F73+F82</f>
        <v>16</v>
      </c>
      <c r="G72" s="458" t="str">
        <f xml:space="preserve"> (COUNTIF($F$74:$F$90, "Hoàn thành xuất sắc nhiệm vụ") &amp; " Xuất sắc") &amp;" + "&amp; (COUNTIF($F$74:$F$90, "Hoàn thành tốt nhiệm vụ") &amp; " Tốt")</f>
        <v>0 Xuất sắc + 0 Tốt</v>
      </c>
      <c r="H72" s="224"/>
      <c r="I72" s="8"/>
      <c r="J72" s="224"/>
      <c r="K72" s="8"/>
      <c r="L72" s="224"/>
      <c r="M72" s="8"/>
      <c r="N72" s="224"/>
      <c r="O72" s="8"/>
      <c r="P72" s="224"/>
      <c r="Q72" s="8"/>
      <c r="R72" s="224"/>
      <c r="S72" s="277"/>
      <c r="T72" s="224"/>
      <c r="U72" s="224"/>
      <c r="V72" s="277"/>
      <c r="W72" s="224"/>
      <c r="X72" s="225"/>
      <c r="Y72" s="8"/>
      <c r="Z72" s="224"/>
      <c r="AA72" s="8"/>
      <c r="AB72" s="224"/>
      <c r="AC72" s="8"/>
      <c r="AD72" s="224"/>
      <c r="AE72" s="8"/>
      <c r="AF72" s="224"/>
      <c r="AG72" s="43"/>
      <c r="AH72" s="43"/>
    </row>
    <row r="73" spans="1:34" s="7" customFormat="1" ht="24.95" hidden="1" customHeight="1" x14ac:dyDescent="0.25">
      <c r="A73" s="448" t="s">
        <v>859</v>
      </c>
      <c r="B73" s="449" t="s">
        <v>860</v>
      </c>
      <c r="C73" s="448"/>
      <c r="D73" s="5"/>
      <c r="E73" s="226"/>
      <c r="F73" s="450">
        <f>COUNTA($F$74:$F$81)</f>
        <v>8</v>
      </c>
      <c r="G73" s="451" t="str">
        <f xml:space="preserve"> (COUNTIF($F$74:$F$81, "Hoàn thành xuất sắc nhiệm vụ") &amp; " Xuất sắc") &amp;" + "&amp; (COUNTIF($F$74:$F$81, "Hoàn thành tốt nhiệm vụ") &amp; " Tốt")</f>
        <v>0 Xuất sắc + 0 Tốt</v>
      </c>
      <c r="H73" s="19"/>
      <c r="I73" s="19" t="e">
        <f>VLOOKUP(H73,Sheet1!$B$2:$C$12,2,TRUE)</f>
        <v>#N/A</v>
      </c>
      <c r="J73" s="5"/>
      <c r="K73" s="19" t="e">
        <f>VLOOKUP(J73,Sheet1!$B$2:$C$12,2,TRUE)</f>
        <v>#N/A</v>
      </c>
      <c r="L73" s="5"/>
      <c r="M73" s="19" t="e">
        <f>VLOOKUP(L73,Sheet1!$B$2:$C$12,2,TRUE)</f>
        <v>#N/A</v>
      </c>
      <c r="N73" s="5"/>
      <c r="O73" s="19" t="e">
        <f>VLOOKUP(N73,Sheet1!$B$2:$C$12,2,TRUE)</f>
        <v>#N/A</v>
      </c>
      <c r="P73" s="5"/>
      <c r="Q73" s="19" t="e">
        <f>VLOOKUP(P73,Sheet1!$B$2:$C$12,2,TRUE)</f>
        <v>#N/A</v>
      </c>
      <c r="R73" s="5" t="e">
        <f t="shared" si="0"/>
        <v>#N/A</v>
      </c>
      <c r="S73" s="226">
        <f t="shared" si="21"/>
        <v>0</v>
      </c>
      <c r="T73" s="9" t="e">
        <f t="shared" si="22"/>
        <v>#N/A</v>
      </c>
      <c r="U73" s="5" t="e">
        <f t="shared" si="3"/>
        <v>#N/A</v>
      </c>
      <c r="V73" s="226">
        <f t="shared" si="4"/>
        <v>0</v>
      </c>
      <c r="W73" s="9" t="e">
        <f t="shared" si="23"/>
        <v>#N/A</v>
      </c>
      <c r="X73" s="227"/>
      <c r="Y73" s="9" t="e">
        <f t="shared" si="6"/>
        <v>#N/A</v>
      </c>
      <c r="Z73" s="9">
        <f t="shared" ref="Z73:Z88" si="27">COUNTIF(D73:O73,"D")*1</f>
        <v>0</v>
      </c>
      <c r="AA73" s="9" t="e">
        <f t="shared" si="7"/>
        <v>#N/A</v>
      </c>
      <c r="AB73" s="9" t="e">
        <f t="shared" si="24"/>
        <v>#N/A</v>
      </c>
      <c r="AC73" s="5"/>
      <c r="AD73" s="5"/>
      <c r="AE73" s="9"/>
      <c r="AF73" s="5"/>
      <c r="AG73" s="25"/>
      <c r="AH73" s="25"/>
    </row>
    <row r="74" spans="1:34" s="7" customFormat="1" ht="20.100000000000001" hidden="1" customHeight="1" x14ac:dyDescent="0.25">
      <c r="A74" s="86">
        <f>A71+1</f>
        <v>56</v>
      </c>
      <c r="B74" s="80" t="s">
        <v>18</v>
      </c>
      <c r="C74" s="263" t="s">
        <v>456</v>
      </c>
      <c r="D74" s="5" t="str">
        <f>VLOOKUP(C74,' TH ĐG Trình HĐ'!$E$9:$AE$336,18,0)</f>
        <v>A2</v>
      </c>
      <c r="E74" s="5">
        <f>VLOOKUP($C74,' TH ĐG Trình HĐ'!$E$9:$AE$336,19,0)</f>
        <v>9</v>
      </c>
      <c r="F74" s="9" t="str">
        <f t="shared" ref="F74:F90" si="28">IF(E74&gt;=3,"Không hoàn thành",IF(AND($D74&gt;=8,$D74&lt;=10,E74=0),"Hoàn thành xuất sắc nhiệm vụ",IF(AND($D74&gt;=8,$D74&lt;=10,E74=1),"Hoàn thành tốt nhiệm vụ",IF(AND($D74&gt;=8,$D74&lt;=10,E74=2),"Hoàn thành nhiệm vụ",IF(AND($D74&gt;6,$D74&lt;8,E74&lt;=1),"Hoàn thành tốt nhiệm vụ",IF(AND($D74&gt;6,$D74&lt;8,E74=2),"Hoàn thành nhiệm vụ",IF(AND($D74&gt;=5,$D74&lt;=6,E74&lt;=2),"Hoàn thành",IF(AND($D74&lt;5,E74&gt;3),"Không hoàn thành",""))))))))</f>
        <v>Không hoàn thành</v>
      </c>
      <c r="G74" s="10"/>
      <c r="H74" s="17"/>
      <c r="I74" s="19" t="e">
        <f>VLOOKUP(H74,Sheet1!$B$2:$C$12,2,TRUE)</f>
        <v>#N/A</v>
      </c>
      <c r="J74" s="5"/>
      <c r="K74" s="19" t="e">
        <f>VLOOKUP(J74,Sheet1!$B$2:$C$12,2,TRUE)</f>
        <v>#N/A</v>
      </c>
      <c r="L74" s="5"/>
      <c r="M74" s="19" t="e">
        <f>VLOOKUP(L74,Sheet1!$B$2:$C$12,2,TRUE)</f>
        <v>#N/A</v>
      </c>
      <c r="N74" s="5"/>
      <c r="O74" s="19" t="e">
        <f>VLOOKUP(N74,Sheet1!$B$2:$C$12,2,TRUE)</f>
        <v>#N/A</v>
      </c>
      <c r="P74" s="5"/>
      <c r="Q74" s="19" t="e">
        <f>VLOOKUP(P74,Sheet1!$B$2:$C$12,2,TRUE)</f>
        <v>#N/A</v>
      </c>
      <c r="R74" s="5" t="e">
        <f t="shared" si="0"/>
        <v>#N/A</v>
      </c>
      <c r="S74" s="226">
        <f t="shared" si="21"/>
        <v>0</v>
      </c>
      <c r="T74" s="9" t="e">
        <f t="shared" si="22"/>
        <v>#N/A</v>
      </c>
      <c r="U74" s="5" t="e">
        <f t="shared" si="3"/>
        <v>#N/A</v>
      </c>
      <c r="V74" s="226">
        <f t="shared" si="4"/>
        <v>0</v>
      </c>
      <c r="W74" s="9" t="e">
        <f t="shared" si="23"/>
        <v>#N/A</v>
      </c>
      <c r="X74" s="227"/>
      <c r="Y74" s="9" t="e">
        <f t="shared" si="6"/>
        <v>#N/A</v>
      </c>
      <c r="Z74" s="9">
        <f t="shared" si="27"/>
        <v>0</v>
      </c>
      <c r="AA74" s="9" t="e">
        <f t="shared" si="7"/>
        <v>#N/A</v>
      </c>
      <c r="AB74" s="9" t="e">
        <f t="shared" si="24"/>
        <v>#N/A</v>
      </c>
      <c r="AC74" s="5"/>
      <c r="AD74" s="5"/>
      <c r="AE74" s="9"/>
      <c r="AF74" s="5"/>
      <c r="AG74" s="25"/>
      <c r="AH74" s="25"/>
    </row>
    <row r="75" spans="1:34" s="7" customFormat="1" ht="20.100000000000001" hidden="1" customHeight="1" x14ac:dyDescent="0.25">
      <c r="A75" s="86">
        <f>A74+1</f>
        <v>57</v>
      </c>
      <c r="B75" s="260" t="s">
        <v>72</v>
      </c>
      <c r="C75" s="86" t="s">
        <v>457</v>
      </c>
      <c r="D75" s="5" t="str">
        <f>VLOOKUP(C75,' TH ĐG Trình HĐ'!$E$9:$AE$336,18,0)</f>
        <v>A2</v>
      </c>
      <c r="E75" s="5">
        <f>VLOOKUP($C75,' TH ĐG Trình HĐ'!$E$9:$AE$336,19,0)</f>
        <v>9</v>
      </c>
      <c r="F75" s="9" t="str">
        <f t="shared" si="28"/>
        <v>Không hoàn thành</v>
      </c>
      <c r="G75" s="10"/>
      <c r="H75" s="17"/>
      <c r="I75" s="19" t="e">
        <f>VLOOKUP(H75,Sheet1!$B$2:$C$12,2,TRUE)</f>
        <v>#N/A</v>
      </c>
      <c r="J75" s="5"/>
      <c r="K75" s="19" t="e">
        <f>VLOOKUP(J75,Sheet1!$B$2:$C$12,2,TRUE)</f>
        <v>#N/A</v>
      </c>
      <c r="L75" s="5"/>
      <c r="M75" s="19" t="e">
        <f>VLOOKUP(L75,Sheet1!$B$2:$C$12,2,TRUE)</f>
        <v>#N/A</v>
      </c>
      <c r="N75" s="5"/>
      <c r="O75" s="19" t="e">
        <f>VLOOKUP(N75,Sheet1!$B$2:$C$12,2,TRUE)</f>
        <v>#N/A</v>
      </c>
      <c r="P75" s="5"/>
      <c r="Q75" s="19" t="e">
        <f>VLOOKUP(P75,Sheet1!$B$2:$C$12,2,TRUE)</f>
        <v>#N/A</v>
      </c>
      <c r="R75" s="5" t="e">
        <f t="shared" si="0"/>
        <v>#N/A</v>
      </c>
      <c r="S75" s="226">
        <f t="shared" si="21"/>
        <v>0</v>
      </c>
      <c r="T75" s="9" t="e">
        <f t="shared" si="22"/>
        <v>#N/A</v>
      </c>
      <c r="U75" s="5" t="e">
        <f t="shared" si="3"/>
        <v>#N/A</v>
      </c>
      <c r="V75" s="226">
        <f t="shared" si="4"/>
        <v>0</v>
      </c>
      <c r="W75" s="9" t="e">
        <f t="shared" si="23"/>
        <v>#N/A</v>
      </c>
      <c r="X75" s="227"/>
      <c r="Y75" s="9" t="e">
        <f t="shared" si="6"/>
        <v>#N/A</v>
      </c>
      <c r="Z75" s="9">
        <f t="shared" si="27"/>
        <v>0</v>
      </c>
      <c r="AA75" s="9" t="e">
        <f t="shared" si="7"/>
        <v>#N/A</v>
      </c>
      <c r="AB75" s="9" t="e">
        <f t="shared" si="24"/>
        <v>#N/A</v>
      </c>
      <c r="AC75" s="5"/>
      <c r="AD75" s="5"/>
      <c r="AE75" s="9"/>
      <c r="AF75" s="5"/>
      <c r="AG75" s="25"/>
      <c r="AH75" s="25"/>
    </row>
    <row r="76" spans="1:34" s="7" customFormat="1" ht="20.100000000000001" hidden="1" customHeight="1" x14ac:dyDescent="0.25">
      <c r="A76" s="86">
        <f t="shared" ref="A76:A81" si="29">A75+1</f>
        <v>58</v>
      </c>
      <c r="B76" s="260" t="s">
        <v>73</v>
      </c>
      <c r="C76" s="86" t="s">
        <v>459</v>
      </c>
      <c r="D76" s="5" t="str">
        <f>VLOOKUP(C76,' TH ĐG Trình HĐ'!$E$9:$AE$336,18,0)</f>
        <v>A1</v>
      </c>
      <c r="E76" s="5">
        <f>VLOOKUP($C76,' TH ĐG Trình HĐ'!$E$9:$AE$336,19,0)</f>
        <v>10</v>
      </c>
      <c r="F76" s="9" t="str">
        <f t="shared" si="28"/>
        <v>Không hoàn thành</v>
      </c>
      <c r="G76" s="264"/>
      <c r="H76" s="17"/>
      <c r="I76" s="19" t="e">
        <f>VLOOKUP(H76,Sheet1!$B$2:$C$12,2,TRUE)</f>
        <v>#N/A</v>
      </c>
      <c r="J76" s="5"/>
      <c r="K76" s="19" t="e">
        <f>VLOOKUP(J76,Sheet1!$B$2:$C$12,2,TRUE)</f>
        <v>#N/A</v>
      </c>
      <c r="L76" s="5"/>
      <c r="M76" s="19" t="e">
        <f>VLOOKUP(L76,Sheet1!$B$2:$C$12,2,TRUE)</f>
        <v>#N/A</v>
      </c>
      <c r="N76" s="5"/>
      <c r="O76" s="19" t="e">
        <f>VLOOKUP(N76,Sheet1!$B$2:$C$12,2,TRUE)</f>
        <v>#N/A</v>
      </c>
      <c r="P76" s="5"/>
      <c r="Q76" s="19" t="e">
        <f>VLOOKUP(P76,Sheet1!$B$2:$C$12,2,TRUE)</f>
        <v>#N/A</v>
      </c>
      <c r="R76" s="5" t="e">
        <f t="shared" ref="R76:R143" si="30">ROUND(AVERAGE(I76,K76,M76,O76),2)</f>
        <v>#N/A</v>
      </c>
      <c r="S76" s="226">
        <f t="shared" si="21"/>
        <v>0</v>
      </c>
      <c r="T76" s="9" t="e">
        <f t="shared" si="22"/>
        <v>#N/A</v>
      </c>
      <c r="U76" s="5" t="e">
        <f t="shared" ref="U76:U143" si="31">ROUND(AVERAGE(I76,K76,M76,O76,Q76),2)</f>
        <v>#N/A</v>
      </c>
      <c r="V76" s="226">
        <f t="shared" ref="V76:V143" si="32">COUNTIF(H76:Q76,"C*")*1+COUNTIF(H76:Q76,"D")*2+COUNTIF(H76:Q76,"E")*3</f>
        <v>0</v>
      </c>
      <c r="W76" s="9" t="e">
        <f t="shared" si="23"/>
        <v>#N/A</v>
      </c>
      <c r="X76" s="227"/>
      <c r="Y76" s="9" t="e">
        <f t="shared" ref="Y76:Y143" si="33">ROUND(AVERAGE(D76,R76),2)</f>
        <v>#N/A</v>
      </c>
      <c r="Z76" s="9">
        <f t="shared" si="27"/>
        <v>0</v>
      </c>
      <c r="AA76" s="9" t="e">
        <f t="shared" ref="AA76:AA143" si="34">IF($Y76&gt;=8,"Xuất sắc",IF($Y76&gt;6,"Tốt",IF($Y76&gt;=5,"Hoàn thành","Không hoàn thành")))</f>
        <v>#N/A</v>
      </c>
      <c r="AB76" s="5" t="s">
        <v>799</v>
      </c>
      <c r="AC76" s="5"/>
      <c r="AD76" s="5"/>
      <c r="AE76" s="9"/>
      <c r="AF76" s="5"/>
      <c r="AG76" s="119"/>
      <c r="AH76" s="25"/>
    </row>
    <row r="77" spans="1:34" s="7" customFormat="1" ht="20.100000000000001" hidden="1" customHeight="1" x14ac:dyDescent="0.25">
      <c r="A77" s="86">
        <f t="shared" si="29"/>
        <v>59</v>
      </c>
      <c r="B77" s="260" t="s">
        <v>76</v>
      </c>
      <c r="C77" s="86" t="s">
        <v>462</v>
      </c>
      <c r="D77" s="5" t="str">
        <f>VLOOKUP(C77,' TH ĐG Trình HĐ'!$E$9:$AE$336,18,0)</f>
        <v>A3</v>
      </c>
      <c r="E77" s="5">
        <f>VLOOKUP($C77,' TH ĐG Trình HĐ'!$E$9:$AE$336,19,0)</f>
        <v>8</v>
      </c>
      <c r="F77" s="9" t="str">
        <f t="shared" si="28"/>
        <v>Không hoàn thành</v>
      </c>
      <c r="G77" s="10"/>
      <c r="H77" s="17"/>
      <c r="I77" s="19" t="e">
        <f>VLOOKUP(H77,Sheet1!$B$2:$C$12,2,TRUE)</f>
        <v>#N/A</v>
      </c>
      <c r="J77" s="5"/>
      <c r="K77" s="19" t="e">
        <f>VLOOKUP(J77,Sheet1!$B$2:$C$12,2,TRUE)</f>
        <v>#N/A</v>
      </c>
      <c r="L77" s="5"/>
      <c r="M77" s="19" t="e">
        <f>VLOOKUP(L77,Sheet1!$B$2:$C$12,2,TRUE)</f>
        <v>#N/A</v>
      </c>
      <c r="N77" s="5"/>
      <c r="O77" s="19" t="e">
        <f>VLOOKUP(N77,Sheet1!$B$2:$C$12,2,TRUE)</f>
        <v>#N/A</v>
      </c>
      <c r="P77" s="5"/>
      <c r="Q77" s="19" t="e">
        <f>VLOOKUP(P77,Sheet1!$B$2:$C$12,2,TRUE)</f>
        <v>#N/A</v>
      </c>
      <c r="R77" s="5" t="e">
        <f t="shared" si="30"/>
        <v>#N/A</v>
      </c>
      <c r="S77" s="226">
        <f t="shared" si="21"/>
        <v>0</v>
      </c>
      <c r="T77" s="9" t="e">
        <f t="shared" si="22"/>
        <v>#N/A</v>
      </c>
      <c r="U77" s="5" t="e">
        <f t="shared" si="31"/>
        <v>#N/A</v>
      </c>
      <c r="V77" s="226">
        <f t="shared" si="32"/>
        <v>0</v>
      </c>
      <c r="W77" s="9" t="e">
        <f t="shared" si="23"/>
        <v>#N/A</v>
      </c>
      <c r="X77" s="227"/>
      <c r="Y77" s="9" t="e">
        <f t="shared" si="33"/>
        <v>#N/A</v>
      </c>
      <c r="Z77" s="9">
        <f t="shared" si="27"/>
        <v>0</v>
      </c>
      <c r="AA77" s="9" t="e">
        <f t="shared" si="34"/>
        <v>#N/A</v>
      </c>
      <c r="AB77" s="9" t="e">
        <f t="shared" ref="AB77:AB118" si="35">IF($Z77=1,"Không đạt LĐTT",IF(OR($AA77= "Xuất sắc", $AA77="Tốt"),"Đạt LĐTT","Không đạt LĐTT"))</f>
        <v>#N/A</v>
      </c>
      <c r="AC77" s="5"/>
      <c r="AD77" s="5"/>
      <c r="AE77" s="9"/>
      <c r="AF77" s="5"/>
      <c r="AG77" s="25"/>
      <c r="AH77" s="25"/>
    </row>
    <row r="78" spans="1:34" s="7" customFormat="1" ht="20.100000000000001" hidden="1" customHeight="1" x14ac:dyDescent="0.25">
      <c r="A78" s="86">
        <f t="shared" si="29"/>
        <v>60</v>
      </c>
      <c r="B78" s="260" t="s">
        <v>20</v>
      </c>
      <c r="C78" s="86" t="s">
        <v>463</v>
      </c>
      <c r="D78" s="5" t="str">
        <f>VLOOKUP(C78,' TH ĐG Trình HĐ'!$E$9:$AE$336,18,0)</f>
        <v>A1</v>
      </c>
      <c r="E78" s="5">
        <f>VLOOKUP($C78,' TH ĐG Trình HĐ'!$E$9:$AE$336,19,0)</f>
        <v>10</v>
      </c>
      <c r="F78" s="9" t="str">
        <f t="shared" si="28"/>
        <v>Không hoàn thành</v>
      </c>
      <c r="G78" s="10"/>
      <c r="H78" s="17"/>
      <c r="I78" s="19" t="e">
        <f>VLOOKUP(H78,Sheet1!$B$2:$C$12,2,TRUE)</f>
        <v>#N/A</v>
      </c>
      <c r="J78" s="5"/>
      <c r="K78" s="19" t="e">
        <f>VLOOKUP(J78,Sheet1!$B$2:$C$12,2,TRUE)</f>
        <v>#N/A</v>
      </c>
      <c r="L78" s="5"/>
      <c r="M78" s="19" t="e">
        <f>VLOOKUP(L78,Sheet1!$B$2:$C$12,2,TRUE)</f>
        <v>#N/A</v>
      </c>
      <c r="N78" s="5"/>
      <c r="O78" s="19" t="e">
        <f>VLOOKUP(N78,Sheet1!$B$2:$C$12,2,TRUE)</f>
        <v>#N/A</v>
      </c>
      <c r="P78" s="5"/>
      <c r="Q78" s="19" t="e">
        <f>VLOOKUP(P78,Sheet1!$B$2:$C$12,2,TRUE)</f>
        <v>#N/A</v>
      </c>
      <c r="R78" s="5" t="e">
        <f>ROUND(AVERAGE(I78,K78,M78,O78),2)</f>
        <v>#N/A</v>
      </c>
      <c r="S78" s="226">
        <f t="shared" si="21"/>
        <v>0</v>
      </c>
      <c r="T78" s="9" t="e">
        <f t="shared" si="22"/>
        <v>#N/A</v>
      </c>
      <c r="U78" s="5" t="e">
        <f t="shared" si="31"/>
        <v>#N/A</v>
      </c>
      <c r="V78" s="226">
        <f t="shared" si="32"/>
        <v>0</v>
      </c>
      <c r="W78" s="9" t="e">
        <f t="shared" si="23"/>
        <v>#N/A</v>
      </c>
      <c r="X78" s="227"/>
      <c r="Y78" s="9" t="e">
        <f t="shared" si="33"/>
        <v>#N/A</v>
      </c>
      <c r="Z78" s="9">
        <f t="shared" si="27"/>
        <v>0</v>
      </c>
      <c r="AA78" s="9" t="e">
        <f t="shared" si="34"/>
        <v>#N/A</v>
      </c>
      <c r="AB78" s="9" t="e">
        <f t="shared" si="35"/>
        <v>#N/A</v>
      </c>
      <c r="AC78" s="5"/>
      <c r="AD78" s="5"/>
      <c r="AE78" s="9"/>
      <c r="AF78" s="5"/>
      <c r="AG78" s="25"/>
      <c r="AH78" s="25"/>
    </row>
    <row r="79" spans="1:34" s="7" customFormat="1" ht="20.100000000000001" hidden="1" customHeight="1" x14ac:dyDescent="0.25">
      <c r="A79" s="86">
        <f t="shared" si="29"/>
        <v>61</v>
      </c>
      <c r="B79" s="260" t="s">
        <v>78</v>
      </c>
      <c r="C79" s="86" t="s">
        <v>460</v>
      </c>
      <c r="D79" s="5" t="str">
        <f>VLOOKUP(C79,' TH ĐG Trình HĐ'!$E$9:$AE$336,18,0)</f>
        <v>A3</v>
      </c>
      <c r="E79" s="5">
        <f>VLOOKUP($C79,' TH ĐG Trình HĐ'!$E$9:$AE$336,19,0)</f>
        <v>8</v>
      </c>
      <c r="F79" s="9" t="str">
        <f t="shared" si="28"/>
        <v>Không hoàn thành</v>
      </c>
      <c r="G79" s="10"/>
      <c r="H79" s="17"/>
      <c r="I79" s="19" t="e">
        <f>VLOOKUP(H79,Sheet1!$B$2:$C$12,2,TRUE)</f>
        <v>#N/A</v>
      </c>
      <c r="J79" s="5"/>
      <c r="K79" s="19" t="e">
        <f>VLOOKUP(J79,Sheet1!$B$2:$C$12,2,TRUE)</f>
        <v>#N/A</v>
      </c>
      <c r="L79" s="5"/>
      <c r="M79" s="19" t="e">
        <f>VLOOKUP(L79,Sheet1!$B$2:$C$12,2,TRUE)</f>
        <v>#N/A</v>
      </c>
      <c r="N79" s="5"/>
      <c r="O79" s="19" t="e">
        <f>VLOOKUP(N79,Sheet1!$B$2:$C$12,2,TRUE)</f>
        <v>#N/A</v>
      </c>
      <c r="P79" s="5"/>
      <c r="Q79" s="19" t="e">
        <f>VLOOKUP(P79,Sheet1!$B$2:$C$12,2,TRUE)</f>
        <v>#N/A</v>
      </c>
      <c r="R79" s="5" t="e">
        <f t="shared" si="30"/>
        <v>#N/A</v>
      </c>
      <c r="S79" s="226">
        <f t="shared" si="21"/>
        <v>0</v>
      </c>
      <c r="T79" s="9" t="e">
        <f t="shared" si="22"/>
        <v>#N/A</v>
      </c>
      <c r="U79" s="5" t="e">
        <f t="shared" si="31"/>
        <v>#N/A</v>
      </c>
      <c r="V79" s="226">
        <f t="shared" si="32"/>
        <v>0</v>
      </c>
      <c r="W79" s="9" t="e">
        <f t="shared" si="23"/>
        <v>#N/A</v>
      </c>
      <c r="X79" s="227"/>
      <c r="Y79" s="9" t="e">
        <f t="shared" si="33"/>
        <v>#N/A</v>
      </c>
      <c r="Z79" s="9">
        <f t="shared" si="27"/>
        <v>0</v>
      </c>
      <c r="AA79" s="9" t="e">
        <f t="shared" si="34"/>
        <v>#N/A</v>
      </c>
      <c r="AB79" s="9" t="e">
        <f t="shared" si="35"/>
        <v>#N/A</v>
      </c>
      <c r="AC79" s="5"/>
      <c r="AD79" s="5"/>
      <c r="AE79" s="9"/>
      <c r="AF79" s="5"/>
      <c r="AG79" s="25"/>
      <c r="AH79" s="25"/>
    </row>
    <row r="80" spans="1:34" s="7" customFormat="1" ht="20.100000000000001" hidden="1" customHeight="1" x14ac:dyDescent="0.25">
      <c r="A80" s="86">
        <f t="shared" si="29"/>
        <v>62</v>
      </c>
      <c r="B80" s="260" t="s">
        <v>3</v>
      </c>
      <c r="C80" s="86" t="s">
        <v>464</v>
      </c>
      <c r="D80" s="5" t="str">
        <f>VLOOKUP(C80,' TH ĐG Trình HĐ'!$E$9:$AE$336,18,0)</f>
        <v>A2</v>
      </c>
      <c r="E80" s="5">
        <f>VLOOKUP($C80,' TH ĐG Trình HĐ'!$E$9:$AE$336,19,0)</f>
        <v>9</v>
      </c>
      <c r="F80" s="9" t="str">
        <f t="shared" si="28"/>
        <v>Không hoàn thành</v>
      </c>
      <c r="G80" s="10"/>
      <c r="H80" s="17"/>
      <c r="I80" s="19" t="e">
        <f>VLOOKUP(H80,Sheet1!$B$2:$C$12,2,TRUE)</f>
        <v>#N/A</v>
      </c>
      <c r="J80" s="5"/>
      <c r="K80" s="19" t="e">
        <f>VLOOKUP(J80,Sheet1!$B$2:$C$12,2,TRUE)</f>
        <v>#N/A</v>
      </c>
      <c r="L80" s="5"/>
      <c r="M80" s="19" t="e">
        <f>VLOOKUP(L80,Sheet1!$B$2:$C$12,2,TRUE)</f>
        <v>#N/A</v>
      </c>
      <c r="N80" s="5"/>
      <c r="O80" s="19" t="e">
        <f>VLOOKUP(N80,Sheet1!$B$2:$C$12,2,TRUE)</f>
        <v>#N/A</v>
      </c>
      <c r="P80" s="5"/>
      <c r="Q80" s="19" t="e">
        <f>VLOOKUP(P80,Sheet1!$B$2:$C$12,2,TRUE)</f>
        <v>#N/A</v>
      </c>
      <c r="R80" s="5" t="e">
        <f t="shared" si="30"/>
        <v>#N/A</v>
      </c>
      <c r="S80" s="226">
        <f t="shared" si="21"/>
        <v>0</v>
      </c>
      <c r="T80" s="9" t="e">
        <f t="shared" si="22"/>
        <v>#N/A</v>
      </c>
      <c r="U80" s="5" t="e">
        <f t="shared" si="31"/>
        <v>#N/A</v>
      </c>
      <c r="V80" s="226">
        <f t="shared" si="32"/>
        <v>0</v>
      </c>
      <c r="W80" s="9" t="e">
        <f t="shared" si="23"/>
        <v>#N/A</v>
      </c>
      <c r="X80" s="227"/>
      <c r="Y80" s="9" t="e">
        <f t="shared" si="33"/>
        <v>#N/A</v>
      </c>
      <c r="Z80" s="9">
        <f t="shared" si="27"/>
        <v>0</v>
      </c>
      <c r="AA80" s="9" t="e">
        <f t="shared" si="34"/>
        <v>#N/A</v>
      </c>
      <c r="AB80" s="9" t="e">
        <f t="shared" si="35"/>
        <v>#N/A</v>
      </c>
      <c r="AC80" s="5"/>
      <c r="AD80" s="5"/>
      <c r="AE80" s="9"/>
      <c r="AF80" s="5"/>
      <c r="AG80" s="25"/>
      <c r="AH80" s="25"/>
    </row>
    <row r="81" spans="1:34" s="7" customFormat="1" ht="20.100000000000001" hidden="1" customHeight="1" x14ac:dyDescent="0.25">
      <c r="A81" s="86">
        <f t="shared" si="29"/>
        <v>63</v>
      </c>
      <c r="B81" s="260" t="s">
        <v>70</v>
      </c>
      <c r="C81" s="86" t="s">
        <v>465</v>
      </c>
      <c r="D81" s="5" t="str">
        <f>VLOOKUP(C81,' TH ĐG Trình HĐ'!$E$9:$AE$336,18,0)</f>
        <v>A3</v>
      </c>
      <c r="E81" s="5">
        <f>VLOOKUP($C81,' TH ĐG Trình HĐ'!$E$9:$AE$336,19,0)</f>
        <v>8</v>
      </c>
      <c r="F81" s="9" t="str">
        <f t="shared" si="28"/>
        <v>Không hoàn thành</v>
      </c>
      <c r="G81" s="10"/>
      <c r="H81" s="17"/>
      <c r="I81" s="19" t="e">
        <f>VLOOKUP(H81,Sheet1!$B$2:$C$12,2,TRUE)</f>
        <v>#N/A</v>
      </c>
      <c r="J81" s="5"/>
      <c r="K81" s="19" t="e">
        <f>VLOOKUP(J81,Sheet1!$B$2:$C$12,2,TRUE)</f>
        <v>#N/A</v>
      </c>
      <c r="L81" s="5"/>
      <c r="M81" s="19" t="e">
        <f>VLOOKUP(L81,Sheet1!$B$2:$C$12,2,TRUE)</f>
        <v>#N/A</v>
      </c>
      <c r="N81" s="5"/>
      <c r="O81" s="19" t="e">
        <f>VLOOKUP(N81,Sheet1!$B$2:$C$12,2,TRUE)</f>
        <v>#N/A</v>
      </c>
      <c r="P81" s="5"/>
      <c r="Q81" s="19" t="e">
        <f>VLOOKUP(P81,Sheet1!$B$2:$C$12,2,TRUE)</f>
        <v>#N/A</v>
      </c>
      <c r="R81" s="5" t="e">
        <f t="shared" si="30"/>
        <v>#N/A</v>
      </c>
      <c r="S81" s="226">
        <f t="shared" si="21"/>
        <v>0</v>
      </c>
      <c r="T81" s="9" t="e">
        <f t="shared" si="22"/>
        <v>#N/A</v>
      </c>
      <c r="U81" s="5" t="e">
        <f t="shared" si="31"/>
        <v>#N/A</v>
      </c>
      <c r="V81" s="226">
        <f t="shared" si="32"/>
        <v>0</v>
      </c>
      <c r="W81" s="9" t="e">
        <f t="shared" si="23"/>
        <v>#N/A</v>
      </c>
      <c r="X81" s="227"/>
      <c r="Y81" s="9" t="e">
        <f t="shared" si="33"/>
        <v>#N/A</v>
      </c>
      <c r="Z81" s="9">
        <f t="shared" si="27"/>
        <v>0</v>
      </c>
      <c r="AA81" s="9" t="e">
        <f t="shared" si="34"/>
        <v>#N/A</v>
      </c>
      <c r="AB81" s="9" t="e">
        <f t="shared" si="35"/>
        <v>#N/A</v>
      </c>
      <c r="AC81" s="5"/>
      <c r="AD81" s="5"/>
      <c r="AE81" s="9"/>
      <c r="AF81" s="5"/>
      <c r="AG81" s="25"/>
      <c r="AH81" s="25"/>
    </row>
    <row r="82" spans="1:34" s="7" customFormat="1" ht="20.100000000000001" hidden="1" customHeight="1" x14ac:dyDescent="0.25">
      <c r="A82" s="448" t="s">
        <v>861</v>
      </c>
      <c r="B82" s="449" t="s">
        <v>862</v>
      </c>
      <c r="C82" s="448"/>
      <c r="D82" s="5"/>
      <c r="E82" s="226"/>
      <c r="F82" s="450">
        <f>COUNTA($F$83:$F$90)</f>
        <v>8</v>
      </c>
      <c r="G82" s="451" t="str">
        <f xml:space="preserve"> (COUNTIF($F$83:$F$90, "Hoàn thành xuất sắc nhiệm vụ") &amp; " Xuất sắc") &amp;" + "&amp; (COUNTIF($F$83:$F$90, "Hoàn thành tốt nhiệm vụ") &amp; " Tốt")</f>
        <v>0 Xuất sắc + 0 Tốt</v>
      </c>
      <c r="H82" s="19"/>
      <c r="I82" s="19" t="e">
        <f>VLOOKUP(H82,Sheet1!$B$2:$C$12,2,TRUE)</f>
        <v>#N/A</v>
      </c>
      <c r="J82" s="5"/>
      <c r="K82" s="19" t="e">
        <f>VLOOKUP(J82,Sheet1!$B$2:$C$12,2,TRUE)</f>
        <v>#N/A</v>
      </c>
      <c r="L82" s="5"/>
      <c r="M82" s="19" t="e">
        <f>VLOOKUP(L82,Sheet1!$B$2:$C$12,2,TRUE)</f>
        <v>#N/A</v>
      </c>
      <c r="N82" s="5"/>
      <c r="O82" s="19" t="e">
        <f>VLOOKUP(N82,Sheet1!$B$2:$C$12,2,TRUE)</f>
        <v>#N/A</v>
      </c>
      <c r="P82" s="5"/>
      <c r="Q82" s="19" t="e">
        <f>VLOOKUP(P82,Sheet1!$B$2:$C$12,2,TRUE)</f>
        <v>#N/A</v>
      </c>
      <c r="R82" s="5" t="e">
        <f t="shared" si="30"/>
        <v>#N/A</v>
      </c>
      <c r="S82" s="226">
        <f t="shared" si="21"/>
        <v>0</v>
      </c>
      <c r="T82" s="9" t="e">
        <f t="shared" si="22"/>
        <v>#N/A</v>
      </c>
      <c r="U82" s="5" t="e">
        <f t="shared" si="31"/>
        <v>#N/A</v>
      </c>
      <c r="V82" s="226">
        <f t="shared" si="32"/>
        <v>0</v>
      </c>
      <c r="W82" s="9" t="e">
        <f t="shared" si="23"/>
        <v>#N/A</v>
      </c>
      <c r="X82" s="227"/>
      <c r="Y82" s="9" t="e">
        <f t="shared" si="33"/>
        <v>#N/A</v>
      </c>
      <c r="Z82" s="9">
        <f t="shared" si="27"/>
        <v>0</v>
      </c>
      <c r="AA82" s="9" t="e">
        <f t="shared" si="34"/>
        <v>#N/A</v>
      </c>
      <c r="AB82" s="9" t="e">
        <f t="shared" si="35"/>
        <v>#N/A</v>
      </c>
      <c r="AC82" s="5"/>
      <c r="AD82" s="5"/>
      <c r="AE82" s="9"/>
      <c r="AF82" s="5"/>
      <c r="AG82" s="25"/>
      <c r="AH82" s="25"/>
    </row>
    <row r="83" spans="1:34" s="7" customFormat="1" ht="20.100000000000001" hidden="1" customHeight="1" x14ac:dyDescent="0.25">
      <c r="A83" s="86">
        <f>A81+1</f>
        <v>64</v>
      </c>
      <c r="B83" s="260" t="s">
        <v>75</v>
      </c>
      <c r="C83" s="86" t="s">
        <v>461</v>
      </c>
      <c r="D83" s="5" t="str">
        <f>VLOOKUP(C83,' TH ĐG Trình HĐ'!$E$9:$AE$336,18,0)</f>
        <v>A2</v>
      </c>
      <c r="E83" s="5">
        <f>VLOOKUP($C83,' TH ĐG Trình HĐ'!$E$9:$AE$336,19,0)</f>
        <v>9</v>
      </c>
      <c r="F83" s="9" t="str">
        <f t="shared" si="28"/>
        <v>Không hoàn thành</v>
      </c>
      <c r="G83" s="10"/>
      <c r="H83" s="17"/>
      <c r="I83" s="19" t="e">
        <f>VLOOKUP(H83,Sheet1!$B$2:$C$12,2,TRUE)</f>
        <v>#N/A</v>
      </c>
      <c r="J83" s="5"/>
      <c r="K83" s="19" t="e">
        <f>VLOOKUP(J83,Sheet1!$B$2:$C$12,2,TRUE)</f>
        <v>#N/A</v>
      </c>
      <c r="L83" s="5"/>
      <c r="M83" s="19" t="e">
        <f>VLOOKUP(L83,Sheet1!$B$2:$C$12,2,TRUE)</f>
        <v>#N/A</v>
      </c>
      <c r="N83" s="5"/>
      <c r="O83" s="19" t="e">
        <f>VLOOKUP(N83,Sheet1!$B$2:$C$12,2,TRUE)</f>
        <v>#N/A</v>
      </c>
      <c r="P83" s="5"/>
      <c r="Q83" s="19" t="e">
        <f>VLOOKUP(P83,Sheet1!$B$2:$C$12,2,TRUE)</f>
        <v>#N/A</v>
      </c>
      <c r="R83" s="5" t="e">
        <f>ROUND(AVERAGE(I83,K83,M83,O83),2)</f>
        <v>#N/A</v>
      </c>
      <c r="S83" s="226">
        <f t="shared" si="21"/>
        <v>0</v>
      </c>
      <c r="T83" s="9" t="e">
        <f t="shared" si="22"/>
        <v>#N/A</v>
      </c>
      <c r="U83" s="5" t="e">
        <f>ROUND(AVERAGE(I83,K83,M83,O83,Q83),2)</f>
        <v>#N/A</v>
      </c>
      <c r="V83" s="226">
        <f>COUNTIF(H83:Q83,"C*")*1+COUNTIF(H83:Q83,"D")*2+COUNTIF(H83:Q83,"E")*3</f>
        <v>0</v>
      </c>
      <c r="W83" s="9" t="e">
        <f t="shared" si="23"/>
        <v>#N/A</v>
      </c>
      <c r="X83" s="227"/>
      <c r="Y83" s="9" t="e">
        <f t="shared" si="33"/>
        <v>#N/A</v>
      </c>
      <c r="Z83" s="9">
        <f t="shared" si="27"/>
        <v>0</v>
      </c>
      <c r="AA83" s="9" t="e">
        <f t="shared" si="34"/>
        <v>#N/A</v>
      </c>
      <c r="AB83" s="9" t="e">
        <f t="shared" si="35"/>
        <v>#N/A</v>
      </c>
      <c r="AC83" s="5"/>
      <c r="AD83" s="5"/>
      <c r="AE83" s="9"/>
      <c r="AF83" s="5"/>
      <c r="AG83" s="25"/>
      <c r="AH83" s="25"/>
    </row>
    <row r="84" spans="1:34" s="7" customFormat="1" ht="20.100000000000001" hidden="1" customHeight="1" x14ac:dyDescent="0.25">
      <c r="A84" s="86">
        <f>A83+1</f>
        <v>65</v>
      </c>
      <c r="B84" s="260" t="s">
        <v>41</v>
      </c>
      <c r="C84" s="86" t="s">
        <v>467</v>
      </c>
      <c r="D84" s="5" t="str">
        <f>VLOOKUP(C84,' TH ĐG Trình HĐ'!$E$9:$AE$336,18,0)</f>
        <v>A3</v>
      </c>
      <c r="E84" s="5">
        <f>VLOOKUP($C84,' TH ĐG Trình HĐ'!$E$9:$AE$336,19,0)</f>
        <v>8</v>
      </c>
      <c r="F84" s="9" t="str">
        <f t="shared" si="28"/>
        <v>Không hoàn thành</v>
      </c>
      <c r="G84" s="10"/>
      <c r="H84" s="17"/>
      <c r="I84" s="19" t="e">
        <f>VLOOKUP(H84,Sheet1!$B$2:$C$12,2,TRUE)</f>
        <v>#N/A</v>
      </c>
      <c r="J84" s="5"/>
      <c r="K84" s="19" t="e">
        <f>VLOOKUP(J84,Sheet1!$B$2:$C$12,2,TRUE)</f>
        <v>#N/A</v>
      </c>
      <c r="L84" s="5"/>
      <c r="M84" s="19" t="e">
        <f>VLOOKUP(L84,Sheet1!$B$2:$C$12,2,TRUE)</f>
        <v>#N/A</v>
      </c>
      <c r="N84" s="5"/>
      <c r="O84" s="19" t="e">
        <f>VLOOKUP(N84,Sheet1!$B$2:$C$12,2,TRUE)</f>
        <v>#N/A</v>
      </c>
      <c r="P84" s="5"/>
      <c r="Q84" s="19" t="e">
        <f>VLOOKUP(P84,Sheet1!$B$2:$C$12,2,TRUE)</f>
        <v>#N/A</v>
      </c>
      <c r="R84" s="5" t="e">
        <f t="shared" si="30"/>
        <v>#N/A</v>
      </c>
      <c r="S84" s="226">
        <f t="shared" si="21"/>
        <v>0</v>
      </c>
      <c r="T84" s="9" t="e">
        <f t="shared" si="22"/>
        <v>#N/A</v>
      </c>
      <c r="U84" s="5" t="e">
        <f t="shared" si="31"/>
        <v>#N/A</v>
      </c>
      <c r="V84" s="226">
        <f t="shared" si="32"/>
        <v>0</v>
      </c>
      <c r="W84" s="9" t="e">
        <f t="shared" si="23"/>
        <v>#N/A</v>
      </c>
      <c r="X84" s="227"/>
      <c r="Y84" s="9" t="e">
        <f t="shared" si="33"/>
        <v>#N/A</v>
      </c>
      <c r="Z84" s="9">
        <f t="shared" si="27"/>
        <v>0</v>
      </c>
      <c r="AA84" s="9" t="e">
        <f t="shared" si="34"/>
        <v>#N/A</v>
      </c>
      <c r="AB84" s="9" t="e">
        <f t="shared" si="35"/>
        <v>#N/A</v>
      </c>
      <c r="AC84" s="5"/>
      <c r="AD84" s="5"/>
      <c r="AE84" s="9"/>
      <c r="AF84" s="5"/>
      <c r="AG84" s="25"/>
      <c r="AH84" s="25"/>
    </row>
    <row r="85" spans="1:34" s="7" customFormat="1" ht="20.100000000000001" hidden="1" customHeight="1" x14ac:dyDescent="0.25">
      <c r="A85" s="86">
        <f t="shared" ref="A85:A90" si="36">A84+1</f>
        <v>66</v>
      </c>
      <c r="B85" s="260" t="s">
        <v>83</v>
      </c>
      <c r="C85" s="86" t="s">
        <v>468</v>
      </c>
      <c r="D85" s="5" t="str">
        <f>VLOOKUP(C85,' TH ĐG Trình HĐ'!$E$9:$AE$336,18,0)</f>
        <v>A2</v>
      </c>
      <c r="E85" s="5">
        <f>VLOOKUP($C85,' TH ĐG Trình HĐ'!$E$9:$AE$336,19,0)</f>
        <v>9</v>
      </c>
      <c r="F85" s="9" t="str">
        <f t="shared" si="28"/>
        <v>Không hoàn thành</v>
      </c>
      <c r="G85" s="84"/>
      <c r="H85" s="17"/>
      <c r="I85" s="19" t="e">
        <f>VLOOKUP(H85,Sheet1!$B$2:$C$12,2,TRUE)</f>
        <v>#N/A</v>
      </c>
      <c r="J85" s="5"/>
      <c r="K85" s="19" t="e">
        <f>VLOOKUP(J85,Sheet1!$B$2:$C$12,2,TRUE)</f>
        <v>#N/A</v>
      </c>
      <c r="L85" s="5"/>
      <c r="M85" s="19" t="e">
        <f>VLOOKUP(L85,Sheet1!$B$2:$C$12,2,TRUE)</f>
        <v>#N/A</v>
      </c>
      <c r="N85" s="5"/>
      <c r="O85" s="19" t="e">
        <f>VLOOKUP(N85,Sheet1!$B$2:$C$12,2,TRUE)</f>
        <v>#N/A</v>
      </c>
      <c r="P85" s="5"/>
      <c r="Q85" s="19" t="e">
        <f>VLOOKUP(P85,Sheet1!$B$2:$C$12,2,TRUE)</f>
        <v>#N/A</v>
      </c>
      <c r="R85" s="5" t="e">
        <f t="shared" si="30"/>
        <v>#N/A</v>
      </c>
      <c r="S85" s="226">
        <f t="shared" si="21"/>
        <v>0</v>
      </c>
      <c r="T85" s="9" t="e">
        <f t="shared" si="22"/>
        <v>#N/A</v>
      </c>
      <c r="U85" s="5" t="e">
        <f t="shared" si="31"/>
        <v>#N/A</v>
      </c>
      <c r="V85" s="226">
        <f t="shared" si="32"/>
        <v>0</v>
      </c>
      <c r="W85" s="9" t="e">
        <f t="shared" si="23"/>
        <v>#N/A</v>
      </c>
      <c r="X85" s="227"/>
      <c r="Y85" s="9" t="e">
        <f t="shared" si="33"/>
        <v>#N/A</v>
      </c>
      <c r="Z85" s="9">
        <f t="shared" si="27"/>
        <v>0</v>
      </c>
      <c r="AA85" s="9" t="e">
        <f t="shared" si="34"/>
        <v>#N/A</v>
      </c>
      <c r="AB85" s="9" t="e">
        <f t="shared" si="35"/>
        <v>#N/A</v>
      </c>
      <c r="AC85" s="5"/>
      <c r="AD85" s="5"/>
      <c r="AE85" s="9"/>
      <c r="AF85" s="5"/>
      <c r="AG85" s="47"/>
      <c r="AH85" s="47"/>
    </row>
    <row r="86" spans="1:34" s="7" customFormat="1" ht="20.100000000000001" hidden="1" customHeight="1" x14ac:dyDescent="0.25">
      <c r="A86" s="86">
        <f t="shared" si="36"/>
        <v>67</v>
      </c>
      <c r="B86" s="260" t="s">
        <v>81</v>
      </c>
      <c r="C86" s="86" t="s">
        <v>466</v>
      </c>
      <c r="D86" s="5" t="str">
        <f>VLOOKUP(C86,' TH ĐG Trình HĐ'!$E$9:$AE$336,18,0)</f>
        <v>A2</v>
      </c>
      <c r="E86" s="5">
        <f>VLOOKUP($C86,' TH ĐG Trình HĐ'!$E$9:$AE$336,19,0)</f>
        <v>9</v>
      </c>
      <c r="F86" s="9" t="str">
        <f t="shared" si="28"/>
        <v>Không hoàn thành</v>
      </c>
      <c r="G86" s="10"/>
      <c r="H86" s="17"/>
      <c r="I86" s="19" t="e">
        <f>VLOOKUP(H86,Sheet1!$B$2:$C$12,2,TRUE)</f>
        <v>#N/A</v>
      </c>
      <c r="J86" s="5"/>
      <c r="K86" s="19" t="e">
        <f>VLOOKUP(J86,Sheet1!$B$2:$C$12,2,TRUE)</f>
        <v>#N/A</v>
      </c>
      <c r="L86" s="5"/>
      <c r="M86" s="19" t="e">
        <f>VLOOKUP(L86,Sheet1!$B$2:$C$12,2,TRUE)</f>
        <v>#N/A</v>
      </c>
      <c r="N86" s="5"/>
      <c r="O86" s="19" t="e">
        <f>VLOOKUP(N86,Sheet1!$B$2:$C$12,2,TRUE)</f>
        <v>#N/A</v>
      </c>
      <c r="P86" s="5"/>
      <c r="Q86" s="19" t="e">
        <f>VLOOKUP(P86,Sheet1!$B$2:$C$12,2,TRUE)</f>
        <v>#N/A</v>
      </c>
      <c r="R86" s="5" t="e">
        <f t="shared" si="30"/>
        <v>#N/A</v>
      </c>
      <c r="S86" s="226">
        <f t="shared" si="21"/>
        <v>0</v>
      </c>
      <c r="T86" s="9" t="e">
        <f t="shared" si="22"/>
        <v>#N/A</v>
      </c>
      <c r="U86" s="5" t="e">
        <f t="shared" si="31"/>
        <v>#N/A</v>
      </c>
      <c r="V86" s="226">
        <f t="shared" si="32"/>
        <v>0</v>
      </c>
      <c r="W86" s="9" t="e">
        <f t="shared" si="23"/>
        <v>#N/A</v>
      </c>
      <c r="X86" s="227"/>
      <c r="Y86" s="9" t="e">
        <f t="shared" si="33"/>
        <v>#N/A</v>
      </c>
      <c r="Z86" s="9">
        <f t="shared" si="27"/>
        <v>0</v>
      </c>
      <c r="AA86" s="9" t="e">
        <f t="shared" si="34"/>
        <v>#N/A</v>
      </c>
      <c r="AB86" s="9" t="e">
        <f t="shared" si="35"/>
        <v>#N/A</v>
      </c>
      <c r="AC86" s="5"/>
      <c r="AD86" s="5"/>
      <c r="AE86" s="9"/>
      <c r="AF86" s="5"/>
      <c r="AG86" s="25"/>
      <c r="AH86" s="25"/>
    </row>
    <row r="87" spans="1:34" s="7" customFormat="1" ht="20.100000000000001" hidden="1" customHeight="1" x14ac:dyDescent="0.25">
      <c r="A87" s="86">
        <f t="shared" si="36"/>
        <v>68</v>
      </c>
      <c r="B87" s="260" t="s">
        <v>351</v>
      </c>
      <c r="C87" s="86" t="s">
        <v>469</v>
      </c>
      <c r="D87" s="5" t="str">
        <f>VLOOKUP(C87,' TH ĐG Trình HĐ'!$E$9:$AE$336,18,0)</f>
        <v>A3</v>
      </c>
      <c r="E87" s="5">
        <f>VLOOKUP($C87,' TH ĐG Trình HĐ'!$E$9:$AE$336,19,0)</f>
        <v>8</v>
      </c>
      <c r="F87" s="9" t="str">
        <f t="shared" si="28"/>
        <v>Không hoàn thành</v>
      </c>
      <c r="G87" s="488" t="s">
        <v>1078</v>
      </c>
      <c r="H87" s="17"/>
      <c r="I87" s="19" t="e">
        <f>VLOOKUP(H87,Sheet1!$B$2:$C$12,2,TRUE)</f>
        <v>#N/A</v>
      </c>
      <c r="J87" s="5"/>
      <c r="K87" s="19" t="e">
        <f>VLOOKUP(J87,Sheet1!$B$2:$C$12,2,TRUE)</f>
        <v>#N/A</v>
      </c>
      <c r="L87" s="5"/>
      <c r="M87" s="19" t="e">
        <f>VLOOKUP(L87,Sheet1!$B$2:$C$12,2,TRUE)</f>
        <v>#N/A</v>
      </c>
      <c r="N87" s="5"/>
      <c r="O87" s="19" t="e">
        <f>VLOOKUP(N87,Sheet1!$B$2:$C$12,2,TRUE)</f>
        <v>#N/A</v>
      </c>
      <c r="P87" s="5"/>
      <c r="Q87" s="19" t="e">
        <f>VLOOKUP(P87,Sheet1!$B$2:$C$12,2,TRUE)</f>
        <v>#N/A</v>
      </c>
      <c r="R87" s="5" t="e">
        <f t="shared" si="30"/>
        <v>#N/A</v>
      </c>
      <c r="S87" s="226">
        <f t="shared" si="21"/>
        <v>0</v>
      </c>
      <c r="T87" s="9" t="e">
        <f t="shared" si="22"/>
        <v>#N/A</v>
      </c>
      <c r="U87" s="5" t="e">
        <f t="shared" si="31"/>
        <v>#N/A</v>
      </c>
      <c r="V87" s="226">
        <f t="shared" si="32"/>
        <v>0</v>
      </c>
      <c r="W87" s="9" t="e">
        <f t="shared" si="23"/>
        <v>#N/A</v>
      </c>
      <c r="X87" s="227"/>
      <c r="Y87" s="9" t="e">
        <f t="shared" si="33"/>
        <v>#N/A</v>
      </c>
      <c r="Z87" s="9">
        <f t="shared" si="27"/>
        <v>0</v>
      </c>
      <c r="AA87" s="9" t="e">
        <f t="shared" si="34"/>
        <v>#N/A</v>
      </c>
      <c r="AB87" s="9" t="e">
        <f t="shared" si="35"/>
        <v>#N/A</v>
      </c>
      <c r="AC87" s="5"/>
      <c r="AD87" s="5"/>
      <c r="AE87" s="9"/>
      <c r="AF87" s="5"/>
      <c r="AG87" s="25"/>
      <c r="AH87" s="25"/>
    </row>
    <row r="88" spans="1:34" s="7" customFormat="1" ht="20.100000000000001" hidden="1" customHeight="1" x14ac:dyDescent="0.25">
      <c r="A88" s="86">
        <f t="shared" si="36"/>
        <v>69</v>
      </c>
      <c r="B88" s="80" t="s">
        <v>275</v>
      </c>
      <c r="C88" s="263" t="s">
        <v>470</v>
      </c>
      <c r="D88" s="5" t="str">
        <f>VLOOKUP(C88,' TH ĐG Trình HĐ'!$E$9:$AE$336,18,0)</f>
        <v>A1</v>
      </c>
      <c r="E88" s="5">
        <f>VLOOKUP($C88,' TH ĐG Trình HĐ'!$E$9:$AE$336,19,0)</f>
        <v>10</v>
      </c>
      <c r="F88" s="9" t="str">
        <f t="shared" si="28"/>
        <v>Không hoàn thành</v>
      </c>
      <c r="G88" s="10"/>
      <c r="H88" s="17"/>
      <c r="I88" s="19" t="e">
        <f>VLOOKUP(H88,Sheet1!$B$2:$C$12,2,TRUE)</f>
        <v>#N/A</v>
      </c>
      <c r="J88" s="5"/>
      <c r="K88" s="19" t="e">
        <f>VLOOKUP(J88,Sheet1!$B$2:$C$12,2,TRUE)</f>
        <v>#N/A</v>
      </c>
      <c r="L88" s="5"/>
      <c r="M88" s="19" t="e">
        <f>VLOOKUP(L88,Sheet1!$B$2:$C$12,2,TRUE)</f>
        <v>#N/A</v>
      </c>
      <c r="N88" s="5"/>
      <c r="O88" s="19" t="e">
        <f>VLOOKUP(N88,Sheet1!$B$2:$C$12,2,TRUE)</f>
        <v>#N/A</v>
      </c>
      <c r="P88" s="5"/>
      <c r="Q88" s="19" t="e">
        <f>VLOOKUP(P88,Sheet1!$B$2:$C$12,2,TRUE)</f>
        <v>#N/A</v>
      </c>
      <c r="R88" s="5" t="e">
        <f t="shared" si="30"/>
        <v>#N/A</v>
      </c>
      <c r="S88" s="226">
        <f t="shared" si="21"/>
        <v>0</v>
      </c>
      <c r="T88" s="9" t="e">
        <f t="shared" si="22"/>
        <v>#N/A</v>
      </c>
      <c r="U88" s="5" t="e">
        <f t="shared" si="31"/>
        <v>#N/A</v>
      </c>
      <c r="V88" s="226">
        <f t="shared" si="32"/>
        <v>0</v>
      </c>
      <c r="W88" s="9" t="e">
        <f t="shared" si="23"/>
        <v>#N/A</v>
      </c>
      <c r="X88" s="227"/>
      <c r="Y88" s="9" t="e">
        <f t="shared" si="33"/>
        <v>#N/A</v>
      </c>
      <c r="Z88" s="9">
        <f t="shared" si="27"/>
        <v>0</v>
      </c>
      <c r="AA88" s="9" t="e">
        <f t="shared" si="34"/>
        <v>#N/A</v>
      </c>
      <c r="AB88" s="9" t="e">
        <f t="shared" si="35"/>
        <v>#N/A</v>
      </c>
      <c r="AC88" s="5"/>
      <c r="AD88" s="5"/>
      <c r="AE88" s="9"/>
      <c r="AF88" s="5"/>
      <c r="AG88" s="25"/>
      <c r="AH88" s="25"/>
    </row>
    <row r="89" spans="1:34" s="7" customFormat="1" ht="60" customHeight="1" x14ac:dyDescent="0.25">
      <c r="A89" s="86">
        <f t="shared" si="36"/>
        <v>70</v>
      </c>
      <c r="B89" s="80" t="s">
        <v>283</v>
      </c>
      <c r="C89" s="263" t="s">
        <v>503</v>
      </c>
      <c r="D89" s="5" t="str">
        <f>VLOOKUP(C89,' TH ĐG Trình HĐ'!$E$9:$AE$336,18,0)</f>
        <v>A DN</v>
      </c>
      <c r="E89" s="5">
        <f>VLOOKUP($C89,' TH ĐG Trình HĐ'!$E$9:$AE$336,19,0)</f>
        <v>0</v>
      </c>
      <c r="F89" s="9" t="str">
        <f t="shared" si="28"/>
        <v/>
      </c>
      <c r="G89" s="488" t="s">
        <v>1067</v>
      </c>
      <c r="H89" s="19"/>
      <c r="I89" s="19"/>
      <c r="J89" s="5"/>
      <c r="K89" s="19"/>
      <c r="L89" s="5"/>
      <c r="M89" s="19"/>
      <c r="N89" s="5"/>
      <c r="O89" s="19"/>
      <c r="P89" s="5"/>
      <c r="Q89" s="19"/>
      <c r="R89" s="5"/>
      <c r="S89" s="226"/>
      <c r="T89" s="9"/>
      <c r="U89" s="5"/>
      <c r="V89" s="226"/>
      <c r="W89" s="9"/>
      <c r="X89" s="227"/>
      <c r="Y89" s="9"/>
      <c r="Z89" s="9"/>
      <c r="AA89" s="9"/>
      <c r="AB89" s="9"/>
      <c r="AC89" s="16"/>
      <c r="AD89" s="16"/>
      <c r="AE89" s="9"/>
      <c r="AF89" s="5"/>
      <c r="AG89" s="26"/>
      <c r="AH89" s="25"/>
    </row>
    <row r="90" spans="1:34" s="7" customFormat="1" ht="20.100000000000001" hidden="1" customHeight="1" x14ac:dyDescent="0.25">
      <c r="A90" s="86">
        <f t="shared" si="36"/>
        <v>71</v>
      </c>
      <c r="B90" s="77" t="s">
        <v>1011</v>
      </c>
      <c r="C90" s="74" t="s">
        <v>1012</v>
      </c>
      <c r="D90" s="5" t="str">
        <f>VLOOKUP(C90,' TH ĐG Trình HĐ'!$E$9:$AE$336,18,0)</f>
        <v>A3</v>
      </c>
      <c r="E90" s="5">
        <f>VLOOKUP($C90,' TH ĐG Trình HĐ'!$E$9:$AE$336,19,0)</f>
        <v>8</v>
      </c>
      <c r="F90" s="9" t="str">
        <f t="shared" si="28"/>
        <v>Không hoàn thành</v>
      </c>
      <c r="G90" s="10"/>
      <c r="H90" s="17"/>
      <c r="I90" s="19"/>
      <c r="J90" s="5"/>
      <c r="K90" s="19"/>
      <c r="L90" s="5"/>
      <c r="M90" s="19"/>
      <c r="N90" s="5"/>
      <c r="O90" s="19"/>
      <c r="P90" s="5"/>
      <c r="Q90" s="19"/>
      <c r="R90" s="5"/>
      <c r="S90" s="226"/>
      <c r="T90" s="9"/>
      <c r="U90" s="5"/>
      <c r="V90" s="226"/>
      <c r="W90" s="9"/>
      <c r="X90" s="227"/>
      <c r="Y90" s="9"/>
      <c r="Z90" s="9"/>
      <c r="AA90" s="9"/>
      <c r="AB90" s="9"/>
      <c r="AC90" s="5"/>
      <c r="AD90" s="5"/>
      <c r="AE90" s="9"/>
      <c r="AF90" s="5"/>
      <c r="AG90" s="25"/>
      <c r="AH90" s="25"/>
    </row>
    <row r="91" spans="1:34" s="7" customFormat="1" ht="22.5" customHeight="1" x14ac:dyDescent="0.25">
      <c r="A91" s="453" t="s">
        <v>902</v>
      </c>
      <c r="B91" s="454" t="s">
        <v>1091</v>
      </c>
      <c r="C91" s="455"/>
      <c r="D91" s="455"/>
      <c r="E91" s="456"/>
      <c r="F91" s="457">
        <f>F92+F100</f>
        <v>8</v>
      </c>
      <c r="G91" s="458" t="str">
        <f xml:space="preserve"> (COUNTIF($F$93:$F$101, "Hoàn thành xuất sắc nhiệm vụ") &amp; " Xuất sắc") &amp;" + "&amp; (COUNTIF($F$93:$F$101, "Hoàn thành tốt nhiệm vụ") &amp; " Tốt")</f>
        <v>0 Xuất sắc + 0 Tốt</v>
      </c>
      <c r="H91" s="224"/>
      <c r="I91" s="8"/>
      <c r="J91" s="224"/>
      <c r="K91" s="8"/>
      <c r="L91" s="224"/>
      <c r="M91" s="8"/>
      <c r="N91" s="224"/>
      <c r="O91" s="8"/>
      <c r="P91" s="224"/>
      <c r="Q91" s="8"/>
      <c r="R91" s="224"/>
      <c r="S91" s="277"/>
      <c r="T91" s="224"/>
      <c r="U91" s="224"/>
      <c r="V91" s="277"/>
      <c r="W91" s="224"/>
      <c r="X91" s="225"/>
      <c r="Y91" s="8"/>
      <c r="Z91" s="224"/>
      <c r="AA91" s="8"/>
      <c r="AB91" s="224"/>
      <c r="AC91" s="8"/>
      <c r="AD91" s="224"/>
      <c r="AE91" s="8"/>
      <c r="AF91" s="224"/>
      <c r="AG91" s="43"/>
      <c r="AH91" s="43"/>
    </row>
    <row r="92" spans="1:34" s="7" customFormat="1" ht="24.95" hidden="1" customHeight="1" x14ac:dyDescent="0.25">
      <c r="A92" s="453" t="s">
        <v>859</v>
      </c>
      <c r="B92" s="465" t="s">
        <v>860</v>
      </c>
      <c r="C92" s="453"/>
      <c r="D92" s="461"/>
      <c r="E92" s="466"/>
      <c r="F92" s="467">
        <f>COUNTA($F$93:$F$99)</f>
        <v>7</v>
      </c>
      <c r="G92" s="468" t="str">
        <f xml:space="preserve"> (COUNTIF($F$93:$F$99, "Hoàn thành xuất sắc nhiệm vụ") &amp; " Xuất sắc") &amp;" + "&amp; (COUNTIF($F$93:$F$99, "Hoàn thành tốt nhiệm vụ") &amp; " Tốt")</f>
        <v>0 Xuất sắc + 0 Tốt</v>
      </c>
      <c r="H92" s="19"/>
      <c r="I92" s="19" t="e">
        <f>VLOOKUP(H92,Sheet1!$B$2:$C$12,2,TRUE)</f>
        <v>#N/A</v>
      </c>
      <c r="J92" s="5"/>
      <c r="K92" s="19" t="e">
        <f>VLOOKUP(J92,Sheet1!$B$2:$C$12,2,TRUE)</f>
        <v>#N/A</v>
      </c>
      <c r="L92" s="5"/>
      <c r="M92" s="19" t="e">
        <f>VLOOKUP(L92,Sheet1!$B$2:$C$12,2,TRUE)</f>
        <v>#N/A</v>
      </c>
      <c r="N92" s="5"/>
      <c r="O92" s="19" t="e">
        <f>VLOOKUP(N92,Sheet1!$B$2:$C$12,2,TRUE)</f>
        <v>#N/A</v>
      </c>
      <c r="P92" s="5"/>
      <c r="Q92" s="19" t="e">
        <f>VLOOKUP(P92,Sheet1!$B$2:$C$12,2,TRUE)</f>
        <v>#N/A</v>
      </c>
      <c r="R92" s="5" t="e">
        <f t="shared" si="30"/>
        <v>#N/A</v>
      </c>
      <c r="S92" s="226">
        <f t="shared" si="21"/>
        <v>0</v>
      </c>
      <c r="T92" s="9" t="e">
        <f t="shared" si="22"/>
        <v>#N/A</v>
      </c>
      <c r="U92" s="5" t="e">
        <f t="shared" si="31"/>
        <v>#N/A</v>
      </c>
      <c r="V92" s="226">
        <f t="shared" si="32"/>
        <v>0</v>
      </c>
      <c r="W92" s="9" t="e">
        <f t="shared" si="23"/>
        <v>#N/A</v>
      </c>
      <c r="X92" s="227"/>
      <c r="Y92" s="9" t="e">
        <f t="shared" si="33"/>
        <v>#N/A</v>
      </c>
      <c r="Z92" s="9">
        <f t="shared" ref="Z92:Z101" si="37">COUNTIF(D92:O92,"D")*1</f>
        <v>0</v>
      </c>
      <c r="AA92" s="9" t="e">
        <f t="shared" si="34"/>
        <v>#N/A</v>
      </c>
      <c r="AB92" s="9" t="e">
        <f t="shared" si="35"/>
        <v>#N/A</v>
      </c>
      <c r="AC92" s="5"/>
      <c r="AD92" s="5"/>
      <c r="AE92" s="9"/>
      <c r="AF92" s="5"/>
      <c r="AG92" s="25"/>
      <c r="AH92" s="25"/>
    </row>
    <row r="93" spans="1:34" s="48" customFormat="1" ht="20.100000000000001" hidden="1" customHeight="1" x14ac:dyDescent="0.25">
      <c r="A93" s="459">
        <f>A90+1</f>
        <v>72</v>
      </c>
      <c r="B93" s="471" t="s">
        <v>85</v>
      </c>
      <c r="C93" s="473" t="s">
        <v>471</v>
      </c>
      <c r="D93" s="461" t="str">
        <f>VLOOKUP(C93,' TH ĐG Trình HĐ'!$E$9:$AE$336,18,0)</f>
        <v>A3</v>
      </c>
      <c r="E93" s="461">
        <f>VLOOKUP($C93,' TH ĐG Trình HĐ'!$E$9:$AE$336,19,0)</f>
        <v>8</v>
      </c>
      <c r="F93" s="462" t="str">
        <f t="shared" ref="F93:F101" si="38">IF(E93&gt;=3,"Không hoàn thành",IF(AND($D93&gt;=8,$D93&lt;=10,E93=0),"Hoàn thành xuất sắc nhiệm vụ",IF(AND($D93&gt;=8,$D93&lt;=10,E93=1),"Hoàn thành tốt nhiệm vụ",IF(AND($D93&gt;=8,$D93&lt;=10,E93=2),"Hoàn thành nhiệm vụ",IF(AND($D93&gt;6,$D93&lt;8,E93&lt;=1),"Hoàn thành tốt nhiệm vụ",IF(AND($D93&gt;6,$D93&lt;8,E93=2),"Hoàn thành nhiệm vụ",IF(AND($D93&gt;=5,$D93&lt;=6,E93&lt;=2),"Hoàn thành",IF(AND($D93&lt;5,E93&gt;3),"Không hoàn thành",""))))))))</f>
        <v>Không hoàn thành</v>
      </c>
      <c r="G93" s="463"/>
      <c r="H93" s="17"/>
      <c r="I93" s="19" t="e">
        <f>VLOOKUP(H93,Sheet1!$B$2:$C$12,2,TRUE)</f>
        <v>#N/A</v>
      </c>
      <c r="J93" s="5"/>
      <c r="K93" s="19" t="e">
        <f>VLOOKUP(J93,Sheet1!$B$2:$C$12,2,TRUE)</f>
        <v>#N/A</v>
      </c>
      <c r="L93" s="5"/>
      <c r="M93" s="19" t="e">
        <f>VLOOKUP(L93,Sheet1!$B$2:$C$12,2,TRUE)</f>
        <v>#N/A</v>
      </c>
      <c r="N93" s="5"/>
      <c r="O93" s="19" t="e">
        <f>VLOOKUP(N93,Sheet1!$B$2:$C$12,2,TRUE)</f>
        <v>#N/A</v>
      </c>
      <c r="P93" s="5"/>
      <c r="Q93" s="19" t="e">
        <f>VLOOKUP(P93,Sheet1!$B$2:$C$12,2,TRUE)</f>
        <v>#N/A</v>
      </c>
      <c r="R93" s="5" t="e">
        <f t="shared" si="30"/>
        <v>#N/A</v>
      </c>
      <c r="S93" s="226">
        <f t="shared" si="21"/>
        <v>0</v>
      </c>
      <c r="T93" s="9" t="e">
        <f t="shared" si="22"/>
        <v>#N/A</v>
      </c>
      <c r="U93" s="5" t="e">
        <f t="shared" si="31"/>
        <v>#N/A</v>
      </c>
      <c r="V93" s="226">
        <f t="shared" si="32"/>
        <v>0</v>
      </c>
      <c r="W93" s="9" t="e">
        <f t="shared" si="23"/>
        <v>#N/A</v>
      </c>
      <c r="X93" s="227"/>
      <c r="Y93" s="9" t="e">
        <f t="shared" si="33"/>
        <v>#N/A</v>
      </c>
      <c r="Z93" s="9">
        <f t="shared" si="37"/>
        <v>0</v>
      </c>
      <c r="AA93" s="9" t="e">
        <f t="shared" si="34"/>
        <v>#N/A</v>
      </c>
      <c r="AB93" s="9" t="e">
        <f t="shared" si="35"/>
        <v>#N/A</v>
      </c>
      <c r="AC93" s="5"/>
      <c r="AD93" s="5"/>
      <c r="AE93" s="9"/>
      <c r="AF93" s="5"/>
      <c r="AG93" s="25"/>
      <c r="AH93" s="25"/>
    </row>
    <row r="94" spans="1:34" s="7" customFormat="1" ht="20.100000000000001" hidden="1" customHeight="1" x14ac:dyDescent="0.25">
      <c r="A94" s="459">
        <f>A93+1</f>
        <v>73</v>
      </c>
      <c r="B94" s="469" t="s">
        <v>50</v>
      </c>
      <c r="C94" s="470" t="s">
        <v>434</v>
      </c>
      <c r="D94" s="461" t="str">
        <f>VLOOKUP(C94,' TH ĐG Trình HĐ'!$E$9:$AE$336,18,0)</f>
        <v>A2</v>
      </c>
      <c r="E94" s="461">
        <f>VLOOKUP($C94,' TH ĐG Trình HĐ'!$E$9:$AE$336,19,0)</f>
        <v>9</v>
      </c>
      <c r="F94" s="462" t="str">
        <f>IF(E94&gt;=3,"Không hoàn thành",IF(AND($D94&gt;=8,$D94&lt;=10,E94=0),"Hoàn thành xuất sắc nhiệm vụ",IF(AND($D94&gt;=8,$D94&lt;=10,E94=1),"Hoàn thành tốt nhiệm vụ",IF(AND($D94&gt;=8,$D94&lt;=10,E94=2),"Hoàn thành nhiệm vụ",IF(AND($D94&gt;6,$D94&lt;8,E94&lt;=1),"Hoàn thành tốt nhiệm vụ",IF(AND($D94&gt;6,$D94&lt;8,E94=2),"Hoàn thành nhiệm vụ",IF(AND($D94&gt;=5,$D94&lt;=6,E94&lt;=2),"Hoàn thành",IF(AND($D94&lt;5,E94&gt;3),"Không hoàn thành",""))))))))</f>
        <v>Không hoàn thành</v>
      </c>
      <c r="G94" s="463"/>
      <c r="H94" s="19"/>
      <c r="I94" s="19" t="e">
        <f>VLOOKUP(H94,Sheet1!$B$2:$C$12,2,TRUE)</f>
        <v>#N/A</v>
      </c>
      <c r="J94" s="5"/>
      <c r="K94" s="19" t="e">
        <f>VLOOKUP(J94,Sheet1!$B$2:$C$12,2,TRUE)</f>
        <v>#N/A</v>
      </c>
      <c r="L94" s="5"/>
      <c r="M94" s="19" t="e">
        <f>VLOOKUP(L94,Sheet1!$B$2:$C$12,2,TRUE)</f>
        <v>#N/A</v>
      </c>
      <c r="N94" s="5"/>
      <c r="O94" s="19" t="e">
        <f>VLOOKUP(N94,Sheet1!$B$2:$C$12,2,TRUE)</f>
        <v>#N/A</v>
      </c>
      <c r="P94" s="5"/>
      <c r="Q94" s="19" t="e">
        <f>VLOOKUP(P94,Sheet1!$B$2:$C$12,2,TRUE)</f>
        <v>#N/A</v>
      </c>
      <c r="R94" s="5" t="e">
        <f>ROUND(AVERAGE(I94,K94,M94,O94),2)</f>
        <v>#N/A</v>
      </c>
      <c r="S94" s="226">
        <f>COUNTIF(H94:P94,"C*")*1+COUNTIF(H94:P94,"D")*2+COUNTIF(H94:P94,"E")*3</f>
        <v>0</v>
      </c>
      <c r="T94" s="9" t="e">
        <f>IF(S94&gt;=3,"Không hoàn thành",IF(AND($R94&gt;=8,$R94&lt;=10,S94=0),"Xuất sắc",IF(AND($R94&gt;=8,$R94&lt;=10,S94=1),"Tốt",IF(AND($R94&gt;=8,$R94&lt;=10,S94=2),"Hoàn thành",IF(AND($R94&gt;6,$R94&lt;8,S94&lt;=1),"Tốt",IF(AND($R94&gt;6,$R94&lt;8,S94=2),"Hoàn thành",IF(AND($R94&gt;=5,$R94&lt;=6,S94&lt;=2),"Hoàn thành",IF(AND($R94&lt;5,S94&gt;3),"Không hoàn thành",""))))))))</f>
        <v>#N/A</v>
      </c>
      <c r="U94" s="5" t="e">
        <f>ROUND(AVERAGE(I94,K94,M94,O94,Q94),2)</f>
        <v>#N/A</v>
      </c>
      <c r="V94" s="226">
        <f>COUNTIF(H94:Q94,"C*")*1+COUNTIF(H94:Q94,"D")*2+COUNTIF(H94:Q94,"E")*3</f>
        <v>0</v>
      </c>
      <c r="W94" s="9" t="e">
        <f>IF(V94&gt;=3,"Không hoàn thành",IF(AND($U94&gt;=8,$U94&lt;=10,V94=0),"Xuất sắc",IF(AND($U94&gt;=8,$U94&lt;=10,V94=1),"Tốt",IF(AND($U94&gt;=8,$U94&lt;=10,V94=2),"Hoàn thành",IF(AND($U94&gt;6,$U94&lt;8,V94&lt;=1),"Tốt",IF(AND($U94&gt;6,$U94&lt;8,V94=2),"Hoàn thành",IF(AND($U94&gt;=5,$U94&lt;=6,V94&lt;=2),"Hoàn thành",IF(AND($U94&lt;5,V94&gt;3),"Không hoàn thành",""))))))))</f>
        <v>#N/A</v>
      </c>
      <c r="X94" s="227"/>
      <c r="Y94" s="9" t="e">
        <f>ROUND(AVERAGE(D94,R94),2)</f>
        <v>#N/A</v>
      </c>
      <c r="Z94" s="9">
        <f>COUNTIF(D94:O94,"D")*1</f>
        <v>0</v>
      </c>
      <c r="AA94" s="9" t="e">
        <f>IF($Y94&gt;=8,"Xuất sắc",IF($Y94&gt;6,"Tốt",IF($Y94&gt;=5,"Hoàn thành","Không hoàn thành")))</f>
        <v>#N/A</v>
      </c>
      <c r="AB94" s="9" t="e">
        <f>IF($Z94=1,"Không đạt LĐTT",IF(OR($AA94= "Xuất sắc", $AA94="Tốt"),"Đạt LĐTT","Không đạt LĐTT"))</f>
        <v>#N/A</v>
      </c>
      <c r="AC94" s="5"/>
      <c r="AD94" s="5"/>
      <c r="AE94" s="9"/>
      <c r="AF94" s="5"/>
      <c r="AG94" s="25"/>
      <c r="AH94" s="26"/>
    </row>
    <row r="95" spans="1:34" s="7" customFormat="1" ht="20.100000000000001" hidden="1" customHeight="1" x14ac:dyDescent="0.25">
      <c r="A95" s="459">
        <f>A94+1</f>
        <v>74</v>
      </c>
      <c r="B95" s="471" t="s">
        <v>864</v>
      </c>
      <c r="C95" s="473" t="s">
        <v>544</v>
      </c>
      <c r="D95" s="461" t="str">
        <f>VLOOKUP(C95,' TH ĐG Trình HĐ'!$E$9:$AE$336,18,0)</f>
        <v>A3</v>
      </c>
      <c r="E95" s="461">
        <f>VLOOKUP($C95,' TH ĐG Trình HĐ'!$E$9:$AE$336,19,0)</f>
        <v>8</v>
      </c>
      <c r="F95" s="462" t="str">
        <f t="shared" si="38"/>
        <v>Không hoàn thành</v>
      </c>
      <c r="G95" s="463"/>
      <c r="H95" s="17"/>
      <c r="I95" s="19" t="e">
        <f>VLOOKUP(H95,Sheet1!$B$2:$C$12,2,TRUE)</f>
        <v>#N/A</v>
      </c>
      <c r="J95" s="5"/>
      <c r="K95" s="19" t="e">
        <f>VLOOKUP(J95,Sheet1!$B$2:$C$12,2,TRUE)</f>
        <v>#N/A</v>
      </c>
      <c r="L95" s="5"/>
      <c r="M95" s="19" t="e">
        <f>VLOOKUP(L95,Sheet1!$B$2:$C$12,2,TRUE)</f>
        <v>#N/A</v>
      </c>
      <c r="N95" s="5"/>
      <c r="O95" s="19" t="e">
        <f>VLOOKUP(N95,Sheet1!$B$2:$C$12,2,TRUE)</f>
        <v>#N/A</v>
      </c>
      <c r="P95" s="5"/>
      <c r="Q95" s="19" t="e">
        <f>VLOOKUP(P95,Sheet1!$B$2:$C$12,2,TRUE)</f>
        <v>#N/A</v>
      </c>
      <c r="R95" s="5" t="e">
        <f t="shared" si="30"/>
        <v>#N/A</v>
      </c>
      <c r="S95" s="226">
        <f t="shared" si="21"/>
        <v>0</v>
      </c>
      <c r="T95" s="9" t="e">
        <f t="shared" si="22"/>
        <v>#N/A</v>
      </c>
      <c r="U95" s="5" t="e">
        <f t="shared" si="31"/>
        <v>#N/A</v>
      </c>
      <c r="V95" s="226">
        <f t="shared" si="32"/>
        <v>0</v>
      </c>
      <c r="W95" s="9" t="e">
        <f t="shared" si="23"/>
        <v>#N/A</v>
      </c>
      <c r="X95" s="227"/>
      <c r="Y95" s="9" t="e">
        <f t="shared" si="33"/>
        <v>#N/A</v>
      </c>
      <c r="Z95" s="9">
        <f t="shared" si="37"/>
        <v>0</v>
      </c>
      <c r="AA95" s="9" t="e">
        <f t="shared" si="34"/>
        <v>#N/A</v>
      </c>
      <c r="AB95" s="9" t="e">
        <f t="shared" si="35"/>
        <v>#N/A</v>
      </c>
      <c r="AC95" s="5"/>
      <c r="AD95" s="5"/>
      <c r="AE95" s="9"/>
      <c r="AF95" s="5"/>
      <c r="AG95" s="25"/>
      <c r="AH95" s="25"/>
    </row>
    <row r="96" spans="1:34" s="7" customFormat="1" ht="20.100000000000001" hidden="1" customHeight="1" x14ac:dyDescent="0.25">
      <c r="A96" s="459">
        <f t="shared" ref="A96:A99" si="39">A95+1</f>
        <v>75</v>
      </c>
      <c r="B96" s="469" t="s">
        <v>86</v>
      </c>
      <c r="C96" s="459" t="s">
        <v>473</v>
      </c>
      <c r="D96" s="461" t="str">
        <f>VLOOKUP(C96,' TH ĐG Trình HĐ'!$E$9:$AE$336,18,0)</f>
        <v>A3</v>
      </c>
      <c r="E96" s="461">
        <f>VLOOKUP($C96,' TH ĐG Trình HĐ'!$E$9:$AE$336,19,0)</f>
        <v>8</v>
      </c>
      <c r="F96" s="462" t="str">
        <f t="shared" si="38"/>
        <v>Không hoàn thành</v>
      </c>
      <c r="G96" s="463"/>
      <c r="H96" s="17"/>
      <c r="I96" s="19" t="e">
        <f>VLOOKUP(H96,Sheet1!$B$2:$C$12,2,TRUE)</f>
        <v>#N/A</v>
      </c>
      <c r="J96" s="5"/>
      <c r="K96" s="19" t="e">
        <f>VLOOKUP(J96,Sheet1!$B$2:$C$12,2,TRUE)</f>
        <v>#N/A</v>
      </c>
      <c r="L96" s="5"/>
      <c r="M96" s="19" t="e">
        <f>VLOOKUP(L96,Sheet1!$B$2:$C$12,2,TRUE)</f>
        <v>#N/A</v>
      </c>
      <c r="N96" s="5"/>
      <c r="O96" s="19" t="e">
        <f>VLOOKUP(N96,Sheet1!$B$2:$C$12,2,TRUE)</f>
        <v>#N/A</v>
      </c>
      <c r="P96" s="5"/>
      <c r="Q96" s="19" t="e">
        <f>VLOOKUP(P96,Sheet1!$B$2:$C$12,2,TRUE)</f>
        <v>#N/A</v>
      </c>
      <c r="R96" s="5" t="e">
        <f t="shared" si="30"/>
        <v>#N/A</v>
      </c>
      <c r="S96" s="226">
        <f t="shared" si="21"/>
        <v>0</v>
      </c>
      <c r="T96" s="9" t="e">
        <f t="shared" si="22"/>
        <v>#N/A</v>
      </c>
      <c r="U96" s="5" t="e">
        <f t="shared" si="31"/>
        <v>#N/A</v>
      </c>
      <c r="V96" s="226">
        <f t="shared" si="32"/>
        <v>0</v>
      </c>
      <c r="W96" s="9" t="e">
        <f t="shared" si="23"/>
        <v>#N/A</v>
      </c>
      <c r="X96" s="227"/>
      <c r="Y96" s="9" t="e">
        <f t="shared" si="33"/>
        <v>#N/A</v>
      </c>
      <c r="Z96" s="9">
        <f t="shared" si="37"/>
        <v>0</v>
      </c>
      <c r="AA96" s="9" t="e">
        <f t="shared" si="34"/>
        <v>#N/A</v>
      </c>
      <c r="AB96" s="9" t="e">
        <f t="shared" si="35"/>
        <v>#N/A</v>
      </c>
      <c r="AC96" s="5"/>
      <c r="AD96" s="5"/>
      <c r="AE96" s="9"/>
      <c r="AF96" s="5"/>
      <c r="AG96" s="25"/>
      <c r="AH96" s="25"/>
    </row>
    <row r="97" spans="1:34" s="7" customFormat="1" ht="20.100000000000001" hidden="1" customHeight="1" x14ac:dyDescent="0.25">
      <c r="A97" s="459">
        <f t="shared" si="39"/>
        <v>76</v>
      </c>
      <c r="B97" s="469" t="s">
        <v>88</v>
      </c>
      <c r="C97" s="459" t="s">
        <v>474</v>
      </c>
      <c r="D97" s="461" t="str">
        <f>VLOOKUP(C97,' TH ĐG Trình HĐ'!$E$9:$AE$336,18,0)</f>
        <v>A3</v>
      </c>
      <c r="E97" s="461">
        <f>VLOOKUP($C97,' TH ĐG Trình HĐ'!$E$9:$AE$336,19,0)</f>
        <v>8</v>
      </c>
      <c r="F97" s="462" t="str">
        <f t="shared" si="38"/>
        <v>Không hoàn thành</v>
      </c>
      <c r="G97" s="463"/>
      <c r="H97" s="17"/>
      <c r="I97" s="19" t="e">
        <f>VLOOKUP(H97,Sheet1!$B$2:$C$12,2,TRUE)</f>
        <v>#N/A</v>
      </c>
      <c r="J97" s="5"/>
      <c r="K97" s="19" t="e">
        <f>VLOOKUP(J97,Sheet1!$B$2:$C$12,2,TRUE)</f>
        <v>#N/A</v>
      </c>
      <c r="L97" s="5"/>
      <c r="M97" s="19" t="e">
        <f>VLOOKUP(L97,Sheet1!$B$2:$C$12,2,TRUE)</f>
        <v>#N/A</v>
      </c>
      <c r="N97" s="5"/>
      <c r="O97" s="19" t="e">
        <f>VLOOKUP(N97,Sheet1!$B$2:$C$12,2,TRUE)</f>
        <v>#N/A</v>
      </c>
      <c r="P97" s="5"/>
      <c r="Q97" s="19" t="e">
        <f>VLOOKUP(P97,Sheet1!$B$2:$C$12,2,TRUE)</f>
        <v>#N/A</v>
      </c>
      <c r="R97" s="5" t="e">
        <f t="shared" si="30"/>
        <v>#N/A</v>
      </c>
      <c r="S97" s="226">
        <f t="shared" si="21"/>
        <v>0</v>
      </c>
      <c r="T97" s="9" t="e">
        <f t="shared" si="22"/>
        <v>#N/A</v>
      </c>
      <c r="U97" s="5" t="e">
        <f t="shared" si="31"/>
        <v>#N/A</v>
      </c>
      <c r="V97" s="226">
        <f t="shared" si="32"/>
        <v>0</v>
      </c>
      <c r="W97" s="9" t="e">
        <f t="shared" si="23"/>
        <v>#N/A</v>
      </c>
      <c r="X97" s="227"/>
      <c r="Y97" s="9" t="e">
        <f t="shared" si="33"/>
        <v>#N/A</v>
      </c>
      <c r="Z97" s="9">
        <f t="shared" si="37"/>
        <v>0</v>
      </c>
      <c r="AA97" s="9" t="e">
        <f t="shared" si="34"/>
        <v>#N/A</v>
      </c>
      <c r="AB97" s="9" t="e">
        <f t="shared" si="35"/>
        <v>#N/A</v>
      </c>
      <c r="AC97" s="5"/>
      <c r="AD97" s="5"/>
      <c r="AE97" s="9"/>
      <c r="AF97" s="5"/>
      <c r="AG97" s="25"/>
      <c r="AH97" s="25"/>
    </row>
    <row r="98" spans="1:34" s="48" customFormat="1" ht="20.100000000000001" hidden="1" customHeight="1" x14ac:dyDescent="0.25">
      <c r="A98" s="459">
        <f t="shared" si="39"/>
        <v>77</v>
      </c>
      <c r="B98" s="469" t="s">
        <v>4</v>
      </c>
      <c r="C98" s="459" t="s">
        <v>475</v>
      </c>
      <c r="D98" s="461" t="str">
        <f>VLOOKUP(C98,' TH ĐG Trình HĐ'!$E$9:$AE$336,18,0)</f>
        <v>A1</v>
      </c>
      <c r="E98" s="461">
        <f>VLOOKUP($C98,' TH ĐG Trình HĐ'!$E$9:$AE$336,19,0)</f>
        <v>10</v>
      </c>
      <c r="F98" s="462" t="str">
        <f t="shared" si="38"/>
        <v>Không hoàn thành</v>
      </c>
      <c r="G98" s="463"/>
      <c r="H98" s="17"/>
      <c r="I98" s="19" t="e">
        <f>VLOOKUP(H98,Sheet1!$B$2:$C$12,2,TRUE)</f>
        <v>#N/A</v>
      </c>
      <c r="J98" s="5"/>
      <c r="K98" s="19" t="e">
        <f>VLOOKUP(J98,Sheet1!$B$2:$C$12,2,TRUE)</f>
        <v>#N/A</v>
      </c>
      <c r="L98" s="5"/>
      <c r="M98" s="19" t="e">
        <f>VLOOKUP(L98,Sheet1!$B$2:$C$12,2,TRUE)</f>
        <v>#N/A</v>
      </c>
      <c r="N98" s="5"/>
      <c r="O98" s="19" t="e">
        <f>VLOOKUP(N98,Sheet1!$B$2:$C$12,2,TRUE)</f>
        <v>#N/A</v>
      </c>
      <c r="P98" s="5"/>
      <c r="Q98" s="19" t="e">
        <f>VLOOKUP(P98,Sheet1!$B$2:$C$12,2,TRUE)</f>
        <v>#N/A</v>
      </c>
      <c r="R98" s="5" t="e">
        <f t="shared" si="30"/>
        <v>#N/A</v>
      </c>
      <c r="S98" s="226">
        <f t="shared" si="21"/>
        <v>0</v>
      </c>
      <c r="T98" s="9" t="e">
        <f t="shared" si="22"/>
        <v>#N/A</v>
      </c>
      <c r="U98" s="5" t="e">
        <f t="shared" si="31"/>
        <v>#N/A</v>
      </c>
      <c r="V98" s="226">
        <f t="shared" si="32"/>
        <v>0</v>
      </c>
      <c r="W98" s="9" t="e">
        <f t="shared" si="23"/>
        <v>#N/A</v>
      </c>
      <c r="X98" s="227"/>
      <c r="Y98" s="9" t="e">
        <f t="shared" si="33"/>
        <v>#N/A</v>
      </c>
      <c r="Z98" s="9">
        <f t="shared" si="37"/>
        <v>0</v>
      </c>
      <c r="AA98" s="9" t="e">
        <f t="shared" si="34"/>
        <v>#N/A</v>
      </c>
      <c r="AB98" s="9" t="e">
        <f t="shared" si="35"/>
        <v>#N/A</v>
      </c>
      <c r="AC98" s="5"/>
      <c r="AD98" s="5"/>
      <c r="AE98" s="9"/>
      <c r="AF98" s="5"/>
      <c r="AG98" s="25"/>
      <c r="AH98" s="25"/>
    </row>
    <row r="99" spans="1:34" s="7" customFormat="1" ht="20.100000000000001" hidden="1" customHeight="1" x14ac:dyDescent="0.25">
      <c r="A99" s="459">
        <f t="shared" si="39"/>
        <v>78</v>
      </c>
      <c r="B99" s="469" t="s">
        <v>254</v>
      </c>
      <c r="C99" s="459" t="s">
        <v>476</v>
      </c>
      <c r="D99" s="461" t="str">
        <f>VLOOKUP(C99,' TH ĐG Trình HĐ'!$E$9:$AE$336,18,0)</f>
        <v>A2</v>
      </c>
      <c r="E99" s="461">
        <f>VLOOKUP($C99,' TH ĐG Trình HĐ'!$E$9:$AE$336,19,0)</f>
        <v>9</v>
      </c>
      <c r="F99" s="462" t="str">
        <f t="shared" si="38"/>
        <v>Không hoàn thành</v>
      </c>
      <c r="G99" s="463"/>
      <c r="H99" s="17"/>
      <c r="I99" s="19" t="e">
        <f>VLOOKUP(H99,Sheet1!$B$2:$C$12,2,TRUE)</f>
        <v>#N/A</v>
      </c>
      <c r="J99" s="5"/>
      <c r="K99" s="19" t="e">
        <f>VLOOKUP(J99,Sheet1!$B$2:$C$12,2,TRUE)</f>
        <v>#N/A</v>
      </c>
      <c r="L99" s="5"/>
      <c r="M99" s="19" t="e">
        <f>VLOOKUP(L99,Sheet1!$B$2:$C$12,2,TRUE)</f>
        <v>#N/A</v>
      </c>
      <c r="N99" s="5"/>
      <c r="O99" s="19" t="e">
        <f>VLOOKUP(N99,Sheet1!$B$2:$C$12,2,TRUE)</f>
        <v>#N/A</v>
      </c>
      <c r="P99" s="5"/>
      <c r="Q99" s="19" t="e">
        <f>VLOOKUP(P99,Sheet1!$B$2:$C$12,2,TRUE)</f>
        <v>#N/A</v>
      </c>
      <c r="R99" s="5" t="e">
        <f t="shared" si="30"/>
        <v>#N/A</v>
      </c>
      <c r="S99" s="226">
        <f t="shared" si="21"/>
        <v>0</v>
      </c>
      <c r="T99" s="9" t="e">
        <f t="shared" si="22"/>
        <v>#N/A</v>
      </c>
      <c r="U99" s="5" t="e">
        <f t="shared" si="31"/>
        <v>#N/A</v>
      </c>
      <c r="V99" s="226">
        <f t="shared" si="32"/>
        <v>0</v>
      </c>
      <c r="W99" s="9" t="e">
        <f t="shared" si="23"/>
        <v>#N/A</v>
      </c>
      <c r="X99" s="227"/>
      <c r="Y99" s="9" t="e">
        <f t="shared" si="33"/>
        <v>#N/A</v>
      </c>
      <c r="Z99" s="9">
        <f t="shared" si="37"/>
        <v>0</v>
      </c>
      <c r="AA99" s="9" t="e">
        <f t="shared" si="34"/>
        <v>#N/A</v>
      </c>
      <c r="AB99" s="9" t="e">
        <f t="shared" si="35"/>
        <v>#N/A</v>
      </c>
      <c r="AC99" s="5"/>
      <c r="AD99" s="12"/>
      <c r="AE99" s="9"/>
      <c r="AF99" s="5"/>
      <c r="AG99" s="25"/>
      <c r="AH99" s="25"/>
    </row>
    <row r="100" spans="1:34" s="7" customFormat="1" ht="20.100000000000001" hidden="1" customHeight="1" x14ac:dyDescent="0.25">
      <c r="A100" s="453" t="s">
        <v>861</v>
      </c>
      <c r="B100" s="465" t="s">
        <v>862</v>
      </c>
      <c r="C100" s="453"/>
      <c r="D100" s="461"/>
      <c r="E100" s="466"/>
      <c r="F100" s="467">
        <f>COUNTA($F$101:$F$101)</f>
        <v>1</v>
      </c>
      <c r="G100" s="468" t="str">
        <f xml:space="preserve"> (COUNTIF($F$101:$F$101, "Hoàn thành xuất sắc nhiệm vụ") &amp; " Xuất sắc")</f>
        <v>0 Xuất sắc</v>
      </c>
      <c r="H100" s="19"/>
      <c r="I100" s="19" t="e">
        <f>VLOOKUP(H100,Sheet1!$B$2:$C$12,2,TRUE)</f>
        <v>#N/A</v>
      </c>
      <c r="J100" s="5"/>
      <c r="K100" s="19" t="e">
        <f>VLOOKUP(J100,Sheet1!$B$2:$C$12,2,TRUE)</f>
        <v>#N/A</v>
      </c>
      <c r="L100" s="5"/>
      <c r="M100" s="19" t="e">
        <f>VLOOKUP(L100,Sheet1!$B$2:$C$12,2,TRUE)</f>
        <v>#N/A</v>
      </c>
      <c r="N100" s="5"/>
      <c r="O100" s="19" t="e">
        <f>VLOOKUP(N100,Sheet1!$B$2:$C$12,2,TRUE)</f>
        <v>#N/A</v>
      </c>
      <c r="P100" s="5"/>
      <c r="Q100" s="19" t="e">
        <f>VLOOKUP(P100,Sheet1!$B$2:$C$12,2,TRUE)</f>
        <v>#N/A</v>
      </c>
      <c r="R100" s="5" t="e">
        <f t="shared" si="30"/>
        <v>#N/A</v>
      </c>
      <c r="S100" s="226">
        <f t="shared" si="21"/>
        <v>0</v>
      </c>
      <c r="T100" s="9" t="e">
        <f t="shared" si="22"/>
        <v>#N/A</v>
      </c>
      <c r="U100" s="5" t="e">
        <f t="shared" si="31"/>
        <v>#N/A</v>
      </c>
      <c r="V100" s="226">
        <f t="shared" si="32"/>
        <v>0</v>
      </c>
      <c r="W100" s="9" t="e">
        <f t="shared" si="23"/>
        <v>#N/A</v>
      </c>
      <c r="X100" s="227"/>
      <c r="Y100" s="9" t="e">
        <f t="shared" si="33"/>
        <v>#N/A</v>
      </c>
      <c r="Z100" s="9">
        <f t="shared" si="37"/>
        <v>0</v>
      </c>
      <c r="AA100" s="9" t="e">
        <f t="shared" si="34"/>
        <v>#N/A</v>
      </c>
      <c r="AB100" s="9" t="e">
        <f t="shared" si="35"/>
        <v>#N/A</v>
      </c>
      <c r="AC100" s="5"/>
      <c r="AD100" s="5"/>
      <c r="AE100" s="9"/>
      <c r="AF100" s="5"/>
      <c r="AG100" s="25"/>
      <c r="AH100" s="25"/>
    </row>
    <row r="101" spans="1:34" s="7" customFormat="1" ht="20.100000000000001" hidden="1" customHeight="1" x14ac:dyDescent="0.25">
      <c r="A101" s="459">
        <f>A99+1</f>
        <v>79</v>
      </c>
      <c r="B101" s="471" t="s">
        <v>89</v>
      </c>
      <c r="C101" s="473" t="s">
        <v>477</v>
      </c>
      <c r="D101" s="461" t="str">
        <f>VLOOKUP(C101,' TH ĐG Trình HĐ'!$E$9:$AE$336,18,0)</f>
        <v>A3</v>
      </c>
      <c r="E101" s="461">
        <f>VLOOKUP($C101,' TH ĐG Trình HĐ'!$E$9:$AE$336,19,0)</f>
        <v>8</v>
      </c>
      <c r="F101" s="462" t="str">
        <f t="shared" si="38"/>
        <v>Không hoàn thành</v>
      </c>
      <c r="G101" s="463"/>
      <c r="H101" s="17"/>
      <c r="I101" s="19" t="e">
        <f>VLOOKUP(H101,Sheet1!$B$2:$C$12,2,TRUE)</f>
        <v>#N/A</v>
      </c>
      <c r="J101" s="5"/>
      <c r="K101" s="19" t="e">
        <f>VLOOKUP(J101,Sheet1!$B$2:$C$12,2,TRUE)</f>
        <v>#N/A</v>
      </c>
      <c r="L101" s="5"/>
      <c r="M101" s="19" t="e">
        <f>VLOOKUP(L101,Sheet1!$B$2:$C$12,2,TRUE)</f>
        <v>#N/A</v>
      </c>
      <c r="N101" s="5"/>
      <c r="O101" s="19" t="e">
        <f>VLOOKUP(N101,Sheet1!$B$2:$C$12,2,TRUE)</f>
        <v>#N/A</v>
      </c>
      <c r="P101" s="5"/>
      <c r="Q101" s="19" t="e">
        <f>VLOOKUP(P101,Sheet1!$B$2:$C$12,2,TRUE)</f>
        <v>#N/A</v>
      </c>
      <c r="R101" s="5" t="e">
        <f t="shared" si="30"/>
        <v>#N/A</v>
      </c>
      <c r="S101" s="226">
        <f t="shared" si="21"/>
        <v>0</v>
      </c>
      <c r="T101" s="9" t="e">
        <f t="shared" si="22"/>
        <v>#N/A</v>
      </c>
      <c r="U101" s="5" t="e">
        <f t="shared" si="31"/>
        <v>#N/A</v>
      </c>
      <c r="V101" s="226">
        <f t="shared" si="32"/>
        <v>0</v>
      </c>
      <c r="W101" s="9" t="e">
        <f t="shared" si="23"/>
        <v>#N/A</v>
      </c>
      <c r="X101" s="227"/>
      <c r="Y101" s="9" t="e">
        <f t="shared" si="33"/>
        <v>#N/A</v>
      </c>
      <c r="Z101" s="9">
        <f t="shared" si="37"/>
        <v>0</v>
      </c>
      <c r="AA101" s="9" t="e">
        <f t="shared" si="34"/>
        <v>#N/A</v>
      </c>
      <c r="AB101" s="9" t="e">
        <f t="shared" si="35"/>
        <v>#N/A</v>
      </c>
      <c r="AC101" s="5"/>
      <c r="AD101" s="5"/>
      <c r="AE101" s="9"/>
      <c r="AF101" s="5"/>
      <c r="AG101" s="25"/>
      <c r="AH101" s="25"/>
    </row>
    <row r="102" spans="1:34" s="7" customFormat="1" ht="22.5" customHeight="1" x14ac:dyDescent="0.25">
      <c r="A102" s="453" t="s">
        <v>904</v>
      </c>
      <c r="B102" s="454" t="s">
        <v>905</v>
      </c>
      <c r="C102" s="455"/>
      <c r="D102" s="455"/>
      <c r="E102" s="456"/>
      <c r="F102" s="457">
        <f>F103+F105</f>
        <v>3</v>
      </c>
      <c r="G102" s="458" t="str">
        <f xml:space="preserve"> (COUNTIF($F$104:$F$106, "Hoàn thành xuất sắc nhiệm vụ") &amp; " Xuất sắc")&amp;" + "&amp; (COUNTIF($F$104:$F$107, "Hoàn thành tốt nhiệm vụ") &amp; " Tốt")</f>
        <v>0 Xuất sắc + 0 Tốt</v>
      </c>
      <c r="H102" s="224"/>
      <c r="I102" s="8"/>
      <c r="J102" s="224"/>
      <c r="K102" s="8"/>
      <c r="L102" s="224"/>
      <c r="M102" s="8"/>
      <c r="N102" s="224"/>
      <c r="O102" s="8"/>
      <c r="P102" s="224"/>
      <c r="Q102" s="8"/>
      <c r="R102" s="224"/>
      <c r="S102" s="277"/>
      <c r="T102" s="224"/>
      <c r="U102" s="224"/>
      <c r="V102" s="277"/>
      <c r="W102" s="224"/>
      <c r="X102" s="225"/>
      <c r="Y102" s="8"/>
      <c r="Z102" s="224"/>
      <c r="AA102" s="8"/>
      <c r="AB102" s="224"/>
      <c r="AC102" s="8"/>
      <c r="AD102" s="224"/>
      <c r="AE102" s="8"/>
      <c r="AF102" s="224"/>
      <c r="AG102" s="43"/>
      <c r="AH102" s="43"/>
    </row>
    <row r="103" spans="1:34" s="7" customFormat="1" ht="20.100000000000001" hidden="1" customHeight="1" x14ac:dyDescent="0.25">
      <c r="A103" s="453" t="s">
        <v>859</v>
      </c>
      <c r="B103" s="465" t="s">
        <v>860</v>
      </c>
      <c r="C103" s="453"/>
      <c r="D103" s="461"/>
      <c r="E103" s="466"/>
      <c r="F103" s="467">
        <f>COUNTA($F$104:$F$104)</f>
        <v>1</v>
      </c>
      <c r="G103" s="468" t="str">
        <f xml:space="preserve"> (COUNTIF($F$104:$F$104, "Hoàn thành xuất sắc nhiệm vụ") &amp; " Xuất sắc")</f>
        <v>0 Xuất sắc</v>
      </c>
      <c r="H103" s="19"/>
      <c r="I103" s="19" t="e">
        <f>VLOOKUP(H103,Sheet1!$B$2:$C$12,2,TRUE)</f>
        <v>#N/A</v>
      </c>
      <c r="J103" s="5"/>
      <c r="K103" s="19" t="e">
        <f>VLOOKUP(J103,Sheet1!$B$2:$C$12,2,TRUE)</f>
        <v>#N/A</v>
      </c>
      <c r="L103" s="5"/>
      <c r="M103" s="19" t="e">
        <f>VLOOKUP(L103,Sheet1!$B$2:$C$12,2,TRUE)</f>
        <v>#N/A</v>
      </c>
      <c r="N103" s="5"/>
      <c r="O103" s="19" t="e">
        <f>VLOOKUP(N103,Sheet1!$B$2:$C$12,2,TRUE)</f>
        <v>#N/A</v>
      </c>
      <c r="P103" s="5"/>
      <c r="Q103" s="19" t="e">
        <f>VLOOKUP(P103,Sheet1!$B$2:$C$12,2,TRUE)</f>
        <v>#N/A</v>
      </c>
      <c r="R103" s="5" t="e">
        <f t="shared" si="30"/>
        <v>#N/A</v>
      </c>
      <c r="S103" s="226">
        <f t="shared" si="21"/>
        <v>0</v>
      </c>
      <c r="T103" s="9" t="e">
        <f t="shared" si="22"/>
        <v>#N/A</v>
      </c>
      <c r="U103" s="5" t="e">
        <f t="shared" si="31"/>
        <v>#N/A</v>
      </c>
      <c r="V103" s="226">
        <f t="shared" si="32"/>
        <v>0</v>
      </c>
      <c r="W103" s="9" t="e">
        <f t="shared" si="23"/>
        <v>#N/A</v>
      </c>
      <c r="X103" s="227"/>
      <c r="Y103" s="9" t="e">
        <f t="shared" si="33"/>
        <v>#N/A</v>
      </c>
      <c r="Z103" s="9">
        <f>COUNTIF(D103:O103,"D")*1</f>
        <v>0</v>
      </c>
      <c r="AA103" s="9" t="e">
        <f t="shared" si="34"/>
        <v>#N/A</v>
      </c>
      <c r="AB103" s="9" t="e">
        <f t="shared" si="35"/>
        <v>#N/A</v>
      </c>
      <c r="AC103" s="5"/>
      <c r="AD103" s="5"/>
      <c r="AE103" s="9"/>
      <c r="AF103" s="5"/>
      <c r="AG103" s="25"/>
      <c r="AH103" s="25"/>
    </row>
    <row r="104" spans="1:34" s="7" customFormat="1" ht="20.100000000000001" hidden="1" customHeight="1" x14ac:dyDescent="0.25">
      <c r="A104" s="459">
        <f>A101+1</f>
        <v>80</v>
      </c>
      <c r="B104" s="469" t="s">
        <v>197</v>
      </c>
      <c r="C104" s="459" t="s">
        <v>683</v>
      </c>
      <c r="D104" s="461" t="str">
        <f>VLOOKUP(C104,' TH ĐG Trình HĐ'!$E$9:$AE$336,18,0)</f>
        <v>A2</v>
      </c>
      <c r="E104" s="461">
        <f>VLOOKUP($C104,' TH ĐG Trình HĐ'!$E$9:$AE$336,19,0)</f>
        <v>9</v>
      </c>
      <c r="F104" s="462" t="str">
        <f t="shared" ref="F104" si="40">IF(E104&gt;=3,"Không hoàn thành",IF(AND($D104&gt;=8,$D104&lt;=10,E104=0),"Hoàn thành xuất sắc nhiệm vụ",IF(AND($D104&gt;=8,$D104&lt;=10,E104=1),"Hoàn thành tốt nhiệm vụ",IF(AND($D104&gt;=8,$D104&lt;=10,E104=2),"Hoàn thành nhiệm vụ",IF(AND($D104&gt;6,$D104&lt;8,E104&lt;=1),"Hoàn thành tốt nhiệm vụ",IF(AND($D104&gt;6,$D104&lt;8,E104=2),"Hoàn thành nhiệm vụ",IF(AND($D104&gt;=5,$D104&lt;=6,E104&lt;=2),"Hoàn thành",IF(AND($D104&lt;5,E104&gt;3),"Không hoàn thành",""))))))))</f>
        <v>Không hoàn thành</v>
      </c>
      <c r="G104" s="463"/>
      <c r="H104" s="17"/>
      <c r="I104" s="19" t="e">
        <f>VLOOKUP(H104,Sheet1!$B$2:$C$12,2,TRUE)</f>
        <v>#N/A</v>
      </c>
      <c r="J104" s="5"/>
      <c r="K104" s="19" t="e">
        <f>VLOOKUP(J104,Sheet1!$B$2:$C$12,2,TRUE)</f>
        <v>#N/A</v>
      </c>
      <c r="L104" s="5"/>
      <c r="M104" s="19" t="e">
        <f>VLOOKUP(L104,Sheet1!$B$2:$C$12,2,TRUE)</f>
        <v>#N/A</v>
      </c>
      <c r="N104" s="5"/>
      <c r="O104" s="19" t="e">
        <f>VLOOKUP(N104,Sheet1!$B$2:$C$12,2,TRUE)</f>
        <v>#N/A</v>
      </c>
      <c r="P104" s="5"/>
      <c r="Q104" s="19" t="e">
        <f>VLOOKUP(P104,Sheet1!$B$2:$C$12,2,TRUE)</f>
        <v>#N/A</v>
      </c>
      <c r="R104" s="5" t="e">
        <f t="shared" si="30"/>
        <v>#N/A</v>
      </c>
      <c r="S104" s="226">
        <f t="shared" si="21"/>
        <v>0</v>
      </c>
      <c r="T104" s="9" t="e">
        <f t="shared" si="22"/>
        <v>#N/A</v>
      </c>
      <c r="U104" s="5" t="e">
        <f t="shared" si="31"/>
        <v>#N/A</v>
      </c>
      <c r="V104" s="226">
        <f t="shared" si="32"/>
        <v>0</v>
      </c>
      <c r="W104" s="9" t="e">
        <f t="shared" si="23"/>
        <v>#N/A</v>
      </c>
      <c r="X104" s="227"/>
      <c r="Y104" s="9" t="e">
        <f t="shared" si="33"/>
        <v>#N/A</v>
      </c>
      <c r="Z104" s="9">
        <f>COUNTIF(D104:O104,"D")*1</f>
        <v>0</v>
      </c>
      <c r="AA104" s="9" t="e">
        <f t="shared" si="34"/>
        <v>#N/A</v>
      </c>
      <c r="AB104" s="9" t="e">
        <f t="shared" si="35"/>
        <v>#N/A</v>
      </c>
      <c r="AC104" s="5"/>
      <c r="AD104" s="5"/>
      <c r="AE104" s="9"/>
      <c r="AF104" s="5"/>
      <c r="AG104" s="25"/>
      <c r="AH104" s="25"/>
    </row>
    <row r="105" spans="1:34" s="7" customFormat="1" ht="20.100000000000001" hidden="1" customHeight="1" x14ac:dyDescent="0.25">
      <c r="A105" s="453" t="s">
        <v>861</v>
      </c>
      <c r="B105" s="465" t="s">
        <v>862</v>
      </c>
      <c r="C105" s="453"/>
      <c r="D105" s="461"/>
      <c r="E105" s="466"/>
      <c r="F105" s="467">
        <f>COUNTA($F$106:$F$107)</f>
        <v>2</v>
      </c>
      <c r="G105" s="468" t="str">
        <f xml:space="preserve"> (COUNTIF($F$106:$F$107, "Hoàn thành xuất sắc nhiệm vụ") &amp; " Xuất sắc")&amp;" + "&amp; (COUNTIF($F$106:$F$107, "Hoàn thành tốt nhiệm vụ") &amp; " Tốt")</f>
        <v>0 Xuất sắc + 0 Tốt</v>
      </c>
      <c r="H105" s="19"/>
      <c r="I105" s="19" t="e">
        <f>VLOOKUP(H105,Sheet1!$B$2:$C$12,2,TRUE)</f>
        <v>#N/A</v>
      </c>
      <c r="J105" s="5"/>
      <c r="K105" s="19" t="e">
        <f>VLOOKUP(J105,Sheet1!$B$2:$C$12,2,TRUE)</f>
        <v>#N/A</v>
      </c>
      <c r="L105" s="5"/>
      <c r="M105" s="19" t="e">
        <f>VLOOKUP(L105,Sheet1!$B$2:$C$12,2,TRUE)</f>
        <v>#N/A</v>
      </c>
      <c r="N105" s="5"/>
      <c r="O105" s="19" t="e">
        <f>VLOOKUP(N105,Sheet1!$B$2:$C$12,2,TRUE)</f>
        <v>#N/A</v>
      </c>
      <c r="P105" s="5"/>
      <c r="Q105" s="19" t="e">
        <f>VLOOKUP(P105,Sheet1!$B$2:$C$12,2,TRUE)</f>
        <v>#N/A</v>
      </c>
      <c r="R105" s="5" t="e">
        <f t="shared" si="30"/>
        <v>#N/A</v>
      </c>
      <c r="S105" s="226">
        <f t="shared" si="21"/>
        <v>0</v>
      </c>
      <c r="T105" s="9" t="e">
        <f t="shared" si="22"/>
        <v>#N/A</v>
      </c>
      <c r="U105" s="5" t="e">
        <f t="shared" si="31"/>
        <v>#N/A</v>
      </c>
      <c r="V105" s="226">
        <f t="shared" si="32"/>
        <v>0</v>
      </c>
      <c r="W105" s="9" t="e">
        <f t="shared" si="23"/>
        <v>#N/A</v>
      </c>
      <c r="X105" s="227"/>
      <c r="Y105" s="9" t="e">
        <f t="shared" si="33"/>
        <v>#N/A</v>
      </c>
      <c r="Z105" s="9">
        <f>COUNTIF(D105:O105,"D")*1</f>
        <v>0</v>
      </c>
      <c r="AA105" s="9" t="e">
        <f t="shared" si="34"/>
        <v>#N/A</v>
      </c>
      <c r="AB105" s="9" t="e">
        <f t="shared" si="35"/>
        <v>#N/A</v>
      </c>
      <c r="AC105" s="5"/>
      <c r="AD105" s="5"/>
      <c r="AE105" s="9"/>
      <c r="AF105" s="5"/>
      <c r="AG105" s="25"/>
      <c r="AH105" s="25"/>
    </row>
    <row r="106" spans="1:34" s="7" customFormat="1" ht="20.100000000000001" hidden="1" customHeight="1" x14ac:dyDescent="0.25">
      <c r="A106" s="459">
        <f>A104+1</f>
        <v>81</v>
      </c>
      <c r="B106" s="471" t="s">
        <v>91</v>
      </c>
      <c r="C106" s="473" t="s">
        <v>479</v>
      </c>
      <c r="D106" s="461" t="str">
        <f>VLOOKUP(C106,' TH ĐG Trình HĐ'!$E$9:$AE$336,18,0)</f>
        <v>B1</v>
      </c>
      <c r="E106" s="461">
        <f>VLOOKUP($C106,' TH ĐG Trình HĐ'!$E$9:$AE$336,19,0)</f>
        <v>6</v>
      </c>
      <c r="F106" s="462" t="str">
        <f t="shared" ref="F106:F107" si="41">IF(E106&gt;=3,"Không hoàn thành",IF(AND($D106&gt;=8,$D106&lt;=10,E106=0),"Hoàn thành xuất sắc nhiệm vụ",IF(AND($D106&gt;=8,$D106&lt;=10,E106=1),"Hoàn thành tốt nhiệm vụ",IF(AND($D106&gt;=8,$D106&lt;=10,E106=2),"Hoàn thành nhiệm vụ",IF(AND($D106&gt;6,$D106&lt;8,E106&lt;=1),"Hoàn thành tốt nhiệm vụ",IF(AND($D106&gt;6,$D106&lt;8,E106=2),"Hoàn thành nhiệm vụ",IF(AND($D106&gt;=5,$D106&lt;=6,E106&lt;=2),"Hoàn thành",IF(AND($D106&lt;5,E106&gt;3),"Không hoàn thành",""))))))))</f>
        <v>Không hoàn thành</v>
      </c>
      <c r="G106" s="463"/>
      <c r="H106" s="17"/>
      <c r="I106" s="19" t="e">
        <f>VLOOKUP(H106,Sheet1!$B$2:$C$12,2,TRUE)</f>
        <v>#N/A</v>
      </c>
      <c r="J106" s="5"/>
      <c r="K106" s="19" t="e">
        <f>VLOOKUP(J106,Sheet1!$B$2:$C$12,2,TRUE)</f>
        <v>#N/A</v>
      </c>
      <c r="L106" s="5"/>
      <c r="M106" s="19" t="e">
        <f>VLOOKUP(L106,Sheet1!$B$2:$C$12,2,TRUE)</f>
        <v>#N/A</v>
      </c>
      <c r="N106" s="5"/>
      <c r="O106" s="19" t="e">
        <f>VLOOKUP(N106,Sheet1!$B$2:$C$12,2,TRUE)</f>
        <v>#N/A</v>
      </c>
      <c r="P106" s="5"/>
      <c r="Q106" s="19" t="e">
        <f>VLOOKUP(P106,Sheet1!$B$2:$C$12,2,TRUE)</f>
        <v>#N/A</v>
      </c>
      <c r="R106" s="5" t="e">
        <f t="shared" si="30"/>
        <v>#N/A</v>
      </c>
      <c r="S106" s="226">
        <f t="shared" si="21"/>
        <v>0</v>
      </c>
      <c r="T106" s="9" t="e">
        <f t="shared" si="22"/>
        <v>#N/A</v>
      </c>
      <c r="U106" s="5" t="e">
        <f t="shared" si="31"/>
        <v>#N/A</v>
      </c>
      <c r="V106" s="226">
        <f t="shared" si="32"/>
        <v>0</v>
      </c>
      <c r="W106" s="9" t="e">
        <f t="shared" si="23"/>
        <v>#N/A</v>
      </c>
      <c r="X106" s="227"/>
      <c r="Y106" s="9" t="e">
        <f t="shared" si="33"/>
        <v>#N/A</v>
      </c>
      <c r="Z106" s="9">
        <f>COUNTIF(D106:O106,"D")*1</f>
        <v>0</v>
      </c>
      <c r="AA106" s="9" t="e">
        <f t="shared" si="34"/>
        <v>#N/A</v>
      </c>
      <c r="AB106" s="9" t="e">
        <f t="shared" si="35"/>
        <v>#N/A</v>
      </c>
      <c r="AC106" s="5"/>
      <c r="AD106" s="5"/>
      <c r="AE106" s="9"/>
      <c r="AF106" s="5"/>
      <c r="AG106" s="25"/>
      <c r="AH106" s="25"/>
    </row>
    <row r="107" spans="1:34" s="7" customFormat="1" ht="20.100000000000001" hidden="1" customHeight="1" x14ac:dyDescent="0.25">
      <c r="A107" s="459">
        <f>A106+1</f>
        <v>82</v>
      </c>
      <c r="B107" s="471" t="s">
        <v>366</v>
      </c>
      <c r="C107" s="473" t="s">
        <v>480</v>
      </c>
      <c r="D107" s="461" t="str">
        <f>VLOOKUP(C107,' TH ĐG Trình HĐ'!$E$9:$AE$336,18,0)</f>
        <v>A4</v>
      </c>
      <c r="E107" s="461">
        <f>VLOOKUP($C107,' TH ĐG Trình HĐ'!$E$9:$AE$336,19,0)</f>
        <v>7</v>
      </c>
      <c r="F107" s="462" t="str">
        <f t="shared" si="41"/>
        <v>Không hoàn thành</v>
      </c>
      <c r="G107" s="463"/>
      <c r="H107" s="17"/>
      <c r="I107" s="19"/>
      <c r="J107" s="5"/>
      <c r="K107" s="19"/>
      <c r="L107" s="5"/>
      <c r="M107" s="19"/>
      <c r="N107" s="5"/>
      <c r="O107" s="19"/>
      <c r="P107" s="5"/>
      <c r="Q107" s="19"/>
      <c r="R107" s="5"/>
      <c r="S107" s="226"/>
      <c r="T107" s="9"/>
      <c r="U107" s="5"/>
      <c r="V107" s="226"/>
      <c r="W107" s="9"/>
      <c r="X107" s="227"/>
      <c r="Y107" s="9"/>
      <c r="Z107" s="9"/>
      <c r="AA107" s="9"/>
      <c r="AB107" s="9"/>
      <c r="AC107" s="5"/>
      <c r="AD107" s="5"/>
      <c r="AE107" s="9"/>
      <c r="AF107" s="5"/>
      <c r="AG107" s="25"/>
      <c r="AH107" s="25"/>
    </row>
    <row r="108" spans="1:34" s="7" customFormat="1" ht="22.5" customHeight="1" x14ac:dyDescent="0.25">
      <c r="A108" s="453" t="s">
        <v>906</v>
      </c>
      <c r="B108" s="454" t="s">
        <v>907</v>
      </c>
      <c r="C108" s="455"/>
      <c r="D108" s="455"/>
      <c r="E108" s="456"/>
      <c r="F108" s="457">
        <f>F109+F123</f>
        <v>31</v>
      </c>
      <c r="G108" s="458" t="str">
        <f xml:space="preserve"> (COUNTIF($F$110:$F$141, "Hoàn thành xuất sắc nhiệm vụ") &amp; " Xuất sắc") &amp;" + "&amp; (COUNTIF($F$110:$F$141, "Hoàn thành tốt nhiệm vụ") &amp; " Tốt")</f>
        <v>0 Xuất sắc + 0 Tốt</v>
      </c>
      <c r="H108" s="224"/>
      <c r="I108" s="8"/>
      <c r="J108" s="224"/>
      <c r="K108" s="8"/>
      <c r="L108" s="224"/>
      <c r="M108" s="8"/>
      <c r="N108" s="224"/>
      <c r="O108" s="8"/>
      <c r="P108" s="224"/>
      <c r="Q108" s="8"/>
      <c r="R108" s="224"/>
      <c r="S108" s="277"/>
      <c r="T108" s="224"/>
      <c r="U108" s="224"/>
      <c r="V108" s="277"/>
      <c r="W108" s="224"/>
      <c r="X108" s="225"/>
      <c r="Y108" s="8"/>
      <c r="Z108" s="224"/>
      <c r="AA108" s="8"/>
      <c r="AB108" s="224"/>
      <c r="AC108" s="8"/>
      <c r="AD108" s="224"/>
      <c r="AE108" s="8"/>
      <c r="AF108" s="224"/>
      <c r="AG108" s="43"/>
      <c r="AH108" s="43"/>
    </row>
    <row r="109" spans="1:34" s="7" customFormat="1" ht="20.100000000000001" hidden="1" customHeight="1" x14ac:dyDescent="0.25">
      <c r="A109" s="453" t="s">
        <v>859</v>
      </c>
      <c r="B109" s="465" t="s">
        <v>860</v>
      </c>
      <c r="C109" s="453"/>
      <c r="D109" s="461"/>
      <c r="E109" s="466"/>
      <c r="F109" s="467">
        <f>COUNTA($F$110:$F$122)</f>
        <v>13</v>
      </c>
      <c r="G109" s="468" t="str">
        <f xml:space="preserve"> (COUNTIF($F$110:$F$122, "Hoàn thành xuất sắc nhiệm vụ") &amp; " Xuất sắc") &amp;" + "&amp; (COUNTIF($F$110:$F$122, "Hoàn thành tốt nhiệm vụ") &amp; " Tốt")</f>
        <v>0 Xuất sắc + 0 Tốt</v>
      </c>
      <c r="H109" s="19"/>
      <c r="I109" s="19" t="e">
        <f>VLOOKUP(H109,Sheet1!$B$2:$C$12,2,TRUE)</f>
        <v>#N/A</v>
      </c>
      <c r="J109" s="5"/>
      <c r="K109" s="19" t="e">
        <f>VLOOKUP(J109,Sheet1!$B$2:$C$12,2,TRUE)</f>
        <v>#N/A</v>
      </c>
      <c r="L109" s="5"/>
      <c r="M109" s="19" t="e">
        <f>VLOOKUP(L109,Sheet1!$B$2:$C$12,2,TRUE)</f>
        <v>#N/A</v>
      </c>
      <c r="N109" s="5"/>
      <c r="O109" s="19" t="e">
        <f>VLOOKUP(N109,Sheet1!$B$2:$C$12,2,TRUE)</f>
        <v>#N/A</v>
      </c>
      <c r="P109" s="5"/>
      <c r="Q109" s="19" t="e">
        <f>VLOOKUP(P109,Sheet1!$B$2:$C$12,2,TRUE)</f>
        <v>#N/A</v>
      </c>
      <c r="R109" s="5" t="e">
        <f t="shared" si="30"/>
        <v>#N/A</v>
      </c>
      <c r="S109" s="226">
        <f t="shared" si="21"/>
        <v>0</v>
      </c>
      <c r="T109" s="9" t="e">
        <f t="shared" si="22"/>
        <v>#N/A</v>
      </c>
      <c r="U109" s="5" t="e">
        <f t="shared" si="31"/>
        <v>#N/A</v>
      </c>
      <c r="V109" s="226">
        <f t="shared" si="32"/>
        <v>0</v>
      </c>
      <c r="W109" s="9" t="e">
        <f t="shared" si="23"/>
        <v>#N/A</v>
      </c>
      <c r="X109" s="227"/>
      <c r="Y109" s="9" t="e">
        <f t="shared" si="33"/>
        <v>#N/A</v>
      </c>
      <c r="Z109" s="9">
        <f t="shared" ref="Z109:Z141" si="42">COUNTIF(D109:O109,"D")*1</f>
        <v>0</v>
      </c>
      <c r="AA109" s="9" t="e">
        <f t="shared" si="34"/>
        <v>#N/A</v>
      </c>
      <c r="AB109" s="9" t="e">
        <f t="shared" si="35"/>
        <v>#N/A</v>
      </c>
      <c r="AC109" s="5"/>
      <c r="AD109" s="5"/>
      <c r="AE109" s="9"/>
      <c r="AF109" s="5"/>
      <c r="AG109" s="25"/>
      <c r="AH109" s="25"/>
    </row>
    <row r="110" spans="1:34" s="7" customFormat="1" ht="20.100000000000001" hidden="1" customHeight="1" x14ac:dyDescent="0.25">
      <c r="A110" s="459">
        <f>A107+1</f>
        <v>83</v>
      </c>
      <c r="B110" s="463" t="s">
        <v>218</v>
      </c>
      <c r="C110" s="478" t="s">
        <v>481</v>
      </c>
      <c r="D110" s="461" t="str">
        <f>VLOOKUP(C110,' TH ĐG Trình HĐ'!$E$9:$AE$336,18,0)</f>
        <v>A1</v>
      </c>
      <c r="E110" s="461">
        <f>VLOOKUP($C110,' TH ĐG Trình HĐ'!$E$9:$AE$336,19,0)</f>
        <v>10</v>
      </c>
      <c r="F110" s="462" t="str">
        <f t="shared" ref="F110:F141" si="43">IF(E110&gt;=3,"Không hoàn thành",IF(AND($D110&gt;=8,$D110&lt;=10,E110=0),"Hoàn thành xuất sắc nhiệm vụ",IF(AND($D110&gt;=8,$D110&lt;=10,E110=1),"Hoàn thành tốt nhiệm vụ",IF(AND($D110&gt;=8,$D110&lt;=10,E110=2),"Hoàn thành nhiệm vụ",IF(AND($D110&gt;6,$D110&lt;8,E110&lt;=1),"Hoàn thành tốt nhiệm vụ",IF(AND($D110&gt;6,$D110&lt;8,E110=2),"Hoàn thành nhiệm vụ",IF(AND($D110&gt;=5,$D110&lt;=6,E110&lt;=2),"Hoàn thành",IF(AND($D110&lt;5,E110&gt;3),"Không hoàn thành",""))))))))</f>
        <v>Không hoàn thành</v>
      </c>
      <c r="G110" s="463"/>
      <c r="H110" s="17"/>
      <c r="I110" s="19" t="e">
        <f>VLOOKUP(H110,Sheet1!$B$2:$C$12,2,TRUE)</f>
        <v>#N/A</v>
      </c>
      <c r="J110" s="5"/>
      <c r="K110" s="19" t="e">
        <f>VLOOKUP(J110,Sheet1!$B$2:$C$12,2,TRUE)</f>
        <v>#N/A</v>
      </c>
      <c r="L110" s="5"/>
      <c r="M110" s="19" t="e">
        <f>VLOOKUP(L110,Sheet1!$B$2:$C$12,2,TRUE)</f>
        <v>#N/A</v>
      </c>
      <c r="N110" s="5"/>
      <c r="O110" s="19" t="e">
        <f>VLOOKUP(N110,Sheet1!$B$2:$C$12,2,TRUE)</f>
        <v>#N/A</v>
      </c>
      <c r="P110" s="5"/>
      <c r="Q110" s="19" t="e">
        <f>VLOOKUP(P110,Sheet1!$B$2:$C$12,2,TRUE)</f>
        <v>#N/A</v>
      </c>
      <c r="R110" s="5" t="e">
        <f t="shared" si="30"/>
        <v>#N/A</v>
      </c>
      <c r="S110" s="226">
        <f t="shared" si="21"/>
        <v>0</v>
      </c>
      <c r="T110" s="9" t="e">
        <f t="shared" si="22"/>
        <v>#N/A</v>
      </c>
      <c r="U110" s="5" t="e">
        <f t="shared" si="31"/>
        <v>#N/A</v>
      </c>
      <c r="V110" s="226">
        <f t="shared" si="32"/>
        <v>0</v>
      </c>
      <c r="W110" s="9" t="e">
        <f t="shared" si="23"/>
        <v>#N/A</v>
      </c>
      <c r="X110" s="227"/>
      <c r="Y110" s="9" t="e">
        <f t="shared" si="33"/>
        <v>#N/A</v>
      </c>
      <c r="Z110" s="9">
        <f t="shared" si="42"/>
        <v>0</v>
      </c>
      <c r="AA110" s="9" t="e">
        <f t="shared" si="34"/>
        <v>#N/A</v>
      </c>
      <c r="AB110" s="9" t="e">
        <f t="shared" si="35"/>
        <v>#N/A</v>
      </c>
      <c r="AC110" s="5"/>
      <c r="AD110" s="5"/>
      <c r="AE110" s="9"/>
      <c r="AF110" s="5"/>
      <c r="AG110" s="25"/>
      <c r="AH110" s="25"/>
    </row>
    <row r="111" spans="1:34" s="7" customFormat="1" ht="20.100000000000001" hidden="1" customHeight="1" x14ac:dyDescent="0.25">
      <c r="A111" s="459">
        <f>A110+1</f>
        <v>84</v>
      </c>
      <c r="B111" s="463" t="s">
        <v>219</v>
      </c>
      <c r="C111" s="478" t="s">
        <v>482</v>
      </c>
      <c r="D111" s="461" t="str">
        <f>VLOOKUP(C111,' TH ĐG Trình HĐ'!$E$9:$AE$336,18,0)</f>
        <v>A1</v>
      </c>
      <c r="E111" s="461">
        <f>VLOOKUP($C111,' TH ĐG Trình HĐ'!$E$9:$AE$336,19,0)</f>
        <v>10</v>
      </c>
      <c r="F111" s="462" t="str">
        <f t="shared" si="43"/>
        <v>Không hoàn thành</v>
      </c>
      <c r="G111" s="463"/>
      <c r="H111" s="17"/>
      <c r="I111" s="19" t="e">
        <f>VLOOKUP(H111,Sheet1!$B$2:$C$12,2,TRUE)</f>
        <v>#N/A</v>
      </c>
      <c r="J111" s="5"/>
      <c r="K111" s="19" t="e">
        <f>VLOOKUP(J111,Sheet1!$B$2:$C$12,2,TRUE)</f>
        <v>#N/A</v>
      </c>
      <c r="L111" s="5"/>
      <c r="M111" s="19" t="e">
        <f>VLOOKUP(L111,Sheet1!$B$2:$C$12,2,TRUE)</f>
        <v>#N/A</v>
      </c>
      <c r="N111" s="5"/>
      <c r="O111" s="19" t="e">
        <f>VLOOKUP(N111,Sheet1!$B$2:$C$12,2,TRUE)</f>
        <v>#N/A</v>
      </c>
      <c r="P111" s="5"/>
      <c r="Q111" s="19" t="e">
        <f>VLOOKUP(P111,Sheet1!$B$2:$C$12,2,TRUE)</f>
        <v>#N/A</v>
      </c>
      <c r="R111" s="5" t="e">
        <f t="shared" si="30"/>
        <v>#N/A</v>
      </c>
      <c r="S111" s="226">
        <f t="shared" si="21"/>
        <v>0</v>
      </c>
      <c r="T111" s="9" t="e">
        <f t="shared" si="22"/>
        <v>#N/A</v>
      </c>
      <c r="U111" s="5" t="e">
        <f t="shared" si="31"/>
        <v>#N/A</v>
      </c>
      <c r="V111" s="226">
        <f t="shared" si="32"/>
        <v>0</v>
      </c>
      <c r="W111" s="9" t="e">
        <f t="shared" si="23"/>
        <v>#N/A</v>
      </c>
      <c r="X111" s="227"/>
      <c r="Y111" s="9" t="e">
        <f t="shared" si="33"/>
        <v>#N/A</v>
      </c>
      <c r="Z111" s="9">
        <f t="shared" si="42"/>
        <v>0</v>
      </c>
      <c r="AA111" s="9" t="e">
        <f t="shared" si="34"/>
        <v>#N/A</v>
      </c>
      <c r="AB111" s="9" t="e">
        <f t="shared" si="35"/>
        <v>#N/A</v>
      </c>
      <c r="AC111" s="5"/>
      <c r="AD111" s="5"/>
      <c r="AE111" s="9"/>
      <c r="AF111" s="5"/>
      <c r="AG111" s="25"/>
      <c r="AH111" s="25"/>
    </row>
    <row r="112" spans="1:34" s="7" customFormat="1" ht="20.100000000000001" hidden="1" customHeight="1" x14ac:dyDescent="0.25">
      <c r="A112" s="459">
        <f t="shared" ref="A112:A122" si="44">A111+1</f>
        <v>85</v>
      </c>
      <c r="B112" s="471" t="s">
        <v>220</v>
      </c>
      <c r="C112" s="473" t="s">
        <v>484</v>
      </c>
      <c r="D112" s="461" t="str">
        <f>VLOOKUP(C112,' TH ĐG Trình HĐ'!$E$9:$AE$336,18,0)</f>
        <v>A1</v>
      </c>
      <c r="E112" s="461">
        <f>VLOOKUP($C112,' TH ĐG Trình HĐ'!$E$9:$AE$336,19,0)</f>
        <v>10</v>
      </c>
      <c r="F112" s="462" t="str">
        <f t="shared" si="43"/>
        <v>Không hoàn thành</v>
      </c>
      <c r="G112" s="463"/>
      <c r="H112" s="17"/>
      <c r="I112" s="19" t="e">
        <f>VLOOKUP(H112,Sheet1!$B$2:$C$12,2,TRUE)</f>
        <v>#N/A</v>
      </c>
      <c r="J112" s="5"/>
      <c r="K112" s="19" t="e">
        <f>VLOOKUP(J112,Sheet1!$B$2:$C$12,2,TRUE)</f>
        <v>#N/A</v>
      </c>
      <c r="L112" s="5"/>
      <c r="M112" s="19" t="e">
        <f>VLOOKUP(L112,Sheet1!$B$2:$C$12,2,TRUE)</f>
        <v>#N/A</v>
      </c>
      <c r="N112" s="5"/>
      <c r="O112" s="19" t="e">
        <f>VLOOKUP(N112,Sheet1!$B$2:$C$12,2,TRUE)</f>
        <v>#N/A</v>
      </c>
      <c r="P112" s="5"/>
      <c r="Q112" s="19" t="e">
        <f>VLOOKUP(P112,Sheet1!$B$2:$C$12,2,TRUE)</f>
        <v>#N/A</v>
      </c>
      <c r="R112" s="5" t="e">
        <f t="shared" si="30"/>
        <v>#N/A</v>
      </c>
      <c r="S112" s="226">
        <f t="shared" si="21"/>
        <v>0</v>
      </c>
      <c r="T112" s="9" t="e">
        <f t="shared" si="22"/>
        <v>#N/A</v>
      </c>
      <c r="U112" s="5" t="e">
        <f t="shared" si="31"/>
        <v>#N/A</v>
      </c>
      <c r="V112" s="226">
        <f t="shared" si="32"/>
        <v>0</v>
      </c>
      <c r="W112" s="9" t="e">
        <f t="shared" si="23"/>
        <v>#N/A</v>
      </c>
      <c r="X112" s="227"/>
      <c r="Y112" s="9" t="e">
        <f t="shared" si="33"/>
        <v>#N/A</v>
      </c>
      <c r="Z112" s="9">
        <f t="shared" si="42"/>
        <v>0</v>
      </c>
      <c r="AA112" s="9" t="e">
        <f t="shared" si="34"/>
        <v>#N/A</v>
      </c>
      <c r="AB112" s="9" t="e">
        <f t="shared" si="35"/>
        <v>#N/A</v>
      </c>
      <c r="AC112" s="5"/>
      <c r="AD112" s="5"/>
      <c r="AE112" s="9"/>
      <c r="AF112" s="5"/>
      <c r="AG112" s="25"/>
      <c r="AH112" s="25"/>
    </row>
    <row r="113" spans="1:34" s="7" customFormat="1" ht="20.100000000000001" hidden="1" customHeight="1" x14ac:dyDescent="0.25">
      <c r="A113" s="459">
        <f t="shared" si="44"/>
        <v>86</v>
      </c>
      <c r="B113" s="463" t="s">
        <v>74</v>
      </c>
      <c r="C113" s="478" t="s">
        <v>488</v>
      </c>
      <c r="D113" s="461" t="str">
        <f>VLOOKUP(C113,' TH ĐG Trình HĐ'!$E$9:$AE$336,18,0)</f>
        <v>A3</v>
      </c>
      <c r="E113" s="461">
        <f>VLOOKUP($C113,' TH ĐG Trình HĐ'!$E$9:$AE$336,19,0)</f>
        <v>8</v>
      </c>
      <c r="F113" s="462" t="str">
        <f t="shared" si="43"/>
        <v>Không hoàn thành</v>
      </c>
      <c r="G113" s="463"/>
      <c r="H113" s="17"/>
      <c r="I113" s="19" t="e">
        <f>VLOOKUP(H113,Sheet1!$B$2:$C$12,2,TRUE)</f>
        <v>#N/A</v>
      </c>
      <c r="J113" s="5"/>
      <c r="K113" s="19" t="e">
        <f>VLOOKUP(J113,Sheet1!$B$2:$C$12,2,TRUE)</f>
        <v>#N/A</v>
      </c>
      <c r="L113" s="5"/>
      <c r="M113" s="19" t="e">
        <f>VLOOKUP(L113,Sheet1!$B$2:$C$12,2,TRUE)</f>
        <v>#N/A</v>
      </c>
      <c r="N113" s="5"/>
      <c r="O113" s="19" t="e">
        <f>VLOOKUP(N113,Sheet1!$B$2:$C$12,2,TRUE)</f>
        <v>#N/A</v>
      </c>
      <c r="P113" s="5"/>
      <c r="Q113" s="19" t="e">
        <f>VLOOKUP(P113,Sheet1!$B$2:$C$12,2,TRUE)</f>
        <v>#N/A</v>
      </c>
      <c r="R113" s="5" t="e">
        <f t="shared" si="30"/>
        <v>#N/A</v>
      </c>
      <c r="S113" s="226">
        <f t="shared" si="21"/>
        <v>0</v>
      </c>
      <c r="T113" s="9" t="e">
        <f t="shared" si="22"/>
        <v>#N/A</v>
      </c>
      <c r="U113" s="5" t="e">
        <f t="shared" si="31"/>
        <v>#N/A</v>
      </c>
      <c r="V113" s="226">
        <f t="shared" si="32"/>
        <v>0</v>
      </c>
      <c r="W113" s="9" t="e">
        <f t="shared" si="23"/>
        <v>#N/A</v>
      </c>
      <c r="X113" s="227"/>
      <c r="Y113" s="9" t="e">
        <f t="shared" si="33"/>
        <v>#N/A</v>
      </c>
      <c r="Z113" s="9">
        <f t="shared" si="42"/>
        <v>0</v>
      </c>
      <c r="AA113" s="9" t="e">
        <f t="shared" si="34"/>
        <v>#N/A</v>
      </c>
      <c r="AB113" s="9" t="e">
        <f t="shared" si="35"/>
        <v>#N/A</v>
      </c>
      <c r="AC113" s="5"/>
      <c r="AD113" s="5"/>
      <c r="AE113" s="9"/>
      <c r="AF113" s="5"/>
      <c r="AG113" s="25"/>
      <c r="AH113" s="25"/>
    </row>
    <row r="114" spans="1:34" s="7" customFormat="1" ht="20.100000000000001" hidden="1" customHeight="1" x14ac:dyDescent="0.25">
      <c r="A114" s="459">
        <f t="shared" si="44"/>
        <v>87</v>
      </c>
      <c r="B114" s="471" t="s">
        <v>221</v>
      </c>
      <c r="C114" s="473" t="s">
        <v>485</v>
      </c>
      <c r="D114" s="461" t="str">
        <f>VLOOKUP(C114,' TH ĐG Trình HĐ'!$E$9:$AE$336,18,0)</f>
        <v>A2</v>
      </c>
      <c r="E114" s="461">
        <f>VLOOKUP($C114,' TH ĐG Trình HĐ'!$E$9:$AE$336,19,0)</f>
        <v>9</v>
      </c>
      <c r="F114" s="462" t="str">
        <f t="shared" si="43"/>
        <v>Không hoàn thành</v>
      </c>
      <c r="G114" s="463"/>
      <c r="H114" s="17"/>
      <c r="I114" s="19" t="e">
        <f>VLOOKUP(H114,Sheet1!$B$2:$C$12,2,TRUE)</f>
        <v>#N/A</v>
      </c>
      <c r="J114" s="5"/>
      <c r="K114" s="19" t="e">
        <f>VLOOKUP(J114,Sheet1!$B$2:$C$12,2,TRUE)</f>
        <v>#N/A</v>
      </c>
      <c r="L114" s="5"/>
      <c r="M114" s="19" t="e">
        <f>VLOOKUP(L114,Sheet1!$B$2:$C$12,2,TRUE)</f>
        <v>#N/A</v>
      </c>
      <c r="N114" s="5"/>
      <c r="O114" s="19" t="e">
        <f>VLOOKUP(N114,Sheet1!$B$2:$C$12,2,TRUE)</f>
        <v>#N/A</v>
      </c>
      <c r="P114" s="5"/>
      <c r="Q114" s="19" t="e">
        <f>VLOOKUP(P114,Sheet1!$B$2:$C$12,2,TRUE)</f>
        <v>#N/A</v>
      </c>
      <c r="R114" s="5" t="e">
        <f t="shared" si="30"/>
        <v>#N/A</v>
      </c>
      <c r="S114" s="226">
        <f t="shared" si="21"/>
        <v>0</v>
      </c>
      <c r="T114" s="9" t="e">
        <f t="shared" si="22"/>
        <v>#N/A</v>
      </c>
      <c r="U114" s="5" t="e">
        <f t="shared" si="31"/>
        <v>#N/A</v>
      </c>
      <c r="V114" s="226">
        <f t="shared" si="32"/>
        <v>0</v>
      </c>
      <c r="W114" s="9" t="e">
        <f t="shared" si="23"/>
        <v>#N/A</v>
      </c>
      <c r="X114" s="227"/>
      <c r="Y114" s="9" t="e">
        <f t="shared" si="33"/>
        <v>#N/A</v>
      </c>
      <c r="Z114" s="9">
        <f t="shared" si="42"/>
        <v>0</v>
      </c>
      <c r="AA114" s="9" t="e">
        <f t="shared" si="34"/>
        <v>#N/A</v>
      </c>
      <c r="AB114" s="9" t="e">
        <f t="shared" si="35"/>
        <v>#N/A</v>
      </c>
      <c r="AC114" s="5"/>
      <c r="AD114" s="5"/>
      <c r="AE114" s="9"/>
      <c r="AF114" s="5"/>
      <c r="AG114" s="25"/>
      <c r="AH114" s="25"/>
    </row>
    <row r="115" spans="1:34" s="7" customFormat="1" ht="20.100000000000001" hidden="1" customHeight="1" x14ac:dyDescent="0.25">
      <c r="A115" s="459">
        <f t="shared" si="44"/>
        <v>88</v>
      </c>
      <c r="B115" s="471" t="s">
        <v>222</v>
      </c>
      <c r="C115" s="473" t="s">
        <v>486</v>
      </c>
      <c r="D115" s="461" t="str">
        <f>VLOOKUP(C115,' TH ĐG Trình HĐ'!$E$9:$AE$336,18,0)</f>
        <v>A2</v>
      </c>
      <c r="E115" s="461">
        <f>VLOOKUP($C115,' TH ĐG Trình HĐ'!$E$9:$AE$336,19,0)</f>
        <v>9</v>
      </c>
      <c r="F115" s="462" t="str">
        <f t="shared" si="43"/>
        <v>Không hoàn thành</v>
      </c>
      <c r="G115" s="463"/>
      <c r="H115" s="17"/>
      <c r="I115" s="19" t="e">
        <f>VLOOKUP(H115,Sheet1!$B$2:$C$12,2,TRUE)</f>
        <v>#N/A</v>
      </c>
      <c r="J115" s="5"/>
      <c r="K115" s="19" t="e">
        <f>VLOOKUP(J115,Sheet1!$B$2:$C$12,2,TRUE)</f>
        <v>#N/A</v>
      </c>
      <c r="L115" s="5"/>
      <c r="M115" s="19" t="e">
        <f>VLOOKUP(L115,Sheet1!$B$2:$C$12,2,TRUE)</f>
        <v>#N/A</v>
      </c>
      <c r="N115" s="5"/>
      <c r="O115" s="19" t="e">
        <f>VLOOKUP(N115,Sheet1!$B$2:$C$12,2,TRUE)</f>
        <v>#N/A</v>
      </c>
      <c r="P115" s="5"/>
      <c r="Q115" s="19" t="e">
        <f>VLOOKUP(P115,Sheet1!$B$2:$C$12,2,TRUE)</f>
        <v>#N/A</v>
      </c>
      <c r="R115" s="5" t="e">
        <f t="shared" si="30"/>
        <v>#N/A</v>
      </c>
      <c r="S115" s="226">
        <f t="shared" si="21"/>
        <v>0</v>
      </c>
      <c r="T115" s="9" t="e">
        <f t="shared" si="22"/>
        <v>#N/A</v>
      </c>
      <c r="U115" s="5" t="e">
        <f t="shared" si="31"/>
        <v>#N/A</v>
      </c>
      <c r="V115" s="226">
        <f t="shared" si="32"/>
        <v>0</v>
      </c>
      <c r="W115" s="9" t="e">
        <f t="shared" si="23"/>
        <v>#N/A</v>
      </c>
      <c r="X115" s="227"/>
      <c r="Y115" s="9" t="e">
        <f t="shared" si="33"/>
        <v>#N/A</v>
      </c>
      <c r="Z115" s="9">
        <f t="shared" si="42"/>
        <v>0</v>
      </c>
      <c r="AA115" s="9" t="e">
        <f t="shared" si="34"/>
        <v>#N/A</v>
      </c>
      <c r="AB115" s="9" t="e">
        <f t="shared" si="35"/>
        <v>#N/A</v>
      </c>
      <c r="AC115" s="5"/>
      <c r="AD115" s="5"/>
      <c r="AE115" s="9"/>
      <c r="AF115" s="5"/>
      <c r="AG115" s="25"/>
      <c r="AH115" s="25"/>
    </row>
    <row r="116" spans="1:34" s="7" customFormat="1" ht="20.100000000000001" hidden="1" customHeight="1" x14ac:dyDescent="0.25">
      <c r="A116" s="459">
        <f t="shared" si="44"/>
        <v>89</v>
      </c>
      <c r="B116" s="463" t="s">
        <v>34</v>
      </c>
      <c r="C116" s="478" t="s">
        <v>491</v>
      </c>
      <c r="D116" s="461" t="str">
        <f>VLOOKUP(C116,' TH ĐG Trình HĐ'!$E$9:$AE$336,18,0)</f>
        <v>A1</v>
      </c>
      <c r="E116" s="461">
        <f>VLOOKUP($C116,' TH ĐG Trình HĐ'!$E$9:$AE$336,19,0)</f>
        <v>10</v>
      </c>
      <c r="F116" s="462" t="str">
        <f t="shared" si="43"/>
        <v>Không hoàn thành</v>
      </c>
      <c r="G116" s="463"/>
      <c r="H116" s="17"/>
      <c r="I116" s="19" t="e">
        <f>VLOOKUP(H116,Sheet1!$B$2:$C$12,2,TRUE)</f>
        <v>#N/A</v>
      </c>
      <c r="J116" s="5"/>
      <c r="K116" s="19" t="e">
        <f>VLOOKUP(J116,Sheet1!$B$2:$C$12,2,TRUE)</f>
        <v>#N/A</v>
      </c>
      <c r="L116" s="5"/>
      <c r="M116" s="19" t="e">
        <f>VLOOKUP(L116,Sheet1!$B$2:$C$12,2,TRUE)</f>
        <v>#N/A</v>
      </c>
      <c r="N116" s="5"/>
      <c r="O116" s="19" t="e">
        <f>VLOOKUP(N116,Sheet1!$B$2:$C$12,2,TRUE)</f>
        <v>#N/A</v>
      </c>
      <c r="P116" s="5"/>
      <c r="Q116" s="19" t="e">
        <f>VLOOKUP(P116,Sheet1!$B$2:$C$12,2,TRUE)</f>
        <v>#N/A</v>
      </c>
      <c r="R116" s="5" t="e">
        <f t="shared" si="30"/>
        <v>#N/A</v>
      </c>
      <c r="S116" s="226">
        <f t="shared" si="21"/>
        <v>0</v>
      </c>
      <c r="T116" s="9" t="e">
        <f t="shared" si="22"/>
        <v>#N/A</v>
      </c>
      <c r="U116" s="5" t="e">
        <f t="shared" si="31"/>
        <v>#N/A</v>
      </c>
      <c r="V116" s="226">
        <f t="shared" si="32"/>
        <v>0</v>
      </c>
      <c r="W116" s="9" t="e">
        <f t="shared" si="23"/>
        <v>#N/A</v>
      </c>
      <c r="X116" s="227"/>
      <c r="Y116" s="9" t="e">
        <f t="shared" si="33"/>
        <v>#N/A</v>
      </c>
      <c r="Z116" s="9">
        <f t="shared" si="42"/>
        <v>0</v>
      </c>
      <c r="AA116" s="9" t="e">
        <f t="shared" si="34"/>
        <v>#N/A</v>
      </c>
      <c r="AB116" s="9" t="e">
        <f t="shared" si="35"/>
        <v>#N/A</v>
      </c>
      <c r="AC116" s="5"/>
      <c r="AD116" s="5"/>
      <c r="AE116" s="9"/>
      <c r="AF116" s="5"/>
      <c r="AG116" s="25"/>
      <c r="AH116" s="25"/>
    </row>
    <row r="117" spans="1:34" s="7" customFormat="1" ht="20.100000000000001" hidden="1" customHeight="1" x14ac:dyDescent="0.25">
      <c r="A117" s="459">
        <f t="shared" si="44"/>
        <v>90</v>
      </c>
      <c r="B117" s="471" t="s">
        <v>224</v>
      </c>
      <c r="C117" s="473" t="s">
        <v>489</v>
      </c>
      <c r="D117" s="461" t="str">
        <f>VLOOKUP(C117,' TH ĐG Trình HĐ'!$E$9:$AE$336,18,0)</f>
        <v>A3</v>
      </c>
      <c r="E117" s="461">
        <f>VLOOKUP($C117,' TH ĐG Trình HĐ'!$E$9:$AE$336,19,0)</f>
        <v>8</v>
      </c>
      <c r="F117" s="462" t="str">
        <f t="shared" si="43"/>
        <v>Không hoàn thành</v>
      </c>
      <c r="G117" s="463"/>
      <c r="H117" s="17"/>
      <c r="I117" s="19" t="e">
        <f>VLOOKUP(H117,Sheet1!$B$2:$C$12,2,TRUE)</f>
        <v>#N/A</v>
      </c>
      <c r="J117" s="5"/>
      <c r="K117" s="19" t="e">
        <f>VLOOKUP(J117,Sheet1!$B$2:$C$12,2,TRUE)</f>
        <v>#N/A</v>
      </c>
      <c r="L117" s="5"/>
      <c r="M117" s="19" t="e">
        <f>VLOOKUP(L117,Sheet1!$B$2:$C$12,2,TRUE)</f>
        <v>#N/A</v>
      </c>
      <c r="N117" s="5"/>
      <c r="O117" s="19" t="e">
        <f>VLOOKUP(N117,Sheet1!$B$2:$C$12,2,TRUE)</f>
        <v>#N/A</v>
      </c>
      <c r="P117" s="5"/>
      <c r="Q117" s="19" t="e">
        <f>VLOOKUP(P117,Sheet1!$B$2:$C$12,2,TRUE)</f>
        <v>#N/A</v>
      </c>
      <c r="R117" s="5" t="e">
        <f t="shared" si="30"/>
        <v>#N/A</v>
      </c>
      <c r="S117" s="226">
        <f t="shared" ref="S117:S178" si="45">COUNTIF(H117:P117,"C*")*1+COUNTIF(H117:P117,"D")*2+COUNTIF(H117:P117,"E")*3</f>
        <v>0</v>
      </c>
      <c r="T117" s="9" t="e">
        <f t="shared" ref="T117:T178" si="46">IF(S117&gt;=3,"Không hoàn thành",IF(AND($R117&gt;=8,$R117&lt;=10,S117=0),"Xuất sắc",IF(AND($R117&gt;=8,$R117&lt;=10,S117=1),"Tốt",IF(AND($R117&gt;=8,$R117&lt;=10,S117=2),"Hoàn thành",IF(AND($R117&gt;6,$R117&lt;8,S117&lt;=1),"Tốt",IF(AND($R117&gt;6,$R117&lt;8,S117=2),"Hoàn thành",IF(AND($R117&gt;=5,$R117&lt;=6,S117&lt;=2),"Hoàn thành",IF(AND($R117&lt;5,S117&gt;3),"Không hoàn thành",""))))))))</f>
        <v>#N/A</v>
      </c>
      <c r="U117" s="5" t="e">
        <f t="shared" si="31"/>
        <v>#N/A</v>
      </c>
      <c r="V117" s="226">
        <f t="shared" si="32"/>
        <v>0</v>
      </c>
      <c r="W117" s="9" t="e">
        <f t="shared" ref="W117:W120" si="47">IF(V117&gt;=3,"Không hoàn thành",IF(AND($U117&gt;=8,$U117&lt;=10,V117=0),"Xuất sắc",IF(AND($U117&gt;=8,$U117&lt;=10,V117=1),"Tốt",IF(AND($U117&gt;=8,$U117&lt;=10,V117=2),"Hoàn thành",IF(AND($U117&gt;6,$U117&lt;8,V117&lt;=1),"Tốt",IF(AND($U117&gt;6,$U117&lt;8,V117=2),"Hoàn thành",IF(AND($U117&gt;=5,$U117&lt;=6,V117&lt;=2),"Hoàn thành",IF(AND($U117&lt;5,V117&gt;3),"Không hoàn thành",""))))))))</f>
        <v>#N/A</v>
      </c>
      <c r="X117" s="227"/>
      <c r="Y117" s="9" t="e">
        <f t="shared" si="33"/>
        <v>#N/A</v>
      </c>
      <c r="Z117" s="9">
        <f t="shared" si="42"/>
        <v>0</v>
      </c>
      <c r="AA117" s="9" t="e">
        <f t="shared" si="34"/>
        <v>#N/A</v>
      </c>
      <c r="AB117" s="9" t="e">
        <f t="shared" si="35"/>
        <v>#N/A</v>
      </c>
      <c r="AC117" s="5"/>
      <c r="AD117" s="5"/>
      <c r="AE117" s="9"/>
      <c r="AF117" s="5"/>
      <c r="AG117" s="25"/>
      <c r="AH117" s="25"/>
    </row>
    <row r="118" spans="1:34" s="7" customFormat="1" ht="20.100000000000001" hidden="1" customHeight="1" x14ac:dyDescent="0.25">
      <c r="A118" s="459">
        <f t="shared" si="44"/>
        <v>91</v>
      </c>
      <c r="B118" s="463" t="s">
        <v>309</v>
      </c>
      <c r="C118" s="478" t="s">
        <v>492</v>
      </c>
      <c r="D118" s="461" t="str">
        <f>VLOOKUP(C118,' TH ĐG Trình HĐ'!$E$9:$AE$336,18,0)</f>
        <v>A3</v>
      </c>
      <c r="E118" s="461">
        <f>VLOOKUP($C118,' TH ĐG Trình HĐ'!$E$9:$AE$336,19,0)</f>
        <v>8</v>
      </c>
      <c r="F118" s="462" t="str">
        <f t="shared" si="43"/>
        <v>Không hoàn thành</v>
      </c>
      <c r="G118" s="463"/>
      <c r="H118" s="17"/>
      <c r="I118" s="19" t="e">
        <f>VLOOKUP(H118,Sheet1!$B$2:$C$12,2,TRUE)</f>
        <v>#N/A</v>
      </c>
      <c r="J118" s="5"/>
      <c r="K118" s="19" t="e">
        <f>VLOOKUP(J118,Sheet1!$B$2:$C$12,2,TRUE)</f>
        <v>#N/A</v>
      </c>
      <c r="L118" s="5"/>
      <c r="M118" s="19" t="e">
        <f>VLOOKUP(L118,Sheet1!$B$2:$C$12,2,TRUE)</f>
        <v>#N/A</v>
      </c>
      <c r="N118" s="5"/>
      <c r="O118" s="19" t="e">
        <f>VLOOKUP(N118,Sheet1!$B$2:$C$12,2,TRUE)</f>
        <v>#N/A</v>
      </c>
      <c r="P118" s="5"/>
      <c r="Q118" s="19" t="e">
        <f>VLOOKUP(P118,Sheet1!$B$2:$C$12,2,TRUE)</f>
        <v>#N/A</v>
      </c>
      <c r="R118" s="5" t="e">
        <f t="shared" si="30"/>
        <v>#N/A</v>
      </c>
      <c r="S118" s="226">
        <f t="shared" si="45"/>
        <v>0</v>
      </c>
      <c r="T118" s="9" t="e">
        <f t="shared" si="46"/>
        <v>#N/A</v>
      </c>
      <c r="U118" s="5" t="e">
        <f t="shared" si="31"/>
        <v>#N/A</v>
      </c>
      <c r="V118" s="226">
        <f t="shared" si="32"/>
        <v>0</v>
      </c>
      <c r="W118" s="9" t="e">
        <f t="shared" si="47"/>
        <v>#N/A</v>
      </c>
      <c r="X118" s="227"/>
      <c r="Y118" s="9" t="e">
        <f t="shared" si="33"/>
        <v>#N/A</v>
      </c>
      <c r="Z118" s="9">
        <f t="shared" si="42"/>
        <v>0</v>
      </c>
      <c r="AA118" s="9" t="e">
        <f t="shared" si="34"/>
        <v>#N/A</v>
      </c>
      <c r="AB118" s="9" t="e">
        <f t="shared" si="35"/>
        <v>#N/A</v>
      </c>
      <c r="AC118" s="5"/>
      <c r="AD118" s="5"/>
      <c r="AE118" s="9"/>
      <c r="AF118" s="5"/>
      <c r="AG118" s="25"/>
      <c r="AH118" s="25"/>
    </row>
    <row r="119" spans="1:34" s="7" customFormat="1" ht="20.100000000000001" hidden="1" customHeight="1" x14ac:dyDescent="0.25">
      <c r="A119" s="459">
        <f t="shared" si="44"/>
        <v>92</v>
      </c>
      <c r="B119" s="471" t="s">
        <v>281</v>
      </c>
      <c r="C119" s="473" t="s">
        <v>487</v>
      </c>
      <c r="D119" s="461" t="str">
        <f>VLOOKUP(C119,' TH ĐG Trình HĐ'!$E$9:$AE$336,18,0)</f>
        <v>A3</v>
      </c>
      <c r="E119" s="461">
        <f>VLOOKUP($C119,' TH ĐG Trình HĐ'!$E$9:$AE$336,19,0)</f>
        <v>8</v>
      </c>
      <c r="F119" s="462" t="str">
        <f t="shared" si="43"/>
        <v>Không hoàn thành</v>
      </c>
      <c r="G119" s="463"/>
      <c r="H119" s="17"/>
      <c r="I119" s="19" t="e">
        <f>VLOOKUP(H119,Sheet1!$B$2:$C$12,2,TRUE)</f>
        <v>#N/A</v>
      </c>
      <c r="J119" s="5"/>
      <c r="K119" s="19" t="e">
        <f>VLOOKUP(J119,Sheet1!$B$2:$C$12,2,TRUE)</f>
        <v>#N/A</v>
      </c>
      <c r="L119" s="5"/>
      <c r="M119" s="19" t="e">
        <f>VLOOKUP(L119,Sheet1!$B$2:$C$12,2,TRUE)</f>
        <v>#N/A</v>
      </c>
      <c r="N119" s="5"/>
      <c r="O119" s="19" t="e">
        <f>VLOOKUP(N119,Sheet1!$B$2:$C$12,2,TRUE)</f>
        <v>#N/A</v>
      </c>
      <c r="P119" s="5"/>
      <c r="Q119" s="19" t="e">
        <f>VLOOKUP(P119,Sheet1!$B$2:$C$12,2,TRUE)</f>
        <v>#N/A</v>
      </c>
      <c r="R119" s="5" t="e">
        <f t="shared" si="30"/>
        <v>#N/A</v>
      </c>
      <c r="S119" s="226">
        <f t="shared" si="45"/>
        <v>0</v>
      </c>
      <c r="T119" s="9" t="e">
        <f t="shared" si="46"/>
        <v>#N/A</v>
      </c>
      <c r="U119" s="5" t="e">
        <f t="shared" si="31"/>
        <v>#N/A</v>
      </c>
      <c r="V119" s="226">
        <f t="shared" si="32"/>
        <v>0</v>
      </c>
      <c r="W119" s="9" t="e">
        <f t="shared" si="47"/>
        <v>#N/A</v>
      </c>
      <c r="X119" s="227"/>
      <c r="Y119" s="9" t="e">
        <f t="shared" si="33"/>
        <v>#N/A</v>
      </c>
      <c r="Z119" s="9">
        <f t="shared" si="42"/>
        <v>0</v>
      </c>
      <c r="AA119" s="9" t="e">
        <f t="shared" si="34"/>
        <v>#N/A</v>
      </c>
      <c r="AB119" s="5" t="s">
        <v>799</v>
      </c>
      <c r="AC119" s="5"/>
      <c r="AD119" s="5"/>
      <c r="AE119" s="9"/>
      <c r="AF119" s="5"/>
      <c r="AG119" s="25"/>
      <c r="AH119" s="25"/>
    </row>
    <row r="120" spans="1:34" s="7" customFormat="1" ht="20.100000000000001" hidden="1" customHeight="1" x14ac:dyDescent="0.25">
      <c r="A120" s="459">
        <f t="shared" si="44"/>
        <v>93</v>
      </c>
      <c r="B120" s="471" t="s">
        <v>225</v>
      </c>
      <c r="C120" s="473" t="s">
        <v>490</v>
      </c>
      <c r="D120" s="461" t="str">
        <f>VLOOKUP(C120,' TH ĐG Trình HĐ'!$E$9:$AE$336,18,0)</f>
        <v>A3</v>
      </c>
      <c r="E120" s="461">
        <f>VLOOKUP($C120,' TH ĐG Trình HĐ'!$E$9:$AE$336,19,0)</f>
        <v>8</v>
      </c>
      <c r="F120" s="462" t="str">
        <f t="shared" si="43"/>
        <v>Không hoàn thành</v>
      </c>
      <c r="G120" s="463"/>
      <c r="H120" s="17"/>
      <c r="I120" s="19" t="e">
        <f>VLOOKUP(H120,Sheet1!$B$2:$C$12,2,TRUE)</f>
        <v>#N/A</v>
      </c>
      <c r="J120" s="5"/>
      <c r="K120" s="19" t="e">
        <f>VLOOKUP(J120,Sheet1!$B$2:$C$12,2,TRUE)</f>
        <v>#N/A</v>
      </c>
      <c r="L120" s="5"/>
      <c r="M120" s="19" t="e">
        <f>VLOOKUP(L120,Sheet1!$B$2:$C$12,2,TRUE)</f>
        <v>#N/A</v>
      </c>
      <c r="N120" s="5"/>
      <c r="O120" s="19" t="e">
        <f>VLOOKUP(N120,Sheet1!$B$2:$C$12,2,TRUE)</f>
        <v>#N/A</v>
      </c>
      <c r="P120" s="5"/>
      <c r="Q120" s="19" t="e">
        <f>VLOOKUP(P120,Sheet1!$B$2:$C$12,2,TRUE)</f>
        <v>#N/A</v>
      </c>
      <c r="R120" s="5" t="e">
        <f t="shared" si="30"/>
        <v>#N/A</v>
      </c>
      <c r="S120" s="226">
        <f t="shared" si="45"/>
        <v>0</v>
      </c>
      <c r="T120" s="9" t="e">
        <f t="shared" si="46"/>
        <v>#N/A</v>
      </c>
      <c r="U120" s="5" t="e">
        <f t="shared" si="31"/>
        <v>#N/A</v>
      </c>
      <c r="V120" s="226">
        <f t="shared" si="32"/>
        <v>0</v>
      </c>
      <c r="W120" s="9" t="e">
        <f t="shared" si="47"/>
        <v>#N/A</v>
      </c>
      <c r="X120" s="227"/>
      <c r="Y120" s="9" t="e">
        <f t="shared" si="33"/>
        <v>#N/A</v>
      </c>
      <c r="Z120" s="9">
        <f t="shared" si="42"/>
        <v>0</v>
      </c>
      <c r="AA120" s="9" t="e">
        <f t="shared" si="34"/>
        <v>#N/A</v>
      </c>
      <c r="AB120" s="5" t="s">
        <v>799</v>
      </c>
      <c r="AC120" s="5"/>
      <c r="AD120" s="5"/>
      <c r="AE120" s="9"/>
      <c r="AF120" s="5"/>
      <c r="AG120" s="25"/>
      <c r="AH120" s="25"/>
    </row>
    <row r="121" spans="1:34" s="7" customFormat="1" ht="20.100000000000001" hidden="1" customHeight="1" x14ac:dyDescent="0.25">
      <c r="A121" s="459">
        <f t="shared" si="44"/>
        <v>94</v>
      </c>
      <c r="B121" s="463" t="s">
        <v>79</v>
      </c>
      <c r="C121" s="478" t="s">
        <v>496</v>
      </c>
      <c r="D121" s="461" t="str">
        <f>VLOOKUP(C121,' TH ĐG Trình HĐ'!$E$9:$AE$336,18,0)</f>
        <v>A4</v>
      </c>
      <c r="E121" s="461">
        <f>VLOOKUP($C121,' TH ĐG Trình HĐ'!$E$9:$AE$336,19,0)</f>
        <v>7</v>
      </c>
      <c r="F121" s="462" t="str">
        <f t="shared" si="43"/>
        <v>Không hoàn thành</v>
      </c>
      <c r="G121" s="479"/>
      <c r="H121" s="17"/>
      <c r="I121" s="19" t="e">
        <f>VLOOKUP(H121,Sheet1!$B$2:$C$12,2,TRUE)</f>
        <v>#N/A</v>
      </c>
      <c r="J121" s="5"/>
      <c r="K121" s="19" t="e">
        <f>VLOOKUP(J121,Sheet1!$B$2:$C$12,2,TRUE)</f>
        <v>#N/A</v>
      </c>
      <c r="L121" s="5"/>
      <c r="M121" s="19" t="e">
        <f>VLOOKUP(L121,Sheet1!$B$2:$C$12,2,TRUE)</f>
        <v>#N/A</v>
      </c>
      <c r="N121" s="5"/>
      <c r="O121" s="19" t="e">
        <f>VLOOKUP(N121,Sheet1!$B$2:$C$12,2,TRUE)</f>
        <v>#N/A</v>
      </c>
      <c r="P121" s="5"/>
      <c r="Q121" s="19">
        <v>7</v>
      </c>
      <c r="R121" s="5" t="e">
        <f t="shared" si="30"/>
        <v>#N/A</v>
      </c>
      <c r="S121" s="226">
        <f t="shared" si="45"/>
        <v>0</v>
      </c>
      <c r="T121" s="9" t="e">
        <f t="shared" si="46"/>
        <v>#N/A</v>
      </c>
      <c r="U121" s="5"/>
      <c r="V121" s="226"/>
      <c r="W121" s="9"/>
      <c r="X121" s="227" t="s">
        <v>837</v>
      </c>
      <c r="Y121" s="9" t="e">
        <f t="shared" si="33"/>
        <v>#N/A</v>
      </c>
      <c r="Z121" s="9">
        <f t="shared" si="42"/>
        <v>0</v>
      </c>
      <c r="AA121" s="9" t="e">
        <f t="shared" si="34"/>
        <v>#N/A</v>
      </c>
      <c r="AB121" s="5" t="s">
        <v>799</v>
      </c>
      <c r="AC121" s="5"/>
      <c r="AD121" s="5"/>
      <c r="AE121" s="9"/>
      <c r="AF121" s="5"/>
      <c r="AG121" s="122"/>
      <c r="AH121" s="25"/>
    </row>
    <row r="122" spans="1:34" s="7" customFormat="1" ht="20.100000000000001" hidden="1" customHeight="1" x14ac:dyDescent="0.25">
      <c r="A122" s="459">
        <f t="shared" si="44"/>
        <v>95</v>
      </c>
      <c r="B122" s="471" t="s">
        <v>274</v>
      </c>
      <c r="C122" s="473" t="s">
        <v>493</v>
      </c>
      <c r="D122" s="461" t="str">
        <f>VLOOKUP(C122,' TH ĐG Trình HĐ'!$E$9:$AE$336,18,0)</f>
        <v>A1</v>
      </c>
      <c r="E122" s="461">
        <f>VLOOKUP($C122,' TH ĐG Trình HĐ'!$E$9:$AE$336,19,0)</f>
        <v>10</v>
      </c>
      <c r="F122" s="462" t="str">
        <f t="shared" si="43"/>
        <v>Không hoàn thành</v>
      </c>
      <c r="G122" s="463"/>
      <c r="H122" s="17"/>
      <c r="I122" s="19" t="e">
        <f>VLOOKUP(H122,Sheet1!$B$2:$C$12,2,TRUE)</f>
        <v>#N/A</v>
      </c>
      <c r="J122" s="5"/>
      <c r="K122" s="19" t="e">
        <f>VLOOKUP(J122,Sheet1!$B$2:$C$12,2,TRUE)</f>
        <v>#N/A</v>
      </c>
      <c r="L122" s="5"/>
      <c r="M122" s="19" t="e">
        <f>VLOOKUP(L122,Sheet1!$B$2:$C$12,2,TRUE)</f>
        <v>#N/A</v>
      </c>
      <c r="N122" s="5"/>
      <c r="O122" s="19" t="e">
        <f>VLOOKUP(N122,Sheet1!$B$2:$C$12,2,TRUE)</f>
        <v>#N/A</v>
      </c>
      <c r="P122" s="5"/>
      <c r="Q122" s="19" t="e">
        <f>VLOOKUP(P122,Sheet1!$B$2:$C$12,2,TRUE)</f>
        <v>#N/A</v>
      </c>
      <c r="R122" s="5" t="e">
        <f t="shared" si="30"/>
        <v>#N/A</v>
      </c>
      <c r="S122" s="226">
        <f t="shared" si="45"/>
        <v>0</v>
      </c>
      <c r="T122" s="9" t="e">
        <f t="shared" si="46"/>
        <v>#N/A</v>
      </c>
      <c r="U122" s="5" t="e">
        <f t="shared" si="31"/>
        <v>#N/A</v>
      </c>
      <c r="V122" s="226">
        <f t="shared" si="32"/>
        <v>0</v>
      </c>
      <c r="W122" s="9" t="e">
        <f t="shared" ref="W122:W137" si="48">IF(V122&gt;=3,"Không hoàn thành",IF(AND($U122&gt;=8,$U122&lt;=10,V122=0),"Xuất sắc",IF(AND($U122&gt;=8,$U122&lt;=10,V122=1),"Tốt",IF(AND($U122&gt;=8,$U122&lt;=10,V122=2),"Hoàn thành",IF(AND($U122&gt;6,$U122&lt;8,V122&lt;=1),"Tốt",IF(AND($U122&gt;6,$U122&lt;8,V122=2),"Hoàn thành",IF(AND($U122&gt;=5,$U122&lt;=6,V122&lt;=2),"Hoàn thành",IF(AND($U122&lt;5,V122&gt;3),"Không hoàn thành",""))))))))</f>
        <v>#N/A</v>
      </c>
      <c r="X122" s="227"/>
      <c r="Y122" s="9" t="e">
        <f t="shared" si="33"/>
        <v>#N/A</v>
      </c>
      <c r="Z122" s="9">
        <f t="shared" si="42"/>
        <v>0</v>
      </c>
      <c r="AA122" s="9" t="e">
        <f t="shared" si="34"/>
        <v>#N/A</v>
      </c>
      <c r="AB122" s="9" t="e">
        <f t="shared" ref="AB122:AB137" si="49">IF($Z122=1,"Không đạt LĐTT",IF(OR($AA122= "Xuất sắc", $AA122="Tốt"),"Đạt LĐTT","Không đạt LĐTT"))</f>
        <v>#N/A</v>
      </c>
      <c r="AC122" s="5"/>
      <c r="AD122" s="5"/>
      <c r="AE122" s="9"/>
      <c r="AF122" s="5"/>
      <c r="AG122" s="25"/>
      <c r="AH122" s="25"/>
    </row>
    <row r="123" spans="1:34" s="7" customFormat="1" ht="20.100000000000001" hidden="1" customHeight="1" x14ac:dyDescent="0.25">
      <c r="A123" s="453" t="s">
        <v>861</v>
      </c>
      <c r="B123" s="465" t="s">
        <v>862</v>
      </c>
      <c r="C123" s="453"/>
      <c r="D123" s="461"/>
      <c r="E123" s="466"/>
      <c r="F123" s="467">
        <f>COUNTA($F$124:$F$141)</f>
        <v>18</v>
      </c>
      <c r="G123" s="468" t="str">
        <f xml:space="preserve"> (COUNTIF($F$124:$F$141, "Hoàn thành xuất sắc nhiệm vụ") &amp; " Xuất sắc") &amp;" + "&amp; (COUNTIF($F$124:$F$141, "Hoàn thành tốt nhiệm vụ") &amp; " Tốt")</f>
        <v>0 Xuất sắc + 0 Tốt</v>
      </c>
      <c r="H123" s="19"/>
      <c r="I123" s="19" t="e">
        <f>VLOOKUP(H123,Sheet1!$B$2:$C$12,2,TRUE)</f>
        <v>#N/A</v>
      </c>
      <c r="J123" s="5"/>
      <c r="K123" s="19" t="e">
        <f>VLOOKUP(J123,Sheet1!$B$2:$C$12,2,TRUE)</f>
        <v>#N/A</v>
      </c>
      <c r="L123" s="5"/>
      <c r="M123" s="19" t="e">
        <f>VLOOKUP(L123,Sheet1!$B$2:$C$12,2,TRUE)</f>
        <v>#N/A</v>
      </c>
      <c r="N123" s="5"/>
      <c r="O123" s="19" t="e">
        <f>VLOOKUP(N123,Sheet1!$B$2:$C$12,2,TRUE)</f>
        <v>#N/A</v>
      </c>
      <c r="P123" s="5"/>
      <c r="Q123" s="19" t="e">
        <f>VLOOKUP(P123,Sheet1!$B$2:$C$12,2,TRUE)</f>
        <v>#N/A</v>
      </c>
      <c r="R123" s="5" t="e">
        <f t="shared" si="30"/>
        <v>#N/A</v>
      </c>
      <c r="S123" s="226">
        <f t="shared" si="45"/>
        <v>0</v>
      </c>
      <c r="T123" s="9" t="e">
        <f t="shared" si="46"/>
        <v>#N/A</v>
      </c>
      <c r="U123" s="5" t="e">
        <f t="shared" si="31"/>
        <v>#N/A</v>
      </c>
      <c r="V123" s="226">
        <f t="shared" si="32"/>
        <v>0</v>
      </c>
      <c r="W123" s="9" t="e">
        <f t="shared" si="48"/>
        <v>#N/A</v>
      </c>
      <c r="X123" s="227"/>
      <c r="Y123" s="9" t="e">
        <f t="shared" si="33"/>
        <v>#N/A</v>
      </c>
      <c r="Z123" s="9">
        <f t="shared" si="42"/>
        <v>0</v>
      </c>
      <c r="AA123" s="9" t="e">
        <f t="shared" si="34"/>
        <v>#N/A</v>
      </c>
      <c r="AB123" s="9" t="e">
        <f t="shared" si="49"/>
        <v>#N/A</v>
      </c>
      <c r="AC123" s="5"/>
      <c r="AD123" s="5"/>
      <c r="AE123" s="9"/>
      <c r="AF123" s="5"/>
      <c r="AG123" s="25"/>
      <c r="AH123" s="25"/>
    </row>
    <row r="124" spans="1:34" s="7" customFormat="1" ht="20.100000000000001" hidden="1" customHeight="1" x14ac:dyDescent="0.25">
      <c r="A124" s="459">
        <f>A122+1</f>
        <v>96</v>
      </c>
      <c r="B124" s="471" t="s">
        <v>230</v>
      </c>
      <c r="C124" s="473" t="s">
        <v>498</v>
      </c>
      <c r="D124" s="461" t="str">
        <f>VLOOKUP(C124,' TH ĐG Trình HĐ'!$E$9:$AE$336,18,0)</f>
        <v>A3</v>
      </c>
      <c r="E124" s="461">
        <f>VLOOKUP($C124,' TH ĐG Trình HĐ'!$E$9:$AE$336,19,0)</f>
        <v>8</v>
      </c>
      <c r="F124" s="462" t="str">
        <f t="shared" si="43"/>
        <v>Không hoàn thành</v>
      </c>
      <c r="G124" s="463"/>
      <c r="H124" s="17"/>
      <c r="I124" s="19" t="e">
        <f>VLOOKUP(H124,Sheet1!$B$2:$C$12,2,TRUE)</f>
        <v>#N/A</v>
      </c>
      <c r="J124" s="5"/>
      <c r="K124" s="19" t="e">
        <f>VLOOKUP(J124,Sheet1!$B$2:$C$12,2,TRUE)</f>
        <v>#N/A</v>
      </c>
      <c r="L124" s="5"/>
      <c r="M124" s="19" t="e">
        <f>VLOOKUP(L124,Sheet1!$B$2:$C$12,2,TRUE)</f>
        <v>#N/A</v>
      </c>
      <c r="N124" s="5"/>
      <c r="O124" s="19" t="e">
        <f>VLOOKUP(N124,Sheet1!$B$2:$C$12,2,TRUE)</f>
        <v>#N/A</v>
      </c>
      <c r="P124" s="5"/>
      <c r="Q124" s="19" t="e">
        <f>VLOOKUP(P124,Sheet1!$B$2:$C$12,2,TRUE)</f>
        <v>#N/A</v>
      </c>
      <c r="R124" s="5" t="e">
        <f t="shared" si="30"/>
        <v>#N/A</v>
      </c>
      <c r="S124" s="226">
        <f t="shared" si="45"/>
        <v>0</v>
      </c>
      <c r="T124" s="9" t="e">
        <f t="shared" si="46"/>
        <v>#N/A</v>
      </c>
      <c r="U124" s="5" t="e">
        <f t="shared" si="31"/>
        <v>#N/A</v>
      </c>
      <c r="V124" s="226">
        <f t="shared" si="32"/>
        <v>0</v>
      </c>
      <c r="W124" s="9" t="e">
        <f t="shared" si="48"/>
        <v>#N/A</v>
      </c>
      <c r="X124" s="227"/>
      <c r="Y124" s="9" t="e">
        <f t="shared" si="33"/>
        <v>#N/A</v>
      </c>
      <c r="Z124" s="9">
        <f t="shared" si="42"/>
        <v>0</v>
      </c>
      <c r="AA124" s="9" t="e">
        <f t="shared" si="34"/>
        <v>#N/A</v>
      </c>
      <c r="AB124" s="9" t="e">
        <f t="shared" si="49"/>
        <v>#N/A</v>
      </c>
      <c r="AC124" s="5"/>
      <c r="AD124" s="5"/>
      <c r="AE124" s="9"/>
      <c r="AF124" s="5"/>
      <c r="AG124" s="25"/>
      <c r="AH124" s="25"/>
    </row>
    <row r="125" spans="1:34" s="7" customFormat="1" ht="20.100000000000001" hidden="1" customHeight="1" x14ac:dyDescent="0.25">
      <c r="A125" s="459">
        <f>A124+1</f>
        <v>97</v>
      </c>
      <c r="B125" s="471" t="s">
        <v>226</v>
      </c>
      <c r="C125" s="473" t="s">
        <v>502</v>
      </c>
      <c r="D125" s="461" t="str">
        <f>VLOOKUP(C125,' TH ĐG Trình HĐ'!$E$9:$AE$336,18,0)</f>
        <v>A2</v>
      </c>
      <c r="E125" s="461">
        <f>VLOOKUP($C125,' TH ĐG Trình HĐ'!$E$9:$AE$336,19,0)</f>
        <v>9</v>
      </c>
      <c r="F125" s="462" t="str">
        <f t="shared" si="43"/>
        <v>Không hoàn thành</v>
      </c>
      <c r="G125" s="463"/>
      <c r="H125" s="17"/>
      <c r="I125" s="19" t="e">
        <f>VLOOKUP(H125,Sheet1!$B$2:$C$12,2,TRUE)</f>
        <v>#N/A</v>
      </c>
      <c r="J125" s="5"/>
      <c r="K125" s="19" t="e">
        <f>VLOOKUP(J125,Sheet1!$B$2:$C$12,2,TRUE)</f>
        <v>#N/A</v>
      </c>
      <c r="L125" s="5"/>
      <c r="M125" s="19" t="e">
        <f>VLOOKUP(L125,Sheet1!$B$2:$C$12,2,TRUE)</f>
        <v>#N/A</v>
      </c>
      <c r="N125" s="5"/>
      <c r="O125" s="19" t="e">
        <f>VLOOKUP(N125,Sheet1!$B$2:$C$12,2,TRUE)</f>
        <v>#N/A</v>
      </c>
      <c r="P125" s="5"/>
      <c r="Q125" s="19" t="e">
        <f>VLOOKUP(P125,Sheet1!$B$2:$C$12,2,TRUE)</f>
        <v>#N/A</v>
      </c>
      <c r="R125" s="5" t="e">
        <f t="shared" si="30"/>
        <v>#N/A</v>
      </c>
      <c r="S125" s="226">
        <f t="shared" si="45"/>
        <v>0</v>
      </c>
      <c r="T125" s="9" t="e">
        <f t="shared" si="46"/>
        <v>#N/A</v>
      </c>
      <c r="U125" s="5" t="e">
        <f t="shared" si="31"/>
        <v>#N/A</v>
      </c>
      <c r="V125" s="226">
        <f t="shared" si="32"/>
        <v>0</v>
      </c>
      <c r="W125" s="9" t="e">
        <f t="shared" si="48"/>
        <v>#N/A</v>
      </c>
      <c r="X125" s="227"/>
      <c r="Y125" s="9" t="e">
        <f t="shared" si="33"/>
        <v>#N/A</v>
      </c>
      <c r="Z125" s="9">
        <f t="shared" si="42"/>
        <v>0</v>
      </c>
      <c r="AA125" s="9" t="e">
        <f t="shared" si="34"/>
        <v>#N/A</v>
      </c>
      <c r="AB125" s="9" t="e">
        <f t="shared" si="49"/>
        <v>#N/A</v>
      </c>
      <c r="AC125" s="5"/>
      <c r="AD125" s="5"/>
      <c r="AE125" s="9"/>
      <c r="AF125" s="5"/>
      <c r="AG125" s="25"/>
      <c r="AH125" s="25"/>
    </row>
    <row r="126" spans="1:34" s="7" customFormat="1" ht="20.100000000000001" hidden="1" customHeight="1" x14ac:dyDescent="0.25">
      <c r="A126" s="459">
        <f t="shared" ref="A126:A141" si="50">A125+1</f>
        <v>98</v>
      </c>
      <c r="B126" s="469" t="s">
        <v>271</v>
      </c>
      <c r="C126" s="480" t="s">
        <v>501</v>
      </c>
      <c r="D126" s="461" t="str">
        <f>VLOOKUP(C126,' TH ĐG Trình HĐ'!$E$9:$AE$336,18,0)</f>
        <v>A4</v>
      </c>
      <c r="E126" s="461">
        <f>VLOOKUP($C126,' TH ĐG Trình HĐ'!$E$9:$AE$336,19,0)</f>
        <v>7</v>
      </c>
      <c r="F126" s="462" t="str">
        <f t="shared" si="43"/>
        <v>Không hoàn thành</v>
      </c>
      <c r="G126" s="463"/>
      <c r="H126" s="17"/>
      <c r="I126" s="19" t="e">
        <f>VLOOKUP(H126,Sheet1!$B$2:$C$12,2,TRUE)</f>
        <v>#N/A</v>
      </c>
      <c r="J126" s="5"/>
      <c r="K126" s="19" t="e">
        <f>VLOOKUP(J126,Sheet1!$B$2:$C$12,2,TRUE)</f>
        <v>#N/A</v>
      </c>
      <c r="L126" s="5"/>
      <c r="M126" s="19" t="e">
        <f>VLOOKUP(L126,Sheet1!$B$2:$C$12,2,TRUE)</f>
        <v>#N/A</v>
      </c>
      <c r="N126" s="5"/>
      <c r="O126" s="19" t="e">
        <f>VLOOKUP(N126,Sheet1!$B$2:$C$12,2,TRUE)</f>
        <v>#N/A</v>
      </c>
      <c r="P126" s="5"/>
      <c r="Q126" s="19" t="e">
        <f>VLOOKUP(P126,Sheet1!$B$2:$C$12,2,TRUE)</f>
        <v>#N/A</v>
      </c>
      <c r="R126" s="5" t="e">
        <f t="shared" si="30"/>
        <v>#N/A</v>
      </c>
      <c r="S126" s="226">
        <f t="shared" si="45"/>
        <v>0</v>
      </c>
      <c r="T126" s="9" t="e">
        <f t="shared" si="46"/>
        <v>#N/A</v>
      </c>
      <c r="U126" s="5" t="e">
        <f t="shared" si="31"/>
        <v>#N/A</v>
      </c>
      <c r="V126" s="226">
        <f t="shared" si="32"/>
        <v>0</v>
      </c>
      <c r="W126" s="9" t="e">
        <f t="shared" si="48"/>
        <v>#N/A</v>
      </c>
      <c r="X126" s="227"/>
      <c r="Y126" s="9" t="e">
        <f t="shared" si="33"/>
        <v>#N/A</v>
      </c>
      <c r="Z126" s="9">
        <f t="shared" si="42"/>
        <v>0</v>
      </c>
      <c r="AA126" s="9" t="e">
        <f t="shared" si="34"/>
        <v>#N/A</v>
      </c>
      <c r="AB126" s="9" t="e">
        <f t="shared" si="49"/>
        <v>#N/A</v>
      </c>
      <c r="AC126" s="5"/>
      <c r="AD126" s="5"/>
      <c r="AE126" s="9"/>
      <c r="AF126" s="5"/>
      <c r="AG126" s="25"/>
      <c r="AH126" s="25"/>
    </row>
    <row r="127" spans="1:34" s="7" customFormat="1" ht="20.100000000000001" hidden="1" customHeight="1" x14ac:dyDescent="0.25">
      <c r="A127" s="459">
        <f t="shared" si="50"/>
        <v>99</v>
      </c>
      <c r="B127" s="469" t="s">
        <v>229</v>
      </c>
      <c r="C127" s="480" t="s">
        <v>499</v>
      </c>
      <c r="D127" s="461" t="str">
        <f>VLOOKUP(C127,' TH ĐG Trình HĐ'!$E$9:$AE$336,18,0)</f>
        <v>A4</v>
      </c>
      <c r="E127" s="461">
        <f>VLOOKUP($C127,' TH ĐG Trình HĐ'!$E$9:$AE$336,19,0)</f>
        <v>7</v>
      </c>
      <c r="F127" s="462" t="str">
        <f t="shared" si="43"/>
        <v>Không hoàn thành</v>
      </c>
      <c r="G127" s="463"/>
      <c r="H127" s="17"/>
      <c r="I127" s="19" t="e">
        <f>VLOOKUP(H127,Sheet1!$B$2:$C$12,2,TRUE)</f>
        <v>#N/A</v>
      </c>
      <c r="J127" s="5"/>
      <c r="K127" s="19" t="e">
        <f>VLOOKUP(J127,Sheet1!$B$2:$C$12,2,TRUE)</f>
        <v>#N/A</v>
      </c>
      <c r="L127" s="5"/>
      <c r="M127" s="19" t="e">
        <f>VLOOKUP(L127,Sheet1!$B$2:$C$12,2,TRUE)</f>
        <v>#N/A</v>
      </c>
      <c r="N127" s="5"/>
      <c r="O127" s="19" t="e">
        <f>VLOOKUP(N127,Sheet1!$B$2:$C$12,2,TRUE)</f>
        <v>#N/A</v>
      </c>
      <c r="P127" s="5"/>
      <c r="Q127" s="19" t="e">
        <f>VLOOKUP(P127,Sheet1!$B$2:$C$12,2,TRUE)</f>
        <v>#N/A</v>
      </c>
      <c r="R127" s="5" t="e">
        <f t="shared" si="30"/>
        <v>#N/A</v>
      </c>
      <c r="S127" s="226">
        <f t="shared" si="45"/>
        <v>0</v>
      </c>
      <c r="T127" s="9" t="e">
        <f t="shared" si="46"/>
        <v>#N/A</v>
      </c>
      <c r="U127" s="5" t="e">
        <f t="shared" si="31"/>
        <v>#N/A</v>
      </c>
      <c r="V127" s="226">
        <f t="shared" si="32"/>
        <v>0</v>
      </c>
      <c r="W127" s="9" t="e">
        <f t="shared" si="48"/>
        <v>#N/A</v>
      </c>
      <c r="X127" s="227"/>
      <c r="Y127" s="9" t="e">
        <f t="shared" si="33"/>
        <v>#N/A</v>
      </c>
      <c r="Z127" s="9">
        <f t="shared" si="42"/>
        <v>0</v>
      </c>
      <c r="AA127" s="9" t="e">
        <f t="shared" si="34"/>
        <v>#N/A</v>
      </c>
      <c r="AB127" s="9" t="e">
        <f t="shared" si="49"/>
        <v>#N/A</v>
      </c>
      <c r="AC127" s="5"/>
      <c r="AD127" s="5"/>
      <c r="AE127" s="9"/>
      <c r="AF127" s="5"/>
      <c r="AG127" s="25"/>
      <c r="AH127" s="25"/>
    </row>
    <row r="128" spans="1:34" s="7" customFormat="1" ht="20.100000000000001" hidden="1" customHeight="1" x14ac:dyDescent="0.25">
      <c r="A128" s="459">
        <f t="shared" si="50"/>
        <v>100</v>
      </c>
      <c r="B128" s="469" t="s">
        <v>350</v>
      </c>
      <c r="C128" s="480" t="s">
        <v>511</v>
      </c>
      <c r="D128" s="461" t="str">
        <f>VLOOKUP(C128,' TH ĐG Trình HĐ'!$E$9:$AE$336,18,0)</f>
        <v>A4</v>
      </c>
      <c r="E128" s="461">
        <f>VLOOKUP($C128,' TH ĐG Trình HĐ'!$E$9:$AE$336,19,0)</f>
        <v>7</v>
      </c>
      <c r="F128" s="462" t="str">
        <f t="shared" si="43"/>
        <v>Không hoàn thành</v>
      </c>
      <c r="G128" s="463"/>
      <c r="H128" s="17"/>
      <c r="I128" s="19" t="e">
        <f>VLOOKUP(H128,Sheet1!$B$2:$C$12,2,TRUE)</f>
        <v>#N/A</v>
      </c>
      <c r="J128" s="5"/>
      <c r="K128" s="19" t="e">
        <f>VLOOKUP(J128,Sheet1!$B$2:$C$12,2,TRUE)</f>
        <v>#N/A</v>
      </c>
      <c r="L128" s="5"/>
      <c r="M128" s="19" t="e">
        <f>VLOOKUP(L128,Sheet1!$B$2:$C$12,2,TRUE)</f>
        <v>#N/A</v>
      </c>
      <c r="N128" s="5"/>
      <c r="O128" s="19" t="e">
        <f>VLOOKUP(N128,Sheet1!$B$2:$C$12,2,TRUE)</f>
        <v>#N/A</v>
      </c>
      <c r="P128" s="5"/>
      <c r="Q128" s="19" t="e">
        <f>VLOOKUP(P128,Sheet1!$B$2:$C$12,2,TRUE)</f>
        <v>#N/A</v>
      </c>
      <c r="R128" s="5" t="e">
        <f t="shared" si="30"/>
        <v>#N/A</v>
      </c>
      <c r="S128" s="226">
        <f t="shared" si="45"/>
        <v>0</v>
      </c>
      <c r="T128" s="9" t="e">
        <f t="shared" si="46"/>
        <v>#N/A</v>
      </c>
      <c r="U128" s="5" t="e">
        <f t="shared" si="31"/>
        <v>#N/A</v>
      </c>
      <c r="V128" s="226">
        <f t="shared" si="32"/>
        <v>0</v>
      </c>
      <c r="W128" s="9" t="e">
        <f t="shared" si="48"/>
        <v>#N/A</v>
      </c>
      <c r="X128" s="227"/>
      <c r="Y128" s="9" t="e">
        <f t="shared" si="33"/>
        <v>#N/A</v>
      </c>
      <c r="Z128" s="9">
        <f t="shared" si="42"/>
        <v>0</v>
      </c>
      <c r="AA128" s="9" t="e">
        <f t="shared" si="34"/>
        <v>#N/A</v>
      </c>
      <c r="AB128" s="9" t="e">
        <f t="shared" si="49"/>
        <v>#N/A</v>
      </c>
      <c r="AC128" s="5"/>
      <c r="AD128" s="5"/>
      <c r="AE128" s="9"/>
      <c r="AF128" s="5"/>
      <c r="AG128" s="25"/>
      <c r="AH128" s="25"/>
    </row>
    <row r="129" spans="1:34" s="7" customFormat="1" ht="20.100000000000001" hidden="1" customHeight="1" x14ac:dyDescent="0.25">
      <c r="A129" s="459">
        <f t="shared" si="50"/>
        <v>101</v>
      </c>
      <c r="B129" s="469" t="s">
        <v>382</v>
      </c>
      <c r="C129" s="480" t="s">
        <v>513</v>
      </c>
      <c r="D129" s="461" t="str">
        <f>VLOOKUP(C129,' TH ĐG Trình HĐ'!$E$9:$AE$336,18,0)</f>
        <v>A4</v>
      </c>
      <c r="E129" s="461">
        <f>VLOOKUP($C129,' TH ĐG Trình HĐ'!$E$9:$AE$336,19,0)</f>
        <v>7</v>
      </c>
      <c r="F129" s="462" t="str">
        <f t="shared" si="43"/>
        <v>Không hoàn thành</v>
      </c>
      <c r="G129" s="463"/>
      <c r="H129" s="17"/>
      <c r="I129" s="19" t="e">
        <f>VLOOKUP(H129,Sheet1!$B$2:$C$12,2,TRUE)</f>
        <v>#N/A</v>
      </c>
      <c r="J129" s="5"/>
      <c r="K129" s="19" t="e">
        <f>VLOOKUP(J129,Sheet1!$B$2:$C$12,2,TRUE)</f>
        <v>#N/A</v>
      </c>
      <c r="L129" s="5"/>
      <c r="M129" s="19" t="e">
        <f>VLOOKUP(L129,Sheet1!$B$2:$C$12,2,TRUE)</f>
        <v>#N/A</v>
      </c>
      <c r="N129" s="5"/>
      <c r="O129" s="19" t="e">
        <f>VLOOKUP(N129,Sheet1!$B$2:$C$12,2,TRUE)</f>
        <v>#N/A</v>
      </c>
      <c r="P129" s="5"/>
      <c r="Q129" s="19" t="e">
        <f>VLOOKUP(P129,Sheet1!$B$2:$C$12,2,TRUE)</f>
        <v>#N/A</v>
      </c>
      <c r="R129" s="5" t="e">
        <f t="shared" si="30"/>
        <v>#N/A</v>
      </c>
      <c r="S129" s="226">
        <f t="shared" si="45"/>
        <v>0</v>
      </c>
      <c r="T129" s="9" t="e">
        <f t="shared" si="46"/>
        <v>#N/A</v>
      </c>
      <c r="U129" s="5" t="e">
        <f t="shared" si="31"/>
        <v>#N/A</v>
      </c>
      <c r="V129" s="226">
        <f t="shared" si="32"/>
        <v>0</v>
      </c>
      <c r="W129" s="9" t="e">
        <f t="shared" si="48"/>
        <v>#N/A</v>
      </c>
      <c r="X129" s="227"/>
      <c r="Y129" s="9" t="e">
        <f t="shared" si="33"/>
        <v>#N/A</v>
      </c>
      <c r="Z129" s="9">
        <f t="shared" si="42"/>
        <v>0</v>
      </c>
      <c r="AA129" s="9" t="e">
        <f t="shared" si="34"/>
        <v>#N/A</v>
      </c>
      <c r="AB129" s="9" t="e">
        <f t="shared" si="49"/>
        <v>#N/A</v>
      </c>
      <c r="AC129" s="5"/>
      <c r="AD129" s="5"/>
      <c r="AE129" s="9"/>
      <c r="AF129" s="5"/>
      <c r="AG129" s="25"/>
      <c r="AH129" s="25"/>
    </row>
    <row r="130" spans="1:34" s="7" customFormat="1" ht="20.100000000000001" hidden="1" customHeight="1" x14ac:dyDescent="0.25">
      <c r="A130" s="459">
        <f t="shared" si="50"/>
        <v>102</v>
      </c>
      <c r="B130" s="460" t="s">
        <v>381</v>
      </c>
      <c r="C130" s="480" t="s">
        <v>512</v>
      </c>
      <c r="D130" s="461" t="str">
        <f>VLOOKUP(C130,' TH ĐG Trình HĐ'!$E$9:$AE$336,18,0)</f>
        <v>A4</v>
      </c>
      <c r="E130" s="461">
        <f>VLOOKUP($C130,' TH ĐG Trình HĐ'!$E$9:$AE$336,19,0)</f>
        <v>7</v>
      </c>
      <c r="F130" s="462" t="str">
        <f t="shared" si="43"/>
        <v>Không hoàn thành</v>
      </c>
      <c r="G130" s="463"/>
      <c r="H130" s="17"/>
      <c r="I130" s="19" t="e">
        <f>VLOOKUP(H130,Sheet1!$B$2:$C$12,2,TRUE)</f>
        <v>#N/A</v>
      </c>
      <c r="J130" s="5"/>
      <c r="K130" s="19" t="e">
        <f>VLOOKUP(J130,Sheet1!$B$2:$C$12,2,TRUE)</f>
        <v>#N/A</v>
      </c>
      <c r="L130" s="5"/>
      <c r="M130" s="19" t="e">
        <f>VLOOKUP(L130,Sheet1!$B$2:$C$12,2,TRUE)</f>
        <v>#N/A</v>
      </c>
      <c r="N130" s="5"/>
      <c r="O130" s="19" t="e">
        <f>VLOOKUP(N130,Sheet1!$B$2:$C$12,2,TRUE)</f>
        <v>#N/A</v>
      </c>
      <c r="P130" s="5"/>
      <c r="Q130" s="19" t="e">
        <f>VLOOKUP(P130,Sheet1!$B$2:$C$12,2,TRUE)</f>
        <v>#N/A</v>
      </c>
      <c r="R130" s="5" t="e">
        <f t="shared" si="30"/>
        <v>#N/A</v>
      </c>
      <c r="S130" s="226">
        <f t="shared" si="45"/>
        <v>0</v>
      </c>
      <c r="T130" s="9" t="e">
        <f t="shared" si="46"/>
        <v>#N/A</v>
      </c>
      <c r="U130" s="5" t="e">
        <f t="shared" si="31"/>
        <v>#N/A</v>
      </c>
      <c r="V130" s="226">
        <f t="shared" si="32"/>
        <v>0</v>
      </c>
      <c r="W130" s="9" t="e">
        <f t="shared" si="48"/>
        <v>#N/A</v>
      </c>
      <c r="X130" s="227"/>
      <c r="Y130" s="9" t="e">
        <f t="shared" si="33"/>
        <v>#N/A</v>
      </c>
      <c r="Z130" s="9">
        <f t="shared" si="42"/>
        <v>0</v>
      </c>
      <c r="AA130" s="9" t="e">
        <f t="shared" si="34"/>
        <v>#N/A</v>
      </c>
      <c r="AB130" s="9" t="e">
        <f t="shared" si="49"/>
        <v>#N/A</v>
      </c>
      <c r="AC130" s="5"/>
      <c r="AD130" s="5"/>
      <c r="AE130" s="9"/>
      <c r="AF130" s="5"/>
      <c r="AG130" s="26"/>
      <c r="AH130" s="26"/>
    </row>
    <row r="131" spans="1:34" s="7" customFormat="1" ht="20.100000000000001" hidden="1" customHeight="1" x14ac:dyDescent="0.25">
      <c r="A131" s="459">
        <f t="shared" si="50"/>
        <v>103</v>
      </c>
      <c r="B131" s="460" t="s">
        <v>147</v>
      </c>
      <c r="C131" s="480" t="s">
        <v>497</v>
      </c>
      <c r="D131" s="461" t="str">
        <f>VLOOKUP(C131,' TH ĐG Trình HĐ'!$E$9:$AE$336,18,0)</f>
        <v>A3</v>
      </c>
      <c r="E131" s="461">
        <f>VLOOKUP($C131,' TH ĐG Trình HĐ'!$E$9:$AE$336,19,0)</f>
        <v>8</v>
      </c>
      <c r="F131" s="462" t="str">
        <f t="shared" si="43"/>
        <v>Không hoàn thành</v>
      </c>
      <c r="G131" s="463"/>
      <c r="H131" s="17"/>
      <c r="I131" s="19" t="e">
        <f>VLOOKUP(H131,Sheet1!$B$2:$C$12,2,TRUE)</f>
        <v>#N/A</v>
      </c>
      <c r="J131" s="5"/>
      <c r="K131" s="19" t="e">
        <f>VLOOKUP(J131,Sheet1!$B$2:$C$12,2,TRUE)</f>
        <v>#N/A</v>
      </c>
      <c r="L131" s="5"/>
      <c r="M131" s="19" t="e">
        <f>VLOOKUP(L131,Sheet1!$B$2:$C$12,2,TRUE)</f>
        <v>#N/A</v>
      </c>
      <c r="N131" s="5"/>
      <c r="O131" s="19" t="e">
        <f>VLOOKUP(N131,Sheet1!$B$2:$C$12,2,TRUE)</f>
        <v>#N/A</v>
      </c>
      <c r="P131" s="5"/>
      <c r="Q131" s="19" t="e">
        <f>VLOOKUP(P131,Sheet1!$B$2:$C$12,2,TRUE)</f>
        <v>#N/A</v>
      </c>
      <c r="R131" s="5" t="e">
        <f t="shared" si="30"/>
        <v>#N/A</v>
      </c>
      <c r="S131" s="226">
        <f t="shared" si="45"/>
        <v>0</v>
      </c>
      <c r="T131" s="9" t="e">
        <f t="shared" si="46"/>
        <v>#N/A</v>
      </c>
      <c r="U131" s="5" t="e">
        <f t="shared" si="31"/>
        <v>#N/A</v>
      </c>
      <c r="V131" s="226">
        <f t="shared" si="32"/>
        <v>0</v>
      </c>
      <c r="W131" s="9" t="e">
        <f t="shared" si="48"/>
        <v>#N/A</v>
      </c>
      <c r="X131" s="227"/>
      <c r="Y131" s="9" t="e">
        <f t="shared" si="33"/>
        <v>#N/A</v>
      </c>
      <c r="Z131" s="9">
        <f t="shared" si="42"/>
        <v>0</v>
      </c>
      <c r="AA131" s="9" t="e">
        <f t="shared" si="34"/>
        <v>#N/A</v>
      </c>
      <c r="AB131" s="9" t="e">
        <f t="shared" si="49"/>
        <v>#N/A</v>
      </c>
      <c r="AC131" s="5"/>
      <c r="AD131" s="5"/>
      <c r="AE131" s="9"/>
      <c r="AF131" s="5"/>
      <c r="AG131" s="25"/>
      <c r="AH131" s="25"/>
    </row>
    <row r="132" spans="1:34" s="7" customFormat="1" ht="20.100000000000001" hidden="1" customHeight="1" x14ac:dyDescent="0.25">
      <c r="A132" s="459">
        <f t="shared" si="50"/>
        <v>104</v>
      </c>
      <c r="B132" s="471" t="s">
        <v>227</v>
      </c>
      <c r="C132" s="473" t="s">
        <v>504</v>
      </c>
      <c r="D132" s="461" t="str">
        <f>VLOOKUP(C132,' TH ĐG Trình HĐ'!$E$9:$AE$336,18,0)</f>
        <v>A3</v>
      </c>
      <c r="E132" s="461">
        <f>VLOOKUP($C132,' TH ĐG Trình HĐ'!$E$9:$AE$336,19,0)</f>
        <v>8</v>
      </c>
      <c r="F132" s="462" t="str">
        <f t="shared" si="43"/>
        <v>Không hoàn thành</v>
      </c>
      <c r="G132" s="463"/>
      <c r="H132" s="17"/>
      <c r="I132" s="19" t="e">
        <f>VLOOKUP(H132,Sheet1!$B$2:$C$12,2,TRUE)</f>
        <v>#N/A</v>
      </c>
      <c r="J132" s="5"/>
      <c r="K132" s="19" t="e">
        <f>VLOOKUP(J132,Sheet1!$B$2:$C$12,2,TRUE)</f>
        <v>#N/A</v>
      </c>
      <c r="L132" s="5"/>
      <c r="M132" s="19" t="e">
        <f>VLOOKUP(L132,Sheet1!$B$2:$C$12,2,TRUE)</f>
        <v>#N/A</v>
      </c>
      <c r="N132" s="5"/>
      <c r="O132" s="19" t="e">
        <f>VLOOKUP(N132,Sheet1!$B$2:$C$12,2,TRUE)</f>
        <v>#N/A</v>
      </c>
      <c r="P132" s="5"/>
      <c r="Q132" s="19" t="e">
        <f>VLOOKUP(P132,Sheet1!$B$2:$C$12,2,TRUE)</f>
        <v>#N/A</v>
      </c>
      <c r="R132" s="5" t="e">
        <f t="shared" si="30"/>
        <v>#N/A</v>
      </c>
      <c r="S132" s="226">
        <f t="shared" si="45"/>
        <v>0</v>
      </c>
      <c r="T132" s="9" t="e">
        <f t="shared" si="46"/>
        <v>#N/A</v>
      </c>
      <c r="U132" s="5" t="e">
        <f t="shared" si="31"/>
        <v>#N/A</v>
      </c>
      <c r="V132" s="226">
        <f t="shared" si="32"/>
        <v>0</v>
      </c>
      <c r="W132" s="9" t="e">
        <f t="shared" si="48"/>
        <v>#N/A</v>
      </c>
      <c r="X132" s="227"/>
      <c r="Y132" s="9" t="e">
        <f t="shared" si="33"/>
        <v>#N/A</v>
      </c>
      <c r="Z132" s="9">
        <f t="shared" si="42"/>
        <v>0</v>
      </c>
      <c r="AA132" s="9" t="e">
        <f t="shared" si="34"/>
        <v>#N/A</v>
      </c>
      <c r="AB132" s="9" t="e">
        <f t="shared" si="49"/>
        <v>#N/A</v>
      </c>
      <c r="AC132" s="5"/>
      <c r="AD132" s="5"/>
      <c r="AE132" s="9"/>
      <c r="AF132" s="5"/>
      <c r="AG132" s="25"/>
      <c r="AH132" s="25"/>
    </row>
    <row r="133" spans="1:34" s="7" customFormat="1" ht="20.100000000000001" hidden="1" customHeight="1" x14ac:dyDescent="0.25">
      <c r="A133" s="459">
        <f t="shared" si="50"/>
        <v>105</v>
      </c>
      <c r="B133" s="471" t="s">
        <v>232</v>
      </c>
      <c r="C133" s="473" t="s">
        <v>508</v>
      </c>
      <c r="D133" s="461" t="str">
        <f>VLOOKUP(C133,' TH ĐG Trình HĐ'!$E$9:$AE$336,18,0)</f>
        <v>A3</v>
      </c>
      <c r="E133" s="461">
        <f>VLOOKUP($C133,' TH ĐG Trình HĐ'!$E$9:$AE$336,19,0)</f>
        <v>8</v>
      </c>
      <c r="F133" s="462" t="str">
        <f t="shared" si="43"/>
        <v>Không hoàn thành</v>
      </c>
      <c r="G133" s="463"/>
      <c r="H133" s="17"/>
      <c r="I133" s="19" t="e">
        <f>VLOOKUP(H133,Sheet1!$B$2:$C$12,2,TRUE)</f>
        <v>#N/A</v>
      </c>
      <c r="J133" s="5"/>
      <c r="K133" s="19" t="e">
        <f>VLOOKUP(J133,Sheet1!$B$2:$C$12,2,TRUE)</f>
        <v>#N/A</v>
      </c>
      <c r="L133" s="5"/>
      <c r="M133" s="19" t="e">
        <f>VLOOKUP(L133,Sheet1!$B$2:$C$12,2,TRUE)</f>
        <v>#N/A</v>
      </c>
      <c r="N133" s="5"/>
      <c r="O133" s="19" t="e">
        <f>VLOOKUP(N133,Sheet1!$B$2:$C$12,2,TRUE)</f>
        <v>#N/A</v>
      </c>
      <c r="P133" s="5"/>
      <c r="Q133" s="19" t="e">
        <f>VLOOKUP(P133,Sheet1!$B$2:$C$12,2,TRUE)</f>
        <v>#N/A</v>
      </c>
      <c r="R133" s="5" t="e">
        <f t="shared" si="30"/>
        <v>#N/A</v>
      </c>
      <c r="S133" s="226">
        <f t="shared" si="45"/>
        <v>0</v>
      </c>
      <c r="T133" s="9" t="e">
        <f t="shared" si="46"/>
        <v>#N/A</v>
      </c>
      <c r="U133" s="5" t="e">
        <f t="shared" si="31"/>
        <v>#N/A</v>
      </c>
      <c r="V133" s="226">
        <f t="shared" si="32"/>
        <v>0</v>
      </c>
      <c r="W133" s="9" t="e">
        <f t="shared" si="48"/>
        <v>#N/A</v>
      </c>
      <c r="X133" s="227"/>
      <c r="Y133" s="9" t="e">
        <f t="shared" si="33"/>
        <v>#N/A</v>
      </c>
      <c r="Z133" s="9">
        <f t="shared" si="42"/>
        <v>0</v>
      </c>
      <c r="AA133" s="9" t="e">
        <f t="shared" si="34"/>
        <v>#N/A</v>
      </c>
      <c r="AB133" s="9" t="e">
        <f t="shared" si="49"/>
        <v>#N/A</v>
      </c>
      <c r="AC133" s="5"/>
      <c r="AD133" s="5"/>
      <c r="AE133" s="9"/>
      <c r="AF133" s="5"/>
      <c r="AG133" s="25"/>
      <c r="AH133" s="25"/>
    </row>
    <row r="134" spans="1:34" s="7" customFormat="1" ht="20.100000000000001" hidden="1" customHeight="1" x14ac:dyDescent="0.25">
      <c r="A134" s="459">
        <f t="shared" si="50"/>
        <v>106</v>
      </c>
      <c r="B134" s="471" t="s">
        <v>273</v>
      </c>
      <c r="C134" s="473" t="s">
        <v>509</v>
      </c>
      <c r="D134" s="461" t="str">
        <f>VLOOKUP(C134,' TH ĐG Trình HĐ'!$E$9:$AE$336,18,0)</f>
        <v>A4</v>
      </c>
      <c r="E134" s="461">
        <f>VLOOKUP($C134,' TH ĐG Trình HĐ'!$E$9:$AE$336,19,0)</f>
        <v>7</v>
      </c>
      <c r="F134" s="462" t="str">
        <f t="shared" si="43"/>
        <v>Không hoàn thành</v>
      </c>
      <c r="G134" s="463"/>
      <c r="H134" s="17"/>
      <c r="I134" s="19" t="e">
        <f>VLOOKUP(H134,Sheet1!$B$2:$C$12,2,TRUE)</f>
        <v>#N/A</v>
      </c>
      <c r="J134" s="5"/>
      <c r="K134" s="19" t="e">
        <f>VLOOKUP(J134,Sheet1!$B$2:$C$12,2,TRUE)</f>
        <v>#N/A</v>
      </c>
      <c r="L134" s="5"/>
      <c r="M134" s="19" t="e">
        <f>VLOOKUP(L134,Sheet1!$B$2:$C$12,2,TRUE)</f>
        <v>#N/A</v>
      </c>
      <c r="N134" s="5"/>
      <c r="O134" s="19" t="e">
        <f>VLOOKUP(N134,Sheet1!$B$2:$C$12,2,TRUE)</f>
        <v>#N/A</v>
      </c>
      <c r="P134" s="5"/>
      <c r="Q134" s="19" t="e">
        <f>VLOOKUP(P134,Sheet1!$B$2:$C$12,2,TRUE)</f>
        <v>#N/A</v>
      </c>
      <c r="R134" s="5" t="e">
        <f t="shared" si="30"/>
        <v>#N/A</v>
      </c>
      <c r="S134" s="226">
        <f t="shared" si="45"/>
        <v>0</v>
      </c>
      <c r="T134" s="9" t="e">
        <f t="shared" si="46"/>
        <v>#N/A</v>
      </c>
      <c r="U134" s="5" t="e">
        <f t="shared" si="31"/>
        <v>#N/A</v>
      </c>
      <c r="V134" s="226">
        <f t="shared" si="32"/>
        <v>0</v>
      </c>
      <c r="W134" s="9" t="e">
        <f t="shared" si="48"/>
        <v>#N/A</v>
      </c>
      <c r="X134" s="227"/>
      <c r="Y134" s="9" t="e">
        <f t="shared" si="33"/>
        <v>#N/A</v>
      </c>
      <c r="Z134" s="9">
        <f t="shared" si="42"/>
        <v>0</v>
      </c>
      <c r="AA134" s="9" t="e">
        <f t="shared" si="34"/>
        <v>#N/A</v>
      </c>
      <c r="AB134" s="9" t="e">
        <f t="shared" si="49"/>
        <v>#N/A</v>
      </c>
      <c r="AC134" s="5"/>
      <c r="AD134" s="5"/>
      <c r="AE134" s="9"/>
      <c r="AF134" s="5"/>
      <c r="AG134" s="25"/>
      <c r="AH134" s="25"/>
    </row>
    <row r="135" spans="1:34" s="7" customFormat="1" ht="20.100000000000001" hidden="1" customHeight="1" x14ac:dyDescent="0.25">
      <c r="A135" s="459">
        <f t="shared" si="50"/>
        <v>107</v>
      </c>
      <c r="B135" s="471" t="s">
        <v>196</v>
      </c>
      <c r="C135" s="473" t="s">
        <v>506</v>
      </c>
      <c r="D135" s="461" t="str">
        <f>VLOOKUP(C135,' TH ĐG Trình HĐ'!$E$9:$AE$336,18,0)</f>
        <v>A4</v>
      </c>
      <c r="E135" s="461">
        <f>VLOOKUP($C135,' TH ĐG Trình HĐ'!$E$9:$AE$336,19,0)</f>
        <v>7</v>
      </c>
      <c r="F135" s="462" t="str">
        <f t="shared" si="43"/>
        <v>Không hoàn thành</v>
      </c>
      <c r="G135" s="463"/>
      <c r="H135" s="17"/>
      <c r="I135" s="19" t="e">
        <f>VLOOKUP(H135,Sheet1!$B$2:$C$12,2,TRUE)</f>
        <v>#N/A</v>
      </c>
      <c r="J135" s="5"/>
      <c r="K135" s="19" t="e">
        <f>VLOOKUP(J135,Sheet1!$B$2:$C$12,2,TRUE)</f>
        <v>#N/A</v>
      </c>
      <c r="L135" s="5"/>
      <c r="M135" s="19" t="e">
        <f>VLOOKUP(L135,Sheet1!$B$2:$C$12,2,TRUE)</f>
        <v>#N/A</v>
      </c>
      <c r="N135" s="5"/>
      <c r="O135" s="19" t="e">
        <f>VLOOKUP(N135,Sheet1!$B$2:$C$12,2,TRUE)</f>
        <v>#N/A</v>
      </c>
      <c r="P135" s="5"/>
      <c r="Q135" s="19" t="e">
        <f>VLOOKUP(P135,Sheet1!$B$2:$C$12,2,TRUE)</f>
        <v>#N/A</v>
      </c>
      <c r="R135" s="5" t="e">
        <f t="shared" si="30"/>
        <v>#N/A</v>
      </c>
      <c r="S135" s="226">
        <f t="shared" si="45"/>
        <v>0</v>
      </c>
      <c r="T135" s="9" t="e">
        <f t="shared" si="46"/>
        <v>#N/A</v>
      </c>
      <c r="U135" s="5" t="e">
        <f t="shared" si="31"/>
        <v>#N/A</v>
      </c>
      <c r="V135" s="226">
        <f t="shared" si="32"/>
        <v>0</v>
      </c>
      <c r="W135" s="9" t="e">
        <f t="shared" si="48"/>
        <v>#N/A</v>
      </c>
      <c r="X135" s="227"/>
      <c r="Y135" s="9" t="e">
        <f t="shared" si="33"/>
        <v>#N/A</v>
      </c>
      <c r="Z135" s="9">
        <f t="shared" si="42"/>
        <v>0</v>
      </c>
      <c r="AA135" s="9" t="e">
        <f t="shared" si="34"/>
        <v>#N/A</v>
      </c>
      <c r="AB135" s="9" t="e">
        <f t="shared" si="49"/>
        <v>#N/A</v>
      </c>
      <c r="AC135" s="5"/>
      <c r="AD135" s="5"/>
      <c r="AE135" s="9"/>
      <c r="AF135" s="5"/>
      <c r="AG135" s="25"/>
      <c r="AH135" s="25"/>
    </row>
    <row r="136" spans="1:34" s="7" customFormat="1" ht="20.100000000000001" hidden="1" customHeight="1" x14ac:dyDescent="0.25">
      <c r="A136" s="459">
        <f t="shared" si="50"/>
        <v>108</v>
      </c>
      <c r="B136" s="469" t="s">
        <v>82</v>
      </c>
      <c r="C136" s="480" t="s">
        <v>505</v>
      </c>
      <c r="D136" s="461" t="str">
        <f>VLOOKUP(C136,' TH ĐG Trình HĐ'!$E$9:$AE$336,18,0)</f>
        <v>A4</v>
      </c>
      <c r="E136" s="461">
        <f>VLOOKUP($C136,' TH ĐG Trình HĐ'!$E$9:$AE$336,19,0)</f>
        <v>7</v>
      </c>
      <c r="F136" s="462" t="str">
        <f t="shared" si="43"/>
        <v>Không hoàn thành</v>
      </c>
      <c r="G136" s="463"/>
      <c r="H136" s="17"/>
      <c r="I136" s="19" t="e">
        <f>VLOOKUP(H136,Sheet1!$B$2:$C$12,2,TRUE)</f>
        <v>#N/A</v>
      </c>
      <c r="J136" s="5"/>
      <c r="K136" s="19" t="e">
        <f>VLOOKUP(J136,Sheet1!$B$2:$C$12,2,TRUE)</f>
        <v>#N/A</v>
      </c>
      <c r="L136" s="5"/>
      <c r="M136" s="19" t="e">
        <f>VLOOKUP(L136,Sheet1!$B$2:$C$12,2,TRUE)</f>
        <v>#N/A</v>
      </c>
      <c r="N136" s="5"/>
      <c r="O136" s="19" t="e">
        <f>VLOOKUP(N136,Sheet1!$B$2:$C$12,2,TRUE)</f>
        <v>#N/A</v>
      </c>
      <c r="P136" s="5"/>
      <c r="Q136" s="19" t="e">
        <f>VLOOKUP(P136,Sheet1!$B$2:$C$12,2,TRUE)</f>
        <v>#N/A</v>
      </c>
      <c r="R136" s="5" t="e">
        <f t="shared" si="30"/>
        <v>#N/A</v>
      </c>
      <c r="S136" s="226">
        <f t="shared" si="45"/>
        <v>0</v>
      </c>
      <c r="T136" s="9" t="e">
        <f t="shared" si="46"/>
        <v>#N/A</v>
      </c>
      <c r="U136" s="5" t="e">
        <f t="shared" si="31"/>
        <v>#N/A</v>
      </c>
      <c r="V136" s="226">
        <f t="shared" si="32"/>
        <v>0</v>
      </c>
      <c r="W136" s="9" t="e">
        <f t="shared" si="48"/>
        <v>#N/A</v>
      </c>
      <c r="X136" s="227"/>
      <c r="Y136" s="9" t="e">
        <f t="shared" si="33"/>
        <v>#N/A</v>
      </c>
      <c r="Z136" s="9">
        <f t="shared" si="42"/>
        <v>0</v>
      </c>
      <c r="AA136" s="9" t="e">
        <f t="shared" si="34"/>
        <v>#N/A</v>
      </c>
      <c r="AB136" s="9" t="e">
        <f t="shared" si="49"/>
        <v>#N/A</v>
      </c>
      <c r="AC136" s="5"/>
      <c r="AD136" s="5"/>
      <c r="AE136" s="9"/>
      <c r="AF136" s="5"/>
      <c r="AG136" s="25"/>
      <c r="AH136" s="25"/>
    </row>
    <row r="137" spans="1:34" s="7" customFormat="1" ht="20.100000000000001" hidden="1" customHeight="1" x14ac:dyDescent="0.25">
      <c r="A137" s="459">
        <f t="shared" si="50"/>
        <v>109</v>
      </c>
      <c r="B137" s="463" t="s">
        <v>80</v>
      </c>
      <c r="C137" s="478" t="s">
        <v>494</v>
      </c>
      <c r="D137" s="461" t="str">
        <f>VLOOKUP(C137,' TH ĐG Trình HĐ'!$E$9:$AE$336,18,0)</f>
        <v>A4</v>
      </c>
      <c r="E137" s="461">
        <f>VLOOKUP($C137,' TH ĐG Trình HĐ'!$E$9:$AE$336,19,0)</f>
        <v>7</v>
      </c>
      <c r="F137" s="462" t="str">
        <f t="shared" si="43"/>
        <v>Không hoàn thành</v>
      </c>
      <c r="G137" s="487" t="s">
        <v>1076</v>
      </c>
      <c r="H137" s="17"/>
      <c r="I137" s="19" t="e">
        <f>VLOOKUP(H137,Sheet1!$B$2:$C$12,2,TRUE)</f>
        <v>#N/A</v>
      </c>
      <c r="J137" s="5"/>
      <c r="K137" s="19" t="e">
        <f>VLOOKUP(J137,Sheet1!$B$2:$C$12,2,TRUE)</f>
        <v>#N/A</v>
      </c>
      <c r="L137" s="5"/>
      <c r="M137" s="19" t="e">
        <f>VLOOKUP(L137,Sheet1!$B$2:$C$12,2,TRUE)</f>
        <v>#N/A</v>
      </c>
      <c r="N137" s="5"/>
      <c r="O137" s="19" t="e">
        <f>VLOOKUP(N137,Sheet1!$B$2:$C$12,2,TRUE)</f>
        <v>#N/A</v>
      </c>
      <c r="P137" s="5"/>
      <c r="Q137" s="19" t="e">
        <f>VLOOKUP(P137,Sheet1!$B$2:$C$12,2,TRUE)</f>
        <v>#N/A</v>
      </c>
      <c r="R137" s="5" t="e">
        <f t="shared" si="30"/>
        <v>#N/A</v>
      </c>
      <c r="S137" s="226">
        <f t="shared" si="45"/>
        <v>0</v>
      </c>
      <c r="T137" s="9" t="e">
        <f t="shared" si="46"/>
        <v>#N/A</v>
      </c>
      <c r="U137" s="5" t="e">
        <f t="shared" si="31"/>
        <v>#N/A</v>
      </c>
      <c r="V137" s="226">
        <f t="shared" si="32"/>
        <v>0</v>
      </c>
      <c r="W137" s="9" t="e">
        <f t="shared" si="48"/>
        <v>#N/A</v>
      </c>
      <c r="X137" s="227"/>
      <c r="Y137" s="9" t="e">
        <f t="shared" si="33"/>
        <v>#N/A</v>
      </c>
      <c r="Z137" s="9">
        <f t="shared" si="42"/>
        <v>0</v>
      </c>
      <c r="AA137" s="9" t="e">
        <f t="shared" si="34"/>
        <v>#N/A</v>
      </c>
      <c r="AB137" s="9" t="e">
        <f t="shared" si="49"/>
        <v>#N/A</v>
      </c>
      <c r="AC137" s="5"/>
      <c r="AD137" s="5"/>
      <c r="AE137" s="9"/>
      <c r="AF137" s="5"/>
      <c r="AG137" s="25"/>
      <c r="AH137" s="25"/>
    </row>
    <row r="138" spans="1:34" s="7" customFormat="1" ht="20.100000000000001" hidden="1" customHeight="1" x14ac:dyDescent="0.25">
      <c r="A138" s="459">
        <f t="shared" si="50"/>
        <v>110</v>
      </c>
      <c r="B138" s="469" t="s">
        <v>745</v>
      </c>
      <c r="C138" s="480" t="s">
        <v>746</v>
      </c>
      <c r="D138" s="461" t="e">
        <f>VLOOKUP(C138,' TH ĐG Trình HĐ'!$E$9:$AE$336,18,0)</f>
        <v>#N/A</v>
      </c>
      <c r="E138" s="461" t="e">
        <f>VLOOKUP($C138,' TH ĐG Trình HĐ'!$E$9:$AE$336,19,0)</f>
        <v>#N/A</v>
      </c>
      <c r="F138" s="462" t="e">
        <f t="shared" si="43"/>
        <v>#N/A</v>
      </c>
      <c r="G138" s="479"/>
      <c r="H138" s="17"/>
      <c r="I138" s="19" t="e">
        <f>VLOOKUP(H138,Sheet1!$B$2:$C$12,2,TRUE)</f>
        <v>#N/A</v>
      </c>
      <c r="J138" s="5"/>
      <c r="K138" s="19" t="e">
        <f>VLOOKUP(J138,Sheet1!$B$2:$C$12,2,TRUE)</f>
        <v>#N/A</v>
      </c>
      <c r="L138" s="5"/>
      <c r="M138" s="19" t="e">
        <f>VLOOKUP(L138,Sheet1!$B$2:$C$12,2,TRUE)</f>
        <v>#N/A</v>
      </c>
      <c r="N138" s="5"/>
      <c r="O138" s="19" t="e">
        <f>VLOOKUP(N138,Sheet1!$B$2:$C$12,2,TRUE)</f>
        <v>#N/A</v>
      </c>
      <c r="P138" s="5"/>
      <c r="Q138" s="19" t="e">
        <f>VLOOKUP(P138,Sheet1!$B$2:$C$12,2,TRUE)</f>
        <v>#N/A</v>
      </c>
      <c r="R138" s="5" t="e">
        <f>ROUND(AVERAGE(I138,K138,M138,O138),2)</f>
        <v>#N/A</v>
      </c>
      <c r="S138" s="226">
        <f t="shared" si="45"/>
        <v>0</v>
      </c>
      <c r="T138" s="9" t="e">
        <f t="shared" si="46"/>
        <v>#N/A</v>
      </c>
      <c r="U138" s="5"/>
      <c r="V138" s="226"/>
      <c r="W138" s="9"/>
      <c r="X138" s="227" t="s">
        <v>838</v>
      </c>
      <c r="Y138" s="9" t="e">
        <f t="shared" si="33"/>
        <v>#N/A</v>
      </c>
      <c r="Z138" s="9">
        <f t="shared" si="42"/>
        <v>0</v>
      </c>
      <c r="AA138" s="9" t="e">
        <f t="shared" si="34"/>
        <v>#N/A</v>
      </c>
      <c r="AB138" s="5" t="s">
        <v>799</v>
      </c>
      <c r="AC138" s="5"/>
      <c r="AD138" s="5"/>
      <c r="AE138" s="9"/>
      <c r="AF138" s="5"/>
      <c r="AG138" s="122"/>
      <c r="AH138" s="25"/>
    </row>
    <row r="139" spans="1:34" s="7" customFormat="1" ht="20.100000000000001" hidden="1" customHeight="1" x14ac:dyDescent="0.25">
      <c r="A139" s="459">
        <f t="shared" si="50"/>
        <v>111</v>
      </c>
      <c r="B139" s="469" t="s">
        <v>747</v>
      </c>
      <c r="C139" s="480" t="s">
        <v>748</v>
      </c>
      <c r="D139" s="461" t="str">
        <f>VLOOKUP(C139,' TH ĐG Trình HĐ'!$E$9:$AE$336,18,0)</f>
        <v>A4</v>
      </c>
      <c r="E139" s="461">
        <f>VLOOKUP($C139,' TH ĐG Trình HĐ'!$E$9:$AE$336,19,0)</f>
        <v>7</v>
      </c>
      <c r="F139" s="462" t="str">
        <f t="shared" si="43"/>
        <v>Không hoàn thành</v>
      </c>
      <c r="G139" s="463"/>
      <c r="H139" s="17"/>
      <c r="I139" s="19" t="e">
        <f>VLOOKUP(H139,Sheet1!$B$2:$C$12,2,TRUE)</f>
        <v>#N/A</v>
      </c>
      <c r="J139" s="5"/>
      <c r="K139" s="19" t="e">
        <f>VLOOKUP(J139,Sheet1!$B$2:$C$12,2,TRUE)</f>
        <v>#N/A</v>
      </c>
      <c r="L139" s="5"/>
      <c r="M139" s="19" t="e">
        <f>VLOOKUP(L139,Sheet1!$B$2:$C$12,2,TRUE)</f>
        <v>#N/A</v>
      </c>
      <c r="N139" s="5"/>
      <c r="O139" s="19" t="e">
        <f>VLOOKUP(N139,Sheet1!$B$2:$C$12,2,TRUE)</f>
        <v>#N/A</v>
      </c>
      <c r="P139" s="5"/>
      <c r="Q139" s="19" t="e">
        <f>VLOOKUP(P139,Sheet1!$B$2:$C$12,2,TRUE)</f>
        <v>#N/A</v>
      </c>
      <c r="R139" s="5" t="e">
        <f t="shared" si="30"/>
        <v>#N/A</v>
      </c>
      <c r="S139" s="226">
        <f t="shared" si="45"/>
        <v>0</v>
      </c>
      <c r="T139" s="9" t="e">
        <f t="shared" si="46"/>
        <v>#N/A</v>
      </c>
      <c r="U139" s="5" t="e">
        <f t="shared" si="31"/>
        <v>#N/A</v>
      </c>
      <c r="V139" s="226">
        <f t="shared" si="32"/>
        <v>0</v>
      </c>
      <c r="W139" s="9" t="e">
        <f t="shared" ref="W139:W194" si="51">IF(V139&gt;=3,"Không hoàn thành",IF(AND($U139&gt;=8,$U139&lt;=10,V139=0),"Xuất sắc",IF(AND($U139&gt;=8,$U139&lt;=10,V139=1),"Tốt",IF(AND($U139&gt;=8,$U139&lt;=10,V139=2),"Hoàn thành",IF(AND($U139&gt;6,$U139&lt;8,V139&lt;=1),"Tốt",IF(AND($U139&gt;6,$U139&lt;8,V139=2),"Hoàn thành",IF(AND($U139&gt;=5,$U139&lt;=6,V139&lt;=2),"Hoàn thành",IF(AND($U139&lt;5,V139&gt;3),"Không hoàn thành",""))))))))</f>
        <v>#N/A</v>
      </c>
      <c r="X139" s="227"/>
      <c r="Y139" s="9" t="e">
        <f t="shared" si="33"/>
        <v>#N/A</v>
      </c>
      <c r="Z139" s="9">
        <f t="shared" si="42"/>
        <v>0</v>
      </c>
      <c r="AA139" s="9" t="e">
        <f t="shared" si="34"/>
        <v>#N/A</v>
      </c>
      <c r="AB139" s="9" t="e">
        <f t="shared" ref="AB139:AB154" si="52">IF($Z139=1,"Không đạt LĐTT",IF(OR($AA139= "Xuất sắc", $AA139="Tốt"),"Đạt LĐTT","Không đạt LĐTT"))</f>
        <v>#N/A</v>
      </c>
      <c r="AC139" s="5"/>
      <c r="AD139" s="5"/>
      <c r="AE139" s="9"/>
      <c r="AF139" s="5"/>
      <c r="AG139" s="26"/>
      <c r="AH139" s="26"/>
    </row>
    <row r="140" spans="1:34" s="7" customFormat="1" ht="20.100000000000001" hidden="1" customHeight="1" x14ac:dyDescent="0.25">
      <c r="A140" s="459">
        <f t="shared" si="50"/>
        <v>112</v>
      </c>
      <c r="B140" s="469" t="s">
        <v>749</v>
      </c>
      <c r="C140" s="480" t="s">
        <v>750</v>
      </c>
      <c r="D140" s="461" t="str">
        <f>VLOOKUP(C140,' TH ĐG Trình HĐ'!$E$9:$AE$336,18,0)</f>
        <v>A4</v>
      </c>
      <c r="E140" s="461">
        <f>VLOOKUP($C140,' TH ĐG Trình HĐ'!$E$9:$AE$336,19,0)</f>
        <v>7</v>
      </c>
      <c r="F140" s="462" t="str">
        <f t="shared" si="43"/>
        <v>Không hoàn thành</v>
      </c>
      <c r="G140" s="463"/>
      <c r="H140" s="17"/>
      <c r="I140" s="19" t="e">
        <f>VLOOKUP(H140,Sheet1!$B$2:$C$12,2,TRUE)</f>
        <v>#N/A</v>
      </c>
      <c r="J140" s="5"/>
      <c r="K140" s="19" t="e">
        <f>VLOOKUP(J140,Sheet1!$B$2:$C$12,2,TRUE)</f>
        <v>#N/A</v>
      </c>
      <c r="L140" s="5"/>
      <c r="M140" s="19" t="e">
        <f>VLOOKUP(L140,Sheet1!$B$2:$C$12,2,TRUE)</f>
        <v>#N/A</v>
      </c>
      <c r="N140" s="5"/>
      <c r="O140" s="19" t="e">
        <f>VLOOKUP(N140,Sheet1!$B$2:$C$12,2,TRUE)</f>
        <v>#N/A</v>
      </c>
      <c r="P140" s="5"/>
      <c r="Q140" s="19" t="e">
        <f>VLOOKUP(P140,Sheet1!$B$2:$C$12,2,TRUE)</f>
        <v>#N/A</v>
      </c>
      <c r="R140" s="5" t="e">
        <f t="shared" si="30"/>
        <v>#N/A</v>
      </c>
      <c r="S140" s="226">
        <f t="shared" si="45"/>
        <v>0</v>
      </c>
      <c r="T140" s="9" t="e">
        <f t="shared" si="46"/>
        <v>#N/A</v>
      </c>
      <c r="U140" s="5" t="e">
        <f t="shared" si="31"/>
        <v>#N/A</v>
      </c>
      <c r="V140" s="226">
        <f t="shared" si="32"/>
        <v>0</v>
      </c>
      <c r="W140" s="9" t="e">
        <f t="shared" si="51"/>
        <v>#N/A</v>
      </c>
      <c r="X140" s="227"/>
      <c r="Y140" s="9" t="e">
        <f t="shared" si="33"/>
        <v>#N/A</v>
      </c>
      <c r="Z140" s="9">
        <f t="shared" si="42"/>
        <v>0</v>
      </c>
      <c r="AA140" s="9" t="e">
        <f t="shared" si="34"/>
        <v>#N/A</v>
      </c>
      <c r="AB140" s="9" t="e">
        <f t="shared" si="52"/>
        <v>#N/A</v>
      </c>
      <c r="AC140" s="5"/>
      <c r="AD140" s="5"/>
      <c r="AE140" s="9"/>
      <c r="AF140" s="5"/>
      <c r="AG140" s="25"/>
      <c r="AH140" s="25"/>
    </row>
    <row r="141" spans="1:34" s="7" customFormat="1" ht="20.100000000000001" hidden="1" customHeight="1" x14ac:dyDescent="0.25">
      <c r="A141" s="459">
        <f t="shared" si="50"/>
        <v>113</v>
      </c>
      <c r="B141" s="469" t="s">
        <v>982</v>
      </c>
      <c r="C141" s="481" t="s">
        <v>983</v>
      </c>
      <c r="D141" s="461" t="str">
        <f>VLOOKUP(C141,' TH ĐG Trình HĐ'!$E$9:$AE$336,18,0)</f>
        <v>A4</v>
      </c>
      <c r="E141" s="461">
        <f>VLOOKUP($C141,' TH ĐG Trình HĐ'!$E$9:$AE$336,19,0)</f>
        <v>7</v>
      </c>
      <c r="F141" s="462" t="str">
        <f t="shared" si="43"/>
        <v>Không hoàn thành</v>
      </c>
      <c r="G141" s="463"/>
      <c r="H141" s="17"/>
      <c r="I141" s="19" t="e">
        <f>VLOOKUP(H141,Sheet1!$B$2:$C$12,2,TRUE)</f>
        <v>#N/A</v>
      </c>
      <c r="J141" s="5"/>
      <c r="K141" s="19" t="e">
        <f>VLOOKUP(J141,Sheet1!$B$2:$C$12,2,TRUE)</f>
        <v>#N/A</v>
      </c>
      <c r="L141" s="5"/>
      <c r="M141" s="19" t="e">
        <f>VLOOKUP(L141,Sheet1!$B$2:$C$12,2,TRUE)</f>
        <v>#N/A</v>
      </c>
      <c r="N141" s="5"/>
      <c r="O141" s="19" t="e">
        <f>VLOOKUP(N141,Sheet1!$B$2:$C$12,2,TRUE)</f>
        <v>#N/A</v>
      </c>
      <c r="P141" s="5"/>
      <c r="Q141" s="19" t="e">
        <f>VLOOKUP(P141,Sheet1!$B$2:$C$12,2,TRUE)</f>
        <v>#N/A</v>
      </c>
      <c r="R141" s="5" t="e">
        <f t="shared" si="30"/>
        <v>#N/A</v>
      </c>
      <c r="S141" s="226">
        <f t="shared" si="45"/>
        <v>0</v>
      </c>
      <c r="T141" s="9" t="e">
        <f t="shared" si="46"/>
        <v>#N/A</v>
      </c>
      <c r="U141" s="5" t="e">
        <f t="shared" si="31"/>
        <v>#N/A</v>
      </c>
      <c r="V141" s="226">
        <f t="shared" si="32"/>
        <v>0</v>
      </c>
      <c r="W141" s="9" t="e">
        <f t="shared" si="51"/>
        <v>#N/A</v>
      </c>
      <c r="X141" s="227"/>
      <c r="Y141" s="9" t="e">
        <f t="shared" si="33"/>
        <v>#N/A</v>
      </c>
      <c r="Z141" s="9">
        <f t="shared" si="42"/>
        <v>0</v>
      </c>
      <c r="AA141" s="9" t="e">
        <f t="shared" si="34"/>
        <v>#N/A</v>
      </c>
      <c r="AB141" s="9" t="e">
        <f t="shared" si="52"/>
        <v>#N/A</v>
      </c>
      <c r="AC141" s="5"/>
      <c r="AD141" s="5"/>
      <c r="AE141" s="9"/>
      <c r="AF141" s="5"/>
      <c r="AG141" s="25"/>
      <c r="AH141" s="25"/>
    </row>
    <row r="142" spans="1:34" s="7" customFormat="1" ht="33" customHeight="1" x14ac:dyDescent="0.25">
      <c r="A142" s="453" t="s">
        <v>908</v>
      </c>
      <c r="B142" s="454" t="s">
        <v>909</v>
      </c>
      <c r="C142" s="455"/>
      <c r="D142" s="455"/>
      <c r="E142" s="456"/>
      <c r="F142" s="457">
        <f>COUNTA($F$144:$F$176)</f>
        <v>33</v>
      </c>
      <c r="G142" s="458" t="str">
        <f xml:space="preserve"> (COUNTIF($F$144:$F$176, "Hoàn thành xuất sắc nhiệm vụ") &amp; " Xuất sắc") &amp;" + "&amp; (COUNTIF($F$144:$F$176, "Hoàn thành tốt nhiệm vụ") &amp; " Tốt")&amp;" + "&amp; (COUNTIF($F$144:$F$176, "Không xếp loại") &amp; " KXL")</f>
        <v>0 Xuất sắc + 0 Tốt + 1 KXL</v>
      </c>
      <c r="H142" s="224"/>
      <c r="I142" s="8"/>
      <c r="J142" s="224"/>
      <c r="K142" s="8"/>
      <c r="L142" s="224"/>
      <c r="M142" s="8"/>
      <c r="N142" s="224"/>
      <c r="O142" s="8"/>
      <c r="P142" s="224"/>
      <c r="Q142" s="8"/>
      <c r="R142" s="224"/>
      <c r="S142" s="277"/>
      <c r="T142" s="224"/>
      <c r="U142" s="224"/>
      <c r="V142" s="277"/>
      <c r="W142" s="224"/>
      <c r="X142" s="225"/>
      <c r="Y142" s="8"/>
      <c r="Z142" s="224"/>
      <c r="AA142" s="8"/>
      <c r="AB142" s="224"/>
      <c r="AC142" s="8"/>
      <c r="AD142" s="224"/>
      <c r="AE142" s="8"/>
      <c r="AF142" s="224"/>
      <c r="AG142" s="43"/>
      <c r="AH142" s="43"/>
    </row>
    <row r="143" spans="1:34" s="7" customFormat="1" ht="24.95" hidden="1" customHeight="1" x14ac:dyDescent="0.25">
      <c r="A143" s="448" t="s">
        <v>859</v>
      </c>
      <c r="B143" s="449" t="s">
        <v>860</v>
      </c>
      <c r="C143" s="448"/>
      <c r="D143" s="5"/>
      <c r="E143" s="226"/>
      <c r="F143" s="450"/>
      <c r="G143" s="451"/>
      <c r="H143" s="19"/>
      <c r="I143" s="19" t="e">
        <f>VLOOKUP(H143,Sheet1!$B$2:$C$12,2,TRUE)</f>
        <v>#N/A</v>
      </c>
      <c r="J143" s="5"/>
      <c r="K143" s="19" t="e">
        <f>VLOOKUP(J143,Sheet1!$B$2:$C$12,2,TRUE)</f>
        <v>#N/A</v>
      </c>
      <c r="L143" s="5"/>
      <c r="M143" s="19" t="e">
        <f>VLOOKUP(L143,Sheet1!$B$2:$C$12,2,TRUE)</f>
        <v>#N/A</v>
      </c>
      <c r="N143" s="5"/>
      <c r="O143" s="19" t="e">
        <f>VLOOKUP(N143,Sheet1!$B$2:$C$12,2,TRUE)</f>
        <v>#N/A</v>
      </c>
      <c r="P143" s="5"/>
      <c r="Q143" s="19" t="e">
        <f>VLOOKUP(P143,Sheet1!$B$2:$C$12,2,TRUE)</f>
        <v>#N/A</v>
      </c>
      <c r="R143" s="5" t="e">
        <f t="shared" si="30"/>
        <v>#N/A</v>
      </c>
      <c r="S143" s="226">
        <f t="shared" si="45"/>
        <v>0</v>
      </c>
      <c r="T143" s="9" t="e">
        <f t="shared" si="46"/>
        <v>#N/A</v>
      </c>
      <c r="U143" s="5" t="e">
        <f t="shared" si="31"/>
        <v>#N/A</v>
      </c>
      <c r="V143" s="226">
        <f t="shared" si="32"/>
        <v>0</v>
      </c>
      <c r="W143" s="9" t="e">
        <f t="shared" si="51"/>
        <v>#N/A</v>
      </c>
      <c r="X143" s="227"/>
      <c r="Y143" s="9" t="e">
        <f t="shared" si="33"/>
        <v>#N/A</v>
      </c>
      <c r="Z143" s="9">
        <f t="shared" ref="Z143:Z175" si="53">COUNTIF(D143:O143,"D")*1</f>
        <v>0</v>
      </c>
      <c r="AA143" s="9" t="e">
        <f t="shared" si="34"/>
        <v>#N/A</v>
      </c>
      <c r="AB143" s="9" t="e">
        <f t="shared" si="52"/>
        <v>#N/A</v>
      </c>
      <c r="AC143" s="5"/>
      <c r="AD143" s="5"/>
      <c r="AE143" s="9"/>
      <c r="AF143" s="5"/>
      <c r="AG143" s="25"/>
      <c r="AH143" s="25"/>
    </row>
    <row r="144" spans="1:34" s="7" customFormat="1" ht="20.100000000000001" hidden="1" customHeight="1" x14ac:dyDescent="0.25">
      <c r="A144" s="86">
        <f>A141+1</f>
        <v>114</v>
      </c>
      <c r="B144" s="260" t="s">
        <v>6</v>
      </c>
      <c r="C144" s="17" t="s">
        <v>823</v>
      </c>
      <c r="D144" s="5" t="str">
        <f>VLOOKUP(C144,' TH ĐG Trình HĐ'!$E$9:$AE$336,18,0)</f>
        <v>A2</v>
      </c>
      <c r="E144" s="5">
        <f>VLOOKUP($C144,' TH ĐG Trình HĐ'!$E$9:$AE$336,19,0)</f>
        <v>9</v>
      </c>
      <c r="F144" s="9" t="str">
        <f t="shared" ref="F144:F175" si="54">IF(E144&gt;=3,"Không hoàn thành",IF(AND($D144&gt;=8,$D144&lt;=10,E144=0),"Hoàn thành xuất sắc nhiệm vụ",IF(AND($D144&gt;=8,$D144&lt;=10,E144=1),"Hoàn thành tốt nhiệm vụ",IF(AND($D144&gt;=8,$D144&lt;=10,E144=2),"Hoàn thành nhiệm vụ",IF(AND($D144&gt;6,$D144&lt;8,E144&lt;=1),"Hoàn thành tốt nhiệm vụ",IF(AND($D144&gt;6,$D144&lt;8,E144=2),"Hoàn thành nhiệm vụ",IF(AND($D144&gt;=5,$D144&lt;=6,E144&lt;=2),"Hoàn thành",IF(AND($D144&lt;5,E144&gt;3),"Không hoàn thành",""))))))))</f>
        <v>Không hoàn thành</v>
      </c>
      <c r="G144" s="10"/>
      <c r="H144" s="17"/>
      <c r="I144" s="19" t="e">
        <f>VLOOKUP(H144,Sheet1!$B$2:$C$12,2,TRUE)</f>
        <v>#N/A</v>
      </c>
      <c r="J144" s="5"/>
      <c r="K144" s="19" t="e">
        <f>VLOOKUP(J144,Sheet1!$B$2:$C$12,2,TRUE)</f>
        <v>#N/A</v>
      </c>
      <c r="L144" s="5"/>
      <c r="M144" s="19" t="e">
        <f>VLOOKUP(L144,Sheet1!$B$2:$C$12,2,TRUE)</f>
        <v>#N/A</v>
      </c>
      <c r="N144" s="5"/>
      <c r="O144" s="19" t="e">
        <f>VLOOKUP(N144,Sheet1!$B$2:$C$12,2,TRUE)</f>
        <v>#N/A</v>
      </c>
      <c r="P144" s="5"/>
      <c r="Q144" s="19" t="e">
        <f>VLOOKUP(P144,Sheet1!$B$2:$C$12,2,TRUE)</f>
        <v>#N/A</v>
      </c>
      <c r="R144" s="5" t="e">
        <f>ROUND(AVERAGE(I144,K144,M144,O144),2)</f>
        <v>#N/A</v>
      </c>
      <c r="S144" s="226">
        <f>COUNTIF(H144:P144,"C*")*1+COUNTIF(H144:P144,"D")*2+COUNTIF(H144:P144,"E")*3</f>
        <v>0</v>
      </c>
      <c r="T144" s="9" t="e">
        <f>IF(S144&gt;=3,"Không hoàn thành",IF(AND($R144&gt;=8,$R144&lt;=10,S144=0),"Xuất sắc",IF(AND($R144&gt;=8,$R144&lt;=10,S144=1),"Tốt",IF(AND($R144&gt;=8,$R144&lt;=10,S144=2),"Hoàn thành",IF(AND($R144&gt;6,$R144&lt;8,S144&lt;=1),"Tốt",IF(AND($R144&gt;6,$R144&lt;8,S144=2),"Hoàn thành",IF(AND($R144&gt;=5,$R144&lt;=6,S144&lt;=2),"Hoàn thành",IF(AND($R144&lt;5,S144&gt;3),"Không hoàn thành",""))))))))</f>
        <v>#N/A</v>
      </c>
      <c r="U144" s="5" t="e">
        <f>ROUND(AVERAGE(I144,K144,M144,O144,Q144),2)</f>
        <v>#N/A</v>
      </c>
      <c r="V144" s="226">
        <f>COUNTIF(H144:Q144,"C*")*1+COUNTIF(H144:Q144,"D")*2+COUNTIF(H144:Q144,"E")*3</f>
        <v>0</v>
      </c>
      <c r="W144" s="9" t="e">
        <f>IF(V144&gt;=3,"Không hoàn thành",IF(AND($U144&gt;=8,$U144&lt;=10,V144=0),"Xuất sắc",IF(AND($U144&gt;=8,$U144&lt;=10,V144=1),"Tốt",IF(AND($U144&gt;=8,$U144&lt;=10,V144=2),"Hoàn thành",IF(AND($U144&gt;6,$U144&lt;8,V144&lt;=1),"Tốt",IF(AND($U144&gt;6,$U144&lt;8,V144=2),"Hoàn thành",IF(AND($U144&gt;=5,$U144&lt;=6,V144&lt;=2),"Hoàn thành",IF(AND($U144&lt;5,V144&gt;3),"Không hoàn thành",""))))))))</f>
        <v>#N/A</v>
      </c>
      <c r="X144" s="227"/>
      <c r="Y144" s="9" t="e">
        <f>ROUND(AVERAGE(D144,R144),2)</f>
        <v>#N/A</v>
      </c>
      <c r="Z144" s="9">
        <f t="shared" si="53"/>
        <v>0</v>
      </c>
      <c r="AA144" s="9" t="e">
        <f>IF($Y144&gt;=8,"Xuất sắc",IF($Y144&gt;6,"Tốt",IF($Y144&gt;=5,"Hoàn thành","Không hoàn thành")))</f>
        <v>#N/A</v>
      </c>
      <c r="AB144" s="9" t="e">
        <f>IF($Z144=1,"Không đạt LĐTT",IF(OR($AA144= "Xuất sắc", $AA144="Tốt"),"Đạt LĐTT","Không đạt LĐTT"))</f>
        <v>#N/A</v>
      </c>
      <c r="AC144" s="5"/>
      <c r="AD144" s="5"/>
      <c r="AE144" s="9"/>
      <c r="AF144" s="5"/>
      <c r="AG144" s="25"/>
      <c r="AH144" s="25"/>
    </row>
    <row r="145" spans="1:34" s="7" customFormat="1" ht="20.100000000000001" hidden="1" customHeight="1" x14ac:dyDescent="0.25">
      <c r="A145" s="86">
        <f>A144+1</f>
        <v>115</v>
      </c>
      <c r="B145" s="80" t="s">
        <v>95</v>
      </c>
      <c r="C145" s="267" t="s">
        <v>515</v>
      </c>
      <c r="D145" s="5" t="str">
        <f>VLOOKUP(C145,' TH ĐG Trình HĐ'!$E$9:$AE$336,18,0)</f>
        <v>A3</v>
      </c>
      <c r="E145" s="5">
        <f>VLOOKUP($C145,' TH ĐG Trình HĐ'!$E$9:$AE$336,19,0)</f>
        <v>8</v>
      </c>
      <c r="F145" s="9" t="str">
        <f t="shared" si="54"/>
        <v>Không hoàn thành</v>
      </c>
      <c r="G145" s="82"/>
      <c r="H145" s="17"/>
      <c r="I145" s="19" t="e">
        <f>VLOOKUP(H145,Sheet1!$B$2:$C$12,2,TRUE)</f>
        <v>#N/A</v>
      </c>
      <c r="J145" s="5"/>
      <c r="K145" s="19" t="e">
        <f>VLOOKUP(J145,Sheet1!$B$2:$C$12,2,TRUE)</f>
        <v>#N/A</v>
      </c>
      <c r="L145" s="5"/>
      <c r="M145" s="19" t="e">
        <f>VLOOKUP(L145,Sheet1!$B$2:$C$12,2,TRUE)</f>
        <v>#N/A</v>
      </c>
      <c r="N145" s="5"/>
      <c r="O145" s="19" t="e">
        <f>VLOOKUP(N145,Sheet1!$B$2:$C$12,2,TRUE)</f>
        <v>#N/A</v>
      </c>
      <c r="P145" s="5"/>
      <c r="Q145" s="19" t="e">
        <f>VLOOKUP(P145,Sheet1!$B$2:$C$12,2,TRUE)</f>
        <v>#N/A</v>
      </c>
      <c r="R145" s="5" t="e">
        <f>ROUND(AVERAGE(I145,K145,M145,O145),2)</f>
        <v>#N/A</v>
      </c>
      <c r="S145" s="226">
        <f>COUNTIF(H145:P145,"C*")*1+COUNTIF(H145:P145,"D")*2+COUNTIF(H145:P145,"E")*3</f>
        <v>0</v>
      </c>
      <c r="T145" s="9" t="e">
        <f>IF(S145&gt;=3,"Không hoàn thành",IF(AND($R145&gt;=8,$R145&lt;=10,S145=0),"Xuất sắc",IF(AND($R145&gt;=8,$R145&lt;=10,S145=1),"Tốt",IF(AND($R145&gt;=8,$R145&lt;=10,S145=2),"Hoàn thành",IF(AND($R145&gt;6,$R145&lt;8,S145&lt;=1),"Tốt",IF(AND($R145&gt;6,$R145&lt;8,S145=2),"Hoàn thành",IF(AND($R145&gt;=5,$R145&lt;=6,S145&lt;=2),"Hoàn thành",IF(AND($R145&lt;5,S145&gt;3),"Không hoàn thành",""))))))))</f>
        <v>#N/A</v>
      </c>
      <c r="U145" s="5" t="e">
        <f>ROUND(AVERAGE(I145,K145,M145,O145,Q145),2)</f>
        <v>#N/A</v>
      </c>
      <c r="V145" s="226">
        <f>COUNTIF(H145:Q145,"C*")*1+COUNTIF(H145:Q145,"D")*2+COUNTIF(H145:Q145,"E")*3</f>
        <v>0</v>
      </c>
      <c r="W145" s="9" t="e">
        <f>IF(V145&gt;=3,"Không hoàn thành",IF(AND($U145&gt;=8,$U145&lt;=10,V145=0),"Xuất sắc",IF(AND($U145&gt;=8,$U145&lt;=10,V145=1),"Tốt",IF(AND($U145&gt;=8,$U145&lt;=10,V145=2),"Hoàn thành",IF(AND($U145&gt;6,$U145&lt;8,V145&lt;=1),"Tốt",IF(AND($U145&gt;6,$U145&lt;8,V145=2),"Hoàn thành",IF(AND($U145&gt;=5,$U145&lt;=6,V145&lt;=2),"Hoàn thành",IF(AND($U145&lt;5,V145&gt;3),"Không hoàn thành",""))))))))</f>
        <v>#N/A</v>
      </c>
      <c r="X145" s="227"/>
      <c r="Y145" s="9" t="e">
        <f>ROUND(AVERAGE(D145,R145),2)</f>
        <v>#N/A</v>
      </c>
      <c r="Z145" s="9">
        <f t="shared" si="53"/>
        <v>0</v>
      </c>
      <c r="AA145" s="9" t="e">
        <f>IF($Y145&gt;=8,"Xuất sắc",IF($Y145&gt;6,"Tốt",IF($Y145&gt;=5,"Hoàn thành","Không hoàn thành")))</f>
        <v>#N/A</v>
      </c>
      <c r="AB145" s="9" t="e">
        <f>IF($Z145=1,"Không đạt LĐTT",IF(OR($AA145= "Xuất sắc", $AA145="Tốt"),"Đạt LĐTT","Không đạt LĐTT"))</f>
        <v>#N/A</v>
      </c>
      <c r="AC145" s="12"/>
      <c r="AD145" s="5"/>
      <c r="AE145" s="9"/>
      <c r="AF145" s="5"/>
      <c r="AG145" s="29"/>
      <c r="AH145" s="29"/>
    </row>
    <row r="146" spans="1:34" s="7" customFormat="1" ht="32.25" hidden="1" customHeight="1" x14ac:dyDescent="0.25">
      <c r="A146" s="86">
        <f t="shared" ref="A146:A176" si="55">A145+1</f>
        <v>116</v>
      </c>
      <c r="B146" s="80" t="s">
        <v>102</v>
      </c>
      <c r="C146" s="86" t="s">
        <v>516</v>
      </c>
      <c r="D146" s="5" t="str">
        <f>VLOOKUP(C146,' TH ĐG Trình HĐ'!$E$9:$AE$336,18,0)</f>
        <v>A4</v>
      </c>
      <c r="E146" s="5">
        <f>VLOOKUP($C146,' TH ĐG Trình HĐ'!$E$9:$AE$336,19,0)</f>
        <v>7</v>
      </c>
      <c r="F146" s="9" t="str">
        <f t="shared" si="54"/>
        <v>Không hoàn thành</v>
      </c>
      <c r="G146" s="488" t="s">
        <v>1083</v>
      </c>
      <c r="H146" s="17"/>
      <c r="I146" s="19" t="e">
        <f>VLOOKUP(H146,Sheet1!$B$2:$C$12,2,TRUE)</f>
        <v>#N/A</v>
      </c>
      <c r="J146" s="5"/>
      <c r="K146" s="19" t="e">
        <f>VLOOKUP(J146,Sheet1!$B$2:$C$12,2,TRUE)</f>
        <v>#N/A</v>
      </c>
      <c r="L146" s="5"/>
      <c r="M146" s="19" t="e">
        <f>VLOOKUP(L146,Sheet1!$B$2:$C$12,2,TRUE)</f>
        <v>#N/A</v>
      </c>
      <c r="N146" s="5"/>
      <c r="O146" s="19" t="e">
        <f>VLOOKUP(N146,Sheet1!$B$2:$C$12,2,TRUE)</f>
        <v>#N/A</v>
      </c>
      <c r="P146" s="5"/>
      <c r="Q146" s="19" t="e">
        <f>VLOOKUP(P146,Sheet1!$B$2:$C$12,2,TRUE)</f>
        <v>#N/A</v>
      </c>
      <c r="R146" s="5" t="e">
        <f t="shared" ref="R146:R211" si="56">ROUND(AVERAGE(I146,K146,M146,O146),2)</f>
        <v>#N/A</v>
      </c>
      <c r="S146" s="226">
        <f t="shared" si="45"/>
        <v>0</v>
      </c>
      <c r="T146" s="9" t="e">
        <f t="shared" si="46"/>
        <v>#N/A</v>
      </c>
      <c r="U146" s="5" t="e">
        <f t="shared" ref="U146:U211" si="57">ROUND(AVERAGE(I146,K146,M146,O146,Q146),2)</f>
        <v>#N/A</v>
      </c>
      <c r="V146" s="226">
        <f t="shared" ref="V146:V211" si="58">COUNTIF(H146:Q146,"C*")*1+COUNTIF(H146:Q146,"D")*2+COUNTIF(H146:Q146,"E")*3</f>
        <v>0</v>
      </c>
      <c r="W146" s="9" t="e">
        <f t="shared" si="51"/>
        <v>#N/A</v>
      </c>
      <c r="X146" s="227"/>
      <c r="Y146" s="9" t="e">
        <f t="shared" ref="Y146:Y196" si="59">ROUND(AVERAGE(D146,R146),2)</f>
        <v>#N/A</v>
      </c>
      <c r="Z146" s="9">
        <f t="shared" si="53"/>
        <v>0</v>
      </c>
      <c r="AA146" s="9" t="e">
        <f t="shared" ref="AA146:AA196" si="60">IF($Y146&gt;=8,"Xuất sắc",IF($Y146&gt;6,"Tốt",IF($Y146&gt;=5,"Hoàn thành","Không hoàn thành")))</f>
        <v>#N/A</v>
      </c>
      <c r="AB146" s="9" t="e">
        <f t="shared" si="52"/>
        <v>#N/A</v>
      </c>
      <c r="AC146" s="5"/>
      <c r="AD146" s="5"/>
      <c r="AE146" s="9"/>
      <c r="AF146" s="5"/>
      <c r="AG146" s="28"/>
      <c r="AH146" s="28"/>
    </row>
    <row r="147" spans="1:34" s="7" customFormat="1" ht="20.100000000000001" hidden="1" customHeight="1" x14ac:dyDescent="0.25">
      <c r="A147" s="86">
        <f t="shared" si="55"/>
        <v>117</v>
      </c>
      <c r="B147" s="80" t="s">
        <v>100</v>
      </c>
      <c r="C147" s="267" t="s">
        <v>525</v>
      </c>
      <c r="D147" s="5" t="str">
        <f>VLOOKUP(C147,' TH ĐG Trình HĐ'!$E$9:$AE$336,18,0)</f>
        <v>A4</v>
      </c>
      <c r="E147" s="5">
        <f>VLOOKUP($C147,' TH ĐG Trình HĐ'!$E$9:$AE$336,19,0)</f>
        <v>7</v>
      </c>
      <c r="F147" s="9" t="str">
        <f t="shared" si="54"/>
        <v>Không hoàn thành</v>
      </c>
      <c r="G147" s="488" t="s">
        <v>1076</v>
      </c>
      <c r="H147" s="17"/>
      <c r="I147" s="19" t="e">
        <f>VLOOKUP(H147,Sheet1!$B$2:$C$12,2,TRUE)</f>
        <v>#N/A</v>
      </c>
      <c r="J147" s="5"/>
      <c r="K147" s="19" t="e">
        <f>VLOOKUP(J147,Sheet1!$B$2:$C$12,2,TRUE)</f>
        <v>#N/A</v>
      </c>
      <c r="L147" s="5"/>
      <c r="M147" s="19" t="e">
        <f>VLOOKUP(L147,Sheet1!$B$2:$C$12,2,TRUE)</f>
        <v>#N/A</v>
      </c>
      <c r="N147" s="5"/>
      <c r="O147" s="19" t="e">
        <f>VLOOKUP(N147,Sheet1!$B$2:$C$12,2,TRUE)</f>
        <v>#N/A</v>
      </c>
      <c r="P147" s="5"/>
      <c r="Q147" s="19" t="e">
        <f>VLOOKUP(P147,Sheet1!$B$2:$C$12,2,TRUE)</f>
        <v>#N/A</v>
      </c>
      <c r="R147" s="5" t="e">
        <f t="shared" si="56"/>
        <v>#N/A</v>
      </c>
      <c r="S147" s="226">
        <f t="shared" si="45"/>
        <v>0</v>
      </c>
      <c r="T147" s="9" t="e">
        <f t="shared" si="46"/>
        <v>#N/A</v>
      </c>
      <c r="U147" s="5" t="e">
        <f t="shared" si="57"/>
        <v>#N/A</v>
      </c>
      <c r="V147" s="226">
        <f t="shared" si="58"/>
        <v>0</v>
      </c>
      <c r="W147" s="9" t="e">
        <f t="shared" si="51"/>
        <v>#N/A</v>
      </c>
      <c r="X147" s="227"/>
      <c r="Y147" s="9" t="e">
        <f t="shared" si="59"/>
        <v>#N/A</v>
      </c>
      <c r="Z147" s="9">
        <f t="shared" si="53"/>
        <v>0</v>
      </c>
      <c r="AA147" s="9" t="e">
        <f t="shared" si="60"/>
        <v>#N/A</v>
      </c>
      <c r="AB147" s="9" t="e">
        <f t="shared" si="52"/>
        <v>#N/A</v>
      </c>
      <c r="AC147" s="5"/>
      <c r="AD147" s="5"/>
      <c r="AE147" s="9"/>
      <c r="AF147" s="5"/>
      <c r="AG147" s="25"/>
      <c r="AH147" s="25"/>
    </row>
    <row r="148" spans="1:34" s="7" customFormat="1" ht="20.100000000000001" hidden="1" customHeight="1" x14ac:dyDescent="0.25">
      <c r="A148" s="86">
        <f t="shared" si="55"/>
        <v>118</v>
      </c>
      <c r="B148" s="80" t="s">
        <v>63</v>
      </c>
      <c r="C148" s="267" t="s">
        <v>541</v>
      </c>
      <c r="D148" s="5" t="str">
        <f>VLOOKUP(C148,' TH ĐG Trình HĐ'!$E$9:$AE$336,18,0)</f>
        <v>A4</v>
      </c>
      <c r="E148" s="5">
        <f>VLOOKUP($C148,' TH ĐG Trình HĐ'!$E$9:$AE$336,19,0)</f>
        <v>7</v>
      </c>
      <c r="F148" s="9" t="str">
        <f t="shared" si="54"/>
        <v>Không hoàn thành</v>
      </c>
      <c r="G148" s="10"/>
      <c r="H148" s="17"/>
      <c r="I148" s="19" t="e">
        <f>VLOOKUP(H148,Sheet1!$B$2:$C$12,2,TRUE)</f>
        <v>#N/A</v>
      </c>
      <c r="J148" s="5"/>
      <c r="K148" s="19" t="e">
        <f>VLOOKUP(J148,Sheet1!$B$2:$C$12,2,TRUE)</f>
        <v>#N/A</v>
      </c>
      <c r="L148" s="5"/>
      <c r="M148" s="19" t="e">
        <f>VLOOKUP(L148,Sheet1!$B$2:$C$12,2,TRUE)</f>
        <v>#N/A</v>
      </c>
      <c r="N148" s="5"/>
      <c r="O148" s="19" t="e">
        <f>VLOOKUP(N148,Sheet1!$B$2:$C$12,2,TRUE)</f>
        <v>#N/A</v>
      </c>
      <c r="P148" s="5"/>
      <c r="Q148" s="19" t="e">
        <f>VLOOKUP(P148,Sheet1!$B$2:$C$12,2,TRUE)</f>
        <v>#N/A</v>
      </c>
      <c r="R148" s="5" t="e">
        <f t="shared" si="56"/>
        <v>#N/A</v>
      </c>
      <c r="S148" s="226">
        <f t="shared" si="45"/>
        <v>0</v>
      </c>
      <c r="T148" s="9" t="e">
        <f t="shared" si="46"/>
        <v>#N/A</v>
      </c>
      <c r="U148" s="5" t="e">
        <f t="shared" si="57"/>
        <v>#N/A</v>
      </c>
      <c r="V148" s="226">
        <f t="shared" si="58"/>
        <v>0</v>
      </c>
      <c r="W148" s="9" t="e">
        <f t="shared" si="51"/>
        <v>#N/A</v>
      </c>
      <c r="X148" s="227"/>
      <c r="Y148" s="9" t="e">
        <f t="shared" si="59"/>
        <v>#N/A</v>
      </c>
      <c r="Z148" s="9">
        <f t="shared" si="53"/>
        <v>0</v>
      </c>
      <c r="AA148" s="9" t="e">
        <f t="shared" si="60"/>
        <v>#N/A</v>
      </c>
      <c r="AB148" s="9" t="e">
        <f t="shared" si="52"/>
        <v>#N/A</v>
      </c>
      <c r="AC148" s="5"/>
      <c r="AD148" s="5"/>
      <c r="AE148" s="9"/>
      <c r="AF148" s="5"/>
      <c r="AG148" s="25"/>
      <c r="AH148" s="25"/>
    </row>
    <row r="149" spans="1:34" s="7" customFormat="1" ht="20.100000000000001" hidden="1" customHeight="1" x14ac:dyDescent="0.25">
      <c r="A149" s="86">
        <f t="shared" si="55"/>
        <v>119</v>
      </c>
      <c r="B149" s="80" t="s">
        <v>103</v>
      </c>
      <c r="C149" s="267" t="s">
        <v>527</v>
      </c>
      <c r="D149" s="5" t="str">
        <f>VLOOKUP(C149,' TH ĐG Trình HĐ'!$E$9:$AE$336,18,0)</f>
        <v>A4</v>
      </c>
      <c r="E149" s="5">
        <f>VLOOKUP($C149,' TH ĐG Trình HĐ'!$E$9:$AE$336,19,0)</f>
        <v>7</v>
      </c>
      <c r="F149" s="9" t="str">
        <f t="shared" si="54"/>
        <v>Không hoàn thành</v>
      </c>
      <c r="G149" s="10"/>
      <c r="H149" s="17"/>
      <c r="I149" s="19" t="e">
        <f>VLOOKUP(H149,Sheet1!$B$2:$C$12,2,TRUE)</f>
        <v>#N/A</v>
      </c>
      <c r="J149" s="5"/>
      <c r="K149" s="19" t="e">
        <f>VLOOKUP(J149,Sheet1!$B$2:$C$12,2,TRUE)</f>
        <v>#N/A</v>
      </c>
      <c r="L149" s="5"/>
      <c r="M149" s="19" t="e">
        <f>VLOOKUP(L149,Sheet1!$B$2:$C$12,2,TRUE)</f>
        <v>#N/A</v>
      </c>
      <c r="N149" s="5"/>
      <c r="O149" s="19" t="e">
        <f>VLOOKUP(N149,Sheet1!$B$2:$C$12,2,TRUE)</f>
        <v>#N/A</v>
      </c>
      <c r="P149" s="5"/>
      <c r="Q149" s="19" t="e">
        <f>VLOOKUP(P149,Sheet1!$B$2:$C$12,2,TRUE)</f>
        <v>#N/A</v>
      </c>
      <c r="R149" s="5" t="e">
        <f t="shared" si="56"/>
        <v>#N/A</v>
      </c>
      <c r="S149" s="226">
        <f t="shared" si="45"/>
        <v>0</v>
      </c>
      <c r="T149" s="9" t="e">
        <f t="shared" si="46"/>
        <v>#N/A</v>
      </c>
      <c r="U149" s="5" t="e">
        <f t="shared" si="57"/>
        <v>#N/A</v>
      </c>
      <c r="V149" s="226">
        <f t="shared" si="58"/>
        <v>0</v>
      </c>
      <c r="W149" s="9" t="e">
        <f t="shared" si="51"/>
        <v>#N/A</v>
      </c>
      <c r="X149" s="227"/>
      <c r="Y149" s="9" t="e">
        <f t="shared" si="59"/>
        <v>#N/A</v>
      </c>
      <c r="Z149" s="9">
        <f t="shared" si="53"/>
        <v>0</v>
      </c>
      <c r="AA149" s="9" t="e">
        <f t="shared" si="60"/>
        <v>#N/A</v>
      </c>
      <c r="AB149" s="9" t="e">
        <f t="shared" si="52"/>
        <v>#N/A</v>
      </c>
      <c r="AC149" s="5"/>
      <c r="AD149" s="5"/>
      <c r="AE149" s="9"/>
      <c r="AF149" s="5"/>
      <c r="AG149" s="25"/>
      <c r="AH149" s="25"/>
    </row>
    <row r="150" spans="1:34" s="7" customFormat="1" ht="20.100000000000001" hidden="1" customHeight="1" x14ac:dyDescent="0.25">
      <c r="A150" s="86">
        <f t="shared" si="55"/>
        <v>120</v>
      </c>
      <c r="B150" s="80" t="s">
        <v>104</v>
      </c>
      <c r="C150" s="267" t="s">
        <v>528</v>
      </c>
      <c r="D150" s="5" t="str">
        <f>VLOOKUP(C150,' TH ĐG Trình HĐ'!$E$9:$AE$336,18,0)</f>
        <v>A3</v>
      </c>
      <c r="E150" s="5">
        <f>VLOOKUP($C150,' TH ĐG Trình HĐ'!$E$9:$AE$336,19,0)</f>
        <v>8</v>
      </c>
      <c r="F150" s="9" t="str">
        <f t="shared" si="54"/>
        <v>Không hoàn thành</v>
      </c>
      <c r="G150" s="10"/>
      <c r="H150" s="17"/>
      <c r="I150" s="19" t="e">
        <f>VLOOKUP(H150,Sheet1!$B$2:$C$12,2,TRUE)</f>
        <v>#N/A</v>
      </c>
      <c r="J150" s="5"/>
      <c r="K150" s="19" t="e">
        <f>VLOOKUP(J150,Sheet1!$B$2:$C$12,2,TRUE)</f>
        <v>#N/A</v>
      </c>
      <c r="L150" s="5"/>
      <c r="M150" s="19" t="e">
        <f>VLOOKUP(L150,Sheet1!$B$2:$C$12,2,TRUE)</f>
        <v>#N/A</v>
      </c>
      <c r="N150" s="5"/>
      <c r="O150" s="19" t="e">
        <f>VLOOKUP(N150,Sheet1!$B$2:$C$12,2,TRUE)</f>
        <v>#N/A</v>
      </c>
      <c r="P150" s="5"/>
      <c r="Q150" s="19" t="e">
        <f>VLOOKUP(P150,Sheet1!$B$2:$C$12,2,TRUE)</f>
        <v>#N/A</v>
      </c>
      <c r="R150" s="5" t="e">
        <f t="shared" si="56"/>
        <v>#N/A</v>
      </c>
      <c r="S150" s="226">
        <f t="shared" si="45"/>
        <v>0</v>
      </c>
      <c r="T150" s="9" t="e">
        <f t="shared" si="46"/>
        <v>#N/A</v>
      </c>
      <c r="U150" s="5" t="e">
        <f t="shared" si="57"/>
        <v>#N/A</v>
      </c>
      <c r="V150" s="226">
        <f t="shared" si="58"/>
        <v>0</v>
      </c>
      <c r="W150" s="9" t="e">
        <f t="shared" si="51"/>
        <v>#N/A</v>
      </c>
      <c r="X150" s="227"/>
      <c r="Y150" s="9" t="e">
        <f t="shared" si="59"/>
        <v>#N/A</v>
      </c>
      <c r="Z150" s="9">
        <f t="shared" si="53"/>
        <v>0</v>
      </c>
      <c r="AA150" s="9" t="e">
        <f t="shared" si="60"/>
        <v>#N/A</v>
      </c>
      <c r="AB150" s="9" t="e">
        <f t="shared" si="52"/>
        <v>#N/A</v>
      </c>
      <c r="AC150" s="5"/>
      <c r="AD150" s="5"/>
      <c r="AE150" s="9"/>
      <c r="AF150" s="5"/>
      <c r="AG150" s="25"/>
      <c r="AH150" s="26"/>
    </row>
    <row r="151" spans="1:34" s="7" customFormat="1" ht="20.100000000000001" hidden="1" customHeight="1" x14ac:dyDescent="0.25">
      <c r="A151" s="86">
        <f t="shared" si="55"/>
        <v>121</v>
      </c>
      <c r="B151" s="80" t="s">
        <v>101</v>
      </c>
      <c r="C151" s="267" t="s">
        <v>526</v>
      </c>
      <c r="D151" s="5" t="str">
        <f>VLOOKUP(C151,' TH ĐG Trình HĐ'!$E$9:$AE$336,18,0)</f>
        <v>A4</v>
      </c>
      <c r="E151" s="5">
        <f>VLOOKUP($C151,' TH ĐG Trình HĐ'!$E$9:$AE$336,19,0)</f>
        <v>7</v>
      </c>
      <c r="F151" s="9" t="str">
        <f t="shared" si="54"/>
        <v>Không hoàn thành</v>
      </c>
      <c r="G151" s="489"/>
      <c r="H151" s="17"/>
      <c r="I151" s="19" t="e">
        <f>VLOOKUP(H151,Sheet1!$B$2:$C$12,2,TRUE)</f>
        <v>#N/A</v>
      </c>
      <c r="J151" s="5"/>
      <c r="K151" s="19" t="e">
        <f>VLOOKUP(J151,Sheet1!$B$2:$C$12,2,TRUE)</f>
        <v>#N/A</v>
      </c>
      <c r="L151" s="5"/>
      <c r="M151" s="19" t="e">
        <f>VLOOKUP(L151,Sheet1!$B$2:$C$12,2,TRUE)</f>
        <v>#N/A</v>
      </c>
      <c r="N151" s="5"/>
      <c r="O151" s="19" t="e">
        <f>VLOOKUP(N151,Sheet1!$B$2:$C$12,2,TRUE)</f>
        <v>#N/A</v>
      </c>
      <c r="P151" s="5"/>
      <c r="Q151" s="19" t="e">
        <f>VLOOKUP(P151,Sheet1!$B$2:$C$12,2,TRUE)</f>
        <v>#N/A</v>
      </c>
      <c r="R151" s="5" t="e">
        <f t="shared" si="56"/>
        <v>#N/A</v>
      </c>
      <c r="S151" s="226">
        <f t="shared" si="45"/>
        <v>0</v>
      </c>
      <c r="T151" s="9" t="e">
        <f t="shared" si="46"/>
        <v>#N/A</v>
      </c>
      <c r="U151" s="5" t="e">
        <f t="shared" si="57"/>
        <v>#N/A</v>
      </c>
      <c r="V151" s="226">
        <f t="shared" si="58"/>
        <v>0</v>
      </c>
      <c r="W151" s="9" t="e">
        <f t="shared" si="51"/>
        <v>#N/A</v>
      </c>
      <c r="X151" s="227"/>
      <c r="Y151" s="9" t="e">
        <f t="shared" si="59"/>
        <v>#N/A</v>
      </c>
      <c r="Z151" s="9">
        <f t="shared" si="53"/>
        <v>0</v>
      </c>
      <c r="AA151" s="9" t="e">
        <f t="shared" si="60"/>
        <v>#N/A</v>
      </c>
      <c r="AB151" s="9" t="e">
        <f t="shared" si="52"/>
        <v>#N/A</v>
      </c>
      <c r="AC151" s="5"/>
      <c r="AD151" s="5"/>
      <c r="AE151" s="9"/>
      <c r="AF151" s="5"/>
      <c r="AG151" s="25"/>
      <c r="AH151" s="25"/>
    </row>
    <row r="152" spans="1:34" s="7" customFormat="1" ht="20.100000000000001" hidden="1" customHeight="1" x14ac:dyDescent="0.25">
      <c r="A152" s="86">
        <f t="shared" si="55"/>
        <v>122</v>
      </c>
      <c r="B152" s="80" t="s">
        <v>99</v>
      </c>
      <c r="C152" s="267" t="s">
        <v>524</v>
      </c>
      <c r="D152" s="5" t="str">
        <f>VLOOKUP(C152,' TH ĐG Trình HĐ'!$E$9:$AE$336,18,0)</f>
        <v>A4</v>
      </c>
      <c r="E152" s="5">
        <f>VLOOKUP($C152,' TH ĐG Trình HĐ'!$E$9:$AE$336,19,0)</f>
        <v>7</v>
      </c>
      <c r="F152" s="9" t="str">
        <f t="shared" si="54"/>
        <v>Không hoàn thành</v>
      </c>
      <c r="G152" s="10"/>
      <c r="H152" s="17"/>
      <c r="I152" s="19" t="e">
        <f>VLOOKUP(H152,Sheet1!$B$2:$C$12,2,TRUE)</f>
        <v>#N/A</v>
      </c>
      <c r="J152" s="5"/>
      <c r="K152" s="19" t="e">
        <f>VLOOKUP(J152,Sheet1!$B$2:$C$12,2,TRUE)</f>
        <v>#N/A</v>
      </c>
      <c r="L152" s="5"/>
      <c r="M152" s="19" t="e">
        <f>VLOOKUP(L152,Sheet1!$B$2:$C$12,2,TRUE)</f>
        <v>#N/A</v>
      </c>
      <c r="N152" s="5"/>
      <c r="O152" s="19" t="e">
        <f>VLOOKUP(N152,Sheet1!$B$2:$C$12,2,TRUE)</f>
        <v>#N/A</v>
      </c>
      <c r="P152" s="5"/>
      <c r="Q152" s="19" t="e">
        <f>VLOOKUP(P152,Sheet1!$B$2:$C$12,2,TRUE)</f>
        <v>#N/A</v>
      </c>
      <c r="R152" s="5" t="e">
        <f t="shared" si="56"/>
        <v>#N/A</v>
      </c>
      <c r="S152" s="226">
        <f t="shared" si="45"/>
        <v>0</v>
      </c>
      <c r="T152" s="9" t="e">
        <f t="shared" si="46"/>
        <v>#N/A</v>
      </c>
      <c r="U152" s="5" t="e">
        <f t="shared" si="57"/>
        <v>#N/A</v>
      </c>
      <c r="V152" s="226">
        <f t="shared" si="58"/>
        <v>0</v>
      </c>
      <c r="W152" s="9" t="e">
        <f t="shared" si="51"/>
        <v>#N/A</v>
      </c>
      <c r="X152" s="227"/>
      <c r="Y152" s="9" t="e">
        <f t="shared" si="59"/>
        <v>#N/A</v>
      </c>
      <c r="Z152" s="9">
        <f t="shared" si="53"/>
        <v>0</v>
      </c>
      <c r="AA152" s="9" t="e">
        <f t="shared" si="60"/>
        <v>#N/A</v>
      </c>
      <c r="AB152" s="9" t="e">
        <f t="shared" si="52"/>
        <v>#N/A</v>
      </c>
      <c r="AC152" s="5"/>
      <c r="AD152" s="5"/>
      <c r="AE152" s="9"/>
      <c r="AF152" s="5"/>
      <c r="AG152" s="25"/>
      <c r="AH152" s="25"/>
    </row>
    <row r="153" spans="1:34" s="7" customFormat="1" ht="20.100000000000001" hidden="1" customHeight="1" x14ac:dyDescent="0.25">
      <c r="A153" s="86">
        <f t="shared" si="55"/>
        <v>123</v>
      </c>
      <c r="B153" s="80" t="s">
        <v>98</v>
      </c>
      <c r="C153" s="267" t="s">
        <v>523</v>
      </c>
      <c r="D153" s="5" t="str">
        <f>VLOOKUP(C153,' TH ĐG Trình HĐ'!$E$9:$AE$336,18,0)</f>
        <v>A4</v>
      </c>
      <c r="E153" s="5">
        <f>VLOOKUP($C153,' TH ĐG Trình HĐ'!$E$9:$AE$336,19,0)</f>
        <v>7</v>
      </c>
      <c r="F153" s="9" t="str">
        <f t="shared" si="54"/>
        <v>Không hoàn thành</v>
      </c>
      <c r="G153" s="10"/>
      <c r="H153" s="17"/>
      <c r="I153" s="19" t="e">
        <f>VLOOKUP(H153,Sheet1!$B$2:$C$12,2,TRUE)</f>
        <v>#N/A</v>
      </c>
      <c r="J153" s="5"/>
      <c r="K153" s="19" t="e">
        <f>VLOOKUP(J153,Sheet1!$B$2:$C$12,2,TRUE)</f>
        <v>#N/A</v>
      </c>
      <c r="L153" s="5"/>
      <c r="M153" s="19" t="e">
        <f>VLOOKUP(L153,Sheet1!$B$2:$C$12,2,TRUE)</f>
        <v>#N/A</v>
      </c>
      <c r="N153" s="5"/>
      <c r="O153" s="19" t="e">
        <f>VLOOKUP(N153,Sheet1!$B$2:$C$12,2,TRUE)</f>
        <v>#N/A</v>
      </c>
      <c r="P153" s="5"/>
      <c r="Q153" s="19" t="e">
        <f>VLOOKUP(P153,Sheet1!$B$2:$C$12,2,TRUE)</f>
        <v>#N/A</v>
      </c>
      <c r="R153" s="5" t="e">
        <f t="shared" si="56"/>
        <v>#N/A</v>
      </c>
      <c r="S153" s="226">
        <f t="shared" si="45"/>
        <v>0</v>
      </c>
      <c r="T153" s="9" t="e">
        <f t="shared" si="46"/>
        <v>#N/A</v>
      </c>
      <c r="U153" s="5" t="e">
        <f t="shared" si="57"/>
        <v>#N/A</v>
      </c>
      <c r="V153" s="226">
        <f t="shared" si="58"/>
        <v>0</v>
      </c>
      <c r="W153" s="9" t="e">
        <f t="shared" si="51"/>
        <v>#N/A</v>
      </c>
      <c r="X153" s="227"/>
      <c r="Y153" s="9" t="e">
        <f t="shared" si="59"/>
        <v>#N/A</v>
      </c>
      <c r="Z153" s="9">
        <f t="shared" si="53"/>
        <v>0</v>
      </c>
      <c r="AA153" s="9" t="e">
        <f t="shared" si="60"/>
        <v>#N/A</v>
      </c>
      <c r="AB153" s="9" t="e">
        <f t="shared" si="52"/>
        <v>#N/A</v>
      </c>
      <c r="AC153" s="17"/>
      <c r="AD153" s="17"/>
      <c r="AE153" s="9"/>
      <c r="AF153" s="5"/>
      <c r="AG153" s="25"/>
      <c r="AH153" s="25"/>
    </row>
    <row r="154" spans="1:34" s="7" customFormat="1" ht="20.100000000000001" hidden="1" customHeight="1" x14ac:dyDescent="0.25">
      <c r="A154" s="86">
        <f t="shared" si="55"/>
        <v>124</v>
      </c>
      <c r="B154" s="80" t="s">
        <v>7</v>
      </c>
      <c r="C154" s="267" t="s">
        <v>543</v>
      </c>
      <c r="D154" s="5" t="str">
        <f>VLOOKUP(C154,' TH ĐG Trình HĐ'!$E$9:$AE$336,18,0)</f>
        <v>A4</v>
      </c>
      <c r="E154" s="5">
        <f>VLOOKUP($C154,' TH ĐG Trình HĐ'!$E$9:$AE$336,19,0)</f>
        <v>7</v>
      </c>
      <c r="F154" s="9" t="str">
        <f t="shared" si="54"/>
        <v>Không hoàn thành</v>
      </c>
      <c r="G154" s="10"/>
      <c r="H154" s="17"/>
      <c r="I154" s="19" t="e">
        <f>VLOOKUP(H154,Sheet1!$B$2:$C$12,2,TRUE)</f>
        <v>#N/A</v>
      </c>
      <c r="J154" s="5"/>
      <c r="K154" s="19" t="e">
        <f>VLOOKUP(J154,Sheet1!$B$2:$C$12,2,TRUE)</f>
        <v>#N/A</v>
      </c>
      <c r="L154" s="5"/>
      <c r="M154" s="19" t="e">
        <f>VLOOKUP(L154,Sheet1!$B$2:$C$12,2,TRUE)</f>
        <v>#N/A</v>
      </c>
      <c r="N154" s="5"/>
      <c r="O154" s="19" t="e">
        <f>VLOOKUP(N154,Sheet1!$B$2:$C$12,2,TRUE)</f>
        <v>#N/A</v>
      </c>
      <c r="P154" s="5"/>
      <c r="Q154" s="19" t="e">
        <f>VLOOKUP(P154,Sheet1!$B$2:$C$12,2,TRUE)</f>
        <v>#N/A</v>
      </c>
      <c r="R154" s="5" t="e">
        <f t="shared" si="56"/>
        <v>#N/A</v>
      </c>
      <c r="S154" s="226">
        <f t="shared" si="45"/>
        <v>0</v>
      </c>
      <c r="T154" s="9" t="e">
        <f t="shared" si="46"/>
        <v>#N/A</v>
      </c>
      <c r="U154" s="5" t="e">
        <f t="shared" si="57"/>
        <v>#N/A</v>
      </c>
      <c r="V154" s="226">
        <f t="shared" si="58"/>
        <v>0</v>
      </c>
      <c r="W154" s="9" t="e">
        <f t="shared" si="51"/>
        <v>#N/A</v>
      </c>
      <c r="X154" s="227"/>
      <c r="Y154" s="9" t="e">
        <f t="shared" si="59"/>
        <v>#N/A</v>
      </c>
      <c r="Z154" s="9">
        <f t="shared" si="53"/>
        <v>0</v>
      </c>
      <c r="AA154" s="9" t="e">
        <f t="shared" si="60"/>
        <v>#N/A</v>
      </c>
      <c r="AB154" s="9" t="e">
        <f t="shared" si="52"/>
        <v>#N/A</v>
      </c>
      <c r="AC154" s="5"/>
      <c r="AD154" s="5"/>
      <c r="AE154" s="9"/>
      <c r="AF154" s="5"/>
      <c r="AG154" s="25"/>
      <c r="AH154" s="25"/>
    </row>
    <row r="155" spans="1:34" s="7" customFormat="1" ht="20.100000000000001" hidden="1" customHeight="1" x14ac:dyDescent="0.25">
      <c r="A155" s="86">
        <f t="shared" si="55"/>
        <v>125</v>
      </c>
      <c r="B155" s="80" t="s">
        <v>399</v>
      </c>
      <c r="C155" s="267" t="s">
        <v>533</v>
      </c>
      <c r="D155" s="5" t="str">
        <f>VLOOKUP(C155,' TH ĐG Trình HĐ'!$E$9:$AE$336,18,0)</f>
        <v>A2</v>
      </c>
      <c r="E155" s="5">
        <f>VLOOKUP($C155,' TH ĐG Trình HĐ'!$E$9:$AE$336,19,0)</f>
        <v>9</v>
      </c>
      <c r="F155" s="9" t="str">
        <f t="shared" si="54"/>
        <v>Không hoàn thành</v>
      </c>
      <c r="G155" s="264"/>
      <c r="H155" s="17"/>
      <c r="I155" s="19" t="e">
        <f>VLOOKUP(H155,Sheet1!$B$2:$C$12,2,TRUE)</f>
        <v>#N/A</v>
      </c>
      <c r="J155" s="5"/>
      <c r="K155" s="19" t="e">
        <f>VLOOKUP(J155,Sheet1!$B$2:$C$12,2,TRUE)</f>
        <v>#N/A</v>
      </c>
      <c r="L155" s="5"/>
      <c r="M155" s="19" t="e">
        <f>VLOOKUP(L155,Sheet1!$B$2:$C$12,2,TRUE)</f>
        <v>#N/A</v>
      </c>
      <c r="N155" s="5"/>
      <c r="O155" s="19" t="e">
        <f>VLOOKUP(N155,Sheet1!$B$2:$C$12,2,TRUE)</f>
        <v>#N/A</v>
      </c>
      <c r="P155" s="5"/>
      <c r="Q155" s="19" t="e">
        <f>VLOOKUP(P155,Sheet1!$B$2:$C$12,2,TRUE)</f>
        <v>#N/A</v>
      </c>
      <c r="R155" s="5" t="e">
        <f t="shared" si="56"/>
        <v>#N/A</v>
      </c>
      <c r="S155" s="226">
        <f t="shared" si="45"/>
        <v>0</v>
      </c>
      <c r="T155" s="9" t="e">
        <f t="shared" si="46"/>
        <v>#N/A</v>
      </c>
      <c r="U155" s="5" t="e">
        <f t="shared" si="57"/>
        <v>#N/A</v>
      </c>
      <c r="V155" s="226">
        <f t="shared" si="58"/>
        <v>0</v>
      </c>
      <c r="W155" s="9" t="e">
        <f t="shared" si="51"/>
        <v>#N/A</v>
      </c>
      <c r="X155" s="227"/>
      <c r="Y155" s="9" t="e">
        <f t="shared" si="59"/>
        <v>#N/A</v>
      </c>
      <c r="Z155" s="9">
        <f t="shared" si="53"/>
        <v>0</v>
      </c>
      <c r="AA155" s="9" t="e">
        <f t="shared" si="60"/>
        <v>#N/A</v>
      </c>
      <c r="AB155" s="5" t="s">
        <v>799</v>
      </c>
      <c r="AC155" s="5"/>
      <c r="AD155" s="5"/>
      <c r="AE155" s="9"/>
      <c r="AF155" s="5"/>
      <c r="AG155" s="119"/>
      <c r="AH155" s="25" t="s">
        <v>380</v>
      </c>
    </row>
    <row r="156" spans="1:34" s="7" customFormat="1" ht="20.100000000000001" hidden="1" customHeight="1" x14ac:dyDescent="0.25">
      <c r="A156" s="86">
        <f t="shared" si="55"/>
        <v>126</v>
      </c>
      <c r="B156" s="80" t="s">
        <v>400</v>
      </c>
      <c r="C156" s="117" t="s">
        <v>534</v>
      </c>
      <c r="D156" s="5" t="str">
        <f>VLOOKUP(C156,' TH ĐG Trình HĐ'!$E$9:$AE$336,18,0)</f>
        <v>A4</v>
      </c>
      <c r="E156" s="5">
        <f>VLOOKUP($C156,' TH ĐG Trình HĐ'!$E$9:$AE$336,19,0)</f>
        <v>7</v>
      </c>
      <c r="F156" s="9" t="str">
        <f t="shared" si="54"/>
        <v>Không hoàn thành</v>
      </c>
      <c r="G156" s="10"/>
      <c r="H156" s="17"/>
      <c r="I156" s="19" t="e">
        <f>VLOOKUP(H156,Sheet1!$B$2:$C$12,2,TRUE)</f>
        <v>#N/A</v>
      </c>
      <c r="J156" s="5"/>
      <c r="K156" s="19" t="e">
        <f>VLOOKUP(J156,Sheet1!$B$2:$C$12,2,TRUE)</f>
        <v>#N/A</v>
      </c>
      <c r="L156" s="5"/>
      <c r="M156" s="19" t="e">
        <f>VLOOKUP(L156,Sheet1!$B$2:$C$12,2,TRUE)</f>
        <v>#N/A</v>
      </c>
      <c r="N156" s="5"/>
      <c r="O156" s="19" t="e">
        <f>VLOOKUP(N156,Sheet1!$B$2:$C$12,2,TRUE)</f>
        <v>#N/A</v>
      </c>
      <c r="P156" s="5"/>
      <c r="Q156" s="19" t="e">
        <f>VLOOKUP(P156,Sheet1!$B$2:$C$12,2,TRUE)</f>
        <v>#N/A</v>
      </c>
      <c r="R156" s="5" t="e">
        <f t="shared" si="56"/>
        <v>#N/A</v>
      </c>
      <c r="S156" s="226">
        <f t="shared" si="45"/>
        <v>0</v>
      </c>
      <c r="T156" s="9" t="e">
        <f t="shared" si="46"/>
        <v>#N/A</v>
      </c>
      <c r="U156" s="5" t="e">
        <f t="shared" si="57"/>
        <v>#N/A</v>
      </c>
      <c r="V156" s="226">
        <f t="shared" si="58"/>
        <v>0</v>
      </c>
      <c r="W156" s="9" t="e">
        <f t="shared" si="51"/>
        <v>#N/A</v>
      </c>
      <c r="X156" s="227"/>
      <c r="Y156" s="9" t="e">
        <f t="shared" si="59"/>
        <v>#N/A</v>
      </c>
      <c r="Z156" s="9">
        <f t="shared" si="53"/>
        <v>0</v>
      </c>
      <c r="AA156" s="9" t="e">
        <f t="shared" si="60"/>
        <v>#N/A</v>
      </c>
      <c r="AB156" s="9" t="e">
        <f t="shared" ref="AB156:AB169" si="61">IF($Z156=1,"Không đạt LĐTT",IF(OR($AA156= "Xuất sắc", $AA156="Tốt"),"Đạt LĐTT","Không đạt LĐTT"))</f>
        <v>#N/A</v>
      </c>
      <c r="AC156" s="5"/>
      <c r="AD156" s="5"/>
      <c r="AE156" s="9"/>
      <c r="AF156" s="5"/>
      <c r="AG156" s="25"/>
      <c r="AH156" s="25"/>
    </row>
    <row r="157" spans="1:34" s="7" customFormat="1" ht="20.100000000000001" hidden="1" customHeight="1" x14ac:dyDescent="0.25">
      <c r="A157" s="86">
        <f t="shared" si="55"/>
        <v>127</v>
      </c>
      <c r="B157" s="80" t="s">
        <v>406</v>
      </c>
      <c r="C157" s="267" t="s">
        <v>538</v>
      </c>
      <c r="D157" s="5" t="str">
        <f>VLOOKUP(C157,' TH ĐG Trình HĐ'!$E$9:$AE$336,18,0)</f>
        <v>A4</v>
      </c>
      <c r="E157" s="5">
        <f>VLOOKUP($C157,' TH ĐG Trình HĐ'!$E$9:$AE$336,19,0)</f>
        <v>7</v>
      </c>
      <c r="F157" s="9" t="str">
        <f t="shared" si="54"/>
        <v>Không hoàn thành</v>
      </c>
      <c r="G157" s="82"/>
      <c r="H157" s="17"/>
      <c r="I157" s="19" t="e">
        <f>VLOOKUP(H157,Sheet1!$B$2:$C$12,2,TRUE)</f>
        <v>#N/A</v>
      </c>
      <c r="J157" s="5"/>
      <c r="K157" s="19" t="e">
        <f>VLOOKUP(J157,Sheet1!$B$2:$C$12,2,TRUE)</f>
        <v>#N/A</v>
      </c>
      <c r="L157" s="5"/>
      <c r="M157" s="19" t="e">
        <f>VLOOKUP(L157,Sheet1!$B$2:$C$12,2,TRUE)</f>
        <v>#N/A</v>
      </c>
      <c r="N157" s="5"/>
      <c r="O157" s="19" t="e">
        <f>VLOOKUP(N157,Sheet1!$B$2:$C$12,2,TRUE)</f>
        <v>#N/A</v>
      </c>
      <c r="P157" s="5"/>
      <c r="Q157" s="19" t="e">
        <f>VLOOKUP(P157,Sheet1!$B$2:$C$12,2,TRUE)</f>
        <v>#N/A</v>
      </c>
      <c r="R157" s="5" t="e">
        <f t="shared" si="56"/>
        <v>#N/A</v>
      </c>
      <c r="S157" s="226">
        <f t="shared" si="45"/>
        <v>0</v>
      </c>
      <c r="T157" s="9" t="e">
        <f t="shared" si="46"/>
        <v>#N/A</v>
      </c>
      <c r="U157" s="5" t="e">
        <f t="shared" si="57"/>
        <v>#N/A</v>
      </c>
      <c r="V157" s="226">
        <f t="shared" si="58"/>
        <v>0</v>
      </c>
      <c r="W157" s="9" t="e">
        <f t="shared" si="51"/>
        <v>#N/A</v>
      </c>
      <c r="X157" s="227"/>
      <c r="Y157" s="9" t="e">
        <f t="shared" si="59"/>
        <v>#N/A</v>
      </c>
      <c r="Z157" s="9">
        <f t="shared" si="53"/>
        <v>0</v>
      </c>
      <c r="AA157" s="9" t="e">
        <f t="shared" si="60"/>
        <v>#N/A</v>
      </c>
      <c r="AB157" s="9" t="e">
        <f t="shared" si="61"/>
        <v>#N/A</v>
      </c>
      <c r="AC157" s="5"/>
      <c r="AD157" s="5"/>
      <c r="AE157" s="9"/>
      <c r="AF157" s="5"/>
      <c r="AG157" s="29"/>
      <c r="AH157" s="29"/>
    </row>
    <row r="158" spans="1:34" s="7" customFormat="1" ht="20.100000000000001" hidden="1" customHeight="1" x14ac:dyDescent="0.25">
      <c r="A158" s="86">
        <f t="shared" si="55"/>
        <v>128</v>
      </c>
      <c r="B158" s="80" t="s">
        <v>405</v>
      </c>
      <c r="C158" s="267" t="s">
        <v>539</v>
      </c>
      <c r="D158" s="5" t="str">
        <f>VLOOKUP(C158,' TH ĐG Trình HĐ'!$E$9:$AE$336,18,0)</f>
        <v>A4</v>
      </c>
      <c r="E158" s="5">
        <f>VLOOKUP($C158,' TH ĐG Trình HĐ'!$E$9:$AE$336,19,0)</f>
        <v>7</v>
      </c>
      <c r="F158" s="9" t="str">
        <f t="shared" si="54"/>
        <v>Không hoàn thành</v>
      </c>
      <c r="G158" s="82"/>
      <c r="H158" s="17"/>
      <c r="I158" s="19" t="e">
        <f>VLOOKUP(H158,Sheet1!$B$2:$C$12,2,TRUE)</f>
        <v>#N/A</v>
      </c>
      <c r="J158" s="5"/>
      <c r="K158" s="19" t="e">
        <f>VLOOKUP(J158,Sheet1!$B$2:$C$12,2,TRUE)</f>
        <v>#N/A</v>
      </c>
      <c r="L158" s="5"/>
      <c r="M158" s="19" t="e">
        <f>VLOOKUP(L158,Sheet1!$B$2:$C$12,2,TRUE)</f>
        <v>#N/A</v>
      </c>
      <c r="N158" s="5"/>
      <c r="O158" s="19" t="e">
        <f>VLOOKUP(N158,Sheet1!$B$2:$C$12,2,TRUE)</f>
        <v>#N/A</v>
      </c>
      <c r="P158" s="5"/>
      <c r="Q158" s="19" t="e">
        <f>VLOOKUP(P158,Sheet1!$B$2:$C$12,2,TRUE)</f>
        <v>#N/A</v>
      </c>
      <c r="R158" s="5" t="e">
        <f t="shared" si="56"/>
        <v>#N/A</v>
      </c>
      <c r="S158" s="226">
        <f t="shared" si="45"/>
        <v>0</v>
      </c>
      <c r="T158" s="9" t="e">
        <f t="shared" si="46"/>
        <v>#N/A</v>
      </c>
      <c r="U158" s="5" t="e">
        <f t="shared" si="57"/>
        <v>#N/A</v>
      </c>
      <c r="V158" s="226">
        <f t="shared" si="58"/>
        <v>0</v>
      </c>
      <c r="W158" s="9" t="e">
        <f t="shared" si="51"/>
        <v>#N/A</v>
      </c>
      <c r="X158" s="227"/>
      <c r="Y158" s="9" t="e">
        <f t="shared" si="59"/>
        <v>#N/A</v>
      </c>
      <c r="Z158" s="9">
        <f t="shared" si="53"/>
        <v>0</v>
      </c>
      <c r="AA158" s="9" t="e">
        <f t="shared" si="60"/>
        <v>#N/A</v>
      </c>
      <c r="AB158" s="9" t="e">
        <f t="shared" si="61"/>
        <v>#N/A</v>
      </c>
      <c r="AC158" s="5"/>
      <c r="AD158" s="5"/>
      <c r="AE158" s="9"/>
      <c r="AF158" s="5"/>
      <c r="AG158" s="29"/>
      <c r="AH158" s="29"/>
    </row>
    <row r="159" spans="1:34" s="7" customFormat="1" ht="20.100000000000001" hidden="1" customHeight="1" x14ac:dyDescent="0.25">
      <c r="A159" s="86">
        <f t="shared" si="55"/>
        <v>129</v>
      </c>
      <c r="B159" s="80" t="s">
        <v>341</v>
      </c>
      <c r="C159" s="267" t="s">
        <v>537</v>
      </c>
      <c r="D159" s="5" t="str">
        <f>VLOOKUP(C159,' TH ĐG Trình HĐ'!$E$9:$AE$336,18,0)</f>
        <v>A4</v>
      </c>
      <c r="E159" s="5">
        <f>VLOOKUP($C159,' TH ĐG Trình HĐ'!$E$9:$AE$336,19,0)</f>
        <v>7</v>
      </c>
      <c r="F159" s="9" t="str">
        <f t="shared" si="54"/>
        <v>Không hoàn thành</v>
      </c>
      <c r="G159" s="269"/>
      <c r="H159" s="17"/>
      <c r="I159" s="19" t="e">
        <f>VLOOKUP(H159,Sheet1!$B$2:$C$12,2,TRUE)</f>
        <v>#N/A</v>
      </c>
      <c r="J159" s="5"/>
      <c r="K159" s="19" t="e">
        <f>VLOOKUP(J159,Sheet1!$B$2:$C$12,2,TRUE)</f>
        <v>#N/A</v>
      </c>
      <c r="L159" s="5"/>
      <c r="M159" s="19" t="e">
        <f>VLOOKUP(L159,Sheet1!$B$2:$C$12,2,TRUE)</f>
        <v>#N/A</v>
      </c>
      <c r="N159" s="5"/>
      <c r="O159" s="19" t="e">
        <f>VLOOKUP(N159,Sheet1!$B$2:$C$12,2,TRUE)</f>
        <v>#N/A</v>
      </c>
      <c r="P159" s="5"/>
      <c r="Q159" s="19" t="e">
        <f>VLOOKUP(P159,Sheet1!$B$2:$C$12,2,TRUE)</f>
        <v>#N/A</v>
      </c>
      <c r="R159" s="5" t="e">
        <f t="shared" si="56"/>
        <v>#N/A</v>
      </c>
      <c r="S159" s="226">
        <f t="shared" si="45"/>
        <v>0</v>
      </c>
      <c r="T159" s="9" t="e">
        <f t="shared" si="46"/>
        <v>#N/A</v>
      </c>
      <c r="U159" s="5" t="e">
        <f t="shared" si="57"/>
        <v>#N/A</v>
      </c>
      <c r="V159" s="226">
        <f t="shared" si="58"/>
        <v>0</v>
      </c>
      <c r="W159" s="9" t="e">
        <f t="shared" si="51"/>
        <v>#N/A</v>
      </c>
      <c r="X159" s="227"/>
      <c r="Y159" s="9" t="e">
        <f t="shared" si="59"/>
        <v>#N/A</v>
      </c>
      <c r="Z159" s="9">
        <f t="shared" si="53"/>
        <v>0</v>
      </c>
      <c r="AA159" s="9" t="e">
        <f t="shared" si="60"/>
        <v>#N/A</v>
      </c>
      <c r="AB159" s="9" t="e">
        <f t="shared" si="61"/>
        <v>#N/A</v>
      </c>
      <c r="AC159" s="12"/>
      <c r="AD159" s="5"/>
      <c r="AE159" s="9"/>
      <c r="AF159" s="5"/>
      <c r="AG159" s="29"/>
      <c r="AH159" s="29"/>
    </row>
    <row r="160" spans="1:34" s="7" customFormat="1" ht="20.100000000000001" hidden="1" customHeight="1" x14ac:dyDescent="0.25">
      <c r="A160" s="86">
        <f>A159+1</f>
        <v>130</v>
      </c>
      <c r="B160" s="80" t="s">
        <v>404</v>
      </c>
      <c r="C160" s="267" t="s">
        <v>536</v>
      </c>
      <c r="D160" s="5" t="str">
        <f>VLOOKUP(C160,' TH ĐG Trình HĐ'!$E$9:$AE$336,18,0)</f>
        <v>A4</v>
      </c>
      <c r="E160" s="5">
        <f>VLOOKUP($C160,' TH ĐG Trình HĐ'!$E$9:$AE$336,19,0)</f>
        <v>7</v>
      </c>
      <c r="F160" s="9" t="str">
        <f t="shared" si="54"/>
        <v>Không hoàn thành</v>
      </c>
      <c r="G160" s="82"/>
      <c r="H160" s="17"/>
      <c r="I160" s="19" t="e">
        <f>VLOOKUP(H160,Sheet1!$B$2:$C$12,2,TRUE)</f>
        <v>#N/A</v>
      </c>
      <c r="J160" s="5"/>
      <c r="K160" s="19" t="e">
        <f>VLOOKUP(J160,Sheet1!$B$2:$C$12,2,TRUE)</f>
        <v>#N/A</v>
      </c>
      <c r="L160" s="5"/>
      <c r="M160" s="19" t="e">
        <f>VLOOKUP(L160,Sheet1!$B$2:$C$12,2,TRUE)</f>
        <v>#N/A</v>
      </c>
      <c r="N160" s="5"/>
      <c r="O160" s="19" t="e">
        <f>VLOOKUP(N160,Sheet1!$B$2:$C$12,2,TRUE)</f>
        <v>#N/A</v>
      </c>
      <c r="P160" s="5"/>
      <c r="Q160" s="19" t="e">
        <f>VLOOKUP(P160,Sheet1!$B$2:$C$12,2,TRUE)</f>
        <v>#N/A</v>
      </c>
      <c r="R160" s="5" t="e">
        <f t="shared" si="56"/>
        <v>#N/A</v>
      </c>
      <c r="S160" s="226">
        <f t="shared" si="45"/>
        <v>0</v>
      </c>
      <c r="T160" s="9" t="e">
        <f t="shared" si="46"/>
        <v>#N/A</v>
      </c>
      <c r="U160" s="5" t="e">
        <f t="shared" si="57"/>
        <v>#N/A</v>
      </c>
      <c r="V160" s="226">
        <f t="shared" si="58"/>
        <v>0</v>
      </c>
      <c r="W160" s="9" t="e">
        <f t="shared" si="51"/>
        <v>#N/A</v>
      </c>
      <c r="X160" s="227"/>
      <c r="Y160" s="9" t="e">
        <f t="shared" si="59"/>
        <v>#N/A</v>
      </c>
      <c r="Z160" s="9">
        <f t="shared" si="53"/>
        <v>0</v>
      </c>
      <c r="AA160" s="9" t="e">
        <f t="shared" si="60"/>
        <v>#N/A</v>
      </c>
      <c r="AB160" s="9" t="e">
        <f t="shared" si="61"/>
        <v>#N/A</v>
      </c>
      <c r="AC160" s="5"/>
      <c r="AD160" s="5"/>
      <c r="AE160" s="9"/>
      <c r="AF160" s="5"/>
      <c r="AG160" s="29"/>
      <c r="AH160" s="29"/>
    </row>
    <row r="161" spans="1:34" s="7" customFormat="1" ht="20.100000000000001" hidden="1" customHeight="1" x14ac:dyDescent="0.25">
      <c r="A161" s="86">
        <f t="shared" si="55"/>
        <v>131</v>
      </c>
      <c r="B161" s="80" t="s">
        <v>401</v>
      </c>
      <c r="C161" s="267" t="s">
        <v>535</v>
      </c>
      <c r="D161" s="5" t="str">
        <f>VLOOKUP(C161,' TH ĐG Trình HĐ'!$E$9:$AE$336,18,0)</f>
        <v>A4</v>
      </c>
      <c r="E161" s="5">
        <f>VLOOKUP($C161,' TH ĐG Trình HĐ'!$E$9:$AE$336,19,0)</f>
        <v>7</v>
      </c>
      <c r="F161" s="9" t="str">
        <f t="shared" si="54"/>
        <v>Không hoàn thành</v>
      </c>
      <c r="G161" s="82"/>
      <c r="H161" s="17"/>
      <c r="I161" s="19" t="e">
        <f>VLOOKUP(H161,Sheet1!$B$2:$C$12,2,TRUE)</f>
        <v>#N/A</v>
      </c>
      <c r="J161" s="5"/>
      <c r="K161" s="19" t="e">
        <f>VLOOKUP(J161,Sheet1!$B$2:$C$12,2,TRUE)</f>
        <v>#N/A</v>
      </c>
      <c r="L161" s="5"/>
      <c r="M161" s="19" t="e">
        <f>VLOOKUP(L161,Sheet1!$B$2:$C$12,2,TRUE)</f>
        <v>#N/A</v>
      </c>
      <c r="N161" s="5"/>
      <c r="O161" s="19" t="e">
        <f>VLOOKUP(N161,Sheet1!$B$2:$C$12,2,TRUE)</f>
        <v>#N/A</v>
      </c>
      <c r="P161" s="5"/>
      <c r="Q161" s="19" t="e">
        <f>VLOOKUP(P161,Sheet1!$B$2:$C$12,2,TRUE)</f>
        <v>#N/A</v>
      </c>
      <c r="R161" s="5" t="e">
        <f t="shared" si="56"/>
        <v>#N/A</v>
      </c>
      <c r="S161" s="226">
        <f t="shared" si="45"/>
        <v>0</v>
      </c>
      <c r="T161" s="9" t="e">
        <f t="shared" si="46"/>
        <v>#N/A</v>
      </c>
      <c r="U161" s="5" t="e">
        <f t="shared" si="57"/>
        <v>#N/A</v>
      </c>
      <c r="V161" s="226">
        <f t="shared" si="58"/>
        <v>0</v>
      </c>
      <c r="W161" s="9" t="e">
        <f t="shared" si="51"/>
        <v>#N/A</v>
      </c>
      <c r="X161" s="227"/>
      <c r="Y161" s="9" t="e">
        <f t="shared" si="59"/>
        <v>#N/A</v>
      </c>
      <c r="Z161" s="9">
        <f t="shared" si="53"/>
        <v>0</v>
      </c>
      <c r="AA161" s="9" t="e">
        <f t="shared" si="60"/>
        <v>#N/A</v>
      </c>
      <c r="AB161" s="9" t="e">
        <f t="shared" si="61"/>
        <v>#N/A</v>
      </c>
      <c r="AC161" s="5"/>
      <c r="AD161" s="5"/>
      <c r="AE161" s="9"/>
      <c r="AF161" s="5"/>
      <c r="AG161" s="29"/>
      <c r="AH161" s="29"/>
    </row>
    <row r="162" spans="1:34" s="46" customFormat="1" ht="20.100000000000001" hidden="1" customHeight="1" x14ac:dyDescent="0.25">
      <c r="A162" s="86">
        <f t="shared" si="55"/>
        <v>132</v>
      </c>
      <c r="B162" s="80" t="s">
        <v>402</v>
      </c>
      <c r="C162" s="267" t="s">
        <v>529</v>
      </c>
      <c r="D162" s="5" t="str">
        <f>VLOOKUP(C162,' TH ĐG Trình HĐ'!$E$9:$AE$336,18,0)</f>
        <v>A4</v>
      </c>
      <c r="E162" s="5">
        <f>VLOOKUP($C162,' TH ĐG Trình HĐ'!$E$9:$AE$336,19,0)</f>
        <v>7</v>
      </c>
      <c r="F162" s="9" t="str">
        <f t="shared" si="54"/>
        <v>Không hoàn thành</v>
      </c>
      <c r="G162" s="82"/>
      <c r="H162" s="17"/>
      <c r="I162" s="19" t="e">
        <f>VLOOKUP(H162,Sheet1!$B$2:$C$12,2,TRUE)</f>
        <v>#N/A</v>
      </c>
      <c r="J162" s="5"/>
      <c r="K162" s="19" t="e">
        <f>VLOOKUP(J162,Sheet1!$B$2:$C$12,2,TRUE)</f>
        <v>#N/A</v>
      </c>
      <c r="L162" s="5"/>
      <c r="M162" s="19" t="e">
        <f>VLOOKUP(L162,Sheet1!$B$2:$C$12,2,TRUE)</f>
        <v>#N/A</v>
      </c>
      <c r="N162" s="5"/>
      <c r="O162" s="19" t="e">
        <f>VLOOKUP(N162,Sheet1!$B$2:$C$12,2,TRUE)</f>
        <v>#N/A</v>
      </c>
      <c r="P162" s="5"/>
      <c r="Q162" s="19" t="e">
        <f>VLOOKUP(P162,Sheet1!$B$2:$C$12,2,TRUE)</f>
        <v>#N/A</v>
      </c>
      <c r="R162" s="5" t="e">
        <f t="shared" si="56"/>
        <v>#N/A</v>
      </c>
      <c r="S162" s="226">
        <f t="shared" si="45"/>
        <v>0</v>
      </c>
      <c r="T162" s="9" t="e">
        <f t="shared" si="46"/>
        <v>#N/A</v>
      </c>
      <c r="U162" s="5" t="e">
        <f t="shared" si="57"/>
        <v>#N/A</v>
      </c>
      <c r="V162" s="226">
        <f t="shared" si="58"/>
        <v>0</v>
      </c>
      <c r="W162" s="9" t="e">
        <f t="shared" si="51"/>
        <v>#N/A</v>
      </c>
      <c r="X162" s="227"/>
      <c r="Y162" s="9" t="e">
        <f t="shared" si="59"/>
        <v>#N/A</v>
      </c>
      <c r="Z162" s="9">
        <f t="shared" si="53"/>
        <v>0</v>
      </c>
      <c r="AA162" s="9" t="e">
        <f t="shared" si="60"/>
        <v>#N/A</v>
      </c>
      <c r="AB162" s="9" t="e">
        <f t="shared" si="61"/>
        <v>#N/A</v>
      </c>
      <c r="AC162" s="12"/>
      <c r="AD162" s="5"/>
      <c r="AE162" s="9"/>
      <c r="AF162" s="5"/>
      <c r="AG162" s="29"/>
      <c r="AH162" s="29"/>
    </row>
    <row r="163" spans="1:34" s="7" customFormat="1" ht="20.100000000000001" hidden="1" customHeight="1" x14ac:dyDescent="0.25">
      <c r="A163" s="86">
        <f t="shared" si="55"/>
        <v>133</v>
      </c>
      <c r="B163" s="80" t="s">
        <v>403</v>
      </c>
      <c r="C163" s="267" t="s">
        <v>540</v>
      </c>
      <c r="D163" s="5" t="str">
        <f>VLOOKUP(C163,' TH ĐG Trình HĐ'!$E$9:$AE$336,18,0)</f>
        <v>A3</v>
      </c>
      <c r="E163" s="5">
        <f>VLOOKUP($C163,' TH ĐG Trình HĐ'!$E$9:$AE$336,19,0)</f>
        <v>8</v>
      </c>
      <c r="F163" s="9" t="str">
        <f t="shared" si="54"/>
        <v>Không hoàn thành</v>
      </c>
      <c r="G163" s="488" t="s">
        <v>1084</v>
      </c>
      <c r="H163" s="17"/>
      <c r="I163" s="19" t="e">
        <f>VLOOKUP(H163,Sheet1!$B$2:$C$12,2,TRUE)</f>
        <v>#N/A</v>
      </c>
      <c r="J163" s="5"/>
      <c r="K163" s="19" t="e">
        <f>VLOOKUP(J163,Sheet1!$B$2:$C$12,2,TRUE)</f>
        <v>#N/A</v>
      </c>
      <c r="L163" s="5"/>
      <c r="M163" s="19" t="e">
        <f>VLOOKUP(L163,Sheet1!$B$2:$C$12,2,TRUE)</f>
        <v>#N/A</v>
      </c>
      <c r="N163" s="5"/>
      <c r="O163" s="19" t="e">
        <f>VLOOKUP(N163,Sheet1!$B$2:$C$12,2,TRUE)</f>
        <v>#N/A</v>
      </c>
      <c r="P163" s="5"/>
      <c r="Q163" s="19" t="e">
        <f>VLOOKUP(P163,Sheet1!$B$2:$C$12,2,TRUE)</f>
        <v>#N/A</v>
      </c>
      <c r="R163" s="5" t="e">
        <f t="shared" si="56"/>
        <v>#N/A</v>
      </c>
      <c r="S163" s="226">
        <f t="shared" si="45"/>
        <v>0</v>
      </c>
      <c r="T163" s="9" t="e">
        <f t="shared" si="46"/>
        <v>#N/A</v>
      </c>
      <c r="U163" s="5" t="e">
        <f t="shared" si="57"/>
        <v>#N/A</v>
      </c>
      <c r="V163" s="226">
        <f t="shared" si="58"/>
        <v>0</v>
      </c>
      <c r="W163" s="9" t="e">
        <f t="shared" si="51"/>
        <v>#N/A</v>
      </c>
      <c r="X163" s="227"/>
      <c r="Y163" s="9" t="e">
        <f t="shared" si="59"/>
        <v>#N/A</v>
      </c>
      <c r="Z163" s="9">
        <f t="shared" si="53"/>
        <v>0</v>
      </c>
      <c r="AA163" s="9" t="e">
        <f t="shared" si="60"/>
        <v>#N/A</v>
      </c>
      <c r="AB163" s="9" t="e">
        <f t="shared" si="61"/>
        <v>#N/A</v>
      </c>
      <c r="AC163" s="5"/>
      <c r="AD163" s="5"/>
      <c r="AE163" s="9"/>
      <c r="AF163" s="5"/>
      <c r="AG163" s="29"/>
      <c r="AH163" s="29"/>
    </row>
    <row r="164" spans="1:34" s="7" customFormat="1" ht="20.100000000000001" hidden="1" customHeight="1" x14ac:dyDescent="0.25">
      <c r="A164" s="86">
        <f t="shared" si="55"/>
        <v>134</v>
      </c>
      <c r="B164" s="80" t="s">
        <v>369</v>
      </c>
      <c r="C164" s="267" t="s">
        <v>546</v>
      </c>
      <c r="D164" s="5" t="str">
        <f>VLOOKUP(C164,' TH ĐG Trình HĐ'!$E$9:$AE$336,18,0)</f>
        <v>A4</v>
      </c>
      <c r="E164" s="5">
        <f>VLOOKUP($C164,' TH ĐG Trình HĐ'!$E$9:$AE$336,19,0)</f>
        <v>7</v>
      </c>
      <c r="F164" s="9" t="str">
        <f t="shared" si="54"/>
        <v>Không hoàn thành</v>
      </c>
      <c r="G164" s="82"/>
      <c r="H164" s="17"/>
      <c r="I164" s="19" t="e">
        <f>VLOOKUP(H164,Sheet1!$B$2:$C$12,2,TRUE)</f>
        <v>#N/A</v>
      </c>
      <c r="J164" s="5"/>
      <c r="K164" s="19" t="e">
        <f>VLOOKUP(J164,Sheet1!$B$2:$C$12,2,TRUE)</f>
        <v>#N/A</v>
      </c>
      <c r="L164" s="5"/>
      <c r="M164" s="19" t="e">
        <f>VLOOKUP(L164,Sheet1!$B$2:$C$12,2,TRUE)</f>
        <v>#N/A</v>
      </c>
      <c r="N164" s="5"/>
      <c r="O164" s="19" t="e">
        <f>VLOOKUP(N164,Sheet1!$B$2:$C$12,2,TRUE)</f>
        <v>#N/A</v>
      </c>
      <c r="P164" s="5"/>
      <c r="Q164" s="19" t="e">
        <f>VLOOKUP(P164,Sheet1!$B$2:$C$12,2,TRUE)</f>
        <v>#N/A</v>
      </c>
      <c r="R164" s="5" t="e">
        <f t="shared" si="56"/>
        <v>#N/A</v>
      </c>
      <c r="S164" s="226">
        <f t="shared" si="45"/>
        <v>0</v>
      </c>
      <c r="T164" s="9" t="e">
        <f t="shared" si="46"/>
        <v>#N/A</v>
      </c>
      <c r="U164" s="5" t="e">
        <f t="shared" si="57"/>
        <v>#N/A</v>
      </c>
      <c r="V164" s="226">
        <f t="shared" si="58"/>
        <v>0</v>
      </c>
      <c r="W164" s="9" t="e">
        <f t="shared" si="51"/>
        <v>#N/A</v>
      </c>
      <c r="X164" s="227"/>
      <c r="Y164" s="9" t="e">
        <f t="shared" si="59"/>
        <v>#N/A</v>
      </c>
      <c r="Z164" s="9">
        <f t="shared" si="53"/>
        <v>0</v>
      </c>
      <c r="AA164" s="9" t="e">
        <f t="shared" si="60"/>
        <v>#N/A</v>
      </c>
      <c r="AB164" s="9" t="e">
        <f t="shared" si="61"/>
        <v>#N/A</v>
      </c>
      <c r="AC164" s="5"/>
      <c r="AD164" s="5"/>
      <c r="AE164" s="9"/>
      <c r="AF164" s="5"/>
      <c r="AG164" s="29"/>
      <c r="AH164" s="29"/>
    </row>
    <row r="165" spans="1:34" s="7" customFormat="1" ht="20.100000000000001" hidden="1" customHeight="1" x14ac:dyDescent="0.25">
      <c r="A165" s="86">
        <f>A164+1</f>
        <v>135</v>
      </c>
      <c r="B165" s="80" t="s">
        <v>353</v>
      </c>
      <c r="C165" s="267" t="s">
        <v>545</v>
      </c>
      <c r="D165" s="5" t="str">
        <f>VLOOKUP(C165,' TH ĐG Trình HĐ'!$E$9:$AE$336,18,0)</f>
        <v>A4</v>
      </c>
      <c r="E165" s="5">
        <f>VLOOKUP($C165,' TH ĐG Trình HĐ'!$E$9:$AE$336,19,0)</f>
        <v>7</v>
      </c>
      <c r="F165" s="9" t="str">
        <f t="shared" si="54"/>
        <v>Không hoàn thành</v>
      </c>
      <c r="G165" s="82"/>
      <c r="H165" s="17"/>
      <c r="I165" s="19" t="e">
        <f>VLOOKUP(H165,Sheet1!$B$2:$C$12,2,TRUE)</f>
        <v>#N/A</v>
      </c>
      <c r="J165" s="5"/>
      <c r="K165" s="19" t="e">
        <f>VLOOKUP(J165,Sheet1!$B$2:$C$12,2,TRUE)</f>
        <v>#N/A</v>
      </c>
      <c r="L165" s="5"/>
      <c r="M165" s="19" t="e">
        <f>VLOOKUP(L165,Sheet1!$B$2:$C$12,2,TRUE)</f>
        <v>#N/A</v>
      </c>
      <c r="N165" s="5"/>
      <c r="O165" s="19" t="e">
        <f>VLOOKUP(N165,Sheet1!$B$2:$C$12,2,TRUE)</f>
        <v>#N/A</v>
      </c>
      <c r="P165" s="5"/>
      <c r="Q165" s="19" t="e">
        <f>VLOOKUP(P165,Sheet1!$B$2:$C$12,2,TRUE)</f>
        <v>#N/A</v>
      </c>
      <c r="R165" s="5" t="e">
        <f t="shared" si="56"/>
        <v>#N/A</v>
      </c>
      <c r="S165" s="226">
        <f t="shared" si="45"/>
        <v>0</v>
      </c>
      <c r="T165" s="9" t="e">
        <f t="shared" si="46"/>
        <v>#N/A</v>
      </c>
      <c r="U165" s="5" t="e">
        <f t="shared" si="57"/>
        <v>#N/A</v>
      </c>
      <c r="V165" s="226">
        <f t="shared" si="58"/>
        <v>0</v>
      </c>
      <c r="W165" s="9" t="e">
        <f t="shared" si="51"/>
        <v>#N/A</v>
      </c>
      <c r="X165" s="227"/>
      <c r="Y165" s="9" t="e">
        <f t="shared" si="59"/>
        <v>#N/A</v>
      </c>
      <c r="Z165" s="9">
        <f t="shared" si="53"/>
        <v>0</v>
      </c>
      <c r="AA165" s="9" t="e">
        <f t="shared" si="60"/>
        <v>#N/A</v>
      </c>
      <c r="AB165" s="9" t="e">
        <f t="shared" si="61"/>
        <v>#N/A</v>
      </c>
      <c r="AC165" s="5"/>
      <c r="AD165" s="5"/>
      <c r="AE165" s="9"/>
      <c r="AF165" s="5"/>
      <c r="AG165" s="29"/>
      <c r="AH165" s="29"/>
    </row>
    <row r="166" spans="1:34" s="7" customFormat="1" ht="20.100000000000001" hidden="1" customHeight="1" x14ac:dyDescent="0.25">
      <c r="A166" s="86">
        <f t="shared" si="55"/>
        <v>136</v>
      </c>
      <c r="B166" s="80" t="s">
        <v>92</v>
      </c>
      <c r="C166" s="259" t="s">
        <v>518</v>
      </c>
      <c r="D166" s="5" t="str">
        <f>VLOOKUP(C166,' TH ĐG Trình HĐ'!$E$9:$AE$336,18,0)</f>
        <v>A4</v>
      </c>
      <c r="E166" s="5">
        <f>VLOOKUP($C166,' TH ĐG Trình HĐ'!$E$9:$AE$336,19,0)</f>
        <v>7</v>
      </c>
      <c r="F166" s="9" t="str">
        <f t="shared" si="54"/>
        <v>Không hoàn thành</v>
      </c>
      <c r="G166" s="82"/>
      <c r="H166" s="17"/>
      <c r="I166" s="19" t="e">
        <f>VLOOKUP(H166,Sheet1!$B$2:$C$12,2,TRUE)</f>
        <v>#N/A</v>
      </c>
      <c r="J166" s="5"/>
      <c r="K166" s="19" t="e">
        <f>VLOOKUP(J166,Sheet1!$B$2:$C$12,2,TRUE)</f>
        <v>#N/A</v>
      </c>
      <c r="L166" s="5"/>
      <c r="M166" s="19" t="e">
        <f>VLOOKUP(L166,Sheet1!$B$2:$C$12,2,TRUE)</f>
        <v>#N/A</v>
      </c>
      <c r="N166" s="5"/>
      <c r="O166" s="19" t="e">
        <f>VLOOKUP(N166,Sheet1!$B$2:$C$12,2,TRUE)</f>
        <v>#N/A</v>
      </c>
      <c r="P166" s="5"/>
      <c r="Q166" s="19" t="e">
        <f>VLOOKUP(P166,Sheet1!$B$2:$C$12,2,TRUE)</f>
        <v>#N/A</v>
      </c>
      <c r="R166" s="5" t="e">
        <f t="shared" si="56"/>
        <v>#N/A</v>
      </c>
      <c r="S166" s="226">
        <f t="shared" si="45"/>
        <v>0</v>
      </c>
      <c r="T166" s="9" t="e">
        <f t="shared" si="46"/>
        <v>#N/A</v>
      </c>
      <c r="U166" s="5" t="e">
        <f t="shared" si="57"/>
        <v>#N/A</v>
      </c>
      <c r="V166" s="226">
        <f t="shared" si="58"/>
        <v>0</v>
      </c>
      <c r="W166" s="9" t="e">
        <f t="shared" si="51"/>
        <v>#N/A</v>
      </c>
      <c r="X166" s="227"/>
      <c r="Y166" s="9" t="e">
        <f t="shared" si="59"/>
        <v>#N/A</v>
      </c>
      <c r="Z166" s="9">
        <f t="shared" si="53"/>
        <v>0</v>
      </c>
      <c r="AA166" s="9" t="e">
        <f t="shared" si="60"/>
        <v>#N/A</v>
      </c>
      <c r="AB166" s="9" t="e">
        <f t="shared" si="61"/>
        <v>#N/A</v>
      </c>
      <c r="AC166" s="12"/>
      <c r="AD166" s="5"/>
      <c r="AE166" s="9"/>
      <c r="AF166" s="5"/>
      <c r="AG166" s="29"/>
      <c r="AH166" s="29"/>
    </row>
    <row r="167" spans="1:34" s="7" customFormat="1" ht="20.100000000000001" hidden="1" customHeight="1" x14ac:dyDescent="0.25">
      <c r="A167" s="86">
        <f t="shared" si="55"/>
        <v>137</v>
      </c>
      <c r="B167" s="80" t="s">
        <v>93</v>
      </c>
      <c r="C167" s="267" t="s">
        <v>519</v>
      </c>
      <c r="D167" s="5" t="str">
        <f>VLOOKUP(C167,' TH ĐG Trình HĐ'!$E$9:$AE$336,18,0)</f>
        <v>A4</v>
      </c>
      <c r="E167" s="5">
        <f>VLOOKUP($C167,' TH ĐG Trình HĐ'!$E$9:$AE$336,19,0)</f>
        <v>7</v>
      </c>
      <c r="F167" s="9" t="str">
        <f t="shared" si="54"/>
        <v>Không hoàn thành</v>
      </c>
      <c r="G167" s="82"/>
      <c r="H167" s="17"/>
      <c r="I167" s="19" t="e">
        <f>VLOOKUP(H167,Sheet1!$B$2:$C$12,2,TRUE)</f>
        <v>#N/A</v>
      </c>
      <c r="J167" s="5"/>
      <c r="K167" s="19" t="e">
        <f>VLOOKUP(J167,Sheet1!$B$2:$C$12,2,TRUE)</f>
        <v>#N/A</v>
      </c>
      <c r="L167" s="5"/>
      <c r="M167" s="19" t="e">
        <f>VLOOKUP(L167,Sheet1!$B$2:$C$12,2,TRUE)</f>
        <v>#N/A</v>
      </c>
      <c r="N167" s="5"/>
      <c r="O167" s="19" t="e">
        <f>VLOOKUP(N167,Sheet1!$B$2:$C$12,2,TRUE)</f>
        <v>#N/A</v>
      </c>
      <c r="P167" s="5"/>
      <c r="Q167" s="19" t="e">
        <f>VLOOKUP(P167,Sheet1!$B$2:$C$12,2,TRUE)</f>
        <v>#N/A</v>
      </c>
      <c r="R167" s="5" t="e">
        <f t="shared" si="56"/>
        <v>#N/A</v>
      </c>
      <c r="S167" s="226">
        <f t="shared" si="45"/>
        <v>0</v>
      </c>
      <c r="T167" s="9" t="e">
        <f t="shared" si="46"/>
        <v>#N/A</v>
      </c>
      <c r="U167" s="5" t="e">
        <f t="shared" si="57"/>
        <v>#N/A</v>
      </c>
      <c r="V167" s="226">
        <f t="shared" si="58"/>
        <v>0</v>
      </c>
      <c r="W167" s="9" t="e">
        <f t="shared" si="51"/>
        <v>#N/A</v>
      </c>
      <c r="X167" s="227"/>
      <c r="Y167" s="9" t="e">
        <f t="shared" si="59"/>
        <v>#N/A</v>
      </c>
      <c r="Z167" s="9">
        <f t="shared" si="53"/>
        <v>0</v>
      </c>
      <c r="AA167" s="9" t="e">
        <f t="shared" si="60"/>
        <v>#N/A</v>
      </c>
      <c r="AB167" s="9" t="e">
        <f t="shared" si="61"/>
        <v>#N/A</v>
      </c>
      <c r="AC167" s="5"/>
      <c r="AD167" s="5"/>
      <c r="AE167" s="9"/>
      <c r="AF167" s="5"/>
      <c r="AG167" s="29"/>
      <c r="AH167" s="29"/>
    </row>
    <row r="168" spans="1:34" s="7" customFormat="1" ht="21" hidden="1" customHeight="1" x14ac:dyDescent="0.25">
      <c r="A168" s="86">
        <f t="shared" si="55"/>
        <v>138</v>
      </c>
      <c r="B168" s="80" t="s">
        <v>94</v>
      </c>
      <c r="C168" s="267" t="s">
        <v>520</v>
      </c>
      <c r="D168" s="5" t="str">
        <f>VLOOKUP(C168,' TH ĐG Trình HĐ'!$E$9:$AE$336,18,0)</f>
        <v>A4</v>
      </c>
      <c r="E168" s="5">
        <f>VLOOKUP($C168,' TH ĐG Trình HĐ'!$E$9:$AE$336,19,0)</f>
        <v>7</v>
      </c>
      <c r="F168" s="9" t="str">
        <f t="shared" si="54"/>
        <v>Không hoàn thành</v>
      </c>
      <c r="G168" s="488" t="s">
        <v>1077</v>
      </c>
      <c r="H168" s="17"/>
      <c r="I168" s="19" t="e">
        <f>VLOOKUP(H168,Sheet1!$B$2:$C$12,2,TRUE)</f>
        <v>#N/A</v>
      </c>
      <c r="J168" s="5"/>
      <c r="K168" s="19" t="e">
        <f>VLOOKUP(J168,Sheet1!$B$2:$C$12,2,TRUE)</f>
        <v>#N/A</v>
      </c>
      <c r="L168" s="5"/>
      <c r="M168" s="19" t="e">
        <f>VLOOKUP(L168,Sheet1!$B$2:$C$12,2,TRUE)</f>
        <v>#N/A</v>
      </c>
      <c r="N168" s="5"/>
      <c r="O168" s="19" t="e">
        <f>VLOOKUP(N168,Sheet1!$B$2:$C$12,2,TRUE)</f>
        <v>#N/A</v>
      </c>
      <c r="P168" s="5"/>
      <c r="Q168" s="19" t="e">
        <f>VLOOKUP(P168,Sheet1!$B$2:$C$12,2,TRUE)</f>
        <v>#N/A</v>
      </c>
      <c r="R168" s="5" t="e">
        <f t="shared" si="56"/>
        <v>#N/A</v>
      </c>
      <c r="S168" s="226">
        <f t="shared" si="45"/>
        <v>0</v>
      </c>
      <c r="T168" s="9" t="e">
        <f t="shared" si="46"/>
        <v>#N/A</v>
      </c>
      <c r="U168" s="5" t="e">
        <f t="shared" si="57"/>
        <v>#N/A</v>
      </c>
      <c r="V168" s="226">
        <f t="shared" si="58"/>
        <v>0</v>
      </c>
      <c r="W168" s="9" t="e">
        <f t="shared" si="51"/>
        <v>#N/A</v>
      </c>
      <c r="X168" s="227"/>
      <c r="Y168" s="9" t="e">
        <f t="shared" si="59"/>
        <v>#N/A</v>
      </c>
      <c r="Z168" s="9">
        <f t="shared" si="53"/>
        <v>0</v>
      </c>
      <c r="AA168" s="9" t="e">
        <f t="shared" si="60"/>
        <v>#N/A</v>
      </c>
      <c r="AB168" s="9" t="e">
        <f t="shared" si="61"/>
        <v>#N/A</v>
      </c>
      <c r="AC168" s="5"/>
      <c r="AD168" s="5"/>
      <c r="AE168" s="9"/>
      <c r="AF168" s="5"/>
      <c r="AG168" s="29"/>
      <c r="AH168" s="29"/>
    </row>
    <row r="169" spans="1:34" s="7" customFormat="1" ht="20.100000000000001" hidden="1" customHeight="1" x14ac:dyDescent="0.25">
      <c r="A169" s="86">
        <f t="shared" si="55"/>
        <v>139</v>
      </c>
      <c r="B169" s="80" t="s">
        <v>96</v>
      </c>
      <c r="C169" s="267" t="s">
        <v>521</v>
      </c>
      <c r="D169" s="5" t="str">
        <f>VLOOKUP(C169,' TH ĐG Trình HĐ'!$E$9:$AE$336,18,0)</f>
        <v>A4</v>
      </c>
      <c r="E169" s="5">
        <f>VLOOKUP($C169,' TH ĐG Trình HĐ'!$E$9:$AE$336,19,0)</f>
        <v>7</v>
      </c>
      <c r="F169" s="9" t="str">
        <f t="shared" si="54"/>
        <v>Không hoàn thành</v>
      </c>
      <c r="G169" s="82"/>
      <c r="H169" s="17"/>
      <c r="I169" s="19" t="e">
        <f>VLOOKUP(H169,Sheet1!$B$2:$C$12,2,TRUE)</f>
        <v>#N/A</v>
      </c>
      <c r="J169" s="5"/>
      <c r="K169" s="19" t="e">
        <f>VLOOKUP(J169,Sheet1!$B$2:$C$12,2,TRUE)</f>
        <v>#N/A</v>
      </c>
      <c r="L169" s="5"/>
      <c r="M169" s="19" t="e">
        <f>VLOOKUP(L169,Sheet1!$B$2:$C$12,2,TRUE)</f>
        <v>#N/A</v>
      </c>
      <c r="N169" s="5"/>
      <c r="O169" s="19" t="e">
        <f>VLOOKUP(N169,Sheet1!$B$2:$C$12,2,TRUE)</f>
        <v>#N/A</v>
      </c>
      <c r="P169" s="5"/>
      <c r="Q169" s="19" t="e">
        <f>VLOOKUP(P169,Sheet1!$B$2:$C$12,2,TRUE)</f>
        <v>#N/A</v>
      </c>
      <c r="R169" s="5" t="e">
        <f t="shared" si="56"/>
        <v>#N/A</v>
      </c>
      <c r="S169" s="226">
        <f t="shared" si="45"/>
        <v>0</v>
      </c>
      <c r="T169" s="9" t="e">
        <f t="shared" si="46"/>
        <v>#N/A</v>
      </c>
      <c r="U169" s="5" t="e">
        <f t="shared" si="57"/>
        <v>#N/A</v>
      </c>
      <c r="V169" s="226">
        <f t="shared" si="58"/>
        <v>0</v>
      </c>
      <c r="W169" s="9" t="e">
        <f t="shared" si="51"/>
        <v>#N/A</v>
      </c>
      <c r="X169" s="227"/>
      <c r="Y169" s="9" t="e">
        <f t="shared" si="59"/>
        <v>#N/A</v>
      </c>
      <c r="Z169" s="9">
        <f t="shared" si="53"/>
        <v>0</v>
      </c>
      <c r="AA169" s="9" t="e">
        <f t="shared" si="60"/>
        <v>#N/A</v>
      </c>
      <c r="AB169" s="9" t="e">
        <f t="shared" si="61"/>
        <v>#N/A</v>
      </c>
      <c r="AC169" s="5"/>
      <c r="AD169" s="5"/>
      <c r="AE169" s="9"/>
      <c r="AF169" s="5"/>
      <c r="AG169" s="29"/>
      <c r="AH169" s="29"/>
    </row>
    <row r="170" spans="1:34" s="7" customFormat="1" ht="20.100000000000001" hidden="1" customHeight="1" x14ac:dyDescent="0.25">
      <c r="A170" s="86">
        <f t="shared" si="55"/>
        <v>140</v>
      </c>
      <c r="B170" s="80" t="s">
        <v>97</v>
      </c>
      <c r="C170" s="267" t="s">
        <v>522</v>
      </c>
      <c r="D170" s="5" t="str">
        <f>VLOOKUP(C170,' TH ĐG Trình HĐ'!$E$9:$AE$336,18,0)</f>
        <v>A4</v>
      </c>
      <c r="E170" s="5">
        <f>VLOOKUP($C170,' TH ĐG Trình HĐ'!$E$9:$AE$336,19,0)</f>
        <v>7</v>
      </c>
      <c r="F170" s="9" t="str">
        <f t="shared" si="54"/>
        <v>Không hoàn thành</v>
      </c>
      <c r="G170" s="82"/>
      <c r="H170" s="17"/>
      <c r="I170" s="19" t="e">
        <f>VLOOKUP(H170,Sheet1!$B$2:$C$12,2,TRUE)</f>
        <v>#N/A</v>
      </c>
      <c r="J170" s="5"/>
      <c r="K170" s="19" t="e">
        <f>VLOOKUP(J170,Sheet1!$B$2:$C$12,2,TRUE)</f>
        <v>#N/A</v>
      </c>
      <c r="L170" s="5"/>
      <c r="M170" s="19">
        <v>7</v>
      </c>
      <c r="N170" s="5"/>
      <c r="O170" s="19">
        <v>7</v>
      </c>
      <c r="P170" s="5"/>
      <c r="Q170" s="19">
        <v>7</v>
      </c>
      <c r="R170" s="5" t="e">
        <f t="shared" si="56"/>
        <v>#N/A</v>
      </c>
      <c r="S170" s="226">
        <f t="shared" si="45"/>
        <v>0</v>
      </c>
      <c r="T170" s="9" t="e">
        <f t="shared" si="46"/>
        <v>#N/A</v>
      </c>
      <c r="U170" s="5" t="e">
        <f t="shared" si="57"/>
        <v>#N/A</v>
      </c>
      <c r="V170" s="226">
        <f t="shared" si="58"/>
        <v>0</v>
      </c>
      <c r="W170" s="9" t="e">
        <f t="shared" si="51"/>
        <v>#N/A</v>
      </c>
      <c r="X170" s="227"/>
      <c r="Y170" s="9" t="e">
        <f t="shared" si="59"/>
        <v>#N/A</v>
      </c>
      <c r="Z170" s="9">
        <f t="shared" si="53"/>
        <v>0</v>
      </c>
      <c r="AA170" s="9" t="e">
        <f t="shared" si="60"/>
        <v>#N/A</v>
      </c>
      <c r="AB170" s="9" t="s">
        <v>801</v>
      </c>
      <c r="AC170" s="5"/>
      <c r="AD170" s="5"/>
      <c r="AE170" s="9"/>
      <c r="AF170" s="5"/>
      <c r="AG170" s="29"/>
      <c r="AH170" s="29"/>
    </row>
    <row r="171" spans="1:34" s="7" customFormat="1" ht="20.100000000000001" hidden="1" customHeight="1" x14ac:dyDescent="0.25">
      <c r="A171" s="86">
        <f t="shared" si="55"/>
        <v>141</v>
      </c>
      <c r="B171" s="80" t="s">
        <v>108</v>
      </c>
      <c r="C171" s="267" t="s">
        <v>530</v>
      </c>
      <c r="D171" s="5" t="str">
        <f>VLOOKUP(C171,' TH ĐG Trình HĐ'!$E$9:$AE$336,18,0)</f>
        <v>A3</v>
      </c>
      <c r="E171" s="5">
        <f>VLOOKUP($C171,' TH ĐG Trình HĐ'!$E$9:$AE$336,19,0)</f>
        <v>8</v>
      </c>
      <c r="F171" s="9" t="str">
        <f t="shared" si="54"/>
        <v>Không hoàn thành</v>
      </c>
      <c r="G171" s="82"/>
      <c r="H171" s="17"/>
      <c r="I171" s="19" t="e">
        <f>VLOOKUP(H171,Sheet1!$B$2:$C$12,2,TRUE)</f>
        <v>#N/A</v>
      </c>
      <c r="J171" s="5"/>
      <c r="K171" s="19" t="e">
        <f>VLOOKUP(J171,Sheet1!$B$2:$C$12,2,TRUE)</f>
        <v>#N/A</v>
      </c>
      <c r="L171" s="5"/>
      <c r="M171" s="19" t="e">
        <f>VLOOKUP(L171,Sheet1!$B$2:$C$12,2,TRUE)</f>
        <v>#N/A</v>
      </c>
      <c r="N171" s="5"/>
      <c r="O171" s="19" t="e">
        <f>VLOOKUP(N171,Sheet1!$B$2:$C$12,2,TRUE)</f>
        <v>#N/A</v>
      </c>
      <c r="P171" s="5"/>
      <c r="Q171" s="19" t="e">
        <f>VLOOKUP(P171,Sheet1!$B$2:$C$12,2,TRUE)</f>
        <v>#N/A</v>
      </c>
      <c r="R171" s="5" t="e">
        <f t="shared" si="56"/>
        <v>#N/A</v>
      </c>
      <c r="S171" s="226">
        <f t="shared" si="45"/>
        <v>0</v>
      </c>
      <c r="T171" s="9" t="e">
        <f t="shared" si="46"/>
        <v>#N/A</v>
      </c>
      <c r="U171" s="5" t="e">
        <f t="shared" si="57"/>
        <v>#N/A</v>
      </c>
      <c r="V171" s="226">
        <f t="shared" si="58"/>
        <v>0</v>
      </c>
      <c r="W171" s="9" t="e">
        <f t="shared" si="51"/>
        <v>#N/A</v>
      </c>
      <c r="X171" s="227"/>
      <c r="Y171" s="9" t="e">
        <f t="shared" si="59"/>
        <v>#N/A</v>
      </c>
      <c r="Z171" s="9">
        <f t="shared" si="53"/>
        <v>0</v>
      </c>
      <c r="AA171" s="9" t="e">
        <f t="shared" si="60"/>
        <v>#N/A</v>
      </c>
      <c r="AB171" s="9" t="e">
        <f t="shared" ref="AB171:AB194" si="62">IF($Z171=1,"Không đạt LĐTT",IF(OR($AA171= "Xuất sắc", $AA171="Tốt"),"Đạt LĐTT","Không đạt LĐTT"))</f>
        <v>#N/A</v>
      </c>
      <c r="AC171" s="5"/>
      <c r="AD171" s="5"/>
      <c r="AE171" s="9"/>
      <c r="AF171" s="5"/>
      <c r="AG171" s="29"/>
      <c r="AH171" s="29"/>
    </row>
    <row r="172" spans="1:34" s="7" customFormat="1" ht="20.100000000000001" hidden="1" customHeight="1" x14ac:dyDescent="0.25">
      <c r="A172" s="86">
        <f t="shared" si="55"/>
        <v>142</v>
      </c>
      <c r="B172" s="80" t="s">
        <v>107</v>
      </c>
      <c r="C172" s="267" t="s">
        <v>719</v>
      </c>
      <c r="D172" s="5" t="str">
        <f>VLOOKUP(C172,' TH ĐG Trình HĐ'!$E$9:$AE$336,18,0)</f>
        <v>A3</v>
      </c>
      <c r="E172" s="5">
        <f>VLOOKUP($C172,' TH ĐG Trình HĐ'!$E$9:$AE$336,19,0)</f>
        <v>8</v>
      </c>
      <c r="F172" s="9" t="str">
        <f t="shared" si="54"/>
        <v>Không hoàn thành</v>
      </c>
      <c r="G172" s="10"/>
      <c r="H172" s="17"/>
      <c r="I172" s="19" t="e">
        <f>VLOOKUP(H172,Sheet1!$B$2:$C$12,2,TRUE)</f>
        <v>#N/A</v>
      </c>
      <c r="J172" s="5"/>
      <c r="K172" s="19" t="e">
        <f>VLOOKUP(J172,Sheet1!$B$2:$C$12,2,TRUE)</f>
        <v>#N/A</v>
      </c>
      <c r="L172" s="5"/>
      <c r="M172" s="19" t="e">
        <f>VLOOKUP(L172,Sheet1!$B$2:$C$12,2,TRUE)</f>
        <v>#N/A</v>
      </c>
      <c r="N172" s="5"/>
      <c r="O172" s="19" t="e">
        <f>VLOOKUP(N172,Sheet1!$B$2:$C$12,2,TRUE)</f>
        <v>#N/A</v>
      </c>
      <c r="P172" s="5"/>
      <c r="Q172" s="19" t="e">
        <f>VLOOKUP(P172,Sheet1!$B$2:$C$12,2,TRUE)</f>
        <v>#N/A</v>
      </c>
      <c r="R172" s="5" t="e">
        <f t="shared" si="56"/>
        <v>#N/A</v>
      </c>
      <c r="S172" s="226">
        <f t="shared" si="45"/>
        <v>0</v>
      </c>
      <c r="T172" s="9" t="e">
        <f t="shared" si="46"/>
        <v>#N/A</v>
      </c>
      <c r="U172" s="5" t="e">
        <f t="shared" si="57"/>
        <v>#N/A</v>
      </c>
      <c r="V172" s="226">
        <f t="shared" si="58"/>
        <v>0</v>
      </c>
      <c r="W172" s="9" t="e">
        <f t="shared" si="51"/>
        <v>#N/A</v>
      </c>
      <c r="X172" s="227"/>
      <c r="Y172" s="9" t="e">
        <f t="shared" si="59"/>
        <v>#N/A</v>
      </c>
      <c r="Z172" s="9">
        <f t="shared" si="53"/>
        <v>0</v>
      </c>
      <c r="AA172" s="9" t="e">
        <f t="shared" si="60"/>
        <v>#N/A</v>
      </c>
      <c r="AB172" s="9" t="e">
        <f t="shared" si="62"/>
        <v>#N/A</v>
      </c>
      <c r="AC172" s="12"/>
      <c r="AD172" s="5"/>
      <c r="AE172" s="9"/>
      <c r="AF172" s="5"/>
      <c r="AG172" s="25"/>
      <c r="AH172" s="25"/>
    </row>
    <row r="173" spans="1:34" s="7" customFormat="1" ht="20.100000000000001" hidden="1" customHeight="1" x14ac:dyDescent="0.25">
      <c r="A173" s="86">
        <f t="shared" si="55"/>
        <v>143</v>
      </c>
      <c r="B173" s="80" t="s">
        <v>109</v>
      </c>
      <c r="C173" s="259" t="s">
        <v>531</v>
      </c>
      <c r="D173" s="5" t="str">
        <f>VLOOKUP(C173,' TH ĐG Trình HĐ'!$E$9:$AE$336,18,0)</f>
        <v>A4</v>
      </c>
      <c r="E173" s="5">
        <f>VLOOKUP($C173,' TH ĐG Trình HĐ'!$E$9:$AE$336,19,0)</f>
        <v>7</v>
      </c>
      <c r="F173" s="9" t="str">
        <f t="shared" si="54"/>
        <v>Không hoàn thành</v>
      </c>
      <c r="G173" s="10"/>
      <c r="H173" s="17"/>
      <c r="I173" s="19" t="e">
        <f>VLOOKUP(H173,Sheet1!$B$2:$C$12,2,TRUE)</f>
        <v>#N/A</v>
      </c>
      <c r="J173" s="5"/>
      <c r="K173" s="19" t="e">
        <f>VLOOKUP(J173,Sheet1!$B$2:$C$12,2,TRUE)</f>
        <v>#N/A</v>
      </c>
      <c r="L173" s="5"/>
      <c r="M173" s="19" t="e">
        <f>VLOOKUP(L173,Sheet1!$B$2:$C$12,2,TRUE)</f>
        <v>#N/A</v>
      </c>
      <c r="N173" s="5"/>
      <c r="O173" s="19" t="e">
        <f>VLOOKUP(N173,Sheet1!$B$2:$C$12,2,TRUE)</f>
        <v>#N/A</v>
      </c>
      <c r="P173" s="5"/>
      <c r="Q173" s="19" t="e">
        <f>VLOOKUP(P173,Sheet1!$B$2:$C$12,2,TRUE)</f>
        <v>#N/A</v>
      </c>
      <c r="R173" s="5" t="e">
        <f t="shared" si="56"/>
        <v>#N/A</v>
      </c>
      <c r="S173" s="226">
        <f t="shared" si="45"/>
        <v>0</v>
      </c>
      <c r="T173" s="9" t="e">
        <f t="shared" si="46"/>
        <v>#N/A</v>
      </c>
      <c r="U173" s="5" t="e">
        <f t="shared" si="57"/>
        <v>#N/A</v>
      </c>
      <c r="V173" s="226">
        <f t="shared" si="58"/>
        <v>0</v>
      </c>
      <c r="W173" s="9" t="e">
        <f t="shared" si="51"/>
        <v>#N/A</v>
      </c>
      <c r="X173" s="227"/>
      <c r="Y173" s="9" t="e">
        <f t="shared" si="59"/>
        <v>#N/A</v>
      </c>
      <c r="Z173" s="9">
        <f t="shared" si="53"/>
        <v>0</v>
      </c>
      <c r="AA173" s="9" t="e">
        <f t="shared" si="60"/>
        <v>#N/A</v>
      </c>
      <c r="AB173" s="9" t="e">
        <f t="shared" si="62"/>
        <v>#N/A</v>
      </c>
      <c r="AC173" s="5"/>
      <c r="AD173" s="5"/>
      <c r="AE173" s="9"/>
      <c r="AF173" s="5"/>
      <c r="AG173" s="25"/>
      <c r="AH173" s="25"/>
    </row>
    <row r="174" spans="1:34" s="7" customFormat="1" ht="20.100000000000001" hidden="1" customHeight="1" x14ac:dyDescent="0.25">
      <c r="A174" s="86">
        <f t="shared" si="55"/>
        <v>144</v>
      </c>
      <c r="B174" s="80" t="s">
        <v>106</v>
      </c>
      <c r="C174" s="117" t="s">
        <v>517</v>
      </c>
      <c r="D174" s="5" t="str">
        <f>VLOOKUP(C174,' TH ĐG Trình HĐ'!$E$9:$AE$336,18,0)</f>
        <v>A3</v>
      </c>
      <c r="E174" s="5">
        <f>VLOOKUP($C174,' TH ĐG Trình HĐ'!$E$9:$AE$336,19,0)</f>
        <v>8</v>
      </c>
      <c r="F174" s="9" t="str">
        <f t="shared" si="54"/>
        <v>Không hoàn thành</v>
      </c>
      <c r="G174" s="10"/>
      <c r="H174" s="17"/>
      <c r="I174" s="19" t="e">
        <f>VLOOKUP(H174,Sheet1!$B$2:$C$12,2,TRUE)</f>
        <v>#N/A</v>
      </c>
      <c r="J174" s="5"/>
      <c r="K174" s="19" t="e">
        <f>VLOOKUP(J174,Sheet1!$B$2:$C$12,2,TRUE)</f>
        <v>#N/A</v>
      </c>
      <c r="L174" s="5"/>
      <c r="M174" s="19" t="e">
        <f>VLOOKUP(L174,Sheet1!$B$2:$C$12,2,TRUE)</f>
        <v>#N/A</v>
      </c>
      <c r="N174" s="5"/>
      <c r="O174" s="19" t="e">
        <f>VLOOKUP(N174,Sheet1!$B$2:$C$12,2,TRUE)</f>
        <v>#N/A</v>
      </c>
      <c r="P174" s="5"/>
      <c r="Q174" s="19" t="e">
        <f>VLOOKUP(P174,Sheet1!$B$2:$C$12,2,TRUE)</f>
        <v>#N/A</v>
      </c>
      <c r="R174" s="5" t="e">
        <f t="shared" si="56"/>
        <v>#N/A</v>
      </c>
      <c r="S174" s="226">
        <f t="shared" si="45"/>
        <v>0</v>
      </c>
      <c r="T174" s="9" t="e">
        <f t="shared" si="46"/>
        <v>#N/A</v>
      </c>
      <c r="U174" s="5" t="e">
        <f t="shared" si="57"/>
        <v>#N/A</v>
      </c>
      <c r="V174" s="226">
        <f t="shared" si="58"/>
        <v>0</v>
      </c>
      <c r="W174" s="9" t="e">
        <f t="shared" si="51"/>
        <v>#N/A</v>
      </c>
      <c r="X174" s="227"/>
      <c r="Y174" s="9" t="e">
        <f t="shared" si="59"/>
        <v>#N/A</v>
      </c>
      <c r="Z174" s="9">
        <f t="shared" si="53"/>
        <v>0</v>
      </c>
      <c r="AA174" s="9" t="e">
        <f t="shared" si="60"/>
        <v>#N/A</v>
      </c>
      <c r="AB174" s="9" t="e">
        <f t="shared" si="62"/>
        <v>#N/A</v>
      </c>
      <c r="AC174" s="5"/>
      <c r="AD174" s="5"/>
      <c r="AE174" s="9"/>
      <c r="AF174" s="5"/>
      <c r="AG174" s="25"/>
      <c r="AH174" s="25"/>
    </row>
    <row r="175" spans="1:34" s="7" customFormat="1" ht="20.100000000000001" hidden="1" customHeight="1" x14ac:dyDescent="0.25">
      <c r="A175" s="86">
        <f t="shared" si="55"/>
        <v>145</v>
      </c>
      <c r="B175" s="80" t="s">
        <v>8</v>
      </c>
      <c r="C175" s="267" t="s">
        <v>542</v>
      </c>
      <c r="D175" s="5" t="str">
        <f>VLOOKUP(C175,' TH ĐG Trình HĐ'!$E$9:$AE$336,18,0)</f>
        <v>A3</v>
      </c>
      <c r="E175" s="5">
        <f>VLOOKUP($C175,' TH ĐG Trình HĐ'!$E$9:$AE$336,19,0)</f>
        <v>8</v>
      </c>
      <c r="F175" s="9" t="str">
        <f t="shared" si="54"/>
        <v>Không hoàn thành</v>
      </c>
      <c r="G175" s="10"/>
      <c r="H175" s="17"/>
      <c r="I175" s="19" t="e">
        <f>VLOOKUP(H175,Sheet1!$B$2:$C$12,2,TRUE)</f>
        <v>#N/A</v>
      </c>
      <c r="J175" s="5"/>
      <c r="K175" s="19" t="e">
        <f>VLOOKUP(J175,Sheet1!$B$2:$C$12,2,TRUE)</f>
        <v>#N/A</v>
      </c>
      <c r="L175" s="5"/>
      <c r="M175" s="19" t="e">
        <f>VLOOKUP(L175,Sheet1!$B$2:$C$12,2,TRUE)</f>
        <v>#N/A</v>
      </c>
      <c r="N175" s="5"/>
      <c r="O175" s="19" t="e">
        <f>VLOOKUP(N175,Sheet1!$B$2:$C$12,2,TRUE)</f>
        <v>#N/A</v>
      </c>
      <c r="P175" s="5"/>
      <c r="Q175" s="19" t="e">
        <f>VLOOKUP(P175,Sheet1!$B$2:$C$12,2,TRUE)</f>
        <v>#N/A</v>
      </c>
      <c r="R175" s="5" t="e">
        <f t="shared" si="56"/>
        <v>#N/A</v>
      </c>
      <c r="S175" s="226">
        <f t="shared" si="45"/>
        <v>0</v>
      </c>
      <c r="T175" s="9" t="e">
        <f t="shared" si="46"/>
        <v>#N/A</v>
      </c>
      <c r="U175" s="5" t="e">
        <f t="shared" si="57"/>
        <v>#N/A</v>
      </c>
      <c r="V175" s="226">
        <f t="shared" si="58"/>
        <v>0</v>
      </c>
      <c r="W175" s="9" t="e">
        <f t="shared" si="51"/>
        <v>#N/A</v>
      </c>
      <c r="X175" s="227"/>
      <c r="Y175" s="9" t="e">
        <f t="shared" si="59"/>
        <v>#N/A</v>
      </c>
      <c r="Z175" s="9">
        <f t="shared" si="53"/>
        <v>0</v>
      </c>
      <c r="AA175" s="9" t="e">
        <f t="shared" si="60"/>
        <v>#N/A</v>
      </c>
      <c r="AB175" s="9" t="e">
        <f t="shared" si="62"/>
        <v>#N/A</v>
      </c>
      <c r="AC175" s="5"/>
      <c r="AD175" s="5"/>
      <c r="AE175" s="9"/>
      <c r="AF175" s="5"/>
      <c r="AG175" s="25"/>
      <c r="AH175" s="25"/>
    </row>
    <row r="176" spans="1:34" s="7" customFormat="1" ht="49.5" customHeight="1" x14ac:dyDescent="0.25">
      <c r="A176" s="86">
        <f t="shared" si="55"/>
        <v>146</v>
      </c>
      <c r="B176" s="80" t="s">
        <v>1057</v>
      </c>
      <c r="C176" s="263" t="s">
        <v>1059</v>
      </c>
      <c r="D176" s="5"/>
      <c r="E176" s="5"/>
      <c r="F176" s="9" t="s">
        <v>1000</v>
      </c>
      <c r="G176" s="488" t="s">
        <v>1063</v>
      </c>
      <c r="H176" s="19"/>
      <c r="I176" s="19"/>
      <c r="J176" s="5"/>
      <c r="K176" s="19"/>
      <c r="L176" s="5"/>
      <c r="M176" s="19"/>
      <c r="N176" s="5"/>
      <c r="O176" s="19"/>
      <c r="P176" s="5"/>
      <c r="Q176" s="19"/>
      <c r="R176" s="5"/>
      <c r="S176" s="226"/>
      <c r="T176" s="9"/>
      <c r="U176" s="5"/>
      <c r="V176" s="226"/>
      <c r="W176" s="9"/>
      <c r="X176" s="227"/>
      <c r="Y176" s="9"/>
      <c r="Z176" s="9"/>
      <c r="AA176" s="9"/>
      <c r="AB176" s="9"/>
      <c r="AC176" s="16"/>
      <c r="AD176" s="16"/>
      <c r="AE176" s="9"/>
      <c r="AF176" s="5"/>
      <c r="AG176" s="26"/>
      <c r="AH176" s="25"/>
    </row>
    <row r="177" spans="1:34" s="7" customFormat="1" ht="24" customHeight="1" x14ac:dyDescent="0.25">
      <c r="A177" s="453" t="s">
        <v>910</v>
      </c>
      <c r="B177" s="454" t="s">
        <v>911</v>
      </c>
      <c r="C177" s="455"/>
      <c r="D177" s="455"/>
      <c r="E177" s="456"/>
      <c r="F177" s="457">
        <f>COUNTA($F$179:$F$194)</f>
        <v>16</v>
      </c>
      <c r="G177" s="458" t="str">
        <f xml:space="preserve"> (COUNTIF($F$179:$F$194, "Hoàn thành xuất sắc nhiệm vụ") &amp; " Xuất sắc") &amp;" + "&amp; (COUNTIF($F$179:$F$194, "Hoàn thành tốt nhiệm vụ") &amp; " Tốt")</f>
        <v>0 Xuất sắc + 0 Tốt</v>
      </c>
      <c r="H177" s="224"/>
      <c r="I177" s="8"/>
      <c r="J177" s="224"/>
      <c r="K177" s="8"/>
      <c r="L177" s="224"/>
      <c r="M177" s="8"/>
      <c r="N177" s="224"/>
      <c r="O177" s="8"/>
      <c r="P177" s="224"/>
      <c r="Q177" s="8"/>
      <c r="R177" s="224"/>
      <c r="S177" s="277"/>
      <c r="T177" s="224"/>
      <c r="U177" s="224"/>
      <c r="V177" s="277"/>
      <c r="W177" s="224"/>
      <c r="X177" s="225"/>
      <c r="Y177" s="8"/>
      <c r="Z177" s="224"/>
      <c r="AA177" s="8"/>
      <c r="AB177" s="224"/>
      <c r="AC177" s="8"/>
      <c r="AD177" s="224"/>
      <c r="AE177" s="8"/>
      <c r="AF177" s="224"/>
      <c r="AG177" s="43"/>
      <c r="AH177" s="43"/>
    </row>
    <row r="178" spans="1:34" s="7" customFormat="1" ht="19.5" hidden="1" customHeight="1" x14ac:dyDescent="0.25">
      <c r="A178" s="448" t="s">
        <v>859</v>
      </c>
      <c r="B178" s="449" t="s">
        <v>860</v>
      </c>
      <c r="C178" s="448"/>
      <c r="D178" s="5"/>
      <c r="E178" s="226"/>
      <c r="F178" s="450"/>
      <c r="G178" s="451"/>
      <c r="H178" s="19"/>
      <c r="I178" s="19" t="e">
        <f>VLOOKUP(H178,Sheet1!$B$2:$C$12,2,TRUE)</f>
        <v>#N/A</v>
      </c>
      <c r="J178" s="5"/>
      <c r="K178" s="19" t="e">
        <f>VLOOKUP(J178,Sheet1!$B$2:$C$12,2,TRUE)</f>
        <v>#N/A</v>
      </c>
      <c r="L178" s="5"/>
      <c r="M178" s="19" t="e">
        <f>VLOOKUP(L178,Sheet1!$B$2:$C$12,2,TRUE)</f>
        <v>#N/A</v>
      </c>
      <c r="N178" s="5"/>
      <c r="O178" s="19" t="e">
        <f>VLOOKUP(N178,Sheet1!$B$2:$C$12,2,TRUE)</f>
        <v>#N/A</v>
      </c>
      <c r="P178" s="5"/>
      <c r="Q178" s="19" t="e">
        <f>VLOOKUP(P178,Sheet1!$B$2:$C$12,2,TRUE)</f>
        <v>#N/A</v>
      </c>
      <c r="R178" s="5" t="e">
        <f t="shared" si="56"/>
        <v>#N/A</v>
      </c>
      <c r="S178" s="226">
        <f t="shared" si="45"/>
        <v>0</v>
      </c>
      <c r="T178" s="9" t="e">
        <f t="shared" si="46"/>
        <v>#N/A</v>
      </c>
      <c r="U178" s="5" t="e">
        <f t="shared" si="57"/>
        <v>#N/A</v>
      </c>
      <c r="V178" s="226">
        <f t="shared" si="58"/>
        <v>0</v>
      </c>
      <c r="W178" s="9" t="e">
        <f t="shared" si="51"/>
        <v>#N/A</v>
      </c>
      <c r="X178" s="227"/>
      <c r="Y178" s="9" t="e">
        <f t="shared" si="59"/>
        <v>#N/A</v>
      </c>
      <c r="Z178" s="9">
        <f t="shared" ref="Z178:Z194" si="63">COUNTIF(D178:O178,"D")*1</f>
        <v>0</v>
      </c>
      <c r="AA178" s="9" t="e">
        <f t="shared" si="60"/>
        <v>#N/A</v>
      </c>
      <c r="AB178" s="9" t="e">
        <f t="shared" si="62"/>
        <v>#N/A</v>
      </c>
      <c r="AC178" s="5"/>
      <c r="AD178" s="5"/>
      <c r="AE178" s="9"/>
      <c r="AF178" s="5"/>
      <c r="AG178" s="25"/>
      <c r="AH178" s="25"/>
    </row>
    <row r="179" spans="1:34" s="7" customFormat="1" ht="20.100000000000001" hidden="1" customHeight="1" x14ac:dyDescent="0.25">
      <c r="A179" s="86">
        <f>A176+1</f>
        <v>147</v>
      </c>
      <c r="B179" s="271" t="s">
        <v>112</v>
      </c>
      <c r="C179" s="443" t="s">
        <v>548</v>
      </c>
      <c r="D179" s="5" t="str">
        <f>VLOOKUP(C179,' TH ĐG Trình HĐ'!$E$9:$AE$336,18,0)</f>
        <v>A4</v>
      </c>
      <c r="E179" s="5">
        <f>VLOOKUP($C179,' TH ĐG Trình HĐ'!$E$9:$AE$336,19,0)</f>
        <v>7</v>
      </c>
      <c r="F179" s="9" t="str">
        <f>IF(E179&gt;=3,"Không hoàn thành",IF(AND($D179&gt;=8,$D179&lt;=10,E179=0),"Hoàn thành xuất sắc nhiệm vụ",IF(AND($D179&gt;=8,$D179&lt;=10,E179=1),"Hoàn thành tốt nhiệm vụ",IF(AND($D179&gt;=8,$D179&lt;=10,E179=2),"Hoàn thành nhiệm vụ",IF(AND($D179&gt;6,$D179&lt;8,E179&lt;=1),"Hoàn thành tốt nhiệm vụ",IF(AND($D179&gt;6,$D179&lt;8,E179=2),"Hoàn thành nhiệm vụ",IF(AND($D179&gt;=5,$D179&lt;=6,E179&lt;=2),"Hoàn thành",IF(AND($D179&lt;5,E179&gt;3),"Không hoàn thành",""))))))))</f>
        <v>Không hoàn thành</v>
      </c>
      <c r="G179" s="10"/>
      <c r="H179" s="17"/>
      <c r="I179" s="19" t="e">
        <f>VLOOKUP(H179,Sheet1!$B$2:$C$12,2,TRUE)</f>
        <v>#N/A</v>
      </c>
      <c r="J179" s="5"/>
      <c r="K179" s="19" t="e">
        <f>VLOOKUP(J179,Sheet1!$B$2:$C$12,2,TRUE)</f>
        <v>#N/A</v>
      </c>
      <c r="L179" s="5"/>
      <c r="M179" s="19" t="e">
        <f>VLOOKUP(L179,Sheet1!$B$2:$C$12,2,TRUE)</f>
        <v>#N/A</v>
      </c>
      <c r="N179" s="5"/>
      <c r="O179" s="19" t="e">
        <f>VLOOKUP(N179,Sheet1!$B$2:$C$12,2,TRUE)</f>
        <v>#N/A</v>
      </c>
      <c r="P179" s="5"/>
      <c r="Q179" s="19" t="e">
        <f>VLOOKUP(P179,Sheet1!$B$2:$C$12,2,TRUE)</f>
        <v>#N/A</v>
      </c>
      <c r="R179" s="5" t="e">
        <f>ROUND(AVERAGE(I179,K179,M179,O179),2)</f>
        <v>#N/A</v>
      </c>
      <c r="S179" s="226">
        <f>COUNTIF(H179:P179,"C*")*1+COUNTIF(H179:P179,"D")*2+COUNTIF(H179:P179,"E")*3</f>
        <v>0</v>
      </c>
      <c r="T179" s="9" t="e">
        <f>IF(S179&gt;=3,"Không hoàn thành",IF(AND($R179&gt;=8,$R179&lt;=10,S179=0),"Xuất sắc",IF(AND($R179&gt;=8,$R179&lt;=10,S179=1),"Tốt",IF(AND($R179&gt;=8,$R179&lt;=10,S179=2),"Hoàn thành",IF(AND($R179&gt;6,$R179&lt;8,S179&lt;=1),"Tốt",IF(AND($R179&gt;6,$R179&lt;8,S179=2),"Hoàn thành",IF(AND($R179&gt;=5,$R179&lt;=6,S179&lt;=2),"Hoàn thành",IF(AND($R179&lt;5,S179&gt;3),"Không hoàn thành",""))))))))</f>
        <v>#N/A</v>
      </c>
      <c r="U179" s="5" t="e">
        <f>ROUND(AVERAGE(I179,K179,M179,O179,Q179),2)</f>
        <v>#N/A</v>
      </c>
      <c r="V179" s="226">
        <f>COUNTIF(H179:Q179,"C*")*1+COUNTIF(H179:Q179,"D")*2+COUNTIF(H179:Q179,"E")*3</f>
        <v>0</v>
      </c>
      <c r="W179" s="9" t="e">
        <f>IF(V179&gt;=3,"Không hoàn thành",IF(AND($U179&gt;=8,$U179&lt;=10,V179=0),"Xuất sắc",IF(AND($U179&gt;=8,$U179&lt;=10,V179=1),"Tốt",IF(AND($U179&gt;=8,$U179&lt;=10,V179=2),"Hoàn thành",IF(AND($U179&gt;6,$U179&lt;8,V179&lt;=1),"Tốt",IF(AND($U179&gt;6,$U179&lt;8,V179=2),"Hoàn thành",IF(AND($U179&gt;=5,$U179&lt;=6,V179&lt;=2),"Hoàn thành",IF(AND($U179&lt;5,V179&gt;3),"Không hoàn thành",""))))))))</f>
        <v>#N/A</v>
      </c>
      <c r="X179" s="227"/>
      <c r="Y179" s="9" t="e">
        <f>ROUND(AVERAGE(D179,R179),2)</f>
        <v>#N/A</v>
      </c>
      <c r="Z179" s="9">
        <f>COUNTIF(D179:O179,"D")*1</f>
        <v>0</v>
      </c>
      <c r="AA179" s="9" t="e">
        <f>IF($Y179&gt;=8,"Xuất sắc",IF($Y179&gt;6,"Tốt",IF($Y179&gt;=5,"Hoàn thành","Không hoàn thành")))</f>
        <v>#N/A</v>
      </c>
      <c r="AB179" s="9" t="e">
        <f>IF($Z179=1,"Không đạt LĐTT",IF(OR($AA179= "Xuất sắc", $AA179="Tốt"),"Đạt LĐTT","Không đạt LĐTT"))</f>
        <v>#N/A</v>
      </c>
      <c r="AC179" s="5"/>
      <c r="AD179" s="5"/>
      <c r="AE179" s="9"/>
      <c r="AF179" s="5"/>
      <c r="AG179" s="25"/>
      <c r="AH179" s="25"/>
    </row>
    <row r="180" spans="1:34" s="7" customFormat="1" ht="20.100000000000001" hidden="1" customHeight="1" x14ac:dyDescent="0.25">
      <c r="A180" s="86">
        <f>A179+1</f>
        <v>148</v>
      </c>
      <c r="B180" s="271" t="s">
        <v>111</v>
      </c>
      <c r="C180" s="443" t="s">
        <v>547</v>
      </c>
      <c r="D180" s="5" t="str">
        <f>VLOOKUP(C180,' TH ĐG Trình HĐ'!$E$9:$AE$336,18,0)</f>
        <v>B1</v>
      </c>
      <c r="E180" s="5">
        <f>VLOOKUP($C180,' TH ĐG Trình HĐ'!$E$9:$AE$336,19,0)</f>
        <v>6</v>
      </c>
      <c r="F180" s="9" t="str">
        <f t="shared" ref="F180:F194" si="64">IF(E180&gt;=3,"Không hoàn thành",IF(AND($D180&gt;=8,$D180&lt;=10,E180=0),"Hoàn thành xuất sắc nhiệm vụ",IF(AND($D180&gt;=8,$D180&lt;=10,E180=1),"Hoàn thành tốt nhiệm vụ",IF(AND($D180&gt;=8,$D180&lt;=10,E180=2),"Hoàn thành nhiệm vụ",IF(AND($D180&gt;6,$D180&lt;8,E180&lt;=1),"Hoàn thành tốt nhiệm vụ",IF(AND($D180&gt;6,$D180&lt;8,E180=2),"Hoàn thành nhiệm vụ",IF(AND($D180&gt;=5,$D180&lt;=6,E180&lt;=2),"Hoàn thành",IF(AND($D180&lt;5,E180&gt;3),"Không hoàn thành",""))))))))</f>
        <v>Không hoàn thành</v>
      </c>
      <c r="G180" s="10"/>
      <c r="H180" s="17"/>
      <c r="I180" s="19" t="e">
        <f>VLOOKUP(H180,Sheet1!$B$2:$C$12,2,TRUE)</f>
        <v>#N/A</v>
      </c>
      <c r="J180" s="5"/>
      <c r="K180" s="19" t="e">
        <f>VLOOKUP(J180,Sheet1!$B$2:$C$12,2,TRUE)</f>
        <v>#N/A</v>
      </c>
      <c r="L180" s="5"/>
      <c r="M180" s="19" t="e">
        <f>VLOOKUP(L180,Sheet1!$B$2:$C$12,2,TRUE)</f>
        <v>#N/A</v>
      </c>
      <c r="N180" s="5"/>
      <c r="O180" s="19" t="e">
        <f>VLOOKUP(N180,Sheet1!$B$2:$C$12,2,TRUE)</f>
        <v>#N/A</v>
      </c>
      <c r="P180" s="5"/>
      <c r="Q180" s="19" t="e">
        <f>VLOOKUP(P180,Sheet1!$B$2:$C$12,2,TRUE)</f>
        <v>#N/A</v>
      </c>
      <c r="R180" s="5" t="e">
        <f>ROUND(AVERAGE(I180,K180,M180,O180),2)</f>
        <v>#N/A</v>
      </c>
      <c r="S180" s="226">
        <f>COUNTIF(H180:P180,"C*")*1+COUNTIF(H180:P180,"D")*2+COUNTIF(H180:P180,"E")*3</f>
        <v>0</v>
      </c>
      <c r="T180" s="9" t="e">
        <f>IF(S180&gt;=3,"Không hoàn thành",IF(AND($R180&gt;=8,$R180&lt;=10,S180=0),"Xuất sắc",IF(AND($R180&gt;=8,$R180&lt;=10,S180=1),"Tốt",IF(AND($R180&gt;=8,$R180&lt;=10,S180=2),"Hoàn thành",IF(AND($R180&gt;6,$R180&lt;8,S180&lt;=1),"Tốt",IF(AND($R180&gt;6,$R180&lt;8,S180=2),"Hoàn thành",IF(AND($R180&gt;=5,$R180&lt;=6,S180&lt;=2),"Hoàn thành",IF(AND($R180&lt;5,S180&gt;3),"Không hoàn thành",""))))))))</f>
        <v>#N/A</v>
      </c>
      <c r="U180" s="5" t="e">
        <f>ROUND(AVERAGE(I180,K180,M180,O180,Q180),2)</f>
        <v>#N/A</v>
      </c>
      <c r="V180" s="226">
        <f>COUNTIF(H180:Q180,"C*")*1+COUNTIF(H180:Q180,"D")*2+COUNTIF(H180:Q180,"E")*3</f>
        <v>0</v>
      </c>
      <c r="W180" s="9" t="e">
        <f>IF(V180&gt;=3,"Không hoàn thành",IF(AND($U180&gt;=8,$U180&lt;=10,V180=0),"Xuất sắc",IF(AND($U180&gt;=8,$U180&lt;=10,V180=1),"Tốt",IF(AND($U180&gt;=8,$U180&lt;=10,V180=2),"Hoàn thành",IF(AND($U180&gt;6,$U180&lt;8,V180&lt;=1),"Tốt",IF(AND($U180&gt;6,$U180&lt;8,V180=2),"Hoàn thành",IF(AND($U180&gt;=5,$U180&lt;=6,V180&lt;=2),"Hoàn thành",IF(AND($U180&lt;5,V180&gt;3),"Không hoàn thành",""))))))))</f>
        <v>#N/A</v>
      </c>
      <c r="X180" s="227"/>
      <c r="Y180" s="9" t="e">
        <f>ROUND(AVERAGE(D180,R180),2)</f>
        <v>#N/A</v>
      </c>
      <c r="Z180" s="9">
        <f t="shared" si="63"/>
        <v>0</v>
      </c>
      <c r="AA180" s="9" t="e">
        <f>IF($Y180&gt;=8,"Xuất sắc",IF($Y180&gt;6,"Tốt",IF($Y180&gt;=5,"Hoàn thành","Không hoàn thành")))</f>
        <v>#N/A</v>
      </c>
      <c r="AB180" s="9" t="e">
        <f>IF($Z180=1,"Không đạt LĐTT",IF(OR($AA180= "Xuất sắc", $AA180="Tốt"),"Đạt LĐTT","Không đạt LĐTT"))</f>
        <v>#N/A</v>
      </c>
      <c r="AC180" s="5"/>
      <c r="AD180" s="5"/>
      <c r="AE180" s="9"/>
      <c r="AF180" s="5"/>
      <c r="AG180" s="25"/>
      <c r="AH180" s="25"/>
    </row>
    <row r="181" spans="1:34" s="7" customFormat="1" ht="20.100000000000001" hidden="1" customHeight="1" x14ac:dyDescent="0.25">
      <c r="A181" s="86">
        <f>A180+1</f>
        <v>149</v>
      </c>
      <c r="B181" s="271" t="s">
        <v>113</v>
      </c>
      <c r="C181" s="443" t="s">
        <v>552</v>
      </c>
      <c r="D181" s="5" t="str">
        <f>VLOOKUP(C181,' TH ĐG Trình HĐ'!$E$9:$AE$336,18,0)</f>
        <v>A4</v>
      </c>
      <c r="E181" s="5">
        <f>VLOOKUP($C181,' TH ĐG Trình HĐ'!$E$9:$AE$336,19,0)</f>
        <v>7</v>
      </c>
      <c r="F181" s="9" t="str">
        <f t="shared" si="64"/>
        <v>Không hoàn thành</v>
      </c>
      <c r="G181" s="10"/>
      <c r="H181" s="17"/>
      <c r="I181" s="19" t="e">
        <f>VLOOKUP(H181,Sheet1!$B$2:$C$12,2,TRUE)</f>
        <v>#N/A</v>
      </c>
      <c r="J181" s="5"/>
      <c r="K181" s="19" t="e">
        <f>VLOOKUP(J181,Sheet1!$B$2:$C$12,2,TRUE)</f>
        <v>#N/A</v>
      </c>
      <c r="L181" s="5"/>
      <c r="M181" s="19" t="e">
        <f>VLOOKUP(L181,Sheet1!$B$2:$C$12,2,TRUE)</f>
        <v>#N/A</v>
      </c>
      <c r="N181" s="5"/>
      <c r="O181" s="19" t="e">
        <f>VLOOKUP(N181,Sheet1!$B$2:$C$12,2,TRUE)</f>
        <v>#N/A</v>
      </c>
      <c r="P181" s="5"/>
      <c r="Q181" s="19" t="e">
        <f>VLOOKUP(P181,Sheet1!$B$2:$C$12,2,TRUE)</f>
        <v>#N/A</v>
      </c>
      <c r="R181" s="5" t="e">
        <f t="shared" si="56"/>
        <v>#N/A</v>
      </c>
      <c r="S181" s="226">
        <f t="shared" ref="S181:S194" si="65">COUNTIF(H181:P181,"C*")*1+COUNTIF(H181:P181,"D")*2+COUNTIF(H181:P181,"E")*3</f>
        <v>0</v>
      </c>
      <c r="T181" s="9" t="e">
        <f t="shared" ref="T181:T194" si="66">IF(S181&gt;=3,"Không hoàn thành",IF(AND($R181&gt;=8,$R181&lt;=10,S181=0),"Xuất sắc",IF(AND($R181&gt;=8,$R181&lt;=10,S181=1),"Tốt",IF(AND($R181&gt;=8,$R181&lt;=10,S181=2),"Hoàn thành",IF(AND($R181&gt;6,$R181&lt;8,S181&lt;=1),"Tốt",IF(AND($R181&gt;6,$R181&lt;8,S181=2),"Hoàn thành",IF(AND($R181&gt;=5,$R181&lt;=6,S181&lt;=2),"Hoàn thành",IF(AND($R181&lt;5,S181&gt;3),"Không hoàn thành",""))))))))</f>
        <v>#N/A</v>
      </c>
      <c r="U181" s="5" t="e">
        <f t="shared" si="57"/>
        <v>#N/A</v>
      </c>
      <c r="V181" s="226">
        <f t="shared" si="58"/>
        <v>0</v>
      </c>
      <c r="W181" s="9" t="e">
        <f t="shared" si="51"/>
        <v>#N/A</v>
      </c>
      <c r="X181" s="227"/>
      <c r="Y181" s="9" t="e">
        <f t="shared" si="59"/>
        <v>#N/A</v>
      </c>
      <c r="Z181" s="9">
        <f t="shared" si="63"/>
        <v>0</v>
      </c>
      <c r="AA181" s="9" t="e">
        <f t="shared" si="60"/>
        <v>#N/A</v>
      </c>
      <c r="AB181" s="9" t="e">
        <f t="shared" si="62"/>
        <v>#N/A</v>
      </c>
      <c r="AC181" s="5"/>
      <c r="AD181" s="5"/>
      <c r="AE181" s="9"/>
      <c r="AF181" s="5"/>
      <c r="AG181" s="25"/>
      <c r="AH181" s="25"/>
    </row>
    <row r="182" spans="1:34" s="7" customFormat="1" ht="20.100000000000001" hidden="1" customHeight="1" x14ac:dyDescent="0.25">
      <c r="A182" s="86">
        <f t="shared" ref="A182:A194" si="67">A181+1</f>
        <v>150</v>
      </c>
      <c r="B182" s="271" t="s">
        <v>119</v>
      </c>
      <c r="C182" s="443" t="s">
        <v>557</v>
      </c>
      <c r="D182" s="5" t="str">
        <f>VLOOKUP(C182,' TH ĐG Trình HĐ'!$E$9:$AE$336,18,0)</f>
        <v>A4</v>
      </c>
      <c r="E182" s="5">
        <f>VLOOKUP($C182,' TH ĐG Trình HĐ'!$E$9:$AE$336,19,0)</f>
        <v>7</v>
      </c>
      <c r="F182" s="9" t="str">
        <f t="shared" si="64"/>
        <v>Không hoàn thành</v>
      </c>
      <c r="G182" s="10"/>
      <c r="H182" s="17"/>
      <c r="I182" s="19" t="e">
        <f>VLOOKUP(H182,Sheet1!$B$2:$C$12,2,TRUE)</f>
        <v>#N/A</v>
      </c>
      <c r="J182" s="5"/>
      <c r="K182" s="19" t="e">
        <f>VLOOKUP(J182,Sheet1!$B$2:$C$12,2,TRUE)</f>
        <v>#N/A</v>
      </c>
      <c r="L182" s="5"/>
      <c r="M182" s="19" t="e">
        <f>VLOOKUP(L182,Sheet1!$B$2:$C$12,2,TRUE)</f>
        <v>#N/A</v>
      </c>
      <c r="N182" s="5"/>
      <c r="O182" s="19" t="e">
        <f>VLOOKUP(N182,Sheet1!$B$2:$C$12,2,TRUE)</f>
        <v>#N/A</v>
      </c>
      <c r="P182" s="5"/>
      <c r="Q182" s="19" t="e">
        <f>VLOOKUP(P182,Sheet1!$B$2:$C$12,2,TRUE)</f>
        <v>#N/A</v>
      </c>
      <c r="R182" s="5" t="e">
        <f t="shared" si="56"/>
        <v>#N/A</v>
      </c>
      <c r="S182" s="226">
        <f t="shared" si="65"/>
        <v>0</v>
      </c>
      <c r="T182" s="9" t="e">
        <f t="shared" si="66"/>
        <v>#N/A</v>
      </c>
      <c r="U182" s="5" t="e">
        <f t="shared" si="57"/>
        <v>#N/A</v>
      </c>
      <c r="V182" s="226">
        <f t="shared" si="58"/>
        <v>0</v>
      </c>
      <c r="W182" s="9" t="e">
        <f t="shared" si="51"/>
        <v>#N/A</v>
      </c>
      <c r="X182" s="227"/>
      <c r="Y182" s="9" t="e">
        <f t="shared" si="59"/>
        <v>#N/A</v>
      </c>
      <c r="Z182" s="9">
        <f t="shared" si="63"/>
        <v>0</v>
      </c>
      <c r="AA182" s="9" t="e">
        <f t="shared" si="60"/>
        <v>#N/A</v>
      </c>
      <c r="AB182" s="9" t="e">
        <f t="shared" si="62"/>
        <v>#N/A</v>
      </c>
      <c r="AC182" s="5"/>
      <c r="AD182" s="5"/>
      <c r="AE182" s="9"/>
      <c r="AF182" s="5"/>
      <c r="AG182" s="25"/>
      <c r="AH182" s="25"/>
    </row>
    <row r="183" spans="1:34" s="7" customFormat="1" ht="58.5" customHeight="1" x14ac:dyDescent="0.25">
      <c r="A183" s="86">
        <f t="shared" si="67"/>
        <v>151</v>
      </c>
      <c r="B183" s="80" t="s">
        <v>115</v>
      </c>
      <c r="C183" s="263" t="s">
        <v>553</v>
      </c>
      <c r="D183" s="5" t="str">
        <f>VLOOKUP(C183,' TH ĐG Trình HĐ'!$E$9:$AE$336,18,0)</f>
        <v>A DN</v>
      </c>
      <c r="E183" s="5">
        <f>VLOOKUP($C183,' TH ĐG Trình HĐ'!$E$9:$AE$336,19,0)</f>
        <v>0</v>
      </c>
      <c r="F183" s="9" t="str">
        <f t="shared" si="64"/>
        <v/>
      </c>
      <c r="G183" s="488" t="s">
        <v>1087</v>
      </c>
      <c r="H183" s="19"/>
      <c r="I183" s="19" t="e">
        <f>VLOOKUP(H183,Sheet1!$B$2:$C$12,2,TRUE)</f>
        <v>#N/A</v>
      </c>
      <c r="J183" s="5"/>
      <c r="K183" s="19" t="e">
        <f>VLOOKUP(J183,Sheet1!$B$2:$C$12,2,TRUE)</f>
        <v>#N/A</v>
      </c>
      <c r="L183" s="5"/>
      <c r="M183" s="19" t="e">
        <f>VLOOKUP(L183,Sheet1!$B$2:$C$12,2,TRUE)</f>
        <v>#N/A</v>
      </c>
      <c r="N183" s="5"/>
      <c r="O183" s="19" t="e">
        <f>VLOOKUP(N183,Sheet1!$B$2:$C$12,2,TRUE)</f>
        <v>#N/A</v>
      </c>
      <c r="P183" s="5"/>
      <c r="Q183" s="19" t="e">
        <f>VLOOKUP(P183,Sheet1!$B$2:$C$12,2,TRUE)</f>
        <v>#N/A</v>
      </c>
      <c r="R183" s="5" t="e">
        <f t="shared" si="56"/>
        <v>#N/A</v>
      </c>
      <c r="S183" s="226">
        <f t="shared" si="65"/>
        <v>0</v>
      </c>
      <c r="T183" s="9" t="e">
        <f t="shared" si="66"/>
        <v>#N/A</v>
      </c>
      <c r="U183" s="5" t="e">
        <f t="shared" si="57"/>
        <v>#N/A</v>
      </c>
      <c r="V183" s="226">
        <f t="shared" si="58"/>
        <v>0</v>
      </c>
      <c r="W183" s="9" t="e">
        <f t="shared" si="51"/>
        <v>#N/A</v>
      </c>
      <c r="X183" s="227"/>
      <c r="Y183" s="9" t="e">
        <f t="shared" si="59"/>
        <v>#N/A</v>
      </c>
      <c r="Z183" s="9">
        <f t="shared" si="63"/>
        <v>0</v>
      </c>
      <c r="AA183" s="9" t="e">
        <f t="shared" si="60"/>
        <v>#N/A</v>
      </c>
      <c r="AB183" s="9" t="e">
        <f t="shared" si="62"/>
        <v>#N/A</v>
      </c>
      <c r="AC183" s="16"/>
      <c r="AD183" s="16"/>
      <c r="AE183" s="9"/>
      <c r="AF183" s="5"/>
      <c r="AG183" s="26"/>
      <c r="AH183" s="25"/>
    </row>
    <row r="184" spans="1:34" s="7" customFormat="1" ht="20.100000000000001" hidden="1" customHeight="1" x14ac:dyDescent="0.25">
      <c r="A184" s="86">
        <f t="shared" si="67"/>
        <v>152</v>
      </c>
      <c r="B184" s="271" t="s">
        <v>123</v>
      </c>
      <c r="C184" s="443" t="s">
        <v>549</v>
      </c>
      <c r="D184" s="5" t="str">
        <f>VLOOKUP(C184,' TH ĐG Trình HĐ'!$E$9:$AE$336,18,0)</f>
        <v>A4</v>
      </c>
      <c r="E184" s="5">
        <f>VLOOKUP($C184,' TH ĐG Trình HĐ'!$E$9:$AE$336,19,0)</f>
        <v>7</v>
      </c>
      <c r="F184" s="9" t="str">
        <f t="shared" si="64"/>
        <v>Không hoàn thành</v>
      </c>
      <c r="G184" s="10"/>
      <c r="H184" s="17"/>
      <c r="I184" s="19" t="e">
        <f>VLOOKUP(H184,Sheet1!$B$2:$C$12,2,TRUE)</f>
        <v>#N/A</v>
      </c>
      <c r="J184" s="5"/>
      <c r="K184" s="19" t="e">
        <f>VLOOKUP(J184,Sheet1!$B$2:$C$12,2,TRUE)</f>
        <v>#N/A</v>
      </c>
      <c r="L184" s="5"/>
      <c r="M184" s="19" t="e">
        <f>VLOOKUP(L184,Sheet1!$B$2:$C$12,2,TRUE)</f>
        <v>#N/A</v>
      </c>
      <c r="N184" s="5"/>
      <c r="O184" s="19" t="e">
        <f>VLOOKUP(N184,Sheet1!$B$2:$C$12,2,TRUE)</f>
        <v>#N/A</v>
      </c>
      <c r="P184" s="5"/>
      <c r="Q184" s="19" t="e">
        <f>VLOOKUP(P184,Sheet1!$B$2:$C$12,2,TRUE)</f>
        <v>#N/A</v>
      </c>
      <c r="R184" s="5" t="e">
        <f t="shared" si="56"/>
        <v>#N/A</v>
      </c>
      <c r="S184" s="226">
        <f t="shared" si="65"/>
        <v>0</v>
      </c>
      <c r="T184" s="9" t="e">
        <f t="shared" si="66"/>
        <v>#N/A</v>
      </c>
      <c r="U184" s="5" t="e">
        <f t="shared" si="57"/>
        <v>#N/A</v>
      </c>
      <c r="V184" s="226">
        <f t="shared" si="58"/>
        <v>0</v>
      </c>
      <c r="W184" s="9" t="e">
        <f t="shared" si="51"/>
        <v>#N/A</v>
      </c>
      <c r="X184" s="227"/>
      <c r="Y184" s="9" t="e">
        <f t="shared" si="59"/>
        <v>#N/A</v>
      </c>
      <c r="Z184" s="9">
        <f t="shared" si="63"/>
        <v>0</v>
      </c>
      <c r="AA184" s="9" t="e">
        <f t="shared" si="60"/>
        <v>#N/A</v>
      </c>
      <c r="AB184" s="9" t="e">
        <f t="shared" si="62"/>
        <v>#N/A</v>
      </c>
      <c r="AC184" s="12"/>
      <c r="AD184" s="5"/>
      <c r="AE184" s="9"/>
      <c r="AF184" s="5"/>
      <c r="AG184" s="25"/>
      <c r="AH184" s="25"/>
    </row>
    <row r="185" spans="1:34" s="7" customFormat="1" ht="20.100000000000001" hidden="1" customHeight="1" x14ac:dyDescent="0.25">
      <c r="A185" s="86">
        <f t="shared" si="67"/>
        <v>153</v>
      </c>
      <c r="B185" s="271" t="s">
        <v>121</v>
      </c>
      <c r="C185" s="443" t="s">
        <v>559</v>
      </c>
      <c r="D185" s="5" t="str">
        <f>VLOOKUP(C185,' TH ĐG Trình HĐ'!$E$9:$AE$336,18,0)</f>
        <v>A4</v>
      </c>
      <c r="E185" s="5">
        <f>VLOOKUP($C185,' TH ĐG Trình HĐ'!$E$9:$AE$336,19,0)</f>
        <v>7</v>
      </c>
      <c r="F185" s="9" t="str">
        <f t="shared" si="64"/>
        <v>Không hoàn thành</v>
      </c>
      <c r="G185" s="10"/>
      <c r="H185" s="17"/>
      <c r="I185" s="19" t="e">
        <f>VLOOKUP(H185,Sheet1!$B$2:$C$12,2,TRUE)</f>
        <v>#N/A</v>
      </c>
      <c r="J185" s="5"/>
      <c r="K185" s="19" t="e">
        <f>VLOOKUP(J185,Sheet1!$B$2:$C$12,2,TRUE)</f>
        <v>#N/A</v>
      </c>
      <c r="L185" s="5"/>
      <c r="M185" s="19" t="e">
        <f>VLOOKUP(L185,Sheet1!$B$2:$C$12,2,TRUE)</f>
        <v>#N/A</v>
      </c>
      <c r="N185" s="5"/>
      <c r="O185" s="19" t="e">
        <f>VLOOKUP(N185,Sheet1!$B$2:$C$12,2,TRUE)</f>
        <v>#N/A</v>
      </c>
      <c r="P185" s="5"/>
      <c r="Q185" s="19" t="e">
        <f>VLOOKUP(P185,Sheet1!$B$2:$C$12,2,TRUE)</f>
        <v>#N/A</v>
      </c>
      <c r="R185" s="5" t="e">
        <f t="shared" si="56"/>
        <v>#N/A</v>
      </c>
      <c r="S185" s="226">
        <f t="shared" si="65"/>
        <v>0</v>
      </c>
      <c r="T185" s="9" t="e">
        <f t="shared" si="66"/>
        <v>#N/A</v>
      </c>
      <c r="U185" s="5" t="e">
        <f t="shared" si="57"/>
        <v>#N/A</v>
      </c>
      <c r="V185" s="226">
        <f t="shared" si="58"/>
        <v>0</v>
      </c>
      <c r="W185" s="9" t="e">
        <f t="shared" si="51"/>
        <v>#N/A</v>
      </c>
      <c r="X185" s="227"/>
      <c r="Y185" s="9" t="e">
        <f t="shared" si="59"/>
        <v>#N/A</v>
      </c>
      <c r="Z185" s="9">
        <f t="shared" si="63"/>
        <v>0</v>
      </c>
      <c r="AA185" s="9" t="e">
        <f t="shared" si="60"/>
        <v>#N/A</v>
      </c>
      <c r="AB185" s="9" t="e">
        <f t="shared" si="62"/>
        <v>#N/A</v>
      </c>
      <c r="AC185" s="5"/>
      <c r="AD185" s="5"/>
      <c r="AE185" s="9"/>
      <c r="AF185" s="5"/>
      <c r="AG185" s="25"/>
      <c r="AH185" s="25"/>
    </row>
    <row r="186" spans="1:34" s="7" customFormat="1" ht="20.100000000000001" hidden="1" customHeight="1" x14ac:dyDescent="0.25">
      <c r="A186" s="86">
        <f t="shared" si="67"/>
        <v>154</v>
      </c>
      <c r="B186" s="271" t="s">
        <v>120</v>
      </c>
      <c r="C186" s="443" t="s">
        <v>558</v>
      </c>
      <c r="D186" s="5" t="str">
        <f>VLOOKUP(C186,' TH ĐG Trình HĐ'!$E$9:$AE$336,18,0)</f>
        <v>A4</v>
      </c>
      <c r="E186" s="5">
        <f>VLOOKUP($C186,' TH ĐG Trình HĐ'!$E$9:$AE$336,19,0)</f>
        <v>7</v>
      </c>
      <c r="F186" s="9" t="str">
        <f t="shared" si="64"/>
        <v>Không hoàn thành</v>
      </c>
      <c r="G186" s="10"/>
      <c r="H186" s="17"/>
      <c r="I186" s="19" t="e">
        <f>VLOOKUP(H186,Sheet1!$B$2:$C$12,2,TRUE)</f>
        <v>#N/A</v>
      </c>
      <c r="J186" s="5"/>
      <c r="K186" s="19" t="e">
        <f>VLOOKUP(J186,Sheet1!$B$2:$C$12,2,TRUE)</f>
        <v>#N/A</v>
      </c>
      <c r="L186" s="5"/>
      <c r="M186" s="19" t="e">
        <f>VLOOKUP(L186,Sheet1!$B$2:$C$12,2,TRUE)</f>
        <v>#N/A</v>
      </c>
      <c r="N186" s="5"/>
      <c r="O186" s="19" t="e">
        <f>VLOOKUP(N186,Sheet1!$B$2:$C$12,2,TRUE)</f>
        <v>#N/A</v>
      </c>
      <c r="P186" s="5"/>
      <c r="Q186" s="19" t="e">
        <f>VLOOKUP(P186,Sheet1!$B$2:$C$12,2,TRUE)</f>
        <v>#N/A</v>
      </c>
      <c r="R186" s="5" t="e">
        <f t="shared" si="56"/>
        <v>#N/A</v>
      </c>
      <c r="S186" s="226">
        <f t="shared" si="65"/>
        <v>0</v>
      </c>
      <c r="T186" s="9" t="e">
        <f t="shared" si="66"/>
        <v>#N/A</v>
      </c>
      <c r="U186" s="5" t="e">
        <f t="shared" si="57"/>
        <v>#N/A</v>
      </c>
      <c r="V186" s="226">
        <f t="shared" si="58"/>
        <v>0</v>
      </c>
      <c r="W186" s="9" t="e">
        <f t="shared" si="51"/>
        <v>#N/A</v>
      </c>
      <c r="X186" s="227"/>
      <c r="Y186" s="9" t="e">
        <f t="shared" si="59"/>
        <v>#N/A</v>
      </c>
      <c r="Z186" s="9">
        <f t="shared" si="63"/>
        <v>0</v>
      </c>
      <c r="AA186" s="9" t="e">
        <f t="shared" si="60"/>
        <v>#N/A</v>
      </c>
      <c r="AB186" s="9" t="e">
        <f t="shared" si="62"/>
        <v>#N/A</v>
      </c>
      <c r="AC186" s="5"/>
      <c r="AD186" s="5"/>
      <c r="AE186" s="9"/>
      <c r="AF186" s="5"/>
      <c r="AG186" s="25"/>
      <c r="AH186" s="25"/>
    </row>
    <row r="187" spans="1:34" s="7" customFormat="1" ht="20.100000000000001" hidden="1" customHeight="1" x14ac:dyDescent="0.25">
      <c r="A187" s="86">
        <f t="shared" si="67"/>
        <v>155</v>
      </c>
      <c r="B187" s="271" t="s">
        <v>105</v>
      </c>
      <c r="C187" s="443" t="s">
        <v>551</v>
      </c>
      <c r="D187" s="5" t="str">
        <f>VLOOKUP(C187,' TH ĐG Trình HĐ'!$E$9:$AE$336,18,0)</f>
        <v>A4</v>
      </c>
      <c r="E187" s="5">
        <f>VLOOKUP($C187,' TH ĐG Trình HĐ'!$E$9:$AE$336,19,0)</f>
        <v>7</v>
      </c>
      <c r="F187" s="9" t="str">
        <f t="shared" si="64"/>
        <v>Không hoàn thành</v>
      </c>
      <c r="G187" s="10"/>
      <c r="H187" s="17"/>
      <c r="I187" s="19" t="e">
        <f>VLOOKUP(H187,Sheet1!$B$2:$C$12,2,TRUE)</f>
        <v>#N/A</v>
      </c>
      <c r="J187" s="5"/>
      <c r="K187" s="19" t="e">
        <f>VLOOKUP(J187,Sheet1!$B$2:$C$12,2,TRUE)</f>
        <v>#N/A</v>
      </c>
      <c r="L187" s="5"/>
      <c r="M187" s="19" t="e">
        <f>VLOOKUP(L187,Sheet1!$B$2:$C$12,2,TRUE)</f>
        <v>#N/A</v>
      </c>
      <c r="N187" s="5"/>
      <c r="O187" s="19" t="e">
        <f>VLOOKUP(N187,Sheet1!$B$2:$C$12,2,TRUE)</f>
        <v>#N/A</v>
      </c>
      <c r="P187" s="5"/>
      <c r="Q187" s="19" t="e">
        <f>VLOOKUP(P187,Sheet1!$B$2:$C$12,2,TRUE)</f>
        <v>#N/A</v>
      </c>
      <c r="R187" s="5" t="e">
        <f t="shared" si="56"/>
        <v>#N/A</v>
      </c>
      <c r="S187" s="226">
        <f t="shared" si="65"/>
        <v>0</v>
      </c>
      <c r="T187" s="9" t="e">
        <f t="shared" si="66"/>
        <v>#N/A</v>
      </c>
      <c r="U187" s="5" t="e">
        <f t="shared" si="57"/>
        <v>#N/A</v>
      </c>
      <c r="V187" s="226">
        <f t="shared" si="58"/>
        <v>0</v>
      </c>
      <c r="W187" s="9" t="e">
        <f t="shared" si="51"/>
        <v>#N/A</v>
      </c>
      <c r="X187" s="227"/>
      <c r="Y187" s="9" t="e">
        <f t="shared" si="59"/>
        <v>#N/A</v>
      </c>
      <c r="Z187" s="9">
        <f t="shared" si="63"/>
        <v>0</v>
      </c>
      <c r="AA187" s="9" t="e">
        <f t="shared" si="60"/>
        <v>#N/A</v>
      </c>
      <c r="AB187" s="9" t="e">
        <f t="shared" si="62"/>
        <v>#N/A</v>
      </c>
      <c r="AC187" s="5"/>
      <c r="AD187" s="5"/>
      <c r="AE187" s="9"/>
      <c r="AF187" s="5"/>
      <c r="AG187" s="25"/>
      <c r="AH187" s="25"/>
    </row>
    <row r="188" spans="1:34" s="7" customFormat="1" ht="20.100000000000001" hidden="1" customHeight="1" x14ac:dyDescent="0.25">
      <c r="A188" s="86">
        <f t="shared" si="67"/>
        <v>156</v>
      </c>
      <c r="B188" s="271" t="s">
        <v>124</v>
      </c>
      <c r="C188" s="443" t="s">
        <v>561</v>
      </c>
      <c r="D188" s="5" t="str">
        <f>VLOOKUP(C188,' TH ĐG Trình HĐ'!$E$9:$AE$336,18,0)</f>
        <v>A3</v>
      </c>
      <c r="E188" s="5">
        <f>VLOOKUP($C188,' TH ĐG Trình HĐ'!$E$9:$AE$336,19,0)</f>
        <v>8</v>
      </c>
      <c r="F188" s="9" t="str">
        <f t="shared" si="64"/>
        <v>Không hoàn thành</v>
      </c>
      <c r="G188" s="10"/>
      <c r="H188" s="17"/>
      <c r="I188" s="19" t="e">
        <f>VLOOKUP(H188,Sheet1!$B$2:$C$12,2,TRUE)</f>
        <v>#N/A</v>
      </c>
      <c r="J188" s="5"/>
      <c r="K188" s="19" t="e">
        <f>VLOOKUP(J188,Sheet1!$B$2:$C$12,2,TRUE)</f>
        <v>#N/A</v>
      </c>
      <c r="L188" s="5"/>
      <c r="M188" s="19" t="e">
        <f>VLOOKUP(L188,Sheet1!$B$2:$C$12,2,TRUE)</f>
        <v>#N/A</v>
      </c>
      <c r="N188" s="5"/>
      <c r="O188" s="19" t="e">
        <f>VLOOKUP(N188,Sheet1!$B$2:$C$12,2,TRUE)</f>
        <v>#N/A</v>
      </c>
      <c r="P188" s="5"/>
      <c r="Q188" s="19" t="e">
        <f>VLOOKUP(P188,Sheet1!$B$2:$C$12,2,TRUE)</f>
        <v>#N/A</v>
      </c>
      <c r="R188" s="5" t="e">
        <f t="shared" si="56"/>
        <v>#N/A</v>
      </c>
      <c r="S188" s="226">
        <f t="shared" si="65"/>
        <v>0</v>
      </c>
      <c r="T188" s="9" t="e">
        <f t="shared" si="66"/>
        <v>#N/A</v>
      </c>
      <c r="U188" s="5" t="e">
        <f t="shared" si="57"/>
        <v>#N/A</v>
      </c>
      <c r="V188" s="226">
        <f t="shared" si="58"/>
        <v>0</v>
      </c>
      <c r="W188" s="9" t="e">
        <f t="shared" si="51"/>
        <v>#N/A</v>
      </c>
      <c r="X188" s="227"/>
      <c r="Y188" s="9" t="e">
        <f t="shared" si="59"/>
        <v>#N/A</v>
      </c>
      <c r="Z188" s="9">
        <f t="shared" si="63"/>
        <v>0</v>
      </c>
      <c r="AA188" s="9" t="e">
        <f t="shared" si="60"/>
        <v>#N/A</v>
      </c>
      <c r="AB188" s="9" t="e">
        <f t="shared" si="62"/>
        <v>#N/A</v>
      </c>
      <c r="AC188" s="5"/>
      <c r="AD188" s="5"/>
      <c r="AE188" s="9"/>
      <c r="AF188" s="5"/>
      <c r="AG188" s="25"/>
      <c r="AH188" s="25"/>
    </row>
    <row r="189" spans="1:34" s="7" customFormat="1" ht="20.100000000000001" hidden="1" customHeight="1" x14ac:dyDescent="0.25">
      <c r="A189" s="86">
        <f t="shared" si="67"/>
        <v>157</v>
      </c>
      <c r="B189" s="271" t="s">
        <v>118</v>
      </c>
      <c r="C189" s="443" t="s">
        <v>556</v>
      </c>
      <c r="D189" s="5" t="str">
        <f>VLOOKUP(C189,' TH ĐG Trình HĐ'!$E$9:$AE$336,18,0)</f>
        <v>A4</v>
      </c>
      <c r="E189" s="5">
        <f>VLOOKUP($C189,' TH ĐG Trình HĐ'!$E$9:$AE$336,19,0)</f>
        <v>7</v>
      </c>
      <c r="F189" s="9" t="str">
        <f t="shared" si="64"/>
        <v>Không hoàn thành</v>
      </c>
      <c r="G189" s="10"/>
      <c r="H189" s="17"/>
      <c r="I189" s="19" t="e">
        <f>VLOOKUP(H189,Sheet1!$B$2:$C$12,2,TRUE)</f>
        <v>#N/A</v>
      </c>
      <c r="J189" s="5"/>
      <c r="K189" s="19" t="e">
        <f>VLOOKUP(J189,Sheet1!$B$2:$C$12,2,TRUE)</f>
        <v>#N/A</v>
      </c>
      <c r="L189" s="5"/>
      <c r="M189" s="19" t="e">
        <f>VLOOKUP(L189,Sheet1!$B$2:$C$12,2,TRUE)</f>
        <v>#N/A</v>
      </c>
      <c r="N189" s="5"/>
      <c r="O189" s="19" t="e">
        <f>VLOOKUP(N189,Sheet1!$B$2:$C$12,2,TRUE)</f>
        <v>#N/A</v>
      </c>
      <c r="P189" s="5"/>
      <c r="Q189" s="19" t="e">
        <f>VLOOKUP(P189,Sheet1!$B$2:$C$12,2,TRUE)</f>
        <v>#N/A</v>
      </c>
      <c r="R189" s="5" t="e">
        <f t="shared" si="56"/>
        <v>#N/A</v>
      </c>
      <c r="S189" s="226">
        <f t="shared" si="65"/>
        <v>0</v>
      </c>
      <c r="T189" s="9" t="e">
        <f t="shared" si="66"/>
        <v>#N/A</v>
      </c>
      <c r="U189" s="5" t="e">
        <f t="shared" si="57"/>
        <v>#N/A</v>
      </c>
      <c r="V189" s="226">
        <f t="shared" si="58"/>
        <v>0</v>
      </c>
      <c r="W189" s="9" t="e">
        <f t="shared" si="51"/>
        <v>#N/A</v>
      </c>
      <c r="X189" s="227"/>
      <c r="Y189" s="9" t="e">
        <f t="shared" si="59"/>
        <v>#N/A</v>
      </c>
      <c r="Z189" s="9">
        <f t="shared" si="63"/>
        <v>0</v>
      </c>
      <c r="AA189" s="9" t="e">
        <f t="shared" si="60"/>
        <v>#N/A</v>
      </c>
      <c r="AB189" s="9" t="e">
        <f t="shared" si="62"/>
        <v>#N/A</v>
      </c>
      <c r="AC189" s="5"/>
      <c r="AD189" s="5"/>
      <c r="AE189" s="9"/>
      <c r="AF189" s="5"/>
      <c r="AG189" s="25"/>
      <c r="AH189" s="25"/>
    </row>
    <row r="190" spans="1:34" s="7" customFormat="1" ht="20.100000000000001" hidden="1" customHeight="1" x14ac:dyDescent="0.25">
      <c r="A190" s="86">
        <f t="shared" si="67"/>
        <v>158</v>
      </c>
      <c r="B190" s="271" t="s">
        <v>116</v>
      </c>
      <c r="C190" s="443" t="s">
        <v>554</v>
      </c>
      <c r="D190" s="5" t="str">
        <f>VLOOKUP(C190,' TH ĐG Trình HĐ'!$E$9:$AE$336,18,0)</f>
        <v>A3</v>
      </c>
      <c r="E190" s="5">
        <f>VLOOKUP($C190,' TH ĐG Trình HĐ'!$E$9:$AE$336,19,0)</f>
        <v>8</v>
      </c>
      <c r="F190" s="9" t="str">
        <f t="shared" si="64"/>
        <v>Không hoàn thành</v>
      </c>
      <c r="G190" s="10"/>
      <c r="H190" s="17"/>
      <c r="I190" s="19" t="e">
        <f>VLOOKUP(H190,Sheet1!$B$2:$C$12,2,TRUE)</f>
        <v>#N/A</v>
      </c>
      <c r="J190" s="5"/>
      <c r="K190" s="19" t="e">
        <f>VLOOKUP(J190,Sheet1!$B$2:$C$12,2,TRUE)</f>
        <v>#N/A</v>
      </c>
      <c r="L190" s="5"/>
      <c r="M190" s="19" t="e">
        <f>VLOOKUP(L190,Sheet1!$B$2:$C$12,2,TRUE)</f>
        <v>#N/A</v>
      </c>
      <c r="N190" s="5"/>
      <c r="O190" s="19" t="e">
        <f>VLOOKUP(N190,Sheet1!$B$2:$C$12,2,TRUE)</f>
        <v>#N/A</v>
      </c>
      <c r="P190" s="5"/>
      <c r="Q190" s="19" t="e">
        <f>VLOOKUP(P190,Sheet1!$B$2:$C$12,2,TRUE)</f>
        <v>#N/A</v>
      </c>
      <c r="R190" s="5" t="e">
        <f t="shared" si="56"/>
        <v>#N/A</v>
      </c>
      <c r="S190" s="226">
        <f t="shared" si="65"/>
        <v>0</v>
      </c>
      <c r="T190" s="9" t="e">
        <f t="shared" si="66"/>
        <v>#N/A</v>
      </c>
      <c r="U190" s="5" t="e">
        <f t="shared" si="57"/>
        <v>#N/A</v>
      </c>
      <c r="V190" s="226">
        <f t="shared" si="58"/>
        <v>0</v>
      </c>
      <c r="W190" s="9" t="e">
        <f t="shared" si="51"/>
        <v>#N/A</v>
      </c>
      <c r="X190" s="227"/>
      <c r="Y190" s="9" t="e">
        <f t="shared" si="59"/>
        <v>#N/A</v>
      </c>
      <c r="Z190" s="9">
        <f t="shared" si="63"/>
        <v>0</v>
      </c>
      <c r="AA190" s="9" t="e">
        <f t="shared" si="60"/>
        <v>#N/A</v>
      </c>
      <c r="AB190" s="9" t="e">
        <f t="shared" si="62"/>
        <v>#N/A</v>
      </c>
      <c r="AC190" s="5"/>
      <c r="AD190" s="5"/>
      <c r="AE190" s="9"/>
      <c r="AF190" s="5"/>
      <c r="AG190" s="25"/>
      <c r="AH190" s="25"/>
    </row>
    <row r="191" spans="1:34" s="7" customFormat="1" ht="20.100000000000001" hidden="1" customHeight="1" x14ac:dyDescent="0.25">
      <c r="A191" s="86">
        <f t="shared" si="67"/>
        <v>159</v>
      </c>
      <c r="B191" s="271" t="s">
        <v>117</v>
      </c>
      <c r="C191" s="443" t="s">
        <v>555</v>
      </c>
      <c r="D191" s="5" t="str">
        <f>VLOOKUP(C191,' TH ĐG Trình HĐ'!$E$9:$AE$336,18,0)</f>
        <v>A3</v>
      </c>
      <c r="E191" s="5">
        <f>VLOOKUP($C191,' TH ĐG Trình HĐ'!$E$9:$AE$336,19,0)</f>
        <v>8</v>
      </c>
      <c r="F191" s="9" t="str">
        <f t="shared" si="64"/>
        <v>Không hoàn thành</v>
      </c>
      <c r="G191" s="10"/>
      <c r="H191" s="17"/>
      <c r="I191" s="19" t="e">
        <f>VLOOKUP(H191,Sheet1!$B$2:$C$12,2,TRUE)</f>
        <v>#N/A</v>
      </c>
      <c r="J191" s="5"/>
      <c r="K191" s="19" t="e">
        <f>VLOOKUP(J191,Sheet1!$B$2:$C$12,2,TRUE)</f>
        <v>#N/A</v>
      </c>
      <c r="L191" s="5"/>
      <c r="M191" s="19" t="e">
        <f>VLOOKUP(L191,Sheet1!$B$2:$C$12,2,TRUE)</f>
        <v>#N/A</v>
      </c>
      <c r="N191" s="5"/>
      <c r="O191" s="19" t="e">
        <f>VLOOKUP(N191,Sheet1!$B$2:$C$12,2,TRUE)</f>
        <v>#N/A</v>
      </c>
      <c r="P191" s="5"/>
      <c r="Q191" s="19" t="e">
        <f>VLOOKUP(P191,Sheet1!$B$2:$C$12,2,TRUE)</f>
        <v>#N/A</v>
      </c>
      <c r="R191" s="5" t="e">
        <f t="shared" si="56"/>
        <v>#N/A</v>
      </c>
      <c r="S191" s="226">
        <f t="shared" si="65"/>
        <v>0</v>
      </c>
      <c r="T191" s="9" t="e">
        <f t="shared" si="66"/>
        <v>#N/A</v>
      </c>
      <c r="U191" s="5" t="e">
        <f t="shared" si="57"/>
        <v>#N/A</v>
      </c>
      <c r="V191" s="226">
        <f t="shared" si="58"/>
        <v>0</v>
      </c>
      <c r="W191" s="9" t="e">
        <f t="shared" si="51"/>
        <v>#N/A</v>
      </c>
      <c r="X191" s="227"/>
      <c r="Y191" s="9" t="e">
        <f t="shared" si="59"/>
        <v>#N/A</v>
      </c>
      <c r="Z191" s="9">
        <f t="shared" si="63"/>
        <v>0</v>
      </c>
      <c r="AA191" s="9" t="e">
        <f t="shared" si="60"/>
        <v>#N/A</v>
      </c>
      <c r="AB191" s="9" t="e">
        <f t="shared" si="62"/>
        <v>#N/A</v>
      </c>
      <c r="AC191" s="5"/>
      <c r="AD191" s="5"/>
      <c r="AE191" s="9"/>
      <c r="AF191" s="5"/>
      <c r="AG191" s="25"/>
      <c r="AH191" s="26"/>
    </row>
    <row r="192" spans="1:34" s="7" customFormat="1" ht="20.100000000000001" hidden="1" customHeight="1" x14ac:dyDescent="0.25">
      <c r="A192" s="86">
        <f t="shared" si="67"/>
        <v>160</v>
      </c>
      <c r="B192" s="271" t="s">
        <v>114</v>
      </c>
      <c r="C192" s="443" t="s">
        <v>550</v>
      </c>
      <c r="D192" s="5" t="str">
        <f>VLOOKUP(C192,' TH ĐG Trình HĐ'!$E$9:$AE$336,18,0)</f>
        <v>A4</v>
      </c>
      <c r="E192" s="5">
        <f>VLOOKUP($C192,' TH ĐG Trình HĐ'!$E$9:$AE$336,19,0)</f>
        <v>7</v>
      </c>
      <c r="F192" s="9" t="str">
        <f t="shared" si="64"/>
        <v>Không hoàn thành</v>
      </c>
      <c r="G192" s="10"/>
      <c r="H192" s="17"/>
      <c r="I192" s="19" t="e">
        <f>VLOOKUP(H192,Sheet1!$B$2:$C$12,2,TRUE)</f>
        <v>#N/A</v>
      </c>
      <c r="J192" s="5"/>
      <c r="K192" s="19" t="e">
        <f>VLOOKUP(J192,Sheet1!$B$2:$C$12,2,TRUE)</f>
        <v>#N/A</v>
      </c>
      <c r="L192" s="5"/>
      <c r="M192" s="19" t="e">
        <f>VLOOKUP(L192,Sheet1!$B$2:$C$12,2,TRUE)</f>
        <v>#N/A</v>
      </c>
      <c r="N192" s="5"/>
      <c r="O192" s="19" t="e">
        <f>VLOOKUP(N192,Sheet1!$B$2:$C$12,2,TRUE)</f>
        <v>#N/A</v>
      </c>
      <c r="P192" s="5"/>
      <c r="Q192" s="19" t="e">
        <f>VLOOKUP(P192,Sheet1!$B$2:$C$12,2,TRUE)</f>
        <v>#N/A</v>
      </c>
      <c r="R192" s="5" t="e">
        <f t="shared" si="56"/>
        <v>#N/A</v>
      </c>
      <c r="S192" s="226">
        <f t="shared" si="65"/>
        <v>0</v>
      </c>
      <c r="T192" s="9" t="e">
        <f t="shared" si="66"/>
        <v>#N/A</v>
      </c>
      <c r="U192" s="5" t="e">
        <f t="shared" si="57"/>
        <v>#N/A</v>
      </c>
      <c r="V192" s="226">
        <f t="shared" si="58"/>
        <v>0</v>
      </c>
      <c r="W192" s="9" t="e">
        <f t="shared" si="51"/>
        <v>#N/A</v>
      </c>
      <c r="X192" s="227"/>
      <c r="Y192" s="9" t="e">
        <f t="shared" si="59"/>
        <v>#N/A</v>
      </c>
      <c r="Z192" s="9">
        <f t="shared" si="63"/>
        <v>0</v>
      </c>
      <c r="AA192" s="9" t="e">
        <f t="shared" si="60"/>
        <v>#N/A</v>
      </c>
      <c r="AB192" s="9" t="e">
        <f t="shared" si="62"/>
        <v>#N/A</v>
      </c>
      <c r="AC192" s="5"/>
      <c r="AD192" s="5"/>
      <c r="AE192" s="9"/>
      <c r="AF192" s="5"/>
      <c r="AG192" s="25"/>
      <c r="AH192" s="25"/>
    </row>
    <row r="193" spans="1:34" s="7" customFormat="1" ht="20.100000000000001" hidden="1" customHeight="1" x14ac:dyDescent="0.25">
      <c r="A193" s="86">
        <f t="shared" si="67"/>
        <v>161</v>
      </c>
      <c r="B193" s="271" t="s">
        <v>125</v>
      </c>
      <c r="C193" s="443" t="s">
        <v>562</v>
      </c>
      <c r="D193" s="5" t="str">
        <f>VLOOKUP(C193,' TH ĐG Trình HĐ'!$E$9:$AE$336,18,0)</f>
        <v>A3</v>
      </c>
      <c r="E193" s="5">
        <f>VLOOKUP($C193,' TH ĐG Trình HĐ'!$E$9:$AE$336,19,0)</f>
        <v>8</v>
      </c>
      <c r="F193" s="9" t="str">
        <f t="shared" si="64"/>
        <v>Không hoàn thành</v>
      </c>
      <c r="G193" s="10"/>
      <c r="H193" s="17"/>
      <c r="I193" s="19" t="e">
        <f>VLOOKUP(H193,Sheet1!$B$2:$C$12,2,TRUE)</f>
        <v>#N/A</v>
      </c>
      <c r="J193" s="5"/>
      <c r="K193" s="19" t="e">
        <f>VLOOKUP(J193,Sheet1!$B$2:$C$12,2,TRUE)</f>
        <v>#N/A</v>
      </c>
      <c r="L193" s="5"/>
      <c r="M193" s="19" t="e">
        <f>VLOOKUP(L193,Sheet1!$B$2:$C$12,2,TRUE)</f>
        <v>#N/A</v>
      </c>
      <c r="N193" s="5"/>
      <c r="O193" s="19" t="e">
        <f>VLOOKUP(N193,Sheet1!$B$2:$C$12,2,TRUE)</f>
        <v>#N/A</v>
      </c>
      <c r="P193" s="5"/>
      <c r="Q193" s="19" t="e">
        <f>VLOOKUP(P193,Sheet1!$B$2:$C$12,2,TRUE)</f>
        <v>#N/A</v>
      </c>
      <c r="R193" s="5" t="e">
        <f t="shared" si="56"/>
        <v>#N/A</v>
      </c>
      <c r="S193" s="226">
        <f t="shared" si="65"/>
        <v>0</v>
      </c>
      <c r="T193" s="9" t="e">
        <f t="shared" si="66"/>
        <v>#N/A</v>
      </c>
      <c r="U193" s="5" t="e">
        <f t="shared" si="57"/>
        <v>#N/A</v>
      </c>
      <c r="V193" s="226">
        <f t="shared" si="58"/>
        <v>0</v>
      </c>
      <c r="W193" s="9" t="e">
        <f t="shared" si="51"/>
        <v>#N/A</v>
      </c>
      <c r="X193" s="227"/>
      <c r="Y193" s="9" t="e">
        <f t="shared" si="59"/>
        <v>#N/A</v>
      </c>
      <c r="Z193" s="9">
        <f t="shared" si="63"/>
        <v>0</v>
      </c>
      <c r="AA193" s="9" t="e">
        <f t="shared" si="60"/>
        <v>#N/A</v>
      </c>
      <c r="AB193" s="9" t="e">
        <f t="shared" si="62"/>
        <v>#N/A</v>
      </c>
      <c r="AC193" s="5"/>
      <c r="AD193" s="5"/>
      <c r="AE193" s="9"/>
      <c r="AF193" s="5"/>
      <c r="AG193" s="25"/>
      <c r="AH193" s="25"/>
    </row>
    <row r="194" spans="1:34" s="7" customFormat="1" ht="20.100000000000001" hidden="1" customHeight="1" x14ac:dyDescent="0.25">
      <c r="A194" s="86">
        <f t="shared" si="67"/>
        <v>162</v>
      </c>
      <c r="B194" s="271" t="s">
        <v>122</v>
      </c>
      <c r="C194" s="443" t="s">
        <v>560</v>
      </c>
      <c r="D194" s="5" t="str">
        <f>VLOOKUP(C194,' TH ĐG Trình HĐ'!$E$9:$AE$336,18,0)</f>
        <v>A4</v>
      </c>
      <c r="E194" s="5">
        <f>VLOOKUP($C194,' TH ĐG Trình HĐ'!$E$9:$AE$336,19,0)</f>
        <v>7</v>
      </c>
      <c r="F194" s="9" t="str">
        <f t="shared" si="64"/>
        <v>Không hoàn thành</v>
      </c>
      <c r="G194" s="10"/>
      <c r="H194" s="17"/>
      <c r="I194" s="19" t="e">
        <f>VLOOKUP(H194,Sheet1!$B$2:$C$12,2,TRUE)</f>
        <v>#N/A</v>
      </c>
      <c r="J194" s="5"/>
      <c r="K194" s="19" t="e">
        <f>VLOOKUP(J194,Sheet1!$B$2:$C$12,2,TRUE)</f>
        <v>#N/A</v>
      </c>
      <c r="L194" s="5"/>
      <c r="M194" s="19" t="e">
        <f>VLOOKUP(L194,Sheet1!$B$2:$C$12,2,TRUE)</f>
        <v>#N/A</v>
      </c>
      <c r="N194" s="5"/>
      <c r="O194" s="19" t="e">
        <f>VLOOKUP(N194,Sheet1!$B$2:$C$12,2,TRUE)</f>
        <v>#N/A</v>
      </c>
      <c r="P194" s="5"/>
      <c r="Q194" s="19" t="e">
        <f>VLOOKUP(P194,Sheet1!$B$2:$C$12,2,TRUE)</f>
        <v>#N/A</v>
      </c>
      <c r="R194" s="5" t="e">
        <f t="shared" si="56"/>
        <v>#N/A</v>
      </c>
      <c r="S194" s="226">
        <f t="shared" si="65"/>
        <v>0</v>
      </c>
      <c r="T194" s="9" t="e">
        <f t="shared" si="66"/>
        <v>#N/A</v>
      </c>
      <c r="U194" s="5" t="e">
        <f t="shared" si="57"/>
        <v>#N/A</v>
      </c>
      <c r="V194" s="226">
        <f t="shared" si="58"/>
        <v>0</v>
      </c>
      <c r="W194" s="9" t="e">
        <f t="shared" si="51"/>
        <v>#N/A</v>
      </c>
      <c r="X194" s="227"/>
      <c r="Y194" s="9" t="e">
        <f t="shared" si="59"/>
        <v>#N/A</v>
      </c>
      <c r="Z194" s="9">
        <f t="shared" si="63"/>
        <v>0</v>
      </c>
      <c r="AA194" s="9" t="e">
        <f t="shared" si="60"/>
        <v>#N/A</v>
      </c>
      <c r="AB194" s="9" t="e">
        <f t="shared" si="62"/>
        <v>#N/A</v>
      </c>
      <c r="AC194" s="12"/>
      <c r="AD194" s="5"/>
      <c r="AE194" s="9"/>
      <c r="AF194" s="5"/>
      <c r="AG194" s="25"/>
      <c r="AH194" s="25"/>
    </row>
    <row r="195" spans="1:34" s="7" customFormat="1" ht="22.5" customHeight="1" x14ac:dyDescent="0.25">
      <c r="A195" s="453" t="s">
        <v>912</v>
      </c>
      <c r="B195" s="454" t="s">
        <v>913</v>
      </c>
      <c r="C195" s="455"/>
      <c r="D195" s="455"/>
      <c r="E195" s="456"/>
      <c r="F195" s="457">
        <f>COUNTA($F$197:$F$224)</f>
        <v>28</v>
      </c>
      <c r="G195" s="458" t="str">
        <f xml:space="preserve"> (COUNTIF($F$197:$F$224, "Hoàn thành xuất sắc nhiệm vụ") &amp; " Xuất sắc") &amp;" + "&amp; (COUNTIF($F$197:$F$224, "Hoàn thành tốt nhiệm vụ") &amp; " Tốt")</f>
        <v>0 Xuất sắc + 0 Tốt</v>
      </c>
      <c r="H195" s="224"/>
      <c r="I195" s="8"/>
      <c r="J195" s="224"/>
      <c r="K195" s="8"/>
      <c r="L195" s="224"/>
      <c r="M195" s="8"/>
      <c r="N195" s="224"/>
      <c r="O195" s="8"/>
      <c r="P195" s="224"/>
      <c r="Q195" s="8"/>
      <c r="R195" s="224"/>
      <c r="S195" s="277"/>
      <c r="T195" s="224"/>
      <c r="U195" s="224"/>
      <c r="V195" s="277"/>
      <c r="W195" s="224"/>
      <c r="X195" s="225"/>
      <c r="Y195" s="8"/>
      <c r="Z195" s="224"/>
      <c r="AA195" s="8"/>
      <c r="AB195" s="224"/>
      <c r="AC195" s="8"/>
      <c r="AD195" s="224"/>
      <c r="AE195" s="8"/>
      <c r="AF195" s="224"/>
      <c r="AG195" s="43"/>
      <c r="AH195" s="43"/>
    </row>
    <row r="196" spans="1:34" s="7" customFormat="1" ht="17.25" hidden="1" customHeight="1" x14ac:dyDescent="0.25">
      <c r="A196" s="448" t="s">
        <v>859</v>
      </c>
      <c r="B196" s="449" t="s">
        <v>860</v>
      </c>
      <c r="C196" s="448"/>
      <c r="D196" s="5"/>
      <c r="E196" s="226"/>
      <c r="F196" s="450"/>
      <c r="G196" s="451"/>
      <c r="H196" s="19"/>
      <c r="I196" s="19"/>
      <c r="J196" s="5"/>
      <c r="K196" s="19"/>
      <c r="L196" s="5"/>
      <c r="M196" s="19" t="e">
        <f>VLOOKUP(L196,Sheet1!$B$2:$C$12,2,TRUE)</f>
        <v>#N/A</v>
      </c>
      <c r="N196" s="5"/>
      <c r="O196" s="19" t="e">
        <f>VLOOKUP(N196,Sheet1!$B$2:$C$12,2,TRUE)</f>
        <v>#N/A</v>
      </c>
      <c r="P196" s="5"/>
      <c r="Q196" s="19" t="e">
        <f>VLOOKUP(P196,Sheet1!$B$2:$C$12,2,TRUE)</f>
        <v>#N/A</v>
      </c>
      <c r="R196" s="5" t="e">
        <f t="shared" si="56"/>
        <v>#N/A</v>
      </c>
      <c r="S196" s="226"/>
      <c r="T196" s="9"/>
      <c r="U196" s="5"/>
      <c r="V196" s="226"/>
      <c r="W196" s="9"/>
      <c r="X196" s="227" t="s">
        <v>840</v>
      </c>
      <c r="Y196" s="9" t="e">
        <f t="shared" si="59"/>
        <v>#N/A</v>
      </c>
      <c r="Z196" s="9">
        <f>COUNTIF(D196:O196,"D")*1</f>
        <v>0</v>
      </c>
      <c r="AA196" s="9" t="e">
        <f t="shared" si="60"/>
        <v>#N/A</v>
      </c>
      <c r="AB196" s="9" t="s">
        <v>799</v>
      </c>
      <c r="AC196" s="5"/>
      <c r="AD196" s="5"/>
      <c r="AE196" s="9"/>
      <c r="AF196" s="5"/>
      <c r="AG196" s="25"/>
      <c r="AH196" s="25"/>
    </row>
    <row r="197" spans="1:34" s="7" customFormat="1" ht="20.100000000000001" hidden="1" customHeight="1" x14ac:dyDescent="0.25">
      <c r="A197" s="86">
        <f>A194+1</f>
        <v>163</v>
      </c>
      <c r="B197" s="80" t="s">
        <v>127</v>
      </c>
      <c r="C197" s="117" t="s">
        <v>563</v>
      </c>
      <c r="D197" s="5" t="str">
        <f>VLOOKUP(C197,' TH ĐG Trình HĐ'!$E$9:$AE$336,18,0)</f>
        <v>A1</v>
      </c>
      <c r="E197" s="5">
        <f>VLOOKUP($C197,' TH ĐG Trình HĐ'!$E$9:$AE$336,19,0)</f>
        <v>10</v>
      </c>
      <c r="F197" s="9" t="str">
        <f t="shared" ref="F197:F224" si="68">IF(E197&gt;=3,"Không hoàn thành",IF(AND($D197&gt;=8,$D197&lt;=10,E197=0),"Hoàn thành xuất sắc nhiệm vụ",IF(AND($D197&gt;=8,$D197&lt;=10,E197=1),"Hoàn thành tốt nhiệm vụ",IF(AND($D197&gt;=8,$D197&lt;=10,E197=2),"Hoàn thành nhiệm vụ",IF(AND($D197&gt;6,$D197&lt;8,E197&lt;=1),"Hoàn thành tốt nhiệm vụ",IF(AND($D197&gt;6,$D197&lt;8,E197=2),"Hoàn thành nhiệm vụ",IF(AND($D197&gt;=5,$D197&lt;=6,E197&lt;=2),"Hoàn thành",IF(AND($D197&lt;5,E197&gt;3),"Không hoàn thành",""))))))))</f>
        <v>Không hoàn thành</v>
      </c>
      <c r="G197" s="258"/>
      <c r="H197" s="17"/>
      <c r="I197" s="19"/>
      <c r="J197" s="5"/>
      <c r="K197" s="19"/>
      <c r="L197" s="5"/>
      <c r="M197" s="19"/>
      <c r="N197" s="5"/>
      <c r="O197" s="19"/>
      <c r="P197" s="5"/>
      <c r="Q197" s="19"/>
      <c r="R197" s="5"/>
      <c r="S197" s="226"/>
      <c r="T197" s="9"/>
      <c r="U197" s="5"/>
      <c r="V197" s="226"/>
      <c r="W197" s="9"/>
      <c r="X197" s="227"/>
      <c r="Y197" s="9"/>
      <c r="Z197" s="9"/>
      <c r="AA197" s="9"/>
      <c r="AB197" s="5"/>
      <c r="AC197" s="5"/>
      <c r="AD197" s="5"/>
      <c r="AE197" s="9"/>
      <c r="AF197" s="5"/>
      <c r="AG197" s="120"/>
      <c r="AH197" s="25"/>
    </row>
    <row r="198" spans="1:34" s="7" customFormat="1" ht="20.100000000000001" hidden="1" customHeight="1" x14ac:dyDescent="0.25">
      <c r="A198" s="86">
        <f>A197+1</f>
        <v>164</v>
      </c>
      <c r="B198" s="80" t="s">
        <v>136</v>
      </c>
      <c r="C198" s="259" t="s">
        <v>564</v>
      </c>
      <c r="D198" s="5" t="str">
        <f>VLOOKUP(C198,' TH ĐG Trình HĐ'!$E$9:$AE$336,18,0)</f>
        <v>A2</v>
      </c>
      <c r="E198" s="5">
        <f>VLOOKUP($C198,' TH ĐG Trình HĐ'!$E$9:$AE$336,19,0)</f>
        <v>9</v>
      </c>
      <c r="F198" s="9" t="str">
        <f t="shared" si="68"/>
        <v>Không hoàn thành</v>
      </c>
      <c r="G198" s="10"/>
      <c r="H198" s="17"/>
      <c r="I198" s="19" t="e">
        <f>VLOOKUP(H198,Sheet1!$B$2:$C$12,2,TRUE)</f>
        <v>#N/A</v>
      </c>
      <c r="J198" s="5"/>
      <c r="K198" s="19" t="e">
        <f>VLOOKUP(J198,Sheet1!$B$2:$C$12,2,TRUE)</f>
        <v>#N/A</v>
      </c>
      <c r="L198" s="5"/>
      <c r="M198" s="19" t="e">
        <f>VLOOKUP(L198,Sheet1!$B$2:$C$12,2,TRUE)</f>
        <v>#N/A</v>
      </c>
      <c r="N198" s="5"/>
      <c r="O198" s="19" t="e">
        <f>VLOOKUP(N198,Sheet1!$B$2:$C$12,2,TRUE)</f>
        <v>#N/A</v>
      </c>
      <c r="P198" s="5"/>
      <c r="Q198" s="19" t="e">
        <f>VLOOKUP(P198,Sheet1!$B$2:$C$12,2,TRUE)</f>
        <v>#N/A</v>
      </c>
      <c r="R198" s="5" t="e">
        <f t="shared" si="56"/>
        <v>#N/A</v>
      </c>
      <c r="S198" s="226">
        <f t="shared" ref="S198:S244" si="69">COUNTIF(H198:P198,"C*")*1+COUNTIF(H198:P198,"D")*2+COUNTIF(H198:P198,"E")*3</f>
        <v>0</v>
      </c>
      <c r="T198" s="9" t="e">
        <f t="shared" ref="T198:T244" si="70">IF(S198&gt;=3,"Không hoàn thành",IF(AND($R198&gt;=8,$R198&lt;=10,S198=0),"Xuất sắc",IF(AND($R198&gt;=8,$R198&lt;=10,S198=1),"Tốt",IF(AND($R198&gt;=8,$R198&lt;=10,S198=2),"Hoàn thành",IF(AND($R198&gt;6,$R198&lt;8,S198&lt;=1),"Tốt",IF(AND($R198&gt;6,$R198&lt;8,S198=2),"Hoàn thành",IF(AND($R198&gt;=5,$R198&lt;=6,S198&lt;=2),"Hoàn thành",IF(AND($R198&lt;5,S198&gt;3),"Không hoàn thành",""))))))))</f>
        <v>#N/A</v>
      </c>
      <c r="U198" s="5" t="e">
        <f t="shared" si="57"/>
        <v>#N/A</v>
      </c>
      <c r="V198" s="226">
        <f t="shared" si="58"/>
        <v>0</v>
      </c>
      <c r="W198" s="9" t="e">
        <f t="shared" ref="W198:W261" si="71">IF(V198&gt;=3,"Không hoàn thành",IF(AND($U198&gt;=8,$U198&lt;=10,V198=0),"Xuất sắc",IF(AND($U198&gt;=8,$U198&lt;=10,V198=1),"Tốt",IF(AND($U198&gt;=8,$U198&lt;=10,V198=2),"Hoàn thành",IF(AND($U198&gt;6,$U198&lt;8,V198&lt;=1),"Tốt",IF(AND($U198&gt;6,$U198&lt;8,V198=2),"Hoàn thành",IF(AND($U198&gt;=5,$U198&lt;=6,V198&lt;=2),"Hoàn thành",IF(AND($U198&lt;5,V198&gt;3),"Không hoàn thành",""))))))))</f>
        <v>#N/A</v>
      </c>
      <c r="X198" s="227"/>
      <c r="Y198" s="9" t="e">
        <f t="shared" ref="Y198:Y261" si="72">ROUND(AVERAGE(D198,R198),2)</f>
        <v>#N/A</v>
      </c>
      <c r="Z198" s="9">
        <f t="shared" ref="Z198:Z223" si="73">COUNTIF(D198:O198,"D")*1</f>
        <v>0</v>
      </c>
      <c r="AA198" s="9" t="e">
        <f t="shared" ref="AA198:AA261" si="74">IF($Y198&gt;=8,"Xuất sắc",IF($Y198&gt;6,"Tốt",IF($Y198&gt;=5,"Hoàn thành","Không hoàn thành")))</f>
        <v>#N/A</v>
      </c>
      <c r="AB198" s="9" t="e">
        <f t="shared" ref="AB198:AB243" si="75">IF($Z198=1,"Không đạt LĐTT",IF(OR($AA198= "Xuất sắc", $AA198="Tốt"),"Đạt LĐTT","Không đạt LĐTT"))</f>
        <v>#N/A</v>
      </c>
      <c r="AC198" s="5"/>
      <c r="AD198" s="5"/>
      <c r="AE198" s="9"/>
      <c r="AF198" s="5"/>
      <c r="AG198" s="25"/>
      <c r="AH198" s="25"/>
    </row>
    <row r="199" spans="1:34" s="7" customFormat="1" ht="20.100000000000001" hidden="1" customHeight="1" x14ac:dyDescent="0.25">
      <c r="A199" s="86">
        <f t="shared" ref="A199:A224" si="76">A198+1</f>
        <v>165</v>
      </c>
      <c r="B199" s="80" t="s">
        <v>130</v>
      </c>
      <c r="C199" s="259" t="s">
        <v>567</v>
      </c>
      <c r="D199" s="5" t="str">
        <f>VLOOKUP(C199,' TH ĐG Trình HĐ'!$E$9:$AE$336,18,0)</f>
        <v>A4</v>
      </c>
      <c r="E199" s="5">
        <f>VLOOKUP($C199,' TH ĐG Trình HĐ'!$E$9:$AE$336,19,0)</f>
        <v>7</v>
      </c>
      <c r="F199" s="9" t="str">
        <f t="shared" si="68"/>
        <v>Không hoàn thành</v>
      </c>
      <c r="G199" s="82"/>
      <c r="H199" s="17"/>
      <c r="I199" s="19" t="e">
        <f>VLOOKUP(H199,Sheet1!$B$2:$C$12,2,TRUE)</f>
        <v>#N/A</v>
      </c>
      <c r="J199" s="5"/>
      <c r="K199" s="19" t="e">
        <f>VLOOKUP(J199,Sheet1!$B$2:$C$12,2,TRUE)</f>
        <v>#N/A</v>
      </c>
      <c r="L199" s="5"/>
      <c r="M199" s="19" t="e">
        <f>VLOOKUP(L199,Sheet1!$B$2:$C$12,2,TRUE)</f>
        <v>#N/A</v>
      </c>
      <c r="N199" s="5"/>
      <c r="O199" s="19" t="e">
        <f>VLOOKUP(N199,Sheet1!$B$2:$C$12,2,TRUE)</f>
        <v>#N/A</v>
      </c>
      <c r="P199" s="5"/>
      <c r="Q199" s="19" t="e">
        <f>VLOOKUP(P199,Sheet1!$B$2:$C$12,2,TRUE)</f>
        <v>#N/A</v>
      </c>
      <c r="R199" s="5" t="e">
        <f t="shared" si="56"/>
        <v>#N/A</v>
      </c>
      <c r="S199" s="226">
        <f t="shared" si="69"/>
        <v>0</v>
      </c>
      <c r="T199" s="9" t="e">
        <f t="shared" si="70"/>
        <v>#N/A</v>
      </c>
      <c r="U199" s="5" t="e">
        <f t="shared" si="57"/>
        <v>#N/A</v>
      </c>
      <c r="V199" s="226">
        <f t="shared" si="58"/>
        <v>0</v>
      </c>
      <c r="W199" s="9" t="e">
        <f t="shared" si="71"/>
        <v>#N/A</v>
      </c>
      <c r="X199" s="227"/>
      <c r="Y199" s="9" t="e">
        <f t="shared" si="72"/>
        <v>#N/A</v>
      </c>
      <c r="Z199" s="9">
        <f t="shared" si="73"/>
        <v>0</v>
      </c>
      <c r="AA199" s="9" t="e">
        <f t="shared" si="74"/>
        <v>#N/A</v>
      </c>
      <c r="AB199" s="9" t="e">
        <f t="shared" si="75"/>
        <v>#N/A</v>
      </c>
      <c r="AC199" s="5"/>
      <c r="AD199" s="5"/>
      <c r="AE199" s="9"/>
      <c r="AF199" s="5"/>
      <c r="AG199" s="29"/>
      <c r="AH199" s="29"/>
    </row>
    <row r="200" spans="1:34" s="7" customFormat="1" ht="20.100000000000001" hidden="1" customHeight="1" x14ac:dyDescent="0.25">
      <c r="A200" s="86">
        <f t="shared" si="76"/>
        <v>166</v>
      </c>
      <c r="B200" s="80" t="s">
        <v>129</v>
      </c>
      <c r="C200" s="259" t="s">
        <v>566</v>
      </c>
      <c r="D200" s="5" t="str">
        <f>VLOOKUP(C200,' TH ĐG Trình HĐ'!$E$9:$AE$336,18,0)</f>
        <v>A1</v>
      </c>
      <c r="E200" s="5">
        <f>VLOOKUP($C200,' TH ĐG Trình HĐ'!$E$9:$AE$336,19,0)</f>
        <v>10</v>
      </c>
      <c r="F200" s="9" t="str">
        <f t="shared" si="68"/>
        <v>Không hoàn thành</v>
      </c>
      <c r="G200" s="82"/>
      <c r="H200" s="17"/>
      <c r="I200" s="19" t="e">
        <f>VLOOKUP(H200,Sheet1!$B$2:$C$12,2,TRUE)</f>
        <v>#N/A</v>
      </c>
      <c r="J200" s="5"/>
      <c r="K200" s="19" t="e">
        <f>VLOOKUP(J200,Sheet1!$B$2:$C$12,2,TRUE)</f>
        <v>#N/A</v>
      </c>
      <c r="L200" s="5"/>
      <c r="M200" s="19" t="e">
        <f>VLOOKUP(L200,Sheet1!$B$2:$C$12,2,TRUE)</f>
        <v>#N/A</v>
      </c>
      <c r="N200" s="5"/>
      <c r="O200" s="19" t="e">
        <f>VLOOKUP(N200,Sheet1!$B$2:$C$12,2,TRUE)</f>
        <v>#N/A</v>
      </c>
      <c r="P200" s="5"/>
      <c r="Q200" s="19" t="e">
        <f>VLOOKUP(P200,Sheet1!$B$2:$C$12,2,TRUE)</f>
        <v>#N/A</v>
      </c>
      <c r="R200" s="5" t="e">
        <f t="shared" si="56"/>
        <v>#N/A</v>
      </c>
      <c r="S200" s="226">
        <f t="shared" si="69"/>
        <v>0</v>
      </c>
      <c r="T200" s="9" t="e">
        <f t="shared" si="70"/>
        <v>#N/A</v>
      </c>
      <c r="U200" s="5" t="e">
        <f t="shared" si="57"/>
        <v>#N/A</v>
      </c>
      <c r="V200" s="226">
        <f t="shared" si="58"/>
        <v>0</v>
      </c>
      <c r="W200" s="9" t="e">
        <f t="shared" si="71"/>
        <v>#N/A</v>
      </c>
      <c r="X200" s="227"/>
      <c r="Y200" s="9" t="e">
        <f t="shared" si="72"/>
        <v>#N/A</v>
      </c>
      <c r="Z200" s="9">
        <f t="shared" si="73"/>
        <v>0</v>
      </c>
      <c r="AA200" s="9" t="e">
        <f t="shared" si="74"/>
        <v>#N/A</v>
      </c>
      <c r="AB200" s="9" t="e">
        <f t="shared" si="75"/>
        <v>#N/A</v>
      </c>
      <c r="AC200" s="5"/>
      <c r="AD200" s="5"/>
      <c r="AE200" s="9"/>
      <c r="AF200" s="5"/>
      <c r="AG200" s="29"/>
      <c r="AH200" s="29"/>
    </row>
    <row r="201" spans="1:34" s="7" customFormat="1" ht="20.100000000000001" hidden="1" customHeight="1" x14ac:dyDescent="0.25">
      <c r="A201" s="86">
        <f t="shared" si="76"/>
        <v>167</v>
      </c>
      <c r="B201" s="80" t="s">
        <v>141</v>
      </c>
      <c r="C201" s="259" t="s">
        <v>565</v>
      </c>
      <c r="D201" s="5" t="str">
        <f>VLOOKUP(C201,' TH ĐG Trình HĐ'!$E$9:$AE$336,18,0)</f>
        <v>A1</v>
      </c>
      <c r="E201" s="5">
        <f>VLOOKUP($C201,' TH ĐG Trình HĐ'!$E$9:$AE$336,19,0)</f>
        <v>10</v>
      </c>
      <c r="F201" s="9" t="str">
        <f t="shared" si="68"/>
        <v>Không hoàn thành</v>
      </c>
      <c r="G201" s="82"/>
      <c r="H201" s="17"/>
      <c r="I201" s="19" t="e">
        <f>VLOOKUP(H201,Sheet1!$B$2:$C$12,2,TRUE)</f>
        <v>#N/A</v>
      </c>
      <c r="J201" s="5"/>
      <c r="K201" s="19" t="e">
        <f>VLOOKUP(J201,Sheet1!$B$2:$C$12,2,TRUE)</f>
        <v>#N/A</v>
      </c>
      <c r="L201" s="5"/>
      <c r="M201" s="19" t="e">
        <f>VLOOKUP(L201,Sheet1!$B$2:$C$12,2,TRUE)</f>
        <v>#N/A</v>
      </c>
      <c r="N201" s="5"/>
      <c r="O201" s="19" t="e">
        <f>VLOOKUP(N201,Sheet1!$B$2:$C$12,2,TRUE)</f>
        <v>#N/A</v>
      </c>
      <c r="P201" s="5"/>
      <c r="Q201" s="19" t="e">
        <f>VLOOKUP(P201,Sheet1!$B$2:$C$12,2,TRUE)</f>
        <v>#N/A</v>
      </c>
      <c r="R201" s="5" t="e">
        <f t="shared" si="56"/>
        <v>#N/A</v>
      </c>
      <c r="S201" s="226">
        <f t="shared" si="69"/>
        <v>0</v>
      </c>
      <c r="T201" s="9" t="e">
        <f t="shared" si="70"/>
        <v>#N/A</v>
      </c>
      <c r="U201" s="5" t="e">
        <f t="shared" si="57"/>
        <v>#N/A</v>
      </c>
      <c r="V201" s="226">
        <f t="shared" si="58"/>
        <v>0</v>
      </c>
      <c r="W201" s="9" t="e">
        <f t="shared" si="71"/>
        <v>#N/A</v>
      </c>
      <c r="X201" s="227"/>
      <c r="Y201" s="9" t="e">
        <f t="shared" si="72"/>
        <v>#N/A</v>
      </c>
      <c r="Z201" s="9">
        <f t="shared" si="73"/>
        <v>0</v>
      </c>
      <c r="AA201" s="9" t="e">
        <f t="shared" si="74"/>
        <v>#N/A</v>
      </c>
      <c r="AB201" s="9" t="e">
        <f t="shared" si="75"/>
        <v>#N/A</v>
      </c>
      <c r="AC201" s="5"/>
      <c r="AD201" s="5"/>
      <c r="AE201" s="9"/>
      <c r="AF201" s="5"/>
      <c r="AG201" s="29"/>
      <c r="AH201" s="29"/>
    </row>
    <row r="202" spans="1:34" s="7" customFormat="1" ht="20.100000000000001" hidden="1" customHeight="1" x14ac:dyDescent="0.25">
      <c r="A202" s="86">
        <f t="shared" si="76"/>
        <v>168</v>
      </c>
      <c r="B202" s="80" t="s">
        <v>128</v>
      </c>
      <c r="C202" s="259" t="s">
        <v>569</v>
      </c>
      <c r="D202" s="5" t="str">
        <f>VLOOKUP(C202,' TH ĐG Trình HĐ'!$E$9:$AE$336,18,0)</f>
        <v>A4</v>
      </c>
      <c r="E202" s="5">
        <f>VLOOKUP($C202,' TH ĐG Trình HĐ'!$E$9:$AE$336,19,0)</f>
        <v>7</v>
      </c>
      <c r="F202" s="9" t="str">
        <f t="shared" si="68"/>
        <v>Không hoàn thành</v>
      </c>
      <c r="G202" s="82"/>
      <c r="H202" s="17"/>
      <c r="I202" s="19" t="e">
        <f>VLOOKUP(H202,Sheet1!$B$2:$C$12,2,TRUE)</f>
        <v>#N/A</v>
      </c>
      <c r="J202" s="5"/>
      <c r="K202" s="19" t="e">
        <f>VLOOKUP(J202,Sheet1!$B$2:$C$12,2,TRUE)</f>
        <v>#N/A</v>
      </c>
      <c r="L202" s="5"/>
      <c r="M202" s="19" t="e">
        <f>VLOOKUP(L202,Sheet1!$B$2:$C$12,2,TRUE)</f>
        <v>#N/A</v>
      </c>
      <c r="N202" s="5"/>
      <c r="O202" s="19" t="e">
        <f>VLOOKUP(N202,Sheet1!$B$2:$C$12,2,TRUE)</f>
        <v>#N/A</v>
      </c>
      <c r="P202" s="5"/>
      <c r="Q202" s="19" t="e">
        <f>VLOOKUP(P202,Sheet1!$B$2:$C$12,2,TRUE)</f>
        <v>#N/A</v>
      </c>
      <c r="R202" s="5" t="e">
        <f t="shared" si="56"/>
        <v>#N/A</v>
      </c>
      <c r="S202" s="226">
        <f t="shared" si="69"/>
        <v>0</v>
      </c>
      <c r="T202" s="9" t="e">
        <f t="shared" si="70"/>
        <v>#N/A</v>
      </c>
      <c r="U202" s="5" t="e">
        <f t="shared" si="57"/>
        <v>#N/A</v>
      </c>
      <c r="V202" s="226">
        <f t="shared" si="58"/>
        <v>0</v>
      </c>
      <c r="W202" s="9" t="e">
        <f t="shared" si="71"/>
        <v>#N/A</v>
      </c>
      <c r="X202" s="227"/>
      <c r="Y202" s="9" t="e">
        <f t="shared" si="72"/>
        <v>#N/A</v>
      </c>
      <c r="Z202" s="9">
        <f t="shared" si="73"/>
        <v>0</v>
      </c>
      <c r="AA202" s="9" t="e">
        <f t="shared" si="74"/>
        <v>#N/A</v>
      </c>
      <c r="AB202" s="9" t="e">
        <f t="shared" si="75"/>
        <v>#N/A</v>
      </c>
      <c r="AC202" s="5"/>
      <c r="AD202" s="5"/>
      <c r="AE202" s="9"/>
      <c r="AF202" s="5"/>
      <c r="AG202" s="29"/>
      <c r="AH202" s="29"/>
    </row>
    <row r="203" spans="1:34" s="7" customFormat="1" ht="20.100000000000001" hidden="1" customHeight="1" x14ac:dyDescent="0.25">
      <c r="A203" s="86">
        <f t="shared" si="76"/>
        <v>169</v>
      </c>
      <c r="B203" s="80" t="s">
        <v>131</v>
      </c>
      <c r="C203" s="259" t="s">
        <v>570</v>
      </c>
      <c r="D203" s="5" t="str">
        <f>VLOOKUP(C203,' TH ĐG Trình HĐ'!$E$9:$AE$336,18,0)</f>
        <v>A2</v>
      </c>
      <c r="E203" s="5">
        <f>VLOOKUP($C203,' TH ĐG Trình HĐ'!$E$9:$AE$336,19,0)</f>
        <v>9</v>
      </c>
      <c r="F203" s="9" t="str">
        <f t="shared" si="68"/>
        <v>Không hoàn thành</v>
      </c>
      <c r="G203" s="82"/>
      <c r="H203" s="17"/>
      <c r="I203" s="19" t="e">
        <f>VLOOKUP(H203,Sheet1!$B$2:$C$12,2,TRUE)</f>
        <v>#N/A</v>
      </c>
      <c r="J203" s="5"/>
      <c r="K203" s="19" t="e">
        <f>VLOOKUP(J203,Sheet1!$B$2:$C$12,2,TRUE)</f>
        <v>#N/A</v>
      </c>
      <c r="L203" s="5"/>
      <c r="M203" s="19" t="e">
        <f>VLOOKUP(L203,Sheet1!$B$2:$C$12,2,TRUE)</f>
        <v>#N/A</v>
      </c>
      <c r="N203" s="5"/>
      <c r="O203" s="19" t="e">
        <f>VLOOKUP(N203,Sheet1!$B$2:$C$12,2,TRUE)</f>
        <v>#N/A</v>
      </c>
      <c r="P203" s="5"/>
      <c r="Q203" s="19" t="e">
        <f>VLOOKUP(P203,Sheet1!$B$2:$C$12,2,TRUE)</f>
        <v>#N/A</v>
      </c>
      <c r="R203" s="5" t="e">
        <f t="shared" si="56"/>
        <v>#N/A</v>
      </c>
      <c r="S203" s="226">
        <f t="shared" si="69"/>
        <v>0</v>
      </c>
      <c r="T203" s="9" t="e">
        <f t="shared" si="70"/>
        <v>#N/A</v>
      </c>
      <c r="U203" s="5" t="e">
        <f t="shared" si="57"/>
        <v>#N/A</v>
      </c>
      <c r="V203" s="226">
        <f t="shared" si="58"/>
        <v>0</v>
      </c>
      <c r="W203" s="9" t="e">
        <f t="shared" si="71"/>
        <v>#N/A</v>
      </c>
      <c r="X203" s="227"/>
      <c r="Y203" s="9" t="e">
        <f t="shared" si="72"/>
        <v>#N/A</v>
      </c>
      <c r="Z203" s="9">
        <f t="shared" si="73"/>
        <v>0</v>
      </c>
      <c r="AA203" s="9" t="e">
        <f t="shared" si="74"/>
        <v>#N/A</v>
      </c>
      <c r="AB203" s="9" t="e">
        <f t="shared" si="75"/>
        <v>#N/A</v>
      </c>
      <c r="AC203" s="5"/>
      <c r="AD203" s="5"/>
      <c r="AE203" s="9"/>
      <c r="AF203" s="5"/>
      <c r="AG203" s="29"/>
      <c r="AH203" s="29"/>
    </row>
    <row r="204" spans="1:34" s="7" customFormat="1" ht="20.100000000000001" hidden="1" customHeight="1" x14ac:dyDescent="0.25">
      <c r="A204" s="86">
        <f t="shared" si="76"/>
        <v>170</v>
      </c>
      <c r="B204" s="80" t="s">
        <v>132</v>
      </c>
      <c r="C204" s="259" t="s">
        <v>571</v>
      </c>
      <c r="D204" s="5" t="str">
        <f>VLOOKUP(C204,' TH ĐG Trình HĐ'!$E$9:$AE$336,18,0)</f>
        <v>A2</v>
      </c>
      <c r="E204" s="5">
        <f>VLOOKUP($C204,' TH ĐG Trình HĐ'!$E$9:$AE$336,19,0)</f>
        <v>9</v>
      </c>
      <c r="F204" s="9" t="str">
        <f t="shared" si="68"/>
        <v>Không hoàn thành</v>
      </c>
      <c r="G204" s="82"/>
      <c r="H204" s="17"/>
      <c r="I204" s="19" t="e">
        <f>VLOOKUP(H204,Sheet1!$B$2:$C$12,2,TRUE)</f>
        <v>#N/A</v>
      </c>
      <c r="J204" s="5"/>
      <c r="K204" s="19" t="e">
        <f>VLOOKUP(J204,Sheet1!$B$2:$C$12,2,TRUE)</f>
        <v>#N/A</v>
      </c>
      <c r="L204" s="5"/>
      <c r="M204" s="19" t="e">
        <f>VLOOKUP(L204,Sheet1!$B$2:$C$12,2,TRUE)</f>
        <v>#N/A</v>
      </c>
      <c r="N204" s="5"/>
      <c r="O204" s="19" t="e">
        <f>VLOOKUP(N204,Sheet1!$B$2:$C$12,2,TRUE)</f>
        <v>#N/A</v>
      </c>
      <c r="P204" s="5"/>
      <c r="Q204" s="19" t="e">
        <f>VLOOKUP(P204,Sheet1!$B$2:$C$12,2,TRUE)</f>
        <v>#N/A</v>
      </c>
      <c r="R204" s="5" t="e">
        <f t="shared" si="56"/>
        <v>#N/A</v>
      </c>
      <c r="S204" s="226">
        <f t="shared" si="69"/>
        <v>0</v>
      </c>
      <c r="T204" s="9" t="e">
        <f t="shared" si="70"/>
        <v>#N/A</v>
      </c>
      <c r="U204" s="5" t="e">
        <f t="shared" si="57"/>
        <v>#N/A</v>
      </c>
      <c r="V204" s="226">
        <f t="shared" si="58"/>
        <v>0</v>
      </c>
      <c r="W204" s="9" t="e">
        <f t="shared" si="71"/>
        <v>#N/A</v>
      </c>
      <c r="X204" s="227"/>
      <c r="Y204" s="9" t="e">
        <f t="shared" si="72"/>
        <v>#N/A</v>
      </c>
      <c r="Z204" s="9">
        <f t="shared" si="73"/>
        <v>0</v>
      </c>
      <c r="AA204" s="9" t="e">
        <f t="shared" si="74"/>
        <v>#N/A</v>
      </c>
      <c r="AB204" s="9" t="e">
        <f t="shared" si="75"/>
        <v>#N/A</v>
      </c>
      <c r="AC204" s="5"/>
      <c r="AD204" s="5"/>
      <c r="AE204" s="9"/>
      <c r="AF204" s="5"/>
      <c r="AG204" s="29"/>
      <c r="AH204" s="29"/>
    </row>
    <row r="205" spans="1:34" s="7" customFormat="1" ht="20.100000000000001" hidden="1" customHeight="1" x14ac:dyDescent="0.25">
      <c r="A205" s="86">
        <f t="shared" si="76"/>
        <v>171</v>
      </c>
      <c r="B205" s="80" t="s">
        <v>133</v>
      </c>
      <c r="C205" s="259" t="s">
        <v>572</v>
      </c>
      <c r="D205" s="5" t="str">
        <f>VLOOKUP(C205,' TH ĐG Trình HĐ'!$E$9:$AE$336,18,0)</f>
        <v>A3</v>
      </c>
      <c r="E205" s="5">
        <f>VLOOKUP($C205,' TH ĐG Trình HĐ'!$E$9:$AE$336,19,0)</f>
        <v>8</v>
      </c>
      <c r="F205" s="9" t="str">
        <f t="shared" si="68"/>
        <v>Không hoàn thành</v>
      </c>
      <c r="G205" s="82"/>
      <c r="H205" s="17"/>
      <c r="I205" s="19" t="e">
        <f>VLOOKUP(H205,Sheet1!$B$2:$C$12,2,TRUE)</f>
        <v>#N/A</v>
      </c>
      <c r="J205" s="5"/>
      <c r="K205" s="19" t="e">
        <f>VLOOKUP(J205,Sheet1!$B$2:$C$12,2,TRUE)</f>
        <v>#N/A</v>
      </c>
      <c r="L205" s="5"/>
      <c r="M205" s="19" t="e">
        <f>VLOOKUP(L205,Sheet1!$B$2:$C$12,2,TRUE)</f>
        <v>#N/A</v>
      </c>
      <c r="N205" s="5"/>
      <c r="O205" s="19" t="e">
        <f>VLOOKUP(N205,Sheet1!$B$2:$C$12,2,TRUE)</f>
        <v>#N/A</v>
      </c>
      <c r="P205" s="5"/>
      <c r="Q205" s="19" t="e">
        <f>VLOOKUP(P205,Sheet1!$B$2:$C$12,2,TRUE)</f>
        <v>#N/A</v>
      </c>
      <c r="R205" s="5" t="e">
        <f t="shared" si="56"/>
        <v>#N/A</v>
      </c>
      <c r="S205" s="226">
        <f t="shared" si="69"/>
        <v>0</v>
      </c>
      <c r="T205" s="9" t="e">
        <f t="shared" si="70"/>
        <v>#N/A</v>
      </c>
      <c r="U205" s="5" t="e">
        <f t="shared" si="57"/>
        <v>#N/A</v>
      </c>
      <c r="V205" s="226">
        <f t="shared" si="58"/>
        <v>0</v>
      </c>
      <c r="W205" s="9" t="e">
        <f t="shared" si="71"/>
        <v>#N/A</v>
      </c>
      <c r="X205" s="227"/>
      <c r="Y205" s="9" t="e">
        <f t="shared" si="72"/>
        <v>#N/A</v>
      </c>
      <c r="Z205" s="9">
        <f t="shared" si="73"/>
        <v>0</v>
      </c>
      <c r="AA205" s="9" t="e">
        <f t="shared" si="74"/>
        <v>#N/A</v>
      </c>
      <c r="AB205" s="9" t="e">
        <f t="shared" si="75"/>
        <v>#N/A</v>
      </c>
      <c r="AC205" s="5"/>
      <c r="AD205" s="5"/>
      <c r="AE205" s="9"/>
      <c r="AF205" s="5"/>
      <c r="AG205" s="29"/>
      <c r="AH205" s="29"/>
    </row>
    <row r="206" spans="1:34" s="7" customFormat="1" ht="20.100000000000001" hidden="1" customHeight="1" x14ac:dyDescent="0.25">
      <c r="A206" s="86">
        <f t="shared" si="76"/>
        <v>172</v>
      </c>
      <c r="B206" s="80" t="s">
        <v>134</v>
      </c>
      <c r="C206" s="259" t="s">
        <v>573</v>
      </c>
      <c r="D206" s="5" t="str">
        <f>VLOOKUP(C206,' TH ĐG Trình HĐ'!$E$9:$AE$336,18,0)</f>
        <v>A4</v>
      </c>
      <c r="E206" s="5">
        <f>VLOOKUP($C206,' TH ĐG Trình HĐ'!$E$9:$AE$336,19,0)</f>
        <v>7</v>
      </c>
      <c r="F206" s="9" t="str">
        <f t="shared" si="68"/>
        <v>Không hoàn thành</v>
      </c>
      <c r="G206" s="82"/>
      <c r="H206" s="17"/>
      <c r="I206" s="19" t="e">
        <f>VLOOKUP(H206,Sheet1!$B$2:$C$12,2,TRUE)</f>
        <v>#N/A</v>
      </c>
      <c r="J206" s="5"/>
      <c r="K206" s="19" t="e">
        <f>VLOOKUP(J206,Sheet1!$B$2:$C$12,2,TRUE)</f>
        <v>#N/A</v>
      </c>
      <c r="L206" s="5"/>
      <c r="M206" s="19" t="e">
        <f>VLOOKUP(L206,Sheet1!$B$2:$C$12,2,TRUE)</f>
        <v>#N/A</v>
      </c>
      <c r="N206" s="5"/>
      <c r="O206" s="19" t="e">
        <f>VLOOKUP(N206,Sheet1!$B$2:$C$12,2,TRUE)</f>
        <v>#N/A</v>
      </c>
      <c r="P206" s="5"/>
      <c r="Q206" s="19" t="e">
        <f>VLOOKUP(P206,Sheet1!$B$2:$C$12,2,TRUE)</f>
        <v>#N/A</v>
      </c>
      <c r="R206" s="5" t="e">
        <f t="shared" si="56"/>
        <v>#N/A</v>
      </c>
      <c r="S206" s="226">
        <f t="shared" si="69"/>
        <v>0</v>
      </c>
      <c r="T206" s="9" t="e">
        <f t="shared" si="70"/>
        <v>#N/A</v>
      </c>
      <c r="U206" s="5" t="e">
        <f t="shared" si="57"/>
        <v>#N/A</v>
      </c>
      <c r="V206" s="226">
        <f t="shared" si="58"/>
        <v>0</v>
      </c>
      <c r="W206" s="9" t="e">
        <f t="shared" si="71"/>
        <v>#N/A</v>
      </c>
      <c r="X206" s="227"/>
      <c r="Y206" s="9" t="e">
        <f t="shared" si="72"/>
        <v>#N/A</v>
      </c>
      <c r="Z206" s="9">
        <f t="shared" si="73"/>
        <v>0</v>
      </c>
      <c r="AA206" s="9" t="e">
        <f t="shared" si="74"/>
        <v>#N/A</v>
      </c>
      <c r="AB206" s="9" t="e">
        <f t="shared" si="75"/>
        <v>#N/A</v>
      </c>
      <c r="AC206" s="5"/>
      <c r="AD206" s="5"/>
      <c r="AE206" s="9"/>
      <c r="AF206" s="5"/>
      <c r="AG206" s="29"/>
      <c r="AH206" s="29"/>
    </row>
    <row r="207" spans="1:34" s="7" customFormat="1" ht="27" hidden="1" customHeight="1" x14ac:dyDescent="0.25">
      <c r="A207" s="86">
        <f t="shared" si="76"/>
        <v>173</v>
      </c>
      <c r="B207" s="80" t="s">
        <v>135</v>
      </c>
      <c r="C207" s="259" t="s">
        <v>574</v>
      </c>
      <c r="D207" s="5" t="str">
        <f>VLOOKUP(C207,' TH ĐG Trình HĐ'!$E$9:$AE$336,18,0)</f>
        <v>A4</v>
      </c>
      <c r="E207" s="5">
        <f>VLOOKUP($C207,' TH ĐG Trình HĐ'!$E$9:$AE$336,19,0)</f>
        <v>7</v>
      </c>
      <c r="F207" s="9" t="str">
        <f t="shared" si="68"/>
        <v>Không hoàn thành</v>
      </c>
      <c r="G207" s="488" t="s">
        <v>1080</v>
      </c>
      <c r="H207" s="17"/>
      <c r="I207" s="19" t="e">
        <f>VLOOKUP(H207,Sheet1!$B$2:$C$12,2,TRUE)</f>
        <v>#N/A</v>
      </c>
      <c r="J207" s="5"/>
      <c r="K207" s="19" t="e">
        <f>VLOOKUP(J207,Sheet1!$B$2:$C$12,2,TRUE)</f>
        <v>#N/A</v>
      </c>
      <c r="L207" s="5"/>
      <c r="M207" s="19" t="e">
        <f>VLOOKUP(L207,Sheet1!$B$2:$C$12,2,TRUE)</f>
        <v>#N/A</v>
      </c>
      <c r="N207" s="5"/>
      <c r="O207" s="19" t="e">
        <f>VLOOKUP(N207,Sheet1!$B$2:$C$12,2,TRUE)</f>
        <v>#N/A</v>
      </c>
      <c r="P207" s="5"/>
      <c r="Q207" s="19" t="e">
        <f>VLOOKUP(P207,Sheet1!$B$2:$C$12,2,TRUE)</f>
        <v>#N/A</v>
      </c>
      <c r="R207" s="5" t="e">
        <f t="shared" si="56"/>
        <v>#N/A</v>
      </c>
      <c r="S207" s="226">
        <f t="shared" si="69"/>
        <v>0</v>
      </c>
      <c r="T207" s="9" t="e">
        <f t="shared" si="70"/>
        <v>#N/A</v>
      </c>
      <c r="U207" s="5" t="e">
        <f t="shared" si="57"/>
        <v>#N/A</v>
      </c>
      <c r="V207" s="226">
        <f t="shared" si="58"/>
        <v>0</v>
      </c>
      <c r="W207" s="9" t="e">
        <f t="shared" si="71"/>
        <v>#N/A</v>
      </c>
      <c r="X207" s="227"/>
      <c r="Y207" s="9" t="e">
        <f t="shared" si="72"/>
        <v>#N/A</v>
      </c>
      <c r="Z207" s="9">
        <f t="shared" si="73"/>
        <v>0</v>
      </c>
      <c r="AA207" s="9" t="e">
        <f t="shared" si="74"/>
        <v>#N/A</v>
      </c>
      <c r="AB207" s="9" t="e">
        <f t="shared" si="75"/>
        <v>#N/A</v>
      </c>
      <c r="AC207" s="5"/>
      <c r="AD207" s="5"/>
      <c r="AE207" s="9"/>
      <c r="AF207" s="5"/>
      <c r="AG207" s="29"/>
      <c r="AH207" s="29"/>
    </row>
    <row r="208" spans="1:34" s="7" customFormat="1" ht="20.100000000000001" hidden="1" customHeight="1" x14ac:dyDescent="0.25">
      <c r="A208" s="86">
        <f t="shared" si="76"/>
        <v>174</v>
      </c>
      <c r="B208" s="80" t="s">
        <v>137</v>
      </c>
      <c r="C208" s="259" t="s">
        <v>575</v>
      </c>
      <c r="D208" s="5" t="str">
        <f>VLOOKUP(C208,' TH ĐG Trình HĐ'!$E$9:$AE$336,18,0)</f>
        <v>A4</v>
      </c>
      <c r="E208" s="5">
        <f>VLOOKUP($C208,' TH ĐG Trình HĐ'!$E$9:$AE$336,19,0)</f>
        <v>7</v>
      </c>
      <c r="F208" s="9" t="str">
        <f t="shared" si="68"/>
        <v>Không hoàn thành</v>
      </c>
      <c r="G208" s="82"/>
      <c r="H208" s="17"/>
      <c r="I208" s="19" t="e">
        <f>VLOOKUP(H208,Sheet1!$B$2:$C$12,2,TRUE)</f>
        <v>#N/A</v>
      </c>
      <c r="J208" s="5"/>
      <c r="K208" s="19" t="e">
        <f>VLOOKUP(J208,Sheet1!$B$2:$C$12,2,TRUE)</f>
        <v>#N/A</v>
      </c>
      <c r="L208" s="5"/>
      <c r="M208" s="19" t="e">
        <f>VLOOKUP(L208,Sheet1!$B$2:$C$12,2,TRUE)</f>
        <v>#N/A</v>
      </c>
      <c r="N208" s="5"/>
      <c r="O208" s="19" t="e">
        <f>VLOOKUP(N208,Sheet1!$B$2:$C$12,2,TRUE)</f>
        <v>#N/A</v>
      </c>
      <c r="P208" s="5"/>
      <c r="Q208" s="19" t="e">
        <f>VLOOKUP(P208,Sheet1!$B$2:$C$12,2,TRUE)</f>
        <v>#N/A</v>
      </c>
      <c r="R208" s="5" t="e">
        <f t="shared" si="56"/>
        <v>#N/A</v>
      </c>
      <c r="S208" s="226">
        <f t="shared" si="69"/>
        <v>0</v>
      </c>
      <c r="T208" s="9" t="e">
        <f t="shared" si="70"/>
        <v>#N/A</v>
      </c>
      <c r="U208" s="5" t="e">
        <f t="shared" si="57"/>
        <v>#N/A</v>
      </c>
      <c r="V208" s="226">
        <f t="shared" si="58"/>
        <v>0</v>
      </c>
      <c r="W208" s="9" t="e">
        <f t="shared" si="71"/>
        <v>#N/A</v>
      </c>
      <c r="X208" s="227"/>
      <c r="Y208" s="9" t="e">
        <f t="shared" si="72"/>
        <v>#N/A</v>
      </c>
      <c r="Z208" s="9">
        <f t="shared" si="73"/>
        <v>0</v>
      </c>
      <c r="AA208" s="9" t="e">
        <f t="shared" si="74"/>
        <v>#N/A</v>
      </c>
      <c r="AB208" s="9" t="e">
        <f t="shared" si="75"/>
        <v>#N/A</v>
      </c>
      <c r="AC208" s="5"/>
      <c r="AD208" s="5"/>
      <c r="AE208" s="9"/>
      <c r="AF208" s="5"/>
      <c r="AG208" s="29"/>
      <c r="AH208" s="29"/>
    </row>
    <row r="209" spans="1:34" s="7" customFormat="1" ht="20.100000000000001" hidden="1" customHeight="1" x14ac:dyDescent="0.25">
      <c r="A209" s="86">
        <f t="shared" si="76"/>
        <v>175</v>
      </c>
      <c r="B209" s="80" t="s">
        <v>138</v>
      </c>
      <c r="C209" s="259" t="s">
        <v>576</v>
      </c>
      <c r="D209" s="5" t="str">
        <f>VLOOKUP(C209,' TH ĐG Trình HĐ'!$E$9:$AE$336,18,0)</f>
        <v>A3</v>
      </c>
      <c r="E209" s="5">
        <f>VLOOKUP($C209,' TH ĐG Trình HĐ'!$E$9:$AE$336,19,0)</f>
        <v>8</v>
      </c>
      <c r="F209" s="9" t="str">
        <f t="shared" si="68"/>
        <v>Không hoàn thành</v>
      </c>
      <c r="G209" s="82"/>
      <c r="H209" s="17"/>
      <c r="I209" s="19" t="e">
        <f>VLOOKUP(H209,Sheet1!$B$2:$C$12,2,TRUE)</f>
        <v>#N/A</v>
      </c>
      <c r="J209" s="5"/>
      <c r="K209" s="19" t="e">
        <f>VLOOKUP(J209,Sheet1!$B$2:$C$12,2,TRUE)</f>
        <v>#N/A</v>
      </c>
      <c r="L209" s="5"/>
      <c r="M209" s="19" t="e">
        <f>VLOOKUP(L209,Sheet1!$B$2:$C$12,2,TRUE)</f>
        <v>#N/A</v>
      </c>
      <c r="N209" s="5"/>
      <c r="O209" s="19" t="e">
        <f>VLOOKUP(N209,Sheet1!$B$2:$C$12,2,TRUE)</f>
        <v>#N/A</v>
      </c>
      <c r="P209" s="5"/>
      <c r="Q209" s="19" t="e">
        <f>VLOOKUP(P209,Sheet1!$B$2:$C$12,2,TRUE)</f>
        <v>#N/A</v>
      </c>
      <c r="R209" s="5" t="e">
        <f t="shared" si="56"/>
        <v>#N/A</v>
      </c>
      <c r="S209" s="226">
        <f t="shared" si="69"/>
        <v>0</v>
      </c>
      <c r="T209" s="9" t="e">
        <f t="shared" si="70"/>
        <v>#N/A</v>
      </c>
      <c r="U209" s="5" t="e">
        <f t="shared" si="57"/>
        <v>#N/A</v>
      </c>
      <c r="V209" s="226">
        <f t="shared" si="58"/>
        <v>0</v>
      </c>
      <c r="W209" s="9" t="e">
        <f t="shared" si="71"/>
        <v>#N/A</v>
      </c>
      <c r="X209" s="227"/>
      <c r="Y209" s="9" t="e">
        <f t="shared" si="72"/>
        <v>#N/A</v>
      </c>
      <c r="Z209" s="9">
        <f t="shared" si="73"/>
        <v>0</v>
      </c>
      <c r="AA209" s="9" t="e">
        <f t="shared" si="74"/>
        <v>#N/A</v>
      </c>
      <c r="AB209" s="9" t="e">
        <f t="shared" si="75"/>
        <v>#N/A</v>
      </c>
      <c r="AC209" s="5"/>
      <c r="AD209" s="5"/>
      <c r="AE209" s="9"/>
      <c r="AF209" s="5"/>
      <c r="AG209" s="29"/>
      <c r="AH209" s="29"/>
    </row>
    <row r="210" spans="1:34" s="7" customFormat="1" ht="20.100000000000001" hidden="1" customHeight="1" x14ac:dyDescent="0.25">
      <c r="A210" s="86">
        <f t="shared" si="76"/>
        <v>176</v>
      </c>
      <c r="B210" s="80" t="s">
        <v>139</v>
      </c>
      <c r="C210" s="259" t="s">
        <v>577</v>
      </c>
      <c r="D210" s="5" t="str">
        <f>VLOOKUP(C210,' TH ĐG Trình HĐ'!$E$9:$AE$336,18,0)</f>
        <v>A4</v>
      </c>
      <c r="E210" s="5">
        <f>VLOOKUP($C210,' TH ĐG Trình HĐ'!$E$9:$AE$336,19,0)</f>
        <v>7</v>
      </c>
      <c r="F210" s="9" t="str">
        <f t="shared" si="68"/>
        <v>Không hoàn thành</v>
      </c>
      <c r="G210" s="82"/>
      <c r="H210" s="17"/>
      <c r="I210" s="19" t="e">
        <f>VLOOKUP(H210,Sheet1!$B$2:$C$12,2,TRUE)</f>
        <v>#N/A</v>
      </c>
      <c r="J210" s="5"/>
      <c r="K210" s="19" t="e">
        <f>VLOOKUP(J210,Sheet1!$B$2:$C$12,2,TRUE)</f>
        <v>#N/A</v>
      </c>
      <c r="L210" s="5"/>
      <c r="M210" s="19" t="e">
        <f>VLOOKUP(L210,Sheet1!$B$2:$C$12,2,TRUE)</f>
        <v>#N/A</v>
      </c>
      <c r="N210" s="5"/>
      <c r="O210" s="19" t="e">
        <f>VLOOKUP(N210,Sheet1!$B$2:$C$12,2,TRUE)</f>
        <v>#N/A</v>
      </c>
      <c r="P210" s="5"/>
      <c r="Q210" s="19" t="e">
        <f>VLOOKUP(P210,Sheet1!$B$2:$C$12,2,TRUE)</f>
        <v>#N/A</v>
      </c>
      <c r="R210" s="5" t="e">
        <f t="shared" si="56"/>
        <v>#N/A</v>
      </c>
      <c r="S210" s="226">
        <f t="shared" si="69"/>
        <v>0</v>
      </c>
      <c r="T210" s="9" t="e">
        <f t="shared" si="70"/>
        <v>#N/A</v>
      </c>
      <c r="U210" s="5" t="e">
        <f t="shared" si="57"/>
        <v>#N/A</v>
      </c>
      <c r="V210" s="226">
        <f t="shared" si="58"/>
        <v>0</v>
      </c>
      <c r="W210" s="9" t="e">
        <f t="shared" si="71"/>
        <v>#N/A</v>
      </c>
      <c r="X210" s="227"/>
      <c r="Y210" s="9" t="e">
        <f t="shared" si="72"/>
        <v>#N/A</v>
      </c>
      <c r="Z210" s="9">
        <f t="shared" si="73"/>
        <v>0</v>
      </c>
      <c r="AA210" s="9" t="e">
        <f t="shared" si="74"/>
        <v>#N/A</v>
      </c>
      <c r="AB210" s="9" t="e">
        <f t="shared" si="75"/>
        <v>#N/A</v>
      </c>
      <c r="AC210" s="12"/>
      <c r="AD210" s="5"/>
      <c r="AE210" s="9"/>
      <c r="AF210" s="5"/>
      <c r="AG210" s="29"/>
      <c r="AH210" s="29"/>
    </row>
    <row r="211" spans="1:34" s="7" customFormat="1" ht="20.100000000000001" hidden="1" customHeight="1" x14ac:dyDescent="0.25">
      <c r="A211" s="86">
        <f t="shared" si="76"/>
        <v>177</v>
      </c>
      <c r="B211" s="80" t="s">
        <v>111</v>
      </c>
      <c r="C211" s="259" t="s">
        <v>578</v>
      </c>
      <c r="D211" s="5" t="str">
        <f>VLOOKUP(C211,' TH ĐG Trình HĐ'!$E$9:$AE$336,18,0)</f>
        <v>A4</v>
      </c>
      <c r="E211" s="5">
        <f>VLOOKUP($C211,' TH ĐG Trình HĐ'!$E$9:$AE$336,19,0)</f>
        <v>7</v>
      </c>
      <c r="F211" s="9" t="str">
        <f t="shared" si="68"/>
        <v>Không hoàn thành</v>
      </c>
      <c r="G211" s="82"/>
      <c r="H211" s="17"/>
      <c r="I211" s="19" t="e">
        <f>VLOOKUP(H211,Sheet1!$B$2:$C$12,2,TRUE)</f>
        <v>#N/A</v>
      </c>
      <c r="J211" s="5"/>
      <c r="K211" s="19" t="e">
        <f>VLOOKUP(J211,Sheet1!$B$2:$C$12,2,TRUE)</f>
        <v>#N/A</v>
      </c>
      <c r="L211" s="5"/>
      <c r="M211" s="19" t="e">
        <f>VLOOKUP(L211,Sheet1!$B$2:$C$12,2,TRUE)</f>
        <v>#N/A</v>
      </c>
      <c r="N211" s="5"/>
      <c r="O211" s="19" t="e">
        <f>VLOOKUP(N211,Sheet1!$B$2:$C$12,2,TRUE)</f>
        <v>#N/A</v>
      </c>
      <c r="P211" s="5"/>
      <c r="Q211" s="19" t="e">
        <f>VLOOKUP(P211,Sheet1!$B$2:$C$12,2,TRUE)</f>
        <v>#N/A</v>
      </c>
      <c r="R211" s="5" t="e">
        <f t="shared" si="56"/>
        <v>#N/A</v>
      </c>
      <c r="S211" s="226">
        <f t="shared" si="69"/>
        <v>0</v>
      </c>
      <c r="T211" s="9" t="e">
        <f t="shared" si="70"/>
        <v>#N/A</v>
      </c>
      <c r="U211" s="5" t="e">
        <f t="shared" si="57"/>
        <v>#N/A</v>
      </c>
      <c r="V211" s="226">
        <f t="shared" si="58"/>
        <v>0</v>
      </c>
      <c r="W211" s="9" t="e">
        <f t="shared" si="71"/>
        <v>#N/A</v>
      </c>
      <c r="X211" s="227"/>
      <c r="Y211" s="9" t="e">
        <f t="shared" si="72"/>
        <v>#N/A</v>
      </c>
      <c r="Z211" s="9">
        <f t="shared" si="73"/>
        <v>0</v>
      </c>
      <c r="AA211" s="9" t="e">
        <f t="shared" si="74"/>
        <v>#N/A</v>
      </c>
      <c r="AB211" s="9" t="e">
        <f t="shared" si="75"/>
        <v>#N/A</v>
      </c>
      <c r="AC211" s="5"/>
      <c r="AD211" s="5"/>
      <c r="AE211" s="9"/>
      <c r="AF211" s="5"/>
      <c r="AG211" s="29"/>
      <c r="AH211" s="29"/>
    </row>
    <row r="212" spans="1:34" s="7" customFormat="1" ht="20.100000000000001" hidden="1" customHeight="1" x14ac:dyDescent="0.25">
      <c r="A212" s="86">
        <f t="shared" si="76"/>
        <v>178</v>
      </c>
      <c r="B212" s="80" t="s">
        <v>140</v>
      </c>
      <c r="C212" s="259" t="s">
        <v>568</v>
      </c>
      <c r="D212" s="5" t="str">
        <f>VLOOKUP(C212,' TH ĐG Trình HĐ'!$E$9:$AE$336,18,0)</f>
        <v>A4</v>
      </c>
      <c r="E212" s="5">
        <f>VLOOKUP($C212,' TH ĐG Trình HĐ'!$E$9:$AE$336,19,0)</f>
        <v>7</v>
      </c>
      <c r="F212" s="9" t="str">
        <f t="shared" si="68"/>
        <v>Không hoàn thành</v>
      </c>
      <c r="G212" s="82"/>
      <c r="H212" s="17"/>
      <c r="I212" s="19" t="e">
        <f>VLOOKUP(H212,Sheet1!$B$2:$C$12,2,TRUE)</f>
        <v>#N/A</v>
      </c>
      <c r="J212" s="5"/>
      <c r="K212" s="19" t="e">
        <f>VLOOKUP(J212,Sheet1!$B$2:$C$12,2,TRUE)</f>
        <v>#N/A</v>
      </c>
      <c r="L212" s="5"/>
      <c r="M212" s="19" t="e">
        <f>VLOOKUP(L212,Sheet1!$B$2:$C$12,2,TRUE)</f>
        <v>#N/A</v>
      </c>
      <c r="N212" s="5"/>
      <c r="O212" s="19" t="e">
        <f>VLOOKUP(N212,Sheet1!$B$2:$C$12,2,TRUE)</f>
        <v>#N/A</v>
      </c>
      <c r="P212" s="5"/>
      <c r="Q212" s="19" t="e">
        <f>VLOOKUP(P212,Sheet1!$B$2:$C$12,2,TRUE)</f>
        <v>#N/A</v>
      </c>
      <c r="R212" s="5" t="e">
        <f t="shared" ref="R212:R276" si="77">ROUND(AVERAGE(I212,K212,M212,O212),2)</f>
        <v>#N/A</v>
      </c>
      <c r="S212" s="226">
        <f t="shared" si="69"/>
        <v>0</v>
      </c>
      <c r="T212" s="9" t="e">
        <f t="shared" si="70"/>
        <v>#N/A</v>
      </c>
      <c r="U212" s="5" t="e">
        <f t="shared" ref="U212:U276" si="78">ROUND(AVERAGE(I212,K212,M212,O212,Q212),2)</f>
        <v>#N/A</v>
      </c>
      <c r="V212" s="226">
        <f t="shared" ref="V212:V276" si="79">COUNTIF(H212:Q212,"C*")*1+COUNTIF(H212:Q212,"D")*2+COUNTIF(H212:Q212,"E")*3</f>
        <v>0</v>
      </c>
      <c r="W212" s="9" t="e">
        <f t="shared" si="71"/>
        <v>#N/A</v>
      </c>
      <c r="X212" s="227"/>
      <c r="Y212" s="9" t="e">
        <f t="shared" si="72"/>
        <v>#N/A</v>
      </c>
      <c r="Z212" s="9">
        <f t="shared" si="73"/>
        <v>0</v>
      </c>
      <c r="AA212" s="9" t="e">
        <f t="shared" si="74"/>
        <v>#N/A</v>
      </c>
      <c r="AB212" s="9" t="e">
        <f t="shared" si="75"/>
        <v>#N/A</v>
      </c>
      <c r="AC212" s="5"/>
      <c r="AD212" s="5"/>
      <c r="AE212" s="9"/>
      <c r="AF212" s="5"/>
      <c r="AG212" s="29"/>
      <c r="AH212" s="29"/>
    </row>
    <row r="213" spans="1:34" s="7" customFormat="1" ht="20.100000000000001" hidden="1" customHeight="1" x14ac:dyDescent="0.25">
      <c r="A213" s="86">
        <f t="shared" si="76"/>
        <v>179</v>
      </c>
      <c r="B213" s="80" t="s">
        <v>142</v>
      </c>
      <c r="C213" s="259" t="s">
        <v>579</v>
      </c>
      <c r="D213" s="5" t="str">
        <f>VLOOKUP(C213,' TH ĐG Trình HĐ'!$E$9:$AE$336,18,0)</f>
        <v>A2</v>
      </c>
      <c r="E213" s="5">
        <f>VLOOKUP($C213,' TH ĐG Trình HĐ'!$E$9:$AE$336,19,0)</f>
        <v>9</v>
      </c>
      <c r="F213" s="9" t="str">
        <f t="shared" si="68"/>
        <v>Không hoàn thành</v>
      </c>
      <c r="G213" s="82"/>
      <c r="H213" s="17"/>
      <c r="I213" s="19" t="e">
        <f>VLOOKUP(H213,Sheet1!$B$2:$C$12,2,TRUE)</f>
        <v>#N/A</v>
      </c>
      <c r="J213" s="5"/>
      <c r="K213" s="19" t="e">
        <f>VLOOKUP(J213,Sheet1!$B$2:$C$12,2,TRUE)</f>
        <v>#N/A</v>
      </c>
      <c r="L213" s="5"/>
      <c r="M213" s="19" t="e">
        <f>VLOOKUP(L213,Sheet1!$B$2:$C$12,2,TRUE)</f>
        <v>#N/A</v>
      </c>
      <c r="N213" s="5"/>
      <c r="O213" s="19" t="e">
        <f>VLOOKUP(N213,Sheet1!$B$2:$C$12,2,TRUE)</f>
        <v>#N/A</v>
      </c>
      <c r="P213" s="5"/>
      <c r="Q213" s="19" t="e">
        <f>VLOOKUP(P213,Sheet1!$B$2:$C$12,2,TRUE)</f>
        <v>#N/A</v>
      </c>
      <c r="R213" s="5" t="e">
        <f t="shared" si="77"/>
        <v>#N/A</v>
      </c>
      <c r="S213" s="226">
        <f t="shared" si="69"/>
        <v>0</v>
      </c>
      <c r="T213" s="9" t="e">
        <f t="shared" si="70"/>
        <v>#N/A</v>
      </c>
      <c r="U213" s="5" t="e">
        <f t="shared" si="78"/>
        <v>#N/A</v>
      </c>
      <c r="V213" s="226">
        <f t="shared" si="79"/>
        <v>0</v>
      </c>
      <c r="W213" s="9" t="e">
        <f t="shared" si="71"/>
        <v>#N/A</v>
      </c>
      <c r="X213" s="227"/>
      <c r="Y213" s="9" t="e">
        <f t="shared" si="72"/>
        <v>#N/A</v>
      </c>
      <c r="Z213" s="9">
        <f t="shared" si="73"/>
        <v>0</v>
      </c>
      <c r="AA213" s="9" t="e">
        <f t="shared" si="74"/>
        <v>#N/A</v>
      </c>
      <c r="AB213" s="9" t="e">
        <f t="shared" si="75"/>
        <v>#N/A</v>
      </c>
      <c r="AC213" s="5"/>
      <c r="AD213" s="5"/>
      <c r="AE213" s="9"/>
      <c r="AF213" s="5"/>
      <c r="AG213" s="29"/>
      <c r="AH213" s="29"/>
    </row>
    <row r="214" spans="1:34" s="7" customFormat="1" ht="20.100000000000001" hidden="1" customHeight="1" x14ac:dyDescent="0.25">
      <c r="A214" s="86">
        <f t="shared" si="76"/>
        <v>180</v>
      </c>
      <c r="B214" s="80" t="s">
        <v>143</v>
      </c>
      <c r="C214" s="259" t="s">
        <v>580</v>
      </c>
      <c r="D214" s="5" t="str">
        <f>VLOOKUP(C214,' TH ĐG Trình HĐ'!$E$9:$AE$336,18,0)</f>
        <v>A4</v>
      </c>
      <c r="E214" s="5">
        <f>VLOOKUP($C214,' TH ĐG Trình HĐ'!$E$9:$AE$336,19,0)</f>
        <v>7</v>
      </c>
      <c r="F214" s="9" t="str">
        <f t="shared" si="68"/>
        <v>Không hoàn thành</v>
      </c>
      <c r="G214" s="488" t="s">
        <v>1081</v>
      </c>
      <c r="H214" s="17"/>
      <c r="I214" s="19" t="e">
        <f>VLOOKUP(H214,Sheet1!$B$2:$C$12,2,TRUE)</f>
        <v>#N/A</v>
      </c>
      <c r="J214" s="5"/>
      <c r="K214" s="19" t="e">
        <f>VLOOKUP(J214,Sheet1!$B$2:$C$12,2,TRUE)</f>
        <v>#N/A</v>
      </c>
      <c r="L214" s="5"/>
      <c r="M214" s="19" t="e">
        <f>VLOOKUP(L214,Sheet1!$B$2:$C$12,2,TRUE)</f>
        <v>#N/A</v>
      </c>
      <c r="N214" s="5"/>
      <c r="O214" s="19" t="e">
        <f>VLOOKUP(N214,Sheet1!$B$2:$C$12,2,TRUE)</f>
        <v>#N/A</v>
      </c>
      <c r="P214" s="5"/>
      <c r="Q214" s="19" t="e">
        <f>VLOOKUP(P214,Sheet1!$B$2:$C$12,2,TRUE)</f>
        <v>#N/A</v>
      </c>
      <c r="R214" s="5" t="e">
        <f t="shared" si="77"/>
        <v>#N/A</v>
      </c>
      <c r="S214" s="226">
        <f t="shared" si="69"/>
        <v>0</v>
      </c>
      <c r="T214" s="9" t="e">
        <f t="shared" si="70"/>
        <v>#N/A</v>
      </c>
      <c r="U214" s="5" t="e">
        <f t="shared" si="78"/>
        <v>#N/A</v>
      </c>
      <c r="V214" s="226">
        <f t="shared" si="79"/>
        <v>0</v>
      </c>
      <c r="W214" s="9" t="e">
        <f t="shared" si="71"/>
        <v>#N/A</v>
      </c>
      <c r="X214" s="227"/>
      <c r="Y214" s="9" t="e">
        <f t="shared" si="72"/>
        <v>#N/A</v>
      </c>
      <c r="Z214" s="9">
        <f t="shared" si="73"/>
        <v>0</v>
      </c>
      <c r="AA214" s="9" t="e">
        <f t="shared" si="74"/>
        <v>#N/A</v>
      </c>
      <c r="AB214" s="9" t="e">
        <f t="shared" si="75"/>
        <v>#N/A</v>
      </c>
      <c r="AC214" s="5"/>
      <c r="AD214" s="5"/>
      <c r="AE214" s="9"/>
      <c r="AF214" s="5"/>
      <c r="AG214" s="30"/>
      <c r="AH214" s="30"/>
    </row>
    <row r="215" spans="1:34" s="7" customFormat="1" ht="20.100000000000001" hidden="1" customHeight="1" x14ac:dyDescent="0.25">
      <c r="A215" s="86">
        <f t="shared" si="76"/>
        <v>181</v>
      </c>
      <c r="B215" s="80" t="s">
        <v>144</v>
      </c>
      <c r="C215" s="259" t="s">
        <v>581</v>
      </c>
      <c r="D215" s="5" t="str">
        <f>VLOOKUP(C215,' TH ĐG Trình HĐ'!$E$9:$AE$336,18,0)</f>
        <v>A3</v>
      </c>
      <c r="E215" s="5">
        <f>VLOOKUP($C215,' TH ĐG Trình HĐ'!$E$9:$AE$336,19,0)</f>
        <v>8</v>
      </c>
      <c r="F215" s="9" t="str">
        <f t="shared" si="68"/>
        <v>Không hoàn thành</v>
      </c>
      <c r="G215" s="82"/>
      <c r="H215" s="17"/>
      <c r="I215" s="19" t="e">
        <f>VLOOKUP(H215,Sheet1!$B$2:$C$12,2,TRUE)</f>
        <v>#N/A</v>
      </c>
      <c r="J215" s="5"/>
      <c r="K215" s="19" t="e">
        <f>VLOOKUP(J215,Sheet1!$B$2:$C$12,2,TRUE)</f>
        <v>#N/A</v>
      </c>
      <c r="L215" s="5"/>
      <c r="M215" s="19" t="e">
        <f>VLOOKUP(L215,Sheet1!$B$2:$C$12,2,TRUE)</f>
        <v>#N/A</v>
      </c>
      <c r="N215" s="5"/>
      <c r="O215" s="19" t="e">
        <f>VLOOKUP(N215,Sheet1!$B$2:$C$12,2,TRUE)</f>
        <v>#N/A</v>
      </c>
      <c r="P215" s="5"/>
      <c r="Q215" s="19" t="e">
        <f>VLOOKUP(P215,Sheet1!$B$2:$C$12,2,TRUE)</f>
        <v>#N/A</v>
      </c>
      <c r="R215" s="5" t="e">
        <f t="shared" si="77"/>
        <v>#N/A</v>
      </c>
      <c r="S215" s="226">
        <f t="shared" si="69"/>
        <v>0</v>
      </c>
      <c r="T215" s="9" t="e">
        <f t="shared" si="70"/>
        <v>#N/A</v>
      </c>
      <c r="U215" s="5" t="e">
        <f t="shared" si="78"/>
        <v>#N/A</v>
      </c>
      <c r="V215" s="226">
        <f t="shared" si="79"/>
        <v>0</v>
      </c>
      <c r="W215" s="9" t="e">
        <f t="shared" si="71"/>
        <v>#N/A</v>
      </c>
      <c r="X215" s="227"/>
      <c r="Y215" s="9" t="e">
        <f t="shared" si="72"/>
        <v>#N/A</v>
      </c>
      <c r="Z215" s="9">
        <f t="shared" si="73"/>
        <v>0</v>
      </c>
      <c r="AA215" s="9" t="e">
        <f t="shared" si="74"/>
        <v>#N/A</v>
      </c>
      <c r="AB215" s="9" t="e">
        <f t="shared" si="75"/>
        <v>#N/A</v>
      </c>
      <c r="AC215" s="5"/>
      <c r="AD215" s="5"/>
      <c r="AE215" s="9"/>
      <c r="AF215" s="5"/>
      <c r="AG215" s="29"/>
      <c r="AH215" s="29"/>
    </row>
    <row r="216" spans="1:34" s="7" customFormat="1" ht="20.100000000000001" hidden="1" customHeight="1" x14ac:dyDescent="0.25">
      <c r="A216" s="86">
        <f t="shared" si="76"/>
        <v>182</v>
      </c>
      <c r="B216" s="80" t="s">
        <v>145</v>
      </c>
      <c r="C216" s="259" t="s">
        <v>582</v>
      </c>
      <c r="D216" s="5" t="str">
        <f>VLOOKUP(C216,' TH ĐG Trình HĐ'!$E$9:$AE$336,18,0)</f>
        <v>A4</v>
      </c>
      <c r="E216" s="5">
        <f>VLOOKUP($C216,' TH ĐG Trình HĐ'!$E$9:$AE$336,19,0)</f>
        <v>7</v>
      </c>
      <c r="F216" s="9" t="str">
        <f t="shared" si="68"/>
        <v>Không hoàn thành</v>
      </c>
      <c r="G216" s="82"/>
      <c r="H216" s="17"/>
      <c r="I216" s="19" t="e">
        <f>VLOOKUP(H216,Sheet1!$B$2:$C$12,2,TRUE)</f>
        <v>#N/A</v>
      </c>
      <c r="J216" s="5"/>
      <c r="K216" s="19" t="e">
        <f>VLOOKUP(J216,Sheet1!$B$2:$C$12,2,TRUE)</f>
        <v>#N/A</v>
      </c>
      <c r="L216" s="5"/>
      <c r="M216" s="19" t="e">
        <f>VLOOKUP(L216,Sheet1!$B$2:$C$12,2,TRUE)</f>
        <v>#N/A</v>
      </c>
      <c r="N216" s="5"/>
      <c r="O216" s="19" t="e">
        <f>VLOOKUP(N216,Sheet1!$B$2:$C$12,2,TRUE)</f>
        <v>#N/A</v>
      </c>
      <c r="P216" s="5"/>
      <c r="Q216" s="19" t="e">
        <f>VLOOKUP(P216,Sheet1!$B$2:$C$12,2,TRUE)</f>
        <v>#N/A</v>
      </c>
      <c r="R216" s="5" t="e">
        <f t="shared" si="77"/>
        <v>#N/A</v>
      </c>
      <c r="S216" s="226">
        <f t="shared" si="69"/>
        <v>0</v>
      </c>
      <c r="T216" s="9" t="e">
        <f t="shared" si="70"/>
        <v>#N/A</v>
      </c>
      <c r="U216" s="5" t="e">
        <f t="shared" si="78"/>
        <v>#N/A</v>
      </c>
      <c r="V216" s="226">
        <f t="shared" si="79"/>
        <v>0</v>
      </c>
      <c r="W216" s="9" t="e">
        <f t="shared" si="71"/>
        <v>#N/A</v>
      </c>
      <c r="X216" s="227"/>
      <c r="Y216" s="9" t="e">
        <f t="shared" si="72"/>
        <v>#N/A</v>
      </c>
      <c r="Z216" s="9">
        <f t="shared" si="73"/>
        <v>0</v>
      </c>
      <c r="AA216" s="9" t="e">
        <f t="shared" si="74"/>
        <v>#N/A</v>
      </c>
      <c r="AB216" s="9" t="e">
        <f t="shared" si="75"/>
        <v>#N/A</v>
      </c>
      <c r="AC216" s="5"/>
      <c r="AD216" s="5"/>
      <c r="AE216" s="9"/>
      <c r="AF216" s="5"/>
      <c r="AG216" s="29"/>
      <c r="AH216" s="29"/>
    </row>
    <row r="217" spans="1:34" s="7" customFormat="1" ht="20.100000000000001" hidden="1" customHeight="1" x14ac:dyDescent="0.25">
      <c r="A217" s="86">
        <f t="shared" si="76"/>
        <v>183</v>
      </c>
      <c r="B217" s="80" t="s">
        <v>146</v>
      </c>
      <c r="C217" s="259" t="s">
        <v>583</v>
      </c>
      <c r="D217" s="5" t="str">
        <f>VLOOKUP(C217,' TH ĐG Trình HĐ'!$E$9:$AE$336,18,0)</f>
        <v>A4</v>
      </c>
      <c r="E217" s="5">
        <f>VLOOKUP($C217,' TH ĐG Trình HĐ'!$E$9:$AE$336,19,0)</f>
        <v>7</v>
      </c>
      <c r="F217" s="9" t="str">
        <f t="shared" si="68"/>
        <v>Không hoàn thành</v>
      </c>
      <c r="G217" s="82"/>
      <c r="H217" s="17"/>
      <c r="I217" s="19" t="e">
        <f>VLOOKUP(H217,Sheet1!$B$2:$C$12,2,TRUE)</f>
        <v>#N/A</v>
      </c>
      <c r="J217" s="5"/>
      <c r="K217" s="19" t="e">
        <f>VLOOKUP(J217,Sheet1!$B$2:$C$12,2,TRUE)</f>
        <v>#N/A</v>
      </c>
      <c r="L217" s="5"/>
      <c r="M217" s="19" t="e">
        <f>VLOOKUP(L217,Sheet1!$B$2:$C$12,2,TRUE)</f>
        <v>#N/A</v>
      </c>
      <c r="N217" s="5"/>
      <c r="O217" s="19" t="e">
        <f>VLOOKUP(N217,Sheet1!$B$2:$C$12,2,TRUE)</f>
        <v>#N/A</v>
      </c>
      <c r="P217" s="5"/>
      <c r="Q217" s="19" t="e">
        <f>VLOOKUP(P217,Sheet1!$B$2:$C$12,2,TRUE)</f>
        <v>#N/A</v>
      </c>
      <c r="R217" s="5" t="e">
        <f t="shared" si="77"/>
        <v>#N/A</v>
      </c>
      <c r="S217" s="226">
        <f t="shared" si="69"/>
        <v>0</v>
      </c>
      <c r="T217" s="9" t="e">
        <f t="shared" si="70"/>
        <v>#N/A</v>
      </c>
      <c r="U217" s="5" t="e">
        <f t="shared" si="78"/>
        <v>#N/A</v>
      </c>
      <c r="V217" s="226">
        <f t="shared" si="79"/>
        <v>0</v>
      </c>
      <c r="W217" s="9" t="e">
        <f t="shared" si="71"/>
        <v>#N/A</v>
      </c>
      <c r="X217" s="227"/>
      <c r="Y217" s="9" t="e">
        <f t="shared" si="72"/>
        <v>#N/A</v>
      </c>
      <c r="Z217" s="9">
        <f t="shared" si="73"/>
        <v>0</v>
      </c>
      <c r="AA217" s="9" t="e">
        <f t="shared" si="74"/>
        <v>#N/A</v>
      </c>
      <c r="AB217" s="9" t="e">
        <f t="shared" si="75"/>
        <v>#N/A</v>
      </c>
      <c r="AC217" s="5"/>
      <c r="AD217" s="5"/>
      <c r="AE217" s="9"/>
      <c r="AF217" s="5"/>
      <c r="AG217" s="29"/>
      <c r="AH217" s="29"/>
    </row>
    <row r="218" spans="1:34" s="7" customFormat="1" ht="20.100000000000001" hidden="1" customHeight="1" x14ac:dyDescent="0.25">
      <c r="A218" s="86">
        <f t="shared" si="76"/>
        <v>184</v>
      </c>
      <c r="B218" s="80" t="s">
        <v>293</v>
      </c>
      <c r="C218" s="259" t="s">
        <v>585</v>
      </c>
      <c r="D218" s="5" t="str">
        <f>VLOOKUP(C218,' TH ĐG Trình HĐ'!$E$9:$AE$336,18,0)</f>
        <v>A3</v>
      </c>
      <c r="E218" s="5">
        <f>VLOOKUP($C218,' TH ĐG Trình HĐ'!$E$9:$AE$336,19,0)</f>
        <v>8</v>
      </c>
      <c r="F218" s="9" t="str">
        <f t="shared" si="68"/>
        <v>Không hoàn thành</v>
      </c>
      <c r="G218" s="82"/>
      <c r="H218" s="17"/>
      <c r="I218" s="19" t="e">
        <f>VLOOKUP(H218,Sheet1!$B$2:$C$12,2,TRUE)</f>
        <v>#N/A</v>
      </c>
      <c r="J218" s="5"/>
      <c r="K218" s="19" t="e">
        <f>VLOOKUP(J218,Sheet1!$B$2:$C$12,2,TRUE)</f>
        <v>#N/A</v>
      </c>
      <c r="L218" s="5"/>
      <c r="M218" s="19" t="e">
        <f>VLOOKUP(L218,Sheet1!$B$2:$C$12,2,TRUE)</f>
        <v>#N/A</v>
      </c>
      <c r="N218" s="5"/>
      <c r="O218" s="19" t="e">
        <f>VLOOKUP(N218,Sheet1!$B$2:$C$12,2,TRUE)</f>
        <v>#N/A</v>
      </c>
      <c r="P218" s="5"/>
      <c r="Q218" s="19" t="e">
        <f>VLOOKUP(P218,Sheet1!$B$2:$C$12,2,TRUE)</f>
        <v>#N/A</v>
      </c>
      <c r="R218" s="5" t="e">
        <f t="shared" si="77"/>
        <v>#N/A</v>
      </c>
      <c r="S218" s="226">
        <f t="shared" si="69"/>
        <v>0</v>
      </c>
      <c r="T218" s="9" t="e">
        <f t="shared" si="70"/>
        <v>#N/A</v>
      </c>
      <c r="U218" s="5" t="e">
        <f t="shared" si="78"/>
        <v>#N/A</v>
      </c>
      <c r="V218" s="226">
        <f t="shared" si="79"/>
        <v>0</v>
      </c>
      <c r="W218" s="9" t="e">
        <f t="shared" si="71"/>
        <v>#N/A</v>
      </c>
      <c r="X218" s="227"/>
      <c r="Y218" s="9" t="e">
        <f t="shared" si="72"/>
        <v>#N/A</v>
      </c>
      <c r="Z218" s="9">
        <f t="shared" si="73"/>
        <v>0</v>
      </c>
      <c r="AA218" s="9" t="e">
        <f t="shared" si="74"/>
        <v>#N/A</v>
      </c>
      <c r="AB218" s="9" t="e">
        <f t="shared" si="75"/>
        <v>#N/A</v>
      </c>
      <c r="AC218" s="5"/>
      <c r="AD218" s="5"/>
      <c r="AE218" s="9"/>
      <c r="AF218" s="5"/>
      <c r="AG218" s="29"/>
      <c r="AH218" s="29"/>
    </row>
    <row r="219" spans="1:34" s="7" customFormat="1" ht="20.100000000000001" hidden="1" customHeight="1" x14ac:dyDescent="0.25">
      <c r="A219" s="86">
        <f t="shared" si="76"/>
        <v>185</v>
      </c>
      <c r="B219" s="80" t="s">
        <v>297</v>
      </c>
      <c r="C219" s="259" t="s">
        <v>586</v>
      </c>
      <c r="D219" s="5" t="str">
        <f>VLOOKUP(C219,' TH ĐG Trình HĐ'!$E$9:$AE$336,18,0)</f>
        <v>A2</v>
      </c>
      <c r="E219" s="5">
        <f>VLOOKUP($C219,' TH ĐG Trình HĐ'!$E$9:$AE$336,19,0)</f>
        <v>9</v>
      </c>
      <c r="F219" s="9" t="str">
        <f t="shared" si="68"/>
        <v>Không hoàn thành</v>
      </c>
      <c r="G219" s="82"/>
      <c r="H219" s="17"/>
      <c r="I219" s="19" t="e">
        <f>VLOOKUP(H219,Sheet1!$B$2:$C$12,2,TRUE)</f>
        <v>#N/A</v>
      </c>
      <c r="J219" s="5"/>
      <c r="K219" s="19" t="e">
        <f>VLOOKUP(J219,Sheet1!$B$2:$C$12,2,TRUE)</f>
        <v>#N/A</v>
      </c>
      <c r="L219" s="5"/>
      <c r="M219" s="19" t="e">
        <f>VLOOKUP(L219,Sheet1!$B$2:$C$12,2,TRUE)</f>
        <v>#N/A</v>
      </c>
      <c r="N219" s="5"/>
      <c r="O219" s="19" t="e">
        <f>VLOOKUP(N219,Sheet1!$B$2:$C$12,2,TRUE)</f>
        <v>#N/A</v>
      </c>
      <c r="P219" s="5"/>
      <c r="Q219" s="19" t="e">
        <f>VLOOKUP(P219,Sheet1!$B$2:$C$12,2,TRUE)</f>
        <v>#N/A</v>
      </c>
      <c r="R219" s="5" t="e">
        <f t="shared" si="77"/>
        <v>#N/A</v>
      </c>
      <c r="S219" s="226">
        <f t="shared" si="69"/>
        <v>0</v>
      </c>
      <c r="T219" s="9" t="e">
        <f t="shared" si="70"/>
        <v>#N/A</v>
      </c>
      <c r="U219" s="5" t="e">
        <f t="shared" si="78"/>
        <v>#N/A</v>
      </c>
      <c r="V219" s="226">
        <f t="shared" si="79"/>
        <v>0</v>
      </c>
      <c r="W219" s="9" t="e">
        <f t="shared" si="71"/>
        <v>#N/A</v>
      </c>
      <c r="X219" s="227"/>
      <c r="Y219" s="9" t="e">
        <f t="shared" si="72"/>
        <v>#N/A</v>
      </c>
      <c r="Z219" s="9">
        <f t="shared" si="73"/>
        <v>0</v>
      </c>
      <c r="AA219" s="9" t="e">
        <f t="shared" si="74"/>
        <v>#N/A</v>
      </c>
      <c r="AB219" s="9" t="e">
        <f t="shared" si="75"/>
        <v>#N/A</v>
      </c>
      <c r="AC219" s="5"/>
      <c r="AD219" s="5"/>
      <c r="AE219" s="9"/>
      <c r="AF219" s="5"/>
      <c r="AG219" s="29"/>
      <c r="AH219" s="29"/>
    </row>
    <row r="220" spans="1:34" s="7" customFormat="1" ht="20.100000000000001" hidden="1" customHeight="1" x14ac:dyDescent="0.25">
      <c r="A220" s="86">
        <f t="shared" si="76"/>
        <v>186</v>
      </c>
      <c r="B220" s="80" t="s">
        <v>87</v>
      </c>
      <c r="C220" s="117" t="s">
        <v>584</v>
      </c>
      <c r="D220" s="5" t="str">
        <f>VLOOKUP(C220,' TH ĐG Trình HĐ'!$E$9:$AE$336,18,0)</f>
        <v>A4</v>
      </c>
      <c r="E220" s="5">
        <f>VLOOKUP($C220,' TH ĐG Trình HĐ'!$E$9:$AE$336,19,0)</f>
        <v>7</v>
      </c>
      <c r="F220" s="9" t="str">
        <f t="shared" si="68"/>
        <v>Không hoàn thành</v>
      </c>
      <c r="G220" s="82"/>
      <c r="H220" s="17"/>
      <c r="I220" s="19" t="e">
        <f>VLOOKUP(H220,Sheet1!$B$2:$C$12,2,TRUE)</f>
        <v>#N/A</v>
      </c>
      <c r="J220" s="5"/>
      <c r="K220" s="19" t="e">
        <f>VLOOKUP(J220,Sheet1!$B$2:$C$12,2,TRUE)</f>
        <v>#N/A</v>
      </c>
      <c r="L220" s="5"/>
      <c r="M220" s="19" t="e">
        <f>VLOOKUP(L220,Sheet1!$B$2:$C$12,2,TRUE)</f>
        <v>#N/A</v>
      </c>
      <c r="N220" s="5"/>
      <c r="O220" s="19" t="e">
        <f>VLOOKUP(N220,Sheet1!$B$2:$C$12,2,TRUE)</f>
        <v>#N/A</v>
      </c>
      <c r="P220" s="5"/>
      <c r="Q220" s="19" t="e">
        <f>VLOOKUP(P220,Sheet1!$B$2:$C$12,2,TRUE)</f>
        <v>#N/A</v>
      </c>
      <c r="R220" s="5" t="e">
        <f t="shared" si="77"/>
        <v>#N/A</v>
      </c>
      <c r="S220" s="226">
        <f t="shared" si="69"/>
        <v>0</v>
      </c>
      <c r="T220" s="9" t="e">
        <f t="shared" si="70"/>
        <v>#N/A</v>
      </c>
      <c r="U220" s="5" t="e">
        <f t="shared" si="78"/>
        <v>#N/A</v>
      </c>
      <c r="V220" s="226">
        <f t="shared" si="79"/>
        <v>0</v>
      </c>
      <c r="W220" s="9" t="e">
        <f t="shared" si="71"/>
        <v>#N/A</v>
      </c>
      <c r="X220" s="227"/>
      <c r="Y220" s="9" t="e">
        <f t="shared" si="72"/>
        <v>#N/A</v>
      </c>
      <c r="Z220" s="9">
        <f t="shared" si="73"/>
        <v>0</v>
      </c>
      <c r="AA220" s="9" t="e">
        <f t="shared" si="74"/>
        <v>#N/A</v>
      </c>
      <c r="AB220" s="9" t="e">
        <f t="shared" si="75"/>
        <v>#N/A</v>
      </c>
      <c r="AC220" s="5"/>
      <c r="AD220" s="5"/>
      <c r="AE220" s="9"/>
      <c r="AF220" s="5"/>
      <c r="AG220" s="29"/>
      <c r="AH220" s="29"/>
    </row>
    <row r="221" spans="1:34" s="7" customFormat="1" ht="20.100000000000001" hidden="1" customHeight="1" x14ac:dyDescent="0.25">
      <c r="A221" s="86">
        <f t="shared" si="76"/>
        <v>187</v>
      </c>
      <c r="B221" s="80" t="s">
        <v>334</v>
      </c>
      <c r="C221" s="259" t="s">
        <v>587</v>
      </c>
      <c r="D221" s="5" t="str">
        <f>VLOOKUP(C221,' TH ĐG Trình HĐ'!$E$9:$AE$336,18,0)</f>
        <v>A2</v>
      </c>
      <c r="E221" s="5">
        <f>VLOOKUP($C221,' TH ĐG Trình HĐ'!$E$9:$AE$336,19,0)</f>
        <v>9</v>
      </c>
      <c r="F221" s="9" t="str">
        <f t="shared" si="68"/>
        <v>Không hoàn thành</v>
      </c>
      <c r="G221" s="82"/>
      <c r="H221" s="17"/>
      <c r="I221" s="19" t="e">
        <f>VLOOKUP(H221,Sheet1!$B$2:$C$12,2,TRUE)</f>
        <v>#N/A</v>
      </c>
      <c r="J221" s="5"/>
      <c r="K221" s="19" t="e">
        <f>VLOOKUP(J221,Sheet1!$B$2:$C$12,2,TRUE)</f>
        <v>#N/A</v>
      </c>
      <c r="L221" s="5"/>
      <c r="M221" s="19" t="e">
        <f>VLOOKUP(L221,Sheet1!$B$2:$C$12,2,TRUE)</f>
        <v>#N/A</v>
      </c>
      <c r="N221" s="5"/>
      <c r="O221" s="19" t="e">
        <f>VLOOKUP(N221,Sheet1!$B$2:$C$12,2,TRUE)</f>
        <v>#N/A</v>
      </c>
      <c r="P221" s="5"/>
      <c r="Q221" s="19" t="e">
        <f>VLOOKUP(P221,Sheet1!$B$2:$C$12,2,TRUE)</f>
        <v>#N/A</v>
      </c>
      <c r="R221" s="5" t="e">
        <f t="shared" si="77"/>
        <v>#N/A</v>
      </c>
      <c r="S221" s="226">
        <f t="shared" si="69"/>
        <v>0</v>
      </c>
      <c r="T221" s="9" t="e">
        <f t="shared" si="70"/>
        <v>#N/A</v>
      </c>
      <c r="U221" s="5" t="e">
        <f t="shared" si="78"/>
        <v>#N/A</v>
      </c>
      <c r="V221" s="226">
        <f t="shared" si="79"/>
        <v>0</v>
      </c>
      <c r="W221" s="9" t="e">
        <f t="shared" si="71"/>
        <v>#N/A</v>
      </c>
      <c r="X221" s="227"/>
      <c r="Y221" s="9" t="e">
        <f t="shared" si="72"/>
        <v>#N/A</v>
      </c>
      <c r="Z221" s="9">
        <f t="shared" si="73"/>
        <v>0</v>
      </c>
      <c r="AA221" s="9" t="e">
        <f t="shared" si="74"/>
        <v>#N/A</v>
      </c>
      <c r="AB221" s="9" t="e">
        <f t="shared" si="75"/>
        <v>#N/A</v>
      </c>
      <c r="AC221" s="5"/>
      <c r="AD221" s="5"/>
      <c r="AE221" s="9"/>
      <c r="AF221" s="5"/>
      <c r="AG221" s="29"/>
      <c r="AH221" s="29"/>
    </row>
    <row r="222" spans="1:34" s="7" customFormat="1" ht="20.100000000000001" hidden="1" customHeight="1" x14ac:dyDescent="0.25">
      <c r="A222" s="86">
        <f t="shared" si="76"/>
        <v>188</v>
      </c>
      <c r="B222" s="80" t="s">
        <v>792</v>
      </c>
      <c r="C222" s="117" t="s">
        <v>793</v>
      </c>
      <c r="D222" s="5" t="str">
        <f>VLOOKUP(C222,' TH ĐG Trình HĐ'!$E$9:$AE$336,18,0)</f>
        <v>A3</v>
      </c>
      <c r="E222" s="5">
        <f>VLOOKUP($C222,' TH ĐG Trình HĐ'!$E$9:$AE$336,19,0)</f>
        <v>8</v>
      </c>
      <c r="F222" s="9" t="str">
        <f t="shared" si="68"/>
        <v>Không hoàn thành</v>
      </c>
      <c r="G222" s="488" t="s">
        <v>1081</v>
      </c>
      <c r="H222" s="17"/>
      <c r="I222" s="19" t="e">
        <f>VLOOKUP(H222,Sheet1!$B$2:$C$12,2,TRUE)</f>
        <v>#N/A</v>
      </c>
      <c r="J222" s="5"/>
      <c r="K222" s="19" t="e">
        <f>VLOOKUP(J222,Sheet1!$B$2:$C$12,2,TRUE)</f>
        <v>#N/A</v>
      </c>
      <c r="L222" s="5"/>
      <c r="M222" s="19" t="e">
        <f>VLOOKUP(L222,Sheet1!$B$2:$C$12,2,TRUE)</f>
        <v>#N/A</v>
      </c>
      <c r="N222" s="5"/>
      <c r="O222" s="19" t="e">
        <f>VLOOKUP(N222,Sheet1!$B$2:$C$12,2,TRUE)</f>
        <v>#N/A</v>
      </c>
      <c r="P222" s="5"/>
      <c r="Q222" s="19" t="e">
        <f>VLOOKUP(P222,Sheet1!$B$2:$C$12,2,TRUE)</f>
        <v>#N/A</v>
      </c>
      <c r="R222" s="5" t="e">
        <f t="shared" si="77"/>
        <v>#N/A</v>
      </c>
      <c r="S222" s="226">
        <f t="shared" si="69"/>
        <v>0</v>
      </c>
      <c r="T222" s="9" t="e">
        <f t="shared" si="70"/>
        <v>#N/A</v>
      </c>
      <c r="U222" s="5" t="e">
        <f t="shared" si="78"/>
        <v>#N/A</v>
      </c>
      <c r="V222" s="226">
        <f t="shared" si="79"/>
        <v>0</v>
      </c>
      <c r="W222" s="9" t="e">
        <f t="shared" si="71"/>
        <v>#N/A</v>
      </c>
      <c r="X222" s="227"/>
      <c r="Y222" s="9" t="e">
        <f t="shared" si="72"/>
        <v>#N/A</v>
      </c>
      <c r="Z222" s="9">
        <f t="shared" si="73"/>
        <v>0</v>
      </c>
      <c r="AA222" s="9" t="e">
        <f t="shared" si="74"/>
        <v>#N/A</v>
      </c>
      <c r="AB222" s="9" t="e">
        <f t="shared" si="75"/>
        <v>#N/A</v>
      </c>
      <c r="AC222" s="5"/>
      <c r="AD222" s="5"/>
      <c r="AE222" s="9"/>
      <c r="AF222" s="5"/>
      <c r="AG222" s="29"/>
      <c r="AH222" s="29"/>
    </row>
    <row r="223" spans="1:34" s="7" customFormat="1" ht="20.100000000000001" hidden="1" customHeight="1" x14ac:dyDescent="0.25">
      <c r="A223" s="86">
        <f t="shared" si="76"/>
        <v>189</v>
      </c>
      <c r="B223" s="80" t="s">
        <v>825</v>
      </c>
      <c r="C223" s="117" t="s">
        <v>824</v>
      </c>
      <c r="D223" s="5" t="str">
        <f>VLOOKUP(C223,' TH ĐG Trình HĐ'!$E$9:$AE$336,18,0)</f>
        <v>A4</v>
      </c>
      <c r="E223" s="5">
        <f>VLOOKUP($C223,' TH ĐG Trình HĐ'!$E$9:$AE$336,19,0)</f>
        <v>7</v>
      </c>
      <c r="F223" s="9" t="str">
        <f t="shared" si="68"/>
        <v>Không hoàn thành</v>
      </c>
      <c r="G223" s="10"/>
      <c r="H223" s="17"/>
      <c r="I223" s="19" t="e">
        <f>VLOOKUP(H223,Sheet1!$B$2:$C$12,2,TRUE)</f>
        <v>#N/A</v>
      </c>
      <c r="J223" s="5"/>
      <c r="K223" s="19" t="e">
        <f>VLOOKUP(J223,Sheet1!$B$2:$C$12,2,TRUE)</f>
        <v>#N/A</v>
      </c>
      <c r="L223" s="5"/>
      <c r="M223" s="19" t="e">
        <f>VLOOKUP(L223,Sheet1!$B$2:$C$12,2,TRUE)</f>
        <v>#N/A</v>
      </c>
      <c r="N223" s="5"/>
      <c r="O223" s="19" t="e">
        <f>VLOOKUP(N223,Sheet1!$B$2:$C$12,2,TRUE)</f>
        <v>#N/A</v>
      </c>
      <c r="P223" s="5"/>
      <c r="Q223" s="19" t="e">
        <f>VLOOKUP(P223,Sheet1!$B$2:$C$12,2,TRUE)</f>
        <v>#N/A</v>
      </c>
      <c r="R223" s="5" t="e">
        <f t="shared" si="77"/>
        <v>#N/A</v>
      </c>
      <c r="S223" s="226">
        <f t="shared" si="69"/>
        <v>0</v>
      </c>
      <c r="T223" s="9" t="e">
        <f t="shared" si="70"/>
        <v>#N/A</v>
      </c>
      <c r="U223" s="5" t="e">
        <f t="shared" si="78"/>
        <v>#N/A</v>
      </c>
      <c r="V223" s="226">
        <f t="shared" si="79"/>
        <v>0</v>
      </c>
      <c r="W223" s="9" t="e">
        <f t="shared" si="71"/>
        <v>#N/A</v>
      </c>
      <c r="X223" s="227"/>
      <c r="Y223" s="9" t="e">
        <f t="shared" si="72"/>
        <v>#N/A</v>
      </c>
      <c r="Z223" s="9">
        <f t="shared" si="73"/>
        <v>0</v>
      </c>
      <c r="AA223" s="9" t="e">
        <f t="shared" si="74"/>
        <v>#N/A</v>
      </c>
      <c r="AB223" s="9" t="e">
        <f t="shared" si="75"/>
        <v>#N/A</v>
      </c>
      <c r="AC223" s="5"/>
      <c r="AD223" s="5"/>
      <c r="AE223" s="9"/>
      <c r="AF223" s="5"/>
      <c r="AG223" s="25"/>
      <c r="AH223" s="25"/>
    </row>
    <row r="224" spans="1:34" s="7" customFormat="1" ht="49.5" customHeight="1" x14ac:dyDescent="0.25">
      <c r="A224" s="86">
        <f t="shared" si="76"/>
        <v>190</v>
      </c>
      <c r="B224" s="80" t="s">
        <v>1043</v>
      </c>
      <c r="C224" s="263" t="s">
        <v>1044</v>
      </c>
      <c r="D224" s="5" t="str">
        <f>VLOOKUP(C224,' TH ĐG Trình HĐ'!$E$9:$AE$336,18,0)</f>
        <v>A3</v>
      </c>
      <c r="E224" s="5">
        <f>VLOOKUP($C224,' TH ĐG Trình HĐ'!$E$9:$AE$336,19,0)</f>
        <v>8</v>
      </c>
      <c r="F224" s="9" t="str">
        <f t="shared" si="68"/>
        <v>Không hoàn thành</v>
      </c>
      <c r="G224" s="488" t="s">
        <v>1070</v>
      </c>
      <c r="H224" s="19"/>
      <c r="I224" s="19"/>
      <c r="J224" s="5"/>
      <c r="K224" s="19"/>
      <c r="L224" s="5"/>
      <c r="M224" s="19"/>
      <c r="N224" s="5"/>
      <c r="O224" s="19"/>
      <c r="P224" s="5"/>
      <c r="Q224" s="19"/>
      <c r="R224" s="5"/>
      <c r="S224" s="226"/>
      <c r="T224" s="9"/>
      <c r="U224" s="5"/>
      <c r="V224" s="226"/>
      <c r="W224" s="9"/>
      <c r="X224" s="227"/>
      <c r="Y224" s="9"/>
      <c r="Z224" s="9"/>
      <c r="AA224" s="9"/>
      <c r="AB224" s="9"/>
      <c r="AC224" s="16"/>
      <c r="AD224" s="16"/>
      <c r="AE224" s="9"/>
      <c r="AF224" s="5"/>
      <c r="AG224" s="26"/>
      <c r="AH224" s="25"/>
    </row>
    <row r="225" spans="1:34" s="7" customFormat="1" ht="26.25" customHeight="1" x14ac:dyDescent="0.25">
      <c r="A225" s="453" t="s">
        <v>914</v>
      </c>
      <c r="B225" s="454" t="s">
        <v>915</v>
      </c>
      <c r="C225" s="455"/>
      <c r="D225" s="455"/>
      <c r="E225" s="456"/>
      <c r="F225" s="457">
        <f>COUNTA($F$227:$F$245)</f>
        <v>19</v>
      </c>
      <c r="G225" s="458" t="str">
        <f xml:space="preserve"> (COUNTIF($F$227:$F$245, "Hoàn thành xuất sắc nhiệm vụ") &amp; " Xuất sắc") &amp;" + "&amp; (COUNTIF($F$227:$F$245, "Hoàn thành tốt nhiệm vụ") &amp; " Tốt")</f>
        <v>0 Xuất sắc + 0 Tốt</v>
      </c>
      <c r="H225" s="224"/>
      <c r="I225" s="8"/>
      <c r="J225" s="224"/>
      <c r="K225" s="8"/>
      <c r="L225" s="224"/>
      <c r="M225" s="8"/>
      <c r="N225" s="224"/>
      <c r="O225" s="8"/>
      <c r="P225" s="224"/>
      <c r="Q225" s="8"/>
      <c r="R225" s="224"/>
      <c r="S225" s="277"/>
      <c r="T225" s="224"/>
      <c r="U225" s="224"/>
      <c r="V225" s="277"/>
      <c r="W225" s="224"/>
      <c r="X225" s="225"/>
      <c r="Y225" s="8"/>
      <c r="Z225" s="224"/>
      <c r="AA225" s="8"/>
      <c r="AB225" s="224"/>
      <c r="AC225" s="8"/>
      <c r="AD225" s="224"/>
      <c r="AE225" s="8"/>
      <c r="AF225" s="224"/>
      <c r="AG225" s="43"/>
      <c r="AH225" s="43"/>
    </row>
    <row r="226" spans="1:34" s="7" customFormat="1" ht="26.25" hidden="1" customHeight="1" x14ac:dyDescent="0.25">
      <c r="A226" s="453" t="s">
        <v>859</v>
      </c>
      <c r="B226" s="465" t="s">
        <v>860</v>
      </c>
      <c r="C226" s="453"/>
      <c r="D226" s="461"/>
      <c r="E226" s="466"/>
      <c r="F226" s="467"/>
      <c r="G226" s="468"/>
      <c r="H226" s="19"/>
      <c r="I226" s="19" t="e">
        <f>VLOOKUP(H226,Sheet1!$B$2:$C$12,2,TRUE)</f>
        <v>#N/A</v>
      </c>
      <c r="J226" s="5"/>
      <c r="K226" s="19" t="e">
        <f>VLOOKUP(J226,Sheet1!$B$2:$C$12,2,TRUE)</f>
        <v>#N/A</v>
      </c>
      <c r="L226" s="5"/>
      <c r="M226" s="19" t="e">
        <f>VLOOKUP(L226,Sheet1!$B$2:$C$12,2,TRUE)</f>
        <v>#N/A</v>
      </c>
      <c r="N226" s="5"/>
      <c r="O226" s="19" t="e">
        <f>VLOOKUP(N226,Sheet1!$B$2:$C$12,2,TRUE)</f>
        <v>#N/A</v>
      </c>
      <c r="P226" s="5"/>
      <c r="Q226" s="19" t="e">
        <f>VLOOKUP(P226,Sheet1!$B$2:$C$12,2,TRUE)</f>
        <v>#N/A</v>
      </c>
      <c r="R226" s="5" t="e">
        <f t="shared" si="77"/>
        <v>#N/A</v>
      </c>
      <c r="S226" s="226">
        <f t="shared" si="69"/>
        <v>0</v>
      </c>
      <c r="T226" s="9" t="e">
        <f t="shared" si="70"/>
        <v>#N/A</v>
      </c>
      <c r="U226" s="5" t="e">
        <f t="shared" si="78"/>
        <v>#N/A</v>
      </c>
      <c r="V226" s="226">
        <f t="shared" si="79"/>
        <v>0</v>
      </c>
      <c r="W226" s="9" t="e">
        <f t="shared" si="71"/>
        <v>#N/A</v>
      </c>
      <c r="X226" s="227"/>
      <c r="Y226" s="9" t="e">
        <f t="shared" si="72"/>
        <v>#N/A</v>
      </c>
      <c r="Z226" s="9">
        <f t="shared" ref="Z226:Z245" si="80">COUNTIF(D226:O226,"D")*1</f>
        <v>0</v>
      </c>
      <c r="AA226" s="9" t="e">
        <f t="shared" si="74"/>
        <v>#N/A</v>
      </c>
      <c r="AB226" s="9" t="e">
        <f t="shared" si="75"/>
        <v>#N/A</v>
      </c>
      <c r="AC226" s="5"/>
      <c r="AD226" s="5"/>
      <c r="AE226" s="9"/>
      <c r="AF226" s="5"/>
      <c r="AG226" s="25"/>
      <c r="AH226" s="25"/>
    </row>
    <row r="227" spans="1:34" s="7" customFormat="1" ht="20.100000000000001" hidden="1" customHeight="1" x14ac:dyDescent="0.25">
      <c r="A227" s="459">
        <f>A224+1</f>
        <v>191</v>
      </c>
      <c r="B227" s="460" t="s">
        <v>242</v>
      </c>
      <c r="C227" s="474" t="s">
        <v>594</v>
      </c>
      <c r="D227" s="461" t="str">
        <f>VLOOKUP(C227,' TH ĐG Trình HĐ'!$E$9:$AE$336,18,0)</f>
        <v>A2</v>
      </c>
      <c r="E227" s="461">
        <f>VLOOKUP($C227,' TH ĐG Trình HĐ'!$E$9:$AE$336,19,0)</f>
        <v>9</v>
      </c>
      <c r="F227" s="462" t="str">
        <f t="shared" ref="F227:F245" si="81">IF(E227&gt;=3,"Không hoàn thành",IF(AND($D227&gt;=8,$D227&lt;=10,E227=0),"Hoàn thành xuất sắc nhiệm vụ",IF(AND($D227&gt;=8,$D227&lt;=10,E227=1),"Hoàn thành tốt nhiệm vụ",IF(AND($D227&gt;=8,$D227&lt;=10,E227=2),"Hoàn thành nhiệm vụ",IF(AND($D227&gt;6,$D227&lt;8,E227&lt;=1),"Hoàn thành tốt nhiệm vụ",IF(AND($D227&gt;6,$D227&lt;8,E227=2),"Hoàn thành nhiệm vụ",IF(AND($D227&gt;=5,$D227&lt;=6,E227&lt;=2),"Hoàn thành",IF(AND($D227&lt;5,E227&gt;3),"Không hoàn thành",""))))))))</f>
        <v>Không hoàn thành</v>
      </c>
      <c r="G227" s="464"/>
      <c r="H227" s="17"/>
      <c r="I227" s="19" t="e">
        <f>VLOOKUP(H227,Sheet1!$B$2:$C$12,2,TRUE)</f>
        <v>#N/A</v>
      </c>
      <c r="J227" s="5"/>
      <c r="K227" s="19" t="e">
        <f>VLOOKUP(J227,Sheet1!$B$2:$C$12,2,TRUE)</f>
        <v>#N/A</v>
      </c>
      <c r="L227" s="5"/>
      <c r="M227" s="19" t="e">
        <f>VLOOKUP(L227,Sheet1!$B$2:$C$12,2,TRUE)</f>
        <v>#N/A</v>
      </c>
      <c r="N227" s="5"/>
      <c r="O227" s="19" t="e">
        <f>VLOOKUP(N227,Sheet1!$B$2:$C$12,2,TRUE)</f>
        <v>#N/A</v>
      </c>
      <c r="P227" s="5"/>
      <c r="Q227" s="19" t="e">
        <f>VLOOKUP(P227,Sheet1!$B$2:$C$12,2,TRUE)</f>
        <v>#N/A</v>
      </c>
      <c r="R227" s="5" t="e">
        <f t="shared" si="77"/>
        <v>#N/A</v>
      </c>
      <c r="S227" s="226">
        <f t="shared" si="69"/>
        <v>0</v>
      </c>
      <c r="T227" s="9" t="e">
        <f t="shared" si="70"/>
        <v>#N/A</v>
      </c>
      <c r="U227" s="5" t="e">
        <f t="shared" si="78"/>
        <v>#N/A</v>
      </c>
      <c r="V227" s="226">
        <f t="shared" si="79"/>
        <v>0</v>
      </c>
      <c r="W227" s="9" t="e">
        <f t="shared" si="71"/>
        <v>#N/A</v>
      </c>
      <c r="X227" s="227"/>
      <c r="Y227" s="9" t="e">
        <f t="shared" si="72"/>
        <v>#N/A</v>
      </c>
      <c r="Z227" s="9">
        <f t="shared" si="80"/>
        <v>0</v>
      </c>
      <c r="AA227" s="9" t="e">
        <f t="shared" si="74"/>
        <v>#N/A</v>
      </c>
      <c r="AB227" s="9" t="e">
        <f t="shared" si="75"/>
        <v>#N/A</v>
      </c>
      <c r="AC227" s="5"/>
      <c r="AD227" s="5"/>
      <c r="AE227" s="9"/>
      <c r="AF227" s="5"/>
      <c r="AG227" s="29"/>
      <c r="AH227" s="29"/>
    </row>
    <row r="228" spans="1:34" s="7" customFormat="1" ht="20.100000000000001" hidden="1" customHeight="1" x14ac:dyDescent="0.25">
      <c r="A228" s="459">
        <f>A227+1</f>
        <v>192</v>
      </c>
      <c r="B228" s="460" t="s">
        <v>246</v>
      </c>
      <c r="C228" s="474" t="s">
        <v>593</v>
      </c>
      <c r="D228" s="461" t="str">
        <f>VLOOKUP(C228,' TH ĐG Trình HĐ'!$E$9:$AE$336,18,0)</f>
        <v>A3</v>
      </c>
      <c r="E228" s="461">
        <f>VLOOKUP($C228,' TH ĐG Trình HĐ'!$E$9:$AE$336,19,0)</f>
        <v>8</v>
      </c>
      <c r="F228" s="462" t="str">
        <f t="shared" si="81"/>
        <v>Không hoàn thành</v>
      </c>
      <c r="G228" s="464"/>
      <c r="H228" s="17"/>
      <c r="I228" s="19" t="e">
        <f>VLOOKUP(H228,Sheet1!$B$2:$C$12,2,TRUE)</f>
        <v>#N/A</v>
      </c>
      <c r="J228" s="5"/>
      <c r="K228" s="19" t="e">
        <f>VLOOKUP(J228,Sheet1!$B$2:$C$12,2,TRUE)</f>
        <v>#N/A</v>
      </c>
      <c r="L228" s="5"/>
      <c r="M228" s="19" t="e">
        <f>VLOOKUP(L228,Sheet1!$B$2:$C$12,2,TRUE)</f>
        <v>#N/A</v>
      </c>
      <c r="N228" s="5"/>
      <c r="O228" s="19" t="e">
        <f>VLOOKUP(N228,Sheet1!$B$2:$C$12,2,TRUE)</f>
        <v>#N/A</v>
      </c>
      <c r="P228" s="5"/>
      <c r="Q228" s="19" t="e">
        <f>VLOOKUP(P228,Sheet1!$B$2:$C$12,2,TRUE)</f>
        <v>#N/A</v>
      </c>
      <c r="R228" s="5" t="e">
        <f t="shared" si="77"/>
        <v>#N/A</v>
      </c>
      <c r="S228" s="226">
        <f t="shared" si="69"/>
        <v>0</v>
      </c>
      <c r="T228" s="9" t="e">
        <f t="shared" si="70"/>
        <v>#N/A</v>
      </c>
      <c r="U228" s="5" t="e">
        <f t="shared" si="78"/>
        <v>#N/A</v>
      </c>
      <c r="V228" s="226">
        <f t="shared" si="79"/>
        <v>0</v>
      </c>
      <c r="W228" s="9" t="e">
        <f t="shared" si="71"/>
        <v>#N/A</v>
      </c>
      <c r="X228" s="227"/>
      <c r="Y228" s="9" t="e">
        <f t="shared" si="72"/>
        <v>#N/A</v>
      </c>
      <c r="Z228" s="9">
        <f t="shared" si="80"/>
        <v>0</v>
      </c>
      <c r="AA228" s="9" t="e">
        <f t="shared" si="74"/>
        <v>#N/A</v>
      </c>
      <c r="AB228" s="9" t="e">
        <f t="shared" si="75"/>
        <v>#N/A</v>
      </c>
      <c r="AC228" s="5"/>
      <c r="AD228" s="5"/>
      <c r="AE228" s="9"/>
      <c r="AF228" s="5"/>
      <c r="AG228" s="29"/>
      <c r="AH228" s="29"/>
    </row>
    <row r="229" spans="1:34" s="7" customFormat="1" ht="20.100000000000001" hidden="1" customHeight="1" x14ac:dyDescent="0.25">
      <c r="A229" s="459">
        <f t="shared" ref="A229:A245" si="82">A228+1</f>
        <v>193</v>
      </c>
      <c r="B229" s="460" t="s">
        <v>236</v>
      </c>
      <c r="C229" s="474" t="s">
        <v>599</v>
      </c>
      <c r="D229" s="461" t="str">
        <f>VLOOKUP(C229,' TH ĐG Trình HĐ'!$E$9:$AE$336,18,0)</f>
        <v>A4</v>
      </c>
      <c r="E229" s="461">
        <f>VLOOKUP($C229,' TH ĐG Trình HĐ'!$E$9:$AE$336,19,0)</f>
        <v>7</v>
      </c>
      <c r="F229" s="462" t="str">
        <f t="shared" si="81"/>
        <v>Không hoàn thành</v>
      </c>
      <c r="G229" s="464"/>
      <c r="H229" s="17"/>
      <c r="I229" s="19" t="e">
        <f>VLOOKUP(H229,Sheet1!$B$2:$C$12,2,TRUE)</f>
        <v>#N/A</v>
      </c>
      <c r="J229" s="5"/>
      <c r="K229" s="19" t="e">
        <f>VLOOKUP(J229,Sheet1!$B$2:$C$12,2,TRUE)</f>
        <v>#N/A</v>
      </c>
      <c r="L229" s="5"/>
      <c r="M229" s="19" t="e">
        <f>VLOOKUP(L229,Sheet1!$B$2:$C$12,2,TRUE)</f>
        <v>#N/A</v>
      </c>
      <c r="N229" s="5"/>
      <c r="O229" s="19" t="e">
        <f>VLOOKUP(N229,Sheet1!$B$2:$C$12,2,TRUE)</f>
        <v>#N/A</v>
      </c>
      <c r="P229" s="5"/>
      <c r="Q229" s="19" t="e">
        <f>VLOOKUP(P229,Sheet1!$B$2:$C$12,2,TRUE)</f>
        <v>#N/A</v>
      </c>
      <c r="R229" s="5" t="e">
        <f t="shared" si="77"/>
        <v>#N/A</v>
      </c>
      <c r="S229" s="226">
        <f t="shared" si="69"/>
        <v>0</v>
      </c>
      <c r="T229" s="9" t="e">
        <f t="shared" si="70"/>
        <v>#N/A</v>
      </c>
      <c r="U229" s="5" t="e">
        <f t="shared" si="78"/>
        <v>#N/A</v>
      </c>
      <c r="V229" s="226">
        <f t="shared" si="79"/>
        <v>0</v>
      </c>
      <c r="W229" s="9" t="e">
        <f t="shared" si="71"/>
        <v>#N/A</v>
      </c>
      <c r="X229" s="227"/>
      <c r="Y229" s="9" t="e">
        <f t="shared" si="72"/>
        <v>#N/A</v>
      </c>
      <c r="Z229" s="9">
        <f t="shared" si="80"/>
        <v>0</v>
      </c>
      <c r="AA229" s="9" t="e">
        <f t="shared" si="74"/>
        <v>#N/A</v>
      </c>
      <c r="AB229" s="9" t="e">
        <f t="shared" si="75"/>
        <v>#N/A</v>
      </c>
      <c r="AC229" s="5"/>
      <c r="AD229" s="5"/>
      <c r="AE229" s="9"/>
      <c r="AF229" s="5"/>
      <c r="AG229" s="29"/>
      <c r="AH229" s="29"/>
    </row>
    <row r="230" spans="1:34" s="7" customFormat="1" ht="20.100000000000001" hidden="1" customHeight="1" x14ac:dyDescent="0.25">
      <c r="A230" s="459">
        <f t="shared" si="82"/>
        <v>194</v>
      </c>
      <c r="B230" s="460" t="s">
        <v>245</v>
      </c>
      <c r="C230" s="474" t="s">
        <v>606</v>
      </c>
      <c r="D230" s="461" t="str">
        <f>VLOOKUP(C230,' TH ĐG Trình HĐ'!$E$9:$AE$336,18,0)</f>
        <v>A4</v>
      </c>
      <c r="E230" s="461">
        <f>VLOOKUP($C230,' TH ĐG Trình HĐ'!$E$9:$AE$336,19,0)</f>
        <v>7</v>
      </c>
      <c r="F230" s="462" t="str">
        <f t="shared" si="81"/>
        <v>Không hoàn thành</v>
      </c>
      <c r="G230" s="464"/>
      <c r="H230" s="17"/>
      <c r="I230" s="19" t="e">
        <f>VLOOKUP(H230,Sheet1!$B$2:$C$12,2,TRUE)</f>
        <v>#N/A</v>
      </c>
      <c r="J230" s="12"/>
      <c r="K230" s="19" t="e">
        <f>VLOOKUP(J230,Sheet1!$B$2:$C$12,2,TRUE)</f>
        <v>#N/A</v>
      </c>
      <c r="L230" s="5"/>
      <c r="M230" s="19" t="e">
        <f>VLOOKUP(L230,Sheet1!$B$2:$C$12,2,TRUE)</f>
        <v>#N/A</v>
      </c>
      <c r="N230" s="5"/>
      <c r="O230" s="19" t="e">
        <f>VLOOKUP(N230,Sheet1!$B$2:$C$12,2,TRUE)</f>
        <v>#N/A</v>
      </c>
      <c r="P230" s="5"/>
      <c r="Q230" s="19" t="e">
        <f>VLOOKUP(P230,Sheet1!$B$2:$C$12,2,TRUE)</f>
        <v>#N/A</v>
      </c>
      <c r="R230" s="5" t="e">
        <f t="shared" si="77"/>
        <v>#N/A</v>
      </c>
      <c r="S230" s="226">
        <f t="shared" si="69"/>
        <v>0</v>
      </c>
      <c r="T230" s="9" t="e">
        <f t="shared" si="70"/>
        <v>#N/A</v>
      </c>
      <c r="U230" s="5" t="e">
        <f t="shared" si="78"/>
        <v>#N/A</v>
      </c>
      <c r="V230" s="226">
        <f t="shared" si="79"/>
        <v>0</v>
      </c>
      <c r="W230" s="9" t="e">
        <f t="shared" si="71"/>
        <v>#N/A</v>
      </c>
      <c r="X230" s="227"/>
      <c r="Y230" s="9" t="e">
        <f t="shared" si="72"/>
        <v>#N/A</v>
      </c>
      <c r="Z230" s="9">
        <f t="shared" si="80"/>
        <v>0</v>
      </c>
      <c r="AA230" s="9" t="e">
        <f t="shared" si="74"/>
        <v>#N/A</v>
      </c>
      <c r="AB230" s="9" t="e">
        <f t="shared" si="75"/>
        <v>#N/A</v>
      </c>
      <c r="AC230" s="5"/>
      <c r="AD230" s="5"/>
      <c r="AE230" s="9"/>
      <c r="AF230" s="5"/>
      <c r="AG230" s="29"/>
      <c r="AH230" s="29"/>
    </row>
    <row r="231" spans="1:34" s="7" customFormat="1" ht="31.5" hidden="1" customHeight="1" x14ac:dyDescent="0.25">
      <c r="A231" s="459">
        <f t="shared" si="82"/>
        <v>195</v>
      </c>
      <c r="B231" s="460" t="s">
        <v>238</v>
      </c>
      <c r="C231" s="474" t="s">
        <v>601</v>
      </c>
      <c r="D231" s="461" t="str">
        <f>VLOOKUP(C231,' TH ĐG Trình HĐ'!$E$9:$AE$336,18,0)</f>
        <v>A4</v>
      </c>
      <c r="E231" s="461">
        <f>VLOOKUP($C231,' TH ĐG Trình HĐ'!$E$9:$AE$336,19,0)</f>
        <v>7</v>
      </c>
      <c r="F231" s="462" t="str">
        <f t="shared" si="81"/>
        <v>Không hoàn thành</v>
      </c>
      <c r="G231" s="487" t="s">
        <v>1082</v>
      </c>
      <c r="H231" s="17"/>
      <c r="I231" s="19" t="e">
        <f>VLOOKUP(H231,Sheet1!$B$2:$C$12,2,TRUE)</f>
        <v>#N/A</v>
      </c>
      <c r="J231" s="5"/>
      <c r="K231" s="19" t="e">
        <f>VLOOKUP(J231,Sheet1!$B$2:$C$12,2,TRUE)</f>
        <v>#N/A</v>
      </c>
      <c r="L231" s="5"/>
      <c r="M231" s="19" t="e">
        <f>VLOOKUP(L231,Sheet1!$B$2:$C$12,2,TRUE)</f>
        <v>#N/A</v>
      </c>
      <c r="N231" s="5"/>
      <c r="O231" s="19" t="e">
        <f>VLOOKUP(N231,Sheet1!$B$2:$C$12,2,TRUE)</f>
        <v>#N/A</v>
      </c>
      <c r="P231" s="5"/>
      <c r="Q231" s="19" t="e">
        <f>VLOOKUP(P231,Sheet1!$B$2:$C$12,2,TRUE)</f>
        <v>#N/A</v>
      </c>
      <c r="R231" s="5" t="e">
        <f t="shared" si="77"/>
        <v>#N/A</v>
      </c>
      <c r="S231" s="226">
        <f t="shared" si="69"/>
        <v>0</v>
      </c>
      <c r="T231" s="9" t="e">
        <f t="shared" si="70"/>
        <v>#N/A</v>
      </c>
      <c r="U231" s="5" t="e">
        <f t="shared" si="78"/>
        <v>#N/A</v>
      </c>
      <c r="V231" s="226">
        <f t="shared" si="79"/>
        <v>0</v>
      </c>
      <c r="W231" s="9" t="e">
        <f t="shared" si="71"/>
        <v>#N/A</v>
      </c>
      <c r="X231" s="227"/>
      <c r="Y231" s="9" t="e">
        <f t="shared" si="72"/>
        <v>#N/A</v>
      </c>
      <c r="Z231" s="9">
        <f t="shared" si="80"/>
        <v>0</v>
      </c>
      <c r="AA231" s="9" t="e">
        <f t="shared" si="74"/>
        <v>#N/A</v>
      </c>
      <c r="AB231" s="9" t="e">
        <f t="shared" si="75"/>
        <v>#N/A</v>
      </c>
      <c r="AC231" s="5"/>
      <c r="AD231" s="5"/>
      <c r="AE231" s="9"/>
      <c r="AF231" s="5"/>
      <c r="AG231" s="29"/>
      <c r="AH231" s="29"/>
    </row>
    <row r="232" spans="1:34" s="7" customFormat="1" ht="18.75" hidden="1" customHeight="1" x14ac:dyDescent="0.25">
      <c r="A232" s="459">
        <f t="shared" si="82"/>
        <v>196</v>
      </c>
      <c r="B232" s="460" t="s">
        <v>299</v>
      </c>
      <c r="C232" s="474" t="s">
        <v>613</v>
      </c>
      <c r="D232" s="461" t="str">
        <f>VLOOKUP(C232,' TH ĐG Trình HĐ'!$E$9:$AE$336,18,0)</f>
        <v>A4</v>
      </c>
      <c r="E232" s="461">
        <f>VLOOKUP($C232,' TH ĐG Trình HĐ'!$E$9:$AE$336,19,0)</f>
        <v>7</v>
      </c>
      <c r="F232" s="462" t="str">
        <f>IF(E232&gt;=3,"Không hoàn thành",IF(AND($D232&gt;=8,$D232&lt;=10,E232=0),"Hoàn thành xuất sắc nhiệm vụ",IF(AND($D232&gt;=8,$D232&lt;=10,E232=1),"Hoàn thành tốt nhiệm vụ",IF(AND($D232&gt;=8,$D232&lt;=10,E232=2),"Hoàn thành nhiệm vụ",IF(AND($D232&gt;6,$D232&lt;8,E232&lt;=1),"Hoàn thành tốt nhiệm vụ",IF(AND($D232&gt;6,$D232&lt;8,E232=2),"Hoàn thành nhiệm vụ",IF(AND($D232&gt;=5,$D232&lt;=6,E232&lt;=2),"Hoàn thành nhiệm vụ",IF(AND($D232&lt;5,E232&gt;3),"Không hoàn thành",""))))))))</f>
        <v>Không hoàn thành</v>
      </c>
      <c r="G232" s="490"/>
      <c r="H232" s="17"/>
      <c r="I232" s="19" t="e">
        <f>VLOOKUP(H232,Sheet1!$B$2:$C$12,2,TRUE)</f>
        <v>#N/A</v>
      </c>
      <c r="J232" s="5"/>
      <c r="K232" s="19" t="e">
        <f>VLOOKUP(J232,Sheet1!$B$2:$C$12,2,TRUE)</f>
        <v>#N/A</v>
      </c>
      <c r="L232" s="5"/>
      <c r="M232" s="19" t="e">
        <f>VLOOKUP(L232,Sheet1!$B$2:$C$12,2,TRUE)</f>
        <v>#N/A</v>
      </c>
      <c r="N232" s="5"/>
      <c r="O232" s="19" t="e">
        <f>VLOOKUP(N232,Sheet1!$B$2:$C$12,2,TRUE)</f>
        <v>#N/A</v>
      </c>
      <c r="P232" s="5"/>
      <c r="Q232" s="19" t="e">
        <f>VLOOKUP(P232,Sheet1!$B$2:$C$12,2,TRUE)</f>
        <v>#N/A</v>
      </c>
      <c r="R232" s="5" t="e">
        <f t="shared" si="77"/>
        <v>#N/A</v>
      </c>
      <c r="S232" s="226">
        <f t="shared" si="69"/>
        <v>0</v>
      </c>
      <c r="T232" s="9" t="e">
        <f t="shared" si="70"/>
        <v>#N/A</v>
      </c>
      <c r="U232" s="5" t="e">
        <f t="shared" si="78"/>
        <v>#N/A</v>
      </c>
      <c r="V232" s="226">
        <f t="shared" si="79"/>
        <v>0</v>
      </c>
      <c r="W232" s="9" t="e">
        <f t="shared" si="71"/>
        <v>#N/A</v>
      </c>
      <c r="X232" s="227"/>
      <c r="Y232" s="9" t="e">
        <f t="shared" si="72"/>
        <v>#N/A</v>
      </c>
      <c r="Z232" s="9">
        <f t="shared" si="80"/>
        <v>0</v>
      </c>
      <c r="AA232" s="9" t="e">
        <f t="shared" si="74"/>
        <v>#N/A</v>
      </c>
      <c r="AB232" s="9" t="e">
        <f t="shared" si="75"/>
        <v>#N/A</v>
      </c>
      <c r="AC232" s="5"/>
      <c r="AD232" s="5"/>
      <c r="AE232" s="9"/>
      <c r="AF232" s="5"/>
      <c r="AG232" s="29"/>
      <c r="AH232" s="29"/>
    </row>
    <row r="233" spans="1:34" s="7" customFormat="1" ht="20.100000000000001" hidden="1" customHeight="1" x14ac:dyDescent="0.25">
      <c r="A233" s="459">
        <f t="shared" si="82"/>
        <v>197</v>
      </c>
      <c r="B233" s="460" t="s">
        <v>235</v>
      </c>
      <c r="C233" s="474" t="s">
        <v>592</v>
      </c>
      <c r="D233" s="461" t="str">
        <f>VLOOKUP(C233,' TH ĐG Trình HĐ'!$E$9:$AE$336,18,0)</f>
        <v>A4</v>
      </c>
      <c r="E233" s="461">
        <f>VLOOKUP($C233,' TH ĐG Trình HĐ'!$E$9:$AE$336,19,0)</f>
        <v>7</v>
      </c>
      <c r="F233" s="462" t="str">
        <f t="shared" si="81"/>
        <v>Không hoàn thành</v>
      </c>
      <c r="G233" s="464"/>
      <c r="H233" s="17"/>
      <c r="I233" s="19" t="e">
        <f>VLOOKUP(H233,Sheet1!$B$2:$C$12,2,TRUE)</f>
        <v>#N/A</v>
      </c>
      <c r="J233" s="5"/>
      <c r="K233" s="19" t="e">
        <f>VLOOKUP(J233,Sheet1!$B$2:$C$12,2,TRUE)</f>
        <v>#N/A</v>
      </c>
      <c r="L233" s="5"/>
      <c r="M233" s="19" t="e">
        <f>VLOOKUP(L233,Sheet1!$B$2:$C$12,2,TRUE)</f>
        <v>#N/A</v>
      </c>
      <c r="N233" s="5"/>
      <c r="O233" s="19" t="e">
        <f>VLOOKUP(N233,Sheet1!$B$2:$C$12,2,TRUE)</f>
        <v>#N/A</v>
      </c>
      <c r="P233" s="5"/>
      <c r="Q233" s="19" t="e">
        <f>VLOOKUP(P233,Sheet1!$B$2:$C$12,2,TRUE)</f>
        <v>#N/A</v>
      </c>
      <c r="R233" s="5" t="e">
        <f t="shared" si="77"/>
        <v>#N/A</v>
      </c>
      <c r="S233" s="226">
        <f t="shared" si="69"/>
        <v>0</v>
      </c>
      <c r="T233" s="9" t="e">
        <f t="shared" si="70"/>
        <v>#N/A</v>
      </c>
      <c r="U233" s="5" t="e">
        <f t="shared" si="78"/>
        <v>#N/A</v>
      </c>
      <c r="V233" s="226">
        <f t="shared" si="79"/>
        <v>0</v>
      </c>
      <c r="W233" s="9" t="e">
        <f t="shared" si="71"/>
        <v>#N/A</v>
      </c>
      <c r="X233" s="227"/>
      <c r="Y233" s="9" t="e">
        <f t="shared" si="72"/>
        <v>#N/A</v>
      </c>
      <c r="Z233" s="9">
        <f t="shared" si="80"/>
        <v>0</v>
      </c>
      <c r="AA233" s="9" t="e">
        <f t="shared" si="74"/>
        <v>#N/A</v>
      </c>
      <c r="AB233" s="9" t="e">
        <f t="shared" si="75"/>
        <v>#N/A</v>
      </c>
      <c r="AC233" s="5"/>
      <c r="AD233" s="5"/>
      <c r="AE233" s="9"/>
      <c r="AF233" s="5"/>
      <c r="AG233" s="29"/>
      <c r="AH233" s="29"/>
    </row>
    <row r="234" spans="1:34" s="7" customFormat="1" ht="20.100000000000001" hidden="1" customHeight="1" x14ac:dyDescent="0.25">
      <c r="A234" s="459">
        <f t="shared" si="82"/>
        <v>198</v>
      </c>
      <c r="B234" s="460" t="s">
        <v>239</v>
      </c>
      <c r="C234" s="474" t="s">
        <v>596</v>
      </c>
      <c r="D234" s="461" t="str">
        <f>VLOOKUP(C234,' TH ĐG Trình HĐ'!$E$9:$AE$336,18,0)</f>
        <v>A3</v>
      </c>
      <c r="E234" s="461">
        <f>VLOOKUP($C234,' TH ĐG Trình HĐ'!$E$9:$AE$336,19,0)</f>
        <v>8</v>
      </c>
      <c r="F234" s="462" t="str">
        <f t="shared" si="81"/>
        <v>Không hoàn thành</v>
      </c>
      <c r="G234" s="464"/>
      <c r="H234" s="17"/>
      <c r="I234" s="19" t="e">
        <f>VLOOKUP(H234,Sheet1!$B$2:$C$12,2,TRUE)</f>
        <v>#N/A</v>
      </c>
      <c r="J234" s="5"/>
      <c r="K234" s="19" t="e">
        <f>VLOOKUP(J234,Sheet1!$B$2:$C$12,2,TRUE)</f>
        <v>#N/A</v>
      </c>
      <c r="L234" s="5"/>
      <c r="M234" s="19" t="e">
        <f>VLOOKUP(L234,Sheet1!$B$2:$C$12,2,TRUE)</f>
        <v>#N/A</v>
      </c>
      <c r="N234" s="5"/>
      <c r="O234" s="19" t="e">
        <f>VLOOKUP(N234,Sheet1!$B$2:$C$12,2,TRUE)</f>
        <v>#N/A</v>
      </c>
      <c r="P234" s="5"/>
      <c r="Q234" s="19" t="e">
        <f>VLOOKUP(P234,Sheet1!$B$2:$C$12,2,TRUE)</f>
        <v>#N/A</v>
      </c>
      <c r="R234" s="5" t="e">
        <f t="shared" si="77"/>
        <v>#N/A</v>
      </c>
      <c r="S234" s="226">
        <f t="shared" si="69"/>
        <v>0</v>
      </c>
      <c r="T234" s="9" t="e">
        <f t="shared" si="70"/>
        <v>#N/A</v>
      </c>
      <c r="U234" s="5" t="e">
        <f t="shared" si="78"/>
        <v>#N/A</v>
      </c>
      <c r="V234" s="226">
        <f t="shared" si="79"/>
        <v>0</v>
      </c>
      <c r="W234" s="9" t="e">
        <f t="shared" si="71"/>
        <v>#N/A</v>
      </c>
      <c r="X234" s="227"/>
      <c r="Y234" s="9" t="e">
        <f t="shared" si="72"/>
        <v>#N/A</v>
      </c>
      <c r="Z234" s="9">
        <f t="shared" si="80"/>
        <v>0</v>
      </c>
      <c r="AA234" s="9" t="e">
        <f t="shared" si="74"/>
        <v>#N/A</v>
      </c>
      <c r="AB234" s="9" t="e">
        <f t="shared" si="75"/>
        <v>#N/A</v>
      </c>
      <c r="AC234" s="5"/>
      <c r="AD234" s="5"/>
      <c r="AE234" s="9"/>
      <c r="AF234" s="5"/>
      <c r="AG234" s="29"/>
      <c r="AH234" s="29"/>
    </row>
    <row r="235" spans="1:34" s="7" customFormat="1" ht="20.100000000000001" hidden="1" customHeight="1" x14ac:dyDescent="0.25">
      <c r="A235" s="459">
        <f t="shared" si="82"/>
        <v>199</v>
      </c>
      <c r="B235" s="460" t="s">
        <v>251</v>
      </c>
      <c r="C235" s="474" t="s">
        <v>610</v>
      </c>
      <c r="D235" s="461" t="str">
        <f>VLOOKUP(C235,' TH ĐG Trình HĐ'!$E$9:$AE$336,18,0)</f>
        <v>A4</v>
      </c>
      <c r="E235" s="461">
        <f>VLOOKUP($C235,' TH ĐG Trình HĐ'!$E$9:$AE$336,19,0)</f>
        <v>7</v>
      </c>
      <c r="F235" s="462" t="str">
        <f t="shared" si="81"/>
        <v>Không hoàn thành</v>
      </c>
      <c r="G235" s="464"/>
      <c r="H235" s="17"/>
      <c r="I235" s="19" t="e">
        <f>VLOOKUP(H235,Sheet1!$B$2:$C$12,2,TRUE)</f>
        <v>#N/A</v>
      </c>
      <c r="J235" s="5"/>
      <c r="K235" s="19" t="e">
        <f>VLOOKUP(J235,Sheet1!$B$2:$C$12,2,TRUE)</f>
        <v>#N/A</v>
      </c>
      <c r="L235" s="5"/>
      <c r="M235" s="19" t="e">
        <f>VLOOKUP(L235,Sheet1!$B$2:$C$12,2,TRUE)</f>
        <v>#N/A</v>
      </c>
      <c r="N235" s="5"/>
      <c r="O235" s="19" t="e">
        <f>VLOOKUP(N235,Sheet1!$B$2:$C$12,2,TRUE)</f>
        <v>#N/A</v>
      </c>
      <c r="P235" s="5"/>
      <c r="Q235" s="19" t="e">
        <f>VLOOKUP(P235,Sheet1!$B$2:$C$12,2,TRUE)</f>
        <v>#N/A</v>
      </c>
      <c r="R235" s="5" t="e">
        <f t="shared" si="77"/>
        <v>#N/A</v>
      </c>
      <c r="S235" s="226">
        <f t="shared" si="69"/>
        <v>0</v>
      </c>
      <c r="T235" s="9" t="e">
        <f t="shared" si="70"/>
        <v>#N/A</v>
      </c>
      <c r="U235" s="5" t="e">
        <f t="shared" si="78"/>
        <v>#N/A</v>
      </c>
      <c r="V235" s="226">
        <f t="shared" si="79"/>
        <v>0</v>
      </c>
      <c r="W235" s="9" t="e">
        <f t="shared" si="71"/>
        <v>#N/A</v>
      </c>
      <c r="X235" s="227"/>
      <c r="Y235" s="9" t="e">
        <f t="shared" si="72"/>
        <v>#N/A</v>
      </c>
      <c r="Z235" s="9">
        <f t="shared" si="80"/>
        <v>0</v>
      </c>
      <c r="AA235" s="9" t="e">
        <f t="shared" si="74"/>
        <v>#N/A</v>
      </c>
      <c r="AB235" s="9" t="e">
        <f t="shared" si="75"/>
        <v>#N/A</v>
      </c>
      <c r="AC235" s="5"/>
      <c r="AD235" s="5"/>
      <c r="AE235" s="9"/>
      <c r="AF235" s="5"/>
      <c r="AG235" s="29"/>
      <c r="AH235" s="29"/>
    </row>
    <row r="236" spans="1:34" s="7" customFormat="1" ht="20.100000000000001" hidden="1" customHeight="1" x14ac:dyDescent="0.25">
      <c r="A236" s="459">
        <f t="shared" si="82"/>
        <v>200</v>
      </c>
      <c r="B236" s="460" t="s">
        <v>237</v>
      </c>
      <c r="C236" s="474" t="s">
        <v>600</v>
      </c>
      <c r="D236" s="461" t="str">
        <f>VLOOKUP(C236,' TH ĐG Trình HĐ'!$E$9:$AE$336,18,0)</f>
        <v>A4</v>
      </c>
      <c r="E236" s="461">
        <f>VLOOKUP($C236,' TH ĐG Trình HĐ'!$E$9:$AE$336,19,0)</f>
        <v>7</v>
      </c>
      <c r="F236" s="462" t="str">
        <f t="shared" si="81"/>
        <v>Không hoàn thành</v>
      </c>
      <c r="G236" s="464"/>
      <c r="H236" s="17"/>
      <c r="I236" s="19" t="e">
        <f>VLOOKUP(H236,Sheet1!$B$2:$C$12,2,TRUE)</f>
        <v>#N/A</v>
      </c>
      <c r="J236" s="5"/>
      <c r="K236" s="19" t="e">
        <f>VLOOKUP(J236,Sheet1!$B$2:$C$12,2,TRUE)</f>
        <v>#N/A</v>
      </c>
      <c r="L236" s="5"/>
      <c r="M236" s="19" t="e">
        <f>VLOOKUP(L236,Sheet1!$B$2:$C$12,2,TRUE)</f>
        <v>#N/A</v>
      </c>
      <c r="N236" s="5"/>
      <c r="O236" s="19" t="e">
        <f>VLOOKUP(N236,Sheet1!$B$2:$C$12,2,TRUE)</f>
        <v>#N/A</v>
      </c>
      <c r="P236" s="5"/>
      <c r="Q236" s="19" t="e">
        <f>VLOOKUP(P236,Sheet1!$B$2:$C$12,2,TRUE)</f>
        <v>#N/A</v>
      </c>
      <c r="R236" s="5" t="e">
        <f t="shared" si="77"/>
        <v>#N/A</v>
      </c>
      <c r="S236" s="226">
        <f t="shared" si="69"/>
        <v>0</v>
      </c>
      <c r="T236" s="9" t="e">
        <f t="shared" si="70"/>
        <v>#N/A</v>
      </c>
      <c r="U236" s="5" t="e">
        <f t="shared" si="78"/>
        <v>#N/A</v>
      </c>
      <c r="V236" s="226">
        <f t="shared" si="79"/>
        <v>0</v>
      </c>
      <c r="W236" s="9" t="e">
        <f t="shared" si="71"/>
        <v>#N/A</v>
      </c>
      <c r="X236" s="227"/>
      <c r="Y236" s="9" t="e">
        <f t="shared" si="72"/>
        <v>#N/A</v>
      </c>
      <c r="Z236" s="9">
        <f t="shared" si="80"/>
        <v>0</v>
      </c>
      <c r="AA236" s="9" t="e">
        <f t="shared" si="74"/>
        <v>#N/A</v>
      </c>
      <c r="AB236" s="9" t="e">
        <f t="shared" si="75"/>
        <v>#N/A</v>
      </c>
      <c r="AC236" s="5"/>
      <c r="AD236" s="5"/>
      <c r="AE236" s="9"/>
      <c r="AF236" s="5"/>
      <c r="AG236" s="29"/>
      <c r="AH236" s="29"/>
    </row>
    <row r="237" spans="1:34" s="7" customFormat="1" ht="39.75" hidden="1" customHeight="1" x14ac:dyDescent="0.25">
      <c r="A237" s="459">
        <f t="shared" si="82"/>
        <v>201</v>
      </c>
      <c r="B237" s="460" t="s">
        <v>371</v>
      </c>
      <c r="C237" s="474" t="s">
        <v>598</v>
      </c>
      <c r="D237" s="461" t="str">
        <f>VLOOKUP(C237,' TH ĐG Trình HĐ'!$E$9:$AE$336,18,0)</f>
        <v>A3</v>
      </c>
      <c r="E237" s="461">
        <f>VLOOKUP($C237,' TH ĐG Trình HĐ'!$E$9:$AE$336,19,0)</f>
        <v>8</v>
      </c>
      <c r="F237" s="462" t="str">
        <f t="shared" si="81"/>
        <v>Không hoàn thành</v>
      </c>
      <c r="G237" s="464"/>
      <c r="H237" s="17"/>
      <c r="I237" s="19" t="e">
        <f>VLOOKUP(H237,Sheet1!$B$2:$C$12,2,TRUE)</f>
        <v>#N/A</v>
      </c>
      <c r="J237" s="5"/>
      <c r="K237" s="19" t="e">
        <f>VLOOKUP(J237,Sheet1!$B$2:$C$12,2,TRUE)</f>
        <v>#N/A</v>
      </c>
      <c r="L237" s="5"/>
      <c r="M237" s="19" t="e">
        <f>VLOOKUP(L237,Sheet1!$B$2:$C$12,2,TRUE)</f>
        <v>#N/A</v>
      </c>
      <c r="N237" s="5"/>
      <c r="O237" s="19" t="e">
        <f>VLOOKUP(N237,Sheet1!$B$2:$C$12,2,TRUE)</f>
        <v>#N/A</v>
      </c>
      <c r="P237" s="5"/>
      <c r="Q237" s="19" t="e">
        <f>VLOOKUP(P237,Sheet1!$B$2:$C$12,2,TRUE)</f>
        <v>#N/A</v>
      </c>
      <c r="R237" s="5" t="e">
        <f t="shared" si="77"/>
        <v>#N/A</v>
      </c>
      <c r="S237" s="226">
        <f t="shared" si="69"/>
        <v>0</v>
      </c>
      <c r="T237" s="9" t="e">
        <f t="shared" si="70"/>
        <v>#N/A</v>
      </c>
      <c r="U237" s="5" t="e">
        <f t="shared" si="78"/>
        <v>#N/A</v>
      </c>
      <c r="V237" s="226">
        <f t="shared" si="79"/>
        <v>0</v>
      </c>
      <c r="W237" s="9" t="e">
        <f t="shared" si="71"/>
        <v>#N/A</v>
      </c>
      <c r="X237" s="227"/>
      <c r="Y237" s="9" t="e">
        <f t="shared" si="72"/>
        <v>#N/A</v>
      </c>
      <c r="Z237" s="9">
        <f t="shared" si="80"/>
        <v>0</v>
      </c>
      <c r="AA237" s="9" t="e">
        <f t="shared" si="74"/>
        <v>#N/A</v>
      </c>
      <c r="AB237" s="9" t="e">
        <f t="shared" si="75"/>
        <v>#N/A</v>
      </c>
      <c r="AC237" s="5"/>
      <c r="AD237" s="5"/>
      <c r="AE237" s="9"/>
      <c r="AF237" s="5"/>
      <c r="AG237" s="232" t="s">
        <v>879</v>
      </c>
      <c r="AH237" s="29"/>
    </row>
    <row r="238" spans="1:34" s="7" customFormat="1" ht="20.100000000000001" hidden="1" customHeight="1" x14ac:dyDescent="0.25">
      <c r="A238" s="459">
        <f t="shared" si="82"/>
        <v>202</v>
      </c>
      <c r="B238" s="460" t="s">
        <v>244</v>
      </c>
      <c r="C238" s="474" t="s">
        <v>605</v>
      </c>
      <c r="D238" s="461" t="str">
        <f>VLOOKUP(C238,' TH ĐG Trình HĐ'!$E$9:$AE$336,18,0)</f>
        <v>A4</v>
      </c>
      <c r="E238" s="461">
        <f>VLOOKUP($C238,' TH ĐG Trình HĐ'!$E$9:$AE$336,19,0)</f>
        <v>7</v>
      </c>
      <c r="F238" s="462" t="str">
        <f t="shared" si="81"/>
        <v>Không hoàn thành</v>
      </c>
      <c r="G238" s="464"/>
      <c r="H238" s="17"/>
      <c r="I238" s="19" t="e">
        <f>VLOOKUP(H238,Sheet1!$B$2:$C$12,2,TRUE)</f>
        <v>#N/A</v>
      </c>
      <c r="J238" s="5"/>
      <c r="K238" s="19" t="e">
        <f>VLOOKUP(J238,Sheet1!$B$2:$C$12,2,TRUE)</f>
        <v>#N/A</v>
      </c>
      <c r="L238" s="5"/>
      <c r="M238" s="19" t="e">
        <f>VLOOKUP(L238,Sheet1!$B$2:$C$12,2,TRUE)</f>
        <v>#N/A</v>
      </c>
      <c r="N238" s="5"/>
      <c r="O238" s="19" t="e">
        <f>VLOOKUP(N238,Sheet1!$B$2:$C$12,2,TRUE)</f>
        <v>#N/A</v>
      </c>
      <c r="P238" s="5"/>
      <c r="Q238" s="19" t="e">
        <f>VLOOKUP(P238,Sheet1!$B$2:$C$12,2,TRUE)</f>
        <v>#N/A</v>
      </c>
      <c r="R238" s="5" t="e">
        <f t="shared" si="77"/>
        <v>#N/A</v>
      </c>
      <c r="S238" s="226">
        <f t="shared" si="69"/>
        <v>0</v>
      </c>
      <c r="T238" s="9" t="e">
        <f t="shared" si="70"/>
        <v>#N/A</v>
      </c>
      <c r="U238" s="5" t="e">
        <f t="shared" si="78"/>
        <v>#N/A</v>
      </c>
      <c r="V238" s="226">
        <f t="shared" si="79"/>
        <v>0</v>
      </c>
      <c r="W238" s="9" t="e">
        <f t="shared" si="71"/>
        <v>#N/A</v>
      </c>
      <c r="X238" s="227"/>
      <c r="Y238" s="9" t="e">
        <f t="shared" si="72"/>
        <v>#N/A</v>
      </c>
      <c r="Z238" s="9">
        <f t="shared" si="80"/>
        <v>0</v>
      </c>
      <c r="AA238" s="9" t="e">
        <f t="shared" si="74"/>
        <v>#N/A</v>
      </c>
      <c r="AB238" s="9" t="e">
        <f t="shared" si="75"/>
        <v>#N/A</v>
      </c>
      <c r="AC238" s="5"/>
      <c r="AD238" s="5"/>
      <c r="AE238" s="9"/>
      <c r="AF238" s="5"/>
      <c r="AG238" s="29"/>
      <c r="AH238" s="29"/>
    </row>
    <row r="239" spans="1:34" s="7" customFormat="1" ht="20.100000000000001" hidden="1" customHeight="1" x14ac:dyDescent="0.25">
      <c r="A239" s="459">
        <f t="shared" si="82"/>
        <v>203</v>
      </c>
      <c r="B239" s="460" t="s">
        <v>240</v>
      </c>
      <c r="C239" s="474" t="s">
        <v>602</v>
      </c>
      <c r="D239" s="461" t="str">
        <f>VLOOKUP(C239,' TH ĐG Trình HĐ'!$E$9:$AE$336,18,0)</f>
        <v>A3</v>
      </c>
      <c r="E239" s="461">
        <f>VLOOKUP($C239,' TH ĐG Trình HĐ'!$E$9:$AE$336,19,0)</f>
        <v>8</v>
      </c>
      <c r="F239" s="462" t="str">
        <f t="shared" si="81"/>
        <v>Không hoàn thành</v>
      </c>
      <c r="G239" s="464"/>
      <c r="H239" s="17"/>
      <c r="I239" s="19" t="e">
        <f>VLOOKUP(H239,Sheet1!$B$2:$C$12,2,TRUE)</f>
        <v>#N/A</v>
      </c>
      <c r="J239" s="5"/>
      <c r="K239" s="19" t="e">
        <f>VLOOKUP(J239,Sheet1!$B$2:$C$12,2,TRUE)</f>
        <v>#N/A</v>
      </c>
      <c r="L239" s="5"/>
      <c r="M239" s="19" t="e">
        <f>VLOOKUP(L239,Sheet1!$B$2:$C$12,2,TRUE)</f>
        <v>#N/A</v>
      </c>
      <c r="N239" s="5"/>
      <c r="O239" s="19" t="e">
        <f>VLOOKUP(N239,Sheet1!$B$2:$C$12,2,TRUE)</f>
        <v>#N/A</v>
      </c>
      <c r="P239" s="5"/>
      <c r="Q239" s="19" t="e">
        <f>VLOOKUP(P239,Sheet1!$B$2:$C$12,2,TRUE)</f>
        <v>#N/A</v>
      </c>
      <c r="R239" s="5" t="e">
        <f t="shared" si="77"/>
        <v>#N/A</v>
      </c>
      <c r="S239" s="226">
        <f t="shared" si="69"/>
        <v>0</v>
      </c>
      <c r="T239" s="9" t="e">
        <f t="shared" si="70"/>
        <v>#N/A</v>
      </c>
      <c r="U239" s="5" t="e">
        <f t="shared" si="78"/>
        <v>#N/A</v>
      </c>
      <c r="V239" s="226">
        <f t="shared" si="79"/>
        <v>0</v>
      </c>
      <c r="W239" s="9" t="e">
        <f t="shared" si="71"/>
        <v>#N/A</v>
      </c>
      <c r="X239" s="227"/>
      <c r="Y239" s="9" t="e">
        <f t="shared" si="72"/>
        <v>#N/A</v>
      </c>
      <c r="Z239" s="9">
        <f t="shared" si="80"/>
        <v>0</v>
      </c>
      <c r="AA239" s="9" t="e">
        <f t="shared" si="74"/>
        <v>#N/A</v>
      </c>
      <c r="AB239" s="9" t="e">
        <f t="shared" si="75"/>
        <v>#N/A</v>
      </c>
      <c r="AC239" s="5"/>
      <c r="AD239" s="5"/>
      <c r="AE239" s="9"/>
      <c r="AF239" s="5"/>
      <c r="AG239" s="29"/>
      <c r="AH239" s="29"/>
    </row>
    <row r="240" spans="1:34" s="7" customFormat="1" ht="20.100000000000001" hidden="1" customHeight="1" x14ac:dyDescent="0.25">
      <c r="A240" s="459">
        <f t="shared" si="82"/>
        <v>204</v>
      </c>
      <c r="B240" s="460" t="s">
        <v>252</v>
      </c>
      <c r="C240" s="474" t="s">
        <v>611</v>
      </c>
      <c r="D240" s="461" t="str">
        <f>VLOOKUP(C240,' TH ĐG Trình HĐ'!$E$9:$AE$336,18,0)</f>
        <v>A3</v>
      </c>
      <c r="E240" s="461">
        <f>VLOOKUP($C240,' TH ĐG Trình HĐ'!$E$9:$AE$336,19,0)</f>
        <v>8</v>
      </c>
      <c r="F240" s="462" t="str">
        <f t="shared" si="81"/>
        <v>Không hoàn thành</v>
      </c>
      <c r="G240" s="464"/>
      <c r="H240" s="17"/>
      <c r="I240" s="19" t="e">
        <f>VLOOKUP(H240,Sheet1!$B$2:$C$12,2,TRUE)</f>
        <v>#N/A</v>
      </c>
      <c r="J240" s="5"/>
      <c r="K240" s="19" t="e">
        <f>VLOOKUP(J240,Sheet1!$B$2:$C$12,2,TRUE)</f>
        <v>#N/A</v>
      </c>
      <c r="L240" s="5"/>
      <c r="M240" s="19" t="e">
        <f>VLOOKUP(L240,Sheet1!$B$2:$C$12,2,TRUE)</f>
        <v>#N/A</v>
      </c>
      <c r="N240" s="5"/>
      <c r="O240" s="19" t="e">
        <f>VLOOKUP(N240,Sheet1!$B$2:$C$12,2,TRUE)</f>
        <v>#N/A</v>
      </c>
      <c r="P240" s="5"/>
      <c r="Q240" s="19" t="e">
        <f>VLOOKUP(P240,Sheet1!$B$2:$C$12,2,TRUE)</f>
        <v>#N/A</v>
      </c>
      <c r="R240" s="5" t="e">
        <f t="shared" si="77"/>
        <v>#N/A</v>
      </c>
      <c r="S240" s="226">
        <f t="shared" si="69"/>
        <v>0</v>
      </c>
      <c r="T240" s="9" t="e">
        <f t="shared" si="70"/>
        <v>#N/A</v>
      </c>
      <c r="U240" s="5" t="e">
        <f t="shared" si="78"/>
        <v>#N/A</v>
      </c>
      <c r="V240" s="226">
        <f t="shared" si="79"/>
        <v>0</v>
      </c>
      <c r="W240" s="9" t="e">
        <f t="shared" si="71"/>
        <v>#N/A</v>
      </c>
      <c r="X240" s="227"/>
      <c r="Y240" s="9" t="e">
        <f t="shared" si="72"/>
        <v>#N/A</v>
      </c>
      <c r="Z240" s="9">
        <f t="shared" si="80"/>
        <v>0</v>
      </c>
      <c r="AA240" s="9" t="e">
        <f t="shared" si="74"/>
        <v>#N/A</v>
      </c>
      <c r="AB240" s="9" t="e">
        <f t="shared" si="75"/>
        <v>#N/A</v>
      </c>
      <c r="AC240" s="5"/>
      <c r="AD240" s="5"/>
      <c r="AE240" s="9"/>
      <c r="AF240" s="5"/>
      <c r="AG240" s="29"/>
      <c r="AH240" s="29"/>
    </row>
    <row r="241" spans="1:34" s="7" customFormat="1" ht="19.5" hidden="1" customHeight="1" x14ac:dyDescent="0.25">
      <c r="A241" s="459">
        <f t="shared" si="82"/>
        <v>205</v>
      </c>
      <c r="B241" s="460" t="s">
        <v>250</v>
      </c>
      <c r="C241" s="474" t="s">
        <v>609</v>
      </c>
      <c r="D241" s="461" t="str">
        <f>VLOOKUP(C241,' TH ĐG Trình HĐ'!$E$9:$AE$336,18,0)</f>
        <v>A4</v>
      </c>
      <c r="E241" s="461">
        <f>VLOOKUP($C241,' TH ĐG Trình HĐ'!$E$9:$AE$336,19,0)</f>
        <v>7</v>
      </c>
      <c r="F241" s="462" t="str">
        <f t="shared" si="81"/>
        <v>Không hoàn thành</v>
      </c>
      <c r="G241" s="487" t="s">
        <v>1076</v>
      </c>
      <c r="H241" s="17"/>
      <c r="I241" s="19" t="e">
        <f>VLOOKUP(H241,Sheet1!$B$2:$C$12,2,TRUE)</f>
        <v>#N/A</v>
      </c>
      <c r="J241" s="5"/>
      <c r="K241" s="19" t="e">
        <f>VLOOKUP(J241,Sheet1!$B$2:$C$12,2,TRUE)</f>
        <v>#N/A</v>
      </c>
      <c r="L241" s="5"/>
      <c r="M241" s="19" t="e">
        <f>VLOOKUP(L241,Sheet1!$B$2:$C$12,2,TRUE)</f>
        <v>#N/A</v>
      </c>
      <c r="N241" s="5"/>
      <c r="O241" s="19" t="e">
        <f>VLOOKUP(N241,Sheet1!$B$2:$C$12,2,TRUE)</f>
        <v>#N/A</v>
      </c>
      <c r="P241" s="5"/>
      <c r="Q241" s="19" t="e">
        <f>VLOOKUP(P241,Sheet1!$B$2:$C$12,2,TRUE)</f>
        <v>#N/A</v>
      </c>
      <c r="R241" s="5" t="e">
        <f t="shared" si="77"/>
        <v>#N/A</v>
      </c>
      <c r="S241" s="226">
        <f t="shared" si="69"/>
        <v>0</v>
      </c>
      <c r="T241" s="9" t="e">
        <f t="shared" si="70"/>
        <v>#N/A</v>
      </c>
      <c r="U241" s="5" t="e">
        <f t="shared" si="78"/>
        <v>#N/A</v>
      </c>
      <c r="V241" s="226">
        <f t="shared" si="79"/>
        <v>0</v>
      </c>
      <c r="W241" s="9" t="e">
        <f t="shared" si="71"/>
        <v>#N/A</v>
      </c>
      <c r="X241" s="227"/>
      <c r="Y241" s="9" t="e">
        <f t="shared" si="72"/>
        <v>#N/A</v>
      </c>
      <c r="Z241" s="9">
        <f t="shared" si="80"/>
        <v>0</v>
      </c>
      <c r="AA241" s="9" t="e">
        <f t="shared" si="74"/>
        <v>#N/A</v>
      </c>
      <c r="AB241" s="9" t="e">
        <f t="shared" si="75"/>
        <v>#N/A</v>
      </c>
      <c r="AC241" s="5"/>
      <c r="AD241" s="5"/>
      <c r="AE241" s="9"/>
      <c r="AF241" s="5"/>
      <c r="AG241" s="31"/>
      <c r="AH241" s="31"/>
    </row>
    <row r="242" spans="1:34" s="7" customFormat="1" ht="20.100000000000001" hidden="1" customHeight="1" x14ac:dyDescent="0.25">
      <c r="A242" s="459">
        <f t="shared" si="82"/>
        <v>206</v>
      </c>
      <c r="B242" s="460" t="s">
        <v>206</v>
      </c>
      <c r="C242" s="474" t="s">
        <v>595</v>
      </c>
      <c r="D242" s="461" t="str">
        <f>VLOOKUP(C242,' TH ĐG Trình HĐ'!$E$9:$AE$336,18,0)</f>
        <v>A3</v>
      </c>
      <c r="E242" s="461">
        <f>VLOOKUP($C242,' TH ĐG Trình HĐ'!$E$9:$AE$336,19,0)</f>
        <v>8</v>
      </c>
      <c r="F242" s="462" t="str">
        <f t="shared" si="81"/>
        <v>Không hoàn thành</v>
      </c>
      <c r="G242" s="470"/>
      <c r="H242" s="17"/>
      <c r="I242" s="19" t="e">
        <f>VLOOKUP(H242,Sheet1!$B$2:$C$12,2,TRUE)</f>
        <v>#N/A</v>
      </c>
      <c r="J242" s="5"/>
      <c r="K242" s="19" t="e">
        <f>VLOOKUP(J242,Sheet1!$B$2:$C$12,2,TRUE)</f>
        <v>#N/A</v>
      </c>
      <c r="L242" s="5"/>
      <c r="M242" s="19" t="e">
        <f>VLOOKUP(L242,Sheet1!$B$2:$C$12,2,TRUE)</f>
        <v>#N/A</v>
      </c>
      <c r="N242" s="5"/>
      <c r="O242" s="19" t="e">
        <f>VLOOKUP(N242,Sheet1!$B$2:$C$12,2,TRUE)</f>
        <v>#N/A</v>
      </c>
      <c r="P242" s="5"/>
      <c r="Q242" s="19" t="e">
        <f>VLOOKUP(P242,Sheet1!$B$2:$C$12,2,TRUE)</f>
        <v>#N/A</v>
      </c>
      <c r="R242" s="5" t="e">
        <f t="shared" si="77"/>
        <v>#N/A</v>
      </c>
      <c r="S242" s="226">
        <f t="shared" si="69"/>
        <v>0</v>
      </c>
      <c r="T242" s="9" t="e">
        <f t="shared" si="70"/>
        <v>#N/A</v>
      </c>
      <c r="U242" s="5" t="e">
        <f t="shared" si="78"/>
        <v>#N/A</v>
      </c>
      <c r="V242" s="226">
        <f t="shared" si="79"/>
        <v>0</v>
      </c>
      <c r="W242" s="9" t="e">
        <f t="shared" si="71"/>
        <v>#N/A</v>
      </c>
      <c r="X242" s="227"/>
      <c r="Y242" s="9" t="e">
        <f t="shared" si="72"/>
        <v>#N/A</v>
      </c>
      <c r="Z242" s="9">
        <f t="shared" si="80"/>
        <v>0</v>
      </c>
      <c r="AA242" s="9" t="e">
        <f t="shared" si="74"/>
        <v>#N/A</v>
      </c>
      <c r="AB242" s="9" t="e">
        <f t="shared" si="75"/>
        <v>#N/A</v>
      </c>
      <c r="AC242" s="5"/>
      <c r="AD242" s="5"/>
      <c r="AE242" s="9"/>
      <c r="AF242" s="5"/>
      <c r="AG242" s="31"/>
      <c r="AH242" s="31"/>
    </row>
    <row r="243" spans="1:34" s="7" customFormat="1" ht="20.100000000000001" hidden="1" customHeight="1" x14ac:dyDescent="0.25">
      <c r="A243" s="459">
        <f t="shared" si="82"/>
        <v>207</v>
      </c>
      <c r="B243" s="460" t="s">
        <v>249</v>
      </c>
      <c r="C243" s="474" t="s">
        <v>608</v>
      </c>
      <c r="D243" s="461" t="str">
        <f>VLOOKUP(C243,' TH ĐG Trình HĐ'!$E$9:$AE$336,18,0)</f>
        <v>A4</v>
      </c>
      <c r="E243" s="461">
        <f>VLOOKUP($C243,' TH ĐG Trình HĐ'!$E$9:$AE$336,19,0)</f>
        <v>7</v>
      </c>
      <c r="F243" s="462" t="str">
        <f t="shared" si="81"/>
        <v>Không hoàn thành</v>
      </c>
      <c r="G243" s="482"/>
      <c r="H243" s="17"/>
      <c r="I243" s="19" t="e">
        <f>VLOOKUP(H243,Sheet1!$B$2:$C$12,2,TRUE)</f>
        <v>#N/A</v>
      </c>
      <c r="J243" s="5"/>
      <c r="K243" s="19" t="e">
        <f>VLOOKUP(J243,Sheet1!$B$2:$C$12,2,TRUE)</f>
        <v>#N/A</v>
      </c>
      <c r="L243" s="5"/>
      <c r="M243" s="19" t="e">
        <f>VLOOKUP(L243,Sheet1!$B$2:$C$12,2,TRUE)</f>
        <v>#N/A</v>
      </c>
      <c r="N243" s="5"/>
      <c r="O243" s="19" t="e">
        <f>VLOOKUP(N243,Sheet1!$B$2:$C$12,2,TRUE)</f>
        <v>#N/A</v>
      </c>
      <c r="P243" s="5"/>
      <c r="Q243" s="19" t="e">
        <f>VLOOKUP(P243,Sheet1!$B$2:$C$12,2,TRUE)</f>
        <v>#N/A</v>
      </c>
      <c r="R243" s="5" t="e">
        <f t="shared" si="77"/>
        <v>#N/A</v>
      </c>
      <c r="S243" s="226">
        <f t="shared" si="69"/>
        <v>0</v>
      </c>
      <c r="T243" s="9" t="e">
        <f t="shared" si="70"/>
        <v>#N/A</v>
      </c>
      <c r="U243" s="5" t="e">
        <f t="shared" si="78"/>
        <v>#N/A</v>
      </c>
      <c r="V243" s="226">
        <f t="shared" si="79"/>
        <v>0</v>
      </c>
      <c r="W243" s="9" t="e">
        <f t="shared" si="71"/>
        <v>#N/A</v>
      </c>
      <c r="X243" s="227"/>
      <c r="Y243" s="9" t="e">
        <f t="shared" si="72"/>
        <v>#N/A</v>
      </c>
      <c r="Z243" s="9">
        <f t="shared" si="80"/>
        <v>0</v>
      </c>
      <c r="AA243" s="9" t="e">
        <f t="shared" si="74"/>
        <v>#N/A</v>
      </c>
      <c r="AB243" s="9" t="e">
        <f t="shared" si="75"/>
        <v>#N/A</v>
      </c>
      <c r="AC243" s="5"/>
      <c r="AD243" s="5"/>
      <c r="AE243" s="9"/>
      <c r="AF243" s="5"/>
      <c r="AG243" s="31"/>
      <c r="AH243" s="31"/>
    </row>
    <row r="244" spans="1:34" s="7" customFormat="1" ht="20.100000000000001" hidden="1" customHeight="1" x14ac:dyDescent="0.25">
      <c r="A244" s="459">
        <f t="shared" si="82"/>
        <v>208</v>
      </c>
      <c r="B244" s="460" t="s">
        <v>248</v>
      </c>
      <c r="C244" s="474" t="s">
        <v>591</v>
      </c>
      <c r="D244" s="461" t="str">
        <f>VLOOKUP(C244,' TH ĐG Trình HĐ'!$E$9:$AE$336,18,0)</f>
        <v>A4</v>
      </c>
      <c r="E244" s="461">
        <f>VLOOKUP($C244,' TH ĐG Trình HĐ'!$E$9:$AE$336,19,0)</f>
        <v>7</v>
      </c>
      <c r="F244" s="462" t="str">
        <f t="shared" si="81"/>
        <v>Không hoàn thành</v>
      </c>
      <c r="G244" s="482"/>
      <c r="H244" s="17"/>
      <c r="I244" s="19"/>
      <c r="J244" s="5"/>
      <c r="K244" s="19" t="e">
        <f>VLOOKUP(J244,Sheet1!$B$2:$C$12,2,TRUE)</f>
        <v>#N/A</v>
      </c>
      <c r="L244" s="5"/>
      <c r="M244" s="19" t="e">
        <f>VLOOKUP(L244,Sheet1!$B$2:$C$12,2,TRUE)</f>
        <v>#N/A</v>
      </c>
      <c r="N244" s="5"/>
      <c r="O244" s="19" t="e">
        <f>VLOOKUP(N244,Sheet1!$B$2:$C$12,2,TRUE)</f>
        <v>#N/A</v>
      </c>
      <c r="P244" s="5"/>
      <c r="Q244" s="19" t="e">
        <f>VLOOKUP(P244,Sheet1!$B$2:$C$12,2,TRUE)</f>
        <v>#N/A</v>
      </c>
      <c r="R244" s="5" t="e">
        <f t="shared" si="77"/>
        <v>#N/A</v>
      </c>
      <c r="S244" s="226">
        <f t="shared" si="69"/>
        <v>0</v>
      </c>
      <c r="T244" s="9" t="e">
        <f t="shared" si="70"/>
        <v>#N/A</v>
      </c>
      <c r="U244" s="5" t="e">
        <f>ROUND(AVERAGE(K244,M244,O244,Q244),2)</f>
        <v>#N/A</v>
      </c>
      <c r="V244" s="226">
        <f t="shared" si="79"/>
        <v>0</v>
      </c>
      <c r="W244" s="9" t="e">
        <f t="shared" si="71"/>
        <v>#N/A</v>
      </c>
      <c r="X244" s="227" t="s">
        <v>842</v>
      </c>
      <c r="Y244" s="9" t="e">
        <f t="shared" si="72"/>
        <v>#N/A</v>
      </c>
      <c r="Z244" s="9">
        <f t="shared" si="80"/>
        <v>0</v>
      </c>
      <c r="AA244" s="9" t="e">
        <f t="shared" si="74"/>
        <v>#N/A</v>
      </c>
      <c r="AB244" s="17" t="s">
        <v>799</v>
      </c>
      <c r="AC244" s="5"/>
      <c r="AD244" s="5"/>
      <c r="AE244" s="9"/>
      <c r="AF244" s="5"/>
      <c r="AG244" s="120"/>
      <c r="AH244" s="31"/>
    </row>
    <row r="245" spans="1:34" s="7" customFormat="1" ht="20.100000000000001" hidden="1" customHeight="1" x14ac:dyDescent="0.25">
      <c r="A245" s="459">
        <f t="shared" si="82"/>
        <v>209</v>
      </c>
      <c r="B245" s="469" t="s">
        <v>243</v>
      </c>
      <c r="C245" s="474" t="s">
        <v>604</v>
      </c>
      <c r="D245" s="461" t="str">
        <f>VLOOKUP(C245,' TH ĐG Trình HĐ'!$E$9:$AE$336,18,0)</f>
        <v>A4</v>
      </c>
      <c r="E245" s="461">
        <f>VLOOKUP($C245,' TH ĐG Trình HĐ'!$E$9:$AE$336,19,0)</f>
        <v>7</v>
      </c>
      <c r="F245" s="462" t="str">
        <f t="shared" si="81"/>
        <v>Không hoàn thành</v>
      </c>
      <c r="G245" s="487" t="s">
        <v>1081</v>
      </c>
      <c r="H245" s="17"/>
      <c r="I245" s="19"/>
      <c r="J245" s="5"/>
      <c r="K245" s="19"/>
      <c r="L245" s="5"/>
      <c r="M245" s="19" t="e">
        <f>VLOOKUP(L245,Sheet1!$B$2:$C$12,2,TRUE)</f>
        <v>#N/A</v>
      </c>
      <c r="N245" s="5"/>
      <c r="O245" s="19" t="e">
        <f>VLOOKUP(N245,Sheet1!$B$2:$C$12,2,TRUE)</f>
        <v>#N/A</v>
      </c>
      <c r="P245" s="5"/>
      <c r="Q245" s="19" t="e">
        <f>VLOOKUP(P245,Sheet1!$B$2:$C$12,2,TRUE)</f>
        <v>#N/A</v>
      </c>
      <c r="R245" s="5" t="e">
        <f t="shared" si="77"/>
        <v>#N/A</v>
      </c>
      <c r="S245" s="226"/>
      <c r="T245" s="9"/>
      <c r="U245" s="5" t="e">
        <f t="shared" si="78"/>
        <v>#N/A</v>
      </c>
      <c r="V245" s="226">
        <f t="shared" si="79"/>
        <v>0</v>
      </c>
      <c r="W245" s="9" t="e">
        <f t="shared" si="71"/>
        <v>#N/A</v>
      </c>
      <c r="X245" s="227" t="s">
        <v>840</v>
      </c>
      <c r="Y245" s="9" t="e">
        <f t="shared" si="72"/>
        <v>#N/A</v>
      </c>
      <c r="Z245" s="9">
        <f t="shared" si="80"/>
        <v>0</v>
      </c>
      <c r="AA245" s="9" t="e">
        <f t="shared" si="74"/>
        <v>#N/A</v>
      </c>
      <c r="AB245" s="17" t="s">
        <v>799</v>
      </c>
      <c r="AC245" s="5"/>
      <c r="AD245" s="5"/>
      <c r="AE245" s="9"/>
      <c r="AF245" s="5"/>
      <c r="AG245" s="120"/>
      <c r="AH245" s="31"/>
    </row>
    <row r="246" spans="1:34" s="7" customFormat="1" ht="22.5" customHeight="1" x14ac:dyDescent="0.25">
      <c r="A246" s="453" t="s">
        <v>916</v>
      </c>
      <c r="B246" s="454" t="s">
        <v>917</v>
      </c>
      <c r="C246" s="455"/>
      <c r="D246" s="455"/>
      <c r="E246" s="456"/>
      <c r="F246" s="457">
        <f>F247+F273</f>
        <v>26</v>
      </c>
      <c r="G246" s="458" t="str">
        <f xml:space="preserve"> (COUNTIF($F$248:$F$274, "Hoàn thành xuất sắc nhiệm vụ") &amp; " Xuất sắc") &amp;" + "&amp; (COUNTIF($F$248:$F$274, "Hoàn thành tốt nhiệm vụ") &amp; " Tốt")</f>
        <v>0 Xuất sắc + 0 Tốt</v>
      </c>
      <c r="H246" s="224"/>
      <c r="I246" s="8"/>
      <c r="J246" s="224"/>
      <c r="K246" s="8"/>
      <c r="L246" s="224"/>
      <c r="M246" s="8"/>
      <c r="N246" s="224"/>
      <c r="O246" s="8"/>
      <c r="P246" s="224"/>
      <c r="Q246" s="8"/>
      <c r="R246" s="224"/>
      <c r="S246" s="277"/>
      <c r="T246" s="224"/>
      <c r="U246" s="224"/>
      <c r="V246" s="277"/>
      <c r="W246" s="224"/>
      <c r="X246" s="225"/>
      <c r="Y246" s="8"/>
      <c r="Z246" s="224"/>
      <c r="AA246" s="8"/>
      <c r="AB246" s="224"/>
      <c r="AC246" s="8"/>
      <c r="AD246" s="224"/>
      <c r="AE246" s="8"/>
      <c r="AF246" s="224"/>
      <c r="AG246" s="43"/>
      <c r="AH246" s="43"/>
    </row>
    <row r="247" spans="1:34" s="7" customFormat="1" ht="24.95" hidden="1" customHeight="1" x14ac:dyDescent="0.25">
      <c r="A247" s="448" t="s">
        <v>859</v>
      </c>
      <c r="B247" s="449" t="s">
        <v>860</v>
      </c>
      <c r="C247" s="448"/>
      <c r="D247" s="5"/>
      <c r="E247" s="226"/>
      <c r="F247" s="450">
        <f>COUNTA($F$248:$F$272)</f>
        <v>25</v>
      </c>
      <c r="G247" s="451" t="str">
        <f xml:space="preserve"> (COUNTIF($F$248:$F$272, "Hoàn thành xuất sắc nhiệm vụ") &amp; " Xuất sắc") &amp;" + "&amp; (COUNTIF($F$248:$F$272, "Hoàn thành tốt nhiệm vụ") &amp; " Tốt")</f>
        <v>0 Xuất sắc + 0 Tốt</v>
      </c>
      <c r="H247" s="19"/>
      <c r="I247" s="19" t="e">
        <f>VLOOKUP(H247,Sheet1!$B$2:$C$12,2,TRUE)</f>
        <v>#N/A</v>
      </c>
      <c r="J247" s="5"/>
      <c r="K247" s="19" t="e">
        <f>VLOOKUP(J247,Sheet1!$B$2:$C$12,2,TRUE)</f>
        <v>#N/A</v>
      </c>
      <c r="L247" s="5"/>
      <c r="M247" s="19" t="e">
        <f>VLOOKUP(L247,Sheet1!$B$2:$C$12,2,TRUE)</f>
        <v>#N/A</v>
      </c>
      <c r="N247" s="5"/>
      <c r="O247" s="19" t="e">
        <f>VLOOKUP(N247,Sheet1!$B$2:$C$12,2,TRUE)</f>
        <v>#N/A</v>
      </c>
      <c r="P247" s="5"/>
      <c r="Q247" s="19" t="e">
        <f>VLOOKUP(P247,Sheet1!$B$2:$C$12,2,TRUE)</f>
        <v>#N/A</v>
      </c>
      <c r="R247" s="5" t="e">
        <f t="shared" si="77"/>
        <v>#N/A</v>
      </c>
      <c r="S247" s="226">
        <f t="shared" ref="S247:S304" si="83">COUNTIF(H247:P247,"C*")*1+COUNTIF(H247:P247,"D")*2+COUNTIF(H247:P247,"E")*3</f>
        <v>0</v>
      </c>
      <c r="T247" s="9" t="e">
        <f t="shared" ref="T247:T304" si="84">IF(S247&gt;=3,"Không hoàn thành",IF(AND($R247&gt;=8,$R247&lt;=10,S247=0),"Xuất sắc",IF(AND($R247&gt;=8,$R247&lt;=10,S247=1),"Tốt",IF(AND($R247&gt;=8,$R247&lt;=10,S247=2),"Hoàn thành",IF(AND($R247&gt;6,$R247&lt;8,S247&lt;=1),"Tốt",IF(AND($R247&gt;6,$R247&lt;8,S247=2),"Hoàn thành",IF(AND($R247&gt;=5,$R247&lt;=6,S247&lt;=2),"Hoàn thành",IF(AND($R247&lt;5,S247&gt;3),"Không hoàn thành",""))))))))</f>
        <v>#N/A</v>
      </c>
      <c r="U247" s="5" t="e">
        <f t="shared" si="78"/>
        <v>#N/A</v>
      </c>
      <c r="V247" s="226">
        <f t="shared" si="79"/>
        <v>0</v>
      </c>
      <c r="W247" s="9" t="e">
        <f t="shared" si="71"/>
        <v>#N/A</v>
      </c>
      <c r="X247" s="227"/>
      <c r="Y247" s="9" t="e">
        <f t="shared" si="72"/>
        <v>#N/A</v>
      </c>
      <c r="Z247" s="9">
        <f t="shared" ref="Z247:Z274" si="85">COUNTIF(D247:O247,"D")*1</f>
        <v>0</v>
      </c>
      <c r="AA247" s="9" t="e">
        <f t="shared" si="74"/>
        <v>#N/A</v>
      </c>
      <c r="AB247" s="9" t="e">
        <f t="shared" ref="AB247:AB292" si="86">IF($Z247=1,"Không đạt LĐTT",IF(OR($AA247= "Xuất sắc", $AA247="Tốt"),"Đạt LĐTT","Không đạt LĐTT"))</f>
        <v>#N/A</v>
      </c>
      <c r="AC247" s="5"/>
      <c r="AD247" s="5"/>
      <c r="AE247" s="9"/>
      <c r="AF247" s="5"/>
      <c r="AG247" s="25"/>
      <c r="AH247" s="25"/>
    </row>
    <row r="248" spans="1:34" s="7" customFormat="1" ht="20.100000000000001" hidden="1" customHeight="1" x14ac:dyDescent="0.25">
      <c r="A248" s="86">
        <f>A245+1</f>
        <v>210</v>
      </c>
      <c r="B248" s="264" t="s">
        <v>149</v>
      </c>
      <c r="C248" s="17" t="s">
        <v>614</v>
      </c>
      <c r="D248" s="5" t="str">
        <f>VLOOKUP(C248,' TH ĐG Trình HĐ'!$E$9:$AE$336,18,0)</f>
        <v>A1</v>
      </c>
      <c r="E248" s="5">
        <f>VLOOKUP($C248,' TH ĐG Trình HĐ'!$E$9:$AE$336,19,0)</f>
        <v>10</v>
      </c>
      <c r="F248" s="9" t="str">
        <f t="shared" ref="F248:F274" si="87">IF(E248&gt;=3,"Không hoàn thành",IF(AND($D248&gt;=8,$D248&lt;=10,E248=0),"Hoàn thành xuất sắc nhiệm vụ",IF(AND($D248&gt;=8,$D248&lt;=10,E248=1),"Hoàn thành tốt nhiệm vụ",IF(AND($D248&gt;=8,$D248&lt;=10,E248=2),"Hoàn thành nhiệm vụ",IF(AND($D248&gt;6,$D248&lt;8,E248&lt;=1),"Hoàn thành tốt nhiệm vụ",IF(AND($D248&gt;6,$D248&lt;8,E248=2),"Hoàn thành nhiệm vụ",IF(AND($D248&gt;=5,$D248&lt;=6,E248&lt;=2),"Hoàn thành",IF(AND($D248&lt;5,E248&gt;3),"Không hoàn thành",""))))))))</f>
        <v>Không hoàn thành</v>
      </c>
      <c r="G248" s="82"/>
      <c r="H248" s="17"/>
      <c r="I248" s="19" t="e">
        <f>VLOOKUP(H248,Sheet1!$B$2:$C$12,2,TRUE)</f>
        <v>#N/A</v>
      </c>
      <c r="J248" s="5"/>
      <c r="K248" s="19" t="e">
        <f>VLOOKUP(J248,Sheet1!$B$2:$C$12,2,TRUE)</f>
        <v>#N/A</v>
      </c>
      <c r="L248" s="5"/>
      <c r="M248" s="19" t="e">
        <f>VLOOKUP(L248,Sheet1!$B$2:$C$12,2,TRUE)</f>
        <v>#N/A</v>
      </c>
      <c r="N248" s="5"/>
      <c r="O248" s="19" t="e">
        <f>VLOOKUP(N248,Sheet1!$B$2:$C$12,2,TRUE)</f>
        <v>#N/A</v>
      </c>
      <c r="P248" s="5"/>
      <c r="Q248" s="19" t="e">
        <f>VLOOKUP(P248,Sheet1!$B$2:$C$12,2,TRUE)</f>
        <v>#N/A</v>
      </c>
      <c r="R248" s="5" t="e">
        <f t="shared" si="77"/>
        <v>#N/A</v>
      </c>
      <c r="S248" s="226">
        <f t="shared" si="83"/>
        <v>0</v>
      </c>
      <c r="T248" s="9" t="e">
        <f t="shared" si="84"/>
        <v>#N/A</v>
      </c>
      <c r="U248" s="5" t="e">
        <f t="shared" si="78"/>
        <v>#N/A</v>
      </c>
      <c r="V248" s="226">
        <f t="shared" si="79"/>
        <v>0</v>
      </c>
      <c r="W248" s="9" t="e">
        <f t="shared" si="71"/>
        <v>#N/A</v>
      </c>
      <c r="X248" s="227"/>
      <c r="Y248" s="9" t="e">
        <f t="shared" si="72"/>
        <v>#N/A</v>
      </c>
      <c r="Z248" s="9">
        <f t="shared" si="85"/>
        <v>0</v>
      </c>
      <c r="AA248" s="9" t="e">
        <f t="shared" si="74"/>
        <v>#N/A</v>
      </c>
      <c r="AB248" s="9" t="e">
        <f t="shared" si="86"/>
        <v>#N/A</v>
      </c>
      <c r="AC248" s="5"/>
      <c r="AD248" s="5"/>
      <c r="AE248" s="9"/>
      <c r="AF248" s="5"/>
      <c r="AG248" s="29"/>
      <c r="AH248" s="29"/>
    </row>
    <row r="249" spans="1:34" s="7" customFormat="1" ht="20.100000000000001" hidden="1" customHeight="1" x14ac:dyDescent="0.25">
      <c r="A249" s="86">
        <f>A248+1</f>
        <v>211</v>
      </c>
      <c r="B249" s="264" t="s">
        <v>150</v>
      </c>
      <c r="C249" s="17" t="s">
        <v>615</v>
      </c>
      <c r="D249" s="5" t="str">
        <f>VLOOKUP(C249,' TH ĐG Trình HĐ'!$E$9:$AE$336,18,0)</f>
        <v>A3</v>
      </c>
      <c r="E249" s="5">
        <f>VLOOKUP($C249,' TH ĐG Trình HĐ'!$E$9:$AE$336,19,0)</f>
        <v>8</v>
      </c>
      <c r="F249" s="9" t="str">
        <f t="shared" si="87"/>
        <v>Không hoàn thành</v>
      </c>
      <c r="G249" s="10"/>
      <c r="H249" s="17"/>
      <c r="I249" s="19" t="e">
        <f>VLOOKUP(H249,Sheet1!$B$2:$C$12,2,TRUE)</f>
        <v>#N/A</v>
      </c>
      <c r="J249" s="5"/>
      <c r="K249" s="19" t="e">
        <f>VLOOKUP(J249,Sheet1!$B$2:$C$12,2,TRUE)</f>
        <v>#N/A</v>
      </c>
      <c r="L249" s="5"/>
      <c r="M249" s="19" t="e">
        <f>VLOOKUP(L249,Sheet1!$B$2:$C$12,2,TRUE)</f>
        <v>#N/A</v>
      </c>
      <c r="N249" s="5"/>
      <c r="O249" s="19" t="e">
        <f>VLOOKUP(N249,Sheet1!$B$2:$C$12,2,TRUE)</f>
        <v>#N/A</v>
      </c>
      <c r="P249" s="5"/>
      <c r="Q249" s="19" t="e">
        <f>VLOOKUP(P249,Sheet1!$B$2:$C$12,2,TRUE)</f>
        <v>#N/A</v>
      </c>
      <c r="R249" s="5" t="e">
        <f t="shared" si="77"/>
        <v>#N/A</v>
      </c>
      <c r="S249" s="226">
        <f t="shared" si="83"/>
        <v>0</v>
      </c>
      <c r="T249" s="9" t="e">
        <f t="shared" si="84"/>
        <v>#N/A</v>
      </c>
      <c r="U249" s="5" t="e">
        <f t="shared" si="78"/>
        <v>#N/A</v>
      </c>
      <c r="V249" s="226">
        <f t="shared" si="79"/>
        <v>0</v>
      </c>
      <c r="W249" s="9" t="e">
        <f t="shared" si="71"/>
        <v>#N/A</v>
      </c>
      <c r="X249" s="227"/>
      <c r="Y249" s="9" t="e">
        <f t="shared" si="72"/>
        <v>#N/A</v>
      </c>
      <c r="Z249" s="9">
        <f t="shared" si="85"/>
        <v>0</v>
      </c>
      <c r="AA249" s="9" t="e">
        <f t="shared" si="74"/>
        <v>#N/A</v>
      </c>
      <c r="AB249" s="9" t="e">
        <f t="shared" si="86"/>
        <v>#N/A</v>
      </c>
      <c r="AC249" s="5"/>
      <c r="AD249" s="5"/>
      <c r="AE249" s="9"/>
      <c r="AF249" s="5"/>
      <c r="AG249" s="25"/>
      <c r="AH249" s="25"/>
    </row>
    <row r="250" spans="1:34" s="7" customFormat="1" ht="20.100000000000001" hidden="1" customHeight="1" x14ac:dyDescent="0.25">
      <c r="A250" s="86">
        <f t="shared" ref="A250:A272" si="88">A249+1</f>
        <v>212</v>
      </c>
      <c r="B250" s="264" t="s">
        <v>151</v>
      </c>
      <c r="C250" s="17" t="s">
        <v>616</v>
      </c>
      <c r="D250" s="5" t="str">
        <f>VLOOKUP(C250,' TH ĐG Trình HĐ'!$E$9:$AE$336,18,0)</f>
        <v>A3</v>
      </c>
      <c r="E250" s="5">
        <f>VLOOKUP($C250,' TH ĐG Trình HĐ'!$E$9:$AE$336,19,0)</f>
        <v>8</v>
      </c>
      <c r="F250" s="9" t="str">
        <f t="shared" si="87"/>
        <v>Không hoàn thành</v>
      </c>
      <c r="G250" s="82"/>
      <c r="H250" s="17"/>
      <c r="I250" s="19" t="e">
        <f>VLOOKUP(H250,Sheet1!$B$2:$C$12,2,TRUE)</f>
        <v>#N/A</v>
      </c>
      <c r="J250" s="5"/>
      <c r="K250" s="19" t="e">
        <f>VLOOKUP(J250,Sheet1!$B$2:$C$12,2,TRUE)</f>
        <v>#N/A</v>
      </c>
      <c r="L250" s="5"/>
      <c r="M250" s="19" t="e">
        <f>VLOOKUP(L250,Sheet1!$B$2:$C$12,2,TRUE)</f>
        <v>#N/A</v>
      </c>
      <c r="N250" s="5"/>
      <c r="O250" s="19" t="e">
        <f>VLOOKUP(N250,Sheet1!$B$2:$C$12,2,TRUE)</f>
        <v>#N/A</v>
      </c>
      <c r="P250" s="5"/>
      <c r="Q250" s="19" t="e">
        <f>VLOOKUP(P250,Sheet1!$B$2:$C$12,2,TRUE)</f>
        <v>#N/A</v>
      </c>
      <c r="R250" s="5" t="e">
        <f t="shared" si="77"/>
        <v>#N/A</v>
      </c>
      <c r="S250" s="226">
        <f t="shared" si="83"/>
        <v>0</v>
      </c>
      <c r="T250" s="9" t="e">
        <f t="shared" si="84"/>
        <v>#N/A</v>
      </c>
      <c r="U250" s="5" t="e">
        <f t="shared" si="78"/>
        <v>#N/A</v>
      </c>
      <c r="V250" s="226">
        <f t="shared" si="79"/>
        <v>0</v>
      </c>
      <c r="W250" s="9" t="e">
        <f t="shared" si="71"/>
        <v>#N/A</v>
      </c>
      <c r="X250" s="227"/>
      <c r="Y250" s="9" t="e">
        <f t="shared" si="72"/>
        <v>#N/A</v>
      </c>
      <c r="Z250" s="9">
        <f t="shared" si="85"/>
        <v>0</v>
      </c>
      <c r="AA250" s="9" t="e">
        <f t="shared" si="74"/>
        <v>#N/A</v>
      </c>
      <c r="AB250" s="9" t="e">
        <f t="shared" si="86"/>
        <v>#N/A</v>
      </c>
      <c r="AC250" s="5"/>
      <c r="AD250" s="5"/>
      <c r="AE250" s="9"/>
      <c r="AF250" s="5"/>
      <c r="AG250" s="29"/>
      <c r="AH250" s="29"/>
    </row>
    <row r="251" spans="1:34" s="7" customFormat="1" ht="20.100000000000001" hidden="1" customHeight="1" x14ac:dyDescent="0.25">
      <c r="A251" s="86">
        <f t="shared" si="88"/>
        <v>213</v>
      </c>
      <c r="B251" s="264" t="s">
        <v>162</v>
      </c>
      <c r="C251" s="17" t="s">
        <v>617</v>
      </c>
      <c r="D251" s="5" t="str">
        <f>VLOOKUP(C251,' TH ĐG Trình HĐ'!$E$9:$AE$336,18,0)</f>
        <v>A3</v>
      </c>
      <c r="E251" s="5">
        <f>VLOOKUP($C251,' TH ĐG Trình HĐ'!$E$9:$AE$336,19,0)</f>
        <v>8</v>
      </c>
      <c r="F251" s="9" t="str">
        <f t="shared" si="87"/>
        <v>Không hoàn thành</v>
      </c>
      <c r="G251" s="82"/>
      <c r="H251" s="17"/>
      <c r="I251" s="19" t="e">
        <f>VLOOKUP(H251,Sheet1!$B$2:$C$12,2,TRUE)</f>
        <v>#N/A</v>
      </c>
      <c r="J251" s="5"/>
      <c r="K251" s="19" t="e">
        <f>VLOOKUP(J251,Sheet1!$B$2:$C$12,2,TRUE)</f>
        <v>#N/A</v>
      </c>
      <c r="L251" s="5"/>
      <c r="M251" s="19" t="e">
        <f>VLOOKUP(L251,Sheet1!$B$2:$C$12,2,TRUE)</f>
        <v>#N/A</v>
      </c>
      <c r="N251" s="5"/>
      <c r="O251" s="19" t="e">
        <f>VLOOKUP(N251,Sheet1!$B$2:$C$12,2,TRUE)</f>
        <v>#N/A</v>
      </c>
      <c r="P251" s="5"/>
      <c r="Q251" s="19" t="e">
        <f>VLOOKUP(P251,Sheet1!$B$2:$C$12,2,TRUE)</f>
        <v>#N/A</v>
      </c>
      <c r="R251" s="5" t="e">
        <f t="shared" si="77"/>
        <v>#N/A</v>
      </c>
      <c r="S251" s="226">
        <f t="shared" si="83"/>
        <v>0</v>
      </c>
      <c r="T251" s="9" t="e">
        <f t="shared" si="84"/>
        <v>#N/A</v>
      </c>
      <c r="U251" s="5" t="e">
        <f t="shared" si="78"/>
        <v>#N/A</v>
      </c>
      <c r="V251" s="226">
        <f t="shared" si="79"/>
        <v>0</v>
      </c>
      <c r="W251" s="9" t="e">
        <f t="shared" si="71"/>
        <v>#N/A</v>
      </c>
      <c r="X251" s="227"/>
      <c r="Y251" s="9" t="e">
        <f t="shared" si="72"/>
        <v>#N/A</v>
      </c>
      <c r="Z251" s="9">
        <f t="shared" si="85"/>
        <v>0</v>
      </c>
      <c r="AA251" s="9" t="e">
        <f t="shared" si="74"/>
        <v>#N/A</v>
      </c>
      <c r="AB251" s="9" t="e">
        <f t="shared" si="86"/>
        <v>#N/A</v>
      </c>
      <c r="AC251" s="5"/>
      <c r="AD251" s="5"/>
      <c r="AE251" s="9"/>
      <c r="AF251" s="5"/>
      <c r="AG251" s="29"/>
      <c r="AH251" s="29"/>
    </row>
    <row r="252" spans="1:34" s="7" customFormat="1" ht="20.100000000000001" hidden="1" customHeight="1" x14ac:dyDescent="0.25">
      <c r="A252" s="86">
        <f t="shared" si="88"/>
        <v>214</v>
      </c>
      <c r="B252" s="264" t="s">
        <v>153</v>
      </c>
      <c r="C252" s="17" t="s">
        <v>618</v>
      </c>
      <c r="D252" s="5" t="str">
        <f>VLOOKUP(C252,' TH ĐG Trình HĐ'!$E$9:$AE$336,18,0)</f>
        <v>A3</v>
      </c>
      <c r="E252" s="5">
        <f>VLOOKUP($C252,' TH ĐG Trình HĐ'!$E$9:$AE$336,19,0)</f>
        <v>8</v>
      </c>
      <c r="F252" s="9" t="str">
        <f t="shared" si="87"/>
        <v>Không hoàn thành</v>
      </c>
      <c r="G252" s="82"/>
      <c r="H252" s="17"/>
      <c r="I252" s="19" t="e">
        <f>VLOOKUP(H252,Sheet1!$B$2:$C$12,2,TRUE)</f>
        <v>#N/A</v>
      </c>
      <c r="J252" s="5"/>
      <c r="K252" s="19" t="e">
        <f>VLOOKUP(J252,Sheet1!$B$2:$C$12,2,TRUE)</f>
        <v>#N/A</v>
      </c>
      <c r="L252" s="5"/>
      <c r="M252" s="19" t="e">
        <f>VLOOKUP(L252,Sheet1!$B$2:$C$12,2,TRUE)</f>
        <v>#N/A</v>
      </c>
      <c r="N252" s="5"/>
      <c r="O252" s="19" t="e">
        <f>VLOOKUP(N252,Sheet1!$B$2:$C$12,2,TRUE)</f>
        <v>#N/A</v>
      </c>
      <c r="P252" s="5"/>
      <c r="Q252" s="19" t="e">
        <f>VLOOKUP(P252,Sheet1!$B$2:$C$12,2,TRUE)</f>
        <v>#N/A</v>
      </c>
      <c r="R252" s="5" t="e">
        <f t="shared" si="77"/>
        <v>#N/A</v>
      </c>
      <c r="S252" s="226">
        <f t="shared" si="83"/>
        <v>0</v>
      </c>
      <c r="T252" s="9" t="e">
        <f t="shared" si="84"/>
        <v>#N/A</v>
      </c>
      <c r="U252" s="5" t="e">
        <f t="shared" si="78"/>
        <v>#N/A</v>
      </c>
      <c r="V252" s="226">
        <f t="shared" si="79"/>
        <v>0</v>
      </c>
      <c r="W252" s="9" t="e">
        <f t="shared" si="71"/>
        <v>#N/A</v>
      </c>
      <c r="X252" s="227"/>
      <c r="Y252" s="9" t="e">
        <f t="shared" si="72"/>
        <v>#N/A</v>
      </c>
      <c r="Z252" s="9">
        <f t="shared" si="85"/>
        <v>0</v>
      </c>
      <c r="AA252" s="9" t="e">
        <f t="shared" si="74"/>
        <v>#N/A</v>
      </c>
      <c r="AB252" s="9" t="e">
        <f t="shared" si="86"/>
        <v>#N/A</v>
      </c>
      <c r="AC252" s="5"/>
      <c r="AD252" s="5"/>
      <c r="AE252" s="9"/>
      <c r="AF252" s="5"/>
      <c r="AG252" s="29"/>
      <c r="AH252" s="29"/>
    </row>
    <row r="253" spans="1:34" s="7" customFormat="1" ht="20.100000000000001" hidden="1" customHeight="1" x14ac:dyDescent="0.25">
      <c r="A253" s="86">
        <f t="shared" si="88"/>
        <v>215</v>
      </c>
      <c r="B253" s="264" t="s">
        <v>154</v>
      </c>
      <c r="C253" s="17" t="s">
        <v>621</v>
      </c>
      <c r="D253" s="5" t="str">
        <f>VLOOKUP(C253,' TH ĐG Trình HĐ'!$E$9:$AE$336,18,0)</f>
        <v>B1</v>
      </c>
      <c r="E253" s="5">
        <f>VLOOKUP($C253,' TH ĐG Trình HĐ'!$E$9:$AE$336,19,0)</f>
        <v>6</v>
      </c>
      <c r="F253" s="9" t="str">
        <f t="shared" si="87"/>
        <v>Không hoàn thành</v>
      </c>
      <c r="G253" s="488" t="s">
        <v>1076</v>
      </c>
      <c r="H253" s="17"/>
      <c r="I253" s="19" t="e">
        <f>VLOOKUP(H253,Sheet1!$B$2:$C$12,2,TRUE)</f>
        <v>#N/A</v>
      </c>
      <c r="J253" s="5"/>
      <c r="K253" s="19" t="e">
        <f>VLOOKUP(J253,Sheet1!$B$2:$C$12,2,TRUE)</f>
        <v>#N/A</v>
      </c>
      <c r="L253" s="5"/>
      <c r="M253" s="19" t="e">
        <f>VLOOKUP(L253,Sheet1!$B$2:$C$12,2,TRUE)</f>
        <v>#N/A</v>
      </c>
      <c r="N253" s="5"/>
      <c r="O253" s="19" t="e">
        <f>VLOOKUP(N253,Sheet1!$B$2:$C$12,2,TRUE)</f>
        <v>#N/A</v>
      </c>
      <c r="P253" s="5"/>
      <c r="Q253" s="19" t="e">
        <f>VLOOKUP(P253,Sheet1!$B$2:$C$12,2,TRUE)</f>
        <v>#N/A</v>
      </c>
      <c r="R253" s="5" t="e">
        <f t="shared" si="77"/>
        <v>#N/A</v>
      </c>
      <c r="S253" s="226">
        <f t="shared" si="83"/>
        <v>0</v>
      </c>
      <c r="T253" s="9" t="e">
        <f t="shared" si="84"/>
        <v>#N/A</v>
      </c>
      <c r="U253" s="5" t="e">
        <f t="shared" si="78"/>
        <v>#N/A</v>
      </c>
      <c r="V253" s="226">
        <f t="shared" si="79"/>
        <v>0</v>
      </c>
      <c r="W253" s="9" t="e">
        <f t="shared" si="71"/>
        <v>#N/A</v>
      </c>
      <c r="X253" s="227"/>
      <c r="Y253" s="9" t="e">
        <f t="shared" si="72"/>
        <v>#N/A</v>
      </c>
      <c r="Z253" s="9">
        <f t="shared" si="85"/>
        <v>0</v>
      </c>
      <c r="AA253" s="9" t="e">
        <f t="shared" si="74"/>
        <v>#N/A</v>
      </c>
      <c r="AB253" s="9" t="e">
        <f t="shared" si="86"/>
        <v>#N/A</v>
      </c>
      <c r="AC253" s="5"/>
      <c r="AD253" s="5"/>
      <c r="AE253" s="9"/>
      <c r="AF253" s="5"/>
      <c r="AG253" s="29"/>
      <c r="AH253" s="29"/>
    </row>
    <row r="254" spans="1:34" s="7" customFormat="1" ht="20.100000000000001" hidden="1" customHeight="1" x14ac:dyDescent="0.25">
      <c r="A254" s="86">
        <f t="shared" si="88"/>
        <v>216</v>
      </c>
      <c r="B254" s="264" t="s">
        <v>155</v>
      </c>
      <c r="C254" s="17" t="s">
        <v>622</v>
      </c>
      <c r="D254" s="5" t="str">
        <f>VLOOKUP(C254,' TH ĐG Trình HĐ'!$E$9:$AE$336,18,0)</f>
        <v>A4</v>
      </c>
      <c r="E254" s="5">
        <f>VLOOKUP($C254,' TH ĐG Trình HĐ'!$E$9:$AE$336,19,0)</f>
        <v>7</v>
      </c>
      <c r="F254" s="9" t="str">
        <f t="shared" si="87"/>
        <v>Không hoàn thành</v>
      </c>
      <c r="G254" s="82"/>
      <c r="H254" s="17"/>
      <c r="I254" s="19" t="e">
        <f>VLOOKUP(H254,Sheet1!$B$2:$C$12,2,TRUE)</f>
        <v>#N/A</v>
      </c>
      <c r="J254" s="5"/>
      <c r="K254" s="19" t="e">
        <f>VLOOKUP(J254,Sheet1!$B$2:$C$12,2,TRUE)</f>
        <v>#N/A</v>
      </c>
      <c r="L254" s="5"/>
      <c r="M254" s="19" t="e">
        <f>VLOOKUP(L254,Sheet1!$B$2:$C$12,2,TRUE)</f>
        <v>#N/A</v>
      </c>
      <c r="N254" s="5"/>
      <c r="O254" s="19" t="e">
        <f>VLOOKUP(N254,Sheet1!$B$2:$C$12,2,TRUE)</f>
        <v>#N/A</v>
      </c>
      <c r="P254" s="5"/>
      <c r="Q254" s="19" t="e">
        <f>VLOOKUP(P254,Sheet1!$B$2:$C$12,2,TRUE)</f>
        <v>#N/A</v>
      </c>
      <c r="R254" s="5" t="e">
        <f t="shared" si="77"/>
        <v>#N/A</v>
      </c>
      <c r="S254" s="226">
        <f t="shared" si="83"/>
        <v>0</v>
      </c>
      <c r="T254" s="9" t="e">
        <f t="shared" si="84"/>
        <v>#N/A</v>
      </c>
      <c r="U254" s="5" t="e">
        <f t="shared" si="78"/>
        <v>#N/A</v>
      </c>
      <c r="V254" s="226">
        <f t="shared" si="79"/>
        <v>0</v>
      </c>
      <c r="W254" s="9" t="e">
        <f t="shared" si="71"/>
        <v>#N/A</v>
      </c>
      <c r="X254" s="227"/>
      <c r="Y254" s="9" t="e">
        <f t="shared" si="72"/>
        <v>#N/A</v>
      </c>
      <c r="Z254" s="9">
        <f t="shared" si="85"/>
        <v>0</v>
      </c>
      <c r="AA254" s="9" t="e">
        <f t="shared" si="74"/>
        <v>#N/A</v>
      </c>
      <c r="AB254" s="9" t="e">
        <f t="shared" si="86"/>
        <v>#N/A</v>
      </c>
      <c r="AC254" s="5"/>
      <c r="AD254" s="5"/>
      <c r="AE254" s="9"/>
      <c r="AF254" s="5"/>
      <c r="AG254" s="29"/>
      <c r="AH254" s="29"/>
    </row>
    <row r="255" spans="1:34" s="7" customFormat="1" ht="20.100000000000001" hidden="1" customHeight="1" x14ac:dyDescent="0.25">
      <c r="A255" s="86">
        <f t="shared" si="88"/>
        <v>217</v>
      </c>
      <c r="B255" s="264" t="s">
        <v>156</v>
      </c>
      <c r="C255" s="17" t="s">
        <v>620</v>
      </c>
      <c r="D255" s="5" t="str">
        <f>VLOOKUP(C255,' TH ĐG Trình HĐ'!$E$9:$AE$336,18,0)</f>
        <v>A4</v>
      </c>
      <c r="E255" s="5">
        <f>VLOOKUP($C255,' TH ĐG Trình HĐ'!$E$9:$AE$336,19,0)</f>
        <v>7</v>
      </c>
      <c r="F255" s="9" t="str">
        <f t="shared" si="87"/>
        <v>Không hoàn thành</v>
      </c>
      <c r="G255" s="82"/>
      <c r="H255" s="17"/>
      <c r="I255" s="19" t="e">
        <f>VLOOKUP(H255,Sheet1!$B$2:$C$12,2,TRUE)</f>
        <v>#N/A</v>
      </c>
      <c r="J255" s="5"/>
      <c r="K255" s="19" t="e">
        <f>VLOOKUP(J255,Sheet1!$B$2:$C$12,2,TRUE)</f>
        <v>#N/A</v>
      </c>
      <c r="L255" s="5"/>
      <c r="M255" s="19" t="e">
        <f>VLOOKUP(L255,Sheet1!$B$2:$C$12,2,TRUE)</f>
        <v>#N/A</v>
      </c>
      <c r="N255" s="5"/>
      <c r="O255" s="19" t="e">
        <f>VLOOKUP(N255,Sheet1!$B$2:$C$12,2,TRUE)</f>
        <v>#N/A</v>
      </c>
      <c r="P255" s="5"/>
      <c r="Q255" s="19" t="e">
        <f>VLOOKUP(P255,Sheet1!$B$2:$C$12,2,TRUE)</f>
        <v>#N/A</v>
      </c>
      <c r="R255" s="5" t="e">
        <f t="shared" si="77"/>
        <v>#N/A</v>
      </c>
      <c r="S255" s="226">
        <f t="shared" si="83"/>
        <v>0</v>
      </c>
      <c r="T255" s="9" t="e">
        <f t="shared" si="84"/>
        <v>#N/A</v>
      </c>
      <c r="U255" s="5" t="e">
        <f t="shared" si="78"/>
        <v>#N/A</v>
      </c>
      <c r="V255" s="226">
        <f t="shared" si="79"/>
        <v>0</v>
      </c>
      <c r="W255" s="9" t="e">
        <f t="shared" si="71"/>
        <v>#N/A</v>
      </c>
      <c r="X255" s="227"/>
      <c r="Y255" s="9" t="e">
        <f t="shared" si="72"/>
        <v>#N/A</v>
      </c>
      <c r="Z255" s="9">
        <f t="shared" si="85"/>
        <v>0</v>
      </c>
      <c r="AA255" s="9" t="e">
        <f t="shared" si="74"/>
        <v>#N/A</v>
      </c>
      <c r="AB255" s="9" t="e">
        <f t="shared" si="86"/>
        <v>#N/A</v>
      </c>
      <c r="AC255" s="5"/>
      <c r="AD255" s="5"/>
      <c r="AE255" s="9"/>
      <c r="AF255" s="5"/>
      <c r="AG255" s="29"/>
      <c r="AH255" s="29"/>
    </row>
    <row r="256" spans="1:34" s="7" customFormat="1" ht="20.100000000000001" hidden="1" customHeight="1" x14ac:dyDescent="0.25">
      <c r="A256" s="86">
        <f t="shared" si="88"/>
        <v>218</v>
      </c>
      <c r="B256" s="264" t="s">
        <v>157</v>
      </c>
      <c r="C256" s="17" t="s">
        <v>623</v>
      </c>
      <c r="D256" s="5" t="str">
        <f>VLOOKUP(C256,' TH ĐG Trình HĐ'!$E$9:$AE$336,18,0)</f>
        <v>A4</v>
      </c>
      <c r="E256" s="5">
        <f>VLOOKUP($C256,' TH ĐG Trình HĐ'!$E$9:$AE$336,19,0)</f>
        <v>7</v>
      </c>
      <c r="F256" s="9" t="str">
        <f t="shared" si="87"/>
        <v>Không hoàn thành</v>
      </c>
      <c r="G256" s="82"/>
      <c r="H256" s="17"/>
      <c r="I256" s="19" t="e">
        <f>VLOOKUP(H256,Sheet1!$B$2:$C$12,2,TRUE)</f>
        <v>#N/A</v>
      </c>
      <c r="J256" s="5"/>
      <c r="K256" s="19" t="e">
        <f>VLOOKUP(J256,Sheet1!$B$2:$C$12,2,TRUE)</f>
        <v>#N/A</v>
      </c>
      <c r="L256" s="5"/>
      <c r="M256" s="19" t="e">
        <f>VLOOKUP(L256,Sheet1!$B$2:$C$12,2,TRUE)</f>
        <v>#N/A</v>
      </c>
      <c r="N256" s="5"/>
      <c r="O256" s="19" t="e">
        <f>VLOOKUP(N256,Sheet1!$B$2:$C$12,2,TRUE)</f>
        <v>#N/A</v>
      </c>
      <c r="P256" s="5"/>
      <c r="Q256" s="19" t="e">
        <f>VLOOKUP(P256,Sheet1!$B$2:$C$12,2,TRUE)</f>
        <v>#N/A</v>
      </c>
      <c r="R256" s="5" t="e">
        <f t="shared" si="77"/>
        <v>#N/A</v>
      </c>
      <c r="S256" s="226">
        <f t="shared" si="83"/>
        <v>0</v>
      </c>
      <c r="T256" s="9" t="e">
        <f t="shared" si="84"/>
        <v>#N/A</v>
      </c>
      <c r="U256" s="5" t="e">
        <f t="shared" si="78"/>
        <v>#N/A</v>
      </c>
      <c r="V256" s="226">
        <f t="shared" si="79"/>
        <v>0</v>
      </c>
      <c r="W256" s="9" t="e">
        <f t="shared" si="71"/>
        <v>#N/A</v>
      </c>
      <c r="X256" s="227"/>
      <c r="Y256" s="9" t="e">
        <f t="shared" si="72"/>
        <v>#N/A</v>
      </c>
      <c r="Z256" s="9">
        <f t="shared" si="85"/>
        <v>0</v>
      </c>
      <c r="AA256" s="9" t="e">
        <f t="shared" si="74"/>
        <v>#N/A</v>
      </c>
      <c r="AB256" s="9" t="e">
        <f t="shared" si="86"/>
        <v>#N/A</v>
      </c>
      <c r="AC256" s="5"/>
      <c r="AD256" s="5"/>
      <c r="AE256" s="9"/>
      <c r="AF256" s="5"/>
      <c r="AG256" s="29"/>
      <c r="AH256" s="29"/>
    </row>
    <row r="257" spans="1:34" s="7" customFormat="1" ht="20.100000000000001" hidden="1" customHeight="1" x14ac:dyDescent="0.25">
      <c r="A257" s="86">
        <f t="shared" si="88"/>
        <v>219</v>
      </c>
      <c r="B257" s="264" t="s">
        <v>158</v>
      </c>
      <c r="C257" s="17" t="s">
        <v>624</v>
      </c>
      <c r="D257" s="5" t="str">
        <f>VLOOKUP(C257,' TH ĐG Trình HĐ'!$E$9:$AE$336,18,0)</f>
        <v>A4</v>
      </c>
      <c r="E257" s="5">
        <f>VLOOKUP($C257,' TH ĐG Trình HĐ'!$E$9:$AE$336,19,0)</f>
        <v>7</v>
      </c>
      <c r="F257" s="9" t="str">
        <f t="shared" si="87"/>
        <v>Không hoàn thành</v>
      </c>
      <c r="G257" s="82"/>
      <c r="H257" s="17"/>
      <c r="I257" s="19" t="e">
        <f>VLOOKUP(H257,Sheet1!$B$2:$C$12,2,TRUE)</f>
        <v>#N/A</v>
      </c>
      <c r="J257" s="5"/>
      <c r="K257" s="19" t="e">
        <f>VLOOKUP(J257,Sheet1!$B$2:$C$12,2,TRUE)</f>
        <v>#N/A</v>
      </c>
      <c r="L257" s="5"/>
      <c r="M257" s="19" t="e">
        <f>VLOOKUP(L257,Sheet1!$B$2:$C$12,2,TRUE)</f>
        <v>#N/A</v>
      </c>
      <c r="N257" s="5"/>
      <c r="O257" s="19" t="e">
        <f>VLOOKUP(N257,Sheet1!$B$2:$C$12,2,TRUE)</f>
        <v>#N/A</v>
      </c>
      <c r="P257" s="5"/>
      <c r="Q257" s="19" t="e">
        <f>VLOOKUP(P257,Sheet1!$B$2:$C$12,2,TRUE)</f>
        <v>#N/A</v>
      </c>
      <c r="R257" s="5" t="e">
        <f t="shared" si="77"/>
        <v>#N/A</v>
      </c>
      <c r="S257" s="226">
        <f t="shared" si="83"/>
        <v>0</v>
      </c>
      <c r="T257" s="9" t="e">
        <f t="shared" si="84"/>
        <v>#N/A</v>
      </c>
      <c r="U257" s="5" t="e">
        <f t="shared" si="78"/>
        <v>#N/A</v>
      </c>
      <c r="V257" s="226">
        <f t="shared" si="79"/>
        <v>0</v>
      </c>
      <c r="W257" s="9" t="e">
        <f t="shared" si="71"/>
        <v>#N/A</v>
      </c>
      <c r="X257" s="227"/>
      <c r="Y257" s="9" t="e">
        <f t="shared" si="72"/>
        <v>#N/A</v>
      </c>
      <c r="Z257" s="9">
        <f t="shared" si="85"/>
        <v>0</v>
      </c>
      <c r="AA257" s="9" t="e">
        <f t="shared" si="74"/>
        <v>#N/A</v>
      </c>
      <c r="AB257" s="9" t="e">
        <f t="shared" si="86"/>
        <v>#N/A</v>
      </c>
      <c r="AC257" s="5"/>
      <c r="AD257" s="5"/>
      <c r="AE257" s="9"/>
      <c r="AF257" s="5"/>
      <c r="AG257" s="29"/>
      <c r="AH257" s="29"/>
    </row>
    <row r="258" spans="1:34" s="7" customFormat="1" ht="20.100000000000001" hidden="1" customHeight="1" x14ac:dyDescent="0.25">
      <c r="A258" s="86">
        <f t="shared" si="88"/>
        <v>220</v>
      </c>
      <c r="B258" s="264" t="s">
        <v>159</v>
      </c>
      <c r="C258" s="17" t="s">
        <v>625</v>
      </c>
      <c r="D258" s="5" t="str">
        <f>VLOOKUP(C258,' TH ĐG Trình HĐ'!$E$9:$AE$336,18,0)</f>
        <v>A3</v>
      </c>
      <c r="E258" s="5">
        <f>VLOOKUP($C258,' TH ĐG Trình HĐ'!$E$9:$AE$336,19,0)</f>
        <v>8</v>
      </c>
      <c r="F258" s="9" t="str">
        <f t="shared" si="87"/>
        <v>Không hoàn thành</v>
      </c>
      <c r="G258" s="82"/>
      <c r="H258" s="17"/>
      <c r="I258" s="19" t="e">
        <f>VLOOKUP(H258,Sheet1!$B$2:$C$12,2,TRUE)</f>
        <v>#N/A</v>
      </c>
      <c r="J258" s="5"/>
      <c r="K258" s="19" t="e">
        <f>VLOOKUP(J258,Sheet1!$B$2:$C$12,2,TRUE)</f>
        <v>#N/A</v>
      </c>
      <c r="L258" s="5"/>
      <c r="M258" s="19" t="e">
        <f>VLOOKUP(L258,Sheet1!$B$2:$C$12,2,TRUE)</f>
        <v>#N/A</v>
      </c>
      <c r="N258" s="5"/>
      <c r="O258" s="19" t="e">
        <f>VLOOKUP(N258,Sheet1!$B$2:$C$12,2,TRUE)</f>
        <v>#N/A</v>
      </c>
      <c r="P258" s="5"/>
      <c r="Q258" s="19" t="e">
        <f>VLOOKUP(P258,Sheet1!$B$2:$C$12,2,TRUE)</f>
        <v>#N/A</v>
      </c>
      <c r="R258" s="5" t="e">
        <f t="shared" si="77"/>
        <v>#N/A</v>
      </c>
      <c r="S258" s="226">
        <f t="shared" si="83"/>
        <v>0</v>
      </c>
      <c r="T258" s="9" t="e">
        <f t="shared" si="84"/>
        <v>#N/A</v>
      </c>
      <c r="U258" s="5" t="e">
        <f t="shared" si="78"/>
        <v>#N/A</v>
      </c>
      <c r="V258" s="226">
        <f t="shared" si="79"/>
        <v>0</v>
      </c>
      <c r="W258" s="9" t="e">
        <f t="shared" si="71"/>
        <v>#N/A</v>
      </c>
      <c r="X258" s="227"/>
      <c r="Y258" s="9" t="e">
        <f t="shared" si="72"/>
        <v>#N/A</v>
      </c>
      <c r="Z258" s="9">
        <f t="shared" si="85"/>
        <v>0</v>
      </c>
      <c r="AA258" s="9" t="e">
        <f t="shared" si="74"/>
        <v>#N/A</v>
      </c>
      <c r="AB258" s="9" t="e">
        <f t="shared" si="86"/>
        <v>#N/A</v>
      </c>
      <c r="AC258" s="5"/>
      <c r="AD258" s="5"/>
      <c r="AE258" s="9"/>
      <c r="AF258" s="5"/>
      <c r="AG258" s="29"/>
      <c r="AH258" s="29"/>
    </row>
    <row r="259" spans="1:34" s="7" customFormat="1" ht="20.100000000000001" hidden="1" customHeight="1" x14ac:dyDescent="0.25">
      <c r="A259" s="86">
        <f t="shared" si="88"/>
        <v>221</v>
      </c>
      <c r="B259" s="264" t="s">
        <v>160</v>
      </c>
      <c r="C259" s="17" t="s">
        <v>626</v>
      </c>
      <c r="D259" s="5" t="str">
        <f>VLOOKUP(C259,' TH ĐG Trình HĐ'!$E$9:$AE$336,18,0)</f>
        <v>A3</v>
      </c>
      <c r="E259" s="5">
        <f>VLOOKUP($C259,' TH ĐG Trình HĐ'!$E$9:$AE$336,19,0)</f>
        <v>8</v>
      </c>
      <c r="F259" s="9" t="str">
        <f t="shared" si="87"/>
        <v>Không hoàn thành</v>
      </c>
      <c r="G259" s="82"/>
      <c r="H259" s="17"/>
      <c r="I259" s="19" t="e">
        <f>VLOOKUP(H259,Sheet1!$B$2:$C$12,2,TRUE)</f>
        <v>#N/A</v>
      </c>
      <c r="J259" s="5"/>
      <c r="K259" s="19" t="e">
        <f>VLOOKUP(J259,Sheet1!$B$2:$C$12,2,TRUE)</f>
        <v>#N/A</v>
      </c>
      <c r="L259" s="5"/>
      <c r="M259" s="19" t="e">
        <f>VLOOKUP(L259,Sheet1!$B$2:$C$12,2,TRUE)</f>
        <v>#N/A</v>
      </c>
      <c r="N259" s="5"/>
      <c r="O259" s="19" t="e">
        <f>VLOOKUP(N259,Sheet1!$B$2:$C$12,2,TRUE)</f>
        <v>#N/A</v>
      </c>
      <c r="P259" s="5"/>
      <c r="Q259" s="19" t="e">
        <f>VLOOKUP(P259,Sheet1!$B$2:$C$12,2,TRUE)</f>
        <v>#N/A</v>
      </c>
      <c r="R259" s="5" t="e">
        <f t="shared" si="77"/>
        <v>#N/A</v>
      </c>
      <c r="S259" s="226">
        <f t="shared" si="83"/>
        <v>0</v>
      </c>
      <c r="T259" s="9" t="e">
        <f t="shared" si="84"/>
        <v>#N/A</v>
      </c>
      <c r="U259" s="5" t="e">
        <f t="shared" si="78"/>
        <v>#N/A</v>
      </c>
      <c r="V259" s="226">
        <f t="shared" si="79"/>
        <v>0</v>
      </c>
      <c r="W259" s="9" t="e">
        <f t="shared" si="71"/>
        <v>#N/A</v>
      </c>
      <c r="X259" s="227"/>
      <c r="Y259" s="9" t="e">
        <f t="shared" si="72"/>
        <v>#N/A</v>
      </c>
      <c r="Z259" s="9">
        <f t="shared" si="85"/>
        <v>0</v>
      </c>
      <c r="AA259" s="9" t="e">
        <f t="shared" si="74"/>
        <v>#N/A</v>
      </c>
      <c r="AB259" s="9" t="e">
        <f t="shared" si="86"/>
        <v>#N/A</v>
      </c>
      <c r="AC259" s="5"/>
      <c r="AD259" s="5"/>
      <c r="AE259" s="9"/>
      <c r="AF259" s="5"/>
      <c r="AG259" s="29"/>
      <c r="AH259" s="29"/>
    </row>
    <row r="260" spans="1:34" s="7" customFormat="1" ht="20.100000000000001" hidden="1" customHeight="1" x14ac:dyDescent="0.25">
      <c r="A260" s="86">
        <f t="shared" si="88"/>
        <v>222</v>
      </c>
      <c r="B260" s="264" t="s">
        <v>161</v>
      </c>
      <c r="C260" s="17" t="s">
        <v>627</v>
      </c>
      <c r="D260" s="5" t="str">
        <f>VLOOKUP(C260,' TH ĐG Trình HĐ'!$E$9:$AE$336,18,0)</f>
        <v>A4</v>
      </c>
      <c r="E260" s="5">
        <f>VLOOKUP($C260,' TH ĐG Trình HĐ'!$E$9:$AE$336,19,0)</f>
        <v>7</v>
      </c>
      <c r="F260" s="9" t="str">
        <f t="shared" si="87"/>
        <v>Không hoàn thành</v>
      </c>
      <c r="G260" s="82"/>
      <c r="H260" s="17"/>
      <c r="I260" s="19" t="e">
        <f>VLOOKUP(H260,Sheet1!$B$2:$C$12,2,TRUE)</f>
        <v>#N/A</v>
      </c>
      <c r="J260" s="5"/>
      <c r="K260" s="19" t="e">
        <f>VLOOKUP(J260,Sheet1!$B$2:$C$12,2,TRUE)</f>
        <v>#N/A</v>
      </c>
      <c r="L260" s="5"/>
      <c r="M260" s="19" t="e">
        <f>VLOOKUP(L260,Sheet1!$B$2:$C$12,2,TRUE)</f>
        <v>#N/A</v>
      </c>
      <c r="N260" s="5"/>
      <c r="O260" s="19" t="e">
        <f>VLOOKUP(N260,Sheet1!$B$2:$C$12,2,TRUE)</f>
        <v>#N/A</v>
      </c>
      <c r="P260" s="5"/>
      <c r="Q260" s="19" t="e">
        <f>VLOOKUP(P260,Sheet1!$B$2:$C$12,2,TRUE)</f>
        <v>#N/A</v>
      </c>
      <c r="R260" s="5" t="e">
        <f t="shared" si="77"/>
        <v>#N/A</v>
      </c>
      <c r="S260" s="226">
        <f t="shared" si="83"/>
        <v>0</v>
      </c>
      <c r="T260" s="9" t="e">
        <f t="shared" si="84"/>
        <v>#N/A</v>
      </c>
      <c r="U260" s="5" t="e">
        <f t="shared" si="78"/>
        <v>#N/A</v>
      </c>
      <c r="V260" s="226">
        <f t="shared" si="79"/>
        <v>0</v>
      </c>
      <c r="W260" s="9" t="e">
        <f t="shared" si="71"/>
        <v>#N/A</v>
      </c>
      <c r="X260" s="227"/>
      <c r="Y260" s="9" t="e">
        <f t="shared" si="72"/>
        <v>#N/A</v>
      </c>
      <c r="Z260" s="9">
        <f t="shared" si="85"/>
        <v>0</v>
      </c>
      <c r="AA260" s="9" t="e">
        <f t="shared" si="74"/>
        <v>#N/A</v>
      </c>
      <c r="AB260" s="9" t="e">
        <f t="shared" si="86"/>
        <v>#N/A</v>
      </c>
      <c r="AC260" s="5"/>
      <c r="AD260" s="5"/>
      <c r="AE260" s="9"/>
      <c r="AF260" s="5"/>
      <c r="AG260" s="29"/>
      <c r="AH260" s="29"/>
    </row>
    <row r="261" spans="1:34" s="7" customFormat="1" ht="20.100000000000001" hidden="1" customHeight="1" x14ac:dyDescent="0.25">
      <c r="A261" s="86">
        <f t="shared" si="88"/>
        <v>223</v>
      </c>
      <c r="B261" s="264" t="s">
        <v>152</v>
      </c>
      <c r="C261" s="17" t="s">
        <v>619</v>
      </c>
      <c r="D261" s="5" t="str">
        <f>VLOOKUP(C261,' TH ĐG Trình HĐ'!$E$9:$AE$336,18,0)</f>
        <v>A4</v>
      </c>
      <c r="E261" s="5">
        <f>VLOOKUP($C261,' TH ĐG Trình HĐ'!$E$9:$AE$336,19,0)</f>
        <v>7</v>
      </c>
      <c r="F261" s="9" t="str">
        <f t="shared" si="87"/>
        <v>Không hoàn thành</v>
      </c>
      <c r="G261" s="82"/>
      <c r="H261" s="17"/>
      <c r="I261" s="19" t="e">
        <f>VLOOKUP(H261,Sheet1!$B$2:$C$12,2,TRUE)</f>
        <v>#N/A</v>
      </c>
      <c r="J261" s="5"/>
      <c r="K261" s="19" t="e">
        <f>VLOOKUP(J261,Sheet1!$B$2:$C$12,2,TRUE)</f>
        <v>#N/A</v>
      </c>
      <c r="L261" s="5"/>
      <c r="M261" s="19" t="e">
        <f>VLOOKUP(L261,Sheet1!$B$2:$C$12,2,TRUE)</f>
        <v>#N/A</v>
      </c>
      <c r="N261" s="5"/>
      <c r="O261" s="19" t="e">
        <f>VLOOKUP(N261,Sheet1!$B$2:$C$12,2,TRUE)</f>
        <v>#N/A</v>
      </c>
      <c r="P261" s="5"/>
      <c r="Q261" s="19" t="e">
        <f>VLOOKUP(P261,Sheet1!$B$2:$C$12,2,TRUE)</f>
        <v>#N/A</v>
      </c>
      <c r="R261" s="5" t="e">
        <f t="shared" si="77"/>
        <v>#N/A</v>
      </c>
      <c r="S261" s="226">
        <f t="shared" si="83"/>
        <v>0</v>
      </c>
      <c r="T261" s="9" t="e">
        <f t="shared" si="84"/>
        <v>#N/A</v>
      </c>
      <c r="U261" s="5" t="e">
        <f t="shared" si="78"/>
        <v>#N/A</v>
      </c>
      <c r="V261" s="226">
        <f t="shared" si="79"/>
        <v>0</v>
      </c>
      <c r="W261" s="9" t="e">
        <f t="shared" si="71"/>
        <v>#N/A</v>
      </c>
      <c r="X261" s="227"/>
      <c r="Y261" s="9" t="e">
        <f t="shared" si="72"/>
        <v>#N/A</v>
      </c>
      <c r="Z261" s="9">
        <f t="shared" si="85"/>
        <v>0</v>
      </c>
      <c r="AA261" s="9" t="e">
        <f t="shared" si="74"/>
        <v>#N/A</v>
      </c>
      <c r="AB261" s="9" t="e">
        <f t="shared" si="86"/>
        <v>#N/A</v>
      </c>
      <c r="AC261" s="5"/>
      <c r="AD261" s="5"/>
      <c r="AE261" s="9"/>
      <c r="AF261" s="5"/>
      <c r="AG261" s="29"/>
      <c r="AH261" s="29"/>
    </row>
    <row r="262" spans="1:34" s="7" customFormat="1" ht="20.100000000000001" hidden="1" customHeight="1" x14ac:dyDescent="0.25">
      <c r="A262" s="86">
        <f t="shared" si="88"/>
        <v>224</v>
      </c>
      <c r="B262" s="264" t="s">
        <v>163</v>
      </c>
      <c r="C262" s="17" t="s">
        <v>628</v>
      </c>
      <c r="D262" s="5" t="str">
        <f>VLOOKUP(C262,' TH ĐG Trình HĐ'!$E$9:$AE$336,18,0)</f>
        <v>A4</v>
      </c>
      <c r="E262" s="5">
        <f>VLOOKUP($C262,' TH ĐG Trình HĐ'!$E$9:$AE$336,19,0)</f>
        <v>7</v>
      </c>
      <c r="F262" s="9" t="str">
        <f t="shared" si="87"/>
        <v>Không hoàn thành</v>
      </c>
      <c r="G262" s="82"/>
      <c r="H262" s="17"/>
      <c r="I262" s="19" t="e">
        <f>VLOOKUP(H262,Sheet1!$B$2:$C$12,2,TRUE)</f>
        <v>#N/A</v>
      </c>
      <c r="J262" s="5"/>
      <c r="K262" s="19" t="e">
        <f>VLOOKUP(J262,Sheet1!$B$2:$C$12,2,TRUE)</f>
        <v>#N/A</v>
      </c>
      <c r="L262" s="5"/>
      <c r="M262" s="19" t="e">
        <f>VLOOKUP(L262,Sheet1!$B$2:$C$12,2,TRUE)</f>
        <v>#N/A</v>
      </c>
      <c r="N262" s="5"/>
      <c r="O262" s="19" t="e">
        <f>VLOOKUP(N262,Sheet1!$B$2:$C$12,2,TRUE)</f>
        <v>#N/A</v>
      </c>
      <c r="P262" s="5"/>
      <c r="Q262" s="19" t="e">
        <f>VLOOKUP(P262,Sheet1!$B$2:$C$12,2,TRUE)</f>
        <v>#N/A</v>
      </c>
      <c r="R262" s="5" t="e">
        <f t="shared" si="77"/>
        <v>#N/A</v>
      </c>
      <c r="S262" s="226">
        <f t="shared" si="83"/>
        <v>0</v>
      </c>
      <c r="T262" s="9" t="e">
        <f t="shared" si="84"/>
        <v>#N/A</v>
      </c>
      <c r="U262" s="5" t="e">
        <f t="shared" si="78"/>
        <v>#N/A</v>
      </c>
      <c r="V262" s="226">
        <f t="shared" si="79"/>
        <v>0</v>
      </c>
      <c r="W262" s="9" t="e">
        <f t="shared" ref="W262:W298" si="89">IF(V262&gt;=3,"Không hoàn thành",IF(AND($U262&gt;=8,$U262&lt;=10,V262=0),"Xuất sắc",IF(AND($U262&gt;=8,$U262&lt;=10,V262=1),"Tốt",IF(AND($U262&gt;=8,$U262&lt;=10,V262=2),"Hoàn thành",IF(AND($U262&gt;6,$U262&lt;8,V262&lt;=1),"Tốt",IF(AND($U262&gt;6,$U262&lt;8,V262=2),"Hoàn thành",IF(AND($U262&gt;=5,$U262&lt;=6,V262&lt;=2),"Hoàn thành",IF(AND($U262&lt;5,V262&gt;3),"Không hoàn thành",""))))))))</f>
        <v>#N/A</v>
      </c>
      <c r="X262" s="227"/>
      <c r="Y262" s="9" t="e">
        <f t="shared" ref="Y262:Y304" si="90">ROUND(AVERAGE(D262,R262),2)</f>
        <v>#N/A</v>
      </c>
      <c r="Z262" s="9">
        <f t="shared" si="85"/>
        <v>0</v>
      </c>
      <c r="AA262" s="9" t="e">
        <f t="shared" ref="AA262:AA304" si="91">IF($Y262&gt;=8,"Xuất sắc",IF($Y262&gt;6,"Tốt",IF($Y262&gt;=5,"Hoàn thành","Không hoàn thành")))</f>
        <v>#N/A</v>
      </c>
      <c r="AB262" s="9" t="e">
        <f t="shared" si="86"/>
        <v>#N/A</v>
      </c>
      <c r="AC262" s="5"/>
      <c r="AD262" s="5"/>
      <c r="AE262" s="9"/>
      <c r="AF262" s="5"/>
      <c r="AG262" s="29"/>
      <c r="AH262" s="29"/>
    </row>
    <row r="263" spans="1:34" s="7" customFormat="1" ht="20.100000000000001" hidden="1" customHeight="1" x14ac:dyDescent="0.25">
      <c r="A263" s="86">
        <f t="shared" si="88"/>
        <v>225</v>
      </c>
      <c r="B263" s="264" t="s">
        <v>300</v>
      </c>
      <c r="C263" s="17" t="s">
        <v>629</v>
      </c>
      <c r="D263" s="5" t="str">
        <f>VLOOKUP(C263,' TH ĐG Trình HĐ'!$E$9:$AE$336,18,0)</f>
        <v>A4</v>
      </c>
      <c r="E263" s="5">
        <f>VLOOKUP($C263,' TH ĐG Trình HĐ'!$E$9:$AE$336,19,0)</f>
        <v>7</v>
      </c>
      <c r="F263" s="9" t="str">
        <f t="shared" si="87"/>
        <v>Không hoàn thành</v>
      </c>
      <c r="G263" s="82"/>
      <c r="H263" s="17"/>
      <c r="I263" s="19" t="e">
        <f>VLOOKUP(H263,Sheet1!$B$2:$C$12,2,TRUE)</f>
        <v>#N/A</v>
      </c>
      <c r="J263" s="5"/>
      <c r="K263" s="19" t="e">
        <f>VLOOKUP(J263,Sheet1!$B$2:$C$12,2,TRUE)</f>
        <v>#N/A</v>
      </c>
      <c r="L263" s="5"/>
      <c r="M263" s="19" t="e">
        <f>VLOOKUP(L263,Sheet1!$B$2:$C$12,2,TRUE)</f>
        <v>#N/A</v>
      </c>
      <c r="N263" s="5"/>
      <c r="O263" s="19" t="e">
        <f>VLOOKUP(N263,Sheet1!$B$2:$C$12,2,TRUE)</f>
        <v>#N/A</v>
      </c>
      <c r="P263" s="5"/>
      <c r="Q263" s="19" t="e">
        <f>VLOOKUP(P263,Sheet1!$B$2:$C$12,2,TRUE)</f>
        <v>#N/A</v>
      </c>
      <c r="R263" s="5" t="e">
        <f t="shared" si="77"/>
        <v>#N/A</v>
      </c>
      <c r="S263" s="226">
        <f t="shared" si="83"/>
        <v>0</v>
      </c>
      <c r="T263" s="9" t="e">
        <f t="shared" si="84"/>
        <v>#N/A</v>
      </c>
      <c r="U263" s="5" t="e">
        <f t="shared" si="78"/>
        <v>#N/A</v>
      </c>
      <c r="V263" s="226">
        <f t="shared" si="79"/>
        <v>0</v>
      </c>
      <c r="W263" s="9" t="e">
        <f t="shared" si="89"/>
        <v>#N/A</v>
      </c>
      <c r="X263" s="227"/>
      <c r="Y263" s="9" t="e">
        <f t="shared" si="90"/>
        <v>#N/A</v>
      </c>
      <c r="Z263" s="9">
        <f t="shared" si="85"/>
        <v>0</v>
      </c>
      <c r="AA263" s="9" t="e">
        <f t="shared" si="91"/>
        <v>#N/A</v>
      </c>
      <c r="AB263" s="9" t="e">
        <f t="shared" si="86"/>
        <v>#N/A</v>
      </c>
      <c r="AC263" s="5"/>
      <c r="AD263" s="5"/>
      <c r="AE263" s="9"/>
      <c r="AF263" s="5"/>
      <c r="AG263" s="29"/>
      <c r="AH263" s="29"/>
    </row>
    <row r="264" spans="1:34" s="7" customFormat="1" ht="20.100000000000001" hidden="1" customHeight="1" x14ac:dyDescent="0.25">
      <c r="A264" s="86">
        <f t="shared" si="88"/>
        <v>226</v>
      </c>
      <c r="B264" s="264" t="s">
        <v>301</v>
      </c>
      <c r="C264" s="17" t="s">
        <v>630</v>
      </c>
      <c r="D264" s="5" t="str">
        <f>VLOOKUP(C264,' TH ĐG Trình HĐ'!$E$9:$AE$336,18,0)</f>
        <v>A4</v>
      </c>
      <c r="E264" s="5">
        <f>VLOOKUP($C264,' TH ĐG Trình HĐ'!$E$9:$AE$336,19,0)</f>
        <v>7</v>
      </c>
      <c r="F264" s="9" t="str">
        <f t="shared" si="87"/>
        <v>Không hoàn thành</v>
      </c>
      <c r="G264" s="82"/>
      <c r="H264" s="17"/>
      <c r="I264" s="19" t="e">
        <f>VLOOKUP(H264,Sheet1!$B$2:$C$12,2,TRUE)</f>
        <v>#N/A</v>
      </c>
      <c r="J264" s="5"/>
      <c r="K264" s="19" t="e">
        <f>VLOOKUP(J264,Sheet1!$B$2:$C$12,2,TRUE)</f>
        <v>#N/A</v>
      </c>
      <c r="L264" s="5"/>
      <c r="M264" s="19" t="e">
        <f>VLOOKUP(L264,Sheet1!$B$2:$C$12,2,TRUE)</f>
        <v>#N/A</v>
      </c>
      <c r="N264" s="5"/>
      <c r="O264" s="19" t="e">
        <f>VLOOKUP(N264,Sheet1!$B$2:$C$12,2,TRUE)</f>
        <v>#N/A</v>
      </c>
      <c r="P264" s="5"/>
      <c r="Q264" s="19" t="e">
        <f>VLOOKUP(P264,Sheet1!$B$2:$C$12,2,TRUE)</f>
        <v>#N/A</v>
      </c>
      <c r="R264" s="5" t="e">
        <f t="shared" si="77"/>
        <v>#N/A</v>
      </c>
      <c r="S264" s="226">
        <f t="shared" si="83"/>
        <v>0</v>
      </c>
      <c r="T264" s="9" t="e">
        <f t="shared" si="84"/>
        <v>#N/A</v>
      </c>
      <c r="U264" s="5" t="e">
        <f t="shared" si="78"/>
        <v>#N/A</v>
      </c>
      <c r="V264" s="226">
        <f t="shared" si="79"/>
        <v>0</v>
      </c>
      <c r="W264" s="9" t="e">
        <f t="shared" si="89"/>
        <v>#N/A</v>
      </c>
      <c r="X264" s="227"/>
      <c r="Y264" s="9" t="e">
        <f t="shared" si="90"/>
        <v>#N/A</v>
      </c>
      <c r="Z264" s="9">
        <f t="shared" si="85"/>
        <v>0</v>
      </c>
      <c r="AA264" s="9" t="e">
        <f t="shared" si="91"/>
        <v>#N/A</v>
      </c>
      <c r="AB264" s="9" t="e">
        <f t="shared" si="86"/>
        <v>#N/A</v>
      </c>
      <c r="AC264" s="5"/>
      <c r="AD264" s="5"/>
      <c r="AE264" s="9"/>
      <c r="AF264" s="5"/>
      <c r="AG264" s="29"/>
      <c r="AH264" s="29"/>
    </row>
    <row r="265" spans="1:34" s="7" customFormat="1" ht="20.100000000000001" hidden="1" customHeight="1" x14ac:dyDescent="0.25">
      <c r="A265" s="86">
        <f t="shared" si="88"/>
        <v>227</v>
      </c>
      <c r="B265" s="10" t="s">
        <v>307</v>
      </c>
      <c r="C265" s="17" t="s">
        <v>631</v>
      </c>
      <c r="D265" s="5" t="str">
        <f>VLOOKUP(C265,' TH ĐG Trình HĐ'!$E$9:$AE$336,18,0)</f>
        <v>A4</v>
      </c>
      <c r="E265" s="5">
        <f>VLOOKUP($C265,' TH ĐG Trình HĐ'!$E$9:$AE$336,19,0)</f>
        <v>7</v>
      </c>
      <c r="F265" s="9" t="str">
        <f t="shared" si="87"/>
        <v>Không hoàn thành</v>
      </c>
      <c r="G265" s="82"/>
      <c r="H265" s="17"/>
      <c r="I265" s="19" t="e">
        <f>VLOOKUP(H265,Sheet1!$B$2:$C$12,2,TRUE)</f>
        <v>#N/A</v>
      </c>
      <c r="J265" s="5"/>
      <c r="K265" s="19" t="e">
        <f>VLOOKUP(J265,Sheet1!$B$2:$C$12,2,TRUE)</f>
        <v>#N/A</v>
      </c>
      <c r="L265" s="5"/>
      <c r="M265" s="19" t="e">
        <f>VLOOKUP(L265,Sheet1!$B$2:$C$12,2,TRUE)</f>
        <v>#N/A</v>
      </c>
      <c r="N265" s="5"/>
      <c r="O265" s="19" t="e">
        <f>VLOOKUP(N265,Sheet1!$B$2:$C$12,2,TRUE)</f>
        <v>#N/A</v>
      </c>
      <c r="P265" s="5"/>
      <c r="Q265" s="19" t="e">
        <f>VLOOKUP(P265,Sheet1!$B$2:$C$12,2,TRUE)</f>
        <v>#N/A</v>
      </c>
      <c r="R265" s="5" t="e">
        <f t="shared" si="77"/>
        <v>#N/A</v>
      </c>
      <c r="S265" s="226">
        <f t="shared" si="83"/>
        <v>0</v>
      </c>
      <c r="T265" s="9" t="e">
        <f t="shared" si="84"/>
        <v>#N/A</v>
      </c>
      <c r="U265" s="5" t="e">
        <f t="shared" si="78"/>
        <v>#N/A</v>
      </c>
      <c r="V265" s="226">
        <f t="shared" si="79"/>
        <v>0</v>
      </c>
      <c r="W265" s="9" t="e">
        <f t="shared" si="89"/>
        <v>#N/A</v>
      </c>
      <c r="X265" s="227"/>
      <c r="Y265" s="9" t="e">
        <f t="shared" si="90"/>
        <v>#N/A</v>
      </c>
      <c r="Z265" s="9">
        <f t="shared" si="85"/>
        <v>0</v>
      </c>
      <c r="AA265" s="9" t="e">
        <f t="shared" si="91"/>
        <v>#N/A</v>
      </c>
      <c r="AB265" s="9" t="e">
        <f t="shared" si="86"/>
        <v>#N/A</v>
      </c>
      <c r="AC265" s="5"/>
      <c r="AD265" s="5"/>
      <c r="AE265" s="9"/>
      <c r="AF265" s="5"/>
      <c r="AG265" s="29"/>
      <c r="AH265" s="29"/>
    </row>
    <row r="266" spans="1:34" s="7" customFormat="1" ht="20.100000000000001" hidden="1" customHeight="1" x14ac:dyDescent="0.25">
      <c r="A266" s="86">
        <f t="shared" si="88"/>
        <v>228</v>
      </c>
      <c r="B266" s="10" t="s">
        <v>345</v>
      </c>
      <c r="C266" s="17" t="s">
        <v>632</v>
      </c>
      <c r="D266" s="5" t="str">
        <f>VLOOKUP(C266,' TH ĐG Trình HĐ'!$E$9:$AE$336,18,0)</f>
        <v>A4</v>
      </c>
      <c r="E266" s="5">
        <f>VLOOKUP($C266,' TH ĐG Trình HĐ'!$E$9:$AE$336,19,0)</f>
        <v>7</v>
      </c>
      <c r="F266" s="9" t="str">
        <f t="shared" si="87"/>
        <v>Không hoàn thành</v>
      </c>
      <c r="G266" s="10"/>
      <c r="H266" s="17"/>
      <c r="I266" s="19" t="e">
        <f>VLOOKUP(H266,Sheet1!$B$2:$C$12,2,TRUE)</f>
        <v>#N/A</v>
      </c>
      <c r="J266" s="5"/>
      <c r="K266" s="19" t="e">
        <f>VLOOKUP(J266,Sheet1!$B$2:$C$12,2,TRUE)</f>
        <v>#N/A</v>
      </c>
      <c r="L266" s="5"/>
      <c r="M266" s="19" t="e">
        <f>VLOOKUP(L266,Sheet1!$B$2:$C$12,2,TRUE)</f>
        <v>#N/A</v>
      </c>
      <c r="N266" s="5"/>
      <c r="O266" s="19" t="e">
        <f>VLOOKUP(N266,Sheet1!$B$2:$C$12,2,TRUE)</f>
        <v>#N/A</v>
      </c>
      <c r="P266" s="5"/>
      <c r="Q266" s="19" t="e">
        <f>VLOOKUP(P266,Sheet1!$B$2:$C$12,2,TRUE)</f>
        <v>#N/A</v>
      </c>
      <c r="R266" s="5" t="e">
        <f t="shared" si="77"/>
        <v>#N/A</v>
      </c>
      <c r="S266" s="226">
        <f t="shared" si="83"/>
        <v>0</v>
      </c>
      <c r="T266" s="9" t="e">
        <f t="shared" si="84"/>
        <v>#N/A</v>
      </c>
      <c r="U266" s="5" t="e">
        <f t="shared" si="78"/>
        <v>#N/A</v>
      </c>
      <c r="V266" s="226">
        <f t="shared" si="79"/>
        <v>0</v>
      </c>
      <c r="W266" s="9" t="e">
        <f t="shared" si="89"/>
        <v>#N/A</v>
      </c>
      <c r="X266" s="227"/>
      <c r="Y266" s="9" t="e">
        <f t="shared" si="90"/>
        <v>#N/A</v>
      </c>
      <c r="Z266" s="9">
        <f t="shared" si="85"/>
        <v>0</v>
      </c>
      <c r="AA266" s="9" t="e">
        <f t="shared" si="91"/>
        <v>#N/A</v>
      </c>
      <c r="AB266" s="9" t="e">
        <f t="shared" si="86"/>
        <v>#N/A</v>
      </c>
      <c r="AC266" s="5"/>
      <c r="AD266" s="5"/>
      <c r="AE266" s="9"/>
      <c r="AF266" s="5"/>
      <c r="AG266" s="26"/>
      <c r="AH266" s="26"/>
    </row>
    <row r="267" spans="1:34" s="7" customFormat="1" ht="20.100000000000001" hidden="1" customHeight="1" x14ac:dyDescent="0.25">
      <c r="A267" s="86">
        <f t="shared" si="88"/>
        <v>229</v>
      </c>
      <c r="B267" s="10" t="s">
        <v>347</v>
      </c>
      <c r="C267" s="17" t="s">
        <v>634</v>
      </c>
      <c r="D267" s="5" t="str">
        <f>VLOOKUP(C267,' TH ĐG Trình HĐ'!$E$9:$AE$336,18,0)</f>
        <v>A4</v>
      </c>
      <c r="E267" s="5">
        <f>VLOOKUP($C267,' TH ĐG Trình HĐ'!$E$9:$AE$336,19,0)</f>
        <v>7</v>
      </c>
      <c r="F267" s="9" t="str">
        <f t="shared" si="87"/>
        <v>Không hoàn thành</v>
      </c>
      <c r="G267" s="82"/>
      <c r="H267" s="17"/>
      <c r="I267" s="19" t="e">
        <f>VLOOKUP(H267,Sheet1!$B$2:$C$12,2,TRUE)</f>
        <v>#N/A</v>
      </c>
      <c r="J267" s="5"/>
      <c r="K267" s="19" t="e">
        <f>VLOOKUP(J267,Sheet1!$B$2:$C$12,2,TRUE)</f>
        <v>#N/A</v>
      </c>
      <c r="L267" s="5"/>
      <c r="M267" s="19" t="e">
        <f>VLOOKUP(L267,Sheet1!$B$2:$C$12,2,TRUE)</f>
        <v>#N/A</v>
      </c>
      <c r="N267" s="5"/>
      <c r="O267" s="19" t="e">
        <f>VLOOKUP(N267,Sheet1!$B$2:$C$12,2,TRUE)</f>
        <v>#N/A</v>
      </c>
      <c r="P267" s="5"/>
      <c r="Q267" s="19" t="e">
        <f>VLOOKUP(P267,Sheet1!$B$2:$C$12,2,TRUE)</f>
        <v>#N/A</v>
      </c>
      <c r="R267" s="5" t="e">
        <f t="shared" si="77"/>
        <v>#N/A</v>
      </c>
      <c r="S267" s="226">
        <f t="shared" si="83"/>
        <v>0</v>
      </c>
      <c r="T267" s="9" t="e">
        <f t="shared" si="84"/>
        <v>#N/A</v>
      </c>
      <c r="U267" s="5" t="e">
        <f t="shared" si="78"/>
        <v>#N/A</v>
      </c>
      <c r="V267" s="226">
        <f t="shared" si="79"/>
        <v>0</v>
      </c>
      <c r="W267" s="9" t="e">
        <f t="shared" si="89"/>
        <v>#N/A</v>
      </c>
      <c r="X267" s="227"/>
      <c r="Y267" s="9" t="e">
        <f t="shared" si="90"/>
        <v>#N/A</v>
      </c>
      <c r="Z267" s="9">
        <f t="shared" si="85"/>
        <v>0</v>
      </c>
      <c r="AA267" s="9" t="e">
        <f t="shared" si="91"/>
        <v>#N/A</v>
      </c>
      <c r="AB267" s="9" t="e">
        <f t="shared" si="86"/>
        <v>#N/A</v>
      </c>
      <c r="AC267" s="5"/>
      <c r="AD267" s="5"/>
      <c r="AE267" s="9"/>
      <c r="AF267" s="5"/>
      <c r="AG267" s="29"/>
      <c r="AH267" s="29"/>
    </row>
    <row r="268" spans="1:34" s="7" customFormat="1" ht="20.100000000000001" hidden="1" customHeight="1" x14ac:dyDescent="0.25">
      <c r="A268" s="86">
        <f t="shared" si="88"/>
        <v>230</v>
      </c>
      <c r="B268" s="10" t="s">
        <v>346</v>
      </c>
      <c r="C268" s="17" t="s">
        <v>633</v>
      </c>
      <c r="D268" s="5" t="str">
        <f>VLOOKUP(C268,' TH ĐG Trình HĐ'!$E$9:$AE$336,18,0)</f>
        <v>A4</v>
      </c>
      <c r="E268" s="5">
        <f>VLOOKUP($C268,' TH ĐG Trình HĐ'!$E$9:$AE$336,19,0)</f>
        <v>7</v>
      </c>
      <c r="F268" s="9" t="str">
        <f t="shared" si="87"/>
        <v>Không hoàn thành</v>
      </c>
      <c r="G268" s="269"/>
      <c r="H268" s="17"/>
      <c r="I268" s="19" t="e">
        <f>VLOOKUP(H268,Sheet1!$B$2:$C$12,2,TRUE)</f>
        <v>#N/A</v>
      </c>
      <c r="J268" s="5"/>
      <c r="K268" s="19" t="e">
        <f>VLOOKUP(J268,Sheet1!$B$2:$C$12,2,TRUE)</f>
        <v>#N/A</v>
      </c>
      <c r="L268" s="5"/>
      <c r="M268" s="19" t="e">
        <f>VLOOKUP(L268,Sheet1!$B$2:$C$12,2,TRUE)</f>
        <v>#N/A</v>
      </c>
      <c r="N268" s="5"/>
      <c r="O268" s="19" t="e">
        <f>VLOOKUP(N268,Sheet1!$B$2:$C$12,2,TRUE)</f>
        <v>#N/A</v>
      </c>
      <c r="P268" s="5"/>
      <c r="Q268" s="19" t="e">
        <f>VLOOKUP(P268,Sheet1!$B$2:$C$12,2,TRUE)</f>
        <v>#N/A</v>
      </c>
      <c r="R268" s="5" t="e">
        <f t="shared" si="77"/>
        <v>#N/A</v>
      </c>
      <c r="S268" s="226">
        <f t="shared" si="83"/>
        <v>0</v>
      </c>
      <c r="T268" s="9" t="e">
        <f t="shared" si="84"/>
        <v>#N/A</v>
      </c>
      <c r="U268" s="5" t="e">
        <f t="shared" si="78"/>
        <v>#N/A</v>
      </c>
      <c r="V268" s="226">
        <f t="shared" si="79"/>
        <v>0</v>
      </c>
      <c r="W268" s="9" t="e">
        <f t="shared" si="89"/>
        <v>#N/A</v>
      </c>
      <c r="X268" s="227"/>
      <c r="Y268" s="9" t="e">
        <f t="shared" si="90"/>
        <v>#N/A</v>
      </c>
      <c r="Z268" s="9">
        <f t="shared" si="85"/>
        <v>0</v>
      </c>
      <c r="AA268" s="9" t="e">
        <f t="shared" si="91"/>
        <v>#N/A</v>
      </c>
      <c r="AB268" s="9" t="e">
        <f t="shared" si="86"/>
        <v>#N/A</v>
      </c>
      <c r="AC268" s="5"/>
      <c r="AD268" s="5"/>
      <c r="AE268" s="9"/>
      <c r="AF268" s="5"/>
      <c r="AG268" s="29"/>
      <c r="AH268" s="29"/>
    </row>
    <row r="269" spans="1:34" s="7" customFormat="1" ht="20.100000000000001" hidden="1" customHeight="1" x14ac:dyDescent="0.25">
      <c r="A269" s="86">
        <f t="shared" si="88"/>
        <v>231</v>
      </c>
      <c r="B269" s="10" t="s">
        <v>727</v>
      </c>
      <c r="C269" s="17" t="s">
        <v>728</v>
      </c>
      <c r="D269" s="5" t="str">
        <f>VLOOKUP(C269,' TH ĐG Trình HĐ'!$E$9:$AE$336,18,0)</f>
        <v>A4</v>
      </c>
      <c r="E269" s="5">
        <f>VLOOKUP($C269,' TH ĐG Trình HĐ'!$E$9:$AE$336,19,0)</f>
        <v>7</v>
      </c>
      <c r="F269" s="9" t="str">
        <f t="shared" si="87"/>
        <v>Không hoàn thành</v>
      </c>
      <c r="G269" s="82"/>
      <c r="H269" s="17"/>
      <c r="I269" s="19" t="e">
        <f>VLOOKUP(H269,Sheet1!$B$2:$C$12,2,TRUE)</f>
        <v>#N/A</v>
      </c>
      <c r="J269" s="5"/>
      <c r="K269" s="19" t="e">
        <f>VLOOKUP(J269,Sheet1!$B$2:$C$12,2,TRUE)</f>
        <v>#N/A</v>
      </c>
      <c r="L269" s="5"/>
      <c r="M269" s="19" t="e">
        <f>VLOOKUP(L269,Sheet1!$B$2:$C$12,2,TRUE)</f>
        <v>#N/A</v>
      </c>
      <c r="N269" s="5"/>
      <c r="O269" s="19" t="e">
        <f>VLOOKUP(N269,Sheet1!$B$2:$C$12,2,TRUE)</f>
        <v>#N/A</v>
      </c>
      <c r="P269" s="5"/>
      <c r="Q269" s="19" t="e">
        <f>VLOOKUP(P269,Sheet1!$B$2:$C$12,2,TRUE)</f>
        <v>#N/A</v>
      </c>
      <c r="R269" s="5" t="e">
        <f t="shared" si="77"/>
        <v>#N/A</v>
      </c>
      <c r="S269" s="226">
        <f t="shared" si="83"/>
        <v>0</v>
      </c>
      <c r="T269" s="9" t="e">
        <f t="shared" si="84"/>
        <v>#N/A</v>
      </c>
      <c r="U269" s="5" t="e">
        <f t="shared" si="78"/>
        <v>#N/A</v>
      </c>
      <c r="V269" s="226">
        <f t="shared" si="79"/>
        <v>0</v>
      </c>
      <c r="W269" s="9" t="e">
        <f t="shared" si="89"/>
        <v>#N/A</v>
      </c>
      <c r="X269" s="227"/>
      <c r="Y269" s="9" t="e">
        <f t="shared" si="90"/>
        <v>#N/A</v>
      </c>
      <c r="Z269" s="9">
        <f t="shared" si="85"/>
        <v>0</v>
      </c>
      <c r="AA269" s="9" t="e">
        <f t="shared" si="91"/>
        <v>#N/A</v>
      </c>
      <c r="AB269" s="9" t="e">
        <f t="shared" si="86"/>
        <v>#N/A</v>
      </c>
      <c r="AC269" s="5"/>
      <c r="AD269" s="5"/>
      <c r="AE269" s="9"/>
      <c r="AF269" s="5"/>
      <c r="AG269" s="29"/>
      <c r="AH269" s="29"/>
    </row>
    <row r="270" spans="1:34" s="7" customFormat="1" ht="20.100000000000001" hidden="1" customHeight="1" x14ac:dyDescent="0.25">
      <c r="A270" s="86">
        <f t="shared" si="88"/>
        <v>232</v>
      </c>
      <c r="B270" s="80" t="s">
        <v>794</v>
      </c>
      <c r="C270" s="117" t="s">
        <v>795</v>
      </c>
      <c r="D270" s="5" t="str">
        <f>VLOOKUP(C270,' TH ĐG Trình HĐ'!$E$9:$AE$336,18,0)</f>
        <v>A4</v>
      </c>
      <c r="E270" s="5">
        <f>VLOOKUP($C270,' TH ĐG Trình HĐ'!$E$9:$AE$336,19,0)</f>
        <v>7</v>
      </c>
      <c r="F270" s="9" t="str">
        <f t="shared" si="87"/>
        <v>Không hoàn thành</v>
      </c>
      <c r="G270" s="82"/>
      <c r="H270" s="17"/>
      <c r="I270" s="19" t="e">
        <f>VLOOKUP(H270,Sheet1!$B$2:$C$12,2,TRUE)</f>
        <v>#N/A</v>
      </c>
      <c r="J270" s="5"/>
      <c r="K270" s="19" t="e">
        <f>VLOOKUP(J270,Sheet1!$B$2:$C$12,2,TRUE)</f>
        <v>#N/A</v>
      </c>
      <c r="L270" s="5"/>
      <c r="M270" s="19" t="e">
        <f>VLOOKUP(L270,Sheet1!$B$2:$C$12,2,TRUE)</f>
        <v>#N/A</v>
      </c>
      <c r="N270" s="5"/>
      <c r="O270" s="19" t="e">
        <f>VLOOKUP(N270,Sheet1!$B$2:$C$12,2,TRUE)</f>
        <v>#N/A</v>
      </c>
      <c r="P270" s="5"/>
      <c r="Q270" s="19" t="e">
        <f>VLOOKUP(P270,Sheet1!$B$2:$C$12,2,TRUE)</f>
        <v>#N/A</v>
      </c>
      <c r="R270" s="5" t="e">
        <f t="shared" si="77"/>
        <v>#N/A</v>
      </c>
      <c r="S270" s="226">
        <f t="shared" si="83"/>
        <v>0</v>
      </c>
      <c r="T270" s="9" t="e">
        <f t="shared" si="84"/>
        <v>#N/A</v>
      </c>
      <c r="U270" s="5" t="e">
        <f t="shared" si="78"/>
        <v>#N/A</v>
      </c>
      <c r="V270" s="226">
        <f t="shared" si="79"/>
        <v>0</v>
      </c>
      <c r="W270" s="9" t="e">
        <f t="shared" si="89"/>
        <v>#N/A</v>
      </c>
      <c r="X270" s="227"/>
      <c r="Y270" s="9" t="e">
        <f t="shared" si="90"/>
        <v>#N/A</v>
      </c>
      <c r="Z270" s="9">
        <f t="shared" si="85"/>
        <v>0</v>
      </c>
      <c r="AA270" s="9" t="e">
        <f t="shared" si="91"/>
        <v>#N/A</v>
      </c>
      <c r="AB270" s="9" t="e">
        <f t="shared" si="86"/>
        <v>#N/A</v>
      </c>
      <c r="AC270" s="5"/>
      <c r="AD270" s="5"/>
      <c r="AE270" s="9"/>
      <c r="AF270" s="5"/>
      <c r="AG270" s="29"/>
      <c r="AH270" s="29"/>
    </row>
    <row r="271" spans="1:34" s="7" customFormat="1" ht="20.100000000000001" hidden="1" customHeight="1" x14ac:dyDescent="0.25">
      <c r="A271" s="86">
        <f t="shared" si="88"/>
        <v>233</v>
      </c>
      <c r="B271" s="10" t="s">
        <v>804</v>
      </c>
      <c r="C271" s="17" t="s">
        <v>820</v>
      </c>
      <c r="D271" s="5" t="str">
        <f>VLOOKUP(C271,' TH ĐG Trình HĐ'!$E$9:$AE$336,18,0)</f>
        <v>A4</v>
      </c>
      <c r="E271" s="5">
        <f>VLOOKUP($C271,' TH ĐG Trình HĐ'!$E$9:$AE$336,19,0)</f>
        <v>7</v>
      </c>
      <c r="F271" s="9" t="str">
        <f t="shared" si="87"/>
        <v>Không hoàn thành</v>
      </c>
      <c r="G271" s="488" t="s">
        <v>1085</v>
      </c>
      <c r="H271" s="17"/>
      <c r="I271" s="19" t="e">
        <f>VLOOKUP(H271,Sheet1!$B$2:$C$12,2,TRUE)</f>
        <v>#N/A</v>
      </c>
      <c r="J271" s="5"/>
      <c r="K271" s="19" t="e">
        <f>VLOOKUP(J271,Sheet1!$B$2:$C$12,2,TRUE)</f>
        <v>#N/A</v>
      </c>
      <c r="L271" s="5"/>
      <c r="M271" s="19" t="e">
        <f>VLOOKUP(L271,Sheet1!$B$2:$C$12,2,TRUE)</f>
        <v>#N/A</v>
      </c>
      <c r="N271" s="5"/>
      <c r="O271" s="19" t="e">
        <f>VLOOKUP(N271,Sheet1!$B$2:$C$12,2,TRUE)</f>
        <v>#N/A</v>
      </c>
      <c r="P271" s="5"/>
      <c r="Q271" s="19" t="e">
        <f>VLOOKUP(P271,Sheet1!$B$2:$C$12,2,TRUE)</f>
        <v>#N/A</v>
      </c>
      <c r="R271" s="5" t="e">
        <f t="shared" si="77"/>
        <v>#N/A</v>
      </c>
      <c r="S271" s="226">
        <f t="shared" si="83"/>
        <v>0</v>
      </c>
      <c r="T271" s="9" t="e">
        <f t="shared" si="84"/>
        <v>#N/A</v>
      </c>
      <c r="U271" s="5" t="e">
        <f t="shared" si="78"/>
        <v>#N/A</v>
      </c>
      <c r="V271" s="226">
        <f t="shared" si="79"/>
        <v>0</v>
      </c>
      <c r="W271" s="9" t="e">
        <f t="shared" si="89"/>
        <v>#N/A</v>
      </c>
      <c r="X271" s="227"/>
      <c r="Y271" s="9" t="e">
        <f t="shared" si="90"/>
        <v>#N/A</v>
      </c>
      <c r="Z271" s="9">
        <f t="shared" si="85"/>
        <v>0</v>
      </c>
      <c r="AA271" s="9" t="e">
        <f t="shared" si="91"/>
        <v>#N/A</v>
      </c>
      <c r="AB271" s="9" t="e">
        <f t="shared" si="86"/>
        <v>#N/A</v>
      </c>
      <c r="AC271" s="5"/>
      <c r="AD271" s="5"/>
      <c r="AE271" s="9"/>
      <c r="AF271" s="5"/>
      <c r="AG271" s="29"/>
      <c r="AH271" s="29"/>
    </row>
    <row r="272" spans="1:34" s="7" customFormat="1" ht="39.75" customHeight="1" x14ac:dyDescent="0.25">
      <c r="A272" s="86">
        <f t="shared" si="88"/>
        <v>234</v>
      </c>
      <c r="B272" s="80" t="s">
        <v>1045</v>
      </c>
      <c r="C272" s="263" t="s">
        <v>1046</v>
      </c>
      <c r="D272" s="5" t="str">
        <f>VLOOKUP(C272,' TH ĐG Trình HĐ'!$E$9:$AE$336,18,0)</f>
        <v>A4</v>
      </c>
      <c r="E272" s="5">
        <f>VLOOKUP($C272,' TH ĐG Trình HĐ'!$E$9:$AE$336,19,0)</f>
        <v>7</v>
      </c>
      <c r="F272" s="9" t="str">
        <f t="shared" si="87"/>
        <v>Không hoàn thành</v>
      </c>
      <c r="G272" s="488" t="s">
        <v>1070</v>
      </c>
      <c r="H272" s="19"/>
      <c r="I272" s="19"/>
      <c r="J272" s="5"/>
      <c r="K272" s="19"/>
      <c r="L272" s="5"/>
      <c r="M272" s="19"/>
      <c r="N272" s="5"/>
      <c r="O272" s="19"/>
      <c r="P272" s="5"/>
      <c r="Q272" s="19"/>
      <c r="R272" s="5"/>
      <c r="S272" s="226"/>
      <c r="T272" s="9"/>
      <c r="U272" s="5"/>
      <c r="V272" s="226"/>
      <c r="W272" s="9"/>
      <c r="X272" s="227"/>
      <c r="Y272" s="9"/>
      <c r="Z272" s="9"/>
      <c r="AA272" s="9"/>
      <c r="AB272" s="9"/>
      <c r="AC272" s="16"/>
      <c r="AD272" s="16"/>
      <c r="AE272" s="9"/>
      <c r="AF272" s="5"/>
      <c r="AG272" s="26"/>
      <c r="AH272" s="25"/>
    </row>
    <row r="273" spans="1:34" s="7" customFormat="1" ht="20.100000000000001" hidden="1" customHeight="1" x14ac:dyDescent="0.25">
      <c r="A273" s="448" t="s">
        <v>861</v>
      </c>
      <c r="B273" s="449" t="s">
        <v>862</v>
      </c>
      <c r="C273" s="448"/>
      <c r="D273" s="5"/>
      <c r="E273" s="226"/>
      <c r="F273" s="450">
        <f>COUNTA($F$274:$F$274)</f>
        <v>1</v>
      </c>
      <c r="G273" s="451" t="str">
        <f xml:space="preserve"> (COUNTIF($F$274:$F$274, "Hoàn thành xuất sắc nhiệm vụ") &amp; " Xuất sắc")</f>
        <v>0 Xuất sắc</v>
      </c>
      <c r="H273" s="19"/>
      <c r="I273" s="19" t="e">
        <f>VLOOKUP(H273,Sheet1!$B$2:$C$12,2,TRUE)</f>
        <v>#N/A</v>
      </c>
      <c r="J273" s="5"/>
      <c r="K273" s="19" t="e">
        <f>VLOOKUP(J273,Sheet1!$B$2:$C$12,2,TRUE)</f>
        <v>#N/A</v>
      </c>
      <c r="L273" s="5"/>
      <c r="M273" s="19" t="e">
        <f>VLOOKUP(L273,Sheet1!$B$2:$C$12,2,TRUE)</f>
        <v>#N/A</v>
      </c>
      <c r="N273" s="5"/>
      <c r="O273" s="19" t="e">
        <f>VLOOKUP(N273,Sheet1!$B$2:$C$12,2,TRUE)</f>
        <v>#N/A</v>
      </c>
      <c r="P273" s="5"/>
      <c r="Q273" s="19" t="e">
        <f>VLOOKUP(P273,Sheet1!$B$2:$C$12,2,TRUE)</f>
        <v>#N/A</v>
      </c>
      <c r="R273" s="5" t="e">
        <f t="shared" si="77"/>
        <v>#N/A</v>
      </c>
      <c r="S273" s="226">
        <f t="shared" si="83"/>
        <v>0</v>
      </c>
      <c r="T273" s="9" t="e">
        <f t="shared" si="84"/>
        <v>#N/A</v>
      </c>
      <c r="U273" s="5" t="e">
        <f t="shared" si="78"/>
        <v>#N/A</v>
      </c>
      <c r="V273" s="226">
        <f t="shared" si="79"/>
        <v>0</v>
      </c>
      <c r="W273" s="9" t="e">
        <f t="shared" si="89"/>
        <v>#N/A</v>
      </c>
      <c r="X273" s="227"/>
      <c r="Y273" s="9" t="e">
        <f t="shared" si="90"/>
        <v>#N/A</v>
      </c>
      <c r="Z273" s="9">
        <f t="shared" si="85"/>
        <v>0</v>
      </c>
      <c r="AA273" s="9" t="e">
        <f t="shared" si="91"/>
        <v>#N/A</v>
      </c>
      <c r="AB273" s="9" t="e">
        <f t="shared" si="86"/>
        <v>#N/A</v>
      </c>
      <c r="AC273" s="5"/>
      <c r="AD273" s="5"/>
      <c r="AE273" s="9"/>
      <c r="AF273" s="5"/>
      <c r="AG273" s="25"/>
      <c r="AH273" s="25"/>
    </row>
    <row r="274" spans="1:34" s="7" customFormat="1" ht="20.100000000000001" hidden="1" customHeight="1" x14ac:dyDescent="0.25">
      <c r="A274" s="86">
        <f>A272+1</f>
        <v>235</v>
      </c>
      <c r="B274" s="10" t="s">
        <v>356</v>
      </c>
      <c r="C274" s="17" t="s">
        <v>635</v>
      </c>
      <c r="D274" s="5" t="str">
        <f>VLOOKUP(C274,' TH ĐG Trình HĐ'!$E$9:$AE$336,18,0)</f>
        <v>A1</v>
      </c>
      <c r="E274" s="5">
        <f>VLOOKUP($C274,' TH ĐG Trình HĐ'!$E$9:$AE$336,19,0)</f>
        <v>10</v>
      </c>
      <c r="F274" s="9" t="str">
        <f t="shared" si="87"/>
        <v>Không hoàn thành</v>
      </c>
      <c r="G274" s="82"/>
      <c r="H274" s="17"/>
      <c r="I274" s="19" t="e">
        <f>VLOOKUP(H274,Sheet1!$B$2:$C$12,2,TRUE)</f>
        <v>#N/A</v>
      </c>
      <c r="J274" s="5"/>
      <c r="K274" s="19" t="e">
        <f>VLOOKUP(J274,Sheet1!$B$2:$C$12,2,TRUE)</f>
        <v>#N/A</v>
      </c>
      <c r="L274" s="5"/>
      <c r="M274" s="19" t="e">
        <f>VLOOKUP(L274,Sheet1!$B$2:$C$12,2,TRUE)</f>
        <v>#N/A</v>
      </c>
      <c r="N274" s="5"/>
      <c r="O274" s="19" t="e">
        <f>VLOOKUP(N274,Sheet1!$B$2:$C$12,2,TRUE)</f>
        <v>#N/A</v>
      </c>
      <c r="P274" s="5"/>
      <c r="Q274" s="19" t="e">
        <f>VLOOKUP(P274,Sheet1!$B$2:$C$12,2,TRUE)</f>
        <v>#N/A</v>
      </c>
      <c r="R274" s="5" t="e">
        <f t="shared" si="77"/>
        <v>#N/A</v>
      </c>
      <c r="S274" s="226">
        <f t="shared" si="83"/>
        <v>0</v>
      </c>
      <c r="T274" s="9" t="e">
        <f t="shared" si="84"/>
        <v>#N/A</v>
      </c>
      <c r="U274" s="5" t="e">
        <f t="shared" si="78"/>
        <v>#N/A</v>
      </c>
      <c r="V274" s="226">
        <f t="shared" si="79"/>
        <v>0</v>
      </c>
      <c r="W274" s="9" t="e">
        <f t="shared" si="89"/>
        <v>#N/A</v>
      </c>
      <c r="X274" s="227"/>
      <c r="Y274" s="9" t="e">
        <f t="shared" si="90"/>
        <v>#N/A</v>
      </c>
      <c r="Z274" s="9">
        <f t="shared" si="85"/>
        <v>0</v>
      </c>
      <c r="AA274" s="9" t="e">
        <f t="shared" si="91"/>
        <v>#N/A</v>
      </c>
      <c r="AB274" s="9" t="e">
        <f t="shared" si="86"/>
        <v>#N/A</v>
      </c>
      <c r="AC274" s="5"/>
      <c r="AD274" s="5"/>
      <c r="AE274" s="9"/>
      <c r="AF274" s="5"/>
      <c r="AG274" s="29"/>
      <c r="AH274" s="29"/>
    </row>
    <row r="275" spans="1:34" s="7" customFormat="1" ht="22.5" customHeight="1" x14ac:dyDescent="0.25">
      <c r="A275" s="453" t="s">
        <v>918</v>
      </c>
      <c r="B275" s="454" t="s">
        <v>919</v>
      </c>
      <c r="C275" s="455"/>
      <c r="D275" s="455"/>
      <c r="E275" s="456"/>
      <c r="F275" s="457">
        <f>COUNTA($F$277:$F$307)</f>
        <v>31</v>
      </c>
      <c r="G275" s="458" t="str">
        <f xml:space="preserve"> (COUNTIF($F$277:$F$307, "Hoàn thành xuất sắc nhiệm vụ") &amp; " Xuất sắc") &amp;" + "&amp; (COUNTIF($F$277:$F$307, "Hoàn thành tốt nhiệm vụ") &amp; " Tốt")</f>
        <v>0 Xuất sắc + 0 Tốt</v>
      </c>
      <c r="H275" s="224"/>
      <c r="I275" s="8"/>
      <c r="J275" s="224"/>
      <c r="K275" s="8"/>
      <c r="L275" s="224"/>
      <c r="M275" s="8"/>
      <c r="N275" s="224"/>
      <c r="O275" s="8"/>
      <c r="P275" s="224"/>
      <c r="Q275" s="8"/>
      <c r="R275" s="224"/>
      <c r="S275" s="277"/>
      <c r="T275" s="224"/>
      <c r="U275" s="224"/>
      <c r="V275" s="277"/>
      <c r="W275" s="224"/>
      <c r="X275" s="225"/>
      <c r="Y275" s="8"/>
      <c r="Z275" s="224"/>
      <c r="AA275" s="8"/>
      <c r="AB275" s="224"/>
      <c r="AC275" s="8"/>
      <c r="AD275" s="224"/>
      <c r="AE275" s="8"/>
      <c r="AF275" s="224"/>
      <c r="AG275" s="43"/>
      <c r="AH275" s="43"/>
    </row>
    <row r="276" spans="1:34" s="7" customFormat="1" ht="20.100000000000001" hidden="1" customHeight="1" x14ac:dyDescent="0.25">
      <c r="A276" s="448" t="s">
        <v>859</v>
      </c>
      <c r="B276" s="449" t="s">
        <v>860</v>
      </c>
      <c r="C276" s="448"/>
      <c r="D276" s="5"/>
      <c r="E276" s="226"/>
      <c r="F276" s="450"/>
      <c r="G276" s="451"/>
      <c r="H276" s="19"/>
      <c r="I276" s="19" t="e">
        <f>VLOOKUP(H276,Sheet1!$B$2:$C$12,2,TRUE)</f>
        <v>#N/A</v>
      </c>
      <c r="J276" s="5"/>
      <c r="K276" s="19" t="e">
        <f>VLOOKUP(J276,Sheet1!$B$2:$C$12,2,TRUE)</f>
        <v>#N/A</v>
      </c>
      <c r="L276" s="5"/>
      <c r="M276" s="19" t="e">
        <f>VLOOKUP(L276,Sheet1!$B$2:$C$12,2,TRUE)</f>
        <v>#N/A</v>
      </c>
      <c r="N276" s="5"/>
      <c r="O276" s="19" t="e">
        <f>VLOOKUP(N276,Sheet1!$B$2:$C$12,2,TRUE)</f>
        <v>#N/A</v>
      </c>
      <c r="P276" s="5"/>
      <c r="Q276" s="19" t="e">
        <f>VLOOKUP(P276,Sheet1!$B$2:$C$12,2,TRUE)</f>
        <v>#N/A</v>
      </c>
      <c r="R276" s="5" t="e">
        <f t="shared" si="77"/>
        <v>#N/A</v>
      </c>
      <c r="S276" s="226">
        <f t="shared" si="83"/>
        <v>0</v>
      </c>
      <c r="T276" s="9" t="e">
        <f t="shared" si="84"/>
        <v>#N/A</v>
      </c>
      <c r="U276" s="5" t="e">
        <f t="shared" si="78"/>
        <v>#N/A</v>
      </c>
      <c r="V276" s="226">
        <f t="shared" si="79"/>
        <v>0</v>
      </c>
      <c r="W276" s="9" t="e">
        <f t="shared" si="89"/>
        <v>#N/A</v>
      </c>
      <c r="X276" s="227"/>
      <c r="Y276" s="9" t="e">
        <f t="shared" si="90"/>
        <v>#N/A</v>
      </c>
      <c r="Z276" s="9">
        <f t="shared" ref="Z276:Z304" si="92">COUNTIF(D276:O276,"D")*1</f>
        <v>0</v>
      </c>
      <c r="AA276" s="9" t="e">
        <f t="shared" si="91"/>
        <v>#N/A</v>
      </c>
      <c r="AB276" s="9" t="e">
        <f t="shared" si="86"/>
        <v>#N/A</v>
      </c>
      <c r="AC276" s="5"/>
      <c r="AD276" s="5"/>
      <c r="AE276" s="9"/>
      <c r="AF276" s="5"/>
      <c r="AG276" s="25"/>
      <c r="AH276" s="25"/>
    </row>
    <row r="277" spans="1:34" s="7" customFormat="1" ht="20.100000000000001" hidden="1" customHeight="1" x14ac:dyDescent="0.25">
      <c r="A277" s="86">
        <f>A274+1</f>
        <v>236</v>
      </c>
      <c r="B277" s="77" t="s">
        <v>169</v>
      </c>
      <c r="C277" s="263" t="s">
        <v>636</v>
      </c>
      <c r="D277" s="5" t="str">
        <f>VLOOKUP(C277,' TH ĐG Trình HĐ'!$E$9:$AE$336,18,0)</f>
        <v>A1</v>
      </c>
      <c r="E277" s="5">
        <f>VLOOKUP($C277,' TH ĐG Trình HĐ'!$E$9:$AE$336,19,0)</f>
        <v>10</v>
      </c>
      <c r="F277" s="9" t="str">
        <f t="shared" ref="F277:F305" si="93">IF(E277&gt;=3,"Không hoàn thành",IF(AND($D277&gt;=8,$D277&lt;=10,E277=0),"Hoàn thành xuất sắc nhiệm vụ",IF(AND($D277&gt;=8,$D277&lt;=10,E277=1),"Hoàn thành tốt nhiệm vụ",IF(AND($D277&gt;=8,$D277&lt;=10,E277=2),"Hoàn thành nhiệm vụ",IF(AND($D277&gt;6,$D277&lt;8,E277&lt;=1),"Hoàn thành tốt nhiệm vụ",IF(AND($D277&gt;6,$D277&lt;8,E277=2),"Hoàn thành nhiệm vụ",IF(AND($D277&gt;=5,$D277&lt;=6,E277&lt;=2),"Hoàn thành",IF(AND($D277&lt;5,E277&gt;3),"Không hoàn thành",""))))))))</f>
        <v>Không hoàn thành</v>
      </c>
      <c r="G277" s="82"/>
      <c r="H277" s="17"/>
      <c r="I277" s="19" t="e">
        <f>VLOOKUP(H277,Sheet1!$B$2:$C$12,2,TRUE)</f>
        <v>#N/A</v>
      </c>
      <c r="J277" s="5"/>
      <c r="K277" s="19" t="e">
        <f>VLOOKUP(J277,Sheet1!$B$2:$C$12,2,TRUE)</f>
        <v>#N/A</v>
      </c>
      <c r="L277" s="5"/>
      <c r="M277" s="19" t="e">
        <f>VLOOKUP(L277,Sheet1!$B$2:$C$12,2,TRUE)</f>
        <v>#N/A</v>
      </c>
      <c r="N277" s="5"/>
      <c r="O277" s="19" t="e">
        <f>VLOOKUP(N277,Sheet1!$B$2:$C$12,2,TRUE)</f>
        <v>#N/A</v>
      </c>
      <c r="P277" s="5"/>
      <c r="Q277" s="19" t="e">
        <f>VLOOKUP(P277,Sheet1!$B$2:$C$12,2,TRUE)</f>
        <v>#N/A</v>
      </c>
      <c r="R277" s="5" t="e">
        <f t="shared" ref="R277:R391" si="94">ROUND(AVERAGE(I277,K277,M277,O277),2)</f>
        <v>#N/A</v>
      </c>
      <c r="S277" s="226">
        <f t="shared" si="83"/>
        <v>0</v>
      </c>
      <c r="T277" s="9" t="e">
        <f t="shared" si="84"/>
        <v>#N/A</v>
      </c>
      <c r="U277" s="5" t="e">
        <f t="shared" ref="U277:U391" si="95">ROUND(AVERAGE(I277,K277,M277,O277,Q277),2)</f>
        <v>#N/A</v>
      </c>
      <c r="V277" s="226">
        <f t="shared" ref="V277:V391" si="96">COUNTIF(H277:Q277,"C*")*1+COUNTIF(H277:Q277,"D")*2+COUNTIF(H277:Q277,"E")*3</f>
        <v>0</v>
      </c>
      <c r="W277" s="9" t="e">
        <f t="shared" si="89"/>
        <v>#N/A</v>
      </c>
      <c r="X277" s="227"/>
      <c r="Y277" s="9" t="e">
        <f t="shared" si="90"/>
        <v>#N/A</v>
      </c>
      <c r="Z277" s="9">
        <f t="shared" si="92"/>
        <v>0</v>
      </c>
      <c r="AA277" s="9" t="e">
        <f t="shared" si="91"/>
        <v>#N/A</v>
      </c>
      <c r="AB277" s="9" t="e">
        <f t="shared" si="86"/>
        <v>#N/A</v>
      </c>
      <c r="AC277" s="5"/>
      <c r="AD277" s="5"/>
      <c r="AE277" s="9"/>
      <c r="AF277" s="5"/>
      <c r="AG277" s="29"/>
      <c r="AH277" s="29"/>
    </row>
    <row r="278" spans="1:34" s="7" customFormat="1" ht="20.100000000000001" hidden="1" customHeight="1" x14ac:dyDescent="0.25">
      <c r="A278" s="86">
        <f>A277+1</f>
        <v>237</v>
      </c>
      <c r="B278" s="77" t="s">
        <v>180</v>
      </c>
      <c r="C278" s="263" t="s">
        <v>638</v>
      </c>
      <c r="D278" s="5" t="str">
        <f>VLOOKUP(C278,' TH ĐG Trình HĐ'!$E$9:$AE$336,18,0)</f>
        <v>A1</v>
      </c>
      <c r="E278" s="5">
        <f>VLOOKUP($C278,' TH ĐG Trình HĐ'!$E$9:$AE$336,19,0)</f>
        <v>10</v>
      </c>
      <c r="F278" s="9" t="str">
        <f t="shared" si="93"/>
        <v>Không hoàn thành</v>
      </c>
      <c r="G278" s="17"/>
      <c r="H278" s="17"/>
      <c r="I278" s="19" t="e">
        <f>VLOOKUP(H278,Sheet1!$B$2:$C$12,2,TRUE)</f>
        <v>#N/A</v>
      </c>
      <c r="J278" s="5"/>
      <c r="K278" s="19" t="e">
        <f>VLOOKUP(J278,Sheet1!$B$2:$C$12,2,TRUE)</f>
        <v>#N/A</v>
      </c>
      <c r="L278" s="5"/>
      <c r="M278" s="19" t="e">
        <f>VLOOKUP(L278,Sheet1!$B$2:$C$12,2,TRUE)</f>
        <v>#N/A</v>
      </c>
      <c r="N278" s="5"/>
      <c r="O278" s="19" t="e">
        <f>VLOOKUP(N278,Sheet1!$B$2:$C$12,2,TRUE)</f>
        <v>#N/A</v>
      </c>
      <c r="P278" s="5"/>
      <c r="Q278" s="19" t="e">
        <f>VLOOKUP(P278,Sheet1!$B$2:$C$12,2,TRUE)</f>
        <v>#N/A</v>
      </c>
      <c r="R278" s="5" t="e">
        <f t="shared" si="94"/>
        <v>#N/A</v>
      </c>
      <c r="S278" s="226">
        <f t="shared" si="83"/>
        <v>0</v>
      </c>
      <c r="T278" s="9" t="e">
        <f t="shared" si="84"/>
        <v>#N/A</v>
      </c>
      <c r="U278" s="5" t="e">
        <f t="shared" si="95"/>
        <v>#N/A</v>
      </c>
      <c r="V278" s="226">
        <f t="shared" si="96"/>
        <v>0</v>
      </c>
      <c r="W278" s="9" t="e">
        <f t="shared" si="89"/>
        <v>#N/A</v>
      </c>
      <c r="X278" s="227"/>
      <c r="Y278" s="9" t="e">
        <f t="shared" si="90"/>
        <v>#N/A</v>
      </c>
      <c r="Z278" s="9">
        <f t="shared" si="92"/>
        <v>0</v>
      </c>
      <c r="AA278" s="9" t="e">
        <f t="shared" si="91"/>
        <v>#N/A</v>
      </c>
      <c r="AB278" s="9" t="e">
        <f t="shared" si="86"/>
        <v>#N/A</v>
      </c>
      <c r="AC278" s="5"/>
      <c r="AD278" s="5"/>
      <c r="AE278" s="9"/>
      <c r="AF278" s="5"/>
      <c r="AG278" s="31"/>
      <c r="AH278" s="31"/>
    </row>
    <row r="279" spans="1:34" s="7" customFormat="1" ht="20.100000000000001" hidden="1" customHeight="1" x14ac:dyDescent="0.25">
      <c r="A279" s="86">
        <f t="shared" ref="A279:A307" si="97">A278+1</f>
        <v>238</v>
      </c>
      <c r="B279" s="77" t="s">
        <v>71</v>
      </c>
      <c r="C279" s="263" t="s">
        <v>637</v>
      </c>
      <c r="D279" s="5" t="str">
        <f>VLOOKUP(C279,' TH ĐG Trình HĐ'!$E$9:$AE$336,18,0)</f>
        <v>A2</v>
      </c>
      <c r="E279" s="5">
        <f>VLOOKUP($C279,' TH ĐG Trình HĐ'!$E$9:$AE$336,19,0)</f>
        <v>9</v>
      </c>
      <c r="F279" s="9" t="str">
        <f t="shared" si="93"/>
        <v>Không hoàn thành</v>
      </c>
      <c r="G279" s="10"/>
      <c r="H279" s="17"/>
      <c r="I279" s="19" t="e">
        <f>VLOOKUP(H279,Sheet1!$B$2:$C$12,2,TRUE)</f>
        <v>#N/A</v>
      </c>
      <c r="J279" s="5"/>
      <c r="K279" s="19" t="e">
        <f>VLOOKUP(J279,Sheet1!$B$2:$C$12,2,TRUE)</f>
        <v>#N/A</v>
      </c>
      <c r="L279" s="5"/>
      <c r="M279" s="19" t="e">
        <f>VLOOKUP(L279,Sheet1!$B$2:$C$12,2,TRUE)</f>
        <v>#N/A</v>
      </c>
      <c r="N279" s="5"/>
      <c r="O279" s="19" t="e">
        <f>VLOOKUP(N279,Sheet1!$B$2:$C$12,2,TRUE)</f>
        <v>#N/A</v>
      </c>
      <c r="P279" s="5"/>
      <c r="Q279" s="19" t="e">
        <f>VLOOKUP(P279,Sheet1!$B$2:$C$12,2,TRUE)</f>
        <v>#N/A</v>
      </c>
      <c r="R279" s="5" t="e">
        <f t="shared" si="94"/>
        <v>#N/A</v>
      </c>
      <c r="S279" s="226">
        <f t="shared" si="83"/>
        <v>0</v>
      </c>
      <c r="T279" s="9" t="e">
        <f t="shared" si="84"/>
        <v>#N/A</v>
      </c>
      <c r="U279" s="5" t="e">
        <f t="shared" si="95"/>
        <v>#N/A</v>
      </c>
      <c r="V279" s="226">
        <f t="shared" si="96"/>
        <v>0</v>
      </c>
      <c r="W279" s="9" t="e">
        <f t="shared" si="89"/>
        <v>#N/A</v>
      </c>
      <c r="X279" s="227"/>
      <c r="Y279" s="9" t="e">
        <f t="shared" si="90"/>
        <v>#N/A</v>
      </c>
      <c r="Z279" s="9">
        <f t="shared" si="92"/>
        <v>0</v>
      </c>
      <c r="AA279" s="9" t="e">
        <f t="shared" si="91"/>
        <v>#N/A</v>
      </c>
      <c r="AB279" s="9" t="e">
        <f t="shared" si="86"/>
        <v>#N/A</v>
      </c>
      <c r="AC279" s="5"/>
      <c r="AD279" s="5"/>
      <c r="AE279" s="9"/>
      <c r="AF279" s="5"/>
      <c r="AG279" s="25"/>
      <c r="AH279" s="25"/>
    </row>
    <row r="280" spans="1:34" s="7" customFormat="1" ht="20.100000000000001" hidden="1" customHeight="1" x14ac:dyDescent="0.25">
      <c r="A280" s="86">
        <f t="shared" si="97"/>
        <v>239</v>
      </c>
      <c r="B280" s="77" t="s">
        <v>189</v>
      </c>
      <c r="C280" s="263" t="s">
        <v>661</v>
      </c>
      <c r="D280" s="5" t="str">
        <f>VLOOKUP(C280,' TH ĐG Trình HĐ'!$E$9:$AE$336,18,0)</f>
        <v>A1</v>
      </c>
      <c r="E280" s="5">
        <f>VLOOKUP($C280,' TH ĐG Trình HĐ'!$E$9:$AE$336,19,0)</f>
        <v>10</v>
      </c>
      <c r="F280" s="9" t="str">
        <f t="shared" si="93"/>
        <v>Không hoàn thành</v>
      </c>
      <c r="G280" s="10"/>
      <c r="H280" s="17"/>
      <c r="I280" s="19" t="e">
        <f>VLOOKUP(H280,Sheet1!$B$2:$C$12,2,TRUE)</f>
        <v>#N/A</v>
      </c>
      <c r="J280" s="5"/>
      <c r="K280" s="19" t="e">
        <f>VLOOKUP(J280,Sheet1!$B$2:$C$12,2,TRUE)</f>
        <v>#N/A</v>
      </c>
      <c r="L280" s="5"/>
      <c r="M280" s="19" t="e">
        <f>VLOOKUP(L280,Sheet1!$B$2:$C$12,2,TRUE)</f>
        <v>#N/A</v>
      </c>
      <c r="N280" s="5"/>
      <c r="O280" s="19" t="e">
        <f>VLOOKUP(N280,Sheet1!$B$2:$C$12,2,TRUE)</f>
        <v>#N/A</v>
      </c>
      <c r="P280" s="5"/>
      <c r="Q280" s="19" t="e">
        <f>VLOOKUP(P280,Sheet1!$B$2:$C$12,2,TRUE)</f>
        <v>#N/A</v>
      </c>
      <c r="R280" s="5" t="e">
        <f t="shared" si="94"/>
        <v>#N/A</v>
      </c>
      <c r="S280" s="226">
        <f t="shared" si="83"/>
        <v>0</v>
      </c>
      <c r="T280" s="9" t="e">
        <f t="shared" si="84"/>
        <v>#N/A</v>
      </c>
      <c r="U280" s="5" t="e">
        <f t="shared" si="95"/>
        <v>#N/A</v>
      </c>
      <c r="V280" s="226">
        <f t="shared" si="96"/>
        <v>0</v>
      </c>
      <c r="W280" s="9" t="e">
        <f t="shared" si="89"/>
        <v>#N/A</v>
      </c>
      <c r="X280" s="227"/>
      <c r="Y280" s="9" t="e">
        <f t="shared" si="90"/>
        <v>#N/A</v>
      </c>
      <c r="Z280" s="9">
        <f t="shared" si="92"/>
        <v>0</v>
      </c>
      <c r="AA280" s="9" t="e">
        <f t="shared" si="91"/>
        <v>#N/A</v>
      </c>
      <c r="AB280" s="9" t="e">
        <f t="shared" si="86"/>
        <v>#N/A</v>
      </c>
      <c r="AC280" s="5"/>
      <c r="AD280" s="5"/>
      <c r="AE280" s="9"/>
      <c r="AF280" s="5"/>
      <c r="AG280" s="25"/>
      <c r="AH280" s="25"/>
    </row>
    <row r="281" spans="1:34" s="7" customFormat="1" ht="20.100000000000001" hidden="1" customHeight="1" x14ac:dyDescent="0.25">
      <c r="A281" s="86">
        <f t="shared" si="97"/>
        <v>240</v>
      </c>
      <c r="B281" s="77" t="s">
        <v>164</v>
      </c>
      <c r="C281" s="263" t="s">
        <v>641</v>
      </c>
      <c r="D281" s="5" t="str">
        <f>VLOOKUP(C281,' TH ĐG Trình HĐ'!$E$9:$AE$336,18,0)</f>
        <v>A4</v>
      </c>
      <c r="E281" s="5">
        <f>VLOOKUP($C281,' TH ĐG Trình HĐ'!$E$9:$AE$336,19,0)</f>
        <v>7</v>
      </c>
      <c r="F281" s="9" t="str">
        <f t="shared" si="93"/>
        <v>Không hoàn thành</v>
      </c>
      <c r="G281" s="10"/>
      <c r="H281" s="17"/>
      <c r="I281" s="19" t="e">
        <f>VLOOKUP(H281,Sheet1!$B$2:$C$12,2,TRUE)</f>
        <v>#N/A</v>
      </c>
      <c r="J281" s="5"/>
      <c r="K281" s="19" t="e">
        <f>VLOOKUP(J281,Sheet1!$B$2:$C$12,2,TRUE)</f>
        <v>#N/A</v>
      </c>
      <c r="L281" s="5"/>
      <c r="M281" s="19" t="e">
        <f>VLOOKUP(L281,Sheet1!$B$2:$C$12,2,TRUE)</f>
        <v>#N/A</v>
      </c>
      <c r="N281" s="5"/>
      <c r="O281" s="19" t="e">
        <f>VLOOKUP(N281,Sheet1!$B$2:$C$12,2,TRUE)</f>
        <v>#N/A</v>
      </c>
      <c r="P281" s="5"/>
      <c r="Q281" s="19" t="e">
        <f>VLOOKUP(P281,Sheet1!$B$2:$C$12,2,TRUE)</f>
        <v>#N/A</v>
      </c>
      <c r="R281" s="5" t="e">
        <f t="shared" si="94"/>
        <v>#N/A</v>
      </c>
      <c r="S281" s="226">
        <f t="shared" si="83"/>
        <v>0</v>
      </c>
      <c r="T281" s="9" t="e">
        <f t="shared" si="84"/>
        <v>#N/A</v>
      </c>
      <c r="U281" s="5" t="e">
        <f t="shared" si="95"/>
        <v>#N/A</v>
      </c>
      <c r="V281" s="226">
        <f t="shared" si="96"/>
        <v>0</v>
      </c>
      <c r="W281" s="9" t="e">
        <f t="shared" si="89"/>
        <v>#N/A</v>
      </c>
      <c r="X281" s="227"/>
      <c r="Y281" s="9" t="e">
        <f t="shared" si="90"/>
        <v>#N/A</v>
      </c>
      <c r="Z281" s="9">
        <f t="shared" si="92"/>
        <v>0</v>
      </c>
      <c r="AA281" s="9" t="e">
        <f t="shared" si="91"/>
        <v>#N/A</v>
      </c>
      <c r="AB281" s="9" t="e">
        <f t="shared" si="86"/>
        <v>#N/A</v>
      </c>
      <c r="AC281" s="5"/>
      <c r="AD281" s="5"/>
      <c r="AE281" s="9"/>
      <c r="AF281" s="5"/>
      <c r="AG281" s="25"/>
      <c r="AH281" s="25"/>
    </row>
    <row r="282" spans="1:34" s="7" customFormat="1" ht="20.100000000000001" hidden="1" customHeight="1" x14ac:dyDescent="0.25">
      <c r="A282" s="86">
        <f t="shared" si="97"/>
        <v>241</v>
      </c>
      <c r="B282" s="77" t="s">
        <v>291</v>
      </c>
      <c r="C282" s="263" t="s">
        <v>664</v>
      </c>
      <c r="D282" s="5" t="str">
        <f>VLOOKUP(C282,' TH ĐG Trình HĐ'!$E$9:$AE$336,18,0)</f>
        <v>A1</v>
      </c>
      <c r="E282" s="5">
        <f>VLOOKUP($C282,' TH ĐG Trình HĐ'!$E$9:$AE$336,19,0)</f>
        <v>10</v>
      </c>
      <c r="F282" s="9" t="str">
        <f t="shared" si="93"/>
        <v>Không hoàn thành</v>
      </c>
      <c r="G282" s="10"/>
      <c r="H282" s="17"/>
      <c r="I282" s="19" t="e">
        <f>VLOOKUP(H282,Sheet1!$B$2:$C$12,2,TRUE)</f>
        <v>#N/A</v>
      </c>
      <c r="J282" s="5"/>
      <c r="K282" s="19" t="e">
        <f>VLOOKUP(J282,Sheet1!$B$2:$C$12,2,TRUE)</f>
        <v>#N/A</v>
      </c>
      <c r="L282" s="5"/>
      <c r="M282" s="19" t="e">
        <f>VLOOKUP(L282,Sheet1!$B$2:$C$12,2,TRUE)</f>
        <v>#N/A</v>
      </c>
      <c r="N282" s="5"/>
      <c r="O282" s="19" t="e">
        <f>VLOOKUP(N282,Sheet1!$B$2:$C$12,2,TRUE)</f>
        <v>#N/A</v>
      </c>
      <c r="P282" s="5"/>
      <c r="Q282" s="19" t="e">
        <f>VLOOKUP(P282,Sheet1!$B$2:$C$12,2,TRUE)</f>
        <v>#N/A</v>
      </c>
      <c r="R282" s="5" t="e">
        <f t="shared" si="94"/>
        <v>#N/A</v>
      </c>
      <c r="S282" s="226">
        <f t="shared" si="83"/>
        <v>0</v>
      </c>
      <c r="T282" s="9" t="e">
        <f t="shared" si="84"/>
        <v>#N/A</v>
      </c>
      <c r="U282" s="5" t="e">
        <f t="shared" si="95"/>
        <v>#N/A</v>
      </c>
      <c r="V282" s="226">
        <f t="shared" si="96"/>
        <v>0</v>
      </c>
      <c r="W282" s="9" t="e">
        <f t="shared" si="89"/>
        <v>#N/A</v>
      </c>
      <c r="X282" s="227"/>
      <c r="Y282" s="9" t="e">
        <f t="shared" si="90"/>
        <v>#N/A</v>
      </c>
      <c r="Z282" s="9">
        <f t="shared" si="92"/>
        <v>0</v>
      </c>
      <c r="AA282" s="9" t="e">
        <f t="shared" si="91"/>
        <v>#N/A</v>
      </c>
      <c r="AB282" s="9" t="e">
        <f t="shared" si="86"/>
        <v>#N/A</v>
      </c>
      <c r="AC282" s="5"/>
      <c r="AD282" s="5"/>
      <c r="AE282" s="9"/>
      <c r="AF282" s="5"/>
      <c r="AG282" s="25"/>
      <c r="AH282" s="25"/>
    </row>
    <row r="283" spans="1:34" s="7" customFormat="1" ht="20.100000000000001" hidden="1" customHeight="1" x14ac:dyDescent="0.25">
      <c r="A283" s="86">
        <f t="shared" si="97"/>
        <v>242</v>
      </c>
      <c r="B283" s="77" t="s">
        <v>166</v>
      </c>
      <c r="C283" s="263" t="s">
        <v>642</v>
      </c>
      <c r="D283" s="5" t="str">
        <f>VLOOKUP(C283,' TH ĐG Trình HĐ'!$E$9:$AE$336,18,0)</f>
        <v>A3</v>
      </c>
      <c r="E283" s="5">
        <f>VLOOKUP($C283,' TH ĐG Trình HĐ'!$E$9:$AE$336,19,0)</f>
        <v>8</v>
      </c>
      <c r="F283" s="9" t="str">
        <f t="shared" si="93"/>
        <v>Không hoàn thành</v>
      </c>
      <c r="G283" s="10"/>
      <c r="H283" s="17"/>
      <c r="I283" s="19" t="e">
        <f>VLOOKUP(H283,Sheet1!$B$2:$C$12,2,TRUE)</f>
        <v>#N/A</v>
      </c>
      <c r="J283" s="5"/>
      <c r="K283" s="19" t="e">
        <f>VLOOKUP(J283,Sheet1!$B$2:$C$12,2,TRUE)</f>
        <v>#N/A</v>
      </c>
      <c r="L283" s="5"/>
      <c r="M283" s="19" t="e">
        <f>VLOOKUP(L283,Sheet1!$B$2:$C$12,2,TRUE)</f>
        <v>#N/A</v>
      </c>
      <c r="N283" s="5"/>
      <c r="O283" s="19" t="e">
        <f>VLOOKUP(N283,Sheet1!$B$2:$C$12,2,TRUE)</f>
        <v>#N/A</v>
      </c>
      <c r="P283" s="5"/>
      <c r="Q283" s="19" t="e">
        <f>VLOOKUP(P283,Sheet1!$B$2:$C$12,2,TRUE)</f>
        <v>#N/A</v>
      </c>
      <c r="R283" s="5" t="e">
        <f t="shared" si="94"/>
        <v>#N/A</v>
      </c>
      <c r="S283" s="226">
        <f t="shared" si="83"/>
        <v>0</v>
      </c>
      <c r="T283" s="9" t="e">
        <f t="shared" si="84"/>
        <v>#N/A</v>
      </c>
      <c r="U283" s="5" t="e">
        <f t="shared" si="95"/>
        <v>#N/A</v>
      </c>
      <c r="V283" s="226">
        <f t="shared" si="96"/>
        <v>0</v>
      </c>
      <c r="W283" s="9" t="e">
        <f t="shared" si="89"/>
        <v>#N/A</v>
      </c>
      <c r="X283" s="227"/>
      <c r="Y283" s="9" t="e">
        <f t="shared" si="90"/>
        <v>#N/A</v>
      </c>
      <c r="Z283" s="9">
        <f t="shared" si="92"/>
        <v>0</v>
      </c>
      <c r="AA283" s="9" t="e">
        <f t="shared" si="91"/>
        <v>#N/A</v>
      </c>
      <c r="AB283" s="9" t="e">
        <f t="shared" si="86"/>
        <v>#N/A</v>
      </c>
      <c r="AC283" s="5"/>
      <c r="AD283" s="5"/>
      <c r="AE283" s="9"/>
      <c r="AF283" s="5"/>
      <c r="AG283" s="25"/>
      <c r="AH283" s="25"/>
    </row>
    <row r="284" spans="1:34" s="7" customFormat="1" ht="20.100000000000001" hidden="1" customHeight="1" x14ac:dyDescent="0.25">
      <c r="A284" s="86">
        <f t="shared" si="97"/>
        <v>243</v>
      </c>
      <c r="B284" s="77" t="s">
        <v>167</v>
      </c>
      <c r="C284" s="263" t="s">
        <v>643</v>
      </c>
      <c r="D284" s="5" t="str">
        <f>VLOOKUP(C284,' TH ĐG Trình HĐ'!$E$9:$AE$336,18,0)</f>
        <v>A4</v>
      </c>
      <c r="E284" s="5">
        <f>VLOOKUP($C284,' TH ĐG Trình HĐ'!$E$9:$AE$336,19,0)</f>
        <v>7</v>
      </c>
      <c r="F284" s="9" t="str">
        <f t="shared" si="93"/>
        <v>Không hoàn thành</v>
      </c>
      <c r="G284" s="10"/>
      <c r="H284" s="17"/>
      <c r="I284" s="19" t="e">
        <f>VLOOKUP(H284,Sheet1!$B$2:$C$12,2,TRUE)</f>
        <v>#N/A</v>
      </c>
      <c r="J284" s="5"/>
      <c r="K284" s="19" t="e">
        <f>VLOOKUP(J284,Sheet1!$B$2:$C$12,2,TRUE)</f>
        <v>#N/A</v>
      </c>
      <c r="L284" s="5"/>
      <c r="M284" s="19" t="e">
        <f>VLOOKUP(L284,Sheet1!$B$2:$C$12,2,TRUE)</f>
        <v>#N/A</v>
      </c>
      <c r="N284" s="5"/>
      <c r="O284" s="19" t="e">
        <f>VLOOKUP(N284,Sheet1!$B$2:$C$12,2,TRUE)</f>
        <v>#N/A</v>
      </c>
      <c r="P284" s="5"/>
      <c r="Q284" s="19" t="e">
        <f>VLOOKUP(P284,Sheet1!$B$2:$C$12,2,TRUE)</f>
        <v>#N/A</v>
      </c>
      <c r="R284" s="5" t="e">
        <f t="shared" si="94"/>
        <v>#N/A</v>
      </c>
      <c r="S284" s="226">
        <f t="shared" si="83"/>
        <v>0</v>
      </c>
      <c r="T284" s="9" t="e">
        <f t="shared" si="84"/>
        <v>#N/A</v>
      </c>
      <c r="U284" s="5" t="e">
        <f t="shared" si="95"/>
        <v>#N/A</v>
      </c>
      <c r="V284" s="226">
        <f t="shared" si="96"/>
        <v>0</v>
      </c>
      <c r="W284" s="9" t="e">
        <f t="shared" si="89"/>
        <v>#N/A</v>
      </c>
      <c r="X284" s="227"/>
      <c r="Y284" s="9" t="e">
        <f t="shared" si="90"/>
        <v>#N/A</v>
      </c>
      <c r="Z284" s="9">
        <f t="shared" si="92"/>
        <v>0</v>
      </c>
      <c r="AA284" s="9" t="e">
        <f t="shared" si="91"/>
        <v>#N/A</v>
      </c>
      <c r="AB284" s="9" t="e">
        <f t="shared" si="86"/>
        <v>#N/A</v>
      </c>
      <c r="AC284" s="5"/>
      <c r="AD284" s="5"/>
      <c r="AE284" s="9"/>
      <c r="AF284" s="5"/>
      <c r="AG284" s="25"/>
      <c r="AH284" s="25"/>
    </row>
    <row r="285" spans="1:34" s="7" customFormat="1" ht="20.100000000000001" hidden="1" customHeight="1" x14ac:dyDescent="0.25">
      <c r="A285" s="86">
        <f t="shared" si="97"/>
        <v>244</v>
      </c>
      <c r="B285" s="77" t="s">
        <v>168</v>
      </c>
      <c r="C285" s="263" t="s">
        <v>644</v>
      </c>
      <c r="D285" s="5" t="str">
        <f>VLOOKUP(C285,' TH ĐG Trình HĐ'!$E$9:$AE$336,18,0)</f>
        <v>A1</v>
      </c>
      <c r="E285" s="5">
        <f>VLOOKUP($C285,' TH ĐG Trình HĐ'!$E$9:$AE$336,19,0)</f>
        <v>10</v>
      </c>
      <c r="F285" s="9" t="str">
        <f t="shared" si="93"/>
        <v>Không hoàn thành</v>
      </c>
      <c r="G285" s="10"/>
      <c r="H285" s="17"/>
      <c r="I285" s="19" t="e">
        <f>VLOOKUP(H285,Sheet1!$B$2:$C$12,2,TRUE)</f>
        <v>#N/A</v>
      </c>
      <c r="J285" s="5"/>
      <c r="K285" s="19" t="e">
        <f>VLOOKUP(J285,Sheet1!$B$2:$C$12,2,TRUE)</f>
        <v>#N/A</v>
      </c>
      <c r="L285" s="5"/>
      <c r="M285" s="19" t="e">
        <f>VLOOKUP(L285,Sheet1!$B$2:$C$12,2,TRUE)</f>
        <v>#N/A</v>
      </c>
      <c r="N285" s="5"/>
      <c r="O285" s="19" t="e">
        <f>VLOOKUP(N285,Sheet1!$B$2:$C$12,2,TRUE)</f>
        <v>#N/A</v>
      </c>
      <c r="P285" s="5"/>
      <c r="Q285" s="19" t="e">
        <f>VLOOKUP(P285,Sheet1!$B$2:$C$12,2,TRUE)</f>
        <v>#N/A</v>
      </c>
      <c r="R285" s="5" t="e">
        <f t="shared" si="94"/>
        <v>#N/A</v>
      </c>
      <c r="S285" s="226">
        <f t="shared" si="83"/>
        <v>0</v>
      </c>
      <c r="T285" s="9" t="e">
        <f t="shared" si="84"/>
        <v>#N/A</v>
      </c>
      <c r="U285" s="5" t="e">
        <f t="shared" si="95"/>
        <v>#N/A</v>
      </c>
      <c r="V285" s="226">
        <f t="shared" si="96"/>
        <v>0</v>
      </c>
      <c r="W285" s="9" t="e">
        <f t="shared" si="89"/>
        <v>#N/A</v>
      </c>
      <c r="X285" s="227"/>
      <c r="Y285" s="9" t="e">
        <f t="shared" si="90"/>
        <v>#N/A</v>
      </c>
      <c r="Z285" s="9">
        <f t="shared" si="92"/>
        <v>0</v>
      </c>
      <c r="AA285" s="9" t="e">
        <f t="shared" si="91"/>
        <v>#N/A</v>
      </c>
      <c r="AB285" s="9" t="e">
        <f t="shared" si="86"/>
        <v>#N/A</v>
      </c>
      <c r="AC285" s="5"/>
      <c r="AD285" s="5"/>
      <c r="AE285" s="9"/>
      <c r="AF285" s="5"/>
      <c r="AG285" s="25"/>
      <c r="AH285" s="25"/>
    </row>
    <row r="286" spans="1:34" s="7" customFormat="1" ht="20.100000000000001" hidden="1" customHeight="1" x14ac:dyDescent="0.25">
      <c r="A286" s="86">
        <f t="shared" si="97"/>
        <v>245</v>
      </c>
      <c r="B286" s="77" t="s">
        <v>172</v>
      </c>
      <c r="C286" s="263" t="s">
        <v>645</v>
      </c>
      <c r="D286" s="5" t="str">
        <f>VLOOKUP(C286,' TH ĐG Trình HĐ'!$E$9:$AE$336,18,0)</f>
        <v>A4</v>
      </c>
      <c r="E286" s="5">
        <f>VLOOKUP($C286,' TH ĐG Trình HĐ'!$E$9:$AE$336,19,0)</f>
        <v>7</v>
      </c>
      <c r="F286" s="9" t="str">
        <f t="shared" si="93"/>
        <v>Không hoàn thành</v>
      </c>
      <c r="G286" s="10"/>
      <c r="H286" s="17"/>
      <c r="I286" s="19" t="e">
        <f>VLOOKUP(H286,Sheet1!$B$2:$C$12,2,TRUE)</f>
        <v>#N/A</v>
      </c>
      <c r="J286" s="5"/>
      <c r="K286" s="19" t="e">
        <f>VLOOKUP(J286,Sheet1!$B$2:$C$12,2,TRUE)</f>
        <v>#N/A</v>
      </c>
      <c r="L286" s="5"/>
      <c r="M286" s="19" t="e">
        <f>VLOOKUP(L286,Sheet1!$B$2:$C$12,2,TRUE)</f>
        <v>#N/A</v>
      </c>
      <c r="N286" s="5"/>
      <c r="O286" s="19" t="e">
        <f>VLOOKUP(N286,Sheet1!$B$2:$C$12,2,TRUE)</f>
        <v>#N/A</v>
      </c>
      <c r="P286" s="5"/>
      <c r="Q286" s="19" t="e">
        <f>VLOOKUP(P286,Sheet1!$B$2:$C$12,2,TRUE)</f>
        <v>#N/A</v>
      </c>
      <c r="R286" s="5" t="e">
        <f t="shared" si="94"/>
        <v>#N/A</v>
      </c>
      <c r="S286" s="226">
        <f t="shared" si="83"/>
        <v>0</v>
      </c>
      <c r="T286" s="9" t="e">
        <f t="shared" si="84"/>
        <v>#N/A</v>
      </c>
      <c r="U286" s="5" t="e">
        <f t="shared" si="95"/>
        <v>#N/A</v>
      </c>
      <c r="V286" s="226">
        <f t="shared" si="96"/>
        <v>0</v>
      </c>
      <c r="W286" s="9" t="e">
        <f t="shared" si="89"/>
        <v>#N/A</v>
      </c>
      <c r="X286" s="227"/>
      <c r="Y286" s="9" t="e">
        <f t="shared" si="90"/>
        <v>#N/A</v>
      </c>
      <c r="Z286" s="9">
        <f t="shared" si="92"/>
        <v>0</v>
      </c>
      <c r="AA286" s="9" t="e">
        <f t="shared" si="91"/>
        <v>#N/A</v>
      </c>
      <c r="AB286" s="9" t="e">
        <f t="shared" si="86"/>
        <v>#N/A</v>
      </c>
      <c r="AC286" s="5"/>
      <c r="AD286" s="5"/>
      <c r="AE286" s="9"/>
      <c r="AF286" s="5"/>
      <c r="AG286" s="25"/>
      <c r="AH286" s="25"/>
    </row>
    <row r="287" spans="1:34" s="7" customFormat="1" ht="20.100000000000001" hidden="1" customHeight="1" x14ac:dyDescent="0.25">
      <c r="A287" s="86">
        <f t="shared" si="97"/>
        <v>246</v>
      </c>
      <c r="B287" s="77" t="s">
        <v>173</v>
      </c>
      <c r="C287" s="263" t="s">
        <v>646</v>
      </c>
      <c r="D287" s="5" t="str">
        <f>VLOOKUP(C287,' TH ĐG Trình HĐ'!$E$9:$AE$336,18,0)</f>
        <v>A4</v>
      </c>
      <c r="E287" s="5">
        <f>VLOOKUP($C287,' TH ĐG Trình HĐ'!$E$9:$AE$336,19,0)</f>
        <v>7</v>
      </c>
      <c r="F287" s="9" t="str">
        <f t="shared" si="93"/>
        <v>Không hoàn thành</v>
      </c>
      <c r="G287" s="17"/>
      <c r="H287" s="17"/>
      <c r="I287" s="19" t="e">
        <f>VLOOKUP(H287,Sheet1!$B$2:$C$12,2,TRUE)</f>
        <v>#N/A</v>
      </c>
      <c r="J287" s="5"/>
      <c r="K287" s="19" t="e">
        <f>VLOOKUP(J287,Sheet1!$B$2:$C$12,2,TRUE)</f>
        <v>#N/A</v>
      </c>
      <c r="L287" s="5"/>
      <c r="M287" s="19" t="e">
        <f>VLOOKUP(L287,Sheet1!$B$2:$C$12,2,TRUE)</f>
        <v>#N/A</v>
      </c>
      <c r="N287" s="5"/>
      <c r="O287" s="19" t="e">
        <f>VLOOKUP(N287,Sheet1!$B$2:$C$12,2,TRUE)</f>
        <v>#N/A</v>
      </c>
      <c r="P287" s="5"/>
      <c r="Q287" s="19" t="e">
        <f>VLOOKUP(P287,Sheet1!$B$2:$C$12,2,TRUE)</f>
        <v>#N/A</v>
      </c>
      <c r="R287" s="5" t="e">
        <f t="shared" si="94"/>
        <v>#N/A</v>
      </c>
      <c r="S287" s="226">
        <f t="shared" si="83"/>
        <v>0</v>
      </c>
      <c r="T287" s="9" t="e">
        <f t="shared" si="84"/>
        <v>#N/A</v>
      </c>
      <c r="U287" s="5" t="e">
        <f t="shared" si="95"/>
        <v>#N/A</v>
      </c>
      <c r="V287" s="226">
        <f t="shared" si="96"/>
        <v>0</v>
      </c>
      <c r="W287" s="9" t="e">
        <f t="shared" si="89"/>
        <v>#N/A</v>
      </c>
      <c r="X287" s="227"/>
      <c r="Y287" s="9" t="e">
        <f t="shared" si="90"/>
        <v>#N/A</v>
      </c>
      <c r="Z287" s="9">
        <f t="shared" si="92"/>
        <v>0</v>
      </c>
      <c r="AA287" s="9" t="e">
        <f t="shared" si="91"/>
        <v>#N/A</v>
      </c>
      <c r="AB287" s="9" t="e">
        <f t="shared" si="86"/>
        <v>#N/A</v>
      </c>
      <c r="AC287" s="5"/>
      <c r="AD287" s="5"/>
      <c r="AE287" s="9"/>
      <c r="AF287" s="5"/>
      <c r="AG287" s="31"/>
      <c r="AH287" s="31"/>
    </row>
    <row r="288" spans="1:34" s="7" customFormat="1" ht="20.100000000000001" hidden="1" customHeight="1" x14ac:dyDescent="0.25">
      <c r="A288" s="86">
        <f t="shared" si="97"/>
        <v>247</v>
      </c>
      <c r="B288" s="77" t="s">
        <v>865</v>
      </c>
      <c r="C288" s="263" t="s">
        <v>647</v>
      </c>
      <c r="D288" s="5" t="str">
        <f>VLOOKUP(C288,' TH ĐG Trình HĐ'!$E$9:$AE$336,18,0)</f>
        <v>A4</v>
      </c>
      <c r="E288" s="5">
        <f>VLOOKUP($C288,' TH ĐG Trình HĐ'!$E$9:$AE$336,19,0)</f>
        <v>7</v>
      </c>
      <c r="F288" s="9" t="str">
        <f t="shared" si="93"/>
        <v>Không hoàn thành</v>
      </c>
      <c r="G288" s="488" t="s">
        <v>1085</v>
      </c>
      <c r="H288" s="17"/>
      <c r="I288" s="19" t="e">
        <f>VLOOKUP(H288,Sheet1!$B$2:$C$12,2,TRUE)</f>
        <v>#N/A</v>
      </c>
      <c r="J288" s="5"/>
      <c r="K288" s="19" t="e">
        <f>VLOOKUP(J288,Sheet1!$B$2:$C$12,2,TRUE)</f>
        <v>#N/A</v>
      </c>
      <c r="L288" s="5"/>
      <c r="M288" s="19" t="e">
        <f>VLOOKUP(L288,Sheet1!$B$2:$C$12,2,TRUE)</f>
        <v>#N/A</v>
      </c>
      <c r="N288" s="5"/>
      <c r="O288" s="19" t="e">
        <f>VLOOKUP(N288,Sheet1!$B$2:$C$12,2,TRUE)</f>
        <v>#N/A</v>
      </c>
      <c r="P288" s="5"/>
      <c r="Q288" s="19" t="e">
        <f>VLOOKUP(P288,Sheet1!$B$2:$C$12,2,TRUE)</f>
        <v>#N/A</v>
      </c>
      <c r="R288" s="5" t="e">
        <f t="shared" si="94"/>
        <v>#N/A</v>
      </c>
      <c r="S288" s="226">
        <f t="shared" si="83"/>
        <v>0</v>
      </c>
      <c r="T288" s="9" t="e">
        <f t="shared" si="84"/>
        <v>#N/A</v>
      </c>
      <c r="U288" s="5" t="e">
        <f t="shared" si="95"/>
        <v>#N/A</v>
      </c>
      <c r="V288" s="226">
        <f t="shared" si="96"/>
        <v>0</v>
      </c>
      <c r="W288" s="9" t="e">
        <f t="shared" si="89"/>
        <v>#N/A</v>
      </c>
      <c r="X288" s="227"/>
      <c r="Y288" s="9" t="e">
        <f t="shared" si="90"/>
        <v>#N/A</v>
      </c>
      <c r="Z288" s="9">
        <f t="shared" si="92"/>
        <v>0</v>
      </c>
      <c r="AA288" s="9" t="e">
        <f t="shared" si="91"/>
        <v>#N/A</v>
      </c>
      <c r="AB288" s="9" t="e">
        <f t="shared" si="86"/>
        <v>#N/A</v>
      </c>
      <c r="AC288" s="5"/>
      <c r="AD288" s="5"/>
      <c r="AE288" s="9"/>
      <c r="AF288" s="5"/>
      <c r="AG288" s="28"/>
      <c r="AH288" s="28"/>
    </row>
    <row r="289" spans="1:34" s="7" customFormat="1" ht="20.100000000000001" hidden="1" customHeight="1" x14ac:dyDescent="0.25">
      <c r="A289" s="86">
        <f t="shared" si="97"/>
        <v>248</v>
      </c>
      <c r="B289" s="77" t="s">
        <v>174</v>
      </c>
      <c r="C289" s="263" t="s">
        <v>648</v>
      </c>
      <c r="D289" s="5" t="str">
        <f>VLOOKUP(C289,' TH ĐG Trình HĐ'!$E$9:$AE$336,18,0)</f>
        <v>A3</v>
      </c>
      <c r="E289" s="5">
        <f>VLOOKUP($C289,' TH ĐG Trình HĐ'!$E$9:$AE$336,19,0)</f>
        <v>8</v>
      </c>
      <c r="F289" s="9" t="str">
        <f t="shared" si="93"/>
        <v>Không hoàn thành</v>
      </c>
      <c r="G289" s="85"/>
      <c r="H289" s="17"/>
      <c r="I289" s="19" t="e">
        <f>VLOOKUP(H289,Sheet1!$B$2:$C$12,2,TRUE)</f>
        <v>#N/A</v>
      </c>
      <c r="J289" s="5"/>
      <c r="K289" s="19" t="e">
        <f>VLOOKUP(J289,Sheet1!$B$2:$C$12,2,TRUE)</f>
        <v>#N/A</v>
      </c>
      <c r="L289" s="5"/>
      <c r="M289" s="19" t="e">
        <f>VLOOKUP(L289,Sheet1!$B$2:$C$12,2,TRUE)</f>
        <v>#N/A</v>
      </c>
      <c r="N289" s="5"/>
      <c r="O289" s="19" t="e">
        <f>VLOOKUP(N289,Sheet1!$B$2:$C$12,2,TRUE)</f>
        <v>#N/A</v>
      </c>
      <c r="P289" s="5"/>
      <c r="Q289" s="19" t="e">
        <f>VLOOKUP(P289,Sheet1!$B$2:$C$12,2,TRUE)</f>
        <v>#N/A</v>
      </c>
      <c r="R289" s="5" t="e">
        <f t="shared" si="94"/>
        <v>#N/A</v>
      </c>
      <c r="S289" s="226">
        <f t="shared" si="83"/>
        <v>0</v>
      </c>
      <c r="T289" s="9" t="e">
        <f t="shared" si="84"/>
        <v>#N/A</v>
      </c>
      <c r="U289" s="5" t="e">
        <f t="shared" si="95"/>
        <v>#N/A</v>
      </c>
      <c r="V289" s="226">
        <f t="shared" si="96"/>
        <v>0</v>
      </c>
      <c r="W289" s="9" t="e">
        <f t="shared" si="89"/>
        <v>#N/A</v>
      </c>
      <c r="X289" s="227"/>
      <c r="Y289" s="9" t="e">
        <f t="shared" si="90"/>
        <v>#N/A</v>
      </c>
      <c r="Z289" s="9">
        <f t="shared" si="92"/>
        <v>0</v>
      </c>
      <c r="AA289" s="9" t="e">
        <f t="shared" si="91"/>
        <v>#N/A</v>
      </c>
      <c r="AB289" s="9" t="e">
        <f t="shared" si="86"/>
        <v>#N/A</v>
      </c>
      <c r="AC289" s="5"/>
      <c r="AD289" s="5"/>
      <c r="AE289" s="9"/>
      <c r="AF289" s="5"/>
      <c r="AG289" s="32"/>
      <c r="AH289" s="32"/>
    </row>
    <row r="290" spans="1:34" s="7" customFormat="1" ht="20.100000000000001" hidden="1" customHeight="1" x14ac:dyDescent="0.25">
      <c r="A290" s="86">
        <f t="shared" si="97"/>
        <v>249</v>
      </c>
      <c r="B290" s="77" t="s">
        <v>175</v>
      </c>
      <c r="C290" s="263" t="s">
        <v>649</v>
      </c>
      <c r="D290" s="5" t="str">
        <f>VLOOKUP(C290,' TH ĐG Trình HĐ'!$E$9:$AE$336,18,0)</f>
        <v>A3</v>
      </c>
      <c r="E290" s="5">
        <f>VLOOKUP($C290,' TH ĐG Trình HĐ'!$E$9:$AE$336,19,0)</f>
        <v>8</v>
      </c>
      <c r="F290" s="9" t="str">
        <f t="shared" si="93"/>
        <v>Không hoàn thành</v>
      </c>
      <c r="G290" s="10"/>
      <c r="H290" s="17"/>
      <c r="I290" s="19" t="e">
        <f>VLOOKUP(H290,Sheet1!$B$2:$C$12,2,TRUE)</f>
        <v>#N/A</v>
      </c>
      <c r="J290" s="5"/>
      <c r="K290" s="19" t="e">
        <f>VLOOKUP(J290,Sheet1!$B$2:$C$12,2,TRUE)</f>
        <v>#N/A</v>
      </c>
      <c r="L290" s="5"/>
      <c r="M290" s="19" t="e">
        <f>VLOOKUP(L290,Sheet1!$B$2:$C$12,2,TRUE)</f>
        <v>#N/A</v>
      </c>
      <c r="N290" s="5"/>
      <c r="O290" s="19" t="e">
        <f>VLOOKUP(N290,Sheet1!$B$2:$C$12,2,TRUE)</f>
        <v>#N/A</v>
      </c>
      <c r="P290" s="5"/>
      <c r="Q290" s="19" t="e">
        <f>VLOOKUP(P290,Sheet1!$B$2:$C$12,2,TRUE)</f>
        <v>#N/A</v>
      </c>
      <c r="R290" s="5" t="e">
        <f t="shared" si="94"/>
        <v>#N/A</v>
      </c>
      <c r="S290" s="226">
        <f t="shared" si="83"/>
        <v>0</v>
      </c>
      <c r="T290" s="9" t="e">
        <f t="shared" si="84"/>
        <v>#N/A</v>
      </c>
      <c r="U290" s="5" t="e">
        <f t="shared" si="95"/>
        <v>#N/A</v>
      </c>
      <c r="V290" s="226">
        <f t="shared" si="96"/>
        <v>0</v>
      </c>
      <c r="W290" s="9" t="e">
        <f t="shared" si="89"/>
        <v>#N/A</v>
      </c>
      <c r="X290" s="227"/>
      <c r="Y290" s="9" t="e">
        <f t="shared" si="90"/>
        <v>#N/A</v>
      </c>
      <c r="Z290" s="9">
        <f t="shared" si="92"/>
        <v>0</v>
      </c>
      <c r="AA290" s="9" t="e">
        <f t="shared" si="91"/>
        <v>#N/A</v>
      </c>
      <c r="AB290" s="9" t="e">
        <f t="shared" si="86"/>
        <v>#N/A</v>
      </c>
      <c r="AC290" s="5"/>
      <c r="AD290" s="5"/>
      <c r="AE290" s="9"/>
      <c r="AF290" s="5"/>
      <c r="AG290" s="25"/>
      <c r="AH290" s="25"/>
    </row>
    <row r="291" spans="1:34" s="7" customFormat="1" ht="20.100000000000001" hidden="1" customHeight="1" x14ac:dyDescent="0.25">
      <c r="A291" s="86">
        <f t="shared" si="97"/>
        <v>250</v>
      </c>
      <c r="B291" s="77" t="s">
        <v>176</v>
      </c>
      <c r="C291" s="263" t="s">
        <v>650</v>
      </c>
      <c r="D291" s="5" t="str">
        <f>VLOOKUP(C291,' TH ĐG Trình HĐ'!$E$9:$AE$336,18,0)</f>
        <v>A3</v>
      </c>
      <c r="E291" s="5">
        <f>VLOOKUP($C291,' TH ĐG Trình HĐ'!$E$9:$AE$336,19,0)</f>
        <v>8</v>
      </c>
      <c r="F291" s="9" t="str">
        <f t="shared" si="93"/>
        <v>Không hoàn thành</v>
      </c>
      <c r="G291" s="10"/>
      <c r="H291" s="17"/>
      <c r="I291" s="19" t="e">
        <f>VLOOKUP(H291,Sheet1!$B$2:$C$12,2,TRUE)</f>
        <v>#N/A</v>
      </c>
      <c r="J291" s="5"/>
      <c r="K291" s="19" t="e">
        <f>VLOOKUP(J291,Sheet1!$B$2:$C$12,2,TRUE)</f>
        <v>#N/A</v>
      </c>
      <c r="L291" s="5"/>
      <c r="M291" s="19" t="e">
        <f>VLOOKUP(L291,Sheet1!$B$2:$C$12,2,TRUE)</f>
        <v>#N/A</v>
      </c>
      <c r="N291" s="5"/>
      <c r="O291" s="19" t="e">
        <f>VLOOKUP(N291,Sheet1!$B$2:$C$12,2,TRUE)</f>
        <v>#N/A</v>
      </c>
      <c r="P291" s="5"/>
      <c r="Q291" s="19" t="e">
        <f>VLOOKUP(P291,Sheet1!$B$2:$C$12,2,TRUE)</f>
        <v>#N/A</v>
      </c>
      <c r="R291" s="5" t="e">
        <f t="shared" si="94"/>
        <v>#N/A</v>
      </c>
      <c r="S291" s="226">
        <f t="shared" si="83"/>
        <v>0</v>
      </c>
      <c r="T291" s="9" t="e">
        <f t="shared" si="84"/>
        <v>#N/A</v>
      </c>
      <c r="U291" s="5" t="e">
        <f t="shared" si="95"/>
        <v>#N/A</v>
      </c>
      <c r="V291" s="226">
        <f t="shared" si="96"/>
        <v>0</v>
      </c>
      <c r="W291" s="9" t="e">
        <f t="shared" si="89"/>
        <v>#N/A</v>
      </c>
      <c r="X291" s="227"/>
      <c r="Y291" s="9" t="e">
        <f t="shared" si="90"/>
        <v>#N/A</v>
      </c>
      <c r="Z291" s="9">
        <f t="shared" si="92"/>
        <v>0</v>
      </c>
      <c r="AA291" s="9" t="e">
        <f t="shared" si="91"/>
        <v>#N/A</v>
      </c>
      <c r="AB291" s="9" t="e">
        <f t="shared" si="86"/>
        <v>#N/A</v>
      </c>
      <c r="AC291" s="5"/>
      <c r="AD291" s="5"/>
      <c r="AE291" s="9"/>
      <c r="AF291" s="5"/>
      <c r="AG291" s="25"/>
      <c r="AH291" s="25"/>
    </row>
    <row r="292" spans="1:34" s="7" customFormat="1" ht="20.100000000000001" hidden="1" customHeight="1" x14ac:dyDescent="0.25">
      <c r="A292" s="86">
        <f t="shared" si="97"/>
        <v>251</v>
      </c>
      <c r="B292" s="77" t="s">
        <v>826</v>
      </c>
      <c r="C292" s="263" t="s">
        <v>827</v>
      </c>
      <c r="D292" s="5" t="str">
        <f>VLOOKUP(C292,' TH ĐG Trình HĐ'!$E$9:$AE$336,18,0)</f>
        <v>A3</v>
      </c>
      <c r="E292" s="5">
        <f>VLOOKUP($C292,' TH ĐG Trình HĐ'!$E$9:$AE$336,19,0)</f>
        <v>8</v>
      </c>
      <c r="F292" s="9" t="str">
        <f t="shared" si="93"/>
        <v>Không hoàn thành</v>
      </c>
      <c r="G292" s="10"/>
      <c r="H292" s="17"/>
      <c r="I292" s="19" t="e">
        <f>VLOOKUP(H292,Sheet1!$B$2:$C$12,2,TRUE)</f>
        <v>#N/A</v>
      </c>
      <c r="J292" s="5"/>
      <c r="K292" s="19" t="e">
        <f>VLOOKUP(J292,Sheet1!$B$2:$C$12,2,TRUE)</f>
        <v>#N/A</v>
      </c>
      <c r="L292" s="5"/>
      <c r="M292" s="19" t="e">
        <f>VLOOKUP(L292,Sheet1!$B$2:$C$12,2,TRUE)</f>
        <v>#N/A</v>
      </c>
      <c r="N292" s="5"/>
      <c r="O292" s="19" t="e">
        <f>VLOOKUP(N292,Sheet1!$B$2:$C$12,2,TRUE)</f>
        <v>#N/A</v>
      </c>
      <c r="P292" s="5"/>
      <c r="Q292" s="19" t="e">
        <f>VLOOKUP(P292,Sheet1!$B$2:$C$12,2,TRUE)</f>
        <v>#N/A</v>
      </c>
      <c r="R292" s="5" t="e">
        <f t="shared" si="94"/>
        <v>#N/A</v>
      </c>
      <c r="S292" s="226">
        <f t="shared" si="83"/>
        <v>0</v>
      </c>
      <c r="T292" s="9" t="e">
        <f t="shared" si="84"/>
        <v>#N/A</v>
      </c>
      <c r="U292" s="5" t="e">
        <f t="shared" si="95"/>
        <v>#N/A</v>
      </c>
      <c r="V292" s="226">
        <f t="shared" si="96"/>
        <v>0</v>
      </c>
      <c r="W292" s="9" t="e">
        <f t="shared" si="89"/>
        <v>#N/A</v>
      </c>
      <c r="X292" s="227"/>
      <c r="Y292" s="9" t="e">
        <f t="shared" si="90"/>
        <v>#N/A</v>
      </c>
      <c r="Z292" s="9">
        <f t="shared" si="92"/>
        <v>0</v>
      </c>
      <c r="AA292" s="9" t="e">
        <f t="shared" si="91"/>
        <v>#N/A</v>
      </c>
      <c r="AB292" s="9" t="e">
        <f t="shared" si="86"/>
        <v>#N/A</v>
      </c>
      <c r="AC292" s="5"/>
      <c r="AD292" s="5"/>
      <c r="AE292" s="9"/>
      <c r="AF292" s="5"/>
      <c r="AG292" s="25"/>
      <c r="AH292" s="25"/>
    </row>
    <row r="293" spans="1:34" s="7" customFormat="1" ht="20.100000000000001" hidden="1" customHeight="1" x14ac:dyDescent="0.25">
      <c r="A293" s="86">
        <f t="shared" si="97"/>
        <v>252</v>
      </c>
      <c r="B293" s="77" t="s">
        <v>177</v>
      </c>
      <c r="C293" s="263" t="s">
        <v>651</v>
      </c>
      <c r="D293" s="5" t="str">
        <f>VLOOKUP(C293,' TH ĐG Trình HĐ'!$E$9:$AE$336,18,0)</f>
        <v>A3</v>
      </c>
      <c r="E293" s="5">
        <f>VLOOKUP($C293,' TH ĐG Trình HĐ'!$E$9:$AE$336,19,0)</f>
        <v>8</v>
      </c>
      <c r="F293" s="9" t="str">
        <f t="shared" si="93"/>
        <v>Không hoàn thành</v>
      </c>
      <c r="G293" s="258"/>
      <c r="H293" s="17"/>
      <c r="I293" s="19"/>
      <c r="J293" s="5"/>
      <c r="K293" s="19" t="e">
        <f>VLOOKUP(J293,Sheet1!$B$2:$C$12,2,TRUE)</f>
        <v>#N/A</v>
      </c>
      <c r="L293" s="5"/>
      <c r="M293" s="19" t="e">
        <f>VLOOKUP(L293,Sheet1!$B$2:$C$12,2,TRUE)</f>
        <v>#N/A</v>
      </c>
      <c r="N293" s="5"/>
      <c r="O293" s="19" t="e">
        <f>VLOOKUP(N293,Sheet1!$B$2:$C$12,2,TRUE)</f>
        <v>#N/A</v>
      </c>
      <c r="P293" s="5"/>
      <c r="Q293" s="19" t="e">
        <f>VLOOKUP(P293,Sheet1!$B$2:$C$12,2,TRUE)</f>
        <v>#N/A</v>
      </c>
      <c r="R293" s="5" t="e">
        <f t="shared" si="94"/>
        <v>#N/A</v>
      </c>
      <c r="S293" s="226">
        <f t="shared" si="83"/>
        <v>0</v>
      </c>
      <c r="T293" s="9" t="e">
        <f t="shared" si="84"/>
        <v>#N/A</v>
      </c>
      <c r="U293" s="5" t="e">
        <f>ROUND(AVERAGE(K293,M293,O293,Q293),2)</f>
        <v>#N/A</v>
      </c>
      <c r="V293" s="226">
        <f t="shared" si="96"/>
        <v>0</v>
      </c>
      <c r="W293" s="9" t="e">
        <f t="shared" si="89"/>
        <v>#N/A</v>
      </c>
      <c r="X293" s="227" t="s">
        <v>842</v>
      </c>
      <c r="Y293" s="9" t="e">
        <f t="shared" si="90"/>
        <v>#N/A</v>
      </c>
      <c r="Z293" s="9">
        <f t="shared" si="92"/>
        <v>0</v>
      </c>
      <c r="AA293" s="9" t="e">
        <f t="shared" si="91"/>
        <v>#N/A</v>
      </c>
      <c r="AB293" s="17" t="s">
        <v>799</v>
      </c>
      <c r="AC293" s="5"/>
      <c r="AD293" s="5"/>
      <c r="AE293" s="9"/>
      <c r="AF293" s="5"/>
      <c r="AG293" s="120"/>
      <c r="AH293" s="25"/>
    </row>
    <row r="294" spans="1:34" s="7" customFormat="1" ht="20.100000000000001" hidden="1" customHeight="1" x14ac:dyDescent="0.25">
      <c r="A294" s="86">
        <f t="shared" si="97"/>
        <v>253</v>
      </c>
      <c r="B294" s="77" t="s">
        <v>178</v>
      </c>
      <c r="C294" s="263" t="s">
        <v>652</v>
      </c>
      <c r="D294" s="5" t="str">
        <f>VLOOKUP(C294,' TH ĐG Trình HĐ'!$E$9:$AE$336,18,0)</f>
        <v>A3</v>
      </c>
      <c r="E294" s="5">
        <f>VLOOKUP($C294,' TH ĐG Trình HĐ'!$E$9:$AE$336,19,0)</f>
        <v>8</v>
      </c>
      <c r="F294" s="9" t="str">
        <f t="shared" si="93"/>
        <v>Không hoàn thành</v>
      </c>
      <c r="G294" s="10"/>
      <c r="H294" s="17"/>
      <c r="I294" s="19" t="e">
        <f>VLOOKUP(H294,Sheet1!$B$2:$C$12,2,TRUE)</f>
        <v>#N/A</v>
      </c>
      <c r="J294" s="5"/>
      <c r="K294" s="19" t="e">
        <f>VLOOKUP(J294,Sheet1!$B$2:$C$12,2,TRUE)</f>
        <v>#N/A</v>
      </c>
      <c r="L294" s="5"/>
      <c r="M294" s="19" t="e">
        <f>VLOOKUP(L294,Sheet1!$B$2:$C$12,2,TRUE)</f>
        <v>#N/A</v>
      </c>
      <c r="N294" s="5"/>
      <c r="O294" s="19" t="e">
        <f>VLOOKUP(N294,Sheet1!$B$2:$C$12,2,TRUE)</f>
        <v>#N/A</v>
      </c>
      <c r="P294" s="5"/>
      <c r="Q294" s="19" t="e">
        <f>VLOOKUP(P294,Sheet1!$B$2:$C$12,2,TRUE)</f>
        <v>#N/A</v>
      </c>
      <c r="R294" s="5" t="e">
        <f t="shared" si="94"/>
        <v>#N/A</v>
      </c>
      <c r="S294" s="226">
        <f t="shared" si="83"/>
        <v>0</v>
      </c>
      <c r="T294" s="9" t="e">
        <f t="shared" si="84"/>
        <v>#N/A</v>
      </c>
      <c r="U294" s="5" t="e">
        <f t="shared" si="95"/>
        <v>#N/A</v>
      </c>
      <c r="V294" s="226">
        <f t="shared" si="96"/>
        <v>0</v>
      </c>
      <c r="W294" s="9" t="e">
        <f t="shared" si="89"/>
        <v>#N/A</v>
      </c>
      <c r="X294" s="227"/>
      <c r="Y294" s="9" t="e">
        <f t="shared" si="90"/>
        <v>#N/A</v>
      </c>
      <c r="Z294" s="9">
        <f t="shared" si="92"/>
        <v>0</v>
      </c>
      <c r="AA294" s="9" t="e">
        <f t="shared" si="91"/>
        <v>#N/A</v>
      </c>
      <c r="AB294" s="9" t="e">
        <f>IF($Z294=1,"Không đạt LĐTT",IF(OR($AA294= "Xuất sắc", $AA294="Tốt"),"Đạt LĐTT","Không đạt LĐTT"))</f>
        <v>#N/A</v>
      </c>
      <c r="AC294" s="5"/>
      <c r="AD294" s="5"/>
      <c r="AE294" s="9"/>
      <c r="AF294" s="5"/>
      <c r="AG294" s="25"/>
      <c r="AH294" s="25"/>
    </row>
    <row r="295" spans="1:34" s="7" customFormat="1" ht="20.100000000000001" hidden="1" customHeight="1" x14ac:dyDescent="0.25">
      <c r="A295" s="86">
        <f t="shared" si="97"/>
        <v>254</v>
      </c>
      <c r="B295" s="77" t="s">
        <v>179</v>
      </c>
      <c r="C295" s="263" t="s">
        <v>653</v>
      </c>
      <c r="D295" s="5" t="str">
        <f>VLOOKUP(C295,' TH ĐG Trình HĐ'!$E$9:$AE$336,18,0)</f>
        <v>A4</v>
      </c>
      <c r="E295" s="5">
        <f>VLOOKUP($C295,' TH ĐG Trình HĐ'!$E$9:$AE$336,19,0)</f>
        <v>7</v>
      </c>
      <c r="F295" s="9" t="str">
        <f t="shared" si="93"/>
        <v>Không hoàn thành</v>
      </c>
      <c r="G295" s="10"/>
      <c r="H295" s="17"/>
      <c r="I295" s="19" t="e">
        <f>VLOOKUP(H295,Sheet1!$B$2:$C$12,2,TRUE)</f>
        <v>#N/A</v>
      </c>
      <c r="J295" s="5"/>
      <c r="K295" s="19" t="e">
        <f>VLOOKUP(J295,Sheet1!$B$2:$C$12,2,TRUE)</f>
        <v>#N/A</v>
      </c>
      <c r="L295" s="5"/>
      <c r="M295" s="19" t="e">
        <f>VLOOKUP(L295,Sheet1!$B$2:$C$12,2,TRUE)</f>
        <v>#N/A</v>
      </c>
      <c r="N295" s="5"/>
      <c r="O295" s="19" t="e">
        <f>VLOOKUP(N295,Sheet1!$B$2:$C$12,2,TRUE)</f>
        <v>#N/A</v>
      </c>
      <c r="P295" s="5"/>
      <c r="Q295" s="19" t="e">
        <f>VLOOKUP(P295,Sheet1!$B$2:$C$12,2,TRUE)</f>
        <v>#N/A</v>
      </c>
      <c r="R295" s="5" t="e">
        <f t="shared" si="94"/>
        <v>#N/A</v>
      </c>
      <c r="S295" s="226">
        <f t="shared" si="83"/>
        <v>0</v>
      </c>
      <c r="T295" s="9" t="e">
        <f t="shared" si="84"/>
        <v>#N/A</v>
      </c>
      <c r="U295" s="5" t="e">
        <f t="shared" si="95"/>
        <v>#N/A</v>
      </c>
      <c r="V295" s="226">
        <f t="shared" si="96"/>
        <v>0</v>
      </c>
      <c r="W295" s="9" t="e">
        <f t="shared" si="89"/>
        <v>#N/A</v>
      </c>
      <c r="X295" s="227"/>
      <c r="Y295" s="9" t="e">
        <f t="shared" si="90"/>
        <v>#N/A</v>
      </c>
      <c r="Z295" s="9">
        <f t="shared" si="92"/>
        <v>0</v>
      </c>
      <c r="AA295" s="9" t="e">
        <f t="shared" si="91"/>
        <v>#N/A</v>
      </c>
      <c r="AB295" s="9" t="e">
        <f>IF($Z295=1,"Không đạt LĐTT",IF(OR($AA295= "Xuất sắc", $AA295="Tốt"),"Đạt LĐTT","Không đạt LĐTT"))</f>
        <v>#N/A</v>
      </c>
      <c r="AC295" s="5"/>
      <c r="AD295" s="5"/>
      <c r="AE295" s="9"/>
      <c r="AF295" s="5"/>
      <c r="AG295" s="25"/>
      <c r="AH295" s="25"/>
    </row>
    <row r="296" spans="1:34" s="7" customFormat="1" ht="20.100000000000001" hidden="1" customHeight="1" x14ac:dyDescent="0.25">
      <c r="A296" s="86">
        <f t="shared" si="97"/>
        <v>255</v>
      </c>
      <c r="B296" s="77" t="s">
        <v>181</v>
      </c>
      <c r="C296" s="263" t="s">
        <v>654</v>
      </c>
      <c r="D296" s="5" t="str">
        <f>VLOOKUP(C296,' TH ĐG Trình HĐ'!$E$9:$AE$336,18,0)</f>
        <v>A3</v>
      </c>
      <c r="E296" s="5">
        <f>VLOOKUP($C296,' TH ĐG Trình HĐ'!$E$9:$AE$336,19,0)</f>
        <v>8</v>
      </c>
      <c r="F296" s="9" t="str">
        <f t="shared" si="93"/>
        <v>Không hoàn thành</v>
      </c>
      <c r="G296" s="10"/>
      <c r="H296" s="17"/>
      <c r="I296" s="19" t="e">
        <f>VLOOKUP(H296,Sheet1!$B$2:$C$12,2,TRUE)</f>
        <v>#N/A</v>
      </c>
      <c r="J296" s="5"/>
      <c r="K296" s="19" t="e">
        <f>VLOOKUP(J296,Sheet1!$B$2:$C$12,2,TRUE)</f>
        <v>#N/A</v>
      </c>
      <c r="L296" s="5"/>
      <c r="M296" s="19" t="e">
        <f>VLOOKUP(L296,Sheet1!$B$2:$C$12,2,TRUE)</f>
        <v>#N/A</v>
      </c>
      <c r="N296" s="5"/>
      <c r="O296" s="19" t="e">
        <f>VLOOKUP(N296,Sheet1!$B$2:$C$12,2,TRUE)</f>
        <v>#N/A</v>
      </c>
      <c r="P296" s="5"/>
      <c r="Q296" s="19" t="e">
        <f>VLOOKUP(P296,Sheet1!$B$2:$C$12,2,TRUE)</f>
        <v>#N/A</v>
      </c>
      <c r="R296" s="5" t="e">
        <f t="shared" si="94"/>
        <v>#N/A</v>
      </c>
      <c r="S296" s="226">
        <f t="shared" si="83"/>
        <v>0</v>
      </c>
      <c r="T296" s="9" t="e">
        <f t="shared" si="84"/>
        <v>#N/A</v>
      </c>
      <c r="U296" s="5" t="e">
        <f t="shared" si="95"/>
        <v>#N/A</v>
      </c>
      <c r="V296" s="226">
        <f t="shared" si="96"/>
        <v>0</v>
      </c>
      <c r="W296" s="9" t="e">
        <f t="shared" si="89"/>
        <v>#N/A</v>
      </c>
      <c r="X296" s="227"/>
      <c r="Y296" s="9" t="e">
        <f t="shared" si="90"/>
        <v>#N/A</v>
      </c>
      <c r="Z296" s="9">
        <f t="shared" si="92"/>
        <v>0</v>
      </c>
      <c r="AA296" s="9" t="e">
        <f t="shared" si="91"/>
        <v>#N/A</v>
      </c>
      <c r="AB296" s="9" t="e">
        <f>IF($Z296=1,"Không đạt LĐTT",IF(OR($AA296= "Xuất sắc", $AA296="Tốt"),"Đạt LĐTT","Không đạt LĐTT"))</f>
        <v>#N/A</v>
      </c>
      <c r="AC296" s="5"/>
      <c r="AD296" s="5"/>
      <c r="AE296" s="9"/>
      <c r="AF296" s="5"/>
      <c r="AG296" s="25"/>
      <c r="AH296" s="25"/>
    </row>
    <row r="297" spans="1:34" s="7" customFormat="1" ht="20.100000000000001" hidden="1" customHeight="1" x14ac:dyDescent="0.25">
      <c r="A297" s="86">
        <f t="shared" si="97"/>
        <v>256</v>
      </c>
      <c r="B297" s="77" t="s">
        <v>308</v>
      </c>
      <c r="C297" s="263" t="s">
        <v>665</v>
      </c>
      <c r="D297" s="5" t="str">
        <f>VLOOKUP(C297,' TH ĐG Trình HĐ'!$E$9:$AE$336,18,0)</f>
        <v>A1</v>
      </c>
      <c r="E297" s="5">
        <f>VLOOKUP($C297,' TH ĐG Trình HĐ'!$E$9:$AE$336,19,0)</f>
        <v>10</v>
      </c>
      <c r="F297" s="9" t="str">
        <f t="shared" si="93"/>
        <v>Không hoàn thành</v>
      </c>
      <c r="G297" s="10"/>
      <c r="H297" s="17"/>
      <c r="I297" s="19" t="e">
        <f>VLOOKUP(H297,Sheet1!$B$2:$C$12,2,TRUE)</f>
        <v>#N/A</v>
      </c>
      <c r="J297" s="5"/>
      <c r="K297" s="19" t="e">
        <f>VLOOKUP(J297,Sheet1!$B$2:$C$12,2,TRUE)</f>
        <v>#N/A</v>
      </c>
      <c r="L297" s="5"/>
      <c r="M297" s="19" t="e">
        <f>VLOOKUP(L297,Sheet1!$B$2:$C$12,2,TRUE)</f>
        <v>#N/A</v>
      </c>
      <c r="N297" s="5"/>
      <c r="O297" s="19" t="e">
        <f>VLOOKUP(N297,Sheet1!$B$2:$C$12,2,TRUE)</f>
        <v>#N/A</v>
      </c>
      <c r="P297" s="5"/>
      <c r="Q297" s="19" t="e">
        <f>VLOOKUP(P297,Sheet1!$B$2:$C$12,2,TRUE)</f>
        <v>#N/A</v>
      </c>
      <c r="R297" s="5" t="e">
        <f t="shared" si="94"/>
        <v>#N/A</v>
      </c>
      <c r="S297" s="226">
        <f t="shared" si="83"/>
        <v>0</v>
      </c>
      <c r="T297" s="9" t="e">
        <f t="shared" si="84"/>
        <v>#N/A</v>
      </c>
      <c r="U297" s="5" t="e">
        <f t="shared" si="95"/>
        <v>#N/A</v>
      </c>
      <c r="V297" s="226">
        <f t="shared" si="96"/>
        <v>0</v>
      </c>
      <c r="W297" s="9" t="e">
        <f t="shared" si="89"/>
        <v>#N/A</v>
      </c>
      <c r="X297" s="227"/>
      <c r="Y297" s="9" t="e">
        <f t="shared" si="90"/>
        <v>#N/A</v>
      </c>
      <c r="Z297" s="9">
        <f t="shared" si="92"/>
        <v>0</v>
      </c>
      <c r="AA297" s="9" t="e">
        <f t="shared" si="91"/>
        <v>#N/A</v>
      </c>
      <c r="AB297" s="9" t="e">
        <f>IF($Z297=1,"Không đạt LĐTT",IF(OR($AA297= "Xuất sắc", $AA297="Tốt"),"Đạt LĐTT","Không đạt LĐTT"))</f>
        <v>#N/A</v>
      </c>
      <c r="AC297" s="5"/>
      <c r="AD297" s="5"/>
      <c r="AE297" s="9"/>
      <c r="AF297" s="5"/>
      <c r="AG297" s="25"/>
      <c r="AH297" s="25"/>
    </row>
    <row r="298" spans="1:34" s="7" customFormat="1" ht="20.100000000000001" hidden="1" customHeight="1" x14ac:dyDescent="0.25">
      <c r="A298" s="86">
        <f t="shared" si="97"/>
        <v>257</v>
      </c>
      <c r="B298" s="77" t="s">
        <v>182</v>
      </c>
      <c r="C298" s="263" t="s">
        <v>655</v>
      </c>
      <c r="D298" s="5" t="str">
        <f>VLOOKUP(C298,' TH ĐG Trình HĐ'!$E$9:$AE$336,18,0)</f>
        <v>A3</v>
      </c>
      <c r="E298" s="5">
        <f>VLOOKUP($C298,' TH ĐG Trình HĐ'!$E$9:$AE$336,19,0)</f>
        <v>8</v>
      </c>
      <c r="F298" s="9" t="str">
        <f t="shared" si="93"/>
        <v>Không hoàn thành</v>
      </c>
      <c r="G298" s="10"/>
      <c r="H298" s="228"/>
      <c r="I298" s="19" t="e">
        <f>VLOOKUP(H298,Sheet1!$B$2:$C$12,2,TRUE)</f>
        <v>#N/A</v>
      </c>
      <c r="J298" s="5"/>
      <c r="K298" s="19" t="e">
        <f>VLOOKUP(J298,Sheet1!$B$2:$C$12,2,TRUE)</f>
        <v>#N/A</v>
      </c>
      <c r="L298" s="5"/>
      <c r="M298" s="19" t="e">
        <f>VLOOKUP(L298,Sheet1!$B$2:$C$12,2,TRUE)</f>
        <v>#N/A</v>
      </c>
      <c r="N298" s="5"/>
      <c r="O298" s="19" t="e">
        <f>VLOOKUP(N298,Sheet1!$B$2:$C$12,2,TRUE)</f>
        <v>#N/A</v>
      </c>
      <c r="P298" s="5"/>
      <c r="Q298" s="19" t="e">
        <f>VLOOKUP(P298,Sheet1!$B$2:$C$12,2,TRUE)</f>
        <v>#N/A</v>
      </c>
      <c r="R298" s="5" t="e">
        <f t="shared" si="94"/>
        <v>#N/A</v>
      </c>
      <c r="S298" s="226">
        <f t="shared" si="83"/>
        <v>0</v>
      </c>
      <c r="T298" s="9" t="e">
        <f t="shared" si="84"/>
        <v>#N/A</v>
      </c>
      <c r="U298" s="5" t="e">
        <f t="shared" si="95"/>
        <v>#N/A</v>
      </c>
      <c r="V298" s="226">
        <f t="shared" si="96"/>
        <v>0</v>
      </c>
      <c r="W298" s="9" t="e">
        <f t="shared" si="89"/>
        <v>#N/A</v>
      </c>
      <c r="X298" s="227"/>
      <c r="Y298" s="9" t="e">
        <f t="shared" si="90"/>
        <v>#N/A</v>
      </c>
      <c r="Z298" s="9">
        <f t="shared" si="92"/>
        <v>0</v>
      </c>
      <c r="AA298" s="9" t="e">
        <f t="shared" si="91"/>
        <v>#N/A</v>
      </c>
      <c r="AB298" s="9" t="e">
        <f>IF($Z298=1,"Không đạt LĐTT",IF(OR($AA298= "Xuất sắc", $AA298="Tốt"),"Đạt LĐTT","Không đạt LĐTT"))</f>
        <v>#N/A</v>
      </c>
      <c r="AC298" s="5"/>
      <c r="AD298" s="5"/>
      <c r="AE298" s="9"/>
      <c r="AF298" s="5"/>
      <c r="AG298" s="25"/>
      <c r="AH298" s="25"/>
    </row>
    <row r="299" spans="1:34" s="7" customFormat="1" ht="20.100000000000001" hidden="1" customHeight="1" x14ac:dyDescent="0.25">
      <c r="A299" s="86">
        <f t="shared" si="97"/>
        <v>258</v>
      </c>
      <c r="B299" s="77" t="s">
        <v>183</v>
      </c>
      <c r="C299" s="263" t="s">
        <v>656</v>
      </c>
      <c r="D299" s="5" t="str">
        <f>VLOOKUP(C299,' TH ĐG Trình HĐ'!$E$9:$AE$336,18,0)</f>
        <v>A4</v>
      </c>
      <c r="E299" s="5">
        <f>VLOOKUP($C299,' TH ĐG Trình HĐ'!$E$9:$AE$336,19,0)</f>
        <v>7</v>
      </c>
      <c r="F299" s="9" t="str">
        <f t="shared" si="93"/>
        <v>Không hoàn thành</v>
      </c>
      <c r="G299" s="10"/>
      <c r="H299" s="17"/>
      <c r="I299" s="19" t="e">
        <f>VLOOKUP(H299,Sheet1!$B$2:$C$12,2,TRUE)</f>
        <v>#N/A</v>
      </c>
      <c r="J299" s="5"/>
      <c r="K299" s="19" t="e">
        <f>VLOOKUP(J299,Sheet1!$B$2:$C$12,2,TRUE)</f>
        <v>#N/A</v>
      </c>
      <c r="L299" s="5"/>
      <c r="M299" s="19" t="e">
        <f>VLOOKUP(L299,Sheet1!$B$2:$C$12,2,TRUE)</f>
        <v>#N/A</v>
      </c>
      <c r="N299" s="5"/>
      <c r="O299" s="19" t="e">
        <f>VLOOKUP(N299,Sheet1!$B$2:$C$12,2,TRUE)</f>
        <v>#N/A</v>
      </c>
      <c r="P299" s="5"/>
      <c r="Q299" s="19" t="e">
        <f>VLOOKUP(P299,Sheet1!$B$2:$C$12,2,TRUE)</f>
        <v>#N/A</v>
      </c>
      <c r="R299" s="5" t="e">
        <f t="shared" si="94"/>
        <v>#N/A</v>
      </c>
      <c r="S299" s="226">
        <f t="shared" si="83"/>
        <v>0</v>
      </c>
      <c r="T299" s="9" t="e">
        <f t="shared" si="84"/>
        <v>#N/A</v>
      </c>
      <c r="U299" s="5"/>
      <c r="V299" s="226"/>
      <c r="W299" s="9"/>
      <c r="X299" s="227"/>
      <c r="Y299" s="9" t="e">
        <f t="shared" si="90"/>
        <v>#N/A</v>
      </c>
      <c r="Z299" s="9">
        <f t="shared" si="92"/>
        <v>0</v>
      </c>
      <c r="AA299" s="9" t="e">
        <f t="shared" si="91"/>
        <v>#N/A</v>
      </c>
      <c r="AB299" s="9" t="s">
        <v>801</v>
      </c>
      <c r="AC299" s="5"/>
      <c r="AD299" s="5"/>
      <c r="AE299" s="9"/>
      <c r="AF299" s="5"/>
      <c r="AG299" s="25"/>
      <c r="AH299" s="25"/>
    </row>
    <row r="300" spans="1:34" s="7" customFormat="1" ht="20.100000000000001" hidden="1" customHeight="1" x14ac:dyDescent="0.25">
      <c r="A300" s="86">
        <f t="shared" si="97"/>
        <v>259</v>
      </c>
      <c r="B300" s="77" t="s">
        <v>184</v>
      </c>
      <c r="C300" s="263" t="s">
        <v>657</v>
      </c>
      <c r="D300" s="5" t="str">
        <f>VLOOKUP(C300,' TH ĐG Trình HĐ'!$E$9:$AE$336,18,0)</f>
        <v>A4</v>
      </c>
      <c r="E300" s="5">
        <f>VLOOKUP($C300,' TH ĐG Trình HĐ'!$E$9:$AE$336,19,0)</f>
        <v>7</v>
      </c>
      <c r="F300" s="9" t="str">
        <f t="shared" si="93"/>
        <v>Không hoàn thành</v>
      </c>
      <c r="G300" s="10"/>
      <c r="H300" s="17"/>
      <c r="I300" s="19" t="e">
        <f>VLOOKUP(H300,Sheet1!$B$2:$C$12,2,TRUE)</f>
        <v>#N/A</v>
      </c>
      <c r="J300" s="5"/>
      <c r="K300" s="19" t="e">
        <f>VLOOKUP(J300,Sheet1!$B$2:$C$12,2,TRUE)</f>
        <v>#N/A</v>
      </c>
      <c r="L300" s="5"/>
      <c r="M300" s="19" t="e">
        <f>VLOOKUP(L300,Sheet1!$B$2:$C$12,2,TRUE)</f>
        <v>#N/A</v>
      </c>
      <c r="N300" s="5"/>
      <c r="O300" s="19" t="e">
        <f>VLOOKUP(N300,Sheet1!$B$2:$C$12,2,TRUE)</f>
        <v>#N/A</v>
      </c>
      <c r="P300" s="5"/>
      <c r="Q300" s="19" t="e">
        <f>VLOOKUP(P300,Sheet1!$B$2:$C$12,2,TRUE)</f>
        <v>#N/A</v>
      </c>
      <c r="R300" s="5" t="e">
        <f t="shared" si="94"/>
        <v>#N/A</v>
      </c>
      <c r="S300" s="226">
        <f t="shared" si="83"/>
        <v>0</v>
      </c>
      <c r="T300" s="9" t="e">
        <f t="shared" si="84"/>
        <v>#N/A</v>
      </c>
      <c r="U300" s="5" t="e">
        <f t="shared" si="95"/>
        <v>#N/A</v>
      </c>
      <c r="V300" s="226">
        <f t="shared" si="96"/>
        <v>0</v>
      </c>
      <c r="W300" s="9" t="e">
        <f t="shared" ref="W300:W304" si="98">IF(V300&gt;=3,"Không hoàn thành",IF(AND($U300&gt;=8,$U300&lt;=10,V300=0),"Xuất sắc",IF(AND($U300&gt;=8,$U300&lt;=10,V300=1),"Tốt",IF(AND($U300&gt;=8,$U300&lt;=10,V300=2),"Hoàn thành",IF(AND($U300&gt;6,$U300&lt;8,V300&lt;=1),"Tốt",IF(AND($U300&gt;6,$U300&lt;8,V300=2),"Hoàn thành",IF(AND($U300&gt;=5,$U300&lt;=6,V300&lt;=2),"Hoàn thành",IF(AND($U300&lt;5,V300&gt;3),"Không hoàn thành",""))))))))</f>
        <v>#N/A</v>
      </c>
      <c r="X300" s="227"/>
      <c r="Y300" s="9" t="e">
        <f t="shared" si="90"/>
        <v>#N/A</v>
      </c>
      <c r="Z300" s="9">
        <f t="shared" si="92"/>
        <v>0</v>
      </c>
      <c r="AA300" s="9" t="e">
        <f t="shared" si="91"/>
        <v>#N/A</v>
      </c>
      <c r="AB300" s="9" t="e">
        <f t="shared" ref="AB300:AB304" si="99">IF($Z300=1,"Không đạt LĐTT",IF(OR($AA300= "Xuất sắc", $AA300="Tốt"),"Đạt LĐTT","Không đạt LĐTT"))</f>
        <v>#N/A</v>
      </c>
      <c r="AC300" s="5"/>
      <c r="AD300" s="5"/>
      <c r="AE300" s="9"/>
      <c r="AF300" s="5"/>
      <c r="AG300" s="25"/>
      <c r="AH300" s="25"/>
    </row>
    <row r="301" spans="1:34" s="7" customFormat="1" ht="20.100000000000001" hidden="1" customHeight="1" x14ac:dyDescent="0.25">
      <c r="A301" s="86">
        <f t="shared" si="97"/>
        <v>260</v>
      </c>
      <c r="B301" s="77" t="s">
        <v>185</v>
      </c>
      <c r="C301" s="263" t="s">
        <v>658</v>
      </c>
      <c r="D301" s="5" t="str">
        <f>VLOOKUP(C301,' TH ĐG Trình HĐ'!$E$9:$AE$336,18,0)</f>
        <v>A3</v>
      </c>
      <c r="E301" s="5">
        <f>VLOOKUP($C301,' TH ĐG Trình HĐ'!$E$9:$AE$336,19,0)</f>
        <v>8</v>
      </c>
      <c r="F301" s="9" t="str">
        <f t="shared" si="93"/>
        <v>Không hoàn thành</v>
      </c>
      <c r="G301" s="10"/>
      <c r="H301" s="17"/>
      <c r="I301" s="19" t="e">
        <f>VLOOKUP(H301,Sheet1!$B$2:$C$12,2,TRUE)</f>
        <v>#N/A</v>
      </c>
      <c r="J301" s="5"/>
      <c r="K301" s="19" t="e">
        <f>VLOOKUP(J301,Sheet1!$B$2:$C$12,2,TRUE)</f>
        <v>#N/A</v>
      </c>
      <c r="L301" s="5"/>
      <c r="M301" s="19" t="e">
        <f>VLOOKUP(L301,Sheet1!$B$2:$C$12,2,TRUE)</f>
        <v>#N/A</v>
      </c>
      <c r="N301" s="5"/>
      <c r="O301" s="19" t="e">
        <f>VLOOKUP(N301,Sheet1!$B$2:$C$12,2,TRUE)</f>
        <v>#N/A</v>
      </c>
      <c r="P301" s="5"/>
      <c r="Q301" s="19" t="e">
        <f>VLOOKUP(P301,Sheet1!$B$2:$C$12,2,TRUE)</f>
        <v>#N/A</v>
      </c>
      <c r="R301" s="5" t="e">
        <f t="shared" si="94"/>
        <v>#N/A</v>
      </c>
      <c r="S301" s="226">
        <f t="shared" si="83"/>
        <v>0</v>
      </c>
      <c r="T301" s="9" t="e">
        <f t="shared" si="84"/>
        <v>#N/A</v>
      </c>
      <c r="U301" s="5" t="e">
        <f t="shared" si="95"/>
        <v>#N/A</v>
      </c>
      <c r="V301" s="226">
        <f t="shared" si="96"/>
        <v>0</v>
      </c>
      <c r="W301" s="9" t="e">
        <f t="shared" si="98"/>
        <v>#N/A</v>
      </c>
      <c r="X301" s="227"/>
      <c r="Y301" s="9" t="e">
        <f t="shared" si="90"/>
        <v>#N/A</v>
      </c>
      <c r="Z301" s="9">
        <f t="shared" si="92"/>
        <v>0</v>
      </c>
      <c r="AA301" s="9" t="e">
        <f t="shared" si="91"/>
        <v>#N/A</v>
      </c>
      <c r="AB301" s="9" t="e">
        <f t="shared" si="99"/>
        <v>#N/A</v>
      </c>
      <c r="AC301" s="5"/>
      <c r="AD301" s="12"/>
      <c r="AE301" s="9"/>
      <c r="AF301" s="5"/>
      <c r="AG301" s="25"/>
      <c r="AH301" s="25"/>
    </row>
    <row r="302" spans="1:34" s="7" customFormat="1" ht="20.100000000000001" hidden="1" customHeight="1" x14ac:dyDescent="0.25">
      <c r="A302" s="86">
        <f t="shared" si="97"/>
        <v>261</v>
      </c>
      <c r="B302" s="77" t="s">
        <v>187</v>
      </c>
      <c r="C302" s="263" t="s">
        <v>659</v>
      </c>
      <c r="D302" s="5" t="str">
        <f>VLOOKUP(C302,' TH ĐG Trình HĐ'!$E$9:$AE$336,18,0)</f>
        <v>A3</v>
      </c>
      <c r="E302" s="5">
        <f>VLOOKUP($C302,' TH ĐG Trình HĐ'!$E$9:$AE$336,19,0)</f>
        <v>8</v>
      </c>
      <c r="F302" s="9" t="str">
        <f t="shared" si="93"/>
        <v>Không hoàn thành</v>
      </c>
      <c r="G302" s="10"/>
      <c r="H302" s="17"/>
      <c r="I302" s="19" t="e">
        <f>VLOOKUP(H302,Sheet1!$B$2:$C$12,2,TRUE)</f>
        <v>#N/A</v>
      </c>
      <c r="J302" s="5"/>
      <c r="K302" s="19" t="e">
        <f>VLOOKUP(J302,Sheet1!$B$2:$C$12,2,TRUE)</f>
        <v>#N/A</v>
      </c>
      <c r="L302" s="5"/>
      <c r="M302" s="19" t="e">
        <f>VLOOKUP(L302,Sheet1!$B$2:$C$12,2,TRUE)</f>
        <v>#N/A</v>
      </c>
      <c r="N302" s="5"/>
      <c r="O302" s="19" t="e">
        <f>VLOOKUP(N302,Sheet1!$B$2:$C$12,2,TRUE)</f>
        <v>#N/A</v>
      </c>
      <c r="P302" s="5"/>
      <c r="Q302" s="19" t="e">
        <f>VLOOKUP(P302,Sheet1!$B$2:$C$12,2,TRUE)</f>
        <v>#N/A</v>
      </c>
      <c r="R302" s="5" t="e">
        <f t="shared" si="94"/>
        <v>#N/A</v>
      </c>
      <c r="S302" s="226">
        <f t="shared" si="83"/>
        <v>0</v>
      </c>
      <c r="T302" s="9" t="e">
        <f t="shared" si="84"/>
        <v>#N/A</v>
      </c>
      <c r="U302" s="5" t="e">
        <f t="shared" si="95"/>
        <v>#N/A</v>
      </c>
      <c r="V302" s="226">
        <f t="shared" si="96"/>
        <v>0</v>
      </c>
      <c r="W302" s="9" t="e">
        <f t="shared" si="98"/>
        <v>#N/A</v>
      </c>
      <c r="X302" s="227"/>
      <c r="Y302" s="9" t="e">
        <f t="shared" si="90"/>
        <v>#N/A</v>
      </c>
      <c r="Z302" s="9">
        <f t="shared" si="92"/>
        <v>0</v>
      </c>
      <c r="AA302" s="9" t="e">
        <f t="shared" si="91"/>
        <v>#N/A</v>
      </c>
      <c r="AB302" s="9" t="e">
        <f t="shared" si="99"/>
        <v>#N/A</v>
      </c>
      <c r="AC302" s="5"/>
      <c r="AD302" s="5"/>
      <c r="AE302" s="9"/>
      <c r="AF302" s="5"/>
      <c r="AG302" s="25"/>
      <c r="AH302" s="23"/>
    </row>
    <row r="303" spans="1:34" s="7" customFormat="1" ht="20.100000000000001" hidden="1" customHeight="1" x14ac:dyDescent="0.25">
      <c r="A303" s="86">
        <f t="shared" si="97"/>
        <v>262</v>
      </c>
      <c r="B303" s="77" t="s">
        <v>290</v>
      </c>
      <c r="C303" s="263" t="s">
        <v>663</v>
      </c>
      <c r="D303" s="5" t="str">
        <f>VLOOKUP(C303,' TH ĐG Trình HĐ'!$E$9:$AE$336,18,0)</f>
        <v>A1</v>
      </c>
      <c r="E303" s="5">
        <f>VLOOKUP($C303,' TH ĐG Trình HĐ'!$E$9:$AE$336,19,0)</f>
        <v>10</v>
      </c>
      <c r="F303" s="9" t="str">
        <f t="shared" si="93"/>
        <v>Không hoàn thành</v>
      </c>
      <c r="G303" s="10"/>
      <c r="H303" s="17"/>
      <c r="I303" s="19" t="e">
        <f>VLOOKUP(H303,Sheet1!$B$2:$C$12,2,TRUE)</f>
        <v>#N/A</v>
      </c>
      <c r="J303" s="5"/>
      <c r="K303" s="19" t="e">
        <f>VLOOKUP(J303,Sheet1!$B$2:$C$12,2,TRUE)</f>
        <v>#N/A</v>
      </c>
      <c r="L303" s="5"/>
      <c r="M303" s="19" t="e">
        <f>VLOOKUP(L303,Sheet1!$B$2:$C$12,2,TRUE)</f>
        <v>#N/A</v>
      </c>
      <c r="N303" s="5"/>
      <c r="O303" s="19" t="e">
        <f>VLOOKUP(N303,Sheet1!$B$2:$C$12,2,TRUE)</f>
        <v>#N/A</v>
      </c>
      <c r="P303" s="5"/>
      <c r="Q303" s="19" t="e">
        <f>VLOOKUP(P303,Sheet1!$B$2:$C$12,2,TRUE)</f>
        <v>#N/A</v>
      </c>
      <c r="R303" s="5" t="e">
        <f t="shared" si="94"/>
        <v>#N/A</v>
      </c>
      <c r="S303" s="226">
        <f t="shared" si="83"/>
        <v>0</v>
      </c>
      <c r="T303" s="9" t="e">
        <f t="shared" si="84"/>
        <v>#N/A</v>
      </c>
      <c r="U303" s="5" t="e">
        <f t="shared" si="95"/>
        <v>#N/A</v>
      </c>
      <c r="V303" s="226">
        <f t="shared" si="96"/>
        <v>0</v>
      </c>
      <c r="W303" s="9" t="e">
        <f t="shared" si="98"/>
        <v>#N/A</v>
      </c>
      <c r="X303" s="227"/>
      <c r="Y303" s="9" t="e">
        <f t="shared" si="90"/>
        <v>#N/A</v>
      </c>
      <c r="Z303" s="9">
        <f t="shared" si="92"/>
        <v>0</v>
      </c>
      <c r="AA303" s="9" t="e">
        <f t="shared" si="91"/>
        <v>#N/A</v>
      </c>
      <c r="AB303" s="9" t="e">
        <f t="shared" si="99"/>
        <v>#N/A</v>
      </c>
      <c r="AC303" s="5"/>
      <c r="AD303" s="5"/>
      <c r="AE303" s="9"/>
      <c r="AF303" s="5"/>
      <c r="AG303" s="25"/>
      <c r="AH303" s="25"/>
    </row>
    <row r="304" spans="1:34" s="7" customFormat="1" ht="20.100000000000001" hidden="1" customHeight="1" x14ac:dyDescent="0.25">
      <c r="A304" s="86">
        <f t="shared" si="97"/>
        <v>263</v>
      </c>
      <c r="B304" s="77" t="s">
        <v>188</v>
      </c>
      <c r="C304" s="263" t="s">
        <v>660</v>
      </c>
      <c r="D304" s="5" t="str">
        <f>VLOOKUP(C304,' TH ĐG Trình HĐ'!$E$9:$AE$336,18,0)</f>
        <v>A3</v>
      </c>
      <c r="E304" s="5">
        <f>VLOOKUP($C304,' TH ĐG Trình HĐ'!$E$9:$AE$336,19,0)</f>
        <v>8</v>
      </c>
      <c r="F304" s="9" t="str">
        <f t="shared" si="93"/>
        <v>Không hoàn thành</v>
      </c>
      <c r="G304" s="10"/>
      <c r="H304" s="17"/>
      <c r="I304" s="19" t="e">
        <f>VLOOKUP(H304,Sheet1!$B$2:$C$12,2,TRUE)</f>
        <v>#N/A</v>
      </c>
      <c r="J304" s="5"/>
      <c r="K304" s="19" t="e">
        <f>VLOOKUP(J304,Sheet1!$B$2:$C$12,2,TRUE)</f>
        <v>#N/A</v>
      </c>
      <c r="L304" s="5"/>
      <c r="M304" s="19" t="e">
        <f>VLOOKUP(L304,Sheet1!$B$2:$C$12,2,TRUE)</f>
        <v>#N/A</v>
      </c>
      <c r="N304" s="5"/>
      <c r="O304" s="19" t="e">
        <f>VLOOKUP(N304,Sheet1!$B$2:$C$12,2,TRUE)</f>
        <v>#N/A</v>
      </c>
      <c r="P304" s="5"/>
      <c r="Q304" s="19" t="e">
        <f>VLOOKUP(P304,Sheet1!$B$2:$C$12,2,TRUE)</f>
        <v>#N/A</v>
      </c>
      <c r="R304" s="5" t="e">
        <f t="shared" si="94"/>
        <v>#N/A</v>
      </c>
      <c r="S304" s="226">
        <f t="shared" si="83"/>
        <v>0</v>
      </c>
      <c r="T304" s="9" t="e">
        <f t="shared" si="84"/>
        <v>#N/A</v>
      </c>
      <c r="U304" s="5" t="e">
        <f t="shared" si="95"/>
        <v>#N/A</v>
      </c>
      <c r="V304" s="226">
        <f t="shared" si="96"/>
        <v>0</v>
      </c>
      <c r="W304" s="9" t="e">
        <f t="shared" si="98"/>
        <v>#N/A</v>
      </c>
      <c r="X304" s="227"/>
      <c r="Y304" s="9" t="e">
        <f t="shared" si="90"/>
        <v>#N/A</v>
      </c>
      <c r="Z304" s="9">
        <f t="shared" si="92"/>
        <v>0</v>
      </c>
      <c r="AA304" s="9" t="e">
        <f t="shared" si="91"/>
        <v>#N/A</v>
      </c>
      <c r="AB304" s="9" t="e">
        <f t="shared" si="99"/>
        <v>#N/A</v>
      </c>
      <c r="AC304" s="5"/>
      <c r="AD304" s="5"/>
      <c r="AE304" s="9"/>
      <c r="AF304" s="5"/>
      <c r="AG304" s="25"/>
      <c r="AH304" s="25"/>
    </row>
    <row r="305" spans="1:34" s="7" customFormat="1" ht="20.100000000000001" hidden="1" customHeight="1" x14ac:dyDescent="0.25">
      <c r="A305" s="86">
        <f t="shared" si="97"/>
        <v>264</v>
      </c>
      <c r="B305" s="54" t="s">
        <v>190</v>
      </c>
      <c r="C305" s="90" t="s">
        <v>662</v>
      </c>
      <c r="D305" s="5" t="str">
        <f>VLOOKUP(C305,' TH ĐG Trình HĐ'!$E$9:$AE$336,18,0)</f>
        <v>A2</v>
      </c>
      <c r="E305" s="5">
        <f>VLOOKUP($C305,' TH ĐG Trình HĐ'!$E$9:$AE$336,19,0)</f>
        <v>9</v>
      </c>
      <c r="F305" s="9" t="str">
        <f t="shared" si="93"/>
        <v>Không hoàn thành</v>
      </c>
      <c r="G305" s="10"/>
      <c r="H305" s="17"/>
      <c r="I305" s="19"/>
      <c r="J305" s="5"/>
      <c r="K305" s="19"/>
      <c r="L305" s="5"/>
      <c r="M305" s="19"/>
      <c r="N305" s="5"/>
      <c r="O305" s="19"/>
      <c r="P305" s="5"/>
      <c r="Q305" s="19"/>
      <c r="R305" s="5"/>
      <c r="S305" s="226"/>
      <c r="T305" s="9"/>
      <c r="U305" s="5"/>
      <c r="V305" s="226"/>
      <c r="W305" s="9"/>
      <c r="X305" s="227"/>
      <c r="Y305" s="9"/>
      <c r="Z305" s="9"/>
      <c r="AA305" s="9"/>
      <c r="AB305" s="9"/>
      <c r="AC305" s="5"/>
      <c r="AD305" s="5"/>
      <c r="AE305" s="9"/>
      <c r="AF305" s="5"/>
      <c r="AG305" s="25"/>
      <c r="AH305" s="25"/>
    </row>
    <row r="306" spans="1:34" s="7" customFormat="1" ht="36.75" customHeight="1" x14ac:dyDescent="0.25">
      <c r="A306" s="86">
        <f t="shared" si="97"/>
        <v>265</v>
      </c>
      <c r="B306" s="80" t="s">
        <v>1047</v>
      </c>
      <c r="C306" s="263" t="s">
        <v>1048</v>
      </c>
      <c r="D306" s="5" t="str">
        <f>VLOOKUP(C306,' TH ĐG Trình HĐ'!$E$9:$AE$336,18,0)</f>
        <v>A3</v>
      </c>
      <c r="E306" s="5">
        <f>VLOOKUP($C306,' TH ĐG Trình HĐ'!$E$9:$AE$336,19,0)</f>
        <v>8</v>
      </c>
      <c r="F306" s="9" t="str">
        <f>IF(E306&gt;=3,"Không hoàn thành",IF(AND($D306&gt;=8,$D306&lt;=10,E306=0),"Hoàn thành xuất sắc nhiệm vụ",IF(AND($D306&gt;=8,$D306&lt;=10,E306=1),"Hoàn thành tốt nhiệm vụ",IF(AND($D306&gt;=8,$D306&lt;=10,E306=2),"Hoàn thành nhiệm vụ",IF(AND($D306&gt;6,$D306&lt;8,E306&lt;=1),"Hoàn thành tốt nhiệm vụ",IF(AND($D306&gt;6,$D306&lt;8,E306=2),"Hoàn thành nhiệm vụ",IF(AND($D306&gt;=5,$D306&lt;=6,E306&lt;=2),"Hoàn thành",IF(AND($D306&lt;5,E306&gt;3),"Không hoàn thành",""))))))))</f>
        <v>Không hoàn thành</v>
      </c>
      <c r="G306" s="488" t="s">
        <v>1070</v>
      </c>
      <c r="H306" s="19"/>
      <c r="I306" s="19" t="e">
        <f>VLOOKUP(H306,Sheet1!$B$2:$C$12,2,TRUE)</f>
        <v>#N/A</v>
      </c>
      <c r="J306" s="5"/>
      <c r="K306" s="19" t="e">
        <f>VLOOKUP(J306,Sheet1!$B$2:$C$12,2,TRUE)</f>
        <v>#N/A</v>
      </c>
      <c r="L306" s="5"/>
      <c r="M306" s="19" t="e">
        <f>VLOOKUP(L306,Sheet1!$B$2:$C$12,2,TRUE)</f>
        <v>#N/A</v>
      </c>
      <c r="N306" s="5"/>
      <c r="O306" s="19" t="e">
        <f>VLOOKUP(N306,Sheet1!$B$2:$C$12,2,TRUE)</f>
        <v>#N/A</v>
      </c>
      <c r="P306" s="5"/>
      <c r="Q306" s="19" t="e">
        <f>VLOOKUP(P306,Sheet1!$B$2:$C$12,2,TRUE)</f>
        <v>#N/A</v>
      </c>
      <c r="R306" s="5" t="e">
        <f>ROUND(AVERAGE(I306,K306,M306,O306),2)</f>
        <v>#N/A</v>
      </c>
      <c r="S306" s="226">
        <f>COUNTIF(H306:P306,"C*")*1+COUNTIF(H306:P306,"D")*2+COUNTIF(H306:P306,"E")*3</f>
        <v>0</v>
      </c>
      <c r="T306" s="9" t="e">
        <f>IF(S306&gt;=3,"Không hoàn thành",IF(AND($R306&gt;=8,$R306&lt;=10,S306=0),"Xuất sắc",IF(AND($R306&gt;=8,$R306&lt;=10,S306=1),"Tốt",IF(AND($R306&gt;=8,$R306&lt;=10,S306=2),"Hoàn thành",IF(AND($R306&gt;6,$R306&lt;8,S306&lt;=1),"Tốt",IF(AND($R306&gt;6,$R306&lt;8,S306=2),"Hoàn thành",IF(AND($R306&gt;=5,$R306&lt;=6,S306&lt;=2),"Hoàn thành",IF(AND($R306&lt;5,S306&gt;3),"Không hoàn thành",""))))))))</f>
        <v>#N/A</v>
      </c>
      <c r="U306" s="5" t="e">
        <f>ROUND(AVERAGE(I306,K306,M306,O306,Q306),2)</f>
        <v>#N/A</v>
      </c>
      <c r="V306" s="226">
        <f>COUNTIF(H306:Q306,"C*")*1+COUNTIF(H306:Q306,"D")*2+COUNTIF(H306:Q306,"E")*3</f>
        <v>0</v>
      </c>
      <c r="W306" s="9" t="e">
        <f>IF(V306&gt;=3,"Không hoàn thành",IF(AND($U306&gt;=8,$U306&lt;=10,V306=0),"Xuất sắc",IF(AND($U306&gt;=8,$U306&lt;=10,V306=1),"Tốt",IF(AND($U306&gt;=8,$U306&lt;=10,V306=2),"Hoàn thành",IF(AND($U306&gt;6,$U306&lt;8,V306&lt;=1),"Tốt",IF(AND($U306&gt;6,$U306&lt;8,V306=2),"Hoàn thành",IF(AND($U306&gt;=5,$U306&lt;=6,V306&lt;=2),"Hoàn thành",IF(AND($U306&lt;5,V306&gt;3),"Không hoàn thành",""))))))))</f>
        <v>#N/A</v>
      </c>
      <c r="X306" s="227"/>
      <c r="Y306" s="9" t="e">
        <f>ROUND(AVERAGE(D306,R306),2)</f>
        <v>#N/A</v>
      </c>
      <c r="Z306" s="9">
        <f>COUNTIF(D306:O306,"D")*1</f>
        <v>0</v>
      </c>
      <c r="AA306" s="9" t="e">
        <f>IF($Y306&gt;=8,"Xuất sắc",IF($Y306&gt;6,"Tốt",IF($Y306&gt;=5,"Hoàn thành","Không hoàn thành")))</f>
        <v>#N/A</v>
      </c>
      <c r="AB306" s="9" t="e">
        <f>IF($Z306=1,"Không đạt LĐTT",IF(OR($AA306= "Xuất sắc", $AA306="Tốt"),"Đạt LĐTT","Không đạt LĐTT"))</f>
        <v>#N/A</v>
      </c>
      <c r="AC306" s="16"/>
      <c r="AD306" s="16"/>
      <c r="AE306" s="9"/>
      <c r="AF306" s="5"/>
      <c r="AG306" s="26"/>
      <c r="AH306" s="25"/>
    </row>
    <row r="307" spans="1:34" s="7" customFormat="1" ht="36.75" customHeight="1" x14ac:dyDescent="0.25">
      <c r="A307" s="86">
        <f t="shared" si="97"/>
        <v>266</v>
      </c>
      <c r="B307" s="80" t="s">
        <v>1049</v>
      </c>
      <c r="C307" s="263" t="s">
        <v>1050</v>
      </c>
      <c r="D307" s="5" t="str">
        <f>VLOOKUP(C307,' TH ĐG Trình HĐ'!$E$9:$AE$336,18,0)</f>
        <v>A4</v>
      </c>
      <c r="E307" s="5">
        <f>VLOOKUP($C307,' TH ĐG Trình HĐ'!$E$9:$AE$336,19,0)</f>
        <v>7</v>
      </c>
      <c r="F307" s="9" t="str">
        <f>IF(E307&gt;=3,"Không hoàn thành",IF(AND($D307&gt;=8,$D307&lt;=10,E307=0),"Hoàn thành xuất sắc nhiệm vụ",IF(AND($D307&gt;=8,$D307&lt;=10,E307=1),"Hoàn thành tốt nhiệm vụ",IF(AND($D307&gt;=8,$D307&lt;=10,E307=2),"Hoàn thành nhiệm vụ",IF(AND($D307&gt;6,$D307&lt;8,E307&lt;=1),"Hoàn thành tốt nhiệm vụ",IF(AND($D307&gt;6,$D307&lt;8,E307=2),"Hoàn thành nhiệm vụ",IF(AND($D307&gt;=5,$D307&lt;=6,E307&lt;=2),"Hoàn thành",IF(AND($D307&lt;5,E307&gt;3),"Không hoàn thành",""))))))))</f>
        <v>Không hoàn thành</v>
      </c>
      <c r="G307" s="488" t="s">
        <v>1070</v>
      </c>
      <c r="H307" s="19"/>
      <c r="I307" s="19" t="e">
        <f>VLOOKUP(H307,Sheet1!$B$2:$C$12,2,TRUE)</f>
        <v>#N/A</v>
      </c>
      <c r="J307" s="5"/>
      <c r="K307" s="19" t="e">
        <f>VLOOKUP(J307,Sheet1!$B$2:$C$12,2,TRUE)</f>
        <v>#N/A</v>
      </c>
      <c r="L307" s="5"/>
      <c r="M307" s="19" t="e">
        <f>VLOOKUP(L307,Sheet1!$B$2:$C$12,2,TRUE)</f>
        <v>#N/A</v>
      </c>
      <c r="N307" s="5"/>
      <c r="O307" s="19" t="e">
        <f>VLOOKUP(N307,Sheet1!$B$2:$C$12,2,TRUE)</f>
        <v>#N/A</v>
      </c>
      <c r="P307" s="5"/>
      <c r="Q307" s="19" t="e">
        <f>VLOOKUP(P307,Sheet1!$B$2:$C$12,2,TRUE)</f>
        <v>#N/A</v>
      </c>
      <c r="R307" s="5" t="e">
        <f>ROUND(AVERAGE(I307,K307,M307,O307),2)</f>
        <v>#N/A</v>
      </c>
      <c r="S307" s="226">
        <f>COUNTIF(H307:P307,"C*")*1+COUNTIF(H307:P307,"D")*2+COUNTIF(H307:P307,"E")*3</f>
        <v>0</v>
      </c>
      <c r="T307" s="9" t="e">
        <f>IF(S307&gt;=3,"Không hoàn thành",IF(AND($R307&gt;=8,$R307&lt;=10,S307=0),"Xuất sắc",IF(AND($R307&gt;=8,$R307&lt;=10,S307=1),"Tốt",IF(AND($R307&gt;=8,$R307&lt;=10,S307=2),"Hoàn thành",IF(AND($R307&gt;6,$R307&lt;8,S307&lt;=1),"Tốt",IF(AND($R307&gt;6,$R307&lt;8,S307=2),"Hoàn thành",IF(AND($R307&gt;=5,$R307&lt;=6,S307&lt;=2),"Hoàn thành",IF(AND($R307&lt;5,S307&gt;3),"Không hoàn thành",""))))))))</f>
        <v>#N/A</v>
      </c>
      <c r="U307" s="5" t="e">
        <f>ROUND(AVERAGE(I307,K307,M307,O307,Q307),2)</f>
        <v>#N/A</v>
      </c>
      <c r="V307" s="226">
        <f>COUNTIF(H307:Q307,"C*")*1+COUNTIF(H307:Q307,"D")*2+COUNTIF(H307:Q307,"E")*3</f>
        <v>0</v>
      </c>
      <c r="W307" s="9" t="e">
        <f>IF(V307&gt;=3,"Không hoàn thành",IF(AND($U307&gt;=8,$U307&lt;=10,V307=0),"Xuất sắc",IF(AND($U307&gt;=8,$U307&lt;=10,V307=1),"Tốt",IF(AND($U307&gt;=8,$U307&lt;=10,V307=2),"Hoàn thành",IF(AND($U307&gt;6,$U307&lt;8,V307&lt;=1),"Tốt",IF(AND($U307&gt;6,$U307&lt;8,V307=2),"Hoàn thành",IF(AND($U307&gt;=5,$U307&lt;=6,V307&lt;=2),"Hoàn thành",IF(AND($U307&lt;5,V307&gt;3),"Không hoàn thành",""))))))))</f>
        <v>#N/A</v>
      </c>
      <c r="X307" s="227"/>
      <c r="Y307" s="9" t="e">
        <f>ROUND(AVERAGE(D307,R307),2)</f>
        <v>#N/A</v>
      </c>
      <c r="Z307" s="9">
        <f>COUNTIF(D307:O307,"D")*1</f>
        <v>0</v>
      </c>
      <c r="AA307" s="9" t="e">
        <f>IF($Y307&gt;=8,"Xuất sắc",IF($Y307&gt;6,"Tốt",IF($Y307&gt;=5,"Hoàn thành","Không hoàn thành")))</f>
        <v>#N/A</v>
      </c>
      <c r="AB307" s="9" t="e">
        <f>IF($Z307=1,"Không đạt LĐTT",IF(OR($AA307= "Xuất sắc", $AA307="Tốt"),"Đạt LĐTT","Không đạt LĐTT"))</f>
        <v>#N/A</v>
      </c>
      <c r="AC307" s="16"/>
      <c r="AD307" s="16"/>
      <c r="AE307" s="9"/>
      <c r="AF307" s="5"/>
      <c r="AG307" s="26"/>
      <c r="AH307" s="25"/>
    </row>
    <row r="308" spans="1:34" s="7" customFormat="1" ht="27.75" customHeight="1" x14ac:dyDescent="0.25">
      <c r="A308" s="453" t="s">
        <v>920</v>
      </c>
      <c r="B308" s="454" t="s">
        <v>921</v>
      </c>
      <c r="C308" s="455"/>
      <c r="D308" s="455"/>
      <c r="E308" s="456"/>
      <c r="F308" s="457">
        <f>COUNTA($F$310:$F$318)</f>
        <v>9</v>
      </c>
      <c r="G308" s="458" t="str">
        <f xml:space="preserve"> (COUNTIF($F$310:$F$318, "Hoàn thành xuất sắc nhiệm vụ") &amp; " Xuất sắc") &amp;" + "&amp; (COUNTIF($F$310:$F$318, "Hoàn thành tốt nhiệm vụ") &amp; " Tốt")</f>
        <v>0 Xuất sắc + 0 Tốt</v>
      </c>
      <c r="H308" s="224"/>
      <c r="I308" s="8"/>
      <c r="J308" s="224"/>
      <c r="K308" s="8"/>
      <c r="L308" s="224"/>
      <c r="M308" s="8"/>
      <c r="N308" s="224"/>
      <c r="O308" s="8"/>
      <c r="P308" s="224"/>
      <c r="Q308" s="8"/>
      <c r="R308" s="224"/>
      <c r="S308" s="277"/>
      <c r="T308" s="224"/>
      <c r="U308" s="224"/>
      <c r="V308" s="277"/>
      <c r="W308" s="224"/>
      <c r="X308" s="225"/>
      <c r="Y308" s="8"/>
      <c r="Z308" s="224"/>
      <c r="AA308" s="8"/>
      <c r="AB308" s="224"/>
      <c r="AC308" s="8"/>
      <c r="AD308" s="224"/>
      <c r="AE308" s="8"/>
      <c r="AF308" s="224"/>
      <c r="AG308" s="43"/>
      <c r="AH308" s="43"/>
    </row>
    <row r="309" spans="1:34" s="7" customFormat="1" ht="20.100000000000001" hidden="1" customHeight="1" x14ac:dyDescent="0.25">
      <c r="A309" s="453" t="s">
        <v>859</v>
      </c>
      <c r="B309" s="465" t="s">
        <v>860</v>
      </c>
      <c r="C309" s="453"/>
      <c r="D309" s="461"/>
      <c r="E309" s="466"/>
      <c r="F309" s="467"/>
      <c r="G309" s="468"/>
      <c r="H309" s="19"/>
      <c r="I309" s="19"/>
      <c r="J309" s="5"/>
      <c r="K309" s="19"/>
      <c r="L309" s="5"/>
      <c r="M309" s="19"/>
      <c r="N309" s="5"/>
      <c r="O309" s="19"/>
      <c r="P309" s="5"/>
      <c r="Q309" s="19"/>
      <c r="R309" s="5"/>
      <c r="S309" s="226"/>
      <c r="T309" s="9"/>
      <c r="U309" s="5"/>
      <c r="V309" s="226"/>
      <c r="W309" s="9"/>
      <c r="X309" s="227"/>
      <c r="Y309" s="9"/>
      <c r="Z309" s="9"/>
      <c r="AA309" s="9"/>
      <c r="AB309" s="9"/>
      <c r="AC309" s="5"/>
      <c r="AD309" s="5"/>
      <c r="AE309" s="9"/>
      <c r="AF309" s="5"/>
      <c r="AG309" s="25"/>
      <c r="AH309" s="25"/>
    </row>
    <row r="310" spans="1:34" s="7" customFormat="1" ht="20.100000000000001" hidden="1" customHeight="1" x14ac:dyDescent="0.25">
      <c r="A310" s="459">
        <f>A307+1</f>
        <v>267</v>
      </c>
      <c r="B310" s="475" t="s">
        <v>265</v>
      </c>
      <c r="C310" s="470" t="s">
        <v>666</v>
      </c>
      <c r="D310" s="461" t="str">
        <f>VLOOKUP(C310,' TH ĐG Trình HĐ'!$E$9:$AE$336,18,0)</f>
        <v>A3</v>
      </c>
      <c r="E310" s="461">
        <f>VLOOKUP($C310,' TH ĐG Trình HĐ'!$E$9:$AE$336,19,0)</f>
        <v>8</v>
      </c>
      <c r="F310" s="462" t="str">
        <f t="shared" ref="F310:F318" si="100">IF(E310&gt;=3,"Không hoàn thành",IF(AND($D310&gt;=8,$D310&lt;=10,E310=0),"Hoàn thành xuất sắc nhiệm vụ",IF(AND($D310&gt;=8,$D310&lt;=10,E310=1),"Hoàn thành tốt nhiệm vụ",IF(AND($D310&gt;=8,$D310&lt;=10,E310=2),"Hoàn thành nhiệm vụ",IF(AND($D310&gt;6,$D310&lt;8,E310&lt;=1),"Hoàn thành tốt nhiệm vụ",IF(AND($D310&gt;6,$D310&lt;8,E310=2),"Hoàn thành nhiệm vụ",IF(AND($D310&gt;=5,$D310&lt;=6,E310&lt;=2),"Hoàn thành",IF(AND($D310&lt;5,E310&gt;3),"Không hoàn thành",""))))))))</f>
        <v>Không hoàn thành</v>
      </c>
      <c r="G310" s="463"/>
      <c r="H310" s="17"/>
      <c r="I310" s="19"/>
      <c r="J310" s="5"/>
      <c r="K310" s="19"/>
      <c r="L310" s="5"/>
      <c r="M310" s="19"/>
      <c r="N310" s="5"/>
      <c r="O310" s="19"/>
      <c r="P310" s="5"/>
      <c r="Q310" s="19"/>
      <c r="R310" s="5"/>
      <c r="S310" s="226"/>
      <c r="T310" s="9"/>
      <c r="U310" s="5"/>
      <c r="V310" s="226"/>
      <c r="W310" s="9"/>
      <c r="X310" s="227"/>
      <c r="Y310" s="9"/>
      <c r="Z310" s="9"/>
      <c r="AA310" s="9"/>
      <c r="AB310" s="9"/>
      <c r="AC310" s="5"/>
      <c r="AD310" s="5"/>
      <c r="AE310" s="9"/>
      <c r="AF310" s="5"/>
      <c r="AG310" s="25"/>
      <c r="AH310" s="25"/>
    </row>
    <row r="311" spans="1:34" s="7" customFormat="1" ht="20.100000000000001" hidden="1" customHeight="1" x14ac:dyDescent="0.25">
      <c r="A311" s="459">
        <f>A310+1</f>
        <v>268</v>
      </c>
      <c r="B311" s="475" t="s">
        <v>261</v>
      </c>
      <c r="C311" s="470" t="s">
        <v>669</v>
      </c>
      <c r="D311" s="461" t="str">
        <f>VLOOKUP(C311,' TH ĐG Trình HĐ'!$E$9:$AE$336,18,0)</f>
        <v>A3</v>
      </c>
      <c r="E311" s="461">
        <f>VLOOKUP($C311,' TH ĐG Trình HĐ'!$E$9:$AE$336,19,0)</f>
        <v>8</v>
      </c>
      <c r="F311" s="462" t="str">
        <f t="shared" si="100"/>
        <v>Không hoàn thành</v>
      </c>
      <c r="G311" s="463"/>
      <c r="H311" s="17"/>
      <c r="I311" s="19"/>
      <c r="J311" s="5"/>
      <c r="K311" s="19"/>
      <c r="L311" s="5"/>
      <c r="M311" s="19"/>
      <c r="N311" s="5"/>
      <c r="O311" s="19"/>
      <c r="P311" s="5"/>
      <c r="Q311" s="19"/>
      <c r="R311" s="5"/>
      <c r="S311" s="226"/>
      <c r="T311" s="9"/>
      <c r="U311" s="5"/>
      <c r="V311" s="226"/>
      <c r="W311" s="9"/>
      <c r="X311" s="227"/>
      <c r="Y311" s="9"/>
      <c r="Z311" s="9"/>
      <c r="AA311" s="9"/>
      <c r="AB311" s="9"/>
      <c r="AC311" s="5"/>
      <c r="AD311" s="5"/>
      <c r="AE311" s="9"/>
      <c r="AF311" s="5"/>
      <c r="AG311" s="25"/>
      <c r="AH311" s="25"/>
    </row>
    <row r="312" spans="1:34" s="7" customFormat="1" ht="20.100000000000001" hidden="1" customHeight="1" x14ac:dyDescent="0.25">
      <c r="A312" s="459">
        <f t="shared" ref="A312:A318" si="101">A311+1</f>
        <v>269</v>
      </c>
      <c r="B312" s="475" t="s">
        <v>262</v>
      </c>
      <c r="C312" s="470" t="s">
        <v>670</v>
      </c>
      <c r="D312" s="461" t="str">
        <f>VLOOKUP(C312,' TH ĐG Trình HĐ'!$E$9:$AE$336,18,0)</f>
        <v>A4</v>
      </c>
      <c r="E312" s="461">
        <f>VLOOKUP($C312,' TH ĐG Trình HĐ'!$E$9:$AE$336,19,0)</f>
        <v>7</v>
      </c>
      <c r="F312" s="462" t="str">
        <f t="shared" si="100"/>
        <v>Không hoàn thành</v>
      </c>
      <c r="G312" s="463"/>
      <c r="H312" s="17"/>
      <c r="I312" s="19"/>
      <c r="J312" s="5"/>
      <c r="K312" s="19"/>
      <c r="L312" s="5"/>
      <c r="M312" s="19"/>
      <c r="N312" s="5"/>
      <c r="O312" s="19"/>
      <c r="P312" s="5"/>
      <c r="Q312" s="19"/>
      <c r="R312" s="5"/>
      <c r="S312" s="226"/>
      <c r="T312" s="9"/>
      <c r="U312" s="5"/>
      <c r="V312" s="226"/>
      <c r="W312" s="9"/>
      <c r="X312" s="227"/>
      <c r="Y312" s="9"/>
      <c r="Z312" s="9"/>
      <c r="AA312" s="9"/>
      <c r="AB312" s="9"/>
      <c r="AC312" s="5"/>
      <c r="AD312" s="5"/>
      <c r="AE312" s="9"/>
      <c r="AF312" s="5"/>
      <c r="AG312" s="25"/>
      <c r="AH312" s="25"/>
    </row>
    <row r="313" spans="1:34" s="7" customFormat="1" ht="20.100000000000001" hidden="1" customHeight="1" x14ac:dyDescent="0.25">
      <c r="A313" s="459">
        <f t="shared" si="101"/>
        <v>270</v>
      </c>
      <c r="B313" s="475" t="s">
        <v>263</v>
      </c>
      <c r="C313" s="470" t="s">
        <v>671</v>
      </c>
      <c r="D313" s="461" t="str">
        <f>VLOOKUP(C313,' TH ĐG Trình HĐ'!$E$9:$AE$336,18,0)</f>
        <v>A3</v>
      </c>
      <c r="E313" s="461">
        <f>VLOOKUP($C313,' TH ĐG Trình HĐ'!$E$9:$AE$336,19,0)</f>
        <v>8</v>
      </c>
      <c r="F313" s="462" t="str">
        <f t="shared" si="100"/>
        <v>Không hoàn thành</v>
      </c>
      <c r="G313" s="463"/>
      <c r="H313" s="17"/>
      <c r="I313" s="19"/>
      <c r="J313" s="5"/>
      <c r="K313" s="19"/>
      <c r="L313" s="5"/>
      <c r="M313" s="19"/>
      <c r="N313" s="5"/>
      <c r="O313" s="19"/>
      <c r="P313" s="5"/>
      <c r="Q313" s="19"/>
      <c r="R313" s="5"/>
      <c r="S313" s="226"/>
      <c r="T313" s="9"/>
      <c r="U313" s="5"/>
      <c r="V313" s="226"/>
      <c r="W313" s="9"/>
      <c r="X313" s="227"/>
      <c r="Y313" s="9"/>
      <c r="Z313" s="9"/>
      <c r="AA313" s="9"/>
      <c r="AB313" s="9"/>
      <c r="AC313" s="5"/>
      <c r="AD313" s="5"/>
      <c r="AE313" s="9"/>
      <c r="AF313" s="5"/>
      <c r="AG313" s="25"/>
      <c r="AH313" s="25"/>
    </row>
    <row r="314" spans="1:34" s="7" customFormat="1" ht="20.100000000000001" hidden="1" customHeight="1" x14ac:dyDescent="0.25">
      <c r="A314" s="459">
        <f t="shared" si="101"/>
        <v>271</v>
      </c>
      <c r="B314" s="475" t="s">
        <v>264</v>
      </c>
      <c r="C314" s="470" t="s">
        <v>672</v>
      </c>
      <c r="D314" s="461" t="str">
        <f>VLOOKUP(C314,' TH ĐG Trình HĐ'!$E$9:$AE$336,18,0)</f>
        <v>A3</v>
      </c>
      <c r="E314" s="461">
        <f>VLOOKUP($C314,' TH ĐG Trình HĐ'!$E$9:$AE$336,19,0)</f>
        <v>8</v>
      </c>
      <c r="F314" s="462" t="str">
        <f t="shared" si="100"/>
        <v>Không hoàn thành</v>
      </c>
      <c r="G314" s="463"/>
      <c r="H314" s="17"/>
      <c r="I314" s="19"/>
      <c r="J314" s="5"/>
      <c r="K314" s="19"/>
      <c r="L314" s="5"/>
      <c r="M314" s="19"/>
      <c r="N314" s="5"/>
      <c r="O314" s="19"/>
      <c r="P314" s="5"/>
      <c r="Q314" s="19"/>
      <c r="R314" s="5"/>
      <c r="S314" s="226"/>
      <c r="T314" s="9"/>
      <c r="U314" s="5"/>
      <c r="V314" s="226"/>
      <c r="W314" s="9"/>
      <c r="X314" s="227"/>
      <c r="Y314" s="9"/>
      <c r="Z314" s="9"/>
      <c r="AA314" s="9"/>
      <c r="AB314" s="9"/>
      <c r="AC314" s="5"/>
      <c r="AD314" s="5"/>
      <c r="AE314" s="9"/>
      <c r="AF314" s="5"/>
      <c r="AG314" s="25"/>
      <c r="AH314" s="25"/>
    </row>
    <row r="315" spans="1:34" s="7" customFormat="1" ht="20.100000000000001" hidden="1" customHeight="1" x14ac:dyDescent="0.25">
      <c r="A315" s="459">
        <f t="shared" si="101"/>
        <v>272</v>
      </c>
      <c r="B315" s="475" t="s">
        <v>302</v>
      </c>
      <c r="C315" s="470" t="s">
        <v>675</v>
      </c>
      <c r="D315" s="461" t="str">
        <f>VLOOKUP(C315,' TH ĐG Trình HĐ'!$E$9:$AE$336,18,0)</f>
        <v>A4</v>
      </c>
      <c r="E315" s="461">
        <f>VLOOKUP($C315,' TH ĐG Trình HĐ'!$E$9:$AE$336,19,0)</f>
        <v>7</v>
      </c>
      <c r="F315" s="462" t="str">
        <f t="shared" si="100"/>
        <v>Không hoàn thành</v>
      </c>
      <c r="G315" s="463"/>
      <c r="H315" s="17"/>
      <c r="I315" s="19"/>
      <c r="J315" s="5"/>
      <c r="K315" s="19"/>
      <c r="L315" s="5"/>
      <c r="M315" s="19"/>
      <c r="N315" s="5"/>
      <c r="O315" s="19"/>
      <c r="P315" s="5"/>
      <c r="Q315" s="19"/>
      <c r="R315" s="5"/>
      <c r="S315" s="226"/>
      <c r="T315" s="9"/>
      <c r="U315" s="5"/>
      <c r="V315" s="226"/>
      <c r="W315" s="9"/>
      <c r="X315" s="227"/>
      <c r="Y315" s="9"/>
      <c r="Z315" s="9"/>
      <c r="AA315" s="9"/>
      <c r="AB315" s="9"/>
      <c r="AC315" s="5"/>
      <c r="AD315" s="5"/>
      <c r="AE315" s="9"/>
      <c r="AF315" s="5"/>
      <c r="AG315" s="25"/>
      <c r="AH315" s="25"/>
    </row>
    <row r="316" spans="1:34" s="7" customFormat="1" ht="20.100000000000001" hidden="1" customHeight="1" x14ac:dyDescent="0.25">
      <c r="A316" s="459">
        <f t="shared" si="101"/>
        <v>273</v>
      </c>
      <c r="B316" s="475" t="s">
        <v>289</v>
      </c>
      <c r="C316" s="470" t="s">
        <v>674</v>
      </c>
      <c r="D316" s="461" t="str">
        <f>VLOOKUP(C316,' TH ĐG Trình HĐ'!$E$9:$AE$336,18,0)</f>
        <v>A4</v>
      </c>
      <c r="E316" s="461">
        <f>VLOOKUP($C316,' TH ĐG Trình HĐ'!$E$9:$AE$336,19,0)</f>
        <v>7</v>
      </c>
      <c r="F316" s="462" t="str">
        <f t="shared" si="100"/>
        <v>Không hoàn thành</v>
      </c>
      <c r="G316" s="463"/>
      <c r="H316" s="17"/>
      <c r="I316" s="19"/>
      <c r="J316" s="5"/>
      <c r="K316" s="19"/>
      <c r="L316" s="5"/>
      <c r="M316" s="19"/>
      <c r="N316" s="5"/>
      <c r="O316" s="19"/>
      <c r="P316" s="5"/>
      <c r="Q316" s="19"/>
      <c r="R316" s="5"/>
      <c r="S316" s="226"/>
      <c r="T316" s="9"/>
      <c r="U316" s="5"/>
      <c r="V316" s="226"/>
      <c r="W316" s="9"/>
      <c r="X316" s="227"/>
      <c r="Y316" s="9"/>
      <c r="Z316" s="9"/>
      <c r="AA316" s="9"/>
      <c r="AB316" s="9"/>
      <c r="AC316" s="5"/>
      <c r="AD316" s="5"/>
      <c r="AE316" s="9"/>
      <c r="AF316" s="5"/>
      <c r="AG316" s="25"/>
      <c r="AH316" s="25"/>
    </row>
    <row r="317" spans="1:34" s="7" customFormat="1" ht="20.100000000000001" hidden="1" customHeight="1" x14ac:dyDescent="0.25">
      <c r="A317" s="459">
        <f t="shared" si="101"/>
        <v>274</v>
      </c>
      <c r="B317" s="475" t="s">
        <v>267</v>
      </c>
      <c r="C317" s="470" t="s">
        <v>673</v>
      </c>
      <c r="D317" s="461" t="str">
        <f>VLOOKUP(C317,' TH ĐG Trình HĐ'!$E$9:$AE$336,18,0)</f>
        <v>A3</v>
      </c>
      <c r="E317" s="461">
        <f>VLOOKUP($C317,' TH ĐG Trình HĐ'!$E$9:$AE$336,19,0)</f>
        <v>8</v>
      </c>
      <c r="F317" s="462" t="str">
        <f t="shared" si="100"/>
        <v>Không hoàn thành</v>
      </c>
      <c r="G317" s="463"/>
      <c r="H317" s="17"/>
      <c r="I317" s="19"/>
      <c r="J317" s="5"/>
      <c r="K317" s="19"/>
      <c r="L317" s="5"/>
      <c r="M317" s="19"/>
      <c r="N317" s="5"/>
      <c r="O317" s="19"/>
      <c r="P317" s="5"/>
      <c r="Q317" s="19"/>
      <c r="R317" s="5"/>
      <c r="S317" s="226"/>
      <c r="T317" s="9"/>
      <c r="U317" s="5"/>
      <c r="V317" s="226"/>
      <c r="W317" s="9"/>
      <c r="X317" s="227"/>
      <c r="Y317" s="9"/>
      <c r="Z317" s="9"/>
      <c r="AA317" s="9"/>
      <c r="AB317" s="9"/>
      <c r="AC317" s="5"/>
      <c r="AD317" s="5"/>
      <c r="AE317" s="9"/>
      <c r="AF317" s="5"/>
      <c r="AG317" s="25"/>
      <c r="AH317" s="25"/>
    </row>
    <row r="318" spans="1:34" s="7" customFormat="1" ht="20.100000000000001" hidden="1" customHeight="1" x14ac:dyDescent="0.25">
      <c r="A318" s="459">
        <f t="shared" si="101"/>
        <v>275</v>
      </c>
      <c r="B318" s="475" t="s">
        <v>266</v>
      </c>
      <c r="C318" s="470" t="s">
        <v>668</v>
      </c>
      <c r="D318" s="461" t="str">
        <f>VLOOKUP(C318,' TH ĐG Trình HĐ'!$E$9:$AE$336,18,0)</f>
        <v>A3</v>
      </c>
      <c r="E318" s="461">
        <f>VLOOKUP($C318,' TH ĐG Trình HĐ'!$E$9:$AE$336,19,0)</f>
        <v>8</v>
      </c>
      <c r="F318" s="462" t="str">
        <f t="shared" si="100"/>
        <v>Không hoàn thành</v>
      </c>
      <c r="G318" s="463"/>
      <c r="H318" s="17"/>
      <c r="I318" s="19"/>
      <c r="J318" s="5"/>
      <c r="K318" s="19"/>
      <c r="L318" s="5"/>
      <c r="M318" s="19"/>
      <c r="N318" s="5"/>
      <c r="O318" s="19"/>
      <c r="P318" s="5"/>
      <c r="Q318" s="19"/>
      <c r="R318" s="5"/>
      <c r="S318" s="226"/>
      <c r="T318" s="9"/>
      <c r="U318" s="5"/>
      <c r="V318" s="226"/>
      <c r="W318" s="9"/>
      <c r="X318" s="227"/>
      <c r="Y318" s="9"/>
      <c r="Z318" s="9"/>
      <c r="AA318" s="9"/>
      <c r="AB318" s="9"/>
      <c r="AC318" s="5"/>
      <c r="AD318" s="5"/>
      <c r="AE318" s="9"/>
      <c r="AF318" s="5"/>
      <c r="AG318" s="25"/>
      <c r="AH318" s="25"/>
    </row>
    <row r="319" spans="1:34" s="7" customFormat="1" ht="24" customHeight="1" x14ac:dyDescent="0.25">
      <c r="A319" s="453" t="s">
        <v>922</v>
      </c>
      <c r="B319" s="454" t="s">
        <v>923</v>
      </c>
      <c r="C319" s="455"/>
      <c r="D319" s="455"/>
      <c r="E319" s="456"/>
      <c r="F319" s="457">
        <f>COUNTA($F$321:$F$329)</f>
        <v>9</v>
      </c>
      <c r="G319" s="458" t="str">
        <f xml:space="preserve"> (COUNTIF($F$321:$F$329, "Hoàn thành xuất sắc nhiệm vụ") &amp; " Xuất sắc") &amp;" + "&amp; (COUNTIF($F$321:$F$329, "Hoàn thành tốt nhiệm vụ") &amp; " Tốt")</f>
        <v>0 Xuất sắc + 0 Tốt</v>
      </c>
      <c r="H319" s="224"/>
      <c r="I319" s="8"/>
      <c r="J319" s="224"/>
      <c r="K319" s="8"/>
      <c r="L319" s="224"/>
      <c r="M319" s="8"/>
      <c r="N319" s="224"/>
      <c r="O319" s="8"/>
      <c r="P319" s="224"/>
      <c r="Q319" s="8"/>
      <c r="R319" s="224"/>
      <c r="S319" s="277"/>
      <c r="T319" s="224"/>
      <c r="U319" s="224"/>
      <c r="V319" s="277"/>
      <c r="W319" s="224"/>
      <c r="X319" s="225"/>
      <c r="Y319" s="8"/>
      <c r="Z319" s="224"/>
      <c r="AA319" s="8"/>
      <c r="AB319" s="224"/>
      <c r="AC319" s="8"/>
      <c r="AD319" s="224"/>
      <c r="AE319" s="8"/>
      <c r="AF319" s="224"/>
      <c r="AG319" s="43"/>
      <c r="AH319" s="43"/>
    </row>
    <row r="320" spans="1:34" s="7" customFormat="1" ht="20.100000000000001" hidden="1" customHeight="1" x14ac:dyDescent="0.25">
      <c r="A320" s="453" t="s">
        <v>859</v>
      </c>
      <c r="B320" s="465" t="s">
        <v>860</v>
      </c>
      <c r="C320" s="453"/>
      <c r="D320" s="461"/>
      <c r="E320" s="466"/>
      <c r="F320" s="467"/>
      <c r="G320" s="468"/>
      <c r="H320" s="19"/>
      <c r="I320" s="19"/>
      <c r="J320" s="5"/>
      <c r="K320" s="19"/>
      <c r="L320" s="5"/>
      <c r="M320" s="19"/>
      <c r="N320" s="5"/>
      <c r="O320" s="19"/>
      <c r="P320" s="5"/>
      <c r="Q320" s="19"/>
      <c r="R320" s="5"/>
      <c r="S320" s="226"/>
      <c r="T320" s="9"/>
      <c r="U320" s="5"/>
      <c r="V320" s="226"/>
      <c r="W320" s="9"/>
      <c r="X320" s="227"/>
      <c r="Y320" s="9"/>
      <c r="Z320" s="9"/>
      <c r="AA320" s="9"/>
      <c r="AB320" s="9"/>
      <c r="AC320" s="5"/>
      <c r="AD320" s="5"/>
      <c r="AE320" s="9"/>
      <c r="AF320" s="5"/>
      <c r="AG320" s="25"/>
      <c r="AH320" s="25"/>
    </row>
    <row r="321" spans="1:34" s="7" customFormat="1" ht="20.100000000000001" hidden="1" customHeight="1" x14ac:dyDescent="0.25">
      <c r="A321" s="459">
        <f>A318+1</f>
        <v>276</v>
      </c>
      <c r="B321" s="471" t="s">
        <v>385</v>
      </c>
      <c r="C321" s="483" t="s">
        <v>676</v>
      </c>
      <c r="D321" s="461" t="str">
        <f>VLOOKUP(C321,' TH ĐG Trình HĐ'!$E$9:$AE$336,18,0)</f>
        <v>A4</v>
      </c>
      <c r="E321" s="461">
        <f>VLOOKUP($C321,' TH ĐG Trình HĐ'!$E$9:$AE$336,19,0)</f>
        <v>7</v>
      </c>
      <c r="F321" s="462" t="str">
        <f t="shared" ref="F321:F329" si="102">IF(E321&gt;=3,"Không hoàn thành",IF(AND($D321&gt;=8,$D321&lt;=10,E321=0),"Hoàn thành xuất sắc nhiệm vụ",IF(AND($D321&gt;=8,$D321&lt;=10,E321=1),"Hoàn thành tốt nhiệm vụ",IF(AND($D321&gt;=8,$D321&lt;=10,E321=2),"Hoàn thành nhiệm vụ",IF(AND($D321&gt;6,$D321&lt;8,E321&lt;=1),"Hoàn thành tốt nhiệm vụ",IF(AND($D321&gt;6,$D321&lt;8,E321=2),"Hoàn thành nhiệm vụ",IF(AND($D321&gt;=5,$D321&lt;=6,E321&lt;=2),"Hoàn thành",IF(AND($D321&lt;5,E321&gt;3),"Không hoàn thành",""))))))))</f>
        <v>Không hoàn thành</v>
      </c>
      <c r="G321" s="463"/>
      <c r="H321" s="17"/>
      <c r="I321" s="19"/>
      <c r="J321" s="5"/>
      <c r="K321" s="19"/>
      <c r="L321" s="5"/>
      <c r="M321" s="19"/>
      <c r="N321" s="5"/>
      <c r="O321" s="19"/>
      <c r="P321" s="5"/>
      <c r="Q321" s="19"/>
      <c r="R321" s="5"/>
      <c r="S321" s="226"/>
      <c r="T321" s="9"/>
      <c r="U321" s="5"/>
      <c r="V321" s="226"/>
      <c r="W321" s="9"/>
      <c r="X321" s="227"/>
      <c r="Y321" s="9"/>
      <c r="Z321" s="9"/>
      <c r="AA321" s="9"/>
      <c r="AB321" s="9"/>
      <c r="AC321" s="5"/>
      <c r="AD321" s="5"/>
      <c r="AE321" s="9"/>
      <c r="AF321" s="5"/>
      <c r="AG321" s="25"/>
      <c r="AH321" s="25"/>
    </row>
    <row r="322" spans="1:34" s="7" customFormat="1" ht="20.100000000000001" hidden="1" customHeight="1" x14ac:dyDescent="0.25">
      <c r="A322" s="459">
        <f>A321+1</f>
        <v>277</v>
      </c>
      <c r="B322" s="471" t="s">
        <v>398</v>
      </c>
      <c r="C322" s="483" t="s">
        <v>677</v>
      </c>
      <c r="D322" s="461" t="str">
        <f>VLOOKUP(C322,' TH ĐG Trình HĐ'!$E$9:$AE$336,18,0)</f>
        <v>A4</v>
      </c>
      <c r="E322" s="461">
        <f>VLOOKUP($C322,' TH ĐG Trình HĐ'!$E$9:$AE$336,19,0)</f>
        <v>7</v>
      </c>
      <c r="F322" s="462" t="str">
        <f t="shared" si="102"/>
        <v>Không hoàn thành</v>
      </c>
      <c r="G322" s="463"/>
      <c r="H322" s="17"/>
      <c r="I322" s="19"/>
      <c r="J322" s="5"/>
      <c r="K322" s="19"/>
      <c r="L322" s="5"/>
      <c r="M322" s="19"/>
      <c r="N322" s="5"/>
      <c r="O322" s="19"/>
      <c r="P322" s="5"/>
      <c r="Q322" s="19"/>
      <c r="R322" s="5"/>
      <c r="S322" s="226"/>
      <c r="T322" s="9"/>
      <c r="U322" s="5"/>
      <c r="V322" s="226"/>
      <c r="W322" s="9"/>
      <c r="X322" s="227"/>
      <c r="Y322" s="9"/>
      <c r="Z322" s="9"/>
      <c r="AA322" s="9"/>
      <c r="AB322" s="9"/>
      <c r="AC322" s="5"/>
      <c r="AD322" s="5"/>
      <c r="AE322" s="9"/>
      <c r="AF322" s="5"/>
      <c r="AG322" s="25"/>
      <c r="AH322" s="25"/>
    </row>
    <row r="323" spans="1:34" s="7" customFormat="1" ht="20.100000000000001" hidden="1" customHeight="1" x14ac:dyDescent="0.25">
      <c r="A323" s="459">
        <f t="shared" ref="A323:A329" si="103">A322+1</f>
        <v>278</v>
      </c>
      <c r="B323" s="471" t="s">
        <v>386</v>
      </c>
      <c r="C323" s="483" t="s">
        <v>822</v>
      </c>
      <c r="D323" s="461" t="str">
        <f>VLOOKUP(C323,' TH ĐG Trình HĐ'!$E$9:$AE$336,18,0)</f>
        <v>A3</v>
      </c>
      <c r="E323" s="461">
        <f>VLOOKUP($C323,' TH ĐG Trình HĐ'!$E$9:$AE$336,19,0)</f>
        <v>8</v>
      </c>
      <c r="F323" s="462" t="str">
        <f t="shared" si="102"/>
        <v>Không hoàn thành</v>
      </c>
      <c r="G323" s="463"/>
      <c r="H323" s="17"/>
      <c r="I323" s="19"/>
      <c r="J323" s="5"/>
      <c r="K323" s="19"/>
      <c r="L323" s="5"/>
      <c r="M323" s="19"/>
      <c r="N323" s="5"/>
      <c r="O323" s="19"/>
      <c r="P323" s="5"/>
      <c r="Q323" s="19"/>
      <c r="R323" s="5"/>
      <c r="S323" s="226"/>
      <c r="T323" s="9"/>
      <c r="U323" s="5"/>
      <c r="V323" s="226"/>
      <c r="W323" s="9"/>
      <c r="X323" s="227"/>
      <c r="Y323" s="9"/>
      <c r="Z323" s="9"/>
      <c r="AA323" s="9"/>
      <c r="AB323" s="9"/>
      <c r="AC323" s="5"/>
      <c r="AD323" s="5"/>
      <c r="AE323" s="9"/>
      <c r="AF323" s="5"/>
      <c r="AG323" s="25"/>
      <c r="AH323" s="25"/>
    </row>
    <row r="324" spans="1:34" s="7" customFormat="1" ht="20.100000000000001" hidden="1" customHeight="1" x14ac:dyDescent="0.25">
      <c r="A324" s="459">
        <f t="shared" si="103"/>
        <v>279</v>
      </c>
      <c r="B324" s="471" t="s">
        <v>195</v>
      </c>
      <c r="C324" s="483" t="s">
        <v>681</v>
      </c>
      <c r="D324" s="461" t="str">
        <f>VLOOKUP(C324,' TH ĐG Trình HĐ'!$E$9:$AE$336,18,0)</f>
        <v>A4</v>
      </c>
      <c r="E324" s="461">
        <f>VLOOKUP($C324,' TH ĐG Trình HĐ'!$E$9:$AE$336,19,0)</f>
        <v>7</v>
      </c>
      <c r="F324" s="462" t="str">
        <f t="shared" si="102"/>
        <v>Không hoàn thành</v>
      </c>
      <c r="G324" s="463"/>
      <c r="H324" s="17"/>
      <c r="I324" s="19"/>
      <c r="J324" s="5"/>
      <c r="K324" s="19"/>
      <c r="L324" s="5"/>
      <c r="M324" s="19"/>
      <c r="N324" s="5"/>
      <c r="O324" s="19"/>
      <c r="P324" s="5"/>
      <c r="Q324" s="19"/>
      <c r="R324" s="5"/>
      <c r="S324" s="226"/>
      <c r="T324" s="9"/>
      <c r="U324" s="5"/>
      <c r="V324" s="226"/>
      <c r="W324" s="9"/>
      <c r="X324" s="227"/>
      <c r="Y324" s="9"/>
      <c r="Z324" s="9"/>
      <c r="AA324" s="9"/>
      <c r="AB324" s="9"/>
      <c r="AC324" s="5"/>
      <c r="AD324" s="5"/>
      <c r="AE324" s="9"/>
      <c r="AF324" s="5"/>
      <c r="AG324" s="25"/>
      <c r="AH324" s="25"/>
    </row>
    <row r="325" spans="1:34" s="7" customFormat="1" ht="20.100000000000001" hidden="1" customHeight="1" x14ac:dyDescent="0.25">
      <c r="A325" s="459">
        <f t="shared" si="103"/>
        <v>280</v>
      </c>
      <c r="B325" s="471" t="s">
        <v>194</v>
      </c>
      <c r="C325" s="483" t="s">
        <v>680</v>
      </c>
      <c r="D325" s="461" t="str">
        <f>VLOOKUP(C325,' TH ĐG Trình HĐ'!$E$9:$AE$336,18,0)</f>
        <v>A4</v>
      </c>
      <c r="E325" s="461">
        <f>VLOOKUP($C325,' TH ĐG Trình HĐ'!$E$9:$AE$336,19,0)</f>
        <v>7</v>
      </c>
      <c r="F325" s="462" t="str">
        <f t="shared" si="102"/>
        <v>Không hoàn thành</v>
      </c>
      <c r="G325" s="463"/>
      <c r="H325" s="17"/>
      <c r="I325" s="19"/>
      <c r="J325" s="5"/>
      <c r="K325" s="19"/>
      <c r="L325" s="5"/>
      <c r="M325" s="19"/>
      <c r="N325" s="5"/>
      <c r="O325" s="19"/>
      <c r="P325" s="5"/>
      <c r="Q325" s="19"/>
      <c r="R325" s="5"/>
      <c r="S325" s="226"/>
      <c r="T325" s="9"/>
      <c r="U325" s="5"/>
      <c r="V325" s="226"/>
      <c r="W325" s="9"/>
      <c r="X325" s="227"/>
      <c r="Y325" s="9"/>
      <c r="Z325" s="9"/>
      <c r="AA325" s="9"/>
      <c r="AB325" s="9"/>
      <c r="AC325" s="5"/>
      <c r="AD325" s="5"/>
      <c r="AE325" s="9"/>
      <c r="AF325" s="5"/>
      <c r="AG325" s="25"/>
      <c r="AH325" s="25"/>
    </row>
    <row r="326" spans="1:34" s="7" customFormat="1" ht="20.100000000000001" hidden="1" customHeight="1" x14ac:dyDescent="0.25">
      <c r="A326" s="459">
        <f t="shared" si="103"/>
        <v>281</v>
      </c>
      <c r="B326" s="471" t="s">
        <v>192</v>
      </c>
      <c r="C326" s="483" t="s">
        <v>678</v>
      </c>
      <c r="D326" s="461" t="str">
        <f>VLOOKUP(C326,' TH ĐG Trình HĐ'!$E$9:$AE$336,18,0)</f>
        <v>A3</v>
      </c>
      <c r="E326" s="461">
        <f>VLOOKUP($C326,' TH ĐG Trình HĐ'!$E$9:$AE$336,19,0)</f>
        <v>8</v>
      </c>
      <c r="F326" s="462" t="str">
        <f t="shared" si="102"/>
        <v>Không hoàn thành</v>
      </c>
      <c r="G326" s="463"/>
      <c r="H326" s="17"/>
      <c r="I326" s="19"/>
      <c r="J326" s="5"/>
      <c r="K326" s="19"/>
      <c r="L326" s="5"/>
      <c r="M326" s="19"/>
      <c r="N326" s="5"/>
      <c r="O326" s="19"/>
      <c r="P326" s="5"/>
      <c r="Q326" s="19"/>
      <c r="R326" s="5"/>
      <c r="S326" s="226"/>
      <c r="T326" s="9"/>
      <c r="U326" s="5"/>
      <c r="V326" s="226"/>
      <c r="W326" s="9"/>
      <c r="X326" s="227"/>
      <c r="Y326" s="9"/>
      <c r="Z326" s="9"/>
      <c r="AA326" s="9"/>
      <c r="AB326" s="9"/>
      <c r="AC326" s="5"/>
      <c r="AD326" s="5"/>
      <c r="AE326" s="9"/>
      <c r="AF326" s="5"/>
      <c r="AG326" s="25"/>
      <c r="AH326" s="25"/>
    </row>
    <row r="327" spans="1:34" s="7" customFormat="1" ht="20.100000000000001" hidden="1" customHeight="1" x14ac:dyDescent="0.25">
      <c r="A327" s="459">
        <f t="shared" si="103"/>
        <v>282</v>
      </c>
      <c r="B327" s="471" t="s">
        <v>397</v>
      </c>
      <c r="C327" s="483" t="s">
        <v>682</v>
      </c>
      <c r="D327" s="461" t="str">
        <f>VLOOKUP(C327,' TH ĐG Trình HĐ'!$E$9:$AE$336,18,0)</f>
        <v>A4</v>
      </c>
      <c r="E327" s="461">
        <f>VLOOKUP($C327,' TH ĐG Trình HĐ'!$E$9:$AE$336,19,0)</f>
        <v>7</v>
      </c>
      <c r="F327" s="462" t="str">
        <f t="shared" si="102"/>
        <v>Không hoàn thành</v>
      </c>
      <c r="G327" s="463"/>
      <c r="H327" s="17"/>
      <c r="I327" s="19"/>
      <c r="J327" s="5"/>
      <c r="K327" s="19"/>
      <c r="L327" s="5"/>
      <c r="M327" s="19"/>
      <c r="N327" s="5"/>
      <c r="O327" s="19"/>
      <c r="P327" s="5"/>
      <c r="Q327" s="19"/>
      <c r="R327" s="5"/>
      <c r="S327" s="226"/>
      <c r="T327" s="9"/>
      <c r="U327" s="5"/>
      <c r="V327" s="226"/>
      <c r="W327" s="9"/>
      <c r="X327" s="227"/>
      <c r="Y327" s="9"/>
      <c r="Z327" s="9"/>
      <c r="AA327" s="9"/>
      <c r="AB327" s="9"/>
      <c r="AC327" s="5"/>
      <c r="AD327" s="5"/>
      <c r="AE327" s="9"/>
      <c r="AF327" s="5"/>
      <c r="AG327" s="25"/>
      <c r="AH327" s="25"/>
    </row>
    <row r="328" spans="1:34" s="7" customFormat="1" ht="20.100000000000001" hidden="1" customHeight="1" x14ac:dyDescent="0.25">
      <c r="A328" s="459">
        <f t="shared" si="103"/>
        <v>283</v>
      </c>
      <c r="B328" s="471" t="s">
        <v>866</v>
      </c>
      <c r="C328" s="483" t="s">
        <v>679</v>
      </c>
      <c r="D328" s="461" t="str">
        <f>VLOOKUP(C328,' TH ĐG Trình HĐ'!$E$9:$AE$336,18,0)</f>
        <v>A4</v>
      </c>
      <c r="E328" s="461">
        <f>VLOOKUP($C328,' TH ĐG Trình HĐ'!$E$9:$AE$336,19,0)</f>
        <v>7</v>
      </c>
      <c r="F328" s="462" t="str">
        <f t="shared" si="102"/>
        <v>Không hoàn thành</v>
      </c>
      <c r="G328" s="463"/>
      <c r="H328" s="17"/>
      <c r="I328" s="19"/>
      <c r="J328" s="5"/>
      <c r="K328" s="19"/>
      <c r="L328" s="5"/>
      <c r="M328" s="19"/>
      <c r="N328" s="5"/>
      <c r="O328" s="19"/>
      <c r="P328" s="5"/>
      <c r="Q328" s="19"/>
      <c r="R328" s="5"/>
      <c r="S328" s="226"/>
      <c r="T328" s="9"/>
      <c r="U328" s="5"/>
      <c r="V328" s="226"/>
      <c r="W328" s="9"/>
      <c r="X328" s="227"/>
      <c r="Y328" s="9"/>
      <c r="Z328" s="9"/>
      <c r="AA328" s="9"/>
      <c r="AB328" s="9"/>
      <c r="AC328" s="5"/>
      <c r="AD328" s="5"/>
      <c r="AE328" s="9"/>
      <c r="AF328" s="5"/>
      <c r="AG328" s="25"/>
      <c r="AH328" s="25"/>
    </row>
    <row r="329" spans="1:34" s="7" customFormat="1" ht="20.100000000000001" hidden="1" customHeight="1" x14ac:dyDescent="0.25">
      <c r="A329" s="459">
        <f t="shared" si="103"/>
        <v>284</v>
      </c>
      <c r="B329" s="471" t="s">
        <v>729</v>
      </c>
      <c r="C329" s="483" t="s">
        <v>730</v>
      </c>
      <c r="D329" s="461" t="str">
        <f>VLOOKUP(C329,' TH ĐG Trình HĐ'!$E$9:$AE$336,18,0)</f>
        <v>A4</v>
      </c>
      <c r="E329" s="461">
        <f>VLOOKUP($C329,' TH ĐG Trình HĐ'!$E$9:$AE$336,19,0)</f>
        <v>7</v>
      </c>
      <c r="F329" s="462" t="str">
        <f t="shared" si="102"/>
        <v>Không hoàn thành</v>
      </c>
      <c r="G329" s="463"/>
      <c r="H329" s="17"/>
      <c r="I329" s="19"/>
      <c r="J329" s="5"/>
      <c r="K329" s="19"/>
      <c r="L329" s="5"/>
      <c r="M329" s="19"/>
      <c r="N329" s="5"/>
      <c r="O329" s="19"/>
      <c r="P329" s="5"/>
      <c r="Q329" s="19"/>
      <c r="R329" s="5"/>
      <c r="S329" s="226"/>
      <c r="T329" s="9"/>
      <c r="U329" s="5"/>
      <c r="V329" s="226"/>
      <c r="W329" s="9"/>
      <c r="X329" s="227"/>
      <c r="Y329" s="9"/>
      <c r="Z329" s="9"/>
      <c r="AA329" s="9"/>
      <c r="AB329" s="9"/>
      <c r="AC329" s="5"/>
      <c r="AD329" s="5"/>
      <c r="AE329" s="9"/>
      <c r="AF329" s="5"/>
      <c r="AG329" s="25"/>
      <c r="AH329" s="25"/>
    </row>
    <row r="330" spans="1:34" s="7" customFormat="1" ht="35.25" customHeight="1" x14ac:dyDescent="0.25">
      <c r="A330" s="453" t="s">
        <v>924</v>
      </c>
      <c r="B330" s="454" t="s">
        <v>925</v>
      </c>
      <c r="C330" s="455"/>
      <c r="D330" s="455"/>
      <c r="E330" s="456"/>
      <c r="F330" s="457">
        <f>COUNTA($F$332:$F$350)</f>
        <v>19</v>
      </c>
      <c r="G330" s="458" t="str">
        <f xml:space="preserve"> (COUNTIF($F$332:$F$350, "Hoàn thành xuất sắc nhiệm vụ") &amp; " Xuất sắc") &amp;" + "&amp; (COUNTIF($F$332:$F$350, "Hoàn thành tốt nhiệm vụ") &amp; " Tốt")&amp;" + "&amp; (COUNTIF($F$332:$F$350, "Hoàn thành nhiệm vụ") &amp; " Hoàn thành")</f>
        <v>0 Xuất sắc + 0 Tốt + 0 Hoàn thành</v>
      </c>
      <c r="H330" s="224"/>
      <c r="I330" s="8"/>
      <c r="J330" s="224"/>
      <c r="K330" s="8"/>
      <c r="L330" s="224"/>
      <c r="M330" s="8"/>
      <c r="N330" s="224"/>
      <c r="O330" s="8"/>
      <c r="P330" s="224"/>
      <c r="Q330" s="8"/>
      <c r="R330" s="224"/>
      <c r="S330" s="277"/>
      <c r="T330" s="224"/>
      <c r="U330" s="224"/>
      <c r="V330" s="277"/>
      <c r="W330" s="224"/>
      <c r="X330" s="225"/>
      <c r="Y330" s="8"/>
      <c r="Z330" s="224"/>
      <c r="AA330" s="8"/>
      <c r="AB330" s="224"/>
      <c r="AC330" s="8"/>
      <c r="AD330" s="224"/>
      <c r="AE330" s="8"/>
      <c r="AF330" s="224"/>
      <c r="AG330" s="43"/>
      <c r="AH330" s="43"/>
    </row>
    <row r="331" spans="1:34" s="7" customFormat="1" ht="20.100000000000001" hidden="1" customHeight="1" x14ac:dyDescent="0.25">
      <c r="A331" s="448" t="s">
        <v>859</v>
      </c>
      <c r="B331" s="449" t="s">
        <v>860</v>
      </c>
      <c r="C331" s="448"/>
      <c r="D331" s="5"/>
      <c r="E331" s="226"/>
      <c r="F331" s="450"/>
      <c r="G331" s="451"/>
      <c r="H331" s="19"/>
      <c r="I331" s="19"/>
      <c r="J331" s="5"/>
      <c r="K331" s="19"/>
      <c r="L331" s="5"/>
      <c r="M331" s="19"/>
      <c r="N331" s="5"/>
      <c r="O331" s="19"/>
      <c r="P331" s="5"/>
      <c r="Q331" s="19"/>
      <c r="R331" s="5"/>
      <c r="S331" s="226"/>
      <c r="T331" s="9"/>
      <c r="U331" s="5"/>
      <c r="V331" s="226"/>
      <c r="W331" s="9"/>
      <c r="X331" s="227"/>
      <c r="Y331" s="9"/>
      <c r="Z331" s="9"/>
      <c r="AA331" s="9"/>
      <c r="AB331" s="9"/>
      <c r="AC331" s="5"/>
      <c r="AD331" s="5"/>
      <c r="AE331" s="9"/>
      <c r="AF331" s="5"/>
      <c r="AG331" s="25"/>
      <c r="AH331" s="25"/>
    </row>
    <row r="332" spans="1:34" s="7" customFormat="1" ht="20.100000000000001" hidden="1" customHeight="1" x14ac:dyDescent="0.25">
      <c r="A332" s="86">
        <f>A329+1</f>
        <v>285</v>
      </c>
      <c r="B332" s="77" t="s">
        <v>198</v>
      </c>
      <c r="C332" s="86" t="s">
        <v>483</v>
      </c>
      <c r="D332" s="5" t="str">
        <f>VLOOKUP(C332,' TH ĐG Trình HĐ'!$E$9:$AE$336,18,0)</f>
        <v>A3</v>
      </c>
      <c r="E332" s="5">
        <f>VLOOKUP($C332,' TH ĐG Trình HĐ'!$E$9:$AE$336,19,0)</f>
        <v>8</v>
      </c>
      <c r="F332" s="9" t="str">
        <f t="shared" ref="F332:F345" si="104">IF(E332&gt;=3,"Không hoàn thành",IF(AND($D332&gt;=8,$D332&lt;=10,E332=0),"Hoàn thành xuất sắc nhiệm vụ",IF(AND($D332&gt;=8,$D332&lt;=10,E332=1),"Hoàn thành tốt nhiệm vụ",IF(AND($D332&gt;=8,$D332&lt;=10,E332=2),"Hoàn thành nhiệm vụ",IF(AND($D332&gt;6,$D332&lt;8,E332&lt;=1),"Hoàn thành tốt nhiệm vụ",IF(AND($D332&gt;6,$D332&lt;8,E332=2),"Hoàn thành nhiệm vụ",IF(AND($D332&gt;=5,$D332&lt;=6,E332&lt;=2),"Hoàn thành",IF(AND($D332&lt;5,E332&gt;3),"Không hoàn thành",""))))))))</f>
        <v>Không hoàn thành</v>
      </c>
      <c r="G332" s="10"/>
      <c r="H332" s="17"/>
      <c r="I332" s="19"/>
      <c r="J332" s="5"/>
      <c r="K332" s="19"/>
      <c r="L332" s="5"/>
      <c r="M332" s="19"/>
      <c r="N332" s="5"/>
      <c r="O332" s="19"/>
      <c r="P332" s="5"/>
      <c r="Q332" s="19"/>
      <c r="R332" s="5"/>
      <c r="S332" s="226"/>
      <c r="T332" s="9"/>
      <c r="U332" s="5"/>
      <c r="V332" s="226"/>
      <c r="W332" s="9"/>
      <c r="X332" s="227"/>
      <c r="Y332" s="9"/>
      <c r="Z332" s="9"/>
      <c r="AA332" s="9"/>
      <c r="AB332" s="9"/>
      <c r="AC332" s="5"/>
      <c r="AD332" s="5"/>
      <c r="AE332" s="9"/>
      <c r="AF332" s="5"/>
      <c r="AG332" s="25"/>
      <c r="AH332" s="25"/>
    </row>
    <row r="333" spans="1:34" s="7" customFormat="1" ht="20.100000000000001" hidden="1" customHeight="1" x14ac:dyDescent="0.25">
      <c r="A333" s="86">
        <f>A332+1</f>
        <v>286</v>
      </c>
      <c r="B333" s="77" t="s">
        <v>199</v>
      </c>
      <c r="C333" s="86" t="s">
        <v>686</v>
      </c>
      <c r="D333" s="5" t="str">
        <f>VLOOKUP(C333,' TH ĐG Trình HĐ'!$E$9:$AE$336,18,0)</f>
        <v>A3</v>
      </c>
      <c r="E333" s="5">
        <f>VLOOKUP($C333,' TH ĐG Trình HĐ'!$E$9:$AE$336,19,0)</f>
        <v>8</v>
      </c>
      <c r="F333" s="9" t="str">
        <f t="shared" si="104"/>
        <v>Không hoàn thành</v>
      </c>
      <c r="G333" s="10"/>
      <c r="H333" s="17"/>
      <c r="I333" s="19"/>
      <c r="J333" s="5"/>
      <c r="K333" s="19"/>
      <c r="L333" s="5"/>
      <c r="M333" s="19"/>
      <c r="N333" s="5"/>
      <c r="O333" s="19"/>
      <c r="P333" s="5"/>
      <c r="Q333" s="19"/>
      <c r="R333" s="5"/>
      <c r="S333" s="226"/>
      <c r="T333" s="9"/>
      <c r="U333" s="5"/>
      <c r="V333" s="226"/>
      <c r="W333" s="9"/>
      <c r="X333" s="227"/>
      <c r="Y333" s="9"/>
      <c r="Z333" s="9"/>
      <c r="AA333" s="9"/>
      <c r="AB333" s="9"/>
      <c r="AC333" s="5"/>
      <c r="AD333" s="5"/>
      <c r="AE333" s="9"/>
      <c r="AF333" s="5"/>
      <c r="AG333" s="25"/>
      <c r="AH333" s="25"/>
    </row>
    <row r="334" spans="1:34" s="7" customFormat="1" ht="20.100000000000001" hidden="1" customHeight="1" x14ac:dyDescent="0.25">
      <c r="A334" s="86">
        <f t="shared" ref="A334:A350" si="105">A333+1</f>
        <v>287</v>
      </c>
      <c r="B334" s="77" t="s">
        <v>205</v>
      </c>
      <c r="C334" s="86" t="s">
        <v>684</v>
      </c>
      <c r="D334" s="5" t="str">
        <f>VLOOKUP(C334,' TH ĐG Trình HĐ'!$E$9:$AE$336,18,0)</f>
        <v>A4</v>
      </c>
      <c r="E334" s="5">
        <f>VLOOKUP($C334,' TH ĐG Trình HĐ'!$E$9:$AE$336,19,0)</f>
        <v>7</v>
      </c>
      <c r="F334" s="9" t="str">
        <f t="shared" si="104"/>
        <v>Không hoàn thành</v>
      </c>
      <c r="G334" s="10"/>
      <c r="H334" s="17"/>
      <c r="I334" s="19"/>
      <c r="J334" s="5"/>
      <c r="K334" s="19"/>
      <c r="L334" s="5"/>
      <c r="M334" s="19"/>
      <c r="N334" s="5"/>
      <c r="O334" s="19"/>
      <c r="P334" s="5"/>
      <c r="Q334" s="19"/>
      <c r="R334" s="5"/>
      <c r="S334" s="226"/>
      <c r="T334" s="9"/>
      <c r="U334" s="5"/>
      <c r="V334" s="226"/>
      <c r="W334" s="9"/>
      <c r="X334" s="227"/>
      <c r="Y334" s="9"/>
      <c r="Z334" s="9"/>
      <c r="AA334" s="9"/>
      <c r="AB334" s="9"/>
      <c r="AC334" s="5"/>
      <c r="AD334" s="5"/>
      <c r="AE334" s="9"/>
      <c r="AF334" s="5"/>
      <c r="AG334" s="25"/>
      <c r="AH334" s="25"/>
    </row>
    <row r="335" spans="1:34" s="7" customFormat="1" ht="20.100000000000001" hidden="1" customHeight="1" x14ac:dyDescent="0.25">
      <c r="A335" s="86">
        <f t="shared" si="105"/>
        <v>288</v>
      </c>
      <c r="B335" s="77" t="s">
        <v>806</v>
      </c>
      <c r="C335" s="86" t="s">
        <v>818</v>
      </c>
      <c r="D335" s="5" t="str">
        <f>VLOOKUP(C335,' TH ĐG Trình HĐ'!$E$9:$AE$336,18,0)</f>
        <v>A3</v>
      </c>
      <c r="E335" s="5">
        <f>VLOOKUP($C335,' TH ĐG Trình HĐ'!$E$9:$AE$336,19,0)</f>
        <v>8</v>
      </c>
      <c r="F335" s="9" t="str">
        <f t="shared" si="104"/>
        <v>Không hoàn thành</v>
      </c>
      <c r="G335" s="10"/>
      <c r="H335" s="17"/>
      <c r="I335" s="19"/>
      <c r="J335" s="5"/>
      <c r="K335" s="19"/>
      <c r="L335" s="5"/>
      <c r="M335" s="19"/>
      <c r="N335" s="5"/>
      <c r="O335" s="19"/>
      <c r="P335" s="5"/>
      <c r="Q335" s="19"/>
      <c r="R335" s="5"/>
      <c r="S335" s="226"/>
      <c r="T335" s="9"/>
      <c r="U335" s="5"/>
      <c r="V335" s="226"/>
      <c r="W335" s="9"/>
      <c r="X335" s="227"/>
      <c r="Y335" s="9"/>
      <c r="Z335" s="9"/>
      <c r="AA335" s="9"/>
      <c r="AB335" s="9"/>
      <c r="AC335" s="5"/>
      <c r="AD335" s="5"/>
      <c r="AE335" s="9"/>
      <c r="AF335" s="5"/>
      <c r="AG335" s="25"/>
      <c r="AH335" s="25"/>
    </row>
    <row r="336" spans="1:34" s="7" customFormat="1" ht="40.5" hidden="1" customHeight="1" x14ac:dyDescent="0.25">
      <c r="A336" s="86">
        <f t="shared" si="105"/>
        <v>289</v>
      </c>
      <c r="B336" s="77" t="s">
        <v>203</v>
      </c>
      <c r="C336" s="86" t="s">
        <v>690</v>
      </c>
      <c r="D336" s="5" t="str">
        <f>VLOOKUP(C336,' TH ĐG Trình HĐ'!$E$9:$AE$336,18,0)</f>
        <v>A3</v>
      </c>
      <c r="E336" s="5">
        <f>VLOOKUP($C336,' TH ĐG Trình HĐ'!$E$9:$AE$336,19,0)</f>
        <v>8</v>
      </c>
      <c r="F336" s="9" t="str">
        <f t="shared" si="104"/>
        <v>Không hoàn thành</v>
      </c>
      <c r="G336" s="10"/>
      <c r="H336" s="17"/>
      <c r="I336" s="19"/>
      <c r="J336" s="5"/>
      <c r="K336" s="19"/>
      <c r="L336" s="5"/>
      <c r="M336" s="19"/>
      <c r="N336" s="5"/>
      <c r="O336" s="19"/>
      <c r="P336" s="5"/>
      <c r="Q336" s="19"/>
      <c r="R336" s="5"/>
      <c r="S336" s="226"/>
      <c r="T336" s="9"/>
      <c r="U336" s="5"/>
      <c r="V336" s="226"/>
      <c r="W336" s="9"/>
      <c r="X336" s="227"/>
      <c r="Y336" s="9"/>
      <c r="Z336" s="9"/>
      <c r="AA336" s="9"/>
      <c r="AB336" s="9"/>
      <c r="AC336" s="5"/>
      <c r="AD336" s="5"/>
      <c r="AE336" s="9"/>
      <c r="AF336" s="5"/>
      <c r="AG336" s="232" t="s">
        <v>878</v>
      </c>
      <c r="AH336" s="25"/>
    </row>
    <row r="337" spans="1:34" s="7" customFormat="1" ht="20.100000000000001" hidden="1" customHeight="1" x14ac:dyDescent="0.25">
      <c r="A337" s="86">
        <f t="shared" si="105"/>
        <v>290</v>
      </c>
      <c r="B337" s="77" t="s">
        <v>287</v>
      </c>
      <c r="C337" s="86" t="s">
        <v>692</v>
      </c>
      <c r="D337" s="5" t="str">
        <f>VLOOKUP(C337,' TH ĐG Trình HĐ'!$E$9:$AE$336,18,0)</f>
        <v>A4</v>
      </c>
      <c r="E337" s="5">
        <f>VLOOKUP($C337,' TH ĐG Trình HĐ'!$E$9:$AE$336,19,0)</f>
        <v>7</v>
      </c>
      <c r="F337" s="9" t="str">
        <f t="shared" si="104"/>
        <v>Không hoàn thành</v>
      </c>
      <c r="G337" s="10"/>
      <c r="H337" s="17"/>
      <c r="I337" s="19"/>
      <c r="J337" s="5"/>
      <c r="K337" s="19"/>
      <c r="L337" s="5"/>
      <c r="M337" s="19"/>
      <c r="N337" s="5"/>
      <c r="O337" s="19"/>
      <c r="P337" s="5"/>
      <c r="Q337" s="19"/>
      <c r="R337" s="5"/>
      <c r="S337" s="226"/>
      <c r="T337" s="9"/>
      <c r="U337" s="5"/>
      <c r="V337" s="226"/>
      <c r="W337" s="9"/>
      <c r="X337" s="227"/>
      <c r="Y337" s="9"/>
      <c r="Z337" s="9"/>
      <c r="AA337" s="9"/>
      <c r="AB337" s="9"/>
      <c r="AC337" s="5"/>
      <c r="AD337" s="5"/>
      <c r="AE337" s="9"/>
      <c r="AF337" s="5"/>
      <c r="AG337" s="25"/>
      <c r="AH337" s="25"/>
    </row>
    <row r="338" spans="1:34" s="7" customFormat="1" ht="20.100000000000001" hidden="1" customHeight="1" x14ac:dyDescent="0.25">
      <c r="A338" s="86">
        <f t="shared" si="105"/>
        <v>291</v>
      </c>
      <c r="B338" s="77" t="s">
        <v>303</v>
      </c>
      <c r="C338" s="86" t="s">
        <v>694</v>
      </c>
      <c r="D338" s="5" t="str">
        <f>VLOOKUP(C338,' TH ĐG Trình HĐ'!$E$9:$AE$336,18,0)</f>
        <v>A4</v>
      </c>
      <c r="E338" s="5">
        <f>VLOOKUP($C338,' TH ĐG Trình HĐ'!$E$9:$AE$336,19,0)</f>
        <v>7</v>
      </c>
      <c r="F338" s="9" t="str">
        <f t="shared" si="104"/>
        <v>Không hoàn thành</v>
      </c>
      <c r="G338" s="10"/>
      <c r="H338" s="17"/>
      <c r="I338" s="19"/>
      <c r="J338" s="5"/>
      <c r="K338" s="19"/>
      <c r="L338" s="5"/>
      <c r="M338" s="19"/>
      <c r="N338" s="5"/>
      <c r="O338" s="19"/>
      <c r="P338" s="5"/>
      <c r="Q338" s="19"/>
      <c r="R338" s="5"/>
      <c r="S338" s="226"/>
      <c r="T338" s="9"/>
      <c r="U338" s="5"/>
      <c r="V338" s="226"/>
      <c r="W338" s="9"/>
      <c r="X338" s="227"/>
      <c r="Y338" s="9"/>
      <c r="Z338" s="9"/>
      <c r="AA338" s="9"/>
      <c r="AB338" s="9"/>
      <c r="AC338" s="5"/>
      <c r="AD338" s="5"/>
      <c r="AE338" s="9"/>
      <c r="AF338" s="5"/>
      <c r="AG338" s="25"/>
      <c r="AH338" s="25"/>
    </row>
    <row r="339" spans="1:34" s="7" customFormat="1" ht="29.25" hidden="1" customHeight="1" x14ac:dyDescent="0.25">
      <c r="A339" s="86">
        <f t="shared" si="105"/>
        <v>292</v>
      </c>
      <c r="B339" s="77" t="s">
        <v>277</v>
      </c>
      <c r="C339" s="86" t="s">
        <v>718</v>
      </c>
      <c r="D339" s="5" t="str">
        <f>VLOOKUP(C339,' TH ĐG Trình HĐ'!$E$9:$AE$336,18,0)</f>
        <v>A3</v>
      </c>
      <c r="E339" s="5">
        <f>VLOOKUP($C339,' TH ĐG Trình HĐ'!$E$9:$AE$336,19,0)</f>
        <v>8</v>
      </c>
      <c r="F339" s="9" t="str">
        <f t="shared" si="104"/>
        <v>Không hoàn thành</v>
      </c>
      <c r="G339" s="489"/>
      <c r="H339" s="17"/>
      <c r="I339" s="19"/>
      <c r="J339" s="5"/>
      <c r="K339" s="19"/>
      <c r="L339" s="5"/>
      <c r="M339" s="19"/>
      <c r="N339" s="5"/>
      <c r="O339" s="19"/>
      <c r="P339" s="5"/>
      <c r="Q339" s="19"/>
      <c r="R339" s="5"/>
      <c r="S339" s="226"/>
      <c r="T339" s="9"/>
      <c r="U339" s="5"/>
      <c r="V339" s="226"/>
      <c r="W339" s="9"/>
      <c r="X339" s="227"/>
      <c r="Y339" s="9"/>
      <c r="Z339" s="9"/>
      <c r="AA339" s="9"/>
      <c r="AB339" s="9"/>
      <c r="AC339" s="5"/>
      <c r="AD339" s="5"/>
      <c r="AE339" s="9"/>
      <c r="AF339" s="5"/>
      <c r="AG339" s="25"/>
      <c r="AH339" s="25"/>
    </row>
    <row r="340" spans="1:34" s="7" customFormat="1" ht="20.100000000000001" hidden="1" customHeight="1" x14ac:dyDescent="0.25">
      <c r="A340" s="86">
        <f t="shared" si="105"/>
        <v>293</v>
      </c>
      <c r="B340" s="77" t="s">
        <v>807</v>
      </c>
      <c r="C340" s="86" t="s">
        <v>819</v>
      </c>
      <c r="D340" s="5" t="str">
        <f>VLOOKUP(C340,' TH ĐG Trình HĐ'!$E$9:$AE$336,18,0)</f>
        <v>A4</v>
      </c>
      <c r="E340" s="5">
        <f>VLOOKUP($C340,' TH ĐG Trình HĐ'!$E$9:$AE$336,19,0)</f>
        <v>7</v>
      </c>
      <c r="F340" s="9" t="str">
        <f t="shared" si="104"/>
        <v>Không hoàn thành</v>
      </c>
      <c r="G340" s="10"/>
      <c r="H340" s="17"/>
      <c r="I340" s="19"/>
      <c r="J340" s="5"/>
      <c r="K340" s="19"/>
      <c r="L340" s="5"/>
      <c r="M340" s="19"/>
      <c r="N340" s="5"/>
      <c r="O340" s="19"/>
      <c r="P340" s="5"/>
      <c r="Q340" s="19"/>
      <c r="R340" s="5"/>
      <c r="S340" s="226"/>
      <c r="T340" s="9"/>
      <c r="U340" s="5"/>
      <c r="V340" s="226"/>
      <c r="W340" s="9"/>
      <c r="X340" s="227"/>
      <c r="Y340" s="9"/>
      <c r="Z340" s="9"/>
      <c r="AA340" s="9"/>
      <c r="AB340" s="9"/>
      <c r="AC340" s="5"/>
      <c r="AD340" s="5"/>
      <c r="AE340" s="9"/>
      <c r="AF340" s="5"/>
      <c r="AG340" s="25"/>
      <c r="AH340" s="25"/>
    </row>
    <row r="341" spans="1:34" s="7" customFormat="1" ht="20.100000000000001" hidden="1" customHeight="1" x14ac:dyDescent="0.25">
      <c r="A341" s="86">
        <f t="shared" si="105"/>
        <v>294</v>
      </c>
      <c r="B341" s="77" t="s">
        <v>373</v>
      </c>
      <c r="C341" s="86" t="s">
        <v>696</v>
      </c>
      <c r="D341" s="5" t="str">
        <f>VLOOKUP(C341,' TH ĐG Trình HĐ'!$E$9:$AE$336,18,0)</f>
        <v>B2</v>
      </c>
      <c r="E341" s="5">
        <f>VLOOKUP($C341,' TH ĐG Trình HĐ'!$E$9:$AE$336,19,0)</f>
        <v>5</v>
      </c>
      <c r="F341" s="9" t="str">
        <f t="shared" si="104"/>
        <v>Không hoàn thành</v>
      </c>
      <c r="G341" s="488" t="s">
        <v>1081</v>
      </c>
      <c r="H341" s="17"/>
      <c r="I341" s="19"/>
      <c r="J341" s="5"/>
      <c r="K341" s="19"/>
      <c r="L341" s="5"/>
      <c r="M341" s="19"/>
      <c r="N341" s="5"/>
      <c r="O341" s="19"/>
      <c r="P341" s="5"/>
      <c r="Q341" s="19"/>
      <c r="R341" s="5"/>
      <c r="S341" s="226"/>
      <c r="T341" s="9"/>
      <c r="U341" s="5"/>
      <c r="V341" s="226"/>
      <c r="W341" s="9"/>
      <c r="X341" s="227"/>
      <c r="Y341" s="9"/>
      <c r="Z341" s="9"/>
      <c r="AA341" s="9"/>
      <c r="AB341" s="9"/>
      <c r="AC341" s="5"/>
      <c r="AD341" s="5"/>
      <c r="AE341" s="9"/>
      <c r="AF341" s="5"/>
      <c r="AG341" s="25"/>
      <c r="AH341" s="25"/>
    </row>
    <row r="342" spans="1:34" s="7" customFormat="1" ht="20.100000000000001" hidden="1" customHeight="1" x14ac:dyDescent="0.25">
      <c r="A342" s="86">
        <f t="shared" si="105"/>
        <v>295</v>
      </c>
      <c r="B342" s="80" t="s">
        <v>202</v>
      </c>
      <c r="C342" s="117" t="s">
        <v>689</v>
      </c>
      <c r="D342" s="5" t="str">
        <f>VLOOKUP(C342,' TH ĐG Trình HĐ'!$E$9:$AE$336,18,0)</f>
        <v>A4</v>
      </c>
      <c r="E342" s="5">
        <f>VLOOKUP($C342,' TH ĐG Trình HĐ'!$E$9:$AE$336,19,0)</f>
        <v>7</v>
      </c>
      <c r="F342" s="9" t="str">
        <f t="shared" si="104"/>
        <v>Không hoàn thành</v>
      </c>
      <c r="G342" s="10"/>
      <c r="H342" s="17"/>
      <c r="I342" s="19"/>
      <c r="J342" s="5"/>
      <c r="K342" s="19"/>
      <c r="L342" s="5"/>
      <c r="M342" s="19"/>
      <c r="N342" s="5"/>
      <c r="O342" s="19"/>
      <c r="P342" s="5"/>
      <c r="Q342" s="19"/>
      <c r="R342" s="5"/>
      <c r="S342" s="226"/>
      <c r="T342" s="9"/>
      <c r="U342" s="5"/>
      <c r="V342" s="226"/>
      <c r="W342" s="9"/>
      <c r="X342" s="227"/>
      <c r="Y342" s="9"/>
      <c r="Z342" s="9"/>
      <c r="AA342" s="9"/>
      <c r="AB342" s="9"/>
      <c r="AC342" s="5"/>
      <c r="AD342" s="5"/>
      <c r="AE342" s="9"/>
      <c r="AF342" s="5"/>
      <c r="AG342" s="25"/>
      <c r="AH342" s="25"/>
    </row>
    <row r="343" spans="1:34" s="7" customFormat="1" ht="20.100000000000001" hidden="1" customHeight="1" x14ac:dyDescent="0.25">
      <c r="A343" s="86">
        <f t="shared" si="105"/>
        <v>296</v>
      </c>
      <c r="B343" s="77" t="s">
        <v>204</v>
      </c>
      <c r="C343" s="86" t="s">
        <v>691</v>
      </c>
      <c r="D343" s="5" t="str">
        <f>VLOOKUP(C343,' TH ĐG Trình HĐ'!$E$9:$AE$336,18,0)</f>
        <v>A4</v>
      </c>
      <c r="E343" s="5">
        <f>VLOOKUP($C343,' TH ĐG Trình HĐ'!$E$9:$AE$336,19,0)</f>
        <v>7</v>
      </c>
      <c r="F343" s="9" t="str">
        <f t="shared" si="104"/>
        <v>Không hoàn thành</v>
      </c>
      <c r="G343" s="10"/>
      <c r="H343" s="17"/>
      <c r="I343" s="19"/>
      <c r="J343" s="5"/>
      <c r="K343" s="19"/>
      <c r="L343" s="5"/>
      <c r="M343" s="19"/>
      <c r="N343" s="5"/>
      <c r="O343" s="19"/>
      <c r="P343" s="5"/>
      <c r="Q343" s="19"/>
      <c r="R343" s="5"/>
      <c r="S343" s="226"/>
      <c r="T343" s="9"/>
      <c r="U343" s="5"/>
      <c r="V343" s="226"/>
      <c r="W343" s="9"/>
      <c r="X343" s="227"/>
      <c r="Y343" s="9"/>
      <c r="Z343" s="9"/>
      <c r="AA343" s="9"/>
      <c r="AB343" s="9"/>
      <c r="AC343" s="5"/>
      <c r="AD343" s="5"/>
      <c r="AE343" s="9"/>
      <c r="AF343" s="5"/>
      <c r="AG343" s="25"/>
      <c r="AH343" s="25"/>
    </row>
    <row r="344" spans="1:34" s="7" customFormat="1" ht="20.100000000000001" hidden="1" customHeight="1" x14ac:dyDescent="0.25">
      <c r="A344" s="86">
        <f t="shared" si="105"/>
        <v>297</v>
      </c>
      <c r="B344" s="77" t="s">
        <v>286</v>
      </c>
      <c r="C344" s="86" t="s">
        <v>685</v>
      </c>
      <c r="D344" s="5" t="str">
        <f>VLOOKUP(C344,' TH ĐG Trình HĐ'!$E$9:$AE$336,18,0)</f>
        <v>A2</v>
      </c>
      <c r="E344" s="5">
        <f>VLOOKUP($C344,' TH ĐG Trình HĐ'!$E$9:$AE$336,19,0)</f>
        <v>9</v>
      </c>
      <c r="F344" s="9" t="str">
        <f t="shared" si="104"/>
        <v>Không hoàn thành</v>
      </c>
      <c r="G344" s="258"/>
      <c r="H344" s="17"/>
      <c r="I344" s="19"/>
      <c r="J344" s="5"/>
      <c r="K344" s="19"/>
      <c r="L344" s="5"/>
      <c r="M344" s="19"/>
      <c r="N344" s="5"/>
      <c r="O344" s="19"/>
      <c r="P344" s="5"/>
      <c r="Q344" s="19"/>
      <c r="R344" s="5"/>
      <c r="S344" s="226"/>
      <c r="T344" s="9"/>
      <c r="U344" s="5"/>
      <c r="V344" s="226"/>
      <c r="W344" s="9"/>
      <c r="X344" s="227"/>
      <c r="Y344" s="9"/>
      <c r="Z344" s="9"/>
      <c r="AA344" s="9"/>
      <c r="AB344" s="9"/>
      <c r="AC344" s="5"/>
      <c r="AD344" s="5"/>
      <c r="AE344" s="9"/>
      <c r="AF344" s="5"/>
      <c r="AG344" s="25"/>
      <c r="AH344" s="25"/>
    </row>
    <row r="345" spans="1:34" s="7" customFormat="1" ht="20.100000000000001" hidden="1" customHeight="1" x14ac:dyDescent="0.25">
      <c r="A345" s="86">
        <f t="shared" si="105"/>
        <v>298</v>
      </c>
      <c r="B345" s="80" t="s">
        <v>288</v>
      </c>
      <c r="C345" s="117" t="s">
        <v>693</v>
      </c>
      <c r="D345" s="5" t="str">
        <f>VLOOKUP(C345,' TH ĐG Trình HĐ'!$E$9:$AE$336,18,0)</f>
        <v>A4</v>
      </c>
      <c r="E345" s="5">
        <f>VLOOKUP($C345,' TH ĐG Trình HĐ'!$E$9:$AE$336,19,0)</f>
        <v>7</v>
      </c>
      <c r="F345" s="9" t="str">
        <f t="shared" si="104"/>
        <v>Không hoàn thành</v>
      </c>
      <c r="G345" s="10"/>
      <c r="H345" s="17"/>
      <c r="I345" s="19"/>
      <c r="J345" s="5"/>
      <c r="K345" s="19"/>
      <c r="L345" s="5"/>
      <c r="M345" s="19"/>
      <c r="N345" s="5"/>
      <c r="O345" s="19"/>
      <c r="P345" s="5"/>
      <c r="Q345" s="19"/>
      <c r="R345" s="5"/>
      <c r="S345" s="226"/>
      <c r="T345" s="9"/>
      <c r="U345" s="5"/>
      <c r="V345" s="226"/>
      <c r="W345" s="9"/>
      <c r="X345" s="227"/>
      <c r="Y345" s="9"/>
      <c r="Z345" s="9"/>
      <c r="AA345" s="9"/>
      <c r="AB345" s="9"/>
      <c r="AC345" s="5"/>
      <c r="AD345" s="5"/>
      <c r="AE345" s="9"/>
      <c r="AF345" s="5"/>
      <c r="AG345" s="25"/>
      <c r="AH345" s="25"/>
    </row>
    <row r="346" spans="1:34" s="7" customFormat="1" ht="49.5" customHeight="1" x14ac:dyDescent="0.25">
      <c r="A346" s="86">
        <f t="shared" si="105"/>
        <v>299</v>
      </c>
      <c r="B346" s="80" t="s">
        <v>201</v>
      </c>
      <c r="C346" s="263" t="s">
        <v>688</v>
      </c>
      <c r="D346" s="5" t="e">
        <f>VLOOKUP(C346,' TH ĐG Trình HĐ'!$E$9:$AE$336,18,0)</f>
        <v>#N/A</v>
      </c>
      <c r="E346" s="5" t="e">
        <f>VLOOKUP($C346,' TH ĐG Trình HĐ'!$E$9:$AE$336,19,0)</f>
        <v>#N/A</v>
      </c>
      <c r="F346" s="9" t="e">
        <f>IF(E346&gt;=3,"Không hoàn thành",IF(AND($D346&gt;=8,$D346&lt;=10,E346=0),"Hoàn thành xuất sắc nhiệm vụ",IF(AND($D346&gt;=8,$D346&lt;=10,E346=1),"Hoàn thành tốt nhiệm vụ",IF(AND($D346&gt;=8,$D346&lt;=10,E346=2),"Hoàn thành nhiệm vụ",IF(AND($D346&gt;6,$D346&lt;8,E346&lt;=1),"Hoàn thành tốt nhiệm vụ",IF(AND($D346&gt;6,$D346&lt;8,E346=2),"Hoàn thành nhiệm vụ",IF(AND($D346&gt;=5,$D346&lt;=6,E346&lt;=2),"Hoàn thành nhiệm vụ",IF(AND($D346&lt;5,E346&gt;3),"Không hoàn thành",""))))))))</f>
        <v>#N/A</v>
      </c>
      <c r="G346" s="488" t="s">
        <v>1072</v>
      </c>
      <c r="H346" s="19"/>
      <c r="I346" s="19"/>
      <c r="J346" s="5"/>
      <c r="K346" s="19"/>
      <c r="L346" s="5"/>
      <c r="M346" s="19"/>
      <c r="N346" s="5"/>
      <c r="O346" s="19"/>
      <c r="P346" s="5"/>
      <c r="Q346" s="19"/>
      <c r="R346" s="5"/>
      <c r="S346" s="226"/>
      <c r="T346" s="9"/>
      <c r="U346" s="5"/>
      <c r="V346" s="226"/>
      <c r="W346" s="9"/>
      <c r="X346" s="227"/>
      <c r="Y346" s="9"/>
      <c r="Z346" s="9"/>
      <c r="AA346" s="9"/>
      <c r="AB346" s="9"/>
      <c r="AC346" s="16"/>
      <c r="AD346" s="16"/>
      <c r="AE346" s="9"/>
      <c r="AF346" s="5"/>
      <c r="AG346" s="26"/>
      <c r="AH346" s="25"/>
    </row>
    <row r="347" spans="1:34" s="7" customFormat="1" ht="20.100000000000001" hidden="1" customHeight="1" x14ac:dyDescent="0.25">
      <c r="A347" s="86">
        <f t="shared" si="105"/>
        <v>300</v>
      </c>
      <c r="B347" s="80" t="s">
        <v>1016</v>
      </c>
      <c r="C347" s="117" t="s">
        <v>1017</v>
      </c>
      <c r="D347" s="5" t="str">
        <f>VLOOKUP(C347,' TH ĐG Trình HĐ'!$E$9:$AE$336,18,0)</f>
        <v>A4</v>
      </c>
      <c r="E347" s="5">
        <f>VLOOKUP($C347,' TH ĐG Trình HĐ'!$E$9:$AE$336,19,0)</f>
        <v>7</v>
      </c>
      <c r="F347" s="9" t="str">
        <f t="shared" ref="F347:F350" si="106">IF(E347&gt;=3,"Không hoàn thành",IF(AND($D347&gt;=8,$D347&lt;=10,E347=0),"Hoàn thành xuất sắc nhiệm vụ",IF(AND($D347&gt;=8,$D347&lt;=10,E347=1),"Hoàn thành tốt nhiệm vụ",IF(AND($D347&gt;=8,$D347&lt;=10,E347=2),"Hoàn thành nhiệm vụ",IF(AND($D347&gt;6,$D347&lt;8,E347&lt;=1),"Hoàn thành tốt nhiệm vụ",IF(AND($D347&gt;6,$D347&lt;8,E347=2),"Hoàn thành nhiệm vụ",IF(AND($D347&gt;=5,$D347&lt;=6,E347&lt;=2),"Hoàn thành",IF(AND($D347&lt;5,E347&gt;3),"Không hoàn thành",""))))))))</f>
        <v>Không hoàn thành</v>
      </c>
      <c r="G347" s="10"/>
      <c r="H347" s="17"/>
      <c r="I347" s="19"/>
      <c r="J347" s="5"/>
      <c r="K347" s="19"/>
      <c r="L347" s="5"/>
      <c r="M347" s="19"/>
      <c r="N347" s="5"/>
      <c r="O347" s="19"/>
      <c r="P347" s="5"/>
      <c r="Q347" s="19"/>
      <c r="R347" s="5"/>
      <c r="S347" s="226"/>
      <c r="T347" s="9"/>
      <c r="U347" s="5"/>
      <c r="V347" s="226"/>
      <c r="W347" s="9"/>
      <c r="X347" s="227"/>
      <c r="Y347" s="9"/>
      <c r="Z347" s="9"/>
      <c r="AA347" s="9"/>
      <c r="AB347" s="9"/>
      <c r="AC347" s="5"/>
      <c r="AD347" s="5"/>
      <c r="AE347" s="9"/>
      <c r="AF347" s="5"/>
      <c r="AG347" s="25"/>
      <c r="AH347" s="25"/>
    </row>
    <row r="348" spans="1:34" s="7" customFormat="1" ht="49.5" customHeight="1" x14ac:dyDescent="0.25">
      <c r="A348" s="86">
        <f t="shared" si="105"/>
        <v>301</v>
      </c>
      <c r="B348" s="80" t="s">
        <v>1051</v>
      </c>
      <c r="C348" s="263" t="s">
        <v>1052</v>
      </c>
      <c r="D348" s="5" t="str">
        <f>VLOOKUP(C348,' TH ĐG Trình HĐ'!$E$9:$AE$336,18,0)</f>
        <v>A4</v>
      </c>
      <c r="E348" s="5">
        <f>VLOOKUP($C348,' TH ĐG Trình HĐ'!$E$9:$AE$336,19,0)</f>
        <v>7</v>
      </c>
      <c r="F348" s="9" t="str">
        <f t="shared" si="106"/>
        <v>Không hoàn thành</v>
      </c>
      <c r="G348" s="488" t="s">
        <v>1070</v>
      </c>
      <c r="H348" s="19"/>
      <c r="I348" s="19"/>
      <c r="J348" s="5"/>
      <c r="K348" s="19"/>
      <c r="L348" s="5"/>
      <c r="M348" s="19"/>
      <c r="N348" s="5"/>
      <c r="O348" s="19"/>
      <c r="P348" s="5"/>
      <c r="Q348" s="19"/>
      <c r="R348" s="5"/>
      <c r="S348" s="226"/>
      <c r="T348" s="9"/>
      <c r="U348" s="5"/>
      <c r="V348" s="226"/>
      <c r="W348" s="9"/>
      <c r="X348" s="227"/>
      <c r="Y348" s="9"/>
      <c r="Z348" s="9"/>
      <c r="AA348" s="9"/>
      <c r="AB348" s="9"/>
      <c r="AC348" s="16"/>
      <c r="AD348" s="16"/>
      <c r="AE348" s="9"/>
      <c r="AF348" s="5"/>
      <c r="AG348" s="26"/>
      <c r="AH348" s="25"/>
    </row>
    <row r="349" spans="1:34" s="7" customFormat="1" ht="49.5" customHeight="1" x14ac:dyDescent="0.25">
      <c r="A349" s="86">
        <f t="shared" si="105"/>
        <v>302</v>
      </c>
      <c r="B349" s="80" t="s">
        <v>1053</v>
      </c>
      <c r="C349" s="263" t="s">
        <v>1054</v>
      </c>
      <c r="D349" s="5" t="str">
        <f>VLOOKUP(C349,' TH ĐG Trình HĐ'!$E$9:$AE$336,18,0)</f>
        <v>A3</v>
      </c>
      <c r="E349" s="5">
        <f>VLOOKUP($C349,' TH ĐG Trình HĐ'!$E$9:$AE$336,19,0)</f>
        <v>8</v>
      </c>
      <c r="F349" s="9" t="str">
        <f t="shared" si="106"/>
        <v>Không hoàn thành</v>
      </c>
      <c r="G349" s="488" t="s">
        <v>1070</v>
      </c>
      <c r="H349" s="19"/>
      <c r="I349" s="19"/>
      <c r="J349" s="5"/>
      <c r="K349" s="19"/>
      <c r="L349" s="5"/>
      <c r="M349" s="19"/>
      <c r="N349" s="5"/>
      <c r="O349" s="19"/>
      <c r="P349" s="5"/>
      <c r="Q349" s="19"/>
      <c r="R349" s="5"/>
      <c r="S349" s="226"/>
      <c r="T349" s="9"/>
      <c r="U349" s="5"/>
      <c r="V349" s="226"/>
      <c r="W349" s="9"/>
      <c r="X349" s="227"/>
      <c r="Y349" s="9"/>
      <c r="Z349" s="9"/>
      <c r="AA349" s="9"/>
      <c r="AB349" s="9"/>
      <c r="AC349" s="16"/>
      <c r="AD349" s="16"/>
      <c r="AE349" s="9"/>
      <c r="AF349" s="5"/>
      <c r="AG349" s="26"/>
      <c r="AH349" s="25"/>
    </row>
    <row r="350" spans="1:34" s="7" customFormat="1" ht="49.5" customHeight="1" x14ac:dyDescent="0.25">
      <c r="A350" s="86">
        <f t="shared" si="105"/>
        <v>303</v>
      </c>
      <c r="B350" s="80" t="s">
        <v>1055</v>
      </c>
      <c r="C350" s="263" t="s">
        <v>1056</v>
      </c>
      <c r="D350" s="5" t="str">
        <f>VLOOKUP(C350,' TH ĐG Trình HĐ'!$E$9:$AE$336,18,0)</f>
        <v>A4</v>
      </c>
      <c r="E350" s="5">
        <f>VLOOKUP($C350,' TH ĐG Trình HĐ'!$E$9:$AE$336,19,0)</f>
        <v>7</v>
      </c>
      <c r="F350" s="9" t="str">
        <f t="shared" si="106"/>
        <v>Không hoàn thành</v>
      </c>
      <c r="G350" s="488" t="s">
        <v>1071</v>
      </c>
      <c r="H350" s="19"/>
      <c r="I350" s="19"/>
      <c r="J350" s="5"/>
      <c r="K350" s="19"/>
      <c r="L350" s="5"/>
      <c r="M350" s="19"/>
      <c r="N350" s="5"/>
      <c r="O350" s="19"/>
      <c r="P350" s="5"/>
      <c r="Q350" s="19"/>
      <c r="R350" s="5"/>
      <c r="S350" s="226"/>
      <c r="T350" s="9"/>
      <c r="U350" s="5"/>
      <c r="V350" s="226"/>
      <c r="W350" s="9"/>
      <c r="X350" s="227"/>
      <c r="Y350" s="9"/>
      <c r="Z350" s="9"/>
      <c r="AA350" s="9"/>
      <c r="AB350" s="9"/>
      <c r="AC350" s="16"/>
      <c r="AD350" s="16"/>
      <c r="AE350" s="9"/>
      <c r="AF350" s="5"/>
      <c r="AG350" s="26"/>
      <c r="AH350" s="25"/>
    </row>
    <row r="351" spans="1:34" s="7" customFormat="1" ht="22.5" customHeight="1" x14ac:dyDescent="0.25">
      <c r="A351" s="453" t="s">
        <v>926</v>
      </c>
      <c r="B351" s="454" t="s">
        <v>927</v>
      </c>
      <c r="C351" s="455"/>
      <c r="D351" s="455"/>
      <c r="E351" s="456"/>
      <c r="F351" s="457">
        <f>COUNTA($F$353:$F$355)</f>
        <v>3</v>
      </c>
      <c r="G351" s="458" t="str">
        <f xml:space="preserve"> (COUNTIF($F$353:$F$355, "Hoàn thành xuất sắc nhiệm vụ") &amp; " Xuất sắc") &amp;" + "&amp; (COUNTIF($F$353:$F$355, "Hoàn thành tốt nhiệm vụ") &amp; " Tốt")</f>
        <v>0 Xuất sắc + 0 Tốt</v>
      </c>
      <c r="H351" s="224"/>
      <c r="I351" s="8"/>
      <c r="J351" s="224"/>
      <c r="K351" s="8"/>
      <c r="L351" s="224"/>
      <c r="M351" s="8"/>
      <c r="N351" s="224"/>
      <c r="O351" s="8"/>
      <c r="P351" s="224"/>
      <c r="Q351" s="8"/>
      <c r="R351" s="224"/>
      <c r="S351" s="277"/>
      <c r="T351" s="224"/>
      <c r="U351" s="224"/>
      <c r="V351" s="277"/>
      <c r="W351" s="224"/>
      <c r="X351" s="225"/>
      <c r="Y351" s="8"/>
      <c r="Z351" s="224"/>
      <c r="AA351" s="8"/>
      <c r="AB351" s="224"/>
      <c r="AC351" s="8"/>
      <c r="AD351" s="224"/>
      <c r="AE351" s="8"/>
      <c r="AF351" s="224"/>
      <c r="AG351" s="43"/>
      <c r="AH351" s="43"/>
    </row>
    <row r="352" spans="1:34" s="7" customFormat="1" ht="24.95" hidden="1" customHeight="1" x14ac:dyDescent="0.25">
      <c r="A352" s="453" t="s">
        <v>859</v>
      </c>
      <c r="B352" s="465" t="s">
        <v>860</v>
      </c>
      <c r="C352" s="453"/>
      <c r="D352" s="461"/>
      <c r="E352" s="466"/>
      <c r="F352" s="467"/>
      <c r="G352" s="468"/>
      <c r="H352" s="19"/>
      <c r="I352" s="19"/>
      <c r="J352" s="5"/>
      <c r="K352" s="19"/>
      <c r="L352" s="5"/>
      <c r="M352" s="19"/>
      <c r="N352" s="5"/>
      <c r="O352" s="19"/>
      <c r="P352" s="5"/>
      <c r="Q352" s="19"/>
      <c r="R352" s="5"/>
      <c r="S352" s="226"/>
      <c r="T352" s="9"/>
      <c r="U352" s="5"/>
      <c r="V352" s="226"/>
      <c r="W352" s="9"/>
      <c r="X352" s="227"/>
      <c r="Y352" s="9"/>
      <c r="Z352" s="9"/>
      <c r="AA352" s="9"/>
      <c r="AB352" s="9"/>
      <c r="AC352" s="5"/>
      <c r="AD352" s="5"/>
      <c r="AE352" s="9"/>
      <c r="AF352" s="5"/>
      <c r="AG352" s="25"/>
      <c r="AH352" s="25"/>
    </row>
    <row r="353" spans="1:34" s="7" customFormat="1" ht="21.75" hidden="1" customHeight="1" x14ac:dyDescent="0.25">
      <c r="A353" s="459">
        <f>A350+1</f>
        <v>304</v>
      </c>
      <c r="B353" s="471" t="s">
        <v>292</v>
      </c>
      <c r="C353" s="474" t="s">
        <v>697</v>
      </c>
      <c r="D353" s="461" t="str">
        <f>VLOOKUP(C353,' TH ĐG Trình HĐ'!$E$9:$AE$336,18,0)</f>
        <v>A3</v>
      </c>
      <c r="E353" s="461">
        <f>VLOOKUP($C353,' TH ĐG Trình HĐ'!$E$9:$AE$336,19,0)</f>
        <v>8</v>
      </c>
      <c r="F353" s="462" t="str">
        <f t="shared" ref="F353:F355" si="107">IF(E353&gt;=3,"Không hoàn thành",IF(AND($D353&gt;=8,$D353&lt;=10,E353=0),"Hoàn thành xuất sắc nhiệm vụ",IF(AND($D353&gt;=8,$D353&lt;=10,E353=1),"Hoàn thành tốt nhiệm vụ",IF(AND($D353&gt;=8,$D353&lt;=10,E353=2),"Hoàn thành nhiệm vụ",IF(AND($D353&gt;6,$D353&lt;8,E353&lt;=1),"Hoàn thành tốt nhiệm vụ",IF(AND($D353&gt;6,$D353&lt;8,E353=2),"Hoàn thành nhiệm vụ",IF(AND($D353&gt;=5,$D353&lt;=6,E353&lt;=2),"Hoàn thành",IF(AND($D353&lt;5,E353&gt;3),"Không hoàn thành",""))))))))</f>
        <v>Không hoàn thành</v>
      </c>
      <c r="G353" s="463"/>
      <c r="H353" s="17"/>
      <c r="I353" s="19"/>
      <c r="J353" s="5"/>
      <c r="K353" s="19"/>
      <c r="L353" s="5"/>
      <c r="M353" s="19"/>
      <c r="N353" s="5"/>
      <c r="O353" s="19"/>
      <c r="P353" s="5"/>
      <c r="Q353" s="19"/>
      <c r="R353" s="5"/>
      <c r="S353" s="226"/>
      <c r="T353" s="9"/>
      <c r="U353" s="5"/>
      <c r="V353" s="226"/>
      <c r="W353" s="9"/>
      <c r="X353" s="227"/>
      <c r="Y353" s="9"/>
      <c r="Z353" s="9"/>
      <c r="AA353" s="9"/>
      <c r="AB353" s="9"/>
      <c r="AC353" s="5"/>
      <c r="AD353" s="5"/>
      <c r="AE353" s="9"/>
      <c r="AF353" s="5"/>
      <c r="AG353" s="25"/>
      <c r="AH353" s="25"/>
    </row>
    <row r="354" spans="1:34" s="7" customFormat="1" ht="21.75" hidden="1" customHeight="1" x14ac:dyDescent="0.25">
      <c r="A354" s="459">
        <f>A353+1</f>
        <v>305</v>
      </c>
      <c r="B354" s="471" t="s">
        <v>349</v>
      </c>
      <c r="C354" s="483" t="s">
        <v>699</v>
      </c>
      <c r="D354" s="461" t="str">
        <f>VLOOKUP(C354,' TH ĐG Trình HĐ'!$E$9:$AE$336,18,0)</f>
        <v>A3</v>
      </c>
      <c r="E354" s="461">
        <f>VLOOKUP($C354,' TH ĐG Trình HĐ'!$E$9:$AE$336,19,0)</f>
        <v>8</v>
      </c>
      <c r="F354" s="462" t="str">
        <f t="shared" si="107"/>
        <v>Không hoàn thành</v>
      </c>
      <c r="G354" s="463"/>
      <c r="H354" s="17"/>
      <c r="I354" s="19"/>
      <c r="J354" s="5"/>
      <c r="K354" s="19"/>
      <c r="L354" s="5"/>
      <c r="M354" s="19"/>
      <c r="N354" s="5"/>
      <c r="O354" s="19"/>
      <c r="P354" s="5"/>
      <c r="Q354" s="19"/>
      <c r="R354" s="5"/>
      <c r="S354" s="226"/>
      <c r="T354" s="9"/>
      <c r="U354" s="5"/>
      <c r="V354" s="226"/>
      <c r="W354" s="9"/>
      <c r="X354" s="227"/>
      <c r="Y354" s="9"/>
      <c r="Z354" s="9"/>
      <c r="AA354" s="9"/>
      <c r="AB354" s="9"/>
      <c r="AC354" s="5"/>
      <c r="AD354" s="5"/>
      <c r="AE354" s="9"/>
      <c r="AF354" s="5"/>
      <c r="AG354" s="25"/>
      <c r="AH354" s="25"/>
    </row>
    <row r="355" spans="1:34" s="7" customFormat="1" ht="21.75" hidden="1" customHeight="1" x14ac:dyDescent="0.25">
      <c r="A355" s="459">
        <f t="shared" ref="A355" si="108">A354+1</f>
        <v>306</v>
      </c>
      <c r="B355" s="471" t="s">
        <v>796</v>
      </c>
      <c r="C355" s="483" t="s">
        <v>797</v>
      </c>
      <c r="D355" s="461" t="str">
        <f>VLOOKUP(C355,' TH ĐG Trình HĐ'!$E$9:$AE$336,18,0)</f>
        <v>A3</v>
      </c>
      <c r="E355" s="461">
        <f>VLOOKUP($C355,' TH ĐG Trình HĐ'!$E$9:$AE$336,19,0)</f>
        <v>8</v>
      </c>
      <c r="F355" s="462" t="str">
        <f t="shared" si="107"/>
        <v>Không hoàn thành</v>
      </c>
      <c r="G355" s="463"/>
      <c r="H355" s="17"/>
      <c r="I355" s="19"/>
      <c r="J355" s="5"/>
      <c r="K355" s="19"/>
      <c r="L355" s="5"/>
      <c r="M355" s="19"/>
      <c r="N355" s="5"/>
      <c r="O355" s="19"/>
      <c r="P355" s="5"/>
      <c r="Q355" s="19"/>
      <c r="R355" s="5"/>
      <c r="S355" s="226"/>
      <c r="T355" s="9"/>
      <c r="U355" s="5"/>
      <c r="V355" s="226"/>
      <c r="W355" s="9"/>
      <c r="X355" s="227"/>
      <c r="Y355" s="9"/>
      <c r="Z355" s="9"/>
      <c r="AA355" s="9"/>
      <c r="AB355" s="9"/>
      <c r="AC355" s="5"/>
      <c r="AD355" s="5"/>
      <c r="AE355" s="9"/>
      <c r="AF355" s="5"/>
      <c r="AG355" s="25"/>
      <c r="AH355" s="25"/>
    </row>
    <row r="356" spans="1:34" s="7" customFormat="1" ht="27" customHeight="1" x14ac:dyDescent="0.25">
      <c r="A356" s="453" t="s">
        <v>928</v>
      </c>
      <c r="B356" s="454" t="s">
        <v>929</v>
      </c>
      <c r="C356" s="455"/>
      <c r="D356" s="455"/>
      <c r="E356" s="456"/>
      <c r="F356" s="457">
        <f>F357+F362</f>
        <v>7</v>
      </c>
      <c r="G356" s="458" t="str">
        <f xml:space="preserve"> (COUNTIF($F$358:$F$365, "Hoàn thành xuất sắc nhiệm vụ") &amp; " Xuất sắc") &amp;" + "&amp; (COUNTIF($F$358:$F$365, "Hoàn thành tốt nhiệm vụ") &amp; " Tốt")</f>
        <v>0 Xuất sắc + 0 Tốt</v>
      </c>
      <c r="H356" s="224"/>
      <c r="I356" s="8"/>
      <c r="J356" s="224"/>
      <c r="K356" s="8"/>
      <c r="L356" s="224"/>
      <c r="M356" s="8"/>
      <c r="N356" s="224"/>
      <c r="O356" s="8"/>
      <c r="P356" s="224"/>
      <c r="Q356" s="8"/>
      <c r="R356" s="224"/>
      <c r="S356" s="277"/>
      <c r="T356" s="224"/>
      <c r="U356" s="224"/>
      <c r="V356" s="277"/>
      <c r="W356" s="224"/>
      <c r="X356" s="225"/>
      <c r="Y356" s="8"/>
      <c r="Z356" s="224"/>
      <c r="AA356" s="8"/>
      <c r="AB356" s="224"/>
      <c r="AC356" s="8"/>
      <c r="AD356" s="224"/>
      <c r="AE356" s="8"/>
      <c r="AF356" s="224"/>
      <c r="AG356" s="43"/>
      <c r="AH356" s="43"/>
    </row>
    <row r="357" spans="1:34" s="7" customFormat="1" ht="22.5" hidden="1" customHeight="1" x14ac:dyDescent="0.25">
      <c r="A357" s="453" t="s">
        <v>859</v>
      </c>
      <c r="B357" s="465" t="s">
        <v>860</v>
      </c>
      <c r="C357" s="453"/>
      <c r="D357" s="461"/>
      <c r="E357" s="466"/>
      <c r="F357" s="467">
        <f>COUNTA($F$358:$F$361)</f>
        <v>4</v>
      </c>
      <c r="G357" s="468" t="str">
        <f xml:space="preserve"> (COUNTIF($F$358:$F$361, "Hoàn thành xuất sắc nhiệm vụ") &amp; " Xuất sắc") &amp;" + "&amp; (COUNTIF($F$358:$F$361, "Hoàn thành tốt nhiệm vụ") &amp; " Tốt")</f>
        <v>0 Xuất sắc + 0 Tốt</v>
      </c>
      <c r="H357" s="19"/>
      <c r="I357" s="19"/>
      <c r="J357" s="5"/>
      <c r="K357" s="19"/>
      <c r="L357" s="5"/>
      <c r="M357" s="19"/>
      <c r="N357" s="5"/>
      <c r="O357" s="19"/>
      <c r="P357" s="5"/>
      <c r="Q357" s="19"/>
      <c r="R357" s="5"/>
      <c r="S357" s="226"/>
      <c r="T357" s="9"/>
      <c r="U357" s="5"/>
      <c r="V357" s="226"/>
      <c r="W357" s="9"/>
      <c r="X357" s="227"/>
      <c r="Y357" s="9"/>
      <c r="Z357" s="9"/>
      <c r="AA357" s="9"/>
      <c r="AB357" s="9"/>
      <c r="AC357" s="5"/>
      <c r="AD357" s="5"/>
      <c r="AE357" s="9"/>
      <c r="AF357" s="5"/>
      <c r="AG357" s="25"/>
      <c r="AH357" s="25"/>
    </row>
    <row r="358" spans="1:34" s="7" customFormat="1" ht="22.5" hidden="1" customHeight="1" x14ac:dyDescent="0.25">
      <c r="A358" s="459">
        <f>A355+1</f>
        <v>307</v>
      </c>
      <c r="B358" s="463" t="s">
        <v>298</v>
      </c>
      <c r="C358" s="478" t="s">
        <v>589</v>
      </c>
      <c r="D358" s="461" t="str">
        <f>VLOOKUP(C358,' TH ĐG Trình HĐ'!$E$9:$AE$336,18,0)</f>
        <v>A3</v>
      </c>
      <c r="E358" s="461">
        <f>VLOOKUP($C358,' TH ĐG Trình HĐ'!$E$9:$AE$336,19,0)</f>
        <v>8</v>
      </c>
      <c r="F358" s="462" t="str">
        <f t="shared" ref="F358:F365" si="109">IF(E358&gt;=3,"Không hoàn thành",IF(AND($D358&gt;=8,$D358&lt;=10,E358=0),"Hoàn thành xuất sắc nhiệm vụ",IF(AND($D358&gt;=8,$D358&lt;=10,E358=1),"Hoàn thành tốt nhiệm vụ",IF(AND($D358&gt;=8,$D358&lt;=10,E358=2),"Hoàn thành nhiệm vụ",IF(AND($D358&gt;6,$D358&lt;8,E358&lt;=1),"Hoàn thành tốt nhiệm vụ",IF(AND($D358&gt;6,$D358&lt;8,E358=2),"Hoàn thành nhiệm vụ",IF(AND($D358&gt;=5,$D358&lt;=6,E358&lt;=2),"Hoàn thành",IF(AND($D358&lt;5,E358&gt;3),"Không hoàn thành",""))))))))</f>
        <v>Không hoàn thành</v>
      </c>
      <c r="G358" s="463"/>
      <c r="H358" s="17"/>
      <c r="I358" s="19"/>
      <c r="J358" s="5"/>
      <c r="K358" s="19"/>
      <c r="L358" s="5"/>
      <c r="M358" s="19"/>
      <c r="N358" s="5"/>
      <c r="O358" s="19"/>
      <c r="P358" s="5"/>
      <c r="Q358" s="19"/>
      <c r="R358" s="5"/>
      <c r="S358" s="226"/>
      <c r="T358" s="9"/>
      <c r="U358" s="5"/>
      <c r="V358" s="226"/>
      <c r="W358" s="9"/>
      <c r="X358" s="227"/>
      <c r="Y358" s="9"/>
      <c r="Z358" s="9"/>
      <c r="AA358" s="9"/>
      <c r="AB358" s="9"/>
      <c r="AC358" s="5"/>
      <c r="AD358" s="5"/>
      <c r="AE358" s="9"/>
      <c r="AF358" s="5"/>
      <c r="AG358" s="25"/>
      <c r="AH358" s="25"/>
    </row>
    <row r="359" spans="1:34" s="7" customFormat="1" ht="22.5" hidden="1" customHeight="1" x14ac:dyDescent="0.25">
      <c r="A359" s="459">
        <f>A358+1</f>
        <v>308</v>
      </c>
      <c r="B359" s="460" t="s">
        <v>208</v>
      </c>
      <c r="C359" s="470" t="s">
        <v>701</v>
      </c>
      <c r="D359" s="461" t="str">
        <f>VLOOKUP(C359,' TH ĐG Trình HĐ'!$E$9:$AE$336,18,0)</f>
        <v>A4</v>
      </c>
      <c r="E359" s="461">
        <f>VLOOKUP($C359,' TH ĐG Trình HĐ'!$E$9:$AE$336,19,0)</f>
        <v>7</v>
      </c>
      <c r="F359" s="462" t="str">
        <f t="shared" si="109"/>
        <v>Không hoàn thành</v>
      </c>
      <c r="G359" s="487" t="s">
        <v>1084</v>
      </c>
      <c r="H359" s="17"/>
      <c r="I359" s="19"/>
      <c r="J359" s="5"/>
      <c r="K359" s="19"/>
      <c r="L359" s="5"/>
      <c r="M359" s="19"/>
      <c r="N359" s="5"/>
      <c r="O359" s="19"/>
      <c r="P359" s="5"/>
      <c r="Q359" s="19"/>
      <c r="R359" s="5"/>
      <c r="S359" s="226"/>
      <c r="T359" s="9"/>
      <c r="U359" s="5"/>
      <c r="V359" s="226"/>
      <c r="W359" s="9"/>
      <c r="X359" s="227"/>
      <c r="Y359" s="9"/>
      <c r="Z359" s="9"/>
      <c r="AA359" s="9"/>
      <c r="AB359" s="9"/>
      <c r="AC359" s="5"/>
      <c r="AD359" s="5"/>
      <c r="AE359" s="9"/>
      <c r="AF359" s="5"/>
      <c r="AG359" s="25"/>
      <c r="AH359" s="25"/>
    </row>
    <row r="360" spans="1:34" s="7" customFormat="1" ht="22.5" hidden="1" customHeight="1" x14ac:dyDescent="0.25">
      <c r="A360" s="459">
        <f>A359+1</f>
        <v>309</v>
      </c>
      <c r="B360" s="460" t="s">
        <v>210</v>
      </c>
      <c r="C360" s="470" t="s">
        <v>702</v>
      </c>
      <c r="D360" s="461" t="str">
        <f>VLOOKUP(C360,' TH ĐG Trình HĐ'!$E$9:$AE$336,18,0)</f>
        <v>A3</v>
      </c>
      <c r="E360" s="461">
        <f>VLOOKUP($C360,' TH ĐG Trình HĐ'!$E$9:$AE$336,19,0)</f>
        <v>8</v>
      </c>
      <c r="F360" s="462" t="str">
        <f t="shared" si="109"/>
        <v>Không hoàn thành</v>
      </c>
      <c r="G360" s="463"/>
      <c r="H360" s="17"/>
      <c r="I360" s="19"/>
      <c r="J360" s="5"/>
      <c r="K360" s="19"/>
      <c r="L360" s="5"/>
      <c r="M360" s="19"/>
      <c r="N360" s="5"/>
      <c r="O360" s="19"/>
      <c r="P360" s="5"/>
      <c r="Q360" s="19"/>
      <c r="R360" s="5"/>
      <c r="S360" s="226"/>
      <c r="T360" s="9"/>
      <c r="U360" s="5"/>
      <c r="V360" s="226"/>
      <c r="W360" s="9"/>
      <c r="X360" s="227"/>
      <c r="Y360" s="9"/>
      <c r="Z360" s="9"/>
      <c r="AA360" s="9"/>
      <c r="AB360" s="9"/>
      <c r="AC360" s="5"/>
      <c r="AD360" s="5"/>
      <c r="AE360" s="9"/>
      <c r="AF360" s="5"/>
      <c r="AG360" s="25"/>
      <c r="AH360" s="25"/>
    </row>
    <row r="361" spans="1:34" s="7" customFormat="1" ht="22.5" hidden="1" customHeight="1" x14ac:dyDescent="0.25">
      <c r="A361" s="459">
        <f>A360+1</f>
        <v>310</v>
      </c>
      <c r="B361" s="460" t="s">
        <v>211</v>
      </c>
      <c r="C361" s="470" t="s">
        <v>703</v>
      </c>
      <c r="D361" s="461" t="str">
        <f>VLOOKUP(C361,' TH ĐG Trình HĐ'!$E$9:$AE$336,18,0)</f>
        <v>A3</v>
      </c>
      <c r="E361" s="461">
        <f>VLOOKUP($C361,' TH ĐG Trình HĐ'!$E$9:$AE$336,19,0)</f>
        <v>8</v>
      </c>
      <c r="F361" s="462" t="str">
        <f t="shared" si="109"/>
        <v>Không hoàn thành</v>
      </c>
      <c r="G361" s="463"/>
      <c r="H361" s="17"/>
      <c r="I361" s="19"/>
      <c r="J361" s="5"/>
      <c r="K361" s="19"/>
      <c r="L361" s="5"/>
      <c r="M361" s="19"/>
      <c r="N361" s="5"/>
      <c r="O361" s="19"/>
      <c r="P361" s="5"/>
      <c r="Q361" s="19"/>
      <c r="R361" s="5"/>
      <c r="S361" s="226"/>
      <c r="T361" s="9"/>
      <c r="U361" s="5"/>
      <c r="V361" s="226"/>
      <c r="W361" s="9"/>
      <c r="X361" s="227"/>
      <c r="Y361" s="9"/>
      <c r="Z361" s="9"/>
      <c r="AA361" s="9"/>
      <c r="AB361" s="9"/>
      <c r="AC361" s="5"/>
      <c r="AD361" s="5"/>
      <c r="AE361" s="9"/>
      <c r="AF361" s="5"/>
      <c r="AG361" s="25"/>
      <c r="AH361" s="25"/>
    </row>
    <row r="362" spans="1:34" s="7" customFormat="1" ht="22.5" hidden="1" customHeight="1" x14ac:dyDescent="0.25">
      <c r="A362" s="453" t="s">
        <v>861</v>
      </c>
      <c r="B362" s="465" t="s">
        <v>862</v>
      </c>
      <c r="C362" s="453"/>
      <c r="D362" s="461"/>
      <c r="E362" s="466"/>
      <c r="F362" s="467">
        <f>COUNTA($F$363:$F$365)</f>
        <v>3</v>
      </c>
      <c r="G362" s="468" t="str">
        <f xml:space="preserve"> (COUNTIF($F$363:$F$365, "Hoàn thành xuất sắc nhiệm vụ") &amp; " Xuất sắc")</f>
        <v>0 Xuất sắc</v>
      </c>
      <c r="H362" s="19"/>
      <c r="I362" s="19"/>
      <c r="J362" s="5"/>
      <c r="K362" s="19"/>
      <c r="L362" s="5"/>
      <c r="M362" s="19"/>
      <c r="N362" s="5"/>
      <c r="O362" s="19"/>
      <c r="P362" s="5"/>
      <c r="Q362" s="19"/>
      <c r="R362" s="5"/>
      <c r="S362" s="226"/>
      <c r="T362" s="9"/>
      <c r="U362" s="5"/>
      <c r="V362" s="226"/>
      <c r="W362" s="9"/>
      <c r="X362" s="227"/>
      <c r="Y362" s="9"/>
      <c r="Z362" s="9"/>
      <c r="AA362" s="9"/>
      <c r="AB362" s="9"/>
      <c r="AC362" s="5"/>
      <c r="AD362" s="5"/>
      <c r="AE362" s="9"/>
      <c r="AF362" s="5"/>
      <c r="AG362" s="25"/>
      <c r="AH362" s="25"/>
    </row>
    <row r="363" spans="1:34" s="7" customFormat="1" ht="22.5" hidden="1" customHeight="1" x14ac:dyDescent="0.25">
      <c r="A363" s="459">
        <f>A361+1</f>
        <v>311</v>
      </c>
      <c r="B363" s="460" t="s">
        <v>213</v>
      </c>
      <c r="C363" s="470" t="s">
        <v>704</v>
      </c>
      <c r="D363" s="461" t="str">
        <f>VLOOKUP(C363,' TH ĐG Trình HĐ'!$E$9:$AE$336,18,0)</f>
        <v>A3</v>
      </c>
      <c r="E363" s="461">
        <f>VLOOKUP($C363,' TH ĐG Trình HĐ'!$E$9:$AE$336,19,0)</f>
        <v>8</v>
      </c>
      <c r="F363" s="462" t="str">
        <f t="shared" si="109"/>
        <v>Không hoàn thành</v>
      </c>
      <c r="G363" s="463"/>
      <c r="H363" s="17"/>
      <c r="I363" s="19"/>
      <c r="J363" s="5"/>
      <c r="K363" s="19"/>
      <c r="L363" s="5"/>
      <c r="M363" s="19"/>
      <c r="N363" s="5"/>
      <c r="O363" s="19"/>
      <c r="P363" s="5"/>
      <c r="Q363" s="19"/>
      <c r="R363" s="5"/>
      <c r="S363" s="226"/>
      <c r="T363" s="9"/>
      <c r="U363" s="5"/>
      <c r="V363" s="226"/>
      <c r="W363" s="9"/>
      <c r="X363" s="227"/>
      <c r="Y363" s="9"/>
      <c r="Z363" s="9"/>
      <c r="AA363" s="9"/>
      <c r="AB363" s="9"/>
      <c r="AC363" s="5"/>
      <c r="AD363" s="5"/>
      <c r="AE363" s="9"/>
      <c r="AF363" s="5"/>
      <c r="AG363" s="25"/>
      <c r="AH363" s="25"/>
    </row>
    <row r="364" spans="1:34" s="7" customFormat="1" ht="22.5" hidden="1" customHeight="1" x14ac:dyDescent="0.25">
      <c r="A364" s="459">
        <f>A363+1</f>
        <v>312</v>
      </c>
      <c r="B364" s="460" t="s">
        <v>214</v>
      </c>
      <c r="C364" s="470" t="s">
        <v>705</v>
      </c>
      <c r="D364" s="461" t="str">
        <f>VLOOKUP(C364,' TH ĐG Trình HĐ'!$E$9:$AE$336,18,0)</f>
        <v>A3</v>
      </c>
      <c r="E364" s="461">
        <f>VLOOKUP($C364,' TH ĐG Trình HĐ'!$E$9:$AE$336,19,0)</f>
        <v>8</v>
      </c>
      <c r="F364" s="462" t="str">
        <f t="shared" si="109"/>
        <v>Không hoàn thành</v>
      </c>
      <c r="G364" s="463"/>
      <c r="H364" s="17"/>
      <c r="I364" s="19"/>
      <c r="J364" s="5"/>
      <c r="K364" s="19"/>
      <c r="L364" s="5"/>
      <c r="M364" s="19"/>
      <c r="N364" s="5"/>
      <c r="O364" s="19"/>
      <c r="P364" s="5"/>
      <c r="Q364" s="19"/>
      <c r="R364" s="5"/>
      <c r="S364" s="226"/>
      <c r="T364" s="9"/>
      <c r="U364" s="5"/>
      <c r="V364" s="226"/>
      <c r="W364" s="9"/>
      <c r="X364" s="227"/>
      <c r="Y364" s="9"/>
      <c r="Z364" s="9"/>
      <c r="AA364" s="9"/>
      <c r="AB364" s="9"/>
      <c r="AC364" s="5"/>
      <c r="AD364" s="5"/>
      <c r="AE364" s="9"/>
      <c r="AF364" s="5"/>
      <c r="AG364" s="25"/>
      <c r="AH364" s="25"/>
    </row>
    <row r="365" spans="1:34" s="7" customFormat="1" ht="22.5" hidden="1" customHeight="1" x14ac:dyDescent="0.25">
      <c r="A365" s="459">
        <f>A364+1</f>
        <v>313</v>
      </c>
      <c r="B365" s="460" t="s">
        <v>384</v>
      </c>
      <c r="C365" s="470" t="s">
        <v>706</v>
      </c>
      <c r="D365" s="461" t="str">
        <f>VLOOKUP(C365,' TH ĐG Trình HĐ'!$E$9:$AE$336,18,0)</f>
        <v>A3</v>
      </c>
      <c r="E365" s="461">
        <f>VLOOKUP($C365,' TH ĐG Trình HĐ'!$E$9:$AE$336,19,0)</f>
        <v>8</v>
      </c>
      <c r="F365" s="462" t="str">
        <f t="shared" si="109"/>
        <v>Không hoàn thành</v>
      </c>
      <c r="G365" s="463"/>
      <c r="H365" s="17"/>
      <c r="I365" s="19"/>
      <c r="J365" s="5"/>
      <c r="K365" s="19"/>
      <c r="L365" s="5"/>
      <c r="M365" s="19"/>
      <c r="N365" s="5"/>
      <c r="O365" s="19"/>
      <c r="P365" s="5"/>
      <c r="Q365" s="19"/>
      <c r="R365" s="5"/>
      <c r="S365" s="226"/>
      <c r="T365" s="9"/>
      <c r="U365" s="5"/>
      <c r="V365" s="226"/>
      <c r="W365" s="9"/>
      <c r="X365" s="227"/>
      <c r="Y365" s="9"/>
      <c r="Z365" s="9"/>
      <c r="AA365" s="9"/>
      <c r="AB365" s="9"/>
      <c r="AC365" s="5"/>
      <c r="AD365" s="5"/>
      <c r="AE365" s="9"/>
      <c r="AF365" s="5"/>
      <c r="AG365" s="25"/>
      <c r="AH365" s="25"/>
    </row>
    <row r="366" spans="1:34" s="7" customFormat="1" ht="22.5" customHeight="1" x14ac:dyDescent="0.25">
      <c r="A366" s="453" t="s">
        <v>930</v>
      </c>
      <c r="B366" s="454" t="s">
        <v>931</v>
      </c>
      <c r="C366" s="455"/>
      <c r="D366" s="455"/>
      <c r="E366" s="456"/>
      <c r="F366" s="457">
        <f>F367+F371</f>
        <v>5</v>
      </c>
      <c r="G366" s="458" t="str">
        <f xml:space="preserve"> (COUNTIF($F$368:$F$373, "Hoàn thành xuất sắc nhiệm vụ") &amp; " Xuất sắc") &amp;" + "&amp; (COUNTIF($F$368:$F$373, "Hoàn thành tốt nhiệm vụ") &amp; " Tốt")</f>
        <v>0 Xuất sắc + 0 Tốt</v>
      </c>
      <c r="H366" s="224"/>
      <c r="I366" s="8"/>
      <c r="J366" s="224"/>
      <c r="K366" s="8"/>
      <c r="L366" s="224"/>
      <c r="M366" s="8"/>
      <c r="N366" s="224"/>
      <c r="O366" s="8"/>
      <c r="P366" s="224"/>
      <c r="Q366" s="8"/>
      <c r="R366" s="224"/>
      <c r="S366" s="277"/>
      <c r="T366" s="224"/>
      <c r="U366" s="224"/>
      <c r="V366" s="277"/>
      <c r="W366" s="224"/>
      <c r="X366" s="225"/>
      <c r="Y366" s="8"/>
      <c r="Z366" s="224"/>
      <c r="AA366" s="8"/>
      <c r="AB366" s="224"/>
      <c r="AC366" s="8"/>
      <c r="AD366" s="224"/>
      <c r="AE366" s="8"/>
      <c r="AF366" s="224"/>
      <c r="AG366" s="43"/>
      <c r="AH366" s="43"/>
    </row>
    <row r="367" spans="1:34" s="7" customFormat="1" ht="20.100000000000001" hidden="1" customHeight="1" x14ac:dyDescent="0.25">
      <c r="A367" s="453" t="s">
        <v>859</v>
      </c>
      <c r="B367" s="465" t="s">
        <v>860</v>
      </c>
      <c r="C367" s="453"/>
      <c r="D367" s="461"/>
      <c r="E367" s="466"/>
      <c r="F367" s="467">
        <f>COUNTA($F$368:$F$370)</f>
        <v>3</v>
      </c>
      <c r="G367" s="468" t="str">
        <f>(COUNTIF($F$368:$F$370,"Hoàn thành xuất sắc nhiệm vụ")&amp;" Xuất sắc") &amp;" + "&amp;COUNTIF($F$368:$F$370,"Hoàn thành tốt nhiệm vụ")&amp;" Tốt"</f>
        <v>0 Xuất sắc + 0 Tốt</v>
      </c>
      <c r="H367" s="19"/>
      <c r="I367" s="19"/>
      <c r="J367" s="5"/>
      <c r="K367" s="19"/>
      <c r="L367" s="5"/>
      <c r="M367" s="19"/>
      <c r="N367" s="5"/>
      <c r="O367" s="19"/>
      <c r="P367" s="5"/>
      <c r="Q367" s="19"/>
      <c r="R367" s="5"/>
      <c r="S367" s="226"/>
      <c r="T367" s="9"/>
      <c r="U367" s="5"/>
      <c r="V367" s="226"/>
      <c r="W367" s="9"/>
      <c r="X367" s="227"/>
      <c r="Y367" s="9"/>
      <c r="Z367" s="9"/>
      <c r="AA367" s="9"/>
      <c r="AB367" s="9"/>
      <c r="AC367" s="5"/>
      <c r="AD367" s="5"/>
      <c r="AE367" s="9"/>
      <c r="AF367" s="5"/>
      <c r="AG367" s="25"/>
      <c r="AH367" s="25"/>
    </row>
    <row r="368" spans="1:34" s="7" customFormat="1" ht="20.100000000000001" hidden="1" customHeight="1" x14ac:dyDescent="0.25">
      <c r="A368" s="459">
        <f>A365+1</f>
        <v>314</v>
      </c>
      <c r="B368" s="484" t="s">
        <v>64</v>
      </c>
      <c r="C368" s="483" t="s">
        <v>442</v>
      </c>
      <c r="D368" s="461" t="str">
        <f>VLOOKUP(C368,' TH ĐG Trình HĐ'!$E$9:$AE$336,18,0)</f>
        <v>A1</v>
      </c>
      <c r="E368" s="461">
        <f>VLOOKUP($C368,' TH ĐG Trình HĐ'!$E$9:$AE$336,19,0)</f>
        <v>10</v>
      </c>
      <c r="F368" s="462" t="str">
        <f t="shared" ref="F368:F370" si="110">IF(E368&gt;=3,"Không hoàn thành",IF(AND($D368&gt;=8,$D368&lt;=10,E368=0),"Hoàn thành xuất sắc nhiệm vụ",IF(AND($D368&gt;=8,$D368&lt;=10,E368=1),"Hoàn thành tốt nhiệm vụ",IF(AND($D368&gt;=8,$D368&lt;=10,E368=2),"Hoàn thành nhiệm vụ",IF(AND($D368&gt;6,$D368&lt;8,E368&lt;=1),"Hoàn thành tốt nhiệm vụ",IF(AND($D368&gt;6,$D368&lt;8,E368=2),"Hoàn thành nhiệm vụ",IF(AND($D368&gt;=5,$D368&lt;=6,E368&lt;=2),"Hoàn thành",IF(AND($D368&lt;5,E368&gt;3),"Không hoàn thành",""))))))))</f>
        <v>Không hoàn thành</v>
      </c>
      <c r="G368" s="463"/>
      <c r="H368" s="19"/>
      <c r="I368" s="19"/>
      <c r="J368" s="5"/>
      <c r="K368" s="19"/>
      <c r="L368" s="5"/>
      <c r="M368" s="19"/>
      <c r="N368" s="5"/>
      <c r="O368" s="19"/>
      <c r="P368" s="5"/>
      <c r="Q368" s="19"/>
      <c r="R368" s="5"/>
      <c r="S368" s="226"/>
      <c r="T368" s="9"/>
      <c r="U368" s="5"/>
      <c r="V368" s="226"/>
      <c r="W368" s="9"/>
      <c r="X368" s="227"/>
      <c r="Y368" s="9"/>
      <c r="Z368" s="9"/>
      <c r="AA368" s="9"/>
      <c r="AB368" s="9"/>
      <c r="AC368" s="5"/>
      <c r="AD368" s="5"/>
      <c r="AE368" s="9"/>
      <c r="AF368" s="5"/>
      <c r="AG368" s="25"/>
      <c r="AH368" s="25"/>
    </row>
    <row r="369" spans="1:34" s="7" customFormat="1" ht="27" hidden="1" customHeight="1" x14ac:dyDescent="0.25">
      <c r="A369" s="459">
        <f>A368+1</f>
        <v>315</v>
      </c>
      <c r="B369" s="471" t="s">
        <v>359</v>
      </c>
      <c r="C369" s="473" t="s">
        <v>410</v>
      </c>
      <c r="D369" s="461" t="e">
        <f>VLOOKUP(C369,' TH ĐG Trình HĐ'!$E$9:$AE$336,18,0)</f>
        <v>#N/A</v>
      </c>
      <c r="E369" s="461" t="e">
        <f>VLOOKUP($C369,' TH ĐG Trình HĐ'!$E$9:$AE$336,19,0)</f>
        <v>#N/A</v>
      </c>
      <c r="F369" s="462" t="e">
        <f t="shared" si="110"/>
        <v>#N/A</v>
      </c>
      <c r="G369" s="487" t="s">
        <v>1064</v>
      </c>
      <c r="H369" s="19"/>
      <c r="I369" s="19"/>
      <c r="J369" s="5"/>
      <c r="K369" s="19"/>
      <c r="L369" s="5"/>
      <c r="M369" s="19"/>
      <c r="N369" s="5"/>
      <c r="O369" s="19"/>
      <c r="P369" s="5"/>
      <c r="Q369" s="19"/>
      <c r="R369" s="5"/>
      <c r="S369" s="226"/>
      <c r="T369" s="9"/>
      <c r="U369" s="5"/>
      <c r="V369" s="226"/>
      <c r="W369" s="9"/>
      <c r="X369" s="227"/>
      <c r="Y369" s="9"/>
      <c r="Z369" s="9"/>
      <c r="AA369" s="9"/>
      <c r="AB369" s="9"/>
      <c r="AC369" s="16"/>
      <c r="AD369" s="16"/>
      <c r="AE369" s="9"/>
      <c r="AF369" s="5"/>
      <c r="AG369" s="26"/>
      <c r="AH369" s="25"/>
    </row>
    <row r="370" spans="1:34" s="7" customFormat="1" ht="20.100000000000001" hidden="1" customHeight="1" x14ac:dyDescent="0.25">
      <c r="A370" s="459">
        <f>A369+1</f>
        <v>316</v>
      </c>
      <c r="B370" s="484" t="s">
        <v>215</v>
      </c>
      <c r="C370" s="483" t="s">
        <v>708</v>
      </c>
      <c r="D370" s="461" t="str">
        <f>VLOOKUP(C370,' TH ĐG Trình HĐ'!$E$9:$AE$336,18,0)</f>
        <v>A4</v>
      </c>
      <c r="E370" s="461">
        <f>VLOOKUP($C370,' TH ĐG Trình HĐ'!$E$9:$AE$336,19,0)</f>
        <v>7</v>
      </c>
      <c r="F370" s="462" t="str">
        <f t="shared" si="110"/>
        <v>Không hoàn thành</v>
      </c>
      <c r="G370" s="463"/>
      <c r="H370" s="17"/>
      <c r="I370" s="19"/>
      <c r="J370" s="5"/>
      <c r="K370" s="19"/>
      <c r="L370" s="5"/>
      <c r="M370" s="19"/>
      <c r="N370" s="5"/>
      <c r="O370" s="19"/>
      <c r="P370" s="5"/>
      <c r="Q370" s="19"/>
      <c r="R370" s="5"/>
      <c r="S370" s="226"/>
      <c r="T370" s="9"/>
      <c r="U370" s="5"/>
      <c r="V370" s="226"/>
      <c r="W370" s="9"/>
      <c r="X370" s="227"/>
      <c r="Y370" s="9"/>
      <c r="Z370" s="9"/>
      <c r="AA370" s="9"/>
      <c r="AB370" s="9"/>
      <c r="AC370" s="5"/>
      <c r="AD370" s="5"/>
      <c r="AE370" s="9"/>
      <c r="AF370" s="5"/>
      <c r="AG370" s="25"/>
      <c r="AH370" s="25"/>
    </row>
    <row r="371" spans="1:34" s="7" customFormat="1" ht="20.100000000000001" hidden="1" customHeight="1" x14ac:dyDescent="0.25">
      <c r="A371" s="453" t="s">
        <v>861</v>
      </c>
      <c r="B371" s="465" t="s">
        <v>862</v>
      </c>
      <c r="C371" s="453"/>
      <c r="D371" s="461"/>
      <c r="E371" s="466"/>
      <c r="F371" s="467">
        <f>COUNTA($F$372:$F$373)</f>
        <v>2</v>
      </c>
      <c r="G371" s="468" t="str">
        <f xml:space="preserve"> (COUNTIF($F$372:$F$373, "Hoàn thành xuất sắc nhiệm vụ") &amp; " Xuất sắc") &amp;" + "&amp; (COUNTIF($F$372:$F$373, "Hoàn thành tốt nhiệm vụ") &amp; " Tốt")</f>
        <v>0 Xuất sắc + 0 Tốt</v>
      </c>
      <c r="H371" s="19"/>
      <c r="I371" s="19" t="e">
        <f>VLOOKUP(H371,Sheet1!$B$2:$C$12,2,TRUE)</f>
        <v>#N/A</v>
      </c>
      <c r="J371" s="5"/>
      <c r="K371" s="19" t="e">
        <f>VLOOKUP(J371,Sheet1!$B$2:$C$12,2,TRUE)</f>
        <v>#N/A</v>
      </c>
      <c r="L371" s="5"/>
      <c r="M371" s="19" t="e">
        <f>VLOOKUP(L371,Sheet1!$B$2:$C$12,2,TRUE)</f>
        <v>#N/A</v>
      </c>
      <c r="N371" s="5"/>
      <c r="O371" s="19" t="e">
        <f>VLOOKUP(N371,Sheet1!$B$2:$C$12,2,TRUE)</f>
        <v>#N/A</v>
      </c>
      <c r="P371" s="5"/>
      <c r="Q371" s="19" t="e">
        <f>VLOOKUP(P371,Sheet1!$B$2:$C$12,2,TRUE)</f>
        <v>#N/A</v>
      </c>
      <c r="R371" s="5" t="e">
        <f t="shared" si="94"/>
        <v>#N/A</v>
      </c>
      <c r="S371" s="226">
        <f>COUNTIF(H371:P371,"C*")*1+COUNTIF(H371:P371,"D")*2+COUNTIF(H371:P371,"E")*3</f>
        <v>0</v>
      </c>
      <c r="T371" s="9" t="e">
        <f>IF(S371&gt;=3,"Không hoàn thành",IF(AND($R371&gt;=8,$R371&lt;=10,S371=0),"Xuất sắc",IF(AND($R371&gt;=8,$R371&lt;=10,S371=1),"Tốt",IF(AND($R371&gt;=8,$R371&lt;=10,S371=2),"Hoàn thành",IF(AND($R371&gt;6,$R371&lt;8,S371&lt;=1),"Tốt",IF(AND($R371&gt;6,$R371&lt;8,S371=2),"Hoàn thành",IF(AND($R371&gt;=5,$R371&lt;=6,S371&lt;=2),"Hoàn thành",IF(AND($R371&lt;5,S371&gt;3),"Không hoàn thành",""))))))))</f>
        <v>#N/A</v>
      </c>
      <c r="U371" s="5" t="e">
        <f t="shared" si="95"/>
        <v>#N/A</v>
      </c>
      <c r="V371" s="226">
        <f t="shared" si="96"/>
        <v>0</v>
      </c>
      <c r="W371" s="9" t="e">
        <f>IF(V371&gt;=3,"Không hoàn thành",IF(AND($U371&gt;=8,$U371&lt;=10,V371=0),"Xuất sắc",IF(AND($U371&gt;=8,$U371&lt;=10,V371=1),"Tốt",IF(AND($U371&gt;=8,$U371&lt;=10,V371=2),"Hoàn thành",IF(AND($U371&gt;6,$U371&lt;8,V371&lt;=1),"Tốt",IF(AND($U371&gt;6,$U371&lt;8,V371=2),"Hoàn thành",IF(AND($U371&gt;=5,$U371&lt;=6,V371&lt;=2),"Hoàn thành",IF(AND($U371&lt;5,V371&gt;3),"Không hoàn thành",""))))))))</f>
        <v>#N/A</v>
      </c>
      <c r="X371" s="227"/>
      <c r="Y371" s="9" t="e">
        <f>ROUND(AVERAGE(D371,R371),2)</f>
        <v>#N/A</v>
      </c>
      <c r="Z371" s="9">
        <f>COUNTIF(D371:O371,"D")*1</f>
        <v>0</v>
      </c>
      <c r="AA371" s="9" t="e">
        <f>IF($Y371&gt;=8,"Xuất sắc",IF($Y371&gt;6,"Tốt",IF($Y371&gt;=5,"Hoàn thành","Không hoàn thành")))</f>
        <v>#N/A</v>
      </c>
      <c r="AB371" s="9" t="e">
        <f>IF($Z371=1,"Không đạt LĐTT",IF(OR($AA371= "Xuất sắc", $AA371="Tốt"),"Đạt LĐTT","Không đạt LĐTT"))</f>
        <v>#N/A</v>
      </c>
      <c r="AC371" s="5"/>
      <c r="AD371" s="5"/>
      <c r="AE371" s="9"/>
      <c r="AF371" s="5"/>
      <c r="AG371" s="25"/>
      <c r="AH371" s="25"/>
    </row>
    <row r="372" spans="1:34" s="7" customFormat="1" ht="20.100000000000001" hidden="1" customHeight="1" x14ac:dyDescent="0.25">
      <c r="A372" s="459">
        <f>A370+1</f>
        <v>317</v>
      </c>
      <c r="B372" s="484" t="s">
        <v>216</v>
      </c>
      <c r="C372" s="483" t="s">
        <v>707</v>
      </c>
      <c r="D372" s="461" t="str">
        <f>VLOOKUP(C372,' TH ĐG Trình HĐ'!$E$9:$AE$336,18,0)</f>
        <v>A4</v>
      </c>
      <c r="E372" s="461">
        <f>VLOOKUP($C372,' TH ĐG Trình HĐ'!$E$9:$AE$336,19,0)</f>
        <v>7</v>
      </c>
      <c r="F372" s="462" t="str">
        <f t="shared" ref="F372:F373" si="111">IF(E372&gt;=3,"Không hoàn thành",IF(AND($D372&gt;=8,$D372&lt;=10,E372=0),"Hoàn thành xuất sắc nhiệm vụ",IF(AND($D372&gt;=8,$D372&lt;=10,E372=1),"Hoàn thành tốt nhiệm vụ",IF(AND($D372&gt;=8,$D372&lt;=10,E372=2),"Hoàn thành nhiệm vụ",IF(AND($D372&gt;6,$D372&lt;8,E372&lt;=1),"Hoàn thành tốt nhiệm vụ",IF(AND($D372&gt;6,$D372&lt;8,E372=2),"Hoàn thành nhiệm vụ",IF(AND($D372&gt;=5,$D372&lt;=6,E372&lt;=2),"Hoàn thành",IF(AND($D372&lt;5,E372&gt;3),"Không hoàn thành",""))))))))</f>
        <v>Không hoàn thành</v>
      </c>
      <c r="G372" s="463"/>
      <c r="H372" s="17"/>
      <c r="I372" s="19"/>
      <c r="J372" s="5"/>
      <c r="K372" s="19"/>
      <c r="L372" s="5"/>
      <c r="M372" s="19"/>
      <c r="N372" s="5"/>
      <c r="O372" s="19"/>
      <c r="P372" s="5"/>
      <c r="Q372" s="19"/>
      <c r="R372" s="5"/>
      <c r="S372" s="226"/>
      <c r="T372" s="9"/>
      <c r="U372" s="5"/>
      <c r="V372" s="226"/>
      <c r="W372" s="9"/>
      <c r="X372" s="227"/>
      <c r="Y372" s="9"/>
      <c r="Z372" s="9"/>
      <c r="AA372" s="9"/>
      <c r="AB372" s="9"/>
      <c r="AC372" s="5"/>
      <c r="AD372" s="5"/>
      <c r="AE372" s="9"/>
      <c r="AF372" s="5"/>
      <c r="AG372" s="25"/>
      <c r="AH372" s="25"/>
    </row>
    <row r="373" spans="1:34" s="7" customFormat="1" ht="20.100000000000001" hidden="1" customHeight="1" x14ac:dyDescent="0.25">
      <c r="A373" s="459">
        <f>A372+1</f>
        <v>318</v>
      </c>
      <c r="B373" s="484" t="s">
        <v>217</v>
      </c>
      <c r="C373" s="483" t="s">
        <v>709</v>
      </c>
      <c r="D373" s="461" t="str">
        <f>VLOOKUP(C373,' TH ĐG Trình HĐ'!$E$9:$AE$336,18,0)</f>
        <v>A2</v>
      </c>
      <c r="E373" s="461">
        <f>VLOOKUP($C373,' TH ĐG Trình HĐ'!$E$9:$AE$336,19,0)</f>
        <v>9</v>
      </c>
      <c r="F373" s="462" t="str">
        <f t="shared" si="111"/>
        <v>Không hoàn thành</v>
      </c>
      <c r="G373" s="475"/>
      <c r="H373" s="17"/>
      <c r="I373" s="19" t="e">
        <f>VLOOKUP(H373,Sheet1!$B$2:$C$12,2,TRUE)</f>
        <v>#N/A</v>
      </c>
      <c r="J373" s="5"/>
      <c r="K373" s="19" t="e">
        <f>VLOOKUP(J373,Sheet1!$B$2:$C$12,2,TRUE)</f>
        <v>#N/A</v>
      </c>
      <c r="L373" s="5"/>
      <c r="M373" s="19" t="e">
        <f>VLOOKUP(L373,Sheet1!$B$2:$C$12,2,TRUE)</f>
        <v>#N/A</v>
      </c>
      <c r="N373" s="5"/>
      <c r="O373" s="19" t="e">
        <f>VLOOKUP(N373,Sheet1!$B$2:$C$12,2,TRUE)</f>
        <v>#N/A</v>
      </c>
      <c r="P373" s="5"/>
      <c r="Q373" s="19">
        <v>7</v>
      </c>
      <c r="R373" s="5" t="e">
        <f t="shared" si="94"/>
        <v>#N/A</v>
      </c>
      <c r="S373" s="226">
        <f>COUNTIF(H373:P373,"C*")*1+COUNTIF(H373:P373,"D")*2+COUNTIF(H373:P373,"E")*3</f>
        <v>0</v>
      </c>
      <c r="T373" s="9" t="e">
        <f>IF(S373&gt;=3,"Không hoàn thành",IF(AND($R373&gt;=8,$R373&lt;=10,S373=0),"Xuất sắc",IF(AND($R373&gt;=8,$R373&lt;=10,S373=1),"Tốt",IF(AND($R373&gt;=8,$R373&lt;=10,S373=2),"Hoàn thành",IF(AND($R373&gt;6,$R373&lt;8,S373&lt;=1),"Tốt",IF(AND($R373&gt;6,$R373&lt;8,S373=2),"Hoàn thành",IF(AND($R373&gt;=5,$R373&lt;=6,S373&lt;=2),"Hoàn thành",IF(AND($R373&lt;5,S373&gt;3),"Không hoàn thành",""))))))))</f>
        <v>#N/A</v>
      </c>
      <c r="U373" s="5" t="e">
        <f t="shared" si="95"/>
        <v>#N/A</v>
      </c>
      <c r="V373" s="226">
        <f t="shared" si="96"/>
        <v>0</v>
      </c>
      <c r="W373" s="9" t="e">
        <f>IF(V373&gt;=3,"Không hoàn thành",IF(AND($U373&gt;=8,$U373&lt;=10,V373=0),"Xuất sắc",IF(AND($U373&gt;=8,$U373&lt;=10,V373=1),"Tốt",IF(AND($U373&gt;=8,$U373&lt;=10,V373=2),"Hoàn thành",IF(AND($U373&gt;6,$U373&lt;8,V373&lt;=1),"Tốt",IF(AND($U373&gt;6,$U373&lt;8,V373=2),"Hoàn thành",IF(AND($U373&gt;=5,$U373&lt;=6,V373&lt;=2),"Hoàn thành",IF(AND($U373&lt;5,V373&gt;3),"Không hoàn thành",""))))))))</f>
        <v>#N/A</v>
      </c>
      <c r="X373" s="227" t="s">
        <v>843</v>
      </c>
      <c r="Y373" s="9" t="e">
        <f t="shared" ref="Y373:Y391" si="112">ROUND(AVERAGE(D373,R373),2)</f>
        <v>#N/A</v>
      </c>
      <c r="Z373" s="9">
        <f>COUNTIF(D373:O373,"D")*1</f>
        <v>0</v>
      </c>
      <c r="AA373" s="9" t="e">
        <f t="shared" ref="AA373:AA391" si="113">IF($Y373&gt;=8,"Xuất sắc",IF($Y373&gt;6,"Tốt",IF($Y373&gt;=5,"Hoàn thành","Không hoàn thành")))</f>
        <v>#N/A</v>
      </c>
      <c r="AB373" s="17" t="s">
        <v>799</v>
      </c>
      <c r="AC373" s="12"/>
      <c r="AD373" s="5"/>
      <c r="AE373" s="9"/>
      <c r="AF373" s="5"/>
      <c r="AG373" s="119"/>
      <c r="AH373" s="25" t="s">
        <v>380</v>
      </c>
    </row>
    <row r="374" spans="1:34" s="7" customFormat="1" ht="22.5" customHeight="1" x14ac:dyDescent="0.25">
      <c r="A374" s="453" t="s">
        <v>932</v>
      </c>
      <c r="B374" s="454" t="s">
        <v>933</v>
      </c>
      <c r="C374" s="455"/>
      <c r="D374" s="455"/>
      <c r="E374" s="456"/>
      <c r="F374" s="457">
        <f>F375+F378</f>
        <v>3</v>
      </c>
      <c r="G374" s="458" t="str">
        <f xml:space="preserve"> (COUNTIF($F$376:$F$379, "Hoàn thành xuất sắc nhiệm vụ") &amp; " Xuất sắc")</f>
        <v>0 Xuất sắc</v>
      </c>
      <c r="H374" s="224"/>
      <c r="I374" s="8"/>
      <c r="J374" s="224"/>
      <c r="K374" s="8"/>
      <c r="L374" s="224"/>
      <c r="M374" s="8"/>
      <c r="N374" s="224"/>
      <c r="O374" s="8"/>
      <c r="P374" s="224"/>
      <c r="Q374" s="8"/>
      <c r="R374" s="224"/>
      <c r="S374" s="277"/>
      <c r="T374" s="224"/>
      <c r="U374" s="224"/>
      <c r="V374" s="277"/>
      <c r="W374" s="224"/>
      <c r="X374" s="225"/>
      <c r="Y374" s="8"/>
      <c r="Z374" s="224"/>
      <c r="AA374" s="8"/>
      <c r="AB374" s="224"/>
      <c r="AC374" s="8"/>
      <c r="AD374" s="224"/>
      <c r="AE374" s="8"/>
      <c r="AF374" s="224"/>
      <c r="AG374" s="43"/>
      <c r="AH374" s="43"/>
    </row>
    <row r="375" spans="1:34" s="7" customFormat="1" ht="20.100000000000001" hidden="1" customHeight="1" x14ac:dyDescent="0.25">
      <c r="A375" s="453" t="s">
        <v>859</v>
      </c>
      <c r="B375" s="465" t="s">
        <v>860</v>
      </c>
      <c r="C375" s="453"/>
      <c r="D375" s="461"/>
      <c r="E375" s="466"/>
      <c r="F375" s="467">
        <f>COUNTA($F$376:$F$377)</f>
        <v>2</v>
      </c>
      <c r="G375" s="468" t="str">
        <f xml:space="preserve"> (COUNTIF($F$376:$F$377, "Hoàn thành xuất sắc nhiệm vụ") &amp; " Xuất sắc")</f>
        <v>0 Xuất sắc</v>
      </c>
      <c r="H375" s="19"/>
      <c r="I375" s="19"/>
      <c r="J375" s="5"/>
      <c r="K375" s="19"/>
      <c r="L375" s="5"/>
      <c r="M375" s="19"/>
      <c r="N375" s="5"/>
      <c r="O375" s="19" t="e">
        <f>VLOOKUP(N375,Sheet1!$B$2:$C$12,2,TRUE)</f>
        <v>#N/A</v>
      </c>
      <c r="P375" s="5"/>
      <c r="Q375" s="19" t="e">
        <f>VLOOKUP(P375,Sheet1!$B$2:$C$12,2,TRUE)</f>
        <v>#N/A</v>
      </c>
      <c r="R375" s="5" t="e">
        <f t="shared" si="94"/>
        <v>#N/A</v>
      </c>
      <c r="S375" s="226"/>
      <c r="T375" s="9"/>
      <c r="U375" s="5"/>
      <c r="V375" s="226"/>
      <c r="W375" s="9"/>
      <c r="X375" s="227" t="s">
        <v>841</v>
      </c>
      <c r="Y375" s="9" t="e">
        <f t="shared" si="112"/>
        <v>#N/A</v>
      </c>
      <c r="Z375" s="9">
        <f>COUNTIF(D375:O375,"D")*1</f>
        <v>0</v>
      </c>
      <c r="AA375" s="9" t="e">
        <f t="shared" si="113"/>
        <v>#N/A</v>
      </c>
      <c r="AB375" s="9" t="s">
        <v>799</v>
      </c>
      <c r="AC375" s="5"/>
      <c r="AD375" s="5"/>
      <c r="AE375" s="9"/>
      <c r="AF375" s="5"/>
      <c r="AG375" s="25"/>
      <c r="AH375" s="25"/>
    </row>
    <row r="376" spans="1:34" s="7" customFormat="1" ht="20.100000000000001" hidden="1" customHeight="1" x14ac:dyDescent="0.25">
      <c r="A376" s="459">
        <f>A373+1</f>
        <v>319</v>
      </c>
      <c r="B376" s="469" t="s">
        <v>256</v>
      </c>
      <c r="C376" s="470" t="s">
        <v>710</v>
      </c>
      <c r="D376" s="461" t="str">
        <f>VLOOKUP(C376,' TH ĐG Trình HĐ'!$E$9:$AE$336,18,0)</f>
        <v>A3</v>
      </c>
      <c r="E376" s="461">
        <f>VLOOKUP($C376,' TH ĐG Trình HĐ'!$E$9:$AE$336,19,0)</f>
        <v>8</v>
      </c>
      <c r="F376" s="462" t="str">
        <f t="shared" ref="F376:F379" si="114">IF(E376&gt;=3,"Không hoàn thành",IF(AND($D376&gt;=8,$D376&lt;=10,E376=0),"Hoàn thành xuất sắc nhiệm vụ",IF(AND($D376&gt;=8,$D376&lt;=10,E376=1),"Hoàn thành tốt nhiệm vụ",IF(AND($D376&gt;=8,$D376&lt;=10,E376=2),"Hoàn thành nhiệm vụ",IF(AND($D376&gt;6,$D376&lt;8,E376&lt;=1),"Hoàn thành tốt nhiệm vụ",IF(AND($D376&gt;6,$D376&lt;8,E376=2),"Hoàn thành nhiệm vụ",IF(AND($D376&gt;=5,$D376&lt;=6,E376&lt;=2),"Hoàn thành",IF(AND($D376&lt;5,E376&gt;3),"Không hoàn thành",""))))))))</f>
        <v>Không hoàn thành</v>
      </c>
      <c r="G376" s="475"/>
      <c r="H376" s="17"/>
      <c r="I376" s="19"/>
      <c r="J376" s="5"/>
      <c r="K376" s="19"/>
      <c r="L376" s="5"/>
      <c r="M376" s="19"/>
      <c r="N376" s="5"/>
      <c r="O376" s="19" t="e">
        <f>VLOOKUP(N376,Sheet1!$B$2:$C$12,2,TRUE)</f>
        <v>#N/A</v>
      </c>
      <c r="P376" s="5"/>
      <c r="Q376" s="19" t="e">
        <f>VLOOKUP(P376,Sheet1!$B$2:$C$12,2,TRUE)</f>
        <v>#N/A</v>
      </c>
      <c r="R376" s="5" t="e">
        <f t="shared" si="94"/>
        <v>#N/A</v>
      </c>
      <c r="S376" s="226"/>
      <c r="T376" s="9"/>
      <c r="U376" s="5"/>
      <c r="V376" s="226"/>
      <c r="W376" s="9"/>
      <c r="X376" s="227" t="s">
        <v>841</v>
      </c>
      <c r="Y376" s="9" t="e">
        <f t="shared" si="112"/>
        <v>#N/A</v>
      </c>
      <c r="Z376" s="9">
        <f>COUNTIF(D376:O376,"D")*1</f>
        <v>0</v>
      </c>
      <c r="AA376" s="9" t="e">
        <f t="shared" si="113"/>
        <v>#N/A</v>
      </c>
      <c r="AB376" s="17" t="s">
        <v>799</v>
      </c>
      <c r="AC376" s="5"/>
      <c r="AD376" s="5"/>
      <c r="AE376" s="9"/>
      <c r="AF376" s="5"/>
      <c r="AG376" s="119"/>
      <c r="AH376" s="25"/>
    </row>
    <row r="377" spans="1:34" s="7" customFormat="1" ht="20.100000000000001" hidden="1" customHeight="1" x14ac:dyDescent="0.25">
      <c r="A377" s="459">
        <f>A376+1</f>
        <v>320</v>
      </c>
      <c r="B377" s="469" t="s">
        <v>257</v>
      </c>
      <c r="C377" s="470" t="s">
        <v>711</v>
      </c>
      <c r="D377" s="461" t="str">
        <f>VLOOKUP(C377,' TH ĐG Trình HĐ'!$E$9:$AE$336,18,0)</f>
        <v>A3</v>
      </c>
      <c r="E377" s="461">
        <f>VLOOKUP($C377,' TH ĐG Trình HĐ'!$E$9:$AE$336,19,0)</f>
        <v>8</v>
      </c>
      <c r="F377" s="462" t="str">
        <f t="shared" si="114"/>
        <v>Không hoàn thành</v>
      </c>
      <c r="G377" s="475"/>
      <c r="H377" s="17"/>
      <c r="I377" s="19"/>
      <c r="J377" s="5"/>
      <c r="K377" s="19"/>
      <c r="L377" s="5"/>
      <c r="M377" s="19"/>
      <c r="N377" s="5"/>
      <c r="O377" s="19" t="e">
        <f>VLOOKUP(N377,Sheet1!$B$2:$C$12,2,TRUE)</f>
        <v>#N/A</v>
      </c>
      <c r="P377" s="5"/>
      <c r="Q377" s="19" t="e">
        <f>VLOOKUP(P377,Sheet1!$B$2:$C$12,2,TRUE)</f>
        <v>#N/A</v>
      </c>
      <c r="R377" s="5" t="e">
        <f t="shared" si="94"/>
        <v>#N/A</v>
      </c>
      <c r="S377" s="226"/>
      <c r="T377" s="9"/>
      <c r="U377" s="5"/>
      <c r="V377" s="226"/>
      <c r="W377" s="9"/>
      <c r="X377" s="227" t="s">
        <v>841</v>
      </c>
      <c r="Y377" s="9" t="e">
        <f t="shared" si="112"/>
        <v>#N/A</v>
      </c>
      <c r="Z377" s="9">
        <f>COUNTIF(D377:O377,"D")*1</f>
        <v>0</v>
      </c>
      <c r="AA377" s="9" t="e">
        <f t="shared" si="113"/>
        <v>#N/A</v>
      </c>
      <c r="AB377" s="17" t="s">
        <v>799</v>
      </c>
      <c r="AC377" s="5"/>
      <c r="AD377" s="5"/>
      <c r="AE377" s="9"/>
      <c r="AF377" s="5"/>
      <c r="AG377" s="119"/>
      <c r="AH377" s="25"/>
    </row>
    <row r="378" spans="1:34" s="7" customFormat="1" ht="20.100000000000001" hidden="1" customHeight="1" x14ac:dyDescent="0.25">
      <c r="A378" s="453" t="s">
        <v>861</v>
      </c>
      <c r="B378" s="465" t="s">
        <v>862</v>
      </c>
      <c r="C378" s="453"/>
      <c r="D378" s="461"/>
      <c r="E378" s="466"/>
      <c r="F378" s="467">
        <f>COUNTA($F$379:$F$379)</f>
        <v>1</v>
      </c>
      <c r="G378" s="468" t="str">
        <f xml:space="preserve"> (COUNTIF($F$379:$F$379, "Hoàn thành xuất sắc nhiệm vụ") &amp; " Xuất sắc")</f>
        <v>0 Xuất sắc</v>
      </c>
      <c r="H378" s="19"/>
      <c r="I378" s="19" t="e">
        <f>VLOOKUP(H378,Sheet1!$B$2:$C$12,2,TRUE)</f>
        <v>#N/A</v>
      </c>
      <c r="J378" s="5"/>
      <c r="K378" s="19" t="e">
        <f>VLOOKUP(J378,Sheet1!$B$2:$C$12,2,TRUE)</f>
        <v>#N/A</v>
      </c>
      <c r="L378" s="5"/>
      <c r="M378" s="19" t="e">
        <f>VLOOKUP(L378,Sheet1!$B$2:$C$12,2,TRUE)</f>
        <v>#N/A</v>
      </c>
      <c r="N378" s="5"/>
      <c r="O378" s="19" t="e">
        <f>VLOOKUP(N378,Sheet1!$B$2:$C$12,2,TRUE)</f>
        <v>#N/A</v>
      </c>
      <c r="P378" s="5"/>
      <c r="Q378" s="19" t="e">
        <f>VLOOKUP(P378,Sheet1!$B$2:$C$12,2,TRUE)</f>
        <v>#N/A</v>
      </c>
      <c r="R378" s="5" t="e">
        <f t="shared" si="94"/>
        <v>#N/A</v>
      </c>
      <c r="S378" s="226">
        <f>COUNTIF(H378:P378,"C*")*1+COUNTIF(H378:P378,"D")*2+COUNTIF(H378:P378,"E")*3</f>
        <v>0</v>
      </c>
      <c r="T378" s="9" t="e">
        <f>IF(S378&gt;=3,"Không hoàn thành",IF(AND($R378&gt;=8,$R378&lt;=10,S378=0),"Xuất sắc",IF(AND($R378&gt;=8,$R378&lt;=10,S378=1),"Tốt",IF(AND($R378&gt;=8,$R378&lt;=10,S378=2),"Hoàn thành",IF(AND($R378&gt;6,$R378&lt;8,S378&lt;=1),"Tốt",IF(AND($R378&gt;6,$R378&lt;8,S378=2),"Hoàn thành",IF(AND($R378&gt;=5,$R378&lt;=6,S378&lt;=2),"Hoàn thành",IF(AND($R378&lt;5,S378&gt;3),"Không hoàn thành",""))))))))</f>
        <v>#N/A</v>
      </c>
      <c r="U378" s="5" t="e">
        <f t="shared" si="95"/>
        <v>#N/A</v>
      </c>
      <c r="V378" s="226">
        <f t="shared" si="96"/>
        <v>0</v>
      </c>
      <c r="W378" s="9" t="e">
        <f>IF(V378&gt;=3,"Không hoàn thành",IF(AND($U378&gt;=8,$U378&lt;=10,V378=0),"Xuất sắc",IF(AND($U378&gt;=8,$U378&lt;=10,V378=1),"Tốt",IF(AND($U378&gt;=8,$U378&lt;=10,V378=2),"Hoàn thành",IF(AND($U378&gt;6,$U378&lt;8,V378&lt;=1),"Tốt",IF(AND($U378&gt;6,$U378&lt;8,V378=2),"Hoàn thành",IF(AND($U378&gt;=5,$U378&lt;=6,V378&lt;=2),"Hoàn thành",IF(AND($U378&lt;5,V378&gt;3),"Không hoàn thành",""))))))))</f>
        <v>#N/A</v>
      </c>
      <c r="X378" s="227"/>
      <c r="Y378" s="9" t="e">
        <f t="shared" si="112"/>
        <v>#N/A</v>
      </c>
      <c r="Z378" s="9">
        <f>COUNTIF(D378:O378,"D")*1</f>
        <v>0</v>
      </c>
      <c r="AA378" s="9" t="e">
        <f t="shared" si="113"/>
        <v>#N/A</v>
      </c>
      <c r="AB378" s="9" t="e">
        <f>IF($Z378=1,"Không đạt LĐTT",IF(OR($AA378= "Xuất sắc", $AA378="Tốt"),"Đạt LĐTT","Không đạt LĐTT"))</f>
        <v>#N/A</v>
      </c>
      <c r="AC378" s="5"/>
      <c r="AD378" s="5"/>
      <c r="AE378" s="9"/>
      <c r="AF378" s="5"/>
      <c r="AG378" s="25"/>
      <c r="AH378" s="25"/>
    </row>
    <row r="379" spans="1:34" s="7" customFormat="1" ht="20.100000000000001" hidden="1" customHeight="1" x14ac:dyDescent="0.25">
      <c r="A379" s="459">
        <f>A377+1</f>
        <v>321</v>
      </c>
      <c r="B379" s="460" t="s">
        <v>258</v>
      </c>
      <c r="C379" s="470" t="s">
        <v>712</v>
      </c>
      <c r="D379" s="461" t="str">
        <f>VLOOKUP(C379,' TH ĐG Trình HĐ'!$E$9:$AE$336,18,0)</f>
        <v>A3</v>
      </c>
      <c r="E379" s="461">
        <f>VLOOKUP($C379,' TH ĐG Trình HĐ'!$E$9:$AE$336,19,0)</f>
        <v>8</v>
      </c>
      <c r="F379" s="462" t="str">
        <f t="shared" si="114"/>
        <v>Không hoàn thành</v>
      </c>
      <c r="G379" s="463"/>
      <c r="H379" s="17"/>
      <c r="I379" s="19" t="e">
        <f>VLOOKUP(H379,Sheet1!$B$2:$C$12,2,TRUE)</f>
        <v>#N/A</v>
      </c>
      <c r="J379" s="5"/>
      <c r="K379" s="19" t="e">
        <f>VLOOKUP(J379,Sheet1!$B$2:$C$12,2,TRUE)</f>
        <v>#N/A</v>
      </c>
      <c r="L379" s="5"/>
      <c r="M379" s="19" t="e">
        <f>VLOOKUP(L379,Sheet1!$B$2:$C$12,2,TRUE)</f>
        <v>#N/A</v>
      </c>
      <c r="N379" s="5"/>
      <c r="O379" s="19" t="e">
        <f>VLOOKUP(N379,Sheet1!$B$2:$C$12,2,TRUE)</f>
        <v>#N/A</v>
      </c>
      <c r="P379" s="5"/>
      <c r="Q379" s="19" t="e">
        <f>VLOOKUP(P379,Sheet1!$B$2:$C$12,2,TRUE)</f>
        <v>#N/A</v>
      </c>
      <c r="R379" s="5" t="e">
        <f t="shared" si="94"/>
        <v>#N/A</v>
      </c>
      <c r="S379" s="226">
        <f>COUNTIF(H379:P379,"C*")*1+COUNTIF(H379:P379,"D")*2+COUNTIF(H379:P379,"E")*3</f>
        <v>0</v>
      </c>
      <c r="T379" s="9" t="e">
        <f>IF(S379&gt;=3,"Không hoàn thành",IF(AND($R379&gt;=8,$R379&lt;=10,S379=0),"Xuất sắc",IF(AND($R379&gt;=8,$R379&lt;=10,S379=1),"Tốt",IF(AND($R379&gt;=8,$R379&lt;=10,S379=2),"Hoàn thành",IF(AND($R379&gt;6,$R379&lt;8,S379&lt;=1),"Tốt",IF(AND($R379&gt;6,$R379&lt;8,S379=2),"Hoàn thành",IF(AND($R379&gt;=5,$R379&lt;=6,S379&lt;=2),"Hoàn thành",IF(AND($R379&lt;5,S379&gt;3),"Không hoàn thành",""))))))))</f>
        <v>#N/A</v>
      </c>
      <c r="U379" s="5" t="e">
        <f t="shared" si="95"/>
        <v>#N/A</v>
      </c>
      <c r="V379" s="226">
        <f t="shared" si="96"/>
        <v>0</v>
      </c>
      <c r="W379" s="9" t="e">
        <f>IF(V379&gt;=3,"Không hoàn thành",IF(AND($U379&gt;=8,$U379&lt;=10,V379=0),"Xuất sắc",IF(AND($U379&gt;=8,$U379&lt;=10,V379=1),"Tốt",IF(AND($U379&gt;=8,$U379&lt;=10,V379=2),"Hoàn thành",IF(AND($U379&gt;6,$U379&lt;8,V379&lt;=1),"Tốt",IF(AND($U379&gt;6,$U379&lt;8,V379=2),"Hoàn thành",IF(AND($U379&gt;=5,$U379&lt;=6,V379&lt;=2),"Hoàn thành",IF(AND($U379&lt;5,V379&gt;3),"Không hoàn thành",""))))))))</f>
        <v>#N/A</v>
      </c>
      <c r="X379" s="227"/>
      <c r="Y379" s="9" t="e">
        <f t="shared" si="112"/>
        <v>#N/A</v>
      </c>
      <c r="Z379" s="9">
        <f>COUNTIF(D379:O379,"D")*1</f>
        <v>0</v>
      </c>
      <c r="AA379" s="9" t="e">
        <f t="shared" si="113"/>
        <v>#N/A</v>
      </c>
      <c r="AB379" s="9" t="e">
        <f>IF($Z379=1,"Không đạt LĐTT",IF(OR($AA379= "Xuất sắc", $AA379="Tốt"),"Đạt LĐTT","Không đạt LĐTT"))</f>
        <v>#N/A</v>
      </c>
      <c r="AC379" s="12"/>
      <c r="AD379" s="5"/>
      <c r="AE379" s="9"/>
      <c r="AF379" s="5"/>
      <c r="AG379" s="26"/>
      <c r="AH379" s="26"/>
    </row>
    <row r="380" spans="1:34" s="7" customFormat="1" ht="22.5" customHeight="1" x14ac:dyDescent="0.25">
      <c r="A380" s="453" t="s">
        <v>934</v>
      </c>
      <c r="B380" s="454" t="s">
        <v>935</v>
      </c>
      <c r="C380" s="455"/>
      <c r="D380" s="455"/>
      <c r="E380" s="456"/>
      <c r="F380" s="467">
        <f>COUNTA($F$382:$F$383)</f>
        <v>2</v>
      </c>
      <c r="G380" s="468" t="str">
        <f xml:space="preserve"> (COUNTIF($F$382:$F$383, "Hoàn thành xuất sắc nhiệm vụ") &amp; " Xuất sắc") &amp;" + "&amp; (COUNTIF($F$382:$F$383, "Hoàn thành tốt nhiệm vụ") &amp; " Tốt")</f>
        <v>0 Xuất sắc + 0 Tốt</v>
      </c>
      <c r="H380" s="224"/>
      <c r="I380" s="8"/>
      <c r="J380" s="224"/>
      <c r="K380" s="8"/>
      <c r="L380" s="224"/>
      <c r="M380" s="8"/>
      <c r="N380" s="224"/>
      <c r="O380" s="8"/>
      <c r="P380" s="224"/>
      <c r="Q380" s="8"/>
      <c r="R380" s="224"/>
      <c r="S380" s="277"/>
      <c r="T380" s="224"/>
      <c r="U380" s="224"/>
      <c r="V380" s="277"/>
      <c r="W380" s="224"/>
      <c r="X380" s="225"/>
      <c r="Y380" s="8"/>
      <c r="Z380" s="224"/>
      <c r="AA380" s="8"/>
      <c r="AB380" s="224"/>
      <c r="AC380" s="8"/>
      <c r="AD380" s="224"/>
      <c r="AE380" s="8"/>
      <c r="AF380" s="224"/>
      <c r="AG380" s="43"/>
      <c r="AH380" s="43"/>
    </row>
    <row r="381" spans="1:34" s="7" customFormat="1" ht="20.100000000000001" hidden="1" customHeight="1" x14ac:dyDescent="0.25">
      <c r="A381" s="453" t="s">
        <v>859</v>
      </c>
      <c r="B381" s="465" t="s">
        <v>860</v>
      </c>
      <c r="C381" s="453"/>
      <c r="D381" s="461"/>
      <c r="E381" s="466"/>
      <c r="F381" s="467">
        <f>COUNTA($F$382:$F$383)</f>
        <v>2</v>
      </c>
      <c r="G381" s="468" t="str">
        <f xml:space="preserve"> (COUNTIF($F$382:$F$383, "Hoàn thành xuất sắc nhiệm vụ") &amp; " Xuất sắc") &amp;" + "&amp; (COUNTIF($F$382:$F$383, "Hoàn thành tốt nhiệm vụ") &amp; " Tốt")</f>
        <v>0 Xuất sắc + 0 Tốt</v>
      </c>
      <c r="H381" s="19"/>
      <c r="I381" s="19" t="e">
        <f>VLOOKUP(H381,Sheet1!$B$2:$C$12,2,TRUE)</f>
        <v>#N/A</v>
      </c>
      <c r="J381" s="5"/>
      <c r="K381" s="19" t="e">
        <f>VLOOKUP(J381,Sheet1!$B$2:$C$12,2,TRUE)</f>
        <v>#N/A</v>
      </c>
      <c r="L381" s="5"/>
      <c r="M381" s="19" t="e">
        <f>VLOOKUP(L381,Sheet1!$B$2:$C$12,2,TRUE)</f>
        <v>#N/A</v>
      </c>
      <c r="N381" s="5"/>
      <c r="O381" s="19" t="e">
        <f>VLOOKUP(N381,Sheet1!$B$2:$C$12,2,TRUE)</f>
        <v>#N/A</v>
      </c>
      <c r="P381" s="5"/>
      <c r="Q381" s="19" t="e">
        <f>VLOOKUP(P381,Sheet1!$B$2:$C$12,2,TRUE)</f>
        <v>#N/A</v>
      </c>
      <c r="R381" s="5" t="e">
        <f t="shared" si="94"/>
        <v>#N/A</v>
      </c>
      <c r="S381" s="226">
        <f>COUNTIF(H381:P381,"C*")*1+COUNTIF(H381:P381,"D")*2+COUNTIF(H381:P381,"E")*3</f>
        <v>0</v>
      </c>
      <c r="T381" s="9" t="e">
        <f>IF(S381&gt;=3,"Không hoàn thành",IF(AND($R381&gt;=8,$R381&lt;=10,S381=0),"Xuất sắc",IF(AND($R381&gt;=8,$R381&lt;=10,S381=1),"Tốt",IF(AND($R381&gt;=8,$R381&lt;=10,S381=2),"Hoàn thành",IF(AND($R381&gt;6,$R381&lt;8,S381&lt;=1),"Tốt",IF(AND($R381&gt;6,$R381&lt;8,S381=2),"Hoàn thành",IF(AND($R381&gt;=5,$R381&lt;=6,S381&lt;=2),"Hoàn thành",IF(AND($R381&lt;5,S381&gt;3),"Không hoàn thành",""))))))))</f>
        <v>#N/A</v>
      </c>
      <c r="U381" s="5" t="e">
        <f t="shared" si="95"/>
        <v>#N/A</v>
      </c>
      <c r="V381" s="226">
        <f t="shared" si="96"/>
        <v>0</v>
      </c>
      <c r="W381" s="9" t="e">
        <f>IF(V381&gt;=3,"Không hoàn thành",IF(AND($U381&gt;=8,$U381&lt;=10,V381=0),"Xuất sắc",IF(AND($U381&gt;=8,$U381&lt;=10,V381=1),"Tốt",IF(AND($U381&gt;=8,$U381&lt;=10,V381=2),"Hoàn thành",IF(AND($U381&gt;6,$U381&lt;8,V381&lt;=1),"Tốt",IF(AND($U381&gt;6,$U381&lt;8,V381=2),"Hoàn thành",IF(AND($U381&gt;=5,$U381&lt;=6,V381&lt;=2),"Hoàn thành",IF(AND($U381&lt;5,V381&gt;3),"Không hoàn thành",""))))))))</f>
        <v>#N/A</v>
      </c>
      <c r="X381" s="227"/>
      <c r="Y381" s="9" t="e">
        <f t="shared" si="112"/>
        <v>#N/A</v>
      </c>
      <c r="Z381" s="9">
        <f>COUNTIF(D381:O381,"D")*1</f>
        <v>0</v>
      </c>
      <c r="AA381" s="9" t="e">
        <f t="shared" si="113"/>
        <v>#N/A</v>
      </c>
      <c r="AB381" s="9" t="s">
        <v>799</v>
      </c>
      <c r="AC381" s="5"/>
      <c r="AD381" s="5"/>
      <c r="AE381" s="9"/>
      <c r="AF381" s="5"/>
      <c r="AG381" s="25"/>
      <c r="AH381" s="25" t="s">
        <v>380</v>
      </c>
    </row>
    <row r="382" spans="1:34" s="7" customFormat="1" ht="20.100000000000001" hidden="1" customHeight="1" x14ac:dyDescent="0.25">
      <c r="A382" s="459">
        <f>A379+1</f>
        <v>322</v>
      </c>
      <c r="B382" s="469" t="s">
        <v>375</v>
      </c>
      <c r="C382" s="485" t="s">
        <v>713</v>
      </c>
      <c r="D382" s="461" t="str">
        <f>VLOOKUP(C382,' TH ĐG Trình HĐ'!$E$9:$AE$336,18,0)</f>
        <v>A3</v>
      </c>
      <c r="E382" s="461">
        <f>VLOOKUP($C382,' TH ĐG Trình HĐ'!$E$9:$AE$336,19,0)</f>
        <v>8</v>
      </c>
      <c r="F382" s="462" t="str">
        <f t="shared" ref="F382:F383" si="115">IF(E382&gt;=3,"Không hoàn thành",IF(AND($D382&gt;=8,$D382&lt;=10,E382=0),"Hoàn thành xuất sắc nhiệm vụ",IF(AND($D382&gt;=8,$D382&lt;=10,E382=1),"Hoàn thành tốt nhiệm vụ",IF(AND($D382&gt;=8,$D382&lt;=10,E382=2),"Hoàn thành nhiệm vụ",IF(AND($D382&gt;6,$D382&lt;8,E382&lt;=1),"Hoàn thành tốt nhiệm vụ",IF(AND($D382&gt;6,$D382&lt;8,E382=2),"Hoàn thành nhiệm vụ",IF(AND($D382&gt;=5,$D382&lt;=6,E382&lt;=2),"Hoàn thành",IF(AND($D382&lt;5,E382&gt;3),"Không hoàn thành",""))))))))</f>
        <v>Không hoàn thành</v>
      </c>
      <c r="G382" s="482"/>
      <c r="H382" s="17"/>
      <c r="I382" s="19"/>
      <c r="J382" s="5"/>
      <c r="K382" s="19"/>
      <c r="L382" s="5"/>
      <c r="M382" s="19" t="e">
        <f>VLOOKUP(L382,Sheet1!$B$2:$C$12,2,TRUE)</f>
        <v>#N/A</v>
      </c>
      <c r="N382" s="5"/>
      <c r="O382" s="19" t="e">
        <f>VLOOKUP(N382,Sheet1!$B$2:$C$12,2,TRUE)</f>
        <v>#N/A</v>
      </c>
      <c r="P382" s="5"/>
      <c r="Q382" s="19" t="e">
        <f>VLOOKUP(P382,Sheet1!$B$2:$C$12,2,TRUE)</f>
        <v>#N/A</v>
      </c>
      <c r="R382" s="5" t="e">
        <f t="shared" si="94"/>
        <v>#N/A</v>
      </c>
      <c r="S382" s="226"/>
      <c r="T382" s="9"/>
      <c r="U382" s="5"/>
      <c r="V382" s="226"/>
      <c r="W382" s="9"/>
      <c r="X382" s="227" t="s">
        <v>840</v>
      </c>
      <c r="Y382" s="9" t="e">
        <f t="shared" si="112"/>
        <v>#N/A</v>
      </c>
      <c r="Z382" s="9">
        <f>COUNTIF(D382:O382,"D")*1</f>
        <v>0</v>
      </c>
      <c r="AA382" s="9" t="e">
        <f t="shared" si="113"/>
        <v>#N/A</v>
      </c>
      <c r="AB382" s="5" t="s">
        <v>799</v>
      </c>
      <c r="AC382" s="5"/>
      <c r="AD382" s="5"/>
      <c r="AE382" s="9"/>
      <c r="AF382" s="5"/>
      <c r="AG382" s="120"/>
      <c r="AH382" s="25"/>
    </row>
    <row r="383" spans="1:34" s="46" customFormat="1" ht="20.100000000000001" hidden="1" customHeight="1" x14ac:dyDescent="0.25">
      <c r="A383" s="459">
        <f>A382+1</f>
        <v>323</v>
      </c>
      <c r="B383" s="469" t="s">
        <v>171</v>
      </c>
      <c r="C383" s="485" t="s">
        <v>758</v>
      </c>
      <c r="D383" s="461" t="str">
        <f>VLOOKUP(C383,' TH ĐG Trình HĐ'!$E$9:$AE$336,18,0)</f>
        <v>A4</v>
      </c>
      <c r="E383" s="461">
        <f>VLOOKUP($C383,' TH ĐG Trình HĐ'!$E$9:$AE$336,19,0)</f>
        <v>7</v>
      </c>
      <c r="F383" s="462" t="str">
        <f t="shared" si="115"/>
        <v>Không hoàn thành</v>
      </c>
      <c r="G383" s="463"/>
      <c r="H383" s="17"/>
      <c r="I383" s="19">
        <v>10</v>
      </c>
      <c r="J383" s="5"/>
      <c r="K383" s="19">
        <v>10</v>
      </c>
      <c r="L383" s="5"/>
      <c r="M383" s="19">
        <v>10</v>
      </c>
      <c r="N383" s="5"/>
      <c r="O383" s="19">
        <v>10</v>
      </c>
      <c r="P383" s="5"/>
      <c r="Q383" s="19" t="e">
        <f>VLOOKUP(P383,Sheet1!$B$2:$C$12,2,TRUE)</f>
        <v>#N/A</v>
      </c>
      <c r="R383" s="5">
        <f t="shared" si="94"/>
        <v>10</v>
      </c>
      <c r="S383" s="226">
        <f t="shared" ref="S383:S391" si="116">COUNTIF(H383:P383,"C*")*1+COUNTIF(H383:P383,"D")*2+COUNTIF(H383:P383,"E")*3</f>
        <v>0</v>
      </c>
      <c r="T383" s="9" t="str">
        <f t="shared" ref="T383:T391" si="117">IF(S383&gt;=3,"Không hoàn thành",IF(AND($R383&gt;=8,$R383&lt;=10,S383=0),"Xuất sắc",IF(AND($R383&gt;=8,$R383&lt;=10,S383=1),"Tốt",IF(AND($R383&gt;=8,$R383&lt;=10,S383=2),"Hoàn thành",IF(AND($R383&gt;6,$R383&lt;8,S383&lt;=1),"Tốt",IF(AND($R383&gt;6,$R383&lt;8,S383=2),"Hoàn thành",IF(AND($R383&gt;=5,$R383&lt;=6,S383&lt;=2),"Hoàn thành",IF(AND($R383&lt;5,S383&gt;3),"Không hoàn thành",""))))))))</f>
        <v>Xuất sắc</v>
      </c>
      <c r="U383" s="5" t="e">
        <f t="shared" si="95"/>
        <v>#N/A</v>
      </c>
      <c r="V383" s="226">
        <f t="shared" si="96"/>
        <v>0</v>
      </c>
      <c r="W383" s="9" t="e">
        <f t="shared" ref="W383:W391" si="118">IF(V383&gt;=3,"Không hoàn thành",IF(AND($U383&gt;=8,$U383&lt;=10,V383=0),"Xuất sắc",IF(AND($U383&gt;=8,$U383&lt;=10,V383=1),"Tốt",IF(AND($U383&gt;=8,$U383&lt;=10,V383=2),"Hoàn thành",IF(AND($U383&gt;6,$U383&lt;8,V383&lt;=1),"Tốt",IF(AND($U383&gt;6,$U383&lt;8,V383=2),"Hoàn thành",IF(AND($U383&gt;=5,$U383&lt;=6,V383&lt;=2),"Hoàn thành",IF(AND($U383&lt;5,V383&gt;3),"Không hoàn thành",""))))))))</f>
        <v>#N/A</v>
      </c>
      <c r="X383" s="227"/>
      <c r="Y383" s="9">
        <f t="shared" si="112"/>
        <v>10</v>
      </c>
      <c r="Z383" s="9">
        <f>COUNTIF(D383:O383,"D")*1</f>
        <v>0</v>
      </c>
      <c r="AA383" s="9" t="str">
        <f t="shared" si="113"/>
        <v>Xuất sắc</v>
      </c>
      <c r="AB383" s="9" t="str">
        <f>IF($Z383=1,"Không đạt LĐTT",IF(OR($AA383= "Xuất sắc", $AA383="Tốt"),"Đạt LĐTT","Không đạt LĐTT"))</f>
        <v>Đạt LĐTT</v>
      </c>
      <c r="AC383" s="5"/>
      <c r="AD383" s="5"/>
      <c r="AE383" s="9"/>
      <c r="AF383" s="5"/>
      <c r="AG383" s="25"/>
      <c r="AH383" s="25"/>
    </row>
    <row r="384" spans="1:34" s="7" customFormat="1" ht="22.5" customHeight="1" x14ac:dyDescent="0.25">
      <c r="A384" s="453" t="s">
        <v>936</v>
      </c>
      <c r="B384" s="454" t="s">
        <v>937</v>
      </c>
      <c r="C384" s="455"/>
      <c r="D384" s="455"/>
      <c r="E384" s="456"/>
      <c r="F384" s="457">
        <f>F385+F389</f>
        <v>5</v>
      </c>
      <c r="G384" s="458" t="str">
        <f xml:space="preserve"> (COUNTIF($F$386:$F$391, "Hoàn thành xuất sắc nhiệm vụ") &amp; " Xuất sắc") &amp;" + "&amp; (COUNTIF($F$386:$F$391, "Hoàn thành tốt nhiệm vụ") &amp; " Tốt")</f>
        <v>0 Xuất sắc + 0 Tốt</v>
      </c>
      <c r="H384" s="224"/>
      <c r="I384" s="8"/>
      <c r="J384" s="224"/>
      <c r="K384" s="8"/>
      <c r="L384" s="224"/>
      <c r="M384" s="8"/>
      <c r="N384" s="224"/>
      <c r="O384" s="8"/>
      <c r="P384" s="224"/>
      <c r="Q384" s="8"/>
      <c r="R384" s="224"/>
      <c r="S384" s="277"/>
      <c r="T384" s="224"/>
      <c r="U384" s="224"/>
      <c r="V384" s="277"/>
      <c r="W384" s="224"/>
      <c r="X384" s="225"/>
      <c r="Y384" s="8"/>
      <c r="Z384" s="224"/>
      <c r="AA384" s="8"/>
      <c r="AB384" s="224"/>
      <c r="AC384" s="8"/>
      <c r="AD384" s="224"/>
      <c r="AE384" s="8"/>
      <c r="AF384" s="224"/>
      <c r="AG384" s="43"/>
      <c r="AH384" s="43"/>
    </row>
    <row r="385" spans="1:34" s="7" customFormat="1" ht="20.100000000000001" hidden="1" customHeight="1" x14ac:dyDescent="0.25">
      <c r="A385" s="453" t="s">
        <v>859</v>
      </c>
      <c r="B385" s="465" t="s">
        <v>860</v>
      </c>
      <c r="C385" s="453"/>
      <c r="D385" s="461"/>
      <c r="E385" s="466"/>
      <c r="F385" s="467">
        <f>COUNTA($F$386:$F$388)</f>
        <v>3</v>
      </c>
      <c r="G385" s="468" t="str">
        <f xml:space="preserve"> (COUNTIF($F$386:$F$388, "Hoàn thành xuất sắc nhiệm vụ") &amp; " Xuất sắc")</f>
        <v>0 Xuất sắc</v>
      </c>
      <c r="H385" s="19"/>
      <c r="I385" s="19" t="e">
        <f>VLOOKUP(H385,Sheet1!$B$2:$C$12,2,TRUE)</f>
        <v>#N/A</v>
      </c>
      <c r="J385" s="5"/>
      <c r="K385" s="19" t="e">
        <f>VLOOKUP(J385,Sheet1!$B$2:$C$12,2,TRUE)</f>
        <v>#N/A</v>
      </c>
      <c r="L385" s="5"/>
      <c r="M385" s="19" t="e">
        <f>VLOOKUP(L385,Sheet1!$B$2:$C$12,2,TRUE)</f>
        <v>#N/A</v>
      </c>
      <c r="N385" s="5"/>
      <c r="O385" s="19" t="e">
        <f>VLOOKUP(N385,Sheet1!$B$2:$C$12,2,TRUE)</f>
        <v>#N/A</v>
      </c>
      <c r="P385" s="5"/>
      <c r="Q385" s="19" t="e">
        <f>VLOOKUP(P385,Sheet1!$B$2:$C$12,2,TRUE)</f>
        <v>#N/A</v>
      </c>
      <c r="R385" s="5" t="e">
        <f t="shared" si="94"/>
        <v>#N/A</v>
      </c>
      <c r="S385" s="226">
        <f t="shared" si="116"/>
        <v>0</v>
      </c>
      <c r="T385" s="9" t="e">
        <f t="shared" si="117"/>
        <v>#N/A</v>
      </c>
      <c r="U385" s="5" t="e">
        <f t="shared" si="95"/>
        <v>#N/A</v>
      </c>
      <c r="V385" s="226">
        <f t="shared" si="96"/>
        <v>0</v>
      </c>
      <c r="W385" s="9" t="e">
        <f t="shared" si="118"/>
        <v>#N/A</v>
      </c>
      <c r="X385" s="227"/>
      <c r="Y385" s="9" t="e">
        <f t="shared" si="112"/>
        <v>#N/A</v>
      </c>
      <c r="Z385" s="9">
        <f t="shared" ref="Z385:Z391" si="119">COUNTIF(D385:O385,"D")*1</f>
        <v>0</v>
      </c>
      <c r="AA385" s="9" t="e">
        <f t="shared" si="113"/>
        <v>#N/A</v>
      </c>
      <c r="AB385" s="9" t="e">
        <f>IF($Z385=1,"Không đạt LĐTT",IF(OR($AA385= "Xuất sắc", $AA385="Tốt"),"Đạt LĐTT","Không đạt LĐTT"))</f>
        <v>#N/A</v>
      </c>
      <c r="AC385" s="5"/>
      <c r="AD385" s="5"/>
      <c r="AE385" s="9"/>
      <c r="AF385" s="5"/>
      <c r="AG385" s="25"/>
      <c r="AH385" s="25"/>
    </row>
    <row r="386" spans="1:34" s="7" customFormat="1" ht="20.100000000000001" hidden="1" customHeight="1" x14ac:dyDescent="0.25">
      <c r="A386" s="459">
        <f>A383+1</f>
        <v>324</v>
      </c>
      <c r="B386" s="460" t="s">
        <v>207</v>
      </c>
      <c r="C386" s="470" t="s">
        <v>714</v>
      </c>
      <c r="D386" s="461" t="str">
        <f>VLOOKUP(C386,' TH ĐG Trình HĐ'!$E$9:$AE$336,18,0)</f>
        <v>A2</v>
      </c>
      <c r="E386" s="461">
        <f>VLOOKUP($C386,' TH ĐG Trình HĐ'!$E$9:$AE$336,19,0)</f>
        <v>9</v>
      </c>
      <c r="F386" s="462" t="str">
        <f t="shared" ref="F386:F390" si="120">IF(E386&gt;=3,"Không hoàn thành",IF(AND($D386&gt;=8,$D386&lt;=10,E386=0),"Hoàn thành xuất sắc nhiệm vụ",IF(AND($D386&gt;=8,$D386&lt;=10,E386=1),"Hoàn thành tốt nhiệm vụ",IF(AND($D386&gt;=8,$D386&lt;=10,E386=2),"Hoàn thành nhiệm vụ",IF(AND($D386&gt;6,$D386&lt;8,E386&lt;=1),"Hoàn thành tốt nhiệm vụ",IF(AND($D386&gt;6,$D386&lt;8,E386=2),"Hoàn thành nhiệm vụ",IF(AND($D386&gt;=5,$D386&lt;=6,E386&lt;=2),"Hoàn thành",IF(AND($D386&lt;5,E386&gt;3),"Không hoàn thành",""))))))))</f>
        <v>Không hoàn thành</v>
      </c>
      <c r="G386" s="463"/>
      <c r="H386" s="17"/>
      <c r="I386" s="19" t="e">
        <f>VLOOKUP(H386,Sheet1!$B$2:$C$12,2,TRUE)</f>
        <v>#N/A</v>
      </c>
      <c r="J386" s="5"/>
      <c r="K386" s="19" t="e">
        <f>VLOOKUP(J386,Sheet1!$B$2:$C$12,2,TRUE)</f>
        <v>#N/A</v>
      </c>
      <c r="L386" s="5"/>
      <c r="M386" s="19" t="e">
        <f>VLOOKUP(L386,Sheet1!$B$2:$C$12,2,TRUE)</f>
        <v>#N/A</v>
      </c>
      <c r="N386" s="5"/>
      <c r="O386" s="19" t="e">
        <f>VLOOKUP(N386,Sheet1!$B$2:$C$12,2,TRUE)</f>
        <v>#N/A</v>
      </c>
      <c r="P386" s="5"/>
      <c r="Q386" s="19" t="e">
        <f>VLOOKUP(P386,Sheet1!$B$2:$C$12,2,TRUE)</f>
        <v>#N/A</v>
      </c>
      <c r="R386" s="5" t="e">
        <f t="shared" si="94"/>
        <v>#N/A</v>
      </c>
      <c r="S386" s="226">
        <f t="shared" si="116"/>
        <v>0</v>
      </c>
      <c r="T386" s="9" t="e">
        <f t="shared" si="117"/>
        <v>#N/A</v>
      </c>
      <c r="U386" s="5" t="e">
        <f t="shared" si="95"/>
        <v>#N/A</v>
      </c>
      <c r="V386" s="226">
        <f t="shared" si="96"/>
        <v>0</v>
      </c>
      <c r="W386" s="9" t="e">
        <f t="shared" si="118"/>
        <v>#N/A</v>
      </c>
      <c r="X386" s="227"/>
      <c r="Y386" s="9" t="e">
        <f t="shared" si="112"/>
        <v>#N/A</v>
      </c>
      <c r="Z386" s="9">
        <f t="shared" si="119"/>
        <v>0</v>
      </c>
      <c r="AA386" s="9" t="e">
        <f t="shared" si="113"/>
        <v>#N/A</v>
      </c>
      <c r="AB386" s="9" t="e">
        <f>IF($Z386=1,"Không đạt LĐTT",IF(OR($AA386= "Xuất sắc", $AA386="Tốt"),"Đạt LĐTT","Không đạt LĐTT"))</f>
        <v>#N/A</v>
      </c>
      <c r="AC386" s="5"/>
      <c r="AD386" s="5"/>
      <c r="AE386" s="9"/>
      <c r="AF386" s="5"/>
      <c r="AG386" s="25"/>
      <c r="AH386" s="25"/>
    </row>
    <row r="387" spans="1:34" s="7" customFormat="1" ht="20.100000000000001" hidden="1" customHeight="1" x14ac:dyDescent="0.25">
      <c r="A387" s="459">
        <f>A386+1</f>
        <v>325</v>
      </c>
      <c r="B387" s="460" t="s">
        <v>61</v>
      </c>
      <c r="C387" s="470" t="s">
        <v>715</v>
      </c>
      <c r="D387" s="461" t="str">
        <f>VLOOKUP(C387,' TH ĐG Trình HĐ'!$E$9:$AE$336,18,0)</f>
        <v>A2</v>
      </c>
      <c r="E387" s="461">
        <f>VLOOKUP($C387,' TH ĐG Trình HĐ'!$E$9:$AE$336,19,0)</f>
        <v>9</v>
      </c>
      <c r="F387" s="462" t="str">
        <f t="shared" si="120"/>
        <v>Không hoàn thành</v>
      </c>
      <c r="G387" s="463"/>
      <c r="H387" s="17"/>
      <c r="I387" s="19" t="e">
        <f>VLOOKUP(H387,Sheet1!$B$2:$C$12,2,TRUE)</f>
        <v>#N/A</v>
      </c>
      <c r="J387" s="5"/>
      <c r="K387" s="19" t="e">
        <f>VLOOKUP(J387,Sheet1!$B$2:$C$12,2,TRUE)</f>
        <v>#N/A</v>
      </c>
      <c r="L387" s="5"/>
      <c r="M387" s="19" t="e">
        <f>VLOOKUP(L387,Sheet1!$B$2:$C$12,2,TRUE)</f>
        <v>#N/A</v>
      </c>
      <c r="N387" s="5"/>
      <c r="O387" s="19" t="e">
        <f>VLOOKUP(N387,Sheet1!$B$2:$C$12,2,TRUE)</f>
        <v>#N/A</v>
      </c>
      <c r="P387" s="5"/>
      <c r="Q387" s="19" t="e">
        <f>VLOOKUP(P387,Sheet1!$B$2:$C$12,2,TRUE)</f>
        <v>#N/A</v>
      </c>
      <c r="R387" s="5" t="e">
        <f t="shared" si="94"/>
        <v>#N/A</v>
      </c>
      <c r="S387" s="226">
        <f t="shared" si="116"/>
        <v>0</v>
      </c>
      <c r="T387" s="9" t="e">
        <f t="shared" si="117"/>
        <v>#N/A</v>
      </c>
      <c r="U387" s="5" t="e">
        <f t="shared" si="95"/>
        <v>#N/A</v>
      </c>
      <c r="V387" s="226">
        <f t="shared" si="96"/>
        <v>0</v>
      </c>
      <c r="W387" s="9" t="e">
        <f t="shared" si="118"/>
        <v>#N/A</v>
      </c>
      <c r="X387" s="227"/>
      <c r="Y387" s="9" t="e">
        <f t="shared" si="112"/>
        <v>#N/A</v>
      </c>
      <c r="Z387" s="9">
        <f t="shared" si="119"/>
        <v>0</v>
      </c>
      <c r="AA387" s="9" t="e">
        <f t="shared" si="113"/>
        <v>#N/A</v>
      </c>
      <c r="AB387" s="9" t="e">
        <f>IF($Z387=1,"Không đạt LĐTT",IF(OR($AA387= "Xuất sắc", $AA387="Tốt"),"Đạt LĐTT","Không đạt LĐTT"))</f>
        <v>#N/A</v>
      </c>
      <c r="AC387" s="5"/>
      <c r="AD387" s="5"/>
      <c r="AE387" s="9"/>
      <c r="AF387" s="5"/>
      <c r="AG387" s="25"/>
      <c r="AH387" s="25"/>
    </row>
    <row r="388" spans="1:34" s="7" customFormat="1" ht="20.100000000000001" hidden="1" customHeight="1" x14ac:dyDescent="0.25">
      <c r="A388" s="459">
        <f>A387+1</f>
        <v>326</v>
      </c>
      <c r="B388" s="460" t="s">
        <v>209</v>
      </c>
      <c r="C388" s="470" t="s">
        <v>716</v>
      </c>
      <c r="D388" s="461" t="str">
        <f>VLOOKUP(C388,' TH ĐG Trình HĐ'!$E$9:$AE$336,18,0)</f>
        <v>A1</v>
      </c>
      <c r="E388" s="461">
        <f>VLOOKUP($C388,' TH ĐG Trình HĐ'!$E$9:$AE$336,19,0)</f>
        <v>10</v>
      </c>
      <c r="F388" s="462" t="str">
        <f>IF(E388&gt;=3,"Không hoàn thành",IF(AND($D388&gt;=8,$D388&lt;=10,E388=0),"Hoàn thành xuất sắc nhiệm vụ",IF(AND($D388&gt;=8,$D388&lt;=10,E388=1),"Hoàn thành tốt nhiệm vụ",IF(AND($D388&gt;=8,$D388&lt;=10,E388=2),"Hoàn thành nhiệm vụ",IF(AND($D388&gt;6,$D388&lt;8,E388&lt;=1),"Hoàn thành tốt nhiệm vụ",IF(AND($D388&gt;6,$D388&lt;8,E388=2),"Hoàn thành nhiệm vụ",IF(AND($D388&gt;=5,$D388&lt;=6,E388&lt;=2),"Hoàn thành",IF(AND($D388&lt;5,E388&gt;3),"Không hoàn thành",""))))))))</f>
        <v>Không hoàn thành</v>
      </c>
      <c r="G388" s="463"/>
      <c r="H388" s="17"/>
      <c r="I388" s="19" t="e">
        <f>VLOOKUP(H388,Sheet1!$B$2:$C$12,2,TRUE)</f>
        <v>#N/A</v>
      </c>
      <c r="J388" s="5"/>
      <c r="K388" s="19" t="e">
        <f>VLOOKUP(J388,Sheet1!$B$2:$C$12,2,TRUE)</f>
        <v>#N/A</v>
      </c>
      <c r="L388" s="5"/>
      <c r="M388" s="19" t="e">
        <f>VLOOKUP(L388,Sheet1!$B$2:$C$12,2,TRUE)</f>
        <v>#N/A</v>
      </c>
      <c r="N388" s="5"/>
      <c r="O388" s="19" t="e">
        <f>VLOOKUP(N388,Sheet1!$B$2:$C$12,2,TRUE)</f>
        <v>#N/A</v>
      </c>
      <c r="P388" s="5"/>
      <c r="Q388" s="19" t="e">
        <f>VLOOKUP(P388,Sheet1!$B$2:$C$12,2,TRUE)</f>
        <v>#N/A</v>
      </c>
      <c r="R388" s="5" t="e">
        <f t="shared" si="94"/>
        <v>#N/A</v>
      </c>
      <c r="S388" s="226">
        <f t="shared" si="116"/>
        <v>0</v>
      </c>
      <c r="T388" s="9" t="e">
        <f t="shared" si="117"/>
        <v>#N/A</v>
      </c>
      <c r="U388" s="5" t="e">
        <f t="shared" si="95"/>
        <v>#N/A</v>
      </c>
      <c r="V388" s="226">
        <f t="shared" si="96"/>
        <v>0</v>
      </c>
      <c r="W388" s="9" t="e">
        <f t="shared" si="118"/>
        <v>#N/A</v>
      </c>
      <c r="X388" s="227"/>
      <c r="Y388" s="9" t="e">
        <f t="shared" si="112"/>
        <v>#N/A</v>
      </c>
      <c r="Z388" s="9">
        <f t="shared" si="119"/>
        <v>0</v>
      </c>
      <c r="AA388" s="9" t="e">
        <f t="shared" si="113"/>
        <v>#N/A</v>
      </c>
      <c r="AB388" s="9" t="e">
        <f>IF($Z388=1,"Không đạt LĐTT",IF(OR($AA388= "Xuất sắc", $AA388="Tốt"),"Đạt LĐTT","Không đạt LĐTT"))</f>
        <v>#N/A</v>
      </c>
      <c r="AC388" s="5"/>
      <c r="AD388" s="5"/>
      <c r="AE388" s="9"/>
      <c r="AF388" s="5"/>
      <c r="AG388" s="25"/>
      <c r="AH388" s="25"/>
    </row>
    <row r="389" spans="1:34" s="7" customFormat="1" ht="20.100000000000001" hidden="1" customHeight="1" x14ac:dyDescent="0.25">
      <c r="A389" s="453" t="s">
        <v>861</v>
      </c>
      <c r="B389" s="465" t="s">
        <v>862</v>
      </c>
      <c r="C389" s="453"/>
      <c r="D389" s="461"/>
      <c r="E389" s="466"/>
      <c r="F389" s="467">
        <f>COUNTA($F$390:$F$391)</f>
        <v>2</v>
      </c>
      <c r="G389" s="468" t="str">
        <f>(COUNTIF($F$390:$F$391,"Hoàn thành xuất sắc nhiệm vụ")&amp;" Xuất sắc")&amp;" + "&amp;COUNTIF($F$390:$F$391,"Hoàn thành tốt nhiệm vụ")&amp;" Tốt"</f>
        <v>0 Xuất sắc + 0 Tốt</v>
      </c>
      <c r="H389" s="19"/>
      <c r="I389" s="19" t="e">
        <f>VLOOKUP(H389,Sheet1!$B$2:$C$12,2,TRUE)</f>
        <v>#N/A</v>
      </c>
      <c r="J389" s="5"/>
      <c r="K389" s="19" t="e">
        <f>VLOOKUP(J389,Sheet1!$B$2:$C$12,2,TRUE)</f>
        <v>#N/A</v>
      </c>
      <c r="L389" s="5"/>
      <c r="M389" s="19" t="e">
        <f>VLOOKUP(L389,Sheet1!$B$2:$C$12,2,TRUE)</f>
        <v>#N/A</v>
      </c>
      <c r="N389" s="5"/>
      <c r="O389" s="19" t="e">
        <f>VLOOKUP(N389,Sheet1!$B$2:$C$12,2,TRUE)</f>
        <v>#N/A</v>
      </c>
      <c r="P389" s="5"/>
      <c r="Q389" s="19" t="e">
        <f>VLOOKUP(P389,Sheet1!$B$2:$C$12,2,TRUE)</f>
        <v>#N/A</v>
      </c>
      <c r="R389" s="5" t="e">
        <f t="shared" si="94"/>
        <v>#N/A</v>
      </c>
      <c r="S389" s="226">
        <f t="shared" si="116"/>
        <v>0</v>
      </c>
      <c r="T389" s="9" t="e">
        <f t="shared" si="117"/>
        <v>#N/A</v>
      </c>
      <c r="U389" s="5" t="e">
        <f t="shared" si="95"/>
        <v>#N/A</v>
      </c>
      <c r="V389" s="226">
        <f t="shared" si="96"/>
        <v>0</v>
      </c>
      <c r="W389" s="9" t="e">
        <f t="shared" si="118"/>
        <v>#N/A</v>
      </c>
      <c r="X389" s="227"/>
      <c r="Y389" s="9" t="e">
        <f t="shared" si="112"/>
        <v>#N/A</v>
      </c>
      <c r="Z389" s="9">
        <f t="shared" si="119"/>
        <v>0</v>
      </c>
      <c r="AA389" s="9" t="e">
        <f t="shared" si="113"/>
        <v>#N/A</v>
      </c>
      <c r="AB389" s="9" t="s">
        <v>799</v>
      </c>
      <c r="AC389" s="5"/>
      <c r="AD389" s="5"/>
      <c r="AE389" s="9"/>
      <c r="AF389" s="5"/>
      <c r="AG389" s="25"/>
      <c r="AH389" s="25"/>
    </row>
    <row r="390" spans="1:34" s="7" customFormat="1" ht="20.100000000000001" hidden="1" customHeight="1" x14ac:dyDescent="0.25">
      <c r="A390" s="459">
        <f>A388+1</f>
        <v>327</v>
      </c>
      <c r="B390" s="460" t="s">
        <v>278</v>
      </c>
      <c r="C390" s="470" t="s">
        <v>717</v>
      </c>
      <c r="D390" s="461" t="str">
        <f>VLOOKUP(C390,' TH ĐG Trình HĐ'!$E$9:$AE$336,18,0)</f>
        <v>A3</v>
      </c>
      <c r="E390" s="461">
        <f>VLOOKUP($C390,' TH ĐG Trình HĐ'!$E$9:$AE$336,19,0)</f>
        <v>8</v>
      </c>
      <c r="F390" s="462" t="str">
        <f t="shared" si="120"/>
        <v>Không hoàn thành</v>
      </c>
      <c r="G390" s="463"/>
      <c r="H390" s="17"/>
      <c r="I390" s="19" t="e">
        <f>VLOOKUP(H390,Sheet1!$B$2:$C$12,2,TRUE)</f>
        <v>#N/A</v>
      </c>
      <c r="J390" s="5"/>
      <c r="K390" s="19" t="e">
        <f>VLOOKUP(J390,Sheet1!$B$2:$C$12,2,TRUE)</f>
        <v>#N/A</v>
      </c>
      <c r="L390" s="5"/>
      <c r="M390" s="19" t="e">
        <f>VLOOKUP(L390,Sheet1!$B$2:$C$12,2,TRUE)</f>
        <v>#N/A</v>
      </c>
      <c r="N390" s="5"/>
      <c r="O390" s="19" t="e">
        <f>VLOOKUP(N390,Sheet1!$B$2:$C$12,2,TRUE)</f>
        <v>#N/A</v>
      </c>
      <c r="P390" s="5"/>
      <c r="Q390" s="19" t="e">
        <f>VLOOKUP(P390,Sheet1!$B$2:$C$12,2,TRUE)</f>
        <v>#N/A</v>
      </c>
      <c r="R390" s="5" t="e">
        <f t="shared" si="94"/>
        <v>#N/A</v>
      </c>
      <c r="S390" s="226">
        <f t="shared" si="116"/>
        <v>0</v>
      </c>
      <c r="T390" s="9" t="e">
        <f t="shared" si="117"/>
        <v>#N/A</v>
      </c>
      <c r="U390" s="5" t="e">
        <f t="shared" si="95"/>
        <v>#N/A</v>
      </c>
      <c r="V390" s="226">
        <f t="shared" si="96"/>
        <v>0</v>
      </c>
      <c r="W390" s="9" t="e">
        <f t="shared" si="118"/>
        <v>#N/A</v>
      </c>
      <c r="X390" s="227"/>
      <c r="Y390" s="9" t="e">
        <f t="shared" si="112"/>
        <v>#N/A</v>
      </c>
      <c r="Z390" s="9">
        <f t="shared" si="119"/>
        <v>0</v>
      </c>
      <c r="AA390" s="9" t="e">
        <f t="shared" si="113"/>
        <v>#N/A</v>
      </c>
      <c r="AB390" s="9" t="e">
        <f>IF($Z390=1,"Không đạt LĐTT",IF(OR($AA390= "Xuất sắc", $AA390="Tốt"),"Đạt LĐTT","Không đạt LĐTT"))</f>
        <v>#N/A</v>
      </c>
      <c r="AC390" s="5"/>
      <c r="AD390" s="5"/>
      <c r="AE390" s="9"/>
      <c r="AF390" s="5"/>
      <c r="AG390" s="25"/>
      <c r="AH390" s="25"/>
    </row>
    <row r="391" spans="1:34" s="7" customFormat="1" ht="20.100000000000001" hidden="1" customHeight="1" x14ac:dyDescent="0.25">
      <c r="A391" s="459">
        <f>A390+1</f>
        <v>328</v>
      </c>
      <c r="B391" s="460" t="s">
        <v>1004</v>
      </c>
      <c r="C391" s="470" t="s">
        <v>1005</v>
      </c>
      <c r="D391" s="461" t="str">
        <f>VLOOKUP(C391,' TH ĐG Trình HĐ'!$E$9:$AE$336,18,0)</f>
        <v>A2</v>
      </c>
      <c r="E391" s="461">
        <f>VLOOKUP($C391,' TH ĐG Trình HĐ'!$E$9:$AE$336,19,0)</f>
        <v>9</v>
      </c>
      <c r="F391" s="462" t="str">
        <f>IF(E391&gt;=3,"Không hoàn thành",IF(AND($D391&gt;=8,$D391&lt;=10,E391=0),"Hoàn thành xuất sắc nhiệm vụ",IF(AND($D391&gt;=8,$D391&lt;=10,E391=1),"Hoàn thành tốt nhiệm vụ",IF(AND($D391&gt;=8,$D391&lt;=10,E391=2),"Hoàn thành nhiệm vụ",IF(AND($D391&gt;6,$D391&lt;8,E391&lt;=1),"Hoàn thành tốt nhiệm vụ",IF(AND($D391&gt;6,$D391&lt;8,E391=2),"Hoàn thành nhiệm vụ",IF(AND($D391&gt;=5,$D391&lt;=6,E391&lt;=2),"Hoàn thành nhiệm vụ",IF(AND($D391&lt;5,E391&gt;3),"Không hoàn thành",""))))))))</f>
        <v>Không hoàn thành</v>
      </c>
      <c r="G391" s="463"/>
      <c r="H391" s="17"/>
      <c r="I391" s="19" t="e">
        <f>VLOOKUP(H391,Sheet1!$B$2:$C$12,2,TRUE)</f>
        <v>#N/A</v>
      </c>
      <c r="J391" s="5"/>
      <c r="K391" s="19" t="e">
        <f>VLOOKUP(J391,Sheet1!$B$2:$C$12,2,TRUE)</f>
        <v>#N/A</v>
      </c>
      <c r="L391" s="5"/>
      <c r="M391" s="19" t="e">
        <f>VLOOKUP(L391,Sheet1!$B$2:$C$12,2,TRUE)</f>
        <v>#N/A</v>
      </c>
      <c r="N391" s="5"/>
      <c r="O391" s="19" t="e">
        <f>VLOOKUP(N391,Sheet1!$B$2:$C$12,2,TRUE)</f>
        <v>#N/A</v>
      </c>
      <c r="P391" s="5"/>
      <c r="Q391" s="19" t="e">
        <f>VLOOKUP(P391,Sheet1!$B$2:$C$12,2,TRUE)</f>
        <v>#N/A</v>
      </c>
      <c r="R391" s="5" t="e">
        <f t="shared" si="94"/>
        <v>#N/A</v>
      </c>
      <c r="S391" s="226">
        <f t="shared" si="116"/>
        <v>0</v>
      </c>
      <c r="T391" s="9" t="e">
        <f t="shared" si="117"/>
        <v>#N/A</v>
      </c>
      <c r="U391" s="5" t="e">
        <f t="shared" si="95"/>
        <v>#N/A</v>
      </c>
      <c r="V391" s="226">
        <f t="shared" si="96"/>
        <v>0</v>
      </c>
      <c r="W391" s="9" t="e">
        <f t="shared" si="118"/>
        <v>#N/A</v>
      </c>
      <c r="X391" s="227"/>
      <c r="Y391" s="9" t="e">
        <f t="shared" si="112"/>
        <v>#N/A</v>
      </c>
      <c r="Z391" s="9">
        <f t="shared" si="119"/>
        <v>0</v>
      </c>
      <c r="AA391" s="9" t="e">
        <f t="shared" si="113"/>
        <v>#N/A</v>
      </c>
      <c r="AB391" s="9" t="e">
        <f>IF($Z391=1,"Không đạt LĐTT",IF(OR($AA391= "Xuất sắc", $AA391="Tốt"),"Đạt LĐTT","Không đạt LĐTT"))</f>
        <v>#N/A</v>
      </c>
      <c r="AC391" s="5"/>
      <c r="AD391" s="5"/>
      <c r="AE391" s="9"/>
      <c r="AF391" s="5"/>
      <c r="AG391" s="25"/>
      <c r="AH391" s="25"/>
    </row>
    <row r="392" spans="1:34" s="7" customFormat="1" ht="22.5" customHeight="1" x14ac:dyDescent="0.25">
      <c r="A392" s="453"/>
      <c r="B392" s="454" t="s">
        <v>1075</v>
      </c>
      <c r="C392" s="455"/>
      <c r="D392" s="455"/>
      <c r="E392" s="456"/>
      <c r="F392" s="457"/>
      <c r="G392" s="458"/>
      <c r="H392" s="224"/>
      <c r="I392" s="8"/>
      <c r="J392" s="224"/>
      <c r="K392" s="8"/>
      <c r="L392" s="224"/>
      <c r="M392" s="8"/>
      <c r="N392" s="224"/>
      <c r="O392" s="8"/>
      <c r="P392" s="224"/>
      <c r="Q392" s="8"/>
      <c r="R392" s="224"/>
      <c r="S392" s="277"/>
      <c r="T392" s="224"/>
      <c r="U392" s="224"/>
      <c r="V392" s="277"/>
      <c r="W392" s="224"/>
      <c r="X392" s="225"/>
      <c r="Y392" s="8"/>
      <c r="Z392" s="224"/>
      <c r="AA392" s="8"/>
      <c r="AB392" s="224"/>
      <c r="AC392" s="8"/>
      <c r="AD392" s="224"/>
      <c r="AE392" s="8"/>
      <c r="AF392" s="224"/>
      <c r="AG392" s="43"/>
      <c r="AH392" s="43"/>
    </row>
    <row r="393" spans="1:34" s="7" customFormat="1" ht="49.5" customHeight="1" x14ac:dyDescent="0.25">
      <c r="A393" s="86">
        <f>A391+1</f>
        <v>329</v>
      </c>
      <c r="B393" s="80" t="s">
        <v>110</v>
      </c>
      <c r="C393" s="263" t="s">
        <v>532</v>
      </c>
      <c r="D393" s="5" t="e">
        <f>VLOOKUP(C393,' TH ĐG Trình HĐ'!$E$9:$AE$336,18,0)</f>
        <v>#N/A</v>
      </c>
      <c r="E393" s="5" t="e">
        <f>VLOOKUP($C393,' TH ĐG Trình HĐ'!$E$9:$AE$336,19,0)</f>
        <v>#N/A</v>
      </c>
      <c r="F393" s="9" t="e">
        <f>IF(E393&gt;=3,"Không hoàn thành",IF(AND($D393&gt;=8,$D393&lt;=10,E393=0),"Hoàn thành xuất sắc nhiệm vụ",IF(AND($D393&gt;=8,$D393&lt;=10,E393=1),"Hoàn thành tốt nhiệm vụ",IF(AND($D393&gt;=8,$D393&lt;=10,E393=2),"Hoàn thành nhiệm vụ",IF(AND($D393&gt;6,$D393&lt;8,E393&lt;=1),"Hoàn thành tốt nhiệm vụ",IF(AND($D393&gt;6,$D393&lt;8,E393=2),"Hoàn thành nhiệm vụ",IF(AND($D393&gt;=5,$D393&lt;=6,E393&lt;=2),"Hoàn thành",IF(AND($D393&lt;5,E393&gt;3),"Không hoàn thành",""))))))))</f>
        <v>#N/A</v>
      </c>
      <c r="G393" s="488" t="s">
        <v>1068</v>
      </c>
      <c r="H393" s="19"/>
      <c r="I393" s="19" t="e">
        <f>VLOOKUP(H393,Sheet1!$B$2:$C$12,2,TRUE)</f>
        <v>#N/A</v>
      </c>
      <c r="J393" s="5"/>
      <c r="K393" s="19" t="e">
        <f>VLOOKUP(J393,Sheet1!$B$2:$C$12,2,TRUE)</f>
        <v>#N/A</v>
      </c>
      <c r="L393" s="5"/>
      <c r="M393" s="19" t="e">
        <f>VLOOKUP(L393,Sheet1!$B$2:$C$12,2,TRUE)</f>
        <v>#N/A</v>
      </c>
      <c r="N393" s="5"/>
      <c r="O393" s="19" t="e">
        <f>VLOOKUP(N393,Sheet1!$B$2:$C$12,2,TRUE)</f>
        <v>#N/A</v>
      </c>
      <c r="P393" s="5"/>
      <c r="Q393" s="19" t="e">
        <f>VLOOKUP(P393,Sheet1!$B$2:$C$12,2,TRUE)</f>
        <v>#N/A</v>
      </c>
      <c r="R393" s="5" t="e">
        <f>ROUND(AVERAGE(I393,K393,M393,O393),2)</f>
        <v>#N/A</v>
      </c>
      <c r="S393" s="226">
        <f>COUNTIF(H393:P393,"C*")*1+COUNTIF(H393:P393,"D")*2+COUNTIF(H393:P393,"E")*3</f>
        <v>0</v>
      </c>
      <c r="T393" s="9" t="e">
        <f>IF(S393&gt;=3,"Không hoàn thành",IF(AND($R393&gt;=8,$R393&lt;=10,S393=0),"Xuất sắc",IF(AND($R393&gt;=8,$R393&lt;=10,S393=1),"Tốt",IF(AND($R393&gt;=8,$R393&lt;=10,S393=2),"Hoàn thành",IF(AND($R393&gt;6,$R393&lt;8,S393&lt;=1),"Tốt",IF(AND($R393&gt;6,$R393&lt;8,S393=2),"Hoàn thành",IF(AND($R393&gt;=5,$R393&lt;=6,S393&lt;=2),"Hoàn thành",IF(AND($R393&lt;5,S393&gt;3),"Không hoàn thành",""))))))))</f>
        <v>#N/A</v>
      </c>
      <c r="U393" s="5" t="e">
        <f>ROUND(AVERAGE(I393,K393,M393,O393,Q393),2)</f>
        <v>#N/A</v>
      </c>
      <c r="V393" s="226">
        <f>COUNTIF(H393:Q393,"C*")*1+COUNTIF(H393:Q393,"D")*2+COUNTIF(H393:Q393,"E")*3</f>
        <v>0</v>
      </c>
      <c r="W393" s="9" t="e">
        <f>IF(V393&gt;=3,"Không hoàn thành",IF(AND($U393&gt;=8,$U393&lt;=10,V393=0),"Xuất sắc",IF(AND($U393&gt;=8,$U393&lt;=10,V393=1),"Tốt",IF(AND($U393&gt;=8,$U393&lt;=10,V393=2),"Hoàn thành",IF(AND($U393&gt;6,$U393&lt;8,V393&lt;=1),"Tốt",IF(AND($U393&gt;6,$U393&lt;8,V393=2),"Hoàn thành",IF(AND($U393&gt;=5,$U393&lt;=6,V393&lt;=2),"Hoàn thành",IF(AND($U393&lt;5,V393&gt;3),"Không hoàn thành",""))))))))</f>
        <v>#N/A</v>
      </c>
      <c r="X393" s="227"/>
      <c r="Y393" s="9" t="e">
        <f>ROUND(AVERAGE(D393,R393),2)</f>
        <v>#N/A</v>
      </c>
      <c r="Z393" s="9">
        <f>COUNTIF(D393:O393,"D")*1</f>
        <v>0</v>
      </c>
      <c r="AA393" s="9" t="e">
        <f>IF($Y393&gt;=8,"Xuất sắc",IF($Y393&gt;6,"Tốt",IF($Y393&gt;=5,"Hoàn thành","Không hoàn thành")))</f>
        <v>#N/A</v>
      </c>
      <c r="AB393" s="9" t="e">
        <f>IF($Z393=1,"Không đạt LĐTT",IF(OR($AA393= "Xuất sắc", $AA393="Tốt"),"Đạt LĐTT","Không đạt LĐTT"))</f>
        <v>#N/A</v>
      </c>
      <c r="AC393" s="16"/>
      <c r="AD393" s="16"/>
      <c r="AE393" s="9"/>
      <c r="AF393" s="5"/>
      <c r="AG393" s="26"/>
      <c r="AH393" s="25"/>
    </row>
    <row r="394" spans="1:34" s="7" customFormat="1" ht="49.5" customHeight="1" x14ac:dyDescent="0.25">
      <c r="A394" s="86">
        <f>A393+1</f>
        <v>330</v>
      </c>
      <c r="B394" s="80" t="s">
        <v>233</v>
      </c>
      <c r="C394" s="263" t="s">
        <v>590</v>
      </c>
      <c r="D394" s="5" t="e">
        <f>VLOOKUP(C394,' TH ĐG Trình HĐ'!$E$9:$AE$336,18,0)</f>
        <v>#N/A</v>
      </c>
      <c r="E394" s="5" t="e">
        <f>VLOOKUP($C394,' TH ĐG Trình HĐ'!$E$9:$AE$336,19,0)</f>
        <v>#N/A</v>
      </c>
      <c r="F394" s="9" t="e">
        <f>IF(E394&gt;=3,"Không hoàn thành",IF(AND($D394&gt;=8,$D394&lt;=10,E394=0),"Hoàn thành xuất sắc nhiệm vụ",IF(AND($D394&gt;=8,$D394&lt;=10,E394=1),"Hoàn thành tốt nhiệm vụ",IF(AND($D394&gt;=8,$D394&lt;=10,E394=2),"Hoàn thành nhiệm vụ",IF(AND($D394&gt;6,$D394&lt;8,E394&lt;=1),"Hoàn thành tốt nhiệm vụ",IF(AND($D394&gt;6,$D394&lt;8,E394=2),"Hoàn thành nhiệm vụ",IF(AND($D394&gt;=5,$D394&lt;=6,E394&lt;=2),"Hoàn thành",IF(AND($D394&lt;5,E394&gt;3),"Không hoàn thành",""))))))))</f>
        <v>#N/A</v>
      </c>
      <c r="G394" s="488" t="s">
        <v>1069</v>
      </c>
      <c r="H394" s="19"/>
      <c r="I394" s="19"/>
      <c r="J394" s="5"/>
      <c r="K394" s="19"/>
      <c r="L394" s="5"/>
      <c r="M394" s="19"/>
      <c r="N394" s="5"/>
      <c r="O394" s="19" t="e">
        <f>VLOOKUP(N394,Sheet1!$B$2:$C$12,2,TRUE)</f>
        <v>#N/A</v>
      </c>
      <c r="P394" s="5"/>
      <c r="Q394" s="19" t="e">
        <f>VLOOKUP(P394,Sheet1!$B$2:$C$12,2,TRUE)</f>
        <v>#N/A</v>
      </c>
      <c r="R394" s="5" t="e">
        <f>ROUND(AVERAGE(I394,K394,M394,O394),2)</f>
        <v>#N/A</v>
      </c>
      <c r="S394" s="226"/>
      <c r="T394" s="9"/>
      <c r="U394" s="5" t="e">
        <f>ROUND(AVERAGE(I394,K394,M394,O394,Q394),2)</f>
        <v>#N/A</v>
      </c>
      <c r="V394" s="226">
        <f>COUNTIF(H394:Q394,"C*")*1+COUNTIF(H394:Q394,"D")*2+COUNTIF(H394:Q394,"E")*3</f>
        <v>0</v>
      </c>
      <c r="W394" s="9" t="e">
        <f>IF(V394&gt;=3,"Không hoàn thành",IF(AND($U394&gt;=8,$U394&lt;=10,V394=0),"Xuất sắc",IF(AND($U394&gt;=8,$U394&lt;=10,V394=1),"Tốt",IF(AND($U394&gt;=8,$U394&lt;=10,V394=2),"Hoàn thành",IF(AND($U394&gt;6,$U394&lt;8,V394&lt;=1),"Tốt",IF(AND($U394&gt;6,$U394&lt;8,V394=2),"Hoàn thành",IF(AND($U394&gt;=5,$U394&lt;=6,V394&lt;=2),"Hoàn thành",IF(AND($U394&lt;5,V394&gt;3),"Không hoàn thành",""))))))))</f>
        <v>#N/A</v>
      </c>
      <c r="X394" s="227" t="s">
        <v>841</v>
      </c>
      <c r="Y394" s="9" t="e">
        <f>ROUND(AVERAGE(D394,R394),2)</f>
        <v>#N/A</v>
      </c>
      <c r="Z394" s="9">
        <f>COUNTIF(D394:O394,"D")*1</f>
        <v>0</v>
      </c>
      <c r="AA394" s="9" t="e">
        <f>IF($Y394&gt;=8,"Xuất sắc",IF($Y394&gt;6,"Tốt",IF($Y394&gt;=5,"Hoàn thành","Không hoàn thành")))</f>
        <v>#N/A</v>
      </c>
      <c r="AB394" s="9" t="s">
        <v>799</v>
      </c>
      <c r="AC394" s="16"/>
      <c r="AD394" s="16"/>
      <c r="AE394" s="9"/>
      <c r="AF394" s="5"/>
      <c r="AG394" s="26"/>
      <c r="AH394" s="25"/>
    </row>
    <row r="395" spans="1:34" s="7" customFormat="1" ht="49.5" customHeight="1" x14ac:dyDescent="0.25">
      <c r="A395" s="86">
        <f>A394+1</f>
        <v>331</v>
      </c>
      <c r="B395" s="80" t="s">
        <v>279</v>
      </c>
      <c r="C395" s="263" t="s">
        <v>443</v>
      </c>
      <c r="D395" s="5" t="e">
        <f>VLOOKUP(C395,' TH ĐG Trình HĐ'!$E$9:$AE$336,18,0)</f>
        <v>#N/A</v>
      </c>
      <c r="E395" s="5" t="e">
        <f>VLOOKUP($C395,' TH ĐG Trình HĐ'!$E$9:$AE$336,19,0)</f>
        <v>#N/A</v>
      </c>
      <c r="F395" s="9" t="e">
        <f>IF(E395&gt;=3,"Không hoàn thành",IF(AND($D395&gt;=8,$D395&lt;=10,E395=0),"Hoàn thành xuất sắc nhiệm vụ",IF(AND($D395&gt;=8,$D395&lt;=10,E395=1),"Hoàn thành tốt nhiệm vụ",IF(AND($D395&gt;=8,$D395&lt;=10,E395=2),"Hoàn thành nhiệm vụ",IF(AND($D395&gt;6,$D395&lt;8,E395&lt;=1),"Hoàn thành tốt nhiệm vụ",IF(AND($D395&gt;6,$D395&lt;8,E395=2),"Hoàn thành nhiệm vụ",IF(AND($D395&gt;=5,$D395&lt;=6,E395&lt;=2),"Hoàn thành",IF(AND($D395&lt;5,E395&gt;3),"Không hoàn thành",""))))))))</f>
        <v>#N/A</v>
      </c>
      <c r="G395" s="488" t="s">
        <v>1065</v>
      </c>
      <c r="H395" s="19"/>
      <c r="I395" s="19" t="e">
        <f>VLOOKUP(H395,Sheet1!$B$2:$C$12,2,TRUE)</f>
        <v>#N/A</v>
      </c>
      <c r="J395" s="5"/>
      <c r="K395" s="19" t="e">
        <f>VLOOKUP(J395,Sheet1!$B$2:$C$12,2,TRUE)</f>
        <v>#N/A</v>
      </c>
      <c r="L395" s="5"/>
      <c r="M395" s="19" t="e">
        <f>VLOOKUP(L395,Sheet1!$B$2:$C$12,2,TRUE)</f>
        <v>#N/A</v>
      </c>
      <c r="N395" s="5"/>
      <c r="O395" s="19" t="e">
        <f>VLOOKUP(N395,Sheet1!$B$2:$C$12,2,TRUE)</f>
        <v>#N/A</v>
      </c>
      <c r="P395" s="5"/>
      <c r="Q395" s="19" t="e">
        <f>VLOOKUP(P395,Sheet1!$B$2:$C$12,2,TRUE)</f>
        <v>#N/A</v>
      </c>
      <c r="R395" s="5" t="e">
        <f>ROUND(AVERAGE(I395,K395,M395,O395),2)</f>
        <v>#N/A</v>
      </c>
      <c r="S395" s="226">
        <f>COUNTIF(H395:P395,"C*")*1+COUNTIF(H395:P395,"D")*2+COUNTIF(H395:P395,"E")*3</f>
        <v>0</v>
      </c>
      <c r="T395" s="9" t="e">
        <f>IF(S395&gt;=3,"Không hoàn thành",IF(AND($R395&gt;=8,$R395&lt;=10,S395=0),"Xuất sắc",IF(AND($R395&gt;=8,$R395&lt;=10,S395=1),"Tốt",IF(AND($R395&gt;=8,$R395&lt;=10,S395=2),"Hoàn thành",IF(AND($R395&gt;6,$R395&lt;8,S395&lt;=1),"Tốt",IF(AND($R395&gt;6,$R395&lt;8,S395=2),"Hoàn thành",IF(AND($R395&gt;=5,$R395&lt;=6,S395&lt;=2),"Hoàn thành",IF(AND($R395&lt;5,S395&gt;3),"Không hoàn thành",""))))))))</f>
        <v>#N/A</v>
      </c>
      <c r="U395" s="5" t="e">
        <f>ROUND(AVERAGE(I395,K395,M395,O395,Q395),2)</f>
        <v>#N/A</v>
      </c>
      <c r="V395" s="226">
        <f>COUNTIF(H395:Q395,"C*")*1+COUNTIF(H395:Q395,"D")*2+COUNTIF(H395:Q395,"E")*3</f>
        <v>0</v>
      </c>
      <c r="W395" s="9" t="e">
        <f>IF(V395&gt;=3,"Không hoàn thành",IF(AND($U395&gt;=8,$U395&lt;=10,V395=0),"Xuất sắc",IF(AND($U395&gt;=8,$U395&lt;=10,V395=1),"Tốt",IF(AND($U395&gt;=8,$U395&lt;=10,V395=2),"Hoàn thành",IF(AND($U395&gt;6,$U395&lt;8,V395&lt;=1),"Tốt",IF(AND($U395&gt;6,$U395&lt;8,V395=2),"Hoàn thành",IF(AND($U395&gt;=5,$U395&lt;=6,V395&lt;=2),"Hoàn thành",IF(AND($U395&lt;5,V395&gt;3),"Không hoàn thành",""))))))))</f>
        <v>#N/A</v>
      </c>
      <c r="X395" s="227"/>
      <c r="Y395" s="9" t="e">
        <f>ROUND(AVERAGE(D395,R395),2)</f>
        <v>#N/A</v>
      </c>
      <c r="Z395" s="9">
        <f>COUNTIF(D395:O395,"D")*1</f>
        <v>0</v>
      </c>
      <c r="AA395" s="9" t="e">
        <f>IF($Y395&gt;=8,"Xuất sắc",IF($Y395&gt;6,"Tốt",IF($Y395&gt;=5,"Hoàn thành","Không hoàn thành")))</f>
        <v>#N/A</v>
      </c>
      <c r="AB395" s="9" t="e">
        <f>IF($Z395=1,"Không đạt LĐTT",IF(OR($AA395= "Xuất sắc", $AA395="Tốt"),"Đạt LĐTT","Không đạt LĐTT"))</f>
        <v>#N/A</v>
      </c>
      <c r="AC395" s="16"/>
      <c r="AD395" s="16"/>
      <c r="AE395" s="9"/>
      <c r="AF395" s="5"/>
      <c r="AG395" s="26"/>
      <c r="AH395" s="25"/>
    </row>
    <row r="396" spans="1:34" x14ac:dyDescent="0.25">
      <c r="G396" s="376"/>
      <c r="I396" s="99"/>
      <c r="J396" s="78"/>
      <c r="K396" s="99"/>
      <c r="L396" s="100"/>
      <c r="M396" s="99"/>
      <c r="N396" s="100"/>
      <c r="O396" s="99"/>
      <c r="P396" s="100"/>
      <c r="Q396" s="99"/>
      <c r="R396" s="100"/>
      <c r="S396" s="229"/>
      <c r="T396" s="979"/>
      <c r="U396" s="979"/>
      <c r="V396" s="979"/>
      <c r="W396" s="979"/>
      <c r="X396" s="979"/>
      <c r="Y396" s="979"/>
      <c r="Z396" s="979"/>
      <c r="AA396" s="979"/>
      <c r="AB396" s="979"/>
      <c r="AC396" s="14"/>
      <c r="AD396" s="14"/>
      <c r="AE396" s="34"/>
      <c r="AF396" s="22"/>
    </row>
    <row r="397" spans="1:34" s="93" customFormat="1" ht="38.25" customHeight="1" x14ac:dyDescent="0.25">
      <c r="B397" s="434"/>
      <c r="C397" s="449"/>
      <c r="D397" s="449" t="s">
        <v>1086</v>
      </c>
      <c r="E397" s="438"/>
      <c r="F397" s="438">
        <f>SUM(F398:F401)</f>
        <v>1</v>
      </c>
      <c r="G397" s="489" t="s">
        <v>1074</v>
      </c>
      <c r="H397" s="94">
        <f>SUM(H402:H409)</f>
        <v>0</v>
      </c>
      <c r="I397" s="104"/>
      <c r="J397" s="94">
        <f>SUM(J402:J409)</f>
        <v>0</v>
      </c>
      <c r="K397" s="104"/>
      <c r="L397" s="94">
        <f>SUM(L402:L409)</f>
        <v>0</v>
      </c>
      <c r="M397" s="94"/>
      <c r="N397" s="94">
        <f>SUM(N402:N409)</f>
        <v>0</v>
      </c>
      <c r="O397" s="104"/>
      <c r="P397" s="94">
        <f>SUM(P402:P409)</f>
        <v>0</v>
      </c>
      <c r="Q397" s="104"/>
      <c r="R397" s="78"/>
      <c r="S397" s="104"/>
      <c r="T397" s="22"/>
      <c r="U397" s="78"/>
      <c r="V397" s="104"/>
      <c r="W397" s="22"/>
      <c r="X397" s="230"/>
      <c r="Y397" s="22"/>
      <c r="Z397" s="22"/>
      <c r="AA397" s="22"/>
      <c r="AB397" s="22"/>
      <c r="AC397" s="14"/>
      <c r="AD397" s="14"/>
      <c r="AE397" s="34"/>
      <c r="AF397" s="22"/>
      <c r="AG397" s="105"/>
      <c r="AH397" s="103"/>
    </row>
    <row r="398" spans="1:34" s="93" customFormat="1" ht="25.5" customHeight="1" x14ac:dyDescent="0.25">
      <c r="B398" s="436"/>
      <c r="C398" s="486"/>
      <c r="D398" s="486" t="s">
        <v>1089</v>
      </c>
      <c r="E398" s="437"/>
      <c r="F398" s="438">
        <f>COUNTIF($F$8:$F$395,"Hoàn thành xuất sắc nhiệm vụ")</f>
        <v>0</v>
      </c>
      <c r="G398" s="85"/>
      <c r="I398" s="104"/>
      <c r="J398" s="78"/>
      <c r="K398" s="104"/>
      <c r="L398" s="108"/>
      <c r="M398" s="104"/>
      <c r="N398" s="78"/>
      <c r="O398" s="104"/>
      <c r="P398" s="78"/>
      <c r="Q398" s="104"/>
      <c r="R398" s="78"/>
      <c r="S398" s="104"/>
      <c r="T398" s="22"/>
      <c r="U398" s="78"/>
      <c r="V398" s="104"/>
      <c r="W398" s="22"/>
      <c r="X398" s="230"/>
      <c r="Y398" s="22"/>
      <c r="Z398" s="22"/>
      <c r="AA398" s="22"/>
      <c r="AB398" s="22"/>
      <c r="AC398" s="14"/>
      <c r="AD398" s="14"/>
      <c r="AE398" s="34"/>
      <c r="AF398" s="22"/>
      <c r="AG398" s="105"/>
      <c r="AH398" s="103"/>
    </row>
    <row r="399" spans="1:34" s="93" customFormat="1" ht="25.5" customHeight="1" x14ac:dyDescent="0.25">
      <c r="B399" s="436"/>
      <c r="C399" s="486"/>
      <c r="D399" s="486" t="s">
        <v>947</v>
      </c>
      <c r="E399" s="437"/>
      <c r="F399" s="438">
        <f>COUNTIF($F$8:$F$395,"Hoàn thành tốt nhiệm vụ")</f>
        <v>0</v>
      </c>
      <c r="G399" s="489"/>
      <c r="I399" s="104"/>
      <c r="J399" s="78"/>
      <c r="K399" s="104"/>
      <c r="L399" s="109"/>
      <c r="M399" s="104"/>
      <c r="N399" s="78"/>
      <c r="O399" s="104"/>
      <c r="P399" s="78"/>
      <c r="Q399" s="104"/>
      <c r="R399" s="78"/>
      <c r="S399" s="104"/>
      <c r="T399" s="22"/>
      <c r="U399" s="78"/>
      <c r="V399" s="104"/>
      <c r="W399" s="22"/>
      <c r="X399" s="230"/>
      <c r="Y399" s="22"/>
      <c r="Z399" s="22"/>
      <c r="AA399" s="22"/>
      <c r="AB399" s="22"/>
      <c r="AC399" s="14"/>
      <c r="AD399" s="14"/>
      <c r="AE399" s="34"/>
      <c r="AF399" s="22"/>
      <c r="AG399" s="105"/>
      <c r="AH399" s="103"/>
    </row>
    <row r="400" spans="1:34" s="93" customFormat="1" ht="25.5" customHeight="1" x14ac:dyDescent="0.25">
      <c r="B400" s="436"/>
      <c r="C400" s="486"/>
      <c r="D400" s="486" t="s">
        <v>1088</v>
      </c>
      <c r="E400" s="441"/>
      <c r="F400" s="438">
        <f>COUNTIF($F$8:$F$395,"Hoàn thành nhiệm vụ")</f>
        <v>0</v>
      </c>
      <c r="G400" s="85"/>
      <c r="H400" s="71" t="s">
        <v>742</v>
      </c>
      <c r="I400" s="71"/>
      <c r="J400" s="71" t="s">
        <v>757</v>
      </c>
      <c r="K400" s="104"/>
      <c r="L400" s="71" t="s">
        <v>759</v>
      </c>
      <c r="M400" s="104"/>
      <c r="N400" s="71" t="s">
        <v>788</v>
      </c>
      <c r="O400" s="104"/>
      <c r="P400" s="71" t="s">
        <v>789</v>
      </c>
      <c r="Q400" s="104">
        <f>VLOOKUP(P400,Sheet1!$B$2:$C$12,2,TRUE)</f>
        <v>0</v>
      </c>
      <c r="R400" s="231"/>
      <c r="S400" s="231"/>
      <c r="U400" s="231"/>
      <c r="V400" s="231"/>
      <c r="X400" s="103"/>
      <c r="AG400" s="105"/>
      <c r="AH400" s="103"/>
    </row>
    <row r="401" spans="2:34" s="93" customFormat="1" ht="53.25" customHeight="1" x14ac:dyDescent="0.25">
      <c r="B401" s="436"/>
      <c r="C401" s="449"/>
      <c r="D401" s="449" t="s">
        <v>1000</v>
      </c>
      <c r="E401" s="441"/>
      <c r="F401" s="438">
        <f>COUNTIF($F$8:$F$395,"Không xếp loại")</f>
        <v>1</v>
      </c>
      <c r="G401" s="10" t="s">
        <v>1073</v>
      </c>
      <c r="H401" s="71" t="s">
        <v>742</v>
      </c>
      <c r="I401" s="71"/>
      <c r="J401" s="71" t="s">
        <v>757</v>
      </c>
      <c r="K401" s="104"/>
      <c r="L401" s="71" t="s">
        <v>759</v>
      </c>
      <c r="M401" s="104"/>
      <c r="N401" s="71" t="s">
        <v>788</v>
      </c>
      <c r="O401" s="104"/>
      <c r="P401" s="71" t="s">
        <v>789</v>
      </c>
      <c r="Q401" s="104">
        <f>VLOOKUP(P401,Sheet1!$B$2:$C$12,2,TRUE)</f>
        <v>0</v>
      </c>
      <c r="R401" s="231"/>
      <c r="S401" s="231"/>
      <c r="U401" s="231"/>
      <c r="V401" s="231"/>
      <c r="X401" s="103"/>
      <c r="AG401" s="105"/>
      <c r="AH401" s="103"/>
    </row>
    <row r="402" spans="2:34" s="93" customFormat="1" x14ac:dyDescent="0.25">
      <c r="B402" s="404"/>
      <c r="C402" s="114"/>
      <c r="D402" s="94"/>
      <c r="E402" s="94"/>
      <c r="F402" s="94"/>
      <c r="G402" s="382"/>
      <c r="H402" s="94">
        <f>COUNTIF($H$8:$H$391,"A3")</f>
        <v>0</v>
      </c>
      <c r="I402" s="94"/>
      <c r="J402" s="94">
        <f>COUNTIF($J$8:$J$391,"A3")</f>
        <v>0</v>
      </c>
      <c r="K402" s="104"/>
      <c r="L402" s="94">
        <f>COUNTIF($L$8:$L$391,"A3")</f>
        <v>0</v>
      </c>
      <c r="M402" s="104"/>
      <c r="N402" s="94">
        <f>COUNTIF($N$8:$N$391,"A3")</f>
        <v>0</v>
      </c>
      <c r="O402" s="116"/>
      <c r="P402" s="94">
        <f>COUNTIF($P$8:$P$391,"A3")</f>
        <v>0</v>
      </c>
      <c r="Q402" s="104"/>
      <c r="X402" s="103"/>
      <c r="AB402" s="94">
        <f>COUNTIF($AB$8:$AB$391,"Không xét LĐTT")</f>
        <v>20</v>
      </c>
      <c r="AG402" s="105"/>
      <c r="AH402" s="103"/>
    </row>
    <row r="403" spans="2:34" s="93" customFormat="1" x14ac:dyDescent="0.25">
      <c r="B403" s="404"/>
      <c r="C403" s="114"/>
      <c r="D403" s="94"/>
      <c r="E403" s="94"/>
      <c r="F403" s="94"/>
      <c r="G403" s="382"/>
      <c r="H403" s="94">
        <f>COUNTIF($H$8:$H$391,"A4")</f>
        <v>0</v>
      </c>
      <c r="I403" s="94"/>
      <c r="J403" s="94">
        <f>COUNTIF($J$8:$J$391,"A4")</f>
        <v>0</v>
      </c>
      <c r="K403" s="104"/>
      <c r="L403" s="94">
        <f>COUNTIF($L$8:$L$391,"A4")</f>
        <v>0</v>
      </c>
      <c r="M403" s="104"/>
      <c r="N403" s="94">
        <f>COUNTIF($N$8:$N$391,"A4")</f>
        <v>0</v>
      </c>
      <c r="O403" s="116"/>
      <c r="P403" s="94">
        <f>COUNTIF($P$8:$P$391,"A4")</f>
        <v>0</v>
      </c>
      <c r="Q403" s="104"/>
      <c r="X403" s="103"/>
      <c r="AG403" s="105"/>
      <c r="AH403" s="103"/>
    </row>
    <row r="404" spans="2:34" s="93" customFormat="1" x14ac:dyDescent="0.25">
      <c r="B404" s="404"/>
      <c r="C404" s="114"/>
      <c r="D404" s="94"/>
      <c r="E404" s="94"/>
      <c r="F404" s="94"/>
      <c r="G404" s="382"/>
      <c r="H404" s="94">
        <f>COUNTIF($H$8:$H$391,"B1")</f>
        <v>0</v>
      </c>
      <c r="I404" s="94"/>
      <c r="J404" s="94">
        <f>COUNTIF($J$8:$J$391,"B1")</f>
        <v>0</v>
      </c>
      <c r="K404" s="104"/>
      <c r="L404" s="94">
        <f>COUNTIF($L$8:$L$391,"B1")</f>
        <v>0</v>
      </c>
      <c r="M404" s="104"/>
      <c r="N404" s="94">
        <f>COUNTIF($N$8:$N$391,"B1")</f>
        <v>0</v>
      </c>
      <c r="O404" s="116"/>
      <c r="P404" s="94">
        <f>COUNTIF($P$8:$P$391,"B1")</f>
        <v>0</v>
      </c>
      <c r="Q404" s="104"/>
      <c r="X404" s="103"/>
      <c r="AB404" s="93" t="e">
        <f>#REF!*15/100</f>
        <v>#REF!</v>
      </c>
      <c r="AG404" s="105"/>
      <c r="AH404" s="103"/>
    </row>
    <row r="405" spans="2:34" s="93" customFormat="1" x14ac:dyDescent="0.25">
      <c r="B405" s="390"/>
      <c r="C405" s="114"/>
      <c r="D405" s="94"/>
      <c r="E405" s="94"/>
      <c r="F405" s="94"/>
      <c r="G405" s="382"/>
      <c r="H405" s="94">
        <f>COUNTIF($H$8:$H$391,"B2")</f>
        <v>0</v>
      </c>
      <c r="I405" s="94"/>
      <c r="J405" s="94">
        <f>COUNTIF($J$8:$J$391,"B2")</f>
        <v>0</v>
      </c>
      <c r="K405" s="104"/>
      <c r="L405" s="94">
        <f>COUNTIF($L$8:$L$391,"B2")</f>
        <v>0</v>
      </c>
      <c r="M405" s="104"/>
      <c r="N405" s="94">
        <f>COUNTIF($N$8:$N$391,"B2")</f>
        <v>0</v>
      </c>
      <c r="O405" s="116"/>
      <c r="P405" s="94">
        <f>COUNTIF($P$8:$P$391,"B2")</f>
        <v>0</v>
      </c>
      <c r="Q405" s="104"/>
      <c r="X405" s="103"/>
      <c r="AG405" s="105"/>
      <c r="AH405" s="103"/>
    </row>
    <row r="406" spans="2:34" s="93" customFormat="1" x14ac:dyDescent="0.25">
      <c r="B406" s="390"/>
      <c r="C406" s="111"/>
      <c r="D406" s="94"/>
      <c r="E406" s="94"/>
      <c r="F406" s="94"/>
      <c r="G406" s="382"/>
      <c r="H406" s="94">
        <f>COUNTIF($H$8:$H$391,"C1")</f>
        <v>0</v>
      </c>
      <c r="I406" s="94"/>
      <c r="J406" s="94">
        <f>COUNTIF($J$8:$J$391,"C1")</f>
        <v>0</v>
      </c>
      <c r="K406" s="104"/>
      <c r="L406" s="94">
        <f>COUNTIF($L$8:$L$391,"C1")</f>
        <v>0</v>
      </c>
      <c r="M406" s="104"/>
      <c r="N406" s="94">
        <f>COUNTIF($N$8:$N$391,"C1")</f>
        <v>0</v>
      </c>
      <c r="O406" s="116"/>
      <c r="P406" s="94">
        <f>COUNTIF($P$8:$P$391,"C1")</f>
        <v>0</v>
      </c>
      <c r="Q406" s="104"/>
      <c r="X406" s="103"/>
      <c r="AF406" s="93">
        <f>46/308</f>
        <v>0.14935064935064934</v>
      </c>
      <c r="AG406" s="105"/>
      <c r="AH406" s="103"/>
    </row>
    <row r="407" spans="2:34" s="93" customFormat="1" x14ac:dyDescent="0.25">
      <c r="B407" s="404"/>
      <c r="C407" s="114"/>
      <c r="D407" s="94"/>
      <c r="E407" s="94"/>
      <c r="F407" s="94"/>
      <c r="G407" s="382"/>
      <c r="H407" s="94">
        <f>COUNTIF($H$8:$H$391,"C2")</f>
        <v>0</v>
      </c>
      <c r="I407" s="94"/>
      <c r="J407" s="94">
        <f>COUNTIF($J$8:$J$391,"C2")</f>
        <v>0</v>
      </c>
      <c r="K407" s="104"/>
      <c r="L407" s="94">
        <f>COUNTIF($L$8:$L$391,"C2")</f>
        <v>0</v>
      </c>
      <c r="M407" s="104"/>
      <c r="N407" s="94">
        <f>COUNTIF($N$8:$N$391,"C2")</f>
        <v>0</v>
      </c>
      <c r="O407" s="116"/>
      <c r="P407" s="94">
        <f>COUNTIF($P$8:$P$391,"C2")</f>
        <v>0</v>
      </c>
      <c r="Q407" s="104"/>
      <c r="X407" s="103"/>
      <c r="AG407" s="105"/>
      <c r="AH407" s="103"/>
    </row>
    <row r="408" spans="2:34" s="93" customFormat="1" x14ac:dyDescent="0.25">
      <c r="B408" s="404"/>
      <c r="C408" s="114"/>
      <c r="D408" s="94"/>
      <c r="E408" s="94"/>
      <c r="F408" s="94"/>
      <c r="G408" s="382"/>
      <c r="H408" s="94">
        <f>COUNTIF($H$8:$H$391,"D")</f>
        <v>0</v>
      </c>
      <c r="I408" s="94"/>
      <c r="J408" s="94">
        <f>COUNTIF($J$8:$J$391,"D")</f>
        <v>0</v>
      </c>
      <c r="K408" s="104"/>
      <c r="L408" s="94">
        <f>COUNTIF($L$8:$L$391,"D")</f>
        <v>0</v>
      </c>
      <c r="M408" s="104"/>
      <c r="N408" s="94">
        <f>COUNTIF($N$8:$N$391,"D")</f>
        <v>0</v>
      </c>
      <c r="O408" s="116"/>
      <c r="P408" s="94">
        <f>COUNTIF($P$8:$P$391,"D")</f>
        <v>0</v>
      </c>
      <c r="Q408" s="104"/>
      <c r="X408" s="103"/>
      <c r="AG408" s="105"/>
      <c r="AH408" s="103"/>
    </row>
    <row r="409" spans="2:34" s="93" customFormat="1" x14ac:dyDescent="0.25">
      <c r="B409" s="404"/>
      <c r="C409" s="114"/>
      <c r="D409" s="94"/>
      <c r="E409" s="94"/>
      <c r="F409" s="94"/>
      <c r="G409" s="382"/>
      <c r="H409" s="94">
        <f>COUNTIF($H$8:$H$391,"A DN")</f>
        <v>0</v>
      </c>
      <c r="I409" s="94"/>
      <c r="J409" s="94">
        <f>COUNTIF($J$8:$J$391,"A DN")</f>
        <v>0</v>
      </c>
      <c r="K409" s="104"/>
      <c r="L409" s="94">
        <f>COUNTIF($L$8:$L$391,"A DN")</f>
        <v>0</v>
      </c>
      <c r="M409" s="104"/>
      <c r="N409" s="94">
        <f>COUNTIF($N$8:$N$391,"A DN")</f>
        <v>0</v>
      </c>
      <c r="O409" s="116"/>
      <c r="P409" s="94">
        <f>COUNTIF($P$8:$P$391,"A DN")</f>
        <v>0</v>
      </c>
      <c r="Q409" s="104"/>
      <c r="X409" s="103"/>
      <c r="AG409" s="105"/>
      <c r="AH409" s="103"/>
    </row>
    <row r="410" spans="2:34" s="93" customFormat="1" x14ac:dyDescent="0.25">
      <c r="B410" s="404"/>
      <c r="C410" s="114"/>
      <c r="G410" s="382"/>
      <c r="K410" s="104"/>
      <c r="M410" s="104"/>
      <c r="N410" s="78"/>
      <c r="O410" s="104"/>
      <c r="P410" s="78"/>
      <c r="Q410" s="104"/>
      <c r="X410" s="103"/>
      <c r="AG410" s="105"/>
      <c r="AH410" s="103"/>
    </row>
    <row r="411" spans="2:34" s="93" customFormat="1" x14ac:dyDescent="0.25">
      <c r="B411" s="404"/>
      <c r="C411" s="114"/>
      <c r="G411" s="382"/>
      <c r="K411" s="104"/>
      <c r="M411" s="104"/>
      <c r="N411" s="78"/>
      <c r="O411" s="104"/>
      <c r="P411" s="78"/>
      <c r="Q411" s="104"/>
      <c r="X411" s="103"/>
      <c r="AG411" s="105"/>
      <c r="AH411" s="103"/>
    </row>
    <row r="412" spans="2:34" s="93" customFormat="1" x14ac:dyDescent="0.25">
      <c r="B412" s="390"/>
      <c r="C412" s="114"/>
      <c r="G412" s="382"/>
      <c r="K412" s="104"/>
      <c r="M412" s="104"/>
      <c r="N412" s="78"/>
      <c r="O412" s="104"/>
      <c r="P412" s="78"/>
      <c r="Q412" s="104"/>
      <c r="X412" s="103"/>
      <c r="AG412" s="105"/>
      <c r="AH412" s="103"/>
    </row>
    <row r="413" spans="2:34" s="93" customFormat="1" x14ac:dyDescent="0.25">
      <c r="B413" s="404"/>
      <c r="C413" s="114"/>
      <c r="G413" s="382"/>
      <c r="K413" s="104"/>
      <c r="M413" s="104"/>
      <c r="N413" s="78"/>
      <c r="O413" s="104"/>
      <c r="P413" s="78"/>
      <c r="Q413" s="104"/>
      <c r="X413" s="103"/>
      <c r="AG413" s="105"/>
      <c r="AH413" s="103"/>
    </row>
    <row r="414" spans="2:34" s="93" customFormat="1" x14ac:dyDescent="0.25">
      <c r="B414" s="404"/>
      <c r="C414" s="114"/>
      <c r="G414" s="382"/>
      <c r="N414" s="108"/>
      <c r="O414" s="108"/>
      <c r="X414" s="103"/>
      <c r="AG414" s="105"/>
      <c r="AH414" s="103"/>
    </row>
    <row r="415" spans="2:34" s="93" customFormat="1" x14ac:dyDescent="0.25">
      <c r="B415" s="390"/>
      <c r="C415" s="111"/>
      <c r="G415" s="382"/>
      <c r="N415" s="108"/>
      <c r="O415" s="108"/>
      <c r="X415" s="103"/>
      <c r="AG415" s="105"/>
      <c r="AH415" s="103"/>
    </row>
    <row r="416" spans="2:34" s="93" customFormat="1" x14ac:dyDescent="0.25">
      <c r="B416" s="404"/>
      <c r="C416" s="114"/>
      <c r="G416" s="382"/>
      <c r="N416" s="108"/>
      <c r="O416" s="108"/>
      <c r="X416" s="103"/>
      <c r="AG416" s="105"/>
      <c r="AH416" s="103"/>
    </row>
    <row r="417" spans="2:34" s="93" customFormat="1" x14ac:dyDescent="0.25">
      <c r="B417" s="404"/>
      <c r="C417" s="114"/>
      <c r="G417" s="382"/>
      <c r="N417" s="108"/>
      <c r="O417" s="108"/>
      <c r="X417" s="103"/>
      <c r="AG417" s="105"/>
      <c r="AH417" s="103"/>
    </row>
    <row r="418" spans="2:34" s="93" customFormat="1" x14ac:dyDescent="0.25">
      <c r="B418" s="404"/>
      <c r="C418" s="114"/>
      <c r="G418" s="382"/>
      <c r="X418" s="103"/>
      <c r="AG418" s="105"/>
      <c r="AH418" s="103"/>
    </row>
    <row r="419" spans="2:34" s="93" customFormat="1" x14ac:dyDescent="0.25">
      <c r="B419" s="404"/>
      <c r="C419" s="114"/>
      <c r="G419" s="382"/>
      <c r="N419" s="94"/>
      <c r="O419" s="94"/>
      <c r="X419" s="103"/>
      <c r="AG419" s="105"/>
      <c r="AH419" s="103"/>
    </row>
    <row r="420" spans="2:34" s="93" customFormat="1" x14ac:dyDescent="0.25">
      <c r="B420" s="404"/>
      <c r="C420" s="114"/>
      <c r="G420" s="382"/>
      <c r="N420" s="108"/>
      <c r="O420" s="108"/>
      <c r="X420" s="103"/>
      <c r="AG420" s="105"/>
      <c r="AH420" s="103"/>
    </row>
    <row r="421" spans="2:34" s="93" customFormat="1" x14ac:dyDescent="0.25">
      <c r="B421" s="404"/>
      <c r="C421" s="114"/>
      <c r="G421" s="382"/>
      <c r="N421" s="108"/>
      <c r="O421" s="108"/>
      <c r="X421" s="103"/>
      <c r="AG421" s="105"/>
      <c r="AH421" s="103"/>
    </row>
    <row r="422" spans="2:34" s="93" customFormat="1" x14ac:dyDescent="0.25">
      <c r="B422" s="404"/>
      <c r="C422" s="114"/>
      <c r="G422" s="382"/>
      <c r="N422" s="108"/>
      <c r="O422" s="108"/>
      <c r="X422" s="103"/>
      <c r="AG422" s="105"/>
      <c r="AH422" s="103"/>
    </row>
    <row r="423" spans="2:34" s="93" customFormat="1" x14ac:dyDescent="0.25">
      <c r="B423" s="404"/>
      <c r="C423" s="114"/>
      <c r="G423" s="382"/>
      <c r="N423" s="94"/>
      <c r="O423" s="94"/>
      <c r="X423" s="103"/>
      <c r="AG423" s="105"/>
      <c r="AH423" s="103"/>
    </row>
    <row r="424" spans="2:34" s="93" customFormat="1" x14ac:dyDescent="0.25">
      <c r="B424" s="404"/>
      <c r="C424" s="114"/>
      <c r="G424" s="382"/>
      <c r="N424" s="108"/>
      <c r="O424" s="108"/>
      <c r="X424" s="103"/>
      <c r="AG424" s="105"/>
      <c r="AH424" s="103"/>
    </row>
    <row r="425" spans="2:34" s="93" customFormat="1" x14ac:dyDescent="0.25">
      <c r="B425" s="390"/>
      <c r="C425" s="111"/>
      <c r="G425" s="382"/>
      <c r="N425" s="108"/>
      <c r="O425" s="108"/>
      <c r="X425" s="103"/>
      <c r="AG425" s="105"/>
      <c r="AH425" s="103"/>
    </row>
    <row r="426" spans="2:34" s="93" customFormat="1" x14ac:dyDescent="0.25">
      <c r="B426" s="404"/>
      <c r="C426" s="114"/>
      <c r="G426" s="382"/>
      <c r="N426" s="108"/>
      <c r="O426" s="108"/>
      <c r="X426" s="103"/>
      <c r="AG426" s="105"/>
      <c r="AH426" s="103"/>
    </row>
    <row r="427" spans="2:34" s="93" customFormat="1" x14ac:dyDescent="0.25">
      <c r="B427" s="404"/>
      <c r="C427" s="114"/>
      <c r="G427" s="382"/>
      <c r="N427" s="108"/>
      <c r="O427" s="108"/>
      <c r="X427" s="103"/>
      <c r="AG427" s="105"/>
      <c r="AH427" s="103"/>
    </row>
    <row r="428" spans="2:34" s="93" customFormat="1" x14ac:dyDescent="0.25">
      <c r="B428" s="404"/>
      <c r="C428" s="114"/>
      <c r="G428" s="382"/>
      <c r="N428" s="108"/>
      <c r="O428" s="108"/>
      <c r="X428" s="103"/>
      <c r="AG428" s="105"/>
      <c r="AH428" s="103"/>
    </row>
    <row r="429" spans="2:34" s="93" customFormat="1" x14ac:dyDescent="0.25">
      <c r="B429" s="404"/>
      <c r="C429" s="114"/>
      <c r="G429" s="382"/>
      <c r="N429" s="108"/>
      <c r="O429" s="108"/>
      <c r="X429" s="103"/>
      <c r="AG429" s="105"/>
      <c r="AH429" s="103"/>
    </row>
    <row r="430" spans="2:34" s="93" customFormat="1" x14ac:dyDescent="0.25">
      <c r="B430" s="404"/>
      <c r="C430" s="114"/>
      <c r="G430" s="382"/>
      <c r="N430" s="108"/>
      <c r="O430" s="108"/>
      <c r="X430" s="103"/>
      <c r="AG430" s="105"/>
      <c r="AH430" s="103"/>
    </row>
    <row r="431" spans="2:34" s="93" customFormat="1" x14ac:dyDescent="0.25">
      <c r="B431" s="404"/>
      <c r="C431" s="114"/>
      <c r="G431" s="382"/>
      <c r="N431" s="108"/>
      <c r="O431" s="108"/>
      <c r="X431" s="103"/>
      <c r="AG431" s="105"/>
      <c r="AH431" s="103"/>
    </row>
    <row r="432" spans="2:34" x14ac:dyDescent="0.25">
      <c r="B432" s="406"/>
      <c r="C432" s="91"/>
    </row>
    <row r="433" spans="2:3" x14ac:dyDescent="0.25">
      <c r="B433" s="409"/>
      <c r="C433" s="92"/>
    </row>
    <row r="434" spans="2:3" x14ac:dyDescent="0.25">
      <c r="B434" s="409"/>
      <c r="C434" s="92"/>
    </row>
    <row r="435" spans="2:3" x14ac:dyDescent="0.25">
      <c r="B435" s="409"/>
      <c r="C435" s="92"/>
    </row>
    <row r="436" spans="2:3" x14ac:dyDescent="0.25">
      <c r="B436" s="409"/>
      <c r="C436" s="92"/>
    </row>
    <row r="437" spans="2:3" x14ac:dyDescent="0.25">
      <c r="B437" s="409"/>
      <c r="C437" s="92"/>
    </row>
    <row r="438" spans="2:3" x14ac:dyDescent="0.25">
      <c r="B438" s="409"/>
      <c r="C438" s="92"/>
    </row>
    <row r="439" spans="2:3" x14ac:dyDescent="0.25">
      <c r="B439" s="409"/>
      <c r="C439" s="92"/>
    </row>
    <row r="440" spans="2:3" x14ac:dyDescent="0.25">
      <c r="B440" s="409"/>
      <c r="C440" s="92"/>
    </row>
    <row r="441" spans="2:3" x14ac:dyDescent="0.25">
      <c r="B441" s="409"/>
      <c r="C441" s="92"/>
    </row>
    <row r="442" spans="2:3" x14ac:dyDescent="0.25">
      <c r="B442" s="409"/>
      <c r="C442" s="92"/>
    </row>
    <row r="443" spans="2:3" x14ac:dyDescent="0.25">
      <c r="B443" s="409"/>
      <c r="C443" s="92"/>
    </row>
    <row r="444" spans="2:3" x14ac:dyDescent="0.25">
      <c r="B444" s="409"/>
      <c r="C444" s="92"/>
    </row>
    <row r="445" spans="2:3" x14ac:dyDescent="0.25">
      <c r="B445" s="409"/>
      <c r="C445" s="92"/>
    </row>
    <row r="446" spans="2:3" x14ac:dyDescent="0.25">
      <c r="B446" s="409"/>
      <c r="C446" s="92"/>
    </row>
    <row r="448" spans="2:3" x14ac:dyDescent="0.25">
      <c r="B448" s="406"/>
      <c r="C448" s="91"/>
    </row>
    <row r="449" spans="2:3" x14ac:dyDescent="0.25">
      <c r="B449" s="409"/>
      <c r="C449" s="92"/>
    </row>
    <row r="450" spans="2:3" x14ac:dyDescent="0.25">
      <c r="B450" s="409"/>
      <c r="C450" s="92"/>
    </row>
    <row r="452" spans="2:3" x14ac:dyDescent="0.25">
      <c r="B452" s="406"/>
      <c r="C452" s="91"/>
    </row>
    <row r="453" spans="2:3" x14ac:dyDescent="0.25">
      <c r="B453" s="409"/>
      <c r="C453" s="92"/>
    </row>
    <row r="454" spans="2:3" x14ac:dyDescent="0.25">
      <c r="B454" s="409"/>
      <c r="C454" s="92"/>
    </row>
    <row r="455" spans="2:3" x14ac:dyDescent="0.25">
      <c r="B455" s="409"/>
      <c r="C455" s="92"/>
    </row>
    <row r="457" spans="2:3" x14ac:dyDescent="0.25">
      <c r="B457" s="406"/>
    </row>
    <row r="458" spans="2:3" x14ac:dyDescent="0.25">
      <c r="B458" s="409"/>
    </row>
    <row r="459" spans="2:3" x14ac:dyDescent="0.25">
      <c r="B459" s="409"/>
      <c r="C459" s="92"/>
    </row>
    <row r="460" spans="2:3" x14ac:dyDescent="0.25">
      <c r="B460" s="409"/>
      <c r="C460" s="92"/>
    </row>
    <row r="461" spans="2:3" x14ac:dyDescent="0.25">
      <c r="B461" s="409"/>
      <c r="C461" s="92"/>
    </row>
    <row r="462" spans="2:3" x14ac:dyDescent="0.25">
      <c r="B462" s="409"/>
      <c r="C462" s="92"/>
    </row>
    <row r="463" spans="2:3" x14ac:dyDescent="0.25">
      <c r="B463" s="409"/>
      <c r="C463" s="92"/>
    </row>
    <row r="464" spans="2:3" x14ac:dyDescent="0.25">
      <c r="B464" s="409"/>
      <c r="C464" s="92"/>
    </row>
    <row r="465" spans="2:3" x14ac:dyDescent="0.25">
      <c r="B465" s="409"/>
      <c r="C465" s="92"/>
    </row>
    <row r="466" spans="2:3" x14ac:dyDescent="0.25">
      <c r="B466" s="409"/>
      <c r="C466" s="92"/>
    </row>
    <row r="467" spans="2:3" x14ac:dyDescent="0.25">
      <c r="B467" s="409"/>
      <c r="C467" s="92"/>
    </row>
    <row r="468" spans="2:3" x14ac:dyDescent="0.25">
      <c r="B468" s="409"/>
      <c r="C468" s="92"/>
    </row>
    <row r="469" spans="2:3" x14ac:dyDescent="0.25">
      <c r="B469" s="409"/>
      <c r="C469" s="92"/>
    </row>
    <row r="470" spans="2:3" x14ac:dyDescent="0.25">
      <c r="B470" s="409"/>
      <c r="C470" s="92"/>
    </row>
    <row r="471" spans="2:3" x14ac:dyDescent="0.25">
      <c r="B471" s="409"/>
      <c r="C471" s="92"/>
    </row>
    <row r="473" spans="2:3" x14ac:dyDescent="0.25">
      <c r="B473" s="406"/>
    </row>
    <row r="474" spans="2:3" x14ac:dyDescent="0.25">
      <c r="B474" s="409"/>
      <c r="C474" s="92"/>
    </row>
    <row r="475" spans="2:3" x14ac:dyDescent="0.25">
      <c r="B475" s="409"/>
      <c r="C475" s="92"/>
    </row>
    <row r="476" spans="2:3" x14ac:dyDescent="0.25">
      <c r="B476" s="409"/>
      <c r="C476" s="92"/>
    </row>
    <row r="477" spans="2:3" x14ac:dyDescent="0.25">
      <c r="B477" s="409"/>
      <c r="C477" s="92"/>
    </row>
    <row r="478" spans="2:3" x14ac:dyDescent="0.25">
      <c r="B478" s="409"/>
      <c r="C478" s="92"/>
    </row>
    <row r="479" spans="2:3" x14ac:dyDescent="0.25">
      <c r="B479" s="409"/>
      <c r="C479" s="92"/>
    </row>
    <row r="480" spans="2:3" x14ac:dyDescent="0.25">
      <c r="B480" s="409"/>
      <c r="C480" s="92"/>
    </row>
    <row r="481" spans="2:3" x14ac:dyDescent="0.25">
      <c r="B481" s="409"/>
      <c r="C481" s="92"/>
    </row>
    <row r="482" spans="2:3" x14ac:dyDescent="0.25">
      <c r="B482" s="409"/>
      <c r="C482" s="92"/>
    </row>
    <row r="483" spans="2:3" x14ac:dyDescent="0.25">
      <c r="B483" s="409"/>
      <c r="C483" s="92"/>
    </row>
    <row r="484" spans="2:3" x14ac:dyDescent="0.25">
      <c r="B484" s="409"/>
      <c r="C484" s="92"/>
    </row>
    <row r="485" spans="2:3" x14ac:dyDescent="0.25">
      <c r="B485" s="409"/>
      <c r="C485" s="92"/>
    </row>
    <row r="486" spans="2:3" x14ac:dyDescent="0.25">
      <c r="B486" s="409"/>
      <c r="C486" s="92"/>
    </row>
    <row r="487" spans="2:3" x14ac:dyDescent="0.25">
      <c r="B487" s="409"/>
      <c r="C487" s="92"/>
    </row>
    <row r="488" spans="2:3" x14ac:dyDescent="0.25">
      <c r="B488" s="409"/>
      <c r="C488" s="92"/>
    </row>
    <row r="489" spans="2:3" x14ac:dyDescent="0.25">
      <c r="B489" s="409"/>
      <c r="C489" s="92"/>
    </row>
    <row r="490" spans="2:3" x14ac:dyDescent="0.25">
      <c r="B490" s="409"/>
      <c r="C490" s="92"/>
    </row>
    <row r="491" spans="2:3" x14ac:dyDescent="0.25">
      <c r="B491" s="409"/>
      <c r="C491" s="92"/>
    </row>
    <row r="492" spans="2:3" x14ac:dyDescent="0.25">
      <c r="B492" s="409"/>
      <c r="C492" s="92"/>
    </row>
    <row r="493" spans="2:3" x14ac:dyDescent="0.25">
      <c r="B493" s="409"/>
      <c r="C493" s="92"/>
    </row>
    <row r="494" spans="2:3" x14ac:dyDescent="0.25">
      <c r="B494" s="409"/>
      <c r="C494" s="92"/>
    </row>
    <row r="495" spans="2:3" x14ac:dyDescent="0.25">
      <c r="B495" s="409"/>
      <c r="C495" s="92"/>
    </row>
    <row r="496" spans="2:3" x14ac:dyDescent="0.25">
      <c r="B496" s="409"/>
      <c r="C496" s="92"/>
    </row>
    <row r="497" spans="2:3" x14ac:dyDescent="0.25">
      <c r="B497" s="409"/>
      <c r="C497" s="92"/>
    </row>
    <row r="498" spans="2:3" x14ac:dyDescent="0.25">
      <c r="B498" s="409"/>
      <c r="C498" s="92"/>
    </row>
    <row r="499" spans="2:3" x14ac:dyDescent="0.25">
      <c r="B499" s="409"/>
      <c r="C499" s="92"/>
    </row>
    <row r="500" spans="2:3" x14ac:dyDescent="0.25">
      <c r="B500" s="409"/>
      <c r="C500" s="92"/>
    </row>
    <row r="502" spans="2:3" x14ac:dyDescent="0.25">
      <c r="B502" s="406"/>
      <c r="C502" s="91"/>
    </row>
    <row r="503" spans="2:3" x14ac:dyDescent="0.25">
      <c r="B503" s="409"/>
      <c r="C503" s="92"/>
    </row>
    <row r="504" spans="2:3" x14ac:dyDescent="0.25">
      <c r="B504" s="409"/>
      <c r="C504" s="92"/>
    </row>
    <row r="505" spans="2:3" x14ac:dyDescent="0.25">
      <c r="B505" s="409"/>
      <c r="C505" s="92"/>
    </row>
  </sheetData>
  <autoFilter ref="A7:AI395"/>
  <mergeCells count="15">
    <mergeCell ref="N1:P2"/>
    <mergeCell ref="R6:T6"/>
    <mergeCell ref="U6:W6"/>
    <mergeCell ref="T396:AB396"/>
    <mergeCell ref="A4:G4"/>
    <mergeCell ref="H6:I6"/>
    <mergeCell ref="J6:K6"/>
    <mergeCell ref="L6:M6"/>
    <mergeCell ref="N6:O6"/>
    <mergeCell ref="P6:Q6"/>
    <mergeCell ref="F1:G1"/>
    <mergeCell ref="F2:G2"/>
    <mergeCell ref="A1:D1"/>
    <mergeCell ref="A2:D2"/>
    <mergeCell ref="A3:D3"/>
  </mergeCells>
  <pageMargins left="0.35" right="0.2" top="0.62" bottom="0.43" header="0.3" footer="0.19"/>
  <pageSetup paperSize="9" scale="90" orientation="portrait" verticalDpi="300" r:id="rId1"/>
  <headerFooter>
    <oddFooter>Page &amp;P</oddFooter>
  </headerFooter>
  <drawing r:id="rId2"/>
  <legacyDrawing r:id="rId3"/>
</worksheet>
</file>

<file path=xl/worksheets/sheet2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I505"/>
  <sheetViews>
    <sheetView zoomScale="90" zoomScaleNormal="90" workbookViewId="0">
      <selection activeCell="E14" sqref="E14"/>
    </sheetView>
  </sheetViews>
  <sheetFormatPr defaultColWidth="8.85546875" defaultRowHeight="15.75" x14ac:dyDescent="0.25"/>
  <cols>
    <col min="1" max="1" width="7.140625" style="13" customWidth="1"/>
    <col min="2" max="2" width="25.85546875" style="411" customWidth="1"/>
    <col min="3" max="3" width="11.140625" style="83" customWidth="1"/>
    <col min="4" max="4" width="9.85546875" style="13" customWidth="1"/>
    <col min="5" max="5" width="9.7109375" style="13" customWidth="1"/>
    <col min="6" max="6" width="31" style="13" customWidth="1"/>
    <col min="7" max="7" width="23.42578125" style="33" customWidth="1"/>
    <col min="8" max="19" width="9.7109375" style="13" hidden="1" customWidth="1"/>
    <col min="20" max="20" width="12.7109375" style="13" hidden="1" customWidth="1"/>
    <col min="21" max="22" width="9.7109375" style="13" hidden="1" customWidth="1"/>
    <col min="23" max="23" width="12.7109375" style="13" hidden="1" customWidth="1"/>
    <col min="24" max="24" width="12.7109375" style="21" hidden="1" customWidth="1"/>
    <col min="25" max="27" width="12.7109375" style="13" hidden="1" customWidth="1"/>
    <col min="28" max="28" width="15.7109375" style="13" hidden="1" customWidth="1"/>
    <col min="29" max="30" width="7.28515625" style="13" hidden="1" customWidth="1"/>
    <col min="31" max="31" width="11" style="13" hidden="1" customWidth="1"/>
    <col min="32" max="32" width="13.85546875" style="13" hidden="1" customWidth="1"/>
    <col min="33" max="33" width="19.28515625" style="33" hidden="1" customWidth="1"/>
    <col min="34" max="34" width="21.7109375" style="21" hidden="1" customWidth="1"/>
    <col min="35" max="35" width="12.7109375" style="13" hidden="1" customWidth="1"/>
    <col min="36" max="16384" width="8.85546875" style="13"/>
  </cols>
  <sheetData>
    <row r="1" spans="1:34" s="7" customFormat="1" x14ac:dyDescent="0.25">
      <c r="A1" s="971" t="s">
        <v>335</v>
      </c>
      <c r="B1" s="971"/>
      <c r="C1" s="971"/>
      <c r="D1" s="972" t="s">
        <v>952</v>
      </c>
      <c r="E1" s="972"/>
      <c r="F1" s="972"/>
      <c r="G1" s="972"/>
      <c r="H1" s="11"/>
      <c r="I1" s="11"/>
      <c r="N1" s="971"/>
      <c r="O1" s="971"/>
      <c r="P1" s="971"/>
      <c r="Q1" s="255"/>
      <c r="R1" s="255"/>
      <c r="S1" s="255"/>
      <c r="T1" s="11"/>
      <c r="U1" s="255"/>
      <c r="V1" s="255"/>
      <c r="W1" s="11"/>
      <c r="X1" s="221"/>
      <c r="Y1" s="11"/>
      <c r="Z1" s="11"/>
      <c r="AA1" s="11"/>
      <c r="AB1" s="11"/>
      <c r="AC1" s="11"/>
      <c r="AD1" s="11"/>
      <c r="AF1" s="11"/>
      <c r="AG1" s="39"/>
      <c r="AH1" s="40"/>
    </row>
    <row r="2" spans="1:34" s="7" customFormat="1" x14ac:dyDescent="0.25">
      <c r="A2" s="971" t="s">
        <v>336</v>
      </c>
      <c r="B2" s="971"/>
      <c r="C2" s="971"/>
      <c r="D2" s="972" t="s">
        <v>953</v>
      </c>
      <c r="E2" s="972"/>
      <c r="F2" s="972"/>
      <c r="G2" s="972"/>
      <c r="H2" s="11"/>
      <c r="I2" s="11"/>
      <c r="N2" s="971"/>
      <c r="O2" s="971"/>
      <c r="P2" s="971"/>
      <c r="Q2" s="255"/>
      <c r="R2" s="255"/>
      <c r="S2" s="255"/>
      <c r="T2" s="11"/>
      <c r="U2" s="255"/>
      <c r="V2" s="255"/>
      <c r="W2" s="11"/>
      <c r="X2" s="221"/>
      <c r="Y2" s="11"/>
      <c r="Z2" s="11"/>
      <c r="AA2" s="11"/>
      <c r="AB2" s="11"/>
      <c r="AC2" s="11"/>
      <c r="AD2" s="11"/>
      <c r="AF2" s="11"/>
      <c r="AG2" s="39"/>
      <c r="AH2" s="40"/>
    </row>
    <row r="3" spans="1:34" s="7" customFormat="1" ht="21.75" customHeight="1" x14ac:dyDescent="0.25">
      <c r="A3" s="972" t="s">
        <v>950</v>
      </c>
      <c r="B3" s="972"/>
      <c r="C3" s="972"/>
      <c r="G3" s="39"/>
      <c r="H3" s="11"/>
      <c r="I3" s="11"/>
      <c r="N3" s="255"/>
      <c r="O3" s="255"/>
      <c r="P3" s="255"/>
      <c r="Q3" s="255"/>
      <c r="R3" s="255"/>
      <c r="S3" s="255"/>
      <c r="T3" s="11"/>
      <c r="U3" s="255"/>
      <c r="V3" s="255"/>
      <c r="W3" s="11"/>
      <c r="X3" s="221"/>
      <c r="Y3" s="11"/>
      <c r="Z3" s="11"/>
      <c r="AA3" s="11"/>
      <c r="AB3" s="11"/>
      <c r="AC3" s="11"/>
      <c r="AD3" s="11"/>
      <c r="AF3" s="11"/>
      <c r="AG3" s="39"/>
      <c r="AH3" s="40"/>
    </row>
    <row r="4" spans="1:34" s="7" customFormat="1" ht="54" customHeight="1" x14ac:dyDescent="0.25">
      <c r="A4" s="994" t="s">
        <v>1096</v>
      </c>
      <c r="B4" s="994"/>
      <c r="C4" s="994"/>
      <c r="D4" s="994"/>
      <c r="E4" s="994"/>
      <c r="F4" s="994"/>
      <c r="G4" s="994"/>
      <c r="H4" s="256"/>
      <c r="I4" s="256"/>
      <c r="J4" s="11"/>
      <c r="K4" s="11"/>
      <c r="L4" s="11"/>
      <c r="M4" s="11"/>
      <c r="N4" s="11"/>
      <c r="O4" s="11"/>
      <c r="P4" s="11"/>
      <c r="Q4" s="11"/>
      <c r="R4" s="11"/>
      <c r="S4" s="11"/>
      <c r="T4" s="11"/>
      <c r="U4" s="11"/>
      <c r="V4" s="11"/>
      <c r="W4" s="11"/>
      <c r="X4" s="221"/>
      <c r="Y4" s="11"/>
      <c r="Z4" s="11"/>
      <c r="AA4" s="11"/>
      <c r="AB4" s="11"/>
      <c r="AC4" s="11"/>
      <c r="AD4" s="11"/>
      <c r="AF4" s="11"/>
      <c r="AG4" s="11"/>
      <c r="AH4" s="40"/>
    </row>
    <row r="5" spans="1:34" s="7" customFormat="1" ht="9" customHeight="1" x14ac:dyDescent="0.25">
      <c r="B5" s="48"/>
      <c r="C5" s="330"/>
      <c r="D5" s="330"/>
      <c r="E5" s="330"/>
      <c r="F5" s="330"/>
      <c r="G5" s="330"/>
      <c r="H5" s="11"/>
      <c r="I5" s="11"/>
      <c r="T5" s="11"/>
      <c r="W5" s="11"/>
      <c r="X5" s="221"/>
      <c r="Y5" s="11"/>
      <c r="Z5" s="11"/>
      <c r="AA5" s="11"/>
      <c r="AB5" s="11"/>
      <c r="AF5" s="11"/>
      <c r="AG5" s="39"/>
      <c r="AH5" s="40"/>
    </row>
    <row r="6" spans="1:34" s="7" customFormat="1" ht="34.5" customHeight="1" x14ac:dyDescent="0.25">
      <c r="A6" s="427" t="s">
        <v>0</v>
      </c>
      <c r="B6" s="428" t="s">
        <v>1</v>
      </c>
      <c r="C6" s="428" t="s">
        <v>941</v>
      </c>
      <c r="D6" s="428" t="s">
        <v>786</v>
      </c>
      <c r="E6" s="427" t="s">
        <v>780</v>
      </c>
      <c r="F6" s="428" t="s">
        <v>784</v>
      </c>
      <c r="G6" s="427" t="s">
        <v>259</v>
      </c>
      <c r="H6" s="993" t="s">
        <v>873</v>
      </c>
      <c r="I6" s="993"/>
      <c r="J6" s="993" t="s">
        <v>874</v>
      </c>
      <c r="K6" s="993"/>
      <c r="L6" s="993" t="s">
        <v>875</v>
      </c>
      <c r="M6" s="993"/>
      <c r="N6" s="993" t="s">
        <v>876</v>
      </c>
      <c r="O6" s="993"/>
      <c r="P6" s="993" t="s">
        <v>877</v>
      </c>
      <c r="Q6" s="993"/>
      <c r="R6" s="988" t="s">
        <v>832</v>
      </c>
      <c r="S6" s="989"/>
      <c r="T6" s="990"/>
      <c r="U6" s="988" t="s">
        <v>833</v>
      </c>
      <c r="V6" s="989"/>
      <c r="W6" s="990"/>
      <c r="X6" s="222"/>
      <c r="Y6" s="223"/>
      <c r="Z6" s="223"/>
      <c r="AA6" s="11"/>
      <c r="AB6" s="11"/>
      <c r="AF6" s="11"/>
      <c r="AG6" s="39"/>
      <c r="AH6" s="40"/>
    </row>
    <row r="7" spans="1:34" s="7" customFormat="1" ht="22.5" customHeight="1" x14ac:dyDescent="0.25">
      <c r="A7" s="279" t="s">
        <v>892</v>
      </c>
      <c r="B7" s="282" t="s">
        <v>893</v>
      </c>
      <c r="C7" s="144"/>
      <c r="D7" s="144"/>
      <c r="E7" s="280"/>
      <c r="F7" s="66">
        <f>COUNTA($F$8:$F$11)</f>
        <v>4</v>
      </c>
      <c r="G7" s="281" t="str">
        <f xml:space="preserve"> (COUNTIF($F$8:$F$11, "Hoàn thành xuất sắc nhiệm vụ") &amp; " Xuất sắc")</f>
        <v>0 Xuất sắc</v>
      </c>
      <c r="H7" s="224"/>
      <c r="I7" s="8"/>
      <c r="J7" s="224"/>
      <c r="K7" s="8"/>
      <c r="L7" s="224"/>
      <c r="M7" s="8"/>
      <c r="N7" s="224"/>
      <c r="O7" s="8"/>
      <c r="P7" s="224"/>
      <c r="Q7" s="8"/>
      <c r="R7" s="224"/>
      <c r="S7" s="277"/>
      <c r="T7" s="224"/>
      <c r="U7" s="224"/>
      <c r="V7" s="277"/>
      <c r="W7" s="224"/>
      <c r="X7" s="225"/>
      <c r="Y7" s="8"/>
      <c r="Z7" s="224"/>
      <c r="AA7" s="8"/>
      <c r="AB7" s="224"/>
      <c r="AC7" s="8"/>
      <c r="AD7" s="224"/>
      <c r="AE7" s="8"/>
      <c r="AF7" s="224"/>
      <c r="AG7" s="43"/>
      <c r="AH7" s="43"/>
    </row>
    <row r="8" spans="1:34" s="7" customFormat="1" ht="20.100000000000001" customHeight="1" x14ac:dyDescent="0.25">
      <c r="A8" s="86" t="s">
        <v>858</v>
      </c>
      <c r="B8" s="260" t="s">
        <v>15</v>
      </c>
      <c r="C8" s="86" t="s">
        <v>720</v>
      </c>
      <c r="D8" s="5" t="str">
        <f>VLOOKUP($C8,' TH ĐG Trình HĐ'!$E$9:$AE$336,18,0)</f>
        <v>A1</v>
      </c>
      <c r="E8" s="5">
        <f>VLOOKUP($C8,' TH ĐG Trình HĐ'!$E$9:$AE$336,19,0)</f>
        <v>10</v>
      </c>
      <c r="F8" s="9" t="str">
        <f>IF(E8&gt;=3,"Không hoàn thành",IF(AND($D8&gt;=8,$D8&lt;=10,E8=0),"Hoàn thành xuất sắc nhiệm vụ",IF(AND($D8&gt;=8,$D8&lt;=10,E8=1),"Hoàn thành tốt nhiệm vụ",IF(AND($D8&gt;=8,$D8&lt;=10,E8=2),"Hoàn thành nhiệm vụ",IF(AND($D8&gt;6,$D8&lt;8,E8&lt;=1),"Hoàn thành tốt nhiệm vụ",IF(AND($D8&gt;6,$D8&lt;8,E8=2),"Hoàn thành nhiệm vụ",IF(AND($D8&gt;=5,$D8&lt;=6,E8&lt;=2),"Hoàn thành",IF(AND($D8&lt;5,E8&gt;3),"Không hoàn thành",""))))))))</f>
        <v>Không hoàn thành</v>
      </c>
      <c r="G8" s="10"/>
      <c r="H8" s="19"/>
      <c r="I8" s="19" t="e">
        <f>VLOOKUP(H8,Sheet1!$B$2:$C$12,2,TRUE)</f>
        <v>#N/A</v>
      </c>
      <c r="J8" s="5"/>
      <c r="K8" s="19" t="e">
        <f>VLOOKUP(J8,Sheet1!$B$2:$C$12,2,TRUE)</f>
        <v>#N/A</v>
      </c>
      <c r="L8" s="5"/>
      <c r="M8" s="19" t="e">
        <f>VLOOKUP(L8,Sheet1!$B$2:$C$12,2,TRUE)</f>
        <v>#N/A</v>
      </c>
      <c r="N8" s="5"/>
      <c r="O8" s="19" t="e">
        <f>VLOOKUP(N8,Sheet1!$B$2:$C$12,2,TRUE)</f>
        <v>#N/A</v>
      </c>
      <c r="P8" s="5"/>
      <c r="Q8" s="19" t="e">
        <f>VLOOKUP(P8,Sheet1!$B$2:$C$12,2,TRUE)</f>
        <v>#N/A</v>
      </c>
      <c r="R8" s="5" t="e">
        <f t="shared" ref="R8:R75" si="0">ROUND(AVERAGE(I8,K8,M8,O8),2)</f>
        <v>#N/A</v>
      </c>
      <c r="S8" s="226">
        <f t="shared" ref="S8:S44" si="1">COUNTIF(H8:P8,"C*")*1+COUNTIF(H8:P8,"D")*2+COUNTIF(H8:P8,"E")*3</f>
        <v>0</v>
      </c>
      <c r="T8" s="9" t="e">
        <f t="shared" ref="T8:T44" si="2">IF(S8&gt;=3,"Không hoàn thành",IF(AND($R8&gt;=8,$R8&lt;=10,S8=0),"Xuất sắc",IF(AND($R8&gt;=8,$R8&lt;=10,S8=1),"Tốt",IF(AND($R8&gt;=8,$R8&lt;=10,S8=2),"Hoàn thành",IF(AND($R8&gt;6,$R8&lt;8,S8&lt;=1),"Tốt",IF(AND($R8&gt;6,$R8&lt;8,S8=2),"Hoàn thành",IF(AND($R8&gt;=5,$R8&lt;=6,S8&lt;=2),"Hoàn thành",IF(AND($R8&lt;5,S8&gt;3),"Không hoàn thành",""))))))))</f>
        <v>#N/A</v>
      </c>
      <c r="U8" s="5" t="e">
        <f t="shared" ref="U8:U75" si="3">ROUND(AVERAGE(I8,K8,M8,O8,Q8),2)</f>
        <v>#N/A</v>
      </c>
      <c r="V8" s="226">
        <f t="shared" ref="V8:V75" si="4">COUNTIF(H8:Q8,"C*")*1+COUNTIF(H8:Q8,"D")*2+COUNTIF(H8:Q8,"E")*3</f>
        <v>0</v>
      </c>
      <c r="W8" s="9" t="e">
        <f t="shared" ref="W8:W35" si="5">IF(V8&gt;=3,"Không hoàn thành",IF(AND($U8&gt;=8,$U8&lt;=10,V8=0),"Xuất sắc",IF(AND($U8&gt;=8,$U8&lt;=10,V8=1),"Tốt",IF(AND($U8&gt;=8,$U8&lt;=10,V8=2),"Hoàn thành",IF(AND($U8&gt;6,$U8&lt;8,V8&lt;=1),"Tốt",IF(AND($U8&gt;6,$U8&lt;8,V8=2),"Hoàn thành",IF(AND($U8&gt;=5,$U8&lt;=6,V8&lt;=2),"Hoàn thành",IF(AND($U8&lt;5,V8&gt;3),"Không hoàn thành",""))))))))</f>
        <v>#N/A</v>
      </c>
      <c r="X8" s="227"/>
      <c r="Y8" s="9" t="e">
        <f t="shared" ref="Y8:Y75" si="6">ROUND(AVERAGE(D8,R8),2)</f>
        <v>#N/A</v>
      </c>
      <c r="Z8" s="9">
        <f>COUNTIF(D8:O8,"D")*1</f>
        <v>0</v>
      </c>
      <c r="AA8" s="9" t="e">
        <f t="shared" ref="AA8:AA75" si="7">IF($Y8&gt;=8,"Xuất sắc",IF($Y8&gt;6,"Tốt",IF($Y8&gt;=5,"Hoàn thành","Không hoàn thành")))</f>
        <v>#N/A</v>
      </c>
      <c r="AB8" s="9" t="e">
        <f t="shared" ref="AB8:AB34" si="8">IF($Z8=1,"Không đạt LĐTT",IF(OR($AA8= "Xuất sắc", $AA8="Tốt"),"Đạt LĐTT","Không đạt LĐTT"))</f>
        <v>#N/A</v>
      </c>
      <c r="AC8" s="5"/>
      <c r="AD8" s="5"/>
      <c r="AE8" s="9"/>
      <c r="AF8" s="5"/>
      <c r="AG8" s="25"/>
      <c r="AH8" s="25"/>
    </row>
    <row r="9" spans="1:34" s="7" customFormat="1" ht="20.100000000000001" customHeight="1" x14ac:dyDescent="0.25">
      <c r="A9" s="86">
        <f>A8+1</f>
        <v>2</v>
      </c>
      <c r="B9" s="260" t="s">
        <v>17</v>
      </c>
      <c r="C9" s="86" t="s">
        <v>721</v>
      </c>
      <c r="D9" s="5" t="str">
        <f>VLOOKUP(C9,' TH ĐG Trình HĐ'!$E$9:$AE$336,18,0)</f>
        <v>A1</v>
      </c>
      <c r="E9" s="5">
        <f>VLOOKUP($C9,' TH ĐG Trình HĐ'!$E$9:$AE$336,19,0)</f>
        <v>10</v>
      </c>
      <c r="F9" s="9" t="str">
        <f t="shared" ref="F9:F11" si="9">IF(E9&gt;=3,"Không hoàn thành",IF(AND($D9&gt;=8,$D9&lt;=10,E9=0),"Hoàn thành xuất sắc nhiệm vụ",IF(AND($D9&gt;=8,$D9&lt;=10,E9=1),"Hoàn thành tốt nhiệm vụ",IF(AND($D9&gt;=8,$D9&lt;=10,E9=2),"Hoàn thành nhiệm vụ",IF(AND($D9&gt;6,$D9&lt;8,E9&lt;=1),"Hoàn thành tốt nhiệm vụ",IF(AND($D9&gt;6,$D9&lt;8,E9=2),"Hoàn thành nhiệm vụ",IF(AND($D9&gt;=5,$D9&lt;=6,E9&lt;=2),"Hoàn thành",IF(AND($D9&lt;5,E9&gt;3),"Không hoàn thành",""))))))))</f>
        <v>Không hoàn thành</v>
      </c>
      <c r="G9" s="10"/>
      <c r="H9" s="19"/>
      <c r="I9" s="19" t="e">
        <f>VLOOKUP(H9,Sheet1!$B$2:$C$12,2,TRUE)</f>
        <v>#N/A</v>
      </c>
      <c r="J9" s="5"/>
      <c r="K9" s="19" t="e">
        <f>VLOOKUP(J9,Sheet1!$B$2:$C$12,2,TRUE)</f>
        <v>#N/A</v>
      </c>
      <c r="L9" s="5"/>
      <c r="M9" s="19" t="e">
        <f>VLOOKUP(L9,Sheet1!$B$2:$C$12,2,TRUE)</f>
        <v>#N/A</v>
      </c>
      <c r="N9" s="5"/>
      <c r="O9" s="19" t="e">
        <f>VLOOKUP(N9,Sheet1!$B$2:$C$12,2,TRUE)</f>
        <v>#N/A</v>
      </c>
      <c r="P9" s="5"/>
      <c r="Q9" s="19" t="e">
        <f>VLOOKUP(P9,Sheet1!$B$2:$C$12,2,TRUE)</f>
        <v>#N/A</v>
      </c>
      <c r="R9" s="5" t="e">
        <f t="shared" si="0"/>
        <v>#N/A</v>
      </c>
      <c r="S9" s="226">
        <f t="shared" si="1"/>
        <v>0</v>
      </c>
      <c r="T9" s="9" t="e">
        <f t="shared" si="2"/>
        <v>#N/A</v>
      </c>
      <c r="U9" s="5" t="e">
        <f t="shared" si="3"/>
        <v>#N/A</v>
      </c>
      <c r="V9" s="226">
        <f t="shared" si="4"/>
        <v>0</v>
      </c>
      <c r="W9" s="9" t="e">
        <f t="shared" si="5"/>
        <v>#N/A</v>
      </c>
      <c r="X9" s="227"/>
      <c r="Y9" s="9" t="e">
        <f t="shared" si="6"/>
        <v>#N/A</v>
      </c>
      <c r="Z9" s="9">
        <f>COUNTIF(D9:O9,"D")*1</f>
        <v>0</v>
      </c>
      <c r="AA9" s="9" t="e">
        <f t="shared" si="7"/>
        <v>#N/A</v>
      </c>
      <c r="AB9" s="9" t="e">
        <f t="shared" si="8"/>
        <v>#N/A</v>
      </c>
      <c r="AC9" s="5"/>
      <c r="AD9" s="5"/>
      <c r="AE9" s="9"/>
      <c r="AF9" s="5"/>
      <c r="AG9" s="25"/>
      <c r="AH9" s="25"/>
    </row>
    <row r="10" spans="1:34" s="7" customFormat="1" ht="20.100000000000001" customHeight="1" x14ac:dyDescent="0.25">
      <c r="A10" s="86">
        <f t="shared" ref="A10:A11" si="10">A9+1</f>
        <v>3</v>
      </c>
      <c r="B10" s="260" t="s">
        <v>16</v>
      </c>
      <c r="C10" s="86" t="s">
        <v>722</v>
      </c>
      <c r="D10" s="5" t="str">
        <f>VLOOKUP(C10,' TH ĐG Trình HĐ'!$E$9:$AE$336,18,0)</f>
        <v>A1</v>
      </c>
      <c r="E10" s="5">
        <f>VLOOKUP($C10,' TH ĐG Trình HĐ'!$E$9:$AE$336,19,0)</f>
        <v>10</v>
      </c>
      <c r="F10" s="9" t="str">
        <f t="shared" si="9"/>
        <v>Không hoàn thành</v>
      </c>
      <c r="G10" s="82"/>
      <c r="H10" s="19"/>
      <c r="I10" s="19" t="e">
        <f>VLOOKUP(H10,Sheet1!$B$2:$C$12,2,TRUE)</f>
        <v>#N/A</v>
      </c>
      <c r="J10" s="5"/>
      <c r="K10" s="19" t="e">
        <f>VLOOKUP(J10,Sheet1!$B$2:$C$12,2,TRUE)</f>
        <v>#N/A</v>
      </c>
      <c r="L10" s="5"/>
      <c r="M10" s="19" t="e">
        <f>VLOOKUP(L10,Sheet1!$B$2:$C$12,2,TRUE)</f>
        <v>#N/A</v>
      </c>
      <c r="N10" s="5"/>
      <c r="O10" s="19" t="e">
        <f>VLOOKUP(N10,Sheet1!$B$2:$C$12,2,TRUE)</f>
        <v>#N/A</v>
      </c>
      <c r="P10" s="5"/>
      <c r="Q10" s="19" t="e">
        <f>VLOOKUP(P10,Sheet1!$B$2:$C$12,2,TRUE)</f>
        <v>#N/A</v>
      </c>
      <c r="R10" s="5" t="e">
        <f t="shared" si="0"/>
        <v>#N/A</v>
      </c>
      <c r="S10" s="226">
        <f t="shared" si="1"/>
        <v>0</v>
      </c>
      <c r="T10" s="9" t="e">
        <f t="shared" si="2"/>
        <v>#N/A</v>
      </c>
      <c r="U10" s="5" t="e">
        <f t="shared" si="3"/>
        <v>#N/A</v>
      </c>
      <c r="V10" s="226">
        <f t="shared" si="4"/>
        <v>0</v>
      </c>
      <c r="W10" s="9" t="e">
        <f t="shared" si="5"/>
        <v>#N/A</v>
      </c>
      <c r="X10" s="227"/>
      <c r="Y10" s="9" t="e">
        <f t="shared" si="6"/>
        <v>#N/A</v>
      </c>
      <c r="Z10" s="9">
        <f>COUNTIF(D10:O10,"D")*1</f>
        <v>0</v>
      </c>
      <c r="AA10" s="9" t="e">
        <f t="shared" si="7"/>
        <v>#N/A</v>
      </c>
      <c r="AB10" s="9" t="e">
        <f t="shared" si="8"/>
        <v>#N/A</v>
      </c>
      <c r="AC10" s="5"/>
      <c r="AD10" s="5"/>
      <c r="AE10" s="9"/>
      <c r="AF10" s="5"/>
      <c r="AG10" s="29"/>
      <c r="AH10" s="29"/>
    </row>
    <row r="11" spans="1:34" s="7" customFormat="1" ht="20.100000000000001" customHeight="1" x14ac:dyDescent="0.25">
      <c r="A11" s="86">
        <f t="shared" si="10"/>
        <v>4</v>
      </c>
      <c r="B11" s="260" t="s">
        <v>165</v>
      </c>
      <c r="C11" s="86" t="s">
        <v>723</v>
      </c>
      <c r="D11" s="5" t="str">
        <f>VLOOKUP(C11,' TH ĐG Trình HĐ'!$E$9:$AE$336,18,0)</f>
        <v>A1</v>
      </c>
      <c r="E11" s="5">
        <f>VLOOKUP($C11,' TH ĐG Trình HĐ'!$E$9:$AE$336,19,0)</f>
        <v>10</v>
      </c>
      <c r="F11" s="9" t="str">
        <f t="shared" si="9"/>
        <v>Không hoàn thành</v>
      </c>
      <c r="G11" s="10"/>
      <c r="H11" s="19"/>
      <c r="I11" s="19" t="e">
        <f>VLOOKUP(H11,Sheet1!$B$2:$C$12,2,TRUE)</f>
        <v>#N/A</v>
      </c>
      <c r="J11" s="5"/>
      <c r="K11" s="19" t="e">
        <f>VLOOKUP(J11,Sheet1!$B$2:$C$12,2,TRUE)</f>
        <v>#N/A</v>
      </c>
      <c r="L11" s="5"/>
      <c r="M11" s="19" t="e">
        <f>VLOOKUP(L11,Sheet1!$B$2:$C$12,2,TRUE)</f>
        <v>#N/A</v>
      </c>
      <c r="N11" s="5"/>
      <c r="O11" s="19" t="e">
        <f>VLOOKUP(N11,Sheet1!$B$2:$C$12,2,TRUE)</f>
        <v>#N/A</v>
      </c>
      <c r="P11" s="5"/>
      <c r="Q11" s="19" t="e">
        <f>VLOOKUP(P11,Sheet1!$B$2:$C$12,2,TRUE)</f>
        <v>#N/A</v>
      </c>
      <c r="R11" s="5" t="e">
        <f t="shared" si="0"/>
        <v>#N/A</v>
      </c>
      <c r="S11" s="226">
        <f t="shared" si="1"/>
        <v>0</v>
      </c>
      <c r="T11" s="9" t="e">
        <f t="shared" si="2"/>
        <v>#N/A</v>
      </c>
      <c r="U11" s="5" t="e">
        <f t="shared" si="3"/>
        <v>#N/A</v>
      </c>
      <c r="V11" s="226">
        <f t="shared" si="4"/>
        <v>0</v>
      </c>
      <c r="W11" s="9" t="e">
        <f t="shared" si="5"/>
        <v>#N/A</v>
      </c>
      <c r="X11" s="227"/>
      <c r="Y11" s="9" t="e">
        <f t="shared" si="6"/>
        <v>#N/A</v>
      </c>
      <c r="Z11" s="9">
        <f>COUNTIF(D11:O11,"D")*1</f>
        <v>0</v>
      </c>
      <c r="AA11" s="9" t="e">
        <f t="shared" si="7"/>
        <v>#N/A</v>
      </c>
      <c r="AB11" s="9" t="e">
        <f t="shared" si="8"/>
        <v>#N/A</v>
      </c>
      <c r="AC11" s="5"/>
      <c r="AD11" s="5"/>
      <c r="AE11" s="9"/>
      <c r="AF11" s="5"/>
      <c r="AG11" s="25"/>
      <c r="AH11" s="25"/>
    </row>
    <row r="12" spans="1:34" s="7" customFormat="1" ht="22.5" customHeight="1" x14ac:dyDescent="0.25">
      <c r="A12" s="279" t="s">
        <v>894</v>
      </c>
      <c r="B12" s="282" t="s">
        <v>895</v>
      </c>
      <c r="C12" s="144"/>
      <c r="D12" s="144"/>
      <c r="E12" s="280"/>
      <c r="F12" s="66">
        <f>$F$13+$F$19</f>
        <v>9</v>
      </c>
      <c r="G12" s="281" t="str">
        <f xml:space="preserve"> (COUNTIF($F$14:$F$23, "Hoàn thành xuất sắc nhiệm vụ") &amp; " Xuất sắc")  &amp;" + "&amp; (COUNTIF($F$14:$F$23, "Hoàn thành tốt nhiệm vụ") &amp; " Tốt")</f>
        <v>0 Xuất sắc + 0 Tốt</v>
      </c>
      <c r="H12" s="224"/>
      <c r="I12" s="8"/>
      <c r="J12" s="224"/>
      <c r="K12" s="8"/>
      <c r="L12" s="224"/>
      <c r="M12" s="8"/>
      <c r="N12" s="224"/>
      <c r="O12" s="8"/>
      <c r="P12" s="224"/>
      <c r="Q12" s="8"/>
      <c r="R12" s="224"/>
      <c r="S12" s="277"/>
      <c r="T12" s="224"/>
      <c r="U12" s="224"/>
      <c r="V12" s="277"/>
      <c r="W12" s="224"/>
      <c r="X12" s="225"/>
      <c r="Y12" s="8"/>
      <c r="Z12" s="224"/>
      <c r="AA12" s="8"/>
      <c r="AB12" s="224"/>
      <c r="AC12" s="8"/>
      <c r="AD12" s="224"/>
      <c r="AE12" s="8"/>
      <c r="AF12" s="224"/>
      <c r="AG12" s="43"/>
      <c r="AH12" s="43"/>
    </row>
    <row r="13" spans="1:34" s="7" customFormat="1" ht="20.100000000000001" customHeight="1" x14ac:dyDescent="0.25">
      <c r="A13" s="261" t="s">
        <v>859</v>
      </c>
      <c r="B13" s="262" t="s">
        <v>860</v>
      </c>
      <c r="C13" s="261"/>
      <c r="D13" s="248"/>
      <c r="E13" s="278"/>
      <c r="F13" s="297">
        <f>COUNTA($F$14:$F$18)</f>
        <v>5</v>
      </c>
      <c r="G13" s="283" t="str">
        <f xml:space="preserve"> (COUNTIF($F$14:$F$18, "Hoàn thành xuất sắc nhiệm vụ") &amp; " Xuất sắc")</f>
        <v>0 Xuất sắc</v>
      </c>
      <c r="H13" s="19"/>
      <c r="I13" s="19" t="e">
        <f>VLOOKUP(H13,Sheet1!$B$2:$C$12,2,TRUE)</f>
        <v>#N/A</v>
      </c>
      <c r="J13" s="5"/>
      <c r="K13" s="19" t="e">
        <f>VLOOKUP(J13,Sheet1!$B$2:$C$12,2,TRUE)</f>
        <v>#N/A</v>
      </c>
      <c r="L13" s="5"/>
      <c r="M13" s="19" t="e">
        <f>VLOOKUP(L13,Sheet1!$B$2:$C$12,2,TRUE)</f>
        <v>#N/A</v>
      </c>
      <c r="N13" s="5"/>
      <c r="O13" s="19" t="e">
        <f>VLOOKUP(N13,Sheet1!$B$2:$C$12,2,TRUE)</f>
        <v>#N/A</v>
      </c>
      <c r="P13" s="5"/>
      <c r="Q13" s="19" t="e">
        <f>VLOOKUP(P13,Sheet1!$B$2:$C$12,2,TRUE)</f>
        <v>#N/A</v>
      </c>
      <c r="R13" s="5" t="e">
        <f t="shared" si="0"/>
        <v>#N/A</v>
      </c>
      <c r="S13" s="226">
        <f t="shared" si="1"/>
        <v>0</v>
      </c>
      <c r="T13" s="9" t="e">
        <f t="shared" si="2"/>
        <v>#N/A</v>
      </c>
      <c r="U13" s="5" t="e">
        <f t="shared" si="3"/>
        <v>#N/A</v>
      </c>
      <c r="V13" s="226">
        <f t="shared" si="4"/>
        <v>0</v>
      </c>
      <c r="W13" s="9" t="e">
        <f t="shared" si="5"/>
        <v>#N/A</v>
      </c>
      <c r="X13" s="227"/>
      <c r="Y13" s="9" t="e">
        <f t="shared" si="6"/>
        <v>#N/A</v>
      </c>
      <c r="Z13" s="9">
        <f t="shared" ref="Z13:Z22" si="11">COUNTIF(D13:O13,"D")*1</f>
        <v>0</v>
      </c>
      <c r="AA13" s="9" t="e">
        <f t="shared" si="7"/>
        <v>#N/A</v>
      </c>
      <c r="AB13" s="9" t="e">
        <f t="shared" si="8"/>
        <v>#N/A</v>
      </c>
      <c r="AC13" s="16"/>
      <c r="AD13" s="16"/>
      <c r="AE13" s="9"/>
      <c r="AF13" s="5"/>
      <c r="AG13" s="25"/>
      <c r="AH13" s="25"/>
    </row>
    <row r="14" spans="1:34" s="7" customFormat="1" ht="18" customHeight="1" x14ac:dyDescent="0.25">
      <c r="A14" s="86">
        <v>5</v>
      </c>
      <c r="B14" s="77" t="s">
        <v>49</v>
      </c>
      <c r="C14" s="17" t="s">
        <v>433</v>
      </c>
      <c r="D14" s="5" t="str">
        <f>VLOOKUP(C14,' TH ĐG Trình HĐ'!$E$9:$AE$336,18,0)</f>
        <v>A1</v>
      </c>
      <c r="E14" s="5">
        <f>VLOOKUP($C14,' TH ĐG Trình HĐ'!$E$9:$AE$336,19,0)</f>
        <v>10</v>
      </c>
      <c r="F14" s="9" t="str">
        <f t="shared" ref="F14:F23" si="12">IF(E14&gt;=3,"Không hoàn thành",IF(AND($D14&gt;=8,$D14&lt;=10,E14=0),"Hoàn thành xuất sắc nhiệm vụ",IF(AND($D14&gt;=8,$D14&lt;=10,E14=1),"Hoàn thành tốt nhiệm vụ",IF(AND($D14&gt;=8,$D14&lt;=10,E14=2),"Hoàn thành nhiệm vụ",IF(AND($D14&gt;6,$D14&lt;8,E14&lt;=1),"Hoàn thành tốt nhiệm vụ",IF(AND($D14&gt;6,$D14&lt;8,E14=2),"Hoàn thành nhiệm vụ",IF(AND($D14&gt;=5,$D14&lt;=6,E14&lt;=2),"Hoàn thành",IF(AND($D14&lt;5,E14&gt;3),"Không hoàn thành",""))))))))</f>
        <v>Không hoàn thành</v>
      </c>
      <c r="G14" s="10"/>
      <c r="H14" s="19"/>
      <c r="I14" s="19" t="e">
        <f>VLOOKUP(H14,Sheet1!$B$2:$C$12,2,TRUE)</f>
        <v>#N/A</v>
      </c>
      <c r="J14" s="5"/>
      <c r="K14" s="19" t="e">
        <f>VLOOKUP(J14,Sheet1!$B$2:$C$12,2,TRUE)</f>
        <v>#N/A</v>
      </c>
      <c r="L14" s="5"/>
      <c r="M14" s="19" t="e">
        <f>VLOOKUP(L14,Sheet1!$B$2:$C$12,2,TRUE)</f>
        <v>#N/A</v>
      </c>
      <c r="N14" s="5"/>
      <c r="O14" s="19" t="e">
        <f>VLOOKUP(N14,Sheet1!$B$2:$C$12,2,TRUE)</f>
        <v>#N/A</v>
      </c>
      <c r="P14" s="5"/>
      <c r="Q14" s="19" t="e">
        <f>VLOOKUP(P14,Sheet1!$B$2:$C$12,2,TRUE)</f>
        <v>#N/A</v>
      </c>
      <c r="R14" s="5" t="e">
        <f t="shared" si="0"/>
        <v>#N/A</v>
      </c>
      <c r="S14" s="226">
        <f t="shared" si="1"/>
        <v>0</v>
      </c>
      <c r="T14" s="9" t="e">
        <f t="shared" si="2"/>
        <v>#N/A</v>
      </c>
      <c r="U14" s="5" t="e">
        <f t="shared" si="3"/>
        <v>#N/A</v>
      </c>
      <c r="V14" s="226">
        <f t="shared" si="4"/>
        <v>0</v>
      </c>
      <c r="W14" s="9" t="e">
        <f t="shared" si="5"/>
        <v>#N/A</v>
      </c>
      <c r="X14" s="227"/>
      <c r="Y14" s="9" t="e">
        <f t="shared" si="6"/>
        <v>#N/A</v>
      </c>
      <c r="Z14" s="9">
        <f t="shared" si="11"/>
        <v>0</v>
      </c>
      <c r="AA14" s="9" t="e">
        <f t="shared" si="7"/>
        <v>#N/A</v>
      </c>
      <c r="AB14" s="9" t="e">
        <f t="shared" si="8"/>
        <v>#N/A</v>
      </c>
      <c r="AC14" s="5"/>
      <c r="AD14" s="5"/>
      <c r="AE14" s="9"/>
      <c r="AF14" s="5"/>
      <c r="AG14" s="25"/>
      <c r="AH14" s="25"/>
    </row>
    <row r="15" spans="1:34" s="7" customFormat="1" ht="20.100000000000001" customHeight="1" x14ac:dyDescent="0.25">
      <c r="A15" s="86">
        <f>A14+1</f>
        <v>6</v>
      </c>
      <c r="B15" s="77" t="s">
        <v>51</v>
      </c>
      <c r="C15" s="17" t="s">
        <v>435</v>
      </c>
      <c r="D15" s="5" t="str">
        <f>VLOOKUP(C15,' TH ĐG Trình HĐ'!$E$9:$AE$336,18,0)</f>
        <v>A1</v>
      </c>
      <c r="E15" s="5">
        <f>VLOOKUP($C15,' TH ĐG Trình HĐ'!$E$9:$AE$336,19,0)</f>
        <v>10</v>
      </c>
      <c r="F15" s="9" t="str">
        <f t="shared" si="12"/>
        <v>Không hoàn thành</v>
      </c>
      <c r="G15" s="10"/>
      <c r="H15" s="19"/>
      <c r="I15" s="19" t="e">
        <f>VLOOKUP(H15,Sheet1!$B$2:$C$12,2,TRUE)</f>
        <v>#N/A</v>
      </c>
      <c r="J15" s="5"/>
      <c r="K15" s="19" t="e">
        <f>VLOOKUP(J15,Sheet1!$B$2:$C$12,2,TRUE)</f>
        <v>#N/A</v>
      </c>
      <c r="L15" s="5"/>
      <c r="M15" s="19" t="e">
        <f>VLOOKUP(L15,Sheet1!$B$2:$C$12,2,TRUE)</f>
        <v>#N/A</v>
      </c>
      <c r="N15" s="5"/>
      <c r="O15" s="19" t="e">
        <f>VLOOKUP(N15,Sheet1!$B$2:$C$12,2,TRUE)</f>
        <v>#N/A</v>
      </c>
      <c r="P15" s="5"/>
      <c r="Q15" s="19" t="e">
        <f>VLOOKUP(P15,Sheet1!$B$2:$C$12,2,TRUE)</f>
        <v>#N/A</v>
      </c>
      <c r="R15" s="5" t="e">
        <f t="shared" si="0"/>
        <v>#N/A</v>
      </c>
      <c r="S15" s="226">
        <f t="shared" si="1"/>
        <v>0</v>
      </c>
      <c r="T15" s="9" t="e">
        <f t="shared" si="2"/>
        <v>#N/A</v>
      </c>
      <c r="U15" s="5" t="e">
        <f t="shared" si="3"/>
        <v>#N/A</v>
      </c>
      <c r="V15" s="226">
        <f t="shared" si="4"/>
        <v>0</v>
      </c>
      <c r="W15" s="9" t="e">
        <f t="shared" si="5"/>
        <v>#N/A</v>
      </c>
      <c r="X15" s="227"/>
      <c r="Y15" s="9" t="e">
        <f t="shared" si="6"/>
        <v>#N/A</v>
      </c>
      <c r="Z15" s="9">
        <f t="shared" si="11"/>
        <v>0</v>
      </c>
      <c r="AA15" s="9" t="e">
        <f t="shared" si="7"/>
        <v>#N/A</v>
      </c>
      <c r="AB15" s="9" t="e">
        <f t="shared" si="8"/>
        <v>#N/A</v>
      </c>
      <c r="AC15" s="5"/>
      <c r="AD15" s="5"/>
      <c r="AE15" s="9"/>
      <c r="AF15" s="5"/>
      <c r="AG15" s="25"/>
      <c r="AH15" s="25"/>
    </row>
    <row r="16" spans="1:34" s="7" customFormat="1" ht="20.100000000000001" customHeight="1" x14ac:dyDescent="0.25">
      <c r="A16" s="86">
        <f t="shared" ref="A16:A18" si="13">A15+1</f>
        <v>7</v>
      </c>
      <c r="B16" s="77" t="s">
        <v>52</v>
      </c>
      <c r="C16" s="17" t="s">
        <v>436</v>
      </c>
      <c r="D16" s="5" t="str">
        <f>VLOOKUP(C16,' TH ĐG Trình HĐ'!$E$9:$AE$336,18,0)</f>
        <v>A1</v>
      </c>
      <c r="E16" s="5">
        <f>VLOOKUP($C16,' TH ĐG Trình HĐ'!$E$9:$AE$336,19,0)</f>
        <v>10</v>
      </c>
      <c r="F16" s="9" t="str">
        <f t="shared" si="12"/>
        <v>Không hoàn thành</v>
      </c>
      <c r="G16" s="10"/>
      <c r="H16" s="19"/>
      <c r="I16" s="19" t="e">
        <f>VLOOKUP(H16,Sheet1!$B$2:$C$12,2,TRUE)</f>
        <v>#N/A</v>
      </c>
      <c r="J16" s="5"/>
      <c r="K16" s="19" t="e">
        <f>VLOOKUP(J16,Sheet1!$B$2:$C$12,2,TRUE)</f>
        <v>#N/A</v>
      </c>
      <c r="L16" s="5"/>
      <c r="M16" s="19" t="e">
        <f>VLOOKUP(L16,Sheet1!$B$2:$C$12,2,TRUE)</f>
        <v>#N/A</v>
      </c>
      <c r="N16" s="5"/>
      <c r="O16" s="19" t="e">
        <f>VLOOKUP(N16,Sheet1!$B$2:$C$12,2,TRUE)</f>
        <v>#N/A</v>
      </c>
      <c r="P16" s="5"/>
      <c r="Q16" s="19" t="e">
        <f>VLOOKUP(P16,Sheet1!$B$2:$C$12,2,TRUE)</f>
        <v>#N/A</v>
      </c>
      <c r="R16" s="5" t="e">
        <f t="shared" si="0"/>
        <v>#N/A</v>
      </c>
      <c r="S16" s="226">
        <f t="shared" si="1"/>
        <v>0</v>
      </c>
      <c r="T16" s="9" t="e">
        <f t="shared" si="2"/>
        <v>#N/A</v>
      </c>
      <c r="U16" s="5" t="e">
        <f t="shared" si="3"/>
        <v>#N/A</v>
      </c>
      <c r="V16" s="226">
        <f t="shared" si="4"/>
        <v>0</v>
      </c>
      <c r="W16" s="9" t="e">
        <f t="shared" si="5"/>
        <v>#N/A</v>
      </c>
      <c r="X16" s="227"/>
      <c r="Y16" s="9" t="e">
        <f t="shared" si="6"/>
        <v>#N/A</v>
      </c>
      <c r="Z16" s="9">
        <f t="shared" si="11"/>
        <v>0</v>
      </c>
      <c r="AA16" s="9" t="e">
        <f t="shared" si="7"/>
        <v>#N/A</v>
      </c>
      <c r="AB16" s="9" t="e">
        <f t="shared" si="8"/>
        <v>#N/A</v>
      </c>
      <c r="AC16" s="5"/>
      <c r="AD16" s="5"/>
      <c r="AE16" s="9"/>
      <c r="AF16" s="5"/>
      <c r="AG16" s="26"/>
      <c r="AH16" s="25"/>
    </row>
    <row r="17" spans="1:34" s="7" customFormat="1" ht="20.100000000000001" customHeight="1" x14ac:dyDescent="0.25">
      <c r="A17" s="86">
        <f t="shared" si="13"/>
        <v>8</v>
      </c>
      <c r="B17" s="77" t="s">
        <v>148</v>
      </c>
      <c r="C17" s="17" t="s">
        <v>438</v>
      </c>
      <c r="D17" s="5" t="str">
        <f>VLOOKUP(C17,' TH ĐG Trình HĐ'!$E$9:$AE$336,18,0)</f>
        <v>A1</v>
      </c>
      <c r="E17" s="5">
        <f>VLOOKUP($C17,' TH ĐG Trình HĐ'!$E$9:$AE$336,19,0)</f>
        <v>10</v>
      </c>
      <c r="F17" s="9" t="str">
        <f t="shared" si="12"/>
        <v>Không hoàn thành</v>
      </c>
      <c r="G17" s="10"/>
      <c r="H17" s="19"/>
      <c r="I17" s="19" t="e">
        <f>VLOOKUP(H17,Sheet1!$B$2:$C$12,2,TRUE)</f>
        <v>#N/A</v>
      </c>
      <c r="J17" s="5"/>
      <c r="K17" s="19" t="e">
        <f>VLOOKUP(J17,Sheet1!$B$2:$C$12,2,TRUE)</f>
        <v>#N/A</v>
      </c>
      <c r="L17" s="5"/>
      <c r="M17" s="19" t="e">
        <f>VLOOKUP(L17,Sheet1!$B$2:$C$12,2,TRUE)</f>
        <v>#N/A</v>
      </c>
      <c r="N17" s="5"/>
      <c r="O17" s="19" t="e">
        <f>VLOOKUP(N17,Sheet1!$B$2:$C$12,2,TRUE)</f>
        <v>#N/A</v>
      </c>
      <c r="P17" s="5"/>
      <c r="Q17" s="19" t="e">
        <f>VLOOKUP(P17,Sheet1!$B$2:$C$12,2,TRUE)</f>
        <v>#N/A</v>
      </c>
      <c r="R17" s="5" t="e">
        <f t="shared" si="0"/>
        <v>#N/A</v>
      </c>
      <c r="S17" s="226">
        <f t="shared" si="1"/>
        <v>0</v>
      </c>
      <c r="T17" s="9" t="e">
        <f t="shared" si="2"/>
        <v>#N/A</v>
      </c>
      <c r="U17" s="5" t="e">
        <f t="shared" si="3"/>
        <v>#N/A</v>
      </c>
      <c r="V17" s="226">
        <f t="shared" si="4"/>
        <v>0</v>
      </c>
      <c r="W17" s="9" t="e">
        <f t="shared" si="5"/>
        <v>#N/A</v>
      </c>
      <c r="X17" s="227"/>
      <c r="Y17" s="9" t="e">
        <f t="shared" si="6"/>
        <v>#N/A</v>
      </c>
      <c r="Z17" s="9">
        <f t="shared" si="11"/>
        <v>0</v>
      </c>
      <c r="AA17" s="9" t="e">
        <f t="shared" si="7"/>
        <v>#N/A</v>
      </c>
      <c r="AB17" s="9" t="e">
        <f t="shared" si="8"/>
        <v>#N/A</v>
      </c>
      <c r="AC17" s="5"/>
      <c r="AD17" s="5"/>
      <c r="AE17" s="9"/>
      <c r="AF17" s="5"/>
      <c r="AG17" s="25"/>
      <c r="AH17" s="25"/>
    </row>
    <row r="18" spans="1:34" s="7" customFormat="1" ht="20.100000000000001" customHeight="1" x14ac:dyDescent="0.25">
      <c r="A18" s="86">
        <f t="shared" si="13"/>
        <v>9</v>
      </c>
      <c r="B18" s="77" t="s">
        <v>53</v>
      </c>
      <c r="C18" s="17" t="s">
        <v>437</v>
      </c>
      <c r="D18" s="5" t="str">
        <f>VLOOKUP(C18,' TH ĐG Trình HĐ'!$E$9:$AE$336,18,0)</f>
        <v>A2</v>
      </c>
      <c r="E18" s="5">
        <f>VLOOKUP($C18,' TH ĐG Trình HĐ'!$E$9:$AE$336,19,0)</f>
        <v>9</v>
      </c>
      <c r="F18" s="9" t="str">
        <f t="shared" si="12"/>
        <v>Không hoàn thành</v>
      </c>
      <c r="G18" s="10"/>
      <c r="H18" s="19"/>
      <c r="I18" s="19" t="e">
        <f>VLOOKUP(H18,Sheet1!$B$2:$C$12,2,TRUE)</f>
        <v>#N/A</v>
      </c>
      <c r="J18" s="5"/>
      <c r="K18" s="19" t="e">
        <f>VLOOKUP(J18,Sheet1!$B$2:$C$12,2,TRUE)</f>
        <v>#N/A</v>
      </c>
      <c r="L18" s="5"/>
      <c r="M18" s="19" t="e">
        <f>VLOOKUP(L18,Sheet1!$B$2:$C$12,2,TRUE)</f>
        <v>#N/A</v>
      </c>
      <c r="N18" s="5"/>
      <c r="O18" s="16" t="e">
        <f>VLOOKUP(N18,Sheet1!$B$2:$C$12,2,TRUE)</f>
        <v>#N/A</v>
      </c>
      <c r="P18" s="5"/>
      <c r="Q18" s="16" t="e">
        <f>VLOOKUP(P18,Sheet1!$B$2:$C$12,2,TRUE)</f>
        <v>#N/A</v>
      </c>
      <c r="R18" s="5" t="e">
        <f t="shared" si="0"/>
        <v>#N/A</v>
      </c>
      <c r="S18" s="226">
        <f t="shared" si="1"/>
        <v>0</v>
      </c>
      <c r="T18" s="226" t="e">
        <f t="shared" si="2"/>
        <v>#N/A</v>
      </c>
      <c r="U18" s="5" t="e">
        <f t="shared" si="3"/>
        <v>#N/A</v>
      </c>
      <c r="V18" s="226">
        <f t="shared" si="4"/>
        <v>0</v>
      </c>
      <c r="W18" s="9" t="e">
        <f t="shared" si="5"/>
        <v>#N/A</v>
      </c>
      <c r="X18" s="227"/>
      <c r="Y18" s="9" t="e">
        <f t="shared" si="6"/>
        <v>#N/A</v>
      </c>
      <c r="Z18" s="9">
        <f t="shared" si="11"/>
        <v>0</v>
      </c>
      <c r="AA18" s="9" t="e">
        <f t="shared" si="7"/>
        <v>#N/A</v>
      </c>
      <c r="AB18" s="9" t="e">
        <f t="shared" si="8"/>
        <v>#N/A</v>
      </c>
      <c r="AC18" s="5"/>
      <c r="AD18" s="5"/>
      <c r="AE18" s="9"/>
      <c r="AF18" s="5"/>
      <c r="AG18" s="25"/>
      <c r="AH18" s="25"/>
    </row>
    <row r="19" spans="1:34" s="7" customFormat="1" ht="20.100000000000001" customHeight="1" x14ac:dyDescent="0.25">
      <c r="A19" s="261" t="s">
        <v>861</v>
      </c>
      <c r="B19" s="262" t="s">
        <v>862</v>
      </c>
      <c r="C19" s="261"/>
      <c r="D19" s="248"/>
      <c r="E19" s="278"/>
      <c r="F19" s="297">
        <f>COUNTA($F$20:$F$23)</f>
        <v>4</v>
      </c>
      <c r="G19" s="283" t="str">
        <f xml:space="preserve"> (COUNTIF($F$20:$F$23, "Hoàn thành xuất sắc nhiệm vụ") &amp; " Xuất sắc") &amp;" + "&amp; (COUNTIF($F$20:$F$23, "Hoàn thành tốt nhiệm vụ") &amp; " Tốt")</f>
        <v>0 Xuất sắc + 0 Tốt</v>
      </c>
      <c r="H19" s="19"/>
      <c r="I19" s="19" t="e">
        <f>VLOOKUP(H19,Sheet1!$B$2:$C$12,2,TRUE)</f>
        <v>#N/A</v>
      </c>
      <c r="J19" s="5"/>
      <c r="K19" s="19" t="e">
        <f>VLOOKUP(J19,Sheet1!$B$2:$C$12,2,TRUE)</f>
        <v>#N/A</v>
      </c>
      <c r="L19" s="5"/>
      <c r="M19" s="19" t="e">
        <f>VLOOKUP(L19,Sheet1!$B$2:$C$12,2,TRUE)</f>
        <v>#N/A</v>
      </c>
      <c r="N19" s="5"/>
      <c r="O19" s="19" t="e">
        <f>VLOOKUP(N19,Sheet1!$B$2:$C$12,2,TRUE)</f>
        <v>#N/A</v>
      </c>
      <c r="P19" s="5"/>
      <c r="Q19" s="19" t="e">
        <f>VLOOKUP(P19,Sheet1!$B$2:$C$12,2,TRUE)</f>
        <v>#N/A</v>
      </c>
      <c r="R19" s="5" t="e">
        <f t="shared" si="0"/>
        <v>#N/A</v>
      </c>
      <c r="S19" s="226">
        <f t="shared" si="1"/>
        <v>0</v>
      </c>
      <c r="T19" s="9" t="e">
        <f t="shared" si="2"/>
        <v>#N/A</v>
      </c>
      <c r="U19" s="5" t="e">
        <f t="shared" si="3"/>
        <v>#N/A</v>
      </c>
      <c r="V19" s="226">
        <f t="shared" si="4"/>
        <v>0</v>
      </c>
      <c r="W19" s="9" t="e">
        <f t="shared" si="5"/>
        <v>#N/A</v>
      </c>
      <c r="X19" s="227"/>
      <c r="Y19" s="9" t="e">
        <f t="shared" si="6"/>
        <v>#N/A</v>
      </c>
      <c r="Z19" s="9">
        <f t="shared" si="11"/>
        <v>0</v>
      </c>
      <c r="AA19" s="9" t="e">
        <f t="shared" si="7"/>
        <v>#N/A</v>
      </c>
      <c r="AB19" s="9" t="e">
        <f t="shared" si="8"/>
        <v>#N/A</v>
      </c>
      <c r="AC19" s="16"/>
      <c r="AD19" s="16"/>
      <c r="AE19" s="9"/>
      <c r="AF19" s="5"/>
      <c r="AG19" s="25"/>
      <c r="AH19" s="25"/>
    </row>
    <row r="20" spans="1:34" s="7" customFormat="1" ht="20.100000000000001" customHeight="1" x14ac:dyDescent="0.25">
      <c r="A20" s="86">
        <v>10</v>
      </c>
      <c r="B20" s="77" t="s">
        <v>55</v>
      </c>
      <c r="C20" s="86" t="s">
        <v>439</v>
      </c>
      <c r="D20" s="5" t="str">
        <f>VLOOKUP(C20,' TH ĐG Trình HĐ'!$E$9:$AE$336,18,0)</f>
        <v>A2</v>
      </c>
      <c r="E20" s="5">
        <f>VLOOKUP($C20,' TH ĐG Trình HĐ'!$E$9:$AE$336,19,0)</f>
        <v>9</v>
      </c>
      <c r="F20" s="9" t="str">
        <f t="shared" si="12"/>
        <v>Không hoàn thành</v>
      </c>
      <c r="G20" s="10"/>
      <c r="H20" s="19"/>
      <c r="I20" s="19" t="e">
        <f>VLOOKUP(H20,Sheet1!$B$2:$C$12,2,TRUE)</f>
        <v>#N/A</v>
      </c>
      <c r="J20" s="5"/>
      <c r="K20" s="19" t="e">
        <f>VLOOKUP(J20,Sheet1!$B$2:$C$12,2,TRUE)</f>
        <v>#N/A</v>
      </c>
      <c r="L20" s="5"/>
      <c r="M20" s="19" t="e">
        <f>VLOOKUP(L20,Sheet1!$B$2:$C$12,2,TRUE)</f>
        <v>#N/A</v>
      </c>
      <c r="N20" s="5"/>
      <c r="O20" s="19" t="e">
        <f>VLOOKUP(N20,Sheet1!$B$2:$C$12,2,TRUE)</f>
        <v>#N/A</v>
      </c>
      <c r="P20" s="5"/>
      <c r="Q20" s="19" t="e">
        <f>VLOOKUP(P20,Sheet1!$B$2:$C$12,2,TRUE)</f>
        <v>#N/A</v>
      </c>
      <c r="R20" s="5" t="e">
        <f t="shared" si="0"/>
        <v>#N/A</v>
      </c>
      <c r="S20" s="226">
        <f t="shared" si="1"/>
        <v>0</v>
      </c>
      <c r="T20" s="9" t="e">
        <f t="shared" si="2"/>
        <v>#N/A</v>
      </c>
      <c r="U20" s="5" t="e">
        <f t="shared" si="3"/>
        <v>#N/A</v>
      </c>
      <c r="V20" s="226">
        <f t="shared" si="4"/>
        <v>0</v>
      </c>
      <c r="W20" s="9" t="e">
        <f t="shared" si="5"/>
        <v>#N/A</v>
      </c>
      <c r="X20" s="227"/>
      <c r="Y20" s="9" t="e">
        <f t="shared" si="6"/>
        <v>#N/A</v>
      </c>
      <c r="Z20" s="9">
        <f t="shared" si="11"/>
        <v>0</v>
      </c>
      <c r="AA20" s="9" t="e">
        <f t="shared" si="7"/>
        <v>#N/A</v>
      </c>
      <c r="AB20" s="9" t="e">
        <f t="shared" si="8"/>
        <v>#N/A</v>
      </c>
      <c r="AC20" s="5"/>
      <c r="AD20" s="5"/>
      <c r="AE20" s="9"/>
      <c r="AF20" s="5"/>
      <c r="AG20" s="25"/>
      <c r="AH20" s="25"/>
    </row>
    <row r="21" spans="1:34" s="7" customFormat="1" ht="20.100000000000001" customHeight="1" x14ac:dyDescent="0.25">
      <c r="A21" s="86">
        <f>A20+1</f>
        <v>11</v>
      </c>
      <c r="B21" s="77" t="s">
        <v>358</v>
      </c>
      <c r="C21" s="86" t="s">
        <v>440</v>
      </c>
      <c r="D21" s="5" t="str">
        <f>VLOOKUP(C21,' TH ĐG Trình HĐ'!$E$9:$AE$336,18,0)</f>
        <v>A2</v>
      </c>
      <c r="E21" s="5">
        <f>VLOOKUP($C21,' TH ĐG Trình HĐ'!$E$9:$AE$336,19,0)</f>
        <v>9</v>
      </c>
      <c r="F21" s="9" t="str">
        <f t="shared" si="12"/>
        <v>Không hoàn thành</v>
      </c>
      <c r="G21" s="10"/>
      <c r="H21" s="19"/>
      <c r="I21" s="19" t="e">
        <f>VLOOKUP(H21,Sheet1!$B$2:$C$12,2,TRUE)</f>
        <v>#N/A</v>
      </c>
      <c r="J21" s="5"/>
      <c r="K21" s="19" t="e">
        <f>VLOOKUP(J21,Sheet1!$B$2:$C$12,2,TRUE)</f>
        <v>#N/A</v>
      </c>
      <c r="L21" s="5"/>
      <c r="M21" s="19" t="e">
        <f>VLOOKUP(L21,Sheet1!$B$2:$C$12,2,TRUE)</f>
        <v>#N/A</v>
      </c>
      <c r="N21" s="5"/>
      <c r="O21" s="19" t="e">
        <f>VLOOKUP(N21,Sheet1!$B$2:$C$12,2,TRUE)</f>
        <v>#N/A</v>
      </c>
      <c r="P21" s="5"/>
      <c r="Q21" s="19" t="e">
        <f>VLOOKUP(P21,Sheet1!$B$2:$C$12,2,TRUE)</f>
        <v>#N/A</v>
      </c>
      <c r="R21" s="5" t="e">
        <f t="shared" si="0"/>
        <v>#N/A</v>
      </c>
      <c r="S21" s="226">
        <f t="shared" si="1"/>
        <v>0</v>
      </c>
      <c r="T21" s="9" t="e">
        <f t="shared" si="2"/>
        <v>#N/A</v>
      </c>
      <c r="U21" s="5" t="e">
        <f t="shared" si="3"/>
        <v>#N/A</v>
      </c>
      <c r="V21" s="226">
        <f t="shared" si="4"/>
        <v>0</v>
      </c>
      <c r="W21" s="9" t="e">
        <f t="shared" si="5"/>
        <v>#N/A</v>
      </c>
      <c r="X21" s="227"/>
      <c r="Y21" s="9" t="e">
        <f t="shared" si="6"/>
        <v>#N/A</v>
      </c>
      <c r="Z21" s="9">
        <f t="shared" si="11"/>
        <v>0</v>
      </c>
      <c r="AA21" s="9" t="e">
        <f t="shared" si="7"/>
        <v>#N/A</v>
      </c>
      <c r="AB21" s="9" t="e">
        <f t="shared" si="8"/>
        <v>#N/A</v>
      </c>
      <c r="AC21" s="5"/>
      <c r="AD21" s="5"/>
      <c r="AE21" s="9"/>
      <c r="AF21" s="5"/>
      <c r="AG21" s="25"/>
      <c r="AH21" s="25"/>
    </row>
    <row r="22" spans="1:34" s="7" customFormat="1" ht="20.100000000000001" customHeight="1" x14ac:dyDescent="0.25">
      <c r="A22" s="86">
        <f>A21+1</f>
        <v>12</v>
      </c>
      <c r="B22" s="77" t="s">
        <v>790</v>
      </c>
      <c r="C22" s="86" t="s">
        <v>791</v>
      </c>
      <c r="D22" s="5" t="str">
        <f>VLOOKUP(C22,' TH ĐG Trình HĐ'!$E$9:$AE$336,18,0)</f>
        <v>A3</v>
      </c>
      <c r="E22" s="5">
        <f>VLOOKUP($C22,' TH ĐG Trình HĐ'!$E$9:$AE$336,19,0)</f>
        <v>8</v>
      </c>
      <c r="F22" s="9" t="str">
        <f t="shared" si="12"/>
        <v>Không hoàn thành</v>
      </c>
      <c r="G22" s="10"/>
      <c r="H22" s="19"/>
      <c r="I22" s="19" t="e">
        <f>VLOOKUP(H22,Sheet1!$B$2:$C$12,2,TRUE)</f>
        <v>#N/A</v>
      </c>
      <c r="J22" s="5"/>
      <c r="K22" s="19" t="e">
        <f>VLOOKUP(J22,Sheet1!$B$2:$C$12,2,TRUE)</f>
        <v>#N/A</v>
      </c>
      <c r="L22" s="5"/>
      <c r="M22" s="19" t="e">
        <f>VLOOKUP(L22,Sheet1!$B$2:$C$12,2,TRUE)</f>
        <v>#N/A</v>
      </c>
      <c r="N22" s="5"/>
      <c r="O22" s="19" t="e">
        <f>VLOOKUP(N22,Sheet1!$B$2:$C$12,2,TRUE)</f>
        <v>#N/A</v>
      </c>
      <c r="P22" s="5"/>
      <c r="Q22" s="19" t="e">
        <f>VLOOKUP(P22,Sheet1!$B$2:$C$12,2,TRUE)</f>
        <v>#N/A</v>
      </c>
      <c r="R22" s="5" t="e">
        <f t="shared" si="0"/>
        <v>#N/A</v>
      </c>
      <c r="S22" s="226">
        <f t="shared" si="1"/>
        <v>0</v>
      </c>
      <c r="T22" s="9" t="e">
        <f t="shared" si="2"/>
        <v>#N/A</v>
      </c>
      <c r="U22" s="5" t="e">
        <f t="shared" si="3"/>
        <v>#N/A</v>
      </c>
      <c r="V22" s="226">
        <f t="shared" si="4"/>
        <v>0</v>
      </c>
      <c r="W22" s="9" t="e">
        <f t="shared" si="5"/>
        <v>#N/A</v>
      </c>
      <c r="X22" s="227"/>
      <c r="Y22" s="9" t="e">
        <f t="shared" si="6"/>
        <v>#N/A</v>
      </c>
      <c r="Z22" s="9">
        <f t="shared" si="11"/>
        <v>0</v>
      </c>
      <c r="AA22" s="9" t="e">
        <f t="shared" si="7"/>
        <v>#N/A</v>
      </c>
      <c r="AB22" s="9" t="e">
        <f t="shared" si="8"/>
        <v>#N/A</v>
      </c>
      <c r="AC22" s="5"/>
      <c r="AD22" s="5"/>
      <c r="AE22" s="9"/>
      <c r="AF22" s="5"/>
      <c r="AG22" s="25"/>
      <c r="AH22" s="25"/>
    </row>
    <row r="23" spans="1:34" s="7" customFormat="1" ht="20.100000000000001" customHeight="1" x14ac:dyDescent="0.25">
      <c r="A23" s="86">
        <f>A22+1</f>
        <v>13</v>
      </c>
      <c r="B23" s="429" t="s">
        <v>1002</v>
      </c>
      <c r="C23" s="86" t="s">
        <v>1003</v>
      </c>
      <c r="D23" s="5" t="str">
        <f>VLOOKUP(C23,' TH ĐG Trình HĐ'!$E$9:$AE$336,18,0)</f>
        <v>A3</v>
      </c>
      <c r="E23" s="5">
        <f>VLOOKUP($C23,' TH ĐG Trình HĐ'!$E$9:$AE$336,19,0)</f>
        <v>8</v>
      </c>
      <c r="F23" s="9" t="str">
        <f t="shared" si="12"/>
        <v>Không hoàn thành</v>
      </c>
      <c r="G23" s="10"/>
      <c r="H23" s="19"/>
      <c r="I23" s="19"/>
      <c r="J23" s="5"/>
      <c r="K23" s="19"/>
      <c r="L23" s="5"/>
      <c r="M23" s="19"/>
      <c r="N23" s="5"/>
      <c r="O23" s="19"/>
      <c r="P23" s="5"/>
      <c r="Q23" s="19"/>
      <c r="R23" s="5"/>
      <c r="S23" s="226"/>
      <c r="T23" s="9"/>
      <c r="U23" s="5"/>
      <c r="V23" s="226"/>
      <c r="W23" s="9"/>
      <c r="X23" s="227"/>
      <c r="Y23" s="9"/>
      <c r="Z23" s="9"/>
      <c r="AA23" s="9"/>
      <c r="AB23" s="9"/>
      <c r="AC23" s="5"/>
      <c r="AD23" s="5"/>
      <c r="AE23" s="9"/>
      <c r="AF23" s="5"/>
      <c r="AG23" s="25"/>
      <c r="AH23" s="25"/>
    </row>
    <row r="24" spans="1:34" s="7" customFormat="1" ht="22.5" customHeight="1" x14ac:dyDescent="0.25">
      <c r="A24" s="279" t="s">
        <v>896</v>
      </c>
      <c r="B24" s="282" t="s">
        <v>897</v>
      </c>
      <c r="C24" s="144"/>
      <c r="D24" s="144"/>
      <c r="E24" s="280"/>
      <c r="F24" s="66">
        <f>$F$25+$F$37</f>
        <v>16</v>
      </c>
      <c r="G24" s="281" t="str">
        <f xml:space="preserve"> (COUNTIF($F$26:$F$42, "Hoàn thành xuất sắc nhiệm vụ") &amp; " Xuất sắc") &amp;" + "&amp; (COUNTIF($F$26:$F$42, "Hoàn thành tốt nhiệm vụ") &amp; " Tốt")</f>
        <v>0 Xuất sắc + 0 Tốt</v>
      </c>
      <c r="H24" s="224"/>
      <c r="I24" s="8"/>
      <c r="J24" s="224"/>
      <c r="K24" s="8"/>
      <c r="L24" s="224"/>
      <c r="M24" s="8"/>
      <c r="N24" s="224"/>
      <c r="O24" s="8"/>
      <c r="P24" s="224"/>
      <c r="Q24" s="8"/>
      <c r="R24" s="224"/>
      <c r="S24" s="277"/>
      <c r="T24" s="224"/>
      <c r="U24" s="224"/>
      <c r="V24" s="277"/>
      <c r="W24" s="224"/>
      <c r="X24" s="225"/>
      <c r="Y24" s="8"/>
      <c r="Z24" s="224"/>
      <c r="AA24" s="8"/>
      <c r="AB24" s="224"/>
      <c r="AC24" s="8"/>
      <c r="AD24" s="224"/>
      <c r="AE24" s="8"/>
      <c r="AF24" s="224"/>
      <c r="AG24" s="43"/>
      <c r="AH24" s="43"/>
    </row>
    <row r="25" spans="1:34" s="7" customFormat="1" ht="20.100000000000001" customHeight="1" x14ac:dyDescent="0.25">
      <c r="A25" s="261" t="s">
        <v>859</v>
      </c>
      <c r="B25" s="262" t="s">
        <v>860</v>
      </c>
      <c r="C25" s="261"/>
      <c r="D25" s="248"/>
      <c r="E25" s="278"/>
      <c r="F25" s="297">
        <f>COUNTA($F$26:$F$36)</f>
        <v>11</v>
      </c>
      <c r="G25" s="283" t="str">
        <f xml:space="preserve"> (COUNTIF($F$26:$F$36, "Hoàn thành xuất sắc nhiệm vụ") &amp; " Xuất sắc")</f>
        <v>0 Xuất sắc</v>
      </c>
      <c r="H25" s="19"/>
      <c r="I25" s="19" t="e">
        <f>VLOOKUP(H25,Sheet1!$B$2:$C$12,2,TRUE)</f>
        <v>#N/A</v>
      </c>
      <c r="J25" s="5"/>
      <c r="K25" s="19" t="e">
        <f>VLOOKUP(J25,Sheet1!$B$2:$C$12,2,TRUE)</f>
        <v>#N/A</v>
      </c>
      <c r="L25" s="5"/>
      <c r="M25" s="19" t="e">
        <f>VLOOKUP(L25,Sheet1!$B$2:$C$12,2,TRUE)</f>
        <v>#N/A</v>
      </c>
      <c r="N25" s="5"/>
      <c r="O25" s="19" t="e">
        <f>VLOOKUP(N25,Sheet1!$B$2:$C$12,2,TRUE)</f>
        <v>#N/A</v>
      </c>
      <c r="P25" s="5"/>
      <c r="Q25" s="19" t="e">
        <f>VLOOKUP(P25,Sheet1!$B$2:$C$12,2,TRUE)</f>
        <v>#N/A</v>
      </c>
      <c r="R25" s="5" t="e">
        <f t="shared" si="0"/>
        <v>#N/A</v>
      </c>
      <c r="S25" s="226">
        <f t="shared" si="1"/>
        <v>0</v>
      </c>
      <c r="T25" s="9" t="e">
        <f t="shared" si="2"/>
        <v>#N/A</v>
      </c>
      <c r="U25" s="5" t="e">
        <f t="shared" si="3"/>
        <v>#N/A</v>
      </c>
      <c r="V25" s="226">
        <f t="shared" si="4"/>
        <v>0</v>
      </c>
      <c r="W25" s="9" t="e">
        <f t="shared" si="5"/>
        <v>#N/A</v>
      </c>
      <c r="X25" s="227"/>
      <c r="Y25" s="9" t="e">
        <f t="shared" si="6"/>
        <v>#N/A</v>
      </c>
      <c r="Z25" s="9">
        <f t="shared" ref="Z25:Z41" si="14">COUNTIF(D25:O25,"D")*1</f>
        <v>0</v>
      </c>
      <c r="AA25" s="9" t="e">
        <f t="shared" si="7"/>
        <v>#N/A</v>
      </c>
      <c r="AB25" s="9" t="e">
        <f t="shared" si="8"/>
        <v>#N/A</v>
      </c>
      <c r="AC25" s="16"/>
      <c r="AD25" s="16"/>
      <c r="AE25" s="9"/>
      <c r="AF25" s="5"/>
      <c r="AG25" s="25"/>
      <c r="AH25" s="25"/>
    </row>
    <row r="26" spans="1:34" s="7" customFormat="1" ht="20.100000000000001" customHeight="1" x14ac:dyDescent="0.25">
      <c r="A26" s="86">
        <v>14</v>
      </c>
      <c r="B26" s="80" t="s">
        <v>368</v>
      </c>
      <c r="C26" s="267" t="s">
        <v>514</v>
      </c>
      <c r="D26" s="5" t="str">
        <f>VLOOKUP(C26,' TH ĐG Trình HĐ'!$E$9:$AE$336,18,0)</f>
        <v>A1</v>
      </c>
      <c r="E26" s="5">
        <f>VLOOKUP($C26,' TH ĐG Trình HĐ'!$E$9:$AE$336,19,0)</f>
        <v>10</v>
      </c>
      <c r="F26" s="9" t="str">
        <f t="shared" ref="F26:F42" si="15">IF(E26&gt;=3,"Không hoàn thành",IF(AND($D26&gt;=8,$D26&lt;=10,E26=0),"Hoàn thành xuất sắc nhiệm vụ",IF(AND($D26&gt;=8,$D26&lt;=10,E26=1),"Hoàn thành tốt nhiệm vụ",IF(AND($D26&gt;=8,$D26&lt;=10,E26=2),"Hoàn thành nhiệm vụ",IF(AND($D26&gt;6,$D26&lt;8,E26&lt;=1),"Hoàn thành tốt nhiệm vụ",IF(AND($D26&gt;6,$D26&lt;8,E26=2),"Hoàn thành nhiệm vụ",IF(AND($D26&gt;=5,$D26&lt;=6,E26&lt;=2),"Hoàn thành",IF(AND($D26&lt;5,E26&gt;3),"Không hoàn thành",""))))))))</f>
        <v>Không hoàn thành</v>
      </c>
      <c r="G26" s="10"/>
      <c r="H26" s="19"/>
      <c r="I26" s="19" t="e">
        <f>VLOOKUP(H26,Sheet1!$B$2:$C$12,2,TRUE)</f>
        <v>#N/A</v>
      </c>
      <c r="J26" s="5"/>
      <c r="K26" s="19" t="e">
        <f>VLOOKUP(J26,Sheet1!$B$2:$C$12,2,TRUE)</f>
        <v>#N/A</v>
      </c>
      <c r="L26" s="5"/>
      <c r="M26" s="19" t="e">
        <f>VLOOKUP(L26,Sheet1!$B$2:$C$12,2,TRUE)</f>
        <v>#N/A</v>
      </c>
      <c r="N26" s="5"/>
      <c r="O26" s="19" t="e">
        <f>VLOOKUP(N26,Sheet1!$B$2:$C$12,2,TRUE)</f>
        <v>#N/A</v>
      </c>
      <c r="P26" s="5"/>
      <c r="Q26" s="19" t="e">
        <f>VLOOKUP(P26,Sheet1!$B$2:$C$12,2,TRUE)</f>
        <v>#N/A</v>
      </c>
      <c r="R26" s="5" t="e">
        <f t="shared" si="0"/>
        <v>#N/A</v>
      </c>
      <c r="S26" s="226">
        <f t="shared" si="1"/>
        <v>0</v>
      </c>
      <c r="T26" s="9" t="e">
        <f t="shared" si="2"/>
        <v>#N/A</v>
      </c>
      <c r="U26" s="5" t="e">
        <f t="shared" si="3"/>
        <v>#N/A</v>
      </c>
      <c r="V26" s="226">
        <f t="shared" si="4"/>
        <v>0</v>
      </c>
      <c r="W26" s="9" t="e">
        <f t="shared" si="5"/>
        <v>#N/A</v>
      </c>
      <c r="X26" s="227"/>
      <c r="Y26" s="9" t="e">
        <f t="shared" si="6"/>
        <v>#N/A</v>
      </c>
      <c r="Z26" s="9">
        <f t="shared" si="14"/>
        <v>0</v>
      </c>
      <c r="AA26" s="9" t="e">
        <f t="shared" si="7"/>
        <v>#N/A</v>
      </c>
      <c r="AB26" s="9" t="e">
        <f t="shared" si="8"/>
        <v>#N/A</v>
      </c>
      <c r="AC26" s="16"/>
      <c r="AD26" s="16"/>
      <c r="AE26" s="9"/>
      <c r="AF26" s="5"/>
      <c r="AG26" s="25"/>
      <c r="AH26" s="25"/>
    </row>
    <row r="27" spans="1:34" s="7" customFormat="1" ht="20.100000000000001" customHeight="1" x14ac:dyDescent="0.25">
      <c r="A27" s="86">
        <f>A26+1</f>
        <v>15</v>
      </c>
      <c r="B27" s="77" t="s">
        <v>186</v>
      </c>
      <c r="C27" s="263" t="s">
        <v>640</v>
      </c>
      <c r="D27" s="5" t="str">
        <f>VLOOKUP(C27,' TH ĐG Trình HĐ'!$E$9:$AE$336,18,0)</f>
        <v>A1</v>
      </c>
      <c r="E27" s="5">
        <f>VLOOKUP($C27,' TH ĐG Trình HĐ'!$E$9:$AE$336,19,0)</f>
        <v>10</v>
      </c>
      <c r="F27" s="9" t="str">
        <f t="shared" si="15"/>
        <v>Không hoàn thành</v>
      </c>
      <c r="G27" s="10"/>
      <c r="H27" s="19"/>
      <c r="I27" s="19" t="e">
        <f>VLOOKUP(H27,Sheet1!$B$2:$C$12,2,TRUE)</f>
        <v>#N/A</v>
      </c>
      <c r="J27" s="5"/>
      <c r="K27" s="19" t="e">
        <f>VLOOKUP(J27,Sheet1!$B$2:$C$12,2,TRUE)</f>
        <v>#N/A</v>
      </c>
      <c r="L27" s="5"/>
      <c r="M27" s="19" t="e">
        <f>VLOOKUP(L27,Sheet1!$B$2:$C$12,2,TRUE)</f>
        <v>#N/A</v>
      </c>
      <c r="N27" s="5"/>
      <c r="O27" s="19" t="e">
        <f>VLOOKUP(N27,Sheet1!$B$2:$C$12,2,TRUE)</f>
        <v>#N/A</v>
      </c>
      <c r="P27" s="5"/>
      <c r="Q27" s="19" t="e">
        <f>VLOOKUP(P27,Sheet1!$B$2:$C$12,2,TRUE)</f>
        <v>#N/A</v>
      </c>
      <c r="R27" s="5" t="e">
        <f t="shared" si="0"/>
        <v>#N/A</v>
      </c>
      <c r="S27" s="226">
        <f t="shared" si="1"/>
        <v>0</v>
      </c>
      <c r="T27" s="9" t="e">
        <f t="shared" si="2"/>
        <v>#N/A</v>
      </c>
      <c r="U27" s="5" t="e">
        <f t="shared" si="3"/>
        <v>#N/A</v>
      </c>
      <c r="V27" s="226">
        <f t="shared" si="4"/>
        <v>0</v>
      </c>
      <c r="W27" s="9" t="e">
        <f t="shared" si="5"/>
        <v>#N/A</v>
      </c>
      <c r="X27" s="227"/>
      <c r="Y27" s="9" t="e">
        <f t="shared" si="6"/>
        <v>#N/A</v>
      </c>
      <c r="Z27" s="9">
        <f t="shared" si="14"/>
        <v>0</v>
      </c>
      <c r="AA27" s="9" t="e">
        <f t="shared" si="7"/>
        <v>#N/A</v>
      </c>
      <c r="AB27" s="9" t="e">
        <f t="shared" si="8"/>
        <v>#N/A</v>
      </c>
      <c r="AC27" s="16"/>
      <c r="AD27" s="16"/>
      <c r="AE27" s="9"/>
      <c r="AF27" s="5"/>
      <c r="AG27" s="25"/>
      <c r="AH27" s="25"/>
    </row>
    <row r="28" spans="1:34" s="7" customFormat="1" ht="20.100000000000001" customHeight="1" x14ac:dyDescent="0.25">
      <c r="A28" s="86">
        <f t="shared" ref="A28:A36" si="16">A27+1</f>
        <v>16</v>
      </c>
      <c r="B28" s="77" t="s">
        <v>58</v>
      </c>
      <c r="C28" s="86" t="s">
        <v>472</v>
      </c>
      <c r="D28" s="5" t="str">
        <f>VLOOKUP(C28,' TH ĐG Trình HĐ'!$E$9:$AE$336,18,0)</f>
        <v>A1</v>
      </c>
      <c r="E28" s="5">
        <f>VLOOKUP($C28,' TH ĐG Trình HĐ'!$E$9:$AE$336,19,0)</f>
        <v>10</v>
      </c>
      <c r="F28" s="9" t="str">
        <f t="shared" si="15"/>
        <v>Không hoàn thành</v>
      </c>
      <c r="G28" s="10"/>
      <c r="H28" s="19"/>
      <c r="I28" s="19" t="e">
        <f>VLOOKUP(H28,Sheet1!$B$2:$C$12,2,TRUE)</f>
        <v>#N/A</v>
      </c>
      <c r="J28" s="5"/>
      <c r="K28" s="19" t="e">
        <f>VLOOKUP(J28,Sheet1!$B$2:$C$12,2,TRUE)</f>
        <v>#N/A</v>
      </c>
      <c r="L28" s="5"/>
      <c r="M28" s="19" t="e">
        <f>VLOOKUP(L28,Sheet1!$B$2:$C$12,2,TRUE)</f>
        <v>#N/A</v>
      </c>
      <c r="N28" s="5"/>
      <c r="O28" s="19" t="e">
        <f>VLOOKUP(N28,Sheet1!$B$2:$C$12,2,TRUE)</f>
        <v>#N/A</v>
      </c>
      <c r="P28" s="5"/>
      <c r="Q28" s="19" t="e">
        <f>VLOOKUP(P28,Sheet1!$B$2:$C$12,2,TRUE)</f>
        <v>#N/A</v>
      </c>
      <c r="R28" s="5" t="e">
        <f t="shared" si="0"/>
        <v>#N/A</v>
      </c>
      <c r="S28" s="226">
        <f t="shared" si="1"/>
        <v>0</v>
      </c>
      <c r="T28" s="9" t="e">
        <f t="shared" si="2"/>
        <v>#N/A</v>
      </c>
      <c r="U28" s="5" t="e">
        <f t="shared" si="3"/>
        <v>#N/A</v>
      </c>
      <c r="V28" s="226">
        <f t="shared" si="4"/>
        <v>0</v>
      </c>
      <c r="W28" s="9" t="e">
        <f t="shared" si="5"/>
        <v>#N/A</v>
      </c>
      <c r="X28" s="227"/>
      <c r="Y28" s="9" t="e">
        <f t="shared" si="6"/>
        <v>#N/A</v>
      </c>
      <c r="Z28" s="9">
        <f t="shared" si="14"/>
        <v>0</v>
      </c>
      <c r="AA28" s="9" t="e">
        <f t="shared" si="7"/>
        <v>#N/A</v>
      </c>
      <c r="AB28" s="9" t="e">
        <f t="shared" si="8"/>
        <v>#N/A</v>
      </c>
      <c r="AC28" s="16"/>
      <c r="AD28" s="16"/>
      <c r="AE28" s="9"/>
      <c r="AF28" s="5"/>
      <c r="AG28" s="25"/>
      <c r="AH28" s="25"/>
    </row>
    <row r="29" spans="1:34" s="7" customFormat="1" ht="20.100000000000001" customHeight="1" x14ac:dyDescent="0.25">
      <c r="A29" s="86">
        <f t="shared" si="16"/>
        <v>17</v>
      </c>
      <c r="B29" s="80" t="s">
        <v>2</v>
      </c>
      <c r="C29" s="263" t="s">
        <v>447</v>
      </c>
      <c r="D29" s="5" t="str">
        <f>VLOOKUP(C29,' TH ĐG Trình HĐ'!$E$9:$AE$336,18,0)</f>
        <v>A2</v>
      </c>
      <c r="E29" s="5">
        <f>VLOOKUP($C29,' TH ĐG Trình HĐ'!$E$9:$AE$336,19,0)</f>
        <v>9</v>
      </c>
      <c r="F29" s="9" t="str">
        <f t="shared" si="15"/>
        <v>Không hoàn thành</v>
      </c>
      <c r="G29" s="10"/>
      <c r="H29" s="19"/>
      <c r="I29" s="19" t="e">
        <f>VLOOKUP(H29,Sheet1!$B$2:$C$12,2,TRUE)</f>
        <v>#N/A</v>
      </c>
      <c r="J29" s="5"/>
      <c r="K29" s="19" t="e">
        <f>VLOOKUP(J29,Sheet1!$B$2:$C$12,2,TRUE)</f>
        <v>#N/A</v>
      </c>
      <c r="L29" s="5"/>
      <c r="M29" s="19" t="e">
        <f>VLOOKUP(L29,Sheet1!$B$2:$C$12,2,TRUE)</f>
        <v>#N/A</v>
      </c>
      <c r="N29" s="5"/>
      <c r="O29" s="19" t="e">
        <f>VLOOKUP(N29,Sheet1!$B$2:$C$12,2,TRUE)</f>
        <v>#N/A</v>
      </c>
      <c r="P29" s="5"/>
      <c r="Q29" s="19" t="e">
        <f>VLOOKUP(P29,Sheet1!$B$2:$C$12,2,TRUE)</f>
        <v>#N/A</v>
      </c>
      <c r="R29" s="5" t="e">
        <f t="shared" si="0"/>
        <v>#N/A</v>
      </c>
      <c r="S29" s="226">
        <f t="shared" si="1"/>
        <v>0</v>
      </c>
      <c r="T29" s="9" t="e">
        <f t="shared" si="2"/>
        <v>#N/A</v>
      </c>
      <c r="U29" s="5" t="e">
        <f t="shared" si="3"/>
        <v>#N/A</v>
      </c>
      <c r="V29" s="226">
        <f t="shared" si="4"/>
        <v>0</v>
      </c>
      <c r="W29" s="9" t="e">
        <f t="shared" si="5"/>
        <v>#N/A</v>
      </c>
      <c r="X29" s="227"/>
      <c r="Y29" s="9" t="e">
        <f t="shared" si="6"/>
        <v>#N/A</v>
      </c>
      <c r="Z29" s="9">
        <f t="shared" si="14"/>
        <v>0</v>
      </c>
      <c r="AA29" s="9" t="e">
        <f t="shared" si="7"/>
        <v>#N/A</v>
      </c>
      <c r="AB29" s="9" t="e">
        <f t="shared" si="8"/>
        <v>#N/A</v>
      </c>
      <c r="AC29" s="16"/>
      <c r="AD29" s="16"/>
      <c r="AE29" s="9"/>
      <c r="AF29" s="5"/>
      <c r="AG29" s="25"/>
      <c r="AH29" s="25"/>
    </row>
    <row r="30" spans="1:34" s="7" customFormat="1" ht="20.100000000000001" customHeight="1" x14ac:dyDescent="0.25">
      <c r="A30" s="86">
        <f t="shared" si="16"/>
        <v>18</v>
      </c>
      <c r="B30" s="80" t="s">
        <v>59</v>
      </c>
      <c r="C30" s="263" t="s">
        <v>444</v>
      </c>
      <c r="D30" s="5" t="str">
        <f>VLOOKUP(C30,' TH ĐG Trình HĐ'!$E$9:$AE$336,18,0)</f>
        <v>A1</v>
      </c>
      <c r="E30" s="5">
        <f>VLOOKUP($C30,' TH ĐG Trình HĐ'!$E$9:$AE$336,19,0)</f>
        <v>10</v>
      </c>
      <c r="F30" s="9" t="str">
        <f t="shared" si="15"/>
        <v>Không hoàn thành</v>
      </c>
      <c r="G30" s="10"/>
      <c r="H30" s="19"/>
      <c r="I30" s="19" t="e">
        <f>VLOOKUP(H30,Sheet1!$B$2:$C$12,2,TRUE)</f>
        <v>#N/A</v>
      </c>
      <c r="J30" s="5"/>
      <c r="K30" s="19" t="e">
        <f>VLOOKUP(J30,Sheet1!$B$2:$C$12,2,TRUE)</f>
        <v>#N/A</v>
      </c>
      <c r="L30" s="5"/>
      <c r="M30" s="19" t="e">
        <f>VLOOKUP(L30,Sheet1!$B$2:$C$12,2,TRUE)</f>
        <v>#N/A</v>
      </c>
      <c r="N30" s="5"/>
      <c r="O30" s="19" t="e">
        <f>VLOOKUP(N30,Sheet1!$B$2:$C$12,2,TRUE)</f>
        <v>#N/A</v>
      </c>
      <c r="P30" s="5"/>
      <c r="Q30" s="19" t="e">
        <f>VLOOKUP(P30,Sheet1!$B$2:$C$12,2,TRUE)</f>
        <v>#N/A</v>
      </c>
      <c r="R30" s="5" t="e">
        <f t="shared" si="0"/>
        <v>#N/A</v>
      </c>
      <c r="S30" s="226">
        <f t="shared" si="1"/>
        <v>0</v>
      </c>
      <c r="T30" s="9" t="e">
        <f t="shared" si="2"/>
        <v>#N/A</v>
      </c>
      <c r="U30" s="5" t="e">
        <f t="shared" si="3"/>
        <v>#N/A</v>
      </c>
      <c r="V30" s="226">
        <f t="shared" si="4"/>
        <v>0</v>
      </c>
      <c r="W30" s="9" t="e">
        <f t="shared" si="5"/>
        <v>#N/A</v>
      </c>
      <c r="X30" s="227"/>
      <c r="Y30" s="9" t="e">
        <f t="shared" si="6"/>
        <v>#N/A</v>
      </c>
      <c r="Z30" s="9">
        <f t="shared" si="14"/>
        <v>0</v>
      </c>
      <c r="AA30" s="9" t="e">
        <f t="shared" si="7"/>
        <v>#N/A</v>
      </c>
      <c r="AB30" s="9" t="e">
        <f t="shared" si="8"/>
        <v>#N/A</v>
      </c>
      <c r="AC30" s="16"/>
      <c r="AD30" s="16"/>
      <c r="AE30" s="9"/>
      <c r="AF30" s="5"/>
      <c r="AG30" s="25"/>
      <c r="AH30" s="25"/>
    </row>
    <row r="31" spans="1:34" s="7" customFormat="1" ht="20.100000000000001" customHeight="1" x14ac:dyDescent="0.25">
      <c r="A31" s="86">
        <f t="shared" si="16"/>
        <v>19</v>
      </c>
      <c r="B31" s="80" t="s">
        <v>62</v>
      </c>
      <c r="C31" s="263" t="s">
        <v>445</v>
      </c>
      <c r="D31" s="5" t="str">
        <f>VLOOKUP(C31,' TH ĐG Trình HĐ'!$E$9:$AE$336,18,0)</f>
        <v>A1</v>
      </c>
      <c r="E31" s="5">
        <f>VLOOKUP($C31,' TH ĐG Trình HĐ'!$E$9:$AE$336,19,0)</f>
        <v>10</v>
      </c>
      <c r="F31" s="9" t="str">
        <f t="shared" si="15"/>
        <v>Không hoàn thành</v>
      </c>
      <c r="G31" s="10"/>
      <c r="H31" s="19"/>
      <c r="I31" s="19" t="e">
        <f>VLOOKUP(H31,Sheet1!$B$2:$C$12,2,TRUE)</f>
        <v>#N/A</v>
      </c>
      <c r="J31" s="5"/>
      <c r="K31" s="19" t="e">
        <f>VLOOKUP(J31,Sheet1!$B$2:$C$12,2,TRUE)</f>
        <v>#N/A</v>
      </c>
      <c r="L31" s="5"/>
      <c r="M31" s="19" t="e">
        <f>VLOOKUP(L31,Sheet1!$B$2:$C$12,2,TRUE)</f>
        <v>#N/A</v>
      </c>
      <c r="N31" s="5"/>
      <c r="O31" s="19" t="e">
        <f>VLOOKUP(N31,Sheet1!$B$2:$C$12,2,TRUE)</f>
        <v>#N/A</v>
      </c>
      <c r="P31" s="5"/>
      <c r="Q31" s="19" t="e">
        <f>VLOOKUP(P31,Sheet1!$B$2:$C$12,2,TRUE)</f>
        <v>#N/A</v>
      </c>
      <c r="R31" s="5" t="e">
        <f t="shared" si="0"/>
        <v>#N/A</v>
      </c>
      <c r="S31" s="226">
        <f t="shared" si="1"/>
        <v>0</v>
      </c>
      <c r="T31" s="9" t="e">
        <f t="shared" si="2"/>
        <v>#N/A</v>
      </c>
      <c r="U31" s="5" t="e">
        <f t="shared" si="3"/>
        <v>#N/A</v>
      </c>
      <c r="V31" s="226">
        <f t="shared" si="4"/>
        <v>0</v>
      </c>
      <c r="W31" s="9" t="e">
        <f t="shared" si="5"/>
        <v>#N/A</v>
      </c>
      <c r="X31" s="227"/>
      <c r="Y31" s="9" t="e">
        <f t="shared" si="6"/>
        <v>#N/A</v>
      </c>
      <c r="Z31" s="9">
        <f t="shared" si="14"/>
        <v>0</v>
      </c>
      <c r="AA31" s="9" t="e">
        <f t="shared" si="7"/>
        <v>#N/A</v>
      </c>
      <c r="AB31" s="9" t="e">
        <f t="shared" si="8"/>
        <v>#N/A</v>
      </c>
      <c r="AC31" s="16"/>
      <c r="AD31" s="16"/>
      <c r="AE31" s="9"/>
      <c r="AF31" s="5"/>
      <c r="AG31" s="25"/>
      <c r="AH31" s="25"/>
    </row>
    <row r="32" spans="1:34" s="7" customFormat="1" ht="20.100000000000001" customHeight="1" x14ac:dyDescent="0.25">
      <c r="A32" s="86">
        <f t="shared" si="16"/>
        <v>20</v>
      </c>
      <c r="B32" s="80" t="s">
        <v>280</v>
      </c>
      <c r="C32" s="263" t="s">
        <v>451</v>
      </c>
      <c r="D32" s="5" t="str">
        <f>VLOOKUP(C32,' TH ĐG Trình HĐ'!$E$9:$AE$336,18,0)</f>
        <v>A3</v>
      </c>
      <c r="E32" s="5">
        <f>VLOOKUP($C32,' TH ĐG Trình HĐ'!$E$9:$AE$336,19,0)</f>
        <v>8</v>
      </c>
      <c r="F32" s="9" t="str">
        <f t="shared" si="15"/>
        <v>Không hoàn thành</v>
      </c>
      <c r="G32" s="10"/>
      <c r="H32" s="19"/>
      <c r="I32" s="19" t="e">
        <f>VLOOKUP(H32,Sheet1!$B$2:$C$12,2,TRUE)</f>
        <v>#N/A</v>
      </c>
      <c r="J32" s="5"/>
      <c r="K32" s="19" t="e">
        <f>VLOOKUP(J32,Sheet1!$B$2:$C$12,2,TRUE)</f>
        <v>#N/A</v>
      </c>
      <c r="L32" s="5"/>
      <c r="M32" s="19" t="e">
        <f>VLOOKUP(L32,Sheet1!$B$2:$C$12,2,TRUE)</f>
        <v>#N/A</v>
      </c>
      <c r="N32" s="5"/>
      <c r="O32" s="19" t="e">
        <f>VLOOKUP(N32,Sheet1!$B$2:$C$12,2,TRUE)</f>
        <v>#N/A</v>
      </c>
      <c r="P32" s="5"/>
      <c r="Q32" s="19" t="e">
        <f>VLOOKUP(P32,Sheet1!$B$2:$C$12,2,TRUE)</f>
        <v>#N/A</v>
      </c>
      <c r="R32" s="5" t="e">
        <f t="shared" si="0"/>
        <v>#N/A</v>
      </c>
      <c r="S32" s="226">
        <f t="shared" si="1"/>
        <v>0</v>
      </c>
      <c r="T32" s="9" t="e">
        <f t="shared" si="2"/>
        <v>#N/A</v>
      </c>
      <c r="U32" s="5" t="e">
        <f t="shared" si="3"/>
        <v>#N/A</v>
      </c>
      <c r="V32" s="226">
        <f t="shared" si="4"/>
        <v>0</v>
      </c>
      <c r="W32" s="9" t="e">
        <f t="shared" si="5"/>
        <v>#N/A</v>
      </c>
      <c r="X32" s="227"/>
      <c r="Y32" s="9" t="e">
        <f t="shared" si="6"/>
        <v>#N/A</v>
      </c>
      <c r="Z32" s="9">
        <f t="shared" si="14"/>
        <v>0</v>
      </c>
      <c r="AA32" s="9" t="e">
        <f t="shared" si="7"/>
        <v>#N/A</v>
      </c>
      <c r="AB32" s="9" t="e">
        <f t="shared" si="8"/>
        <v>#N/A</v>
      </c>
      <c r="AC32" s="16"/>
      <c r="AD32" s="16"/>
      <c r="AE32" s="9"/>
      <c r="AF32" s="5"/>
      <c r="AG32" s="25"/>
      <c r="AH32" s="25"/>
    </row>
    <row r="33" spans="1:34" s="7" customFormat="1" ht="20.100000000000001" customHeight="1" x14ac:dyDescent="0.25">
      <c r="A33" s="86">
        <f t="shared" si="16"/>
        <v>21</v>
      </c>
      <c r="B33" s="80" t="s">
        <v>60</v>
      </c>
      <c r="C33" s="259" t="s">
        <v>446</v>
      </c>
      <c r="D33" s="5" t="str">
        <f>VLOOKUP(C33,' TH ĐG Trình HĐ'!$E$9:$AE$336,18,0)</f>
        <v>A3</v>
      </c>
      <c r="E33" s="5">
        <f>VLOOKUP($C33,' TH ĐG Trình HĐ'!$E$9:$AE$336,19,0)</f>
        <v>8</v>
      </c>
      <c r="F33" s="9" t="str">
        <f t="shared" si="15"/>
        <v>Không hoàn thành</v>
      </c>
      <c r="G33" s="10"/>
      <c r="H33" s="19"/>
      <c r="I33" s="19" t="e">
        <f>VLOOKUP(H33,Sheet1!$B$2:$C$12,2,TRUE)</f>
        <v>#N/A</v>
      </c>
      <c r="J33" s="5"/>
      <c r="K33" s="19" t="e">
        <f>VLOOKUP(J33,Sheet1!$B$2:$C$12,2,TRUE)</f>
        <v>#N/A</v>
      </c>
      <c r="L33" s="5"/>
      <c r="M33" s="19" t="e">
        <f>VLOOKUP(L33,Sheet1!$B$2:$C$12,2,TRUE)</f>
        <v>#N/A</v>
      </c>
      <c r="N33" s="5"/>
      <c r="O33" s="19" t="e">
        <f>VLOOKUP(N33,Sheet1!$B$2:$C$12,2,TRUE)</f>
        <v>#N/A</v>
      </c>
      <c r="P33" s="5"/>
      <c r="Q33" s="19" t="e">
        <f>VLOOKUP(P33,Sheet1!$B$2:$C$12,2,TRUE)</f>
        <v>#N/A</v>
      </c>
      <c r="R33" s="5" t="e">
        <f t="shared" si="0"/>
        <v>#N/A</v>
      </c>
      <c r="S33" s="226">
        <f t="shared" si="1"/>
        <v>0</v>
      </c>
      <c r="T33" s="9" t="e">
        <f t="shared" si="2"/>
        <v>#N/A</v>
      </c>
      <c r="U33" s="5" t="e">
        <f t="shared" si="3"/>
        <v>#N/A</v>
      </c>
      <c r="V33" s="226">
        <f t="shared" si="4"/>
        <v>0</v>
      </c>
      <c r="W33" s="9" t="e">
        <f t="shared" si="5"/>
        <v>#N/A</v>
      </c>
      <c r="X33" s="227"/>
      <c r="Y33" s="9" t="e">
        <f t="shared" si="6"/>
        <v>#N/A</v>
      </c>
      <c r="Z33" s="9">
        <f t="shared" si="14"/>
        <v>0</v>
      </c>
      <c r="AA33" s="9" t="e">
        <f t="shared" si="7"/>
        <v>#N/A</v>
      </c>
      <c r="AB33" s="9" t="e">
        <f t="shared" si="8"/>
        <v>#N/A</v>
      </c>
      <c r="AC33" s="16"/>
      <c r="AD33" s="16"/>
      <c r="AE33" s="9"/>
      <c r="AF33" s="5"/>
      <c r="AG33" s="26"/>
      <c r="AH33" s="26"/>
    </row>
    <row r="34" spans="1:34" s="7" customFormat="1" ht="20.100000000000001" customHeight="1" x14ac:dyDescent="0.25">
      <c r="A34" s="86">
        <f t="shared" si="16"/>
        <v>22</v>
      </c>
      <c r="B34" s="80" t="s">
        <v>30</v>
      </c>
      <c r="C34" s="263" t="s">
        <v>450</v>
      </c>
      <c r="D34" s="5" t="str">
        <f>VLOOKUP(C34,' TH ĐG Trình HĐ'!$E$9:$AE$336,18,0)</f>
        <v>A1</v>
      </c>
      <c r="E34" s="5">
        <f>VLOOKUP($C34,' TH ĐG Trình HĐ'!$E$9:$AE$336,19,0)</f>
        <v>10</v>
      </c>
      <c r="F34" s="9" t="str">
        <f t="shared" si="15"/>
        <v>Không hoàn thành</v>
      </c>
      <c r="G34" s="10"/>
      <c r="H34" s="19"/>
      <c r="I34" s="19" t="e">
        <f>VLOOKUP(H34,Sheet1!$B$2:$C$12,2,TRUE)</f>
        <v>#N/A</v>
      </c>
      <c r="J34" s="5"/>
      <c r="K34" s="19" t="e">
        <f>VLOOKUP(J34,Sheet1!$B$2:$C$12,2,TRUE)</f>
        <v>#N/A</v>
      </c>
      <c r="L34" s="5"/>
      <c r="M34" s="19" t="e">
        <f>VLOOKUP(L34,Sheet1!$B$2:$C$12,2,TRUE)</f>
        <v>#N/A</v>
      </c>
      <c r="N34" s="5"/>
      <c r="O34" s="19" t="e">
        <f>VLOOKUP(N34,Sheet1!$B$2:$C$12,2,TRUE)</f>
        <v>#N/A</v>
      </c>
      <c r="P34" s="5"/>
      <c r="Q34" s="19" t="e">
        <f>VLOOKUP(P34,Sheet1!$B$2:$C$12,2,TRUE)</f>
        <v>#N/A</v>
      </c>
      <c r="R34" s="5" t="e">
        <f t="shared" si="0"/>
        <v>#N/A</v>
      </c>
      <c r="S34" s="226">
        <f t="shared" si="1"/>
        <v>0</v>
      </c>
      <c r="T34" s="9" t="e">
        <f t="shared" si="2"/>
        <v>#N/A</v>
      </c>
      <c r="U34" s="5" t="e">
        <f t="shared" si="3"/>
        <v>#N/A</v>
      </c>
      <c r="V34" s="226">
        <f t="shared" si="4"/>
        <v>0</v>
      </c>
      <c r="W34" s="9" t="e">
        <f t="shared" si="5"/>
        <v>#N/A</v>
      </c>
      <c r="X34" s="227"/>
      <c r="Y34" s="9" t="e">
        <f t="shared" si="6"/>
        <v>#N/A</v>
      </c>
      <c r="Z34" s="9">
        <f t="shared" si="14"/>
        <v>0</v>
      </c>
      <c r="AA34" s="9" t="e">
        <f t="shared" si="7"/>
        <v>#N/A</v>
      </c>
      <c r="AB34" s="9" t="e">
        <f t="shared" si="8"/>
        <v>#N/A</v>
      </c>
      <c r="AC34" s="16"/>
      <c r="AD34" s="16"/>
      <c r="AE34" s="9"/>
      <c r="AF34" s="5"/>
      <c r="AG34" s="26"/>
      <c r="AH34" s="25"/>
    </row>
    <row r="35" spans="1:34" s="7" customFormat="1" ht="20.100000000000001" customHeight="1" x14ac:dyDescent="0.25">
      <c r="A35" s="86">
        <f t="shared" si="16"/>
        <v>23</v>
      </c>
      <c r="B35" s="80" t="s">
        <v>344</v>
      </c>
      <c r="C35" s="263" t="s">
        <v>448</v>
      </c>
      <c r="D35" s="5" t="str">
        <f>VLOOKUP(C35,' TH ĐG Trình HĐ'!$E$9:$AE$336,18,0)</f>
        <v>A3</v>
      </c>
      <c r="E35" s="5">
        <f>VLOOKUP($C35,' TH ĐG Trình HĐ'!$E$9:$AE$336,19,0)</f>
        <v>8</v>
      </c>
      <c r="F35" s="9" t="str">
        <f t="shared" si="15"/>
        <v>Không hoàn thành</v>
      </c>
      <c r="G35" s="264"/>
      <c r="H35" s="19"/>
      <c r="I35" s="19" t="e">
        <f>VLOOKUP(H35,Sheet1!$B$2:$C$12,2,TRUE)</f>
        <v>#N/A</v>
      </c>
      <c r="J35" s="5"/>
      <c r="K35" s="19" t="e">
        <f>VLOOKUP(J35,Sheet1!$B$2:$C$12,2,TRUE)</f>
        <v>#N/A</v>
      </c>
      <c r="L35" s="5"/>
      <c r="M35" s="19" t="e">
        <f>VLOOKUP(L35,Sheet1!$B$2:$C$12,2,TRUE)</f>
        <v>#N/A</v>
      </c>
      <c r="N35" s="5"/>
      <c r="O35" s="19" t="e">
        <f>VLOOKUP(N35,Sheet1!$B$2:$C$12,2,TRUE)</f>
        <v>#N/A</v>
      </c>
      <c r="P35" s="5"/>
      <c r="Q35" s="19" t="e">
        <f>VLOOKUP(P35,Sheet1!$B$2:$C$12,2,TRUE)</f>
        <v>#N/A</v>
      </c>
      <c r="R35" s="5" t="e">
        <f t="shared" si="0"/>
        <v>#N/A</v>
      </c>
      <c r="S35" s="226">
        <f t="shared" si="1"/>
        <v>0</v>
      </c>
      <c r="T35" s="9" t="e">
        <f t="shared" si="2"/>
        <v>#N/A</v>
      </c>
      <c r="U35" s="5" t="e">
        <f t="shared" si="3"/>
        <v>#N/A</v>
      </c>
      <c r="V35" s="226">
        <f t="shared" si="4"/>
        <v>0</v>
      </c>
      <c r="W35" s="9" t="e">
        <f t="shared" si="5"/>
        <v>#N/A</v>
      </c>
      <c r="X35" s="227"/>
      <c r="Y35" s="9" t="e">
        <f t="shared" si="6"/>
        <v>#N/A</v>
      </c>
      <c r="Z35" s="9">
        <f t="shared" si="14"/>
        <v>0</v>
      </c>
      <c r="AA35" s="9" t="e">
        <f t="shared" si="7"/>
        <v>#N/A</v>
      </c>
      <c r="AB35" s="19" t="s">
        <v>799</v>
      </c>
      <c r="AC35" s="16"/>
      <c r="AD35" s="16"/>
      <c r="AE35" s="9"/>
      <c r="AF35" s="5"/>
      <c r="AG35" s="119"/>
      <c r="AH35" s="25"/>
    </row>
    <row r="36" spans="1:34" s="7" customFormat="1" ht="20.100000000000001" customHeight="1" x14ac:dyDescent="0.25">
      <c r="A36" s="86">
        <f t="shared" si="16"/>
        <v>24</v>
      </c>
      <c r="B36" s="80" t="s">
        <v>253</v>
      </c>
      <c r="C36" s="263" t="s">
        <v>449</v>
      </c>
      <c r="D36" s="5" t="str">
        <f>VLOOKUP(C36,' TH ĐG Trình HĐ'!$E$9:$AE$336,18,0)</f>
        <v>A3</v>
      </c>
      <c r="E36" s="5">
        <f>VLOOKUP($C36,' TH ĐG Trình HĐ'!$E$9:$AE$336,19,0)</f>
        <v>8</v>
      </c>
      <c r="F36" s="9" t="str">
        <f t="shared" si="15"/>
        <v>Không hoàn thành</v>
      </c>
      <c r="G36" s="265"/>
      <c r="H36" s="19"/>
      <c r="I36" s="19" t="e">
        <f>VLOOKUP(H36,Sheet1!$B$2:$C$12,2,TRUE)</f>
        <v>#N/A</v>
      </c>
      <c r="J36" s="5"/>
      <c r="K36" s="19" t="e">
        <f>VLOOKUP(J36,Sheet1!$B$2:$C$12,2,TRUE)</f>
        <v>#N/A</v>
      </c>
      <c r="L36" s="5"/>
      <c r="M36" s="19" t="e">
        <f>VLOOKUP(L36,Sheet1!$B$2:$C$12,2,TRUE)</f>
        <v>#N/A</v>
      </c>
      <c r="N36" s="5"/>
      <c r="O36" s="19" t="e">
        <f>VLOOKUP(N36,Sheet1!$B$2:$C$12,2,TRUE)</f>
        <v>#N/A</v>
      </c>
      <c r="P36" s="5"/>
      <c r="Q36" s="19" t="e">
        <f>VLOOKUP(P36,Sheet1!$B$2:$C$12,2,TRUE)</f>
        <v>#N/A</v>
      </c>
      <c r="R36" s="5" t="e">
        <f t="shared" si="0"/>
        <v>#N/A</v>
      </c>
      <c r="S36" s="226">
        <f t="shared" si="1"/>
        <v>0</v>
      </c>
      <c r="T36" s="9" t="e">
        <f t="shared" si="2"/>
        <v>#N/A</v>
      </c>
      <c r="U36" s="5"/>
      <c r="V36" s="226"/>
      <c r="W36" s="9"/>
      <c r="X36" s="227" t="s">
        <v>835</v>
      </c>
      <c r="Y36" s="9" t="e">
        <f t="shared" si="6"/>
        <v>#N/A</v>
      </c>
      <c r="Z36" s="9">
        <f t="shared" si="14"/>
        <v>0</v>
      </c>
      <c r="AA36" s="9" t="e">
        <f t="shared" si="7"/>
        <v>#N/A</v>
      </c>
      <c r="AB36" s="19" t="s">
        <v>799</v>
      </c>
      <c r="AC36" s="16"/>
      <c r="AD36" s="16"/>
      <c r="AE36" s="9"/>
      <c r="AF36" s="5"/>
      <c r="AG36" s="121"/>
      <c r="AH36" s="25"/>
    </row>
    <row r="37" spans="1:34" s="7" customFormat="1" ht="20.100000000000001" customHeight="1" x14ac:dyDescent="0.25">
      <c r="A37" s="261" t="s">
        <v>861</v>
      </c>
      <c r="B37" s="262" t="s">
        <v>862</v>
      </c>
      <c r="C37" s="261"/>
      <c r="D37" s="248"/>
      <c r="E37" s="278"/>
      <c r="F37" s="297">
        <f>COUNTA($F$38:$F$42)</f>
        <v>5</v>
      </c>
      <c r="G37" s="283" t="str">
        <f xml:space="preserve"> (COUNTIF($F$38:$F$42, "Hoàn thành xuất sắc nhiệm vụ") &amp; " Xuất sắc") &amp;" + "&amp; (COUNTIF($F$38:$F$42, "Hoàn thành tốt nhiệm vụ") &amp; " Tốt")</f>
        <v>0 Xuất sắc + 0 Tốt</v>
      </c>
      <c r="H37" s="19"/>
      <c r="I37" s="19" t="e">
        <f>VLOOKUP(H37,Sheet1!$B$2:$C$12,2,TRUE)</f>
        <v>#N/A</v>
      </c>
      <c r="J37" s="5"/>
      <c r="K37" s="19" t="e">
        <f>VLOOKUP(J37,Sheet1!$B$2:$C$12,2,TRUE)</f>
        <v>#N/A</v>
      </c>
      <c r="L37" s="5"/>
      <c r="M37" s="19" t="e">
        <f>VLOOKUP(L37,Sheet1!$B$2:$C$12,2,TRUE)</f>
        <v>#N/A</v>
      </c>
      <c r="N37" s="5"/>
      <c r="O37" s="19" t="e">
        <f>VLOOKUP(N37,Sheet1!$B$2:$C$12,2,TRUE)</f>
        <v>#N/A</v>
      </c>
      <c r="P37" s="5"/>
      <c r="Q37" s="19" t="e">
        <f>VLOOKUP(P37,Sheet1!$B$2:$C$12,2,TRUE)</f>
        <v>#N/A</v>
      </c>
      <c r="R37" s="5" t="e">
        <f t="shared" si="0"/>
        <v>#N/A</v>
      </c>
      <c r="S37" s="226">
        <f t="shared" si="1"/>
        <v>0</v>
      </c>
      <c r="T37" s="9" t="e">
        <f t="shared" si="2"/>
        <v>#N/A</v>
      </c>
      <c r="U37" s="5" t="e">
        <f t="shared" si="3"/>
        <v>#N/A</v>
      </c>
      <c r="V37" s="226">
        <f t="shared" si="4"/>
        <v>0</v>
      </c>
      <c r="W37" s="9" t="e">
        <f t="shared" ref="W37:W44" si="17">IF(V37&gt;=3,"Không hoàn thành",IF(AND($U37&gt;=8,$U37&lt;=10,V37=0),"Xuất sắc",IF(AND($U37&gt;=8,$U37&lt;=10,V37=1),"Tốt",IF(AND($U37&gt;=8,$U37&lt;=10,V37=2),"Hoàn thành",IF(AND($U37&gt;6,$U37&lt;8,V37&lt;=1),"Tốt",IF(AND($U37&gt;6,$U37&lt;8,V37=2),"Hoàn thành",IF(AND($U37&gt;=5,$U37&lt;=6,V37&lt;=2),"Hoàn thành",IF(AND($U37&lt;5,V37&gt;3),"Không hoàn thành",""))))))))</f>
        <v>#N/A</v>
      </c>
      <c r="X37" s="227"/>
      <c r="Y37" s="9" t="e">
        <f t="shared" si="6"/>
        <v>#N/A</v>
      </c>
      <c r="Z37" s="9">
        <f t="shared" si="14"/>
        <v>0</v>
      </c>
      <c r="AA37" s="9" t="e">
        <f t="shared" si="7"/>
        <v>#N/A</v>
      </c>
      <c r="AB37" s="9" t="e">
        <f>IF($Z37=1,"Không đạt LĐTT",IF(OR($AA37= "Xuất sắc", $AA37="Tốt"),"Đạt LĐTT","Không đạt LĐTT"))</f>
        <v>#N/A</v>
      </c>
      <c r="AC37" s="5"/>
      <c r="AD37" s="5"/>
      <c r="AE37" s="9"/>
      <c r="AF37" s="5"/>
      <c r="AG37" s="25"/>
      <c r="AH37" s="25"/>
    </row>
    <row r="38" spans="1:34" s="7" customFormat="1" ht="20.100000000000001" customHeight="1" x14ac:dyDescent="0.25">
      <c r="A38" s="86">
        <v>25</v>
      </c>
      <c r="B38" s="80" t="s">
        <v>126</v>
      </c>
      <c r="C38" s="263" t="s">
        <v>454</v>
      </c>
      <c r="D38" s="5" t="str">
        <f>VLOOKUP(C38,' TH ĐG Trình HĐ'!$E$9:$AE$336,18,0)</f>
        <v>A3</v>
      </c>
      <c r="E38" s="5">
        <f>VLOOKUP($C38,' TH ĐG Trình HĐ'!$E$9:$AE$336,19,0)</f>
        <v>8</v>
      </c>
      <c r="F38" s="9" t="str">
        <f t="shared" si="15"/>
        <v>Không hoàn thành</v>
      </c>
      <c r="G38" s="10"/>
      <c r="H38" s="19"/>
      <c r="I38" s="19" t="e">
        <f>VLOOKUP(H38,Sheet1!$B$2:$C$12,2,TRUE)</f>
        <v>#N/A</v>
      </c>
      <c r="J38" s="5"/>
      <c r="K38" s="19" t="e">
        <f>VLOOKUP(J38,Sheet1!$B$2:$C$12,2,TRUE)</f>
        <v>#N/A</v>
      </c>
      <c r="L38" s="5"/>
      <c r="M38" s="19" t="e">
        <f>VLOOKUP(L38,Sheet1!$B$2:$C$12,2,TRUE)</f>
        <v>#N/A</v>
      </c>
      <c r="N38" s="5"/>
      <c r="O38" s="19" t="e">
        <f>VLOOKUP(N38,Sheet1!$B$2:$C$12,2,TRUE)</f>
        <v>#N/A</v>
      </c>
      <c r="P38" s="5"/>
      <c r="Q38" s="19" t="e">
        <f>VLOOKUP(P38,Sheet1!$B$2:$C$12,2,TRUE)</f>
        <v>#N/A</v>
      </c>
      <c r="R38" s="5" t="e">
        <f t="shared" si="0"/>
        <v>#N/A</v>
      </c>
      <c r="S38" s="226">
        <f t="shared" si="1"/>
        <v>0</v>
      </c>
      <c r="T38" s="9" t="e">
        <f t="shared" si="2"/>
        <v>#N/A</v>
      </c>
      <c r="U38" s="5" t="e">
        <f t="shared" si="3"/>
        <v>#N/A</v>
      </c>
      <c r="V38" s="226">
        <f t="shared" si="4"/>
        <v>0</v>
      </c>
      <c r="W38" s="9" t="e">
        <f t="shared" si="17"/>
        <v>#N/A</v>
      </c>
      <c r="X38" s="227"/>
      <c r="Y38" s="9" t="e">
        <f t="shared" si="6"/>
        <v>#N/A</v>
      </c>
      <c r="Z38" s="9">
        <f t="shared" si="14"/>
        <v>0</v>
      </c>
      <c r="AA38" s="9" t="e">
        <f t="shared" si="7"/>
        <v>#N/A</v>
      </c>
      <c r="AB38" s="9" t="e">
        <f>IF($Z38=1,"Không đạt LĐTT",IF(OR($AA38= "Xuất sắc", $AA38="Tốt"),"Đạt LĐTT","Không đạt LĐTT"))</f>
        <v>#N/A</v>
      </c>
      <c r="AC38" s="5"/>
      <c r="AD38" s="5"/>
      <c r="AE38" s="9"/>
      <c r="AF38" s="5"/>
      <c r="AG38" s="25"/>
      <c r="AH38" s="25"/>
    </row>
    <row r="39" spans="1:34" s="7" customFormat="1" ht="20.100000000000001" customHeight="1" x14ac:dyDescent="0.25">
      <c r="A39" s="86">
        <f>A38+1</f>
        <v>26</v>
      </c>
      <c r="B39" s="80" t="s">
        <v>5</v>
      </c>
      <c r="C39" s="263" t="s">
        <v>455</v>
      </c>
      <c r="D39" s="5" t="str">
        <f>VLOOKUP(C39,' TH ĐG Trình HĐ'!$E$9:$AE$336,18,0)</f>
        <v>A3</v>
      </c>
      <c r="E39" s="5">
        <f>VLOOKUP($C39,' TH ĐG Trình HĐ'!$E$9:$AE$336,19,0)</f>
        <v>8</v>
      </c>
      <c r="F39" s="9" t="str">
        <f t="shared" si="15"/>
        <v>Không hoàn thành</v>
      </c>
      <c r="G39" s="10"/>
      <c r="H39" s="19"/>
      <c r="I39" s="19" t="e">
        <f>VLOOKUP(H39,Sheet1!$B$2:$C$12,2,TRUE)</f>
        <v>#N/A</v>
      </c>
      <c r="J39" s="5"/>
      <c r="K39" s="19" t="e">
        <f>VLOOKUP(J39,Sheet1!$B$2:$C$12,2,TRUE)</f>
        <v>#N/A</v>
      </c>
      <c r="L39" s="5"/>
      <c r="M39" s="19" t="e">
        <f>VLOOKUP(L39,Sheet1!$B$2:$C$12,2,TRUE)</f>
        <v>#N/A</v>
      </c>
      <c r="N39" s="5"/>
      <c r="O39" s="19" t="e">
        <f>VLOOKUP(N39,Sheet1!$B$2:$C$12,2,TRUE)</f>
        <v>#N/A</v>
      </c>
      <c r="P39" s="5"/>
      <c r="Q39" s="19" t="e">
        <f>VLOOKUP(P39,Sheet1!$B$2:$C$12,2,TRUE)</f>
        <v>#N/A</v>
      </c>
      <c r="R39" s="5" t="e">
        <f t="shared" si="0"/>
        <v>#N/A</v>
      </c>
      <c r="S39" s="226">
        <f t="shared" si="1"/>
        <v>0</v>
      </c>
      <c r="T39" s="9" t="e">
        <f t="shared" si="2"/>
        <v>#N/A</v>
      </c>
      <c r="U39" s="5" t="e">
        <f t="shared" si="3"/>
        <v>#N/A</v>
      </c>
      <c r="V39" s="226">
        <f t="shared" si="4"/>
        <v>0</v>
      </c>
      <c r="W39" s="9" t="e">
        <f t="shared" si="17"/>
        <v>#N/A</v>
      </c>
      <c r="X39" s="227"/>
      <c r="Y39" s="9" t="e">
        <f t="shared" si="6"/>
        <v>#N/A</v>
      </c>
      <c r="Z39" s="9">
        <f t="shared" si="14"/>
        <v>0</v>
      </c>
      <c r="AA39" s="9" t="e">
        <f t="shared" si="7"/>
        <v>#N/A</v>
      </c>
      <c r="AB39" s="9" t="e">
        <f>IF($Z39=1,"Không đạt LĐTT",IF(OR($AA39= "Xuất sắc", $AA39="Tốt"),"Đạt LĐTT","Không đạt LĐTT"))</f>
        <v>#N/A</v>
      </c>
      <c r="AC39" s="5"/>
      <c r="AD39" s="5"/>
      <c r="AE39" s="9"/>
      <c r="AF39" s="5"/>
      <c r="AG39" s="25"/>
      <c r="AH39" s="25"/>
    </row>
    <row r="40" spans="1:34" s="7" customFormat="1" ht="20.100000000000001" customHeight="1" x14ac:dyDescent="0.25">
      <c r="A40" s="86">
        <f t="shared" ref="A40:A42" si="18">A39+1</f>
        <v>27</v>
      </c>
      <c r="B40" s="80" t="s">
        <v>212</v>
      </c>
      <c r="C40" s="263" t="s">
        <v>452</v>
      </c>
      <c r="D40" s="5" t="str">
        <f>VLOOKUP(C40,' TH ĐG Trình HĐ'!$E$9:$AE$336,18,0)</f>
        <v>A3</v>
      </c>
      <c r="E40" s="5">
        <f>VLOOKUP($C40,' TH ĐG Trình HĐ'!$E$9:$AE$336,19,0)</f>
        <v>8</v>
      </c>
      <c r="F40" s="9" t="str">
        <f t="shared" si="15"/>
        <v>Không hoàn thành</v>
      </c>
      <c r="G40" s="264"/>
      <c r="H40" s="17"/>
      <c r="I40" s="19">
        <v>7</v>
      </c>
      <c r="J40" s="5"/>
      <c r="K40" s="19">
        <v>7</v>
      </c>
      <c r="L40" s="5"/>
      <c r="M40" s="19">
        <v>7</v>
      </c>
      <c r="N40" s="5"/>
      <c r="O40" s="19" t="e">
        <f>VLOOKUP(N40,Sheet1!$B$2:$C$12,2,TRUE)</f>
        <v>#N/A</v>
      </c>
      <c r="P40" s="5"/>
      <c r="Q40" s="19" t="e">
        <f>VLOOKUP(P40,Sheet1!$B$2:$C$12,2,TRUE)</f>
        <v>#N/A</v>
      </c>
      <c r="R40" s="5" t="e">
        <f t="shared" si="0"/>
        <v>#N/A</v>
      </c>
      <c r="S40" s="226">
        <f t="shared" si="1"/>
        <v>0</v>
      </c>
      <c r="T40" s="9" t="e">
        <f t="shared" si="2"/>
        <v>#N/A</v>
      </c>
      <c r="U40" s="5" t="e">
        <f t="shared" si="3"/>
        <v>#N/A</v>
      </c>
      <c r="V40" s="226">
        <f t="shared" si="4"/>
        <v>0</v>
      </c>
      <c r="W40" s="9" t="e">
        <f t="shared" si="17"/>
        <v>#N/A</v>
      </c>
      <c r="X40" s="227" t="s">
        <v>834</v>
      </c>
      <c r="Y40" s="9" t="e">
        <f t="shared" si="6"/>
        <v>#N/A</v>
      </c>
      <c r="Z40" s="9">
        <f t="shared" si="14"/>
        <v>0</v>
      </c>
      <c r="AA40" s="9" t="e">
        <f t="shared" si="7"/>
        <v>#N/A</v>
      </c>
      <c r="AB40" s="9" t="s">
        <v>801</v>
      </c>
      <c r="AC40" s="5"/>
      <c r="AD40" s="5"/>
      <c r="AE40" s="9"/>
      <c r="AF40" s="5"/>
      <c r="AG40" s="119"/>
      <c r="AH40" s="26"/>
    </row>
    <row r="41" spans="1:34" s="7" customFormat="1" ht="20.100000000000001" customHeight="1" x14ac:dyDescent="0.25">
      <c r="A41" s="86">
        <f t="shared" si="18"/>
        <v>28</v>
      </c>
      <c r="B41" s="80" t="s">
        <v>272</v>
      </c>
      <c r="C41" s="263" t="s">
        <v>453</v>
      </c>
      <c r="D41" s="19" t="str">
        <f>VLOOKUP(C41,' TH ĐG Trình HĐ'!$E$9:$AE$336,18,0)</f>
        <v>A2</v>
      </c>
      <c r="E41" s="19">
        <f>VLOOKUP($C41,' TH ĐG Trình HĐ'!$E$9:$AE$336,19,0)</f>
        <v>9</v>
      </c>
      <c r="F41" s="17" t="str">
        <f t="shared" si="15"/>
        <v>Không hoàn thành</v>
      </c>
      <c r="G41" s="10"/>
      <c r="H41" s="17"/>
      <c r="I41" s="19" t="e">
        <f>VLOOKUP(H41,Sheet1!$B$2:$C$12,2,TRUE)</f>
        <v>#N/A</v>
      </c>
      <c r="J41" s="5"/>
      <c r="K41" s="19" t="e">
        <f>VLOOKUP(J41,Sheet1!$B$2:$C$12,2,TRUE)</f>
        <v>#N/A</v>
      </c>
      <c r="L41" s="5"/>
      <c r="M41" s="19" t="e">
        <f>VLOOKUP(L41,Sheet1!$B$2:$C$12,2,TRUE)</f>
        <v>#N/A</v>
      </c>
      <c r="N41" s="5"/>
      <c r="O41" s="19" t="e">
        <f>VLOOKUP(N41,Sheet1!$B$2:$C$12,2,TRUE)</f>
        <v>#N/A</v>
      </c>
      <c r="P41" s="5"/>
      <c r="Q41" s="19" t="e">
        <f>VLOOKUP(P41,Sheet1!$B$2:$C$12,2,TRUE)</f>
        <v>#N/A</v>
      </c>
      <c r="R41" s="5" t="e">
        <f t="shared" si="0"/>
        <v>#N/A</v>
      </c>
      <c r="S41" s="226">
        <f t="shared" si="1"/>
        <v>0</v>
      </c>
      <c r="T41" s="9" t="e">
        <f t="shared" si="2"/>
        <v>#N/A</v>
      </c>
      <c r="U41" s="5" t="e">
        <f t="shared" si="3"/>
        <v>#N/A</v>
      </c>
      <c r="V41" s="226">
        <f t="shared" si="4"/>
        <v>0</v>
      </c>
      <c r="W41" s="9" t="e">
        <f t="shared" si="17"/>
        <v>#N/A</v>
      </c>
      <c r="X41" s="227"/>
      <c r="Y41" s="9" t="e">
        <f t="shared" si="6"/>
        <v>#N/A</v>
      </c>
      <c r="Z41" s="9">
        <f t="shared" si="14"/>
        <v>0</v>
      </c>
      <c r="AA41" s="9" t="e">
        <f t="shared" si="7"/>
        <v>#N/A</v>
      </c>
      <c r="AB41" s="9" t="e">
        <f>IF($Z41=1,"Không đạt LĐTT",IF(OR($AA41= "Xuất sắc", $AA41="Tốt"),"Đạt LĐTT","Không đạt LĐTT"))</f>
        <v>#N/A</v>
      </c>
      <c r="AC41" s="5"/>
      <c r="AD41" s="5"/>
      <c r="AE41" s="9"/>
      <c r="AF41" s="5"/>
      <c r="AG41" s="25"/>
      <c r="AH41" s="25"/>
    </row>
    <row r="42" spans="1:34" s="7" customFormat="1" ht="30.75" customHeight="1" x14ac:dyDescent="0.25">
      <c r="A42" s="86">
        <f t="shared" si="18"/>
        <v>29</v>
      </c>
      <c r="B42" s="260" t="s">
        <v>1013</v>
      </c>
      <c r="C42" s="17" t="s">
        <v>1014</v>
      </c>
      <c r="D42" s="19" t="e">
        <f>VLOOKUP(C42,' TH ĐG Trình HĐ'!$E$9:$AE$336,18,0)</f>
        <v>#N/A</v>
      </c>
      <c r="E42" s="19" t="e">
        <f>VLOOKUP($C42,' TH ĐG Trình HĐ'!$E$9:$AE$336,19,0)</f>
        <v>#N/A</v>
      </c>
      <c r="F42" s="17" t="e">
        <f t="shared" si="15"/>
        <v>#N/A</v>
      </c>
      <c r="G42" s="446" t="s">
        <v>1079</v>
      </c>
      <c r="H42" s="17"/>
      <c r="I42" s="19"/>
      <c r="J42" s="5"/>
      <c r="K42" s="19"/>
      <c r="L42" s="5"/>
      <c r="M42" s="19"/>
      <c r="N42" s="5"/>
      <c r="O42" s="19"/>
      <c r="P42" s="5"/>
      <c r="Q42" s="19"/>
      <c r="R42" s="5"/>
      <c r="S42" s="226"/>
      <c r="T42" s="9"/>
      <c r="U42" s="5"/>
      <c r="V42" s="226"/>
      <c r="W42" s="9"/>
      <c r="X42" s="227"/>
      <c r="Y42" s="9"/>
      <c r="Z42" s="9"/>
      <c r="AA42" s="9"/>
      <c r="AB42" s="9"/>
      <c r="AC42" s="5"/>
      <c r="AD42" s="5"/>
      <c r="AE42" s="9"/>
      <c r="AF42" s="5"/>
      <c r="AG42" s="25"/>
      <c r="AH42" s="25"/>
    </row>
    <row r="43" spans="1:34" s="7" customFormat="1" ht="22.5" customHeight="1" x14ac:dyDescent="0.25">
      <c r="A43" s="279" t="s">
        <v>898</v>
      </c>
      <c r="B43" s="282" t="s">
        <v>899</v>
      </c>
      <c r="C43" s="144"/>
      <c r="D43" s="144"/>
      <c r="E43" s="280"/>
      <c r="F43" s="66">
        <f>F44+F56</f>
        <v>26</v>
      </c>
      <c r="G43" s="281" t="str">
        <f xml:space="preserve"> (COUNTIF($F$45:$F$71, "Hoàn thành xuất sắc nhiệm vụ") &amp; " Xuất sắc") &amp;" + "&amp; (COUNTIF($F$45:$F$71, "Hoàn thành tốt nhiệm vụ") &amp; " Tốt")</f>
        <v>0 Xuất sắc + 0 Tốt</v>
      </c>
      <c r="H43" s="224"/>
      <c r="I43" s="8"/>
      <c r="J43" s="224"/>
      <c r="K43" s="8"/>
      <c r="L43" s="224"/>
      <c r="M43" s="8"/>
      <c r="N43" s="224"/>
      <c r="O43" s="8"/>
      <c r="P43" s="224"/>
      <c r="Q43" s="8"/>
      <c r="R43" s="224"/>
      <c r="S43" s="277"/>
      <c r="T43" s="224"/>
      <c r="U43" s="224"/>
      <c r="V43" s="277"/>
      <c r="W43" s="224"/>
      <c r="X43" s="225"/>
      <c r="Y43" s="8"/>
      <c r="Z43" s="224"/>
      <c r="AA43" s="8"/>
      <c r="AB43" s="224"/>
      <c r="AC43" s="8"/>
      <c r="AD43" s="224"/>
      <c r="AE43" s="8"/>
      <c r="AF43" s="224"/>
      <c r="AG43" s="43"/>
      <c r="AH43" s="43"/>
    </row>
    <row r="44" spans="1:34" s="7" customFormat="1" ht="24.95" customHeight="1" x14ac:dyDescent="0.25">
      <c r="A44" s="261" t="s">
        <v>859</v>
      </c>
      <c r="B44" s="262" t="s">
        <v>863</v>
      </c>
      <c r="C44" s="261"/>
      <c r="D44" s="248"/>
      <c r="E44" s="278"/>
      <c r="F44" s="297">
        <f>COUNTA($F$45:$F$55)</f>
        <v>11</v>
      </c>
      <c r="G44" s="283" t="str">
        <f xml:space="preserve"> (COUNTIF($F$45:$F$55, "Hoàn thành xuất sắc nhiệm vụ") &amp; " Xuất sắc")</f>
        <v>0 Xuất sắc</v>
      </c>
      <c r="H44" s="19"/>
      <c r="I44" s="19" t="e">
        <f>VLOOKUP(H44,Sheet1!$B$2:$C$12,2,TRUE)</f>
        <v>#N/A</v>
      </c>
      <c r="J44" s="5"/>
      <c r="K44" s="19" t="e">
        <f>VLOOKUP(J44,Sheet1!$B$2:$C$12,2,TRUE)</f>
        <v>#N/A</v>
      </c>
      <c r="L44" s="5"/>
      <c r="M44" s="19" t="e">
        <f>VLOOKUP(L44,Sheet1!$B$2:$C$12,2,TRUE)</f>
        <v>#N/A</v>
      </c>
      <c r="N44" s="5"/>
      <c r="O44" s="19" t="e">
        <f>VLOOKUP(N44,Sheet1!$B$2:$C$12,2,TRUE)</f>
        <v>#N/A</v>
      </c>
      <c r="P44" s="5"/>
      <c r="Q44" s="19" t="e">
        <f>VLOOKUP(P44,Sheet1!$B$2:$C$12,2,TRUE)</f>
        <v>#N/A</v>
      </c>
      <c r="R44" s="5" t="e">
        <f t="shared" si="0"/>
        <v>#N/A</v>
      </c>
      <c r="S44" s="226">
        <f t="shared" si="1"/>
        <v>0</v>
      </c>
      <c r="T44" s="9" t="e">
        <f t="shared" si="2"/>
        <v>#N/A</v>
      </c>
      <c r="U44" s="5" t="e">
        <f t="shared" si="3"/>
        <v>#N/A</v>
      </c>
      <c r="V44" s="226">
        <f t="shared" si="4"/>
        <v>0</v>
      </c>
      <c r="W44" s="9" t="e">
        <f t="shared" si="17"/>
        <v>#N/A</v>
      </c>
      <c r="X44" s="227"/>
      <c r="Y44" s="9" t="e">
        <f t="shared" si="6"/>
        <v>#N/A</v>
      </c>
      <c r="Z44" s="9">
        <f t="shared" ref="Z44:Z71" si="19">COUNTIF(D44:O44,"D")*1</f>
        <v>0</v>
      </c>
      <c r="AA44" s="9" t="e">
        <f t="shared" si="7"/>
        <v>#N/A</v>
      </c>
      <c r="AB44" s="9" t="e">
        <f>IF($Z44=1,"Không đạt LĐTT",IF(OR($AA44= "Xuất sắc", $AA44="Tốt"),"Đạt LĐTT","Không đạt LĐTT"))</f>
        <v>#N/A</v>
      </c>
      <c r="AC44" s="5"/>
      <c r="AD44" s="5"/>
      <c r="AE44" s="9"/>
      <c r="AF44" s="5"/>
      <c r="AG44" s="25"/>
      <c r="AH44" s="25"/>
    </row>
    <row r="45" spans="1:34" s="7" customFormat="1" ht="20.100000000000001" customHeight="1" x14ac:dyDescent="0.25">
      <c r="A45" s="86">
        <v>30</v>
      </c>
      <c r="B45" s="77" t="s">
        <v>65</v>
      </c>
      <c r="C45" s="86" t="s">
        <v>724</v>
      </c>
      <c r="D45" s="5" t="str">
        <f>VLOOKUP(C45,' TH ĐG Trình HĐ'!$E$9:$AE$336,18,0)</f>
        <v>A1</v>
      </c>
      <c r="E45" s="5">
        <f>VLOOKUP($C45,' TH ĐG Trình HĐ'!$E$9:$AE$336,19,0)</f>
        <v>10</v>
      </c>
      <c r="F45" s="9" t="str">
        <f t="shared" ref="F45:F71" si="20">IF(E45&gt;=3,"Không hoàn thành",IF(AND($D45&gt;=8,$D45&lt;=10,E45=0),"Hoàn thành xuất sắc nhiệm vụ",IF(AND($D45&gt;=8,$D45&lt;=10,E45=1),"Hoàn thành tốt nhiệm vụ",IF(AND($D45&gt;=8,$D45&lt;=10,E45=2),"Hoàn thành nhiệm vụ",IF(AND($D45&gt;6,$D45&lt;8,E45&lt;=1),"Hoàn thành tốt nhiệm vụ",IF(AND($D45&gt;6,$D45&lt;8,E45=2),"Hoàn thành nhiệm vụ",IF(AND($D45&gt;=5,$D45&lt;=6,E45&lt;=2),"Hoàn thành",IF(AND($D45&lt;5,E45&gt;3),"Không hoàn thành",""))))))))</f>
        <v>Không hoàn thành</v>
      </c>
      <c r="G45" s="264"/>
      <c r="H45" s="17"/>
      <c r="I45" s="19"/>
      <c r="J45" s="5"/>
      <c r="K45" s="19"/>
      <c r="L45" s="5"/>
      <c r="M45" s="19" t="e">
        <f>VLOOKUP(L45,Sheet1!$B$2:$C$12,2,TRUE)</f>
        <v>#N/A</v>
      </c>
      <c r="N45" s="5"/>
      <c r="O45" s="19" t="e">
        <f>VLOOKUP(N45,Sheet1!$B$2:$C$12,2,TRUE)</f>
        <v>#N/A</v>
      </c>
      <c r="P45" s="5"/>
      <c r="Q45" s="19" t="e">
        <f>VLOOKUP(P45,Sheet1!$B$2:$C$12,2,TRUE)</f>
        <v>#N/A</v>
      </c>
      <c r="R45" s="5" t="e">
        <f t="shared" si="0"/>
        <v>#N/A</v>
      </c>
      <c r="S45" s="226"/>
      <c r="T45" s="9" t="s">
        <v>802</v>
      </c>
      <c r="U45" s="5"/>
      <c r="V45" s="226"/>
      <c r="W45" s="9"/>
      <c r="X45" s="227" t="s">
        <v>836</v>
      </c>
      <c r="Y45" s="9" t="e">
        <f t="shared" si="6"/>
        <v>#N/A</v>
      </c>
      <c r="Z45" s="9">
        <f t="shared" si="19"/>
        <v>0</v>
      </c>
      <c r="AA45" s="9" t="e">
        <f t="shared" si="7"/>
        <v>#N/A</v>
      </c>
      <c r="AB45" s="19" t="s">
        <v>799</v>
      </c>
      <c r="AC45" s="16"/>
      <c r="AD45" s="16"/>
      <c r="AE45" s="9"/>
      <c r="AF45" s="5"/>
      <c r="AG45" s="119"/>
      <c r="AH45" s="25"/>
    </row>
    <row r="46" spans="1:34" s="7" customFormat="1" ht="20.100000000000001" customHeight="1" x14ac:dyDescent="0.25">
      <c r="A46" s="86">
        <f>A45+1</f>
        <v>31</v>
      </c>
      <c r="B46" s="260" t="s">
        <v>32</v>
      </c>
      <c r="C46" s="17" t="s">
        <v>417</v>
      </c>
      <c r="D46" s="5" t="str">
        <f>VLOOKUP(C46,' TH ĐG Trình HĐ'!$E$9:$AE$336,18,0)</f>
        <v>A1</v>
      </c>
      <c r="E46" s="5">
        <f>VLOOKUP($C46,' TH ĐG Trình HĐ'!$E$9:$AE$336,19,0)</f>
        <v>10</v>
      </c>
      <c r="F46" s="9" t="str">
        <f t="shared" si="20"/>
        <v>Không hoàn thành</v>
      </c>
      <c r="G46" s="10"/>
      <c r="H46" s="17"/>
      <c r="I46" s="19" t="e">
        <f>VLOOKUP(H46,Sheet1!$B$2:$C$12,2,TRUE)</f>
        <v>#N/A</v>
      </c>
      <c r="J46" s="5"/>
      <c r="K46" s="19" t="e">
        <f>VLOOKUP(J46,Sheet1!$B$2:$C$12,2,TRUE)</f>
        <v>#N/A</v>
      </c>
      <c r="L46" s="5"/>
      <c r="M46" s="19" t="e">
        <f>VLOOKUP(L46,Sheet1!$B$2:$C$12,2,TRUE)</f>
        <v>#N/A</v>
      </c>
      <c r="N46" s="5"/>
      <c r="O46" s="19" t="e">
        <f>VLOOKUP(N46,Sheet1!$B$2:$C$12,2,TRUE)</f>
        <v>#N/A</v>
      </c>
      <c r="P46" s="5"/>
      <c r="Q46" s="19" t="e">
        <f>VLOOKUP(P46,Sheet1!$B$2:$C$12,2,TRUE)</f>
        <v>#N/A</v>
      </c>
      <c r="R46" s="5" t="e">
        <f t="shared" si="0"/>
        <v>#N/A</v>
      </c>
      <c r="S46" s="226">
        <f t="shared" ref="S46:S116" si="21">COUNTIF(H46:P46,"C*")*1+COUNTIF(H46:P46,"D")*2+COUNTIF(H46:P46,"E")*3</f>
        <v>0</v>
      </c>
      <c r="T46" s="9" t="e">
        <f t="shared" ref="T46:T116" si="22">IF(S46&gt;=3,"Không hoàn thành",IF(AND($R46&gt;=8,$R46&lt;=10,S46=0),"Xuất sắc",IF(AND($R46&gt;=8,$R46&lt;=10,S46=1),"Tốt",IF(AND($R46&gt;=8,$R46&lt;=10,S46=2),"Hoàn thành",IF(AND($R46&gt;6,$R46&lt;8,S46&lt;=1),"Tốt",IF(AND($R46&gt;6,$R46&lt;8,S46=2),"Hoàn thành",IF(AND($R46&gt;=5,$R46&lt;=6,S46&lt;=2),"Hoàn thành",IF(AND($R46&lt;5,S46&gt;3),"Không hoàn thành",""))))))))</f>
        <v>#N/A</v>
      </c>
      <c r="U46" s="5" t="e">
        <f t="shared" si="3"/>
        <v>#N/A</v>
      </c>
      <c r="V46" s="226">
        <f t="shared" si="4"/>
        <v>0</v>
      </c>
      <c r="W46" s="9" t="e">
        <f t="shared" ref="W46:W116" si="23">IF(V46&gt;=3,"Không hoàn thành",IF(AND($U46&gt;=8,$U46&lt;=10,V46=0),"Xuất sắc",IF(AND($U46&gt;=8,$U46&lt;=10,V46=1),"Tốt",IF(AND($U46&gt;=8,$U46&lt;=10,V46=2),"Hoàn thành",IF(AND($U46&gt;6,$U46&lt;8,V46&lt;=1),"Tốt",IF(AND($U46&gt;6,$U46&lt;8,V46=2),"Hoàn thành",IF(AND($U46&gt;=5,$U46&lt;=6,V46&lt;=2),"Hoàn thành",IF(AND($U46&lt;5,V46&gt;3),"Không hoàn thành",""))))))))</f>
        <v>#N/A</v>
      </c>
      <c r="X46" s="227"/>
      <c r="Y46" s="9" t="e">
        <f t="shared" si="6"/>
        <v>#N/A</v>
      </c>
      <c r="Z46" s="9">
        <f t="shared" si="19"/>
        <v>0</v>
      </c>
      <c r="AA46" s="9" t="e">
        <f t="shared" si="7"/>
        <v>#N/A</v>
      </c>
      <c r="AB46" s="9" t="e">
        <f t="shared" ref="AB46:AB75" si="24">IF($Z46=1,"Không đạt LĐTT",IF(OR($AA46= "Xuất sắc", $AA46="Tốt"),"Đạt LĐTT","Không đạt LĐTT"))</f>
        <v>#N/A</v>
      </c>
      <c r="AC46" s="16"/>
      <c r="AD46" s="16"/>
      <c r="AE46" s="9"/>
      <c r="AF46" s="5"/>
      <c r="AG46" s="25"/>
      <c r="AH46" s="25"/>
    </row>
    <row r="47" spans="1:34" s="46" customFormat="1" ht="20.100000000000001" customHeight="1" x14ac:dyDescent="0.25">
      <c r="A47" s="86">
        <f t="shared" ref="A47:A54" si="25">A46+1</f>
        <v>32</v>
      </c>
      <c r="B47" s="260" t="s">
        <v>57</v>
      </c>
      <c r="C47" s="117" t="s">
        <v>612</v>
      </c>
      <c r="D47" s="5" t="str">
        <f>VLOOKUP(C47,' TH ĐG Trình HĐ'!$E$9:$AE$336,18,0)</f>
        <v>A1</v>
      </c>
      <c r="E47" s="5">
        <f>VLOOKUP($C47,' TH ĐG Trình HĐ'!$E$9:$AE$336,19,0)</f>
        <v>10</v>
      </c>
      <c r="F47" s="9" t="str">
        <f t="shared" si="20"/>
        <v>Không hoàn thành</v>
      </c>
      <c r="G47" s="10"/>
      <c r="H47" s="17"/>
      <c r="I47" s="19" t="e">
        <f>VLOOKUP(H47,Sheet1!$B$2:$C$12,2,TRUE)</f>
        <v>#N/A</v>
      </c>
      <c r="J47" s="5"/>
      <c r="K47" s="19" t="e">
        <f>VLOOKUP(J47,Sheet1!$B$2:$C$12,2,TRUE)</f>
        <v>#N/A</v>
      </c>
      <c r="L47" s="5"/>
      <c r="M47" s="19" t="e">
        <f>VLOOKUP(L47,Sheet1!$B$2:$C$12,2,TRUE)</f>
        <v>#N/A</v>
      </c>
      <c r="N47" s="5"/>
      <c r="O47" s="19" t="e">
        <f>VLOOKUP(N47,Sheet1!$B$2:$C$12,2,TRUE)</f>
        <v>#N/A</v>
      </c>
      <c r="P47" s="5"/>
      <c r="Q47" s="19" t="e">
        <f>VLOOKUP(P47,Sheet1!$B$2:$C$12,2,TRUE)</f>
        <v>#N/A</v>
      </c>
      <c r="R47" s="5" t="e">
        <f t="shared" si="0"/>
        <v>#N/A</v>
      </c>
      <c r="S47" s="226">
        <f t="shared" si="21"/>
        <v>0</v>
      </c>
      <c r="T47" s="9" t="e">
        <f t="shared" si="22"/>
        <v>#N/A</v>
      </c>
      <c r="U47" s="5" t="e">
        <f t="shared" si="3"/>
        <v>#N/A</v>
      </c>
      <c r="V47" s="226">
        <f t="shared" si="4"/>
        <v>0</v>
      </c>
      <c r="W47" s="9" t="e">
        <f t="shared" si="23"/>
        <v>#N/A</v>
      </c>
      <c r="X47" s="227"/>
      <c r="Y47" s="9" t="e">
        <f t="shared" si="6"/>
        <v>#N/A</v>
      </c>
      <c r="Z47" s="9">
        <f t="shared" si="19"/>
        <v>0</v>
      </c>
      <c r="AA47" s="9" t="e">
        <f t="shared" si="7"/>
        <v>#N/A</v>
      </c>
      <c r="AB47" s="9" t="e">
        <f t="shared" si="24"/>
        <v>#N/A</v>
      </c>
      <c r="AC47" s="5"/>
      <c r="AD47" s="5"/>
      <c r="AE47" s="9"/>
      <c r="AF47" s="5"/>
      <c r="AG47" s="25"/>
      <c r="AH47" s="25"/>
    </row>
    <row r="48" spans="1:34" s="46" customFormat="1" ht="20.100000000000001" customHeight="1" x14ac:dyDescent="0.25">
      <c r="A48" s="86">
        <f t="shared" si="25"/>
        <v>33</v>
      </c>
      <c r="B48" s="260" t="s">
        <v>21</v>
      </c>
      <c r="C48" s="86" t="s">
        <v>411</v>
      </c>
      <c r="D48" s="5" t="str">
        <f>VLOOKUP(C48,' TH ĐG Trình HĐ'!$E$9:$AE$336,18,0)</f>
        <v>A2</v>
      </c>
      <c r="E48" s="5">
        <f>VLOOKUP($C48,' TH ĐG Trình HĐ'!$E$9:$AE$336,19,0)</f>
        <v>9</v>
      </c>
      <c r="F48" s="9" t="str">
        <f t="shared" si="20"/>
        <v>Không hoàn thành</v>
      </c>
      <c r="G48" s="10"/>
      <c r="H48" s="17"/>
      <c r="I48" s="19" t="e">
        <f>VLOOKUP(H48,Sheet1!$B$2:$C$12,2,TRUE)</f>
        <v>#N/A</v>
      </c>
      <c r="J48" s="5"/>
      <c r="K48" s="19" t="e">
        <f>VLOOKUP(J48,Sheet1!$B$2:$C$12,2,TRUE)</f>
        <v>#N/A</v>
      </c>
      <c r="L48" s="5"/>
      <c r="M48" s="19" t="e">
        <f>VLOOKUP(L48,Sheet1!$B$2:$C$12,2,TRUE)</f>
        <v>#N/A</v>
      </c>
      <c r="N48" s="5"/>
      <c r="O48" s="19" t="e">
        <f>VLOOKUP(N48,Sheet1!$B$2:$C$12,2,TRUE)</f>
        <v>#N/A</v>
      </c>
      <c r="P48" s="5"/>
      <c r="Q48" s="19" t="e">
        <f>VLOOKUP(P48,Sheet1!$B$2:$C$12,2,TRUE)</f>
        <v>#N/A</v>
      </c>
      <c r="R48" s="5" t="e">
        <f t="shared" si="0"/>
        <v>#N/A</v>
      </c>
      <c r="S48" s="226">
        <f t="shared" si="21"/>
        <v>0</v>
      </c>
      <c r="T48" s="9" t="e">
        <f t="shared" si="22"/>
        <v>#N/A</v>
      </c>
      <c r="U48" s="5" t="e">
        <f t="shared" si="3"/>
        <v>#N/A</v>
      </c>
      <c r="V48" s="226">
        <f t="shared" si="4"/>
        <v>0</v>
      </c>
      <c r="W48" s="9" t="e">
        <f t="shared" si="23"/>
        <v>#N/A</v>
      </c>
      <c r="X48" s="227"/>
      <c r="Y48" s="9" t="e">
        <f t="shared" si="6"/>
        <v>#N/A</v>
      </c>
      <c r="Z48" s="9">
        <f t="shared" si="19"/>
        <v>0</v>
      </c>
      <c r="AA48" s="9" t="e">
        <f t="shared" si="7"/>
        <v>#N/A</v>
      </c>
      <c r="AB48" s="9" t="e">
        <f t="shared" si="24"/>
        <v>#N/A</v>
      </c>
      <c r="AC48" s="5"/>
      <c r="AD48" s="5"/>
      <c r="AE48" s="9"/>
      <c r="AF48" s="5"/>
      <c r="AG48" s="25"/>
      <c r="AH48" s="25"/>
    </row>
    <row r="49" spans="1:34" s="7" customFormat="1" ht="20.100000000000001" customHeight="1" x14ac:dyDescent="0.25">
      <c r="A49" s="86">
        <f t="shared" si="25"/>
        <v>34</v>
      </c>
      <c r="B49" s="260" t="s">
        <v>361</v>
      </c>
      <c r="C49" s="86" t="s">
        <v>412</v>
      </c>
      <c r="D49" s="5" t="str">
        <f>VLOOKUP(C49,' TH ĐG Trình HĐ'!$E$9:$AE$336,18,0)</f>
        <v>A1</v>
      </c>
      <c r="E49" s="5">
        <f>VLOOKUP($C49,' TH ĐG Trình HĐ'!$E$9:$AE$336,19,0)</f>
        <v>10</v>
      </c>
      <c r="F49" s="9" t="str">
        <f t="shared" si="20"/>
        <v>Không hoàn thành</v>
      </c>
      <c r="G49" s="10"/>
      <c r="H49" s="17"/>
      <c r="I49" s="19" t="e">
        <f>VLOOKUP(H49,Sheet1!$B$2:$C$12,2,TRUE)</f>
        <v>#N/A</v>
      </c>
      <c r="J49" s="5"/>
      <c r="K49" s="19" t="e">
        <f>VLOOKUP(J49,Sheet1!$B$2:$C$12,2,TRUE)</f>
        <v>#N/A</v>
      </c>
      <c r="L49" s="5"/>
      <c r="M49" s="19" t="e">
        <f>VLOOKUP(L49,Sheet1!$B$2:$C$12,2,TRUE)</f>
        <v>#N/A</v>
      </c>
      <c r="N49" s="5"/>
      <c r="O49" s="19" t="e">
        <f>VLOOKUP(N49,Sheet1!$B$2:$C$12,2,TRUE)</f>
        <v>#N/A</v>
      </c>
      <c r="P49" s="5"/>
      <c r="Q49" s="19" t="e">
        <f>VLOOKUP(P49,Sheet1!$B$2:$C$12,2,TRUE)</f>
        <v>#N/A</v>
      </c>
      <c r="R49" s="5" t="e">
        <f>ROUND(AVERAGE(I49,K49,M49,O49),2)</f>
        <v>#N/A</v>
      </c>
      <c r="S49" s="226">
        <f t="shared" si="21"/>
        <v>0</v>
      </c>
      <c r="T49" s="9" t="e">
        <f t="shared" si="22"/>
        <v>#N/A</v>
      </c>
      <c r="U49" s="5" t="e">
        <f t="shared" si="3"/>
        <v>#N/A</v>
      </c>
      <c r="V49" s="226">
        <f t="shared" si="4"/>
        <v>0</v>
      </c>
      <c r="W49" s="9" t="e">
        <f t="shared" si="23"/>
        <v>#N/A</v>
      </c>
      <c r="X49" s="227"/>
      <c r="Y49" s="9" t="e">
        <f t="shared" si="6"/>
        <v>#N/A</v>
      </c>
      <c r="Z49" s="9">
        <f t="shared" si="19"/>
        <v>0</v>
      </c>
      <c r="AA49" s="9" t="e">
        <f t="shared" si="7"/>
        <v>#N/A</v>
      </c>
      <c r="AB49" s="9" t="e">
        <f t="shared" si="24"/>
        <v>#N/A</v>
      </c>
      <c r="AC49" s="5"/>
      <c r="AD49" s="5"/>
      <c r="AE49" s="9"/>
      <c r="AF49" s="5"/>
      <c r="AG49" s="25"/>
      <c r="AH49" s="25"/>
    </row>
    <row r="50" spans="1:34" s="46" customFormat="1" ht="20.100000000000001" customHeight="1" x14ac:dyDescent="0.25">
      <c r="A50" s="86">
        <f t="shared" si="25"/>
        <v>35</v>
      </c>
      <c r="B50" s="260" t="s">
        <v>22</v>
      </c>
      <c r="C50" s="86" t="s">
        <v>413</v>
      </c>
      <c r="D50" s="5" t="str">
        <f>VLOOKUP(C50,' TH ĐG Trình HĐ'!$E$9:$AE$336,18,0)</f>
        <v>A3</v>
      </c>
      <c r="E50" s="5">
        <f>VLOOKUP($C50,' TH ĐG Trình HĐ'!$E$9:$AE$336,19,0)</f>
        <v>8</v>
      </c>
      <c r="F50" s="9" t="str">
        <f t="shared" si="20"/>
        <v>Không hoàn thành</v>
      </c>
      <c r="G50" s="10"/>
      <c r="H50" s="17"/>
      <c r="I50" s="19" t="e">
        <f>VLOOKUP(H50,Sheet1!$B$2:$C$12,2,TRUE)</f>
        <v>#N/A</v>
      </c>
      <c r="J50" s="5"/>
      <c r="K50" s="19" t="e">
        <f>VLOOKUP(J50,Sheet1!$B$2:$C$12,2,TRUE)</f>
        <v>#N/A</v>
      </c>
      <c r="L50" s="5"/>
      <c r="M50" s="19" t="e">
        <f>VLOOKUP(L50,Sheet1!$B$2:$C$12,2,TRUE)</f>
        <v>#N/A</v>
      </c>
      <c r="N50" s="5"/>
      <c r="O50" s="19" t="e">
        <f>VLOOKUP(N50,Sheet1!$B$2:$C$12,2,TRUE)</f>
        <v>#N/A</v>
      </c>
      <c r="P50" s="5"/>
      <c r="Q50" s="19" t="e">
        <f>VLOOKUP(P50,Sheet1!$B$2:$C$12,2,TRUE)</f>
        <v>#N/A</v>
      </c>
      <c r="R50" s="5" t="e">
        <f t="shared" si="0"/>
        <v>#N/A</v>
      </c>
      <c r="S50" s="226">
        <f t="shared" si="21"/>
        <v>0</v>
      </c>
      <c r="T50" s="9" t="e">
        <f t="shared" si="22"/>
        <v>#N/A</v>
      </c>
      <c r="U50" s="5" t="e">
        <f t="shared" si="3"/>
        <v>#N/A</v>
      </c>
      <c r="V50" s="226">
        <f t="shared" si="4"/>
        <v>0</v>
      </c>
      <c r="W50" s="9" t="e">
        <f t="shared" si="23"/>
        <v>#N/A</v>
      </c>
      <c r="X50" s="227"/>
      <c r="Y50" s="9" t="e">
        <f t="shared" si="6"/>
        <v>#N/A</v>
      </c>
      <c r="Z50" s="9">
        <f t="shared" si="19"/>
        <v>0</v>
      </c>
      <c r="AA50" s="9" t="e">
        <f t="shared" si="7"/>
        <v>#N/A</v>
      </c>
      <c r="AB50" s="9" t="e">
        <f t="shared" si="24"/>
        <v>#N/A</v>
      </c>
      <c r="AC50" s="5"/>
      <c r="AD50" s="5"/>
      <c r="AE50" s="9"/>
      <c r="AF50" s="5"/>
      <c r="AG50" s="25"/>
      <c r="AH50" s="25"/>
    </row>
    <row r="51" spans="1:34" s="46" customFormat="1" ht="20.100000000000001" customHeight="1" x14ac:dyDescent="0.25">
      <c r="A51" s="86">
        <f t="shared" si="25"/>
        <v>36</v>
      </c>
      <c r="B51" s="260" t="s">
        <v>24</v>
      </c>
      <c r="C51" s="86" t="s">
        <v>414</v>
      </c>
      <c r="D51" s="5" t="str">
        <f>VLOOKUP(C51,' TH ĐG Trình HĐ'!$E$9:$AE$336,18,0)</f>
        <v>A2</v>
      </c>
      <c r="E51" s="5">
        <f>VLOOKUP($C51,' TH ĐG Trình HĐ'!$E$9:$AE$336,19,0)</f>
        <v>9</v>
      </c>
      <c r="F51" s="9" t="str">
        <f t="shared" si="20"/>
        <v>Không hoàn thành</v>
      </c>
      <c r="G51" s="10"/>
      <c r="H51" s="17"/>
      <c r="I51" s="19" t="e">
        <f>VLOOKUP(H51,Sheet1!$B$2:$C$12,2,TRUE)</f>
        <v>#N/A</v>
      </c>
      <c r="J51" s="5"/>
      <c r="K51" s="19" t="e">
        <f>VLOOKUP(J51,Sheet1!$B$2:$C$12,2,TRUE)</f>
        <v>#N/A</v>
      </c>
      <c r="L51" s="5"/>
      <c r="M51" s="19" t="e">
        <f>VLOOKUP(L51,Sheet1!$B$2:$C$12,2,TRUE)</f>
        <v>#N/A</v>
      </c>
      <c r="N51" s="5"/>
      <c r="O51" s="19" t="e">
        <f>VLOOKUP(N51,Sheet1!$B$2:$C$12,2,TRUE)</f>
        <v>#N/A</v>
      </c>
      <c r="P51" s="5"/>
      <c r="Q51" s="19" t="e">
        <f>VLOOKUP(P51,Sheet1!$B$2:$C$12,2,TRUE)</f>
        <v>#N/A</v>
      </c>
      <c r="R51" s="5" t="e">
        <f t="shared" si="0"/>
        <v>#N/A</v>
      </c>
      <c r="S51" s="226">
        <f t="shared" si="21"/>
        <v>0</v>
      </c>
      <c r="T51" s="9" t="e">
        <f t="shared" si="22"/>
        <v>#N/A</v>
      </c>
      <c r="U51" s="5" t="e">
        <f t="shared" si="3"/>
        <v>#N/A</v>
      </c>
      <c r="V51" s="226">
        <f t="shared" si="4"/>
        <v>0</v>
      </c>
      <c r="W51" s="9" t="e">
        <f t="shared" si="23"/>
        <v>#N/A</v>
      </c>
      <c r="X51" s="227"/>
      <c r="Y51" s="9" t="e">
        <f t="shared" si="6"/>
        <v>#N/A</v>
      </c>
      <c r="Z51" s="9">
        <f t="shared" si="19"/>
        <v>0</v>
      </c>
      <c r="AA51" s="9" t="e">
        <f t="shared" si="7"/>
        <v>#N/A</v>
      </c>
      <c r="AB51" s="9" t="e">
        <f t="shared" si="24"/>
        <v>#N/A</v>
      </c>
      <c r="AC51" s="5"/>
      <c r="AD51" s="5"/>
      <c r="AE51" s="9"/>
      <c r="AF51" s="5"/>
      <c r="AG51" s="25"/>
      <c r="AH51" s="25"/>
    </row>
    <row r="52" spans="1:34" s="46" customFormat="1" ht="20.100000000000001" customHeight="1" x14ac:dyDescent="0.25">
      <c r="A52" s="86">
        <f t="shared" si="25"/>
        <v>37</v>
      </c>
      <c r="B52" s="260" t="s">
        <v>26</v>
      </c>
      <c r="C52" s="17" t="s">
        <v>415</v>
      </c>
      <c r="D52" s="5" t="str">
        <f>VLOOKUP(C52,' TH ĐG Trình HĐ'!$E$9:$AE$336,18,0)</f>
        <v>A1</v>
      </c>
      <c r="E52" s="5">
        <f>VLOOKUP($C52,' TH ĐG Trình HĐ'!$E$9:$AE$336,19,0)</f>
        <v>10</v>
      </c>
      <c r="F52" s="9" t="str">
        <f t="shared" si="20"/>
        <v>Không hoàn thành</v>
      </c>
      <c r="G52" s="10"/>
      <c r="H52" s="17"/>
      <c r="I52" s="19" t="e">
        <f>VLOOKUP(H52,Sheet1!$B$2:$C$12,2,TRUE)</f>
        <v>#N/A</v>
      </c>
      <c r="J52" s="5"/>
      <c r="K52" s="19" t="e">
        <f>VLOOKUP(J52,Sheet1!$B$2:$C$12,2,TRUE)</f>
        <v>#N/A</v>
      </c>
      <c r="L52" s="5"/>
      <c r="M52" s="19" t="e">
        <f>VLOOKUP(L52,Sheet1!$B$2:$C$12,2,TRUE)</f>
        <v>#N/A</v>
      </c>
      <c r="N52" s="5"/>
      <c r="O52" s="19" t="e">
        <f>VLOOKUP(N52,Sheet1!$B$2:$C$12,2,TRUE)</f>
        <v>#N/A</v>
      </c>
      <c r="P52" s="5"/>
      <c r="Q52" s="19" t="e">
        <f>VLOOKUP(P52,Sheet1!$B$2:$C$12,2,TRUE)</f>
        <v>#N/A</v>
      </c>
      <c r="R52" s="5" t="e">
        <f t="shared" si="0"/>
        <v>#N/A</v>
      </c>
      <c r="S52" s="226">
        <f t="shared" si="21"/>
        <v>0</v>
      </c>
      <c r="T52" s="9" t="e">
        <f t="shared" si="22"/>
        <v>#N/A</v>
      </c>
      <c r="U52" s="5" t="e">
        <f t="shared" si="3"/>
        <v>#N/A</v>
      </c>
      <c r="V52" s="226">
        <f t="shared" si="4"/>
        <v>0</v>
      </c>
      <c r="W52" s="9" t="e">
        <f t="shared" si="23"/>
        <v>#N/A</v>
      </c>
      <c r="X52" s="227"/>
      <c r="Y52" s="9" t="e">
        <f t="shared" si="6"/>
        <v>#N/A</v>
      </c>
      <c r="Z52" s="9">
        <f t="shared" si="19"/>
        <v>0</v>
      </c>
      <c r="AA52" s="9" t="e">
        <f t="shared" si="7"/>
        <v>#N/A</v>
      </c>
      <c r="AB52" s="9" t="e">
        <f t="shared" si="24"/>
        <v>#N/A</v>
      </c>
      <c r="AC52" s="5"/>
      <c r="AD52" s="5"/>
      <c r="AE52" s="9"/>
      <c r="AF52" s="5"/>
      <c r="AG52" s="25"/>
      <c r="AH52" s="25"/>
    </row>
    <row r="53" spans="1:34" s="46" customFormat="1" ht="20.100000000000001" customHeight="1" x14ac:dyDescent="0.25">
      <c r="A53" s="86">
        <f t="shared" si="25"/>
        <v>38</v>
      </c>
      <c r="B53" s="260" t="s">
        <v>284</v>
      </c>
      <c r="C53" s="86" t="s">
        <v>418</v>
      </c>
      <c r="D53" s="5" t="str">
        <f>VLOOKUP(C53,' TH ĐG Trình HĐ'!$E$9:$AE$336,18,0)</f>
        <v>A2</v>
      </c>
      <c r="E53" s="5">
        <f>VLOOKUP($C53,' TH ĐG Trình HĐ'!$E$9:$AE$336,19,0)</f>
        <v>9</v>
      </c>
      <c r="F53" s="9" t="str">
        <f t="shared" si="20"/>
        <v>Không hoàn thành</v>
      </c>
      <c r="G53" s="10"/>
      <c r="H53" s="17"/>
      <c r="I53" s="19" t="e">
        <f>VLOOKUP(H53,Sheet1!$B$2:$C$12,2,TRUE)</f>
        <v>#N/A</v>
      </c>
      <c r="J53" s="5"/>
      <c r="K53" s="19" t="e">
        <f>VLOOKUP(J53,Sheet1!$B$2:$C$12,2,TRUE)</f>
        <v>#N/A</v>
      </c>
      <c r="L53" s="5"/>
      <c r="M53" s="19" t="e">
        <f>VLOOKUP(L53,Sheet1!$B$2:$C$12,2,TRUE)</f>
        <v>#N/A</v>
      </c>
      <c r="N53" s="5"/>
      <c r="O53" s="19" t="e">
        <f>VLOOKUP(N53,Sheet1!$B$2:$C$12,2,TRUE)</f>
        <v>#N/A</v>
      </c>
      <c r="P53" s="5"/>
      <c r="Q53" s="19" t="e">
        <f>VLOOKUP(P53,Sheet1!$B$2:$C$12,2,TRUE)</f>
        <v>#N/A</v>
      </c>
      <c r="R53" s="5" t="e">
        <f t="shared" si="0"/>
        <v>#N/A</v>
      </c>
      <c r="S53" s="226">
        <f t="shared" si="21"/>
        <v>0</v>
      </c>
      <c r="T53" s="9" t="e">
        <f t="shared" si="22"/>
        <v>#N/A</v>
      </c>
      <c r="U53" s="5" t="e">
        <f t="shared" si="3"/>
        <v>#N/A</v>
      </c>
      <c r="V53" s="226">
        <f t="shared" si="4"/>
        <v>0</v>
      </c>
      <c r="W53" s="9" t="e">
        <f t="shared" si="23"/>
        <v>#N/A</v>
      </c>
      <c r="X53" s="227"/>
      <c r="Y53" s="9" t="e">
        <f t="shared" si="6"/>
        <v>#N/A</v>
      </c>
      <c r="Z53" s="9">
        <f t="shared" si="19"/>
        <v>0</v>
      </c>
      <c r="AA53" s="9" t="e">
        <f t="shared" si="7"/>
        <v>#N/A</v>
      </c>
      <c r="AB53" s="9" t="e">
        <f t="shared" si="24"/>
        <v>#N/A</v>
      </c>
      <c r="AC53" s="5"/>
      <c r="AD53" s="5"/>
      <c r="AE53" s="9"/>
      <c r="AF53" s="5"/>
      <c r="AG53" s="25"/>
      <c r="AH53" s="25"/>
    </row>
    <row r="54" spans="1:34" s="46" customFormat="1" ht="20.100000000000001" customHeight="1" x14ac:dyDescent="0.25">
      <c r="A54" s="86">
        <f t="shared" si="25"/>
        <v>39</v>
      </c>
      <c r="B54" s="260" t="s">
        <v>68</v>
      </c>
      <c r="C54" s="86" t="s">
        <v>420</v>
      </c>
      <c r="D54" s="5" t="str">
        <f>VLOOKUP(C54,' TH ĐG Trình HĐ'!$E$9:$AE$336,18,0)</f>
        <v>A3</v>
      </c>
      <c r="E54" s="5">
        <f>VLOOKUP($C54,' TH ĐG Trình HĐ'!$E$9:$AE$336,19,0)</f>
        <v>8</v>
      </c>
      <c r="F54" s="9" t="str">
        <f t="shared" si="20"/>
        <v>Không hoàn thành</v>
      </c>
      <c r="G54" s="10"/>
      <c r="H54" s="17"/>
      <c r="I54" s="19" t="e">
        <f>VLOOKUP(H54,Sheet1!$B$2:$C$12,2,TRUE)</f>
        <v>#N/A</v>
      </c>
      <c r="J54" s="5"/>
      <c r="K54" s="19" t="e">
        <f>VLOOKUP(J54,Sheet1!$B$2:$C$12,2,TRUE)</f>
        <v>#N/A</v>
      </c>
      <c r="L54" s="5"/>
      <c r="M54" s="19" t="e">
        <f>VLOOKUP(L54,Sheet1!$B$2:$C$12,2,TRUE)</f>
        <v>#N/A</v>
      </c>
      <c r="N54" s="5"/>
      <c r="O54" s="19" t="e">
        <f>VLOOKUP(N54,Sheet1!$B$2:$C$12,2,TRUE)</f>
        <v>#N/A</v>
      </c>
      <c r="P54" s="5"/>
      <c r="Q54" s="19" t="e">
        <f>VLOOKUP(P54,Sheet1!$B$2:$C$12,2,TRUE)</f>
        <v>#N/A</v>
      </c>
      <c r="R54" s="5" t="e">
        <f t="shared" si="0"/>
        <v>#N/A</v>
      </c>
      <c r="S54" s="226">
        <f t="shared" si="21"/>
        <v>0</v>
      </c>
      <c r="T54" s="9" t="e">
        <f t="shared" si="22"/>
        <v>#N/A</v>
      </c>
      <c r="U54" s="5" t="e">
        <f t="shared" si="3"/>
        <v>#N/A</v>
      </c>
      <c r="V54" s="226">
        <f t="shared" si="4"/>
        <v>0</v>
      </c>
      <c r="W54" s="9" t="e">
        <f t="shared" si="23"/>
        <v>#N/A</v>
      </c>
      <c r="X54" s="227"/>
      <c r="Y54" s="9" t="e">
        <f t="shared" si="6"/>
        <v>#N/A</v>
      </c>
      <c r="Z54" s="9">
        <f t="shared" si="19"/>
        <v>0</v>
      </c>
      <c r="AA54" s="9" t="e">
        <f t="shared" si="7"/>
        <v>#N/A</v>
      </c>
      <c r="AB54" s="9" t="e">
        <f t="shared" si="24"/>
        <v>#N/A</v>
      </c>
      <c r="AC54" s="5"/>
      <c r="AD54" s="5"/>
      <c r="AE54" s="9"/>
      <c r="AF54" s="5"/>
      <c r="AG54" s="25"/>
      <c r="AH54" s="25"/>
    </row>
    <row r="55" spans="1:34" s="7" customFormat="1" ht="64.5" customHeight="1" x14ac:dyDescent="0.25">
      <c r="A55" s="284">
        <f t="shared" ref="A55" si="26">A54+1</f>
        <v>40</v>
      </c>
      <c r="B55" s="285" t="s">
        <v>69</v>
      </c>
      <c r="C55" s="442" t="s">
        <v>421</v>
      </c>
      <c r="D55" s="257" t="str">
        <f>VLOOKUP(C55,' TH ĐG Trình HĐ'!$E$9:$AE$336,18,0)</f>
        <v>A DN</v>
      </c>
      <c r="E55" s="257">
        <f>VLOOKUP($C55,' TH ĐG Trình HĐ'!$E$9:$AE$336,19,0)</f>
        <v>0</v>
      </c>
      <c r="F55" s="341" t="str">
        <f t="shared" si="20"/>
        <v/>
      </c>
      <c r="G55" s="447" t="s">
        <v>1066</v>
      </c>
      <c r="H55" s="19"/>
      <c r="I55" s="19" t="e">
        <f>VLOOKUP(H55,Sheet1!$B$2:$C$12,2,TRUE)</f>
        <v>#N/A</v>
      </c>
      <c r="J55" s="5"/>
      <c r="K55" s="19" t="e">
        <f>VLOOKUP(J55,Sheet1!$B$2:$C$12,2,TRUE)</f>
        <v>#N/A</v>
      </c>
      <c r="L55" s="5"/>
      <c r="M55" s="19" t="e">
        <f>VLOOKUP(L55,Sheet1!$B$2:$C$12,2,TRUE)</f>
        <v>#N/A</v>
      </c>
      <c r="N55" s="5"/>
      <c r="O55" s="19" t="e">
        <f>VLOOKUP(N55,Sheet1!$B$2:$C$12,2,TRUE)</f>
        <v>#N/A</v>
      </c>
      <c r="P55" s="5"/>
      <c r="Q55" s="19" t="e">
        <f>VLOOKUP(P55,Sheet1!$B$2:$C$12,2,TRUE)</f>
        <v>#N/A</v>
      </c>
      <c r="R55" s="5" t="e">
        <f t="shared" si="0"/>
        <v>#N/A</v>
      </c>
      <c r="S55" s="226">
        <f t="shared" si="21"/>
        <v>0</v>
      </c>
      <c r="T55" s="9" t="e">
        <f t="shared" si="22"/>
        <v>#N/A</v>
      </c>
      <c r="U55" s="5" t="e">
        <f t="shared" si="3"/>
        <v>#N/A</v>
      </c>
      <c r="V55" s="226">
        <f t="shared" si="4"/>
        <v>0</v>
      </c>
      <c r="W55" s="9" t="e">
        <f t="shared" si="23"/>
        <v>#N/A</v>
      </c>
      <c r="X55" s="227"/>
      <c r="Y55" s="9" t="e">
        <f t="shared" si="6"/>
        <v>#N/A</v>
      </c>
      <c r="Z55" s="9">
        <f t="shared" si="19"/>
        <v>0</v>
      </c>
      <c r="AA55" s="9" t="e">
        <f t="shared" si="7"/>
        <v>#N/A</v>
      </c>
      <c r="AB55" s="9" t="e">
        <f t="shared" si="24"/>
        <v>#N/A</v>
      </c>
      <c r="AC55" s="16"/>
      <c r="AD55" s="16"/>
      <c r="AE55" s="9"/>
      <c r="AF55" s="5"/>
      <c r="AG55" s="26"/>
      <c r="AH55" s="25"/>
    </row>
    <row r="56" spans="1:34" s="7" customFormat="1" ht="20.100000000000001" customHeight="1" x14ac:dyDescent="0.25">
      <c r="A56" s="261" t="s">
        <v>861</v>
      </c>
      <c r="B56" s="262" t="s">
        <v>862</v>
      </c>
      <c r="C56" s="261"/>
      <c r="D56" s="248"/>
      <c r="E56" s="278"/>
      <c r="F56" s="297">
        <f>COUNTA($F$57:$F$71)</f>
        <v>15</v>
      </c>
      <c r="G56" s="283" t="str">
        <f xml:space="preserve"> (COUNTIF($F$57:$F$71, "Hoàn thành xuất sắc nhiệm vụ") &amp; " Xuất sắc") &amp;" + "&amp; (COUNTIF($F$57:$F$71, "Hoàn thành tốt nhiệm vụ") &amp; " Tốt")</f>
        <v>0 Xuất sắc + 0 Tốt</v>
      </c>
      <c r="H56" s="19"/>
      <c r="I56" s="19" t="e">
        <f>VLOOKUP(H56,Sheet1!$B$2:$C$12,2,TRUE)</f>
        <v>#N/A</v>
      </c>
      <c r="J56" s="5"/>
      <c r="K56" s="19" t="e">
        <f>VLOOKUP(J56,Sheet1!$B$2:$C$12,2,TRUE)</f>
        <v>#N/A</v>
      </c>
      <c r="L56" s="5"/>
      <c r="M56" s="19" t="e">
        <f>VLOOKUP(L56,Sheet1!$B$2:$C$12,2,TRUE)</f>
        <v>#N/A</v>
      </c>
      <c r="N56" s="5"/>
      <c r="O56" s="19" t="e">
        <f>VLOOKUP(N56,Sheet1!$B$2:$C$12,2,TRUE)</f>
        <v>#N/A</v>
      </c>
      <c r="P56" s="5"/>
      <c r="Q56" s="19" t="e">
        <f>VLOOKUP(P56,Sheet1!$B$2:$C$12,2,TRUE)</f>
        <v>#N/A</v>
      </c>
      <c r="R56" s="5" t="e">
        <f t="shared" si="0"/>
        <v>#N/A</v>
      </c>
      <c r="S56" s="226">
        <f t="shared" si="21"/>
        <v>0</v>
      </c>
      <c r="T56" s="9" t="e">
        <f t="shared" si="22"/>
        <v>#N/A</v>
      </c>
      <c r="U56" s="5" t="e">
        <f t="shared" si="3"/>
        <v>#N/A</v>
      </c>
      <c r="V56" s="226">
        <f t="shared" si="4"/>
        <v>0</v>
      </c>
      <c r="W56" s="9" t="e">
        <f t="shared" si="23"/>
        <v>#N/A</v>
      </c>
      <c r="X56" s="227"/>
      <c r="Y56" s="9" t="e">
        <f t="shared" si="6"/>
        <v>#N/A</v>
      </c>
      <c r="Z56" s="9">
        <f t="shared" si="19"/>
        <v>0</v>
      </c>
      <c r="AA56" s="9" t="e">
        <f t="shared" si="7"/>
        <v>#N/A</v>
      </c>
      <c r="AB56" s="9" t="e">
        <f t="shared" si="24"/>
        <v>#N/A</v>
      </c>
      <c r="AC56" s="5"/>
      <c r="AD56" s="5"/>
      <c r="AE56" s="9"/>
      <c r="AF56" s="5"/>
      <c r="AG56" s="25"/>
      <c r="AH56" s="25"/>
    </row>
    <row r="57" spans="1:34" s="46" customFormat="1" ht="20.100000000000001" customHeight="1" x14ac:dyDescent="0.25">
      <c r="A57" s="86">
        <f>A55+1</f>
        <v>41</v>
      </c>
      <c r="B57" s="260" t="s">
        <v>67</v>
      </c>
      <c r="C57" s="86" t="s">
        <v>419</v>
      </c>
      <c r="D57" s="5" t="str">
        <f>VLOOKUP(C57,' TH ĐG Trình HĐ'!$E$9:$AE$336,18,0)</f>
        <v>A3</v>
      </c>
      <c r="E57" s="5">
        <f>VLOOKUP($C57,' TH ĐG Trình HĐ'!$E$9:$AE$336,19,0)</f>
        <v>8</v>
      </c>
      <c r="F57" s="9" t="str">
        <f t="shared" si="20"/>
        <v>Không hoàn thành</v>
      </c>
      <c r="G57" s="10"/>
      <c r="H57" s="17"/>
      <c r="I57" s="19" t="e">
        <f>VLOOKUP(H57,Sheet1!$B$2:$C$12,2,TRUE)</f>
        <v>#N/A</v>
      </c>
      <c r="J57" s="5"/>
      <c r="K57" s="19" t="e">
        <f>VLOOKUP(J57,Sheet1!$B$2:$C$12,2,TRUE)</f>
        <v>#N/A</v>
      </c>
      <c r="L57" s="5"/>
      <c r="M57" s="19" t="e">
        <f>VLOOKUP(L57,Sheet1!$B$2:$C$12,2,TRUE)</f>
        <v>#N/A</v>
      </c>
      <c r="N57" s="5"/>
      <c r="O57" s="19" t="e">
        <f>VLOOKUP(N57,Sheet1!$B$2:$C$12,2,TRUE)</f>
        <v>#N/A</v>
      </c>
      <c r="P57" s="5"/>
      <c r="Q57" s="19" t="e">
        <f>VLOOKUP(P57,Sheet1!$B$2:$C$12,2,TRUE)</f>
        <v>#N/A</v>
      </c>
      <c r="R57" s="5" t="e">
        <f>ROUND(AVERAGE(I57,K57,M57,O57),2)</f>
        <v>#N/A</v>
      </c>
      <c r="S57" s="226">
        <f t="shared" si="21"/>
        <v>0</v>
      </c>
      <c r="T57" s="9" t="e">
        <f t="shared" si="22"/>
        <v>#N/A</v>
      </c>
      <c r="U57" s="5" t="e">
        <f>ROUND(AVERAGE(I57,K57,M57,O57,Q57),2)</f>
        <v>#N/A</v>
      </c>
      <c r="V57" s="226">
        <f>COUNTIF(H57:Q57,"C*")*1+COUNTIF(H57:Q57,"D")*2+COUNTIF(H57:Q57,"E")*3</f>
        <v>0</v>
      </c>
      <c r="W57" s="9" t="e">
        <f t="shared" si="23"/>
        <v>#N/A</v>
      </c>
      <c r="X57" s="227"/>
      <c r="Y57" s="9" t="e">
        <f t="shared" si="6"/>
        <v>#N/A</v>
      </c>
      <c r="Z57" s="9">
        <f t="shared" si="19"/>
        <v>0</v>
      </c>
      <c r="AA57" s="9" t="e">
        <f t="shared" si="7"/>
        <v>#N/A</v>
      </c>
      <c r="AB57" s="9" t="e">
        <f t="shared" si="24"/>
        <v>#N/A</v>
      </c>
      <c r="AC57" s="5"/>
      <c r="AD57" s="5"/>
      <c r="AE57" s="9"/>
      <c r="AF57" s="5"/>
      <c r="AG57" s="26"/>
      <c r="AH57" s="26"/>
    </row>
    <row r="58" spans="1:34" s="7" customFormat="1" ht="20.100000000000001" customHeight="1" x14ac:dyDescent="0.25">
      <c r="A58" s="86">
        <f>A57+1</f>
        <v>42</v>
      </c>
      <c r="B58" s="80" t="s">
        <v>743</v>
      </c>
      <c r="C58" s="263" t="s">
        <v>744</v>
      </c>
      <c r="D58" s="5" t="str">
        <f>VLOOKUP(C58,' TH ĐG Trình HĐ'!$E$9:$AE$336,18,0)</f>
        <v>B1</v>
      </c>
      <c r="E58" s="5">
        <f>VLOOKUP($C58,' TH ĐG Trình HĐ'!$E$9:$AE$336,19,0)</f>
        <v>6</v>
      </c>
      <c r="F58" s="9" t="str">
        <f t="shared" si="20"/>
        <v>Không hoàn thành</v>
      </c>
      <c r="G58" s="10"/>
      <c r="H58" s="17"/>
      <c r="I58" s="19" t="e">
        <f>VLOOKUP(H58,Sheet1!$B$2:$C$12,2,TRUE)</f>
        <v>#N/A</v>
      </c>
      <c r="J58" s="5"/>
      <c r="K58" s="19" t="e">
        <f>VLOOKUP(J58,Sheet1!$B$2:$C$12,2,TRUE)</f>
        <v>#N/A</v>
      </c>
      <c r="L58" s="5"/>
      <c r="M58" s="19" t="e">
        <f>VLOOKUP(L58,Sheet1!$B$2:$C$12,2,TRUE)</f>
        <v>#N/A</v>
      </c>
      <c r="N58" s="5"/>
      <c r="O58" s="19" t="e">
        <f>VLOOKUP(N58,Sheet1!$B$2:$C$12,2,TRUE)</f>
        <v>#N/A</v>
      </c>
      <c r="P58" s="5"/>
      <c r="Q58" s="19" t="e">
        <f>VLOOKUP(P58,Sheet1!$B$2:$C$12,2,TRUE)</f>
        <v>#N/A</v>
      </c>
      <c r="R58" s="5" t="e">
        <f>ROUND(AVERAGE(I58,K58,M58,O58),2)</f>
        <v>#N/A</v>
      </c>
      <c r="S58" s="226">
        <f t="shared" si="21"/>
        <v>0</v>
      </c>
      <c r="T58" s="9" t="e">
        <f t="shared" si="22"/>
        <v>#N/A</v>
      </c>
      <c r="U58" s="5" t="e">
        <f>ROUND(AVERAGE(I58,K58,M58,O58,Q58),2)</f>
        <v>#N/A</v>
      </c>
      <c r="V58" s="226">
        <f>COUNTIF(H58:Q58,"C*")*1+COUNTIF(H58:Q58,"D")*2+COUNTIF(H58:Q58,"E")*3</f>
        <v>0</v>
      </c>
      <c r="W58" s="9" t="e">
        <f t="shared" si="23"/>
        <v>#N/A</v>
      </c>
      <c r="X58" s="227"/>
      <c r="Y58" s="9" t="e">
        <f t="shared" si="6"/>
        <v>#N/A</v>
      </c>
      <c r="Z58" s="9">
        <f t="shared" si="19"/>
        <v>0</v>
      </c>
      <c r="AA58" s="9" t="e">
        <f t="shared" si="7"/>
        <v>#N/A</v>
      </c>
      <c r="AB58" s="9" t="e">
        <f t="shared" si="24"/>
        <v>#N/A</v>
      </c>
      <c r="AC58" s="5"/>
      <c r="AD58" s="5"/>
      <c r="AE58" s="9"/>
      <c r="AF58" s="5"/>
      <c r="AG58" s="25"/>
      <c r="AH58" s="25"/>
    </row>
    <row r="59" spans="1:34" s="46" customFormat="1" ht="20.100000000000001" customHeight="1" x14ac:dyDescent="0.25">
      <c r="A59" s="86">
        <f t="shared" ref="A59:A71" si="27">A58+1</f>
        <v>43</v>
      </c>
      <c r="B59" s="80" t="s">
        <v>36</v>
      </c>
      <c r="C59" s="263" t="s">
        <v>422</v>
      </c>
      <c r="D59" s="5" t="str">
        <f>VLOOKUP(C59,' TH ĐG Trình HĐ'!$E$9:$AE$336,18,0)</f>
        <v>A2</v>
      </c>
      <c r="E59" s="5">
        <f>VLOOKUP($C59,' TH ĐG Trình HĐ'!$E$9:$AE$336,19,0)</f>
        <v>9</v>
      </c>
      <c r="F59" s="9" t="str">
        <f t="shared" si="20"/>
        <v>Không hoàn thành</v>
      </c>
      <c r="G59" s="10"/>
      <c r="H59" s="17"/>
      <c r="I59" s="19" t="e">
        <f>VLOOKUP(H59,Sheet1!$B$2:$C$12,2,TRUE)</f>
        <v>#N/A</v>
      </c>
      <c r="J59" s="5"/>
      <c r="K59" s="19" t="e">
        <f>VLOOKUP(J59,Sheet1!$B$2:$C$12,2,TRUE)</f>
        <v>#N/A</v>
      </c>
      <c r="L59" s="5"/>
      <c r="M59" s="19" t="e">
        <f>VLOOKUP(L59,Sheet1!$B$2:$C$12,2,TRUE)</f>
        <v>#N/A</v>
      </c>
      <c r="N59" s="5"/>
      <c r="O59" s="19" t="e">
        <f>VLOOKUP(N59,Sheet1!$B$2:$C$12,2,TRUE)</f>
        <v>#N/A</v>
      </c>
      <c r="P59" s="5"/>
      <c r="Q59" s="19" t="e">
        <f>VLOOKUP(P59,Sheet1!$B$2:$C$12,2,TRUE)</f>
        <v>#N/A</v>
      </c>
      <c r="R59" s="5" t="e">
        <f>ROUND(AVERAGE(I59,K59,M59,O59),2)</f>
        <v>#N/A</v>
      </c>
      <c r="S59" s="226">
        <f t="shared" si="21"/>
        <v>0</v>
      </c>
      <c r="T59" s="9" t="e">
        <f t="shared" si="22"/>
        <v>#N/A</v>
      </c>
      <c r="U59" s="5" t="e">
        <f>ROUND(AVERAGE(I59,K59,M59,O59,Q59),2)</f>
        <v>#N/A</v>
      </c>
      <c r="V59" s="226">
        <f>COUNTIF(H59:Q59,"C*")*1+COUNTIF(H59:Q59,"D")*2+COUNTIF(H59:Q59,"E")*3</f>
        <v>0</v>
      </c>
      <c r="W59" s="9" t="e">
        <f t="shared" si="23"/>
        <v>#N/A</v>
      </c>
      <c r="X59" s="227"/>
      <c r="Y59" s="9" t="e">
        <f t="shared" si="6"/>
        <v>#N/A</v>
      </c>
      <c r="Z59" s="9">
        <f t="shared" si="19"/>
        <v>0</v>
      </c>
      <c r="AA59" s="9" t="e">
        <f t="shared" si="7"/>
        <v>#N/A</v>
      </c>
      <c r="AB59" s="9" t="e">
        <f t="shared" si="24"/>
        <v>#N/A</v>
      </c>
      <c r="AC59" s="5"/>
      <c r="AD59" s="5"/>
      <c r="AE59" s="9"/>
      <c r="AF59" s="5"/>
      <c r="AG59" s="25"/>
      <c r="AH59" s="25"/>
    </row>
    <row r="60" spans="1:34" s="7" customFormat="1" ht="20.100000000000001" customHeight="1" x14ac:dyDescent="0.25">
      <c r="A60" s="86">
        <f t="shared" si="27"/>
        <v>44</v>
      </c>
      <c r="B60" s="260" t="s">
        <v>28</v>
      </c>
      <c r="C60" s="17" t="s">
        <v>416</v>
      </c>
      <c r="D60" s="5" t="str">
        <f>VLOOKUP(C60,' TH ĐG Trình HĐ'!$E$9:$AE$336,18,0)</f>
        <v>A4</v>
      </c>
      <c r="E60" s="5">
        <f>VLOOKUP($C60,' TH ĐG Trình HĐ'!$E$9:$AE$336,19,0)</f>
        <v>7</v>
      </c>
      <c r="F60" s="9" t="str">
        <f t="shared" si="20"/>
        <v>Không hoàn thành</v>
      </c>
      <c r="G60" s="10"/>
      <c r="H60" s="17"/>
      <c r="I60" s="19" t="e">
        <f>VLOOKUP(H60,Sheet1!$B$2:$C$12,2,TRUE)</f>
        <v>#N/A</v>
      </c>
      <c r="J60" s="5"/>
      <c r="K60" s="19" t="e">
        <f>VLOOKUP(J60,Sheet1!$B$2:$C$12,2,TRUE)</f>
        <v>#N/A</v>
      </c>
      <c r="L60" s="5"/>
      <c r="M60" s="19" t="e">
        <f>VLOOKUP(L60,Sheet1!$B$2:$C$12,2,TRUE)</f>
        <v>#N/A</v>
      </c>
      <c r="N60" s="5"/>
      <c r="O60" s="19" t="e">
        <f>VLOOKUP(N60,Sheet1!$B$2:$C$12,2,TRUE)</f>
        <v>#N/A</v>
      </c>
      <c r="P60" s="5"/>
      <c r="Q60" s="19" t="e">
        <f>VLOOKUP(P60,Sheet1!$B$2:$C$12,2,TRUE)</f>
        <v>#N/A</v>
      </c>
      <c r="R60" s="5" t="e">
        <f>ROUND(AVERAGE(I60,K60,M60,O60),2)</f>
        <v>#N/A</v>
      </c>
      <c r="S60" s="226">
        <f t="shared" si="21"/>
        <v>0</v>
      </c>
      <c r="T60" s="9" t="e">
        <f t="shared" si="22"/>
        <v>#N/A</v>
      </c>
      <c r="U60" s="5" t="e">
        <f>ROUND(AVERAGE(I60,K60,M60,O60,Q60),2)</f>
        <v>#N/A</v>
      </c>
      <c r="V60" s="226">
        <f>COUNTIF(H60:Q60,"C*")*1+COUNTIF(H60:Q60,"D")*2+COUNTIF(H60:Q60,"E")*3</f>
        <v>0</v>
      </c>
      <c r="W60" s="9" t="e">
        <f t="shared" si="23"/>
        <v>#N/A</v>
      </c>
      <c r="X60" s="227"/>
      <c r="Y60" s="9" t="e">
        <f t="shared" si="6"/>
        <v>#N/A</v>
      </c>
      <c r="Z60" s="9">
        <f t="shared" si="19"/>
        <v>0</v>
      </c>
      <c r="AA60" s="9" t="e">
        <f t="shared" si="7"/>
        <v>#N/A</v>
      </c>
      <c r="AB60" s="9" t="e">
        <f t="shared" si="24"/>
        <v>#N/A</v>
      </c>
      <c r="AC60" s="5"/>
      <c r="AD60" s="5"/>
      <c r="AE60" s="9"/>
      <c r="AF60" s="5"/>
      <c r="AG60" s="25"/>
      <c r="AH60" s="26"/>
    </row>
    <row r="61" spans="1:34" s="46" customFormat="1" ht="20.100000000000001" customHeight="1" x14ac:dyDescent="0.25">
      <c r="A61" s="86">
        <f t="shared" si="27"/>
        <v>45</v>
      </c>
      <c r="B61" s="80" t="s">
        <v>39</v>
      </c>
      <c r="C61" s="263" t="s">
        <v>423</v>
      </c>
      <c r="D61" s="5" t="str">
        <f>VLOOKUP(C61,' TH ĐG Trình HĐ'!$E$9:$AE$336,18,0)</f>
        <v>A3</v>
      </c>
      <c r="E61" s="5">
        <f>VLOOKUP($C61,' TH ĐG Trình HĐ'!$E$9:$AE$336,19,0)</f>
        <v>8</v>
      </c>
      <c r="F61" s="9" t="str">
        <f t="shared" si="20"/>
        <v>Không hoàn thành</v>
      </c>
      <c r="G61" s="10"/>
      <c r="H61" s="17"/>
      <c r="I61" s="19" t="e">
        <f>VLOOKUP(H61,Sheet1!$B$2:$C$12,2,TRUE)</f>
        <v>#N/A</v>
      </c>
      <c r="J61" s="5"/>
      <c r="K61" s="19" t="e">
        <f>VLOOKUP(J61,Sheet1!$B$2:$C$12,2,TRUE)</f>
        <v>#N/A</v>
      </c>
      <c r="L61" s="5"/>
      <c r="M61" s="19" t="e">
        <f>VLOOKUP(L61,Sheet1!$B$2:$C$12,2,TRUE)</f>
        <v>#N/A</v>
      </c>
      <c r="N61" s="5"/>
      <c r="O61" s="19" t="e">
        <f>VLOOKUP(N61,Sheet1!$B$2:$C$12,2,TRUE)</f>
        <v>#N/A</v>
      </c>
      <c r="P61" s="5"/>
      <c r="Q61" s="19" t="e">
        <f>VLOOKUP(P61,Sheet1!$B$2:$C$12,2,TRUE)</f>
        <v>#N/A</v>
      </c>
      <c r="R61" s="5" t="e">
        <f t="shared" si="0"/>
        <v>#N/A</v>
      </c>
      <c r="S61" s="226">
        <f t="shared" si="21"/>
        <v>0</v>
      </c>
      <c r="T61" s="9" t="e">
        <f t="shared" si="22"/>
        <v>#N/A</v>
      </c>
      <c r="U61" s="5" t="e">
        <f t="shared" si="3"/>
        <v>#N/A</v>
      </c>
      <c r="V61" s="226">
        <f t="shared" si="4"/>
        <v>0</v>
      </c>
      <c r="W61" s="9" t="e">
        <f t="shared" si="23"/>
        <v>#N/A</v>
      </c>
      <c r="X61" s="227"/>
      <c r="Y61" s="9" t="e">
        <f t="shared" si="6"/>
        <v>#N/A</v>
      </c>
      <c r="Z61" s="9">
        <f t="shared" si="19"/>
        <v>0</v>
      </c>
      <c r="AA61" s="9" t="e">
        <f t="shared" si="7"/>
        <v>#N/A</v>
      </c>
      <c r="AB61" s="9" t="e">
        <f t="shared" si="24"/>
        <v>#N/A</v>
      </c>
      <c r="AC61" s="5"/>
      <c r="AD61" s="5"/>
      <c r="AE61" s="9"/>
      <c r="AF61" s="5"/>
      <c r="AG61" s="25"/>
      <c r="AH61" s="25"/>
    </row>
    <row r="62" spans="1:34" s="46" customFormat="1" ht="20.100000000000001" customHeight="1" x14ac:dyDescent="0.25">
      <c r="A62" s="86">
        <f t="shared" si="27"/>
        <v>46</v>
      </c>
      <c r="B62" s="260" t="s">
        <v>44</v>
      </c>
      <c r="C62" s="86" t="s">
        <v>424</v>
      </c>
      <c r="D62" s="5" t="str">
        <f>VLOOKUP(C62,' TH ĐG Trình HĐ'!$E$9:$AE$336,18,0)</f>
        <v>A4</v>
      </c>
      <c r="E62" s="5">
        <f>VLOOKUP($C62,' TH ĐG Trình HĐ'!$E$9:$AE$336,19,0)</f>
        <v>7</v>
      </c>
      <c r="F62" s="9" t="str">
        <f t="shared" si="20"/>
        <v>Không hoàn thành</v>
      </c>
      <c r="G62" s="10"/>
      <c r="H62" s="17"/>
      <c r="I62" s="19" t="e">
        <f>VLOOKUP(H62,Sheet1!$B$2:$C$12,2,TRUE)</f>
        <v>#N/A</v>
      </c>
      <c r="J62" s="5"/>
      <c r="K62" s="19" t="e">
        <f>VLOOKUP(J62,Sheet1!$B$2:$C$12,2,TRUE)</f>
        <v>#N/A</v>
      </c>
      <c r="L62" s="5"/>
      <c r="M62" s="19" t="e">
        <f>VLOOKUP(L62,Sheet1!$B$2:$C$12,2,TRUE)</f>
        <v>#N/A</v>
      </c>
      <c r="N62" s="5"/>
      <c r="O62" s="19" t="e">
        <f>VLOOKUP(N62,Sheet1!$B$2:$C$12,2,TRUE)</f>
        <v>#N/A</v>
      </c>
      <c r="P62" s="5"/>
      <c r="Q62" s="19" t="e">
        <f>VLOOKUP(P62,Sheet1!$B$2:$C$12,2,TRUE)</f>
        <v>#N/A</v>
      </c>
      <c r="R62" s="5" t="e">
        <f t="shared" si="0"/>
        <v>#N/A</v>
      </c>
      <c r="S62" s="226">
        <f t="shared" si="21"/>
        <v>0</v>
      </c>
      <c r="T62" s="9" t="e">
        <f t="shared" si="22"/>
        <v>#N/A</v>
      </c>
      <c r="U62" s="5" t="e">
        <f t="shared" si="3"/>
        <v>#N/A</v>
      </c>
      <c r="V62" s="226">
        <f t="shared" si="4"/>
        <v>0</v>
      </c>
      <c r="W62" s="9" t="e">
        <f t="shared" si="23"/>
        <v>#N/A</v>
      </c>
      <c r="X62" s="227"/>
      <c r="Y62" s="9" t="e">
        <f t="shared" si="6"/>
        <v>#N/A</v>
      </c>
      <c r="Z62" s="9">
        <f t="shared" si="19"/>
        <v>0</v>
      </c>
      <c r="AA62" s="9" t="e">
        <f t="shared" si="7"/>
        <v>#N/A</v>
      </c>
      <c r="AB62" s="9" t="e">
        <f t="shared" si="24"/>
        <v>#N/A</v>
      </c>
      <c r="AC62" s="5"/>
      <c r="AD62" s="5"/>
      <c r="AE62" s="9"/>
      <c r="AF62" s="5"/>
      <c r="AG62" s="25"/>
      <c r="AH62" s="25"/>
    </row>
    <row r="63" spans="1:34" s="7" customFormat="1" ht="20.100000000000001" customHeight="1" x14ac:dyDescent="0.25">
      <c r="A63" s="86">
        <f t="shared" si="27"/>
        <v>47</v>
      </c>
      <c r="B63" s="260" t="s">
        <v>269</v>
      </c>
      <c r="C63" s="86" t="s">
        <v>425</v>
      </c>
      <c r="D63" s="5" t="str">
        <f>VLOOKUP(C63,' TH ĐG Trình HĐ'!$E$9:$AE$336,18,0)</f>
        <v>A3</v>
      </c>
      <c r="E63" s="5">
        <f>VLOOKUP($C63,' TH ĐG Trình HĐ'!$E$9:$AE$336,19,0)</f>
        <v>8</v>
      </c>
      <c r="F63" s="9" t="str">
        <f t="shared" si="20"/>
        <v>Không hoàn thành</v>
      </c>
      <c r="G63" s="10"/>
      <c r="H63" s="17"/>
      <c r="I63" s="19" t="e">
        <f>VLOOKUP(H63,Sheet1!$B$2:$C$12,2,TRUE)</f>
        <v>#N/A</v>
      </c>
      <c r="J63" s="5"/>
      <c r="K63" s="19" t="e">
        <f>VLOOKUP(J63,Sheet1!$B$2:$C$12,2,TRUE)</f>
        <v>#N/A</v>
      </c>
      <c r="L63" s="5"/>
      <c r="M63" s="19" t="e">
        <f>VLOOKUP(L63,Sheet1!$B$2:$C$12,2,TRUE)</f>
        <v>#N/A</v>
      </c>
      <c r="N63" s="5"/>
      <c r="O63" s="19" t="e">
        <f>VLOOKUP(N63,Sheet1!$B$2:$C$12,2,TRUE)</f>
        <v>#N/A</v>
      </c>
      <c r="P63" s="5"/>
      <c r="Q63" s="19" t="e">
        <f>VLOOKUP(P63,Sheet1!$B$2:$C$12,2,TRUE)</f>
        <v>#N/A</v>
      </c>
      <c r="R63" s="5" t="e">
        <f t="shared" si="0"/>
        <v>#N/A</v>
      </c>
      <c r="S63" s="226">
        <f t="shared" si="21"/>
        <v>0</v>
      </c>
      <c r="T63" s="9" t="e">
        <f t="shared" si="22"/>
        <v>#N/A</v>
      </c>
      <c r="U63" s="5" t="e">
        <f t="shared" si="3"/>
        <v>#N/A</v>
      </c>
      <c r="V63" s="226">
        <f t="shared" si="4"/>
        <v>0</v>
      </c>
      <c r="W63" s="9" t="e">
        <f t="shared" si="23"/>
        <v>#N/A</v>
      </c>
      <c r="X63" s="227"/>
      <c r="Y63" s="9" t="e">
        <f t="shared" si="6"/>
        <v>#N/A</v>
      </c>
      <c r="Z63" s="9">
        <f t="shared" si="19"/>
        <v>0</v>
      </c>
      <c r="AA63" s="9" t="e">
        <f t="shared" si="7"/>
        <v>#N/A</v>
      </c>
      <c r="AB63" s="9" t="e">
        <f t="shared" si="24"/>
        <v>#N/A</v>
      </c>
      <c r="AC63" s="5"/>
      <c r="AD63" s="5"/>
      <c r="AE63" s="9"/>
      <c r="AF63" s="5"/>
      <c r="AG63" s="25"/>
      <c r="AH63" s="25"/>
    </row>
    <row r="64" spans="1:34" s="7" customFormat="1" ht="20.100000000000001" customHeight="1" x14ac:dyDescent="0.25">
      <c r="A64" s="86">
        <f t="shared" si="27"/>
        <v>48</v>
      </c>
      <c r="B64" s="80" t="s">
        <v>270</v>
      </c>
      <c r="C64" s="263" t="s">
        <v>426</v>
      </c>
      <c r="D64" s="5" t="str">
        <f>VLOOKUP(C64,' TH ĐG Trình HĐ'!$E$9:$AE$336,18,0)</f>
        <v>A3</v>
      </c>
      <c r="E64" s="5">
        <f>VLOOKUP($C64,' TH ĐG Trình HĐ'!$E$9:$AE$336,19,0)</f>
        <v>8</v>
      </c>
      <c r="F64" s="9" t="str">
        <f t="shared" si="20"/>
        <v>Không hoàn thành</v>
      </c>
      <c r="G64" s="10"/>
      <c r="H64" s="17"/>
      <c r="I64" s="19" t="e">
        <f>VLOOKUP(H64,Sheet1!$B$2:$C$12,2,TRUE)</f>
        <v>#N/A</v>
      </c>
      <c r="J64" s="5"/>
      <c r="K64" s="19" t="e">
        <f>VLOOKUP(J64,Sheet1!$B$2:$C$12,2,TRUE)</f>
        <v>#N/A</v>
      </c>
      <c r="L64" s="5"/>
      <c r="M64" s="19" t="e">
        <f>VLOOKUP(L64,Sheet1!$B$2:$C$12,2,TRUE)</f>
        <v>#N/A</v>
      </c>
      <c r="N64" s="5"/>
      <c r="O64" s="19" t="e">
        <f>VLOOKUP(N64,Sheet1!$B$2:$C$12,2,TRUE)</f>
        <v>#N/A</v>
      </c>
      <c r="P64" s="5"/>
      <c r="Q64" s="19" t="e">
        <f>VLOOKUP(P64,Sheet1!$B$2:$C$12,2,TRUE)</f>
        <v>#N/A</v>
      </c>
      <c r="R64" s="5" t="e">
        <f t="shared" si="0"/>
        <v>#N/A</v>
      </c>
      <c r="S64" s="226">
        <f t="shared" si="21"/>
        <v>0</v>
      </c>
      <c r="T64" s="9" t="e">
        <f t="shared" si="22"/>
        <v>#N/A</v>
      </c>
      <c r="U64" s="5" t="e">
        <f t="shared" si="3"/>
        <v>#N/A</v>
      </c>
      <c r="V64" s="226">
        <f t="shared" si="4"/>
        <v>0</v>
      </c>
      <c r="W64" s="9" t="e">
        <f t="shared" si="23"/>
        <v>#N/A</v>
      </c>
      <c r="X64" s="227"/>
      <c r="Y64" s="9" t="e">
        <f t="shared" si="6"/>
        <v>#N/A</v>
      </c>
      <c r="Z64" s="9">
        <f t="shared" si="19"/>
        <v>0</v>
      </c>
      <c r="AA64" s="9" t="e">
        <f t="shared" si="7"/>
        <v>#N/A</v>
      </c>
      <c r="AB64" s="9" t="e">
        <f t="shared" si="24"/>
        <v>#N/A</v>
      </c>
      <c r="AC64" s="5"/>
      <c r="AD64" s="5"/>
      <c r="AE64" s="9"/>
      <c r="AF64" s="5"/>
      <c r="AG64" s="25"/>
      <c r="AH64" s="25"/>
    </row>
    <row r="65" spans="1:34" s="7" customFormat="1" ht="20.100000000000001" customHeight="1" x14ac:dyDescent="0.25">
      <c r="A65" s="86">
        <f t="shared" si="27"/>
        <v>49</v>
      </c>
      <c r="B65" s="260" t="s">
        <v>48</v>
      </c>
      <c r="C65" s="86" t="s">
        <v>427</v>
      </c>
      <c r="D65" s="5" t="str">
        <f>VLOOKUP(C65,' TH ĐG Trình HĐ'!$E$9:$AE$336,18,0)</f>
        <v>A4</v>
      </c>
      <c r="E65" s="5">
        <f>VLOOKUP($C65,' TH ĐG Trình HĐ'!$E$9:$AE$336,19,0)</f>
        <v>7</v>
      </c>
      <c r="F65" s="9" t="str">
        <f t="shared" si="20"/>
        <v>Không hoàn thành</v>
      </c>
      <c r="G65" s="10"/>
      <c r="H65" s="17"/>
      <c r="I65" s="19" t="e">
        <f>VLOOKUP(H65,Sheet1!$B$2:$C$12,2,TRUE)</f>
        <v>#N/A</v>
      </c>
      <c r="J65" s="5"/>
      <c r="K65" s="19" t="e">
        <f>VLOOKUP(J65,Sheet1!$B$2:$C$12,2,TRUE)</f>
        <v>#N/A</v>
      </c>
      <c r="L65" s="5"/>
      <c r="M65" s="19" t="e">
        <f>VLOOKUP(L65,Sheet1!$B$2:$C$12,2,TRUE)</f>
        <v>#N/A</v>
      </c>
      <c r="N65" s="5"/>
      <c r="O65" s="19" t="e">
        <f>VLOOKUP(N65,Sheet1!$B$2:$C$12,2,TRUE)</f>
        <v>#N/A</v>
      </c>
      <c r="P65" s="5"/>
      <c r="Q65" s="19" t="e">
        <f>VLOOKUP(P65,Sheet1!$B$2:$C$12,2,TRUE)</f>
        <v>#N/A</v>
      </c>
      <c r="R65" s="5" t="e">
        <f t="shared" si="0"/>
        <v>#N/A</v>
      </c>
      <c r="S65" s="226">
        <f t="shared" si="21"/>
        <v>0</v>
      </c>
      <c r="T65" s="9" t="e">
        <f t="shared" si="22"/>
        <v>#N/A</v>
      </c>
      <c r="U65" s="5" t="e">
        <f t="shared" si="3"/>
        <v>#N/A</v>
      </c>
      <c r="V65" s="226">
        <f t="shared" si="4"/>
        <v>0</v>
      </c>
      <c r="W65" s="9" t="e">
        <f t="shared" si="23"/>
        <v>#N/A</v>
      </c>
      <c r="X65" s="227"/>
      <c r="Y65" s="9" t="e">
        <f t="shared" si="6"/>
        <v>#N/A</v>
      </c>
      <c r="Z65" s="9">
        <f t="shared" si="19"/>
        <v>0</v>
      </c>
      <c r="AA65" s="9" t="e">
        <f t="shared" si="7"/>
        <v>#N/A</v>
      </c>
      <c r="AB65" s="9" t="e">
        <f t="shared" si="24"/>
        <v>#N/A</v>
      </c>
      <c r="AC65" s="5"/>
      <c r="AD65" s="5"/>
      <c r="AE65" s="9"/>
      <c r="AF65" s="5"/>
      <c r="AG65" s="25"/>
      <c r="AH65" s="25"/>
    </row>
    <row r="66" spans="1:34" s="7" customFormat="1" ht="20.100000000000001" customHeight="1" x14ac:dyDescent="0.25">
      <c r="A66" s="86">
        <f t="shared" si="27"/>
        <v>50</v>
      </c>
      <c r="B66" s="260" t="s">
        <v>285</v>
      </c>
      <c r="C66" s="86" t="s">
        <v>428</v>
      </c>
      <c r="D66" s="5" t="str">
        <f>VLOOKUP(C66,' TH ĐG Trình HĐ'!$E$9:$AE$336,18,0)</f>
        <v>A4</v>
      </c>
      <c r="E66" s="5">
        <f>VLOOKUP($C66,' TH ĐG Trình HĐ'!$E$9:$AE$336,19,0)</f>
        <v>7</v>
      </c>
      <c r="F66" s="9" t="str">
        <f t="shared" si="20"/>
        <v>Không hoàn thành</v>
      </c>
      <c r="G66" s="10"/>
      <c r="H66" s="17"/>
      <c r="I66" s="19" t="e">
        <f>VLOOKUP(H66,Sheet1!$B$2:$C$12,2,TRUE)</f>
        <v>#N/A</v>
      </c>
      <c r="J66" s="5"/>
      <c r="K66" s="19" t="e">
        <f>VLOOKUP(J66,Sheet1!$B$2:$C$12,2,TRUE)</f>
        <v>#N/A</v>
      </c>
      <c r="L66" s="5"/>
      <c r="M66" s="19" t="e">
        <f>VLOOKUP(L66,Sheet1!$B$2:$C$12,2,TRUE)</f>
        <v>#N/A</v>
      </c>
      <c r="N66" s="5"/>
      <c r="O66" s="19" t="e">
        <f>VLOOKUP(N66,Sheet1!$B$2:$C$12,2,TRUE)</f>
        <v>#N/A</v>
      </c>
      <c r="P66" s="5"/>
      <c r="Q66" s="19" t="e">
        <f>VLOOKUP(P66,Sheet1!$B$2:$C$12,2,TRUE)</f>
        <v>#N/A</v>
      </c>
      <c r="R66" s="5" t="e">
        <f t="shared" si="0"/>
        <v>#N/A</v>
      </c>
      <c r="S66" s="226">
        <f t="shared" si="21"/>
        <v>0</v>
      </c>
      <c r="T66" s="9" t="e">
        <f t="shared" si="22"/>
        <v>#N/A</v>
      </c>
      <c r="U66" s="5" t="e">
        <f t="shared" si="3"/>
        <v>#N/A</v>
      </c>
      <c r="V66" s="226">
        <f t="shared" si="4"/>
        <v>0</v>
      </c>
      <c r="W66" s="9" t="e">
        <f t="shared" si="23"/>
        <v>#N/A</v>
      </c>
      <c r="X66" s="227"/>
      <c r="Y66" s="9" t="e">
        <f t="shared" si="6"/>
        <v>#N/A</v>
      </c>
      <c r="Z66" s="9">
        <f t="shared" si="19"/>
        <v>0</v>
      </c>
      <c r="AA66" s="9" t="e">
        <f t="shared" si="7"/>
        <v>#N/A</v>
      </c>
      <c r="AB66" s="9" t="e">
        <f t="shared" si="24"/>
        <v>#N/A</v>
      </c>
      <c r="AC66" s="5"/>
      <c r="AD66" s="5"/>
      <c r="AE66" s="9"/>
      <c r="AF66" s="5"/>
      <c r="AG66" s="25"/>
      <c r="AH66" s="25"/>
    </row>
    <row r="67" spans="1:34" s="7" customFormat="1" ht="20.100000000000001" customHeight="1" x14ac:dyDescent="0.25">
      <c r="A67" s="86">
        <f>A66+1</f>
        <v>51</v>
      </c>
      <c r="B67" s="260" t="s">
        <v>296</v>
      </c>
      <c r="C67" s="86" t="s">
        <v>430</v>
      </c>
      <c r="D67" s="5" t="str">
        <f>VLOOKUP(C67,' TH ĐG Trình HĐ'!$E$9:$AE$336,18,0)</f>
        <v>A3</v>
      </c>
      <c r="E67" s="5">
        <f>VLOOKUP($C67,' TH ĐG Trình HĐ'!$E$9:$AE$336,19,0)</f>
        <v>8</v>
      </c>
      <c r="F67" s="9" t="str">
        <f t="shared" si="20"/>
        <v>Không hoàn thành</v>
      </c>
      <c r="G67" s="10"/>
      <c r="H67" s="17"/>
      <c r="I67" s="19" t="e">
        <f>VLOOKUP(H67,Sheet1!$B$2:$C$12,2,TRUE)</f>
        <v>#N/A</v>
      </c>
      <c r="J67" s="5"/>
      <c r="K67" s="19" t="e">
        <f>VLOOKUP(J67,Sheet1!$B$2:$C$12,2,TRUE)</f>
        <v>#N/A</v>
      </c>
      <c r="L67" s="5"/>
      <c r="M67" s="19" t="e">
        <f>VLOOKUP(L67,Sheet1!$B$2:$C$12,2,TRUE)</f>
        <v>#N/A</v>
      </c>
      <c r="N67" s="5"/>
      <c r="O67" s="19" t="e">
        <f>VLOOKUP(N67,Sheet1!$B$2:$C$12,2,TRUE)</f>
        <v>#N/A</v>
      </c>
      <c r="P67" s="5"/>
      <c r="Q67" s="19" t="e">
        <f>VLOOKUP(P67,Sheet1!$B$2:$C$12,2,TRUE)</f>
        <v>#N/A</v>
      </c>
      <c r="R67" s="5" t="e">
        <f t="shared" si="0"/>
        <v>#N/A</v>
      </c>
      <c r="S67" s="226">
        <f t="shared" si="21"/>
        <v>0</v>
      </c>
      <c r="T67" s="9" t="e">
        <f t="shared" si="22"/>
        <v>#N/A</v>
      </c>
      <c r="U67" s="5" t="e">
        <f t="shared" si="3"/>
        <v>#N/A</v>
      </c>
      <c r="V67" s="226">
        <f t="shared" si="4"/>
        <v>0</v>
      </c>
      <c r="W67" s="9" t="e">
        <f t="shared" si="23"/>
        <v>#N/A</v>
      </c>
      <c r="X67" s="227"/>
      <c r="Y67" s="9" t="e">
        <f t="shared" si="6"/>
        <v>#N/A</v>
      </c>
      <c r="Z67" s="9">
        <f t="shared" si="19"/>
        <v>0</v>
      </c>
      <c r="AA67" s="9" t="e">
        <f t="shared" si="7"/>
        <v>#N/A</v>
      </c>
      <c r="AB67" s="9" t="e">
        <f t="shared" si="24"/>
        <v>#N/A</v>
      </c>
      <c r="AC67" s="5"/>
      <c r="AD67" s="5"/>
      <c r="AE67" s="9"/>
      <c r="AF67" s="5"/>
      <c r="AG67" s="25"/>
      <c r="AH67" s="25"/>
    </row>
    <row r="68" spans="1:34" s="7" customFormat="1" ht="20.100000000000001" customHeight="1" x14ac:dyDescent="0.25">
      <c r="A68" s="86">
        <f t="shared" si="27"/>
        <v>52</v>
      </c>
      <c r="B68" s="260" t="s">
        <v>294</v>
      </c>
      <c r="C68" s="86" t="s">
        <v>429</v>
      </c>
      <c r="D68" s="5" t="str">
        <f>VLOOKUP(C68,' TH ĐG Trình HĐ'!$E$9:$AE$336,18,0)</f>
        <v>A3</v>
      </c>
      <c r="E68" s="5">
        <f>VLOOKUP($C68,' TH ĐG Trình HĐ'!$E$9:$AE$336,19,0)</f>
        <v>8</v>
      </c>
      <c r="F68" s="9" t="str">
        <f t="shared" si="20"/>
        <v>Không hoàn thành</v>
      </c>
      <c r="G68" s="446" t="s">
        <v>1076</v>
      </c>
      <c r="H68" s="17"/>
      <c r="I68" s="19" t="e">
        <f>VLOOKUP(H68,Sheet1!$B$2:$C$12,2,TRUE)</f>
        <v>#N/A</v>
      </c>
      <c r="J68" s="5"/>
      <c r="K68" s="19" t="e">
        <f>VLOOKUP(J68,Sheet1!$B$2:$C$12,2,TRUE)</f>
        <v>#N/A</v>
      </c>
      <c r="L68" s="5"/>
      <c r="M68" s="19" t="e">
        <f>VLOOKUP(L68,Sheet1!$B$2:$C$12,2,TRUE)</f>
        <v>#N/A</v>
      </c>
      <c r="N68" s="5"/>
      <c r="O68" s="19" t="e">
        <f>VLOOKUP(N68,Sheet1!$B$2:$C$12,2,TRUE)</f>
        <v>#N/A</v>
      </c>
      <c r="P68" s="5"/>
      <c r="Q68" s="19" t="e">
        <f>VLOOKUP(P68,Sheet1!$B$2:$C$12,2,TRUE)</f>
        <v>#N/A</v>
      </c>
      <c r="R68" s="5" t="e">
        <f t="shared" si="0"/>
        <v>#N/A</v>
      </c>
      <c r="S68" s="226">
        <f t="shared" si="21"/>
        <v>0</v>
      </c>
      <c r="T68" s="9" t="e">
        <f t="shared" si="22"/>
        <v>#N/A</v>
      </c>
      <c r="U68" s="5" t="e">
        <f t="shared" si="3"/>
        <v>#N/A</v>
      </c>
      <c r="V68" s="226">
        <f t="shared" si="4"/>
        <v>0</v>
      </c>
      <c r="W68" s="9" t="e">
        <f t="shared" si="23"/>
        <v>#N/A</v>
      </c>
      <c r="X68" s="227"/>
      <c r="Y68" s="9" t="e">
        <f t="shared" si="6"/>
        <v>#N/A</v>
      </c>
      <c r="Z68" s="9">
        <f t="shared" si="19"/>
        <v>0</v>
      </c>
      <c r="AA68" s="9" t="e">
        <f t="shared" si="7"/>
        <v>#N/A</v>
      </c>
      <c r="AB68" s="9" t="e">
        <f t="shared" si="24"/>
        <v>#N/A</v>
      </c>
      <c r="AC68" s="5"/>
      <c r="AD68" s="5"/>
      <c r="AE68" s="9"/>
      <c r="AF68" s="5"/>
      <c r="AG68" s="25"/>
      <c r="AH68" s="25"/>
    </row>
    <row r="69" spans="1:34" s="7" customFormat="1" ht="20.100000000000001" customHeight="1" x14ac:dyDescent="0.25">
      <c r="A69" s="86">
        <f t="shared" si="27"/>
        <v>53</v>
      </c>
      <c r="B69" s="266" t="s">
        <v>383</v>
      </c>
      <c r="C69" s="86" t="s">
        <v>725</v>
      </c>
      <c r="D69" s="5" t="str">
        <f>VLOOKUP(C69,' TH ĐG Trình HĐ'!$E$9:$AE$336,18,0)</f>
        <v>A4</v>
      </c>
      <c r="E69" s="5">
        <f>VLOOKUP($C69,' TH ĐG Trình HĐ'!$E$9:$AE$336,19,0)</f>
        <v>7</v>
      </c>
      <c r="F69" s="9" t="str">
        <f t="shared" si="20"/>
        <v>Không hoàn thành</v>
      </c>
      <c r="G69" s="10"/>
      <c r="H69" s="17"/>
      <c r="I69" s="19" t="e">
        <f>VLOOKUP(H69,Sheet1!$B$2:$C$12,2,TRUE)</f>
        <v>#N/A</v>
      </c>
      <c r="J69" s="5"/>
      <c r="K69" s="19" t="e">
        <f>VLOOKUP(J69,Sheet1!$B$2:$C$12,2,TRUE)</f>
        <v>#N/A</v>
      </c>
      <c r="L69" s="5"/>
      <c r="M69" s="19" t="e">
        <f>VLOOKUP(L69,Sheet1!$B$2:$C$12,2,TRUE)</f>
        <v>#N/A</v>
      </c>
      <c r="N69" s="5"/>
      <c r="O69" s="19" t="e">
        <f>VLOOKUP(N69,Sheet1!$B$2:$C$12,2,TRUE)</f>
        <v>#N/A</v>
      </c>
      <c r="P69" s="5"/>
      <c r="Q69" s="19" t="e">
        <f>VLOOKUP(P69,Sheet1!$B$2:$C$12,2,TRUE)</f>
        <v>#N/A</v>
      </c>
      <c r="R69" s="5" t="e">
        <f>ROUND(AVERAGE(I69,K69,M69,O69),2)</f>
        <v>#N/A</v>
      </c>
      <c r="S69" s="226">
        <f t="shared" si="21"/>
        <v>0</v>
      </c>
      <c r="T69" s="9" t="e">
        <f t="shared" si="22"/>
        <v>#N/A</v>
      </c>
      <c r="U69" s="5" t="e">
        <f>ROUND(AVERAGE(I69,K69,M69,O69,Q69),2)</f>
        <v>#N/A</v>
      </c>
      <c r="V69" s="226">
        <f>COUNTIF(H69:Q69,"C*")*1+COUNTIF(H69:Q69,"D")*2+COUNTIF(H69:Q69,"E")*3</f>
        <v>0</v>
      </c>
      <c r="W69" s="9" t="e">
        <f t="shared" si="23"/>
        <v>#N/A</v>
      </c>
      <c r="X69" s="227"/>
      <c r="Y69" s="9" t="e">
        <f t="shared" si="6"/>
        <v>#N/A</v>
      </c>
      <c r="Z69" s="9">
        <f t="shared" si="19"/>
        <v>0</v>
      </c>
      <c r="AA69" s="9" t="e">
        <f t="shared" si="7"/>
        <v>#N/A</v>
      </c>
      <c r="AB69" s="9" t="e">
        <f t="shared" si="24"/>
        <v>#N/A</v>
      </c>
      <c r="AC69" s="5"/>
      <c r="AD69" s="5"/>
      <c r="AE69" s="9"/>
      <c r="AF69" s="5"/>
      <c r="AG69" s="25"/>
      <c r="AH69" s="25"/>
    </row>
    <row r="70" spans="1:34" s="7" customFormat="1" ht="20.100000000000001" customHeight="1" x14ac:dyDescent="0.25">
      <c r="A70" s="86">
        <f t="shared" si="27"/>
        <v>54</v>
      </c>
      <c r="B70" s="80" t="s">
        <v>355</v>
      </c>
      <c r="C70" s="263" t="s">
        <v>431</v>
      </c>
      <c r="D70" s="5" t="str">
        <f>VLOOKUP(C70,' TH ĐG Trình HĐ'!$E$9:$AE$336,18,0)</f>
        <v>A2</v>
      </c>
      <c r="E70" s="5">
        <f>VLOOKUP($C70,' TH ĐG Trình HĐ'!$E$9:$AE$336,19,0)</f>
        <v>9</v>
      </c>
      <c r="F70" s="9" t="str">
        <f t="shared" si="20"/>
        <v>Không hoàn thành</v>
      </c>
      <c r="G70" s="10"/>
      <c r="H70" s="17"/>
      <c r="I70" s="19" t="e">
        <f>VLOOKUP(H70,Sheet1!$B$2:$C$12,2,TRUE)</f>
        <v>#N/A</v>
      </c>
      <c r="J70" s="5"/>
      <c r="K70" s="19" t="e">
        <f>VLOOKUP(J70,Sheet1!$B$2:$C$12,2,TRUE)</f>
        <v>#N/A</v>
      </c>
      <c r="L70" s="5"/>
      <c r="M70" s="19" t="e">
        <f>VLOOKUP(L70,Sheet1!$B$2:$C$12,2,TRUE)</f>
        <v>#N/A</v>
      </c>
      <c r="N70" s="5"/>
      <c r="O70" s="19" t="e">
        <f>VLOOKUP(N70,Sheet1!$B$2:$C$12,2,TRUE)</f>
        <v>#N/A</v>
      </c>
      <c r="P70" s="5"/>
      <c r="Q70" s="19" t="e">
        <f>VLOOKUP(P70,Sheet1!$B$2:$C$12,2,TRUE)</f>
        <v>#N/A</v>
      </c>
      <c r="R70" s="5" t="e">
        <f t="shared" si="0"/>
        <v>#N/A</v>
      </c>
      <c r="S70" s="226">
        <f t="shared" si="21"/>
        <v>0</v>
      </c>
      <c r="T70" s="9" t="e">
        <f t="shared" si="22"/>
        <v>#N/A</v>
      </c>
      <c r="U70" s="5" t="e">
        <f t="shared" si="3"/>
        <v>#N/A</v>
      </c>
      <c r="V70" s="226">
        <f t="shared" si="4"/>
        <v>0</v>
      </c>
      <c r="W70" s="9" t="e">
        <f t="shared" si="23"/>
        <v>#N/A</v>
      </c>
      <c r="X70" s="227"/>
      <c r="Y70" s="9" t="e">
        <f t="shared" si="6"/>
        <v>#N/A</v>
      </c>
      <c r="Z70" s="9">
        <f t="shared" si="19"/>
        <v>0</v>
      </c>
      <c r="AA70" s="9" t="e">
        <f t="shared" si="7"/>
        <v>#N/A</v>
      </c>
      <c r="AB70" s="9" t="e">
        <f t="shared" si="24"/>
        <v>#N/A</v>
      </c>
      <c r="AC70" s="5"/>
      <c r="AD70" s="5"/>
      <c r="AE70" s="9"/>
      <c r="AF70" s="5"/>
      <c r="AG70" s="25"/>
      <c r="AH70" s="25"/>
    </row>
    <row r="71" spans="1:34" s="7" customFormat="1" ht="20.100000000000001" customHeight="1" x14ac:dyDescent="0.25">
      <c r="A71" s="86">
        <f t="shared" si="27"/>
        <v>55</v>
      </c>
      <c r="B71" s="80" t="s">
        <v>357</v>
      </c>
      <c r="C71" s="263" t="s">
        <v>432</v>
      </c>
      <c r="D71" s="5" t="str">
        <f>VLOOKUP(C71,' TH ĐG Trình HĐ'!$E$9:$AE$336,18,0)</f>
        <v>A2</v>
      </c>
      <c r="E71" s="5">
        <f>VLOOKUP($C71,' TH ĐG Trình HĐ'!$E$9:$AE$336,19,0)</f>
        <v>9</v>
      </c>
      <c r="F71" s="9" t="str">
        <f t="shared" si="20"/>
        <v>Không hoàn thành</v>
      </c>
      <c r="G71" s="10"/>
      <c r="H71" s="17"/>
      <c r="I71" s="19" t="e">
        <f>VLOOKUP(H71,Sheet1!$B$2:$C$12,2,TRUE)</f>
        <v>#N/A</v>
      </c>
      <c r="J71" s="5"/>
      <c r="K71" s="19" t="e">
        <f>VLOOKUP(J71,Sheet1!$B$2:$C$12,2,TRUE)</f>
        <v>#N/A</v>
      </c>
      <c r="L71" s="5"/>
      <c r="M71" s="19" t="e">
        <f>VLOOKUP(L71,Sheet1!$B$2:$C$12,2,TRUE)</f>
        <v>#N/A</v>
      </c>
      <c r="N71" s="5"/>
      <c r="O71" s="19" t="e">
        <f>VLOOKUP(N71,Sheet1!$B$2:$C$12,2,TRUE)</f>
        <v>#N/A</v>
      </c>
      <c r="P71" s="5"/>
      <c r="Q71" s="19" t="e">
        <f>VLOOKUP(P71,Sheet1!$B$2:$C$12,2,TRUE)</f>
        <v>#N/A</v>
      </c>
      <c r="R71" s="5" t="e">
        <f t="shared" si="0"/>
        <v>#N/A</v>
      </c>
      <c r="S71" s="226">
        <f t="shared" si="21"/>
        <v>0</v>
      </c>
      <c r="T71" s="9" t="e">
        <f t="shared" si="22"/>
        <v>#N/A</v>
      </c>
      <c r="U71" s="5" t="e">
        <f t="shared" si="3"/>
        <v>#N/A</v>
      </c>
      <c r="V71" s="226">
        <f t="shared" si="4"/>
        <v>0</v>
      </c>
      <c r="W71" s="9" t="e">
        <f t="shared" si="23"/>
        <v>#N/A</v>
      </c>
      <c r="X71" s="227"/>
      <c r="Y71" s="9" t="e">
        <f t="shared" si="6"/>
        <v>#N/A</v>
      </c>
      <c r="Z71" s="9">
        <f t="shared" si="19"/>
        <v>0</v>
      </c>
      <c r="AA71" s="9" t="e">
        <f t="shared" si="7"/>
        <v>#N/A</v>
      </c>
      <c r="AB71" s="9" t="e">
        <f t="shared" si="24"/>
        <v>#N/A</v>
      </c>
      <c r="AC71" s="5"/>
      <c r="AD71" s="5"/>
      <c r="AE71" s="9"/>
      <c r="AF71" s="5"/>
      <c r="AG71" s="25"/>
      <c r="AH71" s="25"/>
    </row>
    <row r="72" spans="1:34" s="7" customFormat="1" ht="22.5" customHeight="1" x14ac:dyDescent="0.25">
      <c r="A72" s="279" t="s">
        <v>900</v>
      </c>
      <c r="B72" s="282" t="s">
        <v>901</v>
      </c>
      <c r="C72" s="144"/>
      <c r="D72" s="144"/>
      <c r="E72" s="280"/>
      <c r="F72" s="66">
        <f>F73+F82</f>
        <v>16</v>
      </c>
      <c r="G72" s="281" t="str">
        <f xml:space="preserve"> (COUNTIF($F$74:$F$90, "Hoàn thành xuất sắc nhiệm vụ") &amp; " Xuất sắc") &amp;" + "&amp; (COUNTIF($F$74:$F$90, "Hoàn thành tốt nhiệm vụ") &amp; " Tốt")</f>
        <v>0 Xuất sắc + 0 Tốt</v>
      </c>
      <c r="H72" s="224"/>
      <c r="I72" s="8"/>
      <c r="J72" s="224"/>
      <c r="K72" s="8"/>
      <c r="L72" s="224"/>
      <c r="M72" s="8"/>
      <c r="N72" s="224"/>
      <c r="O72" s="8"/>
      <c r="P72" s="224"/>
      <c r="Q72" s="8"/>
      <c r="R72" s="224"/>
      <c r="S72" s="277"/>
      <c r="T72" s="224"/>
      <c r="U72" s="224"/>
      <c r="V72" s="277"/>
      <c r="W72" s="224"/>
      <c r="X72" s="225"/>
      <c r="Y72" s="8"/>
      <c r="Z72" s="224"/>
      <c r="AA72" s="8"/>
      <c r="AB72" s="224"/>
      <c r="AC72" s="8"/>
      <c r="AD72" s="224"/>
      <c r="AE72" s="8"/>
      <c r="AF72" s="224"/>
      <c r="AG72" s="43"/>
      <c r="AH72" s="43"/>
    </row>
    <row r="73" spans="1:34" s="7" customFormat="1" ht="24.95" customHeight="1" x14ac:dyDescent="0.25">
      <c r="A73" s="261" t="s">
        <v>859</v>
      </c>
      <c r="B73" s="262" t="s">
        <v>860</v>
      </c>
      <c r="C73" s="261"/>
      <c r="D73" s="248"/>
      <c r="E73" s="278"/>
      <c r="F73" s="297">
        <f>COUNTA($F$74:$F$81)</f>
        <v>8</v>
      </c>
      <c r="G73" s="283" t="str">
        <f xml:space="preserve"> (COUNTIF($F$74:$F$81, "Hoàn thành xuất sắc nhiệm vụ") &amp; " Xuất sắc") &amp;" + "&amp; (COUNTIF($F$74:$F$81, "Hoàn thành tốt nhiệm vụ") &amp; " Tốt")</f>
        <v>0 Xuất sắc + 0 Tốt</v>
      </c>
      <c r="H73" s="19"/>
      <c r="I73" s="19" t="e">
        <f>VLOOKUP(H73,Sheet1!$B$2:$C$12,2,TRUE)</f>
        <v>#N/A</v>
      </c>
      <c r="J73" s="5"/>
      <c r="K73" s="19" t="e">
        <f>VLOOKUP(J73,Sheet1!$B$2:$C$12,2,TRUE)</f>
        <v>#N/A</v>
      </c>
      <c r="L73" s="5"/>
      <c r="M73" s="19" t="e">
        <f>VLOOKUP(L73,Sheet1!$B$2:$C$12,2,TRUE)</f>
        <v>#N/A</v>
      </c>
      <c r="N73" s="5"/>
      <c r="O73" s="19" t="e">
        <f>VLOOKUP(N73,Sheet1!$B$2:$C$12,2,TRUE)</f>
        <v>#N/A</v>
      </c>
      <c r="P73" s="5"/>
      <c r="Q73" s="19" t="e">
        <f>VLOOKUP(P73,Sheet1!$B$2:$C$12,2,TRUE)</f>
        <v>#N/A</v>
      </c>
      <c r="R73" s="5" t="e">
        <f t="shared" si="0"/>
        <v>#N/A</v>
      </c>
      <c r="S73" s="226">
        <f t="shared" si="21"/>
        <v>0</v>
      </c>
      <c r="T73" s="9" t="e">
        <f t="shared" si="22"/>
        <v>#N/A</v>
      </c>
      <c r="U73" s="5" t="e">
        <f t="shared" si="3"/>
        <v>#N/A</v>
      </c>
      <c r="V73" s="226">
        <f t="shared" si="4"/>
        <v>0</v>
      </c>
      <c r="W73" s="9" t="e">
        <f t="shared" si="23"/>
        <v>#N/A</v>
      </c>
      <c r="X73" s="227"/>
      <c r="Y73" s="9" t="e">
        <f t="shared" si="6"/>
        <v>#N/A</v>
      </c>
      <c r="Z73" s="9">
        <f t="shared" ref="Z73:Z88" si="28">COUNTIF(D73:O73,"D")*1</f>
        <v>0</v>
      </c>
      <c r="AA73" s="9" t="e">
        <f t="shared" si="7"/>
        <v>#N/A</v>
      </c>
      <c r="AB73" s="9" t="e">
        <f t="shared" si="24"/>
        <v>#N/A</v>
      </c>
      <c r="AC73" s="5"/>
      <c r="AD73" s="5"/>
      <c r="AE73" s="9"/>
      <c r="AF73" s="5"/>
      <c r="AG73" s="25"/>
      <c r="AH73" s="25"/>
    </row>
    <row r="74" spans="1:34" s="7" customFormat="1" ht="20.100000000000001" customHeight="1" x14ac:dyDescent="0.25">
      <c r="A74" s="86">
        <f>A71+1</f>
        <v>56</v>
      </c>
      <c r="B74" s="80" t="s">
        <v>18</v>
      </c>
      <c r="C74" s="263" t="s">
        <v>456</v>
      </c>
      <c r="D74" s="5" t="str">
        <f>VLOOKUP(C74,' TH ĐG Trình HĐ'!$E$9:$AE$336,18,0)</f>
        <v>A2</v>
      </c>
      <c r="E74" s="5">
        <f>VLOOKUP($C74,' TH ĐG Trình HĐ'!$E$9:$AE$336,19,0)</f>
        <v>9</v>
      </c>
      <c r="F74" s="9" t="str">
        <f t="shared" ref="F74:F90" si="29">IF(E74&gt;=3,"Không hoàn thành",IF(AND($D74&gt;=8,$D74&lt;=10,E74=0),"Hoàn thành xuất sắc nhiệm vụ",IF(AND($D74&gt;=8,$D74&lt;=10,E74=1),"Hoàn thành tốt nhiệm vụ",IF(AND($D74&gt;=8,$D74&lt;=10,E74=2),"Hoàn thành nhiệm vụ",IF(AND($D74&gt;6,$D74&lt;8,E74&lt;=1),"Hoàn thành tốt nhiệm vụ",IF(AND($D74&gt;6,$D74&lt;8,E74=2),"Hoàn thành nhiệm vụ",IF(AND($D74&gt;=5,$D74&lt;=6,E74&lt;=2),"Hoàn thành",IF(AND($D74&lt;5,E74&gt;3),"Không hoàn thành",""))))))))</f>
        <v>Không hoàn thành</v>
      </c>
      <c r="G74" s="10"/>
      <c r="H74" s="17"/>
      <c r="I74" s="19" t="e">
        <f>VLOOKUP(H74,Sheet1!$B$2:$C$12,2,TRUE)</f>
        <v>#N/A</v>
      </c>
      <c r="J74" s="5"/>
      <c r="K74" s="19" t="e">
        <f>VLOOKUP(J74,Sheet1!$B$2:$C$12,2,TRUE)</f>
        <v>#N/A</v>
      </c>
      <c r="L74" s="5"/>
      <c r="M74" s="19" t="e">
        <f>VLOOKUP(L74,Sheet1!$B$2:$C$12,2,TRUE)</f>
        <v>#N/A</v>
      </c>
      <c r="N74" s="5"/>
      <c r="O74" s="19" t="e">
        <f>VLOOKUP(N74,Sheet1!$B$2:$C$12,2,TRUE)</f>
        <v>#N/A</v>
      </c>
      <c r="P74" s="5"/>
      <c r="Q74" s="19" t="e">
        <f>VLOOKUP(P74,Sheet1!$B$2:$C$12,2,TRUE)</f>
        <v>#N/A</v>
      </c>
      <c r="R74" s="5" t="e">
        <f t="shared" si="0"/>
        <v>#N/A</v>
      </c>
      <c r="S74" s="226">
        <f t="shared" si="21"/>
        <v>0</v>
      </c>
      <c r="T74" s="9" t="e">
        <f t="shared" si="22"/>
        <v>#N/A</v>
      </c>
      <c r="U74" s="5" t="e">
        <f t="shared" si="3"/>
        <v>#N/A</v>
      </c>
      <c r="V74" s="226">
        <f t="shared" si="4"/>
        <v>0</v>
      </c>
      <c r="W74" s="9" t="e">
        <f t="shared" si="23"/>
        <v>#N/A</v>
      </c>
      <c r="X74" s="227"/>
      <c r="Y74" s="9" t="e">
        <f t="shared" si="6"/>
        <v>#N/A</v>
      </c>
      <c r="Z74" s="9">
        <f t="shared" si="28"/>
        <v>0</v>
      </c>
      <c r="AA74" s="9" t="e">
        <f t="shared" si="7"/>
        <v>#N/A</v>
      </c>
      <c r="AB74" s="9" t="e">
        <f t="shared" si="24"/>
        <v>#N/A</v>
      </c>
      <c r="AC74" s="5"/>
      <c r="AD74" s="5"/>
      <c r="AE74" s="9"/>
      <c r="AF74" s="5"/>
      <c r="AG74" s="25"/>
      <c r="AH74" s="25"/>
    </row>
    <row r="75" spans="1:34" s="7" customFormat="1" ht="20.100000000000001" customHeight="1" x14ac:dyDescent="0.25">
      <c r="A75" s="86">
        <f>A74+1</f>
        <v>57</v>
      </c>
      <c r="B75" s="260" t="s">
        <v>72</v>
      </c>
      <c r="C75" s="86" t="s">
        <v>457</v>
      </c>
      <c r="D75" s="5" t="str">
        <f>VLOOKUP(C75,' TH ĐG Trình HĐ'!$E$9:$AE$336,18,0)</f>
        <v>A2</v>
      </c>
      <c r="E75" s="5">
        <f>VLOOKUP($C75,' TH ĐG Trình HĐ'!$E$9:$AE$336,19,0)</f>
        <v>9</v>
      </c>
      <c r="F75" s="9" t="str">
        <f t="shared" si="29"/>
        <v>Không hoàn thành</v>
      </c>
      <c r="G75" s="10"/>
      <c r="H75" s="17"/>
      <c r="I75" s="19" t="e">
        <f>VLOOKUP(H75,Sheet1!$B$2:$C$12,2,TRUE)</f>
        <v>#N/A</v>
      </c>
      <c r="J75" s="5"/>
      <c r="K75" s="19" t="e">
        <f>VLOOKUP(J75,Sheet1!$B$2:$C$12,2,TRUE)</f>
        <v>#N/A</v>
      </c>
      <c r="L75" s="5"/>
      <c r="M75" s="19" t="e">
        <f>VLOOKUP(L75,Sheet1!$B$2:$C$12,2,TRUE)</f>
        <v>#N/A</v>
      </c>
      <c r="N75" s="5"/>
      <c r="O75" s="19" t="e">
        <f>VLOOKUP(N75,Sheet1!$B$2:$C$12,2,TRUE)</f>
        <v>#N/A</v>
      </c>
      <c r="P75" s="5"/>
      <c r="Q75" s="19" t="e">
        <f>VLOOKUP(P75,Sheet1!$B$2:$C$12,2,TRUE)</f>
        <v>#N/A</v>
      </c>
      <c r="R75" s="5" t="e">
        <f t="shared" si="0"/>
        <v>#N/A</v>
      </c>
      <c r="S75" s="226">
        <f t="shared" si="21"/>
        <v>0</v>
      </c>
      <c r="T75" s="9" t="e">
        <f t="shared" si="22"/>
        <v>#N/A</v>
      </c>
      <c r="U75" s="5" t="e">
        <f t="shared" si="3"/>
        <v>#N/A</v>
      </c>
      <c r="V75" s="226">
        <f t="shared" si="4"/>
        <v>0</v>
      </c>
      <c r="W75" s="9" t="e">
        <f t="shared" si="23"/>
        <v>#N/A</v>
      </c>
      <c r="X75" s="227"/>
      <c r="Y75" s="9" t="e">
        <f t="shared" si="6"/>
        <v>#N/A</v>
      </c>
      <c r="Z75" s="9">
        <f t="shared" si="28"/>
        <v>0</v>
      </c>
      <c r="AA75" s="9" t="e">
        <f t="shared" si="7"/>
        <v>#N/A</v>
      </c>
      <c r="AB75" s="9" t="e">
        <f t="shared" si="24"/>
        <v>#N/A</v>
      </c>
      <c r="AC75" s="5"/>
      <c r="AD75" s="5"/>
      <c r="AE75" s="9"/>
      <c r="AF75" s="5"/>
      <c r="AG75" s="25"/>
      <c r="AH75" s="25"/>
    </row>
    <row r="76" spans="1:34" s="7" customFormat="1" ht="20.100000000000001" customHeight="1" x14ac:dyDescent="0.25">
      <c r="A76" s="86">
        <f t="shared" ref="A76:A81" si="30">A75+1</f>
        <v>58</v>
      </c>
      <c r="B76" s="260" t="s">
        <v>73</v>
      </c>
      <c r="C76" s="86" t="s">
        <v>459</v>
      </c>
      <c r="D76" s="5" t="str">
        <f>VLOOKUP(C76,' TH ĐG Trình HĐ'!$E$9:$AE$336,18,0)</f>
        <v>A1</v>
      </c>
      <c r="E76" s="5">
        <f>VLOOKUP($C76,' TH ĐG Trình HĐ'!$E$9:$AE$336,19,0)</f>
        <v>10</v>
      </c>
      <c r="F76" s="9" t="str">
        <f t="shared" si="29"/>
        <v>Không hoàn thành</v>
      </c>
      <c r="G76" s="264"/>
      <c r="H76" s="17"/>
      <c r="I76" s="19" t="e">
        <f>VLOOKUP(H76,Sheet1!$B$2:$C$12,2,TRUE)</f>
        <v>#N/A</v>
      </c>
      <c r="J76" s="5"/>
      <c r="K76" s="19" t="e">
        <f>VLOOKUP(J76,Sheet1!$B$2:$C$12,2,TRUE)</f>
        <v>#N/A</v>
      </c>
      <c r="L76" s="5"/>
      <c r="M76" s="19" t="e">
        <f>VLOOKUP(L76,Sheet1!$B$2:$C$12,2,TRUE)</f>
        <v>#N/A</v>
      </c>
      <c r="N76" s="5"/>
      <c r="O76" s="19" t="e">
        <f>VLOOKUP(N76,Sheet1!$B$2:$C$12,2,TRUE)</f>
        <v>#N/A</v>
      </c>
      <c r="P76" s="5"/>
      <c r="Q76" s="19" t="e">
        <f>VLOOKUP(P76,Sheet1!$B$2:$C$12,2,TRUE)</f>
        <v>#N/A</v>
      </c>
      <c r="R76" s="5" t="e">
        <f t="shared" ref="R76:R143" si="31">ROUND(AVERAGE(I76,K76,M76,O76),2)</f>
        <v>#N/A</v>
      </c>
      <c r="S76" s="226">
        <f t="shared" si="21"/>
        <v>0</v>
      </c>
      <c r="T76" s="9" t="e">
        <f t="shared" si="22"/>
        <v>#N/A</v>
      </c>
      <c r="U76" s="5" t="e">
        <f t="shared" ref="U76:U143" si="32">ROUND(AVERAGE(I76,K76,M76,O76,Q76),2)</f>
        <v>#N/A</v>
      </c>
      <c r="V76" s="226">
        <f t="shared" ref="V76:V143" si="33">COUNTIF(H76:Q76,"C*")*1+COUNTIF(H76:Q76,"D")*2+COUNTIF(H76:Q76,"E")*3</f>
        <v>0</v>
      </c>
      <c r="W76" s="9" t="e">
        <f t="shared" si="23"/>
        <v>#N/A</v>
      </c>
      <c r="X76" s="227"/>
      <c r="Y76" s="9" t="e">
        <f t="shared" ref="Y76:Y143" si="34">ROUND(AVERAGE(D76,R76),2)</f>
        <v>#N/A</v>
      </c>
      <c r="Z76" s="9">
        <f t="shared" si="28"/>
        <v>0</v>
      </c>
      <c r="AA76" s="9" t="e">
        <f t="shared" ref="AA76:AA143" si="35">IF($Y76&gt;=8,"Xuất sắc",IF($Y76&gt;6,"Tốt",IF($Y76&gt;=5,"Hoàn thành","Không hoàn thành")))</f>
        <v>#N/A</v>
      </c>
      <c r="AB76" s="5" t="s">
        <v>799</v>
      </c>
      <c r="AC76" s="5"/>
      <c r="AD76" s="5"/>
      <c r="AE76" s="9"/>
      <c r="AF76" s="5"/>
      <c r="AG76" s="119"/>
      <c r="AH76" s="25"/>
    </row>
    <row r="77" spans="1:34" s="7" customFormat="1" ht="20.100000000000001" customHeight="1" x14ac:dyDescent="0.25">
      <c r="A77" s="86">
        <f t="shared" si="30"/>
        <v>59</v>
      </c>
      <c r="B77" s="260" t="s">
        <v>76</v>
      </c>
      <c r="C77" s="86" t="s">
        <v>462</v>
      </c>
      <c r="D77" s="5" t="str">
        <f>VLOOKUP(C77,' TH ĐG Trình HĐ'!$E$9:$AE$336,18,0)</f>
        <v>A3</v>
      </c>
      <c r="E77" s="5">
        <f>VLOOKUP($C77,' TH ĐG Trình HĐ'!$E$9:$AE$336,19,0)</f>
        <v>8</v>
      </c>
      <c r="F77" s="9" t="str">
        <f t="shared" si="29"/>
        <v>Không hoàn thành</v>
      </c>
      <c r="G77" s="10"/>
      <c r="H77" s="17"/>
      <c r="I77" s="19" t="e">
        <f>VLOOKUP(H77,Sheet1!$B$2:$C$12,2,TRUE)</f>
        <v>#N/A</v>
      </c>
      <c r="J77" s="5"/>
      <c r="K77" s="19" t="e">
        <f>VLOOKUP(J77,Sheet1!$B$2:$C$12,2,TRUE)</f>
        <v>#N/A</v>
      </c>
      <c r="L77" s="5"/>
      <c r="M77" s="19" t="e">
        <f>VLOOKUP(L77,Sheet1!$B$2:$C$12,2,TRUE)</f>
        <v>#N/A</v>
      </c>
      <c r="N77" s="5"/>
      <c r="O77" s="19" t="e">
        <f>VLOOKUP(N77,Sheet1!$B$2:$C$12,2,TRUE)</f>
        <v>#N/A</v>
      </c>
      <c r="P77" s="5"/>
      <c r="Q77" s="19" t="e">
        <f>VLOOKUP(P77,Sheet1!$B$2:$C$12,2,TRUE)</f>
        <v>#N/A</v>
      </c>
      <c r="R77" s="5" t="e">
        <f t="shared" si="31"/>
        <v>#N/A</v>
      </c>
      <c r="S77" s="226">
        <f t="shared" si="21"/>
        <v>0</v>
      </c>
      <c r="T77" s="9" t="e">
        <f t="shared" si="22"/>
        <v>#N/A</v>
      </c>
      <c r="U77" s="5" t="e">
        <f t="shared" si="32"/>
        <v>#N/A</v>
      </c>
      <c r="V77" s="226">
        <f t="shared" si="33"/>
        <v>0</v>
      </c>
      <c r="W77" s="9" t="e">
        <f t="shared" si="23"/>
        <v>#N/A</v>
      </c>
      <c r="X77" s="227"/>
      <c r="Y77" s="9" t="e">
        <f t="shared" si="34"/>
        <v>#N/A</v>
      </c>
      <c r="Z77" s="9">
        <f t="shared" si="28"/>
        <v>0</v>
      </c>
      <c r="AA77" s="9" t="e">
        <f t="shared" si="35"/>
        <v>#N/A</v>
      </c>
      <c r="AB77" s="9" t="e">
        <f t="shared" ref="AB77:AB118" si="36">IF($Z77=1,"Không đạt LĐTT",IF(OR($AA77= "Xuất sắc", $AA77="Tốt"),"Đạt LĐTT","Không đạt LĐTT"))</f>
        <v>#N/A</v>
      </c>
      <c r="AC77" s="5"/>
      <c r="AD77" s="5"/>
      <c r="AE77" s="9"/>
      <c r="AF77" s="5"/>
      <c r="AG77" s="25"/>
      <c r="AH77" s="25"/>
    </row>
    <row r="78" spans="1:34" s="7" customFormat="1" ht="20.100000000000001" customHeight="1" x14ac:dyDescent="0.25">
      <c r="A78" s="86">
        <f t="shared" si="30"/>
        <v>60</v>
      </c>
      <c r="B78" s="260" t="s">
        <v>20</v>
      </c>
      <c r="C78" s="86" t="s">
        <v>463</v>
      </c>
      <c r="D78" s="5" t="str">
        <f>VLOOKUP(C78,' TH ĐG Trình HĐ'!$E$9:$AE$336,18,0)</f>
        <v>A1</v>
      </c>
      <c r="E78" s="5">
        <f>VLOOKUP($C78,' TH ĐG Trình HĐ'!$E$9:$AE$336,19,0)</f>
        <v>10</v>
      </c>
      <c r="F78" s="9" t="str">
        <f t="shared" si="29"/>
        <v>Không hoàn thành</v>
      </c>
      <c r="G78" s="10"/>
      <c r="H78" s="17"/>
      <c r="I78" s="19" t="e">
        <f>VLOOKUP(H78,Sheet1!$B$2:$C$12,2,TRUE)</f>
        <v>#N/A</v>
      </c>
      <c r="J78" s="5"/>
      <c r="K78" s="19" t="e">
        <f>VLOOKUP(J78,Sheet1!$B$2:$C$12,2,TRUE)</f>
        <v>#N/A</v>
      </c>
      <c r="L78" s="5"/>
      <c r="M78" s="19" t="e">
        <f>VLOOKUP(L78,Sheet1!$B$2:$C$12,2,TRUE)</f>
        <v>#N/A</v>
      </c>
      <c r="N78" s="5"/>
      <c r="O78" s="19" t="e">
        <f>VLOOKUP(N78,Sheet1!$B$2:$C$12,2,TRUE)</f>
        <v>#N/A</v>
      </c>
      <c r="P78" s="5"/>
      <c r="Q78" s="19" t="e">
        <f>VLOOKUP(P78,Sheet1!$B$2:$C$12,2,TRUE)</f>
        <v>#N/A</v>
      </c>
      <c r="R78" s="5" t="e">
        <f>ROUND(AVERAGE(I78,K78,M78,O78),2)</f>
        <v>#N/A</v>
      </c>
      <c r="S78" s="226">
        <f t="shared" si="21"/>
        <v>0</v>
      </c>
      <c r="T78" s="9" t="e">
        <f t="shared" si="22"/>
        <v>#N/A</v>
      </c>
      <c r="U78" s="5" t="e">
        <f t="shared" si="32"/>
        <v>#N/A</v>
      </c>
      <c r="V78" s="226">
        <f t="shared" si="33"/>
        <v>0</v>
      </c>
      <c r="W78" s="9" t="e">
        <f t="shared" si="23"/>
        <v>#N/A</v>
      </c>
      <c r="X78" s="227"/>
      <c r="Y78" s="9" t="e">
        <f t="shared" si="34"/>
        <v>#N/A</v>
      </c>
      <c r="Z78" s="9">
        <f t="shared" si="28"/>
        <v>0</v>
      </c>
      <c r="AA78" s="9" t="e">
        <f t="shared" si="35"/>
        <v>#N/A</v>
      </c>
      <c r="AB78" s="9" t="e">
        <f t="shared" si="36"/>
        <v>#N/A</v>
      </c>
      <c r="AC78" s="5"/>
      <c r="AD78" s="5"/>
      <c r="AE78" s="9"/>
      <c r="AF78" s="5"/>
      <c r="AG78" s="25"/>
      <c r="AH78" s="25"/>
    </row>
    <row r="79" spans="1:34" s="7" customFormat="1" ht="20.100000000000001" customHeight="1" x14ac:dyDescent="0.25">
      <c r="A79" s="86">
        <f t="shared" si="30"/>
        <v>61</v>
      </c>
      <c r="B79" s="260" t="s">
        <v>78</v>
      </c>
      <c r="C79" s="86" t="s">
        <v>460</v>
      </c>
      <c r="D79" s="5" t="str">
        <f>VLOOKUP(C79,' TH ĐG Trình HĐ'!$E$9:$AE$336,18,0)</f>
        <v>A3</v>
      </c>
      <c r="E79" s="5">
        <f>VLOOKUP($C79,' TH ĐG Trình HĐ'!$E$9:$AE$336,19,0)</f>
        <v>8</v>
      </c>
      <c r="F79" s="9" t="str">
        <f t="shared" si="29"/>
        <v>Không hoàn thành</v>
      </c>
      <c r="G79" s="10"/>
      <c r="H79" s="17"/>
      <c r="I79" s="19" t="e">
        <f>VLOOKUP(H79,Sheet1!$B$2:$C$12,2,TRUE)</f>
        <v>#N/A</v>
      </c>
      <c r="J79" s="5"/>
      <c r="K79" s="19" t="e">
        <f>VLOOKUP(J79,Sheet1!$B$2:$C$12,2,TRUE)</f>
        <v>#N/A</v>
      </c>
      <c r="L79" s="5"/>
      <c r="M79" s="19" t="e">
        <f>VLOOKUP(L79,Sheet1!$B$2:$C$12,2,TRUE)</f>
        <v>#N/A</v>
      </c>
      <c r="N79" s="5"/>
      <c r="O79" s="19" t="e">
        <f>VLOOKUP(N79,Sheet1!$B$2:$C$12,2,TRUE)</f>
        <v>#N/A</v>
      </c>
      <c r="P79" s="5"/>
      <c r="Q79" s="19" t="e">
        <f>VLOOKUP(P79,Sheet1!$B$2:$C$12,2,TRUE)</f>
        <v>#N/A</v>
      </c>
      <c r="R79" s="5" t="e">
        <f t="shared" si="31"/>
        <v>#N/A</v>
      </c>
      <c r="S79" s="226">
        <f t="shared" si="21"/>
        <v>0</v>
      </c>
      <c r="T79" s="9" t="e">
        <f t="shared" si="22"/>
        <v>#N/A</v>
      </c>
      <c r="U79" s="5" t="e">
        <f t="shared" si="32"/>
        <v>#N/A</v>
      </c>
      <c r="V79" s="226">
        <f t="shared" si="33"/>
        <v>0</v>
      </c>
      <c r="W79" s="9" t="e">
        <f t="shared" si="23"/>
        <v>#N/A</v>
      </c>
      <c r="X79" s="227"/>
      <c r="Y79" s="9" t="e">
        <f t="shared" si="34"/>
        <v>#N/A</v>
      </c>
      <c r="Z79" s="9">
        <f t="shared" si="28"/>
        <v>0</v>
      </c>
      <c r="AA79" s="9" t="e">
        <f t="shared" si="35"/>
        <v>#N/A</v>
      </c>
      <c r="AB79" s="9" t="e">
        <f t="shared" si="36"/>
        <v>#N/A</v>
      </c>
      <c r="AC79" s="5"/>
      <c r="AD79" s="5"/>
      <c r="AE79" s="9"/>
      <c r="AF79" s="5"/>
      <c r="AG79" s="25"/>
      <c r="AH79" s="25"/>
    </row>
    <row r="80" spans="1:34" s="7" customFormat="1" ht="20.100000000000001" customHeight="1" x14ac:dyDescent="0.25">
      <c r="A80" s="86">
        <f t="shared" si="30"/>
        <v>62</v>
      </c>
      <c r="B80" s="260" t="s">
        <v>3</v>
      </c>
      <c r="C80" s="86" t="s">
        <v>464</v>
      </c>
      <c r="D80" s="5" t="str">
        <f>VLOOKUP(C80,' TH ĐG Trình HĐ'!$E$9:$AE$336,18,0)</f>
        <v>A2</v>
      </c>
      <c r="E80" s="5">
        <f>VLOOKUP($C80,' TH ĐG Trình HĐ'!$E$9:$AE$336,19,0)</f>
        <v>9</v>
      </c>
      <c r="F80" s="9" t="str">
        <f t="shared" si="29"/>
        <v>Không hoàn thành</v>
      </c>
      <c r="G80" s="10"/>
      <c r="H80" s="17"/>
      <c r="I80" s="19" t="e">
        <f>VLOOKUP(H80,Sheet1!$B$2:$C$12,2,TRUE)</f>
        <v>#N/A</v>
      </c>
      <c r="J80" s="5"/>
      <c r="K80" s="19" t="e">
        <f>VLOOKUP(J80,Sheet1!$B$2:$C$12,2,TRUE)</f>
        <v>#N/A</v>
      </c>
      <c r="L80" s="5"/>
      <c r="M80" s="19" t="e">
        <f>VLOOKUP(L80,Sheet1!$B$2:$C$12,2,TRUE)</f>
        <v>#N/A</v>
      </c>
      <c r="N80" s="5"/>
      <c r="O80" s="19" t="e">
        <f>VLOOKUP(N80,Sheet1!$B$2:$C$12,2,TRUE)</f>
        <v>#N/A</v>
      </c>
      <c r="P80" s="5"/>
      <c r="Q80" s="19" t="e">
        <f>VLOOKUP(P80,Sheet1!$B$2:$C$12,2,TRUE)</f>
        <v>#N/A</v>
      </c>
      <c r="R80" s="5" t="e">
        <f t="shared" si="31"/>
        <v>#N/A</v>
      </c>
      <c r="S80" s="226">
        <f t="shared" si="21"/>
        <v>0</v>
      </c>
      <c r="T80" s="9" t="e">
        <f t="shared" si="22"/>
        <v>#N/A</v>
      </c>
      <c r="U80" s="5" t="e">
        <f t="shared" si="32"/>
        <v>#N/A</v>
      </c>
      <c r="V80" s="226">
        <f t="shared" si="33"/>
        <v>0</v>
      </c>
      <c r="W80" s="9" t="e">
        <f t="shared" si="23"/>
        <v>#N/A</v>
      </c>
      <c r="X80" s="227"/>
      <c r="Y80" s="9" t="e">
        <f t="shared" si="34"/>
        <v>#N/A</v>
      </c>
      <c r="Z80" s="9">
        <f t="shared" si="28"/>
        <v>0</v>
      </c>
      <c r="AA80" s="9" t="e">
        <f t="shared" si="35"/>
        <v>#N/A</v>
      </c>
      <c r="AB80" s="9" t="e">
        <f t="shared" si="36"/>
        <v>#N/A</v>
      </c>
      <c r="AC80" s="5"/>
      <c r="AD80" s="5"/>
      <c r="AE80" s="9"/>
      <c r="AF80" s="5"/>
      <c r="AG80" s="25"/>
      <c r="AH80" s="25"/>
    </row>
    <row r="81" spans="1:34" s="7" customFormat="1" ht="20.100000000000001" customHeight="1" x14ac:dyDescent="0.25">
      <c r="A81" s="86">
        <f t="shared" si="30"/>
        <v>63</v>
      </c>
      <c r="B81" s="260" t="s">
        <v>70</v>
      </c>
      <c r="C81" s="86" t="s">
        <v>465</v>
      </c>
      <c r="D81" s="5" t="str">
        <f>VLOOKUP(C81,' TH ĐG Trình HĐ'!$E$9:$AE$336,18,0)</f>
        <v>A3</v>
      </c>
      <c r="E81" s="5">
        <f>VLOOKUP($C81,' TH ĐG Trình HĐ'!$E$9:$AE$336,19,0)</f>
        <v>8</v>
      </c>
      <c r="F81" s="9" t="str">
        <f t="shared" si="29"/>
        <v>Không hoàn thành</v>
      </c>
      <c r="G81" s="10"/>
      <c r="H81" s="17"/>
      <c r="I81" s="19" t="e">
        <f>VLOOKUP(H81,Sheet1!$B$2:$C$12,2,TRUE)</f>
        <v>#N/A</v>
      </c>
      <c r="J81" s="5"/>
      <c r="K81" s="19" t="e">
        <f>VLOOKUP(J81,Sheet1!$B$2:$C$12,2,TRUE)</f>
        <v>#N/A</v>
      </c>
      <c r="L81" s="5"/>
      <c r="M81" s="19" t="e">
        <f>VLOOKUP(L81,Sheet1!$B$2:$C$12,2,TRUE)</f>
        <v>#N/A</v>
      </c>
      <c r="N81" s="5"/>
      <c r="O81" s="19" t="e">
        <f>VLOOKUP(N81,Sheet1!$B$2:$C$12,2,TRUE)</f>
        <v>#N/A</v>
      </c>
      <c r="P81" s="5"/>
      <c r="Q81" s="19" t="e">
        <f>VLOOKUP(P81,Sheet1!$B$2:$C$12,2,TRUE)</f>
        <v>#N/A</v>
      </c>
      <c r="R81" s="5" t="e">
        <f t="shared" si="31"/>
        <v>#N/A</v>
      </c>
      <c r="S81" s="226">
        <f t="shared" si="21"/>
        <v>0</v>
      </c>
      <c r="T81" s="9" t="e">
        <f t="shared" si="22"/>
        <v>#N/A</v>
      </c>
      <c r="U81" s="5" t="e">
        <f t="shared" si="32"/>
        <v>#N/A</v>
      </c>
      <c r="V81" s="226">
        <f t="shared" si="33"/>
        <v>0</v>
      </c>
      <c r="W81" s="9" t="e">
        <f t="shared" si="23"/>
        <v>#N/A</v>
      </c>
      <c r="X81" s="227"/>
      <c r="Y81" s="9" t="e">
        <f t="shared" si="34"/>
        <v>#N/A</v>
      </c>
      <c r="Z81" s="9">
        <f t="shared" si="28"/>
        <v>0</v>
      </c>
      <c r="AA81" s="9" t="e">
        <f t="shared" si="35"/>
        <v>#N/A</v>
      </c>
      <c r="AB81" s="9" t="e">
        <f t="shared" si="36"/>
        <v>#N/A</v>
      </c>
      <c r="AC81" s="5"/>
      <c r="AD81" s="5"/>
      <c r="AE81" s="9"/>
      <c r="AF81" s="5"/>
      <c r="AG81" s="25"/>
      <c r="AH81" s="25"/>
    </row>
    <row r="82" spans="1:34" s="7" customFormat="1" ht="20.100000000000001" customHeight="1" x14ac:dyDescent="0.25">
      <c r="A82" s="261" t="s">
        <v>861</v>
      </c>
      <c r="B82" s="262" t="s">
        <v>862</v>
      </c>
      <c r="C82" s="261"/>
      <c r="D82" s="248"/>
      <c r="E82" s="278"/>
      <c r="F82" s="297">
        <f>COUNTA($F$83:$F$90)</f>
        <v>8</v>
      </c>
      <c r="G82" s="283" t="str">
        <f xml:space="preserve"> (COUNTIF($F$83:$F$90, "Hoàn thành xuất sắc nhiệm vụ") &amp; " Xuất sắc") &amp;" + "&amp; (COUNTIF($F$83:$F$90, "Hoàn thành tốt nhiệm vụ") &amp; " Tốt")</f>
        <v>0 Xuất sắc + 0 Tốt</v>
      </c>
      <c r="H82" s="19"/>
      <c r="I82" s="19" t="e">
        <f>VLOOKUP(H82,Sheet1!$B$2:$C$12,2,TRUE)</f>
        <v>#N/A</v>
      </c>
      <c r="J82" s="5"/>
      <c r="K82" s="19" t="e">
        <f>VLOOKUP(J82,Sheet1!$B$2:$C$12,2,TRUE)</f>
        <v>#N/A</v>
      </c>
      <c r="L82" s="5"/>
      <c r="M82" s="19" t="e">
        <f>VLOOKUP(L82,Sheet1!$B$2:$C$12,2,TRUE)</f>
        <v>#N/A</v>
      </c>
      <c r="N82" s="5"/>
      <c r="O82" s="19" t="e">
        <f>VLOOKUP(N82,Sheet1!$B$2:$C$12,2,TRUE)</f>
        <v>#N/A</v>
      </c>
      <c r="P82" s="5"/>
      <c r="Q82" s="19" t="e">
        <f>VLOOKUP(P82,Sheet1!$B$2:$C$12,2,TRUE)</f>
        <v>#N/A</v>
      </c>
      <c r="R82" s="5" t="e">
        <f t="shared" si="31"/>
        <v>#N/A</v>
      </c>
      <c r="S82" s="226">
        <f t="shared" si="21"/>
        <v>0</v>
      </c>
      <c r="T82" s="9" t="e">
        <f t="shared" si="22"/>
        <v>#N/A</v>
      </c>
      <c r="U82" s="5" t="e">
        <f t="shared" si="32"/>
        <v>#N/A</v>
      </c>
      <c r="V82" s="226">
        <f t="shared" si="33"/>
        <v>0</v>
      </c>
      <c r="W82" s="9" t="e">
        <f t="shared" si="23"/>
        <v>#N/A</v>
      </c>
      <c r="X82" s="227"/>
      <c r="Y82" s="9" t="e">
        <f t="shared" si="34"/>
        <v>#N/A</v>
      </c>
      <c r="Z82" s="9">
        <f t="shared" si="28"/>
        <v>0</v>
      </c>
      <c r="AA82" s="9" t="e">
        <f t="shared" si="35"/>
        <v>#N/A</v>
      </c>
      <c r="AB82" s="9" t="e">
        <f t="shared" si="36"/>
        <v>#N/A</v>
      </c>
      <c r="AC82" s="5"/>
      <c r="AD82" s="5"/>
      <c r="AE82" s="9"/>
      <c r="AF82" s="5"/>
      <c r="AG82" s="25"/>
      <c r="AH82" s="25"/>
    </row>
    <row r="83" spans="1:34" s="7" customFormat="1" ht="20.100000000000001" customHeight="1" x14ac:dyDescent="0.25">
      <c r="A83" s="86">
        <f>A81+1</f>
        <v>64</v>
      </c>
      <c r="B83" s="260" t="s">
        <v>75</v>
      </c>
      <c r="C83" s="86" t="s">
        <v>461</v>
      </c>
      <c r="D83" s="5" t="str">
        <f>VLOOKUP(C83,' TH ĐG Trình HĐ'!$E$9:$AE$336,18,0)</f>
        <v>A2</v>
      </c>
      <c r="E83" s="5">
        <f>VLOOKUP($C83,' TH ĐG Trình HĐ'!$E$9:$AE$336,19,0)</f>
        <v>9</v>
      </c>
      <c r="F83" s="9" t="str">
        <f t="shared" si="29"/>
        <v>Không hoàn thành</v>
      </c>
      <c r="G83" s="10"/>
      <c r="H83" s="17"/>
      <c r="I83" s="19" t="e">
        <f>VLOOKUP(H83,Sheet1!$B$2:$C$12,2,TRUE)</f>
        <v>#N/A</v>
      </c>
      <c r="J83" s="5"/>
      <c r="K83" s="19" t="e">
        <f>VLOOKUP(J83,Sheet1!$B$2:$C$12,2,TRUE)</f>
        <v>#N/A</v>
      </c>
      <c r="L83" s="5"/>
      <c r="M83" s="19" t="e">
        <f>VLOOKUP(L83,Sheet1!$B$2:$C$12,2,TRUE)</f>
        <v>#N/A</v>
      </c>
      <c r="N83" s="5"/>
      <c r="O83" s="19" t="e">
        <f>VLOOKUP(N83,Sheet1!$B$2:$C$12,2,TRUE)</f>
        <v>#N/A</v>
      </c>
      <c r="P83" s="5"/>
      <c r="Q83" s="19" t="e">
        <f>VLOOKUP(P83,Sheet1!$B$2:$C$12,2,TRUE)</f>
        <v>#N/A</v>
      </c>
      <c r="R83" s="5" t="e">
        <f>ROUND(AVERAGE(I83,K83,M83,O83),2)</f>
        <v>#N/A</v>
      </c>
      <c r="S83" s="226">
        <f t="shared" si="21"/>
        <v>0</v>
      </c>
      <c r="T83" s="9" t="e">
        <f t="shared" si="22"/>
        <v>#N/A</v>
      </c>
      <c r="U83" s="5" t="e">
        <f>ROUND(AVERAGE(I83,K83,M83,O83,Q83),2)</f>
        <v>#N/A</v>
      </c>
      <c r="V83" s="226">
        <f>COUNTIF(H83:Q83,"C*")*1+COUNTIF(H83:Q83,"D")*2+COUNTIF(H83:Q83,"E")*3</f>
        <v>0</v>
      </c>
      <c r="W83" s="9" t="e">
        <f t="shared" si="23"/>
        <v>#N/A</v>
      </c>
      <c r="X83" s="227"/>
      <c r="Y83" s="9" t="e">
        <f t="shared" si="34"/>
        <v>#N/A</v>
      </c>
      <c r="Z83" s="9">
        <f t="shared" si="28"/>
        <v>0</v>
      </c>
      <c r="AA83" s="9" t="e">
        <f t="shared" si="35"/>
        <v>#N/A</v>
      </c>
      <c r="AB83" s="9" t="e">
        <f t="shared" si="36"/>
        <v>#N/A</v>
      </c>
      <c r="AC83" s="5"/>
      <c r="AD83" s="5"/>
      <c r="AE83" s="9"/>
      <c r="AF83" s="5"/>
      <c r="AG83" s="25"/>
      <c r="AH83" s="25"/>
    </row>
    <row r="84" spans="1:34" s="7" customFormat="1" ht="20.100000000000001" customHeight="1" x14ac:dyDescent="0.25">
      <c r="A84" s="86">
        <f>A83+1</f>
        <v>65</v>
      </c>
      <c r="B84" s="260" t="s">
        <v>41</v>
      </c>
      <c r="C84" s="86" t="s">
        <v>467</v>
      </c>
      <c r="D84" s="5" t="str">
        <f>VLOOKUP(C84,' TH ĐG Trình HĐ'!$E$9:$AE$336,18,0)</f>
        <v>A3</v>
      </c>
      <c r="E84" s="5">
        <f>VLOOKUP($C84,' TH ĐG Trình HĐ'!$E$9:$AE$336,19,0)</f>
        <v>8</v>
      </c>
      <c r="F84" s="9" t="str">
        <f t="shared" si="29"/>
        <v>Không hoàn thành</v>
      </c>
      <c r="G84" s="10"/>
      <c r="H84" s="17"/>
      <c r="I84" s="19" t="e">
        <f>VLOOKUP(H84,Sheet1!$B$2:$C$12,2,TRUE)</f>
        <v>#N/A</v>
      </c>
      <c r="J84" s="5"/>
      <c r="K84" s="19" t="e">
        <f>VLOOKUP(J84,Sheet1!$B$2:$C$12,2,TRUE)</f>
        <v>#N/A</v>
      </c>
      <c r="L84" s="5"/>
      <c r="M84" s="19" t="e">
        <f>VLOOKUP(L84,Sheet1!$B$2:$C$12,2,TRUE)</f>
        <v>#N/A</v>
      </c>
      <c r="N84" s="5"/>
      <c r="O84" s="19" t="e">
        <f>VLOOKUP(N84,Sheet1!$B$2:$C$12,2,TRUE)</f>
        <v>#N/A</v>
      </c>
      <c r="P84" s="5"/>
      <c r="Q84" s="19" t="e">
        <f>VLOOKUP(P84,Sheet1!$B$2:$C$12,2,TRUE)</f>
        <v>#N/A</v>
      </c>
      <c r="R84" s="5" t="e">
        <f t="shared" si="31"/>
        <v>#N/A</v>
      </c>
      <c r="S84" s="226">
        <f t="shared" si="21"/>
        <v>0</v>
      </c>
      <c r="T84" s="9" t="e">
        <f t="shared" si="22"/>
        <v>#N/A</v>
      </c>
      <c r="U84" s="5" t="e">
        <f t="shared" si="32"/>
        <v>#N/A</v>
      </c>
      <c r="V84" s="226">
        <f t="shared" si="33"/>
        <v>0</v>
      </c>
      <c r="W84" s="9" t="e">
        <f t="shared" si="23"/>
        <v>#N/A</v>
      </c>
      <c r="X84" s="227"/>
      <c r="Y84" s="9" t="e">
        <f t="shared" si="34"/>
        <v>#N/A</v>
      </c>
      <c r="Z84" s="9">
        <f t="shared" si="28"/>
        <v>0</v>
      </c>
      <c r="AA84" s="9" t="e">
        <f t="shared" si="35"/>
        <v>#N/A</v>
      </c>
      <c r="AB84" s="9" t="e">
        <f t="shared" si="36"/>
        <v>#N/A</v>
      </c>
      <c r="AC84" s="5"/>
      <c r="AD84" s="5"/>
      <c r="AE84" s="9"/>
      <c r="AF84" s="5"/>
      <c r="AG84" s="25"/>
      <c r="AH84" s="25"/>
    </row>
    <row r="85" spans="1:34" s="7" customFormat="1" ht="20.100000000000001" customHeight="1" x14ac:dyDescent="0.25">
      <c r="A85" s="86">
        <f t="shared" ref="A85:A90" si="37">A84+1</f>
        <v>66</v>
      </c>
      <c r="B85" s="260" t="s">
        <v>83</v>
      </c>
      <c r="C85" s="86" t="s">
        <v>468</v>
      </c>
      <c r="D85" s="5" t="str">
        <f>VLOOKUP(C85,' TH ĐG Trình HĐ'!$E$9:$AE$336,18,0)</f>
        <v>A2</v>
      </c>
      <c r="E85" s="5">
        <f>VLOOKUP($C85,' TH ĐG Trình HĐ'!$E$9:$AE$336,19,0)</f>
        <v>9</v>
      </c>
      <c r="F85" s="9" t="str">
        <f t="shared" si="29"/>
        <v>Không hoàn thành</v>
      </c>
      <c r="G85" s="84"/>
      <c r="H85" s="17"/>
      <c r="I85" s="19" t="e">
        <f>VLOOKUP(H85,Sheet1!$B$2:$C$12,2,TRUE)</f>
        <v>#N/A</v>
      </c>
      <c r="J85" s="5"/>
      <c r="K85" s="19" t="e">
        <f>VLOOKUP(J85,Sheet1!$B$2:$C$12,2,TRUE)</f>
        <v>#N/A</v>
      </c>
      <c r="L85" s="5"/>
      <c r="M85" s="19" t="e">
        <f>VLOOKUP(L85,Sheet1!$B$2:$C$12,2,TRUE)</f>
        <v>#N/A</v>
      </c>
      <c r="N85" s="5"/>
      <c r="O85" s="19" t="e">
        <f>VLOOKUP(N85,Sheet1!$B$2:$C$12,2,TRUE)</f>
        <v>#N/A</v>
      </c>
      <c r="P85" s="5"/>
      <c r="Q85" s="19" t="e">
        <f>VLOOKUP(P85,Sheet1!$B$2:$C$12,2,TRUE)</f>
        <v>#N/A</v>
      </c>
      <c r="R85" s="5" t="e">
        <f t="shared" si="31"/>
        <v>#N/A</v>
      </c>
      <c r="S85" s="226">
        <f t="shared" si="21"/>
        <v>0</v>
      </c>
      <c r="T85" s="9" t="e">
        <f t="shared" si="22"/>
        <v>#N/A</v>
      </c>
      <c r="U85" s="5" t="e">
        <f t="shared" si="32"/>
        <v>#N/A</v>
      </c>
      <c r="V85" s="226">
        <f t="shared" si="33"/>
        <v>0</v>
      </c>
      <c r="W85" s="9" t="e">
        <f t="shared" si="23"/>
        <v>#N/A</v>
      </c>
      <c r="X85" s="227"/>
      <c r="Y85" s="9" t="e">
        <f t="shared" si="34"/>
        <v>#N/A</v>
      </c>
      <c r="Z85" s="9">
        <f t="shared" si="28"/>
        <v>0</v>
      </c>
      <c r="AA85" s="9" t="e">
        <f t="shared" si="35"/>
        <v>#N/A</v>
      </c>
      <c r="AB85" s="9" t="e">
        <f t="shared" si="36"/>
        <v>#N/A</v>
      </c>
      <c r="AC85" s="5"/>
      <c r="AD85" s="5"/>
      <c r="AE85" s="9"/>
      <c r="AF85" s="5"/>
      <c r="AG85" s="47"/>
      <c r="AH85" s="47"/>
    </row>
    <row r="86" spans="1:34" s="7" customFormat="1" ht="20.100000000000001" customHeight="1" x14ac:dyDescent="0.25">
      <c r="A86" s="86">
        <f t="shared" si="37"/>
        <v>67</v>
      </c>
      <c r="B86" s="260" t="s">
        <v>81</v>
      </c>
      <c r="C86" s="86" t="s">
        <v>466</v>
      </c>
      <c r="D86" s="5" t="str">
        <f>VLOOKUP(C86,' TH ĐG Trình HĐ'!$E$9:$AE$336,18,0)</f>
        <v>A2</v>
      </c>
      <c r="E86" s="5">
        <f>VLOOKUP($C86,' TH ĐG Trình HĐ'!$E$9:$AE$336,19,0)</f>
        <v>9</v>
      </c>
      <c r="F86" s="9" t="str">
        <f t="shared" si="29"/>
        <v>Không hoàn thành</v>
      </c>
      <c r="G86" s="10"/>
      <c r="H86" s="17"/>
      <c r="I86" s="19" t="e">
        <f>VLOOKUP(H86,Sheet1!$B$2:$C$12,2,TRUE)</f>
        <v>#N/A</v>
      </c>
      <c r="J86" s="5"/>
      <c r="K86" s="19" t="e">
        <f>VLOOKUP(J86,Sheet1!$B$2:$C$12,2,TRUE)</f>
        <v>#N/A</v>
      </c>
      <c r="L86" s="5"/>
      <c r="M86" s="19" t="e">
        <f>VLOOKUP(L86,Sheet1!$B$2:$C$12,2,TRUE)</f>
        <v>#N/A</v>
      </c>
      <c r="N86" s="5"/>
      <c r="O86" s="19" t="e">
        <f>VLOOKUP(N86,Sheet1!$B$2:$C$12,2,TRUE)</f>
        <v>#N/A</v>
      </c>
      <c r="P86" s="5"/>
      <c r="Q86" s="19" t="e">
        <f>VLOOKUP(P86,Sheet1!$B$2:$C$12,2,TRUE)</f>
        <v>#N/A</v>
      </c>
      <c r="R86" s="5" t="e">
        <f t="shared" si="31"/>
        <v>#N/A</v>
      </c>
      <c r="S86" s="226">
        <f t="shared" si="21"/>
        <v>0</v>
      </c>
      <c r="T86" s="9" t="e">
        <f t="shared" si="22"/>
        <v>#N/A</v>
      </c>
      <c r="U86" s="5" t="e">
        <f t="shared" si="32"/>
        <v>#N/A</v>
      </c>
      <c r="V86" s="226">
        <f t="shared" si="33"/>
        <v>0</v>
      </c>
      <c r="W86" s="9" t="e">
        <f t="shared" si="23"/>
        <v>#N/A</v>
      </c>
      <c r="X86" s="227"/>
      <c r="Y86" s="9" t="e">
        <f t="shared" si="34"/>
        <v>#N/A</v>
      </c>
      <c r="Z86" s="9">
        <f t="shared" si="28"/>
        <v>0</v>
      </c>
      <c r="AA86" s="9" t="e">
        <f t="shared" si="35"/>
        <v>#N/A</v>
      </c>
      <c r="AB86" s="9" t="e">
        <f t="shared" si="36"/>
        <v>#N/A</v>
      </c>
      <c r="AC86" s="5"/>
      <c r="AD86" s="5"/>
      <c r="AE86" s="9"/>
      <c r="AF86" s="5"/>
      <c r="AG86" s="25"/>
      <c r="AH86" s="25"/>
    </row>
    <row r="87" spans="1:34" s="7" customFormat="1" ht="20.100000000000001" customHeight="1" x14ac:dyDescent="0.25">
      <c r="A87" s="86">
        <f t="shared" si="37"/>
        <v>68</v>
      </c>
      <c r="B87" s="260" t="s">
        <v>351</v>
      </c>
      <c r="C87" s="86" t="s">
        <v>469</v>
      </c>
      <c r="D87" s="5" t="str">
        <f>VLOOKUP(C87,' TH ĐG Trình HĐ'!$E$9:$AE$336,18,0)</f>
        <v>A3</v>
      </c>
      <c r="E87" s="5">
        <f>VLOOKUP($C87,' TH ĐG Trình HĐ'!$E$9:$AE$336,19,0)</f>
        <v>8</v>
      </c>
      <c r="F87" s="9" t="str">
        <f t="shared" si="29"/>
        <v>Không hoàn thành</v>
      </c>
      <c r="G87" s="446" t="s">
        <v>1078</v>
      </c>
      <c r="H87" s="17"/>
      <c r="I87" s="19" t="e">
        <f>VLOOKUP(H87,Sheet1!$B$2:$C$12,2,TRUE)</f>
        <v>#N/A</v>
      </c>
      <c r="J87" s="5"/>
      <c r="K87" s="19" t="e">
        <f>VLOOKUP(J87,Sheet1!$B$2:$C$12,2,TRUE)</f>
        <v>#N/A</v>
      </c>
      <c r="L87" s="5"/>
      <c r="M87" s="19" t="e">
        <f>VLOOKUP(L87,Sheet1!$B$2:$C$12,2,TRUE)</f>
        <v>#N/A</v>
      </c>
      <c r="N87" s="5"/>
      <c r="O87" s="19" t="e">
        <f>VLOOKUP(N87,Sheet1!$B$2:$C$12,2,TRUE)</f>
        <v>#N/A</v>
      </c>
      <c r="P87" s="5"/>
      <c r="Q87" s="19" t="e">
        <f>VLOOKUP(P87,Sheet1!$B$2:$C$12,2,TRUE)</f>
        <v>#N/A</v>
      </c>
      <c r="R87" s="5" t="e">
        <f t="shared" si="31"/>
        <v>#N/A</v>
      </c>
      <c r="S87" s="226">
        <f t="shared" si="21"/>
        <v>0</v>
      </c>
      <c r="T87" s="9" t="e">
        <f t="shared" si="22"/>
        <v>#N/A</v>
      </c>
      <c r="U87" s="5" t="e">
        <f t="shared" si="32"/>
        <v>#N/A</v>
      </c>
      <c r="V87" s="226">
        <f t="shared" si="33"/>
        <v>0</v>
      </c>
      <c r="W87" s="9" t="e">
        <f t="shared" si="23"/>
        <v>#N/A</v>
      </c>
      <c r="X87" s="227"/>
      <c r="Y87" s="9" t="e">
        <f t="shared" si="34"/>
        <v>#N/A</v>
      </c>
      <c r="Z87" s="9">
        <f t="shared" si="28"/>
        <v>0</v>
      </c>
      <c r="AA87" s="9" t="e">
        <f t="shared" si="35"/>
        <v>#N/A</v>
      </c>
      <c r="AB87" s="9" t="e">
        <f t="shared" si="36"/>
        <v>#N/A</v>
      </c>
      <c r="AC87" s="5"/>
      <c r="AD87" s="5"/>
      <c r="AE87" s="9"/>
      <c r="AF87" s="5"/>
      <c r="AG87" s="25"/>
      <c r="AH87" s="25"/>
    </row>
    <row r="88" spans="1:34" s="7" customFormat="1" ht="20.100000000000001" customHeight="1" x14ac:dyDescent="0.25">
      <c r="A88" s="86">
        <f t="shared" si="37"/>
        <v>69</v>
      </c>
      <c r="B88" s="80" t="s">
        <v>275</v>
      </c>
      <c r="C88" s="263" t="s">
        <v>470</v>
      </c>
      <c r="D88" s="5" t="str">
        <f>VLOOKUP(C88,' TH ĐG Trình HĐ'!$E$9:$AE$336,18,0)</f>
        <v>A1</v>
      </c>
      <c r="E88" s="5">
        <f>VLOOKUP($C88,' TH ĐG Trình HĐ'!$E$9:$AE$336,19,0)</f>
        <v>10</v>
      </c>
      <c r="F88" s="9" t="str">
        <f t="shared" si="29"/>
        <v>Không hoàn thành</v>
      </c>
      <c r="G88" s="10"/>
      <c r="H88" s="17"/>
      <c r="I88" s="19" t="e">
        <f>VLOOKUP(H88,Sheet1!$B$2:$C$12,2,TRUE)</f>
        <v>#N/A</v>
      </c>
      <c r="J88" s="5"/>
      <c r="K88" s="19" t="e">
        <f>VLOOKUP(J88,Sheet1!$B$2:$C$12,2,TRUE)</f>
        <v>#N/A</v>
      </c>
      <c r="L88" s="5"/>
      <c r="M88" s="19" t="e">
        <f>VLOOKUP(L88,Sheet1!$B$2:$C$12,2,TRUE)</f>
        <v>#N/A</v>
      </c>
      <c r="N88" s="5"/>
      <c r="O88" s="19" t="e">
        <f>VLOOKUP(N88,Sheet1!$B$2:$C$12,2,TRUE)</f>
        <v>#N/A</v>
      </c>
      <c r="P88" s="5"/>
      <c r="Q88" s="19" t="e">
        <f>VLOOKUP(P88,Sheet1!$B$2:$C$12,2,TRUE)</f>
        <v>#N/A</v>
      </c>
      <c r="R88" s="5" t="e">
        <f t="shared" si="31"/>
        <v>#N/A</v>
      </c>
      <c r="S88" s="226">
        <f t="shared" si="21"/>
        <v>0</v>
      </c>
      <c r="T88" s="9" t="e">
        <f t="shared" si="22"/>
        <v>#N/A</v>
      </c>
      <c r="U88" s="5" t="e">
        <f t="shared" si="32"/>
        <v>#N/A</v>
      </c>
      <c r="V88" s="226">
        <f t="shared" si="33"/>
        <v>0</v>
      </c>
      <c r="W88" s="9" t="e">
        <f t="shared" si="23"/>
        <v>#N/A</v>
      </c>
      <c r="X88" s="227"/>
      <c r="Y88" s="9" t="e">
        <f t="shared" si="34"/>
        <v>#N/A</v>
      </c>
      <c r="Z88" s="9">
        <f t="shared" si="28"/>
        <v>0</v>
      </c>
      <c r="AA88" s="9" t="e">
        <f t="shared" si="35"/>
        <v>#N/A</v>
      </c>
      <c r="AB88" s="9" t="e">
        <f t="shared" si="36"/>
        <v>#N/A</v>
      </c>
      <c r="AC88" s="5"/>
      <c r="AD88" s="5"/>
      <c r="AE88" s="9"/>
      <c r="AF88" s="5"/>
      <c r="AG88" s="25"/>
      <c r="AH88" s="25"/>
    </row>
    <row r="89" spans="1:34" s="7" customFormat="1" ht="60" customHeight="1" x14ac:dyDescent="0.25">
      <c r="A89" s="284">
        <f t="shared" si="37"/>
        <v>70</v>
      </c>
      <c r="B89" s="285" t="s">
        <v>283</v>
      </c>
      <c r="C89" s="442" t="s">
        <v>503</v>
      </c>
      <c r="D89" s="257" t="str">
        <f>VLOOKUP(C89,' TH ĐG Trình HĐ'!$E$9:$AE$336,18,0)</f>
        <v>A DN</v>
      </c>
      <c r="E89" s="257">
        <f>VLOOKUP($C89,' TH ĐG Trình HĐ'!$E$9:$AE$336,19,0)</f>
        <v>0</v>
      </c>
      <c r="F89" s="341" t="str">
        <f t="shared" si="29"/>
        <v/>
      </c>
      <c r="G89" s="447" t="s">
        <v>1067</v>
      </c>
      <c r="H89" s="19"/>
      <c r="I89" s="19"/>
      <c r="J89" s="5"/>
      <c r="K89" s="19"/>
      <c r="L89" s="5"/>
      <c r="M89" s="19"/>
      <c r="N89" s="5"/>
      <c r="O89" s="19"/>
      <c r="P89" s="5"/>
      <c r="Q89" s="19"/>
      <c r="R89" s="5"/>
      <c r="S89" s="226"/>
      <c r="T89" s="9"/>
      <c r="U89" s="5"/>
      <c r="V89" s="226"/>
      <c r="W89" s="9"/>
      <c r="X89" s="227"/>
      <c r="Y89" s="9"/>
      <c r="Z89" s="9"/>
      <c r="AA89" s="9"/>
      <c r="AB89" s="9"/>
      <c r="AC89" s="16"/>
      <c r="AD89" s="16"/>
      <c r="AE89" s="9"/>
      <c r="AF89" s="5"/>
      <c r="AG89" s="26"/>
      <c r="AH89" s="25"/>
    </row>
    <row r="90" spans="1:34" s="7" customFormat="1" ht="20.100000000000001" customHeight="1" x14ac:dyDescent="0.25">
      <c r="A90" s="86">
        <f t="shared" si="37"/>
        <v>71</v>
      </c>
      <c r="B90" s="77" t="s">
        <v>1011</v>
      </c>
      <c r="C90" s="74" t="s">
        <v>1012</v>
      </c>
      <c r="D90" s="5" t="str">
        <f>VLOOKUP(C90,' TH ĐG Trình HĐ'!$E$9:$AE$336,18,0)</f>
        <v>A3</v>
      </c>
      <c r="E90" s="5">
        <f>VLOOKUP($C90,' TH ĐG Trình HĐ'!$E$9:$AE$336,19,0)</f>
        <v>8</v>
      </c>
      <c r="F90" s="9" t="str">
        <f t="shared" si="29"/>
        <v>Không hoàn thành</v>
      </c>
      <c r="G90" s="10"/>
      <c r="H90" s="17"/>
      <c r="I90" s="19"/>
      <c r="J90" s="5"/>
      <c r="K90" s="19"/>
      <c r="L90" s="5"/>
      <c r="M90" s="19"/>
      <c r="N90" s="5"/>
      <c r="O90" s="19"/>
      <c r="P90" s="5"/>
      <c r="Q90" s="19"/>
      <c r="R90" s="5"/>
      <c r="S90" s="226"/>
      <c r="T90" s="9"/>
      <c r="U90" s="5"/>
      <c r="V90" s="226"/>
      <c r="W90" s="9"/>
      <c r="X90" s="227"/>
      <c r="Y90" s="9"/>
      <c r="Z90" s="9"/>
      <c r="AA90" s="9"/>
      <c r="AB90" s="9"/>
      <c r="AC90" s="5"/>
      <c r="AD90" s="5"/>
      <c r="AE90" s="9"/>
      <c r="AF90" s="5"/>
      <c r="AG90" s="25"/>
      <c r="AH90" s="25"/>
    </row>
    <row r="91" spans="1:34" s="7" customFormat="1" ht="22.5" customHeight="1" x14ac:dyDescent="0.25">
      <c r="A91" s="279" t="s">
        <v>902</v>
      </c>
      <c r="B91" s="282" t="s">
        <v>903</v>
      </c>
      <c r="C91" s="144"/>
      <c r="D91" s="144"/>
      <c r="E91" s="280"/>
      <c r="F91" s="66">
        <f>F92+F100</f>
        <v>8</v>
      </c>
      <c r="G91" s="281" t="str">
        <f xml:space="preserve"> (COUNTIF($F$93:$F$101, "Hoàn thành xuất sắc nhiệm vụ") &amp; " Xuất sắc") &amp;" + "&amp; (COUNTIF($F$93:$F$101, "Hoàn thành tốt nhiệm vụ") &amp; " Tốt")</f>
        <v>0 Xuất sắc + 0 Tốt</v>
      </c>
      <c r="H91" s="224"/>
      <c r="I91" s="8"/>
      <c r="J91" s="224"/>
      <c r="K91" s="8"/>
      <c r="L91" s="224"/>
      <c r="M91" s="8"/>
      <c r="N91" s="224"/>
      <c r="O91" s="8"/>
      <c r="P91" s="224"/>
      <c r="Q91" s="8"/>
      <c r="R91" s="224"/>
      <c r="S91" s="277"/>
      <c r="T91" s="224"/>
      <c r="U91" s="224"/>
      <c r="V91" s="277"/>
      <c r="W91" s="224"/>
      <c r="X91" s="225"/>
      <c r="Y91" s="8"/>
      <c r="Z91" s="224"/>
      <c r="AA91" s="8"/>
      <c r="AB91" s="224"/>
      <c r="AC91" s="8"/>
      <c r="AD91" s="224"/>
      <c r="AE91" s="8"/>
      <c r="AF91" s="224"/>
      <c r="AG91" s="43"/>
      <c r="AH91" s="43"/>
    </row>
    <row r="92" spans="1:34" s="7" customFormat="1" ht="24.95" customHeight="1" x14ac:dyDescent="0.25">
      <c r="A92" s="261" t="s">
        <v>859</v>
      </c>
      <c r="B92" s="262" t="s">
        <v>860</v>
      </c>
      <c r="C92" s="261"/>
      <c r="D92" s="248"/>
      <c r="E92" s="278"/>
      <c r="F92" s="297">
        <f>COUNTA($F$93:$F$99)</f>
        <v>7</v>
      </c>
      <c r="G92" s="283" t="str">
        <f xml:space="preserve"> (COUNTIF($F$93:$F$99, "Hoàn thành xuất sắc nhiệm vụ") &amp; " Xuất sắc") &amp;" + "&amp; (COUNTIF($F$93:$F$99, "Hoàn thành tốt nhiệm vụ") &amp; " Tốt")</f>
        <v>0 Xuất sắc + 0 Tốt</v>
      </c>
      <c r="H92" s="19"/>
      <c r="I92" s="19" t="e">
        <f>VLOOKUP(H92,Sheet1!$B$2:$C$12,2,TRUE)</f>
        <v>#N/A</v>
      </c>
      <c r="J92" s="5"/>
      <c r="K92" s="19" t="e">
        <f>VLOOKUP(J92,Sheet1!$B$2:$C$12,2,TRUE)</f>
        <v>#N/A</v>
      </c>
      <c r="L92" s="5"/>
      <c r="M92" s="19" t="e">
        <f>VLOOKUP(L92,Sheet1!$B$2:$C$12,2,TRUE)</f>
        <v>#N/A</v>
      </c>
      <c r="N92" s="5"/>
      <c r="O92" s="19" t="e">
        <f>VLOOKUP(N92,Sheet1!$B$2:$C$12,2,TRUE)</f>
        <v>#N/A</v>
      </c>
      <c r="P92" s="5"/>
      <c r="Q92" s="19" t="e">
        <f>VLOOKUP(P92,Sheet1!$B$2:$C$12,2,TRUE)</f>
        <v>#N/A</v>
      </c>
      <c r="R92" s="5" t="e">
        <f t="shared" si="31"/>
        <v>#N/A</v>
      </c>
      <c r="S92" s="226">
        <f t="shared" si="21"/>
        <v>0</v>
      </c>
      <c r="T92" s="9" t="e">
        <f t="shared" si="22"/>
        <v>#N/A</v>
      </c>
      <c r="U92" s="5" t="e">
        <f t="shared" si="32"/>
        <v>#N/A</v>
      </c>
      <c r="V92" s="226">
        <f t="shared" si="33"/>
        <v>0</v>
      </c>
      <c r="W92" s="9" t="e">
        <f t="shared" si="23"/>
        <v>#N/A</v>
      </c>
      <c r="X92" s="227"/>
      <c r="Y92" s="9" t="e">
        <f t="shared" si="34"/>
        <v>#N/A</v>
      </c>
      <c r="Z92" s="9">
        <f t="shared" ref="Z92:Z101" si="38">COUNTIF(D92:O92,"D")*1</f>
        <v>0</v>
      </c>
      <c r="AA92" s="9" t="e">
        <f t="shared" si="35"/>
        <v>#N/A</v>
      </c>
      <c r="AB92" s="9" t="e">
        <f t="shared" si="36"/>
        <v>#N/A</v>
      </c>
      <c r="AC92" s="5"/>
      <c r="AD92" s="5"/>
      <c r="AE92" s="9"/>
      <c r="AF92" s="5"/>
      <c r="AG92" s="25"/>
      <c r="AH92" s="25"/>
    </row>
    <row r="93" spans="1:34" s="48" customFormat="1" ht="20.100000000000001" customHeight="1" x14ac:dyDescent="0.25">
      <c r="A93" s="86">
        <f>A90+1</f>
        <v>72</v>
      </c>
      <c r="B93" s="80" t="s">
        <v>85</v>
      </c>
      <c r="C93" s="263" t="s">
        <v>471</v>
      </c>
      <c r="D93" s="5" t="str">
        <f>VLOOKUP(C93,' TH ĐG Trình HĐ'!$E$9:$AE$336,18,0)</f>
        <v>A3</v>
      </c>
      <c r="E93" s="5">
        <f>VLOOKUP($C93,' TH ĐG Trình HĐ'!$E$9:$AE$336,19,0)</f>
        <v>8</v>
      </c>
      <c r="F93" s="9" t="str">
        <f t="shared" ref="F93:F101" si="39">IF(E93&gt;=3,"Không hoàn thành",IF(AND($D93&gt;=8,$D93&lt;=10,E93=0),"Hoàn thành xuất sắc nhiệm vụ",IF(AND($D93&gt;=8,$D93&lt;=10,E93=1),"Hoàn thành tốt nhiệm vụ",IF(AND($D93&gt;=8,$D93&lt;=10,E93=2),"Hoàn thành nhiệm vụ",IF(AND($D93&gt;6,$D93&lt;8,E93&lt;=1),"Hoàn thành tốt nhiệm vụ",IF(AND($D93&gt;6,$D93&lt;8,E93=2),"Hoàn thành nhiệm vụ",IF(AND($D93&gt;=5,$D93&lt;=6,E93&lt;=2),"Hoàn thành",IF(AND($D93&lt;5,E93&gt;3),"Không hoàn thành",""))))))))</f>
        <v>Không hoàn thành</v>
      </c>
      <c r="G93" s="10"/>
      <c r="H93" s="17"/>
      <c r="I93" s="19" t="e">
        <f>VLOOKUP(H93,Sheet1!$B$2:$C$12,2,TRUE)</f>
        <v>#N/A</v>
      </c>
      <c r="J93" s="5"/>
      <c r="K93" s="19" t="e">
        <f>VLOOKUP(J93,Sheet1!$B$2:$C$12,2,TRUE)</f>
        <v>#N/A</v>
      </c>
      <c r="L93" s="5"/>
      <c r="M93" s="19" t="e">
        <f>VLOOKUP(L93,Sheet1!$B$2:$C$12,2,TRUE)</f>
        <v>#N/A</v>
      </c>
      <c r="N93" s="5"/>
      <c r="O93" s="19" t="e">
        <f>VLOOKUP(N93,Sheet1!$B$2:$C$12,2,TRUE)</f>
        <v>#N/A</v>
      </c>
      <c r="P93" s="5"/>
      <c r="Q93" s="19" t="e">
        <f>VLOOKUP(P93,Sheet1!$B$2:$C$12,2,TRUE)</f>
        <v>#N/A</v>
      </c>
      <c r="R93" s="5" t="e">
        <f t="shared" si="31"/>
        <v>#N/A</v>
      </c>
      <c r="S93" s="226">
        <f t="shared" si="21"/>
        <v>0</v>
      </c>
      <c r="T93" s="9" t="e">
        <f t="shared" si="22"/>
        <v>#N/A</v>
      </c>
      <c r="U93" s="5" t="e">
        <f t="shared" si="32"/>
        <v>#N/A</v>
      </c>
      <c r="V93" s="226">
        <f t="shared" si="33"/>
        <v>0</v>
      </c>
      <c r="W93" s="9" t="e">
        <f t="shared" si="23"/>
        <v>#N/A</v>
      </c>
      <c r="X93" s="227"/>
      <c r="Y93" s="9" t="e">
        <f t="shared" si="34"/>
        <v>#N/A</v>
      </c>
      <c r="Z93" s="9">
        <f t="shared" si="38"/>
        <v>0</v>
      </c>
      <c r="AA93" s="9" t="e">
        <f t="shared" si="35"/>
        <v>#N/A</v>
      </c>
      <c r="AB93" s="9" t="e">
        <f t="shared" si="36"/>
        <v>#N/A</v>
      </c>
      <c r="AC93" s="5"/>
      <c r="AD93" s="5"/>
      <c r="AE93" s="9"/>
      <c r="AF93" s="5"/>
      <c r="AG93" s="25"/>
      <c r="AH93" s="25"/>
    </row>
    <row r="94" spans="1:34" s="7" customFormat="1" ht="20.100000000000001" customHeight="1" x14ac:dyDescent="0.25">
      <c r="A94" s="86">
        <f>A93+1</f>
        <v>73</v>
      </c>
      <c r="B94" s="77" t="s">
        <v>50</v>
      </c>
      <c r="C94" s="17" t="s">
        <v>434</v>
      </c>
      <c r="D94" s="5" t="str">
        <f>VLOOKUP(C94,' TH ĐG Trình HĐ'!$E$9:$AE$336,18,0)</f>
        <v>A2</v>
      </c>
      <c r="E94" s="5">
        <f>VLOOKUP($C94,' TH ĐG Trình HĐ'!$E$9:$AE$336,19,0)</f>
        <v>9</v>
      </c>
      <c r="F94" s="9" t="str">
        <f>IF(E94&gt;=3,"Không hoàn thành",IF(AND($D94&gt;=8,$D94&lt;=10,E94=0),"Hoàn thành xuất sắc nhiệm vụ",IF(AND($D94&gt;=8,$D94&lt;=10,E94=1),"Hoàn thành tốt nhiệm vụ",IF(AND($D94&gt;=8,$D94&lt;=10,E94=2),"Hoàn thành nhiệm vụ",IF(AND($D94&gt;6,$D94&lt;8,E94&lt;=1),"Hoàn thành tốt nhiệm vụ",IF(AND($D94&gt;6,$D94&lt;8,E94=2),"Hoàn thành nhiệm vụ",IF(AND($D94&gt;=5,$D94&lt;=6,E94&lt;=2),"Hoàn thành",IF(AND($D94&lt;5,E94&gt;3),"Không hoàn thành",""))))))))</f>
        <v>Không hoàn thành</v>
      </c>
      <c r="G94" s="10"/>
      <c r="H94" s="19"/>
      <c r="I94" s="19" t="e">
        <f>VLOOKUP(H94,Sheet1!$B$2:$C$12,2,TRUE)</f>
        <v>#N/A</v>
      </c>
      <c r="J94" s="5"/>
      <c r="K94" s="19" t="e">
        <f>VLOOKUP(J94,Sheet1!$B$2:$C$12,2,TRUE)</f>
        <v>#N/A</v>
      </c>
      <c r="L94" s="5"/>
      <c r="M94" s="19" t="e">
        <f>VLOOKUP(L94,Sheet1!$B$2:$C$12,2,TRUE)</f>
        <v>#N/A</v>
      </c>
      <c r="N94" s="5"/>
      <c r="O94" s="19" t="e">
        <f>VLOOKUP(N94,Sheet1!$B$2:$C$12,2,TRUE)</f>
        <v>#N/A</v>
      </c>
      <c r="P94" s="5"/>
      <c r="Q94" s="19" t="e">
        <f>VLOOKUP(P94,Sheet1!$B$2:$C$12,2,TRUE)</f>
        <v>#N/A</v>
      </c>
      <c r="R94" s="5" t="e">
        <f>ROUND(AVERAGE(I94,K94,M94,O94),2)</f>
        <v>#N/A</v>
      </c>
      <c r="S94" s="226">
        <f>COUNTIF(H94:P94,"C*")*1+COUNTIF(H94:P94,"D")*2+COUNTIF(H94:P94,"E")*3</f>
        <v>0</v>
      </c>
      <c r="T94" s="9" t="e">
        <f>IF(S94&gt;=3,"Không hoàn thành",IF(AND($R94&gt;=8,$R94&lt;=10,S94=0),"Xuất sắc",IF(AND($R94&gt;=8,$R94&lt;=10,S94=1),"Tốt",IF(AND($R94&gt;=8,$R94&lt;=10,S94=2),"Hoàn thành",IF(AND($R94&gt;6,$R94&lt;8,S94&lt;=1),"Tốt",IF(AND($R94&gt;6,$R94&lt;8,S94=2),"Hoàn thành",IF(AND($R94&gt;=5,$R94&lt;=6,S94&lt;=2),"Hoàn thành",IF(AND($R94&lt;5,S94&gt;3),"Không hoàn thành",""))))))))</f>
        <v>#N/A</v>
      </c>
      <c r="U94" s="5" t="e">
        <f>ROUND(AVERAGE(I94,K94,M94,O94,Q94),2)</f>
        <v>#N/A</v>
      </c>
      <c r="V94" s="226">
        <f>COUNTIF(H94:Q94,"C*")*1+COUNTIF(H94:Q94,"D")*2+COUNTIF(H94:Q94,"E")*3</f>
        <v>0</v>
      </c>
      <c r="W94" s="9" t="e">
        <f>IF(V94&gt;=3,"Không hoàn thành",IF(AND($U94&gt;=8,$U94&lt;=10,V94=0),"Xuất sắc",IF(AND($U94&gt;=8,$U94&lt;=10,V94=1),"Tốt",IF(AND($U94&gt;=8,$U94&lt;=10,V94=2),"Hoàn thành",IF(AND($U94&gt;6,$U94&lt;8,V94&lt;=1),"Tốt",IF(AND($U94&gt;6,$U94&lt;8,V94=2),"Hoàn thành",IF(AND($U94&gt;=5,$U94&lt;=6,V94&lt;=2),"Hoàn thành",IF(AND($U94&lt;5,V94&gt;3),"Không hoàn thành",""))))))))</f>
        <v>#N/A</v>
      </c>
      <c r="X94" s="227"/>
      <c r="Y94" s="9" t="e">
        <f>ROUND(AVERAGE(D94,R94),2)</f>
        <v>#N/A</v>
      </c>
      <c r="Z94" s="9">
        <f>COUNTIF(D94:O94,"D")*1</f>
        <v>0</v>
      </c>
      <c r="AA94" s="9" t="e">
        <f>IF($Y94&gt;=8,"Xuất sắc",IF($Y94&gt;6,"Tốt",IF($Y94&gt;=5,"Hoàn thành","Không hoàn thành")))</f>
        <v>#N/A</v>
      </c>
      <c r="AB94" s="9" t="e">
        <f>IF($Z94=1,"Không đạt LĐTT",IF(OR($AA94= "Xuất sắc", $AA94="Tốt"),"Đạt LĐTT","Không đạt LĐTT"))</f>
        <v>#N/A</v>
      </c>
      <c r="AC94" s="5"/>
      <c r="AD94" s="5"/>
      <c r="AE94" s="9"/>
      <c r="AF94" s="5"/>
      <c r="AG94" s="25"/>
      <c r="AH94" s="26"/>
    </row>
    <row r="95" spans="1:34" s="7" customFormat="1" ht="20.100000000000001" customHeight="1" x14ac:dyDescent="0.25">
      <c r="A95" s="86">
        <f>A94+1</f>
        <v>74</v>
      </c>
      <c r="B95" s="80" t="s">
        <v>864</v>
      </c>
      <c r="C95" s="263" t="s">
        <v>544</v>
      </c>
      <c r="D95" s="5" t="str">
        <f>VLOOKUP(C95,' TH ĐG Trình HĐ'!$E$9:$AE$336,18,0)</f>
        <v>A3</v>
      </c>
      <c r="E95" s="5">
        <f>VLOOKUP($C95,' TH ĐG Trình HĐ'!$E$9:$AE$336,19,0)</f>
        <v>8</v>
      </c>
      <c r="F95" s="9" t="str">
        <f t="shared" si="39"/>
        <v>Không hoàn thành</v>
      </c>
      <c r="G95" s="10"/>
      <c r="H95" s="17"/>
      <c r="I95" s="19" t="e">
        <f>VLOOKUP(H95,Sheet1!$B$2:$C$12,2,TRUE)</f>
        <v>#N/A</v>
      </c>
      <c r="J95" s="5"/>
      <c r="K95" s="19" t="e">
        <f>VLOOKUP(J95,Sheet1!$B$2:$C$12,2,TRUE)</f>
        <v>#N/A</v>
      </c>
      <c r="L95" s="5"/>
      <c r="M95" s="19" t="e">
        <f>VLOOKUP(L95,Sheet1!$B$2:$C$12,2,TRUE)</f>
        <v>#N/A</v>
      </c>
      <c r="N95" s="5"/>
      <c r="O95" s="19" t="e">
        <f>VLOOKUP(N95,Sheet1!$B$2:$C$12,2,TRUE)</f>
        <v>#N/A</v>
      </c>
      <c r="P95" s="5"/>
      <c r="Q95" s="19" t="e">
        <f>VLOOKUP(P95,Sheet1!$B$2:$C$12,2,TRUE)</f>
        <v>#N/A</v>
      </c>
      <c r="R95" s="5" t="e">
        <f t="shared" si="31"/>
        <v>#N/A</v>
      </c>
      <c r="S95" s="226">
        <f t="shared" si="21"/>
        <v>0</v>
      </c>
      <c r="T95" s="9" t="e">
        <f t="shared" si="22"/>
        <v>#N/A</v>
      </c>
      <c r="U95" s="5" t="e">
        <f t="shared" si="32"/>
        <v>#N/A</v>
      </c>
      <c r="V95" s="226">
        <f t="shared" si="33"/>
        <v>0</v>
      </c>
      <c r="W95" s="9" t="e">
        <f t="shared" si="23"/>
        <v>#N/A</v>
      </c>
      <c r="X95" s="227"/>
      <c r="Y95" s="9" t="e">
        <f t="shared" si="34"/>
        <v>#N/A</v>
      </c>
      <c r="Z95" s="9">
        <f t="shared" si="38"/>
        <v>0</v>
      </c>
      <c r="AA95" s="9" t="e">
        <f t="shared" si="35"/>
        <v>#N/A</v>
      </c>
      <c r="AB95" s="9" t="e">
        <f t="shared" si="36"/>
        <v>#N/A</v>
      </c>
      <c r="AC95" s="5"/>
      <c r="AD95" s="5"/>
      <c r="AE95" s="9"/>
      <c r="AF95" s="5"/>
      <c r="AG95" s="25"/>
      <c r="AH95" s="25"/>
    </row>
    <row r="96" spans="1:34" s="7" customFormat="1" ht="20.100000000000001" customHeight="1" x14ac:dyDescent="0.25">
      <c r="A96" s="86">
        <f t="shared" ref="A96:A99" si="40">A95+1</f>
        <v>75</v>
      </c>
      <c r="B96" s="77" t="s">
        <v>86</v>
      </c>
      <c r="C96" s="86" t="s">
        <v>473</v>
      </c>
      <c r="D96" s="5" t="str">
        <f>VLOOKUP(C96,' TH ĐG Trình HĐ'!$E$9:$AE$336,18,0)</f>
        <v>A3</v>
      </c>
      <c r="E96" s="5">
        <f>VLOOKUP($C96,' TH ĐG Trình HĐ'!$E$9:$AE$336,19,0)</f>
        <v>8</v>
      </c>
      <c r="F96" s="9" t="str">
        <f t="shared" si="39"/>
        <v>Không hoàn thành</v>
      </c>
      <c r="G96" s="10"/>
      <c r="H96" s="17"/>
      <c r="I96" s="19" t="e">
        <f>VLOOKUP(H96,Sheet1!$B$2:$C$12,2,TRUE)</f>
        <v>#N/A</v>
      </c>
      <c r="J96" s="5"/>
      <c r="K96" s="19" t="e">
        <f>VLOOKUP(J96,Sheet1!$B$2:$C$12,2,TRUE)</f>
        <v>#N/A</v>
      </c>
      <c r="L96" s="5"/>
      <c r="M96" s="19" t="e">
        <f>VLOOKUP(L96,Sheet1!$B$2:$C$12,2,TRUE)</f>
        <v>#N/A</v>
      </c>
      <c r="N96" s="5"/>
      <c r="O96" s="19" t="e">
        <f>VLOOKUP(N96,Sheet1!$B$2:$C$12,2,TRUE)</f>
        <v>#N/A</v>
      </c>
      <c r="P96" s="5"/>
      <c r="Q96" s="19" t="e">
        <f>VLOOKUP(P96,Sheet1!$B$2:$C$12,2,TRUE)</f>
        <v>#N/A</v>
      </c>
      <c r="R96" s="5" t="e">
        <f t="shared" si="31"/>
        <v>#N/A</v>
      </c>
      <c r="S96" s="226">
        <f t="shared" si="21"/>
        <v>0</v>
      </c>
      <c r="T96" s="9" t="e">
        <f t="shared" si="22"/>
        <v>#N/A</v>
      </c>
      <c r="U96" s="5" t="e">
        <f t="shared" si="32"/>
        <v>#N/A</v>
      </c>
      <c r="V96" s="226">
        <f t="shared" si="33"/>
        <v>0</v>
      </c>
      <c r="W96" s="9" t="e">
        <f t="shared" si="23"/>
        <v>#N/A</v>
      </c>
      <c r="X96" s="227"/>
      <c r="Y96" s="9" t="e">
        <f t="shared" si="34"/>
        <v>#N/A</v>
      </c>
      <c r="Z96" s="9">
        <f t="shared" si="38"/>
        <v>0</v>
      </c>
      <c r="AA96" s="9" t="e">
        <f t="shared" si="35"/>
        <v>#N/A</v>
      </c>
      <c r="AB96" s="9" t="e">
        <f t="shared" si="36"/>
        <v>#N/A</v>
      </c>
      <c r="AC96" s="5"/>
      <c r="AD96" s="5"/>
      <c r="AE96" s="9"/>
      <c r="AF96" s="5"/>
      <c r="AG96" s="25"/>
      <c r="AH96" s="25"/>
    </row>
    <row r="97" spans="1:34" s="7" customFormat="1" ht="20.100000000000001" customHeight="1" x14ac:dyDescent="0.25">
      <c r="A97" s="86">
        <f t="shared" si="40"/>
        <v>76</v>
      </c>
      <c r="B97" s="77" t="s">
        <v>88</v>
      </c>
      <c r="C97" s="86" t="s">
        <v>474</v>
      </c>
      <c r="D97" s="5" t="str">
        <f>VLOOKUP(C97,' TH ĐG Trình HĐ'!$E$9:$AE$336,18,0)</f>
        <v>A3</v>
      </c>
      <c r="E97" s="5">
        <f>VLOOKUP($C97,' TH ĐG Trình HĐ'!$E$9:$AE$336,19,0)</f>
        <v>8</v>
      </c>
      <c r="F97" s="9" t="str">
        <f t="shared" si="39"/>
        <v>Không hoàn thành</v>
      </c>
      <c r="G97" s="10"/>
      <c r="H97" s="17"/>
      <c r="I97" s="19" t="e">
        <f>VLOOKUP(H97,Sheet1!$B$2:$C$12,2,TRUE)</f>
        <v>#N/A</v>
      </c>
      <c r="J97" s="5"/>
      <c r="K97" s="19" t="e">
        <f>VLOOKUP(J97,Sheet1!$B$2:$C$12,2,TRUE)</f>
        <v>#N/A</v>
      </c>
      <c r="L97" s="5"/>
      <c r="M97" s="19" t="e">
        <f>VLOOKUP(L97,Sheet1!$B$2:$C$12,2,TRUE)</f>
        <v>#N/A</v>
      </c>
      <c r="N97" s="5"/>
      <c r="O97" s="19" t="e">
        <f>VLOOKUP(N97,Sheet1!$B$2:$C$12,2,TRUE)</f>
        <v>#N/A</v>
      </c>
      <c r="P97" s="5"/>
      <c r="Q97" s="19" t="e">
        <f>VLOOKUP(P97,Sheet1!$B$2:$C$12,2,TRUE)</f>
        <v>#N/A</v>
      </c>
      <c r="R97" s="5" t="e">
        <f t="shared" si="31"/>
        <v>#N/A</v>
      </c>
      <c r="S97" s="226">
        <f t="shared" si="21"/>
        <v>0</v>
      </c>
      <c r="T97" s="9" t="e">
        <f t="shared" si="22"/>
        <v>#N/A</v>
      </c>
      <c r="U97" s="5" t="e">
        <f t="shared" si="32"/>
        <v>#N/A</v>
      </c>
      <c r="V97" s="226">
        <f t="shared" si="33"/>
        <v>0</v>
      </c>
      <c r="W97" s="9" t="e">
        <f t="shared" si="23"/>
        <v>#N/A</v>
      </c>
      <c r="X97" s="227"/>
      <c r="Y97" s="9" t="e">
        <f t="shared" si="34"/>
        <v>#N/A</v>
      </c>
      <c r="Z97" s="9">
        <f t="shared" si="38"/>
        <v>0</v>
      </c>
      <c r="AA97" s="9" t="e">
        <f t="shared" si="35"/>
        <v>#N/A</v>
      </c>
      <c r="AB97" s="9" t="e">
        <f t="shared" si="36"/>
        <v>#N/A</v>
      </c>
      <c r="AC97" s="5"/>
      <c r="AD97" s="5"/>
      <c r="AE97" s="9"/>
      <c r="AF97" s="5"/>
      <c r="AG97" s="25"/>
      <c r="AH97" s="25"/>
    </row>
    <row r="98" spans="1:34" s="48" customFormat="1" ht="20.100000000000001" customHeight="1" x14ac:dyDescent="0.25">
      <c r="A98" s="86">
        <f t="shared" si="40"/>
        <v>77</v>
      </c>
      <c r="B98" s="77" t="s">
        <v>4</v>
      </c>
      <c r="C98" s="86" t="s">
        <v>475</v>
      </c>
      <c r="D98" s="5" t="str">
        <f>VLOOKUP(C98,' TH ĐG Trình HĐ'!$E$9:$AE$336,18,0)</f>
        <v>A1</v>
      </c>
      <c r="E98" s="5">
        <f>VLOOKUP($C98,' TH ĐG Trình HĐ'!$E$9:$AE$336,19,0)</f>
        <v>10</v>
      </c>
      <c r="F98" s="9" t="str">
        <f t="shared" si="39"/>
        <v>Không hoàn thành</v>
      </c>
      <c r="G98" s="10"/>
      <c r="H98" s="17"/>
      <c r="I98" s="19" t="e">
        <f>VLOOKUP(H98,Sheet1!$B$2:$C$12,2,TRUE)</f>
        <v>#N/A</v>
      </c>
      <c r="J98" s="5"/>
      <c r="K98" s="19" t="e">
        <f>VLOOKUP(J98,Sheet1!$B$2:$C$12,2,TRUE)</f>
        <v>#N/A</v>
      </c>
      <c r="L98" s="5"/>
      <c r="M98" s="19" t="e">
        <f>VLOOKUP(L98,Sheet1!$B$2:$C$12,2,TRUE)</f>
        <v>#N/A</v>
      </c>
      <c r="N98" s="5"/>
      <c r="O98" s="19" t="e">
        <f>VLOOKUP(N98,Sheet1!$B$2:$C$12,2,TRUE)</f>
        <v>#N/A</v>
      </c>
      <c r="P98" s="5"/>
      <c r="Q98" s="19" t="e">
        <f>VLOOKUP(P98,Sheet1!$B$2:$C$12,2,TRUE)</f>
        <v>#N/A</v>
      </c>
      <c r="R98" s="5" t="e">
        <f t="shared" si="31"/>
        <v>#N/A</v>
      </c>
      <c r="S98" s="226">
        <f t="shared" si="21"/>
        <v>0</v>
      </c>
      <c r="T98" s="9" t="e">
        <f t="shared" si="22"/>
        <v>#N/A</v>
      </c>
      <c r="U98" s="5" t="e">
        <f t="shared" si="32"/>
        <v>#N/A</v>
      </c>
      <c r="V98" s="226">
        <f t="shared" si="33"/>
        <v>0</v>
      </c>
      <c r="W98" s="9" t="e">
        <f t="shared" si="23"/>
        <v>#N/A</v>
      </c>
      <c r="X98" s="227"/>
      <c r="Y98" s="9" t="e">
        <f t="shared" si="34"/>
        <v>#N/A</v>
      </c>
      <c r="Z98" s="9">
        <f t="shared" si="38"/>
        <v>0</v>
      </c>
      <c r="AA98" s="9" t="e">
        <f t="shared" si="35"/>
        <v>#N/A</v>
      </c>
      <c r="AB98" s="9" t="e">
        <f t="shared" si="36"/>
        <v>#N/A</v>
      </c>
      <c r="AC98" s="5"/>
      <c r="AD98" s="5"/>
      <c r="AE98" s="9"/>
      <c r="AF98" s="5"/>
      <c r="AG98" s="25"/>
      <c r="AH98" s="25"/>
    </row>
    <row r="99" spans="1:34" s="7" customFormat="1" ht="20.100000000000001" customHeight="1" x14ac:dyDescent="0.25">
      <c r="A99" s="86">
        <f t="shared" si="40"/>
        <v>78</v>
      </c>
      <c r="B99" s="77" t="s">
        <v>254</v>
      </c>
      <c r="C99" s="86" t="s">
        <v>476</v>
      </c>
      <c r="D99" s="5" t="str">
        <f>VLOOKUP(C99,' TH ĐG Trình HĐ'!$E$9:$AE$336,18,0)</f>
        <v>A2</v>
      </c>
      <c r="E99" s="5">
        <f>VLOOKUP($C99,' TH ĐG Trình HĐ'!$E$9:$AE$336,19,0)</f>
        <v>9</v>
      </c>
      <c r="F99" s="9" t="str">
        <f t="shared" si="39"/>
        <v>Không hoàn thành</v>
      </c>
      <c r="G99" s="10"/>
      <c r="H99" s="17"/>
      <c r="I99" s="19" t="e">
        <f>VLOOKUP(H99,Sheet1!$B$2:$C$12,2,TRUE)</f>
        <v>#N/A</v>
      </c>
      <c r="J99" s="5"/>
      <c r="K99" s="19" t="e">
        <f>VLOOKUP(J99,Sheet1!$B$2:$C$12,2,TRUE)</f>
        <v>#N/A</v>
      </c>
      <c r="L99" s="5"/>
      <c r="M99" s="19" t="e">
        <f>VLOOKUP(L99,Sheet1!$B$2:$C$12,2,TRUE)</f>
        <v>#N/A</v>
      </c>
      <c r="N99" s="5"/>
      <c r="O99" s="19" t="e">
        <f>VLOOKUP(N99,Sheet1!$B$2:$C$12,2,TRUE)</f>
        <v>#N/A</v>
      </c>
      <c r="P99" s="5"/>
      <c r="Q99" s="19" t="e">
        <f>VLOOKUP(P99,Sheet1!$B$2:$C$12,2,TRUE)</f>
        <v>#N/A</v>
      </c>
      <c r="R99" s="5" t="e">
        <f t="shared" si="31"/>
        <v>#N/A</v>
      </c>
      <c r="S99" s="226">
        <f t="shared" si="21"/>
        <v>0</v>
      </c>
      <c r="T99" s="9" t="e">
        <f t="shared" si="22"/>
        <v>#N/A</v>
      </c>
      <c r="U99" s="5" t="e">
        <f t="shared" si="32"/>
        <v>#N/A</v>
      </c>
      <c r="V99" s="226">
        <f t="shared" si="33"/>
        <v>0</v>
      </c>
      <c r="W99" s="9" t="e">
        <f t="shared" si="23"/>
        <v>#N/A</v>
      </c>
      <c r="X99" s="227"/>
      <c r="Y99" s="9" t="e">
        <f t="shared" si="34"/>
        <v>#N/A</v>
      </c>
      <c r="Z99" s="9">
        <f t="shared" si="38"/>
        <v>0</v>
      </c>
      <c r="AA99" s="9" t="e">
        <f t="shared" si="35"/>
        <v>#N/A</v>
      </c>
      <c r="AB99" s="9" t="e">
        <f t="shared" si="36"/>
        <v>#N/A</v>
      </c>
      <c r="AC99" s="5"/>
      <c r="AD99" s="12"/>
      <c r="AE99" s="9"/>
      <c r="AF99" s="5"/>
      <c r="AG99" s="25"/>
      <c r="AH99" s="25"/>
    </row>
    <row r="100" spans="1:34" s="7" customFormat="1" ht="20.100000000000001" customHeight="1" x14ac:dyDescent="0.25">
      <c r="A100" s="261" t="s">
        <v>861</v>
      </c>
      <c r="B100" s="262" t="s">
        <v>862</v>
      </c>
      <c r="C100" s="261"/>
      <c r="D100" s="248"/>
      <c r="E100" s="278"/>
      <c r="F100" s="297">
        <f>COUNTA($F$101:$F$101)</f>
        <v>1</v>
      </c>
      <c r="G100" s="283" t="str">
        <f xml:space="preserve"> (COUNTIF($F$101:$F$101, "Hoàn thành xuất sắc nhiệm vụ") &amp; " Xuất sắc")</f>
        <v>0 Xuất sắc</v>
      </c>
      <c r="H100" s="19"/>
      <c r="I100" s="19" t="e">
        <f>VLOOKUP(H100,Sheet1!$B$2:$C$12,2,TRUE)</f>
        <v>#N/A</v>
      </c>
      <c r="J100" s="5"/>
      <c r="K100" s="19" t="e">
        <f>VLOOKUP(J100,Sheet1!$B$2:$C$12,2,TRUE)</f>
        <v>#N/A</v>
      </c>
      <c r="L100" s="5"/>
      <c r="M100" s="19" t="e">
        <f>VLOOKUP(L100,Sheet1!$B$2:$C$12,2,TRUE)</f>
        <v>#N/A</v>
      </c>
      <c r="N100" s="5"/>
      <c r="O100" s="19" t="e">
        <f>VLOOKUP(N100,Sheet1!$B$2:$C$12,2,TRUE)</f>
        <v>#N/A</v>
      </c>
      <c r="P100" s="5"/>
      <c r="Q100" s="19" t="e">
        <f>VLOOKUP(P100,Sheet1!$B$2:$C$12,2,TRUE)</f>
        <v>#N/A</v>
      </c>
      <c r="R100" s="5" t="e">
        <f t="shared" si="31"/>
        <v>#N/A</v>
      </c>
      <c r="S100" s="226">
        <f t="shared" si="21"/>
        <v>0</v>
      </c>
      <c r="T100" s="9" t="e">
        <f t="shared" si="22"/>
        <v>#N/A</v>
      </c>
      <c r="U100" s="5" t="e">
        <f t="shared" si="32"/>
        <v>#N/A</v>
      </c>
      <c r="V100" s="226">
        <f t="shared" si="33"/>
        <v>0</v>
      </c>
      <c r="W100" s="9" t="e">
        <f t="shared" si="23"/>
        <v>#N/A</v>
      </c>
      <c r="X100" s="227"/>
      <c r="Y100" s="9" t="e">
        <f t="shared" si="34"/>
        <v>#N/A</v>
      </c>
      <c r="Z100" s="9">
        <f t="shared" si="38"/>
        <v>0</v>
      </c>
      <c r="AA100" s="9" t="e">
        <f t="shared" si="35"/>
        <v>#N/A</v>
      </c>
      <c r="AB100" s="9" t="e">
        <f t="shared" si="36"/>
        <v>#N/A</v>
      </c>
      <c r="AC100" s="5"/>
      <c r="AD100" s="5"/>
      <c r="AE100" s="9"/>
      <c r="AF100" s="5"/>
      <c r="AG100" s="25"/>
      <c r="AH100" s="25"/>
    </row>
    <row r="101" spans="1:34" s="7" customFormat="1" ht="20.100000000000001" customHeight="1" x14ac:dyDescent="0.25">
      <c r="A101" s="86">
        <f>A99+1</f>
        <v>79</v>
      </c>
      <c r="B101" s="80" t="s">
        <v>89</v>
      </c>
      <c r="C101" s="263" t="s">
        <v>477</v>
      </c>
      <c r="D101" s="5" t="str">
        <f>VLOOKUP(C101,' TH ĐG Trình HĐ'!$E$9:$AE$336,18,0)</f>
        <v>A3</v>
      </c>
      <c r="E101" s="5">
        <f>VLOOKUP($C101,' TH ĐG Trình HĐ'!$E$9:$AE$336,19,0)</f>
        <v>8</v>
      </c>
      <c r="F101" s="9" t="str">
        <f t="shared" si="39"/>
        <v>Không hoàn thành</v>
      </c>
      <c r="G101" s="10"/>
      <c r="H101" s="17"/>
      <c r="I101" s="19" t="e">
        <f>VLOOKUP(H101,Sheet1!$B$2:$C$12,2,TRUE)</f>
        <v>#N/A</v>
      </c>
      <c r="J101" s="5"/>
      <c r="K101" s="19" t="e">
        <f>VLOOKUP(J101,Sheet1!$B$2:$C$12,2,TRUE)</f>
        <v>#N/A</v>
      </c>
      <c r="L101" s="5"/>
      <c r="M101" s="19" t="e">
        <f>VLOOKUP(L101,Sheet1!$B$2:$C$12,2,TRUE)</f>
        <v>#N/A</v>
      </c>
      <c r="N101" s="5"/>
      <c r="O101" s="19" t="e">
        <f>VLOOKUP(N101,Sheet1!$B$2:$C$12,2,TRUE)</f>
        <v>#N/A</v>
      </c>
      <c r="P101" s="5"/>
      <c r="Q101" s="19" t="e">
        <f>VLOOKUP(P101,Sheet1!$B$2:$C$12,2,TRUE)</f>
        <v>#N/A</v>
      </c>
      <c r="R101" s="5" t="e">
        <f t="shared" si="31"/>
        <v>#N/A</v>
      </c>
      <c r="S101" s="226">
        <f t="shared" si="21"/>
        <v>0</v>
      </c>
      <c r="T101" s="9" t="e">
        <f t="shared" si="22"/>
        <v>#N/A</v>
      </c>
      <c r="U101" s="5" t="e">
        <f t="shared" si="32"/>
        <v>#N/A</v>
      </c>
      <c r="V101" s="226">
        <f t="shared" si="33"/>
        <v>0</v>
      </c>
      <c r="W101" s="9" t="e">
        <f t="shared" si="23"/>
        <v>#N/A</v>
      </c>
      <c r="X101" s="227"/>
      <c r="Y101" s="9" t="e">
        <f t="shared" si="34"/>
        <v>#N/A</v>
      </c>
      <c r="Z101" s="9">
        <f t="shared" si="38"/>
        <v>0</v>
      </c>
      <c r="AA101" s="9" t="e">
        <f t="shared" si="35"/>
        <v>#N/A</v>
      </c>
      <c r="AB101" s="9" t="e">
        <f t="shared" si="36"/>
        <v>#N/A</v>
      </c>
      <c r="AC101" s="5"/>
      <c r="AD101" s="5"/>
      <c r="AE101" s="9"/>
      <c r="AF101" s="5"/>
      <c r="AG101" s="25"/>
      <c r="AH101" s="25"/>
    </row>
    <row r="102" spans="1:34" s="7" customFormat="1" ht="22.5" customHeight="1" x14ac:dyDescent="0.25">
      <c r="A102" s="279" t="s">
        <v>904</v>
      </c>
      <c r="B102" s="282" t="s">
        <v>905</v>
      </c>
      <c r="C102" s="144"/>
      <c r="D102" s="144"/>
      <c r="E102" s="280"/>
      <c r="F102" s="66">
        <f>F103+F105</f>
        <v>3</v>
      </c>
      <c r="G102" s="281" t="str">
        <f xml:space="preserve"> (COUNTIF($F$104:$F$106, "Hoàn thành xuất sắc nhiệm vụ") &amp; " Xuất sắc")&amp;" + "&amp; (COUNTIF($F$104:$F$107, "Hoàn thành tốt nhiệm vụ") &amp; " Tốt")</f>
        <v>0 Xuất sắc + 0 Tốt</v>
      </c>
      <c r="H102" s="224"/>
      <c r="I102" s="8"/>
      <c r="J102" s="224"/>
      <c r="K102" s="8"/>
      <c r="L102" s="224"/>
      <c r="M102" s="8"/>
      <c r="N102" s="224"/>
      <c r="O102" s="8"/>
      <c r="P102" s="224"/>
      <c r="Q102" s="8"/>
      <c r="R102" s="224"/>
      <c r="S102" s="277"/>
      <c r="T102" s="224"/>
      <c r="U102" s="224"/>
      <c r="V102" s="277"/>
      <c r="W102" s="224"/>
      <c r="X102" s="225"/>
      <c r="Y102" s="8"/>
      <c r="Z102" s="224"/>
      <c r="AA102" s="8"/>
      <c r="AB102" s="224"/>
      <c r="AC102" s="8"/>
      <c r="AD102" s="224"/>
      <c r="AE102" s="8"/>
      <c r="AF102" s="224"/>
      <c r="AG102" s="43"/>
      <c r="AH102" s="43"/>
    </row>
    <row r="103" spans="1:34" s="7" customFormat="1" ht="20.100000000000001" customHeight="1" x14ac:dyDescent="0.25">
      <c r="A103" s="261" t="s">
        <v>859</v>
      </c>
      <c r="B103" s="262" t="s">
        <v>860</v>
      </c>
      <c r="C103" s="261"/>
      <c r="D103" s="248"/>
      <c r="E103" s="278"/>
      <c r="F103" s="297">
        <f>COUNTA($F$104:$F$104)</f>
        <v>1</v>
      </c>
      <c r="G103" s="283" t="str">
        <f xml:space="preserve"> (COUNTIF($F$104:$F$104, "Hoàn thành xuất sắc nhiệm vụ") &amp; " Xuất sắc")</f>
        <v>0 Xuất sắc</v>
      </c>
      <c r="H103" s="19"/>
      <c r="I103" s="19" t="e">
        <f>VLOOKUP(H103,Sheet1!$B$2:$C$12,2,TRUE)</f>
        <v>#N/A</v>
      </c>
      <c r="J103" s="5"/>
      <c r="K103" s="19" t="e">
        <f>VLOOKUP(J103,Sheet1!$B$2:$C$12,2,TRUE)</f>
        <v>#N/A</v>
      </c>
      <c r="L103" s="5"/>
      <c r="M103" s="19" t="e">
        <f>VLOOKUP(L103,Sheet1!$B$2:$C$12,2,TRUE)</f>
        <v>#N/A</v>
      </c>
      <c r="N103" s="5"/>
      <c r="O103" s="19" t="e">
        <f>VLOOKUP(N103,Sheet1!$B$2:$C$12,2,TRUE)</f>
        <v>#N/A</v>
      </c>
      <c r="P103" s="5"/>
      <c r="Q103" s="19" t="e">
        <f>VLOOKUP(P103,Sheet1!$B$2:$C$12,2,TRUE)</f>
        <v>#N/A</v>
      </c>
      <c r="R103" s="5" t="e">
        <f t="shared" si="31"/>
        <v>#N/A</v>
      </c>
      <c r="S103" s="226">
        <f t="shared" si="21"/>
        <v>0</v>
      </c>
      <c r="T103" s="9" t="e">
        <f t="shared" si="22"/>
        <v>#N/A</v>
      </c>
      <c r="U103" s="5" t="e">
        <f t="shared" si="32"/>
        <v>#N/A</v>
      </c>
      <c r="V103" s="226">
        <f t="shared" si="33"/>
        <v>0</v>
      </c>
      <c r="W103" s="9" t="e">
        <f t="shared" si="23"/>
        <v>#N/A</v>
      </c>
      <c r="X103" s="227"/>
      <c r="Y103" s="9" t="e">
        <f t="shared" si="34"/>
        <v>#N/A</v>
      </c>
      <c r="Z103" s="9">
        <f>COUNTIF(D103:O103,"D")*1</f>
        <v>0</v>
      </c>
      <c r="AA103" s="9" t="e">
        <f t="shared" si="35"/>
        <v>#N/A</v>
      </c>
      <c r="AB103" s="9" t="e">
        <f t="shared" si="36"/>
        <v>#N/A</v>
      </c>
      <c r="AC103" s="5"/>
      <c r="AD103" s="5"/>
      <c r="AE103" s="9"/>
      <c r="AF103" s="5"/>
      <c r="AG103" s="25"/>
      <c r="AH103" s="25"/>
    </row>
    <row r="104" spans="1:34" s="7" customFormat="1" ht="20.100000000000001" customHeight="1" x14ac:dyDescent="0.25">
      <c r="A104" s="86">
        <f>A101+1</f>
        <v>80</v>
      </c>
      <c r="B104" s="77" t="s">
        <v>197</v>
      </c>
      <c r="C104" s="86" t="s">
        <v>683</v>
      </c>
      <c r="D104" s="5" t="str">
        <f>VLOOKUP(C104,' TH ĐG Trình HĐ'!$E$9:$AE$336,18,0)</f>
        <v>A2</v>
      </c>
      <c r="E104" s="5">
        <f>VLOOKUP($C104,' TH ĐG Trình HĐ'!$E$9:$AE$336,19,0)</f>
        <v>9</v>
      </c>
      <c r="F104" s="9" t="str">
        <f t="shared" ref="F104" si="41">IF(E104&gt;=3,"Không hoàn thành",IF(AND($D104&gt;=8,$D104&lt;=10,E104=0),"Hoàn thành xuất sắc nhiệm vụ",IF(AND($D104&gt;=8,$D104&lt;=10,E104=1),"Hoàn thành tốt nhiệm vụ",IF(AND($D104&gt;=8,$D104&lt;=10,E104=2),"Hoàn thành nhiệm vụ",IF(AND($D104&gt;6,$D104&lt;8,E104&lt;=1),"Hoàn thành tốt nhiệm vụ",IF(AND($D104&gt;6,$D104&lt;8,E104=2),"Hoàn thành nhiệm vụ",IF(AND($D104&gt;=5,$D104&lt;=6,E104&lt;=2),"Hoàn thành",IF(AND($D104&lt;5,E104&gt;3),"Không hoàn thành",""))))))))</f>
        <v>Không hoàn thành</v>
      </c>
      <c r="G104" s="10"/>
      <c r="H104" s="17"/>
      <c r="I104" s="19" t="e">
        <f>VLOOKUP(H104,Sheet1!$B$2:$C$12,2,TRUE)</f>
        <v>#N/A</v>
      </c>
      <c r="J104" s="5"/>
      <c r="K104" s="19" t="e">
        <f>VLOOKUP(J104,Sheet1!$B$2:$C$12,2,TRUE)</f>
        <v>#N/A</v>
      </c>
      <c r="L104" s="5"/>
      <c r="M104" s="19" t="e">
        <f>VLOOKUP(L104,Sheet1!$B$2:$C$12,2,TRUE)</f>
        <v>#N/A</v>
      </c>
      <c r="N104" s="5"/>
      <c r="O104" s="19" t="e">
        <f>VLOOKUP(N104,Sheet1!$B$2:$C$12,2,TRUE)</f>
        <v>#N/A</v>
      </c>
      <c r="P104" s="5"/>
      <c r="Q104" s="19" t="e">
        <f>VLOOKUP(P104,Sheet1!$B$2:$C$12,2,TRUE)</f>
        <v>#N/A</v>
      </c>
      <c r="R104" s="5" t="e">
        <f t="shared" si="31"/>
        <v>#N/A</v>
      </c>
      <c r="S104" s="226">
        <f t="shared" si="21"/>
        <v>0</v>
      </c>
      <c r="T104" s="9" t="e">
        <f t="shared" si="22"/>
        <v>#N/A</v>
      </c>
      <c r="U104" s="5" t="e">
        <f t="shared" si="32"/>
        <v>#N/A</v>
      </c>
      <c r="V104" s="226">
        <f t="shared" si="33"/>
        <v>0</v>
      </c>
      <c r="W104" s="9" t="e">
        <f t="shared" si="23"/>
        <v>#N/A</v>
      </c>
      <c r="X104" s="227"/>
      <c r="Y104" s="9" t="e">
        <f t="shared" si="34"/>
        <v>#N/A</v>
      </c>
      <c r="Z104" s="9">
        <f>COUNTIF(D104:O104,"D")*1</f>
        <v>0</v>
      </c>
      <c r="AA104" s="9" t="e">
        <f t="shared" si="35"/>
        <v>#N/A</v>
      </c>
      <c r="AB104" s="9" t="e">
        <f t="shared" si="36"/>
        <v>#N/A</v>
      </c>
      <c r="AC104" s="5"/>
      <c r="AD104" s="5"/>
      <c r="AE104" s="9"/>
      <c r="AF104" s="5"/>
      <c r="AG104" s="25"/>
      <c r="AH104" s="25"/>
    </row>
    <row r="105" spans="1:34" s="7" customFormat="1" ht="20.100000000000001" customHeight="1" x14ac:dyDescent="0.25">
      <c r="A105" s="261" t="s">
        <v>861</v>
      </c>
      <c r="B105" s="262" t="s">
        <v>862</v>
      </c>
      <c r="C105" s="261"/>
      <c r="D105" s="248"/>
      <c r="E105" s="278"/>
      <c r="F105" s="297">
        <f>COUNTA($F$106:$F$107)</f>
        <v>2</v>
      </c>
      <c r="G105" s="283" t="str">
        <f xml:space="preserve"> (COUNTIF($F$106:$F$107, "Hoàn thành xuất sắc nhiệm vụ") &amp; " Xuất sắc")&amp;" + "&amp; (COUNTIF($F$106:$F$107, "Hoàn thành tốt nhiệm vụ") &amp; " Tốt")</f>
        <v>0 Xuất sắc + 0 Tốt</v>
      </c>
      <c r="H105" s="19"/>
      <c r="I105" s="19" t="e">
        <f>VLOOKUP(H105,Sheet1!$B$2:$C$12,2,TRUE)</f>
        <v>#N/A</v>
      </c>
      <c r="J105" s="5"/>
      <c r="K105" s="19" t="e">
        <f>VLOOKUP(J105,Sheet1!$B$2:$C$12,2,TRUE)</f>
        <v>#N/A</v>
      </c>
      <c r="L105" s="5"/>
      <c r="M105" s="19" t="e">
        <f>VLOOKUP(L105,Sheet1!$B$2:$C$12,2,TRUE)</f>
        <v>#N/A</v>
      </c>
      <c r="N105" s="5"/>
      <c r="O105" s="19" t="e">
        <f>VLOOKUP(N105,Sheet1!$B$2:$C$12,2,TRUE)</f>
        <v>#N/A</v>
      </c>
      <c r="P105" s="5"/>
      <c r="Q105" s="19" t="e">
        <f>VLOOKUP(P105,Sheet1!$B$2:$C$12,2,TRUE)</f>
        <v>#N/A</v>
      </c>
      <c r="R105" s="5" t="e">
        <f t="shared" si="31"/>
        <v>#N/A</v>
      </c>
      <c r="S105" s="226">
        <f t="shared" si="21"/>
        <v>0</v>
      </c>
      <c r="T105" s="9" t="e">
        <f t="shared" si="22"/>
        <v>#N/A</v>
      </c>
      <c r="U105" s="5" t="e">
        <f t="shared" si="32"/>
        <v>#N/A</v>
      </c>
      <c r="V105" s="226">
        <f t="shared" si="33"/>
        <v>0</v>
      </c>
      <c r="W105" s="9" t="e">
        <f t="shared" si="23"/>
        <v>#N/A</v>
      </c>
      <c r="X105" s="227"/>
      <c r="Y105" s="9" t="e">
        <f t="shared" si="34"/>
        <v>#N/A</v>
      </c>
      <c r="Z105" s="9">
        <f>COUNTIF(D105:O105,"D")*1</f>
        <v>0</v>
      </c>
      <c r="AA105" s="9" t="e">
        <f t="shared" si="35"/>
        <v>#N/A</v>
      </c>
      <c r="AB105" s="9" t="e">
        <f t="shared" si="36"/>
        <v>#N/A</v>
      </c>
      <c r="AC105" s="5"/>
      <c r="AD105" s="5"/>
      <c r="AE105" s="9"/>
      <c r="AF105" s="5"/>
      <c r="AG105" s="25"/>
      <c r="AH105" s="25"/>
    </row>
    <row r="106" spans="1:34" s="7" customFormat="1" ht="20.100000000000001" customHeight="1" x14ac:dyDescent="0.25">
      <c r="A106" s="86">
        <f>A104+1</f>
        <v>81</v>
      </c>
      <c r="B106" s="80" t="s">
        <v>91</v>
      </c>
      <c r="C106" s="263" t="s">
        <v>479</v>
      </c>
      <c r="D106" s="5" t="str">
        <f>VLOOKUP(C106,' TH ĐG Trình HĐ'!$E$9:$AE$336,18,0)</f>
        <v>B1</v>
      </c>
      <c r="E106" s="5">
        <f>VLOOKUP($C106,' TH ĐG Trình HĐ'!$E$9:$AE$336,19,0)</f>
        <v>6</v>
      </c>
      <c r="F106" s="9" t="str">
        <f t="shared" ref="F106:F107" si="42">IF(E106&gt;=3,"Không hoàn thành",IF(AND($D106&gt;=8,$D106&lt;=10,E106=0),"Hoàn thành xuất sắc nhiệm vụ",IF(AND($D106&gt;=8,$D106&lt;=10,E106=1),"Hoàn thành tốt nhiệm vụ",IF(AND($D106&gt;=8,$D106&lt;=10,E106=2),"Hoàn thành nhiệm vụ",IF(AND($D106&gt;6,$D106&lt;8,E106&lt;=1),"Hoàn thành tốt nhiệm vụ",IF(AND($D106&gt;6,$D106&lt;8,E106=2),"Hoàn thành nhiệm vụ",IF(AND($D106&gt;=5,$D106&lt;=6,E106&lt;=2),"Hoàn thành",IF(AND($D106&lt;5,E106&gt;3),"Không hoàn thành",""))))))))</f>
        <v>Không hoàn thành</v>
      </c>
      <c r="G106" s="10"/>
      <c r="H106" s="17"/>
      <c r="I106" s="19" t="e">
        <f>VLOOKUP(H106,Sheet1!$B$2:$C$12,2,TRUE)</f>
        <v>#N/A</v>
      </c>
      <c r="J106" s="5"/>
      <c r="K106" s="19" t="e">
        <f>VLOOKUP(J106,Sheet1!$B$2:$C$12,2,TRUE)</f>
        <v>#N/A</v>
      </c>
      <c r="L106" s="5"/>
      <c r="M106" s="19" t="e">
        <f>VLOOKUP(L106,Sheet1!$B$2:$C$12,2,TRUE)</f>
        <v>#N/A</v>
      </c>
      <c r="N106" s="5"/>
      <c r="O106" s="19" t="e">
        <f>VLOOKUP(N106,Sheet1!$B$2:$C$12,2,TRUE)</f>
        <v>#N/A</v>
      </c>
      <c r="P106" s="5"/>
      <c r="Q106" s="19" t="e">
        <f>VLOOKUP(P106,Sheet1!$B$2:$C$12,2,TRUE)</f>
        <v>#N/A</v>
      </c>
      <c r="R106" s="5" t="e">
        <f t="shared" si="31"/>
        <v>#N/A</v>
      </c>
      <c r="S106" s="226">
        <f t="shared" si="21"/>
        <v>0</v>
      </c>
      <c r="T106" s="9" t="e">
        <f t="shared" si="22"/>
        <v>#N/A</v>
      </c>
      <c r="U106" s="5" t="e">
        <f t="shared" si="32"/>
        <v>#N/A</v>
      </c>
      <c r="V106" s="226">
        <f t="shared" si="33"/>
        <v>0</v>
      </c>
      <c r="W106" s="9" t="e">
        <f t="shared" si="23"/>
        <v>#N/A</v>
      </c>
      <c r="X106" s="227"/>
      <c r="Y106" s="9" t="e">
        <f t="shared" si="34"/>
        <v>#N/A</v>
      </c>
      <c r="Z106" s="9">
        <f>COUNTIF(D106:O106,"D")*1</f>
        <v>0</v>
      </c>
      <c r="AA106" s="9" t="e">
        <f t="shared" si="35"/>
        <v>#N/A</v>
      </c>
      <c r="AB106" s="9" t="e">
        <f t="shared" si="36"/>
        <v>#N/A</v>
      </c>
      <c r="AC106" s="5"/>
      <c r="AD106" s="5"/>
      <c r="AE106" s="9"/>
      <c r="AF106" s="5"/>
      <c r="AG106" s="25"/>
      <c r="AH106" s="25"/>
    </row>
    <row r="107" spans="1:34" s="7" customFormat="1" ht="20.100000000000001" customHeight="1" x14ac:dyDescent="0.25">
      <c r="A107" s="86">
        <f>A106+1</f>
        <v>82</v>
      </c>
      <c r="B107" s="80" t="s">
        <v>366</v>
      </c>
      <c r="C107" s="263" t="s">
        <v>480</v>
      </c>
      <c r="D107" s="5" t="str">
        <f>VLOOKUP(C107,' TH ĐG Trình HĐ'!$E$9:$AE$336,18,0)</f>
        <v>A4</v>
      </c>
      <c r="E107" s="5">
        <f>VLOOKUP($C107,' TH ĐG Trình HĐ'!$E$9:$AE$336,19,0)</f>
        <v>7</v>
      </c>
      <c r="F107" s="9" t="str">
        <f t="shared" si="42"/>
        <v>Không hoàn thành</v>
      </c>
      <c r="G107" s="10"/>
      <c r="H107" s="17"/>
      <c r="I107" s="19"/>
      <c r="J107" s="5"/>
      <c r="K107" s="19"/>
      <c r="L107" s="5"/>
      <c r="M107" s="19"/>
      <c r="N107" s="5"/>
      <c r="O107" s="19"/>
      <c r="P107" s="5"/>
      <c r="Q107" s="19"/>
      <c r="R107" s="5"/>
      <c r="S107" s="226"/>
      <c r="T107" s="9"/>
      <c r="U107" s="5"/>
      <c r="V107" s="226"/>
      <c r="W107" s="9"/>
      <c r="X107" s="227"/>
      <c r="Y107" s="9"/>
      <c r="Z107" s="9"/>
      <c r="AA107" s="9"/>
      <c r="AB107" s="9"/>
      <c r="AC107" s="5"/>
      <c r="AD107" s="5"/>
      <c r="AE107" s="9"/>
      <c r="AF107" s="5"/>
      <c r="AG107" s="25"/>
      <c r="AH107" s="25"/>
    </row>
    <row r="108" spans="1:34" s="7" customFormat="1" ht="22.5" customHeight="1" x14ac:dyDescent="0.25">
      <c r="A108" s="279" t="s">
        <v>906</v>
      </c>
      <c r="B108" s="282" t="s">
        <v>907</v>
      </c>
      <c r="C108" s="144"/>
      <c r="D108" s="144"/>
      <c r="E108" s="280"/>
      <c r="F108" s="66">
        <f>F109+F123</f>
        <v>31</v>
      </c>
      <c r="G108" s="281" t="str">
        <f xml:space="preserve"> (COUNTIF($F$110:$F$141, "Hoàn thành xuất sắc nhiệm vụ") &amp; " Xuất sắc") &amp;" + "&amp; (COUNTIF($F$110:$F$141, "Hoàn thành tốt nhiệm vụ") &amp; " Tốt")</f>
        <v>0 Xuất sắc + 0 Tốt</v>
      </c>
      <c r="H108" s="224"/>
      <c r="I108" s="8"/>
      <c r="J108" s="224"/>
      <c r="K108" s="8"/>
      <c r="L108" s="224"/>
      <c r="M108" s="8"/>
      <c r="N108" s="224"/>
      <c r="O108" s="8"/>
      <c r="P108" s="224"/>
      <c r="Q108" s="8"/>
      <c r="R108" s="224"/>
      <c r="S108" s="277"/>
      <c r="T108" s="224"/>
      <c r="U108" s="224"/>
      <c r="V108" s="277"/>
      <c r="W108" s="224"/>
      <c r="X108" s="225"/>
      <c r="Y108" s="8"/>
      <c r="Z108" s="224"/>
      <c r="AA108" s="8"/>
      <c r="AB108" s="224"/>
      <c r="AC108" s="8"/>
      <c r="AD108" s="224"/>
      <c r="AE108" s="8"/>
      <c r="AF108" s="224"/>
      <c r="AG108" s="43"/>
      <c r="AH108" s="43"/>
    </row>
    <row r="109" spans="1:34" s="7" customFormat="1" ht="20.100000000000001" customHeight="1" x14ac:dyDescent="0.25">
      <c r="A109" s="261" t="s">
        <v>859</v>
      </c>
      <c r="B109" s="262" t="s">
        <v>860</v>
      </c>
      <c r="C109" s="261"/>
      <c r="D109" s="248"/>
      <c r="E109" s="278"/>
      <c r="F109" s="297">
        <f>COUNTA($F$110:$F$122)</f>
        <v>13</v>
      </c>
      <c r="G109" s="283" t="str">
        <f xml:space="preserve"> (COUNTIF($F$110:$F$122, "Hoàn thành xuất sắc nhiệm vụ") &amp; " Xuất sắc") &amp;" + "&amp; (COUNTIF($F$110:$F$122, "Hoàn thành tốt nhiệm vụ") &amp; " Tốt")</f>
        <v>0 Xuất sắc + 0 Tốt</v>
      </c>
      <c r="H109" s="19"/>
      <c r="I109" s="19" t="e">
        <f>VLOOKUP(H109,Sheet1!$B$2:$C$12,2,TRUE)</f>
        <v>#N/A</v>
      </c>
      <c r="J109" s="5"/>
      <c r="K109" s="19" t="e">
        <f>VLOOKUP(J109,Sheet1!$B$2:$C$12,2,TRUE)</f>
        <v>#N/A</v>
      </c>
      <c r="L109" s="5"/>
      <c r="M109" s="19" t="e">
        <f>VLOOKUP(L109,Sheet1!$B$2:$C$12,2,TRUE)</f>
        <v>#N/A</v>
      </c>
      <c r="N109" s="5"/>
      <c r="O109" s="19" t="e">
        <f>VLOOKUP(N109,Sheet1!$B$2:$C$12,2,TRUE)</f>
        <v>#N/A</v>
      </c>
      <c r="P109" s="5"/>
      <c r="Q109" s="19" t="e">
        <f>VLOOKUP(P109,Sheet1!$B$2:$C$12,2,TRUE)</f>
        <v>#N/A</v>
      </c>
      <c r="R109" s="5" t="e">
        <f t="shared" si="31"/>
        <v>#N/A</v>
      </c>
      <c r="S109" s="226">
        <f t="shared" si="21"/>
        <v>0</v>
      </c>
      <c r="T109" s="9" t="e">
        <f t="shared" si="22"/>
        <v>#N/A</v>
      </c>
      <c r="U109" s="5" t="e">
        <f t="shared" si="32"/>
        <v>#N/A</v>
      </c>
      <c r="V109" s="226">
        <f t="shared" si="33"/>
        <v>0</v>
      </c>
      <c r="W109" s="9" t="e">
        <f t="shared" si="23"/>
        <v>#N/A</v>
      </c>
      <c r="X109" s="227"/>
      <c r="Y109" s="9" t="e">
        <f t="shared" si="34"/>
        <v>#N/A</v>
      </c>
      <c r="Z109" s="9">
        <f t="shared" ref="Z109:Z141" si="43">COUNTIF(D109:O109,"D")*1</f>
        <v>0</v>
      </c>
      <c r="AA109" s="9" t="e">
        <f t="shared" si="35"/>
        <v>#N/A</v>
      </c>
      <c r="AB109" s="9" t="e">
        <f t="shared" si="36"/>
        <v>#N/A</v>
      </c>
      <c r="AC109" s="5"/>
      <c r="AD109" s="5"/>
      <c r="AE109" s="9"/>
      <c r="AF109" s="5"/>
      <c r="AG109" s="25"/>
      <c r="AH109" s="25"/>
    </row>
    <row r="110" spans="1:34" s="7" customFormat="1" ht="20.100000000000001" customHeight="1" x14ac:dyDescent="0.25">
      <c r="A110" s="86">
        <f>A107+1</f>
        <v>83</v>
      </c>
      <c r="B110" s="10" t="s">
        <v>218</v>
      </c>
      <c r="C110" s="268" t="s">
        <v>481</v>
      </c>
      <c r="D110" s="5" t="str">
        <f>VLOOKUP(C110,' TH ĐG Trình HĐ'!$E$9:$AE$336,18,0)</f>
        <v>A1</v>
      </c>
      <c r="E110" s="5">
        <f>VLOOKUP($C110,' TH ĐG Trình HĐ'!$E$9:$AE$336,19,0)</f>
        <v>10</v>
      </c>
      <c r="F110" s="9" t="str">
        <f t="shared" ref="F110:F141" si="44">IF(E110&gt;=3,"Không hoàn thành",IF(AND($D110&gt;=8,$D110&lt;=10,E110=0),"Hoàn thành xuất sắc nhiệm vụ",IF(AND($D110&gt;=8,$D110&lt;=10,E110=1),"Hoàn thành tốt nhiệm vụ",IF(AND($D110&gt;=8,$D110&lt;=10,E110=2),"Hoàn thành nhiệm vụ",IF(AND($D110&gt;6,$D110&lt;8,E110&lt;=1),"Hoàn thành tốt nhiệm vụ",IF(AND($D110&gt;6,$D110&lt;8,E110=2),"Hoàn thành nhiệm vụ",IF(AND($D110&gt;=5,$D110&lt;=6,E110&lt;=2),"Hoàn thành",IF(AND($D110&lt;5,E110&gt;3),"Không hoàn thành",""))))))))</f>
        <v>Không hoàn thành</v>
      </c>
      <c r="G110" s="10"/>
      <c r="H110" s="17"/>
      <c r="I110" s="19" t="e">
        <f>VLOOKUP(H110,Sheet1!$B$2:$C$12,2,TRUE)</f>
        <v>#N/A</v>
      </c>
      <c r="J110" s="5"/>
      <c r="K110" s="19" t="e">
        <f>VLOOKUP(J110,Sheet1!$B$2:$C$12,2,TRUE)</f>
        <v>#N/A</v>
      </c>
      <c r="L110" s="5"/>
      <c r="M110" s="19" t="e">
        <f>VLOOKUP(L110,Sheet1!$B$2:$C$12,2,TRUE)</f>
        <v>#N/A</v>
      </c>
      <c r="N110" s="5"/>
      <c r="O110" s="19" t="e">
        <f>VLOOKUP(N110,Sheet1!$B$2:$C$12,2,TRUE)</f>
        <v>#N/A</v>
      </c>
      <c r="P110" s="5"/>
      <c r="Q110" s="19" t="e">
        <f>VLOOKUP(P110,Sheet1!$B$2:$C$12,2,TRUE)</f>
        <v>#N/A</v>
      </c>
      <c r="R110" s="5" t="e">
        <f t="shared" si="31"/>
        <v>#N/A</v>
      </c>
      <c r="S110" s="226">
        <f t="shared" si="21"/>
        <v>0</v>
      </c>
      <c r="T110" s="9" t="e">
        <f t="shared" si="22"/>
        <v>#N/A</v>
      </c>
      <c r="U110" s="5" t="e">
        <f t="shared" si="32"/>
        <v>#N/A</v>
      </c>
      <c r="V110" s="226">
        <f t="shared" si="33"/>
        <v>0</v>
      </c>
      <c r="W110" s="9" t="e">
        <f t="shared" si="23"/>
        <v>#N/A</v>
      </c>
      <c r="X110" s="227"/>
      <c r="Y110" s="9" t="e">
        <f t="shared" si="34"/>
        <v>#N/A</v>
      </c>
      <c r="Z110" s="9">
        <f t="shared" si="43"/>
        <v>0</v>
      </c>
      <c r="AA110" s="9" t="e">
        <f t="shared" si="35"/>
        <v>#N/A</v>
      </c>
      <c r="AB110" s="9" t="e">
        <f t="shared" si="36"/>
        <v>#N/A</v>
      </c>
      <c r="AC110" s="5"/>
      <c r="AD110" s="5"/>
      <c r="AE110" s="9"/>
      <c r="AF110" s="5"/>
      <c r="AG110" s="25"/>
      <c r="AH110" s="25"/>
    </row>
    <row r="111" spans="1:34" s="7" customFormat="1" ht="20.100000000000001" customHeight="1" x14ac:dyDescent="0.25">
      <c r="A111" s="86">
        <f>A110+1</f>
        <v>84</v>
      </c>
      <c r="B111" s="10" t="s">
        <v>219</v>
      </c>
      <c r="C111" s="268" t="s">
        <v>482</v>
      </c>
      <c r="D111" s="5" t="str">
        <f>VLOOKUP(C111,' TH ĐG Trình HĐ'!$E$9:$AE$336,18,0)</f>
        <v>A1</v>
      </c>
      <c r="E111" s="5">
        <f>VLOOKUP($C111,' TH ĐG Trình HĐ'!$E$9:$AE$336,19,0)</f>
        <v>10</v>
      </c>
      <c r="F111" s="9" t="str">
        <f t="shared" si="44"/>
        <v>Không hoàn thành</v>
      </c>
      <c r="G111" s="10"/>
      <c r="H111" s="17"/>
      <c r="I111" s="19" t="e">
        <f>VLOOKUP(H111,Sheet1!$B$2:$C$12,2,TRUE)</f>
        <v>#N/A</v>
      </c>
      <c r="J111" s="5"/>
      <c r="K111" s="19" t="e">
        <f>VLOOKUP(J111,Sheet1!$B$2:$C$12,2,TRUE)</f>
        <v>#N/A</v>
      </c>
      <c r="L111" s="5"/>
      <c r="M111" s="19" t="e">
        <f>VLOOKUP(L111,Sheet1!$B$2:$C$12,2,TRUE)</f>
        <v>#N/A</v>
      </c>
      <c r="N111" s="5"/>
      <c r="O111" s="19" t="e">
        <f>VLOOKUP(N111,Sheet1!$B$2:$C$12,2,TRUE)</f>
        <v>#N/A</v>
      </c>
      <c r="P111" s="5"/>
      <c r="Q111" s="19" t="e">
        <f>VLOOKUP(P111,Sheet1!$B$2:$C$12,2,TRUE)</f>
        <v>#N/A</v>
      </c>
      <c r="R111" s="5" t="e">
        <f t="shared" si="31"/>
        <v>#N/A</v>
      </c>
      <c r="S111" s="226">
        <f t="shared" si="21"/>
        <v>0</v>
      </c>
      <c r="T111" s="9" t="e">
        <f t="shared" si="22"/>
        <v>#N/A</v>
      </c>
      <c r="U111" s="5" t="e">
        <f t="shared" si="32"/>
        <v>#N/A</v>
      </c>
      <c r="V111" s="226">
        <f t="shared" si="33"/>
        <v>0</v>
      </c>
      <c r="W111" s="9" t="e">
        <f t="shared" si="23"/>
        <v>#N/A</v>
      </c>
      <c r="X111" s="227"/>
      <c r="Y111" s="9" t="e">
        <f t="shared" si="34"/>
        <v>#N/A</v>
      </c>
      <c r="Z111" s="9">
        <f t="shared" si="43"/>
        <v>0</v>
      </c>
      <c r="AA111" s="9" t="e">
        <f t="shared" si="35"/>
        <v>#N/A</v>
      </c>
      <c r="AB111" s="9" t="e">
        <f t="shared" si="36"/>
        <v>#N/A</v>
      </c>
      <c r="AC111" s="5"/>
      <c r="AD111" s="5"/>
      <c r="AE111" s="9"/>
      <c r="AF111" s="5"/>
      <c r="AG111" s="25"/>
      <c r="AH111" s="25"/>
    </row>
    <row r="112" spans="1:34" s="7" customFormat="1" ht="20.100000000000001" customHeight="1" x14ac:dyDescent="0.25">
      <c r="A112" s="86">
        <f t="shared" ref="A112:A122" si="45">A111+1</f>
        <v>85</v>
      </c>
      <c r="B112" s="80" t="s">
        <v>220</v>
      </c>
      <c r="C112" s="263" t="s">
        <v>484</v>
      </c>
      <c r="D112" s="5" t="str">
        <f>VLOOKUP(C112,' TH ĐG Trình HĐ'!$E$9:$AE$336,18,0)</f>
        <v>A1</v>
      </c>
      <c r="E112" s="5">
        <f>VLOOKUP($C112,' TH ĐG Trình HĐ'!$E$9:$AE$336,19,0)</f>
        <v>10</v>
      </c>
      <c r="F112" s="9" t="str">
        <f t="shared" si="44"/>
        <v>Không hoàn thành</v>
      </c>
      <c r="G112" s="10"/>
      <c r="H112" s="17"/>
      <c r="I112" s="19" t="e">
        <f>VLOOKUP(H112,Sheet1!$B$2:$C$12,2,TRUE)</f>
        <v>#N/A</v>
      </c>
      <c r="J112" s="5"/>
      <c r="K112" s="19" t="e">
        <f>VLOOKUP(J112,Sheet1!$B$2:$C$12,2,TRUE)</f>
        <v>#N/A</v>
      </c>
      <c r="L112" s="5"/>
      <c r="M112" s="19" t="e">
        <f>VLOOKUP(L112,Sheet1!$B$2:$C$12,2,TRUE)</f>
        <v>#N/A</v>
      </c>
      <c r="N112" s="5"/>
      <c r="O112" s="19" t="e">
        <f>VLOOKUP(N112,Sheet1!$B$2:$C$12,2,TRUE)</f>
        <v>#N/A</v>
      </c>
      <c r="P112" s="5"/>
      <c r="Q112" s="19" t="e">
        <f>VLOOKUP(P112,Sheet1!$B$2:$C$12,2,TRUE)</f>
        <v>#N/A</v>
      </c>
      <c r="R112" s="5" t="e">
        <f t="shared" si="31"/>
        <v>#N/A</v>
      </c>
      <c r="S112" s="226">
        <f t="shared" si="21"/>
        <v>0</v>
      </c>
      <c r="T112" s="9" t="e">
        <f t="shared" si="22"/>
        <v>#N/A</v>
      </c>
      <c r="U112" s="5" t="e">
        <f t="shared" si="32"/>
        <v>#N/A</v>
      </c>
      <c r="V112" s="226">
        <f t="shared" si="33"/>
        <v>0</v>
      </c>
      <c r="W112" s="9" t="e">
        <f t="shared" si="23"/>
        <v>#N/A</v>
      </c>
      <c r="X112" s="227"/>
      <c r="Y112" s="9" t="e">
        <f t="shared" si="34"/>
        <v>#N/A</v>
      </c>
      <c r="Z112" s="9">
        <f t="shared" si="43"/>
        <v>0</v>
      </c>
      <c r="AA112" s="9" t="e">
        <f t="shared" si="35"/>
        <v>#N/A</v>
      </c>
      <c r="AB112" s="9" t="e">
        <f t="shared" si="36"/>
        <v>#N/A</v>
      </c>
      <c r="AC112" s="5"/>
      <c r="AD112" s="5"/>
      <c r="AE112" s="9"/>
      <c r="AF112" s="5"/>
      <c r="AG112" s="25"/>
      <c r="AH112" s="25"/>
    </row>
    <row r="113" spans="1:34" s="7" customFormat="1" ht="20.100000000000001" customHeight="1" x14ac:dyDescent="0.25">
      <c r="A113" s="86">
        <f t="shared" si="45"/>
        <v>86</v>
      </c>
      <c r="B113" s="10" t="s">
        <v>74</v>
      </c>
      <c r="C113" s="268" t="s">
        <v>488</v>
      </c>
      <c r="D113" s="5" t="str">
        <f>VLOOKUP(C113,' TH ĐG Trình HĐ'!$E$9:$AE$336,18,0)</f>
        <v>A3</v>
      </c>
      <c r="E113" s="5">
        <f>VLOOKUP($C113,' TH ĐG Trình HĐ'!$E$9:$AE$336,19,0)</f>
        <v>8</v>
      </c>
      <c r="F113" s="9" t="str">
        <f t="shared" si="44"/>
        <v>Không hoàn thành</v>
      </c>
      <c r="G113" s="10"/>
      <c r="H113" s="17"/>
      <c r="I113" s="19" t="e">
        <f>VLOOKUP(H113,Sheet1!$B$2:$C$12,2,TRUE)</f>
        <v>#N/A</v>
      </c>
      <c r="J113" s="5"/>
      <c r="K113" s="19" t="e">
        <f>VLOOKUP(J113,Sheet1!$B$2:$C$12,2,TRUE)</f>
        <v>#N/A</v>
      </c>
      <c r="L113" s="5"/>
      <c r="M113" s="19" t="e">
        <f>VLOOKUP(L113,Sheet1!$B$2:$C$12,2,TRUE)</f>
        <v>#N/A</v>
      </c>
      <c r="N113" s="5"/>
      <c r="O113" s="19" t="e">
        <f>VLOOKUP(N113,Sheet1!$B$2:$C$12,2,TRUE)</f>
        <v>#N/A</v>
      </c>
      <c r="P113" s="5"/>
      <c r="Q113" s="19" t="e">
        <f>VLOOKUP(P113,Sheet1!$B$2:$C$12,2,TRUE)</f>
        <v>#N/A</v>
      </c>
      <c r="R113" s="5" t="e">
        <f t="shared" si="31"/>
        <v>#N/A</v>
      </c>
      <c r="S113" s="226">
        <f t="shared" si="21"/>
        <v>0</v>
      </c>
      <c r="T113" s="9" t="e">
        <f t="shared" si="22"/>
        <v>#N/A</v>
      </c>
      <c r="U113" s="5" t="e">
        <f t="shared" si="32"/>
        <v>#N/A</v>
      </c>
      <c r="V113" s="226">
        <f t="shared" si="33"/>
        <v>0</v>
      </c>
      <c r="W113" s="9" t="e">
        <f t="shared" si="23"/>
        <v>#N/A</v>
      </c>
      <c r="X113" s="227"/>
      <c r="Y113" s="9" t="e">
        <f t="shared" si="34"/>
        <v>#N/A</v>
      </c>
      <c r="Z113" s="9">
        <f t="shared" si="43"/>
        <v>0</v>
      </c>
      <c r="AA113" s="9" t="e">
        <f t="shared" si="35"/>
        <v>#N/A</v>
      </c>
      <c r="AB113" s="9" t="e">
        <f t="shared" si="36"/>
        <v>#N/A</v>
      </c>
      <c r="AC113" s="5"/>
      <c r="AD113" s="5"/>
      <c r="AE113" s="9"/>
      <c r="AF113" s="5"/>
      <c r="AG113" s="25"/>
      <c r="AH113" s="25"/>
    </row>
    <row r="114" spans="1:34" s="7" customFormat="1" ht="20.100000000000001" customHeight="1" x14ac:dyDescent="0.25">
      <c r="A114" s="86">
        <f t="shared" si="45"/>
        <v>87</v>
      </c>
      <c r="B114" s="80" t="s">
        <v>221</v>
      </c>
      <c r="C114" s="263" t="s">
        <v>485</v>
      </c>
      <c r="D114" s="5" t="str">
        <f>VLOOKUP(C114,' TH ĐG Trình HĐ'!$E$9:$AE$336,18,0)</f>
        <v>A2</v>
      </c>
      <c r="E114" s="5">
        <f>VLOOKUP($C114,' TH ĐG Trình HĐ'!$E$9:$AE$336,19,0)</f>
        <v>9</v>
      </c>
      <c r="F114" s="9" t="str">
        <f t="shared" si="44"/>
        <v>Không hoàn thành</v>
      </c>
      <c r="G114" s="10"/>
      <c r="H114" s="17"/>
      <c r="I114" s="19" t="e">
        <f>VLOOKUP(H114,Sheet1!$B$2:$C$12,2,TRUE)</f>
        <v>#N/A</v>
      </c>
      <c r="J114" s="5"/>
      <c r="K114" s="19" t="e">
        <f>VLOOKUP(J114,Sheet1!$B$2:$C$12,2,TRUE)</f>
        <v>#N/A</v>
      </c>
      <c r="L114" s="5"/>
      <c r="M114" s="19" t="e">
        <f>VLOOKUP(L114,Sheet1!$B$2:$C$12,2,TRUE)</f>
        <v>#N/A</v>
      </c>
      <c r="N114" s="5"/>
      <c r="O114" s="19" t="e">
        <f>VLOOKUP(N114,Sheet1!$B$2:$C$12,2,TRUE)</f>
        <v>#N/A</v>
      </c>
      <c r="P114" s="5"/>
      <c r="Q114" s="19" t="e">
        <f>VLOOKUP(P114,Sheet1!$B$2:$C$12,2,TRUE)</f>
        <v>#N/A</v>
      </c>
      <c r="R114" s="5" t="e">
        <f t="shared" si="31"/>
        <v>#N/A</v>
      </c>
      <c r="S114" s="226">
        <f t="shared" si="21"/>
        <v>0</v>
      </c>
      <c r="T114" s="9" t="e">
        <f t="shared" si="22"/>
        <v>#N/A</v>
      </c>
      <c r="U114" s="5" t="e">
        <f t="shared" si="32"/>
        <v>#N/A</v>
      </c>
      <c r="V114" s="226">
        <f t="shared" si="33"/>
        <v>0</v>
      </c>
      <c r="W114" s="9" t="e">
        <f t="shared" si="23"/>
        <v>#N/A</v>
      </c>
      <c r="X114" s="227"/>
      <c r="Y114" s="9" t="e">
        <f t="shared" si="34"/>
        <v>#N/A</v>
      </c>
      <c r="Z114" s="9">
        <f t="shared" si="43"/>
        <v>0</v>
      </c>
      <c r="AA114" s="9" t="e">
        <f t="shared" si="35"/>
        <v>#N/A</v>
      </c>
      <c r="AB114" s="9" t="e">
        <f t="shared" si="36"/>
        <v>#N/A</v>
      </c>
      <c r="AC114" s="5"/>
      <c r="AD114" s="5"/>
      <c r="AE114" s="9"/>
      <c r="AF114" s="5"/>
      <c r="AG114" s="25"/>
      <c r="AH114" s="25"/>
    </row>
    <row r="115" spans="1:34" s="7" customFormat="1" ht="20.100000000000001" customHeight="1" x14ac:dyDescent="0.25">
      <c r="A115" s="86">
        <f t="shared" si="45"/>
        <v>88</v>
      </c>
      <c r="B115" s="80" t="s">
        <v>222</v>
      </c>
      <c r="C115" s="263" t="s">
        <v>486</v>
      </c>
      <c r="D115" s="5" t="str">
        <f>VLOOKUP(C115,' TH ĐG Trình HĐ'!$E$9:$AE$336,18,0)</f>
        <v>A2</v>
      </c>
      <c r="E115" s="5">
        <f>VLOOKUP($C115,' TH ĐG Trình HĐ'!$E$9:$AE$336,19,0)</f>
        <v>9</v>
      </c>
      <c r="F115" s="9" t="str">
        <f t="shared" si="44"/>
        <v>Không hoàn thành</v>
      </c>
      <c r="G115" s="10"/>
      <c r="H115" s="17"/>
      <c r="I115" s="19" t="e">
        <f>VLOOKUP(H115,Sheet1!$B$2:$C$12,2,TRUE)</f>
        <v>#N/A</v>
      </c>
      <c r="J115" s="5"/>
      <c r="K115" s="19" t="e">
        <f>VLOOKUP(J115,Sheet1!$B$2:$C$12,2,TRUE)</f>
        <v>#N/A</v>
      </c>
      <c r="L115" s="5"/>
      <c r="M115" s="19" t="e">
        <f>VLOOKUP(L115,Sheet1!$B$2:$C$12,2,TRUE)</f>
        <v>#N/A</v>
      </c>
      <c r="N115" s="5"/>
      <c r="O115" s="19" t="e">
        <f>VLOOKUP(N115,Sheet1!$B$2:$C$12,2,TRUE)</f>
        <v>#N/A</v>
      </c>
      <c r="P115" s="5"/>
      <c r="Q115" s="19" t="e">
        <f>VLOOKUP(P115,Sheet1!$B$2:$C$12,2,TRUE)</f>
        <v>#N/A</v>
      </c>
      <c r="R115" s="5" t="e">
        <f t="shared" si="31"/>
        <v>#N/A</v>
      </c>
      <c r="S115" s="226">
        <f t="shared" si="21"/>
        <v>0</v>
      </c>
      <c r="T115" s="9" t="e">
        <f t="shared" si="22"/>
        <v>#N/A</v>
      </c>
      <c r="U115" s="5" t="e">
        <f t="shared" si="32"/>
        <v>#N/A</v>
      </c>
      <c r="V115" s="226">
        <f t="shared" si="33"/>
        <v>0</v>
      </c>
      <c r="W115" s="9" t="e">
        <f t="shared" si="23"/>
        <v>#N/A</v>
      </c>
      <c r="X115" s="227"/>
      <c r="Y115" s="9" t="e">
        <f t="shared" si="34"/>
        <v>#N/A</v>
      </c>
      <c r="Z115" s="9">
        <f t="shared" si="43"/>
        <v>0</v>
      </c>
      <c r="AA115" s="9" t="e">
        <f t="shared" si="35"/>
        <v>#N/A</v>
      </c>
      <c r="AB115" s="9" t="e">
        <f t="shared" si="36"/>
        <v>#N/A</v>
      </c>
      <c r="AC115" s="5"/>
      <c r="AD115" s="5"/>
      <c r="AE115" s="9"/>
      <c r="AF115" s="5"/>
      <c r="AG115" s="25"/>
      <c r="AH115" s="25"/>
    </row>
    <row r="116" spans="1:34" s="7" customFormat="1" ht="20.100000000000001" customHeight="1" x14ac:dyDescent="0.25">
      <c r="A116" s="86">
        <f t="shared" si="45"/>
        <v>89</v>
      </c>
      <c r="B116" s="10" t="s">
        <v>34</v>
      </c>
      <c r="C116" s="268" t="s">
        <v>491</v>
      </c>
      <c r="D116" s="5" t="str">
        <f>VLOOKUP(C116,' TH ĐG Trình HĐ'!$E$9:$AE$336,18,0)</f>
        <v>A1</v>
      </c>
      <c r="E116" s="5">
        <f>VLOOKUP($C116,' TH ĐG Trình HĐ'!$E$9:$AE$336,19,0)</f>
        <v>10</v>
      </c>
      <c r="F116" s="9" t="str">
        <f t="shared" si="44"/>
        <v>Không hoàn thành</v>
      </c>
      <c r="G116" s="10"/>
      <c r="H116" s="17"/>
      <c r="I116" s="19" t="e">
        <f>VLOOKUP(H116,Sheet1!$B$2:$C$12,2,TRUE)</f>
        <v>#N/A</v>
      </c>
      <c r="J116" s="5"/>
      <c r="K116" s="19" t="e">
        <f>VLOOKUP(J116,Sheet1!$B$2:$C$12,2,TRUE)</f>
        <v>#N/A</v>
      </c>
      <c r="L116" s="5"/>
      <c r="M116" s="19" t="e">
        <f>VLOOKUP(L116,Sheet1!$B$2:$C$12,2,TRUE)</f>
        <v>#N/A</v>
      </c>
      <c r="N116" s="5"/>
      <c r="O116" s="19" t="e">
        <f>VLOOKUP(N116,Sheet1!$B$2:$C$12,2,TRUE)</f>
        <v>#N/A</v>
      </c>
      <c r="P116" s="5"/>
      <c r="Q116" s="19" t="e">
        <f>VLOOKUP(P116,Sheet1!$B$2:$C$12,2,TRUE)</f>
        <v>#N/A</v>
      </c>
      <c r="R116" s="5" t="e">
        <f t="shared" si="31"/>
        <v>#N/A</v>
      </c>
      <c r="S116" s="226">
        <f t="shared" si="21"/>
        <v>0</v>
      </c>
      <c r="T116" s="9" t="e">
        <f t="shared" si="22"/>
        <v>#N/A</v>
      </c>
      <c r="U116" s="5" t="e">
        <f t="shared" si="32"/>
        <v>#N/A</v>
      </c>
      <c r="V116" s="226">
        <f t="shared" si="33"/>
        <v>0</v>
      </c>
      <c r="W116" s="9" t="e">
        <f t="shared" si="23"/>
        <v>#N/A</v>
      </c>
      <c r="X116" s="227"/>
      <c r="Y116" s="9" t="e">
        <f t="shared" si="34"/>
        <v>#N/A</v>
      </c>
      <c r="Z116" s="9">
        <f t="shared" si="43"/>
        <v>0</v>
      </c>
      <c r="AA116" s="9" t="e">
        <f t="shared" si="35"/>
        <v>#N/A</v>
      </c>
      <c r="AB116" s="9" t="e">
        <f t="shared" si="36"/>
        <v>#N/A</v>
      </c>
      <c r="AC116" s="5"/>
      <c r="AD116" s="5"/>
      <c r="AE116" s="9"/>
      <c r="AF116" s="5"/>
      <c r="AG116" s="25"/>
      <c r="AH116" s="25"/>
    </row>
    <row r="117" spans="1:34" s="7" customFormat="1" ht="20.100000000000001" customHeight="1" x14ac:dyDescent="0.25">
      <c r="A117" s="86">
        <f t="shared" si="45"/>
        <v>90</v>
      </c>
      <c r="B117" s="80" t="s">
        <v>224</v>
      </c>
      <c r="C117" s="263" t="s">
        <v>489</v>
      </c>
      <c r="D117" s="5" t="str">
        <f>VLOOKUP(C117,' TH ĐG Trình HĐ'!$E$9:$AE$336,18,0)</f>
        <v>A3</v>
      </c>
      <c r="E117" s="5">
        <f>VLOOKUP($C117,' TH ĐG Trình HĐ'!$E$9:$AE$336,19,0)</f>
        <v>8</v>
      </c>
      <c r="F117" s="9" t="str">
        <f t="shared" si="44"/>
        <v>Không hoàn thành</v>
      </c>
      <c r="G117" s="10"/>
      <c r="H117" s="17"/>
      <c r="I117" s="19" t="e">
        <f>VLOOKUP(H117,Sheet1!$B$2:$C$12,2,TRUE)</f>
        <v>#N/A</v>
      </c>
      <c r="J117" s="5"/>
      <c r="K117" s="19" t="e">
        <f>VLOOKUP(J117,Sheet1!$B$2:$C$12,2,TRUE)</f>
        <v>#N/A</v>
      </c>
      <c r="L117" s="5"/>
      <c r="M117" s="19" t="e">
        <f>VLOOKUP(L117,Sheet1!$B$2:$C$12,2,TRUE)</f>
        <v>#N/A</v>
      </c>
      <c r="N117" s="5"/>
      <c r="O117" s="19" t="e">
        <f>VLOOKUP(N117,Sheet1!$B$2:$C$12,2,TRUE)</f>
        <v>#N/A</v>
      </c>
      <c r="P117" s="5"/>
      <c r="Q117" s="19" t="e">
        <f>VLOOKUP(P117,Sheet1!$B$2:$C$12,2,TRUE)</f>
        <v>#N/A</v>
      </c>
      <c r="R117" s="5" t="e">
        <f t="shared" si="31"/>
        <v>#N/A</v>
      </c>
      <c r="S117" s="226">
        <f t="shared" ref="S117:S178" si="46">COUNTIF(H117:P117,"C*")*1+COUNTIF(H117:P117,"D")*2+COUNTIF(H117:P117,"E")*3</f>
        <v>0</v>
      </c>
      <c r="T117" s="9" t="e">
        <f t="shared" ref="T117:T178" si="47">IF(S117&gt;=3,"Không hoàn thành",IF(AND($R117&gt;=8,$R117&lt;=10,S117=0),"Xuất sắc",IF(AND($R117&gt;=8,$R117&lt;=10,S117=1),"Tốt",IF(AND($R117&gt;=8,$R117&lt;=10,S117=2),"Hoàn thành",IF(AND($R117&gt;6,$R117&lt;8,S117&lt;=1),"Tốt",IF(AND($R117&gt;6,$R117&lt;8,S117=2),"Hoàn thành",IF(AND($R117&gt;=5,$R117&lt;=6,S117&lt;=2),"Hoàn thành",IF(AND($R117&lt;5,S117&gt;3),"Không hoàn thành",""))))))))</f>
        <v>#N/A</v>
      </c>
      <c r="U117" s="5" t="e">
        <f t="shared" si="32"/>
        <v>#N/A</v>
      </c>
      <c r="V117" s="226">
        <f t="shared" si="33"/>
        <v>0</v>
      </c>
      <c r="W117" s="9" t="e">
        <f t="shared" ref="W117:W120" si="48">IF(V117&gt;=3,"Không hoàn thành",IF(AND($U117&gt;=8,$U117&lt;=10,V117=0),"Xuất sắc",IF(AND($U117&gt;=8,$U117&lt;=10,V117=1),"Tốt",IF(AND($U117&gt;=8,$U117&lt;=10,V117=2),"Hoàn thành",IF(AND($U117&gt;6,$U117&lt;8,V117&lt;=1),"Tốt",IF(AND($U117&gt;6,$U117&lt;8,V117=2),"Hoàn thành",IF(AND($U117&gt;=5,$U117&lt;=6,V117&lt;=2),"Hoàn thành",IF(AND($U117&lt;5,V117&gt;3),"Không hoàn thành",""))))))))</f>
        <v>#N/A</v>
      </c>
      <c r="X117" s="227"/>
      <c r="Y117" s="9" t="e">
        <f t="shared" si="34"/>
        <v>#N/A</v>
      </c>
      <c r="Z117" s="9">
        <f t="shared" si="43"/>
        <v>0</v>
      </c>
      <c r="AA117" s="9" t="e">
        <f t="shared" si="35"/>
        <v>#N/A</v>
      </c>
      <c r="AB117" s="9" t="e">
        <f t="shared" si="36"/>
        <v>#N/A</v>
      </c>
      <c r="AC117" s="5"/>
      <c r="AD117" s="5"/>
      <c r="AE117" s="9"/>
      <c r="AF117" s="5"/>
      <c r="AG117" s="25"/>
      <c r="AH117" s="25"/>
    </row>
    <row r="118" spans="1:34" s="7" customFormat="1" ht="20.100000000000001" customHeight="1" x14ac:dyDescent="0.25">
      <c r="A118" s="86">
        <f t="shared" si="45"/>
        <v>91</v>
      </c>
      <c r="B118" s="10" t="s">
        <v>309</v>
      </c>
      <c r="C118" s="268" t="s">
        <v>492</v>
      </c>
      <c r="D118" s="5" t="str">
        <f>VLOOKUP(C118,' TH ĐG Trình HĐ'!$E$9:$AE$336,18,0)</f>
        <v>A3</v>
      </c>
      <c r="E118" s="5">
        <f>VLOOKUP($C118,' TH ĐG Trình HĐ'!$E$9:$AE$336,19,0)</f>
        <v>8</v>
      </c>
      <c r="F118" s="9" t="str">
        <f t="shared" si="44"/>
        <v>Không hoàn thành</v>
      </c>
      <c r="G118" s="10"/>
      <c r="H118" s="17"/>
      <c r="I118" s="19" t="e">
        <f>VLOOKUP(H118,Sheet1!$B$2:$C$12,2,TRUE)</f>
        <v>#N/A</v>
      </c>
      <c r="J118" s="5"/>
      <c r="K118" s="19" t="e">
        <f>VLOOKUP(J118,Sheet1!$B$2:$C$12,2,TRUE)</f>
        <v>#N/A</v>
      </c>
      <c r="L118" s="5"/>
      <c r="M118" s="19" t="e">
        <f>VLOOKUP(L118,Sheet1!$B$2:$C$12,2,TRUE)</f>
        <v>#N/A</v>
      </c>
      <c r="N118" s="5"/>
      <c r="O118" s="19" t="e">
        <f>VLOOKUP(N118,Sheet1!$B$2:$C$12,2,TRUE)</f>
        <v>#N/A</v>
      </c>
      <c r="P118" s="5"/>
      <c r="Q118" s="19" t="e">
        <f>VLOOKUP(P118,Sheet1!$B$2:$C$12,2,TRUE)</f>
        <v>#N/A</v>
      </c>
      <c r="R118" s="5" t="e">
        <f t="shared" si="31"/>
        <v>#N/A</v>
      </c>
      <c r="S118" s="226">
        <f t="shared" si="46"/>
        <v>0</v>
      </c>
      <c r="T118" s="9" t="e">
        <f t="shared" si="47"/>
        <v>#N/A</v>
      </c>
      <c r="U118" s="5" t="e">
        <f t="shared" si="32"/>
        <v>#N/A</v>
      </c>
      <c r="V118" s="226">
        <f t="shared" si="33"/>
        <v>0</v>
      </c>
      <c r="W118" s="9" t="e">
        <f t="shared" si="48"/>
        <v>#N/A</v>
      </c>
      <c r="X118" s="227"/>
      <c r="Y118" s="9" t="e">
        <f t="shared" si="34"/>
        <v>#N/A</v>
      </c>
      <c r="Z118" s="9">
        <f t="shared" si="43"/>
        <v>0</v>
      </c>
      <c r="AA118" s="9" t="e">
        <f t="shared" si="35"/>
        <v>#N/A</v>
      </c>
      <c r="AB118" s="9" t="e">
        <f t="shared" si="36"/>
        <v>#N/A</v>
      </c>
      <c r="AC118" s="5"/>
      <c r="AD118" s="5"/>
      <c r="AE118" s="9"/>
      <c r="AF118" s="5"/>
      <c r="AG118" s="25"/>
      <c r="AH118" s="25"/>
    </row>
    <row r="119" spans="1:34" s="7" customFormat="1" ht="20.100000000000001" customHeight="1" x14ac:dyDescent="0.25">
      <c r="A119" s="86">
        <f t="shared" si="45"/>
        <v>92</v>
      </c>
      <c r="B119" s="80" t="s">
        <v>281</v>
      </c>
      <c r="C119" s="263" t="s">
        <v>487</v>
      </c>
      <c r="D119" s="5" t="str">
        <f>VLOOKUP(C119,' TH ĐG Trình HĐ'!$E$9:$AE$336,18,0)</f>
        <v>A3</v>
      </c>
      <c r="E119" s="5">
        <f>VLOOKUP($C119,' TH ĐG Trình HĐ'!$E$9:$AE$336,19,0)</f>
        <v>8</v>
      </c>
      <c r="F119" s="9" t="str">
        <f t="shared" si="44"/>
        <v>Không hoàn thành</v>
      </c>
      <c r="G119" s="10"/>
      <c r="H119" s="17"/>
      <c r="I119" s="19" t="e">
        <f>VLOOKUP(H119,Sheet1!$B$2:$C$12,2,TRUE)</f>
        <v>#N/A</v>
      </c>
      <c r="J119" s="5"/>
      <c r="K119" s="19" t="e">
        <f>VLOOKUP(J119,Sheet1!$B$2:$C$12,2,TRUE)</f>
        <v>#N/A</v>
      </c>
      <c r="L119" s="5"/>
      <c r="M119" s="19" t="e">
        <f>VLOOKUP(L119,Sheet1!$B$2:$C$12,2,TRUE)</f>
        <v>#N/A</v>
      </c>
      <c r="N119" s="5"/>
      <c r="O119" s="19" t="e">
        <f>VLOOKUP(N119,Sheet1!$B$2:$C$12,2,TRUE)</f>
        <v>#N/A</v>
      </c>
      <c r="P119" s="5"/>
      <c r="Q119" s="19" t="e">
        <f>VLOOKUP(P119,Sheet1!$B$2:$C$12,2,TRUE)</f>
        <v>#N/A</v>
      </c>
      <c r="R119" s="5" t="e">
        <f t="shared" si="31"/>
        <v>#N/A</v>
      </c>
      <c r="S119" s="226">
        <f t="shared" si="46"/>
        <v>0</v>
      </c>
      <c r="T119" s="9" t="e">
        <f t="shared" si="47"/>
        <v>#N/A</v>
      </c>
      <c r="U119" s="5" t="e">
        <f t="shared" si="32"/>
        <v>#N/A</v>
      </c>
      <c r="V119" s="226">
        <f t="shared" si="33"/>
        <v>0</v>
      </c>
      <c r="W119" s="9" t="e">
        <f t="shared" si="48"/>
        <v>#N/A</v>
      </c>
      <c r="X119" s="227"/>
      <c r="Y119" s="9" t="e">
        <f t="shared" si="34"/>
        <v>#N/A</v>
      </c>
      <c r="Z119" s="9">
        <f t="shared" si="43"/>
        <v>0</v>
      </c>
      <c r="AA119" s="9" t="e">
        <f t="shared" si="35"/>
        <v>#N/A</v>
      </c>
      <c r="AB119" s="5" t="s">
        <v>799</v>
      </c>
      <c r="AC119" s="5"/>
      <c r="AD119" s="5"/>
      <c r="AE119" s="9"/>
      <c r="AF119" s="5"/>
      <c r="AG119" s="25"/>
      <c r="AH119" s="25"/>
    </row>
    <row r="120" spans="1:34" s="7" customFormat="1" ht="20.100000000000001" customHeight="1" x14ac:dyDescent="0.25">
      <c r="A120" s="86">
        <f t="shared" si="45"/>
        <v>93</v>
      </c>
      <c r="B120" s="80" t="s">
        <v>225</v>
      </c>
      <c r="C120" s="263" t="s">
        <v>490</v>
      </c>
      <c r="D120" s="5" t="str">
        <f>VLOOKUP(C120,' TH ĐG Trình HĐ'!$E$9:$AE$336,18,0)</f>
        <v>A3</v>
      </c>
      <c r="E120" s="5">
        <f>VLOOKUP($C120,' TH ĐG Trình HĐ'!$E$9:$AE$336,19,0)</f>
        <v>8</v>
      </c>
      <c r="F120" s="9" t="str">
        <f t="shared" si="44"/>
        <v>Không hoàn thành</v>
      </c>
      <c r="G120" s="10"/>
      <c r="H120" s="17"/>
      <c r="I120" s="19" t="e">
        <f>VLOOKUP(H120,Sheet1!$B$2:$C$12,2,TRUE)</f>
        <v>#N/A</v>
      </c>
      <c r="J120" s="5"/>
      <c r="K120" s="19" t="e">
        <f>VLOOKUP(J120,Sheet1!$B$2:$C$12,2,TRUE)</f>
        <v>#N/A</v>
      </c>
      <c r="L120" s="5"/>
      <c r="M120" s="19" t="e">
        <f>VLOOKUP(L120,Sheet1!$B$2:$C$12,2,TRUE)</f>
        <v>#N/A</v>
      </c>
      <c r="N120" s="5"/>
      <c r="O120" s="19" t="e">
        <f>VLOOKUP(N120,Sheet1!$B$2:$C$12,2,TRUE)</f>
        <v>#N/A</v>
      </c>
      <c r="P120" s="5"/>
      <c r="Q120" s="19" t="e">
        <f>VLOOKUP(P120,Sheet1!$B$2:$C$12,2,TRUE)</f>
        <v>#N/A</v>
      </c>
      <c r="R120" s="5" t="e">
        <f t="shared" si="31"/>
        <v>#N/A</v>
      </c>
      <c r="S120" s="226">
        <f t="shared" si="46"/>
        <v>0</v>
      </c>
      <c r="T120" s="9" t="e">
        <f t="shared" si="47"/>
        <v>#N/A</v>
      </c>
      <c r="U120" s="5" t="e">
        <f t="shared" si="32"/>
        <v>#N/A</v>
      </c>
      <c r="V120" s="226">
        <f t="shared" si="33"/>
        <v>0</v>
      </c>
      <c r="W120" s="9" t="e">
        <f t="shared" si="48"/>
        <v>#N/A</v>
      </c>
      <c r="X120" s="227"/>
      <c r="Y120" s="9" t="e">
        <f t="shared" si="34"/>
        <v>#N/A</v>
      </c>
      <c r="Z120" s="9">
        <f t="shared" si="43"/>
        <v>0</v>
      </c>
      <c r="AA120" s="9" t="e">
        <f t="shared" si="35"/>
        <v>#N/A</v>
      </c>
      <c r="AB120" s="5" t="s">
        <v>799</v>
      </c>
      <c r="AC120" s="5"/>
      <c r="AD120" s="5"/>
      <c r="AE120" s="9"/>
      <c r="AF120" s="5"/>
      <c r="AG120" s="25"/>
      <c r="AH120" s="25"/>
    </row>
    <row r="121" spans="1:34" s="7" customFormat="1" ht="20.100000000000001" customHeight="1" x14ac:dyDescent="0.25">
      <c r="A121" s="86">
        <f t="shared" si="45"/>
        <v>94</v>
      </c>
      <c r="B121" s="10" t="s">
        <v>79</v>
      </c>
      <c r="C121" s="268" t="s">
        <v>496</v>
      </c>
      <c r="D121" s="5" t="str">
        <f>VLOOKUP(C121,' TH ĐG Trình HĐ'!$E$9:$AE$336,18,0)</f>
        <v>A4</v>
      </c>
      <c r="E121" s="5">
        <f>VLOOKUP($C121,' TH ĐG Trình HĐ'!$E$9:$AE$336,19,0)</f>
        <v>7</v>
      </c>
      <c r="F121" s="9" t="str">
        <f t="shared" si="44"/>
        <v>Không hoàn thành</v>
      </c>
      <c r="G121" s="269"/>
      <c r="H121" s="17"/>
      <c r="I121" s="19" t="e">
        <f>VLOOKUP(H121,Sheet1!$B$2:$C$12,2,TRUE)</f>
        <v>#N/A</v>
      </c>
      <c r="J121" s="5"/>
      <c r="K121" s="19" t="e">
        <f>VLOOKUP(J121,Sheet1!$B$2:$C$12,2,TRUE)</f>
        <v>#N/A</v>
      </c>
      <c r="L121" s="5"/>
      <c r="M121" s="19" t="e">
        <f>VLOOKUP(L121,Sheet1!$B$2:$C$12,2,TRUE)</f>
        <v>#N/A</v>
      </c>
      <c r="N121" s="5"/>
      <c r="O121" s="19" t="e">
        <f>VLOOKUP(N121,Sheet1!$B$2:$C$12,2,TRUE)</f>
        <v>#N/A</v>
      </c>
      <c r="P121" s="5"/>
      <c r="Q121" s="19">
        <v>7</v>
      </c>
      <c r="R121" s="5" t="e">
        <f t="shared" si="31"/>
        <v>#N/A</v>
      </c>
      <c r="S121" s="226">
        <f t="shared" si="46"/>
        <v>0</v>
      </c>
      <c r="T121" s="9" t="e">
        <f t="shared" si="47"/>
        <v>#N/A</v>
      </c>
      <c r="U121" s="5"/>
      <c r="V121" s="226"/>
      <c r="W121" s="9"/>
      <c r="X121" s="227" t="s">
        <v>837</v>
      </c>
      <c r="Y121" s="9" t="e">
        <f t="shared" si="34"/>
        <v>#N/A</v>
      </c>
      <c r="Z121" s="9">
        <f t="shared" si="43"/>
        <v>0</v>
      </c>
      <c r="AA121" s="9" t="e">
        <f t="shared" si="35"/>
        <v>#N/A</v>
      </c>
      <c r="AB121" s="5" t="s">
        <v>799</v>
      </c>
      <c r="AC121" s="5"/>
      <c r="AD121" s="5"/>
      <c r="AE121" s="9"/>
      <c r="AF121" s="5"/>
      <c r="AG121" s="122"/>
      <c r="AH121" s="25"/>
    </row>
    <row r="122" spans="1:34" s="7" customFormat="1" ht="20.100000000000001" customHeight="1" x14ac:dyDescent="0.25">
      <c r="A122" s="86">
        <f t="shared" si="45"/>
        <v>95</v>
      </c>
      <c r="B122" s="80" t="s">
        <v>274</v>
      </c>
      <c r="C122" s="263" t="s">
        <v>493</v>
      </c>
      <c r="D122" s="5" t="str">
        <f>VLOOKUP(C122,' TH ĐG Trình HĐ'!$E$9:$AE$336,18,0)</f>
        <v>A1</v>
      </c>
      <c r="E122" s="5">
        <f>VLOOKUP($C122,' TH ĐG Trình HĐ'!$E$9:$AE$336,19,0)</f>
        <v>10</v>
      </c>
      <c r="F122" s="9" t="str">
        <f t="shared" si="44"/>
        <v>Không hoàn thành</v>
      </c>
      <c r="G122" s="10"/>
      <c r="H122" s="17"/>
      <c r="I122" s="19" t="e">
        <f>VLOOKUP(H122,Sheet1!$B$2:$C$12,2,TRUE)</f>
        <v>#N/A</v>
      </c>
      <c r="J122" s="5"/>
      <c r="K122" s="19" t="e">
        <f>VLOOKUP(J122,Sheet1!$B$2:$C$12,2,TRUE)</f>
        <v>#N/A</v>
      </c>
      <c r="L122" s="5"/>
      <c r="M122" s="19" t="e">
        <f>VLOOKUP(L122,Sheet1!$B$2:$C$12,2,TRUE)</f>
        <v>#N/A</v>
      </c>
      <c r="N122" s="5"/>
      <c r="O122" s="19" t="e">
        <f>VLOOKUP(N122,Sheet1!$B$2:$C$12,2,TRUE)</f>
        <v>#N/A</v>
      </c>
      <c r="P122" s="5"/>
      <c r="Q122" s="19" t="e">
        <f>VLOOKUP(P122,Sheet1!$B$2:$C$12,2,TRUE)</f>
        <v>#N/A</v>
      </c>
      <c r="R122" s="5" t="e">
        <f t="shared" si="31"/>
        <v>#N/A</v>
      </c>
      <c r="S122" s="226">
        <f t="shared" si="46"/>
        <v>0</v>
      </c>
      <c r="T122" s="9" t="e">
        <f t="shared" si="47"/>
        <v>#N/A</v>
      </c>
      <c r="U122" s="5" t="e">
        <f t="shared" si="32"/>
        <v>#N/A</v>
      </c>
      <c r="V122" s="226">
        <f t="shared" si="33"/>
        <v>0</v>
      </c>
      <c r="W122" s="9" t="e">
        <f t="shared" ref="W122:W137" si="49">IF(V122&gt;=3,"Không hoàn thành",IF(AND($U122&gt;=8,$U122&lt;=10,V122=0),"Xuất sắc",IF(AND($U122&gt;=8,$U122&lt;=10,V122=1),"Tốt",IF(AND($U122&gt;=8,$U122&lt;=10,V122=2),"Hoàn thành",IF(AND($U122&gt;6,$U122&lt;8,V122&lt;=1),"Tốt",IF(AND($U122&gt;6,$U122&lt;8,V122=2),"Hoàn thành",IF(AND($U122&gt;=5,$U122&lt;=6,V122&lt;=2),"Hoàn thành",IF(AND($U122&lt;5,V122&gt;3),"Không hoàn thành",""))))))))</f>
        <v>#N/A</v>
      </c>
      <c r="X122" s="227"/>
      <c r="Y122" s="9" t="e">
        <f t="shared" si="34"/>
        <v>#N/A</v>
      </c>
      <c r="Z122" s="9">
        <f t="shared" si="43"/>
        <v>0</v>
      </c>
      <c r="AA122" s="9" t="e">
        <f t="shared" si="35"/>
        <v>#N/A</v>
      </c>
      <c r="AB122" s="9" t="e">
        <f t="shared" ref="AB122:AB137" si="50">IF($Z122=1,"Không đạt LĐTT",IF(OR($AA122= "Xuất sắc", $AA122="Tốt"),"Đạt LĐTT","Không đạt LĐTT"))</f>
        <v>#N/A</v>
      </c>
      <c r="AC122" s="5"/>
      <c r="AD122" s="5"/>
      <c r="AE122" s="9"/>
      <c r="AF122" s="5"/>
      <c r="AG122" s="25"/>
      <c r="AH122" s="25"/>
    </row>
    <row r="123" spans="1:34" s="7" customFormat="1" ht="20.100000000000001" customHeight="1" x14ac:dyDescent="0.25">
      <c r="A123" s="261" t="s">
        <v>861</v>
      </c>
      <c r="B123" s="262" t="s">
        <v>862</v>
      </c>
      <c r="C123" s="261"/>
      <c r="D123" s="248"/>
      <c r="E123" s="278"/>
      <c r="F123" s="297">
        <f>COUNTA($F$124:$F$141)</f>
        <v>18</v>
      </c>
      <c r="G123" s="283" t="str">
        <f xml:space="preserve"> (COUNTIF($F$124:$F$141, "Hoàn thành xuất sắc nhiệm vụ") &amp; " Xuất sắc") &amp;" + "&amp; (COUNTIF($F$124:$F$141, "Hoàn thành tốt nhiệm vụ") &amp; " Tốt")</f>
        <v>0 Xuất sắc + 0 Tốt</v>
      </c>
      <c r="H123" s="19"/>
      <c r="I123" s="19" t="e">
        <f>VLOOKUP(H123,Sheet1!$B$2:$C$12,2,TRUE)</f>
        <v>#N/A</v>
      </c>
      <c r="J123" s="5"/>
      <c r="K123" s="19" t="e">
        <f>VLOOKUP(J123,Sheet1!$B$2:$C$12,2,TRUE)</f>
        <v>#N/A</v>
      </c>
      <c r="L123" s="5"/>
      <c r="M123" s="19" t="e">
        <f>VLOOKUP(L123,Sheet1!$B$2:$C$12,2,TRUE)</f>
        <v>#N/A</v>
      </c>
      <c r="N123" s="5"/>
      <c r="O123" s="19" t="e">
        <f>VLOOKUP(N123,Sheet1!$B$2:$C$12,2,TRUE)</f>
        <v>#N/A</v>
      </c>
      <c r="P123" s="5"/>
      <c r="Q123" s="19" t="e">
        <f>VLOOKUP(P123,Sheet1!$B$2:$C$12,2,TRUE)</f>
        <v>#N/A</v>
      </c>
      <c r="R123" s="5" t="e">
        <f t="shared" si="31"/>
        <v>#N/A</v>
      </c>
      <c r="S123" s="226">
        <f t="shared" si="46"/>
        <v>0</v>
      </c>
      <c r="T123" s="9" t="e">
        <f t="shared" si="47"/>
        <v>#N/A</v>
      </c>
      <c r="U123" s="5" t="e">
        <f t="shared" si="32"/>
        <v>#N/A</v>
      </c>
      <c r="V123" s="226">
        <f t="shared" si="33"/>
        <v>0</v>
      </c>
      <c r="W123" s="9" t="e">
        <f t="shared" si="49"/>
        <v>#N/A</v>
      </c>
      <c r="X123" s="227"/>
      <c r="Y123" s="9" t="e">
        <f t="shared" si="34"/>
        <v>#N/A</v>
      </c>
      <c r="Z123" s="9">
        <f t="shared" si="43"/>
        <v>0</v>
      </c>
      <c r="AA123" s="9" t="e">
        <f t="shared" si="35"/>
        <v>#N/A</v>
      </c>
      <c r="AB123" s="9" t="e">
        <f t="shared" si="50"/>
        <v>#N/A</v>
      </c>
      <c r="AC123" s="5"/>
      <c r="AD123" s="5"/>
      <c r="AE123" s="9"/>
      <c r="AF123" s="5"/>
      <c r="AG123" s="25"/>
      <c r="AH123" s="25"/>
    </row>
    <row r="124" spans="1:34" s="7" customFormat="1" ht="20.100000000000001" customHeight="1" x14ac:dyDescent="0.25">
      <c r="A124" s="86">
        <f>A122+1</f>
        <v>96</v>
      </c>
      <c r="B124" s="80" t="s">
        <v>230</v>
      </c>
      <c r="C124" s="263" t="s">
        <v>498</v>
      </c>
      <c r="D124" s="5" t="str">
        <f>VLOOKUP(C124,' TH ĐG Trình HĐ'!$E$9:$AE$336,18,0)</f>
        <v>A3</v>
      </c>
      <c r="E124" s="5">
        <f>VLOOKUP($C124,' TH ĐG Trình HĐ'!$E$9:$AE$336,19,0)</f>
        <v>8</v>
      </c>
      <c r="F124" s="9" t="str">
        <f t="shared" si="44"/>
        <v>Không hoàn thành</v>
      </c>
      <c r="G124" s="10"/>
      <c r="H124" s="17"/>
      <c r="I124" s="19" t="e">
        <f>VLOOKUP(H124,Sheet1!$B$2:$C$12,2,TRUE)</f>
        <v>#N/A</v>
      </c>
      <c r="J124" s="5"/>
      <c r="K124" s="19" t="e">
        <f>VLOOKUP(J124,Sheet1!$B$2:$C$12,2,TRUE)</f>
        <v>#N/A</v>
      </c>
      <c r="L124" s="5"/>
      <c r="M124" s="19" t="e">
        <f>VLOOKUP(L124,Sheet1!$B$2:$C$12,2,TRUE)</f>
        <v>#N/A</v>
      </c>
      <c r="N124" s="5"/>
      <c r="O124" s="19" t="e">
        <f>VLOOKUP(N124,Sheet1!$B$2:$C$12,2,TRUE)</f>
        <v>#N/A</v>
      </c>
      <c r="P124" s="5"/>
      <c r="Q124" s="19" t="e">
        <f>VLOOKUP(P124,Sheet1!$B$2:$C$12,2,TRUE)</f>
        <v>#N/A</v>
      </c>
      <c r="R124" s="5" t="e">
        <f t="shared" si="31"/>
        <v>#N/A</v>
      </c>
      <c r="S124" s="226">
        <f t="shared" si="46"/>
        <v>0</v>
      </c>
      <c r="T124" s="9" t="e">
        <f t="shared" si="47"/>
        <v>#N/A</v>
      </c>
      <c r="U124" s="5" t="e">
        <f t="shared" si="32"/>
        <v>#N/A</v>
      </c>
      <c r="V124" s="226">
        <f t="shared" si="33"/>
        <v>0</v>
      </c>
      <c r="W124" s="9" t="e">
        <f t="shared" si="49"/>
        <v>#N/A</v>
      </c>
      <c r="X124" s="227"/>
      <c r="Y124" s="9" t="e">
        <f t="shared" si="34"/>
        <v>#N/A</v>
      </c>
      <c r="Z124" s="9">
        <f t="shared" si="43"/>
        <v>0</v>
      </c>
      <c r="AA124" s="9" t="e">
        <f t="shared" si="35"/>
        <v>#N/A</v>
      </c>
      <c r="AB124" s="9" t="e">
        <f t="shared" si="50"/>
        <v>#N/A</v>
      </c>
      <c r="AC124" s="5"/>
      <c r="AD124" s="5"/>
      <c r="AE124" s="9"/>
      <c r="AF124" s="5"/>
      <c r="AG124" s="25"/>
      <c r="AH124" s="25"/>
    </row>
    <row r="125" spans="1:34" s="7" customFormat="1" ht="20.100000000000001" customHeight="1" x14ac:dyDescent="0.25">
      <c r="A125" s="86">
        <f>A124+1</f>
        <v>97</v>
      </c>
      <c r="B125" s="80" t="s">
        <v>226</v>
      </c>
      <c r="C125" s="263" t="s">
        <v>502</v>
      </c>
      <c r="D125" s="5" t="str">
        <f>VLOOKUP(C125,' TH ĐG Trình HĐ'!$E$9:$AE$336,18,0)</f>
        <v>A2</v>
      </c>
      <c r="E125" s="5">
        <f>VLOOKUP($C125,' TH ĐG Trình HĐ'!$E$9:$AE$336,19,0)</f>
        <v>9</v>
      </c>
      <c r="F125" s="9" t="str">
        <f t="shared" si="44"/>
        <v>Không hoàn thành</v>
      </c>
      <c r="G125" s="10"/>
      <c r="H125" s="17"/>
      <c r="I125" s="19" t="e">
        <f>VLOOKUP(H125,Sheet1!$B$2:$C$12,2,TRUE)</f>
        <v>#N/A</v>
      </c>
      <c r="J125" s="5"/>
      <c r="K125" s="19" t="e">
        <f>VLOOKUP(J125,Sheet1!$B$2:$C$12,2,TRUE)</f>
        <v>#N/A</v>
      </c>
      <c r="L125" s="5"/>
      <c r="M125" s="19" t="e">
        <f>VLOOKUP(L125,Sheet1!$B$2:$C$12,2,TRUE)</f>
        <v>#N/A</v>
      </c>
      <c r="N125" s="5"/>
      <c r="O125" s="19" t="e">
        <f>VLOOKUP(N125,Sheet1!$B$2:$C$12,2,TRUE)</f>
        <v>#N/A</v>
      </c>
      <c r="P125" s="5"/>
      <c r="Q125" s="19" t="e">
        <f>VLOOKUP(P125,Sheet1!$B$2:$C$12,2,TRUE)</f>
        <v>#N/A</v>
      </c>
      <c r="R125" s="5" t="e">
        <f t="shared" si="31"/>
        <v>#N/A</v>
      </c>
      <c r="S125" s="226">
        <f t="shared" si="46"/>
        <v>0</v>
      </c>
      <c r="T125" s="9" t="e">
        <f t="shared" si="47"/>
        <v>#N/A</v>
      </c>
      <c r="U125" s="5" t="e">
        <f t="shared" si="32"/>
        <v>#N/A</v>
      </c>
      <c r="V125" s="226">
        <f t="shared" si="33"/>
        <v>0</v>
      </c>
      <c r="W125" s="9" t="e">
        <f t="shared" si="49"/>
        <v>#N/A</v>
      </c>
      <c r="X125" s="227"/>
      <c r="Y125" s="9" t="e">
        <f t="shared" si="34"/>
        <v>#N/A</v>
      </c>
      <c r="Z125" s="9">
        <f t="shared" si="43"/>
        <v>0</v>
      </c>
      <c r="AA125" s="9" t="e">
        <f t="shared" si="35"/>
        <v>#N/A</v>
      </c>
      <c r="AB125" s="9" t="e">
        <f t="shared" si="50"/>
        <v>#N/A</v>
      </c>
      <c r="AC125" s="5"/>
      <c r="AD125" s="5"/>
      <c r="AE125" s="9"/>
      <c r="AF125" s="5"/>
      <c r="AG125" s="25"/>
      <c r="AH125" s="25"/>
    </row>
    <row r="126" spans="1:34" s="7" customFormat="1" ht="20.100000000000001" customHeight="1" x14ac:dyDescent="0.25">
      <c r="A126" s="86">
        <f t="shared" ref="A126:A141" si="51">A125+1</f>
        <v>98</v>
      </c>
      <c r="B126" s="77" t="s">
        <v>271</v>
      </c>
      <c r="C126" s="270" t="s">
        <v>501</v>
      </c>
      <c r="D126" s="5" t="str">
        <f>VLOOKUP(C126,' TH ĐG Trình HĐ'!$E$9:$AE$336,18,0)</f>
        <v>A4</v>
      </c>
      <c r="E126" s="5">
        <f>VLOOKUP($C126,' TH ĐG Trình HĐ'!$E$9:$AE$336,19,0)</f>
        <v>7</v>
      </c>
      <c r="F126" s="9" t="str">
        <f t="shared" si="44"/>
        <v>Không hoàn thành</v>
      </c>
      <c r="G126" s="10"/>
      <c r="H126" s="17"/>
      <c r="I126" s="19" t="e">
        <f>VLOOKUP(H126,Sheet1!$B$2:$C$12,2,TRUE)</f>
        <v>#N/A</v>
      </c>
      <c r="J126" s="5"/>
      <c r="K126" s="19" t="e">
        <f>VLOOKUP(J126,Sheet1!$B$2:$C$12,2,TRUE)</f>
        <v>#N/A</v>
      </c>
      <c r="L126" s="5"/>
      <c r="M126" s="19" t="e">
        <f>VLOOKUP(L126,Sheet1!$B$2:$C$12,2,TRUE)</f>
        <v>#N/A</v>
      </c>
      <c r="N126" s="5"/>
      <c r="O126" s="19" t="e">
        <f>VLOOKUP(N126,Sheet1!$B$2:$C$12,2,TRUE)</f>
        <v>#N/A</v>
      </c>
      <c r="P126" s="5"/>
      <c r="Q126" s="19" t="e">
        <f>VLOOKUP(P126,Sheet1!$B$2:$C$12,2,TRUE)</f>
        <v>#N/A</v>
      </c>
      <c r="R126" s="5" t="e">
        <f t="shared" si="31"/>
        <v>#N/A</v>
      </c>
      <c r="S126" s="226">
        <f t="shared" si="46"/>
        <v>0</v>
      </c>
      <c r="T126" s="9" t="e">
        <f t="shared" si="47"/>
        <v>#N/A</v>
      </c>
      <c r="U126" s="5" t="e">
        <f t="shared" si="32"/>
        <v>#N/A</v>
      </c>
      <c r="V126" s="226">
        <f t="shared" si="33"/>
        <v>0</v>
      </c>
      <c r="W126" s="9" t="e">
        <f t="shared" si="49"/>
        <v>#N/A</v>
      </c>
      <c r="X126" s="227"/>
      <c r="Y126" s="9" t="e">
        <f t="shared" si="34"/>
        <v>#N/A</v>
      </c>
      <c r="Z126" s="9">
        <f t="shared" si="43"/>
        <v>0</v>
      </c>
      <c r="AA126" s="9" t="e">
        <f t="shared" si="35"/>
        <v>#N/A</v>
      </c>
      <c r="AB126" s="9" t="e">
        <f t="shared" si="50"/>
        <v>#N/A</v>
      </c>
      <c r="AC126" s="5"/>
      <c r="AD126" s="5"/>
      <c r="AE126" s="9"/>
      <c r="AF126" s="5"/>
      <c r="AG126" s="25"/>
      <c r="AH126" s="25"/>
    </row>
    <row r="127" spans="1:34" s="7" customFormat="1" ht="20.100000000000001" customHeight="1" x14ac:dyDescent="0.25">
      <c r="A127" s="86">
        <f t="shared" si="51"/>
        <v>99</v>
      </c>
      <c r="B127" s="77" t="s">
        <v>229</v>
      </c>
      <c r="C127" s="270" t="s">
        <v>499</v>
      </c>
      <c r="D127" s="5" t="str">
        <f>VLOOKUP(C127,' TH ĐG Trình HĐ'!$E$9:$AE$336,18,0)</f>
        <v>A4</v>
      </c>
      <c r="E127" s="5">
        <f>VLOOKUP($C127,' TH ĐG Trình HĐ'!$E$9:$AE$336,19,0)</f>
        <v>7</v>
      </c>
      <c r="F127" s="9" t="str">
        <f t="shared" si="44"/>
        <v>Không hoàn thành</v>
      </c>
      <c r="G127" s="10"/>
      <c r="H127" s="17"/>
      <c r="I127" s="19" t="e">
        <f>VLOOKUP(H127,Sheet1!$B$2:$C$12,2,TRUE)</f>
        <v>#N/A</v>
      </c>
      <c r="J127" s="5"/>
      <c r="K127" s="19" t="e">
        <f>VLOOKUP(J127,Sheet1!$B$2:$C$12,2,TRUE)</f>
        <v>#N/A</v>
      </c>
      <c r="L127" s="5"/>
      <c r="M127" s="19" t="e">
        <f>VLOOKUP(L127,Sheet1!$B$2:$C$12,2,TRUE)</f>
        <v>#N/A</v>
      </c>
      <c r="N127" s="5"/>
      <c r="O127" s="19" t="e">
        <f>VLOOKUP(N127,Sheet1!$B$2:$C$12,2,TRUE)</f>
        <v>#N/A</v>
      </c>
      <c r="P127" s="5"/>
      <c r="Q127" s="19" t="e">
        <f>VLOOKUP(P127,Sheet1!$B$2:$C$12,2,TRUE)</f>
        <v>#N/A</v>
      </c>
      <c r="R127" s="5" t="e">
        <f t="shared" si="31"/>
        <v>#N/A</v>
      </c>
      <c r="S127" s="226">
        <f t="shared" si="46"/>
        <v>0</v>
      </c>
      <c r="T127" s="9" t="e">
        <f t="shared" si="47"/>
        <v>#N/A</v>
      </c>
      <c r="U127" s="5" t="e">
        <f t="shared" si="32"/>
        <v>#N/A</v>
      </c>
      <c r="V127" s="226">
        <f t="shared" si="33"/>
        <v>0</v>
      </c>
      <c r="W127" s="9" t="e">
        <f t="shared" si="49"/>
        <v>#N/A</v>
      </c>
      <c r="X127" s="227"/>
      <c r="Y127" s="9" t="e">
        <f t="shared" si="34"/>
        <v>#N/A</v>
      </c>
      <c r="Z127" s="9">
        <f t="shared" si="43"/>
        <v>0</v>
      </c>
      <c r="AA127" s="9" t="e">
        <f t="shared" si="35"/>
        <v>#N/A</v>
      </c>
      <c r="AB127" s="9" t="e">
        <f t="shared" si="50"/>
        <v>#N/A</v>
      </c>
      <c r="AC127" s="5"/>
      <c r="AD127" s="5"/>
      <c r="AE127" s="9"/>
      <c r="AF127" s="5"/>
      <c r="AG127" s="25"/>
      <c r="AH127" s="25"/>
    </row>
    <row r="128" spans="1:34" s="7" customFormat="1" ht="20.100000000000001" customHeight="1" x14ac:dyDescent="0.25">
      <c r="A128" s="86">
        <f t="shared" si="51"/>
        <v>100</v>
      </c>
      <c r="B128" s="77" t="s">
        <v>350</v>
      </c>
      <c r="C128" s="270" t="s">
        <v>511</v>
      </c>
      <c r="D128" s="5" t="str">
        <f>VLOOKUP(C128,' TH ĐG Trình HĐ'!$E$9:$AE$336,18,0)</f>
        <v>A4</v>
      </c>
      <c r="E128" s="5">
        <f>VLOOKUP($C128,' TH ĐG Trình HĐ'!$E$9:$AE$336,19,0)</f>
        <v>7</v>
      </c>
      <c r="F128" s="9" t="str">
        <f t="shared" si="44"/>
        <v>Không hoàn thành</v>
      </c>
      <c r="G128" s="10"/>
      <c r="H128" s="17"/>
      <c r="I128" s="19" t="e">
        <f>VLOOKUP(H128,Sheet1!$B$2:$C$12,2,TRUE)</f>
        <v>#N/A</v>
      </c>
      <c r="J128" s="5"/>
      <c r="K128" s="19" t="e">
        <f>VLOOKUP(J128,Sheet1!$B$2:$C$12,2,TRUE)</f>
        <v>#N/A</v>
      </c>
      <c r="L128" s="5"/>
      <c r="M128" s="19" t="e">
        <f>VLOOKUP(L128,Sheet1!$B$2:$C$12,2,TRUE)</f>
        <v>#N/A</v>
      </c>
      <c r="N128" s="5"/>
      <c r="O128" s="19" t="e">
        <f>VLOOKUP(N128,Sheet1!$B$2:$C$12,2,TRUE)</f>
        <v>#N/A</v>
      </c>
      <c r="P128" s="5"/>
      <c r="Q128" s="19" t="e">
        <f>VLOOKUP(P128,Sheet1!$B$2:$C$12,2,TRUE)</f>
        <v>#N/A</v>
      </c>
      <c r="R128" s="5" t="e">
        <f t="shared" si="31"/>
        <v>#N/A</v>
      </c>
      <c r="S128" s="226">
        <f t="shared" si="46"/>
        <v>0</v>
      </c>
      <c r="T128" s="9" t="e">
        <f t="shared" si="47"/>
        <v>#N/A</v>
      </c>
      <c r="U128" s="5" t="e">
        <f t="shared" si="32"/>
        <v>#N/A</v>
      </c>
      <c r="V128" s="226">
        <f t="shared" si="33"/>
        <v>0</v>
      </c>
      <c r="W128" s="9" t="e">
        <f t="shared" si="49"/>
        <v>#N/A</v>
      </c>
      <c r="X128" s="227"/>
      <c r="Y128" s="9" t="e">
        <f t="shared" si="34"/>
        <v>#N/A</v>
      </c>
      <c r="Z128" s="9">
        <f t="shared" si="43"/>
        <v>0</v>
      </c>
      <c r="AA128" s="9" t="e">
        <f t="shared" si="35"/>
        <v>#N/A</v>
      </c>
      <c r="AB128" s="9" t="e">
        <f t="shared" si="50"/>
        <v>#N/A</v>
      </c>
      <c r="AC128" s="5"/>
      <c r="AD128" s="5"/>
      <c r="AE128" s="9"/>
      <c r="AF128" s="5"/>
      <c r="AG128" s="25"/>
      <c r="AH128" s="25"/>
    </row>
    <row r="129" spans="1:34" s="7" customFormat="1" ht="20.100000000000001" customHeight="1" x14ac:dyDescent="0.25">
      <c r="A129" s="86">
        <f t="shared" si="51"/>
        <v>101</v>
      </c>
      <c r="B129" s="77" t="s">
        <v>382</v>
      </c>
      <c r="C129" s="270" t="s">
        <v>513</v>
      </c>
      <c r="D129" s="5" t="str">
        <f>VLOOKUP(C129,' TH ĐG Trình HĐ'!$E$9:$AE$336,18,0)</f>
        <v>A4</v>
      </c>
      <c r="E129" s="5">
        <f>VLOOKUP($C129,' TH ĐG Trình HĐ'!$E$9:$AE$336,19,0)</f>
        <v>7</v>
      </c>
      <c r="F129" s="9" t="str">
        <f t="shared" si="44"/>
        <v>Không hoàn thành</v>
      </c>
      <c r="G129" s="10"/>
      <c r="H129" s="17"/>
      <c r="I129" s="19" t="e">
        <f>VLOOKUP(H129,Sheet1!$B$2:$C$12,2,TRUE)</f>
        <v>#N/A</v>
      </c>
      <c r="J129" s="5"/>
      <c r="K129" s="19" t="e">
        <f>VLOOKUP(J129,Sheet1!$B$2:$C$12,2,TRUE)</f>
        <v>#N/A</v>
      </c>
      <c r="L129" s="5"/>
      <c r="M129" s="19" t="e">
        <f>VLOOKUP(L129,Sheet1!$B$2:$C$12,2,TRUE)</f>
        <v>#N/A</v>
      </c>
      <c r="N129" s="5"/>
      <c r="O129" s="19" t="e">
        <f>VLOOKUP(N129,Sheet1!$B$2:$C$12,2,TRUE)</f>
        <v>#N/A</v>
      </c>
      <c r="P129" s="5"/>
      <c r="Q129" s="19" t="e">
        <f>VLOOKUP(P129,Sheet1!$B$2:$C$12,2,TRUE)</f>
        <v>#N/A</v>
      </c>
      <c r="R129" s="5" t="e">
        <f t="shared" si="31"/>
        <v>#N/A</v>
      </c>
      <c r="S129" s="226">
        <f t="shared" si="46"/>
        <v>0</v>
      </c>
      <c r="T129" s="9" t="e">
        <f t="shared" si="47"/>
        <v>#N/A</v>
      </c>
      <c r="U129" s="5" t="e">
        <f t="shared" si="32"/>
        <v>#N/A</v>
      </c>
      <c r="V129" s="226">
        <f t="shared" si="33"/>
        <v>0</v>
      </c>
      <c r="W129" s="9" t="e">
        <f t="shared" si="49"/>
        <v>#N/A</v>
      </c>
      <c r="X129" s="227"/>
      <c r="Y129" s="9" t="e">
        <f t="shared" si="34"/>
        <v>#N/A</v>
      </c>
      <c r="Z129" s="9">
        <f t="shared" si="43"/>
        <v>0</v>
      </c>
      <c r="AA129" s="9" t="e">
        <f t="shared" si="35"/>
        <v>#N/A</v>
      </c>
      <c r="AB129" s="9" t="e">
        <f t="shared" si="50"/>
        <v>#N/A</v>
      </c>
      <c r="AC129" s="5"/>
      <c r="AD129" s="5"/>
      <c r="AE129" s="9"/>
      <c r="AF129" s="5"/>
      <c r="AG129" s="25"/>
      <c r="AH129" s="25"/>
    </row>
    <row r="130" spans="1:34" s="7" customFormat="1" ht="20.100000000000001" customHeight="1" x14ac:dyDescent="0.25">
      <c r="A130" s="86">
        <f t="shared" si="51"/>
        <v>102</v>
      </c>
      <c r="B130" s="260" t="s">
        <v>381</v>
      </c>
      <c r="C130" s="270" t="s">
        <v>512</v>
      </c>
      <c r="D130" s="5" t="str">
        <f>VLOOKUP(C130,' TH ĐG Trình HĐ'!$E$9:$AE$336,18,0)</f>
        <v>A4</v>
      </c>
      <c r="E130" s="5">
        <f>VLOOKUP($C130,' TH ĐG Trình HĐ'!$E$9:$AE$336,19,0)</f>
        <v>7</v>
      </c>
      <c r="F130" s="9" t="str">
        <f t="shared" si="44"/>
        <v>Không hoàn thành</v>
      </c>
      <c r="G130" s="10"/>
      <c r="H130" s="17"/>
      <c r="I130" s="19" t="e">
        <f>VLOOKUP(H130,Sheet1!$B$2:$C$12,2,TRUE)</f>
        <v>#N/A</v>
      </c>
      <c r="J130" s="5"/>
      <c r="K130" s="19" t="e">
        <f>VLOOKUP(J130,Sheet1!$B$2:$C$12,2,TRUE)</f>
        <v>#N/A</v>
      </c>
      <c r="L130" s="5"/>
      <c r="M130" s="19" t="e">
        <f>VLOOKUP(L130,Sheet1!$B$2:$C$12,2,TRUE)</f>
        <v>#N/A</v>
      </c>
      <c r="N130" s="5"/>
      <c r="O130" s="19" t="e">
        <f>VLOOKUP(N130,Sheet1!$B$2:$C$12,2,TRUE)</f>
        <v>#N/A</v>
      </c>
      <c r="P130" s="5"/>
      <c r="Q130" s="19" t="e">
        <f>VLOOKUP(P130,Sheet1!$B$2:$C$12,2,TRUE)</f>
        <v>#N/A</v>
      </c>
      <c r="R130" s="5" t="e">
        <f t="shared" si="31"/>
        <v>#N/A</v>
      </c>
      <c r="S130" s="226">
        <f t="shared" si="46"/>
        <v>0</v>
      </c>
      <c r="T130" s="9" t="e">
        <f t="shared" si="47"/>
        <v>#N/A</v>
      </c>
      <c r="U130" s="5" t="e">
        <f t="shared" si="32"/>
        <v>#N/A</v>
      </c>
      <c r="V130" s="226">
        <f t="shared" si="33"/>
        <v>0</v>
      </c>
      <c r="W130" s="9" t="e">
        <f t="shared" si="49"/>
        <v>#N/A</v>
      </c>
      <c r="X130" s="227"/>
      <c r="Y130" s="9" t="e">
        <f t="shared" si="34"/>
        <v>#N/A</v>
      </c>
      <c r="Z130" s="9">
        <f t="shared" si="43"/>
        <v>0</v>
      </c>
      <c r="AA130" s="9" t="e">
        <f t="shared" si="35"/>
        <v>#N/A</v>
      </c>
      <c r="AB130" s="9" t="e">
        <f t="shared" si="50"/>
        <v>#N/A</v>
      </c>
      <c r="AC130" s="5"/>
      <c r="AD130" s="5"/>
      <c r="AE130" s="9"/>
      <c r="AF130" s="5"/>
      <c r="AG130" s="26"/>
      <c r="AH130" s="26"/>
    </row>
    <row r="131" spans="1:34" s="7" customFormat="1" ht="20.100000000000001" customHeight="1" x14ac:dyDescent="0.25">
      <c r="A131" s="86">
        <f t="shared" si="51"/>
        <v>103</v>
      </c>
      <c r="B131" s="260" t="s">
        <v>147</v>
      </c>
      <c r="C131" s="270" t="s">
        <v>497</v>
      </c>
      <c r="D131" s="5" t="str">
        <f>VLOOKUP(C131,' TH ĐG Trình HĐ'!$E$9:$AE$336,18,0)</f>
        <v>A3</v>
      </c>
      <c r="E131" s="5">
        <f>VLOOKUP($C131,' TH ĐG Trình HĐ'!$E$9:$AE$336,19,0)</f>
        <v>8</v>
      </c>
      <c r="F131" s="9" t="str">
        <f t="shared" si="44"/>
        <v>Không hoàn thành</v>
      </c>
      <c r="G131" s="10"/>
      <c r="H131" s="17"/>
      <c r="I131" s="19" t="e">
        <f>VLOOKUP(H131,Sheet1!$B$2:$C$12,2,TRUE)</f>
        <v>#N/A</v>
      </c>
      <c r="J131" s="5"/>
      <c r="K131" s="19" t="e">
        <f>VLOOKUP(J131,Sheet1!$B$2:$C$12,2,TRUE)</f>
        <v>#N/A</v>
      </c>
      <c r="L131" s="5"/>
      <c r="M131" s="19" t="e">
        <f>VLOOKUP(L131,Sheet1!$B$2:$C$12,2,TRUE)</f>
        <v>#N/A</v>
      </c>
      <c r="N131" s="5"/>
      <c r="O131" s="19" t="e">
        <f>VLOOKUP(N131,Sheet1!$B$2:$C$12,2,TRUE)</f>
        <v>#N/A</v>
      </c>
      <c r="P131" s="5"/>
      <c r="Q131" s="19" t="e">
        <f>VLOOKUP(P131,Sheet1!$B$2:$C$12,2,TRUE)</f>
        <v>#N/A</v>
      </c>
      <c r="R131" s="5" t="e">
        <f t="shared" si="31"/>
        <v>#N/A</v>
      </c>
      <c r="S131" s="226">
        <f t="shared" si="46"/>
        <v>0</v>
      </c>
      <c r="T131" s="9" t="e">
        <f t="shared" si="47"/>
        <v>#N/A</v>
      </c>
      <c r="U131" s="5" t="e">
        <f t="shared" si="32"/>
        <v>#N/A</v>
      </c>
      <c r="V131" s="226">
        <f t="shared" si="33"/>
        <v>0</v>
      </c>
      <c r="W131" s="9" t="e">
        <f t="shared" si="49"/>
        <v>#N/A</v>
      </c>
      <c r="X131" s="227"/>
      <c r="Y131" s="9" t="e">
        <f t="shared" si="34"/>
        <v>#N/A</v>
      </c>
      <c r="Z131" s="9">
        <f t="shared" si="43"/>
        <v>0</v>
      </c>
      <c r="AA131" s="9" t="e">
        <f t="shared" si="35"/>
        <v>#N/A</v>
      </c>
      <c r="AB131" s="9" t="e">
        <f t="shared" si="50"/>
        <v>#N/A</v>
      </c>
      <c r="AC131" s="5"/>
      <c r="AD131" s="5"/>
      <c r="AE131" s="9"/>
      <c r="AF131" s="5"/>
      <c r="AG131" s="25"/>
      <c r="AH131" s="25"/>
    </row>
    <row r="132" spans="1:34" s="7" customFormat="1" ht="20.100000000000001" customHeight="1" x14ac:dyDescent="0.25">
      <c r="A132" s="86">
        <f t="shared" si="51"/>
        <v>104</v>
      </c>
      <c r="B132" s="80" t="s">
        <v>227</v>
      </c>
      <c r="C132" s="263" t="s">
        <v>504</v>
      </c>
      <c r="D132" s="5" t="str">
        <f>VLOOKUP(C132,' TH ĐG Trình HĐ'!$E$9:$AE$336,18,0)</f>
        <v>A3</v>
      </c>
      <c r="E132" s="5">
        <f>VLOOKUP($C132,' TH ĐG Trình HĐ'!$E$9:$AE$336,19,0)</f>
        <v>8</v>
      </c>
      <c r="F132" s="9" t="str">
        <f t="shared" si="44"/>
        <v>Không hoàn thành</v>
      </c>
      <c r="G132" s="10"/>
      <c r="H132" s="17"/>
      <c r="I132" s="19" t="e">
        <f>VLOOKUP(H132,Sheet1!$B$2:$C$12,2,TRUE)</f>
        <v>#N/A</v>
      </c>
      <c r="J132" s="5"/>
      <c r="K132" s="19" t="e">
        <f>VLOOKUP(J132,Sheet1!$B$2:$C$12,2,TRUE)</f>
        <v>#N/A</v>
      </c>
      <c r="L132" s="5"/>
      <c r="M132" s="19" t="e">
        <f>VLOOKUP(L132,Sheet1!$B$2:$C$12,2,TRUE)</f>
        <v>#N/A</v>
      </c>
      <c r="N132" s="5"/>
      <c r="O132" s="19" t="e">
        <f>VLOOKUP(N132,Sheet1!$B$2:$C$12,2,TRUE)</f>
        <v>#N/A</v>
      </c>
      <c r="P132" s="5"/>
      <c r="Q132" s="19" t="e">
        <f>VLOOKUP(P132,Sheet1!$B$2:$C$12,2,TRUE)</f>
        <v>#N/A</v>
      </c>
      <c r="R132" s="5" t="e">
        <f t="shared" si="31"/>
        <v>#N/A</v>
      </c>
      <c r="S132" s="226">
        <f t="shared" si="46"/>
        <v>0</v>
      </c>
      <c r="T132" s="9" t="e">
        <f t="shared" si="47"/>
        <v>#N/A</v>
      </c>
      <c r="U132" s="5" t="e">
        <f t="shared" si="32"/>
        <v>#N/A</v>
      </c>
      <c r="V132" s="226">
        <f t="shared" si="33"/>
        <v>0</v>
      </c>
      <c r="W132" s="9" t="e">
        <f t="shared" si="49"/>
        <v>#N/A</v>
      </c>
      <c r="X132" s="227"/>
      <c r="Y132" s="9" t="e">
        <f t="shared" si="34"/>
        <v>#N/A</v>
      </c>
      <c r="Z132" s="9">
        <f t="shared" si="43"/>
        <v>0</v>
      </c>
      <c r="AA132" s="9" t="e">
        <f t="shared" si="35"/>
        <v>#N/A</v>
      </c>
      <c r="AB132" s="9" t="e">
        <f t="shared" si="50"/>
        <v>#N/A</v>
      </c>
      <c r="AC132" s="5"/>
      <c r="AD132" s="5"/>
      <c r="AE132" s="9"/>
      <c r="AF132" s="5"/>
      <c r="AG132" s="25"/>
      <c r="AH132" s="25"/>
    </row>
    <row r="133" spans="1:34" s="7" customFormat="1" ht="20.100000000000001" customHeight="1" x14ac:dyDescent="0.25">
      <c r="A133" s="86">
        <f t="shared" si="51"/>
        <v>105</v>
      </c>
      <c r="B133" s="80" t="s">
        <v>232</v>
      </c>
      <c r="C133" s="263" t="s">
        <v>508</v>
      </c>
      <c r="D133" s="5" t="str">
        <f>VLOOKUP(C133,' TH ĐG Trình HĐ'!$E$9:$AE$336,18,0)</f>
        <v>A3</v>
      </c>
      <c r="E133" s="5">
        <f>VLOOKUP($C133,' TH ĐG Trình HĐ'!$E$9:$AE$336,19,0)</f>
        <v>8</v>
      </c>
      <c r="F133" s="9" t="str">
        <f t="shared" si="44"/>
        <v>Không hoàn thành</v>
      </c>
      <c r="G133" s="10"/>
      <c r="H133" s="17"/>
      <c r="I133" s="19" t="e">
        <f>VLOOKUP(H133,Sheet1!$B$2:$C$12,2,TRUE)</f>
        <v>#N/A</v>
      </c>
      <c r="J133" s="5"/>
      <c r="K133" s="19" t="e">
        <f>VLOOKUP(J133,Sheet1!$B$2:$C$12,2,TRUE)</f>
        <v>#N/A</v>
      </c>
      <c r="L133" s="5"/>
      <c r="M133" s="19" t="e">
        <f>VLOOKUP(L133,Sheet1!$B$2:$C$12,2,TRUE)</f>
        <v>#N/A</v>
      </c>
      <c r="N133" s="5"/>
      <c r="O133" s="19" t="e">
        <f>VLOOKUP(N133,Sheet1!$B$2:$C$12,2,TRUE)</f>
        <v>#N/A</v>
      </c>
      <c r="P133" s="5"/>
      <c r="Q133" s="19" t="e">
        <f>VLOOKUP(P133,Sheet1!$B$2:$C$12,2,TRUE)</f>
        <v>#N/A</v>
      </c>
      <c r="R133" s="5" t="e">
        <f t="shared" si="31"/>
        <v>#N/A</v>
      </c>
      <c r="S133" s="226">
        <f t="shared" si="46"/>
        <v>0</v>
      </c>
      <c r="T133" s="9" t="e">
        <f t="shared" si="47"/>
        <v>#N/A</v>
      </c>
      <c r="U133" s="5" t="e">
        <f t="shared" si="32"/>
        <v>#N/A</v>
      </c>
      <c r="V133" s="226">
        <f t="shared" si="33"/>
        <v>0</v>
      </c>
      <c r="W133" s="9" t="e">
        <f t="shared" si="49"/>
        <v>#N/A</v>
      </c>
      <c r="X133" s="227"/>
      <c r="Y133" s="9" t="e">
        <f t="shared" si="34"/>
        <v>#N/A</v>
      </c>
      <c r="Z133" s="9">
        <f t="shared" si="43"/>
        <v>0</v>
      </c>
      <c r="AA133" s="9" t="e">
        <f t="shared" si="35"/>
        <v>#N/A</v>
      </c>
      <c r="AB133" s="9" t="e">
        <f t="shared" si="50"/>
        <v>#N/A</v>
      </c>
      <c r="AC133" s="5"/>
      <c r="AD133" s="5"/>
      <c r="AE133" s="9"/>
      <c r="AF133" s="5"/>
      <c r="AG133" s="25"/>
      <c r="AH133" s="25"/>
    </row>
    <row r="134" spans="1:34" s="7" customFormat="1" ht="20.100000000000001" customHeight="1" x14ac:dyDescent="0.25">
      <c r="A134" s="86">
        <f t="shared" si="51"/>
        <v>106</v>
      </c>
      <c r="B134" s="80" t="s">
        <v>273</v>
      </c>
      <c r="C134" s="263" t="s">
        <v>509</v>
      </c>
      <c r="D134" s="5" t="str">
        <f>VLOOKUP(C134,' TH ĐG Trình HĐ'!$E$9:$AE$336,18,0)</f>
        <v>A4</v>
      </c>
      <c r="E134" s="5">
        <f>VLOOKUP($C134,' TH ĐG Trình HĐ'!$E$9:$AE$336,19,0)</f>
        <v>7</v>
      </c>
      <c r="F134" s="9" t="str">
        <f t="shared" si="44"/>
        <v>Không hoàn thành</v>
      </c>
      <c r="G134" s="10"/>
      <c r="H134" s="17"/>
      <c r="I134" s="19" t="e">
        <f>VLOOKUP(H134,Sheet1!$B$2:$C$12,2,TRUE)</f>
        <v>#N/A</v>
      </c>
      <c r="J134" s="5"/>
      <c r="K134" s="19" t="e">
        <f>VLOOKUP(J134,Sheet1!$B$2:$C$12,2,TRUE)</f>
        <v>#N/A</v>
      </c>
      <c r="L134" s="5"/>
      <c r="M134" s="19" t="e">
        <f>VLOOKUP(L134,Sheet1!$B$2:$C$12,2,TRUE)</f>
        <v>#N/A</v>
      </c>
      <c r="N134" s="5"/>
      <c r="O134" s="19" t="e">
        <f>VLOOKUP(N134,Sheet1!$B$2:$C$12,2,TRUE)</f>
        <v>#N/A</v>
      </c>
      <c r="P134" s="5"/>
      <c r="Q134" s="19" t="e">
        <f>VLOOKUP(P134,Sheet1!$B$2:$C$12,2,TRUE)</f>
        <v>#N/A</v>
      </c>
      <c r="R134" s="5" t="e">
        <f t="shared" si="31"/>
        <v>#N/A</v>
      </c>
      <c r="S134" s="226">
        <f t="shared" si="46"/>
        <v>0</v>
      </c>
      <c r="T134" s="9" t="e">
        <f t="shared" si="47"/>
        <v>#N/A</v>
      </c>
      <c r="U134" s="5" t="e">
        <f t="shared" si="32"/>
        <v>#N/A</v>
      </c>
      <c r="V134" s="226">
        <f t="shared" si="33"/>
        <v>0</v>
      </c>
      <c r="W134" s="9" t="e">
        <f t="shared" si="49"/>
        <v>#N/A</v>
      </c>
      <c r="X134" s="227"/>
      <c r="Y134" s="9" t="e">
        <f t="shared" si="34"/>
        <v>#N/A</v>
      </c>
      <c r="Z134" s="9">
        <f t="shared" si="43"/>
        <v>0</v>
      </c>
      <c r="AA134" s="9" t="e">
        <f t="shared" si="35"/>
        <v>#N/A</v>
      </c>
      <c r="AB134" s="9" t="e">
        <f t="shared" si="50"/>
        <v>#N/A</v>
      </c>
      <c r="AC134" s="5"/>
      <c r="AD134" s="5"/>
      <c r="AE134" s="9"/>
      <c r="AF134" s="5"/>
      <c r="AG134" s="25"/>
      <c r="AH134" s="25"/>
    </row>
    <row r="135" spans="1:34" s="7" customFormat="1" ht="20.100000000000001" customHeight="1" x14ac:dyDescent="0.25">
      <c r="A135" s="86">
        <f t="shared" si="51"/>
        <v>107</v>
      </c>
      <c r="B135" s="80" t="s">
        <v>196</v>
      </c>
      <c r="C135" s="263" t="s">
        <v>506</v>
      </c>
      <c r="D135" s="5" t="str">
        <f>VLOOKUP(C135,' TH ĐG Trình HĐ'!$E$9:$AE$336,18,0)</f>
        <v>A4</v>
      </c>
      <c r="E135" s="5">
        <f>VLOOKUP($C135,' TH ĐG Trình HĐ'!$E$9:$AE$336,19,0)</f>
        <v>7</v>
      </c>
      <c r="F135" s="9" t="str">
        <f t="shared" si="44"/>
        <v>Không hoàn thành</v>
      </c>
      <c r="G135" s="10"/>
      <c r="H135" s="17"/>
      <c r="I135" s="19" t="e">
        <f>VLOOKUP(H135,Sheet1!$B$2:$C$12,2,TRUE)</f>
        <v>#N/A</v>
      </c>
      <c r="J135" s="5"/>
      <c r="K135" s="19" t="e">
        <f>VLOOKUP(J135,Sheet1!$B$2:$C$12,2,TRUE)</f>
        <v>#N/A</v>
      </c>
      <c r="L135" s="5"/>
      <c r="M135" s="19" t="e">
        <f>VLOOKUP(L135,Sheet1!$B$2:$C$12,2,TRUE)</f>
        <v>#N/A</v>
      </c>
      <c r="N135" s="5"/>
      <c r="O135" s="19" t="e">
        <f>VLOOKUP(N135,Sheet1!$B$2:$C$12,2,TRUE)</f>
        <v>#N/A</v>
      </c>
      <c r="P135" s="5"/>
      <c r="Q135" s="19" t="e">
        <f>VLOOKUP(P135,Sheet1!$B$2:$C$12,2,TRUE)</f>
        <v>#N/A</v>
      </c>
      <c r="R135" s="5" t="e">
        <f t="shared" si="31"/>
        <v>#N/A</v>
      </c>
      <c r="S135" s="226">
        <f t="shared" si="46"/>
        <v>0</v>
      </c>
      <c r="T135" s="9" t="e">
        <f t="shared" si="47"/>
        <v>#N/A</v>
      </c>
      <c r="U135" s="5" t="e">
        <f t="shared" si="32"/>
        <v>#N/A</v>
      </c>
      <c r="V135" s="226">
        <f t="shared" si="33"/>
        <v>0</v>
      </c>
      <c r="W135" s="9" t="e">
        <f t="shared" si="49"/>
        <v>#N/A</v>
      </c>
      <c r="X135" s="227"/>
      <c r="Y135" s="9" t="e">
        <f t="shared" si="34"/>
        <v>#N/A</v>
      </c>
      <c r="Z135" s="9">
        <f t="shared" si="43"/>
        <v>0</v>
      </c>
      <c r="AA135" s="9" t="e">
        <f t="shared" si="35"/>
        <v>#N/A</v>
      </c>
      <c r="AB135" s="9" t="e">
        <f t="shared" si="50"/>
        <v>#N/A</v>
      </c>
      <c r="AC135" s="5"/>
      <c r="AD135" s="5"/>
      <c r="AE135" s="9"/>
      <c r="AF135" s="5"/>
      <c r="AG135" s="25"/>
      <c r="AH135" s="25"/>
    </row>
    <row r="136" spans="1:34" s="7" customFormat="1" ht="20.100000000000001" customHeight="1" x14ac:dyDescent="0.25">
      <c r="A136" s="86">
        <f t="shared" si="51"/>
        <v>108</v>
      </c>
      <c r="B136" s="77" t="s">
        <v>82</v>
      </c>
      <c r="C136" s="270" t="s">
        <v>505</v>
      </c>
      <c r="D136" s="5" t="str">
        <f>VLOOKUP(C136,' TH ĐG Trình HĐ'!$E$9:$AE$336,18,0)</f>
        <v>A4</v>
      </c>
      <c r="E136" s="5">
        <f>VLOOKUP($C136,' TH ĐG Trình HĐ'!$E$9:$AE$336,19,0)</f>
        <v>7</v>
      </c>
      <c r="F136" s="9" t="str">
        <f t="shared" si="44"/>
        <v>Không hoàn thành</v>
      </c>
      <c r="G136" s="10"/>
      <c r="H136" s="17"/>
      <c r="I136" s="19" t="e">
        <f>VLOOKUP(H136,Sheet1!$B$2:$C$12,2,TRUE)</f>
        <v>#N/A</v>
      </c>
      <c r="J136" s="5"/>
      <c r="K136" s="19" t="e">
        <f>VLOOKUP(J136,Sheet1!$B$2:$C$12,2,TRUE)</f>
        <v>#N/A</v>
      </c>
      <c r="L136" s="5"/>
      <c r="M136" s="19" t="e">
        <f>VLOOKUP(L136,Sheet1!$B$2:$C$12,2,TRUE)</f>
        <v>#N/A</v>
      </c>
      <c r="N136" s="5"/>
      <c r="O136" s="19" t="e">
        <f>VLOOKUP(N136,Sheet1!$B$2:$C$12,2,TRUE)</f>
        <v>#N/A</v>
      </c>
      <c r="P136" s="5"/>
      <c r="Q136" s="19" t="e">
        <f>VLOOKUP(P136,Sheet1!$B$2:$C$12,2,TRUE)</f>
        <v>#N/A</v>
      </c>
      <c r="R136" s="5" t="e">
        <f t="shared" si="31"/>
        <v>#N/A</v>
      </c>
      <c r="S136" s="226">
        <f t="shared" si="46"/>
        <v>0</v>
      </c>
      <c r="T136" s="9" t="e">
        <f t="shared" si="47"/>
        <v>#N/A</v>
      </c>
      <c r="U136" s="5" t="e">
        <f t="shared" si="32"/>
        <v>#N/A</v>
      </c>
      <c r="V136" s="226">
        <f t="shared" si="33"/>
        <v>0</v>
      </c>
      <c r="W136" s="9" t="e">
        <f t="shared" si="49"/>
        <v>#N/A</v>
      </c>
      <c r="X136" s="227"/>
      <c r="Y136" s="9" t="e">
        <f t="shared" si="34"/>
        <v>#N/A</v>
      </c>
      <c r="Z136" s="9">
        <f t="shared" si="43"/>
        <v>0</v>
      </c>
      <c r="AA136" s="9" t="e">
        <f t="shared" si="35"/>
        <v>#N/A</v>
      </c>
      <c r="AB136" s="9" t="e">
        <f t="shared" si="50"/>
        <v>#N/A</v>
      </c>
      <c r="AC136" s="5"/>
      <c r="AD136" s="5"/>
      <c r="AE136" s="9"/>
      <c r="AF136" s="5"/>
      <c r="AG136" s="25"/>
      <c r="AH136" s="25"/>
    </row>
    <row r="137" spans="1:34" s="7" customFormat="1" ht="20.100000000000001" customHeight="1" x14ac:dyDescent="0.25">
      <c r="A137" s="86">
        <f t="shared" si="51"/>
        <v>109</v>
      </c>
      <c r="B137" s="10" t="s">
        <v>80</v>
      </c>
      <c r="C137" s="268" t="s">
        <v>494</v>
      </c>
      <c r="D137" s="5" t="str">
        <f>VLOOKUP(C137,' TH ĐG Trình HĐ'!$E$9:$AE$336,18,0)</f>
        <v>A4</v>
      </c>
      <c r="E137" s="5">
        <f>VLOOKUP($C137,' TH ĐG Trình HĐ'!$E$9:$AE$336,19,0)</f>
        <v>7</v>
      </c>
      <c r="F137" s="9" t="str">
        <f t="shared" si="44"/>
        <v>Không hoàn thành</v>
      </c>
      <c r="G137" s="446" t="s">
        <v>1076</v>
      </c>
      <c r="H137" s="17"/>
      <c r="I137" s="19" t="e">
        <f>VLOOKUP(H137,Sheet1!$B$2:$C$12,2,TRUE)</f>
        <v>#N/A</v>
      </c>
      <c r="J137" s="5"/>
      <c r="K137" s="19" t="e">
        <f>VLOOKUP(J137,Sheet1!$B$2:$C$12,2,TRUE)</f>
        <v>#N/A</v>
      </c>
      <c r="L137" s="5"/>
      <c r="M137" s="19" t="e">
        <f>VLOOKUP(L137,Sheet1!$B$2:$C$12,2,TRUE)</f>
        <v>#N/A</v>
      </c>
      <c r="N137" s="5"/>
      <c r="O137" s="19" t="e">
        <f>VLOOKUP(N137,Sheet1!$B$2:$C$12,2,TRUE)</f>
        <v>#N/A</v>
      </c>
      <c r="P137" s="5"/>
      <c r="Q137" s="19" t="e">
        <f>VLOOKUP(P137,Sheet1!$B$2:$C$12,2,TRUE)</f>
        <v>#N/A</v>
      </c>
      <c r="R137" s="5" t="e">
        <f t="shared" si="31"/>
        <v>#N/A</v>
      </c>
      <c r="S137" s="226">
        <f t="shared" si="46"/>
        <v>0</v>
      </c>
      <c r="T137" s="9" t="e">
        <f t="shared" si="47"/>
        <v>#N/A</v>
      </c>
      <c r="U137" s="5" t="e">
        <f t="shared" si="32"/>
        <v>#N/A</v>
      </c>
      <c r="V137" s="226">
        <f t="shared" si="33"/>
        <v>0</v>
      </c>
      <c r="W137" s="9" t="e">
        <f t="shared" si="49"/>
        <v>#N/A</v>
      </c>
      <c r="X137" s="227"/>
      <c r="Y137" s="9" t="e">
        <f t="shared" si="34"/>
        <v>#N/A</v>
      </c>
      <c r="Z137" s="9">
        <f t="shared" si="43"/>
        <v>0</v>
      </c>
      <c r="AA137" s="9" t="e">
        <f t="shared" si="35"/>
        <v>#N/A</v>
      </c>
      <c r="AB137" s="9" t="e">
        <f t="shared" si="50"/>
        <v>#N/A</v>
      </c>
      <c r="AC137" s="5"/>
      <c r="AD137" s="5"/>
      <c r="AE137" s="9"/>
      <c r="AF137" s="5"/>
      <c r="AG137" s="25"/>
      <c r="AH137" s="25"/>
    </row>
    <row r="138" spans="1:34" s="7" customFormat="1" ht="20.100000000000001" customHeight="1" x14ac:dyDescent="0.25">
      <c r="A138" s="86">
        <f t="shared" si="51"/>
        <v>110</v>
      </c>
      <c r="B138" s="77" t="s">
        <v>745</v>
      </c>
      <c r="C138" s="270" t="s">
        <v>746</v>
      </c>
      <c r="D138" s="5" t="e">
        <f>VLOOKUP(C138,' TH ĐG Trình HĐ'!$E$9:$AE$336,18,0)</f>
        <v>#N/A</v>
      </c>
      <c r="E138" s="5" t="e">
        <f>VLOOKUP($C138,' TH ĐG Trình HĐ'!$E$9:$AE$336,19,0)</f>
        <v>#N/A</v>
      </c>
      <c r="F138" s="9" t="e">
        <f t="shared" si="44"/>
        <v>#N/A</v>
      </c>
      <c r="G138" s="269"/>
      <c r="H138" s="17"/>
      <c r="I138" s="19" t="e">
        <f>VLOOKUP(H138,Sheet1!$B$2:$C$12,2,TRUE)</f>
        <v>#N/A</v>
      </c>
      <c r="J138" s="5"/>
      <c r="K138" s="19" t="e">
        <f>VLOOKUP(J138,Sheet1!$B$2:$C$12,2,TRUE)</f>
        <v>#N/A</v>
      </c>
      <c r="L138" s="5"/>
      <c r="M138" s="19" t="e">
        <f>VLOOKUP(L138,Sheet1!$B$2:$C$12,2,TRUE)</f>
        <v>#N/A</v>
      </c>
      <c r="N138" s="5"/>
      <c r="O138" s="19" t="e">
        <f>VLOOKUP(N138,Sheet1!$B$2:$C$12,2,TRUE)</f>
        <v>#N/A</v>
      </c>
      <c r="P138" s="5"/>
      <c r="Q138" s="19" t="e">
        <f>VLOOKUP(P138,Sheet1!$B$2:$C$12,2,TRUE)</f>
        <v>#N/A</v>
      </c>
      <c r="R138" s="5" t="e">
        <f>ROUND(AVERAGE(I138,K138,M138,O138),2)</f>
        <v>#N/A</v>
      </c>
      <c r="S138" s="226">
        <f t="shared" si="46"/>
        <v>0</v>
      </c>
      <c r="T138" s="9" t="e">
        <f t="shared" si="47"/>
        <v>#N/A</v>
      </c>
      <c r="U138" s="5"/>
      <c r="V138" s="226"/>
      <c r="W138" s="9"/>
      <c r="X138" s="227" t="s">
        <v>838</v>
      </c>
      <c r="Y138" s="9" t="e">
        <f t="shared" si="34"/>
        <v>#N/A</v>
      </c>
      <c r="Z138" s="9">
        <f t="shared" si="43"/>
        <v>0</v>
      </c>
      <c r="AA138" s="9" t="e">
        <f t="shared" si="35"/>
        <v>#N/A</v>
      </c>
      <c r="AB138" s="5" t="s">
        <v>799</v>
      </c>
      <c r="AC138" s="5"/>
      <c r="AD138" s="5"/>
      <c r="AE138" s="9"/>
      <c r="AF138" s="5"/>
      <c r="AG138" s="122"/>
      <c r="AH138" s="25"/>
    </row>
    <row r="139" spans="1:34" s="7" customFormat="1" ht="20.100000000000001" customHeight="1" x14ac:dyDescent="0.25">
      <c r="A139" s="86">
        <f t="shared" si="51"/>
        <v>111</v>
      </c>
      <c r="B139" s="77" t="s">
        <v>747</v>
      </c>
      <c r="C139" s="270" t="s">
        <v>748</v>
      </c>
      <c r="D139" s="5" t="str">
        <f>VLOOKUP(C139,' TH ĐG Trình HĐ'!$E$9:$AE$336,18,0)</f>
        <v>A4</v>
      </c>
      <c r="E139" s="5">
        <f>VLOOKUP($C139,' TH ĐG Trình HĐ'!$E$9:$AE$336,19,0)</f>
        <v>7</v>
      </c>
      <c r="F139" s="9" t="str">
        <f t="shared" si="44"/>
        <v>Không hoàn thành</v>
      </c>
      <c r="G139" s="10"/>
      <c r="H139" s="17"/>
      <c r="I139" s="19" t="e">
        <f>VLOOKUP(H139,Sheet1!$B$2:$C$12,2,TRUE)</f>
        <v>#N/A</v>
      </c>
      <c r="J139" s="5"/>
      <c r="K139" s="19" t="e">
        <f>VLOOKUP(J139,Sheet1!$B$2:$C$12,2,TRUE)</f>
        <v>#N/A</v>
      </c>
      <c r="L139" s="5"/>
      <c r="M139" s="19" t="e">
        <f>VLOOKUP(L139,Sheet1!$B$2:$C$12,2,TRUE)</f>
        <v>#N/A</v>
      </c>
      <c r="N139" s="5"/>
      <c r="O139" s="19" t="e">
        <f>VLOOKUP(N139,Sheet1!$B$2:$C$12,2,TRUE)</f>
        <v>#N/A</v>
      </c>
      <c r="P139" s="5"/>
      <c r="Q139" s="19" t="e">
        <f>VLOOKUP(P139,Sheet1!$B$2:$C$12,2,TRUE)</f>
        <v>#N/A</v>
      </c>
      <c r="R139" s="5" t="e">
        <f t="shared" si="31"/>
        <v>#N/A</v>
      </c>
      <c r="S139" s="226">
        <f t="shared" si="46"/>
        <v>0</v>
      </c>
      <c r="T139" s="9" t="e">
        <f t="shared" si="47"/>
        <v>#N/A</v>
      </c>
      <c r="U139" s="5" t="e">
        <f t="shared" si="32"/>
        <v>#N/A</v>
      </c>
      <c r="V139" s="226">
        <f t="shared" si="33"/>
        <v>0</v>
      </c>
      <c r="W139" s="9" t="e">
        <f t="shared" ref="W139:W194" si="52">IF(V139&gt;=3,"Không hoàn thành",IF(AND($U139&gt;=8,$U139&lt;=10,V139=0),"Xuất sắc",IF(AND($U139&gt;=8,$U139&lt;=10,V139=1),"Tốt",IF(AND($U139&gt;=8,$U139&lt;=10,V139=2),"Hoàn thành",IF(AND($U139&gt;6,$U139&lt;8,V139&lt;=1),"Tốt",IF(AND($U139&gt;6,$U139&lt;8,V139=2),"Hoàn thành",IF(AND($U139&gt;=5,$U139&lt;=6,V139&lt;=2),"Hoàn thành",IF(AND($U139&lt;5,V139&gt;3),"Không hoàn thành",""))))))))</f>
        <v>#N/A</v>
      </c>
      <c r="X139" s="227"/>
      <c r="Y139" s="9" t="e">
        <f t="shared" si="34"/>
        <v>#N/A</v>
      </c>
      <c r="Z139" s="9">
        <f t="shared" si="43"/>
        <v>0</v>
      </c>
      <c r="AA139" s="9" t="e">
        <f t="shared" si="35"/>
        <v>#N/A</v>
      </c>
      <c r="AB139" s="9" t="e">
        <f t="shared" ref="AB139:AB154" si="53">IF($Z139=1,"Không đạt LĐTT",IF(OR($AA139= "Xuất sắc", $AA139="Tốt"),"Đạt LĐTT","Không đạt LĐTT"))</f>
        <v>#N/A</v>
      </c>
      <c r="AC139" s="5"/>
      <c r="AD139" s="5"/>
      <c r="AE139" s="9"/>
      <c r="AF139" s="5"/>
      <c r="AG139" s="26"/>
      <c r="AH139" s="26"/>
    </row>
    <row r="140" spans="1:34" s="7" customFormat="1" ht="20.100000000000001" customHeight="1" x14ac:dyDescent="0.25">
      <c r="A140" s="86">
        <f t="shared" si="51"/>
        <v>112</v>
      </c>
      <c r="B140" s="77" t="s">
        <v>749</v>
      </c>
      <c r="C140" s="270" t="s">
        <v>750</v>
      </c>
      <c r="D140" s="5" t="str">
        <f>VLOOKUP(C140,' TH ĐG Trình HĐ'!$E$9:$AE$336,18,0)</f>
        <v>A4</v>
      </c>
      <c r="E140" s="5">
        <f>VLOOKUP($C140,' TH ĐG Trình HĐ'!$E$9:$AE$336,19,0)</f>
        <v>7</v>
      </c>
      <c r="F140" s="9" t="str">
        <f t="shared" si="44"/>
        <v>Không hoàn thành</v>
      </c>
      <c r="G140" s="10"/>
      <c r="H140" s="17"/>
      <c r="I140" s="19" t="e">
        <f>VLOOKUP(H140,Sheet1!$B$2:$C$12,2,TRUE)</f>
        <v>#N/A</v>
      </c>
      <c r="J140" s="5"/>
      <c r="K140" s="19" t="e">
        <f>VLOOKUP(J140,Sheet1!$B$2:$C$12,2,TRUE)</f>
        <v>#N/A</v>
      </c>
      <c r="L140" s="5"/>
      <c r="M140" s="19" t="e">
        <f>VLOOKUP(L140,Sheet1!$B$2:$C$12,2,TRUE)</f>
        <v>#N/A</v>
      </c>
      <c r="N140" s="5"/>
      <c r="O140" s="19" t="e">
        <f>VLOOKUP(N140,Sheet1!$B$2:$C$12,2,TRUE)</f>
        <v>#N/A</v>
      </c>
      <c r="P140" s="5"/>
      <c r="Q140" s="19" t="e">
        <f>VLOOKUP(P140,Sheet1!$B$2:$C$12,2,TRUE)</f>
        <v>#N/A</v>
      </c>
      <c r="R140" s="5" t="e">
        <f t="shared" si="31"/>
        <v>#N/A</v>
      </c>
      <c r="S140" s="226">
        <f t="shared" si="46"/>
        <v>0</v>
      </c>
      <c r="T140" s="9" t="e">
        <f t="shared" si="47"/>
        <v>#N/A</v>
      </c>
      <c r="U140" s="5" t="e">
        <f t="shared" si="32"/>
        <v>#N/A</v>
      </c>
      <c r="V140" s="226">
        <f t="shared" si="33"/>
        <v>0</v>
      </c>
      <c r="W140" s="9" t="e">
        <f t="shared" si="52"/>
        <v>#N/A</v>
      </c>
      <c r="X140" s="227"/>
      <c r="Y140" s="9" t="e">
        <f t="shared" si="34"/>
        <v>#N/A</v>
      </c>
      <c r="Z140" s="9">
        <f t="shared" si="43"/>
        <v>0</v>
      </c>
      <c r="AA140" s="9" t="e">
        <f t="shared" si="35"/>
        <v>#N/A</v>
      </c>
      <c r="AB140" s="9" t="e">
        <f t="shared" si="53"/>
        <v>#N/A</v>
      </c>
      <c r="AC140" s="5"/>
      <c r="AD140" s="5"/>
      <c r="AE140" s="9"/>
      <c r="AF140" s="5"/>
      <c r="AG140" s="25"/>
      <c r="AH140" s="25"/>
    </row>
    <row r="141" spans="1:34" s="7" customFormat="1" ht="20.100000000000001" customHeight="1" x14ac:dyDescent="0.25">
      <c r="A141" s="86">
        <f t="shared" si="51"/>
        <v>113</v>
      </c>
      <c r="B141" s="77" t="s">
        <v>982</v>
      </c>
      <c r="C141" s="74" t="s">
        <v>983</v>
      </c>
      <c r="D141" s="5" t="str">
        <f>VLOOKUP(C141,' TH ĐG Trình HĐ'!$E$9:$AE$336,18,0)</f>
        <v>A4</v>
      </c>
      <c r="E141" s="5">
        <f>VLOOKUP($C141,' TH ĐG Trình HĐ'!$E$9:$AE$336,19,0)</f>
        <v>7</v>
      </c>
      <c r="F141" s="9" t="str">
        <f t="shared" si="44"/>
        <v>Không hoàn thành</v>
      </c>
      <c r="G141" s="10"/>
      <c r="H141" s="17"/>
      <c r="I141" s="19" t="e">
        <f>VLOOKUP(H141,Sheet1!$B$2:$C$12,2,TRUE)</f>
        <v>#N/A</v>
      </c>
      <c r="J141" s="5"/>
      <c r="K141" s="19" t="e">
        <f>VLOOKUP(J141,Sheet1!$B$2:$C$12,2,TRUE)</f>
        <v>#N/A</v>
      </c>
      <c r="L141" s="5"/>
      <c r="M141" s="19" t="e">
        <f>VLOOKUP(L141,Sheet1!$B$2:$C$12,2,TRUE)</f>
        <v>#N/A</v>
      </c>
      <c r="N141" s="5"/>
      <c r="O141" s="19" t="e">
        <f>VLOOKUP(N141,Sheet1!$B$2:$C$12,2,TRUE)</f>
        <v>#N/A</v>
      </c>
      <c r="P141" s="5"/>
      <c r="Q141" s="19" t="e">
        <f>VLOOKUP(P141,Sheet1!$B$2:$C$12,2,TRUE)</f>
        <v>#N/A</v>
      </c>
      <c r="R141" s="5" t="e">
        <f t="shared" si="31"/>
        <v>#N/A</v>
      </c>
      <c r="S141" s="226">
        <f t="shared" si="46"/>
        <v>0</v>
      </c>
      <c r="T141" s="9" t="e">
        <f t="shared" si="47"/>
        <v>#N/A</v>
      </c>
      <c r="U141" s="5" t="e">
        <f t="shared" si="32"/>
        <v>#N/A</v>
      </c>
      <c r="V141" s="226">
        <f t="shared" si="33"/>
        <v>0</v>
      </c>
      <c r="W141" s="9" t="e">
        <f t="shared" si="52"/>
        <v>#N/A</v>
      </c>
      <c r="X141" s="227"/>
      <c r="Y141" s="9" t="e">
        <f t="shared" si="34"/>
        <v>#N/A</v>
      </c>
      <c r="Z141" s="9">
        <f t="shared" si="43"/>
        <v>0</v>
      </c>
      <c r="AA141" s="9" t="e">
        <f t="shared" si="35"/>
        <v>#N/A</v>
      </c>
      <c r="AB141" s="9" t="e">
        <f t="shared" si="53"/>
        <v>#N/A</v>
      </c>
      <c r="AC141" s="5"/>
      <c r="AD141" s="5"/>
      <c r="AE141" s="9"/>
      <c r="AF141" s="5"/>
      <c r="AG141" s="25"/>
      <c r="AH141" s="25"/>
    </row>
    <row r="142" spans="1:34" s="7" customFormat="1" ht="33" customHeight="1" x14ac:dyDescent="0.25">
      <c r="A142" s="279" t="s">
        <v>908</v>
      </c>
      <c r="B142" s="282" t="s">
        <v>909</v>
      </c>
      <c r="C142" s="144"/>
      <c r="D142" s="144"/>
      <c r="E142" s="280"/>
      <c r="F142" s="66">
        <f>COUNTA($F$144:$F$176)</f>
        <v>33</v>
      </c>
      <c r="G142" s="281" t="str">
        <f xml:space="preserve"> (COUNTIF($F$144:$F$176, "Hoàn thành xuất sắc nhiệm vụ") &amp; " Xuất sắc") &amp;" + "&amp; (COUNTIF($F$144:$F$176, "Hoàn thành tốt nhiệm vụ") &amp; " Tốt")&amp;" + "&amp; (COUNTIF($F$144:$F$176, "Không xếp loại") &amp; " KXL")</f>
        <v>0 Xuất sắc + 0 Tốt + 1 KXL</v>
      </c>
      <c r="H142" s="224"/>
      <c r="I142" s="8"/>
      <c r="J142" s="224"/>
      <c r="K142" s="8"/>
      <c r="L142" s="224"/>
      <c r="M142" s="8"/>
      <c r="N142" s="224"/>
      <c r="O142" s="8"/>
      <c r="P142" s="224"/>
      <c r="Q142" s="8"/>
      <c r="R142" s="224"/>
      <c r="S142" s="277"/>
      <c r="T142" s="224"/>
      <c r="U142" s="224"/>
      <c r="V142" s="277"/>
      <c r="W142" s="224"/>
      <c r="X142" s="225"/>
      <c r="Y142" s="8"/>
      <c r="Z142" s="224"/>
      <c r="AA142" s="8"/>
      <c r="AB142" s="224"/>
      <c r="AC142" s="8"/>
      <c r="AD142" s="224"/>
      <c r="AE142" s="8"/>
      <c r="AF142" s="224"/>
      <c r="AG142" s="43"/>
      <c r="AH142" s="43"/>
    </row>
    <row r="143" spans="1:34" s="7" customFormat="1" ht="24.95" customHeight="1" x14ac:dyDescent="0.25">
      <c r="A143" s="261" t="s">
        <v>859</v>
      </c>
      <c r="B143" s="262" t="s">
        <v>860</v>
      </c>
      <c r="C143" s="261"/>
      <c r="D143" s="248"/>
      <c r="E143" s="278"/>
      <c r="F143" s="297"/>
      <c r="G143" s="283"/>
      <c r="H143" s="19"/>
      <c r="I143" s="19" t="e">
        <f>VLOOKUP(H143,Sheet1!$B$2:$C$12,2,TRUE)</f>
        <v>#N/A</v>
      </c>
      <c r="J143" s="5"/>
      <c r="K143" s="19" t="e">
        <f>VLOOKUP(J143,Sheet1!$B$2:$C$12,2,TRUE)</f>
        <v>#N/A</v>
      </c>
      <c r="L143" s="5"/>
      <c r="M143" s="19" t="e">
        <f>VLOOKUP(L143,Sheet1!$B$2:$C$12,2,TRUE)</f>
        <v>#N/A</v>
      </c>
      <c r="N143" s="5"/>
      <c r="O143" s="19" t="e">
        <f>VLOOKUP(N143,Sheet1!$B$2:$C$12,2,TRUE)</f>
        <v>#N/A</v>
      </c>
      <c r="P143" s="5"/>
      <c r="Q143" s="19" t="e">
        <f>VLOOKUP(P143,Sheet1!$B$2:$C$12,2,TRUE)</f>
        <v>#N/A</v>
      </c>
      <c r="R143" s="5" t="e">
        <f t="shared" si="31"/>
        <v>#N/A</v>
      </c>
      <c r="S143" s="226">
        <f t="shared" si="46"/>
        <v>0</v>
      </c>
      <c r="T143" s="9" t="e">
        <f t="shared" si="47"/>
        <v>#N/A</v>
      </c>
      <c r="U143" s="5" t="e">
        <f t="shared" si="32"/>
        <v>#N/A</v>
      </c>
      <c r="V143" s="226">
        <f t="shared" si="33"/>
        <v>0</v>
      </c>
      <c r="W143" s="9" t="e">
        <f t="shared" si="52"/>
        <v>#N/A</v>
      </c>
      <c r="X143" s="227"/>
      <c r="Y143" s="9" t="e">
        <f t="shared" si="34"/>
        <v>#N/A</v>
      </c>
      <c r="Z143" s="9">
        <f t="shared" ref="Z143:Z175" si="54">COUNTIF(D143:O143,"D")*1</f>
        <v>0</v>
      </c>
      <c r="AA143" s="9" t="e">
        <f t="shared" si="35"/>
        <v>#N/A</v>
      </c>
      <c r="AB143" s="9" t="e">
        <f t="shared" si="53"/>
        <v>#N/A</v>
      </c>
      <c r="AC143" s="5"/>
      <c r="AD143" s="5"/>
      <c r="AE143" s="9"/>
      <c r="AF143" s="5"/>
      <c r="AG143" s="25"/>
      <c r="AH143" s="25"/>
    </row>
    <row r="144" spans="1:34" s="7" customFormat="1" ht="20.100000000000001" customHeight="1" x14ac:dyDescent="0.25">
      <c r="A144" s="86">
        <f>A141+1</f>
        <v>114</v>
      </c>
      <c r="B144" s="260" t="s">
        <v>6</v>
      </c>
      <c r="C144" s="17" t="s">
        <v>823</v>
      </c>
      <c r="D144" s="5" t="str">
        <f>VLOOKUP(C144,' TH ĐG Trình HĐ'!$E$9:$AE$336,18,0)</f>
        <v>A2</v>
      </c>
      <c r="E144" s="5">
        <f>VLOOKUP($C144,' TH ĐG Trình HĐ'!$E$9:$AE$336,19,0)</f>
        <v>9</v>
      </c>
      <c r="F144" s="9" t="str">
        <f t="shared" ref="F144:F175" si="55">IF(E144&gt;=3,"Không hoàn thành",IF(AND($D144&gt;=8,$D144&lt;=10,E144=0),"Hoàn thành xuất sắc nhiệm vụ",IF(AND($D144&gt;=8,$D144&lt;=10,E144=1),"Hoàn thành tốt nhiệm vụ",IF(AND($D144&gt;=8,$D144&lt;=10,E144=2),"Hoàn thành nhiệm vụ",IF(AND($D144&gt;6,$D144&lt;8,E144&lt;=1),"Hoàn thành tốt nhiệm vụ",IF(AND($D144&gt;6,$D144&lt;8,E144=2),"Hoàn thành nhiệm vụ",IF(AND($D144&gt;=5,$D144&lt;=6,E144&lt;=2),"Hoàn thành",IF(AND($D144&lt;5,E144&gt;3),"Không hoàn thành",""))))))))</f>
        <v>Không hoàn thành</v>
      </c>
      <c r="G144" s="10"/>
      <c r="H144" s="17"/>
      <c r="I144" s="19" t="e">
        <f>VLOOKUP(H144,Sheet1!$B$2:$C$12,2,TRUE)</f>
        <v>#N/A</v>
      </c>
      <c r="J144" s="5"/>
      <c r="K144" s="19" t="e">
        <f>VLOOKUP(J144,Sheet1!$B$2:$C$12,2,TRUE)</f>
        <v>#N/A</v>
      </c>
      <c r="L144" s="5"/>
      <c r="M144" s="19" t="e">
        <f>VLOOKUP(L144,Sheet1!$B$2:$C$12,2,TRUE)</f>
        <v>#N/A</v>
      </c>
      <c r="N144" s="5"/>
      <c r="O144" s="19" t="e">
        <f>VLOOKUP(N144,Sheet1!$B$2:$C$12,2,TRUE)</f>
        <v>#N/A</v>
      </c>
      <c r="P144" s="5"/>
      <c r="Q144" s="19" t="e">
        <f>VLOOKUP(P144,Sheet1!$B$2:$C$12,2,TRUE)</f>
        <v>#N/A</v>
      </c>
      <c r="R144" s="5" t="e">
        <f>ROUND(AVERAGE(I144,K144,M144,O144),2)</f>
        <v>#N/A</v>
      </c>
      <c r="S144" s="226">
        <f>COUNTIF(H144:P144,"C*")*1+COUNTIF(H144:P144,"D")*2+COUNTIF(H144:P144,"E")*3</f>
        <v>0</v>
      </c>
      <c r="T144" s="9" t="e">
        <f>IF(S144&gt;=3,"Không hoàn thành",IF(AND($R144&gt;=8,$R144&lt;=10,S144=0),"Xuất sắc",IF(AND($R144&gt;=8,$R144&lt;=10,S144=1),"Tốt",IF(AND($R144&gt;=8,$R144&lt;=10,S144=2),"Hoàn thành",IF(AND($R144&gt;6,$R144&lt;8,S144&lt;=1),"Tốt",IF(AND($R144&gt;6,$R144&lt;8,S144=2),"Hoàn thành",IF(AND($R144&gt;=5,$R144&lt;=6,S144&lt;=2),"Hoàn thành",IF(AND($R144&lt;5,S144&gt;3),"Không hoàn thành",""))))))))</f>
        <v>#N/A</v>
      </c>
      <c r="U144" s="5" t="e">
        <f>ROUND(AVERAGE(I144,K144,M144,O144,Q144),2)</f>
        <v>#N/A</v>
      </c>
      <c r="V144" s="226">
        <f>COUNTIF(H144:Q144,"C*")*1+COUNTIF(H144:Q144,"D")*2+COUNTIF(H144:Q144,"E")*3</f>
        <v>0</v>
      </c>
      <c r="W144" s="9" t="e">
        <f>IF(V144&gt;=3,"Không hoàn thành",IF(AND($U144&gt;=8,$U144&lt;=10,V144=0),"Xuất sắc",IF(AND($U144&gt;=8,$U144&lt;=10,V144=1),"Tốt",IF(AND($U144&gt;=8,$U144&lt;=10,V144=2),"Hoàn thành",IF(AND($U144&gt;6,$U144&lt;8,V144&lt;=1),"Tốt",IF(AND($U144&gt;6,$U144&lt;8,V144=2),"Hoàn thành",IF(AND($U144&gt;=5,$U144&lt;=6,V144&lt;=2),"Hoàn thành",IF(AND($U144&lt;5,V144&gt;3),"Không hoàn thành",""))))))))</f>
        <v>#N/A</v>
      </c>
      <c r="X144" s="227"/>
      <c r="Y144" s="9" t="e">
        <f>ROUND(AVERAGE(D144,R144),2)</f>
        <v>#N/A</v>
      </c>
      <c r="Z144" s="9">
        <f t="shared" si="54"/>
        <v>0</v>
      </c>
      <c r="AA144" s="9" t="e">
        <f>IF($Y144&gt;=8,"Xuất sắc",IF($Y144&gt;6,"Tốt",IF($Y144&gt;=5,"Hoàn thành","Không hoàn thành")))</f>
        <v>#N/A</v>
      </c>
      <c r="AB144" s="9" t="e">
        <f>IF($Z144=1,"Không đạt LĐTT",IF(OR($AA144= "Xuất sắc", $AA144="Tốt"),"Đạt LĐTT","Không đạt LĐTT"))</f>
        <v>#N/A</v>
      </c>
      <c r="AC144" s="5"/>
      <c r="AD144" s="5"/>
      <c r="AE144" s="9"/>
      <c r="AF144" s="5"/>
      <c r="AG144" s="25"/>
      <c r="AH144" s="25"/>
    </row>
    <row r="145" spans="1:34" s="7" customFormat="1" ht="20.100000000000001" customHeight="1" x14ac:dyDescent="0.25">
      <c r="A145" s="86">
        <f>A144+1</f>
        <v>115</v>
      </c>
      <c r="B145" s="80" t="s">
        <v>95</v>
      </c>
      <c r="C145" s="267" t="s">
        <v>515</v>
      </c>
      <c r="D145" s="5" t="str">
        <f>VLOOKUP(C145,' TH ĐG Trình HĐ'!$E$9:$AE$336,18,0)</f>
        <v>A3</v>
      </c>
      <c r="E145" s="5">
        <f>VLOOKUP($C145,' TH ĐG Trình HĐ'!$E$9:$AE$336,19,0)</f>
        <v>8</v>
      </c>
      <c r="F145" s="9" t="str">
        <f t="shared" si="55"/>
        <v>Không hoàn thành</v>
      </c>
      <c r="G145" s="82"/>
      <c r="H145" s="17"/>
      <c r="I145" s="19" t="e">
        <f>VLOOKUP(H145,Sheet1!$B$2:$C$12,2,TRUE)</f>
        <v>#N/A</v>
      </c>
      <c r="J145" s="5"/>
      <c r="K145" s="19" t="e">
        <f>VLOOKUP(J145,Sheet1!$B$2:$C$12,2,TRUE)</f>
        <v>#N/A</v>
      </c>
      <c r="L145" s="5"/>
      <c r="M145" s="19" t="e">
        <f>VLOOKUP(L145,Sheet1!$B$2:$C$12,2,TRUE)</f>
        <v>#N/A</v>
      </c>
      <c r="N145" s="5"/>
      <c r="O145" s="19" t="e">
        <f>VLOOKUP(N145,Sheet1!$B$2:$C$12,2,TRUE)</f>
        <v>#N/A</v>
      </c>
      <c r="P145" s="5"/>
      <c r="Q145" s="19" t="e">
        <f>VLOOKUP(P145,Sheet1!$B$2:$C$12,2,TRUE)</f>
        <v>#N/A</v>
      </c>
      <c r="R145" s="5" t="e">
        <f>ROUND(AVERAGE(I145,K145,M145,O145),2)</f>
        <v>#N/A</v>
      </c>
      <c r="S145" s="226">
        <f>COUNTIF(H145:P145,"C*")*1+COUNTIF(H145:P145,"D")*2+COUNTIF(H145:P145,"E")*3</f>
        <v>0</v>
      </c>
      <c r="T145" s="9" t="e">
        <f>IF(S145&gt;=3,"Không hoàn thành",IF(AND($R145&gt;=8,$R145&lt;=10,S145=0),"Xuất sắc",IF(AND($R145&gt;=8,$R145&lt;=10,S145=1),"Tốt",IF(AND($R145&gt;=8,$R145&lt;=10,S145=2),"Hoàn thành",IF(AND($R145&gt;6,$R145&lt;8,S145&lt;=1),"Tốt",IF(AND($R145&gt;6,$R145&lt;8,S145=2),"Hoàn thành",IF(AND($R145&gt;=5,$R145&lt;=6,S145&lt;=2),"Hoàn thành",IF(AND($R145&lt;5,S145&gt;3),"Không hoàn thành",""))))))))</f>
        <v>#N/A</v>
      </c>
      <c r="U145" s="5" t="e">
        <f>ROUND(AVERAGE(I145,K145,M145,O145,Q145),2)</f>
        <v>#N/A</v>
      </c>
      <c r="V145" s="226">
        <f>COUNTIF(H145:Q145,"C*")*1+COUNTIF(H145:Q145,"D")*2+COUNTIF(H145:Q145,"E")*3</f>
        <v>0</v>
      </c>
      <c r="W145" s="9" t="e">
        <f>IF(V145&gt;=3,"Không hoàn thành",IF(AND($U145&gt;=8,$U145&lt;=10,V145=0),"Xuất sắc",IF(AND($U145&gt;=8,$U145&lt;=10,V145=1),"Tốt",IF(AND($U145&gt;=8,$U145&lt;=10,V145=2),"Hoàn thành",IF(AND($U145&gt;6,$U145&lt;8,V145&lt;=1),"Tốt",IF(AND($U145&gt;6,$U145&lt;8,V145=2),"Hoàn thành",IF(AND($U145&gt;=5,$U145&lt;=6,V145&lt;=2),"Hoàn thành",IF(AND($U145&lt;5,V145&gt;3),"Không hoàn thành",""))))))))</f>
        <v>#N/A</v>
      </c>
      <c r="X145" s="227"/>
      <c r="Y145" s="9" t="e">
        <f>ROUND(AVERAGE(D145,R145),2)</f>
        <v>#N/A</v>
      </c>
      <c r="Z145" s="9">
        <f t="shared" si="54"/>
        <v>0</v>
      </c>
      <c r="AA145" s="9" t="e">
        <f>IF($Y145&gt;=8,"Xuất sắc",IF($Y145&gt;6,"Tốt",IF($Y145&gt;=5,"Hoàn thành","Không hoàn thành")))</f>
        <v>#N/A</v>
      </c>
      <c r="AB145" s="9" t="e">
        <f>IF($Z145=1,"Không đạt LĐTT",IF(OR($AA145= "Xuất sắc", $AA145="Tốt"),"Đạt LĐTT","Không đạt LĐTT"))</f>
        <v>#N/A</v>
      </c>
      <c r="AC145" s="12"/>
      <c r="AD145" s="5"/>
      <c r="AE145" s="9"/>
      <c r="AF145" s="5"/>
      <c r="AG145" s="29"/>
      <c r="AH145" s="29"/>
    </row>
    <row r="146" spans="1:34" s="7" customFormat="1" ht="32.25" customHeight="1" x14ac:dyDescent="0.25">
      <c r="A146" s="86">
        <f t="shared" ref="A146:A176" si="56">A145+1</f>
        <v>116</v>
      </c>
      <c r="B146" s="80" t="s">
        <v>102</v>
      </c>
      <c r="C146" s="86" t="s">
        <v>516</v>
      </c>
      <c r="D146" s="5" t="str">
        <f>VLOOKUP(C146,' TH ĐG Trình HĐ'!$E$9:$AE$336,18,0)</f>
        <v>A4</v>
      </c>
      <c r="E146" s="5">
        <f>VLOOKUP($C146,' TH ĐG Trình HĐ'!$E$9:$AE$336,19,0)</f>
        <v>7</v>
      </c>
      <c r="F146" s="9" t="str">
        <f t="shared" si="55"/>
        <v>Không hoàn thành</v>
      </c>
      <c r="G146" s="446" t="s">
        <v>1083</v>
      </c>
      <c r="H146" s="17"/>
      <c r="I146" s="19" t="e">
        <f>VLOOKUP(H146,Sheet1!$B$2:$C$12,2,TRUE)</f>
        <v>#N/A</v>
      </c>
      <c r="J146" s="5"/>
      <c r="K146" s="19" t="e">
        <f>VLOOKUP(J146,Sheet1!$B$2:$C$12,2,TRUE)</f>
        <v>#N/A</v>
      </c>
      <c r="L146" s="5"/>
      <c r="M146" s="19" t="e">
        <f>VLOOKUP(L146,Sheet1!$B$2:$C$12,2,TRUE)</f>
        <v>#N/A</v>
      </c>
      <c r="N146" s="5"/>
      <c r="O146" s="19" t="e">
        <f>VLOOKUP(N146,Sheet1!$B$2:$C$12,2,TRUE)</f>
        <v>#N/A</v>
      </c>
      <c r="P146" s="5"/>
      <c r="Q146" s="19" t="e">
        <f>VLOOKUP(P146,Sheet1!$B$2:$C$12,2,TRUE)</f>
        <v>#N/A</v>
      </c>
      <c r="R146" s="5" t="e">
        <f t="shared" ref="R146:R211" si="57">ROUND(AVERAGE(I146,K146,M146,O146),2)</f>
        <v>#N/A</v>
      </c>
      <c r="S146" s="226">
        <f t="shared" si="46"/>
        <v>0</v>
      </c>
      <c r="T146" s="9" t="e">
        <f t="shared" si="47"/>
        <v>#N/A</v>
      </c>
      <c r="U146" s="5" t="e">
        <f t="shared" ref="U146:U211" si="58">ROUND(AVERAGE(I146,K146,M146,O146,Q146),2)</f>
        <v>#N/A</v>
      </c>
      <c r="V146" s="226">
        <f t="shared" ref="V146:V211" si="59">COUNTIF(H146:Q146,"C*")*1+COUNTIF(H146:Q146,"D")*2+COUNTIF(H146:Q146,"E")*3</f>
        <v>0</v>
      </c>
      <c r="W146" s="9" t="e">
        <f t="shared" si="52"/>
        <v>#N/A</v>
      </c>
      <c r="X146" s="227"/>
      <c r="Y146" s="9" t="e">
        <f t="shared" ref="Y146:Y196" si="60">ROUND(AVERAGE(D146,R146),2)</f>
        <v>#N/A</v>
      </c>
      <c r="Z146" s="9">
        <f t="shared" si="54"/>
        <v>0</v>
      </c>
      <c r="AA146" s="9" t="e">
        <f t="shared" ref="AA146:AA196" si="61">IF($Y146&gt;=8,"Xuất sắc",IF($Y146&gt;6,"Tốt",IF($Y146&gt;=5,"Hoàn thành","Không hoàn thành")))</f>
        <v>#N/A</v>
      </c>
      <c r="AB146" s="9" t="e">
        <f t="shared" si="53"/>
        <v>#N/A</v>
      </c>
      <c r="AC146" s="5"/>
      <c r="AD146" s="5"/>
      <c r="AE146" s="9"/>
      <c r="AF146" s="5"/>
      <c r="AG146" s="28"/>
      <c r="AH146" s="28"/>
    </row>
    <row r="147" spans="1:34" s="7" customFormat="1" ht="20.100000000000001" customHeight="1" x14ac:dyDescent="0.25">
      <c r="A147" s="86">
        <f t="shared" si="56"/>
        <v>117</v>
      </c>
      <c r="B147" s="80" t="s">
        <v>100</v>
      </c>
      <c r="C147" s="267" t="s">
        <v>525</v>
      </c>
      <c r="D147" s="5" t="str">
        <f>VLOOKUP(C147,' TH ĐG Trình HĐ'!$E$9:$AE$336,18,0)</f>
        <v>A4</v>
      </c>
      <c r="E147" s="5">
        <f>VLOOKUP($C147,' TH ĐG Trình HĐ'!$E$9:$AE$336,19,0)</f>
        <v>7</v>
      </c>
      <c r="F147" s="9" t="str">
        <f t="shared" si="55"/>
        <v>Không hoàn thành</v>
      </c>
      <c r="G147" s="446" t="s">
        <v>1076</v>
      </c>
      <c r="H147" s="17"/>
      <c r="I147" s="19" t="e">
        <f>VLOOKUP(H147,Sheet1!$B$2:$C$12,2,TRUE)</f>
        <v>#N/A</v>
      </c>
      <c r="J147" s="5"/>
      <c r="K147" s="19" t="e">
        <f>VLOOKUP(J147,Sheet1!$B$2:$C$12,2,TRUE)</f>
        <v>#N/A</v>
      </c>
      <c r="L147" s="5"/>
      <c r="M147" s="19" t="e">
        <f>VLOOKUP(L147,Sheet1!$B$2:$C$12,2,TRUE)</f>
        <v>#N/A</v>
      </c>
      <c r="N147" s="5"/>
      <c r="O147" s="19" t="e">
        <f>VLOOKUP(N147,Sheet1!$B$2:$C$12,2,TRUE)</f>
        <v>#N/A</v>
      </c>
      <c r="P147" s="5"/>
      <c r="Q147" s="19" t="e">
        <f>VLOOKUP(P147,Sheet1!$B$2:$C$12,2,TRUE)</f>
        <v>#N/A</v>
      </c>
      <c r="R147" s="5" t="e">
        <f t="shared" si="57"/>
        <v>#N/A</v>
      </c>
      <c r="S147" s="226">
        <f t="shared" si="46"/>
        <v>0</v>
      </c>
      <c r="T147" s="9" t="e">
        <f t="shared" si="47"/>
        <v>#N/A</v>
      </c>
      <c r="U147" s="5" t="e">
        <f t="shared" si="58"/>
        <v>#N/A</v>
      </c>
      <c r="V147" s="226">
        <f t="shared" si="59"/>
        <v>0</v>
      </c>
      <c r="W147" s="9" t="e">
        <f t="shared" si="52"/>
        <v>#N/A</v>
      </c>
      <c r="X147" s="227"/>
      <c r="Y147" s="9" t="e">
        <f t="shared" si="60"/>
        <v>#N/A</v>
      </c>
      <c r="Z147" s="9">
        <f t="shared" si="54"/>
        <v>0</v>
      </c>
      <c r="AA147" s="9" t="e">
        <f t="shared" si="61"/>
        <v>#N/A</v>
      </c>
      <c r="AB147" s="9" t="e">
        <f t="shared" si="53"/>
        <v>#N/A</v>
      </c>
      <c r="AC147" s="5"/>
      <c r="AD147" s="5"/>
      <c r="AE147" s="9"/>
      <c r="AF147" s="5"/>
      <c r="AG147" s="25"/>
      <c r="AH147" s="25"/>
    </row>
    <row r="148" spans="1:34" s="7" customFormat="1" ht="20.100000000000001" customHeight="1" x14ac:dyDescent="0.25">
      <c r="A148" s="86">
        <f t="shared" si="56"/>
        <v>118</v>
      </c>
      <c r="B148" s="80" t="s">
        <v>63</v>
      </c>
      <c r="C148" s="267" t="s">
        <v>541</v>
      </c>
      <c r="D148" s="5" t="str">
        <f>VLOOKUP(C148,' TH ĐG Trình HĐ'!$E$9:$AE$336,18,0)</f>
        <v>A4</v>
      </c>
      <c r="E148" s="5">
        <f>VLOOKUP($C148,' TH ĐG Trình HĐ'!$E$9:$AE$336,19,0)</f>
        <v>7</v>
      </c>
      <c r="F148" s="9" t="str">
        <f t="shared" si="55"/>
        <v>Không hoàn thành</v>
      </c>
      <c r="G148" s="10"/>
      <c r="H148" s="17"/>
      <c r="I148" s="19" t="e">
        <f>VLOOKUP(H148,Sheet1!$B$2:$C$12,2,TRUE)</f>
        <v>#N/A</v>
      </c>
      <c r="J148" s="5"/>
      <c r="K148" s="19" t="e">
        <f>VLOOKUP(J148,Sheet1!$B$2:$C$12,2,TRUE)</f>
        <v>#N/A</v>
      </c>
      <c r="L148" s="5"/>
      <c r="M148" s="19" t="e">
        <f>VLOOKUP(L148,Sheet1!$B$2:$C$12,2,TRUE)</f>
        <v>#N/A</v>
      </c>
      <c r="N148" s="5"/>
      <c r="O148" s="19" t="e">
        <f>VLOOKUP(N148,Sheet1!$B$2:$C$12,2,TRUE)</f>
        <v>#N/A</v>
      </c>
      <c r="P148" s="5"/>
      <c r="Q148" s="19" t="e">
        <f>VLOOKUP(P148,Sheet1!$B$2:$C$12,2,TRUE)</f>
        <v>#N/A</v>
      </c>
      <c r="R148" s="5" t="e">
        <f t="shared" si="57"/>
        <v>#N/A</v>
      </c>
      <c r="S148" s="226">
        <f t="shared" si="46"/>
        <v>0</v>
      </c>
      <c r="T148" s="9" t="e">
        <f t="shared" si="47"/>
        <v>#N/A</v>
      </c>
      <c r="U148" s="5" t="e">
        <f t="shared" si="58"/>
        <v>#N/A</v>
      </c>
      <c r="V148" s="226">
        <f t="shared" si="59"/>
        <v>0</v>
      </c>
      <c r="W148" s="9" t="e">
        <f t="shared" si="52"/>
        <v>#N/A</v>
      </c>
      <c r="X148" s="227"/>
      <c r="Y148" s="9" t="e">
        <f t="shared" si="60"/>
        <v>#N/A</v>
      </c>
      <c r="Z148" s="9">
        <f t="shared" si="54"/>
        <v>0</v>
      </c>
      <c r="AA148" s="9" t="e">
        <f t="shared" si="61"/>
        <v>#N/A</v>
      </c>
      <c r="AB148" s="9" t="e">
        <f t="shared" si="53"/>
        <v>#N/A</v>
      </c>
      <c r="AC148" s="5"/>
      <c r="AD148" s="5"/>
      <c r="AE148" s="9"/>
      <c r="AF148" s="5"/>
      <c r="AG148" s="25"/>
      <c r="AH148" s="25"/>
    </row>
    <row r="149" spans="1:34" s="7" customFormat="1" ht="20.100000000000001" customHeight="1" x14ac:dyDescent="0.25">
      <c r="A149" s="86">
        <f t="shared" si="56"/>
        <v>119</v>
      </c>
      <c r="B149" s="80" t="s">
        <v>103</v>
      </c>
      <c r="C149" s="267" t="s">
        <v>527</v>
      </c>
      <c r="D149" s="5" t="str">
        <f>VLOOKUP(C149,' TH ĐG Trình HĐ'!$E$9:$AE$336,18,0)</f>
        <v>A4</v>
      </c>
      <c r="E149" s="5">
        <f>VLOOKUP($C149,' TH ĐG Trình HĐ'!$E$9:$AE$336,19,0)</f>
        <v>7</v>
      </c>
      <c r="F149" s="9" t="str">
        <f t="shared" si="55"/>
        <v>Không hoàn thành</v>
      </c>
      <c r="G149" s="10"/>
      <c r="H149" s="17"/>
      <c r="I149" s="19" t="e">
        <f>VLOOKUP(H149,Sheet1!$B$2:$C$12,2,TRUE)</f>
        <v>#N/A</v>
      </c>
      <c r="J149" s="5"/>
      <c r="K149" s="19" t="e">
        <f>VLOOKUP(J149,Sheet1!$B$2:$C$12,2,TRUE)</f>
        <v>#N/A</v>
      </c>
      <c r="L149" s="5"/>
      <c r="M149" s="19" t="e">
        <f>VLOOKUP(L149,Sheet1!$B$2:$C$12,2,TRUE)</f>
        <v>#N/A</v>
      </c>
      <c r="N149" s="5"/>
      <c r="O149" s="19" t="e">
        <f>VLOOKUP(N149,Sheet1!$B$2:$C$12,2,TRUE)</f>
        <v>#N/A</v>
      </c>
      <c r="P149" s="5"/>
      <c r="Q149" s="19" t="e">
        <f>VLOOKUP(P149,Sheet1!$B$2:$C$12,2,TRUE)</f>
        <v>#N/A</v>
      </c>
      <c r="R149" s="5" t="e">
        <f t="shared" si="57"/>
        <v>#N/A</v>
      </c>
      <c r="S149" s="226">
        <f t="shared" si="46"/>
        <v>0</v>
      </c>
      <c r="T149" s="9" t="e">
        <f t="shared" si="47"/>
        <v>#N/A</v>
      </c>
      <c r="U149" s="5" t="e">
        <f t="shared" si="58"/>
        <v>#N/A</v>
      </c>
      <c r="V149" s="226">
        <f t="shared" si="59"/>
        <v>0</v>
      </c>
      <c r="W149" s="9" t="e">
        <f t="shared" si="52"/>
        <v>#N/A</v>
      </c>
      <c r="X149" s="227"/>
      <c r="Y149" s="9" t="e">
        <f t="shared" si="60"/>
        <v>#N/A</v>
      </c>
      <c r="Z149" s="9">
        <f t="shared" si="54"/>
        <v>0</v>
      </c>
      <c r="AA149" s="9" t="e">
        <f t="shared" si="61"/>
        <v>#N/A</v>
      </c>
      <c r="AB149" s="9" t="e">
        <f t="shared" si="53"/>
        <v>#N/A</v>
      </c>
      <c r="AC149" s="5"/>
      <c r="AD149" s="5"/>
      <c r="AE149" s="9"/>
      <c r="AF149" s="5"/>
      <c r="AG149" s="25"/>
      <c r="AH149" s="25"/>
    </row>
    <row r="150" spans="1:34" s="7" customFormat="1" ht="20.100000000000001" customHeight="1" x14ac:dyDescent="0.25">
      <c r="A150" s="86">
        <f t="shared" si="56"/>
        <v>120</v>
      </c>
      <c r="B150" s="80" t="s">
        <v>104</v>
      </c>
      <c r="C150" s="267" t="s">
        <v>528</v>
      </c>
      <c r="D150" s="5" t="str">
        <f>VLOOKUP(C150,' TH ĐG Trình HĐ'!$E$9:$AE$336,18,0)</f>
        <v>A3</v>
      </c>
      <c r="E150" s="5">
        <f>VLOOKUP($C150,' TH ĐG Trình HĐ'!$E$9:$AE$336,19,0)</f>
        <v>8</v>
      </c>
      <c r="F150" s="9" t="str">
        <f t="shared" si="55"/>
        <v>Không hoàn thành</v>
      </c>
      <c r="G150" s="10"/>
      <c r="H150" s="17"/>
      <c r="I150" s="19" t="e">
        <f>VLOOKUP(H150,Sheet1!$B$2:$C$12,2,TRUE)</f>
        <v>#N/A</v>
      </c>
      <c r="J150" s="5"/>
      <c r="K150" s="19" t="e">
        <f>VLOOKUP(J150,Sheet1!$B$2:$C$12,2,TRUE)</f>
        <v>#N/A</v>
      </c>
      <c r="L150" s="5"/>
      <c r="M150" s="19" t="e">
        <f>VLOOKUP(L150,Sheet1!$B$2:$C$12,2,TRUE)</f>
        <v>#N/A</v>
      </c>
      <c r="N150" s="5"/>
      <c r="O150" s="19" t="e">
        <f>VLOOKUP(N150,Sheet1!$B$2:$C$12,2,TRUE)</f>
        <v>#N/A</v>
      </c>
      <c r="P150" s="5"/>
      <c r="Q150" s="19" t="e">
        <f>VLOOKUP(P150,Sheet1!$B$2:$C$12,2,TRUE)</f>
        <v>#N/A</v>
      </c>
      <c r="R150" s="5" t="e">
        <f t="shared" si="57"/>
        <v>#N/A</v>
      </c>
      <c r="S150" s="226">
        <f t="shared" si="46"/>
        <v>0</v>
      </c>
      <c r="T150" s="9" t="e">
        <f t="shared" si="47"/>
        <v>#N/A</v>
      </c>
      <c r="U150" s="5" t="e">
        <f t="shared" si="58"/>
        <v>#N/A</v>
      </c>
      <c r="V150" s="226">
        <f t="shared" si="59"/>
        <v>0</v>
      </c>
      <c r="W150" s="9" t="e">
        <f t="shared" si="52"/>
        <v>#N/A</v>
      </c>
      <c r="X150" s="227"/>
      <c r="Y150" s="9" t="e">
        <f t="shared" si="60"/>
        <v>#N/A</v>
      </c>
      <c r="Z150" s="9">
        <f t="shared" si="54"/>
        <v>0</v>
      </c>
      <c r="AA150" s="9" t="e">
        <f t="shared" si="61"/>
        <v>#N/A</v>
      </c>
      <c r="AB150" s="9" t="e">
        <f t="shared" si="53"/>
        <v>#N/A</v>
      </c>
      <c r="AC150" s="5"/>
      <c r="AD150" s="5"/>
      <c r="AE150" s="9"/>
      <c r="AF150" s="5"/>
      <c r="AG150" s="25"/>
      <c r="AH150" s="26"/>
    </row>
    <row r="151" spans="1:34" s="7" customFormat="1" ht="20.100000000000001" customHeight="1" x14ac:dyDescent="0.25">
      <c r="A151" s="86">
        <f t="shared" si="56"/>
        <v>121</v>
      </c>
      <c r="B151" s="80" t="s">
        <v>101</v>
      </c>
      <c r="C151" s="267" t="s">
        <v>526</v>
      </c>
      <c r="D151" s="5" t="str">
        <f>VLOOKUP(C151,' TH ĐG Trình HĐ'!$E$9:$AE$336,18,0)</f>
        <v>A4</v>
      </c>
      <c r="E151" s="5">
        <f>VLOOKUP($C151,' TH ĐG Trình HĐ'!$E$9:$AE$336,19,0)</f>
        <v>7</v>
      </c>
      <c r="F151" s="9" t="str">
        <f t="shared" si="55"/>
        <v>Không hoàn thành</v>
      </c>
      <c r="G151" s="430"/>
      <c r="H151" s="17"/>
      <c r="I151" s="19" t="e">
        <f>VLOOKUP(H151,Sheet1!$B$2:$C$12,2,TRUE)</f>
        <v>#N/A</v>
      </c>
      <c r="J151" s="5"/>
      <c r="K151" s="19" t="e">
        <f>VLOOKUP(J151,Sheet1!$B$2:$C$12,2,TRUE)</f>
        <v>#N/A</v>
      </c>
      <c r="L151" s="5"/>
      <c r="M151" s="19" t="e">
        <f>VLOOKUP(L151,Sheet1!$B$2:$C$12,2,TRUE)</f>
        <v>#N/A</v>
      </c>
      <c r="N151" s="5"/>
      <c r="O151" s="19" t="e">
        <f>VLOOKUP(N151,Sheet1!$B$2:$C$12,2,TRUE)</f>
        <v>#N/A</v>
      </c>
      <c r="P151" s="5"/>
      <c r="Q151" s="19" t="e">
        <f>VLOOKUP(P151,Sheet1!$B$2:$C$12,2,TRUE)</f>
        <v>#N/A</v>
      </c>
      <c r="R151" s="5" t="e">
        <f t="shared" si="57"/>
        <v>#N/A</v>
      </c>
      <c r="S151" s="226">
        <f t="shared" si="46"/>
        <v>0</v>
      </c>
      <c r="T151" s="9" t="e">
        <f t="shared" si="47"/>
        <v>#N/A</v>
      </c>
      <c r="U151" s="5" t="e">
        <f t="shared" si="58"/>
        <v>#N/A</v>
      </c>
      <c r="V151" s="226">
        <f t="shared" si="59"/>
        <v>0</v>
      </c>
      <c r="W151" s="9" t="e">
        <f t="shared" si="52"/>
        <v>#N/A</v>
      </c>
      <c r="X151" s="227"/>
      <c r="Y151" s="9" t="e">
        <f t="shared" si="60"/>
        <v>#N/A</v>
      </c>
      <c r="Z151" s="9">
        <f t="shared" si="54"/>
        <v>0</v>
      </c>
      <c r="AA151" s="9" t="e">
        <f t="shared" si="61"/>
        <v>#N/A</v>
      </c>
      <c r="AB151" s="9" t="e">
        <f t="shared" si="53"/>
        <v>#N/A</v>
      </c>
      <c r="AC151" s="5"/>
      <c r="AD151" s="5"/>
      <c r="AE151" s="9"/>
      <c r="AF151" s="5"/>
      <c r="AG151" s="25"/>
      <c r="AH151" s="25"/>
    </row>
    <row r="152" spans="1:34" s="7" customFormat="1" ht="20.100000000000001" customHeight="1" x14ac:dyDescent="0.25">
      <c r="A152" s="86">
        <f t="shared" si="56"/>
        <v>122</v>
      </c>
      <c r="B152" s="80" t="s">
        <v>99</v>
      </c>
      <c r="C152" s="267" t="s">
        <v>524</v>
      </c>
      <c r="D152" s="5" t="str">
        <f>VLOOKUP(C152,' TH ĐG Trình HĐ'!$E$9:$AE$336,18,0)</f>
        <v>A4</v>
      </c>
      <c r="E152" s="5">
        <f>VLOOKUP($C152,' TH ĐG Trình HĐ'!$E$9:$AE$336,19,0)</f>
        <v>7</v>
      </c>
      <c r="F152" s="9" t="str">
        <f t="shared" si="55"/>
        <v>Không hoàn thành</v>
      </c>
      <c r="G152" s="10"/>
      <c r="H152" s="17"/>
      <c r="I152" s="19" t="e">
        <f>VLOOKUP(H152,Sheet1!$B$2:$C$12,2,TRUE)</f>
        <v>#N/A</v>
      </c>
      <c r="J152" s="5"/>
      <c r="K152" s="19" t="e">
        <f>VLOOKUP(J152,Sheet1!$B$2:$C$12,2,TRUE)</f>
        <v>#N/A</v>
      </c>
      <c r="L152" s="5"/>
      <c r="M152" s="19" t="e">
        <f>VLOOKUP(L152,Sheet1!$B$2:$C$12,2,TRUE)</f>
        <v>#N/A</v>
      </c>
      <c r="N152" s="5"/>
      <c r="O152" s="19" t="e">
        <f>VLOOKUP(N152,Sheet1!$B$2:$C$12,2,TRUE)</f>
        <v>#N/A</v>
      </c>
      <c r="P152" s="5"/>
      <c r="Q152" s="19" t="e">
        <f>VLOOKUP(P152,Sheet1!$B$2:$C$12,2,TRUE)</f>
        <v>#N/A</v>
      </c>
      <c r="R152" s="5" t="e">
        <f t="shared" si="57"/>
        <v>#N/A</v>
      </c>
      <c r="S152" s="226">
        <f t="shared" si="46"/>
        <v>0</v>
      </c>
      <c r="T152" s="9" t="e">
        <f t="shared" si="47"/>
        <v>#N/A</v>
      </c>
      <c r="U152" s="5" t="e">
        <f t="shared" si="58"/>
        <v>#N/A</v>
      </c>
      <c r="V152" s="226">
        <f t="shared" si="59"/>
        <v>0</v>
      </c>
      <c r="W152" s="9" t="e">
        <f t="shared" si="52"/>
        <v>#N/A</v>
      </c>
      <c r="X152" s="227"/>
      <c r="Y152" s="9" t="e">
        <f t="shared" si="60"/>
        <v>#N/A</v>
      </c>
      <c r="Z152" s="9">
        <f t="shared" si="54"/>
        <v>0</v>
      </c>
      <c r="AA152" s="9" t="e">
        <f t="shared" si="61"/>
        <v>#N/A</v>
      </c>
      <c r="AB152" s="9" t="e">
        <f t="shared" si="53"/>
        <v>#N/A</v>
      </c>
      <c r="AC152" s="5"/>
      <c r="AD152" s="5"/>
      <c r="AE152" s="9"/>
      <c r="AF152" s="5"/>
      <c r="AG152" s="25"/>
      <c r="AH152" s="25"/>
    </row>
    <row r="153" spans="1:34" s="7" customFormat="1" ht="20.100000000000001" customHeight="1" x14ac:dyDescent="0.25">
      <c r="A153" s="86">
        <f t="shared" si="56"/>
        <v>123</v>
      </c>
      <c r="B153" s="80" t="s">
        <v>98</v>
      </c>
      <c r="C153" s="267" t="s">
        <v>523</v>
      </c>
      <c r="D153" s="5" t="str">
        <f>VLOOKUP(C153,' TH ĐG Trình HĐ'!$E$9:$AE$336,18,0)</f>
        <v>A4</v>
      </c>
      <c r="E153" s="5">
        <f>VLOOKUP($C153,' TH ĐG Trình HĐ'!$E$9:$AE$336,19,0)</f>
        <v>7</v>
      </c>
      <c r="F153" s="9" t="str">
        <f t="shared" si="55"/>
        <v>Không hoàn thành</v>
      </c>
      <c r="G153" s="10"/>
      <c r="H153" s="17"/>
      <c r="I153" s="19" t="e">
        <f>VLOOKUP(H153,Sheet1!$B$2:$C$12,2,TRUE)</f>
        <v>#N/A</v>
      </c>
      <c r="J153" s="5"/>
      <c r="K153" s="19" t="e">
        <f>VLOOKUP(J153,Sheet1!$B$2:$C$12,2,TRUE)</f>
        <v>#N/A</v>
      </c>
      <c r="L153" s="5"/>
      <c r="M153" s="19" t="e">
        <f>VLOOKUP(L153,Sheet1!$B$2:$C$12,2,TRUE)</f>
        <v>#N/A</v>
      </c>
      <c r="N153" s="5"/>
      <c r="O153" s="19" t="e">
        <f>VLOOKUP(N153,Sheet1!$B$2:$C$12,2,TRUE)</f>
        <v>#N/A</v>
      </c>
      <c r="P153" s="5"/>
      <c r="Q153" s="19" t="e">
        <f>VLOOKUP(P153,Sheet1!$B$2:$C$12,2,TRUE)</f>
        <v>#N/A</v>
      </c>
      <c r="R153" s="5" t="e">
        <f t="shared" si="57"/>
        <v>#N/A</v>
      </c>
      <c r="S153" s="226">
        <f t="shared" si="46"/>
        <v>0</v>
      </c>
      <c r="T153" s="9" t="e">
        <f t="shared" si="47"/>
        <v>#N/A</v>
      </c>
      <c r="U153" s="5" t="e">
        <f t="shared" si="58"/>
        <v>#N/A</v>
      </c>
      <c r="V153" s="226">
        <f t="shared" si="59"/>
        <v>0</v>
      </c>
      <c r="W153" s="9" t="e">
        <f t="shared" si="52"/>
        <v>#N/A</v>
      </c>
      <c r="X153" s="227"/>
      <c r="Y153" s="9" t="e">
        <f t="shared" si="60"/>
        <v>#N/A</v>
      </c>
      <c r="Z153" s="9">
        <f t="shared" si="54"/>
        <v>0</v>
      </c>
      <c r="AA153" s="9" t="e">
        <f t="shared" si="61"/>
        <v>#N/A</v>
      </c>
      <c r="AB153" s="9" t="e">
        <f t="shared" si="53"/>
        <v>#N/A</v>
      </c>
      <c r="AC153" s="17"/>
      <c r="AD153" s="17"/>
      <c r="AE153" s="9"/>
      <c r="AF153" s="5"/>
      <c r="AG153" s="25"/>
      <c r="AH153" s="25"/>
    </row>
    <row r="154" spans="1:34" s="7" customFormat="1" ht="20.100000000000001" customHeight="1" x14ac:dyDescent="0.25">
      <c r="A154" s="86">
        <f t="shared" si="56"/>
        <v>124</v>
      </c>
      <c r="B154" s="80" t="s">
        <v>7</v>
      </c>
      <c r="C154" s="267" t="s">
        <v>543</v>
      </c>
      <c r="D154" s="5" t="str">
        <f>VLOOKUP(C154,' TH ĐG Trình HĐ'!$E$9:$AE$336,18,0)</f>
        <v>A4</v>
      </c>
      <c r="E154" s="5">
        <f>VLOOKUP($C154,' TH ĐG Trình HĐ'!$E$9:$AE$336,19,0)</f>
        <v>7</v>
      </c>
      <c r="F154" s="9" t="str">
        <f t="shared" si="55"/>
        <v>Không hoàn thành</v>
      </c>
      <c r="G154" s="10"/>
      <c r="H154" s="17"/>
      <c r="I154" s="19" t="e">
        <f>VLOOKUP(H154,Sheet1!$B$2:$C$12,2,TRUE)</f>
        <v>#N/A</v>
      </c>
      <c r="J154" s="5"/>
      <c r="K154" s="19" t="e">
        <f>VLOOKUP(J154,Sheet1!$B$2:$C$12,2,TRUE)</f>
        <v>#N/A</v>
      </c>
      <c r="L154" s="5"/>
      <c r="M154" s="19" t="e">
        <f>VLOOKUP(L154,Sheet1!$B$2:$C$12,2,TRUE)</f>
        <v>#N/A</v>
      </c>
      <c r="N154" s="5"/>
      <c r="O154" s="19" t="e">
        <f>VLOOKUP(N154,Sheet1!$B$2:$C$12,2,TRUE)</f>
        <v>#N/A</v>
      </c>
      <c r="P154" s="5"/>
      <c r="Q154" s="19" t="e">
        <f>VLOOKUP(P154,Sheet1!$B$2:$C$12,2,TRUE)</f>
        <v>#N/A</v>
      </c>
      <c r="R154" s="5" t="e">
        <f t="shared" si="57"/>
        <v>#N/A</v>
      </c>
      <c r="S154" s="226">
        <f t="shared" si="46"/>
        <v>0</v>
      </c>
      <c r="T154" s="9" t="e">
        <f t="shared" si="47"/>
        <v>#N/A</v>
      </c>
      <c r="U154" s="5" t="e">
        <f t="shared" si="58"/>
        <v>#N/A</v>
      </c>
      <c r="V154" s="226">
        <f t="shared" si="59"/>
        <v>0</v>
      </c>
      <c r="W154" s="9" t="e">
        <f t="shared" si="52"/>
        <v>#N/A</v>
      </c>
      <c r="X154" s="227"/>
      <c r="Y154" s="9" t="e">
        <f t="shared" si="60"/>
        <v>#N/A</v>
      </c>
      <c r="Z154" s="9">
        <f t="shared" si="54"/>
        <v>0</v>
      </c>
      <c r="AA154" s="9" t="e">
        <f t="shared" si="61"/>
        <v>#N/A</v>
      </c>
      <c r="AB154" s="9" t="e">
        <f t="shared" si="53"/>
        <v>#N/A</v>
      </c>
      <c r="AC154" s="5"/>
      <c r="AD154" s="5"/>
      <c r="AE154" s="9"/>
      <c r="AF154" s="5"/>
      <c r="AG154" s="25"/>
      <c r="AH154" s="25"/>
    </row>
    <row r="155" spans="1:34" s="7" customFormat="1" ht="20.100000000000001" customHeight="1" x14ac:dyDescent="0.25">
      <c r="A155" s="86">
        <f t="shared" si="56"/>
        <v>125</v>
      </c>
      <c r="B155" s="80" t="s">
        <v>399</v>
      </c>
      <c r="C155" s="267" t="s">
        <v>533</v>
      </c>
      <c r="D155" s="5" t="str">
        <f>VLOOKUP(C155,' TH ĐG Trình HĐ'!$E$9:$AE$336,18,0)</f>
        <v>A2</v>
      </c>
      <c r="E155" s="5">
        <f>VLOOKUP($C155,' TH ĐG Trình HĐ'!$E$9:$AE$336,19,0)</f>
        <v>9</v>
      </c>
      <c r="F155" s="9" t="str">
        <f t="shared" si="55"/>
        <v>Không hoàn thành</v>
      </c>
      <c r="G155" s="264"/>
      <c r="H155" s="17"/>
      <c r="I155" s="19" t="e">
        <f>VLOOKUP(H155,Sheet1!$B$2:$C$12,2,TRUE)</f>
        <v>#N/A</v>
      </c>
      <c r="J155" s="5"/>
      <c r="K155" s="19" t="e">
        <f>VLOOKUP(J155,Sheet1!$B$2:$C$12,2,TRUE)</f>
        <v>#N/A</v>
      </c>
      <c r="L155" s="5"/>
      <c r="M155" s="19" t="e">
        <f>VLOOKUP(L155,Sheet1!$B$2:$C$12,2,TRUE)</f>
        <v>#N/A</v>
      </c>
      <c r="N155" s="5"/>
      <c r="O155" s="19" t="e">
        <f>VLOOKUP(N155,Sheet1!$B$2:$C$12,2,TRUE)</f>
        <v>#N/A</v>
      </c>
      <c r="P155" s="5"/>
      <c r="Q155" s="19" t="e">
        <f>VLOOKUP(P155,Sheet1!$B$2:$C$12,2,TRUE)</f>
        <v>#N/A</v>
      </c>
      <c r="R155" s="5" t="e">
        <f t="shared" si="57"/>
        <v>#N/A</v>
      </c>
      <c r="S155" s="226">
        <f t="shared" si="46"/>
        <v>0</v>
      </c>
      <c r="T155" s="9" t="e">
        <f t="shared" si="47"/>
        <v>#N/A</v>
      </c>
      <c r="U155" s="5" t="e">
        <f t="shared" si="58"/>
        <v>#N/A</v>
      </c>
      <c r="V155" s="226">
        <f t="shared" si="59"/>
        <v>0</v>
      </c>
      <c r="W155" s="9" t="e">
        <f t="shared" si="52"/>
        <v>#N/A</v>
      </c>
      <c r="X155" s="227"/>
      <c r="Y155" s="9" t="e">
        <f t="shared" si="60"/>
        <v>#N/A</v>
      </c>
      <c r="Z155" s="9">
        <f t="shared" si="54"/>
        <v>0</v>
      </c>
      <c r="AA155" s="9" t="e">
        <f t="shared" si="61"/>
        <v>#N/A</v>
      </c>
      <c r="AB155" s="5" t="s">
        <v>799</v>
      </c>
      <c r="AC155" s="5"/>
      <c r="AD155" s="5"/>
      <c r="AE155" s="9"/>
      <c r="AF155" s="5"/>
      <c r="AG155" s="119"/>
      <c r="AH155" s="25" t="s">
        <v>380</v>
      </c>
    </row>
    <row r="156" spans="1:34" s="7" customFormat="1" ht="20.100000000000001" customHeight="1" x14ac:dyDescent="0.25">
      <c r="A156" s="86">
        <f t="shared" si="56"/>
        <v>126</v>
      </c>
      <c r="B156" s="80" t="s">
        <v>400</v>
      </c>
      <c r="C156" s="117" t="s">
        <v>534</v>
      </c>
      <c r="D156" s="5" t="str">
        <f>VLOOKUP(C156,' TH ĐG Trình HĐ'!$E$9:$AE$336,18,0)</f>
        <v>A4</v>
      </c>
      <c r="E156" s="5">
        <f>VLOOKUP($C156,' TH ĐG Trình HĐ'!$E$9:$AE$336,19,0)</f>
        <v>7</v>
      </c>
      <c r="F156" s="9" t="str">
        <f t="shared" si="55"/>
        <v>Không hoàn thành</v>
      </c>
      <c r="G156" s="10"/>
      <c r="H156" s="17"/>
      <c r="I156" s="19" t="e">
        <f>VLOOKUP(H156,Sheet1!$B$2:$C$12,2,TRUE)</f>
        <v>#N/A</v>
      </c>
      <c r="J156" s="5"/>
      <c r="K156" s="19" t="e">
        <f>VLOOKUP(J156,Sheet1!$B$2:$C$12,2,TRUE)</f>
        <v>#N/A</v>
      </c>
      <c r="L156" s="5"/>
      <c r="M156" s="19" t="e">
        <f>VLOOKUP(L156,Sheet1!$B$2:$C$12,2,TRUE)</f>
        <v>#N/A</v>
      </c>
      <c r="N156" s="5"/>
      <c r="O156" s="19" t="e">
        <f>VLOOKUP(N156,Sheet1!$B$2:$C$12,2,TRUE)</f>
        <v>#N/A</v>
      </c>
      <c r="P156" s="5"/>
      <c r="Q156" s="19" t="e">
        <f>VLOOKUP(P156,Sheet1!$B$2:$C$12,2,TRUE)</f>
        <v>#N/A</v>
      </c>
      <c r="R156" s="5" t="e">
        <f t="shared" si="57"/>
        <v>#N/A</v>
      </c>
      <c r="S156" s="226">
        <f t="shared" si="46"/>
        <v>0</v>
      </c>
      <c r="T156" s="9" t="e">
        <f t="shared" si="47"/>
        <v>#N/A</v>
      </c>
      <c r="U156" s="5" t="e">
        <f t="shared" si="58"/>
        <v>#N/A</v>
      </c>
      <c r="V156" s="226">
        <f t="shared" si="59"/>
        <v>0</v>
      </c>
      <c r="W156" s="9" t="e">
        <f t="shared" si="52"/>
        <v>#N/A</v>
      </c>
      <c r="X156" s="227"/>
      <c r="Y156" s="9" t="e">
        <f t="shared" si="60"/>
        <v>#N/A</v>
      </c>
      <c r="Z156" s="9">
        <f t="shared" si="54"/>
        <v>0</v>
      </c>
      <c r="AA156" s="9" t="e">
        <f t="shared" si="61"/>
        <v>#N/A</v>
      </c>
      <c r="AB156" s="9" t="e">
        <f t="shared" ref="AB156:AB169" si="62">IF($Z156=1,"Không đạt LĐTT",IF(OR($AA156= "Xuất sắc", $AA156="Tốt"),"Đạt LĐTT","Không đạt LĐTT"))</f>
        <v>#N/A</v>
      </c>
      <c r="AC156" s="5"/>
      <c r="AD156" s="5"/>
      <c r="AE156" s="9"/>
      <c r="AF156" s="5"/>
      <c r="AG156" s="25"/>
      <c r="AH156" s="25"/>
    </row>
    <row r="157" spans="1:34" s="7" customFormat="1" ht="20.100000000000001" customHeight="1" x14ac:dyDescent="0.25">
      <c r="A157" s="86">
        <f t="shared" si="56"/>
        <v>127</v>
      </c>
      <c r="B157" s="80" t="s">
        <v>406</v>
      </c>
      <c r="C157" s="267" t="s">
        <v>538</v>
      </c>
      <c r="D157" s="5" t="str">
        <f>VLOOKUP(C157,' TH ĐG Trình HĐ'!$E$9:$AE$336,18,0)</f>
        <v>A4</v>
      </c>
      <c r="E157" s="5">
        <f>VLOOKUP($C157,' TH ĐG Trình HĐ'!$E$9:$AE$336,19,0)</f>
        <v>7</v>
      </c>
      <c r="F157" s="9" t="str">
        <f t="shared" si="55"/>
        <v>Không hoàn thành</v>
      </c>
      <c r="G157" s="306"/>
      <c r="H157" s="17"/>
      <c r="I157" s="19" t="e">
        <f>VLOOKUP(H157,Sheet1!$B$2:$C$12,2,TRUE)</f>
        <v>#N/A</v>
      </c>
      <c r="J157" s="5"/>
      <c r="K157" s="19" t="e">
        <f>VLOOKUP(J157,Sheet1!$B$2:$C$12,2,TRUE)</f>
        <v>#N/A</v>
      </c>
      <c r="L157" s="5"/>
      <c r="M157" s="19" t="e">
        <f>VLOOKUP(L157,Sheet1!$B$2:$C$12,2,TRUE)</f>
        <v>#N/A</v>
      </c>
      <c r="N157" s="5"/>
      <c r="O157" s="19" t="e">
        <f>VLOOKUP(N157,Sheet1!$B$2:$C$12,2,TRUE)</f>
        <v>#N/A</v>
      </c>
      <c r="P157" s="5"/>
      <c r="Q157" s="19" t="e">
        <f>VLOOKUP(P157,Sheet1!$B$2:$C$12,2,TRUE)</f>
        <v>#N/A</v>
      </c>
      <c r="R157" s="5" t="e">
        <f t="shared" si="57"/>
        <v>#N/A</v>
      </c>
      <c r="S157" s="226">
        <f t="shared" si="46"/>
        <v>0</v>
      </c>
      <c r="T157" s="9" t="e">
        <f t="shared" si="47"/>
        <v>#N/A</v>
      </c>
      <c r="U157" s="5" t="e">
        <f t="shared" si="58"/>
        <v>#N/A</v>
      </c>
      <c r="V157" s="226">
        <f t="shared" si="59"/>
        <v>0</v>
      </c>
      <c r="W157" s="9" t="e">
        <f t="shared" si="52"/>
        <v>#N/A</v>
      </c>
      <c r="X157" s="227"/>
      <c r="Y157" s="9" t="e">
        <f t="shared" si="60"/>
        <v>#N/A</v>
      </c>
      <c r="Z157" s="9">
        <f t="shared" si="54"/>
        <v>0</v>
      </c>
      <c r="AA157" s="9" t="e">
        <f t="shared" si="61"/>
        <v>#N/A</v>
      </c>
      <c r="AB157" s="9" t="e">
        <f t="shared" si="62"/>
        <v>#N/A</v>
      </c>
      <c r="AC157" s="5"/>
      <c r="AD157" s="5"/>
      <c r="AE157" s="9"/>
      <c r="AF157" s="5"/>
      <c r="AG157" s="29"/>
      <c r="AH157" s="29"/>
    </row>
    <row r="158" spans="1:34" s="7" customFormat="1" ht="20.100000000000001" customHeight="1" x14ac:dyDescent="0.25">
      <c r="A158" s="86">
        <f t="shared" si="56"/>
        <v>128</v>
      </c>
      <c r="B158" s="80" t="s">
        <v>405</v>
      </c>
      <c r="C158" s="267" t="s">
        <v>539</v>
      </c>
      <c r="D158" s="5" t="str">
        <f>VLOOKUP(C158,' TH ĐG Trình HĐ'!$E$9:$AE$336,18,0)</f>
        <v>A4</v>
      </c>
      <c r="E158" s="5">
        <f>VLOOKUP($C158,' TH ĐG Trình HĐ'!$E$9:$AE$336,19,0)</f>
        <v>7</v>
      </c>
      <c r="F158" s="9" t="str">
        <f t="shared" si="55"/>
        <v>Không hoàn thành</v>
      </c>
      <c r="G158" s="306"/>
      <c r="H158" s="17"/>
      <c r="I158" s="19" t="e">
        <f>VLOOKUP(H158,Sheet1!$B$2:$C$12,2,TRUE)</f>
        <v>#N/A</v>
      </c>
      <c r="J158" s="5"/>
      <c r="K158" s="19" t="e">
        <f>VLOOKUP(J158,Sheet1!$B$2:$C$12,2,TRUE)</f>
        <v>#N/A</v>
      </c>
      <c r="L158" s="5"/>
      <c r="M158" s="19" t="e">
        <f>VLOOKUP(L158,Sheet1!$B$2:$C$12,2,TRUE)</f>
        <v>#N/A</v>
      </c>
      <c r="N158" s="5"/>
      <c r="O158" s="19" t="e">
        <f>VLOOKUP(N158,Sheet1!$B$2:$C$12,2,TRUE)</f>
        <v>#N/A</v>
      </c>
      <c r="P158" s="5"/>
      <c r="Q158" s="19" t="e">
        <f>VLOOKUP(P158,Sheet1!$B$2:$C$12,2,TRUE)</f>
        <v>#N/A</v>
      </c>
      <c r="R158" s="5" t="e">
        <f t="shared" si="57"/>
        <v>#N/A</v>
      </c>
      <c r="S158" s="226">
        <f t="shared" si="46"/>
        <v>0</v>
      </c>
      <c r="T158" s="9" t="e">
        <f t="shared" si="47"/>
        <v>#N/A</v>
      </c>
      <c r="U158" s="5" t="e">
        <f t="shared" si="58"/>
        <v>#N/A</v>
      </c>
      <c r="V158" s="226">
        <f t="shared" si="59"/>
        <v>0</v>
      </c>
      <c r="W158" s="9" t="e">
        <f t="shared" si="52"/>
        <v>#N/A</v>
      </c>
      <c r="X158" s="227"/>
      <c r="Y158" s="9" t="e">
        <f t="shared" si="60"/>
        <v>#N/A</v>
      </c>
      <c r="Z158" s="9">
        <f t="shared" si="54"/>
        <v>0</v>
      </c>
      <c r="AA158" s="9" t="e">
        <f t="shared" si="61"/>
        <v>#N/A</v>
      </c>
      <c r="AB158" s="9" t="e">
        <f t="shared" si="62"/>
        <v>#N/A</v>
      </c>
      <c r="AC158" s="5"/>
      <c r="AD158" s="5"/>
      <c r="AE158" s="9"/>
      <c r="AF158" s="5"/>
      <c r="AG158" s="29"/>
      <c r="AH158" s="29"/>
    </row>
    <row r="159" spans="1:34" s="7" customFormat="1" ht="20.100000000000001" customHeight="1" x14ac:dyDescent="0.25">
      <c r="A159" s="86">
        <f t="shared" si="56"/>
        <v>129</v>
      </c>
      <c r="B159" s="80" t="s">
        <v>341</v>
      </c>
      <c r="C159" s="267" t="s">
        <v>537</v>
      </c>
      <c r="D159" s="5" t="str">
        <f>VLOOKUP(C159,' TH ĐG Trình HĐ'!$E$9:$AE$336,18,0)</f>
        <v>A4</v>
      </c>
      <c r="E159" s="5">
        <f>VLOOKUP($C159,' TH ĐG Trình HĐ'!$E$9:$AE$336,19,0)</f>
        <v>7</v>
      </c>
      <c r="F159" s="9" t="str">
        <f t="shared" si="55"/>
        <v>Không hoàn thành</v>
      </c>
      <c r="G159" s="431"/>
      <c r="H159" s="17"/>
      <c r="I159" s="19" t="e">
        <f>VLOOKUP(H159,Sheet1!$B$2:$C$12,2,TRUE)</f>
        <v>#N/A</v>
      </c>
      <c r="J159" s="5"/>
      <c r="K159" s="19" t="e">
        <f>VLOOKUP(J159,Sheet1!$B$2:$C$12,2,TRUE)</f>
        <v>#N/A</v>
      </c>
      <c r="L159" s="5"/>
      <c r="M159" s="19" t="e">
        <f>VLOOKUP(L159,Sheet1!$B$2:$C$12,2,TRUE)</f>
        <v>#N/A</v>
      </c>
      <c r="N159" s="5"/>
      <c r="O159" s="19" t="e">
        <f>VLOOKUP(N159,Sheet1!$B$2:$C$12,2,TRUE)</f>
        <v>#N/A</v>
      </c>
      <c r="P159" s="5"/>
      <c r="Q159" s="19" t="e">
        <f>VLOOKUP(P159,Sheet1!$B$2:$C$12,2,TRUE)</f>
        <v>#N/A</v>
      </c>
      <c r="R159" s="5" t="e">
        <f t="shared" si="57"/>
        <v>#N/A</v>
      </c>
      <c r="S159" s="226">
        <f t="shared" si="46"/>
        <v>0</v>
      </c>
      <c r="T159" s="9" t="e">
        <f t="shared" si="47"/>
        <v>#N/A</v>
      </c>
      <c r="U159" s="5" t="e">
        <f t="shared" si="58"/>
        <v>#N/A</v>
      </c>
      <c r="V159" s="226">
        <f t="shared" si="59"/>
        <v>0</v>
      </c>
      <c r="W159" s="9" t="e">
        <f t="shared" si="52"/>
        <v>#N/A</v>
      </c>
      <c r="X159" s="227"/>
      <c r="Y159" s="9" t="e">
        <f t="shared" si="60"/>
        <v>#N/A</v>
      </c>
      <c r="Z159" s="9">
        <f t="shared" si="54"/>
        <v>0</v>
      </c>
      <c r="AA159" s="9" t="e">
        <f t="shared" si="61"/>
        <v>#N/A</v>
      </c>
      <c r="AB159" s="9" t="e">
        <f t="shared" si="62"/>
        <v>#N/A</v>
      </c>
      <c r="AC159" s="12"/>
      <c r="AD159" s="5"/>
      <c r="AE159" s="9"/>
      <c r="AF159" s="5"/>
      <c r="AG159" s="29"/>
      <c r="AH159" s="29"/>
    </row>
    <row r="160" spans="1:34" s="7" customFormat="1" ht="20.100000000000001" customHeight="1" x14ac:dyDescent="0.25">
      <c r="A160" s="86">
        <f>A159+1</f>
        <v>130</v>
      </c>
      <c r="B160" s="80" t="s">
        <v>404</v>
      </c>
      <c r="C160" s="267" t="s">
        <v>536</v>
      </c>
      <c r="D160" s="5" t="str">
        <f>VLOOKUP(C160,' TH ĐG Trình HĐ'!$E$9:$AE$336,18,0)</f>
        <v>A4</v>
      </c>
      <c r="E160" s="5">
        <f>VLOOKUP($C160,' TH ĐG Trình HĐ'!$E$9:$AE$336,19,0)</f>
        <v>7</v>
      </c>
      <c r="F160" s="9" t="str">
        <f t="shared" si="55"/>
        <v>Không hoàn thành</v>
      </c>
      <c r="G160" s="306"/>
      <c r="H160" s="17"/>
      <c r="I160" s="19" t="e">
        <f>VLOOKUP(H160,Sheet1!$B$2:$C$12,2,TRUE)</f>
        <v>#N/A</v>
      </c>
      <c r="J160" s="5"/>
      <c r="K160" s="19" t="e">
        <f>VLOOKUP(J160,Sheet1!$B$2:$C$12,2,TRUE)</f>
        <v>#N/A</v>
      </c>
      <c r="L160" s="5"/>
      <c r="M160" s="19" t="e">
        <f>VLOOKUP(L160,Sheet1!$B$2:$C$12,2,TRUE)</f>
        <v>#N/A</v>
      </c>
      <c r="N160" s="5"/>
      <c r="O160" s="19" t="e">
        <f>VLOOKUP(N160,Sheet1!$B$2:$C$12,2,TRUE)</f>
        <v>#N/A</v>
      </c>
      <c r="P160" s="5"/>
      <c r="Q160" s="19" t="e">
        <f>VLOOKUP(P160,Sheet1!$B$2:$C$12,2,TRUE)</f>
        <v>#N/A</v>
      </c>
      <c r="R160" s="5" t="e">
        <f t="shared" si="57"/>
        <v>#N/A</v>
      </c>
      <c r="S160" s="226">
        <f t="shared" si="46"/>
        <v>0</v>
      </c>
      <c r="T160" s="9" t="e">
        <f t="shared" si="47"/>
        <v>#N/A</v>
      </c>
      <c r="U160" s="5" t="e">
        <f t="shared" si="58"/>
        <v>#N/A</v>
      </c>
      <c r="V160" s="226">
        <f t="shared" si="59"/>
        <v>0</v>
      </c>
      <c r="W160" s="9" t="e">
        <f t="shared" si="52"/>
        <v>#N/A</v>
      </c>
      <c r="X160" s="227"/>
      <c r="Y160" s="9" t="e">
        <f t="shared" si="60"/>
        <v>#N/A</v>
      </c>
      <c r="Z160" s="9">
        <f t="shared" si="54"/>
        <v>0</v>
      </c>
      <c r="AA160" s="9" t="e">
        <f t="shared" si="61"/>
        <v>#N/A</v>
      </c>
      <c r="AB160" s="9" t="e">
        <f t="shared" si="62"/>
        <v>#N/A</v>
      </c>
      <c r="AC160" s="5"/>
      <c r="AD160" s="5"/>
      <c r="AE160" s="9"/>
      <c r="AF160" s="5"/>
      <c r="AG160" s="29"/>
      <c r="AH160" s="29"/>
    </row>
    <row r="161" spans="1:34" s="7" customFormat="1" ht="20.100000000000001" customHeight="1" x14ac:dyDescent="0.25">
      <c r="A161" s="86">
        <f t="shared" si="56"/>
        <v>131</v>
      </c>
      <c r="B161" s="80" t="s">
        <v>401</v>
      </c>
      <c r="C161" s="267" t="s">
        <v>535</v>
      </c>
      <c r="D161" s="5" t="str">
        <f>VLOOKUP(C161,' TH ĐG Trình HĐ'!$E$9:$AE$336,18,0)</f>
        <v>A4</v>
      </c>
      <c r="E161" s="5">
        <f>VLOOKUP($C161,' TH ĐG Trình HĐ'!$E$9:$AE$336,19,0)</f>
        <v>7</v>
      </c>
      <c r="F161" s="9" t="str">
        <f t="shared" si="55"/>
        <v>Không hoàn thành</v>
      </c>
      <c r="G161" s="306"/>
      <c r="H161" s="17"/>
      <c r="I161" s="19" t="e">
        <f>VLOOKUP(H161,Sheet1!$B$2:$C$12,2,TRUE)</f>
        <v>#N/A</v>
      </c>
      <c r="J161" s="5"/>
      <c r="K161" s="19" t="e">
        <f>VLOOKUP(J161,Sheet1!$B$2:$C$12,2,TRUE)</f>
        <v>#N/A</v>
      </c>
      <c r="L161" s="5"/>
      <c r="M161" s="19" t="e">
        <f>VLOOKUP(L161,Sheet1!$B$2:$C$12,2,TRUE)</f>
        <v>#N/A</v>
      </c>
      <c r="N161" s="5"/>
      <c r="O161" s="19" t="e">
        <f>VLOOKUP(N161,Sheet1!$B$2:$C$12,2,TRUE)</f>
        <v>#N/A</v>
      </c>
      <c r="P161" s="5"/>
      <c r="Q161" s="19" t="e">
        <f>VLOOKUP(P161,Sheet1!$B$2:$C$12,2,TRUE)</f>
        <v>#N/A</v>
      </c>
      <c r="R161" s="5" t="e">
        <f t="shared" si="57"/>
        <v>#N/A</v>
      </c>
      <c r="S161" s="226">
        <f t="shared" si="46"/>
        <v>0</v>
      </c>
      <c r="T161" s="9" t="e">
        <f t="shared" si="47"/>
        <v>#N/A</v>
      </c>
      <c r="U161" s="5" t="e">
        <f t="shared" si="58"/>
        <v>#N/A</v>
      </c>
      <c r="V161" s="226">
        <f t="shared" si="59"/>
        <v>0</v>
      </c>
      <c r="W161" s="9" t="e">
        <f t="shared" si="52"/>
        <v>#N/A</v>
      </c>
      <c r="X161" s="227"/>
      <c r="Y161" s="9" t="e">
        <f t="shared" si="60"/>
        <v>#N/A</v>
      </c>
      <c r="Z161" s="9">
        <f t="shared" si="54"/>
        <v>0</v>
      </c>
      <c r="AA161" s="9" t="e">
        <f t="shared" si="61"/>
        <v>#N/A</v>
      </c>
      <c r="AB161" s="9" t="e">
        <f t="shared" si="62"/>
        <v>#N/A</v>
      </c>
      <c r="AC161" s="5"/>
      <c r="AD161" s="5"/>
      <c r="AE161" s="9"/>
      <c r="AF161" s="5"/>
      <c r="AG161" s="29"/>
      <c r="AH161" s="29"/>
    </row>
    <row r="162" spans="1:34" s="46" customFormat="1" ht="20.100000000000001" customHeight="1" x14ac:dyDescent="0.25">
      <c r="A162" s="86">
        <f t="shared" si="56"/>
        <v>132</v>
      </c>
      <c r="B162" s="80" t="s">
        <v>402</v>
      </c>
      <c r="C162" s="267" t="s">
        <v>529</v>
      </c>
      <c r="D162" s="5" t="str">
        <f>VLOOKUP(C162,' TH ĐG Trình HĐ'!$E$9:$AE$336,18,0)</f>
        <v>A4</v>
      </c>
      <c r="E162" s="5">
        <f>VLOOKUP($C162,' TH ĐG Trình HĐ'!$E$9:$AE$336,19,0)</f>
        <v>7</v>
      </c>
      <c r="F162" s="9" t="str">
        <f t="shared" si="55"/>
        <v>Không hoàn thành</v>
      </c>
      <c r="G162" s="306"/>
      <c r="H162" s="17"/>
      <c r="I162" s="19" t="e">
        <f>VLOOKUP(H162,Sheet1!$B$2:$C$12,2,TRUE)</f>
        <v>#N/A</v>
      </c>
      <c r="J162" s="5"/>
      <c r="K162" s="19" t="e">
        <f>VLOOKUP(J162,Sheet1!$B$2:$C$12,2,TRUE)</f>
        <v>#N/A</v>
      </c>
      <c r="L162" s="5"/>
      <c r="M162" s="19" t="e">
        <f>VLOOKUP(L162,Sheet1!$B$2:$C$12,2,TRUE)</f>
        <v>#N/A</v>
      </c>
      <c r="N162" s="5"/>
      <c r="O162" s="19" t="e">
        <f>VLOOKUP(N162,Sheet1!$B$2:$C$12,2,TRUE)</f>
        <v>#N/A</v>
      </c>
      <c r="P162" s="5"/>
      <c r="Q162" s="19" t="e">
        <f>VLOOKUP(P162,Sheet1!$B$2:$C$12,2,TRUE)</f>
        <v>#N/A</v>
      </c>
      <c r="R162" s="5" t="e">
        <f t="shared" si="57"/>
        <v>#N/A</v>
      </c>
      <c r="S162" s="226">
        <f t="shared" si="46"/>
        <v>0</v>
      </c>
      <c r="T162" s="9" t="e">
        <f t="shared" si="47"/>
        <v>#N/A</v>
      </c>
      <c r="U162" s="5" t="e">
        <f t="shared" si="58"/>
        <v>#N/A</v>
      </c>
      <c r="V162" s="226">
        <f t="shared" si="59"/>
        <v>0</v>
      </c>
      <c r="W162" s="9" t="e">
        <f t="shared" si="52"/>
        <v>#N/A</v>
      </c>
      <c r="X162" s="227"/>
      <c r="Y162" s="9" t="e">
        <f t="shared" si="60"/>
        <v>#N/A</v>
      </c>
      <c r="Z162" s="9">
        <f t="shared" si="54"/>
        <v>0</v>
      </c>
      <c r="AA162" s="9" t="e">
        <f t="shared" si="61"/>
        <v>#N/A</v>
      </c>
      <c r="AB162" s="9" t="e">
        <f t="shared" si="62"/>
        <v>#N/A</v>
      </c>
      <c r="AC162" s="12"/>
      <c r="AD162" s="5"/>
      <c r="AE162" s="9"/>
      <c r="AF162" s="5"/>
      <c r="AG162" s="29"/>
      <c r="AH162" s="29"/>
    </row>
    <row r="163" spans="1:34" s="7" customFormat="1" ht="20.100000000000001" customHeight="1" x14ac:dyDescent="0.25">
      <c r="A163" s="86">
        <f t="shared" si="56"/>
        <v>133</v>
      </c>
      <c r="B163" s="80" t="s">
        <v>403</v>
      </c>
      <c r="C163" s="267" t="s">
        <v>540</v>
      </c>
      <c r="D163" s="5" t="str">
        <f>VLOOKUP(C163,' TH ĐG Trình HĐ'!$E$9:$AE$336,18,0)</f>
        <v>A3</v>
      </c>
      <c r="E163" s="5">
        <f>VLOOKUP($C163,' TH ĐG Trình HĐ'!$E$9:$AE$336,19,0)</f>
        <v>8</v>
      </c>
      <c r="F163" s="9" t="str">
        <f t="shared" si="55"/>
        <v>Không hoàn thành</v>
      </c>
      <c r="G163" s="446" t="s">
        <v>1084</v>
      </c>
      <c r="H163" s="17"/>
      <c r="I163" s="19" t="e">
        <f>VLOOKUP(H163,Sheet1!$B$2:$C$12,2,TRUE)</f>
        <v>#N/A</v>
      </c>
      <c r="J163" s="5"/>
      <c r="K163" s="19" t="e">
        <f>VLOOKUP(J163,Sheet1!$B$2:$C$12,2,TRUE)</f>
        <v>#N/A</v>
      </c>
      <c r="L163" s="5"/>
      <c r="M163" s="19" t="e">
        <f>VLOOKUP(L163,Sheet1!$B$2:$C$12,2,TRUE)</f>
        <v>#N/A</v>
      </c>
      <c r="N163" s="5"/>
      <c r="O163" s="19" t="e">
        <f>VLOOKUP(N163,Sheet1!$B$2:$C$12,2,TRUE)</f>
        <v>#N/A</v>
      </c>
      <c r="P163" s="5"/>
      <c r="Q163" s="19" t="e">
        <f>VLOOKUP(P163,Sheet1!$B$2:$C$12,2,TRUE)</f>
        <v>#N/A</v>
      </c>
      <c r="R163" s="5" t="e">
        <f t="shared" si="57"/>
        <v>#N/A</v>
      </c>
      <c r="S163" s="226">
        <f t="shared" si="46"/>
        <v>0</v>
      </c>
      <c r="T163" s="9" t="e">
        <f t="shared" si="47"/>
        <v>#N/A</v>
      </c>
      <c r="U163" s="5" t="e">
        <f t="shared" si="58"/>
        <v>#N/A</v>
      </c>
      <c r="V163" s="226">
        <f t="shared" si="59"/>
        <v>0</v>
      </c>
      <c r="W163" s="9" t="e">
        <f t="shared" si="52"/>
        <v>#N/A</v>
      </c>
      <c r="X163" s="227"/>
      <c r="Y163" s="9" t="e">
        <f t="shared" si="60"/>
        <v>#N/A</v>
      </c>
      <c r="Z163" s="9">
        <f t="shared" si="54"/>
        <v>0</v>
      </c>
      <c r="AA163" s="9" t="e">
        <f t="shared" si="61"/>
        <v>#N/A</v>
      </c>
      <c r="AB163" s="9" t="e">
        <f t="shared" si="62"/>
        <v>#N/A</v>
      </c>
      <c r="AC163" s="5"/>
      <c r="AD163" s="5"/>
      <c r="AE163" s="9"/>
      <c r="AF163" s="5"/>
      <c r="AG163" s="29"/>
      <c r="AH163" s="29"/>
    </row>
    <row r="164" spans="1:34" s="7" customFormat="1" ht="20.100000000000001" customHeight="1" x14ac:dyDescent="0.25">
      <c r="A164" s="86">
        <f t="shared" si="56"/>
        <v>134</v>
      </c>
      <c r="B164" s="80" t="s">
        <v>369</v>
      </c>
      <c r="C164" s="267" t="s">
        <v>546</v>
      </c>
      <c r="D164" s="5" t="str">
        <f>VLOOKUP(C164,' TH ĐG Trình HĐ'!$E$9:$AE$336,18,0)</f>
        <v>A4</v>
      </c>
      <c r="E164" s="5">
        <f>VLOOKUP($C164,' TH ĐG Trình HĐ'!$E$9:$AE$336,19,0)</f>
        <v>7</v>
      </c>
      <c r="F164" s="9" t="str">
        <f t="shared" si="55"/>
        <v>Không hoàn thành</v>
      </c>
      <c r="G164" s="306"/>
      <c r="H164" s="17"/>
      <c r="I164" s="19" t="e">
        <f>VLOOKUP(H164,Sheet1!$B$2:$C$12,2,TRUE)</f>
        <v>#N/A</v>
      </c>
      <c r="J164" s="5"/>
      <c r="K164" s="19" t="e">
        <f>VLOOKUP(J164,Sheet1!$B$2:$C$12,2,TRUE)</f>
        <v>#N/A</v>
      </c>
      <c r="L164" s="5"/>
      <c r="M164" s="19" t="e">
        <f>VLOOKUP(L164,Sheet1!$B$2:$C$12,2,TRUE)</f>
        <v>#N/A</v>
      </c>
      <c r="N164" s="5"/>
      <c r="O164" s="19" t="e">
        <f>VLOOKUP(N164,Sheet1!$B$2:$C$12,2,TRUE)</f>
        <v>#N/A</v>
      </c>
      <c r="P164" s="5"/>
      <c r="Q164" s="19" t="e">
        <f>VLOOKUP(P164,Sheet1!$B$2:$C$12,2,TRUE)</f>
        <v>#N/A</v>
      </c>
      <c r="R164" s="5" t="e">
        <f t="shared" si="57"/>
        <v>#N/A</v>
      </c>
      <c r="S164" s="226">
        <f t="shared" si="46"/>
        <v>0</v>
      </c>
      <c r="T164" s="9" t="e">
        <f t="shared" si="47"/>
        <v>#N/A</v>
      </c>
      <c r="U164" s="5" t="e">
        <f t="shared" si="58"/>
        <v>#N/A</v>
      </c>
      <c r="V164" s="226">
        <f t="shared" si="59"/>
        <v>0</v>
      </c>
      <c r="W164" s="9" t="e">
        <f t="shared" si="52"/>
        <v>#N/A</v>
      </c>
      <c r="X164" s="227"/>
      <c r="Y164" s="9" t="e">
        <f t="shared" si="60"/>
        <v>#N/A</v>
      </c>
      <c r="Z164" s="9">
        <f t="shared" si="54"/>
        <v>0</v>
      </c>
      <c r="AA164" s="9" t="e">
        <f t="shared" si="61"/>
        <v>#N/A</v>
      </c>
      <c r="AB164" s="9" t="e">
        <f t="shared" si="62"/>
        <v>#N/A</v>
      </c>
      <c r="AC164" s="5"/>
      <c r="AD164" s="5"/>
      <c r="AE164" s="9"/>
      <c r="AF164" s="5"/>
      <c r="AG164" s="29"/>
      <c r="AH164" s="29"/>
    </row>
    <row r="165" spans="1:34" s="7" customFormat="1" ht="20.100000000000001" customHeight="1" x14ac:dyDescent="0.25">
      <c r="A165" s="86">
        <f>A164+1</f>
        <v>135</v>
      </c>
      <c r="B165" s="80" t="s">
        <v>353</v>
      </c>
      <c r="C165" s="267" t="s">
        <v>545</v>
      </c>
      <c r="D165" s="5" t="str">
        <f>VLOOKUP(C165,' TH ĐG Trình HĐ'!$E$9:$AE$336,18,0)</f>
        <v>A4</v>
      </c>
      <c r="E165" s="5">
        <f>VLOOKUP($C165,' TH ĐG Trình HĐ'!$E$9:$AE$336,19,0)</f>
        <v>7</v>
      </c>
      <c r="F165" s="9" t="str">
        <f t="shared" si="55"/>
        <v>Không hoàn thành</v>
      </c>
      <c r="G165" s="82"/>
      <c r="H165" s="17"/>
      <c r="I165" s="19" t="e">
        <f>VLOOKUP(H165,Sheet1!$B$2:$C$12,2,TRUE)</f>
        <v>#N/A</v>
      </c>
      <c r="J165" s="5"/>
      <c r="K165" s="19" t="e">
        <f>VLOOKUP(J165,Sheet1!$B$2:$C$12,2,TRUE)</f>
        <v>#N/A</v>
      </c>
      <c r="L165" s="5"/>
      <c r="M165" s="19" t="e">
        <f>VLOOKUP(L165,Sheet1!$B$2:$C$12,2,TRUE)</f>
        <v>#N/A</v>
      </c>
      <c r="N165" s="5"/>
      <c r="O165" s="19" t="e">
        <f>VLOOKUP(N165,Sheet1!$B$2:$C$12,2,TRUE)</f>
        <v>#N/A</v>
      </c>
      <c r="P165" s="5"/>
      <c r="Q165" s="19" t="e">
        <f>VLOOKUP(P165,Sheet1!$B$2:$C$12,2,TRUE)</f>
        <v>#N/A</v>
      </c>
      <c r="R165" s="5" t="e">
        <f t="shared" si="57"/>
        <v>#N/A</v>
      </c>
      <c r="S165" s="226">
        <f t="shared" si="46"/>
        <v>0</v>
      </c>
      <c r="T165" s="9" t="e">
        <f t="shared" si="47"/>
        <v>#N/A</v>
      </c>
      <c r="U165" s="5" t="e">
        <f t="shared" si="58"/>
        <v>#N/A</v>
      </c>
      <c r="V165" s="226">
        <f t="shared" si="59"/>
        <v>0</v>
      </c>
      <c r="W165" s="9" t="e">
        <f t="shared" si="52"/>
        <v>#N/A</v>
      </c>
      <c r="X165" s="227"/>
      <c r="Y165" s="9" t="e">
        <f t="shared" si="60"/>
        <v>#N/A</v>
      </c>
      <c r="Z165" s="9">
        <f t="shared" si="54"/>
        <v>0</v>
      </c>
      <c r="AA165" s="9" t="e">
        <f t="shared" si="61"/>
        <v>#N/A</v>
      </c>
      <c r="AB165" s="9" t="e">
        <f t="shared" si="62"/>
        <v>#N/A</v>
      </c>
      <c r="AC165" s="5"/>
      <c r="AD165" s="5"/>
      <c r="AE165" s="9"/>
      <c r="AF165" s="5"/>
      <c r="AG165" s="29"/>
      <c r="AH165" s="29"/>
    </row>
    <row r="166" spans="1:34" s="7" customFormat="1" ht="20.100000000000001" customHeight="1" x14ac:dyDescent="0.25">
      <c r="A166" s="86">
        <f t="shared" si="56"/>
        <v>136</v>
      </c>
      <c r="B166" s="80" t="s">
        <v>92</v>
      </c>
      <c r="C166" s="259" t="s">
        <v>518</v>
      </c>
      <c r="D166" s="5" t="str">
        <f>VLOOKUP(C166,' TH ĐG Trình HĐ'!$E$9:$AE$336,18,0)</f>
        <v>A4</v>
      </c>
      <c r="E166" s="5">
        <f>VLOOKUP($C166,' TH ĐG Trình HĐ'!$E$9:$AE$336,19,0)</f>
        <v>7</v>
      </c>
      <c r="F166" s="9" t="str">
        <f t="shared" si="55"/>
        <v>Không hoàn thành</v>
      </c>
      <c r="G166" s="82"/>
      <c r="H166" s="17"/>
      <c r="I166" s="19" t="e">
        <f>VLOOKUP(H166,Sheet1!$B$2:$C$12,2,TRUE)</f>
        <v>#N/A</v>
      </c>
      <c r="J166" s="5"/>
      <c r="K166" s="19" t="e">
        <f>VLOOKUP(J166,Sheet1!$B$2:$C$12,2,TRUE)</f>
        <v>#N/A</v>
      </c>
      <c r="L166" s="5"/>
      <c r="M166" s="19" t="e">
        <f>VLOOKUP(L166,Sheet1!$B$2:$C$12,2,TRUE)</f>
        <v>#N/A</v>
      </c>
      <c r="N166" s="5"/>
      <c r="O166" s="19" t="e">
        <f>VLOOKUP(N166,Sheet1!$B$2:$C$12,2,TRUE)</f>
        <v>#N/A</v>
      </c>
      <c r="P166" s="5"/>
      <c r="Q166" s="19" t="e">
        <f>VLOOKUP(P166,Sheet1!$B$2:$C$12,2,TRUE)</f>
        <v>#N/A</v>
      </c>
      <c r="R166" s="5" t="e">
        <f t="shared" si="57"/>
        <v>#N/A</v>
      </c>
      <c r="S166" s="226">
        <f t="shared" si="46"/>
        <v>0</v>
      </c>
      <c r="T166" s="9" t="e">
        <f t="shared" si="47"/>
        <v>#N/A</v>
      </c>
      <c r="U166" s="5" t="e">
        <f t="shared" si="58"/>
        <v>#N/A</v>
      </c>
      <c r="V166" s="226">
        <f t="shared" si="59"/>
        <v>0</v>
      </c>
      <c r="W166" s="9" t="e">
        <f t="shared" si="52"/>
        <v>#N/A</v>
      </c>
      <c r="X166" s="227"/>
      <c r="Y166" s="9" t="e">
        <f t="shared" si="60"/>
        <v>#N/A</v>
      </c>
      <c r="Z166" s="9">
        <f t="shared" si="54"/>
        <v>0</v>
      </c>
      <c r="AA166" s="9" t="e">
        <f t="shared" si="61"/>
        <v>#N/A</v>
      </c>
      <c r="AB166" s="9" t="e">
        <f t="shared" si="62"/>
        <v>#N/A</v>
      </c>
      <c r="AC166" s="12"/>
      <c r="AD166" s="5"/>
      <c r="AE166" s="9"/>
      <c r="AF166" s="5"/>
      <c r="AG166" s="29"/>
      <c r="AH166" s="29"/>
    </row>
    <row r="167" spans="1:34" s="7" customFormat="1" ht="20.100000000000001" customHeight="1" x14ac:dyDescent="0.25">
      <c r="A167" s="86">
        <f t="shared" si="56"/>
        <v>137</v>
      </c>
      <c r="B167" s="80" t="s">
        <v>93</v>
      </c>
      <c r="C167" s="267" t="s">
        <v>519</v>
      </c>
      <c r="D167" s="5" t="str">
        <f>VLOOKUP(C167,' TH ĐG Trình HĐ'!$E$9:$AE$336,18,0)</f>
        <v>A4</v>
      </c>
      <c r="E167" s="5">
        <f>VLOOKUP($C167,' TH ĐG Trình HĐ'!$E$9:$AE$336,19,0)</f>
        <v>7</v>
      </c>
      <c r="F167" s="9" t="str">
        <f t="shared" si="55"/>
        <v>Không hoàn thành</v>
      </c>
      <c r="G167" s="82"/>
      <c r="H167" s="17"/>
      <c r="I167" s="19" t="e">
        <f>VLOOKUP(H167,Sheet1!$B$2:$C$12,2,TRUE)</f>
        <v>#N/A</v>
      </c>
      <c r="J167" s="5"/>
      <c r="K167" s="19" t="e">
        <f>VLOOKUP(J167,Sheet1!$B$2:$C$12,2,TRUE)</f>
        <v>#N/A</v>
      </c>
      <c r="L167" s="5"/>
      <c r="M167" s="19" t="e">
        <f>VLOOKUP(L167,Sheet1!$B$2:$C$12,2,TRUE)</f>
        <v>#N/A</v>
      </c>
      <c r="N167" s="5"/>
      <c r="O167" s="19" t="e">
        <f>VLOOKUP(N167,Sheet1!$B$2:$C$12,2,TRUE)</f>
        <v>#N/A</v>
      </c>
      <c r="P167" s="5"/>
      <c r="Q167" s="19" t="e">
        <f>VLOOKUP(P167,Sheet1!$B$2:$C$12,2,TRUE)</f>
        <v>#N/A</v>
      </c>
      <c r="R167" s="5" t="e">
        <f t="shared" si="57"/>
        <v>#N/A</v>
      </c>
      <c r="S167" s="226">
        <f t="shared" si="46"/>
        <v>0</v>
      </c>
      <c r="T167" s="9" t="e">
        <f t="shared" si="47"/>
        <v>#N/A</v>
      </c>
      <c r="U167" s="5" t="e">
        <f t="shared" si="58"/>
        <v>#N/A</v>
      </c>
      <c r="V167" s="226">
        <f t="shared" si="59"/>
        <v>0</v>
      </c>
      <c r="W167" s="9" t="e">
        <f t="shared" si="52"/>
        <v>#N/A</v>
      </c>
      <c r="X167" s="227"/>
      <c r="Y167" s="9" t="e">
        <f t="shared" si="60"/>
        <v>#N/A</v>
      </c>
      <c r="Z167" s="9">
        <f t="shared" si="54"/>
        <v>0</v>
      </c>
      <c r="AA167" s="9" t="e">
        <f t="shared" si="61"/>
        <v>#N/A</v>
      </c>
      <c r="AB167" s="9" t="e">
        <f t="shared" si="62"/>
        <v>#N/A</v>
      </c>
      <c r="AC167" s="5"/>
      <c r="AD167" s="5"/>
      <c r="AE167" s="9"/>
      <c r="AF167" s="5"/>
      <c r="AG167" s="29"/>
      <c r="AH167" s="29"/>
    </row>
    <row r="168" spans="1:34" s="7" customFormat="1" ht="21" customHeight="1" x14ac:dyDescent="0.25">
      <c r="A168" s="86">
        <f t="shared" si="56"/>
        <v>138</v>
      </c>
      <c r="B168" s="80" t="s">
        <v>94</v>
      </c>
      <c r="C168" s="267" t="s">
        <v>520</v>
      </c>
      <c r="D168" s="5" t="str">
        <f>VLOOKUP(C168,' TH ĐG Trình HĐ'!$E$9:$AE$336,18,0)</f>
        <v>A4</v>
      </c>
      <c r="E168" s="5">
        <f>VLOOKUP($C168,' TH ĐG Trình HĐ'!$E$9:$AE$336,19,0)</f>
        <v>7</v>
      </c>
      <c r="F168" s="9" t="str">
        <f t="shared" si="55"/>
        <v>Không hoàn thành</v>
      </c>
      <c r="G168" s="446" t="s">
        <v>1077</v>
      </c>
      <c r="H168" s="17"/>
      <c r="I168" s="19" t="e">
        <f>VLOOKUP(H168,Sheet1!$B$2:$C$12,2,TRUE)</f>
        <v>#N/A</v>
      </c>
      <c r="J168" s="5"/>
      <c r="K168" s="19" t="e">
        <f>VLOOKUP(J168,Sheet1!$B$2:$C$12,2,TRUE)</f>
        <v>#N/A</v>
      </c>
      <c r="L168" s="5"/>
      <c r="M168" s="19" t="e">
        <f>VLOOKUP(L168,Sheet1!$B$2:$C$12,2,TRUE)</f>
        <v>#N/A</v>
      </c>
      <c r="N168" s="5"/>
      <c r="O168" s="19" t="e">
        <f>VLOOKUP(N168,Sheet1!$B$2:$C$12,2,TRUE)</f>
        <v>#N/A</v>
      </c>
      <c r="P168" s="5"/>
      <c r="Q168" s="19" t="e">
        <f>VLOOKUP(P168,Sheet1!$B$2:$C$12,2,TRUE)</f>
        <v>#N/A</v>
      </c>
      <c r="R168" s="5" t="e">
        <f t="shared" si="57"/>
        <v>#N/A</v>
      </c>
      <c r="S168" s="226">
        <f t="shared" si="46"/>
        <v>0</v>
      </c>
      <c r="T168" s="9" t="e">
        <f t="shared" si="47"/>
        <v>#N/A</v>
      </c>
      <c r="U168" s="5" t="e">
        <f t="shared" si="58"/>
        <v>#N/A</v>
      </c>
      <c r="V168" s="226">
        <f t="shared" si="59"/>
        <v>0</v>
      </c>
      <c r="W168" s="9" t="e">
        <f t="shared" si="52"/>
        <v>#N/A</v>
      </c>
      <c r="X168" s="227"/>
      <c r="Y168" s="9" t="e">
        <f t="shared" si="60"/>
        <v>#N/A</v>
      </c>
      <c r="Z168" s="9">
        <f t="shared" si="54"/>
        <v>0</v>
      </c>
      <c r="AA168" s="9" t="e">
        <f t="shared" si="61"/>
        <v>#N/A</v>
      </c>
      <c r="AB168" s="9" t="e">
        <f t="shared" si="62"/>
        <v>#N/A</v>
      </c>
      <c r="AC168" s="5"/>
      <c r="AD168" s="5"/>
      <c r="AE168" s="9"/>
      <c r="AF168" s="5"/>
      <c r="AG168" s="29"/>
      <c r="AH168" s="29"/>
    </row>
    <row r="169" spans="1:34" s="7" customFormat="1" ht="20.100000000000001" customHeight="1" x14ac:dyDescent="0.25">
      <c r="A169" s="86">
        <f t="shared" si="56"/>
        <v>139</v>
      </c>
      <c r="B169" s="80" t="s">
        <v>96</v>
      </c>
      <c r="C169" s="267" t="s">
        <v>521</v>
      </c>
      <c r="D169" s="5" t="str">
        <f>VLOOKUP(C169,' TH ĐG Trình HĐ'!$E$9:$AE$336,18,0)</f>
        <v>A4</v>
      </c>
      <c r="E169" s="5">
        <f>VLOOKUP($C169,' TH ĐG Trình HĐ'!$E$9:$AE$336,19,0)</f>
        <v>7</v>
      </c>
      <c r="F169" s="9" t="str">
        <f t="shared" si="55"/>
        <v>Không hoàn thành</v>
      </c>
      <c r="G169" s="82"/>
      <c r="H169" s="17"/>
      <c r="I169" s="19" t="e">
        <f>VLOOKUP(H169,Sheet1!$B$2:$C$12,2,TRUE)</f>
        <v>#N/A</v>
      </c>
      <c r="J169" s="5"/>
      <c r="K169" s="19" t="e">
        <f>VLOOKUP(J169,Sheet1!$B$2:$C$12,2,TRUE)</f>
        <v>#N/A</v>
      </c>
      <c r="L169" s="5"/>
      <c r="M169" s="19" t="e">
        <f>VLOOKUP(L169,Sheet1!$B$2:$C$12,2,TRUE)</f>
        <v>#N/A</v>
      </c>
      <c r="N169" s="5"/>
      <c r="O169" s="19" t="e">
        <f>VLOOKUP(N169,Sheet1!$B$2:$C$12,2,TRUE)</f>
        <v>#N/A</v>
      </c>
      <c r="P169" s="5"/>
      <c r="Q169" s="19" t="e">
        <f>VLOOKUP(P169,Sheet1!$B$2:$C$12,2,TRUE)</f>
        <v>#N/A</v>
      </c>
      <c r="R169" s="5" t="e">
        <f t="shared" si="57"/>
        <v>#N/A</v>
      </c>
      <c r="S169" s="226">
        <f t="shared" si="46"/>
        <v>0</v>
      </c>
      <c r="T169" s="9" t="e">
        <f t="shared" si="47"/>
        <v>#N/A</v>
      </c>
      <c r="U169" s="5" t="e">
        <f t="shared" si="58"/>
        <v>#N/A</v>
      </c>
      <c r="V169" s="226">
        <f t="shared" si="59"/>
        <v>0</v>
      </c>
      <c r="W169" s="9" t="e">
        <f t="shared" si="52"/>
        <v>#N/A</v>
      </c>
      <c r="X169" s="227"/>
      <c r="Y169" s="9" t="e">
        <f t="shared" si="60"/>
        <v>#N/A</v>
      </c>
      <c r="Z169" s="9">
        <f t="shared" si="54"/>
        <v>0</v>
      </c>
      <c r="AA169" s="9" t="e">
        <f t="shared" si="61"/>
        <v>#N/A</v>
      </c>
      <c r="AB169" s="9" t="e">
        <f t="shared" si="62"/>
        <v>#N/A</v>
      </c>
      <c r="AC169" s="5"/>
      <c r="AD169" s="5"/>
      <c r="AE169" s="9"/>
      <c r="AF169" s="5"/>
      <c r="AG169" s="29"/>
      <c r="AH169" s="29"/>
    </row>
    <row r="170" spans="1:34" s="7" customFormat="1" ht="20.100000000000001" customHeight="1" x14ac:dyDescent="0.25">
      <c r="A170" s="86">
        <f t="shared" si="56"/>
        <v>140</v>
      </c>
      <c r="B170" s="80" t="s">
        <v>97</v>
      </c>
      <c r="C170" s="267" t="s">
        <v>522</v>
      </c>
      <c r="D170" s="5" t="str">
        <f>VLOOKUP(C170,' TH ĐG Trình HĐ'!$E$9:$AE$336,18,0)</f>
        <v>A4</v>
      </c>
      <c r="E170" s="5">
        <f>VLOOKUP($C170,' TH ĐG Trình HĐ'!$E$9:$AE$336,19,0)</f>
        <v>7</v>
      </c>
      <c r="F170" s="9" t="str">
        <f t="shared" si="55"/>
        <v>Không hoàn thành</v>
      </c>
      <c r="G170" s="82"/>
      <c r="H170" s="17"/>
      <c r="I170" s="19" t="e">
        <f>VLOOKUP(H170,Sheet1!$B$2:$C$12,2,TRUE)</f>
        <v>#N/A</v>
      </c>
      <c r="J170" s="5"/>
      <c r="K170" s="19" t="e">
        <f>VLOOKUP(J170,Sheet1!$B$2:$C$12,2,TRUE)</f>
        <v>#N/A</v>
      </c>
      <c r="L170" s="5"/>
      <c r="M170" s="19">
        <v>7</v>
      </c>
      <c r="N170" s="5"/>
      <c r="O170" s="19">
        <v>7</v>
      </c>
      <c r="P170" s="5"/>
      <c r="Q170" s="19">
        <v>7</v>
      </c>
      <c r="R170" s="5" t="e">
        <f t="shared" si="57"/>
        <v>#N/A</v>
      </c>
      <c r="S170" s="226">
        <f t="shared" si="46"/>
        <v>0</v>
      </c>
      <c r="T170" s="9" t="e">
        <f t="shared" si="47"/>
        <v>#N/A</v>
      </c>
      <c r="U170" s="5" t="e">
        <f t="shared" si="58"/>
        <v>#N/A</v>
      </c>
      <c r="V170" s="226">
        <f t="shared" si="59"/>
        <v>0</v>
      </c>
      <c r="W170" s="9" t="e">
        <f t="shared" si="52"/>
        <v>#N/A</v>
      </c>
      <c r="X170" s="227"/>
      <c r="Y170" s="9" t="e">
        <f t="shared" si="60"/>
        <v>#N/A</v>
      </c>
      <c r="Z170" s="9">
        <f t="shared" si="54"/>
        <v>0</v>
      </c>
      <c r="AA170" s="9" t="e">
        <f t="shared" si="61"/>
        <v>#N/A</v>
      </c>
      <c r="AB170" s="9" t="s">
        <v>801</v>
      </c>
      <c r="AC170" s="5"/>
      <c r="AD170" s="5"/>
      <c r="AE170" s="9"/>
      <c r="AF170" s="5"/>
      <c r="AG170" s="29"/>
      <c r="AH170" s="29"/>
    </row>
    <row r="171" spans="1:34" s="7" customFormat="1" ht="20.100000000000001" customHeight="1" x14ac:dyDescent="0.25">
      <c r="A171" s="86">
        <f t="shared" si="56"/>
        <v>141</v>
      </c>
      <c r="B171" s="80" t="s">
        <v>108</v>
      </c>
      <c r="C171" s="267" t="s">
        <v>530</v>
      </c>
      <c r="D171" s="5" t="str">
        <f>VLOOKUP(C171,' TH ĐG Trình HĐ'!$E$9:$AE$336,18,0)</f>
        <v>A3</v>
      </c>
      <c r="E171" s="5">
        <f>VLOOKUP($C171,' TH ĐG Trình HĐ'!$E$9:$AE$336,19,0)</f>
        <v>8</v>
      </c>
      <c r="F171" s="9" t="str">
        <f t="shared" si="55"/>
        <v>Không hoàn thành</v>
      </c>
      <c r="G171" s="82"/>
      <c r="H171" s="17"/>
      <c r="I171" s="19" t="e">
        <f>VLOOKUP(H171,Sheet1!$B$2:$C$12,2,TRUE)</f>
        <v>#N/A</v>
      </c>
      <c r="J171" s="5"/>
      <c r="K171" s="19" t="e">
        <f>VLOOKUP(J171,Sheet1!$B$2:$C$12,2,TRUE)</f>
        <v>#N/A</v>
      </c>
      <c r="L171" s="5"/>
      <c r="M171" s="19" t="e">
        <f>VLOOKUP(L171,Sheet1!$B$2:$C$12,2,TRUE)</f>
        <v>#N/A</v>
      </c>
      <c r="N171" s="5"/>
      <c r="O171" s="19" t="e">
        <f>VLOOKUP(N171,Sheet1!$B$2:$C$12,2,TRUE)</f>
        <v>#N/A</v>
      </c>
      <c r="P171" s="5"/>
      <c r="Q171" s="19" t="e">
        <f>VLOOKUP(P171,Sheet1!$B$2:$C$12,2,TRUE)</f>
        <v>#N/A</v>
      </c>
      <c r="R171" s="5" t="e">
        <f t="shared" si="57"/>
        <v>#N/A</v>
      </c>
      <c r="S171" s="226">
        <f t="shared" si="46"/>
        <v>0</v>
      </c>
      <c r="T171" s="9" t="e">
        <f t="shared" si="47"/>
        <v>#N/A</v>
      </c>
      <c r="U171" s="5" t="e">
        <f t="shared" si="58"/>
        <v>#N/A</v>
      </c>
      <c r="V171" s="226">
        <f t="shared" si="59"/>
        <v>0</v>
      </c>
      <c r="W171" s="9" t="e">
        <f t="shared" si="52"/>
        <v>#N/A</v>
      </c>
      <c r="X171" s="227"/>
      <c r="Y171" s="9" t="e">
        <f t="shared" si="60"/>
        <v>#N/A</v>
      </c>
      <c r="Z171" s="9">
        <f t="shared" si="54"/>
        <v>0</v>
      </c>
      <c r="AA171" s="9" t="e">
        <f t="shared" si="61"/>
        <v>#N/A</v>
      </c>
      <c r="AB171" s="9" t="e">
        <f t="shared" ref="AB171:AB194" si="63">IF($Z171=1,"Không đạt LĐTT",IF(OR($AA171= "Xuất sắc", $AA171="Tốt"),"Đạt LĐTT","Không đạt LĐTT"))</f>
        <v>#N/A</v>
      </c>
      <c r="AC171" s="5"/>
      <c r="AD171" s="5"/>
      <c r="AE171" s="9"/>
      <c r="AF171" s="5"/>
      <c r="AG171" s="29"/>
      <c r="AH171" s="29"/>
    </row>
    <row r="172" spans="1:34" s="7" customFormat="1" ht="20.100000000000001" customHeight="1" x14ac:dyDescent="0.25">
      <c r="A172" s="86">
        <f t="shared" si="56"/>
        <v>142</v>
      </c>
      <c r="B172" s="80" t="s">
        <v>107</v>
      </c>
      <c r="C172" s="267" t="s">
        <v>719</v>
      </c>
      <c r="D172" s="5" t="str">
        <f>VLOOKUP(C172,' TH ĐG Trình HĐ'!$E$9:$AE$336,18,0)</f>
        <v>A3</v>
      </c>
      <c r="E172" s="5">
        <f>VLOOKUP($C172,' TH ĐG Trình HĐ'!$E$9:$AE$336,19,0)</f>
        <v>8</v>
      </c>
      <c r="F172" s="9" t="str">
        <f t="shared" si="55"/>
        <v>Không hoàn thành</v>
      </c>
      <c r="G172" s="10"/>
      <c r="H172" s="17"/>
      <c r="I172" s="19" t="e">
        <f>VLOOKUP(H172,Sheet1!$B$2:$C$12,2,TRUE)</f>
        <v>#N/A</v>
      </c>
      <c r="J172" s="5"/>
      <c r="K172" s="19" t="e">
        <f>VLOOKUP(J172,Sheet1!$B$2:$C$12,2,TRUE)</f>
        <v>#N/A</v>
      </c>
      <c r="L172" s="5"/>
      <c r="M172" s="19" t="e">
        <f>VLOOKUP(L172,Sheet1!$B$2:$C$12,2,TRUE)</f>
        <v>#N/A</v>
      </c>
      <c r="N172" s="5"/>
      <c r="O172" s="19" t="e">
        <f>VLOOKUP(N172,Sheet1!$B$2:$C$12,2,TRUE)</f>
        <v>#N/A</v>
      </c>
      <c r="P172" s="5"/>
      <c r="Q172" s="19" t="e">
        <f>VLOOKUP(P172,Sheet1!$B$2:$C$12,2,TRUE)</f>
        <v>#N/A</v>
      </c>
      <c r="R172" s="5" t="e">
        <f t="shared" si="57"/>
        <v>#N/A</v>
      </c>
      <c r="S172" s="226">
        <f t="shared" si="46"/>
        <v>0</v>
      </c>
      <c r="T172" s="9" t="e">
        <f t="shared" si="47"/>
        <v>#N/A</v>
      </c>
      <c r="U172" s="5" t="e">
        <f t="shared" si="58"/>
        <v>#N/A</v>
      </c>
      <c r="V172" s="226">
        <f t="shared" si="59"/>
        <v>0</v>
      </c>
      <c r="W172" s="9" t="e">
        <f t="shared" si="52"/>
        <v>#N/A</v>
      </c>
      <c r="X172" s="227"/>
      <c r="Y172" s="9" t="e">
        <f t="shared" si="60"/>
        <v>#N/A</v>
      </c>
      <c r="Z172" s="9">
        <f t="shared" si="54"/>
        <v>0</v>
      </c>
      <c r="AA172" s="9" t="e">
        <f t="shared" si="61"/>
        <v>#N/A</v>
      </c>
      <c r="AB172" s="9" t="e">
        <f t="shared" si="63"/>
        <v>#N/A</v>
      </c>
      <c r="AC172" s="12"/>
      <c r="AD172" s="5"/>
      <c r="AE172" s="9"/>
      <c r="AF172" s="5"/>
      <c r="AG172" s="25"/>
      <c r="AH172" s="25"/>
    </row>
    <row r="173" spans="1:34" s="7" customFormat="1" ht="20.100000000000001" customHeight="1" x14ac:dyDescent="0.25">
      <c r="A173" s="86">
        <f t="shared" si="56"/>
        <v>143</v>
      </c>
      <c r="B173" s="80" t="s">
        <v>109</v>
      </c>
      <c r="C173" s="259" t="s">
        <v>531</v>
      </c>
      <c r="D173" s="5" t="str">
        <f>VLOOKUP(C173,' TH ĐG Trình HĐ'!$E$9:$AE$336,18,0)</f>
        <v>A4</v>
      </c>
      <c r="E173" s="5">
        <f>VLOOKUP($C173,' TH ĐG Trình HĐ'!$E$9:$AE$336,19,0)</f>
        <v>7</v>
      </c>
      <c r="F173" s="9" t="str">
        <f t="shared" si="55"/>
        <v>Không hoàn thành</v>
      </c>
      <c r="G173" s="10"/>
      <c r="H173" s="17"/>
      <c r="I173" s="19" t="e">
        <f>VLOOKUP(H173,Sheet1!$B$2:$C$12,2,TRUE)</f>
        <v>#N/A</v>
      </c>
      <c r="J173" s="5"/>
      <c r="K173" s="19" t="e">
        <f>VLOOKUP(J173,Sheet1!$B$2:$C$12,2,TRUE)</f>
        <v>#N/A</v>
      </c>
      <c r="L173" s="5"/>
      <c r="M173" s="19" t="e">
        <f>VLOOKUP(L173,Sheet1!$B$2:$C$12,2,TRUE)</f>
        <v>#N/A</v>
      </c>
      <c r="N173" s="5"/>
      <c r="O173" s="19" t="e">
        <f>VLOOKUP(N173,Sheet1!$B$2:$C$12,2,TRUE)</f>
        <v>#N/A</v>
      </c>
      <c r="P173" s="5"/>
      <c r="Q173" s="19" t="e">
        <f>VLOOKUP(P173,Sheet1!$B$2:$C$12,2,TRUE)</f>
        <v>#N/A</v>
      </c>
      <c r="R173" s="5" t="e">
        <f t="shared" si="57"/>
        <v>#N/A</v>
      </c>
      <c r="S173" s="226">
        <f t="shared" si="46"/>
        <v>0</v>
      </c>
      <c r="T173" s="9" t="e">
        <f t="shared" si="47"/>
        <v>#N/A</v>
      </c>
      <c r="U173" s="5" t="e">
        <f t="shared" si="58"/>
        <v>#N/A</v>
      </c>
      <c r="V173" s="226">
        <f t="shared" si="59"/>
        <v>0</v>
      </c>
      <c r="W173" s="9" t="e">
        <f t="shared" si="52"/>
        <v>#N/A</v>
      </c>
      <c r="X173" s="227"/>
      <c r="Y173" s="9" t="e">
        <f t="shared" si="60"/>
        <v>#N/A</v>
      </c>
      <c r="Z173" s="9">
        <f t="shared" si="54"/>
        <v>0</v>
      </c>
      <c r="AA173" s="9" t="e">
        <f t="shared" si="61"/>
        <v>#N/A</v>
      </c>
      <c r="AB173" s="9" t="e">
        <f t="shared" si="63"/>
        <v>#N/A</v>
      </c>
      <c r="AC173" s="5"/>
      <c r="AD173" s="5"/>
      <c r="AE173" s="9"/>
      <c r="AF173" s="5"/>
      <c r="AG173" s="25"/>
      <c r="AH173" s="25"/>
    </row>
    <row r="174" spans="1:34" s="7" customFormat="1" ht="20.100000000000001" customHeight="1" x14ac:dyDescent="0.25">
      <c r="A174" s="86">
        <f t="shared" si="56"/>
        <v>144</v>
      </c>
      <c r="B174" s="80" t="s">
        <v>106</v>
      </c>
      <c r="C174" s="117" t="s">
        <v>517</v>
      </c>
      <c r="D174" s="5" t="str">
        <f>VLOOKUP(C174,' TH ĐG Trình HĐ'!$E$9:$AE$336,18,0)</f>
        <v>A3</v>
      </c>
      <c r="E174" s="5">
        <f>VLOOKUP($C174,' TH ĐG Trình HĐ'!$E$9:$AE$336,19,0)</f>
        <v>8</v>
      </c>
      <c r="F174" s="9" t="str">
        <f t="shared" si="55"/>
        <v>Không hoàn thành</v>
      </c>
      <c r="G174" s="10"/>
      <c r="H174" s="17"/>
      <c r="I174" s="19" t="e">
        <f>VLOOKUP(H174,Sheet1!$B$2:$C$12,2,TRUE)</f>
        <v>#N/A</v>
      </c>
      <c r="J174" s="5"/>
      <c r="K174" s="19" t="e">
        <f>VLOOKUP(J174,Sheet1!$B$2:$C$12,2,TRUE)</f>
        <v>#N/A</v>
      </c>
      <c r="L174" s="5"/>
      <c r="M174" s="19" t="e">
        <f>VLOOKUP(L174,Sheet1!$B$2:$C$12,2,TRUE)</f>
        <v>#N/A</v>
      </c>
      <c r="N174" s="5"/>
      <c r="O174" s="19" t="e">
        <f>VLOOKUP(N174,Sheet1!$B$2:$C$12,2,TRUE)</f>
        <v>#N/A</v>
      </c>
      <c r="P174" s="5"/>
      <c r="Q174" s="19" t="e">
        <f>VLOOKUP(P174,Sheet1!$B$2:$C$12,2,TRUE)</f>
        <v>#N/A</v>
      </c>
      <c r="R174" s="5" t="e">
        <f t="shared" si="57"/>
        <v>#N/A</v>
      </c>
      <c r="S174" s="226">
        <f t="shared" si="46"/>
        <v>0</v>
      </c>
      <c r="T174" s="9" t="e">
        <f t="shared" si="47"/>
        <v>#N/A</v>
      </c>
      <c r="U174" s="5" t="e">
        <f t="shared" si="58"/>
        <v>#N/A</v>
      </c>
      <c r="V174" s="226">
        <f t="shared" si="59"/>
        <v>0</v>
      </c>
      <c r="W174" s="9" t="e">
        <f t="shared" si="52"/>
        <v>#N/A</v>
      </c>
      <c r="X174" s="227"/>
      <c r="Y174" s="9" t="e">
        <f t="shared" si="60"/>
        <v>#N/A</v>
      </c>
      <c r="Z174" s="9">
        <f t="shared" si="54"/>
        <v>0</v>
      </c>
      <c r="AA174" s="9" t="e">
        <f t="shared" si="61"/>
        <v>#N/A</v>
      </c>
      <c r="AB174" s="9" t="e">
        <f t="shared" si="63"/>
        <v>#N/A</v>
      </c>
      <c r="AC174" s="5"/>
      <c r="AD174" s="5"/>
      <c r="AE174" s="9"/>
      <c r="AF174" s="5"/>
      <c r="AG174" s="25"/>
      <c r="AH174" s="25"/>
    </row>
    <row r="175" spans="1:34" s="7" customFormat="1" ht="20.100000000000001" customHeight="1" x14ac:dyDescent="0.25">
      <c r="A175" s="86">
        <f t="shared" si="56"/>
        <v>145</v>
      </c>
      <c r="B175" s="80" t="s">
        <v>8</v>
      </c>
      <c r="C175" s="267" t="s">
        <v>542</v>
      </c>
      <c r="D175" s="5" t="str">
        <f>VLOOKUP(C175,' TH ĐG Trình HĐ'!$E$9:$AE$336,18,0)</f>
        <v>A3</v>
      </c>
      <c r="E175" s="5">
        <f>VLOOKUP($C175,' TH ĐG Trình HĐ'!$E$9:$AE$336,19,0)</f>
        <v>8</v>
      </c>
      <c r="F175" s="9" t="str">
        <f t="shared" si="55"/>
        <v>Không hoàn thành</v>
      </c>
      <c r="G175" s="10"/>
      <c r="H175" s="17"/>
      <c r="I175" s="19" t="e">
        <f>VLOOKUP(H175,Sheet1!$B$2:$C$12,2,TRUE)</f>
        <v>#N/A</v>
      </c>
      <c r="J175" s="5"/>
      <c r="K175" s="19" t="e">
        <f>VLOOKUP(J175,Sheet1!$B$2:$C$12,2,TRUE)</f>
        <v>#N/A</v>
      </c>
      <c r="L175" s="5"/>
      <c r="M175" s="19" t="e">
        <f>VLOOKUP(L175,Sheet1!$B$2:$C$12,2,TRUE)</f>
        <v>#N/A</v>
      </c>
      <c r="N175" s="5"/>
      <c r="O175" s="19" t="e">
        <f>VLOOKUP(N175,Sheet1!$B$2:$C$12,2,TRUE)</f>
        <v>#N/A</v>
      </c>
      <c r="P175" s="5"/>
      <c r="Q175" s="19" t="e">
        <f>VLOOKUP(P175,Sheet1!$B$2:$C$12,2,TRUE)</f>
        <v>#N/A</v>
      </c>
      <c r="R175" s="5" t="e">
        <f t="shared" si="57"/>
        <v>#N/A</v>
      </c>
      <c r="S175" s="226">
        <f t="shared" si="46"/>
        <v>0</v>
      </c>
      <c r="T175" s="9" t="e">
        <f t="shared" si="47"/>
        <v>#N/A</v>
      </c>
      <c r="U175" s="5" t="e">
        <f t="shared" si="58"/>
        <v>#N/A</v>
      </c>
      <c r="V175" s="226">
        <f t="shared" si="59"/>
        <v>0</v>
      </c>
      <c r="W175" s="9" t="e">
        <f t="shared" si="52"/>
        <v>#N/A</v>
      </c>
      <c r="X175" s="227"/>
      <c r="Y175" s="9" t="e">
        <f t="shared" si="60"/>
        <v>#N/A</v>
      </c>
      <c r="Z175" s="9">
        <f t="shared" si="54"/>
        <v>0</v>
      </c>
      <c r="AA175" s="9" t="e">
        <f t="shared" si="61"/>
        <v>#N/A</v>
      </c>
      <c r="AB175" s="9" t="e">
        <f t="shared" si="63"/>
        <v>#N/A</v>
      </c>
      <c r="AC175" s="5"/>
      <c r="AD175" s="5"/>
      <c r="AE175" s="9"/>
      <c r="AF175" s="5"/>
      <c r="AG175" s="25"/>
      <c r="AH175" s="25"/>
    </row>
    <row r="176" spans="1:34" s="7" customFormat="1" ht="49.5" customHeight="1" x14ac:dyDescent="0.25">
      <c r="A176" s="284">
        <f t="shared" si="56"/>
        <v>146</v>
      </c>
      <c r="B176" s="285" t="s">
        <v>1057</v>
      </c>
      <c r="C176" s="442" t="s">
        <v>1059</v>
      </c>
      <c r="D176" s="442" t="str">
        <f>VLOOKUP(C176,' TH ĐG Trình HĐ'!$E$9:$AE$336,18,0)</f>
        <v>A4</v>
      </c>
      <c r="E176" s="257"/>
      <c r="F176" s="341" t="s">
        <v>1000</v>
      </c>
      <c r="G176" s="447" t="s">
        <v>1063</v>
      </c>
      <c r="H176" s="19"/>
      <c r="I176" s="19"/>
      <c r="J176" s="5"/>
      <c r="K176" s="19"/>
      <c r="L176" s="5"/>
      <c r="M176" s="19"/>
      <c r="N176" s="5"/>
      <c r="O176" s="19"/>
      <c r="P176" s="5"/>
      <c r="Q176" s="19"/>
      <c r="R176" s="5"/>
      <c r="S176" s="226"/>
      <c r="T176" s="9"/>
      <c r="U176" s="5"/>
      <c r="V176" s="226"/>
      <c r="W176" s="9"/>
      <c r="X176" s="227"/>
      <c r="Y176" s="9"/>
      <c r="Z176" s="9"/>
      <c r="AA176" s="9"/>
      <c r="AB176" s="9"/>
      <c r="AC176" s="16"/>
      <c r="AD176" s="16"/>
      <c r="AE176" s="9"/>
      <c r="AF176" s="5"/>
      <c r="AG176" s="26"/>
      <c r="AH176" s="25"/>
    </row>
    <row r="177" spans="1:34" s="7" customFormat="1" ht="24" customHeight="1" x14ac:dyDescent="0.25">
      <c r="A177" s="279" t="s">
        <v>910</v>
      </c>
      <c r="B177" s="282" t="s">
        <v>911</v>
      </c>
      <c r="C177" s="144"/>
      <c r="D177" s="144"/>
      <c r="E177" s="280"/>
      <c r="F177" s="66">
        <f>COUNTA($F$179:$F$194)</f>
        <v>16</v>
      </c>
      <c r="G177" s="281" t="str">
        <f xml:space="preserve"> (COUNTIF($F$179:$F$194, "Hoàn thành xuất sắc nhiệm vụ") &amp; " Xuất sắc") &amp;" + "&amp; (COUNTIF($F$179:$F$194, "Hoàn thành tốt nhiệm vụ") &amp; " Tốt")</f>
        <v>0 Xuất sắc + 0 Tốt</v>
      </c>
      <c r="H177" s="224"/>
      <c r="I177" s="8"/>
      <c r="J177" s="224"/>
      <c r="K177" s="8"/>
      <c r="L177" s="224"/>
      <c r="M177" s="8"/>
      <c r="N177" s="224"/>
      <c r="O177" s="8"/>
      <c r="P177" s="224"/>
      <c r="Q177" s="8"/>
      <c r="R177" s="224"/>
      <c r="S177" s="277"/>
      <c r="T177" s="224"/>
      <c r="U177" s="224"/>
      <c r="V177" s="277"/>
      <c r="W177" s="224"/>
      <c r="X177" s="225"/>
      <c r="Y177" s="8"/>
      <c r="Z177" s="224"/>
      <c r="AA177" s="8"/>
      <c r="AB177" s="224"/>
      <c r="AC177" s="8"/>
      <c r="AD177" s="224"/>
      <c r="AE177" s="8"/>
      <c r="AF177" s="224"/>
      <c r="AG177" s="43"/>
      <c r="AH177" s="43"/>
    </row>
    <row r="178" spans="1:34" s="7" customFormat="1" ht="19.5" customHeight="1" x14ac:dyDescent="0.25">
      <c r="A178" s="261" t="s">
        <v>859</v>
      </c>
      <c r="B178" s="262" t="s">
        <v>860</v>
      </c>
      <c r="C178" s="261"/>
      <c r="D178" s="248"/>
      <c r="E178" s="278"/>
      <c r="F178" s="297"/>
      <c r="G178" s="283"/>
      <c r="H178" s="19"/>
      <c r="I178" s="19" t="e">
        <f>VLOOKUP(H178,Sheet1!$B$2:$C$12,2,TRUE)</f>
        <v>#N/A</v>
      </c>
      <c r="J178" s="5"/>
      <c r="K178" s="19" t="e">
        <f>VLOOKUP(J178,Sheet1!$B$2:$C$12,2,TRUE)</f>
        <v>#N/A</v>
      </c>
      <c r="L178" s="5"/>
      <c r="M178" s="19" t="e">
        <f>VLOOKUP(L178,Sheet1!$B$2:$C$12,2,TRUE)</f>
        <v>#N/A</v>
      </c>
      <c r="N178" s="5"/>
      <c r="O178" s="19" t="e">
        <f>VLOOKUP(N178,Sheet1!$B$2:$C$12,2,TRUE)</f>
        <v>#N/A</v>
      </c>
      <c r="P178" s="5"/>
      <c r="Q178" s="19" t="e">
        <f>VLOOKUP(P178,Sheet1!$B$2:$C$12,2,TRUE)</f>
        <v>#N/A</v>
      </c>
      <c r="R178" s="5" t="e">
        <f t="shared" si="57"/>
        <v>#N/A</v>
      </c>
      <c r="S178" s="226">
        <f t="shared" si="46"/>
        <v>0</v>
      </c>
      <c r="T178" s="9" t="e">
        <f t="shared" si="47"/>
        <v>#N/A</v>
      </c>
      <c r="U178" s="5" t="e">
        <f t="shared" si="58"/>
        <v>#N/A</v>
      </c>
      <c r="V178" s="226">
        <f t="shared" si="59"/>
        <v>0</v>
      </c>
      <c r="W178" s="9" t="e">
        <f t="shared" si="52"/>
        <v>#N/A</v>
      </c>
      <c r="X178" s="227"/>
      <c r="Y178" s="9" t="e">
        <f t="shared" si="60"/>
        <v>#N/A</v>
      </c>
      <c r="Z178" s="9">
        <f t="shared" ref="Z178:Z194" si="64">COUNTIF(D178:O178,"D")*1</f>
        <v>0</v>
      </c>
      <c r="AA178" s="9" t="e">
        <f t="shared" si="61"/>
        <v>#N/A</v>
      </c>
      <c r="AB178" s="9" t="e">
        <f t="shared" si="63"/>
        <v>#N/A</v>
      </c>
      <c r="AC178" s="5"/>
      <c r="AD178" s="5"/>
      <c r="AE178" s="9"/>
      <c r="AF178" s="5"/>
      <c r="AG178" s="25"/>
      <c r="AH178" s="25"/>
    </row>
    <row r="179" spans="1:34" s="7" customFormat="1" ht="20.100000000000001" customHeight="1" x14ac:dyDescent="0.25">
      <c r="A179" s="86">
        <f>A176+1</f>
        <v>147</v>
      </c>
      <c r="B179" s="271" t="s">
        <v>112</v>
      </c>
      <c r="C179" s="443" t="s">
        <v>548</v>
      </c>
      <c r="D179" s="5" t="str">
        <f>VLOOKUP(C179,' TH ĐG Trình HĐ'!$E$9:$AE$336,18,0)</f>
        <v>A4</v>
      </c>
      <c r="E179" s="5">
        <f>VLOOKUP($C179,' TH ĐG Trình HĐ'!$E$9:$AE$336,19,0)</f>
        <v>7</v>
      </c>
      <c r="F179" s="9" t="str">
        <f>IF(E179&gt;=3,"Không hoàn thành",IF(AND($D179&gt;=8,$D179&lt;=10,E179=0),"Hoàn thành xuất sắc nhiệm vụ",IF(AND($D179&gt;=8,$D179&lt;=10,E179=1),"Hoàn thành tốt nhiệm vụ",IF(AND($D179&gt;=8,$D179&lt;=10,E179=2),"Hoàn thành nhiệm vụ",IF(AND($D179&gt;6,$D179&lt;8,E179&lt;=1),"Hoàn thành tốt nhiệm vụ",IF(AND($D179&gt;6,$D179&lt;8,E179=2),"Hoàn thành nhiệm vụ",IF(AND($D179&gt;=5,$D179&lt;=6,E179&lt;=2),"Hoàn thành",IF(AND($D179&lt;5,E179&gt;3),"Không hoàn thành",""))))))))</f>
        <v>Không hoàn thành</v>
      </c>
      <c r="G179" s="10"/>
      <c r="H179" s="17"/>
      <c r="I179" s="19" t="e">
        <f>VLOOKUP(H179,Sheet1!$B$2:$C$12,2,TRUE)</f>
        <v>#N/A</v>
      </c>
      <c r="J179" s="5"/>
      <c r="K179" s="19" t="e">
        <f>VLOOKUP(J179,Sheet1!$B$2:$C$12,2,TRUE)</f>
        <v>#N/A</v>
      </c>
      <c r="L179" s="5"/>
      <c r="M179" s="19" t="e">
        <f>VLOOKUP(L179,Sheet1!$B$2:$C$12,2,TRUE)</f>
        <v>#N/A</v>
      </c>
      <c r="N179" s="5"/>
      <c r="O179" s="19" t="e">
        <f>VLOOKUP(N179,Sheet1!$B$2:$C$12,2,TRUE)</f>
        <v>#N/A</v>
      </c>
      <c r="P179" s="5"/>
      <c r="Q179" s="19" t="e">
        <f>VLOOKUP(P179,Sheet1!$B$2:$C$12,2,TRUE)</f>
        <v>#N/A</v>
      </c>
      <c r="R179" s="5" t="e">
        <f>ROUND(AVERAGE(I179,K179,M179,O179),2)</f>
        <v>#N/A</v>
      </c>
      <c r="S179" s="226">
        <f>COUNTIF(H179:P179,"C*")*1+COUNTIF(H179:P179,"D")*2+COUNTIF(H179:P179,"E")*3</f>
        <v>0</v>
      </c>
      <c r="T179" s="9" t="e">
        <f>IF(S179&gt;=3,"Không hoàn thành",IF(AND($R179&gt;=8,$R179&lt;=10,S179=0),"Xuất sắc",IF(AND($R179&gt;=8,$R179&lt;=10,S179=1),"Tốt",IF(AND($R179&gt;=8,$R179&lt;=10,S179=2),"Hoàn thành",IF(AND($R179&gt;6,$R179&lt;8,S179&lt;=1),"Tốt",IF(AND($R179&gt;6,$R179&lt;8,S179=2),"Hoàn thành",IF(AND($R179&gt;=5,$R179&lt;=6,S179&lt;=2),"Hoàn thành",IF(AND($R179&lt;5,S179&gt;3),"Không hoàn thành",""))))))))</f>
        <v>#N/A</v>
      </c>
      <c r="U179" s="5" t="e">
        <f>ROUND(AVERAGE(I179,K179,M179,O179,Q179),2)</f>
        <v>#N/A</v>
      </c>
      <c r="V179" s="226">
        <f>COUNTIF(H179:Q179,"C*")*1+COUNTIF(H179:Q179,"D")*2+COUNTIF(H179:Q179,"E")*3</f>
        <v>0</v>
      </c>
      <c r="W179" s="9" t="e">
        <f>IF(V179&gt;=3,"Không hoàn thành",IF(AND($U179&gt;=8,$U179&lt;=10,V179=0),"Xuất sắc",IF(AND($U179&gt;=8,$U179&lt;=10,V179=1),"Tốt",IF(AND($U179&gt;=8,$U179&lt;=10,V179=2),"Hoàn thành",IF(AND($U179&gt;6,$U179&lt;8,V179&lt;=1),"Tốt",IF(AND($U179&gt;6,$U179&lt;8,V179=2),"Hoàn thành",IF(AND($U179&gt;=5,$U179&lt;=6,V179&lt;=2),"Hoàn thành",IF(AND($U179&lt;5,V179&gt;3),"Không hoàn thành",""))))))))</f>
        <v>#N/A</v>
      </c>
      <c r="X179" s="227"/>
      <c r="Y179" s="9" t="e">
        <f>ROUND(AVERAGE(D179,R179),2)</f>
        <v>#N/A</v>
      </c>
      <c r="Z179" s="9">
        <f>COUNTIF(D179:O179,"D")*1</f>
        <v>0</v>
      </c>
      <c r="AA179" s="9" t="e">
        <f>IF($Y179&gt;=8,"Xuất sắc",IF($Y179&gt;6,"Tốt",IF($Y179&gt;=5,"Hoàn thành","Không hoàn thành")))</f>
        <v>#N/A</v>
      </c>
      <c r="AB179" s="9" t="e">
        <f>IF($Z179=1,"Không đạt LĐTT",IF(OR($AA179= "Xuất sắc", $AA179="Tốt"),"Đạt LĐTT","Không đạt LĐTT"))</f>
        <v>#N/A</v>
      </c>
      <c r="AC179" s="5"/>
      <c r="AD179" s="5"/>
      <c r="AE179" s="9"/>
      <c r="AF179" s="5"/>
      <c r="AG179" s="25"/>
      <c r="AH179" s="25"/>
    </row>
    <row r="180" spans="1:34" s="7" customFormat="1" ht="20.100000000000001" customHeight="1" x14ac:dyDescent="0.25">
      <c r="A180" s="86">
        <f>A179+1</f>
        <v>148</v>
      </c>
      <c r="B180" s="271" t="s">
        <v>111</v>
      </c>
      <c r="C180" s="443" t="s">
        <v>547</v>
      </c>
      <c r="D180" s="5" t="str">
        <f>VLOOKUP(C180,' TH ĐG Trình HĐ'!$E$9:$AE$336,18,0)</f>
        <v>B1</v>
      </c>
      <c r="E180" s="5">
        <f>VLOOKUP($C180,' TH ĐG Trình HĐ'!$E$9:$AE$336,19,0)</f>
        <v>6</v>
      </c>
      <c r="F180" s="9" t="str">
        <f t="shared" ref="F180:F194" si="65">IF(E180&gt;=3,"Không hoàn thành",IF(AND($D180&gt;=8,$D180&lt;=10,E180=0),"Hoàn thành xuất sắc nhiệm vụ",IF(AND($D180&gt;=8,$D180&lt;=10,E180=1),"Hoàn thành tốt nhiệm vụ",IF(AND($D180&gt;=8,$D180&lt;=10,E180=2),"Hoàn thành nhiệm vụ",IF(AND($D180&gt;6,$D180&lt;8,E180&lt;=1),"Hoàn thành tốt nhiệm vụ",IF(AND($D180&gt;6,$D180&lt;8,E180=2),"Hoàn thành nhiệm vụ",IF(AND($D180&gt;=5,$D180&lt;=6,E180&lt;=2),"Hoàn thành",IF(AND($D180&lt;5,E180&gt;3),"Không hoàn thành",""))))))))</f>
        <v>Không hoàn thành</v>
      </c>
      <c r="G180" s="10"/>
      <c r="H180" s="17"/>
      <c r="I180" s="19" t="e">
        <f>VLOOKUP(H180,Sheet1!$B$2:$C$12,2,TRUE)</f>
        <v>#N/A</v>
      </c>
      <c r="J180" s="5"/>
      <c r="K180" s="19" t="e">
        <f>VLOOKUP(J180,Sheet1!$B$2:$C$12,2,TRUE)</f>
        <v>#N/A</v>
      </c>
      <c r="L180" s="5"/>
      <c r="M180" s="19" t="e">
        <f>VLOOKUP(L180,Sheet1!$B$2:$C$12,2,TRUE)</f>
        <v>#N/A</v>
      </c>
      <c r="N180" s="5"/>
      <c r="O180" s="19" t="e">
        <f>VLOOKUP(N180,Sheet1!$B$2:$C$12,2,TRUE)</f>
        <v>#N/A</v>
      </c>
      <c r="P180" s="5"/>
      <c r="Q180" s="19" t="e">
        <f>VLOOKUP(P180,Sheet1!$B$2:$C$12,2,TRUE)</f>
        <v>#N/A</v>
      </c>
      <c r="R180" s="5" t="e">
        <f>ROUND(AVERAGE(I180,K180,M180,O180),2)</f>
        <v>#N/A</v>
      </c>
      <c r="S180" s="226">
        <f>COUNTIF(H180:P180,"C*")*1+COUNTIF(H180:P180,"D")*2+COUNTIF(H180:P180,"E")*3</f>
        <v>0</v>
      </c>
      <c r="T180" s="9" t="e">
        <f>IF(S180&gt;=3,"Không hoàn thành",IF(AND($R180&gt;=8,$R180&lt;=10,S180=0),"Xuất sắc",IF(AND($R180&gt;=8,$R180&lt;=10,S180=1),"Tốt",IF(AND($R180&gt;=8,$R180&lt;=10,S180=2),"Hoàn thành",IF(AND($R180&gt;6,$R180&lt;8,S180&lt;=1),"Tốt",IF(AND($R180&gt;6,$R180&lt;8,S180=2),"Hoàn thành",IF(AND($R180&gt;=5,$R180&lt;=6,S180&lt;=2),"Hoàn thành",IF(AND($R180&lt;5,S180&gt;3),"Không hoàn thành",""))))))))</f>
        <v>#N/A</v>
      </c>
      <c r="U180" s="5" t="e">
        <f>ROUND(AVERAGE(I180,K180,M180,O180,Q180),2)</f>
        <v>#N/A</v>
      </c>
      <c r="V180" s="226">
        <f>COUNTIF(H180:Q180,"C*")*1+COUNTIF(H180:Q180,"D")*2+COUNTIF(H180:Q180,"E")*3</f>
        <v>0</v>
      </c>
      <c r="W180" s="9" t="e">
        <f>IF(V180&gt;=3,"Không hoàn thành",IF(AND($U180&gt;=8,$U180&lt;=10,V180=0),"Xuất sắc",IF(AND($U180&gt;=8,$U180&lt;=10,V180=1),"Tốt",IF(AND($U180&gt;=8,$U180&lt;=10,V180=2),"Hoàn thành",IF(AND($U180&gt;6,$U180&lt;8,V180&lt;=1),"Tốt",IF(AND($U180&gt;6,$U180&lt;8,V180=2),"Hoàn thành",IF(AND($U180&gt;=5,$U180&lt;=6,V180&lt;=2),"Hoàn thành",IF(AND($U180&lt;5,V180&gt;3),"Không hoàn thành",""))))))))</f>
        <v>#N/A</v>
      </c>
      <c r="X180" s="227"/>
      <c r="Y180" s="9" t="e">
        <f>ROUND(AVERAGE(D180,R180),2)</f>
        <v>#N/A</v>
      </c>
      <c r="Z180" s="9">
        <f t="shared" si="64"/>
        <v>0</v>
      </c>
      <c r="AA180" s="9" t="e">
        <f>IF($Y180&gt;=8,"Xuất sắc",IF($Y180&gt;6,"Tốt",IF($Y180&gt;=5,"Hoàn thành","Không hoàn thành")))</f>
        <v>#N/A</v>
      </c>
      <c r="AB180" s="9" t="e">
        <f>IF($Z180=1,"Không đạt LĐTT",IF(OR($AA180= "Xuất sắc", $AA180="Tốt"),"Đạt LĐTT","Không đạt LĐTT"))</f>
        <v>#N/A</v>
      </c>
      <c r="AC180" s="5"/>
      <c r="AD180" s="5"/>
      <c r="AE180" s="9"/>
      <c r="AF180" s="5"/>
      <c r="AG180" s="25"/>
      <c r="AH180" s="25"/>
    </row>
    <row r="181" spans="1:34" s="7" customFormat="1" ht="20.100000000000001" customHeight="1" x14ac:dyDescent="0.25">
      <c r="A181" s="86">
        <f>A180+1</f>
        <v>149</v>
      </c>
      <c r="B181" s="271" t="s">
        <v>113</v>
      </c>
      <c r="C181" s="443" t="s">
        <v>552</v>
      </c>
      <c r="D181" s="5" t="str">
        <f>VLOOKUP(C181,' TH ĐG Trình HĐ'!$E$9:$AE$336,18,0)</f>
        <v>A4</v>
      </c>
      <c r="E181" s="5">
        <f>VLOOKUP($C181,' TH ĐG Trình HĐ'!$E$9:$AE$336,19,0)</f>
        <v>7</v>
      </c>
      <c r="F181" s="9" t="str">
        <f t="shared" si="65"/>
        <v>Không hoàn thành</v>
      </c>
      <c r="G181" s="10"/>
      <c r="H181" s="17"/>
      <c r="I181" s="19" t="e">
        <f>VLOOKUP(H181,Sheet1!$B$2:$C$12,2,TRUE)</f>
        <v>#N/A</v>
      </c>
      <c r="J181" s="5"/>
      <c r="K181" s="19" t="e">
        <f>VLOOKUP(J181,Sheet1!$B$2:$C$12,2,TRUE)</f>
        <v>#N/A</v>
      </c>
      <c r="L181" s="5"/>
      <c r="M181" s="19" t="e">
        <f>VLOOKUP(L181,Sheet1!$B$2:$C$12,2,TRUE)</f>
        <v>#N/A</v>
      </c>
      <c r="N181" s="5"/>
      <c r="O181" s="19" t="e">
        <f>VLOOKUP(N181,Sheet1!$B$2:$C$12,2,TRUE)</f>
        <v>#N/A</v>
      </c>
      <c r="P181" s="5"/>
      <c r="Q181" s="19" t="e">
        <f>VLOOKUP(P181,Sheet1!$B$2:$C$12,2,TRUE)</f>
        <v>#N/A</v>
      </c>
      <c r="R181" s="5" t="e">
        <f t="shared" si="57"/>
        <v>#N/A</v>
      </c>
      <c r="S181" s="226">
        <f t="shared" ref="S181:S194" si="66">COUNTIF(H181:P181,"C*")*1+COUNTIF(H181:P181,"D")*2+COUNTIF(H181:P181,"E")*3</f>
        <v>0</v>
      </c>
      <c r="T181" s="9" t="e">
        <f t="shared" ref="T181:T194" si="67">IF(S181&gt;=3,"Không hoàn thành",IF(AND($R181&gt;=8,$R181&lt;=10,S181=0),"Xuất sắc",IF(AND($R181&gt;=8,$R181&lt;=10,S181=1),"Tốt",IF(AND($R181&gt;=8,$R181&lt;=10,S181=2),"Hoàn thành",IF(AND($R181&gt;6,$R181&lt;8,S181&lt;=1),"Tốt",IF(AND($R181&gt;6,$R181&lt;8,S181=2),"Hoàn thành",IF(AND($R181&gt;=5,$R181&lt;=6,S181&lt;=2),"Hoàn thành",IF(AND($R181&lt;5,S181&gt;3),"Không hoàn thành",""))))))))</f>
        <v>#N/A</v>
      </c>
      <c r="U181" s="5" t="e">
        <f t="shared" si="58"/>
        <v>#N/A</v>
      </c>
      <c r="V181" s="226">
        <f t="shared" si="59"/>
        <v>0</v>
      </c>
      <c r="W181" s="9" t="e">
        <f t="shared" si="52"/>
        <v>#N/A</v>
      </c>
      <c r="X181" s="227"/>
      <c r="Y181" s="9" t="e">
        <f t="shared" si="60"/>
        <v>#N/A</v>
      </c>
      <c r="Z181" s="9">
        <f t="shared" si="64"/>
        <v>0</v>
      </c>
      <c r="AA181" s="9" t="e">
        <f t="shared" si="61"/>
        <v>#N/A</v>
      </c>
      <c r="AB181" s="9" t="e">
        <f t="shared" si="63"/>
        <v>#N/A</v>
      </c>
      <c r="AC181" s="5"/>
      <c r="AD181" s="5"/>
      <c r="AE181" s="9"/>
      <c r="AF181" s="5"/>
      <c r="AG181" s="25"/>
      <c r="AH181" s="25"/>
    </row>
    <row r="182" spans="1:34" s="7" customFormat="1" ht="20.100000000000001" customHeight="1" x14ac:dyDescent="0.25">
      <c r="A182" s="86">
        <f t="shared" ref="A182:A194" si="68">A181+1</f>
        <v>150</v>
      </c>
      <c r="B182" s="271" t="s">
        <v>119</v>
      </c>
      <c r="C182" s="443" t="s">
        <v>557</v>
      </c>
      <c r="D182" s="5" t="str">
        <f>VLOOKUP(C182,' TH ĐG Trình HĐ'!$E$9:$AE$336,18,0)</f>
        <v>A4</v>
      </c>
      <c r="E182" s="5">
        <f>VLOOKUP($C182,' TH ĐG Trình HĐ'!$E$9:$AE$336,19,0)</f>
        <v>7</v>
      </c>
      <c r="F182" s="9" t="str">
        <f t="shared" si="65"/>
        <v>Không hoàn thành</v>
      </c>
      <c r="G182" s="10"/>
      <c r="H182" s="17"/>
      <c r="I182" s="19" t="e">
        <f>VLOOKUP(H182,Sheet1!$B$2:$C$12,2,TRUE)</f>
        <v>#N/A</v>
      </c>
      <c r="J182" s="5"/>
      <c r="K182" s="19" t="e">
        <f>VLOOKUP(J182,Sheet1!$B$2:$C$12,2,TRUE)</f>
        <v>#N/A</v>
      </c>
      <c r="L182" s="5"/>
      <c r="M182" s="19" t="e">
        <f>VLOOKUP(L182,Sheet1!$B$2:$C$12,2,TRUE)</f>
        <v>#N/A</v>
      </c>
      <c r="N182" s="5"/>
      <c r="O182" s="19" t="e">
        <f>VLOOKUP(N182,Sheet1!$B$2:$C$12,2,TRUE)</f>
        <v>#N/A</v>
      </c>
      <c r="P182" s="5"/>
      <c r="Q182" s="19" t="e">
        <f>VLOOKUP(P182,Sheet1!$B$2:$C$12,2,TRUE)</f>
        <v>#N/A</v>
      </c>
      <c r="R182" s="5" t="e">
        <f t="shared" si="57"/>
        <v>#N/A</v>
      </c>
      <c r="S182" s="226">
        <f t="shared" si="66"/>
        <v>0</v>
      </c>
      <c r="T182" s="9" t="e">
        <f t="shared" si="67"/>
        <v>#N/A</v>
      </c>
      <c r="U182" s="5" t="e">
        <f t="shared" si="58"/>
        <v>#N/A</v>
      </c>
      <c r="V182" s="226">
        <f t="shared" si="59"/>
        <v>0</v>
      </c>
      <c r="W182" s="9" t="e">
        <f t="shared" si="52"/>
        <v>#N/A</v>
      </c>
      <c r="X182" s="227"/>
      <c r="Y182" s="9" t="e">
        <f t="shared" si="60"/>
        <v>#N/A</v>
      </c>
      <c r="Z182" s="9">
        <f t="shared" si="64"/>
        <v>0</v>
      </c>
      <c r="AA182" s="9" t="e">
        <f t="shared" si="61"/>
        <v>#N/A</v>
      </c>
      <c r="AB182" s="9" t="e">
        <f t="shared" si="63"/>
        <v>#N/A</v>
      </c>
      <c r="AC182" s="5"/>
      <c r="AD182" s="5"/>
      <c r="AE182" s="9"/>
      <c r="AF182" s="5"/>
      <c r="AG182" s="25"/>
      <c r="AH182" s="25"/>
    </row>
    <row r="183" spans="1:34" s="7" customFormat="1" ht="58.5" customHeight="1" x14ac:dyDescent="0.25">
      <c r="A183" s="284">
        <f t="shared" si="68"/>
        <v>151</v>
      </c>
      <c r="B183" s="285" t="s">
        <v>115</v>
      </c>
      <c r="C183" s="442" t="s">
        <v>553</v>
      </c>
      <c r="D183" s="257" t="str">
        <f>VLOOKUP(C183,' TH ĐG Trình HĐ'!$E$9:$AE$336,18,0)</f>
        <v>A DN</v>
      </c>
      <c r="E183" s="257">
        <f>VLOOKUP($C183,' TH ĐG Trình HĐ'!$E$9:$AE$336,19,0)</f>
        <v>0</v>
      </c>
      <c r="F183" s="341" t="str">
        <f t="shared" si="65"/>
        <v/>
      </c>
      <c r="G183" s="447" t="s">
        <v>1087</v>
      </c>
      <c r="H183" s="19"/>
      <c r="I183" s="19" t="e">
        <f>VLOOKUP(H183,Sheet1!$B$2:$C$12,2,TRUE)</f>
        <v>#N/A</v>
      </c>
      <c r="J183" s="5"/>
      <c r="K183" s="19" t="e">
        <f>VLOOKUP(J183,Sheet1!$B$2:$C$12,2,TRUE)</f>
        <v>#N/A</v>
      </c>
      <c r="L183" s="5"/>
      <c r="M183" s="19" t="e">
        <f>VLOOKUP(L183,Sheet1!$B$2:$C$12,2,TRUE)</f>
        <v>#N/A</v>
      </c>
      <c r="N183" s="5"/>
      <c r="O183" s="19" t="e">
        <f>VLOOKUP(N183,Sheet1!$B$2:$C$12,2,TRUE)</f>
        <v>#N/A</v>
      </c>
      <c r="P183" s="5"/>
      <c r="Q183" s="19" t="e">
        <f>VLOOKUP(P183,Sheet1!$B$2:$C$12,2,TRUE)</f>
        <v>#N/A</v>
      </c>
      <c r="R183" s="5" t="e">
        <f t="shared" si="57"/>
        <v>#N/A</v>
      </c>
      <c r="S183" s="226">
        <f t="shared" si="66"/>
        <v>0</v>
      </c>
      <c r="T183" s="9" t="e">
        <f t="shared" si="67"/>
        <v>#N/A</v>
      </c>
      <c r="U183" s="5" t="e">
        <f t="shared" si="58"/>
        <v>#N/A</v>
      </c>
      <c r="V183" s="226">
        <f t="shared" si="59"/>
        <v>0</v>
      </c>
      <c r="W183" s="9" t="e">
        <f t="shared" si="52"/>
        <v>#N/A</v>
      </c>
      <c r="X183" s="227"/>
      <c r="Y183" s="9" t="e">
        <f t="shared" si="60"/>
        <v>#N/A</v>
      </c>
      <c r="Z183" s="9">
        <f t="shared" si="64"/>
        <v>0</v>
      </c>
      <c r="AA183" s="9" t="e">
        <f t="shared" si="61"/>
        <v>#N/A</v>
      </c>
      <c r="AB183" s="9" t="e">
        <f t="shared" si="63"/>
        <v>#N/A</v>
      </c>
      <c r="AC183" s="16"/>
      <c r="AD183" s="16"/>
      <c r="AE183" s="9"/>
      <c r="AF183" s="5"/>
      <c r="AG183" s="26"/>
      <c r="AH183" s="25"/>
    </row>
    <row r="184" spans="1:34" s="7" customFormat="1" ht="20.100000000000001" customHeight="1" x14ac:dyDescent="0.25">
      <c r="A184" s="86">
        <f t="shared" si="68"/>
        <v>152</v>
      </c>
      <c r="B184" s="271" t="s">
        <v>123</v>
      </c>
      <c r="C184" s="443" t="s">
        <v>549</v>
      </c>
      <c r="D184" s="5" t="str">
        <f>VLOOKUP(C184,' TH ĐG Trình HĐ'!$E$9:$AE$336,18,0)</f>
        <v>A4</v>
      </c>
      <c r="E184" s="5">
        <f>VLOOKUP($C184,' TH ĐG Trình HĐ'!$E$9:$AE$336,19,0)</f>
        <v>7</v>
      </c>
      <c r="F184" s="9" t="str">
        <f t="shared" si="65"/>
        <v>Không hoàn thành</v>
      </c>
      <c r="G184" s="10"/>
      <c r="H184" s="17"/>
      <c r="I184" s="19" t="e">
        <f>VLOOKUP(H184,Sheet1!$B$2:$C$12,2,TRUE)</f>
        <v>#N/A</v>
      </c>
      <c r="J184" s="5"/>
      <c r="K184" s="19" t="e">
        <f>VLOOKUP(J184,Sheet1!$B$2:$C$12,2,TRUE)</f>
        <v>#N/A</v>
      </c>
      <c r="L184" s="5"/>
      <c r="M184" s="19" t="e">
        <f>VLOOKUP(L184,Sheet1!$B$2:$C$12,2,TRUE)</f>
        <v>#N/A</v>
      </c>
      <c r="N184" s="5"/>
      <c r="O184" s="19" t="e">
        <f>VLOOKUP(N184,Sheet1!$B$2:$C$12,2,TRUE)</f>
        <v>#N/A</v>
      </c>
      <c r="P184" s="5"/>
      <c r="Q184" s="19" t="e">
        <f>VLOOKUP(P184,Sheet1!$B$2:$C$12,2,TRUE)</f>
        <v>#N/A</v>
      </c>
      <c r="R184" s="5" t="e">
        <f t="shared" si="57"/>
        <v>#N/A</v>
      </c>
      <c r="S184" s="226">
        <f t="shared" si="66"/>
        <v>0</v>
      </c>
      <c r="T184" s="9" t="e">
        <f t="shared" si="67"/>
        <v>#N/A</v>
      </c>
      <c r="U184" s="5" t="e">
        <f t="shared" si="58"/>
        <v>#N/A</v>
      </c>
      <c r="V184" s="226">
        <f t="shared" si="59"/>
        <v>0</v>
      </c>
      <c r="W184" s="9" t="e">
        <f t="shared" si="52"/>
        <v>#N/A</v>
      </c>
      <c r="X184" s="227"/>
      <c r="Y184" s="9" t="e">
        <f t="shared" si="60"/>
        <v>#N/A</v>
      </c>
      <c r="Z184" s="9">
        <f t="shared" si="64"/>
        <v>0</v>
      </c>
      <c r="AA184" s="9" t="e">
        <f t="shared" si="61"/>
        <v>#N/A</v>
      </c>
      <c r="AB184" s="9" t="e">
        <f t="shared" si="63"/>
        <v>#N/A</v>
      </c>
      <c r="AC184" s="12"/>
      <c r="AD184" s="5"/>
      <c r="AE184" s="9"/>
      <c r="AF184" s="5"/>
      <c r="AG184" s="25"/>
      <c r="AH184" s="25"/>
    </row>
    <row r="185" spans="1:34" s="7" customFormat="1" ht="20.100000000000001" customHeight="1" x14ac:dyDescent="0.25">
      <c r="A185" s="86">
        <f t="shared" si="68"/>
        <v>153</v>
      </c>
      <c r="B185" s="271" t="s">
        <v>121</v>
      </c>
      <c r="C185" s="443" t="s">
        <v>559</v>
      </c>
      <c r="D185" s="5" t="str">
        <f>VLOOKUP(C185,' TH ĐG Trình HĐ'!$E$9:$AE$336,18,0)</f>
        <v>A4</v>
      </c>
      <c r="E185" s="5">
        <f>VLOOKUP($C185,' TH ĐG Trình HĐ'!$E$9:$AE$336,19,0)</f>
        <v>7</v>
      </c>
      <c r="F185" s="9" t="str">
        <f t="shared" si="65"/>
        <v>Không hoàn thành</v>
      </c>
      <c r="G185" s="10"/>
      <c r="H185" s="17"/>
      <c r="I185" s="19" t="e">
        <f>VLOOKUP(H185,Sheet1!$B$2:$C$12,2,TRUE)</f>
        <v>#N/A</v>
      </c>
      <c r="J185" s="5"/>
      <c r="K185" s="19" t="e">
        <f>VLOOKUP(J185,Sheet1!$B$2:$C$12,2,TRUE)</f>
        <v>#N/A</v>
      </c>
      <c r="L185" s="5"/>
      <c r="M185" s="19" t="e">
        <f>VLOOKUP(L185,Sheet1!$B$2:$C$12,2,TRUE)</f>
        <v>#N/A</v>
      </c>
      <c r="N185" s="5"/>
      <c r="O185" s="19" t="e">
        <f>VLOOKUP(N185,Sheet1!$B$2:$C$12,2,TRUE)</f>
        <v>#N/A</v>
      </c>
      <c r="P185" s="5"/>
      <c r="Q185" s="19" t="e">
        <f>VLOOKUP(P185,Sheet1!$B$2:$C$12,2,TRUE)</f>
        <v>#N/A</v>
      </c>
      <c r="R185" s="5" t="e">
        <f t="shared" si="57"/>
        <v>#N/A</v>
      </c>
      <c r="S185" s="226">
        <f t="shared" si="66"/>
        <v>0</v>
      </c>
      <c r="T185" s="9" t="e">
        <f t="shared" si="67"/>
        <v>#N/A</v>
      </c>
      <c r="U185" s="5" t="e">
        <f t="shared" si="58"/>
        <v>#N/A</v>
      </c>
      <c r="V185" s="226">
        <f t="shared" si="59"/>
        <v>0</v>
      </c>
      <c r="W185" s="9" t="e">
        <f t="shared" si="52"/>
        <v>#N/A</v>
      </c>
      <c r="X185" s="227"/>
      <c r="Y185" s="9" t="e">
        <f t="shared" si="60"/>
        <v>#N/A</v>
      </c>
      <c r="Z185" s="9">
        <f t="shared" si="64"/>
        <v>0</v>
      </c>
      <c r="AA185" s="9" t="e">
        <f t="shared" si="61"/>
        <v>#N/A</v>
      </c>
      <c r="AB185" s="9" t="e">
        <f t="shared" si="63"/>
        <v>#N/A</v>
      </c>
      <c r="AC185" s="5"/>
      <c r="AD185" s="5"/>
      <c r="AE185" s="9"/>
      <c r="AF185" s="5"/>
      <c r="AG185" s="25"/>
      <c r="AH185" s="25"/>
    </row>
    <row r="186" spans="1:34" s="7" customFormat="1" ht="20.100000000000001" customHeight="1" x14ac:dyDescent="0.25">
      <c r="A186" s="86">
        <f t="shared" si="68"/>
        <v>154</v>
      </c>
      <c r="B186" s="271" t="s">
        <v>120</v>
      </c>
      <c r="C186" s="443" t="s">
        <v>558</v>
      </c>
      <c r="D186" s="5" t="str">
        <f>VLOOKUP(C186,' TH ĐG Trình HĐ'!$E$9:$AE$336,18,0)</f>
        <v>A4</v>
      </c>
      <c r="E186" s="5">
        <f>VLOOKUP($C186,' TH ĐG Trình HĐ'!$E$9:$AE$336,19,0)</f>
        <v>7</v>
      </c>
      <c r="F186" s="9" t="str">
        <f t="shared" si="65"/>
        <v>Không hoàn thành</v>
      </c>
      <c r="G186" s="10"/>
      <c r="H186" s="17"/>
      <c r="I186" s="19" t="e">
        <f>VLOOKUP(H186,Sheet1!$B$2:$C$12,2,TRUE)</f>
        <v>#N/A</v>
      </c>
      <c r="J186" s="5"/>
      <c r="K186" s="19" t="e">
        <f>VLOOKUP(J186,Sheet1!$B$2:$C$12,2,TRUE)</f>
        <v>#N/A</v>
      </c>
      <c r="L186" s="5"/>
      <c r="M186" s="19" t="e">
        <f>VLOOKUP(L186,Sheet1!$B$2:$C$12,2,TRUE)</f>
        <v>#N/A</v>
      </c>
      <c r="N186" s="5"/>
      <c r="O186" s="19" t="e">
        <f>VLOOKUP(N186,Sheet1!$B$2:$C$12,2,TRUE)</f>
        <v>#N/A</v>
      </c>
      <c r="P186" s="5"/>
      <c r="Q186" s="19" t="e">
        <f>VLOOKUP(P186,Sheet1!$B$2:$C$12,2,TRUE)</f>
        <v>#N/A</v>
      </c>
      <c r="R186" s="5" t="e">
        <f t="shared" si="57"/>
        <v>#N/A</v>
      </c>
      <c r="S186" s="226">
        <f t="shared" si="66"/>
        <v>0</v>
      </c>
      <c r="T186" s="9" t="e">
        <f t="shared" si="67"/>
        <v>#N/A</v>
      </c>
      <c r="U186" s="5" t="e">
        <f t="shared" si="58"/>
        <v>#N/A</v>
      </c>
      <c r="V186" s="226">
        <f t="shared" si="59"/>
        <v>0</v>
      </c>
      <c r="W186" s="9" t="e">
        <f t="shared" si="52"/>
        <v>#N/A</v>
      </c>
      <c r="X186" s="227"/>
      <c r="Y186" s="9" t="e">
        <f t="shared" si="60"/>
        <v>#N/A</v>
      </c>
      <c r="Z186" s="9">
        <f t="shared" si="64"/>
        <v>0</v>
      </c>
      <c r="AA186" s="9" t="e">
        <f t="shared" si="61"/>
        <v>#N/A</v>
      </c>
      <c r="AB186" s="9" t="e">
        <f t="shared" si="63"/>
        <v>#N/A</v>
      </c>
      <c r="AC186" s="5"/>
      <c r="AD186" s="5"/>
      <c r="AE186" s="9"/>
      <c r="AF186" s="5"/>
      <c r="AG186" s="25"/>
      <c r="AH186" s="25"/>
    </row>
    <row r="187" spans="1:34" s="7" customFormat="1" ht="20.100000000000001" customHeight="1" x14ac:dyDescent="0.25">
      <c r="A187" s="86">
        <f t="shared" si="68"/>
        <v>155</v>
      </c>
      <c r="B187" s="271" t="s">
        <v>105</v>
      </c>
      <c r="C187" s="443" t="s">
        <v>551</v>
      </c>
      <c r="D187" s="5" t="str">
        <f>VLOOKUP(C187,' TH ĐG Trình HĐ'!$E$9:$AE$336,18,0)</f>
        <v>A4</v>
      </c>
      <c r="E187" s="5">
        <f>VLOOKUP($C187,' TH ĐG Trình HĐ'!$E$9:$AE$336,19,0)</f>
        <v>7</v>
      </c>
      <c r="F187" s="9" t="str">
        <f t="shared" si="65"/>
        <v>Không hoàn thành</v>
      </c>
      <c r="G187" s="10"/>
      <c r="H187" s="17"/>
      <c r="I187" s="19" t="e">
        <f>VLOOKUP(H187,Sheet1!$B$2:$C$12,2,TRUE)</f>
        <v>#N/A</v>
      </c>
      <c r="J187" s="5"/>
      <c r="K187" s="19" t="e">
        <f>VLOOKUP(J187,Sheet1!$B$2:$C$12,2,TRUE)</f>
        <v>#N/A</v>
      </c>
      <c r="L187" s="5"/>
      <c r="M187" s="19" t="e">
        <f>VLOOKUP(L187,Sheet1!$B$2:$C$12,2,TRUE)</f>
        <v>#N/A</v>
      </c>
      <c r="N187" s="5"/>
      <c r="O187" s="19" t="e">
        <f>VLOOKUP(N187,Sheet1!$B$2:$C$12,2,TRUE)</f>
        <v>#N/A</v>
      </c>
      <c r="P187" s="5"/>
      <c r="Q187" s="19" t="e">
        <f>VLOOKUP(P187,Sheet1!$B$2:$C$12,2,TRUE)</f>
        <v>#N/A</v>
      </c>
      <c r="R187" s="5" t="e">
        <f t="shared" si="57"/>
        <v>#N/A</v>
      </c>
      <c r="S187" s="226">
        <f t="shared" si="66"/>
        <v>0</v>
      </c>
      <c r="T187" s="9" t="e">
        <f t="shared" si="67"/>
        <v>#N/A</v>
      </c>
      <c r="U187" s="5" t="e">
        <f t="shared" si="58"/>
        <v>#N/A</v>
      </c>
      <c r="V187" s="226">
        <f t="shared" si="59"/>
        <v>0</v>
      </c>
      <c r="W187" s="9" t="e">
        <f t="shared" si="52"/>
        <v>#N/A</v>
      </c>
      <c r="X187" s="227"/>
      <c r="Y187" s="9" t="e">
        <f t="shared" si="60"/>
        <v>#N/A</v>
      </c>
      <c r="Z187" s="9">
        <f t="shared" si="64"/>
        <v>0</v>
      </c>
      <c r="AA187" s="9" t="e">
        <f t="shared" si="61"/>
        <v>#N/A</v>
      </c>
      <c r="AB187" s="9" t="e">
        <f t="shared" si="63"/>
        <v>#N/A</v>
      </c>
      <c r="AC187" s="5"/>
      <c r="AD187" s="5"/>
      <c r="AE187" s="9"/>
      <c r="AF187" s="5"/>
      <c r="AG187" s="25"/>
      <c r="AH187" s="25"/>
    </row>
    <row r="188" spans="1:34" s="7" customFormat="1" ht="20.100000000000001" customHeight="1" x14ac:dyDescent="0.25">
      <c r="A188" s="86">
        <f t="shared" si="68"/>
        <v>156</v>
      </c>
      <c r="B188" s="271" t="s">
        <v>124</v>
      </c>
      <c r="C188" s="443" t="s">
        <v>561</v>
      </c>
      <c r="D188" s="5" t="str">
        <f>VLOOKUP(C188,' TH ĐG Trình HĐ'!$E$9:$AE$336,18,0)</f>
        <v>A3</v>
      </c>
      <c r="E188" s="5">
        <f>VLOOKUP($C188,' TH ĐG Trình HĐ'!$E$9:$AE$336,19,0)</f>
        <v>8</v>
      </c>
      <c r="F188" s="9" t="str">
        <f t="shared" si="65"/>
        <v>Không hoàn thành</v>
      </c>
      <c r="G188" s="10"/>
      <c r="H188" s="17"/>
      <c r="I188" s="19" t="e">
        <f>VLOOKUP(H188,Sheet1!$B$2:$C$12,2,TRUE)</f>
        <v>#N/A</v>
      </c>
      <c r="J188" s="5"/>
      <c r="K188" s="19" t="e">
        <f>VLOOKUP(J188,Sheet1!$B$2:$C$12,2,TRUE)</f>
        <v>#N/A</v>
      </c>
      <c r="L188" s="5"/>
      <c r="M188" s="19" t="e">
        <f>VLOOKUP(L188,Sheet1!$B$2:$C$12,2,TRUE)</f>
        <v>#N/A</v>
      </c>
      <c r="N188" s="5"/>
      <c r="O188" s="19" t="e">
        <f>VLOOKUP(N188,Sheet1!$B$2:$C$12,2,TRUE)</f>
        <v>#N/A</v>
      </c>
      <c r="P188" s="5"/>
      <c r="Q188" s="19" t="e">
        <f>VLOOKUP(P188,Sheet1!$B$2:$C$12,2,TRUE)</f>
        <v>#N/A</v>
      </c>
      <c r="R188" s="5" t="e">
        <f t="shared" si="57"/>
        <v>#N/A</v>
      </c>
      <c r="S188" s="226">
        <f t="shared" si="66"/>
        <v>0</v>
      </c>
      <c r="T188" s="9" t="e">
        <f t="shared" si="67"/>
        <v>#N/A</v>
      </c>
      <c r="U188" s="5" t="e">
        <f t="shared" si="58"/>
        <v>#N/A</v>
      </c>
      <c r="V188" s="226">
        <f t="shared" si="59"/>
        <v>0</v>
      </c>
      <c r="W188" s="9" t="e">
        <f t="shared" si="52"/>
        <v>#N/A</v>
      </c>
      <c r="X188" s="227"/>
      <c r="Y188" s="9" t="e">
        <f t="shared" si="60"/>
        <v>#N/A</v>
      </c>
      <c r="Z188" s="9">
        <f t="shared" si="64"/>
        <v>0</v>
      </c>
      <c r="AA188" s="9" t="e">
        <f t="shared" si="61"/>
        <v>#N/A</v>
      </c>
      <c r="AB188" s="9" t="e">
        <f t="shared" si="63"/>
        <v>#N/A</v>
      </c>
      <c r="AC188" s="5"/>
      <c r="AD188" s="5"/>
      <c r="AE188" s="9"/>
      <c r="AF188" s="5"/>
      <c r="AG188" s="25"/>
      <c r="AH188" s="25"/>
    </row>
    <row r="189" spans="1:34" s="7" customFormat="1" ht="20.100000000000001" customHeight="1" x14ac:dyDescent="0.25">
      <c r="A189" s="86">
        <f t="shared" si="68"/>
        <v>157</v>
      </c>
      <c r="B189" s="271" t="s">
        <v>118</v>
      </c>
      <c r="C189" s="443" t="s">
        <v>556</v>
      </c>
      <c r="D189" s="5" t="str">
        <f>VLOOKUP(C189,' TH ĐG Trình HĐ'!$E$9:$AE$336,18,0)</f>
        <v>A4</v>
      </c>
      <c r="E189" s="5">
        <f>VLOOKUP($C189,' TH ĐG Trình HĐ'!$E$9:$AE$336,19,0)</f>
        <v>7</v>
      </c>
      <c r="F189" s="9" t="str">
        <f t="shared" si="65"/>
        <v>Không hoàn thành</v>
      </c>
      <c r="G189" s="10"/>
      <c r="H189" s="17"/>
      <c r="I189" s="19" t="e">
        <f>VLOOKUP(H189,Sheet1!$B$2:$C$12,2,TRUE)</f>
        <v>#N/A</v>
      </c>
      <c r="J189" s="5"/>
      <c r="K189" s="19" t="e">
        <f>VLOOKUP(J189,Sheet1!$B$2:$C$12,2,TRUE)</f>
        <v>#N/A</v>
      </c>
      <c r="L189" s="5"/>
      <c r="M189" s="19" t="e">
        <f>VLOOKUP(L189,Sheet1!$B$2:$C$12,2,TRUE)</f>
        <v>#N/A</v>
      </c>
      <c r="N189" s="5"/>
      <c r="O189" s="19" t="e">
        <f>VLOOKUP(N189,Sheet1!$B$2:$C$12,2,TRUE)</f>
        <v>#N/A</v>
      </c>
      <c r="P189" s="5"/>
      <c r="Q189" s="19" t="e">
        <f>VLOOKUP(P189,Sheet1!$B$2:$C$12,2,TRUE)</f>
        <v>#N/A</v>
      </c>
      <c r="R189" s="5" t="e">
        <f t="shared" si="57"/>
        <v>#N/A</v>
      </c>
      <c r="S189" s="226">
        <f t="shared" si="66"/>
        <v>0</v>
      </c>
      <c r="T189" s="9" t="e">
        <f t="shared" si="67"/>
        <v>#N/A</v>
      </c>
      <c r="U189" s="5" t="e">
        <f t="shared" si="58"/>
        <v>#N/A</v>
      </c>
      <c r="V189" s="226">
        <f t="shared" si="59"/>
        <v>0</v>
      </c>
      <c r="W189" s="9" t="e">
        <f t="shared" si="52"/>
        <v>#N/A</v>
      </c>
      <c r="X189" s="227"/>
      <c r="Y189" s="9" t="e">
        <f t="shared" si="60"/>
        <v>#N/A</v>
      </c>
      <c r="Z189" s="9">
        <f t="shared" si="64"/>
        <v>0</v>
      </c>
      <c r="AA189" s="9" t="e">
        <f t="shared" si="61"/>
        <v>#N/A</v>
      </c>
      <c r="AB189" s="9" t="e">
        <f t="shared" si="63"/>
        <v>#N/A</v>
      </c>
      <c r="AC189" s="5"/>
      <c r="AD189" s="5"/>
      <c r="AE189" s="9"/>
      <c r="AF189" s="5"/>
      <c r="AG189" s="25"/>
      <c r="AH189" s="25"/>
    </row>
    <row r="190" spans="1:34" s="7" customFormat="1" ht="20.100000000000001" customHeight="1" x14ac:dyDescent="0.25">
      <c r="A190" s="86">
        <f t="shared" si="68"/>
        <v>158</v>
      </c>
      <c r="B190" s="271" t="s">
        <v>116</v>
      </c>
      <c r="C190" s="443" t="s">
        <v>554</v>
      </c>
      <c r="D190" s="5" t="str">
        <f>VLOOKUP(C190,' TH ĐG Trình HĐ'!$E$9:$AE$336,18,0)</f>
        <v>A3</v>
      </c>
      <c r="E190" s="5">
        <f>VLOOKUP($C190,' TH ĐG Trình HĐ'!$E$9:$AE$336,19,0)</f>
        <v>8</v>
      </c>
      <c r="F190" s="9" t="str">
        <f t="shared" si="65"/>
        <v>Không hoàn thành</v>
      </c>
      <c r="G190" s="10"/>
      <c r="H190" s="17"/>
      <c r="I190" s="19" t="e">
        <f>VLOOKUP(H190,Sheet1!$B$2:$C$12,2,TRUE)</f>
        <v>#N/A</v>
      </c>
      <c r="J190" s="5"/>
      <c r="K190" s="19" t="e">
        <f>VLOOKUP(J190,Sheet1!$B$2:$C$12,2,TRUE)</f>
        <v>#N/A</v>
      </c>
      <c r="L190" s="5"/>
      <c r="M190" s="19" t="e">
        <f>VLOOKUP(L190,Sheet1!$B$2:$C$12,2,TRUE)</f>
        <v>#N/A</v>
      </c>
      <c r="N190" s="5"/>
      <c r="O190" s="19" t="e">
        <f>VLOOKUP(N190,Sheet1!$B$2:$C$12,2,TRUE)</f>
        <v>#N/A</v>
      </c>
      <c r="P190" s="5"/>
      <c r="Q190" s="19" t="e">
        <f>VLOOKUP(P190,Sheet1!$B$2:$C$12,2,TRUE)</f>
        <v>#N/A</v>
      </c>
      <c r="R190" s="5" t="e">
        <f t="shared" si="57"/>
        <v>#N/A</v>
      </c>
      <c r="S190" s="226">
        <f t="shared" si="66"/>
        <v>0</v>
      </c>
      <c r="T190" s="9" t="e">
        <f t="shared" si="67"/>
        <v>#N/A</v>
      </c>
      <c r="U190" s="5" t="e">
        <f t="shared" si="58"/>
        <v>#N/A</v>
      </c>
      <c r="V190" s="226">
        <f t="shared" si="59"/>
        <v>0</v>
      </c>
      <c r="W190" s="9" t="e">
        <f t="shared" si="52"/>
        <v>#N/A</v>
      </c>
      <c r="X190" s="227"/>
      <c r="Y190" s="9" t="e">
        <f t="shared" si="60"/>
        <v>#N/A</v>
      </c>
      <c r="Z190" s="9">
        <f t="shared" si="64"/>
        <v>0</v>
      </c>
      <c r="AA190" s="9" t="e">
        <f t="shared" si="61"/>
        <v>#N/A</v>
      </c>
      <c r="AB190" s="9" t="e">
        <f t="shared" si="63"/>
        <v>#N/A</v>
      </c>
      <c r="AC190" s="5"/>
      <c r="AD190" s="5"/>
      <c r="AE190" s="9"/>
      <c r="AF190" s="5"/>
      <c r="AG190" s="25"/>
      <c r="AH190" s="25"/>
    </row>
    <row r="191" spans="1:34" s="7" customFormat="1" ht="20.100000000000001" customHeight="1" x14ac:dyDescent="0.25">
      <c r="A191" s="86">
        <f t="shared" si="68"/>
        <v>159</v>
      </c>
      <c r="B191" s="271" t="s">
        <v>117</v>
      </c>
      <c r="C191" s="443" t="s">
        <v>555</v>
      </c>
      <c r="D191" s="5" t="str">
        <f>VLOOKUP(C191,' TH ĐG Trình HĐ'!$E$9:$AE$336,18,0)</f>
        <v>A3</v>
      </c>
      <c r="E191" s="5">
        <f>VLOOKUP($C191,' TH ĐG Trình HĐ'!$E$9:$AE$336,19,0)</f>
        <v>8</v>
      </c>
      <c r="F191" s="9" t="str">
        <f t="shared" si="65"/>
        <v>Không hoàn thành</v>
      </c>
      <c r="G191" s="10"/>
      <c r="H191" s="17"/>
      <c r="I191" s="19" t="e">
        <f>VLOOKUP(H191,Sheet1!$B$2:$C$12,2,TRUE)</f>
        <v>#N/A</v>
      </c>
      <c r="J191" s="5"/>
      <c r="K191" s="19" t="e">
        <f>VLOOKUP(J191,Sheet1!$B$2:$C$12,2,TRUE)</f>
        <v>#N/A</v>
      </c>
      <c r="L191" s="5"/>
      <c r="M191" s="19" t="e">
        <f>VLOOKUP(L191,Sheet1!$B$2:$C$12,2,TRUE)</f>
        <v>#N/A</v>
      </c>
      <c r="N191" s="5"/>
      <c r="O191" s="19" t="e">
        <f>VLOOKUP(N191,Sheet1!$B$2:$C$12,2,TRUE)</f>
        <v>#N/A</v>
      </c>
      <c r="P191" s="5"/>
      <c r="Q191" s="19" t="e">
        <f>VLOOKUP(P191,Sheet1!$B$2:$C$12,2,TRUE)</f>
        <v>#N/A</v>
      </c>
      <c r="R191" s="5" t="e">
        <f t="shared" si="57"/>
        <v>#N/A</v>
      </c>
      <c r="S191" s="226">
        <f t="shared" si="66"/>
        <v>0</v>
      </c>
      <c r="T191" s="9" t="e">
        <f t="shared" si="67"/>
        <v>#N/A</v>
      </c>
      <c r="U191" s="5" t="e">
        <f t="shared" si="58"/>
        <v>#N/A</v>
      </c>
      <c r="V191" s="226">
        <f t="shared" si="59"/>
        <v>0</v>
      </c>
      <c r="W191" s="9" t="e">
        <f t="shared" si="52"/>
        <v>#N/A</v>
      </c>
      <c r="X191" s="227"/>
      <c r="Y191" s="9" t="e">
        <f t="shared" si="60"/>
        <v>#N/A</v>
      </c>
      <c r="Z191" s="9">
        <f t="shared" si="64"/>
        <v>0</v>
      </c>
      <c r="AA191" s="9" t="e">
        <f t="shared" si="61"/>
        <v>#N/A</v>
      </c>
      <c r="AB191" s="9" t="e">
        <f t="shared" si="63"/>
        <v>#N/A</v>
      </c>
      <c r="AC191" s="5"/>
      <c r="AD191" s="5"/>
      <c r="AE191" s="9"/>
      <c r="AF191" s="5"/>
      <c r="AG191" s="25"/>
      <c r="AH191" s="26"/>
    </row>
    <row r="192" spans="1:34" s="7" customFormat="1" ht="20.100000000000001" customHeight="1" x14ac:dyDescent="0.25">
      <c r="A192" s="86">
        <f t="shared" si="68"/>
        <v>160</v>
      </c>
      <c r="B192" s="271" t="s">
        <v>114</v>
      </c>
      <c r="C192" s="443" t="s">
        <v>550</v>
      </c>
      <c r="D192" s="5" t="str">
        <f>VLOOKUP(C192,' TH ĐG Trình HĐ'!$E$9:$AE$336,18,0)</f>
        <v>A4</v>
      </c>
      <c r="E192" s="5">
        <f>VLOOKUP($C192,' TH ĐG Trình HĐ'!$E$9:$AE$336,19,0)</f>
        <v>7</v>
      </c>
      <c r="F192" s="9" t="str">
        <f t="shared" si="65"/>
        <v>Không hoàn thành</v>
      </c>
      <c r="G192" s="10"/>
      <c r="H192" s="17"/>
      <c r="I192" s="19" t="e">
        <f>VLOOKUP(H192,Sheet1!$B$2:$C$12,2,TRUE)</f>
        <v>#N/A</v>
      </c>
      <c r="J192" s="5"/>
      <c r="K192" s="19" t="e">
        <f>VLOOKUP(J192,Sheet1!$B$2:$C$12,2,TRUE)</f>
        <v>#N/A</v>
      </c>
      <c r="L192" s="5"/>
      <c r="M192" s="19" t="e">
        <f>VLOOKUP(L192,Sheet1!$B$2:$C$12,2,TRUE)</f>
        <v>#N/A</v>
      </c>
      <c r="N192" s="5"/>
      <c r="O192" s="19" t="e">
        <f>VLOOKUP(N192,Sheet1!$B$2:$C$12,2,TRUE)</f>
        <v>#N/A</v>
      </c>
      <c r="P192" s="5"/>
      <c r="Q192" s="19" t="e">
        <f>VLOOKUP(P192,Sheet1!$B$2:$C$12,2,TRUE)</f>
        <v>#N/A</v>
      </c>
      <c r="R192" s="5" t="e">
        <f t="shared" si="57"/>
        <v>#N/A</v>
      </c>
      <c r="S192" s="226">
        <f t="shared" si="66"/>
        <v>0</v>
      </c>
      <c r="T192" s="9" t="e">
        <f t="shared" si="67"/>
        <v>#N/A</v>
      </c>
      <c r="U192" s="5" t="e">
        <f t="shared" si="58"/>
        <v>#N/A</v>
      </c>
      <c r="V192" s="226">
        <f t="shared" si="59"/>
        <v>0</v>
      </c>
      <c r="W192" s="9" t="e">
        <f t="shared" si="52"/>
        <v>#N/A</v>
      </c>
      <c r="X192" s="227"/>
      <c r="Y192" s="9" t="e">
        <f t="shared" si="60"/>
        <v>#N/A</v>
      </c>
      <c r="Z192" s="9">
        <f t="shared" si="64"/>
        <v>0</v>
      </c>
      <c r="AA192" s="9" t="e">
        <f t="shared" si="61"/>
        <v>#N/A</v>
      </c>
      <c r="AB192" s="9" t="e">
        <f t="shared" si="63"/>
        <v>#N/A</v>
      </c>
      <c r="AC192" s="5"/>
      <c r="AD192" s="5"/>
      <c r="AE192" s="9"/>
      <c r="AF192" s="5"/>
      <c r="AG192" s="25"/>
      <c r="AH192" s="25"/>
    </row>
    <row r="193" spans="1:34" s="7" customFormat="1" ht="20.100000000000001" customHeight="1" x14ac:dyDescent="0.25">
      <c r="A193" s="86">
        <f t="shared" si="68"/>
        <v>161</v>
      </c>
      <c r="B193" s="271" t="s">
        <v>125</v>
      </c>
      <c r="C193" s="443" t="s">
        <v>562</v>
      </c>
      <c r="D193" s="5" t="str">
        <f>VLOOKUP(C193,' TH ĐG Trình HĐ'!$E$9:$AE$336,18,0)</f>
        <v>A3</v>
      </c>
      <c r="E193" s="5">
        <f>VLOOKUP($C193,' TH ĐG Trình HĐ'!$E$9:$AE$336,19,0)</f>
        <v>8</v>
      </c>
      <c r="F193" s="9" t="str">
        <f t="shared" si="65"/>
        <v>Không hoàn thành</v>
      </c>
      <c r="G193" s="10"/>
      <c r="H193" s="17"/>
      <c r="I193" s="19" t="e">
        <f>VLOOKUP(H193,Sheet1!$B$2:$C$12,2,TRUE)</f>
        <v>#N/A</v>
      </c>
      <c r="J193" s="5"/>
      <c r="K193" s="19" t="e">
        <f>VLOOKUP(J193,Sheet1!$B$2:$C$12,2,TRUE)</f>
        <v>#N/A</v>
      </c>
      <c r="L193" s="5"/>
      <c r="M193" s="19" t="e">
        <f>VLOOKUP(L193,Sheet1!$B$2:$C$12,2,TRUE)</f>
        <v>#N/A</v>
      </c>
      <c r="N193" s="5"/>
      <c r="O193" s="19" t="e">
        <f>VLOOKUP(N193,Sheet1!$B$2:$C$12,2,TRUE)</f>
        <v>#N/A</v>
      </c>
      <c r="P193" s="5"/>
      <c r="Q193" s="19" t="e">
        <f>VLOOKUP(P193,Sheet1!$B$2:$C$12,2,TRUE)</f>
        <v>#N/A</v>
      </c>
      <c r="R193" s="5" t="e">
        <f t="shared" si="57"/>
        <v>#N/A</v>
      </c>
      <c r="S193" s="226">
        <f t="shared" si="66"/>
        <v>0</v>
      </c>
      <c r="T193" s="9" t="e">
        <f t="shared" si="67"/>
        <v>#N/A</v>
      </c>
      <c r="U193" s="5" t="e">
        <f t="shared" si="58"/>
        <v>#N/A</v>
      </c>
      <c r="V193" s="226">
        <f t="shared" si="59"/>
        <v>0</v>
      </c>
      <c r="W193" s="9" t="e">
        <f t="shared" si="52"/>
        <v>#N/A</v>
      </c>
      <c r="X193" s="227"/>
      <c r="Y193" s="9" t="e">
        <f t="shared" si="60"/>
        <v>#N/A</v>
      </c>
      <c r="Z193" s="9">
        <f t="shared" si="64"/>
        <v>0</v>
      </c>
      <c r="AA193" s="9" t="e">
        <f t="shared" si="61"/>
        <v>#N/A</v>
      </c>
      <c r="AB193" s="9" t="e">
        <f t="shared" si="63"/>
        <v>#N/A</v>
      </c>
      <c r="AC193" s="5"/>
      <c r="AD193" s="5"/>
      <c r="AE193" s="9"/>
      <c r="AF193" s="5"/>
      <c r="AG193" s="25"/>
      <c r="AH193" s="25"/>
    </row>
    <row r="194" spans="1:34" s="7" customFormat="1" ht="20.100000000000001" customHeight="1" x14ac:dyDescent="0.25">
      <c r="A194" s="86">
        <f t="shared" si="68"/>
        <v>162</v>
      </c>
      <c r="B194" s="271" t="s">
        <v>122</v>
      </c>
      <c r="C194" s="443" t="s">
        <v>560</v>
      </c>
      <c r="D194" s="5" t="str">
        <f>VLOOKUP(C194,' TH ĐG Trình HĐ'!$E$9:$AE$336,18,0)</f>
        <v>A4</v>
      </c>
      <c r="E194" s="5">
        <f>VLOOKUP($C194,' TH ĐG Trình HĐ'!$E$9:$AE$336,19,0)</f>
        <v>7</v>
      </c>
      <c r="F194" s="9" t="str">
        <f t="shared" si="65"/>
        <v>Không hoàn thành</v>
      </c>
      <c r="G194" s="10"/>
      <c r="H194" s="17"/>
      <c r="I194" s="19" t="e">
        <f>VLOOKUP(H194,Sheet1!$B$2:$C$12,2,TRUE)</f>
        <v>#N/A</v>
      </c>
      <c r="J194" s="5"/>
      <c r="K194" s="19" t="e">
        <f>VLOOKUP(J194,Sheet1!$B$2:$C$12,2,TRUE)</f>
        <v>#N/A</v>
      </c>
      <c r="L194" s="5"/>
      <c r="M194" s="19" t="e">
        <f>VLOOKUP(L194,Sheet1!$B$2:$C$12,2,TRUE)</f>
        <v>#N/A</v>
      </c>
      <c r="N194" s="5"/>
      <c r="O194" s="19" t="e">
        <f>VLOOKUP(N194,Sheet1!$B$2:$C$12,2,TRUE)</f>
        <v>#N/A</v>
      </c>
      <c r="P194" s="5"/>
      <c r="Q194" s="19" t="e">
        <f>VLOOKUP(P194,Sheet1!$B$2:$C$12,2,TRUE)</f>
        <v>#N/A</v>
      </c>
      <c r="R194" s="5" t="e">
        <f t="shared" si="57"/>
        <v>#N/A</v>
      </c>
      <c r="S194" s="226">
        <f t="shared" si="66"/>
        <v>0</v>
      </c>
      <c r="T194" s="9" t="e">
        <f t="shared" si="67"/>
        <v>#N/A</v>
      </c>
      <c r="U194" s="5" t="e">
        <f t="shared" si="58"/>
        <v>#N/A</v>
      </c>
      <c r="V194" s="226">
        <f t="shared" si="59"/>
        <v>0</v>
      </c>
      <c r="W194" s="9" t="e">
        <f t="shared" si="52"/>
        <v>#N/A</v>
      </c>
      <c r="X194" s="227"/>
      <c r="Y194" s="9" t="e">
        <f t="shared" si="60"/>
        <v>#N/A</v>
      </c>
      <c r="Z194" s="9">
        <f t="shared" si="64"/>
        <v>0</v>
      </c>
      <c r="AA194" s="9" t="e">
        <f t="shared" si="61"/>
        <v>#N/A</v>
      </c>
      <c r="AB194" s="9" t="e">
        <f t="shared" si="63"/>
        <v>#N/A</v>
      </c>
      <c r="AC194" s="12"/>
      <c r="AD194" s="5"/>
      <c r="AE194" s="9"/>
      <c r="AF194" s="5"/>
      <c r="AG194" s="25"/>
      <c r="AH194" s="25"/>
    </row>
    <row r="195" spans="1:34" s="7" customFormat="1" ht="22.5" customHeight="1" x14ac:dyDescent="0.25">
      <c r="A195" s="279" t="s">
        <v>912</v>
      </c>
      <c r="B195" s="282" t="s">
        <v>913</v>
      </c>
      <c r="C195" s="144"/>
      <c r="D195" s="144"/>
      <c r="E195" s="280"/>
      <c r="F195" s="66">
        <f>COUNTA($F$197:$F$224)</f>
        <v>28</v>
      </c>
      <c r="G195" s="281" t="str">
        <f xml:space="preserve"> (COUNTIF($F$197:$F$224, "Hoàn thành xuất sắc nhiệm vụ") &amp; " Xuất sắc") &amp;" + "&amp; (COUNTIF($F$197:$F$224, "Hoàn thành tốt nhiệm vụ") &amp; " Tốt")</f>
        <v>0 Xuất sắc + 0 Tốt</v>
      </c>
      <c r="H195" s="224"/>
      <c r="I195" s="8"/>
      <c r="J195" s="224"/>
      <c r="K195" s="8"/>
      <c r="L195" s="224"/>
      <c r="M195" s="8"/>
      <c r="N195" s="224"/>
      <c r="O195" s="8"/>
      <c r="P195" s="224"/>
      <c r="Q195" s="8"/>
      <c r="R195" s="224"/>
      <c r="S195" s="277"/>
      <c r="T195" s="224"/>
      <c r="U195" s="224"/>
      <c r="V195" s="277"/>
      <c r="W195" s="224"/>
      <c r="X195" s="225"/>
      <c r="Y195" s="8"/>
      <c r="Z195" s="224"/>
      <c r="AA195" s="8"/>
      <c r="AB195" s="224"/>
      <c r="AC195" s="8"/>
      <c r="AD195" s="224"/>
      <c r="AE195" s="8"/>
      <c r="AF195" s="224"/>
      <c r="AG195" s="43"/>
      <c r="AH195" s="43"/>
    </row>
    <row r="196" spans="1:34" s="7" customFormat="1" ht="17.25" customHeight="1" x14ac:dyDescent="0.25">
      <c r="A196" s="261" t="s">
        <v>859</v>
      </c>
      <c r="B196" s="262" t="s">
        <v>860</v>
      </c>
      <c r="C196" s="261"/>
      <c r="D196" s="248"/>
      <c r="E196" s="278"/>
      <c r="F196" s="297"/>
      <c r="G196" s="283"/>
      <c r="H196" s="19"/>
      <c r="I196" s="19"/>
      <c r="J196" s="5"/>
      <c r="K196" s="19"/>
      <c r="L196" s="5"/>
      <c r="M196" s="19" t="e">
        <f>VLOOKUP(L196,Sheet1!$B$2:$C$12,2,TRUE)</f>
        <v>#N/A</v>
      </c>
      <c r="N196" s="5"/>
      <c r="O196" s="19" t="e">
        <f>VLOOKUP(N196,Sheet1!$B$2:$C$12,2,TRUE)</f>
        <v>#N/A</v>
      </c>
      <c r="P196" s="5"/>
      <c r="Q196" s="19" t="e">
        <f>VLOOKUP(P196,Sheet1!$B$2:$C$12,2,TRUE)</f>
        <v>#N/A</v>
      </c>
      <c r="R196" s="5" t="e">
        <f t="shared" si="57"/>
        <v>#N/A</v>
      </c>
      <c r="S196" s="226"/>
      <c r="T196" s="9"/>
      <c r="U196" s="5"/>
      <c r="V196" s="226"/>
      <c r="W196" s="9"/>
      <c r="X196" s="227" t="s">
        <v>840</v>
      </c>
      <c r="Y196" s="9" t="e">
        <f t="shared" si="60"/>
        <v>#N/A</v>
      </c>
      <c r="Z196" s="9">
        <f>COUNTIF(D196:O196,"D")*1</f>
        <v>0</v>
      </c>
      <c r="AA196" s="9" t="e">
        <f t="shared" si="61"/>
        <v>#N/A</v>
      </c>
      <c r="AB196" s="9" t="s">
        <v>799</v>
      </c>
      <c r="AC196" s="5"/>
      <c r="AD196" s="5"/>
      <c r="AE196" s="9"/>
      <c r="AF196" s="5"/>
      <c r="AG196" s="25"/>
      <c r="AH196" s="25"/>
    </row>
    <row r="197" spans="1:34" s="7" customFormat="1" ht="20.100000000000001" customHeight="1" x14ac:dyDescent="0.25">
      <c r="A197" s="86">
        <f>A194+1</f>
        <v>163</v>
      </c>
      <c r="B197" s="80" t="s">
        <v>127</v>
      </c>
      <c r="C197" s="117" t="s">
        <v>563</v>
      </c>
      <c r="D197" s="5" t="str">
        <f>VLOOKUP(C197,' TH ĐG Trình HĐ'!$E$9:$AE$336,18,0)</f>
        <v>A1</v>
      </c>
      <c r="E197" s="5">
        <f>VLOOKUP($C197,' TH ĐG Trình HĐ'!$E$9:$AE$336,19,0)</f>
        <v>10</v>
      </c>
      <c r="F197" s="9" t="str">
        <f t="shared" ref="F197:F224" si="69">IF(E197&gt;=3,"Không hoàn thành",IF(AND($D197&gt;=8,$D197&lt;=10,E197=0),"Hoàn thành xuất sắc nhiệm vụ",IF(AND($D197&gt;=8,$D197&lt;=10,E197=1),"Hoàn thành tốt nhiệm vụ",IF(AND($D197&gt;=8,$D197&lt;=10,E197=2),"Hoàn thành nhiệm vụ",IF(AND($D197&gt;6,$D197&lt;8,E197&lt;=1),"Hoàn thành tốt nhiệm vụ",IF(AND($D197&gt;6,$D197&lt;8,E197=2),"Hoàn thành nhiệm vụ",IF(AND($D197&gt;=5,$D197&lt;=6,E197&lt;=2),"Hoàn thành",IF(AND($D197&lt;5,E197&gt;3),"Không hoàn thành",""))))))))</f>
        <v>Không hoàn thành</v>
      </c>
      <c r="G197" s="258"/>
      <c r="H197" s="17"/>
      <c r="I197" s="19"/>
      <c r="J197" s="5"/>
      <c r="K197" s="19"/>
      <c r="L197" s="5"/>
      <c r="M197" s="19"/>
      <c r="N197" s="5"/>
      <c r="O197" s="19"/>
      <c r="P197" s="5"/>
      <c r="Q197" s="19"/>
      <c r="R197" s="5"/>
      <c r="S197" s="226"/>
      <c r="T197" s="9"/>
      <c r="U197" s="5"/>
      <c r="V197" s="226"/>
      <c r="W197" s="9"/>
      <c r="X197" s="227"/>
      <c r="Y197" s="9"/>
      <c r="Z197" s="9"/>
      <c r="AA197" s="9"/>
      <c r="AB197" s="5"/>
      <c r="AC197" s="5"/>
      <c r="AD197" s="5"/>
      <c r="AE197" s="9"/>
      <c r="AF197" s="5"/>
      <c r="AG197" s="120"/>
      <c r="AH197" s="25"/>
    </row>
    <row r="198" spans="1:34" s="7" customFormat="1" ht="20.100000000000001" customHeight="1" x14ac:dyDescent="0.25">
      <c r="A198" s="86">
        <f>A197+1</f>
        <v>164</v>
      </c>
      <c r="B198" s="80" t="s">
        <v>136</v>
      </c>
      <c r="C198" s="259" t="s">
        <v>564</v>
      </c>
      <c r="D198" s="5" t="str">
        <f>VLOOKUP(C198,' TH ĐG Trình HĐ'!$E$9:$AE$336,18,0)</f>
        <v>A2</v>
      </c>
      <c r="E198" s="5">
        <f>VLOOKUP($C198,' TH ĐG Trình HĐ'!$E$9:$AE$336,19,0)</f>
        <v>9</v>
      </c>
      <c r="F198" s="9" t="str">
        <f t="shared" si="69"/>
        <v>Không hoàn thành</v>
      </c>
      <c r="G198" s="10"/>
      <c r="H198" s="17"/>
      <c r="I198" s="19" t="e">
        <f>VLOOKUP(H198,Sheet1!$B$2:$C$12,2,TRUE)</f>
        <v>#N/A</v>
      </c>
      <c r="J198" s="5"/>
      <c r="K198" s="19" t="e">
        <f>VLOOKUP(J198,Sheet1!$B$2:$C$12,2,TRUE)</f>
        <v>#N/A</v>
      </c>
      <c r="L198" s="5"/>
      <c r="M198" s="19" t="e">
        <f>VLOOKUP(L198,Sheet1!$B$2:$C$12,2,TRUE)</f>
        <v>#N/A</v>
      </c>
      <c r="N198" s="5"/>
      <c r="O198" s="19" t="e">
        <f>VLOOKUP(N198,Sheet1!$B$2:$C$12,2,TRUE)</f>
        <v>#N/A</v>
      </c>
      <c r="P198" s="5"/>
      <c r="Q198" s="19" t="e">
        <f>VLOOKUP(P198,Sheet1!$B$2:$C$12,2,TRUE)</f>
        <v>#N/A</v>
      </c>
      <c r="R198" s="5" t="e">
        <f t="shared" si="57"/>
        <v>#N/A</v>
      </c>
      <c r="S198" s="226">
        <f t="shared" ref="S198:S244" si="70">COUNTIF(H198:P198,"C*")*1+COUNTIF(H198:P198,"D")*2+COUNTIF(H198:P198,"E")*3</f>
        <v>0</v>
      </c>
      <c r="T198" s="9" t="e">
        <f t="shared" ref="T198:T244" si="71">IF(S198&gt;=3,"Không hoàn thành",IF(AND($R198&gt;=8,$R198&lt;=10,S198=0),"Xuất sắc",IF(AND($R198&gt;=8,$R198&lt;=10,S198=1),"Tốt",IF(AND($R198&gt;=8,$R198&lt;=10,S198=2),"Hoàn thành",IF(AND($R198&gt;6,$R198&lt;8,S198&lt;=1),"Tốt",IF(AND($R198&gt;6,$R198&lt;8,S198=2),"Hoàn thành",IF(AND($R198&gt;=5,$R198&lt;=6,S198&lt;=2),"Hoàn thành",IF(AND($R198&lt;5,S198&gt;3),"Không hoàn thành",""))))))))</f>
        <v>#N/A</v>
      </c>
      <c r="U198" s="5" t="e">
        <f t="shared" si="58"/>
        <v>#N/A</v>
      </c>
      <c r="V198" s="226">
        <f t="shared" si="59"/>
        <v>0</v>
      </c>
      <c r="W198" s="9" t="e">
        <f t="shared" ref="W198:W260" si="72">IF(V198&gt;=3,"Không hoàn thành",IF(AND($U198&gt;=8,$U198&lt;=10,V198=0),"Xuất sắc",IF(AND($U198&gt;=8,$U198&lt;=10,V198=1),"Tốt",IF(AND($U198&gt;=8,$U198&lt;=10,V198=2),"Hoàn thành",IF(AND($U198&gt;6,$U198&lt;8,V198&lt;=1),"Tốt",IF(AND($U198&gt;6,$U198&lt;8,V198=2),"Hoàn thành",IF(AND($U198&gt;=5,$U198&lt;=6,V198&lt;=2),"Hoàn thành",IF(AND($U198&lt;5,V198&gt;3),"Không hoàn thành",""))))))))</f>
        <v>#N/A</v>
      </c>
      <c r="X198" s="227"/>
      <c r="Y198" s="9" t="e">
        <f t="shared" ref="Y198:Y260" si="73">ROUND(AVERAGE(D198,R198),2)</f>
        <v>#N/A</v>
      </c>
      <c r="Z198" s="9">
        <f t="shared" ref="Z198:Z223" si="74">COUNTIF(D198:O198,"D")*1</f>
        <v>0</v>
      </c>
      <c r="AA198" s="9" t="e">
        <f t="shared" ref="AA198:AA260" si="75">IF($Y198&gt;=8,"Xuất sắc",IF($Y198&gt;6,"Tốt",IF($Y198&gt;=5,"Hoàn thành","Không hoàn thành")))</f>
        <v>#N/A</v>
      </c>
      <c r="AB198" s="9" t="e">
        <f t="shared" ref="AB198:AB243" si="76">IF($Z198=1,"Không đạt LĐTT",IF(OR($AA198= "Xuất sắc", $AA198="Tốt"),"Đạt LĐTT","Không đạt LĐTT"))</f>
        <v>#N/A</v>
      </c>
      <c r="AC198" s="5"/>
      <c r="AD198" s="5"/>
      <c r="AE198" s="9"/>
      <c r="AF198" s="5"/>
      <c r="AG198" s="25"/>
      <c r="AH198" s="25"/>
    </row>
    <row r="199" spans="1:34" s="7" customFormat="1" ht="20.100000000000001" customHeight="1" x14ac:dyDescent="0.25">
      <c r="A199" s="86">
        <f t="shared" ref="A199:A224" si="77">A198+1</f>
        <v>165</v>
      </c>
      <c r="B199" s="80" t="s">
        <v>130</v>
      </c>
      <c r="C199" s="259" t="s">
        <v>567</v>
      </c>
      <c r="D199" s="5" t="str">
        <f>VLOOKUP(C199,' TH ĐG Trình HĐ'!$E$9:$AE$336,18,0)</f>
        <v>A4</v>
      </c>
      <c r="E199" s="5">
        <f>VLOOKUP($C199,' TH ĐG Trình HĐ'!$E$9:$AE$336,19,0)</f>
        <v>7</v>
      </c>
      <c r="F199" s="9" t="str">
        <f t="shared" si="69"/>
        <v>Không hoàn thành</v>
      </c>
      <c r="G199" s="82"/>
      <c r="H199" s="17"/>
      <c r="I199" s="19" t="e">
        <f>VLOOKUP(H199,Sheet1!$B$2:$C$12,2,TRUE)</f>
        <v>#N/A</v>
      </c>
      <c r="J199" s="5"/>
      <c r="K199" s="19" t="e">
        <f>VLOOKUP(J199,Sheet1!$B$2:$C$12,2,TRUE)</f>
        <v>#N/A</v>
      </c>
      <c r="L199" s="5"/>
      <c r="M199" s="19" t="e">
        <f>VLOOKUP(L199,Sheet1!$B$2:$C$12,2,TRUE)</f>
        <v>#N/A</v>
      </c>
      <c r="N199" s="5"/>
      <c r="O199" s="19" t="e">
        <f>VLOOKUP(N199,Sheet1!$B$2:$C$12,2,TRUE)</f>
        <v>#N/A</v>
      </c>
      <c r="P199" s="5"/>
      <c r="Q199" s="19" t="e">
        <f>VLOOKUP(P199,Sheet1!$B$2:$C$12,2,TRUE)</f>
        <v>#N/A</v>
      </c>
      <c r="R199" s="5" t="e">
        <f t="shared" si="57"/>
        <v>#N/A</v>
      </c>
      <c r="S199" s="226">
        <f t="shared" si="70"/>
        <v>0</v>
      </c>
      <c r="T199" s="9" t="e">
        <f t="shared" si="71"/>
        <v>#N/A</v>
      </c>
      <c r="U199" s="5" t="e">
        <f t="shared" si="58"/>
        <v>#N/A</v>
      </c>
      <c r="V199" s="226">
        <f t="shared" si="59"/>
        <v>0</v>
      </c>
      <c r="W199" s="9" t="e">
        <f t="shared" si="72"/>
        <v>#N/A</v>
      </c>
      <c r="X199" s="227"/>
      <c r="Y199" s="9" t="e">
        <f t="shared" si="73"/>
        <v>#N/A</v>
      </c>
      <c r="Z199" s="9">
        <f t="shared" si="74"/>
        <v>0</v>
      </c>
      <c r="AA199" s="9" t="e">
        <f t="shared" si="75"/>
        <v>#N/A</v>
      </c>
      <c r="AB199" s="9" t="e">
        <f t="shared" si="76"/>
        <v>#N/A</v>
      </c>
      <c r="AC199" s="5"/>
      <c r="AD199" s="5"/>
      <c r="AE199" s="9"/>
      <c r="AF199" s="5"/>
      <c r="AG199" s="29"/>
      <c r="AH199" s="29"/>
    </row>
    <row r="200" spans="1:34" s="7" customFormat="1" ht="20.100000000000001" customHeight="1" x14ac:dyDescent="0.25">
      <c r="A200" s="86">
        <f t="shared" si="77"/>
        <v>166</v>
      </c>
      <c r="B200" s="80" t="s">
        <v>129</v>
      </c>
      <c r="C200" s="259" t="s">
        <v>566</v>
      </c>
      <c r="D200" s="5" t="str">
        <f>VLOOKUP(C200,' TH ĐG Trình HĐ'!$E$9:$AE$336,18,0)</f>
        <v>A1</v>
      </c>
      <c r="E200" s="5">
        <f>VLOOKUP($C200,' TH ĐG Trình HĐ'!$E$9:$AE$336,19,0)</f>
        <v>10</v>
      </c>
      <c r="F200" s="9" t="str">
        <f t="shared" si="69"/>
        <v>Không hoàn thành</v>
      </c>
      <c r="G200" s="82"/>
      <c r="H200" s="17"/>
      <c r="I200" s="19" t="e">
        <f>VLOOKUP(H200,Sheet1!$B$2:$C$12,2,TRUE)</f>
        <v>#N/A</v>
      </c>
      <c r="J200" s="5"/>
      <c r="K200" s="19" t="e">
        <f>VLOOKUP(J200,Sheet1!$B$2:$C$12,2,TRUE)</f>
        <v>#N/A</v>
      </c>
      <c r="L200" s="5"/>
      <c r="M200" s="19" t="e">
        <f>VLOOKUP(L200,Sheet1!$B$2:$C$12,2,TRUE)</f>
        <v>#N/A</v>
      </c>
      <c r="N200" s="5"/>
      <c r="O200" s="19" t="e">
        <f>VLOOKUP(N200,Sheet1!$B$2:$C$12,2,TRUE)</f>
        <v>#N/A</v>
      </c>
      <c r="P200" s="5"/>
      <c r="Q200" s="19" t="e">
        <f>VLOOKUP(P200,Sheet1!$B$2:$C$12,2,TRUE)</f>
        <v>#N/A</v>
      </c>
      <c r="R200" s="5" t="e">
        <f t="shared" si="57"/>
        <v>#N/A</v>
      </c>
      <c r="S200" s="226">
        <f t="shared" si="70"/>
        <v>0</v>
      </c>
      <c r="T200" s="9" t="e">
        <f t="shared" si="71"/>
        <v>#N/A</v>
      </c>
      <c r="U200" s="5" t="e">
        <f t="shared" si="58"/>
        <v>#N/A</v>
      </c>
      <c r="V200" s="226">
        <f t="shared" si="59"/>
        <v>0</v>
      </c>
      <c r="W200" s="9" t="e">
        <f t="shared" si="72"/>
        <v>#N/A</v>
      </c>
      <c r="X200" s="227"/>
      <c r="Y200" s="9" t="e">
        <f t="shared" si="73"/>
        <v>#N/A</v>
      </c>
      <c r="Z200" s="9">
        <f t="shared" si="74"/>
        <v>0</v>
      </c>
      <c r="AA200" s="9" t="e">
        <f t="shared" si="75"/>
        <v>#N/A</v>
      </c>
      <c r="AB200" s="9" t="e">
        <f t="shared" si="76"/>
        <v>#N/A</v>
      </c>
      <c r="AC200" s="5"/>
      <c r="AD200" s="5"/>
      <c r="AE200" s="9"/>
      <c r="AF200" s="5"/>
      <c r="AG200" s="29"/>
      <c r="AH200" s="29"/>
    </row>
    <row r="201" spans="1:34" s="7" customFormat="1" ht="20.100000000000001" customHeight="1" x14ac:dyDescent="0.25">
      <c r="A201" s="86">
        <f t="shared" si="77"/>
        <v>167</v>
      </c>
      <c r="B201" s="80" t="s">
        <v>141</v>
      </c>
      <c r="C201" s="259" t="s">
        <v>565</v>
      </c>
      <c r="D201" s="5" t="str">
        <f>VLOOKUP(C201,' TH ĐG Trình HĐ'!$E$9:$AE$336,18,0)</f>
        <v>A1</v>
      </c>
      <c r="E201" s="5">
        <f>VLOOKUP($C201,' TH ĐG Trình HĐ'!$E$9:$AE$336,19,0)</f>
        <v>10</v>
      </c>
      <c r="F201" s="9" t="str">
        <f t="shared" si="69"/>
        <v>Không hoàn thành</v>
      </c>
      <c r="G201" s="82"/>
      <c r="H201" s="17"/>
      <c r="I201" s="19" t="e">
        <f>VLOOKUP(H201,Sheet1!$B$2:$C$12,2,TRUE)</f>
        <v>#N/A</v>
      </c>
      <c r="J201" s="5"/>
      <c r="K201" s="19" t="e">
        <f>VLOOKUP(J201,Sheet1!$B$2:$C$12,2,TRUE)</f>
        <v>#N/A</v>
      </c>
      <c r="L201" s="5"/>
      <c r="M201" s="19" t="e">
        <f>VLOOKUP(L201,Sheet1!$B$2:$C$12,2,TRUE)</f>
        <v>#N/A</v>
      </c>
      <c r="N201" s="5"/>
      <c r="O201" s="19" t="e">
        <f>VLOOKUP(N201,Sheet1!$B$2:$C$12,2,TRUE)</f>
        <v>#N/A</v>
      </c>
      <c r="P201" s="5"/>
      <c r="Q201" s="19" t="e">
        <f>VLOOKUP(P201,Sheet1!$B$2:$C$12,2,TRUE)</f>
        <v>#N/A</v>
      </c>
      <c r="R201" s="5" t="e">
        <f t="shared" si="57"/>
        <v>#N/A</v>
      </c>
      <c r="S201" s="226">
        <f t="shared" si="70"/>
        <v>0</v>
      </c>
      <c r="T201" s="9" t="e">
        <f t="shared" si="71"/>
        <v>#N/A</v>
      </c>
      <c r="U201" s="5" t="e">
        <f t="shared" si="58"/>
        <v>#N/A</v>
      </c>
      <c r="V201" s="226">
        <f t="shared" si="59"/>
        <v>0</v>
      </c>
      <c r="W201" s="9" t="e">
        <f t="shared" si="72"/>
        <v>#N/A</v>
      </c>
      <c r="X201" s="227"/>
      <c r="Y201" s="9" t="e">
        <f t="shared" si="73"/>
        <v>#N/A</v>
      </c>
      <c r="Z201" s="9">
        <f t="shared" si="74"/>
        <v>0</v>
      </c>
      <c r="AA201" s="9" t="e">
        <f t="shared" si="75"/>
        <v>#N/A</v>
      </c>
      <c r="AB201" s="9" t="e">
        <f t="shared" si="76"/>
        <v>#N/A</v>
      </c>
      <c r="AC201" s="5"/>
      <c r="AD201" s="5"/>
      <c r="AE201" s="9"/>
      <c r="AF201" s="5"/>
      <c r="AG201" s="29"/>
      <c r="AH201" s="29"/>
    </row>
    <row r="202" spans="1:34" s="7" customFormat="1" ht="20.100000000000001" customHeight="1" x14ac:dyDescent="0.25">
      <c r="A202" s="86">
        <f t="shared" si="77"/>
        <v>168</v>
      </c>
      <c r="B202" s="80" t="s">
        <v>128</v>
      </c>
      <c r="C202" s="259" t="s">
        <v>569</v>
      </c>
      <c r="D202" s="5" t="str">
        <f>VLOOKUP(C202,' TH ĐG Trình HĐ'!$E$9:$AE$336,18,0)</f>
        <v>A4</v>
      </c>
      <c r="E202" s="5">
        <f>VLOOKUP($C202,' TH ĐG Trình HĐ'!$E$9:$AE$336,19,0)</f>
        <v>7</v>
      </c>
      <c r="F202" s="9" t="str">
        <f t="shared" si="69"/>
        <v>Không hoàn thành</v>
      </c>
      <c r="G202" s="82"/>
      <c r="H202" s="17"/>
      <c r="I202" s="19" t="e">
        <f>VLOOKUP(H202,Sheet1!$B$2:$C$12,2,TRUE)</f>
        <v>#N/A</v>
      </c>
      <c r="J202" s="5"/>
      <c r="K202" s="19" t="e">
        <f>VLOOKUP(J202,Sheet1!$B$2:$C$12,2,TRUE)</f>
        <v>#N/A</v>
      </c>
      <c r="L202" s="5"/>
      <c r="M202" s="19" t="e">
        <f>VLOOKUP(L202,Sheet1!$B$2:$C$12,2,TRUE)</f>
        <v>#N/A</v>
      </c>
      <c r="N202" s="5"/>
      <c r="O202" s="19" t="e">
        <f>VLOOKUP(N202,Sheet1!$B$2:$C$12,2,TRUE)</f>
        <v>#N/A</v>
      </c>
      <c r="P202" s="5"/>
      <c r="Q202" s="19" t="e">
        <f>VLOOKUP(P202,Sheet1!$B$2:$C$12,2,TRUE)</f>
        <v>#N/A</v>
      </c>
      <c r="R202" s="5" t="e">
        <f t="shared" si="57"/>
        <v>#N/A</v>
      </c>
      <c r="S202" s="226">
        <f t="shared" si="70"/>
        <v>0</v>
      </c>
      <c r="T202" s="9" t="e">
        <f t="shared" si="71"/>
        <v>#N/A</v>
      </c>
      <c r="U202" s="5" t="e">
        <f t="shared" si="58"/>
        <v>#N/A</v>
      </c>
      <c r="V202" s="226">
        <f t="shared" si="59"/>
        <v>0</v>
      </c>
      <c r="W202" s="9" t="e">
        <f t="shared" si="72"/>
        <v>#N/A</v>
      </c>
      <c r="X202" s="227"/>
      <c r="Y202" s="9" t="e">
        <f t="shared" si="73"/>
        <v>#N/A</v>
      </c>
      <c r="Z202" s="9">
        <f t="shared" si="74"/>
        <v>0</v>
      </c>
      <c r="AA202" s="9" t="e">
        <f t="shared" si="75"/>
        <v>#N/A</v>
      </c>
      <c r="AB202" s="9" t="e">
        <f t="shared" si="76"/>
        <v>#N/A</v>
      </c>
      <c r="AC202" s="5"/>
      <c r="AD202" s="5"/>
      <c r="AE202" s="9"/>
      <c r="AF202" s="5"/>
      <c r="AG202" s="29"/>
      <c r="AH202" s="29"/>
    </row>
    <row r="203" spans="1:34" s="7" customFormat="1" ht="20.100000000000001" customHeight="1" x14ac:dyDescent="0.25">
      <c r="A203" s="86">
        <f t="shared" si="77"/>
        <v>169</v>
      </c>
      <c r="B203" s="80" t="s">
        <v>131</v>
      </c>
      <c r="C203" s="259" t="s">
        <v>570</v>
      </c>
      <c r="D203" s="5" t="str">
        <f>VLOOKUP(C203,' TH ĐG Trình HĐ'!$E$9:$AE$336,18,0)</f>
        <v>A2</v>
      </c>
      <c r="E203" s="5">
        <f>VLOOKUP($C203,' TH ĐG Trình HĐ'!$E$9:$AE$336,19,0)</f>
        <v>9</v>
      </c>
      <c r="F203" s="9" t="str">
        <f t="shared" si="69"/>
        <v>Không hoàn thành</v>
      </c>
      <c r="G203" s="82"/>
      <c r="H203" s="17"/>
      <c r="I203" s="19" t="e">
        <f>VLOOKUP(H203,Sheet1!$B$2:$C$12,2,TRUE)</f>
        <v>#N/A</v>
      </c>
      <c r="J203" s="5"/>
      <c r="K203" s="19" t="e">
        <f>VLOOKUP(J203,Sheet1!$B$2:$C$12,2,TRUE)</f>
        <v>#N/A</v>
      </c>
      <c r="L203" s="5"/>
      <c r="M203" s="19" t="e">
        <f>VLOOKUP(L203,Sheet1!$B$2:$C$12,2,TRUE)</f>
        <v>#N/A</v>
      </c>
      <c r="N203" s="5"/>
      <c r="O203" s="19" t="e">
        <f>VLOOKUP(N203,Sheet1!$B$2:$C$12,2,TRUE)</f>
        <v>#N/A</v>
      </c>
      <c r="P203" s="5"/>
      <c r="Q203" s="19" t="e">
        <f>VLOOKUP(P203,Sheet1!$B$2:$C$12,2,TRUE)</f>
        <v>#N/A</v>
      </c>
      <c r="R203" s="5" t="e">
        <f t="shared" si="57"/>
        <v>#N/A</v>
      </c>
      <c r="S203" s="226">
        <f t="shared" si="70"/>
        <v>0</v>
      </c>
      <c r="T203" s="9" t="e">
        <f t="shared" si="71"/>
        <v>#N/A</v>
      </c>
      <c r="U203" s="5" t="e">
        <f t="shared" si="58"/>
        <v>#N/A</v>
      </c>
      <c r="V203" s="226">
        <f t="shared" si="59"/>
        <v>0</v>
      </c>
      <c r="W203" s="9" t="e">
        <f t="shared" si="72"/>
        <v>#N/A</v>
      </c>
      <c r="X203" s="227"/>
      <c r="Y203" s="9" t="e">
        <f t="shared" si="73"/>
        <v>#N/A</v>
      </c>
      <c r="Z203" s="9">
        <f t="shared" si="74"/>
        <v>0</v>
      </c>
      <c r="AA203" s="9" t="e">
        <f t="shared" si="75"/>
        <v>#N/A</v>
      </c>
      <c r="AB203" s="9" t="e">
        <f t="shared" si="76"/>
        <v>#N/A</v>
      </c>
      <c r="AC203" s="5"/>
      <c r="AD203" s="5"/>
      <c r="AE203" s="9"/>
      <c r="AF203" s="5"/>
      <c r="AG203" s="29"/>
      <c r="AH203" s="29"/>
    </row>
    <row r="204" spans="1:34" s="7" customFormat="1" ht="20.100000000000001" customHeight="1" x14ac:dyDescent="0.25">
      <c r="A204" s="86">
        <f t="shared" si="77"/>
        <v>170</v>
      </c>
      <c r="B204" s="80" t="s">
        <v>132</v>
      </c>
      <c r="C204" s="259" t="s">
        <v>571</v>
      </c>
      <c r="D204" s="5" t="str">
        <f>VLOOKUP(C204,' TH ĐG Trình HĐ'!$E$9:$AE$336,18,0)</f>
        <v>A2</v>
      </c>
      <c r="E204" s="5">
        <f>VLOOKUP($C204,' TH ĐG Trình HĐ'!$E$9:$AE$336,19,0)</f>
        <v>9</v>
      </c>
      <c r="F204" s="9" t="str">
        <f t="shared" si="69"/>
        <v>Không hoàn thành</v>
      </c>
      <c r="G204" s="82"/>
      <c r="H204" s="17"/>
      <c r="I204" s="19" t="e">
        <f>VLOOKUP(H204,Sheet1!$B$2:$C$12,2,TRUE)</f>
        <v>#N/A</v>
      </c>
      <c r="J204" s="5"/>
      <c r="K204" s="19" t="e">
        <f>VLOOKUP(J204,Sheet1!$B$2:$C$12,2,TRUE)</f>
        <v>#N/A</v>
      </c>
      <c r="L204" s="5"/>
      <c r="M204" s="19" t="e">
        <f>VLOOKUP(L204,Sheet1!$B$2:$C$12,2,TRUE)</f>
        <v>#N/A</v>
      </c>
      <c r="N204" s="5"/>
      <c r="O204" s="19" t="e">
        <f>VLOOKUP(N204,Sheet1!$B$2:$C$12,2,TRUE)</f>
        <v>#N/A</v>
      </c>
      <c r="P204" s="5"/>
      <c r="Q204" s="19" t="e">
        <f>VLOOKUP(P204,Sheet1!$B$2:$C$12,2,TRUE)</f>
        <v>#N/A</v>
      </c>
      <c r="R204" s="5" t="e">
        <f t="shared" si="57"/>
        <v>#N/A</v>
      </c>
      <c r="S204" s="226">
        <f t="shared" si="70"/>
        <v>0</v>
      </c>
      <c r="T204" s="9" t="e">
        <f t="shared" si="71"/>
        <v>#N/A</v>
      </c>
      <c r="U204" s="5" t="e">
        <f t="shared" si="58"/>
        <v>#N/A</v>
      </c>
      <c r="V204" s="226">
        <f t="shared" si="59"/>
        <v>0</v>
      </c>
      <c r="W204" s="9" t="e">
        <f t="shared" si="72"/>
        <v>#N/A</v>
      </c>
      <c r="X204" s="227"/>
      <c r="Y204" s="9" t="e">
        <f t="shared" si="73"/>
        <v>#N/A</v>
      </c>
      <c r="Z204" s="9">
        <f t="shared" si="74"/>
        <v>0</v>
      </c>
      <c r="AA204" s="9" t="e">
        <f t="shared" si="75"/>
        <v>#N/A</v>
      </c>
      <c r="AB204" s="9" t="e">
        <f t="shared" si="76"/>
        <v>#N/A</v>
      </c>
      <c r="AC204" s="5"/>
      <c r="AD204" s="5"/>
      <c r="AE204" s="9"/>
      <c r="AF204" s="5"/>
      <c r="AG204" s="29"/>
      <c r="AH204" s="29"/>
    </row>
    <row r="205" spans="1:34" s="7" customFormat="1" ht="20.100000000000001" customHeight="1" x14ac:dyDescent="0.25">
      <c r="A205" s="86">
        <f t="shared" si="77"/>
        <v>171</v>
      </c>
      <c r="B205" s="80" t="s">
        <v>133</v>
      </c>
      <c r="C205" s="259" t="s">
        <v>572</v>
      </c>
      <c r="D205" s="5" t="str">
        <f>VLOOKUP(C205,' TH ĐG Trình HĐ'!$E$9:$AE$336,18,0)</f>
        <v>A3</v>
      </c>
      <c r="E205" s="5">
        <f>VLOOKUP($C205,' TH ĐG Trình HĐ'!$E$9:$AE$336,19,0)</f>
        <v>8</v>
      </c>
      <c r="F205" s="9" t="str">
        <f t="shared" si="69"/>
        <v>Không hoàn thành</v>
      </c>
      <c r="G205" s="82"/>
      <c r="H205" s="17"/>
      <c r="I205" s="19" t="e">
        <f>VLOOKUP(H205,Sheet1!$B$2:$C$12,2,TRUE)</f>
        <v>#N/A</v>
      </c>
      <c r="J205" s="5"/>
      <c r="K205" s="19" t="e">
        <f>VLOOKUP(J205,Sheet1!$B$2:$C$12,2,TRUE)</f>
        <v>#N/A</v>
      </c>
      <c r="L205" s="5"/>
      <c r="M205" s="19" t="e">
        <f>VLOOKUP(L205,Sheet1!$B$2:$C$12,2,TRUE)</f>
        <v>#N/A</v>
      </c>
      <c r="N205" s="5"/>
      <c r="O205" s="19" t="e">
        <f>VLOOKUP(N205,Sheet1!$B$2:$C$12,2,TRUE)</f>
        <v>#N/A</v>
      </c>
      <c r="P205" s="5"/>
      <c r="Q205" s="19" t="e">
        <f>VLOOKUP(P205,Sheet1!$B$2:$C$12,2,TRUE)</f>
        <v>#N/A</v>
      </c>
      <c r="R205" s="5" t="e">
        <f t="shared" si="57"/>
        <v>#N/A</v>
      </c>
      <c r="S205" s="226">
        <f t="shared" si="70"/>
        <v>0</v>
      </c>
      <c r="T205" s="9" t="e">
        <f t="shared" si="71"/>
        <v>#N/A</v>
      </c>
      <c r="U205" s="5" t="e">
        <f t="shared" si="58"/>
        <v>#N/A</v>
      </c>
      <c r="V205" s="226">
        <f t="shared" si="59"/>
        <v>0</v>
      </c>
      <c r="W205" s="9" t="e">
        <f t="shared" si="72"/>
        <v>#N/A</v>
      </c>
      <c r="X205" s="227"/>
      <c r="Y205" s="9" t="e">
        <f t="shared" si="73"/>
        <v>#N/A</v>
      </c>
      <c r="Z205" s="9">
        <f t="shared" si="74"/>
        <v>0</v>
      </c>
      <c r="AA205" s="9" t="e">
        <f t="shared" si="75"/>
        <v>#N/A</v>
      </c>
      <c r="AB205" s="9" t="e">
        <f t="shared" si="76"/>
        <v>#N/A</v>
      </c>
      <c r="AC205" s="5"/>
      <c r="AD205" s="5"/>
      <c r="AE205" s="9"/>
      <c r="AF205" s="5"/>
      <c r="AG205" s="29"/>
      <c r="AH205" s="29"/>
    </row>
    <row r="206" spans="1:34" s="7" customFormat="1" ht="20.100000000000001" customHeight="1" x14ac:dyDescent="0.25">
      <c r="A206" s="86">
        <f t="shared" si="77"/>
        <v>172</v>
      </c>
      <c r="B206" s="80" t="s">
        <v>134</v>
      </c>
      <c r="C206" s="259" t="s">
        <v>573</v>
      </c>
      <c r="D206" s="5" t="str">
        <f>VLOOKUP(C206,' TH ĐG Trình HĐ'!$E$9:$AE$336,18,0)</f>
        <v>A4</v>
      </c>
      <c r="E206" s="5">
        <f>VLOOKUP($C206,' TH ĐG Trình HĐ'!$E$9:$AE$336,19,0)</f>
        <v>7</v>
      </c>
      <c r="F206" s="9" t="str">
        <f t="shared" si="69"/>
        <v>Không hoàn thành</v>
      </c>
      <c r="G206" s="82"/>
      <c r="H206" s="17"/>
      <c r="I206" s="19" t="e">
        <f>VLOOKUP(H206,Sheet1!$B$2:$C$12,2,TRUE)</f>
        <v>#N/A</v>
      </c>
      <c r="J206" s="5"/>
      <c r="K206" s="19" t="e">
        <f>VLOOKUP(J206,Sheet1!$B$2:$C$12,2,TRUE)</f>
        <v>#N/A</v>
      </c>
      <c r="L206" s="5"/>
      <c r="M206" s="19" t="e">
        <f>VLOOKUP(L206,Sheet1!$B$2:$C$12,2,TRUE)</f>
        <v>#N/A</v>
      </c>
      <c r="N206" s="5"/>
      <c r="O206" s="19" t="e">
        <f>VLOOKUP(N206,Sheet1!$B$2:$C$12,2,TRUE)</f>
        <v>#N/A</v>
      </c>
      <c r="P206" s="5"/>
      <c r="Q206" s="19" t="e">
        <f>VLOOKUP(P206,Sheet1!$B$2:$C$12,2,TRUE)</f>
        <v>#N/A</v>
      </c>
      <c r="R206" s="5" t="e">
        <f t="shared" si="57"/>
        <v>#N/A</v>
      </c>
      <c r="S206" s="226">
        <f t="shared" si="70"/>
        <v>0</v>
      </c>
      <c r="T206" s="9" t="e">
        <f t="shared" si="71"/>
        <v>#N/A</v>
      </c>
      <c r="U206" s="5" t="e">
        <f t="shared" si="58"/>
        <v>#N/A</v>
      </c>
      <c r="V206" s="226">
        <f t="shared" si="59"/>
        <v>0</v>
      </c>
      <c r="W206" s="9" t="e">
        <f t="shared" si="72"/>
        <v>#N/A</v>
      </c>
      <c r="X206" s="227"/>
      <c r="Y206" s="9" t="e">
        <f t="shared" si="73"/>
        <v>#N/A</v>
      </c>
      <c r="Z206" s="9">
        <f t="shared" si="74"/>
        <v>0</v>
      </c>
      <c r="AA206" s="9" t="e">
        <f t="shared" si="75"/>
        <v>#N/A</v>
      </c>
      <c r="AB206" s="9" t="e">
        <f t="shared" si="76"/>
        <v>#N/A</v>
      </c>
      <c r="AC206" s="5"/>
      <c r="AD206" s="5"/>
      <c r="AE206" s="9"/>
      <c r="AF206" s="5"/>
      <c r="AG206" s="29"/>
      <c r="AH206" s="29"/>
    </row>
    <row r="207" spans="1:34" s="7" customFormat="1" ht="27" customHeight="1" x14ac:dyDescent="0.25">
      <c r="A207" s="86">
        <f t="shared" si="77"/>
        <v>173</v>
      </c>
      <c r="B207" s="80" t="s">
        <v>135</v>
      </c>
      <c r="C207" s="259" t="s">
        <v>574</v>
      </c>
      <c r="D207" s="5" t="str">
        <f>VLOOKUP(C207,' TH ĐG Trình HĐ'!$E$9:$AE$336,18,0)</f>
        <v>A4</v>
      </c>
      <c r="E207" s="5">
        <f>VLOOKUP($C207,' TH ĐG Trình HĐ'!$E$9:$AE$336,19,0)</f>
        <v>7</v>
      </c>
      <c r="F207" s="9" t="str">
        <f t="shared" si="69"/>
        <v>Không hoàn thành</v>
      </c>
      <c r="G207" s="446" t="s">
        <v>1080</v>
      </c>
      <c r="H207" s="17"/>
      <c r="I207" s="19" t="e">
        <f>VLOOKUP(H207,Sheet1!$B$2:$C$12,2,TRUE)</f>
        <v>#N/A</v>
      </c>
      <c r="J207" s="5"/>
      <c r="K207" s="19" t="e">
        <f>VLOOKUP(J207,Sheet1!$B$2:$C$12,2,TRUE)</f>
        <v>#N/A</v>
      </c>
      <c r="L207" s="5"/>
      <c r="M207" s="19" t="e">
        <f>VLOOKUP(L207,Sheet1!$B$2:$C$12,2,TRUE)</f>
        <v>#N/A</v>
      </c>
      <c r="N207" s="5"/>
      <c r="O207" s="19" t="e">
        <f>VLOOKUP(N207,Sheet1!$B$2:$C$12,2,TRUE)</f>
        <v>#N/A</v>
      </c>
      <c r="P207" s="5"/>
      <c r="Q207" s="19" t="e">
        <f>VLOOKUP(P207,Sheet1!$B$2:$C$12,2,TRUE)</f>
        <v>#N/A</v>
      </c>
      <c r="R207" s="5" t="e">
        <f t="shared" si="57"/>
        <v>#N/A</v>
      </c>
      <c r="S207" s="226">
        <f t="shared" si="70"/>
        <v>0</v>
      </c>
      <c r="T207" s="9" t="e">
        <f t="shared" si="71"/>
        <v>#N/A</v>
      </c>
      <c r="U207" s="5" t="e">
        <f t="shared" si="58"/>
        <v>#N/A</v>
      </c>
      <c r="V207" s="226">
        <f t="shared" si="59"/>
        <v>0</v>
      </c>
      <c r="W207" s="9" t="e">
        <f t="shared" si="72"/>
        <v>#N/A</v>
      </c>
      <c r="X207" s="227"/>
      <c r="Y207" s="9" t="e">
        <f t="shared" si="73"/>
        <v>#N/A</v>
      </c>
      <c r="Z207" s="9">
        <f t="shared" si="74"/>
        <v>0</v>
      </c>
      <c r="AA207" s="9" t="e">
        <f t="shared" si="75"/>
        <v>#N/A</v>
      </c>
      <c r="AB207" s="9" t="e">
        <f t="shared" si="76"/>
        <v>#N/A</v>
      </c>
      <c r="AC207" s="5"/>
      <c r="AD207" s="5"/>
      <c r="AE207" s="9"/>
      <c r="AF207" s="5"/>
      <c r="AG207" s="29"/>
      <c r="AH207" s="29"/>
    </row>
    <row r="208" spans="1:34" s="7" customFormat="1" ht="20.100000000000001" customHeight="1" x14ac:dyDescent="0.25">
      <c r="A208" s="86">
        <f t="shared" si="77"/>
        <v>174</v>
      </c>
      <c r="B208" s="80" t="s">
        <v>137</v>
      </c>
      <c r="C208" s="259" t="s">
        <v>575</v>
      </c>
      <c r="D208" s="5" t="str">
        <f>VLOOKUP(C208,' TH ĐG Trình HĐ'!$E$9:$AE$336,18,0)</f>
        <v>A4</v>
      </c>
      <c r="E208" s="5">
        <f>VLOOKUP($C208,' TH ĐG Trình HĐ'!$E$9:$AE$336,19,0)</f>
        <v>7</v>
      </c>
      <c r="F208" s="9" t="str">
        <f t="shared" si="69"/>
        <v>Không hoàn thành</v>
      </c>
      <c r="G208" s="82"/>
      <c r="H208" s="17"/>
      <c r="I208" s="19" t="e">
        <f>VLOOKUP(H208,Sheet1!$B$2:$C$12,2,TRUE)</f>
        <v>#N/A</v>
      </c>
      <c r="J208" s="5"/>
      <c r="K208" s="19" t="e">
        <f>VLOOKUP(J208,Sheet1!$B$2:$C$12,2,TRUE)</f>
        <v>#N/A</v>
      </c>
      <c r="L208" s="5"/>
      <c r="M208" s="19" t="e">
        <f>VLOOKUP(L208,Sheet1!$B$2:$C$12,2,TRUE)</f>
        <v>#N/A</v>
      </c>
      <c r="N208" s="5"/>
      <c r="O208" s="19" t="e">
        <f>VLOOKUP(N208,Sheet1!$B$2:$C$12,2,TRUE)</f>
        <v>#N/A</v>
      </c>
      <c r="P208" s="5"/>
      <c r="Q208" s="19" t="e">
        <f>VLOOKUP(P208,Sheet1!$B$2:$C$12,2,TRUE)</f>
        <v>#N/A</v>
      </c>
      <c r="R208" s="5" t="e">
        <f t="shared" si="57"/>
        <v>#N/A</v>
      </c>
      <c r="S208" s="226">
        <f t="shared" si="70"/>
        <v>0</v>
      </c>
      <c r="T208" s="9" t="e">
        <f t="shared" si="71"/>
        <v>#N/A</v>
      </c>
      <c r="U208" s="5" t="e">
        <f t="shared" si="58"/>
        <v>#N/A</v>
      </c>
      <c r="V208" s="226">
        <f t="shared" si="59"/>
        <v>0</v>
      </c>
      <c r="W208" s="9" t="e">
        <f t="shared" si="72"/>
        <v>#N/A</v>
      </c>
      <c r="X208" s="227"/>
      <c r="Y208" s="9" t="e">
        <f t="shared" si="73"/>
        <v>#N/A</v>
      </c>
      <c r="Z208" s="9">
        <f t="shared" si="74"/>
        <v>0</v>
      </c>
      <c r="AA208" s="9" t="e">
        <f t="shared" si="75"/>
        <v>#N/A</v>
      </c>
      <c r="AB208" s="9" t="e">
        <f t="shared" si="76"/>
        <v>#N/A</v>
      </c>
      <c r="AC208" s="5"/>
      <c r="AD208" s="5"/>
      <c r="AE208" s="9"/>
      <c r="AF208" s="5"/>
      <c r="AG208" s="29"/>
      <c r="AH208" s="29"/>
    </row>
    <row r="209" spans="1:34" s="7" customFormat="1" ht="20.100000000000001" customHeight="1" x14ac:dyDescent="0.25">
      <c r="A209" s="86">
        <f t="shared" si="77"/>
        <v>175</v>
      </c>
      <c r="B209" s="80" t="s">
        <v>138</v>
      </c>
      <c r="C209" s="259" t="s">
        <v>576</v>
      </c>
      <c r="D209" s="5" t="str">
        <f>VLOOKUP(C209,' TH ĐG Trình HĐ'!$E$9:$AE$336,18,0)</f>
        <v>A3</v>
      </c>
      <c r="E209" s="5">
        <f>VLOOKUP($C209,' TH ĐG Trình HĐ'!$E$9:$AE$336,19,0)</f>
        <v>8</v>
      </c>
      <c r="F209" s="9" t="str">
        <f t="shared" si="69"/>
        <v>Không hoàn thành</v>
      </c>
      <c r="G209" s="82"/>
      <c r="H209" s="17"/>
      <c r="I209" s="19" t="e">
        <f>VLOOKUP(H209,Sheet1!$B$2:$C$12,2,TRUE)</f>
        <v>#N/A</v>
      </c>
      <c r="J209" s="5"/>
      <c r="K209" s="19" t="e">
        <f>VLOOKUP(J209,Sheet1!$B$2:$C$12,2,TRUE)</f>
        <v>#N/A</v>
      </c>
      <c r="L209" s="5"/>
      <c r="M209" s="19" t="e">
        <f>VLOOKUP(L209,Sheet1!$B$2:$C$12,2,TRUE)</f>
        <v>#N/A</v>
      </c>
      <c r="N209" s="5"/>
      <c r="O209" s="19" t="e">
        <f>VLOOKUP(N209,Sheet1!$B$2:$C$12,2,TRUE)</f>
        <v>#N/A</v>
      </c>
      <c r="P209" s="5"/>
      <c r="Q209" s="19" t="e">
        <f>VLOOKUP(P209,Sheet1!$B$2:$C$12,2,TRUE)</f>
        <v>#N/A</v>
      </c>
      <c r="R209" s="5" t="e">
        <f t="shared" si="57"/>
        <v>#N/A</v>
      </c>
      <c r="S209" s="226">
        <f t="shared" si="70"/>
        <v>0</v>
      </c>
      <c r="T209" s="9" t="e">
        <f t="shared" si="71"/>
        <v>#N/A</v>
      </c>
      <c r="U209" s="5" t="e">
        <f t="shared" si="58"/>
        <v>#N/A</v>
      </c>
      <c r="V209" s="226">
        <f t="shared" si="59"/>
        <v>0</v>
      </c>
      <c r="W209" s="9" t="e">
        <f t="shared" si="72"/>
        <v>#N/A</v>
      </c>
      <c r="X209" s="227"/>
      <c r="Y209" s="9" t="e">
        <f t="shared" si="73"/>
        <v>#N/A</v>
      </c>
      <c r="Z209" s="9">
        <f t="shared" si="74"/>
        <v>0</v>
      </c>
      <c r="AA209" s="9" t="e">
        <f t="shared" si="75"/>
        <v>#N/A</v>
      </c>
      <c r="AB209" s="9" t="e">
        <f t="shared" si="76"/>
        <v>#N/A</v>
      </c>
      <c r="AC209" s="5"/>
      <c r="AD209" s="5"/>
      <c r="AE209" s="9"/>
      <c r="AF209" s="5"/>
      <c r="AG209" s="29"/>
      <c r="AH209" s="29"/>
    </row>
    <row r="210" spans="1:34" s="7" customFormat="1" ht="20.100000000000001" customHeight="1" x14ac:dyDescent="0.25">
      <c r="A210" s="86">
        <f t="shared" si="77"/>
        <v>176</v>
      </c>
      <c r="B210" s="80" t="s">
        <v>139</v>
      </c>
      <c r="C210" s="259" t="s">
        <v>577</v>
      </c>
      <c r="D210" s="5" t="str">
        <f>VLOOKUP(C210,' TH ĐG Trình HĐ'!$E$9:$AE$336,18,0)</f>
        <v>A4</v>
      </c>
      <c r="E210" s="5">
        <f>VLOOKUP($C210,' TH ĐG Trình HĐ'!$E$9:$AE$336,19,0)</f>
        <v>7</v>
      </c>
      <c r="F210" s="9" t="str">
        <f t="shared" si="69"/>
        <v>Không hoàn thành</v>
      </c>
      <c r="G210" s="82"/>
      <c r="H210" s="17"/>
      <c r="I210" s="19" t="e">
        <f>VLOOKUP(H210,Sheet1!$B$2:$C$12,2,TRUE)</f>
        <v>#N/A</v>
      </c>
      <c r="J210" s="5"/>
      <c r="K210" s="19" t="e">
        <f>VLOOKUP(J210,Sheet1!$B$2:$C$12,2,TRUE)</f>
        <v>#N/A</v>
      </c>
      <c r="L210" s="5"/>
      <c r="M210" s="19" t="e">
        <f>VLOOKUP(L210,Sheet1!$B$2:$C$12,2,TRUE)</f>
        <v>#N/A</v>
      </c>
      <c r="N210" s="5"/>
      <c r="O210" s="19" t="e">
        <f>VLOOKUP(N210,Sheet1!$B$2:$C$12,2,TRUE)</f>
        <v>#N/A</v>
      </c>
      <c r="P210" s="5"/>
      <c r="Q210" s="19" t="e">
        <f>VLOOKUP(P210,Sheet1!$B$2:$C$12,2,TRUE)</f>
        <v>#N/A</v>
      </c>
      <c r="R210" s="5" t="e">
        <f t="shared" si="57"/>
        <v>#N/A</v>
      </c>
      <c r="S210" s="226">
        <f t="shared" si="70"/>
        <v>0</v>
      </c>
      <c r="T210" s="9" t="e">
        <f t="shared" si="71"/>
        <v>#N/A</v>
      </c>
      <c r="U210" s="5" t="e">
        <f t="shared" si="58"/>
        <v>#N/A</v>
      </c>
      <c r="V210" s="226">
        <f t="shared" si="59"/>
        <v>0</v>
      </c>
      <c r="W210" s="9" t="e">
        <f t="shared" si="72"/>
        <v>#N/A</v>
      </c>
      <c r="X210" s="227"/>
      <c r="Y210" s="9" t="e">
        <f t="shared" si="73"/>
        <v>#N/A</v>
      </c>
      <c r="Z210" s="9">
        <f t="shared" si="74"/>
        <v>0</v>
      </c>
      <c r="AA210" s="9" t="e">
        <f t="shared" si="75"/>
        <v>#N/A</v>
      </c>
      <c r="AB210" s="9" t="e">
        <f t="shared" si="76"/>
        <v>#N/A</v>
      </c>
      <c r="AC210" s="12"/>
      <c r="AD210" s="5"/>
      <c r="AE210" s="9"/>
      <c r="AF210" s="5"/>
      <c r="AG210" s="29"/>
      <c r="AH210" s="29"/>
    </row>
    <row r="211" spans="1:34" s="7" customFormat="1" ht="20.100000000000001" customHeight="1" x14ac:dyDescent="0.25">
      <c r="A211" s="86">
        <f t="shared" si="77"/>
        <v>177</v>
      </c>
      <c r="B211" s="80" t="s">
        <v>111</v>
      </c>
      <c r="C211" s="259" t="s">
        <v>578</v>
      </c>
      <c r="D211" s="5" t="str">
        <f>VLOOKUP(C211,' TH ĐG Trình HĐ'!$E$9:$AE$336,18,0)</f>
        <v>A4</v>
      </c>
      <c r="E211" s="5">
        <f>VLOOKUP($C211,' TH ĐG Trình HĐ'!$E$9:$AE$336,19,0)</f>
        <v>7</v>
      </c>
      <c r="F211" s="9" t="str">
        <f t="shared" si="69"/>
        <v>Không hoàn thành</v>
      </c>
      <c r="G211" s="82"/>
      <c r="H211" s="17"/>
      <c r="I211" s="19" t="e">
        <f>VLOOKUP(H211,Sheet1!$B$2:$C$12,2,TRUE)</f>
        <v>#N/A</v>
      </c>
      <c r="J211" s="5"/>
      <c r="K211" s="19" t="e">
        <f>VLOOKUP(J211,Sheet1!$B$2:$C$12,2,TRUE)</f>
        <v>#N/A</v>
      </c>
      <c r="L211" s="5"/>
      <c r="M211" s="19" t="e">
        <f>VLOOKUP(L211,Sheet1!$B$2:$C$12,2,TRUE)</f>
        <v>#N/A</v>
      </c>
      <c r="N211" s="5"/>
      <c r="O211" s="19" t="e">
        <f>VLOOKUP(N211,Sheet1!$B$2:$C$12,2,TRUE)</f>
        <v>#N/A</v>
      </c>
      <c r="P211" s="5"/>
      <c r="Q211" s="19" t="e">
        <f>VLOOKUP(P211,Sheet1!$B$2:$C$12,2,TRUE)</f>
        <v>#N/A</v>
      </c>
      <c r="R211" s="5" t="e">
        <f t="shared" si="57"/>
        <v>#N/A</v>
      </c>
      <c r="S211" s="226">
        <f t="shared" si="70"/>
        <v>0</v>
      </c>
      <c r="T211" s="9" t="e">
        <f t="shared" si="71"/>
        <v>#N/A</v>
      </c>
      <c r="U211" s="5" t="e">
        <f t="shared" si="58"/>
        <v>#N/A</v>
      </c>
      <c r="V211" s="226">
        <f t="shared" si="59"/>
        <v>0</v>
      </c>
      <c r="W211" s="9" t="e">
        <f t="shared" si="72"/>
        <v>#N/A</v>
      </c>
      <c r="X211" s="227"/>
      <c r="Y211" s="9" t="e">
        <f t="shared" si="73"/>
        <v>#N/A</v>
      </c>
      <c r="Z211" s="9">
        <f t="shared" si="74"/>
        <v>0</v>
      </c>
      <c r="AA211" s="9" t="e">
        <f t="shared" si="75"/>
        <v>#N/A</v>
      </c>
      <c r="AB211" s="9" t="e">
        <f t="shared" si="76"/>
        <v>#N/A</v>
      </c>
      <c r="AC211" s="5"/>
      <c r="AD211" s="5"/>
      <c r="AE211" s="9"/>
      <c r="AF211" s="5"/>
      <c r="AG211" s="29"/>
      <c r="AH211" s="29"/>
    </row>
    <row r="212" spans="1:34" s="7" customFormat="1" ht="20.100000000000001" customHeight="1" x14ac:dyDescent="0.25">
      <c r="A212" s="86">
        <f t="shared" si="77"/>
        <v>178</v>
      </c>
      <c r="B212" s="80" t="s">
        <v>140</v>
      </c>
      <c r="C212" s="259" t="s">
        <v>568</v>
      </c>
      <c r="D212" s="5" t="str">
        <f>VLOOKUP(C212,' TH ĐG Trình HĐ'!$E$9:$AE$336,18,0)</f>
        <v>A4</v>
      </c>
      <c r="E212" s="5">
        <f>VLOOKUP($C212,' TH ĐG Trình HĐ'!$E$9:$AE$336,19,0)</f>
        <v>7</v>
      </c>
      <c r="F212" s="9" t="str">
        <f t="shared" si="69"/>
        <v>Không hoàn thành</v>
      </c>
      <c r="G212" s="82"/>
      <c r="H212" s="17"/>
      <c r="I212" s="19" t="e">
        <f>VLOOKUP(H212,Sheet1!$B$2:$C$12,2,TRUE)</f>
        <v>#N/A</v>
      </c>
      <c r="J212" s="5"/>
      <c r="K212" s="19" t="e">
        <f>VLOOKUP(J212,Sheet1!$B$2:$C$12,2,TRUE)</f>
        <v>#N/A</v>
      </c>
      <c r="L212" s="5"/>
      <c r="M212" s="19" t="e">
        <f>VLOOKUP(L212,Sheet1!$B$2:$C$12,2,TRUE)</f>
        <v>#N/A</v>
      </c>
      <c r="N212" s="5"/>
      <c r="O212" s="19" t="e">
        <f>VLOOKUP(N212,Sheet1!$B$2:$C$12,2,TRUE)</f>
        <v>#N/A</v>
      </c>
      <c r="P212" s="5"/>
      <c r="Q212" s="19" t="e">
        <f>VLOOKUP(P212,Sheet1!$B$2:$C$12,2,TRUE)</f>
        <v>#N/A</v>
      </c>
      <c r="R212" s="5" t="e">
        <f t="shared" ref="R212:R276" si="78">ROUND(AVERAGE(I212,K212,M212,O212),2)</f>
        <v>#N/A</v>
      </c>
      <c r="S212" s="226">
        <f t="shared" si="70"/>
        <v>0</v>
      </c>
      <c r="T212" s="9" t="e">
        <f t="shared" si="71"/>
        <v>#N/A</v>
      </c>
      <c r="U212" s="5" t="e">
        <f t="shared" ref="U212:U276" si="79">ROUND(AVERAGE(I212,K212,M212,O212,Q212),2)</f>
        <v>#N/A</v>
      </c>
      <c r="V212" s="226">
        <f t="shared" ref="V212:V276" si="80">COUNTIF(H212:Q212,"C*")*1+COUNTIF(H212:Q212,"D")*2+COUNTIF(H212:Q212,"E")*3</f>
        <v>0</v>
      </c>
      <c r="W212" s="9" t="e">
        <f t="shared" si="72"/>
        <v>#N/A</v>
      </c>
      <c r="X212" s="227"/>
      <c r="Y212" s="9" t="e">
        <f t="shared" si="73"/>
        <v>#N/A</v>
      </c>
      <c r="Z212" s="9">
        <f t="shared" si="74"/>
        <v>0</v>
      </c>
      <c r="AA212" s="9" t="e">
        <f t="shared" si="75"/>
        <v>#N/A</v>
      </c>
      <c r="AB212" s="9" t="e">
        <f t="shared" si="76"/>
        <v>#N/A</v>
      </c>
      <c r="AC212" s="5"/>
      <c r="AD212" s="5"/>
      <c r="AE212" s="9"/>
      <c r="AF212" s="5"/>
      <c r="AG212" s="29"/>
      <c r="AH212" s="29"/>
    </row>
    <row r="213" spans="1:34" s="7" customFormat="1" ht="20.100000000000001" customHeight="1" x14ac:dyDescent="0.25">
      <c r="A213" s="86">
        <f t="shared" si="77"/>
        <v>179</v>
      </c>
      <c r="B213" s="80" t="s">
        <v>142</v>
      </c>
      <c r="C213" s="259" t="s">
        <v>579</v>
      </c>
      <c r="D213" s="5" t="str">
        <f>VLOOKUP(C213,' TH ĐG Trình HĐ'!$E$9:$AE$336,18,0)</f>
        <v>A2</v>
      </c>
      <c r="E213" s="5">
        <f>VLOOKUP($C213,' TH ĐG Trình HĐ'!$E$9:$AE$336,19,0)</f>
        <v>9</v>
      </c>
      <c r="F213" s="9" t="str">
        <f t="shared" si="69"/>
        <v>Không hoàn thành</v>
      </c>
      <c r="G213" s="82"/>
      <c r="H213" s="17"/>
      <c r="I213" s="19" t="e">
        <f>VLOOKUP(H213,Sheet1!$B$2:$C$12,2,TRUE)</f>
        <v>#N/A</v>
      </c>
      <c r="J213" s="5"/>
      <c r="K213" s="19" t="e">
        <f>VLOOKUP(J213,Sheet1!$B$2:$C$12,2,TRUE)</f>
        <v>#N/A</v>
      </c>
      <c r="L213" s="5"/>
      <c r="M213" s="19" t="e">
        <f>VLOOKUP(L213,Sheet1!$B$2:$C$12,2,TRUE)</f>
        <v>#N/A</v>
      </c>
      <c r="N213" s="5"/>
      <c r="O213" s="19" t="e">
        <f>VLOOKUP(N213,Sheet1!$B$2:$C$12,2,TRUE)</f>
        <v>#N/A</v>
      </c>
      <c r="P213" s="5"/>
      <c r="Q213" s="19" t="e">
        <f>VLOOKUP(P213,Sheet1!$B$2:$C$12,2,TRUE)</f>
        <v>#N/A</v>
      </c>
      <c r="R213" s="5" t="e">
        <f t="shared" si="78"/>
        <v>#N/A</v>
      </c>
      <c r="S213" s="226">
        <f t="shared" si="70"/>
        <v>0</v>
      </c>
      <c r="T213" s="9" t="e">
        <f t="shared" si="71"/>
        <v>#N/A</v>
      </c>
      <c r="U213" s="5" t="e">
        <f t="shared" si="79"/>
        <v>#N/A</v>
      </c>
      <c r="V213" s="226">
        <f t="shared" si="80"/>
        <v>0</v>
      </c>
      <c r="W213" s="9" t="e">
        <f t="shared" si="72"/>
        <v>#N/A</v>
      </c>
      <c r="X213" s="227"/>
      <c r="Y213" s="9" t="e">
        <f t="shared" si="73"/>
        <v>#N/A</v>
      </c>
      <c r="Z213" s="9">
        <f t="shared" si="74"/>
        <v>0</v>
      </c>
      <c r="AA213" s="9" t="e">
        <f t="shared" si="75"/>
        <v>#N/A</v>
      </c>
      <c r="AB213" s="9" t="e">
        <f t="shared" si="76"/>
        <v>#N/A</v>
      </c>
      <c r="AC213" s="5"/>
      <c r="AD213" s="5"/>
      <c r="AE213" s="9"/>
      <c r="AF213" s="5"/>
      <c r="AG213" s="29"/>
      <c r="AH213" s="29"/>
    </row>
    <row r="214" spans="1:34" s="7" customFormat="1" ht="20.100000000000001" customHeight="1" x14ac:dyDescent="0.25">
      <c r="A214" s="86">
        <f t="shared" si="77"/>
        <v>180</v>
      </c>
      <c r="B214" s="80" t="s">
        <v>143</v>
      </c>
      <c r="C214" s="259" t="s">
        <v>580</v>
      </c>
      <c r="D214" s="5" t="str">
        <f>VLOOKUP(C214,' TH ĐG Trình HĐ'!$E$9:$AE$336,18,0)</f>
        <v>A4</v>
      </c>
      <c r="E214" s="5">
        <f>VLOOKUP($C214,' TH ĐG Trình HĐ'!$E$9:$AE$336,19,0)</f>
        <v>7</v>
      </c>
      <c r="F214" s="9" t="str">
        <f t="shared" si="69"/>
        <v>Không hoàn thành</v>
      </c>
      <c r="G214" s="446" t="s">
        <v>1081</v>
      </c>
      <c r="H214" s="17"/>
      <c r="I214" s="19" t="e">
        <f>VLOOKUP(H214,Sheet1!$B$2:$C$12,2,TRUE)</f>
        <v>#N/A</v>
      </c>
      <c r="J214" s="5"/>
      <c r="K214" s="19" t="e">
        <f>VLOOKUP(J214,Sheet1!$B$2:$C$12,2,TRUE)</f>
        <v>#N/A</v>
      </c>
      <c r="L214" s="5"/>
      <c r="M214" s="19" t="e">
        <f>VLOOKUP(L214,Sheet1!$B$2:$C$12,2,TRUE)</f>
        <v>#N/A</v>
      </c>
      <c r="N214" s="5"/>
      <c r="O214" s="19" t="e">
        <f>VLOOKUP(N214,Sheet1!$B$2:$C$12,2,TRUE)</f>
        <v>#N/A</v>
      </c>
      <c r="P214" s="5"/>
      <c r="Q214" s="19" t="e">
        <f>VLOOKUP(P214,Sheet1!$B$2:$C$12,2,TRUE)</f>
        <v>#N/A</v>
      </c>
      <c r="R214" s="5" t="e">
        <f t="shared" si="78"/>
        <v>#N/A</v>
      </c>
      <c r="S214" s="226">
        <f t="shared" si="70"/>
        <v>0</v>
      </c>
      <c r="T214" s="9" t="e">
        <f t="shared" si="71"/>
        <v>#N/A</v>
      </c>
      <c r="U214" s="5" t="e">
        <f t="shared" si="79"/>
        <v>#N/A</v>
      </c>
      <c r="V214" s="226">
        <f t="shared" si="80"/>
        <v>0</v>
      </c>
      <c r="W214" s="9" t="e">
        <f t="shared" si="72"/>
        <v>#N/A</v>
      </c>
      <c r="X214" s="227"/>
      <c r="Y214" s="9" t="e">
        <f t="shared" si="73"/>
        <v>#N/A</v>
      </c>
      <c r="Z214" s="9">
        <f t="shared" si="74"/>
        <v>0</v>
      </c>
      <c r="AA214" s="9" t="e">
        <f t="shared" si="75"/>
        <v>#N/A</v>
      </c>
      <c r="AB214" s="9" t="e">
        <f t="shared" si="76"/>
        <v>#N/A</v>
      </c>
      <c r="AC214" s="5"/>
      <c r="AD214" s="5"/>
      <c r="AE214" s="9"/>
      <c r="AF214" s="5"/>
      <c r="AG214" s="30"/>
      <c r="AH214" s="30"/>
    </row>
    <row r="215" spans="1:34" s="7" customFormat="1" ht="20.100000000000001" customHeight="1" x14ac:dyDescent="0.25">
      <c r="A215" s="86">
        <f t="shared" si="77"/>
        <v>181</v>
      </c>
      <c r="B215" s="80" t="s">
        <v>144</v>
      </c>
      <c r="C215" s="259" t="s">
        <v>581</v>
      </c>
      <c r="D215" s="5" t="str">
        <f>VLOOKUP(C215,' TH ĐG Trình HĐ'!$E$9:$AE$336,18,0)</f>
        <v>A3</v>
      </c>
      <c r="E215" s="5">
        <f>VLOOKUP($C215,' TH ĐG Trình HĐ'!$E$9:$AE$336,19,0)</f>
        <v>8</v>
      </c>
      <c r="F215" s="9" t="str">
        <f t="shared" si="69"/>
        <v>Không hoàn thành</v>
      </c>
      <c r="G215" s="82"/>
      <c r="H215" s="17"/>
      <c r="I215" s="19" t="e">
        <f>VLOOKUP(H215,Sheet1!$B$2:$C$12,2,TRUE)</f>
        <v>#N/A</v>
      </c>
      <c r="J215" s="5"/>
      <c r="K215" s="19" t="e">
        <f>VLOOKUP(J215,Sheet1!$B$2:$C$12,2,TRUE)</f>
        <v>#N/A</v>
      </c>
      <c r="L215" s="5"/>
      <c r="M215" s="19" t="e">
        <f>VLOOKUP(L215,Sheet1!$B$2:$C$12,2,TRUE)</f>
        <v>#N/A</v>
      </c>
      <c r="N215" s="5"/>
      <c r="O215" s="19" t="e">
        <f>VLOOKUP(N215,Sheet1!$B$2:$C$12,2,TRUE)</f>
        <v>#N/A</v>
      </c>
      <c r="P215" s="5"/>
      <c r="Q215" s="19" t="e">
        <f>VLOOKUP(P215,Sheet1!$B$2:$C$12,2,TRUE)</f>
        <v>#N/A</v>
      </c>
      <c r="R215" s="5" t="e">
        <f t="shared" si="78"/>
        <v>#N/A</v>
      </c>
      <c r="S215" s="226">
        <f t="shared" si="70"/>
        <v>0</v>
      </c>
      <c r="T215" s="9" t="e">
        <f t="shared" si="71"/>
        <v>#N/A</v>
      </c>
      <c r="U215" s="5" t="e">
        <f t="shared" si="79"/>
        <v>#N/A</v>
      </c>
      <c r="V215" s="226">
        <f t="shared" si="80"/>
        <v>0</v>
      </c>
      <c r="W215" s="9" t="e">
        <f t="shared" si="72"/>
        <v>#N/A</v>
      </c>
      <c r="X215" s="227"/>
      <c r="Y215" s="9" t="e">
        <f t="shared" si="73"/>
        <v>#N/A</v>
      </c>
      <c r="Z215" s="9">
        <f t="shared" si="74"/>
        <v>0</v>
      </c>
      <c r="AA215" s="9" t="e">
        <f t="shared" si="75"/>
        <v>#N/A</v>
      </c>
      <c r="AB215" s="9" t="e">
        <f t="shared" si="76"/>
        <v>#N/A</v>
      </c>
      <c r="AC215" s="5"/>
      <c r="AD215" s="5"/>
      <c r="AE215" s="9"/>
      <c r="AF215" s="5"/>
      <c r="AG215" s="29"/>
      <c r="AH215" s="29"/>
    </row>
    <row r="216" spans="1:34" s="7" customFormat="1" ht="20.100000000000001" customHeight="1" x14ac:dyDescent="0.25">
      <c r="A216" s="86">
        <f t="shared" si="77"/>
        <v>182</v>
      </c>
      <c r="B216" s="80" t="s">
        <v>145</v>
      </c>
      <c r="C216" s="259" t="s">
        <v>582</v>
      </c>
      <c r="D216" s="5" t="str">
        <f>VLOOKUP(C216,' TH ĐG Trình HĐ'!$E$9:$AE$336,18,0)</f>
        <v>A4</v>
      </c>
      <c r="E216" s="5">
        <f>VLOOKUP($C216,' TH ĐG Trình HĐ'!$E$9:$AE$336,19,0)</f>
        <v>7</v>
      </c>
      <c r="F216" s="9" t="str">
        <f t="shared" si="69"/>
        <v>Không hoàn thành</v>
      </c>
      <c r="G216" s="82"/>
      <c r="H216" s="17"/>
      <c r="I216" s="19" t="e">
        <f>VLOOKUP(H216,Sheet1!$B$2:$C$12,2,TRUE)</f>
        <v>#N/A</v>
      </c>
      <c r="J216" s="5"/>
      <c r="K216" s="19" t="e">
        <f>VLOOKUP(J216,Sheet1!$B$2:$C$12,2,TRUE)</f>
        <v>#N/A</v>
      </c>
      <c r="L216" s="5"/>
      <c r="M216" s="19" t="e">
        <f>VLOOKUP(L216,Sheet1!$B$2:$C$12,2,TRUE)</f>
        <v>#N/A</v>
      </c>
      <c r="N216" s="5"/>
      <c r="O216" s="19" t="e">
        <f>VLOOKUP(N216,Sheet1!$B$2:$C$12,2,TRUE)</f>
        <v>#N/A</v>
      </c>
      <c r="P216" s="5"/>
      <c r="Q216" s="19" t="e">
        <f>VLOOKUP(P216,Sheet1!$B$2:$C$12,2,TRUE)</f>
        <v>#N/A</v>
      </c>
      <c r="R216" s="5" t="e">
        <f t="shared" si="78"/>
        <v>#N/A</v>
      </c>
      <c r="S216" s="226">
        <f t="shared" si="70"/>
        <v>0</v>
      </c>
      <c r="T216" s="9" t="e">
        <f t="shared" si="71"/>
        <v>#N/A</v>
      </c>
      <c r="U216" s="5" t="e">
        <f t="shared" si="79"/>
        <v>#N/A</v>
      </c>
      <c r="V216" s="226">
        <f t="shared" si="80"/>
        <v>0</v>
      </c>
      <c r="W216" s="9" t="e">
        <f t="shared" si="72"/>
        <v>#N/A</v>
      </c>
      <c r="X216" s="227"/>
      <c r="Y216" s="9" t="e">
        <f t="shared" si="73"/>
        <v>#N/A</v>
      </c>
      <c r="Z216" s="9">
        <f t="shared" si="74"/>
        <v>0</v>
      </c>
      <c r="AA216" s="9" t="e">
        <f t="shared" si="75"/>
        <v>#N/A</v>
      </c>
      <c r="AB216" s="9" t="e">
        <f t="shared" si="76"/>
        <v>#N/A</v>
      </c>
      <c r="AC216" s="5"/>
      <c r="AD216" s="5"/>
      <c r="AE216" s="9"/>
      <c r="AF216" s="5"/>
      <c r="AG216" s="29"/>
      <c r="AH216" s="29"/>
    </row>
    <row r="217" spans="1:34" s="7" customFormat="1" ht="20.100000000000001" customHeight="1" x14ac:dyDescent="0.25">
      <c r="A217" s="86">
        <f t="shared" si="77"/>
        <v>183</v>
      </c>
      <c r="B217" s="80" t="s">
        <v>146</v>
      </c>
      <c r="C217" s="259" t="s">
        <v>583</v>
      </c>
      <c r="D217" s="5" t="str">
        <f>VLOOKUP(C217,' TH ĐG Trình HĐ'!$E$9:$AE$336,18,0)</f>
        <v>A4</v>
      </c>
      <c r="E217" s="5">
        <f>VLOOKUP($C217,' TH ĐG Trình HĐ'!$E$9:$AE$336,19,0)</f>
        <v>7</v>
      </c>
      <c r="F217" s="9" t="str">
        <f t="shared" si="69"/>
        <v>Không hoàn thành</v>
      </c>
      <c r="G217" s="82"/>
      <c r="H217" s="17"/>
      <c r="I217" s="19" t="e">
        <f>VLOOKUP(H217,Sheet1!$B$2:$C$12,2,TRUE)</f>
        <v>#N/A</v>
      </c>
      <c r="J217" s="5"/>
      <c r="K217" s="19" t="e">
        <f>VLOOKUP(J217,Sheet1!$B$2:$C$12,2,TRUE)</f>
        <v>#N/A</v>
      </c>
      <c r="L217" s="5"/>
      <c r="M217" s="19" t="e">
        <f>VLOOKUP(L217,Sheet1!$B$2:$C$12,2,TRUE)</f>
        <v>#N/A</v>
      </c>
      <c r="N217" s="5"/>
      <c r="O217" s="19" t="e">
        <f>VLOOKUP(N217,Sheet1!$B$2:$C$12,2,TRUE)</f>
        <v>#N/A</v>
      </c>
      <c r="P217" s="5"/>
      <c r="Q217" s="19" t="e">
        <f>VLOOKUP(P217,Sheet1!$B$2:$C$12,2,TRUE)</f>
        <v>#N/A</v>
      </c>
      <c r="R217" s="5" t="e">
        <f t="shared" si="78"/>
        <v>#N/A</v>
      </c>
      <c r="S217" s="226">
        <f t="shared" si="70"/>
        <v>0</v>
      </c>
      <c r="T217" s="9" t="e">
        <f t="shared" si="71"/>
        <v>#N/A</v>
      </c>
      <c r="U217" s="5" t="e">
        <f t="shared" si="79"/>
        <v>#N/A</v>
      </c>
      <c r="V217" s="226">
        <f t="shared" si="80"/>
        <v>0</v>
      </c>
      <c r="W217" s="9" t="e">
        <f t="shared" si="72"/>
        <v>#N/A</v>
      </c>
      <c r="X217" s="227"/>
      <c r="Y217" s="9" t="e">
        <f t="shared" si="73"/>
        <v>#N/A</v>
      </c>
      <c r="Z217" s="9">
        <f t="shared" si="74"/>
        <v>0</v>
      </c>
      <c r="AA217" s="9" t="e">
        <f t="shared" si="75"/>
        <v>#N/A</v>
      </c>
      <c r="AB217" s="9" t="e">
        <f t="shared" si="76"/>
        <v>#N/A</v>
      </c>
      <c r="AC217" s="5"/>
      <c r="AD217" s="5"/>
      <c r="AE217" s="9"/>
      <c r="AF217" s="5"/>
      <c r="AG217" s="29"/>
      <c r="AH217" s="29"/>
    </row>
    <row r="218" spans="1:34" s="7" customFormat="1" ht="20.100000000000001" customHeight="1" x14ac:dyDescent="0.25">
      <c r="A218" s="86">
        <f t="shared" si="77"/>
        <v>184</v>
      </c>
      <c r="B218" s="80" t="s">
        <v>293</v>
      </c>
      <c r="C218" s="259" t="s">
        <v>585</v>
      </c>
      <c r="D218" s="5" t="str">
        <f>VLOOKUP(C218,' TH ĐG Trình HĐ'!$E$9:$AE$336,18,0)</f>
        <v>A3</v>
      </c>
      <c r="E218" s="5">
        <f>VLOOKUP($C218,' TH ĐG Trình HĐ'!$E$9:$AE$336,19,0)</f>
        <v>8</v>
      </c>
      <c r="F218" s="9" t="str">
        <f t="shared" si="69"/>
        <v>Không hoàn thành</v>
      </c>
      <c r="G218" s="82"/>
      <c r="H218" s="17"/>
      <c r="I218" s="19" t="e">
        <f>VLOOKUP(H218,Sheet1!$B$2:$C$12,2,TRUE)</f>
        <v>#N/A</v>
      </c>
      <c r="J218" s="5"/>
      <c r="K218" s="19" t="e">
        <f>VLOOKUP(J218,Sheet1!$B$2:$C$12,2,TRUE)</f>
        <v>#N/A</v>
      </c>
      <c r="L218" s="5"/>
      <c r="M218" s="19" t="e">
        <f>VLOOKUP(L218,Sheet1!$B$2:$C$12,2,TRUE)</f>
        <v>#N/A</v>
      </c>
      <c r="N218" s="5"/>
      <c r="O218" s="19" t="e">
        <f>VLOOKUP(N218,Sheet1!$B$2:$C$12,2,TRUE)</f>
        <v>#N/A</v>
      </c>
      <c r="P218" s="5"/>
      <c r="Q218" s="19" t="e">
        <f>VLOOKUP(P218,Sheet1!$B$2:$C$12,2,TRUE)</f>
        <v>#N/A</v>
      </c>
      <c r="R218" s="5" t="e">
        <f t="shared" si="78"/>
        <v>#N/A</v>
      </c>
      <c r="S218" s="226">
        <f t="shared" si="70"/>
        <v>0</v>
      </c>
      <c r="T218" s="9" t="e">
        <f t="shared" si="71"/>
        <v>#N/A</v>
      </c>
      <c r="U218" s="5" t="e">
        <f t="shared" si="79"/>
        <v>#N/A</v>
      </c>
      <c r="V218" s="226">
        <f t="shared" si="80"/>
        <v>0</v>
      </c>
      <c r="W218" s="9" t="e">
        <f t="shared" si="72"/>
        <v>#N/A</v>
      </c>
      <c r="X218" s="227"/>
      <c r="Y218" s="9" t="e">
        <f t="shared" si="73"/>
        <v>#N/A</v>
      </c>
      <c r="Z218" s="9">
        <f t="shared" si="74"/>
        <v>0</v>
      </c>
      <c r="AA218" s="9" t="e">
        <f t="shared" si="75"/>
        <v>#N/A</v>
      </c>
      <c r="AB218" s="9" t="e">
        <f t="shared" si="76"/>
        <v>#N/A</v>
      </c>
      <c r="AC218" s="5"/>
      <c r="AD218" s="5"/>
      <c r="AE218" s="9"/>
      <c r="AF218" s="5"/>
      <c r="AG218" s="29"/>
      <c r="AH218" s="29"/>
    </row>
    <row r="219" spans="1:34" s="7" customFormat="1" ht="20.100000000000001" customHeight="1" x14ac:dyDescent="0.25">
      <c r="A219" s="86">
        <f t="shared" si="77"/>
        <v>185</v>
      </c>
      <c r="B219" s="80" t="s">
        <v>297</v>
      </c>
      <c r="C219" s="259" t="s">
        <v>586</v>
      </c>
      <c r="D219" s="5" t="str">
        <f>VLOOKUP(C219,' TH ĐG Trình HĐ'!$E$9:$AE$336,18,0)</f>
        <v>A2</v>
      </c>
      <c r="E219" s="5">
        <f>VLOOKUP($C219,' TH ĐG Trình HĐ'!$E$9:$AE$336,19,0)</f>
        <v>9</v>
      </c>
      <c r="F219" s="9" t="str">
        <f t="shared" si="69"/>
        <v>Không hoàn thành</v>
      </c>
      <c r="G219" s="82"/>
      <c r="H219" s="17"/>
      <c r="I219" s="19" t="e">
        <f>VLOOKUP(H219,Sheet1!$B$2:$C$12,2,TRUE)</f>
        <v>#N/A</v>
      </c>
      <c r="J219" s="5"/>
      <c r="K219" s="19" t="e">
        <f>VLOOKUP(J219,Sheet1!$B$2:$C$12,2,TRUE)</f>
        <v>#N/A</v>
      </c>
      <c r="L219" s="5"/>
      <c r="M219" s="19" t="e">
        <f>VLOOKUP(L219,Sheet1!$B$2:$C$12,2,TRUE)</f>
        <v>#N/A</v>
      </c>
      <c r="N219" s="5"/>
      <c r="O219" s="19" t="e">
        <f>VLOOKUP(N219,Sheet1!$B$2:$C$12,2,TRUE)</f>
        <v>#N/A</v>
      </c>
      <c r="P219" s="5"/>
      <c r="Q219" s="19" t="e">
        <f>VLOOKUP(P219,Sheet1!$B$2:$C$12,2,TRUE)</f>
        <v>#N/A</v>
      </c>
      <c r="R219" s="5" t="e">
        <f t="shared" si="78"/>
        <v>#N/A</v>
      </c>
      <c r="S219" s="226">
        <f t="shared" si="70"/>
        <v>0</v>
      </c>
      <c r="T219" s="9" t="e">
        <f t="shared" si="71"/>
        <v>#N/A</v>
      </c>
      <c r="U219" s="5" t="e">
        <f t="shared" si="79"/>
        <v>#N/A</v>
      </c>
      <c r="V219" s="226">
        <f t="shared" si="80"/>
        <v>0</v>
      </c>
      <c r="W219" s="9" t="e">
        <f t="shared" si="72"/>
        <v>#N/A</v>
      </c>
      <c r="X219" s="227"/>
      <c r="Y219" s="9" t="e">
        <f t="shared" si="73"/>
        <v>#N/A</v>
      </c>
      <c r="Z219" s="9">
        <f t="shared" si="74"/>
        <v>0</v>
      </c>
      <c r="AA219" s="9" t="e">
        <f t="shared" si="75"/>
        <v>#N/A</v>
      </c>
      <c r="AB219" s="9" t="e">
        <f t="shared" si="76"/>
        <v>#N/A</v>
      </c>
      <c r="AC219" s="5"/>
      <c r="AD219" s="5"/>
      <c r="AE219" s="9"/>
      <c r="AF219" s="5"/>
      <c r="AG219" s="29"/>
      <c r="AH219" s="29"/>
    </row>
    <row r="220" spans="1:34" s="7" customFormat="1" ht="20.100000000000001" customHeight="1" x14ac:dyDescent="0.25">
      <c r="A220" s="86">
        <f t="shared" si="77"/>
        <v>186</v>
      </c>
      <c r="B220" s="80" t="s">
        <v>87</v>
      </c>
      <c r="C220" s="117" t="s">
        <v>584</v>
      </c>
      <c r="D220" s="5" t="str">
        <f>VLOOKUP(C220,' TH ĐG Trình HĐ'!$E$9:$AE$336,18,0)</f>
        <v>A4</v>
      </c>
      <c r="E220" s="5">
        <f>VLOOKUP($C220,' TH ĐG Trình HĐ'!$E$9:$AE$336,19,0)</f>
        <v>7</v>
      </c>
      <c r="F220" s="9" t="str">
        <f t="shared" si="69"/>
        <v>Không hoàn thành</v>
      </c>
      <c r="G220" s="82"/>
      <c r="H220" s="17"/>
      <c r="I220" s="19" t="e">
        <f>VLOOKUP(H220,Sheet1!$B$2:$C$12,2,TRUE)</f>
        <v>#N/A</v>
      </c>
      <c r="J220" s="5"/>
      <c r="K220" s="19" t="e">
        <f>VLOOKUP(J220,Sheet1!$B$2:$C$12,2,TRUE)</f>
        <v>#N/A</v>
      </c>
      <c r="L220" s="5"/>
      <c r="M220" s="19" t="e">
        <f>VLOOKUP(L220,Sheet1!$B$2:$C$12,2,TRUE)</f>
        <v>#N/A</v>
      </c>
      <c r="N220" s="5"/>
      <c r="O220" s="19" t="e">
        <f>VLOOKUP(N220,Sheet1!$B$2:$C$12,2,TRUE)</f>
        <v>#N/A</v>
      </c>
      <c r="P220" s="5"/>
      <c r="Q220" s="19" t="e">
        <f>VLOOKUP(P220,Sheet1!$B$2:$C$12,2,TRUE)</f>
        <v>#N/A</v>
      </c>
      <c r="R220" s="5" t="e">
        <f t="shared" si="78"/>
        <v>#N/A</v>
      </c>
      <c r="S220" s="226">
        <f t="shared" si="70"/>
        <v>0</v>
      </c>
      <c r="T220" s="9" t="e">
        <f t="shared" si="71"/>
        <v>#N/A</v>
      </c>
      <c r="U220" s="5" t="e">
        <f t="shared" si="79"/>
        <v>#N/A</v>
      </c>
      <c r="V220" s="226">
        <f t="shared" si="80"/>
        <v>0</v>
      </c>
      <c r="W220" s="9" t="e">
        <f t="shared" si="72"/>
        <v>#N/A</v>
      </c>
      <c r="X220" s="227"/>
      <c r="Y220" s="9" t="e">
        <f t="shared" si="73"/>
        <v>#N/A</v>
      </c>
      <c r="Z220" s="9">
        <f t="shared" si="74"/>
        <v>0</v>
      </c>
      <c r="AA220" s="9" t="e">
        <f t="shared" si="75"/>
        <v>#N/A</v>
      </c>
      <c r="AB220" s="9" t="e">
        <f t="shared" si="76"/>
        <v>#N/A</v>
      </c>
      <c r="AC220" s="5"/>
      <c r="AD220" s="5"/>
      <c r="AE220" s="9"/>
      <c r="AF220" s="5"/>
      <c r="AG220" s="29"/>
      <c r="AH220" s="29"/>
    </row>
    <row r="221" spans="1:34" s="7" customFormat="1" ht="20.100000000000001" customHeight="1" x14ac:dyDescent="0.25">
      <c r="A221" s="86">
        <f t="shared" si="77"/>
        <v>187</v>
      </c>
      <c r="B221" s="80" t="s">
        <v>334</v>
      </c>
      <c r="C221" s="259" t="s">
        <v>587</v>
      </c>
      <c r="D221" s="5" t="str">
        <f>VLOOKUP(C221,' TH ĐG Trình HĐ'!$E$9:$AE$336,18,0)</f>
        <v>A2</v>
      </c>
      <c r="E221" s="5">
        <f>VLOOKUP($C221,' TH ĐG Trình HĐ'!$E$9:$AE$336,19,0)</f>
        <v>9</v>
      </c>
      <c r="F221" s="9" t="str">
        <f t="shared" si="69"/>
        <v>Không hoàn thành</v>
      </c>
      <c r="G221" s="82"/>
      <c r="H221" s="17"/>
      <c r="I221" s="19" t="e">
        <f>VLOOKUP(H221,Sheet1!$B$2:$C$12,2,TRUE)</f>
        <v>#N/A</v>
      </c>
      <c r="J221" s="5"/>
      <c r="K221" s="19" t="e">
        <f>VLOOKUP(J221,Sheet1!$B$2:$C$12,2,TRUE)</f>
        <v>#N/A</v>
      </c>
      <c r="L221" s="5"/>
      <c r="M221" s="19" t="e">
        <f>VLOOKUP(L221,Sheet1!$B$2:$C$12,2,TRUE)</f>
        <v>#N/A</v>
      </c>
      <c r="N221" s="5"/>
      <c r="O221" s="19" t="e">
        <f>VLOOKUP(N221,Sheet1!$B$2:$C$12,2,TRUE)</f>
        <v>#N/A</v>
      </c>
      <c r="P221" s="5"/>
      <c r="Q221" s="19" t="e">
        <f>VLOOKUP(P221,Sheet1!$B$2:$C$12,2,TRUE)</f>
        <v>#N/A</v>
      </c>
      <c r="R221" s="5" t="e">
        <f t="shared" si="78"/>
        <v>#N/A</v>
      </c>
      <c r="S221" s="226">
        <f t="shared" si="70"/>
        <v>0</v>
      </c>
      <c r="T221" s="9" t="e">
        <f t="shared" si="71"/>
        <v>#N/A</v>
      </c>
      <c r="U221" s="5" t="e">
        <f t="shared" si="79"/>
        <v>#N/A</v>
      </c>
      <c r="V221" s="226">
        <f t="shared" si="80"/>
        <v>0</v>
      </c>
      <c r="W221" s="9" t="e">
        <f t="shared" si="72"/>
        <v>#N/A</v>
      </c>
      <c r="X221" s="227"/>
      <c r="Y221" s="9" t="e">
        <f t="shared" si="73"/>
        <v>#N/A</v>
      </c>
      <c r="Z221" s="9">
        <f t="shared" si="74"/>
        <v>0</v>
      </c>
      <c r="AA221" s="9" t="e">
        <f t="shared" si="75"/>
        <v>#N/A</v>
      </c>
      <c r="AB221" s="9" t="e">
        <f t="shared" si="76"/>
        <v>#N/A</v>
      </c>
      <c r="AC221" s="5"/>
      <c r="AD221" s="5"/>
      <c r="AE221" s="9"/>
      <c r="AF221" s="5"/>
      <c r="AG221" s="29"/>
      <c r="AH221" s="29"/>
    </row>
    <row r="222" spans="1:34" s="7" customFormat="1" ht="20.100000000000001" customHeight="1" x14ac:dyDescent="0.25">
      <c r="A222" s="86">
        <f t="shared" si="77"/>
        <v>188</v>
      </c>
      <c r="B222" s="80" t="s">
        <v>792</v>
      </c>
      <c r="C222" s="117" t="s">
        <v>793</v>
      </c>
      <c r="D222" s="5" t="str">
        <f>VLOOKUP(C222,' TH ĐG Trình HĐ'!$E$9:$AE$336,18,0)</f>
        <v>A3</v>
      </c>
      <c r="E222" s="5">
        <f>VLOOKUP($C222,' TH ĐG Trình HĐ'!$E$9:$AE$336,19,0)</f>
        <v>8</v>
      </c>
      <c r="F222" s="9" t="str">
        <f t="shared" si="69"/>
        <v>Không hoàn thành</v>
      </c>
      <c r="G222" s="446" t="s">
        <v>1081</v>
      </c>
      <c r="H222" s="17"/>
      <c r="I222" s="19" t="e">
        <f>VLOOKUP(H222,Sheet1!$B$2:$C$12,2,TRUE)</f>
        <v>#N/A</v>
      </c>
      <c r="J222" s="5"/>
      <c r="K222" s="19" t="e">
        <f>VLOOKUP(J222,Sheet1!$B$2:$C$12,2,TRUE)</f>
        <v>#N/A</v>
      </c>
      <c r="L222" s="5"/>
      <c r="M222" s="19" t="e">
        <f>VLOOKUP(L222,Sheet1!$B$2:$C$12,2,TRUE)</f>
        <v>#N/A</v>
      </c>
      <c r="N222" s="5"/>
      <c r="O222" s="19" t="e">
        <f>VLOOKUP(N222,Sheet1!$B$2:$C$12,2,TRUE)</f>
        <v>#N/A</v>
      </c>
      <c r="P222" s="5"/>
      <c r="Q222" s="19" t="e">
        <f>VLOOKUP(P222,Sheet1!$B$2:$C$12,2,TRUE)</f>
        <v>#N/A</v>
      </c>
      <c r="R222" s="5" t="e">
        <f t="shared" si="78"/>
        <v>#N/A</v>
      </c>
      <c r="S222" s="226">
        <f t="shared" si="70"/>
        <v>0</v>
      </c>
      <c r="T222" s="9" t="e">
        <f t="shared" si="71"/>
        <v>#N/A</v>
      </c>
      <c r="U222" s="5" t="e">
        <f t="shared" si="79"/>
        <v>#N/A</v>
      </c>
      <c r="V222" s="226">
        <f t="shared" si="80"/>
        <v>0</v>
      </c>
      <c r="W222" s="9" t="e">
        <f t="shared" si="72"/>
        <v>#N/A</v>
      </c>
      <c r="X222" s="227"/>
      <c r="Y222" s="9" t="e">
        <f t="shared" si="73"/>
        <v>#N/A</v>
      </c>
      <c r="Z222" s="9">
        <f t="shared" si="74"/>
        <v>0</v>
      </c>
      <c r="AA222" s="9" t="e">
        <f t="shared" si="75"/>
        <v>#N/A</v>
      </c>
      <c r="AB222" s="9" t="e">
        <f t="shared" si="76"/>
        <v>#N/A</v>
      </c>
      <c r="AC222" s="5"/>
      <c r="AD222" s="5"/>
      <c r="AE222" s="9"/>
      <c r="AF222" s="5"/>
      <c r="AG222" s="29"/>
      <c r="AH222" s="29"/>
    </row>
    <row r="223" spans="1:34" s="7" customFormat="1" ht="20.100000000000001" customHeight="1" x14ac:dyDescent="0.25">
      <c r="A223" s="86">
        <f t="shared" si="77"/>
        <v>189</v>
      </c>
      <c r="B223" s="80" t="s">
        <v>825</v>
      </c>
      <c r="C223" s="117" t="s">
        <v>824</v>
      </c>
      <c r="D223" s="5" t="str">
        <f>VLOOKUP(C223,' TH ĐG Trình HĐ'!$E$9:$AE$336,18,0)</f>
        <v>A4</v>
      </c>
      <c r="E223" s="5">
        <f>VLOOKUP($C223,' TH ĐG Trình HĐ'!$E$9:$AE$336,19,0)</f>
        <v>7</v>
      </c>
      <c r="F223" s="9" t="str">
        <f t="shared" si="69"/>
        <v>Không hoàn thành</v>
      </c>
      <c r="G223" s="10"/>
      <c r="H223" s="17"/>
      <c r="I223" s="19" t="e">
        <f>VLOOKUP(H223,Sheet1!$B$2:$C$12,2,TRUE)</f>
        <v>#N/A</v>
      </c>
      <c r="J223" s="5"/>
      <c r="K223" s="19" t="e">
        <f>VLOOKUP(J223,Sheet1!$B$2:$C$12,2,TRUE)</f>
        <v>#N/A</v>
      </c>
      <c r="L223" s="5"/>
      <c r="M223" s="19" t="e">
        <f>VLOOKUP(L223,Sheet1!$B$2:$C$12,2,TRUE)</f>
        <v>#N/A</v>
      </c>
      <c r="N223" s="5"/>
      <c r="O223" s="19" t="e">
        <f>VLOOKUP(N223,Sheet1!$B$2:$C$12,2,TRUE)</f>
        <v>#N/A</v>
      </c>
      <c r="P223" s="5"/>
      <c r="Q223" s="19" t="e">
        <f>VLOOKUP(P223,Sheet1!$B$2:$C$12,2,TRUE)</f>
        <v>#N/A</v>
      </c>
      <c r="R223" s="5" t="e">
        <f t="shared" si="78"/>
        <v>#N/A</v>
      </c>
      <c r="S223" s="226">
        <f t="shared" si="70"/>
        <v>0</v>
      </c>
      <c r="T223" s="9" t="e">
        <f t="shared" si="71"/>
        <v>#N/A</v>
      </c>
      <c r="U223" s="5" t="e">
        <f t="shared" si="79"/>
        <v>#N/A</v>
      </c>
      <c r="V223" s="226">
        <f t="shared" si="80"/>
        <v>0</v>
      </c>
      <c r="W223" s="9" t="e">
        <f t="shared" si="72"/>
        <v>#N/A</v>
      </c>
      <c r="X223" s="227"/>
      <c r="Y223" s="9" t="e">
        <f t="shared" si="73"/>
        <v>#N/A</v>
      </c>
      <c r="Z223" s="9">
        <f t="shared" si="74"/>
        <v>0</v>
      </c>
      <c r="AA223" s="9" t="e">
        <f t="shared" si="75"/>
        <v>#N/A</v>
      </c>
      <c r="AB223" s="9" t="e">
        <f t="shared" si="76"/>
        <v>#N/A</v>
      </c>
      <c r="AC223" s="5"/>
      <c r="AD223" s="5"/>
      <c r="AE223" s="9"/>
      <c r="AF223" s="5"/>
      <c r="AG223" s="25"/>
      <c r="AH223" s="25"/>
    </row>
    <row r="224" spans="1:34" s="7" customFormat="1" ht="49.5" customHeight="1" x14ac:dyDescent="0.25">
      <c r="A224" s="284">
        <f t="shared" si="77"/>
        <v>190</v>
      </c>
      <c r="B224" s="285" t="s">
        <v>1043</v>
      </c>
      <c r="C224" s="442" t="s">
        <v>1044</v>
      </c>
      <c r="D224" s="257" t="str">
        <f>VLOOKUP(C224,' TH ĐG Trình HĐ'!$E$9:$AE$336,18,0)</f>
        <v>A3</v>
      </c>
      <c r="E224" s="257">
        <f>VLOOKUP($C224,' TH ĐG Trình HĐ'!$E$9:$AE$336,19,0)</f>
        <v>8</v>
      </c>
      <c r="F224" s="341" t="str">
        <f t="shared" si="69"/>
        <v>Không hoàn thành</v>
      </c>
      <c r="G224" s="447" t="s">
        <v>1070</v>
      </c>
      <c r="H224" s="19"/>
      <c r="I224" s="19"/>
      <c r="J224" s="5"/>
      <c r="K224" s="19"/>
      <c r="L224" s="5"/>
      <c r="M224" s="19"/>
      <c r="N224" s="5"/>
      <c r="O224" s="19"/>
      <c r="P224" s="5"/>
      <c r="Q224" s="19"/>
      <c r="R224" s="5"/>
      <c r="S224" s="226"/>
      <c r="T224" s="9"/>
      <c r="U224" s="5"/>
      <c r="V224" s="226"/>
      <c r="W224" s="9"/>
      <c r="X224" s="227"/>
      <c r="Y224" s="9"/>
      <c r="Z224" s="9"/>
      <c r="AA224" s="9"/>
      <c r="AB224" s="9"/>
      <c r="AC224" s="16"/>
      <c r="AD224" s="16"/>
      <c r="AE224" s="9"/>
      <c r="AF224" s="5"/>
      <c r="AG224" s="26"/>
      <c r="AH224" s="25"/>
    </row>
    <row r="225" spans="1:34" s="7" customFormat="1" ht="38.25" customHeight="1" x14ac:dyDescent="0.25">
      <c r="A225" s="279" t="s">
        <v>914</v>
      </c>
      <c r="B225" s="282" t="s">
        <v>915</v>
      </c>
      <c r="C225" s="144"/>
      <c r="D225" s="144"/>
      <c r="E225" s="280"/>
      <c r="F225" s="66">
        <f>COUNTA($F$227:$F$245)</f>
        <v>19</v>
      </c>
      <c r="G225" s="281" t="str">
        <f xml:space="preserve"> (COUNTIF($F$227:$F$245, "Hoàn thành xuất sắc nhiệm vụ") &amp; " Xuất sắc") &amp;" + "&amp; (COUNTIF($F$227:$F$245, "Hoàn thành tốt nhiệm vụ") &amp; " Tốt")</f>
        <v>0 Xuất sắc + 0 Tốt</v>
      </c>
      <c r="H225" s="224"/>
      <c r="I225" s="8"/>
      <c r="J225" s="224"/>
      <c r="K225" s="8"/>
      <c r="L225" s="224"/>
      <c r="M225" s="8"/>
      <c r="N225" s="224"/>
      <c r="O225" s="8"/>
      <c r="P225" s="224"/>
      <c r="Q225" s="8"/>
      <c r="R225" s="224"/>
      <c r="S225" s="277"/>
      <c r="T225" s="224"/>
      <c r="U225" s="224"/>
      <c r="V225" s="277"/>
      <c r="W225" s="224"/>
      <c r="X225" s="225"/>
      <c r="Y225" s="8"/>
      <c r="Z225" s="224"/>
      <c r="AA225" s="8"/>
      <c r="AB225" s="224"/>
      <c r="AC225" s="8"/>
      <c r="AD225" s="224"/>
      <c r="AE225" s="8"/>
      <c r="AF225" s="224"/>
      <c r="AG225" s="43"/>
      <c r="AH225" s="43"/>
    </row>
    <row r="226" spans="1:34" s="7" customFormat="1" ht="26.25" customHeight="1" x14ac:dyDescent="0.25">
      <c r="A226" s="261" t="s">
        <v>859</v>
      </c>
      <c r="B226" s="262" t="s">
        <v>860</v>
      </c>
      <c r="C226" s="261"/>
      <c r="D226" s="248"/>
      <c r="E226" s="278"/>
      <c r="F226" s="297"/>
      <c r="G226" s="283"/>
      <c r="H226" s="19"/>
      <c r="I226" s="19" t="e">
        <f>VLOOKUP(H226,Sheet1!$B$2:$C$12,2,TRUE)</f>
        <v>#N/A</v>
      </c>
      <c r="J226" s="5"/>
      <c r="K226" s="19" t="e">
        <f>VLOOKUP(J226,Sheet1!$B$2:$C$12,2,TRUE)</f>
        <v>#N/A</v>
      </c>
      <c r="L226" s="5"/>
      <c r="M226" s="19" t="e">
        <f>VLOOKUP(L226,Sheet1!$B$2:$C$12,2,TRUE)</f>
        <v>#N/A</v>
      </c>
      <c r="N226" s="5"/>
      <c r="O226" s="19" t="e">
        <f>VLOOKUP(N226,Sheet1!$B$2:$C$12,2,TRUE)</f>
        <v>#N/A</v>
      </c>
      <c r="P226" s="5"/>
      <c r="Q226" s="19" t="e">
        <f>VLOOKUP(P226,Sheet1!$B$2:$C$12,2,TRUE)</f>
        <v>#N/A</v>
      </c>
      <c r="R226" s="5" t="e">
        <f t="shared" si="78"/>
        <v>#N/A</v>
      </c>
      <c r="S226" s="226">
        <f t="shared" si="70"/>
        <v>0</v>
      </c>
      <c r="T226" s="9" t="e">
        <f t="shared" si="71"/>
        <v>#N/A</v>
      </c>
      <c r="U226" s="5" t="e">
        <f t="shared" si="79"/>
        <v>#N/A</v>
      </c>
      <c r="V226" s="226">
        <f t="shared" si="80"/>
        <v>0</v>
      </c>
      <c r="W226" s="9" t="e">
        <f t="shared" si="72"/>
        <v>#N/A</v>
      </c>
      <c r="X226" s="227"/>
      <c r="Y226" s="9" t="e">
        <f t="shared" si="73"/>
        <v>#N/A</v>
      </c>
      <c r="Z226" s="9">
        <f t="shared" ref="Z226:Z245" si="81">COUNTIF(D226:O226,"D")*1</f>
        <v>0</v>
      </c>
      <c r="AA226" s="9" t="e">
        <f t="shared" si="75"/>
        <v>#N/A</v>
      </c>
      <c r="AB226" s="9" t="e">
        <f t="shared" si="76"/>
        <v>#N/A</v>
      </c>
      <c r="AC226" s="5"/>
      <c r="AD226" s="5"/>
      <c r="AE226" s="9"/>
      <c r="AF226" s="5"/>
      <c r="AG226" s="25"/>
      <c r="AH226" s="25"/>
    </row>
    <row r="227" spans="1:34" s="7" customFormat="1" ht="20.100000000000001" customHeight="1" x14ac:dyDescent="0.25">
      <c r="A227" s="86">
        <f>A224+1</f>
        <v>191</v>
      </c>
      <c r="B227" s="260" t="s">
        <v>242</v>
      </c>
      <c r="C227" s="259" t="s">
        <v>594</v>
      </c>
      <c r="D227" s="5" t="str">
        <f>VLOOKUP(C227,' TH ĐG Trình HĐ'!$E$9:$AE$336,18,0)</f>
        <v>A2</v>
      </c>
      <c r="E227" s="5">
        <f>VLOOKUP($C227,' TH ĐG Trình HĐ'!$E$9:$AE$336,19,0)</f>
        <v>9</v>
      </c>
      <c r="F227" s="9" t="str">
        <f t="shared" ref="F227:F245" si="82">IF(E227&gt;=3,"Không hoàn thành",IF(AND($D227&gt;=8,$D227&lt;=10,E227=0),"Hoàn thành xuất sắc nhiệm vụ",IF(AND($D227&gt;=8,$D227&lt;=10,E227=1),"Hoàn thành tốt nhiệm vụ",IF(AND($D227&gt;=8,$D227&lt;=10,E227=2),"Hoàn thành nhiệm vụ",IF(AND($D227&gt;6,$D227&lt;8,E227&lt;=1),"Hoàn thành tốt nhiệm vụ",IF(AND($D227&gt;6,$D227&lt;8,E227=2),"Hoàn thành nhiệm vụ",IF(AND($D227&gt;=5,$D227&lt;=6,E227&lt;=2),"Hoàn thành",IF(AND($D227&lt;5,E227&gt;3),"Không hoàn thành",""))))))))</f>
        <v>Không hoàn thành</v>
      </c>
      <c r="G227" s="82"/>
      <c r="H227" s="17"/>
      <c r="I227" s="19" t="e">
        <f>VLOOKUP(H227,Sheet1!$B$2:$C$12,2,TRUE)</f>
        <v>#N/A</v>
      </c>
      <c r="J227" s="5"/>
      <c r="K227" s="19" t="e">
        <f>VLOOKUP(J227,Sheet1!$B$2:$C$12,2,TRUE)</f>
        <v>#N/A</v>
      </c>
      <c r="L227" s="5"/>
      <c r="M227" s="19" t="e">
        <f>VLOOKUP(L227,Sheet1!$B$2:$C$12,2,TRUE)</f>
        <v>#N/A</v>
      </c>
      <c r="N227" s="5"/>
      <c r="O227" s="19" t="e">
        <f>VLOOKUP(N227,Sheet1!$B$2:$C$12,2,TRUE)</f>
        <v>#N/A</v>
      </c>
      <c r="P227" s="5"/>
      <c r="Q227" s="19" t="e">
        <f>VLOOKUP(P227,Sheet1!$B$2:$C$12,2,TRUE)</f>
        <v>#N/A</v>
      </c>
      <c r="R227" s="5" t="e">
        <f t="shared" si="78"/>
        <v>#N/A</v>
      </c>
      <c r="S227" s="226">
        <f t="shared" si="70"/>
        <v>0</v>
      </c>
      <c r="T227" s="9" t="e">
        <f t="shared" si="71"/>
        <v>#N/A</v>
      </c>
      <c r="U227" s="5" t="e">
        <f t="shared" si="79"/>
        <v>#N/A</v>
      </c>
      <c r="V227" s="226">
        <f t="shared" si="80"/>
        <v>0</v>
      </c>
      <c r="W227" s="9" t="e">
        <f t="shared" si="72"/>
        <v>#N/A</v>
      </c>
      <c r="X227" s="227"/>
      <c r="Y227" s="9" t="e">
        <f t="shared" si="73"/>
        <v>#N/A</v>
      </c>
      <c r="Z227" s="9">
        <f t="shared" si="81"/>
        <v>0</v>
      </c>
      <c r="AA227" s="9" t="e">
        <f t="shared" si="75"/>
        <v>#N/A</v>
      </c>
      <c r="AB227" s="9" t="e">
        <f t="shared" si="76"/>
        <v>#N/A</v>
      </c>
      <c r="AC227" s="5"/>
      <c r="AD227" s="5"/>
      <c r="AE227" s="9"/>
      <c r="AF227" s="5"/>
      <c r="AG227" s="29"/>
      <c r="AH227" s="29"/>
    </row>
    <row r="228" spans="1:34" s="7" customFormat="1" ht="20.100000000000001" customHeight="1" x14ac:dyDescent="0.25">
      <c r="A228" s="86">
        <f>A227+1</f>
        <v>192</v>
      </c>
      <c r="B228" s="260" t="s">
        <v>246</v>
      </c>
      <c r="C228" s="259" t="s">
        <v>593</v>
      </c>
      <c r="D228" s="5" t="str">
        <f>VLOOKUP(C228,' TH ĐG Trình HĐ'!$E$9:$AE$336,18,0)</f>
        <v>A3</v>
      </c>
      <c r="E228" s="5">
        <f>VLOOKUP($C228,' TH ĐG Trình HĐ'!$E$9:$AE$336,19,0)</f>
        <v>8</v>
      </c>
      <c r="F228" s="9" t="str">
        <f t="shared" si="82"/>
        <v>Không hoàn thành</v>
      </c>
      <c r="G228" s="82"/>
      <c r="H228" s="17"/>
      <c r="I228" s="19" t="e">
        <f>VLOOKUP(H228,Sheet1!$B$2:$C$12,2,TRUE)</f>
        <v>#N/A</v>
      </c>
      <c r="J228" s="5"/>
      <c r="K228" s="19" t="e">
        <f>VLOOKUP(J228,Sheet1!$B$2:$C$12,2,TRUE)</f>
        <v>#N/A</v>
      </c>
      <c r="L228" s="5"/>
      <c r="M228" s="19" t="e">
        <f>VLOOKUP(L228,Sheet1!$B$2:$C$12,2,TRUE)</f>
        <v>#N/A</v>
      </c>
      <c r="N228" s="5"/>
      <c r="O228" s="19" t="e">
        <f>VLOOKUP(N228,Sheet1!$B$2:$C$12,2,TRUE)</f>
        <v>#N/A</v>
      </c>
      <c r="P228" s="5"/>
      <c r="Q228" s="19" t="e">
        <f>VLOOKUP(P228,Sheet1!$B$2:$C$12,2,TRUE)</f>
        <v>#N/A</v>
      </c>
      <c r="R228" s="5" t="e">
        <f t="shared" si="78"/>
        <v>#N/A</v>
      </c>
      <c r="S228" s="226">
        <f t="shared" si="70"/>
        <v>0</v>
      </c>
      <c r="T228" s="9" t="e">
        <f t="shared" si="71"/>
        <v>#N/A</v>
      </c>
      <c r="U228" s="5" t="e">
        <f t="shared" si="79"/>
        <v>#N/A</v>
      </c>
      <c r="V228" s="226">
        <f t="shared" si="80"/>
        <v>0</v>
      </c>
      <c r="W228" s="9" t="e">
        <f t="shared" si="72"/>
        <v>#N/A</v>
      </c>
      <c r="X228" s="227"/>
      <c r="Y228" s="9" t="e">
        <f t="shared" si="73"/>
        <v>#N/A</v>
      </c>
      <c r="Z228" s="9">
        <f t="shared" si="81"/>
        <v>0</v>
      </c>
      <c r="AA228" s="9" t="e">
        <f t="shared" si="75"/>
        <v>#N/A</v>
      </c>
      <c r="AB228" s="9" t="e">
        <f t="shared" si="76"/>
        <v>#N/A</v>
      </c>
      <c r="AC228" s="5"/>
      <c r="AD228" s="5"/>
      <c r="AE228" s="9"/>
      <c r="AF228" s="5"/>
      <c r="AG228" s="29"/>
      <c r="AH228" s="29"/>
    </row>
    <row r="229" spans="1:34" s="7" customFormat="1" ht="20.100000000000001" customHeight="1" x14ac:dyDescent="0.25">
      <c r="A229" s="86">
        <f t="shared" ref="A229:A245" si="83">A228+1</f>
        <v>193</v>
      </c>
      <c r="B229" s="260" t="s">
        <v>236</v>
      </c>
      <c r="C229" s="259" t="s">
        <v>599</v>
      </c>
      <c r="D229" s="5" t="str">
        <f>VLOOKUP(C229,' TH ĐG Trình HĐ'!$E$9:$AE$336,18,0)</f>
        <v>A4</v>
      </c>
      <c r="E229" s="5">
        <f>VLOOKUP($C229,' TH ĐG Trình HĐ'!$E$9:$AE$336,19,0)</f>
        <v>7</v>
      </c>
      <c r="F229" s="9" t="str">
        <f t="shared" si="82"/>
        <v>Không hoàn thành</v>
      </c>
      <c r="G229" s="82"/>
      <c r="H229" s="17"/>
      <c r="I229" s="19" t="e">
        <f>VLOOKUP(H229,Sheet1!$B$2:$C$12,2,TRUE)</f>
        <v>#N/A</v>
      </c>
      <c r="J229" s="5"/>
      <c r="K229" s="19" t="e">
        <f>VLOOKUP(J229,Sheet1!$B$2:$C$12,2,TRUE)</f>
        <v>#N/A</v>
      </c>
      <c r="L229" s="5"/>
      <c r="M229" s="19" t="e">
        <f>VLOOKUP(L229,Sheet1!$B$2:$C$12,2,TRUE)</f>
        <v>#N/A</v>
      </c>
      <c r="N229" s="5"/>
      <c r="O229" s="19" t="e">
        <f>VLOOKUP(N229,Sheet1!$B$2:$C$12,2,TRUE)</f>
        <v>#N/A</v>
      </c>
      <c r="P229" s="5"/>
      <c r="Q229" s="19" t="e">
        <f>VLOOKUP(P229,Sheet1!$B$2:$C$12,2,TRUE)</f>
        <v>#N/A</v>
      </c>
      <c r="R229" s="5" t="e">
        <f t="shared" si="78"/>
        <v>#N/A</v>
      </c>
      <c r="S229" s="226">
        <f t="shared" si="70"/>
        <v>0</v>
      </c>
      <c r="T229" s="9" t="e">
        <f t="shared" si="71"/>
        <v>#N/A</v>
      </c>
      <c r="U229" s="5" t="e">
        <f t="shared" si="79"/>
        <v>#N/A</v>
      </c>
      <c r="V229" s="226">
        <f t="shared" si="80"/>
        <v>0</v>
      </c>
      <c r="W229" s="9" t="e">
        <f t="shared" si="72"/>
        <v>#N/A</v>
      </c>
      <c r="X229" s="227"/>
      <c r="Y229" s="9" t="e">
        <f t="shared" si="73"/>
        <v>#N/A</v>
      </c>
      <c r="Z229" s="9">
        <f t="shared" si="81"/>
        <v>0</v>
      </c>
      <c r="AA229" s="9" t="e">
        <f t="shared" si="75"/>
        <v>#N/A</v>
      </c>
      <c r="AB229" s="9" t="e">
        <f t="shared" si="76"/>
        <v>#N/A</v>
      </c>
      <c r="AC229" s="5"/>
      <c r="AD229" s="5"/>
      <c r="AE229" s="9"/>
      <c r="AF229" s="5"/>
      <c r="AG229" s="29"/>
      <c r="AH229" s="29"/>
    </row>
    <row r="230" spans="1:34" s="7" customFormat="1" ht="20.100000000000001" customHeight="1" x14ac:dyDescent="0.25">
      <c r="A230" s="86">
        <f t="shared" si="83"/>
        <v>194</v>
      </c>
      <c r="B230" s="260" t="s">
        <v>245</v>
      </c>
      <c r="C230" s="259" t="s">
        <v>606</v>
      </c>
      <c r="D230" s="5" t="str">
        <f>VLOOKUP(C230,' TH ĐG Trình HĐ'!$E$9:$AE$336,18,0)</f>
        <v>A4</v>
      </c>
      <c r="E230" s="5">
        <f>VLOOKUP($C230,' TH ĐG Trình HĐ'!$E$9:$AE$336,19,0)</f>
        <v>7</v>
      </c>
      <c r="F230" s="9" t="str">
        <f t="shared" si="82"/>
        <v>Không hoàn thành</v>
      </c>
      <c r="G230" s="82"/>
      <c r="H230" s="17"/>
      <c r="I230" s="19" t="e">
        <f>VLOOKUP(H230,Sheet1!$B$2:$C$12,2,TRUE)</f>
        <v>#N/A</v>
      </c>
      <c r="J230" s="12"/>
      <c r="K230" s="19" t="e">
        <f>VLOOKUP(J230,Sheet1!$B$2:$C$12,2,TRUE)</f>
        <v>#N/A</v>
      </c>
      <c r="L230" s="5"/>
      <c r="M230" s="19" t="e">
        <f>VLOOKUP(L230,Sheet1!$B$2:$C$12,2,TRUE)</f>
        <v>#N/A</v>
      </c>
      <c r="N230" s="5"/>
      <c r="O230" s="19" t="e">
        <f>VLOOKUP(N230,Sheet1!$B$2:$C$12,2,TRUE)</f>
        <v>#N/A</v>
      </c>
      <c r="P230" s="5"/>
      <c r="Q230" s="19" t="e">
        <f>VLOOKUP(P230,Sheet1!$B$2:$C$12,2,TRUE)</f>
        <v>#N/A</v>
      </c>
      <c r="R230" s="5" t="e">
        <f t="shared" si="78"/>
        <v>#N/A</v>
      </c>
      <c r="S230" s="226">
        <f t="shared" si="70"/>
        <v>0</v>
      </c>
      <c r="T230" s="9" t="e">
        <f t="shared" si="71"/>
        <v>#N/A</v>
      </c>
      <c r="U230" s="5" t="e">
        <f t="shared" si="79"/>
        <v>#N/A</v>
      </c>
      <c r="V230" s="226">
        <f t="shared" si="80"/>
        <v>0</v>
      </c>
      <c r="W230" s="9" t="e">
        <f t="shared" si="72"/>
        <v>#N/A</v>
      </c>
      <c r="X230" s="227"/>
      <c r="Y230" s="9" t="e">
        <f t="shared" si="73"/>
        <v>#N/A</v>
      </c>
      <c r="Z230" s="9">
        <f t="shared" si="81"/>
        <v>0</v>
      </c>
      <c r="AA230" s="9" t="e">
        <f t="shared" si="75"/>
        <v>#N/A</v>
      </c>
      <c r="AB230" s="9" t="e">
        <f t="shared" si="76"/>
        <v>#N/A</v>
      </c>
      <c r="AC230" s="5"/>
      <c r="AD230" s="5"/>
      <c r="AE230" s="9"/>
      <c r="AF230" s="5"/>
      <c r="AG230" s="29"/>
      <c r="AH230" s="29"/>
    </row>
    <row r="231" spans="1:34" s="7" customFormat="1" ht="31.5" customHeight="1" x14ac:dyDescent="0.25">
      <c r="A231" s="86">
        <f t="shared" si="83"/>
        <v>195</v>
      </c>
      <c r="B231" s="260" t="s">
        <v>238</v>
      </c>
      <c r="C231" s="259" t="s">
        <v>601</v>
      </c>
      <c r="D231" s="5" t="str">
        <f>VLOOKUP(C231,' TH ĐG Trình HĐ'!$E$9:$AE$336,18,0)</f>
        <v>A4</v>
      </c>
      <c r="E231" s="5">
        <f>VLOOKUP($C231,' TH ĐG Trình HĐ'!$E$9:$AE$336,19,0)</f>
        <v>7</v>
      </c>
      <c r="F231" s="9" t="str">
        <f t="shared" si="82"/>
        <v>Không hoàn thành</v>
      </c>
      <c r="G231" s="446" t="s">
        <v>1082</v>
      </c>
      <c r="H231" s="17"/>
      <c r="I231" s="19" t="e">
        <f>VLOOKUP(H231,Sheet1!$B$2:$C$12,2,TRUE)</f>
        <v>#N/A</v>
      </c>
      <c r="J231" s="5"/>
      <c r="K231" s="19" t="e">
        <f>VLOOKUP(J231,Sheet1!$B$2:$C$12,2,TRUE)</f>
        <v>#N/A</v>
      </c>
      <c r="L231" s="5"/>
      <c r="M231" s="19" t="e">
        <f>VLOOKUP(L231,Sheet1!$B$2:$C$12,2,TRUE)</f>
        <v>#N/A</v>
      </c>
      <c r="N231" s="5"/>
      <c r="O231" s="19" t="e">
        <f>VLOOKUP(N231,Sheet1!$B$2:$C$12,2,TRUE)</f>
        <v>#N/A</v>
      </c>
      <c r="P231" s="5"/>
      <c r="Q231" s="19" t="e">
        <f>VLOOKUP(P231,Sheet1!$B$2:$C$12,2,TRUE)</f>
        <v>#N/A</v>
      </c>
      <c r="R231" s="5" t="e">
        <f t="shared" si="78"/>
        <v>#N/A</v>
      </c>
      <c r="S231" s="226">
        <f t="shared" si="70"/>
        <v>0</v>
      </c>
      <c r="T231" s="9" t="e">
        <f t="shared" si="71"/>
        <v>#N/A</v>
      </c>
      <c r="U231" s="5" t="e">
        <f t="shared" si="79"/>
        <v>#N/A</v>
      </c>
      <c r="V231" s="226">
        <f t="shared" si="80"/>
        <v>0</v>
      </c>
      <c r="W231" s="9" t="e">
        <f t="shared" si="72"/>
        <v>#N/A</v>
      </c>
      <c r="X231" s="227"/>
      <c r="Y231" s="9" t="e">
        <f t="shared" si="73"/>
        <v>#N/A</v>
      </c>
      <c r="Z231" s="9">
        <f t="shared" si="81"/>
        <v>0</v>
      </c>
      <c r="AA231" s="9" t="e">
        <f t="shared" si="75"/>
        <v>#N/A</v>
      </c>
      <c r="AB231" s="9" t="e">
        <f t="shared" si="76"/>
        <v>#N/A</v>
      </c>
      <c r="AC231" s="5"/>
      <c r="AD231" s="5"/>
      <c r="AE231" s="9"/>
      <c r="AF231" s="5"/>
      <c r="AG231" s="29"/>
      <c r="AH231" s="29"/>
    </row>
    <row r="232" spans="1:34" s="7" customFormat="1" ht="18.75" customHeight="1" x14ac:dyDescent="0.25">
      <c r="A232" s="86">
        <f t="shared" si="83"/>
        <v>196</v>
      </c>
      <c r="B232" s="260" t="s">
        <v>299</v>
      </c>
      <c r="C232" s="259" t="s">
        <v>613</v>
      </c>
      <c r="D232" s="5" t="str">
        <f>VLOOKUP(C232,' TH ĐG Trình HĐ'!$E$9:$AE$336,18,0)</f>
        <v>A4</v>
      </c>
      <c r="E232" s="5">
        <f>VLOOKUP($C232,' TH ĐG Trình HĐ'!$E$9:$AE$336,19,0)</f>
        <v>7</v>
      </c>
      <c r="F232" s="9" t="str">
        <f>IF(E232&gt;=3,"Không hoàn thành",IF(AND($D232&gt;=8,$D232&lt;=10,E232=0),"Hoàn thành xuất sắc nhiệm vụ",IF(AND($D232&gt;=8,$D232&lt;=10,E232=1),"Hoàn thành tốt nhiệm vụ",IF(AND($D232&gt;=8,$D232&lt;=10,E232=2),"Hoàn thành nhiệm vụ",IF(AND($D232&gt;6,$D232&lt;8,E232&lt;=1),"Hoàn thành tốt nhiệm vụ",IF(AND($D232&gt;6,$D232&lt;8,E232=2),"Hoàn thành nhiệm vụ",IF(AND($D232&gt;=5,$D232&lt;=6,E232&lt;=2),"Hoàn thành nhiệm vụ",IF(AND($D232&lt;5,E232&gt;3),"Không hoàn thành",""))))))))</f>
        <v>Không hoàn thành</v>
      </c>
      <c r="G232" s="432"/>
      <c r="H232" s="17"/>
      <c r="I232" s="19" t="e">
        <f>VLOOKUP(H232,Sheet1!$B$2:$C$12,2,TRUE)</f>
        <v>#N/A</v>
      </c>
      <c r="J232" s="5"/>
      <c r="K232" s="19" t="e">
        <f>VLOOKUP(J232,Sheet1!$B$2:$C$12,2,TRUE)</f>
        <v>#N/A</v>
      </c>
      <c r="L232" s="5"/>
      <c r="M232" s="19" t="e">
        <f>VLOOKUP(L232,Sheet1!$B$2:$C$12,2,TRUE)</f>
        <v>#N/A</v>
      </c>
      <c r="N232" s="5"/>
      <c r="O232" s="19" t="e">
        <f>VLOOKUP(N232,Sheet1!$B$2:$C$12,2,TRUE)</f>
        <v>#N/A</v>
      </c>
      <c r="P232" s="5"/>
      <c r="Q232" s="19" t="e">
        <f>VLOOKUP(P232,Sheet1!$B$2:$C$12,2,TRUE)</f>
        <v>#N/A</v>
      </c>
      <c r="R232" s="5" t="e">
        <f t="shared" si="78"/>
        <v>#N/A</v>
      </c>
      <c r="S232" s="226">
        <f t="shared" si="70"/>
        <v>0</v>
      </c>
      <c r="T232" s="9" t="e">
        <f t="shared" si="71"/>
        <v>#N/A</v>
      </c>
      <c r="U232" s="5" t="e">
        <f t="shared" si="79"/>
        <v>#N/A</v>
      </c>
      <c r="V232" s="226">
        <f t="shared" si="80"/>
        <v>0</v>
      </c>
      <c r="W232" s="9" t="e">
        <f t="shared" si="72"/>
        <v>#N/A</v>
      </c>
      <c r="X232" s="227"/>
      <c r="Y232" s="9" t="e">
        <f t="shared" si="73"/>
        <v>#N/A</v>
      </c>
      <c r="Z232" s="9">
        <f t="shared" si="81"/>
        <v>0</v>
      </c>
      <c r="AA232" s="9" t="e">
        <f t="shared" si="75"/>
        <v>#N/A</v>
      </c>
      <c r="AB232" s="9" t="e">
        <f t="shared" si="76"/>
        <v>#N/A</v>
      </c>
      <c r="AC232" s="5"/>
      <c r="AD232" s="5"/>
      <c r="AE232" s="9"/>
      <c r="AF232" s="5"/>
      <c r="AG232" s="29"/>
      <c r="AH232" s="29"/>
    </row>
    <row r="233" spans="1:34" s="7" customFormat="1" ht="20.100000000000001" customHeight="1" x14ac:dyDescent="0.25">
      <c r="A233" s="86">
        <f t="shared" si="83"/>
        <v>197</v>
      </c>
      <c r="B233" s="260" t="s">
        <v>235</v>
      </c>
      <c r="C233" s="259" t="s">
        <v>592</v>
      </c>
      <c r="D233" s="5" t="str">
        <f>VLOOKUP(C233,' TH ĐG Trình HĐ'!$E$9:$AE$336,18,0)</f>
        <v>A4</v>
      </c>
      <c r="E233" s="5">
        <f>VLOOKUP($C233,' TH ĐG Trình HĐ'!$E$9:$AE$336,19,0)</f>
        <v>7</v>
      </c>
      <c r="F233" s="9" t="str">
        <f t="shared" si="82"/>
        <v>Không hoàn thành</v>
      </c>
      <c r="G233" s="82"/>
      <c r="H233" s="17"/>
      <c r="I233" s="19" t="e">
        <f>VLOOKUP(H233,Sheet1!$B$2:$C$12,2,TRUE)</f>
        <v>#N/A</v>
      </c>
      <c r="J233" s="5"/>
      <c r="K233" s="19" t="e">
        <f>VLOOKUP(J233,Sheet1!$B$2:$C$12,2,TRUE)</f>
        <v>#N/A</v>
      </c>
      <c r="L233" s="5"/>
      <c r="M233" s="19" t="e">
        <f>VLOOKUP(L233,Sheet1!$B$2:$C$12,2,TRUE)</f>
        <v>#N/A</v>
      </c>
      <c r="N233" s="5"/>
      <c r="O233" s="19" t="e">
        <f>VLOOKUP(N233,Sheet1!$B$2:$C$12,2,TRUE)</f>
        <v>#N/A</v>
      </c>
      <c r="P233" s="5"/>
      <c r="Q233" s="19" t="e">
        <f>VLOOKUP(P233,Sheet1!$B$2:$C$12,2,TRUE)</f>
        <v>#N/A</v>
      </c>
      <c r="R233" s="5" t="e">
        <f t="shared" si="78"/>
        <v>#N/A</v>
      </c>
      <c r="S233" s="226">
        <f t="shared" si="70"/>
        <v>0</v>
      </c>
      <c r="T233" s="9" t="e">
        <f t="shared" si="71"/>
        <v>#N/A</v>
      </c>
      <c r="U233" s="5" t="e">
        <f t="shared" si="79"/>
        <v>#N/A</v>
      </c>
      <c r="V233" s="226">
        <f t="shared" si="80"/>
        <v>0</v>
      </c>
      <c r="W233" s="9" t="e">
        <f t="shared" si="72"/>
        <v>#N/A</v>
      </c>
      <c r="X233" s="227"/>
      <c r="Y233" s="9" t="e">
        <f t="shared" si="73"/>
        <v>#N/A</v>
      </c>
      <c r="Z233" s="9">
        <f t="shared" si="81"/>
        <v>0</v>
      </c>
      <c r="AA233" s="9" t="e">
        <f t="shared" si="75"/>
        <v>#N/A</v>
      </c>
      <c r="AB233" s="9" t="e">
        <f t="shared" si="76"/>
        <v>#N/A</v>
      </c>
      <c r="AC233" s="5"/>
      <c r="AD233" s="5"/>
      <c r="AE233" s="9"/>
      <c r="AF233" s="5"/>
      <c r="AG233" s="29"/>
      <c r="AH233" s="29"/>
    </row>
    <row r="234" spans="1:34" s="7" customFormat="1" ht="20.100000000000001" customHeight="1" x14ac:dyDescent="0.25">
      <c r="A234" s="86">
        <f t="shared" si="83"/>
        <v>198</v>
      </c>
      <c r="B234" s="260" t="s">
        <v>239</v>
      </c>
      <c r="C234" s="259" t="s">
        <v>596</v>
      </c>
      <c r="D234" s="5" t="str">
        <f>VLOOKUP(C234,' TH ĐG Trình HĐ'!$E$9:$AE$336,18,0)</f>
        <v>A3</v>
      </c>
      <c r="E234" s="5">
        <f>VLOOKUP($C234,' TH ĐG Trình HĐ'!$E$9:$AE$336,19,0)</f>
        <v>8</v>
      </c>
      <c r="F234" s="9" t="str">
        <f t="shared" si="82"/>
        <v>Không hoàn thành</v>
      </c>
      <c r="G234" s="82"/>
      <c r="H234" s="17"/>
      <c r="I234" s="19" t="e">
        <f>VLOOKUP(H234,Sheet1!$B$2:$C$12,2,TRUE)</f>
        <v>#N/A</v>
      </c>
      <c r="J234" s="5"/>
      <c r="K234" s="19" t="e">
        <f>VLOOKUP(J234,Sheet1!$B$2:$C$12,2,TRUE)</f>
        <v>#N/A</v>
      </c>
      <c r="L234" s="5"/>
      <c r="M234" s="19" t="e">
        <f>VLOOKUP(L234,Sheet1!$B$2:$C$12,2,TRUE)</f>
        <v>#N/A</v>
      </c>
      <c r="N234" s="5"/>
      <c r="O234" s="19" t="e">
        <f>VLOOKUP(N234,Sheet1!$B$2:$C$12,2,TRUE)</f>
        <v>#N/A</v>
      </c>
      <c r="P234" s="5"/>
      <c r="Q234" s="19" t="e">
        <f>VLOOKUP(P234,Sheet1!$B$2:$C$12,2,TRUE)</f>
        <v>#N/A</v>
      </c>
      <c r="R234" s="5" t="e">
        <f t="shared" si="78"/>
        <v>#N/A</v>
      </c>
      <c r="S234" s="226">
        <f t="shared" si="70"/>
        <v>0</v>
      </c>
      <c r="T234" s="9" t="e">
        <f t="shared" si="71"/>
        <v>#N/A</v>
      </c>
      <c r="U234" s="5" t="e">
        <f t="shared" si="79"/>
        <v>#N/A</v>
      </c>
      <c r="V234" s="226">
        <f t="shared" si="80"/>
        <v>0</v>
      </c>
      <c r="W234" s="9" t="e">
        <f t="shared" si="72"/>
        <v>#N/A</v>
      </c>
      <c r="X234" s="227"/>
      <c r="Y234" s="9" t="e">
        <f t="shared" si="73"/>
        <v>#N/A</v>
      </c>
      <c r="Z234" s="9">
        <f t="shared" si="81"/>
        <v>0</v>
      </c>
      <c r="AA234" s="9" t="e">
        <f t="shared" si="75"/>
        <v>#N/A</v>
      </c>
      <c r="AB234" s="9" t="e">
        <f t="shared" si="76"/>
        <v>#N/A</v>
      </c>
      <c r="AC234" s="5"/>
      <c r="AD234" s="5"/>
      <c r="AE234" s="9"/>
      <c r="AF234" s="5"/>
      <c r="AG234" s="29"/>
      <c r="AH234" s="29"/>
    </row>
    <row r="235" spans="1:34" s="7" customFormat="1" ht="20.100000000000001" customHeight="1" x14ac:dyDescent="0.25">
      <c r="A235" s="86">
        <f t="shared" si="83"/>
        <v>199</v>
      </c>
      <c r="B235" s="260" t="s">
        <v>251</v>
      </c>
      <c r="C235" s="259" t="s">
        <v>610</v>
      </c>
      <c r="D235" s="5" t="str">
        <f>VLOOKUP(C235,' TH ĐG Trình HĐ'!$E$9:$AE$336,18,0)</f>
        <v>A4</v>
      </c>
      <c r="E235" s="5">
        <f>VLOOKUP($C235,' TH ĐG Trình HĐ'!$E$9:$AE$336,19,0)</f>
        <v>7</v>
      </c>
      <c r="F235" s="9" t="str">
        <f t="shared" si="82"/>
        <v>Không hoàn thành</v>
      </c>
      <c r="G235" s="82"/>
      <c r="H235" s="17"/>
      <c r="I235" s="19" t="e">
        <f>VLOOKUP(H235,Sheet1!$B$2:$C$12,2,TRUE)</f>
        <v>#N/A</v>
      </c>
      <c r="J235" s="5"/>
      <c r="K235" s="19" t="e">
        <f>VLOOKUP(J235,Sheet1!$B$2:$C$12,2,TRUE)</f>
        <v>#N/A</v>
      </c>
      <c r="L235" s="5"/>
      <c r="M235" s="19" t="e">
        <f>VLOOKUP(L235,Sheet1!$B$2:$C$12,2,TRUE)</f>
        <v>#N/A</v>
      </c>
      <c r="N235" s="5"/>
      <c r="O235" s="19" t="e">
        <f>VLOOKUP(N235,Sheet1!$B$2:$C$12,2,TRUE)</f>
        <v>#N/A</v>
      </c>
      <c r="P235" s="5"/>
      <c r="Q235" s="19" t="e">
        <f>VLOOKUP(P235,Sheet1!$B$2:$C$12,2,TRUE)</f>
        <v>#N/A</v>
      </c>
      <c r="R235" s="5" t="e">
        <f t="shared" si="78"/>
        <v>#N/A</v>
      </c>
      <c r="S235" s="226">
        <f t="shared" si="70"/>
        <v>0</v>
      </c>
      <c r="T235" s="9" t="e">
        <f t="shared" si="71"/>
        <v>#N/A</v>
      </c>
      <c r="U235" s="5" t="e">
        <f t="shared" si="79"/>
        <v>#N/A</v>
      </c>
      <c r="V235" s="226">
        <f t="shared" si="80"/>
        <v>0</v>
      </c>
      <c r="W235" s="9" t="e">
        <f t="shared" si="72"/>
        <v>#N/A</v>
      </c>
      <c r="X235" s="227"/>
      <c r="Y235" s="9" t="e">
        <f t="shared" si="73"/>
        <v>#N/A</v>
      </c>
      <c r="Z235" s="9">
        <f t="shared" si="81"/>
        <v>0</v>
      </c>
      <c r="AA235" s="9" t="e">
        <f t="shared" si="75"/>
        <v>#N/A</v>
      </c>
      <c r="AB235" s="9" t="e">
        <f t="shared" si="76"/>
        <v>#N/A</v>
      </c>
      <c r="AC235" s="5"/>
      <c r="AD235" s="5"/>
      <c r="AE235" s="9"/>
      <c r="AF235" s="5"/>
      <c r="AG235" s="29"/>
      <c r="AH235" s="29"/>
    </row>
    <row r="236" spans="1:34" s="7" customFormat="1" ht="20.100000000000001" customHeight="1" x14ac:dyDescent="0.25">
      <c r="A236" s="86">
        <f t="shared" si="83"/>
        <v>200</v>
      </c>
      <c r="B236" s="260" t="s">
        <v>237</v>
      </c>
      <c r="C236" s="259" t="s">
        <v>600</v>
      </c>
      <c r="D236" s="5" t="str">
        <f>VLOOKUP(C236,' TH ĐG Trình HĐ'!$E$9:$AE$336,18,0)</f>
        <v>A4</v>
      </c>
      <c r="E236" s="5">
        <f>VLOOKUP($C236,' TH ĐG Trình HĐ'!$E$9:$AE$336,19,0)</f>
        <v>7</v>
      </c>
      <c r="F236" s="9" t="str">
        <f t="shared" si="82"/>
        <v>Không hoàn thành</v>
      </c>
      <c r="G236" s="82"/>
      <c r="H236" s="17"/>
      <c r="I236" s="19" t="e">
        <f>VLOOKUP(H236,Sheet1!$B$2:$C$12,2,TRUE)</f>
        <v>#N/A</v>
      </c>
      <c r="J236" s="5"/>
      <c r="K236" s="19" t="e">
        <f>VLOOKUP(J236,Sheet1!$B$2:$C$12,2,TRUE)</f>
        <v>#N/A</v>
      </c>
      <c r="L236" s="5"/>
      <c r="M236" s="19" t="e">
        <f>VLOOKUP(L236,Sheet1!$B$2:$C$12,2,TRUE)</f>
        <v>#N/A</v>
      </c>
      <c r="N236" s="5"/>
      <c r="O236" s="19" t="e">
        <f>VLOOKUP(N236,Sheet1!$B$2:$C$12,2,TRUE)</f>
        <v>#N/A</v>
      </c>
      <c r="P236" s="5"/>
      <c r="Q236" s="19" t="e">
        <f>VLOOKUP(P236,Sheet1!$B$2:$C$12,2,TRUE)</f>
        <v>#N/A</v>
      </c>
      <c r="R236" s="5" t="e">
        <f t="shared" si="78"/>
        <v>#N/A</v>
      </c>
      <c r="S236" s="226">
        <f t="shared" si="70"/>
        <v>0</v>
      </c>
      <c r="T236" s="9" t="e">
        <f t="shared" si="71"/>
        <v>#N/A</v>
      </c>
      <c r="U236" s="5" t="e">
        <f t="shared" si="79"/>
        <v>#N/A</v>
      </c>
      <c r="V236" s="226">
        <f t="shared" si="80"/>
        <v>0</v>
      </c>
      <c r="W236" s="9" t="e">
        <f t="shared" si="72"/>
        <v>#N/A</v>
      </c>
      <c r="X236" s="227"/>
      <c r="Y236" s="9" t="e">
        <f t="shared" si="73"/>
        <v>#N/A</v>
      </c>
      <c r="Z236" s="9">
        <f t="shared" si="81"/>
        <v>0</v>
      </c>
      <c r="AA236" s="9" t="e">
        <f t="shared" si="75"/>
        <v>#N/A</v>
      </c>
      <c r="AB236" s="9" t="e">
        <f t="shared" si="76"/>
        <v>#N/A</v>
      </c>
      <c r="AC236" s="5"/>
      <c r="AD236" s="5"/>
      <c r="AE236" s="9"/>
      <c r="AF236" s="5"/>
      <c r="AG236" s="29"/>
      <c r="AH236" s="29"/>
    </row>
    <row r="237" spans="1:34" s="7" customFormat="1" ht="39.75" customHeight="1" x14ac:dyDescent="0.25">
      <c r="A237" s="86">
        <f t="shared" si="83"/>
        <v>201</v>
      </c>
      <c r="B237" s="260" t="s">
        <v>371</v>
      </c>
      <c r="C237" s="259" t="s">
        <v>598</v>
      </c>
      <c r="D237" s="5" t="str">
        <f>VLOOKUP(C237,' TH ĐG Trình HĐ'!$E$9:$AE$336,18,0)</f>
        <v>A3</v>
      </c>
      <c r="E237" s="5">
        <f>VLOOKUP($C237,' TH ĐG Trình HĐ'!$E$9:$AE$336,19,0)</f>
        <v>8</v>
      </c>
      <c r="F237" s="9" t="str">
        <f t="shared" si="82"/>
        <v>Không hoàn thành</v>
      </c>
      <c r="G237" s="82"/>
      <c r="H237" s="17"/>
      <c r="I237" s="19" t="e">
        <f>VLOOKUP(H237,Sheet1!$B$2:$C$12,2,TRUE)</f>
        <v>#N/A</v>
      </c>
      <c r="J237" s="5"/>
      <c r="K237" s="19" t="e">
        <f>VLOOKUP(J237,Sheet1!$B$2:$C$12,2,TRUE)</f>
        <v>#N/A</v>
      </c>
      <c r="L237" s="5"/>
      <c r="M237" s="19" t="e">
        <f>VLOOKUP(L237,Sheet1!$B$2:$C$12,2,TRUE)</f>
        <v>#N/A</v>
      </c>
      <c r="N237" s="5"/>
      <c r="O237" s="19" t="e">
        <f>VLOOKUP(N237,Sheet1!$B$2:$C$12,2,TRUE)</f>
        <v>#N/A</v>
      </c>
      <c r="P237" s="5"/>
      <c r="Q237" s="19" t="e">
        <f>VLOOKUP(P237,Sheet1!$B$2:$C$12,2,TRUE)</f>
        <v>#N/A</v>
      </c>
      <c r="R237" s="5" t="e">
        <f t="shared" si="78"/>
        <v>#N/A</v>
      </c>
      <c r="S237" s="226">
        <f t="shared" si="70"/>
        <v>0</v>
      </c>
      <c r="T237" s="9" t="e">
        <f t="shared" si="71"/>
        <v>#N/A</v>
      </c>
      <c r="U237" s="5" t="e">
        <f t="shared" si="79"/>
        <v>#N/A</v>
      </c>
      <c r="V237" s="226">
        <f t="shared" si="80"/>
        <v>0</v>
      </c>
      <c r="W237" s="9" t="e">
        <f t="shared" si="72"/>
        <v>#N/A</v>
      </c>
      <c r="X237" s="227"/>
      <c r="Y237" s="9" t="e">
        <f t="shared" si="73"/>
        <v>#N/A</v>
      </c>
      <c r="Z237" s="9">
        <f t="shared" si="81"/>
        <v>0</v>
      </c>
      <c r="AA237" s="9" t="e">
        <f t="shared" si="75"/>
        <v>#N/A</v>
      </c>
      <c r="AB237" s="9" t="e">
        <f t="shared" si="76"/>
        <v>#N/A</v>
      </c>
      <c r="AC237" s="5"/>
      <c r="AD237" s="5"/>
      <c r="AE237" s="9"/>
      <c r="AF237" s="5"/>
      <c r="AG237" s="232" t="s">
        <v>879</v>
      </c>
      <c r="AH237" s="29"/>
    </row>
    <row r="238" spans="1:34" s="7" customFormat="1" ht="20.100000000000001" customHeight="1" x14ac:dyDescent="0.25">
      <c r="A238" s="86">
        <f t="shared" si="83"/>
        <v>202</v>
      </c>
      <c r="B238" s="260" t="s">
        <v>244</v>
      </c>
      <c r="C238" s="259" t="s">
        <v>605</v>
      </c>
      <c r="D238" s="5" t="str">
        <f>VLOOKUP(C238,' TH ĐG Trình HĐ'!$E$9:$AE$336,18,0)</f>
        <v>A4</v>
      </c>
      <c r="E238" s="5">
        <f>VLOOKUP($C238,' TH ĐG Trình HĐ'!$E$9:$AE$336,19,0)</f>
        <v>7</v>
      </c>
      <c r="F238" s="9" t="str">
        <f t="shared" si="82"/>
        <v>Không hoàn thành</v>
      </c>
      <c r="G238" s="82"/>
      <c r="H238" s="17"/>
      <c r="I238" s="19" t="e">
        <f>VLOOKUP(H238,Sheet1!$B$2:$C$12,2,TRUE)</f>
        <v>#N/A</v>
      </c>
      <c r="J238" s="5"/>
      <c r="K238" s="19" t="e">
        <f>VLOOKUP(J238,Sheet1!$B$2:$C$12,2,TRUE)</f>
        <v>#N/A</v>
      </c>
      <c r="L238" s="5"/>
      <c r="M238" s="19" t="e">
        <f>VLOOKUP(L238,Sheet1!$B$2:$C$12,2,TRUE)</f>
        <v>#N/A</v>
      </c>
      <c r="N238" s="5"/>
      <c r="O238" s="19" t="e">
        <f>VLOOKUP(N238,Sheet1!$B$2:$C$12,2,TRUE)</f>
        <v>#N/A</v>
      </c>
      <c r="P238" s="5"/>
      <c r="Q238" s="19" t="e">
        <f>VLOOKUP(P238,Sheet1!$B$2:$C$12,2,TRUE)</f>
        <v>#N/A</v>
      </c>
      <c r="R238" s="5" t="e">
        <f t="shared" si="78"/>
        <v>#N/A</v>
      </c>
      <c r="S238" s="226">
        <f t="shared" si="70"/>
        <v>0</v>
      </c>
      <c r="T238" s="9" t="e">
        <f t="shared" si="71"/>
        <v>#N/A</v>
      </c>
      <c r="U238" s="5" t="e">
        <f t="shared" si="79"/>
        <v>#N/A</v>
      </c>
      <c r="V238" s="226">
        <f t="shared" si="80"/>
        <v>0</v>
      </c>
      <c r="W238" s="9" t="e">
        <f t="shared" si="72"/>
        <v>#N/A</v>
      </c>
      <c r="X238" s="227"/>
      <c r="Y238" s="9" t="e">
        <f t="shared" si="73"/>
        <v>#N/A</v>
      </c>
      <c r="Z238" s="9">
        <f t="shared" si="81"/>
        <v>0</v>
      </c>
      <c r="AA238" s="9" t="e">
        <f t="shared" si="75"/>
        <v>#N/A</v>
      </c>
      <c r="AB238" s="9" t="e">
        <f t="shared" si="76"/>
        <v>#N/A</v>
      </c>
      <c r="AC238" s="5"/>
      <c r="AD238" s="5"/>
      <c r="AE238" s="9"/>
      <c r="AF238" s="5"/>
      <c r="AG238" s="29"/>
      <c r="AH238" s="29"/>
    </row>
    <row r="239" spans="1:34" s="7" customFormat="1" ht="20.100000000000001" customHeight="1" x14ac:dyDescent="0.25">
      <c r="A239" s="86">
        <f t="shared" si="83"/>
        <v>203</v>
      </c>
      <c r="B239" s="260" t="s">
        <v>240</v>
      </c>
      <c r="C239" s="259" t="s">
        <v>602</v>
      </c>
      <c r="D239" s="5" t="str">
        <f>VLOOKUP(C239,' TH ĐG Trình HĐ'!$E$9:$AE$336,18,0)</f>
        <v>A3</v>
      </c>
      <c r="E239" s="5">
        <f>VLOOKUP($C239,' TH ĐG Trình HĐ'!$E$9:$AE$336,19,0)</f>
        <v>8</v>
      </c>
      <c r="F239" s="9" t="str">
        <f t="shared" si="82"/>
        <v>Không hoàn thành</v>
      </c>
      <c r="G239" s="82"/>
      <c r="H239" s="17"/>
      <c r="I239" s="19" t="e">
        <f>VLOOKUP(H239,Sheet1!$B$2:$C$12,2,TRUE)</f>
        <v>#N/A</v>
      </c>
      <c r="J239" s="5"/>
      <c r="K239" s="19" t="e">
        <f>VLOOKUP(J239,Sheet1!$B$2:$C$12,2,TRUE)</f>
        <v>#N/A</v>
      </c>
      <c r="L239" s="5"/>
      <c r="M239" s="19" t="e">
        <f>VLOOKUP(L239,Sheet1!$B$2:$C$12,2,TRUE)</f>
        <v>#N/A</v>
      </c>
      <c r="N239" s="5"/>
      <c r="O239" s="19" t="e">
        <f>VLOOKUP(N239,Sheet1!$B$2:$C$12,2,TRUE)</f>
        <v>#N/A</v>
      </c>
      <c r="P239" s="5"/>
      <c r="Q239" s="19" t="e">
        <f>VLOOKUP(P239,Sheet1!$B$2:$C$12,2,TRUE)</f>
        <v>#N/A</v>
      </c>
      <c r="R239" s="5" t="e">
        <f t="shared" si="78"/>
        <v>#N/A</v>
      </c>
      <c r="S239" s="226">
        <f t="shared" si="70"/>
        <v>0</v>
      </c>
      <c r="T239" s="9" t="e">
        <f t="shared" si="71"/>
        <v>#N/A</v>
      </c>
      <c r="U239" s="5" t="e">
        <f t="shared" si="79"/>
        <v>#N/A</v>
      </c>
      <c r="V239" s="226">
        <f t="shared" si="80"/>
        <v>0</v>
      </c>
      <c r="W239" s="9" t="e">
        <f t="shared" si="72"/>
        <v>#N/A</v>
      </c>
      <c r="X239" s="227"/>
      <c r="Y239" s="9" t="e">
        <f t="shared" si="73"/>
        <v>#N/A</v>
      </c>
      <c r="Z239" s="9">
        <f t="shared" si="81"/>
        <v>0</v>
      </c>
      <c r="AA239" s="9" t="e">
        <f t="shared" si="75"/>
        <v>#N/A</v>
      </c>
      <c r="AB239" s="9" t="e">
        <f t="shared" si="76"/>
        <v>#N/A</v>
      </c>
      <c r="AC239" s="5"/>
      <c r="AD239" s="5"/>
      <c r="AE239" s="9"/>
      <c r="AF239" s="5"/>
      <c r="AG239" s="29"/>
      <c r="AH239" s="29"/>
    </row>
    <row r="240" spans="1:34" s="7" customFormat="1" ht="20.100000000000001" customHeight="1" x14ac:dyDescent="0.25">
      <c r="A240" s="86">
        <f t="shared" si="83"/>
        <v>204</v>
      </c>
      <c r="B240" s="260" t="s">
        <v>252</v>
      </c>
      <c r="C240" s="259" t="s">
        <v>611</v>
      </c>
      <c r="D240" s="5" t="str">
        <f>VLOOKUP(C240,' TH ĐG Trình HĐ'!$E$9:$AE$336,18,0)</f>
        <v>A3</v>
      </c>
      <c r="E240" s="5">
        <f>VLOOKUP($C240,' TH ĐG Trình HĐ'!$E$9:$AE$336,19,0)</f>
        <v>8</v>
      </c>
      <c r="F240" s="9" t="str">
        <f t="shared" si="82"/>
        <v>Không hoàn thành</v>
      </c>
      <c r="G240" s="82"/>
      <c r="H240" s="17"/>
      <c r="I240" s="19" t="e">
        <f>VLOOKUP(H240,Sheet1!$B$2:$C$12,2,TRUE)</f>
        <v>#N/A</v>
      </c>
      <c r="J240" s="5"/>
      <c r="K240" s="19" t="e">
        <f>VLOOKUP(J240,Sheet1!$B$2:$C$12,2,TRUE)</f>
        <v>#N/A</v>
      </c>
      <c r="L240" s="5"/>
      <c r="M240" s="19" t="e">
        <f>VLOOKUP(L240,Sheet1!$B$2:$C$12,2,TRUE)</f>
        <v>#N/A</v>
      </c>
      <c r="N240" s="5"/>
      <c r="O240" s="19" t="e">
        <f>VLOOKUP(N240,Sheet1!$B$2:$C$12,2,TRUE)</f>
        <v>#N/A</v>
      </c>
      <c r="P240" s="5"/>
      <c r="Q240" s="19" t="e">
        <f>VLOOKUP(P240,Sheet1!$B$2:$C$12,2,TRUE)</f>
        <v>#N/A</v>
      </c>
      <c r="R240" s="5" t="e">
        <f t="shared" si="78"/>
        <v>#N/A</v>
      </c>
      <c r="S240" s="226">
        <f t="shared" si="70"/>
        <v>0</v>
      </c>
      <c r="T240" s="9" t="e">
        <f t="shared" si="71"/>
        <v>#N/A</v>
      </c>
      <c r="U240" s="5" t="e">
        <f t="shared" si="79"/>
        <v>#N/A</v>
      </c>
      <c r="V240" s="226">
        <f t="shared" si="80"/>
        <v>0</v>
      </c>
      <c r="W240" s="9" t="e">
        <f t="shared" si="72"/>
        <v>#N/A</v>
      </c>
      <c r="X240" s="227"/>
      <c r="Y240" s="9" t="e">
        <f t="shared" si="73"/>
        <v>#N/A</v>
      </c>
      <c r="Z240" s="9">
        <f t="shared" si="81"/>
        <v>0</v>
      </c>
      <c r="AA240" s="9" t="e">
        <f t="shared" si="75"/>
        <v>#N/A</v>
      </c>
      <c r="AB240" s="9" t="e">
        <f t="shared" si="76"/>
        <v>#N/A</v>
      </c>
      <c r="AC240" s="5"/>
      <c r="AD240" s="5"/>
      <c r="AE240" s="9"/>
      <c r="AF240" s="5"/>
      <c r="AG240" s="29"/>
      <c r="AH240" s="29"/>
    </row>
    <row r="241" spans="1:34" s="7" customFormat="1" ht="19.5" customHeight="1" x14ac:dyDescent="0.25">
      <c r="A241" s="86">
        <f t="shared" si="83"/>
        <v>205</v>
      </c>
      <c r="B241" s="260" t="s">
        <v>250</v>
      </c>
      <c r="C241" s="259" t="s">
        <v>609</v>
      </c>
      <c r="D241" s="5" t="str">
        <f>VLOOKUP(C241,' TH ĐG Trình HĐ'!$E$9:$AE$336,18,0)</f>
        <v>A4</v>
      </c>
      <c r="E241" s="5">
        <f>VLOOKUP($C241,' TH ĐG Trình HĐ'!$E$9:$AE$336,19,0)</f>
        <v>7</v>
      </c>
      <c r="F241" s="9" t="str">
        <f t="shared" si="82"/>
        <v>Không hoàn thành</v>
      </c>
      <c r="G241" s="446" t="s">
        <v>1076</v>
      </c>
      <c r="H241" s="17"/>
      <c r="I241" s="19" t="e">
        <f>VLOOKUP(H241,Sheet1!$B$2:$C$12,2,TRUE)</f>
        <v>#N/A</v>
      </c>
      <c r="J241" s="5"/>
      <c r="K241" s="19" t="e">
        <f>VLOOKUP(J241,Sheet1!$B$2:$C$12,2,TRUE)</f>
        <v>#N/A</v>
      </c>
      <c r="L241" s="5"/>
      <c r="M241" s="19" t="e">
        <f>VLOOKUP(L241,Sheet1!$B$2:$C$12,2,TRUE)</f>
        <v>#N/A</v>
      </c>
      <c r="N241" s="5"/>
      <c r="O241" s="19" t="e">
        <f>VLOOKUP(N241,Sheet1!$B$2:$C$12,2,TRUE)</f>
        <v>#N/A</v>
      </c>
      <c r="P241" s="5"/>
      <c r="Q241" s="19" t="e">
        <f>VLOOKUP(P241,Sheet1!$B$2:$C$12,2,TRUE)</f>
        <v>#N/A</v>
      </c>
      <c r="R241" s="5" t="e">
        <f t="shared" si="78"/>
        <v>#N/A</v>
      </c>
      <c r="S241" s="226">
        <f t="shared" si="70"/>
        <v>0</v>
      </c>
      <c r="T241" s="9" t="e">
        <f t="shared" si="71"/>
        <v>#N/A</v>
      </c>
      <c r="U241" s="5" t="e">
        <f t="shared" si="79"/>
        <v>#N/A</v>
      </c>
      <c r="V241" s="226">
        <f t="shared" si="80"/>
        <v>0</v>
      </c>
      <c r="W241" s="9" t="e">
        <f t="shared" si="72"/>
        <v>#N/A</v>
      </c>
      <c r="X241" s="227"/>
      <c r="Y241" s="9" t="e">
        <f t="shared" si="73"/>
        <v>#N/A</v>
      </c>
      <c r="Z241" s="9">
        <f t="shared" si="81"/>
        <v>0</v>
      </c>
      <c r="AA241" s="9" t="e">
        <f t="shared" si="75"/>
        <v>#N/A</v>
      </c>
      <c r="AB241" s="9" t="e">
        <f t="shared" si="76"/>
        <v>#N/A</v>
      </c>
      <c r="AC241" s="5"/>
      <c r="AD241" s="5"/>
      <c r="AE241" s="9"/>
      <c r="AF241" s="5"/>
      <c r="AG241" s="31"/>
      <c r="AH241" s="31"/>
    </row>
    <row r="242" spans="1:34" s="7" customFormat="1" ht="20.100000000000001" customHeight="1" x14ac:dyDescent="0.25">
      <c r="A242" s="86">
        <f t="shared" si="83"/>
        <v>206</v>
      </c>
      <c r="B242" s="260" t="s">
        <v>206</v>
      </c>
      <c r="C242" s="259" t="s">
        <v>595</v>
      </c>
      <c r="D242" s="5" t="str">
        <f>VLOOKUP(C242,' TH ĐG Trình HĐ'!$E$9:$AE$336,18,0)</f>
        <v>A3</v>
      </c>
      <c r="E242" s="5">
        <f>VLOOKUP($C242,' TH ĐG Trình HĐ'!$E$9:$AE$336,19,0)</f>
        <v>8</v>
      </c>
      <c r="F242" s="9" t="str">
        <f t="shared" si="82"/>
        <v>Không hoàn thành</v>
      </c>
      <c r="G242" s="17"/>
      <c r="H242" s="17"/>
      <c r="I242" s="19" t="e">
        <f>VLOOKUP(H242,Sheet1!$B$2:$C$12,2,TRUE)</f>
        <v>#N/A</v>
      </c>
      <c r="J242" s="5"/>
      <c r="K242" s="19" t="e">
        <f>VLOOKUP(J242,Sheet1!$B$2:$C$12,2,TRUE)</f>
        <v>#N/A</v>
      </c>
      <c r="L242" s="5"/>
      <c r="M242" s="19" t="e">
        <f>VLOOKUP(L242,Sheet1!$B$2:$C$12,2,TRUE)</f>
        <v>#N/A</v>
      </c>
      <c r="N242" s="5"/>
      <c r="O242" s="19" t="e">
        <f>VLOOKUP(N242,Sheet1!$B$2:$C$12,2,TRUE)</f>
        <v>#N/A</v>
      </c>
      <c r="P242" s="5"/>
      <c r="Q242" s="19" t="e">
        <f>VLOOKUP(P242,Sheet1!$B$2:$C$12,2,TRUE)</f>
        <v>#N/A</v>
      </c>
      <c r="R242" s="5" t="e">
        <f t="shared" si="78"/>
        <v>#N/A</v>
      </c>
      <c r="S242" s="226">
        <f t="shared" si="70"/>
        <v>0</v>
      </c>
      <c r="T242" s="9" t="e">
        <f t="shared" si="71"/>
        <v>#N/A</v>
      </c>
      <c r="U242" s="5" t="e">
        <f t="shared" si="79"/>
        <v>#N/A</v>
      </c>
      <c r="V242" s="226">
        <f t="shared" si="80"/>
        <v>0</v>
      </c>
      <c r="W242" s="9" t="e">
        <f t="shared" si="72"/>
        <v>#N/A</v>
      </c>
      <c r="X242" s="227"/>
      <c r="Y242" s="9" t="e">
        <f t="shared" si="73"/>
        <v>#N/A</v>
      </c>
      <c r="Z242" s="9">
        <f t="shared" si="81"/>
        <v>0</v>
      </c>
      <c r="AA242" s="9" t="e">
        <f t="shared" si="75"/>
        <v>#N/A</v>
      </c>
      <c r="AB242" s="9" t="e">
        <f t="shared" si="76"/>
        <v>#N/A</v>
      </c>
      <c r="AC242" s="5"/>
      <c r="AD242" s="5"/>
      <c r="AE242" s="9"/>
      <c r="AF242" s="5"/>
      <c r="AG242" s="31"/>
      <c r="AH242" s="31"/>
    </row>
    <row r="243" spans="1:34" s="7" customFormat="1" ht="20.100000000000001" customHeight="1" x14ac:dyDescent="0.25">
      <c r="A243" s="86">
        <f t="shared" si="83"/>
        <v>207</v>
      </c>
      <c r="B243" s="260" t="s">
        <v>249</v>
      </c>
      <c r="C243" s="259" t="s">
        <v>608</v>
      </c>
      <c r="D243" s="5" t="str">
        <f>VLOOKUP(C243,' TH ĐG Trình HĐ'!$E$9:$AE$336,18,0)</f>
        <v>A4</v>
      </c>
      <c r="E243" s="5">
        <f>VLOOKUP($C243,' TH ĐG Trình HĐ'!$E$9:$AE$336,19,0)</f>
        <v>7</v>
      </c>
      <c r="F243" s="9" t="str">
        <f t="shared" si="82"/>
        <v>Không hoàn thành</v>
      </c>
      <c r="G243" s="433"/>
      <c r="H243" s="17"/>
      <c r="I243" s="19" t="e">
        <f>VLOOKUP(H243,Sheet1!$B$2:$C$12,2,TRUE)</f>
        <v>#N/A</v>
      </c>
      <c r="J243" s="5"/>
      <c r="K243" s="19" t="e">
        <f>VLOOKUP(J243,Sheet1!$B$2:$C$12,2,TRUE)</f>
        <v>#N/A</v>
      </c>
      <c r="L243" s="5"/>
      <c r="M243" s="19" t="e">
        <f>VLOOKUP(L243,Sheet1!$B$2:$C$12,2,TRUE)</f>
        <v>#N/A</v>
      </c>
      <c r="N243" s="5"/>
      <c r="O243" s="19" t="e">
        <f>VLOOKUP(N243,Sheet1!$B$2:$C$12,2,TRUE)</f>
        <v>#N/A</v>
      </c>
      <c r="P243" s="5"/>
      <c r="Q243" s="19" t="e">
        <f>VLOOKUP(P243,Sheet1!$B$2:$C$12,2,TRUE)</f>
        <v>#N/A</v>
      </c>
      <c r="R243" s="5" t="e">
        <f t="shared" si="78"/>
        <v>#N/A</v>
      </c>
      <c r="S243" s="226">
        <f t="shared" si="70"/>
        <v>0</v>
      </c>
      <c r="T243" s="9" t="e">
        <f t="shared" si="71"/>
        <v>#N/A</v>
      </c>
      <c r="U243" s="5" t="e">
        <f t="shared" si="79"/>
        <v>#N/A</v>
      </c>
      <c r="V243" s="226">
        <f t="shared" si="80"/>
        <v>0</v>
      </c>
      <c r="W243" s="9" t="e">
        <f t="shared" si="72"/>
        <v>#N/A</v>
      </c>
      <c r="X243" s="227"/>
      <c r="Y243" s="9" t="e">
        <f t="shared" si="73"/>
        <v>#N/A</v>
      </c>
      <c r="Z243" s="9">
        <f t="shared" si="81"/>
        <v>0</v>
      </c>
      <c r="AA243" s="9" t="e">
        <f t="shared" si="75"/>
        <v>#N/A</v>
      </c>
      <c r="AB243" s="9" t="e">
        <f t="shared" si="76"/>
        <v>#N/A</v>
      </c>
      <c r="AC243" s="5"/>
      <c r="AD243" s="5"/>
      <c r="AE243" s="9"/>
      <c r="AF243" s="5"/>
      <c r="AG243" s="31"/>
      <c r="AH243" s="31"/>
    </row>
    <row r="244" spans="1:34" s="7" customFormat="1" ht="20.100000000000001" customHeight="1" x14ac:dyDescent="0.25">
      <c r="A244" s="86">
        <f t="shared" si="83"/>
        <v>208</v>
      </c>
      <c r="B244" s="260" t="s">
        <v>248</v>
      </c>
      <c r="C244" s="259" t="s">
        <v>591</v>
      </c>
      <c r="D244" s="5" t="str">
        <f>VLOOKUP(C244,' TH ĐG Trình HĐ'!$E$9:$AE$336,18,0)</f>
        <v>A4</v>
      </c>
      <c r="E244" s="5">
        <f>VLOOKUP($C244,' TH ĐG Trình HĐ'!$E$9:$AE$336,19,0)</f>
        <v>7</v>
      </c>
      <c r="F244" s="9" t="str">
        <f t="shared" si="82"/>
        <v>Không hoàn thành</v>
      </c>
      <c r="G244" s="258"/>
      <c r="H244" s="17"/>
      <c r="I244" s="19"/>
      <c r="J244" s="5"/>
      <c r="K244" s="19" t="e">
        <f>VLOOKUP(J244,Sheet1!$B$2:$C$12,2,TRUE)</f>
        <v>#N/A</v>
      </c>
      <c r="L244" s="5"/>
      <c r="M244" s="19" t="e">
        <f>VLOOKUP(L244,Sheet1!$B$2:$C$12,2,TRUE)</f>
        <v>#N/A</v>
      </c>
      <c r="N244" s="5"/>
      <c r="O244" s="19" t="e">
        <f>VLOOKUP(N244,Sheet1!$B$2:$C$12,2,TRUE)</f>
        <v>#N/A</v>
      </c>
      <c r="P244" s="5"/>
      <c r="Q244" s="19" t="e">
        <f>VLOOKUP(P244,Sheet1!$B$2:$C$12,2,TRUE)</f>
        <v>#N/A</v>
      </c>
      <c r="R244" s="5" t="e">
        <f t="shared" si="78"/>
        <v>#N/A</v>
      </c>
      <c r="S244" s="226">
        <f t="shared" si="70"/>
        <v>0</v>
      </c>
      <c r="T244" s="9" t="e">
        <f t="shared" si="71"/>
        <v>#N/A</v>
      </c>
      <c r="U244" s="5" t="e">
        <f>ROUND(AVERAGE(K244,M244,O244,Q244),2)</f>
        <v>#N/A</v>
      </c>
      <c r="V244" s="226">
        <f t="shared" si="80"/>
        <v>0</v>
      </c>
      <c r="W244" s="9" t="e">
        <f t="shared" si="72"/>
        <v>#N/A</v>
      </c>
      <c r="X244" s="227" t="s">
        <v>842</v>
      </c>
      <c r="Y244" s="9" t="e">
        <f t="shared" si="73"/>
        <v>#N/A</v>
      </c>
      <c r="Z244" s="9">
        <f t="shared" si="81"/>
        <v>0</v>
      </c>
      <c r="AA244" s="9" t="e">
        <f t="shared" si="75"/>
        <v>#N/A</v>
      </c>
      <c r="AB244" s="17" t="s">
        <v>799</v>
      </c>
      <c r="AC244" s="5"/>
      <c r="AD244" s="5"/>
      <c r="AE244" s="9"/>
      <c r="AF244" s="5"/>
      <c r="AG244" s="120"/>
      <c r="AH244" s="31"/>
    </row>
    <row r="245" spans="1:34" s="7" customFormat="1" ht="20.100000000000001" customHeight="1" x14ac:dyDescent="0.25">
      <c r="A245" s="86">
        <f t="shared" si="83"/>
        <v>209</v>
      </c>
      <c r="B245" s="77" t="s">
        <v>243</v>
      </c>
      <c r="C245" s="259" t="s">
        <v>604</v>
      </c>
      <c r="D245" s="5" t="str">
        <f>VLOOKUP(C245,' TH ĐG Trình HĐ'!$E$9:$AE$336,18,0)</f>
        <v>A4</v>
      </c>
      <c r="E245" s="5">
        <f>VLOOKUP($C245,' TH ĐG Trình HĐ'!$E$9:$AE$336,19,0)</f>
        <v>7</v>
      </c>
      <c r="F245" s="9" t="str">
        <f t="shared" si="82"/>
        <v>Không hoàn thành</v>
      </c>
      <c r="G245" s="446" t="s">
        <v>1081</v>
      </c>
      <c r="H245" s="17"/>
      <c r="I245" s="19"/>
      <c r="J245" s="5"/>
      <c r="K245" s="19"/>
      <c r="L245" s="5"/>
      <c r="M245" s="19" t="e">
        <f>VLOOKUP(L245,Sheet1!$B$2:$C$12,2,TRUE)</f>
        <v>#N/A</v>
      </c>
      <c r="N245" s="5"/>
      <c r="O245" s="19" t="e">
        <f>VLOOKUP(N245,Sheet1!$B$2:$C$12,2,TRUE)</f>
        <v>#N/A</v>
      </c>
      <c r="P245" s="5"/>
      <c r="Q245" s="19" t="e">
        <f>VLOOKUP(P245,Sheet1!$B$2:$C$12,2,TRUE)</f>
        <v>#N/A</v>
      </c>
      <c r="R245" s="5" t="e">
        <f t="shared" si="78"/>
        <v>#N/A</v>
      </c>
      <c r="S245" s="226"/>
      <c r="T245" s="9"/>
      <c r="U245" s="5" t="e">
        <f t="shared" si="79"/>
        <v>#N/A</v>
      </c>
      <c r="V245" s="226">
        <f t="shared" si="80"/>
        <v>0</v>
      </c>
      <c r="W245" s="9" t="e">
        <f t="shared" si="72"/>
        <v>#N/A</v>
      </c>
      <c r="X245" s="227" t="s">
        <v>840</v>
      </c>
      <c r="Y245" s="9" t="e">
        <f t="shared" si="73"/>
        <v>#N/A</v>
      </c>
      <c r="Z245" s="9">
        <f t="shared" si="81"/>
        <v>0</v>
      </c>
      <c r="AA245" s="9" t="e">
        <f t="shared" si="75"/>
        <v>#N/A</v>
      </c>
      <c r="AB245" s="17" t="s">
        <v>799</v>
      </c>
      <c r="AC245" s="5"/>
      <c r="AD245" s="5"/>
      <c r="AE245" s="9"/>
      <c r="AF245" s="5"/>
      <c r="AG245" s="120"/>
      <c r="AH245" s="31"/>
    </row>
    <row r="246" spans="1:34" s="7" customFormat="1" ht="22.5" customHeight="1" x14ac:dyDescent="0.25">
      <c r="A246" s="279" t="s">
        <v>916</v>
      </c>
      <c r="B246" s="282" t="s">
        <v>917</v>
      </c>
      <c r="C246" s="144"/>
      <c r="D246" s="144"/>
      <c r="E246" s="280"/>
      <c r="F246" s="66">
        <f>F247+F273</f>
        <v>26</v>
      </c>
      <c r="G246" s="281" t="str">
        <f xml:space="preserve"> (COUNTIF($F$248:$F$274, "Hoàn thành xuất sắc nhiệm vụ") &amp; " Xuất sắc") &amp;" + "&amp; (COUNTIF($F$248:$F$274, "Hoàn thành tốt nhiệm vụ") &amp; " Tốt")</f>
        <v>0 Xuất sắc + 0 Tốt</v>
      </c>
      <c r="H246" s="224"/>
      <c r="I246" s="8"/>
      <c r="J246" s="224"/>
      <c r="K246" s="8"/>
      <c r="L246" s="224"/>
      <c r="M246" s="8"/>
      <c r="N246" s="224"/>
      <c r="O246" s="8"/>
      <c r="P246" s="224"/>
      <c r="Q246" s="8"/>
      <c r="R246" s="224"/>
      <c r="S246" s="277"/>
      <c r="T246" s="224"/>
      <c r="U246" s="224"/>
      <c r="V246" s="277"/>
      <c r="W246" s="224"/>
      <c r="X246" s="225"/>
      <c r="Y246" s="8"/>
      <c r="Z246" s="224"/>
      <c r="AA246" s="8"/>
      <c r="AB246" s="224"/>
      <c r="AC246" s="8"/>
      <c r="AD246" s="224"/>
      <c r="AE246" s="8"/>
      <c r="AF246" s="224"/>
      <c r="AG246" s="43"/>
      <c r="AH246" s="43"/>
    </row>
    <row r="247" spans="1:34" s="7" customFormat="1" ht="24.95" customHeight="1" x14ac:dyDescent="0.25">
      <c r="A247" s="261" t="s">
        <v>859</v>
      </c>
      <c r="B247" s="262" t="s">
        <v>860</v>
      </c>
      <c r="C247" s="261"/>
      <c r="D247" s="248"/>
      <c r="E247" s="278"/>
      <c r="F247" s="297">
        <f>COUNTA($F$248:$F$272)</f>
        <v>25</v>
      </c>
      <c r="G247" s="283" t="str">
        <f xml:space="preserve"> (COUNTIF($F$248:$F$272, "Hoàn thành xuất sắc nhiệm vụ") &amp; " Xuất sắc") &amp;" + "&amp; (COUNTIF($F$248:$F$272, "Hoàn thành tốt nhiệm vụ") &amp; " Tốt")</f>
        <v>0 Xuất sắc + 0 Tốt</v>
      </c>
      <c r="H247" s="19"/>
      <c r="I247" s="19" t="e">
        <f>VLOOKUP(H247,Sheet1!$B$2:$C$12,2,TRUE)</f>
        <v>#N/A</v>
      </c>
      <c r="J247" s="5"/>
      <c r="K247" s="19" t="e">
        <f>VLOOKUP(J247,Sheet1!$B$2:$C$12,2,TRUE)</f>
        <v>#N/A</v>
      </c>
      <c r="L247" s="5"/>
      <c r="M247" s="19" t="e">
        <f>VLOOKUP(L247,Sheet1!$B$2:$C$12,2,TRUE)</f>
        <v>#N/A</v>
      </c>
      <c r="N247" s="5"/>
      <c r="O247" s="19" t="e">
        <f>VLOOKUP(N247,Sheet1!$B$2:$C$12,2,TRUE)</f>
        <v>#N/A</v>
      </c>
      <c r="P247" s="5"/>
      <c r="Q247" s="19" t="e">
        <f>VLOOKUP(P247,Sheet1!$B$2:$C$12,2,TRUE)</f>
        <v>#N/A</v>
      </c>
      <c r="R247" s="5" t="e">
        <f t="shared" si="78"/>
        <v>#N/A</v>
      </c>
      <c r="S247" s="226">
        <f t="shared" ref="S247:S304" si="84">COUNTIF(H247:P247,"C*")*1+COUNTIF(H247:P247,"D")*2+COUNTIF(H247:P247,"E")*3</f>
        <v>0</v>
      </c>
      <c r="T247" s="9" t="e">
        <f t="shared" ref="T247:T304" si="85">IF(S247&gt;=3,"Không hoàn thành",IF(AND($R247&gt;=8,$R247&lt;=10,S247=0),"Xuất sắc",IF(AND($R247&gt;=8,$R247&lt;=10,S247=1),"Tốt",IF(AND($R247&gt;=8,$R247&lt;=10,S247=2),"Hoàn thành",IF(AND($R247&gt;6,$R247&lt;8,S247&lt;=1),"Tốt",IF(AND($R247&gt;6,$R247&lt;8,S247=2),"Hoàn thành",IF(AND($R247&gt;=5,$R247&lt;=6,S247&lt;=2),"Hoàn thành",IF(AND($R247&lt;5,S247&gt;3),"Không hoàn thành",""))))))))</f>
        <v>#N/A</v>
      </c>
      <c r="U247" s="5" t="e">
        <f t="shared" si="79"/>
        <v>#N/A</v>
      </c>
      <c r="V247" s="226">
        <f t="shared" si="80"/>
        <v>0</v>
      </c>
      <c r="W247" s="9" t="e">
        <f t="shared" si="72"/>
        <v>#N/A</v>
      </c>
      <c r="X247" s="227"/>
      <c r="Y247" s="9" t="e">
        <f t="shared" si="73"/>
        <v>#N/A</v>
      </c>
      <c r="Z247" s="9">
        <f t="shared" ref="Z247:Z274" si="86">COUNTIF(D247:O247,"D")*1</f>
        <v>0</v>
      </c>
      <c r="AA247" s="9" t="e">
        <f t="shared" si="75"/>
        <v>#N/A</v>
      </c>
      <c r="AB247" s="9" t="e">
        <f t="shared" ref="AB247:AB292" si="87">IF($Z247=1,"Không đạt LĐTT",IF(OR($AA247= "Xuất sắc", $AA247="Tốt"),"Đạt LĐTT","Không đạt LĐTT"))</f>
        <v>#N/A</v>
      </c>
      <c r="AC247" s="5"/>
      <c r="AD247" s="5"/>
      <c r="AE247" s="9"/>
      <c r="AF247" s="5"/>
      <c r="AG247" s="25"/>
      <c r="AH247" s="25"/>
    </row>
    <row r="248" spans="1:34" s="7" customFormat="1" ht="20.100000000000001" customHeight="1" x14ac:dyDescent="0.25">
      <c r="A248" s="86">
        <f>A245+1</f>
        <v>210</v>
      </c>
      <c r="B248" s="264" t="s">
        <v>149</v>
      </c>
      <c r="C248" s="17" t="s">
        <v>614</v>
      </c>
      <c r="D248" s="5" t="str">
        <f>VLOOKUP(C248,' TH ĐG Trình HĐ'!$E$9:$AE$336,18,0)</f>
        <v>A1</v>
      </c>
      <c r="E248" s="5">
        <f>VLOOKUP($C248,' TH ĐG Trình HĐ'!$E$9:$AE$336,19,0)</f>
        <v>10</v>
      </c>
      <c r="F248" s="9" t="str">
        <f t="shared" ref="F248:F274" si="88">IF(E248&gt;=3,"Không hoàn thành",IF(AND($D248&gt;=8,$D248&lt;=10,E248=0),"Hoàn thành xuất sắc nhiệm vụ",IF(AND($D248&gt;=8,$D248&lt;=10,E248=1),"Hoàn thành tốt nhiệm vụ",IF(AND($D248&gt;=8,$D248&lt;=10,E248=2),"Hoàn thành nhiệm vụ",IF(AND($D248&gt;6,$D248&lt;8,E248&lt;=1),"Hoàn thành tốt nhiệm vụ",IF(AND($D248&gt;6,$D248&lt;8,E248=2),"Hoàn thành nhiệm vụ",IF(AND($D248&gt;=5,$D248&lt;=6,E248&lt;=2),"Hoàn thành",IF(AND($D248&lt;5,E248&gt;3),"Không hoàn thành",""))))))))</f>
        <v>Không hoàn thành</v>
      </c>
      <c r="G248" s="82"/>
      <c r="H248" s="17"/>
      <c r="I248" s="19" t="e">
        <f>VLOOKUP(H248,Sheet1!$B$2:$C$12,2,TRUE)</f>
        <v>#N/A</v>
      </c>
      <c r="J248" s="5"/>
      <c r="K248" s="19" t="e">
        <f>VLOOKUP(J248,Sheet1!$B$2:$C$12,2,TRUE)</f>
        <v>#N/A</v>
      </c>
      <c r="L248" s="5"/>
      <c r="M248" s="19" t="e">
        <f>VLOOKUP(L248,Sheet1!$B$2:$C$12,2,TRUE)</f>
        <v>#N/A</v>
      </c>
      <c r="N248" s="5"/>
      <c r="O248" s="19" t="e">
        <f>VLOOKUP(N248,Sheet1!$B$2:$C$12,2,TRUE)</f>
        <v>#N/A</v>
      </c>
      <c r="P248" s="5"/>
      <c r="Q248" s="19" t="e">
        <f>VLOOKUP(P248,Sheet1!$B$2:$C$12,2,TRUE)</f>
        <v>#N/A</v>
      </c>
      <c r="R248" s="5" t="e">
        <f t="shared" si="78"/>
        <v>#N/A</v>
      </c>
      <c r="S248" s="226">
        <f t="shared" si="84"/>
        <v>0</v>
      </c>
      <c r="T248" s="9" t="e">
        <f t="shared" si="85"/>
        <v>#N/A</v>
      </c>
      <c r="U248" s="5" t="e">
        <f t="shared" si="79"/>
        <v>#N/A</v>
      </c>
      <c r="V248" s="226">
        <f t="shared" si="80"/>
        <v>0</v>
      </c>
      <c r="W248" s="9" t="e">
        <f t="shared" si="72"/>
        <v>#N/A</v>
      </c>
      <c r="X248" s="227"/>
      <c r="Y248" s="9" t="e">
        <f t="shared" si="73"/>
        <v>#N/A</v>
      </c>
      <c r="Z248" s="9">
        <f t="shared" si="86"/>
        <v>0</v>
      </c>
      <c r="AA248" s="9" t="e">
        <f t="shared" si="75"/>
        <v>#N/A</v>
      </c>
      <c r="AB248" s="9" t="e">
        <f t="shared" si="87"/>
        <v>#N/A</v>
      </c>
      <c r="AC248" s="5"/>
      <c r="AD248" s="5"/>
      <c r="AE248" s="9"/>
      <c r="AF248" s="5"/>
      <c r="AG248" s="29"/>
      <c r="AH248" s="29"/>
    </row>
    <row r="249" spans="1:34" s="7" customFormat="1" ht="20.100000000000001" customHeight="1" x14ac:dyDescent="0.25">
      <c r="A249" s="86">
        <f>A248+1</f>
        <v>211</v>
      </c>
      <c r="B249" s="264" t="s">
        <v>150</v>
      </c>
      <c r="C249" s="17" t="s">
        <v>615</v>
      </c>
      <c r="D249" s="5" t="str">
        <f>VLOOKUP(C249,' TH ĐG Trình HĐ'!$E$9:$AE$336,18,0)</f>
        <v>A3</v>
      </c>
      <c r="E249" s="5">
        <f>VLOOKUP($C249,' TH ĐG Trình HĐ'!$E$9:$AE$336,19,0)</f>
        <v>8</v>
      </c>
      <c r="F249" s="9" t="str">
        <f t="shared" si="88"/>
        <v>Không hoàn thành</v>
      </c>
      <c r="G249" s="10"/>
      <c r="H249" s="17"/>
      <c r="I249" s="19" t="e">
        <f>VLOOKUP(H249,Sheet1!$B$2:$C$12,2,TRUE)</f>
        <v>#N/A</v>
      </c>
      <c r="J249" s="5"/>
      <c r="K249" s="19" t="e">
        <f>VLOOKUP(J249,Sheet1!$B$2:$C$12,2,TRUE)</f>
        <v>#N/A</v>
      </c>
      <c r="L249" s="5"/>
      <c r="M249" s="19" t="e">
        <f>VLOOKUP(L249,Sheet1!$B$2:$C$12,2,TRUE)</f>
        <v>#N/A</v>
      </c>
      <c r="N249" s="5"/>
      <c r="O249" s="19" t="e">
        <f>VLOOKUP(N249,Sheet1!$B$2:$C$12,2,TRUE)</f>
        <v>#N/A</v>
      </c>
      <c r="P249" s="5"/>
      <c r="Q249" s="19" t="e">
        <f>VLOOKUP(P249,Sheet1!$B$2:$C$12,2,TRUE)</f>
        <v>#N/A</v>
      </c>
      <c r="R249" s="5" t="e">
        <f t="shared" si="78"/>
        <v>#N/A</v>
      </c>
      <c r="S249" s="226">
        <f t="shared" si="84"/>
        <v>0</v>
      </c>
      <c r="T249" s="9" t="e">
        <f t="shared" si="85"/>
        <v>#N/A</v>
      </c>
      <c r="U249" s="5" t="e">
        <f t="shared" si="79"/>
        <v>#N/A</v>
      </c>
      <c r="V249" s="226">
        <f t="shared" si="80"/>
        <v>0</v>
      </c>
      <c r="W249" s="9" t="e">
        <f t="shared" si="72"/>
        <v>#N/A</v>
      </c>
      <c r="X249" s="227"/>
      <c r="Y249" s="9" t="e">
        <f t="shared" si="73"/>
        <v>#N/A</v>
      </c>
      <c r="Z249" s="9">
        <f t="shared" si="86"/>
        <v>0</v>
      </c>
      <c r="AA249" s="9" t="e">
        <f t="shared" si="75"/>
        <v>#N/A</v>
      </c>
      <c r="AB249" s="9" t="e">
        <f t="shared" si="87"/>
        <v>#N/A</v>
      </c>
      <c r="AC249" s="5"/>
      <c r="AD249" s="5"/>
      <c r="AE249" s="9"/>
      <c r="AF249" s="5"/>
      <c r="AG249" s="25"/>
      <c r="AH249" s="25"/>
    </row>
    <row r="250" spans="1:34" s="7" customFormat="1" ht="20.100000000000001" customHeight="1" x14ac:dyDescent="0.25">
      <c r="A250" s="86">
        <f t="shared" ref="A250:A272" si="89">A249+1</f>
        <v>212</v>
      </c>
      <c r="B250" s="264" t="s">
        <v>151</v>
      </c>
      <c r="C250" s="17" t="s">
        <v>616</v>
      </c>
      <c r="D250" s="5" t="str">
        <f>VLOOKUP(C250,' TH ĐG Trình HĐ'!$E$9:$AE$336,18,0)</f>
        <v>A3</v>
      </c>
      <c r="E250" s="5">
        <f>VLOOKUP($C250,' TH ĐG Trình HĐ'!$E$9:$AE$336,19,0)</f>
        <v>8</v>
      </c>
      <c r="F250" s="9" t="str">
        <f t="shared" si="88"/>
        <v>Không hoàn thành</v>
      </c>
      <c r="G250" s="82"/>
      <c r="H250" s="17"/>
      <c r="I250" s="19" t="e">
        <f>VLOOKUP(H250,Sheet1!$B$2:$C$12,2,TRUE)</f>
        <v>#N/A</v>
      </c>
      <c r="J250" s="5"/>
      <c r="K250" s="19" t="e">
        <f>VLOOKUP(J250,Sheet1!$B$2:$C$12,2,TRUE)</f>
        <v>#N/A</v>
      </c>
      <c r="L250" s="5"/>
      <c r="M250" s="19" t="e">
        <f>VLOOKUP(L250,Sheet1!$B$2:$C$12,2,TRUE)</f>
        <v>#N/A</v>
      </c>
      <c r="N250" s="5"/>
      <c r="O250" s="19" t="e">
        <f>VLOOKUP(N250,Sheet1!$B$2:$C$12,2,TRUE)</f>
        <v>#N/A</v>
      </c>
      <c r="P250" s="5"/>
      <c r="Q250" s="19" t="e">
        <f>VLOOKUP(P250,Sheet1!$B$2:$C$12,2,TRUE)</f>
        <v>#N/A</v>
      </c>
      <c r="R250" s="5" t="e">
        <f t="shared" si="78"/>
        <v>#N/A</v>
      </c>
      <c r="S250" s="226">
        <f t="shared" si="84"/>
        <v>0</v>
      </c>
      <c r="T250" s="9" t="e">
        <f t="shared" si="85"/>
        <v>#N/A</v>
      </c>
      <c r="U250" s="5" t="e">
        <f t="shared" si="79"/>
        <v>#N/A</v>
      </c>
      <c r="V250" s="226">
        <f t="shared" si="80"/>
        <v>0</v>
      </c>
      <c r="W250" s="9" t="e">
        <f t="shared" si="72"/>
        <v>#N/A</v>
      </c>
      <c r="X250" s="227"/>
      <c r="Y250" s="9" t="e">
        <f t="shared" si="73"/>
        <v>#N/A</v>
      </c>
      <c r="Z250" s="9">
        <f t="shared" si="86"/>
        <v>0</v>
      </c>
      <c r="AA250" s="9" t="e">
        <f t="shared" si="75"/>
        <v>#N/A</v>
      </c>
      <c r="AB250" s="9" t="e">
        <f t="shared" si="87"/>
        <v>#N/A</v>
      </c>
      <c r="AC250" s="5"/>
      <c r="AD250" s="5"/>
      <c r="AE250" s="9"/>
      <c r="AF250" s="5"/>
      <c r="AG250" s="29"/>
      <c r="AH250" s="29"/>
    </row>
    <row r="251" spans="1:34" s="7" customFormat="1" ht="20.100000000000001" customHeight="1" x14ac:dyDescent="0.25">
      <c r="A251" s="86">
        <f t="shared" si="89"/>
        <v>213</v>
      </c>
      <c r="B251" s="264" t="s">
        <v>162</v>
      </c>
      <c r="C251" s="17" t="s">
        <v>617</v>
      </c>
      <c r="D251" s="5" t="str">
        <f>VLOOKUP(C251,' TH ĐG Trình HĐ'!$E$9:$AE$336,18,0)</f>
        <v>A3</v>
      </c>
      <c r="E251" s="5">
        <f>VLOOKUP($C251,' TH ĐG Trình HĐ'!$E$9:$AE$336,19,0)</f>
        <v>8</v>
      </c>
      <c r="F251" s="9" t="str">
        <f t="shared" si="88"/>
        <v>Không hoàn thành</v>
      </c>
      <c r="G251" s="82"/>
      <c r="H251" s="17"/>
      <c r="I251" s="19" t="e">
        <f>VLOOKUP(H251,Sheet1!$B$2:$C$12,2,TRUE)</f>
        <v>#N/A</v>
      </c>
      <c r="J251" s="5"/>
      <c r="K251" s="19" t="e">
        <f>VLOOKUP(J251,Sheet1!$B$2:$C$12,2,TRUE)</f>
        <v>#N/A</v>
      </c>
      <c r="L251" s="5"/>
      <c r="M251" s="19" t="e">
        <f>VLOOKUP(L251,Sheet1!$B$2:$C$12,2,TRUE)</f>
        <v>#N/A</v>
      </c>
      <c r="N251" s="5"/>
      <c r="O251" s="19" t="e">
        <f>VLOOKUP(N251,Sheet1!$B$2:$C$12,2,TRUE)</f>
        <v>#N/A</v>
      </c>
      <c r="P251" s="5"/>
      <c r="Q251" s="19" t="e">
        <f>VLOOKUP(P251,Sheet1!$B$2:$C$12,2,TRUE)</f>
        <v>#N/A</v>
      </c>
      <c r="R251" s="5" t="e">
        <f t="shared" si="78"/>
        <v>#N/A</v>
      </c>
      <c r="S251" s="226">
        <f t="shared" si="84"/>
        <v>0</v>
      </c>
      <c r="T251" s="9" t="e">
        <f t="shared" si="85"/>
        <v>#N/A</v>
      </c>
      <c r="U251" s="5" t="e">
        <f t="shared" si="79"/>
        <v>#N/A</v>
      </c>
      <c r="V251" s="226">
        <f t="shared" si="80"/>
        <v>0</v>
      </c>
      <c r="W251" s="9" t="e">
        <f t="shared" si="72"/>
        <v>#N/A</v>
      </c>
      <c r="X251" s="227"/>
      <c r="Y251" s="9" t="e">
        <f t="shared" si="73"/>
        <v>#N/A</v>
      </c>
      <c r="Z251" s="9">
        <f t="shared" si="86"/>
        <v>0</v>
      </c>
      <c r="AA251" s="9" t="e">
        <f t="shared" si="75"/>
        <v>#N/A</v>
      </c>
      <c r="AB251" s="9" t="e">
        <f t="shared" si="87"/>
        <v>#N/A</v>
      </c>
      <c r="AC251" s="5"/>
      <c r="AD251" s="5"/>
      <c r="AE251" s="9"/>
      <c r="AF251" s="5"/>
      <c r="AG251" s="29"/>
      <c r="AH251" s="29"/>
    </row>
    <row r="252" spans="1:34" s="7" customFormat="1" ht="20.100000000000001" customHeight="1" x14ac:dyDescent="0.25">
      <c r="A252" s="86">
        <f t="shared" si="89"/>
        <v>214</v>
      </c>
      <c r="B252" s="264" t="s">
        <v>153</v>
      </c>
      <c r="C252" s="17" t="s">
        <v>618</v>
      </c>
      <c r="D252" s="5" t="str">
        <f>VLOOKUP(C252,' TH ĐG Trình HĐ'!$E$9:$AE$336,18,0)</f>
        <v>A3</v>
      </c>
      <c r="E252" s="5">
        <f>VLOOKUP($C252,' TH ĐG Trình HĐ'!$E$9:$AE$336,19,0)</f>
        <v>8</v>
      </c>
      <c r="F252" s="9" t="str">
        <f t="shared" si="88"/>
        <v>Không hoàn thành</v>
      </c>
      <c r="G252" s="82"/>
      <c r="H252" s="17"/>
      <c r="I252" s="19" t="e">
        <f>VLOOKUP(H252,Sheet1!$B$2:$C$12,2,TRUE)</f>
        <v>#N/A</v>
      </c>
      <c r="J252" s="5"/>
      <c r="K252" s="19" t="e">
        <f>VLOOKUP(J252,Sheet1!$B$2:$C$12,2,TRUE)</f>
        <v>#N/A</v>
      </c>
      <c r="L252" s="5"/>
      <c r="M252" s="19" t="e">
        <f>VLOOKUP(L252,Sheet1!$B$2:$C$12,2,TRUE)</f>
        <v>#N/A</v>
      </c>
      <c r="N252" s="5"/>
      <c r="O252" s="19" t="e">
        <f>VLOOKUP(N252,Sheet1!$B$2:$C$12,2,TRUE)</f>
        <v>#N/A</v>
      </c>
      <c r="P252" s="5"/>
      <c r="Q252" s="19" t="e">
        <f>VLOOKUP(P252,Sheet1!$B$2:$C$12,2,TRUE)</f>
        <v>#N/A</v>
      </c>
      <c r="R252" s="5" t="e">
        <f t="shared" si="78"/>
        <v>#N/A</v>
      </c>
      <c r="S252" s="226">
        <f t="shared" si="84"/>
        <v>0</v>
      </c>
      <c r="T252" s="9" t="e">
        <f t="shared" si="85"/>
        <v>#N/A</v>
      </c>
      <c r="U252" s="5" t="e">
        <f t="shared" si="79"/>
        <v>#N/A</v>
      </c>
      <c r="V252" s="226">
        <f t="shared" si="80"/>
        <v>0</v>
      </c>
      <c r="W252" s="9" t="e">
        <f t="shared" si="72"/>
        <v>#N/A</v>
      </c>
      <c r="X252" s="227"/>
      <c r="Y252" s="9" t="e">
        <f t="shared" si="73"/>
        <v>#N/A</v>
      </c>
      <c r="Z252" s="9">
        <f t="shared" si="86"/>
        <v>0</v>
      </c>
      <c r="AA252" s="9" t="e">
        <f t="shared" si="75"/>
        <v>#N/A</v>
      </c>
      <c r="AB252" s="9" t="e">
        <f t="shared" si="87"/>
        <v>#N/A</v>
      </c>
      <c r="AC252" s="5"/>
      <c r="AD252" s="5"/>
      <c r="AE252" s="9"/>
      <c r="AF252" s="5"/>
      <c r="AG252" s="29"/>
      <c r="AH252" s="29"/>
    </row>
    <row r="253" spans="1:34" s="7" customFormat="1" ht="20.100000000000001" customHeight="1" x14ac:dyDescent="0.25">
      <c r="A253" s="86">
        <f t="shared" si="89"/>
        <v>215</v>
      </c>
      <c r="B253" s="264" t="s">
        <v>154</v>
      </c>
      <c r="C253" s="17" t="s">
        <v>621</v>
      </c>
      <c r="D253" s="5" t="str">
        <f>VLOOKUP(C253,' TH ĐG Trình HĐ'!$E$9:$AE$336,18,0)</f>
        <v>B1</v>
      </c>
      <c r="E253" s="5">
        <f>VLOOKUP($C253,' TH ĐG Trình HĐ'!$E$9:$AE$336,19,0)</f>
        <v>6</v>
      </c>
      <c r="F253" s="9" t="str">
        <f t="shared" si="88"/>
        <v>Không hoàn thành</v>
      </c>
      <c r="G253" s="446" t="s">
        <v>1076</v>
      </c>
      <c r="H253" s="17"/>
      <c r="I253" s="19" t="e">
        <f>VLOOKUP(H253,Sheet1!$B$2:$C$12,2,TRUE)</f>
        <v>#N/A</v>
      </c>
      <c r="J253" s="5"/>
      <c r="K253" s="19" t="e">
        <f>VLOOKUP(J253,Sheet1!$B$2:$C$12,2,TRUE)</f>
        <v>#N/A</v>
      </c>
      <c r="L253" s="5"/>
      <c r="M253" s="19" t="e">
        <f>VLOOKUP(L253,Sheet1!$B$2:$C$12,2,TRUE)</f>
        <v>#N/A</v>
      </c>
      <c r="N253" s="5"/>
      <c r="O253" s="19" t="e">
        <f>VLOOKUP(N253,Sheet1!$B$2:$C$12,2,TRUE)</f>
        <v>#N/A</v>
      </c>
      <c r="P253" s="5"/>
      <c r="Q253" s="19" t="e">
        <f>VLOOKUP(P253,Sheet1!$B$2:$C$12,2,TRUE)</f>
        <v>#N/A</v>
      </c>
      <c r="R253" s="5" t="e">
        <f t="shared" si="78"/>
        <v>#N/A</v>
      </c>
      <c r="S253" s="226">
        <f t="shared" si="84"/>
        <v>0</v>
      </c>
      <c r="T253" s="9" t="e">
        <f t="shared" si="85"/>
        <v>#N/A</v>
      </c>
      <c r="U253" s="5" t="e">
        <f t="shared" si="79"/>
        <v>#N/A</v>
      </c>
      <c r="V253" s="226">
        <f t="shared" si="80"/>
        <v>0</v>
      </c>
      <c r="W253" s="9" t="e">
        <f t="shared" si="72"/>
        <v>#N/A</v>
      </c>
      <c r="X253" s="227"/>
      <c r="Y253" s="9" t="e">
        <f t="shared" si="73"/>
        <v>#N/A</v>
      </c>
      <c r="Z253" s="9">
        <f t="shared" si="86"/>
        <v>0</v>
      </c>
      <c r="AA253" s="9" t="e">
        <f t="shared" si="75"/>
        <v>#N/A</v>
      </c>
      <c r="AB253" s="9" t="e">
        <f t="shared" si="87"/>
        <v>#N/A</v>
      </c>
      <c r="AC253" s="5"/>
      <c r="AD253" s="5"/>
      <c r="AE253" s="9"/>
      <c r="AF253" s="5"/>
      <c r="AG253" s="29"/>
      <c r="AH253" s="29"/>
    </row>
    <row r="254" spans="1:34" s="7" customFormat="1" ht="20.100000000000001" customHeight="1" x14ac:dyDescent="0.25">
      <c r="A254" s="86">
        <f t="shared" si="89"/>
        <v>216</v>
      </c>
      <c r="B254" s="264" t="s">
        <v>155</v>
      </c>
      <c r="C254" s="17" t="s">
        <v>622</v>
      </c>
      <c r="D254" s="5" t="str">
        <f>VLOOKUP(C254,' TH ĐG Trình HĐ'!$E$9:$AE$336,18,0)</f>
        <v>A4</v>
      </c>
      <c r="E254" s="5">
        <f>VLOOKUP($C254,' TH ĐG Trình HĐ'!$E$9:$AE$336,19,0)</f>
        <v>7</v>
      </c>
      <c r="F254" s="9" t="str">
        <f t="shared" si="88"/>
        <v>Không hoàn thành</v>
      </c>
      <c r="G254" s="82"/>
      <c r="H254" s="17"/>
      <c r="I254" s="19" t="e">
        <f>VLOOKUP(H254,Sheet1!$B$2:$C$12,2,TRUE)</f>
        <v>#N/A</v>
      </c>
      <c r="J254" s="5"/>
      <c r="K254" s="19" t="e">
        <f>VLOOKUP(J254,Sheet1!$B$2:$C$12,2,TRUE)</f>
        <v>#N/A</v>
      </c>
      <c r="L254" s="5"/>
      <c r="M254" s="19" t="e">
        <f>VLOOKUP(L254,Sheet1!$B$2:$C$12,2,TRUE)</f>
        <v>#N/A</v>
      </c>
      <c r="N254" s="5"/>
      <c r="O254" s="19" t="e">
        <f>VLOOKUP(N254,Sheet1!$B$2:$C$12,2,TRUE)</f>
        <v>#N/A</v>
      </c>
      <c r="P254" s="5"/>
      <c r="Q254" s="19" t="e">
        <f>VLOOKUP(P254,Sheet1!$B$2:$C$12,2,TRUE)</f>
        <v>#N/A</v>
      </c>
      <c r="R254" s="5" t="e">
        <f t="shared" si="78"/>
        <v>#N/A</v>
      </c>
      <c r="S254" s="226">
        <f t="shared" si="84"/>
        <v>0</v>
      </c>
      <c r="T254" s="9" t="e">
        <f t="shared" si="85"/>
        <v>#N/A</v>
      </c>
      <c r="U254" s="5" t="e">
        <f t="shared" si="79"/>
        <v>#N/A</v>
      </c>
      <c r="V254" s="226">
        <f t="shared" si="80"/>
        <v>0</v>
      </c>
      <c r="W254" s="9" t="e">
        <f t="shared" si="72"/>
        <v>#N/A</v>
      </c>
      <c r="X254" s="227"/>
      <c r="Y254" s="9" t="e">
        <f t="shared" si="73"/>
        <v>#N/A</v>
      </c>
      <c r="Z254" s="9">
        <f t="shared" si="86"/>
        <v>0</v>
      </c>
      <c r="AA254" s="9" t="e">
        <f t="shared" si="75"/>
        <v>#N/A</v>
      </c>
      <c r="AB254" s="9" t="e">
        <f t="shared" si="87"/>
        <v>#N/A</v>
      </c>
      <c r="AC254" s="5"/>
      <c r="AD254" s="5"/>
      <c r="AE254" s="9"/>
      <c r="AF254" s="5"/>
      <c r="AG254" s="29"/>
      <c r="AH254" s="29"/>
    </row>
    <row r="255" spans="1:34" s="7" customFormat="1" ht="20.100000000000001" customHeight="1" x14ac:dyDescent="0.25">
      <c r="A255" s="86">
        <f t="shared" si="89"/>
        <v>217</v>
      </c>
      <c r="B255" s="264" t="s">
        <v>156</v>
      </c>
      <c r="C255" s="17" t="s">
        <v>620</v>
      </c>
      <c r="D255" s="5" t="str">
        <f>VLOOKUP(C255,' TH ĐG Trình HĐ'!$E$9:$AE$336,18,0)</f>
        <v>A4</v>
      </c>
      <c r="E255" s="5">
        <f>VLOOKUP($C255,' TH ĐG Trình HĐ'!$E$9:$AE$336,19,0)</f>
        <v>7</v>
      </c>
      <c r="F255" s="9" t="str">
        <f t="shared" si="88"/>
        <v>Không hoàn thành</v>
      </c>
      <c r="G255" s="82"/>
      <c r="H255" s="17"/>
      <c r="I255" s="19" t="e">
        <f>VLOOKUP(H255,Sheet1!$B$2:$C$12,2,TRUE)</f>
        <v>#N/A</v>
      </c>
      <c r="J255" s="5"/>
      <c r="K255" s="19" t="e">
        <f>VLOOKUP(J255,Sheet1!$B$2:$C$12,2,TRUE)</f>
        <v>#N/A</v>
      </c>
      <c r="L255" s="5"/>
      <c r="M255" s="19" t="e">
        <f>VLOOKUP(L255,Sheet1!$B$2:$C$12,2,TRUE)</f>
        <v>#N/A</v>
      </c>
      <c r="N255" s="5"/>
      <c r="O255" s="19" t="e">
        <f>VLOOKUP(N255,Sheet1!$B$2:$C$12,2,TRUE)</f>
        <v>#N/A</v>
      </c>
      <c r="P255" s="5"/>
      <c r="Q255" s="19" t="e">
        <f>VLOOKUP(P255,Sheet1!$B$2:$C$12,2,TRUE)</f>
        <v>#N/A</v>
      </c>
      <c r="R255" s="5" t="e">
        <f t="shared" si="78"/>
        <v>#N/A</v>
      </c>
      <c r="S255" s="226">
        <f t="shared" si="84"/>
        <v>0</v>
      </c>
      <c r="T255" s="9" t="e">
        <f t="shared" si="85"/>
        <v>#N/A</v>
      </c>
      <c r="U255" s="5" t="e">
        <f t="shared" si="79"/>
        <v>#N/A</v>
      </c>
      <c r="V255" s="226">
        <f t="shared" si="80"/>
        <v>0</v>
      </c>
      <c r="W255" s="9" t="e">
        <f t="shared" si="72"/>
        <v>#N/A</v>
      </c>
      <c r="X255" s="227"/>
      <c r="Y255" s="9" t="e">
        <f t="shared" si="73"/>
        <v>#N/A</v>
      </c>
      <c r="Z255" s="9">
        <f t="shared" si="86"/>
        <v>0</v>
      </c>
      <c r="AA255" s="9" t="e">
        <f t="shared" si="75"/>
        <v>#N/A</v>
      </c>
      <c r="AB255" s="9" t="e">
        <f t="shared" si="87"/>
        <v>#N/A</v>
      </c>
      <c r="AC255" s="5"/>
      <c r="AD255" s="5"/>
      <c r="AE255" s="9"/>
      <c r="AF255" s="5"/>
      <c r="AG255" s="29"/>
      <c r="AH255" s="29"/>
    </row>
    <row r="256" spans="1:34" s="7" customFormat="1" ht="20.100000000000001" customHeight="1" x14ac:dyDescent="0.25">
      <c r="A256" s="86">
        <f t="shared" si="89"/>
        <v>218</v>
      </c>
      <c r="B256" s="264" t="s">
        <v>157</v>
      </c>
      <c r="C256" s="17" t="s">
        <v>623</v>
      </c>
      <c r="D256" s="5" t="str">
        <f>VLOOKUP(C256,' TH ĐG Trình HĐ'!$E$9:$AE$336,18,0)</f>
        <v>A4</v>
      </c>
      <c r="E256" s="5">
        <f>VLOOKUP($C256,' TH ĐG Trình HĐ'!$E$9:$AE$336,19,0)</f>
        <v>7</v>
      </c>
      <c r="F256" s="9" t="str">
        <f t="shared" si="88"/>
        <v>Không hoàn thành</v>
      </c>
      <c r="G256" s="82"/>
      <c r="H256" s="17"/>
      <c r="I256" s="19" t="e">
        <f>VLOOKUP(H256,Sheet1!$B$2:$C$12,2,TRUE)</f>
        <v>#N/A</v>
      </c>
      <c r="J256" s="5"/>
      <c r="K256" s="19" t="e">
        <f>VLOOKUP(J256,Sheet1!$B$2:$C$12,2,TRUE)</f>
        <v>#N/A</v>
      </c>
      <c r="L256" s="5"/>
      <c r="M256" s="19" t="e">
        <f>VLOOKUP(L256,Sheet1!$B$2:$C$12,2,TRUE)</f>
        <v>#N/A</v>
      </c>
      <c r="N256" s="5"/>
      <c r="O256" s="19" t="e">
        <f>VLOOKUP(N256,Sheet1!$B$2:$C$12,2,TRUE)</f>
        <v>#N/A</v>
      </c>
      <c r="P256" s="5"/>
      <c r="Q256" s="19" t="e">
        <f>VLOOKUP(P256,Sheet1!$B$2:$C$12,2,TRUE)</f>
        <v>#N/A</v>
      </c>
      <c r="R256" s="5" t="e">
        <f t="shared" si="78"/>
        <v>#N/A</v>
      </c>
      <c r="S256" s="226">
        <f t="shared" si="84"/>
        <v>0</v>
      </c>
      <c r="T256" s="9" t="e">
        <f t="shared" si="85"/>
        <v>#N/A</v>
      </c>
      <c r="U256" s="5" t="e">
        <f t="shared" si="79"/>
        <v>#N/A</v>
      </c>
      <c r="V256" s="226">
        <f t="shared" si="80"/>
        <v>0</v>
      </c>
      <c r="W256" s="9" t="e">
        <f t="shared" si="72"/>
        <v>#N/A</v>
      </c>
      <c r="X256" s="227"/>
      <c r="Y256" s="9" t="e">
        <f t="shared" si="73"/>
        <v>#N/A</v>
      </c>
      <c r="Z256" s="9">
        <f t="shared" si="86"/>
        <v>0</v>
      </c>
      <c r="AA256" s="9" t="e">
        <f t="shared" si="75"/>
        <v>#N/A</v>
      </c>
      <c r="AB256" s="9" t="e">
        <f t="shared" si="87"/>
        <v>#N/A</v>
      </c>
      <c r="AC256" s="5"/>
      <c r="AD256" s="5"/>
      <c r="AE256" s="9"/>
      <c r="AF256" s="5"/>
      <c r="AG256" s="29"/>
      <c r="AH256" s="29"/>
    </row>
    <row r="257" spans="1:34" s="7" customFormat="1" ht="20.100000000000001" customHeight="1" x14ac:dyDescent="0.25">
      <c r="A257" s="86">
        <f t="shared" si="89"/>
        <v>219</v>
      </c>
      <c r="B257" s="264" t="s">
        <v>158</v>
      </c>
      <c r="C257" s="17" t="s">
        <v>624</v>
      </c>
      <c r="D257" s="5" t="str">
        <f>VLOOKUP(C257,' TH ĐG Trình HĐ'!$E$9:$AE$336,18,0)</f>
        <v>A4</v>
      </c>
      <c r="E257" s="5">
        <f>VLOOKUP($C257,' TH ĐG Trình HĐ'!$E$9:$AE$336,19,0)</f>
        <v>7</v>
      </c>
      <c r="F257" s="9" t="str">
        <f t="shared" si="88"/>
        <v>Không hoàn thành</v>
      </c>
      <c r="G257" s="82"/>
      <c r="H257" s="17"/>
      <c r="I257" s="19" t="e">
        <f>VLOOKUP(H257,Sheet1!$B$2:$C$12,2,TRUE)</f>
        <v>#N/A</v>
      </c>
      <c r="J257" s="5"/>
      <c r="K257" s="19" t="e">
        <f>VLOOKUP(J257,Sheet1!$B$2:$C$12,2,TRUE)</f>
        <v>#N/A</v>
      </c>
      <c r="L257" s="5"/>
      <c r="M257" s="19" t="e">
        <f>VLOOKUP(L257,Sheet1!$B$2:$C$12,2,TRUE)</f>
        <v>#N/A</v>
      </c>
      <c r="N257" s="5"/>
      <c r="O257" s="19" t="e">
        <f>VLOOKUP(N257,Sheet1!$B$2:$C$12,2,TRUE)</f>
        <v>#N/A</v>
      </c>
      <c r="P257" s="5"/>
      <c r="Q257" s="19" t="e">
        <f>VLOOKUP(P257,Sheet1!$B$2:$C$12,2,TRUE)</f>
        <v>#N/A</v>
      </c>
      <c r="R257" s="5" t="e">
        <f t="shared" si="78"/>
        <v>#N/A</v>
      </c>
      <c r="S257" s="226">
        <f t="shared" si="84"/>
        <v>0</v>
      </c>
      <c r="T257" s="9" t="e">
        <f t="shared" si="85"/>
        <v>#N/A</v>
      </c>
      <c r="U257" s="5" t="e">
        <f t="shared" si="79"/>
        <v>#N/A</v>
      </c>
      <c r="V257" s="226">
        <f t="shared" si="80"/>
        <v>0</v>
      </c>
      <c r="W257" s="9" t="e">
        <f t="shared" si="72"/>
        <v>#N/A</v>
      </c>
      <c r="X257" s="227"/>
      <c r="Y257" s="9" t="e">
        <f t="shared" si="73"/>
        <v>#N/A</v>
      </c>
      <c r="Z257" s="9">
        <f t="shared" si="86"/>
        <v>0</v>
      </c>
      <c r="AA257" s="9" t="e">
        <f t="shared" si="75"/>
        <v>#N/A</v>
      </c>
      <c r="AB257" s="9" t="e">
        <f t="shared" si="87"/>
        <v>#N/A</v>
      </c>
      <c r="AC257" s="5"/>
      <c r="AD257" s="5"/>
      <c r="AE257" s="9"/>
      <c r="AF257" s="5"/>
      <c r="AG257" s="29"/>
      <c r="AH257" s="29"/>
    </row>
    <row r="258" spans="1:34" s="7" customFormat="1" ht="20.100000000000001" customHeight="1" x14ac:dyDescent="0.25">
      <c r="A258" s="86">
        <f t="shared" si="89"/>
        <v>220</v>
      </c>
      <c r="B258" s="264" t="s">
        <v>159</v>
      </c>
      <c r="C258" s="17" t="s">
        <v>625</v>
      </c>
      <c r="D258" s="5" t="str">
        <f>VLOOKUP(C258,' TH ĐG Trình HĐ'!$E$9:$AE$336,18,0)</f>
        <v>A3</v>
      </c>
      <c r="E258" s="5">
        <f>VLOOKUP($C258,' TH ĐG Trình HĐ'!$E$9:$AE$336,19,0)</f>
        <v>8</v>
      </c>
      <c r="F258" s="9" t="str">
        <f t="shared" si="88"/>
        <v>Không hoàn thành</v>
      </c>
      <c r="G258" s="82"/>
      <c r="H258" s="17"/>
      <c r="I258" s="19" t="e">
        <f>VLOOKUP(H258,Sheet1!$B$2:$C$12,2,TRUE)</f>
        <v>#N/A</v>
      </c>
      <c r="J258" s="5"/>
      <c r="K258" s="19" t="e">
        <f>VLOOKUP(J258,Sheet1!$B$2:$C$12,2,TRUE)</f>
        <v>#N/A</v>
      </c>
      <c r="L258" s="5"/>
      <c r="M258" s="19" t="e">
        <f>VLOOKUP(L258,Sheet1!$B$2:$C$12,2,TRUE)</f>
        <v>#N/A</v>
      </c>
      <c r="N258" s="5"/>
      <c r="O258" s="19" t="e">
        <f>VLOOKUP(N258,Sheet1!$B$2:$C$12,2,TRUE)</f>
        <v>#N/A</v>
      </c>
      <c r="P258" s="5"/>
      <c r="Q258" s="19" t="e">
        <f>VLOOKUP(P258,Sheet1!$B$2:$C$12,2,TRUE)</f>
        <v>#N/A</v>
      </c>
      <c r="R258" s="5" t="e">
        <f t="shared" si="78"/>
        <v>#N/A</v>
      </c>
      <c r="S258" s="226">
        <f t="shared" si="84"/>
        <v>0</v>
      </c>
      <c r="T258" s="9" t="e">
        <f t="shared" si="85"/>
        <v>#N/A</v>
      </c>
      <c r="U258" s="5" t="e">
        <f t="shared" si="79"/>
        <v>#N/A</v>
      </c>
      <c r="V258" s="226">
        <f t="shared" si="80"/>
        <v>0</v>
      </c>
      <c r="W258" s="9" t="e">
        <f t="shared" si="72"/>
        <v>#N/A</v>
      </c>
      <c r="X258" s="227"/>
      <c r="Y258" s="9" t="e">
        <f t="shared" si="73"/>
        <v>#N/A</v>
      </c>
      <c r="Z258" s="9">
        <f t="shared" si="86"/>
        <v>0</v>
      </c>
      <c r="AA258" s="9" t="e">
        <f t="shared" si="75"/>
        <v>#N/A</v>
      </c>
      <c r="AB258" s="9" t="e">
        <f t="shared" si="87"/>
        <v>#N/A</v>
      </c>
      <c r="AC258" s="5"/>
      <c r="AD258" s="5"/>
      <c r="AE258" s="9"/>
      <c r="AF258" s="5"/>
      <c r="AG258" s="29"/>
      <c r="AH258" s="29"/>
    </row>
    <row r="259" spans="1:34" s="7" customFormat="1" ht="20.100000000000001" customHeight="1" x14ac:dyDescent="0.25">
      <c r="A259" s="86">
        <f t="shared" si="89"/>
        <v>221</v>
      </c>
      <c r="B259" s="264" t="s">
        <v>160</v>
      </c>
      <c r="C259" s="17" t="s">
        <v>626</v>
      </c>
      <c r="D259" s="5" t="str">
        <f>VLOOKUP(C259,' TH ĐG Trình HĐ'!$E$9:$AE$336,18,0)</f>
        <v>A3</v>
      </c>
      <c r="E259" s="5">
        <f>VLOOKUP($C259,' TH ĐG Trình HĐ'!$E$9:$AE$336,19,0)</f>
        <v>8</v>
      </c>
      <c r="F259" s="9" t="str">
        <f t="shared" si="88"/>
        <v>Không hoàn thành</v>
      </c>
      <c r="G259" s="82"/>
      <c r="H259" s="17"/>
      <c r="I259" s="19" t="e">
        <f>VLOOKUP(H259,Sheet1!$B$2:$C$12,2,TRUE)</f>
        <v>#N/A</v>
      </c>
      <c r="J259" s="5"/>
      <c r="K259" s="19" t="e">
        <f>VLOOKUP(J259,Sheet1!$B$2:$C$12,2,TRUE)</f>
        <v>#N/A</v>
      </c>
      <c r="L259" s="5"/>
      <c r="M259" s="19" t="e">
        <f>VLOOKUP(L259,Sheet1!$B$2:$C$12,2,TRUE)</f>
        <v>#N/A</v>
      </c>
      <c r="N259" s="5"/>
      <c r="O259" s="19" t="e">
        <f>VLOOKUP(N259,Sheet1!$B$2:$C$12,2,TRUE)</f>
        <v>#N/A</v>
      </c>
      <c r="P259" s="5"/>
      <c r="Q259" s="19" t="e">
        <f>VLOOKUP(P259,Sheet1!$B$2:$C$12,2,TRUE)</f>
        <v>#N/A</v>
      </c>
      <c r="R259" s="5" t="e">
        <f t="shared" si="78"/>
        <v>#N/A</v>
      </c>
      <c r="S259" s="226">
        <f t="shared" si="84"/>
        <v>0</v>
      </c>
      <c r="T259" s="9" t="e">
        <f t="shared" si="85"/>
        <v>#N/A</v>
      </c>
      <c r="U259" s="5" t="e">
        <f t="shared" si="79"/>
        <v>#N/A</v>
      </c>
      <c r="V259" s="226">
        <f t="shared" si="80"/>
        <v>0</v>
      </c>
      <c r="W259" s="9" t="e">
        <f t="shared" si="72"/>
        <v>#N/A</v>
      </c>
      <c r="X259" s="227"/>
      <c r="Y259" s="9" t="e">
        <f t="shared" si="73"/>
        <v>#N/A</v>
      </c>
      <c r="Z259" s="9">
        <f t="shared" si="86"/>
        <v>0</v>
      </c>
      <c r="AA259" s="9" t="e">
        <f t="shared" si="75"/>
        <v>#N/A</v>
      </c>
      <c r="AB259" s="9" t="e">
        <f t="shared" si="87"/>
        <v>#N/A</v>
      </c>
      <c r="AC259" s="5"/>
      <c r="AD259" s="5"/>
      <c r="AE259" s="9"/>
      <c r="AF259" s="5"/>
      <c r="AG259" s="29"/>
      <c r="AH259" s="29"/>
    </row>
    <row r="260" spans="1:34" s="7" customFormat="1" ht="20.100000000000001" customHeight="1" x14ac:dyDescent="0.25">
      <c r="A260" s="86">
        <f t="shared" si="89"/>
        <v>222</v>
      </c>
      <c r="B260" s="264" t="s">
        <v>161</v>
      </c>
      <c r="C260" s="17" t="s">
        <v>627</v>
      </c>
      <c r="D260" s="5" t="str">
        <f>VLOOKUP(C260,' TH ĐG Trình HĐ'!$E$9:$AE$336,18,0)</f>
        <v>A4</v>
      </c>
      <c r="E260" s="5">
        <f>VLOOKUP($C260,' TH ĐG Trình HĐ'!$E$9:$AE$336,19,0)</f>
        <v>7</v>
      </c>
      <c r="F260" s="9" t="str">
        <f t="shared" si="88"/>
        <v>Không hoàn thành</v>
      </c>
      <c r="G260" s="82"/>
      <c r="H260" s="17"/>
      <c r="I260" s="19" t="e">
        <f>VLOOKUP(H260,Sheet1!$B$2:$C$12,2,TRUE)</f>
        <v>#N/A</v>
      </c>
      <c r="J260" s="5"/>
      <c r="K260" s="19" t="e">
        <f>VLOOKUP(J260,Sheet1!$B$2:$C$12,2,TRUE)</f>
        <v>#N/A</v>
      </c>
      <c r="L260" s="5"/>
      <c r="M260" s="19" t="e">
        <f>VLOOKUP(L260,Sheet1!$B$2:$C$12,2,TRUE)</f>
        <v>#N/A</v>
      </c>
      <c r="N260" s="5"/>
      <c r="O260" s="19" t="e">
        <f>VLOOKUP(N260,Sheet1!$B$2:$C$12,2,TRUE)</f>
        <v>#N/A</v>
      </c>
      <c r="P260" s="5"/>
      <c r="Q260" s="19" t="e">
        <f>VLOOKUP(P260,Sheet1!$B$2:$C$12,2,TRUE)</f>
        <v>#N/A</v>
      </c>
      <c r="R260" s="5" t="e">
        <f t="shared" si="78"/>
        <v>#N/A</v>
      </c>
      <c r="S260" s="226">
        <f t="shared" si="84"/>
        <v>0</v>
      </c>
      <c r="T260" s="9" t="e">
        <f t="shared" si="85"/>
        <v>#N/A</v>
      </c>
      <c r="U260" s="5" t="e">
        <f t="shared" si="79"/>
        <v>#N/A</v>
      </c>
      <c r="V260" s="226">
        <f t="shared" si="80"/>
        <v>0</v>
      </c>
      <c r="W260" s="9" t="e">
        <f t="shared" si="72"/>
        <v>#N/A</v>
      </c>
      <c r="X260" s="227"/>
      <c r="Y260" s="9" t="e">
        <f t="shared" si="73"/>
        <v>#N/A</v>
      </c>
      <c r="Z260" s="9">
        <f t="shared" si="86"/>
        <v>0</v>
      </c>
      <c r="AA260" s="9" t="e">
        <f t="shared" si="75"/>
        <v>#N/A</v>
      </c>
      <c r="AB260" s="9" t="e">
        <f t="shared" si="87"/>
        <v>#N/A</v>
      </c>
      <c r="AC260" s="5"/>
      <c r="AD260" s="5"/>
      <c r="AE260" s="9"/>
      <c r="AF260" s="5"/>
      <c r="AG260" s="29"/>
      <c r="AH260" s="29"/>
    </row>
    <row r="261" spans="1:34" s="7" customFormat="1" ht="20.100000000000001" customHeight="1" x14ac:dyDescent="0.25">
      <c r="A261" s="86">
        <f t="shared" si="89"/>
        <v>223</v>
      </c>
      <c r="B261" s="264" t="s">
        <v>152</v>
      </c>
      <c r="C261" s="17" t="s">
        <v>619</v>
      </c>
      <c r="D261" s="5" t="str">
        <f>VLOOKUP(C261,' TH ĐG Trình HĐ'!$E$9:$AE$336,18,0)</f>
        <v>A4</v>
      </c>
      <c r="E261" s="5">
        <f>VLOOKUP($C261,' TH ĐG Trình HĐ'!$E$9:$AE$336,19,0)</f>
        <v>7</v>
      </c>
      <c r="F261" s="9" t="str">
        <f t="shared" si="88"/>
        <v>Không hoàn thành</v>
      </c>
      <c r="G261" s="82"/>
      <c r="H261" s="17"/>
      <c r="I261" s="19" t="e">
        <f>VLOOKUP(H261,Sheet1!$B$2:$C$12,2,TRUE)</f>
        <v>#N/A</v>
      </c>
      <c r="J261" s="5"/>
      <c r="K261" s="19" t="e">
        <f>VLOOKUP(J261,Sheet1!$B$2:$C$12,2,TRUE)</f>
        <v>#N/A</v>
      </c>
      <c r="L261" s="5"/>
      <c r="M261" s="19" t="e">
        <f>VLOOKUP(L261,Sheet1!$B$2:$C$12,2,TRUE)</f>
        <v>#N/A</v>
      </c>
      <c r="N261" s="5"/>
      <c r="O261" s="19" t="e">
        <f>VLOOKUP(N261,Sheet1!$B$2:$C$12,2,TRUE)</f>
        <v>#N/A</v>
      </c>
      <c r="P261" s="5"/>
      <c r="Q261" s="19" t="e">
        <f>VLOOKUP(P261,Sheet1!$B$2:$C$12,2,TRUE)</f>
        <v>#N/A</v>
      </c>
      <c r="R261" s="5" t="e">
        <f t="shared" si="78"/>
        <v>#N/A</v>
      </c>
      <c r="S261" s="226">
        <f t="shared" si="84"/>
        <v>0</v>
      </c>
      <c r="T261" s="9" t="e">
        <f t="shared" si="85"/>
        <v>#N/A</v>
      </c>
      <c r="U261" s="5" t="e">
        <f t="shared" si="79"/>
        <v>#N/A</v>
      </c>
      <c r="V261" s="226">
        <f t="shared" si="80"/>
        <v>0</v>
      </c>
      <c r="W261" s="9" t="e">
        <f t="shared" ref="W261:W298" si="90">IF(V261&gt;=3,"Không hoàn thành",IF(AND($U261&gt;=8,$U261&lt;=10,V261=0),"Xuất sắc",IF(AND($U261&gt;=8,$U261&lt;=10,V261=1),"Tốt",IF(AND($U261&gt;=8,$U261&lt;=10,V261=2),"Hoàn thành",IF(AND($U261&gt;6,$U261&lt;8,V261&lt;=1),"Tốt",IF(AND($U261&gt;6,$U261&lt;8,V261=2),"Hoàn thành",IF(AND($U261&gt;=5,$U261&lt;=6,V261&lt;=2),"Hoàn thành",IF(AND($U261&lt;5,V261&gt;3),"Không hoàn thành",""))))))))</f>
        <v>#N/A</v>
      </c>
      <c r="X261" s="227"/>
      <c r="Y261" s="9" t="e">
        <f t="shared" ref="Y261:Y304" si="91">ROUND(AVERAGE(D261,R261),2)</f>
        <v>#N/A</v>
      </c>
      <c r="Z261" s="9">
        <f t="shared" si="86"/>
        <v>0</v>
      </c>
      <c r="AA261" s="9" t="e">
        <f t="shared" ref="AA261:AA304" si="92">IF($Y261&gt;=8,"Xuất sắc",IF($Y261&gt;6,"Tốt",IF($Y261&gt;=5,"Hoàn thành","Không hoàn thành")))</f>
        <v>#N/A</v>
      </c>
      <c r="AB261" s="9" t="e">
        <f t="shared" si="87"/>
        <v>#N/A</v>
      </c>
      <c r="AC261" s="5"/>
      <c r="AD261" s="5"/>
      <c r="AE261" s="9"/>
      <c r="AF261" s="5"/>
      <c r="AG261" s="29"/>
      <c r="AH261" s="29"/>
    </row>
    <row r="262" spans="1:34" s="7" customFormat="1" ht="20.100000000000001" customHeight="1" x14ac:dyDescent="0.25">
      <c r="A262" s="86">
        <f t="shared" si="89"/>
        <v>224</v>
      </c>
      <c r="B262" s="264" t="s">
        <v>163</v>
      </c>
      <c r="C262" s="17" t="s">
        <v>628</v>
      </c>
      <c r="D262" s="5" t="str">
        <f>VLOOKUP(C262,' TH ĐG Trình HĐ'!$E$9:$AE$336,18,0)</f>
        <v>A4</v>
      </c>
      <c r="E262" s="5">
        <f>VLOOKUP($C262,' TH ĐG Trình HĐ'!$E$9:$AE$336,19,0)</f>
        <v>7</v>
      </c>
      <c r="F262" s="9" t="str">
        <f t="shared" si="88"/>
        <v>Không hoàn thành</v>
      </c>
      <c r="G262" s="82"/>
      <c r="H262" s="17"/>
      <c r="I262" s="19" t="e">
        <f>VLOOKUP(H262,Sheet1!$B$2:$C$12,2,TRUE)</f>
        <v>#N/A</v>
      </c>
      <c r="J262" s="5"/>
      <c r="K262" s="19" t="e">
        <f>VLOOKUP(J262,Sheet1!$B$2:$C$12,2,TRUE)</f>
        <v>#N/A</v>
      </c>
      <c r="L262" s="5"/>
      <c r="M262" s="19" t="e">
        <f>VLOOKUP(L262,Sheet1!$B$2:$C$12,2,TRUE)</f>
        <v>#N/A</v>
      </c>
      <c r="N262" s="5"/>
      <c r="O262" s="19" t="e">
        <f>VLOOKUP(N262,Sheet1!$B$2:$C$12,2,TRUE)</f>
        <v>#N/A</v>
      </c>
      <c r="P262" s="5"/>
      <c r="Q262" s="19" t="e">
        <f>VLOOKUP(P262,Sheet1!$B$2:$C$12,2,TRUE)</f>
        <v>#N/A</v>
      </c>
      <c r="R262" s="5" t="e">
        <f t="shared" si="78"/>
        <v>#N/A</v>
      </c>
      <c r="S262" s="226">
        <f t="shared" si="84"/>
        <v>0</v>
      </c>
      <c r="T262" s="9" t="e">
        <f t="shared" si="85"/>
        <v>#N/A</v>
      </c>
      <c r="U262" s="5" t="e">
        <f t="shared" si="79"/>
        <v>#N/A</v>
      </c>
      <c r="V262" s="226">
        <f t="shared" si="80"/>
        <v>0</v>
      </c>
      <c r="W262" s="9" t="e">
        <f t="shared" si="90"/>
        <v>#N/A</v>
      </c>
      <c r="X262" s="227"/>
      <c r="Y262" s="9" t="e">
        <f t="shared" si="91"/>
        <v>#N/A</v>
      </c>
      <c r="Z262" s="9">
        <f t="shared" si="86"/>
        <v>0</v>
      </c>
      <c r="AA262" s="9" t="e">
        <f t="shared" si="92"/>
        <v>#N/A</v>
      </c>
      <c r="AB262" s="9" t="e">
        <f t="shared" si="87"/>
        <v>#N/A</v>
      </c>
      <c r="AC262" s="5"/>
      <c r="AD262" s="5"/>
      <c r="AE262" s="9"/>
      <c r="AF262" s="5"/>
      <c r="AG262" s="29"/>
      <c r="AH262" s="29"/>
    </row>
    <row r="263" spans="1:34" s="7" customFormat="1" ht="20.100000000000001" customHeight="1" x14ac:dyDescent="0.25">
      <c r="A263" s="86">
        <f t="shared" si="89"/>
        <v>225</v>
      </c>
      <c r="B263" s="264" t="s">
        <v>300</v>
      </c>
      <c r="C263" s="17" t="s">
        <v>629</v>
      </c>
      <c r="D263" s="5" t="str">
        <f>VLOOKUP(C263,' TH ĐG Trình HĐ'!$E$9:$AE$336,18,0)</f>
        <v>A4</v>
      </c>
      <c r="E263" s="5">
        <f>VLOOKUP($C263,' TH ĐG Trình HĐ'!$E$9:$AE$336,19,0)</f>
        <v>7</v>
      </c>
      <c r="F263" s="9" t="str">
        <f t="shared" si="88"/>
        <v>Không hoàn thành</v>
      </c>
      <c r="G263" s="82"/>
      <c r="H263" s="17"/>
      <c r="I263" s="19" t="e">
        <f>VLOOKUP(H263,Sheet1!$B$2:$C$12,2,TRUE)</f>
        <v>#N/A</v>
      </c>
      <c r="J263" s="5"/>
      <c r="K263" s="19" t="e">
        <f>VLOOKUP(J263,Sheet1!$B$2:$C$12,2,TRUE)</f>
        <v>#N/A</v>
      </c>
      <c r="L263" s="5"/>
      <c r="M263" s="19" t="e">
        <f>VLOOKUP(L263,Sheet1!$B$2:$C$12,2,TRUE)</f>
        <v>#N/A</v>
      </c>
      <c r="N263" s="5"/>
      <c r="O263" s="19" t="e">
        <f>VLOOKUP(N263,Sheet1!$B$2:$C$12,2,TRUE)</f>
        <v>#N/A</v>
      </c>
      <c r="P263" s="5"/>
      <c r="Q263" s="19" t="e">
        <f>VLOOKUP(P263,Sheet1!$B$2:$C$12,2,TRUE)</f>
        <v>#N/A</v>
      </c>
      <c r="R263" s="5" t="e">
        <f t="shared" si="78"/>
        <v>#N/A</v>
      </c>
      <c r="S263" s="226">
        <f t="shared" si="84"/>
        <v>0</v>
      </c>
      <c r="T263" s="9" t="e">
        <f t="shared" si="85"/>
        <v>#N/A</v>
      </c>
      <c r="U263" s="5" t="e">
        <f t="shared" si="79"/>
        <v>#N/A</v>
      </c>
      <c r="V263" s="226">
        <f t="shared" si="80"/>
        <v>0</v>
      </c>
      <c r="W263" s="9" t="e">
        <f t="shared" si="90"/>
        <v>#N/A</v>
      </c>
      <c r="X263" s="227"/>
      <c r="Y263" s="9" t="e">
        <f t="shared" si="91"/>
        <v>#N/A</v>
      </c>
      <c r="Z263" s="9">
        <f t="shared" si="86"/>
        <v>0</v>
      </c>
      <c r="AA263" s="9" t="e">
        <f t="shared" si="92"/>
        <v>#N/A</v>
      </c>
      <c r="AB263" s="9" t="e">
        <f t="shared" si="87"/>
        <v>#N/A</v>
      </c>
      <c r="AC263" s="5"/>
      <c r="AD263" s="5"/>
      <c r="AE263" s="9"/>
      <c r="AF263" s="5"/>
      <c r="AG263" s="29"/>
      <c r="AH263" s="29"/>
    </row>
    <row r="264" spans="1:34" s="7" customFormat="1" ht="20.100000000000001" customHeight="1" x14ac:dyDescent="0.25">
      <c r="A264" s="86">
        <f t="shared" si="89"/>
        <v>226</v>
      </c>
      <c r="B264" s="264" t="s">
        <v>301</v>
      </c>
      <c r="C264" s="17" t="s">
        <v>630</v>
      </c>
      <c r="D264" s="5" t="str">
        <f>VLOOKUP(C264,' TH ĐG Trình HĐ'!$E$9:$AE$336,18,0)</f>
        <v>A4</v>
      </c>
      <c r="E264" s="5">
        <f>VLOOKUP($C264,' TH ĐG Trình HĐ'!$E$9:$AE$336,19,0)</f>
        <v>7</v>
      </c>
      <c r="F264" s="9" t="str">
        <f t="shared" si="88"/>
        <v>Không hoàn thành</v>
      </c>
      <c r="G264" s="82"/>
      <c r="H264" s="17"/>
      <c r="I264" s="19" t="e">
        <f>VLOOKUP(H264,Sheet1!$B$2:$C$12,2,TRUE)</f>
        <v>#N/A</v>
      </c>
      <c r="J264" s="5"/>
      <c r="K264" s="19" t="e">
        <f>VLOOKUP(J264,Sheet1!$B$2:$C$12,2,TRUE)</f>
        <v>#N/A</v>
      </c>
      <c r="L264" s="5"/>
      <c r="M264" s="19" t="e">
        <f>VLOOKUP(L264,Sheet1!$B$2:$C$12,2,TRUE)</f>
        <v>#N/A</v>
      </c>
      <c r="N264" s="5"/>
      <c r="O264" s="19" t="e">
        <f>VLOOKUP(N264,Sheet1!$B$2:$C$12,2,TRUE)</f>
        <v>#N/A</v>
      </c>
      <c r="P264" s="5"/>
      <c r="Q264" s="19" t="e">
        <f>VLOOKUP(P264,Sheet1!$B$2:$C$12,2,TRUE)</f>
        <v>#N/A</v>
      </c>
      <c r="R264" s="5" t="e">
        <f t="shared" si="78"/>
        <v>#N/A</v>
      </c>
      <c r="S264" s="226">
        <f t="shared" si="84"/>
        <v>0</v>
      </c>
      <c r="T264" s="9" t="e">
        <f t="shared" si="85"/>
        <v>#N/A</v>
      </c>
      <c r="U264" s="5" t="e">
        <f t="shared" si="79"/>
        <v>#N/A</v>
      </c>
      <c r="V264" s="226">
        <f t="shared" si="80"/>
        <v>0</v>
      </c>
      <c r="W264" s="9" t="e">
        <f t="shared" si="90"/>
        <v>#N/A</v>
      </c>
      <c r="X264" s="227"/>
      <c r="Y264" s="9" t="e">
        <f t="shared" si="91"/>
        <v>#N/A</v>
      </c>
      <c r="Z264" s="9">
        <f t="shared" si="86"/>
        <v>0</v>
      </c>
      <c r="AA264" s="9" t="e">
        <f t="shared" si="92"/>
        <v>#N/A</v>
      </c>
      <c r="AB264" s="9" t="e">
        <f t="shared" si="87"/>
        <v>#N/A</v>
      </c>
      <c r="AC264" s="5"/>
      <c r="AD264" s="5"/>
      <c r="AE264" s="9"/>
      <c r="AF264" s="5"/>
      <c r="AG264" s="29"/>
      <c r="AH264" s="29"/>
    </row>
    <row r="265" spans="1:34" s="7" customFormat="1" ht="20.100000000000001" customHeight="1" x14ac:dyDescent="0.25">
      <c r="A265" s="86">
        <f t="shared" si="89"/>
        <v>227</v>
      </c>
      <c r="B265" s="10" t="s">
        <v>307</v>
      </c>
      <c r="C265" s="17" t="s">
        <v>631</v>
      </c>
      <c r="D265" s="5" t="str">
        <f>VLOOKUP(C265,' TH ĐG Trình HĐ'!$E$9:$AE$336,18,0)</f>
        <v>A4</v>
      </c>
      <c r="E265" s="5">
        <f>VLOOKUP($C265,' TH ĐG Trình HĐ'!$E$9:$AE$336,19,0)</f>
        <v>7</v>
      </c>
      <c r="F265" s="9" t="str">
        <f t="shared" si="88"/>
        <v>Không hoàn thành</v>
      </c>
      <c r="G265" s="82"/>
      <c r="H265" s="17"/>
      <c r="I265" s="19" t="e">
        <f>VLOOKUP(H265,Sheet1!$B$2:$C$12,2,TRUE)</f>
        <v>#N/A</v>
      </c>
      <c r="J265" s="5"/>
      <c r="K265" s="19" t="e">
        <f>VLOOKUP(J265,Sheet1!$B$2:$C$12,2,TRUE)</f>
        <v>#N/A</v>
      </c>
      <c r="L265" s="5"/>
      <c r="M265" s="19" t="e">
        <f>VLOOKUP(L265,Sheet1!$B$2:$C$12,2,TRUE)</f>
        <v>#N/A</v>
      </c>
      <c r="N265" s="5"/>
      <c r="O265" s="19" t="e">
        <f>VLOOKUP(N265,Sheet1!$B$2:$C$12,2,TRUE)</f>
        <v>#N/A</v>
      </c>
      <c r="P265" s="5"/>
      <c r="Q265" s="19" t="e">
        <f>VLOOKUP(P265,Sheet1!$B$2:$C$12,2,TRUE)</f>
        <v>#N/A</v>
      </c>
      <c r="R265" s="5" t="e">
        <f t="shared" si="78"/>
        <v>#N/A</v>
      </c>
      <c r="S265" s="226">
        <f t="shared" si="84"/>
        <v>0</v>
      </c>
      <c r="T265" s="9" t="e">
        <f t="shared" si="85"/>
        <v>#N/A</v>
      </c>
      <c r="U265" s="5" t="e">
        <f t="shared" si="79"/>
        <v>#N/A</v>
      </c>
      <c r="V265" s="226">
        <f t="shared" si="80"/>
        <v>0</v>
      </c>
      <c r="W265" s="9" t="e">
        <f t="shared" si="90"/>
        <v>#N/A</v>
      </c>
      <c r="X265" s="227"/>
      <c r="Y265" s="9" t="e">
        <f t="shared" si="91"/>
        <v>#N/A</v>
      </c>
      <c r="Z265" s="9">
        <f t="shared" si="86"/>
        <v>0</v>
      </c>
      <c r="AA265" s="9" t="e">
        <f t="shared" si="92"/>
        <v>#N/A</v>
      </c>
      <c r="AB265" s="9" t="e">
        <f t="shared" si="87"/>
        <v>#N/A</v>
      </c>
      <c r="AC265" s="5"/>
      <c r="AD265" s="5"/>
      <c r="AE265" s="9"/>
      <c r="AF265" s="5"/>
      <c r="AG265" s="29"/>
      <c r="AH265" s="29"/>
    </row>
    <row r="266" spans="1:34" s="7" customFormat="1" ht="20.100000000000001" customHeight="1" x14ac:dyDescent="0.25">
      <c r="A266" s="86">
        <f t="shared" si="89"/>
        <v>228</v>
      </c>
      <c r="B266" s="10" t="s">
        <v>345</v>
      </c>
      <c r="C266" s="17" t="s">
        <v>632</v>
      </c>
      <c r="D266" s="5" t="str">
        <f>VLOOKUP(C266,' TH ĐG Trình HĐ'!$E$9:$AE$336,18,0)</f>
        <v>A4</v>
      </c>
      <c r="E266" s="5">
        <f>VLOOKUP($C266,' TH ĐG Trình HĐ'!$E$9:$AE$336,19,0)</f>
        <v>7</v>
      </c>
      <c r="F266" s="9" t="str">
        <f t="shared" si="88"/>
        <v>Không hoàn thành</v>
      </c>
      <c r="G266" s="10"/>
      <c r="H266" s="17"/>
      <c r="I266" s="19" t="e">
        <f>VLOOKUP(H266,Sheet1!$B$2:$C$12,2,TRUE)</f>
        <v>#N/A</v>
      </c>
      <c r="J266" s="5"/>
      <c r="K266" s="19" t="e">
        <f>VLOOKUP(J266,Sheet1!$B$2:$C$12,2,TRUE)</f>
        <v>#N/A</v>
      </c>
      <c r="L266" s="5"/>
      <c r="M266" s="19" t="e">
        <f>VLOOKUP(L266,Sheet1!$B$2:$C$12,2,TRUE)</f>
        <v>#N/A</v>
      </c>
      <c r="N266" s="5"/>
      <c r="O266" s="19" t="e">
        <f>VLOOKUP(N266,Sheet1!$B$2:$C$12,2,TRUE)</f>
        <v>#N/A</v>
      </c>
      <c r="P266" s="5"/>
      <c r="Q266" s="19" t="e">
        <f>VLOOKUP(P266,Sheet1!$B$2:$C$12,2,TRUE)</f>
        <v>#N/A</v>
      </c>
      <c r="R266" s="5" t="e">
        <f t="shared" si="78"/>
        <v>#N/A</v>
      </c>
      <c r="S266" s="226">
        <f t="shared" si="84"/>
        <v>0</v>
      </c>
      <c r="T266" s="9" t="e">
        <f t="shared" si="85"/>
        <v>#N/A</v>
      </c>
      <c r="U266" s="5" t="e">
        <f t="shared" si="79"/>
        <v>#N/A</v>
      </c>
      <c r="V266" s="226">
        <f t="shared" si="80"/>
        <v>0</v>
      </c>
      <c r="W266" s="9" t="e">
        <f t="shared" si="90"/>
        <v>#N/A</v>
      </c>
      <c r="X266" s="227"/>
      <c r="Y266" s="9" t="e">
        <f t="shared" si="91"/>
        <v>#N/A</v>
      </c>
      <c r="Z266" s="9">
        <f t="shared" si="86"/>
        <v>0</v>
      </c>
      <c r="AA266" s="9" t="e">
        <f t="shared" si="92"/>
        <v>#N/A</v>
      </c>
      <c r="AB266" s="9" t="e">
        <f t="shared" si="87"/>
        <v>#N/A</v>
      </c>
      <c r="AC266" s="5"/>
      <c r="AD266" s="5"/>
      <c r="AE266" s="9"/>
      <c r="AF266" s="5"/>
      <c r="AG266" s="26"/>
      <c r="AH266" s="26"/>
    </row>
    <row r="267" spans="1:34" s="7" customFormat="1" ht="20.100000000000001" customHeight="1" x14ac:dyDescent="0.25">
      <c r="A267" s="86">
        <f t="shared" si="89"/>
        <v>229</v>
      </c>
      <c r="B267" s="10" t="s">
        <v>347</v>
      </c>
      <c r="C267" s="17" t="s">
        <v>634</v>
      </c>
      <c r="D267" s="5" t="str">
        <f>VLOOKUP(C267,' TH ĐG Trình HĐ'!$E$9:$AE$336,18,0)</f>
        <v>A4</v>
      </c>
      <c r="E267" s="5">
        <f>VLOOKUP($C267,' TH ĐG Trình HĐ'!$E$9:$AE$336,19,0)</f>
        <v>7</v>
      </c>
      <c r="F267" s="9" t="str">
        <f t="shared" si="88"/>
        <v>Không hoàn thành</v>
      </c>
      <c r="G267" s="82"/>
      <c r="H267" s="17"/>
      <c r="I267" s="19" t="e">
        <f>VLOOKUP(H267,Sheet1!$B$2:$C$12,2,TRUE)</f>
        <v>#N/A</v>
      </c>
      <c r="J267" s="5"/>
      <c r="K267" s="19" t="e">
        <f>VLOOKUP(J267,Sheet1!$B$2:$C$12,2,TRUE)</f>
        <v>#N/A</v>
      </c>
      <c r="L267" s="5"/>
      <c r="M267" s="19" t="e">
        <f>VLOOKUP(L267,Sheet1!$B$2:$C$12,2,TRUE)</f>
        <v>#N/A</v>
      </c>
      <c r="N267" s="5"/>
      <c r="O267" s="19" t="e">
        <f>VLOOKUP(N267,Sheet1!$B$2:$C$12,2,TRUE)</f>
        <v>#N/A</v>
      </c>
      <c r="P267" s="5"/>
      <c r="Q267" s="19" t="e">
        <f>VLOOKUP(P267,Sheet1!$B$2:$C$12,2,TRUE)</f>
        <v>#N/A</v>
      </c>
      <c r="R267" s="5" t="e">
        <f t="shared" si="78"/>
        <v>#N/A</v>
      </c>
      <c r="S267" s="226">
        <f t="shared" si="84"/>
        <v>0</v>
      </c>
      <c r="T267" s="9" t="e">
        <f t="shared" si="85"/>
        <v>#N/A</v>
      </c>
      <c r="U267" s="5" t="e">
        <f t="shared" si="79"/>
        <v>#N/A</v>
      </c>
      <c r="V267" s="226">
        <f t="shared" si="80"/>
        <v>0</v>
      </c>
      <c r="W267" s="9" t="e">
        <f t="shared" si="90"/>
        <v>#N/A</v>
      </c>
      <c r="X267" s="227"/>
      <c r="Y267" s="9" t="e">
        <f t="shared" si="91"/>
        <v>#N/A</v>
      </c>
      <c r="Z267" s="9">
        <f t="shared" si="86"/>
        <v>0</v>
      </c>
      <c r="AA267" s="9" t="e">
        <f t="shared" si="92"/>
        <v>#N/A</v>
      </c>
      <c r="AB267" s="9" t="e">
        <f t="shared" si="87"/>
        <v>#N/A</v>
      </c>
      <c r="AC267" s="5"/>
      <c r="AD267" s="5"/>
      <c r="AE267" s="9"/>
      <c r="AF267" s="5"/>
      <c r="AG267" s="29"/>
      <c r="AH267" s="29"/>
    </row>
    <row r="268" spans="1:34" s="7" customFormat="1" ht="20.100000000000001" customHeight="1" x14ac:dyDescent="0.25">
      <c r="A268" s="86">
        <f t="shared" si="89"/>
        <v>230</v>
      </c>
      <c r="B268" s="10" t="s">
        <v>346</v>
      </c>
      <c r="C268" s="17" t="s">
        <v>633</v>
      </c>
      <c r="D268" s="5" t="str">
        <f>VLOOKUP(C268,' TH ĐG Trình HĐ'!$E$9:$AE$336,18,0)</f>
        <v>A4</v>
      </c>
      <c r="E268" s="5">
        <f>VLOOKUP($C268,' TH ĐG Trình HĐ'!$E$9:$AE$336,19,0)</f>
        <v>7</v>
      </c>
      <c r="F268" s="9" t="str">
        <f t="shared" si="88"/>
        <v>Không hoàn thành</v>
      </c>
      <c r="G268" s="431"/>
      <c r="H268" s="17"/>
      <c r="I268" s="19" t="e">
        <f>VLOOKUP(H268,Sheet1!$B$2:$C$12,2,TRUE)</f>
        <v>#N/A</v>
      </c>
      <c r="J268" s="5"/>
      <c r="K268" s="19" t="e">
        <f>VLOOKUP(J268,Sheet1!$B$2:$C$12,2,TRUE)</f>
        <v>#N/A</v>
      </c>
      <c r="L268" s="5"/>
      <c r="M268" s="19" t="e">
        <f>VLOOKUP(L268,Sheet1!$B$2:$C$12,2,TRUE)</f>
        <v>#N/A</v>
      </c>
      <c r="N268" s="5"/>
      <c r="O268" s="19" t="e">
        <f>VLOOKUP(N268,Sheet1!$B$2:$C$12,2,TRUE)</f>
        <v>#N/A</v>
      </c>
      <c r="P268" s="5"/>
      <c r="Q268" s="19" t="e">
        <f>VLOOKUP(P268,Sheet1!$B$2:$C$12,2,TRUE)</f>
        <v>#N/A</v>
      </c>
      <c r="R268" s="5" t="e">
        <f t="shared" si="78"/>
        <v>#N/A</v>
      </c>
      <c r="S268" s="226">
        <f t="shared" si="84"/>
        <v>0</v>
      </c>
      <c r="T268" s="9" t="e">
        <f t="shared" si="85"/>
        <v>#N/A</v>
      </c>
      <c r="U268" s="5" t="e">
        <f t="shared" si="79"/>
        <v>#N/A</v>
      </c>
      <c r="V268" s="226">
        <f t="shared" si="80"/>
        <v>0</v>
      </c>
      <c r="W268" s="9" t="e">
        <f t="shared" si="90"/>
        <v>#N/A</v>
      </c>
      <c r="X268" s="227"/>
      <c r="Y268" s="9" t="e">
        <f t="shared" si="91"/>
        <v>#N/A</v>
      </c>
      <c r="Z268" s="9">
        <f t="shared" si="86"/>
        <v>0</v>
      </c>
      <c r="AA268" s="9" t="e">
        <f t="shared" si="92"/>
        <v>#N/A</v>
      </c>
      <c r="AB268" s="9" t="e">
        <f t="shared" si="87"/>
        <v>#N/A</v>
      </c>
      <c r="AC268" s="5"/>
      <c r="AD268" s="5"/>
      <c r="AE268" s="9"/>
      <c r="AF268" s="5"/>
      <c r="AG268" s="29"/>
      <c r="AH268" s="29"/>
    </row>
    <row r="269" spans="1:34" s="7" customFormat="1" ht="20.100000000000001" customHeight="1" x14ac:dyDescent="0.25">
      <c r="A269" s="86">
        <f t="shared" si="89"/>
        <v>231</v>
      </c>
      <c r="B269" s="10" t="s">
        <v>727</v>
      </c>
      <c r="C269" s="17" t="s">
        <v>728</v>
      </c>
      <c r="D269" s="5" t="str">
        <f>VLOOKUP(C269,' TH ĐG Trình HĐ'!$E$9:$AE$336,18,0)</f>
        <v>A4</v>
      </c>
      <c r="E269" s="5">
        <f>VLOOKUP($C269,' TH ĐG Trình HĐ'!$E$9:$AE$336,19,0)</f>
        <v>7</v>
      </c>
      <c r="F269" s="9" t="str">
        <f t="shared" si="88"/>
        <v>Không hoàn thành</v>
      </c>
      <c r="G269" s="82"/>
      <c r="H269" s="17"/>
      <c r="I269" s="19" t="e">
        <f>VLOOKUP(H269,Sheet1!$B$2:$C$12,2,TRUE)</f>
        <v>#N/A</v>
      </c>
      <c r="J269" s="5"/>
      <c r="K269" s="19" t="e">
        <f>VLOOKUP(J269,Sheet1!$B$2:$C$12,2,TRUE)</f>
        <v>#N/A</v>
      </c>
      <c r="L269" s="5"/>
      <c r="M269" s="19" t="e">
        <f>VLOOKUP(L269,Sheet1!$B$2:$C$12,2,TRUE)</f>
        <v>#N/A</v>
      </c>
      <c r="N269" s="5"/>
      <c r="O269" s="19" t="e">
        <f>VLOOKUP(N269,Sheet1!$B$2:$C$12,2,TRUE)</f>
        <v>#N/A</v>
      </c>
      <c r="P269" s="5"/>
      <c r="Q269" s="19" t="e">
        <f>VLOOKUP(P269,Sheet1!$B$2:$C$12,2,TRUE)</f>
        <v>#N/A</v>
      </c>
      <c r="R269" s="5" t="e">
        <f t="shared" si="78"/>
        <v>#N/A</v>
      </c>
      <c r="S269" s="226">
        <f t="shared" si="84"/>
        <v>0</v>
      </c>
      <c r="T269" s="9" t="e">
        <f t="shared" si="85"/>
        <v>#N/A</v>
      </c>
      <c r="U269" s="5" t="e">
        <f t="shared" si="79"/>
        <v>#N/A</v>
      </c>
      <c r="V269" s="226">
        <f t="shared" si="80"/>
        <v>0</v>
      </c>
      <c r="W269" s="9" t="e">
        <f t="shared" si="90"/>
        <v>#N/A</v>
      </c>
      <c r="X269" s="227"/>
      <c r="Y269" s="9" t="e">
        <f t="shared" si="91"/>
        <v>#N/A</v>
      </c>
      <c r="Z269" s="9">
        <f t="shared" si="86"/>
        <v>0</v>
      </c>
      <c r="AA269" s="9" t="e">
        <f t="shared" si="92"/>
        <v>#N/A</v>
      </c>
      <c r="AB269" s="9" t="e">
        <f t="shared" si="87"/>
        <v>#N/A</v>
      </c>
      <c r="AC269" s="5"/>
      <c r="AD269" s="5"/>
      <c r="AE269" s="9"/>
      <c r="AF269" s="5"/>
      <c r="AG269" s="29"/>
      <c r="AH269" s="29"/>
    </row>
    <row r="270" spans="1:34" s="7" customFormat="1" ht="20.100000000000001" customHeight="1" x14ac:dyDescent="0.25">
      <c r="A270" s="86">
        <f t="shared" si="89"/>
        <v>232</v>
      </c>
      <c r="B270" s="80" t="s">
        <v>794</v>
      </c>
      <c r="C270" s="117" t="s">
        <v>795</v>
      </c>
      <c r="D270" s="5" t="str">
        <f>VLOOKUP(C270,' TH ĐG Trình HĐ'!$E$9:$AE$336,18,0)</f>
        <v>A4</v>
      </c>
      <c r="E270" s="5">
        <f>VLOOKUP($C270,' TH ĐG Trình HĐ'!$E$9:$AE$336,19,0)</f>
        <v>7</v>
      </c>
      <c r="F270" s="9" t="str">
        <f t="shared" si="88"/>
        <v>Không hoàn thành</v>
      </c>
      <c r="G270" s="82"/>
      <c r="H270" s="17"/>
      <c r="I270" s="19" t="e">
        <f>VLOOKUP(H270,Sheet1!$B$2:$C$12,2,TRUE)</f>
        <v>#N/A</v>
      </c>
      <c r="J270" s="5"/>
      <c r="K270" s="19" t="e">
        <f>VLOOKUP(J270,Sheet1!$B$2:$C$12,2,TRUE)</f>
        <v>#N/A</v>
      </c>
      <c r="L270" s="5"/>
      <c r="M270" s="19" t="e">
        <f>VLOOKUP(L270,Sheet1!$B$2:$C$12,2,TRUE)</f>
        <v>#N/A</v>
      </c>
      <c r="N270" s="5"/>
      <c r="O270" s="19" t="e">
        <f>VLOOKUP(N270,Sheet1!$B$2:$C$12,2,TRUE)</f>
        <v>#N/A</v>
      </c>
      <c r="P270" s="5"/>
      <c r="Q270" s="19" t="e">
        <f>VLOOKUP(P270,Sheet1!$B$2:$C$12,2,TRUE)</f>
        <v>#N/A</v>
      </c>
      <c r="R270" s="5" t="e">
        <f t="shared" si="78"/>
        <v>#N/A</v>
      </c>
      <c r="S270" s="226">
        <f t="shared" si="84"/>
        <v>0</v>
      </c>
      <c r="T270" s="9" t="e">
        <f t="shared" si="85"/>
        <v>#N/A</v>
      </c>
      <c r="U270" s="5" t="e">
        <f t="shared" si="79"/>
        <v>#N/A</v>
      </c>
      <c r="V270" s="226">
        <f t="shared" si="80"/>
        <v>0</v>
      </c>
      <c r="W270" s="9" t="e">
        <f t="shared" si="90"/>
        <v>#N/A</v>
      </c>
      <c r="X270" s="227"/>
      <c r="Y270" s="9" t="e">
        <f t="shared" si="91"/>
        <v>#N/A</v>
      </c>
      <c r="Z270" s="9">
        <f t="shared" si="86"/>
        <v>0</v>
      </c>
      <c r="AA270" s="9" t="e">
        <f t="shared" si="92"/>
        <v>#N/A</v>
      </c>
      <c r="AB270" s="9" t="e">
        <f t="shared" si="87"/>
        <v>#N/A</v>
      </c>
      <c r="AC270" s="5"/>
      <c r="AD270" s="5"/>
      <c r="AE270" s="9"/>
      <c r="AF270" s="5"/>
      <c r="AG270" s="29"/>
      <c r="AH270" s="29"/>
    </row>
    <row r="271" spans="1:34" s="7" customFormat="1" ht="20.100000000000001" customHeight="1" x14ac:dyDescent="0.25">
      <c r="A271" s="86">
        <f t="shared" si="89"/>
        <v>233</v>
      </c>
      <c r="B271" s="10" t="s">
        <v>804</v>
      </c>
      <c r="C271" s="17" t="s">
        <v>820</v>
      </c>
      <c r="D271" s="5" t="str">
        <f>VLOOKUP(C271,' TH ĐG Trình HĐ'!$E$9:$AE$336,18,0)</f>
        <v>A4</v>
      </c>
      <c r="E271" s="5">
        <f>VLOOKUP($C271,' TH ĐG Trình HĐ'!$E$9:$AE$336,19,0)</f>
        <v>7</v>
      </c>
      <c r="F271" s="9" t="str">
        <f t="shared" si="88"/>
        <v>Không hoàn thành</v>
      </c>
      <c r="G271" s="446" t="s">
        <v>1085</v>
      </c>
      <c r="H271" s="17"/>
      <c r="I271" s="19" t="e">
        <f>VLOOKUP(H271,Sheet1!$B$2:$C$12,2,TRUE)</f>
        <v>#N/A</v>
      </c>
      <c r="J271" s="5"/>
      <c r="K271" s="19" t="e">
        <f>VLOOKUP(J271,Sheet1!$B$2:$C$12,2,TRUE)</f>
        <v>#N/A</v>
      </c>
      <c r="L271" s="5"/>
      <c r="M271" s="19" t="e">
        <f>VLOOKUP(L271,Sheet1!$B$2:$C$12,2,TRUE)</f>
        <v>#N/A</v>
      </c>
      <c r="N271" s="5"/>
      <c r="O271" s="19" t="e">
        <f>VLOOKUP(N271,Sheet1!$B$2:$C$12,2,TRUE)</f>
        <v>#N/A</v>
      </c>
      <c r="P271" s="5"/>
      <c r="Q271" s="19" t="e">
        <f>VLOOKUP(P271,Sheet1!$B$2:$C$12,2,TRUE)</f>
        <v>#N/A</v>
      </c>
      <c r="R271" s="5" t="e">
        <f t="shared" si="78"/>
        <v>#N/A</v>
      </c>
      <c r="S271" s="226">
        <f t="shared" si="84"/>
        <v>0</v>
      </c>
      <c r="T271" s="9" t="e">
        <f t="shared" si="85"/>
        <v>#N/A</v>
      </c>
      <c r="U271" s="5" t="e">
        <f t="shared" si="79"/>
        <v>#N/A</v>
      </c>
      <c r="V271" s="226">
        <f t="shared" si="80"/>
        <v>0</v>
      </c>
      <c r="W271" s="9" t="e">
        <f t="shared" si="90"/>
        <v>#N/A</v>
      </c>
      <c r="X271" s="227"/>
      <c r="Y271" s="9" t="e">
        <f t="shared" si="91"/>
        <v>#N/A</v>
      </c>
      <c r="Z271" s="9">
        <f t="shared" si="86"/>
        <v>0</v>
      </c>
      <c r="AA271" s="9" t="e">
        <f t="shared" si="92"/>
        <v>#N/A</v>
      </c>
      <c r="AB271" s="9" t="e">
        <f t="shared" si="87"/>
        <v>#N/A</v>
      </c>
      <c r="AC271" s="5"/>
      <c r="AD271" s="5"/>
      <c r="AE271" s="9"/>
      <c r="AF271" s="5"/>
      <c r="AG271" s="29"/>
      <c r="AH271" s="29"/>
    </row>
    <row r="272" spans="1:34" s="7" customFormat="1" ht="49.5" customHeight="1" x14ac:dyDescent="0.25">
      <c r="A272" s="284">
        <f t="shared" si="89"/>
        <v>234</v>
      </c>
      <c r="B272" s="285" t="s">
        <v>1045</v>
      </c>
      <c r="C272" s="442" t="s">
        <v>1046</v>
      </c>
      <c r="D272" s="257" t="str">
        <f>VLOOKUP(C272,' TH ĐG Trình HĐ'!$E$9:$AE$336,18,0)</f>
        <v>A4</v>
      </c>
      <c r="E272" s="257">
        <f>VLOOKUP($C272,' TH ĐG Trình HĐ'!$E$9:$AE$336,19,0)</f>
        <v>7</v>
      </c>
      <c r="F272" s="341" t="str">
        <f t="shared" si="88"/>
        <v>Không hoàn thành</v>
      </c>
      <c r="G272" s="447" t="s">
        <v>1070</v>
      </c>
      <c r="H272" s="19"/>
      <c r="I272" s="19"/>
      <c r="J272" s="5"/>
      <c r="K272" s="19"/>
      <c r="L272" s="5"/>
      <c r="M272" s="19"/>
      <c r="N272" s="5"/>
      <c r="O272" s="19"/>
      <c r="P272" s="5"/>
      <c r="Q272" s="19"/>
      <c r="R272" s="5"/>
      <c r="S272" s="226"/>
      <c r="T272" s="9"/>
      <c r="U272" s="5"/>
      <c r="V272" s="226"/>
      <c r="W272" s="9"/>
      <c r="X272" s="227"/>
      <c r="Y272" s="9"/>
      <c r="Z272" s="9"/>
      <c r="AA272" s="9"/>
      <c r="AB272" s="9"/>
      <c r="AC272" s="16"/>
      <c r="AD272" s="16"/>
      <c r="AE272" s="9"/>
      <c r="AF272" s="5"/>
      <c r="AG272" s="26"/>
      <c r="AH272" s="25"/>
    </row>
    <row r="273" spans="1:34" s="7" customFormat="1" ht="26.25" customHeight="1" x14ac:dyDescent="0.25">
      <c r="A273" s="261" t="s">
        <v>861</v>
      </c>
      <c r="B273" s="262" t="s">
        <v>862</v>
      </c>
      <c r="C273" s="261"/>
      <c r="D273" s="248"/>
      <c r="E273" s="278"/>
      <c r="F273" s="297">
        <f>COUNTA($F$274:$F$274)</f>
        <v>1</v>
      </c>
      <c r="G273" s="283" t="str">
        <f xml:space="preserve"> (COUNTIF($F$274:$F$274, "Hoàn thành xuất sắc nhiệm vụ") &amp; " Xuất sắc")</f>
        <v>0 Xuất sắc</v>
      </c>
      <c r="H273" s="19"/>
      <c r="I273" s="19" t="e">
        <f>VLOOKUP(H273,Sheet1!$B$2:$C$12,2,TRUE)</f>
        <v>#N/A</v>
      </c>
      <c r="J273" s="5"/>
      <c r="K273" s="19" t="e">
        <f>VLOOKUP(J273,Sheet1!$B$2:$C$12,2,TRUE)</f>
        <v>#N/A</v>
      </c>
      <c r="L273" s="5"/>
      <c r="M273" s="19" t="e">
        <f>VLOOKUP(L273,Sheet1!$B$2:$C$12,2,TRUE)</f>
        <v>#N/A</v>
      </c>
      <c r="N273" s="5"/>
      <c r="O273" s="19" t="e">
        <f>VLOOKUP(N273,Sheet1!$B$2:$C$12,2,TRUE)</f>
        <v>#N/A</v>
      </c>
      <c r="P273" s="5"/>
      <c r="Q273" s="19" t="e">
        <f>VLOOKUP(P273,Sheet1!$B$2:$C$12,2,TRUE)</f>
        <v>#N/A</v>
      </c>
      <c r="R273" s="5" t="e">
        <f t="shared" si="78"/>
        <v>#N/A</v>
      </c>
      <c r="S273" s="226">
        <f t="shared" si="84"/>
        <v>0</v>
      </c>
      <c r="T273" s="9" t="e">
        <f t="shared" si="85"/>
        <v>#N/A</v>
      </c>
      <c r="U273" s="5" t="e">
        <f t="shared" si="79"/>
        <v>#N/A</v>
      </c>
      <c r="V273" s="226">
        <f t="shared" si="80"/>
        <v>0</v>
      </c>
      <c r="W273" s="9" t="e">
        <f t="shared" si="90"/>
        <v>#N/A</v>
      </c>
      <c r="X273" s="227"/>
      <c r="Y273" s="9" t="e">
        <f t="shared" si="91"/>
        <v>#N/A</v>
      </c>
      <c r="Z273" s="9">
        <f t="shared" si="86"/>
        <v>0</v>
      </c>
      <c r="AA273" s="9" t="e">
        <f t="shared" si="92"/>
        <v>#N/A</v>
      </c>
      <c r="AB273" s="9" t="e">
        <f t="shared" si="87"/>
        <v>#N/A</v>
      </c>
      <c r="AC273" s="5"/>
      <c r="AD273" s="5"/>
      <c r="AE273" s="9"/>
      <c r="AF273" s="5"/>
      <c r="AG273" s="25"/>
      <c r="AH273" s="25"/>
    </row>
    <row r="274" spans="1:34" s="7" customFormat="1" ht="25.5" customHeight="1" x14ac:dyDescent="0.25">
      <c r="A274" s="86">
        <f>A272+1</f>
        <v>235</v>
      </c>
      <c r="B274" s="10" t="s">
        <v>356</v>
      </c>
      <c r="C274" s="17" t="s">
        <v>635</v>
      </c>
      <c r="D274" s="5" t="str">
        <f>VLOOKUP(C274,' TH ĐG Trình HĐ'!$E$9:$AE$336,18,0)</f>
        <v>A1</v>
      </c>
      <c r="E274" s="5">
        <f>VLOOKUP($C274,' TH ĐG Trình HĐ'!$E$9:$AE$336,19,0)</f>
        <v>10</v>
      </c>
      <c r="F274" s="9" t="str">
        <f t="shared" si="88"/>
        <v>Không hoàn thành</v>
      </c>
      <c r="G274" s="82"/>
      <c r="H274" s="17"/>
      <c r="I274" s="19" t="e">
        <f>VLOOKUP(H274,Sheet1!$B$2:$C$12,2,TRUE)</f>
        <v>#N/A</v>
      </c>
      <c r="J274" s="5"/>
      <c r="K274" s="19" t="e">
        <f>VLOOKUP(J274,Sheet1!$B$2:$C$12,2,TRUE)</f>
        <v>#N/A</v>
      </c>
      <c r="L274" s="5"/>
      <c r="M274" s="19" t="e">
        <f>VLOOKUP(L274,Sheet1!$B$2:$C$12,2,TRUE)</f>
        <v>#N/A</v>
      </c>
      <c r="N274" s="5"/>
      <c r="O274" s="19" t="e">
        <f>VLOOKUP(N274,Sheet1!$B$2:$C$12,2,TRUE)</f>
        <v>#N/A</v>
      </c>
      <c r="P274" s="5"/>
      <c r="Q274" s="19" t="e">
        <f>VLOOKUP(P274,Sheet1!$B$2:$C$12,2,TRUE)</f>
        <v>#N/A</v>
      </c>
      <c r="R274" s="5" t="e">
        <f t="shared" si="78"/>
        <v>#N/A</v>
      </c>
      <c r="S274" s="226">
        <f t="shared" si="84"/>
        <v>0</v>
      </c>
      <c r="T274" s="9" t="e">
        <f t="shared" si="85"/>
        <v>#N/A</v>
      </c>
      <c r="U274" s="5" t="e">
        <f t="shared" si="79"/>
        <v>#N/A</v>
      </c>
      <c r="V274" s="226">
        <f t="shared" si="80"/>
        <v>0</v>
      </c>
      <c r="W274" s="9" t="e">
        <f t="shared" si="90"/>
        <v>#N/A</v>
      </c>
      <c r="X274" s="227"/>
      <c r="Y274" s="9" t="e">
        <f t="shared" si="91"/>
        <v>#N/A</v>
      </c>
      <c r="Z274" s="9">
        <f t="shared" si="86"/>
        <v>0</v>
      </c>
      <c r="AA274" s="9" t="e">
        <f t="shared" si="92"/>
        <v>#N/A</v>
      </c>
      <c r="AB274" s="9" t="e">
        <f t="shared" si="87"/>
        <v>#N/A</v>
      </c>
      <c r="AC274" s="5"/>
      <c r="AD274" s="5"/>
      <c r="AE274" s="9"/>
      <c r="AF274" s="5"/>
      <c r="AG274" s="29"/>
      <c r="AH274" s="29"/>
    </row>
    <row r="275" spans="1:34" s="7" customFormat="1" ht="22.5" customHeight="1" x14ac:dyDescent="0.25">
      <c r="A275" s="279" t="s">
        <v>918</v>
      </c>
      <c r="B275" s="282" t="s">
        <v>919</v>
      </c>
      <c r="C275" s="144"/>
      <c r="D275" s="144"/>
      <c r="E275" s="280"/>
      <c r="F275" s="66">
        <f>COUNTA($F$277:$F$307)</f>
        <v>31</v>
      </c>
      <c r="G275" s="281" t="str">
        <f xml:space="preserve"> (COUNTIF($F$277:$F$307, "Hoàn thành xuất sắc nhiệm vụ") &amp; " Xuất sắc") &amp;" + "&amp; (COUNTIF($F$277:$F$307, "Hoàn thành tốt nhiệm vụ") &amp; " Tốt")</f>
        <v>0 Xuất sắc + 0 Tốt</v>
      </c>
      <c r="H275" s="224"/>
      <c r="I275" s="8"/>
      <c r="J275" s="224"/>
      <c r="K275" s="8"/>
      <c r="L275" s="224"/>
      <c r="M275" s="8"/>
      <c r="N275" s="224"/>
      <c r="O275" s="8"/>
      <c r="P275" s="224"/>
      <c r="Q275" s="8"/>
      <c r="R275" s="224"/>
      <c r="S275" s="277"/>
      <c r="T275" s="224"/>
      <c r="U275" s="224"/>
      <c r="V275" s="277"/>
      <c r="W275" s="224"/>
      <c r="X275" s="225"/>
      <c r="Y275" s="8"/>
      <c r="Z275" s="224"/>
      <c r="AA275" s="8"/>
      <c r="AB275" s="224"/>
      <c r="AC275" s="8"/>
      <c r="AD275" s="224"/>
      <c r="AE275" s="8"/>
      <c r="AF275" s="224"/>
      <c r="AG275" s="43"/>
      <c r="AH275" s="43"/>
    </row>
    <row r="276" spans="1:34" s="7" customFormat="1" ht="20.100000000000001" customHeight="1" x14ac:dyDescent="0.25">
      <c r="A276" s="261" t="s">
        <v>859</v>
      </c>
      <c r="B276" s="262" t="s">
        <v>860</v>
      </c>
      <c r="C276" s="261"/>
      <c r="D276" s="248"/>
      <c r="E276" s="278"/>
      <c r="F276" s="297"/>
      <c r="G276" s="283"/>
      <c r="H276" s="19"/>
      <c r="I276" s="19" t="e">
        <f>VLOOKUP(H276,Sheet1!$B$2:$C$12,2,TRUE)</f>
        <v>#N/A</v>
      </c>
      <c r="J276" s="5"/>
      <c r="K276" s="19" t="e">
        <f>VLOOKUP(J276,Sheet1!$B$2:$C$12,2,TRUE)</f>
        <v>#N/A</v>
      </c>
      <c r="L276" s="5"/>
      <c r="M276" s="19" t="e">
        <f>VLOOKUP(L276,Sheet1!$B$2:$C$12,2,TRUE)</f>
        <v>#N/A</v>
      </c>
      <c r="N276" s="5"/>
      <c r="O276" s="19" t="e">
        <f>VLOOKUP(N276,Sheet1!$B$2:$C$12,2,TRUE)</f>
        <v>#N/A</v>
      </c>
      <c r="P276" s="5"/>
      <c r="Q276" s="19" t="e">
        <f>VLOOKUP(P276,Sheet1!$B$2:$C$12,2,TRUE)</f>
        <v>#N/A</v>
      </c>
      <c r="R276" s="5" t="e">
        <f t="shared" si="78"/>
        <v>#N/A</v>
      </c>
      <c r="S276" s="226">
        <f t="shared" si="84"/>
        <v>0</v>
      </c>
      <c r="T276" s="9" t="e">
        <f t="shared" si="85"/>
        <v>#N/A</v>
      </c>
      <c r="U276" s="5" t="e">
        <f t="shared" si="79"/>
        <v>#N/A</v>
      </c>
      <c r="V276" s="226">
        <f t="shared" si="80"/>
        <v>0</v>
      </c>
      <c r="W276" s="9" t="e">
        <f t="shared" si="90"/>
        <v>#N/A</v>
      </c>
      <c r="X276" s="227"/>
      <c r="Y276" s="9" t="e">
        <f t="shared" si="91"/>
        <v>#N/A</v>
      </c>
      <c r="Z276" s="9">
        <f t="shared" ref="Z276:Z304" si="93">COUNTIF(D276:O276,"D")*1</f>
        <v>0</v>
      </c>
      <c r="AA276" s="9" t="e">
        <f t="shared" si="92"/>
        <v>#N/A</v>
      </c>
      <c r="AB276" s="9" t="e">
        <f t="shared" si="87"/>
        <v>#N/A</v>
      </c>
      <c r="AC276" s="5"/>
      <c r="AD276" s="5"/>
      <c r="AE276" s="9"/>
      <c r="AF276" s="5"/>
      <c r="AG276" s="25"/>
      <c r="AH276" s="25"/>
    </row>
    <row r="277" spans="1:34" s="7" customFormat="1" ht="20.100000000000001" customHeight="1" x14ac:dyDescent="0.25">
      <c r="A277" s="86">
        <f>A274+1</f>
        <v>236</v>
      </c>
      <c r="B277" s="77" t="s">
        <v>169</v>
      </c>
      <c r="C277" s="263" t="s">
        <v>636</v>
      </c>
      <c r="D277" s="5" t="str">
        <f>VLOOKUP(C277,' TH ĐG Trình HĐ'!$E$9:$AE$336,18,0)</f>
        <v>A1</v>
      </c>
      <c r="E277" s="5">
        <f>VLOOKUP($C277,' TH ĐG Trình HĐ'!$E$9:$AE$336,19,0)</f>
        <v>10</v>
      </c>
      <c r="F277" s="9" t="str">
        <f t="shared" ref="F277:F305" si="94">IF(E277&gt;=3,"Không hoàn thành",IF(AND($D277&gt;=8,$D277&lt;=10,E277=0),"Hoàn thành xuất sắc nhiệm vụ",IF(AND($D277&gt;=8,$D277&lt;=10,E277=1),"Hoàn thành tốt nhiệm vụ",IF(AND($D277&gt;=8,$D277&lt;=10,E277=2),"Hoàn thành nhiệm vụ",IF(AND($D277&gt;6,$D277&lt;8,E277&lt;=1),"Hoàn thành tốt nhiệm vụ",IF(AND($D277&gt;6,$D277&lt;8,E277=2),"Hoàn thành nhiệm vụ",IF(AND($D277&gt;=5,$D277&lt;=6,E277&lt;=2),"Hoàn thành",IF(AND($D277&lt;5,E277&gt;3),"Không hoàn thành",""))))))))</f>
        <v>Không hoàn thành</v>
      </c>
      <c r="G277" s="82"/>
      <c r="H277" s="17"/>
      <c r="I277" s="19" t="e">
        <f>VLOOKUP(H277,Sheet1!$B$2:$C$12,2,TRUE)</f>
        <v>#N/A</v>
      </c>
      <c r="J277" s="5"/>
      <c r="K277" s="19" t="e">
        <f>VLOOKUP(J277,Sheet1!$B$2:$C$12,2,TRUE)</f>
        <v>#N/A</v>
      </c>
      <c r="L277" s="5"/>
      <c r="M277" s="19" t="e">
        <f>VLOOKUP(L277,Sheet1!$B$2:$C$12,2,TRUE)</f>
        <v>#N/A</v>
      </c>
      <c r="N277" s="5"/>
      <c r="O277" s="19" t="e">
        <f>VLOOKUP(N277,Sheet1!$B$2:$C$12,2,TRUE)</f>
        <v>#N/A</v>
      </c>
      <c r="P277" s="5"/>
      <c r="Q277" s="19" t="e">
        <f>VLOOKUP(P277,Sheet1!$B$2:$C$12,2,TRUE)</f>
        <v>#N/A</v>
      </c>
      <c r="R277" s="5" t="e">
        <f t="shared" ref="R277:R391" si="95">ROUND(AVERAGE(I277,K277,M277,O277),2)</f>
        <v>#N/A</v>
      </c>
      <c r="S277" s="226">
        <f t="shared" si="84"/>
        <v>0</v>
      </c>
      <c r="T277" s="9" t="e">
        <f t="shared" si="85"/>
        <v>#N/A</v>
      </c>
      <c r="U277" s="5" t="e">
        <f t="shared" ref="U277:U391" si="96">ROUND(AVERAGE(I277,K277,M277,O277,Q277),2)</f>
        <v>#N/A</v>
      </c>
      <c r="V277" s="226">
        <f t="shared" ref="V277:V391" si="97">COUNTIF(H277:Q277,"C*")*1+COUNTIF(H277:Q277,"D")*2+COUNTIF(H277:Q277,"E")*3</f>
        <v>0</v>
      </c>
      <c r="W277" s="9" t="e">
        <f t="shared" si="90"/>
        <v>#N/A</v>
      </c>
      <c r="X277" s="227"/>
      <c r="Y277" s="9" t="e">
        <f t="shared" si="91"/>
        <v>#N/A</v>
      </c>
      <c r="Z277" s="9">
        <f t="shared" si="93"/>
        <v>0</v>
      </c>
      <c r="AA277" s="9" t="e">
        <f t="shared" si="92"/>
        <v>#N/A</v>
      </c>
      <c r="AB277" s="9" t="e">
        <f t="shared" si="87"/>
        <v>#N/A</v>
      </c>
      <c r="AC277" s="5"/>
      <c r="AD277" s="5"/>
      <c r="AE277" s="9"/>
      <c r="AF277" s="5"/>
      <c r="AG277" s="29"/>
      <c r="AH277" s="29"/>
    </row>
    <row r="278" spans="1:34" s="7" customFormat="1" ht="20.100000000000001" customHeight="1" x14ac:dyDescent="0.25">
      <c r="A278" s="86">
        <f>A277+1</f>
        <v>237</v>
      </c>
      <c r="B278" s="77" t="s">
        <v>180</v>
      </c>
      <c r="C278" s="263" t="s">
        <v>638</v>
      </c>
      <c r="D278" s="5" t="str">
        <f>VLOOKUP(C278,' TH ĐG Trình HĐ'!$E$9:$AE$336,18,0)</f>
        <v>A1</v>
      </c>
      <c r="E278" s="5">
        <f>VLOOKUP($C278,' TH ĐG Trình HĐ'!$E$9:$AE$336,19,0)</f>
        <v>10</v>
      </c>
      <c r="F278" s="9" t="str">
        <f t="shared" si="94"/>
        <v>Không hoàn thành</v>
      </c>
      <c r="G278" s="17"/>
      <c r="H278" s="17"/>
      <c r="I278" s="19" t="e">
        <f>VLOOKUP(H278,Sheet1!$B$2:$C$12,2,TRUE)</f>
        <v>#N/A</v>
      </c>
      <c r="J278" s="5"/>
      <c r="K278" s="19" t="e">
        <f>VLOOKUP(J278,Sheet1!$B$2:$C$12,2,TRUE)</f>
        <v>#N/A</v>
      </c>
      <c r="L278" s="5"/>
      <c r="M278" s="19" t="e">
        <f>VLOOKUP(L278,Sheet1!$B$2:$C$12,2,TRUE)</f>
        <v>#N/A</v>
      </c>
      <c r="N278" s="5"/>
      <c r="O278" s="19" t="e">
        <f>VLOOKUP(N278,Sheet1!$B$2:$C$12,2,TRUE)</f>
        <v>#N/A</v>
      </c>
      <c r="P278" s="5"/>
      <c r="Q278" s="19" t="e">
        <f>VLOOKUP(P278,Sheet1!$B$2:$C$12,2,TRUE)</f>
        <v>#N/A</v>
      </c>
      <c r="R278" s="5" t="e">
        <f t="shared" si="95"/>
        <v>#N/A</v>
      </c>
      <c r="S278" s="226">
        <f t="shared" si="84"/>
        <v>0</v>
      </c>
      <c r="T278" s="9" t="e">
        <f t="shared" si="85"/>
        <v>#N/A</v>
      </c>
      <c r="U278" s="5" t="e">
        <f t="shared" si="96"/>
        <v>#N/A</v>
      </c>
      <c r="V278" s="226">
        <f t="shared" si="97"/>
        <v>0</v>
      </c>
      <c r="W278" s="9" t="e">
        <f t="shared" si="90"/>
        <v>#N/A</v>
      </c>
      <c r="X278" s="227"/>
      <c r="Y278" s="9" t="e">
        <f t="shared" si="91"/>
        <v>#N/A</v>
      </c>
      <c r="Z278" s="9">
        <f t="shared" si="93"/>
        <v>0</v>
      </c>
      <c r="AA278" s="9" t="e">
        <f t="shared" si="92"/>
        <v>#N/A</v>
      </c>
      <c r="AB278" s="9" t="e">
        <f t="shared" si="87"/>
        <v>#N/A</v>
      </c>
      <c r="AC278" s="5"/>
      <c r="AD278" s="5"/>
      <c r="AE278" s="9"/>
      <c r="AF278" s="5"/>
      <c r="AG278" s="31"/>
      <c r="AH278" s="31"/>
    </row>
    <row r="279" spans="1:34" s="7" customFormat="1" ht="20.100000000000001" customHeight="1" x14ac:dyDescent="0.25">
      <c r="A279" s="86">
        <f t="shared" ref="A279:A307" si="98">A278+1</f>
        <v>238</v>
      </c>
      <c r="B279" s="77" t="s">
        <v>71</v>
      </c>
      <c r="C279" s="263" t="s">
        <v>637</v>
      </c>
      <c r="D279" s="5" t="str">
        <f>VLOOKUP(C279,' TH ĐG Trình HĐ'!$E$9:$AE$336,18,0)</f>
        <v>A2</v>
      </c>
      <c r="E279" s="5">
        <f>VLOOKUP($C279,' TH ĐG Trình HĐ'!$E$9:$AE$336,19,0)</f>
        <v>9</v>
      </c>
      <c r="F279" s="9" t="str">
        <f t="shared" si="94"/>
        <v>Không hoàn thành</v>
      </c>
      <c r="G279" s="10"/>
      <c r="H279" s="17"/>
      <c r="I279" s="19" t="e">
        <f>VLOOKUP(H279,Sheet1!$B$2:$C$12,2,TRUE)</f>
        <v>#N/A</v>
      </c>
      <c r="J279" s="5"/>
      <c r="K279" s="19" t="e">
        <f>VLOOKUP(J279,Sheet1!$B$2:$C$12,2,TRUE)</f>
        <v>#N/A</v>
      </c>
      <c r="L279" s="5"/>
      <c r="M279" s="19" t="e">
        <f>VLOOKUP(L279,Sheet1!$B$2:$C$12,2,TRUE)</f>
        <v>#N/A</v>
      </c>
      <c r="N279" s="5"/>
      <c r="O279" s="19" t="e">
        <f>VLOOKUP(N279,Sheet1!$B$2:$C$12,2,TRUE)</f>
        <v>#N/A</v>
      </c>
      <c r="P279" s="5"/>
      <c r="Q279" s="19" t="e">
        <f>VLOOKUP(P279,Sheet1!$B$2:$C$12,2,TRUE)</f>
        <v>#N/A</v>
      </c>
      <c r="R279" s="5" t="e">
        <f t="shared" si="95"/>
        <v>#N/A</v>
      </c>
      <c r="S279" s="226">
        <f t="shared" si="84"/>
        <v>0</v>
      </c>
      <c r="T279" s="9" t="e">
        <f t="shared" si="85"/>
        <v>#N/A</v>
      </c>
      <c r="U279" s="5" t="e">
        <f t="shared" si="96"/>
        <v>#N/A</v>
      </c>
      <c r="V279" s="226">
        <f t="shared" si="97"/>
        <v>0</v>
      </c>
      <c r="W279" s="9" t="e">
        <f t="shared" si="90"/>
        <v>#N/A</v>
      </c>
      <c r="X279" s="227"/>
      <c r="Y279" s="9" t="e">
        <f t="shared" si="91"/>
        <v>#N/A</v>
      </c>
      <c r="Z279" s="9">
        <f t="shared" si="93"/>
        <v>0</v>
      </c>
      <c r="AA279" s="9" t="e">
        <f t="shared" si="92"/>
        <v>#N/A</v>
      </c>
      <c r="AB279" s="9" t="e">
        <f t="shared" si="87"/>
        <v>#N/A</v>
      </c>
      <c r="AC279" s="5"/>
      <c r="AD279" s="5"/>
      <c r="AE279" s="9"/>
      <c r="AF279" s="5"/>
      <c r="AG279" s="25"/>
      <c r="AH279" s="25"/>
    </row>
    <row r="280" spans="1:34" s="7" customFormat="1" ht="20.100000000000001" customHeight="1" x14ac:dyDescent="0.25">
      <c r="A280" s="86">
        <f t="shared" si="98"/>
        <v>239</v>
      </c>
      <c r="B280" s="77" t="s">
        <v>189</v>
      </c>
      <c r="C280" s="263" t="s">
        <v>661</v>
      </c>
      <c r="D280" s="5" t="str">
        <f>VLOOKUP(C280,' TH ĐG Trình HĐ'!$E$9:$AE$336,18,0)</f>
        <v>A1</v>
      </c>
      <c r="E280" s="5">
        <f>VLOOKUP($C280,' TH ĐG Trình HĐ'!$E$9:$AE$336,19,0)</f>
        <v>10</v>
      </c>
      <c r="F280" s="9" t="str">
        <f t="shared" si="94"/>
        <v>Không hoàn thành</v>
      </c>
      <c r="G280" s="10"/>
      <c r="H280" s="17"/>
      <c r="I280" s="19" t="e">
        <f>VLOOKUP(H280,Sheet1!$B$2:$C$12,2,TRUE)</f>
        <v>#N/A</v>
      </c>
      <c r="J280" s="5"/>
      <c r="K280" s="19" t="e">
        <f>VLOOKUP(J280,Sheet1!$B$2:$C$12,2,TRUE)</f>
        <v>#N/A</v>
      </c>
      <c r="L280" s="5"/>
      <c r="M280" s="19" t="e">
        <f>VLOOKUP(L280,Sheet1!$B$2:$C$12,2,TRUE)</f>
        <v>#N/A</v>
      </c>
      <c r="N280" s="5"/>
      <c r="O280" s="19" t="e">
        <f>VLOOKUP(N280,Sheet1!$B$2:$C$12,2,TRUE)</f>
        <v>#N/A</v>
      </c>
      <c r="P280" s="5"/>
      <c r="Q280" s="19" t="e">
        <f>VLOOKUP(P280,Sheet1!$B$2:$C$12,2,TRUE)</f>
        <v>#N/A</v>
      </c>
      <c r="R280" s="5" t="e">
        <f t="shared" si="95"/>
        <v>#N/A</v>
      </c>
      <c r="S280" s="226">
        <f t="shared" si="84"/>
        <v>0</v>
      </c>
      <c r="T280" s="9" t="e">
        <f t="shared" si="85"/>
        <v>#N/A</v>
      </c>
      <c r="U280" s="5" t="e">
        <f t="shared" si="96"/>
        <v>#N/A</v>
      </c>
      <c r="V280" s="226">
        <f t="shared" si="97"/>
        <v>0</v>
      </c>
      <c r="W280" s="9" t="e">
        <f t="shared" si="90"/>
        <v>#N/A</v>
      </c>
      <c r="X280" s="227"/>
      <c r="Y280" s="9" t="e">
        <f t="shared" si="91"/>
        <v>#N/A</v>
      </c>
      <c r="Z280" s="9">
        <f t="shared" si="93"/>
        <v>0</v>
      </c>
      <c r="AA280" s="9" t="e">
        <f t="shared" si="92"/>
        <v>#N/A</v>
      </c>
      <c r="AB280" s="9" t="e">
        <f t="shared" si="87"/>
        <v>#N/A</v>
      </c>
      <c r="AC280" s="5"/>
      <c r="AD280" s="5"/>
      <c r="AE280" s="9"/>
      <c r="AF280" s="5"/>
      <c r="AG280" s="25"/>
      <c r="AH280" s="25"/>
    </row>
    <row r="281" spans="1:34" s="7" customFormat="1" ht="20.100000000000001" customHeight="1" x14ac:dyDescent="0.25">
      <c r="A281" s="86">
        <f t="shared" si="98"/>
        <v>240</v>
      </c>
      <c r="B281" s="77" t="s">
        <v>164</v>
      </c>
      <c r="C281" s="263" t="s">
        <v>641</v>
      </c>
      <c r="D281" s="5" t="str">
        <f>VLOOKUP(C281,' TH ĐG Trình HĐ'!$E$9:$AE$336,18,0)</f>
        <v>A4</v>
      </c>
      <c r="E281" s="5">
        <f>VLOOKUP($C281,' TH ĐG Trình HĐ'!$E$9:$AE$336,19,0)</f>
        <v>7</v>
      </c>
      <c r="F281" s="9" t="str">
        <f t="shared" si="94"/>
        <v>Không hoàn thành</v>
      </c>
      <c r="G281" s="10"/>
      <c r="H281" s="17"/>
      <c r="I281" s="19" t="e">
        <f>VLOOKUP(H281,Sheet1!$B$2:$C$12,2,TRUE)</f>
        <v>#N/A</v>
      </c>
      <c r="J281" s="5"/>
      <c r="K281" s="19" t="e">
        <f>VLOOKUP(J281,Sheet1!$B$2:$C$12,2,TRUE)</f>
        <v>#N/A</v>
      </c>
      <c r="L281" s="5"/>
      <c r="M281" s="19" t="e">
        <f>VLOOKUP(L281,Sheet1!$B$2:$C$12,2,TRUE)</f>
        <v>#N/A</v>
      </c>
      <c r="N281" s="5"/>
      <c r="O281" s="19" t="e">
        <f>VLOOKUP(N281,Sheet1!$B$2:$C$12,2,TRUE)</f>
        <v>#N/A</v>
      </c>
      <c r="P281" s="5"/>
      <c r="Q281" s="19" t="e">
        <f>VLOOKUP(P281,Sheet1!$B$2:$C$12,2,TRUE)</f>
        <v>#N/A</v>
      </c>
      <c r="R281" s="5" t="e">
        <f t="shared" si="95"/>
        <v>#N/A</v>
      </c>
      <c r="S281" s="226">
        <f t="shared" si="84"/>
        <v>0</v>
      </c>
      <c r="T281" s="9" t="e">
        <f t="shared" si="85"/>
        <v>#N/A</v>
      </c>
      <c r="U281" s="5" t="e">
        <f t="shared" si="96"/>
        <v>#N/A</v>
      </c>
      <c r="V281" s="226">
        <f t="shared" si="97"/>
        <v>0</v>
      </c>
      <c r="W281" s="9" t="e">
        <f t="shared" si="90"/>
        <v>#N/A</v>
      </c>
      <c r="X281" s="227"/>
      <c r="Y281" s="9" t="e">
        <f t="shared" si="91"/>
        <v>#N/A</v>
      </c>
      <c r="Z281" s="9">
        <f t="shared" si="93"/>
        <v>0</v>
      </c>
      <c r="AA281" s="9" t="e">
        <f t="shared" si="92"/>
        <v>#N/A</v>
      </c>
      <c r="AB281" s="9" t="e">
        <f t="shared" si="87"/>
        <v>#N/A</v>
      </c>
      <c r="AC281" s="5"/>
      <c r="AD281" s="5"/>
      <c r="AE281" s="9"/>
      <c r="AF281" s="5"/>
      <c r="AG281" s="25"/>
      <c r="AH281" s="25"/>
    </row>
    <row r="282" spans="1:34" s="7" customFormat="1" ht="20.100000000000001" customHeight="1" x14ac:dyDescent="0.25">
      <c r="A282" s="86">
        <f t="shared" si="98"/>
        <v>241</v>
      </c>
      <c r="B282" s="77" t="s">
        <v>291</v>
      </c>
      <c r="C282" s="263" t="s">
        <v>664</v>
      </c>
      <c r="D282" s="5" t="str">
        <f>VLOOKUP(C282,' TH ĐG Trình HĐ'!$E$9:$AE$336,18,0)</f>
        <v>A1</v>
      </c>
      <c r="E282" s="5">
        <f>VLOOKUP($C282,' TH ĐG Trình HĐ'!$E$9:$AE$336,19,0)</f>
        <v>10</v>
      </c>
      <c r="F282" s="9" t="str">
        <f t="shared" si="94"/>
        <v>Không hoàn thành</v>
      </c>
      <c r="G282" s="10"/>
      <c r="H282" s="17"/>
      <c r="I282" s="19" t="e">
        <f>VLOOKUP(H282,Sheet1!$B$2:$C$12,2,TRUE)</f>
        <v>#N/A</v>
      </c>
      <c r="J282" s="5"/>
      <c r="K282" s="19" t="e">
        <f>VLOOKUP(J282,Sheet1!$B$2:$C$12,2,TRUE)</f>
        <v>#N/A</v>
      </c>
      <c r="L282" s="5"/>
      <c r="M282" s="19" t="e">
        <f>VLOOKUP(L282,Sheet1!$B$2:$C$12,2,TRUE)</f>
        <v>#N/A</v>
      </c>
      <c r="N282" s="5"/>
      <c r="O282" s="19" t="e">
        <f>VLOOKUP(N282,Sheet1!$B$2:$C$12,2,TRUE)</f>
        <v>#N/A</v>
      </c>
      <c r="P282" s="5"/>
      <c r="Q282" s="19" t="e">
        <f>VLOOKUP(P282,Sheet1!$B$2:$C$12,2,TRUE)</f>
        <v>#N/A</v>
      </c>
      <c r="R282" s="5" t="e">
        <f t="shared" si="95"/>
        <v>#N/A</v>
      </c>
      <c r="S282" s="226">
        <f t="shared" si="84"/>
        <v>0</v>
      </c>
      <c r="T282" s="9" t="e">
        <f t="shared" si="85"/>
        <v>#N/A</v>
      </c>
      <c r="U282" s="5" t="e">
        <f t="shared" si="96"/>
        <v>#N/A</v>
      </c>
      <c r="V282" s="226">
        <f t="shared" si="97"/>
        <v>0</v>
      </c>
      <c r="W282" s="9" t="e">
        <f t="shared" si="90"/>
        <v>#N/A</v>
      </c>
      <c r="X282" s="227"/>
      <c r="Y282" s="9" t="e">
        <f t="shared" si="91"/>
        <v>#N/A</v>
      </c>
      <c r="Z282" s="9">
        <f t="shared" si="93"/>
        <v>0</v>
      </c>
      <c r="AA282" s="9" t="e">
        <f t="shared" si="92"/>
        <v>#N/A</v>
      </c>
      <c r="AB282" s="9" t="e">
        <f t="shared" si="87"/>
        <v>#N/A</v>
      </c>
      <c r="AC282" s="5"/>
      <c r="AD282" s="5"/>
      <c r="AE282" s="9"/>
      <c r="AF282" s="5"/>
      <c r="AG282" s="25"/>
      <c r="AH282" s="25"/>
    </row>
    <row r="283" spans="1:34" s="7" customFormat="1" ht="20.100000000000001" customHeight="1" x14ac:dyDescent="0.25">
      <c r="A283" s="86">
        <f t="shared" si="98"/>
        <v>242</v>
      </c>
      <c r="B283" s="77" t="s">
        <v>166</v>
      </c>
      <c r="C283" s="263" t="s">
        <v>642</v>
      </c>
      <c r="D283" s="5" t="str">
        <f>VLOOKUP(C283,' TH ĐG Trình HĐ'!$E$9:$AE$336,18,0)</f>
        <v>A3</v>
      </c>
      <c r="E283" s="5">
        <f>VLOOKUP($C283,' TH ĐG Trình HĐ'!$E$9:$AE$336,19,0)</f>
        <v>8</v>
      </c>
      <c r="F283" s="9" t="str">
        <f t="shared" si="94"/>
        <v>Không hoàn thành</v>
      </c>
      <c r="G283" s="10"/>
      <c r="H283" s="17"/>
      <c r="I283" s="19" t="e">
        <f>VLOOKUP(H283,Sheet1!$B$2:$C$12,2,TRUE)</f>
        <v>#N/A</v>
      </c>
      <c r="J283" s="5"/>
      <c r="K283" s="19" t="e">
        <f>VLOOKUP(J283,Sheet1!$B$2:$C$12,2,TRUE)</f>
        <v>#N/A</v>
      </c>
      <c r="L283" s="5"/>
      <c r="M283" s="19" t="e">
        <f>VLOOKUP(L283,Sheet1!$B$2:$C$12,2,TRUE)</f>
        <v>#N/A</v>
      </c>
      <c r="N283" s="5"/>
      <c r="O283" s="19" t="e">
        <f>VLOOKUP(N283,Sheet1!$B$2:$C$12,2,TRUE)</f>
        <v>#N/A</v>
      </c>
      <c r="P283" s="5"/>
      <c r="Q283" s="19" t="e">
        <f>VLOOKUP(P283,Sheet1!$B$2:$C$12,2,TRUE)</f>
        <v>#N/A</v>
      </c>
      <c r="R283" s="5" t="e">
        <f t="shared" si="95"/>
        <v>#N/A</v>
      </c>
      <c r="S283" s="226">
        <f t="shared" si="84"/>
        <v>0</v>
      </c>
      <c r="T283" s="9" t="e">
        <f t="shared" si="85"/>
        <v>#N/A</v>
      </c>
      <c r="U283" s="5" t="e">
        <f t="shared" si="96"/>
        <v>#N/A</v>
      </c>
      <c r="V283" s="226">
        <f t="shared" si="97"/>
        <v>0</v>
      </c>
      <c r="W283" s="9" t="e">
        <f t="shared" si="90"/>
        <v>#N/A</v>
      </c>
      <c r="X283" s="227"/>
      <c r="Y283" s="9" t="e">
        <f t="shared" si="91"/>
        <v>#N/A</v>
      </c>
      <c r="Z283" s="9">
        <f t="shared" si="93"/>
        <v>0</v>
      </c>
      <c r="AA283" s="9" t="e">
        <f t="shared" si="92"/>
        <v>#N/A</v>
      </c>
      <c r="AB283" s="9" t="e">
        <f t="shared" si="87"/>
        <v>#N/A</v>
      </c>
      <c r="AC283" s="5"/>
      <c r="AD283" s="5"/>
      <c r="AE283" s="9"/>
      <c r="AF283" s="5"/>
      <c r="AG283" s="25"/>
      <c r="AH283" s="25"/>
    </row>
    <row r="284" spans="1:34" s="7" customFormat="1" ht="20.100000000000001" customHeight="1" x14ac:dyDescent="0.25">
      <c r="A284" s="86">
        <f t="shared" si="98"/>
        <v>243</v>
      </c>
      <c r="B284" s="77" t="s">
        <v>167</v>
      </c>
      <c r="C284" s="263" t="s">
        <v>643</v>
      </c>
      <c r="D284" s="5" t="str">
        <f>VLOOKUP(C284,' TH ĐG Trình HĐ'!$E$9:$AE$336,18,0)</f>
        <v>A4</v>
      </c>
      <c r="E284" s="5">
        <f>VLOOKUP($C284,' TH ĐG Trình HĐ'!$E$9:$AE$336,19,0)</f>
        <v>7</v>
      </c>
      <c r="F284" s="9" t="str">
        <f t="shared" si="94"/>
        <v>Không hoàn thành</v>
      </c>
      <c r="G284" s="10"/>
      <c r="H284" s="17"/>
      <c r="I284" s="19" t="e">
        <f>VLOOKUP(H284,Sheet1!$B$2:$C$12,2,TRUE)</f>
        <v>#N/A</v>
      </c>
      <c r="J284" s="5"/>
      <c r="K284" s="19" t="e">
        <f>VLOOKUP(J284,Sheet1!$B$2:$C$12,2,TRUE)</f>
        <v>#N/A</v>
      </c>
      <c r="L284" s="5"/>
      <c r="M284" s="19" t="e">
        <f>VLOOKUP(L284,Sheet1!$B$2:$C$12,2,TRUE)</f>
        <v>#N/A</v>
      </c>
      <c r="N284" s="5"/>
      <c r="O284" s="19" t="e">
        <f>VLOOKUP(N284,Sheet1!$B$2:$C$12,2,TRUE)</f>
        <v>#N/A</v>
      </c>
      <c r="P284" s="5"/>
      <c r="Q284" s="19" t="e">
        <f>VLOOKUP(P284,Sheet1!$B$2:$C$12,2,TRUE)</f>
        <v>#N/A</v>
      </c>
      <c r="R284" s="5" t="e">
        <f t="shared" si="95"/>
        <v>#N/A</v>
      </c>
      <c r="S284" s="226">
        <f t="shared" si="84"/>
        <v>0</v>
      </c>
      <c r="T284" s="9" t="e">
        <f t="shared" si="85"/>
        <v>#N/A</v>
      </c>
      <c r="U284" s="5" t="e">
        <f t="shared" si="96"/>
        <v>#N/A</v>
      </c>
      <c r="V284" s="226">
        <f t="shared" si="97"/>
        <v>0</v>
      </c>
      <c r="W284" s="9" t="e">
        <f t="shared" si="90"/>
        <v>#N/A</v>
      </c>
      <c r="X284" s="227"/>
      <c r="Y284" s="9" t="e">
        <f t="shared" si="91"/>
        <v>#N/A</v>
      </c>
      <c r="Z284" s="9">
        <f t="shared" si="93"/>
        <v>0</v>
      </c>
      <c r="AA284" s="9" t="e">
        <f t="shared" si="92"/>
        <v>#N/A</v>
      </c>
      <c r="AB284" s="9" t="e">
        <f t="shared" si="87"/>
        <v>#N/A</v>
      </c>
      <c r="AC284" s="5"/>
      <c r="AD284" s="5"/>
      <c r="AE284" s="9"/>
      <c r="AF284" s="5"/>
      <c r="AG284" s="25"/>
      <c r="AH284" s="25"/>
    </row>
    <row r="285" spans="1:34" s="7" customFormat="1" ht="20.100000000000001" customHeight="1" x14ac:dyDescent="0.25">
      <c r="A285" s="86">
        <f t="shared" si="98"/>
        <v>244</v>
      </c>
      <c r="B285" s="77" t="s">
        <v>168</v>
      </c>
      <c r="C285" s="263" t="s">
        <v>644</v>
      </c>
      <c r="D285" s="5" t="str">
        <f>VLOOKUP(C285,' TH ĐG Trình HĐ'!$E$9:$AE$336,18,0)</f>
        <v>A1</v>
      </c>
      <c r="E285" s="5">
        <f>VLOOKUP($C285,' TH ĐG Trình HĐ'!$E$9:$AE$336,19,0)</f>
        <v>10</v>
      </c>
      <c r="F285" s="9" t="str">
        <f t="shared" si="94"/>
        <v>Không hoàn thành</v>
      </c>
      <c r="G285" s="10"/>
      <c r="H285" s="17"/>
      <c r="I285" s="19" t="e">
        <f>VLOOKUP(H285,Sheet1!$B$2:$C$12,2,TRUE)</f>
        <v>#N/A</v>
      </c>
      <c r="J285" s="5"/>
      <c r="K285" s="19" t="e">
        <f>VLOOKUP(J285,Sheet1!$B$2:$C$12,2,TRUE)</f>
        <v>#N/A</v>
      </c>
      <c r="L285" s="5"/>
      <c r="M285" s="19" t="e">
        <f>VLOOKUP(L285,Sheet1!$B$2:$C$12,2,TRUE)</f>
        <v>#N/A</v>
      </c>
      <c r="N285" s="5"/>
      <c r="O285" s="19" t="e">
        <f>VLOOKUP(N285,Sheet1!$B$2:$C$12,2,TRUE)</f>
        <v>#N/A</v>
      </c>
      <c r="P285" s="5"/>
      <c r="Q285" s="19" t="e">
        <f>VLOOKUP(P285,Sheet1!$B$2:$C$12,2,TRUE)</f>
        <v>#N/A</v>
      </c>
      <c r="R285" s="5" t="e">
        <f t="shared" si="95"/>
        <v>#N/A</v>
      </c>
      <c r="S285" s="226">
        <f t="shared" si="84"/>
        <v>0</v>
      </c>
      <c r="T285" s="9" t="e">
        <f t="shared" si="85"/>
        <v>#N/A</v>
      </c>
      <c r="U285" s="5" t="e">
        <f t="shared" si="96"/>
        <v>#N/A</v>
      </c>
      <c r="V285" s="226">
        <f t="shared" si="97"/>
        <v>0</v>
      </c>
      <c r="W285" s="9" t="e">
        <f t="shared" si="90"/>
        <v>#N/A</v>
      </c>
      <c r="X285" s="227"/>
      <c r="Y285" s="9" t="e">
        <f t="shared" si="91"/>
        <v>#N/A</v>
      </c>
      <c r="Z285" s="9">
        <f t="shared" si="93"/>
        <v>0</v>
      </c>
      <c r="AA285" s="9" t="e">
        <f t="shared" si="92"/>
        <v>#N/A</v>
      </c>
      <c r="AB285" s="9" t="e">
        <f t="shared" si="87"/>
        <v>#N/A</v>
      </c>
      <c r="AC285" s="5"/>
      <c r="AD285" s="5"/>
      <c r="AE285" s="9"/>
      <c r="AF285" s="5"/>
      <c r="AG285" s="25"/>
      <c r="AH285" s="25"/>
    </row>
    <row r="286" spans="1:34" s="7" customFormat="1" ht="20.100000000000001" customHeight="1" x14ac:dyDescent="0.25">
      <c r="A286" s="86">
        <f t="shared" si="98"/>
        <v>245</v>
      </c>
      <c r="B286" s="77" t="s">
        <v>172</v>
      </c>
      <c r="C286" s="263" t="s">
        <v>645</v>
      </c>
      <c r="D286" s="5" t="str">
        <f>VLOOKUP(C286,' TH ĐG Trình HĐ'!$E$9:$AE$336,18,0)</f>
        <v>A4</v>
      </c>
      <c r="E286" s="5">
        <f>VLOOKUP($C286,' TH ĐG Trình HĐ'!$E$9:$AE$336,19,0)</f>
        <v>7</v>
      </c>
      <c r="F286" s="9" t="str">
        <f t="shared" si="94"/>
        <v>Không hoàn thành</v>
      </c>
      <c r="G286" s="10"/>
      <c r="H286" s="17"/>
      <c r="I286" s="19" t="e">
        <f>VLOOKUP(H286,Sheet1!$B$2:$C$12,2,TRUE)</f>
        <v>#N/A</v>
      </c>
      <c r="J286" s="5"/>
      <c r="K286" s="19" t="e">
        <f>VLOOKUP(J286,Sheet1!$B$2:$C$12,2,TRUE)</f>
        <v>#N/A</v>
      </c>
      <c r="L286" s="5"/>
      <c r="M286" s="19" t="e">
        <f>VLOOKUP(L286,Sheet1!$B$2:$C$12,2,TRUE)</f>
        <v>#N/A</v>
      </c>
      <c r="N286" s="5"/>
      <c r="O286" s="19" t="e">
        <f>VLOOKUP(N286,Sheet1!$B$2:$C$12,2,TRUE)</f>
        <v>#N/A</v>
      </c>
      <c r="P286" s="5"/>
      <c r="Q286" s="19" t="e">
        <f>VLOOKUP(P286,Sheet1!$B$2:$C$12,2,TRUE)</f>
        <v>#N/A</v>
      </c>
      <c r="R286" s="5" t="e">
        <f t="shared" si="95"/>
        <v>#N/A</v>
      </c>
      <c r="S286" s="226">
        <f t="shared" si="84"/>
        <v>0</v>
      </c>
      <c r="T286" s="9" t="e">
        <f t="shared" si="85"/>
        <v>#N/A</v>
      </c>
      <c r="U286" s="5" t="e">
        <f t="shared" si="96"/>
        <v>#N/A</v>
      </c>
      <c r="V286" s="226">
        <f t="shared" si="97"/>
        <v>0</v>
      </c>
      <c r="W286" s="9" t="e">
        <f t="shared" si="90"/>
        <v>#N/A</v>
      </c>
      <c r="X286" s="227"/>
      <c r="Y286" s="9" t="e">
        <f t="shared" si="91"/>
        <v>#N/A</v>
      </c>
      <c r="Z286" s="9">
        <f t="shared" si="93"/>
        <v>0</v>
      </c>
      <c r="AA286" s="9" t="e">
        <f t="shared" si="92"/>
        <v>#N/A</v>
      </c>
      <c r="AB286" s="9" t="e">
        <f t="shared" si="87"/>
        <v>#N/A</v>
      </c>
      <c r="AC286" s="5"/>
      <c r="AD286" s="5"/>
      <c r="AE286" s="9"/>
      <c r="AF286" s="5"/>
      <c r="AG286" s="25"/>
      <c r="AH286" s="25"/>
    </row>
    <row r="287" spans="1:34" s="7" customFormat="1" ht="20.100000000000001" customHeight="1" x14ac:dyDescent="0.25">
      <c r="A287" s="86">
        <f t="shared" si="98"/>
        <v>246</v>
      </c>
      <c r="B287" s="77" t="s">
        <v>173</v>
      </c>
      <c r="C287" s="263" t="s">
        <v>646</v>
      </c>
      <c r="D287" s="5" t="str">
        <f>VLOOKUP(C287,' TH ĐG Trình HĐ'!$E$9:$AE$336,18,0)</f>
        <v>A4</v>
      </c>
      <c r="E287" s="5">
        <f>VLOOKUP($C287,' TH ĐG Trình HĐ'!$E$9:$AE$336,19,0)</f>
        <v>7</v>
      </c>
      <c r="F287" s="9" t="str">
        <f t="shared" si="94"/>
        <v>Không hoàn thành</v>
      </c>
      <c r="G287" s="17"/>
      <c r="H287" s="17"/>
      <c r="I287" s="19" t="e">
        <f>VLOOKUP(H287,Sheet1!$B$2:$C$12,2,TRUE)</f>
        <v>#N/A</v>
      </c>
      <c r="J287" s="5"/>
      <c r="K287" s="19" t="e">
        <f>VLOOKUP(J287,Sheet1!$B$2:$C$12,2,TRUE)</f>
        <v>#N/A</v>
      </c>
      <c r="L287" s="5"/>
      <c r="M287" s="19" t="e">
        <f>VLOOKUP(L287,Sheet1!$B$2:$C$12,2,TRUE)</f>
        <v>#N/A</v>
      </c>
      <c r="N287" s="5"/>
      <c r="O287" s="19" t="e">
        <f>VLOOKUP(N287,Sheet1!$B$2:$C$12,2,TRUE)</f>
        <v>#N/A</v>
      </c>
      <c r="P287" s="5"/>
      <c r="Q287" s="19" t="e">
        <f>VLOOKUP(P287,Sheet1!$B$2:$C$12,2,TRUE)</f>
        <v>#N/A</v>
      </c>
      <c r="R287" s="5" t="e">
        <f t="shared" si="95"/>
        <v>#N/A</v>
      </c>
      <c r="S287" s="226">
        <f t="shared" si="84"/>
        <v>0</v>
      </c>
      <c r="T287" s="9" t="e">
        <f t="shared" si="85"/>
        <v>#N/A</v>
      </c>
      <c r="U287" s="5" t="e">
        <f t="shared" si="96"/>
        <v>#N/A</v>
      </c>
      <c r="V287" s="226">
        <f t="shared" si="97"/>
        <v>0</v>
      </c>
      <c r="W287" s="9" t="e">
        <f t="shared" si="90"/>
        <v>#N/A</v>
      </c>
      <c r="X287" s="227"/>
      <c r="Y287" s="9" t="e">
        <f t="shared" si="91"/>
        <v>#N/A</v>
      </c>
      <c r="Z287" s="9">
        <f t="shared" si="93"/>
        <v>0</v>
      </c>
      <c r="AA287" s="9" t="e">
        <f t="shared" si="92"/>
        <v>#N/A</v>
      </c>
      <c r="AB287" s="9" t="e">
        <f t="shared" si="87"/>
        <v>#N/A</v>
      </c>
      <c r="AC287" s="5"/>
      <c r="AD287" s="5"/>
      <c r="AE287" s="9"/>
      <c r="AF287" s="5"/>
      <c r="AG287" s="31"/>
      <c r="AH287" s="31"/>
    </row>
    <row r="288" spans="1:34" s="7" customFormat="1" ht="20.100000000000001" customHeight="1" x14ac:dyDescent="0.25">
      <c r="A288" s="86">
        <f t="shared" si="98"/>
        <v>247</v>
      </c>
      <c r="B288" s="77" t="s">
        <v>865</v>
      </c>
      <c r="C288" s="263" t="s">
        <v>647</v>
      </c>
      <c r="D288" s="5" t="str">
        <f>VLOOKUP(C288,' TH ĐG Trình HĐ'!$E$9:$AE$336,18,0)</f>
        <v>A4</v>
      </c>
      <c r="E288" s="5">
        <f>VLOOKUP($C288,' TH ĐG Trình HĐ'!$E$9:$AE$336,19,0)</f>
        <v>7</v>
      </c>
      <c r="F288" s="9" t="str">
        <f t="shared" si="94"/>
        <v>Không hoàn thành</v>
      </c>
      <c r="G288" s="446" t="s">
        <v>1085</v>
      </c>
      <c r="H288" s="17"/>
      <c r="I288" s="19" t="e">
        <f>VLOOKUP(H288,Sheet1!$B$2:$C$12,2,TRUE)</f>
        <v>#N/A</v>
      </c>
      <c r="J288" s="5"/>
      <c r="K288" s="19" t="e">
        <f>VLOOKUP(J288,Sheet1!$B$2:$C$12,2,TRUE)</f>
        <v>#N/A</v>
      </c>
      <c r="L288" s="5"/>
      <c r="M288" s="19" t="e">
        <f>VLOOKUP(L288,Sheet1!$B$2:$C$12,2,TRUE)</f>
        <v>#N/A</v>
      </c>
      <c r="N288" s="5"/>
      <c r="O288" s="19" t="e">
        <f>VLOOKUP(N288,Sheet1!$B$2:$C$12,2,TRUE)</f>
        <v>#N/A</v>
      </c>
      <c r="P288" s="5"/>
      <c r="Q288" s="19" t="e">
        <f>VLOOKUP(P288,Sheet1!$B$2:$C$12,2,TRUE)</f>
        <v>#N/A</v>
      </c>
      <c r="R288" s="5" t="e">
        <f t="shared" si="95"/>
        <v>#N/A</v>
      </c>
      <c r="S288" s="226">
        <f t="shared" si="84"/>
        <v>0</v>
      </c>
      <c r="T288" s="9" t="e">
        <f t="shared" si="85"/>
        <v>#N/A</v>
      </c>
      <c r="U288" s="5" t="e">
        <f t="shared" si="96"/>
        <v>#N/A</v>
      </c>
      <c r="V288" s="226">
        <f t="shared" si="97"/>
        <v>0</v>
      </c>
      <c r="W288" s="9" t="e">
        <f t="shared" si="90"/>
        <v>#N/A</v>
      </c>
      <c r="X288" s="227"/>
      <c r="Y288" s="9" t="e">
        <f t="shared" si="91"/>
        <v>#N/A</v>
      </c>
      <c r="Z288" s="9">
        <f t="shared" si="93"/>
        <v>0</v>
      </c>
      <c r="AA288" s="9" t="e">
        <f t="shared" si="92"/>
        <v>#N/A</v>
      </c>
      <c r="AB288" s="9" t="e">
        <f t="shared" si="87"/>
        <v>#N/A</v>
      </c>
      <c r="AC288" s="5"/>
      <c r="AD288" s="5"/>
      <c r="AE288" s="9"/>
      <c r="AF288" s="5"/>
      <c r="AG288" s="28"/>
      <c r="AH288" s="28"/>
    </row>
    <row r="289" spans="1:34" s="7" customFormat="1" ht="20.100000000000001" customHeight="1" x14ac:dyDescent="0.25">
      <c r="A289" s="86">
        <f t="shared" si="98"/>
        <v>248</v>
      </c>
      <c r="B289" s="77" t="s">
        <v>174</v>
      </c>
      <c r="C289" s="263" t="s">
        <v>648</v>
      </c>
      <c r="D289" s="5" t="str">
        <f>VLOOKUP(C289,' TH ĐG Trình HĐ'!$E$9:$AE$336,18,0)</f>
        <v>A3</v>
      </c>
      <c r="E289" s="5">
        <f>VLOOKUP($C289,' TH ĐG Trình HĐ'!$E$9:$AE$336,19,0)</f>
        <v>8</v>
      </c>
      <c r="F289" s="9" t="str">
        <f t="shared" si="94"/>
        <v>Không hoàn thành</v>
      </c>
      <c r="G289" s="85"/>
      <c r="H289" s="17"/>
      <c r="I289" s="19" t="e">
        <f>VLOOKUP(H289,Sheet1!$B$2:$C$12,2,TRUE)</f>
        <v>#N/A</v>
      </c>
      <c r="J289" s="5"/>
      <c r="K289" s="19" t="e">
        <f>VLOOKUP(J289,Sheet1!$B$2:$C$12,2,TRUE)</f>
        <v>#N/A</v>
      </c>
      <c r="L289" s="5"/>
      <c r="M289" s="19" t="e">
        <f>VLOOKUP(L289,Sheet1!$B$2:$C$12,2,TRUE)</f>
        <v>#N/A</v>
      </c>
      <c r="N289" s="5"/>
      <c r="O289" s="19" t="e">
        <f>VLOOKUP(N289,Sheet1!$B$2:$C$12,2,TRUE)</f>
        <v>#N/A</v>
      </c>
      <c r="P289" s="5"/>
      <c r="Q289" s="19" t="e">
        <f>VLOOKUP(P289,Sheet1!$B$2:$C$12,2,TRUE)</f>
        <v>#N/A</v>
      </c>
      <c r="R289" s="5" t="e">
        <f t="shared" si="95"/>
        <v>#N/A</v>
      </c>
      <c r="S289" s="226">
        <f t="shared" si="84"/>
        <v>0</v>
      </c>
      <c r="T289" s="9" t="e">
        <f t="shared" si="85"/>
        <v>#N/A</v>
      </c>
      <c r="U289" s="5" t="e">
        <f t="shared" si="96"/>
        <v>#N/A</v>
      </c>
      <c r="V289" s="226">
        <f t="shared" si="97"/>
        <v>0</v>
      </c>
      <c r="W289" s="9" t="e">
        <f t="shared" si="90"/>
        <v>#N/A</v>
      </c>
      <c r="X289" s="227"/>
      <c r="Y289" s="9" t="e">
        <f t="shared" si="91"/>
        <v>#N/A</v>
      </c>
      <c r="Z289" s="9">
        <f t="shared" si="93"/>
        <v>0</v>
      </c>
      <c r="AA289" s="9" t="e">
        <f t="shared" si="92"/>
        <v>#N/A</v>
      </c>
      <c r="AB289" s="9" t="e">
        <f t="shared" si="87"/>
        <v>#N/A</v>
      </c>
      <c r="AC289" s="5"/>
      <c r="AD289" s="5"/>
      <c r="AE289" s="9"/>
      <c r="AF289" s="5"/>
      <c r="AG289" s="32"/>
      <c r="AH289" s="32"/>
    </row>
    <row r="290" spans="1:34" s="7" customFormat="1" ht="20.100000000000001" customHeight="1" x14ac:dyDescent="0.25">
      <c r="A290" s="86">
        <f t="shared" si="98"/>
        <v>249</v>
      </c>
      <c r="B290" s="77" t="s">
        <v>175</v>
      </c>
      <c r="C290" s="263" t="s">
        <v>649</v>
      </c>
      <c r="D290" s="5" t="str">
        <f>VLOOKUP(C290,' TH ĐG Trình HĐ'!$E$9:$AE$336,18,0)</f>
        <v>A3</v>
      </c>
      <c r="E290" s="5">
        <f>VLOOKUP($C290,' TH ĐG Trình HĐ'!$E$9:$AE$336,19,0)</f>
        <v>8</v>
      </c>
      <c r="F290" s="9" t="str">
        <f t="shared" si="94"/>
        <v>Không hoàn thành</v>
      </c>
      <c r="G290" s="10"/>
      <c r="H290" s="17"/>
      <c r="I290" s="19" t="e">
        <f>VLOOKUP(H290,Sheet1!$B$2:$C$12,2,TRUE)</f>
        <v>#N/A</v>
      </c>
      <c r="J290" s="5"/>
      <c r="K290" s="19" t="e">
        <f>VLOOKUP(J290,Sheet1!$B$2:$C$12,2,TRUE)</f>
        <v>#N/A</v>
      </c>
      <c r="L290" s="5"/>
      <c r="M290" s="19" t="e">
        <f>VLOOKUP(L290,Sheet1!$B$2:$C$12,2,TRUE)</f>
        <v>#N/A</v>
      </c>
      <c r="N290" s="5"/>
      <c r="O290" s="19" t="e">
        <f>VLOOKUP(N290,Sheet1!$B$2:$C$12,2,TRUE)</f>
        <v>#N/A</v>
      </c>
      <c r="P290" s="5"/>
      <c r="Q290" s="19" t="e">
        <f>VLOOKUP(P290,Sheet1!$B$2:$C$12,2,TRUE)</f>
        <v>#N/A</v>
      </c>
      <c r="R290" s="5" t="e">
        <f t="shared" si="95"/>
        <v>#N/A</v>
      </c>
      <c r="S290" s="226">
        <f t="shared" si="84"/>
        <v>0</v>
      </c>
      <c r="T290" s="9" t="e">
        <f t="shared" si="85"/>
        <v>#N/A</v>
      </c>
      <c r="U290" s="5" t="e">
        <f t="shared" si="96"/>
        <v>#N/A</v>
      </c>
      <c r="V290" s="226">
        <f t="shared" si="97"/>
        <v>0</v>
      </c>
      <c r="W290" s="9" t="e">
        <f t="shared" si="90"/>
        <v>#N/A</v>
      </c>
      <c r="X290" s="227"/>
      <c r="Y290" s="9" t="e">
        <f t="shared" si="91"/>
        <v>#N/A</v>
      </c>
      <c r="Z290" s="9">
        <f t="shared" si="93"/>
        <v>0</v>
      </c>
      <c r="AA290" s="9" t="e">
        <f t="shared" si="92"/>
        <v>#N/A</v>
      </c>
      <c r="AB290" s="9" t="e">
        <f t="shared" si="87"/>
        <v>#N/A</v>
      </c>
      <c r="AC290" s="5"/>
      <c r="AD290" s="5"/>
      <c r="AE290" s="9"/>
      <c r="AF290" s="5"/>
      <c r="AG290" s="25"/>
      <c r="AH290" s="25"/>
    </row>
    <row r="291" spans="1:34" s="7" customFormat="1" ht="20.100000000000001" customHeight="1" x14ac:dyDescent="0.25">
      <c r="A291" s="86">
        <f t="shared" si="98"/>
        <v>250</v>
      </c>
      <c r="B291" s="77" t="s">
        <v>176</v>
      </c>
      <c r="C291" s="263" t="s">
        <v>650</v>
      </c>
      <c r="D291" s="5" t="str">
        <f>VLOOKUP(C291,' TH ĐG Trình HĐ'!$E$9:$AE$336,18,0)</f>
        <v>A3</v>
      </c>
      <c r="E291" s="5">
        <f>VLOOKUP($C291,' TH ĐG Trình HĐ'!$E$9:$AE$336,19,0)</f>
        <v>8</v>
      </c>
      <c r="F291" s="9" t="str">
        <f t="shared" si="94"/>
        <v>Không hoàn thành</v>
      </c>
      <c r="G291" s="10"/>
      <c r="H291" s="17"/>
      <c r="I291" s="19" t="e">
        <f>VLOOKUP(H291,Sheet1!$B$2:$C$12,2,TRUE)</f>
        <v>#N/A</v>
      </c>
      <c r="J291" s="5"/>
      <c r="K291" s="19" t="e">
        <f>VLOOKUP(J291,Sheet1!$B$2:$C$12,2,TRUE)</f>
        <v>#N/A</v>
      </c>
      <c r="L291" s="5"/>
      <c r="M291" s="19" t="e">
        <f>VLOOKUP(L291,Sheet1!$B$2:$C$12,2,TRUE)</f>
        <v>#N/A</v>
      </c>
      <c r="N291" s="5"/>
      <c r="O291" s="19" t="e">
        <f>VLOOKUP(N291,Sheet1!$B$2:$C$12,2,TRUE)</f>
        <v>#N/A</v>
      </c>
      <c r="P291" s="5"/>
      <c r="Q291" s="19" t="e">
        <f>VLOOKUP(P291,Sheet1!$B$2:$C$12,2,TRUE)</f>
        <v>#N/A</v>
      </c>
      <c r="R291" s="5" t="e">
        <f t="shared" si="95"/>
        <v>#N/A</v>
      </c>
      <c r="S291" s="226">
        <f t="shared" si="84"/>
        <v>0</v>
      </c>
      <c r="T291" s="9" t="e">
        <f t="shared" si="85"/>
        <v>#N/A</v>
      </c>
      <c r="U291" s="5" t="e">
        <f t="shared" si="96"/>
        <v>#N/A</v>
      </c>
      <c r="V291" s="226">
        <f t="shared" si="97"/>
        <v>0</v>
      </c>
      <c r="W291" s="9" t="e">
        <f t="shared" si="90"/>
        <v>#N/A</v>
      </c>
      <c r="X291" s="227"/>
      <c r="Y291" s="9" t="e">
        <f t="shared" si="91"/>
        <v>#N/A</v>
      </c>
      <c r="Z291" s="9">
        <f t="shared" si="93"/>
        <v>0</v>
      </c>
      <c r="AA291" s="9" t="e">
        <f t="shared" si="92"/>
        <v>#N/A</v>
      </c>
      <c r="AB291" s="9" t="e">
        <f t="shared" si="87"/>
        <v>#N/A</v>
      </c>
      <c r="AC291" s="5"/>
      <c r="AD291" s="5"/>
      <c r="AE291" s="9"/>
      <c r="AF291" s="5"/>
      <c r="AG291" s="25"/>
      <c r="AH291" s="25"/>
    </row>
    <row r="292" spans="1:34" s="7" customFormat="1" ht="20.100000000000001" customHeight="1" x14ac:dyDescent="0.25">
      <c r="A292" s="86">
        <f t="shared" si="98"/>
        <v>251</v>
      </c>
      <c r="B292" s="77" t="s">
        <v>826</v>
      </c>
      <c r="C292" s="263" t="s">
        <v>827</v>
      </c>
      <c r="D292" s="5" t="str">
        <f>VLOOKUP(C292,' TH ĐG Trình HĐ'!$E$9:$AE$336,18,0)</f>
        <v>A3</v>
      </c>
      <c r="E292" s="5">
        <f>VLOOKUP($C292,' TH ĐG Trình HĐ'!$E$9:$AE$336,19,0)</f>
        <v>8</v>
      </c>
      <c r="F292" s="9" t="str">
        <f t="shared" si="94"/>
        <v>Không hoàn thành</v>
      </c>
      <c r="G292" s="10"/>
      <c r="H292" s="17"/>
      <c r="I292" s="19" t="e">
        <f>VLOOKUP(H292,Sheet1!$B$2:$C$12,2,TRUE)</f>
        <v>#N/A</v>
      </c>
      <c r="J292" s="5"/>
      <c r="K292" s="19" t="e">
        <f>VLOOKUP(J292,Sheet1!$B$2:$C$12,2,TRUE)</f>
        <v>#N/A</v>
      </c>
      <c r="L292" s="5"/>
      <c r="M292" s="19" t="e">
        <f>VLOOKUP(L292,Sheet1!$B$2:$C$12,2,TRUE)</f>
        <v>#N/A</v>
      </c>
      <c r="N292" s="5"/>
      <c r="O292" s="19" t="e">
        <f>VLOOKUP(N292,Sheet1!$B$2:$C$12,2,TRUE)</f>
        <v>#N/A</v>
      </c>
      <c r="P292" s="5"/>
      <c r="Q292" s="19" t="e">
        <f>VLOOKUP(P292,Sheet1!$B$2:$C$12,2,TRUE)</f>
        <v>#N/A</v>
      </c>
      <c r="R292" s="5" t="e">
        <f t="shared" si="95"/>
        <v>#N/A</v>
      </c>
      <c r="S292" s="226">
        <f t="shared" si="84"/>
        <v>0</v>
      </c>
      <c r="T292" s="9" t="e">
        <f t="shared" si="85"/>
        <v>#N/A</v>
      </c>
      <c r="U292" s="5" t="e">
        <f t="shared" si="96"/>
        <v>#N/A</v>
      </c>
      <c r="V292" s="226">
        <f t="shared" si="97"/>
        <v>0</v>
      </c>
      <c r="W292" s="9" t="e">
        <f t="shared" si="90"/>
        <v>#N/A</v>
      </c>
      <c r="X292" s="227"/>
      <c r="Y292" s="9" t="e">
        <f t="shared" si="91"/>
        <v>#N/A</v>
      </c>
      <c r="Z292" s="9">
        <f t="shared" si="93"/>
        <v>0</v>
      </c>
      <c r="AA292" s="9" t="e">
        <f t="shared" si="92"/>
        <v>#N/A</v>
      </c>
      <c r="AB292" s="9" t="e">
        <f t="shared" si="87"/>
        <v>#N/A</v>
      </c>
      <c r="AC292" s="5"/>
      <c r="AD292" s="5"/>
      <c r="AE292" s="9"/>
      <c r="AF292" s="5"/>
      <c r="AG292" s="25"/>
      <c r="AH292" s="25"/>
    </row>
    <row r="293" spans="1:34" s="7" customFormat="1" ht="20.100000000000001" customHeight="1" x14ac:dyDescent="0.25">
      <c r="A293" s="86">
        <f t="shared" si="98"/>
        <v>252</v>
      </c>
      <c r="B293" s="77" t="s">
        <v>177</v>
      </c>
      <c r="C293" s="263" t="s">
        <v>651</v>
      </c>
      <c r="D293" s="5" t="str">
        <f>VLOOKUP(C293,' TH ĐG Trình HĐ'!$E$9:$AE$336,18,0)</f>
        <v>A3</v>
      </c>
      <c r="E293" s="5">
        <f>VLOOKUP($C293,' TH ĐG Trình HĐ'!$E$9:$AE$336,19,0)</f>
        <v>8</v>
      </c>
      <c r="F293" s="9" t="str">
        <f t="shared" si="94"/>
        <v>Không hoàn thành</v>
      </c>
      <c r="G293" s="258"/>
      <c r="H293" s="17"/>
      <c r="I293" s="19"/>
      <c r="J293" s="5"/>
      <c r="K293" s="19" t="e">
        <f>VLOOKUP(J293,Sheet1!$B$2:$C$12,2,TRUE)</f>
        <v>#N/A</v>
      </c>
      <c r="L293" s="5"/>
      <c r="M293" s="19" t="e">
        <f>VLOOKUP(L293,Sheet1!$B$2:$C$12,2,TRUE)</f>
        <v>#N/A</v>
      </c>
      <c r="N293" s="5"/>
      <c r="O293" s="19" t="e">
        <f>VLOOKUP(N293,Sheet1!$B$2:$C$12,2,TRUE)</f>
        <v>#N/A</v>
      </c>
      <c r="P293" s="5"/>
      <c r="Q293" s="19" t="e">
        <f>VLOOKUP(P293,Sheet1!$B$2:$C$12,2,TRUE)</f>
        <v>#N/A</v>
      </c>
      <c r="R293" s="5" t="e">
        <f t="shared" si="95"/>
        <v>#N/A</v>
      </c>
      <c r="S293" s="226">
        <f t="shared" si="84"/>
        <v>0</v>
      </c>
      <c r="T293" s="9" t="e">
        <f t="shared" si="85"/>
        <v>#N/A</v>
      </c>
      <c r="U293" s="5" t="e">
        <f>ROUND(AVERAGE(K293,M293,O293,Q293),2)</f>
        <v>#N/A</v>
      </c>
      <c r="V293" s="226">
        <f t="shared" si="97"/>
        <v>0</v>
      </c>
      <c r="W293" s="9" t="e">
        <f t="shared" si="90"/>
        <v>#N/A</v>
      </c>
      <c r="X293" s="227" t="s">
        <v>842</v>
      </c>
      <c r="Y293" s="9" t="e">
        <f t="shared" si="91"/>
        <v>#N/A</v>
      </c>
      <c r="Z293" s="9">
        <f t="shared" si="93"/>
        <v>0</v>
      </c>
      <c r="AA293" s="9" t="e">
        <f t="shared" si="92"/>
        <v>#N/A</v>
      </c>
      <c r="AB293" s="17" t="s">
        <v>799</v>
      </c>
      <c r="AC293" s="5"/>
      <c r="AD293" s="5"/>
      <c r="AE293" s="9"/>
      <c r="AF293" s="5"/>
      <c r="AG293" s="120"/>
      <c r="AH293" s="25"/>
    </row>
    <row r="294" spans="1:34" s="7" customFormat="1" ht="20.100000000000001" customHeight="1" x14ac:dyDescent="0.25">
      <c r="A294" s="86">
        <f t="shared" si="98"/>
        <v>253</v>
      </c>
      <c r="B294" s="77" t="s">
        <v>178</v>
      </c>
      <c r="C294" s="263" t="s">
        <v>652</v>
      </c>
      <c r="D294" s="5" t="str">
        <f>VLOOKUP(C294,' TH ĐG Trình HĐ'!$E$9:$AE$336,18,0)</f>
        <v>A3</v>
      </c>
      <c r="E294" s="5">
        <f>VLOOKUP($C294,' TH ĐG Trình HĐ'!$E$9:$AE$336,19,0)</f>
        <v>8</v>
      </c>
      <c r="F294" s="9" t="str">
        <f t="shared" si="94"/>
        <v>Không hoàn thành</v>
      </c>
      <c r="G294" s="10"/>
      <c r="H294" s="17"/>
      <c r="I294" s="19" t="e">
        <f>VLOOKUP(H294,Sheet1!$B$2:$C$12,2,TRUE)</f>
        <v>#N/A</v>
      </c>
      <c r="J294" s="5"/>
      <c r="K294" s="19" t="e">
        <f>VLOOKUP(J294,Sheet1!$B$2:$C$12,2,TRUE)</f>
        <v>#N/A</v>
      </c>
      <c r="L294" s="5"/>
      <c r="M294" s="19" t="e">
        <f>VLOOKUP(L294,Sheet1!$B$2:$C$12,2,TRUE)</f>
        <v>#N/A</v>
      </c>
      <c r="N294" s="5"/>
      <c r="O294" s="19" t="e">
        <f>VLOOKUP(N294,Sheet1!$B$2:$C$12,2,TRUE)</f>
        <v>#N/A</v>
      </c>
      <c r="P294" s="5"/>
      <c r="Q294" s="19" t="e">
        <f>VLOOKUP(P294,Sheet1!$B$2:$C$12,2,TRUE)</f>
        <v>#N/A</v>
      </c>
      <c r="R294" s="5" t="e">
        <f t="shared" si="95"/>
        <v>#N/A</v>
      </c>
      <c r="S294" s="226">
        <f t="shared" si="84"/>
        <v>0</v>
      </c>
      <c r="T294" s="9" t="e">
        <f t="shared" si="85"/>
        <v>#N/A</v>
      </c>
      <c r="U294" s="5" t="e">
        <f t="shared" si="96"/>
        <v>#N/A</v>
      </c>
      <c r="V294" s="226">
        <f t="shared" si="97"/>
        <v>0</v>
      </c>
      <c r="W294" s="9" t="e">
        <f t="shared" si="90"/>
        <v>#N/A</v>
      </c>
      <c r="X294" s="227"/>
      <c r="Y294" s="9" t="e">
        <f t="shared" si="91"/>
        <v>#N/A</v>
      </c>
      <c r="Z294" s="9">
        <f t="shared" si="93"/>
        <v>0</v>
      </c>
      <c r="AA294" s="9" t="e">
        <f t="shared" si="92"/>
        <v>#N/A</v>
      </c>
      <c r="AB294" s="9" t="e">
        <f>IF($Z294=1,"Không đạt LĐTT",IF(OR($AA294= "Xuất sắc", $AA294="Tốt"),"Đạt LĐTT","Không đạt LĐTT"))</f>
        <v>#N/A</v>
      </c>
      <c r="AC294" s="5"/>
      <c r="AD294" s="5"/>
      <c r="AE294" s="9"/>
      <c r="AF294" s="5"/>
      <c r="AG294" s="25"/>
      <c r="AH294" s="25"/>
    </row>
    <row r="295" spans="1:34" s="7" customFormat="1" ht="20.100000000000001" customHeight="1" x14ac:dyDescent="0.25">
      <c r="A295" s="86">
        <f t="shared" si="98"/>
        <v>254</v>
      </c>
      <c r="B295" s="77" t="s">
        <v>179</v>
      </c>
      <c r="C295" s="263" t="s">
        <v>653</v>
      </c>
      <c r="D295" s="5" t="str">
        <f>VLOOKUP(C295,' TH ĐG Trình HĐ'!$E$9:$AE$336,18,0)</f>
        <v>A4</v>
      </c>
      <c r="E295" s="5">
        <f>VLOOKUP($C295,' TH ĐG Trình HĐ'!$E$9:$AE$336,19,0)</f>
        <v>7</v>
      </c>
      <c r="F295" s="9" t="str">
        <f t="shared" si="94"/>
        <v>Không hoàn thành</v>
      </c>
      <c r="G295" s="10"/>
      <c r="H295" s="17"/>
      <c r="I295" s="19" t="e">
        <f>VLOOKUP(H295,Sheet1!$B$2:$C$12,2,TRUE)</f>
        <v>#N/A</v>
      </c>
      <c r="J295" s="5"/>
      <c r="K295" s="19" t="e">
        <f>VLOOKUP(J295,Sheet1!$B$2:$C$12,2,TRUE)</f>
        <v>#N/A</v>
      </c>
      <c r="L295" s="5"/>
      <c r="M295" s="19" t="e">
        <f>VLOOKUP(L295,Sheet1!$B$2:$C$12,2,TRUE)</f>
        <v>#N/A</v>
      </c>
      <c r="N295" s="5"/>
      <c r="O295" s="19" t="e">
        <f>VLOOKUP(N295,Sheet1!$B$2:$C$12,2,TRUE)</f>
        <v>#N/A</v>
      </c>
      <c r="P295" s="5"/>
      <c r="Q295" s="19" t="e">
        <f>VLOOKUP(P295,Sheet1!$B$2:$C$12,2,TRUE)</f>
        <v>#N/A</v>
      </c>
      <c r="R295" s="5" t="e">
        <f t="shared" si="95"/>
        <v>#N/A</v>
      </c>
      <c r="S295" s="226">
        <f t="shared" si="84"/>
        <v>0</v>
      </c>
      <c r="T295" s="9" t="e">
        <f t="shared" si="85"/>
        <v>#N/A</v>
      </c>
      <c r="U295" s="5" t="e">
        <f t="shared" si="96"/>
        <v>#N/A</v>
      </c>
      <c r="V295" s="226">
        <f t="shared" si="97"/>
        <v>0</v>
      </c>
      <c r="W295" s="9" t="e">
        <f t="shared" si="90"/>
        <v>#N/A</v>
      </c>
      <c r="X295" s="227"/>
      <c r="Y295" s="9" t="e">
        <f t="shared" si="91"/>
        <v>#N/A</v>
      </c>
      <c r="Z295" s="9">
        <f t="shared" si="93"/>
        <v>0</v>
      </c>
      <c r="AA295" s="9" t="e">
        <f t="shared" si="92"/>
        <v>#N/A</v>
      </c>
      <c r="AB295" s="9" t="e">
        <f>IF($Z295=1,"Không đạt LĐTT",IF(OR($AA295= "Xuất sắc", $AA295="Tốt"),"Đạt LĐTT","Không đạt LĐTT"))</f>
        <v>#N/A</v>
      </c>
      <c r="AC295" s="5"/>
      <c r="AD295" s="5"/>
      <c r="AE295" s="9"/>
      <c r="AF295" s="5"/>
      <c r="AG295" s="25"/>
      <c r="AH295" s="25"/>
    </row>
    <row r="296" spans="1:34" s="7" customFormat="1" ht="20.100000000000001" customHeight="1" x14ac:dyDescent="0.25">
      <c r="A296" s="86">
        <f t="shared" si="98"/>
        <v>255</v>
      </c>
      <c r="B296" s="77" t="s">
        <v>181</v>
      </c>
      <c r="C296" s="263" t="s">
        <v>654</v>
      </c>
      <c r="D296" s="5" t="str">
        <f>VLOOKUP(C296,' TH ĐG Trình HĐ'!$E$9:$AE$336,18,0)</f>
        <v>A3</v>
      </c>
      <c r="E296" s="5">
        <f>VLOOKUP($C296,' TH ĐG Trình HĐ'!$E$9:$AE$336,19,0)</f>
        <v>8</v>
      </c>
      <c r="F296" s="9" t="str">
        <f t="shared" si="94"/>
        <v>Không hoàn thành</v>
      </c>
      <c r="G296" s="10"/>
      <c r="H296" s="17"/>
      <c r="I296" s="19" t="e">
        <f>VLOOKUP(H296,Sheet1!$B$2:$C$12,2,TRUE)</f>
        <v>#N/A</v>
      </c>
      <c r="J296" s="5"/>
      <c r="K296" s="19" t="e">
        <f>VLOOKUP(J296,Sheet1!$B$2:$C$12,2,TRUE)</f>
        <v>#N/A</v>
      </c>
      <c r="L296" s="5"/>
      <c r="M296" s="19" t="e">
        <f>VLOOKUP(L296,Sheet1!$B$2:$C$12,2,TRUE)</f>
        <v>#N/A</v>
      </c>
      <c r="N296" s="5"/>
      <c r="O296" s="19" t="e">
        <f>VLOOKUP(N296,Sheet1!$B$2:$C$12,2,TRUE)</f>
        <v>#N/A</v>
      </c>
      <c r="P296" s="5"/>
      <c r="Q296" s="19" t="e">
        <f>VLOOKUP(P296,Sheet1!$B$2:$C$12,2,TRUE)</f>
        <v>#N/A</v>
      </c>
      <c r="R296" s="5" t="e">
        <f t="shared" si="95"/>
        <v>#N/A</v>
      </c>
      <c r="S296" s="226">
        <f t="shared" si="84"/>
        <v>0</v>
      </c>
      <c r="T296" s="9" t="e">
        <f t="shared" si="85"/>
        <v>#N/A</v>
      </c>
      <c r="U296" s="5" t="e">
        <f t="shared" si="96"/>
        <v>#N/A</v>
      </c>
      <c r="V296" s="226">
        <f t="shared" si="97"/>
        <v>0</v>
      </c>
      <c r="W296" s="9" t="e">
        <f t="shared" si="90"/>
        <v>#N/A</v>
      </c>
      <c r="X296" s="227"/>
      <c r="Y296" s="9" t="e">
        <f t="shared" si="91"/>
        <v>#N/A</v>
      </c>
      <c r="Z296" s="9">
        <f t="shared" si="93"/>
        <v>0</v>
      </c>
      <c r="AA296" s="9" t="e">
        <f t="shared" si="92"/>
        <v>#N/A</v>
      </c>
      <c r="AB296" s="9" t="e">
        <f>IF($Z296=1,"Không đạt LĐTT",IF(OR($AA296= "Xuất sắc", $AA296="Tốt"),"Đạt LĐTT","Không đạt LĐTT"))</f>
        <v>#N/A</v>
      </c>
      <c r="AC296" s="5"/>
      <c r="AD296" s="5"/>
      <c r="AE296" s="9"/>
      <c r="AF296" s="5"/>
      <c r="AG296" s="25"/>
      <c r="AH296" s="25"/>
    </row>
    <row r="297" spans="1:34" s="7" customFormat="1" ht="20.100000000000001" customHeight="1" x14ac:dyDescent="0.25">
      <c r="A297" s="86">
        <f t="shared" si="98"/>
        <v>256</v>
      </c>
      <c r="B297" s="77" t="s">
        <v>308</v>
      </c>
      <c r="C297" s="263" t="s">
        <v>665</v>
      </c>
      <c r="D297" s="5" t="str">
        <f>VLOOKUP(C297,' TH ĐG Trình HĐ'!$E$9:$AE$336,18,0)</f>
        <v>A1</v>
      </c>
      <c r="E297" s="5">
        <f>VLOOKUP($C297,' TH ĐG Trình HĐ'!$E$9:$AE$336,19,0)</f>
        <v>10</v>
      </c>
      <c r="F297" s="9" t="str">
        <f t="shared" si="94"/>
        <v>Không hoàn thành</v>
      </c>
      <c r="G297" s="10"/>
      <c r="H297" s="17"/>
      <c r="I297" s="19" t="e">
        <f>VLOOKUP(H297,Sheet1!$B$2:$C$12,2,TRUE)</f>
        <v>#N/A</v>
      </c>
      <c r="J297" s="5"/>
      <c r="K297" s="19" t="e">
        <f>VLOOKUP(J297,Sheet1!$B$2:$C$12,2,TRUE)</f>
        <v>#N/A</v>
      </c>
      <c r="L297" s="5"/>
      <c r="M297" s="19" t="e">
        <f>VLOOKUP(L297,Sheet1!$B$2:$C$12,2,TRUE)</f>
        <v>#N/A</v>
      </c>
      <c r="N297" s="5"/>
      <c r="O297" s="19" t="e">
        <f>VLOOKUP(N297,Sheet1!$B$2:$C$12,2,TRUE)</f>
        <v>#N/A</v>
      </c>
      <c r="P297" s="5"/>
      <c r="Q297" s="19" t="e">
        <f>VLOOKUP(P297,Sheet1!$B$2:$C$12,2,TRUE)</f>
        <v>#N/A</v>
      </c>
      <c r="R297" s="5" t="e">
        <f t="shared" si="95"/>
        <v>#N/A</v>
      </c>
      <c r="S297" s="226">
        <f t="shared" si="84"/>
        <v>0</v>
      </c>
      <c r="T297" s="9" t="e">
        <f t="shared" si="85"/>
        <v>#N/A</v>
      </c>
      <c r="U297" s="5" t="e">
        <f t="shared" si="96"/>
        <v>#N/A</v>
      </c>
      <c r="V297" s="226">
        <f t="shared" si="97"/>
        <v>0</v>
      </c>
      <c r="W297" s="9" t="e">
        <f t="shared" si="90"/>
        <v>#N/A</v>
      </c>
      <c r="X297" s="227"/>
      <c r="Y297" s="9" t="e">
        <f t="shared" si="91"/>
        <v>#N/A</v>
      </c>
      <c r="Z297" s="9">
        <f t="shared" si="93"/>
        <v>0</v>
      </c>
      <c r="AA297" s="9" t="e">
        <f t="shared" si="92"/>
        <v>#N/A</v>
      </c>
      <c r="AB297" s="9" t="e">
        <f>IF($Z297=1,"Không đạt LĐTT",IF(OR($AA297= "Xuất sắc", $AA297="Tốt"),"Đạt LĐTT","Không đạt LĐTT"))</f>
        <v>#N/A</v>
      </c>
      <c r="AC297" s="5"/>
      <c r="AD297" s="5"/>
      <c r="AE297" s="9"/>
      <c r="AF297" s="5"/>
      <c r="AG297" s="25"/>
      <c r="AH297" s="25"/>
    </row>
    <row r="298" spans="1:34" s="7" customFormat="1" ht="20.100000000000001" customHeight="1" x14ac:dyDescent="0.25">
      <c r="A298" s="86">
        <f t="shared" si="98"/>
        <v>257</v>
      </c>
      <c r="B298" s="77" t="s">
        <v>182</v>
      </c>
      <c r="C298" s="263" t="s">
        <v>655</v>
      </c>
      <c r="D298" s="5" t="str">
        <f>VLOOKUP(C298,' TH ĐG Trình HĐ'!$E$9:$AE$336,18,0)</f>
        <v>A3</v>
      </c>
      <c r="E298" s="5">
        <f>VLOOKUP($C298,' TH ĐG Trình HĐ'!$E$9:$AE$336,19,0)</f>
        <v>8</v>
      </c>
      <c r="F298" s="9" t="str">
        <f t="shared" si="94"/>
        <v>Không hoàn thành</v>
      </c>
      <c r="G298" s="10"/>
      <c r="H298" s="228"/>
      <c r="I298" s="19" t="e">
        <f>VLOOKUP(H298,Sheet1!$B$2:$C$12,2,TRUE)</f>
        <v>#N/A</v>
      </c>
      <c r="J298" s="5"/>
      <c r="K298" s="19" t="e">
        <f>VLOOKUP(J298,Sheet1!$B$2:$C$12,2,TRUE)</f>
        <v>#N/A</v>
      </c>
      <c r="L298" s="5"/>
      <c r="M298" s="19" t="e">
        <f>VLOOKUP(L298,Sheet1!$B$2:$C$12,2,TRUE)</f>
        <v>#N/A</v>
      </c>
      <c r="N298" s="5"/>
      <c r="O298" s="19" t="e">
        <f>VLOOKUP(N298,Sheet1!$B$2:$C$12,2,TRUE)</f>
        <v>#N/A</v>
      </c>
      <c r="P298" s="5"/>
      <c r="Q298" s="19" t="e">
        <f>VLOOKUP(P298,Sheet1!$B$2:$C$12,2,TRUE)</f>
        <v>#N/A</v>
      </c>
      <c r="R298" s="5" t="e">
        <f t="shared" si="95"/>
        <v>#N/A</v>
      </c>
      <c r="S298" s="226">
        <f t="shared" si="84"/>
        <v>0</v>
      </c>
      <c r="T298" s="9" t="e">
        <f t="shared" si="85"/>
        <v>#N/A</v>
      </c>
      <c r="U298" s="5" t="e">
        <f t="shared" si="96"/>
        <v>#N/A</v>
      </c>
      <c r="V298" s="226">
        <f t="shared" si="97"/>
        <v>0</v>
      </c>
      <c r="W298" s="9" t="e">
        <f t="shared" si="90"/>
        <v>#N/A</v>
      </c>
      <c r="X298" s="227"/>
      <c r="Y298" s="9" t="e">
        <f t="shared" si="91"/>
        <v>#N/A</v>
      </c>
      <c r="Z298" s="9">
        <f t="shared" si="93"/>
        <v>0</v>
      </c>
      <c r="AA298" s="9" t="e">
        <f t="shared" si="92"/>
        <v>#N/A</v>
      </c>
      <c r="AB298" s="9" t="e">
        <f>IF($Z298=1,"Không đạt LĐTT",IF(OR($AA298= "Xuất sắc", $AA298="Tốt"),"Đạt LĐTT","Không đạt LĐTT"))</f>
        <v>#N/A</v>
      </c>
      <c r="AC298" s="5"/>
      <c r="AD298" s="5"/>
      <c r="AE298" s="9"/>
      <c r="AF298" s="5"/>
      <c r="AG298" s="25"/>
      <c r="AH298" s="25"/>
    </row>
    <row r="299" spans="1:34" s="7" customFormat="1" ht="20.100000000000001" customHeight="1" x14ac:dyDescent="0.25">
      <c r="A299" s="86">
        <f t="shared" si="98"/>
        <v>258</v>
      </c>
      <c r="B299" s="77" t="s">
        <v>183</v>
      </c>
      <c r="C299" s="263" t="s">
        <v>656</v>
      </c>
      <c r="D299" s="5" t="str">
        <f>VLOOKUP(C299,' TH ĐG Trình HĐ'!$E$9:$AE$336,18,0)</f>
        <v>A4</v>
      </c>
      <c r="E299" s="5">
        <f>VLOOKUP($C299,' TH ĐG Trình HĐ'!$E$9:$AE$336,19,0)</f>
        <v>7</v>
      </c>
      <c r="F299" s="9" t="str">
        <f t="shared" si="94"/>
        <v>Không hoàn thành</v>
      </c>
      <c r="G299" s="10"/>
      <c r="H299" s="17"/>
      <c r="I299" s="19" t="e">
        <f>VLOOKUP(H299,Sheet1!$B$2:$C$12,2,TRUE)</f>
        <v>#N/A</v>
      </c>
      <c r="J299" s="5"/>
      <c r="K299" s="19" t="e">
        <f>VLOOKUP(J299,Sheet1!$B$2:$C$12,2,TRUE)</f>
        <v>#N/A</v>
      </c>
      <c r="L299" s="5"/>
      <c r="M299" s="19" t="e">
        <f>VLOOKUP(L299,Sheet1!$B$2:$C$12,2,TRUE)</f>
        <v>#N/A</v>
      </c>
      <c r="N299" s="5"/>
      <c r="O299" s="19" t="e">
        <f>VLOOKUP(N299,Sheet1!$B$2:$C$12,2,TRUE)</f>
        <v>#N/A</v>
      </c>
      <c r="P299" s="5"/>
      <c r="Q299" s="19" t="e">
        <f>VLOOKUP(P299,Sheet1!$B$2:$C$12,2,TRUE)</f>
        <v>#N/A</v>
      </c>
      <c r="R299" s="5" t="e">
        <f t="shared" si="95"/>
        <v>#N/A</v>
      </c>
      <c r="S299" s="226">
        <f t="shared" si="84"/>
        <v>0</v>
      </c>
      <c r="T299" s="9" t="e">
        <f t="shared" si="85"/>
        <v>#N/A</v>
      </c>
      <c r="U299" s="5"/>
      <c r="V299" s="226"/>
      <c r="W299" s="9"/>
      <c r="X299" s="227"/>
      <c r="Y299" s="9" t="e">
        <f t="shared" si="91"/>
        <v>#N/A</v>
      </c>
      <c r="Z299" s="9">
        <f t="shared" si="93"/>
        <v>0</v>
      </c>
      <c r="AA299" s="9" t="e">
        <f t="shared" si="92"/>
        <v>#N/A</v>
      </c>
      <c r="AB299" s="9" t="s">
        <v>801</v>
      </c>
      <c r="AC299" s="5"/>
      <c r="AD299" s="5"/>
      <c r="AE299" s="9"/>
      <c r="AF299" s="5"/>
      <c r="AG299" s="25"/>
      <c r="AH299" s="25"/>
    </row>
    <row r="300" spans="1:34" s="7" customFormat="1" ht="20.100000000000001" customHeight="1" x14ac:dyDescent="0.25">
      <c r="A300" s="86">
        <f t="shared" si="98"/>
        <v>259</v>
      </c>
      <c r="B300" s="77" t="s">
        <v>184</v>
      </c>
      <c r="C300" s="263" t="s">
        <v>657</v>
      </c>
      <c r="D300" s="5" t="str">
        <f>VLOOKUP(C300,' TH ĐG Trình HĐ'!$E$9:$AE$336,18,0)</f>
        <v>A4</v>
      </c>
      <c r="E300" s="5">
        <f>VLOOKUP($C300,' TH ĐG Trình HĐ'!$E$9:$AE$336,19,0)</f>
        <v>7</v>
      </c>
      <c r="F300" s="9" t="str">
        <f t="shared" si="94"/>
        <v>Không hoàn thành</v>
      </c>
      <c r="G300" s="10"/>
      <c r="H300" s="17"/>
      <c r="I300" s="19" t="e">
        <f>VLOOKUP(H300,Sheet1!$B$2:$C$12,2,TRUE)</f>
        <v>#N/A</v>
      </c>
      <c r="J300" s="5"/>
      <c r="K300" s="19" t="e">
        <f>VLOOKUP(J300,Sheet1!$B$2:$C$12,2,TRUE)</f>
        <v>#N/A</v>
      </c>
      <c r="L300" s="5"/>
      <c r="M300" s="19" t="e">
        <f>VLOOKUP(L300,Sheet1!$B$2:$C$12,2,TRUE)</f>
        <v>#N/A</v>
      </c>
      <c r="N300" s="5"/>
      <c r="O300" s="19" t="e">
        <f>VLOOKUP(N300,Sheet1!$B$2:$C$12,2,TRUE)</f>
        <v>#N/A</v>
      </c>
      <c r="P300" s="5"/>
      <c r="Q300" s="19" t="e">
        <f>VLOOKUP(P300,Sheet1!$B$2:$C$12,2,TRUE)</f>
        <v>#N/A</v>
      </c>
      <c r="R300" s="5" t="e">
        <f t="shared" si="95"/>
        <v>#N/A</v>
      </c>
      <c r="S300" s="226">
        <f t="shared" si="84"/>
        <v>0</v>
      </c>
      <c r="T300" s="9" t="e">
        <f t="shared" si="85"/>
        <v>#N/A</v>
      </c>
      <c r="U300" s="5" t="e">
        <f t="shared" si="96"/>
        <v>#N/A</v>
      </c>
      <c r="V300" s="226">
        <f t="shared" si="97"/>
        <v>0</v>
      </c>
      <c r="W300" s="9" t="e">
        <f t="shared" ref="W300:W304" si="99">IF(V300&gt;=3,"Không hoàn thành",IF(AND($U300&gt;=8,$U300&lt;=10,V300=0),"Xuất sắc",IF(AND($U300&gt;=8,$U300&lt;=10,V300=1),"Tốt",IF(AND($U300&gt;=8,$U300&lt;=10,V300=2),"Hoàn thành",IF(AND($U300&gt;6,$U300&lt;8,V300&lt;=1),"Tốt",IF(AND($U300&gt;6,$U300&lt;8,V300=2),"Hoàn thành",IF(AND($U300&gt;=5,$U300&lt;=6,V300&lt;=2),"Hoàn thành",IF(AND($U300&lt;5,V300&gt;3),"Không hoàn thành",""))))))))</f>
        <v>#N/A</v>
      </c>
      <c r="X300" s="227"/>
      <c r="Y300" s="9" t="e">
        <f t="shared" si="91"/>
        <v>#N/A</v>
      </c>
      <c r="Z300" s="9">
        <f t="shared" si="93"/>
        <v>0</v>
      </c>
      <c r="AA300" s="9" t="e">
        <f t="shared" si="92"/>
        <v>#N/A</v>
      </c>
      <c r="AB300" s="9" t="e">
        <f t="shared" ref="AB300:AB304" si="100">IF($Z300=1,"Không đạt LĐTT",IF(OR($AA300= "Xuất sắc", $AA300="Tốt"),"Đạt LĐTT","Không đạt LĐTT"))</f>
        <v>#N/A</v>
      </c>
      <c r="AC300" s="5"/>
      <c r="AD300" s="5"/>
      <c r="AE300" s="9"/>
      <c r="AF300" s="5"/>
      <c r="AG300" s="25"/>
      <c r="AH300" s="25"/>
    </row>
    <row r="301" spans="1:34" s="7" customFormat="1" ht="20.100000000000001" customHeight="1" x14ac:dyDescent="0.25">
      <c r="A301" s="86">
        <f t="shared" si="98"/>
        <v>260</v>
      </c>
      <c r="B301" s="77" t="s">
        <v>185</v>
      </c>
      <c r="C301" s="263" t="s">
        <v>658</v>
      </c>
      <c r="D301" s="5" t="str">
        <f>VLOOKUP(C301,' TH ĐG Trình HĐ'!$E$9:$AE$336,18,0)</f>
        <v>A3</v>
      </c>
      <c r="E301" s="5">
        <f>VLOOKUP($C301,' TH ĐG Trình HĐ'!$E$9:$AE$336,19,0)</f>
        <v>8</v>
      </c>
      <c r="F301" s="9" t="str">
        <f t="shared" si="94"/>
        <v>Không hoàn thành</v>
      </c>
      <c r="G301" s="10"/>
      <c r="H301" s="17"/>
      <c r="I301" s="19" t="e">
        <f>VLOOKUP(H301,Sheet1!$B$2:$C$12,2,TRUE)</f>
        <v>#N/A</v>
      </c>
      <c r="J301" s="5"/>
      <c r="K301" s="19" t="e">
        <f>VLOOKUP(J301,Sheet1!$B$2:$C$12,2,TRUE)</f>
        <v>#N/A</v>
      </c>
      <c r="L301" s="5"/>
      <c r="M301" s="19" t="e">
        <f>VLOOKUP(L301,Sheet1!$B$2:$C$12,2,TRUE)</f>
        <v>#N/A</v>
      </c>
      <c r="N301" s="5"/>
      <c r="O301" s="19" t="e">
        <f>VLOOKUP(N301,Sheet1!$B$2:$C$12,2,TRUE)</f>
        <v>#N/A</v>
      </c>
      <c r="P301" s="5"/>
      <c r="Q301" s="19" t="e">
        <f>VLOOKUP(P301,Sheet1!$B$2:$C$12,2,TRUE)</f>
        <v>#N/A</v>
      </c>
      <c r="R301" s="5" t="e">
        <f t="shared" si="95"/>
        <v>#N/A</v>
      </c>
      <c r="S301" s="226">
        <f t="shared" si="84"/>
        <v>0</v>
      </c>
      <c r="T301" s="9" t="e">
        <f t="shared" si="85"/>
        <v>#N/A</v>
      </c>
      <c r="U301" s="5" t="e">
        <f t="shared" si="96"/>
        <v>#N/A</v>
      </c>
      <c r="V301" s="226">
        <f t="shared" si="97"/>
        <v>0</v>
      </c>
      <c r="W301" s="9" t="e">
        <f t="shared" si="99"/>
        <v>#N/A</v>
      </c>
      <c r="X301" s="227"/>
      <c r="Y301" s="9" t="e">
        <f t="shared" si="91"/>
        <v>#N/A</v>
      </c>
      <c r="Z301" s="9">
        <f t="shared" si="93"/>
        <v>0</v>
      </c>
      <c r="AA301" s="9" t="e">
        <f t="shared" si="92"/>
        <v>#N/A</v>
      </c>
      <c r="AB301" s="9" t="e">
        <f t="shared" si="100"/>
        <v>#N/A</v>
      </c>
      <c r="AC301" s="5"/>
      <c r="AD301" s="12"/>
      <c r="AE301" s="9"/>
      <c r="AF301" s="5"/>
      <c r="AG301" s="25"/>
      <c r="AH301" s="25"/>
    </row>
    <row r="302" spans="1:34" s="7" customFormat="1" ht="20.100000000000001" customHeight="1" x14ac:dyDescent="0.25">
      <c r="A302" s="86">
        <f t="shared" si="98"/>
        <v>261</v>
      </c>
      <c r="B302" s="77" t="s">
        <v>187</v>
      </c>
      <c r="C302" s="263" t="s">
        <v>659</v>
      </c>
      <c r="D302" s="5" t="str">
        <f>VLOOKUP(C302,' TH ĐG Trình HĐ'!$E$9:$AE$336,18,0)</f>
        <v>A3</v>
      </c>
      <c r="E302" s="5">
        <f>VLOOKUP($C302,' TH ĐG Trình HĐ'!$E$9:$AE$336,19,0)</f>
        <v>8</v>
      </c>
      <c r="F302" s="9" t="str">
        <f t="shared" si="94"/>
        <v>Không hoàn thành</v>
      </c>
      <c r="G302" s="10"/>
      <c r="H302" s="17"/>
      <c r="I302" s="19" t="e">
        <f>VLOOKUP(H302,Sheet1!$B$2:$C$12,2,TRUE)</f>
        <v>#N/A</v>
      </c>
      <c r="J302" s="5"/>
      <c r="K302" s="19" t="e">
        <f>VLOOKUP(J302,Sheet1!$B$2:$C$12,2,TRUE)</f>
        <v>#N/A</v>
      </c>
      <c r="L302" s="5"/>
      <c r="M302" s="19" t="e">
        <f>VLOOKUP(L302,Sheet1!$B$2:$C$12,2,TRUE)</f>
        <v>#N/A</v>
      </c>
      <c r="N302" s="5"/>
      <c r="O302" s="19" t="e">
        <f>VLOOKUP(N302,Sheet1!$B$2:$C$12,2,TRUE)</f>
        <v>#N/A</v>
      </c>
      <c r="P302" s="5"/>
      <c r="Q302" s="19" t="e">
        <f>VLOOKUP(P302,Sheet1!$B$2:$C$12,2,TRUE)</f>
        <v>#N/A</v>
      </c>
      <c r="R302" s="5" t="e">
        <f t="shared" si="95"/>
        <v>#N/A</v>
      </c>
      <c r="S302" s="226">
        <f t="shared" si="84"/>
        <v>0</v>
      </c>
      <c r="T302" s="9" t="e">
        <f t="shared" si="85"/>
        <v>#N/A</v>
      </c>
      <c r="U302" s="5" t="e">
        <f t="shared" si="96"/>
        <v>#N/A</v>
      </c>
      <c r="V302" s="226">
        <f t="shared" si="97"/>
        <v>0</v>
      </c>
      <c r="W302" s="9" t="e">
        <f t="shared" si="99"/>
        <v>#N/A</v>
      </c>
      <c r="X302" s="227"/>
      <c r="Y302" s="9" t="e">
        <f t="shared" si="91"/>
        <v>#N/A</v>
      </c>
      <c r="Z302" s="9">
        <f t="shared" si="93"/>
        <v>0</v>
      </c>
      <c r="AA302" s="9" t="e">
        <f t="shared" si="92"/>
        <v>#N/A</v>
      </c>
      <c r="AB302" s="9" t="e">
        <f t="shared" si="100"/>
        <v>#N/A</v>
      </c>
      <c r="AC302" s="5"/>
      <c r="AD302" s="5"/>
      <c r="AE302" s="9"/>
      <c r="AF302" s="5"/>
      <c r="AG302" s="25"/>
      <c r="AH302" s="23"/>
    </row>
    <row r="303" spans="1:34" s="7" customFormat="1" ht="20.100000000000001" customHeight="1" x14ac:dyDescent="0.25">
      <c r="A303" s="86">
        <f t="shared" si="98"/>
        <v>262</v>
      </c>
      <c r="B303" s="77" t="s">
        <v>290</v>
      </c>
      <c r="C303" s="263" t="s">
        <v>663</v>
      </c>
      <c r="D303" s="5" t="str">
        <f>VLOOKUP(C303,' TH ĐG Trình HĐ'!$E$9:$AE$336,18,0)</f>
        <v>A1</v>
      </c>
      <c r="E303" s="5">
        <f>VLOOKUP($C303,' TH ĐG Trình HĐ'!$E$9:$AE$336,19,0)</f>
        <v>10</v>
      </c>
      <c r="F303" s="9" t="str">
        <f t="shared" si="94"/>
        <v>Không hoàn thành</v>
      </c>
      <c r="G303" s="10"/>
      <c r="H303" s="17"/>
      <c r="I303" s="19" t="e">
        <f>VLOOKUP(H303,Sheet1!$B$2:$C$12,2,TRUE)</f>
        <v>#N/A</v>
      </c>
      <c r="J303" s="5"/>
      <c r="K303" s="19" t="e">
        <f>VLOOKUP(J303,Sheet1!$B$2:$C$12,2,TRUE)</f>
        <v>#N/A</v>
      </c>
      <c r="L303" s="5"/>
      <c r="M303" s="19" t="e">
        <f>VLOOKUP(L303,Sheet1!$B$2:$C$12,2,TRUE)</f>
        <v>#N/A</v>
      </c>
      <c r="N303" s="5"/>
      <c r="O303" s="19" t="e">
        <f>VLOOKUP(N303,Sheet1!$B$2:$C$12,2,TRUE)</f>
        <v>#N/A</v>
      </c>
      <c r="P303" s="5"/>
      <c r="Q303" s="19" t="e">
        <f>VLOOKUP(P303,Sheet1!$B$2:$C$12,2,TRUE)</f>
        <v>#N/A</v>
      </c>
      <c r="R303" s="5" t="e">
        <f t="shared" si="95"/>
        <v>#N/A</v>
      </c>
      <c r="S303" s="226">
        <f t="shared" si="84"/>
        <v>0</v>
      </c>
      <c r="T303" s="9" t="e">
        <f t="shared" si="85"/>
        <v>#N/A</v>
      </c>
      <c r="U303" s="5" t="e">
        <f t="shared" si="96"/>
        <v>#N/A</v>
      </c>
      <c r="V303" s="226">
        <f t="shared" si="97"/>
        <v>0</v>
      </c>
      <c r="W303" s="9" t="e">
        <f t="shared" si="99"/>
        <v>#N/A</v>
      </c>
      <c r="X303" s="227"/>
      <c r="Y303" s="9" t="e">
        <f t="shared" si="91"/>
        <v>#N/A</v>
      </c>
      <c r="Z303" s="9">
        <f t="shared" si="93"/>
        <v>0</v>
      </c>
      <c r="AA303" s="9" t="e">
        <f t="shared" si="92"/>
        <v>#N/A</v>
      </c>
      <c r="AB303" s="9" t="e">
        <f t="shared" si="100"/>
        <v>#N/A</v>
      </c>
      <c r="AC303" s="5"/>
      <c r="AD303" s="5"/>
      <c r="AE303" s="9"/>
      <c r="AF303" s="5"/>
      <c r="AG303" s="25"/>
      <c r="AH303" s="25"/>
    </row>
    <row r="304" spans="1:34" s="7" customFormat="1" ht="20.100000000000001" customHeight="1" x14ac:dyDescent="0.25">
      <c r="A304" s="86">
        <f t="shared" si="98"/>
        <v>263</v>
      </c>
      <c r="B304" s="77" t="s">
        <v>188</v>
      </c>
      <c r="C304" s="263" t="s">
        <v>660</v>
      </c>
      <c r="D304" s="5" t="str">
        <f>VLOOKUP(C304,' TH ĐG Trình HĐ'!$E$9:$AE$336,18,0)</f>
        <v>A3</v>
      </c>
      <c r="E304" s="5">
        <f>VLOOKUP($C304,' TH ĐG Trình HĐ'!$E$9:$AE$336,19,0)</f>
        <v>8</v>
      </c>
      <c r="F304" s="9" t="str">
        <f t="shared" si="94"/>
        <v>Không hoàn thành</v>
      </c>
      <c r="G304" s="10"/>
      <c r="H304" s="17"/>
      <c r="I304" s="19" t="e">
        <f>VLOOKUP(H304,Sheet1!$B$2:$C$12,2,TRUE)</f>
        <v>#N/A</v>
      </c>
      <c r="J304" s="5"/>
      <c r="K304" s="19" t="e">
        <f>VLOOKUP(J304,Sheet1!$B$2:$C$12,2,TRUE)</f>
        <v>#N/A</v>
      </c>
      <c r="L304" s="5"/>
      <c r="M304" s="19" t="e">
        <f>VLOOKUP(L304,Sheet1!$B$2:$C$12,2,TRUE)</f>
        <v>#N/A</v>
      </c>
      <c r="N304" s="5"/>
      <c r="O304" s="19" t="e">
        <f>VLOOKUP(N304,Sheet1!$B$2:$C$12,2,TRUE)</f>
        <v>#N/A</v>
      </c>
      <c r="P304" s="5"/>
      <c r="Q304" s="19" t="e">
        <f>VLOOKUP(P304,Sheet1!$B$2:$C$12,2,TRUE)</f>
        <v>#N/A</v>
      </c>
      <c r="R304" s="5" t="e">
        <f t="shared" si="95"/>
        <v>#N/A</v>
      </c>
      <c r="S304" s="226">
        <f t="shared" si="84"/>
        <v>0</v>
      </c>
      <c r="T304" s="9" t="e">
        <f t="shared" si="85"/>
        <v>#N/A</v>
      </c>
      <c r="U304" s="5" t="e">
        <f t="shared" si="96"/>
        <v>#N/A</v>
      </c>
      <c r="V304" s="226">
        <f t="shared" si="97"/>
        <v>0</v>
      </c>
      <c r="W304" s="9" t="e">
        <f t="shared" si="99"/>
        <v>#N/A</v>
      </c>
      <c r="X304" s="227"/>
      <c r="Y304" s="9" t="e">
        <f t="shared" si="91"/>
        <v>#N/A</v>
      </c>
      <c r="Z304" s="9">
        <f t="shared" si="93"/>
        <v>0</v>
      </c>
      <c r="AA304" s="9" t="e">
        <f t="shared" si="92"/>
        <v>#N/A</v>
      </c>
      <c r="AB304" s="9" t="e">
        <f t="shared" si="100"/>
        <v>#N/A</v>
      </c>
      <c r="AC304" s="5"/>
      <c r="AD304" s="5"/>
      <c r="AE304" s="9"/>
      <c r="AF304" s="5"/>
      <c r="AG304" s="25"/>
      <c r="AH304" s="25"/>
    </row>
    <row r="305" spans="1:34" s="7" customFormat="1" ht="20.100000000000001" customHeight="1" x14ac:dyDescent="0.25">
      <c r="A305" s="86">
        <f t="shared" si="98"/>
        <v>264</v>
      </c>
      <c r="B305" s="54" t="s">
        <v>190</v>
      </c>
      <c r="C305" s="90" t="s">
        <v>662</v>
      </c>
      <c r="D305" s="5" t="str">
        <f>VLOOKUP(C305,' TH ĐG Trình HĐ'!$E$9:$AE$336,18,0)</f>
        <v>A2</v>
      </c>
      <c r="E305" s="5">
        <f>VLOOKUP($C305,' TH ĐG Trình HĐ'!$E$9:$AE$336,19,0)</f>
        <v>9</v>
      </c>
      <c r="F305" s="9" t="str">
        <f t="shared" si="94"/>
        <v>Không hoàn thành</v>
      </c>
      <c r="G305" s="10"/>
      <c r="H305" s="17"/>
      <c r="I305" s="19"/>
      <c r="J305" s="5"/>
      <c r="K305" s="19"/>
      <c r="L305" s="5"/>
      <c r="M305" s="19"/>
      <c r="N305" s="5"/>
      <c r="O305" s="19"/>
      <c r="P305" s="5"/>
      <c r="Q305" s="19"/>
      <c r="R305" s="5"/>
      <c r="S305" s="226"/>
      <c r="T305" s="9"/>
      <c r="U305" s="5"/>
      <c r="V305" s="226"/>
      <c r="W305" s="9"/>
      <c r="X305" s="227"/>
      <c r="Y305" s="9"/>
      <c r="Z305" s="9"/>
      <c r="AA305" s="9"/>
      <c r="AB305" s="9"/>
      <c r="AC305" s="5"/>
      <c r="AD305" s="5"/>
      <c r="AE305" s="9"/>
      <c r="AF305" s="5"/>
      <c r="AG305" s="25"/>
      <c r="AH305" s="25"/>
    </row>
    <row r="306" spans="1:34" s="7" customFormat="1" ht="44.25" customHeight="1" x14ac:dyDescent="0.25">
      <c r="A306" s="284">
        <f t="shared" si="98"/>
        <v>265</v>
      </c>
      <c r="B306" s="285" t="s">
        <v>1047</v>
      </c>
      <c r="C306" s="442" t="s">
        <v>1048</v>
      </c>
      <c r="D306" s="257" t="str">
        <f>VLOOKUP(C306,' TH ĐG Trình HĐ'!$E$9:$AE$336,18,0)</f>
        <v>A3</v>
      </c>
      <c r="E306" s="257">
        <f>VLOOKUP($C306,' TH ĐG Trình HĐ'!$E$9:$AE$336,19,0)</f>
        <v>8</v>
      </c>
      <c r="F306" s="341" t="str">
        <f>IF(E306&gt;=3,"Không hoàn thành",IF(AND($D306&gt;=8,$D306&lt;=10,E306=0),"Hoàn thành xuất sắc nhiệm vụ",IF(AND($D306&gt;=8,$D306&lt;=10,E306=1),"Hoàn thành tốt nhiệm vụ",IF(AND($D306&gt;=8,$D306&lt;=10,E306=2),"Hoàn thành nhiệm vụ",IF(AND($D306&gt;6,$D306&lt;8,E306&lt;=1),"Hoàn thành tốt nhiệm vụ",IF(AND($D306&gt;6,$D306&lt;8,E306=2),"Hoàn thành nhiệm vụ",IF(AND($D306&gt;=5,$D306&lt;=6,E306&lt;=2),"Hoàn thành",IF(AND($D306&lt;5,E306&gt;3),"Không hoàn thành",""))))))))</f>
        <v>Không hoàn thành</v>
      </c>
      <c r="G306" s="447" t="s">
        <v>1070</v>
      </c>
      <c r="H306" s="19"/>
      <c r="I306" s="19" t="e">
        <f>VLOOKUP(H306,Sheet1!$B$2:$C$12,2,TRUE)</f>
        <v>#N/A</v>
      </c>
      <c r="J306" s="5"/>
      <c r="K306" s="19" t="e">
        <f>VLOOKUP(J306,Sheet1!$B$2:$C$12,2,TRUE)</f>
        <v>#N/A</v>
      </c>
      <c r="L306" s="5"/>
      <c r="M306" s="19" t="e">
        <f>VLOOKUP(L306,Sheet1!$B$2:$C$12,2,TRUE)</f>
        <v>#N/A</v>
      </c>
      <c r="N306" s="5"/>
      <c r="O306" s="19" t="e">
        <f>VLOOKUP(N306,Sheet1!$B$2:$C$12,2,TRUE)</f>
        <v>#N/A</v>
      </c>
      <c r="P306" s="5"/>
      <c r="Q306" s="19" t="e">
        <f>VLOOKUP(P306,Sheet1!$B$2:$C$12,2,TRUE)</f>
        <v>#N/A</v>
      </c>
      <c r="R306" s="5" t="e">
        <f>ROUND(AVERAGE(I306,K306,M306,O306),2)</f>
        <v>#N/A</v>
      </c>
      <c r="S306" s="226">
        <f>COUNTIF(H306:P306,"C*")*1+COUNTIF(H306:P306,"D")*2+COUNTIF(H306:P306,"E")*3</f>
        <v>0</v>
      </c>
      <c r="T306" s="9" t="e">
        <f>IF(S306&gt;=3,"Không hoàn thành",IF(AND($R306&gt;=8,$R306&lt;=10,S306=0),"Xuất sắc",IF(AND($R306&gt;=8,$R306&lt;=10,S306=1),"Tốt",IF(AND($R306&gt;=8,$R306&lt;=10,S306=2),"Hoàn thành",IF(AND($R306&gt;6,$R306&lt;8,S306&lt;=1),"Tốt",IF(AND($R306&gt;6,$R306&lt;8,S306=2),"Hoàn thành",IF(AND($R306&gt;=5,$R306&lt;=6,S306&lt;=2),"Hoàn thành",IF(AND($R306&lt;5,S306&gt;3),"Không hoàn thành",""))))))))</f>
        <v>#N/A</v>
      </c>
      <c r="U306" s="5" t="e">
        <f>ROUND(AVERAGE(I306,K306,M306,O306,Q306),2)</f>
        <v>#N/A</v>
      </c>
      <c r="V306" s="226">
        <f>COUNTIF(H306:Q306,"C*")*1+COUNTIF(H306:Q306,"D")*2+COUNTIF(H306:Q306,"E")*3</f>
        <v>0</v>
      </c>
      <c r="W306" s="9" t="e">
        <f>IF(V306&gt;=3,"Không hoàn thành",IF(AND($U306&gt;=8,$U306&lt;=10,V306=0),"Xuất sắc",IF(AND($U306&gt;=8,$U306&lt;=10,V306=1),"Tốt",IF(AND($U306&gt;=8,$U306&lt;=10,V306=2),"Hoàn thành",IF(AND($U306&gt;6,$U306&lt;8,V306&lt;=1),"Tốt",IF(AND($U306&gt;6,$U306&lt;8,V306=2),"Hoàn thành",IF(AND($U306&gt;=5,$U306&lt;=6,V306&lt;=2),"Hoàn thành",IF(AND($U306&lt;5,V306&gt;3),"Không hoàn thành",""))))))))</f>
        <v>#N/A</v>
      </c>
      <c r="X306" s="227"/>
      <c r="Y306" s="9" t="e">
        <f>ROUND(AVERAGE(D306,R306),2)</f>
        <v>#N/A</v>
      </c>
      <c r="Z306" s="9">
        <f>COUNTIF(D306:O306,"D")*1</f>
        <v>0</v>
      </c>
      <c r="AA306" s="9" t="e">
        <f>IF($Y306&gt;=8,"Xuất sắc",IF($Y306&gt;6,"Tốt",IF($Y306&gt;=5,"Hoàn thành","Không hoàn thành")))</f>
        <v>#N/A</v>
      </c>
      <c r="AB306" s="9" t="e">
        <f>IF($Z306=1,"Không đạt LĐTT",IF(OR($AA306= "Xuất sắc", $AA306="Tốt"),"Đạt LĐTT","Không đạt LĐTT"))</f>
        <v>#N/A</v>
      </c>
      <c r="AC306" s="16"/>
      <c r="AD306" s="16"/>
      <c r="AE306" s="9"/>
      <c r="AF306" s="5"/>
      <c r="AG306" s="26"/>
      <c r="AH306" s="25"/>
    </row>
    <row r="307" spans="1:34" s="7" customFormat="1" ht="44.25" customHeight="1" x14ac:dyDescent="0.25">
      <c r="A307" s="284">
        <f t="shared" si="98"/>
        <v>266</v>
      </c>
      <c r="B307" s="285" t="s">
        <v>1049</v>
      </c>
      <c r="C307" s="442" t="s">
        <v>1050</v>
      </c>
      <c r="D307" s="257" t="str">
        <f>VLOOKUP(C307,' TH ĐG Trình HĐ'!$E$9:$AE$336,18,0)</f>
        <v>A4</v>
      </c>
      <c r="E307" s="257">
        <f>VLOOKUP($C307,' TH ĐG Trình HĐ'!$E$9:$AE$336,19,0)</f>
        <v>7</v>
      </c>
      <c r="F307" s="341" t="str">
        <f>IF(E307&gt;=3,"Không hoàn thành",IF(AND($D307&gt;=8,$D307&lt;=10,E307=0),"Hoàn thành xuất sắc nhiệm vụ",IF(AND($D307&gt;=8,$D307&lt;=10,E307=1),"Hoàn thành tốt nhiệm vụ",IF(AND($D307&gt;=8,$D307&lt;=10,E307=2),"Hoàn thành nhiệm vụ",IF(AND($D307&gt;6,$D307&lt;8,E307&lt;=1),"Hoàn thành tốt nhiệm vụ",IF(AND($D307&gt;6,$D307&lt;8,E307=2),"Hoàn thành nhiệm vụ",IF(AND($D307&gt;=5,$D307&lt;=6,E307&lt;=2),"Hoàn thành",IF(AND($D307&lt;5,E307&gt;3),"Không hoàn thành",""))))))))</f>
        <v>Không hoàn thành</v>
      </c>
      <c r="G307" s="447" t="s">
        <v>1070</v>
      </c>
      <c r="H307" s="19"/>
      <c r="I307" s="19" t="e">
        <f>VLOOKUP(H307,Sheet1!$B$2:$C$12,2,TRUE)</f>
        <v>#N/A</v>
      </c>
      <c r="J307" s="5"/>
      <c r="K307" s="19" t="e">
        <f>VLOOKUP(J307,Sheet1!$B$2:$C$12,2,TRUE)</f>
        <v>#N/A</v>
      </c>
      <c r="L307" s="5"/>
      <c r="M307" s="19" t="e">
        <f>VLOOKUP(L307,Sheet1!$B$2:$C$12,2,TRUE)</f>
        <v>#N/A</v>
      </c>
      <c r="N307" s="5"/>
      <c r="O307" s="19" t="e">
        <f>VLOOKUP(N307,Sheet1!$B$2:$C$12,2,TRUE)</f>
        <v>#N/A</v>
      </c>
      <c r="P307" s="5"/>
      <c r="Q307" s="19" t="e">
        <f>VLOOKUP(P307,Sheet1!$B$2:$C$12,2,TRUE)</f>
        <v>#N/A</v>
      </c>
      <c r="R307" s="5" t="e">
        <f>ROUND(AVERAGE(I307,K307,M307,O307),2)</f>
        <v>#N/A</v>
      </c>
      <c r="S307" s="226">
        <f>COUNTIF(H307:P307,"C*")*1+COUNTIF(H307:P307,"D")*2+COUNTIF(H307:P307,"E")*3</f>
        <v>0</v>
      </c>
      <c r="T307" s="9" t="e">
        <f>IF(S307&gt;=3,"Không hoàn thành",IF(AND($R307&gt;=8,$R307&lt;=10,S307=0),"Xuất sắc",IF(AND($R307&gt;=8,$R307&lt;=10,S307=1),"Tốt",IF(AND($R307&gt;=8,$R307&lt;=10,S307=2),"Hoàn thành",IF(AND($R307&gt;6,$R307&lt;8,S307&lt;=1),"Tốt",IF(AND($R307&gt;6,$R307&lt;8,S307=2),"Hoàn thành",IF(AND($R307&gt;=5,$R307&lt;=6,S307&lt;=2),"Hoàn thành",IF(AND($R307&lt;5,S307&gt;3),"Không hoàn thành",""))))))))</f>
        <v>#N/A</v>
      </c>
      <c r="U307" s="5" t="e">
        <f>ROUND(AVERAGE(I307,K307,M307,O307,Q307),2)</f>
        <v>#N/A</v>
      </c>
      <c r="V307" s="226">
        <f>COUNTIF(H307:Q307,"C*")*1+COUNTIF(H307:Q307,"D")*2+COUNTIF(H307:Q307,"E")*3</f>
        <v>0</v>
      </c>
      <c r="W307" s="9" t="e">
        <f>IF(V307&gt;=3,"Không hoàn thành",IF(AND($U307&gt;=8,$U307&lt;=10,V307=0),"Xuất sắc",IF(AND($U307&gt;=8,$U307&lt;=10,V307=1),"Tốt",IF(AND($U307&gt;=8,$U307&lt;=10,V307=2),"Hoàn thành",IF(AND($U307&gt;6,$U307&lt;8,V307&lt;=1),"Tốt",IF(AND($U307&gt;6,$U307&lt;8,V307=2),"Hoàn thành",IF(AND($U307&gt;=5,$U307&lt;=6,V307&lt;=2),"Hoàn thành",IF(AND($U307&lt;5,V307&gt;3),"Không hoàn thành",""))))))))</f>
        <v>#N/A</v>
      </c>
      <c r="X307" s="227"/>
      <c r="Y307" s="9" t="e">
        <f>ROUND(AVERAGE(D307,R307),2)</f>
        <v>#N/A</v>
      </c>
      <c r="Z307" s="9">
        <f>COUNTIF(D307:O307,"D")*1</f>
        <v>0</v>
      </c>
      <c r="AA307" s="9" t="e">
        <f>IF($Y307&gt;=8,"Xuất sắc",IF($Y307&gt;6,"Tốt",IF($Y307&gt;=5,"Hoàn thành","Không hoàn thành")))</f>
        <v>#N/A</v>
      </c>
      <c r="AB307" s="9" t="e">
        <f>IF($Z307=1,"Không đạt LĐTT",IF(OR($AA307= "Xuất sắc", $AA307="Tốt"),"Đạt LĐTT","Không đạt LĐTT"))</f>
        <v>#N/A</v>
      </c>
      <c r="AC307" s="16"/>
      <c r="AD307" s="16"/>
      <c r="AE307" s="9"/>
      <c r="AF307" s="5"/>
      <c r="AG307" s="26"/>
      <c r="AH307" s="25"/>
    </row>
    <row r="308" spans="1:34" s="7" customFormat="1" ht="17.25" customHeight="1" x14ac:dyDescent="0.25">
      <c r="A308" s="279" t="s">
        <v>920</v>
      </c>
      <c r="B308" s="282" t="s">
        <v>921</v>
      </c>
      <c r="C308" s="144"/>
      <c r="D308" s="144"/>
      <c r="E308" s="280"/>
      <c r="F308" s="66">
        <f>COUNTA($F$310:$F$318)</f>
        <v>9</v>
      </c>
      <c r="G308" s="281" t="str">
        <f xml:space="preserve"> (COUNTIF($F$310:$F$318, "Hoàn thành xuất sắc nhiệm vụ") &amp; " Xuất sắc") &amp;" + "&amp; (COUNTIF($F$310:$F$318, "Hoàn thành tốt nhiệm vụ") &amp; " Tốt")</f>
        <v>0 Xuất sắc + 0 Tốt</v>
      </c>
      <c r="H308" s="224"/>
      <c r="I308" s="8"/>
      <c r="J308" s="224"/>
      <c r="K308" s="8"/>
      <c r="L308" s="224"/>
      <c r="M308" s="8"/>
      <c r="N308" s="224"/>
      <c r="O308" s="8"/>
      <c r="P308" s="224"/>
      <c r="Q308" s="8"/>
      <c r="R308" s="224"/>
      <c r="S308" s="277"/>
      <c r="T308" s="224"/>
      <c r="U308" s="224"/>
      <c r="V308" s="277"/>
      <c r="W308" s="224"/>
      <c r="X308" s="225"/>
      <c r="Y308" s="8"/>
      <c r="Z308" s="224"/>
      <c r="AA308" s="8"/>
      <c r="AB308" s="224"/>
      <c r="AC308" s="8"/>
      <c r="AD308" s="224"/>
      <c r="AE308" s="8"/>
      <c r="AF308" s="224"/>
      <c r="AG308" s="43"/>
      <c r="AH308" s="43"/>
    </row>
    <row r="309" spans="1:34" s="7" customFormat="1" ht="20.100000000000001" customHeight="1" x14ac:dyDescent="0.25">
      <c r="A309" s="261" t="s">
        <v>859</v>
      </c>
      <c r="B309" s="262" t="s">
        <v>860</v>
      </c>
      <c r="C309" s="261"/>
      <c r="D309" s="248"/>
      <c r="E309" s="278"/>
      <c r="F309" s="297"/>
      <c r="G309" s="283"/>
      <c r="H309" s="19"/>
      <c r="I309" s="19"/>
      <c r="J309" s="5"/>
      <c r="K309" s="19"/>
      <c r="L309" s="5"/>
      <c r="M309" s="19"/>
      <c r="N309" s="5"/>
      <c r="O309" s="19"/>
      <c r="P309" s="5"/>
      <c r="Q309" s="19"/>
      <c r="R309" s="5"/>
      <c r="S309" s="226"/>
      <c r="T309" s="9"/>
      <c r="U309" s="5"/>
      <c r="V309" s="226"/>
      <c r="W309" s="9"/>
      <c r="X309" s="227"/>
      <c r="Y309" s="9"/>
      <c r="Z309" s="9"/>
      <c r="AA309" s="9"/>
      <c r="AB309" s="9"/>
      <c r="AC309" s="5"/>
      <c r="AD309" s="5"/>
      <c r="AE309" s="9"/>
      <c r="AF309" s="5"/>
      <c r="AG309" s="25"/>
      <c r="AH309" s="25"/>
    </row>
    <row r="310" spans="1:34" s="7" customFormat="1" ht="20.100000000000001" customHeight="1" x14ac:dyDescent="0.25">
      <c r="A310" s="86">
        <f>A307+1</f>
        <v>267</v>
      </c>
      <c r="B310" s="264" t="s">
        <v>265</v>
      </c>
      <c r="C310" s="17" t="s">
        <v>666</v>
      </c>
      <c r="D310" s="5" t="str">
        <f>VLOOKUP(C310,' TH ĐG Trình HĐ'!$E$9:$AE$336,18,0)</f>
        <v>A3</v>
      </c>
      <c r="E310" s="5">
        <f>VLOOKUP($C310,' TH ĐG Trình HĐ'!$E$9:$AE$336,19,0)</f>
        <v>8</v>
      </c>
      <c r="F310" s="9" t="str">
        <f t="shared" ref="F310:F318" si="101">IF(E310&gt;=3,"Không hoàn thành",IF(AND($D310&gt;=8,$D310&lt;=10,E310=0),"Hoàn thành xuất sắc nhiệm vụ",IF(AND($D310&gt;=8,$D310&lt;=10,E310=1),"Hoàn thành tốt nhiệm vụ",IF(AND($D310&gt;=8,$D310&lt;=10,E310=2),"Hoàn thành nhiệm vụ",IF(AND($D310&gt;6,$D310&lt;8,E310&lt;=1),"Hoàn thành tốt nhiệm vụ",IF(AND($D310&gt;6,$D310&lt;8,E310=2),"Hoàn thành nhiệm vụ",IF(AND($D310&gt;=5,$D310&lt;=6,E310&lt;=2),"Hoàn thành",IF(AND($D310&lt;5,E310&gt;3),"Không hoàn thành",""))))))))</f>
        <v>Không hoàn thành</v>
      </c>
      <c r="G310" s="10"/>
      <c r="H310" s="17"/>
      <c r="I310" s="19"/>
      <c r="J310" s="5"/>
      <c r="K310" s="19"/>
      <c r="L310" s="5"/>
      <c r="M310" s="19"/>
      <c r="N310" s="5"/>
      <c r="O310" s="19"/>
      <c r="P310" s="5"/>
      <c r="Q310" s="19"/>
      <c r="R310" s="5"/>
      <c r="S310" s="226"/>
      <c r="T310" s="9"/>
      <c r="U310" s="5"/>
      <c r="V310" s="226"/>
      <c r="W310" s="9"/>
      <c r="X310" s="227"/>
      <c r="Y310" s="9"/>
      <c r="Z310" s="9"/>
      <c r="AA310" s="9"/>
      <c r="AB310" s="9"/>
      <c r="AC310" s="5"/>
      <c r="AD310" s="5"/>
      <c r="AE310" s="9"/>
      <c r="AF310" s="5"/>
      <c r="AG310" s="25"/>
      <c r="AH310" s="25"/>
    </row>
    <row r="311" spans="1:34" s="7" customFormat="1" ht="20.100000000000001" customHeight="1" x14ac:dyDescent="0.25">
      <c r="A311" s="86">
        <f>A310+1</f>
        <v>268</v>
      </c>
      <c r="B311" s="264" t="s">
        <v>261</v>
      </c>
      <c r="C311" s="17" t="s">
        <v>669</v>
      </c>
      <c r="D311" s="5" t="str">
        <f>VLOOKUP(C311,' TH ĐG Trình HĐ'!$E$9:$AE$336,18,0)</f>
        <v>A3</v>
      </c>
      <c r="E311" s="5">
        <f>VLOOKUP($C311,' TH ĐG Trình HĐ'!$E$9:$AE$336,19,0)</f>
        <v>8</v>
      </c>
      <c r="F311" s="9" t="str">
        <f t="shared" si="101"/>
        <v>Không hoàn thành</v>
      </c>
      <c r="G311" s="10"/>
      <c r="H311" s="17"/>
      <c r="I311" s="19"/>
      <c r="J311" s="5"/>
      <c r="K311" s="19"/>
      <c r="L311" s="5"/>
      <c r="M311" s="19"/>
      <c r="N311" s="5"/>
      <c r="O311" s="19"/>
      <c r="P311" s="5"/>
      <c r="Q311" s="19"/>
      <c r="R311" s="5"/>
      <c r="S311" s="226"/>
      <c r="T311" s="9"/>
      <c r="U311" s="5"/>
      <c r="V311" s="226"/>
      <c r="W311" s="9"/>
      <c r="X311" s="227"/>
      <c r="Y311" s="9"/>
      <c r="Z311" s="9"/>
      <c r="AA311" s="9"/>
      <c r="AB311" s="9"/>
      <c r="AC311" s="5"/>
      <c r="AD311" s="5"/>
      <c r="AE311" s="9"/>
      <c r="AF311" s="5"/>
      <c r="AG311" s="25"/>
      <c r="AH311" s="25"/>
    </row>
    <row r="312" spans="1:34" s="7" customFormat="1" ht="20.100000000000001" customHeight="1" x14ac:dyDescent="0.25">
      <c r="A312" s="86">
        <f t="shared" ref="A312:A318" si="102">A311+1</f>
        <v>269</v>
      </c>
      <c r="B312" s="264" t="s">
        <v>262</v>
      </c>
      <c r="C312" s="17" t="s">
        <v>670</v>
      </c>
      <c r="D312" s="5" t="str">
        <f>VLOOKUP(C312,' TH ĐG Trình HĐ'!$E$9:$AE$336,18,0)</f>
        <v>A4</v>
      </c>
      <c r="E312" s="5">
        <f>VLOOKUP($C312,' TH ĐG Trình HĐ'!$E$9:$AE$336,19,0)</f>
        <v>7</v>
      </c>
      <c r="F312" s="9" t="str">
        <f t="shared" si="101"/>
        <v>Không hoàn thành</v>
      </c>
      <c r="G312" s="10"/>
      <c r="H312" s="17"/>
      <c r="I312" s="19"/>
      <c r="J312" s="5"/>
      <c r="K312" s="19"/>
      <c r="L312" s="5"/>
      <c r="M312" s="19"/>
      <c r="N312" s="5"/>
      <c r="O312" s="19"/>
      <c r="P312" s="5"/>
      <c r="Q312" s="19"/>
      <c r="R312" s="5"/>
      <c r="S312" s="226"/>
      <c r="T312" s="9"/>
      <c r="U312" s="5"/>
      <c r="V312" s="226"/>
      <c r="W312" s="9"/>
      <c r="X312" s="227"/>
      <c r="Y312" s="9"/>
      <c r="Z312" s="9"/>
      <c r="AA312" s="9"/>
      <c r="AB312" s="9"/>
      <c r="AC312" s="5"/>
      <c r="AD312" s="5"/>
      <c r="AE312" s="9"/>
      <c r="AF312" s="5"/>
      <c r="AG312" s="25"/>
      <c r="AH312" s="25"/>
    </row>
    <row r="313" spans="1:34" s="7" customFormat="1" ht="20.100000000000001" customHeight="1" x14ac:dyDescent="0.25">
      <c r="A313" s="86">
        <f t="shared" si="102"/>
        <v>270</v>
      </c>
      <c r="B313" s="264" t="s">
        <v>263</v>
      </c>
      <c r="C313" s="17" t="s">
        <v>671</v>
      </c>
      <c r="D313" s="5" t="str">
        <f>VLOOKUP(C313,' TH ĐG Trình HĐ'!$E$9:$AE$336,18,0)</f>
        <v>A3</v>
      </c>
      <c r="E313" s="5">
        <f>VLOOKUP($C313,' TH ĐG Trình HĐ'!$E$9:$AE$336,19,0)</f>
        <v>8</v>
      </c>
      <c r="F313" s="9" t="str">
        <f t="shared" si="101"/>
        <v>Không hoàn thành</v>
      </c>
      <c r="G313" s="10"/>
      <c r="H313" s="17"/>
      <c r="I313" s="19"/>
      <c r="J313" s="5"/>
      <c r="K313" s="19"/>
      <c r="L313" s="5"/>
      <c r="M313" s="19"/>
      <c r="N313" s="5"/>
      <c r="O313" s="19"/>
      <c r="P313" s="5"/>
      <c r="Q313" s="19"/>
      <c r="R313" s="5"/>
      <c r="S313" s="226"/>
      <c r="T313" s="9"/>
      <c r="U313" s="5"/>
      <c r="V313" s="226"/>
      <c r="W313" s="9"/>
      <c r="X313" s="227"/>
      <c r="Y313" s="9"/>
      <c r="Z313" s="9"/>
      <c r="AA313" s="9"/>
      <c r="AB313" s="9"/>
      <c r="AC313" s="5"/>
      <c r="AD313" s="5"/>
      <c r="AE313" s="9"/>
      <c r="AF313" s="5"/>
      <c r="AG313" s="25"/>
      <c r="AH313" s="25"/>
    </row>
    <row r="314" spans="1:34" s="7" customFormat="1" ht="20.100000000000001" customHeight="1" x14ac:dyDescent="0.25">
      <c r="A314" s="86">
        <f t="shared" si="102"/>
        <v>271</v>
      </c>
      <c r="B314" s="264" t="s">
        <v>264</v>
      </c>
      <c r="C314" s="17" t="s">
        <v>672</v>
      </c>
      <c r="D314" s="5" t="str">
        <f>VLOOKUP(C314,' TH ĐG Trình HĐ'!$E$9:$AE$336,18,0)</f>
        <v>A3</v>
      </c>
      <c r="E314" s="5">
        <f>VLOOKUP($C314,' TH ĐG Trình HĐ'!$E$9:$AE$336,19,0)</f>
        <v>8</v>
      </c>
      <c r="F314" s="9" t="str">
        <f t="shared" si="101"/>
        <v>Không hoàn thành</v>
      </c>
      <c r="G314" s="10"/>
      <c r="H314" s="17"/>
      <c r="I314" s="19"/>
      <c r="J314" s="5"/>
      <c r="K314" s="19"/>
      <c r="L314" s="5"/>
      <c r="M314" s="19"/>
      <c r="N314" s="5"/>
      <c r="O314" s="19"/>
      <c r="P314" s="5"/>
      <c r="Q314" s="19"/>
      <c r="R314" s="5"/>
      <c r="S314" s="226"/>
      <c r="T314" s="9"/>
      <c r="U314" s="5"/>
      <c r="V314" s="226"/>
      <c r="W314" s="9"/>
      <c r="X314" s="227"/>
      <c r="Y314" s="9"/>
      <c r="Z314" s="9"/>
      <c r="AA314" s="9"/>
      <c r="AB314" s="9"/>
      <c r="AC314" s="5"/>
      <c r="AD314" s="5"/>
      <c r="AE314" s="9"/>
      <c r="AF314" s="5"/>
      <c r="AG314" s="25"/>
      <c r="AH314" s="25"/>
    </row>
    <row r="315" spans="1:34" s="7" customFormat="1" ht="20.100000000000001" customHeight="1" x14ac:dyDescent="0.25">
      <c r="A315" s="86">
        <f t="shared" si="102"/>
        <v>272</v>
      </c>
      <c r="B315" s="264" t="s">
        <v>302</v>
      </c>
      <c r="C315" s="17" t="s">
        <v>675</v>
      </c>
      <c r="D315" s="5" t="str">
        <f>VLOOKUP(C315,' TH ĐG Trình HĐ'!$E$9:$AE$336,18,0)</f>
        <v>A4</v>
      </c>
      <c r="E315" s="5">
        <f>VLOOKUP($C315,' TH ĐG Trình HĐ'!$E$9:$AE$336,19,0)</f>
        <v>7</v>
      </c>
      <c r="F315" s="9" t="str">
        <f t="shared" si="101"/>
        <v>Không hoàn thành</v>
      </c>
      <c r="G315" s="10"/>
      <c r="H315" s="17"/>
      <c r="I315" s="19"/>
      <c r="J315" s="5"/>
      <c r="K315" s="19"/>
      <c r="L315" s="5"/>
      <c r="M315" s="19"/>
      <c r="N315" s="5"/>
      <c r="O315" s="19"/>
      <c r="P315" s="5"/>
      <c r="Q315" s="19"/>
      <c r="R315" s="5"/>
      <c r="S315" s="226"/>
      <c r="T315" s="9"/>
      <c r="U315" s="5"/>
      <c r="V315" s="226"/>
      <c r="W315" s="9"/>
      <c r="X315" s="227"/>
      <c r="Y315" s="9"/>
      <c r="Z315" s="9"/>
      <c r="AA315" s="9"/>
      <c r="AB315" s="9"/>
      <c r="AC315" s="5"/>
      <c r="AD315" s="5"/>
      <c r="AE315" s="9"/>
      <c r="AF315" s="5"/>
      <c r="AG315" s="25"/>
      <c r="AH315" s="25"/>
    </row>
    <row r="316" spans="1:34" s="7" customFormat="1" ht="20.100000000000001" customHeight="1" x14ac:dyDescent="0.25">
      <c r="A316" s="86">
        <f t="shared" si="102"/>
        <v>273</v>
      </c>
      <c r="B316" s="264" t="s">
        <v>289</v>
      </c>
      <c r="C316" s="17" t="s">
        <v>674</v>
      </c>
      <c r="D316" s="5" t="str">
        <f>VLOOKUP(C316,' TH ĐG Trình HĐ'!$E$9:$AE$336,18,0)</f>
        <v>A4</v>
      </c>
      <c r="E316" s="5">
        <f>VLOOKUP($C316,' TH ĐG Trình HĐ'!$E$9:$AE$336,19,0)</f>
        <v>7</v>
      </c>
      <c r="F316" s="9" t="str">
        <f t="shared" si="101"/>
        <v>Không hoàn thành</v>
      </c>
      <c r="G316" s="10"/>
      <c r="H316" s="17"/>
      <c r="I316" s="19"/>
      <c r="J316" s="5"/>
      <c r="K316" s="19"/>
      <c r="L316" s="5"/>
      <c r="M316" s="19"/>
      <c r="N316" s="5"/>
      <c r="O316" s="19"/>
      <c r="P316" s="5"/>
      <c r="Q316" s="19"/>
      <c r="R316" s="5"/>
      <c r="S316" s="226"/>
      <c r="T316" s="9"/>
      <c r="U316" s="5"/>
      <c r="V316" s="226"/>
      <c r="W316" s="9"/>
      <c r="X316" s="227"/>
      <c r="Y316" s="9"/>
      <c r="Z316" s="9"/>
      <c r="AA316" s="9"/>
      <c r="AB316" s="9"/>
      <c r="AC316" s="5"/>
      <c r="AD316" s="5"/>
      <c r="AE316" s="9"/>
      <c r="AF316" s="5"/>
      <c r="AG316" s="25"/>
      <c r="AH316" s="25"/>
    </row>
    <row r="317" spans="1:34" s="7" customFormat="1" ht="20.100000000000001" customHeight="1" x14ac:dyDescent="0.25">
      <c r="A317" s="86">
        <f t="shared" si="102"/>
        <v>274</v>
      </c>
      <c r="B317" s="264" t="s">
        <v>267</v>
      </c>
      <c r="C317" s="17" t="s">
        <v>673</v>
      </c>
      <c r="D317" s="5" t="str">
        <f>VLOOKUP(C317,' TH ĐG Trình HĐ'!$E$9:$AE$336,18,0)</f>
        <v>A3</v>
      </c>
      <c r="E317" s="5">
        <f>VLOOKUP($C317,' TH ĐG Trình HĐ'!$E$9:$AE$336,19,0)</f>
        <v>8</v>
      </c>
      <c r="F317" s="9" t="str">
        <f t="shared" si="101"/>
        <v>Không hoàn thành</v>
      </c>
      <c r="G317" s="10"/>
      <c r="H317" s="17"/>
      <c r="I317" s="19"/>
      <c r="J317" s="5"/>
      <c r="K317" s="19"/>
      <c r="L317" s="5"/>
      <c r="M317" s="19"/>
      <c r="N317" s="5"/>
      <c r="O317" s="19"/>
      <c r="P317" s="5"/>
      <c r="Q317" s="19"/>
      <c r="R317" s="5"/>
      <c r="S317" s="226"/>
      <c r="T317" s="9"/>
      <c r="U317" s="5"/>
      <c r="V317" s="226"/>
      <c r="W317" s="9"/>
      <c r="X317" s="227"/>
      <c r="Y317" s="9"/>
      <c r="Z317" s="9"/>
      <c r="AA317" s="9"/>
      <c r="AB317" s="9"/>
      <c r="AC317" s="5"/>
      <c r="AD317" s="5"/>
      <c r="AE317" s="9"/>
      <c r="AF317" s="5"/>
      <c r="AG317" s="25"/>
      <c r="AH317" s="25"/>
    </row>
    <row r="318" spans="1:34" s="7" customFormat="1" ht="20.100000000000001" customHeight="1" x14ac:dyDescent="0.25">
      <c r="A318" s="86">
        <f t="shared" si="102"/>
        <v>275</v>
      </c>
      <c r="B318" s="264" t="s">
        <v>266</v>
      </c>
      <c r="C318" s="17" t="s">
        <v>668</v>
      </c>
      <c r="D318" s="5" t="str">
        <f>VLOOKUP(C318,' TH ĐG Trình HĐ'!$E$9:$AE$336,18,0)</f>
        <v>A3</v>
      </c>
      <c r="E318" s="5">
        <f>VLOOKUP($C318,' TH ĐG Trình HĐ'!$E$9:$AE$336,19,0)</f>
        <v>8</v>
      </c>
      <c r="F318" s="9" t="str">
        <f t="shared" si="101"/>
        <v>Không hoàn thành</v>
      </c>
      <c r="G318" s="10"/>
      <c r="H318" s="17"/>
      <c r="I318" s="19"/>
      <c r="J318" s="5"/>
      <c r="K318" s="19"/>
      <c r="L318" s="5"/>
      <c r="M318" s="19"/>
      <c r="N318" s="5"/>
      <c r="O318" s="19"/>
      <c r="P318" s="5"/>
      <c r="Q318" s="19"/>
      <c r="R318" s="5"/>
      <c r="S318" s="226"/>
      <c r="T318" s="9"/>
      <c r="U318" s="5"/>
      <c r="V318" s="226"/>
      <c r="W318" s="9"/>
      <c r="X318" s="227"/>
      <c r="Y318" s="9"/>
      <c r="Z318" s="9"/>
      <c r="AA318" s="9"/>
      <c r="AB318" s="9"/>
      <c r="AC318" s="5"/>
      <c r="AD318" s="5"/>
      <c r="AE318" s="9"/>
      <c r="AF318" s="5"/>
      <c r="AG318" s="25"/>
      <c r="AH318" s="25"/>
    </row>
    <row r="319" spans="1:34" s="7" customFormat="1" ht="20.100000000000001" customHeight="1" x14ac:dyDescent="0.25">
      <c r="A319" s="279" t="s">
        <v>922</v>
      </c>
      <c r="B319" s="282" t="s">
        <v>923</v>
      </c>
      <c r="C319" s="144"/>
      <c r="D319" s="144"/>
      <c r="E319" s="280"/>
      <c r="F319" s="66">
        <f>COUNTA($F$321:$F$329)</f>
        <v>9</v>
      </c>
      <c r="G319" s="281" t="str">
        <f xml:space="preserve"> (COUNTIF($F$321:$F$329, "Hoàn thành xuất sắc nhiệm vụ") &amp; " Xuất sắc") &amp;" + "&amp; (COUNTIF($F$321:$F$329, "Hoàn thành tốt nhiệm vụ") &amp; " Tốt")</f>
        <v>0 Xuất sắc + 0 Tốt</v>
      </c>
      <c r="H319" s="224"/>
      <c r="I319" s="8"/>
      <c r="J319" s="224"/>
      <c r="K319" s="8"/>
      <c r="L319" s="224"/>
      <c r="M319" s="8"/>
      <c r="N319" s="224"/>
      <c r="O319" s="8"/>
      <c r="P319" s="224"/>
      <c r="Q319" s="8"/>
      <c r="R319" s="224"/>
      <c r="S319" s="277"/>
      <c r="T319" s="224"/>
      <c r="U319" s="224"/>
      <c r="V319" s="277"/>
      <c r="W319" s="224"/>
      <c r="X319" s="225"/>
      <c r="Y319" s="8"/>
      <c r="Z319" s="224"/>
      <c r="AA319" s="8"/>
      <c r="AB319" s="224"/>
      <c r="AC319" s="8"/>
      <c r="AD319" s="224"/>
      <c r="AE319" s="8"/>
      <c r="AF319" s="224"/>
      <c r="AG319" s="43"/>
      <c r="AH319" s="43"/>
    </row>
    <row r="320" spans="1:34" s="7" customFormat="1" ht="20.100000000000001" customHeight="1" x14ac:dyDescent="0.25">
      <c r="A320" s="261" t="s">
        <v>859</v>
      </c>
      <c r="B320" s="262" t="s">
        <v>860</v>
      </c>
      <c r="C320" s="261"/>
      <c r="D320" s="248"/>
      <c r="E320" s="278"/>
      <c r="F320" s="297"/>
      <c r="G320" s="283"/>
      <c r="H320" s="19"/>
      <c r="I320" s="19"/>
      <c r="J320" s="5"/>
      <c r="K320" s="19"/>
      <c r="L320" s="5"/>
      <c r="M320" s="19"/>
      <c r="N320" s="5"/>
      <c r="O320" s="19"/>
      <c r="P320" s="5"/>
      <c r="Q320" s="19"/>
      <c r="R320" s="5"/>
      <c r="S320" s="226"/>
      <c r="T320" s="9"/>
      <c r="U320" s="5"/>
      <c r="V320" s="226"/>
      <c r="W320" s="9"/>
      <c r="X320" s="227"/>
      <c r="Y320" s="9"/>
      <c r="Z320" s="9"/>
      <c r="AA320" s="9"/>
      <c r="AB320" s="9"/>
      <c r="AC320" s="5"/>
      <c r="AD320" s="5"/>
      <c r="AE320" s="9"/>
      <c r="AF320" s="5"/>
      <c r="AG320" s="25"/>
      <c r="AH320" s="25"/>
    </row>
    <row r="321" spans="1:34" s="7" customFormat="1" ht="20.100000000000001" customHeight="1" x14ac:dyDescent="0.25">
      <c r="A321" s="86">
        <f>A318+1</f>
        <v>276</v>
      </c>
      <c r="B321" s="80" t="s">
        <v>385</v>
      </c>
      <c r="C321" s="117" t="s">
        <v>676</v>
      </c>
      <c r="D321" s="5" t="str">
        <f>VLOOKUP(C321,' TH ĐG Trình HĐ'!$E$9:$AE$336,18,0)</f>
        <v>A4</v>
      </c>
      <c r="E321" s="5">
        <f>VLOOKUP($C321,' TH ĐG Trình HĐ'!$E$9:$AE$336,19,0)</f>
        <v>7</v>
      </c>
      <c r="F321" s="9" t="str">
        <f t="shared" ref="F321:F329" si="103">IF(E321&gt;=3,"Không hoàn thành",IF(AND($D321&gt;=8,$D321&lt;=10,E321=0),"Hoàn thành xuất sắc nhiệm vụ",IF(AND($D321&gt;=8,$D321&lt;=10,E321=1),"Hoàn thành tốt nhiệm vụ",IF(AND($D321&gt;=8,$D321&lt;=10,E321=2),"Hoàn thành nhiệm vụ",IF(AND($D321&gt;6,$D321&lt;8,E321&lt;=1),"Hoàn thành tốt nhiệm vụ",IF(AND($D321&gt;6,$D321&lt;8,E321=2),"Hoàn thành nhiệm vụ",IF(AND($D321&gt;=5,$D321&lt;=6,E321&lt;=2),"Hoàn thành",IF(AND($D321&lt;5,E321&gt;3),"Không hoàn thành",""))))))))</f>
        <v>Không hoàn thành</v>
      </c>
      <c r="G321" s="10"/>
      <c r="H321" s="17"/>
      <c r="I321" s="19"/>
      <c r="J321" s="5"/>
      <c r="K321" s="19"/>
      <c r="L321" s="5"/>
      <c r="M321" s="19"/>
      <c r="N321" s="5"/>
      <c r="O321" s="19"/>
      <c r="P321" s="5"/>
      <c r="Q321" s="19"/>
      <c r="R321" s="5"/>
      <c r="S321" s="226"/>
      <c r="T321" s="9"/>
      <c r="U321" s="5"/>
      <c r="V321" s="226"/>
      <c r="W321" s="9"/>
      <c r="X321" s="227"/>
      <c r="Y321" s="9"/>
      <c r="Z321" s="9"/>
      <c r="AA321" s="9"/>
      <c r="AB321" s="9"/>
      <c r="AC321" s="5"/>
      <c r="AD321" s="5"/>
      <c r="AE321" s="9"/>
      <c r="AF321" s="5"/>
      <c r="AG321" s="25"/>
      <c r="AH321" s="25"/>
    </row>
    <row r="322" spans="1:34" s="7" customFormat="1" ht="20.100000000000001" customHeight="1" x14ac:dyDescent="0.25">
      <c r="A322" s="86">
        <f>A321+1</f>
        <v>277</v>
      </c>
      <c r="B322" s="80" t="s">
        <v>398</v>
      </c>
      <c r="C322" s="117" t="s">
        <v>677</v>
      </c>
      <c r="D322" s="5" t="str">
        <f>VLOOKUP(C322,' TH ĐG Trình HĐ'!$E$9:$AE$336,18,0)</f>
        <v>A4</v>
      </c>
      <c r="E322" s="5">
        <f>VLOOKUP($C322,' TH ĐG Trình HĐ'!$E$9:$AE$336,19,0)</f>
        <v>7</v>
      </c>
      <c r="F322" s="9" t="str">
        <f t="shared" si="103"/>
        <v>Không hoàn thành</v>
      </c>
      <c r="G322" s="10"/>
      <c r="H322" s="17"/>
      <c r="I322" s="19"/>
      <c r="J322" s="5"/>
      <c r="K322" s="19"/>
      <c r="L322" s="5"/>
      <c r="M322" s="19"/>
      <c r="N322" s="5"/>
      <c r="O322" s="19"/>
      <c r="P322" s="5"/>
      <c r="Q322" s="19"/>
      <c r="R322" s="5"/>
      <c r="S322" s="226"/>
      <c r="T322" s="9"/>
      <c r="U322" s="5"/>
      <c r="V322" s="226"/>
      <c r="W322" s="9"/>
      <c r="X322" s="227"/>
      <c r="Y322" s="9"/>
      <c r="Z322" s="9"/>
      <c r="AA322" s="9"/>
      <c r="AB322" s="9"/>
      <c r="AC322" s="5"/>
      <c r="AD322" s="5"/>
      <c r="AE322" s="9"/>
      <c r="AF322" s="5"/>
      <c r="AG322" s="25"/>
      <c r="AH322" s="25"/>
    </row>
    <row r="323" spans="1:34" s="7" customFormat="1" ht="20.100000000000001" customHeight="1" x14ac:dyDescent="0.25">
      <c r="A323" s="86">
        <f t="shared" ref="A323:A329" si="104">A322+1</f>
        <v>278</v>
      </c>
      <c r="B323" s="80" t="s">
        <v>386</v>
      </c>
      <c r="C323" s="117" t="s">
        <v>822</v>
      </c>
      <c r="D323" s="5" t="str">
        <f>VLOOKUP(C323,' TH ĐG Trình HĐ'!$E$9:$AE$336,18,0)</f>
        <v>A3</v>
      </c>
      <c r="E323" s="5">
        <f>VLOOKUP($C323,' TH ĐG Trình HĐ'!$E$9:$AE$336,19,0)</f>
        <v>8</v>
      </c>
      <c r="F323" s="9" t="str">
        <f t="shared" si="103"/>
        <v>Không hoàn thành</v>
      </c>
      <c r="G323" s="10"/>
      <c r="H323" s="17"/>
      <c r="I323" s="19"/>
      <c r="J323" s="5"/>
      <c r="K323" s="19"/>
      <c r="L323" s="5"/>
      <c r="M323" s="19"/>
      <c r="N323" s="5"/>
      <c r="O323" s="19"/>
      <c r="P323" s="5"/>
      <c r="Q323" s="19"/>
      <c r="R323" s="5"/>
      <c r="S323" s="226"/>
      <c r="T323" s="9"/>
      <c r="U323" s="5"/>
      <c r="V323" s="226"/>
      <c r="W323" s="9"/>
      <c r="X323" s="227"/>
      <c r="Y323" s="9"/>
      <c r="Z323" s="9"/>
      <c r="AA323" s="9"/>
      <c r="AB323" s="9"/>
      <c r="AC323" s="5"/>
      <c r="AD323" s="5"/>
      <c r="AE323" s="9"/>
      <c r="AF323" s="5"/>
      <c r="AG323" s="25"/>
      <c r="AH323" s="25"/>
    </row>
    <row r="324" spans="1:34" s="7" customFormat="1" ht="20.100000000000001" customHeight="1" x14ac:dyDescent="0.25">
      <c r="A324" s="86">
        <f t="shared" si="104"/>
        <v>279</v>
      </c>
      <c r="B324" s="80" t="s">
        <v>195</v>
      </c>
      <c r="C324" s="117" t="s">
        <v>681</v>
      </c>
      <c r="D324" s="5" t="str">
        <f>VLOOKUP(C324,' TH ĐG Trình HĐ'!$E$9:$AE$336,18,0)</f>
        <v>A4</v>
      </c>
      <c r="E324" s="5">
        <f>VLOOKUP($C324,' TH ĐG Trình HĐ'!$E$9:$AE$336,19,0)</f>
        <v>7</v>
      </c>
      <c r="F324" s="9" t="str">
        <f t="shared" si="103"/>
        <v>Không hoàn thành</v>
      </c>
      <c r="G324" s="10"/>
      <c r="H324" s="17"/>
      <c r="I324" s="19"/>
      <c r="J324" s="5"/>
      <c r="K324" s="19"/>
      <c r="L324" s="5"/>
      <c r="M324" s="19"/>
      <c r="N324" s="5"/>
      <c r="O324" s="19"/>
      <c r="P324" s="5"/>
      <c r="Q324" s="19"/>
      <c r="R324" s="5"/>
      <c r="S324" s="226"/>
      <c r="T324" s="9"/>
      <c r="U324" s="5"/>
      <c r="V324" s="226"/>
      <c r="W324" s="9"/>
      <c r="X324" s="227"/>
      <c r="Y324" s="9"/>
      <c r="Z324" s="9"/>
      <c r="AA324" s="9"/>
      <c r="AB324" s="9"/>
      <c r="AC324" s="5"/>
      <c r="AD324" s="5"/>
      <c r="AE324" s="9"/>
      <c r="AF324" s="5"/>
      <c r="AG324" s="25"/>
      <c r="AH324" s="25"/>
    </row>
    <row r="325" spans="1:34" s="7" customFormat="1" ht="20.100000000000001" customHeight="1" x14ac:dyDescent="0.25">
      <c r="A325" s="86">
        <f t="shared" si="104"/>
        <v>280</v>
      </c>
      <c r="B325" s="80" t="s">
        <v>194</v>
      </c>
      <c r="C325" s="117" t="s">
        <v>680</v>
      </c>
      <c r="D325" s="5" t="str">
        <f>VLOOKUP(C325,' TH ĐG Trình HĐ'!$E$9:$AE$336,18,0)</f>
        <v>A4</v>
      </c>
      <c r="E325" s="5">
        <f>VLOOKUP($C325,' TH ĐG Trình HĐ'!$E$9:$AE$336,19,0)</f>
        <v>7</v>
      </c>
      <c r="F325" s="9" t="str">
        <f t="shared" si="103"/>
        <v>Không hoàn thành</v>
      </c>
      <c r="G325" s="10"/>
      <c r="H325" s="17"/>
      <c r="I325" s="19"/>
      <c r="J325" s="5"/>
      <c r="K325" s="19"/>
      <c r="L325" s="5"/>
      <c r="M325" s="19"/>
      <c r="N325" s="5"/>
      <c r="O325" s="19"/>
      <c r="P325" s="5"/>
      <c r="Q325" s="19"/>
      <c r="R325" s="5"/>
      <c r="S325" s="226"/>
      <c r="T325" s="9"/>
      <c r="U325" s="5"/>
      <c r="V325" s="226"/>
      <c r="W325" s="9"/>
      <c r="X325" s="227"/>
      <c r="Y325" s="9"/>
      <c r="Z325" s="9"/>
      <c r="AA325" s="9"/>
      <c r="AB325" s="9"/>
      <c r="AC325" s="5"/>
      <c r="AD325" s="5"/>
      <c r="AE325" s="9"/>
      <c r="AF325" s="5"/>
      <c r="AG325" s="25"/>
      <c r="AH325" s="25"/>
    </row>
    <row r="326" spans="1:34" s="7" customFormat="1" ht="20.100000000000001" customHeight="1" x14ac:dyDescent="0.25">
      <c r="A326" s="86">
        <f t="shared" si="104"/>
        <v>281</v>
      </c>
      <c r="B326" s="80" t="s">
        <v>192</v>
      </c>
      <c r="C326" s="117" t="s">
        <v>678</v>
      </c>
      <c r="D326" s="5" t="str">
        <f>VLOOKUP(C326,' TH ĐG Trình HĐ'!$E$9:$AE$336,18,0)</f>
        <v>A3</v>
      </c>
      <c r="E326" s="5">
        <f>VLOOKUP($C326,' TH ĐG Trình HĐ'!$E$9:$AE$336,19,0)</f>
        <v>8</v>
      </c>
      <c r="F326" s="9" t="str">
        <f t="shared" si="103"/>
        <v>Không hoàn thành</v>
      </c>
      <c r="G326" s="10"/>
      <c r="H326" s="17"/>
      <c r="I326" s="19"/>
      <c r="J326" s="5"/>
      <c r="K326" s="19"/>
      <c r="L326" s="5"/>
      <c r="M326" s="19"/>
      <c r="N326" s="5"/>
      <c r="O326" s="19"/>
      <c r="P326" s="5"/>
      <c r="Q326" s="19"/>
      <c r="R326" s="5"/>
      <c r="S326" s="226"/>
      <c r="T326" s="9"/>
      <c r="U326" s="5"/>
      <c r="V326" s="226"/>
      <c r="W326" s="9"/>
      <c r="X326" s="227"/>
      <c r="Y326" s="9"/>
      <c r="Z326" s="9"/>
      <c r="AA326" s="9"/>
      <c r="AB326" s="9"/>
      <c r="AC326" s="5"/>
      <c r="AD326" s="5"/>
      <c r="AE326" s="9"/>
      <c r="AF326" s="5"/>
      <c r="AG326" s="25"/>
      <c r="AH326" s="25"/>
    </row>
    <row r="327" spans="1:34" s="7" customFormat="1" ht="20.100000000000001" customHeight="1" x14ac:dyDescent="0.25">
      <c r="A327" s="86">
        <f t="shared" si="104"/>
        <v>282</v>
      </c>
      <c r="B327" s="80" t="s">
        <v>397</v>
      </c>
      <c r="C327" s="117" t="s">
        <v>682</v>
      </c>
      <c r="D327" s="5" t="str">
        <f>VLOOKUP(C327,' TH ĐG Trình HĐ'!$E$9:$AE$336,18,0)</f>
        <v>A4</v>
      </c>
      <c r="E327" s="5">
        <f>VLOOKUP($C327,' TH ĐG Trình HĐ'!$E$9:$AE$336,19,0)</f>
        <v>7</v>
      </c>
      <c r="F327" s="9" t="str">
        <f t="shared" si="103"/>
        <v>Không hoàn thành</v>
      </c>
      <c r="G327" s="10"/>
      <c r="H327" s="17"/>
      <c r="I327" s="19"/>
      <c r="J327" s="5"/>
      <c r="K327" s="19"/>
      <c r="L327" s="5"/>
      <c r="M327" s="19"/>
      <c r="N327" s="5"/>
      <c r="O327" s="19"/>
      <c r="P327" s="5"/>
      <c r="Q327" s="19"/>
      <c r="R327" s="5"/>
      <c r="S327" s="226"/>
      <c r="T327" s="9"/>
      <c r="U327" s="5"/>
      <c r="V327" s="226"/>
      <c r="W327" s="9"/>
      <c r="X327" s="227"/>
      <c r="Y327" s="9"/>
      <c r="Z327" s="9"/>
      <c r="AA327" s="9"/>
      <c r="AB327" s="9"/>
      <c r="AC327" s="5"/>
      <c r="AD327" s="5"/>
      <c r="AE327" s="9"/>
      <c r="AF327" s="5"/>
      <c r="AG327" s="25"/>
      <c r="AH327" s="25"/>
    </row>
    <row r="328" spans="1:34" s="7" customFormat="1" ht="20.100000000000001" customHeight="1" x14ac:dyDescent="0.25">
      <c r="A328" s="86">
        <f t="shared" si="104"/>
        <v>283</v>
      </c>
      <c r="B328" s="80" t="s">
        <v>866</v>
      </c>
      <c r="C328" s="117" t="s">
        <v>679</v>
      </c>
      <c r="D328" s="5" t="str">
        <f>VLOOKUP(C328,' TH ĐG Trình HĐ'!$E$9:$AE$336,18,0)</f>
        <v>A4</v>
      </c>
      <c r="E328" s="5">
        <f>VLOOKUP($C328,' TH ĐG Trình HĐ'!$E$9:$AE$336,19,0)</f>
        <v>7</v>
      </c>
      <c r="F328" s="9" t="str">
        <f t="shared" si="103"/>
        <v>Không hoàn thành</v>
      </c>
      <c r="G328" s="10"/>
      <c r="H328" s="17"/>
      <c r="I328" s="19"/>
      <c r="J328" s="5"/>
      <c r="K328" s="19"/>
      <c r="L328" s="5"/>
      <c r="M328" s="19"/>
      <c r="N328" s="5"/>
      <c r="O328" s="19"/>
      <c r="P328" s="5"/>
      <c r="Q328" s="19"/>
      <c r="R328" s="5"/>
      <c r="S328" s="226"/>
      <c r="T328" s="9"/>
      <c r="U328" s="5"/>
      <c r="V328" s="226"/>
      <c r="W328" s="9"/>
      <c r="X328" s="227"/>
      <c r="Y328" s="9"/>
      <c r="Z328" s="9"/>
      <c r="AA328" s="9"/>
      <c r="AB328" s="9"/>
      <c r="AC328" s="5"/>
      <c r="AD328" s="5"/>
      <c r="AE328" s="9"/>
      <c r="AF328" s="5"/>
      <c r="AG328" s="25"/>
      <c r="AH328" s="25"/>
    </row>
    <row r="329" spans="1:34" s="7" customFormat="1" ht="20.100000000000001" customHeight="1" x14ac:dyDescent="0.25">
      <c r="A329" s="86">
        <f t="shared" si="104"/>
        <v>284</v>
      </c>
      <c r="B329" s="80" t="s">
        <v>729</v>
      </c>
      <c r="C329" s="117" t="s">
        <v>730</v>
      </c>
      <c r="D329" s="5" t="str">
        <f>VLOOKUP(C329,' TH ĐG Trình HĐ'!$E$9:$AE$336,18,0)</f>
        <v>A4</v>
      </c>
      <c r="E329" s="5">
        <f>VLOOKUP($C329,' TH ĐG Trình HĐ'!$E$9:$AE$336,19,0)</f>
        <v>7</v>
      </c>
      <c r="F329" s="9" t="str">
        <f t="shared" si="103"/>
        <v>Không hoàn thành</v>
      </c>
      <c r="G329" s="10"/>
      <c r="H329" s="17"/>
      <c r="I329" s="19"/>
      <c r="J329" s="5"/>
      <c r="K329" s="19"/>
      <c r="L329" s="5"/>
      <c r="M329" s="19"/>
      <c r="N329" s="5"/>
      <c r="O329" s="19"/>
      <c r="P329" s="5"/>
      <c r="Q329" s="19"/>
      <c r="R329" s="5"/>
      <c r="S329" s="226"/>
      <c r="T329" s="9"/>
      <c r="U329" s="5"/>
      <c r="V329" s="226"/>
      <c r="W329" s="9"/>
      <c r="X329" s="227"/>
      <c r="Y329" s="9"/>
      <c r="Z329" s="9"/>
      <c r="AA329" s="9"/>
      <c r="AB329" s="9"/>
      <c r="AC329" s="5"/>
      <c r="AD329" s="5"/>
      <c r="AE329" s="9"/>
      <c r="AF329" s="5"/>
      <c r="AG329" s="25"/>
      <c r="AH329" s="25"/>
    </row>
    <row r="330" spans="1:34" s="7" customFormat="1" ht="30" customHeight="1" x14ac:dyDescent="0.25">
      <c r="A330" s="279" t="s">
        <v>924</v>
      </c>
      <c r="B330" s="282" t="s">
        <v>925</v>
      </c>
      <c r="C330" s="144"/>
      <c r="D330" s="144"/>
      <c r="E330" s="280"/>
      <c r="F330" s="66">
        <f>COUNTA($F$332:$F$350)</f>
        <v>19</v>
      </c>
      <c r="G330" s="281" t="str">
        <f xml:space="preserve"> (COUNTIF($F$332:$F$350, "Hoàn thành xuất sắc nhiệm vụ") &amp; " Xuất sắc") &amp;" + "&amp; (COUNTIF($F$332:$F$350, "Hoàn thành tốt nhiệm vụ") &amp; " Tốt")&amp;" + "&amp; (COUNTIF($F$332:$F$350, "Hoàn thành nhiệm vụ") &amp; " Hoàn thành")</f>
        <v>0 Xuất sắc + 0 Tốt + 0 Hoàn thành</v>
      </c>
      <c r="H330" s="224"/>
      <c r="I330" s="8"/>
      <c r="J330" s="224"/>
      <c r="K330" s="8"/>
      <c r="L330" s="224"/>
      <c r="M330" s="8"/>
      <c r="N330" s="224"/>
      <c r="O330" s="8"/>
      <c r="P330" s="224"/>
      <c r="Q330" s="8"/>
      <c r="R330" s="224"/>
      <c r="S330" s="277"/>
      <c r="T330" s="224"/>
      <c r="U330" s="224"/>
      <c r="V330" s="277"/>
      <c r="W330" s="224"/>
      <c r="X330" s="225"/>
      <c r="Y330" s="8"/>
      <c r="Z330" s="224"/>
      <c r="AA330" s="8"/>
      <c r="AB330" s="224"/>
      <c r="AC330" s="8"/>
      <c r="AD330" s="224"/>
      <c r="AE330" s="8"/>
      <c r="AF330" s="224"/>
      <c r="AG330" s="43"/>
      <c r="AH330" s="43"/>
    </row>
    <row r="331" spans="1:34" s="7" customFormat="1" ht="17.25" customHeight="1" x14ac:dyDescent="0.25">
      <c r="A331" s="261" t="s">
        <v>859</v>
      </c>
      <c r="B331" s="262" t="s">
        <v>860</v>
      </c>
      <c r="C331" s="261"/>
      <c r="D331" s="248"/>
      <c r="E331" s="278"/>
      <c r="F331" s="297"/>
      <c r="G331" s="283"/>
      <c r="H331" s="19"/>
      <c r="I331" s="19"/>
      <c r="J331" s="5"/>
      <c r="K331" s="19"/>
      <c r="L331" s="5"/>
      <c r="M331" s="19"/>
      <c r="N331" s="5"/>
      <c r="O331" s="19"/>
      <c r="P331" s="5"/>
      <c r="Q331" s="19"/>
      <c r="R331" s="5"/>
      <c r="S331" s="226"/>
      <c r="T331" s="9"/>
      <c r="U331" s="5"/>
      <c r="V331" s="226"/>
      <c r="W331" s="9"/>
      <c r="X331" s="227"/>
      <c r="Y331" s="9"/>
      <c r="Z331" s="9"/>
      <c r="AA331" s="9"/>
      <c r="AB331" s="9"/>
      <c r="AC331" s="5"/>
      <c r="AD331" s="5"/>
      <c r="AE331" s="9"/>
      <c r="AF331" s="5"/>
      <c r="AG331" s="25"/>
      <c r="AH331" s="25"/>
    </row>
    <row r="332" spans="1:34" s="7" customFormat="1" ht="18" customHeight="1" x14ac:dyDescent="0.25">
      <c r="A332" s="86">
        <f>A329+1</f>
        <v>285</v>
      </c>
      <c r="B332" s="77" t="s">
        <v>198</v>
      </c>
      <c r="C332" s="86" t="s">
        <v>483</v>
      </c>
      <c r="D332" s="5" t="str">
        <f>VLOOKUP(C332,' TH ĐG Trình HĐ'!$E$9:$AE$336,18,0)</f>
        <v>A3</v>
      </c>
      <c r="E332" s="5">
        <f>VLOOKUP($C332,' TH ĐG Trình HĐ'!$E$9:$AE$336,19,0)</f>
        <v>8</v>
      </c>
      <c r="F332" s="9" t="str">
        <f t="shared" ref="F332:F345" si="105">IF(E332&gt;=3,"Không hoàn thành",IF(AND($D332&gt;=8,$D332&lt;=10,E332=0),"Hoàn thành xuất sắc nhiệm vụ",IF(AND($D332&gt;=8,$D332&lt;=10,E332=1),"Hoàn thành tốt nhiệm vụ",IF(AND($D332&gt;=8,$D332&lt;=10,E332=2),"Hoàn thành nhiệm vụ",IF(AND($D332&gt;6,$D332&lt;8,E332&lt;=1),"Hoàn thành tốt nhiệm vụ",IF(AND($D332&gt;6,$D332&lt;8,E332=2),"Hoàn thành nhiệm vụ",IF(AND($D332&gt;=5,$D332&lt;=6,E332&lt;=2),"Hoàn thành",IF(AND($D332&lt;5,E332&gt;3),"Không hoàn thành",""))))))))</f>
        <v>Không hoàn thành</v>
      </c>
      <c r="G332" s="10"/>
      <c r="H332" s="17"/>
      <c r="I332" s="19"/>
      <c r="J332" s="5"/>
      <c r="K332" s="19"/>
      <c r="L332" s="5"/>
      <c r="M332" s="19"/>
      <c r="N332" s="5"/>
      <c r="O332" s="19"/>
      <c r="P332" s="5"/>
      <c r="Q332" s="19"/>
      <c r="R332" s="5"/>
      <c r="S332" s="226"/>
      <c r="T332" s="9"/>
      <c r="U332" s="5"/>
      <c r="V332" s="226"/>
      <c r="W332" s="9"/>
      <c r="X332" s="227"/>
      <c r="Y332" s="9"/>
      <c r="Z332" s="9"/>
      <c r="AA332" s="9"/>
      <c r="AB332" s="9"/>
      <c r="AC332" s="5"/>
      <c r="AD332" s="5"/>
      <c r="AE332" s="9"/>
      <c r="AF332" s="5"/>
      <c r="AG332" s="25"/>
      <c r="AH332" s="25"/>
    </row>
    <row r="333" spans="1:34" s="7" customFormat="1" ht="18" customHeight="1" x14ac:dyDescent="0.25">
      <c r="A333" s="86">
        <f>A332+1</f>
        <v>286</v>
      </c>
      <c r="B333" s="77" t="s">
        <v>199</v>
      </c>
      <c r="C333" s="86" t="s">
        <v>686</v>
      </c>
      <c r="D333" s="5" t="str">
        <f>VLOOKUP(C333,' TH ĐG Trình HĐ'!$E$9:$AE$336,18,0)</f>
        <v>A3</v>
      </c>
      <c r="E333" s="5">
        <f>VLOOKUP($C333,' TH ĐG Trình HĐ'!$E$9:$AE$336,19,0)</f>
        <v>8</v>
      </c>
      <c r="F333" s="9" t="str">
        <f t="shared" si="105"/>
        <v>Không hoàn thành</v>
      </c>
      <c r="G333" s="10"/>
      <c r="H333" s="17"/>
      <c r="I333" s="19"/>
      <c r="J333" s="5"/>
      <c r="K333" s="19"/>
      <c r="L333" s="5"/>
      <c r="M333" s="19"/>
      <c r="N333" s="5"/>
      <c r="O333" s="19"/>
      <c r="P333" s="5"/>
      <c r="Q333" s="19"/>
      <c r="R333" s="5"/>
      <c r="S333" s="226"/>
      <c r="T333" s="9"/>
      <c r="U333" s="5"/>
      <c r="V333" s="226"/>
      <c r="W333" s="9"/>
      <c r="X333" s="227"/>
      <c r="Y333" s="9"/>
      <c r="Z333" s="9"/>
      <c r="AA333" s="9"/>
      <c r="AB333" s="9"/>
      <c r="AC333" s="5"/>
      <c r="AD333" s="5"/>
      <c r="AE333" s="9"/>
      <c r="AF333" s="5"/>
      <c r="AG333" s="25"/>
      <c r="AH333" s="25"/>
    </row>
    <row r="334" spans="1:34" s="7" customFormat="1" ht="18" customHeight="1" x14ac:dyDescent="0.25">
      <c r="A334" s="86">
        <f t="shared" ref="A334:A350" si="106">A333+1</f>
        <v>287</v>
      </c>
      <c r="B334" s="77" t="s">
        <v>205</v>
      </c>
      <c r="C334" s="86" t="s">
        <v>684</v>
      </c>
      <c r="D334" s="5" t="str">
        <f>VLOOKUP(C334,' TH ĐG Trình HĐ'!$E$9:$AE$336,18,0)</f>
        <v>A4</v>
      </c>
      <c r="E334" s="5">
        <f>VLOOKUP($C334,' TH ĐG Trình HĐ'!$E$9:$AE$336,19,0)</f>
        <v>7</v>
      </c>
      <c r="F334" s="9" t="str">
        <f t="shared" si="105"/>
        <v>Không hoàn thành</v>
      </c>
      <c r="G334" s="10"/>
      <c r="H334" s="17"/>
      <c r="I334" s="19"/>
      <c r="J334" s="5"/>
      <c r="K334" s="19"/>
      <c r="L334" s="5"/>
      <c r="M334" s="19"/>
      <c r="N334" s="5"/>
      <c r="O334" s="19"/>
      <c r="P334" s="5"/>
      <c r="Q334" s="19"/>
      <c r="R334" s="5"/>
      <c r="S334" s="226"/>
      <c r="T334" s="9"/>
      <c r="U334" s="5"/>
      <c r="V334" s="226"/>
      <c r="W334" s="9"/>
      <c r="X334" s="227"/>
      <c r="Y334" s="9"/>
      <c r="Z334" s="9"/>
      <c r="AA334" s="9"/>
      <c r="AB334" s="9"/>
      <c r="AC334" s="5"/>
      <c r="AD334" s="5"/>
      <c r="AE334" s="9"/>
      <c r="AF334" s="5"/>
      <c r="AG334" s="25"/>
      <c r="AH334" s="25"/>
    </row>
    <row r="335" spans="1:34" s="7" customFormat="1" ht="18" customHeight="1" x14ac:dyDescent="0.25">
      <c r="A335" s="86">
        <f t="shared" si="106"/>
        <v>288</v>
      </c>
      <c r="B335" s="77" t="s">
        <v>806</v>
      </c>
      <c r="C335" s="86" t="s">
        <v>818</v>
      </c>
      <c r="D335" s="5" t="str">
        <f>VLOOKUP(C335,' TH ĐG Trình HĐ'!$E$9:$AE$336,18,0)</f>
        <v>A3</v>
      </c>
      <c r="E335" s="5">
        <f>VLOOKUP($C335,' TH ĐG Trình HĐ'!$E$9:$AE$336,19,0)</f>
        <v>8</v>
      </c>
      <c r="F335" s="9" t="str">
        <f t="shared" si="105"/>
        <v>Không hoàn thành</v>
      </c>
      <c r="G335" s="10"/>
      <c r="H335" s="17"/>
      <c r="I335" s="19"/>
      <c r="J335" s="5"/>
      <c r="K335" s="19"/>
      <c r="L335" s="5"/>
      <c r="M335" s="19"/>
      <c r="N335" s="5"/>
      <c r="O335" s="19"/>
      <c r="P335" s="5"/>
      <c r="Q335" s="19"/>
      <c r="R335" s="5"/>
      <c r="S335" s="226"/>
      <c r="T335" s="9"/>
      <c r="U335" s="5"/>
      <c r="V335" s="226"/>
      <c r="W335" s="9"/>
      <c r="X335" s="227"/>
      <c r="Y335" s="9"/>
      <c r="Z335" s="9"/>
      <c r="AA335" s="9"/>
      <c r="AB335" s="9"/>
      <c r="AC335" s="5"/>
      <c r="AD335" s="5"/>
      <c r="AE335" s="9"/>
      <c r="AF335" s="5"/>
      <c r="AG335" s="25"/>
      <c r="AH335" s="25"/>
    </row>
    <row r="336" spans="1:34" s="7" customFormat="1" ht="18" customHeight="1" x14ac:dyDescent="0.25">
      <c r="A336" s="86">
        <f t="shared" si="106"/>
        <v>289</v>
      </c>
      <c r="B336" s="77" t="s">
        <v>203</v>
      </c>
      <c r="C336" s="86" t="s">
        <v>690</v>
      </c>
      <c r="D336" s="5" t="str">
        <f>VLOOKUP(C336,' TH ĐG Trình HĐ'!$E$9:$AE$336,18,0)</f>
        <v>A3</v>
      </c>
      <c r="E336" s="5">
        <f>VLOOKUP($C336,' TH ĐG Trình HĐ'!$E$9:$AE$336,19,0)</f>
        <v>8</v>
      </c>
      <c r="F336" s="9" t="str">
        <f t="shared" si="105"/>
        <v>Không hoàn thành</v>
      </c>
      <c r="G336" s="10"/>
      <c r="H336" s="17"/>
      <c r="I336" s="19"/>
      <c r="J336" s="5"/>
      <c r="K336" s="19"/>
      <c r="L336" s="5"/>
      <c r="M336" s="19"/>
      <c r="N336" s="5"/>
      <c r="O336" s="19"/>
      <c r="P336" s="5"/>
      <c r="Q336" s="19"/>
      <c r="R336" s="5"/>
      <c r="S336" s="226"/>
      <c r="T336" s="9"/>
      <c r="U336" s="5"/>
      <c r="V336" s="226"/>
      <c r="W336" s="9"/>
      <c r="X336" s="227"/>
      <c r="Y336" s="9"/>
      <c r="Z336" s="9"/>
      <c r="AA336" s="9"/>
      <c r="AB336" s="9"/>
      <c r="AC336" s="5"/>
      <c r="AD336" s="5"/>
      <c r="AE336" s="9"/>
      <c r="AF336" s="5"/>
      <c r="AG336" s="232" t="s">
        <v>878</v>
      </c>
      <c r="AH336" s="25"/>
    </row>
    <row r="337" spans="1:34" s="7" customFormat="1" ht="18" customHeight="1" x14ac:dyDescent="0.25">
      <c r="A337" s="86">
        <f t="shared" si="106"/>
        <v>290</v>
      </c>
      <c r="B337" s="77" t="s">
        <v>287</v>
      </c>
      <c r="C337" s="86" t="s">
        <v>692</v>
      </c>
      <c r="D337" s="5" t="str">
        <f>VLOOKUP(C337,' TH ĐG Trình HĐ'!$E$9:$AE$336,18,0)</f>
        <v>A4</v>
      </c>
      <c r="E337" s="5">
        <f>VLOOKUP($C337,' TH ĐG Trình HĐ'!$E$9:$AE$336,19,0)</f>
        <v>7</v>
      </c>
      <c r="F337" s="9" t="str">
        <f t="shared" si="105"/>
        <v>Không hoàn thành</v>
      </c>
      <c r="G337" s="10"/>
      <c r="H337" s="17"/>
      <c r="I337" s="19"/>
      <c r="J337" s="5"/>
      <c r="K337" s="19"/>
      <c r="L337" s="5"/>
      <c r="M337" s="19"/>
      <c r="N337" s="5"/>
      <c r="O337" s="19"/>
      <c r="P337" s="5"/>
      <c r="Q337" s="19"/>
      <c r="R337" s="5"/>
      <c r="S337" s="226"/>
      <c r="T337" s="9"/>
      <c r="U337" s="5"/>
      <c r="V337" s="226"/>
      <c r="W337" s="9"/>
      <c r="X337" s="227"/>
      <c r="Y337" s="9"/>
      <c r="Z337" s="9"/>
      <c r="AA337" s="9"/>
      <c r="AB337" s="9"/>
      <c r="AC337" s="5"/>
      <c r="AD337" s="5"/>
      <c r="AE337" s="9"/>
      <c r="AF337" s="5"/>
      <c r="AG337" s="25"/>
      <c r="AH337" s="25"/>
    </row>
    <row r="338" spans="1:34" s="7" customFormat="1" ht="18" customHeight="1" x14ac:dyDescent="0.25">
      <c r="A338" s="86">
        <f t="shared" si="106"/>
        <v>291</v>
      </c>
      <c r="B338" s="77" t="s">
        <v>303</v>
      </c>
      <c r="C338" s="86" t="s">
        <v>694</v>
      </c>
      <c r="D338" s="5" t="str">
        <f>VLOOKUP(C338,' TH ĐG Trình HĐ'!$E$9:$AE$336,18,0)</f>
        <v>A4</v>
      </c>
      <c r="E338" s="5">
        <f>VLOOKUP($C338,' TH ĐG Trình HĐ'!$E$9:$AE$336,19,0)</f>
        <v>7</v>
      </c>
      <c r="F338" s="9" t="str">
        <f t="shared" si="105"/>
        <v>Không hoàn thành</v>
      </c>
      <c r="G338" s="10"/>
      <c r="H338" s="17"/>
      <c r="I338" s="19"/>
      <c r="J338" s="5"/>
      <c r="K338" s="19"/>
      <c r="L338" s="5"/>
      <c r="M338" s="19"/>
      <c r="N338" s="5"/>
      <c r="O338" s="19"/>
      <c r="P338" s="5"/>
      <c r="Q338" s="19"/>
      <c r="R338" s="5"/>
      <c r="S338" s="226"/>
      <c r="T338" s="9"/>
      <c r="U338" s="5"/>
      <c r="V338" s="226"/>
      <c r="W338" s="9"/>
      <c r="X338" s="227"/>
      <c r="Y338" s="9"/>
      <c r="Z338" s="9"/>
      <c r="AA338" s="9"/>
      <c r="AB338" s="9"/>
      <c r="AC338" s="5"/>
      <c r="AD338" s="5"/>
      <c r="AE338" s="9"/>
      <c r="AF338" s="5"/>
      <c r="AG338" s="25"/>
      <c r="AH338" s="25"/>
    </row>
    <row r="339" spans="1:34" s="7" customFormat="1" ht="18" customHeight="1" x14ac:dyDescent="0.25">
      <c r="A339" s="86">
        <f t="shared" si="106"/>
        <v>292</v>
      </c>
      <c r="B339" s="77" t="s">
        <v>277</v>
      </c>
      <c r="C339" s="86" t="s">
        <v>718</v>
      </c>
      <c r="D339" s="5" t="str">
        <f>VLOOKUP(C339,' TH ĐG Trình HĐ'!$E$9:$AE$336,18,0)</f>
        <v>A3</v>
      </c>
      <c r="E339" s="5">
        <f>VLOOKUP($C339,' TH ĐG Trình HĐ'!$E$9:$AE$336,19,0)</f>
        <v>8</v>
      </c>
      <c r="F339" s="9" t="str">
        <f t="shared" si="105"/>
        <v>Không hoàn thành</v>
      </c>
      <c r="G339" s="430"/>
      <c r="H339" s="17"/>
      <c r="I339" s="19"/>
      <c r="J339" s="5"/>
      <c r="K339" s="19"/>
      <c r="L339" s="5"/>
      <c r="M339" s="19"/>
      <c r="N339" s="5"/>
      <c r="O339" s="19"/>
      <c r="P339" s="5"/>
      <c r="Q339" s="19"/>
      <c r="R339" s="5"/>
      <c r="S339" s="226"/>
      <c r="T339" s="9"/>
      <c r="U339" s="5"/>
      <c r="V339" s="226"/>
      <c r="W339" s="9"/>
      <c r="X339" s="227"/>
      <c r="Y339" s="9"/>
      <c r="Z339" s="9"/>
      <c r="AA339" s="9"/>
      <c r="AB339" s="9"/>
      <c r="AC339" s="5"/>
      <c r="AD339" s="5"/>
      <c r="AE339" s="9"/>
      <c r="AF339" s="5"/>
      <c r="AG339" s="25"/>
      <c r="AH339" s="25"/>
    </row>
    <row r="340" spans="1:34" s="7" customFormat="1" ht="18" customHeight="1" x14ac:dyDescent="0.25">
      <c r="A340" s="86">
        <f t="shared" si="106"/>
        <v>293</v>
      </c>
      <c r="B340" s="77" t="s">
        <v>807</v>
      </c>
      <c r="C340" s="86" t="s">
        <v>819</v>
      </c>
      <c r="D340" s="5" t="str">
        <f>VLOOKUP(C340,' TH ĐG Trình HĐ'!$E$9:$AE$336,18,0)</f>
        <v>A4</v>
      </c>
      <c r="E340" s="5">
        <f>VLOOKUP($C340,' TH ĐG Trình HĐ'!$E$9:$AE$336,19,0)</f>
        <v>7</v>
      </c>
      <c r="F340" s="9" t="str">
        <f t="shared" si="105"/>
        <v>Không hoàn thành</v>
      </c>
      <c r="G340" s="301"/>
      <c r="H340" s="17"/>
      <c r="I340" s="19"/>
      <c r="J340" s="5"/>
      <c r="K340" s="19"/>
      <c r="L340" s="5"/>
      <c r="M340" s="19"/>
      <c r="N340" s="5"/>
      <c r="O340" s="19"/>
      <c r="P340" s="5"/>
      <c r="Q340" s="19"/>
      <c r="R340" s="5"/>
      <c r="S340" s="226"/>
      <c r="T340" s="9"/>
      <c r="U340" s="5"/>
      <c r="V340" s="226"/>
      <c r="W340" s="9"/>
      <c r="X340" s="227"/>
      <c r="Y340" s="9"/>
      <c r="Z340" s="9"/>
      <c r="AA340" s="9"/>
      <c r="AB340" s="9"/>
      <c r="AC340" s="5"/>
      <c r="AD340" s="5"/>
      <c r="AE340" s="9"/>
      <c r="AF340" s="5"/>
      <c r="AG340" s="25"/>
      <c r="AH340" s="25"/>
    </row>
    <row r="341" spans="1:34" s="7" customFormat="1" ht="18" customHeight="1" x14ac:dyDescent="0.25">
      <c r="A341" s="86">
        <f t="shared" si="106"/>
        <v>294</v>
      </c>
      <c r="B341" s="77" t="s">
        <v>373</v>
      </c>
      <c r="C341" s="86" t="s">
        <v>696</v>
      </c>
      <c r="D341" s="5" t="str">
        <f>VLOOKUP(C341,' TH ĐG Trình HĐ'!$E$9:$AE$336,18,0)</f>
        <v>B2</v>
      </c>
      <c r="E341" s="5">
        <f>VLOOKUP($C341,' TH ĐG Trình HĐ'!$E$9:$AE$336,19,0)</f>
        <v>5</v>
      </c>
      <c r="F341" s="9" t="str">
        <f t="shared" si="105"/>
        <v>Không hoàn thành</v>
      </c>
      <c r="G341" s="446" t="s">
        <v>1081</v>
      </c>
      <c r="H341" s="17"/>
      <c r="I341" s="19"/>
      <c r="J341" s="5"/>
      <c r="K341" s="19"/>
      <c r="L341" s="5"/>
      <c r="M341" s="19"/>
      <c r="N341" s="5"/>
      <c r="O341" s="19"/>
      <c r="P341" s="5"/>
      <c r="Q341" s="19"/>
      <c r="R341" s="5"/>
      <c r="S341" s="226"/>
      <c r="T341" s="9"/>
      <c r="U341" s="5"/>
      <c r="V341" s="226"/>
      <c r="W341" s="9"/>
      <c r="X341" s="227"/>
      <c r="Y341" s="9"/>
      <c r="Z341" s="9"/>
      <c r="AA341" s="9"/>
      <c r="AB341" s="9"/>
      <c r="AC341" s="5"/>
      <c r="AD341" s="5"/>
      <c r="AE341" s="9"/>
      <c r="AF341" s="5"/>
      <c r="AG341" s="25"/>
      <c r="AH341" s="25"/>
    </row>
    <row r="342" spans="1:34" s="7" customFormat="1" ht="18.75" customHeight="1" x14ac:dyDescent="0.25">
      <c r="A342" s="86">
        <f t="shared" si="106"/>
        <v>295</v>
      </c>
      <c r="B342" s="80" t="s">
        <v>202</v>
      </c>
      <c r="C342" s="117" t="s">
        <v>689</v>
      </c>
      <c r="D342" s="5" t="str">
        <f>VLOOKUP(C342,' TH ĐG Trình HĐ'!$E$9:$AE$336,18,0)</f>
        <v>A4</v>
      </c>
      <c r="E342" s="5">
        <f>VLOOKUP($C342,' TH ĐG Trình HĐ'!$E$9:$AE$336,19,0)</f>
        <v>7</v>
      </c>
      <c r="F342" s="9" t="str">
        <f t="shared" si="105"/>
        <v>Không hoàn thành</v>
      </c>
      <c r="G342" s="301"/>
      <c r="H342" s="17"/>
      <c r="I342" s="19"/>
      <c r="J342" s="5"/>
      <c r="K342" s="19"/>
      <c r="L342" s="5"/>
      <c r="M342" s="19"/>
      <c r="N342" s="5"/>
      <c r="O342" s="19"/>
      <c r="P342" s="5"/>
      <c r="Q342" s="19"/>
      <c r="R342" s="5"/>
      <c r="S342" s="226"/>
      <c r="T342" s="9"/>
      <c r="U342" s="5"/>
      <c r="V342" s="226"/>
      <c r="W342" s="9"/>
      <c r="X342" s="227"/>
      <c r="Y342" s="9"/>
      <c r="Z342" s="9"/>
      <c r="AA342" s="9"/>
      <c r="AB342" s="9"/>
      <c r="AC342" s="5"/>
      <c r="AD342" s="5"/>
      <c r="AE342" s="9"/>
      <c r="AF342" s="5"/>
      <c r="AG342" s="25"/>
      <c r="AH342" s="25"/>
    </row>
    <row r="343" spans="1:34" s="7" customFormat="1" ht="18.75" customHeight="1" x14ac:dyDescent="0.25">
      <c r="A343" s="86">
        <f t="shared" si="106"/>
        <v>296</v>
      </c>
      <c r="B343" s="77" t="s">
        <v>204</v>
      </c>
      <c r="C343" s="86" t="s">
        <v>691</v>
      </c>
      <c r="D343" s="5" t="str">
        <f>VLOOKUP(C343,' TH ĐG Trình HĐ'!$E$9:$AE$336,18,0)</f>
        <v>A4</v>
      </c>
      <c r="E343" s="5">
        <f>VLOOKUP($C343,' TH ĐG Trình HĐ'!$E$9:$AE$336,19,0)</f>
        <v>7</v>
      </c>
      <c r="F343" s="9" t="str">
        <f t="shared" si="105"/>
        <v>Không hoàn thành</v>
      </c>
      <c r="G343" s="301"/>
      <c r="H343" s="17"/>
      <c r="I343" s="19"/>
      <c r="J343" s="5"/>
      <c r="K343" s="19"/>
      <c r="L343" s="5"/>
      <c r="M343" s="19"/>
      <c r="N343" s="5"/>
      <c r="O343" s="19"/>
      <c r="P343" s="5"/>
      <c r="Q343" s="19"/>
      <c r="R343" s="5"/>
      <c r="S343" s="226"/>
      <c r="T343" s="9"/>
      <c r="U343" s="5"/>
      <c r="V343" s="226"/>
      <c r="W343" s="9"/>
      <c r="X343" s="227"/>
      <c r="Y343" s="9"/>
      <c r="Z343" s="9"/>
      <c r="AA343" s="9"/>
      <c r="AB343" s="9"/>
      <c r="AC343" s="5"/>
      <c r="AD343" s="5"/>
      <c r="AE343" s="9"/>
      <c r="AF343" s="5"/>
      <c r="AG343" s="25"/>
      <c r="AH343" s="25"/>
    </row>
    <row r="344" spans="1:34" s="7" customFormat="1" ht="18.75" customHeight="1" x14ac:dyDescent="0.25">
      <c r="A344" s="86">
        <f t="shared" si="106"/>
        <v>297</v>
      </c>
      <c r="B344" s="77" t="s">
        <v>286</v>
      </c>
      <c r="C344" s="86" t="s">
        <v>685</v>
      </c>
      <c r="D344" s="5" t="str">
        <f>VLOOKUP(C344,' TH ĐG Trình HĐ'!$E$9:$AE$336,18,0)</f>
        <v>A2</v>
      </c>
      <c r="E344" s="5">
        <f>VLOOKUP($C344,' TH ĐG Trình HĐ'!$E$9:$AE$336,19,0)</f>
        <v>9</v>
      </c>
      <c r="F344" s="9" t="str">
        <f t="shared" si="105"/>
        <v>Không hoàn thành</v>
      </c>
      <c r="G344" s="433"/>
      <c r="H344" s="17"/>
      <c r="I344" s="19"/>
      <c r="J344" s="5"/>
      <c r="K344" s="19"/>
      <c r="L344" s="5"/>
      <c r="M344" s="19"/>
      <c r="N344" s="5"/>
      <c r="O344" s="19"/>
      <c r="P344" s="5"/>
      <c r="Q344" s="19"/>
      <c r="R344" s="5"/>
      <c r="S344" s="226"/>
      <c r="T344" s="9"/>
      <c r="U344" s="5"/>
      <c r="V344" s="226"/>
      <c r="W344" s="9"/>
      <c r="X344" s="227"/>
      <c r="Y344" s="9"/>
      <c r="Z344" s="9"/>
      <c r="AA344" s="9"/>
      <c r="AB344" s="9"/>
      <c r="AC344" s="5"/>
      <c r="AD344" s="5"/>
      <c r="AE344" s="9"/>
      <c r="AF344" s="5"/>
      <c r="AG344" s="25"/>
      <c r="AH344" s="25"/>
    </row>
    <row r="345" spans="1:34" s="7" customFormat="1" ht="18.75" customHeight="1" x14ac:dyDescent="0.25">
      <c r="A345" s="86">
        <f t="shared" si="106"/>
        <v>298</v>
      </c>
      <c r="B345" s="80" t="s">
        <v>288</v>
      </c>
      <c r="C345" s="117" t="s">
        <v>693</v>
      </c>
      <c r="D345" s="5" t="str">
        <f>VLOOKUP(C345,' TH ĐG Trình HĐ'!$E$9:$AE$336,18,0)</f>
        <v>A4</v>
      </c>
      <c r="E345" s="5">
        <f>VLOOKUP($C345,' TH ĐG Trình HĐ'!$E$9:$AE$336,19,0)</f>
        <v>7</v>
      </c>
      <c r="F345" s="9" t="str">
        <f t="shared" si="105"/>
        <v>Không hoàn thành</v>
      </c>
      <c r="G345" s="10"/>
      <c r="H345" s="17"/>
      <c r="I345" s="19"/>
      <c r="J345" s="5"/>
      <c r="K345" s="19"/>
      <c r="L345" s="5"/>
      <c r="M345" s="19"/>
      <c r="N345" s="5"/>
      <c r="O345" s="19"/>
      <c r="P345" s="5"/>
      <c r="Q345" s="19"/>
      <c r="R345" s="5"/>
      <c r="S345" s="226"/>
      <c r="T345" s="9"/>
      <c r="U345" s="5"/>
      <c r="V345" s="226"/>
      <c r="W345" s="9"/>
      <c r="X345" s="227"/>
      <c r="Y345" s="9"/>
      <c r="Z345" s="9"/>
      <c r="AA345" s="9"/>
      <c r="AB345" s="9"/>
      <c r="AC345" s="5"/>
      <c r="AD345" s="5"/>
      <c r="AE345" s="9"/>
      <c r="AF345" s="5"/>
      <c r="AG345" s="25"/>
      <c r="AH345" s="25"/>
    </row>
    <row r="346" spans="1:34" s="7" customFormat="1" ht="43.5" customHeight="1" x14ac:dyDescent="0.25">
      <c r="A346" s="284">
        <f t="shared" si="106"/>
        <v>299</v>
      </c>
      <c r="B346" s="285" t="s">
        <v>201</v>
      </c>
      <c r="C346" s="442" t="s">
        <v>688</v>
      </c>
      <c r="D346" s="257" t="e">
        <f>VLOOKUP(C346,' TH ĐG Trình HĐ'!$E$9:$AE$336,18,0)</f>
        <v>#N/A</v>
      </c>
      <c r="E346" s="257" t="e">
        <f>VLOOKUP($C346,' TH ĐG Trình HĐ'!$E$9:$AE$336,19,0)</f>
        <v>#N/A</v>
      </c>
      <c r="F346" s="341" t="e">
        <f>IF(E346&gt;=3,"Không hoàn thành",IF(AND($D346&gt;=8,$D346&lt;=10,E346=0),"Hoàn thành xuất sắc nhiệm vụ",IF(AND($D346&gt;=8,$D346&lt;=10,E346=1),"Hoàn thành tốt nhiệm vụ",IF(AND($D346&gt;=8,$D346&lt;=10,E346=2),"Hoàn thành nhiệm vụ",IF(AND($D346&gt;6,$D346&lt;8,E346&lt;=1),"Hoàn thành tốt nhiệm vụ",IF(AND($D346&gt;6,$D346&lt;8,E346=2),"Hoàn thành nhiệm vụ",IF(AND($D346&gt;=5,$D346&lt;=6,E346&lt;=2),"Hoàn thành nhiệm vụ",IF(AND($D346&lt;5,E346&gt;3),"Không hoàn thành",""))))))))</f>
        <v>#N/A</v>
      </c>
      <c r="G346" s="447" t="s">
        <v>1072</v>
      </c>
      <c r="H346" s="19"/>
      <c r="I346" s="19"/>
      <c r="J346" s="5"/>
      <c r="K346" s="19"/>
      <c r="L346" s="5"/>
      <c r="M346" s="19"/>
      <c r="N346" s="5"/>
      <c r="O346" s="19"/>
      <c r="P346" s="5"/>
      <c r="Q346" s="19"/>
      <c r="R346" s="5"/>
      <c r="S346" s="226"/>
      <c r="T346" s="9"/>
      <c r="U346" s="5"/>
      <c r="V346" s="226"/>
      <c r="W346" s="9"/>
      <c r="X346" s="227"/>
      <c r="Y346" s="9"/>
      <c r="Z346" s="9"/>
      <c r="AA346" s="9"/>
      <c r="AB346" s="9"/>
      <c r="AC346" s="16"/>
      <c r="AD346" s="16"/>
      <c r="AE346" s="9"/>
      <c r="AF346" s="5"/>
      <c r="AG346" s="26"/>
      <c r="AH346" s="25"/>
    </row>
    <row r="347" spans="1:34" s="7" customFormat="1" ht="25.5" customHeight="1" x14ac:dyDescent="0.25">
      <c r="A347" s="86">
        <f t="shared" si="106"/>
        <v>300</v>
      </c>
      <c r="B347" s="80" t="s">
        <v>1016</v>
      </c>
      <c r="C347" s="117" t="s">
        <v>1017</v>
      </c>
      <c r="D347" s="5" t="str">
        <f>VLOOKUP(C347,' TH ĐG Trình HĐ'!$E$9:$AE$336,18,0)</f>
        <v>A4</v>
      </c>
      <c r="E347" s="5">
        <f>VLOOKUP($C347,' TH ĐG Trình HĐ'!$E$9:$AE$336,19,0)</f>
        <v>7</v>
      </c>
      <c r="F347" s="9" t="str">
        <f t="shared" ref="F347:F350" si="107">IF(E347&gt;=3,"Không hoàn thành",IF(AND($D347&gt;=8,$D347&lt;=10,E347=0),"Hoàn thành xuất sắc nhiệm vụ",IF(AND($D347&gt;=8,$D347&lt;=10,E347=1),"Hoàn thành tốt nhiệm vụ",IF(AND($D347&gt;=8,$D347&lt;=10,E347=2),"Hoàn thành nhiệm vụ",IF(AND($D347&gt;6,$D347&lt;8,E347&lt;=1),"Hoàn thành tốt nhiệm vụ",IF(AND($D347&gt;6,$D347&lt;8,E347=2),"Hoàn thành nhiệm vụ",IF(AND($D347&gt;=5,$D347&lt;=6,E347&lt;=2),"Hoàn thành",IF(AND($D347&lt;5,E347&gt;3),"Không hoàn thành",""))))))))</f>
        <v>Không hoàn thành</v>
      </c>
      <c r="G347" s="10"/>
      <c r="H347" s="17"/>
      <c r="I347" s="19"/>
      <c r="J347" s="5"/>
      <c r="K347" s="19"/>
      <c r="L347" s="5"/>
      <c r="M347" s="19"/>
      <c r="N347" s="5"/>
      <c r="O347" s="19"/>
      <c r="P347" s="5"/>
      <c r="Q347" s="19"/>
      <c r="R347" s="5"/>
      <c r="S347" s="226"/>
      <c r="T347" s="9"/>
      <c r="U347" s="5"/>
      <c r="V347" s="226"/>
      <c r="W347" s="9"/>
      <c r="X347" s="227"/>
      <c r="Y347" s="9"/>
      <c r="Z347" s="9"/>
      <c r="AA347" s="9"/>
      <c r="AB347" s="9"/>
      <c r="AC347" s="5"/>
      <c r="AD347" s="5"/>
      <c r="AE347" s="9"/>
      <c r="AF347" s="5"/>
      <c r="AG347" s="25"/>
      <c r="AH347" s="25"/>
    </row>
    <row r="348" spans="1:34" s="7" customFormat="1" ht="44.25" customHeight="1" x14ac:dyDescent="0.25">
      <c r="A348" s="284">
        <f t="shared" si="106"/>
        <v>301</v>
      </c>
      <c r="B348" s="285" t="s">
        <v>1051</v>
      </c>
      <c r="C348" s="442" t="s">
        <v>1052</v>
      </c>
      <c r="D348" s="257" t="str">
        <f>VLOOKUP(C348,' TH ĐG Trình HĐ'!$E$9:$AE$336,18,0)</f>
        <v>A4</v>
      </c>
      <c r="E348" s="257">
        <f>VLOOKUP($C348,' TH ĐG Trình HĐ'!$E$9:$AE$336,19,0)</f>
        <v>7</v>
      </c>
      <c r="F348" s="341" t="str">
        <f t="shared" si="107"/>
        <v>Không hoàn thành</v>
      </c>
      <c r="G348" s="447" t="s">
        <v>1070</v>
      </c>
      <c r="H348" s="19"/>
      <c r="I348" s="19"/>
      <c r="J348" s="5"/>
      <c r="K348" s="19"/>
      <c r="L348" s="5"/>
      <c r="M348" s="19"/>
      <c r="N348" s="5"/>
      <c r="O348" s="19"/>
      <c r="P348" s="5"/>
      <c r="Q348" s="19"/>
      <c r="R348" s="5"/>
      <c r="S348" s="226"/>
      <c r="T348" s="9"/>
      <c r="U348" s="5"/>
      <c r="V348" s="226"/>
      <c r="W348" s="9"/>
      <c r="X348" s="227"/>
      <c r="Y348" s="9"/>
      <c r="Z348" s="9"/>
      <c r="AA348" s="9"/>
      <c r="AB348" s="9"/>
      <c r="AC348" s="16"/>
      <c r="AD348" s="16"/>
      <c r="AE348" s="9"/>
      <c r="AF348" s="5"/>
      <c r="AG348" s="26"/>
      <c r="AH348" s="25"/>
    </row>
    <row r="349" spans="1:34" s="7" customFormat="1" ht="44.25" customHeight="1" x14ac:dyDescent="0.25">
      <c r="A349" s="284">
        <f t="shared" si="106"/>
        <v>302</v>
      </c>
      <c r="B349" s="285" t="s">
        <v>1053</v>
      </c>
      <c r="C349" s="442" t="s">
        <v>1054</v>
      </c>
      <c r="D349" s="257" t="str">
        <f>VLOOKUP(C349,' TH ĐG Trình HĐ'!$E$9:$AE$336,18,0)</f>
        <v>A3</v>
      </c>
      <c r="E349" s="257">
        <f>VLOOKUP($C349,' TH ĐG Trình HĐ'!$E$9:$AE$336,19,0)</f>
        <v>8</v>
      </c>
      <c r="F349" s="341" t="str">
        <f t="shared" si="107"/>
        <v>Không hoàn thành</v>
      </c>
      <c r="G349" s="447" t="s">
        <v>1070</v>
      </c>
      <c r="H349" s="19"/>
      <c r="I349" s="19"/>
      <c r="J349" s="5"/>
      <c r="K349" s="19"/>
      <c r="L349" s="5"/>
      <c r="M349" s="19"/>
      <c r="N349" s="5"/>
      <c r="O349" s="19"/>
      <c r="P349" s="5"/>
      <c r="Q349" s="19"/>
      <c r="R349" s="5"/>
      <c r="S349" s="226"/>
      <c r="T349" s="9"/>
      <c r="U349" s="5"/>
      <c r="V349" s="226"/>
      <c r="W349" s="9"/>
      <c r="X349" s="227"/>
      <c r="Y349" s="9"/>
      <c r="Z349" s="9"/>
      <c r="AA349" s="9"/>
      <c r="AB349" s="9"/>
      <c r="AC349" s="16"/>
      <c r="AD349" s="16"/>
      <c r="AE349" s="9"/>
      <c r="AF349" s="5"/>
      <c r="AG349" s="26"/>
      <c r="AH349" s="25"/>
    </row>
    <row r="350" spans="1:34" s="7" customFormat="1" ht="42.75" customHeight="1" x14ac:dyDescent="0.25">
      <c r="A350" s="284">
        <f t="shared" si="106"/>
        <v>303</v>
      </c>
      <c r="B350" s="285" t="s">
        <v>1055</v>
      </c>
      <c r="C350" s="442" t="s">
        <v>1056</v>
      </c>
      <c r="D350" s="257" t="str">
        <f>VLOOKUP(C350,' TH ĐG Trình HĐ'!$E$9:$AE$336,18,0)</f>
        <v>A4</v>
      </c>
      <c r="E350" s="257">
        <f>VLOOKUP($C350,' TH ĐG Trình HĐ'!$E$9:$AE$336,19,0)</f>
        <v>7</v>
      </c>
      <c r="F350" s="341" t="str">
        <f t="shared" si="107"/>
        <v>Không hoàn thành</v>
      </c>
      <c r="G350" s="447" t="s">
        <v>1071</v>
      </c>
      <c r="H350" s="19"/>
      <c r="I350" s="19"/>
      <c r="J350" s="5"/>
      <c r="K350" s="19"/>
      <c r="L350" s="5"/>
      <c r="M350" s="19"/>
      <c r="N350" s="5"/>
      <c r="O350" s="19"/>
      <c r="P350" s="5"/>
      <c r="Q350" s="19"/>
      <c r="R350" s="5"/>
      <c r="S350" s="226"/>
      <c r="T350" s="9"/>
      <c r="U350" s="5"/>
      <c r="V350" s="226"/>
      <c r="W350" s="9"/>
      <c r="X350" s="227"/>
      <c r="Y350" s="9"/>
      <c r="Z350" s="9"/>
      <c r="AA350" s="9"/>
      <c r="AB350" s="9"/>
      <c r="AC350" s="16"/>
      <c r="AD350" s="16"/>
      <c r="AE350" s="9"/>
      <c r="AF350" s="5"/>
      <c r="AG350" s="26"/>
      <c r="AH350" s="25"/>
    </row>
    <row r="351" spans="1:34" s="7" customFormat="1" ht="22.5" customHeight="1" x14ac:dyDescent="0.25">
      <c r="A351" s="279" t="s">
        <v>926</v>
      </c>
      <c r="B351" s="282" t="s">
        <v>927</v>
      </c>
      <c r="C351" s="144"/>
      <c r="D351" s="144"/>
      <c r="E351" s="280"/>
      <c r="F351" s="66">
        <f>COUNTA($F$353:$F$355)</f>
        <v>3</v>
      </c>
      <c r="G351" s="281" t="str">
        <f xml:space="preserve"> (COUNTIF($F$353:$F$355, "Hoàn thành xuất sắc nhiệm vụ") &amp; " Xuất sắc") &amp;" + "&amp; (COUNTIF($F$353:$F$355, "Hoàn thành tốt nhiệm vụ") &amp; " Tốt")</f>
        <v>0 Xuất sắc + 0 Tốt</v>
      </c>
      <c r="H351" s="224"/>
      <c r="I351" s="8"/>
      <c r="J351" s="224"/>
      <c r="K351" s="8"/>
      <c r="L351" s="224"/>
      <c r="M351" s="8"/>
      <c r="N351" s="224"/>
      <c r="O351" s="8"/>
      <c r="P351" s="224"/>
      <c r="Q351" s="8"/>
      <c r="R351" s="224"/>
      <c r="S351" s="277"/>
      <c r="T351" s="224"/>
      <c r="U351" s="224"/>
      <c r="V351" s="277"/>
      <c r="W351" s="224"/>
      <c r="X351" s="225"/>
      <c r="Y351" s="8"/>
      <c r="Z351" s="224"/>
      <c r="AA351" s="8"/>
      <c r="AB351" s="224"/>
      <c r="AC351" s="8"/>
      <c r="AD351" s="224"/>
      <c r="AE351" s="8"/>
      <c r="AF351" s="224"/>
      <c r="AG351" s="43"/>
      <c r="AH351" s="43"/>
    </row>
    <row r="352" spans="1:34" s="7" customFormat="1" ht="24.95" customHeight="1" x14ac:dyDescent="0.25">
      <c r="A352" s="261" t="s">
        <v>859</v>
      </c>
      <c r="B352" s="262" t="s">
        <v>860</v>
      </c>
      <c r="C352" s="261"/>
      <c r="D352" s="248"/>
      <c r="E352" s="278"/>
      <c r="F352" s="297"/>
      <c r="G352" s="283"/>
      <c r="H352" s="19"/>
      <c r="I352" s="19"/>
      <c r="J352" s="5"/>
      <c r="K352" s="19"/>
      <c r="L352" s="5"/>
      <c r="M352" s="19"/>
      <c r="N352" s="5"/>
      <c r="O352" s="19"/>
      <c r="P352" s="5"/>
      <c r="Q352" s="19"/>
      <c r="R352" s="5"/>
      <c r="S352" s="226"/>
      <c r="T352" s="9"/>
      <c r="U352" s="5"/>
      <c r="V352" s="226"/>
      <c r="W352" s="9"/>
      <c r="X352" s="227"/>
      <c r="Y352" s="9"/>
      <c r="Z352" s="9"/>
      <c r="AA352" s="9"/>
      <c r="AB352" s="9"/>
      <c r="AC352" s="5"/>
      <c r="AD352" s="5"/>
      <c r="AE352" s="9"/>
      <c r="AF352" s="5"/>
      <c r="AG352" s="25"/>
      <c r="AH352" s="25"/>
    </row>
    <row r="353" spans="1:34" s="7" customFormat="1" ht="21.75" customHeight="1" x14ac:dyDescent="0.25">
      <c r="A353" s="86">
        <f>A350+1</f>
        <v>304</v>
      </c>
      <c r="B353" s="80" t="s">
        <v>292</v>
      </c>
      <c r="C353" s="259" t="s">
        <v>697</v>
      </c>
      <c r="D353" s="5" t="str">
        <f>VLOOKUP(C353,' TH ĐG Trình HĐ'!$E$9:$AE$336,18,0)</f>
        <v>A3</v>
      </c>
      <c r="E353" s="5">
        <f>VLOOKUP($C353,' TH ĐG Trình HĐ'!$E$9:$AE$336,19,0)</f>
        <v>8</v>
      </c>
      <c r="F353" s="9" t="str">
        <f t="shared" ref="F353:F355" si="108">IF(E353&gt;=3,"Không hoàn thành",IF(AND($D353&gt;=8,$D353&lt;=10,E353=0),"Hoàn thành xuất sắc nhiệm vụ",IF(AND($D353&gt;=8,$D353&lt;=10,E353=1),"Hoàn thành tốt nhiệm vụ",IF(AND($D353&gt;=8,$D353&lt;=10,E353=2),"Hoàn thành nhiệm vụ",IF(AND($D353&gt;6,$D353&lt;8,E353&lt;=1),"Hoàn thành tốt nhiệm vụ",IF(AND($D353&gt;6,$D353&lt;8,E353=2),"Hoàn thành nhiệm vụ",IF(AND($D353&gt;=5,$D353&lt;=6,E353&lt;=2),"Hoàn thành",IF(AND($D353&lt;5,E353&gt;3),"Không hoàn thành",""))))))))</f>
        <v>Không hoàn thành</v>
      </c>
      <c r="G353" s="10"/>
      <c r="H353" s="17"/>
      <c r="I353" s="19"/>
      <c r="J353" s="5"/>
      <c r="K353" s="19"/>
      <c r="L353" s="5"/>
      <c r="M353" s="19"/>
      <c r="N353" s="5"/>
      <c r="O353" s="19"/>
      <c r="P353" s="5"/>
      <c r="Q353" s="19"/>
      <c r="R353" s="5"/>
      <c r="S353" s="226"/>
      <c r="T353" s="9"/>
      <c r="U353" s="5"/>
      <c r="V353" s="226"/>
      <c r="W353" s="9"/>
      <c r="X353" s="227"/>
      <c r="Y353" s="9"/>
      <c r="Z353" s="9"/>
      <c r="AA353" s="9"/>
      <c r="AB353" s="9"/>
      <c r="AC353" s="5"/>
      <c r="AD353" s="5"/>
      <c r="AE353" s="9"/>
      <c r="AF353" s="5"/>
      <c r="AG353" s="25"/>
      <c r="AH353" s="25"/>
    </row>
    <row r="354" spans="1:34" s="7" customFormat="1" ht="21.75" customHeight="1" x14ac:dyDescent="0.25">
      <c r="A354" s="86">
        <f>A353+1</f>
        <v>305</v>
      </c>
      <c r="B354" s="80" t="s">
        <v>349</v>
      </c>
      <c r="C354" s="117" t="s">
        <v>699</v>
      </c>
      <c r="D354" s="5" t="str">
        <f>VLOOKUP(C354,' TH ĐG Trình HĐ'!$E$9:$AE$336,18,0)</f>
        <v>A3</v>
      </c>
      <c r="E354" s="5">
        <f>VLOOKUP($C354,' TH ĐG Trình HĐ'!$E$9:$AE$336,19,0)</f>
        <v>8</v>
      </c>
      <c r="F354" s="9" t="str">
        <f t="shared" si="108"/>
        <v>Không hoàn thành</v>
      </c>
      <c r="G354" s="10"/>
      <c r="H354" s="17"/>
      <c r="I354" s="19"/>
      <c r="J354" s="5"/>
      <c r="K354" s="19"/>
      <c r="L354" s="5"/>
      <c r="M354" s="19"/>
      <c r="N354" s="5"/>
      <c r="O354" s="19"/>
      <c r="P354" s="5"/>
      <c r="Q354" s="19"/>
      <c r="R354" s="5"/>
      <c r="S354" s="226"/>
      <c r="T354" s="9"/>
      <c r="U354" s="5"/>
      <c r="V354" s="226"/>
      <c r="W354" s="9"/>
      <c r="X354" s="227"/>
      <c r="Y354" s="9"/>
      <c r="Z354" s="9"/>
      <c r="AA354" s="9"/>
      <c r="AB354" s="9"/>
      <c r="AC354" s="5"/>
      <c r="AD354" s="5"/>
      <c r="AE354" s="9"/>
      <c r="AF354" s="5"/>
      <c r="AG354" s="25"/>
      <c r="AH354" s="25"/>
    </row>
    <row r="355" spans="1:34" s="7" customFormat="1" ht="21.75" customHeight="1" x14ac:dyDescent="0.25">
      <c r="A355" s="86">
        <f t="shared" ref="A355" si="109">A354+1</f>
        <v>306</v>
      </c>
      <c r="B355" s="80" t="s">
        <v>796</v>
      </c>
      <c r="C355" s="117" t="s">
        <v>797</v>
      </c>
      <c r="D355" s="5" t="str">
        <f>VLOOKUP(C355,' TH ĐG Trình HĐ'!$E$9:$AE$336,18,0)</f>
        <v>A3</v>
      </c>
      <c r="E355" s="5">
        <f>VLOOKUP($C355,' TH ĐG Trình HĐ'!$E$9:$AE$336,19,0)</f>
        <v>8</v>
      </c>
      <c r="F355" s="9" t="str">
        <f t="shared" si="108"/>
        <v>Không hoàn thành</v>
      </c>
      <c r="G355" s="10"/>
      <c r="H355" s="17"/>
      <c r="I355" s="19"/>
      <c r="J355" s="5"/>
      <c r="K355" s="19"/>
      <c r="L355" s="5"/>
      <c r="M355" s="19"/>
      <c r="N355" s="5"/>
      <c r="O355" s="19"/>
      <c r="P355" s="5"/>
      <c r="Q355" s="19"/>
      <c r="R355" s="5"/>
      <c r="S355" s="226"/>
      <c r="T355" s="9"/>
      <c r="U355" s="5"/>
      <c r="V355" s="226"/>
      <c r="W355" s="9"/>
      <c r="X355" s="227"/>
      <c r="Y355" s="9"/>
      <c r="Z355" s="9"/>
      <c r="AA355" s="9"/>
      <c r="AB355" s="9"/>
      <c r="AC355" s="5"/>
      <c r="AD355" s="5"/>
      <c r="AE355" s="9"/>
      <c r="AF355" s="5"/>
      <c r="AG355" s="25"/>
      <c r="AH355" s="25"/>
    </row>
    <row r="356" spans="1:34" s="7" customFormat="1" ht="27" customHeight="1" x14ac:dyDescent="0.25">
      <c r="A356" s="279" t="s">
        <v>928</v>
      </c>
      <c r="B356" s="282" t="s">
        <v>929</v>
      </c>
      <c r="C356" s="144"/>
      <c r="D356" s="144"/>
      <c r="E356" s="280"/>
      <c r="F356" s="66">
        <f>F357+F362</f>
        <v>7</v>
      </c>
      <c r="G356" s="281" t="str">
        <f xml:space="preserve"> (COUNTIF($F$358:$F$365, "Hoàn thành xuất sắc nhiệm vụ") &amp; " Xuất sắc") &amp;" + "&amp; (COUNTIF($F$358:$F$365, "Hoàn thành tốt nhiệm vụ") &amp; " Tốt")</f>
        <v>0 Xuất sắc + 0 Tốt</v>
      </c>
      <c r="H356" s="224"/>
      <c r="I356" s="8"/>
      <c r="J356" s="224"/>
      <c r="K356" s="8"/>
      <c r="L356" s="224"/>
      <c r="M356" s="8"/>
      <c r="N356" s="224"/>
      <c r="O356" s="8"/>
      <c r="P356" s="224"/>
      <c r="Q356" s="8"/>
      <c r="R356" s="224"/>
      <c r="S356" s="277"/>
      <c r="T356" s="224"/>
      <c r="U356" s="224"/>
      <c r="V356" s="277"/>
      <c r="W356" s="224"/>
      <c r="X356" s="225"/>
      <c r="Y356" s="8"/>
      <c r="Z356" s="224"/>
      <c r="AA356" s="8"/>
      <c r="AB356" s="224"/>
      <c r="AC356" s="8"/>
      <c r="AD356" s="224"/>
      <c r="AE356" s="8"/>
      <c r="AF356" s="224"/>
      <c r="AG356" s="43"/>
      <c r="AH356" s="43"/>
    </row>
    <row r="357" spans="1:34" s="7" customFormat="1" ht="22.5" customHeight="1" x14ac:dyDescent="0.25">
      <c r="A357" s="261" t="s">
        <v>859</v>
      </c>
      <c r="B357" s="262" t="s">
        <v>860</v>
      </c>
      <c r="C357" s="261"/>
      <c r="D357" s="248"/>
      <c r="E357" s="278"/>
      <c r="F357" s="297">
        <f>COUNTA($F$358:$F$361)</f>
        <v>4</v>
      </c>
      <c r="G357" s="283" t="str">
        <f xml:space="preserve"> (COUNTIF($F$358:$F$361, "Hoàn thành xuất sắc nhiệm vụ") &amp; " Xuất sắc") &amp;" + "&amp; (COUNTIF($F$358:$F$361, "Hoàn thành tốt nhiệm vụ") &amp; " Tốt")</f>
        <v>0 Xuất sắc + 0 Tốt</v>
      </c>
      <c r="H357" s="19"/>
      <c r="I357" s="19"/>
      <c r="J357" s="5"/>
      <c r="K357" s="19"/>
      <c r="L357" s="5"/>
      <c r="M357" s="19"/>
      <c r="N357" s="5"/>
      <c r="O357" s="19"/>
      <c r="P357" s="5"/>
      <c r="Q357" s="19"/>
      <c r="R357" s="5"/>
      <c r="S357" s="226"/>
      <c r="T357" s="9"/>
      <c r="U357" s="5"/>
      <c r="V357" s="226"/>
      <c r="W357" s="9"/>
      <c r="X357" s="227"/>
      <c r="Y357" s="9"/>
      <c r="Z357" s="9"/>
      <c r="AA357" s="9"/>
      <c r="AB357" s="9"/>
      <c r="AC357" s="5"/>
      <c r="AD357" s="5"/>
      <c r="AE357" s="9"/>
      <c r="AF357" s="5"/>
      <c r="AG357" s="25"/>
      <c r="AH357" s="25"/>
    </row>
    <row r="358" spans="1:34" s="7" customFormat="1" ht="22.5" customHeight="1" x14ac:dyDescent="0.25">
      <c r="A358" s="86">
        <f>A355+1</f>
        <v>307</v>
      </c>
      <c r="B358" s="10" t="s">
        <v>298</v>
      </c>
      <c r="C358" s="268" t="s">
        <v>589</v>
      </c>
      <c r="D358" s="5" t="str">
        <f>VLOOKUP(C358,' TH ĐG Trình HĐ'!$E$9:$AE$336,18,0)</f>
        <v>A3</v>
      </c>
      <c r="E358" s="5">
        <f>VLOOKUP($C358,' TH ĐG Trình HĐ'!$E$9:$AE$336,19,0)</f>
        <v>8</v>
      </c>
      <c r="F358" s="9" t="str">
        <f t="shared" ref="F358:F365" si="110">IF(E358&gt;=3,"Không hoàn thành",IF(AND($D358&gt;=8,$D358&lt;=10,E358=0),"Hoàn thành xuất sắc nhiệm vụ",IF(AND($D358&gt;=8,$D358&lt;=10,E358=1),"Hoàn thành tốt nhiệm vụ",IF(AND($D358&gt;=8,$D358&lt;=10,E358=2),"Hoàn thành nhiệm vụ",IF(AND($D358&gt;6,$D358&lt;8,E358&lt;=1),"Hoàn thành tốt nhiệm vụ",IF(AND($D358&gt;6,$D358&lt;8,E358=2),"Hoàn thành nhiệm vụ",IF(AND($D358&gt;=5,$D358&lt;=6,E358&lt;=2),"Hoàn thành",IF(AND($D358&lt;5,E358&gt;3),"Không hoàn thành",""))))))))</f>
        <v>Không hoàn thành</v>
      </c>
      <c r="G358" s="10"/>
      <c r="H358" s="17"/>
      <c r="I358" s="19"/>
      <c r="J358" s="5"/>
      <c r="K358" s="19"/>
      <c r="L358" s="5"/>
      <c r="M358" s="19"/>
      <c r="N358" s="5"/>
      <c r="O358" s="19"/>
      <c r="P358" s="5"/>
      <c r="Q358" s="19"/>
      <c r="R358" s="5"/>
      <c r="S358" s="226"/>
      <c r="T358" s="9"/>
      <c r="U358" s="5"/>
      <c r="V358" s="226"/>
      <c r="W358" s="9"/>
      <c r="X358" s="227"/>
      <c r="Y358" s="9"/>
      <c r="Z358" s="9"/>
      <c r="AA358" s="9"/>
      <c r="AB358" s="9"/>
      <c r="AC358" s="5"/>
      <c r="AD358" s="5"/>
      <c r="AE358" s="9"/>
      <c r="AF358" s="5"/>
      <c r="AG358" s="25"/>
      <c r="AH358" s="25"/>
    </row>
    <row r="359" spans="1:34" s="7" customFormat="1" ht="22.5" customHeight="1" x14ac:dyDescent="0.25">
      <c r="A359" s="86">
        <f>A358+1</f>
        <v>308</v>
      </c>
      <c r="B359" s="260" t="s">
        <v>208</v>
      </c>
      <c r="C359" s="17" t="s">
        <v>701</v>
      </c>
      <c r="D359" s="5" t="str">
        <f>VLOOKUP(C359,' TH ĐG Trình HĐ'!$E$9:$AE$336,18,0)</f>
        <v>A4</v>
      </c>
      <c r="E359" s="5">
        <f>VLOOKUP($C359,' TH ĐG Trình HĐ'!$E$9:$AE$336,19,0)</f>
        <v>7</v>
      </c>
      <c r="F359" s="9" t="str">
        <f t="shared" si="110"/>
        <v>Không hoàn thành</v>
      </c>
      <c r="G359" s="446" t="s">
        <v>1084</v>
      </c>
      <c r="H359" s="17"/>
      <c r="I359" s="19"/>
      <c r="J359" s="5"/>
      <c r="K359" s="19"/>
      <c r="L359" s="5"/>
      <c r="M359" s="19"/>
      <c r="N359" s="5"/>
      <c r="O359" s="19"/>
      <c r="P359" s="5"/>
      <c r="Q359" s="19"/>
      <c r="R359" s="5"/>
      <c r="S359" s="226"/>
      <c r="T359" s="9"/>
      <c r="U359" s="5"/>
      <c r="V359" s="226"/>
      <c r="W359" s="9"/>
      <c r="X359" s="227"/>
      <c r="Y359" s="9"/>
      <c r="Z359" s="9"/>
      <c r="AA359" s="9"/>
      <c r="AB359" s="9"/>
      <c r="AC359" s="5"/>
      <c r="AD359" s="5"/>
      <c r="AE359" s="9"/>
      <c r="AF359" s="5"/>
      <c r="AG359" s="25"/>
      <c r="AH359" s="25"/>
    </row>
    <row r="360" spans="1:34" s="7" customFormat="1" ht="22.5" customHeight="1" x14ac:dyDescent="0.25">
      <c r="A360" s="86">
        <f>A359+1</f>
        <v>309</v>
      </c>
      <c r="B360" s="260" t="s">
        <v>210</v>
      </c>
      <c r="C360" s="17" t="s">
        <v>702</v>
      </c>
      <c r="D360" s="5" t="str">
        <f>VLOOKUP(C360,' TH ĐG Trình HĐ'!$E$9:$AE$336,18,0)</f>
        <v>A3</v>
      </c>
      <c r="E360" s="5">
        <f>VLOOKUP($C360,' TH ĐG Trình HĐ'!$E$9:$AE$336,19,0)</f>
        <v>8</v>
      </c>
      <c r="F360" s="9" t="str">
        <f t="shared" si="110"/>
        <v>Không hoàn thành</v>
      </c>
      <c r="G360" s="10"/>
      <c r="H360" s="17"/>
      <c r="I360" s="19"/>
      <c r="J360" s="5"/>
      <c r="K360" s="19"/>
      <c r="L360" s="5"/>
      <c r="M360" s="19"/>
      <c r="N360" s="5"/>
      <c r="O360" s="19"/>
      <c r="P360" s="5"/>
      <c r="Q360" s="19"/>
      <c r="R360" s="5"/>
      <c r="S360" s="226"/>
      <c r="T360" s="9"/>
      <c r="U360" s="5"/>
      <c r="V360" s="226"/>
      <c r="W360" s="9"/>
      <c r="X360" s="227"/>
      <c r="Y360" s="9"/>
      <c r="Z360" s="9"/>
      <c r="AA360" s="9"/>
      <c r="AB360" s="9"/>
      <c r="AC360" s="5"/>
      <c r="AD360" s="5"/>
      <c r="AE360" s="9"/>
      <c r="AF360" s="5"/>
      <c r="AG360" s="25"/>
      <c r="AH360" s="25"/>
    </row>
    <row r="361" spans="1:34" s="7" customFormat="1" ht="22.5" customHeight="1" x14ac:dyDescent="0.25">
      <c r="A361" s="86">
        <f>A360+1</f>
        <v>310</v>
      </c>
      <c r="B361" s="260" t="s">
        <v>211</v>
      </c>
      <c r="C361" s="17" t="s">
        <v>703</v>
      </c>
      <c r="D361" s="5" t="str">
        <f>VLOOKUP(C361,' TH ĐG Trình HĐ'!$E$9:$AE$336,18,0)</f>
        <v>A3</v>
      </c>
      <c r="E361" s="5">
        <f>VLOOKUP($C361,' TH ĐG Trình HĐ'!$E$9:$AE$336,19,0)</f>
        <v>8</v>
      </c>
      <c r="F361" s="9" t="str">
        <f t="shared" si="110"/>
        <v>Không hoàn thành</v>
      </c>
      <c r="G361" s="10"/>
      <c r="H361" s="17"/>
      <c r="I361" s="19"/>
      <c r="J361" s="5"/>
      <c r="K361" s="19"/>
      <c r="L361" s="5"/>
      <c r="M361" s="19"/>
      <c r="N361" s="5"/>
      <c r="O361" s="19"/>
      <c r="P361" s="5"/>
      <c r="Q361" s="19"/>
      <c r="R361" s="5"/>
      <c r="S361" s="226"/>
      <c r="T361" s="9"/>
      <c r="U361" s="5"/>
      <c r="V361" s="226"/>
      <c r="W361" s="9"/>
      <c r="X361" s="227"/>
      <c r="Y361" s="9"/>
      <c r="Z361" s="9"/>
      <c r="AA361" s="9"/>
      <c r="AB361" s="9"/>
      <c r="AC361" s="5"/>
      <c r="AD361" s="5"/>
      <c r="AE361" s="9"/>
      <c r="AF361" s="5"/>
      <c r="AG361" s="25"/>
      <c r="AH361" s="25"/>
    </row>
    <row r="362" spans="1:34" s="7" customFormat="1" ht="22.5" customHeight="1" x14ac:dyDescent="0.25">
      <c r="A362" s="261" t="s">
        <v>861</v>
      </c>
      <c r="B362" s="262" t="s">
        <v>862</v>
      </c>
      <c r="C362" s="261"/>
      <c r="D362" s="248"/>
      <c r="E362" s="278"/>
      <c r="F362" s="297">
        <f>COUNTA($F$363:$F$365)</f>
        <v>3</v>
      </c>
      <c r="G362" s="283" t="str">
        <f xml:space="preserve"> (COUNTIF($F$363:$F$365, "Hoàn thành xuất sắc nhiệm vụ") &amp; " Xuất sắc")</f>
        <v>0 Xuất sắc</v>
      </c>
      <c r="H362" s="19"/>
      <c r="I362" s="19"/>
      <c r="J362" s="5"/>
      <c r="K362" s="19"/>
      <c r="L362" s="5"/>
      <c r="M362" s="19"/>
      <c r="N362" s="5"/>
      <c r="O362" s="19"/>
      <c r="P362" s="5"/>
      <c r="Q362" s="19"/>
      <c r="R362" s="5"/>
      <c r="S362" s="226"/>
      <c r="T362" s="9"/>
      <c r="U362" s="5"/>
      <c r="V362" s="226"/>
      <c r="W362" s="9"/>
      <c r="X362" s="227"/>
      <c r="Y362" s="9"/>
      <c r="Z362" s="9"/>
      <c r="AA362" s="9"/>
      <c r="AB362" s="9"/>
      <c r="AC362" s="5"/>
      <c r="AD362" s="5"/>
      <c r="AE362" s="9"/>
      <c r="AF362" s="5"/>
      <c r="AG362" s="25"/>
      <c r="AH362" s="25"/>
    </row>
    <row r="363" spans="1:34" s="7" customFormat="1" ht="22.5" customHeight="1" x14ac:dyDescent="0.25">
      <c r="A363" s="86">
        <f>A361+1</f>
        <v>311</v>
      </c>
      <c r="B363" s="260" t="s">
        <v>213</v>
      </c>
      <c r="C363" s="17" t="s">
        <v>704</v>
      </c>
      <c r="D363" s="5" t="str">
        <f>VLOOKUP(C363,' TH ĐG Trình HĐ'!$E$9:$AE$336,18,0)</f>
        <v>A3</v>
      </c>
      <c r="E363" s="5">
        <f>VLOOKUP($C363,' TH ĐG Trình HĐ'!$E$9:$AE$336,19,0)</f>
        <v>8</v>
      </c>
      <c r="F363" s="9" t="str">
        <f t="shared" si="110"/>
        <v>Không hoàn thành</v>
      </c>
      <c r="G363" s="10"/>
      <c r="H363" s="17"/>
      <c r="I363" s="19"/>
      <c r="J363" s="5"/>
      <c r="K363" s="19"/>
      <c r="L363" s="5"/>
      <c r="M363" s="19"/>
      <c r="N363" s="5"/>
      <c r="O363" s="19"/>
      <c r="P363" s="5"/>
      <c r="Q363" s="19"/>
      <c r="R363" s="5"/>
      <c r="S363" s="226"/>
      <c r="T363" s="9"/>
      <c r="U363" s="5"/>
      <c r="V363" s="226"/>
      <c r="W363" s="9"/>
      <c r="X363" s="227"/>
      <c r="Y363" s="9"/>
      <c r="Z363" s="9"/>
      <c r="AA363" s="9"/>
      <c r="AB363" s="9"/>
      <c r="AC363" s="5"/>
      <c r="AD363" s="5"/>
      <c r="AE363" s="9"/>
      <c r="AF363" s="5"/>
      <c r="AG363" s="25"/>
      <c r="AH363" s="25"/>
    </row>
    <row r="364" spans="1:34" s="7" customFormat="1" ht="22.5" customHeight="1" x14ac:dyDescent="0.25">
      <c r="A364" s="86">
        <f>A363+1</f>
        <v>312</v>
      </c>
      <c r="B364" s="260" t="s">
        <v>214</v>
      </c>
      <c r="C364" s="17" t="s">
        <v>705</v>
      </c>
      <c r="D364" s="5" t="str">
        <f>VLOOKUP(C364,' TH ĐG Trình HĐ'!$E$9:$AE$336,18,0)</f>
        <v>A3</v>
      </c>
      <c r="E364" s="5">
        <f>VLOOKUP($C364,' TH ĐG Trình HĐ'!$E$9:$AE$336,19,0)</f>
        <v>8</v>
      </c>
      <c r="F364" s="9" t="str">
        <f t="shared" si="110"/>
        <v>Không hoàn thành</v>
      </c>
      <c r="G364" s="10"/>
      <c r="H364" s="17"/>
      <c r="I364" s="19"/>
      <c r="J364" s="5"/>
      <c r="K364" s="19"/>
      <c r="L364" s="5"/>
      <c r="M364" s="19"/>
      <c r="N364" s="5"/>
      <c r="O364" s="19"/>
      <c r="P364" s="5"/>
      <c r="Q364" s="19"/>
      <c r="R364" s="5"/>
      <c r="S364" s="226"/>
      <c r="T364" s="9"/>
      <c r="U364" s="5"/>
      <c r="V364" s="226"/>
      <c r="W364" s="9"/>
      <c r="X364" s="227"/>
      <c r="Y364" s="9"/>
      <c r="Z364" s="9"/>
      <c r="AA364" s="9"/>
      <c r="AB364" s="9"/>
      <c r="AC364" s="5"/>
      <c r="AD364" s="5"/>
      <c r="AE364" s="9"/>
      <c r="AF364" s="5"/>
      <c r="AG364" s="25"/>
      <c r="AH364" s="25"/>
    </row>
    <row r="365" spans="1:34" s="7" customFormat="1" ht="22.5" customHeight="1" x14ac:dyDescent="0.25">
      <c r="A365" s="86">
        <f>A364+1</f>
        <v>313</v>
      </c>
      <c r="B365" s="260" t="s">
        <v>384</v>
      </c>
      <c r="C365" s="17" t="s">
        <v>706</v>
      </c>
      <c r="D365" s="5" t="str">
        <f>VLOOKUP(C365,' TH ĐG Trình HĐ'!$E$9:$AE$336,18,0)</f>
        <v>A3</v>
      </c>
      <c r="E365" s="5">
        <f>VLOOKUP($C365,' TH ĐG Trình HĐ'!$E$9:$AE$336,19,0)</f>
        <v>8</v>
      </c>
      <c r="F365" s="9" t="str">
        <f t="shared" si="110"/>
        <v>Không hoàn thành</v>
      </c>
      <c r="G365" s="10"/>
      <c r="H365" s="17"/>
      <c r="I365" s="19"/>
      <c r="J365" s="5"/>
      <c r="K365" s="19"/>
      <c r="L365" s="5"/>
      <c r="M365" s="19"/>
      <c r="N365" s="5"/>
      <c r="O365" s="19"/>
      <c r="P365" s="5"/>
      <c r="Q365" s="19"/>
      <c r="R365" s="5"/>
      <c r="S365" s="226"/>
      <c r="T365" s="9"/>
      <c r="U365" s="5"/>
      <c r="V365" s="226"/>
      <c r="W365" s="9"/>
      <c r="X365" s="227"/>
      <c r="Y365" s="9"/>
      <c r="Z365" s="9"/>
      <c r="AA365" s="9"/>
      <c r="AB365" s="9"/>
      <c r="AC365" s="5"/>
      <c r="AD365" s="5"/>
      <c r="AE365" s="9"/>
      <c r="AF365" s="5"/>
      <c r="AG365" s="25"/>
      <c r="AH365" s="25"/>
    </row>
    <row r="366" spans="1:34" s="7" customFormat="1" ht="22.5" customHeight="1" x14ac:dyDescent="0.25">
      <c r="A366" s="279" t="s">
        <v>930</v>
      </c>
      <c r="B366" s="282" t="s">
        <v>931</v>
      </c>
      <c r="C366" s="144"/>
      <c r="D366" s="144"/>
      <c r="E366" s="280"/>
      <c r="F366" s="66">
        <f>F367+F371</f>
        <v>5</v>
      </c>
      <c r="G366" s="281" t="str">
        <f xml:space="preserve"> (COUNTIF($F$368:$F$373, "Hoàn thành xuất sắc nhiệm vụ") &amp; " Xuất sắc") &amp;" + "&amp; (COUNTIF($F$368:$F$373, "Hoàn thành tốt nhiệm vụ") &amp; " Tốt")</f>
        <v>0 Xuất sắc + 0 Tốt</v>
      </c>
      <c r="H366" s="224"/>
      <c r="I366" s="8"/>
      <c r="J366" s="224"/>
      <c r="K366" s="8"/>
      <c r="L366" s="224"/>
      <c r="M366" s="8"/>
      <c r="N366" s="224"/>
      <c r="O366" s="8"/>
      <c r="P366" s="224"/>
      <c r="Q366" s="8"/>
      <c r="R366" s="224"/>
      <c r="S366" s="277"/>
      <c r="T366" s="224"/>
      <c r="U366" s="224"/>
      <c r="V366" s="277"/>
      <c r="W366" s="224"/>
      <c r="X366" s="225"/>
      <c r="Y366" s="8"/>
      <c r="Z366" s="224"/>
      <c r="AA366" s="8"/>
      <c r="AB366" s="224"/>
      <c r="AC366" s="8"/>
      <c r="AD366" s="224"/>
      <c r="AE366" s="8"/>
      <c r="AF366" s="224"/>
      <c r="AG366" s="43"/>
      <c r="AH366" s="43"/>
    </row>
    <row r="367" spans="1:34" s="7" customFormat="1" ht="20.100000000000001" customHeight="1" x14ac:dyDescent="0.25">
      <c r="A367" s="261" t="s">
        <v>859</v>
      </c>
      <c r="B367" s="262" t="s">
        <v>860</v>
      </c>
      <c r="C367" s="261"/>
      <c r="D367" s="248"/>
      <c r="E367" s="278"/>
      <c r="F367" s="297">
        <f>COUNTA($F$368:$F$370)</f>
        <v>3</v>
      </c>
      <c r="G367" s="283" t="str">
        <f>(COUNTIF($F$368:$F$370,"Hoàn thành xuất sắc nhiệm vụ")&amp;" Xuất sắc") &amp;" + "&amp;COUNTIF($F$368:$F$370,"Hoàn thành tốt nhiệm vụ")&amp;" Tốt"</f>
        <v>0 Xuất sắc + 0 Tốt</v>
      </c>
      <c r="H367" s="19"/>
      <c r="I367" s="19"/>
      <c r="J367" s="5"/>
      <c r="K367" s="19"/>
      <c r="L367" s="5"/>
      <c r="M367" s="19"/>
      <c r="N367" s="5"/>
      <c r="O367" s="19"/>
      <c r="P367" s="5"/>
      <c r="Q367" s="19"/>
      <c r="R367" s="5"/>
      <c r="S367" s="226"/>
      <c r="T367" s="9"/>
      <c r="U367" s="5"/>
      <c r="V367" s="226"/>
      <c r="W367" s="9"/>
      <c r="X367" s="227"/>
      <c r="Y367" s="9"/>
      <c r="Z367" s="9"/>
      <c r="AA367" s="9"/>
      <c r="AB367" s="9"/>
      <c r="AC367" s="5"/>
      <c r="AD367" s="5"/>
      <c r="AE367" s="9"/>
      <c r="AF367" s="5"/>
      <c r="AG367" s="25"/>
      <c r="AH367" s="25"/>
    </row>
    <row r="368" spans="1:34" s="7" customFormat="1" ht="20.100000000000001" customHeight="1" x14ac:dyDescent="0.25">
      <c r="A368" s="86">
        <f>A365+1</f>
        <v>314</v>
      </c>
      <c r="B368" s="275" t="s">
        <v>64</v>
      </c>
      <c r="C368" s="117" t="s">
        <v>442</v>
      </c>
      <c r="D368" s="5" t="str">
        <f>VLOOKUP(C368,' TH ĐG Trình HĐ'!$E$9:$AE$336,18,0)</f>
        <v>A1</v>
      </c>
      <c r="E368" s="5">
        <f>VLOOKUP($C368,' TH ĐG Trình HĐ'!$E$9:$AE$336,19,0)</f>
        <v>10</v>
      </c>
      <c r="F368" s="9" t="str">
        <f t="shared" ref="F368" si="111">IF(E368&gt;=3,"Không hoàn thành",IF(AND($D368&gt;=8,$D368&lt;=10,E368=0),"Hoàn thành xuất sắc nhiệm vụ",IF(AND($D368&gt;=8,$D368&lt;=10,E368=1),"Hoàn thành tốt nhiệm vụ",IF(AND($D368&gt;=8,$D368&lt;=10,E368=2),"Hoàn thành nhiệm vụ",IF(AND($D368&gt;6,$D368&lt;8,E368&lt;=1),"Hoàn thành tốt nhiệm vụ",IF(AND($D368&gt;6,$D368&lt;8,E368=2),"Hoàn thành nhiệm vụ",IF(AND($D368&gt;=5,$D368&lt;=6,E368&lt;=2),"Hoàn thành",IF(AND($D368&lt;5,E368&gt;3),"Không hoàn thành",""))))))))</f>
        <v>Không hoàn thành</v>
      </c>
      <c r="G368" s="10"/>
      <c r="H368" s="19"/>
      <c r="I368" s="19"/>
      <c r="J368" s="5"/>
      <c r="K368" s="19"/>
      <c r="L368" s="5"/>
      <c r="M368" s="19"/>
      <c r="N368" s="5"/>
      <c r="O368" s="19"/>
      <c r="P368" s="5"/>
      <c r="Q368" s="19"/>
      <c r="R368" s="5"/>
      <c r="S368" s="226"/>
      <c r="T368" s="9"/>
      <c r="U368" s="5"/>
      <c r="V368" s="226"/>
      <c r="W368" s="9"/>
      <c r="X368" s="227"/>
      <c r="Y368" s="9"/>
      <c r="Z368" s="9"/>
      <c r="AA368" s="9"/>
      <c r="AB368" s="9"/>
      <c r="AC368" s="5"/>
      <c r="AD368" s="5"/>
      <c r="AE368" s="9"/>
      <c r="AF368" s="5"/>
      <c r="AG368" s="25"/>
      <c r="AH368" s="25"/>
    </row>
    <row r="369" spans="1:34" s="7" customFormat="1" ht="27" customHeight="1" x14ac:dyDescent="0.25">
      <c r="A369" s="86">
        <f>A368+1</f>
        <v>315</v>
      </c>
      <c r="B369" s="80" t="s">
        <v>359</v>
      </c>
      <c r="C369" s="263" t="s">
        <v>410</v>
      </c>
      <c r="D369" s="5" t="e">
        <f>VLOOKUP(C369,' TH ĐG Trình HĐ'!$E$9:$AE$336,18,0)</f>
        <v>#N/A</v>
      </c>
      <c r="E369" s="5" t="e">
        <f>VLOOKUP($C369,' TH ĐG Trình HĐ'!$E$9:$AE$336,19,0)</f>
        <v>#N/A</v>
      </c>
      <c r="F369" s="9" t="e">
        <f t="shared" ref="F369:F370" si="112">IF(E369&gt;=3,"Không hoàn thành",IF(AND($D369&gt;=8,$D369&lt;=10,E369=0),"Hoàn thành xuất sắc nhiệm vụ",IF(AND($D369&gt;=8,$D369&lt;=10,E369=1),"Hoàn thành tốt nhiệm vụ",IF(AND($D369&gt;=8,$D369&lt;=10,E369=2),"Hoàn thành nhiệm vụ",IF(AND($D369&gt;6,$D369&lt;8,E369&lt;=1),"Hoàn thành tốt nhiệm vụ",IF(AND($D369&gt;6,$D369&lt;8,E369=2),"Hoàn thành nhiệm vụ",IF(AND($D369&gt;=5,$D369&lt;=6,E369&lt;=2),"Hoàn thành",IF(AND($D369&lt;5,E369&gt;3),"Không hoàn thành",""))))))))</f>
        <v>#N/A</v>
      </c>
      <c r="G369" s="446" t="s">
        <v>1064</v>
      </c>
      <c r="H369" s="19"/>
      <c r="I369" s="19"/>
      <c r="J369" s="5"/>
      <c r="K369" s="19"/>
      <c r="L369" s="5"/>
      <c r="M369" s="19"/>
      <c r="N369" s="5"/>
      <c r="O369" s="19"/>
      <c r="P369" s="5"/>
      <c r="Q369" s="19"/>
      <c r="R369" s="5"/>
      <c r="S369" s="226"/>
      <c r="T369" s="9"/>
      <c r="U369" s="5"/>
      <c r="V369" s="226"/>
      <c r="W369" s="9"/>
      <c r="X369" s="227"/>
      <c r="Y369" s="9"/>
      <c r="Z369" s="9"/>
      <c r="AA369" s="9"/>
      <c r="AB369" s="9"/>
      <c r="AC369" s="16"/>
      <c r="AD369" s="16"/>
      <c r="AE369" s="9"/>
      <c r="AF369" s="5"/>
      <c r="AG369" s="26"/>
      <c r="AH369" s="25"/>
    </row>
    <row r="370" spans="1:34" s="7" customFormat="1" ht="20.100000000000001" customHeight="1" x14ac:dyDescent="0.25">
      <c r="A370" s="86">
        <f>A369+1</f>
        <v>316</v>
      </c>
      <c r="B370" s="275" t="s">
        <v>215</v>
      </c>
      <c r="C370" s="117" t="s">
        <v>708</v>
      </c>
      <c r="D370" s="5" t="str">
        <f>VLOOKUP(C370,' TH ĐG Trình HĐ'!$E$9:$AE$336,18,0)</f>
        <v>A4</v>
      </c>
      <c r="E370" s="5">
        <f>VLOOKUP($C370,' TH ĐG Trình HĐ'!$E$9:$AE$336,19,0)</f>
        <v>7</v>
      </c>
      <c r="F370" s="9" t="str">
        <f t="shared" si="112"/>
        <v>Không hoàn thành</v>
      </c>
      <c r="G370" s="10"/>
      <c r="H370" s="17"/>
      <c r="I370" s="19"/>
      <c r="J370" s="5"/>
      <c r="K370" s="19"/>
      <c r="L370" s="5"/>
      <c r="M370" s="19"/>
      <c r="N370" s="5"/>
      <c r="O370" s="19"/>
      <c r="P370" s="5"/>
      <c r="Q370" s="19"/>
      <c r="R370" s="5"/>
      <c r="S370" s="226"/>
      <c r="T370" s="9"/>
      <c r="U370" s="5"/>
      <c r="V370" s="226"/>
      <c r="W370" s="9"/>
      <c r="X370" s="227"/>
      <c r="Y370" s="9"/>
      <c r="Z370" s="9"/>
      <c r="AA370" s="9"/>
      <c r="AB370" s="9"/>
      <c r="AC370" s="5"/>
      <c r="AD370" s="5"/>
      <c r="AE370" s="9"/>
      <c r="AF370" s="5"/>
      <c r="AG370" s="25"/>
      <c r="AH370" s="25"/>
    </row>
    <row r="371" spans="1:34" s="7" customFormat="1" ht="20.100000000000001" customHeight="1" x14ac:dyDescent="0.25">
      <c r="A371" s="261" t="s">
        <v>861</v>
      </c>
      <c r="B371" s="262" t="s">
        <v>862</v>
      </c>
      <c r="C371" s="261"/>
      <c r="D371" s="248"/>
      <c r="E371" s="278"/>
      <c r="F371" s="297">
        <f>COUNTA($F$372:$F$373)</f>
        <v>2</v>
      </c>
      <c r="G371" s="283" t="str">
        <f xml:space="preserve"> (COUNTIF($F$372:$F$373, "Hoàn thành xuất sắc nhiệm vụ") &amp; " Xuất sắc") &amp;" + "&amp; (COUNTIF($F$372:$F$373, "Hoàn thành tốt nhiệm vụ") &amp; " Tốt")</f>
        <v>0 Xuất sắc + 0 Tốt</v>
      </c>
      <c r="H371" s="19"/>
      <c r="I371" s="19" t="e">
        <f>VLOOKUP(H371,Sheet1!$B$2:$C$12,2,TRUE)</f>
        <v>#N/A</v>
      </c>
      <c r="J371" s="5"/>
      <c r="K371" s="19" t="e">
        <f>VLOOKUP(J371,Sheet1!$B$2:$C$12,2,TRUE)</f>
        <v>#N/A</v>
      </c>
      <c r="L371" s="5"/>
      <c r="M371" s="19" t="e">
        <f>VLOOKUP(L371,Sheet1!$B$2:$C$12,2,TRUE)</f>
        <v>#N/A</v>
      </c>
      <c r="N371" s="5"/>
      <c r="O371" s="19" t="e">
        <f>VLOOKUP(N371,Sheet1!$B$2:$C$12,2,TRUE)</f>
        <v>#N/A</v>
      </c>
      <c r="P371" s="5"/>
      <c r="Q371" s="19" t="e">
        <f>VLOOKUP(P371,Sheet1!$B$2:$C$12,2,TRUE)</f>
        <v>#N/A</v>
      </c>
      <c r="R371" s="5" t="e">
        <f t="shared" si="95"/>
        <v>#N/A</v>
      </c>
      <c r="S371" s="226">
        <f>COUNTIF(H371:P371,"C*")*1+COUNTIF(H371:P371,"D")*2+COUNTIF(H371:P371,"E")*3</f>
        <v>0</v>
      </c>
      <c r="T371" s="9" t="e">
        <f>IF(S371&gt;=3,"Không hoàn thành",IF(AND($R371&gt;=8,$R371&lt;=10,S371=0),"Xuất sắc",IF(AND($R371&gt;=8,$R371&lt;=10,S371=1),"Tốt",IF(AND($R371&gt;=8,$R371&lt;=10,S371=2),"Hoàn thành",IF(AND($R371&gt;6,$R371&lt;8,S371&lt;=1),"Tốt",IF(AND($R371&gt;6,$R371&lt;8,S371=2),"Hoàn thành",IF(AND($R371&gt;=5,$R371&lt;=6,S371&lt;=2),"Hoàn thành",IF(AND($R371&lt;5,S371&gt;3),"Không hoàn thành",""))))))))</f>
        <v>#N/A</v>
      </c>
      <c r="U371" s="5" t="e">
        <f t="shared" si="96"/>
        <v>#N/A</v>
      </c>
      <c r="V371" s="226">
        <f t="shared" si="97"/>
        <v>0</v>
      </c>
      <c r="W371" s="9" t="e">
        <f>IF(V371&gt;=3,"Không hoàn thành",IF(AND($U371&gt;=8,$U371&lt;=10,V371=0),"Xuất sắc",IF(AND($U371&gt;=8,$U371&lt;=10,V371=1),"Tốt",IF(AND($U371&gt;=8,$U371&lt;=10,V371=2),"Hoàn thành",IF(AND($U371&gt;6,$U371&lt;8,V371&lt;=1),"Tốt",IF(AND($U371&gt;6,$U371&lt;8,V371=2),"Hoàn thành",IF(AND($U371&gt;=5,$U371&lt;=6,V371&lt;=2),"Hoàn thành",IF(AND($U371&lt;5,V371&gt;3),"Không hoàn thành",""))))))))</f>
        <v>#N/A</v>
      </c>
      <c r="X371" s="227"/>
      <c r="Y371" s="9" t="e">
        <f>ROUND(AVERAGE(D371,R371),2)</f>
        <v>#N/A</v>
      </c>
      <c r="Z371" s="9">
        <f>COUNTIF(D371:O371,"D")*1</f>
        <v>0</v>
      </c>
      <c r="AA371" s="9" t="e">
        <f>IF($Y371&gt;=8,"Xuất sắc",IF($Y371&gt;6,"Tốt",IF($Y371&gt;=5,"Hoàn thành","Không hoàn thành")))</f>
        <v>#N/A</v>
      </c>
      <c r="AB371" s="9" t="e">
        <f>IF($Z371=1,"Không đạt LĐTT",IF(OR($AA371= "Xuất sắc", $AA371="Tốt"),"Đạt LĐTT","Không đạt LĐTT"))</f>
        <v>#N/A</v>
      </c>
      <c r="AC371" s="5"/>
      <c r="AD371" s="5"/>
      <c r="AE371" s="9"/>
      <c r="AF371" s="5"/>
      <c r="AG371" s="25"/>
      <c r="AH371" s="25"/>
    </row>
    <row r="372" spans="1:34" s="7" customFormat="1" ht="20.100000000000001" customHeight="1" x14ac:dyDescent="0.25">
      <c r="A372" s="86">
        <f>A370+1</f>
        <v>317</v>
      </c>
      <c r="B372" s="275" t="s">
        <v>216</v>
      </c>
      <c r="C372" s="117" t="s">
        <v>707</v>
      </c>
      <c r="D372" s="5" t="str">
        <f>VLOOKUP(C372,' TH ĐG Trình HĐ'!$E$9:$AE$336,18,0)</f>
        <v>A4</v>
      </c>
      <c r="E372" s="5">
        <f>VLOOKUP($C372,' TH ĐG Trình HĐ'!$E$9:$AE$336,19,0)</f>
        <v>7</v>
      </c>
      <c r="F372" s="9" t="str">
        <f t="shared" ref="F372:F373" si="113">IF(E372&gt;=3,"Không hoàn thành",IF(AND($D372&gt;=8,$D372&lt;=10,E372=0),"Hoàn thành xuất sắc nhiệm vụ",IF(AND($D372&gt;=8,$D372&lt;=10,E372=1),"Hoàn thành tốt nhiệm vụ",IF(AND($D372&gt;=8,$D372&lt;=10,E372=2),"Hoàn thành nhiệm vụ",IF(AND($D372&gt;6,$D372&lt;8,E372&lt;=1),"Hoàn thành tốt nhiệm vụ",IF(AND($D372&gt;6,$D372&lt;8,E372=2),"Hoàn thành nhiệm vụ",IF(AND($D372&gt;=5,$D372&lt;=6,E372&lt;=2),"Hoàn thành",IF(AND($D372&lt;5,E372&gt;3),"Không hoàn thành",""))))))))</f>
        <v>Không hoàn thành</v>
      </c>
      <c r="G372" s="10"/>
      <c r="H372" s="17"/>
      <c r="I372" s="19"/>
      <c r="J372" s="5"/>
      <c r="K372" s="19"/>
      <c r="L372" s="5"/>
      <c r="M372" s="19"/>
      <c r="N372" s="5"/>
      <c r="O372" s="19"/>
      <c r="P372" s="5"/>
      <c r="Q372" s="19"/>
      <c r="R372" s="5"/>
      <c r="S372" s="226"/>
      <c r="T372" s="9"/>
      <c r="U372" s="5"/>
      <c r="V372" s="226"/>
      <c r="W372" s="9"/>
      <c r="X372" s="227"/>
      <c r="Y372" s="9"/>
      <c r="Z372" s="9"/>
      <c r="AA372" s="9"/>
      <c r="AB372" s="9"/>
      <c r="AC372" s="5"/>
      <c r="AD372" s="5"/>
      <c r="AE372" s="9"/>
      <c r="AF372" s="5"/>
      <c r="AG372" s="25"/>
      <c r="AH372" s="25"/>
    </row>
    <row r="373" spans="1:34" s="7" customFormat="1" ht="20.100000000000001" customHeight="1" x14ac:dyDescent="0.25">
      <c r="A373" s="86">
        <f>A372+1</f>
        <v>318</v>
      </c>
      <c r="B373" s="275" t="s">
        <v>217</v>
      </c>
      <c r="C373" s="117" t="s">
        <v>709</v>
      </c>
      <c r="D373" s="5" t="str">
        <f>VLOOKUP(C373,' TH ĐG Trình HĐ'!$E$9:$AE$336,18,0)</f>
        <v>A2</v>
      </c>
      <c r="E373" s="5">
        <f>VLOOKUP($C373,' TH ĐG Trình HĐ'!$E$9:$AE$336,19,0)</f>
        <v>9</v>
      </c>
      <c r="F373" s="9" t="str">
        <f t="shared" si="113"/>
        <v>Không hoàn thành</v>
      </c>
      <c r="G373" s="264"/>
      <c r="H373" s="17"/>
      <c r="I373" s="19" t="e">
        <f>VLOOKUP(H373,Sheet1!$B$2:$C$12,2,TRUE)</f>
        <v>#N/A</v>
      </c>
      <c r="J373" s="5"/>
      <c r="K373" s="19" t="e">
        <f>VLOOKUP(J373,Sheet1!$B$2:$C$12,2,TRUE)</f>
        <v>#N/A</v>
      </c>
      <c r="L373" s="5"/>
      <c r="M373" s="19" t="e">
        <f>VLOOKUP(L373,Sheet1!$B$2:$C$12,2,TRUE)</f>
        <v>#N/A</v>
      </c>
      <c r="N373" s="5"/>
      <c r="O373" s="19" t="e">
        <f>VLOOKUP(N373,Sheet1!$B$2:$C$12,2,TRUE)</f>
        <v>#N/A</v>
      </c>
      <c r="P373" s="5"/>
      <c r="Q373" s="19">
        <v>7</v>
      </c>
      <c r="R373" s="5" t="e">
        <f t="shared" si="95"/>
        <v>#N/A</v>
      </c>
      <c r="S373" s="226">
        <f>COUNTIF(H373:P373,"C*")*1+COUNTIF(H373:P373,"D")*2+COUNTIF(H373:P373,"E")*3</f>
        <v>0</v>
      </c>
      <c r="T373" s="9" t="e">
        <f>IF(S373&gt;=3,"Không hoàn thành",IF(AND($R373&gt;=8,$R373&lt;=10,S373=0),"Xuất sắc",IF(AND($R373&gt;=8,$R373&lt;=10,S373=1),"Tốt",IF(AND($R373&gt;=8,$R373&lt;=10,S373=2),"Hoàn thành",IF(AND($R373&gt;6,$R373&lt;8,S373&lt;=1),"Tốt",IF(AND($R373&gt;6,$R373&lt;8,S373=2),"Hoàn thành",IF(AND($R373&gt;=5,$R373&lt;=6,S373&lt;=2),"Hoàn thành",IF(AND($R373&lt;5,S373&gt;3),"Không hoàn thành",""))))))))</f>
        <v>#N/A</v>
      </c>
      <c r="U373" s="5" t="e">
        <f t="shared" si="96"/>
        <v>#N/A</v>
      </c>
      <c r="V373" s="226">
        <f t="shared" si="97"/>
        <v>0</v>
      </c>
      <c r="W373" s="9" t="e">
        <f>IF(V373&gt;=3,"Không hoàn thành",IF(AND($U373&gt;=8,$U373&lt;=10,V373=0),"Xuất sắc",IF(AND($U373&gt;=8,$U373&lt;=10,V373=1),"Tốt",IF(AND($U373&gt;=8,$U373&lt;=10,V373=2),"Hoàn thành",IF(AND($U373&gt;6,$U373&lt;8,V373&lt;=1),"Tốt",IF(AND($U373&gt;6,$U373&lt;8,V373=2),"Hoàn thành",IF(AND($U373&gt;=5,$U373&lt;=6,V373&lt;=2),"Hoàn thành",IF(AND($U373&lt;5,V373&gt;3),"Không hoàn thành",""))))))))</f>
        <v>#N/A</v>
      </c>
      <c r="X373" s="227" t="s">
        <v>843</v>
      </c>
      <c r="Y373" s="9" t="e">
        <f t="shared" ref="Y373:Y391" si="114">ROUND(AVERAGE(D373,R373),2)</f>
        <v>#N/A</v>
      </c>
      <c r="Z373" s="9">
        <f>COUNTIF(D373:O373,"D")*1</f>
        <v>0</v>
      </c>
      <c r="AA373" s="9" t="e">
        <f t="shared" ref="AA373:AA391" si="115">IF($Y373&gt;=8,"Xuất sắc",IF($Y373&gt;6,"Tốt",IF($Y373&gt;=5,"Hoàn thành","Không hoàn thành")))</f>
        <v>#N/A</v>
      </c>
      <c r="AB373" s="17" t="s">
        <v>799</v>
      </c>
      <c r="AC373" s="12"/>
      <c r="AD373" s="5"/>
      <c r="AE373" s="9"/>
      <c r="AF373" s="5"/>
      <c r="AG373" s="119"/>
      <c r="AH373" s="25" t="s">
        <v>380</v>
      </c>
    </row>
    <row r="374" spans="1:34" s="7" customFormat="1" ht="22.5" customHeight="1" x14ac:dyDescent="0.25">
      <c r="A374" s="279" t="s">
        <v>932</v>
      </c>
      <c r="B374" s="282" t="s">
        <v>933</v>
      </c>
      <c r="C374" s="144"/>
      <c r="D374" s="144"/>
      <c r="E374" s="280"/>
      <c r="F374" s="66">
        <f>F375+F378</f>
        <v>3</v>
      </c>
      <c r="G374" s="281" t="str">
        <f xml:space="preserve"> (COUNTIF($F$376:$F$379, "Hoàn thành xuất sắc nhiệm vụ") &amp; " Xuất sắc")</f>
        <v>0 Xuất sắc</v>
      </c>
      <c r="H374" s="224"/>
      <c r="I374" s="8"/>
      <c r="J374" s="224"/>
      <c r="K374" s="8"/>
      <c r="L374" s="224"/>
      <c r="M374" s="8"/>
      <c r="N374" s="224"/>
      <c r="O374" s="8"/>
      <c r="P374" s="224"/>
      <c r="Q374" s="8"/>
      <c r="R374" s="224"/>
      <c r="S374" s="277"/>
      <c r="T374" s="224"/>
      <c r="U374" s="224"/>
      <c r="V374" s="277"/>
      <c r="W374" s="224"/>
      <c r="X374" s="225"/>
      <c r="Y374" s="8"/>
      <c r="Z374" s="224"/>
      <c r="AA374" s="8"/>
      <c r="AB374" s="224"/>
      <c r="AC374" s="8"/>
      <c r="AD374" s="224"/>
      <c r="AE374" s="8"/>
      <c r="AF374" s="224"/>
      <c r="AG374" s="43"/>
      <c r="AH374" s="43"/>
    </row>
    <row r="375" spans="1:34" s="7" customFormat="1" ht="20.100000000000001" customHeight="1" x14ac:dyDescent="0.25">
      <c r="A375" s="261" t="s">
        <v>859</v>
      </c>
      <c r="B375" s="262" t="s">
        <v>860</v>
      </c>
      <c r="C375" s="261"/>
      <c r="D375" s="248"/>
      <c r="E375" s="278"/>
      <c r="F375" s="297">
        <f>COUNTA($F$376:$F$377)</f>
        <v>2</v>
      </c>
      <c r="G375" s="283" t="str">
        <f xml:space="preserve"> (COUNTIF($F$376:$F$377, "Hoàn thành xuất sắc nhiệm vụ") &amp; " Xuất sắc")</f>
        <v>0 Xuất sắc</v>
      </c>
      <c r="H375" s="19"/>
      <c r="I375" s="19"/>
      <c r="J375" s="5"/>
      <c r="K375" s="19"/>
      <c r="L375" s="5"/>
      <c r="M375" s="19"/>
      <c r="N375" s="5"/>
      <c r="O375" s="19" t="e">
        <f>VLOOKUP(N375,Sheet1!$B$2:$C$12,2,TRUE)</f>
        <v>#N/A</v>
      </c>
      <c r="P375" s="5"/>
      <c r="Q375" s="19" t="e">
        <f>VLOOKUP(P375,Sheet1!$B$2:$C$12,2,TRUE)</f>
        <v>#N/A</v>
      </c>
      <c r="R375" s="5" t="e">
        <f t="shared" si="95"/>
        <v>#N/A</v>
      </c>
      <c r="S375" s="226"/>
      <c r="T375" s="9"/>
      <c r="U375" s="5"/>
      <c r="V375" s="226"/>
      <c r="W375" s="9"/>
      <c r="X375" s="227" t="s">
        <v>841</v>
      </c>
      <c r="Y375" s="9" t="e">
        <f t="shared" si="114"/>
        <v>#N/A</v>
      </c>
      <c r="Z375" s="9">
        <f>COUNTIF(D375:O375,"D")*1</f>
        <v>0</v>
      </c>
      <c r="AA375" s="9" t="e">
        <f t="shared" si="115"/>
        <v>#N/A</v>
      </c>
      <c r="AB375" s="9" t="s">
        <v>799</v>
      </c>
      <c r="AC375" s="5"/>
      <c r="AD375" s="5"/>
      <c r="AE375" s="9"/>
      <c r="AF375" s="5"/>
      <c r="AG375" s="25"/>
      <c r="AH375" s="25"/>
    </row>
    <row r="376" spans="1:34" s="7" customFormat="1" ht="20.100000000000001" customHeight="1" x14ac:dyDescent="0.25">
      <c r="A376" s="86">
        <f>A373+1</f>
        <v>319</v>
      </c>
      <c r="B376" s="77" t="s">
        <v>256</v>
      </c>
      <c r="C376" s="17" t="s">
        <v>710</v>
      </c>
      <c r="D376" s="5" t="str">
        <f>VLOOKUP(C376,' TH ĐG Trình HĐ'!$E$9:$AE$336,18,0)</f>
        <v>A3</v>
      </c>
      <c r="E376" s="5">
        <f>VLOOKUP($C376,' TH ĐG Trình HĐ'!$E$9:$AE$336,19,0)</f>
        <v>8</v>
      </c>
      <c r="F376" s="9" t="str">
        <f t="shared" ref="F376:F379" si="116">IF(E376&gt;=3,"Không hoàn thành",IF(AND($D376&gt;=8,$D376&lt;=10,E376=0),"Hoàn thành xuất sắc nhiệm vụ",IF(AND($D376&gt;=8,$D376&lt;=10,E376=1),"Hoàn thành tốt nhiệm vụ",IF(AND($D376&gt;=8,$D376&lt;=10,E376=2),"Hoàn thành nhiệm vụ",IF(AND($D376&gt;6,$D376&lt;8,E376&lt;=1),"Hoàn thành tốt nhiệm vụ",IF(AND($D376&gt;6,$D376&lt;8,E376=2),"Hoàn thành nhiệm vụ",IF(AND($D376&gt;=5,$D376&lt;=6,E376&lt;=2),"Hoàn thành",IF(AND($D376&lt;5,E376&gt;3),"Không hoàn thành",""))))))))</f>
        <v>Không hoàn thành</v>
      </c>
      <c r="G376" s="264"/>
      <c r="H376" s="17"/>
      <c r="I376" s="19"/>
      <c r="J376" s="5"/>
      <c r="K376" s="19"/>
      <c r="L376" s="5"/>
      <c r="M376" s="19"/>
      <c r="N376" s="5"/>
      <c r="O376" s="19" t="e">
        <f>VLOOKUP(N376,Sheet1!$B$2:$C$12,2,TRUE)</f>
        <v>#N/A</v>
      </c>
      <c r="P376" s="5"/>
      <c r="Q376" s="19" t="e">
        <f>VLOOKUP(P376,Sheet1!$B$2:$C$12,2,TRUE)</f>
        <v>#N/A</v>
      </c>
      <c r="R376" s="5" t="e">
        <f t="shared" si="95"/>
        <v>#N/A</v>
      </c>
      <c r="S376" s="226"/>
      <c r="T376" s="9"/>
      <c r="U376" s="5"/>
      <c r="V376" s="226"/>
      <c r="W376" s="9"/>
      <c r="X376" s="227" t="s">
        <v>841</v>
      </c>
      <c r="Y376" s="9" t="e">
        <f t="shared" si="114"/>
        <v>#N/A</v>
      </c>
      <c r="Z376" s="9">
        <f>COUNTIF(D376:O376,"D")*1</f>
        <v>0</v>
      </c>
      <c r="AA376" s="9" t="e">
        <f t="shared" si="115"/>
        <v>#N/A</v>
      </c>
      <c r="AB376" s="17" t="s">
        <v>799</v>
      </c>
      <c r="AC376" s="5"/>
      <c r="AD376" s="5"/>
      <c r="AE376" s="9"/>
      <c r="AF376" s="5"/>
      <c r="AG376" s="119"/>
      <c r="AH376" s="25"/>
    </row>
    <row r="377" spans="1:34" s="7" customFormat="1" ht="20.100000000000001" customHeight="1" x14ac:dyDescent="0.25">
      <c r="A377" s="86">
        <f>A376+1</f>
        <v>320</v>
      </c>
      <c r="B377" s="77" t="s">
        <v>257</v>
      </c>
      <c r="C377" s="17" t="s">
        <v>711</v>
      </c>
      <c r="D377" s="5" t="str">
        <f>VLOOKUP(C377,' TH ĐG Trình HĐ'!$E$9:$AE$336,18,0)</f>
        <v>A3</v>
      </c>
      <c r="E377" s="5">
        <f>VLOOKUP($C377,' TH ĐG Trình HĐ'!$E$9:$AE$336,19,0)</f>
        <v>8</v>
      </c>
      <c r="F377" s="9" t="str">
        <f t="shared" si="116"/>
        <v>Không hoàn thành</v>
      </c>
      <c r="G377" s="264"/>
      <c r="H377" s="17"/>
      <c r="I377" s="19"/>
      <c r="J377" s="5"/>
      <c r="K377" s="19"/>
      <c r="L377" s="5"/>
      <c r="M377" s="19"/>
      <c r="N377" s="5"/>
      <c r="O377" s="19" t="e">
        <f>VLOOKUP(N377,Sheet1!$B$2:$C$12,2,TRUE)</f>
        <v>#N/A</v>
      </c>
      <c r="P377" s="5"/>
      <c r="Q377" s="19" t="e">
        <f>VLOOKUP(P377,Sheet1!$B$2:$C$12,2,TRUE)</f>
        <v>#N/A</v>
      </c>
      <c r="R377" s="5" t="e">
        <f t="shared" si="95"/>
        <v>#N/A</v>
      </c>
      <c r="S377" s="226"/>
      <c r="T377" s="9"/>
      <c r="U377" s="5"/>
      <c r="V377" s="226"/>
      <c r="W377" s="9"/>
      <c r="X377" s="227" t="s">
        <v>841</v>
      </c>
      <c r="Y377" s="9" t="e">
        <f t="shared" si="114"/>
        <v>#N/A</v>
      </c>
      <c r="Z377" s="9">
        <f>COUNTIF(D377:O377,"D")*1</f>
        <v>0</v>
      </c>
      <c r="AA377" s="9" t="e">
        <f t="shared" si="115"/>
        <v>#N/A</v>
      </c>
      <c r="AB377" s="17" t="s">
        <v>799</v>
      </c>
      <c r="AC377" s="5"/>
      <c r="AD377" s="5"/>
      <c r="AE377" s="9"/>
      <c r="AF377" s="5"/>
      <c r="AG377" s="119"/>
      <c r="AH377" s="25"/>
    </row>
    <row r="378" spans="1:34" s="7" customFormat="1" ht="20.100000000000001" customHeight="1" x14ac:dyDescent="0.25">
      <c r="A378" s="261" t="s">
        <v>861</v>
      </c>
      <c r="B378" s="262" t="s">
        <v>862</v>
      </c>
      <c r="C378" s="261"/>
      <c r="D378" s="248"/>
      <c r="E378" s="278"/>
      <c r="F378" s="297">
        <f>COUNTA($F$379:$F$379)</f>
        <v>1</v>
      </c>
      <c r="G378" s="283" t="str">
        <f xml:space="preserve"> (COUNTIF($F$379:$F$379, "Hoàn thành xuất sắc nhiệm vụ") &amp; " Xuất sắc")</f>
        <v>0 Xuất sắc</v>
      </c>
      <c r="H378" s="19"/>
      <c r="I378" s="19" t="e">
        <f>VLOOKUP(H378,Sheet1!$B$2:$C$12,2,TRUE)</f>
        <v>#N/A</v>
      </c>
      <c r="J378" s="5"/>
      <c r="K378" s="19" t="e">
        <f>VLOOKUP(J378,Sheet1!$B$2:$C$12,2,TRUE)</f>
        <v>#N/A</v>
      </c>
      <c r="L378" s="5"/>
      <c r="M378" s="19" t="e">
        <f>VLOOKUP(L378,Sheet1!$B$2:$C$12,2,TRUE)</f>
        <v>#N/A</v>
      </c>
      <c r="N378" s="5"/>
      <c r="O378" s="19" t="e">
        <f>VLOOKUP(N378,Sheet1!$B$2:$C$12,2,TRUE)</f>
        <v>#N/A</v>
      </c>
      <c r="P378" s="5"/>
      <c r="Q378" s="19" t="e">
        <f>VLOOKUP(P378,Sheet1!$B$2:$C$12,2,TRUE)</f>
        <v>#N/A</v>
      </c>
      <c r="R378" s="5" t="e">
        <f t="shared" si="95"/>
        <v>#N/A</v>
      </c>
      <c r="S378" s="226">
        <f>COUNTIF(H378:P378,"C*")*1+COUNTIF(H378:P378,"D")*2+COUNTIF(H378:P378,"E")*3</f>
        <v>0</v>
      </c>
      <c r="T378" s="9" t="e">
        <f>IF(S378&gt;=3,"Không hoàn thành",IF(AND($R378&gt;=8,$R378&lt;=10,S378=0),"Xuất sắc",IF(AND($R378&gt;=8,$R378&lt;=10,S378=1),"Tốt",IF(AND($R378&gt;=8,$R378&lt;=10,S378=2),"Hoàn thành",IF(AND($R378&gt;6,$R378&lt;8,S378&lt;=1),"Tốt",IF(AND($R378&gt;6,$R378&lt;8,S378=2),"Hoàn thành",IF(AND($R378&gt;=5,$R378&lt;=6,S378&lt;=2),"Hoàn thành",IF(AND($R378&lt;5,S378&gt;3),"Không hoàn thành",""))))))))</f>
        <v>#N/A</v>
      </c>
      <c r="U378" s="5" t="e">
        <f t="shared" si="96"/>
        <v>#N/A</v>
      </c>
      <c r="V378" s="226">
        <f t="shared" si="97"/>
        <v>0</v>
      </c>
      <c r="W378" s="9" t="e">
        <f>IF(V378&gt;=3,"Không hoàn thành",IF(AND($U378&gt;=8,$U378&lt;=10,V378=0),"Xuất sắc",IF(AND($U378&gt;=8,$U378&lt;=10,V378=1),"Tốt",IF(AND($U378&gt;=8,$U378&lt;=10,V378=2),"Hoàn thành",IF(AND($U378&gt;6,$U378&lt;8,V378&lt;=1),"Tốt",IF(AND($U378&gt;6,$U378&lt;8,V378=2),"Hoàn thành",IF(AND($U378&gt;=5,$U378&lt;=6,V378&lt;=2),"Hoàn thành",IF(AND($U378&lt;5,V378&gt;3),"Không hoàn thành",""))))))))</f>
        <v>#N/A</v>
      </c>
      <c r="X378" s="227"/>
      <c r="Y378" s="9" t="e">
        <f t="shared" si="114"/>
        <v>#N/A</v>
      </c>
      <c r="Z378" s="9">
        <f>COUNTIF(D378:O378,"D")*1</f>
        <v>0</v>
      </c>
      <c r="AA378" s="9" t="e">
        <f t="shared" si="115"/>
        <v>#N/A</v>
      </c>
      <c r="AB378" s="9" t="e">
        <f>IF($Z378=1,"Không đạt LĐTT",IF(OR($AA378= "Xuất sắc", $AA378="Tốt"),"Đạt LĐTT","Không đạt LĐTT"))</f>
        <v>#N/A</v>
      </c>
      <c r="AC378" s="5"/>
      <c r="AD378" s="5"/>
      <c r="AE378" s="9"/>
      <c r="AF378" s="5"/>
      <c r="AG378" s="25"/>
      <c r="AH378" s="25"/>
    </row>
    <row r="379" spans="1:34" s="7" customFormat="1" ht="20.100000000000001" customHeight="1" x14ac:dyDescent="0.25">
      <c r="A379" s="86">
        <f>A377+1</f>
        <v>321</v>
      </c>
      <c r="B379" s="260" t="s">
        <v>258</v>
      </c>
      <c r="C379" s="17" t="s">
        <v>712</v>
      </c>
      <c r="D379" s="5" t="str">
        <f>VLOOKUP(C379,' TH ĐG Trình HĐ'!$E$9:$AE$336,18,0)</f>
        <v>A3</v>
      </c>
      <c r="E379" s="5">
        <f>VLOOKUP($C379,' TH ĐG Trình HĐ'!$E$9:$AE$336,19,0)</f>
        <v>8</v>
      </c>
      <c r="F379" s="9" t="str">
        <f t="shared" si="116"/>
        <v>Không hoàn thành</v>
      </c>
      <c r="G379" s="10"/>
      <c r="H379" s="17"/>
      <c r="I379" s="19" t="e">
        <f>VLOOKUP(H379,Sheet1!$B$2:$C$12,2,TRUE)</f>
        <v>#N/A</v>
      </c>
      <c r="J379" s="5"/>
      <c r="K379" s="19" t="e">
        <f>VLOOKUP(J379,Sheet1!$B$2:$C$12,2,TRUE)</f>
        <v>#N/A</v>
      </c>
      <c r="L379" s="5"/>
      <c r="M379" s="19" t="e">
        <f>VLOOKUP(L379,Sheet1!$B$2:$C$12,2,TRUE)</f>
        <v>#N/A</v>
      </c>
      <c r="N379" s="5"/>
      <c r="O379" s="19" t="e">
        <f>VLOOKUP(N379,Sheet1!$B$2:$C$12,2,TRUE)</f>
        <v>#N/A</v>
      </c>
      <c r="P379" s="5"/>
      <c r="Q379" s="19" t="e">
        <f>VLOOKUP(P379,Sheet1!$B$2:$C$12,2,TRUE)</f>
        <v>#N/A</v>
      </c>
      <c r="R379" s="5" t="e">
        <f t="shared" si="95"/>
        <v>#N/A</v>
      </c>
      <c r="S379" s="226">
        <f>COUNTIF(H379:P379,"C*")*1+COUNTIF(H379:P379,"D")*2+COUNTIF(H379:P379,"E")*3</f>
        <v>0</v>
      </c>
      <c r="T379" s="9" t="e">
        <f>IF(S379&gt;=3,"Không hoàn thành",IF(AND($R379&gt;=8,$R379&lt;=10,S379=0),"Xuất sắc",IF(AND($R379&gt;=8,$R379&lt;=10,S379=1),"Tốt",IF(AND($R379&gt;=8,$R379&lt;=10,S379=2),"Hoàn thành",IF(AND($R379&gt;6,$R379&lt;8,S379&lt;=1),"Tốt",IF(AND($R379&gt;6,$R379&lt;8,S379=2),"Hoàn thành",IF(AND($R379&gt;=5,$R379&lt;=6,S379&lt;=2),"Hoàn thành",IF(AND($R379&lt;5,S379&gt;3),"Không hoàn thành",""))))))))</f>
        <v>#N/A</v>
      </c>
      <c r="U379" s="5" t="e">
        <f t="shared" si="96"/>
        <v>#N/A</v>
      </c>
      <c r="V379" s="226">
        <f t="shared" si="97"/>
        <v>0</v>
      </c>
      <c r="W379" s="9" t="e">
        <f>IF(V379&gt;=3,"Không hoàn thành",IF(AND($U379&gt;=8,$U379&lt;=10,V379=0),"Xuất sắc",IF(AND($U379&gt;=8,$U379&lt;=10,V379=1),"Tốt",IF(AND($U379&gt;=8,$U379&lt;=10,V379=2),"Hoàn thành",IF(AND($U379&gt;6,$U379&lt;8,V379&lt;=1),"Tốt",IF(AND($U379&gt;6,$U379&lt;8,V379=2),"Hoàn thành",IF(AND($U379&gt;=5,$U379&lt;=6,V379&lt;=2),"Hoàn thành",IF(AND($U379&lt;5,V379&gt;3),"Không hoàn thành",""))))))))</f>
        <v>#N/A</v>
      </c>
      <c r="X379" s="227"/>
      <c r="Y379" s="9" t="e">
        <f t="shared" si="114"/>
        <v>#N/A</v>
      </c>
      <c r="Z379" s="9">
        <f>COUNTIF(D379:O379,"D")*1</f>
        <v>0</v>
      </c>
      <c r="AA379" s="9" t="e">
        <f t="shared" si="115"/>
        <v>#N/A</v>
      </c>
      <c r="AB379" s="9" t="e">
        <f>IF($Z379=1,"Không đạt LĐTT",IF(OR($AA379= "Xuất sắc", $AA379="Tốt"),"Đạt LĐTT","Không đạt LĐTT"))</f>
        <v>#N/A</v>
      </c>
      <c r="AC379" s="12"/>
      <c r="AD379" s="5"/>
      <c r="AE379" s="9"/>
      <c r="AF379" s="5"/>
      <c r="AG379" s="26"/>
      <c r="AH379" s="26"/>
    </row>
    <row r="380" spans="1:34" s="7" customFormat="1" ht="22.5" customHeight="1" x14ac:dyDescent="0.25">
      <c r="A380" s="279" t="s">
        <v>934</v>
      </c>
      <c r="B380" s="282" t="s">
        <v>935</v>
      </c>
      <c r="C380" s="144"/>
      <c r="D380" s="144"/>
      <c r="E380" s="280"/>
      <c r="F380" s="452">
        <f>COUNTA($F$382:$F$383)</f>
        <v>2</v>
      </c>
      <c r="G380" s="412" t="str">
        <f xml:space="preserve"> (COUNTIF($F$382:$F$383, "Hoàn thành xuất sắc nhiệm vụ") &amp; " Xuất sắc") &amp;" + "&amp; (COUNTIF($F$382:$F$383, "Hoàn thành tốt nhiệm vụ") &amp; " Tốt")</f>
        <v>0 Xuất sắc + 0 Tốt</v>
      </c>
      <c r="H380" s="224"/>
      <c r="I380" s="8"/>
      <c r="J380" s="224"/>
      <c r="K380" s="8"/>
      <c r="L380" s="224"/>
      <c r="M380" s="8"/>
      <c r="N380" s="224"/>
      <c r="O380" s="8"/>
      <c r="P380" s="224"/>
      <c r="Q380" s="8"/>
      <c r="R380" s="224"/>
      <c r="S380" s="277"/>
      <c r="T380" s="224"/>
      <c r="U380" s="224"/>
      <c r="V380" s="277"/>
      <c r="W380" s="224"/>
      <c r="X380" s="225"/>
      <c r="Y380" s="8"/>
      <c r="Z380" s="224"/>
      <c r="AA380" s="8"/>
      <c r="AB380" s="224"/>
      <c r="AC380" s="8"/>
      <c r="AD380" s="224"/>
      <c r="AE380" s="8"/>
      <c r="AF380" s="224"/>
      <c r="AG380" s="43"/>
      <c r="AH380" s="43"/>
    </row>
    <row r="381" spans="1:34" s="7" customFormat="1" ht="20.100000000000001" customHeight="1" x14ac:dyDescent="0.25">
      <c r="A381" s="261" t="s">
        <v>859</v>
      </c>
      <c r="B381" s="262" t="s">
        <v>860</v>
      </c>
      <c r="C381" s="261"/>
      <c r="D381" s="248"/>
      <c r="E381" s="278"/>
      <c r="F381" s="297"/>
      <c r="G381" s="283"/>
      <c r="H381" s="19"/>
      <c r="I381" s="19" t="e">
        <f>VLOOKUP(H381,Sheet1!$B$2:$C$12,2,TRUE)</f>
        <v>#N/A</v>
      </c>
      <c r="J381" s="5"/>
      <c r="K381" s="19" t="e">
        <f>VLOOKUP(J381,Sheet1!$B$2:$C$12,2,TRUE)</f>
        <v>#N/A</v>
      </c>
      <c r="L381" s="5"/>
      <c r="M381" s="19" t="e">
        <f>VLOOKUP(L381,Sheet1!$B$2:$C$12,2,TRUE)</f>
        <v>#N/A</v>
      </c>
      <c r="N381" s="5"/>
      <c r="O381" s="19" t="e">
        <f>VLOOKUP(N381,Sheet1!$B$2:$C$12,2,TRUE)</f>
        <v>#N/A</v>
      </c>
      <c r="P381" s="5"/>
      <c r="Q381" s="19" t="e">
        <f>VLOOKUP(P381,Sheet1!$B$2:$C$12,2,TRUE)</f>
        <v>#N/A</v>
      </c>
      <c r="R381" s="5" t="e">
        <f t="shared" si="95"/>
        <v>#N/A</v>
      </c>
      <c r="S381" s="226">
        <f>COUNTIF(H381:P381,"C*")*1+COUNTIF(H381:P381,"D")*2+COUNTIF(H381:P381,"E")*3</f>
        <v>0</v>
      </c>
      <c r="T381" s="9" t="e">
        <f>IF(S381&gt;=3,"Không hoàn thành",IF(AND($R381&gt;=8,$R381&lt;=10,S381=0),"Xuất sắc",IF(AND($R381&gt;=8,$R381&lt;=10,S381=1),"Tốt",IF(AND($R381&gt;=8,$R381&lt;=10,S381=2),"Hoàn thành",IF(AND($R381&gt;6,$R381&lt;8,S381&lt;=1),"Tốt",IF(AND($R381&gt;6,$R381&lt;8,S381=2),"Hoàn thành",IF(AND($R381&gt;=5,$R381&lt;=6,S381&lt;=2),"Hoàn thành",IF(AND($R381&lt;5,S381&gt;3),"Không hoàn thành",""))))))))</f>
        <v>#N/A</v>
      </c>
      <c r="U381" s="5" t="e">
        <f t="shared" si="96"/>
        <v>#N/A</v>
      </c>
      <c r="V381" s="226">
        <f t="shared" si="97"/>
        <v>0</v>
      </c>
      <c r="W381" s="9" t="e">
        <f>IF(V381&gt;=3,"Không hoàn thành",IF(AND($U381&gt;=8,$U381&lt;=10,V381=0),"Xuất sắc",IF(AND($U381&gt;=8,$U381&lt;=10,V381=1),"Tốt",IF(AND($U381&gt;=8,$U381&lt;=10,V381=2),"Hoàn thành",IF(AND($U381&gt;6,$U381&lt;8,V381&lt;=1),"Tốt",IF(AND($U381&gt;6,$U381&lt;8,V381=2),"Hoàn thành",IF(AND($U381&gt;=5,$U381&lt;=6,V381&lt;=2),"Hoàn thành",IF(AND($U381&lt;5,V381&gt;3),"Không hoàn thành",""))))))))</f>
        <v>#N/A</v>
      </c>
      <c r="X381" s="227"/>
      <c r="Y381" s="9" t="e">
        <f t="shared" si="114"/>
        <v>#N/A</v>
      </c>
      <c r="Z381" s="9">
        <f>COUNTIF(D381:O381,"D")*1</f>
        <v>0</v>
      </c>
      <c r="AA381" s="9" t="e">
        <f t="shared" si="115"/>
        <v>#N/A</v>
      </c>
      <c r="AB381" s="9" t="s">
        <v>799</v>
      </c>
      <c r="AC381" s="5"/>
      <c r="AD381" s="5"/>
      <c r="AE381" s="9"/>
      <c r="AF381" s="5"/>
      <c r="AG381" s="25"/>
      <c r="AH381" s="25" t="s">
        <v>380</v>
      </c>
    </row>
    <row r="382" spans="1:34" s="7" customFormat="1" ht="20.100000000000001" customHeight="1" x14ac:dyDescent="0.25">
      <c r="A382" s="86">
        <f>A379+1</f>
        <v>322</v>
      </c>
      <c r="B382" s="77" t="s">
        <v>375</v>
      </c>
      <c r="C382" s="444" t="s">
        <v>713</v>
      </c>
      <c r="D382" s="5" t="str">
        <f>VLOOKUP(C382,' TH ĐG Trình HĐ'!$E$9:$AE$336,18,0)</f>
        <v>A3</v>
      </c>
      <c r="E382" s="5">
        <f>VLOOKUP($C382,' TH ĐG Trình HĐ'!$E$9:$AE$336,19,0)</f>
        <v>8</v>
      </c>
      <c r="F382" s="9" t="str">
        <f t="shared" ref="F382:F383" si="117">IF(E382&gt;=3,"Không hoàn thành",IF(AND($D382&gt;=8,$D382&lt;=10,E382=0),"Hoàn thành xuất sắc nhiệm vụ",IF(AND($D382&gt;=8,$D382&lt;=10,E382=1),"Hoàn thành tốt nhiệm vụ",IF(AND($D382&gt;=8,$D382&lt;=10,E382=2),"Hoàn thành nhiệm vụ",IF(AND($D382&gt;6,$D382&lt;8,E382&lt;=1),"Hoàn thành tốt nhiệm vụ",IF(AND($D382&gt;6,$D382&lt;8,E382=2),"Hoàn thành nhiệm vụ",IF(AND($D382&gt;=5,$D382&lt;=6,E382&lt;=2),"Hoàn thành",IF(AND($D382&lt;5,E382&gt;3),"Không hoàn thành",""))))))))</f>
        <v>Không hoàn thành</v>
      </c>
      <c r="G382" s="258"/>
      <c r="H382" s="17"/>
      <c r="I382" s="19"/>
      <c r="J382" s="5"/>
      <c r="K382" s="19"/>
      <c r="L382" s="5"/>
      <c r="M382" s="19" t="e">
        <f>VLOOKUP(L382,Sheet1!$B$2:$C$12,2,TRUE)</f>
        <v>#N/A</v>
      </c>
      <c r="N382" s="5"/>
      <c r="O382" s="19" t="e">
        <f>VLOOKUP(N382,Sheet1!$B$2:$C$12,2,TRUE)</f>
        <v>#N/A</v>
      </c>
      <c r="P382" s="5"/>
      <c r="Q382" s="19" t="e">
        <f>VLOOKUP(P382,Sheet1!$B$2:$C$12,2,TRUE)</f>
        <v>#N/A</v>
      </c>
      <c r="R382" s="5" t="e">
        <f t="shared" si="95"/>
        <v>#N/A</v>
      </c>
      <c r="S382" s="226"/>
      <c r="T382" s="9"/>
      <c r="U382" s="5"/>
      <c r="V382" s="226"/>
      <c r="W382" s="9"/>
      <c r="X382" s="227" t="s">
        <v>840</v>
      </c>
      <c r="Y382" s="9" t="e">
        <f t="shared" si="114"/>
        <v>#N/A</v>
      </c>
      <c r="Z382" s="9">
        <f>COUNTIF(D382:O382,"D")*1</f>
        <v>0</v>
      </c>
      <c r="AA382" s="9" t="e">
        <f t="shared" si="115"/>
        <v>#N/A</v>
      </c>
      <c r="AB382" s="5" t="s">
        <v>799</v>
      </c>
      <c r="AC382" s="5"/>
      <c r="AD382" s="5"/>
      <c r="AE382" s="9"/>
      <c r="AF382" s="5"/>
      <c r="AG382" s="120"/>
      <c r="AH382" s="25"/>
    </row>
    <row r="383" spans="1:34" s="46" customFormat="1" ht="20.100000000000001" customHeight="1" x14ac:dyDescent="0.25">
      <c r="A383" s="86">
        <f>A382+1</f>
        <v>323</v>
      </c>
      <c r="B383" s="77" t="s">
        <v>171</v>
      </c>
      <c r="C383" s="444" t="s">
        <v>758</v>
      </c>
      <c r="D383" s="5" t="str">
        <f>VLOOKUP(C383,' TH ĐG Trình HĐ'!$E$9:$AE$336,18,0)</f>
        <v>A4</v>
      </c>
      <c r="E383" s="5">
        <f>VLOOKUP($C383,' TH ĐG Trình HĐ'!$E$9:$AE$336,19,0)</f>
        <v>7</v>
      </c>
      <c r="F383" s="9" t="str">
        <f t="shared" si="117"/>
        <v>Không hoàn thành</v>
      </c>
      <c r="G383" s="10"/>
      <c r="H383" s="17"/>
      <c r="I383" s="19">
        <v>10</v>
      </c>
      <c r="J383" s="5"/>
      <c r="K383" s="19">
        <v>10</v>
      </c>
      <c r="L383" s="5"/>
      <c r="M383" s="19">
        <v>10</v>
      </c>
      <c r="N383" s="5"/>
      <c r="O383" s="19">
        <v>10</v>
      </c>
      <c r="P383" s="5"/>
      <c r="Q383" s="19" t="e">
        <f>VLOOKUP(P383,Sheet1!$B$2:$C$12,2,TRUE)</f>
        <v>#N/A</v>
      </c>
      <c r="R383" s="5">
        <f t="shared" si="95"/>
        <v>10</v>
      </c>
      <c r="S383" s="226">
        <f t="shared" ref="S383:S391" si="118">COUNTIF(H383:P383,"C*")*1+COUNTIF(H383:P383,"D")*2+COUNTIF(H383:P383,"E")*3</f>
        <v>0</v>
      </c>
      <c r="T383" s="9" t="str">
        <f t="shared" ref="T383:T391" si="119">IF(S383&gt;=3,"Không hoàn thành",IF(AND($R383&gt;=8,$R383&lt;=10,S383=0),"Xuất sắc",IF(AND($R383&gt;=8,$R383&lt;=10,S383=1),"Tốt",IF(AND($R383&gt;=8,$R383&lt;=10,S383=2),"Hoàn thành",IF(AND($R383&gt;6,$R383&lt;8,S383&lt;=1),"Tốt",IF(AND($R383&gt;6,$R383&lt;8,S383=2),"Hoàn thành",IF(AND($R383&gt;=5,$R383&lt;=6,S383&lt;=2),"Hoàn thành",IF(AND($R383&lt;5,S383&gt;3),"Không hoàn thành",""))))))))</f>
        <v>Xuất sắc</v>
      </c>
      <c r="U383" s="5" t="e">
        <f t="shared" si="96"/>
        <v>#N/A</v>
      </c>
      <c r="V383" s="226">
        <f t="shared" si="97"/>
        <v>0</v>
      </c>
      <c r="W383" s="9" t="e">
        <f t="shared" ref="W383:W391" si="120">IF(V383&gt;=3,"Không hoàn thành",IF(AND($U383&gt;=8,$U383&lt;=10,V383=0),"Xuất sắc",IF(AND($U383&gt;=8,$U383&lt;=10,V383=1),"Tốt",IF(AND($U383&gt;=8,$U383&lt;=10,V383=2),"Hoàn thành",IF(AND($U383&gt;6,$U383&lt;8,V383&lt;=1),"Tốt",IF(AND($U383&gt;6,$U383&lt;8,V383=2),"Hoàn thành",IF(AND($U383&gt;=5,$U383&lt;=6,V383&lt;=2),"Hoàn thành",IF(AND($U383&lt;5,V383&gt;3),"Không hoàn thành",""))))))))</f>
        <v>#N/A</v>
      </c>
      <c r="X383" s="227"/>
      <c r="Y383" s="9">
        <f t="shared" si="114"/>
        <v>10</v>
      </c>
      <c r="Z383" s="9">
        <f>COUNTIF(D383:O383,"D")*1</f>
        <v>0</v>
      </c>
      <c r="AA383" s="9" t="str">
        <f t="shared" si="115"/>
        <v>Xuất sắc</v>
      </c>
      <c r="AB383" s="9" t="str">
        <f>IF($Z383=1,"Không đạt LĐTT",IF(OR($AA383= "Xuất sắc", $AA383="Tốt"),"Đạt LĐTT","Không đạt LĐTT"))</f>
        <v>Đạt LĐTT</v>
      </c>
      <c r="AC383" s="5"/>
      <c r="AD383" s="5"/>
      <c r="AE383" s="9"/>
      <c r="AF383" s="5"/>
      <c r="AG383" s="25"/>
      <c r="AH383" s="25"/>
    </row>
    <row r="384" spans="1:34" s="7" customFormat="1" ht="22.5" customHeight="1" x14ac:dyDescent="0.25">
      <c r="A384" s="279" t="s">
        <v>936</v>
      </c>
      <c r="B384" s="282" t="s">
        <v>937</v>
      </c>
      <c r="C384" s="144"/>
      <c r="D384" s="144"/>
      <c r="E384" s="280"/>
      <c r="F384" s="66">
        <f>F385+F389</f>
        <v>5</v>
      </c>
      <c r="G384" s="281" t="str">
        <f xml:space="preserve"> (COUNTIF($F$386:$F$391, "Hoàn thành xuất sắc nhiệm vụ") &amp; " Xuất sắc") &amp;" + "&amp; (COUNTIF($F$386:$F$391, "Hoàn thành tốt nhiệm vụ") &amp; " Tốt")</f>
        <v>0 Xuất sắc + 0 Tốt</v>
      </c>
      <c r="H384" s="224"/>
      <c r="I384" s="8"/>
      <c r="J384" s="224"/>
      <c r="K384" s="8"/>
      <c r="L384" s="224"/>
      <c r="M384" s="8"/>
      <c r="N384" s="224"/>
      <c r="O384" s="8"/>
      <c r="P384" s="224"/>
      <c r="Q384" s="8"/>
      <c r="R384" s="224"/>
      <c r="S384" s="277"/>
      <c r="T384" s="224"/>
      <c r="U384" s="224"/>
      <c r="V384" s="277"/>
      <c r="W384" s="224"/>
      <c r="X384" s="225"/>
      <c r="Y384" s="8"/>
      <c r="Z384" s="224"/>
      <c r="AA384" s="8"/>
      <c r="AB384" s="224"/>
      <c r="AC384" s="8"/>
      <c r="AD384" s="224"/>
      <c r="AE384" s="8"/>
      <c r="AF384" s="224"/>
      <c r="AG384" s="43"/>
      <c r="AH384" s="43"/>
    </row>
    <row r="385" spans="1:34" s="7" customFormat="1" ht="20.100000000000001" customHeight="1" x14ac:dyDescent="0.25">
      <c r="A385" s="261" t="s">
        <v>859</v>
      </c>
      <c r="B385" s="262" t="s">
        <v>860</v>
      </c>
      <c r="C385" s="261"/>
      <c r="D385" s="248"/>
      <c r="E385" s="278"/>
      <c r="F385" s="297">
        <f>COUNTA($F$386:$F$388)</f>
        <v>3</v>
      </c>
      <c r="G385" s="283" t="str">
        <f xml:space="preserve"> (COUNTIF($F$386:$F$388, "Hoàn thành xuất sắc nhiệm vụ") &amp; " Xuất sắc")</f>
        <v>0 Xuất sắc</v>
      </c>
      <c r="H385" s="19"/>
      <c r="I385" s="19" t="e">
        <f>VLOOKUP(H385,Sheet1!$B$2:$C$12,2,TRUE)</f>
        <v>#N/A</v>
      </c>
      <c r="J385" s="5"/>
      <c r="K385" s="19" t="e">
        <f>VLOOKUP(J385,Sheet1!$B$2:$C$12,2,TRUE)</f>
        <v>#N/A</v>
      </c>
      <c r="L385" s="5"/>
      <c r="M385" s="19" t="e">
        <f>VLOOKUP(L385,Sheet1!$B$2:$C$12,2,TRUE)</f>
        <v>#N/A</v>
      </c>
      <c r="N385" s="5"/>
      <c r="O385" s="19" t="e">
        <f>VLOOKUP(N385,Sheet1!$B$2:$C$12,2,TRUE)</f>
        <v>#N/A</v>
      </c>
      <c r="P385" s="5"/>
      <c r="Q385" s="19" t="e">
        <f>VLOOKUP(P385,Sheet1!$B$2:$C$12,2,TRUE)</f>
        <v>#N/A</v>
      </c>
      <c r="R385" s="5" t="e">
        <f t="shared" si="95"/>
        <v>#N/A</v>
      </c>
      <c r="S385" s="226">
        <f t="shared" si="118"/>
        <v>0</v>
      </c>
      <c r="T385" s="9" t="e">
        <f t="shared" si="119"/>
        <v>#N/A</v>
      </c>
      <c r="U385" s="5" t="e">
        <f t="shared" si="96"/>
        <v>#N/A</v>
      </c>
      <c r="V385" s="226">
        <f t="shared" si="97"/>
        <v>0</v>
      </c>
      <c r="W385" s="9" t="e">
        <f t="shared" si="120"/>
        <v>#N/A</v>
      </c>
      <c r="X385" s="227"/>
      <c r="Y385" s="9" t="e">
        <f t="shared" si="114"/>
        <v>#N/A</v>
      </c>
      <c r="Z385" s="9">
        <f t="shared" ref="Z385:Z391" si="121">COUNTIF(D385:O385,"D")*1</f>
        <v>0</v>
      </c>
      <c r="AA385" s="9" t="e">
        <f t="shared" si="115"/>
        <v>#N/A</v>
      </c>
      <c r="AB385" s="9" t="e">
        <f>IF($Z385=1,"Không đạt LĐTT",IF(OR($AA385= "Xuất sắc", $AA385="Tốt"),"Đạt LĐTT","Không đạt LĐTT"))</f>
        <v>#N/A</v>
      </c>
      <c r="AC385" s="5"/>
      <c r="AD385" s="5"/>
      <c r="AE385" s="9"/>
      <c r="AF385" s="5"/>
      <c r="AG385" s="25"/>
      <c r="AH385" s="25"/>
    </row>
    <row r="386" spans="1:34" s="7" customFormat="1" ht="24" customHeight="1" x14ac:dyDescent="0.25">
      <c r="A386" s="86">
        <f>A383+1</f>
        <v>324</v>
      </c>
      <c r="B386" s="260" t="s">
        <v>207</v>
      </c>
      <c r="C386" s="17" t="s">
        <v>714</v>
      </c>
      <c r="D386" s="5" t="str">
        <f>VLOOKUP(C386,' TH ĐG Trình HĐ'!$E$9:$AE$336,18,0)</f>
        <v>A2</v>
      </c>
      <c r="E386" s="5">
        <f>VLOOKUP($C386,' TH ĐG Trình HĐ'!$E$9:$AE$336,19,0)</f>
        <v>9</v>
      </c>
      <c r="F386" s="9" t="str">
        <f t="shared" ref="F386:F390" si="122">IF(E386&gt;=3,"Không hoàn thành",IF(AND($D386&gt;=8,$D386&lt;=10,E386=0),"Hoàn thành xuất sắc nhiệm vụ",IF(AND($D386&gt;=8,$D386&lt;=10,E386=1),"Hoàn thành tốt nhiệm vụ",IF(AND($D386&gt;=8,$D386&lt;=10,E386=2),"Hoàn thành nhiệm vụ",IF(AND($D386&gt;6,$D386&lt;8,E386&lt;=1),"Hoàn thành tốt nhiệm vụ",IF(AND($D386&gt;6,$D386&lt;8,E386=2),"Hoàn thành nhiệm vụ",IF(AND($D386&gt;=5,$D386&lt;=6,E386&lt;=2),"Hoàn thành",IF(AND($D386&lt;5,E386&gt;3),"Không hoàn thành",""))))))))</f>
        <v>Không hoàn thành</v>
      </c>
      <c r="G386" s="10"/>
      <c r="H386" s="17"/>
      <c r="I386" s="19" t="e">
        <f>VLOOKUP(H386,Sheet1!$B$2:$C$12,2,TRUE)</f>
        <v>#N/A</v>
      </c>
      <c r="J386" s="5"/>
      <c r="K386" s="19" t="e">
        <f>VLOOKUP(J386,Sheet1!$B$2:$C$12,2,TRUE)</f>
        <v>#N/A</v>
      </c>
      <c r="L386" s="5"/>
      <c r="M386" s="19" t="e">
        <f>VLOOKUP(L386,Sheet1!$B$2:$C$12,2,TRUE)</f>
        <v>#N/A</v>
      </c>
      <c r="N386" s="5"/>
      <c r="O386" s="19" t="e">
        <f>VLOOKUP(N386,Sheet1!$B$2:$C$12,2,TRUE)</f>
        <v>#N/A</v>
      </c>
      <c r="P386" s="5"/>
      <c r="Q386" s="19" t="e">
        <f>VLOOKUP(P386,Sheet1!$B$2:$C$12,2,TRUE)</f>
        <v>#N/A</v>
      </c>
      <c r="R386" s="5" t="e">
        <f t="shared" si="95"/>
        <v>#N/A</v>
      </c>
      <c r="S386" s="226">
        <f t="shared" si="118"/>
        <v>0</v>
      </c>
      <c r="T386" s="9" t="e">
        <f t="shared" si="119"/>
        <v>#N/A</v>
      </c>
      <c r="U386" s="5" t="e">
        <f t="shared" si="96"/>
        <v>#N/A</v>
      </c>
      <c r="V386" s="226">
        <f t="shared" si="97"/>
        <v>0</v>
      </c>
      <c r="W386" s="9" t="e">
        <f t="shared" si="120"/>
        <v>#N/A</v>
      </c>
      <c r="X386" s="227"/>
      <c r="Y386" s="9" t="e">
        <f t="shared" si="114"/>
        <v>#N/A</v>
      </c>
      <c r="Z386" s="9">
        <f t="shared" si="121"/>
        <v>0</v>
      </c>
      <c r="AA386" s="9" t="e">
        <f t="shared" si="115"/>
        <v>#N/A</v>
      </c>
      <c r="AB386" s="9" t="e">
        <f>IF($Z386=1,"Không đạt LĐTT",IF(OR($AA386= "Xuất sắc", $AA386="Tốt"),"Đạt LĐTT","Không đạt LĐTT"))</f>
        <v>#N/A</v>
      </c>
      <c r="AC386" s="5"/>
      <c r="AD386" s="5"/>
      <c r="AE386" s="9"/>
      <c r="AF386" s="5"/>
      <c r="AG386" s="25"/>
      <c r="AH386" s="25"/>
    </row>
    <row r="387" spans="1:34" s="7" customFormat="1" ht="24" customHeight="1" x14ac:dyDescent="0.25">
      <c r="A387" s="86">
        <f>A386+1</f>
        <v>325</v>
      </c>
      <c r="B387" s="260" t="s">
        <v>61</v>
      </c>
      <c r="C387" s="17" t="s">
        <v>715</v>
      </c>
      <c r="D387" s="5" t="str">
        <f>VLOOKUP(C387,' TH ĐG Trình HĐ'!$E$9:$AE$336,18,0)</f>
        <v>A2</v>
      </c>
      <c r="E387" s="5">
        <f>VLOOKUP($C387,' TH ĐG Trình HĐ'!$E$9:$AE$336,19,0)</f>
        <v>9</v>
      </c>
      <c r="F387" s="9" t="str">
        <f t="shared" si="122"/>
        <v>Không hoàn thành</v>
      </c>
      <c r="G387" s="10"/>
      <c r="H387" s="17"/>
      <c r="I387" s="19" t="e">
        <f>VLOOKUP(H387,Sheet1!$B$2:$C$12,2,TRUE)</f>
        <v>#N/A</v>
      </c>
      <c r="J387" s="5"/>
      <c r="K387" s="19" t="e">
        <f>VLOOKUP(J387,Sheet1!$B$2:$C$12,2,TRUE)</f>
        <v>#N/A</v>
      </c>
      <c r="L387" s="5"/>
      <c r="M387" s="19" t="e">
        <f>VLOOKUP(L387,Sheet1!$B$2:$C$12,2,TRUE)</f>
        <v>#N/A</v>
      </c>
      <c r="N387" s="5"/>
      <c r="O387" s="19" t="e">
        <f>VLOOKUP(N387,Sheet1!$B$2:$C$12,2,TRUE)</f>
        <v>#N/A</v>
      </c>
      <c r="P387" s="5"/>
      <c r="Q387" s="19" t="e">
        <f>VLOOKUP(P387,Sheet1!$B$2:$C$12,2,TRUE)</f>
        <v>#N/A</v>
      </c>
      <c r="R387" s="5" t="e">
        <f t="shared" si="95"/>
        <v>#N/A</v>
      </c>
      <c r="S387" s="226">
        <f t="shared" si="118"/>
        <v>0</v>
      </c>
      <c r="T387" s="9" t="e">
        <f t="shared" si="119"/>
        <v>#N/A</v>
      </c>
      <c r="U387" s="5" t="e">
        <f t="shared" si="96"/>
        <v>#N/A</v>
      </c>
      <c r="V387" s="226">
        <f t="shared" si="97"/>
        <v>0</v>
      </c>
      <c r="W387" s="9" t="e">
        <f t="shared" si="120"/>
        <v>#N/A</v>
      </c>
      <c r="X387" s="227"/>
      <c r="Y387" s="9" t="e">
        <f t="shared" si="114"/>
        <v>#N/A</v>
      </c>
      <c r="Z387" s="9">
        <f t="shared" si="121"/>
        <v>0</v>
      </c>
      <c r="AA387" s="9" t="e">
        <f t="shared" si="115"/>
        <v>#N/A</v>
      </c>
      <c r="AB387" s="9" t="e">
        <f>IF($Z387=1,"Không đạt LĐTT",IF(OR($AA387= "Xuất sắc", $AA387="Tốt"),"Đạt LĐTT","Không đạt LĐTT"))</f>
        <v>#N/A</v>
      </c>
      <c r="AC387" s="5"/>
      <c r="AD387" s="5"/>
      <c r="AE387" s="9"/>
      <c r="AF387" s="5"/>
      <c r="AG387" s="25"/>
      <c r="AH387" s="25"/>
    </row>
    <row r="388" spans="1:34" s="7" customFormat="1" ht="24" customHeight="1" x14ac:dyDescent="0.25">
      <c r="A388" s="86">
        <f>A387+1</f>
        <v>326</v>
      </c>
      <c r="B388" s="260" t="s">
        <v>209</v>
      </c>
      <c r="C388" s="17" t="s">
        <v>716</v>
      </c>
      <c r="D388" s="5" t="str">
        <f>VLOOKUP(C388,' TH ĐG Trình HĐ'!$E$9:$AE$336,18,0)</f>
        <v>A1</v>
      </c>
      <c r="E388" s="5">
        <f>VLOOKUP($C388,' TH ĐG Trình HĐ'!$E$9:$AE$336,19,0)</f>
        <v>10</v>
      </c>
      <c r="F388" s="9" t="str">
        <f>IF(E388&gt;=3,"Không hoàn thành",IF(AND($D388&gt;=8,$D388&lt;=10,E388=0),"Hoàn thành xuất sắc nhiệm vụ",IF(AND($D388&gt;=8,$D388&lt;=10,E388=1),"Hoàn thành tốt nhiệm vụ",IF(AND($D388&gt;=8,$D388&lt;=10,E388=2),"Hoàn thành nhiệm vụ",IF(AND($D388&gt;6,$D388&lt;8,E388&lt;=1),"Hoàn thành tốt nhiệm vụ",IF(AND($D388&gt;6,$D388&lt;8,E388=2),"Hoàn thành nhiệm vụ",IF(AND($D388&gt;=5,$D388&lt;=6,E388&lt;=2),"Hoàn thành",IF(AND($D388&lt;5,E388&gt;3),"Không hoàn thành",""))))))))</f>
        <v>Không hoàn thành</v>
      </c>
      <c r="G388" s="10"/>
      <c r="H388" s="17"/>
      <c r="I388" s="19" t="e">
        <f>VLOOKUP(H388,Sheet1!$B$2:$C$12,2,TRUE)</f>
        <v>#N/A</v>
      </c>
      <c r="J388" s="5"/>
      <c r="K388" s="19" t="e">
        <f>VLOOKUP(J388,Sheet1!$B$2:$C$12,2,TRUE)</f>
        <v>#N/A</v>
      </c>
      <c r="L388" s="5"/>
      <c r="M388" s="19" t="e">
        <f>VLOOKUP(L388,Sheet1!$B$2:$C$12,2,TRUE)</f>
        <v>#N/A</v>
      </c>
      <c r="N388" s="5"/>
      <c r="O388" s="19" t="e">
        <f>VLOOKUP(N388,Sheet1!$B$2:$C$12,2,TRUE)</f>
        <v>#N/A</v>
      </c>
      <c r="P388" s="5"/>
      <c r="Q388" s="19" t="e">
        <f>VLOOKUP(P388,Sheet1!$B$2:$C$12,2,TRUE)</f>
        <v>#N/A</v>
      </c>
      <c r="R388" s="5" t="e">
        <f t="shared" si="95"/>
        <v>#N/A</v>
      </c>
      <c r="S388" s="226">
        <f t="shared" si="118"/>
        <v>0</v>
      </c>
      <c r="T388" s="9" t="e">
        <f t="shared" si="119"/>
        <v>#N/A</v>
      </c>
      <c r="U388" s="5" t="e">
        <f t="shared" si="96"/>
        <v>#N/A</v>
      </c>
      <c r="V388" s="226">
        <f t="shared" si="97"/>
        <v>0</v>
      </c>
      <c r="W388" s="9" t="e">
        <f t="shared" si="120"/>
        <v>#N/A</v>
      </c>
      <c r="X388" s="227"/>
      <c r="Y388" s="9" t="e">
        <f t="shared" si="114"/>
        <v>#N/A</v>
      </c>
      <c r="Z388" s="9">
        <f t="shared" si="121"/>
        <v>0</v>
      </c>
      <c r="AA388" s="9" t="e">
        <f t="shared" si="115"/>
        <v>#N/A</v>
      </c>
      <c r="AB388" s="9" t="e">
        <f>IF($Z388=1,"Không đạt LĐTT",IF(OR($AA388= "Xuất sắc", $AA388="Tốt"),"Đạt LĐTT","Không đạt LĐTT"))</f>
        <v>#N/A</v>
      </c>
      <c r="AC388" s="5"/>
      <c r="AD388" s="5"/>
      <c r="AE388" s="9"/>
      <c r="AF388" s="5"/>
      <c r="AG388" s="25"/>
      <c r="AH388" s="25"/>
    </row>
    <row r="389" spans="1:34" s="7" customFormat="1" ht="20.100000000000001" customHeight="1" x14ac:dyDescent="0.25">
      <c r="A389" s="261" t="s">
        <v>861</v>
      </c>
      <c r="B389" s="262" t="s">
        <v>862</v>
      </c>
      <c r="C389" s="261"/>
      <c r="D389" s="248"/>
      <c r="E389" s="278"/>
      <c r="F389" s="297">
        <f>COUNTA($F$390:$F$391)</f>
        <v>2</v>
      </c>
      <c r="G389" s="283" t="str">
        <f>(COUNTIF($F$390:$F$391,"Hoàn thành xuất sắc nhiệm vụ")&amp;" Xuất sắc")&amp;" + "&amp;COUNTIF($F$390:$F$391,"Hoàn thành tốt nhiệm vụ")&amp;" Tốt"</f>
        <v>0 Xuất sắc + 0 Tốt</v>
      </c>
      <c r="H389" s="19"/>
      <c r="I389" s="19" t="e">
        <f>VLOOKUP(H389,Sheet1!$B$2:$C$12,2,TRUE)</f>
        <v>#N/A</v>
      </c>
      <c r="J389" s="5"/>
      <c r="K389" s="19" t="e">
        <f>VLOOKUP(J389,Sheet1!$B$2:$C$12,2,TRUE)</f>
        <v>#N/A</v>
      </c>
      <c r="L389" s="5"/>
      <c r="M389" s="19" t="e">
        <f>VLOOKUP(L389,Sheet1!$B$2:$C$12,2,TRUE)</f>
        <v>#N/A</v>
      </c>
      <c r="N389" s="5"/>
      <c r="O389" s="19" t="e">
        <f>VLOOKUP(N389,Sheet1!$B$2:$C$12,2,TRUE)</f>
        <v>#N/A</v>
      </c>
      <c r="P389" s="5"/>
      <c r="Q389" s="19" t="e">
        <f>VLOOKUP(P389,Sheet1!$B$2:$C$12,2,TRUE)</f>
        <v>#N/A</v>
      </c>
      <c r="R389" s="5" t="e">
        <f t="shared" si="95"/>
        <v>#N/A</v>
      </c>
      <c r="S389" s="226">
        <f t="shared" si="118"/>
        <v>0</v>
      </c>
      <c r="T389" s="9" t="e">
        <f t="shared" si="119"/>
        <v>#N/A</v>
      </c>
      <c r="U389" s="5" t="e">
        <f t="shared" si="96"/>
        <v>#N/A</v>
      </c>
      <c r="V389" s="226">
        <f t="shared" si="97"/>
        <v>0</v>
      </c>
      <c r="W389" s="9" t="e">
        <f t="shared" si="120"/>
        <v>#N/A</v>
      </c>
      <c r="X389" s="227"/>
      <c r="Y389" s="9" t="e">
        <f t="shared" si="114"/>
        <v>#N/A</v>
      </c>
      <c r="Z389" s="9">
        <f t="shared" si="121"/>
        <v>0</v>
      </c>
      <c r="AA389" s="9" t="e">
        <f t="shared" si="115"/>
        <v>#N/A</v>
      </c>
      <c r="AB389" s="9" t="s">
        <v>799</v>
      </c>
      <c r="AC389" s="5"/>
      <c r="AD389" s="5"/>
      <c r="AE389" s="9"/>
      <c r="AF389" s="5"/>
      <c r="AG389" s="25"/>
      <c r="AH389" s="25"/>
    </row>
    <row r="390" spans="1:34" s="7" customFormat="1" ht="20.100000000000001" customHeight="1" x14ac:dyDescent="0.25">
      <c r="A390" s="86">
        <f>A388+1</f>
        <v>327</v>
      </c>
      <c r="B390" s="260" t="s">
        <v>278</v>
      </c>
      <c r="C390" s="17" t="s">
        <v>717</v>
      </c>
      <c r="D390" s="5" t="str">
        <f>VLOOKUP(C390,' TH ĐG Trình HĐ'!$E$9:$AE$336,18,0)</f>
        <v>A3</v>
      </c>
      <c r="E390" s="5">
        <f>VLOOKUP($C390,' TH ĐG Trình HĐ'!$E$9:$AE$336,19,0)</f>
        <v>8</v>
      </c>
      <c r="F390" s="9" t="str">
        <f t="shared" si="122"/>
        <v>Không hoàn thành</v>
      </c>
      <c r="G390" s="10"/>
      <c r="H390" s="17"/>
      <c r="I390" s="19" t="e">
        <f>VLOOKUP(H390,Sheet1!$B$2:$C$12,2,TRUE)</f>
        <v>#N/A</v>
      </c>
      <c r="J390" s="5"/>
      <c r="K390" s="19" t="e">
        <f>VLOOKUP(J390,Sheet1!$B$2:$C$12,2,TRUE)</f>
        <v>#N/A</v>
      </c>
      <c r="L390" s="5"/>
      <c r="M390" s="19" t="e">
        <f>VLOOKUP(L390,Sheet1!$B$2:$C$12,2,TRUE)</f>
        <v>#N/A</v>
      </c>
      <c r="N390" s="5"/>
      <c r="O390" s="19" t="e">
        <f>VLOOKUP(N390,Sheet1!$B$2:$C$12,2,TRUE)</f>
        <v>#N/A</v>
      </c>
      <c r="P390" s="5"/>
      <c r="Q390" s="19" t="e">
        <f>VLOOKUP(P390,Sheet1!$B$2:$C$12,2,TRUE)</f>
        <v>#N/A</v>
      </c>
      <c r="R390" s="5" t="e">
        <f t="shared" si="95"/>
        <v>#N/A</v>
      </c>
      <c r="S390" s="226">
        <f t="shared" si="118"/>
        <v>0</v>
      </c>
      <c r="T390" s="9" t="e">
        <f t="shared" si="119"/>
        <v>#N/A</v>
      </c>
      <c r="U390" s="5" t="e">
        <f t="shared" si="96"/>
        <v>#N/A</v>
      </c>
      <c r="V390" s="226">
        <f t="shared" si="97"/>
        <v>0</v>
      </c>
      <c r="W390" s="9" t="e">
        <f t="shared" si="120"/>
        <v>#N/A</v>
      </c>
      <c r="X390" s="227"/>
      <c r="Y390" s="9" t="e">
        <f t="shared" si="114"/>
        <v>#N/A</v>
      </c>
      <c r="Z390" s="9">
        <f t="shared" si="121"/>
        <v>0</v>
      </c>
      <c r="AA390" s="9" t="e">
        <f t="shared" si="115"/>
        <v>#N/A</v>
      </c>
      <c r="AB390" s="9" t="e">
        <f>IF($Z390=1,"Không đạt LĐTT",IF(OR($AA390= "Xuất sắc", $AA390="Tốt"),"Đạt LĐTT","Không đạt LĐTT"))</f>
        <v>#N/A</v>
      </c>
      <c r="AC390" s="5"/>
      <c r="AD390" s="5"/>
      <c r="AE390" s="9"/>
      <c r="AF390" s="5"/>
      <c r="AG390" s="25"/>
      <c r="AH390" s="25"/>
    </row>
    <row r="391" spans="1:34" s="7" customFormat="1" ht="20.100000000000001" customHeight="1" x14ac:dyDescent="0.25">
      <c r="A391" s="86">
        <f>A390+1</f>
        <v>328</v>
      </c>
      <c r="B391" s="260" t="s">
        <v>1004</v>
      </c>
      <c r="C391" s="17" t="s">
        <v>1005</v>
      </c>
      <c r="D391" s="5" t="str">
        <f>VLOOKUP(C391,' TH ĐG Trình HĐ'!$E$9:$AE$336,18,0)</f>
        <v>A2</v>
      </c>
      <c r="E391" s="5">
        <f>VLOOKUP($C391,' TH ĐG Trình HĐ'!$E$9:$AE$336,19,0)</f>
        <v>9</v>
      </c>
      <c r="F391" s="9" t="str">
        <f>IF(E391&gt;=3,"Không hoàn thành",IF(AND($D391&gt;=8,$D391&lt;=10,E391=0),"Hoàn thành xuất sắc nhiệm vụ",IF(AND($D391&gt;=8,$D391&lt;=10,E391=1),"Hoàn thành tốt nhiệm vụ",IF(AND($D391&gt;=8,$D391&lt;=10,E391=2),"Hoàn thành nhiệm vụ",IF(AND($D391&gt;6,$D391&lt;8,E391&lt;=1),"Hoàn thành tốt nhiệm vụ",IF(AND($D391&gt;6,$D391&lt;8,E391=2),"Hoàn thành nhiệm vụ",IF(AND($D391&gt;=5,$D391&lt;=6,E391&lt;=2),"Hoàn thành nhiệm vụ",IF(AND($D391&lt;5,E391&gt;3),"Không hoàn thành",""))))))))</f>
        <v>Không hoàn thành</v>
      </c>
      <c r="G391" s="10"/>
      <c r="H391" s="17"/>
      <c r="I391" s="19" t="e">
        <f>VLOOKUP(H391,Sheet1!$B$2:$C$12,2,TRUE)</f>
        <v>#N/A</v>
      </c>
      <c r="J391" s="5"/>
      <c r="K391" s="19" t="e">
        <f>VLOOKUP(J391,Sheet1!$B$2:$C$12,2,TRUE)</f>
        <v>#N/A</v>
      </c>
      <c r="L391" s="5"/>
      <c r="M391" s="19" t="e">
        <f>VLOOKUP(L391,Sheet1!$B$2:$C$12,2,TRUE)</f>
        <v>#N/A</v>
      </c>
      <c r="N391" s="5"/>
      <c r="O391" s="19" t="e">
        <f>VLOOKUP(N391,Sheet1!$B$2:$C$12,2,TRUE)</f>
        <v>#N/A</v>
      </c>
      <c r="P391" s="5"/>
      <c r="Q391" s="19" t="e">
        <f>VLOOKUP(P391,Sheet1!$B$2:$C$12,2,TRUE)</f>
        <v>#N/A</v>
      </c>
      <c r="R391" s="5" t="e">
        <f t="shared" si="95"/>
        <v>#N/A</v>
      </c>
      <c r="S391" s="226">
        <f t="shared" si="118"/>
        <v>0</v>
      </c>
      <c r="T391" s="9" t="e">
        <f t="shared" si="119"/>
        <v>#N/A</v>
      </c>
      <c r="U391" s="5" t="e">
        <f t="shared" si="96"/>
        <v>#N/A</v>
      </c>
      <c r="V391" s="226">
        <f t="shared" si="97"/>
        <v>0</v>
      </c>
      <c r="W391" s="9" t="e">
        <f t="shared" si="120"/>
        <v>#N/A</v>
      </c>
      <c r="X391" s="227"/>
      <c r="Y391" s="9" t="e">
        <f t="shared" si="114"/>
        <v>#N/A</v>
      </c>
      <c r="Z391" s="9">
        <f t="shared" si="121"/>
        <v>0</v>
      </c>
      <c r="AA391" s="9" t="e">
        <f t="shared" si="115"/>
        <v>#N/A</v>
      </c>
      <c r="AB391" s="9" t="e">
        <f>IF($Z391=1,"Không đạt LĐTT",IF(OR($AA391= "Xuất sắc", $AA391="Tốt"),"Đạt LĐTT","Không đạt LĐTT"))</f>
        <v>#N/A</v>
      </c>
      <c r="AC391" s="5"/>
      <c r="AD391" s="5"/>
      <c r="AE391" s="9"/>
      <c r="AF391" s="5"/>
      <c r="AG391" s="25"/>
      <c r="AH391" s="25"/>
    </row>
    <row r="392" spans="1:34" s="7" customFormat="1" ht="22.5" customHeight="1" x14ac:dyDescent="0.25">
      <c r="A392" s="279"/>
      <c r="B392" s="282" t="s">
        <v>1075</v>
      </c>
      <c r="C392" s="144"/>
      <c r="D392" s="144"/>
      <c r="E392" s="280"/>
      <c r="F392" s="66"/>
      <c r="G392" s="281"/>
      <c r="H392" s="224"/>
      <c r="I392" s="8"/>
      <c r="J392" s="224"/>
      <c r="K392" s="8"/>
      <c r="L392" s="224"/>
      <c r="M392" s="8"/>
      <c r="N392" s="224"/>
      <c r="O392" s="8"/>
      <c r="P392" s="224"/>
      <c r="Q392" s="8"/>
      <c r="R392" s="224"/>
      <c r="S392" s="277"/>
      <c r="T392" s="224"/>
      <c r="U392" s="224"/>
      <c r="V392" s="277"/>
      <c r="W392" s="224"/>
      <c r="X392" s="225"/>
      <c r="Y392" s="8"/>
      <c r="Z392" s="224"/>
      <c r="AA392" s="8"/>
      <c r="AB392" s="224"/>
      <c r="AC392" s="8"/>
      <c r="AD392" s="224"/>
      <c r="AE392" s="8"/>
      <c r="AF392" s="224"/>
      <c r="AG392" s="43"/>
      <c r="AH392" s="43"/>
    </row>
    <row r="393" spans="1:34" s="7" customFormat="1" ht="49.5" customHeight="1" x14ac:dyDescent="0.25">
      <c r="A393" s="284">
        <f>A391+1</f>
        <v>329</v>
      </c>
      <c r="B393" s="285" t="s">
        <v>110</v>
      </c>
      <c r="C393" s="442" t="s">
        <v>532</v>
      </c>
      <c r="D393" s="257" t="e">
        <f>VLOOKUP(C393,' TH ĐG Trình HĐ'!$E$9:$AE$336,18,0)</f>
        <v>#N/A</v>
      </c>
      <c r="E393" s="257" t="e">
        <f>VLOOKUP($C393,' TH ĐG Trình HĐ'!$E$9:$AE$336,19,0)</f>
        <v>#N/A</v>
      </c>
      <c r="F393" s="341" t="e">
        <f>IF(E393&gt;=3,"Không hoàn thành",IF(AND($D393&gt;=8,$D393&lt;=10,E393=0),"Hoàn thành xuất sắc nhiệm vụ",IF(AND($D393&gt;=8,$D393&lt;=10,E393=1),"Hoàn thành tốt nhiệm vụ",IF(AND($D393&gt;=8,$D393&lt;=10,E393=2),"Hoàn thành nhiệm vụ",IF(AND($D393&gt;6,$D393&lt;8,E393&lt;=1),"Hoàn thành tốt nhiệm vụ",IF(AND($D393&gt;6,$D393&lt;8,E393=2),"Hoàn thành nhiệm vụ",IF(AND($D393&gt;=5,$D393&lt;=6,E393&lt;=2),"Hoàn thành",IF(AND($D393&lt;5,E393&gt;3),"Không hoàn thành",""))))))))</f>
        <v>#N/A</v>
      </c>
      <c r="G393" s="447" t="s">
        <v>1068</v>
      </c>
      <c r="H393" s="19"/>
      <c r="I393" s="19" t="e">
        <f>VLOOKUP(H393,Sheet1!$B$2:$C$12,2,TRUE)</f>
        <v>#N/A</v>
      </c>
      <c r="J393" s="5"/>
      <c r="K393" s="19" t="e">
        <f>VLOOKUP(J393,Sheet1!$B$2:$C$12,2,TRUE)</f>
        <v>#N/A</v>
      </c>
      <c r="L393" s="5"/>
      <c r="M393" s="19" t="e">
        <f>VLOOKUP(L393,Sheet1!$B$2:$C$12,2,TRUE)</f>
        <v>#N/A</v>
      </c>
      <c r="N393" s="5"/>
      <c r="O393" s="19" t="e">
        <f>VLOOKUP(N393,Sheet1!$B$2:$C$12,2,TRUE)</f>
        <v>#N/A</v>
      </c>
      <c r="P393" s="5"/>
      <c r="Q393" s="19" t="e">
        <f>VLOOKUP(P393,Sheet1!$B$2:$C$12,2,TRUE)</f>
        <v>#N/A</v>
      </c>
      <c r="R393" s="5" t="e">
        <f>ROUND(AVERAGE(I393,K393,M393,O393),2)</f>
        <v>#N/A</v>
      </c>
      <c r="S393" s="226">
        <f>COUNTIF(H393:P393,"C*")*1+COUNTIF(H393:P393,"D")*2+COUNTIF(H393:P393,"E")*3</f>
        <v>0</v>
      </c>
      <c r="T393" s="9" t="e">
        <f>IF(S393&gt;=3,"Không hoàn thành",IF(AND($R393&gt;=8,$R393&lt;=10,S393=0),"Xuất sắc",IF(AND($R393&gt;=8,$R393&lt;=10,S393=1),"Tốt",IF(AND($R393&gt;=8,$R393&lt;=10,S393=2),"Hoàn thành",IF(AND($R393&gt;6,$R393&lt;8,S393&lt;=1),"Tốt",IF(AND($R393&gt;6,$R393&lt;8,S393=2),"Hoàn thành",IF(AND($R393&gt;=5,$R393&lt;=6,S393&lt;=2),"Hoàn thành",IF(AND($R393&lt;5,S393&gt;3),"Không hoàn thành",""))))))))</f>
        <v>#N/A</v>
      </c>
      <c r="U393" s="5" t="e">
        <f>ROUND(AVERAGE(I393,K393,M393,O393,Q393),2)</f>
        <v>#N/A</v>
      </c>
      <c r="V393" s="226">
        <f>COUNTIF(H393:Q393,"C*")*1+COUNTIF(H393:Q393,"D")*2+COUNTIF(H393:Q393,"E")*3</f>
        <v>0</v>
      </c>
      <c r="W393" s="9" t="e">
        <f>IF(V393&gt;=3,"Không hoàn thành",IF(AND($U393&gt;=8,$U393&lt;=10,V393=0),"Xuất sắc",IF(AND($U393&gt;=8,$U393&lt;=10,V393=1),"Tốt",IF(AND($U393&gt;=8,$U393&lt;=10,V393=2),"Hoàn thành",IF(AND($U393&gt;6,$U393&lt;8,V393&lt;=1),"Tốt",IF(AND($U393&gt;6,$U393&lt;8,V393=2),"Hoàn thành",IF(AND($U393&gt;=5,$U393&lt;=6,V393&lt;=2),"Hoàn thành",IF(AND($U393&lt;5,V393&gt;3),"Không hoàn thành",""))))))))</f>
        <v>#N/A</v>
      </c>
      <c r="X393" s="227"/>
      <c r="Y393" s="9" t="e">
        <f>ROUND(AVERAGE(D393,R393),2)</f>
        <v>#N/A</v>
      </c>
      <c r="Z393" s="9">
        <f>COUNTIF(D393:O393,"D")*1</f>
        <v>0</v>
      </c>
      <c r="AA393" s="9" t="e">
        <f>IF($Y393&gt;=8,"Xuất sắc",IF($Y393&gt;6,"Tốt",IF($Y393&gt;=5,"Hoàn thành","Không hoàn thành")))</f>
        <v>#N/A</v>
      </c>
      <c r="AB393" s="9" t="e">
        <f>IF($Z393=1,"Không đạt LĐTT",IF(OR($AA393= "Xuất sắc", $AA393="Tốt"),"Đạt LĐTT","Không đạt LĐTT"))</f>
        <v>#N/A</v>
      </c>
      <c r="AC393" s="16"/>
      <c r="AD393" s="16"/>
      <c r="AE393" s="9"/>
      <c r="AF393" s="5"/>
      <c r="AG393" s="26"/>
      <c r="AH393" s="25"/>
    </row>
    <row r="394" spans="1:34" s="7" customFormat="1" ht="49.5" customHeight="1" x14ac:dyDescent="0.25">
      <c r="A394" s="284">
        <f>A393+1</f>
        <v>330</v>
      </c>
      <c r="B394" s="285" t="s">
        <v>233</v>
      </c>
      <c r="C394" s="442" t="s">
        <v>590</v>
      </c>
      <c r="D394" s="257" t="e">
        <f>VLOOKUP(C394,' TH ĐG Trình HĐ'!$E$9:$AE$336,18,0)</f>
        <v>#N/A</v>
      </c>
      <c r="E394" s="257" t="e">
        <f>VLOOKUP($C394,' TH ĐG Trình HĐ'!$E$9:$AE$336,19,0)</f>
        <v>#N/A</v>
      </c>
      <c r="F394" s="341" t="e">
        <f>IF(E394&gt;=3,"Không hoàn thành",IF(AND($D394&gt;=8,$D394&lt;=10,E394=0),"Hoàn thành xuất sắc nhiệm vụ",IF(AND($D394&gt;=8,$D394&lt;=10,E394=1),"Hoàn thành tốt nhiệm vụ",IF(AND($D394&gt;=8,$D394&lt;=10,E394=2),"Hoàn thành nhiệm vụ",IF(AND($D394&gt;6,$D394&lt;8,E394&lt;=1),"Hoàn thành tốt nhiệm vụ",IF(AND($D394&gt;6,$D394&lt;8,E394=2),"Hoàn thành nhiệm vụ",IF(AND($D394&gt;=5,$D394&lt;=6,E394&lt;=2),"Hoàn thành",IF(AND($D394&lt;5,E394&gt;3),"Không hoàn thành",""))))))))</f>
        <v>#N/A</v>
      </c>
      <c r="G394" s="447" t="s">
        <v>1069</v>
      </c>
      <c r="H394" s="19"/>
      <c r="I394" s="19"/>
      <c r="J394" s="5"/>
      <c r="K394" s="19"/>
      <c r="L394" s="5"/>
      <c r="M394" s="19"/>
      <c r="N394" s="5"/>
      <c r="O394" s="19" t="e">
        <f>VLOOKUP(N394,Sheet1!$B$2:$C$12,2,TRUE)</f>
        <v>#N/A</v>
      </c>
      <c r="P394" s="5"/>
      <c r="Q394" s="19" t="e">
        <f>VLOOKUP(P394,Sheet1!$B$2:$C$12,2,TRUE)</f>
        <v>#N/A</v>
      </c>
      <c r="R394" s="5" t="e">
        <f>ROUND(AVERAGE(I394,K394,M394,O394),2)</f>
        <v>#N/A</v>
      </c>
      <c r="S394" s="226"/>
      <c r="T394" s="9"/>
      <c r="U394" s="5" t="e">
        <f>ROUND(AVERAGE(I394,K394,M394,O394,Q394),2)</f>
        <v>#N/A</v>
      </c>
      <c r="V394" s="226">
        <f>COUNTIF(H394:Q394,"C*")*1+COUNTIF(H394:Q394,"D")*2+COUNTIF(H394:Q394,"E")*3</f>
        <v>0</v>
      </c>
      <c r="W394" s="9" t="e">
        <f>IF(V394&gt;=3,"Không hoàn thành",IF(AND($U394&gt;=8,$U394&lt;=10,V394=0),"Xuất sắc",IF(AND($U394&gt;=8,$U394&lt;=10,V394=1),"Tốt",IF(AND($U394&gt;=8,$U394&lt;=10,V394=2),"Hoàn thành",IF(AND($U394&gt;6,$U394&lt;8,V394&lt;=1),"Tốt",IF(AND($U394&gt;6,$U394&lt;8,V394=2),"Hoàn thành",IF(AND($U394&gt;=5,$U394&lt;=6,V394&lt;=2),"Hoàn thành",IF(AND($U394&lt;5,V394&gt;3),"Không hoàn thành",""))))))))</f>
        <v>#N/A</v>
      </c>
      <c r="X394" s="227" t="s">
        <v>841</v>
      </c>
      <c r="Y394" s="9" t="e">
        <f>ROUND(AVERAGE(D394,R394),2)</f>
        <v>#N/A</v>
      </c>
      <c r="Z394" s="9">
        <f>COUNTIF(D394:O394,"D")*1</f>
        <v>0</v>
      </c>
      <c r="AA394" s="9" t="e">
        <f>IF($Y394&gt;=8,"Xuất sắc",IF($Y394&gt;6,"Tốt",IF($Y394&gt;=5,"Hoàn thành","Không hoàn thành")))</f>
        <v>#N/A</v>
      </c>
      <c r="AB394" s="9" t="s">
        <v>799</v>
      </c>
      <c r="AC394" s="16"/>
      <c r="AD394" s="16"/>
      <c r="AE394" s="9"/>
      <c r="AF394" s="5"/>
      <c r="AG394" s="26"/>
      <c r="AH394" s="25"/>
    </row>
    <row r="395" spans="1:34" s="7" customFormat="1" ht="49.5" customHeight="1" x14ac:dyDescent="0.25">
      <c r="A395" s="284">
        <f>A394+1</f>
        <v>331</v>
      </c>
      <c r="B395" s="285" t="s">
        <v>279</v>
      </c>
      <c r="C395" s="442" t="s">
        <v>443</v>
      </c>
      <c r="D395" s="257" t="e">
        <f>VLOOKUP(C395,' TH ĐG Trình HĐ'!$E$9:$AE$336,18,0)</f>
        <v>#N/A</v>
      </c>
      <c r="E395" s="257" t="e">
        <f>VLOOKUP($C395,' TH ĐG Trình HĐ'!$E$9:$AE$336,19,0)</f>
        <v>#N/A</v>
      </c>
      <c r="F395" s="341" t="e">
        <f>IF(E395&gt;=3,"Không hoàn thành",IF(AND($D395&gt;=8,$D395&lt;=10,E395=0),"Hoàn thành xuất sắc nhiệm vụ",IF(AND($D395&gt;=8,$D395&lt;=10,E395=1),"Hoàn thành tốt nhiệm vụ",IF(AND($D395&gt;=8,$D395&lt;=10,E395=2),"Hoàn thành nhiệm vụ",IF(AND($D395&gt;6,$D395&lt;8,E395&lt;=1),"Hoàn thành tốt nhiệm vụ",IF(AND($D395&gt;6,$D395&lt;8,E395=2),"Hoàn thành nhiệm vụ",IF(AND($D395&gt;=5,$D395&lt;=6,E395&lt;=2),"Hoàn thành",IF(AND($D395&lt;5,E395&gt;3),"Không hoàn thành",""))))))))</f>
        <v>#N/A</v>
      </c>
      <c r="G395" s="447" t="s">
        <v>1065</v>
      </c>
      <c r="H395" s="19"/>
      <c r="I395" s="19" t="e">
        <f>VLOOKUP(H395,Sheet1!$B$2:$C$12,2,TRUE)</f>
        <v>#N/A</v>
      </c>
      <c r="J395" s="5"/>
      <c r="K395" s="19" t="e">
        <f>VLOOKUP(J395,Sheet1!$B$2:$C$12,2,TRUE)</f>
        <v>#N/A</v>
      </c>
      <c r="L395" s="5"/>
      <c r="M395" s="19" t="e">
        <f>VLOOKUP(L395,Sheet1!$B$2:$C$12,2,TRUE)</f>
        <v>#N/A</v>
      </c>
      <c r="N395" s="5"/>
      <c r="O395" s="19" t="e">
        <f>VLOOKUP(N395,Sheet1!$B$2:$C$12,2,TRUE)</f>
        <v>#N/A</v>
      </c>
      <c r="P395" s="5"/>
      <c r="Q395" s="19" t="e">
        <f>VLOOKUP(P395,Sheet1!$B$2:$C$12,2,TRUE)</f>
        <v>#N/A</v>
      </c>
      <c r="R395" s="5" t="e">
        <f>ROUND(AVERAGE(I395,K395,M395,O395),2)</f>
        <v>#N/A</v>
      </c>
      <c r="S395" s="226">
        <f>COUNTIF(H395:P395,"C*")*1+COUNTIF(H395:P395,"D")*2+COUNTIF(H395:P395,"E")*3</f>
        <v>0</v>
      </c>
      <c r="T395" s="9" t="e">
        <f>IF(S395&gt;=3,"Không hoàn thành",IF(AND($R395&gt;=8,$R395&lt;=10,S395=0),"Xuất sắc",IF(AND($R395&gt;=8,$R395&lt;=10,S395=1),"Tốt",IF(AND($R395&gt;=8,$R395&lt;=10,S395=2),"Hoàn thành",IF(AND($R395&gt;6,$R395&lt;8,S395&lt;=1),"Tốt",IF(AND($R395&gt;6,$R395&lt;8,S395=2),"Hoàn thành",IF(AND($R395&gt;=5,$R395&lt;=6,S395&lt;=2),"Hoàn thành",IF(AND($R395&lt;5,S395&gt;3),"Không hoàn thành",""))))))))</f>
        <v>#N/A</v>
      </c>
      <c r="U395" s="5" t="e">
        <f>ROUND(AVERAGE(I395,K395,M395,O395,Q395),2)</f>
        <v>#N/A</v>
      </c>
      <c r="V395" s="226">
        <f>COUNTIF(H395:Q395,"C*")*1+COUNTIF(H395:Q395,"D")*2+COUNTIF(H395:Q395,"E")*3</f>
        <v>0</v>
      </c>
      <c r="W395" s="9" t="e">
        <f>IF(V395&gt;=3,"Không hoàn thành",IF(AND($U395&gt;=8,$U395&lt;=10,V395=0),"Xuất sắc",IF(AND($U395&gt;=8,$U395&lt;=10,V395=1),"Tốt",IF(AND($U395&gt;=8,$U395&lt;=10,V395=2),"Hoàn thành",IF(AND($U395&gt;6,$U395&lt;8,V395&lt;=1),"Tốt",IF(AND($U395&gt;6,$U395&lt;8,V395=2),"Hoàn thành",IF(AND($U395&gt;=5,$U395&lt;=6,V395&lt;=2),"Hoàn thành",IF(AND($U395&lt;5,V395&gt;3),"Không hoàn thành",""))))))))</f>
        <v>#N/A</v>
      </c>
      <c r="X395" s="227"/>
      <c r="Y395" s="9" t="e">
        <f>ROUND(AVERAGE(D395,R395),2)</f>
        <v>#N/A</v>
      </c>
      <c r="Z395" s="9">
        <f>COUNTIF(D395:O395,"D")*1</f>
        <v>0</v>
      </c>
      <c r="AA395" s="9" t="e">
        <f>IF($Y395&gt;=8,"Xuất sắc",IF($Y395&gt;6,"Tốt",IF($Y395&gt;=5,"Hoàn thành","Không hoàn thành")))</f>
        <v>#N/A</v>
      </c>
      <c r="AB395" s="9" t="e">
        <f>IF($Z395=1,"Không đạt LĐTT",IF(OR($AA395= "Xuất sắc", $AA395="Tốt"),"Đạt LĐTT","Không đạt LĐTT"))</f>
        <v>#N/A</v>
      </c>
      <c r="AC395" s="16"/>
      <c r="AD395" s="16"/>
      <c r="AE395" s="9"/>
      <c r="AF395" s="5"/>
      <c r="AG395" s="26"/>
      <c r="AH395" s="25"/>
    </row>
    <row r="396" spans="1:34" x14ac:dyDescent="0.25">
      <c r="G396" s="13"/>
      <c r="I396" s="99"/>
      <c r="J396" s="78"/>
      <c r="K396" s="99"/>
      <c r="L396" s="100"/>
      <c r="M396" s="99"/>
      <c r="N396" s="100"/>
      <c r="O396" s="99"/>
      <c r="P396" s="100"/>
      <c r="Q396" s="99"/>
      <c r="R396" s="100"/>
      <c r="S396" s="229"/>
      <c r="T396" s="979"/>
      <c r="U396" s="979"/>
      <c r="V396" s="979"/>
      <c r="W396" s="979"/>
      <c r="X396" s="979"/>
      <c r="Y396" s="979"/>
      <c r="Z396" s="979"/>
      <c r="AA396" s="979"/>
      <c r="AB396" s="979"/>
      <c r="AC396" s="14"/>
      <c r="AD396" s="14"/>
      <c r="AE396" s="34"/>
      <c r="AF396" s="22"/>
    </row>
    <row r="397" spans="1:34" s="93" customFormat="1" ht="50.25" customHeight="1" x14ac:dyDescent="0.25">
      <c r="B397" s="434"/>
      <c r="C397" s="997" t="s">
        <v>1086</v>
      </c>
      <c r="D397" s="997"/>
      <c r="E397" s="435"/>
      <c r="F397" s="435">
        <f>SUM(F398:F401)</f>
        <v>1</v>
      </c>
      <c r="G397" s="445" t="s">
        <v>1074</v>
      </c>
      <c r="H397" s="94">
        <f>SUM(H402:H409)</f>
        <v>0</v>
      </c>
      <c r="I397" s="104"/>
      <c r="J397" s="94">
        <f>SUM(J402:J409)</f>
        <v>0</v>
      </c>
      <c r="K397" s="104"/>
      <c r="L397" s="94">
        <f>SUM(L402:L409)</f>
        <v>0</v>
      </c>
      <c r="M397" s="94"/>
      <c r="N397" s="94">
        <f>SUM(N402:N409)</f>
        <v>0</v>
      </c>
      <c r="O397" s="104"/>
      <c r="P397" s="94">
        <f>SUM(P402:P409)</f>
        <v>0</v>
      </c>
      <c r="Q397" s="104"/>
      <c r="R397" s="78"/>
      <c r="S397" s="104"/>
      <c r="T397" s="22"/>
      <c r="U397" s="78"/>
      <c r="V397" s="104"/>
      <c r="W397" s="22"/>
      <c r="X397" s="230"/>
      <c r="Y397" s="22"/>
      <c r="Z397" s="22"/>
      <c r="AA397" s="22"/>
      <c r="AB397" s="22"/>
      <c r="AC397" s="14"/>
      <c r="AD397" s="14"/>
      <c r="AE397" s="34"/>
      <c r="AF397" s="22"/>
      <c r="AG397" s="105"/>
      <c r="AH397" s="103"/>
    </row>
    <row r="398" spans="1:34" s="93" customFormat="1" ht="25.5" customHeight="1" x14ac:dyDescent="0.25">
      <c r="B398" s="436"/>
      <c r="C398" s="996" t="s">
        <v>946</v>
      </c>
      <c r="D398" s="996"/>
      <c r="E398" s="437"/>
      <c r="F398" s="438">
        <f>COUNTIF($F$8:$F$395,"Hoàn thành xuất sắc nhiệm vụ")</f>
        <v>0</v>
      </c>
      <c r="G398" s="439"/>
      <c r="I398" s="104"/>
      <c r="J398" s="78"/>
      <c r="K398" s="104"/>
      <c r="L398" s="108"/>
      <c r="M398" s="104"/>
      <c r="N398" s="78"/>
      <c r="O398" s="104"/>
      <c r="P398" s="78"/>
      <c r="Q398" s="104"/>
      <c r="R398" s="78"/>
      <c r="S398" s="104"/>
      <c r="T398" s="22"/>
      <c r="U398" s="78"/>
      <c r="V398" s="104"/>
      <c r="W398" s="22"/>
      <c r="X398" s="230"/>
      <c r="Y398" s="22"/>
      <c r="Z398" s="22"/>
      <c r="AA398" s="22"/>
      <c r="AB398" s="22"/>
      <c r="AC398" s="14"/>
      <c r="AD398" s="14"/>
      <c r="AE398" s="34"/>
      <c r="AF398" s="22"/>
      <c r="AG398" s="105"/>
      <c r="AH398" s="103"/>
    </row>
    <row r="399" spans="1:34" s="93" customFormat="1" ht="25.5" customHeight="1" x14ac:dyDescent="0.25">
      <c r="B399" s="436"/>
      <c r="C399" s="996" t="s">
        <v>947</v>
      </c>
      <c r="D399" s="996"/>
      <c r="E399" s="437"/>
      <c r="F399" s="438">
        <f>COUNTIF($F$8:$F$395,"Hoàn thành tốt nhiệm vụ")</f>
        <v>0</v>
      </c>
      <c r="G399" s="440"/>
      <c r="I399" s="104"/>
      <c r="J399" s="78"/>
      <c r="K399" s="104"/>
      <c r="L399" s="109"/>
      <c r="M399" s="104"/>
      <c r="N399" s="78"/>
      <c r="O399" s="104"/>
      <c r="P399" s="78"/>
      <c r="Q399" s="104"/>
      <c r="R399" s="78"/>
      <c r="S399" s="104"/>
      <c r="T399" s="22"/>
      <c r="U399" s="78"/>
      <c r="V399" s="104"/>
      <c r="W399" s="22"/>
      <c r="X399" s="230"/>
      <c r="Y399" s="22"/>
      <c r="Z399" s="22"/>
      <c r="AA399" s="22"/>
      <c r="AB399" s="22"/>
      <c r="AC399" s="14"/>
      <c r="AD399" s="14"/>
      <c r="AE399" s="34"/>
      <c r="AF399" s="22"/>
      <c r="AG399" s="105"/>
      <c r="AH399" s="103"/>
    </row>
    <row r="400" spans="1:34" s="93" customFormat="1" ht="25.5" customHeight="1" x14ac:dyDescent="0.25">
      <c r="B400" s="436"/>
      <c r="C400" s="996" t="s">
        <v>948</v>
      </c>
      <c r="D400" s="996"/>
      <c r="E400" s="441"/>
      <c r="F400" s="438">
        <f>COUNTIF($F$8:$F$395,"Hoàn thành nhiệm vụ")</f>
        <v>0</v>
      </c>
      <c r="G400" s="439"/>
      <c r="H400" s="71" t="s">
        <v>742</v>
      </c>
      <c r="I400" s="71"/>
      <c r="J400" s="71" t="s">
        <v>757</v>
      </c>
      <c r="K400" s="104"/>
      <c r="L400" s="71" t="s">
        <v>759</v>
      </c>
      <c r="M400" s="104"/>
      <c r="N400" s="71" t="s">
        <v>788</v>
      </c>
      <c r="O400" s="104"/>
      <c r="P400" s="71" t="s">
        <v>789</v>
      </c>
      <c r="Q400" s="104">
        <f>VLOOKUP(P400,Sheet1!$B$2:$C$12,2,TRUE)</f>
        <v>0</v>
      </c>
      <c r="R400" s="231"/>
      <c r="S400" s="231"/>
      <c r="U400" s="231"/>
      <c r="V400" s="231"/>
      <c r="X400" s="103"/>
      <c r="AG400" s="105"/>
      <c r="AH400" s="103"/>
    </row>
    <row r="401" spans="2:34" s="93" customFormat="1" ht="53.25" customHeight="1" x14ac:dyDescent="0.25">
      <c r="B401" s="436"/>
      <c r="C401" s="996" t="s">
        <v>1000</v>
      </c>
      <c r="D401" s="996"/>
      <c r="E401" s="441"/>
      <c r="F401" s="438">
        <f>COUNTIF($F$8:$F$395,"Không xếp loại")</f>
        <v>1</v>
      </c>
      <c r="G401" s="2" t="s">
        <v>1073</v>
      </c>
      <c r="H401" s="71" t="s">
        <v>742</v>
      </c>
      <c r="I401" s="71"/>
      <c r="J401" s="71" t="s">
        <v>757</v>
      </c>
      <c r="K401" s="104"/>
      <c r="L401" s="71" t="s">
        <v>759</v>
      </c>
      <c r="M401" s="104"/>
      <c r="N401" s="71" t="s">
        <v>788</v>
      </c>
      <c r="O401" s="104"/>
      <c r="P401" s="71" t="s">
        <v>789</v>
      </c>
      <c r="Q401" s="104">
        <f>VLOOKUP(P401,Sheet1!$B$2:$C$12,2,TRUE)</f>
        <v>0</v>
      </c>
      <c r="R401" s="231"/>
      <c r="S401" s="231"/>
      <c r="U401" s="231"/>
      <c r="V401" s="231"/>
      <c r="X401" s="103"/>
      <c r="AG401" s="105"/>
      <c r="AH401" s="103"/>
    </row>
    <row r="402" spans="2:34" s="93" customFormat="1" x14ac:dyDescent="0.25">
      <c r="B402" s="404"/>
      <c r="C402" s="114"/>
      <c r="D402" s="94"/>
      <c r="E402" s="94"/>
      <c r="F402" s="94"/>
      <c r="G402" s="105"/>
      <c r="H402" s="94">
        <f>COUNTIF($H$8:$H$391,"A3")</f>
        <v>0</v>
      </c>
      <c r="I402" s="94"/>
      <c r="J402" s="94">
        <f>COUNTIF($J$8:$J$391,"A3")</f>
        <v>0</v>
      </c>
      <c r="K402" s="104"/>
      <c r="L402" s="94">
        <f>COUNTIF($L$8:$L$391,"A3")</f>
        <v>0</v>
      </c>
      <c r="M402" s="104"/>
      <c r="N402" s="94">
        <f>COUNTIF($N$8:$N$391,"A3")</f>
        <v>0</v>
      </c>
      <c r="O402" s="116"/>
      <c r="P402" s="94">
        <f>COUNTIF($P$8:$P$391,"A3")</f>
        <v>0</v>
      </c>
      <c r="Q402" s="104"/>
      <c r="X402" s="103"/>
      <c r="AB402" s="94">
        <f>COUNTIF($AB$8:$AB$391,"Không xét LĐTT")</f>
        <v>20</v>
      </c>
      <c r="AG402" s="105"/>
      <c r="AH402" s="103"/>
    </row>
    <row r="403" spans="2:34" s="93" customFormat="1" x14ac:dyDescent="0.25">
      <c r="B403" s="404"/>
      <c r="C403" s="114"/>
      <c r="D403" s="94"/>
      <c r="E403" s="94"/>
      <c r="F403" s="94"/>
      <c r="G403" s="105"/>
      <c r="H403" s="94">
        <f>COUNTIF($H$8:$H$391,"A4")</f>
        <v>0</v>
      </c>
      <c r="I403" s="94"/>
      <c r="J403" s="94">
        <f>COUNTIF($J$8:$J$391,"A4")</f>
        <v>0</v>
      </c>
      <c r="K403" s="104"/>
      <c r="L403" s="94">
        <f>COUNTIF($L$8:$L$391,"A4")</f>
        <v>0</v>
      </c>
      <c r="M403" s="104"/>
      <c r="N403" s="94">
        <f>COUNTIF($N$8:$N$391,"A4")</f>
        <v>0</v>
      </c>
      <c r="O403" s="116"/>
      <c r="P403" s="94">
        <f>COUNTIF($P$8:$P$391,"A4")</f>
        <v>0</v>
      </c>
      <c r="Q403" s="104"/>
      <c r="X403" s="103"/>
      <c r="AG403" s="105"/>
      <c r="AH403" s="103"/>
    </row>
    <row r="404" spans="2:34" s="93" customFormat="1" x14ac:dyDescent="0.25">
      <c r="B404" s="404"/>
      <c r="C404" s="114"/>
      <c r="D404" s="94"/>
      <c r="E404" s="94"/>
      <c r="F404" s="94"/>
      <c r="G404" s="105"/>
      <c r="H404" s="94">
        <f>COUNTIF($H$8:$H$391,"B1")</f>
        <v>0</v>
      </c>
      <c r="I404" s="94"/>
      <c r="J404" s="94">
        <f>COUNTIF($J$8:$J$391,"B1")</f>
        <v>0</v>
      </c>
      <c r="K404" s="104"/>
      <c r="L404" s="94">
        <f>COUNTIF($L$8:$L$391,"B1")</f>
        <v>0</v>
      </c>
      <c r="M404" s="104"/>
      <c r="N404" s="94">
        <f>COUNTIF($N$8:$N$391,"B1")</f>
        <v>0</v>
      </c>
      <c r="O404" s="116"/>
      <c r="P404" s="94">
        <f>COUNTIF($P$8:$P$391,"B1")</f>
        <v>0</v>
      </c>
      <c r="Q404" s="104"/>
      <c r="X404" s="103"/>
      <c r="AB404" s="93" t="e">
        <f>#REF!*15/100</f>
        <v>#REF!</v>
      </c>
      <c r="AG404" s="105"/>
      <c r="AH404" s="103"/>
    </row>
    <row r="405" spans="2:34" s="93" customFormat="1" x14ac:dyDescent="0.25">
      <c r="B405" s="390"/>
      <c r="C405" s="114"/>
      <c r="D405" s="94"/>
      <c r="E405" s="94"/>
      <c r="F405" s="94"/>
      <c r="G405" s="105"/>
      <c r="H405" s="94">
        <f>COUNTIF($H$8:$H$391,"B2")</f>
        <v>0</v>
      </c>
      <c r="I405" s="94"/>
      <c r="J405" s="94">
        <f>COUNTIF($J$8:$J$391,"B2")</f>
        <v>0</v>
      </c>
      <c r="K405" s="104"/>
      <c r="L405" s="94">
        <f>COUNTIF($L$8:$L$391,"B2")</f>
        <v>0</v>
      </c>
      <c r="M405" s="104"/>
      <c r="N405" s="94">
        <f>COUNTIF($N$8:$N$391,"B2")</f>
        <v>0</v>
      </c>
      <c r="O405" s="116"/>
      <c r="P405" s="94">
        <f>COUNTIF($P$8:$P$391,"B2")</f>
        <v>0</v>
      </c>
      <c r="Q405" s="104"/>
      <c r="X405" s="103"/>
      <c r="AG405" s="105"/>
      <c r="AH405" s="103"/>
    </row>
    <row r="406" spans="2:34" s="93" customFormat="1" x14ac:dyDescent="0.25">
      <c r="B406" s="390"/>
      <c r="C406" s="111"/>
      <c r="D406" s="94"/>
      <c r="E406" s="94"/>
      <c r="F406" s="94"/>
      <c r="G406" s="105"/>
      <c r="H406" s="94">
        <f>COUNTIF($H$8:$H$391,"C1")</f>
        <v>0</v>
      </c>
      <c r="I406" s="94"/>
      <c r="J406" s="94">
        <f>COUNTIF($J$8:$J$391,"C1")</f>
        <v>0</v>
      </c>
      <c r="K406" s="104"/>
      <c r="L406" s="94">
        <f>COUNTIF($L$8:$L$391,"C1")</f>
        <v>0</v>
      </c>
      <c r="M406" s="104"/>
      <c r="N406" s="94">
        <f>COUNTIF($N$8:$N$391,"C1")</f>
        <v>0</v>
      </c>
      <c r="O406" s="116"/>
      <c r="P406" s="94">
        <f>COUNTIF($P$8:$P$391,"C1")</f>
        <v>0</v>
      </c>
      <c r="Q406" s="104"/>
      <c r="X406" s="103"/>
      <c r="AF406" s="93">
        <f>46/308</f>
        <v>0.14935064935064934</v>
      </c>
      <c r="AG406" s="105"/>
      <c r="AH406" s="103"/>
    </row>
    <row r="407" spans="2:34" s="93" customFormat="1" x14ac:dyDescent="0.25">
      <c r="B407" s="404"/>
      <c r="C407" s="114"/>
      <c r="D407" s="94"/>
      <c r="E407" s="94"/>
      <c r="F407" s="94"/>
      <c r="G407" s="105"/>
      <c r="H407" s="94">
        <f>COUNTIF($H$8:$H$391,"C2")</f>
        <v>0</v>
      </c>
      <c r="I407" s="94"/>
      <c r="J407" s="94">
        <f>COUNTIF($J$8:$J$391,"C2")</f>
        <v>0</v>
      </c>
      <c r="K407" s="104"/>
      <c r="L407" s="94">
        <f>COUNTIF($L$8:$L$391,"C2")</f>
        <v>0</v>
      </c>
      <c r="M407" s="104"/>
      <c r="N407" s="94">
        <f>COUNTIF($N$8:$N$391,"C2")</f>
        <v>0</v>
      </c>
      <c r="O407" s="116"/>
      <c r="P407" s="94">
        <f>COUNTIF($P$8:$P$391,"C2")</f>
        <v>0</v>
      </c>
      <c r="Q407" s="104"/>
      <c r="X407" s="103"/>
      <c r="AG407" s="105"/>
      <c r="AH407" s="103"/>
    </row>
    <row r="408" spans="2:34" s="93" customFormat="1" x14ac:dyDescent="0.25">
      <c r="B408" s="404"/>
      <c r="C408" s="114"/>
      <c r="D408" s="94"/>
      <c r="E408" s="94"/>
      <c r="F408" s="94"/>
      <c r="G408" s="105"/>
      <c r="H408" s="94">
        <f>COUNTIF($H$8:$H$391,"D")</f>
        <v>0</v>
      </c>
      <c r="I408" s="94"/>
      <c r="J408" s="94">
        <f>COUNTIF($J$8:$J$391,"D")</f>
        <v>0</v>
      </c>
      <c r="K408" s="104"/>
      <c r="L408" s="94">
        <f>COUNTIF($L$8:$L$391,"D")</f>
        <v>0</v>
      </c>
      <c r="M408" s="104"/>
      <c r="N408" s="94">
        <f>COUNTIF($N$8:$N$391,"D")</f>
        <v>0</v>
      </c>
      <c r="O408" s="116"/>
      <c r="P408" s="94">
        <f>COUNTIF($P$8:$P$391,"D")</f>
        <v>0</v>
      </c>
      <c r="Q408" s="104"/>
      <c r="X408" s="103"/>
      <c r="AG408" s="105"/>
      <c r="AH408" s="103"/>
    </row>
    <row r="409" spans="2:34" s="93" customFormat="1" x14ac:dyDescent="0.25">
      <c r="B409" s="404"/>
      <c r="C409" s="114"/>
      <c r="D409" s="94"/>
      <c r="E409" s="94"/>
      <c r="F409" s="94"/>
      <c r="G409" s="105"/>
      <c r="H409" s="94">
        <f>COUNTIF($H$8:$H$391,"A DN")</f>
        <v>0</v>
      </c>
      <c r="I409" s="94"/>
      <c r="J409" s="94">
        <f>COUNTIF($J$8:$J$391,"A DN")</f>
        <v>0</v>
      </c>
      <c r="K409" s="104"/>
      <c r="L409" s="94">
        <f>COUNTIF($L$8:$L$391,"A DN")</f>
        <v>0</v>
      </c>
      <c r="M409" s="104"/>
      <c r="N409" s="94">
        <f>COUNTIF($N$8:$N$391,"A DN")</f>
        <v>0</v>
      </c>
      <c r="O409" s="116"/>
      <c r="P409" s="94">
        <f>COUNTIF($P$8:$P$391,"A DN")</f>
        <v>0</v>
      </c>
      <c r="Q409" s="104"/>
      <c r="X409" s="103"/>
      <c r="AG409" s="105"/>
      <c r="AH409" s="103"/>
    </row>
    <row r="410" spans="2:34" s="93" customFormat="1" x14ac:dyDescent="0.25">
      <c r="B410" s="404"/>
      <c r="C410" s="114"/>
      <c r="G410" s="105"/>
      <c r="K410" s="104"/>
      <c r="M410" s="104"/>
      <c r="N410" s="78"/>
      <c r="O410" s="104"/>
      <c r="P410" s="78"/>
      <c r="Q410" s="104"/>
      <c r="X410" s="103"/>
      <c r="AG410" s="105"/>
      <c r="AH410" s="103"/>
    </row>
    <row r="411" spans="2:34" s="93" customFormat="1" x14ac:dyDescent="0.25">
      <c r="B411" s="404"/>
      <c r="C411" s="114"/>
      <c r="G411" s="105"/>
      <c r="K411" s="104"/>
      <c r="M411" s="104"/>
      <c r="N411" s="78"/>
      <c r="O411" s="104"/>
      <c r="P411" s="78"/>
      <c r="Q411" s="104"/>
      <c r="X411" s="103"/>
      <c r="AG411" s="105"/>
      <c r="AH411" s="103"/>
    </row>
    <row r="412" spans="2:34" s="93" customFormat="1" x14ac:dyDescent="0.25">
      <c r="B412" s="390"/>
      <c r="C412" s="114"/>
      <c r="G412" s="105"/>
      <c r="K412" s="104"/>
      <c r="M412" s="104"/>
      <c r="N412" s="78"/>
      <c r="O412" s="104"/>
      <c r="P412" s="78"/>
      <c r="Q412" s="104"/>
      <c r="X412" s="103"/>
      <c r="AG412" s="105"/>
      <c r="AH412" s="103"/>
    </row>
    <row r="413" spans="2:34" s="93" customFormat="1" x14ac:dyDescent="0.25">
      <c r="B413" s="404"/>
      <c r="C413" s="114"/>
      <c r="G413" s="105"/>
      <c r="K413" s="104"/>
      <c r="M413" s="104"/>
      <c r="N413" s="78"/>
      <c r="O413" s="104"/>
      <c r="P413" s="78"/>
      <c r="Q413" s="104"/>
      <c r="X413" s="103"/>
      <c r="AG413" s="105"/>
      <c r="AH413" s="103"/>
    </row>
    <row r="414" spans="2:34" s="93" customFormat="1" x14ac:dyDescent="0.25">
      <c r="B414" s="404"/>
      <c r="C414" s="114"/>
      <c r="G414" s="105"/>
      <c r="N414" s="108"/>
      <c r="O414" s="108"/>
      <c r="X414" s="103"/>
      <c r="AG414" s="105"/>
      <c r="AH414" s="103"/>
    </row>
    <row r="415" spans="2:34" s="93" customFormat="1" x14ac:dyDescent="0.25">
      <c r="B415" s="390"/>
      <c r="C415" s="111"/>
      <c r="G415" s="105"/>
      <c r="N415" s="108"/>
      <c r="O415" s="108"/>
      <c r="X415" s="103"/>
      <c r="AG415" s="105"/>
      <c r="AH415" s="103"/>
    </row>
    <row r="416" spans="2:34" s="93" customFormat="1" x14ac:dyDescent="0.25">
      <c r="B416" s="404"/>
      <c r="C416" s="114"/>
      <c r="G416" s="105"/>
      <c r="N416" s="108"/>
      <c r="O416" s="108"/>
      <c r="X416" s="103"/>
      <c r="AG416" s="105"/>
      <c r="AH416" s="103"/>
    </row>
    <row r="417" spans="2:34" s="93" customFormat="1" x14ac:dyDescent="0.25">
      <c r="B417" s="404"/>
      <c r="C417" s="114"/>
      <c r="G417" s="105"/>
      <c r="N417" s="108"/>
      <c r="O417" s="108"/>
      <c r="X417" s="103"/>
      <c r="AG417" s="105"/>
      <c r="AH417" s="103"/>
    </row>
    <row r="418" spans="2:34" s="93" customFormat="1" x14ac:dyDescent="0.25">
      <c r="B418" s="404"/>
      <c r="C418" s="114"/>
      <c r="G418" s="105"/>
      <c r="X418" s="103"/>
      <c r="AG418" s="105"/>
      <c r="AH418" s="103"/>
    </row>
    <row r="419" spans="2:34" s="93" customFormat="1" x14ac:dyDescent="0.25">
      <c r="B419" s="404"/>
      <c r="C419" s="114"/>
      <c r="G419" s="105"/>
      <c r="N419" s="94"/>
      <c r="O419" s="94"/>
      <c r="X419" s="103"/>
      <c r="AG419" s="105"/>
      <c r="AH419" s="103"/>
    </row>
    <row r="420" spans="2:34" s="93" customFormat="1" x14ac:dyDescent="0.25">
      <c r="B420" s="404"/>
      <c r="C420" s="114"/>
      <c r="G420" s="105"/>
      <c r="N420" s="108"/>
      <c r="O420" s="108"/>
      <c r="X420" s="103"/>
      <c r="AG420" s="105"/>
      <c r="AH420" s="103"/>
    </row>
    <row r="421" spans="2:34" s="93" customFormat="1" x14ac:dyDescent="0.25">
      <c r="B421" s="404"/>
      <c r="C421" s="114"/>
      <c r="G421" s="105"/>
      <c r="N421" s="108"/>
      <c r="O421" s="108"/>
      <c r="X421" s="103"/>
      <c r="AG421" s="105"/>
      <c r="AH421" s="103"/>
    </row>
    <row r="422" spans="2:34" s="93" customFormat="1" x14ac:dyDescent="0.25">
      <c r="B422" s="404"/>
      <c r="C422" s="114"/>
      <c r="G422" s="105"/>
      <c r="N422" s="108"/>
      <c r="O422" s="108"/>
      <c r="X422" s="103"/>
      <c r="AG422" s="105"/>
      <c r="AH422" s="103"/>
    </row>
    <row r="423" spans="2:34" s="93" customFormat="1" x14ac:dyDescent="0.25">
      <c r="B423" s="404"/>
      <c r="C423" s="114"/>
      <c r="G423" s="105"/>
      <c r="N423" s="94"/>
      <c r="O423" s="94"/>
      <c r="X423" s="103"/>
      <c r="AG423" s="105"/>
      <c r="AH423" s="103"/>
    </row>
    <row r="424" spans="2:34" s="93" customFormat="1" x14ac:dyDescent="0.25">
      <c r="B424" s="404"/>
      <c r="C424" s="114"/>
      <c r="G424" s="105"/>
      <c r="N424" s="108"/>
      <c r="O424" s="108"/>
      <c r="X424" s="103"/>
      <c r="AG424" s="105"/>
      <c r="AH424" s="103"/>
    </row>
    <row r="425" spans="2:34" s="93" customFormat="1" x14ac:dyDescent="0.25">
      <c r="B425" s="390"/>
      <c r="C425" s="111"/>
      <c r="G425" s="105"/>
      <c r="N425" s="108"/>
      <c r="O425" s="108"/>
      <c r="X425" s="103"/>
      <c r="AG425" s="105"/>
      <c r="AH425" s="103"/>
    </row>
    <row r="426" spans="2:34" s="93" customFormat="1" x14ac:dyDescent="0.25">
      <c r="B426" s="404"/>
      <c r="C426" s="114"/>
      <c r="G426" s="105"/>
      <c r="N426" s="108"/>
      <c r="O426" s="108"/>
      <c r="X426" s="103"/>
      <c r="AG426" s="105"/>
      <c r="AH426" s="103"/>
    </row>
    <row r="427" spans="2:34" s="93" customFormat="1" x14ac:dyDescent="0.25">
      <c r="B427" s="404"/>
      <c r="C427" s="114"/>
      <c r="G427" s="105"/>
      <c r="N427" s="108"/>
      <c r="O427" s="108"/>
      <c r="X427" s="103"/>
      <c r="AG427" s="105"/>
      <c r="AH427" s="103"/>
    </row>
    <row r="428" spans="2:34" s="93" customFormat="1" x14ac:dyDescent="0.25">
      <c r="B428" s="404"/>
      <c r="C428" s="114"/>
      <c r="G428" s="105"/>
      <c r="N428" s="108"/>
      <c r="O428" s="108"/>
      <c r="X428" s="103"/>
      <c r="AG428" s="105"/>
      <c r="AH428" s="103"/>
    </row>
    <row r="429" spans="2:34" s="93" customFormat="1" x14ac:dyDescent="0.25">
      <c r="B429" s="404"/>
      <c r="C429" s="114"/>
      <c r="G429" s="105"/>
      <c r="N429" s="108"/>
      <c r="O429" s="108"/>
      <c r="X429" s="103"/>
      <c r="AG429" s="105"/>
      <c r="AH429" s="103"/>
    </row>
    <row r="430" spans="2:34" s="93" customFormat="1" x14ac:dyDescent="0.25">
      <c r="B430" s="404"/>
      <c r="C430" s="114"/>
      <c r="G430" s="105"/>
      <c r="N430" s="108"/>
      <c r="O430" s="108"/>
      <c r="X430" s="103"/>
      <c r="AG430" s="105"/>
      <c r="AH430" s="103"/>
    </row>
    <row r="431" spans="2:34" s="93" customFormat="1" x14ac:dyDescent="0.25">
      <c r="B431" s="404"/>
      <c r="C431" s="114"/>
      <c r="G431" s="105"/>
      <c r="N431" s="108"/>
      <c r="O431" s="108"/>
      <c r="X431" s="103"/>
      <c r="AG431" s="105"/>
      <c r="AH431" s="103"/>
    </row>
    <row r="432" spans="2:34" x14ac:dyDescent="0.25">
      <c r="B432" s="406"/>
      <c r="C432" s="91"/>
    </row>
    <row r="433" spans="2:3" x14ac:dyDescent="0.25">
      <c r="B433" s="409"/>
      <c r="C433" s="92"/>
    </row>
    <row r="434" spans="2:3" x14ac:dyDescent="0.25">
      <c r="B434" s="409"/>
      <c r="C434" s="92"/>
    </row>
    <row r="435" spans="2:3" x14ac:dyDescent="0.25">
      <c r="B435" s="409"/>
      <c r="C435" s="92"/>
    </row>
    <row r="436" spans="2:3" x14ac:dyDescent="0.25">
      <c r="B436" s="409"/>
      <c r="C436" s="92"/>
    </row>
    <row r="437" spans="2:3" x14ac:dyDescent="0.25">
      <c r="B437" s="409"/>
      <c r="C437" s="92"/>
    </row>
    <row r="438" spans="2:3" x14ac:dyDescent="0.25">
      <c r="B438" s="409"/>
      <c r="C438" s="92"/>
    </row>
    <row r="439" spans="2:3" x14ac:dyDescent="0.25">
      <c r="B439" s="409"/>
      <c r="C439" s="92"/>
    </row>
    <row r="440" spans="2:3" x14ac:dyDescent="0.25">
      <c r="B440" s="409"/>
      <c r="C440" s="92"/>
    </row>
    <row r="441" spans="2:3" x14ac:dyDescent="0.25">
      <c r="B441" s="409"/>
      <c r="C441" s="92"/>
    </row>
    <row r="442" spans="2:3" x14ac:dyDescent="0.25">
      <c r="B442" s="409"/>
      <c r="C442" s="92"/>
    </row>
    <row r="443" spans="2:3" x14ac:dyDescent="0.25">
      <c r="B443" s="409"/>
      <c r="C443" s="92"/>
    </row>
    <row r="444" spans="2:3" x14ac:dyDescent="0.25">
      <c r="B444" s="409"/>
      <c r="C444" s="92"/>
    </row>
    <row r="445" spans="2:3" x14ac:dyDescent="0.25">
      <c r="B445" s="409"/>
      <c r="C445" s="92"/>
    </row>
    <row r="446" spans="2:3" x14ac:dyDescent="0.25">
      <c r="B446" s="409"/>
      <c r="C446" s="92"/>
    </row>
    <row r="448" spans="2:3" x14ac:dyDescent="0.25">
      <c r="B448" s="406"/>
      <c r="C448" s="91"/>
    </row>
    <row r="449" spans="2:3" x14ac:dyDescent="0.25">
      <c r="B449" s="409"/>
      <c r="C449" s="92"/>
    </row>
    <row r="450" spans="2:3" x14ac:dyDescent="0.25">
      <c r="B450" s="409"/>
      <c r="C450" s="92"/>
    </row>
    <row r="452" spans="2:3" x14ac:dyDescent="0.25">
      <c r="B452" s="406"/>
      <c r="C452" s="91"/>
    </row>
    <row r="453" spans="2:3" x14ac:dyDescent="0.25">
      <c r="B453" s="409"/>
      <c r="C453" s="92"/>
    </row>
    <row r="454" spans="2:3" x14ac:dyDescent="0.25">
      <c r="B454" s="409"/>
      <c r="C454" s="92"/>
    </row>
    <row r="455" spans="2:3" x14ac:dyDescent="0.25">
      <c r="B455" s="409"/>
      <c r="C455" s="92"/>
    </row>
    <row r="457" spans="2:3" x14ac:dyDescent="0.25">
      <c r="B457" s="406"/>
    </row>
    <row r="458" spans="2:3" x14ac:dyDescent="0.25">
      <c r="B458" s="409"/>
    </row>
    <row r="459" spans="2:3" x14ac:dyDescent="0.25">
      <c r="B459" s="409"/>
      <c r="C459" s="92"/>
    </row>
    <row r="460" spans="2:3" x14ac:dyDescent="0.25">
      <c r="B460" s="409"/>
      <c r="C460" s="92"/>
    </row>
    <row r="461" spans="2:3" x14ac:dyDescent="0.25">
      <c r="B461" s="409"/>
      <c r="C461" s="92"/>
    </row>
    <row r="462" spans="2:3" x14ac:dyDescent="0.25">
      <c r="B462" s="409"/>
      <c r="C462" s="92"/>
    </row>
    <row r="463" spans="2:3" x14ac:dyDescent="0.25">
      <c r="B463" s="409"/>
      <c r="C463" s="92"/>
    </row>
    <row r="464" spans="2:3" x14ac:dyDescent="0.25">
      <c r="B464" s="409"/>
      <c r="C464" s="92"/>
    </row>
    <row r="465" spans="2:3" x14ac:dyDescent="0.25">
      <c r="B465" s="409"/>
      <c r="C465" s="92"/>
    </row>
    <row r="466" spans="2:3" x14ac:dyDescent="0.25">
      <c r="B466" s="409"/>
      <c r="C466" s="92"/>
    </row>
    <row r="467" spans="2:3" x14ac:dyDescent="0.25">
      <c r="B467" s="409"/>
      <c r="C467" s="92"/>
    </row>
    <row r="468" spans="2:3" x14ac:dyDescent="0.25">
      <c r="B468" s="409"/>
      <c r="C468" s="92"/>
    </row>
    <row r="469" spans="2:3" x14ac:dyDescent="0.25">
      <c r="B469" s="409"/>
      <c r="C469" s="92"/>
    </row>
    <row r="470" spans="2:3" x14ac:dyDescent="0.25">
      <c r="B470" s="409"/>
      <c r="C470" s="92"/>
    </row>
    <row r="471" spans="2:3" x14ac:dyDescent="0.25">
      <c r="B471" s="409"/>
      <c r="C471" s="92"/>
    </row>
    <row r="473" spans="2:3" x14ac:dyDescent="0.25">
      <c r="B473" s="406"/>
    </row>
    <row r="474" spans="2:3" x14ac:dyDescent="0.25">
      <c r="B474" s="409"/>
      <c r="C474" s="92"/>
    </row>
    <row r="475" spans="2:3" x14ac:dyDescent="0.25">
      <c r="B475" s="409"/>
      <c r="C475" s="92"/>
    </row>
    <row r="476" spans="2:3" x14ac:dyDescent="0.25">
      <c r="B476" s="409"/>
      <c r="C476" s="92"/>
    </row>
    <row r="477" spans="2:3" x14ac:dyDescent="0.25">
      <c r="B477" s="409"/>
      <c r="C477" s="92"/>
    </row>
    <row r="478" spans="2:3" x14ac:dyDescent="0.25">
      <c r="B478" s="409"/>
      <c r="C478" s="92"/>
    </row>
    <row r="479" spans="2:3" x14ac:dyDescent="0.25">
      <c r="B479" s="409"/>
      <c r="C479" s="92"/>
    </row>
    <row r="480" spans="2:3" x14ac:dyDescent="0.25">
      <c r="B480" s="409"/>
      <c r="C480" s="92"/>
    </row>
    <row r="481" spans="2:3" x14ac:dyDescent="0.25">
      <c r="B481" s="409"/>
      <c r="C481" s="92"/>
    </row>
    <row r="482" spans="2:3" x14ac:dyDescent="0.25">
      <c r="B482" s="409"/>
      <c r="C482" s="92"/>
    </row>
    <row r="483" spans="2:3" x14ac:dyDescent="0.25">
      <c r="B483" s="409"/>
      <c r="C483" s="92"/>
    </row>
    <row r="484" spans="2:3" x14ac:dyDescent="0.25">
      <c r="B484" s="409"/>
      <c r="C484" s="92"/>
    </row>
    <row r="485" spans="2:3" x14ac:dyDescent="0.25">
      <c r="B485" s="409"/>
      <c r="C485" s="92"/>
    </row>
    <row r="486" spans="2:3" x14ac:dyDescent="0.25">
      <c r="B486" s="409"/>
      <c r="C486" s="92"/>
    </row>
    <row r="487" spans="2:3" x14ac:dyDescent="0.25">
      <c r="B487" s="409"/>
      <c r="C487" s="92"/>
    </row>
    <row r="488" spans="2:3" x14ac:dyDescent="0.25">
      <c r="B488" s="409"/>
      <c r="C488" s="92"/>
    </row>
    <row r="489" spans="2:3" x14ac:dyDescent="0.25">
      <c r="B489" s="409"/>
      <c r="C489" s="92"/>
    </row>
    <row r="490" spans="2:3" x14ac:dyDescent="0.25">
      <c r="B490" s="409"/>
      <c r="C490" s="92"/>
    </row>
    <row r="491" spans="2:3" x14ac:dyDescent="0.25">
      <c r="B491" s="409"/>
      <c r="C491" s="92"/>
    </row>
    <row r="492" spans="2:3" x14ac:dyDescent="0.25">
      <c r="B492" s="409"/>
      <c r="C492" s="92"/>
    </row>
    <row r="493" spans="2:3" x14ac:dyDescent="0.25">
      <c r="B493" s="409"/>
      <c r="C493" s="92"/>
    </row>
    <row r="494" spans="2:3" x14ac:dyDescent="0.25">
      <c r="B494" s="409"/>
      <c r="C494" s="92"/>
    </row>
    <row r="495" spans="2:3" x14ac:dyDescent="0.25">
      <c r="B495" s="409"/>
      <c r="C495" s="92"/>
    </row>
    <row r="496" spans="2:3" x14ac:dyDescent="0.25">
      <c r="B496" s="409"/>
      <c r="C496" s="92"/>
    </row>
    <row r="497" spans="2:3" x14ac:dyDescent="0.25">
      <c r="B497" s="409"/>
      <c r="C497" s="92"/>
    </row>
    <row r="498" spans="2:3" x14ac:dyDescent="0.25">
      <c r="B498" s="409"/>
      <c r="C498" s="92"/>
    </row>
    <row r="499" spans="2:3" x14ac:dyDescent="0.25">
      <c r="B499" s="409"/>
      <c r="C499" s="92"/>
    </row>
    <row r="500" spans="2:3" x14ac:dyDescent="0.25">
      <c r="B500" s="409"/>
      <c r="C500" s="92"/>
    </row>
    <row r="502" spans="2:3" x14ac:dyDescent="0.25">
      <c r="B502" s="406"/>
      <c r="C502" s="91"/>
    </row>
    <row r="503" spans="2:3" x14ac:dyDescent="0.25">
      <c r="B503" s="409"/>
      <c r="C503" s="92"/>
    </row>
    <row r="504" spans="2:3" x14ac:dyDescent="0.25">
      <c r="B504" s="409"/>
      <c r="C504" s="92"/>
    </row>
    <row r="505" spans="2:3" x14ac:dyDescent="0.25">
      <c r="B505" s="409"/>
      <c r="C505" s="92"/>
    </row>
  </sheetData>
  <autoFilter ref="A7:AI395"/>
  <mergeCells count="20">
    <mergeCell ref="D1:G1"/>
    <mergeCell ref="D2:G2"/>
    <mergeCell ref="C397:D397"/>
    <mergeCell ref="U6:W6"/>
    <mergeCell ref="T396:AB396"/>
    <mergeCell ref="A4:G4"/>
    <mergeCell ref="H6:I6"/>
    <mergeCell ref="J6:K6"/>
    <mergeCell ref="L6:M6"/>
    <mergeCell ref="N6:O6"/>
    <mergeCell ref="N1:P2"/>
    <mergeCell ref="A1:C1"/>
    <mergeCell ref="A2:C2"/>
    <mergeCell ref="P6:Q6"/>
    <mergeCell ref="R6:T6"/>
    <mergeCell ref="C401:D401"/>
    <mergeCell ref="C398:D398"/>
    <mergeCell ref="C399:D399"/>
    <mergeCell ref="C400:D400"/>
    <mergeCell ref="A3:C3"/>
  </mergeCells>
  <pageMargins left="0.35" right="0.2" top="0.62" bottom="0.43" header="0.3" footer="0.19"/>
  <pageSetup paperSize="9" scale="90" orientation="portrait" r:id="rId1"/>
  <headerFooter>
    <oddFooter>Page &amp;P</oddFooter>
  </headerFooter>
  <drawing r:id="rId2"/>
  <legacyDrawing r:id="rId3"/>
</worksheet>
</file>

<file path=xl/worksheets/sheet2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AJ442"/>
  <sheetViews>
    <sheetView zoomScale="80" zoomScaleNormal="80" workbookViewId="0">
      <selection activeCell="AI23" sqref="AI23"/>
    </sheetView>
  </sheetViews>
  <sheetFormatPr defaultColWidth="8.85546875" defaultRowHeight="15.75" x14ac:dyDescent="0.25"/>
  <cols>
    <col min="1" max="1" width="8.140625" style="13" customWidth="1"/>
    <col min="2" max="2" width="29.140625" style="63" customWidth="1"/>
    <col min="3" max="3" width="27" style="13" customWidth="1"/>
    <col min="4" max="4" width="32" style="13" customWidth="1"/>
    <col min="5" max="5" width="22.7109375" style="33" customWidth="1"/>
    <col min="6" max="17" width="9.7109375" style="13" hidden="1" customWidth="1"/>
    <col min="18" max="18" width="12.7109375" style="13" hidden="1" customWidth="1"/>
    <col min="19" max="20" width="9.7109375" style="13" hidden="1" customWidth="1"/>
    <col min="21" max="21" width="12.7109375" style="13" hidden="1" customWidth="1"/>
    <col min="22" max="22" width="12.7109375" style="21" hidden="1" customWidth="1"/>
    <col min="23" max="25" width="12.7109375" style="13" hidden="1" customWidth="1"/>
    <col min="26" max="26" width="15.7109375" style="13" hidden="1" customWidth="1"/>
    <col min="27" max="28" width="7.28515625" style="13" hidden="1" customWidth="1"/>
    <col min="29" max="29" width="11" style="13" hidden="1" customWidth="1"/>
    <col min="30" max="30" width="13.85546875" style="13" hidden="1" customWidth="1"/>
    <col min="31" max="31" width="19.28515625" style="33" hidden="1" customWidth="1"/>
    <col min="32" max="32" width="21.7109375" style="21" hidden="1" customWidth="1"/>
    <col min="33" max="35" width="8.85546875" style="13"/>
    <col min="36" max="36" width="22.5703125" style="13" customWidth="1"/>
    <col min="37" max="16384" width="8.85546875" style="13"/>
  </cols>
  <sheetData>
    <row r="1" spans="1:36" s="7" customFormat="1" x14ac:dyDescent="0.25">
      <c r="A1" s="971" t="s">
        <v>260</v>
      </c>
      <c r="B1" s="971"/>
      <c r="C1" s="971"/>
      <c r="E1" s="39"/>
      <c r="F1" s="11"/>
      <c r="G1" s="11"/>
      <c r="L1" s="971"/>
      <c r="M1" s="971"/>
      <c r="N1" s="971"/>
      <c r="O1" s="327"/>
      <c r="P1" s="327"/>
      <c r="Q1" s="327"/>
      <c r="R1" s="11"/>
      <c r="S1" s="327"/>
      <c r="T1" s="327"/>
      <c r="U1" s="11"/>
      <c r="V1" s="221"/>
      <c r="W1" s="11"/>
      <c r="X1" s="11"/>
      <c r="Y1" s="11"/>
      <c r="Z1" s="11"/>
      <c r="AA1" s="11"/>
      <c r="AB1" s="11"/>
      <c r="AD1" s="11"/>
      <c r="AE1" s="39"/>
      <c r="AF1" s="40"/>
    </row>
    <row r="2" spans="1:36" s="7" customFormat="1" x14ac:dyDescent="0.25">
      <c r="A2" s="972" t="s">
        <v>335</v>
      </c>
      <c r="B2" s="972"/>
      <c r="C2" s="972"/>
      <c r="E2" s="39"/>
      <c r="F2" s="11"/>
      <c r="G2" s="11"/>
      <c r="L2" s="971"/>
      <c r="M2" s="971"/>
      <c r="N2" s="971"/>
      <c r="O2" s="327"/>
      <c r="P2" s="327"/>
      <c r="Q2" s="327"/>
      <c r="R2" s="11"/>
      <c r="S2" s="327"/>
      <c r="T2" s="327"/>
      <c r="U2" s="11"/>
      <c r="V2" s="221"/>
      <c r="W2" s="11"/>
      <c r="X2" s="11"/>
      <c r="Y2" s="11"/>
      <c r="Z2" s="11"/>
      <c r="AA2" s="11"/>
      <c r="AB2" s="11"/>
      <c r="AD2" s="11"/>
      <c r="AE2" s="39"/>
      <c r="AF2" s="40"/>
    </row>
    <row r="3" spans="1:36" s="7" customFormat="1" x14ac:dyDescent="0.25">
      <c r="A3" s="972" t="s">
        <v>336</v>
      </c>
      <c r="B3" s="972"/>
      <c r="C3" s="972"/>
      <c r="E3" s="39"/>
      <c r="F3" s="11"/>
      <c r="G3" s="11"/>
      <c r="L3" s="971"/>
      <c r="M3" s="971"/>
      <c r="N3" s="971"/>
      <c r="O3" s="327"/>
      <c r="P3" s="327"/>
      <c r="Q3" s="327"/>
      <c r="R3" s="11"/>
      <c r="S3" s="327"/>
      <c r="T3" s="327"/>
      <c r="U3" s="11"/>
      <c r="V3" s="221"/>
      <c r="W3" s="11"/>
      <c r="X3" s="11"/>
      <c r="Y3" s="11"/>
      <c r="Z3" s="11"/>
      <c r="AA3" s="11"/>
      <c r="AB3" s="11"/>
      <c r="AD3" s="11"/>
      <c r="AE3" s="39"/>
      <c r="AF3" s="40"/>
    </row>
    <row r="4" spans="1:36" s="7" customFormat="1" ht="32.25" customHeight="1" x14ac:dyDescent="0.25">
      <c r="A4" s="972" t="s">
        <v>962</v>
      </c>
      <c r="B4" s="972"/>
      <c r="C4" s="972"/>
      <c r="D4" s="972"/>
      <c r="E4" s="972"/>
      <c r="F4" s="326"/>
      <c r="G4" s="326"/>
      <c r="H4" s="11"/>
      <c r="I4" s="11"/>
      <c r="J4" s="11"/>
      <c r="K4" s="11"/>
      <c r="L4" s="11"/>
      <c r="M4" s="11"/>
      <c r="N4" s="11"/>
      <c r="O4" s="11"/>
      <c r="P4" s="11"/>
      <c r="Q4" s="11"/>
      <c r="R4" s="11"/>
      <c r="S4" s="11"/>
      <c r="T4" s="11"/>
      <c r="U4" s="11"/>
      <c r="V4" s="221"/>
      <c r="W4" s="11"/>
      <c r="X4" s="11"/>
      <c r="Y4" s="11"/>
      <c r="Z4" s="11"/>
      <c r="AA4" s="11"/>
      <c r="AB4" s="11"/>
      <c r="AD4" s="11"/>
      <c r="AE4" s="11"/>
      <c r="AF4" s="40"/>
    </row>
    <row r="5" spans="1:36" s="7" customFormat="1" x14ac:dyDescent="0.25">
      <c r="C5" s="41"/>
      <c r="E5" s="39"/>
      <c r="F5" s="11"/>
      <c r="G5" s="11"/>
      <c r="R5" s="11"/>
      <c r="U5" s="11"/>
      <c r="V5" s="221"/>
      <c r="W5" s="11"/>
      <c r="X5" s="11"/>
      <c r="Y5" s="11"/>
      <c r="Z5" s="11"/>
      <c r="AD5" s="11"/>
      <c r="AE5" s="39"/>
      <c r="AF5" s="40"/>
    </row>
    <row r="6" spans="1:36" s="7" customFormat="1" ht="23.25" customHeight="1" x14ac:dyDescent="0.25">
      <c r="A6" s="328" t="s">
        <v>771</v>
      </c>
      <c r="B6" s="328" t="s">
        <v>1</v>
      </c>
      <c r="C6" s="328" t="s">
        <v>9</v>
      </c>
      <c r="D6" s="329" t="s">
        <v>760</v>
      </c>
      <c r="E6" s="328" t="s">
        <v>259</v>
      </c>
      <c r="F6" s="995" t="s">
        <v>873</v>
      </c>
      <c r="G6" s="995"/>
      <c r="H6" s="995" t="s">
        <v>874</v>
      </c>
      <c r="I6" s="995"/>
      <c r="J6" s="995" t="s">
        <v>875</v>
      </c>
      <c r="K6" s="995"/>
      <c r="L6" s="995" t="s">
        <v>876</v>
      </c>
      <c r="M6" s="995"/>
      <c r="N6" s="995" t="s">
        <v>877</v>
      </c>
      <c r="O6" s="995"/>
      <c r="P6" s="988" t="s">
        <v>832</v>
      </c>
      <c r="Q6" s="989"/>
      <c r="R6" s="990"/>
      <c r="S6" s="988" t="s">
        <v>833</v>
      </c>
      <c r="T6" s="989"/>
      <c r="U6" s="990"/>
      <c r="V6" s="222"/>
      <c r="W6" s="223"/>
      <c r="X6" s="223"/>
      <c r="Y6" s="11"/>
      <c r="Z6" s="11"/>
      <c r="AD6" s="11"/>
      <c r="AE6" s="39"/>
      <c r="AF6" s="40"/>
    </row>
    <row r="7" spans="1:36" s="7" customFormat="1" ht="24.95" customHeight="1" x14ac:dyDescent="0.25">
      <c r="A7" s="207" t="s">
        <v>858</v>
      </c>
      <c r="B7" s="208" t="s">
        <v>15</v>
      </c>
      <c r="C7" s="44" t="s">
        <v>12</v>
      </c>
      <c r="D7" s="9" t="s">
        <v>849</v>
      </c>
      <c r="E7" s="232"/>
      <c r="F7" s="19"/>
      <c r="G7" s="19" t="e">
        <f>VLOOKUP(F7,Sheet1!$B$2:$C$12,2,TRUE)</f>
        <v>#N/A</v>
      </c>
      <c r="H7" s="5"/>
      <c r="I7" s="19" t="e">
        <f>VLOOKUP(H7,Sheet1!$B$2:$C$12,2,TRUE)</f>
        <v>#N/A</v>
      </c>
      <c r="J7" s="5"/>
      <c r="K7" s="19" t="e">
        <f>VLOOKUP(J7,Sheet1!$B$2:$C$12,2,TRUE)</f>
        <v>#N/A</v>
      </c>
      <c r="L7" s="5"/>
      <c r="M7" s="19" t="e">
        <f>VLOOKUP(L7,Sheet1!$B$2:$C$12,2,TRUE)</f>
        <v>#N/A</v>
      </c>
      <c r="N7" s="5"/>
      <c r="O7" s="19" t="e">
        <f>VLOOKUP(N7,Sheet1!$B$2:$C$12,2,TRUE)</f>
        <v>#N/A</v>
      </c>
      <c r="P7" s="5" t="e">
        <f t="shared" ref="P7:P63" si="0">ROUND(AVERAGE(G7,I7,K7,M7),2)</f>
        <v>#N/A</v>
      </c>
      <c r="Q7" s="226">
        <f t="shared" ref="Q7:Q35" si="1">COUNTIF(F7:N7,"C*")*1+COUNTIF(F7:N7,"D")*2+COUNTIF(F7:N7,"E")*3</f>
        <v>0</v>
      </c>
      <c r="R7" s="9" t="e">
        <f t="shared" ref="R7:R35" si="2">IF(Q7&gt;=3,"Không hoàn thành",IF(AND($P7&gt;=8,$P7&lt;=10,Q7=0),"Xuất sắc",IF(AND($P7&gt;=8,$P7&lt;=10,Q7=1),"Tốt",IF(AND($P7&gt;=8,$P7&lt;=10,Q7=2),"Hoàn thành",IF(AND($P7&gt;6,$P7&lt;8,Q7&lt;=1),"Tốt",IF(AND($P7&gt;6,$P7&lt;8,Q7=2),"Hoàn thành",IF(AND($P7&gt;=5,$P7&lt;=6,Q7&lt;=2),"Hoàn thành",IF(AND($P7&lt;5,Q7&gt;3),"Không hoàn thành",""))))))))</f>
        <v>#N/A</v>
      </c>
      <c r="S7" s="5" t="e">
        <f t="shared" ref="S7:S63" si="3">ROUND(AVERAGE(G7,I7,K7,M7,O7),2)</f>
        <v>#N/A</v>
      </c>
      <c r="T7" s="226">
        <f t="shared" ref="T7:T63" si="4">COUNTIF(F7:O7,"C*")*1+COUNTIF(F7:O7,"D")*2+COUNTIF(F7:O7,"E")*3</f>
        <v>0</v>
      </c>
      <c r="U7" s="9" t="e">
        <f t="shared" ref="U7:U29" si="5">IF(T7&gt;=3,"Không hoàn thành",IF(AND($S7&gt;=8,$S7&lt;=10,T7=0),"Xuất sắc",IF(AND($S7&gt;=8,$S7&lt;=10,T7=1),"Tốt",IF(AND($S7&gt;=8,$S7&lt;=10,T7=2),"Hoàn thành",IF(AND($S7&gt;6,$S7&lt;8,T7&lt;=1),"Tốt",IF(AND($S7&gt;6,$S7&lt;8,T7=2),"Hoàn thành",IF(AND($S7&gt;=5,$S7&lt;=6,T7&lt;=2),"Hoàn thành",IF(AND($S7&lt;5,T7&gt;3),"Không hoàn thành",""))))))))</f>
        <v>#N/A</v>
      </c>
      <c r="V7" s="227"/>
      <c r="W7" s="9" t="e">
        <f>ROUND(AVERAGE(#REF!,P7),2)</f>
        <v>#REF!</v>
      </c>
      <c r="X7" s="9">
        <f t="shared" ref="X7:X38" si="6">COUNTIF(D7:M7,"D")*1</f>
        <v>0</v>
      </c>
      <c r="Y7" s="9" t="e">
        <f t="shared" ref="Y7:Y63" si="7">IF($W7&gt;=8,"Xuất sắc",IF($W7&gt;6,"Tốt",IF($W7&gt;=5,"Hoàn thành","Không hoàn thành")))</f>
        <v>#REF!</v>
      </c>
      <c r="Z7" s="9" t="e">
        <f t="shared" ref="Z7:Z28" si="8">IF($X7=1,"Không đạt LĐTT",IF(OR($Y7= "Xuất sắc", $Y7="Tốt"),"Đạt LĐTT","Không đạt LĐTT"))</f>
        <v>#REF!</v>
      </c>
      <c r="AA7" s="5"/>
      <c r="AB7" s="5"/>
      <c r="AC7" s="9"/>
      <c r="AD7" s="5"/>
      <c r="AE7" s="25"/>
      <c r="AF7" s="25"/>
      <c r="AJ7" s="7">
        <f>VLOOKUP(B7,' TH ĐG Trình HĐ'!$D$9:$AE$322,16,0)</f>
        <v>10</v>
      </c>
    </row>
    <row r="8" spans="1:36" s="7" customFormat="1" ht="24.95" customHeight="1" x14ac:dyDescent="0.25">
      <c r="A8" s="207">
        <f>A7+1</f>
        <v>2</v>
      </c>
      <c r="B8" s="208" t="s">
        <v>17</v>
      </c>
      <c r="C8" s="5" t="s">
        <v>761</v>
      </c>
      <c r="D8" s="9" t="s">
        <v>849</v>
      </c>
      <c r="E8" s="232"/>
      <c r="F8" s="19"/>
      <c r="G8" s="19" t="e">
        <f>VLOOKUP(F8,Sheet1!$B$2:$C$12,2,TRUE)</f>
        <v>#N/A</v>
      </c>
      <c r="H8" s="5"/>
      <c r="I8" s="19" t="e">
        <f>VLOOKUP(H8,Sheet1!$B$2:$C$12,2,TRUE)</f>
        <v>#N/A</v>
      </c>
      <c r="J8" s="5"/>
      <c r="K8" s="19" t="e">
        <f>VLOOKUP(J8,Sheet1!$B$2:$C$12,2,TRUE)</f>
        <v>#N/A</v>
      </c>
      <c r="L8" s="5"/>
      <c r="M8" s="19" t="e">
        <f>VLOOKUP(L8,Sheet1!$B$2:$C$12,2,TRUE)</f>
        <v>#N/A</v>
      </c>
      <c r="N8" s="5"/>
      <c r="O8" s="19" t="e">
        <f>VLOOKUP(N8,Sheet1!$B$2:$C$12,2,TRUE)</f>
        <v>#N/A</v>
      </c>
      <c r="P8" s="5" t="e">
        <f t="shared" si="0"/>
        <v>#N/A</v>
      </c>
      <c r="Q8" s="226">
        <f t="shared" si="1"/>
        <v>0</v>
      </c>
      <c r="R8" s="9" t="e">
        <f t="shared" si="2"/>
        <v>#N/A</v>
      </c>
      <c r="S8" s="5" t="e">
        <f t="shared" si="3"/>
        <v>#N/A</v>
      </c>
      <c r="T8" s="226">
        <f t="shared" si="4"/>
        <v>0</v>
      </c>
      <c r="U8" s="9" t="e">
        <f t="shared" si="5"/>
        <v>#N/A</v>
      </c>
      <c r="V8" s="227"/>
      <c r="W8" s="9" t="e">
        <f>ROUND(AVERAGE(#REF!,P8),2)</f>
        <v>#REF!</v>
      </c>
      <c r="X8" s="9">
        <f t="shared" si="6"/>
        <v>0</v>
      </c>
      <c r="Y8" s="9" t="e">
        <f t="shared" si="7"/>
        <v>#REF!</v>
      </c>
      <c r="Z8" s="9" t="e">
        <f t="shared" si="8"/>
        <v>#REF!</v>
      </c>
      <c r="AA8" s="5"/>
      <c r="AB8" s="5"/>
      <c r="AC8" s="9"/>
      <c r="AD8" s="5"/>
      <c r="AE8" s="25"/>
      <c r="AF8" s="25"/>
      <c r="AJ8" s="7">
        <f>VLOOKUP(B8,' TH ĐG Trình HĐ'!$D$9:$AE$322,16,0)</f>
        <v>10</v>
      </c>
    </row>
    <row r="9" spans="1:36" s="7" customFormat="1" ht="24.95" customHeight="1" x14ac:dyDescent="0.25">
      <c r="A9" s="207">
        <f t="shared" ref="A9:A72" si="9">A8+1</f>
        <v>3</v>
      </c>
      <c r="B9" s="208" t="s">
        <v>16</v>
      </c>
      <c r="C9" s="5" t="s">
        <v>761</v>
      </c>
      <c r="D9" s="9" t="s">
        <v>849</v>
      </c>
      <c r="E9" s="232"/>
      <c r="F9" s="19"/>
      <c r="G9" s="19" t="e">
        <f>VLOOKUP(F9,Sheet1!$B$2:$C$12,2,TRUE)</f>
        <v>#N/A</v>
      </c>
      <c r="H9" s="5"/>
      <c r="I9" s="19" t="e">
        <f>VLOOKUP(H9,Sheet1!$B$2:$C$12,2,TRUE)</f>
        <v>#N/A</v>
      </c>
      <c r="J9" s="5"/>
      <c r="K9" s="19" t="e">
        <f>VLOOKUP(J9,Sheet1!$B$2:$C$12,2,TRUE)</f>
        <v>#N/A</v>
      </c>
      <c r="L9" s="5"/>
      <c r="M9" s="19" t="e">
        <f>VLOOKUP(L9,Sheet1!$B$2:$C$12,2,TRUE)</f>
        <v>#N/A</v>
      </c>
      <c r="N9" s="5"/>
      <c r="O9" s="19" t="e">
        <f>VLOOKUP(N9,Sheet1!$B$2:$C$12,2,TRUE)</f>
        <v>#N/A</v>
      </c>
      <c r="P9" s="5" t="e">
        <f t="shared" si="0"/>
        <v>#N/A</v>
      </c>
      <c r="Q9" s="226">
        <f t="shared" si="1"/>
        <v>0</v>
      </c>
      <c r="R9" s="9" t="e">
        <f t="shared" si="2"/>
        <v>#N/A</v>
      </c>
      <c r="S9" s="5" t="e">
        <f t="shared" si="3"/>
        <v>#N/A</v>
      </c>
      <c r="T9" s="226">
        <f t="shared" si="4"/>
        <v>0</v>
      </c>
      <c r="U9" s="9" t="e">
        <f t="shared" si="5"/>
        <v>#N/A</v>
      </c>
      <c r="V9" s="227"/>
      <c r="W9" s="9" t="e">
        <f>ROUND(AVERAGE(#REF!,P9),2)</f>
        <v>#REF!</v>
      </c>
      <c r="X9" s="9">
        <f t="shared" si="6"/>
        <v>0</v>
      </c>
      <c r="Y9" s="9" t="e">
        <f t="shared" si="7"/>
        <v>#REF!</v>
      </c>
      <c r="Z9" s="9" t="e">
        <f t="shared" si="8"/>
        <v>#REF!</v>
      </c>
      <c r="AA9" s="5"/>
      <c r="AB9" s="5"/>
      <c r="AC9" s="9"/>
      <c r="AD9" s="5"/>
      <c r="AE9" s="29"/>
      <c r="AF9" s="29"/>
      <c r="AJ9" s="7">
        <f>VLOOKUP(B9,' TH ĐG Trình HĐ'!$D$9:$AE$322,16,0)</f>
        <v>10</v>
      </c>
    </row>
    <row r="10" spans="1:36" s="7" customFormat="1" ht="24.95" customHeight="1" x14ac:dyDescent="0.25">
      <c r="A10" s="207">
        <f t="shared" si="9"/>
        <v>4</v>
      </c>
      <c r="B10" s="208" t="s">
        <v>165</v>
      </c>
      <c r="C10" s="5" t="s">
        <v>761</v>
      </c>
      <c r="D10" s="9" t="s">
        <v>849</v>
      </c>
      <c r="E10" s="232"/>
      <c r="F10" s="19"/>
      <c r="G10" s="19" t="e">
        <f>VLOOKUP(F10,Sheet1!$B$2:$C$12,2,TRUE)</f>
        <v>#N/A</v>
      </c>
      <c r="H10" s="5"/>
      <c r="I10" s="19" t="e">
        <f>VLOOKUP(H10,Sheet1!$B$2:$C$12,2,TRUE)</f>
        <v>#N/A</v>
      </c>
      <c r="J10" s="5"/>
      <c r="K10" s="19" t="e">
        <f>VLOOKUP(J10,Sheet1!$B$2:$C$12,2,TRUE)</f>
        <v>#N/A</v>
      </c>
      <c r="L10" s="5"/>
      <c r="M10" s="19" t="e">
        <f>VLOOKUP(L10,Sheet1!$B$2:$C$12,2,TRUE)</f>
        <v>#N/A</v>
      </c>
      <c r="N10" s="5"/>
      <c r="O10" s="19" t="e">
        <f>VLOOKUP(N10,Sheet1!$B$2:$C$12,2,TRUE)</f>
        <v>#N/A</v>
      </c>
      <c r="P10" s="5" t="e">
        <f t="shared" si="0"/>
        <v>#N/A</v>
      </c>
      <c r="Q10" s="226">
        <f t="shared" si="1"/>
        <v>0</v>
      </c>
      <c r="R10" s="9" t="e">
        <f t="shared" si="2"/>
        <v>#N/A</v>
      </c>
      <c r="S10" s="5" t="e">
        <f t="shared" si="3"/>
        <v>#N/A</v>
      </c>
      <c r="T10" s="226">
        <f t="shared" si="4"/>
        <v>0</v>
      </c>
      <c r="U10" s="9" t="e">
        <f t="shared" si="5"/>
        <v>#N/A</v>
      </c>
      <c r="V10" s="227"/>
      <c r="W10" s="9" t="e">
        <f>ROUND(AVERAGE(#REF!,P10),2)</f>
        <v>#REF!</v>
      </c>
      <c r="X10" s="9">
        <f t="shared" si="6"/>
        <v>0</v>
      </c>
      <c r="Y10" s="9" t="e">
        <f t="shared" si="7"/>
        <v>#REF!</v>
      </c>
      <c r="Z10" s="9" t="e">
        <f t="shared" si="8"/>
        <v>#REF!</v>
      </c>
      <c r="AA10" s="5"/>
      <c r="AB10" s="5"/>
      <c r="AC10" s="9"/>
      <c r="AD10" s="5"/>
      <c r="AE10" s="25"/>
      <c r="AF10" s="25"/>
      <c r="AJ10" s="7">
        <f>VLOOKUP(B10,' TH ĐG Trình HĐ'!$D$9:$AE$322,16,0)</f>
        <v>10</v>
      </c>
    </row>
    <row r="11" spans="1:36" s="7" customFormat="1" ht="47.25" customHeight="1" x14ac:dyDescent="0.25">
      <c r="A11" s="207">
        <f t="shared" si="9"/>
        <v>5</v>
      </c>
      <c r="B11" s="115" t="s">
        <v>49</v>
      </c>
      <c r="C11" s="45" t="s">
        <v>963</v>
      </c>
      <c r="D11" s="9" t="s">
        <v>849</v>
      </c>
      <c r="E11" s="232"/>
      <c r="F11" s="19"/>
      <c r="G11" s="19" t="e">
        <f>VLOOKUP(F11,Sheet1!$B$2:$C$12,2,TRUE)</f>
        <v>#N/A</v>
      </c>
      <c r="H11" s="5"/>
      <c r="I11" s="19" t="e">
        <f>VLOOKUP(H11,Sheet1!$B$2:$C$12,2,TRUE)</f>
        <v>#N/A</v>
      </c>
      <c r="J11" s="5"/>
      <c r="K11" s="19" t="e">
        <f>VLOOKUP(J11,Sheet1!$B$2:$C$12,2,TRUE)</f>
        <v>#N/A</v>
      </c>
      <c r="L11" s="5"/>
      <c r="M11" s="19" t="e">
        <f>VLOOKUP(L11,Sheet1!$B$2:$C$12,2,TRUE)</f>
        <v>#N/A</v>
      </c>
      <c r="N11" s="5"/>
      <c r="O11" s="19" t="e">
        <f>VLOOKUP(N11,Sheet1!$B$2:$C$12,2,TRUE)</f>
        <v>#N/A</v>
      </c>
      <c r="P11" s="5" t="e">
        <f t="shared" si="0"/>
        <v>#N/A</v>
      </c>
      <c r="Q11" s="226">
        <f t="shared" si="1"/>
        <v>0</v>
      </c>
      <c r="R11" s="9" t="e">
        <f t="shared" si="2"/>
        <v>#N/A</v>
      </c>
      <c r="S11" s="5" t="e">
        <f t="shared" si="3"/>
        <v>#N/A</v>
      </c>
      <c r="T11" s="226">
        <f t="shared" si="4"/>
        <v>0</v>
      </c>
      <c r="U11" s="9" t="e">
        <f t="shared" si="5"/>
        <v>#N/A</v>
      </c>
      <c r="V11" s="227"/>
      <c r="W11" s="9" t="e">
        <f>ROUND(AVERAGE(#REF!,P11),2)</f>
        <v>#REF!</v>
      </c>
      <c r="X11" s="9">
        <f t="shared" si="6"/>
        <v>0</v>
      </c>
      <c r="Y11" s="9" t="e">
        <f t="shared" si="7"/>
        <v>#REF!</v>
      </c>
      <c r="Z11" s="9" t="e">
        <f t="shared" si="8"/>
        <v>#REF!</v>
      </c>
      <c r="AA11" s="5"/>
      <c r="AB11" s="5"/>
      <c r="AC11" s="9"/>
      <c r="AD11" s="5"/>
      <c r="AE11" s="25"/>
      <c r="AF11" s="25"/>
      <c r="AJ11" s="7">
        <f>VLOOKUP(B11,' TH ĐG Trình HĐ'!$D$9:$AE$322,16,0)</f>
        <v>10</v>
      </c>
    </row>
    <row r="12" spans="1:36" s="7" customFormat="1" ht="24.95" customHeight="1" x14ac:dyDescent="0.25">
      <c r="A12" s="207">
        <f t="shared" si="9"/>
        <v>6</v>
      </c>
      <c r="B12" s="115" t="s">
        <v>50</v>
      </c>
      <c r="C12" s="5" t="s">
        <v>761</v>
      </c>
      <c r="D12" s="9" t="s">
        <v>849</v>
      </c>
      <c r="E12" s="232"/>
      <c r="F12" s="19"/>
      <c r="G12" s="19" t="e">
        <f>VLOOKUP(F12,Sheet1!$B$2:$C$12,2,TRUE)</f>
        <v>#N/A</v>
      </c>
      <c r="H12" s="5"/>
      <c r="I12" s="19" t="e">
        <f>VLOOKUP(H12,Sheet1!$B$2:$C$12,2,TRUE)</f>
        <v>#N/A</v>
      </c>
      <c r="J12" s="5"/>
      <c r="K12" s="19" t="e">
        <f>VLOOKUP(J12,Sheet1!$B$2:$C$12,2,TRUE)</f>
        <v>#N/A</v>
      </c>
      <c r="L12" s="5"/>
      <c r="M12" s="19" t="e">
        <f>VLOOKUP(L12,Sheet1!$B$2:$C$12,2,TRUE)</f>
        <v>#N/A</v>
      </c>
      <c r="N12" s="5"/>
      <c r="O12" s="19" t="e">
        <f>VLOOKUP(N12,Sheet1!$B$2:$C$12,2,TRUE)</f>
        <v>#N/A</v>
      </c>
      <c r="P12" s="5" t="e">
        <f t="shared" si="0"/>
        <v>#N/A</v>
      </c>
      <c r="Q12" s="226">
        <f t="shared" si="1"/>
        <v>0</v>
      </c>
      <c r="R12" s="9" t="e">
        <f t="shared" si="2"/>
        <v>#N/A</v>
      </c>
      <c r="S12" s="5" t="e">
        <f t="shared" si="3"/>
        <v>#N/A</v>
      </c>
      <c r="T12" s="226">
        <f t="shared" si="4"/>
        <v>0</v>
      </c>
      <c r="U12" s="9" t="e">
        <f t="shared" si="5"/>
        <v>#N/A</v>
      </c>
      <c r="V12" s="227"/>
      <c r="W12" s="9" t="e">
        <f>ROUND(AVERAGE(#REF!,P12),2)</f>
        <v>#REF!</v>
      </c>
      <c r="X12" s="9">
        <f t="shared" si="6"/>
        <v>0</v>
      </c>
      <c r="Y12" s="9" t="e">
        <f t="shared" si="7"/>
        <v>#REF!</v>
      </c>
      <c r="Z12" s="9" t="e">
        <f t="shared" si="8"/>
        <v>#REF!</v>
      </c>
      <c r="AA12" s="5"/>
      <c r="AB12" s="5"/>
      <c r="AC12" s="9"/>
      <c r="AD12" s="5"/>
      <c r="AE12" s="25"/>
      <c r="AF12" s="26"/>
      <c r="AJ12" s="7">
        <f>VLOOKUP(B12,' TH ĐG Trình HĐ'!$D$9:$AE$322,16,0)</f>
        <v>9</v>
      </c>
    </row>
    <row r="13" spans="1:36" s="7" customFormat="1" ht="24.95" customHeight="1" x14ac:dyDescent="0.25">
      <c r="A13" s="207">
        <f t="shared" si="9"/>
        <v>7</v>
      </c>
      <c r="B13" s="115" t="s">
        <v>51</v>
      </c>
      <c r="C13" s="5" t="s">
        <v>761</v>
      </c>
      <c r="D13" s="9" t="s">
        <v>849</v>
      </c>
      <c r="E13" s="232"/>
      <c r="F13" s="19"/>
      <c r="G13" s="19" t="e">
        <f>VLOOKUP(F13,Sheet1!$B$2:$C$12,2,TRUE)</f>
        <v>#N/A</v>
      </c>
      <c r="H13" s="5"/>
      <c r="I13" s="19" t="e">
        <f>VLOOKUP(H13,Sheet1!$B$2:$C$12,2,TRUE)</f>
        <v>#N/A</v>
      </c>
      <c r="J13" s="5"/>
      <c r="K13" s="19" t="e">
        <f>VLOOKUP(J13,Sheet1!$B$2:$C$12,2,TRUE)</f>
        <v>#N/A</v>
      </c>
      <c r="L13" s="5"/>
      <c r="M13" s="19" t="e">
        <f>VLOOKUP(L13,Sheet1!$B$2:$C$12,2,TRUE)</f>
        <v>#N/A</v>
      </c>
      <c r="N13" s="5"/>
      <c r="O13" s="19" t="e">
        <f>VLOOKUP(N13,Sheet1!$B$2:$C$12,2,TRUE)</f>
        <v>#N/A</v>
      </c>
      <c r="P13" s="5" t="e">
        <f t="shared" si="0"/>
        <v>#N/A</v>
      </c>
      <c r="Q13" s="226">
        <f t="shared" si="1"/>
        <v>0</v>
      </c>
      <c r="R13" s="9" t="e">
        <f t="shared" si="2"/>
        <v>#N/A</v>
      </c>
      <c r="S13" s="5" t="e">
        <f t="shared" si="3"/>
        <v>#N/A</v>
      </c>
      <c r="T13" s="226">
        <f t="shared" si="4"/>
        <v>0</v>
      </c>
      <c r="U13" s="9" t="e">
        <f t="shared" si="5"/>
        <v>#N/A</v>
      </c>
      <c r="V13" s="227"/>
      <c r="W13" s="9" t="e">
        <f>ROUND(AVERAGE(#REF!,P13),2)</f>
        <v>#REF!</v>
      </c>
      <c r="X13" s="9">
        <f t="shared" si="6"/>
        <v>0</v>
      </c>
      <c r="Y13" s="9" t="e">
        <f t="shared" si="7"/>
        <v>#REF!</v>
      </c>
      <c r="Z13" s="9" t="e">
        <f t="shared" si="8"/>
        <v>#REF!</v>
      </c>
      <c r="AA13" s="5"/>
      <c r="AB13" s="5"/>
      <c r="AC13" s="9"/>
      <c r="AD13" s="5"/>
      <c r="AE13" s="25"/>
      <c r="AF13" s="25"/>
      <c r="AJ13" s="7">
        <f>VLOOKUP(B13,' TH ĐG Trình HĐ'!$D$9:$AE$322,16,0)</f>
        <v>10</v>
      </c>
    </row>
    <row r="14" spans="1:36" s="7" customFormat="1" ht="24.95" customHeight="1" x14ac:dyDescent="0.25">
      <c r="A14" s="207">
        <f t="shared" si="9"/>
        <v>8</v>
      </c>
      <c r="B14" s="115" t="s">
        <v>52</v>
      </c>
      <c r="C14" s="5" t="s">
        <v>761</v>
      </c>
      <c r="D14" s="9" t="s">
        <v>849</v>
      </c>
      <c r="E14" s="232"/>
      <c r="F14" s="19"/>
      <c r="G14" s="19" t="e">
        <f>VLOOKUP(F14,Sheet1!$B$2:$C$12,2,TRUE)</f>
        <v>#N/A</v>
      </c>
      <c r="H14" s="5"/>
      <c r="I14" s="19" t="e">
        <f>VLOOKUP(H14,Sheet1!$B$2:$C$12,2,TRUE)</f>
        <v>#N/A</v>
      </c>
      <c r="J14" s="5"/>
      <c r="K14" s="19" t="e">
        <f>VLOOKUP(J14,Sheet1!$B$2:$C$12,2,TRUE)</f>
        <v>#N/A</v>
      </c>
      <c r="L14" s="5"/>
      <c r="M14" s="19" t="e">
        <f>VLOOKUP(L14,Sheet1!$B$2:$C$12,2,TRUE)</f>
        <v>#N/A</v>
      </c>
      <c r="N14" s="5"/>
      <c r="O14" s="19" t="e">
        <f>VLOOKUP(N14,Sheet1!$B$2:$C$12,2,TRUE)</f>
        <v>#N/A</v>
      </c>
      <c r="P14" s="5" t="e">
        <f t="shared" si="0"/>
        <v>#N/A</v>
      </c>
      <c r="Q14" s="226">
        <f t="shared" si="1"/>
        <v>0</v>
      </c>
      <c r="R14" s="9" t="e">
        <f t="shared" si="2"/>
        <v>#N/A</v>
      </c>
      <c r="S14" s="5" t="e">
        <f t="shared" si="3"/>
        <v>#N/A</v>
      </c>
      <c r="T14" s="226">
        <f t="shared" si="4"/>
        <v>0</v>
      </c>
      <c r="U14" s="9" t="e">
        <f t="shared" si="5"/>
        <v>#N/A</v>
      </c>
      <c r="V14" s="227"/>
      <c r="W14" s="9" t="e">
        <f>ROUND(AVERAGE(#REF!,P14),2)</f>
        <v>#REF!</v>
      </c>
      <c r="X14" s="9">
        <f t="shared" si="6"/>
        <v>0</v>
      </c>
      <c r="Y14" s="9" t="e">
        <f t="shared" si="7"/>
        <v>#REF!</v>
      </c>
      <c r="Z14" s="9" t="e">
        <f t="shared" si="8"/>
        <v>#REF!</v>
      </c>
      <c r="AA14" s="5"/>
      <c r="AB14" s="5"/>
      <c r="AC14" s="9"/>
      <c r="AD14" s="5"/>
      <c r="AE14" s="26"/>
      <c r="AF14" s="25"/>
      <c r="AJ14" s="7">
        <f>VLOOKUP(B14,' TH ĐG Trình HĐ'!$D$9:$AE$322,16,0)</f>
        <v>10</v>
      </c>
    </row>
    <row r="15" spans="1:36" s="7" customFormat="1" ht="24.95" customHeight="1" x14ac:dyDescent="0.25">
      <c r="A15" s="207">
        <f t="shared" si="9"/>
        <v>9</v>
      </c>
      <c r="B15" s="115" t="s">
        <v>148</v>
      </c>
      <c r="C15" s="5" t="s">
        <v>761</v>
      </c>
      <c r="D15" s="9" t="s">
        <v>849</v>
      </c>
      <c r="E15" s="232"/>
      <c r="F15" s="19"/>
      <c r="G15" s="19" t="e">
        <f>VLOOKUP(F15,Sheet1!$B$2:$C$12,2,TRUE)</f>
        <v>#N/A</v>
      </c>
      <c r="H15" s="5"/>
      <c r="I15" s="19" t="e">
        <f>VLOOKUP(H15,Sheet1!$B$2:$C$12,2,TRUE)</f>
        <v>#N/A</v>
      </c>
      <c r="J15" s="5"/>
      <c r="K15" s="19" t="e">
        <f>VLOOKUP(J15,Sheet1!$B$2:$C$12,2,TRUE)</f>
        <v>#N/A</v>
      </c>
      <c r="L15" s="5"/>
      <c r="M15" s="19" t="e">
        <f>VLOOKUP(L15,Sheet1!$B$2:$C$12,2,TRUE)</f>
        <v>#N/A</v>
      </c>
      <c r="N15" s="5"/>
      <c r="O15" s="19" t="e">
        <f>VLOOKUP(N15,Sheet1!$B$2:$C$12,2,TRUE)</f>
        <v>#N/A</v>
      </c>
      <c r="P15" s="5" t="e">
        <f t="shared" si="0"/>
        <v>#N/A</v>
      </c>
      <c r="Q15" s="226">
        <f t="shared" si="1"/>
        <v>0</v>
      </c>
      <c r="R15" s="9" t="e">
        <f t="shared" si="2"/>
        <v>#N/A</v>
      </c>
      <c r="S15" s="5" t="e">
        <f t="shared" si="3"/>
        <v>#N/A</v>
      </c>
      <c r="T15" s="226">
        <f t="shared" si="4"/>
        <v>0</v>
      </c>
      <c r="U15" s="9" t="e">
        <f t="shared" si="5"/>
        <v>#N/A</v>
      </c>
      <c r="V15" s="227"/>
      <c r="W15" s="9" t="e">
        <f>ROUND(AVERAGE(#REF!,P15),2)</f>
        <v>#REF!</v>
      </c>
      <c r="X15" s="9">
        <f t="shared" si="6"/>
        <v>0</v>
      </c>
      <c r="Y15" s="9" t="e">
        <f t="shared" si="7"/>
        <v>#REF!</v>
      </c>
      <c r="Z15" s="9" t="e">
        <f t="shared" si="8"/>
        <v>#REF!</v>
      </c>
      <c r="AA15" s="5"/>
      <c r="AB15" s="5"/>
      <c r="AC15" s="9"/>
      <c r="AD15" s="5"/>
      <c r="AE15" s="25"/>
      <c r="AF15" s="25"/>
      <c r="AJ15" s="7">
        <f>VLOOKUP(B15,' TH ĐG Trình HĐ'!$D$9:$AE$322,16,0)</f>
        <v>10</v>
      </c>
    </row>
    <row r="16" spans="1:36" s="7" customFormat="1" ht="24.95" customHeight="1" x14ac:dyDescent="0.25">
      <c r="A16" s="207">
        <f t="shared" si="9"/>
        <v>10</v>
      </c>
      <c r="B16" s="115" t="s">
        <v>53</v>
      </c>
      <c r="C16" s="5" t="s">
        <v>761</v>
      </c>
      <c r="D16" s="9" t="s">
        <v>849</v>
      </c>
      <c r="E16" s="232"/>
      <c r="F16" s="19"/>
      <c r="G16" s="19" t="e">
        <f>VLOOKUP(F16,Sheet1!$B$2:$C$12,2,TRUE)</f>
        <v>#N/A</v>
      </c>
      <c r="H16" s="5"/>
      <c r="I16" s="19" t="e">
        <f>VLOOKUP(H16,Sheet1!$B$2:$C$12,2,TRUE)</f>
        <v>#N/A</v>
      </c>
      <c r="J16" s="5"/>
      <c r="K16" s="19" t="e">
        <f>VLOOKUP(J16,Sheet1!$B$2:$C$12,2,TRUE)</f>
        <v>#N/A</v>
      </c>
      <c r="L16" s="5"/>
      <c r="M16" s="16" t="e">
        <f>VLOOKUP(L16,Sheet1!$B$2:$C$12,2,TRUE)</f>
        <v>#N/A</v>
      </c>
      <c r="N16" s="5"/>
      <c r="O16" s="16" t="e">
        <f>VLOOKUP(N16,Sheet1!$B$2:$C$12,2,TRUE)</f>
        <v>#N/A</v>
      </c>
      <c r="P16" s="5" t="e">
        <f t="shared" si="0"/>
        <v>#N/A</v>
      </c>
      <c r="Q16" s="226">
        <f t="shared" si="1"/>
        <v>0</v>
      </c>
      <c r="R16" s="226" t="e">
        <f t="shared" si="2"/>
        <v>#N/A</v>
      </c>
      <c r="S16" s="5" t="e">
        <f t="shared" si="3"/>
        <v>#N/A</v>
      </c>
      <c r="T16" s="226">
        <f t="shared" si="4"/>
        <v>0</v>
      </c>
      <c r="U16" s="9" t="e">
        <f t="shared" si="5"/>
        <v>#N/A</v>
      </c>
      <c r="V16" s="227"/>
      <c r="W16" s="9" t="e">
        <f>ROUND(AVERAGE(#REF!,P16),2)</f>
        <v>#REF!</v>
      </c>
      <c r="X16" s="9">
        <f t="shared" si="6"/>
        <v>0</v>
      </c>
      <c r="Y16" s="9" t="e">
        <f t="shared" si="7"/>
        <v>#REF!</v>
      </c>
      <c r="Z16" s="9" t="e">
        <f t="shared" si="8"/>
        <v>#REF!</v>
      </c>
      <c r="AA16" s="5"/>
      <c r="AB16" s="5"/>
      <c r="AC16" s="9"/>
      <c r="AD16" s="5"/>
      <c r="AE16" s="25"/>
      <c r="AF16" s="25"/>
      <c r="AJ16" s="7">
        <f>VLOOKUP(B16,' TH ĐG Trình HĐ'!$D$9:$AE$322,16,0)</f>
        <v>9</v>
      </c>
    </row>
    <row r="17" spans="1:36" s="7" customFormat="1" ht="24.95" customHeight="1" x14ac:dyDescent="0.25">
      <c r="A17" s="207">
        <f t="shared" si="9"/>
        <v>11</v>
      </c>
      <c r="B17" s="115" t="s">
        <v>55</v>
      </c>
      <c r="C17" s="5" t="s">
        <v>761</v>
      </c>
      <c r="D17" s="9" t="s">
        <v>849</v>
      </c>
      <c r="E17" s="232"/>
      <c r="F17" s="19"/>
      <c r="G17" s="19" t="e">
        <f>VLOOKUP(F17,Sheet1!$B$2:$C$12,2,TRUE)</f>
        <v>#N/A</v>
      </c>
      <c r="H17" s="5"/>
      <c r="I17" s="19" t="e">
        <f>VLOOKUP(H17,Sheet1!$B$2:$C$12,2,TRUE)</f>
        <v>#N/A</v>
      </c>
      <c r="J17" s="5"/>
      <c r="K17" s="19" t="e">
        <f>VLOOKUP(J17,Sheet1!$B$2:$C$12,2,TRUE)</f>
        <v>#N/A</v>
      </c>
      <c r="L17" s="5"/>
      <c r="M17" s="19" t="e">
        <f>VLOOKUP(L17,Sheet1!$B$2:$C$12,2,TRUE)</f>
        <v>#N/A</v>
      </c>
      <c r="N17" s="5"/>
      <c r="O17" s="19" t="e">
        <f>VLOOKUP(N17,Sheet1!$B$2:$C$12,2,TRUE)</f>
        <v>#N/A</v>
      </c>
      <c r="P17" s="5" t="e">
        <f t="shared" si="0"/>
        <v>#N/A</v>
      </c>
      <c r="Q17" s="226">
        <f t="shared" si="1"/>
        <v>0</v>
      </c>
      <c r="R17" s="9" t="e">
        <f t="shared" si="2"/>
        <v>#N/A</v>
      </c>
      <c r="S17" s="5" t="e">
        <f t="shared" si="3"/>
        <v>#N/A</v>
      </c>
      <c r="T17" s="226">
        <f t="shared" si="4"/>
        <v>0</v>
      </c>
      <c r="U17" s="9" t="e">
        <f t="shared" si="5"/>
        <v>#N/A</v>
      </c>
      <c r="V17" s="227"/>
      <c r="W17" s="9" t="e">
        <f>ROUND(AVERAGE(#REF!,P17),2)</f>
        <v>#REF!</v>
      </c>
      <c r="X17" s="9">
        <f t="shared" si="6"/>
        <v>0</v>
      </c>
      <c r="Y17" s="9" t="e">
        <f t="shared" si="7"/>
        <v>#REF!</v>
      </c>
      <c r="Z17" s="9" t="e">
        <f t="shared" si="8"/>
        <v>#REF!</v>
      </c>
      <c r="AA17" s="5"/>
      <c r="AB17" s="5"/>
      <c r="AC17" s="9"/>
      <c r="AD17" s="5"/>
      <c r="AE17" s="25"/>
      <c r="AF17" s="25"/>
      <c r="AJ17" s="7">
        <f>VLOOKUP(B17,' TH ĐG Trình HĐ'!$D$9:$AE$322,16,0)</f>
        <v>9</v>
      </c>
    </row>
    <row r="18" spans="1:36" s="7" customFormat="1" ht="24.95" customHeight="1" x14ac:dyDescent="0.25">
      <c r="A18" s="207">
        <f t="shared" si="9"/>
        <v>12</v>
      </c>
      <c r="B18" s="115" t="s">
        <v>358</v>
      </c>
      <c r="C18" s="5" t="s">
        <v>761</v>
      </c>
      <c r="D18" s="9" t="s">
        <v>849</v>
      </c>
      <c r="E18" s="232"/>
      <c r="F18" s="19"/>
      <c r="G18" s="19" t="e">
        <f>VLOOKUP(F18,Sheet1!$B$2:$C$12,2,TRUE)</f>
        <v>#N/A</v>
      </c>
      <c r="H18" s="5"/>
      <c r="I18" s="19" t="e">
        <f>VLOOKUP(H18,Sheet1!$B$2:$C$12,2,TRUE)</f>
        <v>#N/A</v>
      </c>
      <c r="J18" s="5"/>
      <c r="K18" s="19" t="e">
        <f>VLOOKUP(J18,Sheet1!$B$2:$C$12,2,TRUE)</f>
        <v>#N/A</v>
      </c>
      <c r="L18" s="5"/>
      <c r="M18" s="19" t="e">
        <f>VLOOKUP(L18,Sheet1!$B$2:$C$12,2,TRUE)</f>
        <v>#N/A</v>
      </c>
      <c r="N18" s="5"/>
      <c r="O18" s="19" t="e">
        <f>VLOOKUP(N18,Sheet1!$B$2:$C$12,2,TRUE)</f>
        <v>#N/A</v>
      </c>
      <c r="P18" s="5" t="e">
        <f t="shared" si="0"/>
        <v>#N/A</v>
      </c>
      <c r="Q18" s="226">
        <f t="shared" si="1"/>
        <v>0</v>
      </c>
      <c r="R18" s="9" t="e">
        <f t="shared" si="2"/>
        <v>#N/A</v>
      </c>
      <c r="S18" s="5" t="e">
        <f t="shared" si="3"/>
        <v>#N/A</v>
      </c>
      <c r="T18" s="226">
        <f t="shared" si="4"/>
        <v>0</v>
      </c>
      <c r="U18" s="9" t="e">
        <f t="shared" si="5"/>
        <v>#N/A</v>
      </c>
      <c r="V18" s="227"/>
      <c r="W18" s="9" t="e">
        <f>ROUND(AVERAGE(#REF!,P18),2)</f>
        <v>#REF!</v>
      </c>
      <c r="X18" s="9">
        <f t="shared" si="6"/>
        <v>0</v>
      </c>
      <c r="Y18" s="9" t="e">
        <f t="shared" si="7"/>
        <v>#REF!</v>
      </c>
      <c r="Z18" s="9" t="e">
        <f t="shared" si="8"/>
        <v>#REF!</v>
      </c>
      <c r="AA18" s="5"/>
      <c r="AB18" s="5"/>
      <c r="AC18" s="9"/>
      <c r="AD18" s="5"/>
      <c r="AE18" s="25"/>
      <c r="AF18" s="25"/>
      <c r="AJ18" s="7">
        <f>VLOOKUP(B18,' TH ĐG Trình HĐ'!$D$9:$AE$322,16,0)</f>
        <v>9</v>
      </c>
    </row>
    <row r="19" spans="1:36" s="7" customFormat="1" ht="24.95" customHeight="1" x14ac:dyDescent="0.25">
      <c r="A19" s="207">
        <f t="shared" si="9"/>
        <v>13</v>
      </c>
      <c r="B19" s="115" t="s">
        <v>790</v>
      </c>
      <c r="C19" s="5" t="s">
        <v>761</v>
      </c>
      <c r="D19" s="9" t="s">
        <v>849</v>
      </c>
      <c r="E19" s="232"/>
      <c r="F19" s="19"/>
      <c r="G19" s="19" t="e">
        <f>VLOOKUP(F19,Sheet1!$B$2:$C$12,2,TRUE)</f>
        <v>#N/A</v>
      </c>
      <c r="H19" s="5"/>
      <c r="I19" s="19" t="e">
        <f>VLOOKUP(H19,Sheet1!$B$2:$C$12,2,TRUE)</f>
        <v>#N/A</v>
      </c>
      <c r="J19" s="5"/>
      <c r="K19" s="19" t="e">
        <f>VLOOKUP(J19,Sheet1!$B$2:$C$12,2,TRUE)</f>
        <v>#N/A</v>
      </c>
      <c r="L19" s="5"/>
      <c r="M19" s="19" t="e">
        <f>VLOOKUP(L19,Sheet1!$B$2:$C$12,2,TRUE)</f>
        <v>#N/A</v>
      </c>
      <c r="N19" s="5"/>
      <c r="O19" s="19" t="e">
        <f>VLOOKUP(N19,Sheet1!$B$2:$C$12,2,TRUE)</f>
        <v>#N/A</v>
      </c>
      <c r="P19" s="5" t="e">
        <f t="shared" si="0"/>
        <v>#N/A</v>
      </c>
      <c r="Q19" s="226">
        <f t="shared" si="1"/>
        <v>0</v>
      </c>
      <c r="R19" s="9" t="e">
        <f t="shared" si="2"/>
        <v>#N/A</v>
      </c>
      <c r="S19" s="5" t="e">
        <f t="shared" si="3"/>
        <v>#N/A</v>
      </c>
      <c r="T19" s="226">
        <f t="shared" si="4"/>
        <v>0</v>
      </c>
      <c r="U19" s="9" t="e">
        <f t="shared" si="5"/>
        <v>#N/A</v>
      </c>
      <c r="V19" s="227"/>
      <c r="W19" s="9" t="e">
        <f>ROUND(AVERAGE(#REF!,P19),2)</f>
        <v>#REF!</v>
      </c>
      <c r="X19" s="9">
        <f t="shared" si="6"/>
        <v>0</v>
      </c>
      <c r="Y19" s="9" t="e">
        <f t="shared" si="7"/>
        <v>#REF!</v>
      </c>
      <c r="Z19" s="9" t="e">
        <f t="shared" si="8"/>
        <v>#REF!</v>
      </c>
      <c r="AA19" s="5"/>
      <c r="AB19" s="5"/>
      <c r="AC19" s="9"/>
      <c r="AD19" s="5"/>
      <c r="AE19" s="25"/>
      <c r="AF19" s="25"/>
      <c r="AJ19" s="7">
        <f>VLOOKUP(B19,' TH ĐG Trình HĐ'!$D$9:$AE$322,16,0)</f>
        <v>9</v>
      </c>
    </row>
    <row r="20" spans="1:36" s="7" customFormat="1" ht="48" customHeight="1" x14ac:dyDescent="0.25">
      <c r="A20" s="207">
        <f t="shared" si="9"/>
        <v>14</v>
      </c>
      <c r="B20" s="70" t="s">
        <v>56</v>
      </c>
      <c r="C20" s="5" t="s">
        <v>764</v>
      </c>
      <c r="D20" s="9" t="s">
        <v>849</v>
      </c>
      <c r="E20" s="232"/>
      <c r="F20" s="19"/>
      <c r="G20" s="19" t="e">
        <f>VLOOKUP(F20,Sheet1!$B$2:$C$12,2,TRUE)</f>
        <v>#N/A</v>
      </c>
      <c r="H20" s="5"/>
      <c r="I20" s="19" t="e">
        <f>VLOOKUP(H20,Sheet1!$B$2:$C$12,2,TRUE)</f>
        <v>#N/A</v>
      </c>
      <c r="J20" s="5"/>
      <c r="K20" s="19" t="e">
        <f>VLOOKUP(J20,Sheet1!$B$2:$C$12,2,TRUE)</f>
        <v>#N/A</v>
      </c>
      <c r="L20" s="5"/>
      <c r="M20" s="19" t="e">
        <f>VLOOKUP(L20,Sheet1!$B$2:$C$12,2,TRUE)</f>
        <v>#N/A</v>
      </c>
      <c r="N20" s="5"/>
      <c r="O20" s="19" t="e">
        <f>VLOOKUP(N20,Sheet1!$B$2:$C$12,2,TRUE)</f>
        <v>#N/A</v>
      </c>
      <c r="P20" s="5" t="e">
        <f t="shared" si="0"/>
        <v>#N/A</v>
      </c>
      <c r="Q20" s="226">
        <f t="shared" si="1"/>
        <v>0</v>
      </c>
      <c r="R20" s="9" t="e">
        <f t="shared" si="2"/>
        <v>#N/A</v>
      </c>
      <c r="S20" s="5" t="e">
        <f t="shared" si="3"/>
        <v>#N/A</v>
      </c>
      <c r="T20" s="226">
        <f t="shared" si="4"/>
        <v>0</v>
      </c>
      <c r="U20" s="9" t="e">
        <f t="shared" si="5"/>
        <v>#N/A</v>
      </c>
      <c r="V20" s="227"/>
      <c r="W20" s="9" t="e">
        <f>ROUND(AVERAGE(#REF!,P20),2)</f>
        <v>#REF!</v>
      </c>
      <c r="X20" s="9">
        <f t="shared" si="6"/>
        <v>0</v>
      </c>
      <c r="Y20" s="9" t="e">
        <f t="shared" si="7"/>
        <v>#REF!</v>
      </c>
      <c r="Z20" s="9" t="e">
        <f t="shared" si="8"/>
        <v>#REF!</v>
      </c>
      <c r="AA20" s="16"/>
      <c r="AB20" s="16"/>
      <c r="AC20" s="9"/>
      <c r="AD20" s="5"/>
      <c r="AE20" s="25"/>
      <c r="AF20" s="25"/>
      <c r="AJ20" s="7" t="e">
        <f>VLOOKUP(B20,' TH ĐG Trình HĐ'!$D$9:$AE$322,16,0)</f>
        <v>#N/A</v>
      </c>
    </row>
    <row r="21" spans="1:36" s="7" customFormat="1" ht="24.95" customHeight="1" x14ac:dyDescent="0.25">
      <c r="A21" s="207">
        <f t="shared" si="9"/>
        <v>15</v>
      </c>
      <c r="B21" s="70" t="s">
        <v>279</v>
      </c>
      <c r="C21" s="5" t="s">
        <v>761</v>
      </c>
      <c r="D21" s="9" t="s">
        <v>849</v>
      </c>
      <c r="E21" s="232"/>
      <c r="F21" s="19"/>
      <c r="G21" s="19" t="e">
        <f>VLOOKUP(F21,Sheet1!$B$2:$C$12,2,TRUE)</f>
        <v>#N/A</v>
      </c>
      <c r="H21" s="5"/>
      <c r="I21" s="19" t="e">
        <f>VLOOKUP(H21,Sheet1!$B$2:$C$12,2,TRUE)</f>
        <v>#N/A</v>
      </c>
      <c r="J21" s="5"/>
      <c r="K21" s="19" t="e">
        <f>VLOOKUP(J21,Sheet1!$B$2:$C$12,2,TRUE)</f>
        <v>#N/A</v>
      </c>
      <c r="L21" s="5"/>
      <c r="M21" s="19" t="e">
        <f>VLOOKUP(L21,Sheet1!$B$2:$C$12,2,TRUE)</f>
        <v>#N/A</v>
      </c>
      <c r="N21" s="5"/>
      <c r="O21" s="19" t="e">
        <f>VLOOKUP(N21,Sheet1!$B$2:$C$12,2,TRUE)</f>
        <v>#N/A</v>
      </c>
      <c r="P21" s="5" t="e">
        <f t="shared" si="0"/>
        <v>#N/A</v>
      </c>
      <c r="Q21" s="226">
        <f t="shared" si="1"/>
        <v>0</v>
      </c>
      <c r="R21" s="9" t="e">
        <f t="shared" si="2"/>
        <v>#N/A</v>
      </c>
      <c r="S21" s="5" t="e">
        <f t="shared" si="3"/>
        <v>#N/A</v>
      </c>
      <c r="T21" s="226">
        <f t="shared" si="4"/>
        <v>0</v>
      </c>
      <c r="U21" s="9" t="e">
        <f t="shared" si="5"/>
        <v>#N/A</v>
      </c>
      <c r="V21" s="227"/>
      <c r="W21" s="9" t="e">
        <f>ROUND(AVERAGE(#REF!,P21),2)</f>
        <v>#REF!</v>
      </c>
      <c r="X21" s="9">
        <f t="shared" si="6"/>
        <v>0</v>
      </c>
      <c r="Y21" s="9" t="e">
        <f t="shared" si="7"/>
        <v>#REF!</v>
      </c>
      <c r="Z21" s="9" t="e">
        <f t="shared" si="8"/>
        <v>#REF!</v>
      </c>
      <c r="AA21" s="16"/>
      <c r="AB21" s="16"/>
      <c r="AC21" s="9"/>
      <c r="AD21" s="5"/>
      <c r="AE21" s="25"/>
      <c r="AF21" s="25"/>
      <c r="AJ21" s="7" t="e">
        <f>VLOOKUP(B21,' TH ĐG Trình HĐ'!$D$9:$AE$322,16,0)</f>
        <v>#N/A</v>
      </c>
    </row>
    <row r="22" spans="1:36" s="7" customFormat="1" ht="24.95" customHeight="1" x14ac:dyDescent="0.25">
      <c r="A22" s="207">
        <f t="shared" si="9"/>
        <v>16</v>
      </c>
      <c r="B22" s="70" t="s">
        <v>64</v>
      </c>
      <c r="C22" s="5" t="s">
        <v>761</v>
      </c>
      <c r="D22" s="9" t="s">
        <v>849</v>
      </c>
      <c r="E22" s="232"/>
      <c r="F22" s="19"/>
      <c r="G22" s="19" t="e">
        <f>VLOOKUP(F22,Sheet1!$B$2:$C$12,2,TRUE)</f>
        <v>#N/A</v>
      </c>
      <c r="H22" s="5"/>
      <c r="I22" s="19" t="e">
        <f>VLOOKUP(H22,Sheet1!$B$2:$C$12,2,TRUE)</f>
        <v>#N/A</v>
      </c>
      <c r="J22" s="5"/>
      <c r="K22" s="19" t="e">
        <f>VLOOKUP(J22,Sheet1!$B$2:$C$12,2,TRUE)</f>
        <v>#N/A</v>
      </c>
      <c r="L22" s="5"/>
      <c r="M22" s="19" t="e">
        <f>VLOOKUP(L22,Sheet1!$B$2:$C$12,2,TRUE)</f>
        <v>#N/A</v>
      </c>
      <c r="N22" s="5"/>
      <c r="O22" s="19" t="e">
        <f>VLOOKUP(N22,Sheet1!$B$2:$C$12,2,TRUE)</f>
        <v>#N/A</v>
      </c>
      <c r="P22" s="5" t="e">
        <f t="shared" si="0"/>
        <v>#N/A</v>
      </c>
      <c r="Q22" s="226">
        <f t="shared" si="1"/>
        <v>0</v>
      </c>
      <c r="R22" s="9" t="e">
        <f t="shared" si="2"/>
        <v>#N/A</v>
      </c>
      <c r="S22" s="5" t="e">
        <f t="shared" si="3"/>
        <v>#N/A</v>
      </c>
      <c r="T22" s="226">
        <f t="shared" si="4"/>
        <v>0</v>
      </c>
      <c r="U22" s="9" t="e">
        <f t="shared" si="5"/>
        <v>#N/A</v>
      </c>
      <c r="V22" s="227"/>
      <c r="W22" s="9" t="e">
        <f>ROUND(AVERAGE(#REF!,P22),2)</f>
        <v>#REF!</v>
      </c>
      <c r="X22" s="9">
        <f t="shared" si="6"/>
        <v>0</v>
      </c>
      <c r="Y22" s="9" t="e">
        <f t="shared" si="7"/>
        <v>#REF!</v>
      </c>
      <c r="Z22" s="9" t="e">
        <f t="shared" si="8"/>
        <v>#REF!</v>
      </c>
      <c r="AA22" s="16"/>
      <c r="AB22" s="16"/>
      <c r="AC22" s="9"/>
      <c r="AD22" s="5"/>
      <c r="AE22" s="25"/>
      <c r="AF22" s="25"/>
      <c r="AJ22" s="7">
        <f>VLOOKUP(B22,' TH ĐG Trình HĐ'!$D$9:$AE$322,16,0)</f>
        <v>10</v>
      </c>
    </row>
    <row r="23" spans="1:36" s="7" customFormat="1" ht="24.95" customHeight="1" x14ac:dyDescent="0.25">
      <c r="A23" s="207">
        <f t="shared" si="9"/>
        <v>17</v>
      </c>
      <c r="B23" s="115" t="s">
        <v>58</v>
      </c>
      <c r="C23" s="5" t="s">
        <v>761</v>
      </c>
      <c r="D23" s="9" t="s">
        <v>849</v>
      </c>
      <c r="E23" s="232"/>
      <c r="F23" s="19"/>
      <c r="G23" s="19" t="e">
        <f>VLOOKUP(F23,Sheet1!$B$2:$C$12,2,TRUE)</f>
        <v>#N/A</v>
      </c>
      <c r="H23" s="5"/>
      <c r="I23" s="19" t="e">
        <f>VLOOKUP(H23,Sheet1!$B$2:$C$12,2,TRUE)</f>
        <v>#N/A</v>
      </c>
      <c r="J23" s="5"/>
      <c r="K23" s="19" t="e">
        <f>VLOOKUP(J23,Sheet1!$B$2:$C$12,2,TRUE)</f>
        <v>#N/A</v>
      </c>
      <c r="L23" s="5"/>
      <c r="M23" s="19" t="e">
        <f>VLOOKUP(L23,Sheet1!$B$2:$C$12,2,TRUE)</f>
        <v>#N/A</v>
      </c>
      <c r="N23" s="5"/>
      <c r="O23" s="19" t="e">
        <f>VLOOKUP(N23,Sheet1!$B$2:$C$12,2,TRUE)</f>
        <v>#N/A</v>
      </c>
      <c r="P23" s="5" t="e">
        <f t="shared" si="0"/>
        <v>#N/A</v>
      </c>
      <c r="Q23" s="226">
        <f t="shared" si="1"/>
        <v>0</v>
      </c>
      <c r="R23" s="9" t="e">
        <f t="shared" si="2"/>
        <v>#N/A</v>
      </c>
      <c r="S23" s="5" t="e">
        <f t="shared" si="3"/>
        <v>#N/A</v>
      </c>
      <c r="T23" s="226">
        <f t="shared" si="4"/>
        <v>0</v>
      </c>
      <c r="U23" s="9" t="e">
        <f t="shared" si="5"/>
        <v>#N/A</v>
      </c>
      <c r="V23" s="227"/>
      <c r="W23" s="9" t="e">
        <f>ROUND(AVERAGE(#REF!,P23),2)</f>
        <v>#REF!</v>
      </c>
      <c r="X23" s="9">
        <f t="shared" si="6"/>
        <v>0</v>
      </c>
      <c r="Y23" s="9" t="e">
        <f t="shared" si="7"/>
        <v>#REF!</v>
      </c>
      <c r="Z23" s="9" t="e">
        <f t="shared" si="8"/>
        <v>#REF!</v>
      </c>
      <c r="AA23" s="16"/>
      <c r="AB23" s="16"/>
      <c r="AC23" s="9"/>
      <c r="AD23" s="5"/>
      <c r="AE23" s="25"/>
      <c r="AF23" s="25"/>
      <c r="AJ23" s="7">
        <f>VLOOKUP(B23,' TH ĐG Trình HĐ'!$D$9:$AE$322,16,0)</f>
        <v>10</v>
      </c>
    </row>
    <row r="24" spans="1:36" s="7" customFormat="1" ht="24.95" customHeight="1" x14ac:dyDescent="0.25">
      <c r="A24" s="207">
        <f t="shared" si="9"/>
        <v>18</v>
      </c>
      <c r="B24" s="70" t="s">
        <v>2</v>
      </c>
      <c r="C24" s="5" t="s">
        <v>761</v>
      </c>
      <c r="D24" s="9" t="s">
        <v>849</v>
      </c>
      <c r="E24" s="232"/>
      <c r="F24" s="19"/>
      <c r="G24" s="19" t="e">
        <f>VLOOKUP(F24,Sheet1!$B$2:$C$12,2,TRUE)</f>
        <v>#N/A</v>
      </c>
      <c r="H24" s="5"/>
      <c r="I24" s="19" t="e">
        <f>VLOOKUP(H24,Sheet1!$B$2:$C$12,2,TRUE)</f>
        <v>#N/A</v>
      </c>
      <c r="J24" s="5"/>
      <c r="K24" s="19" t="e">
        <f>VLOOKUP(J24,Sheet1!$B$2:$C$12,2,TRUE)</f>
        <v>#N/A</v>
      </c>
      <c r="L24" s="5"/>
      <c r="M24" s="19" t="e">
        <f>VLOOKUP(L24,Sheet1!$B$2:$C$12,2,TRUE)</f>
        <v>#N/A</v>
      </c>
      <c r="N24" s="5"/>
      <c r="O24" s="19" t="e">
        <f>VLOOKUP(N24,Sheet1!$B$2:$C$12,2,TRUE)</f>
        <v>#N/A</v>
      </c>
      <c r="P24" s="5" t="e">
        <f t="shared" si="0"/>
        <v>#N/A</v>
      </c>
      <c r="Q24" s="226">
        <f t="shared" si="1"/>
        <v>0</v>
      </c>
      <c r="R24" s="9" t="e">
        <f t="shared" si="2"/>
        <v>#N/A</v>
      </c>
      <c r="S24" s="5" t="e">
        <f t="shared" si="3"/>
        <v>#N/A</v>
      </c>
      <c r="T24" s="226">
        <f t="shared" si="4"/>
        <v>0</v>
      </c>
      <c r="U24" s="9" t="e">
        <f t="shared" si="5"/>
        <v>#N/A</v>
      </c>
      <c r="V24" s="227"/>
      <c r="W24" s="9" t="e">
        <f>ROUND(AVERAGE(#REF!,P24),2)</f>
        <v>#REF!</v>
      </c>
      <c r="X24" s="9">
        <f t="shared" si="6"/>
        <v>0</v>
      </c>
      <c r="Y24" s="9" t="e">
        <f t="shared" si="7"/>
        <v>#REF!</v>
      </c>
      <c r="Z24" s="9" t="e">
        <f t="shared" si="8"/>
        <v>#REF!</v>
      </c>
      <c r="AA24" s="16"/>
      <c r="AB24" s="16"/>
      <c r="AC24" s="9"/>
      <c r="AD24" s="5"/>
      <c r="AE24" s="25"/>
      <c r="AF24" s="25"/>
      <c r="AJ24" s="7">
        <f>VLOOKUP(B24,' TH ĐG Trình HĐ'!$D$9:$AE$322,16,0)</f>
        <v>10</v>
      </c>
    </row>
    <row r="25" spans="1:36" s="7" customFormat="1" ht="24.95" customHeight="1" x14ac:dyDescent="0.25">
      <c r="A25" s="207">
        <f t="shared" si="9"/>
        <v>19</v>
      </c>
      <c r="B25" s="70" t="s">
        <v>59</v>
      </c>
      <c r="C25" s="5" t="s">
        <v>761</v>
      </c>
      <c r="D25" s="9" t="s">
        <v>849</v>
      </c>
      <c r="E25" s="232"/>
      <c r="F25" s="19"/>
      <c r="G25" s="19" t="e">
        <f>VLOOKUP(F25,Sheet1!$B$2:$C$12,2,TRUE)</f>
        <v>#N/A</v>
      </c>
      <c r="H25" s="5"/>
      <c r="I25" s="19" t="e">
        <f>VLOOKUP(H25,Sheet1!$B$2:$C$12,2,TRUE)</f>
        <v>#N/A</v>
      </c>
      <c r="J25" s="5"/>
      <c r="K25" s="19" t="e">
        <f>VLOOKUP(J25,Sheet1!$B$2:$C$12,2,TRUE)</f>
        <v>#N/A</v>
      </c>
      <c r="L25" s="5"/>
      <c r="M25" s="19" t="e">
        <f>VLOOKUP(L25,Sheet1!$B$2:$C$12,2,TRUE)</f>
        <v>#N/A</v>
      </c>
      <c r="N25" s="5"/>
      <c r="O25" s="19" t="e">
        <f>VLOOKUP(N25,Sheet1!$B$2:$C$12,2,TRUE)</f>
        <v>#N/A</v>
      </c>
      <c r="P25" s="5" t="e">
        <f t="shared" si="0"/>
        <v>#N/A</v>
      </c>
      <c r="Q25" s="226">
        <f t="shared" si="1"/>
        <v>0</v>
      </c>
      <c r="R25" s="9" t="e">
        <f t="shared" si="2"/>
        <v>#N/A</v>
      </c>
      <c r="S25" s="5" t="e">
        <f t="shared" si="3"/>
        <v>#N/A</v>
      </c>
      <c r="T25" s="226">
        <f t="shared" si="4"/>
        <v>0</v>
      </c>
      <c r="U25" s="9" t="e">
        <f t="shared" si="5"/>
        <v>#N/A</v>
      </c>
      <c r="V25" s="227"/>
      <c r="W25" s="9" t="e">
        <f>ROUND(AVERAGE(#REF!,P25),2)</f>
        <v>#REF!</v>
      </c>
      <c r="X25" s="9">
        <f t="shared" si="6"/>
        <v>0</v>
      </c>
      <c r="Y25" s="9" t="e">
        <f t="shared" si="7"/>
        <v>#REF!</v>
      </c>
      <c r="Z25" s="9" t="e">
        <f t="shared" si="8"/>
        <v>#REF!</v>
      </c>
      <c r="AA25" s="16"/>
      <c r="AB25" s="16"/>
      <c r="AC25" s="9"/>
      <c r="AD25" s="5"/>
      <c r="AE25" s="25"/>
      <c r="AF25" s="25"/>
      <c r="AJ25" s="7">
        <f>VLOOKUP(B25,' TH ĐG Trình HĐ'!$D$9:$AE$322,16,0)</f>
        <v>10</v>
      </c>
    </row>
    <row r="26" spans="1:36" s="7" customFormat="1" ht="24.95" customHeight="1" x14ac:dyDescent="0.25">
      <c r="A26" s="207">
        <f t="shared" si="9"/>
        <v>20</v>
      </c>
      <c r="B26" s="70" t="s">
        <v>62</v>
      </c>
      <c r="C26" s="5" t="s">
        <v>761</v>
      </c>
      <c r="D26" s="9" t="s">
        <v>849</v>
      </c>
      <c r="E26" s="232"/>
      <c r="F26" s="19"/>
      <c r="G26" s="19" t="e">
        <f>VLOOKUP(F26,Sheet1!$B$2:$C$12,2,TRUE)</f>
        <v>#N/A</v>
      </c>
      <c r="H26" s="5"/>
      <c r="I26" s="19" t="e">
        <f>VLOOKUP(H26,Sheet1!$B$2:$C$12,2,TRUE)</f>
        <v>#N/A</v>
      </c>
      <c r="J26" s="5"/>
      <c r="K26" s="19" t="e">
        <f>VLOOKUP(J26,Sheet1!$B$2:$C$12,2,TRUE)</f>
        <v>#N/A</v>
      </c>
      <c r="L26" s="5"/>
      <c r="M26" s="19" t="e">
        <f>VLOOKUP(L26,Sheet1!$B$2:$C$12,2,TRUE)</f>
        <v>#N/A</v>
      </c>
      <c r="N26" s="5"/>
      <c r="O26" s="19" t="e">
        <f>VLOOKUP(N26,Sheet1!$B$2:$C$12,2,TRUE)</f>
        <v>#N/A</v>
      </c>
      <c r="P26" s="5" t="e">
        <f t="shared" si="0"/>
        <v>#N/A</v>
      </c>
      <c r="Q26" s="226">
        <f t="shared" si="1"/>
        <v>0</v>
      </c>
      <c r="R26" s="9" t="e">
        <f t="shared" si="2"/>
        <v>#N/A</v>
      </c>
      <c r="S26" s="5" t="e">
        <f t="shared" si="3"/>
        <v>#N/A</v>
      </c>
      <c r="T26" s="226">
        <f t="shared" si="4"/>
        <v>0</v>
      </c>
      <c r="U26" s="9" t="e">
        <f t="shared" si="5"/>
        <v>#N/A</v>
      </c>
      <c r="V26" s="227"/>
      <c r="W26" s="9" t="e">
        <f>ROUND(AVERAGE(#REF!,P26),2)</f>
        <v>#REF!</v>
      </c>
      <c r="X26" s="9">
        <f t="shared" si="6"/>
        <v>0</v>
      </c>
      <c r="Y26" s="9" t="e">
        <f t="shared" si="7"/>
        <v>#REF!</v>
      </c>
      <c r="Z26" s="9" t="e">
        <f t="shared" si="8"/>
        <v>#REF!</v>
      </c>
      <c r="AA26" s="16"/>
      <c r="AB26" s="16"/>
      <c r="AC26" s="9"/>
      <c r="AD26" s="5"/>
      <c r="AE26" s="25"/>
      <c r="AF26" s="25"/>
      <c r="AJ26" s="7">
        <f>VLOOKUP(B26,' TH ĐG Trình HĐ'!$D$9:$AE$322,16,0)</f>
        <v>9</v>
      </c>
    </row>
    <row r="27" spans="1:36" s="7" customFormat="1" ht="24.95" customHeight="1" x14ac:dyDescent="0.25">
      <c r="A27" s="207">
        <f t="shared" si="9"/>
        <v>21</v>
      </c>
      <c r="B27" s="70" t="s">
        <v>280</v>
      </c>
      <c r="C27" s="5" t="s">
        <v>761</v>
      </c>
      <c r="D27" s="9" t="s">
        <v>849</v>
      </c>
      <c r="E27" s="232"/>
      <c r="F27" s="19"/>
      <c r="G27" s="19" t="e">
        <f>VLOOKUP(F27,Sheet1!$B$2:$C$12,2,TRUE)</f>
        <v>#N/A</v>
      </c>
      <c r="H27" s="5"/>
      <c r="I27" s="19" t="e">
        <f>VLOOKUP(H27,Sheet1!$B$2:$C$12,2,TRUE)</f>
        <v>#N/A</v>
      </c>
      <c r="J27" s="5"/>
      <c r="K27" s="19" t="e">
        <f>VLOOKUP(J27,Sheet1!$B$2:$C$12,2,TRUE)</f>
        <v>#N/A</v>
      </c>
      <c r="L27" s="5"/>
      <c r="M27" s="19" t="e">
        <f>VLOOKUP(L27,Sheet1!$B$2:$C$12,2,TRUE)</f>
        <v>#N/A</v>
      </c>
      <c r="N27" s="5"/>
      <c r="O27" s="19" t="e">
        <f>VLOOKUP(N27,Sheet1!$B$2:$C$12,2,TRUE)</f>
        <v>#N/A</v>
      </c>
      <c r="P27" s="5" t="e">
        <f t="shared" si="0"/>
        <v>#N/A</v>
      </c>
      <c r="Q27" s="226">
        <f t="shared" si="1"/>
        <v>0</v>
      </c>
      <c r="R27" s="9" t="e">
        <f t="shared" si="2"/>
        <v>#N/A</v>
      </c>
      <c r="S27" s="5" t="e">
        <f t="shared" si="3"/>
        <v>#N/A</v>
      </c>
      <c r="T27" s="226">
        <f t="shared" si="4"/>
        <v>0</v>
      </c>
      <c r="U27" s="9" t="e">
        <f t="shared" si="5"/>
        <v>#N/A</v>
      </c>
      <c r="V27" s="227"/>
      <c r="W27" s="9" t="e">
        <f>ROUND(AVERAGE(#REF!,P27),2)</f>
        <v>#REF!</v>
      </c>
      <c r="X27" s="9">
        <f t="shared" si="6"/>
        <v>0</v>
      </c>
      <c r="Y27" s="9" t="e">
        <f t="shared" si="7"/>
        <v>#REF!</v>
      </c>
      <c r="Z27" s="9" t="e">
        <f t="shared" si="8"/>
        <v>#REF!</v>
      </c>
      <c r="AA27" s="16"/>
      <c r="AB27" s="16"/>
      <c r="AC27" s="9"/>
      <c r="AD27" s="5"/>
      <c r="AE27" s="26"/>
      <c r="AF27" s="26"/>
      <c r="AJ27" s="7">
        <f>VLOOKUP(B27,' TH ĐG Trình HĐ'!$D$9:$AE$322,16,0)</f>
        <v>8</v>
      </c>
    </row>
    <row r="28" spans="1:36" s="7" customFormat="1" ht="24.95" customHeight="1" x14ac:dyDescent="0.25">
      <c r="A28" s="207">
        <f t="shared" si="9"/>
        <v>22</v>
      </c>
      <c r="B28" s="70" t="s">
        <v>60</v>
      </c>
      <c r="C28" s="5" t="s">
        <v>761</v>
      </c>
      <c r="D28" s="9" t="s">
        <v>849</v>
      </c>
      <c r="E28" s="232"/>
      <c r="F28" s="19"/>
      <c r="G28" s="19" t="e">
        <f>VLOOKUP(F28,Sheet1!$B$2:$C$12,2,TRUE)</f>
        <v>#N/A</v>
      </c>
      <c r="H28" s="5"/>
      <c r="I28" s="19" t="e">
        <f>VLOOKUP(H28,Sheet1!$B$2:$C$12,2,TRUE)</f>
        <v>#N/A</v>
      </c>
      <c r="J28" s="5"/>
      <c r="K28" s="19" t="e">
        <f>VLOOKUP(J28,Sheet1!$B$2:$C$12,2,TRUE)</f>
        <v>#N/A</v>
      </c>
      <c r="L28" s="5"/>
      <c r="M28" s="19" t="e">
        <f>VLOOKUP(L28,Sheet1!$B$2:$C$12,2,TRUE)</f>
        <v>#N/A</v>
      </c>
      <c r="N28" s="5"/>
      <c r="O28" s="19" t="e">
        <f>VLOOKUP(N28,Sheet1!$B$2:$C$12,2,TRUE)</f>
        <v>#N/A</v>
      </c>
      <c r="P28" s="5" t="e">
        <f t="shared" si="0"/>
        <v>#N/A</v>
      </c>
      <c r="Q28" s="226">
        <f t="shared" si="1"/>
        <v>0</v>
      </c>
      <c r="R28" s="9" t="e">
        <f t="shared" si="2"/>
        <v>#N/A</v>
      </c>
      <c r="S28" s="5" t="e">
        <f t="shared" si="3"/>
        <v>#N/A</v>
      </c>
      <c r="T28" s="226">
        <f t="shared" si="4"/>
        <v>0</v>
      </c>
      <c r="U28" s="9" t="e">
        <f t="shared" si="5"/>
        <v>#N/A</v>
      </c>
      <c r="V28" s="227"/>
      <c r="W28" s="9" t="e">
        <f>ROUND(AVERAGE(#REF!,P28),2)</f>
        <v>#REF!</v>
      </c>
      <c r="X28" s="9">
        <f t="shared" si="6"/>
        <v>0</v>
      </c>
      <c r="Y28" s="9" t="e">
        <f t="shared" si="7"/>
        <v>#REF!</v>
      </c>
      <c r="Z28" s="9" t="e">
        <f t="shared" si="8"/>
        <v>#REF!</v>
      </c>
      <c r="AA28" s="16"/>
      <c r="AB28" s="16"/>
      <c r="AC28" s="9"/>
      <c r="AD28" s="5"/>
      <c r="AE28" s="26"/>
      <c r="AF28" s="25"/>
      <c r="AJ28" s="7">
        <f>VLOOKUP(B28,' TH ĐG Trình HĐ'!$D$9:$AE$322,16,0)</f>
        <v>8</v>
      </c>
    </row>
    <row r="29" spans="1:36" s="7" customFormat="1" ht="24.95" customHeight="1" x14ac:dyDescent="0.25">
      <c r="A29" s="207">
        <f t="shared" si="9"/>
        <v>23</v>
      </c>
      <c r="B29" s="70" t="s">
        <v>30</v>
      </c>
      <c r="C29" s="5" t="s">
        <v>761</v>
      </c>
      <c r="D29" s="9" t="s">
        <v>849</v>
      </c>
      <c r="E29" s="232"/>
      <c r="F29" s="19"/>
      <c r="G29" s="19" t="e">
        <f>VLOOKUP(F29,Sheet1!$B$2:$C$12,2,TRUE)</f>
        <v>#N/A</v>
      </c>
      <c r="H29" s="5"/>
      <c r="I29" s="19" t="e">
        <f>VLOOKUP(H29,Sheet1!$B$2:$C$12,2,TRUE)</f>
        <v>#N/A</v>
      </c>
      <c r="J29" s="5"/>
      <c r="K29" s="19" t="e">
        <f>VLOOKUP(J29,Sheet1!$B$2:$C$12,2,TRUE)</f>
        <v>#N/A</v>
      </c>
      <c r="L29" s="5"/>
      <c r="M29" s="19" t="e">
        <f>VLOOKUP(L29,Sheet1!$B$2:$C$12,2,TRUE)</f>
        <v>#N/A</v>
      </c>
      <c r="N29" s="5"/>
      <c r="O29" s="19" t="e">
        <f>VLOOKUP(N29,Sheet1!$B$2:$C$12,2,TRUE)</f>
        <v>#N/A</v>
      </c>
      <c r="P29" s="5" t="e">
        <f t="shared" si="0"/>
        <v>#N/A</v>
      </c>
      <c r="Q29" s="226">
        <f t="shared" si="1"/>
        <v>0</v>
      </c>
      <c r="R29" s="9" t="e">
        <f t="shared" si="2"/>
        <v>#N/A</v>
      </c>
      <c r="S29" s="5" t="e">
        <f t="shared" si="3"/>
        <v>#N/A</v>
      </c>
      <c r="T29" s="226">
        <f t="shared" si="4"/>
        <v>0</v>
      </c>
      <c r="U29" s="9" t="e">
        <f t="shared" si="5"/>
        <v>#N/A</v>
      </c>
      <c r="V29" s="227"/>
      <c r="W29" s="9" t="e">
        <f>ROUND(AVERAGE(#REF!,P29),2)</f>
        <v>#REF!</v>
      </c>
      <c r="X29" s="9">
        <f t="shared" si="6"/>
        <v>0</v>
      </c>
      <c r="Y29" s="9" t="e">
        <f t="shared" si="7"/>
        <v>#REF!</v>
      </c>
      <c r="Z29" s="19" t="s">
        <v>799</v>
      </c>
      <c r="AA29" s="16"/>
      <c r="AB29" s="16"/>
      <c r="AC29" s="9"/>
      <c r="AD29" s="5"/>
      <c r="AE29" s="119"/>
      <c r="AF29" s="25"/>
      <c r="AJ29" s="7">
        <f>VLOOKUP(B29,' TH ĐG Trình HĐ'!$D$9:$AE$322,16,0)</f>
        <v>9</v>
      </c>
    </row>
    <row r="30" spans="1:36" s="7" customFormat="1" ht="24.95" customHeight="1" x14ac:dyDescent="0.25">
      <c r="A30" s="207">
        <f t="shared" si="9"/>
        <v>24</v>
      </c>
      <c r="B30" s="70" t="s">
        <v>253</v>
      </c>
      <c r="C30" s="5" t="s">
        <v>761</v>
      </c>
      <c r="D30" s="9" t="s">
        <v>849</v>
      </c>
      <c r="E30" s="232"/>
      <c r="F30" s="19"/>
      <c r="G30" s="19" t="e">
        <f>VLOOKUP(F30,Sheet1!$B$2:$C$12,2,TRUE)</f>
        <v>#N/A</v>
      </c>
      <c r="H30" s="5"/>
      <c r="I30" s="19" t="e">
        <f>VLOOKUP(H30,Sheet1!$B$2:$C$12,2,TRUE)</f>
        <v>#N/A</v>
      </c>
      <c r="J30" s="5"/>
      <c r="K30" s="19" t="e">
        <f>VLOOKUP(J30,Sheet1!$B$2:$C$12,2,TRUE)</f>
        <v>#N/A</v>
      </c>
      <c r="L30" s="5"/>
      <c r="M30" s="19" t="e">
        <f>VLOOKUP(L30,Sheet1!$B$2:$C$12,2,TRUE)</f>
        <v>#N/A</v>
      </c>
      <c r="N30" s="5"/>
      <c r="O30" s="19" t="e">
        <f>VLOOKUP(N30,Sheet1!$B$2:$C$12,2,TRUE)</f>
        <v>#N/A</v>
      </c>
      <c r="P30" s="5" t="e">
        <f t="shared" si="0"/>
        <v>#N/A</v>
      </c>
      <c r="Q30" s="226">
        <f t="shared" si="1"/>
        <v>0</v>
      </c>
      <c r="R30" s="9" t="e">
        <f t="shared" si="2"/>
        <v>#N/A</v>
      </c>
      <c r="S30" s="5"/>
      <c r="T30" s="226"/>
      <c r="U30" s="9"/>
      <c r="V30" s="227" t="s">
        <v>835</v>
      </c>
      <c r="W30" s="9" t="e">
        <f>ROUND(AVERAGE(#REF!,P30),2)</f>
        <v>#REF!</v>
      </c>
      <c r="X30" s="9">
        <f t="shared" si="6"/>
        <v>0</v>
      </c>
      <c r="Y30" s="9" t="e">
        <f t="shared" si="7"/>
        <v>#REF!</v>
      </c>
      <c r="Z30" s="19" t="s">
        <v>799</v>
      </c>
      <c r="AA30" s="16"/>
      <c r="AB30" s="16"/>
      <c r="AC30" s="9"/>
      <c r="AD30" s="5"/>
      <c r="AE30" s="121"/>
      <c r="AF30" s="25"/>
      <c r="AJ30" s="7">
        <f>VLOOKUP(B30,' TH ĐG Trình HĐ'!$D$9:$AE$322,16,0)</f>
        <v>10</v>
      </c>
    </row>
    <row r="31" spans="1:36" s="7" customFormat="1" ht="24.95" customHeight="1" x14ac:dyDescent="0.25">
      <c r="A31" s="207">
        <f t="shared" si="9"/>
        <v>25</v>
      </c>
      <c r="B31" s="70" t="s">
        <v>126</v>
      </c>
      <c r="C31" s="5" t="s">
        <v>761</v>
      </c>
      <c r="D31" s="9" t="s">
        <v>849</v>
      </c>
      <c r="E31" s="232"/>
      <c r="F31" s="19"/>
      <c r="G31" s="19" t="e">
        <f>VLOOKUP(F31,Sheet1!$B$2:$C$12,2,TRUE)</f>
        <v>#N/A</v>
      </c>
      <c r="H31" s="5"/>
      <c r="I31" s="19" t="e">
        <f>VLOOKUP(H31,Sheet1!$B$2:$C$12,2,TRUE)</f>
        <v>#N/A</v>
      </c>
      <c r="J31" s="5"/>
      <c r="K31" s="19" t="e">
        <f>VLOOKUP(J31,Sheet1!$B$2:$C$12,2,TRUE)</f>
        <v>#N/A</v>
      </c>
      <c r="L31" s="5"/>
      <c r="M31" s="19" t="e">
        <f>VLOOKUP(L31,Sheet1!$B$2:$C$12,2,TRUE)</f>
        <v>#N/A</v>
      </c>
      <c r="N31" s="5"/>
      <c r="O31" s="19" t="e">
        <f>VLOOKUP(N31,Sheet1!$B$2:$C$12,2,TRUE)</f>
        <v>#N/A</v>
      </c>
      <c r="P31" s="5" t="e">
        <f t="shared" si="0"/>
        <v>#N/A</v>
      </c>
      <c r="Q31" s="226">
        <f t="shared" si="1"/>
        <v>0</v>
      </c>
      <c r="R31" s="9" t="e">
        <f t="shared" si="2"/>
        <v>#N/A</v>
      </c>
      <c r="S31" s="5" t="e">
        <f t="shared" si="3"/>
        <v>#N/A</v>
      </c>
      <c r="T31" s="226">
        <f t="shared" si="4"/>
        <v>0</v>
      </c>
      <c r="U31" s="9" t="e">
        <f t="shared" ref="U31:U35" si="10">IF(T31&gt;=3,"Không hoàn thành",IF(AND($S31&gt;=8,$S31&lt;=10,T31=0),"Xuất sắc",IF(AND($S31&gt;=8,$S31&lt;=10,T31=1),"Tốt",IF(AND($S31&gt;=8,$S31&lt;=10,T31=2),"Hoàn thành",IF(AND($S31&gt;6,$S31&lt;8,T31&lt;=1),"Tốt",IF(AND($S31&gt;6,$S31&lt;8,T31=2),"Hoàn thành",IF(AND($S31&gt;=5,$S31&lt;=6,T31&lt;=2),"Hoàn thành",IF(AND($S31&lt;5,T31&gt;3),"Không hoàn thành",""))))))))</f>
        <v>#N/A</v>
      </c>
      <c r="V31" s="227"/>
      <c r="W31" s="9" t="e">
        <f>ROUND(AVERAGE(#REF!,P31),2)</f>
        <v>#REF!</v>
      </c>
      <c r="X31" s="9">
        <f t="shared" si="6"/>
        <v>0</v>
      </c>
      <c r="Y31" s="9" t="e">
        <f t="shared" si="7"/>
        <v>#REF!</v>
      </c>
      <c r="Z31" s="9" t="e">
        <f>IF($X31=1,"Không đạt LĐTT",IF(OR($Y31= "Xuất sắc", $Y31="Tốt"),"Đạt LĐTT","Không đạt LĐTT"))</f>
        <v>#REF!</v>
      </c>
      <c r="AA31" s="16"/>
      <c r="AB31" s="16"/>
      <c r="AC31" s="9"/>
      <c r="AD31" s="5"/>
      <c r="AE31" s="26"/>
      <c r="AF31" s="25"/>
      <c r="AJ31" s="7">
        <f>VLOOKUP(B31,' TH ĐG Trình HĐ'!$D$9:$AE$322,16,0)</f>
        <v>9</v>
      </c>
    </row>
    <row r="32" spans="1:36" s="7" customFormat="1" ht="24.95" customHeight="1" x14ac:dyDescent="0.25">
      <c r="A32" s="207">
        <f t="shared" si="9"/>
        <v>26</v>
      </c>
      <c r="B32" s="70" t="s">
        <v>5</v>
      </c>
      <c r="C32" s="5" t="s">
        <v>761</v>
      </c>
      <c r="D32" s="9" t="s">
        <v>849</v>
      </c>
      <c r="E32" s="232"/>
      <c r="F32" s="19"/>
      <c r="G32" s="19" t="e">
        <f>VLOOKUP(F32,Sheet1!$B$2:$C$12,2,TRUE)</f>
        <v>#N/A</v>
      </c>
      <c r="H32" s="5"/>
      <c r="I32" s="19" t="e">
        <f>VLOOKUP(H32,Sheet1!$B$2:$C$12,2,TRUE)</f>
        <v>#N/A</v>
      </c>
      <c r="J32" s="5"/>
      <c r="K32" s="19" t="e">
        <f>VLOOKUP(J32,Sheet1!$B$2:$C$12,2,TRUE)</f>
        <v>#N/A</v>
      </c>
      <c r="L32" s="5"/>
      <c r="M32" s="19" t="e">
        <f>VLOOKUP(L32,Sheet1!$B$2:$C$12,2,TRUE)</f>
        <v>#N/A</v>
      </c>
      <c r="N32" s="5"/>
      <c r="O32" s="19" t="e">
        <f>VLOOKUP(N32,Sheet1!$B$2:$C$12,2,TRUE)</f>
        <v>#N/A</v>
      </c>
      <c r="P32" s="5" t="e">
        <f t="shared" si="0"/>
        <v>#N/A</v>
      </c>
      <c r="Q32" s="226">
        <f t="shared" si="1"/>
        <v>0</v>
      </c>
      <c r="R32" s="9" t="e">
        <f t="shared" si="2"/>
        <v>#N/A</v>
      </c>
      <c r="S32" s="5" t="e">
        <f t="shared" si="3"/>
        <v>#N/A</v>
      </c>
      <c r="T32" s="226">
        <f t="shared" si="4"/>
        <v>0</v>
      </c>
      <c r="U32" s="9" t="e">
        <f t="shared" si="10"/>
        <v>#N/A</v>
      </c>
      <c r="V32" s="227"/>
      <c r="W32" s="9" t="e">
        <f>ROUND(AVERAGE(#REF!,P32),2)</f>
        <v>#REF!</v>
      </c>
      <c r="X32" s="9">
        <f t="shared" si="6"/>
        <v>0</v>
      </c>
      <c r="Y32" s="9" t="e">
        <f t="shared" si="7"/>
        <v>#REF!</v>
      </c>
      <c r="Z32" s="9" t="e">
        <f>IF($X32=1,"Không đạt LĐTT",IF(OR($Y32= "Xuất sắc", $Y32="Tốt"),"Đạt LĐTT","Không đạt LĐTT"))</f>
        <v>#REF!</v>
      </c>
      <c r="AA32" s="5"/>
      <c r="AB32" s="5"/>
      <c r="AC32" s="9"/>
      <c r="AD32" s="5"/>
      <c r="AE32" s="25"/>
      <c r="AF32" s="25"/>
      <c r="AJ32" s="7">
        <f>VLOOKUP(B32,' TH ĐG Trình HĐ'!$D$9:$AE$322,16,0)</f>
        <v>10</v>
      </c>
    </row>
    <row r="33" spans="1:36" s="7" customFormat="1" ht="24.95" customHeight="1" x14ac:dyDescent="0.25">
      <c r="A33" s="207">
        <f t="shared" si="9"/>
        <v>27</v>
      </c>
      <c r="B33" s="70" t="s">
        <v>212</v>
      </c>
      <c r="C33" s="5" t="s">
        <v>761</v>
      </c>
      <c r="D33" s="9" t="s">
        <v>849</v>
      </c>
      <c r="E33" s="232"/>
      <c r="F33" s="19"/>
      <c r="G33" s="19" t="e">
        <f>VLOOKUP(F33,Sheet1!$B$2:$C$12,2,TRUE)</f>
        <v>#N/A</v>
      </c>
      <c r="H33" s="5"/>
      <c r="I33" s="19" t="e">
        <f>VLOOKUP(H33,Sheet1!$B$2:$C$12,2,TRUE)</f>
        <v>#N/A</v>
      </c>
      <c r="J33" s="5"/>
      <c r="K33" s="19" t="e">
        <f>VLOOKUP(J33,Sheet1!$B$2:$C$12,2,TRUE)</f>
        <v>#N/A</v>
      </c>
      <c r="L33" s="5"/>
      <c r="M33" s="19" t="e">
        <f>VLOOKUP(L33,Sheet1!$B$2:$C$12,2,TRUE)</f>
        <v>#N/A</v>
      </c>
      <c r="N33" s="5"/>
      <c r="O33" s="19" t="e">
        <f>VLOOKUP(N33,Sheet1!$B$2:$C$12,2,TRUE)</f>
        <v>#N/A</v>
      </c>
      <c r="P33" s="5" t="e">
        <f t="shared" si="0"/>
        <v>#N/A</v>
      </c>
      <c r="Q33" s="226">
        <f t="shared" si="1"/>
        <v>0</v>
      </c>
      <c r="R33" s="9" t="e">
        <f t="shared" si="2"/>
        <v>#N/A</v>
      </c>
      <c r="S33" s="5" t="e">
        <f t="shared" si="3"/>
        <v>#N/A</v>
      </c>
      <c r="T33" s="226">
        <f t="shared" si="4"/>
        <v>0</v>
      </c>
      <c r="U33" s="9" t="e">
        <f t="shared" si="10"/>
        <v>#N/A</v>
      </c>
      <c r="V33" s="227"/>
      <c r="W33" s="9" t="e">
        <f>ROUND(AVERAGE(#REF!,P33),2)</f>
        <v>#REF!</v>
      </c>
      <c r="X33" s="9">
        <f t="shared" si="6"/>
        <v>0</v>
      </c>
      <c r="Y33" s="9" t="e">
        <f t="shared" si="7"/>
        <v>#REF!</v>
      </c>
      <c r="Z33" s="9" t="e">
        <f>IF($X33=1,"Không đạt LĐTT",IF(OR($Y33= "Xuất sắc", $Y33="Tốt"),"Đạt LĐTT","Không đạt LĐTT"))</f>
        <v>#REF!</v>
      </c>
      <c r="AA33" s="5"/>
      <c r="AB33" s="5"/>
      <c r="AC33" s="9"/>
      <c r="AD33" s="5"/>
      <c r="AE33" s="25"/>
      <c r="AF33" s="25"/>
      <c r="AJ33" s="7">
        <f>VLOOKUP(B33,' TH ĐG Trình HĐ'!$D$9:$AE$322,16,0)</f>
        <v>9</v>
      </c>
    </row>
    <row r="34" spans="1:36" s="7" customFormat="1" ht="24.95" customHeight="1" x14ac:dyDescent="0.25">
      <c r="A34" s="207">
        <f t="shared" si="9"/>
        <v>28</v>
      </c>
      <c r="B34" s="70" t="s">
        <v>272</v>
      </c>
      <c r="C34" s="5" t="s">
        <v>761</v>
      </c>
      <c r="D34" s="9" t="s">
        <v>849</v>
      </c>
      <c r="E34" s="232"/>
      <c r="F34" s="17"/>
      <c r="G34" s="19">
        <v>7</v>
      </c>
      <c r="H34" s="5"/>
      <c r="I34" s="19">
        <v>7</v>
      </c>
      <c r="J34" s="5"/>
      <c r="K34" s="19">
        <v>7</v>
      </c>
      <c r="L34" s="5"/>
      <c r="M34" s="19" t="e">
        <f>VLOOKUP(L34,Sheet1!$B$2:$C$12,2,TRUE)</f>
        <v>#N/A</v>
      </c>
      <c r="N34" s="5"/>
      <c r="O34" s="19" t="e">
        <f>VLOOKUP(N34,Sheet1!$B$2:$C$12,2,TRUE)</f>
        <v>#N/A</v>
      </c>
      <c r="P34" s="5" t="e">
        <f t="shared" si="0"/>
        <v>#N/A</v>
      </c>
      <c r="Q34" s="226">
        <f t="shared" si="1"/>
        <v>0</v>
      </c>
      <c r="R34" s="9" t="e">
        <f t="shared" si="2"/>
        <v>#N/A</v>
      </c>
      <c r="S34" s="5" t="e">
        <f t="shared" si="3"/>
        <v>#N/A</v>
      </c>
      <c r="T34" s="226">
        <f t="shared" si="4"/>
        <v>0</v>
      </c>
      <c r="U34" s="9" t="e">
        <f t="shared" si="10"/>
        <v>#N/A</v>
      </c>
      <c r="V34" s="227" t="s">
        <v>834</v>
      </c>
      <c r="W34" s="9" t="e">
        <f>ROUND(AVERAGE(#REF!,P34),2)</f>
        <v>#REF!</v>
      </c>
      <c r="X34" s="9">
        <f t="shared" si="6"/>
        <v>0</v>
      </c>
      <c r="Y34" s="9" t="e">
        <f t="shared" si="7"/>
        <v>#REF!</v>
      </c>
      <c r="Z34" s="9" t="s">
        <v>801</v>
      </c>
      <c r="AA34" s="5"/>
      <c r="AB34" s="5"/>
      <c r="AC34" s="9"/>
      <c r="AD34" s="5"/>
      <c r="AE34" s="119"/>
      <c r="AF34" s="26"/>
      <c r="AJ34" s="7">
        <f>VLOOKUP(B34,' TH ĐG Trình HĐ'!$D$9:$AE$322,16,0)</f>
        <v>10</v>
      </c>
    </row>
    <row r="35" spans="1:36" s="7" customFormat="1" ht="24.95" customHeight="1" x14ac:dyDescent="0.25">
      <c r="A35" s="207">
        <f t="shared" si="9"/>
        <v>29</v>
      </c>
      <c r="B35" s="115" t="s">
        <v>65</v>
      </c>
      <c r="C35" s="5" t="s">
        <v>762</v>
      </c>
      <c r="D35" s="9" t="s">
        <v>849</v>
      </c>
      <c r="E35" s="232"/>
      <c r="F35" s="17"/>
      <c r="G35" s="19" t="e">
        <f>VLOOKUP(F35,Sheet1!$B$2:$C$12,2,TRUE)</f>
        <v>#N/A</v>
      </c>
      <c r="H35" s="5"/>
      <c r="I35" s="19" t="e">
        <f>VLOOKUP(H35,Sheet1!$B$2:$C$12,2,TRUE)</f>
        <v>#N/A</v>
      </c>
      <c r="J35" s="5"/>
      <c r="K35" s="19" t="e">
        <f>VLOOKUP(J35,Sheet1!$B$2:$C$12,2,TRUE)</f>
        <v>#N/A</v>
      </c>
      <c r="L35" s="5"/>
      <c r="M35" s="19" t="e">
        <f>VLOOKUP(L35,Sheet1!$B$2:$C$12,2,TRUE)</f>
        <v>#N/A</v>
      </c>
      <c r="N35" s="5"/>
      <c r="O35" s="19" t="e">
        <f>VLOOKUP(N35,Sheet1!$B$2:$C$12,2,TRUE)</f>
        <v>#N/A</v>
      </c>
      <c r="P35" s="5" t="e">
        <f t="shared" si="0"/>
        <v>#N/A</v>
      </c>
      <c r="Q35" s="226">
        <f t="shared" si="1"/>
        <v>0</v>
      </c>
      <c r="R35" s="9" t="e">
        <f t="shared" si="2"/>
        <v>#N/A</v>
      </c>
      <c r="S35" s="5" t="e">
        <f t="shared" si="3"/>
        <v>#N/A</v>
      </c>
      <c r="T35" s="226">
        <f t="shared" si="4"/>
        <v>0</v>
      </c>
      <c r="U35" s="9" t="e">
        <f t="shared" si="10"/>
        <v>#N/A</v>
      </c>
      <c r="V35" s="227"/>
      <c r="W35" s="9" t="e">
        <f>ROUND(AVERAGE(#REF!,P35),2)</f>
        <v>#REF!</v>
      </c>
      <c r="X35" s="9">
        <f t="shared" si="6"/>
        <v>0</v>
      </c>
      <c r="Y35" s="9" t="e">
        <f t="shared" si="7"/>
        <v>#REF!</v>
      </c>
      <c r="Z35" s="9" t="e">
        <f>IF($X35=1,"Không đạt LĐTT",IF(OR($Y35= "Xuất sắc", $Y35="Tốt"),"Đạt LĐTT","Không đạt LĐTT"))</f>
        <v>#REF!</v>
      </c>
      <c r="AA35" s="5"/>
      <c r="AB35" s="5"/>
      <c r="AC35" s="9"/>
      <c r="AD35" s="5"/>
      <c r="AE35" s="25"/>
      <c r="AF35" s="25"/>
      <c r="AJ35" s="7">
        <f>VLOOKUP(B35,' TH ĐG Trình HĐ'!$D$9:$AE$322,16,0)</f>
        <v>10</v>
      </c>
    </row>
    <row r="36" spans="1:36" s="7" customFormat="1" ht="24.95" customHeight="1" x14ac:dyDescent="0.25">
      <c r="A36" s="207">
        <f t="shared" si="9"/>
        <v>30</v>
      </c>
      <c r="B36" s="208" t="s">
        <v>32</v>
      </c>
      <c r="C36" s="5" t="s">
        <v>761</v>
      </c>
      <c r="D36" s="9" t="s">
        <v>849</v>
      </c>
      <c r="E36" s="232"/>
      <c r="F36" s="17"/>
      <c r="G36" s="19"/>
      <c r="H36" s="5"/>
      <c r="I36" s="19"/>
      <c r="J36" s="5"/>
      <c r="K36" s="19" t="e">
        <f>VLOOKUP(J36,Sheet1!$B$2:$C$12,2,TRUE)</f>
        <v>#N/A</v>
      </c>
      <c r="L36" s="5"/>
      <c r="M36" s="19" t="e">
        <f>VLOOKUP(L36,Sheet1!$B$2:$C$12,2,TRUE)</f>
        <v>#N/A</v>
      </c>
      <c r="N36" s="5"/>
      <c r="O36" s="19" t="e">
        <f>VLOOKUP(N36,Sheet1!$B$2:$C$12,2,TRUE)</f>
        <v>#N/A</v>
      </c>
      <c r="P36" s="5" t="e">
        <f t="shared" si="0"/>
        <v>#N/A</v>
      </c>
      <c r="Q36" s="226"/>
      <c r="R36" s="9" t="s">
        <v>802</v>
      </c>
      <c r="S36" s="5"/>
      <c r="T36" s="226"/>
      <c r="U36" s="9"/>
      <c r="V36" s="227" t="s">
        <v>836</v>
      </c>
      <c r="W36" s="9" t="e">
        <f>ROUND(AVERAGE(#REF!,P36),2)</f>
        <v>#REF!</v>
      </c>
      <c r="X36" s="9">
        <f t="shared" si="6"/>
        <v>0</v>
      </c>
      <c r="Y36" s="9" t="e">
        <f t="shared" si="7"/>
        <v>#REF!</v>
      </c>
      <c r="Z36" s="19" t="s">
        <v>799</v>
      </c>
      <c r="AA36" s="16"/>
      <c r="AB36" s="16"/>
      <c r="AC36" s="9"/>
      <c r="AD36" s="5"/>
      <c r="AE36" s="119"/>
      <c r="AF36" s="25"/>
      <c r="AJ36" s="7">
        <f>VLOOKUP(B36,' TH ĐG Trình HĐ'!$D$9:$AE$322,16,0)</f>
        <v>10</v>
      </c>
    </row>
    <row r="37" spans="1:36" s="7" customFormat="1" ht="24.95" customHeight="1" x14ac:dyDescent="0.25">
      <c r="A37" s="207">
        <f t="shared" si="9"/>
        <v>31</v>
      </c>
      <c r="B37" s="208" t="s">
        <v>57</v>
      </c>
      <c r="C37" s="5" t="s">
        <v>761</v>
      </c>
      <c r="D37" s="9" t="s">
        <v>849</v>
      </c>
      <c r="E37" s="232"/>
      <c r="F37" s="17"/>
      <c r="G37" s="19" t="e">
        <f>VLOOKUP(F37,Sheet1!$B$2:$C$12,2,TRUE)</f>
        <v>#N/A</v>
      </c>
      <c r="H37" s="5"/>
      <c r="I37" s="19" t="e">
        <f>VLOOKUP(H37,Sheet1!$B$2:$C$12,2,TRUE)</f>
        <v>#N/A</v>
      </c>
      <c r="J37" s="5"/>
      <c r="K37" s="19" t="e">
        <f>VLOOKUP(J37,Sheet1!$B$2:$C$12,2,TRUE)</f>
        <v>#N/A</v>
      </c>
      <c r="L37" s="5"/>
      <c r="M37" s="19" t="e">
        <f>VLOOKUP(L37,Sheet1!$B$2:$C$12,2,TRUE)</f>
        <v>#N/A</v>
      </c>
      <c r="N37" s="5"/>
      <c r="O37" s="19" t="e">
        <f>VLOOKUP(N37,Sheet1!$B$2:$C$12,2,TRUE)</f>
        <v>#N/A</v>
      </c>
      <c r="P37" s="5" t="e">
        <f t="shared" si="0"/>
        <v>#N/A</v>
      </c>
      <c r="Q37" s="226">
        <f t="shared" ref="Q37:Q92" si="11">COUNTIF(F37:N37,"C*")*1+COUNTIF(F37:N37,"D")*2+COUNTIF(F37:N37,"E")*3</f>
        <v>0</v>
      </c>
      <c r="R37" s="9" t="e">
        <f t="shared" ref="R37:R68" si="12">IF(Q37&gt;=3,"Không hoàn thành",IF(AND($P37&gt;=8,$P37&lt;=10,Q37=0),"Xuất sắc",IF(AND($P37&gt;=8,$P37&lt;=10,Q37=1),"Tốt",IF(AND($P37&gt;=8,$P37&lt;=10,Q37=2),"Hoàn thành",IF(AND($P37&gt;6,$P37&lt;8,Q37&lt;=1),"Tốt",IF(AND($P37&gt;6,$P37&lt;8,Q37=2),"Hoàn thành",IF(AND($P37&gt;=5,$P37&lt;=6,Q37&lt;=2),"Hoàn thành",IF(AND($P37&lt;5,Q37&gt;3),"Không hoàn thành",""))))))))</f>
        <v>#N/A</v>
      </c>
      <c r="S37" s="5" t="e">
        <f t="shared" si="3"/>
        <v>#N/A</v>
      </c>
      <c r="T37" s="226">
        <f t="shared" si="4"/>
        <v>0</v>
      </c>
      <c r="U37" s="9" t="e">
        <f t="shared" ref="U37:U68" si="13">IF(T37&gt;=3,"Không hoàn thành",IF(AND($S37&gt;=8,$S37&lt;=10,T37=0),"Xuất sắc",IF(AND($S37&gt;=8,$S37&lt;=10,T37=1),"Tốt",IF(AND($S37&gt;=8,$S37&lt;=10,T37=2),"Hoàn thành",IF(AND($S37&gt;6,$S37&lt;8,T37&lt;=1),"Tốt",IF(AND($S37&gt;6,$S37&lt;8,T37=2),"Hoàn thành",IF(AND($S37&gt;=5,$S37&lt;=6,T37&lt;=2),"Hoàn thành",IF(AND($S37&lt;5,T37&gt;3),"Không hoàn thành",""))))))))</f>
        <v>#N/A</v>
      </c>
      <c r="V37" s="227"/>
      <c r="W37" s="9" t="e">
        <f>ROUND(AVERAGE(#REF!,P37),2)</f>
        <v>#REF!</v>
      </c>
      <c r="X37" s="9">
        <f t="shared" si="6"/>
        <v>0</v>
      </c>
      <c r="Y37" s="9" t="e">
        <f t="shared" si="7"/>
        <v>#REF!</v>
      </c>
      <c r="Z37" s="9" t="e">
        <f t="shared" ref="Z37:Z63" si="14">IF($X37=1,"Không đạt LĐTT",IF(OR($Y37= "Xuất sắc", $Y37="Tốt"),"Đạt LĐTT","Không đạt LĐTT"))</f>
        <v>#REF!</v>
      </c>
      <c r="AA37" s="16"/>
      <c r="AB37" s="16"/>
      <c r="AC37" s="9"/>
      <c r="AD37" s="5"/>
      <c r="AE37" s="25"/>
      <c r="AF37" s="25"/>
      <c r="AJ37" s="7">
        <f>VLOOKUP(B37,' TH ĐG Trình HĐ'!$D$9:$AE$322,16,0)</f>
        <v>10</v>
      </c>
    </row>
    <row r="38" spans="1:36" s="46" customFormat="1" ht="24.95" customHeight="1" x14ac:dyDescent="0.25">
      <c r="A38" s="207">
        <f t="shared" si="9"/>
        <v>32</v>
      </c>
      <c r="B38" s="208" t="s">
        <v>21</v>
      </c>
      <c r="C38" s="5" t="s">
        <v>761</v>
      </c>
      <c r="D38" s="9" t="s">
        <v>849</v>
      </c>
      <c r="E38" s="232"/>
      <c r="F38" s="17"/>
      <c r="G38" s="19" t="e">
        <f>VLOOKUP(F38,Sheet1!$B$2:$C$12,2,TRUE)</f>
        <v>#N/A</v>
      </c>
      <c r="H38" s="5"/>
      <c r="I38" s="19" t="e">
        <f>VLOOKUP(H38,Sheet1!$B$2:$C$12,2,TRUE)</f>
        <v>#N/A</v>
      </c>
      <c r="J38" s="5"/>
      <c r="K38" s="19" t="e">
        <f>VLOOKUP(J38,Sheet1!$B$2:$C$12,2,TRUE)</f>
        <v>#N/A</v>
      </c>
      <c r="L38" s="5"/>
      <c r="M38" s="19" t="e">
        <f>VLOOKUP(L38,Sheet1!$B$2:$C$12,2,TRUE)</f>
        <v>#N/A</v>
      </c>
      <c r="N38" s="5"/>
      <c r="O38" s="19" t="e">
        <f>VLOOKUP(N38,Sheet1!$B$2:$C$12,2,TRUE)</f>
        <v>#N/A</v>
      </c>
      <c r="P38" s="5" t="e">
        <f t="shared" si="0"/>
        <v>#N/A</v>
      </c>
      <c r="Q38" s="226">
        <f t="shared" si="11"/>
        <v>0</v>
      </c>
      <c r="R38" s="9" t="e">
        <f t="shared" si="12"/>
        <v>#N/A</v>
      </c>
      <c r="S38" s="5" t="e">
        <f t="shared" si="3"/>
        <v>#N/A</v>
      </c>
      <c r="T38" s="226">
        <f t="shared" si="4"/>
        <v>0</v>
      </c>
      <c r="U38" s="9" t="e">
        <f t="shared" si="13"/>
        <v>#N/A</v>
      </c>
      <c r="V38" s="227"/>
      <c r="W38" s="9" t="e">
        <f>ROUND(AVERAGE(#REF!,P38),2)</f>
        <v>#REF!</v>
      </c>
      <c r="X38" s="9">
        <f t="shared" si="6"/>
        <v>0</v>
      </c>
      <c r="Y38" s="9" t="e">
        <f t="shared" si="7"/>
        <v>#REF!</v>
      </c>
      <c r="Z38" s="9" t="e">
        <f t="shared" si="14"/>
        <v>#REF!</v>
      </c>
      <c r="AA38" s="5"/>
      <c r="AB38" s="5"/>
      <c r="AC38" s="9"/>
      <c r="AD38" s="5"/>
      <c r="AE38" s="25"/>
      <c r="AF38" s="25"/>
      <c r="AJ38" s="7">
        <f>VLOOKUP(B38,' TH ĐG Trình HĐ'!$D$9:$AE$322,16,0)</f>
        <v>10</v>
      </c>
    </row>
    <row r="39" spans="1:36" s="46" customFormat="1" ht="24.95" customHeight="1" x14ac:dyDescent="0.25">
      <c r="A39" s="207">
        <f t="shared" si="9"/>
        <v>33</v>
      </c>
      <c r="B39" s="208" t="s">
        <v>361</v>
      </c>
      <c r="C39" s="5" t="s">
        <v>761</v>
      </c>
      <c r="D39" s="9" t="s">
        <v>849</v>
      </c>
      <c r="E39" s="232"/>
      <c r="F39" s="17"/>
      <c r="G39" s="19" t="e">
        <f>VLOOKUP(F39,Sheet1!$B$2:$C$12,2,TRUE)</f>
        <v>#N/A</v>
      </c>
      <c r="H39" s="5"/>
      <c r="I39" s="19" t="e">
        <f>VLOOKUP(H39,Sheet1!$B$2:$C$12,2,TRUE)</f>
        <v>#N/A</v>
      </c>
      <c r="J39" s="5"/>
      <c r="K39" s="19" t="e">
        <f>VLOOKUP(J39,Sheet1!$B$2:$C$12,2,TRUE)</f>
        <v>#N/A</v>
      </c>
      <c r="L39" s="5"/>
      <c r="M39" s="19" t="e">
        <f>VLOOKUP(L39,Sheet1!$B$2:$C$12,2,TRUE)</f>
        <v>#N/A</v>
      </c>
      <c r="N39" s="5"/>
      <c r="O39" s="19" t="e">
        <f>VLOOKUP(N39,Sheet1!$B$2:$C$12,2,TRUE)</f>
        <v>#N/A</v>
      </c>
      <c r="P39" s="5" t="e">
        <f t="shared" si="0"/>
        <v>#N/A</v>
      </c>
      <c r="Q39" s="226">
        <f t="shared" si="11"/>
        <v>0</v>
      </c>
      <c r="R39" s="9" t="e">
        <f t="shared" si="12"/>
        <v>#N/A</v>
      </c>
      <c r="S39" s="5" t="e">
        <f t="shared" si="3"/>
        <v>#N/A</v>
      </c>
      <c r="T39" s="226">
        <f t="shared" si="4"/>
        <v>0</v>
      </c>
      <c r="U39" s="9" t="e">
        <f t="shared" si="13"/>
        <v>#N/A</v>
      </c>
      <c r="V39" s="227"/>
      <c r="W39" s="9" t="e">
        <f>ROUND(AVERAGE(#REF!,P39),2)</f>
        <v>#REF!</v>
      </c>
      <c r="X39" s="9">
        <f t="shared" ref="X39:X70" si="15">COUNTIF(D39:M39,"D")*1</f>
        <v>0</v>
      </c>
      <c r="Y39" s="9" t="e">
        <f t="shared" si="7"/>
        <v>#REF!</v>
      </c>
      <c r="Z39" s="9" t="e">
        <f t="shared" si="14"/>
        <v>#REF!</v>
      </c>
      <c r="AA39" s="5"/>
      <c r="AB39" s="5"/>
      <c r="AC39" s="9"/>
      <c r="AD39" s="5"/>
      <c r="AE39" s="25"/>
      <c r="AF39" s="25"/>
      <c r="AJ39" s="7">
        <f>VLOOKUP(B39,' TH ĐG Trình HĐ'!$D$9:$AE$322,16,0)</f>
        <v>10</v>
      </c>
    </row>
    <row r="40" spans="1:36" s="7" customFormat="1" ht="24.95" customHeight="1" x14ac:dyDescent="0.25">
      <c r="A40" s="207">
        <f t="shared" si="9"/>
        <v>34</v>
      </c>
      <c r="B40" s="208" t="s">
        <v>22</v>
      </c>
      <c r="C40" s="5" t="s">
        <v>761</v>
      </c>
      <c r="D40" s="9" t="s">
        <v>849</v>
      </c>
      <c r="E40" s="232"/>
      <c r="F40" s="17"/>
      <c r="G40" s="19" t="e">
        <f>VLOOKUP(F40,Sheet1!$B$2:$C$12,2,TRUE)</f>
        <v>#N/A</v>
      </c>
      <c r="H40" s="5"/>
      <c r="I40" s="19" t="e">
        <f>VLOOKUP(H40,Sheet1!$B$2:$C$12,2,TRUE)</f>
        <v>#N/A</v>
      </c>
      <c r="J40" s="5"/>
      <c r="K40" s="19" t="e">
        <f>VLOOKUP(J40,Sheet1!$B$2:$C$12,2,TRUE)</f>
        <v>#N/A</v>
      </c>
      <c r="L40" s="5"/>
      <c r="M40" s="19" t="e">
        <f>VLOOKUP(L40,Sheet1!$B$2:$C$12,2,TRUE)</f>
        <v>#N/A</v>
      </c>
      <c r="N40" s="5"/>
      <c r="O40" s="19" t="e">
        <f>VLOOKUP(N40,Sheet1!$B$2:$C$12,2,TRUE)</f>
        <v>#N/A</v>
      </c>
      <c r="P40" s="5" t="e">
        <f>ROUND(AVERAGE(G40,I40,K40,M40),2)</f>
        <v>#N/A</v>
      </c>
      <c r="Q40" s="226">
        <f t="shared" si="11"/>
        <v>0</v>
      </c>
      <c r="R40" s="9" t="e">
        <f t="shared" si="12"/>
        <v>#N/A</v>
      </c>
      <c r="S40" s="5" t="e">
        <f t="shared" si="3"/>
        <v>#N/A</v>
      </c>
      <c r="T40" s="226">
        <f t="shared" si="4"/>
        <v>0</v>
      </c>
      <c r="U40" s="9" t="e">
        <f t="shared" si="13"/>
        <v>#N/A</v>
      </c>
      <c r="V40" s="227"/>
      <c r="W40" s="9" t="e">
        <f>ROUND(AVERAGE(#REF!,P40),2)</f>
        <v>#REF!</v>
      </c>
      <c r="X40" s="9">
        <f t="shared" si="15"/>
        <v>0</v>
      </c>
      <c r="Y40" s="9" t="e">
        <f t="shared" si="7"/>
        <v>#REF!</v>
      </c>
      <c r="Z40" s="9" t="e">
        <f t="shared" si="14"/>
        <v>#REF!</v>
      </c>
      <c r="AA40" s="5"/>
      <c r="AB40" s="5"/>
      <c r="AC40" s="9"/>
      <c r="AD40" s="5"/>
      <c r="AE40" s="25"/>
      <c r="AF40" s="25"/>
      <c r="AJ40" s="7">
        <f>VLOOKUP(B40,' TH ĐG Trình HĐ'!$D$9:$AE$322,16,0)</f>
        <v>9</v>
      </c>
    </row>
    <row r="41" spans="1:36" s="46" customFormat="1" ht="24.95" customHeight="1" x14ac:dyDescent="0.25">
      <c r="A41" s="207">
        <f t="shared" si="9"/>
        <v>35</v>
      </c>
      <c r="B41" s="208" t="s">
        <v>24</v>
      </c>
      <c r="C41" s="5" t="s">
        <v>761</v>
      </c>
      <c r="D41" s="9" t="s">
        <v>849</v>
      </c>
      <c r="E41" s="232"/>
      <c r="F41" s="17"/>
      <c r="G41" s="19" t="e">
        <f>VLOOKUP(F41,Sheet1!$B$2:$C$12,2,TRUE)</f>
        <v>#N/A</v>
      </c>
      <c r="H41" s="5"/>
      <c r="I41" s="19" t="e">
        <f>VLOOKUP(H41,Sheet1!$B$2:$C$12,2,TRUE)</f>
        <v>#N/A</v>
      </c>
      <c r="J41" s="5"/>
      <c r="K41" s="19" t="e">
        <f>VLOOKUP(J41,Sheet1!$B$2:$C$12,2,TRUE)</f>
        <v>#N/A</v>
      </c>
      <c r="L41" s="5"/>
      <c r="M41" s="19" t="e">
        <f>VLOOKUP(L41,Sheet1!$B$2:$C$12,2,TRUE)</f>
        <v>#N/A</v>
      </c>
      <c r="N41" s="5"/>
      <c r="O41" s="19" t="e">
        <f>VLOOKUP(N41,Sheet1!$B$2:$C$12,2,TRUE)</f>
        <v>#N/A</v>
      </c>
      <c r="P41" s="5" t="e">
        <f t="shared" si="0"/>
        <v>#N/A</v>
      </c>
      <c r="Q41" s="226">
        <f t="shared" si="11"/>
        <v>0</v>
      </c>
      <c r="R41" s="9" t="e">
        <f t="shared" si="12"/>
        <v>#N/A</v>
      </c>
      <c r="S41" s="5" t="e">
        <f t="shared" si="3"/>
        <v>#N/A</v>
      </c>
      <c r="T41" s="226">
        <f t="shared" si="4"/>
        <v>0</v>
      </c>
      <c r="U41" s="9" t="e">
        <f t="shared" si="13"/>
        <v>#N/A</v>
      </c>
      <c r="V41" s="227"/>
      <c r="W41" s="9" t="e">
        <f>ROUND(AVERAGE(#REF!,P41),2)</f>
        <v>#REF!</v>
      </c>
      <c r="X41" s="9">
        <f t="shared" si="15"/>
        <v>0</v>
      </c>
      <c r="Y41" s="9" t="e">
        <f t="shared" si="7"/>
        <v>#REF!</v>
      </c>
      <c r="Z41" s="9" t="e">
        <f t="shared" si="14"/>
        <v>#REF!</v>
      </c>
      <c r="AA41" s="5"/>
      <c r="AB41" s="5"/>
      <c r="AC41" s="9"/>
      <c r="AD41" s="5"/>
      <c r="AE41" s="25"/>
      <c r="AF41" s="25"/>
      <c r="AJ41" s="7">
        <f>VLOOKUP(B41,' TH ĐG Trình HĐ'!$D$9:$AE$322,16,0)</f>
        <v>8</v>
      </c>
    </row>
    <row r="42" spans="1:36" s="46" customFormat="1" ht="24.95" customHeight="1" x14ac:dyDescent="0.25">
      <c r="A42" s="207">
        <f t="shared" si="9"/>
        <v>36</v>
      </c>
      <c r="B42" s="208" t="s">
        <v>26</v>
      </c>
      <c r="C42" s="5" t="s">
        <v>761</v>
      </c>
      <c r="D42" s="9" t="s">
        <v>849</v>
      </c>
      <c r="E42" s="232"/>
      <c r="F42" s="17"/>
      <c r="G42" s="19" t="e">
        <f>VLOOKUP(F42,Sheet1!$B$2:$C$12,2,TRUE)</f>
        <v>#N/A</v>
      </c>
      <c r="H42" s="5"/>
      <c r="I42" s="19" t="e">
        <f>VLOOKUP(H42,Sheet1!$B$2:$C$12,2,TRUE)</f>
        <v>#N/A</v>
      </c>
      <c r="J42" s="5"/>
      <c r="K42" s="19" t="e">
        <f>VLOOKUP(J42,Sheet1!$B$2:$C$12,2,TRUE)</f>
        <v>#N/A</v>
      </c>
      <c r="L42" s="5"/>
      <c r="M42" s="19" t="e">
        <f>VLOOKUP(L42,Sheet1!$B$2:$C$12,2,TRUE)</f>
        <v>#N/A</v>
      </c>
      <c r="N42" s="5"/>
      <c r="O42" s="19" t="e">
        <f>VLOOKUP(N42,Sheet1!$B$2:$C$12,2,TRUE)</f>
        <v>#N/A</v>
      </c>
      <c r="P42" s="5" t="e">
        <f t="shared" si="0"/>
        <v>#N/A</v>
      </c>
      <c r="Q42" s="226">
        <f t="shared" si="11"/>
        <v>0</v>
      </c>
      <c r="R42" s="9" t="e">
        <f t="shared" si="12"/>
        <v>#N/A</v>
      </c>
      <c r="S42" s="5" t="e">
        <f t="shared" si="3"/>
        <v>#N/A</v>
      </c>
      <c r="T42" s="226">
        <f t="shared" si="4"/>
        <v>0</v>
      </c>
      <c r="U42" s="9" t="e">
        <f t="shared" si="13"/>
        <v>#N/A</v>
      </c>
      <c r="V42" s="227"/>
      <c r="W42" s="9" t="e">
        <f>ROUND(AVERAGE(#REF!,P42),2)</f>
        <v>#REF!</v>
      </c>
      <c r="X42" s="9">
        <f t="shared" si="15"/>
        <v>0</v>
      </c>
      <c r="Y42" s="9" t="e">
        <f t="shared" si="7"/>
        <v>#REF!</v>
      </c>
      <c r="Z42" s="9" t="e">
        <f t="shared" si="14"/>
        <v>#REF!</v>
      </c>
      <c r="AA42" s="5"/>
      <c r="AB42" s="5"/>
      <c r="AC42" s="9"/>
      <c r="AD42" s="5"/>
      <c r="AE42" s="25"/>
      <c r="AF42" s="25"/>
      <c r="AJ42" s="7">
        <f>VLOOKUP(B42,' TH ĐG Trình HĐ'!$D$9:$AE$322,16,0)</f>
        <v>10</v>
      </c>
    </row>
    <row r="43" spans="1:36" s="46" customFormat="1" ht="24.95" customHeight="1" x14ac:dyDescent="0.25">
      <c r="A43" s="207">
        <f t="shared" si="9"/>
        <v>37</v>
      </c>
      <c r="B43" s="208" t="s">
        <v>284</v>
      </c>
      <c r="C43" s="5" t="s">
        <v>761</v>
      </c>
      <c r="D43" s="9" t="s">
        <v>849</v>
      </c>
      <c r="E43" s="232"/>
      <c r="F43" s="17"/>
      <c r="G43" s="19" t="e">
        <f>VLOOKUP(F43,Sheet1!$B$2:$C$12,2,TRUE)</f>
        <v>#N/A</v>
      </c>
      <c r="H43" s="5"/>
      <c r="I43" s="19" t="e">
        <f>VLOOKUP(H43,Sheet1!$B$2:$C$12,2,TRUE)</f>
        <v>#N/A</v>
      </c>
      <c r="J43" s="5"/>
      <c r="K43" s="19" t="e">
        <f>VLOOKUP(J43,Sheet1!$B$2:$C$12,2,TRUE)</f>
        <v>#N/A</v>
      </c>
      <c r="L43" s="5"/>
      <c r="M43" s="19" t="e">
        <f>VLOOKUP(L43,Sheet1!$B$2:$C$12,2,TRUE)</f>
        <v>#N/A</v>
      </c>
      <c r="N43" s="5"/>
      <c r="O43" s="19" t="e">
        <f>VLOOKUP(N43,Sheet1!$B$2:$C$12,2,TRUE)</f>
        <v>#N/A</v>
      </c>
      <c r="P43" s="5" t="e">
        <f t="shared" si="0"/>
        <v>#N/A</v>
      </c>
      <c r="Q43" s="226">
        <f t="shared" si="11"/>
        <v>0</v>
      </c>
      <c r="R43" s="9" t="e">
        <f t="shared" si="12"/>
        <v>#N/A</v>
      </c>
      <c r="S43" s="5" t="e">
        <f t="shared" si="3"/>
        <v>#N/A</v>
      </c>
      <c r="T43" s="226">
        <f t="shared" si="4"/>
        <v>0</v>
      </c>
      <c r="U43" s="9" t="e">
        <f t="shared" si="13"/>
        <v>#N/A</v>
      </c>
      <c r="V43" s="227"/>
      <c r="W43" s="9" t="e">
        <f>ROUND(AVERAGE(#REF!,P43),2)</f>
        <v>#REF!</v>
      </c>
      <c r="X43" s="9">
        <f t="shared" si="15"/>
        <v>0</v>
      </c>
      <c r="Y43" s="9" t="e">
        <f t="shared" si="7"/>
        <v>#REF!</v>
      </c>
      <c r="Z43" s="9" t="e">
        <f t="shared" si="14"/>
        <v>#REF!</v>
      </c>
      <c r="AA43" s="5"/>
      <c r="AB43" s="5"/>
      <c r="AC43" s="9"/>
      <c r="AD43" s="5"/>
      <c r="AE43" s="25"/>
      <c r="AF43" s="25"/>
      <c r="AJ43" s="7">
        <f>VLOOKUP(B43,' TH ĐG Trình HĐ'!$D$9:$AE$322,16,0)</f>
        <v>9</v>
      </c>
    </row>
    <row r="44" spans="1:36" s="46" customFormat="1" ht="24.95" customHeight="1" x14ac:dyDescent="0.25">
      <c r="A44" s="207">
        <f t="shared" si="9"/>
        <v>38</v>
      </c>
      <c r="B44" s="208" t="s">
        <v>68</v>
      </c>
      <c r="C44" s="5" t="s">
        <v>761</v>
      </c>
      <c r="D44" s="9" t="s">
        <v>849</v>
      </c>
      <c r="E44" s="232"/>
      <c r="F44" s="17"/>
      <c r="G44" s="19" t="e">
        <f>VLOOKUP(F44,Sheet1!$B$2:$C$12,2,TRUE)</f>
        <v>#N/A</v>
      </c>
      <c r="H44" s="5"/>
      <c r="I44" s="19" t="e">
        <f>VLOOKUP(H44,Sheet1!$B$2:$C$12,2,TRUE)</f>
        <v>#N/A</v>
      </c>
      <c r="J44" s="5"/>
      <c r="K44" s="19" t="e">
        <f>VLOOKUP(J44,Sheet1!$B$2:$C$12,2,TRUE)</f>
        <v>#N/A</v>
      </c>
      <c r="L44" s="5"/>
      <c r="M44" s="19" t="e">
        <f>VLOOKUP(L44,Sheet1!$B$2:$C$12,2,TRUE)</f>
        <v>#N/A</v>
      </c>
      <c r="N44" s="5"/>
      <c r="O44" s="19" t="e">
        <f>VLOOKUP(N44,Sheet1!$B$2:$C$12,2,TRUE)</f>
        <v>#N/A</v>
      </c>
      <c r="P44" s="5" t="e">
        <f t="shared" si="0"/>
        <v>#N/A</v>
      </c>
      <c r="Q44" s="226">
        <f t="shared" si="11"/>
        <v>0</v>
      </c>
      <c r="R44" s="9" t="e">
        <f t="shared" si="12"/>
        <v>#N/A</v>
      </c>
      <c r="S44" s="5" t="e">
        <f t="shared" si="3"/>
        <v>#N/A</v>
      </c>
      <c r="T44" s="226">
        <f t="shared" si="4"/>
        <v>0</v>
      </c>
      <c r="U44" s="9" t="e">
        <f t="shared" si="13"/>
        <v>#N/A</v>
      </c>
      <c r="V44" s="227"/>
      <c r="W44" s="9" t="e">
        <f>ROUND(AVERAGE(#REF!,P44),2)</f>
        <v>#REF!</v>
      </c>
      <c r="X44" s="9">
        <f t="shared" si="15"/>
        <v>0</v>
      </c>
      <c r="Y44" s="9" t="e">
        <f t="shared" si="7"/>
        <v>#REF!</v>
      </c>
      <c r="Z44" s="9" t="e">
        <f t="shared" si="14"/>
        <v>#REF!</v>
      </c>
      <c r="AA44" s="5"/>
      <c r="AB44" s="5"/>
      <c r="AC44" s="9"/>
      <c r="AD44" s="5"/>
      <c r="AE44" s="25"/>
      <c r="AF44" s="25"/>
      <c r="AJ44" s="7">
        <f>VLOOKUP(B44,' TH ĐG Trình HĐ'!$D$9:$AE$322,16,0)</f>
        <v>9</v>
      </c>
    </row>
    <row r="45" spans="1:36" s="46" customFormat="1" ht="24.95" customHeight="1" x14ac:dyDescent="0.25">
      <c r="A45" s="207">
        <f t="shared" si="9"/>
        <v>39</v>
      </c>
      <c r="B45" s="208" t="s">
        <v>69</v>
      </c>
      <c r="C45" s="5" t="s">
        <v>761</v>
      </c>
      <c r="D45" s="9" t="s">
        <v>849</v>
      </c>
      <c r="E45" s="232"/>
      <c r="F45" s="17"/>
      <c r="G45" s="19" t="e">
        <f>VLOOKUP(F45,Sheet1!$B$2:$C$12,2,TRUE)</f>
        <v>#N/A</v>
      </c>
      <c r="H45" s="5"/>
      <c r="I45" s="19" t="e">
        <f>VLOOKUP(H45,Sheet1!$B$2:$C$12,2,TRUE)</f>
        <v>#N/A</v>
      </c>
      <c r="J45" s="5"/>
      <c r="K45" s="19" t="e">
        <f>VLOOKUP(J45,Sheet1!$B$2:$C$12,2,TRUE)</f>
        <v>#N/A</v>
      </c>
      <c r="L45" s="5"/>
      <c r="M45" s="19" t="e">
        <f>VLOOKUP(L45,Sheet1!$B$2:$C$12,2,TRUE)</f>
        <v>#N/A</v>
      </c>
      <c r="N45" s="5"/>
      <c r="O45" s="19" t="e">
        <f>VLOOKUP(N45,Sheet1!$B$2:$C$12,2,TRUE)</f>
        <v>#N/A</v>
      </c>
      <c r="P45" s="5" t="e">
        <f t="shared" si="0"/>
        <v>#N/A</v>
      </c>
      <c r="Q45" s="226">
        <f t="shared" si="11"/>
        <v>0</v>
      </c>
      <c r="R45" s="9" t="e">
        <f t="shared" si="12"/>
        <v>#N/A</v>
      </c>
      <c r="S45" s="5" t="e">
        <f t="shared" si="3"/>
        <v>#N/A</v>
      </c>
      <c r="T45" s="226">
        <f t="shared" si="4"/>
        <v>0</v>
      </c>
      <c r="U45" s="9" t="e">
        <f t="shared" si="13"/>
        <v>#N/A</v>
      </c>
      <c r="V45" s="227"/>
      <c r="W45" s="9" t="e">
        <f>ROUND(AVERAGE(#REF!,P45),2)</f>
        <v>#REF!</v>
      </c>
      <c r="X45" s="9">
        <f t="shared" si="15"/>
        <v>0</v>
      </c>
      <c r="Y45" s="9" t="e">
        <f t="shared" si="7"/>
        <v>#REF!</v>
      </c>
      <c r="Z45" s="9" t="e">
        <f t="shared" si="14"/>
        <v>#REF!</v>
      </c>
      <c r="AA45" s="5"/>
      <c r="AB45" s="5"/>
      <c r="AC45" s="9"/>
      <c r="AD45" s="5"/>
      <c r="AE45" s="25"/>
      <c r="AF45" s="25"/>
      <c r="AJ45" s="7">
        <f>VLOOKUP(B45,' TH ĐG Trình HĐ'!$D$9:$AE$322,16,0)</f>
        <v>9</v>
      </c>
    </row>
    <row r="46" spans="1:36" s="46" customFormat="1" ht="24.95" customHeight="1" x14ac:dyDescent="0.25">
      <c r="A46" s="207">
        <f t="shared" si="9"/>
        <v>40</v>
      </c>
      <c r="B46" s="208" t="s">
        <v>67</v>
      </c>
      <c r="C46" s="5" t="s">
        <v>761</v>
      </c>
      <c r="D46" s="9" t="s">
        <v>849</v>
      </c>
      <c r="E46" s="232"/>
      <c r="F46" s="17"/>
      <c r="G46" s="19" t="e">
        <f>VLOOKUP(F46,Sheet1!$B$2:$C$12,2,TRUE)</f>
        <v>#N/A</v>
      </c>
      <c r="H46" s="5"/>
      <c r="I46" s="19" t="e">
        <f>VLOOKUP(H46,Sheet1!$B$2:$C$12,2,TRUE)</f>
        <v>#N/A</v>
      </c>
      <c r="J46" s="5"/>
      <c r="K46" s="19" t="e">
        <f>VLOOKUP(J46,Sheet1!$B$2:$C$12,2,TRUE)</f>
        <v>#N/A</v>
      </c>
      <c r="L46" s="5"/>
      <c r="M46" s="19" t="e">
        <f>VLOOKUP(L46,Sheet1!$B$2:$C$12,2,TRUE)</f>
        <v>#N/A</v>
      </c>
      <c r="N46" s="5"/>
      <c r="O46" s="19" t="e">
        <f>VLOOKUP(N46,Sheet1!$B$2:$C$12,2,TRUE)</f>
        <v>#N/A</v>
      </c>
      <c r="P46" s="5" t="e">
        <f t="shared" si="0"/>
        <v>#N/A</v>
      </c>
      <c r="Q46" s="226">
        <f t="shared" si="11"/>
        <v>0</v>
      </c>
      <c r="R46" s="9" t="e">
        <f t="shared" si="12"/>
        <v>#N/A</v>
      </c>
      <c r="S46" s="5" t="e">
        <f t="shared" si="3"/>
        <v>#N/A</v>
      </c>
      <c r="T46" s="226">
        <f t="shared" si="4"/>
        <v>0</v>
      </c>
      <c r="U46" s="9" t="e">
        <f t="shared" si="13"/>
        <v>#N/A</v>
      </c>
      <c r="V46" s="227"/>
      <c r="W46" s="9" t="e">
        <f>ROUND(AVERAGE(#REF!,P46),2)</f>
        <v>#REF!</v>
      </c>
      <c r="X46" s="9">
        <f t="shared" si="15"/>
        <v>0</v>
      </c>
      <c r="Y46" s="9" t="e">
        <f t="shared" si="7"/>
        <v>#REF!</v>
      </c>
      <c r="Z46" s="9" t="e">
        <f t="shared" si="14"/>
        <v>#REF!</v>
      </c>
      <c r="AA46" s="5"/>
      <c r="AB46" s="5"/>
      <c r="AC46" s="9"/>
      <c r="AD46" s="5"/>
      <c r="AE46" s="25"/>
      <c r="AF46" s="25"/>
      <c r="AJ46" s="7">
        <f>VLOOKUP(B46,' TH ĐG Trình HĐ'!$D$9:$AE$322,16,0)</f>
        <v>8</v>
      </c>
    </row>
    <row r="47" spans="1:36" s="46" customFormat="1" ht="24.95" customHeight="1" x14ac:dyDescent="0.25">
      <c r="A47" s="207">
        <f t="shared" si="9"/>
        <v>41</v>
      </c>
      <c r="B47" s="70" t="s">
        <v>36</v>
      </c>
      <c r="C47" s="5" t="s">
        <v>761</v>
      </c>
      <c r="D47" s="9" t="s">
        <v>849</v>
      </c>
      <c r="E47" s="232"/>
      <c r="F47" s="17"/>
      <c r="G47" s="19" t="e">
        <f>VLOOKUP(F47,Sheet1!$B$2:$C$12,2,TRUE)</f>
        <v>#N/A</v>
      </c>
      <c r="H47" s="5"/>
      <c r="I47" s="19" t="e">
        <f>VLOOKUP(H47,Sheet1!$B$2:$C$12,2,TRUE)</f>
        <v>#N/A</v>
      </c>
      <c r="J47" s="5"/>
      <c r="K47" s="19" t="e">
        <f>VLOOKUP(J47,Sheet1!$B$2:$C$12,2,TRUE)</f>
        <v>#N/A</v>
      </c>
      <c r="L47" s="5"/>
      <c r="M47" s="19" t="e">
        <f>VLOOKUP(L47,Sheet1!$B$2:$C$12,2,TRUE)</f>
        <v>#N/A</v>
      </c>
      <c r="N47" s="5"/>
      <c r="O47" s="19" t="e">
        <f>VLOOKUP(N47,Sheet1!$B$2:$C$12,2,TRUE)</f>
        <v>#N/A</v>
      </c>
      <c r="P47" s="5" t="e">
        <f>ROUND(AVERAGE(G47,I47,K47,M47),2)</f>
        <v>#N/A</v>
      </c>
      <c r="Q47" s="226">
        <f t="shared" si="11"/>
        <v>0</v>
      </c>
      <c r="R47" s="9" t="e">
        <f t="shared" si="12"/>
        <v>#N/A</v>
      </c>
      <c r="S47" s="5" t="e">
        <f>ROUND(AVERAGE(G47,I47,K47,M47,O47),2)</f>
        <v>#N/A</v>
      </c>
      <c r="T47" s="226">
        <f>COUNTIF(F47:O47,"C*")*1+COUNTIF(F47:O47,"D")*2+COUNTIF(F47:O47,"E")*3</f>
        <v>0</v>
      </c>
      <c r="U47" s="9" t="e">
        <f t="shared" si="13"/>
        <v>#N/A</v>
      </c>
      <c r="V47" s="227"/>
      <c r="W47" s="9" t="e">
        <f>ROUND(AVERAGE(#REF!,P47),2)</f>
        <v>#REF!</v>
      </c>
      <c r="X47" s="9">
        <f t="shared" si="15"/>
        <v>0</v>
      </c>
      <c r="Y47" s="9" t="e">
        <f t="shared" si="7"/>
        <v>#REF!</v>
      </c>
      <c r="Z47" s="9" t="e">
        <f t="shared" si="14"/>
        <v>#REF!</v>
      </c>
      <c r="AA47" s="5"/>
      <c r="AB47" s="5"/>
      <c r="AC47" s="9"/>
      <c r="AD47" s="5"/>
      <c r="AE47" s="26"/>
      <c r="AF47" s="26"/>
      <c r="AJ47" s="7">
        <f>VLOOKUP(B47,' TH ĐG Trình HĐ'!$D$9:$AE$322,16,0)</f>
        <v>9</v>
      </c>
    </row>
    <row r="48" spans="1:36" s="7" customFormat="1" ht="24.95" customHeight="1" x14ac:dyDescent="0.25">
      <c r="A48" s="207">
        <f t="shared" si="9"/>
        <v>42</v>
      </c>
      <c r="B48" s="208" t="s">
        <v>28</v>
      </c>
      <c r="C48" s="5" t="s">
        <v>761</v>
      </c>
      <c r="D48" s="9" t="s">
        <v>849</v>
      </c>
      <c r="E48" s="232"/>
      <c r="F48" s="17"/>
      <c r="G48" s="19" t="e">
        <f>VLOOKUP(F48,Sheet1!$B$2:$C$12,2,TRUE)</f>
        <v>#N/A</v>
      </c>
      <c r="H48" s="5"/>
      <c r="I48" s="19" t="e">
        <f>VLOOKUP(H48,Sheet1!$B$2:$C$12,2,TRUE)</f>
        <v>#N/A</v>
      </c>
      <c r="J48" s="5"/>
      <c r="K48" s="19" t="e">
        <f>VLOOKUP(J48,Sheet1!$B$2:$C$12,2,TRUE)</f>
        <v>#N/A</v>
      </c>
      <c r="L48" s="5"/>
      <c r="M48" s="19" t="e">
        <f>VLOOKUP(L48,Sheet1!$B$2:$C$12,2,TRUE)</f>
        <v>#N/A</v>
      </c>
      <c r="N48" s="5"/>
      <c r="O48" s="19" t="e">
        <f>VLOOKUP(N48,Sheet1!$B$2:$C$12,2,TRUE)</f>
        <v>#N/A</v>
      </c>
      <c r="P48" s="5" t="e">
        <f>ROUND(AVERAGE(G48,I48,K48,M48),2)</f>
        <v>#N/A</v>
      </c>
      <c r="Q48" s="226">
        <f t="shared" si="11"/>
        <v>0</v>
      </c>
      <c r="R48" s="9" t="e">
        <f t="shared" si="12"/>
        <v>#N/A</v>
      </c>
      <c r="S48" s="5" t="e">
        <f>ROUND(AVERAGE(G48,I48,K48,M48,O48),2)</f>
        <v>#N/A</v>
      </c>
      <c r="T48" s="226">
        <f>COUNTIF(F48:O48,"C*")*1+COUNTIF(F48:O48,"D")*2+COUNTIF(F48:O48,"E")*3</f>
        <v>0</v>
      </c>
      <c r="U48" s="9" t="e">
        <f t="shared" si="13"/>
        <v>#N/A</v>
      </c>
      <c r="V48" s="227"/>
      <c r="W48" s="9" t="e">
        <f>ROUND(AVERAGE(#REF!,P48),2)</f>
        <v>#REF!</v>
      </c>
      <c r="X48" s="9">
        <f t="shared" si="15"/>
        <v>0</v>
      </c>
      <c r="Y48" s="9" t="e">
        <f t="shared" si="7"/>
        <v>#REF!</v>
      </c>
      <c r="Z48" s="9" t="e">
        <f t="shared" si="14"/>
        <v>#REF!</v>
      </c>
      <c r="AA48" s="5"/>
      <c r="AB48" s="5"/>
      <c r="AC48" s="9"/>
      <c r="AD48" s="5"/>
      <c r="AE48" s="25"/>
      <c r="AF48" s="25"/>
      <c r="AJ48" s="7">
        <f>VLOOKUP(B48,' TH ĐG Trình HĐ'!$D$9:$AE$322,16,0)</f>
        <v>7</v>
      </c>
    </row>
    <row r="49" spans="1:36" s="46" customFormat="1" ht="24.95" customHeight="1" x14ac:dyDescent="0.25">
      <c r="A49" s="207">
        <f t="shared" si="9"/>
        <v>43</v>
      </c>
      <c r="B49" s="70" t="s">
        <v>39</v>
      </c>
      <c r="C49" s="5" t="s">
        <v>761</v>
      </c>
      <c r="D49" s="9" t="s">
        <v>849</v>
      </c>
      <c r="E49" s="232"/>
      <c r="F49" s="17"/>
      <c r="G49" s="19" t="e">
        <f>VLOOKUP(F49,Sheet1!$B$2:$C$12,2,TRUE)</f>
        <v>#N/A</v>
      </c>
      <c r="H49" s="5"/>
      <c r="I49" s="19" t="e">
        <f>VLOOKUP(H49,Sheet1!$B$2:$C$12,2,TRUE)</f>
        <v>#N/A</v>
      </c>
      <c r="J49" s="5"/>
      <c r="K49" s="19" t="e">
        <f>VLOOKUP(J49,Sheet1!$B$2:$C$12,2,TRUE)</f>
        <v>#N/A</v>
      </c>
      <c r="L49" s="5"/>
      <c r="M49" s="19" t="e">
        <f>VLOOKUP(L49,Sheet1!$B$2:$C$12,2,TRUE)</f>
        <v>#N/A</v>
      </c>
      <c r="N49" s="5"/>
      <c r="O49" s="19" t="e">
        <f>VLOOKUP(N49,Sheet1!$B$2:$C$12,2,TRUE)</f>
        <v>#N/A</v>
      </c>
      <c r="P49" s="5" t="e">
        <f>ROUND(AVERAGE(G49,I49,K49,M49),2)</f>
        <v>#N/A</v>
      </c>
      <c r="Q49" s="226">
        <f t="shared" si="11"/>
        <v>0</v>
      </c>
      <c r="R49" s="9" t="e">
        <f t="shared" si="12"/>
        <v>#N/A</v>
      </c>
      <c r="S49" s="5" t="e">
        <f>ROUND(AVERAGE(G49,I49,K49,M49,O49),2)</f>
        <v>#N/A</v>
      </c>
      <c r="T49" s="226">
        <f>COUNTIF(F49:O49,"C*")*1+COUNTIF(F49:O49,"D")*2+COUNTIF(F49:O49,"E")*3</f>
        <v>0</v>
      </c>
      <c r="U49" s="9" t="e">
        <f t="shared" si="13"/>
        <v>#N/A</v>
      </c>
      <c r="V49" s="227"/>
      <c r="W49" s="9" t="e">
        <f>ROUND(AVERAGE(#REF!,P49),2)</f>
        <v>#REF!</v>
      </c>
      <c r="X49" s="9">
        <f t="shared" si="15"/>
        <v>0</v>
      </c>
      <c r="Y49" s="9" t="e">
        <f t="shared" si="7"/>
        <v>#REF!</v>
      </c>
      <c r="Z49" s="9" t="e">
        <f t="shared" si="14"/>
        <v>#REF!</v>
      </c>
      <c r="AA49" s="5"/>
      <c r="AB49" s="5"/>
      <c r="AC49" s="9"/>
      <c r="AD49" s="5"/>
      <c r="AE49" s="25"/>
      <c r="AF49" s="25"/>
      <c r="AJ49" s="7">
        <f>VLOOKUP(B49,' TH ĐG Trình HĐ'!$D$9:$AE$322,16,0)</f>
        <v>8</v>
      </c>
    </row>
    <row r="50" spans="1:36" s="7" customFormat="1" ht="24.95" customHeight="1" x14ac:dyDescent="0.25">
      <c r="A50" s="207">
        <f t="shared" si="9"/>
        <v>44</v>
      </c>
      <c r="B50" s="208" t="s">
        <v>44</v>
      </c>
      <c r="C50" s="5" t="s">
        <v>761</v>
      </c>
      <c r="D50" s="9" t="s">
        <v>849</v>
      </c>
      <c r="E50" s="232"/>
      <c r="F50" s="17"/>
      <c r="G50" s="19" t="e">
        <f>VLOOKUP(F50,Sheet1!$B$2:$C$12,2,TRUE)</f>
        <v>#N/A</v>
      </c>
      <c r="H50" s="5"/>
      <c r="I50" s="19" t="e">
        <f>VLOOKUP(H50,Sheet1!$B$2:$C$12,2,TRUE)</f>
        <v>#N/A</v>
      </c>
      <c r="J50" s="5"/>
      <c r="K50" s="19" t="e">
        <f>VLOOKUP(J50,Sheet1!$B$2:$C$12,2,TRUE)</f>
        <v>#N/A</v>
      </c>
      <c r="L50" s="5"/>
      <c r="M50" s="19" t="e">
        <f>VLOOKUP(L50,Sheet1!$B$2:$C$12,2,TRUE)</f>
        <v>#N/A</v>
      </c>
      <c r="N50" s="5"/>
      <c r="O50" s="19" t="e">
        <f>VLOOKUP(N50,Sheet1!$B$2:$C$12,2,TRUE)</f>
        <v>#N/A</v>
      </c>
      <c r="P50" s="5" t="e">
        <f>ROUND(AVERAGE(G50,I50,K50,M50),2)</f>
        <v>#N/A</v>
      </c>
      <c r="Q50" s="226">
        <f t="shared" si="11"/>
        <v>0</v>
      </c>
      <c r="R50" s="9" t="e">
        <f t="shared" si="12"/>
        <v>#N/A</v>
      </c>
      <c r="S50" s="5" t="e">
        <f>ROUND(AVERAGE(G50,I50,K50,M50,O50),2)</f>
        <v>#N/A</v>
      </c>
      <c r="T50" s="226">
        <f>COUNTIF(F50:O50,"C*")*1+COUNTIF(F50:O50,"D")*2+COUNTIF(F50:O50,"E")*3</f>
        <v>0</v>
      </c>
      <c r="U50" s="9" t="e">
        <f t="shared" si="13"/>
        <v>#N/A</v>
      </c>
      <c r="V50" s="227"/>
      <c r="W50" s="9" t="e">
        <f>ROUND(AVERAGE(#REF!,P50),2)</f>
        <v>#REF!</v>
      </c>
      <c r="X50" s="9">
        <f t="shared" si="15"/>
        <v>0</v>
      </c>
      <c r="Y50" s="9" t="e">
        <f t="shared" si="7"/>
        <v>#REF!</v>
      </c>
      <c r="Z50" s="9" t="e">
        <f t="shared" si="14"/>
        <v>#REF!</v>
      </c>
      <c r="AA50" s="5"/>
      <c r="AB50" s="5"/>
      <c r="AC50" s="9"/>
      <c r="AD50" s="5"/>
      <c r="AE50" s="25"/>
      <c r="AF50" s="26"/>
      <c r="AJ50" s="7">
        <f>VLOOKUP(B50,' TH ĐG Trình HĐ'!$D$9:$AE$322,16,0)</f>
        <v>8</v>
      </c>
    </row>
    <row r="51" spans="1:36" s="46" customFormat="1" ht="24.95" customHeight="1" x14ac:dyDescent="0.25">
      <c r="A51" s="207">
        <f t="shared" si="9"/>
        <v>45</v>
      </c>
      <c r="B51" s="208" t="s">
        <v>269</v>
      </c>
      <c r="C51" s="5" t="s">
        <v>761</v>
      </c>
      <c r="D51" s="9" t="s">
        <v>849</v>
      </c>
      <c r="E51" s="232"/>
      <c r="F51" s="17"/>
      <c r="G51" s="19" t="e">
        <f>VLOOKUP(F51,Sheet1!$B$2:$C$12,2,TRUE)</f>
        <v>#N/A</v>
      </c>
      <c r="H51" s="5"/>
      <c r="I51" s="19" t="e">
        <f>VLOOKUP(H51,Sheet1!$B$2:$C$12,2,TRUE)</f>
        <v>#N/A</v>
      </c>
      <c r="J51" s="5"/>
      <c r="K51" s="19" t="e">
        <f>VLOOKUP(J51,Sheet1!$B$2:$C$12,2,TRUE)</f>
        <v>#N/A</v>
      </c>
      <c r="L51" s="5"/>
      <c r="M51" s="19" t="e">
        <f>VLOOKUP(L51,Sheet1!$B$2:$C$12,2,TRUE)</f>
        <v>#N/A</v>
      </c>
      <c r="N51" s="5"/>
      <c r="O51" s="19" t="e">
        <f>VLOOKUP(N51,Sheet1!$B$2:$C$12,2,TRUE)</f>
        <v>#N/A</v>
      </c>
      <c r="P51" s="5" t="e">
        <f t="shared" si="0"/>
        <v>#N/A</v>
      </c>
      <c r="Q51" s="226">
        <f t="shared" si="11"/>
        <v>0</v>
      </c>
      <c r="R51" s="9" t="e">
        <f t="shared" si="12"/>
        <v>#N/A</v>
      </c>
      <c r="S51" s="5" t="e">
        <f t="shared" si="3"/>
        <v>#N/A</v>
      </c>
      <c r="T51" s="226">
        <f t="shared" si="4"/>
        <v>0</v>
      </c>
      <c r="U51" s="9" t="e">
        <f t="shared" si="13"/>
        <v>#N/A</v>
      </c>
      <c r="V51" s="227"/>
      <c r="W51" s="9" t="e">
        <f>ROUND(AVERAGE(#REF!,P51),2)</f>
        <v>#REF!</v>
      </c>
      <c r="X51" s="9">
        <f t="shared" si="15"/>
        <v>0</v>
      </c>
      <c r="Y51" s="9" t="e">
        <f t="shared" si="7"/>
        <v>#REF!</v>
      </c>
      <c r="Z51" s="9" t="e">
        <f t="shared" si="14"/>
        <v>#REF!</v>
      </c>
      <c r="AA51" s="5"/>
      <c r="AB51" s="5"/>
      <c r="AC51" s="9"/>
      <c r="AD51" s="5"/>
      <c r="AE51" s="25"/>
      <c r="AF51" s="25"/>
      <c r="AJ51" s="7">
        <f>VLOOKUP(B51,' TH ĐG Trình HĐ'!$D$9:$AE$322,16,0)</f>
        <v>7</v>
      </c>
    </row>
    <row r="52" spans="1:36" s="46" customFormat="1" ht="24.95" customHeight="1" x14ac:dyDescent="0.25">
      <c r="A52" s="207">
        <f t="shared" si="9"/>
        <v>46</v>
      </c>
      <c r="B52" s="70" t="s">
        <v>270</v>
      </c>
      <c r="C52" s="5" t="s">
        <v>761</v>
      </c>
      <c r="D52" s="9" t="s">
        <v>849</v>
      </c>
      <c r="E52" s="232"/>
      <c r="F52" s="17"/>
      <c r="G52" s="19" t="e">
        <f>VLOOKUP(F52,Sheet1!$B$2:$C$12,2,TRUE)</f>
        <v>#N/A</v>
      </c>
      <c r="H52" s="5"/>
      <c r="I52" s="19" t="e">
        <f>VLOOKUP(H52,Sheet1!$B$2:$C$12,2,TRUE)</f>
        <v>#N/A</v>
      </c>
      <c r="J52" s="5"/>
      <c r="K52" s="19" t="e">
        <f>VLOOKUP(J52,Sheet1!$B$2:$C$12,2,TRUE)</f>
        <v>#N/A</v>
      </c>
      <c r="L52" s="5"/>
      <c r="M52" s="19" t="e">
        <f>VLOOKUP(L52,Sheet1!$B$2:$C$12,2,TRUE)</f>
        <v>#N/A</v>
      </c>
      <c r="N52" s="5"/>
      <c r="O52" s="19" t="e">
        <f>VLOOKUP(N52,Sheet1!$B$2:$C$12,2,TRUE)</f>
        <v>#N/A</v>
      </c>
      <c r="P52" s="5" t="e">
        <f t="shared" si="0"/>
        <v>#N/A</v>
      </c>
      <c r="Q52" s="226">
        <f t="shared" si="11"/>
        <v>0</v>
      </c>
      <c r="R52" s="9" t="e">
        <f t="shared" si="12"/>
        <v>#N/A</v>
      </c>
      <c r="S52" s="5" t="e">
        <f t="shared" si="3"/>
        <v>#N/A</v>
      </c>
      <c r="T52" s="226">
        <f t="shared" si="4"/>
        <v>0</v>
      </c>
      <c r="U52" s="9" t="e">
        <f t="shared" si="13"/>
        <v>#N/A</v>
      </c>
      <c r="V52" s="227"/>
      <c r="W52" s="9" t="e">
        <f>ROUND(AVERAGE(#REF!,P52),2)</f>
        <v>#REF!</v>
      </c>
      <c r="X52" s="9">
        <f t="shared" si="15"/>
        <v>0</v>
      </c>
      <c r="Y52" s="9" t="e">
        <f t="shared" si="7"/>
        <v>#REF!</v>
      </c>
      <c r="Z52" s="9" t="e">
        <f t="shared" si="14"/>
        <v>#REF!</v>
      </c>
      <c r="AA52" s="5"/>
      <c r="AB52" s="5"/>
      <c r="AC52" s="9"/>
      <c r="AD52" s="5"/>
      <c r="AE52" s="25"/>
      <c r="AF52" s="25"/>
      <c r="AJ52" s="7">
        <f>VLOOKUP(B52,' TH ĐG Trình HĐ'!$D$9:$AE$322,16,0)</f>
        <v>8</v>
      </c>
    </row>
    <row r="53" spans="1:36" s="7" customFormat="1" ht="24.95" customHeight="1" x14ac:dyDescent="0.25">
      <c r="A53" s="207">
        <f t="shared" si="9"/>
        <v>47</v>
      </c>
      <c r="B53" s="208" t="s">
        <v>48</v>
      </c>
      <c r="C53" s="5" t="s">
        <v>761</v>
      </c>
      <c r="D53" s="9" t="s">
        <v>849</v>
      </c>
      <c r="E53" s="232"/>
      <c r="F53" s="17"/>
      <c r="G53" s="19" t="e">
        <f>VLOOKUP(F53,Sheet1!$B$2:$C$12,2,TRUE)</f>
        <v>#N/A</v>
      </c>
      <c r="H53" s="5"/>
      <c r="I53" s="19" t="e">
        <f>VLOOKUP(H53,Sheet1!$B$2:$C$12,2,TRUE)</f>
        <v>#N/A</v>
      </c>
      <c r="J53" s="5"/>
      <c r="K53" s="19" t="e">
        <f>VLOOKUP(J53,Sheet1!$B$2:$C$12,2,TRUE)</f>
        <v>#N/A</v>
      </c>
      <c r="L53" s="5"/>
      <c r="M53" s="19" t="e">
        <f>VLOOKUP(L53,Sheet1!$B$2:$C$12,2,TRUE)</f>
        <v>#N/A</v>
      </c>
      <c r="N53" s="5"/>
      <c r="O53" s="19" t="e">
        <f>VLOOKUP(N53,Sheet1!$B$2:$C$12,2,TRUE)</f>
        <v>#N/A</v>
      </c>
      <c r="P53" s="5" t="e">
        <f t="shared" si="0"/>
        <v>#N/A</v>
      </c>
      <c r="Q53" s="226">
        <f t="shared" si="11"/>
        <v>0</v>
      </c>
      <c r="R53" s="9" t="e">
        <f t="shared" si="12"/>
        <v>#N/A</v>
      </c>
      <c r="S53" s="5" t="e">
        <f t="shared" si="3"/>
        <v>#N/A</v>
      </c>
      <c r="T53" s="226">
        <f t="shared" si="4"/>
        <v>0</v>
      </c>
      <c r="U53" s="9" t="e">
        <f t="shared" si="13"/>
        <v>#N/A</v>
      </c>
      <c r="V53" s="227"/>
      <c r="W53" s="9" t="e">
        <f>ROUND(AVERAGE(#REF!,P53),2)</f>
        <v>#REF!</v>
      </c>
      <c r="X53" s="9">
        <f t="shared" si="15"/>
        <v>0</v>
      </c>
      <c r="Y53" s="9" t="e">
        <f t="shared" si="7"/>
        <v>#REF!</v>
      </c>
      <c r="Z53" s="9" t="e">
        <f t="shared" si="14"/>
        <v>#REF!</v>
      </c>
      <c r="AA53" s="5"/>
      <c r="AB53" s="5"/>
      <c r="AC53" s="9"/>
      <c r="AD53" s="5"/>
      <c r="AE53" s="25"/>
      <c r="AF53" s="25"/>
      <c r="AJ53" s="7">
        <f>VLOOKUP(B53,' TH ĐG Trình HĐ'!$D$9:$AE$322,16,0)</f>
        <v>8</v>
      </c>
    </row>
    <row r="54" spans="1:36" s="7" customFormat="1" ht="24.95" customHeight="1" x14ac:dyDescent="0.25">
      <c r="A54" s="207">
        <f t="shared" si="9"/>
        <v>48</v>
      </c>
      <c r="B54" s="208" t="s">
        <v>285</v>
      </c>
      <c r="C54" s="5" t="s">
        <v>761</v>
      </c>
      <c r="D54" s="9" t="s">
        <v>849</v>
      </c>
      <c r="E54" s="232"/>
      <c r="F54" s="17"/>
      <c r="G54" s="19" t="e">
        <f>VLOOKUP(F54,Sheet1!$B$2:$C$12,2,TRUE)</f>
        <v>#N/A</v>
      </c>
      <c r="H54" s="5"/>
      <c r="I54" s="19" t="e">
        <f>VLOOKUP(H54,Sheet1!$B$2:$C$12,2,TRUE)</f>
        <v>#N/A</v>
      </c>
      <c r="J54" s="5"/>
      <c r="K54" s="19" t="e">
        <f>VLOOKUP(J54,Sheet1!$B$2:$C$12,2,TRUE)</f>
        <v>#N/A</v>
      </c>
      <c r="L54" s="5"/>
      <c r="M54" s="19" t="e">
        <f>VLOOKUP(L54,Sheet1!$B$2:$C$12,2,TRUE)</f>
        <v>#N/A</v>
      </c>
      <c r="N54" s="5"/>
      <c r="O54" s="19" t="e">
        <f>VLOOKUP(N54,Sheet1!$B$2:$C$12,2,TRUE)</f>
        <v>#N/A</v>
      </c>
      <c r="P54" s="5" t="e">
        <f t="shared" si="0"/>
        <v>#N/A</v>
      </c>
      <c r="Q54" s="226">
        <f t="shared" si="11"/>
        <v>0</v>
      </c>
      <c r="R54" s="9" t="e">
        <f t="shared" si="12"/>
        <v>#N/A</v>
      </c>
      <c r="S54" s="5" t="e">
        <f t="shared" si="3"/>
        <v>#N/A</v>
      </c>
      <c r="T54" s="226">
        <f t="shared" si="4"/>
        <v>0</v>
      </c>
      <c r="U54" s="9" t="e">
        <f t="shared" si="13"/>
        <v>#N/A</v>
      </c>
      <c r="V54" s="227"/>
      <c r="W54" s="9" t="e">
        <f>ROUND(AVERAGE(#REF!,P54),2)</f>
        <v>#REF!</v>
      </c>
      <c r="X54" s="9">
        <f t="shared" si="15"/>
        <v>0</v>
      </c>
      <c r="Y54" s="9" t="e">
        <f t="shared" si="7"/>
        <v>#REF!</v>
      </c>
      <c r="Z54" s="9" t="e">
        <f t="shared" si="14"/>
        <v>#REF!</v>
      </c>
      <c r="AA54" s="5"/>
      <c r="AB54" s="5"/>
      <c r="AC54" s="9"/>
      <c r="AD54" s="5"/>
      <c r="AE54" s="25"/>
      <c r="AF54" s="25"/>
      <c r="AJ54" s="7">
        <f>VLOOKUP(B54,' TH ĐG Trình HĐ'!$D$9:$AE$322,16,0)</f>
        <v>8</v>
      </c>
    </row>
    <row r="55" spans="1:36" s="7" customFormat="1" ht="24.95" customHeight="1" x14ac:dyDescent="0.25">
      <c r="A55" s="207">
        <f t="shared" si="9"/>
        <v>49</v>
      </c>
      <c r="B55" s="208" t="s">
        <v>296</v>
      </c>
      <c r="C55" s="5" t="s">
        <v>761</v>
      </c>
      <c r="D55" s="9" t="s">
        <v>849</v>
      </c>
      <c r="E55" s="232"/>
      <c r="F55" s="17"/>
      <c r="G55" s="19" t="e">
        <f>VLOOKUP(F55,Sheet1!$B$2:$C$12,2,TRUE)</f>
        <v>#N/A</v>
      </c>
      <c r="H55" s="5"/>
      <c r="I55" s="19" t="e">
        <f>VLOOKUP(H55,Sheet1!$B$2:$C$12,2,TRUE)</f>
        <v>#N/A</v>
      </c>
      <c r="J55" s="5"/>
      <c r="K55" s="19" t="e">
        <f>VLOOKUP(J55,Sheet1!$B$2:$C$12,2,TRUE)</f>
        <v>#N/A</v>
      </c>
      <c r="L55" s="5"/>
      <c r="M55" s="19" t="e">
        <f>VLOOKUP(L55,Sheet1!$B$2:$C$12,2,TRUE)</f>
        <v>#N/A</v>
      </c>
      <c r="N55" s="5"/>
      <c r="O55" s="19" t="e">
        <f>VLOOKUP(N55,Sheet1!$B$2:$C$12,2,TRUE)</f>
        <v>#N/A</v>
      </c>
      <c r="P55" s="5" t="e">
        <f t="shared" si="0"/>
        <v>#N/A</v>
      </c>
      <c r="Q55" s="226">
        <f t="shared" si="11"/>
        <v>0</v>
      </c>
      <c r="R55" s="9" t="e">
        <f t="shared" si="12"/>
        <v>#N/A</v>
      </c>
      <c r="S55" s="5" t="e">
        <f t="shared" si="3"/>
        <v>#N/A</v>
      </c>
      <c r="T55" s="226">
        <f t="shared" si="4"/>
        <v>0</v>
      </c>
      <c r="U55" s="9" t="e">
        <f t="shared" si="13"/>
        <v>#N/A</v>
      </c>
      <c r="V55" s="227"/>
      <c r="W55" s="9" t="e">
        <f>ROUND(AVERAGE(#REF!,P55),2)</f>
        <v>#REF!</v>
      </c>
      <c r="X55" s="9">
        <f t="shared" si="15"/>
        <v>0</v>
      </c>
      <c r="Y55" s="9" t="e">
        <f t="shared" si="7"/>
        <v>#REF!</v>
      </c>
      <c r="Z55" s="9" t="e">
        <f t="shared" si="14"/>
        <v>#REF!</v>
      </c>
      <c r="AA55" s="5"/>
      <c r="AB55" s="5"/>
      <c r="AC55" s="9"/>
      <c r="AD55" s="5"/>
      <c r="AE55" s="25"/>
      <c r="AF55" s="25"/>
      <c r="AJ55" s="7">
        <f>VLOOKUP(B55,' TH ĐG Trình HĐ'!$D$9:$AE$322,16,0)</f>
        <v>7</v>
      </c>
    </row>
    <row r="56" spans="1:36" s="7" customFormat="1" ht="24.95" customHeight="1" x14ac:dyDescent="0.25">
      <c r="A56" s="207">
        <f t="shared" si="9"/>
        <v>50</v>
      </c>
      <c r="B56" s="208" t="s">
        <v>294</v>
      </c>
      <c r="C56" s="5" t="s">
        <v>761</v>
      </c>
      <c r="D56" s="9" t="s">
        <v>849</v>
      </c>
      <c r="E56" s="232"/>
      <c r="F56" s="17"/>
      <c r="G56" s="19" t="e">
        <f>VLOOKUP(F56,Sheet1!$B$2:$C$12,2,TRUE)</f>
        <v>#N/A</v>
      </c>
      <c r="H56" s="5"/>
      <c r="I56" s="19" t="e">
        <f>VLOOKUP(H56,Sheet1!$B$2:$C$12,2,TRUE)</f>
        <v>#N/A</v>
      </c>
      <c r="J56" s="5"/>
      <c r="K56" s="19" t="e">
        <f>VLOOKUP(J56,Sheet1!$B$2:$C$12,2,TRUE)</f>
        <v>#N/A</v>
      </c>
      <c r="L56" s="5"/>
      <c r="M56" s="19" t="e">
        <f>VLOOKUP(L56,Sheet1!$B$2:$C$12,2,TRUE)</f>
        <v>#N/A</v>
      </c>
      <c r="N56" s="5"/>
      <c r="O56" s="19" t="e">
        <f>VLOOKUP(N56,Sheet1!$B$2:$C$12,2,TRUE)</f>
        <v>#N/A</v>
      </c>
      <c r="P56" s="5" t="e">
        <f t="shared" si="0"/>
        <v>#N/A</v>
      </c>
      <c r="Q56" s="226">
        <f t="shared" si="11"/>
        <v>0</v>
      </c>
      <c r="R56" s="9" t="e">
        <f t="shared" si="12"/>
        <v>#N/A</v>
      </c>
      <c r="S56" s="5" t="e">
        <f t="shared" si="3"/>
        <v>#N/A</v>
      </c>
      <c r="T56" s="226">
        <f t="shared" si="4"/>
        <v>0</v>
      </c>
      <c r="U56" s="9" t="e">
        <f t="shared" si="13"/>
        <v>#N/A</v>
      </c>
      <c r="V56" s="227"/>
      <c r="W56" s="9" t="e">
        <f>ROUND(AVERAGE(#REF!,P56),2)</f>
        <v>#REF!</v>
      </c>
      <c r="X56" s="9">
        <f t="shared" si="15"/>
        <v>0</v>
      </c>
      <c r="Y56" s="9" t="e">
        <f t="shared" si="7"/>
        <v>#REF!</v>
      </c>
      <c r="Z56" s="9" t="e">
        <f t="shared" si="14"/>
        <v>#REF!</v>
      </c>
      <c r="AA56" s="5"/>
      <c r="AB56" s="5"/>
      <c r="AC56" s="9"/>
      <c r="AD56" s="5"/>
      <c r="AE56" s="25"/>
      <c r="AF56" s="25"/>
      <c r="AJ56" s="7">
        <f>VLOOKUP(B56,' TH ĐG Trình HĐ'!$D$9:$AE$322,16,0)</f>
        <v>8</v>
      </c>
    </row>
    <row r="57" spans="1:36" s="7" customFormat="1" ht="24.95" customHeight="1" x14ac:dyDescent="0.25">
      <c r="A57" s="207">
        <f t="shared" si="9"/>
        <v>51</v>
      </c>
      <c r="B57" s="212" t="s">
        <v>383</v>
      </c>
      <c r="C57" s="5" t="s">
        <v>761</v>
      </c>
      <c r="D57" s="9" t="s">
        <v>849</v>
      </c>
      <c r="E57" s="232"/>
      <c r="F57" s="17"/>
      <c r="G57" s="19" t="e">
        <f>VLOOKUP(F57,Sheet1!$B$2:$C$12,2,TRUE)</f>
        <v>#N/A</v>
      </c>
      <c r="H57" s="5"/>
      <c r="I57" s="19" t="e">
        <f>VLOOKUP(H57,Sheet1!$B$2:$C$12,2,TRUE)</f>
        <v>#N/A</v>
      </c>
      <c r="J57" s="5"/>
      <c r="K57" s="19" t="e">
        <f>VLOOKUP(J57,Sheet1!$B$2:$C$12,2,TRUE)</f>
        <v>#N/A</v>
      </c>
      <c r="L57" s="5"/>
      <c r="M57" s="19" t="e">
        <f>VLOOKUP(L57,Sheet1!$B$2:$C$12,2,TRUE)</f>
        <v>#N/A</v>
      </c>
      <c r="N57" s="5"/>
      <c r="O57" s="19" t="e">
        <f>VLOOKUP(N57,Sheet1!$B$2:$C$12,2,TRUE)</f>
        <v>#N/A</v>
      </c>
      <c r="P57" s="5" t="e">
        <f t="shared" si="0"/>
        <v>#N/A</v>
      </c>
      <c r="Q57" s="226">
        <f t="shared" si="11"/>
        <v>0</v>
      </c>
      <c r="R57" s="9" t="e">
        <f t="shared" si="12"/>
        <v>#N/A</v>
      </c>
      <c r="S57" s="5" t="e">
        <f t="shared" si="3"/>
        <v>#N/A</v>
      </c>
      <c r="T57" s="226">
        <f t="shared" si="4"/>
        <v>0</v>
      </c>
      <c r="U57" s="9" t="e">
        <f t="shared" si="13"/>
        <v>#N/A</v>
      </c>
      <c r="V57" s="227"/>
      <c r="W57" s="9" t="e">
        <f>ROUND(AVERAGE(#REF!,P57),2)</f>
        <v>#REF!</v>
      </c>
      <c r="X57" s="9">
        <f t="shared" si="15"/>
        <v>0</v>
      </c>
      <c r="Y57" s="9" t="e">
        <f t="shared" si="7"/>
        <v>#REF!</v>
      </c>
      <c r="Z57" s="9" t="e">
        <f t="shared" si="14"/>
        <v>#REF!</v>
      </c>
      <c r="AA57" s="5"/>
      <c r="AB57" s="5"/>
      <c r="AC57" s="9"/>
      <c r="AD57" s="5"/>
      <c r="AE57" s="25"/>
      <c r="AF57" s="25"/>
      <c r="AJ57" s="7">
        <f>VLOOKUP(B57,' TH ĐG Trình HĐ'!$D$9:$AE$322,16,0)</f>
        <v>7</v>
      </c>
    </row>
    <row r="58" spans="1:36" s="7" customFormat="1" ht="24.95" customHeight="1" x14ac:dyDescent="0.25">
      <c r="A58" s="207">
        <f t="shared" si="9"/>
        <v>52</v>
      </c>
      <c r="B58" s="70" t="s">
        <v>355</v>
      </c>
      <c r="C58" s="5" t="s">
        <v>761</v>
      </c>
      <c r="D58" s="9" t="s">
        <v>849</v>
      </c>
      <c r="E58" s="232"/>
      <c r="F58" s="17"/>
      <c r="G58" s="19" t="e">
        <f>VLOOKUP(F58,Sheet1!$B$2:$C$12,2,TRUE)</f>
        <v>#N/A</v>
      </c>
      <c r="H58" s="5"/>
      <c r="I58" s="19" t="e">
        <f>VLOOKUP(H58,Sheet1!$B$2:$C$12,2,TRUE)</f>
        <v>#N/A</v>
      </c>
      <c r="J58" s="5"/>
      <c r="K58" s="19" t="e">
        <f>VLOOKUP(J58,Sheet1!$B$2:$C$12,2,TRUE)</f>
        <v>#N/A</v>
      </c>
      <c r="L58" s="5"/>
      <c r="M58" s="19" t="e">
        <f>VLOOKUP(L58,Sheet1!$B$2:$C$12,2,TRUE)</f>
        <v>#N/A</v>
      </c>
      <c r="N58" s="5"/>
      <c r="O58" s="19" t="e">
        <f>VLOOKUP(N58,Sheet1!$B$2:$C$12,2,TRUE)</f>
        <v>#N/A</v>
      </c>
      <c r="P58" s="5" t="e">
        <f t="shared" si="0"/>
        <v>#N/A</v>
      </c>
      <c r="Q58" s="226">
        <f t="shared" si="11"/>
        <v>0</v>
      </c>
      <c r="R58" s="9" t="e">
        <f t="shared" si="12"/>
        <v>#N/A</v>
      </c>
      <c r="S58" s="5" t="e">
        <f t="shared" si="3"/>
        <v>#N/A</v>
      </c>
      <c r="T58" s="226">
        <f t="shared" si="4"/>
        <v>0</v>
      </c>
      <c r="U58" s="9" t="e">
        <f t="shared" si="13"/>
        <v>#N/A</v>
      </c>
      <c r="V58" s="227"/>
      <c r="W58" s="9" t="e">
        <f>ROUND(AVERAGE(#REF!,P58),2)</f>
        <v>#REF!</v>
      </c>
      <c r="X58" s="9">
        <f t="shared" si="15"/>
        <v>0</v>
      </c>
      <c r="Y58" s="9" t="e">
        <f t="shared" si="7"/>
        <v>#REF!</v>
      </c>
      <c r="Z58" s="9" t="e">
        <f t="shared" si="14"/>
        <v>#REF!</v>
      </c>
      <c r="AA58" s="5"/>
      <c r="AB58" s="5"/>
      <c r="AC58" s="9"/>
      <c r="AD58" s="5"/>
      <c r="AE58" s="25"/>
      <c r="AF58" s="25"/>
      <c r="AJ58" s="7">
        <f>VLOOKUP(B58,' TH ĐG Trình HĐ'!$D$9:$AE$322,16,0)</f>
        <v>9</v>
      </c>
    </row>
    <row r="59" spans="1:36" s="7" customFormat="1" ht="24.95" customHeight="1" x14ac:dyDescent="0.25">
      <c r="A59" s="207">
        <f t="shared" si="9"/>
        <v>53</v>
      </c>
      <c r="B59" s="70" t="s">
        <v>357</v>
      </c>
      <c r="C59" s="5" t="s">
        <v>761</v>
      </c>
      <c r="D59" s="9" t="s">
        <v>849</v>
      </c>
      <c r="E59" s="232"/>
      <c r="F59" s="17"/>
      <c r="G59" s="19" t="e">
        <f>VLOOKUP(F59,Sheet1!$B$2:$C$12,2,TRUE)</f>
        <v>#N/A</v>
      </c>
      <c r="H59" s="5"/>
      <c r="I59" s="19" t="e">
        <f>VLOOKUP(H59,Sheet1!$B$2:$C$12,2,TRUE)</f>
        <v>#N/A</v>
      </c>
      <c r="J59" s="5"/>
      <c r="K59" s="19" t="e">
        <f>VLOOKUP(J59,Sheet1!$B$2:$C$12,2,TRUE)</f>
        <v>#N/A</v>
      </c>
      <c r="L59" s="5"/>
      <c r="M59" s="19" t="e">
        <f>VLOOKUP(L59,Sheet1!$B$2:$C$12,2,TRUE)</f>
        <v>#N/A</v>
      </c>
      <c r="N59" s="5"/>
      <c r="O59" s="19" t="e">
        <f>VLOOKUP(N59,Sheet1!$B$2:$C$12,2,TRUE)</f>
        <v>#N/A</v>
      </c>
      <c r="P59" s="5" t="e">
        <f>ROUND(AVERAGE(G59,I59,K59,M59),2)</f>
        <v>#N/A</v>
      </c>
      <c r="Q59" s="226">
        <f t="shared" si="11"/>
        <v>0</v>
      </c>
      <c r="R59" s="9" t="e">
        <f t="shared" si="12"/>
        <v>#N/A</v>
      </c>
      <c r="S59" s="5" t="e">
        <f>ROUND(AVERAGE(G59,I59,K59,M59,O59),2)</f>
        <v>#N/A</v>
      </c>
      <c r="T59" s="226">
        <f>COUNTIF(F59:O59,"C*")*1+COUNTIF(F59:O59,"D")*2+COUNTIF(F59:O59,"E")*3</f>
        <v>0</v>
      </c>
      <c r="U59" s="9" t="e">
        <f t="shared" si="13"/>
        <v>#N/A</v>
      </c>
      <c r="V59" s="227"/>
      <c r="W59" s="9" t="e">
        <f>ROUND(AVERAGE(#REF!,P59),2)</f>
        <v>#REF!</v>
      </c>
      <c r="X59" s="9">
        <f t="shared" si="15"/>
        <v>0</v>
      </c>
      <c r="Y59" s="9" t="e">
        <f t="shared" si="7"/>
        <v>#REF!</v>
      </c>
      <c r="Z59" s="9" t="e">
        <f t="shared" si="14"/>
        <v>#REF!</v>
      </c>
      <c r="AA59" s="5"/>
      <c r="AB59" s="5"/>
      <c r="AC59" s="9"/>
      <c r="AD59" s="5"/>
      <c r="AE59" s="25"/>
      <c r="AF59" s="25"/>
      <c r="AJ59" s="7">
        <f>VLOOKUP(B59,' TH ĐG Trình HĐ'!$D$9:$AE$322,16,0)</f>
        <v>8</v>
      </c>
    </row>
    <row r="60" spans="1:36" s="7" customFormat="1" ht="24.95" customHeight="1" x14ac:dyDescent="0.25">
      <c r="A60" s="207">
        <f t="shared" si="9"/>
        <v>54</v>
      </c>
      <c r="B60" s="70" t="s">
        <v>18</v>
      </c>
      <c r="C60" s="5" t="s">
        <v>765</v>
      </c>
      <c r="D60" s="9" t="s">
        <v>849</v>
      </c>
      <c r="E60" s="232"/>
      <c r="F60" s="17"/>
      <c r="G60" s="19" t="e">
        <f>VLOOKUP(F60,Sheet1!$B$2:$C$12,2,TRUE)</f>
        <v>#N/A</v>
      </c>
      <c r="H60" s="5"/>
      <c r="I60" s="19" t="e">
        <f>VLOOKUP(H60,Sheet1!$B$2:$C$12,2,TRUE)</f>
        <v>#N/A</v>
      </c>
      <c r="J60" s="5"/>
      <c r="K60" s="19" t="e">
        <f>VLOOKUP(J60,Sheet1!$B$2:$C$12,2,TRUE)</f>
        <v>#N/A</v>
      </c>
      <c r="L60" s="5"/>
      <c r="M60" s="19" t="e">
        <f>VLOOKUP(L60,Sheet1!$B$2:$C$12,2,TRUE)</f>
        <v>#N/A</v>
      </c>
      <c r="N60" s="5"/>
      <c r="O60" s="19" t="e">
        <f>VLOOKUP(N60,Sheet1!$B$2:$C$12,2,TRUE)</f>
        <v>#N/A</v>
      </c>
      <c r="P60" s="5" t="e">
        <f t="shared" si="0"/>
        <v>#N/A</v>
      </c>
      <c r="Q60" s="226">
        <f t="shared" si="11"/>
        <v>0</v>
      </c>
      <c r="R60" s="9" t="e">
        <f t="shared" si="12"/>
        <v>#N/A</v>
      </c>
      <c r="S60" s="5" t="e">
        <f t="shared" si="3"/>
        <v>#N/A</v>
      </c>
      <c r="T60" s="226">
        <f t="shared" si="4"/>
        <v>0</v>
      </c>
      <c r="U60" s="9" t="e">
        <f t="shared" si="13"/>
        <v>#N/A</v>
      </c>
      <c r="V60" s="227"/>
      <c r="W60" s="9" t="e">
        <f>ROUND(AVERAGE(#REF!,P60),2)</f>
        <v>#REF!</v>
      </c>
      <c r="X60" s="9">
        <f t="shared" si="15"/>
        <v>0</v>
      </c>
      <c r="Y60" s="9" t="e">
        <f t="shared" si="7"/>
        <v>#REF!</v>
      </c>
      <c r="Z60" s="9" t="e">
        <f t="shared" si="14"/>
        <v>#REF!</v>
      </c>
      <c r="AA60" s="5"/>
      <c r="AB60" s="5"/>
      <c r="AC60" s="9"/>
      <c r="AD60" s="5"/>
      <c r="AE60" s="25"/>
      <c r="AF60" s="25"/>
      <c r="AJ60" s="7">
        <f>VLOOKUP(B60,' TH ĐG Trình HĐ'!$D$9:$AE$322,16,0)</f>
        <v>10</v>
      </c>
    </row>
    <row r="61" spans="1:36" s="7" customFormat="1" ht="24.95" customHeight="1" x14ac:dyDescent="0.25">
      <c r="A61" s="207">
        <f t="shared" si="9"/>
        <v>55</v>
      </c>
      <c r="B61" s="208" t="s">
        <v>19</v>
      </c>
      <c r="C61" s="5" t="s">
        <v>761</v>
      </c>
      <c r="D61" s="9" t="s">
        <v>849</v>
      </c>
      <c r="E61" s="232"/>
      <c r="F61" s="17"/>
      <c r="G61" s="19" t="e">
        <f>VLOOKUP(F61,Sheet1!$B$2:$C$12,2,TRUE)</f>
        <v>#N/A</v>
      </c>
      <c r="H61" s="5"/>
      <c r="I61" s="19" t="e">
        <f>VLOOKUP(H61,Sheet1!$B$2:$C$12,2,TRUE)</f>
        <v>#N/A</v>
      </c>
      <c r="J61" s="5"/>
      <c r="K61" s="19" t="e">
        <f>VLOOKUP(J61,Sheet1!$B$2:$C$12,2,TRUE)</f>
        <v>#N/A</v>
      </c>
      <c r="L61" s="5"/>
      <c r="M61" s="19" t="e">
        <f>VLOOKUP(L61,Sheet1!$B$2:$C$12,2,TRUE)</f>
        <v>#N/A</v>
      </c>
      <c r="N61" s="5"/>
      <c r="O61" s="19" t="e">
        <f>VLOOKUP(N61,Sheet1!$B$2:$C$12,2,TRUE)</f>
        <v>#N/A</v>
      </c>
      <c r="P61" s="5" t="e">
        <f t="shared" si="0"/>
        <v>#N/A</v>
      </c>
      <c r="Q61" s="226">
        <f t="shared" si="11"/>
        <v>0</v>
      </c>
      <c r="R61" s="9" t="e">
        <f t="shared" si="12"/>
        <v>#N/A</v>
      </c>
      <c r="S61" s="5" t="e">
        <f t="shared" si="3"/>
        <v>#N/A</v>
      </c>
      <c r="T61" s="226">
        <f t="shared" si="4"/>
        <v>0</v>
      </c>
      <c r="U61" s="9" t="e">
        <f t="shared" si="13"/>
        <v>#N/A</v>
      </c>
      <c r="V61" s="227"/>
      <c r="W61" s="9" t="e">
        <f>ROUND(AVERAGE(#REF!,P61),2)</f>
        <v>#REF!</v>
      </c>
      <c r="X61" s="9">
        <f t="shared" si="15"/>
        <v>0</v>
      </c>
      <c r="Y61" s="9" t="e">
        <f t="shared" si="7"/>
        <v>#REF!</v>
      </c>
      <c r="Z61" s="9" t="e">
        <f t="shared" si="14"/>
        <v>#REF!</v>
      </c>
      <c r="AA61" s="5"/>
      <c r="AB61" s="5"/>
      <c r="AC61" s="9"/>
      <c r="AD61" s="5"/>
      <c r="AE61" s="25"/>
      <c r="AF61" s="25"/>
      <c r="AJ61" s="7" t="e">
        <f>VLOOKUP(B61,' TH ĐG Trình HĐ'!$D$9:$AE$322,16,0)</f>
        <v>#N/A</v>
      </c>
    </row>
    <row r="62" spans="1:36" s="7" customFormat="1" ht="24.95" customHeight="1" x14ac:dyDescent="0.25">
      <c r="A62" s="207">
        <f t="shared" si="9"/>
        <v>56</v>
      </c>
      <c r="B62" s="208" t="s">
        <v>72</v>
      </c>
      <c r="C62" s="5" t="s">
        <v>761</v>
      </c>
      <c r="D62" s="9" t="s">
        <v>849</v>
      </c>
      <c r="E62" s="232"/>
      <c r="F62" s="17"/>
      <c r="G62" s="19" t="e">
        <f>VLOOKUP(F62,Sheet1!$B$2:$C$12,2,TRUE)</f>
        <v>#N/A</v>
      </c>
      <c r="H62" s="5"/>
      <c r="I62" s="19" t="e">
        <f>VLOOKUP(H62,Sheet1!$B$2:$C$12,2,TRUE)</f>
        <v>#N/A</v>
      </c>
      <c r="J62" s="5"/>
      <c r="K62" s="19" t="e">
        <f>VLOOKUP(J62,Sheet1!$B$2:$C$12,2,TRUE)</f>
        <v>#N/A</v>
      </c>
      <c r="L62" s="5"/>
      <c r="M62" s="19" t="e">
        <f>VLOOKUP(L62,Sheet1!$B$2:$C$12,2,TRUE)</f>
        <v>#N/A</v>
      </c>
      <c r="N62" s="5"/>
      <c r="O62" s="19" t="e">
        <f>VLOOKUP(N62,Sheet1!$B$2:$C$12,2,TRUE)</f>
        <v>#N/A</v>
      </c>
      <c r="P62" s="5" t="e">
        <f t="shared" si="0"/>
        <v>#N/A</v>
      </c>
      <c r="Q62" s="226">
        <f t="shared" si="11"/>
        <v>0</v>
      </c>
      <c r="R62" s="9" t="e">
        <f t="shared" si="12"/>
        <v>#N/A</v>
      </c>
      <c r="S62" s="5" t="e">
        <f t="shared" si="3"/>
        <v>#N/A</v>
      </c>
      <c r="T62" s="226">
        <f t="shared" si="4"/>
        <v>0</v>
      </c>
      <c r="U62" s="9" t="e">
        <f t="shared" si="13"/>
        <v>#N/A</v>
      </c>
      <c r="V62" s="227"/>
      <c r="W62" s="9" t="e">
        <f>ROUND(AVERAGE(#REF!,P62),2)</f>
        <v>#REF!</v>
      </c>
      <c r="X62" s="9">
        <f t="shared" si="15"/>
        <v>0</v>
      </c>
      <c r="Y62" s="9" t="e">
        <f t="shared" si="7"/>
        <v>#REF!</v>
      </c>
      <c r="Z62" s="9" t="e">
        <f t="shared" si="14"/>
        <v>#REF!</v>
      </c>
      <c r="AA62" s="5"/>
      <c r="AB62" s="5"/>
      <c r="AC62" s="9"/>
      <c r="AD62" s="5"/>
      <c r="AE62" s="25"/>
      <c r="AF62" s="25"/>
      <c r="AJ62" s="7">
        <f>VLOOKUP(B62,' TH ĐG Trình HĐ'!$D$9:$AE$322,16,0)</f>
        <v>10</v>
      </c>
    </row>
    <row r="63" spans="1:36" s="7" customFormat="1" ht="24.95" customHeight="1" x14ac:dyDescent="0.25">
      <c r="A63" s="207">
        <f t="shared" si="9"/>
        <v>57</v>
      </c>
      <c r="B63" s="208" t="s">
        <v>73</v>
      </c>
      <c r="C63" s="5" t="s">
        <v>761</v>
      </c>
      <c r="D63" s="9" t="s">
        <v>849</v>
      </c>
      <c r="E63" s="232"/>
      <c r="F63" s="17"/>
      <c r="G63" s="19" t="e">
        <f>VLOOKUP(F63,Sheet1!$B$2:$C$12,2,TRUE)</f>
        <v>#N/A</v>
      </c>
      <c r="H63" s="5"/>
      <c r="I63" s="19" t="e">
        <f>VLOOKUP(H63,Sheet1!$B$2:$C$12,2,TRUE)</f>
        <v>#N/A</v>
      </c>
      <c r="J63" s="5"/>
      <c r="K63" s="19" t="e">
        <f>VLOOKUP(J63,Sheet1!$B$2:$C$12,2,TRUE)</f>
        <v>#N/A</v>
      </c>
      <c r="L63" s="5"/>
      <c r="M63" s="19" t="e">
        <f>VLOOKUP(L63,Sheet1!$B$2:$C$12,2,TRUE)</f>
        <v>#N/A</v>
      </c>
      <c r="N63" s="5"/>
      <c r="O63" s="19" t="e">
        <f>VLOOKUP(N63,Sheet1!$B$2:$C$12,2,TRUE)</f>
        <v>#N/A</v>
      </c>
      <c r="P63" s="5" t="e">
        <f t="shared" si="0"/>
        <v>#N/A</v>
      </c>
      <c r="Q63" s="226">
        <f t="shared" si="11"/>
        <v>0</v>
      </c>
      <c r="R63" s="9" t="e">
        <f t="shared" si="12"/>
        <v>#N/A</v>
      </c>
      <c r="S63" s="5" t="e">
        <f t="shared" si="3"/>
        <v>#N/A</v>
      </c>
      <c r="T63" s="226">
        <f t="shared" si="4"/>
        <v>0</v>
      </c>
      <c r="U63" s="9" t="e">
        <f t="shared" si="13"/>
        <v>#N/A</v>
      </c>
      <c r="V63" s="227"/>
      <c r="W63" s="9" t="e">
        <f>ROUND(AVERAGE(#REF!,P63),2)</f>
        <v>#REF!</v>
      </c>
      <c r="X63" s="9">
        <f t="shared" si="15"/>
        <v>0</v>
      </c>
      <c r="Y63" s="9" t="e">
        <f t="shared" si="7"/>
        <v>#REF!</v>
      </c>
      <c r="Z63" s="9" t="e">
        <f t="shared" si="14"/>
        <v>#REF!</v>
      </c>
      <c r="AA63" s="5"/>
      <c r="AB63" s="5"/>
      <c r="AC63" s="9"/>
      <c r="AD63" s="5"/>
      <c r="AE63" s="25"/>
      <c r="AF63" s="25"/>
      <c r="AJ63" s="7">
        <f>VLOOKUP(B63,' TH ĐG Trình HĐ'!$D$9:$AE$322,16,0)</f>
        <v>7</v>
      </c>
    </row>
    <row r="64" spans="1:36" s="7" customFormat="1" ht="24.95" customHeight="1" x14ac:dyDescent="0.25">
      <c r="A64" s="207">
        <f t="shared" si="9"/>
        <v>58</v>
      </c>
      <c r="B64" s="208" t="s">
        <v>20</v>
      </c>
      <c r="C64" s="5" t="s">
        <v>761</v>
      </c>
      <c r="D64" s="9" t="s">
        <v>849</v>
      </c>
      <c r="E64" s="232"/>
      <c r="F64" s="17"/>
      <c r="G64" s="19" t="e">
        <f>VLOOKUP(F64,Sheet1!$B$2:$C$12,2,TRUE)</f>
        <v>#N/A</v>
      </c>
      <c r="H64" s="5"/>
      <c r="I64" s="19" t="e">
        <f>VLOOKUP(H64,Sheet1!$B$2:$C$12,2,TRUE)</f>
        <v>#N/A</v>
      </c>
      <c r="J64" s="5"/>
      <c r="K64" s="19" t="e">
        <f>VLOOKUP(J64,Sheet1!$B$2:$C$12,2,TRUE)</f>
        <v>#N/A</v>
      </c>
      <c r="L64" s="5"/>
      <c r="M64" s="19" t="e">
        <f>VLOOKUP(L64,Sheet1!$B$2:$C$12,2,TRUE)</f>
        <v>#N/A</v>
      </c>
      <c r="N64" s="5"/>
      <c r="O64" s="19" t="e">
        <f>VLOOKUP(N64,Sheet1!$B$2:$C$12,2,TRUE)</f>
        <v>#N/A</v>
      </c>
      <c r="P64" s="5" t="e">
        <f t="shared" ref="P64:P118" si="16">ROUND(AVERAGE(G64,I64,K64,M64),2)</f>
        <v>#N/A</v>
      </c>
      <c r="Q64" s="226">
        <f t="shared" si="11"/>
        <v>0</v>
      </c>
      <c r="R64" s="9" t="e">
        <f t="shared" si="12"/>
        <v>#N/A</v>
      </c>
      <c r="S64" s="5" t="e">
        <f t="shared" ref="S64:S118" si="17">ROUND(AVERAGE(G64,I64,K64,M64,O64),2)</f>
        <v>#N/A</v>
      </c>
      <c r="T64" s="226">
        <f t="shared" ref="T64:T118" si="18">COUNTIF(F64:O64,"C*")*1+COUNTIF(F64:O64,"D")*2+COUNTIF(F64:O64,"E")*3</f>
        <v>0</v>
      </c>
      <c r="U64" s="9" t="e">
        <f t="shared" si="13"/>
        <v>#N/A</v>
      </c>
      <c r="V64" s="227"/>
      <c r="W64" s="9" t="e">
        <f>ROUND(AVERAGE(#REF!,P64),2)</f>
        <v>#REF!</v>
      </c>
      <c r="X64" s="9">
        <f t="shared" si="15"/>
        <v>0</v>
      </c>
      <c r="Y64" s="9" t="e">
        <f t="shared" ref="Y64:Y95" si="19">IF($W64&gt;=8,"Xuất sắc",IF($W64&gt;6,"Tốt",IF($W64&gt;=5,"Hoàn thành","Không hoàn thành")))</f>
        <v>#REF!</v>
      </c>
      <c r="Z64" s="5" t="s">
        <v>799</v>
      </c>
      <c r="AA64" s="5"/>
      <c r="AB64" s="5"/>
      <c r="AC64" s="9"/>
      <c r="AD64" s="5"/>
      <c r="AE64" s="119"/>
      <c r="AF64" s="25"/>
      <c r="AJ64" s="7">
        <f>VLOOKUP(B64,' TH ĐG Trình HĐ'!$D$9:$AE$322,16,0)</f>
        <v>10</v>
      </c>
    </row>
    <row r="65" spans="1:36" s="7" customFormat="1" ht="24.95" customHeight="1" x14ac:dyDescent="0.25">
      <c r="A65" s="207">
        <f t="shared" si="9"/>
        <v>59</v>
      </c>
      <c r="B65" s="208" t="s">
        <v>78</v>
      </c>
      <c r="C65" s="5" t="s">
        <v>761</v>
      </c>
      <c r="D65" s="9" t="s">
        <v>849</v>
      </c>
      <c r="E65" s="232"/>
      <c r="F65" s="17"/>
      <c r="G65" s="19" t="e">
        <f>VLOOKUP(F65,Sheet1!$B$2:$C$12,2,TRUE)</f>
        <v>#N/A</v>
      </c>
      <c r="H65" s="5"/>
      <c r="I65" s="19" t="e">
        <f>VLOOKUP(H65,Sheet1!$B$2:$C$12,2,TRUE)</f>
        <v>#N/A</v>
      </c>
      <c r="J65" s="5"/>
      <c r="K65" s="19" t="e">
        <f>VLOOKUP(J65,Sheet1!$B$2:$C$12,2,TRUE)</f>
        <v>#N/A</v>
      </c>
      <c r="L65" s="5"/>
      <c r="M65" s="19" t="e">
        <f>VLOOKUP(L65,Sheet1!$B$2:$C$12,2,TRUE)</f>
        <v>#N/A</v>
      </c>
      <c r="N65" s="5"/>
      <c r="O65" s="19" t="e">
        <f>VLOOKUP(N65,Sheet1!$B$2:$C$12,2,TRUE)</f>
        <v>#N/A</v>
      </c>
      <c r="P65" s="5" t="e">
        <f t="shared" si="16"/>
        <v>#N/A</v>
      </c>
      <c r="Q65" s="226">
        <f t="shared" si="11"/>
        <v>0</v>
      </c>
      <c r="R65" s="9" t="e">
        <f t="shared" si="12"/>
        <v>#N/A</v>
      </c>
      <c r="S65" s="5" t="e">
        <f t="shared" si="17"/>
        <v>#N/A</v>
      </c>
      <c r="T65" s="226">
        <f t="shared" si="18"/>
        <v>0</v>
      </c>
      <c r="U65" s="9" t="e">
        <f t="shared" si="13"/>
        <v>#N/A</v>
      </c>
      <c r="V65" s="227"/>
      <c r="W65" s="9" t="e">
        <f>ROUND(AVERAGE(#REF!,P65),2)</f>
        <v>#REF!</v>
      </c>
      <c r="X65" s="9">
        <f t="shared" si="15"/>
        <v>0</v>
      </c>
      <c r="Y65" s="9" t="e">
        <f t="shared" si="19"/>
        <v>#REF!</v>
      </c>
      <c r="Z65" s="9" t="e">
        <f t="shared" ref="Z65:Z94" si="20">IF($X65=1,"Không đạt LĐTT",IF(OR($Y65= "Xuất sắc", $Y65="Tốt"),"Đạt LĐTT","Không đạt LĐTT"))</f>
        <v>#REF!</v>
      </c>
      <c r="AA65" s="5"/>
      <c r="AB65" s="5"/>
      <c r="AC65" s="9"/>
      <c r="AD65" s="5"/>
      <c r="AE65" s="25"/>
      <c r="AF65" s="25"/>
      <c r="AJ65" s="7">
        <f>VLOOKUP(B65,' TH ĐG Trình HĐ'!$D$9:$AE$322,16,0)</f>
        <v>8</v>
      </c>
    </row>
    <row r="66" spans="1:36" s="7" customFormat="1" ht="24.95" customHeight="1" x14ac:dyDescent="0.25">
      <c r="A66" s="207">
        <f t="shared" si="9"/>
        <v>60</v>
      </c>
      <c r="B66" s="208" t="s">
        <v>75</v>
      </c>
      <c r="C66" s="5" t="s">
        <v>761</v>
      </c>
      <c r="D66" s="9" t="s">
        <v>849</v>
      </c>
      <c r="E66" s="232"/>
      <c r="F66" s="17"/>
      <c r="G66" s="19" t="e">
        <f>VLOOKUP(F66,Sheet1!$B$2:$C$12,2,TRUE)</f>
        <v>#N/A</v>
      </c>
      <c r="H66" s="5"/>
      <c r="I66" s="19" t="e">
        <f>VLOOKUP(H66,Sheet1!$B$2:$C$12,2,TRUE)</f>
        <v>#N/A</v>
      </c>
      <c r="J66" s="5"/>
      <c r="K66" s="19" t="e">
        <f>VLOOKUP(J66,Sheet1!$B$2:$C$12,2,TRUE)</f>
        <v>#N/A</v>
      </c>
      <c r="L66" s="5"/>
      <c r="M66" s="19" t="e">
        <f>VLOOKUP(L66,Sheet1!$B$2:$C$12,2,TRUE)</f>
        <v>#N/A</v>
      </c>
      <c r="N66" s="5"/>
      <c r="O66" s="19" t="e">
        <f>VLOOKUP(N66,Sheet1!$B$2:$C$12,2,TRUE)</f>
        <v>#N/A</v>
      </c>
      <c r="P66" s="5" t="e">
        <f>ROUND(AVERAGE(G66,I66,K66,M66),2)</f>
        <v>#N/A</v>
      </c>
      <c r="Q66" s="226">
        <f t="shared" si="11"/>
        <v>0</v>
      </c>
      <c r="R66" s="9" t="e">
        <f t="shared" si="12"/>
        <v>#N/A</v>
      </c>
      <c r="S66" s="5" t="e">
        <f t="shared" si="17"/>
        <v>#N/A</v>
      </c>
      <c r="T66" s="226">
        <f t="shared" si="18"/>
        <v>0</v>
      </c>
      <c r="U66" s="9" t="e">
        <f t="shared" si="13"/>
        <v>#N/A</v>
      </c>
      <c r="V66" s="227"/>
      <c r="W66" s="9" t="e">
        <f>ROUND(AVERAGE(#REF!,P66),2)</f>
        <v>#REF!</v>
      </c>
      <c r="X66" s="9">
        <f t="shared" si="15"/>
        <v>0</v>
      </c>
      <c r="Y66" s="9" t="e">
        <f t="shared" si="19"/>
        <v>#REF!</v>
      </c>
      <c r="Z66" s="9" t="e">
        <f t="shared" si="20"/>
        <v>#REF!</v>
      </c>
      <c r="AA66" s="5"/>
      <c r="AB66" s="5"/>
      <c r="AC66" s="9"/>
      <c r="AD66" s="5"/>
      <c r="AE66" s="25"/>
      <c r="AF66" s="25"/>
      <c r="AJ66" s="7">
        <f>VLOOKUP(B66,' TH ĐG Trình HĐ'!$D$9:$AE$322,16,0)</f>
        <v>10</v>
      </c>
    </row>
    <row r="67" spans="1:36" s="7" customFormat="1" ht="24.95" customHeight="1" x14ac:dyDescent="0.25">
      <c r="A67" s="207">
        <f t="shared" si="9"/>
        <v>61</v>
      </c>
      <c r="B67" s="208" t="s">
        <v>41</v>
      </c>
      <c r="C67" s="5" t="s">
        <v>761</v>
      </c>
      <c r="D67" s="9" t="s">
        <v>849</v>
      </c>
      <c r="E67" s="232"/>
      <c r="F67" s="17"/>
      <c r="G67" s="19" t="e">
        <f>VLOOKUP(F67,Sheet1!$B$2:$C$12,2,TRUE)</f>
        <v>#N/A</v>
      </c>
      <c r="H67" s="5"/>
      <c r="I67" s="19" t="e">
        <f>VLOOKUP(H67,Sheet1!$B$2:$C$12,2,TRUE)</f>
        <v>#N/A</v>
      </c>
      <c r="J67" s="5"/>
      <c r="K67" s="19" t="e">
        <f>VLOOKUP(J67,Sheet1!$B$2:$C$12,2,TRUE)</f>
        <v>#N/A</v>
      </c>
      <c r="L67" s="5"/>
      <c r="M67" s="19" t="e">
        <f>VLOOKUP(L67,Sheet1!$B$2:$C$12,2,TRUE)</f>
        <v>#N/A</v>
      </c>
      <c r="N67" s="5"/>
      <c r="O67" s="19" t="e">
        <f>VLOOKUP(N67,Sheet1!$B$2:$C$12,2,TRUE)</f>
        <v>#N/A</v>
      </c>
      <c r="P67" s="5" t="e">
        <f t="shared" si="16"/>
        <v>#N/A</v>
      </c>
      <c r="Q67" s="226">
        <f t="shared" si="11"/>
        <v>0</v>
      </c>
      <c r="R67" s="9" t="e">
        <f t="shared" si="12"/>
        <v>#N/A</v>
      </c>
      <c r="S67" s="5" t="e">
        <f t="shared" si="17"/>
        <v>#N/A</v>
      </c>
      <c r="T67" s="226">
        <f t="shared" si="18"/>
        <v>0</v>
      </c>
      <c r="U67" s="9" t="e">
        <f t="shared" si="13"/>
        <v>#N/A</v>
      </c>
      <c r="V67" s="227"/>
      <c r="W67" s="9" t="e">
        <f>ROUND(AVERAGE(#REF!,P67),2)</f>
        <v>#REF!</v>
      </c>
      <c r="X67" s="9">
        <f t="shared" si="15"/>
        <v>0</v>
      </c>
      <c r="Y67" s="9" t="e">
        <f t="shared" si="19"/>
        <v>#REF!</v>
      </c>
      <c r="Z67" s="9" t="e">
        <f t="shared" si="20"/>
        <v>#REF!</v>
      </c>
      <c r="AA67" s="5"/>
      <c r="AB67" s="5"/>
      <c r="AC67" s="9"/>
      <c r="AD67" s="5"/>
      <c r="AE67" s="25"/>
      <c r="AF67" s="25"/>
      <c r="AJ67" s="7">
        <f>VLOOKUP(B67,' TH ĐG Trình HĐ'!$D$9:$AE$322,16,0)</f>
        <v>8</v>
      </c>
    </row>
    <row r="68" spans="1:36" s="7" customFormat="1" ht="24.95" customHeight="1" x14ac:dyDescent="0.25">
      <c r="A68" s="207">
        <f t="shared" si="9"/>
        <v>62</v>
      </c>
      <c r="B68" s="208" t="s">
        <v>83</v>
      </c>
      <c r="C68" s="5" t="s">
        <v>761</v>
      </c>
      <c r="D68" s="9" t="s">
        <v>849</v>
      </c>
      <c r="E68" s="232"/>
      <c r="F68" s="17"/>
      <c r="G68" s="19" t="e">
        <f>VLOOKUP(F68,Sheet1!$B$2:$C$12,2,TRUE)</f>
        <v>#N/A</v>
      </c>
      <c r="H68" s="5"/>
      <c r="I68" s="19" t="e">
        <f>VLOOKUP(H68,Sheet1!$B$2:$C$12,2,TRUE)</f>
        <v>#N/A</v>
      </c>
      <c r="J68" s="5"/>
      <c r="K68" s="19" t="e">
        <f>VLOOKUP(J68,Sheet1!$B$2:$C$12,2,TRUE)</f>
        <v>#N/A</v>
      </c>
      <c r="L68" s="5"/>
      <c r="M68" s="19" t="e">
        <f>VLOOKUP(L68,Sheet1!$B$2:$C$12,2,TRUE)</f>
        <v>#N/A</v>
      </c>
      <c r="N68" s="5"/>
      <c r="O68" s="19" t="e">
        <f>VLOOKUP(N68,Sheet1!$B$2:$C$12,2,TRUE)</f>
        <v>#N/A</v>
      </c>
      <c r="P68" s="5" t="e">
        <f t="shared" si="16"/>
        <v>#N/A</v>
      </c>
      <c r="Q68" s="226">
        <f t="shared" si="11"/>
        <v>0</v>
      </c>
      <c r="R68" s="9" t="e">
        <f t="shared" si="12"/>
        <v>#N/A</v>
      </c>
      <c r="S68" s="5" t="e">
        <f t="shared" si="17"/>
        <v>#N/A</v>
      </c>
      <c r="T68" s="226">
        <f t="shared" si="18"/>
        <v>0</v>
      </c>
      <c r="U68" s="9" t="e">
        <f t="shared" si="13"/>
        <v>#N/A</v>
      </c>
      <c r="V68" s="227"/>
      <c r="W68" s="9" t="e">
        <f>ROUND(AVERAGE(#REF!,P68),2)</f>
        <v>#REF!</v>
      </c>
      <c r="X68" s="9">
        <f t="shared" si="15"/>
        <v>0</v>
      </c>
      <c r="Y68" s="9" t="e">
        <f t="shared" si="19"/>
        <v>#REF!</v>
      </c>
      <c r="Z68" s="9" t="e">
        <f t="shared" si="20"/>
        <v>#REF!</v>
      </c>
      <c r="AA68" s="5"/>
      <c r="AB68" s="5"/>
      <c r="AC68" s="9"/>
      <c r="AD68" s="5"/>
      <c r="AE68" s="25"/>
      <c r="AF68" s="25"/>
      <c r="AJ68" s="7">
        <f>VLOOKUP(B68,' TH ĐG Trình HĐ'!$D$9:$AE$322,16,0)</f>
        <v>8</v>
      </c>
    </row>
    <row r="69" spans="1:36" s="7" customFormat="1" ht="24.95" customHeight="1" x14ac:dyDescent="0.25">
      <c r="A69" s="207">
        <f t="shared" si="9"/>
        <v>63</v>
      </c>
      <c r="B69" s="208" t="s">
        <v>81</v>
      </c>
      <c r="C69" s="5" t="s">
        <v>761</v>
      </c>
      <c r="D69" s="9" t="s">
        <v>849</v>
      </c>
      <c r="E69" s="232"/>
      <c r="F69" s="17"/>
      <c r="G69" s="19" t="e">
        <f>VLOOKUP(F69,Sheet1!$B$2:$C$12,2,TRUE)</f>
        <v>#N/A</v>
      </c>
      <c r="H69" s="5"/>
      <c r="I69" s="19" t="e">
        <f>VLOOKUP(H69,Sheet1!$B$2:$C$12,2,TRUE)</f>
        <v>#N/A</v>
      </c>
      <c r="J69" s="5"/>
      <c r="K69" s="19" t="e">
        <f>VLOOKUP(J69,Sheet1!$B$2:$C$12,2,TRUE)</f>
        <v>#N/A</v>
      </c>
      <c r="L69" s="5"/>
      <c r="M69" s="19" t="e">
        <f>VLOOKUP(L69,Sheet1!$B$2:$C$12,2,TRUE)</f>
        <v>#N/A</v>
      </c>
      <c r="N69" s="5"/>
      <c r="O69" s="19" t="e">
        <f>VLOOKUP(N69,Sheet1!$B$2:$C$12,2,TRUE)</f>
        <v>#N/A</v>
      </c>
      <c r="P69" s="5" t="e">
        <f t="shared" si="16"/>
        <v>#N/A</v>
      </c>
      <c r="Q69" s="226">
        <f t="shared" si="11"/>
        <v>0</v>
      </c>
      <c r="R69" s="9" t="e">
        <f t="shared" ref="R69:R100" si="21">IF(Q69&gt;=3,"Không hoàn thành",IF(AND($P69&gt;=8,$P69&lt;=10,Q69=0),"Xuất sắc",IF(AND($P69&gt;=8,$P69&lt;=10,Q69=1),"Tốt",IF(AND($P69&gt;=8,$P69&lt;=10,Q69=2),"Hoàn thành",IF(AND($P69&gt;6,$P69&lt;8,Q69&lt;=1),"Tốt",IF(AND($P69&gt;6,$P69&lt;8,Q69=2),"Hoàn thành",IF(AND($P69&gt;=5,$P69&lt;=6,Q69&lt;=2),"Hoàn thành",IF(AND($P69&lt;5,Q69&gt;3),"Không hoàn thành",""))))))))</f>
        <v>#N/A</v>
      </c>
      <c r="S69" s="5" t="e">
        <f t="shared" si="17"/>
        <v>#N/A</v>
      </c>
      <c r="T69" s="226">
        <f t="shared" si="18"/>
        <v>0</v>
      </c>
      <c r="U69" s="9" t="e">
        <f t="shared" ref="U69:U92" si="22">IF(T69&gt;=3,"Không hoàn thành",IF(AND($S69&gt;=8,$S69&lt;=10,T69=0),"Xuất sắc",IF(AND($S69&gt;=8,$S69&lt;=10,T69=1),"Tốt",IF(AND($S69&gt;=8,$S69&lt;=10,T69=2),"Hoàn thành",IF(AND($S69&gt;6,$S69&lt;8,T69&lt;=1),"Tốt",IF(AND($S69&gt;6,$S69&lt;8,T69=2),"Hoàn thành",IF(AND($S69&gt;=5,$S69&lt;=6,T69&lt;=2),"Hoàn thành",IF(AND($S69&lt;5,T69&gt;3),"Không hoàn thành",""))))))))</f>
        <v>#N/A</v>
      </c>
      <c r="V69" s="227"/>
      <c r="W69" s="9" t="e">
        <f>ROUND(AVERAGE(#REF!,P69),2)</f>
        <v>#REF!</v>
      </c>
      <c r="X69" s="9">
        <f t="shared" si="15"/>
        <v>0</v>
      </c>
      <c r="Y69" s="9" t="e">
        <f t="shared" si="19"/>
        <v>#REF!</v>
      </c>
      <c r="Z69" s="9" t="e">
        <f t="shared" si="20"/>
        <v>#REF!</v>
      </c>
      <c r="AA69" s="5"/>
      <c r="AB69" s="5"/>
      <c r="AC69" s="9"/>
      <c r="AD69" s="5"/>
      <c r="AE69" s="25"/>
      <c r="AF69" s="25"/>
      <c r="AJ69" s="7">
        <f>VLOOKUP(B69,' TH ĐG Trình HĐ'!$D$9:$AE$322,16,0)</f>
        <v>9</v>
      </c>
    </row>
    <row r="70" spans="1:36" s="7" customFormat="1" ht="24.95" customHeight="1" x14ac:dyDescent="0.25">
      <c r="A70" s="207">
        <f t="shared" si="9"/>
        <v>64</v>
      </c>
      <c r="B70" s="70" t="s">
        <v>275</v>
      </c>
      <c r="C70" s="5" t="s">
        <v>761</v>
      </c>
      <c r="D70" s="9" t="s">
        <v>849</v>
      </c>
      <c r="E70" s="232"/>
      <c r="F70" s="17"/>
      <c r="G70" s="19" t="e">
        <f>VLOOKUP(F70,Sheet1!$B$2:$C$12,2,TRUE)</f>
        <v>#N/A</v>
      </c>
      <c r="H70" s="5"/>
      <c r="I70" s="19" t="e">
        <f>VLOOKUP(H70,Sheet1!$B$2:$C$12,2,TRUE)</f>
        <v>#N/A</v>
      </c>
      <c r="J70" s="5"/>
      <c r="K70" s="19" t="e">
        <f>VLOOKUP(J70,Sheet1!$B$2:$C$12,2,TRUE)</f>
        <v>#N/A</v>
      </c>
      <c r="L70" s="5"/>
      <c r="M70" s="19" t="e">
        <f>VLOOKUP(L70,Sheet1!$B$2:$C$12,2,TRUE)</f>
        <v>#N/A</v>
      </c>
      <c r="N70" s="5"/>
      <c r="O70" s="19" t="e">
        <f>VLOOKUP(N70,Sheet1!$B$2:$C$12,2,TRUE)</f>
        <v>#N/A</v>
      </c>
      <c r="P70" s="5" t="e">
        <f t="shared" si="16"/>
        <v>#N/A</v>
      </c>
      <c r="Q70" s="226">
        <f t="shared" si="11"/>
        <v>0</v>
      </c>
      <c r="R70" s="9" t="e">
        <f t="shared" si="21"/>
        <v>#N/A</v>
      </c>
      <c r="S70" s="5" t="e">
        <f t="shared" si="17"/>
        <v>#N/A</v>
      </c>
      <c r="T70" s="226">
        <f t="shared" si="18"/>
        <v>0</v>
      </c>
      <c r="U70" s="9" t="e">
        <f t="shared" si="22"/>
        <v>#N/A</v>
      </c>
      <c r="V70" s="227"/>
      <c r="W70" s="9" t="e">
        <f>ROUND(AVERAGE(#REF!,P70),2)</f>
        <v>#REF!</v>
      </c>
      <c r="X70" s="9">
        <f t="shared" si="15"/>
        <v>0</v>
      </c>
      <c r="Y70" s="9" t="e">
        <f t="shared" si="19"/>
        <v>#REF!</v>
      </c>
      <c r="Z70" s="9" t="e">
        <f t="shared" si="20"/>
        <v>#REF!</v>
      </c>
      <c r="AA70" s="5"/>
      <c r="AB70" s="5"/>
      <c r="AC70" s="9"/>
      <c r="AD70" s="5"/>
      <c r="AE70" s="25"/>
      <c r="AF70" s="25"/>
      <c r="AJ70" s="7">
        <f>VLOOKUP(B70,' TH ĐG Trình HĐ'!$D$9:$AE$322,16,0)</f>
        <v>8</v>
      </c>
    </row>
    <row r="71" spans="1:36" s="7" customFormat="1" ht="24.95" customHeight="1" x14ac:dyDescent="0.25">
      <c r="A71" s="207">
        <f t="shared" si="9"/>
        <v>65</v>
      </c>
      <c r="B71" s="70" t="s">
        <v>85</v>
      </c>
      <c r="C71" s="5" t="s">
        <v>766</v>
      </c>
      <c r="D71" s="9" t="s">
        <v>849</v>
      </c>
      <c r="E71" s="232"/>
      <c r="F71" s="17"/>
      <c r="G71" s="19" t="e">
        <f>VLOOKUP(F71,Sheet1!$B$2:$C$12,2,TRUE)</f>
        <v>#N/A</v>
      </c>
      <c r="H71" s="5"/>
      <c r="I71" s="19" t="e">
        <f>VLOOKUP(H71,Sheet1!$B$2:$C$12,2,TRUE)</f>
        <v>#N/A</v>
      </c>
      <c r="J71" s="5"/>
      <c r="K71" s="19" t="e">
        <f>VLOOKUP(J71,Sheet1!$B$2:$C$12,2,TRUE)</f>
        <v>#N/A</v>
      </c>
      <c r="L71" s="5"/>
      <c r="M71" s="19" t="e">
        <f>VLOOKUP(L71,Sheet1!$B$2:$C$12,2,TRUE)</f>
        <v>#N/A</v>
      </c>
      <c r="N71" s="5"/>
      <c r="O71" s="19" t="e">
        <f>VLOOKUP(N71,Sheet1!$B$2:$C$12,2,TRUE)</f>
        <v>#N/A</v>
      </c>
      <c r="P71" s="5" t="e">
        <f>ROUND(AVERAGE(G71,I71,K71,M71),2)</f>
        <v>#N/A</v>
      </c>
      <c r="Q71" s="226">
        <f t="shared" si="11"/>
        <v>0</v>
      </c>
      <c r="R71" s="9" t="e">
        <f t="shared" si="21"/>
        <v>#N/A</v>
      </c>
      <c r="S71" s="5" t="e">
        <f>ROUND(AVERAGE(G71,I71,K71,M71,O71),2)</f>
        <v>#N/A</v>
      </c>
      <c r="T71" s="226">
        <f>COUNTIF(F71:O71,"C*")*1+COUNTIF(F71:O71,"D")*2+COUNTIF(F71:O71,"E")*3</f>
        <v>0</v>
      </c>
      <c r="U71" s="9" t="e">
        <f t="shared" si="22"/>
        <v>#N/A</v>
      </c>
      <c r="V71" s="227"/>
      <c r="W71" s="9" t="e">
        <f>ROUND(AVERAGE(#REF!,P71),2)</f>
        <v>#REF!</v>
      </c>
      <c r="X71" s="9">
        <f t="shared" ref="X71:X102" si="23">COUNTIF(D71:M71,"D")*1</f>
        <v>0</v>
      </c>
      <c r="Y71" s="9" t="e">
        <f t="shared" si="19"/>
        <v>#REF!</v>
      </c>
      <c r="Z71" s="9" t="e">
        <f t="shared" si="20"/>
        <v>#REF!</v>
      </c>
      <c r="AA71" s="5"/>
      <c r="AB71" s="5"/>
      <c r="AC71" s="9"/>
      <c r="AD71" s="5"/>
      <c r="AE71" s="25"/>
      <c r="AF71" s="25"/>
      <c r="AJ71" s="7">
        <f>VLOOKUP(B71,' TH ĐG Trình HĐ'!$D$9:$AE$322,16,0)</f>
        <v>10</v>
      </c>
    </row>
    <row r="72" spans="1:36" s="7" customFormat="1" ht="24.95" customHeight="1" x14ac:dyDescent="0.25">
      <c r="A72" s="207">
        <f t="shared" si="9"/>
        <v>66</v>
      </c>
      <c r="B72" s="70" t="s">
        <v>864</v>
      </c>
      <c r="C72" s="5" t="s">
        <v>761</v>
      </c>
      <c r="D72" s="9" t="s">
        <v>849</v>
      </c>
      <c r="E72" s="232"/>
      <c r="F72" s="17"/>
      <c r="G72" s="19" t="e">
        <f>VLOOKUP(F72,Sheet1!$B$2:$C$12,2,TRUE)</f>
        <v>#N/A</v>
      </c>
      <c r="H72" s="5"/>
      <c r="I72" s="19" t="e">
        <f>VLOOKUP(H72,Sheet1!$B$2:$C$12,2,TRUE)</f>
        <v>#N/A</v>
      </c>
      <c r="J72" s="5"/>
      <c r="K72" s="19" t="e">
        <f>VLOOKUP(J72,Sheet1!$B$2:$C$12,2,TRUE)</f>
        <v>#N/A</v>
      </c>
      <c r="L72" s="5"/>
      <c r="M72" s="19" t="e">
        <f>VLOOKUP(L72,Sheet1!$B$2:$C$12,2,TRUE)</f>
        <v>#N/A</v>
      </c>
      <c r="N72" s="5"/>
      <c r="O72" s="19" t="e">
        <f>VLOOKUP(N72,Sheet1!$B$2:$C$12,2,TRUE)</f>
        <v>#N/A</v>
      </c>
      <c r="P72" s="5" t="e">
        <f t="shared" si="16"/>
        <v>#N/A</v>
      </c>
      <c r="Q72" s="226">
        <f t="shared" si="11"/>
        <v>0</v>
      </c>
      <c r="R72" s="9" t="e">
        <f t="shared" si="21"/>
        <v>#N/A</v>
      </c>
      <c r="S72" s="5" t="e">
        <f t="shared" si="17"/>
        <v>#N/A</v>
      </c>
      <c r="T72" s="226">
        <f t="shared" si="18"/>
        <v>0</v>
      </c>
      <c r="U72" s="9" t="e">
        <f t="shared" si="22"/>
        <v>#N/A</v>
      </c>
      <c r="V72" s="227"/>
      <c r="W72" s="9" t="e">
        <f>ROUND(AVERAGE(#REF!,P72),2)</f>
        <v>#REF!</v>
      </c>
      <c r="X72" s="9">
        <f t="shared" si="23"/>
        <v>0</v>
      </c>
      <c r="Y72" s="9" t="e">
        <f t="shared" si="19"/>
        <v>#REF!</v>
      </c>
      <c r="Z72" s="9" t="e">
        <f t="shared" si="20"/>
        <v>#REF!</v>
      </c>
      <c r="AA72" s="5"/>
      <c r="AB72" s="5"/>
      <c r="AC72" s="9"/>
      <c r="AD72" s="5"/>
      <c r="AE72" s="25"/>
      <c r="AF72" s="25"/>
      <c r="AJ72" s="7">
        <f>VLOOKUP(B72,' TH ĐG Trình HĐ'!$D$9:$AE$322,16,0)</f>
        <v>10</v>
      </c>
    </row>
    <row r="73" spans="1:36" s="7" customFormat="1" ht="24.95" customHeight="1" x14ac:dyDescent="0.2">
      <c r="A73" s="207">
        <f t="shared" ref="A73:A136" si="24">A72+1</f>
        <v>67</v>
      </c>
      <c r="B73" s="115" t="s">
        <v>4</v>
      </c>
      <c r="C73" s="5" t="s">
        <v>761</v>
      </c>
      <c r="D73" s="9" t="s">
        <v>849</v>
      </c>
      <c r="E73" s="232"/>
      <c r="F73" s="17"/>
      <c r="G73" s="19" t="e">
        <f>VLOOKUP(F73,Sheet1!$B$2:$C$12,2,TRUE)</f>
        <v>#N/A</v>
      </c>
      <c r="H73" s="5"/>
      <c r="I73" s="19" t="e">
        <f>VLOOKUP(H73,Sheet1!$B$2:$C$12,2,TRUE)</f>
        <v>#N/A</v>
      </c>
      <c r="J73" s="5"/>
      <c r="K73" s="19" t="e">
        <f>VLOOKUP(J73,Sheet1!$B$2:$C$12,2,TRUE)</f>
        <v>#N/A</v>
      </c>
      <c r="L73" s="5"/>
      <c r="M73" s="19" t="e">
        <f>VLOOKUP(L73,Sheet1!$B$2:$C$12,2,TRUE)</f>
        <v>#N/A</v>
      </c>
      <c r="N73" s="5"/>
      <c r="O73" s="19" t="e">
        <f>VLOOKUP(N73,Sheet1!$B$2:$C$12,2,TRUE)</f>
        <v>#N/A</v>
      </c>
      <c r="P73" s="5" t="e">
        <f t="shared" si="16"/>
        <v>#N/A</v>
      </c>
      <c r="Q73" s="226">
        <f t="shared" si="11"/>
        <v>0</v>
      </c>
      <c r="R73" s="9" t="e">
        <f t="shared" si="21"/>
        <v>#N/A</v>
      </c>
      <c r="S73" s="5" t="e">
        <f t="shared" si="17"/>
        <v>#N/A</v>
      </c>
      <c r="T73" s="226">
        <f t="shared" si="18"/>
        <v>0</v>
      </c>
      <c r="U73" s="9" t="e">
        <f t="shared" si="22"/>
        <v>#N/A</v>
      </c>
      <c r="V73" s="227"/>
      <c r="W73" s="9" t="e">
        <f>ROUND(AVERAGE(#REF!,P73),2)</f>
        <v>#REF!</v>
      </c>
      <c r="X73" s="9">
        <f t="shared" si="23"/>
        <v>0</v>
      </c>
      <c r="Y73" s="9" t="e">
        <f t="shared" si="19"/>
        <v>#REF!</v>
      </c>
      <c r="Z73" s="9" t="e">
        <f t="shared" si="20"/>
        <v>#REF!</v>
      </c>
      <c r="AA73" s="5"/>
      <c r="AB73" s="5"/>
      <c r="AC73" s="9"/>
      <c r="AD73" s="5"/>
      <c r="AE73" s="47"/>
      <c r="AF73" s="47"/>
      <c r="AJ73" s="7">
        <f>VLOOKUP(B73,' TH ĐG Trình HĐ'!$D$9:$AE$322,16,0)</f>
        <v>9</v>
      </c>
    </row>
    <row r="74" spans="1:36" s="7" customFormat="1" ht="24.95" customHeight="1" x14ac:dyDescent="0.25">
      <c r="A74" s="207">
        <f t="shared" si="24"/>
        <v>68</v>
      </c>
      <c r="B74" s="115" t="s">
        <v>254</v>
      </c>
      <c r="C74" s="5" t="s">
        <v>761</v>
      </c>
      <c r="D74" s="9" t="s">
        <v>849</v>
      </c>
      <c r="E74" s="232"/>
      <c r="F74" s="17"/>
      <c r="G74" s="19" t="e">
        <f>VLOOKUP(F74,Sheet1!$B$2:$C$12,2,TRUE)</f>
        <v>#N/A</v>
      </c>
      <c r="H74" s="5"/>
      <c r="I74" s="19" t="e">
        <f>VLOOKUP(H74,Sheet1!$B$2:$C$12,2,TRUE)</f>
        <v>#N/A</v>
      </c>
      <c r="J74" s="5"/>
      <c r="K74" s="19" t="e">
        <f>VLOOKUP(J74,Sheet1!$B$2:$C$12,2,TRUE)</f>
        <v>#N/A</v>
      </c>
      <c r="L74" s="5"/>
      <c r="M74" s="19" t="e">
        <f>VLOOKUP(L74,Sheet1!$B$2:$C$12,2,TRUE)</f>
        <v>#N/A</v>
      </c>
      <c r="N74" s="5"/>
      <c r="O74" s="19" t="e">
        <f>VLOOKUP(N74,Sheet1!$B$2:$C$12,2,TRUE)</f>
        <v>#N/A</v>
      </c>
      <c r="P74" s="5" t="e">
        <f t="shared" si="16"/>
        <v>#N/A</v>
      </c>
      <c r="Q74" s="226">
        <f t="shared" si="11"/>
        <v>0</v>
      </c>
      <c r="R74" s="9" t="e">
        <f t="shared" si="21"/>
        <v>#N/A</v>
      </c>
      <c r="S74" s="5" t="e">
        <f t="shared" si="17"/>
        <v>#N/A</v>
      </c>
      <c r="T74" s="226">
        <f t="shared" si="18"/>
        <v>0</v>
      </c>
      <c r="U74" s="9" t="e">
        <f t="shared" si="22"/>
        <v>#N/A</v>
      </c>
      <c r="V74" s="227"/>
      <c r="W74" s="9" t="e">
        <f>ROUND(AVERAGE(#REF!,P74),2)</f>
        <v>#REF!</v>
      </c>
      <c r="X74" s="9">
        <f t="shared" si="23"/>
        <v>0</v>
      </c>
      <c r="Y74" s="9" t="e">
        <f t="shared" si="19"/>
        <v>#REF!</v>
      </c>
      <c r="Z74" s="9" t="e">
        <f t="shared" si="20"/>
        <v>#REF!</v>
      </c>
      <c r="AA74" s="5"/>
      <c r="AB74" s="5"/>
      <c r="AC74" s="9"/>
      <c r="AD74" s="5"/>
      <c r="AE74" s="25"/>
      <c r="AF74" s="25"/>
      <c r="AJ74" s="7">
        <f>VLOOKUP(B74,' TH ĐG Trình HĐ'!$D$9:$AE$322,16,0)</f>
        <v>10</v>
      </c>
    </row>
    <row r="75" spans="1:36" s="7" customFormat="1" ht="24.95" customHeight="1" x14ac:dyDescent="0.25">
      <c r="A75" s="207">
        <f t="shared" si="24"/>
        <v>69</v>
      </c>
      <c r="B75" s="70" t="s">
        <v>89</v>
      </c>
      <c r="C75" s="5" t="s">
        <v>761</v>
      </c>
      <c r="D75" s="9" t="s">
        <v>849</v>
      </c>
      <c r="E75" s="232"/>
      <c r="F75" s="17"/>
      <c r="G75" s="19" t="e">
        <f>VLOOKUP(F75,Sheet1!$B$2:$C$12,2,TRUE)</f>
        <v>#N/A</v>
      </c>
      <c r="H75" s="5"/>
      <c r="I75" s="19" t="e">
        <f>VLOOKUP(H75,Sheet1!$B$2:$C$12,2,TRUE)</f>
        <v>#N/A</v>
      </c>
      <c r="J75" s="5"/>
      <c r="K75" s="19" t="e">
        <f>VLOOKUP(J75,Sheet1!$B$2:$C$12,2,TRUE)</f>
        <v>#N/A</v>
      </c>
      <c r="L75" s="5"/>
      <c r="M75" s="19" t="e">
        <f>VLOOKUP(L75,Sheet1!$B$2:$C$12,2,TRUE)</f>
        <v>#N/A</v>
      </c>
      <c r="N75" s="5"/>
      <c r="O75" s="19" t="e">
        <f>VLOOKUP(N75,Sheet1!$B$2:$C$12,2,TRUE)</f>
        <v>#N/A</v>
      </c>
      <c r="P75" s="5" t="e">
        <f t="shared" si="16"/>
        <v>#N/A</v>
      </c>
      <c r="Q75" s="226">
        <f t="shared" si="11"/>
        <v>0</v>
      </c>
      <c r="R75" s="9" t="e">
        <f t="shared" si="21"/>
        <v>#N/A</v>
      </c>
      <c r="S75" s="5" t="e">
        <f t="shared" si="17"/>
        <v>#N/A</v>
      </c>
      <c r="T75" s="226">
        <f t="shared" si="18"/>
        <v>0</v>
      </c>
      <c r="U75" s="9" t="e">
        <f t="shared" si="22"/>
        <v>#N/A</v>
      </c>
      <c r="V75" s="227"/>
      <c r="W75" s="9" t="e">
        <f>ROUND(AVERAGE(#REF!,P75),2)</f>
        <v>#REF!</v>
      </c>
      <c r="X75" s="9">
        <f t="shared" si="23"/>
        <v>0</v>
      </c>
      <c r="Y75" s="9" t="e">
        <f t="shared" si="19"/>
        <v>#REF!</v>
      </c>
      <c r="Z75" s="9" t="e">
        <f t="shared" si="20"/>
        <v>#REF!</v>
      </c>
      <c r="AA75" s="5"/>
      <c r="AB75" s="5"/>
      <c r="AC75" s="9"/>
      <c r="AD75" s="5"/>
      <c r="AE75" s="25"/>
      <c r="AF75" s="25"/>
      <c r="AJ75" s="7">
        <f>VLOOKUP(B75,' TH ĐG Trình HĐ'!$D$9:$AE$322,16,0)</f>
        <v>9</v>
      </c>
    </row>
    <row r="76" spans="1:36" s="7" customFormat="1" ht="24.95" customHeight="1" x14ac:dyDescent="0.25">
      <c r="A76" s="207">
        <f t="shared" si="24"/>
        <v>70</v>
      </c>
      <c r="B76" s="70" t="s">
        <v>368</v>
      </c>
      <c r="C76" s="5" t="s">
        <v>767</v>
      </c>
      <c r="D76" s="9" t="s">
        <v>849</v>
      </c>
      <c r="E76" s="232"/>
      <c r="F76" s="17"/>
      <c r="G76" s="19" t="e">
        <f>VLOOKUP(F76,Sheet1!$B$2:$C$12,2,TRUE)</f>
        <v>#N/A</v>
      </c>
      <c r="H76" s="5"/>
      <c r="I76" s="19" t="e">
        <f>VLOOKUP(H76,Sheet1!$B$2:$C$12,2,TRUE)</f>
        <v>#N/A</v>
      </c>
      <c r="J76" s="5"/>
      <c r="K76" s="19" t="e">
        <f>VLOOKUP(J76,Sheet1!$B$2:$C$12,2,TRUE)</f>
        <v>#N/A</v>
      </c>
      <c r="L76" s="5"/>
      <c r="M76" s="19" t="e">
        <f>VLOOKUP(L76,Sheet1!$B$2:$C$12,2,TRUE)</f>
        <v>#N/A</v>
      </c>
      <c r="N76" s="5"/>
      <c r="O76" s="19" t="e">
        <f>VLOOKUP(N76,Sheet1!$B$2:$C$12,2,TRUE)</f>
        <v>#N/A</v>
      </c>
      <c r="P76" s="5" t="e">
        <f t="shared" si="16"/>
        <v>#N/A</v>
      </c>
      <c r="Q76" s="226">
        <f t="shared" si="11"/>
        <v>0</v>
      </c>
      <c r="R76" s="9" t="e">
        <f t="shared" si="21"/>
        <v>#N/A</v>
      </c>
      <c r="S76" s="5" t="e">
        <f t="shared" si="17"/>
        <v>#N/A</v>
      </c>
      <c r="T76" s="226">
        <f t="shared" si="18"/>
        <v>0</v>
      </c>
      <c r="U76" s="9" t="e">
        <f t="shared" si="22"/>
        <v>#N/A</v>
      </c>
      <c r="V76" s="227"/>
      <c r="W76" s="9" t="e">
        <f>ROUND(AVERAGE(#REF!,P76),2)</f>
        <v>#REF!</v>
      </c>
      <c r="X76" s="9">
        <f t="shared" si="23"/>
        <v>0</v>
      </c>
      <c r="Y76" s="9" t="e">
        <f t="shared" si="19"/>
        <v>#REF!</v>
      </c>
      <c r="Z76" s="9" t="e">
        <f t="shared" si="20"/>
        <v>#REF!</v>
      </c>
      <c r="AA76" s="5"/>
      <c r="AB76" s="5"/>
      <c r="AC76" s="9"/>
      <c r="AD76" s="5"/>
      <c r="AE76" s="25"/>
      <c r="AF76" s="25"/>
      <c r="AJ76" s="7">
        <f>VLOOKUP(B76,' TH ĐG Trình HĐ'!$D$9:$AE$322,16,0)</f>
        <v>10</v>
      </c>
    </row>
    <row r="77" spans="1:36" s="48" customFormat="1" ht="24.95" customHeight="1" x14ac:dyDescent="0.25">
      <c r="A77" s="207">
        <f t="shared" si="24"/>
        <v>71</v>
      </c>
      <c r="B77" s="70" t="s">
        <v>91</v>
      </c>
      <c r="C77" s="5" t="s">
        <v>761</v>
      </c>
      <c r="D77" s="9" t="s">
        <v>849</v>
      </c>
      <c r="E77" s="232"/>
      <c r="F77" s="17"/>
      <c r="G77" s="19" t="e">
        <f>VLOOKUP(F77,Sheet1!$B$2:$C$12,2,TRUE)</f>
        <v>#N/A</v>
      </c>
      <c r="H77" s="5"/>
      <c r="I77" s="19" t="e">
        <f>VLOOKUP(H77,Sheet1!$B$2:$C$12,2,TRUE)</f>
        <v>#N/A</v>
      </c>
      <c r="J77" s="5"/>
      <c r="K77" s="19" t="e">
        <f>VLOOKUP(J77,Sheet1!$B$2:$C$12,2,TRUE)</f>
        <v>#N/A</v>
      </c>
      <c r="L77" s="5"/>
      <c r="M77" s="19" t="e">
        <f>VLOOKUP(L77,Sheet1!$B$2:$C$12,2,TRUE)</f>
        <v>#N/A</v>
      </c>
      <c r="N77" s="5"/>
      <c r="O77" s="19" t="e">
        <f>VLOOKUP(N77,Sheet1!$B$2:$C$12,2,TRUE)</f>
        <v>#N/A</v>
      </c>
      <c r="P77" s="5" t="e">
        <f t="shared" si="16"/>
        <v>#N/A</v>
      </c>
      <c r="Q77" s="226">
        <f t="shared" si="11"/>
        <v>0</v>
      </c>
      <c r="R77" s="9" t="e">
        <f t="shared" si="21"/>
        <v>#N/A</v>
      </c>
      <c r="S77" s="5" t="e">
        <f t="shared" si="17"/>
        <v>#N/A</v>
      </c>
      <c r="T77" s="226">
        <f t="shared" si="18"/>
        <v>0</v>
      </c>
      <c r="U77" s="9" t="e">
        <f t="shared" si="22"/>
        <v>#N/A</v>
      </c>
      <c r="V77" s="227"/>
      <c r="W77" s="9" t="e">
        <f>ROUND(AVERAGE(#REF!,P77),2)</f>
        <v>#REF!</v>
      </c>
      <c r="X77" s="9">
        <f t="shared" si="23"/>
        <v>0</v>
      </c>
      <c r="Y77" s="9" t="e">
        <f t="shared" si="19"/>
        <v>#REF!</v>
      </c>
      <c r="Z77" s="9" t="e">
        <f t="shared" si="20"/>
        <v>#REF!</v>
      </c>
      <c r="AA77" s="5"/>
      <c r="AB77" s="5"/>
      <c r="AC77" s="9"/>
      <c r="AD77" s="5"/>
      <c r="AE77" s="25"/>
      <c r="AF77" s="25"/>
      <c r="AJ77" s="7">
        <f>VLOOKUP(B77,' TH ĐG Trình HĐ'!$D$9:$AE$322,16,0)</f>
        <v>9</v>
      </c>
    </row>
    <row r="78" spans="1:36" s="7" customFormat="1" ht="24.95" customHeight="1" x14ac:dyDescent="0.25">
      <c r="A78" s="207">
        <f t="shared" si="24"/>
        <v>72</v>
      </c>
      <c r="B78" s="69" t="s">
        <v>218</v>
      </c>
      <c r="C78" s="5" t="s">
        <v>964</v>
      </c>
      <c r="D78" s="9" t="s">
        <v>849</v>
      </c>
      <c r="E78" s="232"/>
      <c r="F78" s="17"/>
      <c r="G78" s="19" t="e">
        <f>VLOOKUP(F78,Sheet1!$B$2:$C$12,2,TRUE)</f>
        <v>#N/A</v>
      </c>
      <c r="H78" s="5"/>
      <c r="I78" s="19" t="e">
        <f>VLOOKUP(H78,Sheet1!$B$2:$C$12,2,TRUE)</f>
        <v>#N/A</v>
      </c>
      <c r="J78" s="5"/>
      <c r="K78" s="19" t="e">
        <f>VLOOKUP(J78,Sheet1!$B$2:$C$12,2,TRUE)</f>
        <v>#N/A</v>
      </c>
      <c r="L78" s="5"/>
      <c r="M78" s="19" t="e">
        <f>VLOOKUP(L78,Sheet1!$B$2:$C$12,2,TRUE)</f>
        <v>#N/A</v>
      </c>
      <c r="N78" s="5"/>
      <c r="O78" s="19" t="e">
        <f>VLOOKUP(N78,Sheet1!$B$2:$C$12,2,TRUE)</f>
        <v>#N/A</v>
      </c>
      <c r="P78" s="5" t="e">
        <f t="shared" si="16"/>
        <v>#N/A</v>
      </c>
      <c r="Q78" s="226">
        <f t="shared" si="11"/>
        <v>0</v>
      </c>
      <c r="R78" s="9" t="e">
        <f t="shared" si="21"/>
        <v>#N/A</v>
      </c>
      <c r="S78" s="5" t="e">
        <f t="shared" si="17"/>
        <v>#N/A</v>
      </c>
      <c r="T78" s="226">
        <f t="shared" si="18"/>
        <v>0</v>
      </c>
      <c r="U78" s="9" t="e">
        <f t="shared" si="22"/>
        <v>#N/A</v>
      </c>
      <c r="V78" s="227"/>
      <c r="W78" s="9" t="e">
        <f>ROUND(AVERAGE(#REF!,P78),2)</f>
        <v>#REF!</v>
      </c>
      <c r="X78" s="9">
        <f t="shared" si="23"/>
        <v>0</v>
      </c>
      <c r="Y78" s="9" t="e">
        <f t="shared" si="19"/>
        <v>#REF!</v>
      </c>
      <c r="Z78" s="9" t="e">
        <f t="shared" si="20"/>
        <v>#REF!</v>
      </c>
      <c r="AA78" s="5"/>
      <c r="AB78" s="5"/>
      <c r="AC78" s="9"/>
      <c r="AD78" s="5"/>
      <c r="AE78" s="25"/>
      <c r="AF78" s="25"/>
      <c r="AJ78" s="7">
        <f>VLOOKUP(B78,' TH ĐG Trình HĐ'!$D$9:$AE$322,16,0)</f>
        <v>10</v>
      </c>
    </row>
    <row r="79" spans="1:36" s="7" customFormat="1" ht="24.95" customHeight="1" x14ac:dyDescent="0.25">
      <c r="A79" s="207">
        <f t="shared" si="24"/>
        <v>73</v>
      </c>
      <c r="B79" s="69" t="s">
        <v>219</v>
      </c>
      <c r="C79" s="5" t="s">
        <v>761</v>
      </c>
      <c r="D79" s="9" t="s">
        <v>849</v>
      </c>
      <c r="E79" s="232"/>
      <c r="F79" s="17"/>
      <c r="G79" s="19" t="e">
        <f>VLOOKUP(F79,Sheet1!$B$2:$C$12,2,TRUE)</f>
        <v>#N/A</v>
      </c>
      <c r="H79" s="5"/>
      <c r="I79" s="19" t="e">
        <f>VLOOKUP(H79,Sheet1!$B$2:$C$12,2,TRUE)</f>
        <v>#N/A</v>
      </c>
      <c r="J79" s="5"/>
      <c r="K79" s="19" t="e">
        <f>VLOOKUP(J79,Sheet1!$B$2:$C$12,2,TRUE)</f>
        <v>#N/A</v>
      </c>
      <c r="L79" s="5"/>
      <c r="M79" s="19" t="e">
        <f>VLOOKUP(L79,Sheet1!$B$2:$C$12,2,TRUE)</f>
        <v>#N/A</v>
      </c>
      <c r="N79" s="5"/>
      <c r="O79" s="19" t="e">
        <f>VLOOKUP(N79,Sheet1!$B$2:$C$12,2,TRUE)</f>
        <v>#N/A</v>
      </c>
      <c r="P79" s="5" t="e">
        <f t="shared" si="16"/>
        <v>#N/A</v>
      </c>
      <c r="Q79" s="226">
        <f t="shared" si="11"/>
        <v>0</v>
      </c>
      <c r="R79" s="9" t="e">
        <f t="shared" si="21"/>
        <v>#N/A</v>
      </c>
      <c r="S79" s="5" t="e">
        <f t="shared" si="17"/>
        <v>#N/A</v>
      </c>
      <c r="T79" s="226">
        <f t="shared" si="18"/>
        <v>0</v>
      </c>
      <c r="U79" s="9" t="e">
        <f t="shared" si="22"/>
        <v>#N/A</v>
      </c>
      <c r="V79" s="227"/>
      <c r="W79" s="9" t="e">
        <f>ROUND(AVERAGE(#REF!,P79),2)</f>
        <v>#REF!</v>
      </c>
      <c r="X79" s="9">
        <f t="shared" si="23"/>
        <v>0</v>
      </c>
      <c r="Y79" s="9" t="e">
        <f t="shared" si="19"/>
        <v>#REF!</v>
      </c>
      <c r="Z79" s="9" t="e">
        <f t="shared" si="20"/>
        <v>#REF!</v>
      </c>
      <c r="AA79" s="5"/>
      <c r="AB79" s="5"/>
      <c r="AC79" s="9"/>
      <c r="AD79" s="5"/>
      <c r="AE79" s="25"/>
      <c r="AF79" s="25"/>
      <c r="AJ79" s="7">
        <f>VLOOKUP(B79,' TH ĐG Trình HĐ'!$D$9:$AE$322,16,0)</f>
        <v>10</v>
      </c>
    </row>
    <row r="80" spans="1:36" s="7" customFormat="1" ht="24.95" customHeight="1" x14ac:dyDescent="0.25">
      <c r="A80" s="207">
        <f t="shared" si="24"/>
        <v>74</v>
      </c>
      <c r="B80" s="70" t="s">
        <v>220</v>
      </c>
      <c r="C80" s="5" t="s">
        <v>761</v>
      </c>
      <c r="D80" s="9" t="s">
        <v>849</v>
      </c>
      <c r="E80" s="232"/>
      <c r="F80" s="17"/>
      <c r="G80" s="19" t="e">
        <f>VLOOKUP(F80,Sheet1!$B$2:$C$12,2,TRUE)</f>
        <v>#N/A</v>
      </c>
      <c r="H80" s="5"/>
      <c r="I80" s="19" t="e">
        <f>VLOOKUP(H80,Sheet1!$B$2:$C$12,2,TRUE)</f>
        <v>#N/A</v>
      </c>
      <c r="J80" s="5"/>
      <c r="K80" s="19" t="e">
        <f>VLOOKUP(J80,Sheet1!$B$2:$C$12,2,TRUE)</f>
        <v>#N/A</v>
      </c>
      <c r="L80" s="5"/>
      <c r="M80" s="19" t="e">
        <f>VLOOKUP(L80,Sheet1!$B$2:$C$12,2,TRUE)</f>
        <v>#N/A</v>
      </c>
      <c r="N80" s="5"/>
      <c r="O80" s="19" t="e">
        <f>VLOOKUP(N80,Sheet1!$B$2:$C$12,2,TRUE)</f>
        <v>#N/A</v>
      </c>
      <c r="P80" s="5" t="e">
        <f t="shared" si="16"/>
        <v>#N/A</v>
      </c>
      <c r="Q80" s="226">
        <f t="shared" si="11"/>
        <v>0</v>
      </c>
      <c r="R80" s="9" t="e">
        <f t="shared" si="21"/>
        <v>#N/A</v>
      </c>
      <c r="S80" s="5" t="e">
        <f t="shared" si="17"/>
        <v>#N/A</v>
      </c>
      <c r="T80" s="226">
        <f t="shared" si="18"/>
        <v>0</v>
      </c>
      <c r="U80" s="9" t="e">
        <f t="shared" si="22"/>
        <v>#N/A</v>
      </c>
      <c r="V80" s="227"/>
      <c r="W80" s="9" t="e">
        <f>ROUND(AVERAGE(#REF!,P80),2)</f>
        <v>#REF!</v>
      </c>
      <c r="X80" s="9">
        <f t="shared" si="23"/>
        <v>0</v>
      </c>
      <c r="Y80" s="9" t="e">
        <f t="shared" si="19"/>
        <v>#REF!</v>
      </c>
      <c r="Z80" s="9" t="e">
        <f t="shared" si="20"/>
        <v>#REF!</v>
      </c>
      <c r="AA80" s="5"/>
      <c r="AB80" s="5"/>
      <c r="AC80" s="9"/>
      <c r="AD80" s="5"/>
      <c r="AE80" s="25"/>
      <c r="AF80" s="25"/>
      <c r="AJ80" s="7">
        <f>VLOOKUP(B80,' TH ĐG Trình HĐ'!$D$9:$AE$322,16,0)</f>
        <v>10</v>
      </c>
    </row>
    <row r="81" spans="1:36" s="48" customFormat="1" ht="24.95" customHeight="1" x14ac:dyDescent="0.25">
      <c r="A81" s="207">
        <f t="shared" si="24"/>
        <v>75</v>
      </c>
      <c r="B81" s="69" t="s">
        <v>74</v>
      </c>
      <c r="C81" s="5" t="s">
        <v>761</v>
      </c>
      <c r="D81" s="9" t="s">
        <v>849</v>
      </c>
      <c r="E81" s="232"/>
      <c r="F81" s="17"/>
      <c r="G81" s="19" t="e">
        <f>VLOOKUP(F81,Sheet1!$B$2:$C$12,2,TRUE)</f>
        <v>#N/A</v>
      </c>
      <c r="H81" s="5"/>
      <c r="I81" s="19" t="e">
        <f>VLOOKUP(H81,Sheet1!$B$2:$C$12,2,TRUE)</f>
        <v>#N/A</v>
      </c>
      <c r="J81" s="5"/>
      <c r="K81" s="19" t="e">
        <f>VLOOKUP(J81,Sheet1!$B$2:$C$12,2,TRUE)</f>
        <v>#N/A</v>
      </c>
      <c r="L81" s="5"/>
      <c r="M81" s="19" t="e">
        <f>VLOOKUP(L81,Sheet1!$B$2:$C$12,2,TRUE)</f>
        <v>#N/A</v>
      </c>
      <c r="N81" s="5"/>
      <c r="O81" s="19" t="e">
        <f>VLOOKUP(N81,Sheet1!$B$2:$C$12,2,TRUE)</f>
        <v>#N/A</v>
      </c>
      <c r="P81" s="5" t="e">
        <f t="shared" si="16"/>
        <v>#N/A</v>
      </c>
      <c r="Q81" s="226">
        <f t="shared" si="11"/>
        <v>0</v>
      </c>
      <c r="R81" s="9" t="e">
        <f t="shared" si="21"/>
        <v>#N/A</v>
      </c>
      <c r="S81" s="5" t="e">
        <f t="shared" si="17"/>
        <v>#N/A</v>
      </c>
      <c r="T81" s="226">
        <f t="shared" si="18"/>
        <v>0</v>
      </c>
      <c r="U81" s="9" t="e">
        <f t="shared" si="22"/>
        <v>#N/A</v>
      </c>
      <c r="V81" s="227"/>
      <c r="W81" s="9" t="e">
        <f>ROUND(AVERAGE(#REF!,P81),2)</f>
        <v>#REF!</v>
      </c>
      <c r="X81" s="9">
        <f t="shared" si="23"/>
        <v>0</v>
      </c>
      <c r="Y81" s="9" t="e">
        <f t="shared" si="19"/>
        <v>#REF!</v>
      </c>
      <c r="Z81" s="9" t="e">
        <f t="shared" si="20"/>
        <v>#REF!</v>
      </c>
      <c r="AA81" s="5"/>
      <c r="AB81" s="5"/>
      <c r="AC81" s="9"/>
      <c r="AD81" s="5"/>
      <c r="AE81" s="25"/>
      <c r="AF81" s="25"/>
      <c r="AJ81" s="7">
        <f>VLOOKUP(B81,' TH ĐG Trình HĐ'!$D$9:$AE$322,16,0)</f>
        <v>8</v>
      </c>
    </row>
    <row r="82" spans="1:36" s="7" customFormat="1" ht="24.95" customHeight="1" x14ac:dyDescent="0.25">
      <c r="A82" s="207">
        <f t="shared" si="24"/>
        <v>76</v>
      </c>
      <c r="B82" s="70" t="s">
        <v>221</v>
      </c>
      <c r="C82" s="5" t="s">
        <v>761</v>
      </c>
      <c r="D82" s="9" t="s">
        <v>849</v>
      </c>
      <c r="E82" s="232"/>
      <c r="F82" s="17"/>
      <c r="G82" s="19" t="e">
        <f>VLOOKUP(F82,Sheet1!$B$2:$C$12,2,TRUE)</f>
        <v>#N/A</v>
      </c>
      <c r="H82" s="5"/>
      <c r="I82" s="19" t="e">
        <f>VLOOKUP(H82,Sheet1!$B$2:$C$12,2,TRUE)</f>
        <v>#N/A</v>
      </c>
      <c r="J82" s="5"/>
      <c r="K82" s="19" t="e">
        <f>VLOOKUP(J82,Sheet1!$B$2:$C$12,2,TRUE)</f>
        <v>#N/A</v>
      </c>
      <c r="L82" s="5"/>
      <c r="M82" s="19" t="e">
        <f>VLOOKUP(L82,Sheet1!$B$2:$C$12,2,TRUE)</f>
        <v>#N/A</v>
      </c>
      <c r="N82" s="5"/>
      <c r="O82" s="19" t="e">
        <f>VLOOKUP(N82,Sheet1!$B$2:$C$12,2,TRUE)</f>
        <v>#N/A</v>
      </c>
      <c r="P82" s="5" t="e">
        <f t="shared" si="16"/>
        <v>#N/A</v>
      </c>
      <c r="Q82" s="226">
        <f t="shared" si="11"/>
        <v>0</v>
      </c>
      <c r="R82" s="9" t="e">
        <f t="shared" si="21"/>
        <v>#N/A</v>
      </c>
      <c r="S82" s="5" t="e">
        <f t="shared" si="17"/>
        <v>#N/A</v>
      </c>
      <c r="T82" s="226">
        <f t="shared" si="18"/>
        <v>0</v>
      </c>
      <c r="U82" s="9" t="e">
        <f t="shared" si="22"/>
        <v>#N/A</v>
      </c>
      <c r="V82" s="227"/>
      <c r="W82" s="9" t="e">
        <f>ROUND(AVERAGE(#REF!,P82),2)</f>
        <v>#REF!</v>
      </c>
      <c r="X82" s="9">
        <f t="shared" si="23"/>
        <v>0</v>
      </c>
      <c r="Y82" s="9" t="e">
        <f t="shared" si="19"/>
        <v>#REF!</v>
      </c>
      <c r="Z82" s="9" t="e">
        <f t="shared" si="20"/>
        <v>#REF!</v>
      </c>
      <c r="AA82" s="5"/>
      <c r="AB82" s="12"/>
      <c r="AC82" s="9"/>
      <c r="AD82" s="5"/>
      <c r="AE82" s="25"/>
      <c r="AF82" s="25"/>
      <c r="AJ82" s="7">
        <f>VLOOKUP(B82,' TH ĐG Trình HĐ'!$D$9:$AE$322,16,0)</f>
        <v>8</v>
      </c>
    </row>
    <row r="83" spans="1:36" s="7" customFormat="1" ht="24.95" customHeight="1" x14ac:dyDescent="0.25">
      <c r="A83" s="207">
        <f t="shared" si="24"/>
        <v>77</v>
      </c>
      <c r="B83" s="69" t="s">
        <v>34</v>
      </c>
      <c r="C83" s="5" t="s">
        <v>761</v>
      </c>
      <c r="D83" s="9" t="s">
        <v>849</v>
      </c>
      <c r="E83" s="232"/>
      <c r="F83" s="17"/>
      <c r="G83" s="19" t="e">
        <f>VLOOKUP(F83,Sheet1!$B$2:$C$12,2,TRUE)</f>
        <v>#N/A</v>
      </c>
      <c r="H83" s="5"/>
      <c r="I83" s="19" t="e">
        <f>VLOOKUP(H83,Sheet1!$B$2:$C$12,2,TRUE)</f>
        <v>#N/A</v>
      </c>
      <c r="J83" s="5"/>
      <c r="K83" s="19" t="e">
        <f>VLOOKUP(J83,Sheet1!$B$2:$C$12,2,TRUE)</f>
        <v>#N/A</v>
      </c>
      <c r="L83" s="5"/>
      <c r="M83" s="19" t="e">
        <f>VLOOKUP(L83,Sheet1!$B$2:$C$12,2,TRUE)</f>
        <v>#N/A</v>
      </c>
      <c r="N83" s="5"/>
      <c r="O83" s="19" t="e">
        <f>VLOOKUP(N83,Sheet1!$B$2:$C$12,2,TRUE)</f>
        <v>#N/A</v>
      </c>
      <c r="P83" s="5" t="e">
        <f t="shared" si="16"/>
        <v>#N/A</v>
      </c>
      <c r="Q83" s="226">
        <f t="shared" si="11"/>
        <v>0</v>
      </c>
      <c r="R83" s="9" t="e">
        <f t="shared" si="21"/>
        <v>#N/A</v>
      </c>
      <c r="S83" s="5" t="e">
        <f t="shared" si="17"/>
        <v>#N/A</v>
      </c>
      <c r="T83" s="226">
        <f t="shared" si="18"/>
        <v>0</v>
      </c>
      <c r="U83" s="9" t="e">
        <f t="shared" si="22"/>
        <v>#N/A</v>
      </c>
      <c r="V83" s="227"/>
      <c r="W83" s="9" t="e">
        <f>ROUND(AVERAGE(#REF!,P83),2)</f>
        <v>#REF!</v>
      </c>
      <c r="X83" s="9">
        <f t="shared" si="23"/>
        <v>0</v>
      </c>
      <c r="Y83" s="9" t="e">
        <f t="shared" si="19"/>
        <v>#REF!</v>
      </c>
      <c r="Z83" s="9" t="e">
        <f t="shared" si="20"/>
        <v>#REF!</v>
      </c>
      <c r="AA83" s="5"/>
      <c r="AB83" s="5"/>
      <c r="AC83" s="9"/>
      <c r="AD83" s="5"/>
      <c r="AE83" s="25"/>
      <c r="AF83" s="25"/>
      <c r="AJ83" s="7">
        <f>VLOOKUP(B83,' TH ĐG Trình HĐ'!$D$9:$AE$322,16,0)</f>
        <v>10</v>
      </c>
    </row>
    <row r="84" spans="1:36" s="7" customFormat="1" ht="24.95" customHeight="1" x14ac:dyDescent="0.25">
      <c r="A84" s="207">
        <f t="shared" si="24"/>
        <v>78</v>
      </c>
      <c r="B84" s="70" t="s">
        <v>224</v>
      </c>
      <c r="C84" s="5" t="s">
        <v>761</v>
      </c>
      <c r="D84" s="9" t="s">
        <v>849</v>
      </c>
      <c r="E84" s="232"/>
      <c r="F84" s="17"/>
      <c r="G84" s="19" t="e">
        <f>VLOOKUP(F84,Sheet1!$B$2:$C$12,2,TRUE)</f>
        <v>#N/A</v>
      </c>
      <c r="H84" s="5"/>
      <c r="I84" s="19" t="e">
        <f>VLOOKUP(H84,Sheet1!$B$2:$C$12,2,TRUE)</f>
        <v>#N/A</v>
      </c>
      <c r="J84" s="5"/>
      <c r="K84" s="19" t="e">
        <f>VLOOKUP(J84,Sheet1!$B$2:$C$12,2,TRUE)</f>
        <v>#N/A</v>
      </c>
      <c r="L84" s="5"/>
      <c r="M84" s="19" t="e">
        <f>VLOOKUP(L84,Sheet1!$B$2:$C$12,2,TRUE)</f>
        <v>#N/A</v>
      </c>
      <c r="N84" s="5"/>
      <c r="O84" s="19" t="e">
        <f>VLOOKUP(N84,Sheet1!$B$2:$C$12,2,TRUE)</f>
        <v>#N/A</v>
      </c>
      <c r="P84" s="5" t="e">
        <f t="shared" si="16"/>
        <v>#N/A</v>
      </c>
      <c r="Q84" s="226">
        <f t="shared" si="11"/>
        <v>0</v>
      </c>
      <c r="R84" s="9" t="e">
        <f t="shared" si="21"/>
        <v>#N/A</v>
      </c>
      <c r="S84" s="5" t="e">
        <f t="shared" si="17"/>
        <v>#N/A</v>
      </c>
      <c r="T84" s="226">
        <f t="shared" si="18"/>
        <v>0</v>
      </c>
      <c r="U84" s="9" t="e">
        <f t="shared" si="22"/>
        <v>#N/A</v>
      </c>
      <c r="V84" s="227"/>
      <c r="W84" s="9" t="e">
        <f>ROUND(AVERAGE(#REF!,P84),2)</f>
        <v>#REF!</v>
      </c>
      <c r="X84" s="9">
        <f t="shared" si="23"/>
        <v>0</v>
      </c>
      <c r="Y84" s="9" t="e">
        <f t="shared" si="19"/>
        <v>#REF!</v>
      </c>
      <c r="Z84" s="9" t="e">
        <f t="shared" si="20"/>
        <v>#REF!</v>
      </c>
      <c r="AA84" s="5"/>
      <c r="AB84" s="5"/>
      <c r="AC84" s="9"/>
      <c r="AD84" s="5"/>
      <c r="AE84" s="25"/>
      <c r="AF84" s="25"/>
      <c r="AJ84" s="7">
        <f>VLOOKUP(B84,' TH ĐG Trình HĐ'!$D$9:$AE$322,16,0)</f>
        <v>9</v>
      </c>
    </row>
    <row r="85" spans="1:36" s="7" customFormat="1" ht="24.95" customHeight="1" x14ac:dyDescent="0.25">
      <c r="A85" s="207">
        <f t="shared" si="24"/>
        <v>79</v>
      </c>
      <c r="B85" s="69" t="s">
        <v>309</v>
      </c>
      <c r="C85" s="5" t="s">
        <v>761</v>
      </c>
      <c r="D85" s="9" t="s">
        <v>849</v>
      </c>
      <c r="E85" s="232"/>
      <c r="F85" s="17"/>
      <c r="G85" s="19" t="e">
        <f>VLOOKUP(F85,Sheet1!$B$2:$C$12,2,TRUE)</f>
        <v>#N/A</v>
      </c>
      <c r="H85" s="5"/>
      <c r="I85" s="19" t="e">
        <f>VLOOKUP(H85,Sheet1!$B$2:$C$12,2,TRUE)</f>
        <v>#N/A</v>
      </c>
      <c r="J85" s="5"/>
      <c r="K85" s="19" t="e">
        <f>VLOOKUP(J85,Sheet1!$B$2:$C$12,2,TRUE)</f>
        <v>#N/A</v>
      </c>
      <c r="L85" s="5"/>
      <c r="M85" s="19" t="e">
        <f>VLOOKUP(L85,Sheet1!$B$2:$C$12,2,TRUE)</f>
        <v>#N/A</v>
      </c>
      <c r="N85" s="5"/>
      <c r="O85" s="19" t="e">
        <f>VLOOKUP(N85,Sheet1!$B$2:$C$12,2,TRUE)</f>
        <v>#N/A</v>
      </c>
      <c r="P85" s="5" t="e">
        <f t="shared" si="16"/>
        <v>#N/A</v>
      </c>
      <c r="Q85" s="226">
        <f t="shared" si="11"/>
        <v>0</v>
      </c>
      <c r="R85" s="9" t="e">
        <f t="shared" si="21"/>
        <v>#N/A</v>
      </c>
      <c r="S85" s="5" t="e">
        <f t="shared" si="17"/>
        <v>#N/A</v>
      </c>
      <c r="T85" s="226">
        <f t="shared" si="18"/>
        <v>0</v>
      </c>
      <c r="U85" s="9" t="e">
        <f t="shared" si="22"/>
        <v>#N/A</v>
      </c>
      <c r="V85" s="227"/>
      <c r="W85" s="9" t="e">
        <f>ROUND(AVERAGE(#REF!,P85),2)</f>
        <v>#REF!</v>
      </c>
      <c r="X85" s="9">
        <f t="shared" si="23"/>
        <v>0</v>
      </c>
      <c r="Y85" s="9" t="e">
        <f t="shared" si="19"/>
        <v>#REF!</v>
      </c>
      <c r="Z85" s="9" t="e">
        <f t="shared" si="20"/>
        <v>#REF!</v>
      </c>
      <c r="AA85" s="5"/>
      <c r="AB85" s="5"/>
      <c r="AC85" s="9"/>
      <c r="AD85" s="5"/>
      <c r="AE85" s="25"/>
      <c r="AF85" s="25"/>
      <c r="AJ85" s="7">
        <f>VLOOKUP(B85,' TH ĐG Trình HĐ'!$D$9:$AE$322,16,0)</f>
        <v>8</v>
      </c>
    </row>
    <row r="86" spans="1:36" s="7" customFormat="1" ht="24.95" customHeight="1" x14ac:dyDescent="0.25">
      <c r="A86" s="207">
        <f t="shared" si="24"/>
        <v>80</v>
      </c>
      <c r="B86" s="70" t="s">
        <v>281</v>
      </c>
      <c r="C86" s="5" t="s">
        <v>761</v>
      </c>
      <c r="D86" s="9" t="s">
        <v>849</v>
      </c>
      <c r="E86" s="232"/>
      <c r="F86" s="17"/>
      <c r="G86" s="19" t="e">
        <f>VLOOKUP(F86,Sheet1!$B$2:$C$12,2,TRUE)</f>
        <v>#N/A</v>
      </c>
      <c r="H86" s="5"/>
      <c r="I86" s="19" t="e">
        <f>VLOOKUP(H86,Sheet1!$B$2:$C$12,2,TRUE)</f>
        <v>#N/A</v>
      </c>
      <c r="J86" s="5"/>
      <c r="K86" s="19" t="e">
        <f>VLOOKUP(J86,Sheet1!$B$2:$C$12,2,TRUE)</f>
        <v>#N/A</v>
      </c>
      <c r="L86" s="5"/>
      <c r="M86" s="19" t="e">
        <f>VLOOKUP(L86,Sheet1!$B$2:$C$12,2,TRUE)</f>
        <v>#N/A</v>
      </c>
      <c r="N86" s="5"/>
      <c r="O86" s="19" t="e">
        <f>VLOOKUP(N86,Sheet1!$B$2:$C$12,2,TRUE)</f>
        <v>#N/A</v>
      </c>
      <c r="P86" s="5" t="e">
        <f t="shared" si="16"/>
        <v>#N/A</v>
      </c>
      <c r="Q86" s="226">
        <f t="shared" si="11"/>
        <v>0</v>
      </c>
      <c r="R86" s="9" t="e">
        <f t="shared" si="21"/>
        <v>#N/A</v>
      </c>
      <c r="S86" s="5" t="e">
        <f t="shared" si="17"/>
        <v>#N/A</v>
      </c>
      <c r="T86" s="226">
        <f t="shared" si="18"/>
        <v>0</v>
      </c>
      <c r="U86" s="9" t="e">
        <f t="shared" si="22"/>
        <v>#N/A</v>
      </c>
      <c r="V86" s="227"/>
      <c r="W86" s="9" t="e">
        <f>ROUND(AVERAGE(#REF!,P86),2)</f>
        <v>#REF!</v>
      </c>
      <c r="X86" s="9">
        <f t="shared" si="23"/>
        <v>0</v>
      </c>
      <c r="Y86" s="9" t="e">
        <f t="shared" si="19"/>
        <v>#REF!</v>
      </c>
      <c r="Z86" s="9" t="e">
        <f t="shared" si="20"/>
        <v>#REF!</v>
      </c>
      <c r="AA86" s="5"/>
      <c r="AB86" s="5"/>
      <c r="AC86" s="9"/>
      <c r="AD86" s="5"/>
      <c r="AE86" s="25"/>
      <c r="AF86" s="25"/>
      <c r="AJ86" s="7">
        <f>VLOOKUP(B86,' TH ĐG Trình HĐ'!$D$9:$AE$322,16,0)</f>
        <v>9</v>
      </c>
    </row>
    <row r="87" spans="1:36" s="7" customFormat="1" ht="24.95" customHeight="1" x14ac:dyDescent="0.25">
      <c r="A87" s="207">
        <f t="shared" si="24"/>
        <v>81</v>
      </c>
      <c r="B87" s="70" t="s">
        <v>225</v>
      </c>
      <c r="C87" s="5" t="s">
        <v>761</v>
      </c>
      <c r="D87" s="9" t="s">
        <v>849</v>
      </c>
      <c r="E87" s="232"/>
      <c r="F87" s="17"/>
      <c r="G87" s="19" t="e">
        <f>VLOOKUP(F87,Sheet1!$B$2:$C$12,2,TRUE)</f>
        <v>#N/A</v>
      </c>
      <c r="H87" s="5"/>
      <c r="I87" s="19" t="e">
        <f>VLOOKUP(H87,Sheet1!$B$2:$C$12,2,TRUE)</f>
        <v>#N/A</v>
      </c>
      <c r="J87" s="5"/>
      <c r="K87" s="19" t="e">
        <f>VLOOKUP(J87,Sheet1!$B$2:$C$12,2,TRUE)</f>
        <v>#N/A</v>
      </c>
      <c r="L87" s="5"/>
      <c r="M87" s="19" t="e">
        <f>VLOOKUP(L87,Sheet1!$B$2:$C$12,2,TRUE)</f>
        <v>#N/A</v>
      </c>
      <c r="N87" s="5"/>
      <c r="O87" s="19" t="e">
        <f>VLOOKUP(N87,Sheet1!$B$2:$C$12,2,TRUE)</f>
        <v>#N/A</v>
      </c>
      <c r="P87" s="5" t="e">
        <f t="shared" si="16"/>
        <v>#N/A</v>
      </c>
      <c r="Q87" s="226">
        <f t="shared" si="11"/>
        <v>0</v>
      </c>
      <c r="R87" s="9" t="e">
        <f t="shared" si="21"/>
        <v>#N/A</v>
      </c>
      <c r="S87" s="5" t="e">
        <f t="shared" si="17"/>
        <v>#N/A</v>
      </c>
      <c r="T87" s="226">
        <f t="shared" si="18"/>
        <v>0</v>
      </c>
      <c r="U87" s="9" t="e">
        <f t="shared" si="22"/>
        <v>#N/A</v>
      </c>
      <c r="V87" s="227"/>
      <c r="W87" s="9" t="e">
        <f>ROUND(AVERAGE(#REF!,P87),2)</f>
        <v>#REF!</v>
      </c>
      <c r="X87" s="9">
        <f t="shared" si="23"/>
        <v>0</v>
      </c>
      <c r="Y87" s="9" t="e">
        <f t="shared" si="19"/>
        <v>#REF!</v>
      </c>
      <c r="Z87" s="9" t="e">
        <f t="shared" si="20"/>
        <v>#REF!</v>
      </c>
      <c r="AA87" s="5"/>
      <c r="AB87" s="5"/>
      <c r="AC87" s="9"/>
      <c r="AD87" s="5"/>
      <c r="AE87" s="25"/>
      <c r="AF87" s="25"/>
      <c r="AJ87" s="7">
        <f>VLOOKUP(B87,' TH ĐG Trình HĐ'!$D$9:$AE$322,16,0)</f>
        <v>8</v>
      </c>
    </row>
    <row r="88" spans="1:36" s="7" customFormat="1" ht="24.95" customHeight="1" x14ac:dyDescent="0.25">
      <c r="A88" s="207">
        <f t="shared" si="24"/>
        <v>82</v>
      </c>
      <c r="B88" s="70" t="s">
        <v>274</v>
      </c>
      <c r="C88" s="5" t="s">
        <v>761</v>
      </c>
      <c r="D88" s="9" t="s">
        <v>849</v>
      </c>
      <c r="E88" s="232"/>
      <c r="F88" s="17"/>
      <c r="G88" s="19" t="e">
        <f>VLOOKUP(F88,Sheet1!$B$2:$C$12,2,TRUE)</f>
        <v>#N/A</v>
      </c>
      <c r="H88" s="5"/>
      <c r="I88" s="19" t="e">
        <f>VLOOKUP(H88,Sheet1!$B$2:$C$12,2,TRUE)</f>
        <v>#N/A</v>
      </c>
      <c r="J88" s="5"/>
      <c r="K88" s="19" t="e">
        <f>VLOOKUP(J88,Sheet1!$B$2:$C$12,2,TRUE)</f>
        <v>#N/A</v>
      </c>
      <c r="L88" s="5"/>
      <c r="M88" s="19" t="e">
        <f>VLOOKUP(L88,Sheet1!$B$2:$C$12,2,TRUE)</f>
        <v>#N/A</v>
      </c>
      <c r="N88" s="5"/>
      <c r="O88" s="19" t="e">
        <f>VLOOKUP(N88,Sheet1!$B$2:$C$12,2,TRUE)</f>
        <v>#N/A</v>
      </c>
      <c r="P88" s="5" t="e">
        <f t="shared" si="16"/>
        <v>#N/A</v>
      </c>
      <c r="Q88" s="226">
        <f t="shared" si="11"/>
        <v>0</v>
      </c>
      <c r="R88" s="9" t="e">
        <f t="shared" si="21"/>
        <v>#N/A</v>
      </c>
      <c r="S88" s="5" t="e">
        <f t="shared" si="17"/>
        <v>#N/A</v>
      </c>
      <c r="T88" s="226">
        <f t="shared" si="18"/>
        <v>0</v>
      </c>
      <c r="U88" s="9" t="e">
        <f t="shared" si="22"/>
        <v>#N/A</v>
      </c>
      <c r="V88" s="227"/>
      <c r="W88" s="9" t="e">
        <f>ROUND(AVERAGE(#REF!,P88),2)</f>
        <v>#REF!</v>
      </c>
      <c r="X88" s="9">
        <f t="shared" si="23"/>
        <v>0</v>
      </c>
      <c r="Y88" s="9" t="e">
        <f t="shared" si="19"/>
        <v>#REF!</v>
      </c>
      <c r="Z88" s="9" t="e">
        <f t="shared" si="20"/>
        <v>#REF!</v>
      </c>
      <c r="AA88" s="5"/>
      <c r="AB88" s="5"/>
      <c r="AC88" s="9"/>
      <c r="AD88" s="5"/>
      <c r="AE88" s="25"/>
      <c r="AF88" s="25"/>
      <c r="AJ88" s="7">
        <f>VLOOKUP(B88,' TH ĐG Trình HĐ'!$D$9:$AE$322,16,0)</f>
        <v>9</v>
      </c>
    </row>
    <row r="89" spans="1:36" s="7" customFormat="1" ht="24.95" customHeight="1" x14ac:dyDescent="0.25">
      <c r="A89" s="207">
        <f t="shared" si="24"/>
        <v>83</v>
      </c>
      <c r="B89" s="70" t="s">
        <v>273</v>
      </c>
      <c r="C89" s="5" t="s">
        <v>761</v>
      </c>
      <c r="D89" s="9" t="s">
        <v>849</v>
      </c>
      <c r="E89" s="232"/>
      <c r="F89" s="17"/>
      <c r="G89" s="19" t="e">
        <f>VLOOKUP(F89,Sheet1!$B$2:$C$12,2,TRUE)</f>
        <v>#N/A</v>
      </c>
      <c r="H89" s="5"/>
      <c r="I89" s="19" t="e">
        <f>VLOOKUP(H89,Sheet1!$B$2:$C$12,2,TRUE)</f>
        <v>#N/A</v>
      </c>
      <c r="J89" s="5"/>
      <c r="K89" s="19" t="e">
        <f>VLOOKUP(J89,Sheet1!$B$2:$C$12,2,TRUE)</f>
        <v>#N/A</v>
      </c>
      <c r="L89" s="5"/>
      <c r="M89" s="19" t="e">
        <f>VLOOKUP(L89,Sheet1!$B$2:$C$12,2,TRUE)</f>
        <v>#N/A</v>
      </c>
      <c r="N89" s="5"/>
      <c r="O89" s="19" t="e">
        <f>VLOOKUP(N89,Sheet1!$B$2:$C$12,2,TRUE)</f>
        <v>#N/A</v>
      </c>
      <c r="P89" s="5" t="e">
        <f t="shared" si="16"/>
        <v>#N/A</v>
      </c>
      <c r="Q89" s="226">
        <f t="shared" si="11"/>
        <v>0</v>
      </c>
      <c r="R89" s="9" t="e">
        <f t="shared" si="21"/>
        <v>#N/A</v>
      </c>
      <c r="S89" s="5" t="e">
        <f t="shared" si="17"/>
        <v>#N/A</v>
      </c>
      <c r="T89" s="226">
        <f t="shared" si="18"/>
        <v>0</v>
      </c>
      <c r="U89" s="9" t="e">
        <f t="shared" si="22"/>
        <v>#N/A</v>
      </c>
      <c r="V89" s="227"/>
      <c r="W89" s="9" t="e">
        <f>ROUND(AVERAGE(#REF!,P89),2)</f>
        <v>#REF!</v>
      </c>
      <c r="X89" s="9">
        <f t="shared" si="23"/>
        <v>0</v>
      </c>
      <c r="Y89" s="9" t="e">
        <f t="shared" si="19"/>
        <v>#REF!</v>
      </c>
      <c r="Z89" s="9" t="e">
        <f t="shared" si="20"/>
        <v>#REF!</v>
      </c>
      <c r="AA89" s="5"/>
      <c r="AB89" s="5"/>
      <c r="AC89" s="9"/>
      <c r="AD89" s="5"/>
      <c r="AE89" s="25"/>
      <c r="AF89" s="25"/>
      <c r="AJ89" s="7">
        <f>VLOOKUP(B89,' TH ĐG Trình HĐ'!$D$9:$AE$322,16,0)</f>
        <v>8</v>
      </c>
    </row>
    <row r="90" spans="1:36" s="7" customFormat="1" ht="24.95" customHeight="1" x14ac:dyDescent="0.25">
      <c r="A90" s="207">
        <f t="shared" si="24"/>
        <v>84</v>
      </c>
      <c r="B90" s="115" t="s">
        <v>747</v>
      </c>
      <c r="C90" s="5" t="s">
        <v>761</v>
      </c>
      <c r="D90" s="9" t="s">
        <v>849</v>
      </c>
      <c r="E90" s="232"/>
      <c r="F90" s="17"/>
      <c r="G90" s="19" t="e">
        <f>VLOOKUP(F90,Sheet1!$B$2:$C$12,2,TRUE)</f>
        <v>#N/A</v>
      </c>
      <c r="H90" s="5"/>
      <c r="I90" s="19" t="e">
        <f>VLOOKUP(H90,Sheet1!$B$2:$C$12,2,TRUE)</f>
        <v>#N/A</v>
      </c>
      <c r="J90" s="5"/>
      <c r="K90" s="19" t="e">
        <f>VLOOKUP(J90,Sheet1!$B$2:$C$12,2,TRUE)</f>
        <v>#N/A</v>
      </c>
      <c r="L90" s="5"/>
      <c r="M90" s="19" t="e">
        <f>VLOOKUP(L90,Sheet1!$B$2:$C$12,2,TRUE)</f>
        <v>#N/A</v>
      </c>
      <c r="N90" s="5"/>
      <c r="O90" s="19" t="e">
        <f>VLOOKUP(N90,Sheet1!$B$2:$C$12,2,TRUE)</f>
        <v>#N/A</v>
      </c>
      <c r="P90" s="5" t="e">
        <f t="shared" si="16"/>
        <v>#N/A</v>
      </c>
      <c r="Q90" s="226">
        <f t="shared" si="11"/>
        <v>0</v>
      </c>
      <c r="R90" s="9" t="e">
        <f t="shared" si="21"/>
        <v>#N/A</v>
      </c>
      <c r="S90" s="5" t="e">
        <f t="shared" si="17"/>
        <v>#N/A</v>
      </c>
      <c r="T90" s="226">
        <f t="shared" si="18"/>
        <v>0</v>
      </c>
      <c r="U90" s="9" t="e">
        <f t="shared" si="22"/>
        <v>#N/A</v>
      </c>
      <c r="V90" s="227"/>
      <c r="W90" s="9" t="e">
        <f>ROUND(AVERAGE(#REF!,P90),2)</f>
        <v>#REF!</v>
      </c>
      <c r="X90" s="9">
        <f t="shared" si="23"/>
        <v>0</v>
      </c>
      <c r="Y90" s="9" t="e">
        <f t="shared" si="19"/>
        <v>#REF!</v>
      </c>
      <c r="Z90" s="9" t="e">
        <f t="shared" si="20"/>
        <v>#REF!</v>
      </c>
      <c r="AA90" s="5"/>
      <c r="AB90" s="5"/>
      <c r="AC90" s="9"/>
      <c r="AD90" s="5"/>
      <c r="AE90" s="25"/>
      <c r="AF90" s="25"/>
      <c r="AJ90" s="7">
        <f>VLOOKUP(B90,' TH ĐG Trình HĐ'!$D$9:$AE$322,16,0)</f>
        <v>7</v>
      </c>
    </row>
    <row r="91" spans="1:36" s="7" customFormat="1" ht="24.95" customHeight="1" x14ac:dyDescent="0.25">
      <c r="A91" s="207">
        <f t="shared" si="24"/>
        <v>85</v>
      </c>
      <c r="B91" s="208" t="s">
        <v>6</v>
      </c>
      <c r="C91" s="5" t="s">
        <v>768</v>
      </c>
      <c r="D91" s="9" t="s">
        <v>849</v>
      </c>
      <c r="E91" s="232"/>
      <c r="F91" s="17"/>
      <c r="G91" s="19" t="e">
        <f>VLOOKUP(F91,Sheet1!$B$2:$C$12,2,TRUE)</f>
        <v>#N/A</v>
      </c>
      <c r="H91" s="5"/>
      <c r="I91" s="19" t="e">
        <f>VLOOKUP(H91,Sheet1!$B$2:$C$12,2,TRUE)</f>
        <v>#N/A</v>
      </c>
      <c r="J91" s="5"/>
      <c r="K91" s="19" t="e">
        <f>VLOOKUP(J91,Sheet1!$B$2:$C$12,2,TRUE)</f>
        <v>#N/A</v>
      </c>
      <c r="L91" s="5"/>
      <c r="M91" s="19" t="e">
        <f>VLOOKUP(L91,Sheet1!$B$2:$C$12,2,TRUE)</f>
        <v>#N/A</v>
      </c>
      <c r="N91" s="5"/>
      <c r="O91" s="19" t="e">
        <f>VLOOKUP(N91,Sheet1!$B$2:$C$12,2,TRUE)</f>
        <v>#N/A</v>
      </c>
      <c r="P91" s="5" t="e">
        <f t="shared" si="16"/>
        <v>#N/A</v>
      </c>
      <c r="Q91" s="226">
        <f t="shared" si="11"/>
        <v>0</v>
      </c>
      <c r="R91" s="9" t="e">
        <f t="shared" si="21"/>
        <v>#N/A</v>
      </c>
      <c r="S91" s="5" t="e">
        <f t="shared" si="17"/>
        <v>#N/A</v>
      </c>
      <c r="T91" s="226">
        <f t="shared" si="18"/>
        <v>0</v>
      </c>
      <c r="U91" s="9" t="e">
        <f t="shared" si="22"/>
        <v>#N/A</v>
      </c>
      <c r="V91" s="227"/>
      <c r="W91" s="9" t="e">
        <f>ROUND(AVERAGE(#REF!,P91),2)</f>
        <v>#REF!</v>
      </c>
      <c r="X91" s="9">
        <f t="shared" si="23"/>
        <v>0</v>
      </c>
      <c r="Y91" s="9" t="e">
        <f t="shared" si="19"/>
        <v>#REF!</v>
      </c>
      <c r="Z91" s="9" t="e">
        <f t="shared" si="20"/>
        <v>#REF!</v>
      </c>
      <c r="AA91" s="5"/>
      <c r="AB91" s="5"/>
      <c r="AC91" s="9"/>
      <c r="AD91" s="5"/>
      <c r="AE91" s="25"/>
      <c r="AF91" s="25"/>
      <c r="AJ91" s="7">
        <f>VLOOKUP(B91,' TH ĐG Trình HĐ'!$D$9:$AE$322,16,0)</f>
        <v>7</v>
      </c>
    </row>
    <row r="92" spans="1:36" s="7" customFormat="1" ht="24.95" customHeight="1" x14ac:dyDescent="0.25">
      <c r="A92" s="207">
        <f t="shared" si="24"/>
        <v>86</v>
      </c>
      <c r="B92" s="70" t="s">
        <v>399</v>
      </c>
      <c r="C92" s="5" t="s">
        <v>761</v>
      </c>
      <c r="D92" s="9" t="s">
        <v>849</v>
      </c>
      <c r="E92" s="232"/>
      <c r="F92" s="17"/>
      <c r="G92" s="19" t="e">
        <f>VLOOKUP(F92,Sheet1!$B$2:$C$12,2,TRUE)</f>
        <v>#N/A</v>
      </c>
      <c r="H92" s="5"/>
      <c r="I92" s="19" t="e">
        <f>VLOOKUP(H92,Sheet1!$B$2:$C$12,2,TRUE)</f>
        <v>#N/A</v>
      </c>
      <c r="J92" s="5"/>
      <c r="K92" s="19" t="e">
        <f>VLOOKUP(J92,Sheet1!$B$2:$C$12,2,TRUE)</f>
        <v>#N/A</v>
      </c>
      <c r="L92" s="5"/>
      <c r="M92" s="19" t="e">
        <f>VLOOKUP(L92,Sheet1!$B$2:$C$12,2,TRUE)</f>
        <v>#N/A</v>
      </c>
      <c r="N92" s="5"/>
      <c r="O92" s="19" t="e">
        <f>VLOOKUP(N92,Sheet1!$B$2:$C$12,2,TRUE)</f>
        <v>#N/A</v>
      </c>
      <c r="P92" s="5" t="e">
        <f t="shared" si="16"/>
        <v>#N/A</v>
      </c>
      <c r="Q92" s="226">
        <f t="shared" si="11"/>
        <v>0</v>
      </c>
      <c r="R92" s="9" t="e">
        <f t="shared" si="21"/>
        <v>#N/A</v>
      </c>
      <c r="S92" s="5" t="e">
        <f t="shared" si="17"/>
        <v>#N/A</v>
      </c>
      <c r="T92" s="226">
        <f t="shared" si="18"/>
        <v>0</v>
      </c>
      <c r="U92" s="9" t="e">
        <f t="shared" si="22"/>
        <v>#N/A</v>
      </c>
      <c r="V92" s="227"/>
      <c r="W92" s="9" t="e">
        <f>ROUND(AVERAGE(#REF!,P92),2)</f>
        <v>#REF!</v>
      </c>
      <c r="X92" s="9">
        <f t="shared" si="23"/>
        <v>0</v>
      </c>
      <c r="Y92" s="9" t="e">
        <f t="shared" si="19"/>
        <v>#REF!</v>
      </c>
      <c r="Z92" s="9" t="e">
        <f t="shared" si="20"/>
        <v>#REF!</v>
      </c>
      <c r="AA92" s="5"/>
      <c r="AB92" s="5"/>
      <c r="AC92" s="9"/>
      <c r="AD92" s="5"/>
      <c r="AE92" s="25"/>
      <c r="AF92" s="25"/>
      <c r="AJ92" s="7">
        <f>VLOOKUP(B92,' TH ĐG Trình HĐ'!$D$9:$AE$322,16,0)</f>
        <v>7</v>
      </c>
    </row>
    <row r="93" spans="1:36" s="7" customFormat="1" ht="24.95" customHeight="1" x14ac:dyDescent="0.25">
      <c r="A93" s="207">
        <f t="shared" si="24"/>
        <v>87</v>
      </c>
      <c r="B93" s="70" t="s">
        <v>107</v>
      </c>
      <c r="C93" s="5" t="s">
        <v>761</v>
      </c>
      <c r="D93" s="9" t="s">
        <v>849</v>
      </c>
      <c r="E93" s="232"/>
      <c r="F93" s="17"/>
      <c r="G93" s="19" t="e">
        <f>VLOOKUP(F93,Sheet1!$B$2:$C$12,2,TRUE)</f>
        <v>#N/A</v>
      </c>
      <c r="H93" s="5"/>
      <c r="I93" s="19" t="e">
        <f>VLOOKUP(H93,Sheet1!$B$2:$C$12,2,TRUE)</f>
        <v>#N/A</v>
      </c>
      <c r="J93" s="5"/>
      <c r="K93" s="19" t="e">
        <f>VLOOKUP(J93,Sheet1!$B$2:$C$12,2,TRUE)</f>
        <v>#N/A</v>
      </c>
      <c r="L93" s="5"/>
      <c r="M93" s="19" t="e">
        <f>VLOOKUP(L93,Sheet1!$B$2:$C$12,2,TRUE)</f>
        <v>#N/A</v>
      </c>
      <c r="N93" s="5"/>
      <c r="O93" s="19" t="e">
        <f>VLOOKUP(N93,Sheet1!$B$2:$C$12,2,TRUE)</f>
        <v>#N/A</v>
      </c>
      <c r="P93" s="5" t="e">
        <f t="shared" si="16"/>
        <v>#N/A</v>
      </c>
      <c r="Q93" s="226">
        <f t="shared" ref="Q93:Q151" si="25">COUNTIF(F93:N93,"C*")*1+COUNTIF(F93:N93,"D")*2+COUNTIF(F93:N93,"E")*3</f>
        <v>0</v>
      </c>
      <c r="R93" s="9" t="e">
        <f t="shared" si="21"/>
        <v>#N/A</v>
      </c>
      <c r="S93" s="5" t="e">
        <f t="shared" si="17"/>
        <v>#N/A</v>
      </c>
      <c r="T93" s="226">
        <f t="shared" si="18"/>
        <v>0</v>
      </c>
      <c r="U93" s="9" t="e">
        <f t="shared" ref="U93:U96" si="26">IF(T93&gt;=3,"Không hoàn thành",IF(AND($S93&gt;=8,$S93&lt;=10,T93=0),"Xuất sắc",IF(AND($S93&gt;=8,$S93&lt;=10,T93=1),"Tốt",IF(AND($S93&gt;=8,$S93&lt;=10,T93=2),"Hoàn thành",IF(AND($S93&gt;6,$S93&lt;8,T93&lt;=1),"Tốt",IF(AND($S93&gt;6,$S93&lt;8,T93=2),"Hoàn thành",IF(AND($S93&gt;=5,$S93&lt;=6,T93&lt;=2),"Hoàn thành",IF(AND($S93&lt;5,T93&gt;3),"Không hoàn thành",""))))))))</f>
        <v>#N/A</v>
      </c>
      <c r="V93" s="227"/>
      <c r="W93" s="9" t="e">
        <f>ROUND(AVERAGE(#REF!,P93),2)</f>
        <v>#REF!</v>
      </c>
      <c r="X93" s="9">
        <f t="shared" si="23"/>
        <v>0</v>
      </c>
      <c r="Y93" s="9" t="e">
        <f t="shared" si="19"/>
        <v>#REF!</v>
      </c>
      <c r="Z93" s="9" t="e">
        <f t="shared" si="20"/>
        <v>#REF!</v>
      </c>
      <c r="AA93" s="5"/>
      <c r="AB93" s="5"/>
      <c r="AC93" s="9"/>
      <c r="AD93" s="5"/>
      <c r="AE93" s="25"/>
      <c r="AF93" s="25"/>
      <c r="AJ93" s="7">
        <f>VLOOKUP(B93,' TH ĐG Trình HĐ'!$D$9:$AE$322,16,0)</f>
        <v>7</v>
      </c>
    </row>
    <row r="94" spans="1:36" s="7" customFormat="1" ht="24.95" customHeight="1" x14ac:dyDescent="0.25">
      <c r="A94" s="207">
        <f t="shared" si="24"/>
        <v>88</v>
      </c>
      <c r="B94" s="216" t="s">
        <v>111</v>
      </c>
      <c r="C94" s="19" t="s">
        <v>255</v>
      </c>
      <c r="D94" s="9" t="s">
        <v>849</v>
      </c>
      <c r="E94" s="232"/>
      <c r="F94" s="17"/>
      <c r="G94" s="19" t="e">
        <f>VLOOKUP(F94,Sheet1!$B$2:$C$12,2,TRUE)</f>
        <v>#N/A</v>
      </c>
      <c r="H94" s="5"/>
      <c r="I94" s="19" t="e">
        <f>VLOOKUP(H94,Sheet1!$B$2:$C$12,2,TRUE)</f>
        <v>#N/A</v>
      </c>
      <c r="J94" s="5"/>
      <c r="K94" s="19" t="e">
        <f>VLOOKUP(J94,Sheet1!$B$2:$C$12,2,TRUE)</f>
        <v>#N/A</v>
      </c>
      <c r="L94" s="5"/>
      <c r="M94" s="19" t="e">
        <f>VLOOKUP(L94,Sheet1!$B$2:$C$12,2,TRUE)</f>
        <v>#N/A</v>
      </c>
      <c r="N94" s="5"/>
      <c r="O94" s="19" t="e">
        <f>VLOOKUP(N94,Sheet1!$B$2:$C$12,2,TRUE)</f>
        <v>#N/A</v>
      </c>
      <c r="P94" s="5" t="e">
        <f t="shared" si="16"/>
        <v>#N/A</v>
      </c>
      <c r="Q94" s="226">
        <f t="shared" si="25"/>
        <v>0</v>
      </c>
      <c r="R94" s="9" t="e">
        <f t="shared" si="21"/>
        <v>#N/A</v>
      </c>
      <c r="S94" s="5" t="e">
        <f t="shared" si="17"/>
        <v>#N/A</v>
      </c>
      <c r="T94" s="226">
        <f t="shared" si="18"/>
        <v>0</v>
      </c>
      <c r="U94" s="9" t="e">
        <f t="shared" si="26"/>
        <v>#N/A</v>
      </c>
      <c r="V94" s="227"/>
      <c r="W94" s="9" t="e">
        <f>ROUND(AVERAGE(#REF!,P94),2)</f>
        <v>#REF!</v>
      </c>
      <c r="X94" s="9">
        <f t="shared" si="23"/>
        <v>0</v>
      </c>
      <c r="Y94" s="9" t="e">
        <f t="shared" si="19"/>
        <v>#REF!</v>
      </c>
      <c r="Z94" s="9" t="e">
        <f t="shared" si="20"/>
        <v>#REF!</v>
      </c>
      <c r="AA94" s="5"/>
      <c r="AB94" s="5"/>
      <c r="AC94" s="9"/>
      <c r="AD94" s="5"/>
      <c r="AE94" s="25"/>
      <c r="AF94" s="25"/>
      <c r="AJ94" s="7">
        <f>VLOOKUP(B94,' TH ĐG Trình HĐ'!$D$9:$AE$322,16,0)</f>
        <v>7</v>
      </c>
    </row>
    <row r="95" spans="1:36" s="7" customFormat="1" ht="24.95" customHeight="1" x14ac:dyDescent="0.25">
      <c r="A95" s="207">
        <f t="shared" si="24"/>
        <v>89</v>
      </c>
      <c r="B95" s="216" t="s">
        <v>112</v>
      </c>
      <c r="C95" s="5" t="s">
        <v>761</v>
      </c>
      <c r="D95" s="9" t="s">
        <v>849</v>
      </c>
      <c r="E95" s="232"/>
      <c r="F95" s="17"/>
      <c r="G95" s="19" t="e">
        <f>VLOOKUP(F95,Sheet1!$B$2:$C$12,2,TRUE)</f>
        <v>#N/A</v>
      </c>
      <c r="H95" s="5"/>
      <c r="I95" s="19" t="e">
        <f>VLOOKUP(H95,Sheet1!$B$2:$C$12,2,TRUE)</f>
        <v>#N/A</v>
      </c>
      <c r="J95" s="5"/>
      <c r="K95" s="19" t="e">
        <f>VLOOKUP(J95,Sheet1!$B$2:$C$12,2,TRUE)</f>
        <v>#N/A</v>
      </c>
      <c r="L95" s="5"/>
      <c r="M95" s="19" t="e">
        <f>VLOOKUP(L95,Sheet1!$B$2:$C$12,2,TRUE)</f>
        <v>#N/A</v>
      </c>
      <c r="N95" s="5"/>
      <c r="O95" s="19" t="e">
        <f>VLOOKUP(N95,Sheet1!$B$2:$C$12,2,TRUE)</f>
        <v>#N/A</v>
      </c>
      <c r="P95" s="5" t="e">
        <f t="shared" si="16"/>
        <v>#N/A</v>
      </c>
      <c r="Q95" s="226">
        <f t="shared" si="25"/>
        <v>0</v>
      </c>
      <c r="R95" s="9" t="e">
        <f t="shared" si="21"/>
        <v>#N/A</v>
      </c>
      <c r="S95" s="5" t="e">
        <f t="shared" si="17"/>
        <v>#N/A</v>
      </c>
      <c r="T95" s="226">
        <f t="shared" si="18"/>
        <v>0</v>
      </c>
      <c r="U95" s="9" t="e">
        <f t="shared" si="26"/>
        <v>#N/A</v>
      </c>
      <c r="V95" s="227"/>
      <c r="W95" s="9" t="e">
        <f>ROUND(AVERAGE(#REF!,P95),2)</f>
        <v>#REF!</v>
      </c>
      <c r="X95" s="9">
        <f t="shared" si="23"/>
        <v>0</v>
      </c>
      <c r="Y95" s="9" t="e">
        <f t="shared" si="19"/>
        <v>#REF!</v>
      </c>
      <c r="Z95" s="5" t="s">
        <v>799</v>
      </c>
      <c r="AA95" s="5"/>
      <c r="AB95" s="5"/>
      <c r="AC95" s="9"/>
      <c r="AD95" s="5"/>
      <c r="AE95" s="25"/>
      <c r="AF95" s="25"/>
      <c r="AJ95" s="7">
        <f>VLOOKUP(B95,' TH ĐG Trình HĐ'!$D$9:$AE$322,16,0)</f>
        <v>8</v>
      </c>
    </row>
    <row r="96" spans="1:36" s="7" customFormat="1" ht="24.95" customHeight="1" x14ac:dyDescent="0.25">
      <c r="A96" s="207">
        <f t="shared" si="24"/>
        <v>90</v>
      </c>
      <c r="B96" s="216" t="s">
        <v>115</v>
      </c>
      <c r="C96" s="5" t="s">
        <v>761</v>
      </c>
      <c r="D96" s="9" t="s">
        <v>849</v>
      </c>
      <c r="E96" s="232"/>
      <c r="F96" s="17"/>
      <c r="G96" s="19" t="e">
        <f>VLOOKUP(F96,Sheet1!$B$2:$C$12,2,TRUE)</f>
        <v>#N/A</v>
      </c>
      <c r="H96" s="5"/>
      <c r="I96" s="19" t="e">
        <f>VLOOKUP(H96,Sheet1!$B$2:$C$12,2,TRUE)</f>
        <v>#N/A</v>
      </c>
      <c r="J96" s="5"/>
      <c r="K96" s="19" t="e">
        <f>VLOOKUP(J96,Sheet1!$B$2:$C$12,2,TRUE)</f>
        <v>#N/A</v>
      </c>
      <c r="L96" s="5"/>
      <c r="M96" s="19" t="e">
        <f>VLOOKUP(L96,Sheet1!$B$2:$C$12,2,TRUE)</f>
        <v>#N/A</v>
      </c>
      <c r="N96" s="5"/>
      <c r="O96" s="19" t="e">
        <f>VLOOKUP(N96,Sheet1!$B$2:$C$12,2,TRUE)</f>
        <v>#N/A</v>
      </c>
      <c r="P96" s="5" t="e">
        <f t="shared" si="16"/>
        <v>#N/A</v>
      </c>
      <c r="Q96" s="226">
        <f t="shared" si="25"/>
        <v>0</v>
      </c>
      <c r="R96" s="9" t="e">
        <f t="shared" si="21"/>
        <v>#N/A</v>
      </c>
      <c r="S96" s="5" t="e">
        <f t="shared" si="17"/>
        <v>#N/A</v>
      </c>
      <c r="T96" s="226">
        <f t="shared" si="18"/>
        <v>0</v>
      </c>
      <c r="U96" s="9" t="e">
        <f t="shared" si="26"/>
        <v>#N/A</v>
      </c>
      <c r="V96" s="227"/>
      <c r="W96" s="9" t="e">
        <f>ROUND(AVERAGE(#REF!,P96),2)</f>
        <v>#REF!</v>
      </c>
      <c r="X96" s="9">
        <f t="shared" si="23"/>
        <v>0</v>
      </c>
      <c r="Y96" s="9" t="e">
        <f t="shared" ref="Y96:Y127" si="27">IF($W96&gt;=8,"Xuất sắc",IF($W96&gt;6,"Tốt",IF($W96&gt;=5,"Hoàn thành","Không hoàn thành")))</f>
        <v>#REF!</v>
      </c>
      <c r="Z96" s="5" t="s">
        <v>799</v>
      </c>
      <c r="AA96" s="5"/>
      <c r="AB96" s="5"/>
      <c r="AC96" s="9"/>
      <c r="AD96" s="5"/>
      <c r="AE96" s="25"/>
      <c r="AF96" s="25"/>
      <c r="AJ96" s="7">
        <f>VLOOKUP(B96,' TH ĐG Trình HĐ'!$D$9:$AE$322,16,0)</f>
        <v>7</v>
      </c>
    </row>
    <row r="97" spans="1:36" s="7" customFormat="1" ht="24.95" customHeight="1" x14ac:dyDescent="0.25">
      <c r="A97" s="207">
        <f t="shared" si="24"/>
        <v>91</v>
      </c>
      <c r="B97" s="216" t="s">
        <v>123</v>
      </c>
      <c r="C97" s="5" t="s">
        <v>761</v>
      </c>
      <c r="D97" s="9" t="s">
        <v>849</v>
      </c>
      <c r="E97" s="232"/>
      <c r="F97" s="17"/>
      <c r="G97" s="19" t="e">
        <f>VLOOKUP(F97,Sheet1!$B$2:$C$12,2,TRUE)</f>
        <v>#N/A</v>
      </c>
      <c r="H97" s="5"/>
      <c r="I97" s="19" t="e">
        <f>VLOOKUP(H97,Sheet1!$B$2:$C$12,2,TRUE)</f>
        <v>#N/A</v>
      </c>
      <c r="J97" s="5"/>
      <c r="K97" s="19" t="e">
        <f>VLOOKUP(J97,Sheet1!$B$2:$C$12,2,TRUE)</f>
        <v>#N/A</v>
      </c>
      <c r="L97" s="5"/>
      <c r="M97" s="19" t="e">
        <f>VLOOKUP(L97,Sheet1!$B$2:$C$12,2,TRUE)</f>
        <v>#N/A</v>
      </c>
      <c r="N97" s="5"/>
      <c r="O97" s="19">
        <v>7</v>
      </c>
      <c r="P97" s="5" t="e">
        <f t="shared" si="16"/>
        <v>#N/A</v>
      </c>
      <c r="Q97" s="226">
        <f t="shared" si="25"/>
        <v>0</v>
      </c>
      <c r="R97" s="9" t="e">
        <f t="shared" si="21"/>
        <v>#N/A</v>
      </c>
      <c r="S97" s="5"/>
      <c r="T97" s="226"/>
      <c r="U97" s="9"/>
      <c r="V97" s="227" t="s">
        <v>837</v>
      </c>
      <c r="W97" s="9" t="e">
        <f>ROUND(AVERAGE(#REF!,P97),2)</f>
        <v>#REF!</v>
      </c>
      <c r="X97" s="9">
        <f t="shared" si="23"/>
        <v>0</v>
      </c>
      <c r="Y97" s="9" t="e">
        <f t="shared" si="27"/>
        <v>#REF!</v>
      </c>
      <c r="Z97" s="5" t="s">
        <v>799</v>
      </c>
      <c r="AA97" s="5"/>
      <c r="AB97" s="5"/>
      <c r="AC97" s="9"/>
      <c r="AD97" s="5"/>
      <c r="AE97" s="122"/>
      <c r="AF97" s="25"/>
      <c r="AJ97" s="7">
        <f>VLOOKUP(B97,' TH ĐG Trình HĐ'!$D$9:$AE$322,16,0)</f>
        <v>8</v>
      </c>
    </row>
    <row r="98" spans="1:36" s="7" customFormat="1" ht="24.95" customHeight="1" x14ac:dyDescent="0.25">
      <c r="A98" s="207">
        <f t="shared" si="24"/>
        <v>92</v>
      </c>
      <c r="B98" s="217" t="s">
        <v>105</v>
      </c>
      <c r="C98" s="5" t="s">
        <v>761</v>
      </c>
      <c r="D98" s="9" t="s">
        <v>849</v>
      </c>
      <c r="E98" s="232"/>
      <c r="F98" s="17"/>
      <c r="G98" s="19" t="e">
        <f>VLOOKUP(F98,Sheet1!$B$2:$C$12,2,TRUE)</f>
        <v>#N/A</v>
      </c>
      <c r="H98" s="5"/>
      <c r="I98" s="19" t="e">
        <f>VLOOKUP(H98,Sheet1!$B$2:$C$12,2,TRUE)</f>
        <v>#N/A</v>
      </c>
      <c r="J98" s="5"/>
      <c r="K98" s="19" t="e">
        <f>VLOOKUP(J98,Sheet1!$B$2:$C$12,2,TRUE)</f>
        <v>#N/A</v>
      </c>
      <c r="L98" s="5"/>
      <c r="M98" s="19" t="e">
        <f>VLOOKUP(L98,Sheet1!$B$2:$C$12,2,TRUE)</f>
        <v>#N/A</v>
      </c>
      <c r="N98" s="5"/>
      <c r="O98" s="19" t="e">
        <f>VLOOKUP(N98,Sheet1!$B$2:$C$12,2,TRUE)</f>
        <v>#N/A</v>
      </c>
      <c r="P98" s="5" t="e">
        <f t="shared" si="16"/>
        <v>#N/A</v>
      </c>
      <c r="Q98" s="226">
        <f t="shared" si="25"/>
        <v>0</v>
      </c>
      <c r="R98" s="9" t="e">
        <f t="shared" si="21"/>
        <v>#N/A</v>
      </c>
      <c r="S98" s="5"/>
      <c r="T98" s="226"/>
      <c r="U98" s="9"/>
      <c r="V98" s="227" t="s">
        <v>839</v>
      </c>
      <c r="W98" s="9" t="e">
        <f>ROUND(AVERAGE(#REF!,P98),2)</f>
        <v>#REF!</v>
      </c>
      <c r="X98" s="9">
        <f t="shared" si="23"/>
        <v>0</v>
      </c>
      <c r="Y98" s="9" t="e">
        <f t="shared" si="27"/>
        <v>#REF!</v>
      </c>
      <c r="Z98" s="5" t="s">
        <v>799</v>
      </c>
      <c r="AA98" s="5"/>
      <c r="AB98" s="5"/>
      <c r="AC98" s="9"/>
      <c r="AD98" s="5"/>
      <c r="AE98" s="122"/>
      <c r="AF98" s="25"/>
      <c r="AJ98" s="7">
        <f>VLOOKUP(B98,' TH ĐG Trình HĐ'!$D$9:$AE$322,16,0)</f>
        <v>7</v>
      </c>
    </row>
    <row r="99" spans="1:36" s="7" customFormat="1" ht="24.95" customHeight="1" x14ac:dyDescent="0.25">
      <c r="A99" s="207">
        <f t="shared" si="24"/>
        <v>93</v>
      </c>
      <c r="B99" s="216" t="s">
        <v>118</v>
      </c>
      <c r="C99" s="5" t="s">
        <v>761</v>
      </c>
      <c r="D99" s="9" t="s">
        <v>849</v>
      </c>
      <c r="E99" s="232"/>
      <c r="F99" s="17"/>
      <c r="G99" s="19" t="e">
        <f>VLOOKUP(F99,Sheet1!$B$2:$C$12,2,TRUE)</f>
        <v>#N/A</v>
      </c>
      <c r="H99" s="5"/>
      <c r="I99" s="19" t="e">
        <f>VLOOKUP(H99,Sheet1!$B$2:$C$12,2,TRUE)</f>
        <v>#N/A</v>
      </c>
      <c r="J99" s="5"/>
      <c r="K99" s="19" t="e">
        <f>VLOOKUP(J99,Sheet1!$B$2:$C$12,2,TRUE)</f>
        <v>#N/A</v>
      </c>
      <c r="L99" s="5"/>
      <c r="M99" s="19" t="e">
        <f>VLOOKUP(L99,Sheet1!$B$2:$C$12,2,TRUE)</f>
        <v>#N/A</v>
      </c>
      <c r="N99" s="5"/>
      <c r="O99" s="19" t="e">
        <f>VLOOKUP(N99,Sheet1!$B$2:$C$12,2,TRUE)</f>
        <v>#N/A</v>
      </c>
      <c r="P99" s="5" t="e">
        <f t="shared" si="16"/>
        <v>#N/A</v>
      </c>
      <c r="Q99" s="226">
        <f t="shared" si="25"/>
        <v>0</v>
      </c>
      <c r="R99" s="9" t="e">
        <f t="shared" si="21"/>
        <v>#N/A</v>
      </c>
      <c r="S99" s="5" t="e">
        <f t="shared" si="17"/>
        <v>#N/A</v>
      </c>
      <c r="T99" s="226">
        <f t="shared" si="18"/>
        <v>0</v>
      </c>
      <c r="U99" s="9" t="e">
        <f t="shared" ref="U99:U114" si="28">IF(T99&gt;=3,"Không hoàn thành",IF(AND($S99&gt;=8,$S99&lt;=10,T99=0),"Xuất sắc",IF(AND($S99&gt;=8,$S99&lt;=10,T99=1),"Tốt",IF(AND($S99&gt;=8,$S99&lt;=10,T99=2),"Hoàn thành",IF(AND($S99&gt;6,$S99&lt;8,T99&lt;=1),"Tốt",IF(AND($S99&gt;6,$S99&lt;8,T99=2),"Hoàn thành",IF(AND($S99&gt;=5,$S99&lt;=6,T99&lt;=2),"Hoàn thành",IF(AND($S99&lt;5,T99&gt;3),"Không hoàn thành",""))))))))</f>
        <v>#N/A</v>
      </c>
      <c r="V99" s="227"/>
      <c r="W99" s="9" t="e">
        <f>ROUND(AVERAGE(#REF!,P99),2)</f>
        <v>#REF!</v>
      </c>
      <c r="X99" s="9">
        <f t="shared" si="23"/>
        <v>0</v>
      </c>
      <c r="Y99" s="9" t="e">
        <f t="shared" si="27"/>
        <v>#REF!</v>
      </c>
      <c r="Z99" s="9" t="e">
        <f t="shared" ref="Z99:Z114" si="29">IF($X99=1,"Không đạt LĐTT",IF(OR($Y99= "Xuất sắc", $Y99="Tốt"),"Đạt LĐTT","Không đạt LĐTT"))</f>
        <v>#REF!</v>
      </c>
      <c r="AA99" s="5"/>
      <c r="AB99" s="5"/>
      <c r="AC99" s="9"/>
      <c r="AD99" s="5"/>
      <c r="AE99" s="25"/>
      <c r="AF99" s="25"/>
      <c r="AJ99" s="7">
        <f>VLOOKUP(B99,' TH ĐG Trình HĐ'!$D$9:$AE$322,16,0)</f>
        <v>8</v>
      </c>
    </row>
    <row r="100" spans="1:36" s="7" customFormat="1" ht="24.95" customHeight="1" x14ac:dyDescent="0.25">
      <c r="A100" s="207">
        <f t="shared" si="24"/>
        <v>94</v>
      </c>
      <c r="B100" s="216" t="s">
        <v>116</v>
      </c>
      <c r="C100" s="5" t="s">
        <v>761</v>
      </c>
      <c r="D100" s="9" t="s">
        <v>849</v>
      </c>
      <c r="E100" s="232"/>
      <c r="F100" s="17"/>
      <c r="G100" s="19" t="e">
        <f>VLOOKUP(F100,Sheet1!$B$2:$C$12,2,TRUE)</f>
        <v>#N/A</v>
      </c>
      <c r="H100" s="5"/>
      <c r="I100" s="19" t="e">
        <f>VLOOKUP(H100,Sheet1!$B$2:$C$12,2,TRUE)</f>
        <v>#N/A</v>
      </c>
      <c r="J100" s="5"/>
      <c r="K100" s="19" t="e">
        <f>VLOOKUP(J100,Sheet1!$B$2:$C$12,2,TRUE)</f>
        <v>#N/A</v>
      </c>
      <c r="L100" s="5"/>
      <c r="M100" s="19" t="e">
        <f>VLOOKUP(L100,Sheet1!$B$2:$C$12,2,TRUE)</f>
        <v>#N/A</v>
      </c>
      <c r="N100" s="5"/>
      <c r="O100" s="19" t="e">
        <f>VLOOKUP(N100,Sheet1!$B$2:$C$12,2,TRUE)</f>
        <v>#N/A</v>
      </c>
      <c r="P100" s="5" t="e">
        <f t="shared" si="16"/>
        <v>#N/A</v>
      </c>
      <c r="Q100" s="226">
        <f t="shared" si="25"/>
        <v>0</v>
      </c>
      <c r="R100" s="9" t="e">
        <f t="shared" si="21"/>
        <v>#N/A</v>
      </c>
      <c r="S100" s="5" t="e">
        <f t="shared" si="17"/>
        <v>#N/A</v>
      </c>
      <c r="T100" s="226">
        <f t="shared" si="18"/>
        <v>0</v>
      </c>
      <c r="U100" s="9" t="e">
        <f t="shared" si="28"/>
        <v>#N/A</v>
      </c>
      <c r="V100" s="227"/>
      <c r="W100" s="9" t="e">
        <f>ROUND(AVERAGE(#REF!,P100),2)</f>
        <v>#REF!</v>
      </c>
      <c r="X100" s="9">
        <f t="shared" si="23"/>
        <v>0</v>
      </c>
      <c r="Y100" s="9" t="e">
        <f t="shared" si="27"/>
        <v>#REF!</v>
      </c>
      <c r="Z100" s="9" t="e">
        <f t="shared" si="29"/>
        <v>#REF!</v>
      </c>
      <c r="AA100" s="5"/>
      <c r="AB100" s="5"/>
      <c r="AC100" s="9"/>
      <c r="AD100" s="5"/>
      <c r="AE100" s="25"/>
      <c r="AF100" s="25"/>
      <c r="AJ100" s="7">
        <f>VLOOKUP(B100,' TH ĐG Trình HĐ'!$D$9:$AE$322,16,0)</f>
        <v>8</v>
      </c>
    </row>
    <row r="101" spans="1:36" s="7" customFormat="1" ht="24.95" customHeight="1" x14ac:dyDescent="0.25">
      <c r="A101" s="207">
        <f t="shared" si="24"/>
        <v>95</v>
      </c>
      <c r="B101" s="70" t="s">
        <v>127</v>
      </c>
      <c r="C101" s="19" t="s">
        <v>338</v>
      </c>
      <c r="D101" s="9" t="s">
        <v>849</v>
      </c>
      <c r="E101" s="232"/>
      <c r="F101" s="17"/>
      <c r="G101" s="19" t="e">
        <f>VLOOKUP(F101,Sheet1!$B$2:$C$12,2,TRUE)</f>
        <v>#N/A</v>
      </c>
      <c r="H101" s="5"/>
      <c r="I101" s="19" t="e">
        <f>VLOOKUP(H101,Sheet1!$B$2:$C$12,2,TRUE)</f>
        <v>#N/A</v>
      </c>
      <c r="J101" s="5"/>
      <c r="K101" s="19" t="e">
        <f>VLOOKUP(J101,Sheet1!$B$2:$C$12,2,TRUE)</f>
        <v>#N/A</v>
      </c>
      <c r="L101" s="5"/>
      <c r="M101" s="19" t="e">
        <f>VLOOKUP(L101,Sheet1!$B$2:$C$12,2,TRUE)</f>
        <v>#N/A</v>
      </c>
      <c r="N101" s="5"/>
      <c r="O101" s="19" t="e">
        <f>VLOOKUP(N101,Sheet1!$B$2:$C$12,2,TRUE)</f>
        <v>#N/A</v>
      </c>
      <c r="P101" s="5" t="e">
        <f t="shared" si="16"/>
        <v>#N/A</v>
      </c>
      <c r="Q101" s="226">
        <f t="shared" si="25"/>
        <v>0</v>
      </c>
      <c r="R101" s="9" t="e">
        <f t="shared" ref="R101:R132" si="30">IF(Q101&gt;=3,"Không hoàn thành",IF(AND($P101&gt;=8,$P101&lt;=10,Q101=0),"Xuất sắc",IF(AND($P101&gt;=8,$P101&lt;=10,Q101=1),"Tốt",IF(AND($P101&gt;=8,$P101&lt;=10,Q101=2),"Hoàn thành",IF(AND($P101&gt;6,$P101&lt;8,Q101&lt;=1),"Tốt",IF(AND($P101&gt;6,$P101&lt;8,Q101=2),"Hoàn thành",IF(AND($P101&gt;=5,$P101&lt;=6,Q101&lt;=2),"Hoàn thành",IF(AND($P101&lt;5,Q101&gt;3),"Không hoàn thành",""))))))))</f>
        <v>#N/A</v>
      </c>
      <c r="S101" s="5" t="e">
        <f t="shared" si="17"/>
        <v>#N/A</v>
      </c>
      <c r="T101" s="226">
        <f t="shared" si="18"/>
        <v>0</v>
      </c>
      <c r="U101" s="9" t="e">
        <f t="shared" si="28"/>
        <v>#N/A</v>
      </c>
      <c r="V101" s="227"/>
      <c r="W101" s="9" t="e">
        <f>ROUND(AVERAGE(#REF!,P101),2)</f>
        <v>#REF!</v>
      </c>
      <c r="X101" s="9">
        <f t="shared" si="23"/>
        <v>0</v>
      </c>
      <c r="Y101" s="9" t="e">
        <f t="shared" si="27"/>
        <v>#REF!</v>
      </c>
      <c r="Z101" s="9" t="e">
        <f t="shared" si="29"/>
        <v>#REF!</v>
      </c>
      <c r="AA101" s="5"/>
      <c r="AB101" s="5"/>
      <c r="AC101" s="9"/>
      <c r="AD101" s="5"/>
      <c r="AE101" s="25"/>
      <c r="AF101" s="25"/>
      <c r="AJ101" s="7">
        <f>VLOOKUP(B101,' TH ĐG Trình HĐ'!$D$9:$AE$322,16,0)</f>
        <v>10</v>
      </c>
    </row>
    <row r="102" spans="1:36" s="7" customFormat="1" ht="24.95" customHeight="1" x14ac:dyDescent="0.25">
      <c r="A102" s="207">
        <f t="shared" si="24"/>
        <v>96</v>
      </c>
      <c r="B102" s="70" t="s">
        <v>129</v>
      </c>
      <c r="C102" s="5" t="s">
        <v>761</v>
      </c>
      <c r="D102" s="9" t="s">
        <v>849</v>
      </c>
      <c r="E102" s="232"/>
      <c r="F102" s="17"/>
      <c r="G102" s="19" t="e">
        <f>VLOOKUP(F102,Sheet1!$B$2:$C$12,2,TRUE)</f>
        <v>#N/A</v>
      </c>
      <c r="H102" s="5"/>
      <c r="I102" s="19" t="e">
        <f>VLOOKUP(H102,Sheet1!$B$2:$C$12,2,TRUE)</f>
        <v>#N/A</v>
      </c>
      <c r="J102" s="5"/>
      <c r="K102" s="19" t="e">
        <f>VLOOKUP(J102,Sheet1!$B$2:$C$12,2,TRUE)</f>
        <v>#N/A</v>
      </c>
      <c r="L102" s="5"/>
      <c r="M102" s="19" t="e">
        <f>VLOOKUP(L102,Sheet1!$B$2:$C$12,2,TRUE)</f>
        <v>#N/A</v>
      </c>
      <c r="N102" s="5"/>
      <c r="O102" s="19" t="e">
        <f>VLOOKUP(N102,Sheet1!$B$2:$C$12,2,TRUE)</f>
        <v>#N/A</v>
      </c>
      <c r="P102" s="5" t="e">
        <f t="shared" si="16"/>
        <v>#N/A</v>
      </c>
      <c r="Q102" s="226">
        <f t="shared" si="25"/>
        <v>0</v>
      </c>
      <c r="R102" s="9" t="e">
        <f t="shared" si="30"/>
        <v>#N/A</v>
      </c>
      <c r="S102" s="5" t="e">
        <f t="shared" si="17"/>
        <v>#N/A</v>
      </c>
      <c r="T102" s="226">
        <f t="shared" si="18"/>
        <v>0</v>
      </c>
      <c r="U102" s="9" t="e">
        <f t="shared" si="28"/>
        <v>#N/A</v>
      </c>
      <c r="V102" s="227"/>
      <c r="W102" s="9" t="e">
        <f>ROUND(AVERAGE(#REF!,P102),2)</f>
        <v>#REF!</v>
      </c>
      <c r="X102" s="9">
        <f t="shared" si="23"/>
        <v>0</v>
      </c>
      <c r="Y102" s="9" t="e">
        <f t="shared" si="27"/>
        <v>#REF!</v>
      </c>
      <c r="Z102" s="9" t="e">
        <f t="shared" si="29"/>
        <v>#REF!</v>
      </c>
      <c r="AA102" s="5"/>
      <c r="AB102" s="5"/>
      <c r="AC102" s="9"/>
      <c r="AD102" s="5"/>
      <c r="AE102" s="25"/>
      <c r="AF102" s="25"/>
      <c r="AJ102" s="7">
        <f>VLOOKUP(B102,' TH ĐG Trình HĐ'!$D$9:$AE$322,16,0)</f>
        <v>9</v>
      </c>
    </row>
    <row r="103" spans="1:36" s="7" customFormat="1" ht="24.95" customHeight="1" x14ac:dyDescent="0.25">
      <c r="A103" s="207">
        <f t="shared" si="24"/>
        <v>97</v>
      </c>
      <c r="B103" s="70" t="s">
        <v>141</v>
      </c>
      <c r="C103" s="5" t="s">
        <v>761</v>
      </c>
      <c r="D103" s="9" t="s">
        <v>849</v>
      </c>
      <c r="E103" s="232"/>
      <c r="F103" s="17"/>
      <c r="G103" s="19" t="e">
        <f>VLOOKUP(F103,Sheet1!$B$2:$C$12,2,TRUE)</f>
        <v>#N/A</v>
      </c>
      <c r="H103" s="5"/>
      <c r="I103" s="19" t="e">
        <f>VLOOKUP(H103,Sheet1!$B$2:$C$12,2,TRUE)</f>
        <v>#N/A</v>
      </c>
      <c r="J103" s="5"/>
      <c r="K103" s="19" t="e">
        <f>VLOOKUP(J103,Sheet1!$B$2:$C$12,2,TRUE)</f>
        <v>#N/A</v>
      </c>
      <c r="L103" s="5"/>
      <c r="M103" s="19" t="e">
        <f>VLOOKUP(L103,Sheet1!$B$2:$C$12,2,TRUE)</f>
        <v>#N/A</v>
      </c>
      <c r="N103" s="5"/>
      <c r="O103" s="19" t="e">
        <f>VLOOKUP(N103,Sheet1!$B$2:$C$12,2,TRUE)</f>
        <v>#N/A</v>
      </c>
      <c r="P103" s="5" t="e">
        <f t="shared" si="16"/>
        <v>#N/A</v>
      </c>
      <c r="Q103" s="226">
        <f t="shared" si="25"/>
        <v>0</v>
      </c>
      <c r="R103" s="9" t="e">
        <f t="shared" si="30"/>
        <v>#N/A</v>
      </c>
      <c r="S103" s="5" t="e">
        <f t="shared" si="17"/>
        <v>#N/A</v>
      </c>
      <c r="T103" s="226">
        <f t="shared" si="18"/>
        <v>0</v>
      </c>
      <c r="U103" s="9" t="e">
        <f t="shared" si="28"/>
        <v>#N/A</v>
      </c>
      <c r="V103" s="227"/>
      <c r="W103" s="9" t="e">
        <f>ROUND(AVERAGE(#REF!,P103),2)</f>
        <v>#REF!</v>
      </c>
      <c r="X103" s="9">
        <f t="shared" ref="X103:X134" si="31">COUNTIF(D103:M103,"D")*1</f>
        <v>0</v>
      </c>
      <c r="Y103" s="9" t="e">
        <f t="shared" si="27"/>
        <v>#REF!</v>
      </c>
      <c r="Z103" s="9" t="e">
        <f t="shared" si="29"/>
        <v>#REF!</v>
      </c>
      <c r="AA103" s="5"/>
      <c r="AB103" s="5"/>
      <c r="AC103" s="9"/>
      <c r="AD103" s="5"/>
      <c r="AE103" s="25"/>
      <c r="AF103" s="25"/>
      <c r="AJ103" s="7">
        <f>VLOOKUP(B103,' TH ĐG Trình HĐ'!$D$9:$AE$322,16,0)</f>
        <v>10</v>
      </c>
    </row>
    <row r="104" spans="1:36" s="7" customFormat="1" ht="24.95" customHeight="1" x14ac:dyDescent="0.25">
      <c r="A104" s="207">
        <f t="shared" si="24"/>
        <v>98</v>
      </c>
      <c r="B104" s="70" t="s">
        <v>297</v>
      </c>
      <c r="C104" s="5" t="s">
        <v>761</v>
      </c>
      <c r="D104" s="9" t="s">
        <v>849</v>
      </c>
      <c r="E104" s="232"/>
      <c r="F104" s="17"/>
      <c r="G104" s="19" t="e">
        <f>VLOOKUP(F104,Sheet1!$B$2:$C$12,2,TRUE)</f>
        <v>#N/A</v>
      </c>
      <c r="H104" s="5"/>
      <c r="I104" s="19" t="e">
        <f>VLOOKUP(H104,Sheet1!$B$2:$C$12,2,TRUE)</f>
        <v>#N/A</v>
      </c>
      <c r="J104" s="5"/>
      <c r="K104" s="19" t="e">
        <f>VLOOKUP(J104,Sheet1!$B$2:$C$12,2,TRUE)</f>
        <v>#N/A</v>
      </c>
      <c r="L104" s="5"/>
      <c r="M104" s="19" t="e">
        <f>VLOOKUP(L104,Sheet1!$B$2:$C$12,2,TRUE)</f>
        <v>#N/A</v>
      </c>
      <c r="N104" s="5"/>
      <c r="O104" s="19" t="e">
        <f>VLOOKUP(N104,Sheet1!$B$2:$C$12,2,TRUE)</f>
        <v>#N/A</v>
      </c>
      <c r="P104" s="5" t="e">
        <f t="shared" si="16"/>
        <v>#N/A</v>
      </c>
      <c r="Q104" s="226">
        <f t="shared" si="25"/>
        <v>0</v>
      </c>
      <c r="R104" s="9" t="e">
        <f t="shared" si="30"/>
        <v>#N/A</v>
      </c>
      <c r="S104" s="5" t="e">
        <f t="shared" si="17"/>
        <v>#N/A</v>
      </c>
      <c r="T104" s="226">
        <f t="shared" si="18"/>
        <v>0</v>
      </c>
      <c r="U104" s="9" t="e">
        <f t="shared" si="28"/>
        <v>#N/A</v>
      </c>
      <c r="V104" s="227"/>
      <c r="W104" s="9" t="e">
        <f>ROUND(AVERAGE(#REF!,P104),2)</f>
        <v>#REF!</v>
      </c>
      <c r="X104" s="9">
        <f t="shared" si="31"/>
        <v>0</v>
      </c>
      <c r="Y104" s="9" t="e">
        <f t="shared" si="27"/>
        <v>#REF!</v>
      </c>
      <c r="Z104" s="9" t="e">
        <f t="shared" si="29"/>
        <v>#REF!</v>
      </c>
      <c r="AA104" s="5"/>
      <c r="AB104" s="5"/>
      <c r="AC104" s="9"/>
      <c r="AD104" s="5"/>
      <c r="AE104" s="25"/>
      <c r="AF104" s="25"/>
      <c r="AJ104" s="7">
        <f>VLOOKUP(B104,' TH ĐG Trình HĐ'!$D$9:$AE$322,16,0)</f>
        <v>9</v>
      </c>
    </row>
    <row r="105" spans="1:36" s="7" customFormat="1" ht="24.95" customHeight="1" x14ac:dyDescent="0.25">
      <c r="A105" s="207">
        <f t="shared" si="24"/>
        <v>99</v>
      </c>
      <c r="B105" s="70" t="s">
        <v>334</v>
      </c>
      <c r="C105" s="5" t="s">
        <v>761</v>
      </c>
      <c r="D105" s="9" t="s">
        <v>849</v>
      </c>
      <c r="E105" s="232"/>
      <c r="F105" s="17"/>
      <c r="G105" s="19" t="e">
        <f>VLOOKUP(F105,Sheet1!$B$2:$C$12,2,TRUE)</f>
        <v>#N/A</v>
      </c>
      <c r="H105" s="5"/>
      <c r="I105" s="19" t="e">
        <f>VLOOKUP(H105,Sheet1!$B$2:$C$12,2,TRUE)</f>
        <v>#N/A</v>
      </c>
      <c r="J105" s="5"/>
      <c r="K105" s="19" t="e">
        <f>VLOOKUP(J105,Sheet1!$B$2:$C$12,2,TRUE)</f>
        <v>#N/A</v>
      </c>
      <c r="L105" s="5"/>
      <c r="M105" s="19" t="e">
        <f>VLOOKUP(L105,Sheet1!$B$2:$C$12,2,TRUE)</f>
        <v>#N/A</v>
      </c>
      <c r="N105" s="5"/>
      <c r="O105" s="19" t="e">
        <f>VLOOKUP(N105,Sheet1!$B$2:$C$12,2,TRUE)</f>
        <v>#N/A</v>
      </c>
      <c r="P105" s="5" t="e">
        <f t="shared" si="16"/>
        <v>#N/A</v>
      </c>
      <c r="Q105" s="226">
        <f t="shared" si="25"/>
        <v>0</v>
      </c>
      <c r="R105" s="9" t="e">
        <f t="shared" si="30"/>
        <v>#N/A</v>
      </c>
      <c r="S105" s="5" t="e">
        <f t="shared" si="17"/>
        <v>#N/A</v>
      </c>
      <c r="T105" s="226">
        <f t="shared" si="18"/>
        <v>0</v>
      </c>
      <c r="U105" s="9" t="e">
        <f t="shared" si="28"/>
        <v>#N/A</v>
      </c>
      <c r="V105" s="227"/>
      <c r="W105" s="9" t="e">
        <f>ROUND(AVERAGE(#REF!,P105),2)</f>
        <v>#REF!</v>
      </c>
      <c r="X105" s="9">
        <f t="shared" si="31"/>
        <v>0</v>
      </c>
      <c r="Y105" s="9" t="e">
        <f t="shared" si="27"/>
        <v>#REF!</v>
      </c>
      <c r="Z105" s="9" t="e">
        <f t="shared" si="29"/>
        <v>#REF!</v>
      </c>
      <c r="AA105" s="5"/>
      <c r="AB105" s="5"/>
      <c r="AC105" s="9"/>
      <c r="AD105" s="5"/>
      <c r="AE105" s="25"/>
      <c r="AF105" s="25"/>
      <c r="AJ105" s="7">
        <f>VLOOKUP(B105,' TH ĐG Trình HĐ'!$D$9:$AE$322,16,0)</f>
        <v>9</v>
      </c>
    </row>
    <row r="106" spans="1:36" s="7" customFormat="1" ht="24.95" customHeight="1" x14ac:dyDescent="0.25">
      <c r="A106" s="207">
        <f t="shared" si="24"/>
        <v>100</v>
      </c>
      <c r="B106" s="208" t="s">
        <v>298</v>
      </c>
      <c r="C106" s="19" t="s">
        <v>370</v>
      </c>
      <c r="D106" s="9" t="s">
        <v>849</v>
      </c>
      <c r="E106" s="232"/>
      <c r="F106" s="17"/>
      <c r="G106" s="19" t="e">
        <f>VLOOKUP(F106,Sheet1!$B$2:$C$12,2,TRUE)</f>
        <v>#N/A</v>
      </c>
      <c r="H106" s="5"/>
      <c r="I106" s="19" t="e">
        <f>VLOOKUP(H106,Sheet1!$B$2:$C$12,2,TRUE)</f>
        <v>#N/A</v>
      </c>
      <c r="J106" s="5"/>
      <c r="K106" s="19" t="e">
        <f>VLOOKUP(J106,Sheet1!$B$2:$C$12,2,TRUE)</f>
        <v>#N/A</v>
      </c>
      <c r="L106" s="5"/>
      <c r="M106" s="19" t="e">
        <f>VLOOKUP(L106,Sheet1!$B$2:$C$12,2,TRUE)</f>
        <v>#N/A</v>
      </c>
      <c r="N106" s="5"/>
      <c r="O106" s="19" t="e">
        <f>VLOOKUP(N106,Sheet1!$B$2:$C$12,2,TRUE)</f>
        <v>#N/A</v>
      </c>
      <c r="P106" s="5" t="e">
        <f t="shared" si="16"/>
        <v>#N/A</v>
      </c>
      <c r="Q106" s="226">
        <f t="shared" si="25"/>
        <v>0</v>
      </c>
      <c r="R106" s="9" t="e">
        <f t="shared" si="30"/>
        <v>#N/A</v>
      </c>
      <c r="S106" s="5" t="e">
        <f t="shared" si="17"/>
        <v>#N/A</v>
      </c>
      <c r="T106" s="226">
        <f t="shared" si="18"/>
        <v>0</v>
      </c>
      <c r="U106" s="9" t="e">
        <f t="shared" si="28"/>
        <v>#N/A</v>
      </c>
      <c r="V106" s="227"/>
      <c r="W106" s="9" t="e">
        <f>ROUND(AVERAGE(#REF!,P106),2)</f>
        <v>#REF!</v>
      </c>
      <c r="X106" s="9">
        <f t="shared" si="31"/>
        <v>0</v>
      </c>
      <c r="Y106" s="9" t="e">
        <f t="shared" si="27"/>
        <v>#REF!</v>
      </c>
      <c r="Z106" s="9" t="e">
        <f t="shared" si="29"/>
        <v>#REF!</v>
      </c>
      <c r="AA106" s="5"/>
      <c r="AB106" s="5"/>
      <c r="AC106" s="9"/>
      <c r="AD106" s="5"/>
      <c r="AE106" s="26"/>
      <c r="AF106" s="26"/>
      <c r="AJ106" s="7">
        <f>VLOOKUP(B106,' TH ĐG Trình HĐ'!$D$9:$AE$322,16,0)</f>
        <v>10</v>
      </c>
    </row>
    <row r="107" spans="1:36" s="7" customFormat="1" ht="24.95" customHeight="1" x14ac:dyDescent="0.25">
      <c r="A107" s="207">
        <f t="shared" si="24"/>
        <v>101</v>
      </c>
      <c r="B107" s="208" t="s">
        <v>247</v>
      </c>
      <c r="C107" s="5" t="s">
        <v>761</v>
      </c>
      <c r="D107" s="9" t="s">
        <v>849</v>
      </c>
      <c r="E107" s="232"/>
      <c r="F107" s="17"/>
      <c r="G107" s="19" t="e">
        <f>VLOOKUP(F107,Sheet1!$B$2:$C$12,2,TRUE)</f>
        <v>#N/A</v>
      </c>
      <c r="H107" s="5"/>
      <c r="I107" s="19" t="e">
        <f>VLOOKUP(H107,Sheet1!$B$2:$C$12,2,TRUE)</f>
        <v>#N/A</v>
      </c>
      <c r="J107" s="5"/>
      <c r="K107" s="19" t="e">
        <f>VLOOKUP(J107,Sheet1!$B$2:$C$12,2,TRUE)</f>
        <v>#N/A</v>
      </c>
      <c r="L107" s="5"/>
      <c r="M107" s="19" t="e">
        <f>VLOOKUP(L107,Sheet1!$B$2:$C$12,2,TRUE)</f>
        <v>#N/A</v>
      </c>
      <c r="N107" s="5"/>
      <c r="O107" s="19" t="e">
        <f>VLOOKUP(N107,Sheet1!$B$2:$C$12,2,TRUE)</f>
        <v>#N/A</v>
      </c>
      <c r="P107" s="5" t="e">
        <f t="shared" si="16"/>
        <v>#N/A</v>
      </c>
      <c r="Q107" s="226">
        <f t="shared" si="25"/>
        <v>0</v>
      </c>
      <c r="R107" s="9" t="e">
        <f t="shared" si="30"/>
        <v>#N/A</v>
      </c>
      <c r="S107" s="5" t="e">
        <f t="shared" si="17"/>
        <v>#N/A</v>
      </c>
      <c r="T107" s="226">
        <f t="shared" si="18"/>
        <v>0</v>
      </c>
      <c r="U107" s="9" t="e">
        <f t="shared" si="28"/>
        <v>#N/A</v>
      </c>
      <c r="V107" s="227"/>
      <c r="W107" s="9" t="e">
        <f>ROUND(AVERAGE(#REF!,P107),2)</f>
        <v>#REF!</v>
      </c>
      <c r="X107" s="9">
        <f t="shared" si="31"/>
        <v>0</v>
      </c>
      <c r="Y107" s="9" t="e">
        <f t="shared" si="27"/>
        <v>#REF!</v>
      </c>
      <c r="Z107" s="9" t="e">
        <f t="shared" si="29"/>
        <v>#REF!</v>
      </c>
      <c r="AA107" s="5"/>
      <c r="AB107" s="5"/>
      <c r="AC107" s="9"/>
      <c r="AD107" s="5"/>
      <c r="AE107" s="25"/>
      <c r="AF107" s="25"/>
      <c r="AJ107" s="7" t="e">
        <f>VLOOKUP(B107,' TH ĐG Trình HĐ'!$D$9:$AE$322,16,0)</f>
        <v>#N/A</v>
      </c>
    </row>
    <row r="108" spans="1:36" s="7" customFormat="1" ht="24.95" customHeight="1" x14ac:dyDescent="0.25">
      <c r="A108" s="207">
        <f t="shared" si="24"/>
        <v>102</v>
      </c>
      <c r="B108" s="208" t="s">
        <v>246</v>
      </c>
      <c r="C108" s="5" t="s">
        <v>761</v>
      </c>
      <c r="D108" s="9" t="s">
        <v>849</v>
      </c>
      <c r="E108" s="232"/>
      <c r="F108" s="17"/>
      <c r="G108" s="19" t="e">
        <f>VLOOKUP(F108,Sheet1!$B$2:$C$12,2,TRUE)</f>
        <v>#N/A</v>
      </c>
      <c r="H108" s="5"/>
      <c r="I108" s="19" t="e">
        <f>VLOOKUP(H108,Sheet1!$B$2:$C$12,2,TRUE)</f>
        <v>#N/A</v>
      </c>
      <c r="J108" s="5"/>
      <c r="K108" s="19" t="e">
        <f>VLOOKUP(J108,Sheet1!$B$2:$C$12,2,TRUE)</f>
        <v>#N/A</v>
      </c>
      <c r="L108" s="5"/>
      <c r="M108" s="19" t="e">
        <f>VLOOKUP(L108,Sheet1!$B$2:$C$12,2,TRUE)</f>
        <v>#N/A</v>
      </c>
      <c r="N108" s="5"/>
      <c r="O108" s="19" t="e">
        <f>VLOOKUP(N108,Sheet1!$B$2:$C$12,2,TRUE)</f>
        <v>#N/A</v>
      </c>
      <c r="P108" s="5" t="e">
        <f t="shared" si="16"/>
        <v>#N/A</v>
      </c>
      <c r="Q108" s="226">
        <f t="shared" si="25"/>
        <v>0</v>
      </c>
      <c r="R108" s="9" t="e">
        <f t="shared" si="30"/>
        <v>#N/A</v>
      </c>
      <c r="S108" s="5" t="e">
        <f t="shared" si="17"/>
        <v>#N/A</v>
      </c>
      <c r="T108" s="226">
        <f t="shared" si="18"/>
        <v>0</v>
      </c>
      <c r="U108" s="9" t="e">
        <f t="shared" si="28"/>
        <v>#N/A</v>
      </c>
      <c r="V108" s="227"/>
      <c r="W108" s="9" t="e">
        <f>ROUND(AVERAGE(#REF!,P108),2)</f>
        <v>#REF!</v>
      </c>
      <c r="X108" s="9">
        <f t="shared" si="31"/>
        <v>0</v>
      </c>
      <c r="Y108" s="9" t="e">
        <f t="shared" si="27"/>
        <v>#REF!</v>
      </c>
      <c r="Z108" s="9" t="e">
        <f t="shared" si="29"/>
        <v>#REF!</v>
      </c>
      <c r="AA108" s="5"/>
      <c r="AB108" s="5"/>
      <c r="AC108" s="9"/>
      <c r="AD108" s="5"/>
      <c r="AE108" s="25"/>
      <c r="AF108" s="25"/>
      <c r="AJ108" s="7">
        <f>VLOOKUP(B108,' TH ĐG Trình HĐ'!$D$9:$AE$322,16,0)</f>
        <v>7</v>
      </c>
    </row>
    <row r="109" spans="1:36" s="7" customFormat="1" ht="24.95" customHeight="1" x14ac:dyDescent="0.25">
      <c r="A109" s="207">
        <f t="shared" si="24"/>
        <v>103</v>
      </c>
      <c r="B109" s="208" t="s">
        <v>242</v>
      </c>
      <c r="C109" s="5" t="s">
        <v>761</v>
      </c>
      <c r="D109" s="9" t="s">
        <v>849</v>
      </c>
      <c r="E109" s="232"/>
      <c r="F109" s="17"/>
      <c r="G109" s="19" t="e">
        <f>VLOOKUP(F109,Sheet1!$B$2:$C$12,2,TRUE)</f>
        <v>#N/A</v>
      </c>
      <c r="H109" s="5"/>
      <c r="I109" s="19" t="e">
        <f>VLOOKUP(H109,Sheet1!$B$2:$C$12,2,TRUE)</f>
        <v>#N/A</v>
      </c>
      <c r="J109" s="5"/>
      <c r="K109" s="19" t="e">
        <f>VLOOKUP(J109,Sheet1!$B$2:$C$12,2,TRUE)</f>
        <v>#N/A</v>
      </c>
      <c r="L109" s="5"/>
      <c r="M109" s="19" t="e">
        <f>VLOOKUP(L109,Sheet1!$B$2:$C$12,2,TRUE)</f>
        <v>#N/A</v>
      </c>
      <c r="N109" s="5"/>
      <c r="O109" s="19" t="e">
        <f>VLOOKUP(N109,Sheet1!$B$2:$C$12,2,TRUE)</f>
        <v>#N/A</v>
      </c>
      <c r="P109" s="5" t="e">
        <f t="shared" si="16"/>
        <v>#N/A</v>
      </c>
      <c r="Q109" s="226">
        <f t="shared" si="25"/>
        <v>0</v>
      </c>
      <c r="R109" s="9" t="e">
        <f t="shared" si="30"/>
        <v>#N/A</v>
      </c>
      <c r="S109" s="5" t="e">
        <f t="shared" si="17"/>
        <v>#N/A</v>
      </c>
      <c r="T109" s="226">
        <f t="shared" si="18"/>
        <v>0</v>
      </c>
      <c r="U109" s="9" t="e">
        <f t="shared" si="28"/>
        <v>#N/A</v>
      </c>
      <c r="V109" s="227"/>
      <c r="W109" s="9" t="e">
        <f>ROUND(AVERAGE(#REF!,P109),2)</f>
        <v>#REF!</v>
      </c>
      <c r="X109" s="9">
        <f t="shared" si="31"/>
        <v>0</v>
      </c>
      <c r="Y109" s="9" t="e">
        <f t="shared" si="27"/>
        <v>#REF!</v>
      </c>
      <c r="Z109" s="9" t="e">
        <f t="shared" si="29"/>
        <v>#REF!</v>
      </c>
      <c r="AA109" s="5"/>
      <c r="AB109" s="5"/>
      <c r="AC109" s="9"/>
      <c r="AD109" s="5"/>
      <c r="AE109" s="25"/>
      <c r="AF109" s="25"/>
      <c r="AJ109" s="7">
        <f>VLOOKUP(B109,' TH ĐG Trình HĐ'!$D$9:$AE$322,16,0)</f>
        <v>9</v>
      </c>
    </row>
    <row r="110" spans="1:36" s="7" customFormat="1" ht="24.95" customHeight="1" x14ac:dyDescent="0.25">
      <c r="A110" s="207">
        <f t="shared" si="24"/>
        <v>104</v>
      </c>
      <c r="B110" s="208" t="s">
        <v>239</v>
      </c>
      <c r="C110" s="5" t="s">
        <v>761</v>
      </c>
      <c r="D110" s="9" t="s">
        <v>849</v>
      </c>
      <c r="E110" s="232"/>
      <c r="F110" s="17"/>
      <c r="G110" s="19" t="e">
        <f>VLOOKUP(F110,Sheet1!$B$2:$C$12,2,TRUE)</f>
        <v>#N/A</v>
      </c>
      <c r="H110" s="5"/>
      <c r="I110" s="19" t="e">
        <f>VLOOKUP(H110,Sheet1!$B$2:$C$12,2,TRUE)</f>
        <v>#N/A</v>
      </c>
      <c r="J110" s="5"/>
      <c r="K110" s="19" t="e">
        <f>VLOOKUP(J110,Sheet1!$B$2:$C$12,2,TRUE)</f>
        <v>#N/A</v>
      </c>
      <c r="L110" s="5"/>
      <c r="M110" s="19" t="e">
        <f>VLOOKUP(L110,Sheet1!$B$2:$C$12,2,TRUE)</f>
        <v>#N/A</v>
      </c>
      <c r="N110" s="5"/>
      <c r="O110" s="19" t="e">
        <f>VLOOKUP(N110,Sheet1!$B$2:$C$12,2,TRUE)</f>
        <v>#N/A</v>
      </c>
      <c r="P110" s="5" t="e">
        <f t="shared" si="16"/>
        <v>#N/A</v>
      </c>
      <c r="Q110" s="226">
        <f t="shared" si="25"/>
        <v>0</v>
      </c>
      <c r="R110" s="9" t="e">
        <f t="shared" si="30"/>
        <v>#N/A</v>
      </c>
      <c r="S110" s="5" t="e">
        <f t="shared" si="17"/>
        <v>#N/A</v>
      </c>
      <c r="T110" s="226">
        <f t="shared" si="18"/>
        <v>0</v>
      </c>
      <c r="U110" s="9" t="e">
        <f t="shared" si="28"/>
        <v>#N/A</v>
      </c>
      <c r="V110" s="227"/>
      <c r="W110" s="9" t="e">
        <f>ROUND(AVERAGE(#REF!,P110),2)</f>
        <v>#REF!</v>
      </c>
      <c r="X110" s="9">
        <f t="shared" si="31"/>
        <v>0</v>
      </c>
      <c r="Y110" s="9" t="e">
        <f t="shared" si="27"/>
        <v>#REF!</v>
      </c>
      <c r="Z110" s="9" t="e">
        <f t="shared" si="29"/>
        <v>#REF!</v>
      </c>
      <c r="AA110" s="5"/>
      <c r="AB110" s="5"/>
      <c r="AC110" s="9"/>
      <c r="AD110" s="5"/>
      <c r="AE110" s="25"/>
      <c r="AF110" s="25"/>
      <c r="AJ110" s="7">
        <f>VLOOKUP(B110,' TH ĐG Trình HĐ'!$D$9:$AE$322,16,0)</f>
        <v>8</v>
      </c>
    </row>
    <row r="111" spans="1:36" s="7" customFormat="1" ht="24.95" customHeight="1" x14ac:dyDescent="0.25">
      <c r="A111" s="207">
        <f t="shared" si="24"/>
        <v>105</v>
      </c>
      <c r="B111" s="208" t="s">
        <v>237</v>
      </c>
      <c r="C111" s="5" t="s">
        <v>761</v>
      </c>
      <c r="D111" s="9" t="s">
        <v>849</v>
      </c>
      <c r="E111" s="232"/>
      <c r="F111" s="17"/>
      <c r="G111" s="19" t="e">
        <f>VLOOKUP(F111,Sheet1!$B$2:$C$12,2,TRUE)</f>
        <v>#N/A</v>
      </c>
      <c r="H111" s="5"/>
      <c r="I111" s="19" t="e">
        <f>VLOOKUP(H111,Sheet1!$B$2:$C$12,2,TRUE)</f>
        <v>#N/A</v>
      </c>
      <c r="J111" s="5"/>
      <c r="K111" s="19" t="e">
        <f>VLOOKUP(J111,Sheet1!$B$2:$C$12,2,TRUE)</f>
        <v>#N/A</v>
      </c>
      <c r="L111" s="5"/>
      <c r="M111" s="19" t="e">
        <f>VLOOKUP(L111,Sheet1!$B$2:$C$12,2,TRUE)</f>
        <v>#N/A</v>
      </c>
      <c r="N111" s="5"/>
      <c r="O111" s="19" t="e">
        <f>VLOOKUP(N111,Sheet1!$B$2:$C$12,2,TRUE)</f>
        <v>#N/A</v>
      </c>
      <c r="P111" s="5" t="e">
        <f t="shared" si="16"/>
        <v>#N/A</v>
      </c>
      <c r="Q111" s="226">
        <f t="shared" si="25"/>
        <v>0</v>
      </c>
      <c r="R111" s="9" t="e">
        <f t="shared" si="30"/>
        <v>#N/A</v>
      </c>
      <c r="S111" s="5" t="e">
        <f t="shared" si="17"/>
        <v>#N/A</v>
      </c>
      <c r="T111" s="226">
        <f t="shared" si="18"/>
        <v>0</v>
      </c>
      <c r="U111" s="9" t="e">
        <f t="shared" si="28"/>
        <v>#N/A</v>
      </c>
      <c r="V111" s="227"/>
      <c r="W111" s="9" t="e">
        <f>ROUND(AVERAGE(#REF!,P111),2)</f>
        <v>#REF!</v>
      </c>
      <c r="X111" s="9">
        <f t="shared" si="31"/>
        <v>0</v>
      </c>
      <c r="Y111" s="9" t="e">
        <f t="shared" si="27"/>
        <v>#REF!</v>
      </c>
      <c r="Z111" s="9" t="e">
        <f t="shared" si="29"/>
        <v>#REF!</v>
      </c>
      <c r="AA111" s="5"/>
      <c r="AB111" s="5"/>
      <c r="AC111" s="9"/>
      <c r="AD111" s="5"/>
      <c r="AE111" s="25"/>
      <c r="AF111" s="25"/>
      <c r="AJ111" s="7">
        <f>VLOOKUP(B111,' TH ĐG Trình HĐ'!$D$9:$AE$322,16,0)</f>
        <v>8</v>
      </c>
    </row>
    <row r="112" spans="1:36" s="7" customFormat="1" ht="24.95" customHeight="1" x14ac:dyDescent="0.25">
      <c r="A112" s="207">
        <f t="shared" si="24"/>
        <v>106</v>
      </c>
      <c r="B112" s="208" t="s">
        <v>252</v>
      </c>
      <c r="C112" s="5" t="s">
        <v>761</v>
      </c>
      <c r="D112" s="9" t="s">
        <v>849</v>
      </c>
      <c r="E112" s="232"/>
      <c r="F112" s="17"/>
      <c r="G112" s="19" t="e">
        <f>VLOOKUP(F112,Sheet1!$B$2:$C$12,2,TRUE)</f>
        <v>#N/A</v>
      </c>
      <c r="H112" s="5"/>
      <c r="I112" s="19" t="e">
        <f>VLOOKUP(H112,Sheet1!$B$2:$C$12,2,TRUE)</f>
        <v>#N/A</v>
      </c>
      <c r="J112" s="5"/>
      <c r="K112" s="19" t="e">
        <f>VLOOKUP(J112,Sheet1!$B$2:$C$12,2,TRUE)</f>
        <v>#N/A</v>
      </c>
      <c r="L112" s="5"/>
      <c r="M112" s="19" t="e">
        <f>VLOOKUP(L112,Sheet1!$B$2:$C$12,2,TRUE)</f>
        <v>#N/A</v>
      </c>
      <c r="N112" s="5"/>
      <c r="O112" s="19" t="e">
        <f>VLOOKUP(N112,Sheet1!$B$2:$C$12,2,TRUE)</f>
        <v>#N/A</v>
      </c>
      <c r="P112" s="5" t="e">
        <f t="shared" si="16"/>
        <v>#N/A</v>
      </c>
      <c r="Q112" s="226">
        <f t="shared" si="25"/>
        <v>0</v>
      </c>
      <c r="R112" s="9" t="e">
        <f t="shared" si="30"/>
        <v>#N/A</v>
      </c>
      <c r="S112" s="5" t="e">
        <f t="shared" si="17"/>
        <v>#N/A</v>
      </c>
      <c r="T112" s="226">
        <f t="shared" si="18"/>
        <v>0</v>
      </c>
      <c r="U112" s="9" t="e">
        <f t="shared" si="28"/>
        <v>#N/A</v>
      </c>
      <c r="V112" s="227"/>
      <c r="W112" s="9" t="e">
        <f>ROUND(AVERAGE(#REF!,P112),2)</f>
        <v>#REF!</v>
      </c>
      <c r="X112" s="9">
        <f t="shared" si="31"/>
        <v>0</v>
      </c>
      <c r="Y112" s="9" t="e">
        <f t="shared" si="27"/>
        <v>#REF!</v>
      </c>
      <c r="Z112" s="9" t="e">
        <f t="shared" si="29"/>
        <v>#REF!</v>
      </c>
      <c r="AA112" s="5"/>
      <c r="AB112" s="5"/>
      <c r="AC112" s="9"/>
      <c r="AD112" s="5"/>
      <c r="AE112" s="25" t="s">
        <v>887</v>
      </c>
      <c r="AF112" s="25"/>
      <c r="AJ112" s="7">
        <f>VLOOKUP(B112,' TH ĐG Trình HĐ'!$D$9:$AE$322,16,0)</f>
        <v>8</v>
      </c>
    </row>
    <row r="113" spans="1:36" s="7" customFormat="1" ht="24.95" customHeight="1" x14ac:dyDescent="0.25">
      <c r="A113" s="207">
        <f t="shared" si="24"/>
        <v>107</v>
      </c>
      <c r="B113" s="115" t="s">
        <v>250</v>
      </c>
      <c r="C113" s="5" t="s">
        <v>761</v>
      </c>
      <c r="D113" s="9" t="s">
        <v>849</v>
      </c>
      <c r="E113" s="232"/>
      <c r="F113" s="17"/>
      <c r="G113" s="19" t="e">
        <f>VLOOKUP(F113,Sheet1!$B$2:$C$12,2,TRUE)</f>
        <v>#N/A</v>
      </c>
      <c r="H113" s="5"/>
      <c r="I113" s="19" t="e">
        <f>VLOOKUP(H113,Sheet1!$B$2:$C$12,2,TRUE)</f>
        <v>#N/A</v>
      </c>
      <c r="J113" s="5"/>
      <c r="K113" s="19" t="e">
        <f>VLOOKUP(J113,Sheet1!$B$2:$C$12,2,TRUE)</f>
        <v>#N/A</v>
      </c>
      <c r="L113" s="5"/>
      <c r="M113" s="19" t="e">
        <f>VLOOKUP(L113,Sheet1!$B$2:$C$12,2,TRUE)</f>
        <v>#N/A</v>
      </c>
      <c r="N113" s="5"/>
      <c r="O113" s="19" t="e">
        <f>VLOOKUP(N113,Sheet1!$B$2:$C$12,2,TRUE)</f>
        <v>#N/A</v>
      </c>
      <c r="P113" s="5" t="e">
        <f t="shared" si="16"/>
        <v>#N/A</v>
      </c>
      <c r="Q113" s="226">
        <f t="shared" si="25"/>
        <v>0</v>
      </c>
      <c r="R113" s="9" t="e">
        <f t="shared" si="30"/>
        <v>#N/A</v>
      </c>
      <c r="S113" s="5" t="e">
        <f t="shared" si="17"/>
        <v>#N/A</v>
      </c>
      <c r="T113" s="226">
        <f t="shared" si="18"/>
        <v>0</v>
      </c>
      <c r="U113" s="9" t="e">
        <f t="shared" si="28"/>
        <v>#N/A</v>
      </c>
      <c r="V113" s="227"/>
      <c r="W113" s="9" t="e">
        <f>ROUND(AVERAGE(#REF!,P113),2)</f>
        <v>#REF!</v>
      </c>
      <c r="X113" s="9">
        <f t="shared" si="31"/>
        <v>0</v>
      </c>
      <c r="Y113" s="9" t="e">
        <f t="shared" si="27"/>
        <v>#REF!</v>
      </c>
      <c r="Z113" s="9" t="e">
        <f t="shared" si="29"/>
        <v>#REF!</v>
      </c>
      <c r="AA113" s="5"/>
      <c r="AB113" s="5"/>
      <c r="AC113" s="9"/>
      <c r="AD113" s="5"/>
      <c r="AE113" s="25"/>
      <c r="AF113" s="25"/>
      <c r="AJ113" s="7">
        <f>VLOOKUP(B113,' TH ĐG Trình HĐ'!$D$9:$AE$322,16,0)</f>
        <v>8</v>
      </c>
    </row>
    <row r="114" spans="1:36" s="7" customFormat="1" ht="24.95" customHeight="1" x14ac:dyDescent="0.25">
      <c r="A114" s="207">
        <f t="shared" si="24"/>
        <v>108</v>
      </c>
      <c r="B114" s="208" t="s">
        <v>249</v>
      </c>
      <c r="C114" s="5" t="s">
        <v>761</v>
      </c>
      <c r="D114" s="9" t="s">
        <v>849</v>
      </c>
      <c r="E114" s="232"/>
      <c r="F114" s="17"/>
      <c r="G114" s="19" t="e">
        <f>VLOOKUP(F114,Sheet1!$B$2:$C$12,2,TRUE)</f>
        <v>#N/A</v>
      </c>
      <c r="H114" s="5"/>
      <c r="I114" s="19" t="e">
        <f>VLOOKUP(H114,Sheet1!$B$2:$C$12,2,TRUE)</f>
        <v>#N/A</v>
      </c>
      <c r="J114" s="5"/>
      <c r="K114" s="19" t="e">
        <f>VLOOKUP(J114,Sheet1!$B$2:$C$12,2,TRUE)</f>
        <v>#N/A</v>
      </c>
      <c r="L114" s="5"/>
      <c r="M114" s="19" t="e">
        <f>VLOOKUP(L114,Sheet1!$B$2:$C$12,2,TRUE)</f>
        <v>#N/A</v>
      </c>
      <c r="N114" s="5"/>
      <c r="O114" s="19" t="e">
        <f>VLOOKUP(N114,Sheet1!$B$2:$C$12,2,TRUE)</f>
        <v>#N/A</v>
      </c>
      <c r="P114" s="5" t="e">
        <f t="shared" si="16"/>
        <v>#N/A</v>
      </c>
      <c r="Q114" s="226">
        <f t="shared" si="25"/>
        <v>0</v>
      </c>
      <c r="R114" s="9" t="e">
        <f t="shared" si="30"/>
        <v>#N/A</v>
      </c>
      <c r="S114" s="5" t="e">
        <f t="shared" si="17"/>
        <v>#N/A</v>
      </c>
      <c r="T114" s="226">
        <f t="shared" si="18"/>
        <v>0</v>
      </c>
      <c r="U114" s="9" t="e">
        <f t="shared" si="28"/>
        <v>#N/A</v>
      </c>
      <c r="V114" s="227"/>
      <c r="W114" s="9" t="e">
        <f>ROUND(AVERAGE(#REF!,P114),2)</f>
        <v>#REF!</v>
      </c>
      <c r="X114" s="9">
        <f t="shared" si="31"/>
        <v>0</v>
      </c>
      <c r="Y114" s="9" t="e">
        <f t="shared" si="27"/>
        <v>#REF!</v>
      </c>
      <c r="Z114" s="9" t="e">
        <f t="shared" si="29"/>
        <v>#REF!</v>
      </c>
      <c r="AA114" s="5"/>
      <c r="AB114" s="5"/>
      <c r="AC114" s="9"/>
      <c r="AD114" s="5"/>
      <c r="AE114" s="25"/>
      <c r="AF114" s="25"/>
      <c r="AJ114" s="7">
        <f>VLOOKUP(B114,' TH ĐG Trình HĐ'!$D$9:$AE$322,16,0)</f>
        <v>9</v>
      </c>
    </row>
    <row r="115" spans="1:36" s="7" customFormat="1" ht="24.95" customHeight="1" x14ac:dyDescent="0.25">
      <c r="A115" s="207">
        <f t="shared" si="24"/>
        <v>109</v>
      </c>
      <c r="B115" s="208" t="s">
        <v>248</v>
      </c>
      <c r="C115" s="5" t="s">
        <v>761</v>
      </c>
      <c r="D115" s="9" t="s">
        <v>849</v>
      </c>
      <c r="E115" s="232"/>
      <c r="F115" s="17"/>
      <c r="G115" s="19" t="e">
        <f>VLOOKUP(F115,Sheet1!$B$2:$C$12,2,TRUE)</f>
        <v>#N/A</v>
      </c>
      <c r="H115" s="5"/>
      <c r="I115" s="19" t="e">
        <f>VLOOKUP(H115,Sheet1!$B$2:$C$12,2,TRUE)</f>
        <v>#N/A</v>
      </c>
      <c r="J115" s="5"/>
      <c r="K115" s="19" t="e">
        <f>VLOOKUP(J115,Sheet1!$B$2:$C$12,2,TRUE)</f>
        <v>#N/A</v>
      </c>
      <c r="L115" s="5"/>
      <c r="M115" s="19" t="e">
        <f>VLOOKUP(L115,Sheet1!$B$2:$C$12,2,TRUE)</f>
        <v>#N/A</v>
      </c>
      <c r="N115" s="5"/>
      <c r="O115" s="19" t="e">
        <f>VLOOKUP(N115,Sheet1!$B$2:$C$12,2,TRUE)</f>
        <v>#N/A</v>
      </c>
      <c r="P115" s="5" t="e">
        <f>ROUND(AVERAGE(G115,I115,K115,M115),2)</f>
        <v>#N/A</v>
      </c>
      <c r="Q115" s="226">
        <f t="shared" si="25"/>
        <v>0</v>
      </c>
      <c r="R115" s="9" t="e">
        <f t="shared" si="30"/>
        <v>#N/A</v>
      </c>
      <c r="S115" s="5"/>
      <c r="T115" s="226"/>
      <c r="U115" s="9"/>
      <c r="V115" s="227" t="s">
        <v>838</v>
      </c>
      <c r="W115" s="9" t="e">
        <f>ROUND(AVERAGE(#REF!,P115),2)</f>
        <v>#REF!</v>
      </c>
      <c r="X115" s="9">
        <f t="shared" si="31"/>
        <v>0</v>
      </c>
      <c r="Y115" s="9" t="e">
        <f t="shared" si="27"/>
        <v>#REF!</v>
      </c>
      <c r="Z115" s="5" t="s">
        <v>799</v>
      </c>
      <c r="AA115" s="5"/>
      <c r="AB115" s="5"/>
      <c r="AC115" s="9"/>
      <c r="AD115" s="5"/>
      <c r="AE115" s="122"/>
      <c r="AF115" s="25"/>
      <c r="AJ115" s="7">
        <f>VLOOKUP(B115,' TH ĐG Trình HĐ'!$D$9:$AE$322,16,0)</f>
        <v>7</v>
      </c>
    </row>
    <row r="116" spans="1:36" s="7" customFormat="1" ht="24.95" customHeight="1" x14ac:dyDescent="0.25">
      <c r="A116" s="207">
        <f t="shared" si="24"/>
        <v>110</v>
      </c>
      <c r="B116" s="218" t="s">
        <v>149</v>
      </c>
      <c r="C116" s="5" t="s">
        <v>343</v>
      </c>
      <c r="D116" s="9" t="s">
        <v>849</v>
      </c>
      <c r="E116" s="232"/>
      <c r="F116" s="17"/>
      <c r="G116" s="19" t="e">
        <f>VLOOKUP(F116,Sheet1!$B$2:$C$12,2,TRUE)</f>
        <v>#N/A</v>
      </c>
      <c r="H116" s="5"/>
      <c r="I116" s="19" t="e">
        <f>VLOOKUP(H116,Sheet1!$B$2:$C$12,2,TRUE)</f>
        <v>#N/A</v>
      </c>
      <c r="J116" s="5"/>
      <c r="K116" s="19" t="e">
        <f>VLOOKUP(J116,Sheet1!$B$2:$C$12,2,TRUE)</f>
        <v>#N/A</v>
      </c>
      <c r="L116" s="5"/>
      <c r="M116" s="19" t="e">
        <f>VLOOKUP(L116,Sheet1!$B$2:$C$12,2,TRUE)</f>
        <v>#N/A</v>
      </c>
      <c r="N116" s="5"/>
      <c r="O116" s="19" t="e">
        <f>VLOOKUP(N116,Sheet1!$B$2:$C$12,2,TRUE)</f>
        <v>#N/A</v>
      </c>
      <c r="P116" s="5" t="e">
        <f t="shared" si="16"/>
        <v>#N/A</v>
      </c>
      <c r="Q116" s="226">
        <f t="shared" si="25"/>
        <v>0</v>
      </c>
      <c r="R116" s="9" t="e">
        <f t="shared" si="30"/>
        <v>#N/A</v>
      </c>
      <c r="S116" s="5" t="e">
        <f t="shared" si="17"/>
        <v>#N/A</v>
      </c>
      <c r="T116" s="226">
        <f t="shared" si="18"/>
        <v>0</v>
      </c>
      <c r="U116" s="9" t="e">
        <f t="shared" ref="U116:U147" si="32">IF(T116&gt;=3,"Không hoàn thành",IF(AND($S116&gt;=8,$S116&lt;=10,T116=0),"Xuất sắc",IF(AND($S116&gt;=8,$S116&lt;=10,T116=1),"Tốt",IF(AND($S116&gt;=8,$S116&lt;=10,T116=2),"Hoàn thành",IF(AND($S116&gt;6,$S116&lt;8,T116&lt;=1),"Tốt",IF(AND($S116&gt;6,$S116&lt;8,T116=2),"Hoàn thành",IF(AND($S116&gt;=5,$S116&lt;=6,T116&lt;=2),"Hoàn thành",IF(AND($S116&lt;5,T116&gt;3),"Không hoàn thành",""))))))))</f>
        <v>#N/A</v>
      </c>
      <c r="V116" s="227"/>
      <c r="W116" s="9" t="e">
        <f>ROUND(AVERAGE(#REF!,P116),2)</f>
        <v>#REF!</v>
      </c>
      <c r="X116" s="9">
        <f t="shared" si="31"/>
        <v>0</v>
      </c>
      <c r="Y116" s="9" t="e">
        <f t="shared" si="27"/>
        <v>#REF!</v>
      </c>
      <c r="Z116" s="9" t="e">
        <f t="shared" ref="Z116:Z129" si="33">IF($X116=1,"Không đạt LĐTT",IF(OR($Y116= "Xuất sắc", $Y116="Tốt"),"Đạt LĐTT","Không đạt LĐTT"))</f>
        <v>#REF!</v>
      </c>
      <c r="AA116" s="5"/>
      <c r="AB116" s="5"/>
      <c r="AC116" s="9"/>
      <c r="AD116" s="5"/>
      <c r="AE116" s="26"/>
      <c r="AF116" s="26"/>
      <c r="AJ116" s="7">
        <f>VLOOKUP(B116,' TH ĐG Trình HĐ'!$D$9:$AE$322,16,0)</f>
        <v>10</v>
      </c>
    </row>
    <row r="117" spans="1:36" s="7" customFormat="1" ht="24.95" customHeight="1" x14ac:dyDescent="0.25">
      <c r="A117" s="207">
        <f t="shared" si="24"/>
        <v>111</v>
      </c>
      <c r="B117" s="218" t="s">
        <v>150</v>
      </c>
      <c r="C117" s="5" t="s">
        <v>761</v>
      </c>
      <c r="D117" s="9" t="s">
        <v>849</v>
      </c>
      <c r="E117" s="232"/>
      <c r="F117" s="17"/>
      <c r="G117" s="19" t="e">
        <f>VLOOKUP(F117,Sheet1!$B$2:$C$12,2,TRUE)</f>
        <v>#N/A</v>
      </c>
      <c r="H117" s="5"/>
      <c r="I117" s="19" t="e">
        <f>VLOOKUP(H117,Sheet1!$B$2:$C$12,2,TRUE)</f>
        <v>#N/A</v>
      </c>
      <c r="J117" s="5"/>
      <c r="K117" s="19" t="e">
        <f>VLOOKUP(J117,Sheet1!$B$2:$C$12,2,TRUE)</f>
        <v>#N/A</v>
      </c>
      <c r="L117" s="5"/>
      <c r="M117" s="19" t="e">
        <f>VLOOKUP(L117,Sheet1!$B$2:$C$12,2,TRUE)</f>
        <v>#N/A</v>
      </c>
      <c r="N117" s="5"/>
      <c r="O117" s="19" t="e">
        <f>VLOOKUP(N117,Sheet1!$B$2:$C$12,2,TRUE)</f>
        <v>#N/A</v>
      </c>
      <c r="P117" s="5" t="e">
        <f t="shared" si="16"/>
        <v>#N/A</v>
      </c>
      <c r="Q117" s="226">
        <f t="shared" si="25"/>
        <v>0</v>
      </c>
      <c r="R117" s="9" t="e">
        <f t="shared" si="30"/>
        <v>#N/A</v>
      </c>
      <c r="S117" s="5" t="e">
        <f t="shared" si="17"/>
        <v>#N/A</v>
      </c>
      <c r="T117" s="226">
        <f t="shared" si="18"/>
        <v>0</v>
      </c>
      <c r="U117" s="9" t="e">
        <f t="shared" si="32"/>
        <v>#N/A</v>
      </c>
      <c r="V117" s="227"/>
      <c r="W117" s="9" t="e">
        <f>ROUND(AVERAGE(#REF!,P117),2)</f>
        <v>#REF!</v>
      </c>
      <c r="X117" s="9">
        <f t="shared" si="31"/>
        <v>0</v>
      </c>
      <c r="Y117" s="9" t="e">
        <f t="shared" si="27"/>
        <v>#REF!</v>
      </c>
      <c r="Z117" s="9" t="e">
        <f t="shared" si="33"/>
        <v>#REF!</v>
      </c>
      <c r="AA117" s="5"/>
      <c r="AB117" s="5"/>
      <c r="AC117" s="9"/>
      <c r="AD117" s="5"/>
      <c r="AE117" s="25"/>
      <c r="AF117" s="25"/>
      <c r="AJ117" s="7">
        <f>VLOOKUP(B117,' TH ĐG Trình HĐ'!$D$9:$AE$322,16,0)</f>
        <v>9</v>
      </c>
    </row>
    <row r="118" spans="1:36" s="7" customFormat="1" ht="24.95" customHeight="1" x14ac:dyDescent="0.25">
      <c r="A118" s="207">
        <f t="shared" si="24"/>
        <v>112</v>
      </c>
      <c r="B118" s="218" t="s">
        <v>151</v>
      </c>
      <c r="C118" s="5" t="s">
        <v>761</v>
      </c>
      <c r="D118" s="9" t="s">
        <v>849</v>
      </c>
      <c r="E118" s="232"/>
      <c r="F118" s="17"/>
      <c r="G118" s="19" t="e">
        <f>VLOOKUP(F118,Sheet1!$B$2:$C$12,2,TRUE)</f>
        <v>#N/A</v>
      </c>
      <c r="H118" s="5"/>
      <c r="I118" s="19" t="e">
        <f>VLOOKUP(H118,Sheet1!$B$2:$C$12,2,TRUE)</f>
        <v>#N/A</v>
      </c>
      <c r="J118" s="5"/>
      <c r="K118" s="19" t="e">
        <f>VLOOKUP(J118,Sheet1!$B$2:$C$12,2,TRUE)</f>
        <v>#N/A</v>
      </c>
      <c r="L118" s="5"/>
      <c r="M118" s="19" t="e">
        <f>VLOOKUP(L118,Sheet1!$B$2:$C$12,2,TRUE)</f>
        <v>#N/A</v>
      </c>
      <c r="N118" s="5"/>
      <c r="O118" s="19" t="e">
        <f>VLOOKUP(N118,Sheet1!$B$2:$C$12,2,TRUE)</f>
        <v>#N/A</v>
      </c>
      <c r="P118" s="5" t="e">
        <f t="shared" si="16"/>
        <v>#N/A</v>
      </c>
      <c r="Q118" s="226">
        <f t="shared" si="25"/>
        <v>0</v>
      </c>
      <c r="R118" s="9" t="e">
        <f t="shared" si="30"/>
        <v>#N/A</v>
      </c>
      <c r="S118" s="5" t="e">
        <f t="shared" si="17"/>
        <v>#N/A</v>
      </c>
      <c r="T118" s="226">
        <f t="shared" si="18"/>
        <v>0</v>
      </c>
      <c r="U118" s="9" t="e">
        <f t="shared" si="32"/>
        <v>#N/A</v>
      </c>
      <c r="V118" s="227"/>
      <c r="W118" s="9" t="e">
        <f>ROUND(AVERAGE(#REF!,P118),2)</f>
        <v>#REF!</v>
      </c>
      <c r="X118" s="9">
        <f t="shared" si="31"/>
        <v>0</v>
      </c>
      <c r="Y118" s="9" t="e">
        <f t="shared" si="27"/>
        <v>#REF!</v>
      </c>
      <c r="Z118" s="9" t="e">
        <f t="shared" si="33"/>
        <v>#REF!</v>
      </c>
      <c r="AA118" s="5"/>
      <c r="AB118" s="5"/>
      <c r="AC118" s="9"/>
      <c r="AD118" s="5"/>
      <c r="AE118" s="25"/>
      <c r="AF118" s="25"/>
      <c r="AJ118" s="7">
        <f>VLOOKUP(B118,' TH ĐG Trình HĐ'!$D$9:$AE$322,16,0)</f>
        <v>8</v>
      </c>
    </row>
    <row r="119" spans="1:36" s="7" customFormat="1" ht="24.95" customHeight="1" x14ac:dyDescent="0.25">
      <c r="A119" s="207">
        <f t="shared" si="24"/>
        <v>113</v>
      </c>
      <c r="B119" s="218" t="s">
        <v>162</v>
      </c>
      <c r="C119" s="5" t="s">
        <v>761</v>
      </c>
      <c r="D119" s="9" t="s">
        <v>849</v>
      </c>
      <c r="E119" s="232"/>
      <c r="F119" s="17"/>
      <c r="G119" s="19" t="e">
        <f>VLOOKUP(F119,Sheet1!$B$2:$C$12,2,TRUE)</f>
        <v>#N/A</v>
      </c>
      <c r="H119" s="5"/>
      <c r="I119" s="19" t="e">
        <f>VLOOKUP(H119,Sheet1!$B$2:$C$12,2,TRUE)</f>
        <v>#N/A</v>
      </c>
      <c r="J119" s="5"/>
      <c r="K119" s="19" t="e">
        <f>VLOOKUP(J119,Sheet1!$B$2:$C$12,2,TRUE)</f>
        <v>#N/A</v>
      </c>
      <c r="L119" s="5"/>
      <c r="M119" s="19" t="e">
        <f>VLOOKUP(L119,Sheet1!$B$2:$C$12,2,TRUE)</f>
        <v>#N/A</v>
      </c>
      <c r="N119" s="5"/>
      <c r="O119" s="19" t="e">
        <f>VLOOKUP(N119,Sheet1!$B$2:$C$12,2,TRUE)</f>
        <v>#N/A</v>
      </c>
      <c r="P119" s="5" t="e">
        <f>ROUND(AVERAGE(G119,I119,K119,M119),2)</f>
        <v>#N/A</v>
      </c>
      <c r="Q119" s="226">
        <f>COUNTIF(F119:N119,"C*")*1+COUNTIF(F119:N119,"D")*2+COUNTIF(F119:N119,"E")*3</f>
        <v>0</v>
      </c>
      <c r="R119" s="9" t="e">
        <f t="shared" si="30"/>
        <v>#N/A</v>
      </c>
      <c r="S119" s="5" t="e">
        <f>ROUND(AVERAGE(G119,I119,K119,M119,O119),2)</f>
        <v>#N/A</v>
      </c>
      <c r="T119" s="226">
        <f>COUNTIF(F119:O119,"C*")*1+COUNTIF(F119:O119,"D")*2+COUNTIF(F119:O119,"E")*3</f>
        <v>0</v>
      </c>
      <c r="U119" s="9" t="e">
        <f t="shared" si="32"/>
        <v>#N/A</v>
      </c>
      <c r="V119" s="227"/>
      <c r="W119" s="9" t="e">
        <f>ROUND(AVERAGE(#REF!,P119),2)</f>
        <v>#REF!</v>
      </c>
      <c r="X119" s="9">
        <f t="shared" si="31"/>
        <v>0</v>
      </c>
      <c r="Y119" s="9" t="e">
        <f t="shared" si="27"/>
        <v>#REF!</v>
      </c>
      <c r="Z119" s="9" t="e">
        <f t="shared" si="33"/>
        <v>#REF!</v>
      </c>
      <c r="AA119" s="5"/>
      <c r="AB119" s="5"/>
      <c r="AC119" s="9"/>
      <c r="AD119" s="5"/>
      <c r="AE119" s="25"/>
      <c r="AF119" s="25"/>
      <c r="AJ119" s="7">
        <f>VLOOKUP(B119,' TH ĐG Trình HĐ'!$D$9:$AE$322,16,0)</f>
        <v>8</v>
      </c>
    </row>
    <row r="120" spans="1:36" s="7" customFormat="1" ht="24.95" customHeight="1" x14ac:dyDescent="0.25">
      <c r="A120" s="207">
        <f t="shared" si="24"/>
        <v>114</v>
      </c>
      <c r="B120" s="218" t="s">
        <v>153</v>
      </c>
      <c r="C120" s="5" t="s">
        <v>761</v>
      </c>
      <c r="D120" s="9" t="s">
        <v>849</v>
      </c>
      <c r="E120" s="232"/>
      <c r="F120" s="17"/>
      <c r="G120" s="19" t="e">
        <f>VLOOKUP(F120,Sheet1!$B$2:$C$12,2,TRUE)</f>
        <v>#N/A</v>
      </c>
      <c r="H120" s="5"/>
      <c r="I120" s="19" t="e">
        <f>VLOOKUP(H120,Sheet1!$B$2:$C$12,2,TRUE)</f>
        <v>#N/A</v>
      </c>
      <c r="J120" s="5"/>
      <c r="K120" s="19" t="e">
        <f>VLOOKUP(J120,Sheet1!$B$2:$C$12,2,TRUE)</f>
        <v>#N/A</v>
      </c>
      <c r="L120" s="5"/>
      <c r="M120" s="19" t="e">
        <f>VLOOKUP(L120,Sheet1!$B$2:$C$12,2,TRUE)</f>
        <v>#N/A</v>
      </c>
      <c r="N120" s="5"/>
      <c r="O120" s="19" t="e">
        <f>VLOOKUP(N120,Sheet1!$B$2:$C$12,2,TRUE)</f>
        <v>#N/A</v>
      </c>
      <c r="P120" s="5" t="e">
        <f>ROUND(AVERAGE(G120,I120,K120,M120),2)</f>
        <v>#N/A</v>
      </c>
      <c r="Q120" s="226">
        <f>COUNTIF(F120:N120,"C*")*1+COUNTIF(F120:N120,"D")*2+COUNTIF(F120:N120,"E")*3</f>
        <v>0</v>
      </c>
      <c r="R120" s="9" t="e">
        <f t="shared" si="30"/>
        <v>#N/A</v>
      </c>
      <c r="S120" s="5" t="e">
        <f>ROUND(AVERAGE(G120,I120,K120,M120,O120),2)</f>
        <v>#N/A</v>
      </c>
      <c r="T120" s="226">
        <f>COUNTIF(F120:O120,"C*")*1+COUNTIF(F120:O120,"D")*2+COUNTIF(F120:O120,"E")*3</f>
        <v>0</v>
      </c>
      <c r="U120" s="9" t="e">
        <f t="shared" si="32"/>
        <v>#N/A</v>
      </c>
      <c r="V120" s="227"/>
      <c r="W120" s="9" t="e">
        <f>ROUND(AVERAGE(#REF!,P120),2)</f>
        <v>#REF!</v>
      </c>
      <c r="X120" s="9">
        <f t="shared" si="31"/>
        <v>0</v>
      </c>
      <c r="Y120" s="9" t="e">
        <f t="shared" si="27"/>
        <v>#REF!</v>
      </c>
      <c r="Z120" s="9" t="e">
        <f t="shared" si="33"/>
        <v>#REF!</v>
      </c>
      <c r="AA120" s="12"/>
      <c r="AB120" s="5"/>
      <c r="AC120" s="9"/>
      <c r="AD120" s="5"/>
      <c r="AE120" s="29"/>
      <c r="AF120" s="29"/>
      <c r="AJ120" s="7">
        <f>VLOOKUP(B120,' TH ĐG Trình HĐ'!$D$9:$AE$322,16,0)</f>
        <v>8</v>
      </c>
    </row>
    <row r="121" spans="1:36" s="7" customFormat="1" ht="24.95" customHeight="1" x14ac:dyDescent="0.25">
      <c r="A121" s="207">
        <f t="shared" si="24"/>
        <v>115</v>
      </c>
      <c r="B121" s="69" t="s">
        <v>307</v>
      </c>
      <c r="C121" s="5" t="s">
        <v>761</v>
      </c>
      <c r="D121" s="9" t="s">
        <v>849</v>
      </c>
      <c r="E121" s="232"/>
      <c r="F121" s="17"/>
      <c r="G121" s="19" t="e">
        <f>VLOOKUP(F121,Sheet1!$B$2:$C$12,2,TRUE)</f>
        <v>#N/A</v>
      </c>
      <c r="H121" s="5"/>
      <c r="I121" s="19" t="e">
        <f>VLOOKUP(H121,Sheet1!$B$2:$C$12,2,TRUE)</f>
        <v>#N/A</v>
      </c>
      <c r="J121" s="5"/>
      <c r="K121" s="19" t="e">
        <f>VLOOKUP(J121,Sheet1!$B$2:$C$12,2,TRUE)</f>
        <v>#N/A</v>
      </c>
      <c r="L121" s="5"/>
      <c r="M121" s="19" t="e">
        <f>VLOOKUP(L121,Sheet1!$B$2:$C$12,2,TRUE)</f>
        <v>#N/A</v>
      </c>
      <c r="N121" s="5"/>
      <c r="O121" s="19" t="e">
        <f>VLOOKUP(N121,Sheet1!$B$2:$C$12,2,TRUE)</f>
        <v>#N/A</v>
      </c>
      <c r="P121" s="5" t="e">
        <f t="shared" ref="P121:P182" si="34">ROUND(AVERAGE(G121,I121,K121,M121),2)</f>
        <v>#N/A</v>
      </c>
      <c r="Q121" s="226">
        <f t="shared" si="25"/>
        <v>0</v>
      </c>
      <c r="R121" s="9" t="e">
        <f t="shared" si="30"/>
        <v>#N/A</v>
      </c>
      <c r="S121" s="5" t="e">
        <f t="shared" ref="S121:S182" si="35">ROUND(AVERAGE(G121,I121,K121,M121,O121),2)</f>
        <v>#N/A</v>
      </c>
      <c r="T121" s="226">
        <f t="shared" ref="T121:T182" si="36">COUNTIF(F121:O121,"C*")*1+COUNTIF(F121:O121,"D")*2+COUNTIF(F121:O121,"E")*3</f>
        <v>0</v>
      </c>
      <c r="U121" s="9" t="e">
        <f t="shared" si="32"/>
        <v>#N/A</v>
      </c>
      <c r="V121" s="227"/>
      <c r="W121" s="9" t="e">
        <f>ROUND(AVERAGE(#REF!,P121),2)</f>
        <v>#REF!</v>
      </c>
      <c r="X121" s="9">
        <f t="shared" si="31"/>
        <v>0</v>
      </c>
      <c r="Y121" s="9" t="e">
        <f t="shared" si="27"/>
        <v>#REF!</v>
      </c>
      <c r="Z121" s="9" t="e">
        <f t="shared" si="33"/>
        <v>#REF!</v>
      </c>
      <c r="AA121" s="5"/>
      <c r="AB121" s="5"/>
      <c r="AC121" s="9"/>
      <c r="AD121" s="5"/>
      <c r="AE121" s="28"/>
      <c r="AF121" s="28"/>
      <c r="AJ121" s="7">
        <f>VLOOKUP(B121,' TH ĐG Trình HĐ'!$D$9:$AE$322,16,0)</f>
        <v>8</v>
      </c>
    </row>
    <row r="122" spans="1:36" s="7" customFormat="1" ht="24.95" customHeight="1" x14ac:dyDescent="0.25">
      <c r="A122" s="207">
        <f t="shared" si="24"/>
        <v>116</v>
      </c>
      <c r="B122" s="69" t="s">
        <v>347</v>
      </c>
      <c r="C122" s="5" t="s">
        <v>761</v>
      </c>
      <c r="D122" s="9" t="s">
        <v>849</v>
      </c>
      <c r="E122" s="232"/>
      <c r="F122" s="17"/>
      <c r="G122" s="19" t="e">
        <f>VLOOKUP(F122,Sheet1!$B$2:$C$12,2,TRUE)</f>
        <v>#N/A</v>
      </c>
      <c r="H122" s="5"/>
      <c r="I122" s="19" t="e">
        <f>VLOOKUP(H122,Sheet1!$B$2:$C$12,2,TRUE)</f>
        <v>#N/A</v>
      </c>
      <c r="J122" s="5"/>
      <c r="K122" s="19" t="e">
        <f>VLOOKUP(J122,Sheet1!$B$2:$C$12,2,TRUE)</f>
        <v>#N/A</v>
      </c>
      <c r="L122" s="5"/>
      <c r="M122" s="19" t="e">
        <f>VLOOKUP(L122,Sheet1!$B$2:$C$12,2,TRUE)</f>
        <v>#N/A</v>
      </c>
      <c r="N122" s="5"/>
      <c r="O122" s="19" t="e">
        <f>VLOOKUP(N122,Sheet1!$B$2:$C$12,2,TRUE)</f>
        <v>#N/A</v>
      </c>
      <c r="P122" s="5" t="e">
        <f t="shared" si="34"/>
        <v>#N/A</v>
      </c>
      <c r="Q122" s="226">
        <f t="shared" si="25"/>
        <v>0</v>
      </c>
      <c r="R122" s="9" t="e">
        <f t="shared" si="30"/>
        <v>#N/A</v>
      </c>
      <c r="S122" s="5" t="e">
        <f t="shared" si="35"/>
        <v>#N/A</v>
      </c>
      <c r="T122" s="226">
        <f t="shared" si="36"/>
        <v>0</v>
      </c>
      <c r="U122" s="9" t="e">
        <f t="shared" si="32"/>
        <v>#N/A</v>
      </c>
      <c r="V122" s="227"/>
      <c r="W122" s="9" t="e">
        <f>ROUND(AVERAGE(#REF!,P122),2)</f>
        <v>#REF!</v>
      </c>
      <c r="X122" s="9">
        <f t="shared" si="31"/>
        <v>0</v>
      </c>
      <c r="Y122" s="9" t="e">
        <f t="shared" si="27"/>
        <v>#REF!</v>
      </c>
      <c r="Z122" s="9" t="e">
        <f t="shared" si="33"/>
        <v>#REF!</v>
      </c>
      <c r="AA122" s="5"/>
      <c r="AB122" s="5"/>
      <c r="AC122" s="9"/>
      <c r="AD122" s="5"/>
      <c r="AE122" s="25"/>
      <c r="AF122" s="25"/>
      <c r="AJ122" s="7">
        <f>VLOOKUP(B122,' TH ĐG Trình HĐ'!$D$9:$AE$322,16,0)</f>
        <v>10</v>
      </c>
    </row>
    <row r="123" spans="1:36" s="7" customFormat="1" ht="24.95" customHeight="1" x14ac:dyDescent="0.25">
      <c r="A123" s="207">
        <f t="shared" si="24"/>
        <v>117</v>
      </c>
      <c r="B123" s="69" t="s">
        <v>356</v>
      </c>
      <c r="C123" s="5" t="s">
        <v>761</v>
      </c>
      <c r="D123" s="9" t="s">
        <v>849</v>
      </c>
      <c r="E123" s="232"/>
      <c r="F123" s="17"/>
      <c r="G123" s="19" t="e">
        <f>VLOOKUP(F123,Sheet1!$B$2:$C$12,2,TRUE)</f>
        <v>#N/A</v>
      </c>
      <c r="H123" s="5"/>
      <c r="I123" s="19" t="e">
        <f>VLOOKUP(H123,Sheet1!$B$2:$C$12,2,TRUE)</f>
        <v>#N/A</v>
      </c>
      <c r="J123" s="5"/>
      <c r="K123" s="19" t="e">
        <f>VLOOKUP(J123,Sheet1!$B$2:$C$12,2,TRUE)</f>
        <v>#N/A</v>
      </c>
      <c r="L123" s="5"/>
      <c r="M123" s="19" t="e">
        <f>VLOOKUP(L123,Sheet1!$B$2:$C$12,2,TRUE)</f>
        <v>#N/A</v>
      </c>
      <c r="N123" s="5"/>
      <c r="O123" s="19" t="e">
        <f>VLOOKUP(N123,Sheet1!$B$2:$C$12,2,TRUE)</f>
        <v>#N/A</v>
      </c>
      <c r="P123" s="5" t="e">
        <f t="shared" si="34"/>
        <v>#N/A</v>
      </c>
      <c r="Q123" s="226">
        <f t="shared" si="25"/>
        <v>0</v>
      </c>
      <c r="R123" s="9" t="e">
        <f t="shared" si="30"/>
        <v>#N/A</v>
      </c>
      <c r="S123" s="5" t="e">
        <f t="shared" si="35"/>
        <v>#N/A</v>
      </c>
      <c r="T123" s="226">
        <f t="shared" si="36"/>
        <v>0</v>
      </c>
      <c r="U123" s="9" t="e">
        <f t="shared" si="32"/>
        <v>#N/A</v>
      </c>
      <c r="V123" s="227"/>
      <c r="W123" s="9" t="e">
        <f>ROUND(AVERAGE(#REF!,P123),2)</f>
        <v>#REF!</v>
      </c>
      <c r="X123" s="9">
        <f t="shared" si="31"/>
        <v>0</v>
      </c>
      <c r="Y123" s="9" t="e">
        <f t="shared" si="27"/>
        <v>#REF!</v>
      </c>
      <c r="Z123" s="9" t="e">
        <f t="shared" si="33"/>
        <v>#REF!</v>
      </c>
      <c r="AA123" s="5"/>
      <c r="AB123" s="5"/>
      <c r="AC123" s="9"/>
      <c r="AD123" s="5"/>
      <c r="AE123" s="25"/>
      <c r="AF123" s="25"/>
      <c r="AJ123" s="7">
        <f>VLOOKUP(B123,' TH ĐG Trình HĐ'!$D$9:$AE$322,16,0)</f>
        <v>10</v>
      </c>
    </row>
    <row r="124" spans="1:36" s="7" customFormat="1" ht="24.95" customHeight="1" x14ac:dyDescent="0.25">
      <c r="A124" s="207">
        <f t="shared" si="24"/>
        <v>118</v>
      </c>
      <c r="B124" s="115" t="s">
        <v>169</v>
      </c>
      <c r="C124" s="38" t="s">
        <v>769</v>
      </c>
      <c r="D124" s="9" t="s">
        <v>849</v>
      </c>
      <c r="E124" s="232"/>
      <c r="F124" s="17"/>
      <c r="G124" s="19" t="e">
        <f>VLOOKUP(F124,Sheet1!$B$2:$C$12,2,TRUE)</f>
        <v>#N/A</v>
      </c>
      <c r="H124" s="5"/>
      <c r="I124" s="19" t="e">
        <f>VLOOKUP(H124,Sheet1!$B$2:$C$12,2,TRUE)</f>
        <v>#N/A</v>
      </c>
      <c r="J124" s="5"/>
      <c r="K124" s="19" t="e">
        <f>VLOOKUP(J124,Sheet1!$B$2:$C$12,2,TRUE)</f>
        <v>#N/A</v>
      </c>
      <c r="L124" s="5"/>
      <c r="M124" s="19" t="e">
        <f>VLOOKUP(L124,Sheet1!$B$2:$C$12,2,TRUE)</f>
        <v>#N/A</v>
      </c>
      <c r="N124" s="5"/>
      <c r="O124" s="19" t="e">
        <f>VLOOKUP(N124,Sheet1!$B$2:$C$12,2,TRUE)</f>
        <v>#N/A</v>
      </c>
      <c r="P124" s="5" t="e">
        <f t="shared" si="34"/>
        <v>#N/A</v>
      </c>
      <c r="Q124" s="226">
        <f t="shared" si="25"/>
        <v>0</v>
      </c>
      <c r="R124" s="9" t="e">
        <f t="shared" si="30"/>
        <v>#N/A</v>
      </c>
      <c r="S124" s="5" t="e">
        <f t="shared" si="35"/>
        <v>#N/A</v>
      </c>
      <c r="T124" s="226">
        <f t="shared" si="36"/>
        <v>0</v>
      </c>
      <c r="U124" s="9" t="e">
        <f t="shared" si="32"/>
        <v>#N/A</v>
      </c>
      <c r="V124" s="227"/>
      <c r="W124" s="9" t="e">
        <f>ROUND(AVERAGE(#REF!,P124),2)</f>
        <v>#REF!</v>
      </c>
      <c r="X124" s="9">
        <f t="shared" si="31"/>
        <v>0</v>
      </c>
      <c r="Y124" s="9" t="e">
        <f t="shared" si="27"/>
        <v>#REF!</v>
      </c>
      <c r="Z124" s="9" t="e">
        <f t="shared" si="33"/>
        <v>#REF!</v>
      </c>
      <c r="AA124" s="5"/>
      <c r="AB124" s="5"/>
      <c r="AC124" s="9"/>
      <c r="AD124" s="5"/>
      <c r="AE124" s="25"/>
      <c r="AF124" s="25"/>
      <c r="AJ124" s="7">
        <f>VLOOKUP(B124,' TH ĐG Trình HĐ'!$D$9:$AE$322,16,0)</f>
        <v>10</v>
      </c>
    </row>
    <row r="125" spans="1:36" s="7" customFormat="1" ht="24.95" customHeight="1" x14ac:dyDescent="0.25">
      <c r="A125" s="207">
        <f t="shared" si="24"/>
        <v>119</v>
      </c>
      <c r="B125" s="115" t="s">
        <v>180</v>
      </c>
      <c r="C125" s="5" t="s">
        <v>761</v>
      </c>
      <c r="D125" s="9" t="s">
        <v>849</v>
      </c>
      <c r="E125" s="232"/>
      <c r="F125" s="17"/>
      <c r="G125" s="19" t="e">
        <f>VLOOKUP(F125,Sheet1!$B$2:$C$12,2,TRUE)</f>
        <v>#N/A</v>
      </c>
      <c r="H125" s="5"/>
      <c r="I125" s="19" t="e">
        <f>VLOOKUP(H125,Sheet1!$B$2:$C$12,2,TRUE)</f>
        <v>#N/A</v>
      </c>
      <c r="J125" s="5"/>
      <c r="K125" s="19" t="e">
        <f>VLOOKUP(J125,Sheet1!$B$2:$C$12,2,TRUE)</f>
        <v>#N/A</v>
      </c>
      <c r="L125" s="5"/>
      <c r="M125" s="19" t="e">
        <f>VLOOKUP(L125,Sheet1!$B$2:$C$12,2,TRUE)</f>
        <v>#N/A</v>
      </c>
      <c r="N125" s="5"/>
      <c r="O125" s="19" t="e">
        <f>VLOOKUP(N125,Sheet1!$B$2:$C$12,2,TRUE)</f>
        <v>#N/A</v>
      </c>
      <c r="P125" s="5" t="e">
        <f t="shared" si="34"/>
        <v>#N/A</v>
      </c>
      <c r="Q125" s="226">
        <f t="shared" si="25"/>
        <v>0</v>
      </c>
      <c r="R125" s="9" t="e">
        <f t="shared" si="30"/>
        <v>#N/A</v>
      </c>
      <c r="S125" s="5" t="e">
        <f t="shared" si="35"/>
        <v>#N/A</v>
      </c>
      <c r="T125" s="226">
        <f t="shared" si="36"/>
        <v>0</v>
      </c>
      <c r="U125" s="9" t="e">
        <f t="shared" si="32"/>
        <v>#N/A</v>
      </c>
      <c r="V125" s="227"/>
      <c r="W125" s="9" t="e">
        <f>ROUND(AVERAGE(#REF!,P125),2)</f>
        <v>#REF!</v>
      </c>
      <c r="X125" s="9">
        <f t="shared" si="31"/>
        <v>0</v>
      </c>
      <c r="Y125" s="9" t="e">
        <f t="shared" si="27"/>
        <v>#REF!</v>
      </c>
      <c r="Z125" s="9" t="e">
        <f t="shared" si="33"/>
        <v>#REF!</v>
      </c>
      <c r="AA125" s="5"/>
      <c r="AB125" s="5"/>
      <c r="AC125" s="9"/>
      <c r="AD125" s="5"/>
      <c r="AE125" s="25"/>
      <c r="AF125" s="26"/>
      <c r="AJ125" s="7">
        <f>VLOOKUP(B125,' TH ĐG Trình HĐ'!$D$9:$AE$322,16,0)</f>
        <v>10</v>
      </c>
    </row>
    <row r="126" spans="1:36" s="7" customFormat="1" ht="24.95" customHeight="1" x14ac:dyDescent="0.25">
      <c r="A126" s="207">
        <f t="shared" si="24"/>
        <v>120</v>
      </c>
      <c r="B126" s="115" t="s">
        <v>71</v>
      </c>
      <c r="C126" s="5" t="s">
        <v>761</v>
      </c>
      <c r="D126" s="9" t="s">
        <v>849</v>
      </c>
      <c r="E126" s="232"/>
      <c r="F126" s="17"/>
      <c r="G126" s="19" t="e">
        <f>VLOOKUP(F126,Sheet1!$B$2:$C$12,2,TRUE)</f>
        <v>#N/A</v>
      </c>
      <c r="H126" s="5"/>
      <c r="I126" s="19" t="e">
        <f>VLOOKUP(H126,Sheet1!$B$2:$C$12,2,TRUE)</f>
        <v>#N/A</v>
      </c>
      <c r="J126" s="5"/>
      <c r="K126" s="19" t="e">
        <f>VLOOKUP(J126,Sheet1!$B$2:$C$12,2,TRUE)</f>
        <v>#N/A</v>
      </c>
      <c r="L126" s="5"/>
      <c r="M126" s="19" t="e">
        <f>VLOOKUP(L126,Sheet1!$B$2:$C$12,2,TRUE)</f>
        <v>#N/A</v>
      </c>
      <c r="N126" s="5"/>
      <c r="O126" s="19" t="e">
        <f>VLOOKUP(N126,Sheet1!$B$2:$C$12,2,TRUE)</f>
        <v>#N/A</v>
      </c>
      <c r="P126" s="5" t="e">
        <f t="shared" si="34"/>
        <v>#N/A</v>
      </c>
      <c r="Q126" s="226">
        <f t="shared" si="25"/>
        <v>0</v>
      </c>
      <c r="R126" s="9" t="e">
        <f t="shared" si="30"/>
        <v>#N/A</v>
      </c>
      <c r="S126" s="5" t="e">
        <f t="shared" si="35"/>
        <v>#N/A</v>
      </c>
      <c r="T126" s="226">
        <f t="shared" si="36"/>
        <v>0</v>
      </c>
      <c r="U126" s="9" t="e">
        <f t="shared" si="32"/>
        <v>#N/A</v>
      </c>
      <c r="V126" s="227"/>
      <c r="W126" s="9" t="e">
        <f>ROUND(AVERAGE(#REF!,P126),2)</f>
        <v>#REF!</v>
      </c>
      <c r="X126" s="9">
        <f t="shared" si="31"/>
        <v>0</v>
      </c>
      <c r="Y126" s="9" t="e">
        <f t="shared" si="27"/>
        <v>#REF!</v>
      </c>
      <c r="Z126" s="9" t="e">
        <f t="shared" si="33"/>
        <v>#REF!</v>
      </c>
      <c r="AA126" s="5"/>
      <c r="AB126" s="5"/>
      <c r="AC126" s="9"/>
      <c r="AD126" s="5"/>
      <c r="AE126" s="25"/>
      <c r="AF126" s="25"/>
      <c r="AJ126" s="7">
        <f>VLOOKUP(B126,' TH ĐG Trình HĐ'!$D$9:$AE$322,16,0)</f>
        <v>10</v>
      </c>
    </row>
    <row r="127" spans="1:36" s="7" customFormat="1" ht="24.95" customHeight="1" x14ac:dyDescent="0.25">
      <c r="A127" s="207">
        <f t="shared" si="24"/>
        <v>121</v>
      </c>
      <c r="B127" s="115" t="s">
        <v>170</v>
      </c>
      <c r="C127" s="5" t="s">
        <v>761</v>
      </c>
      <c r="D127" s="9" t="s">
        <v>849</v>
      </c>
      <c r="E127" s="232"/>
      <c r="F127" s="17"/>
      <c r="G127" s="19" t="e">
        <f>VLOOKUP(F127,Sheet1!$B$2:$C$12,2,TRUE)</f>
        <v>#N/A</v>
      </c>
      <c r="H127" s="5"/>
      <c r="I127" s="19" t="e">
        <f>VLOOKUP(H127,Sheet1!$B$2:$C$12,2,TRUE)</f>
        <v>#N/A</v>
      </c>
      <c r="J127" s="5"/>
      <c r="K127" s="19" t="e">
        <f>VLOOKUP(J127,Sheet1!$B$2:$C$12,2,TRUE)</f>
        <v>#N/A</v>
      </c>
      <c r="L127" s="5"/>
      <c r="M127" s="19" t="e">
        <f>VLOOKUP(L127,Sheet1!$B$2:$C$12,2,TRUE)</f>
        <v>#N/A</v>
      </c>
      <c r="N127" s="5"/>
      <c r="O127" s="19" t="e">
        <f>VLOOKUP(N127,Sheet1!$B$2:$C$12,2,TRUE)</f>
        <v>#N/A</v>
      </c>
      <c r="P127" s="5" t="e">
        <f t="shared" si="34"/>
        <v>#N/A</v>
      </c>
      <c r="Q127" s="226">
        <f t="shared" si="25"/>
        <v>0</v>
      </c>
      <c r="R127" s="9" t="e">
        <f t="shared" si="30"/>
        <v>#N/A</v>
      </c>
      <c r="S127" s="5" t="e">
        <f t="shared" si="35"/>
        <v>#N/A</v>
      </c>
      <c r="T127" s="226">
        <f t="shared" si="36"/>
        <v>0</v>
      </c>
      <c r="U127" s="9" t="e">
        <f t="shared" si="32"/>
        <v>#N/A</v>
      </c>
      <c r="V127" s="227"/>
      <c r="W127" s="9" t="e">
        <f>ROUND(AVERAGE(#REF!,P127),2)</f>
        <v>#REF!</v>
      </c>
      <c r="X127" s="9">
        <f t="shared" si="31"/>
        <v>0</v>
      </c>
      <c r="Y127" s="9" t="e">
        <f t="shared" si="27"/>
        <v>#REF!</v>
      </c>
      <c r="Z127" s="9" t="e">
        <f t="shared" si="33"/>
        <v>#REF!</v>
      </c>
      <c r="AA127" s="5"/>
      <c r="AB127" s="5"/>
      <c r="AC127" s="9"/>
      <c r="AD127" s="5"/>
      <c r="AE127" s="25"/>
      <c r="AF127" s="25"/>
      <c r="AJ127" s="7" t="e">
        <f>VLOOKUP(B127,' TH ĐG Trình HĐ'!$D$9:$AE$322,16,0)</f>
        <v>#N/A</v>
      </c>
    </row>
    <row r="128" spans="1:36" s="7" customFormat="1" ht="24.95" customHeight="1" x14ac:dyDescent="0.25">
      <c r="A128" s="207">
        <f t="shared" si="24"/>
        <v>122</v>
      </c>
      <c r="B128" s="115" t="s">
        <v>186</v>
      </c>
      <c r="C128" s="5" t="s">
        <v>761</v>
      </c>
      <c r="D128" s="9" t="s">
        <v>849</v>
      </c>
      <c r="E128" s="232"/>
      <c r="F128" s="17"/>
      <c r="G128" s="19" t="e">
        <f>VLOOKUP(F128,Sheet1!$B$2:$C$12,2,TRUE)</f>
        <v>#N/A</v>
      </c>
      <c r="H128" s="5"/>
      <c r="I128" s="19" t="e">
        <f>VLOOKUP(H128,Sheet1!$B$2:$C$12,2,TRUE)</f>
        <v>#N/A</v>
      </c>
      <c r="J128" s="5"/>
      <c r="K128" s="19" t="e">
        <f>VLOOKUP(J128,Sheet1!$B$2:$C$12,2,TRUE)</f>
        <v>#N/A</v>
      </c>
      <c r="L128" s="5"/>
      <c r="M128" s="19" t="e">
        <f>VLOOKUP(L128,Sheet1!$B$2:$C$12,2,TRUE)</f>
        <v>#N/A</v>
      </c>
      <c r="N128" s="5"/>
      <c r="O128" s="19" t="e">
        <f>VLOOKUP(N128,Sheet1!$B$2:$C$12,2,TRUE)</f>
        <v>#N/A</v>
      </c>
      <c r="P128" s="5" t="e">
        <f t="shared" si="34"/>
        <v>#N/A</v>
      </c>
      <c r="Q128" s="226">
        <f t="shared" si="25"/>
        <v>0</v>
      </c>
      <c r="R128" s="9" t="e">
        <f t="shared" si="30"/>
        <v>#N/A</v>
      </c>
      <c r="S128" s="5" t="e">
        <f t="shared" si="35"/>
        <v>#N/A</v>
      </c>
      <c r="T128" s="226">
        <f t="shared" si="36"/>
        <v>0</v>
      </c>
      <c r="U128" s="9" t="e">
        <f t="shared" si="32"/>
        <v>#N/A</v>
      </c>
      <c r="V128" s="227"/>
      <c r="W128" s="9" t="e">
        <f>ROUND(AVERAGE(#REF!,P128),2)</f>
        <v>#REF!</v>
      </c>
      <c r="X128" s="9">
        <f t="shared" si="31"/>
        <v>0</v>
      </c>
      <c r="Y128" s="9" t="e">
        <f t="shared" ref="Y128:Y159" si="37">IF($W128&gt;=8,"Xuất sắc",IF($W128&gt;6,"Tốt",IF($W128&gt;=5,"Hoàn thành","Không hoàn thành")))</f>
        <v>#REF!</v>
      </c>
      <c r="Z128" s="9" t="e">
        <f t="shared" si="33"/>
        <v>#REF!</v>
      </c>
      <c r="AA128" s="17"/>
      <c r="AB128" s="17"/>
      <c r="AC128" s="9"/>
      <c r="AD128" s="5"/>
      <c r="AE128" s="25"/>
      <c r="AF128" s="25"/>
      <c r="AJ128" s="7">
        <f>VLOOKUP(B128,' TH ĐG Trình HĐ'!$D$9:$AE$322,16,0)</f>
        <v>10</v>
      </c>
    </row>
    <row r="129" spans="1:36" s="7" customFormat="1" ht="24.95" customHeight="1" x14ac:dyDescent="0.25">
      <c r="A129" s="207">
        <f t="shared" si="24"/>
        <v>123</v>
      </c>
      <c r="B129" s="115" t="s">
        <v>189</v>
      </c>
      <c r="C129" s="5" t="s">
        <v>761</v>
      </c>
      <c r="D129" s="9" t="s">
        <v>849</v>
      </c>
      <c r="E129" s="232"/>
      <c r="F129" s="17"/>
      <c r="G129" s="19" t="e">
        <f>VLOOKUP(F129,Sheet1!$B$2:$C$12,2,TRUE)</f>
        <v>#N/A</v>
      </c>
      <c r="H129" s="5"/>
      <c r="I129" s="19" t="e">
        <f>VLOOKUP(H129,Sheet1!$B$2:$C$12,2,TRUE)</f>
        <v>#N/A</v>
      </c>
      <c r="J129" s="5"/>
      <c r="K129" s="19" t="e">
        <f>VLOOKUP(J129,Sheet1!$B$2:$C$12,2,TRUE)</f>
        <v>#N/A</v>
      </c>
      <c r="L129" s="5"/>
      <c r="M129" s="19" t="e">
        <f>VLOOKUP(L129,Sheet1!$B$2:$C$12,2,TRUE)</f>
        <v>#N/A</v>
      </c>
      <c r="N129" s="5"/>
      <c r="O129" s="19" t="e">
        <f>VLOOKUP(N129,Sheet1!$B$2:$C$12,2,TRUE)</f>
        <v>#N/A</v>
      </c>
      <c r="P129" s="5" t="e">
        <f t="shared" si="34"/>
        <v>#N/A</v>
      </c>
      <c r="Q129" s="226">
        <f t="shared" si="25"/>
        <v>0</v>
      </c>
      <c r="R129" s="9" t="e">
        <f t="shared" si="30"/>
        <v>#N/A</v>
      </c>
      <c r="S129" s="5" t="e">
        <f t="shared" si="35"/>
        <v>#N/A</v>
      </c>
      <c r="T129" s="226">
        <f t="shared" si="36"/>
        <v>0</v>
      </c>
      <c r="U129" s="9" t="e">
        <f t="shared" si="32"/>
        <v>#N/A</v>
      </c>
      <c r="V129" s="227"/>
      <c r="W129" s="9" t="e">
        <f>ROUND(AVERAGE(#REF!,P129),2)</f>
        <v>#REF!</v>
      </c>
      <c r="X129" s="9">
        <f t="shared" si="31"/>
        <v>0</v>
      </c>
      <c r="Y129" s="9" t="e">
        <f t="shared" si="37"/>
        <v>#REF!</v>
      </c>
      <c r="Z129" s="9" t="e">
        <f t="shared" si="33"/>
        <v>#REF!</v>
      </c>
      <c r="AA129" s="5"/>
      <c r="AB129" s="5"/>
      <c r="AC129" s="9"/>
      <c r="AD129" s="5"/>
      <c r="AE129" s="25"/>
      <c r="AF129" s="25"/>
      <c r="AJ129" s="7">
        <f>VLOOKUP(B129,' TH ĐG Trình HĐ'!$D$9:$AE$322,16,0)</f>
        <v>10</v>
      </c>
    </row>
    <row r="130" spans="1:36" s="7" customFormat="1" ht="24.95" customHeight="1" x14ac:dyDescent="0.25">
      <c r="A130" s="207">
        <f t="shared" si="24"/>
        <v>124</v>
      </c>
      <c r="B130" s="115" t="s">
        <v>291</v>
      </c>
      <c r="C130" s="5" t="s">
        <v>761</v>
      </c>
      <c r="D130" s="9" t="s">
        <v>849</v>
      </c>
      <c r="E130" s="232"/>
      <c r="F130" s="17"/>
      <c r="G130" s="19" t="e">
        <f>VLOOKUP(F130,Sheet1!$B$2:$C$12,2,TRUE)</f>
        <v>#N/A</v>
      </c>
      <c r="H130" s="5"/>
      <c r="I130" s="19" t="e">
        <f>VLOOKUP(H130,Sheet1!$B$2:$C$12,2,TRUE)</f>
        <v>#N/A</v>
      </c>
      <c r="J130" s="5"/>
      <c r="K130" s="19" t="e">
        <f>VLOOKUP(J130,Sheet1!$B$2:$C$12,2,TRUE)</f>
        <v>#N/A</v>
      </c>
      <c r="L130" s="5"/>
      <c r="M130" s="19" t="e">
        <f>VLOOKUP(L130,Sheet1!$B$2:$C$12,2,TRUE)</f>
        <v>#N/A</v>
      </c>
      <c r="N130" s="5"/>
      <c r="O130" s="19" t="e">
        <f>VLOOKUP(N130,Sheet1!$B$2:$C$12,2,TRUE)</f>
        <v>#N/A</v>
      </c>
      <c r="P130" s="5" t="e">
        <f t="shared" si="34"/>
        <v>#N/A</v>
      </c>
      <c r="Q130" s="226">
        <f t="shared" si="25"/>
        <v>0</v>
      </c>
      <c r="R130" s="9" t="e">
        <f t="shared" si="30"/>
        <v>#N/A</v>
      </c>
      <c r="S130" s="5" t="e">
        <f t="shared" si="35"/>
        <v>#N/A</v>
      </c>
      <c r="T130" s="226">
        <f t="shared" si="36"/>
        <v>0</v>
      </c>
      <c r="U130" s="9" t="e">
        <f t="shared" si="32"/>
        <v>#N/A</v>
      </c>
      <c r="V130" s="227"/>
      <c r="W130" s="9" t="e">
        <f>ROUND(AVERAGE(#REF!,P130),2)</f>
        <v>#REF!</v>
      </c>
      <c r="X130" s="9">
        <f t="shared" si="31"/>
        <v>0</v>
      </c>
      <c r="Y130" s="9" t="e">
        <f t="shared" si="37"/>
        <v>#REF!</v>
      </c>
      <c r="Z130" s="5" t="s">
        <v>799</v>
      </c>
      <c r="AA130" s="5"/>
      <c r="AB130" s="5"/>
      <c r="AC130" s="9"/>
      <c r="AD130" s="5"/>
      <c r="AE130" s="119"/>
      <c r="AF130" s="25" t="s">
        <v>380</v>
      </c>
      <c r="AJ130" s="7">
        <f>VLOOKUP(B130,' TH ĐG Trình HĐ'!$D$9:$AE$322,16,0)</f>
        <v>10</v>
      </c>
    </row>
    <row r="131" spans="1:36" s="7" customFormat="1" ht="24.95" customHeight="1" x14ac:dyDescent="0.25">
      <c r="A131" s="207">
        <f t="shared" si="24"/>
        <v>125</v>
      </c>
      <c r="B131" s="115" t="s">
        <v>168</v>
      </c>
      <c r="C131" s="5" t="s">
        <v>761</v>
      </c>
      <c r="D131" s="9" t="s">
        <v>849</v>
      </c>
      <c r="E131" s="232"/>
      <c r="F131" s="17"/>
      <c r="G131" s="19" t="e">
        <f>VLOOKUP(F131,Sheet1!$B$2:$C$12,2,TRUE)</f>
        <v>#N/A</v>
      </c>
      <c r="H131" s="5"/>
      <c r="I131" s="19" t="e">
        <f>VLOOKUP(H131,Sheet1!$B$2:$C$12,2,TRUE)</f>
        <v>#N/A</v>
      </c>
      <c r="J131" s="5"/>
      <c r="K131" s="19" t="e">
        <f>VLOOKUP(J131,Sheet1!$B$2:$C$12,2,TRUE)</f>
        <v>#N/A</v>
      </c>
      <c r="L131" s="5"/>
      <c r="M131" s="19" t="e">
        <f>VLOOKUP(L131,Sheet1!$B$2:$C$12,2,TRUE)</f>
        <v>#N/A</v>
      </c>
      <c r="N131" s="5"/>
      <c r="O131" s="19" t="e">
        <f>VLOOKUP(N131,Sheet1!$B$2:$C$12,2,TRUE)</f>
        <v>#N/A</v>
      </c>
      <c r="P131" s="5" t="e">
        <f t="shared" si="34"/>
        <v>#N/A</v>
      </c>
      <c r="Q131" s="226">
        <f t="shared" si="25"/>
        <v>0</v>
      </c>
      <c r="R131" s="9" t="e">
        <f t="shared" si="30"/>
        <v>#N/A</v>
      </c>
      <c r="S131" s="5" t="e">
        <f t="shared" si="35"/>
        <v>#N/A</v>
      </c>
      <c r="T131" s="226">
        <f t="shared" si="36"/>
        <v>0</v>
      </c>
      <c r="U131" s="9" t="e">
        <f t="shared" si="32"/>
        <v>#N/A</v>
      </c>
      <c r="V131" s="227"/>
      <c r="W131" s="9" t="e">
        <f>ROUND(AVERAGE(#REF!,P131),2)</f>
        <v>#REF!</v>
      </c>
      <c r="X131" s="9">
        <f t="shared" si="31"/>
        <v>0</v>
      </c>
      <c r="Y131" s="9" t="e">
        <f t="shared" si="37"/>
        <v>#REF!</v>
      </c>
      <c r="Z131" s="9" t="e">
        <f t="shared" ref="Z131:Z144" si="38">IF($X131=1,"Không đạt LĐTT",IF(OR($Y131= "Xuất sắc", $Y131="Tốt"),"Đạt LĐTT","Không đạt LĐTT"))</f>
        <v>#REF!</v>
      </c>
      <c r="AA131" s="5"/>
      <c r="AB131" s="5"/>
      <c r="AC131" s="9"/>
      <c r="AD131" s="5"/>
      <c r="AE131" s="25"/>
      <c r="AF131" s="25"/>
      <c r="AJ131" s="7">
        <f>VLOOKUP(B131,' TH ĐG Trình HĐ'!$D$9:$AE$322,16,0)</f>
        <v>10</v>
      </c>
    </row>
    <row r="132" spans="1:36" s="7" customFormat="1" ht="24.95" customHeight="1" x14ac:dyDescent="0.25">
      <c r="A132" s="207">
        <f t="shared" si="24"/>
        <v>126</v>
      </c>
      <c r="B132" s="115" t="s">
        <v>181</v>
      </c>
      <c r="C132" s="5" t="s">
        <v>761</v>
      </c>
      <c r="D132" s="9" t="s">
        <v>849</v>
      </c>
      <c r="E132" s="232"/>
      <c r="F132" s="17"/>
      <c r="G132" s="19" t="e">
        <f>VLOOKUP(F132,Sheet1!$B$2:$C$12,2,TRUE)</f>
        <v>#N/A</v>
      </c>
      <c r="H132" s="5"/>
      <c r="I132" s="19" t="e">
        <f>VLOOKUP(H132,Sheet1!$B$2:$C$12,2,TRUE)</f>
        <v>#N/A</v>
      </c>
      <c r="J132" s="5"/>
      <c r="K132" s="19" t="e">
        <f>VLOOKUP(J132,Sheet1!$B$2:$C$12,2,TRUE)</f>
        <v>#N/A</v>
      </c>
      <c r="L132" s="5"/>
      <c r="M132" s="19" t="e">
        <f>VLOOKUP(L132,Sheet1!$B$2:$C$12,2,TRUE)</f>
        <v>#N/A</v>
      </c>
      <c r="N132" s="5"/>
      <c r="O132" s="19" t="e">
        <f>VLOOKUP(N132,Sheet1!$B$2:$C$12,2,TRUE)</f>
        <v>#N/A</v>
      </c>
      <c r="P132" s="5" t="e">
        <f t="shared" si="34"/>
        <v>#N/A</v>
      </c>
      <c r="Q132" s="226">
        <f t="shared" si="25"/>
        <v>0</v>
      </c>
      <c r="R132" s="9" t="e">
        <f t="shared" si="30"/>
        <v>#N/A</v>
      </c>
      <c r="S132" s="5" t="e">
        <f t="shared" si="35"/>
        <v>#N/A</v>
      </c>
      <c r="T132" s="226">
        <f t="shared" si="36"/>
        <v>0</v>
      </c>
      <c r="U132" s="9" t="e">
        <f t="shared" si="32"/>
        <v>#N/A</v>
      </c>
      <c r="V132" s="227"/>
      <c r="W132" s="9" t="e">
        <f>ROUND(AVERAGE(#REF!,P132),2)</f>
        <v>#REF!</v>
      </c>
      <c r="X132" s="9">
        <f t="shared" si="31"/>
        <v>0</v>
      </c>
      <c r="Y132" s="9" t="e">
        <f t="shared" si="37"/>
        <v>#REF!</v>
      </c>
      <c r="Z132" s="9" t="e">
        <f t="shared" si="38"/>
        <v>#REF!</v>
      </c>
      <c r="AA132" s="5"/>
      <c r="AB132" s="5"/>
      <c r="AC132" s="9"/>
      <c r="AD132" s="5"/>
      <c r="AE132" s="29"/>
      <c r="AF132" s="29"/>
      <c r="AJ132" s="7">
        <f>VLOOKUP(B132,' TH ĐG Trình HĐ'!$D$9:$AE$322,16,0)</f>
        <v>8</v>
      </c>
    </row>
    <row r="133" spans="1:36" s="7" customFormat="1" ht="24.95" customHeight="1" x14ac:dyDescent="0.25">
      <c r="A133" s="207">
        <f t="shared" si="24"/>
        <v>127</v>
      </c>
      <c r="B133" s="115" t="s">
        <v>308</v>
      </c>
      <c r="C133" s="5" t="s">
        <v>761</v>
      </c>
      <c r="D133" s="9" t="s">
        <v>849</v>
      </c>
      <c r="E133" s="232"/>
      <c r="F133" s="17"/>
      <c r="G133" s="19" t="e">
        <f>VLOOKUP(F133,Sheet1!$B$2:$C$12,2,TRUE)</f>
        <v>#N/A</v>
      </c>
      <c r="H133" s="5"/>
      <c r="I133" s="19" t="e">
        <f>VLOOKUP(H133,Sheet1!$B$2:$C$12,2,TRUE)</f>
        <v>#N/A</v>
      </c>
      <c r="J133" s="5"/>
      <c r="K133" s="19" t="e">
        <f>VLOOKUP(J133,Sheet1!$B$2:$C$12,2,TRUE)</f>
        <v>#N/A</v>
      </c>
      <c r="L133" s="5"/>
      <c r="M133" s="19" t="e">
        <f>VLOOKUP(L133,Sheet1!$B$2:$C$12,2,TRUE)</f>
        <v>#N/A</v>
      </c>
      <c r="N133" s="5"/>
      <c r="O133" s="19" t="e">
        <f>VLOOKUP(N133,Sheet1!$B$2:$C$12,2,TRUE)</f>
        <v>#N/A</v>
      </c>
      <c r="P133" s="5" t="e">
        <f t="shared" si="34"/>
        <v>#N/A</v>
      </c>
      <c r="Q133" s="226">
        <f t="shared" si="25"/>
        <v>0</v>
      </c>
      <c r="R133" s="9" t="e">
        <f t="shared" ref="R133:R153" si="39">IF(Q133&gt;=3,"Không hoàn thành",IF(AND($P133&gt;=8,$P133&lt;=10,Q133=0),"Xuất sắc",IF(AND($P133&gt;=8,$P133&lt;=10,Q133=1),"Tốt",IF(AND($P133&gt;=8,$P133&lt;=10,Q133=2),"Hoàn thành",IF(AND($P133&gt;6,$P133&lt;8,Q133&lt;=1),"Tốt",IF(AND($P133&gt;6,$P133&lt;8,Q133=2),"Hoàn thành",IF(AND($P133&gt;=5,$P133&lt;=6,Q133&lt;=2),"Hoàn thành",IF(AND($P133&lt;5,Q133&gt;3),"Không hoàn thành",""))))))))</f>
        <v>#N/A</v>
      </c>
      <c r="S133" s="5" t="e">
        <f t="shared" si="35"/>
        <v>#N/A</v>
      </c>
      <c r="T133" s="226">
        <f t="shared" si="36"/>
        <v>0</v>
      </c>
      <c r="U133" s="9" t="e">
        <f t="shared" si="32"/>
        <v>#N/A</v>
      </c>
      <c r="V133" s="227"/>
      <c r="W133" s="9" t="e">
        <f>ROUND(AVERAGE(#REF!,P133),2)</f>
        <v>#REF!</v>
      </c>
      <c r="X133" s="9">
        <f t="shared" si="31"/>
        <v>0</v>
      </c>
      <c r="Y133" s="9" t="e">
        <f t="shared" si="37"/>
        <v>#REF!</v>
      </c>
      <c r="Z133" s="9" t="e">
        <f t="shared" si="38"/>
        <v>#REF!</v>
      </c>
      <c r="AA133" s="5"/>
      <c r="AB133" s="5"/>
      <c r="AC133" s="9"/>
      <c r="AD133" s="5"/>
      <c r="AE133" s="29"/>
      <c r="AF133" s="29"/>
      <c r="AJ133" s="7">
        <f>VLOOKUP(B133,' TH ĐG Trình HĐ'!$D$9:$AE$322,16,0)</f>
        <v>10</v>
      </c>
    </row>
    <row r="134" spans="1:36" s="7" customFormat="1" ht="24.95" customHeight="1" x14ac:dyDescent="0.25">
      <c r="A134" s="207">
        <f t="shared" si="24"/>
        <v>128</v>
      </c>
      <c r="B134" s="115" t="s">
        <v>290</v>
      </c>
      <c r="C134" s="5" t="s">
        <v>761</v>
      </c>
      <c r="D134" s="9" t="s">
        <v>849</v>
      </c>
      <c r="E134" s="232"/>
      <c r="F134" s="17"/>
      <c r="G134" s="19" t="e">
        <f>VLOOKUP(F134,Sheet1!$B$2:$C$12,2,TRUE)</f>
        <v>#N/A</v>
      </c>
      <c r="H134" s="5"/>
      <c r="I134" s="19" t="e">
        <f>VLOOKUP(H134,Sheet1!$B$2:$C$12,2,TRUE)</f>
        <v>#N/A</v>
      </c>
      <c r="J134" s="5"/>
      <c r="K134" s="19" t="e">
        <f>VLOOKUP(J134,Sheet1!$B$2:$C$12,2,TRUE)</f>
        <v>#N/A</v>
      </c>
      <c r="L134" s="5"/>
      <c r="M134" s="19" t="e">
        <f>VLOOKUP(L134,Sheet1!$B$2:$C$12,2,TRUE)</f>
        <v>#N/A</v>
      </c>
      <c r="N134" s="5"/>
      <c r="O134" s="19" t="e">
        <f>VLOOKUP(N134,Sheet1!$B$2:$C$12,2,TRUE)</f>
        <v>#N/A</v>
      </c>
      <c r="P134" s="5" t="e">
        <f t="shared" si="34"/>
        <v>#N/A</v>
      </c>
      <c r="Q134" s="226">
        <f t="shared" si="25"/>
        <v>0</v>
      </c>
      <c r="R134" s="9" t="e">
        <f t="shared" si="39"/>
        <v>#N/A</v>
      </c>
      <c r="S134" s="5" t="e">
        <f t="shared" si="35"/>
        <v>#N/A</v>
      </c>
      <c r="T134" s="226">
        <f t="shared" si="36"/>
        <v>0</v>
      </c>
      <c r="U134" s="9" t="e">
        <f t="shared" si="32"/>
        <v>#N/A</v>
      </c>
      <c r="V134" s="227"/>
      <c r="W134" s="9" t="e">
        <f>ROUND(AVERAGE(#REF!,P134),2)</f>
        <v>#REF!</v>
      </c>
      <c r="X134" s="9">
        <f t="shared" si="31"/>
        <v>0</v>
      </c>
      <c r="Y134" s="9" t="e">
        <f t="shared" si="37"/>
        <v>#REF!</v>
      </c>
      <c r="Z134" s="9" t="e">
        <f t="shared" si="38"/>
        <v>#REF!</v>
      </c>
      <c r="AA134" s="12"/>
      <c r="AB134" s="5"/>
      <c r="AC134" s="9"/>
      <c r="AD134" s="5"/>
      <c r="AE134" s="29"/>
      <c r="AF134" s="29"/>
      <c r="AJ134" s="7">
        <f>VLOOKUP(B134,' TH ĐG Trình HĐ'!$D$9:$AE$322,16,0)</f>
        <v>10</v>
      </c>
    </row>
    <row r="135" spans="1:36" s="7" customFormat="1" ht="43.5" customHeight="1" x14ac:dyDescent="0.25">
      <c r="A135" s="207">
        <f t="shared" si="24"/>
        <v>129</v>
      </c>
      <c r="B135" s="218" t="s">
        <v>265</v>
      </c>
      <c r="C135" s="38" t="s">
        <v>770</v>
      </c>
      <c r="D135" s="9" t="s">
        <v>849</v>
      </c>
      <c r="E135" s="232"/>
      <c r="F135" s="17"/>
      <c r="G135" s="19" t="e">
        <f>VLOOKUP(F135,Sheet1!$B$2:$C$12,2,TRUE)</f>
        <v>#N/A</v>
      </c>
      <c r="H135" s="5"/>
      <c r="I135" s="19" t="e">
        <f>VLOOKUP(H135,Sheet1!$B$2:$C$12,2,TRUE)</f>
        <v>#N/A</v>
      </c>
      <c r="J135" s="5"/>
      <c r="K135" s="19" t="e">
        <f>VLOOKUP(J135,Sheet1!$B$2:$C$12,2,TRUE)</f>
        <v>#N/A</v>
      </c>
      <c r="L135" s="5"/>
      <c r="M135" s="19" t="e">
        <f>VLOOKUP(L135,Sheet1!$B$2:$C$12,2,TRUE)</f>
        <v>#N/A</v>
      </c>
      <c r="N135" s="5"/>
      <c r="O135" s="19" t="e">
        <f>VLOOKUP(N135,Sheet1!$B$2:$C$12,2,TRUE)</f>
        <v>#N/A</v>
      </c>
      <c r="P135" s="5" t="e">
        <f t="shared" si="34"/>
        <v>#N/A</v>
      </c>
      <c r="Q135" s="226">
        <f t="shared" si="25"/>
        <v>0</v>
      </c>
      <c r="R135" s="9" t="e">
        <f t="shared" si="39"/>
        <v>#N/A</v>
      </c>
      <c r="S135" s="5" t="e">
        <f t="shared" si="35"/>
        <v>#N/A</v>
      </c>
      <c r="T135" s="226">
        <f t="shared" si="36"/>
        <v>0</v>
      </c>
      <c r="U135" s="9" t="e">
        <f t="shared" si="32"/>
        <v>#N/A</v>
      </c>
      <c r="V135" s="227"/>
      <c r="W135" s="9" t="e">
        <f>ROUND(AVERAGE(#REF!,P135),2)</f>
        <v>#REF!</v>
      </c>
      <c r="X135" s="9">
        <f t="shared" ref="X135:X167" si="40">COUNTIF(D135:M135,"D")*1</f>
        <v>0</v>
      </c>
      <c r="Y135" s="9" t="e">
        <f t="shared" si="37"/>
        <v>#REF!</v>
      </c>
      <c r="Z135" s="9" t="e">
        <f t="shared" si="38"/>
        <v>#REF!</v>
      </c>
      <c r="AA135" s="5"/>
      <c r="AB135" s="5"/>
      <c r="AC135" s="9"/>
      <c r="AD135" s="5"/>
      <c r="AE135" s="29"/>
      <c r="AF135" s="29"/>
      <c r="AJ135" s="7">
        <f>VLOOKUP(B135,' TH ĐG Trình HĐ'!$D$9:$AE$322,16,0)</f>
        <v>9</v>
      </c>
    </row>
    <row r="136" spans="1:36" s="7" customFormat="1" ht="24.95" customHeight="1" x14ac:dyDescent="0.25">
      <c r="A136" s="207">
        <f t="shared" si="24"/>
        <v>130</v>
      </c>
      <c r="B136" s="70" t="s">
        <v>385</v>
      </c>
      <c r="C136" s="49" t="s">
        <v>340</v>
      </c>
      <c r="D136" s="9" t="s">
        <v>849</v>
      </c>
      <c r="E136" s="232"/>
      <c r="F136" s="17"/>
      <c r="G136" s="19" t="e">
        <f>VLOOKUP(F136,Sheet1!$B$2:$C$12,2,TRUE)</f>
        <v>#N/A</v>
      </c>
      <c r="H136" s="5"/>
      <c r="I136" s="19" t="e">
        <f>VLOOKUP(H136,Sheet1!$B$2:$C$12,2,TRUE)</f>
        <v>#N/A</v>
      </c>
      <c r="J136" s="5"/>
      <c r="K136" s="19" t="e">
        <f>VLOOKUP(J136,Sheet1!$B$2:$C$12,2,TRUE)</f>
        <v>#N/A</v>
      </c>
      <c r="L136" s="5"/>
      <c r="M136" s="19" t="e">
        <f>VLOOKUP(L136,Sheet1!$B$2:$C$12,2,TRUE)</f>
        <v>#N/A</v>
      </c>
      <c r="N136" s="5"/>
      <c r="O136" s="19" t="e">
        <f>VLOOKUP(N136,Sheet1!$B$2:$C$12,2,TRUE)</f>
        <v>#N/A</v>
      </c>
      <c r="P136" s="5" t="e">
        <f t="shared" si="34"/>
        <v>#N/A</v>
      </c>
      <c r="Q136" s="226">
        <f t="shared" si="25"/>
        <v>0</v>
      </c>
      <c r="R136" s="9" t="e">
        <f t="shared" si="39"/>
        <v>#N/A</v>
      </c>
      <c r="S136" s="5" t="e">
        <f t="shared" si="35"/>
        <v>#N/A</v>
      </c>
      <c r="T136" s="226">
        <f t="shared" si="36"/>
        <v>0</v>
      </c>
      <c r="U136" s="9" t="e">
        <f t="shared" si="32"/>
        <v>#N/A</v>
      </c>
      <c r="V136" s="227"/>
      <c r="W136" s="9" t="e">
        <f>ROUND(AVERAGE(#REF!,P136),2)</f>
        <v>#REF!</v>
      </c>
      <c r="X136" s="9">
        <f t="shared" si="40"/>
        <v>0</v>
      </c>
      <c r="Y136" s="9" t="e">
        <f t="shared" si="37"/>
        <v>#REF!</v>
      </c>
      <c r="Z136" s="9" t="e">
        <f t="shared" si="38"/>
        <v>#REF!</v>
      </c>
      <c r="AA136" s="5"/>
      <c r="AB136" s="5"/>
      <c r="AC136" s="9"/>
      <c r="AD136" s="5"/>
      <c r="AE136" s="29"/>
      <c r="AF136" s="29"/>
      <c r="AJ136" s="7">
        <f>VLOOKUP(B136,' TH ĐG Trình HĐ'!$D$9:$AE$322,16,0)</f>
        <v>8</v>
      </c>
    </row>
    <row r="137" spans="1:36" s="46" customFormat="1" ht="24.95" customHeight="1" x14ac:dyDescent="0.25">
      <c r="A137" s="207">
        <f t="shared" ref="A137:A200" si="41">A136+1</f>
        <v>131</v>
      </c>
      <c r="B137" s="70" t="s">
        <v>398</v>
      </c>
      <c r="C137" s="5" t="s">
        <v>761</v>
      </c>
      <c r="D137" s="9" t="s">
        <v>849</v>
      </c>
      <c r="E137" s="232"/>
      <c r="F137" s="17"/>
      <c r="G137" s="19" t="e">
        <f>VLOOKUP(F137,Sheet1!$B$2:$C$12,2,TRUE)</f>
        <v>#N/A</v>
      </c>
      <c r="H137" s="5"/>
      <c r="I137" s="19" t="e">
        <f>VLOOKUP(H137,Sheet1!$B$2:$C$12,2,TRUE)</f>
        <v>#N/A</v>
      </c>
      <c r="J137" s="5"/>
      <c r="K137" s="19" t="e">
        <f>VLOOKUP(J137,Sheet1!$B$2:$C$12,2,TRUE)</f>
        <v>#N/A</v>
      </c>
      <c r="L137" s="5"/>
      <c r="M137" s="19" t="e">
        <f>VLOOKUP(L137,Sheet1!$B$2:$C$12,2,TRUE)</f>
        <v>#N/A</v>
      </c>
      <c r="N137" s="5"/>
      <c r="O137" s="19" t="e">
        <f>VLOOKUP(N137,Sheet1!$B$2:$C$12,2,TRUE)</f>
        <v>#N/A</v>
      </c>
      <c r="P137" s="5" t="e">
        <f t="shared" si="34"/>
        <v>#N/A</v>
      </c>
      <c r="Q137" s="226">
        <f t="shared" si="25"/>
        <v>0</v>
      </c>
      <c r="R137" s="9" t="e">
        <f t="shared" si="39"/>
        <v>#N/A</v>
      </c>
      <c r="S137" s="5" t="e">
        <f t="shared" si="35"/>
        <v>#N/A</v>
      </c>
      <c r="T137" s="226">
        <f t="shared" si="36"/>
        <v>0</v>
      </c>
      <c r="U137" s="9" t="e">
        <f t="shared" si="32"/>
        <v>#N/A</v>
      </c>
      <c r="V137" s="227"/>
      <c r="W137" s="9" t="e">
        <f>ROUND(AVERAGE(#REF!,P137),2)</f>
        <v>#REF!</v>
      </c>
      <c r="X137" s="9">
        <f t="shared" si="40"/>
        <v>0</v>
      </c>
      <c r="Y137" s="9" t="e">
        <f t="shared" si="37"/>
        <v>#REF!</v>
      </c>
      <c r="Z137" s="9" t="e">
        <f t="shared" si="38"/>
        <v>#REF!</v>
      </c>
      <c r="AA137" s="12"/>
      <c r="AB137" s="5"/>
      <c r="AC137" s="9"/>
      <c r="AD137" s="5"/>
      <c r="AE137" s="29"/>
      <c r="AF137" s="29"/>
      <c r="AJ137" s="7">
        <f>VLOOKUP(B137,' TH ĐG Trình HĐ'!$D$9:$AE$322,16,0)</f>
        <v>9</v>
      </c>
    </row>
    <row r="138" spans="1:36" s="7" customFormat="1" ht="24.95" customHeight="1" x14ac:dyDescent="0.25">
      <c r="A138" s="207">
        <f t="shared" si="41"/>
        <v>132</v>
      </c>
      <c r="B138" s="115" t="s">
        <v>197</v>
      </c>
      <c r="C138" s="38" t="s">
        <v>11</v>
      </c>
      <c r="D138" s="9" t="s">
        <v>849</v>
      </c>
      <c r="E138" s="232"/>
      <c r="F138" s="17"/>
      <c r="G138" s="19" t="e">
        <f>VLOOKUP(F138,Sheet1!$B$2:$C$12,2,TRUE)</f>
        <v>#N/A</v>
      </c>
      <c r="H138" s="5"/>
      <c r="I138" s="19" t="e">
        <f>VLOOKUP(H138,Sheet1!$B$2:$C$12,2,TRUE)</f>
        <v>#N/A</v>
      </c>
      <c r="J138" s="5"/>
      <c r="K138" s="19" t="e">
        <f>VLOOKUP(J138,Sheet1!$B$2:$C$12,2,TRUE)</f>
        <v>#N/A</v>
      </c>
      <c r="L138" s="5"/>
      <c r="M138" s="19" t="e">
        <f>VLOOKUP(L138,Sheet1!$B$2:$C$12,2,TRUE)</f>
        <v>#N/A</v>
      </c>
      <c r="N138" s="5"/>
      <c r="O138" s="19" t="e">
        <f>VLOOKUP(N138,Sheet1!$B$2:$C$12,2,TRUE)</f>
        <v>#N/A</v>
      </c>
      <c r="P138" s="5" t="e">
        <f t="shared" si="34"/>
        <v>#N/A</v>
      </c>
      <c r="Q138" s="226">
        <f t="shared" si="25"/>
        <v>0</v>
      </c>
      <c r="R138" s="9" t="e">
        <f t="shared" si="39"/>
        <v>#N/A</v>
      </c>
      <c r="S138" s="5" t="e">
        <f t="shared" si="35"/>
        <v>#N/A</v>
      </c>
      <c r="T138" s="226">
        <f t="shared" si="36"/>
        <v>0</v>
      </c>
      <c r="U138" s="9" t="e">
        <f t="shared" si="32"/>
        <v>#N/A</v>
      </c>
      <c r="V138" s="227"/>
      <c r="W138" s="9" t="e">
        <f>ROUND(AVERAGE(#REF!,P138),2)</f>
        <v>#REF!</v>
      </c>
      <c r="X138" s="9">
        <f t="shared" si="40"/>
        <v>0</v>
      </c>
      <c r="Y138" s="9" t="e">
        <f t="shared" si="37"/>
        <v>#REF!</v>
      </c>
      <c r="Z138" s="9" t="e">
        <f t="shared" si="38"/>
        <v>#REF!</v>
      </c>
      <c r="AA138" s="5"/>
      <c r="AB138" s="5"/>
      <c r="AC138" s="9"/>
      <c r="AD138" s="5"/>
      <c r="AE138" s="29"/>
      <c r="AF138" s="29"/>
      <c r="AJ138" s="7">
        <f>VLOOKUP(B138,' TH ĐG Trình HĐ'!$D$9:$AE$322,16,0)</f>
        <v>10</v>
      </c>
    </row>
    <row r="139" spans="1:36" s="7" customFormat="1" ht="24.95" customHeight="1" x14ac:dyDescent="0.25">
      <c r="A139" s="207">
        <f t="shared" si="41"/>
        <v>133</v>
      </c>
      <c r="B139" s="115" t="s">
        <v>199</v>
      </c>
      <c r="C139" s="5" t="s">
        <v>761</v>
      </c>
      <c r="D139" s="9" t="s">
        <v>849</v>
      </c>
      <c r="E139" s="232"/>
      <c r="F139" s="17"/>
      <c r="G139" s="19" t="e">
        <f>VLOOKUP(F139,Sheet1!$B$2:$C$12,2,TRUE)</f>
        <v>#N/A</v>
      </c>
      <c r="H139" s="5"/>
      <c r="I139" s="19" t="e">
        <f>VLOOKUP(H139,Sheet1!$B$2:$C$12,2,TRUE)</f>
        <v>#N/A</v>
      </c>
      <c r="J139" s="5"/>
      <c r="K139" s="19" t="e">
        <f>VLOOKUP(J139,Sheet1!$B$2:$C$12,2,TRUE)</f>
        <v>#N/A</v>
      </c>
      <c r="L139" s="5"/>
      <c r="M139" s="19" t="e">
        <f>VLOOKUP(L139,Sheet1!$B$2:$C$12,2,TRUE)</f>
        <v>#N/A</v>
      </c>
      <c r="N139" s="5"/>
      <c r="O139" s="19" t="e">
        <f>VLOOKUP(N139,Sheet1!$B$2:$C$12,2,TRUE)</f>
        <v>#N/A</v>
      </c>
      <c r="P139" s="5" t="e">
        <f t="shared" si="34"/>
        <v>#N/A</v>
      </c>
      <c r="Q139" s="226">
        <f t="shared" si="25"/>
        <v>0</v>
      </c>
      <c r="R139" s="9" t="e">
        <f t="shared" si="39"/>
        <v>#N/A</v>
      </c>
      <c r="S139" s="5" t="e">
        <f t="shared" si="35"/>
        <v>#N/A</v>
      </c>
      <c r="T139" s="226">
        <f t="shared" si="36"/>
        <v>0</v>
      </c>
      <c r="U139" s="9" t="e">
        <f t="shared" si="32"/>
        <v>#N/A</v>
      </c>
      <c r="V139" s="227"/>
      <c r="W139" s="9" t="e">
        <f>ROUND(AVERAGE(#REF!,P139),2)</f>
        <v>#REF!</v>
      </c>
      <c r="X139" s="9">
        <f t="shared" si="40"/>
        <v>0</v>
      </c>
      <c r="Y139" s="9" t="e">
        <f t="shared" si="37"/>
        <v>#REF!</v>
      </c>
      <c r="Z139" s="9" t="e">
        <f t="shared" si="38"/>
        <v>#REF!</v>
      </c>
      <c r="AA139" s="5"/>
      <c r="AB139" s="5"/>
      <c r="AC139" s="9"/>
      <c r="AD139" s="5"/>
      <c r="AE139" s="29"/>
      <c r="AF139" s="29"/>
      <c r="AJ139" s="7">
        <f>VLOOKUP(B139,' TH ĐG Trình HĐ'!$D$9:$AE$322,16,0)</f>
        <v>9</v>
      </c>
    </row>
    <row r="140" spans="1:36" s="7" customFormat="1" ht="24.95" customHeight="1" x14ac:dyDescent="0.25">
      <c r="A140" s="207">
        <f t="shared" si="41"/>
        <v>134</v>
      </c>
      <c r="B140" s="115" t="s">
        <v>204</v>
      </c>
      <c r="C140" s="5" t="s">
        <v>761</v>
      </c>
      <c r="D140" s="9" t="s">
        <v>849</v>
      </c>
      <c r="E140" s="232"/>
      <c r="F140" s="17"/>
      <c r="G140" s="19" t="e">
        <f>VLOOKUP(F140,Sheet1!$B$2:$C$12,2,TRUE)</f>
        <v>#N/A</v>
      </c>
      <c r="H140" s="5"/>
      <c r="I140" s="19" t="e">
        <f>VLOOKUP(H140,Sheet1!$B$2:$C$12,2,TRUE)</f>
        <v>#N/A</v>
      </c>
      <c r="J140" s="5"/>
      <c r="K140" s="19" t="e">
        <f>VLOOKUP(J140,Sheet1!$B$2:$C$12,2,TRUE)</f>
        <v>#N/A</v>
      </c>
      <c r="L140" s="5"/>
      <c r="M140" s="19" t="e">
        <f>VLOOKUP(L140,Sheet1!$B$2:$C$12,2,TRUE)</f>
        <v>#N/A</v>
      </c>
      <c r="N140" s="5"/>
      <c r="O140" s="19" t="e">
        <f>VLOOKUP(N140,Sheet1!$B$2:$C$12,2,TRUE)</f>
        <v>#N/A</v>
      </c>
      <c r="P140" s="5" t="e">
        <f t="shared" si="34"/>
        <v>#N/A</v>
      </c>
      <c r="Q140" s="226">
        <f t="shared" si="25"/>
        <v>0</v>
      </c>
      <c r="R140" s="9" t="e">
        <f t="shared" si="39"/>
        <v>#N/A</v>
      </c>
      <c r="S140" s="5" t="e">
        <f t="shared" si="35"/>
        <v>#N/A</v>
      </c>
      <c r="T140" s="226">
        <f t="shared" si="36"/>
        <v>0</v>
      </c>
      <c r="U140" s="9" t="e">
        <f t="shared" si="32"/>
        <v>#N/A</v>
      </c>
      <c r="V140" s="227"/>
      <c r="W140" s="9" t="e">
        <f>ROUND(AVERAGE(#REF!,P140),2)</f>
        <v>#REF!</v>
      </c>
      <c r="X140" s="9">
        <f t="shared" si="40"/>
        <v>0</v>
      </c>
      <c r="Y140" s="9" t="e">
        <f t="shared" si="37"/>
        <v>#REF!</v>
      </c>
      <c r="Z140" s="9" t="e">
        <f t="shared" si="38"/>
        <v>#REF!</v>
      </c>
      <c r="AA140" s="5"/>
      <c r="AB140" s="5"/>
      <c r="AC140" s="9"/>
      <c r="AD140" s="5"/>
      <c r="AE140" s="29"/>
      <c r="AF140" s="29"/>
      <c r="AJ140" s="7">
        <f>VLOOKUP(B140,' TH ĐG Trình HĐ'!$D$9:$AE$322,16,0)</f>
        <v>8</v>
      </c>
    </row>
    <row r="141" spans="1:36" s="7" customFormat="1" ht="24.95" customHeight="1" x14ac:dyDescent="0.25">
      <c r="A141" s="207">
        <f t="shared" si="41"/>
        <v>135</v>
      </c>
      <c r="B141" s="115" t="s">
        <v>286</v>
      </c>
      <c r="C141" s="5" t="s">
        <v>761</v>
      </c>
      <c r="D141" s="9" t="s">
        <v>849</v>
      </c>
      <c r="E141" s="232"/>
      <c r="F141" s="17"/>
      <c r="G141" s="19" t="e">
        <f>VLOOKUP(F141,Sheet1!$B$2:$C$12,2,TRUE)</f>
        <v>#N/A</v>
      </c>
      <c r="H141" s="5"/>
      <c r="I141" s="19" t="e">
        <f>VLOOKUP(H141,Sheet1!$B$2:$C$12,2,TRUE)</f>
        <v>#N/A</v>
      </c>
      <c r="J141" s="5"/>
      <c r="K141" s="19" t="e">
        <f>VLOOKUP(J141,Sheet1!$B$2:$C$12,2,TRUE)</f>
        <v>#N/A</v>
      </c>
      <c r="L141" s="5"/>
      <c r="M141" s="19" t="e">
        <f>VLOOKUP(L141,Sheet1!$B$2:$C$12,2,TRUE)</f>
        <v>#N/A</v>
      </c>
      <c r="N141" s="5"/>
      <c r="O141" s="19" t="e">
        <f>VLOOKUP(N141,Sheet1!$B$2:$C$12,2,TRUE)</f>
        <v>#N/A</v>
      </c>
      <c r="P141" s="5" t="e">
        <f t="shared" si="34"/>
        <v>#N/A</v>
      </c>
      <c r="Q141" s="226">
        <f t="shared" si="25"/>
        <v>0</v>
      </c>
      <c r="R141" s="9" t="e">
        <f t="shared" si="39"/>
        <v>#N/A</v>
      </c>
      <c r="S141" s="5" t="e">
        <f t="shared" si="35"/>
        <v>#N/A</v>
      </c>
      <c r="T141" s="226">
        <f t="shared" si="36"/>
        <v>0</v>
      </c>
      <c r="U141" s="9" t="e">
        <f t="shared" si="32"/>
        <v>#N/A</v>
      </c>
      <c r="V141" s="227"/>
      <c r="W141" s="9" t="e">
        <f>ROUND(AVERAGE(#REF!,P141),2)</f>
        <v>#REF!</v>
      </c>
      <c r="X141" s="9">
        <f t="shared" si="40"/>
        <v>0</v>
      </c>
      <c r="Y141" s="9" t="e">
        <f t="shared" si="37"/>
        <v>#REF!</v>
      </c>
      <c r="Z141" s="9" t="e">
        <f t="shared" si="38"/>
        <v>#REF!</v>
      </c>
      <c r="AA141" s="12"/>
      <c r="AB141" s="5"/>
      <c r="AC141" s="9"/>
      <c r="AD141" s="5"/>
      <c r="AE141" s="29"/>
      <c r="AF141" s="29"/>
      <c r="AJ141" s="7">
        <f>VLOOKUP(B141,' TH ĐG Trình HĐ'!$D$9:$AE$322,16,0)</f>
        <v>9</v>
      </c>
    </row>
    <row r="142" spans="1:36" s="7" customFormat="1" ht="24.95" customHeight="1" x14ac:dyDescent="0.25">
      <c r="A142" s="207">
        <f t="shared" si="41"/>
        <v>136</v>
      </c>
      <c r="B142" s="70" t="s">
        <v>359</v>
      </c>
      <c r="C142" s="5" t="s">
        <v>761</v>
      </c>
      <c r="D142" s="9" t="s">
        <v>849</v>
      </c>
      <c r="E142" s="232"/>
      <c r="F142" s="17"/>
      <c r="G142" s="19" t="e">
        <f>VLOOKUP(F142,Sheet1!$B$2:$C$12,2,TRUE)</f>
        <v>#N/A</v>
      </c>
      <c r="H142" s="5"/>
      <c r="I142" s="19" t="e">
        <f>VLOOKUP(H142,Sheet1!$B$2:$C$12,2,TRUE)</f>
        <v>#N/A</v>
      </c>
      <c r="J142" s="5"/>
      <c r="K142" s="19" t="e">
        <f>VLOOKUP(J142,Sheet1!$B$2:$C$12,2,TRUE)</f>
        <v>#N/A</v>
      </c>
      <c r="L142" s="5"/>
      <c r="M142" s="19" t="e">
        <f>VLOOKUP(L142,Sheet1!$B$2:$C$12,2,TRUE)</f>
        <v>#N/A</v>
      </c>
      <c r="N142" s="5"/>
      <c r="O142" s="19" t="e">
        <f>VLOOKUP(N142,Sheet1!$B$2:$C$12,2,TRUE)</f>
        <v>#N/A</v>
      </c>
      <c r="P142" s="5" t="e">
        <f t="shared" si="34"/>
        <v>#N/A</v>
      </c>
      <c r="Q142" s="226">
        <f t="shared" si="25"/>
        <v>0</v>
      </c>
      <c r="R142" s="9" t="e">
        <f t="shared" si="39"/>
        <v>#N/A</v>
      </c>
      <c r="S142" s="5" t="e">
        <f t="shared" si="35"/>
        <v>#N/A</v>
      </c>
      <c r="T142" s="226">
        <f t="shared" si="36"/>
        <v>0</v>
      </c>
      <c r="U142" s="9" t="e">
        <f t="shared" si="32"/>
        <v>#N/A</v>
      </c>
      <c r="V142" s="227"/>
      <c r="W142" s="9" t="e">
        <f>ROUND(AVERAGE(#REF!,P142),2)</f>
        <v>#REF!</v>
      </c>
      <c r="X142" s="9">
        <f t="shared" si="40"/>
        <v>0</v>
      </c>
      <c r="Y142" s="9" t="e">
        <f t="shared" si="37"/>
        <v>#REF!</v>
      </c>
      <c r="Z142" s="9" t="e">
        <f t="shared" si="38"/>
        <v>#REF!</v>
      </c>
      <c r="AA142" s="5"/>
      <c r="AB142" s="5"/>
      <c r="AC142" s="9"/>
      <c r="AD142" s="5"/>
      <c r="AE142" s="29"/>
      <c r="AF142" s="29"/>
      <c r="AJ142" s="7" t="e">
        <f>VLOOKUP(B142,' TH ĐG Trình HĐ'!$D$9:$AE$322,16,0)</f>
        <v>#N/A</v>
      </c>
    </row>
    <row r="143" spans="1:36" s="7" customFormat="1" ht="24.95" customHeight="1" x14ac:dyDescent="0.25">
      <c r="A143" s="207">
        <f t="shared" si="41"/>
        <v>137</v>
      </c>
      <c r="B143" s="115" t="s">
        <v>205</v>
      </c>
      <c r="C143" s="5" t="s">
        <v>761</v>
      </c>
      <c r="D143" s="9" t="s">
        <v>849</v>
      </c>
      <c r="E143" s="232"/>
      <c r="F143" s="17"/>
      <c r="G143" s="19" t="e">
        <f>VLOOKUP(F143,Sheet1!$B$2:$C$12,2,TRUE)</f>
        <v>#N/A</v>
      </c>
      <c r="H143" s="5"/>
      <c r="I143" s="19" t="e">
        <f>VLOOKUP(H143,Sheet1!$B$2:$C$12,2,TRUE)</f>
        <v>#N/A</v>
      </c>
      <c r="J143" s="5"/>
      <c r="K143" s="19" t="e">
        <f>VLOOKUP(J143,Sheet1!$B$2:$C$12,2,TRUE)</f>
        <v>#N/A</v>
      </c>
      <c r="L143" s="5"/>
      <c r="M143" s="19" t="e">
        <f>VLOOKUP(L143,Sheet1!$B$2:$C$12,2,TRUE)</f>
        <v>#N/A</v>
      </c>
      <c r="N143" s="5"/>
      <c r="O143" s="19" t="e">
        <f>VLOOKUP(N143,Sheet1!$B$2:$C$12,2,TRUE)</f>
        <v>#N/A</v>
      </c>
      <c r="P143" s="5" t="e">
        <f t="shared" si="34"/>
        <v>#N/A</v>
      </c>
      <c r="Q143" s="226">
        <f t="shared" si="25"/>
        <v>0</v>
      </c>
      <c r="R143" s="9" t="e">
        <f t="shared" si="39"/>
        <v>#N/A</v>
      </c>
      <c r="S143" s="5" t="e">
        <f t="shared" si="35"/>
        <v>#N/A</v>
      </c>
      <c r="T143" s="226">
        <f t="shared" si="36"/>
        <v>0</v>
      </c>
      <c r="U143" s="9" t="e">
        <f t="shared" si="32"/>
        <v>#N/A</v>
      </c>
      <c r="V143" s="227"/>
      <c r="W143" s="9" t="e">
        <f>ROUND(AVERAGE(#REF!,P143),2)</f>
        <v>#REF!</v>
      </c>
      <c r="X143" s="9">
        <f t="shared" si="40"/>
        <v>0</v>
      </c>
      <c r="Y143" s="9" t="e">
        <f t="shared" si="37"/>
        <v>#REF!</v>
      </c>
      <c r="Z143" s="9" t="e">
        <f t="shared" si="38"/>
        <v>#REF!</v>
      </c>
      <c r="AA143" s="5"/>
      <c r="AB143" s="5"/>
      <c r="AC143" s="9"/>
      <c r="AD143" s="5"/>
      <c r="AE143" s="29"/>
      <c r="AF143" s="29"/>
      <c r="AJ143" s="7">
        <f>VLOOKUP(B143,' TH ĐG Trình HĐ'!$D$9:$AE$322,16,0)</f>
        <v>9</v>
      </c>
    </row>
    <row r="144" spans="1:36" s="7" customFormat="1" ht="24.95" customHeight="1" x14ac:dyDescent="0.25">
      <c r="A144" s="207">
        <f t="shared" si="41"/>
        <v>138</v>
      </c>
      <c r="B144" s="70" t="s">
        <v>806</v>
      </c>
      <c r="C144" s="5" t="s">
        <v>761</v>
      </c>
      <c r="D144" s="9" t="s">
        <v>849</v>
      </c>
      <c r="E144" s="232"/>
      <c r="F144" s="17"/>
      <c r="G144" s="19" t="e">
        <f>VLOOKUP(F144,Sheet1!$B$2:$C$12,2,TRUE)</f>
        <v>#N/A</v>
      </c>
      <c r="H144" s="5"/>
      <c r="I144" s="19" t="e">
        <f>VLOOKUP(H144,Sheet1!$B$2:$C$12,2,TRUE)</f>
        <v>#N/A</v>
      </c>
      <c r="J144" s="5"/>
      <c r="K144" s="19" t="e">
        <f>VLOOKUP(J144,Sheet1!$B$2:$C$12,2,TRUE)</f>
        <v>#N/A</v>
      </c>
      <c r="L144" s="5"/>
      <c r="M144" s="19" t="e">
        <f>VLOOKUP(L144,Sheet1!$B$2:$C$12,2,TRUE)</f>
        <v>#N/A</v>
      </c>
      <c r="N144" s="5"/>
      <c r="O144" s="19" t="e">
        <f>VLOOKUP(N144,Sheet1!$B$2:$C$12,2,TRUE)</f>
        <v>#N/A</v>
      </c>
      <c r="P144" s="5" t="e">
        <f t="shared" si="34"/>
        <v>#N/A</v>
      </c>
      <c r="Q144" s="226">
        <f t="shared" si="25"/>
        <v>0</v>
      </c>
      <c r="R144" s="9" t="e">
        <f t="shared" si="39"/>
        <v>#N/A</v>
      </c>
      <c r="S144" s="5" t="e">
        <f t="shared" si="35"/>
        <v>#N/A</v>
      </c>
      <c r="T144" s="226">
        <f t="shared" si="36"/>
        <v>0</v>
      </c>
      <c r="U144" s="9" t="e">
        <f t="shared" si="32"/>
        <v>#N/A</v>
      </c>
      <c r="V144" s="227"/>
      <c r="W144" s="9" t="e">
        <f>ROUND(AVERAGE(#REF!,P144),2)</f>
        <v>#REF!</v>
      </c>
      <c r="X144" s="9">
        <f t="shared" si="40"/>
        <v>0</v>
      </c>
      <c r="Y144" s="9" t="e">
        <f t="shared" si="37"/>
        <v>#REF!</v>
      </c>
      <c r="Z144" s="9" t="e">
        <f t="shared" si="38"/>
        <v>#REF!</v>
      </c>
      <c r="AA144" s="5"/>
      <c r="AB144" s="5"/>
      <c r="AC144" s="9"/>
      <c r="AD144" s="5"/>
      <c r="AE144" s="29"/>
      <c r="AF144" s="29"/>
      <c r="AJ144" s="7">
        <f>VLOOKUP(B144,' TH ĐG Trình HĐ'!$D$9:$AE$322,16,0)</f>
        <v>9</v>
      </c>
    </row>
    <row r="145" spans="1:36" s="7" customFormat="1" ht="24.95" customHeight="1" x14ac:dyDescent="0.25">
      <c r="A145" s="207">
        <f t="shared" si="41"/>
        <v>139</v>
      </c>
      <c r="B145" s="70" t="s">
        <v>292</v>
      </c>
      <c r="C145" s="45" t="s">
        <v>378</v>
      </c>
      <c r="D145" s="9" t="s">
        <v>849</v>
      </c>
      <c r="E145" s="232"/>
      <c r="F145" s="17"/>
      <c r="G145" s="19" t="e">
        <f>VLOOKUP(F145,Sheet1!$B$2:$C$12,2,TRUE)</f>
        <v>#N/A</v>
      </c>
      <c r="H145" s="5"/>
      <c r="I145" s="19" t="e">
        <f>VLOOKUP(H145,Sheet1!$B$2:$C$12,2,TRUE)</f>
        <v>#N/A</v>
      </c>
      <c r="J145" s="5"/>
      <c r="K145" s="19">
        <v>7</v>
      </c>
      <c r="L145" s="5"/>
      <c r="M145" s="19">
        <v>7</v>
      </c>
      <c r="N145" s="5"/>
      <c r="O145" s="19">
        <v>7</v>
      </c>
      <c r="P145" s="5" t="e">
        <f t="shared" si="34"/>
        <v>#N/A</v>
      </c>
      <c r="Q145" s="226">
        <f t="shared" si="25"/>
        <v>0</v>
      </c>
      <c r="R145" s="9" t="e">
        <f t="shared" si="39"/>
        <v>#N/A</v>
      </c>
      <c r="S145" s="5" t="e">
        <f t="shared" si="35"/>
        <v>#N/A</v>
      </c>
      <c r="T145" s="226">
        <f t="shared" si="36"/>
        <v>0</v>
      </c>
      <c r="U145" s="9" t="e">
        <f t="shared" si="32"/>
        <v>#N/A</v>
      </c>
      <c r="V145" s="227"/>
      <c r="W145" s="9" t="e">
        <f>ROUND(AVERAGE(#REF!,P145),2)</f>
        <v>#REF!</v>
      </c>
      <c r="X145" s="9">
        <f t="shared" si="40"/>
        <v>0</v>
      </c>
      <c r="Y145" s="9" t="e">
        <f t="shared" si="37"/>
        <v>#REF!</v>
      </c>
      <c r="Z145" s="9" t="s">
        <v>801</v>
      </c>
      <c r="AA145" s="5"/>
      <c r="AB145" s="5"/>
      <c r="AC145" s="9"/>
      <c r="AD145" s="5"/>
      <c r="AE145" s="29"/>
      <c r="AF145" s="29"/>
      <c r="AJ145" s="7" t="e">
        <f>VLOOKUP(B145,' TH ĐG Trình HĐ'!$D$9:$AE$322,16,0)</f>
        <v>#N/A</v>
      </c>
    </row>
    <row r="146" spans="1:36" s="7" customFormat="1" ht="24.95" customHeight="1" x14ac:dyDescent="0.25">
      <c r="A146" s="207">
        <f t="shared" si="41"/>
        <v>140</v>
      </c>
      <c r="B146" s="70" t="s">
        <v>796</v>
      </c>
      <c r="C146" s="5" t="s">
        <v>761</v>
      </c>
      <c r="D146" s="9" t="s">
        <v>849</v>
      </c>
      <c r="E146" s="232"/>
      <c r="F146" s="17"/>
      <c r="G146" s="19" t="e">
        <f>VLOOKUP(F146,Sheet1!$B$2:$C$12,2,TRUE)</f>
        <v>#N/A</v>
      </c>
      <c r="H146" s="5"/>
      <c r="I146" s="19" t="e">
        <f>VLOOKUP(H146,Sheet1!$B$2:$C$12,2,TRUE)</f>
        <v>#N/A</v>
      </c>
      <c r="J146" s="5"/>
      <c r="K146" s="19" t="e">
        <f>VLOOKUP(J146,Sheet1!$B$2:$C$12,2,TRUE)</f>
        <v>#N/A</v>
      </c>
      <c r="L146" s="5"/>
      <c r="M146" s="19" t="e">
        <f>VLOOKUP(L146,Sheet1!$B$2:$C$12,2,TRUE)</f>
        <v>#N/A</v>
      </c>
      <c r="N146" s="5"/>
      <c r="O146" s="19" t="e">
        <f>VLOOKUP(N146,Sheet1!$B$2:$C$12,2,TRUE)</f>
        <v>#N/A</v>
      </c>
      <c r="P146" s="5" t="e">
        <f t="shared" si="34"/>
        <v>#N/A</v>
      </c>
      <c r="Q146" s="226">
        <f t="shared" si="25"/>
        <v>0</v>
      </c>
      <c r="R146" s="9" t="e">
        <f t="shared" si="39"/>
        <v>#N/A</v>
      </c>
      <c r="S146" s="5" t="e">
        <f t="shared" si="35"/>
        <v>#N/A</v>
      </c>
      <c r="T146" s="226">
        <f t="shared" si="36"/>
        <v>0</v>
      </c>
      <c r="U146" s="9" t="e">
        <f t="shared" si="32"/>
        <v>#N/A</v>
      </c>
      <c r="V146" s="227"/>
      <c r="W146" s="9" t="e">
        <f>ROUND(AVERAGE(#REF!,P146),2)</f>
        <v>#REF!</v>
      </c>
      <c r="X146" s="9">
        <f t="shared" si="40"/>
        <v>0</v>
      </c>
      <c r="Y146" s="9" t="e">
        <f t="shared" si="37"/>
        <v>#REF!</v>
      </c>
      <c r="Z146" s="9" t="e">
        <f t="shared" ref="Z146:Z167" si="42">IF($X146=1,"Không đạt LĐTT",IF(OR($Y146= "Xuất sắc", $Y146="Tốt"),"Đạt LĐTT","Không đạt LĐTT"))</f>
        <v>#REF!</v>
      </c>
      <c r="AA146" s="5"/>
      <c r="AB146" s="5"/>
      <c r="AC146" s="9"/>
      <c r="AD146" s="5"/>
      <c r="AE146" s="29"/>
      <c r="AF146" s="29"/>
      <c r="AJ146" s="7" t="e">
        <f>VLOOKUP(B146,' TH ĐG Trình HĐ'!$D$9:$AE$322,16,0)</f>
        <v>#N/A</v>
      </c>
    </row>
    <row r="147" spans="1:36" s="7" customFormat="1" ht="24.95" customHeight="1" x14ac:dyDescent="0.25">
      <c r="A147" s="207">
        <f t="shared" si="41"/>
        <v>141</v>
      </c>
      <c r="B147" s="69" t="s">
        <v>198</v>
      </c>
      <c r="C147" s="45" t="s">
        <v>772</v>
      </c>
      <c r="D147" s="9" t="s">
        <v>849</v>
      </c>
      <c r="E147" s="232"/>
      <c r="F147" s="17"/>
      <c r="G147" s="19" t="e">
        <f>VLOOKUP(F147,Sheet1!$B$2:$C$12,2,TRUE)</f>
        <v>#N/A</v>
      </c>
      <c r="H147" s="5"/>
      <c r="I147" s="19" t="e">
        <f>VLOOKUP(H147,Sheet1!$B$2:$C$12,2,TRUE)</f>
        <v>#N/A</v>
      </c>
      <c r="J147" s="5"/>
      <c r="K147" s="19" t="e">
        <f>VLOOKUP(J147,Sheet1!$B$2:$C$12,2,TRUE)</f>
        <v>#N/A</v>
      </c>
      <c r="L147" s="5"/>
      <c r="M147" s="19" t="e">
        <f>VLOOKUP(L147,Sheet1!$B$2:$C$12,2,TRUE)</f>
        <v>#N/A</v>
      </c>
      <c r="N147" s="5"/>
      <c r="O147" s="19" t="e">
        <f>VLOOKUP(N147,Sheet1!$B$2:$C$12,2,TRUE)</f>
        <v>#N/A</v>
      </c>
      <c r="P147" s="5" t="e">
        <f t="shared" si="34"/>
        <v>#N/A</v>
      </c>
      <c r="Q147" s="226">
        <f t="shared" si="25"/>
        <v>0</v>
      </c>
      <c r="R147" s="9" t="e">
        <f t="shared" si="39"/>
        <v>#N/A</v>
      </c>
      <c r="S147" s="5" t="e">
        <f t="shared" si="35"/>
        <v>#N/A</v>
      </c>
      <c r="T147" s="226">
        <f t="shared" si="36"/>
        <v>0</v>
      </c>
      <c r="U147" s="9" t="e">
        <f t="shared" si="32"/>
        <v>#N/A</v>
      </c>
      <c r="V147" s="227"/>
      <c r="W147" s="9" t="e">
        <f>ROUND(AVERAGE(#REF!,P147),2)</f>
        <v>#REF!</v>
      </c>
      <c r="X147" s="9">
        <f t="shared" si="40"/>
        <v>0</v>
      </c>
      <c r="Y147" s="9" t="e">
        <f t="shared" si="37"/>
        <v>#REF!</v>
      </c>
      <c r="Z147" s="9" t="e">
        <f t="shared" si="42"/>
        <v>#REF!</v>
      </c>
      <c r="AA147" s="5"/>
      <c r="AB147" s="5"/>
      <c r="AC147" s="9"/>
      <c r="AD147" s="5"/>
      <c r="AE147" s="29"/>
      <c r="AF147" s="29"/>
      <c r="AJ147" s="7">
        <f>VLOOKUP(B147,' TH ĐG Trình HĐ'!$D$9:$AE$322,16,0)</f>
        <v>9</v>
      </c>
    </row>
    <row r="148" spans="1:36" s="7" customFormat="1" ht="24.95" customHeight="1" x14ac:dyDescent="0.25">
      <c r="A148" s="207">
        <f t="shared" si="41"/>
        <v>142</v>
      </c>
      <c r="B148" s="208" t="s">
        <v>210</v>
      </c>
      <c r="C148" s="5" t="s">
        <v>761</v>
      </c>
      <c r="D148" s="9" t="s">
        <v>849</v>
      </c>
      <c r="E148" s="232"/>
      <c r="F148" s="17"/>
      <c r="G148" s="19" t="e">
        <f>VLOOKUP(F148,Sheet1!$B$2:$C$12,2,TRUE)</f>
        <v>#N/A</v>
      </c>
      <c r="H148" s="5"/>
      <c r="I148" s="19" t="e">
        <f>VLOOKUP(H148,Sheet1!$B$2:$C$12,2,TRUE)</f>
        <v>#N/A</v>
      </c>
      <c r="J148" s="5"/>
      <c r="K148" s="19" t="e">
        <f>VLOOKUP(J148,Sheet1!$B$2:$C$12,2,TRUE)</f>
        <v>#N/A</v>
      </c>
      <c r="L148" s="5"/>
      <c r="M148" s="19" t="e">
        <f>VLOOKUP(L148,Sheet1!$B$2:$C$12,2,TRUE)</f>
        <v>#N/A</v>
      </c>
      <c r="N148" s="5"/>
      <c r="O148" s="19" t="e">
        <f>VLOOKUP(N148,Sheet1!$B$2:$C$12,2,TRUE)</f>
        <v>#N/A</v>
      </c>
      <c r="P148" s="5" t="e">
        <f t="shared" si="34"/>
        <v>#N/A</v>
      </c>
      <c r="Q148" s="226">
        <f t="shared" si="25"/>
        <v>0</v>
      </c>
      <c r="R148" s="9" t="e">
        <f t="shared" si="39"/>
        <v>#N/A</v>
      </c>
      <c r="S148" s="5" t="e">
        <f t="shared" si="35"/>
        <v>#N/A</v>
      </c>
      <c r="T148" s="226">
        <f t="shared" si="36"/>
        <v>0</v>
      </c>
      <c r="U148" s="9" t="e">
        <f t="shared" ref="U148:U167" si="43">IF(T148&gt;=3,"Không hoàn thành",IF(AND($S148&gt;=8,$S148&lt;=10,T148=0),"Xuất sắc",IF(AND($S148&gt;=8,$S148&lt;=10,T148=1),"Tốt",IF(AND($S148&gt;=8,$S148&lt;=10,T148=2),"Hoàn thành",IF(AND($S148&gt;6,$S148&lt;8,T148&lt;=1),"Tốt",IF(AND($S148&gt;6,$S148&lt;8,T148=2),"Hoàn thành",IF(AND($S148&gt;=5,$S148&lt;=6,T148&lt;=2),"Hoàn thành",IF(AND($S148&lt;5,T148&gt;3),"Không hoàn thành",""))))))))</f>
        <v>#N/A</v>
      </c>
      <c r="V148" s="227"/>
      <c r="W148" s="9" t="e">
        <f>ROUND(AVERAGE(#REF!,P148),2)</f>
        <v>#REF!</v>
      </c>
      <c r="X148" s="9">
        <f t="shared" si="40"/>
        <v>0</v>
      </c>
      <c r="Y148" s="9" t="e">
        <f t="shared" si="37"/>
        <v>#REF!</v>
      </c>
      <c r="Z148" s="9" t="e">
        <f t="shared" si="42"/>
        <v>#REF!</v>
      </c>
      <c r="AA148" s="12"/>
      <c r="AB148" s="5"/>
      <c r="AC148" s="9"/>
      <c r="AD148" s="5"/>
      <c r="AE148" s="25"/>
      <c r="AF148" s="25"/>
      <c r="AJ148" s="7">
        <f>VLOOKUP(B148,' TH ĐG Trình HĐ'!$D$9:$AE$322,16,0)</f>
        <v>9</v>
      </c>
    </row>
    <row r="149" spans="1:36" s="7" customFormat="1" ht="24.95" customHeight="1" x14ac:dyDescent="0.25">
      <c r="A149" s="207">
        <f t="shared" si="41"/>
        <v>143</v>
      </c>
      <c r="B149" s="208" t="s">
        <v>211</v>
      </c>
      <c r="C149" s="5" t="s">
        <v>761</v>
      </c>
      <c r="D149" s="9" t="s">
        <v>849</v>
      </c>
      <c r="E149" s="232"/>
      <c r="F149" s="17"/>
      <c r="G149" s="19" t="e">
        <f>VLOOKUP(F149,Sheet1!$B$2:$C$12,2,TRUE)</f>
        <v>#N/A</v>
      </c>
      <c r="H149" s="5"/>
      <c r="I149" s="19" t="e">
        <f>VLOOKUP(H149,Sheet1!$B$2:$C$12,2,TRUE)</f>
        <v>#N/A</v>
      </c>
      <c r="J149" s="5"/>
      <c r="K149" s="19" t="e">
        <f>VLOOKUP(J149,Sheet1!$B$2:$C$12,2,TRUE)</f>
        <v>#N/A</v>
      </c>
      <c r="L149" s="5"/>
      <c r="M149" s="19" t="e">
        <f>VLOOKUP(L149,Sheet1!$B$2:$C$12,2,TRUE)</f>
        <v>#N/A</v>
      </c>
      <c r="N149" s="5"/>
      <c r="O149" s="19" t="e">
        <f>VLOOKUP(N149,Sheet1!$B$2:$C$12,2,TRUE)</f>
        <v>#N/A</v>
      </c>
      <c r="P149" s="5" t="e">
        <f t="shared" si="34"/>
        <v>#N/A</v>
      </c>
      <c r="Q149" s="226">
        <f t="shared" si="25"/>
        <v>0</v>
      </c>
      <c r="R149" s="9" t="e">
        <f t="shared" si="39"/>
        <v>#N/A</v>
      </c>
      <c r="S149" s="5" t="e">
        <f t="shared" si="35"/>
        <v>#N/A</v>
      </c>
      <c r="T149" s="226">
        <f t="shared" si="36"/>
        <v>0</v>
      </c>
      <c r="U149" s="9" t="e">
        <f t="shared" si="43"/>
        <v>#N/A</v>
      </c>
      <c r="V149" s="227"/>
      <c r="W149" s="9" t="e">
        <f>ROUND(AVERAGE(#REF!,P149),2)</f>
        <v>#REF!</v>
      </c>
      <c r="X149" s="9">
        <f t="shared" si="40"/>
        <v>0</v>
      </c>
      <c r="Y149" s="9" t="e">
        <f t="shared" si="37"/>
        <v>#REF!</v>
      </c>
      <c r="Z149" s="9" t="e">
        <f t="shared" si="42"/>
        <v>#REF!</v>
      </c>
      <c r="AA149" s="5"/>
      <c r="AB149" s="5"/>
      <c r="AC149" s="9"/>
      <c r="AD149" s="5"/>
      <c r="AE149" s="25"/>
      <c r="AF149" s="25"/>
      <c r="AJ149" s="7">
        <f>VLOOKUP(B149,' TH ĐG Trình HĐ'!$D$9:$AE$322,16,0)</f>
        <v>9</v>
      </c>
    </row>
    <row r="150" spans="1:36" s="7" customFormat="1" ht="24.95" customHeight="1" x14ac:dyDescent="0.25">
      <c r="A150" s="207">
        <f t="shared" si="41"/>
        <v>144</v>
      </c>
      <c r="B150" s="208" t="s">
        <v>213</v>
      </c>
      <c r="C150" s="5" t="s">
        <v>761</v>
      </c>
      <c r="D150" s="9" t="s">
        <v>849</v>
      </c>
      <c r="E150" s="232"/>
      <c r="F150" s="17"/>
      <c r="G150" s="19" t="e">
        <f>VLOOKUP(F150,Sheet1!$B$2:$C$12,2,TRUE)</f>
        <v>#N/A</v>
      </c>
      <c r="H150" s="5"/>
      <c r="I150" s="19" t="e">
        <f>VLOOKUP(H150,Sheet1!$B$2:$C$12,2,TRUE)</f>
        <v>#N/A</v>
      </c>
      <c r="J150" s="5"/>
      <c r="K150" s="19" t="e">
        <f>VLOOKUP(J150,Sheet1!$B$2:$C$12,2,TRUE)</f>
        <v>#N/A</v>
      </c>
      <c r="L150" s="5"/>
      <c r="M150" s="19" t="e">
        <f>VLOOKUP(L150,Sheet1!$B$2:$C$12,2,TRUE)</f>
        <v>#N/A</v>
      </c>
      <c r="N150" s="5"/>
      <c r="O150" s="19" t="e">
        <f>VLOOKUP(N150,Sheet1!$B$2:$C$12,2,TRUE)</f>
        <v>#N/A</v>
      </c>
      <c r="P150" s="5" t="e">
        <f t="shared" si="34"/>
        <v>#N/A</v>
      </c>
      <c r="Q150" s="226">
        <f t="shared" si="25"/>
        <v>0</v>
      </c>
      <c r="R150" s="9" t="e">
        <f t="shared" si="39"/>
        <v>#N/A</v>
      </c>
      <c r="S150" s="5" t="e">
        <f t="shared" si="35"/>
        <v>#N/A</v>
      </c>
      <c r="T150" s="226">
        <f t="shared" si="36"/>
        <v>0</v>
      </c>
      <c r="U150" s="9" t="e">
        <f t="shared" si="43"/>
        <v>#N/A</v>
      </c>
      <c r="V150" s="227"/>
      <c r="W150" s="9" t="e">
        <f>ROUND(AVERAGE(#REF!,P150),2)</f>
        <v>#REF!</v>
      </c>
      <c r="X150" s="9">
        <f t="shared" si="40"/>
        <v>0</v>
      </c>
      <c r="Y150" s="9" t="e">
        <f t="shared" si="37"/>
        <v>#REF!</v>
      </c>
      <c r="Z150" s="9" t="e">
        <f t="shared" si="42"/>
        <v>#REF!</v>
      </c>
      <c r="AA150" s="5"/>
      <c r="AB150" s="5"/>
      <c r="AC150" s="9"/>
      <c r="AD150" s="5"/>
      <c r="AE150" s="25"/>
      <c r="AF150" s="25"/>
      <c r="AJ150" s="7">
        <f>VLOOKUP(B150,' TH ĐG Trình HĐ'!$D$9:$AE$322,16,0)</f>
        <v>9</v>
      </c>
    </row>
    <row r="151" spans="1:36" s="7" customFormat="1" ht="24.95" customHeight="1" x14ac:dyDescent="0.25">
      <c r="A151" s="207">
        <f t="shared" si="41"/>
        <v>145</v>
      </c>
      <c r="B151" s="208" t="s">
        <v>214</v>
      </c>
      <c r="C151" s="5" t="s">
        <v>761</v>
      </c>
      <c r="D151" s="9" t="s">
        <v>849</v>
      </c>
      <c r="E151" s="232"/>
      <c r="F151" s="17"/>
      <c r="G151" s="19" t="e">
        <f>VLOOKUP(F151,Sheet1!$B$2:$C$12,2,TRUE)</f>
        <v>#N/A</v>
      </c>
      <c r="H151" s="5"/>
      <c r="I151" s="19" t="e">
        <f>VLOOKUP(H151,Sheet1!$B$2:$C$12,2,TRUE)</f>
        <v>#N/A</v>
      </c>
      <c r="J151" s="5"/>
      <c r="K151" s="19" t="e">
        <f>VLOOKUP(J151,Sheet1!$B$2:$C$12,2,TRUE)</f>
        <v>#N/A</v>
      </c>
      <c r="L151" s="5"/>
      <c r="M151" s="19" t="e">
        <f>VLOOKUP(L151,Sheet1!$B$2:$C$12,2,TRUE)</f>
        <v>#N/A</v>
      </c>
      <c r="N151" s="5"/>
      <c r="O151" s="19" t="e">
        <f>VLOOKUP(N151,Sheet1!$B$2:$C$12,2,TRUE)</f>
        <v>#N/A</v>
      </c>
      <c r="P151" s="5" t="e">
        <f t="shared" si="34"/>
        <v>#N/A</v>
      </c>
      <c r="Q151" s="226">
        <f t="shared" si="25"/>
        <v>0</v>
      </c>
      <c r="R151" s="9" t="e">
        <f t="shared" si="39"/>
        <v>#N/A</v>
      </c>
      <c r="S151" s="5" t="e">
        <f t="shared" si="35"/>
        <v>#N/A</v>
      </c>
      <c r="T151" s="226">
        <f t="shared" si="36"/>
        <v>0</v>
      </c>
      <c r="U151" s="9" t="e">
        <f t="shared" si="43"/>
        <v>#N/A</v>
      </c>
      <c r="V151" s="227"/>
      <c r="W151" s="9" t="e">
        <f>ROUND(AVERAGE(#REF!,P151),2)</f>
        <v>#REF!</v>
      </c>
      <c r="X151" s="9">
        <f t="shared" si="40"/>
        <v>0</v>
      </c>
      <c r="Y151" s="9" t="e">
        <f t="shared" si="37"/>
        <v>#REF!</v>
      </c>
      <c r="Z151" s="9" t="e">
        <f t="shared" si="42"/>
        <v>#REF!</v>
      </c>
      <c r="AA151" s="5"/>
      <c r="AB151" s="5"/>
      <c r="AC151" s="9"/>
      <c r="AD151" s="5"/>
      <c r="AE151" s="25"/>
      <c r="AF151" s="25"/>
      <c r="AJ151" s="7">
        <f>VLOOKUP(B151,' TH ĐG Trình HĐ'!$D$9:$AE$322,16,0)</f>
        <v>8</v>
      </c>
    </row>
    <row r="152" spans="1:36" s="7" customFormat="1" ht="24.95" customHeight="1" x14ac:dyDescent="0.25">
      <c r="A152" s="207">
        <f t="shared" si="41"/>
        <v>146</v>
      </c>
      <c r="B152" s="220" t="s">
        <v>217</v>
      </c>
      <c r="C152" s="51" t="s">
        <v>773</v>
      </c>
      <c r="D152" s="9" t="s">
        <v>849</v>
      </c>
      <c r="E152" s="232"/>
      <c r="F152" s="17"/>
      <c r="G152" s="19" t="e">
        <f>VLOOKUP(F152,Sheet1!$B$2:$C$12,2,TRUE)</f>
        <v>#N/A</v>
      </c>
      <c r="H152" s="5"/>
      <c r="I152" s="19" t="e">
        <f>VLOOKUP(H152,Sheet1!$B$2:$C$12,2,TRUE)</f>
        <v>#N/A</v>
      </c>
      <c r="J152" s="5"/>
      <c r="K152" s="19" t="e">
        <f>VLOOKUP(J152,Sheet1!$B$2:$C$12,2,TRUE)</f>
        <v>#N/A</v>
      </c>
      <c r="L152" s="5"/>
      <c r="M152" s="19" t="e">
        <f>VLOOKUP(L152,Sheet1!$B$2:$C$12,2,TRUE)</f>
        <v>#N/A</v>
      </c>
      <c r="N152" s="5"/>
      <c r="O152" s="19" t="e">
        <f>VLOOKUP(N152,Sheet1!$B$2:$C$12,2,TRUE)</f>
        <v>#N/A</v>
      </c>
      <c r="P152" s="5" t="e">
        <f>ROUND(AVERAGE(G152,I152,K152,M152),2)</f>
        <v>#N/A</v>
      </c>
      <c r="Q152" s="226">
        <f>COUNTIF(F152:N152,"C*")*1+COUNTIF(F152:N152,"D")*2+COUNTIF(F152:N152,"E")*3</f>
        <v>0</v>
      </c>
      <c r="R152" s="9" t="e">
        <f t="shared" si="39"/>
        <v>#N/A</v>
      </c>
      <c r="S152" s="5" t="e">
        <f>ROUND(AVERAGE(G152,I152,K152,M152,O152),2)</f>
        <v>#N/A</v>
      </c>
      <c r="T152" s="226">
        <f>COUNTIF(F152:O152,"C*")*1+COUNTIF(F152:O152,"D")*2+COUNTIF(F152:O152,"E")*3</f>
        <v>0</v>
      </c>
      <c r="U152" s="9" t="e">
        <f t="shared" si="43"/>
        <v>#N/A</v>
      </c>
      <c r="V152" s="227"/>
      <c r="W152" s="9" t="e">
        <f>ROUND(AVERAGE(#REF!,P152),2)</f>
        <v>#REF!</v>
      </c>
      <c r="X152" s="9">
        <f t="shared" si="40"/>
        <v>0</v>
      </c>
      <c r="Y152" s="9" t="e">
        <f t="shared" si="37"/>
        <v>#REF!</v>
      </c>
      <c r="Z152" s="9" t="e">
        <f t="shared" si="42"/>
        <v>#REF!</v>
      </c>
      <c r="AA152" s="5"/>
      <c r="AB152" s="5"/>
      <c r="AC152" s="9"/>
      <c r="AD152" s="5"/>
      <c r="AE152" s="25"/>
      <c r="AF152" s="25"/>
      <c r="AJ152" s="7">
        <f>VLOOKUP(B152,' TH ĐG Trình HĐ'!$D$9:$AE$322,16,0)</f>
        <v>9</v>
      </c>
    </row>
    <row r="153" spans="1:36" s="7" customFormat="1" ht="24.95" customHeight="1" x14ac:dyDescent="0.25">
      <c r="A153" s="207">
        <f t="shared" si="41"/>
        <v>147</v>
      </c>
      <c r="B153" s="115" t="s">
        <v>256</v>
      </c>
      <c r="C153" s="51" t="s">
        <v>774</v>
      </c>
      <c r="D153" s="9" t="s">
        <v>849</v>
      </c>
      <c r="E153" s="232"/>
      <c r="F153" s="17"/>
      <c r="G153" s="19" t="e">
        <f>VLOOKUP(F153,Sheet1!$B$2:$C$12,2,TRUE)</f>
        <v>#N/A</v>
      </c>
      <c r="H153" s="5"/>
      <c r="I153" s="19" t="e">
        <f>VLOOKUP(H153,Sheet1!$B$2:$C$12,2,TRUE)</f>
        <v>#N/A</v>
      </c>
      <c r="J153" s="5"/>
      <c r="K153" s="19" t="e">
        <f>VLOOKUP(J153,Sheet1!$B$2:$C$12,2,TRUE)</f>
        <v>#N/A</v>
      </c>
      <c r="L153" s="5"/>
      <c r="M153" s="19" t="e">
        <f>VLOOKUP(L153,Sheet1!$B$2:$C$12,2,TRUE)</f>
        <v>#N/A</v>
      </c>
      <c r="N153" s="5"/>
      <c r="O153" s="19" t="e">
        <f>VLOOKUP(N153,Sheet1!$B$2:$C$12,2,TRUE)</f>
        <v>#N/A</v>
      </c>
      <c r="P153" s="5" t="e">
        <f>ROUND(AVERAGE(G153,I153,K153,M153),2)</f>
        <v>#N/A</v>
      </c>
      <c r="Q153" s="226">
        <f>COUNTIF(F153:N153,"C*")*1+COUNTIF(F153:N153,"D")*2+COUNTIF(F153:N153,"E")*3</f>
        <v>0</v>
      </c>
      <c r="R153" s="9" t="e">
        <f t="shared" si="39"/>
        <v>#N/A</v>
      </c>
      <c r="S153" s="5" t="e">
        <f>ROUND(AVERAGE(G153,I153,K153,M153,O153),2)</f>
        <v>#N/A</v>
      </c>
      <c r="T153" s="226">
        <f>COUNTIF(F153:O153,"C*")*1+COUNTIF(F153:O153,"D")*2+COUNTIF(F153:O153,"E")*3</f>
        <v>0</v>
      </c>
      <c r="U153" s="9" t="e">
        <f t="shared" si="43"/>
        <v>#N/A</v>
      </c>
      <c r="V153" s="227"/>
      <c r="W153" s="9" t="e">
        <f>ROUND(AVERAGE(#REF!,P153),2)</f>
        <v>#REF!</v>
      </c>
      <c r="X153" s="9">
        <f t="shared" si="40"/>
        <v>0</v>
      </c>
      <c r="Y153" s="9" t="e">
        <f t="shared" si="37"/>
        <v>#REF!</v>
      </c>
      <c r="Z153" s="9" t="e">
        <f t="shared" si="42"/>
        <v>#REF!</v>
      </c>
      <c r="AA153" s="5"/>
      <c r="AB153" s="5"/>
      <c r="AC153" s="9"/>
      <c r="AD153" s="5"/>
      <c r="AE153" s="25"/>
      <c r="AF153" s="25"/>
      <c r="AJ153" s="7">
        <f>VLOOKUP(B153,' TH ĐG Trình HĐ'!$D$9:$AE$322,16,0)</f>
        <v>10</v>
      </c>
    </row>
    <row r="154" spans="1:36" s="7" customFormat="1" ht="24.95" customHeight="1" x14ac:dyDescent="0.25">
      <c r="A154" s="207">
        <f t="shared" si="41"/>
        <v>148</v>
      </c>
      <c r="B154" s="115" t="s">
        <v>257</v>
      </c>
      <c r="C154" s="5" t="s">
        <v>761</v>
      </c>
      <c r="D154" s="9" t="s">
        <v>849</v>
      </c>
      <c r="E154" s="232"/>
      <c r="F154" s="17"/>
      <c r="G154" s="19" t="e">
        <f>VLOOKUP(F154,Sheet1!$B$2:$C$12,2,TRUE)</f>
        <v>#N/A</v>
      </c>
      <c r="H154" s="5"/>
      <c r="I154" s="19" t="e">
        <f>VLOOKUP(H154,Sheet1!$B$2:$C$12,2,TRUE)</f>
        <v>#N/A</v>
      </c>
      <c r="J154" s="5"/>
      <c r="K154" s="19" t="e">
        <f>VLOOKUP(J154,Sheet1!$B$2:$C$12,2,TRUE)</f>
        <v>#N/A</v>
      </c>
      <c r="L154" s="5"/>
      <c r="M154" s="19" t="e">
        <f>VLOOKUP(L154,Sheet1!$B$2:$C$12,2,TRUE)</f>
        <v>#N/A</v>
      </c>
      <c r="N154" s="5"/>
      <c r="O154" s="19" t="e">
        <f>VLOOKUP(N154,Sheet1!$B$2:$C$12,2,TRUE)</f>
        <v>#N/A</v>
      </c>
      <c r="P154" s="5" t="e">
        <f t="shared" si="34"/>
        <v>#N/A</v>
      </c>
      <c r="Q154" s="226">
        <f t="shared" ref="Q154:Q167" si="44">COUNTIF(F154:N154,"C*")*1+COUNTIF(F154:N154,"D")*2+COUNTIF(F154:N154,"E")*3</f>
        <v>0</v>
      </c>
      <c r="R154" s="9" t="e">
        <f t="shared" ref="R154:R167" si="45">IF(Q154&gt;=3,"Không hoàn thành",IF(AND($P154&gt;=8,$P154&lt;=10,Q154=0),"Xuất sắc",IF(AND($P154&gt;=8,$P154&lt;=10,Q154=1),"Tốt",IF(AND($P154&gt;=8,$P154&lt;=10,Q154=2),"Hoàn thành",IF(AND($P154&gt;6,$P154&lt;8,Q154&lt;=1),"Tốt",IF(AND($P154&gt;6,$P154&lt;8,Q154=2),"Hoàn thành",IF(AND($P154&gt;=5,$P154&lt;=6,Q154&lt;=2),"Hoàn thành",IF(AND($P154&lt;5,Q154&gt;3),"Không hoàn thành",""))))))))</f>
        <v>#N/A</v>
      </c>
      <c r="S154" s="5" t="e">
        <f t="shared" si="35"/>
        <v>#N/A</v>
      </c>
      <c r="T154" s="226">
        <f t="shared" si="36"/>
        <v>0</v>
      </c>
      <c r="U154" s="9" t="e">
        <f t="shared" si="43"/>
        <v>#N/A</v>
      </c>
      <c r="V154" s="227"/>
      <c r="W154" s="9" t="e">
        <f>ROUND(AVERAGE(#REF!,P154),2)</f>
        <v>#REF!</v>
      </c>
      <c r="X154" s="9">
        <f t="shared" si="40"/>
        <v>0</v>
      </c>
      <c r="Y154" s="9" t="e">
        <f t="shared" si="37"/>
        <v>#REF!</v>
      </c>
      <c r="Z154" s="9" t="e">
        <f t="shared" si="42"/>
        <v>#REF!</v>
      </c>
      <c r="AA154" s="5"/>
      <c r="AB154" s="5"/>
      <c r="AC154" s="9"/>
      <c r="AD154" s="5"/>
      <c r="AE154" s="25"/>
      <c r="AF154" s="25"/>
      <c r="AJ154" s="7">
        <f>VLOOKUP(B154,' TH ĐG Trình HĐ'!$D$9:$AE$322,16,0)</f>
        <v>8</v>
      </c>
    </row>
    <row r="155" spans="1:36" s="7" customFormat="1" ht="24.95" customHeight="1" x14ac:dyDescent="0.25">
      <c r="A155" s="207">
        <f t="shared" si="41"/>
        <v>149</v>
      </c>
      <c r="B155" s="208" t="s">
        <v>258</v>
      </c>
      <c r="C155" s="5" t="s">
        <v>761</v>
      </c>
      <c r="D155" s="9" t="s">
        <v>849</v>
      </c>
      <c r="E155" s="232"/>
      <c r="F155" s="17"/>
      <c r="G155" s="19" t="e">
        <f>VLOOKUP(F155,Sheet1!$B$2:$C$12,2,TRUE)</f>
        <v>#N/A</v>
      </c>
      <c r="H155" s="5"/>
      <c r="I155" s="19" t="e">
        <f>VLOOKUP(H155,Sheet1!$B$2:$C$12,2,TRUE)</f>
        <v>#N/A</v>
      </c>
      <c r="J155" s="5"/>
      <c r="K155" s="19" t="e">
        <f>VLOOKUP(J155,Sheet1!$B$2:$C$12,2,TRUE)</f>
        <v>#N/A</v>
      </c>
      <c r="L155" s="5"/>
      <c r="M155" s="19" t="e">
        <f>VLOOKUP(L155,Sheet1!$B$2:$C$12,2,TRUE)</f>
        <v>#N/A</v>
      </c>
      <c r="N155" s="5"/>
      <c r="O155" s="19" t="e">
        <f>VLOOKUP(N155,Sheet1!$B$2:$C$12,2,TRUE)</f>
        <v>#N/A</v>
      </c>
      <c r="P155" s="5" t="e">
        <f t="shared" si="34"/>
        <v>#N/A</v>
      </c>
      <c r="Q155" s="226">
        <f t="shared" si="44"/>
        <v>0</v>
      </c>
      <c r="R155" s="9" t="e">
        <f t="shared" si="45"/>
        <v>#N/A</v>
      </c>
      <c r="S155" s="5" t="e">
        <f t="shared" si="35"/>
        <v>#N/A</v>
      </c>
      <c r="T155" s="226">
        <f t="shared" si="36"/>
        <v>0</v>
      </c>
      <c r="U155" s="9" t="e">
        <f t="shared" si="43"/>
        <v>#N/A</v>
      </c>
      <c r="V155" s="227"/>
      <c r="W155" s="9" t="e">
        <f>ROUND(AVERAGE(#REF!,P155),2)</f>
        <v>#REF!</v>
      </c>
      <c r="X155" s="9">
        <f t="shared" si="40"/>
        <v>0</v>
      </c>
      <c r="Y155" s="9" t="e">
        <f t="shared" si="37"/>
        <v>#REF!</v>
      </c>
      <c r="Z155" s="9" t="e">
        <f t="shared" si="42"/>
        <v>#REF!</v>
      </c>
      <c r="AA155" s="5"/>
      <c r="AB155" s="5"/>
      <c r="AC155" s="9"/>
      <c r="AD155" s="5"/>
      <c r="AE155" s="25"/>
      <c r="AF155" s="25"/>
      <c r="AJ155" s="7">
        <f>VLOOKUP(B155,' TH ĐG Trình HĐ'!$D$9:$AE$322,16,0)</f>
        <v>8</v>
      </c>
    </row>
    <row r="156" spans="1:36" s="7" customFormat="1" ht="44.25" customHeight="1" x14ac:dyDescent="0.25">
      <c r="A156" s="207">
        <f t="shared" si="41"/>
        <v>150</v>
      </c>
      <c r="B156" s="115" t="s">
        <v>375</v>
      </c>
      <c r="C156" s="5" t="s">
        <v>775</v>
      </c>
      <c r="D156" s="9" t="s">
        <v>849</v>
      </c>
      <c r="E156" s="232"/>
      <c r="F156" s="17"/>
      <c r="G156" s="19" t="e">
        <f>VLOOKUP(F156,Sheet1!$B$2:$C$12,2,TRUE)</f>
        <v>#N/A</v>
      </c>
      <c r="H156" s="5"/>
      <c r="I156" s="19" t="e">
        <f>VLOOKUP(H156,Sheet1!$B$2:$C$12,2,TRUE)</f>
        <v>#N/A</v>
      </c>
      <c r="J156" s="5"/>
      <c r="K156" s="19" t="e">
        <f>VLOOKUP(J156,Sheet1!$B$2:$C$12,2,TRUE)</f>
        <v>#N/A</v>
      </c>
      <c r="L156" s="5"/>
      <c r="M156" s="19" t="e">
        <f>VLOOKUP(L156,Sheet1!$B$2:$C$12,2,TRUE)</f>
        <v>#N/A</v>
      </c>
      <c r="N156" s="5"/>
      <c r="O156" s="19" t="e">
        <f>VLOOKUP(N156,Sheet1!$B$2:$C$12,2,TRUE)</f>
        <v>#N/A</v>
      </c>
      <c r="P156" s="5" t="e">
        <f t="shared" si="34"/>
        <v>#N/A</v>
      </c>
      <c r="Q156" s="226">
        <f t="shared" si="44"/>
        <v>0</v>
      </c>
      <c r="R156" s="9" t="e">
        <f t="shared" si="45"/>
        <v>#N/A</v>
      </c>
      <c r="S156" s="5" t="e">
        <f t="shared" si="35"/>
        <v>#N/A</v>
      </c>
      <c r="T156" s="226">
        <f t="shared" si="36"/>
        <v>0</v>
      </c>
      <c r="U156" s="9" t="e">
        <f t="shared" si="43"/>
        <v>#N/A</v>
      </c>
      <c r="V156" s="227"/>
      <c r="W156" s="9" t="e">
        <f>ROUND(AVERAGE(#REF!,P156),2)</f>
        <v>#REF!</v>
      </c>
      <c r="X156" s="9">
        <f t="shared" si="40"/>
        <v>0</v>
      </c>
      <c r="Y156" s="9" t="e">
        <f t="shared" si="37"/>
        <v>#REF!</v>
      </c>
      <c r="Z156" s="9" t="e">
        <f t="shared" si="42"/>
        <v>#REF!</v>
      </c>
      <c r="AA156" s="5"/>
      <c r="AB156" s="5"/>
      <c r="AC156" s="9"/>
      <c r="AD156" s="5"/>
      <c r="AE156" s="25"/>
      <c r="AF156" s="25"/>
      <c r="AJ156" s="7">
        <f>VLOOKUP(B156,' TH ĐG Trình HĐ'!$D$9:$AE$322,16,0)</f>
        <v>10</v>
      </c>
    </row>
    <row r="157" spans="1:36" s="7" customFormat="1" ht="50.25" customHeight="1" x14ac:dyDescent="0.25">
      <c r="A157" s="207">
        <f t="shared" si="41"/>
        <v>151</v>
      </c>
      <c r="B157" s="208" t="s">
        <v>207</v>
      </c>
      <c r="C157" s="5" t="s">
        <v>776</v>
      </c>
      <c r="D157" s="9" t="s">
        <v>849</v>
      </c>
      <c r="E157" s="232"/>
      <c r="F157" s="17"/>
      <c r="G157" s="19" t="e">
        <f>VLOOKUP(F157,Sheet1!$B$2:$C$12,2,TRUE)</f>
        <v>#N/A</v>
      </c>
      <c r="H157" s="5"/>
      <c r="I157" s="19" t="e">
        <f>VLOOKUP(H157,Sheet1!$B$2:$C$12,2,TRUE)</f>
        <v>#N/A</v>
      </c>
      <c r="J157" s="5"/>
      <c r="K157" s="19" t="e">
        <f>VLOOKUP(J157,Sheet1!$B$2:$C$12,2,TRUE)</f>
        <v>#N/A</v>
      </c>
      <c r="L157" s="5"/>
      <c r="M157" s="19" t="e">
        <f>VLOOKUP(L157,Sheet1!$B$2:$C$12,2,TRUE)</f>
        <v>#N/A</v>
      </c>
      <c r="N157" s="5"/>
      <c r="O157" s="19" t="e">
        <f>VLOOKUP(N157,Sheet1!$B$2:$C$12,2,TRUE)</f>
        <v>#N/A</v>
      </c>
      <c r="P157" s="5" t="e">
        <f t="shared" si="34"/>
        <v>#N/A</v>
      </c>
      <c r="Q157" s="226">
        <f t="shared" si="44"/>
        <v>0</v>
      </c>
      <c r="R157" s="9" t="e">
        <f t="shared" si="45"/>
        <v>#N/A</v>
      </c>
      <c r="S157" s="5" t="e">
        <f t="shared" si="35"/>
        <v>#N/A</v>
      </c>
      <c r="T157" s="226">
        <f t="shared" si="36"/>
        <v>0</v>
      </c>
      <c r="U157" s="9" t="e">
        <f t="shared" si="43"/>
        <v>#N/A</v>
      </c>
      <c r="V157" s="227"/>
      <c r="W157" s="9" t="e">
        <f>ROUND(AVERAGE(#REF!,P157),2)</f>
        <v>#REF!</v>
      </c>
      <c r="X157" s="9">
        <f t="shared" si="40"/>
        <v>0</v>
      </c>
      <c r="Y157" s="9" t="e">
        <f t="shared" si="37"/>
        <v>#REF!</v>
      </c>
      <c r="Z157" s="9" t="e">
        <f t="shared" si="42"/>
        <v>#REF!</v>
      </c>
      <c r="AA157" s="12"/>
      <c r="AB157" s="5"/>
      <c r="AC157" s="9"/>
      <c r="AD157" s="5"/>
      <c r="AE157" s="25"/>
      <c r="AF157" s="25"/>
      <c r="AJ157" s="7">
        <f>VLOOKUP(B157,' TH ĐG Trình HĐ'!$D$9:$AE$322,16,0)</f>
        <v>10</v>
      </c>
    </row>
    <row r="158" spans="1:36" s="7" customFormat="1" ht="24.95" customHeight="1" x14ac:dyDescent="0.25">
      <c r="A158" s="207">
        <f t="shared" si="41"/>
        <v>152</v>
      </c>
      <c r="B158" s="208" t="s">
        <v>61</v>
      </c>
      <c r="C158" s="5" t="s">
        <v>761</v>
      </c>
      <c r="D158" s="9" t="s">
        <v>849</v>
      </c>
      <c r="E158" s="232"/>
      <c r="F158" s="17"/>
      <c r="G158" s="19" t="e">
        <f>VLOOKUP(F158,Sheet1!$B$2:$C$12,2,TRUE)</f>
        <v>#N/A</v>
      </c>
      <c r="H158" s="5"/>
      <c r="I158" s="19" t="e">
        <f>VLOOKUP(H158,Sheet1!$B$2:$C$12,2,TRUE)</f>
        <v>#N/A</v>
      </c>
      <c r="J158" s="5"/>
      <c r="K158" s="19" t="e">
        <f>VLOOKUP(J158,Sheet1!$B$2:$C$12,2,TRUE)</f>
        <v>#N/A</v>
      </c>
      <c r="L158" s="5"/>
      <c r="M158" s="19" t="e">
        <f>VLOOKUP(L158,Sheet1!$B$2:$C$12,2,TRUE)</f>
        <v>#N/A</v>
      </c>
      <c r="N158" s="5"/>
      <c r="O158" s="19" t="e">
        <f>VLOOKUP(N158,Sheet1!$B$2:$C$12,2,TRUE)</f>
        <v>#N/A</v>
      </c>
      <c r="P158" s="5" t="e">
        <f t="shared" si="34"/>
        <v>#N/A</v>
      </c>
      <c r="Q158" s="226">
        <f t="shared" si="44"/>
        <v>0</v>
      </c>
      <c r="R158" s="9" t="e">
        <f t="shared" si="45"/>
        <v>#N/A</v>
      </c>
      <c r="S158" s="5" t="e">
        <f t="shared" si="35"/>
        <v>#N/A</v>
      </c>
      <c r="T158" s="226">
        <f t="shared" si="36"/>
        <v>0</v>
      </c>
      <c r="U158" s="9" t="e">
        <f t="shared" si="43"/>
        <v>#N/A</v>
      </c>
      <c r="V158" s="227"/>
      <c r="W158" s="9" t="e">
        <f>ROUND(AVERAGE(#REF!,P158),2)</f>
        <v>#REF!</v>
      </c>
      <c r="X158" s="9">
        <f t="shared" si="40"/>
        <v>0</v>
      </c>
      <c r="Y158" s="9" t="e">
        <f t="shared" si="37"/>
        <v>#REF!</v>
      </c>
      <c r="Z158" s="9" t="e">
        <f t="shared" si="42"/>
        <v>#REF!</v>
      </c>
      <c r="AA158" s="5"/>
      <c r="AB158" s="5"/>
      <c r="AC158" s="9"/>
      <c r="AD158" s="5"/>
      <c r="AE158" s="25"/>
      <c r="AF158" s="25"/>
      <c r="AJ158" s="7">
        <f>VLOOKUP(B158,' TH ĐG Trình HĐ'!$D$9:$AE$322,16,0)</f>
        <v>9</v>
      </c>
    </row>
    <row r="159" spans="1:36" s="7" customFormat="1" ht="24.95" customHeight="1" x14ac:dyDescent="0.25">
      <c r="A159" s="207">
        <f t="shared" si="41"/>
        <v>153</v>
      </c>
      <c r="B159" s="208" t="s">
        <v>209</v>
      </c>
      <c r="C159" s="5" t="s">
        <v>761</v>
      </c>
      <c r="D159" s="9" t="s">
        <v>849</v>
      </c>
      <c r="E159" s="232"/>
      <c r="F159" s="17"/>
      <c r="G159" s="19" t="e">
        <f>VLOOKUP(F159,Sheet1!$B$2:$C$12,2,TRUE)</f>
        <v>#N/A</v>
      </c>
      <c r="H159" s="5"/>
      <c r="I159" s="19" t="e">
        <f>VLOOKUP(H159,Sheet1!$B$2:$C$12,2,TRUE)</f>
        <v>#N/A</v>
      </c>
      <c r="J159" s="5"/>
      <c r="K159" s="19" t="e">
        <f>VLOOKUP(J159,Sheet1!$B$2:$C$12,2,TRUE)</f>
        <v>#N/A</v>
      </c>
      <c r="L159" s="5"/>
      <c r="M159" s="19" t="e">
        <f>VLOOKUP(L159,Sheet1!$B$2:$C$12,2,TRUE)</f>
        <v>#N/A</v>
      </c>
      <c r="N159" s="5"/>
      <c r="O159" s="19" t="e">
        <f>VLOOKUP(N159,Sheet1!$B$2:$C$12,2,TRUE)</f>
        <v>#N/A</v>
      </c>
      <c r="P159" s="5" t="e">
        <f t="shared" si="34"/>
        <v>#N/A</v>
      </c>
      <c r="Q159" s="226">
        <f t="shared" si="44"/>
        <v>0</v>
      </c>
      <c r="R159" s="9" t="e">
        <f t="shared" si="45"/>
        <v>#N/A</v>
      </c>
      <c r="S159" s="5" t="e">
        <f t="shared" si="35"/>
        <v>#N/A</v>
      </c>
      <c r="T159" s="226">
        <f t="shared" si="36"/>
        <v>0</v>
      </c>
      <c r="U159" s="9" t="e">
        <f t="shared" si="43"/>
        <v>#N/A</v>
      </c>
      <c r="V159" s="227"/>
      <c r="W159" s="9" t="e">
        <f>ROUND(AVERAGE(#REF!,P159),2)</f>
        <v>#REF!</v>
      </c>
      <c r="X159" s="9">
        <f t="shared" si="40"/>
        <v>0</v>
      </c>
      <c r="Y159" s="9" t="e">
        <f t="shared" si="37"/>
        <v>#REF!</v>
      </c>
      <c r="Z159" s="9" t="e">
        <f t="shared" si="42"/>
        <v>#REF!</v>
      </c>
      <c r="AA159" s="5"/>
      <c r="AB159" s="5"/>
      <c r="AC159" s="9"/>
      <c r="AD159" s="5"/>
      <c r="AE159" s="25"/>
      <c r="AF159" s="25"/>
      <c r="AJ159" s="7">
        <f>VLOOKUP(B159,' TH ĐG Trình HĐ'!$D$9:$AE$322,16,0)</f>
        <v>9</v>
      </c>
    </row>
    <row r="160" spans="1:36" s="7" customFormat="1" ht="24.95" customHeight="1" x14ac:dyDescent="0.25">
      <c r="A160" s="207">
        <f t="shared" si="41"/>
        <v>154</v>
      </c>
      <c r="B160" s="70" t="s">
        <v>344</v>
      </c>
      <c r="C160" s="5" t="s">
        <v>764</v>
      </c>
      <c r="D160" s="9" t="s">
        <v>850</v>
      </c>
      <c r="E160" s="232"/>
      <c r="F160" s="17"/>
      <c r="G160" s="19" t="e">
        <f>VLOOKUP(F160,Sheet1!$B$2:$C$12,2,TRUE)</f>
        <v>#N/A</v>
      </c>
      <c r="H160" s="5"/>
      <c r="I160" s="19" t="e">
        <f>VLOOKUP(H160,Sheet1!$B$2:$C$12,2,TRUE)</f>
        <v>#N/A</v>
      </c>
      <c r="J160" s="5"/>
      <c r="K160" s="19" t="e">
        <f>VLOOKUP(J160,Sheet1!$B$2:$C$12,2,TRUE)</f>
        <v>#N/A</v>
      </c>
      <c r="L160" s="5"/>
      <c r="M160" s="19" t="e">
        <f>VLOOKUP(L160,Sheet1!$B$2:$C$12,2,TRUE)</f>
        <v>#N/A</v>
      </c>
      <c r="N160" s="5"/>
      <c r="O160" s="19" t="e">
        <f>VLOOKUP(N160,Sheet1!$B$2:$C$12,2,TRUE)</f>
        <v>#N/A</v>
      </c>
      <c r="P160" s="5" t="e">
        <f t="shared" si="34"/>
        <v>#N/A</v>
      </c>
      <c r="Q160" s="226">
        <f t="shared" si="44"/>
        <v>0</v>
      </c>
      <c r="R160" s="9" t="e">
        <f t="shared" si="45"/>
        <v>#N/A</v>
      </c>
      <c r="S160" s="5" t="e">
        <f t="shared" si="35"/>
        <v>#N/A</v>
      </c>
      <c r="T160" s="226">
        <f t="shared" si="36"/>
        <v>0</v>
      </c>
      <c r="U160" s="9" t="e">
        <f t="shared" si="43"/>
        <v>#N/A</v>
      </c>
      <c r="V160" s="227"/>
      <c r="W160" s="9" t="e">
        <f>ROUND(AVERAGE(#REF!,P160),2)</f>
        <v>#REF!</v>
      </c>
      <c r="X160" s="9">
        <f t="shared" si="40"/>
        <v>0</v>
      </c>
      <c r="Y160" s="9" t="e">
        <f t="shared" ref="Y160:Y167" si="46">IF($W160&gt;=8,"Xuất sắc",IF($W160&gt;6,"Tốt",IF($W160&gt;=5,"Hoàn thành","Không hoàn thành")))</f>
        <v>#REF!</v>
      </c>
      <c r="Z160" s="9" t="e">
        <f t="shared" si="42"/>
        <v>#REF!</v>
      </c>
      <c r="AA160" s="5"/>
      <c r="AB160" s="5"/>
      <c r="AC160" s="9"/>
      <c r="AD160" s="5"/>
      <c r="AE160" s="25"/>
      <c r="AF160" s="25"/>
      <c r="AJ160" s="7">
        <f>VLOOKUP(B160,' TH ĐG Trình HĐ'!$D$9:$AE$322,16,0)</f>
        <v>8</v>
      </c>
    </row>
    <row r="161" spans="1:36" s="7" customFormat="1" ht="24.95" customHeight="1" x14ac:dyDescent="0.25">
      <c r="A161" s="207">
        <f t="shared" si="41"/>
        <v>155</v>
      </c>
      <c r="B161" s="70" t="s">
        <v>743</v>
      </c>
      <c r="C161" s="5" t="s">
        <v>762</v>
      </c>
      <c r="D161" s="9" t="s">
        <v>850</v>
      </c>
      <c r="E161" s="232"/>
      <c r="F161" s="17"/>
      <c r="G161" s="19" t="e">
        <f>VLOOKUP(F161,Sheet1!$B$2:$C$12,2,TRUE)</f>
        <v>#N/A</v>
      </c>
      <c r="H161" s="5"/>
      <c r="I161" s="19" t="e">
        <f>VLOOKUP(H161,Sheet1!$B$2:$C$12,2,TRUE)</f>
        <v>#N/A</v>
      </c>
      <c r="J161" s="5"/>
      <c r="K161" s="19" t="e">
        <f>VLOOKUP(J161,Sheet1!$B$2:$C$12,2,TRUE)</f>
        <v>#N/A</v>
      </c>
      <c r="L161" s="5"/>
      <c r="M161" s="19" t="e">
        <f>VLOOKUP(L161,Sheet1!$B$2:$C$12,2,TRUE)</f>
        <v>#N/A</v>
      </c>
      <c r="N161" s="5"/>
      <c r="O161" s="19" t="e">
        <f>VLOOKUP(N161,Sheet1!$B$2:$C$12,2,TRUE)</f>
        <v>#N/A</v>
      </c>
      <c r="P161" s="5" t="e">
        <f t="shared" si="34"/>
        <v>#N/A</v>
      </c>
      <c r="Q161" s="226">
        <f t="shared" si="44"/>
        <v>0</v>
      </c>
      <c r="R161" s="9" t="e">
        <f t="shared" si="45"/>
        <v>#N/A</v>
      </c>
      <c r="S161" s="5" t="e">
        <f t="shared" si="35"/>
        <v>#N/A</v>
      </c>
      <c r="T161" s="226">
        <f t="shared" si="36"/>
        <v>0</v>
      </c>
      <c r="U161" s="9" t="e">
        <f t="shared" si="43"/>
        <v>#N/A</v>
      </c>
      <c r="V161" s="227"/>
      <c r="W161" s="9" t="e">
        <f>ROUND(AVERAGE(#REF!,P161),2)</f>
        <v>#REF!</v>
      </c>
      <c r="X161" s="9">
        <f t="shared" si="40"/>
        <v>0</v>
      </c>
      <c r="Y161" s="9" t="e">
        <f t="shared" si="46"/>
        <v>#REF!</v>
      </c>
      <c r="Z161" s="9" t="e">
        <f t="shared" si="42"/>
        <v>#REF!</v>
      </c>
      <c r="AA161" s="5"/>
      <c r="AB161" s="5"/>
      <c r="AC161" s="9"/>
      <c r="AD161" s="5"/>
      <c r="AE161" s="25"/>
      <c r="AF161" s="25"/>
      <c r="AJ161" s="7">
        <f>VLOOKUP(B161,' TH ĐG Trình HĐ'!$D$9:$AE$322,16,0)</f>
        <v>7</v>
      </c>
    </row>
    <row r="162" spans="1:36" s="7" customFormat="1" ht="24.95" customHeight="1" x14ac:dyDescent="0.25">
      <c r="A162" s="207">
        <f t="shared" si="41"/>
        <v>156</v>
      </c>
      <c r="B162" s="208" t="s">
        <v>76</v>
      </c>
      <c r="C162" s="5" t="s">
        <v>765</v>
      </c>
      <c r="D162" s="9" t="s">
        <v>850</v>
      </c>
      <c r="E162" s="232"/>
      <c r="F162" s="17"/>
      <c r="G162" s="19" t="e">
        <f>VLOOKUP(F162,Sheet1!$B$2:$C$12,2,TRUE)</f>
        <v>#N/A</v>
      </c>
      <c r="H162" s="5"/>
      <c r="I162" s="19" t="e">
        <f>VLOOKUP(H162,Sheet1!$B$2:$C$12,2,TRUE)</f>
        <v>#N/A</v>
      </c>
      <c r="J162" s="5"/>
      <c r="K162" s="19" t="e">
        <f>VLOOKUP(J162,Sheet1!$B$2:$C$12,2,TRUE)</f>
        <v>#N/A</v>
      </c>
      <c r="L162" s="5"/>
      <c r="M162" s="19" t="e">
        <f>VLOOKUP(L162,Sheet1!$B$2:$C$12,2,TRUE)</f>
        <v>#N/A</v>
      </c>
      <c r="N162" s="5"/>
      <c r="O162" s="19" t="e">
        <f>VLOOKUP(N162,Sheet1!$B$2:$C$12,2,TRUE)</f>
        <v>#N/A</v>
      </c>
      <c r="P162" s="5" t="e">
        <f t="shared" si="34"/>
        <v>#N/A</v>
      </c>
      <c r="Q162" s="226">
        <f t="shared" si="44"/>
        <v>0</v>
      </c>
      <c r="R162" s="9" t="e">
        <f t="shared" si="45"/>
        <v>#N/A</v>
      </c>
      <c r="S162" s="5" t="e">
        <f t="shared" si="35"/>
        <v>#N/A</v>
      </c>
      <c r="T162" s="226">
        <f t="shared" si="36"/>
        <v>0</v>
      </c>
      <c r="U162" s="9" t="e">
        <f t="shared" si="43"/>
        <v>#N/A</v>
      </c>
      <c r="V162" s="227"/>
      <c r="W162" s="9" t="e">
        <f>ROUND(AVERAGE(#REF!,P162),2)</f>
        <v>#REF!</v>
      </c>
      <c r="X162" s="9">
        <f t="shared" si="40"/>
        <v>0</v>
      </c>
      <c r="Y162" s="9" t="e">
        <f t="shared" si="46"/>
        <v>#REF!</v>
      </c>
      <c r="Z162" s="9" t="e">
        <f t="shared" si="42"/>
        <v>#REF!</v>
      </c>
      <c r="AA162" s="5"/>
      <c r="AB162" s="5"/>
      <c r="AC162" s="9"/>
      <c r="AD162" s="5"/>
      <c r="AE162" s="25"/>
      <c r="AF162" s="25"/>
      <c r="AJ162" s="7">
        <f>VLOOKUP(B162,' TH ĐG Trình HĐ'!$D$9:$AE$322,16,0)</f>
        <v>8</v>
      </c>
    </row>
    <row r="163" spans="1:36" s="7" customFormat="1" ht="24.95" customHeight="1" x14ac:dyDescent="0.25">
      <c r="A163" s="207">
        <f t="shared" si="41"/>
        <v>157</v>
      </c>
      <c r="B163" s="208" t="s">
        <v>3</v>
      </c>
      <c r="C163" s="5" t="s">
        <v>761</v>
      </c>
      <c r="D163" s="9" t="s">
        <v>850</v>
      </c>
      <c r="E163" s="232"/>
      <c r="F163" s="17"/>
      <c r="G163" s="19" t="e">
        <f>VLOOKUP(F163,Sheet1!$B$2:$C$12,2,TRUE)</f>
        <v>#N/A</v>
      </c>
      <c r="H163" s="5"/>
      <c r="I163" s="19" t="e">
        <f>VLOOKUP(H163,Sheet1!$B$2:$C$12,2,TRUE)</f>
        <v>#N/A</v>
      </c>
      <c r="J163" s="5"/>
      <c r="K163" s="19" t="e">
        <f>VLOOKUP(J163,Sheet1!$B$2:$C$12,2,TRUE)</f>
        <v>#N/A</v>
      </c>
      <c r="L163" s="5"/>
      <c r="M163" s="19" t="e">
        <f>VLOOKUP(L163,Sheet1!$B$2:$C$12,2,TRUE)</f>
        <v>#N/A</v>
      </c>
      <c r="N163" s="5"/>
      <c r="O163" s="19" t="e">
        <f>VLOOKUP(N163,Sheet1!$B$2:$C$12,2,TRUE)</f>
        <v>#N/A</v>
      </c>
      <c r="P163" s="5" t="e">
        <f t="shared" si="34"/>
        <v>#N/A</v>
      </c>
      <c r="Q163" s="226">
        <f t="shared" si="44"/>
        <v>0</v>
      </c>
      <c r="R163" s="9" t="e">
        <f t="shared" si="45"/>
        <v>#N/A</v>
      </c>
      <c r="S163" s="5" t="e">
        <f t="shared" si="35"/>
        <v>#N/A</v>
      </c>
      <c r="T163" s="226">
        <f t="shared" si="36"/>
        <v>0</v>
      </c>
      <c r="U163" s="9" t="e">
        <f t="shared" si="43"/>
        <v>#N/A</v>
      </c>
      <c r="V163" s="227"/>
      <c r="W163" s="9" t="e">
        <f>ROUND(AVERAGE(#REF!,P163),2)</f>
        <v>#REF!</v>
      </c>
      <c r="X163" s="9">
        <f t="shared" si="40"/>
        <v>0</v>
      </c>
      <c r="Y163" s="9" t="e">
        <f t="shared" si="46"/>
        <v>#REF!</v>
      </c>
      <c r="Z163" s="9" t="e">
        <f t="shared" si="42"/>
        <v>#REF!</v>
      </c>
      <c r="AA163" s="5"/>
      <c r="AB163" s="5"/>
      <c r="AC163" s="9"/>
      <c r="AD163" s="5"/>
      <c r="AE163" s="25"/>
      <c r="AF163" s="25"/>
      <c r="AJ163" s="7">
        <f>VLOOKUP(B163,' TH ĐG Trình HĐ'!$D$9:$AE$322,16,0)</f>
        <v>8</v>
      </c>
    </row>
    <row r="164" spans="1:36" s="7" customFormat="1" ht="24.95" customHeight="1" x14ac:dyDescent="0.25">
      <c r="A164" s="207">
        <f t="shared" si="41"/>
        <v>158</v>
      </c>
      <c r="B164" s="208" t="s">
        <v>70</v>
      </c>
      <c r="C164" s="5" t="s">
        <v>761</v>
      </c>
      <c r="D164" s="9" t="s">
        <v>850</v>
      </c>
      <c r="E164" s="232"/>
      <c r="F164" s="17"/>
      <c r="G164" s="19" t="e">
        <f>VLOOKUP(F164,Sheet1!$B$2:$C$12,2,TRUE)</f>
        <v>#N/A</v>
      </c>
      <c r="H164" s="5"/>
      <c r="I164" s="19" t="e">
        <f>VLOOKUP(H164,Sheet1!$B$2:$C$12,2,TRUE)</f>
        <v>#N/A</v>
      </c>
      <c r="J164" s="5"/>
      <c r="K164" s="19" t="e">
        <f>VLOOKUP(J164,Sheet1!$B$2:$C$12,2,TRUE)</f>
        <v>#N/A</v>
      </c>
      <c r="L164" s="5"/>
      <c r="M164" s="19" t="e">
        <f>VLOOKUP(L164,Sheet1!$B$2:$C$12,2,TRUE)</f>
        <v>#N/A</v>
      </c>
      <c r="N164" s="5"/>
      <c r="O164" s="19" t="e">
        <f>VLOOKUP(N164,Sheet1!$B$2:$C$12,2,TRUE)</f>
        <v>#N/A</v>
      </c>
      <c r="P164" s="5" t="e">
        <f t="shared" si="34"/>
        <v>#N/A</v>
      </c>
      <c r="Q164" s="226">
        <f t="shared" si="44"/>
        <v>0</v>
      </c>
      <c r="R164" s="9" t="e">
        <f t="shared" si="45"/>
        <v>#N/A</v>
      </c>
      <c r="S164" s="5" t="e">
        <f t="shared" si="35"/>
        <v>#N/A</v>
      </c>
      <c r="T164" s="226">
        <f t="shared" si="36"/>
        <v>0</v>
      </c>
      <c r="U164" s="9" t="e">
        <f t="shared" si="43"/>
        <v>#N/A</v>
      </c>
      <c r="V164" s="227"/>
      <c r="W164" s="9" t="e">
        <f>ROUND(AVERAGE(#REF!,P164),2)</f>
        <v>#REF!</v>
      </c>
      <c r="X164" s="9">
        <f t="shared" si="40"/>
        <v>0</v>
      </c>
      <c r="Y164" s="9" t="e">
        <f t="shared" si="46"/>
        <v>#REF!</v>
      </c>
      <c r="Z164" s="9" t="e">
        <f t="shared" si="42"/>
        <v>#REF!</v>
      </c>
      <c r="AA164" s="5"/>
      <c r="AB164" s="5"/>
      <c r="AC164" s="9"/>
      <c r="AD164" s="5"/>
      <c r="AE164" s="25"/>
      <c r="AF164" s="26"/>
      <c r="AJ164" s="7">
        <f>VLOOKUP(B164,' TH ĐG Trình HĐ'!$D$9:$AE$322,16,0)</f>
        <v>8</v>
      </c>
    </row>
    <row r="165" spans="1:36" s="7" customFormat="1" ht="24.95" customHeight="1" x14ac:dyDescent="0.25">
      <c r="A165" s="207">
        <f t="shared" si="41"/>
        <v>159</v>
      </c>
      <c r="B165" s="208" t="s">
        <v>351</v>
      </c>
      <c r="C165" s="5" t="s">
        <v>761</v>
      </c>
      <c r="D165" s="9" t="s">
        <v>850</v>
      </c>
      <c r="E165" s="232"/>
      <c r="F165" s="17"/>
      <c r="G165" s="19" t="e">
        <f>VLOOKUP(F165,Sheet1!$B$2:$C$12,2,TRUE)</f>
        <v>#N/A</v>
      </c>
      <c r="H165" s="5"/>
      <c r="I165" s="19" t="e">
        <f>VLOOKUP(H165,Sheet1!$B$2:$C$12,2,TRUE)</f>
        <v>#N/A</v>
      </c>
      <c r="J165" s="5"/>
      <c r="K165" s="19" t="e">
        <f>VLOOKUP(J165,Sheet1!$B$2:$C$12,2,TRUE)</f>
        <v>#N/A</v>
      </c>
      <c r="L165" s="5"/>
      <c r="M165" s="19" t="e">
        <f>VLOOKUP(L165,Sheet1!$B$2:$C$12,2,TRUE)</f>
        <v>#N/A</v>
      </c>
      <c r="N165" s="5"/>
      <c r="O165" s="19" t="e">
        <f>VLOOKUP(N165,Sheet1!$B$2:$C$12,2,TRUE)</f>
        <v>#N/A</v>
      </c>
      <c r="P165" s="5" t="e">
        <f t="shared" si="34"/>
        <v>#N/A</v>
      </c>
      <c r="Q165" s="226">
        <f t="shared" si="44"/>
        <v>0</v>
      </c>
      <c r="R165" s="9" t="e">
        <f t="shared" si="45"/>
        <v>#N/A</v>
      </c>
      <c r="S165" s="5" t="e">
        <f t="shared" si="35"/>
        <v>#N/A</v>
      </c>
      <c r="T165" s="226">
        <f t="shared" si="36"/>
        <v>0</v>
      </c>
      <c r="U165" s="9" t="e">
        <f t="shared" si="43"/>
        <v>#N/A</v>
      </c>
      <c r="V165" s="227"/>
      <c r="W165" s="9" t="e">
        <f>ROUND(AVERAGE(#REF!,P165),2)</f>
        <v>#REF!</v>
      </c>
      <c r="X165" s="9">
        <f t="shared" si="40"/>
        <v>0</v>
      </c>
      <c r="Y165" s="9" t="e">
        <f t="shared" si="46"/>
        <v>#REF!</v>
      </c>
      <c r="Z165" s="9" t="e">
        <f t="shared" si="42"/>
        <v>#REF!</v>
      </c>
      <c r="AA165" s="5"/>
      <c r="AB165" s="5"/>
      <c r="AC165" s="9"/>
      <c r="AD165" s="5"/>
      <c r="AE165" s="25"/>
      <c r="AF165" s="25"/>
      <c r="AJ165" s="7">
        <f>VLOOKUP(B165,' TH ĐG Trình HĐ'!$D$9:$AE$322,16,0)</f>
        <v>5</v>
      </c>
    </row>
    <row r="166" spans="1:36" s="7" customFormat="1" ht="24.95" customHeight="1" x14ac:dyDescent="0.25">
      <c r="A166" s="207">
        <f t="shared" si="41"/>
        <v>160</v>
      </c>
      <c r="B166" s="115" t="s">
        <v>86</v>
      </c>
      <c r="C166" s="5" t="s">
        <v>766</v>
      </c>
      <c r="D166" s="9" t="s">
        <v>850</v>
      </c>
      <c r="E166" s="232"/>
      <c r="F166" s="17"/>
      <c r="G166" s="19" t="e">
        <f>VLOOKUP(F166,Sheet1!$B$2:$C$12,2,TRUE)</f>
        <v>#N/A</v>
      </c>
      <c r="H166" s="5"/>
      <c r="I166" s="19" t="e">
        <f>VLOOKUP(H166,Sheet1!$B$2:$C$12,2,TRUE)</f>
        <v>#N/A</v>
      </c>
      <c r="J166" s="5"/>
      <c r="K166" s="19" t="e">
        <f>VLOOKUP(J166,Sheet1!$B$2:$C$12,2,TRUE)</f>
        <v>#N/A</v>
      </c>
      <c r="L166" s="5"/>
      <c r="M166" s="19" t="e">
        <f>VLOOKUP(L166,Sheet1!$B$2:$C$12,2,TRUE)</f>
        <v>#N/A</v>
      </c>
      <c r="N166" s="5"/>
      <c r="O166" s="19" t="e">
        <f>VLOOKUP(N166,Sheet1!$B$2:$C$12,2,TRUE)</f>
        <v>#N/A</v>
      </c>
      <c r="P166" s="5" t="e">
        <f t="shared" si="34"/>
        <v>#N/A</v>
      </c>
      <c r="Q166" s="226">
        <f t="shared" si="44"/>
        <v>0</v>
      </c>
      <c r="R166" s="9" t="e">
        <f t="shared" si="45"/>
        <v>#N/A</v>
      </c>
      <c r="S166" s="5" t="e">
        <f t="shared" si="35"/>
        <v>#N/A</v>
      </c>
      <c r="T166" s="226">
        <f t="shared" si="36"/>
        <v>0</v>
      </c>
      <c r="U166" s="9" t="e">
        <f t="shared" si="43"/>
        <v>#N/A</v>
      </c>
      <c r="V166" s="227"/>
      <c r="W166" s="9" t="e">
        <f>ROUND(AVERAGE(#REF!,P166),2)</f>
        <v>#REF!</v>
      </c>
      <c r="X166" s="9">
        <f t="shared" si="40"/>
        <v>0</v>
      </c>
      <c r="Y166" s="9" t="e">
        <f t="shared" si="46"/>
        <v>#REF!</v>
      </c>
      <c r="Z166" s="9" t="e">
        <f t="shared" si="42"/>
        <v>#REF!</v>
      </c>
      <c r="AA166" s="5"/>
      <c r="AB166" s="5"/>
      <c r="AC166" s="9"/>
      <c r="AD166" s="5"/>
      <c r="AE166" s="25"/>
      <c r="AF166" s="25"/>
      <c r="AJ166" s="7">
        <f>VLOOKUP(B166,' TH ĐG Trình HĐ'!$D$9:$AE$322,16,0)</f>
        <v>8</v>
      </c>
    </row>
    <row r="167" spans="1:36" s="7" customFormat="1" ht="24.95" customHeight="1" x14ac:dyDescent="0.25">
      <c r="A167" s="207">
        <f t="shared" si="41"/>
        <v>161</v>
      </c>
      <c r="B167" s="115" t="s">
        <v>88</v>
      </c>
      <c r="C167" s="5" t="s">
        <v>761</v>
      </c>
      <c r="D167" s="9" t="s">
        <v>850</v>
      </c>
      <c r="E167" s="232"/>
      <c r="F167" s="17"/>
      <c r="G167" s="19" t="e">
        <f>VLOOKUP(F167,Sheet1!$B$2:$C$12,2,TRUE)</f>
        <v>#N/A</v>
      </c>
      <c r="H167" s="5"/>
      <c r="I167" s="19" t="e">
        <f>VLOOKUP(H167,Sheet1!$B$2:$C$12,2,TRUE)</f>
        <v>#N/A</v>
      </c>
      <c r="J167" s="5"/>
      <c r="K167" s="19" t="e">
        <f>VLOOKUP(J167,Sheet1!$B$2:$C$12,2,TRUE)</f>
        <v>#N/A</v>
      </c>
      <c r="L167" s="5"/>
      <c r="M167" s="19" t="e">
        <f>VLOOKUP(L167,Sheet1!$B$2:$C$12,2,TRUE)</f>
        <v>#N/A</v>
      </c>
      <c r="N167" s="5"/>
      <c r="O167" s="19" t="e">
        <f>VLOOKUP(N167,Sheet1!$B$2:$C$12,2,TRUE)</f>
        <v>#N/A</v>
      </c>
      <c r="P167" s="5" t="e">
        <f t="shared" si="34"/>
        <v>#N/A</v>
      </c>
      <c r="Q167" s="226">
        <f t="shared" si="44"/>
        <v>0</v>
      </c>
      <c r="R167" s="9" t="e">
        <f t="shared" si="45"/>
        <v>#N/A</v>
      </c>
      <c r="S167" s="5" t="e">
        <f t="shared" si="35"/>
        <v>#N/A</v>
      </c>
      <c r="T167" s="226">
        <f t="shared" si="36"/>
        <v>0</v>
      </c>
      <c r="U167" s="9" t="e">
        <f t="shared" si="43"/>
        <v>#N/A</v>
      </c>
      <c r="V167" s="227"/>
      <c r="W167" s="9" t="e">
        <f>ROUND(AVERAGE(#REF!,P167),2)</f>
        <v>#REF!</v>
      </c>
      <c r="X167" s="9">
        <f t="shared" si="40"/>
        <v>0</v>
      </c>
      <c r="Y167" s="9" t="e">
        <f t="shared" si="46"/>
        <v>#REF!</v>
      </c>
      <c r="Z167" s="9" t="e">
        <f t="shared" si="42"/>
        <v>#REF!</v>
      </c>
      <c r="AA167" s="12"/>
      <c r="AB167" s="5"/>
      <c r="AC167" s="9"/>
      <c r="AD167" s="5"/>
      <c r="AE167" s="25"/>
      <c r="AF167" s="25"/>
      <c r="AJ167" s="7">
        <f>VLOOKUP(B167,' TH ĐG Trình HĐ'!$D$9:$AE$322,16,0)</f>
        <v>8</v>
      </c>
    </row>
    <row r="168" spans="1:36" s="7" customFormat="1" ht="24.95" customHeight="1" x14ac:dyDescent="0.25">
      <c r="A168" s="207">
        <f t="shared" si="41"/>
        <v>162</v>
      </c>
      <c r="B168" s="70" t="s">
        <v>222</v>
      </c>
      <c r="C168" s="5" t="s">
        <v>964</v>
      </c>
      <c r="D168" s="9" t="s">
        <v>850</v>
      </c>
      <c r="E168" s="232"/>
      <c r="F168" s="17"/>
      <c r="G168" s="19"/>
      <c r="H168" s="5"/>
      <c r="I168" s="19"/>
      <c r="J168" s="5"/>
      <c r="K168" s="19"/>
      <c r="L168" s="5"/>
      <c r="M168" s="19"/>
      <c r="N168" s="5"/>
      <c r="O168" s="19"/>
      <c r="P168" s="5"/>
      <c r="Q168" s="226"/>
      <c r="R168" s="9"/>
      <c r="S168" s="5"/>
      <c r="T168" s="226"/>
      <c r="U168" s="9"/>
      <c r="V168" s="227"/>
      <c r="W168" s="9"/>
      <c r="X168" s="9"/>
      <c r="Y168" s="9"/>
      <c r="Z168" s="5"/>
      <c r="AA168" s="5"/>
      <c r="AB168" s="5"/>
      <c r="AC168" s="9"/>
      <c r="AD168" s="5"/>
      <c r="AE168" s="120"/>
      <c r="AF168" s="25"/>
      <c r="AJ168" s="7">
        <f>VLOOKUP(B168,' TH ĐG Trình HĐ'!$D$9:$AE$322,16,0)</f>
        <v>9</v>
      </c>
    </row>
    <row r="169" spans="1:36" s="7" customFormat="1" ht="24.95" customHeight="1" x14ac:dyDescent="0.25">
      <c r="A169" s="207">
        <f t="shared" si="41"/>
        <v>163</v>
      </c>
      <c r="B169" s="70" t="s">
        <v>77</v>
      </c>
      <c r="C169" s="5" t="s">
        <v>761</v>
      </c>
      <c r="D169" s="9" t="s">
        <v>850</v>
      </c>
      <c r="E169" s="232"/>
      <c r="F169" s="17"/>
      <c r="G169" s="19" t="e">
        <f>VLOOKUP(F169,Sheet1!$B$2:$C$12,2,TRUE)</f>
        <v>#N/A</v>
      </c>
      <c r="H169" s="5"/>
      <c r="I169" s="19" t="e">
        <f>VLOOKUP(H169,Sheet1!$B$2:$C$12,2,TRUE)</f>
        <v>#N/A</v>
      </c>
      <c r="J169" s="5"/>
      <c r="K169" s="19" t="e">
        <f>VLOOKUP(J169,Sheet1!$B$2:$C$12,2,TRUE)</f>
        <v>#N/A</v>
      </c>
      <c r="L169" s="5"/>
      <c r="M169" s="19" t="e">
        <f>VLOOKUP(L169,Sheet1!$B$2:$C$12,2,TRUE)</f>
        <v>#N/A</v>
      </c>
      <c r="N169" s="5"/>
      <c r="O169" s="19" t="e">
        <f>VLOOKUP(N169,Sheet1!$B$2:$C$12,2,TRUE)</f>
        <v>#N/A</v>
      </c>
      <c r="P169" s="5" t="e">
        <f t="shared" si="34"/>
        <v>#N/A</v>
      </c>
      <c r="Q169" s="226">
        <f t="shared" ref="Q169:Q212" si="47">COUNTIF(F169:N169,"C*")*1+COUNTIF(F169:N169,"D")*2+COUNTIF(F169:N169,"E")*3</f>
        <v>0</v>
      </c>
      <c r="R169" s="9" t="e">
        <f t="shared" ref="R169:R212" si="48">IF(Q169&gt;=3,"Không hoàn thành",IF(AND($P169&gt;=8,$P169&lt;=10,Q169=0),"Xuất sắc",IF(AND($P169&gt;=8,$P169&lt;=10,Q169=1),"Tốt",IF(AND($P169&gt;=8,$P169&lt;=10,Q169=2),"Hoàn thành",IF(AND($P169&gt;6,$P169&lt;8,Q169&lt;=1),"Tốt",IF(AND($P169&gt;6,$P169&lt;8,Q169=2),"Hoàn thành",IF(AND($P169&gt;=5,$P169&lt;=6,Q169&lt;=2),"Hoàn thành",IF(AND($P169&lt;5,Q169&gt;3),"Không hoàn thành",""))))))))</f>
        <v>#N/A</v>
      </c>
      <c r="S169" s="5" t="e">
        <f t="shared" si="35"/>
        <v>#N/A</v>
      </c>
      <c r="T169" s="226">
        <f t="shared" si="36"/>
        <v>0</v>
      </c>
      <c r="U169" s="9" t="e">
        <f t="shared" ref="U169:U200" si="49">IF(T169&gt;=3,"Không hoàn thành",IF(AND($S169&gt;=8,$S169&lt;=10,T169=0),"Xuất sắc",IF(AND($S169&gt;=8,$S169&lt;=10,T169=1),"Tốt",IF(AND($S169&gt;=8,$S169&lt;=10,T169=2),"Hoàn thành",IF(AND($S169&gt;6,$S169&lt;8,T169&lt;=1),"Tốt",IF(AND($S169&gt;6,$S169&lt;8,T169=2),"Hoàn thành",IF(AND($S169&gt;=5,$S169&lt;=6,T169&lt;=2),"Hoàn thành",IF(AND($S169&lt;5,T169&gt;3),"Không hoàn thành",""))))))))</f>
        <v>#N/A</v>
      </c>
      <c r="V169" s="227"/>
      <c r="W169" s="9" t="e">
        <f>ROUND(AVERAGE(#REF!,P169),2)</f>
        <v>#REF!</v>
      </c>
      <c r="X169" s="9">
        <f t="shared" ref="X169:X200" si="50">COUNTIF(D169:M169,"D")*1</f>
        <v>0</v>
      </c>
      <c r="Y169" s="9" t="e">
        <f t="shared" ref="Y169:Y200" si="51">IF($W169&gt;=8,"Xuất sắc",IF($W169&gt;6,"Tốt",IF($W169&gt;=5,"Hoàn thành","Không hoàn thành")))</f>
        <v>#REF!</v>
      </c>
      <c r="Z169" s="9" t="e">
        <f t="shared" ref="Z169:Z211" si="52">IF($X169=1,"Không đạt LĐTT",IF(OR($Y169= "Xuất sắc", $Y169="Tốt"),"Đạt LĐTT","Không đạt LĐTT"))</f>
        <v>#REF!</v>
      </c>
      <c r="AA169" s="5"/>
      <c r="AB169" s="5"/>
      <c r="AC169" s="9"/>
      <c r="AD169" s="5"/>
      <c r="AE169" s="25"/>
      <c r="AF169" s="25"/>
      <c r="AJ169" s="7" t="e">
        <f>VLOOKUP(B169,' TH ĐG Trình HĐ'!$D$9:$AE$322,16,0)</f>
        <v>#N/A</v>
      </c>
    </row>
    <row r="170" spans="1:36" s="7" customFormat="1" ht="24.95" customHeight="1" x14ac:dyDescent="0.25">
      <c r="A170" s="207">
        <f t="shared" si="41"/>
        <v>164</v>
      </c>
      <c r="B170" s="183" t="s">
        <v>79</v>
      </c>
      <c r="C170" s="5" t="s">
        <v>761</v>
      </c>
      <c r="D170" s="9" t="s">
        <v>850</v>
      </c>
      <c r="E170" s="232"/>
      <c r="F170" s="17"/>
      <c r="G170" s="19" t="e">
        <f>VLOOKUP(F170,Sheet1!$B$2:$C$12,2,TRUE)</f>
        <v>#N/A</v>
      </c>
      <c r="H170" s="5"/>
      <c r="I170" s="19" t="e">
        <f>VLOOKUP(H170,Sheet1!$B$2:$C$12,2,TRUE)</f>
        <v>#N/A</v>
      </c>
      <c r="J170" s="5"/>
      <c r="K170" s="19" t="e">
        <f>VLOOKUP(J170,Sheet1!$B$2:$C$12,2,TRUE)</f>
        <v>#N/A</v>
      </c>
      <c r="L170" s="5"/>
      <c r="M170" s="19" t="e">
        <f>VLOOKUP(L170,Sheet1!$B$2:$C$12,2,TRUE)</f>
        <v>#N/A</v>
      </c>
      <c r="N170" s="5"/>
      <c r="O170" s="19" t="e">
        <f>VLOOKUP(N170,Sheet1!$B$2:$C$12,2,TRUE)</f>
        <v>#N/A</v>
      </c>
      <c r="P170" s="5" t="e">
        <f t="shared" si="34"/>
        <v>#N/A</v>
      </c>
      <c r="Q170" s="226">
        <f t="shared" si="47"/>
        <v>0</v>
      </c>
      <c r="R170" s="9" t="e">
        <f t="shared" si="48"/>
        <v>#N/A</v>
      </c>
      <c r="S170" s="5" t="e">
        <f t="shared" si="35"/>
        <v>#N/A</v>
      </c>
      <c r="T170" s="226">
        <f t="shared" si="36"/>
        <v>0</v>
      </c>
      <c r="U170" s="9" t="e">
        <f t="shared" si="49"/>
        <v>#N/A</v>
      </c>
      <c r="V170" s="227"/>
      <c r="W170" s="9" t="e">
        <f>ROUND(AVERAGE(#REF!,P170),2)</f>
        <v>#REF!</v>
      </c>
      <c r="X170" s="9">
        <f t="shared" si="50"/>
        <v>0</v>
      </c>
      <c r="Y170" s="9" t="e">
        <f t="shared" si="51"/>
        <v>#REF!</v>
      </c>
      <c r="Z170" s="9" t="e">
        <f t="shared" si="52"/>
        <v>#REF!</v>
      </c>
      <c r="AA170" s="5"/>
      <c r="AB170" s="5"/>
      <c r="AC170" s="9"/>
      <c r="AD170" s="5"/>
      <c r="AE170" s="29"/>
      <c r="AF170" s="29"/>
      <c r="AJ170" s="7">
        <f>VLOOKUP(B170,' TH ĐG Trình HĐ'!$D$9:$AE$322,16,0)</f>
        <v>7</v>
      </c>
    </row>
    <row r="171" spans="1:36" s="7" customFormat="1" ht="24.95" customHeight="1" x14ac:dyDescent="0.25">
      <c r="A171" s="207">
        <f t="shared" si="41"/>
        <v>165</v>
      </c>
      <c r="B171" s="70" t="s">
        <v>230</v>
      </c>
      <c r="C171" s="5" t="s">
        <v>761</v>
      </c>
      <c r="D171" s="9" t="s">
        <v>850</v>
      </c>
      <c r="E171" s="232"/>
      <c r="F171" s="17"/>
      <c r="G171" s="19" t="e">
        <f>VLOOKUP(F171,Sheet1!$B$2:$C$12,2,TRUE)</f>
        <v>#N/A</v>
      </c>
      <c r="H171" s="5"/>
      <c r="I171" s="19" t="e">
        <f>VLOOKUP(H171,Sheet1!$B$2:$C$12,2,TRUE)</f>
        <v>#N/A</v>
      </c>
      <c r="J171" s="5"/>
      <c r="K171" s="19" t="e">
        <f>VLOOKUP(J171,Sheet1!$B$2:$C$12,2,TRUE)</f>
        <v>#N/A</v>
      </c>
      <c r="L171" s="5"/>
      <c r="M171" s="19" t="e">
        <f>VLOOKUP(L171,Sheet1!$B$2:$C$12,2,TRUE)</f>
        <v>#N/A</v>
      </c>
      <c r="N171" s="5"/>
      <c r="O171" s="19" t="e">
        <f>VLOOKUP(N171,Sheet1!$B$2:$C$12,2,TRUE)</f>
        <v>#N/A</v>
      </c>
      <c r="P171" s="5" t="e">
        <f t="shared" si="34"/>
        <v>#N/A</v>
      </c>
      <c r="Q171" s="226">
        <f t="shared" si="47"/>
        <v>0</v>
      </c>
      <c r="R171" s="9" t="e">
        <f t="shared" si="48"/>
        <v>#N/A</v>
      </c>
      <c r="S171" s="5" t="e">
        <f t="shared" si="35"/>
        <v>#N/A</v>
      </c>
      <c r="T171" s="226">
        <f t="shared" si="36"/>
        <v>0</v>
      </c>
      <c r="U171" s="9" t="e">
        <f t="shared" si="49"/>
        <v>#N/A</v>
      </c>
      <c r="V171" s="227"/>
      <c r="W171" s="9" t="e">
        <f>ROUND(AVERAGE(#REF!,P171),2)</f>
        <v>#REF!</v>
      </c>
      <c r="X171" s="9">
        <f t="shared" si="50"/>
        <v>0</v>
      </c>
      <c r="Y171" s="9" t="e">
        <f t="shared" si="51"/>
        <v>#REF!</v>
      </c>
      <c r="Z171" s="9" t="e">
        <f t="shared" si="52"/>
        <v>#REF!</v>
      </c>
      <c r="AA171" s="5"/>
      <c r="AB171" s="5"/>
      <c r="AC171" s="9"/>
      <c r="AD171" s="5"/>
      <c r="AE171" s="29"/>
      <c r="AF171" s="29"/>
      <c r="AJ171" s="7">
        <f>VLOOKUP(B171,' TH ĐG Trình HĐ'!$D$9:$AE$322,16,0)</f>
        <v>8</v>
      </c>
    </row>
    <row r="172" spans="1:36" s="7" customFormat="1" ht="24.95" customHeight="1" x14ac:dyDescent="0.25">
      <c r="A172" s="207">
        <f t="shared" si="41"/>
        <v>166</v>
      </c>
      <c r="B172" s="70" t="s">
        <v>226</v>
      </c>
      <c r="C172" s="5" t="s">
        <v>761</v>
      </c>
      <c r="D172" s="9" t="s">
        <v>850</v>
      </c>
      <c r="E172" s="232"/>
      <c r="F172" s="17"/>
      <c r="G172" s="19" t="e">
        <f>VLOOKUP(F172,Sheet1!$B$2:$C$12,2,TRUE)</f>
        <v>#N/A</v>
      </c>
      <c r="H172" s="5"/>
      <c r="I172" s="19" t="e">
        <f>VLOOKUP(H172,Sheet1!$B$2:$C$12,2,TRUE)</f>
        <v>#N/A</v>
      </c>
      <c r="J172" s="5"/>
      <c r="K172" s="19" t="e">
        <f>VLOOKUP(J172,Sheet1!$B$2:$C$12,2,TRUE)</f>
        <v>#N/A</v>
      </c>
      <c r="L172" s="5"/>
      <c r="M172" s="19" t="e">
        <f>VLOOKUP(L172,Sheet1!$B$2:$C$12,2,TRUE)</f>
        <v>#N/A</v>
      </c>
      <c r="N172" s="5"/>
      <c r="O172" s="19" t="e">
        <f>VLOOKUP(N172,Sheet1!$B$2:$C$12,2,TRUE)</f>
        <v>#N/A</v>
      </c>
      <c r="P172" s="5" t="e">
        <f t="shared" si="34"/>
        <v>#N/A</v>
      </c>
      <c r="Q172" s="226">
        <f t="shared" si="47"/>
        <v>0</v>
      </c>
      <c r="R172" s="9" t="e">
        <f t="shared" si="48"/>
        <v>#N/A</v>
      </c>
      <c r="S172" s="5" t="e">
        <f t="shared" si="35"/>
        <v>#N/A</v>
      </c>
      <c r="T172" s="226">
        <f t="shared" si="36"/>
        <v>0</v>
      </c>
      <c r="U172" s="9" t="e">
        <f t="shared" si="49"/>
        <v>#N/A</v>
      </c>
      <c r="V172" s="227"/>
      <c r="W172" s="9" t="e">
        <f>ROUND(AVERAGE(#REF!,P172),2)</f>
        <v>#REF!</v>
      </c>
      <c r="X172" s="9">
        <f t="shared" si="50"/>
        <v>0</v>
      </c>
      <c r="Y172" s="9" t="e">
        <f t="shared" si="51"/>
        <v>#REF!</v>
      </c>
      <c r="Z172" s="9" t="e">
        <f t="shared" si="52"/>
        <v>#REF!</v>
      </c>
      <c r="AA172" s="5"/>
      <c r="AB172" s="5"/>
      <c r="AC172" s="9"/>
      <c r="AD172" s="5"/>
      <c r="AE172" s="29"/>
      <c r="AF172" s="29"/>
      <c r="AJ172" s="7">
        <f>VLOOKUP(B172,' TH ĐG Trình HĐ'!$D$9:$AE$322,16,0)</f>
        <v>10</v>
      </c>
    </row>
    <row r="173" spans="1:36" s="7" customFormat="1" ht="24.95" customHeight="1" x14ac:dyDescent="0.25">
      <c r="A173" s="207">
        <f t="shared" si="41"/>
        <v>167</v>
      </c>
      <c r="B173" s="115" t="s">
        <v>283</v>
      </c>
      <c r="C173" s="5" t="s">
        <v>761</v>
      </c>
      <c r="D173" s="9" t="s">
        <v>850</v>
      </c>
      <c r="E173" s="232"/>
      <c r="F173" s="17"/>
      <c r="G173" s="19" t="e">
        <f>VLOOKUP(F173,Sheet1!$B$2:$C$12,2,TRUE)</f>
        <v>#N/A</v>
      </c>
      <c r="H173" s="5"/>
      <c r="I173" s="19" t="e">
        <f>VLOOKUP(H173,Sheet1!$B$2:$C$12,2,TRUE)</f>
        <v>#N/A</v>
      </c>
      <c r="J173" s="5"/>
      <c r="K173" s="19" t="e">
        <f>VLOOKUP(J173,Sheet1!$B$2:$C$12,2,TRUE)</f>
        <v>#N/A</v>
      </c>
      <c r="L173" s="5"/>
      <c r="M173" s="19" t="e">
        <f>VLOOKUP(L173,Sheet1!$B$2:$C$12,2,TRUE)</f>
        <v>#N/A</v>
      </c>
      <c r="N173" s="5"/>
      <c r="O173" s="19" t="e">
        <f>VLOOKUP(N173,Sheet1!$B$2:$C$12,2,TRUE)</f>
        <v>#N/A</v>
      </c>
      <c r="P173" s="5" t="e">
        <f t="shared" si="34"/>
        <v>#N/A</v>
      </c>
      <c r="Q173" s="226">
        <f t="shared" si="47"/>
        <v>0</v>
      </c>
      <c r="R173" s="9" t="e">
        <f t="shared" si="48"/>
        <v>#N/A</v>
      </c>
      <c r="S173" s="5" t="e">
        <f t="shared" si="35"/>
        <v>#N/A</v>
      </c>
      <c r="T173" s="226">
        <f t="shared" si="36"/>
        <v>0</v>
      </c>
      <c r="U173" s="9" t="e">
        <f t="shared" si="49"/>
        <v>#N/A</v>
      </c>
      <c r="V173" s="227"/>
      <c r="W173" s="9" t="e">
        <f>ROUND(AVERAGE(#REF!,P173),2)</f>
        <v>#REF!</v>
      </c>
      <c r="X173" s="9">
        <f t="shared" si="50"/>
        <v>0</v>
      </c>
      <c r="Y173" s="9" t="e">
        <f t="shared" si="51"/>
        <v>#REF!</v>
      </c>
      <c r="Z173" s="9" t="e">
        <f t="shared" si="52"/>
        <v>#REF!</v>
      </c>
      <c r="AA173" s="5"/>
      <c r="AB173" s="5"/>
      <c r="AC173" s="9"/>
      <c r="AD173" s="5"/>
      <c r="AE173" s="29"/>
      <c r="AF173" s="29"/>
      <c r="AJ173" s="7">
        <f>VLOOKUP(B173,' TH ĐG Trình HĐ'!$D$9:$AE$322,16,0)</f>
        <v>0</v>
      </c>
    </row>
    <row r="174" spans="1:36" s="7" customFormat="1" ht="24.95" customHeight="1" x14ac:dyDescent="0.25">
      <c r="A174" s="207">
        <f t="shared" si="41"/>
        <v>168</v>
      </c>
      <c r="B174" s="115" t="s">
        <v>271</v>
      </c>
      <c r="C174" s="5" t="s">
        <v>761</v>
      </c>
      <c r="D174" s="9" t="s">
        <v>850</v>
      </c>
      <c r="E174" s="232"/>
      <c r="F174" s="17"/>
      <c r="G174" s="19" t="e">
        <f>VLOOKUP(F174,Sheet1!$B$2:$C$12,2,TRUE)</f>
        <v>#N/A</v>
      </c>
      <c r="H174" s="5"/>
      <c r="I174" s="19" t="e">
        <f>VLOOKUP(H174,Sheet1!$B$2:$C$12,2,TRUE)</f>
        <v>#N/A</v>
      </c>
      <c r="J174" s="5"/>
      <c r="K174" s="19" t="e">
        <f>VLOOKUP(J174,Sheet1!$B$2:$C$12,2,TRUE)</f>
        <v>#N/A</v>
      </c>
      <c r="L174" s="5"/>
      <c r="M174" s="19" t="e">
        <f>VLOOKUP(L174,Sheet1!$B$2:$C$12,2,TRUE)</f>
        <v>#N/A</v>
      </c>
      <c r="N174" s="5"/>
      <c r="O174" s="19" t="e">
        <f>VLOOKUP(N174,Sheet1!$B$2:$C$12,2,TRUE)</f>
        <v>#N/A</v>
      </c>
      <c r="P174" s="5" t="e">
        <f t="shared" si="34"/>
        <v>#N/A</v>
      </c>
      <c r="Q174" s="226">
        <f t="shared" si="47"/>
        <v>0</v>
      </c>
      <c r="R174" s="9" t="e">
        <f t="shared" si="48"/>
        <v>#N/A</v>
      </c>
      <c r="S174" s="5" t="e">
        <f t="shared" si="35"/>
        <v>#N/A</v>
      </c>
      <c r="T174" s="226">
        <f t="shared" si="36"/>
        <v>0</v>
      </c>
      <c r="U174" s="9" t="e">
        <f t="shared" si="49"/>
        <v>#N/A</v>
      </c>
      <c r="V174" s="227"/>
      <c r="W174" s="9" t="e">
        <f>ROUND(AVERAGE(#REF!,P174),2)</f>
        <v>#REF!</v>
      </c>
      <c r="X174" s="9">
        <f t="shared" si="50"/>
        <v>0</v>
      </c>
      <c r="Y174" s="9" t="e">
        <f t="shared" si="51"/>
        <v>#REF!</v>
      </c>
      <c r="Z174" s="9" t="e">
        <f t="shared" si="52"/>
        <v>#REF!</v>
      </c>
      <c r="AA174" s="5"/>
      <c r="AB174" s="5"/>
      <c r="AC174" s="9"/>
      <c r="AD174" s="5"/>
      <c r="AE174" s="29"/>
      <c r="AF174" s="29"/>
      <c r="AJ174" s="7">
        <f>VLOOKUP(B174,' TH ĐG Trình HĐ'!$D$9:$AE$322,16,0)</f>
        <v>7</v>
      </c>
    </row>
    <row r="175" spans="1:36" s="7" customFormat="1" ht="24.95" customHeight="1" x14ac:dyDescent="0.25">
      <c r="A175" s="207">
        <f t="shared" si="41"/>
        <v>169</v>
      </c>
      <c r="B175" s="115" t="s">
        <v>229</v>
      </c>
      <c r="C175" s="5" t="s">
        <v>761</v>
      </c>
      <c r="D175" s="9" t="s">
        <v>850</v>
      </c>
      <c r="E175" s="232"/>
      <c r="F175" s="17"/>
      <c r="G175" s="19" t="e">
        <f>VLOOKUP(F175,Sheet1!$B$2:$C$12,2,TRUE)</f>
        <v>#N/A</v>
      </c>
      <c r="H175" s="5"/>
      <c r="I175" s="19" t="e">
        <f>VLOOKUP(H175,Sheet1!$B$2:$C$12,2,TRUE)</f>
        <v>#N/A</v>
      </c>
      <c r="J175" s="5"/>
      <c r="K175" s="19" t="e">
        <f>VLOOKUP(J175,Sheet1!$B$2:$C$12,2,TRUE)</f>
        <v>#N/A</v>
      </c>
      <c r="L175" s="5"/>
      <c r="M175" s="19" t="e">
        <f>VLOOKUP(L175,Sheet1!$B$2:$C$12,2,TRUE)</f>
        <v>#N/A</v>
      </c>
      <c r="N175" s="5"/>
      <c r="O175" s="19" t="e">
        <f>VLOOKUP(N175,Sheet1!$B$2:$C$12,2,TRUE)</f>
        <v>#N/A</v>
      </c>
      <c r="P175" s="5" t="e">
        <f t="shared" si="34"/>
        <v>#N/A</v>
      </c>
      <c r="Q175" s="226">
        <f t="shared" si="47"/>
        <v>0</v>
      </c>
      <c r="R175" s="9" t="e">
        <f t="shared" si="48"/>
        <v>#N/A</v>
      </c>
      <c r="S175" s="5" t="e">
        <f t="shared" si="35"/>
        <v>#N/A</v>
      </c>
      <c r="T175" s="226">
        <f t="shared" si="36"/>
        <v>0</v>
      </c>
      <c r="U175" s="9" t="e">
        <f t="shared" si="49"/>
        <v>#N/A</v>
      </c>
      <c r="V175" s="227"/>
      <c r="W175" s="9" t="e">
        <f>ROUND(AVERAGE(#REF!,P175),2)</f>
        <v>#REF!</v>
      </c>
      <c r="X175" s="9">
        <f t="shared" si="50"/>
        <v>0</v>
      </c>
      <c r="Y175" s="9" t="e">
        <f t="shared" si="51"/>
        <v>#REF!</v>
      </c>
      <c r="Z175" s="9" t="e">
        <f t="shared" si="52"/>
        <v>#REF!</v>
      </c>
      <c r="AA175" s="5"/>
      <c r="AB175" s="5"/>
      <c r="AC175" s="9"/>
      <c r="AD175" s="5"/>
      <c r="AE175" s="29"/>
      <c r="AF175" s="29"/>
      <c r="AJ175" s="7">
        <f>VLOOKUP(B175,' TH ĐG Trình HĐ'!$D$9:$AE$322,16,0)</f>
        <v>7</v>
      </c>
    </row>
    <row r="176" spans="1:36" s="7" customFormat="1" ht="24.95" customHeight="1" x14ac:dyDescent="0.25">
      <c r="A176" s="207">
        <f t="shared" si="41"/>
        <v>170</v>
      </c>
      <c r="B176" s="115" t="s">
        <v>350</v>
      </c>
      <c r="C176" s="5" t="s">
        <v>761</v>
      </c>
      <c r="D176" s="9" t="s">
        <v>850</v>
      </c>
      <c r="E176" s="232"/>
      <c r="F176" s="17"/>
      <c r="G176" s="19" t="e">
        <f>VLOOKUP(F176,Sheet1!$B$2:$C$12,2,TRUE)</f>
        <v>#N/A</v>
      </c>
      <c r="H176" s="5"/>
      <c r="I176" s="19" t="e">
        <f>VLOOKUP(H176,Sheet1!$B$2:$C$12,2,TRUE)</f>
        <v>#N/A</v>
      </c>
      <c r="J176" s="5"/>
      <c r="K176" s="19" t="e">
        <f>VLOOKUP(J176,Sheet1!$B$2:$C$12,2,TRUE)</f>
        <v>#N/A</v>
      </c>
      <c r="L176" s="5"/>
      <c r="M176" s="19" t="e">
        <f>VLOOKUP(L176,Sheet1!$B$2:$C$12,2,TRUE)</f>
        <v>#N/A</v>
      </c>
      <c r="N176" s="5"/>
      <c r="O176" s="19" t="e">
        <f>VLOOKUP(N176,Sheet1!$B$2:$C$12,2,TRUE)</f>
        <v>#N/A</v>
      </c>
      <c r="P176" s="5" t="e">
        <f t="shared" si="34"/>
        <v>#N/A</v>
      </c>
      <c r="Q176" s="226">
        <f t="shared" si="47"/>
        <v>0</v>
      </c>
      <c r="R176" s="9" t="e">
        <f t="shared" si="48"/>
        <v>#N/A</v>
      </c>
      <c r="S176" s="5" t="e">
        <f t="shared" si="35"/>
        <v>#N/A</v>
      </c>
      <c r="T176" s="226">
        <f t="shared" si="36"/>
        <v>0</v>
      </c>
      <c r="U176" s="9" t="e">
        <f t="shared" si="49"/>
        <v>#N/A</v>
      </c>
      <c r="V176" s="227"/>
      <c r="W176" s="9" t="e">
        <f>ROUND(AVERAGE(#REF!,P176),2)</f>
        <v>#REF!</v>
      </c>
      <c r="X176" s="9">
        <f t="shared" si="50"/>
        <v>0</v>
      </c>
      <c r="Y176" s="9" t="e">
        <f t="shared" si="51"/>
        <v>#REF!</v>
      </c>
      <c r="Z176" s="9" t="e">
        <f t="shared" si="52"/>
        <v>#REF!</v>
      </c>
      <c r="AA176" s="5"/>
      <c r="AB176" s="5"/>
      <c r="AC176" s="9"/>
      <c r="AD176" s="5"/>
      <c r="AE176" s="29"/>
      <c r="AF176" s="29"/>
      <c r="AJ176" s="7">
        <f>VLOOKUP(B176,' TH ĐG Trình HĐ'!$D$9:$AE$322,16,0)</f>
        <v>7</v>
      </c>
    </row>
    <row r="177" spans="1:36" s="7" customFormat="1" ht="24.95" customHeight="1" x14ac:dyDescent="0.25">
      <c r="A177" s="207">
        <f t="shared" si="41"/>
        <v>171</v>
      </c>
      <c r="B177" s="115" t="s">
        <v>382</v>
      </c>
      <c r="C177" s="5" t="s">
        <v>761</v>
      </c>
      <c r="D177" s="9" t="s">
        <v>850</v>
      </c>
      <c r="E177" s="232"/>
      <c r="F177" s="17"/>
      <c r="G177" s="19" t="e">
        <f>VLOOKUP(F177,Sheet1!$B$2:$C$12,2,TRUE)</f>
        <v>#N/A</v>
      </c>
      <c r="H177" s="5"/>
      <c r="I177" s="19" t="e">
        <f>VLOOKUP(H177,Sheet1!$B$2:$C$12,2,TRUE)</f>
        <v>#N/A</v>
      </c>
      <c r="J177" s="5"/>
      <c r="K177" s="19" t="e">
        <f>VLOOKUP(J177,Sheet1!$B$2:$C$12,2,TRUE)</f>
        <v>#N/A</v>
      </c>
      <c r="L177" s="5"/>
      <c r="M177" s="19" t="e">
        <f>VLOOKUP(L177,Sheet1!$B$2:$C$12,2,TRUE)</f>
        <v>#N/A</v>
      </c>
      <c r="N177" s="5"/>
      <c r="O177" s="19" t="e">
        <f>VLOOKUP(N177,Sheet1!$B$2:$C$12,2,TRUE)</f>
        <v>#N/A</v>
      </c>
      <c r="P177" s="5" t="e">
        <f t="shared" si="34"/>
        <v>#N/A</v>
      </c>
      <c r="Q177" s="226">
        <f t="shared" si="47"/>
        <v>0</v>
      </c>
      <c r="R177" s="9" t="e">
        <f t="shared" si="48"/>
        <v>#N/A</v>
      </c>
      <c r="S177" s="5" t="e">
        <f t="shared" si="35"/>
        <v>#N/A</v>
      </c>
      <c r="T177" s="226">
        <f t="shared" si="36"/>
        <v>0</v>
      </c>
      <c r="U177" s="9" t="e">
        <f t="shared" si="49"/>
        <v>#N/A</v>
      </c>
      <c r="V177" s="227"/>
      <c r="W177" s="9" t="e">
        <f>ROUND(AVERAGE(#REF!,P177),2)</f>
        <v>#REF!</v>
      </c>
      <c r="X177" s="9">
        <f t="shared" si="50"/>
        <v>0</v>
      </c>
      <c r="Y177" s="9" t="e">
        <f t="shared" si="51"/>
        <v>#REF!</v>
      </c>
      <c r="Z177" s="9" t="e">
        <f t="shared" si="52"/>
        <v>#REF!</v>
      </c>
      <c r="AA177" s="5"/>
      <c r="AB177" s="5"/>
      <c r="AC177" s="9"/>
      <c r="AD177" s="5"/>
      <c r="AE177" s="29"/>
      <c r="AF177" s="29"/>
      <c r="AJ177" s="7">
        <f>VLOOKUP(B177,' TH ĐG Trình HĐ'!$D$9:$AE$322,16,0)</f>
        <v>7</v>
      </c>
    </row>
    <row r="178" spans="1:36" s="7" customFormat="1" ht="24.95" customHeight="1" x14ac:dyDescent="0.25">
      <c r="A178" s="207">
        <f t="shared" si="41"/>
        <v>172</v>
      </c>
      <c r="B178" s="208" t="s">
        <v>381</v>
      </c>
      <c r="C178" s="5" t="s">
        <v>761</v>
      </c>
      <c r="D178" s="9" t="s">
        <v>850</v>
      </c>
      <c r="E178" s="232"/>
      <c r="F178" s="17"/>
      <c r="G178" s="19" t="e">
        <f>VLOOKUP(F178,Sheet1!$B$2:$C$12,2,TRUE)</f>
        <v>#N/A</v>
      </c>
      <c r="H178" s="5"/>
      <c r="I178" s="19" t="e">
        <f>VLOOKUP(H178,Sheet1!$B$2:$C$12,2,TRUE)</f>
        <v>#N/A</v>
      </c>
      <c r="J178" s="5"/>
      <c r="K178" s="19" t="e">
        <f>VLOOKUP(J178,Sheet1!$B$2:$C$12,2,TRUE)</f>
        <v>#N/A</v>
      </c>
      <c r="L178" s="5"/>
      <c r="M178" s="19" t="e">
        <f>VLOOKUP(L178,Sheet1!$B$2:$C$12,2,TRUE)</f>
        <v>#N/A</v>
      </c>
      <c r="N178" s="5"/>
      <c r="O178" s="19" t="e">
        <f>VLOOKUP(N178,Sheet1!$B$2:$C$12,2,TRUE)</f>
        <v>#N/A</v>
      </c>
      <c r="P178" s="5" t="e">
        <f t="shared" si="34"/>
        <v>#N/A</v>
      </c>
      <c r="Q178" s="226">
        <f t="shared" si="47"/>
        <v>0</v>
      </c>
      <c r="R178" s="9" t="e">
        <f t="shared" si="48"/>
        <v>#N/A</v>
      </c>
      <c r="S178" s="5" t="e">
        <f t="shared" si="35"/>
        <v>#N/A</v>
      </c>
      <c r="T178" s="226">
        <f t="shared" si="36"/>
        <v>0</v>
      </c>
      <c r="U178" s="9" t="e">
        <f t="shared" si="49"/>
        <v>#N/A</v>
      </c>
      <c r="V178" s="227"/>
      <c r="W178" s="9" t="e">
        <f>ROUND(AVERAGE(#REF!,P178),2)</f>
        <v>#REF!</v>
      </c>
      <c r="X178" s="9">
        <f t="shared" si="50"/>
        <v>0</v>
      </c>
      <c r="Y178" s="9" t="e">
        <f t="shared" si="51"/>
        <v>#REF!</v>
      </c>
      <c r="Z178" s="9" t="e">
        <f t="shared" si="52"/>
        <v>#REF!</v>
      </c>
      <c r="AA178" s="5"/>
      <c r="AB178" s="5"/>
      <c r="AC178" s="9"/>
      <c r="AD178" s="5"/>
      <c r="AE178" s="29"/>
      <c r="AF178" s="29"/>
      <c r="AJ178" s="7">
        <f>VLOOKUP(B178,' TH ĐG Trình HĐ'!$D$9:$AE$322,16,0)</f>
        <v>7</v>
      </c>
    </row>
    <row r="179" spans="1:36" s="7" customFormat="1" ht="24.95" customHeight="1" x14ac:dyDescent="0.25">
      <c r="A179" s="207">
        <f t="shared" si="41"/>
        <v>173</v>
      </c>
      <c r="B179" s="208" t="s">
        <v>147</v>
      </c>
      <c r="C179" s="5" t="s">
        <v>761</v>
      </c>
      <c r="D179" s="9" t="s">
        <v>850</v>
      </c>
      <c r="E179" s="232"/>
      <c r="F179" s="17"/>
      <c r="G179" s="19" t="e">
        <f>VLOOKUP(F179,Sheet1!$B$2:$C$12,2,TRUE)</f>
        <v>#N/A</v>
      </c>
      <c r="H179" s="5"/>
      <c r="I179" s="19" t="e">
        <f>VLOOKUP(H179,Sheet1!$B$2:$C$12,2,TRUE)</f>
        <v>#N/A</v>
      </c>
      <c r="J179" s="5"/>
      <c r="K179" s="19" t="e">
        <f>VLOOKUP(J179,Sheet1!$B$2:$C$12,2,TRUE)</f>
        <v>#N/A</v>
      </c>
      <c r="L179" s="5"/>
      <c r="M179" s="19" t="e">
        <f>VLOOKUP(L179,Sheet1!$B$2:$C$12,2,TRUE)</f>
        <v>#N/A</v>
      </c>
      <c r="N179" s="5"/>
      <c r="O179" s="19" t="e">
        <f>VLOOKUP(N179,Sheet1!$B$2:$C$12,2,TRUE)</f>
        <v>#N/A</v>
      </c>
      <c r="P179" s="5" t="e">
        <f t="shared" si="34"/>
        <v>#N/A</v>
      </c>
      <c r="Q179" s="226">
        <f t="shared" si="47"/>
        <v>0</v>
      </c>
      <c r="R179" s="9" t="e">
        <f t="shared" si="48"/>
        <v>#N/A</v>
      </c>
      <c r="S179" s="5" t="e">
        <f t="shared" si="35"/>
        <v>#N/A</v>
      </c>
      <c r="T179" s="226">
        <f t="shared" si="36"/>
        <v>0</v>
      </c>
      <c r="U179" s="9" t="e">
        <f t="shared" si="49"/>
        <v>#N/A</v>
      </c>
      <c r="V179" s="227"/>
      <c r="W179" s="9" t="e">
        <f>ROUND(AVERAGE(#REF!,P179),2)</f>
        <v>#REF!</v>
      </c>
      <c r="X179" s="9">
        <f t="shared" si="50"/>
        <v>0</v>
      </c>
      <c r="Y179" s="9" t="e">
        <f t="shared" si="51"/>
        <v>#REF!</v>
      </c>
      <c r="Z179" s="9" t="e">
        <f t="shared" si="52"/>
        <v>#REF!</v>
      </c>
      <c r="AA179" s="5"/>
      <c r="AB179" s="5"/>
      <c r="AC179" s="9"/>
      <c r="AD179" s="5"/>
      <c r="AE179" s="29"/>
      <c r="AF179" s="29"/>
      <c r="AJ179" s="7">
        <f>VLOOKUP(B179,' TH ĐG Trình HĐ'!$D$9:$AE$322,16,0)</f>
        <v>8</v>
      </c>
    </row>
    <row r="180" spans="1:36" s="7" customFormat="1" ht="24.95" customHeight="1" x14ac:dyDescent="0.25">
      <c r="A180" s="207">
        <f t="shared" si="41"/>
        <v>174</v>
      </c>
      <c r="B180" s="70" t="s">
        <v>227</v>
      </c>
      <c r="C180" s="5" t="s">
        <v>761</v>
      </c>
      <c r="D180" s="9" t="s">
        <v>850</v>
      </c>
      <c r="E180" s="232"/>
      <c r="F180" s="17"/>
      <c r="G180" s="19" t="e">
        <f>VLOOKUP(F180,Sheet1!$B$2:$C$12,2,TRUE)</f>
        <v>#N/A</v>
      </c>
      <c r="H180" s="5"/>
      <c r="I180" s="19" t="e">
        <f>VLOOKUP(H180,Sheet1!$B$2:$C$12,2,TRUE)</f>
        <v>#N/A</v>
      </c>
      <c r="J180" s="5"/>
      <c r="K180" s="19" t="e">
        <f>VLOOKUP(J180,Sheet1!$B$2:$C$12,2,TRUE)</f>
        <v>#N/A</v>
      </c>
      <c r="L180" s="5"/>
      <c r="M180" s="19" t="e">
        <f>VLOOKUP(L180,Sheet1!$B$2:$C$12,2,TRUE)</f>
        <v>#N/A</v>
      </c>
      <c r="N180" s="5"/>
      <c r="O180" s="19" t="e">
        <f>VLOOKUP(N180,Sheet1!$B$2:$C$12,2,TRUE)</f>
        <v>#N/A</v>
      </c>
      <c r="P180" s="5" t="e">
        <f t="shared" si="34"/>
        <v>#N/A</v>
      </c>
      <c r="Q180" s="226">
        <f t="shared" si="47"/>
        <v>0</v>
      </c>
      <c r="R180" s="9" t="e">
        <f t="shared" si="48"/>
        <v>#N/A</v>
      </c>
      <c r="S180" s="5" t="e">
        <f t="shared" si="35"/>
        <v>#N/A</v>
      </c>
      <c r="T180" s="226">
        <f t="shared" si="36"/>
        <v>0</v>
      </c>
      <c r="U180" s="9" t="e">
        <f t="shared" si="49"/>
        <v>#N/A</v>
      </c>
      <c r="V180" s="227"/>
      <c r="W180" s="9" t="e">
        <f>ROUND(AVERAGE(#REF!,P180),2)</f>
        <v>#REF!</v>
      </c>
      <c r="X180" s="9">
        <f t="shared" si="50"/>
        <v>0</v>
      </c>
      <c r="Y180" s="9" t="e">
        <f t="shared" si="51"/>
        <v>#REF!</v>
      </c>
      <c r="Z180" s="9" t="e">
        <f t="shared" si="52"/>
        <v>#REF!</v>
      </c>
      <c r="AA180" s="5"/>
      <c r="AB180" s="5"/>
      <c r="AC180" s="9"/>
      <c r="AD180" s="5"/>
      <c r="AE180" s="29"/>
      <c r="AF180" s="29"/>
      <c r="AJ180" s="7">
        <f>VLOOKUP(B180,' TH ĐG Trình HĐ'!$D$9:$AE$322,16,0)</f>
        <v>7</v>
      </c>
    </row>
    <row r="181" spans="1:36" s="7" customFormat="1" ht="24.95" customHeight="1" x14ac:dyDescent="0.25">
      <c r="A181" s="207">
        <f t="shared" si="41"/>
        <v>175</v>
      </c>
      <c r="B181" s="70" t="s">
        <v>232</v>
      </c>
      <c r="C181" s="5" t="s">
        <v>761</v>
      </c>
      <c r="D181" s="9" t="s">
        <v>850</v>
      </c>
      <c r="E181" s="232"/>
      <c r="F181" s="17"/>
      <c r="G181" s="19" t="e">
        <f>VLOOKUP(F181,Sheet1!$B$2:$C$12,2,TRUE)</f>
        <v>#N/A</v>
      </c>
      <c r="H181" s="5"/>
      <c r="I181" s="19" t="e">
        <f>VLOOKUP(H181,Sheet1!$B$2:$C$12,2,TRUE)</f>
        <v>#N/A</v>
      </c>
      <c r="J181" s="5"/>
      <c r="K181" s="19" t="e">
        <f>VLOOKUP(J181,Sheet1!$B$2:$C$12,2,TRUE)</f>
        <v>#N/A</v>
      </c>
      <c r="L181" s="5"/>
      <c r="M181" s="19" t="e">
        <f>VLOOKUP(L181,Sheet1!$B$2:$C$12,2,TRUE)</f>
        <v>#N/A</v>
      </c>
      <c r="N181" s="5"/>
      <c r="O181" s="19" t="e">
        <f>VLOOKUP(N181,Sheet1!$B$2:$C$12,2,TRUE)</f>
        <v>#N/A</v>
      </c>
      <c r="P181" s="5" t="e">
        <f t="shared" si="34"/>
        <v>#N/A</v>
      </c>
      <c r="Q181" s="226">
        <f t="shared" si="47"/>
        <v>0</v>
      </c>
      <c r="R181" s="9" t="e">
        <f t="shared" si="48"/>
        <v>#N/A</v>
      </c>
      <c r="S181" s="5" t="e">
        <f t="shared" si="35"/>
        <v>#N/A</v>
      </c>
      <c r="T181" s="226">
        <f t="shared" si="36"/>
        <v>0</v>
      </c>
      <c r="U181" s="9" t="e">
        <f t="shared" si="49"/>
        <v>#N/A</v>
      </c>
      <c r="V181" s="227"/>
      <c r="W181" s="9" t="e">
        <f>ROUND(AVERAGE(#REF!,P181),2)</f>
        <v>#REF!</v>
      </c>
      <c r="X181" s="9">
        <f t="shared" si="50"/>
        <v>0</v>
      </c>
      <c r="Y181" s="9" t="e">
        <f t="shared" si="51"/>
        <v>#REF!</v>
      </c>
      <c r="Z181" s="9" t="e">
        <f t="shared" si="52"/>
        <v>#REF!</v>
      </c>
      <c r="AA181" s="12"/>
      <c r="AB181" s="5"/>
      <c r="AC181" s="9"/>
      <c r="AD181" s="5"/>
      <c r="AE181" s="29"/>
      <c r="AF181" s="29"/>
      <c r="AJ181" s="7">
        <f>VLOOKUP(B181,' TH ĐG Trình HĐ'!$D$9:$AE$322,16,0)</f>
        <v>7</v>
      </c>
    </row>
    <row r="182" spans="1:36" s="7" customFormat="1" ht="91.5" customHeight="1" x14ac:dyDescent="0.25">
      <c r="A182" s="335">
        <f t="shared" si="41"/>
        <v>176</v>
      </c>
      <c r="B182" s="336" t="s">
        <v>276</v>
      </c>
      <c r="C182" s="160" t="s">
        <v>761</v>
      </c>
      <c r="D182" s="97" t="s">
        <v>850</v>
      </c>
      <c r="E182" s="331" t="s">
        <v>942</v>
      </c>
      <c r="F182" s="17"/>
      <c r="G182" s="19" t="e">
        <f>VLOOKUP(F182,Sheet1!$B$2:$C$12,2,TRUE)</f>
        <v>#N/A</v>
      </c>
      <c r="H182" s="5"/>
      <c r="I182" s="19" t="e">
        <f>VLOOKUP(H182,Sheet1!$B$2:$C$12,2,TRUE)</f>
        <v>#N/A</v>
      </c>
      <c r="J182" s="5"/>
      <c r="K182" s="19" t="e">
        <f>VLOOKUP(J182,Sheet1!$B$2:$C$12,2,TRUE)</f>
        <v>#N/A</v>
      </c>
      <c r="L182" s="5"/>
      <c r="M182" s="19" t="e">
        <f>VLOOKUP(L182,Sheet1!$B$2:$C$12,2,TRUE)</f>
        <v>#N/A</v>
      </c>
      <c r="N182" s="5"/>
      <c r="O182" s="19" t="e">
        <f>VLOOKUP(N182,Sheet1!$B$2:$C$12,2,TRUE)</f>
        <v>#N/A</v>
      </c>
      <c r="P182" s="5" t="e">
        <f t="shared" si="34"/>
        <v>#N/A</v>
      </c>
      <c r="Q182" s="226">
        <f t="shared" si="47"/>
        <v>0</v>
      </c>
      <c r="R182" s="9" t="e">
        <f t="shared" si="48"/>
        <v>#N/A</v>
      </c>
      <c r="S182" s="5" t="e">
        <f t="shared" si="35"/>
        <v>#N/A</v>
      </c>
      <c r="T182" s="226">
        <f t="shared" si="36"/>
        <v>0</v>
      </c>
      <c r="U182" s="9" t="e">
        <f t="shared" si="49"/>
        <v>#N/A</v>
      </c>
      <c r="V182" s="227"/>
      <c r="W182" s="9" t="e">
        <f>ROUND(AVERAGE(#REF!,P182),2)</f>
        <v>#REF!</v>
      </c>
      <c r="X182" s="9">
        <f t="shared" si="50"/>
        <v>0</v>
      </c>
      <c r="Y182" s="9" t="e">
        <f t="shared" si="51"/>
        <v>#REF!</v>
      </c>
      <c r="Z182" s="9" t="e">
        <f t="shared" si="52"/>
        <v>#REF!</v>
      </c>
      <c r="AA182" s="5"/>
      <c r="AB182" s="5"/>
      <c r="AC182" s="9"/>
      <c r="AD182" s="5"/>
      <c r="AE182" s="29"/>
      <c r="AF182" s="29"/>
      <c r="AJ182" s="7" t="e">
        <f>VLOOKUP(B182,' TH ĐG Trình HĐ'!$D$9:$AE$322,16,0)</f>
        <v>#N/A</v>
      </c>
    </row>
    <row r="183" spans="1:36" s="7" customFormat="1" ht="24.95" customHeight="1" x14ac:dyDescent="0.25">
      <c r="A183" s="207">
        <f t="shared" si="41"/>
        <v>177</v>
      </c>
      <c r="B183" s="70" t="s">
        <v>196</v>
      </c>
      <c r="C183" s="5" t="s">
        <v>761</v>
      </c>
      <c r="D183" s="9" t="s">
        <v>850</v>
      </c>
      <c r="E183" s="232"/>
      <c r="F183" s="17"/>
      <c r="G183" s="19" t="e">
        <f>VLOOKUP(F183,Sheet1!$B$2:$C$12,2,TRUE)</f>
        <v>#N/A</v>
      </c>
      <c r="H183" s="5"/>
      <c r="I183" s="19" t="e">
        <f>VLOOKUP(H183,Sheet1!$B$2:$C$12,2,TRUE)</f>
        <v>#N/A</v>
      </c>
      <c r="J183" s="5"/>
      <c r="K183" s="19" t="e">
        <f>VLOOKUP(J183,Sheet1!$B$2:$C$12,2,TRUE)</f>
        <v>#N/A</v>
      </c>
      <c r="L183" s="5"/>
      <c r="M183" s="19" t="e">
        <f>VLOOKUP(L183,Sheet1!$B$2:$C$12,2,TRUE)</f>
        <v>#N/A</v>
      </c>
      <c r="N183" s="5"/>
      <c r="O183" s="19" t="e">
        <f>VLOOKUP(N183,Sheet1!$B$2:$C$12,2,TRUE)</f>
        <v>#N/A</v>
      </c>
      <c r="P183" s="5" t="e">
        <f t="shared" ref="P183:P242" si="53">ROUND(AVERAGE(G183,I183,K183,M183),2)</f>
        <v>#N/A</v>
      </c>
      <c r="Q183" s="226">
        <f t="shared" si="47"/>
        <v>0</v>
      </c>
      <c r="R183" s="9" t="e">
        <f t="shared" si="48"/>
        <v>#N/A</v>
      </c>
      <c r="S183" s="5" t="e">
        <f t="shared" ref="S183:S242" si="54">ROUND(AVERAGE(G183,I183,K183,M183,O183),2)</f>
        <v>#N/A</v>
      </c>
      <c r="T183" s="226">
        <f t="shared" ref="T183:T242" si="55">COUNTIF(F183:O183,"C*")*1+COUNTIF(F183:O183,"D")*2+COUNTIF(F183:O183,"E")*3</f>
        <v>0</v>
      </c>
      <c r="U183" s="9" t="e">
        <f t="shared" si="49"/>
        <v>#N/A</v>
      </c>
      <c r="V183" s="227"/>
      <c r="W183" s="9" t="e">
        <f>ROUND(AVERAGE(#REF!,P183),2)</f>
        <v>#REF!</v>
      </c>
      <c r="X183" s="9">
        <f t="shared" si="50"/>
        <v>0</v>
      </c>
      <c r="Y183" s="9" t="e">
        <f t="shared" si="51"/>
        <v>#REF!</v>
      </c>
      <c r="Z183" s="9" t="e">
        <f t="shared" si="52"/>
        <v>#REF!</v>
      </c>
      <c r="AA183" s="5"/>
      <c r="AB183" s="5"/>
      <c r="AC183" s="9"/>
      <c r="AD183" s="5"/>
      <c r="AE183" s="29"/>
      <c r="AF183" s="29"/>
      <c r="AJ183" s="7">
        <f>VLOOKUP(B183,' TH ĐG Trình HĐ'!$D$9:$AE$322,16,0)</f>
        <v>7</v>
      </c>
    </row>
    <row r="184" spans="1:36" s="7" customFormat="1" ht="24.95" customHeight="1" x14ac:dyDescent="0.25">
      <c r="A184" s="207">
        <f t="shared" si="41"/>
        <v>178</v>
      </c>
      <c r="B184" s="115" t="s">
        <v>82</v>
      </c>
      <c r="C184" s="5" t="s">
        <v>761</v>
      </c>
      <c r="D184" s="9" t="s">
        <v>850</v>
      </c>
      <c r="E184" s="232"/>
      <c r="F184" s="17"/>
      <c r="G184" s="19" t="e">
        <f>VLOOKUP(F184,Sheet1!$B$2:$C$12,2,TRUE)</f>
        <v>#N/A</v>
      </c>
      <c r="H184" s="5"/>
      <c r="I184" s="19" t="e">
        <f>VLOOKUP(H184,Sheet1!$B$2:$C$12,2,TRUE)</f>
        <v>#N/A</v>
      </c>
      <c r="J184" s="5"/>
      <c r="K184" s="19" t="e">
        <f>VLOOKUP(J184,Sheet1!$B$2:$C$12,2,TRUE)</f>
        <v>#N/A</v>
      </c>
      <c r="L184" s="5"/>
      <c r="M184" s="19" t="e">
        <f>VLOOKUP(L184,Sheet1!$B$2:$C$12,2,TRUE)</f>
        <v>#N/A</v>
      </c>
      <c r="N184" s="5"/>
      <c r="O184" s="19" t="e">
        <f>VLOOKUP(N184,Sheet1!$B$2:$C$12,2,TRUE)</f>
        <v>#N/A</v>
      </c>
      <c r="P184" s="5" t="e">
        <f t="shared" si="53"/>
        <v>#N/A</v>
      </c>
      <c r="Q184" s="226">
        <f t="shared" si="47"/>
        <v>0</v>
      </c>
      <c r="R184" s="9" t="e">
        <f t="shared" si="48"/>
        <v>#N/A</v>
      </c>
      <c r="S184" s="5" t="e">
        <f t="shared" si="54"/>
        <v>#N/A</v>
      </c>
      <c r="T184" s="226">
        <f t="shared" si="55"/>
        <v>0</v>
      </c>
      <c r="U184" s="9" t="e">
        <f t="shared" si="49"/>
        <v>#N/A</v>
      </c>
      <c r="V184" s="227"/>
      <c r="W184" s="9" t="e">
        <f>ROUND(AVERAGE(#REF!,P184),2)</f>
        <v>#REF!</v>
      </c>
      <c r="X184" s="9">
        <f t="shared" si="50"/>
        <v>0</v>
      </c>
      <c r="Y184" s="9" t="e">
        <f t="shared" si="51"/>
        <v>#REF!</v>
      </c>
      <c r="Z184" s="9" t="e">
        <f t="shared" si="52"/>
        <v>#REF!</v>
      </c>
      <c r="AA184" s="5"/>
      <c r="AB184" s="5"/>
      <c r="AC184" s="9"/>
      <c r="AD184" s="5"/>
      <c r="AE184" s="29"/>
      <c r="AF184" s="29"/>
      <c r="AJ184" s="7">
        <f>VLOOKUP(B184,' TH ĐG Trình HĐ'!$D$9:$AE$322,16,0)</f>
        <v>7</v>
      </c>
    </row>
    <row r="185" spans="1:36" s="7" customFormat="1" ht="24.95" customHeight="1" x14ac:dyDescent="0.25">
      <c r="A185" s="207">
        <f t="shared" si="41"/>
        <v>179</v>
      </c>
      <c r="B185" s="69" t="s">
        <v>80</v>
      </c>
      <c r="C185" s="5" t="s">
        <v>761</v>
      </c>
      <c r="D185" s="9" t="s">
        <v>850</v>
      </c>
      <c r="E185" s="232"/>
      <c r="F185" s="17"/>
      <c r="G185" s="19" t="e">
        <f>VLOOKUP(F185,Sheet1!$B$2:$C$12,2,TRUE)</f>
        <v>#N/A</v>
      </c>
      <c r="H185" s="5"/>
      <c r="I185" s="19" t="e">
        <f>VLOOKUP(H185,Sheet1!$B$2:$C$12,2,TRUE)</f>
        <v>#N/A</v>
      </c>
      <c r="J185" s="5"/>
      <c r="K185" s="19" t="e">
        <f>VLOOKUP(J185,Sheet1!$B$2:$C$12,2,TRUE)</f>
        <v>#N/A</v>
      </c>
      <c r="L185" s="5"/>
      <c r="M185" s="19" t="e">
        <f>VLOOKUP(L185,Sheet1!$B$2:$C$12,2,TRUE)</f>
        <v>#N/A</v>
      </c>
      <c r="N185" s="5"/>
      <c r="O185" s="19" t="e">
        <f>VLOOKUP(N185,Sheet1!$B$2:$C$12,2,TRUE)</f>
        <v>#N/A</v>
      </c>
      <c r="P185" s="5" t="e">
        <f t="shared" si="53"/>
        <v>#N/A</v>
      </c>
      <c r="Q185" s="226">
        <f t="shared" si="47"/>
        <v>0</v>
      </c>
      <c r="R185" s="9" t="e">
        <f t="shared" si="48"/>
        <v>#N/A</v>
      </c>
      <c r="S185" s="5" t="e">
        <f t="shared" si="54"/>
        <v>#N/A</v>
      </c>
      <c r="T185" s="226">
        <f t="shared" si="55"/>
        <v>0</v>
      </c>
      <c r="U185" s="9" t="e">
        <f t="shared" si="49"/>
        <v>#N/A</v>
      </c>
      <c r="V185" s="227"/>
      <c r="W185" s="9" t="e">
        <f>ROUND(AVERAGE(#REF!,P185),2)</f>
        <v>#REF!</v>
      </c>
      <c r="X185" s="9">
        <f t="shared" si="50"/>
        <v>0</v>
      </c>
      <c r="Y185" s="9" t="e">
        <f t="shared" si="51"/>
        <v>#REF!</v>
      </c>
      <c r="Z185" s="9" t="e">
        <f t="shared" si="52"/>
        <v>#REF!</v>
      </c>
      <c r="AA185" s="5"/>
      <c r="AB185" s="5"/>
      <c r="AC185" s="9"/>
      <c r="AD185" s="5"/>
      <c r="AE185" s="30"/>
      <c r="AF185" s="30"/>
      <c r="AJ185" s="7">
        <f>VLOOKUP(B185,' TH ĐG Trình HĐ'!$D$9:$AE$322,16,0)</f>
        <v>7</v>
      </c>
    </row>
    <row r="186" spans="1:36" s="7" customFormat="1" ht="24.95" customHeight="1" x14ac:dyDescent="0.25">
      <c r="A186" s="207">
        <f t="shared" si="41"/>
        <v>180</v>
      </c>
      <c r="B186" s="115" t="s">
        <v>745</v>
      </c>
      <c r="C186" s="5" t="s">
        <v>761</v>
      </c>
      <c r="D186" s="9" t="s">
        <v>850</v>
      </c>
      <c r="E186" s="232"/>
      <c r="F186" s="17"/>
      <c r="G186" s="19" t="e">
        <f>VLOOKUP(F186,Sheet1!$B$2:$C$12,2,TRUE)</f>
        <v>#N/A</v>
      </c>
      <c r="H186" s="5"/>
      <c r="I186" s="19" t="e">
        <f>VLOOKUP(H186,Sheet1!$B$2:$C$12,2,TRUE)</f>
        <v>#N/A</v>
      </c>
      <c r="J186" s="5"/>
      <c r="K186" s="19" t="e">
        <f>VLOOKUP(J186,Sheet1!$B$2:$C$12,2,TRUE)</f>
        <v>#N/A</v>
      </c>
      <c r="L186" s="5"/>
      <c r="M186" s="19" t="e">
        <f>VLOOKUP(L186,Sheet1!$B$2:$C$12,2,TRUE)</f>
        <v>#N/A</v>
      </c>
      <c r="N186" s="5"/>
      <c r="O186" s="19" t="e">
        <f>VLOOKUP(N186,Sheet1!$B$2:$C$12,2,TRUE)</f>
        <v>#N/A</v>
      </c>
      <c r="P186" s="5" t="e">
        <f t="shared" si="53"/>
        <v>#N/A</v>
      </c>
      <c r="Q186" s="226">
        <f t="shared" si="47"/>
        <v>0</v>
      </c>
      <c r="R186" s="9" t="e">
        <f t="shared" si="48"/>
        <v>#N/A</v>
      </c>
      <c r="S186" s="5" t="e">
        <f t="shared" si="54"/>
        <v>#N/A</v>
      </c>
      <c r="T186" s="226">
        <f t="shared" si="55"/>
        <v>0</v>
      </c>
      <c r="U186" s="9" t="e">
        <f t="shared" si="49"/>
        <v>#N/A</v>
      </c>
      <c r="V186" s="227"/>
      <c r="W186" s="9" t="e">
        <f>ROUND(AVERAGE(#REF!,P186),2)</f>
        <v>#REF!</v>
      </c>
      <c r="X186" s="9">
        <f t="shared" si="50"/>
        <v>0</v>
      </c>
      <c r="Y186" s="9" t="e">
        <f t="shared" si="51"/>
        <v>#REF!</v>
      </c>
      <c r="Z186" s="9" t="e">
        <f t="shared" si="52"/>
        <v>#REF!</v>
      </c>
      <c r="AA186" s="5"/>
      <c r="AB186" s="5"/>
      <c r="AC186" s="9"/>
      <c r="AD186" s="5"/>
      <c r="AE186" s="29"/>
      <c r="AF186" s="29"/>
      <c r="AJ186" s="7" t="e">
        <f>VLOOKUP(B186,' TH ĐG Trình HĐ'!$D$9:$AE$322,16,0)</f>
        <v>#N/A</v>
      </c>
    </row>
    <row r="187" spans="1:36" s="7" customFormat="1" ht="24.95" customHeight="1" x14ac:dyDescent="0.25">
      <c r="A187" s="207">
        <f t="shared" si="41"/>
        <v>181</v>
      </c>
      <c r="B187" s="115" t="s">
        <v>749</v>
      </c>
      <c r="C187" s="5" t="s">
        <v>761</v>
      </c>
      <c r="D187" s="9" t="s">
        <v>850</v>
      </c>
      <c r="E187" s="232"/>
      <c r="F187" s="17"/>
      <c r="G187" s="19" t="e">
        <f>VLOOKUP(F187,Sheet1!$B$2:$C$12,2,TRUE)</f>
        <v>#N/A</v>
      </c>
      <c r="H187" s="5"/>
      <c r="I187" s="19" t="e">
        <f>VLOOKUP(H187,Sheet1!$B$2:$C$12,2,TRUE)</f>
        <v>#N/A</v>
      </c>
      <c r="J187" s="5"/>
      <c r="K187" s="19" t="e">
        <f>VLOOKUP(J187,Sheet1!$B$2:$C$12,2,TRUE)</f>
        <v>#N/A</v>
      </c>
      <c r="L187" s="5"/>
      <c r="M187" s="19" t="e">
        <f>VLOOKUP(L187,Sheet1!$B$2:$C$12,2,TRUE)</f>
        <v>#N/A</v>
      </c>
      <c r="N187" s="5"/>
      <c r="O187" s="19" t="e">
        <f>VLOOKUP(N187,Sheet1!$B$2:$C$12,2,TRUE)</f>
        <v>#N/A</v>
      </c>
      <c r="P187" s="5" t="e">
        <f t="shared" si="53"/>
        <v>#N/A</v>
      </c>
      <c r="Q187" s="226">
        <f t="shared" si="47"/>
        <v>0</v>
      </c>
      <c r="R187" s="9" t="e">
        <f t="shared" si="48"/>
        <v>#N/A</v>
      </c>
      <c r="S187" s="5" t="e">
        <f t="shared" si="54"/>
        <v>#N/A</v>
      </c>
      <c r="T187" s="226">
        <f t="shared" si="55"/>
        <v>0</v>
      </c>
      <c r="U187" s="9" t="e">
        <f t="shared" si="49"/>
        <v>#N/A</v>
      </c>
      <c r="V187" s="227"/>
      <c r="W187" s="9" t="e">
        <f>ROUND(AVERAGE(#REF!,P187),2)</f>
        <v>#REF!</v>
      </c>
      <c r="X187" s="9">
        <f t="shared" si="50"/>
        <v>0</v>
      </c>
      <c r="Y187" s="9" t="e">
        <f t="shared" si="51"/>
        <v>#REF!</v>
      </c>
      <c r="Z187" s="9" t="e">
        <f t="shared" si="52"/>
        <v>#REF!</v>
      </c>
      <c r="AA187" s="5"/>
      <c r="AB187" s="5"/>
      <c r="AC187" s="9"/>
      <c r="AD187" s="5"/>
      <c r="AE187" s="29"/>
      <c r="AF187" s="29"/>
      <c r="AJ187" s="7">
        <f>VLOOKUP(B187,' TH ĐG Trình HĐ'!$D$9:$AE$322,16,0)</f>
        <v>7</v>
      </c>
    </row>
    <row r="188" spans="1:36" s="7" customFormat="1" ht="24.95" customHeight="1" x14ac:dyDescent="0.25">
      <c r="A188" s="207">
        <f t="shared" si="41"/>
        <v>182</v>
      </c>
      <c r="B188" s="70" t="s">
        <v>95</v>
      </c>
      <c r="C188" s="5" t="s">
        <v>768</v>
      </c>
      <c r="D188" s="9" t="s">
        <v>850</v>
      </c>
      <c r="E188" s="232"/>
      <c r="F188" s="17"/>
      <c r="G188" s="19" t="e">
        <f>VLOOKUP(F188,Sheet1!$B$2:$C$12,2,TRUE)</f>
        <v>#N/A</v>
      </c>
      <c r="H188" s="5"/>
      <c r="I188" s="19" t="e">
        <f>VLOOKUP(H188,Sheet1!$B$2:$C$12,2,TRUE)</f>
        <v>#N/A</v>
      </c>
      <c r="J188" s="5"/>
      <c r="K188" s="19" t="e">
        <f>VLOOKUP(J188,Sheet1!$B$2:$C$12,2,TRUE)</f>
        <v>#N/A</v>
      </c>
      <c r="L188" s="5"/>
      <c r="M188" s="19" t="e">
        <f>VLOOKUP(L188,Sheet1!$B$2:$C$12,2,TRUE)</f>
        <v>#N/A</v>
      </c>
      <c r="N188" s="5"/>
      <c r="O188" s="19" t="e">
        <f>VLOOKUP(N188,Sheet1!$B$2:$C$12,2,TRUE)</f>
        <v>#N/A</v>
      </c>
      <c r="P188" s="5" t="e">
        <f t="shared" si="53"/>
        <v>#N/A</v>
      </c>
      <c r="Q188" s="226">
        <f t="shared" si="47"/>
        <v>0</v>
      </c>
      <c r="R188" s="9" t="e">
        <f t="shared" si="48"/>
        <v>#N/A</v>
      </c>
      <c r="S188" s="5" t="e">
        <f t="shared" si="54"/>
        <v>#N/A</v>
      </c>
      <c r="T188" s="226">
        <f t="shared" si="55"/>
        <v>0</v>
      </c>
      <c r="U188" s="9" t="e">
        <f t="shared" si="49"/>
        <v>#N/A</v>
      </c>
      <c r="V188" s="227"/>
      <c r="W188" s="9" t="e">
        <f>ROUND(AVERAGE(#REF!,P188),2)</f>
        <v>#REF!</v>
      </c>
      <c r="X188" s="9">
        <f t="shared" si="50"/>
        <v>0</v>
      </c>
      <c r="Y188" s="9" t="e">
        <f t="shared" si="51"/>
        <v>#REF!</v>
      </c>
      <c r="Z188" s="9" t="e">
        <f t="shared" si="52"/>
        <v>#REF!</v>
      </c>
      <c r="AA188" s="5"/>
      <c r="AB188" s="5"/>
      <c r="AC188" s="9"/>
      <c r="AD188" s="5"/>
      <c r="AE188" s="29"/>
      <c r="AF188" s="29"/>
      <c r="AJ188" s="7">
        <f>VLOOKUP(B188,' TH ĐG Trình HĐ'!$D$9:$AE$322,16,0)</f>
        <v>7</v>
      </c>
    </row>
    <row r="189" spans="1:36" s="7" customFormat="1" ht="24.95" customHeight="1" x14ac:dyDescent="0.25">
      <c r="A189" s="207">
        <f t="shared" si="41"/>
        <v>183</v>
      </c>
      <c r="B189" s="70" t="s">
        <v>102</v>
      </c>
      <c r="C189" s="5" t="s">
        <v>761</v>
      </c>
      <c r="D189" s="9" t="s">
        <v>850</v>
      </c>
      <c r="E189" s="232"/>
      <c r="F189" s="17"/>
      <c r="G189" s="19" t="e">
        <f>VLOOKUP(F189,Sheet1!$B$2:$C$12,2,TRUE)</f>
        <v>#N/A</v>
      </c>
      <c r="H189" s="5"/>
      <c r="I189" s="19" t="e">
        <f>VLOOKUP(H189,Sheet1!$B$2:$C$12,2,TRUE)</f>
        <v>#N/A</v>
      </c>
      <c r="J189" s="5"/>
      <c r="K189" s="19" t="e">
        <f>VLOOKUP(J189,Sheet1!$B$2:$C$12,2,TRUE)</f>
        <v>#N/A</v>
      </c>
      <c r="L189" s="5"/>
      <c r="M189" s="19" t="e">
        <f>VLOOKUP(L189,Sheet1!$B$2:$C$12,2,TRUE)</f>
        <v>#N/A</v>
      </c>
      <c r="N189" s="5"/>
      <c r="O189" s="19" t="e">
        <f>VLOOKUP(N189,Sheet1!$B$2:$C$12,2,TRUE)</f>
        <v>#N/A</v>
      </c>
      <c r="P189" s="5" t="e">
        <f t="shared" si="53"/>
        <v>#N/A</v>
      </c>
      <c r="Q189" s="226">
        <f t="shared" si="47"/>
        <v>0</v>
      </c>
      <c r="R189" s="9" t="e">
        <f t="shared" si="48"/>
        <v>#N/A</v>
      </c>
      <c r="S189" s="5" t="e">
        <f t="shared" si="54"/>
        <v>#N/A</v>
      </c>
      <c r="T189" s="226">
        <f t="shared" si="55"/>
        <v>0</v>
      </c>
      <c r="U189" s="9" t="e">
        <f t="shared" si="49"/>
        <v>#N/A</v>
      </c>
      <c r="V189" s="227"/>
      <c r="W189" s="9" t="e">
        <f>ROUND(AVERAGE(#REF!,P189),2)</f>
        <v>#REF!</v>
      </c>
      <c r="X189" s="9">
        <f t="shared" si="50"/>
        <v>0</v>
      </c>
      <c r="Y189" s="9" t="e">
        <f t="shared" si="51"/>
        <v>#REF!</v>
      </c>
      <c r="Z189" s="9" t="e">
        <f t="shared" si="52"/>
        <v>#REF!</v>
      </c>
      <c r="AA189" s="5"/>
      <c r="AB189" s="5"/>
      <c r="AC189" s="9"/>
      <c r="AD189" s="5"/>
      <c r="AE189" s="29"/>
      <c r="AF189" s="29"/>
      <c r="AJ189" s="7">
        <f>VLOOKUP(B189,' TH ĐG Trình HĐ'!$D$9:$AE$322,16,0)</f>
        <v>7</v>
      </c>
    </row>
    <row r="190" spans="1:36" s="7" customFormat="1" ht="24.95" customHeight="1" x14ac:dyDescent="0.25">
      <c r="A190" s="207">
        <f t="shared" si="41"/>
        <v>184</v>
      </c>
      <c r="B190" s="70" t="s">
        <v>100</v>
      </c>
      <c r="C190" s="5" t="s">
        <v>761</v>
      </c>
      <c r="D190" s="9" t="s">
        <v>850</v>
      </c>
      <c r="E190" s="232"/>
      <c r="F190" s="17"/>
      <c r="G190" s="19" t="e">
        <f>VLOOKUP(F190,Sheet1!$B$2:$C$12,2,TRUE)</f>
        <v>#N/A</v>
      </c>
      <c r="H190" s="5"/>
      <c r="I190" s="19" t="e">
        <f>VLOOKUP(H190,Sheet1!$B$2:$C$12,2,TRUE)</f>
        <v>#N/A</v>
      </c>
      <c r="J190" s="5"/>
      <c r="K190" s="19" t="e">
        <f>VLOOKUP(J190,Sheet1!$B$2:$C$12,2,TRUE)</f>
        <v>#N/A</v>
      </c>
      <c r="L190" s="5"/>
      <c r="M190" s="19" t="e">
        <f>VLOOKUP(L190,Sheet1!$B$2:$C$12,2,TRUE)</f>
        <v>#N/A</v>
      </c>
      <c r="N190" s="5"/>
      <c r="O190" s="19" t="e">
        <f>VLOOKUP(N190,Sheet1!$B$2:$C$12,2,TRUE)</f>
        <v>#N/A</v>
      </c>
      <c r="P190" s="5" t="e">
        <f t="shared" si="53"/>
        <v>#N/A</v>
      </c>
      <c r="Q190" s="226">
        <f t="shared" si="47"/>
        <v>0</v>
      </c>
      <c r="R190" s="9" t="e">
        <f t="shared" si="48"/>
        <v>#N/A</v>
      </c>
      <c r="S190" s="5" t="e">
        <f t="shared" si="54"/>
        <v>#N/A</v>
      </c>
      <c r="T190" s="226">
        <f t="shared" si="55"/>
        <v>0</v>
      </c>
      <c r="U190" s="9" t="e">
        <f t="shared" si="49"/>
        <v>#N/A</v>
      </c>
      <c r="V190" s="227"/>
      <c r="W190" s="9" t="e">
        <f>ROUND(AVERAGE(#REF!,P190),2)</f>
        <v>#REF!</v>
      </c>
      <c r="X190" s="9">
        <f t="shared" si="50"/>
        <v>0</v>
      </c>
      <c r="Y190" s="9" t="e">
        <f t="shared" si="51"/>
        <v>#REF!</v>
      </c>
      <c r="Z190" s="9" t="e">
        <f t="shared" si="52"/>
        <v>#REF!</v>
      </c>
      <c r="AA190" s="5"/>
      <c r="AB190" s="5"/>
      <c r="AC190" s="9"/>
      <c r="AD190" s="5"/>
      <c r="AE190" s="29"/>
      <c r="AF190" s="29"/>
      <c r="AJ190" s="7">
        <f>VLOOKUP(B190,' TH ĐG Trình HĐ'!$D$9:$AE$322,16,0)</f>
        <v>7</v>
      </c>
    </row>
    <row r="191" spans="1:36" s="7" customFormat="1" ht="24.95" customHeight="1" x14ac:dyDescent="0.25">
      <c r="A191" s="207">
        <f t="shared" si="41"/>
        <v>185</v>
      </c>
      <c r="B191" s="70" t="s">
        <v>63</v>
      </c>
      <c r="C191" s="5" t="s">
        <v>761</v>
      </c>
      <c r="D191" s="9" t="s">
        <v>850</v>
      </c>
      <c r="E191" s="232"/>
      <c r="F191" s="17"/>
      <c r="G191" s="19" t="e">
        <f>VLOOKUP(F191,Sheet1!$B$2:$C$12,2,TRUE)</f>
        <v>#N/A</v>
      </c>
      <c r="H191" s="5"/>
      <c r="I191" s="19" t="e">
        <f>VLOOKUP(H191,Sheet1!$B$2:$C$12,2,TRUE)</f>
        <v>#N/A</v>
      </c>
      <c r="J191" s="5"/>
      <c r="K191" s="19" t="e">
        <f>VLOOKUP(J191,Sheet1!$B$2:$C$12,2,TRUE)</f>
        <v>#N/A</v>
      </c>
      <c r="L191" s="5"/>
      <c r="M191" s="19" t="e">
        <f>VLOOKUP(L191,Sheet1!$B$2:$C$12,2,TRUE)</f>
        <v>#N/A</v>
      </c>
      <c r="N191" s="5"/>
      <c r="O191" s="19" t="e">
        <f>VLOOKUP(N191,Sheet1!$B$2:$C$12,2,TRUE)</f>
        <v>#N/A</v>
      </c>
      <c r="P191" s="5" t="e">
        <f t="shared" si="53"/>
        <v>#N/A</v>
      </c>
      <c r="Q191" s="226">
        <f t="shared" si="47"/>
        <v>0</v>
      </c>
      <c r="R191" s="9" t="e">
        <f t="shared" si="48"/>
        <v>#N/A</v>
      </c>
      <c r="S191" s="5" t="e">
        <f t="shared" si="54"/>
        <v>#N/A</v>
      </c>
      <c r="T191" s="226">
        <f t="shared" si="55"/>
        <v>0</v>
      </c>
      <c r="U191" s="9" t="e">
        <f t="shared" si="49"/>
        <v>#N/A</v>
      </c>
      <c r="V191" s="227"/>
      <c r="W191" s="9" t="e">
        <f>ROUND(AVERAGE(#REF!,P191),2)</f>
        <v>#REF!</v>
      </c>
      <c r="X191" s="9">
        <f t="shared" si="50"/>
        <v>0</v>
      </c>
      <c r="Y191" s="9" t="e">
        <f t="shared" si="51"/>
        <v>#REF!</v>
      </c>
      <c r="Z191" s="9" t="e">
        <f t="shared" si="52"/>
        <v>#REF!</v>
      </c>
      <c r="AA191" s="5"/>
      <c r="AB191" s="5"/>
      <c r="AC191" s="9"/>
      <c r="AD191" s="5"/>
      <c r="AE191" s="29"/>
      <c r="AF191" s="29"/>
      <c r="AJ191" s="7">
        <f>VLOOKUP(B191,' TH ĐG Trình HĐ'!$D$9:$AE$322,16,0)</f>
        <v>7</v>
      </c>
    </row>
    <row r="192" spans="1:36" s="7" customFormat="1" ht="24.95" customHeight="1" x14ac:dyDescent="0.25">
      <c r="A192" s="207">
        <f t="shared" si="41"/>
        <v>186</v>
      </c>
      <c r="B192" s="70" t="s">
        <v>103</v>
      </c>
      <c r="C192" s="5" t="s">
        <v>761</v>
      </c>
      <c r="D192" s="9" t="s">
        <v>850</v>
      </c>
      <c r="E192" s="232"/>
      <c r="F192" s="17"/>
      <c r="G192" s="19" t="e">
        <f>VLOOKUP(F192,Sheet1!$B$2:$C$12,2,TRUE)</f>
        <v>#N/A</v>
      </c>
      <c r="H192" s="5"/>
      <c r="I192" s="19" t="e">
        <f>VLOOKUP(H192,Sheet1!$B$2:$C$12,2,TRUE)</f>
        <v>#N/A</v>
      </c>
      <c r="J192" s="5"/>
      <c r="K192" s="19" t="e">
        <f>VLOOKUP(J192,Sheet1!$B$2:$C$12,2,TRUE)</f>
        <v>#N/A</v>
      </c>
      <c r="L192" s="5"/>
      <c r="M192" s="19" t="e">
        <f>VLOOKUP(L192,Sheet1!$B$2:$C$12,2,TRUE)</f>
        <v>#N/A</v>
      </c>
      <c r="N192" s="5"/>
      <c r="O192" s="19" t="e">
        <f>VLOOKUP(N192,Sheet1!$B$2:$C$12,2,TRUE)</f>
        <v>#N/A</v>
      </c>
      <c r="P192" s="5" t="e">
        <f t="shared" si="53"/>
        <v>#N/A</v>
      </c>
      <c r="Q192" s="226">
        <f t="shared" si="47"/>
        <v>0</v>
      </c>
      <c r="R192" s="9" t="e">
        <f t="shared" si="48"/>
        <v>#N/A</v>
      </c>
      <c r="S192" s="5" t="e">
        <f t="shared" si="54"/>
        <v>#N/A</v>
      </c>
      <c r="T192" s="226">
        <f t="shared" si="55"/>
        <v>0</v>
      </c>
      <c r="U192" s="9" t="e">
        <f t="shared" si="49"/>
        <v>#N/A</v>
      </c>
      <c r="V192" s="227"/>
      <c r="W192" s="9" t="e">
        <f>ROUND(AVERAGE(#REF!,P192),2)</f>
        <v>#REF!</v>
      </c>
      <c r="X192" s="9">
        <f t="shared" si="50"/>
        <v>0</v>
      </c>
      <c r="Y192" s="9" t="e">
        <f t="shared" si="51"/>
        <v>#REF!</v>
      </c>
      <c r="Z192" s="9" t="e">
        <f t="shared" si="52"/>
        <v>#REF!</v>
      </c>
      <c r="AA192" s="5"/>
      <c r="AB192" s="5"/>
      <c r="AC192" s="9"/>
      <c r="AD192" s="5"/>
      <c r="AE192" s="29"/>
      <c r="AF192" s="29"/>
      <c r="AJ192" s="7">
        <f>VLOOKUP(B192,' TH ĐG Trình HĐ'!$D$9:$AE$322,16,0)</f>
        <v>7</v>
      </c>
    </row>
    <row r="193" spans="1:36" s="7" customFormat="1" ht="24.95" customHeight="1" x14ac:dyDescent="0.25">
      <c r="A193" s="207">
        <f t="shared" si="41"/>
        <v>187</v>
      </c>
      <c r="B193" s="70" t="s">
        <v>104</v>
      </c>
      <c r="C193" s="5" t="s">
        <v>761</v>
      </c>
      <c r="D193" s="9" t="s">
        <v>850</v>
      </c>
      <c r="E193" s="232"/>
      <c r="F193" s="17"/>
      <c r="G193" s="19" t="e">
        <f>VLOOKUP(F193,Sheet1!$B$2:$C$12,2,TRUE)</f>
        <v>#N/A</v>
      </c>
      <c r="H193" s="5"/>
      <c r="I193" s="19" t="e">
        <f>VLOOKUP(H193,Sheet1!$B$2:$C$12,2,TRUE)</f>
        <v>#N/A</v>
      </c>
      <c r="J193" s="5"/>
      <c r="K193" s="19" t="e">
        <f>VLOOKUP(J193,Sheet1!$B$2:$C$12,2,TRUE)</f>
        <v>#N/A</v>
      </c>
      <c r="L193" s="5"/>
      <c r="M193" s="19" t="e">
        <f>VLOOKUP(L193,Sheet1!$B$2:$C$12,2,TRUE)</f>
        <v>#N/A</v>
      </c>
      <c r="N193" s="5"/>
      <c r="O193" s="19" t="e">
        <f>VLOOKUP(N193,Sheet1!$B$2:$C$12,2,TRUE)</f>
        <v>#N/A</v>
      </c>
      <c r="P193" s="5" t="e">
        <f t="shared" si="53"/>
        <v>#N/A</v>
      </c>
      <c r="Q193" s="226">
        <f t="shared" si="47"/>
        <v>0</v>
      </c>
      <c r="R193" s="9" t="e">
        <f t="shared" si="48"/>
        <v>#N/A</v>
      </c>
      <c r="S193" s="5" t="e">
        <f t="shared" si="54"/>
        <v>#N/A</v>
      </c>
      <c r="T193" s="226">
        <f t="shared" si="55"/>
        <v>0</v>
      </c>
      <c r="U193" s="9" t="e">
        <f t="shared" si="49"/>
        <v>#N/A</v>
      </c>
      <c r="V193" s="227"/>
      <c r="W193" s="9" t="e">
        <f>ROUND(AVERAGE(#REF!,P193),2)</f>
        <v>#REF!</v>
      </c>
      <c r="X193" s="9">
        <f t="shared" si="50"/>
        <v>0</v>
      </c>
      <c r="Y193" s="9" t="e">
        <f t="shared" si="51"/>
        <v>#REF!</v>
      </c>
      <c r="Z193" s="9" t="e">
        <f t="shared" si="52"/>
        <v>#REF!</v>
      </c>
      <c r="AA193" s="5"/>
      <c r="AB193" s="5"/>
      <c r="AC193" s="9"/>
      <c r="AD193" s="5"/>
      <c r="AE193" s="29"/>
      <c r="AF193" s="29"/>
      <c r="AJ193" s="7">
        <f>VLOOKUP(B193,' TH ĐG Trình HĐ'!$D$9:$AE$322,16,0)</f>
        <v>7</v>
      </c>
    </row>
    <row r="194" spans="1:36" s="7" customFormat="1" ht="24.95" customHeight="1" x14ac:dyDescent="0.25">
      <c r="A194" s="207">
        <f t="shared" si="41"/>
        <v>188</v>
      </c>
      <c r="B194" s="70" t="s">
        <v>101</v>
      </c>
      <c r="C194" s="5" t="s">
        <v>761</v>
      </c>
      <c r="D194" s="9" t="s">
        <v>850</v>
      </c>
      <c r="E194" s="232"/>
      <c r="F194" s="17"/>
      <c r="G194" s="19" t="e">
        <f>VLOOKUP(F194,Sheet1!$B$2:$C$12,2,TRUE)</f>
        <v>#N/A</v>
      </c>
      <c r="H194" s="5"/>
      <c r="I194" s="19" t="e">
        <f>VLOOKUP(H194,Sheet1!$B$2:$C$12,2,TRUE)</f>
        <v>#N/A</v>
      </c>
      <c r="J194" s="5"/>
      <c r="K194" s="19" t="e">
        <f>VLOOKUP(J194,Sheet1!$B$2:$C$12,2,TRUE)</f>
        <v>#N/A</v>
      </c>
      <c r="L194" s="5"/>
      <c r="M194" s="19" t="e">
        <f>VLOOKUP(L194,Sheet1!$B$2:$C$12,2,TRUE)</f>
        <v>#N/A</v>
      </c>
      <c r="N194" s="5"/>
      <c r="O194" s="19" t="e">
        <f>VLOOKUP(N194,Sheet1!$B$2:$C$12,2,TRUE)</f>
        <v>#N/A</v>
      </c>
      <c r="P194" s="5" t="e">
        <f t="shared" si="53"/>
        <v>#N/A</v>
      </c>
      <c r="Q194" s="226">
        <f t="shared" si="47"/>
        <v>0</v>
      </c>
      <c r="R194" s="9" t="e">
        <f t="shared" si="48"/>
        <v>#N/A</v>
      </c>
      <c r="S194" s="5" t="e">
        <f t="shared" si="54"/>
        <v>#N/A</v>
      </c>
      <c r="T194" s="226">
        <f t="shared" si="55"/>
        <v>0</v>
      </c>
      <c r="U194" s="9" t="e">
        <f t="shared" si="49"/>
        <v>#N/A</v>
      </c>
      <c r="V194" s="227"/>
      <c r="W194" s="9" t="e">
        <f>ROUND(AVERAGE(#REF!,P194),2)</f>
        <v>#REF!</v>
      </c>
      <c r="X194" s="9">
        <f t="shared" si="50"/>
        <v>0</v>
      </c>
      <c r="Y194" s="9" t="e">
        <f t="shared" si="51"/>
        <v>#REF!</v>
      </c>
      <c r="Z194" s="9" t="e">
        <f t="shared" si="52"/>
        <v>#REF!</v>
      </c>
      <c r="AA194" s="5"/>
      <c r="AB194" s="5"/>
      <c r="AC194" s="9"/>
      <c r="AD194" s="5"/>
      <c r="AE194" s="25"/>
      <c r="AF194" s="25"/>
      <c r="AJ194" s="7">
        <f>VLOOKUP(B194,' TH ĐG Trình HĐ'!$D$9:$AE$322,16,0)</f>
        <v>7</v>
      </c>
    </row>
    <row r="195" spans="1:36" s="7" customFormat="1" ht="24.95" customHeight="1" x14ac:dyDescent="0.25">
      <c r="A195" s="207">
        <f t="shared" si="41"/>
        <v>189</v>
      </c>
      <c r="B195" s="70" t="s">
        <v>99</v>
      </c>
      <c r="C195" s="5" t="s">
        <v>761</v>
      </c>
      <c r="D195" s="9" t="s">
        <v>850</v>
      </c>
      <c r="E195" s="232"/>
      <c r="F195" s="17"/>
      <c r="G195" s="19" t="e">
        <f>VLOOKUP(F195,Sheet1!$B$2:$C$12,2,TRUE)</f>
        <v>#N/A</v>
      </c>
      <c r="H195" s="5"/>
      <c r="I195" s="19" t="e">
        <f>VLOOKUP(H195,Sheet1!$B$2:$C$12,2,TRUE)</f>
        <v>#N/A</v>
      </c>
      <c r="J195" s="5"/>
      <c r="K195" s="19" t="e">
        <f>VLOOKUP(J195,Sheet1!$B$2:$C$12,2,TRUE)</f>
        <v>#N/A</v>
      </c>
      <c r="L195" s="5"/>
      <c r="M195" s="19" t="e">
        <f>VLOOKUP(L195,Sheet1!$B$2:$C$12,2,TRUE)</f>
        <v>#N/A</v>
      </c>
      <c r="N195" s="5"/>
      <c r="O195" s="19" t="e">
        <f>VLOOKUP(N195,Sheet1!$B$2:$C$12,2,TRUE)</f>
        <v>#N/A</v>
      </c>
      <c r="P195" s="5" t="e">
        <f t="shared" si="53"/>
        <v>#N/A</v>
      </c>
      <c r="Q195" s="226">
        <f t="shared" si="47"/>
        <v>0</v>
      </c>
      <c r="R195" s="9" t="e">
        <f t="shared" si="48"/>
        <v>#N/A</v>
      </c>
      <c r="S195" s="5" t="e">
        <f t="shared" si="54"/>
        <v>#N/A</v>
      </c>
      <c r="T195" s="226">
        <f t="shared" si="55"/>
        <v>0</v>
      </c>
      <c r="U195" s="9" t="e">
        <f t="shared" si="49"/>
        <v>#N/A</v>
      </c>
      <c r="V195" s="227"/>
      <c r="W195" s="9" t="e">
        <f>ROUND(AVERAGE(#REF!,P195),2)</f>
        <v>#REF!</v>
      </c>
      <c r="X195" s="9">
        <f t="shared" si="50"/>
        <v>0</v>
      </c>
      <c r="Y195" s="9" t="e">
        <f t="shared" si="51"/>
        <v>#REF!</v>
      </c>
      <c r="Z195" s="9" t="e">
        <f t="shared" si="52"/>
        <v>#REF!</v>
      </c>
      <c r="AA195" s="5"/>
      <c r="AB195" s="5"/>
      <c r="AC195" s="9"/>
      <c r="AD195" s="5"/>
      <c r="AE195" s="29"/>
      <c r="AF195" s="29"/>
      <c r="AJ195" s="7">
        <f>VLOOKUP(B195,' TH ĐG Trình HĐ'!$D$9:$AE$322,16,0)</f>
        <v>7</v>
      </c>
    </row>
    <row r="196" spans="1:36" s="7" customFormat="1" ht="24.95" customHeight="1" x14ac:dyDescent="0.25">
      <c r="A196" s="207">
        <f t="shared" si="41"/>
        <v>190</v>
      </c>
      <c r="B196" s="70" t="s">
        <v>98</v>
      </c>
      <c r="C196" s="5" t="s">
        <v>761</v>
      </c>
      <c r="D196" s="9" t="s">
        <v>850</v>
      </c>
      <c r="E196" s="232"/>
      <c r="F196" s="17"/>
      <c r="G196" s="19" t="e">
        <f>VLOOKUP(F196,Sheet1!$B$2:$C$12,2,TRUE)</f>
        <v>#N/A</v>
      </c>
      <c r="H196" s="5"/>
      <c r="I196" s="19" t="e">
        <f>VLOOKUP(H196,Sheet1!$B$2:$C$12,2,TRUE)</f>
        <v>#N/A</v>
      </c>
      <c r="J196" s="5"/>
      <c r="K196" s="19" t="e">
        <f>VLOOKUP(J196,Sheet1!$B$2:$C$12,2,TRUE)</f>
        <v>#N/A</v>
      </c>
      <c r="L196" s="5"/>
      <c r="M196" s="19" t="e">
        <f>VLOOKUP(L196,Sheet1!$B$2:$C$12,2,TRUE)</f>
        <v>#N/A</v>
      </c>
      <c r="N196" s="5"/>
      <c r="O196" s="19" t="e">
        <f>VLOOKUP(N196,Sheet1!$B$2:$C$12,2,TRUE)</f>
        <v>#N/A</v>
      </c>
      <c r="P196" s="5" t="e">
        <f t="shared" si="53"/>
        <v>#N/A</v>
      </c>
      <c r="Q196" s="226">
        <f t="shared" si="47"/>
        <v>0</v>
      </c>
      <c r="R196" s="9" t="e">
        <f t="shared" si="48"/>
        <v>#N/A</v>
      </c>
      <c r="S196" s="5" t="e">
        <f t="shared" si="54"/>
        <v>#N/A</v>
      </c>
      <c r="T196" s="226">
        <f t="shared" si="55"/>
        <v>0</v>
      </c>
      <c r="U196" s="9" t="e">
        <f t="shared" si="49"/>
        <v>#N/A</v>
      </c>
      <c r="V196" s="227"/>
      <c r="W196" s="9" t="e">
        <f>ROUND(AVERAGE(#REF!,P196),2)</f>
        <v>#REF!</v>
      </c>
      <c r="X196" s="9">
        <f t="shared" si="50"/>
        <v>0</v>
      </c>
      <c r="Y196" s="9" t="e">
        <f t="shared" si="51"/>
        <v>#REF!</v>
      </c>
      <c r="Z196" s="9" t="e">
        <f t="shared" si="52"/>
        <v>#REF!</v>
      </c>
      <c r="AA196" s="5"/>
      <c r="AB196" s="5"/>
      <c r="AC196" s="9"/>
      <c r="AD196" s="5"/>
      <c r="AE196" s="29"/>
      <c r="AF196" s="29"/>
      <c r="AJ196" s="7">
        <f>VLOOKUP(B196,' TH ĐG Trình HĐ'!$D$9:$AE$322,16,0)</f>
        <v>7</v>
      </c>
    </row>
    <row r="197" spans="1:36" s="7" customFormat="1" ht="24.95" customHeight="1" x14ac:dyDescent="0.25">
      <c r="A197" s="207">
        <f t="shared" si="41"/>
        <v>191</v>
      </c>
      <c r="B197" s="70" t="s">
        <v>7</v>
      </c>
      <c r="C197" s="5" t="s">
        <v>761</v>
      </c>
      <c r="D197" s="9" t="s">
        <v>850</v>
      </c>
      <c r="E197" s="232"/>
      <c r="F197" s="17"/>
      <c r="G197" s="19" t="e">
        <f>VLOOKUP(F197,Sheet1!$B$2:$C$12,2,TRUE)</f>
        <v>#N/A</v>
      </c>
      <c r="H197" s="5"/>
      <c r="I197" s="19" t="e">
        <f>VLOOKUP(H197,Sheet1!$B$2:$C$12,2,TRUE)</f>
        <v>#N/A</v>
      </c>
      <c r="J197" s="5"/>
      <c r="K197" s="19" t="e">
        <f>VLOOKUP(J197,Sheet1!$B$2:$C$12,2,TRUE)</f>
        <v>#N/A</v>
      </c>
      <c r="L197" s="5"/>
      <c r="M197" s="19" t="e">
        <f>VLOOKUP(L197,Sheet1!$B$2:$C$12,2,TRUE)</f>
        <v>#N/A</v>
      </c>
      <c r="N197" s="5"/>
      <c r="O197" s="19" t="e">
        <f>VLOOKUP(N197,Sheet1!$B$2:$C$12,2,TRUE)</f>
        <v>#N/A</v>
      </c>
      <c r="P197" s="5" t="e">
        <f t="shared" si="53"/>
        <v>#N/A</v>
      </c>
      <c r="Q197" s="226">
        <f t="shared" si="47"/>
        <v>0</v>
      </c>
      <c r="R197" s="9" t="e">
        <f t="shared" si="48"/>
        <v>#N/A</v>
      </c>
      <c r="S197" s="5" t="e">
        <f t="shared" si="54"/>
        <v>#N/A</v>
      </c>
      <c r="T197" s="226">
        <f t="shared" si="55"/>
        <v>0</v>
      </c>
      <c r="U197" s="9" t="e">
        <f t="shared" si="49"/>
        <v>#N/A</v>
      </c>
      <c r="V197" s="227"/>
      <c r="W197" s="9" t="e">
        <f>ROUND(AVERAGE(#REF!,P197),2)</f>
        <v>#REF!</v>
      </c>
      <c r="X197" s="9">
        <f t="shared" si="50"/>
        <v>0</v>
      </c>
      <c r="Y197" s="9" t="e">
        <f t="shared" si="51"/>
        <v>#REF!</v>
      </c>
      <c r="Z197" s="9" t="e">
        <f t="shared" si="52"/>
        <v>#REF!</v>
      </c>
      <c r="AA197" s="5"/>
      <c r="AB197" s="5"/>
      <c r="AC197" s="9"/>
      <c r="AD197" s="5"/>
      <c r="AE197" s="29"/>
      <c r="AF197" s="29"/>
      <c r="AJ197" s="7">
        <f>VLOOKUP(B197,' TH ĐG Trình HĐ'!$D$9:$AE$322,16,0)</f>
        <v>7</v>
      </c>
    </row>
    <row r="198" spans="1:36" s="7" customFormat="1" ht="24.95" customHeight="1" x14ac:dyDescent="0.25">
      <c r="A198" s="207">
        <f t="shared" si="41"/>
        <v>192</v>
      </c>
      <c r="B198" s="70" t="s">
        <v>400</v>
      </c>
      <c r="C198" s="5" t="s">
        <v>761</v>
      </c>
      <c r="D198" s="9" t="s">
        <v>850</v>
      </c>
      <c r="E198" s="232"/>
      <c r="F198" s="17"/>
      <c r="G198" s="19" t="e">
        <f>VLOOKUP(F198,Sheet1!$B$2:$C$12,2,TRUE)</f>
        <v>#N/A</v>
      </c>
      <c r="H198" s="12"/>
      <c r="I198" s="19" t="e">
        <f>VLOOKUP(H198,Sheet1!$B$2:$C$12,2,TRUE)</f>
        <v>#N/A</v>
      </c>
      <c r="J198" s="5"/>
      <c r="K198" s="19" t="e">
        <f>VLOOKUP(J198,Sheet1!$B$2:$C$12,2,TRUE)</f>
        <v>#N/A</v>
      </c>
      <c r="L198" s="5"/>
      <c r="M198" s="19" t="e">
        <f>VLOOKUP(L198,Sheet1!$B$2:$C$12,2,TRUE)</f>
        <v>#N/A</v>
      </c>
      <c r="N198" s="5"/>
      <c r="O198" s="19" t="e">
        <f>VLOOKUP(N198,Sheet1!$B$2:$C$12,2,TRUE)</f>
        <v>#N/A</v>
      </c>
      <c r="P198" s="5" t="e">
        <f t="shared" si="53"/>
        <v>#N/A</v>
      </c>
      <c r="Q198" s="226">
        <f t="shared" si="47"/>
        <v>0</v>
      </c>
      <c r="R198" s="9" t="e">
        <f t="shared" si="48"/>
        <v>#N/A</v>
      </c>
      <c r="S198" s="5" t="e">
        <f t="shared" si="54"/>
        <v>#N/A</v>
      </c>
      <c r="T198" s="226">
        <f t="shared" si="55"/>
        <v>0</v>
      </c>
      <c r="U198" s="9" t="e">
        <f t="shared" si="49"/>
        <v>#N/A</v>
      </c>
      <c r="V198" s="227"/>
      <c r="W198" s="9" t="e">
        <f>ROUND(AVERAGE(#REF!,P198),2)</f>
        <v>#REF!</v>
      </c>
      <c r="X198" s="9">
        <f t="shared" si="50"/>
        <v>0</v>
      </c>
      <c r="Y198" s="9" t="e">
        <f t="shared" si="51"/>
        <v>#REF!</v>
      </c>
      <c r="Z198" s="9" t="e">
        <f t="shared" si="52"/>
        <v>#REF!</v>
      </c>
      <c r="AA198" s="5"/>
      <c r="AB198" s="5"/>
      <c r="AC198" s="9"/>
      <c r="AD198" s="5"/>
      <c r="AE198" s="29"/>
      <c r="AF198" s="29"/>
      <c r="AJ198" s="7">
        <f>VLOOKUP(B198,' TH ĐG Trình HĐ'!$D$9:$AE$322,16,0)</f>
        <v>7</v>
      </c>
    </row>
    <row r="199" spans="1:36" s="7" customFormat="1" ht="24.95" customHeight="1" x14ac:dyDescent="0.25">
      <c r="A199" s="207">
        <f t="shared" si="41"/>
        <v>193</v>
      </c>
      <c r="B199" s="70" t="s">
        <v>406</v>
      </c>
      <c r="C199" s="5" t="s">
        <v>761</v>
      </c>
      <c r="D199" s="9" t="s">
        <v>850</v>
      </c>
      <c r="E199" s="232"/>
      <c r="F199" s="17"/>
      <c r="G199" s="19" t="e">
        <f>VLOOKUP(F199,Sheet1!$B$2:$C$12,2,TRUE)</f>
        <v>#N/A</v>
      </c>
      <c r="H199" s="5"/>
      <c r="I199" s="19" t="e">
        <f>VLOOKUP(H199,Sheet1!$B$2:$C$12,2,TRUE)</f>
        <v>#N/A</v>
      </c>
      <c r="J199" s="5"/>
      <c r="K199" s="19" t="e">
        <f>VLOOKUP(J199,Sheet1!$B$2:$C$12,2,TRUE)</f>
        <v>#N/A</v>
      </c>
      <c r="L199" s="5"/>
      <c r="M199" s="19" t="e">
        <f>VLOOKUP(L199,Sheet1!$B$2:$C$12,2,TRUE)</f>
        <v>#N/A</v>
      </c>
      <c r="N199" s="5"/>
      <c r="O199" s="19" t="e">
        <f>VLOOKUP(N199,Sheet1!$B$2:$C$12,2,TRUE)</f>
        <v>#N/A</v>
      </c>
      <c r="P199" s="5" t="e">
        <f t="shared" si="53"/>
        <v>#N/A</v>
      </c>
      <c r="Q199" s="226">
        <f t="shared" si="47"/>
        <v>0</v>
      </c>
      <c r="R199" s="9" t="e">
        <f t="shared" si="48"/>
        <v>#N/A</v>
      </c>
      <c r="S199" s="5" t="e">
        <f t="shared" si="54"/>
        <v>#N/A</v>
      </c>
      <c r="T199" s="226">
        <f t="shared" si="55"/>
        <v>0</v>
      </c>
      <c r="U199" s="9" t="e">
        <f t="shared" si="49"/>
        <v>#N/A</v>
      </c>
      <c r="V199" s="227"/>
      <c r="W199" s="9" t="e">
        <f>ROUND(AVERAGE(#REF!,P199),2)</f>
        <v>#REF!</v>
      </c>
      <c r="X199" s="9">
        <f t="shared" si="50"/>
        <v>0</v>
      </c>
      <c r="Y199" s="9" t="e">
        <f t="shared" si="51"/>
        <v>#REF!</v>
      </c>
      <c r="Z199" s="9" t="e">
        <f t="shared" si="52"/>
        <v>#REF!</v>
      </c>
      <c r="AA199" s="5"/>
      <c r="AB199" s="5"/>
      <c r="AC199" s="9"/>
      <c r="AD199" s="5"/>
      <c r="AE199" s="29"/>
      <c r="AF199" s="29"/>
      <c r="AJ199" s="7">
        <f>VLOOKUP(B199,' TH ĐG Trình HĐ'!$D$9:$AE$322,16,0)</f>
        <v>7</v>
      </c>
    </row>
    <row r="200" spans="1:36" s="7" customFormat="1" ht="24.95" customHeight="1" x14ac:dyDescent="0.25">
      <c r="A200" s="207">
        <f t="shared" si="41"/>
        <v>194</v>
      </c>
      <c r="B200" s="70" t="s">
        <v>405</v>
      </c>
      <c r="C200" s="5" t="s">
        <v>761</v>
      </c>
      <c r="D200" s="9" t="s">
        <v>850</v>
      </c>
      <c r="E200" s="232"/>
      <c r="F200" s="17"/>
      <c r="G200" s="19" t="e">
        <f>VLOOKUP(F200,Sheet1!$B$2:$C$12,2,TRUE)</f>
        <v>#N/A</v>
      </c>
      <c r="H200" s="5"/>
      <c r="I200" s="19" t="e">
        <f>VLOOKUP(H200,Sheet1!$B$2:$C$12,2,TRUE)</f>
        <v>#N/A</v>
      </c>
      <c r="J200" s="5"/>
      <c r="K200" s="19" t="e">
        <f>VLOOKUP(J200,Sheet1!$B$2:$C$12,2,TRUE)</f>
        <v>#N/A</v>
      </c>
      <c r="L200" s="5"/>
      <c r="M200" s="19" t="e">
        <f>VLOOKUP(L200,Sheet1!$B$2:$C$12,2,TRUE)</f>
        <v>#N/A</v>
      </c>
      <c r="N200" s="5"/>
      <c r="O200" s="19" t="e">
        <f>VLOOKUP(N200,Sheet1!$B$2:$C$12,2,TRUE)</f>
        <v>#N/A</v>
      </c>
      <c r="P200" s="5" t="e">
        <f t="shared" si="53"/>
        <v>#N/A</v>
      </c>
      <c r="Q200" s="226">
        <f t="shared" si="47"/>
        <v>0</v>
      </c>
      <c r="R200" s="9" t="e">
        <f t="shared" si="48"/>
        <v>#N/A</v>
      </c>
      <c r="S200" s="5" t="e">
        <f t="shared" si="54"/>
        <v>#N/A</v>
      </c>
      <c r="T200" s="226">
        <f t="shared" si="55"/>
        <v>0</v>
      </c>
      <c r="U200" s="9" t="e">
        <f t="shared" si="49"/>
        <v>#N/A</v>
      </c>
      <c r="V200" s="227"/>
      <c r="W200" s="9" t="e">
        <f>ROUND(AVERAGE(#REF!,P200),2)</f>
        <v>#REF!</v>
      </c>
      <c r="X200" s="9">
        <f t="shared" si="50"/>
        <v>0</v>
      </c>
      <c r="Y200" s="9" t="e">
        <f t="shared" si="51"/>
        <v>#REF!</v>
      </c>
      <c r="Z200" s="9" t="e">
        <f t="shared" si="52"/>
        <v>#REF!</v>
      </c>
      <c r="AA200" s="5"/>
      <c r="AB200" s="5"/>
      <c r="AC200" s="9"/>
      <c r="AD200" s="5"/>
      <c r="AE200" s="29"/>
      <c r="AF200" s="29"/>
      <c r="AJ200" s="7" t="e">
        <f>VLOOKUP(B200,' TH ĐG Trình HĐ'!$D$9:$AE$322,16,0)</f>
        <v>#N/A</v>
      </c>
    </row>
    <row r="201" spans="1:36" s="7" customFormat="1" ht="24.95" customHeight="1" x14ac:dyDescent="0.25">
      <c r="A201" s="207">
        <f t="shared" ref="A201:A264" si="56">A200+1</f>
        <v>195</v>
      </c>
      <c r="B201" s="70" t="s">
        <v>341</v>
      </c>
      <c r="C201" s="5" t="s">
        <v>761</v>
      </c>
      <c r="D201" s="9" t="s">
        <v>850</v>
      </c>
      <c r="E201" s="232"/>
      <c r="F201" s="17"/>
      <c r="G201" s="19" t="e">
        <f>VLOOKUP(F201,Sheet1!$B$2:$C$12,2,TRUE)</f>
        <v>#N/A</v>
      </c>
      <c r="H201" s="5"/>
      <c r="I201" s="19" t="e">
        <f>VLOOKUP(H201,Sheet1!$B$2:$C$12,2,TRUE)</f>
        <v>#N/A</v>
      </c>
      <c r="J201" s="5"/>
      <c r="K201" s="19" t="e">
        <f>VLOOKUP(J201,Sheet1!$B$2:$C$12,2,TRUE)</f>
        <v>#N/A</v>
      </c>
      <c r="L201" s="5"/>
      <c r="M201" s="19" t="e">
        <f>VLOOKUP(L201,Sheet1!$B$2:$C$12,2,TRUE)</f>
        <v>#N/A</v>
      </c>
      <c r="N201" s="5"/>
      <c r="O201" s="19" t="e">
        <f>VLOOKUP(N201,Sheet1!$B$2:$C$12,2,TRUE)</f>
        <v>#N/A</v>
      </c>
      <c r="P201" s="5" t="e">
        <f t="shared" si="53"/>
        <v>#N/A</v>
      </c>
      <c r="Q201" s="226">
        <f t="shared" si="47"/>
        <v>0</v>
      </c>
      <c r="R201" s="9" t="e">
        <f t="shared" si="48"/>
        <v>#N/A</v>
      </c>
      <c r="S201" s="5" t="e">
        <f t="shared" si="54"/>
        <v>#N/A</v>
      </c>
      <c r="T201" s="226">
        <f t="shared" si="55"/>
        <v>0</v>
      </c>
      <c r="U201" s="9" t="e">
        <f t="shared" ref="U201:U232" si="57">IF(T201&gt;=3,"Không hoàn thành",IF(AND($S201&gt;=8,$S201&lt;=10,T201=0),"Xuất sắc",IF(AND($S201&gt;=8,$S201&lt;=10,T201=1),"Tốt",IF(AND($S201&gt;=8,$S201&lt;=10,T201=2),"Hoàn thành",IF(AND($S201&gt;6,$S201&lt;8,T201&lt;=1),"Tốt",IF(AND($S201&gt;6,$S201&lt;8,T201=2),"Hoàn thành",IF(AND($S201&gt;=5,$S201&lt;=6,T201&lt;=2),"Hoàn thành",IF(AND($S201&lt;5,T201&gt;3),"Không hoàn thành",""))))))))</f>
        <v>#N/A</v>
      </c>
      <c r="V201" s="227"/>
      <c r="W201" s="9" t="e">
        <f>ROUND(AVERAGE(#REF!,P201),2)</f>
        <v>#REF!</v>
      </c>
      <c r="X201" s="9">
        <f t="shared" ref="X201:X232" si="58">COUNTIF(D201:M201,"D")*1</f>
        <v>0</v>
      </c>
      <c r="Y201" s="9" t="e">
        <f t="shared" ref="Y201:Y232" si="59">IF($W201&gt;=8,"Xuất sắc",IF($W201&gt;6,"Tốt",IF($W201&gt;=5,"Hoàn thành","Không hoàn thành")))</f>
        <v>#REF!</v>
      </c>
      <c r="Z201" s="9" t="e">
        <f t="shared" si="52"/>
        <v>#REF!</v>
      </c>
      <c r="AA201" s="5"/>
      <c r="AB201" s="5"/>
      <c r="AC201" s="9"/>
      <c r="AD201" s="5"/>
      <c r="AE201" s="29"/>
      <c r="AF201" s="29"/>
      <c r="AJ201" s="7" t="e">
        <f>VLOOKUP(B201,' TH ĐG Trình HĐ'!$D$9:$AE$322,16,0)</f>
        <v>#N/A</v>
      </c>
    </row>
    <row r="202" spans="1:36" s="7" customFormat="1" ht="24.95" customHeight="1" x14ac:dyDescent="0.25">
      <c r="A202" s="207">
        <f t="shared" si="56"/>
        <v>196</v>
      </c>
      <c r="B202" s="70" t="s">
        <v>404</v>
      </c>
      <c r="C202" s="5" t="s">
        <v>761</v>
      </c>
      <c r="D202" s="9" t="s">
        <v>850</v>
      </c>
      <c r="E202" s="232"/>
      <c r="F202" s="17"/>
      <c r="G202" s="19" t="e">
        <f>VLOOKUP(F202,Sheet1!$B$2:$C$12,2,TRUE)</f>
        <v>#N/A</v>
      </c>
      <c r="H202" s="5"/>
      <c r="I202" s="19" t="e">
        <f>VLOOKUP(H202,Sheet1!$B$2:$C$12,2,TRUE)</f>
        <v>#N/A</v>
      </c>
      <c r="J202" s="5"/>
      <c r="K202" s="19" t="e">
        <f>VLOOKUP(J202,Sheet1!$B$2:$C$12,2,TRUE)</f>
        <v>#N/A</v>
      </c>
      <c r="L202" s="5"/>
      <c r="M202" s="19" t="e">
        <f>VLOOKUP(L202,Sheet1!$B$2:$C$12,2,TRUE)</f>
        <v>#N/A</v>
      </c>
      <c r="N202" s="5"/>
      <c r="O202" s="19" t="e">
        <f>VLOOKUP(N202,Sheet1!$B$2:$C$12,2,TRUE)</f>
        <v>#N/A</v>
      </c>
      <c r="P202" s="5" t="e">
        <f t="shared" si="53"/>
        <v>#N/A</v>
      </c>
      <c r="Q202" s="226">
        <f t="shared" si="47"/>
        <v>0</v>
      </c>
      <c r="R202" s="9" t="e">
        <f t="shared" si="48"/>
        <v>#N/A</v>
      </c>
      <c r="S202" s="5" t="e">
        <f t="shared" si="54"/>
        <v>#N/A</v>
      </c>
      <c r="T202" s="226">
        <f t="shared" si="55"/>
        <v>0</v>
      </c>
      <c r="U202" s="9" t="e">
        <f t="shared" si="57"/>
        <v>#N/A</v>
      </c>
      <c r="V202" s="227"/>
      <c r="W202" s="9" t="e">
        <f>ROUND(AVERAGE(#REF!,P202),2)</f>
        <v>#REF!</v>
      </c>
      <c r="X202" s="9">
        <f t="shared" si="58"/>
        <v>0</v>
      </c>
      <c r="Y202" s="9" t="e">
        <f t="shared" si="59"/>
        <v>#REF!</v>
      </c>
      <c r="Z202" s="9" t="e">
        <f t="shared" si="52"/>
        <v>#REF!</v>
      </c>
      <c r="AA202" s="5"/>
      <c r="AB202" s="5"/>
      <c r="AC202" s="9"/>
      <c r="AD202" s="5"/>
      <c r="AE202" s="29"/>
      <c r="AF202" s="29"/>
      <c r="AJ202" s="7" t="e">
        <f>VLOOKUP(B202,' TH ĐG Trình HĐ'!$D$9:$AE$322,16,0)</f>
        <v>#N/A</v>
      </c>
    </row>
    <row r="203" spans="1:36" s="7" customFormat="1" ht="24.95" customHeight="1" x14ac:dyDescent="0.25">
      <c r="A203" s="207">
        <f t="shared" si="56"/>
        <v>197</v>
      </c>
      <c r="B203" s="70" t="s">
        <v>401</v>
      </c>
      <c r="C203" s="5" t="s">
        <v>761</v>
      </c>
      <c r="D203" s="9" t="s">
        <v>850</v>
      </c>
      <c r="E203" s="232"/>
      <c r="F203" s="17"/>
      <c r="G203" s="19" t="e">
        <f>VLOOKUP(F203,Sheet1!$B$2:$C$12,2,TRUE)</f>
        <v>#N/A</v>
      </c>
      <c r="H203" s="5"/>
      <c r="I203" s="19" t="e">
        <f>VLOOKUP(H203,Sheet1!$B$2:$C$12,2,TRUE)</f>
        <v>#N/A</v>
      </c>
      <c r="J203" s="5"/>
      <c r="K203" s="19" t="e">
        <f>VLOOKUP(J203,Sheet1!$B$2:$C$12,2,TRUE)</f>
        <v>#N/A</v>
      </c>
      <c r="L203" s="5"/>
      <c r="M203" s="19" t="e">
        <f>VLOOKUP(L203,Sheet1!$B$2:$C$12,2,TRUE)</f>
        <v>#N/A</v>
      </c>
      <c r="N203" s="5"/>
      <c r="O203" s="19" t="e">
        <f>VLOOKUP(N203,Sheet1!$B$2:$C$12,2,TRUE)</f>
        <v>#N/A</v>
      </c>
      <c r="P203" s="5" t="e">
        <f t="shared" si="53"/>
        <v>#N/A</v>
      </c>
      <c r="Q203" s="226">
        <f t="shared" si="47"/>
        <v>0</v>
      </c>
      <c r="R203" s="9" t="e">
        <f t="shared" si="48"/>
        <v>#N/A</v>
      </c>
      <c r="S203" s="5" t="e">
        <f t="shared" si="54"/>
        <v>#N/A</v>
      </c>
      <c r="T203" s="226">
        <f t="shared" si="55"/>
        <v>0</v>
      </c>
      <c r="U203" s="9" t="e">
        <f t="shared" si="57"/>
        <v>#N/A</v>
      </c>
      <c r="V203" s="227"/>
      <c r="W203" s="9" t="e">
        <f>ROUND(AVERAGE(#REF!,P203),2)</f>
        <v>#REF!</v>
      </c>
      <c r="X203" s="9">
        <f t="shared" si="58"/>
        <v>0</v>
      </c>
      <c r="Y203" s="9" t="e">
        <f t="shared" si="59"/>
        <v>#REF!</v>
      </c>
      <c r="Z203" s="9" t="e">
        <f t="shared" si="52"/>
        <v>#REF!</v>
      </c>
      <c r="AA203" s="5"/>
      <c r="AB203" s="5"/>
      <c r="AC203" s="9"/>
      <c r="AD203" s="5"/>
      <c r="AE203" s="29"/>
      <c r="AF203" s="29"/>
      <c r="AJ203" s="7" t="e">
        <f>VLOOKUP(B203,' TH ĐG Trình HĐ'!$D$9:$AE$322,16,0)</f>
        <v>#N/A</v>
      </c>
    </row>
    <row r="204" spans="1:36" s="7" customFormat="1" ht="24.95" customHeight="1" x14ac:dyDescent="0.25">
      <c r="A204" s="207">
        <f t="shared" si="56"/>
        <v>198</v>
      </c>
      <c r="B204" s="70" t="s">
        <v>402</v>
      </c>
      <c r="C204" s="5" t="s">
        <v>761</v>
      </c>
      <c r="D204" s="9" t="s">
        <v>850</v>
      </c>
      <c r="E204" s="232"/>
      <c r="F204" s="17"/>
      <c r="G204" s="19" t="e">
        <f>VLOOKUP(F204,Sheet1!$B$2:$C$12,2,TRUE)</f>
        <v>#N/A</v>
      </c>
      <c r="H204" s="5"/>
      <c r="I204" s="19" t="e">
        <f>VLOOKUP(H204,Sheet1!$B$2:$C$12,2,TRUE)</f>
        <v>#N/A</v>
      </c>
      <c r="J204" s="5"/>
      <c r="K204" s="19" t="e">
        <f>VLOOKUP(J204,Sheet1!$B$2:$C$12,2,TRUE)</f>
        <v>#N/A</v>
      </c>
      <c r="L204" s="5"/>
      <c r="M204" s="19" t="e">
        <f>VLOOKUP(L204,Sheet1!$B$2:$C$12,2,TRUE)</f>
        <v>#N/A</v>
      </c>
      <c r="N204" s="5"/>
      <c r="O204" s="19" t="e">
        <f>VLOOKUP(N204,Sheet1!$B$2:$C$12,2,TRUE)</f>
        <v>#N/A</v>
      </c>
      <c r="P204" s="5" t="e">
        <f t="shared" si="53"/>
        <v>#N/A</v>
      </c>
      <c r="Q204" s="226">
        <f t="shared" si="47"/>
        <v>0</v>
      </c>
      <c r="R204" s="9" t="e">
        <f t="shared" si="48"/>
        <v>#N/A</v>
      </c>
      <c r="S204" s="5" t="e">
        <f t="shared" si="54"/>
        <v>#N/A</v>
      </c>
      <c r="T204" s="226">
        <f t="shared" si="55"/>
        <v>0</v>
      </c>
      <c r="U204" s="9" t="e">
        <f t="shared" si="57"/>
        <v>#N/A</v>
      </c>
      <c r="V204" s="227"/>
      <c r="W204" s="9" t="e">
        <f>ROUND(AVERAGE(#REF!,P204),2)</f>
        <v>#REF!</v>
      </c>
      <c r="X204" s="9">
        <f t="shared" si="58"/>
        <v>0</v>
      </c>
      <c r="Y204" s="9" t="e">
        <f t="shared" si="59"/>
        <v>#REF!</v>
      </c>
      <c r="Z204" s="9" t="e">
        <f t="shared" si="52"/>
        <v>#REF!</v>
      </c>
      <c r="AA204" s="5"/>
      <c r="AB204" s="5"/>
      <c r="AC204" s="9"/>
      <c r="AD204" s="5"/>
      <c r="AE204" s="29"/>
      <c r="AF204" s="29"/>
      <c r="AJ204" s="7" t="e">
        <f>VLOOKUP(B204,' TH ĐG Trình HĐ'!$D$9:$AE$322,16,0)</f>
        <v>#N/A</v>
      </c>
    </row>
    <row r="205" spans="1:36" s="7" customFormat="1" ht="24.95" customHeight="1" x14ac:dyDescent="0.25">
      <c r="A205" s="207">
        <f t="shared" si="56"/>
        <v>199</v>
      </c>
      <c r="B205" s="70" t="s">
        <v>403</v>
      </c>
      <c r="C205" s="5" t="s">
        <v>761</v>
      </c>
      <c r="D205" s="9" t="s">
        <v>850</v>
      </c>
      <c r="E205" s="232"/>
      <c r="F205" s="17"/>
      <c r="G205" s="19" t="e">
        <f>VLOOKUP(F205,Sheet1!$B$2:$C$12,2,TRUE)</f>
        <v>#N/A</v>
      </c>
      <c r="H205" s="5"/>
      <c r="I205" s="19" t="e">
        <f>VLOOKUP(H205,Sheet1!$B$2:$C$12,2,TRUE)</f>
        <v>#N/A</v>
      </c>
      <c r="J205" s="5"/>
      <c r="K205" s="19" t="e">
        <f>VLOOKUP(J205,Sheet1!$B$2:$C$12,2,TRUE)</f>
        <v>#N/A</v>
      </c>
      <c r="L205" s="5"/>
      <c r="M205" s="19" t="e">
        <f>VLOOKUP(L205,Sheet1!$B$2:$C$12,2,TRUE)</f>
        <v>#N/A</v>
      </c>
      <c r="N205" s="5"/>
      <c r="O205" s="19" t="e">
        <f>VLOOKUP(N205,Sheet1!$B$2:$C$12,2,TRUE)</f>
        <v>#N/A</v>
      </c>
      <c r="P205" s="5" t="e">
        <f t="shared" si="53"/>
        <v>#N/A</v>
      </c>
      <c r="Q205" s="226">
        <f t="shared" si="47"/>
        <v>0</v>
      </c>
      <c r="R205" s="9" t="e">
        <f t="shared" si="48"/>
        <v>#N/A</v>
      </c>
      <c r="S205" s="5" t="e">
        <f t="shared" si="54"/>
        <v>#N/A</v>
      </c>
      <c r="T205" s="226">
        <f t="shared" si="55"/>
        <v>0</v>
      </c>
      <c r="U205" s="9" t="e">
        <f t="shared" si="57"/>
        <v>#N/A</v>
      </c>
      <c r="V205" s="227"/>
      <c r="W205" s="9" t="e">
        <f>ROUND(AVERAGE(#REF!,P205),2)</f>
        <v>#REF!</v>
      </c>
      <c r="X205" s="9">
        <f t="shared" si="58"/>
        <v>0</v>
      </c>
      <c r="Y205" s="9" t="e">
        <f t="shared" si="59"/>
        <v>#REF!</v>
      </c>
      <c r="Z205" s="9" t="e">
        <f t="shared" si="52"/>
        <v>#REF!</v>
      </c>
      <c r="AA205" s="5"/>
      <c r="AB205" s="5"/>
      <c r="AC205" s="9"/>
      <c r="AD205" s="5"/>
      <c r="AE205" s="232" t="s">
        <v>879</v>
      </c>
      <c r="AF205" s="29"/>
      <c r="AJ205" s="7" t="e">
        <f>VLOOKUP(B205,' TH ĐG Trình HĐ'!$D$9:$AE$322,16,0)</f>
        <v>#N/A</v>
      </c>
    </row>
    <row r="206" spans="1:36" s="7" customFormat="1" ht="24.95" customHeight="1" x14ac:dyDescent="0.25">
      <c r="A206" s="207">
        <f t="shared" si="56"/>
        <v>200</v>
      </c>
      <c r="B206" s="70" t="s">
        <v>369</v>
      </c>
      <c r="C206" s="5" t="s">
        <v>761</v>
      </c>
      <c r="D206" s="9" t="s">
        <v>850</v>
      </c>
      <c r="E206" s="232"/>
      <c r="F206" s="17"/>
      <c r="G206" s="19" t="e">
        <f>VLOOKUP(F206,Sheet1!$B$2:$C$12,2,TRUE)</f>
        <v>#N/A</v>
      </c>
      <c r="H206" s="5"/>
      <c r="I206" s="19" t="e">
        <f>VLOOKUP(H206,Sheet1!$B$2:$C$12,2,TRUE)</f>
        <v>#N/A</v>
      </c>
      <c r="J206" s="5"/>
      <c r="K206" s="19" t="e">
        <f>VLOOKUP(J206,Sheet1!$B$2:$C$12,2,TRUE)</f>
        <v>#N/A</v>
      </c>
      <c r="L206" s="5"/>
      <c r="M206" s="19" t="e">
        <f>VLOOKUP(L206,Sheet1!$B$2:$C$12,2,TRUE)</f>
        <v>#N/A</v>
      </c>
      <c r="N206" s="5"/>
      <c r="O206" s="19" t="e">
        <f>VLOOKUP(N206,Sheet1!$B$2:$C$12,2,TRUE)</f>
        <v>#N/A</v>
      </c>
      <c r="P206" s="5" t="e">
        <f t="shared" si="53"/>
        <v>#N/A</v>
      </c>
      <c r="Q206" s="226">
        <f t="shared" si="47"/>
        <v>0</v>
      </c>
      <c r="R206" s="9" t="e">
        <f t="shared" si="48"/>
        <v>#N/A</v>
      </c>
      <c r="S206" s="5" t="e">
        <f t="shared" si="54"/>
        <v>#N/A</v>
      </c>
      <c r="T206" s="226">
        <f t="shared" si="55"/>
        <v>0</v>
      </c>
      <c r="U206" s="9" t="e">
        <f t="shared" si="57"/>
        <v>#N/A</v>
      </c>
      <c r="V206" s="227"/>
      <c r="W206" s="9" t="e">
        <f>ROUND(AVERAGE(#REF!,P206),2)</f>
        <v>#REF!</v>
      </c>
      <c r="X206" s="9">
        <f t="shared" si="58"/>
        <v>0</v>
      </c>
      <c r="Y206" s="9" t="e">
        <f t="shared" si="59"/>
        <v>#REF!</v>
      </c>
      <c r="Z206" s="9" t="e">
        <f t="shared" si="52"/>
        <v>#REF!</v>
      </c>
      <c r="AA206" s="5"/>
      <c r="AB206" s="5"/>
      <c r="AC206" s="9"/>
      <c r="AD206" s="5"/>
      <c r="AE206" s="29"/>
      <c r="AF206" s="29"/>
      <c r="AJ206" s="7" t="e">
        <f>VLOOKUP(B206,' TH ĐG Trình HĐ'!$D$9:$AE$322,16,0)</f>
        <v>#N/A</v>
      </c>
    </row>
    <row r="207" spans="1:36" s="7" customFormat="1" ht="24.95" customHeight="1" x14ac:dyDescent="0.25">
      <c r="A207" s="207">
        <f t="shared" si="56"/>
        <v>201</v>
      </c>
      <c r="B207" s="70" t="s">
        <v>353</v>
      </c>
      <c r="C207" s="5" t="s">
        <v>761</v>
      </c>
      <c r="D207" s="9" t="s">
        <v>850</v>
      </c>
      <c r="E207" s="232"/>
      <c r="F207" s="17"/>
      <c r="G207" s="19" t="e">
        <f>VLOOKUP(F207,Sheet1!$B$2:$C$12,2,TRUE)</f>
        <v>#N/A</v>
      </c>
      <c r="H207" s="5"/>
      <c r="I207" s="19" t="e">
        <f>VLOOKUP(H207,Sheet1!$B$2:$C$12,2,TRUE)</f>
        <v>#N/A</v>
      </c>
      <c r="J207" s="5"/>
      <c r="K207" s="19" t="e">
        <f>VLOOKUP(J207,Sheet1!$B$2:$C$12,2,TRUE)</f>
        <v>#N/A</v>
      </c>
      <c r="L207" s="5"/>
      <c r="M207" s="19" t="e">
        <f>VLOOKUP(L207,Sheet1!$B$2:$C$12,2,TRUE)</f>
        <v>#N/A</v>
      </c>
      <c r="N207" s="5"/>
      <c r="O207" s="19" t="e">
        <f>VLOOKUP(N207,Sheet1!$B$2:$C$12,2,TRUE)</f>
        <v>#N/A</v>
      </c>
      <c r="P207" s="5" t="e">
        <f t="shared" si="53"/>
        <v>#N/A</v>
      </c>
      <c r="Q207" s="226">
        <f t="shared" si="47"/>
        <v>0</v>
      </c>
      <c r="R207" s="9" t="e">
        <f t="shared" si="48"/>
        <v>#N/A</v>
      </c>
      <c r="S207" s="5" t="e">
        <f t="shared" si="54"/>
        <v>#N/A</v>
      </c>
      <c r="T207" s="226">
        <f t="shared" si="55"/>
        <v>0</v>
      </c>
      <c r="U207" s="9" t="e">
        <f t="shared" si="57"/>
        <v>#N/A</v>
      </c>
      <c r="V207" s="227"/>
      <c r="W207" s="9" t="e">
        <f>ROUND(AVERAGE(#REF!,P207),2)</f>
        <v>#REF!</v>
      </c>
      <c r="X207" s="9">
        <f t="shared" si="58"/>
        <v>0</v>
      </c>
      <c r="Y207" s="9" t="e">
        <f t="shared" si="59"/>
        <v>#REF!</v>
      </c>
      <c r="Z207" s="9" t="e">
        <f t="shared" si="52"/>
        <v>#REF!</v>
      </c>
      <c r="AA207" s="5"/>
      <c r="AB207" s="5"/>
      <c r="AC207" s="9"/>
      <c r="AD207" s="5"/>
      <c r="AE207" s="29"/>
      <c r="AF207" s="29"/>
      <c r="AJ207" s="7" t="e">
        <f>VLOOKUP(B207,' TH ĐG Trình HĐ'!$D$9:$AE$322,16,0)</f>
        <v>#N/A</v>
      </c>
    </row>
    <row r="208" spans="1:36" s="7" customFormat="1" ht="24.95" customHeight="1" x14ac:dyDescent="0.25">
      <c r="A208" s="207">
        <f t="shared" si="56"/>
        <v>202</v>
      </c>
      <c r="B208" s="70" t="s">
        <v>92</v>
      </c>
      <c r="C208" s="5" t="s">
        <v>761</v>
      </c>
      <c r="D208" s="9" t="s">
        <v>850</v>
      </c>
      <c r="E208" s="232"/>
      <c r="F208" s="17"/>
      <c r="G208" s="19" t="e">
        <f>VLOOKUP(F208,Sheet1!$B$2:$C$12,2,TRUE)</f>
        <v>#N/A</v>
      </c>
      <c r="H208" s="5"/>
      <c r="I208" s="19" t="e">
        <f>VLOOKUP(H208,Sheet1!$B$2:$C$12,2,TRUE)</f>
        <v>#N/A</v>
      </c>
      <c r="J208" s="5"/>
      <c r="K208" s="19" t="e">
        <f>VLOOKUP(J208,Sheet1!$B$2:$C$12,2,TRUE)</f>
        <v>#N/A</v>
      </c>
      <c r="L208" s="5"/>
      <c r="M208" s="19" t="e">
        <f>VLOOKUP(L208,Sheet1!$B$2:$C$12,2,TRUE)</f>
        <v>#N/A</v>
      </c>
      <c r="N208" s="5"/>
      <c r="O208" s="19" t="e">
        <f>VLOOKUP(N208,Sheet1!$B$2:$C$12,2,TRUE)</f>
        <v>#N/A</v>
      </c>
      <c r="P208" s="5" t="e">
        <f t="shared" si="53"/>
        <v>#N/A</v>
      </c>
      <c r="Q208" s="226">
        <f t="shared" si="47"/>
        <v>0</v>
      </c>
      <c r="R208" s="9" t="e">
        <f t="shared" si="48"/>
        <v>#N/A</v>
      </c>
      <c r="S208" s="5" t="e">
        <f t="shared" si="54"/>
        <v>#N/A</v>
      </c>
      <c r="T208" s="226">
        <f t="shared" si="55"/>
        <v>0</v>
      </c>
      <c r="U208" s="9" t="e">
        <f t="shared" si="57"/>
        <v>#N/A</v>
      </c>
      <c r="V208" s="227"/>
      <c r="W208" s="9" t="e">
        <f>ROUND(AVERAGE(#REF!,P208),2)</f>
        <v>#REF!</v>
      </c>
      <c r="X208" s="9">
        <f t="shared" si="58"/>
        <v>0</v>
      </c>
      <c r="Y208" s="9" t="e">
        <f t="shared" si="59"/>
        <v>#REF!</v>
      </c>
      <c r="Z208" s="9" t="e">
        <f t="shared" si="52"/>
        <v>#REF!</v>
      </c>
      <c r="AA208" s="5"/>
      <c r="AB208" s="5"/>
      <c r="AC208" s="9"/>
      <c r="AD208" s="5"/>
      <c r="AE208" s="29"/>
      <c r="AF208" s="29"/>
      <c r="AJ208" s="7">
        <f>VLOOKUP(B208,' TH ĐG Trình HĐ'!$D$9:$AE$322,16,0)</f>
        <v>7</v>
      </c>
    </row>
    <row r="209" spans="1:36" s="7" customFormat="1" ht="24.95" customHeight="1" x14ac:dyDescent="0.25">
      <c r="A209" s="207">
        <f t="shared" si="56"/>
        <v>203</v>
      </c>
      <c r="B209" s="70" t="s">
        <v>93</v>
      </c>
      <c r="C209" s="5" t="s">
        <v>761</v>
      </c>
      <c r="D209" s="9" t="s">
        <v>850</v>
      </c>
      <c r="E209" s="232"/>
      <c r="F209" s="17"/>
      <c r="G209" s="19" t="e">
        <f>VLOOKUP(F209,Sheet1!$B$2:$C$12,2,TRUE)</f>
        <v>#N/A</v>
      </c>
      <c r="H209" s="5"/>
      <c r="I209" s="19" t="e">
        <f>VLOOKUP(H209,Sheet1!$B$2:$C$12,2,TRUE)</f>
        <v>#N/A</v>
      </c>
      <c r="J209" s="5"/>
      <c r="K209" s="19" t="e">
        <f>VLOOKUP(J209,Sheet1!$B$2:$C$12,2,TRUE)</f>
        <v>#N/A</v>
      </c>
      <c r="L209" s="5"/>
      <c r="M209" s="19" t="e">
        <f>VLOOKUP(L209,Sheet1!$B$2:$C$12,2,TRUE)</f>
        <v>#N/A</v>
      </c>
      <c r="N209" s="5"/>
      <c r="O209" s="19" t="e">
        <f>VLOOKUP(N209,Sheet1!$B$2:$C$12,2,TRUE)</f>
        <v>#N/A</v>
      </c>
      <c r="P209" s="5" t="e">
        <f t="shared" si="53"/>
        <v>#N/A</v>
      </c>
      <c r="Q209" s="226">
        <f t="shared" si="47"/>
        <v>0</v>
      </c>
      <c r="R209" s="9" t="e">
        <f t="shared" si="48"/>
        <v>#N/A</v>
      </c>
      <c r="S209" s="5" t="e">
        <f t="shared" si="54"/>
        <v>#N/A</v>
      </c>
      <c r="T209" s="226">
        <f t="shared" si="55"/>
        <v>0</v>
      </c>
      <c r="U209" s="9" t="e">
        <f t="shared" si="57"/>
        <v>#N/A</v>
      </c>
      <c r="V209" s="227"/>
      <c r="W209" s="9" t="e">
        <f>ROUND(AVERAGE(#REF!,P209),2)</f>
        <v>#REF!</v>
      </c>
      <c r="X209" s="9">
        <f t="shared" si="58"/>
        <v>0</v>
      </c>
      <c r="Y209" s="9" t="e">
        <f t="shared" si="59"/>
        <v>#REF!</v>
      </c>
      <c r="Z209" s="9" t="e">
        <f t="shared" si="52"/>
        <v>#REF!</v>
      </c>
      <c r="AA209" s="5"/>
      <c r="AB209" s="5"/>
      <c r="AC209" s="9"/>
      <c r="AD209" s="5"/>
      <c r="AE209" s="31"/>
      <c r="AF209" s="31"/>
      <c r="AJ209" s="7">
        <f>VLOOKUP(B209,' TH ĐG Trình HĐ'!$D$9:$AE$322,16,0)</f>
        <v>7</v>
      </c>
    </row>
    <row r="210" spans="1:36" s="7" customFormat="1" ht="94.5" customHeight="1" x14ac:dyDescent="0.25">
      <c r="A210" s="335">
        <f t="shared" si="56"/>
        <v>204</v>
      </c>
      <c r="B210" s="337" t="s">
        <v>94</v>
      </c>
      <c r="C210" s="160" t="s">
        <v>761</v>
      </c>
      <c r="D210" s="97" t="s">
        <v>850</v>
      </c>
      <c r="E210" s="331" t="s">
        <v>943</v>
      </c>
      <c r="F210" s="17"/>
      <c r="G210" s="19" t="e">
        <f>VLOOKUP(F210,Sheet1!$B$2:$C$12,2,TRUE)</f>
        <v>#N/A</v>
      </c>
      <c r="H210" s="5"/>
      <c r="I210" s="19" t="e">
        <f>VLOOKUP(H210,Sheet1!$B$2:$C$12,2,TRUE)</f>
        <v>#N/A</v>
      </c>
      <c r="J210" s="5"/>
      <c r="K210" s="19" t="e">
        <f>VLOOKUP(J210,Sheet1!$B$2:$C$12,2,TRUE)</f>
        <v>#N/A</v>
      </c>
      <c r="L210" s="5"/>
      <c r="M210" s="19" t="e">
        <f>VLOOKUP(L210,Sheet1!$B$2:$C$12,2,TRUE)</f>
        <v>#N/A</v>
      </c>
      <c r="N210" s="5"/>
      <c r="O210" s="19" t="e">
        <f>VLOOKUP(N210,Sheet1!$B$2:$C$12,2,TRUE)</f>
        <v>#N/A</v>
      </c>
      <c r="P210" s="5" t="e">
        <f t="shared" si="53"/>
        <v>#N/A</v>
      </c>
      <c r="Q210" s="226">
        <f t="shared" si="47"/>
        <v>0</v>
      </c>
      <c r="R210" s="9" t="e">
        <f t="shared" si="48"/>
        <v>#N/A</v>
      </c>
      <c r="S210" s="5" t="e">
        <f t="shared" si="54"/>
        <v>#N/A</v>
      </c>
      <c r="T210" s="226">
        <f t="shared" si="55"/>
        <v>0</v>
      </c>
      <c r="U210" s="9" t="e">
        <f t="shared" si="57"/>
        <v>#N/A</v>
      </c>
      <c r="V210" s="227"/>
      <c r="W210" s="9" t="e">
        <f>ROUND(AVERAGE(#REF!,P210),2)</f>
        <v>#REF!</v>
      </c>
      <c r="X210" s="9">
        <f t="shared" si="58"/>
        <v>0</v>
      </c>
      <c r="Y210" s="9" t="e">
        <f t="shared" si="59"/>
        <v>#REF!</v>
      </c>
      <c r="Z210" s="9" t="e">
        <f t="shared" si="52"/>
        <v>#REF!</v>
      </c>
      <c r="AA210" s="5"/>
      <c r="AB210" s="5"/>
      <c r="AC210" s="9"/>
      <c r="AD210" s="5"/>
      <c r="AE210" s="31"/>
      <c r="AF210" s="31"/>
      <c r="AJ210" s="7">
        <f>VLOOKUP(B210,' TH ĐG Trình HĐ'!$D$9:$AE$322,16,0)</f>
        <v>7</v>
      </c>
    </row>
    <row r="211" spans="1:36" s="7" customFormat="1" ht="24.95" customHeight="1" x14ac:dyDescent="0.25">
      <c r="A211" s="207">
        <f t="shared" si="56"/>
        <v>205</v>
      </c>
      <c r="B211" s="70" t="s">
        <v>96</v>
      </c>
      <c r="C211" s="5" t="s">
        <v>761</v>
      </c>
      <c r="D211" s="9" t="s">
        <v>850</v>
      </c>
      <c r="E211" s="232"/>
      <c r="F211" s="17"/>
      <c r="G211" s="19" t="e">
        <f>VLOOKUP(F211,Sheet1!$B$2:$C$12,2,TRUE)</f>
        <v>#N/A</v>
      </c>
      <c r="H211" s="5"/>
      <c r="I211" s="19" t="e">
        <f>VLOOKUP(H211,Sheet1!$B$2:$C$12,2,TRUE)</f>
        <v>#N/A</v>
      </c>
      <c r="J211" s="5"/>
      <c r="K211" s="19" t="e">
        <f>VLOOKUP(J211,Sheet1!$B$2:$C$12,2,TRUE)</f>
        <v>#N/A</v>
      </c>
      <c r="L211" s="5"/>
      <c r="M211" s="19" t="e">
        <f>VLOOKUP(L211,Sheet1!$B$2:$C$12,2,TRUE)</f>
        <v>#N/A</v>
      </c>
      <c r="N211" s="5"/>
      <c r="O211" s="19" t="e">
        <f>VLOOKUP(N211,Sheet1!$B$2:$C$12,2,TRUE)</f>
        <v>#N/A</v>
      </c>
      <c r="P211" s="5" t="e">
        <f t="shared" si="53"/>
        <v>#N/A</v>
      </c>
      <c r="Q211" s="226">
        <f t="shared" si="47"/>
        <v>0</v>
      </c>
      <c r="R211" s="9" t="e">
        <f t="shared" si="48"/>
        <v>#N/A</v>
      </c>
      <c r="S211" s="5" t="e">
        <f t="shared" si="54"/>
        <v>#N/A</v>
      </c>
      <c r="T211" s="226">
        <f t="shared" si="55"/>
        <v>0</v>
      </c>
      <c r="U211" s="9" t="e">
        <f t="shared" si="57"/>
        <v>#N/A</v>
      </c>
      <c r="V211" s="227"/>
      <c r="W211" s="9" t="e">
        <f>ROUND(AVERAGE(#REF!,P211),2)</f>
        <v>#REF!</v>
      </c>
      <c r="X211" s="9">
        <f t="shared" si="58"/>
        <v>0</v>
      </c>
      <c r="Y211" s="9" t="e">
        <f t="shared" si="59"/>
        <v>#REF!</v>
      </c>
      <c r="Z211" s="9" t="e">
        <f t="shared" si="52"/>
        <v>#REF!</v>
      </c>
      <c r="AA211" s="5"/>
      <c r="AB211" s="5"/>
      <c r="AC211" s="9"/>
      <c r="AD211" s="5"/>
      <c r="AE211" s="31"/>
      <c r="AF211" s="31"/>
      <c r="AJ211" s="7">
        <f>VLOOKUP(B211,' TH ĐG Trình HĐ'!$D$9:$AE$322,16,0)</f>
        <v>7</v>
      </c>
    </row>
    <row r="212" spans="1:36" s="7" customFormat="1" ht="24.95" customHeight="1" x14ac:dyDescent="0.25">
      <c r="A212" s="207">
        <f t="shared" si="56"/>
        <v>206</v>
      </c>
      <c r="B212" s="70" t="s">
        <v>97</v>
      </c>
      <c r="C212" s="5" t="s">
        <v>761</v>
      </c>
      <c r="D212" s="9" t="s">
        <v>850</v>
      </c>
      <c r="E212" s="232"/>
      <c r="F212" s="17"/>
      <c r="G212" s="19"/>
      <c r="H212" s="5"/>
      <c r="I212" s="19" t="e">
        <f>VLOOKUP(H212,Sheet1!$B$2:$C$12,2,TRUE)</f>
        <v>#N/A</v>
      </c>
      <c r="J212" s="5"/>
      <c r="K212" s="19" t="e">
        <f>VLOOKUP(J212,Sheet1!$B$2:$C$12,2,TRUE)</f>
        <v>#N/A</v>
      </c>
      <c r="L212" s="5"/>
      <c r="M212" s="19" t="e">
        <f>VLOOKUP(L212,Sheet1!$B$2:$C$12,2,TRUE)</f>
        <v>#N/A</v>
      </c>
      <c r="N212" s="5"/>
      <c r="O212" s="19" t="e">
        <f>VLOOKUP(N212,Sheet1!$B$2:$C$12,2,TRUE)</f>
        <v>#N/A</v>
      </c>
      <c r="P212" s="5" t="e">
        <f t="shared" si="53"/>
        <v>#N/A</v>
      </c>
      <c r="Q212" s="226">
        <f t="shared" si="47"/>
        <v>0</v>
      </c>
      <c r="R212" s="9" t="e">
        <f t="shared" si="48"/>
        <v>#N/A</v>
      </c>
      <c r="S212" s="5" t="e">
        <f>ROUND(AVERAGE(I212,K212,M212,O212),2)</f>
        <v>#N/A</v>
      </c>
      <c r="T212" s="226">
        <f t="shared" si="55"/>
        <v>0</v>
      </c>
      <c r="U212" s="9" t="e">
        <f t="shared" si="57"/>
        <v>#N/A</v>
      </c>
      <c r="V212" s="227" t="s">
        <v>842</v>
      </c>
      <c r="W212" s="9" t="e">
        <f>ROUND(AVERAGE(#REF!,P212),2)</f>
        <v>#REF!</v>
      </c>
      <c r="X212" s="9">
        <f t="shared" si="58"/>
        <v>0</v>
      </c>
      <c r="Y212" s="9" t="e">
        <f t="shared" si="59"/>
        <v>#REF!</v>
      </c>
      <c r="Z212" s="17" t="s">
        <v>799</v>
      </c>
      <c r="AA212" s="5"/>
      <c r="AB212" s="5"/>
      <c r="AC212" s="9"/>
      <c r="AD212" s="5"/>
      <c r="AE212" s="120"/>
      <c r="AF212" s="31"/>
      <c r="AJ212" s="7">
        <f>VLOOKUP(B212,' TH ĐG Trình HĐ'!$D$9:$AE$322,16,0)</f>
        <v>7</v>
      </c>
    </row>
    <row r="213" spans="1:36" s="7" customFormat="1" ht="24.95" customHeight="1" x14ac:dyDescent="0.25">
      <c r="A213" s="207">
        <f t="shared" si="56"/>
        <v>207</v>
      </c>
      <c r="B213" s="70" t="s">
        <v>110</v>
      </c>
      <c r="C213" s="5" t="s">
        <v>761</v>
      </c>
      <c r="D213" s="9" t="s">
        <v>850</v>
      </c>
      <c r="E213" s="232"/>
      <c r="F213" s="17"/>
      <c r="G213" s="19"/>
      <c r="H213" s="5"/>
      <c r="I213" s="19"/>
      <c r="J213" s="5"/>
      <c r="K213" s="19" t="e">
        <f>VLOOKUP(J213,Sheet1!$B$2:$C$12,2,TRUE)</f>
        <v>#N/A</v>
      </c>
      <c r="L213" s="5"/>
      <c r="M213" s="19" t="e">
        <f>VLOOKUP(L213,Sheet1!$B$2:$C$12,2,TRUE)</f>
        <v>#N/A</v>
      </c>
      <c r="N213" s="5"/>
      <c r="O213" s="19" t="e">
        <f>VLOOKUP(N213,Sheet1!$B$2:$C$12,2,TRUE)</f>
        <v>#N/A</v>
      </c>
      <c r="P213" s="5" t="e">
        <f t="shared" si="53"/>
        <v>#N/A</v>
      </c>
      <c r="Q213" s="226"/>
      <c r="R213" s="9"/>
      <c r="S213" s="5" t="e">
        <f t="shared" si="54"/>
        <v>#N/A</v>
      </c>
      <c r="T213" s="226">
        <f t="shared" si="55"/>
        <v>0</v>
      </c>
      <c r="U213" s="9" t="e">
        <f t="shared" si="57"/>
        <v>#N/A</v>
      </c>
      <c r="V213" s="227" t="s">
        <v>840</v>
      </c>
      <c r="W213" s="9" t="e">
        <f>ROUND(AVERAGE(#REF!,P213),2)</f>
        <v>#REF!</v>
      </c>
      <c r="X213" s="9">
        <f t="shared" si="58"/>
        <v>0</v>
      </c>
      <c r="Y213" s="9" t="e">
        <f t="shared" si="59"/>
        <v>#REF!</v>
      </c>
      <c r="Z213" s="17" t="s">
        <v>799</v>
      </c>
      <c r="AA213" s="5"/>
      <c r="AB213" s="5"/>
      <c r="AC213" s="9"/>
      <c r="AD213" s="5"/>
      <c r="AE213" s="120"/>
      <c r="AF213" s="31"/>
      <c r="AJ213" s="7" t="e">
        <f>VLOOKUP(B213,' TH ĐG Trình HĐ'!$D$9:$AE$322,16,0)</f>
        <v>#N/A</v>
      </c>
    </row>
    <row r="214" spans="1:36" s="7" customFormat="1" ht="24.95" customHeight="1" x14ac:dyDescent="0.25">
      <c r="A214" s="207">
        <f t="shared" si="56"/>
        <v>208</v>
      </c>
      <c r="B214" s="70" t="s">
        <v>108</v>
      </c>
      <c r="C214" s="5" t="s">
        <v>761</v>
      </c>
      <c r="D214" s="9" t="s">
        <v>850</v>
      </c>
      <c r="E214" s="232"/>
      <c r="F214" s="17"/>
      <c r="G214" s="19"/>
      <c r="H214" s="5"/>
      <c r="I214" s="19"/>
      <c r="J214" s="5"/>
      <c r="K214" s="19"/>
      <c r="L214" s="5"/>
      <c r="M214" s="19" t="e">
        <f>VLOOKUP(L214,Sheet1!$B$2:$C$12,2,TRUE)</f>
        <v>#N/A</v>
      </c>
      <c r="N214" s="5"/>
      <c r="O214" s="19" t="e">
        <f>VLOOKUP(N214,Sheet1!$B$2:$C$12,2,TRUE)</f>
        <v>#N/A</v>
      </c>
      <c r="P214" s="5" t="e">
        <f t="shared" si="53"/>
        <v>#N/A</v>
      </c>
      <c r="Q214" s="226"/>
      <c r="R214" s="9"/>
      <c r="S214" s="5" t="e">
        <f t="shared" si="54"/>
        <v>#N/A</v>
      </c>
      <c r="T214" s="226">
        <f t="shared" si="55"/>
        <v>0</v>
      </c>
      <c r="U214" s="9" t="e">
        <f t="shared" si="57"/>
        <v>#N/A</v>
      </c>
      <c r="V214" s="227" t="s">
        <v>841</v>
      </c>
      <c r="W214" s="9" t="e">
        <f>ROUND(AVERAGE(#REF!,P214),2)</f>
        <v>#REF!</v>
      </c>
      <c r="X214" s="9">
        <f t="shared" si="58"/>
        <v>0</v>
      </c>
      <c r="Y214" s="9" t="e">
        <f t="shared" si="59"/>
        <v>#REF!</v>
      </c>
      <c r="Z214" s="17" t="s">
        <v>799</v>
      </c>
      <c r="AA214" s="5"/>
      <c r="AB214" s="5"/>
      <c r="AC214" s="9"/>
      <c r="AD214" s="5"/>
      <c r="AE214" s="119"/>
      <c r="AF214" s="31"/>
      <c r="AJ214" s="7">
        <f>VLOOKUP(B214,' TH ĐG Trình HĐ'!$D$9:$AE$322,16,0)</f>
        <v>7</v>
      </c>
    </row>
    <row r="215" spans="1:36" s="7" customFormat="1" ht="24.95" customHeight="1" x14ac:dyDescent="0.25">
      <c r="A215" s="207">
        <f t="shared" si="56"/>
        <v>209</v>
      </c>
      <c r="B215" s="70" t="s">
        <v>109</v>
      </c>
      <c r="C215" s="5" t="s">
        <v>761</v>
      </c>
      <c r="D215" s="9" t="s">
        <v>850</v>
      </c>
      <c r="E215" s="232"/>
      <c r="F215" s="17"/>
      <c r="G215" s="19" t="e">
        <f>VLOOKUP(F215,Sheet1!$B$2:$C$12,2,TRUE)</f>
        <v>#N/A</v>
      </c>
      <c r="H215" s="5"/>
      <c r="I215" s="19" t="e">
        <f>VLOOKUP(H215,Sheet1!$B$2:$C$12,2,TRUE)</f>
        <v>#N/A</v>
      </c>
      <c r="J215" s="5"/>
      <c r="K215" s="19" t="e">
        <f>VLOOKUP(J215,Sheet1!$B$2:$C$12,2,TRUE)</f>
        <v>#N/A</v>
      </c>
      <c r="L215" s="5"/>
      <c r="M215" s="19" t="e">
        <f>VLOOKUP(L215,Sheet1!$B$2:$C$12,2,TRUE)</f>
        <v>#N/A</v>
      </c>
      <c r="N215" s="5"/>
      <c r="O215" s="19" t="e">
        <f>VLOOKUP(N215,Sheet1!$B$2:$C$12,2,TRUE)</f>
        <v>#N/A</v>
      </c>
      <c r="P215" s="5" t="e">
        <f t="shared" si="53"/>
        <v>#N/A</v>
      </c>
      <c r="Q215" s="226">
        <f t="shared" ref="Q215:Q272" si="60">COUNTIF(F215:N215,"C*")*1+COUNTIF(F215:N215,"D")*2+COUNTIF(F215:N215,"E")*3</f>
        <v>0</v>
      </c>
      <c r="R215" s="9" t="e">
        <f t="shared" ref="R215:R246" si="61">IF(Q215&gt;=3,"Không hoàn thành",IF(AND($P215&gt;=8,$P215&lt;=10,Q215=0),"Xuất sắc",IF(AND($P215&gt;=8,$P215&lt;=10,Q215=1),"Tốt",IF(AND($P215&gt;=8,$P215&lt;=10,Q215=2),"Hoàn thành",IF(AND($P215&gt;6,$P215&lt;8,Q215&lt;=1),"Tốt",IF(AND($P215&gt;6,$P215&lt;8,Q215=2),"Hoàn thành",IF(AND($P215&gt;=5,$P215&lt;=6,Q215&lt;=2),"Hoàn thành",IF(AND($P215&lt;5,Q215&gt;3),"Không hoàn thành",""))))))))</f>
        <v>#N/A</v>
      </c>
      <c r="S215" s="5" t="e">
        <f t="shared" si="54"/>
        <v>#N/A</v>
      </c>
      <c r="T215" s="226">
        <f t="shared" si="55"/>
        <v>0</v>
      </c>
      <c r="U215" s="9" t="e">
        <f t="shared" si="57"/>
        <v>#N/A</v>
      </c>
      <c r="V215" s="227"/>
      <c r="W215" s="9" t="e">
        <f>ROUND(AVERAGE(#REF!,P215),2)</f>
        <v>#REF!</v>
      </c>
      <c r="X215" s="9">
        <f t="shared" si="58"/>
        <v>0</v>
      </c>
      <c r="Y215" s="9" t="e">
        <f t="shared" si="59"/>
        <v>#REF!</v>
      </c>
      <c r="Z215" s="9" t="e">
        <f t="shared" ref="Z215:Z259" si="62">IF($X215=1,"Không đạt LĐTT",IF(OR($Y215= "Xuất sắc", $Y215="Tốt"),"Đạt LĐTT","Không đạt LĐTT"))</f>
        <v>#REF!</v>
      </c>
      <c r="AA215" s="5"/>
      <c r="AB215" s="5"/>
      <c r="AC215" s="9"/>
      <c r="AD215" s="5"/>
      <c r="AE215" s="31"/>
      <c r="AF215" s="31"/>
      <c r="AJ215" s="7">
        <f>VLOOKUP(B215,' TH ĐG Trình HĐ'!$D$9:$AE$322,16,0)</f>
        <v>7</v>
      </c>
    </row>
    <row r="216" spans="1:36" s="7" customFormat="1" ht="24.95" customHeight="1" x14ac:dyDescent="0.25">
      <c r="A216" s="207">
        <f t="shared" si="56"/>
        <v>210</v>
      </c>
      <c r="B216" s="70" t="s">
        <v>106</v>
      </c>
      <c r="C216" s="5" t="s">
        <v>761</v>
      </c>
      <c r="D216" s="9" t="s">
        <v>850</v>
      </c>
      <c r="E216" s="232"/>
      <c r="F216" s="17"/>
      <c r="G216" s="19" t="e">
        <f>VLOOKUP(F216,Sheet1!$B$2:$C$12,2,TRUE)</f>
        <v>#N/A</v>
      </c>
      <c r="H216" s="5"/>
      <c r="I216" s="19" t="e">
        <f>VLOOKUP(H216,Sheet1!$B$2:$C$12,2,TRUE)</f>
        <v>#N/A</v>
      </c>
      <c r="J216" s="5"/>
      <c r="K216" s="19" t="e">
        <f>VLOOKUP(J216,Sheet1!$B$2:$C$12,2,TRUE)</f>
        <v>#N/A</v>
      </c>
      <c r="L216" s="5"/>
      <c r="M216" s="19" t="e">
        <f>VLOOKUP(L216,Sheet1!$B$2:$C$12,2,TRUE)</f>
        <v>#N/A</v>
      </c>
      <c r="N216" s="5"/>
      <c r="O216" s="19" t="e">
        <f>VLOOKUP(N216,Sheet1!$B$2:$C$12,2,TRUE)</f>
        <v>#N/A</v>
      </c>
      <c r="P216" s="5" t="e">
        <f t="shared" si="53"/>
        <v>#N/A</v>
      </c>
      <c r="Q216" s="226">
        <f t="shared" si="60"/>
        <v>0</v>
      </c>
      <c r="R216" s="9" t="e">
        <f t="shared" si="61"/>
        <v>#N/A</v>
      </c>
      <c r="S216" s="5" t="e">
        <f t="shared" si="54"/>
        <v>#N/A</v>
      </c>
      <c r="T216" s="226">
        <f t="shared" si="55"/>
        <v>0</v>
      </c>
      <c r="U216" s="9" t="e">
        <f t="shared" si="57"/>
        <v>#N/A</v>
      </c>
      <c r="V216" s="227"/>
      <c r="W216" s="9" t="e">
        <f>ROUND(AVERAGE(#REF!,P216),2)</f>
        <v>#REF!</v>
      </c>
      <c r="X216" s="9">
        <f t="shared" si="58"/>
        <v>0</v>
      </c>
      <c r="Y216" s="9" t="e">
        <f t="shared" si="59"/>
        <v>#REF!</v>
      </c>
      <c r="Z216" s="9" t="e">
        <f t="shared" si="62"/>
        <v>#REF!</v>
      </c>
      <c r="AA216" s="5"/>
      <c r="AB216" s="5"/>
      <c r="AC216" s="9"/>
      <c r="AD216" s="5"/>
      <c r="AE216" s="31"/>
      <c r="AF216" s="25"/>
      <c r="AJ216" s="7">
        <f>VLOOKUP(B216,' TH ĐG Trình HĐ'!$D$9:$AE$322,16,0)</f>
        <v>7</v>
      </c>
    </row>
    <row r="217" spans="1:36" s="7" customFormat="1" ht="24.95" customHeight="1" x14ac:dyDescent="0.25">
      <c r="A217" s="207">
        <f t="shared" si="56"/>
        <v>211</v>
      </c>
      <c r="B217" s="70" t="s">
        <v>8</v>
      </c>
      <c r="C217" s="5" t="s">
        <v>761</v>
      </c>
      <c r="D217" s="9" t="s">
        <v>850</v>
      </c>
      <c r="E217" s="232"/>
      <c r="F217" s="17"/>
      <c r="G217" s="19" t="e">
        <f>VLOOKUP(F217,Sheet1!$B$2:$C$12,2,TRUE)</f>
        <v>#N/A</v>
      </c>
      <c r="H217" s="5"/>
      <c r="I217" s="19" t="e">
        <f>VLOOKUP(H217,Sheet1!$B$2:$C$12,2,TRUE)</f>
        <v>#N/A</v>
      </c>
      <c r="J217" s="5"/>
      <c r="K217" s="19" t="e">
        <f>VLOOKUP(J217,Sheet1!$B$2:$C$12,2,TRUE)</f>
        <v>#N/A</v>
      </c>
      <c r="L217" s="5"/>
      <c r="M217" s="19" t="e">
        <f>VLOOKUP(L217,Sheet1!$B$2:$C$12,2,TRUE)</f>
        <v>#N/A</v>
      </c>
      <c r="N217" s="5"/>
      <c r="O217" s="19" t="e">
        <f>VLOOKUP(N217,Sheet1!$B$2:$C$12,2,TRUE)</f>
        <v>#N/A</v>
      </c>
      <c r="P217" s="5" t="e">
        <f t="shared" si="53"/>
        <v>#N/A</v>
      </c>
      <c r="Q217" s="226">
        <f t="shared" si="60"/>
        <v>0</v>
      </c>
      <c r="R217" s="9" t="e">
        <f t="shared" si="61"/>
        <v>#N/A</v>
      </c>
      <c r="S217" s="5" t="e">
        <f t="shared" si="54"/>
        <v>#N/A</v>
      </c>
      <c r="T217" s="226">
        <f t="shared" si="55"/>
        <v>0</v>
      </c>
      <c r="U217" s="9" t="e">
        <f t="shared" si="57"/>
        <v>#N/A</v>
      </c>
      <c r="V217" s="227"/>
      <c r="W217" s="9" t="e">
        <f>ROUND(AVERAGE(#REF!,P217),2)</f>
        <v>#REF!</v>
      </c>
      <c r="X217" s="9">
        <f t="shared" si="58"/>
        <v>0</v>
      </c>
      <c r="Y217" s="9" t="e">
        <f t="shared" si="59"/>
        <v>#REF!</v>
      </c>
      <c r="Z217" s="9" t="e">
        <f t="shared" si="62"/>
        <v>#REF!</v>
      </c>
      <c r="AA217" s="5"/>
      <c r="AB217" s="5"/>
      <c r="AC217" s="9"/>
      <c r="AD217" s="5"/>
      <c r="AE217" s="31"/>
      <c r="AF217" s="25"/>
      <c r="AJ217" s="7">
        <f>VLOOKUP(B217,' TH ĐG Trình HĐ'!$D$9:$AE$322,16,0)</f>
        <v>7</v>
      </c>
    </row>
    <row r="218" spans="1:36" s="7" customFormat="1" ht="24.95" customHeight="1" x14ac:dyDescent="0.25">
      <c r="A218" s="207">
        <f t="shared" si="56"/>
        <v>212</v>
      </c>
      <c r="B218" s="216" t="s">
        <v>113</v>
      </c>
      <c r="C218" s="19" t="s">
        <v>255</v>
      </c>
      <c r="D218" s="9" t="s">
        <v>850</v>
      </c>
      <c r="E218" s="232"/>
      <c r="F218" s="17"/>
      <c r="G218" s="19" t="e">
        <f>VLOOKUP(F218,Sheet1!$B$2:$C$12,2,TRUE)</f>
        <v>#N/A</v>
      </c>
      <c r="H218" s="5"/>
      <c r="I218" s="19" t="e">
        <f>VLOOKUP(H218,Sheet1!$B$2:$C$12,2,TRUE)</f>
        <v>#N/A</v>
      </c>
      <c r="J218" s="5"/>
      <c r="K218" s="19" t="e">
        <f>VLOOKUP(J218,Sheet1!$B$2:$C$12,2,TRUE)</f>
        <v>#N/A</v>
      </c>
      <c r="L218" s="5"/>
      <c r="M218" s="19" t="e">
        <f>VLOOKUP(L218,Sheet1!$B$2:$C$12,2,TRUE)</f>
        <v>#N/A</v>
      </c>
      <c r="N218" s="5"/>
      <c r="O218" s="19" t="e">
        <f>VLOOKUP(N218,Sheet1!$B$2:$C$12,2,TRUE)</f>
        <v>#N/A</v>
      </c>
      <c r="P218" s="5" t="e">
        <f t="shared" si="53"/>
        <v>#N/A</v>
      </c>
      <c r="Q218" s="226">
        <f t="shared" si="60"/>
        <v>0</v>
      </c>
      <c r="R218" s="9" t="e">
        <f t="shared" si="61"/>
        <v>#N/A</v>
      </c>
      <c r="S218" s="5" t="e">
        <f t="shared" si="54"/>
        <v>#N/A</v>
      </c>
      <c r="T218" s="226">
        <f t="shared" si="55"/>
        <v>0</v>
      </c>
      <c r="U218" s="9" t="e">
        <f t="shared" si="57"/>
        <v>#N/A</v>
      </c>
      <c r="V218" s="227"/>
      <c r="W218" s="9" t="e">
        <f>ROUND(AVERAGE(#REF!,P218),2)</f>
        <v>#REF!</v>
      </c>
      <c r="X218" s="9">
        <f t="shared" si="58"/>
        <v>0</v>
      </c>
      <c r="Y218" s="9" t="e">
        <f t="shared" si="59"/>
        <v>#REF!</v>
      </c>
      <c r="Z218" s="9" t="e">
        <f t="shared" si="62"/>
        <v>#REF!</v>
      </c>
      <c r="AA218" s="5"/>
      <c r="AB218" s="5"/>
      <c r="AC218" s="9"/>
      <c r="AD218" s="5"/>
      <c r="AE218" s="29"/>
      <c r="AF218" s="29"/>
      <c r="AJ218" s="7">
        <f>VLOOKUP(B218,' TH ĐG Trình HĐ'!$D$9:$AE$322,16,0)</f>
        <v>8</v>
      </c>
    </row>
    <row r="219" spans="1:36" s="7" customFormat="1" ht="24.95" customHeight="1" x14ac:dyDescent="0.25">
      <c r="A219" s="207">
        <f t="shared" si="56"/>
        <v>213</v>
      </c>
      <c r="B219" s="216" t="s">
        <v>119</v>
      </c>
      <c r="C219" s="5" t="s">
        <v>761</v>
      </c>
      <c r="D219" s="9" t="s">
        <v>850</v>
      </c>
      <c r="E219" s="232"/>
      <c r="F219" s="17"/>
      <c r="G219" s="19" t="e">
        <f>VLOOKUP(F219,Sheet1!$B$2:$C$12,2,TRUE)</f>
        <v>#N/A</v>
      </c>
      <c r="H219" s="5"/>
      <c r="I219" s="19" t="e">
        <f>VLOOKUP(H219,Sheet1!$B$2:$C$12,2,TRUE)</f>
        <v>#N/A</v>
      </c>
      <c r="J219" s="5"/>
      <c r="K219" s="19" t="e">
        <f>VLOOKUP(J219,Sheet1!$B$2:$C$12,2,TRUE)</f>
        <v>#N/A</v>
      </c>
      <c r="L219" s="5"/>
      <c r="M219" s="19" t="e">
        <f>VLOOKUP(L219,Sheet1!$B$2:$C$12,2,TRUE)</f>
        <v>#N/A</v>
      </c>
      <c r="N219" s="5"/>
      <c r="O219" s="19" t="e">
        <f>VLOOKUP(N219,Sheet1!$B$2:$C$12,2,TRUE)</f>
        <v>#N/A</v>
      </c>
      <c r="P219" s="5" t="e">
        <f t="shared" si="53"/>
        <v>#N/A</v>
      </c>
      <c r="Q219" s="226">
        <f t="shared" si="60"/>
        <v>0</v>
      </c>
      <c r="R219" s="9" t="e">
        <f t="shared" si="61"/>
        <v>#N/A</v>
      </c>
      <c r="S219" s="5" t="e">
        <f t="shared" si="54"/>
        <v>#N/A</v>
      </c>
      <c r="T219" s="226">
        <f t="shared" si="55"/>
        <v>0</v>
      </c>
      <c r="U219" s="9" t="e">
        <f t="shared" si="57"/>
        <v>#N/A</v>
      </c>
      <c r="V219" s="227"/>
      <c r="W219" s="9" t="e">
        <f>ROUND(AVERAGE(#REF!,P219),2)</f>
        <v>#REF!</v>
      </c>
      <c r="X219" s="9">
        <f t="shared" si="58"/>
        <v>0</v>
      </c>
      <c r="Y219" s="9" t="e">
        <f t="shared" si="59"/>
        <v>#REF!</v>
      </c>
      <c r="Z219" s="9" t="e">
        <f t="shared" si="62"/>
        <v>#REF!</v>
      </c>
      <c r="AA219" s="5"/>
      <c r="AB219" s="5"/>
      <c r="AC219" s="9"/>
      <c r="AD219" s="5"/>
      <c r="AE219" s="25"/>
      <c r="AF219" s="25"/>
      <c r="AJ219" s="7">
        <f>VLOOKUP(B219,' TH ĐG Trình HĐ'!$D$9:$AE$322,16,0)</f>
        <v>7</v>
      </c>
    </row>
    <row r="220" spans="1:36" s="7" customFormat="1" ht="24.95" customHeight="1" x14ac:dyDescent="0.25">
      <c r="A220" s="207">
        <f t="shared" si="56"/>
        <v>214</v>
      </c>
      <c r="B220" s="216" t="s">
        <v>121</v>
      </c>
      <c r="C220" s="5" t="s">
        <v>761</v>
      </c>
      <c r="D220" s="9" t="s">
        <v>850</v>
      </c>
      <c r="E220" s="232"/>
      <c r="F220" s="17"/>
      <c r="G220" s="19" t="e">
        <f>VLOOKUP(F220,Sheet1!$B$2:$C$12,2,TRUE)</f>
        <v>#N/A</v>
      </c>
      <c r="H220" s="5"/>
      <c r="I220" s="19" t="e">
        <f>VLOOKUP(H220,Sheet1!$B$2:$C$12,2,TRUE)</f>
        <v>#N/A</v>
      </c>
      <c r="J220" s="5"/>
      <c r="K220" s="19" t="e">
        <f>VLOOKUP(J220,Sheet1!$B$2:$C$12,2,TRUE)</f>
        <v>#N/A</v>
      </c>
      <c r="L220" s="5"/>
      <c r="M220" s="19" t="e">
        <f>VLOOKUP(L220,Sheet1!$B$2:$C$12,2,TRUE)</f>
        <v>#N/A</v>
      </c>
      <c r="N220" s="5"/>
      <c r="O220" s="19" t="e">
        <f>VLOOKUP(N220,Sheet1!$B$2:$C$12,2,TRUE)</f>
        <v>#N/A</v>
      </c>
      <c r="P220" s="5" t="e">
        <f t="shared" si="53"/>
        <v>#N/A</v>
      </c>
      <c r="Q220" s="226">
        <f t="shared" si="60"/>
        <v>0</v>
      </c>
      <c r="R220" s="9" t="e">
        <f t="shared" si="61"/>
        <v>#N/A</v>
      </c>
      <c r="S220" s="5" t="e">
        <f t="shared" si="54"/>
        <v>#N/A</v>
      </c>
      <c r="T220" s="226">
        <f t="shared" si="55"/>
        <v>0</v>
      </c>
      <c r="U220" s="9" t="e">
        <f t="shared" si="57"/>
        <v>#N/A</v>
      </c>
      <c r="V220" s="227"/>
      <c r="W220" s="9" t="e">
        <f>ROUND(AVERAGE(#REF!,P220),2)</f>
        <v>#REF!</v>
      </c>
      <c r="X220" s="9">
        <f t="shared" si="58"/>
        <v>0</v>
      </c>
      <c r="Y220" s="9" t="e">
        <f t="shared" si="59"/>
        <v>#REF!</v>
      </c>
      <c r="Z220" s="9" t="e">
        <f t="shared" si="62"/>
        <v>#REF!</v>
      </c>
      <c r="AA220" s="5"/>
      <c r="AB220" s="5"/>
      <c r="AC220" s="9"/>
      <c r="AD220" s="5"/>
      <c r="AE220" s="29"/>
      <c r="AF220" s="29"/>
      <c r="AJ220" s="7">
        <f>VLOOKUP(B220,' TH ĐG Trình HĐ'!$D$9:$AE$322,16,0)</f>
        <v>7</v>
      </c>
    </row>
    <row r="221" spans="1:36" s="7" customFormat="1" ht="24.95" customHeight="1" x14ac:dyDescent="0.25">
      <c r="A221" s="207">
        <f t="shared" si="56"/>
        <v>215</v>
      </c>
      <c r="B221" s="216" t="s">
        <v>120</v>
      </c>
      <c r="C221" s="5" t="s">
        <v>761</v>
      </c>
      <c r="D221" s="9" t="s">
        <v>850</v>
      </c>
      <c r="E221" s="232"/>
      <c r="F221" s="17"/>
      <c r="G221" s="19" t="e">
        <f>VLOOKUP(F221,Sheet1!$B$2:$C$12,2,TRUE)</f>
        <v>#N/A</v>
      </c>
      <c r="H221" s="5"/>
      <c r="I221" s="19" t="e">
        <f>VLOOKUP(H221,Sheet1!$B$2:$C$12,2,TRUE)</f>
        <v>#N/A</v>
      </c>
      <c r="J221" s="5"/>
      <c r="K221" s="19" t="e">
        <f>VLOOKUP(J221,Sheet1!$B$2:$C$12,2,TRUE)</f>
        <v>#N/A</v>
      </c>
      <c r="L221" s="5"/>
      <c r="M221" s="19" t="e">
        <f>VLOOKUP(L221,Sheet1!$B$2:$C$12,2,TRUE)</f>
        <v>#N/A</v>
      </c>
      <c r="N221" s="5"/>
      <c r="O221" s="19" t="e">
        <f>VLOOKUP(N221,Sheet1!$B$2:$C$12,2,TRUE)</f>
        <v>#N/A</v>
      </c>
      <c r="P221" s="5" t="e">
        <f t="shared" si="53"/>
        <v>#N/A</v>
      </c>
      <c r="Q221" s="226">
        <f t="shared" si="60"/>
        <v>0</v>
      </c>
      <c r="R221" s="9" t="e">
        <f t="shared" si="61"/>
        <v>#N/A</v>
      </c>
      <c r="S221" s="5" t="e">
        <f t="shared" si="54"/>
        <v>#N/A</v>
      </c>
      <c r="T221" s="226">
        <f t="shared" si="55"/>
        <v>0</v>
      </c>
      <c r="U221" s="9" t="e">
        <f t="shared" si="57"/>
        <v>#N/A</v>
      </c>
      <c r="V221" s="227"/>
      <c r="W221" s="9" t="e">
        <f>ROUND(AVERAGE(#REF!,P221),2)</f>
        <v>#REF!</v>
      </c>
      <c r="X221" s="9">
        <f t="shared" si="58"/>
        <v>0</v>
      </c>
      <c r="Y221" s="9" t="e">
        <f t="shared" si="59"/>
        <v>#REF!</v>
      </c>
      <c r="Z221" s="9" t="e">
        <f t="shared" si="62"/>
        <v>#REF!</v>
      </c>
      <c r="AA221" s="5"/>
      <c r="AB221" s="5"/>
      <c r="AC221" s="9"/>
      <c r="AD221" s="5"/>
      <c r="AE221" s="29"/>
      <c r="AF221" s="29"/>
      <c r="AJ221" s="7">
        <f>VLOOKUP(B221,' TH ĐG Trình HĐ'!$D$9:$AE$322,16,0)</f>
        <v>7</v>
      </c>
    </row>
    <row r="222" spans="1:36" s="7" customFormat="1" ht="24.95" customHeight="1" x14ac:dyDescent="0.25">
      <c r="A222" s="207">
        <f t="shared" si="56"/>
        <v>216</v>
      </c>
      <c r="B222" s="216" t="s">
        <v>124</v>
      </c>
      <c r="C222" s="5" t="s">
        <v>761</v>
      </c>
      <c r="D222" s="9" t="s">
        <v>850</v>
      </c>
      <c r="E222" s="232"/>
      <c r="F222" s="17"/>
      <c r="G222" s="19" t="e">
        <f>VLOOKUP(F222,Sheet1!$B$2:$C$12,2,TRUE)</f>
        <v>#N/A</v>
      </c>
      <c r="H222" s="5"/>
      <c r="I222" s="19" t="e">
        <f>VLOOKUP(H222,Sheet1!$B$2:$C$12,2,TRUE)</f>
        <v>#N/A</v>
      </c>
      <c r="J222" s="5"/>
      <c r="K222" s="19" t="e">
        <f>VLOOKUP(J222,Sheet1!$B$2:$C$12,2,TRUE)</f>
        <v>#N/A</v>
      </c>
      <c r="L222" s="5"/>
      <c r="M222" s="19" t="e">
        <f>VLOOKUP(L222,Sheet1!$B$2:$C$12,2,TRUE)</f>
        <v>#N/A</v>
      </c>
      <c r="N222" s="5"/>
      <c r="O222" s="19" t="e">
        <f>VLOOKUP(N222,Sheet1!$B$2:$C$12,2,TRUE)</f>
        <v>#N/A</v>
      </c>
      <c r="P222" s="5" t="e">
        <f t="shared" si="53"/>
        <v>#N/A</v>
      </c>
      <c r="Q222" s="226">
        <f t="shared" si="60"/>
        <v>0</v>
      </c>
      <c r="R222" s="9" t="e">
        <f t="shared" si="61"/>
        <v>#N/A</v>
      </c>
      <c r="S222" s="5" t="e">
        <f t="shared" si="54"/>
        <v>#N/A</v>
      </c>
      <c r="T222" s="226">
        <f t="shared" si="55"/>
        <v>0</v>
      </c>
      <c r="U222" s="9" t="e">
        <f t="shared" si="57"/>
        <v>#N/A</v>
      </c>
      <c r="V222" s="227"/>
      <c r="W222" s="9" t="e">
        <f>ROUND(AVERAGE(#REF!,P222),2)</f>
        <v>#REF!</v>
      </c>
      <c r="X222" s="9">
        <f t="shared" si="58"/>
        <v>0</v>
      </c>
      <c r="Y222" s="9" t="e">
        <f t="shared" si="59"/>
        <v>#REF!</v>
      </c>
      <c r="Z222" s="9" t="e">
        <f t="shared" si="62"/>
        <v>#REF!</v>
      </c>
      <c r="AA222" s="5"/>
      <c r="AB222" s="5"/>
      <c r="AC222" s="9"/>
      <c r="AD222" s="5"/>
      <c r="AE222" s="29"/>
      <c r="AF222" s="29"/>
      <c r="AJ222" s="7">
        <f>VLOOKUP(B222,' TH ĐG Trình HĐ'!$D$9:$AE$322,16,0)</f>
        <v>7</v>
      </c>
    </row>
    <row r="223" spans="1:36" s="7" customFormat="1" ht="24.95" customHeight="1" x14ac:dyDescent="0.25">
      <c r="A223" s="207">
        <f t="shared" si="56"/>
        <v>217</v>
      </c>
      <c r="B223" s="216" t="s">
        <v>117</v>
      </c>
      <c r="C223" s="5" t="s">
        <v>761</v>
      </c>
      <c r="D223" s="9" t="s">
        <v>850</v>
      </c>
      <c r="E223" s="232"/>
      <c r="F223" s="17"/>
      <c r="G223" s="19" t="e">
        <f>VLOOKUP(F223,Sheet1!$B$2:$C$12,2,TRUE)</f>
        <v>#N/A</v>
      </c>
      <c r="H223" s="5"/>
      <c r="I223" s="19" t="e">
        <f>VLOOKUP(H223,Sheet1!$B$2:$C$12,2,TRUE)</f>
        <v>#N/A</v>
      </c>
      <c r="J223" s="5"/>
      <c r="K223" s="19" t="e">
        <f>VLOOKUP(J223,Sheet1!$B$2:$C$12,2,TRUE)</f>
        <v>#N/A</v>
      </c>
      <c r="L223" s="5"/>
      <c r="M223" s="19" t="e">
        <f>VLOOKUP(L223,Sheet1!$B$2:$C$12,2,TRUE)</f>
        <v>#N/A</v>
      </c>
      <c r="N223" s="5"/>
      <c r="O223" s="19" t="e">
        <f>VLOOKUP(N223,Sheet1!$B$2:$C$12,2,TRUE)</f>
        <v>#N/A</v>
      </c>
      <c r="P223" s="5" t="e">
        <f t="shared" si="53"/>
        <v>#N/A</v>
      </c>
      <c r="Q223" s="226">
        <f t="shared" si="60"/>
        <v>0</v>
      </c>
      <c r="R223" s="9" t="e">
        <f t="shared" si="61"/>
        <v>#N/A</v>
      </c>
      <c r="S223" s="5" t="e">
        <f t="shared" si="54"/>
        <v>#N/A</v>
      </c>
      <c r="T223" s="226">
        <f t="shared" si="55"/>
        <v>0</v>
      </c>
      <c r="U223" s="9" t="e">
        <f t="shared" si="57"/>
        <v>#N/A</v>
      </c>
      <c r="V223" s="227"/>
      <c r="W223" s="9" t="e">
        <f>ROUND(AVERAGE(#REF!,P223),2)</f>
        <v>#REF!</v>
      </c>
      <c r="X223" s="9">
        <f t="shared" si="58"/>
        <v>0</v>
      </c>
      <c r="Y223" s="9" t="e">
        <f t="shared" si="59"/>
        <v>#REF!</v>
      </c>
      <c r="Z223" s="9" t="e">
        <f t="shared" si="62"/>
        <v>#REF!</v>
      </c>
      <c r="AA223" s="5"/>
      <c r="AB223" s="5"/>
      <c r="AC223" s="9"/>
      <c r="AD223" s="5"/>
      <c r="AE223" s="29"/>
      <c r="AF223" s="29"/>
      <c r="AJ223" s="7">
        <f>VLOOKUP(B223,' TH ĐG Trình HĐ'!$D$9:$AE$322,16,0)</f>
        <v>9</v>
      </c>
    </row>
    <row r="224" spans="1:36" s="7" customFormat="1" ht="24.95" customHeight="1" x14ac:dyDescent="0.25">
      <c r="A224" s="207">
        <f t="shared" si="56"/>
        <v>218</v>
      </c>
      <c r="B224" s="216" t="s">
        <v>114</v>
      </c>
      <c r="C224" s="5" t="s">
        <v>761</v>
      </c>
      <c r="D224" s="9" t="s">
        <v>850</v>
      </c>
      <c r="E224" s="232"/>
      <c r="F224" s="17"/>
      <c r="G224" s="19" t="e">
        <f>VLOOKUP(F224,Sheet1!$B$2:$C$12,2,TRUE)</f>
        <v>#N/A</v>
      </c>
      <c r="H224" s="5"/>
      <c r="I224" s="19" t="e">
        <f>VLOOKUP(H224,Sheet1!$B$2:$C$12,2,TRUE)</f>
        <v>#N/A</v>
      </c>
      <c r="J224" s="5"/>
      <c r="K224" s="19" t="e">
        <f>VLOOKUP(J224,Sheet1!$B$2:$C$12,2,TRUE)</f>
        <v>#N/A</v>
      </c>
      <c r="L224" s="5"/>
      <c r="M224" s="19" t="e">
        <f>VLOOKUP(L224,Sheet1!$B$2:$C$12,2,TRUE)</f>
        <v>#N/A</v>
      </c>
      <c r="N224" s="5"/>
      <c r="O224" s="19" t="e">
        <f>VLOOKUP(N224,Sheet1!$B$2:$C$12,2,TRUE)</f>
        <v>#N/A</v>
      </c>
      <c r="P224" s="5" t="e">
        <f t="shared" si="53"/>
        <v>#N/A</v>
      </c>
      <c r="Q224" s="226">
        <f t="shared" si="60"/>
        <v>0</v>
      </c>
      <c r="R224" s="9" t="e">
        <f t="shared" si="61"/>
        <v>#N/A</v>
      </c>
      <c r="S224" s="5" t="e">
        <f t="shared" si="54"/>
        <v>#N/A</v>
      </c>
      <c r="T224" s="226">
        <f t="shared" si="55"/>
        <v>0</v>
      </c>
      <c r="U224" s="9" t="e">
        <f t="shared" si="57"/>
        <v>#N/A</v>
      </c>
      <c r="V224" s="227"/>
      <c r="W224" s="9" t="e">
        <f>ROUND(AVERAGE(#REF!,P224),2)</f>
        <v>#REF!</v>
      </c>
      <c r="X224" s="9">
        <f t="shared" si="58"/>
        <v>0</v>
      </c>
      <c r="Y224" s="9" t="e">
        <f t="shared" si="59"/>
        <v>#REF!</v>
      </c>
      <c r="Z224" s="9" t="e">
        <f t="shared" si="62"/>
        <v>#REF!</v>
      </c>
      <c r="AA224" s="5"/>
      <c r="AB224" s="5"/>
      <c r="AC224" s="9"/>
      <c r="AD224" s="5"/>
      <c r="AE224" s="29"/>
      <c r="AF224" s="29"/>
      <c r="AJ224" s="7">
        <f>VLOOKUP(B224,' TH ĐG Trình HĐ'!$D$9:$AE$322,16,0)</f>
        <v>8</v>
      </c>
    </row>
    <row r="225" spans="1:36" s="7" customFormat="1" ht="24.95" customHeight="1" x14ac:dyDescent="0.25">
      <c r="A225" s="207">
        <f t="shared" si="56"/>
        <v>219</v>
      </c>
      <c r="B225" s="217" t="s">
        <v>125</v>
      </c>
      <c r="C225" s="5" t="s">
        <v>761</v>
      </c>
      <c r="D225" s="9" t="s">
        <v>850</v>
      </c>
      <c r="E225" s="232"/>
      <c r="F225" s="17"/>
      <c r="G225" s="19" t="e">
        <f>VLOOKUP(F225,Sheet1!$B$2:$C$12,2,TRUE)</f>
        <v>#N/A</v>
      </c>
      <c r="H225" s="5"/>
      <c r="I225" s="19" t="e">
        <f>VLOOKUP(H225,Sheet1!$B$2:$C$12,2,TRUE)</f>
        <v>#N/A</v>
      </c>
      <c r="J225" s="5"/>
      <c r="K225" s="19" t="e">
        <f>VLOOKUP(J225,Sheet1!$B$2:$C$12,2,TRUE)</f>
        <v>#N/A</v>
      </c>
      <c r="L225" s="5"/>
      <c r="M225" s="19" t="e">
        <f>VLOOKUP(L225,Sheet1!$B$2:$C$12,2,TRUE)</f>
        <v>#N/A</v>
      </c>
      <c r="N225" s="5"/>
      <c r="O225" s="19" t="e">
        <f>VLOOKUP(N225,Sheet1!$B$2:$C$12,2,TRUE)</f>
        <v>#N/A</v>
      </c>
      <c r="P225" s="5" t="e">
        <f t="shared" si="53"/>
        <v>#N/A</v>
      </c>
      <c r="Q225" s="226">
        <f t="shared" si="60"/>
        <v>0</v>
      </c>
      <c r="R225" s="9" t="e">
        <f t="shared" si="61"/>
        <v>#N/A</v>
      </c>
      <c r="S225" s="5" t="e">
        <f t="shared" si="54"/>
        <v>#N/A</v>
      </c>
      <c r="T225" s="226">
        <f t="shared" si="55"/>
        <v>0</v>
      </c>
      <c r="U225" s="9" t="e">
        <f t="shared" si="57"/>
        <v>#N/A</v>
      </c>
      <c r="V225" s="227"/>
      <c r="W225" s="9" t="e">
        <f>ROUND(AVERAGE(#REF!,P225),2)</f>
        <v>#REF!</v>
      </c>
      <c r="X225" s="9">
        <f t="shared" si="58"/>
        <v>0</v>
      </c>
      <c r="Y225" s="9" t="e">
        <f t="shared" si="59"/>
        <v>#REF!</v>
      </c>
      <c r="Z225" s="9" t="e">
        <f t="shared" si="62"/>
        <v>#REF!</v>
      </c>
      <c r="AA225" s="5"/>
      <c r="AB225" s="5"/>
      <c r="AC225" s="9"/>
      <c r="AD225" s="5"/>
      <c r="AE225" s="29"/>
      <c r="AF225" s="29"/>
      <c r="AJ225" s="7">
        <f>VLOOKUP(B225,' TH ĐG Trình HĐ'!$D$9:$AE$322,16,0)</f>
        <v>8</v>
      </c>
    </row>
    <row r="226" spans="1:36" s="7" customFormat="1" ht="24.95" customHeight="1" x14ac:dyDescent="0.25">
      <c r="A226" s="207">
        <f t="shared" si="56"/>
        <v>220</v>
      </c>
      <c r="B226" s="216" t="s">
        <v>122</v>
      </c>
      <c r="C226" s="5" t="s">
        <v>761</v>
      </c>
      <c r="D226" s="9" t="s">
        <v>850</v>
      </c>
      <c r="E226" s="232"/>
      <c r="F226" s="17"/>
      <c r="G226" s="19" t="e">
        <f>VLOOKUP(F226,Sheet1!$B$2:$C$12,2,TRUE)</f>
        <v>#N/A</v>
      </c>
      <c r="H226" s="5"/>
      <c r="I226" s="19" t="e">
        <f>VLOOKUP(H226,Sheet1!$B$2:$C$12,2,TRUE)</f>
        <v>#N/A</v>
      </c>
      <c r="J226" s="5"/>
      <c r="K226" s="19" t="e">
        <f>VLOOKUP(J226,Sheet1!$B$2:$C$12,2,TRUE)</f>
        <v>#N/A</v>
      </c>
      <c r="L226" s="5"/>
      <c r="M226" s="19" t="e">
        <f>VLOOKUP(L226,Sheet1!$B$2:$C$12,2,TRUE)</f>
        <v>#N/A</v>
      </c>
      <c r="N226" s="5"/>
      <c r="O226" s="19" t="e">
        <f>VLOOKUP(N226,Sheet1!$B$2:$C$12,2,TRUE)</f>
        <v>#N/A</v>
      </c>
      <c r="P226" s="5" t="e">
        <f t="shared" si="53"/>
        <v>#N/A</v>
      </c>
      <c r="Q226" s="226">
        <f t="shared" si="60"/>
        <v>0</v>
      </c>
      <c r="R226" s="9" t="e">
        <f t="shared" si="61"/>
        <v>#N/A</v>
      </c>
      <c r="S226" s="5" t="e">
        <f t="shared" si="54"/>
        <v>#N/A</v>
      </c>
      <c r="T226" s="226">
        <f t="shared" si="55"/>
        <v>0</v>
      </c>
      <c r="U226" s="9" t="e">
        <f t="shared" si="57"/>
        <v>#N/A</v>
      </c>
      <c r="V226" s="227"/>
      <c r="W226" s="9" t="e">
        <f>ROUND(AVERAGE(#REF!,P226),2)</f>
        <v>#REF!</v>
      </c>
      <c r="X226" s="9">
        <f t="shared" si="58"/>
        <v>0</v>
      </c>
      <c r="Y226" s="9" t="e">
        <f t="shared" si="59"/>
        <v>#REF!</v>
      </c>
      <c r="Z226" s="9" t="e">
        <f t="shared" si="62"/>
        <v>#REF!</v>
      </c>
      <c r="AA226" s="5"/>
      <c r="AB226" s="5"/>
      <c r="AC226" s="9"/>
      <c r="AD226" s="5"/>
      <c r="AE226" s="29"/>
      <c r="AF226" s="29"/>
      <c r="AJ226" s="7">
        <f>VLOOKUP(B226,' TH ĐG Trình HĐ'!$D$9:$AE$322,16,0)</f>
        <v>8</v>
      </c>
    </row>
    <row r="227" spans="1:36" s="7" customFormat="1" ht="24.95" customHeight="1" x14ac:dyDescent="0.25">
      <c r="A227" s="207">
        <f t="shared" si="56"/>
        <v>221</v>
      </c>
      <c r="B227" s="70" t="s">
        <v>136</v>
      </c>
      <c r="C227" s="19" t="s">
        <v>338</v>
      </c>
      <c r="D227" s="9" t="s">
        <v>850</v>
      </c>
      <c r="E227" s="232"/>
      <c r="F227" s="17"/>
      <c r="G227" s="19" t="e">
        <f>VLOOKUP(F227,Sheet1!$B$2:$C$12,2,TRUE)</f>
        <v>#N/A</v>
      </c>
      <c r="H227" s="5"/>
      <c r="I227" s="19" t="e">
        <f>VLOOKUP(H227,Sheet1!$B$2:$C$12,2,TRUE)</f>
        <v>#N/A</v>
      </c>
      <c r="J227" s="5"/>
      <c r="K227" s="19" t="e">
        <f>VLOOKUP(J227,Sheet1!$B$2:$C$12,2,TRUE)</f>
        <v>#N/A</v>
      </c>
      <c r="L227" s="5"/>
      <c r="M227" s="19" t="e">
        <f>VLOOKUP(L227,Sheet1!$B$2:$C$12,2,TRUE)</f>
        <v>#N/A</v>
      </c>
      <c r="N227" s="5"/>
      <c r="O227" s="19" t="e">
        <f>VLOOKUP(N227,Sheet1!$B$2:$C$12,2,TRUE)</f>
        <v>#N/A</v>
      </c>
      <c r="P227" s="5" t="e">
        <f t="shared" si="53"/>
        <v>#N/A</v>
      </c>
      <c r="Q227" s="226">
        <f t="shared" si="60"/>
        <v>0</v>
      </c>
      <c r="R227" s="9" t="e">
        <f t="shared" si="61"/>
        <v>#N/A</v>
      </c>
      <c r="S227" s="5" t="e">
        <f t="shared" si="54"/>
        <v>#N/A</v>
      </c>
      <c r="T227" s="226">
        <f t="shared" si="55"/>
        <v>0</v>
      </c>
      <c r="U227" s="9" t="e">
        <f t="shared" si="57"/>
        <v>#N/A</v>
      </c>
      <c r="V227" s="227"/>
      <c r="W227" s="9" t="e">
        <f>ROUND(AVERAGE(#REF!,P227),2)</f>
        <v>#REF!</v>
      </c>
      <c r="X227" s="9">
        <f t="shared" si="58"/>
        <v>0</v>
      </c>
      <c r="Y227" s="9" t="e">
        <f t="shared" si="59"/>
        <v>#REF!</v>
      </c>
      <c r="Z227" s="9" t="e">
        <f t="shared" si="62"/>
        <v>#REF!</v>
      </c>
      <c r="AA227" s="5"/>
      <c r="AB227" s="5"/>
      <c r="AC227" s="9"/>
      <c r="AD227" s="5"/>
      <c r="AE227" s="29"/>
      <c r="AF227" s="29"/>
      <c r="AJ227" s="7">
        <f>VLOOKUP(B227,' TH ĐG Trình HĐ'!$D$9:$AE$322,16,0)</f>
        <v>9</v>
      </c>
    </row>
    <row r="228" spans="1:36" s="7" customFormat="1" ht="24.95" customHeight="1" x14ac:dyDescent="0.25">
      <c r="A228" s="207">
        <f t="shared" si="56"/>
        <v>222</v>
      </c>
      <c r="B228" s="70" t="s">
        <v>130</v>
      </c>
      <c r="C228" s="5" t="s">
        <v>761</v>
      </c>
      <c r="D228" s="9" t="s">
        <v>850</v>
      </c>
      <c r="E228" s="232"/>
      <c r="F228" s="17"/>
      <c r="G228" s="19" t="e">
        <f>VLOOKUP(F228,Sheet1!$B$2:$C$12,2,TRUE)</f>
        <v>#N/A</v>
      </c>
      <c r="H228" s="5"/>
      <c r="I228" s="19" t="e">
        <f>VLOOKUP(H228,Sheet1!$B$2:$C$12,2,TRUE)</f>
        <v>#N/A</v>
      </c>
      <c r="J228" s="5"/>
      <c r="K228" s="19" t="e">
        <f>VLOOKUP(J228,Sheet1!$B$2:$C$12,2,TRUE)</f>
        <v>#N/A</v>
      </c>
      <c r="L228" s="5"/>
      <c r="M228" s="19" t="e">
        <f>VLOOKUP(L228,Sheet1!$B$2:$C$12,2,TRUE)</f>
        <v>#N/A</v>
      </c>
      <c r="N228" s="5"/>
      <c r="O228" s="19" t="e">
        <f>VLOOKUP(N228,Sheet1!$B$2:$C$12,2,TRUE)</f>
        <v>#N/A</v>
      </c>
      <c r="P228" s="5" t="e">
        <f t="shared" si="53"/>
        <v>#N/A</v>
      </c>
      <c r="Q228" s="226">
        <f t="shared" si="60"/>
        <v>0</v>
      </c>
      <c r="R228" s="9" t="e">
        <f t="shared" si="61"/>
        <v>#N/A</v>
      </c>
      <c r="S228" s="5" t="e">
        <f t="shared" si="54"/>
        <v>#N/A</v>
      </c>
      <c r="T228" s="226">
        <f t="shared" si="55"/>
        <v>0</v>
      </c>
      <c r="U228" s="9" t="e">
        <f t="shared" si="57"/>
        <v>#N/A</v>
      </c>
      <c r="V228" s="227"/>
      <c r="W228" s="9" t="e">
        <f>ROUND(AVERAGE(#REF!,P228),2)</f>
        <v>#REF!</v>
      </c>
      <c r="X228" s="9">
        <f t="shared" si="58"/>
        <v>0</v>
      </c>
      <c r="Y228" s="9" t="e">
        <f t="shared" si="59"/>
        <v>#REF!</v>
      </c>
      <c r="Z228" s="9" t="e">
        <f t="shared" si="62"/>
        <v>#REF!</v>
      </c>
      <c r="AA228" s="5"/>
      <c r="AB228" s="5"/>
      <c r="AC228" s="9"/>
      <c r="AD228" s="5"/>
      <c r="AE228" s="29"/>
      <c r="AF228" s="29"/>
      <c r="AJ228" s="7">
        <f>VLOOKUP(B228,' TH ĐG Trình HĐ'!$D$9:$AE$322,16,0)</f>
        <v>8</v>
      </c>
    </row>
    <row r="229" spans="1:36" s="7" customFormat="1" ht="24.95" customHeight="1" x14ac:dyDescent="0.25">
      <c r="A229" s="207">
        <f t="shared" si="56"/>
        <v>223</v>
      </c>
      <c r="B229" s="70" t="s">
        <v>128</v>
      </c>
      <c r="C229" s="5" t="s">
        <v>761</v>
      </c>
      <c r="D229" s="9" t="s">
        <v>850</v>
      </c>
      <c r="E229" s="232"/>
      <c r="F229" s="17"/>
      <c r="G229" s="19" t="e">
        <f>VLOOKUP(F229,Sheet1!$B$2:$C$12,2,TRUE)</f>
        <v>#N/A</v>
      </c>
      <c r="H229" s="5"/>
      <c r="I229" s="19" t="e">
        <f>VLOOKUP(H229,Sheet1!$B$2:$C$12,2,TRUE)</f>
        <v>#N/A</v>
      </c>
      <c r="J229" s="5"/>
      <c r="K229" s="19" t="e">
        <f>VLOOKUP(J229,Sheet1!$B$2:$C$12,2,TRUE)</f>
        <v>#N/A</v>
      </c>
      <c r="L229" s="5"/>
      <c r="M229" s="19" t="e">
        <f>VLOOKUP(L229,Sheet1!$B$2:$C$12,2,TRUE)</f>
        <v>#N/A</v>
      </c>
      <c r="N229" s="5"/>
      <c r="O229" s="19" t="e">
        <f>VLOOKUP(N229,Sheet1!$B$2:$C$12,2,TRUE)</f>
        <v>#N/A</v>
      </c>
      <c r="P229" s="5" t="e">
        <f t="shared" si="53"/>
        <v>#N/A</v>
      </c>
      <c r="Q229" s="226">
        <f t="shared" si="60"/>
        <v>0</v>
      </c>
      <c r="R229" s="9" t="e">
        <f t="shared" si="61"/>
        <v>#N/A</v>
      </c>
      <c r="S229" s="5" t="e">
        <f t="shared" si="54"/>
        <v>#N/A</v>
      </c>
      <c r="T229" s="226">
        <f t="shared" si="55"/>
        <v>0</v>
      </c>
      <c r="U229" s="9" t="e">
        <f t="shared" si="57"/>
        <v>#N/A</v>
      </c>
      <c r="V229" s="227"/>
      <c r="W229" s="9" t="e">
        <f>ROUND(AVERAGE(#REF!,P229),2)</f>
        <v>#REF!</v>
      </c>
      <c r="X229" s="9">
        <f t="shared" si="58"/>
        <v>0</v>
      </c>
      <c r="Y229" s="9" t="e">
        <f t="shared" si="59"/>
        <v>#REF!</v>
      </c>
      <c r="Z229" s="9" t="e">
        <f t="shared" si="62"/>
        <v>#REF!</v>
      </c>
      <c r="AA229" s="5"/>
      <c r="AB229" s="5"/>
      <c r="AC229" s="9"/>
      <c r="AD229" s="5"/>
      <c r="AE229" s="29"/>
      <c r="AF229" s="29"/>
      <c r="AJ229" s="7">
        <f>VLOOKUP(B229,' TH ĐG Trình HĐ'!$D$9:$AE$322,16,0)</f>
        <v>7</v>
      </c>
    </row>
    <row r="230" spans="1:36" s="7" customFormat="1" ht="24.95" customHeight="1" x14ac:dyDescent="0.25">
      <c r="A230" s="207">
        <f t="shared" si="56"/>
        <v>224</v>
      </c>
      <c r="B230" s="70" t="s">
        <v>131</v>
      </c>
      <c r="C230" s="5" t="s">
        <v>761</v>
      </c>
      <c r="D230" s="9" t="s">
        <v>850</v>
      </c>
      <c r="E230" s="232"/>
      <c r="F230" s="17"/>
      <c r="G230" s="19" t="e">
        <f>VLOOKUP(F230,Sheet1!$B$2:$C$12,2,TRUE)</f>
        <v>#N/A</v>
      </c>
      <c r="H230" s="5"/>
      <c r="I230" s="19" t="e">
        <f>VLOOKUP(H230,Sheet1!$B$2:$C$12,2,TRUE)</f>
        <v>#N/A</v>
      </c>
      <c r="J230" s="5"/>
      <c r="K230" s="19" t="e">
        <f>VLOOKUP(J230,Sheet1!$B$2:$C$12,2,TRUE)</f>
        <v>#N/A</v>
      </c>
      <c r="L230" s="5"/>
      <c r="M230" s="19" t="e">
        <f>VLOOKUP(L230,Sheet1!$B$2:$C$12,2,TRUE)</f>
        <v>#N/A</v>
      </c>
      <c r="N230" s="5"/>
      <c r="O230" s="19" t="e">
        <f>VLOOKUP(N230,Sheet1!$B$2:$C$12,2,TRUE)</f>
        <v>#N/A</v>
      </c>
      <c r="P230" s="5" t="e">
        <f t="shared" si="53"/>
        <v>#N/A</v>
      </c>
      <c r="Q230" s="226">
        <f t="shared" si="60"/>
        <v>0</v>
      </c>
      <c r="R230" s="9" t="e">
        <f t="shared" si="61"/>
        <v>#N/A</v>
      </c>
      <c r="S230" s="5" t="e">
        <f t="shared" si="54"/>
        <v>#N/A</v>
      </c>
      <c r="T230" s="226">
        <f t="shared" si="55"/>
        <v>0</v>
      </c>
      <c r="U230" s="9" t="e">
        <f t="shared" si="57"/>
        <v>#N/A</v>
      </c>
      <c r="V230" s="227"/>
      <c r="W230" s="9" t="e">
        <f>ROUND(AVERAGE(#REF!,P230),2)</f>
        <v>#REF!</v>
      </c>
      <c r="X230" s="9">
        <f t="shared" si="58"/>
        <v>0</v>
      </c>
      <c r="Y230" s="9" t="e">
        <f t="shared" si="59"/>
        <v>#REF!</v>
      </c>
      <c r="Z230" s="9" t="e">
        <f t="shared" si="62"/>
        <v>#REF!</v>
      </c>
      <c r="AA230" s="5"/>
      <c r="AB230" s="5"/>
      <c r="AC230" s="9"/>
      <c r="AD230" s="5"/>
      <c r="AE230" s="29"/>
      <c r="AF230" s="29"/>
      <c r="AJ230" s="7">
        <f>VLOOKUP(B230,' TH ĐG Trình HĐ'!$D$9:$AE$322,16,0)</f>
        <v>8</v>
      </c>
    </row>
    <row r="231" spans="1:36" s="7" customFormat="1" ht="24.95" customHeight="1" x14ac:dyDescent="0.25">
      <c r="A231" s="207">
        <f t="shared" si="56"/>
        <v>225</v>
      </c>
      <c r="B231" s="70" t="s">
        <v>132</v>
      </c>
      <c r="C231" s="5" t="s">
        <v>761</v>
      </c>
      <c r="D231" s="9" t="s">
        <v>850</v>
      </c>
      <c r="E231" s="232"/>
      <c r="F231" s="17"/>
      <c r="G231" s="19" t="e">
        <f>VLOOKUP(F231,Sheet1!$B$2:$C$12,2,TRUE)</f>
        <v>#N/A</v>
      </c>
      <c r="H231" s="5"/>
      <c r="I231" s="19" t="e">
        <f>VLOOKUP(H231,Sheet1!$B$2:$C$12,2,TRUE)</f>
        <v>#N/A</v>
      </c>
      <c r="J231" s="5"/>
      <c r="K231" s="19" t="e">
        <f>VLOOKUP(J231,Sheet1!$B$2:$C$12,2,TRUE)</f>
        <v>#N/A</v>
      </c>
      <c r="L231" s="5"/>
      <c r="M231" s="19" t="e">
        <f>VLOOKUP(L231,Sheet1!$B$2:$C$12,2,TRUE)</f>
        <v>#N/A</v>
      </c>
      <c r="N231" s="5"/>
      <c r="O231" s="19" t="e">
        <f>VLOOKUP(N231,Sheet1!$B$2:$C$12,2,TRUE)</f>
        <v>#N/A</v>
      </c>
      <c r="P231" s="5" t="e">
        <f t="shared" si="53"/>
        <v>#N/A</v>
      </c>
      <c r="Q231" s="226">
        <f t="shared" si="60"/>
        <v>0</v>
      </c>
      <c r="R231" s="9" t="e">
        <f t="shared" si="61"/>
        <v>#N/A</v>
      </c>
      <c r="S231" s="5" t="e">
        <f t="shared" si="54"/>
        <v>#N/A</v>
      </c>
      <c r="T231" s="226">
        <f t="shared" si="55"/>
        <v>0</v>
      </c>
      <c r="U231" s="9" t="e">
        <f t="shared" si="57"/>
        <v>#N/A</v>
      </c>
      <c r="V231" s="227"/>
      <c r="W231" s="9" t="e">
        <f>ROUND(AVERAGE(#REF!,P231),2)</f>
        <v>#REF!</v>
      </c>
      <c r="X231" s="9">
        <f t="shared" si="58"/>
        <v>0</v>
      </c>
      <c r="Y231" s="9" t="e">
        <f t="shared" si="59"/>
        <v>#REF!</v>
      </c>
      <c r="Z231" s="9" t="e">
        <f t="shared" si="62"/>
        <v>#REF!</v>
      </c>
      <c r="AA231" s="5"/>
      <c r="AB231" s="5"/>
      <c r="AC231" s="9"/>
      <c r="AD231" s="5"/>
      <c r="AE231" s="29"/>
      <c r="AF231" s="29"/>
      <c r="AJ231" s="7">
        <f>VLOOKUP(B231,' TH ĐG Trình HĐ'!$D$9:$AE$322,16,0)</f>
        <v>7</v>
      </c>
    </row>
    <row r="232" spans="1:36" s="7" customFormat="1" ht="24.95" customHeight="1" x14ac:dyDescent="0.25">
      <c r="A232" s="207">
        <f t="shared" si="56"/>
        <v>226</v>
      </c>
      <c r="B232" s="70" t="s">
        <v>133</v>
      </c>
      <c r="C232" s="5" t="s">
        <v>761</v>
      </c>
      <c r="D232" s="9" t="s">
        <v>850</v>
      </c>
      <c r="E232" s="232"/>
      <c r="F232" s="17"/>
      <c r="G232" s="19" t="e">
        <f>VLOOKUP(F232,Sheet1!$B$2:$C$12,2,TRUE)</f>
        <v>#N/A</v>
      </c>
      <c r="H232" s="5"/>
      <c r="I232" s="19" t="e">
        <f>VLOOKUP(H232,Sheet1!$B$2:$C$12,2,TRUE)</f>
        <v>#N/A</v>
      </c>
      <c r="J232" s="5"/>
      <c r="K232" s="19" t="e">
        <f>VLOOKUP(J232,Sheet1!$B$2:$C$12,2,TRUE)</f>
        <v>#N/A</v>
      </c>
      <c r="L232" s="5"/>
      <c r="M232" s="19" t="e">
        <f>VLOOKUP(L232,Sheet1!$B$2:$C$12,2,TRUE)</f>
        <v>#N/A</v>
      </c>
      <c r="N232" s="5"/>
      <c r="O232" s="19" t="e">
        <f>VLOOKUP(N232,Sheet1!$B$2:$C$12,2,TRUE)</f>
        <v>#N/A</v>
      </c>
      <c r="P232" s="5" t="e">
        <f t="shared" si="53"/>
        <v>#N/A</v>
      </c>
      <c r="Q232" s="226">
        <f t="shared" si="60"/>
        <v>0</v>
      </c>
      <c r="R232" s="9" t="e">
        <f t="shared" si="61"/>
        <v>#N/A</v>
      </c>
      <c r="S232" s="5" t="e">
        <f t="shared" si="54"/>
        <v>#N/A</v>
      </c>
      <c r="T232" s="226">
        <f t="shared" si="55"/>
        <v>0</v>
      </c>
      <c r="U232" s="9" t="e">
        <f t="shared" si="57"/>
        <v>#N/A</v>
      </c>
      <c r="V232" s="227"/>
      <c r="W232" s="9" t="e">
        <f>ROUND(AVERAGE(#REF!,P232),2)</f>
        <v>#REF!</v>
      </c>
      <c r="X232" s="9">
        <f t="shared" si="58"/>
        <v>0</v>
      </c>
      <c r="Y232" s="9" t="e">
        <f t="shared" si="59"/>
        <v>#REF!</v>
      </c>
      <c r="Z232" s="9" t="e">
        <f t="shared" si="62"/>
        <v>#REF!</v>
      </c>
      <c r="AA232" s="5"/>
      <c r="AB232" s="5"/>
      <c r="AC232" s="9"/>
      <c r="AD232" s="5"/>
      <c r="AE232" s="29"/>
      <c r="AF232" s="29"/>
      <c r="AJ232" s="7">
        <f>VLOOKUP(B232,' TH ĐG Trình HĐ'!$D$9:$AE$322,16,0)</f>
        <v>8</v>
      </c>
    </row>
    <row r="233" spans="1:36" s="7" customFormat="1" ht="24.95" customHeight="1" x14ac:dyDescent="0.25">
      <c r="A233" s="207">
        <f t="shared" si="56"/>
        <v>227</v>
      </c>
      <c r="B233" s="70" t="s">
        <v>134</v>
      </c>
      <c r="C233" s="5" t="s">
        <v>761</v>
      </c>
      <c r="D233" s="9" t="s">
        <v>850</v>
      </c>
      <c r="E233" s="232"/>
      <c r="F233" s="17"/>
      <c r="G233" s="19" t="e">
        <f>VLOOKUP(F233,Sheet1!$B$2:$C$12,2,TRUE)</f>
        <v>#N/A</v>
      </c>
      <c r="H233" s="5"/>
      <c r="I233" s="19" t="e">
        <f>VLOOKUP(H233,Sheet1!$B$2:$C$12,2,TRUE)</f>
        <v>#N/A</v>
      </c>
      <c r="J233" s="5"/>
      <c r="K233" s="19" t="e">
        <f>VLOOKUP(J233,Sheet1!$B$2:$C$12,2,TRUE)</f>
        <v>#N/A</v>
      </c>
      <c r="L233" s="5"/>
      <c r="M233" s="19" t="e">
        <f>VLOOKUP(L233,Sheet1!$B$2:$C$12,2,TRUE)</f>
        <v>#N/A</v>
      </c>
      <c r="N233" s="5"/>
      <c r="O233" s="19" t="e">
        <f>VLOOKUP(N233,Sheet1!$B$2:$C$12,2,TRUE)</f>
        <v>#N/A</v>
      </c>
      <c r="P233" s="5" t="e">
        <f t="shared" si="53"/>
        <v>#N/A</v>
      </c>
      <c r="Q233" s="226">
        <f t="shared" si="60"/>
        <v>0</v>
      </c>
      <c r="R233" s="9" t="e">
        <f t="shared" si="61"/>
        <v>#N/A</v>
      </c>
      <c r="S233" s="5" t="e">
        <f t="shared" si="54"/>
        <v>#N/A</v>
      </c>
      <c r="T233" s="226">
        <f t="shared" si="55"/>
        <v>0</v>
      </c>
      <c r="U233" s="9" t="e">
        <f t="shared" ref="U233:U264" si="63">IF(T233&gt;=3,"Không hoàn thành",IF(AND($S233&gt;=8,$S233&lt;=10,T233=0),"Xuất sắc",IF(AND($S233&gt;=8,$S233&lt;=10,T233=1),"Tốt",IF(AND($S233&gt;=8,$S233&lt;=10,T233=2),"Hoàn thành",IF(AND($S233&gt;6,$S233&lt;8,T233&lt;=1),"Tốt",IF(AND($S233&gt;6,$S233&lt;8,T233=2),"Hoàn thành",IF(AND($S233&gt;=5,$S233&lt;=6,T233&lt;=2),"Hoàn thành",IF(AND($S233&lt;5,T233&gt;3),"Không hoàn thành",""))))))))</f>
        <v>#N/A</v>
      </c>
      <c r="V233" s="227"/>
      <c r="W233" s="9" t="e">
        <f>ROUND(AVERAGE(#REF!,P233),2)</f>
        <v>#REF!</v>
      </c>
      <c r="X233" s="9">
        <f t="shared" ref="X233:X264" si="64">COUNTIF(D233:M233,"D")*1</f>
        <v>0</v>
      </c>
      <c r="Y233" s="9" t="e">
        <f t="shared" ref="Y233:Y264" si="65">IF($W233&gt;=8,"Xuất sắc",IF($W233&gt;6,"Tốt",IF($W233&gt;=5,"Hoàn thành","Không hoàn thành")))</f>
        <v>#REF!</v>
      </c>
      <c r="Z233" s="9" t="e">
        <f t="shared" si="62"/>
        <v>#REF!</v>
      </c>
      <c r="AA233" s="5"/>
      <c r="AB233" s="5"/>
      <c r="AC233" s="9"/>
      <c r="AD233" s="5"/>
      <c r="AE233" s="29"/>
      <c r="AF233" s="29"/>
      <c r="AJ233" s="7">
        <f>VLOOKUP(B233,' TH ĐG Trình HĐ'!$D$9:$AE$322,16,0)</f>
        <v>7</v>
      </c>
    </row>
    <row r="234" spans="1:36" s="7" customFormat="1" ht="24.95" customHeight="1" x14ac:dyDescent="0.25">
      <c r="A234" s="207">
        <f t="shared" si="56"/>
        <v>228</v>
      </c>
      <c r="B234" s="70" t="s">
        <v>135</v>
      </c>
      <c r="C234" s="5" t="s">
        <v>761</v>
      </c>
      <c r="D234" s="9" t="s">
        <v>850</v>
      </c>
      <c r="E234" s="232"/>
      <c r="F234" s="17"/>
      <c r="G234" s="19" t="e">
        <f>VLOOKUP(F234,Sheet1!$B$2:$C$12,2,TRUE)</f>
        <v>#N/A</v>
      </c>
      <c r="H234" s="5"/>
      <c r="I234" s="19" t="e">
        <f>VLOOKUP(H234,Sheet1!$B$2:$C$12,2,TRUE)</f>
        <v>#N/A</v>
      </c>
      <c r="J234" s="5"/>
      <c r="K234" s="19" t="e">
        <f>VLOOKUP(J234,Sheet1!$B$2:$C$12,2,TRUE)</f>
        <v>#N/A</v>
      </c>
      <c r="L234" s="5"/>
      <c r="M234" s="19" t="e">
        <f>VLOOKUP(L234,Sheet1!$B$2:$C$12,2,TRUE)</f>
        <v>#N/A</v>
      </c>
      <c r="N234" s="5"/>
      <c r="O234" s="19" t="e">
        <f>VLOOKUP(N234,Sheet1!$B$2:$C$12,2,TRUE)</f>
        <v>#N/A</v>
      </c>
      <c r="P234" s="5" t="e">
        <f t="shared" si="53"/>
        <v>#N/A</v>
      </c>
      <c r="Q234" s="226">
        <f t="shared" si="60"/>
        <v>0</v>
      </c>
      <c r="R234" s="9" t="e">
        <f t="shared" si="61"/>
        <v>#N/A</v>
      </c>
      <c r="S234" s="5" t="e">
        <f t="shared" si="54"/>
        <v>#N/A</v>
      </c>
      <c r="T234" s="226">
        <f t="shared" si="55"/>
        <v>0</v>
      </c>
      <c r="U234" s="9" t="e">
        <f t="shared" si="63"/>
        <v>#N/A</v>
      </c>
      <c r="V234" s="227"/>
      <c r="W234" s="9" t="e">
        <f>ROUND(AVERAGE(#REF!,P234),2)</f>
        <v>#REF!</v>
      </c>
      <c r="X234" s="9">
        <f t="shared" si="64"/>
        <v>0</v>
      </c>
      <c r="Y234" s="9" t="e">
        <f t="shared" si="65"/>
        <v>#REF!</v>
      </c>
      <c r="Z234" s="9" t="e">
        <f t="shared" si="62"/>
        <v>#REF!</v>
      </c>
      <c r="AA234" s="5"/>
      <c r="AB234" s="5"/>
      <c r="AC234" s="9"/>
      <c r="AD234" s="5"/>
      <c r="AE234" s="29"/>
      <c r="AF234" s="29"/>
      <c r="AJ234" s="7">
        <f>VLOOKUP(B234,' TH ĐG Trình HĐ'!$D$9:$AE$322,16,0)</f>
        <v>6</v>
      </c>
    </row>
    <row r="235" spans="1:36" s="7" customFormat="1" ht="24.95" customHeight="1" x14ac:dyDescent="0.25">
      <c r="A235" s="207">
        <f t="shared" si="56"/>
        <v>229</v>
      </c>
      <c r="B235" s="70" t="s">
        <v>137</v>
      </c>
      <c r="C235" s="5" t="s">
        <v>761</v>
      </c>
      <c r="D235" s="9" t="s">
        <v>850</v>
      </c>
      <c r="E235" s="232"/>
      <c r="F235" s="17"/>
      <c r="G235" s="19" t="e">
        <f>VLOOKUP(F235,Sheet1!$B$2:$C$12,2,TRUE)</f>
        <v>#N/A</v>
      </c>
      <c r="H235" s="5"/>
      <c r="I235" s="19" t="e">
        <f>VLOOKUP(H235,Sheet1!$B$2:$C$12,2,TRUE)</f>
        <v>#N/A</v>
      </c>
      <c r="J235" s="5"/>
      <c r="K235" s="19" t="e">
        <f>VLOOKUP(J235,Sheet1!$B$2:$C$12,2,TRUE)</f>
        <v>#N/A</v>
      </c>
      <c r="L235" s="5"/>
      <c r="M235" s="19" t="e">
        <f>VLOOKUP(L235,Sheet1!$B$2:$C$12,2,TRUE)</f>
        <v>#N/A</v>
      </c>
      <c r="N235" s="5"/>
      <c r="O235" s="19" t="e">
        <f>VLOOKUP(N235,Sheet1!$B$2:$C$12,2,TRUE)</f>
        <v>#N/A</v>
      </c>
      <c r="P235" s="5" t="e">
        <f t="shared" si="53"/>
        <v>#N/A</v>
      </c>
      <c r="Q235" s="226">
        <f t="shared" si="60"/>
        <v>0</v>
      </c>
      <c r="R235" s="9" t="e">
        <f t="shared" si="61"/>
        <v>#N/A</v>
      </c>
      <c r="S235" s="5" t="e">
        <f t="shared" si="54"/>
        <v>#N/A</v>
      </c>
      <c r="T235" s="226">
        <f t="shared" si="55"/>
        <v>0</v>
      </c>
      <c r="U235" s="9" t="e">
        <f t="shared" si="63"/>
        <v>#N/A</v>
      </c>
      <c r="V235" s="227"/>
      <c r="W235" s="9" t="e">
        <f>ROUND(AVERAGE(#REF!,P235),2)</f>
        <v>#REF!</v>
      </c>
      <c r="X235" s="9">
        <f t="shared" si="64"/>
        <v>0</v>
      </c>
      <c r="Y235" s="9" t="e">
        <f t="shared" si="65"/>
        <v>#REF!</v>
      </c>
      <c r="Z235" s="9" t="e">
        <f t="shared" si="62"/>
        <v>#REF!</v>
      </c>
      <c r="AA235" s="5"/>
      <c r="AB235" s="5"/>
      <c r="AC235" s="9"/>
      <c r="AD235" s="5"/>
      <c r="AE235" s="29"/>
      <c r="AF235" s="29"/>
      <c r="AJ235" s="7">
        <f>VLOOKUP(B235,' TH ĐG Trình HĐ'!$D$9:$AE$322,16,0)</f>
        <v>7</v>
      </c>
    </row>
    <row r="236" spans="1:36" s="7" customFormat="1" ht="24.95" customHeight="1" x14ac:dyDescent="0.25">
      <c r="A236" s="207">
        <f t="shared" si="56"/>
        <v>230</v>
      </c>
      <c r="B236" s="70" t="s">
        <v>138</v>
      </c>
      <c r="C236" s="5" t="s">
        <v>761</v>
      </c>
      <c r="D236" s="9" t="s">
        <v>850</v>
      </c>
      <c r="E236" s="232"/>
      <c r="F236" s="17"/>
      <c r="G236" s="19" t="e">
        <f>VLOOKUP(F236,Sheet1!$B$2:$C$12,2,TRUE)</f>
        <v>#N/A</v>
      </c>
      <c r="H236" s="5"/>
      <c r="I236" s="19" t="e">
        <f>VLOOKUP(H236,Sheet1!$B$2:$C$12,2,TRUE)</f>
        <v>#N/A</v>
      </c>
      <c r="J236" s="5"/>
      <c r="K236" s="19" t="e">
        <f>VLOOKUP(J236,Sheet1!$B$2:$C$12,2,TRUE)</f>
        <v>#N/A</v>
      </c>
      <c r="L236" s="5"/>
      <c r="M236" s="19" t="e">
        <f>VLOOKUP(L236,Sheet1!$B$2:$C$12,2,TRUE)</f>
        <v>#N/A</v>
      </c>
      <c r="N236" s="5"/>
      <c r="O236" s="19" t="e">
        <f>VLOOKUP(N236,Sheet1!$B$2:$C$12,2,TRUE)</f>
        <v>#N/A</v>
      </c>
      <c r="P236" s="5" t="e">
        <f t="shared" si="53"/>
        <v>#N/A</v>
      </c>
      <c r="Q236" s="226">
        <f t="shared" si="60"/>
        <v>0</v>
      </c>
      <c r="R236" s="9" t="e">
        <f t="shared" si="61"/>
        <v>#N/A</v>
      </c>
      <c r="S236" s="5" t="e">
        <f t="shared" si="54"/>
        <v>#N/A</v>
      </c>
      <c r="T236" s="226">
        <f t="shared" si="55"/>
        <v>0</v>
      </c>
      <c r="U236" s="9" t="e">
        <f t="shared" si="63"/>
        <v>#N/A</v>
      </c>
      <c r="V236" s="227"/>
      <c r="W236" s="9" t="e">
        <f>ROUND(AVERAGE(#REF!,P236),2)</f>
        <v>#REF!</v>
      </c>
      <c r="X236" s="9">
        <f t="shared" si="64"/>
        <v>0</v>
      </c>
      <c r="Y236" s="9" t="e">
        <f t="shared" si="65"/>
        <v>#REF!</v>
      </c>
      <c r="Z236" s="9" t="e">
        <f t="shared" si="62"/>
        <v>#REF!</v>
      </c>
      <c r="AA236" s="5"/>
      <c r="AB236" s="5"/>
      <c r="AC236" s="9"/>
      <c r="AD236" s="5"/>
      <c r="AE236" s="26"/>
      <c r="AF236" s="26"/>
      <c r="AJ236" s="7">
        <f>VLOOKUP(B236,' TH ĐG Trình HĐ'!$D$9:$AE$322,16,0)</f>
        <v>8</v>
      </c>
    </row>
    <row r="237" spans="1:36" s="7" customFormat="1" ht="24.95" customHeight="1" x14ac:dyDescent="0.25">
      <c r="A237" s="207">
        <f t="shared" si="56"/>
        <v>231</v>
      </c>
      <c r="B237" s="70" t="s">
        <v>139</v>
      </c>
      <c r="C237" s="5" t="s">
        <v>761</v>
      </c>
      <c r="D237" s="9" t="s">
        <v>850</v>
      </c>
      <c r="E237" s="232"/>
      <c r="F237" s="17"/>
      <c r="G237" s="19" t="e">
        <f>VLOOKUP(F237,Sheet1!$B$2:$C$12,2,TRUE)</f>
        <v>#N/A</v>
      </c>
      <c r="H237" s="5"/>
      <c r="I237" s="19" t="e">
        <f>VLOOKUP(H237,Sheet1!$B$2:$C$12,2,TRUE)</f>
        <v>#N/A</v>
      </c>
      <c r="J237" s="5"/>
      <c r="K237" s="19" t="e">
        <f>VLOOKUP(J237,Sheet1!$B$2:$C$12,2,TRUE)</f>
        <v>#N/A</v>
      </c>
      <c r="L237" s="5"/>
      <c r="M237" s="19" t="e">
        <f>VLOOKUP(L237,Sheet1!$B$2:$C$12,2,TRUE)</f>
        <v>#N/A</v>
      </c>
      <c r="N237" s="5"/>
      <c r="O237" s="19" t="e">
        <f>VLOOKUP(N237,Sheet1!$B$2:$C$12,2,TRUE)</f>
        <v>#N/A</v>
      </c>
      <c r="P237" s="5" t="e">
        <f t="shared" si="53"/>
        <v>#N/A</v>
      </c>
      <c r="Q237" s="226">
        <f t="shared" si="60"/>
        <v>0</v>
      </c>
      <c r="R237" s="9" t="e">
        <f t="shared" si="61"/>
        <v>#N/A</v>
      </c>
      <c r="S237" s="5" t="e">
        <f t="shared" si="54"/>
        <v>#N/A</v>
      </c>
      <c r="T237" s="226">
        <f t="shared" si="55"/>
        <v>0</v>
      </c>
      <c r="U237" s="9" t="e">
        <f t="shared" si="63"/>
        <v>#N/A</v>
      </c>
      <c r="V237" s="227"/>
      <c r="W237" s="9" t="e">
        <f>ROUND(AVERAGE(#REF!,P237),2)</f>
        <v>#REF!</v>
      </c>
      <c r="X237" s="9">
        <f t="shared" si="64"/>
        <v>0</v>
      </c>
      <c r="Y237" s="9" t="e">
        <f t="shared" si="65"/>
        <v>#REF!</v>
      </c>
      <c r="Z237" s="9" t="e">
        <f t="shared" si="62"/>
        <v>#REF!</v>
      </c>
      <c r="AA237" s="5"/>
      <c r="AB237" s="5"/>
      <c r="AC237" s="9"/>
      <c r="AD237" s="5"/>
      <c r="AE237" s="29"/>
      <c r="AF237" s="29"/>
      <c r="AJ237" s="7">
        <f>VLOOKUP(B237,' TH ĐG Trình HĐ'!$D$9:$AE$322,16,0)</f>
        <v>7</v>
      </c>
    </row>
    <row r="238" spans="1:36" s="7" customFormat="1" ht="24.95" customHeight="1" x14ac:dyDescent="0.25">
      <c r="A238" s="207">
        <f t="shared" si="56"/>
        <v>232</v>
      </c>
      <c r="B238" s="70" t="s">
        <v>111</v>
      </c>
      <c r="C238" s="5" t="s">
        <v>761</v>
      </c>
      <c r="D238" s="9" t="s">
        <v>850</v>
      </c>
      <c r="E238" s="232"/>
      <c r="F238" s="17"/>
      <c r="G238" s="19" t="e">
        <f>VLOOKUP(F238,Sheet1!$B$2:$C$12,2,TRUE)</f>
        <v>#N/A</v>
      </c>
      <c r="H238" s="5"/>
      <c r="I238" s="19" t="e">
        <f>VLOOKUP(H238,Sheet1!$B$2:$C$12,2,TRUE)</f>
        <v>#N/A</v>
      </c>
      <c r="J238" s="5"/>
      <c r="K238" s="19" t="e">
        <f>VLOOKUP(J238,Sheet1!$B$2:$C$12,2,TRUE)</f>
        <v>#N/A</v>
      </c>
      <c r="L238" s="5"/>
      <c r="M238" s="19" t="e">
        <f>VLOOKUP(L238,Sheet1!$B$2:$C$12,2,TRUE)</f>
        <v>#N/A</v>
      </c>
      <c r="N238" s="5"/>
      <c r="O238" s="19" t="e">
        <f>VLOOKUP(N238,Sheet1!$B$2:$C$12,2,TRUE)</f>
        <v>#N/A</v>
      </c>
      <c r="P238" s="5" t="e">
        <f t="shared" si="53"/>
        <v>#N/A</v>
      </c>
      <c r="Q238" s="226">
        <f t="shared" si="60"/>
        <v>0</v>
      </c>
      <c r="R238" s="9" t="e">
        <f t="shared" si="61"/>
        <v>#N/A</v>
      </c>
      <c r="S238" s="5" t="e">
        <f t="shared" si="54"/>
        <v>#N/A</v>
      </c>
      <c r="T238" s="226">
        <f t="shared" si="55"/>
        <v>0</v>
      </c>
      <c r="U238" s="9" t="e">
        <f t="shared" si="63"/>
        <v>#N/A</v>
      </c>
      <c r="V238" s="227"/>
      <c r="W238" s="9" t="e">
        <f>ROUND(AVERAGE(#REF!,P238),2)</f>
        <v>#REF!</v>
      </c>
      <c r="X238" s="9">
        <f t="shared" si="64"/>
        <v>0</v>
      </c>
      <c r="Y238" s="9" t="e">
        <f t="shared" si="65"/>
        <v>#REF!</v>
      </c>
      <c r="Z238" s="9" t="e">
        <f t="shared" si="62"/>
        <v>#REF!</v>
      </c>
      <c r="AA238" s="5"/>
      <c r="AB238" s="5"/>
      <c r="AC238" s="9"/>
      <c r="AD238" s="5"/>
      <c r="AE238" s="29"/>
      <c r="AF238" s="29"/>
      <c r="AJ238" s="7" t="s">
        <v>966</v>
      </c>
    </row>
    <row r="239" spans="1:36" s="7" customFormat="1" ht="24.95" customHeight="1" x14ac:dyDescent="0.25">
      <c r="A239" s="207">
        <f t="shared" si="56"/>
        <v>233</v>
      </c>
      <c r="B239" s="70" t="s">
        <v>140</v>
      </c>
      <c r="C239" s="5" t="s">
        <v>761</v>
      </c>
      <c r="D239" s="9" t="s">
        <v>850</v>
      </c>
      <c r="E239" s="232"/>
      <c r="F239" s="17"/>
      <c r="G239" s="19" t="e">
        <f>VLOOKUP(F239,Sheet1!$B$2:$C$12,2,TRUE)</f>
        <v>#N/A</v>
      </c>
      <c r="H239" s="5"/>
      <c r="I239" s="19" t="e">
        <f>VLOOKUP(H239,Sheet1!$B$2:$C$12,2,TRUE)</f>
        <v>#N/A</v>
      </c>
      <c r="J239" s="5"/>
      <c r="K239" s="19" t="e">
        <f>VLOOKUP(J239,Sheet1!$B$2:$C$12,2,TRUE)</f>
        <v>#N/A</v>
      </c>
      <c r="L239" s="5"/>
      <c r="M239" s="19" t="e">
        <f>VLOOKUP(L239,Sheet1!$B$2:$C$12,2,TRUE)</f>
        <v>#N/A</v>
      </c>
      <c r="N239" s="5"/>
      <c r="O239" s="19" t="e">
        <f>VLOOKUP(N239,Sheet1!$B$2:$C$12,2,TRUE)</f>
        <v>#N/A</v>
      </c>
      <c r="P239" s="5" t="e">
        <f t="shared" si="53"/>
        <v>#N/A</v>
      </c>
      <c r="Q239" s="226">
        <f t="shared" si="60"/>
        <v>0</v>
      </c>
      <c r="R239" s="9" t="e">
        <f t="shared" si="61"/>
        <v>#N/A</v>
      </c>
      <c r="S239" s="5" t="e">
        <f t="shared" si="54"/>
        <v>#N/A</v>
      </c>
      <c r="T239" s="226">
        <f t="shared" si="55"/>
        <v>0</v>
      </c>
      <c r="U239" s="9" t="e">
        <f t="shared" si="63"/>
        <v>#N/A</v>
      </c>
      <c r="V239" s="227"/>
      <c r="W239" s="9" t="e">
        <f>ROUND(AVERAGE(#REF!,P239),2)</f>
        <v>#REF!</v>
      </c>
      <c r="X239" s="9">
        <f t="shared" si="64"/>
        <v>0</v>
      </c>
      <c r="Y239" s="9" t="e">
        <f t="shared" si="65"/>
        <v>#REF!</v>
      </c>
      <c r="Z239" s="9" t="e">
        <f t="shared" si="62"/>
        <v>#REF!</v>
      </c>
      <c r="AA239" s="5"/>
      <c r="AB239" s="5"/>
      <c r="AC239" s="9"/>
      <c r="AD239" s="5"/>
      <c r="AE239" s="29"/>
      <c r="AF239" s="29"/>
      <c r="AJ239" s="7">
        <f>VLOOKUP(B239,' TH ĐG Trình HĐ'!$D$9:$AE$322,16,0)</f>
        <v>7</v>
      </c>
    </row>
    <row r="240" spans="1:36" s="7" customFormat="1" ht="24.95" customHeight="1" x14ac:dyDescent="0.25">
      <c r="A240" s="207">
        <f t="shared" si="56"/>
        <v>234</v>
      </c>
      <c r="B240" s="70" t="s">
        <v>142</v>
      </c>
      <c r="C240" s="5" t="s">
        <v>761</v>
      </c>
      <c r="D240" s="9" t="s">
        <v>850</v>
      </c>
      <c r="E240" s="232"/>
      <c r="F240" s="17"/>
      <c r="G240" s="19" t="e">
        <f>VLOOKUP(F240,Sheet1!$B$2:$C$12,2,TRUE)</f>
        <v>#N/A</v>
      </c>
      <c r="H240" s="5"/>
      <c r="I240" s="19" t="e">
        <f>VLOOKUP(H240,Sheet1!$B$2:$C$12,2,TRUE)</f>
        <v>#N/A</v>
      </c>
      <c r="J240" s="5"/>
      <c r="K240" s="19" t="e">
        <f>VLOOKUP(J240,Sheet1!$B$2:$C$12,2,TRUE)</f>
        <v>#N/A</v>
      </c>
      <c r="L240" s="5"/>
      <c r="M240" s="19" t="e">
        <f>VLOOKUP(L240,Sheet1!$B$2:$C$12,2,TRUE)</f>
        <v>#N/A</v>
      </c>
      <c r="N240" s="5"/>
      <c r="O240" s="19" t="e">
        <f>VLOOKUP(N240,Sheet1!$B$2:$C$12,2,TRUE)</f>
        <v>#N/A</v>
      </c>
      <c r="P240" s="5" t="e">
        <f t="shared" si="53"/>
        <v>#N/A</v>
      </c>
      <c r="Q240" s="226">
        <f t="shared" si="60"/>
        <v>0</v>
      </c>
      <c r="R240" s="9" t="e">
        <f t="shared" si="61"/>
        <v>#N/A</v>
      </c>
      <c r="S240" s="5" t="e">
        <f t="shared" si="54"/>
        <v>#N/A</v>
      </c>
      <c r="T240" s="226">
        <f t="shared" si="55"/>
        <v>0</v>
      </c>
      <c r="U240" s="9" t="e">
        <f t="shared" si="63"/>
        <v>#N/A</v>
      </c>
      <c r="V240" s="227"/>
      <c r="W240" s="9" t="e">
        <f>ROUND(AVERAGE(#REF!,P240),2)</f>
        <v>#REF!</v>
      </c>
      <c r="X240" s="9">
        <f t="shared" si="64"/>
        <v>0</v>
      </c>
      <c r="Y240" s="9" t="e">
        <f t="shared" si="65"/>
        <v>#REF!</v>
      </c>
      <c r="Z240" s="9" t="e">
        <f t="shared" si="62"/>
        <v>#REF!</v>
      </c>
      <c r="AA240" s="5"/>
      <c r="AB240" s="5"/>
      <c r="AC240" s="9"/>
      <c r="AD240" s="5"/>
      <c r="AE240" s="29"/>
      <c r="AF240" s="29"/>
      <c r="AJ240" s="7">
        <f>VLOOKUP(B240,' TH ĐG Trình HĐ'!$D$9:$AE$322,16,0)</f>
        <v>7</v>
      </c>
    </row>
    <row r="241" spans="1:36" s="7" customFormat="1" ht="24.95" customHeight="1" x14ac:dyDescent="0.25">
      <c r="A241" s="207">
        <f t="shared" si="56"/>
        <v>235</v>
      </c>
      <c r="B241" s="70" t="s">
        <v>143</v>
      </c>
      <c r="C241" s="5" t="s">
        <v>761</v>
      </c>
      <c r="D241" s="9" t="s">
        <v>850</v>
      </c>
      <c r="E241" s="232"/>
      <c r="F241" s="17"/>
      <c r="G241" s="19" t="e">
        <f>VLOOKUP(F241,Sheet1!$B$2:$C$12,2,TRUE)</f>
        <v>#N/A</v>
      </c>
      <c r="H241" s="5"/>
      <c r="I241" s="19" t="e">
        <f>VLOOKUP(H241,Sheet1!$B$2:$C$12,2,TRUE)</f>
        <v>#N/A</v>
      </c>
      <c r="J241" s="5"/>
      <c r="K241" s="19" t="e">
        <f>VLOOKUP(J241,Sheet1!$B$2:$C$12,2,TRUE)</f>
        <v>#N/A</v>
      </c>
      <c r="L241" s="5"/>
      <c r="M241" s="19" t="e">
        <f>VLOOKUP(L241,Sheet1!$B$2:$C$12,2,TRUE)</f>
        <v>#N/A</v>
      </c>
      <c r="N241" s="5"/>
      <c r="O241" s="19" t="e">
        <f>VLOOKUP(N241,Sheet1!$B$2:$C$12,2,TRUE)</f>
        <v>#N/A</v>
      </c>
      <c r="P241" s="5" t="e">
        <f t="shared" si="53"/>
        <v>#N/A</v>
      </c>
      <c r="Q241" s="226">
        <f t="shared" si="60"/>
        <v>0</v>
      </c>
      <c r="R241" s="9" t="e">
        <f t="shared" si="61"/>
        <v>#N/A</v>
      </c>
      <c r="S241" s="5" t="e">
        <f t="shared" si="54"/>
        <v>#N/A</v>
      </c>
      <c r="T241" s="226">
        <f t="shared" si="55"/>
        <v>0</v>
      </c>
      <c r="U241" s="9" t="e">
        <f t="shared" si="63"/>
        <v>#N/A</v>
      </c>
      <c r="V241" s="227"/>
      <c r="W241" s="9" t="e">
        <f>ROUND(AVERAGE(#REF!,P241),2)</f>
        <v>#REF!</v>
      </c>
      <c r="X241" s="9">
        <f t="shared" si="64"/>
        <v>0</v>
      </c>
      <c r="Y241" s="9" t="e">
        <f t="shared" si="65"/>
        <v>#REF!</v>
      </c>
      <c r="Z241" s="9" t="e">
        <f t="shared" si="62"/>
        <v>#REF!</v>
      </c>
      <c r="AA241" s="5"/>
      <c r="AB241" s="5"/>
      <c r="AC241" s="9"/>
      <c r="AD241" s="5"/>
      <c r="AE241" s="29"/>
      <c r="AF241" s="29"/>
      <c r="AJ241" s="7">
        <f>VLOOKUP(B241,' TH ĐG Trình HĐ'!$D$9:$AE$322,16,0)</f>
        <v>6</v>
      </c>
    </row>
    <row r="242" spans="1:36" s="7" customFormat="1" ht="24.95" customHeight="1" x14ac:dyDescent="0.25">
      <c r="A242" s="207">
        <f t="shared" si="56"/>
        <v>236</v>
      </c>
      <c r="B242" s="70" t="s">
        <v>144</v>
      </c>
      <c r="C242" s="5" t="s">
        <v>761</v>
      </c>
      <c r="D242" s="9" t="s">
        <v>850</v>
      </c>
      <c r="E242" s="232"/>
      <c r="F242" s="17"/>
      <c r="G242" s="19" t="e">
        <f>VLOOKUP(F242,Sheet1!$B$2:$C$12,2,TRUE)</f>
        <v>#N/A</v>
      </c>
      <c r="H242" s="5"/>
      <c r="I242" s="19" t="e">
        <f>VLOOKUP(H242,Sheet1!$B$2:$C$12,2,TRUE)</f>
        <v>#N/A</v>
      </c>
      <c r="J242" s="5"/>
      <c r="K242" s="19" t="e">
        <f>VLOOKUP(J242,Sheet1!$B$2:$C$12,2,TRUE)</f>
        <v>#N/A</v>
      </c>
      <c r="L242" s="5"/>
      <c r="M242" s="19" t="e">
        <f>VLOOKUP(L242,Sheet1!$B$2:$C$12,2,TRUE)</f>
        <v>#N/A</v>
      </c>
      <c r="N242" s="5"/>
      <c r="O242" s="19" t="e">
        <f>VLOOKUP(N242,Sheet1!$B$2:$C$12,2,TRUE)</f>
        <v>#N/A</v>
      </c>
      <c r="P242" s="5" t="e">
        <f t="shared" si="53"/>
        <v>#N/A</v>
      </c>
      <c r="Q242" s="226">
        <f t="shared" si="60"/>
        <v>0</v>
      </c>
      <c r="R242" s="9" t="e">
        <f t="shared" si="61"/>
        <v>#N/A</v>
      </c>
      <c r="S242" s="5" t="e">
        <f t="shared" si="54"/>
        <v>#N/A</v>
      </c>
      <c r="T242" s="226">
        <f t="shared" si="55"/>
        <v>0</v>
      </c>
      <c r="U242" s="9" t="e">
        <f t="shared" si="63"/>
        <v>#N/A</v>
      </c>
      <c r="V242" s="227"/>
      <c r="W242" s="9" t="e">
        <f>ROUND(AVERAGE(#REF!,P242),2)</f>
        <v>#REF!</v>
      </c>
      <c r="X242" s="9">
        <f t="shared" si="64"/>
        <v>0</v>
      </c>
      <c r="Y242" s="9" t="e">
        <f t="shared" si="65"/>
        <v>#REF!</v>
      </c>
      <c r="Z242" s="9" t="e">
        <f t="shared" si="62"/>
        <v>#REF!</v>
      </c>
      <c r="AA242" s="5"/>
      <c r="AB242" s="5"/>
      <c r="AC242" s="9"/>
      <c r="AD242" s="5"/>
      <c r="AE242" s="29"/>
      <c r="AF242" s="29"/>
      <c r="AJ242" s="7">
        <f>VLOOKUP(B242,' TH ĐG Trình HĐ'!$D$9:$AE$322,16,0)</f>
        <v>7</v>
      </c>
    </row>
    <row r="243" spans="1:36" s="7" customFormat="1" ht="24.95" customHeight="1" x14ac:dyDescent="0.25">
      <c r="A243" s="207">
        <f t="shared" si="56"/>
        <v>237</v>
      </c>
      <c r="B243" s="70" t="s">
        <v>145</v>
      </c>
      <c r="C243" s="5" t="s">
        <v>761</v>
      </c>
      <c r="D243" s="9" t="s">
        <v>850</v>
      </c>
      <c r="E243" s="232"/>
      <c r="F243" s="17"/>
      <c r="G243" s="19" t="e">
        <f>VLOOKUP(F243,Sheet1!$B$2:$C$12,2,TRUE)</f>
        <v>#N/A</v>
      </c>
      <c r="H243" s="5"/>
      <c r="I243" s="19" t="e">
        <f>VLOOKUP(H243,Sheet1!$B$2:$C$12,2,TRUE)</f>
        <v>#N/A</v>
      </c>
      <c r="J243" s="5"/>
      <c r="K243" s="19" t="e">
        <f>VLOOKUP(J243,Sheet1!$B$2:$C$12,2,TRUE)</f>
        <v>#N/A</v>
      </c>
      <c r="L243" s="5"/>
      <c r="M243" s="19" t="e">
        <f>VLOOKUP(L243,Sheet1!$B$2:$C$12,2,TRUE)</f>
        <v>#N/A</v>
      </c>
      <c r="N243" s="5"/>
      <c r="O243" s="19" t="e">
        <f>VLOOKUP(N243,Sheet1!$B$2:$C$12,2,TRUE)</f>
        <v>#N/A</v>
      </c>
      <c r="P243" s="5" t="e">
        <f t="shared" ref="P243:P331" si="66">ROUND(AVERAGE(G243,I243,K243,M243),2)</f>
        <v>#N/A</v>
      </c>
      <c r="Q243" s="226">
        <f t="shared" si="60"/>
        <v>0</v>
      </c>
      <c r="R243" s="9" t="e">
        <f t="shared" si="61"/>
        <v>#N/A</v>
      </c>
      <c r="S243" s="5" t="e">
        <f t="shared" ref="S243:S331" si="67">ROUND(AVERAGE(G243,I243,K243,M243,O243),2)</f>
        <v>#N/A</v>
      </c>
      <c r="T243" s="226">
        <f t="shared" ref="T243:T331" si="68">COUNTIF(F243:O243,"C*")*1+COUNTIF(F243:O243,"D")*2+COUNTIF(F243:O243,"E")*3</f>
        <v>0</v>
      </c>
      <c r="U243" s="9" t="e">
        <f t="shared" si="63"/>
        <v>#N/A</v>
      </c>
      <c r="V243" s="227"/>
      <c r="W243" s="9" t="e">
        <f>ROUND(AVERAGE(#REF!,P243),2)</f>
        <v>#REF!</v>
      </c>
      <c r="X243" s="9">
        <f t="shared" si="64"/>
        <v>0</v>
      </c>
      <c r="Y243" s="9" t="e">
        <f t="shared" si="65"/>
        <v>#REF!</v>
      </c>
      <c r="Z243" s="9" t="e">
        <f t="shared" si="62"/>
        <v>#REF!</v>
      </c>
      <c r="AA243" s="5"/>
      <c r="AB243" s="5"/>
      <c r="AC243" s="9"/>
      <c r="AD243" s="5"/>
      <c r="AE243" s="29"/>
      <c r="AF243" s="29"/>
      <c r="AJ243" s="7">
        <f>VLOOKUP(B243,' TH ĐG Trình HĐ'!$D$9:$AE$322,16,0)</f>
        <v>7</v>
      </c>
    </row>
    <row r="244" spans="1:36" s="7" customFormat="1" ht="24.95" customHeight="1" x14ac:dyDescent="0.25">
      <c r="A244" s="207">
        <f t="shared" si="56"/>
        <v>238</v>
      </c>
      <c r="B244" s="70" t="s">
        <v>146</v>
      </c>
      <c r="C244" s="5" t="s">
        <v>761</v>
      </c>
      <c r="D244" s="9" t="s">
        <v>850</v>
      </c>
      <c r="E244" s="232"/>
      <c r="F244" s="17"/>
      <c r="G244" s="19" t="e">
        <f>VLOOKUP(F244,Sheet1!$B$2:$C$12,2,TRUE)</f>
        <v>#N/A</v>
      </c>
      <c r="H244" s="5"/>
      <c r="I244" s="19" t="e">
        <f>VLOOKUP(H244,Sheet1!$B$2:$C$12,2,TRUE)</f>
        <v>#N/A</v>
      </c>
      <c r="J244" s="5"/>
      <c r="K244" s="19" t="e">
        <f>VLOOKUP(J244,Sheet1!$B$2:$C$12,2,TRUE)</f>
        <v>#N/A</v>
      </c>
      <c r="L244" s="5"/>
      <c r="M244" s="19" t="e">
        <f>VLOOKUP(L244,Sheet1!$B$2:$C$12,2,TRUE)</f>
        <v>#N/A</v>
      </c>
      <c r="N244" s="5"/>
      <c r="O244" s="19" t="e">
        <f>VLOOKUP(N244,Sheet1!$B$2:$C$12,2,TRUE)</f>
        <v>#N/A</v>
      </c>
      <c r="P244" s="5" t="e">
        <f t="shared" si="66"/>
        <v>#N/A</v>
      </c>
      <c r="Q244" s="226">
        <f t="shared" si="60"/>
        <v>0</v>
      </c>
      <c r="R244" s="9" t="e">
        <f t="shared" si="61"/>
        <v>#N/A</v>
      </c>
      <c r="S244" s="5" t="e">
        <f t="shared" si="67"/>
        <v>#N/A</v>
      </c>
      <c r="T244" s="226">
        <f t="shared" si="68"/>
        <v>0</v>
      </c>
      <c r="U244" s="9" t="e">
        <f t="shared" si="63"/>
        <v>#N/A</v>
      </c>
      <c r="V244" s="227"/>
      <c r="W244" s="9" t="e">
        <f>ROUND(AVERAGE(#REF!,P244),2)</f>
        <v>#REF!</v>
      </c>
      <c r="X244" s="9">
        <f t="shared" si="64"/>
        <v>0</v>
      </c>
      <c r="Y244" s="9" t="e">
        <f t="shared" si="65"/>
        <v>#REF!</v>
      </c>
      <c r="Z244" s="9" t="e">
        <f t="shared" si="62"/>
        <v>#REF!</v>
      </c>
      <c r="AA244" s="5"/>
      <c r="AB244" s="5"/>
      <c r="AC244" s="9"/>
      <c r="AD244" s="5"/>
      <c r="AE244" s="31"/>
      <c r="AF244" s="31"/>
      <c r="AJ244" s="7">
        <f>VLOOKUP(B244,' TH ĐG Trình HĐ'!$D$9:$AE$322,16,0)</f>
        <v>7</v>
      </c>
    </row>
    <row r="245" spans="1:36" s="7" customFormat="1" ht="24.95" customHeight="1" x14ac:dyDescent="0.25">
      <c r="A245" s="207">
        <f t="shared" si="56"/>
        <v>239</v>
      </c>
      <c r="B245" s="70" t="s">
        <v>293</v>
      </c>
      <c r="C245" s="5" t="s">
        <v>761</v>
      </c>
      <c r="D245" s="9" t="s">
        <v>850</v>
      </c>
      <c r="E245" s="232"/>
      <c r="F245" s="17"/>
      <c r="G245" s="19" t="e">
        <f>VLOOKUP(F245,Sheet1!$B$2:$C$12,2,TRUE)</f>
        <v>#N/A</v>
      </c>
      <c r="H245" s="5"/>
      <c r="I245" s="19" t="e">
        <f>VLOOKUP(H245,Sheet1!$B$2:$C$12,2,TRUE)</f>
        <v>#N/A</v>
      </c>
      <c r="J245" s="5"/>
      <c r="K245" s="19" t="e">
        <f>VLOOKUP(J245,Sheet1!$B$2:$C$12,2,TRUE)</f>
        <v>#N/A</v>
      </c>
      <c r="L245" s="5"/>
      <c r="M245" s="19" t="e">
        <f>VLOOKUP(L245,Sheet1!$B$2:$C$12,2,TRUE)</f>
        <v>#N/A</v>
      </c>
      <c r="N245" s="5"/>
      <c r="O245" s="19" t="e">
        <f>VLOOKUP(N245,Sheet1!$B$2:$C$12,2,TRUE)</f>
        <v>#N/A</v>
      </c>
      <c r="P245" s="5" t="e">
        <f t="shared" si="66"/>
        <v>#N/A</v>
      </c>
      <c r="Q245" s="226">
        <f t="shared" si="60"/>
        <v>0</v>
      </c>
      <c r="R245" s="9" t="e">
        <f t="shared" si="61"/>
        <v>#N/A</v>
      </c>
      <c r="S245" s="5" t="e">
        <f t="shared" si="67"/>
        <v>#N/A</v>
      </c>
      <c r="T245" s="226">
        <f t="shared" si="68"/>
        <v>0</v>
      </c>
      <c r="U245" s="9" t="e">
        <f t="shared" si="63"/>
        <v>#N/A</v>
      </c>
      <c r="V245" s="227"/>
      <c r="W245" s="9" t="e">
        <f>ROUND(AVERAGE(#REF!,P245),2)</f>
        <v>#REF!</v>
      </c>
      <c r="X245" s="9">
        <f t="shared" si="64"/>
        <v>0</v>
      </c>
      <c r="Y245" s="9" t="e">
        <f t="shared" si="65"/>
        <v>#REF!</v>
      </c>
      <c r="Z245" s="9" t="e">
        <f t="shared" si="62"/>
        <v>#REF!</v>
      </c>
      <c r="AA245" s="5"/>
      <c r="AB245" s="5"/>
      <c r="AC245" s="9"/>
      <c r="AD245" s="5"/>
      <c r="AE245" s="25"/>
      <c r="AF245" s="25"/>
      <c r="AJ245" s="7">
        <f>VLOOKUP(B245,' TH ĐG Trình HĐ'!$D$9:$AE$322,16,0)</f>
        <v>8</v>
      </c>
    </row>
    <row r="246" spans="1:36" s="7" customFormat="1" ht="24.95" customHeight="1" x14ac:dyDescent="0.25">
      <c r="A246" s="207">
        <f t="shared" si="56"/>
        <v>240</v>
      </c>
      <c r="B246" s="70" t="s">
        <v>87</v>
      </c>
      <c r="C246" s="5" t="s">
        <v>761</v>
      </c>
      <c r="D246" s="9" t="s">
        <v>850</v>
      </c>
      <c r="E246" s="232"/>
      <c r="F246" s="17"/>
      <c r="G246" s="19" t="e">
        <f>VLOOKUP(F246,Sheet1!$B$2:$C$12,2,TRUE)</f>
        <v>#N/A</v>
      </c>
      <c r="H246" s="5"/>
      <c r="I246" s="19" t="e">
        <f>VLOOKUP(H246,Sheet1!$B$2:$C$12,2,TRUE)</f>
        <v>#N/A</v>
      </c>
      <c r="J246" s="5"/>
      <c r="K246" s="19" t="e">
        <f>VLOOKUP(J246,Sheet1!$B$2:$C$12,2,TRUE)</f>
        <v>#N/A</v>
      </c>
      <c r="L246" s="5"/>
      <c r="M246" s="19" t="e">
        <f>VLOOKUP(L246,Sheet1!$B$2:$C$12,2,TRUE)</f>
        <v>#N/A</v>
      </c>
      <c r="N246" s="5"/>
      <c r="O246" s="19" t="e">
        <f>VLOOKUP(N246,Sheet1!$B$2:$C$12,2,TRUE)</f>
        <v>#N/A</v>
      </c>
      <c r="P246" s="5" t="e">
        <f t="shared" si="66"/>
        <v>#N/A</v>
      </c>
      <c r="Q246" s="226">
        <f t="shared" si="60"/>
        <v>0</v>
      </c>
      <c r="R246" s="9" t="e">
        <f t="shared" si="61"/>
        <v>#N/A</v>
      </c>
      <c r="S246" s="5" t="e">
        <f t="shared" si="67"/>
        <v>#N/A</v>
      </c>
      <c r="T246" s="226">
        <f t="shared" si="68"/>
        <v>0</v>
      </c>
      <c r="U246" s="9" t="e">
        <f t="shared" si="63"/>
        <v>#N/A</v>
      </c>
      <c r="V246" s="227"/>
      <c r="W246" s="9" t="e">
        <f>ROUND(AVERAGE(#REF!,P246),2)</f>
        <v>#REF!</v>
      </c>
      <c r="X246" s="9">
        <f t="shared" si="64"/>
        <v>0</v>
      </c>
      <c r="Y246" s="9" t="e">
        <f t="shared" si="65"/>
        <v>#REF!</v>
      </c>
      <c r="Z246" s="9" t="e">
        <f t="shared" si="62"/>
        <v>#REF!</v>
      </c>
      <c r="AA246" s="5"/>
      <c r="AB246" s="5"/>
      <c r="AC246" s="9"/>
      <c r="AD246" s="5"/>
      <c r="AE246" s="25"/>
      <c r="AF246" s="25"/>
      <c r="AJ246" s="7">
        <f>VLOOKUP(B246,' TH ĐG Trình HĐ'!$D$9:$AE$322,16,0)</f>
        <v>7</v>
      </c>
    </row>
    <row r="247" spans="1:36" s="7" customFormat="1" ht="24.95" customHeight="1" x14ac:dyDescent="0.25">
      <c r="A247" s="207">
        <f t="shared" si="56"/>
        <v>241</v>
      </c>
      <c r="B247" s="70" t="s">
        <v>792</v>
      </c>
      <c r="C247" s="5" t="s">
        <v>761</v>
      </c>
      <c r="D247" s="9" t="s">
        <v>850</v>
      </c>
      <c r="E247" s="232"/>
      <c r="F247" s="17"/>
      <c r="G247" s="19" t="e">
        <f>VLOOKUP(F247,Sheet1!$B$2:$C$12,2,TRUE)</f>
        <v>#N/A</v>
      </c>
      <c r="H247" s="5"/>
      <c r="I247" s="19" t="e">
        <f>VLOOKUP(H247,Sheet1!$B$2:$C$12,2,TRUE)</f>
        <v>#N/A</v>
      </c>
      <c r="J247" s="5"/>
      <c r="K247" s="19" t="e">
        <f>VLOOKUP(J247,Sheet1!$B$2:$C$12,2,TRUE)</f>
        <v>#N/A</v>
      </c>
      <c r="L247" s="5"/>
      <c r="M247" s="19" t="e">
        <f>VLOOKUP(L247,Sheet1!$B$2:$C$12,2,TRUE)</f>
        <v>#N/A</v>
      </c>
      <c r="N247" s="5"/>
      <c r="O247" s="19" t="e">
        <f>VLOOKUP(N247,Sheet1!$B$2:$C$12,2,TRUE)</f>
        <v>#N/A</v>
      </c>
      <c r="P247" s="5" t="e">
        <f t="shared" si="66"/>
        <v>#N/A</v>
      </c>
      <c r="Q247" s="226">
        <f t="shared" si="60"/>
        <v>0</v>
      </c>
      <c r="R247" s="9" t="e">
        <f t="shared" ref="R247:R272" si="69">IF(Q247&gt;=3,"Không hoàn thành",IF(AND($P247&gt;=8,$P247&lt;=10,Q247=0),"Xuất sắc",IF(AND($P247&gt;=8,$P247&lt;=10,Q247=1),"Tốt",IF(AND($P247&gt;=8,$P247&lt;=10,Q247=2),"Hoàn thành",IF(AND($P247&gt;6,$P247&lt;8,Q247&lt;=1),"Tốt",IF(AND($P247&gt;6,$P247&lt;8,Q247=2),"Hoàn thành",IF(AND($P247&gt;=5,$P247&lt;=6,Q247&lt;=2),"Hoàn thành",IF(AND($P247&lt;5,Q247&gt;3),"Không hoàn thành",""))))))))</f>
        <v>#N/A</v>
      </c>
      <c r="S247" s="5" t="e">
        <f t="shared" si="67"/>
        <v>#N/A</v>
      </c>
      <c r="T247" s="226">
        <f t="shared" si="68"/>
        <v>0</v>
      </c>
      <c r="U247" s="9" t="e">
        <f t="shared" si="63"/>
        <v>#N/A</v>
      </c>
      <c r="V247" s="227"/>
      <c r="W247" s="9" t="e">
        <f>ROUND(AVERAGE(#REF!,P247),2)</f>
        <v>#REF!</v>
      </c>
      <c r="X247" s="9">
        <f t="shared" si="64"/>
        <v>0</v>
      </c>
      <c r="Y247" s="9" t="e">
        <f t="shared" si="65"/>
        <v>#REF!</v>
      </c>
      <c r="Z247" s="9" t="e">
        <f t="shared" si="62"/>
        <v>#REF!</v>
      </c>
      <c r="AA247" s="5"/>
      <c r="AB247" s="5"/>
      <c r="AC247" s="9"/>
      <c r="AD247" s="5"/>
      <c r="AE247" s="25"/>
      <c r="AF247" s="25"/>
      <c r="AJ247" s="7">
        <f>VLOOKUP(B247,' TH ĐG Trình HĐ'!$D$9:$AE$322,16,0)</f>
        <v>6</v>
      </c>
    </row>
    <row r="248" spans="1:36" s="7" customFormat="1" ht="24.95" customHeight="1" x14ac:dyDescent="0.25">
      <c r="A248" s="207">
        <f t="shared" si="56"/>
        <v>242</v>
      </c>
      <c r="B248" s="70" t="s">
        <v>825</v>
      </c>
      <c r="C248" s="5" t="s">
        <v>761</v>
      </c>
      <c r="D248" s="9" t="s">
        <v>850</v>
      </c>
      <c r="E248" s="232"/>
      <c r="F248" s="17"/>
      <c r="G248" s="19" t="e">
        <f>VLOOKUP(F248,Sheet1!$B$2:$C$12,2,TRUE)</f>
        <v>#N/A</v>
      </c>
      <c r="H248" s="5"/>
      <c r="I248" s="19" t="e">
        <f>VLOOKUP(H248,Sheet1!$B$2:$C$12,2,TRUE)</f>
        <v>#N/A</v>
      </c>
      <c r="J248" s="5"/>
      <c r="K248" s="19" t="e">
        <f>VLOOKUP(J248,Sheet1!$B$2:$C$12,2,TRUE)</f>
        <v>#N/A</v>
      </c>
      <c r="L248" s="5"/>
      <c r="M248" s="19" t="e">
        <f>VLOOKUP(L248,Sheet1!$B$2:$C$12,2,TRUE)</f>
        <v>#N/A</v>
      </c>
      <c r="N248" s="5"/>
      <c r="O248" s="19" t="e">
        <f>VLOOKUP(N248,Sheet1!$B$2:$C$12,2,TRUE)</f>
        <v>#N/A</v>
      </c>
      <c r="P248" s="5" t="e">
        <f t="shared" si="66"/>
        <v>#N/A</v>
      </c>
      <c r="Q248" s="226">
        <f t="shared" si="60"/>
        <v>0</v>
      </c>
      <c r="R248" s="9" t="e">
        <f t="shared" si="69"/>
        <v>#N/A</v>
      </c>
      <c r="S248" s="5" t="e">
        <f t="shared" si="67"/>
        <v>#N/A</v>
      </c>
      <c r="T248" s="226">
        <f t="shared" si="68"/>
        <v>0</v>
      </c>
      <c r="U248" s="9" t="e">
        <f t="shared" si="63"/>
        <v>#N/A</v>
      </c>
      <c r="V248" s="227"/>
      <c r="W248" s="9" t="e">
        <f>ROUND(AVERAGE(#REF!,P248),2)</f>
        <v>#REF!</v>
      </c>
      <c r="X248" s="9">
        <f t="shared" si="64"/>
        <v>0</v>
      </c>
      <c r="Y248" s="9" t="e">
        <f t="shared" si="65"/>
        <v>#REF!</v>
      </c>
      <c r="Z248" s="9" t="e">
        <f t="shared" si="62"/>
        <v>#REF!</v>
      </c>
      <c r="AA248" s="5"/>
      <c r="AB248" s="5"/>
      <c r="AC248" s="9"/>
      <c r="AD248" s="5"/>
      <c r="AE248" s="25"/>
      <c r="AF248" s="25"/>
      <c r="AJ248" s="7">
        <f>VLOOKUP(B248,' TH ĐG Trình HĐ'!$D$9:$AE$322,16,0)</f>
        <v>7</v>
      </c>
    </row>
    <row r="249" spans="1:36" s="7" customFormat="1" ht="24.95" customHeight="1" x14ac:dyDescent="0.25">
      <c r="A249" s="207">
        <f t="shared" si="56"/>
        <v>243</v>
      </c>
      <c r="B249" s="208" t="s">
        <v>236</v>
      </c>
      <c r="C249" s="19" t="s">
        <v>370</v>
      </c>
      <c r="D249" s="9" t="s">
        <v>850</v>
      </c>
      <c r="E249" s="232"/>
      <c r="F249" s="17"/>
      <c r="G249" s="19" t="e">
        <f>VLOOKUP(F249,Sheet1!$B$2:$C$12,2,TRUE)</f>
        <v>#N/A</v>
      </c>
      <c r="H249" s="5"/>
      <c r="I249" s="19" t="e">
        <f>VLOOKUP(H249,Sheet1!$B$2:$C$12,2,TRUE)</f>
        <v>#N/A</v>
      </c>
      <c r="J249" s="5"/>
      <c r="K249" s="19" t="e">
        <f>VLOOKUP(J249,Sheet1!$B$2:$C$12,2,TRUE)</f>
        <v>#N/A</v>
      </c>
      <c r="L249" s="5"/>
      <c r="M249" s="19" t="e">
        <f>VLOOKUP(L249,Sheet1!$B$2:$C$12,2,TRUE)</f>
        <v>#N/A</v>
      </c>
      <c r="N249" s="5"/>
      <c r="O249" s="19" t="e">
        <f>VLOOKUP(N249,Sheet1!$B$2:$C$12,2,TRUE)</f>
        <v>#N/A</v>
      </c>
      <c r="P249" s="5" t="e">
        <f t="shared" si="66"/>
        <v>#N/A</v>
      </c>
      <c r="Q249" s="226">
        <f t="shared" si="60"/>
        <v>0</v>
      </c>
      <c r="R249" s="9" t="e">
        <f t="shared" si="69"/>
        <v>#N/A</v>
      </c>
      <c r="S249" s="5" t="e">
        <f t="shared" si="67"/>
        <v>#N/A</v>
      </c>
      <c r="T249" s="226">
        <f t="shared" si="68"/>
        <v>0</v>
      </c>
      <c r="U249" s="9" t="e">
        <f t="shared" si="63"/>
        <v>#N/A</v>
      </c>
      <c r="V249" s="227"/>
      <c r="W249" s="9" t="e">
        <f>ROUND(AVERAGE(#REF!,P249),2)</f>
        <v>#REF!</v>
      </c>
      <c r="X249" s="9">
        <f t="shared" si="64"/>
        <v>0</v>
      </c>
      <c r="Y249" s="9" t="e">
        <f t="shared" si="65"/>
        <v>#REF!</v>
      </c>
      <c r="Z249" s="9" t="e">
        <f t="shared" si="62"/>
        <v>#REF!</v>
      </c>
      <c r="AA249" s="5"/>
      <c r="AB249" s="5"/>
      <c r="AC249" s="9"/>
      <c r="AD249" s="5"/>
      <c r="AE249" s="25"/>
      <c r="AF249" s="25"/>
      <c r="AJ249" s="7">
        <f>VLOOKUP(B249,' TH ĐG Trình HĐ'!$D$9:$AE$322,16,0)</f>
        <v>8</v>
      </c>
    </row>
    <row r="250" spans="1:36" s="7" customFormat="1" ht="24.95" customHeight="1" x14ac:dyDescent="0.25">
      <c r="A250" s="207">
        <f t="shared" si="56"/>
        <v>244</v>
      </c>
      <c r="B250" s="208" t="s">
        <v>245</v>
      </c>
      <c r="C250" s="5" t="s">
        <v>761</v>
      </c>
      <c r="D250" s="9" t="s">
        <v>850</v>
      </c>
      <c r="E250" s="232"/>
      <c r="F250" s="17"/>
      <c r="G250" s="19" t="e">
        <f>VLOOKUP(F250,Sheet1!$B$2:$C$12,2,TRUE)</f>
        <v>#N/A</v>
      </c>
      <c r="H250" s="5"/>
      <c r="I250" s="19" t="e">
        <f>VLOOKUP(H250,Sheet1!$B$2:$C$12,2,TRUE)</f>
        <v>#N/A</v>
      </c>
      <c r="J250" s="5"/>
      <c r="K250" s="19" t="e">
        <f>VLOOKUP(J250,Sheet1!$B$2:$C$12,2,TRUE)</f>
        <v>#N/A</v>
      </c>
      <c r="L250" s="5"/>
      <c r="M250" s="19" t="e">
        <f>VLOOKUP(L250,Sheet1!$B$2:$C$12,2,TRUE)</f>
        <v>#N/A</v>
      </c>
      <c r="N250" s="5"/>
      <c r="O250" s="19" t="e">
        <f>VLOOKUP(N250,Sheet1!$B$2:$C$12,2,TRUE)</f>
        <v>#N/A</v>
      </c>
      <c r="P250" s="5" t="e">
        <f t="shared" si="66"/>
        <v>#N/A</v>
      </c>
      <c r="Q250" s="226">
        <f t="shared" si="60"/>
        <v>0</v>
      </c>
      <c r="R250" s="9" t="e">
        <f t="shared" si="69"/>
        <v>#N/A</v>
      </c>
      <c r="S250" s="5" t="e">
        <f t="shared" si="67"/>
        <v>#N/A</v>
      </c>
      <c r="T250" s="226">
        <f t="shared" si="68"/>
        <v>0</v>
      </c>
      <c r="U250" s="9" t="e">
        <f t="shared" si="63"/>
        <v>#N/A</v>
      </c>
      <c r="V250" s="227"/>
      <c r="W250" s="9" t="e">
        <f>ROUND(AVERAGE(#REF!,P250),2)</f>
        <v>#REF!</v>
      </c>
      <c r="X250" s="9">
        <f t="shared" si="64"/>
        <v>0</v>
      </c>
      <c r="Y250" s="9" t="e">
        <f t="shared" si="65"/>
        <v>#REF!</v>
      </c>
      <c r="Z250" s="9" t="e">
        <f t="shared" si="62"/>
        <v>#REF!</v>
      </c>
      <c r="AA250" s="5"/>
      <c r="AB250" s="5"/>
      <c r="AC250" s="9"/>
      <c r="AD250" s="5"/>
      <c r="AE250" s="25"/>
      <c r="AF250" s="25"/>
      <c r="AJ250" s="7">
        <f>VLOOKUP(B250,' TH ĐG Trình HĐ'!$D$9:$AE$322,16,0)</f>
        <v>7</v>
      </c>
    </row>
    <row r="251" spans="1:36" s="7" customFormat="1" ht="24.95" customHeight="1" x14ac:dyDescent="0.25">
      <c r="A251" s="207">
        <f t="shared" si="56"/>
        <v>245</v>
      </c>
      <c r="B251" s="208" t="s">
        <v>299</v>
      </c>
      <c r="C251" s="5" t="s">
        <v>761</v>
      </c>
      <c r="D251" s="9" t="s">
        <v>850</v>
      </c>
      <c r="E251" s="232"/>
      <c r="F251" s="17"/>
      <c r="G251" s="19" t="e">
        <f>VLOOKUP(F251,Sheet1!$B$2:$C$12,2,TRUE)</f>
        <v>#N/A</v>
      </c>
      <c r="H251" s="5"/>
      <c r="I251" s="19" t="e">
        <f>VLOOKUP(H251,Sheet1!$B$2:$C$12,2,TRUE)</f>
        <v>#N/A</v>
      </c>
      <c r="J251" s="5"/>
      <c r="K251" s="19" t="e">
        <f>VLOOKUP(J251,Sheet1!$B$2:$C$12,2,TRUE)</f>
        <v>#N/A</v>
      </c>
      <c r="L251" s="5"/>
      <c r="M251" s="19" t="e">
        <f>VLOOKUP(L251,Sheet1!$B$2:$C$12,2,TRUE)</f>
        <v>#N/A</v>
      </c>
      <c r="N251" s="5"/>
      <c r="O251" s="19" t="e">
        <f>VLOOKUP(N251,Sheet1!$B$2:$C$12,2,TRUE)</f>
        <v>#N/A</v>
      </c>
      <c r="P251" s="5" t="e">
        <f t="shared" si="66"/>
        <v>#N/A</v>
      </c>
      <c r="Q251" s="226">
        <f t="shared" si="60"/>
        <v>0</v>
      </c>
      <c r="R251" s="9" t="e">
        <f t="shared" si="69"/>
        <v>#N/A</v>
      </c>
      <c r="S251" s="5" t="e">
        <f t="shared" si="67"/>
        <v>#N/A</v>
      </c>
      <c r="T251" s="226">
        <f t="shared" si="68"/>
        <v>0</v>
      </c>
      <c r="U251" s="9" t="e">
        <f t="shared" si="63"/>
        <v>#N/A</v>
      </c>
      <c r="V251" s="227"/>
      <c r="W251" s="9" t="e">
        <f>ROUND(AVERAGE(#REF!,P251),2)</f>
        <v>#REF!</v>
      </c>
      <c r="X251" s="9">
        <f t="shared" si="64"/>
        <v>0</v>
      </c>
      <c r="Y251" s="9" t="e">
        <f t="shared" si="65"/>
        <v>#REF!</v>
      </c>
      <c r="Z251" s="9" t="e">
        <f t="shared" si="62"/>
        <v>#REF!</v>
      </c>
      <c r="AA251" s="5"/>
      <c r="AB251" s="5"/>
      <c r="AC251" s="9"/>
      <c r="AD251" s="5"/>
      <c r="AE251" s="25"/>
      <c r="AF251" s="25"/>
      <c r="AJ251" s="7">
        <f>VLOOKUP(B251,' TH ĐG Trình HĐ'!$D$9:$AE$322,16,0)</f>
        <v>7</v>
      </c>
    </row>
    <row r="252" spans="1:36" s="7" customFormat="1" ht="24.95" customHeight="1" x14ac:dyDescent="0.25">
      <c r="A252" s="207">
        <f t="shared" si="56"/>
        <v>246</v>
      </c>
      <c r="B252" s="208" t="s">
        <v>233</v>
      </c>
      <c r="C252" s="5" t="s">
        <v>761</v>
      </c>
      <c r="D252" s="9" t="s">
        <v>850</v>
      </c>
      <c r="E252" s="232"/>
      <c r="F252" s="17"/>
      <c r="G252" s="19" t="e">
        <f>VLOOKUP(F252,Sheet1!$B$2:$C$12,2,TRUE)</f>
        <v>#N/A</v>
      </c>
      <c r="H252" s="5"/>
      <c r="I252" s="19" t="e">
        <f>VLOOKUP(H252,Sheet1!$B$2:$C$12,2,TRUE)</f>
        <v>#N/A</v>
      </c>
      <c r="J252" s="5"/>
      <c r="K252" s="19" t="e">
        <f>VLOOKUP(J252,Sheet1!$B$2:$C$12,2,TRUE)</f>
        <v>#N/A</v>
      </c>
      <c r="L252" s="5"/>
      <c r="M252" s="19" t="e">
        <f>VLOOKUP(L252,Sheet1!$B$2:$C$12,2,TRUE)</f>
        <v>#N/A</v>
      </c>
      <c r="N252" s="5"/>
      <c r="O252" s="19" t="e">
        <f>VLOOKUP(N252,Sheet1!$B$2:$C$12,2,TRUE)</f>
        <v>#N/A</v>
      </c>
      <c r="P252" s="5" t="e">
        <f t="shared" si="66"/>
        <v>#N/A</v>
      </c>
      <c r="Q252" s="226">
        <f t="shared" si="60"/>
        <v>0</v>
      </c>
      <c r="R252" s="9" t="e">
        <f t="shared" si="69"/>
        <v>#N/A</v>
      </c>
      <c r="S252" s="5" t="e">
        <f t="shared" si="67"/>
        <v>#N/A</v>
      </c>
      <c r="T252" s="226">
        <f t="shared" si="68"/>
        <v>0</v>
      </c>
      <c r="U252" s="9" t="e">
        <f t="shared" si="63"/>
        <v>#N/A</v>
      </c>
      <c r="V252" s="227"/>
      <c r="W252" s="9" t="e">
        <f>ROUND(AVERAGE(#REF!,P252),2)</f>
        <v>#REF!</v>
      </c>
      <c r="X252" s="9">
        <f t="shared" si="64"/>
        <v>0</v>
      </c>
      <c r="Y252" s="9" t="e">
        <f t="shared" si="65"/>
        <v>#REF!</v>
      </c>
      <c r="Z252" s="9" t="e">
        <f t="shared" si="62"/>
        <v>#REF!</v>
      </c>
      <c r="AA252" s="5"/>
      <c r="AB252" s="5"/>
      <c r="AC252" s="9"/>
      <c r="AD252" s="5"/>
      <c r="AE252" s="25"/>
      <c r="AF252" s="25"/>
      <c r="AJ252" s="7" t="e">
        <f>VLOOKUP(B252,' TH ĐG Trình HĐ'!$D$9:$AE$322,16,0)</f>
        <v>#N/A</v>
      </c>
    </row>
    <row r="253" spans="1:36" s="7" customFormat="1" ht="24.95" customHeight="1" x14ac:dyDescent="0.25">
      <c r="A253" s="207">
        <f t="shared" si="56"/>
        <v>247</v>
      </c>
      <c r="B253" s="208" t="s">
        <v>241</v>
      </c>
      <c r="C253" s="5" t="s">
        <v>761</v>
      </c>
      <c r="D253" s="9" t="s">
        <v>850</v>
      </c>
      <c r="E253" s="232"/>
      <c r="F253" s="17"/>
      <c r="G253" s="19" t="e">
        <f>VLOOKUP(F253,Sheet1!$B$2:$C$12,2,TRUE)</f>
        <v>#N/A</v>
      </c>
      <c r="H253" s="5"/>
      <c r="I253" s="19" t="e">
        <f>VLOOKUP(H253,Sheet1!$B$2:$C$12,2,TRUE)</f>
        <v>#N/A</v>
      </c>
      <c r="J253" s="5"/>
      <c r="K253" s="19" t="e">
        <f>VLOOKUP(J253,Sheet1!$B$2:$C$12,2,TRUE)</f>
        <v>#N/A</v>
      </c>
      <c r="L253" s="5"/>
      <c r="M253" s="19" t="e">
        <f>VLOOKUP(L253,Sheet1!$B$2:$C$12,2,TRUE)</f>
        <v>#N/A</v>
      </c>
      <c r="N253" s="5"/>
      <c r="O253" s="19" t="e">
        <f>VLOOKUP(N253,Sheet1!$B$2:$C$12,2,TRUE)</f>
        <v>#N/A</v>
      </c>
      <c r="P253" s="5" t="e">
        <f t="shared" si="66"/>
        <v>#N/A</v>
      </c>
      <c r="Q253" s="226">
        <f t="shared" si="60"/>
        <v>0</v>
      </c>
      <c r="R253" s="9" t="e">
        <f t="shared" si="69"/>
        <v>#N/A</v>
      </c>
      <c r="S253" s="5" t="e">
        <f t="shared" si="67"/>
        <v>#N/A</v>
      </c>
      <c r="T253" s="226">
        <f t="shared" si="68"/>
        <v>0</v>
      </c>
      <c r="U253" s="9" t="e">
        <f t="shared" si="63"/>
        <v>#N/A</v>
      </c>
      <c r="V253" s="227"/>
      <c r="W253" s="9" t="e">
        <f>ROUND(AVERAGE(#REF!,P253),2)</f>
        <v>#REF!</v>
      </c>
      <c r="X253" s="9">
        <f t="shared" si="64"/>
        <v>0</v>
      </c>
      <c r="Y253" s="9" t="e">
        <f t="shared" si="65"/>
        <v>#REF!</v>
      </c>
      <c r="Z253" s="9" t="e">
        <f t="shared" si="62"/>
        <v>#REF!</v>
      </c>
      <c r="AA253" s="5"/>
      <c r="AB253" s="5"/>
      <c r="AC253" s="9"/>
      <c r="AD253" s="5"/>
      <c r="AE253" s="25"/>
      <c r="AF253" s="25"/>
      <c r="AJ253" s="7" t="e">
        <f>VLOOKUP(B253,' TH ĐG Trình HĐ'!$D$9:$AE$322,16,0)</f>
        <v>#N/A</v>
      </c>
    </row>
    <row r="254" spans="1:36" s="7" customFormat="1" ht="51" customHeight="1" x14ac:dyDescent="0.25">
      <c r="A254" s="335">
        <f t="shared" si="56"/>
        <v>248</v>
      </c>
      <c r="B254" s="338" t="s">
        <v>235</v>
      </c>
      <c r="C254" s="160" t="s">
        <v>761</v>
      </c>
      <c r="D254" s="97" t="s">
        <v>850</v>
      </c>
      <c r="E254" s="331" t="s">
        <v>944</v>
      </c>
      <c r="F254" s="17"/>
      <c r="G254" s="19" t="e">
        <f>VLOOKUP(F254,Sheet1!$B$2:$C$12,2,TRUE)</f>
        <v>#N/A</v>
      </c>
      <c r="H254" s="5"/>
      <c r="I254" s="19" t="e">
        <f>VLOOKUP(H254,Sheet1!$B$2:$C$12,2,TRUE)</f>
        <v>#N/A</v>
      </c>
      <c r="J254" s="5"/>
      <c r="K254" s="19" t="e">
        <f>VLOOKUP(J254,Sheet1!$B$2:$C$12,2,TRUE)</f>
        <v>#N/A</v>
      </c>
      <c r="L254" s="5"/>
      <c r="M254" s="19" t="e">
        <f>VLOOKUP(L254,Sheet1!$B$2:$C$12,2,TRUE)</f>
        <v>#N/A</v>
      </c>
      <c r="N254" s="5"/>
      <c r="O254" s="19" t="e">
        <f>VLOOKUP(N254,Sheet1!$B$2:$C$12,2,TRUE)</f>
        <v>#N/A</v>
      </c>
      <c r="P254" s="5" t="e">
        <f t="shared" si="66"/>
        <v>#N/A</v>
      </c>
      <c r="Q254" s="226">
        <f t="shared" si="60"/>
        <v>0</v>
      </c>
      <c r="R254" s="9" t="e">
        <f t="shared" si="69"/>
        <v>#N/A</v>
      </c>
      <c r="S254" s="5" t="e">
        <f t="shared" si="67"/>
        <v>#N/A</v>
      </c>
      <c r="T254" s="226">
        <f t="shared" si="68"/>
        <v>0</v>
      </c>
      <c r="U254" s="9" t="e">
        <f t="shared" si="63"/>
        <v>#N/A</v>
      </c>
      <c r="V254" s="227"/>
      <c r="W254" s="9" t="e">
        <f>ROUND(AVERAGE(#REF!,P254),2)</f>
        <v>#REF!</v>
      </c>
      <c r="X254" s="9">
        <f t="shared" si="64"/>
        <v>0</v>
      </c>
      <c r="Y254" s="9" t="e">
        <f t="shared" si="65"/>
        <v>#REF!</v>
      </c>
      <c r="Z254" s="9" t="e">
        <f t="shared" si="62"/>
        <v>#REF!</v>
      </c>
      <c r="AA254" s="5"/>
      <c r="AB254" s="5"/>
      <c r="AC254" s="9"/>
      <c r="AD254" s="5"/>
      <c r="AE254" s="31"/>
      <c r="AF254" s="31"/>
      <c r="AJ254" s="7">
        <f>VLOOKUP(B254,' TH ĐG Trình HĐ'!$D$9:$AE$322,16,0)</f>
        <v>8</v>
      </c>
    </row>
    <row r="255" spans="1:36" s="7" customFormat="1" ht="24.95" customHeight="1" x14ac:dyDescent="0.25">
      <c r="A255" s="207">
        <f t="shared" si="56"/>
        <v>249</v>
      </c>
      <c r="B255" s="208" t="s">
        <v>251</v>
      </c>
      <c r="C255" s="5" t="s">
        <v>761</v>
      </c>
      <c r="D255" s="9" t="s">
        <v>850</v>
      </c>
      <c r="E255" s="232"/>
      <c r="F255" s="17"/>
      <c r="G255" s="19" t="e">
        <f>VLOOKUP(F255,Sheet1!$B$2:$C$12,2,TRUE)</f>
        <v>#N/A</v>
      </c>
      <c r="H255" s="5"/>
      <c r="I255" s="19" t="e">
        <f>VLOOKUP(H255,Sheet1!$B$2:$C$12,2,TRUE)</f>
        <v>#N/A</v>
      </c>
      <c r="J255" s="5"/>
      <c r="K255" s="19" t="e">
        <f>VLOOKUP(J255,Sheet1!$B$2:$C$12,2,TRUE)</f>
        <v>#N/A</v>
      </c>
      <c r="L255" s="5"/>
      <c r="M255" s="19" t="e">
        <f>VLOOKUP(L255,Sheet1!$B$2:$C$12,2,TRUE)</f>
        <v>#N/A</v>
      </c>
      <c r="N255" s="5"/>
      <c r="O255" s="19" t="e">
        <f>VLOOKUP(N255,Sheet1!$B$2:$C$12,2,TRUE)</f>
        <v>#N/A</v>
      </c>
      <c r="P255" s="5" t="e">
        <f t="shared" si="66"/>
        <v>#N/A</v>
      </c>
      <c r="Q255" s="226">
        <f t="shared" si="60"/>
        <v>0</v>
      </c>
      <c r="R255" s="9" t="e">
        <f t="shared" si="69"/>
        <v>#N/A</v>
      </c>
      <c r="S255" s="5" t="e">
        <f t="shared" si="67"/>
        <v>#N/A</v>
      </c>
      <c r="T255" s="226">
        <f t="shared" si="68"/>
        <v>0</v>
      </c>
      <c r="U255" s="9" t="e">
        <f t="shared" si="63"/>
        <v>#N/A</v>
      </c>
      <c r="V255" s="227"/>
      <c r="W255" s="9" t="e">
        <f>ROUND(AVERAGE(#REF!,P255),2)</f>
        <v>#REF!</v>
      </c>
      <c r="X255" s="9">
        <f t="shared" si="64"/>
        <v>0</v>
      </c>
      <c r="Y255" s="9" t="e">
        <f t="shared" si="65"/>
        <v>#REF!</v>
      </c>
      <c r="Z255" s="9" t="e">
        <f t="shared" si="62"/>
        <v>#REF!</v>
      </c>
      <c r="AA255" s="5"/>
      <c r="AB255" s="5"/>
      <c r="AC255" s="9"/>
      <c r="AD255" s="5"/>
      <c r="AE255" s="28"/>
      <c r="AF255" s="28"/>
      <c r="AJ255" s="7">
        <f>VLOOKUP(B255,' TH ĐG Trình HĐ'!$D$9:$AE$322,16,0)</f>
        <v>8</v>
      </c>
    </row>
    <row r="256" spans="1:36" s="7" customFormat="1" ht="24.95" customHeight="1" x14ac:dyDescent="0.2">
      <c r="A256" s="207">
        <f t="shared" si="56"/>
        <v>250</v>
      </c>
      <c r="B256" s="208" t="s">
        <v>371</v>
      </c>
      <c r="C256" s="5" t="s">
        <v>761</v>
      </c>
      <c r="D256" s="9" t="s">
        <v>850</v>
      </c>
      <c r="E256" s="232"/>
      <c r="F256" s="17"/>
      <c r="G256" s="19" t="e">
        <f>VLOOKUP(F256,Sheet1!$B$2:$C$12,2,TRUE)</f>
        <v>#N/A</v>
      </c>
      <c r="H256" s="5"/>
      <c r="I256" s="19" t="e">
        <f>VLOOKUP(H256,Sheet1!$B$2:$C$12,2,TRUE)</f>
        <v>#N/A</v>
      </c>
      <c r="J256" s="5"/>
      <c r="K256" s="19" t="e">
        <f>VLOOKUP(J256,Sheet1!$B$2:$C$12,2,TRUE)</f>
        <v>#N/A</v>
      </c>
      <c r="L256" s="5"/>
      <c r="M256" s="19" t="e">
        <f>VLOOKUP(L256,Sheet1!$B$2:$C$12,2,TRUE)</f>
        <v>#N/A</v>
      </c>
      <c r="N256" s="5"/>
      <c r="O256" s="19" t="e">
        <f>VLOOKUP(N256,Sheet1!$B$2:$C$12,2,TRUE)</f>
        <v>#N/A</v>
      </c>
      <c r="P256" s="5" t="e">
        <f t="shared" si="66"/>
        <v>#N/A</v>
      </c>
      <c r="Q256" s="226">
        <f t="shared" si="60"/>
        <v>0</v>
      </c>
      <c r="R256" s="9" t="e">
        <f t="shared" si="69"/>
        <v>#N/A</v>
      </c>
      <c r="S256" s="5" t="e">
        <f t="shared" si="67"/>
        <v>#N/A</v>
      </c>
      <c r="T256" s="226">
        <f t="shared" si="68"/>
        <v>0</v>
      </c>
      <c r="U256" s="9" t="e">
        <f t="shared" si="63"/>
        <v>#N/A</v>
      </c>
      <c r="V256" s="227"/>
      <c r="W256" s="9" t="e">
        <f>ROUND(AVERAGE(#REF!,P256),2)</f>
        <v>#REF!</v>
      </c>
      <c r="X256" s="9">
        <f t="shared" si="64"/>
        <v>0</v>
      </c>
      <c r="Y256" s="9" t="e">
        <f t="shared" si="65"/>
        <v>#REF!</v>
      </c>
      <c r="Z256" s="9" t="e">
        <f t="shared" si="62"/>
        <v>#REF!</v>
      </c>
      <c r="AA256" s="5"/>
      <c r="AB256" s="5"/>
      <c r="AC256" s="9"/>
      <c r="AD256" s="5"/>
      <c r="AE256" s="32"/>
      <c r="AF256" s="32"/>
      <c r="AJ256" s="7">
        <f>VLOOKUP(B256,' TH ĐG Trình HĐ'!$D$9:$AE$322,16,0)</f>
        <v>7</v>
      </c>
    </row>
    <row r="257" spans="1:36" s="7" customFormat="1" ht="24.95" customHeight="1" x14ac:dyDescent="0.25">
      <c r="A257" s="207">
        <f t="shared" si="56"/>
        <v>251</v>
      </c>
      <c r="B257" s="208" t="s">
        <v>244</v>
      </c>
      <c r="C257" s="5" t="s">
        <v>761</v>
      </c>
      <c r="D257" s="9" t="s">
        <v>850</v>
      </c>
      <c r="E257" s="232"/>
      <c r="F257" s="17"/>
      <c r="G257" s="19" t="e">
        <f>VLOOKUP(F257,Sheet1!$B$2:$C$12,2,TRUE)</f>
        <v>#N/A</v>
      </c>
      <c r="H257" s="5"/>
      <c r="I257" s="19" t="e">
        <f>VLOOKUP(H257,Sheet1!$B$2:$C$12,2,TRUE)</f>
        <v>#N/A</v>
      </c>
      <c r="J257" s="5"/>
      <c r="K257" s="19" t="e">
        <f>VLOOKUP(J257,Sheet1!$B$2:$C$12,2,TRUE)</f>
        <v>#N/A</v>
      </c>
      <c r="L257" s="5"/>
      <c r="M257" s="19" t="e">
        <f>VLOOKUP(L257,Sheet1!$B$2:$C$12,2,TRUE)</f>
        <v>#N/A</v>
      </c>
      <c r="N257" s="5"/>
      <c r="O257" s="19" t="e">
        <f>VLOOKUP(N257,Sheet1!$B$2:$C$12,2,TRUE)</f>
        <v>#N/A</v>
      </c>
      <c r="P257" s="5" t="e">
        <f t="shared" si="66"/>
        <v>#N/A</v>
      </c>
      <c r="Q257" s="226">
        <f t="shared" si="60"/>
        <v>0</v>
      </c>
      <c r="R257" s="9" t="e">
        <f t="shared" si="69"/>
        <v>#N/A</v>
      </c>
      <c r="S257" s="5" t="e">
        <f t="shared" si="67"/>
        <v>#N/A</v>
      </c>
      <c r="T257" s="226">
        <f t="shared" si="68"/>
        <v>0</v>
      </c>
      <c r="U257" s="9" t="e">
        <f t="shared" si="63"/>
        <v>#N/A</v>
      </c>
      <c r="V257" s="227"/>
      <c r="W257" s="9" t="e">
        <f>ROUND(AVERAGE(#REF!,P257),2)</f>
        <v>#REF!</v>
      </c>
      <c r="X257" s="9">
        <f t="shared" si="64"/>
        <v>0</v>
      </c>
      <c r="Y257" s="9" t="e">
        <f t="shared" si="65"/>
        <v>#REF!</v>
      </c>
      <c r="Z257" s="9" t="e">
        <f t="shared" si="62"/>
        <v>#REF!</v>
      </c>
      <c r="AA257" s="5"/>
      <c r="AB257" s="5"/>
      <c r="AC257" s="9"/>
      <c r="AD257" s="5"/>
      <c r="AE257" s="25"/>
      <c r="AF257" s="25"/>
      <c r="AJ257" s="7">
        <f>VLOOKUP(B257,' TH ĐG Trình HĐ'!$D$9:$AE$322,16,0)</f>
        <v>7</v>
      </c>
    </row>
    <row r="258" spans="1:36" s="7" customFormat="1" ht="24.95" customHeight="1" x14ac:dyDescent="0.25">
      <c r="A258" s="207">
        <f t="shared" si="56"/>
        <v>252</v>
      </c>
      <c r="B258" s="208" t="s">
        <v>240</v>
      </c>
      <c r="C258" s="5" t="s">
        <v>761</v>
      </c>
      <c r="D258" s="9" t="s">
        <v>850</v>
      </c>
      <c r="E258" s="232"/>
      <c r="F258" s="17"/>
      <c r="G258" s="19" t="e">
        <f>VLOOKUP(F258,Sheet1!$B$2:$C$12,2,TRUE)</f>
        <v>#N/A</v>
      </c>
      <c r="H258" s="5"/>
      <c r="I258" s="19" t="e">
        <f>VLOOKUP(H258,Sheet1!$B$2:$C$12,2,TRUE)</f>
        <v>#N/A</v>
      </c>
      <c r="J258" s="5"/>
      <c r="K258" s="19" t="e">
        <f>VLOOKUP(J258,Sheet1!$B$2:$C$12,2,TRUE)</f>
        <v>#N/A</v>
      </c>
      <c r="L258" s="5"/>
      <c r="M258" s="19" t="e">
        <f>VLOOKUP(L258,Sheet1!$B$2:$C$12,2,TRUE)</f>
        <v>#N/A</v>
      </c>
      <c r="N258" s="5"/>
      <c r="O258" s="19" t="e">
        <f>VLOOKUP(N258,Sheet1!$B$2:$C$12,2,TRUE)</f>
        <v>#N/A</v>
      </c>
      <c r="P258" s="5" t="e">
        <f t="shared" si="66"/>
        <v>#N/A</v>
      </c>
      <c r="Q258" s="226">
        <f t="shared" si="60"/>
        <v>0</v>
      </c>
      <c r="R258" s="9" t="e">
        <f t="shared" si="69"/>
        <v>#N/A</v>
      </c>
      <c r="S258" s="5" t="e">
        <f t="shared" si="67"/>
        <v>#N/A</v>
      </c>
      <c r="T258" s="226">
        <f t="shared" si="68"/>
        <v>0</v>
      </c>
      <c r="U258" s="9" t="e">
        <f t="shared" si="63"/>
        <v>#N/A</v>
      </c>
      <c r="V258" s="227"/>
      <c r="W258" s="9" t="e">
        <f>ROUND(AVERAGE(#REF!,P258),2)</f>
        <v>#REF!</v>
      </c>
      <c r="X258" s="9">
        <f t="shared" si="64"/>
        <v>0</v>
      </c>
      <c r="Y258" s="9" t="e">
        <f t="shared" si="65"/>
        <v>#REF!</v>
      </c>
      <c r="Z258" s="9" t="e">
        <f t="shared" si="62"/>
        <v>#REF!</v>
      </c>
      <c r="AA258" s="5"/>
      <c r="AB258" s="5"/>
      <c r="AC258" s="9"/>
      <c r="AD258" s="5"/>
      <c r="AE258" s="25"/>
      <c r="AF258" s="25"/>
      <c r="AJ258" s="7">
        <f>VLOOKUP(B258,' TH ĐG Trình HĐ'!$D$9:$AE$322,16,0)</f>
        <v>7</v>
      </c>
    </row>
    <row r="259" spans="1:36" s="7" customFormat="1" ht="24.95" customHeight="1" x14ac:dyDescent="0.25">
      <c r="A259" s="207">
        <f t="shared" si="56"/>
        <v>253</v>
      </c>
      <c r="B259" s="208" t="s">
        <v>206</v>
      </c>
      <c r="C259" s="5" t="s">
        <v>761</v>
      </c>
      <c r="D259" s="9" t="s">
        <v>850</v>
      </c>
      <c r="E259" s="232"/>
      <c r="F259" s="17"/>
      <c r="G259" s="19" t="e">
        <f>VLOOKUP(F259,Sheet1!$B$2:$C$12,2,TRUE)</f>
        <v>#N/A</v>
      </c>
      <c r="H259" s="5"/>
      <c r="I259" s="19" t="e">
        <f>VLOOKUP(H259,Sheet1!$B$2:$C$12,2,TRUE)</f>
        <v>#N/A</v>
      </c>
      <c r="J259" s="5"/>
      <c r="K259" s="19" t="e">
        <f>VLOOKUP(J259,Sheet1!$B$2:$C$12,2,TRUE)</f>
        <v>#N/A</v>
      </c>
      <c r="L259" s="5"/>
      <c r="M259" s="19" t="e">
        <f>VLOOKUP(L259,Sheet1!$B$2:$C$12,2,TRUE)</f>
        <v>#N/A</v>
      </c>
      <c r="N259" s="5"/>
      <c r="O259" s="19" t="e">
        <f>VLOOKUP(N259,Sheet1!$B$2:$C$12,2,TRUE)</f>
        <v>#N/A</v>
      </c>
      <c r="P259" s="5" t="e">
        <f t="shared" si="66"/>
        <v>#N/A</v>
      </c>
      <c r="Q259" s="226">
        <f t="shared" si="60"/>
        <v>0</v>
      </c>
      <c r="R259" s="9" t="e">
        <f t="shared" si="69"/>
        <v>#N/A</v>
      </c>
      <c r="S259" s="5" t="e">
        <f t="shared" si="67"/>
        <v>#N/A</v>
      </c>
      <c r="T259" s="226">
        <f t="shared" si="68"/>
        <v>0</v>
      </c>
      <c r="U259" s="9" t="e">
        <f t="shared" si="63"/>
        <v>#N/A</v>
      </c>
      <c r="V259" s="227"/>
      <c r="W259" s="9" t="e">
        <f>ROUND(AVERAGE(#REF!,P259),2)</f>
        <v>#REF!</v>
      </c>
      <c r="X259" s="9">
        <f t="shared" si="64"/>
        <v>0</v>
      </c>
      <c r="Y259" s="9" t="e">
        <f t="shared" si="65"/>
        <v>#REF!</v>
      </c>
      <c r="Z259" s="9" t="e">
        <f t="shared" si="62"/>
        <v>#REF!</v>
      </c>
      <c r="AA259" s="5"/>
      <c r="AB259" s="5"/>
      <c r="AC259" s="9"/>
      <c r="AD259" s="5"/>
      <c r="AE259" s="25"/>
      <c r="AF259" s="25"/>
      <c r="AJ259" s="7">
        <f>VLOOKUP(B259,' TH ĐG Trình HĐ'!$D$9:$AE$322,16,0)</f>
        <v>8</v>
      </c>
    </row>
    <row r="260" spans="1:36" s="7" customFormat="1" ht="24.95" customHeight="1" x14ac:dyDescent="0.25">
      <c r="A260" s="207">
        <f t="shared" si="56"/>
        <v>254</v>
      </c>
      <c r="B260" s="115" t="s">
        <v>243</v>
      </c>
      <c r="C260" s="5" t="s">
        <v>761</v>
      </c>
      <c r="D260" s="9" t="s">
        <v>850</v>
      </c>
      <c r="E260" s="232"/>
      <c r="F260" s="17"/>
      <c r="G260" s="19"/>
      <c r="H260" s="5"/>
      <c r="I260" s="19" t="e">
        <f>VLOOKUP(H260,Sheet1!$B$2:$C$12,2,TRUE)</f>
        <v>#N/A</v>
      </c>
      <c r="J260" s="5"/>
      <c r="K260" s="19" t="e">
        <f>VLOOKUP(J260,Sheet1!$B$2:$C$12,2,TRUE)</f>
        <v>#N/A</v>
      </c>
      <c r="L260" s="5"/>
      <c r="M260" s="19" t="e">
        <f>VLOOKUP(L260,Sheet1!$B$2:$C$12,2,TRUE)</f>
        <v>#N/A</v>
      </c>
      <c r="N260" s="5"/>
      <c r="O260" s="19" t="e">
        <f>VLOOKUP(N260,Sheet1!$B$2:$C$12,2,TRUE)</f>
        <v>#N/A</v>
      </c>
      <c r="P260" s="5" t="e">
        <f t="shared" si="66"/>
        <v>#N/A</v>
      </c>
      <c r="Q260" s="226">
        <f t="shared" si="60"/>
        <v>0</v>
      </c>
      <c r="R260" s="9" t="e">
        <f t="shared" si="69"/>
        <v>#N/A</v>
      </c>
      <c r="S260" s="5" t="e">
        <f>ROUND(AVERAGE(I260,K260,M260,O260),2)</f>
        <v>#N/A</v>
      </c>
      <c r="T260" s="226">
        <f t="shared" si="68"/>
        <v>0</v>
      </c>
      <c r="U260" s="9" t="e">
        <f t="shared" si="63"/>
        <v>#N/A</v>
      </c>
      <c r="V260" s="227" t="s">
        <v>842</v>
      </c>
      <c r="W260" s="9" t="e">
        <f>ROUND(AVERAGE(#REF!,P260),2)</f>
        <v>#REF!</v>
      </c>
      <c r="X260" s="9">
        <f t="shared" si="64"/>
        <v>0</v>
      </c>
      <c r="Y260" s="9" t="e">
        <f t="shared" si="65"/>
        <v>#REF!</v>
      </c>
      <c r="Z260" s="17" t="s">
        <v>799</v>
      </c>
      <c r="AA260" s="5"/>
      <c r="AB260" s="5"/>
      <c r="AC260" s="9"/>
      <c r="AD260" s="5"/>
      <c r="AE260" s="120"/>
      <c r="AF260" s="25"/>
      <c r="AJ260" s="7">
        <f>VLOOKUP(B260,' TH ĐG Trình HĐ'!$D$9:$AE$322,16,0)</f>
        <v>6</v>
      </c>
    </row>
    <row r="261" spans="1:36" s="7" customFormat="1" ht="24.95" customHeight="1" x14ac:dyDescent="0.25">
      <c r="A261" s="207">
        <f t="shared" si="56"/>
        <v>255</v>
      </c>
      <c r="B261" s="197" t="s">
        <v>154</v>
      </c>
      <c r="C261" s="5" t="s">
        <v>343</v>
      </c>
      <c r="D261" s="9" t="s">
        <v>850</v>
      </c>
      <c r="E261" s="232"/>
      <c r="F261" s="17"/>
      <c r="G261" s="19" t="e">
        <f>VLOOKUP(F261,Sheet1!$B$2:$C$12,2,TRUE)</f>
        <v>#N/A</v>
      </c>
      <c r="H261" s="5"/>
      <c r="I261" s="19" t="e">
        <f>VLOOKUP(H261,Sheet1!$B$2:$C$12,2,TRUE)</f>
        <v>#N/A</v>
      </c>
      <c r="J261" s="5"/>
      <c r="K261" s="19" t="e">
        <f>VLOOKUP(J261,Sheet1!$B$2:$C$12,2,TRUE)</f>
        <v>#N/A</v>
      </c>
      <c r="L261" s="5"/>
      <c r="M261" s="19" t="e">
        <f>VLOOKUP(L261,Sheet1!$B$2:$C$12,2,TRUE)</f>
        <v>#N/A</v>
      </c>
      <c r="N261" s="5"/>
      <c r="O261" s="19" t="e">
        <f>VLOOKUP(N261,Sheet1!$B$2:$C$12,2,TRUE)</f>
        <v>#N/A</v>
      </c>
      <c r="P261" s="5" t="e">
        <f t="shared" si="66"/>
        <v>#N/A</v>
      </c>
      <c r="Q261" s="226">
        <f t="shared" si="60"/>
        <v>0</v>
      </c>
      <c r="R261" s="9" t="e">
        <f t="shared" si="69"/>
        <v>#N/A</v>
      </c>
      <c r="S261" s="5" t="e">
        <f t="shared" si="67"/>
        <v>#N/A</v>
      </c>
      <c r="T261" s="226">
        <f t="shared" si="68"/>
        <v>0</v>
      </c>
      <c r="U261" s="9" t="e">
        <f t="shared" si="63"/>
        <v>#N/A</v>
      </c>
      <c r="V261" s="227"/>
      <c r="W261" s="9" t="e">
        <f>ROUND(AVERAGE(#REF!,P261),2)</f>
        <v>#REF!</v>
      </c>
      <c r="X261" s="9">
        <f t="shared" si="64"/>
        <v>0</v>
      </c>
      <c r="Y261" s="9" t="e">
        <f t="shared" si="65"/>
        <v>#REF!</v>
      </c>
      <c r="Z261" s="9" t="e">
        <f>IF($X261=1,"Không đạt LĐTT",IF(OR($Y261= "Xuất sắc", $Y261="Tốt"),"Đạt LĐTT","Không đạt LĐTT"))</f>
        <v>#REF!</v>
      </c>
      <c r="AA261" s="5"/>
      <c r="AB261" s="5"/>
      <c r="AC261" s="9"/>
      <c r="AD261" s="5"/>
      <c r="AE261" s="25"/>
      <c r="AF261" s="25"/>
      <c r="AJ261" s="7">
        <f>VLOOKUP(B261,' TH ĐG Trình HĐ'!$D$9:$AE$322,16,0)</f>
        <v>8</v>
      </c>
    </row>
    <row r="262" spans="1:36" s="7" customFormat="1" ht="24.95" customHeight="1" x14ac:dyDescent="0.25">
      <c r="A262" s="207">
        <f t="shared" si="56"/>
        <v>256</v>
      </c>
      <c r="B262" s="218" t="s">
        <v>155</v>
      </c>
      <c r="C262" s="5" t="s">
        <v>761</v>
      </c>
      <c r="D262" s="9" t="s">
        <v>850</v>
      </c>
      <c r="E262" s="232"/>
      <c r="F262" s="17"/>
      <c r="G262" s="19" t="e">
        <f>VLOOKUP(F262,Sheet1!$B$2:$C$12,2,TRUE)</f>
        <v>#N/A</v>
      </c>
      <c r="H262" s="5"/>
      <c r="I262" s="19" t="e">
        <f>VLOOKUP(H262,Sheet1!$B$2:$C$12,2,TRUE)</f>
        <v>#N/A</v>
      </c>
      <c r="J262" s="5"/>
      <c r="K262" s="19" t="e">
        <f>VLOOKUP(J262,Sheet1!$B$2:$C$12,2,TRUE)</f>
        <v>#N/A</v>
      </c>
      <c r="L262" s="5"/>
      <c r="M262" s="19" t="e">
        <f>VLOOKUP(L262,Sheet1!$B$2:$C$12,2,TRUE)</f>
        <v>#N/A</v>
      </c>
      <c r="N262" s="5"/>
      <c r="O262" s="19" t="e">
        <f>VLOOKUP(N262,Sheet1!$B$2:$C$12,2,TRUE)</f>
        <v>#N/A</v>
      </c>
      <c r="P262" s="5" t="e">
        <f t="shared" si="66"/>
        <v>#N/A</v>
      </c>
      <c r="Q262" s="226">
        <f t="shared" si="60"/>
        <v>0</v>
      </c>
      <c r="R262" s="9" t="e">
        <f t="shared" si="69"/>
        <v>#N/A</v>
      </c>
      <c r="S262" s="5" t="e">
        <f t="shared" si="67"/>
        <v>#N/A</v>
      </c>
      <c r="T262" s="226">
        <f t="shared" si="68"/>
        <v>0</v>
      </c>
      <c r="U262" s="9" t="e">
        <f t="shared" si="63"/>
        <v>#N/A</v>
      </c>
      <c r="V262" s="227"/>
      <c r="W262" s="9" t="e">
        <f>ROUND(AVERAGE(#REF!,P262),2)</f>
        <v>#REF!</v>
      </c>
      <c r="X262" s="9">
        <f t="shared" si="64"/>
        <v>0</v>
      </c>
      <c r="Y262" s="9" t="e">
        <f t="shared" si="65"/>
        <v>#REF!</v>
      </c>
      <c r="Z262" s="9" t="e">
        <f>IF($X262=1,"Không đạt LĐTT",IF(OR($Y262= "Xuất sắc", $Y262="Tốt"),"Đạt LĐTT","Không đạt LĐTT"))</f>
        <v>#REF!</v>
      </c>
      <c r="AA262" s="5"/>
      <c r="AB262" s="5"/>
      <c r="AC262" s="9"/>
      <c r="AD262" s="5"/>
      <c r="AE262" s="25"/>
      <c r="AF262" s="25"/>
      <c r="AJ262" s="7">
        <f>VLOOKUP(B262,' TH ĐG Trình HĐ'!$D$9:$AE$322,16,0)</f>
        <v>8</v>
      </c>
    </row>
    <row r="263" spans="1:36" s="7" customFormat="1" ht="24.95" customHeight="1" x14ac:dyDescent="0.25">
      <c r="A263" s="207">
        <f t="shared" si="56"/>
        <v>257</v>
      </c>
      <c r="B263" s="218" t="s">
        <v>156</v>
      </c>
      <c r="C263" s="5" t="s">
        <v>761</v>
      </c>
      <c r="D263" s="9" t="s">
        <v>850</v>
      </c>
      <c r="E263" s="232"/>
      <c r="F263" s="17"/>
      <c r="G263" s="19" t="e">
        <f>VLOOKUP(F263,Sheet1!$B$2:$C$12,2,TRUE)</f>
        <v>#N/A</v>
      </c>
      <c r="H263" s="5"/>
      <c r="I263" s="19" t="e">
        <f>VLOOKUP(H263,Sheet1!$B$2:$C$12,2,TRUE)</f>
        <v>#N/A</v>
      </c>
      <c r="J263" s="5"/>
      <c r="K263" s="19" t="e">
        <f>VLOOKUP(J263,Sheet1!$B$2:$C$12,2,TRUE)</f>
        <v>#N/A</v>
      </c>
      <c r="L263" s="5"/>
      <c r="M263" s="19" t="e">
        <f>VLOOKUP(L263,Sheet1!$B$2:$C$12,2,TRUE)</f>
        <v>#N/A</v>
      </c>
      <c r="N263" s="5"/>
      <c r="O263" s="19" t="e">
        <f>VLOOKUP(N263,Sheet1!$B$2:$C$12,2,TRUE)</f>
        <v>#N/A</v>
      </c>
      <c r="P263" s="5" t="e">
        <f t="shared" si="66"/>
        <v>#N/A</v>
      </c>
      <c r="Q263" s="226">
        <f t="shared" si="60"/>
        <v>0</v>
      </c>
      <c r="R263" s="9" t="e">
        <f t="shared" si="69"/>
        <v>#N/A</v>
      </c>
      <c r="S263" s="5" t="e">
        <f t="shared" si="67"/>
        <v>#N/A</v>
      </c>
      <c r="T263" s="226">
        <f t="shared" si="68"/>
        <v>0</v>
      </c>
      <c r="U263" s="9" t="e">
        <f t="shared" si="63"/>
        <v>#N/A</v>
      </c>
      <c r="V263" s="227"/>
      <c r="W263" s="9" t="e">
        <f>ROUND(AVERAGE(#REF!,P263),2)</f>
        <v>#REF!</v>
      </c>
      <c r="X263" s="9">
        <f t="shared" si="64"/>
        <v>0</v>
      </c>
      <c r="Y263" s="9" t="e">
        <f t="shared" si="65"/>
        <v>#REF!</v>
      </c>
      <c r="Z263" s="9" t="e">
        <f>IF($X263=1,"Không đạt LĐTT",IF(OR($Y263= "Xuất sắc", $Y263="Tốt"),"Đạt LĐTT","Không đạt LĐTT"))</f>
        <v>#REF!</v>
      </c>
      <c r="AA263" s="5"/>
      <c r="AB263" s="5"/>
      <c r="AC263" s="9"/>
      <c r="AD263" s="5"/>
      <c r="AE263" s="25"/>
      <c r="AF263" s="25"/>
      <c r="AJ263" s="7">
        <f>VLOOKUP(B263,' TH ĐG Trình HĐ'!$D$9:$AE$322,16,0)</f>
        <v>8</v>
      </c>
    </row>
    <row r="264" spans="1:36" s="7" customFormat="1" ht="24.95" customHeight="1" x14ac:dyDescent="0.25">
      <c r="A264" s="207">
        <f t="shared" si="56"/>
        <v>258</v>
      </c>
      <c r="B264" s="218" t="s">
        <v>157</v>
      </c>
      <c r="C264" s="5" t="s">
        <v>761</v>
      </c>
      <c r="D264" s="9" t="s">
        <v>850</v>
      </c>
      <c r="E264" s="232"/>
      <c r="F264" s="17"/>
      <c r="G264" s="19" t="e">
        <f>VLOOKUP(F264,Sheet1!$B$2:$C$12,2,TRUE)</f>
        <v>#N/A</v>
      </c>
      <c r="H264" s="5"/>
      <c r="I264" s="19" t="e">
        <f>VLOOKUP(H264,Sheet1!$B$2:$C$12,2,TRUE)</f>
        <v>#N/A</v>
      </c>
      <c r="J264" s="5"/>
      <c r="K264" s="19" t="e">
        <f>VLOOKUP(J264,Sheet1!$B$2:$C$12,2,TRUE)</f>
        <v>#N/A</v>
      </c>
      <c r="L264" s="5"/>
      <c r="M264" s="19" t="e">
        <f>VLOOKUP(L264,Sheet1!$B$2:$C$12,2,TRUE)</f>
        <v>#N/A</v>
      </c>
      <c r="N264" s="5"/>
      <c r="O264" s="19" t="e">
        <f>VLOOKUP(N264,Sheet1!$B$2:$C$12,2,TRUE)</f>
        <v>#N/A</v>
      </c>
      <c r="P264" s="5" t="e">
        <f t="shared" si="66"/>
        <v>#N/A</v>
      </c>
      <c r="Q264" s="226">
        <f t="shared" si="60"/>
        <v>0</v>
      </c>
      <c r="R264" s="9" t="e">
        <f t="shared" si="69"/>
        <v>#N/A</v>
      </c>
      <c r="S264" s="5" t="e">
        <f t="shared" si="67"/>
        <v>#N/A</v>
      </c>
      <c r="T264" s="226">
        <f t="shared" si="68"/>
        <v>0</v>
      </c>
      <c r="U264" s="9" t="e">
        <f t="shared" si="63"/>
        <v>#N/A</v>
      </c>
      <c r="V264" s="227"/>
      <c r="W264" s="9" t="e">
        <f>ROUND(AVERAGE(#REF!,P264),2)</f>
        <v>#REF!</v>
      </c>
      <c r="X264" s="9">
        <f t="shared" si="64"/>
        <v>0</v>
      </c>
      <c r="Y264" s="9" t="e">
        <f t="shared" si="65"/>
        <v>#REF!</v>
      </c>
      <c r="Z264" s="9" t="e">
        <f>IF($X264=1,"Không đạt LĐTT",IF(OR($Y264= "Xuất sắc", $Y264="Tốt"),"Đạt LĐTT","Không đạt LĐTT"))</f>
        <v>#REF!</v>
      </c>
      <c r="AA264" s="5"/>
      <c r="AB264" s="5"/>
      <c r="AC264" s="9"/>
      <c r="AD264" s="5"/>
      <c r="AE264" s="25"/>
      <c r="AF264" s="25"/>
      <c r="AJ264" s="7">
        <f>VLOOKUP(B264,' TH ĐG Trình HĐ'!$D$9:$AE$322,16,0)</f>
        <v>8</v>
      </c>
    </row>
    <row r="265" spans="1:36" s="7" customFormat="1" ht="24.95" customHeight="1" x14ac:dyDescent="0.25">
      <c r="A265" s="207">
        <f t="shared" ref="A265:A328" si="70">A264+1</f>
        <v>259</v>
      </c>
      <c r="B265" s="218" t="s">
        <v>158</v>
      </c>
      <c r="C265" s="5" t="s">
        <v>761</v>
      </c>
      <c r="D265" s="9" t="s">
        <v>850</v>
      </c>
      <c r="E265" s="232"/>
      <c r="F265" s="228"/>
      <c r="G265" s="19" t="e">
        <f>VLOOKUP(F265,Sheet1!$B$2:$C$12,2,TRUE)</f>
        <v>#N/A</v>
      </c>
      <c r="H265" s="5"/>
      <c r="I265" s="19" t="e">
        <f>VLOOKUP(H265,Sheet1!$B$2:$C$12,2,TRUE)</f>
        <v>#N/A</v>
      </c>
      <c r="J265" s="5"/>
      <c r="K265" s="19" t="e">
        <f>VLOOKUP(J265,Sheet1!$B$2:$C$12,2,TRUE)</f>
        <v>#N/A</v>
      </c>
      <c r="L265" s="5"/>
      <c r="M265" s="19" t="e">
        <f>VLOOKUP(L265,Sheet1!$B$2:$C$12,2,TRUE)</f>
        <v>#N/A</v>
      </c>
      <c r="N265" s="5"/>
      <c r="O265" s="19" t="e">
        <f>VLOOKUP(N265,Sheet1!$B$2:$C$12,2,TRUE)</f>
        <v>#N/A</v>
      </c>
      <c r="P265" s="5" t="e">
        <f t="shared" si="66"/>
        <v>#N/A</v>
      </c>
      <c r="Q265" s="226">
        <f t="shared" si="60"/>
        <v>0</v>
      </c>
      <c r="R265" s="9" t="e">
        <f t="shared" si="69"/>
        <v>#N/A</v>
      </c>
      <c r="S265" s="5" t="e">
        <f t="shared" si="67"/>
        <v>#N/A</v>
      </c>
      <c r="T265" s="226">
        <f t="shared" si="68"/>
        <v>0</v>
      </c>
      <c r="U265" s="9" t="e">
        <f t="shared" ref="U265" si="71">IF(T265&gt;=3,"Không hoàn thành",IF(AND($S265&gt;=8,$S265&lt;=10,T265=0),"Xuất sắc",IF(AND($S265&gt;=8,$S265&lt;=10,T265=1),"Tốt",IF(AND($S265&gt;=8,$S265&lt;=10,T265=2),"Hoàn thành",IF(AND($S265&gt;6,$S265&lt;8,T265&lt;=1),"Tốt",IF(AND($S265&gt;6,$S265&lt;8,T265=2),"Hoàn thành",IF(AND($S265&gt;=5,$S265&lt;=6,T265&lt;=2),"Hoàn thành",IF(AND($S265&lt;5,T265&gt;3),"Không hoàn thành",""))))))))</f>
        <v>#N/A</v>
      </c>
      <c r="V265" s="227"/>
      <c r="W265" s="9" t="e">
        <f>ROUND(AVERAGE(#REF!,P265),2)</f>
        <v>#REF!</v>
      </c>
      <c r="X265" s="9">
        <f t="shared" ref="X265:X272" si="72">COUNTIF(D265:M265,"D")*1</f>
        <v>0</v>
      </c>
      <c r="Y265" s="9" t="e">
        <f t="shared" ref="Y265:Y272" si="73">IF($W265&gt;=8,"Xuất sắc",IF($W265&gt;6,"Tốt",IF($W265&gt;=5,"Hoàn thành","Không hoàn thành")))</f>
        <v>#REF!</v>
      </c>
      <c r="Z265" s="9" t="e">
        <f>IF($X265=1,"Không đạt LĐTT",IF(OR($Y265= "Xuất sắc", $Y265="Tốt"),"Đạt LĐTT","Không đạt LĐTT"))</f>
        <v>#REF!</v>
      </c>
      <c r="AA265" s="5"/>
      <c r="AB265" s="5"/>
      <c r="AC265" s="9"/>
      <c r="AD265" s="5"/>
      <c r="AE265" s="25"/>
      <c r="AF265" s="25"/>
      <c r="AJ265" s="7">
        <f>VLOOKUP(B265,' TH ĐG Trình HĐ'!$D$9:$AE$322,16,0)</f>
        <v>8</v>
      </c>
    </row>
    <row r="266" spans="1:36" s="7" customFormat="1" ht="24.95" customHeight="1" x14ac:dyDescent="0.25">
      <c r="A266" s="207">
        <f t="shared" si="70"/>
        <v>260</v>
      </c>
      <c r="B266" s="218" t="s">
        <v>159</v>
      </c>
      <c r="C266" s="5" t="s">
        <v>761</v>
      </c>
      <c r="D266" s="9" t="s">
        <v>850</v>
      </c>
      <c r="E266" s="232"/>
      <c r="F266" s="17"/>
      <c r="G266" s="19" t="e">
        <f>VLOOKUP(F266,Sheet1!$B$2:$C$12,2,TRUE)</f>
        <v>#N/A</v>
      </c>
      <c r="H266" s="5"/>
      <c r="I266" s="19" t="e">
        <f>VLOOKUP(H266,Sheet1!$B$2:$C$12,2,TRUE)</f>
        <v>#N/A</v>
      </c>
      <c r="J266" s="5"/>
      <c r="K266" s="19" t="e">
        <f>VLOOKUP(J266,Sheet1!$B$2:$C$12,2,TRUE)</f>
        <v>#N/A</v>
      </c>
      <c r="L266" s="5"/>
      <c r="M266" s="19" t="e">
        <f>VLOOKUP(L266,Sheet1!$B$2:$C$12,2,TRUE)</f>
        <v>#N/A</v>
      </c>
      <c r="N266" s="5"/>
      <c r="O266" s="19" t="e">
        <f>VLOOKUP(N266,Sheet1!$B$2:$C$12,2,TRUE)</f>
        <v>#N/A</v>
      </c>
      <c r="P266" s="5" t="e">
        <f t="shared" si="66"/>
        <v>#N/A</v>
      </c>
      <c r="Q266" s="226">
        <f t="shared" si="60"/>
        <v>0</v>
      </c>
      <c r="R266" s="9" t="e">
        <f t="shared" si="69"/>
        <v>#N/A</v>
      </c>
      <c r="S266" s="5"/>
      <c r="T266" s="226"/>
      <c r="U266" s="9"/>
      <c r="V266" s="227"/>
      <c r="W266" s="9" t="e">
        <f>ROUND(AVERAGE(#REF!,P266),2)</f>
        <v>#REF!</v>
      </c>
      <c r="X266" s="9">
        <f t="shared" si="72"/>
        <v>0</v>
      </c>
      <c r="Y266" s="9" t="e">
        <f t="shared" si="73"/>
        <v>#REF!</v>
      </c>
      <c r="Z266" s="9" t="s">
        <v>801</v>
      </c>
      <c r="AA266" s="5"/>
      <c r="AB266" s="5"/>
      <c r="AC266" s="9"/>
      <c r="AD266" s="5"/>
      <c r="AE266" s="25"/>
      <c r="AF266" s="25"/>
      <c r="AJ266" s="7">
        <f>VLOOKUP(B266,' TH ĐG Trình HĐ'!$D$9:$AE$322,16,0)</f>
        <v>9</v>
      </c>
    </row>
    <row r="267" spans="1:36" s="7" customFormat="1" ht="24.95" customHeight="1" x14ac:dyDescent="0.25">
      <c r="A267" s="207">
        <f t="shared" si="70"/>
        <v>261</v>
      </c>
      <c r="B267" s="218" t="s">
        <v>160</v>
      </c>
      <c r="C267" s="5" t="s">
        <v>761</v>
      </c>
      <c r="D267" s="9" t="s">
        <v>850</v>
      </c>
      <c r="E267" s="232"/>
      <c r="F267" s="17"/>
      <c r="G267" s="19" t="e">
        <f>VLOOKUP(F267,Sheet1!$B$2:$C$12,2,TRUE)</f>
        <v>#N/A</v>
      </c>
      <c r="H267" s="5"/>
      <c r="I267" s="19" t="e">
        <f>VLOOKUP(H267,Sheet1!$B$2:$C$12,2,TRUE)</f>
        <v>#N/A</v>
      </c>
      <c r="J267" s="5"/>
      <c r="K267" s="19" t="e">
        <f>VLOOKUP(J267,Sheet1!$B$2:$C$12,2,TRUE)</f>
        <v>#N/A</v>
      </c>
      <c r="L267" s="5"/>
      <c r="M267" s="19" t="e">
        <f>VLOOKUP(L267,Sheet1!$B$2:$C$12,2,TRUE)</f>
        <v>#N/A</v>
      </c>
      <c r="N267" s="5"/>
      <c r="O267" s="19" t="e">
        <f>VLOOKUP(N267,Sheet1!$B$2:$C$12,2,TRUE)</f>
        <v>#N/A</v>
      </c>
      <c r="P267" s="5" t="e">
        <f t="shared" si="66"/>
        <v>#N/A</v>
      </c>
      <c r="Q267" s="226">
        <f t="shared" si="60"/>
        <v>0</v>
      </c>
      <c r="R267" s="9" t="e">
        <f t="shared" si="69"/>
        <v>#N/A</v>
      </c>
      <c r="S267" s="5" t="e">
        <f t="shared" si="67"/>
        <v>#N/A</v>
      </c>
      <c r="T267" s="226">
        <f t="shared" si="68"/>
        <v>0</v>
      </c>
      <c r="U267" s="9" t="e">
        <f t="shared" ref="U267:U272" si="74">IF(T267&gt;=3,"Không hoàn thành",IF(AND($S267&gt;=8,$S267&lt;=10,T267=0),"Xuất sắc",IF(AND($S267&gt;=8,$S267&lt;=10,T267=1),"Tốt",IF(AND($S267&gt;=8,$S267&lt;=10,T267=2),"Hoàn thành",IF(AND($S267&gt;6,$S267&lt;8,T267&lt;=1),"Tốt",IF(AND($S267&gt;6,$S267&lt;8,T267=2),"Hoàn thành",IF(AND($S267&gt;=5,$S267&lt;=6,T267&lt;=2),"Hoàn thành",IF(AND($S267&lt;5,T267&gt;3),"Không hoàn thành",""))))))))</f>
        <v>#N/A</v>
      </c>
      <c r="V267" s="227"/>
      <c r="W267" s="9" t="e">
        <f>ROUND(AVERAGE(#REF!,P267),2)</f>
        <v>#REF!</v>
      </c>
      <c r="X267" s="9">
        <f t="shared" si="72"/>
        <v>0</v>
      </c>
      <c r="Y267" s="9" t="e">
        <f t="shared" si="73"/>
        <v>#REF!</v>
      </c>
      <c r="Z267" s="9" t="e">
        <f t="shared" ref="Z267:Z272" si="75">IF($X267=1,"Không đạt LĐTT",IF(OR($Y267= "Xuất sắc", $Y267="Tốt"),"Đạt LĐTT","Không đạt LĐTT"))</f>
        <v>#REF!</v>
      </c>
      <c r="AA267" s="5"/>
      <c r="AB267" s="5"/>
      <c r="AC267" s="9"/>
      <c r="AD267" s="5"/>
      <c r="AE267" s="25"/>
      <c r="AF267" s="25"/>
      <c r="AJ267" s="7">
        <f>VLOOKUP(B267,' TH ĐG Trình HĐ'!$D$9:$AE$322,16,0)</f>
        <v>7</v>
      </c>
    </row>
    <row r="268" spans="1:36" s="7" customFormat="1" ht="24.95" customHeight="1" x14ac:dyDescent="0.25">
      <c r="A268" s="207">
        <f t="shared" si="70"/>
        <v>262</v>
      </c>
      <c r="B268" s="218" t="s">
        <v>161</v>
      </c>
      <c r="C268" s="5" t="s">
        <v>761</v>
      </c>
      <c r="D268" s="9" t="s">
        <v>850</v>
      </c>
      <c r="E268" s="232"/>
      <c r="F268" s="17"/>
      <c r="G268" s="19" t="e">
        <f>VLOOKUP(F268,Sheet1!$B$2:$C$12,2,TRUE)</f>
        <v>#N/A</v>
      </c>
      <c r="H268" s="5"/>
      <c r="I268" s="19" t="e">
        <f>VLOOKUP(H268,Sheet1!$B$2:$C$12,2,TRUE)</f>
        <v>#N/A</v>
      </c>
      <c r="J268" s="5"/>
      <c r="K268" s="19" t="e">
        <f>VLOOKUP(J268,Sheet1!$B$2:$C$12,2,TRUE)</f>
        <v>#N/A</v>
      </c>
      <c r="L268" s="5"/>
      <c r="M268" s="19" t="e">
        <f>VLOOKUP(L268,Sheet1!$B$2:$C$12,2,TRUE)</f>
        <v>#N/A</v>
      </c>
      <c r="N268" s="5"/>
      <c r="O268" s="19" t="e">
        <f>VLOOKUP(N268,Sheet1!$B$2:$C$12,2,TRUE)</f>
        <v>#N/A</v>
      </c>
      <c r="P268" s="5" t="e">
        <f t="shared" si="66"/>
        <v>#N/A</v>
      </c>
      <c r="Q268" s="226">
        <f t="shared" si="60"/>
        <v>0</v>
      </c>
      <c r="R268" s="9" t="e">
        <f t="shared" si="69"/>
        <v>#N/A</v>
      </c>
      <c r="S268" s="5" t="e">
        <f t="shared" si="67"/>
        <v>#N/A</v>
      </c>
      <c r="T268" s="226">
        <f t="shared" si="68"/>
        <v>0</v>
      </c>
      <c r="U268" s="9" t="e">
        <f t="shared" si="74"/>
        <v>#N/A</v>
      </c>
      <c r="V268" s="227"/>
      <c r="W268" s="9" t="e">
        <f>ROUND(AVERAGE(#REF!,P268),2)</f>
        <v>#REF!</v>
      </c>
      <c r="X268" s="9">
        <f t="shared" si="72"/>
        <v>0</v>
      </c>
      <c r="Y268" s="9" t="e">
        <f t="shared" si="73"/>
        <v>#REF!</v>
      </c>
      <c r="Z268" s="9" t="e">
        <f t="shared" si="75"/>
        <v>#REF!</v>
      </c>
      <c r="AA268" s="5"/>
      <c r="AB268" s="12"/>
      <c r="AC268" s="9"/>
      <c r="AD268" s="5"/>
      <c r="AE268" s="25"/>
      <c r="AF268" s="25"/>
      <c r="AJ268" s="7">
        <f>VLOOKUP(B268,' TH ĐG Trình HĐ'!$D$9:$AE$322,16,0)</f>
        <v>7</v>
      </c>
    </row>
    <row r="269" spans="1:36" s="7" customFormat="1" ht="24.95" customHeight="1" x14ac:dyDescent="0.25">
      <c r="A269" s="207">
        <f t="shared" si="70"/>
        <v>263</v>
      </c>
      <c r="B269" s="218" t="s">
        <v>152</v>
      </c>
      <c r="C269" s="5" t="s">
        <v>761</v>
      </c>
      <c r="D269" s="9" t="s">
        <v>850</v>
      </c>
      <c r="E269" s="232"/>
      <c r="F269" s="17"/>
      <c r="G269" s="19" t="e">
        <f>VLOOKUP(F269,Sheet1!$B$2:$C$12,2,TRUE)</f>
        <v>#N/A</v>
      </c>
      <c r="H269" s="5"/>
      <c r="I269" s="19" t="e">
        <f>VLOOKUP(H269,Sheet1!$B$2:$C$12,2,TRUE)</f>
        <v>#N/A</v>
      </c>
      <c r="J269" s="5"/>
      <c r="K269" s="19" t="e">
        <f>VLOOKUP(J269,Sheet1!$B$2:$C$12,2,TRUE)</f>
        <v>#N/A</v>
      </c>
      <c r="L269" s="5"/>
      <c r="M269" s="19" t="e">
        <f>VLOOKUP(L269,Sheet1!$B$2:$C$12,2,TRUE)</f>
        <v>#N/A</v>
      </c>
      <c r="N269" s="5"/>
      <c r="O269" s="19" t="e">
        <f>VLOOKUP(N269,Sheet1!$B$2:$C$12,2,TRUE)</f>
        <v>#N/A</v>
      </c>
      <c r="P269" s="5" t="e">
        <f t="shared" si="66"/>
        <v>#N/A</v>
      </c>
      <c r="Q269" s="226">
        <f t="shared" si="60"/>
        <v>0</v>
      </c>
      <c r="R269" s="9" t="e">
        <f t="shared" si="69"/>
        <v>#N/A</v>
      </c>
      <c r="S269" s="5" t="e">
        <f t="shared" si="67"/>
        <v>#N/A</v>
      </c>
      <c r="T269" s="226">
        <f t="shared" si="68"/>
        <v>0</v>
      </c>
      <c r="U269" s="9" t="e">
        <f t="shared" si="74"/>
        <v>#N/A</v>
      </c>
      <c r="V269" s="227"/>
      <c r="W269" s="9" t="e">
        <f>ROUND(AVERAGE(#REF!,P269),2)</f>
        <v>#REF!</v>
      </c>
      <c r="X269" s="9">
        <f t="shared" si="72"/>
        <v>0</v>
      </c>
      <c r="Y269" s="9" t="e">
        <f t="shared" si="73"/>
        <v>#REF!</v>
      </c>
      <c r="Z269" s="9" t="e">
        <f t="shared" si="75"/>
        <v>#REF!</v>
      </c>
      <c r="AA269" s="5"/>
      <c r="AB269" s="5"/>
      <c r="AC269" s="9"/>
      <c r="AD269" s="5"/>
      <c r="AE269" s="30"/>
      <c r="AF269" s="26"/>
      <c r="AJ269" s="7">
        <f>VLOOKUP(B269,' TH ĐG Trình HĐ'!$D$9:$AE$322,16,0)</f>
        <v>8</v>
      </c>
    </row>
    <row r="270" spans="1:36" s="7" customFormat="1" ht="24.95" customHeight="1" x14ac:dyDescent="0.25">
      <c r="A270" s="207">
        <f t="shared" si="70"/>
        <v>264</v>
      </c>
      <c r="B270" s="218" t="s">
        <v>163</v>
      </c>
      <c r="C270" s="5" t="s">
        <v>761</v>
      </c>
      <c r="D270" s="9" t="s">
        <v>850</v>
      </c>
      <c r="E270" s="232"/>
      <c r="F270" s="17"/>
      <c r="G270" s="19" t="e">
        <f>VLOOKUP(F270,Sheet1!$B$2:$C$12,2,TRUE)</f>
        <v>#N/A</v>
      </c>
      <c r="H270" s="5"/>
      <c r="I270" s="19" t="e">
        <f>VLOOKUP(H270,Sheet1!$B$2:$C$12,2,TRUE)</f>
        <v>#N/A</v>
      </c>
      <c r="J270" s="5"/>
      <c r="K270" s="19" t="e">
        <f>VLOOKUP(J270,Sheet1!$B$2:$C$12,2,TRUE)</f>
        <v>#N/A</v>
      </c>
      <c r="L270" s="5"/>
      <c r="M270" s="19" t="e">
        <f>VLOOKUP(L270,Sheet1!$B$2:$C$12,2,TRUE)</f>
        <v>#N/A</v>
      </c>
      <c r="N270" s="5"/>
      <c r="O270" s="19" t="e">
        <f>VLOOKUP(N270,Sheet1!$B$2:$C$12,2,TRUE)</f>
        <v>#N/A</v>
      </c>
      <c r="P270" s="5" t="e">
        <f t="shared" si="66"/>
        <v>#N/A</v>
      </c>
      <c r="Q270" s="226">
        <f t="shared" si="60"/>
        <v>0</v>
      </c>
      <c r="R270" s="9" t="e">
        <f t="shared" si="69"/>
        <v>#N/A</v>
      </c>
      <c r="S270" s="5" t="e">
        <f t="shared" si="67"/>
        <v>#N/A</v>
      </c>
      <c r="T270" s="226">
        <f t="shared" si="68"/>
        <v>0</v>
      </c>
      <c r="U270" s="9" t="e">
        <f t="shared" si="74"/>
        <v>#N/A</v>
      </c>
      <c r="V270" s="227"/>
      <c r="W270" s="9" t="e">
        <f>ROUND(AVERAGE(#REF!,P270),2)</f>
        <v>#REF!</v>
      </c>
      <c r="X270" s="9">
        <f t="shared" si="72"/>
        <v>0</v>
      </c>
      <c r="Y270" s="9" t="e">
        <f t="shared" si="73"/>
        <v>#REF!</v>
      </c>
      <c r="Z270" s="9" t="e">
        <f t="shared" si="75"/>
        <v>#REF!</v>
      </c>
      <c r="AA270" s="5"/>
      <c r="AB270" s="5"/>
      <c r="AC270" s="9"/>
      <c r="AD270" s="5"/>
      <c r="AE270" s="25"/>
      <c r="AF270" s="23"/>
      <c r="AJ270" s="7">
        <f>VLOOKUP(B270,' TH ĐG Trình HĐ'!$D$9:$AE$322,16,0)</f>
        <v>7</v>
      </c>
    </row>
    <row r="271" spans="1:36" s="7" customFormat="1" ht="24.95" customHeight="1" x14ac:dyDescent="0.25">
      <c r="A271" s="207">
        <f t="shared" si="70"/>
        <v>265</v>
      </c>
      <c r="B271" s="218" t="s">
        <v>300</v>
      </c>
      <c r="C271" s="5" t="s">
        <v>761</v>
      </c>
      <c r="D271" s="9" t="s">
        <v>850</v>
      </c>
      <c r="E271" s="232"/>
      <c r="F271" s="17"/>
      <c r="G271" s="19" t="e">
        <f>VLOOKUP(F271,Sheet1!$B$2:$C$12,2,TRUE)</f>
        <v>#N/A</v>
      </c>
      <c r="H271" s="5"/>
      <c r="I271" s="19" t="e">
        <f>VLOOKUP(H271,Sheet1!$B$2:$C$12,2,TRUE)</f>
        <v>#N/A</v>
      </c>
      <c r="J271" s="5"/>
      <c r="K271" s="19" t="e">
        <f>VLOOKUP(J271,Sheet1!$B$2:$C$12,2,TRUE)</f>
        <v>#N/A</v>
      </c>
      <c r="L271" s="5"/>
      <c r="M271" s="19" t="e">
        <f>VLOOKUP(L271,Sheet1!$B$2:$C$12,2,TRUE)</f>
        <v>#N/A</v>
      </c>
      <c r="N271" s="5"/>
      <c r="O271" s="19" t="e">
        <f>VLOOKUP(N271,Sheet1!$B$2:$C$12,2,TRUE)</f>
        <v>#N/A</v>
      </c>
      <c r="P271" s="5" t="e">
        <f t="shared" si="66"/>
        <v>#N/A</v>
      </c>
      <c r="Q271" s="226">
        <f t="shared" si="60"/>
        <v>0</v>
      </c>
      <c r="R271" s="9" t="e">
        <f t="shared" si="69"/>
        <v>#N/A</v>
      </c>
      <c r="S271" s="5" t="e">
        <f t="shared" si="67"/>
        <v>#N/A</v>
      </c>
      <c r="T271" s="226">
        <f t="shared" si="68"/>
        <v>0</v>
      </c>
      <c r="U271" s="9" t="e">
        <f t="shared" si="74"/>
        <v>#N/A</v>
      </c>
      <c r="V271" s="227"/>
      <c r="W271" s="9" t="e">
        <f>ROUND(AVERAGE(#REF!,P271),2)</f>
        <v>#REF!</v>
      </c>
      <c r="X271" s="9">
        <f t="shared" si="72"/>
        <v>0</v>
      </c>
      <c r="Y271" s="9" t="e">
        <f t="shared" si="73"/>
        <v>#REF!</v>
      </c>
      <c r="Z271" s="9" t="e">
        <f t="shared" si="75"/>
        <v>#REF!</v>
      </c>
      <c r="AA271" s="5"/>
      <c r="AB271" s="5"/>
      <c r="AC271" s="9"/>
      <c r="AD271" s="5"/>
      <c r="AE271" s="25"/>
      <c r="AF271" s="25"/>
      <c r="AJ271" s="7">
        <f>VLOOKUP(B271,' TH ĐG Trình HĐ'!$D$9:$AE$322,16,0)</f>
        <v>7</v>
      </c>
    </row>
    <row r="272" spans="1:36" s="7" customFormat="1" ht="24.95" customHeight="1" x14ac:dyDescent="0.25">
      <c r="A272" s="207">
        <f t="shared" si="70"/>
        <v>266</v>
      </c>
      <c r="B272" s="218" t="s">
        <v>301</v>
      </c>
      <c r="C272" s="5" t="s">
        <v>761</v>
      </c>
      <c r="D272" s="9" t="s">
        <v>850</v>
      </c>
      <c r="E272" s="232"/>
      <c r="F272" s="17"/>
      <c r="G272" s="19" t="e">
        <f>VLOOKUP(F272,Sheet1!$B$2:$C$12,2,TRUE)</f>
        <v>#N/A</v>
      </c>
      <c r="H272" s="5"/>
      <c r="I272" s="19" t="e">
        <f>VLOOKUP(H272,Sheet1!$B$2:$C$12,2,TRUE)</f>
        <v>#N/A</v>
      </c>
      <c r="J272" s="5"/>
      <c r="K272" s="19" t="e">
        <f>VLOOKUP(J272,Sheet1!$B$2:$C$12,2,TRUE)</f>
        <v>#N/A</v>
      </c>
      <c r="L272" s="5"/>
      <c r="M272" s="19" t="e">
        <f>VLOOKUP(L272,Sheet1!$B$2:$C$12,2,TRUE)</f>
        <v>#N/A</v>
      </c>
      <c r="N272" s="5"/>
      <c r="O272" s="19" t="e">
        <f>VLOOKUP(N272,Sheet1!$B$2:$C$12,2,TRUE)</f>
        <v>#N/A</v>
      </c>
      <c r="P272" s="5" t="e">
        <f t="shared" si="66"/>
        <v>#N/A</v>
      </c>
      <c r="Q272" s="226">
        <f t="shared" si="60"/>
        <v>0</v>
      </c>
      <c r="R272" s="9" t="e">
        <f t="shared" si="69"/>
        <v>#N/A</v>
      </c>
      <c r="S272" s="5" t="e">
        <f t="shared" si="67"/>
        <v>#N/A</v>
      </c>
      <c r="T272" s="226">
        <f t="shared" si="68"/>
        <v>0</v>
      </c>
      <c r="U272" s="9" t="e">
        <f t="shared" si="74"/>
        <v>#N/A</v>
      </c>
      <c r="V272" s="227"/>
      <c r="W272" s="9" t="e">
        <f>ROUND(AVERAGE(#REF!,P272),2)</f>
        <v>#REF!</v>
      </c>
      <c r="X272" s="9">
        <f t="shared" si="72"/>
        <v>0</v>
      </c>
      <c r="Y272" s="9" t="e">
        <f t="shared" si="73"/>
        <v>#REF!</v>
      </c>
      <c r="Z272" s="9" t="e">
        <f t="shared" si="75"/>
        <v>#REF!</v>
      </c>
      <c r="AA272" s="5"/>
      <c r="AB272" s="5"/>
      <c r="AC272" s="9"/>
      <c r="AD272" s="5"/>
      <c r="AE272" s="25"/>
      <c r="AF272" s="25"/>
      <c r="AJ272" s="7">
        <f>VLOOKUP(B272,' TH ĐG Trình HĐ'!$D$9:$AE$322,16,0)</f>
        <v>9</v>
      </c>
    </row>
    <row r="273" spans="1:36" s="7" customFormat="1" ht="24.95" customHeight="1" x14ac:dyDescent="0.25">
      <c r="A273" s="207">
        <f t="shared" si="70"/>
        <v>267</v>
      </c>
      <c r="B273" s="69" t="s">
        <v>345</v>
      </c>
      <c r="C273" s="5" t="s">
        <v>761</v>
      </c>
      <c r="D273" s="9" t="s">
        <v>850</v>
      </c>
      <c r="E273" s="232"/>
      <c r="F273" s="17"/>
      <c r="G273" s="19"/>
      <c r="H273" s="5"/>
      <c r="I273" s="19"/>
      <c r="J273" s="5"/>
      <c r="K273" s="19"/>
      <c r="L273" s="5"/>
      <c r="M273" s="19"/>
      <c r="N273" s="5"/>
      <c r="O273" s="19"/>
      <c r="P273" s="5"/>
      <c r="Q273" s="226"/>
      <c r="R273" s="9"/>
      <c r="S273" s="5"/>
      <c r="T273" s="226"/>
      <c r="U273" s="9"/>
      <c r="V273" s="227"/>
      <c r="W273" s="9"/>
      <c r="X273" s="9"/>
      <c r="Y273" s="9"/>
      <c r="Z273" s="9"/>
      <c r="AA273" s="5"/>
      <c r="AB273" s="5"/>
      <c r="AC273" s="9"/>
      <c r="AD273" s="5"/>
      <c r="AE273" s="25"/>
      <c r="AF273" s="25"/>
      <c r="AJ273" s="7">
        <f>VLOOKUP(B273,' TH ĐG Trình HĐ'!$D$9:$AE$322,16,0)</f>
        <v>8</v>
      </c>
    </row>
    <row r="274" spans="1:36" s="7" customFormat="1" ht="24.95" customHeight="1" x14ac:dyDescent="0.25">
      <c r="A274" s="207">
        <f t="shared" si="70"/>
        <v>268</v>
      </c>
      <c r="B274" s="69" t="s">
        <v>346</v>
      </c>
      <c r="C274" s="5" t="s">
        <v>761</v>
      </c>
      <c r="D274" s="9" t="s">
        <v>850</v>
      </c>
      <c r="E274" s="232"/>
      <c r="F274" s="17"/>
      <c r="G274" s="19"/>
      <c r="H274" s="5"/>
      <c r="I274" s="19"/>
      <c r="J274" s="5"/>
      <c r="K274" s="19"/>
      <c r="L274" s="5"/>
      <c r="M274" s="19"/>
      <c r="N274" s="5"/>
      <c r="O274" s="19"/>
      <c r="P274" s="5"/>
      <c r="Q274" s="226"/>
      <c r="R274" s="9"/>
      <c r="S274" s="5"/>
      <c r="T274" s="226"/>
      <c r="U274" s="9"/>
      <c r="V274" s="227"/>
      <c r="W274" s="9"/>
      <c r="X274" s="9"/>
      <c r="Y274" s="9"/>
      <c r="Z274" s="9"/>
      <c r="AA274" s="5"/>
      <c r="AB274" s="5"/>
      <c r="AC274" s="9"/>
      <c r="AD274" s="5"/>
      <c r="AE274" s="25"/>
      <c r="AF274" s="25"/>
      <c r="AJ274" s="7">
        <f>VLOOKUP(B274,' TH ĐG Trình HĐ'!$D$9:$AE$322,16,0)</f>
        <v>7</v>
      </c>
    </row>
    <row r="275" spans="1:36" s="7" customFormat="1" ht="24.95" customHeight="1" x14ac:dyDescent="0.25">
      <c r="A275" s="207">
        <f t="shared" si="70"/>
        <v>269</v>
      </c>
      <c r="B275" s="69" t="s">
        <v>727</v>
      </c>
      <c r="C275" s="5" t="s">
        <v>761</v>
      </c>
      <c r="D275" s="9" t="s">
        <v>850</v>
      </c>
      <c r="E275" s="232"/>
      <c r="F275" s="17"/>
      <c r="G275" s="19"/>
      <c r="H275" s="5"/>
      <c r="I275" s="19"/>
      <c r="J275" s="5"/>
      <c r="K275" s="19"/>
      <c r="L275" s="5"/>
      <c r="M275" s="19"/>
      <c r="N275" s="5"/>
      <c r="O275" s="19"/>
      <c r="P275" s="5"/>
      <c r="Q275" s="226"/>
      <c r="R275" s="9"/>
      <c r="S275" s="5"/>
      <c r="T275" s="226"/>
      <c r="U275" s="9"/>
      <c r="V275" s="227"/>
      <c r="W275" s="9"/>
      <c r="X275" s="9"/>
      <c r="Y275" s="9"/>
      <c r="Z275" s="9"/>
      <c r="AA275" s="5"/>
      <c r="AB275" s="5"/>
      <c r="AC275" s="9"/>
      <c r="AD275" s="5"/>
      <c r="AE275" s="25"/>
      <c r="AF275" s="25"/>
      <c r="AJ275" s="7">
        <f>VLOOKUP(B275,' TH ĐG Trình HĐ'!$D$9:$AE$322,16,0)</f>
        <v>8</v>
      </c>
    </row>
    <row r="276" spans="1:36" s="7" customFormat="1" ht="24.95" customHeight="1" x14ac:dyDescent="0.25">
      <c r="A276" s="207">
        <f t="shared" si="70"/>
        <v>270</v>
      </c>
      <c r="B276" s="70" t="s">
        <v>794</v>
      </c>
      <c r="C276" s="5" t="s">
        <v>761</v>
      </c>
      <c r="D276" s="9" t="s">
        <v>850</v>
      </c>
      <c r="E276" s="232"/>
      <c r="F276" s="17"/>
      <c r="G276" s="19"/>
      <c r="H276" s="5"/>
      <c r="I276" s="19"/>
      <c r="J276" s="5"/>
      <c r="K276" s="19"/>
      <c r="L276" s="5"/>
      <c r="M276" s="19"/>
      <c r="N276" s="5"/>
      <c r="O276" s="19"/>
      <c r="P276" s="5"/>
      <c r="Q276" s="226"/>
      <c r="R276" s="9"/>
      <c r="S276" s="5"/>
      <c r="T276" s="226"/>
      <c r="U276" s="9"/>
      <c r="V276" s="227"/>
      <c r="W276" s="9"/>
      <c r="X276" s="9"/>
      <c r="Y276" s="9"/>
      <c r="Z276" s="9"/>
      <c r="AA276" s="5"/>
      <c r="AB276" s="5"/>
      <c r="AC276" s="9"/>
      <c r="AD276" s="5"/>
      <c r="AE276" s="25"/>
      <c r="AF276" s="25"/>
      <c r="AJ276" s="7">
        <f>VLOOKUP(B276,' TH ĐG Trình HĐ'!$D$9:$AE$322,16,0)</f>
        <v>8</v>
      </c>
    </row>
    <row r="277" spans="1:36" s="7" customFormat="1" ht="24.95" customHeight="1" x14ac:dyDescent="0.25">
      <c r="A277" s="207">
        <f t="shared" si="70"/>
        <v>271</v>
      </c>
      <c r="B277" s="69" t="s">
        <v>804</v>
      </c>
      <c r="C277" s="5" t="s">
        <v>761</v>
      </c>
      <c r="D277" s="9" t="s">
        <v>850</v>
      </c>
      <c r="E277" s="232"/>
      <c r="F277" s="17"/>
      <c r="G277" s="19"/>
      <c r="H277" s="5"/>
      <c r="I277" s="19"/>
      <c r="J277" s="5"/>
      <c r="K277" s="19"/>
      <c r="L277" s="5"/>
      <c r="M277" s="19"/>
      <c r="N277" s="5"/>
      <c r="O277" s="19"/>
      <c r="P277" s="5"/>
      <c r="Q277" s="226"/>
      <c r="R277" s="9"/>
      <c r="S277" s="5"/>
      <c r="T277" s="226"/>
      <c r="U277" s="9"/>
      <c r="V277" s="227"/>
      <c r="W277" s="9"/>
      <c r="X277" s="9"/>
      <c r="Y277" s="9"/>
      <c r="Z277" s="9"/>
      <c r="AA277" s="5"/>
      <c r="AB277" s="5"/>
      <c r="AC277" s="9"/>
      <c r="AD277" s="5"/>
      <c r="AE277" s="25"/>
      <c r="AF277" s="25"/>
      <c r="AJ277" s="7">
        <f>VLOOKUP(B277,' TH ĐG Trình HĐ'!$D$9:$AE$322,16,0)</f>
        <v>7</v>
      </c>
    </row>
    <row r="278" spans="1:36" s="7" customFormat="1" ht="24.95" customHeight="1" x14ac:dyDescent="0.25">
      <c r="A278" s="207">
        <f t="shared" si="70"/>
        <v>272</v>
      </c>
      <c r="B278" s="115" t="s">
        <v>164</v>
      </c>
      <c r="C278" s="5" t="s">
        <v>769</v>
      </c>
      <c r="D278" s="9" t="s">
        <v>850</v>
      </c>
      <c r="E278" s="232"/>
      <c r="F278" s="17"/>
      <c r="G278" s="19"/>
      <c r="H278" s="5"/>
      <c r="I278" s="19"/>
      <c r="J278" s="5"/>
      <c r="K278" s="19"/>
      <c r="L278" s="5"/>
      <c r="M278" s="19"/>
      <c r="N278" s="5"/>
      <c r="O278" s="19"/>
      <c r="P278" s="5"/>
      <c r="Q278" s="226"/>
      <c r="R278" s="9"/>
      <c r="S278" s="5"/>
      <c r="T278" s="226"/>
      <c r="U278" s="9"/>
      <c r="V278" s="227"/>
      <c r="W278" s="9"/>
      <c r="X278" s="9"/>
      <c r="Y278" s="9"/>
      <c r="Z278" s="9"/>
      <c r="AA278" s="5"/>
      <c r="AB278" s="5"/>
      <c r="AC278" s="9"/>
      <c r="AD278" s="5"/>
      <c r="AE278" s="25"/>
      <c r="AF278" s="25"/>
      <c r="AJ278" s="7">
        <f>VLOOKUP(B278,' TH ĐG Trình HĐ'!$D$9:$AE$322,16,0)</f>
        <v>8</v>
      </c>
    </row>
    <row r="279" spans="1:36" s="7" customFormat="1" ht="24.95" customHeight="1" x14ac:dyDescent="0.25">
      <c r="A279" s="207">
        <f t="shared" si="70"/>
        <v>273</v>
      </c>
      <c r="B279" s="115" t="s">
        <v>166</v>
      </c>
      <c r="C279" s="5" t="s">
        <v>761</v>
      </c>
      <c r="D279" s="9" t="s">
        <v>850</v>
      </c>
      <c r="E279" s="232"/>
      <c r="F279" s="17"/>
      <c r="G279" s="19"/>
      <c r="H279" s="5"/>
      <c r="I279" s="19"/>
      <c r="J279" s="5"/>
      <c r="K279" s="19"/>
      <c r="L279" s="5"/>
      <c r="M279" s="19"/>
      <c r="N279" s="5"/>
      <c r="O279" s="19"/>
      <c r="P279" s="5"/>
      <c r="Q279" s="226"/>
      <c r="R279" s="9"/>
      <c r="S279" s="5"/>
      <c r="T279" s="226"/>
      <c r="U279" s="9"/>
      <c r="V279" s="227"/>
      <c r="W279" s="9"/>
      <c r="X279" s="9"/>
      <c r="Y279" s="9"/>
      <c r="Z279" s="9"/>
      <c r="AA279" s="5"/>
      <c r="AB279" s="5"/>
      <c r="AC279" s="9"/>
      <c r="AD279" s="5"/>
      <c r="AE279" s="25"/>
      <c r="AF279" s="25"/>
      <c r="AJ279" s="7">
        <f>VLOOKUP(B279,' TH ĐG Trình HĐ'!$D$9:$AE$322,16,0)</f>
        <v>8</v>
      </c>
    </row>
    <row r="280" spans="1:36" s="7" customFormat="1" ht="24.95" customHeight="1" x14ac:dyDescent="0.25">
      <c r="A280" s="207">
        <f t="shared" si="70"/>
        <v>274</v>
      </c>
      <c r="B280" s="115" t="s">
        <v>167</v>
      </c>
      <c r="C280" s="5" t="s">
        <v>761</v>
      </c>
      <c r="D280" s="9" t="s">
        <v>850</v>
      </c>
      <c r="E280" s="232"/>
      <c r="F280" s="17"/>
      <c r="G280" s="19"/>
      <c r="H280" s="5"/>
      <c r="I280" s="19"/>
      <c r="J280" s="5"/>
      <c r="K280" s="19"/>
      <c r="L280" s="5"/>
      <c r="M280" s="19"/>
      <c r="N280" s="5"/>
      <c r="O280" s="19"/>
      <c r="P280" s="5"/>
      <c r="Q280" s="226"/>
      <c r="R280" s="9"/>
      <c r="S280" s="5"/>
      <c r="T280" s="226"/>
      <c r="U280" s="9"/>
      <c r="V280" s="227"/>
      <c r="W280" s="9"/>
      <c r="X280" s="9"/>
      <c r="Y280" s="9"/>
      <c r="Z280" s="9"/>
      <c r="AA280" s="5"/>
      <c r="AB280" s="5"/>
      <c r="AC280" s="9"/>
      <c r="AD280" s="5"/>
      <c r="AE280" s="25"/>
      <c r="AF280" s="25"/>
      <c r="AJ280" s="7">
        <f>VLOOKUP(B280,' TH ĐG Trình HĐ'!$D$9:$AE$322,16,0)</f>
        <v>8</v>
      </c>
    </row>
    <row r="281" spans="1:36" s="7" customFormat="1" ht="24.95" customHeight="1" x14ac:dyDescent="0.25">
      <c r="A281" s="207">
        <f t="shared" si="70"/>
        <v>275</v>
      </c>
      <c r="B281" s="115" t="s">
        <v>172</v>
      </c>
      <c r="C281" s="5" t="s">
        <v>761</v>
      </c>
      <c r="D281" s="9" t="s">
        <v>850</v>
      </c>
      <c r="E281" s="232"/>
      <c r="F281" s="17"/>
      <c r="G281" s="19"/>
      <c r="H281" s="5"/>
      <c r="I281" s="19"/>
      <c r="J281" s="5"/>
      <c r="K281" s="19"/>
      <c r="L281" s="5"/>
      <c r="M281" s="19"/>
      <c r="N281" s="5"/>
      <c r="O281" s="19"/>
      <c r="P281" s="5"/>
      <c r="Q281" s="226"/>
      <c r="R281" s="9"/>
      <c r="S281" s="5"/>
      <c r="T281" s="226"/>
      <c r="U281" s="9"/>
      <c r="V281" s="227"/>
      <c r="W281" s="9"/>
      <c r="X281" s="9"/>
      <c r="Y281" s="9"/>
      <c r="Z281" s="9"/>
      <c r="AA281" s="5"/>
      <c r="AB281" s="5"/>
      <c r="AC281" s="9"/>
      <c r="AD281" s="5"/>
      <c r="AE281" s="25"/>
      <c r="AF281" s="25"/>
      <c r="AJ281" s="7">
        <f>VLOOKUP(B281,' TH ĐG Trình HĐ'!$D$9:$AE$322,16,0)</f>
        <v>8</v>
      </c>
    </row>
    <row r="282" spans="1:36" s="7" customFormat="1" ht="24.95" customHeight="1" x14ac:dyDescent="0.25">
      <c r="A282" s="207">
        <f t="shared" si="70"/>
        <v>276</v>
      </c>
      <c r="B282" s="115" t="s">
        <v>173</v>
      </c>
      <c r="C282" s="5" t="s">
        <v>761</v>
      </c>
      <c r="D282" s="9" t="s">
        <v>850</v>
      </c>
      <c r="E282" s="232"/>
      <c r="F282" s="17"/>
      <c r="G282" s="19"/>
      <c r="H282" s="5"/>
      <c r="I282" s="19"/>
      <c r="J282" s="5"/>
      <c r="K282" s="19"/>
      <c r="L282" s="5"/>
      <c r="M282" s="19"/>
      <c r="N282" s="5"/>
      <c r="O282" s="19"/>
      <c r="P282" s="5"/>
      <c r="Q282" s="226"/>
      <c r="R282" s="9"/>
      <c r="S282" s="5"/>
      <c r="T282" s="226"/>
      <c r="U282" s="9"/>
      <c r="V282" s="227"/>
      <c r="W282" s="9"/>
      <c r="X282" s="9"/>
      <c r="Y282" s="9"/>
      <c r="Z282" s="9"/>
      <c r="AA282" s="5"/>
      <c r="AB282" s="5"/>
      <c r="AC282" s="9"/>
      <c r="AD282" s="5"/>
      <c r="AE282" s="25"/>
      <c r="AF282" s="25"/>
      <c r="AJ282" s="7">
        <f>VLOOKUP(B282,' TH ĐG Trình HĐ'!$D$9:$AE$322,16,0)</f>
        <v>8</v>
      </c>
    </row>
    <row r="283" spans="1:36" s="7" customFormat="1" ht="24.95" customHeight="1" x14ac:dyDescent="0.25">
      <c r="A283" s="207">
        <f t="shared" si="70"/>
        <v>277</v>
      </c>
      <c r="B283" s="115" t="s">
        <v>865</v>
      </c>
      <c r="C283" s="5" t="s">
        <v>761</v>
      </c>
      <c r="D283" s="9" t="s">
        <v>850</v>
      </c>
      <c r="E283" s="232"/>
      <c r="F283" s="17"/>
      <c r="G283" s="19"/>
      <c r="H283" s="5"/>
      <c r="I283" s="19"/>
      <c r="J283" s="5"/>
      <c r="K283" s="19"/>
      <c r="L283" s="5"/>
      <c r="M283" s="19"/>
      <c r="N283" s="5"/>
      <c r="O283" s="19"/>
      <c r="P283" s="5"/>
      <c r="Q283" s="226"/>
      <c r="R283" s="9"/>
      <c r="S283" s="5"/>
      <c r="T283" s="226"/>
      <c r="U283" s="9"/>
      <c r="V283" s="227"/>
      <c r="W283" s="9"/>
      <c r="X283" s="9"/>
      <c r="Y283" s="9"/>
      <c r="Z283" s="9"/>
      <c r="AA283" s="5"/>
      <c r="AB283" s="5"/>
      <c r="AC283" s="9"/>
      <c r="AD283" s="5"/>
      <c r="AE283" s="25"/>
      <c r="AF283" s="25"/>
      <c r="AJ283" s="7">
        <f>VLOOKUP(B283,' TH ĐG Trình HĐ'!$D$9:$AE$322,16,0)</f>
        <v>8</v>
      </c>
    </row>
    <row r="284" spans="1:36" s="7" customFormat="1" ht="24.95" customHeight="1" x14ac:dyDescent="0.25">
      <c r="A284" s="207">
        <f t="shared" si="70"/>
        <v>278</v>
      </c>
      <c r="B284" s="115" t="s">
        <v>174</v>
      </c>
      <c r="C284" s="5" t="s">
        <v>761</v>
      </c>
      <c r="D284" s="9" t="s">
        <v>850</v>
      </c>
      <c r="E284" s="232"/>
      <c r="F284" s="17"/>
      <c r="G284" s="19"/>
      <c r="H284" s="5"/>
      <c r="I284" s="19"/>
      <c r="J284" s="5"/>
      <c r="K284" s="19"/>
      <c r="L284" s="5"/>
      <c r="M284" s="19"/>
      <c r="N284" s="5"/>
      <c r="O284" s="19"/>
      <c r="P284" s="5"/>
      <c r="Q284" s="226"/>
      <c r="R284" s="9"/>
      <c r="S284" s="5"/>
      <c r="T284" s="226"/>
      <c r="U284" s="9"/>
      <c r="V284" s="227"/>
      <c r="W284" s="9"/>
      <c r="X284" s="9"/>
      <c r="Y284" s="9"/>
      <c r="Z284" s="9"/>
      <c r="AA284" s="5"/>
      <c r="AB284" s="5"/>
      <c r="AC284" s="9"/>
      <c r="AD284" s="5"/>
      <c r="AE284" s="25"/>
      <c r="AF284" s="25"/>
      <c r="AJ284" s="7">
        <f>VLOOKUP(B284,' TH ĐG Trình HĐ'!$D$9:$AE$322,16,0)</f>
        <v>8</v>
      </c>
    </row>
    <row r="285" spans="1:36" s="7" customFormat="1" ht="24.95" customHeight="1" x14ac:dyDescent="0.25">
      <c r="A285" s="207">
        <f t="shared" si="70"/>
        <v>279</v>
      </c>
      <c r="B285" s="115" t="s">
        <v>175</v>
      </c>
      <c r="C285" s="5" t="s">
        <v>761</v>
      </c>
      <c r="D285" s="9" t="s">
        <v>850</v>
      </c>
      <c r="E285" s="232"/>
      <c r="F285" s="17"/>
      <c r="G285" s="19"/>
      <c r="H285" s="5"/>
      <c r="I285" s="19"/>
      <c r="J285" s="5"/>
      <c r="K285" s="19"/>
      <c r="L285" s="5"/>
      <c r="M285" s="19"/>
      <c r="N285" s="5"/>
      <c r="O285" s="19"/>
      <c r="P285" s="5"/>
      <c r="Q285" s="226"/>
      <c r="R285" s="9"/>
      <c r="S285" s="5"/>
      <c r="T285" s="226"/>
      <c r="U285" s="9"/>
      <c r="V285" s="227"/>
      <c r="W285" s="9"/>
      <c r="X285" s="9"/>
      <c r="Y285" s="9"/>
      <c r="Z285" s="9"/>
      <c r="AA285" s="5"/>
      <c r="AB285" s="5"/>
      <c r="AC285" s="9"/>
      <c r="AD285" s="5"/>
      <c r="AE285" s="25"/>
      <c r="AF285" s="25"/>
      <c r="AJ285" s="7">
        <f>VLOOKUP(B285,' TH ĐG Trình HĐ'!$D$9:$AE$322,16,0)</f>
        <v>8</v>
      </c>
    </row>
    <row r="286" spans="1:36" s="7" customFormat="1" ht="24.95" customHeight="1" x14ac:dyDescent="0.25">
      <c r="A286" s="207">
        <f t="shared" si="70"/>
        <v>280</v>
      </c>
      <c r="B286" s="115" t="s">
        <v>176</v>
      </c>
      <c r="C286" s="5" t="s">
        <v>761</v>
      </c>
      <c r="D286" s="9" t="s">
        <v>850</v>
      </c>
      <c r="E286" s="232"/>
      <c r="F286" s="17"/>
      <c r="G286" s="19"/>
      <c r="H286" s="5"/>
      <c r="I286" s="19"/>
      <c r="J286" s="5"/>
      <c r="K286" s="19"/>
      <c r="L286" s="5"/>
      <c r="M286" s="19"/>
      <c r="N286" s="5"/>
      <c r="O286" s="19"/>
      <c r="P286" s="5"/>
      <c r="Q286" s="226"/>
      <c r="R286" s="9"/>
      <c r="S286" s="5"/>
      <c r="T286" s="226"/>
      <c r="U286" s="9"/>
      <c r="V286" s="227"/>
      <c r="W286" s="9"/>
      <c r="X286" s="9"/>
      <c r="Y286" s="9"/>
      <c r="Z286" s="9"/>
      <c r="AA286" s="5"/>
      <c r="AB286" s="5"/>
      <c r="AC286" s="9"/>
      <c r="AD286" s="5"/>
      <c r="AE286" s="25"/>
      <c r="AF286" s="25"/>
      <c r="AJ286" s="7">
        <f>VLOOKUP(B286,' TH ĐG Trình HĐ'!$D$9:$AE$322,16,0)</f>
        <v>7</v>
      </c>
    </row>
    <row r="287" spans="1:36" s="7" customFormat="1" ht="24.95" customHeight="1" x14ac:dyDescent="0.25">
      <c r="A287" s="207">
        <f t="shared" si="70"/>
        <v>281</v>
      </c>
      <c r="B287" s="115" t="s">
        <v>177</v>
      </c>
      <c r="C287" s="5" t="s">
        <v>761</v>
      </c>
      <c r="D287" s="9" t="s">
        <v>850</v>
      </c>
      <c r="E287" s="232"/>
      <c r="F287" s="17"/>
      <c r="G287" s="19"/>
      <c r="H287" s="5"/>
      <c r="I287" s="19"/>
      <c r="J287" s="5"/>
      <c r="K287" s="19"/>
      <c r="L287" s="5"/>
      <c r="M287" s="19"/>
      <c r="N287" s="5"/>
      <c r="O287" s="19"/>
      <c r="P287" s="5"/>
      <c r="Q287" s="226"/>
      <c r="R287" s="9"/>
      <c r="S287" s="5"/>
      <c r="T287" s="226"/>
      <c r="U287" s="9"/>
      <c r="V287" s="227"/>
      <c r="W287" s="9"/>
      <c r="X287" s="9"/>
      <c r="Y287" s="9"/>
      <c r="Z287" s="9"/>
      <c r="AA287" s="5"/>
      <c r="AB287" s="5"/>
      <c r="AC287" s="9"/>
      <c r="AD287" s="5"/>
      <c r="AE287" s="25"/>
      <c r="AF287" s="25"/>
      <c r="AJ287" s="7">
        <f>VLOOKUP(B287,' TH ĐG Trình HĐ'!$D$9:$AE$322,16,0)</f>
        <v>8</v>
      </c>
    </row>
    <row r="288" spans="1:36" s="7" customFormat="1" ht="24.95" customHeight="1" x14ac:dyDescent="0.25">
      <c r="A288" s="207">
        <f t="shared" si="70"/>
        <v>282</v>
      </c>
      <c r="B288" s="115" t="s">
        <v>178</v>
      </c>
      <c r="C288" s="5" t="s">
        <v>761</v>
      </c>
      <c r="D288" s="9" t="s">
        <v>850</v>
      </c>
      <c r="E288" s="232"/>
      <c r="F288" s="17"/>
      <c r="G288" s="19"/>
      <c r="H288" s="5"/>
      <c r="I288" s="19"/>
      <c r="J288" s="5"/>
      <c r="K288" s="19"/>
      <c r="L288" s="5"/>
      <c r="M288" s="19"/>
      <c r="N288" s="5"/>
      <c r="O288" s="19"/>
      <c r="P288" s="5"/>
      <c r="Q288" s="226"/>
      <c r="R288" s="9"/>
      <c r="S288" s="5"/>
      <c r="T288" s="226"/>
      <c r="U288" s="9"/>
      <c r="V288" s="227"/>
      <c r="W288" s="9"/>
      <c r="X288" s="9"/>
      <c r="Y288" s="9"/>
      <c r="Z288" s="9"/>
      <c r="AA288" s="5"/>
      <c r="AB288" s="5"/>
      <c r="AC288" s="9"/>
      <c r="AD288" s="5"/>
      <c r="AE288" s="25"/>
      <c r="AF288" s="25"/>
      <c r="AJ288" s="7">
        <f>VLOOKUP(B288,' TH ĐG Trình HĐ'!$D$9:$AE$322,16,0)</f>
        <v>8</v>
      </c>
    </row>
    <row r="289" spans="1:36" s="7" customFormat="1" ht="24.95" customHeight="1" x14ac:dyDescent="0.25">
      <c r="A289" s="207">
        <f t="shared" si="70"/>
        <v>283</v>
      </c>
      <c r="B289" s="115" t="s">
        <v>179</v>
      </c>
      <c r="C289" s="5" t="s">
        <v>761</v>
      </c>
      <c r="D289" s="9" t="s">
        <v>850</v>
      </c>
      <c r="E289" s="232"/>
      <c r="F289" s="17"/>
      <c r="G289" s="19"/>
      <c r="H289" s="5"/>
      <c r="I289" s="19"/>
      <c r="J289" s="5"/>
      <c r="K289" s="19"/>
      <c r="L289" s="5"/>
      <c r="M289" s="19"/>
      <c r="N289" s="5"/>
      <c r="O289" s="19"/>
      <c r="P289" s="5"/>
      <c r="Q289" s="226"/>
      <c r="R289" s="9"/>
      <c r="S289" s="5"/>
      <c r="T289" s="226"/>
      <c r="U289" s="9"/>
      <c r="V289" s="227"/>
      <c r="W289" s="9"/>
      <c r="X289" s="9"/>
      <c r="Y289" s="9"/>
      <c r="Z289" s="9"/>
      <c r="AA289" s="5"/>
      <c r="AB289" s="5"/>
      <c r="AC289" s="9"/>
      <c r="AD289" s="5"/>
      <c r="AE289" s="25"/>
      <c r="AF289" s="25"/>
      <c r="AJ289" s="7">
        <f>VLOOKUP(B289,' TH ĐG Trình HĐ'!$D$9:$AE$322,16,0)</f>
        <v>10</v>
      </c>
    </row>
    <row r="290" spans="1:36" s="7" customFormat="1" ht="24.95" customHeight="1" x14ac:dyDescent="0.25">
      <c r="A290" s="207">
        <f t="shared" si="70"/>
        <v>284</v>
      </c>
      <c r="B290" s="115" t="s">
        <v>182</v>
      </c>
      <c r="C290" s="5" t="s">
        <v>761</v>
      </c>
      <c r="D290" s="9" t="s">
        <v>850</v>
      </c>
      <c r="E290" s="232"/>
      <c r="F290" s="17"/>
      <c r="G290" s="19"/>
      <c r="H290" s="5"/>
      <c r="I290" s="19"/>
      <c r="J290" s="5"/>
      <c r="K290" s="19"/>
      <c r="L290" s="5"/>
      <c r="M290" s="19"/>
      <c r="N290" s="5"/>
      <c r="O290" s="19"/>
      <c r="P290" s="5"/>
      <c r="Q290" s="226"/>
      <c r="R290" s="9"/>
      <c r="S290" s="5"/>
      <c r="T290" s="226"/>
      <c r="U290" s="9"/>
      <c r="V290" s="227"/>
      <c r="W290" s="9"/>
      <c r="X290" s="9"/>
      <c r="Y290" s="9"/>
      <c r="Z290" s="9"/>
      <c r="AA290" s="5"/>
      <c r="AB290" s="5"/>
      <c r="AC290" s="9"/>
      <c r="AD290" s="5"/>
      <c r="AE290" s="25"/>
      <c r="AF290" s="25"/>
      <c r="AJ290" s="7">
        <f>VLOOKUP(B290,' TH ĐG Trình HĐ'!$D$9:$AE$322,16,0)</f>
        <v>8</v>
      </c>
    </row>
    <row r="291" spans="1:36" s="7" customFormat="1" ht="24.95" customHeight="1" x14ac:dyDescent="0.25">
      <c r="A291" s="207">
        <f t="shared" si="70"/>
        <v>285</v>
      </c>
      <c r="B291" s="115" t="s">
        <v>183</v>
      </c>
      <c r="C291" s="5" t="s">
        <v>761</v>
      </c>
      <c r="D291" s="9" t="s">
        <v>850</v>
      </c>
      <c r="E291" s="232"/>
      <c r="F291" s="17"/>
      <c r="G291" s="19"/>
      <c r="H291" s="5"/>
      <c r="I291" s="19"/>
      <c r="J291" s="5"/>
      <c r="K291" s="19"/>
      <c r="L291" s="5"/>
      <c r="M291" s="19"/>
      <c r="N291" s="5"/>
      <c r="O291" s="19"/>
      <c r="P291" s="5"/>
      <c r="Q291" s="226"/>
      <c r="R291" s="9"/>
      <c r="S291" s="5"/>
      <c r="T291" s="226"/>
      <c r="U291" s="9"/>
      <c r="V291" s="227"/>
      <c r="W291" s="9"/>
      <c r="X291" s="9"/>
      <c r="Y291" s="9"/>
      <c r="Z291" s="9"/>
      <c r="AA291" s="5"/>
      <c r="AB291" s="5"/>
      <c r="AC291" s="9"/>
      <c r="AD291" s="5"/>
      <c r="AE291" s="25"/>
      <c r="AF291" s="25"/>
      <c r="AJ291" s="7">
        <f>VLOOKUP(B291,' TH ĐG Trình HĐ'!$D$9:$AE$322,16,0)</f>
        <v>7</v>
      </c>
    </row>
    <row r="292" spans="1:36" s="7" customFormat="1" ht="24.95" customHeight="1" x14ac:dyDescent="0.25">
      <c r="A292" s="207">
        <f t="shared" si="70"/>
        <v>286</v>
      </c>
      <c r="B292" s="115" t="s">
        <v>184</v>
      </c>
      <c r="C292" s="5" t="s">
        <v>761</v>
      </c>
      <c r="D292" s="9" t="s">
        <v>850</v>
      </c>
      <c r="E292" s="232"/>
      <c r="F292" s="17"/>
      <c r="G292" s="19"/>
      <c r="H292" s="5"/>
      <c r="I292" s="19"/>
      <c r="J292" s="5"/>
      <c r="K292" s="19"/>
      <c r="L292" s="5"/>
      <c r="M292" s="19"/>
      <c r="N292" s="5"/>
      <c r="O292" s="19"/>
      <c r="P292" s="5"/>
      <c r="Q292" s="226"/>
      <c r="R292" s="9"/>
      <c r="S292" s="5"/>
      <c r="T292" s="226"/>
      <c r="U292" s="9"/>
      <c r="V292" s="227"/>
      <c r="W292" s="9"/>
      <c r="X292" s="9"/>
      <c r="Y292" s="9"/>
      <c r="Z292" s="9"/>
      <c r="AA292" s="5"/>
      <c r="AB292" s="5"/>
      <c r="AC292" s="9"/>
      <c r="AD292" s="5"/>
      <c r="AE292" s="25"/>
      <c r="AF292" s="25"/>
      <c r="AJ292" s="7">
        <f>VLOOKUP(B292,' TH ĐG Trình HĐ'!$D$9:$AE$322,16,0)</f>
        <v>10</v>
      </c>
    </row>
    <row r="293" spans="1:36" s="7" customFormat="1" ht="24.95" customHeight="1" x14ac:dyDescent="0.25">
      <c r="A293" s="207">
        <f t="shared" si="70"/>
        <v>287</v>
      </c>
      <c r="B293" s="115" t="s">
        <v>185</v>
      </c>
      <c r="C293" s="5" t="s">
        <v>761</v>
      </c>
      <c r="D293" s="9" t="s">
        <v>850</v>
      </c>
      <c r="E293" s="232"/>
      <c r="F293" s="17"/>
      <c r="G293" s="19"/>
      <c r="H293" s="5"/>
      <c r="I293" s="19"/>
      <c r="J293" s="5"/>
      <c r="K293" s="19"/>
      <c r="L293" s="5"/>
      <c r="M293" s="19"/>
      <c r="N293" s="5"/>
      <c r="O293" s="19"/>
      <c r="P293" s="5"/>
      <c r="Q293" s="226"/>
      <c r="R293" s="9"/>
      <c r="S293" s="5"/>
      <c r="T293" s="226"/>
      <c r="U293" s="9"/>
      <c r="V293" s="227"/>
      <c r="W293" s="9"/>
      <c r="X293" s="9"/>
      <c r="Y293" s="9"/>
      <c r="Z293" s="9"/>
      <c r="AA293" s="5"/>
      <c r="AB293" s="5"/>
      <c r="AC293" s="9"/>
      <c r="AD293" s="5"/>
      <c r="AE293" s="25"/>
      <c r="AF293" s="25"/>
      <c r="AJ293" s="7">
        <f>VLOOKUP(B293,' TH ĐG Trình HĐ'!$D$9:$AE$322,16,0)</f>
        <v>10</v>
      </c>
    </row>
    <row r="294" spans="1:36" s="7" customFormat="1" ht="24.95" customHeight="1" x14ac:dyDescent="0.25">
      <c r="A294" s="207">
        <f t="shared" si="70"/>
        <v>288</v>
      </c>
      <c r="B294" s="115" t="s">
        <v>187</v>
      </c>
      <c r="C294" s="5" t="s">
        <v>761</v>
      </c>
      <c r="D294" s="9" t="s">
        <v>850</v>
      </c>
      <c r="E294" s="232"/>
      <c r="F294" s="17"/>
      <c r="G294" s="19"/>
      <c r="H294" s="5"/>
      <c r="I294" s="19"/>
      <c r="J294" s="5"/>
      <c r="K294" s="19"/>
      <c r="L294" s="5"/>
      <c r="M294" s="19"/>
      <c r="N294" s="5"/>
      <c r="O294" s="19"/>
      <c r="P294" s="5"/>
      <c r="Q294" s="226"/>
      <c r="R294" s="9"/>
      <c r="S294" s="5"/>
      <c r="T294" s="226"/>
      <c r="U294" s="9"/>
      <c r="V294" s="227"/>
      <c r="W294" s="9"/>
      <c r="X294" s="9"/>
      <c r="Y294" s="9"/>
      <c r="Z294" s="9"/>
      <c r="AA294" s="5"/>
      <c r="AB294" s="5"/>
      <c r="AC294" s="9"/>
      <c r="AD294" s="5"/>
      <c r="AE294" s="25"/>
      <c r="AF294" s="25"/>
      <c r="AJ294" s="7">
        <f>VLOOKUP(B294,' TH ĐG Trình HĐ'!$D$9:$AE$322,16,0)</f>
        <v>8</v>
      </c>
    </row>
    <row r="295" spans="1:36" s="7" customFormat="1" ht="24.95" customHeight="1" x14ac:dyDescent="0.25">
      <c r="A295" s="207">
        <f t="shared" si="70"/>
        <v>289</v>
      </c>
      <c r="B295" s="115" t="s">
        <v>188</v>
      </c>
      <c r="C295" s="5" t="s">
        <v>761</v>
      </c>
      <c r="D295" s="9" t="s">
        <v>850</v>
      </c>
      <c r="E295" s="232"/>
      <c r="F295" s="17"/>
      <c r="G295" s="19"/>
      <c r="H295" s="5"/>
      <c r="I295" s="19"/>
      <c r="J295" s="5"/>
      <c r="K295" s="19"/>
      <c r="L295" s="5"/>
      <c r="M295" s="19"/>
      <c r="N295" s="5"/>
      <c r="O295" s="19"/>
      <c r="P295" s="5"/>
      <c r="Q295" s="226"/>
      <c r="R295" s="9"/>
      <c r="S295" s="5"/>
      <c r="T295" s="226"/>
      <c r="U295" s="9"/>
      <c r="V295" s="227"/>
      <c r="W295" s="9"/>
      <c r="X295" s="9"/>
      <c r="Y295" s="9"/>
      <c r="Z295" s="9"/>
      <c r="AA295" s="5"/>
      <c r="AB295" s="5"/>
      <c r="AC295" s="9"/>
      <c r="AD295" s="5"/>
      <c r="AE295" s="25"/>
      <c r="AF295" s="25"/>
      <c r="AJ295" s="7">
        <f>VLOOKUP(B295,' TH ĐG Trình HĐ'!$D$9:$AE$322,16,0)</f>
        <v>8</v>
      </c>
    </row>
    <row r="296" spans="1:36" s="7" customFormat="1" ht="24.95" customHeight="1" x14ac:dyDescent="0.25">
      <c r="A296" s="207">
        <f t="shared" si="70"/>
        <v>290</v>
      </c>
      <c r="B296" s="115" t="s">
        <v>190</v>
      </c>
      <c r="C296" s="5" t="s">
        <v>761</v>
      </c>
      <c r="D296" s="9" t="s">
        <v>850</v>
      </c>
      <c r="E296" s="232"/>
      <c r="F296" s="17"/>
      <c r="G296" s="19"/>
      <c r="H296" s="5"/>
      <c r="I296" s="19"/>
      <c r="J296" s="5"/>
      <c r="K296" s="19"/>
      <c r="L296" s="5"/>
      <c r="M296" s="19"/>
      <c r="N296" s="5"/>
      <c r="O296" s="19"/>
      <c r="P296" s="5"/>
      <c r="Q296" s="226"/>
      <c r="R296" s="9"/>
      <c r="S296" s="5"/>
      <c r="T296" s="226"/>
      <c r="U296" s="9"/>
      <c r="V296" s="227"/>
      <c r="W296" s="9"/>
      <c r="X296" s="9"/>
      <c r="Y296" s="9"/>
      <c r="Z296" s="9"/>
      <c r="AA296" s="5"/>
      <c r="AB296" s="5"/>
      <c r="AC296" s="9"/>
      <c r="AD296" s="5"/>
      <c r="AE296" s="232" t="s">
        <v>878</v>
      </c>
      <c r="AF296" s="25"/>
      <c r="AJ296" s="7">
        <f>VLOOKUP(B296,' TH ĐG Trình HĐ'!$D$9:$AE$322,16,0)</f>
        <v>8</v>
      </c>
    </row>
    <row r="297" spans="1:36" s="7" customFormat="1" ht="24.95" customHeight="1" x14ac:dyDescent="0.25">
      <c r="A297" s="207">
        <f t="shared" si="70"/>
        <v>291</v>
      </c>
      <c r="B297" s="58" t="s">
        <v>826</v>
      </c>
      <c r="C297" s="5" t="s">
        <v>761</v>
      </c>
      <c r="D297" s="9" t="s">
        <v>850</v>
      </c>
      <c r="E297" s="232"/>
      <c r="F297" s="17"/>
      <c r="G297" s="19"/>
      <c r="H297" s="5"/>
      <c r="I297" s="19"/>
      <c r="J297" s="5"/>
      <c r="K297" s="19"/>
      <c r="L297" s="5"/>
      <c r="M297" s="19"/>
      <c r="N297" s="5"/>
      <c r="O297" s="19"/>
      <c r="P297" s="5"/>
      <c r="Q297" s="226"/>
      <c r="R297" s="9"/>
      <c r="S297" s="5"/>
      <c r="T297" s="226"/>
      <c r="U297" s="9"/>
      <c r="V297" s="227"/>
      <c r="W297" s="9"/>
      <c r="X297" s="9"/>
      <c r="Y297" s="9"/>
      <c r="Z297" s="9"/>
      <c r="AA297" s="5"/>
      <c r="AB297" s="5"/>
      <c r="AC297" s="9"/>
      <c r="AD297" s="5"/>
      <c r="AE297" s="25"/>
      <c r="AF297" s="25"/>
      <c r="AJ297" s="7">
        <f>VLOOKUP(B297,' TH ĐG Trình HĐ'!$D$9:$AE$322,16,0)</f>
        <v>8</v>
      </c>
    </row>
    <row r="298" spans="1:36" s="7" customFormat="1" ht="24.95" customHeight="1" x14ac:dyDescent="0.25">
      <c r="A298" s="207">
        <f t="shared" si="70"/>
        <v>292</v>
      </c>
      <c r="B298" s="218" t="s">
        <v>261</v>
      </c>
      <c r="C298" s="5" t="s">
        <v>770</v>
      </c>
      <c r="D298" s="9" t="s">
        <v>850</v>
      </c>
      <c r="E298" s="232"/>
      <c r="F298" s="17"/>
      <c r="G298" s="19"/>
      <c r="H298" s="5"/>
      <c r="I298" s="19"/>
      <c r="J298" s="5"/>
      <c r="K298" s="19"/>
      <c r="L298" s="5"/>
      <c r="M298" s="19"/>
      <c r="N298" s="5"/>
      <c r="O298" s="19"/>
      <c r="P298" s="5"/>
      <c r="Q298" s="226"/>
      <c r="R298" s="9"/>
      <c r="S298" s="5"/>
      <c r="T298" s="226"/>
      <c r="U298" s="9"/>
      <c r="V298" s="227"/>
      <c r="W298" s="9"/>
      <c r="X298" s="9"/>
      <c r="Y298" s="9"/>
      <c r="Z298" s="9"/>
      <c r="AA298" s="5"/>
      <c r="AB298" s="5"/>
      <c r="AC298" s="9"/>
      <c r="AD298" s="5"/>
      <c r="AE298" s="25"/>
      <c r="AF298" s="25"/>
      <c r="AJ298" s="7">
        <f>VLOOKUP(B298,' TH ĐG Trình HĐ'!$D$9:$AE$322,16,0)</f>
        <v>7</v>
      </c>
    </row>
    <row r="299" spans="1:36" s="7" customFormat="1" ht="24.95" customHeight="1" x14ac:dyDescent="0.25">
      <c r="A299" s="207">
        <f t="shared" si="70"/>
        <v>293</v>
      </c>
      <c r="B299" s="218" t="s">
        <v>262</v>
      </c>
      <c r="C299" s="5" t="s">
        <v>761</v>
      </c>
      <c r="D299" s="9" t="s">
        <v>850</v>
      </c>
      <c r="E299" s="232"/>
      <c r="F299" s="17"/>
      <c r="G299" s="19"/>
      <c r="H299" s="5"/>
      <c r="I299" s="19"/>
      <c r="J299" s="5"/>
      <c r="K299" s="19"/>
      <c r="L299" s="5"/>
      <c r="M299" s="19"/>
      <c r="N299" s="5"/>
      <c r="O299" s="19"/>
      <c r="P299" s="5"/>
      <c r="Q299" s="226"/>
      <c r="R299" s="9"/>
      <c r="S299" s="5"/>
      <c r="T299" s="226"/>
      <c r="U299" s="9"/>
      <c r="V299" s="227"/>
      <c r="W299" s="9"/>
      <c r="X299" s="9"/>
      <c r="Y299" s="9"/>
      <c r="Z299" s="9"/>
      <c r="AA299" s="5"/>
      <c r="AB299" s="5"/>
      <c r="AC299" s="9"/>
      <c r="AD299" s="5"/>
      <c r="AE299" s="25"/>
      <c r="AF299" s="25"/>
      <c r="AJ299" s="7">
        <f>VLOOKUP(B299,' TH ĐG Trình HĐ'!$D$9:$AE$322,16,0)</f>
        <v>7</v>
      </c>
    </row>
    <row r="300" spans="1:36" s="7" customFormat="1" ht="24.95" customHeight="1" x14ac:dyDescent="0.25">
      <c r="A300" s="207">
        <f t="shared" si="70"/>
        <v>294</v>
      </c>
      <c r="B300" s="218" t="s">
        <v>263</v>
      </c>
      <c r="C300" s="5" t="s">
        <v>761</v>
      </c>
      <c r="D300" s="9" t="s">
        <v>850</v>
      </c>
      <c r="E300" s="232"/>
      <c r="F300" s="17"/>
      <c r="G300" s="19"/>
      <c r="H300" s="5"/>
      <c r="I300" s="19"/>
      <c r="J300" s="5"/>
      <c r="K300" s="19"/>
      <c r="L300" s="5"/>
      <c r="M300" s="19"/>
      <c r="N300" s="5"/>
      <c r="O300" s="19"/>
      <c r="P300" s="5"/>
      <c r="Q300" s="226"/>
      <c r="R300" s="9"/>
      <c r="S300" s="5"/>
      <c r="T300" s="226"/>
      <c r="U300" s="9"/>
      <c r="V300" s="227"/>
      <c r="W300" s="9"/>
      <c r="X300" s="9"/>
      <c r="Y300" s="9"/>
      <c r="Z300" s="9"/>
      <c r="AA300" s="5"/>
      <c r="AB300" s="5"/>
      <c r="AC300" s="9"/>
      <c r="AD300" s="5"/>
      <c r="AE300" s="25"/>
      <c r="AF300" s="25"/>
      <c r="AJ300" s="7">
        <f>VLOOKUP(B300,' TH ĐG Trình HĐ'!$D$9:$AE$322,16,0)</f>
        <v>7</v>
      </c>
    </row>
    <row r="301" spans="1:36" s="7" customFormat="1" ht="24.95" customHeight="1" x14ac:dyDescent="0.25">
      <c r="A301" s="207">
        <f t="shared" si="70"/>
        <v>295</v>
      </c>
      <c r="B301" s="218" t="s">
        <v>264</v>
      </c>
      <c r="C301" s="5" t="s">
        <v>761</v>
      </c>
      <c r="D301" s="9" t="s">
        <v>850</v>
      </c>
      <c r="E301" s="232"/>
      <c r="F301" s="17"/>
      <c r="G301" s="19"/>
      <c r="H301" s="5"/>
      <c r="I301" s="19"/>
      <c r="J301" s="5"/>
      <c r="K301" s="19"/>
      <c r="L301" s="5"/>
      <c r="M301" s="19"/>
      <c r="N301" s="5"/>
      <c r="O301" s="19"/>
      <c r="P301" s="5"/>
      <c r="Q301" s="226"/>
      <c r="R301" s="9"/>
      <c r="S301" s="5"/>
      <c r="T301" s="226"/>
      <c r="U301" s="9"/>
      <c r="V301" s="227"/>
      <c r="W301" s="9"/>
      <c r="X301" s="9"/>
      <c r="Y301" s="9"/>
      <c r="Z301" s="9"/>
      <c r="AA301" s="5"/>
      <c r="AB301" s="5"/>
      <c r="AC301" s="9"/>
      <c r="AD301" s="5"/>
      <c r="AE301" s="25"/>
      <c r="AF301" s="25"/>
      <c r="AJ301" s="7">
        <f>VLOOKUP(B301,' TH ĐG Trình HĐ'!$D$9:$AE$322,16,0)</f>
        <v>8</v>
      </c>
    </row>
    <row r="302" spans="1:36" s="7" customFormat="1" ht="24.95" customHeight="1" x14ac:dyDescent="0.25">
      <c r="A302" s="207">
        <f t="shared" si="70"/>
        <v>296</v>
      </c>
      <c r="B302" s="218" t="s">
        <v>302</v>
      </c>
      <c r="C302" s="5" t="s">
        <v>761</v>
      </c>
      <c r="D302" s="9" t="s">
        <v>850</v>
      </c>
      <c r="E302" s="232"/>
      <c r="F302" s="17"/>
      <c r="G302" s="19"/>
      <c r="H302" s="5"/>
      <c r="I302" s="19"/>
      <c r="J302" s="5"/>
      <c r="K302" s="19"/>
      <c r="L302" s="5"/>
      <c r="M302" s="19"/>
      <c r="N302" s="5"/>
      <c r="O302" s="19"/>
      <c r="P302" s="5"/>
      <c r="Q302" s="226"/>
      <c r="R302" s="9"/>
      <c r="S302" s="5"/>
      <c r="T302" s="226"/>
      <c r="U302" s="9"/>
      <c r="V302" s="227"/>
      <c r="W302" s="9"/>
      <c r="X302" s="9"/>
      <c r="Y302" s="9"/>
      <c r="Z302" s="9"/>
      <c r="AA302" s="5"/>
      <c r="AB302" s="5"/>
      <c r="AC302" s="9"/>
      <c r="AD302" s="5"/>
      <c r="AE302" s="25"/>
      <c r="AF302" s="25"/>
      <c r="AJ302" s="7">
        <f>VLOOKUP(B302,' TH ĐG Trình HĐ'!$D$9:$AE$322,16,0)</f>
        <v>7</v>
      </c>
    </row>
    <row r="303" spans="1:36" s="7" customFormat="1" ht="24.95" customHeight="1" x14ac:dyDescent="0.25">
      <c r="A303" s="207">
        <f t="shared" si="70"/>
        <v>297</v>
      </c>
      <c r="B303" s="218" t="s">
        <v>289</v>
      </c>
      <c r="C303" s="5" t="s">
        <v>761</v>
      </c>
      <c r="D303" s="9" t="s">
        <v>850</v>
      </c>
      <c r="E303" s="232"/>
      <c r="F303" s="17"/>
      <c r="G303" s="19"/>
      <c r="H303" s="5"/>
      <c r="I303" s="19"/>
      <c r="J303" s="5"/>
      <c r="K303" s="19"/>
      <c r="L303" s="5"/>
      <c r="M303" s="19"/>
      <c r="N303" s="5"/>
      <c r="O303" s="19"/>
      <c r="P303" s="5"/>
      <c r="Q303" s="226"/>
      <c r="R303" s="9"/>
      <c r="S303" s="5"/>
      <c r="T303" s="226"/>
      <c r="U303" s="9"/>
      <c r="V303" s="227"/>
      <c r="W303" s="9"/>
      <c r="X303" s="9"/>
      <c r="Y303" s="9"/>
      <c r="Z303" s="9"/>
      <c r="AA303" s="5"/>
      <c r="AB303" s="5"/>
      <c r="AC303" s="9"/>
      <c r="AD303" s="5"/>
      <c r="AE303" s="25"/>
      <c r="AF303" s="25"/>
      <c r="AJ303" s="7">
        <f>VLOOKUP(B303,' TH ĐG Trình HĐ'!$D$9:$AE$322,16,0)</f>
        <v>8</v>
      </c>
    </row>
    <row r="304" spans="1:36" s="7" customFormat="1" ht="24.95" customHeight="1" x14ac:dyDescent="0.25">
      <c r="A304" s="207">
        <f t="shared" si="70"/>
        <v>298</v>
      </c>
      <c r="B304" s="218" t="s">
        <v>267</v>
      </c>
      <c r="C304" s="5" t="s">
        <v>761</v>
      </c>
      <c r="D304" s="9" t="s">
        <v>850</v>
      </c>
      <c r="E304" s="232"/>
      <c r="F304" s="17"/>
      <c r="G304" s="19"/>
      <c r="H304" s="5"/>
      <c r="I304" s="19"/>
      <c r="J304" s="5"/>
      <c r="K304" s="19"/>
      <c r="L304" s="5"/>
      <c r="M304" s="19"/>
      <c r="N304" s="5"/>
      <c r="O304" s="19"/>
      <c r="P304" s="5"/>
      <c r="Q304" s="226"/>
      <c r="R304" s="9"/>
      <c r="S304" s="5"/>
      <c r="T304" s="226"/>
      <c r="U304" s="9"/>
      <c r="V304" s="227"/>
      <c r="W304" s="9"/>
      <c r="X304" s="9"/>
      <c r="Y304" s="9"/>
      <c r="Z304" s="9"/>
      <c r="AA304" s="5"/>
      <c r="AB304" s="5"/>
      <c r="AC304" s="9"/>
      <c r="AD304" s="5"/>
      <c r="AE304" s="25"/>
      <c r="AF304" s="25"/>
      <c r="AJ304" s="7">
        <f>VLOOKUP(B304,' TH ĐG Trình HĐ'!$D$9:$AE$322,16,0)</f>
        <v>8</v>
      </c>
    </row>
    <row r="305" spans="1:36" s="7" customFormat="1" ht="24.95" customHeight="1" x14ac:dyDescent="0.25">
      <c r="A305" s="207">
        <f t="shared" si="70"/>
        <v>299</v>
      </c>
      <c r="B305" s="218" t="s">
        <v>266</v>
      </c>
      <c r="C305" s="5" t="s">
        <v>761</v>
      </c>
      <c r="D305" s="9" t="s">
        <v>850</v>
      </c>
      <c r="E305" s="232"/>
      <c r="F305" s="17"/>
      <c r="G305" s="19"/>
      <c r="H305" s="5"/>
      <c r="I305" s="19"/>
      <c r="J305" s="5"/>
      <c r="K305" s="19"/>
      <c r="L305" s="5"/>
      <c r="M305" s="19"/>
      <c r="N305" s="5"/>
      <c r="O305" s="19"/>
      <c r="P305" s="5"/>
      <c r="Q305" s="226"/>
      <c r="R305" s="9"/>
      <c r="S305" s="5"/>
      <c r="T305" s="226"/>
      <c r="U305" s="9"/>
      <c r="V305" s="227"/>
      <c r="W305" s="9"/>
      <c r="X305" s="9"/>
      <c r="Y305" s="9"/>
      <c r="Z305" s="9"/>
      <c r="AA305" s="5"/>
      <c r="AB305" s="5"/>
      <c r="AC305" s="9"/>
      <c r="AD305" s="5"/>
      <c r="AE305" s="25"/>
      <c r="AF305" s="25"/>
      <c r="AJ305" s="7">
        <f>VLOOKUP(B305,' TH ĐG Trình HĐ'!$D$9:$AE$322,16,0)</f>
        <v>8</v>
      </c>
    </row>
    <row r="306" spans="1:36" s="7" customFormat="1" ht="24.95" customHeight="1" x14ac:dyDescent="0.25">
      <c r="A306" s="207">
        <f t="shared" si="70"/>
        <v>300</v>
      </c>
      <c r="B306" s="70" t="s">
        <v>386</v>
      </c>
      <c r="C306" s="49" t="s">
        <v>340</v>
      </c>
      <c r="D306" s="9" t="s">
        <v>850</v>
      </c>
      <c r="E306" s="232"/>
      <c r="F306" s="17"/>
      <c r="G306" s="19"/>
      <c r="H306" s="5"/>
      <c r="I306" s="19"/>
      <c r="J306" s="5"/>
      <c r="K306" s="19"/>
      <c r="L306" s="5"/>
      <c r="M306" s="19"/>
      <c r="N306" s="5"/>
      <c r="O306" s="19"/>
      <c r="P306" s="5"/>
      <c r="Q306" s="226"/>
      <c r="R306" s="9"/>
      <c r="S306" s="5"/>
      <c r="T306" s="226"/>
      <c r="U306" s="9"/>
      <c r="V306" s="227"/>
      <c r="W306" s="9"/>
      <c r="X306" s="9"/>
      <c r="Y306" s="9"/>
      <c r="Z306" s="9"/>
      <c r="AA306" s="5"/>
      <c r="AB306" s="5"/>
      <c r="AC306" s="9"/>
      <c r="AD306" s="5"/>
      <c r="AE306" s="25"/>
      <c r="AF306" s="25"/>
      <c r="AJ306" s="7">
        <f>VLOOKUP(B306,' TH ĐG Trình HĐ'!$D$9:$AE$322,16,0)</f>
        <v>8</v>
      </c>
    </row>
    <row r="307" spans="1:36" s="7" customFormat="1" ht="24.95" customHeight="1" x14ac:dyDescent="0.25">
      <c r="A307" s="207">
        <f t="shared" si="70"/>
        <v>301</v>
      </c>
      <c r="B307" s="70" t="s">
        <v>195</v>
      </c>
      <c r="C307" s="5" t="s">
        <v>761</v>
      </c>
      <c r="D307" s="9" t="s">
        <v>850</v>
      </c>
      <c r="E307" s="232"/>
      <c r="F307" s="17"/>
      <c r="G307" s="19"/>
      <c r="H307" s="5"/>
      <c r="I307" s="19"/>
      <c r="J307" s="5"/>
      <c r="K307" s="19"/>
      <c r="L307" s="5"/>
      <c r="M307" s="19"/>
      <c r="N307" s="5"/>
      <c r="O307" s="19"/>
      <c r="P307" s="5"/>
      <c r="Q307" s="226"/>
      <c r="R307" s="9"/>
      <c r="S307" s="5"/>
      <c r="T307" s="226"/>
      <c r="U307" s="9"/>
      <c r="V307" s="227"/>
      <c r="W307" s="9"/>
      <c r="X307" s="9"/>
      <c r="Y307" s="9"/>
      <c r="Z307" s="9"/>
      <c r="AA307" s="5"/>
      <c r="AB307" s="5"/>
      <c r="AC307" s="9"/>
      <c r="AD307" s="5"/>
      <c r="AE307" s="25"/>
      <c r="AF307" s="25"/>
      <c r="AJ307" s="7">
        <f>VLOOKUP(B307,' TH ĐG Trình HĐ'!$D$9:$AE$322,16,0)</f>
        <v>8</v>
      </c>
    </row>
    <row r="308" spans="1:36" s="7" customFormat="1" ht="24.95" customHeight="1" x14ac:dyDescent="0.25">
      <c r="A308" s="207">
        <f t="shared" si="70"/>
        <v>302</v>
      </c>
      <c r="B308" s="70" t="s">
        <v>194</v>
      </c>
      <c r="C308" s="5" t="s">
        <v>761</v>
      </c>
      <c r="D308" s="9" t="s">
        <v>850</v>
      </c>
      <c r="E308" s="232"/>
      <c r="F308" s="17"/>
      <c r="G308" s="19"/>
      <c r="H308" s="5"/>
      <c r="I308" s="19"/>
      <c r="J308" s="5"/>
      <c r="K308" s="19"/>
      <c r="L308" s="5"/>
      <c r="M308" s="19"/>
      <c r="N308" s="5"/>
      <c r="O308" s="19"/>
      <c r="P308" s="5"/>
      <c r="Q308" s="226"/>
      <c r="R308" s="9"/>
      <c r="S308" s="5"/>
      <c r="T308" s="226"/>
      <c r="U308" s="9"/>
      <c r="V308" s="227"/>
      <c r="W308" s="9"/>
      <c r="X308" s="9"/>
      <c r="Y308" s="9"/>
      <c r="Z308" s="9"/>
      <c r="AA308" s="5"/>
      <c r="AB308" s="5"/>
      <c r="AC308" s="9"/>
      <c r="AD308" s="5"/>
      <c r="AE308" s="25"/>
      <c r="AF308" s="25"/>
      <c r="AJ308" s="7">
        <f>VLOOKUP(B308,' TH ĐG Trình HĐ'!$D$9:$AE$322,16,0)</f>
        <v>8</v>
      </c>
    </row>
    <row r="309" spans="1:36" s="7" customFormat="1" ht="24.95" customHeight="1" x14ac:dyDescent="0.25">
      <c r="A309" s="207">
        <f t="shared" si="70"/>
        <v>303</v>
      </c>
      <c r="B309" s="70" t="s">
        <v>192</v>
      </c>
      <c r="C309" s="5" t="s">
        <v>761</v>
      </c>
      <c r="D309" s="9" t="s">
        <v>850</v>
      </c>
      <c r="E309" s="232"/>
      <c r="F309" s="17"/>
      <c r="G309" s="19"/>
      <c r="H309" s="5"/>
      <c r="I309" s="19"/>
      <c r="J309" s="5"/>
      <c r="K309" s="19"/>
      <c r="L309" s="5"/>
      <c r="M309" s="19"/>
      <c r="N309" s="5"/>
      <c r="O309" s="19"/>
      <c r="P309" s="5"/>
      <c r="Q309" s="226"/>
      <c r="R309" s="9"/>
      <c r="S309" s="5"/>
      <c r="T309" s="226"/>
      <c r="U309" s="9"/>
      <c r="V309" s="227"/>
      <c r="W309" s="9"/>
      <c r="X309" s="9"/>
      <c r="Y309" s="9"/>
      <c r="Z309" s="9"/>
      <c r="AA309" s="5"/>
      <c r="AB309" s="5"/>
      <c r="AC309" s="9"/>
      <c r="AD309" s="5"/>
      <c r="AE309" s="25"/>
      <c r="AF309" s="25"/>
      <c r="AJ309" s="7">
        <f>VLOOKUP(B309,' TH ĐG Trình HĐ'!$D$9:$AE$322,16,0)</f>
        <v>8</v>
      </c>
    </row>
    <row r="310" spans="1:36" s="7" customFormat="1" ht="24.95" customHeight="1" x14ac:dyDescent="0.25">
      <c r="A310" s="207">
        <f t="shared" si="70"/>
        <v>304</v>
      </c>
      <c r="B310" s="70" t="s">
        <v>397</v>
      </c>
      <c r="C310" s="5" t="s">
        <v>761</v>
      </c>
      <c r="D310" s="9" t="s">
        <v>850</v>
      </c>
      <c r="E310" s="232"/>
      <c r="F310" s="17"/>
      <c r="G310" s="19"/>
      <c r="H310" s="5"/>
      <c r="I310" s="19"/>
      <c r="J310" s="5"/>
      <c r="K310" s="19"/>
      <c r="L310" s="5"/>
      <c r="M310" s="19"/>
      <c r="N310" s="5"/>
      <c r="O310" s="19"/>
      <c r="P310" s="5"/>
      <c r="Q310" s="226"/>
      <c r="R310" s="9"/>
      <c r="S310" s="5"/>
      <c r="T310" s="226"/>
      <c r="U310" s="9"/>
      <c r="V310" s="227"/>
      <c r="W310" s="9"/>
      <c r="X310" s="9"/>
      <c r="Y310" s="9"/>
      <c r="Z310" s="9"/>
      <c r="AA310" s="5"/>
      <c r="AB310" s="5"/>
      <c r="AC310" s="9"/>
      <c r="AD310" s="5"/>
      <c r="AE310" s="25"/>
      <c r="AF310" s="25"/>
      <c r="AJ310" s="7">
        <f>VLOOKUP(B310,' TH ĐG Trình HĐ'!$D$9:$AE$322,16,0)</f>
        <v>8</v>
      </c>
    </row>
    <row r="311" spans="1:36" s="7" customFormat="1" ht="24.95" customHeight="1" x14ac:dyDescent="0.25">
      <c r="A311" s="207">
        <f t="shared" si="70"/>
        <v>305</v>
      </c>
      <c r="B311" s="70" t="s">
        <v>866</v>
      </c>
      <c r="C311" s="5" t="s">
        <v>761</v>
      </c>
      <c r="D311" s="9" t="s">
        <v>850</v>
      </c>
      <c r="E311" s="232"/>
      <c r="F311" s="17"/>
      <c r="G311" s="19"/>
      <c r="H311" s="5"/>
      <c r="I311" s="19"/>
      <c r="J311" s="5"/>
      <c r="K311" s="19"/>
      <c r="L311" s="5"/>
      <c r="M311" s="19"/>
      <c r="N311" s="5"/>
      <c r="O311" s="19"/>
      <c r="P311" s="5"/>
      <c r="Q311" s="226"/>
      <c r="R311" s="9"/>
      <c r="S311" s="5"/>
      <c r="T311" s="226"/>
      <c r="U311" s="9"/>
      <c r="V311" s="227"/>
      <c r="W311" s="9"/>
      <c r="X311" s="9"/>
      <c r="Y311" s="9"/>
      <c r="Z311" s="9"/>
      <c r="AA311" s="5"/>
      <c r="AB311" s="5"/>
      <c r="AC311" s="9"/>
      <c r="AD311" s="5"/>
      <c r="AE311" s="25"/>
      <c r="AF311" s="25"/>
      <c r="AJ311" s="7">
        <f>VLOOKUP(B311,' TH ĐG Trình HĐ'!$D$9:$AE$322,16,0)</f>
        <v>8</v>
      </c>
    </row>
    <row r="312" spans="1:36" s="7" customFormat="1" ht="24.95" customHeight="1" x14ac:dyDescent="0.25">
      <c r="A312" s="207">
        <f t="shared" si="70"/>
        <v>306</v>
      </c>
      <c r="B312" s="70" t="s">
        <v>729</v>
      </c>
      <c r="C312" s="5" t="s">
        <v>761</v>
      </c>
      <c r="D312" s="9" t="s">
        <v>850</v>
      </c>
      <c r="E312" s="232"/>
      <c r="F312" s="17"/>
      <c r="G312" s="19"/>
      <c r="H312" s="5"/>
      <c r="I312" s="19"/>
      <c r="J312" s="5"/>
      <c r="K312" s="19"/>
      <c r="L312" s="5"/>
      <c r="M312" s="19"/>
      <c r="N312" s="5"/>
      <c r="O312" s="19"/>
      <c r="P312" s="5"/>
      <c r="Q312" s="226"/>
      <c r="R312" s="9"/>
      <c r="S312" s="5"/>
      <c r="T312" s="226"/>
      <c r="U312" s="9"/>
      <c r="V312" s="227"/>
      <c r="W312" s="9"/>
      <c r="X312" s="9"/>
      <c r="Y312" s="9"/>
      <c r="Z312" s="9"/>
      <c r="AA312" s="5"/>
      <c r="AB312" s="5"/>
      <c r="AC312" s="9"/>
      <c r="AD312" s="5"/>
      <c r="AE312" s="25"/>
      <c r="AF312" s="25"/>
      <c r="AJ312" s="7">
        <f>VLOOKUP(B312,' TH ĐG Trình HĐ'!$D$9:$AE$322,16,0)</f>
        <v>7</v>
      </c>
    </row>
    <row r="313" spans="1:36" s="7" customFormat="1" ht="24.95" customHeight="1" x14ac:dyDescent="0.25">
      <c r="A313" s="207">
        <f t="shared" si="70"/>
        <v>307</v>
      </c>
      <c r="B313" s="115" t="s">
        <v>287</v>
      </c>
      <c r="C313" s="38" t="s">
        <v>11</v>
      </c>
      <c r="D313" s="9" t="s">
        <v>850</v>
      </c>
      <c r="E313" s="232"/>
      <c r="F313" s="17"/>
      <c r="G313" s="19"/>
      <c r="H313" s="5"/>
      <c r="I313" s="19"/>
      <c r="J313" s="5"/>
      <c r="K313" s="19"/>
      <c r="L313" s="5"/>
      <c r="M313" s="19"/>
      <c r="N313" s="5"/>
      <c r="O313" s="19"/>
      <c r="P313" s="5"/>
      <c r="Q313" s="226"/>
      <c r="R313" s="9"/>
      <c r="S313" s="5"/>
      <c r="T313" s="226"/>
      <c r="U313" s="9"/>
      <c r="V313" s="227"/>
      <c r="W313" s="9"/>
      <c r="X313" s="9"/>
      <c r="Y313" s="9"/>
      <c r="Z313" s="9"/>
      <c r="AA313" s="5"/>
      <c r="AB313" s="5"/>
      <c r="AC313" s="9"/>
      <c r="AD313" s="5"/>
      <c r="AE313" s="25"/>
      <c r="AF313" s="25"/>
      <c r="AJ313" s="7">
        <f>VLOOKUP(B313,' TH ĐG Trình HĐ'!$D$9:$AE$322,16,0)</f>
        <v>7</v>
      </c>
    </row>
    <row r="314" spans="1:36" s="7" customFormat="1" ht="24.95" customHeight="1" x14ac:dyDescent="0.25">
      <c r="A314" s="207">
        <f t="shared" si="70"/>
        <v>308</v>
      </c>
      <c r="B314" s="115" t="s">
        <v>303</v>
      </c>
      <c r="C314" s="5" t="s">
        <v>761</v>
      </c>
      <c r="D314" s="9" t="s">
        <v>850</v>
      </c>
      <c r="E314" s="232"/>
      <c r="F314" s="17"/>
      <c r="G314" s="19"/>
      <c r="H314" s="5"/>
      <c r="I314" s="19"/>
      <c r="J314" s="5"/>
      <c r="K314" s="19"/>
      <c r="L314" s="5"/>
      <c r="M314" s="19"/>
      <c r="N314" s="5"/>
      <c r="O314" s="19"/>
      <c r="P314" s="5"/>
      <c r="Q314" s="226"/>
      <c r="R314" s="9"/>
      <c r="S314" s="5"/>
      <c r="T314" s="226"/>
      <c r="U314" s="9"/>
      <c r="V314" s="227"/>
      <c r="W314" s="9"/>
      <c r="X314" s="9"/>
      <c r="Y314" s="9"/>
      <c r="Z314" s="9"/>
      <c r="AA314" s="5"/>
      <c r="AB314" s="5"/>
      <c r="AC314" s="9"/>
      <c r="AD314" s="5"/>
      <c r="AE314" s="25"/>
      <c r="AF314" s="25"/>
      <c r="AJ314" s="7">
        <f>VLOOKUP(B314,' TH ĐG Trình HĐ'!$D$9:$AE$322,16,0)</f>
        <v>7</v>
      </c>
    </row>
    <row r="315" spans="1:36" s="7" customFormat="1" ht="66" customHeight="1" x14ac:dyDescent="0.25">
      <c r="A315" s="335">
        <f t="shared" si="70"/>
        <v>309</v>
      </c>
      <c r="B315" s="336" t="s">
        <v>373</v>
      </c>
      <c r="C315" s="160" t="s">
        <v>761</v>
      </c>
      <c r="D315" s="97" t="s">
        <v>850</v>
      </c>
      <c r="E315" s="331" t="s">
        <v>945</v>
      </c>
      <c r="F315" s="17"/>
      <c r="G315" s="19"/>
      <c r="H315" s="5"/>
      <c r="I315" s="19"/>
      <c r="J315" s="5"/>
      <c r="K315" s="19"/>
      <c r="L315" s="5"/>
      <c r="M315" s="19"/>
      <c r="N315" s="5"/>
      <c r="O315" s="19"/>
      <c r="P315" s="5"/>
      <c r="Q315" s="226"/>
      <c r="R315" s="9"/>
      <c r="S315" s="5"/>
      <c r="T315" s="226"/>
      <c r="U315" s="9"/>
      <c r="V315" s="227"/>
      <c r="W315" s="9"/>
      <c r="X315" s="9"/>
      <c r="Y315" s="9"/>
      <c r="Z315" s="9"/>
      <c r="AA315" s="5"/>
      <c r="AB315" s="5"/>
      <c r="AC315" s="9"/>
      <c r="AD315" s="5"/>
      <c r="AE315" s="25"/>
      <c r="AF315" s="25"/>
      <c r="AJ315" s="7">
        <f>VLOOKUP(B315,' TH ĐG Trình HĐ'!$D$9:$AE$322,16,0)</f>
        <v>6</v>
      </c>
    </row>
    <row r="316" spans="1:36" s="7" customFormat="1" ht="24.95" customHeight="1" x14ac:dyDescent="0.25">
      <c r="A316" s="207">
        <f t="shared" si="70"/>
        <v>310</v>
      </c>
      <c r="B316" s="115" t="s">
        <v>202</v>
      </c>
      <c r="C316" s="5" t="s">
        <v>761</v>
      </c>
      <c r="D316" s="9" t="s">
        <v>850</v>
      </c>
      <c r="E316" s="232"/>
      <c r="F316" s="17"/>
      <c r="G316" s="19"/>
      <c r="H316" s="5"/>
      <c r="I316" s="19"/>
      <c r="J316" s="5"/>
      <c r="K316" s="19"/>
      <c r="L316" s="5"/>
      <c r="M316" s="19"/>
      <c r="N316" s="5"/>
      <c r="O316" s="19"/>
      <c r="P316" s="5"/>
      <c r="Q316" s="226"/>
      <c r="R316" s="9"/>
      <c r="S316" s="5"/>
      <c r="T316" s="226"/>
      <c r="U316" s="9"/>
      <c r="V316" s="227"/>
      <c r="W316" s="9"/>
      <c r="X316" s="9"/>
      <c r="Y316" s="9"/>
      <c r="Z316" s="9"/>
      <c r="AA316" s="5"/>
      <c r="AB316" s="5"/>
      <c r="AC316" s="9"/>
      <c r="AD316" s="5"/>
      <c r="AE316" s="25"/>
      <c r="AF316" s="25"/>
      <c r="AJ316" s="7">
        <f>VLOOKUP(B316,' TH ĐG Trình HĐ'!$D$9:$AE$322,16,0)</f>
        <v>7</v>
      </c>
    </row>
    <row r="317" spans="1:36" s="7" customFormat="1" ht="24.95" customHeight="1" x14ac:dyDescent="0.25">
      <c r="A317" s="207">
        <f t="shared" si="70"/>
        <v>311</v>
      </c>
      <c r="B317" s="115" t="s">
        <v>203</v>
      </c>
      <c r="C317" s="5" t="s">
        <v>761</v>
      </c>
      <c r="D317" s="9" t="s">
        <v>850</v>
      </c>
      <c r="E317" s="232"/>
      <c r="F317" s="17"/>
      <c r="G317" s="19"/>
      <c r="H317" s="5"/>
      <c r="I317" s="19"/>
      <c r="J317" s="5"/>
      <c r="K317" s="19"/>
      <c r="L317" s="5"/>
      <c r="M317" s="19"/>
      <c r="N317" s="5"/>
      <c r="O317" s="19"/>
      <c r="P317" s="5"/>
      <c r="Q317" s="226"/>
      <c r="R317" s="9"/>
      <c r="S317" s="5"/>
      <c r="T317" s="226"/>
      <c r="U317" s="9"/>
      <c r="V317" s="227"/>
      <c r="W317" s="9"/>
      <c r="X317" s="9"/>
      <c r="Y317" s="9"/>
      <c r="Z317" s="9"/>
      <c r="AA317" s="5"/>
      <c r="AB317" s="5"/>
      <c r="AC317" s="9"/>
      <c r="AD317" s="5"/>
      <c r="AE317" s="25"/>
      <c r="AF317" s="25"/>
      <c r="AJ317" s="7">
        <f>VLOOKUP(B317,' TH ĐG Trình HĐ'!$D$9:$AE$322,16,0)</f>
        <v>7</v>
      </c>
    </row>
    <row r="318" spans="1:36" s="7" customFormat="1" ht="24.95" customHeight="1" x14ac:dyDescent="0.25">
      <c r="A318" s="207">
        <f t="shared" si="70"/>
        <v>312</v>
      </c>
      <c r="B318" s="115" t="s">
        <v>288</v>
      </c>
      <c r="C318" s="5" t="s">
        <v>761</v>
      </c>
      <c r="D318" s="9" t="s">
        <v>850</v>
      </c>
      <c r="E318" s="232"/>
      <c r="F318" s="17"/>
      <c r="G318" s="19"/>
      <c r="H318" s="5"/>
      <c r="I318" s="19"/>
      <c r="J318" s="5"/>
      <c r="K318" s="19"/>
      <c r="L318" s="5"/>
      <c r="M318" s="19"/>
      <c r="N318" s="5"/>
      <c r="O318" s="19"/>
      <c r="P318" s="5"/>
      <c r="Q318" s="226"/>
      <c r="R318" s="9"/>
      <c r="S318" s="5"/>
      <c r="T318" s="226"/>
      <c r="U318" s="9"/>
      <c r="V318" s="227"/>
      <c r="W318" s="9"/>
      <c r="X318" s="9"/>
      <c r="Y318" s="9"/>
      <c r="Z318" s="9"/>
      <c r="AA318" s="5"/>
      <c r="AB318" s="5"/>
      <c r="AC318" s="9"/>
      <c r="AD318" s="5"/>
      <c r="AE318" s="25"/>
      <c r="AF318" s="25"/>
      <c r="AJ318" s="7">
        <f>VLOOKUP(B318,' TH ĐG Trình HĐ'!$D$9:$AE$322,16,0)</f>
        <v>7</v>
      </c>
    </row>
    <row r="319" spans="1:36" s="7" customFormat="1" ht="24.95" customHeight="1" x14ac:dyDescent="0.25">
      <c r="A319" s="207">
        <f t="shared" si="70"/>
        <v>313</v>
      </c>
      <c r="B319" s="115" t="s">
        <v>201</v>
      </c>
      <c r="C319" s="5" t="s">
        <v>761</v>
      </c>
      <c r="D319" s="9" t="s">
        <v>850</v>
      </c>
      <c r="E319" s="232"/>
      <c r="F319" s="17"/>
      <c r="G319" s="19"/>
      <c r="H319" s="5"/>
      <c r="I319" s="19"/>
      <c r="J319" s="5"/>
      <c r="K319" s="19"/>
      <c r="L319" s="5"/>
      <c r="M319" s="19"/>
      <c r="N319" s="5"/>
      <c r="O319" s="19"/>
      <c r="P319" s="5"/>
      <c r="Q319" s="226"/>
      <c r="R319" s="9"/>
      <c r="S319" s="5"/>
      <c r="T319" s="226"/>
      <c r="U319" s="9"/>
      <c r="V319" s="227"/>
      <c r="W319" s="9"/>
      <c r="X319" s="9"/>
      <c r="Y319" s="9"/>
      <c r="Z319" s="9"/>
      <c r="AA319" s="5"/>
      <c r="AB319" s="5"/>
      <c r="AC319" s="9"/>
      <c r="AD319" s="5"/>
      <c r="AE319" s="25"/>
      <c r="AF319" s="25"/>
      <c r="AJ319" s="7" t="e">
        <f>VLOOKUP(B319,' TH ĐG Trình HĐ'!$D$9:$AE$322,16,0)</f>
        <v>#N/A</v>
      </c>
    </row>
    <row r="320" spans="1:36" s="7" customFormat="1" ht="24.95" customHeight="1" x14ac:dyDescent="0.25">
      <c r="A320" s="207">
        <f t="shared" si="70"/>
        <v>314</v>
      </c>
      <c r="B320" s="70" t="s">
        <v>807</v>
      </c>
      <c r="C320" s="5" t="s">
        <v>761</v>
      </c>
      <c r="D320" s="9" t="s">
        <v>850</v>
      </c>
      <c r="E320" s="232"/>
      <c r="F320" s="17"/>
      <c r="G320" s="19" t="e">
        <f>VLOOKUP(F320,Sheet1!$B$2:$C$12,2,TRUE)</f>
        <v>#N/A</v>
      </c>
      <c r="H320" s="5"/>
      <c r="I320" s="19" t="e">
        <f>VLOOKUP(H320,Sheet1!$B$2:$C$12,2,TRUE)</f>
        <v>#N/A</v>
      </c>
      <c r="J320" s="5"/>
      <c r="K320" s="19" t="e">
        <f>VLOOKUP(J320,Sheet1!$B$2:$C$12,2,TRUE)</f>
        <v>#N/A</v>
      </c>
      <c r="L320" s="5"/>
      <c r="M320" s="19" t="e">
        <f>VLOOKUP(L320,Sheet1!$B$2:$C$12,2,TRUE)</f>
        <v>#N/A</v>
      </c>
      <c r="N320" s="5"/>
      <c r="O320" s="19">
        <v>7</v>
      </c>
      <c r="P320" s="5" t="e">
        <f t="shared" si="66"/>
        <v>#N/A</v>
      </c>
      <c r="Q320" s="226">
        <f>COUNTIF(F320:N320,"C*")*1+COUNTIF(F320:N320,"D")*2+COUNTIF(F320:N320,"E")*3</f>
        <v>0</v>
      </c>
      <c r="R320" s="9" t="e">
        <f>IF(Q320&gt;=3,"Không hoàn thành",IF(AND($P320&gt;=8,$P320&lt;=10,Q320=0),"Xuất sắc",IF(AND($P320&gt;=8,$P320&lt;=10,Q320=1),"Tốt",IF(AND($P320&gt;=8,$P320&lt;=10,Q320=2),"Hoàn thành",IF(AND($P320&gt;6,$P320&lt;8,Q320&lt;=1),"Tốt",IF(AND($P320&gt;6,$P320&lt;8,Q320=2),"Hoàn thành",IF(AND($P320&gt;=5,$P320&lt;=6,Q320&lt;=2),"Hoàn thành",IF(AND($P320&lt;5,Q320&gt;3),"Không hoàn thành",""))))))))</f>
        <v>#N/A</v>
      </c>
      <c r="S320" s="5" t="e">
        <f t="shared" si="67"/>
        <v>#N/A</v>
      </c>
      <c r="T320" s="226">
        <f t="shared" si="68"/>
        <v>0</v>
      </c>
      <c r="U320" s="9" t="e">
        <f>IF(T320&gt;=3,"Không hoàn thành",IF(AND($S320&gt;=8,$S320&lt;=10,T320=0),"Xuất sắc",IF(AND($S320&gt;=8,$S320&lt;=10,T320=1),"Tốt",IF(AND($S320&gt;=8,$S320&lt;=10,T320=2),"Hoàn thành",IF(AND($S320&gt;6,$S320&lt;8,T320&lt;=1),"Tốt",IF(AND($S320&gt;6,$S320&lt;8,T320=2),"Hoàn thành",IF(AND($S320&gt;=5,$S320&lt;=6,T320&lt;=2),"Hoàn thành",IF(AND($S320&lt;5,T320&gt;3),"Không hoàn thành",""))))))))</f>
        <v>#N/A</v>
      </c>
      <c r="V320" s="227" t="s">
        <v>843</v>
      </c>
      <c r="W320" s="9" t="e">
        <f>ROUND(AVERAGE(#REF!,P320),2)</f>
        <v>#REF!</v>
      </c>
      <c r="X320" s="9">
        <f t="shared" ref="X320:X331" si="76">COUNTIF(D320:M320,"D")*1</f>
        <v>0</v>
      </c>
      <c r="Y320" s="9" t="e">
        <f t="shared" ref="Y320:Y331" si="77">IF($W320&gt;=8,"Xuất sắc",IF($W320&gt;6,"Tốt",IF($W320&gt;=5,"Hoàn thành","Không hoàn thành")))</f>
        <v>#REF!</v>
      </c>
      <c r="Z320" s="17" t="s">
        <v>799</v>
      </c>
      <c r="AA320" s="12"/>
      <c r="AB320" s="5"/>
      <c r="AC320" s="9"/>
      <c r="AD320" s="5"/>
      <c r="AE320" s="119"/>
      <c r="AF320" s="25" t="s">
        <v>380</v>
      </c>
      <c r="AJ320" s="7">
        <f>VLOOKUP(B320,' TH ĐG Trình HĐ'!$D$9:$AE$322,16,0)</f>
        <v>8</v>
      </c>
    </row>
    <row r="321" spans="1:36" s="7" customFormat="1" ht="24.95" customHeight="1" x14ac:dyDescent="0.25">
      <c r="A321" s="207">
        <f t="shared" si="70"/>
        <v>315</v>
      </c>
      <c r="B321" s="70" t="s">
        <v>333</v>
      </c>
      <c r="C321" s="45" t="s">
        <v>378</v>
      </c>
      <c r="D321" s="9" t="s">
        <v>850</v>
      </c>
      <c r="E321" s="232"/>
      <c r="F321" s="17"/>
      <c r="G321" s="19"/>
      <c r="H321" s="5"/>
      <c r="I321" s="19"/>
      <c r="J321" s="5"/>
      <c r="K321" s="19"/>
      <c r="L321" s="5"/>
      <c r="M321" s="19" t="e">
        <f>VLOOKUP(L321,Sheet1!$B$2:$C$12,2,TRUE)</f>
        <v>#N/A</v>
      </c>
      <c r="N321" s="5"/>
      <c r="O321" s="19" t="e">
        <f>VLOOKUP(N321,Sheet1!$B$2:$C$12,2,TRUE)</f>
        <v>#N/A</v>
      </c>
      <c r="P321" s="5" t="e">
        <f t="shared" si="66"/>
        <v>#N/A</v>
      </c>
      <c r="Q321" s="226"/>
      <c r="R321" s="9"/>
      <c r="S321" s="5"/>
      <c r="T321" s="226"/>
      <c r="U321" s="9"/>
      <c r="V321" s="227" t="s">
        <v>841</v>
      </c>
      <c r="W321" s="9" t="e">
        <f>ROUND(AVERAGE(#REF!,P321),2)</f>
        <v>#REF!</v>
      </c>
      <c r="X321" s="9">
        <f t="shared" si="76"/>
        <v>0</v>
      </c>
      <c r="Y321" s="9" t="e">
        <f t="shared" si="77"/>
        <v>#REF!</v>
      </c>
      <c r="Z321" s="17" t="s">
        <v>799</v>
      </c>
      <c r="AA321" s="5"/>
      <c r="AB321" s="5"/>
      <c r="AC321" s="9"/>
      <c r="AD321" s="5"/>
      <c r="AE321" s="119"/>
      <c r="AF321" s="25"/>
      <c r="AJ321" s="7" t="e">
        <f>VLOOKUP(B321,' TH ĐG Trình HĐ'!$D$9:$AE$322,16,0)</f>
        <v>#N/A</v>
      </c>
    </row>
    <row r="322" spans="1:36" s="7" customFormat="1" ht="24.95" customHeight="1" x14ac:dyDescent="0.25">
      <c r="A322" s="207">
        <f t="shared" si="70"/>
        <v>316</v>
      </c>
      <c r="B322" s="70" t="s">
        <v>349</v>
      </c>
      <c r="C322" s="5" t="s">
        <v>761</v>
      </c>
      <c r="D322" s="9" t="s">
        <v>850</v>
      </c>
      <c r="E322" s="232"/>
      <c r="F322" s="17"/>
      <c r="G322" s="19"/>
      <c r="H322" s="5"/>
      <c r="I322" s="19"/>
      <c r="J322" s="5"/>
      <c r="K322" s="19"/>
      <c r="L322" s="5"/>
      <c r="M322" s="19" t="e">
        <f>VLOOKUP(L322,Sheet1!$B$2:$C$12,2,TRUE)</f>
        <v>#N/A</v>
      </c>
      <c r="N322" s="5"/>
      <c r="O322" s="19" t="e">
        <f>VLOOKUP(N322,Sheet1!$B$2:$C$12,2,TRUE)</f>
        <v>#N/A</v>
      </c>
      <c r="P322" s="5" t="e">
        <f t="shared" si="66"/>
        <v>#N/A</v>
      </c>
      <c r="Q322" s="226"/>
      <c r="R322" s="9"/>
      <c r="S322" s="5"/>
      <c r="T322" s="226"/>
      <c r="U322" s="9"/>
      <c r="V322" s="227" t="s">
        <v>841</v>
      </c>
      <c r="W322" s="9" t="e">
        <f>ROUND(AVERAGE(#REF!,P322),2)</f>
        <v>#REF!</v>
      </c>
      <c r="X322" s="9">
        <f t="shared" si="76"/>
        <v>0</v>
      </c>
      <c r="Y322" s="9" t="e">
        <f t="shared" si="77"/>
        <v>#REF!</v>
      </c>
      <c r="Z322" s="17" t="s">
        <v>799</v>
      </c>
      <c r="AA322" s="5"/>
      <c r="AB322" s="5"/>
      <c r="AC322" s="9"/>
      <c r="AD322" s="5"/>
      <c r="AE322" s="119"/>
      <c r="AF322" s="25"/>
      <c r="AJ322" s="7" t="e">
        <f>VLOOKUP(B322,' TH ĐG Trình HĐ'!$D$9:$AE$322,16,0)</f>
        <v>#N/A</v>
      </c>
    </row>
    <row r="323" spans="1:36" s="7" customFormat="1" ht="24.95" customHeight="1" x14ac:dyDescent="0.25">
      <c r="A323" s="207">
        <f t="shared" si="70"/>
        <v>317</v>
      </c>
      <c r="B323" s="208" t="s">
        <v>208</v>
      </c>
      <c r="C323" s="45" t="s">
        <v>772</v>
      </c>
      <c r="D323" s="9" t="s">
        <v>850</v>
      </c>
      <c r="E323" s="232"/>
      <c r="F323" s="17"/>
      <c r="G323" s="19" t="e">
        <f>VLOOKUP(F323,Sheet1!$B$2:$C$12,2,TRUE)</f>
        <v>#N/A</v>
      </c>
      <c r="H323" s="5"/>
      <c r="I323" s="19" t="e">
        <f>VLOOKUP(H323,Sheet1!$B$2:$C$12,2,TRUE)</f>
        <v>#N/A</v>
      </c>
      <c r="J323" s="5"/>
      <c r="K323" s="19" t="e">
        <f>VLOOKUP(J323,Sheet1!$B$2:$C$12,2,TRUE)</f>
        <v>#N/A</v>
      </c>
      <c r="L323" s="5"/>
      <c r="M323" s="19" t="e">
        <f>VLOOKUP(L323,Sheet1!$B$2:$C$12,2,TRUE)</f>
        <v>#N/A</v>
      </c>
      <c r="N323" s="5"/>
      <c r="O323" s="19" t="e">
        <f>VLOOKUP(N323,Sheet1!$B$2:$C$12,2,TRUE)</f>
        <v>#N/A</v>
      </c>
      <c r="P323" s="5" t="e">
        <f t="shared" si="66"/>
        <v>#N/A</v>
      </c>
      <c r="Q323" s="226">
        <f>COUNTIF(F323:N323,"C*")*1+COUNTIF(F323:N323,"D")*2+COUNTIF(F323:N323,"E")*3</f>
        <v>0</v>
      </c>
      <c r="R323" s="9" t="e">
        <f>IF(Q323&gt;=3,"Không hoàn thành",IF(AND($P323&gt;=8,$P323&lt;=10,Q323=0),"Xuất sắc",IF(AND($P323&gt;=8,$P323&lt;=10,Q323=1),"Tốt",IF(AND($P323&gt;=8,$P323&lt;=10,Q323=2),"Hoàn thành",IF(AND($P323&gt;6,$P323&lt;8,Q323&lt;=1),"Tốt",IF(AND($P323&gt;6,$P323&lt;8,Q323=2),"Hoàn thành",IF(AND($P323&gt;=5,$P323&lt;=6,Q323&lt;=2),"Hoàn thành",IF(AND($P323&lt;5,Q323&gt;3),"Không hoàn thành",""))))))))</f>
        <v>#N/A</v>
      </c>
      <c r="S323" s="5" t="e">
        <f t="shared" si="67"/>
        <v>#N/A</v>
      </c>
      <c r="T323" s="226">
        <f t="shared" si="68"/>
        <v>0</v>
      </c>
      <c r="U323" s="9" t="e">
        <f>IF(T323&gt;=3,"Không hoàn thành",IF(AND($S323&gt;=8,$S323&lt;=10,T323=0),"Xuất sắc",IF(AND($S323&gt;=8,$S323&lt;=10,T323=1),"Tốt",IF(AND($S323&gt;=8,$S323&lt;=10,T323=2),"Hoàn thành",IF(AND($S323&gt;6,$S323&lt;8,T323&lt;=1),"Tốt",IF(AND($S323&gt;6,$S323&lt;8,T323=2),"Hoàn thành",IF(AND($S323&gt;=5,$S323&lt;=6,T323&lt;=2),"Hoàn thành",IF(AND($S323&lt;5,T323&gt;3),"Không hoàn thành",""))))))))</f>
        <v>#N/A</v>
      </c>
      <c r="V323" s="227"/>
      <c r="W323" s="9" t="e">
        <f>ROUND(AVERAGE(#REF!,P323),2)</f>
        <v>#REF!</v>
      </c>
      <c r="X323" s="9">
        <f t="shared" si="76"/>
        <v>0</v>
      </c>
      <c r="Y323" s="9" t="e">
        <f t="shared" si="77"/>
        <v>#REF!</v>
      </c>
      <c r="Z323" s="9" t="e">
        <f>IF($X323=1,"Không đạt LĐTT",IF(OR($Y323= "Xuất sắc", $Y323="Tốt"),"Đạt LĐTT","Không đạt LĐTT"))</f>
        <v>#REF!</v>
      </c>
      <c r="AA323" s="12"/>
      <c r="AB323" s="5"/>
      <c r="AC323" s="9"/>
      <c r="AD323" s="5"/>
      <c r="AE323" s="26"/>
      <c r="AF323" s="26"/>
      <c r="AJ323" s="7">
        <f>VLOOKUP(B323,' TH ĐG Trình HĐ'!$D$9:$AE$322,16,0)</f>
        <v>7</v>
      </c>
    </row>
    <row r="324" spans="1:36" s="7" customFormat="1" ht="24.95" customHeight="1" x14ac:dyDescent="0.25">
      <c r="A324" s="207">
        <f t="shared" si="70"/>
        <v>318</v>
      </c>
      <c r="B324" s="208" t="s">
        <v>384</v>
      </c>
      <c r="C324" s="5" t="s">
        <v>761</v>
      </c>
      <c r="D324" s="9" t="s">
        <v>850</v>
      </c>
      <c r="E324" s="232"/>
      <c r="F324" s="17"/>
      <c r="G324" s="19"/>
      <c r="H324" s="5"/>
      <c r="I324" s="19"/>
      <c r="J324" s="5"/>
      <c r="K324" s="19" t="e">
        <f>VLOOKUP(J324,Sheet1!$B$2:$C$12,2,TRUE)</f>
        <v>#N/A</v>
      </c>
      <c r="L324" s="5"/>
      <c r="M324" s="19" t="e">
        <f>VLOOKUP(L324,Sheet1!$B$2:$C$12,2,TRUE)</f>
        <v>#N/A</v>
      </c>
      <c r="N324" s="5"/>
      <c r="O324" s="19" t="e">
        <f>VLOOKUP(N324,Sheet1!$B$2:$C$12,2,TRUE)</f>
        <v>#N/A</v>
      </c>
      <c r="P324" s="5" t="e">
        <f t="shared" si="66"/>
        <v>#N/A</v>
      </c>
      <c r="Q324" s="226"/>
      <c r="R324" s="9"/>
      <c r="S324" s="5"/>
      <c r="T324" s="226"/>
      <c r="U324" s="9"/>
      <c r="V324" s="227" t="s">
        <v>840</v>
      </c>
      <c r="W324" s="9" t="e">
        <f>ROUND(AVERAGE(#REF!,P324),2)</f>
        <v>#REF!</v>
      </c>
      <c r="X324" s="9">
        <f t="shared" si="76"/>
        <v>0</v>
      </c>
      <c r="Y324" s="9" t="e">
        <f t="shared" si="77"/>
        <v>#REF!</v>
      </c>
      <c r="Z324" s="5" t="s">
        <v>799</v>
      </c>
      <c r="AA324" s="5"/>
      <c r="AB324" s="5"/>
      <c r="AC324" s="9"/>
      <c r="AD324" s="5"/>
      <c r="AE324" s="120"/>
      <c r="AF324" s="25"/>
      <c r="AJ324" s="7">
        <f>VLOOKUP(B324,' TH ĐG Trình HĐ'!$D$9:$AE$322,16,0)</f>
        <v>8</v>
      </c>
    </row>
    <row r="325" spans="1:36" s="46" customFormat="1" ht="24.95" customHeight="1" x14ac:dyDescent="0.25">
      <c r="A325" s="207">
        <f t="shared" si="70"/>
        <v>319</v>
      </c>
      <c r="B325" s="220" t="s">
        <v>215</v>
      </c>
      <c r="C325" s="51" t="s">
        <v>773</v>
      </c>
      <c r="D325" s="9" t="s">
        <v>850</v>
      </c>
      <c r="E325" s="232"/>
      <c r="F325" s="17"/>
      <c r="G325" s="19">
        <v>10</v>
      </c>
      <c r="H325" s="5"/>
      <c r="I325" s="19">
        <v>10</v>
      </c>
      <c r="J325" s="5"/>
      <c r="K325" s="19">
        <v>10</v>
      </c>
      <c r="L325" s="5"/>
      <c r="M325" s="19">
        <v>10</v>
      </c>
      <c r="N325" s="5"/>
      <c r="O325" s="19" t="e">
        <f>VLOOKUP(N325,Sheet1!$B$2:$C$12,2,TRUE)</f>
        <v>#N/A</v>
      </c>
      <c r="P325" s="5">
        <f t="shared" si="66"/>
        <v>10</v>
      </c>
      <c r="Q325" s="226">
        <f t="shared" ref="Q325:Q331" si="78">COUNTIF(F325:N325,"C*")*1+COUNTIF(F325:N325,"D")*2+COUNTIF(F325:N325,"E")*3</f>
        <v>0</v>
      </c>
      <c r="R325" s="9" t="str">
        <f t="shared" ref="R325:R331" si="79">IF(Q325&gt;=3,"Không hoàn thành",IF(AND($P325&gt;=8,$P325&lt;=10,Q325=0),"Xuất sắc",IF(AND($P325&gt;=8,$P325&lt;=10,Q325=1),"Tốt",IF(AND($P325&gt;=8,$P325&lt;=10,Q325=2),"Hoàn thành",IF(AND($P325&gt;6,$P325&lt;8,Q325&lt;=1),"Tốt",IF(AND($P325&gt;6,$P325&lt;8,Q325=2),"Hoàn thành",IF(AND($P325&gt;=5,$P325&lt;=6,Q325&lt;=2),"Hoàn thành",IF(AND($P325&lt;5,Q325&gt;3),"Không hoàn thành",""))))))))</f>
        <v>Xuất sắc</v>
      </c>
      <c r="S325" s="5" t="e">
        <f t="shared" si="67"/>
        <v>#N/A</v>
      </c>
      <c r="T325" s="226">
        <f t="shared" si="68"/>
        <v>0</v>
      </c>
      <c r="U325" s="9" t="e">
        <f t="shared" ref="U325:U331" si="80">IF(T325&gt;=3,"Không hoàn thành",IF(AND($S325&gt;=8,$S325&lt;=10,T325=0),"Xuất sắc",IF(AND($S325&gt;=8,$S325&lt;=10,T325=1),"Tốt",IF(AND($S325&gt;=8,$S325&lt;=10,T325=2),"Hoàn thành",IF(AND($S325&gt;6,$S325&lt;8,T325&lt;=1),"Tốt",IF(AND($S325&gt;6,$S325&lt;8,T325=2),"Hoàn thành",IF(AND($S325&gt;=5,$S325&lt;=6,T325&lt;=2),"Hoàn thành",IF(AND($S325&lt;5,T325&gt;3),"Không hoàn thành",""))))))))</f>
        <v>#N/A</v>
      </c>
      <c r="V325" s="227"/>
      <c r="W325" s="9" t="e">
        <f>ROUND(AVERAGE(#REF!,P325),2)</f>
        <v>#REF!</v>
      </c>
      <c r="X325" s="9">
        <f t="shared" si="76"/>
        <v>0</v>
      </c>
      <c r="Y325" s="9" t="e">
        <f t="shared" si="77"/>
        <v>#REF!</v>
      </c>
      <c r="Z325" s="9" t="e">
        <f t="shared" ref="Z325:Z331" si="81">IF($X325=1,"Không đạt LĐTT",IF(OR($Y325= "Xuất sắc", $Y325="Tốt"),"Đạt LĐTT","Không đạt LĐTT"))</f>
        <v>#REF!</v>
      </c>
      <c r="AA325" s="5"/>
      <c r="AB325" s="5"/>
      <c r="AC325" s="9"/>
      <c r="AD325" s="5"/>
      <c r="AE325" s="25"/>
      <c r="AF325" s="25"/>
      <c r="AJ325" s="7">
        <f>VLOOKUP(B325,' TH ĐG Trình HĐ'!$D$9:$AE$322,16,0)</f>
        <v>8</v>
      </c>
    </row>
    <row r="326" spans="1:36" s="7" customFormat="1" ht="24.95" customHeight="1" x14ac:dyDescent="0.25">
      <c r="A326" s="207">
        <f t="shared" si="70"/>
        <v>320</v>
      </c>
      <c r="B326" s="220" t="s">
        <v>216</v>
      </c>
      <c r="C326" s="5" t="s">
        <v>761</v>
      </c>
      <c r="D326" s="9" t="s">
        <v>850</v>
      </c>
      <c r="E326" s="232"/>
      <c r="F326" s="17"/>
      <c r="G326" s="19" t="e">
        <f>VLOOKUP(F326,Sheet1!$B$2:$C$12,2,TRUE)</f>
        <v>#N/A</v>
      </c>
      <c r="H326" s="5"/>
      <c r="I326" s="19" t="e">
        <f>VLOOKUP(H326,Sheet1!$B$2:$C$12,2,TRUE)</f>
        <v>#N/A</v>
      </c>
      <c r="J326" s="5"/>
      <c r="K326" s="19" t="e">
        <f>VLOOKUP(J326,Sheet1!$B$2:$C$12,2,TRUE)</f>
        <v>#N/A</v>
      </c>
      <c r="L326" s="5"/>
      <c r="M326" s="19" t="e">
        <f>VLOOKUP(L326,Sheet1!$B$2:$C$12,2,TRUE)</f>
        <v>#N/A</v>
      </c>
      <c r="N326" s="5"/>
      <c r="O326" s="19" t="e">
        <f>VLOOKUP(N326,Sheet1!$B$2:$C$12,2,TRUE)</f>
        <v>#N/A</v>
      </c>
      <c r="P326" s="5" t="e">
        <f t="shared" si="66"/>
        <v>#N/A</v>
      </c>
      <c r="Q326" s="226">
        <f t="shared" si="78"/>
        <v>0</v>
      </c>
      <c r="R326" s="9" t="e">
        <f t="shared" si="79"/>
        <v>#N/A</v>
      </c>
      <c r="S326" s="5" t="e">
        <f t="shared" si="67"/>
        <v>#N/A</v>
      </c>
      <c r="T326" s="226">
        <f t="shared" si="68"/>
        <v>0</v>
      </c>
      <c r="U326" s="9" t="e">
        <f t="shared" si="80"/>
        <v>#N/A</v>
      </c>
      <c r="V326" s="227"/>
      <c r="W326" s="9" t="e">
        <f>ROUND(AVERAGE(#REF!,P326),2)</f>
        <v>#REF!</v>
      </c>
      <c r="X326" s="9">
        <f t="shared" si="76"/>
        <v>0</v>
      </c>
      <c r="Y326" s="9" t="e">
        <f t="shared" si="77"/>
        <v>#REF!</v>
      </c>
      <c r="Z326" s="9" t="e">
        <f t="shared" si="81"/>
        <v>#REF!</v>
      </c>
      <c r="AA326" s="5"/>
      <c r="AB326" s="5"/>
      <c r="AC326" s="9"/>
      <c r="AD326" s="5"/>
      <c r="AE326" s="25"/>
      <c r="AF326" s="25"/>
      <c r="AJ326" s="7">
        <f>VLOOKUP(B326,' TH ĐG Trình HĐ'!$D$9:$AE$322,16,0)</f>
        <v>7</v>
      </c>
    </row>
    <row r="327" spans="1:36" s="7" customFormat="1" ht="24.95" customHeight="1" x14ac:dyDescent="0.25">
      <c r="A327" s="207">
        <f t="shared" si="70"/>
        <v>321</v>
      </c>
      <c r="B327" s="115" t="s">
        <v>171</v>
      </c>
      <c r="C327" s="5" t="s">
        <v>775</v>
      </c>
      <c r="D327" s="9" t="s">
        <v>850</v>
      </c>
      <c r="E327" s="232"/>
      <c r="F327" s="17"/>
      <c r="G327" s="19" t="e">
        <f>VLOOKUP(F327,Sheet1!$B$2:$C$12,2,TRUE)</f>
        <v>#N/A</v>
      </c>
      <c r="H327" s="5"/>
      <c r="I327" s="19" t="e">
        <f>VLOOKUP(H327,Sheet1!$B$2:$C$12,2,TRUE)</f>
        <v>#N/A</v>
      </c>
      <c r="J327" s="5"/>
      <c r="K327" s="19" t="e">
        <f>VLOOKUP(J327,Sheet1!$B$2:$C$12,2,TRUE)</f>
        <v>#N/A</v>
      </c>
      <c r="L327" s="5"/>
      <c r="M327" s="19" t="e">
        <f>VLOOKUP(L327,Sheet1!$B$2:$C$12,2,TRUE)</f>
        <v>#N/A</v>
      </c>
      <c r="N327" s="5"/>
      <c r="O327" s="19" t="e">
        <f>VLOOKUP(N327,Sheet1!$B$2:$C$12,2,TRUE)</f>
        <v>#N/A</v>
      </c>
      <c r="P327" s="5" t="e">
        <f t="shared" si="66"/>
        <v>#N/A</v>
      </c>
      <c r="Q327" s="226">
        <f t="shared" si="78"/>
        <v>0</v>
      </c>
      <c r="R327" s="9" t="e">
        <f t="shared" si="79"/>
        <v>#N/A</v>
      </c>
      <c r="S327" s="5" t="e">
        <f t="shared" si="67"/>
        <v>#N/A</v>
      </c>
      <c r="T327" s="226">
        <f t="shared" si="68"/>
        <v>0</v>
      </c>
      <c r="U327" s="9" t="e">
        <f t="shared" si="80"/>
        <v>#N/A</v>
      </c>
      <c r="V327" s="227"/>
      <c r="W327" s="9" t="e">
        <f>ROUND(AVERAGE(#REF!,P327),2)</f>
        <v>#REF!</v>
      </c>
      <c r="X327" s="9">
        <f t="shared" si="76"/>
        <v>0</v>
      </c>
      <c r="Y327" s="9" t="e">
        <f t="shared" si="77"/>
        <v>#REF!</v>
      </c>
      <c r="Z327" s="9" t="e">
        <f t="shared" si="81"/>
        <v>#REF!</v>
      </c>
      <c r="AA327" s="5"/>
      <c r="AB327" s="5"/>
      <c r="AC327" s="9"/>
      <c r="AD327" s="5"/>
      <c r="AE327" s="25"/>
      <c r="AF327" s="25"/>
      <c r="AJ327" s="7">
        <f>VLOOKUP(B327,' TH ĐG Trình HĐ'!$D$9:$AE$322,16,0)</f>
        <v>7</v>
      </c>
    </row>
    <row r="328" spans="1:36" s="7" customFormat="1" ht="24.95" customHeight="1" x14ac:dyDescent="0.25">
      <c r="A328" s="207">
        <f t="shared" si="70"/>
        <v>322</v>
      </c>
      <c r="B328" s="208" t="s">
        <v>277</v>
      </c>
      <c r="C328" s="5" t="s">
        <v>776</v>
      </c>
      <c r="D328" s="9" t="s">
        <v>850</v>
      </c>
      <c r="E328" s="232"/>
      <c r="F328" s="17"/>
      <c r="G328" s="19" t="e">
        <f>VLOOKUP(F328,Sheet1!$B$2:$C$12,2,TRUE)</f>
        <v>#N/A</v>
      </c>
      <c r="H328" s="5"/>
      <c r="I328" s="19" t="e">
        <f>VLOOKUP(H328,Sheet1!$B$2:$C$12,2,TRUE)</f>
        <v>#N/A</v>
      </c>
      <c r="J328" s="5"/>
      <c r="K328" s="19" t="e">
        <f>VLOOKUP(J328,Sheet1!$B$2:$C$12,2,TRUE)</f>
        <v>#N/A</v>
      </c>
      <c r="L328" s="5"/>
      <c r="M328" s="19" t="e">
        <f>VLOOKUP(L328,Sheet1!$B$2:$C$12,2,TRUE)</f>
        <v>#N/A</v>
      </c>
      <c r="N328" s="5"/>
      <c r="O328" s="19" t="e">
        <f>VLOOKUP(N328,Sheet1!$B$2:$C$12,2,TRUE)</f>
        <v>#N/A</v>
      </c>
      <c r="P328" s="5" t="e">
        <f t="shared" si="66"/>
        <v>#N/A</v>
      </c>
      <c r="Q328" s="226">
        <f t="shared" si="78"/>
        <v>0</v>
      </c>
      <c r="R328" s="9" t="e">
        <f t="shared" si="79"/>
        <v>#N/A</v>
      </c>
      <c r="S328" s="5" t="e">
        <f t="shared" si="67"/>
        <v>#N/A</v>
      </c>
      <c r="T328" s="226">
        <f t="shared" si="68"/>
        <v>0</v>
      </c>
      <c r="U328" s="9" t="e">
        <f t="shared" si="80"/>
        <v>#N/A</v>
      </c>
      <c r="V328" s="227"/>
      <c r="W328" s="9" t="e">
        <f>ROUND(AVERAGE(#REF!,P328),2)</f>
        <v>#REF!</v>
      </c>
      <c r="X328" s="9">
        <f t="shared" si="76"/>
        <v>0</v>
      </c>
      <c r="Y328" s="9" t="e">
        <f t="shared" si="77"/>
        <v>#REF!</v>
      </c>
      <c r="Z328" s="9" t="e">
        <f t="shared" si="81"/>
        <v>#REF!</v>
      </c>
      <c r="AA328" s="5"/>
      <c r="AB328" s="5"/>
      <c r="AC328" s="9"/>
      <c r="AD328" s="5"/>
      <c r="AE328" s="25"/>
      <c r="AF328" s="25"/>
      <c r="AJ328" s="7">
        <f>VLOOKUP(B328,' TH ĐG Trình HĐ'!$D$9:$AE$322,16,0)</f>
        <v>8</v>
      </c>
    </row>
    <row r="329" spans="1:36" s="7" customFormat="1" ht="24.95" customHeight="1" x14ac:dyDescent="0.25">
      <c r="A329" s="207">
        <f t="shared" ref="A329:A331" si="82">A328+1</f>
        <v>323</v>
      </c>
      <c r="B329" s="208" t="s">
        <v>278</v>
      </c>
      <c r="C329" s="5" t="s">
        <v>761</v>
      </c>
      <c r="D329" s="9" t="s">
        <v>850</v>
      </c>
      <c r="E329" s="232"/>
      <c r="F329" s="17"/>
      <c r="G329" s="19" t="e">
        <f>VLOOKUP(F329,Sheet1!$B$2:$C$12,2,TRUE)</f>
        <v>#N/A</v>
      </c>
      <c r="H329" s="5"/>
      <c r="I329" s="19" t="e">
        <f>VLOOKUP(H329,Sheet1!$B$2:$C$12,2,TRUE)</f>
        <v>#N/A</v>
      </c>
      <c r="J329" s="5"/>
      <c r="K329" s="19" t="e">
        <f>VLOOKUP(J329,Sheet1!$B$2:$C$12,2,TRUE)</f>
        <v>#N/A</v>
      </c>
      <c r="L329" s="5"/>
      <c r="M329" s="19" t="e">
        <f>VLOOKUP(L329,Sheet1!$B$2:$C$12,2,TRUE)</f>
        <v>#N/A</v>
      </c>
      <c r="N329" s="5"/>
      <c r="O329" s="19" t="e">
        <f>VLOOKUP(N329,Sheet1!$B$2:$C$12,2,TRUE)</f>
        <v>#N/A</v>
      </c>
      <c r="P329" s="5" t="e">
        <f t="shared" si="66"/>
        <v>#N/A</v>
      </c>
      <c r="Q329" s="226">
        <f t="shared" si="78"/>
        <v>0</v>
      </c>
      <c r="R329" s="9" t="e">
        <f t="shared" si="79"/>
        <v>#N/A</v>
      </c>
      <c r="S329" s="5" t="e">
        <f t="shared" si="67"/>
        <v>#N/A</v>
      </c>
      <c r="T329" s="226">
        <f t="shared" si="68"/>
        <v>0</v>
      </c>
      <c r="U329" s="9" t="e">
        <f t="shared" si="80"/>
        <v>#N/A</v>
      </c>
      <c r="V329" s="227"/>
      <c r="W329" s="9" t="e">
        <f>ROUND(AVERAGE(#REF!,P329),2)</f>
        <v>#REF!</v>
      </c>
      <c r="X329" s="9">
        <f t="shared" si="76"/>
        <v>0</v>
      </c>
      <c r="Y329" s="9" t="e">
        <f t="shared" si="77"/>
        <v>#REF!</v>
      </c>
      <c r="Z329" s="9" t="e">
        <f t="shared" si="81"/>
        <v>#REF!</v>
      </c>
      <c r="AA329" s="5"/>
      <c r="AB329" s="5"/>
      <c r="AC329" s="9"/>
      <c r="AD329" s="5"/>
      <c r="AE329" s="25"/>
      <c r="AF329" s="25"/>
      <c r="AJ329" s="7">
        <f>VLOOKUP(B329,' TH ĐG Trình HĐ'!$D$9:$AE$322,16,0)</f>
        <v>8</v>
      </c>
    </row>
    <row r="330" spans="1:36" s="7" customFormat="1" ht="24.95" customHeight="1" x14ac:dyDescent="0.25">
      <c r="A330" s="207">
        <f t="shared" si="82"/>
        <v>324</v>
      </c>
      <c r="B330" s="208" t="s">
        <v>366</v>
      </c>
      <c r="C330" s="5" t="s">
        <v>965</v>
      </c>
      <c r="D330" s="9" t="s">
        <v>850</v>
      </c>
      <c r="E330" s="232"/>
      <c r="F330" s="17"/>
      <c r="G330" s="19" t="e">
        <f>VLOOKUP(F330,Sheet1!$B$2:$C$12,2,TRUE)</f>
        <v>#N/A</v>
      </c>
      <c r="H330" s="5"/>
      <c r="I330" s="19" t="e">
        <f>VLOOKUP(H330,Sheet1!$B$2:$C$12,2,TRUE)</f>
        <v>#N/A</v>
      </c>
      <c r="J330" s="5"/>
      <c r="K330" s="19" t="e">
        <f>VLOOKUP(J330,Sheet1!$B$2:$C$12,2,TRUE)</f>
        <v>#N/A</v>
      </c>
      <c r="L330" s="5"/>
      <c r="M330" s="19" t="e">
        <f>VLOOKUP(L330,Sheet1!$B$2:$C$12,2,TRUE)</f>
        <v>#N/A</v>
      </c>
      <c r="N330" s="5"/>
      <c r="O330" s="19" t="e">
        <f>VLOOKUP(N330,Sheet1!$B$2:$C$12,2,TRUE)</f>
        <v>#N/A</v>
      </c>
      <c r="P330" s="5" t="e">
        <f t="shared" si="66"/>
        <v>#N/A</v>
      </c>
      <c r="Q330" s="226">
        <f t="shared" si="78"/>
        <v>0</v>
      </c>
      <c r="R330" s="9" t="e">
        <f t="shared" si="79"/>
        <v>#N/A</v>
      </c>
      <c r="S330" s="5" t="e">
        <f t="shared" si="67"/>
        <v>#N/A</v>
      </c>
      <c r="T330" s="226">
        <f t="shared" si="68"/>
        <v>0</v>
      </c>
      <c r="U330" s="9" t="e">
        <f t="shared" si="80"/>
        <v>#N/A</v>
      </c>
      <c r="V330" s="227"/>
      <c r="W330" s="9" t="e">
        <f>ROUND(AVERAGE(#REF!,P330),2)</f>
        <v>#REF!</v>
      </c>
      <c r="X330" s="9">
        <f t="shared" si="76"/>
        <v>0</v>
      </c>
      <c r="Y330" s="9" t="e">
        <f t="shared" si="77"/>
        <v>#REF!</v>
      </c>
      <c r="Z330" s="9" t="e">
        <f t="shared" si="81"/>
        <v>#REF!</v>
      </c>
      <c r="AA330" s="5"/>
      <c r="AB330" s="5"/>
      <c r="AC330" s="9"/>
      <c r="AD330" s="5"/>
      <c r="AE330" s="25"/>
      <c r="AF330" s="25"/>
      <c r="AJ330" s="7">
        <f>VLOOKUP(B330,' TH ĐG Trình HĐ'!$D$9:$AE$322,16,0)</f>
        <v>7</v>
      </c>
    </row>
    <row r="331" spans="1:36" s="7" customFormat="1" ht="66" customHeight="1" x14ac:dyDescent="0.25">
      <c r="A331" s="339">
        <f t="shared" si="82"/>
        <v>325</v>
      </c>
      <c r="B331" s="340" t="s">
        <v>238</v>
      </c>
      <c r="C331" s="257" t="s">
        <v>370</v>
      </c>
      <c r="D331" s="341" t="s">
        <v>851</v>
      </c>
      <c r="E331" s="342"/>
      <c r="F331" s="17"/>
      <c r="G331" s="19" t="e">
        <f>VLOOKUP(F331,Sheet1!$B$2:$C$12,2,TRUE)</f>
        <v>#N/A</v>
      </c>
      <c r="H331" s="5"/>
      <c r="I331" s="19" t="e">
        <f>VLOOKUP(H331,Sheet1!$B$2:$C$12,2,TRUE)</f>
        <v>#N/A</v>
      </c>
      <c r="J331" s="5"/>
      <c r="K331" s="19" t="e">
        <f>VLOOKUP(J331,Sheet1!$B$2:$C$12,2,TRUE)</f>
        <v>#N/A</v>
      </c>
      <c r="L331" s="5"/>
      <c r="M331" s="19" t="e">
        <f>VLOOKUP(L331,Sheet1!$B$2:$C$12,2,TRUE)</f>
        <v>#N/A</v>
      </c>
      <c r="N331" s="5"/>
      <c r="O331" s="19" t="e">
        <f>VLOOKUP(N331,Sheet1!$B$2:$C$12,2,TRUE)</f>
        <v>#N/A</v>
      </c>
      <c r="P331" s="5" t="e">
        <f t="shared" si="66"/>
        <v>#N/A</v>
      </c>
      <c r="Q331" s="226">
        <f t="shared" si="78"/>
        <v>0</v>
      </c>
      <c r="R331" s="9" t="e">
        <f t="shared" si="79"/>
        <v>#N/A</v>
      </c>
      <c r="S331" s="5" t="e">
        <f t="shared" si="67"/>
        <v>#N/A</v>
      </c>
      <c r="T331" s="226">
        <f t="shared" si="68"/>
        <v>0</v>
      </c>
      <c r="U331" s="9" t="e">
        <f t="shared" si="80"/>
        <v>#N/A</v>
      </c>
      <c r="V331" s="227"/>
      <c r="W331" s="9" t="e">
        <f>ROUND(AVERAGE(#REF!,P331),2)</f>
        <v>#REF!</v>
      </c>
      <c r="X331" s="9">
        <f t="shared" si="76"/>
        <v>0</v>
      </c>
      <c r="Y331" s="9" t="e">
        <f t="shared" si="77"/>
        <v>#REF!</v>
      </c>
      <c r="Z331" s="9" t="e">
        <f t="shared" si="81"/>
        <v>#REF!</v>
      </c>
      <c r="AA331" s="5"/>
      <c r="AB331" s="5"/>
      <c r="AC331" s="9"/>
      <c r="AD331" s="5"/>
      <c r="AE331" s="25"/>
      <c r="AF331" s="25"/>
      <c r="AJ331" s="7">
        <f>VLOOKUP(B331,' TH ĐG Trình HĐ'!$D$9:$AE$322,16,0)</f>
        <v>5</v>
      </c>
    </row>
    <row r="332" spans="1:36" x14ac:dyDescent="0.25">
      <c r="G332" s="99"/>
      <c r="H332" s="78"/>
      <c r="I332" s="99"/>
      <c r="J332" s="100"/>
      <c r="K332" s="99"/>
      <c r="L332" s="100"/>
      <c r="M332" s="99"/>
      <c r="N332" s="100"/>
      <c r="O332" s="99"/>
      <c r="P332" s="100"/>
      <c r="Q332" s="229"/>
      <c r="R332" s="979"/>
      <c r="S332" s="979"/>
      <c r="T332" s="979"/>
      <c r="U332" s="979"/>
      <c r="V332" s="979"/>
      <c r="W332" s="979"/>
      <c r="X332" s="979"/>
      <c r="Y332" s="979"/>
      <c r="Z332" s="979"/>
      <c r="AA332" s="14"/>
      <c r="AB332" s="14"/>
      <c r="AC332" s="34"/>
      <c r="AD332" s="22"/>
    </row>
    <row r="333" spans="1:36" s="93" customFormat="1" x14ac:dyDescent="0.25">
      <c r="B333" s="101"/>
      <c r="C333" s="103" t="s">
        <v>304</v>
      </c>
      <c r="D333" s="94">
        <f>SUM(D337:D346)</f>
        <v>325</v>
      </c>
      <c r="E333" s="105"/>
      <c r="F333" s="94">
        <f>SUM(F337:F346)</f>
        <v>0</v>
      </c>
      <c r="G333" s="104"/>
      <c r="H333" s="94">
        <f>SUM(H337:H346)</f>
        <v>0</v>
      </c>
      <c r="I333" s="104"/>
      <c r="J333" s="94">
        <f>SUM(J337:J346)</f>
        <v>0</v>
      </c>
      <c r="K333" s="94"/>
      <c r="L333" s="94">
        <f t="shared" ref="L333:N333" si="83">SUM(L337:L346)</f>
        <v>0</v>
      </c>
      <c r="M333" s="104"/>
      <c r="N333" s="94">
        <f t="shared" si="83"/>
        <v>0</v>
      </c>
      <c r="O333" s="104"/>
      <c r="P333" s="78"/>
      <c r="Q333" s="104"/>
      <c r="R333" s="22"/>
      <c r="S333" s="78"/>
      <c r="T333" s="104"/>
      <c r="U333" s="22"/>
      <c r="V333" s="230"/>
      <c r="W333" s="22"/>
      <c r="X333" s="22"/>
      <c r="Y333" s="22"/>
      <c r="Z333" s="22"/>
      <c r="AA333" s="14"/>
      <c r="AB333" s="14"/>
      <c r="AC333" s="34"/>
      <c r="AD333" s="22"/>
      <c r="AE333" s="105"/>
      <c r="AF333" s="103"/>
    </row>
    <row r="334" spans="1:36" s="93" customFormat="1" x14ac:dyDescent="0.25">
      <c r="B334" s="101"/>
      <c r="E334" s="105"/>
      <c r="G334" s="104"/>
      <c r="H334" s="78"/>
      <c r="I334" s="104"/>
      <c r="J334" s="108"/>
      <c r="K334" s="104"/>
      <c r="L334" s="78"/>
      <c r="M334" s="104"/>
      <c r="N334" s="78"/>
      <c r="O334" s="104"/>
      <c r="P334" s="78"/>
      <c r="Q334" s="104"/>
      <c r="R334" s="22"/>
      <c r="S334" s="78"/>
      <c r="T334" s="104"/>
      <c r="U334" s="22"/>
      <c r="V334" s="230"/>
      <c r="W334" s="22"/>
      <c r="X334" s="22"/>
      <c r="Y334" s="22"/>
      <c r="Z334" s="22"/>
      <c r="AA334" s="14"/>
      <c r="AB334" s="14"/>
      <c r="AC334" s="34"/>
      <c r="AD334" s="22"/>
      <c r="AE334" s="105"/>
      <c r="AF334" s="103"/>
    </row>
    <row r="335" spans="1:36" s="93" customFormat="1" x14ac:dyDescent="0.25">
      <c r="B335" s="101"/>
      <c r="E335" s="105"/>
      <c r="G335" s="104"/>
      <c r="H335" s="78"/>
      <c r="I335" s="104"/>
      <c r="J335" s="109"/>
      <c r="K335" s="104"/>
      <c r="L335" s="78"/>
      <c r="M335" s="104"/>
      <c r="N335" s="78"/>
      <c r="O335" s="104"/>
      <c r="P335" s="78"/>
      <c r="Q335" s="104"/>
      <c r="R335" s="22"/>
      <c r="S335" s="78"/>
      <c r="T335" s="104"/>
      <c r="U335" s="22"/>
      <c r="V335" s="230"/>
      <c r="W335" s="22"/>
      <c r="X335" s="22"/>
      <c r="Y335" s="22"/>
      <c r="Z335" s="22"/>
      <c r="AA335" s="14"/>
      <c r="AB335" s="14"/>
      <c r="AC335" s="34"/>
      <c r="AD335" s="22"/>
      <c r="AE335" s="105"/>
      <c r="AF335" s="103"/>
    </row>
    <row r="336" spans="1:36" s="93" customFormat="1" ht="27" customHeight="1" x14ac:dyDescent="0.25">
      <c r="B336" s="110"/>
      <c r="D336" s="71"/>
      <c r="E336" s="105"/>
      <c r="F336" s="71" t="s">
        <v>742</v>
      </c>
      <c r="G336" s="71"/>
      <c r="H336" s="71" t="s">
        <v>757</v>
      </c>
      <c r="I336" s="104"/>
      <c r="J336" s="71" t="s">
        <v>759</v>
      </c>
      <c r="K336" s="104"/>
      <c r="L336" s="71" t="s">
        <v>788</v>
      </c>
      <c r="M336" s="104"/>
      <c r="N336" s="71" t="s">
        <v>789</v>
      </c>
      <c r="O336" s="104">
        <f>VLOOKUP(N336,Sheet1!$B$2:$C$12,2,TRUE)</f>
        <v>0</v>
      </c>
      <c r="P336" s="231"/>
      <c r="Q336" s="231"/>
      <c r="S336" s="231"/>
      <c r="T336" s="231"/>
      <c r="V336" s="103"/>
      <c r="AE336" s="105"/>
      <c r="AF336" s="103"/>
    </row>
    <row r="337" spans="2:32" s="93" customFormat="1" x14ac:dyDescent="0.25">
      <c r="B337" s="112"/>
      <c r="D337" s="94">
        <f>COUNTIF($D$7:$D$331,"Hoàn thành xuất sắc nhiệm vụ")</f>
        <v>153</v>
      </c>
      <c r="E337" s="105"/>
      <c r="F337" s="94">
        <f>COUNTIF($F$7:$F$331,"A1")</f>
        <v>0</v>
      </c>
      <c r="G337" s="94"/>
      <c r="H337" s="94">
        <f>COUNTIF($H$7:$H$331,"A1")</f>
        <v>0</v>
      </c>
      <c r="I337" s="104"/>
      <c r="J337" s="94">
        <f>COUNTIF($J$7:$J$331,"A1")</f>
        <v>0</v>
      </c>
      <c r="K337" s="104"/>
      <c r="L337" s="94">
        <f>COUNTIF($L$7:$L$331,"A1")</f>
        <v>0</v>
      </c>
      <c r="M337" s="116"/>
      <c r="N337" s="94">
        <f>COUNTIF($N$7:$N$331,"A1")</f>
        <v>0</v>
      </c>
      <c r="O337" s="104"/>
      <c r="V337" s="103"/>
      <c r="Z337" s="94">
        <f>COUNTIF($Z$7:$Z$331,"Đạt LĐTT")</f>
        <v>3</v>
      </c>
      <c r="AE337" s="105"/>
      <c r="AF337" s="103"/>
    </row>
    <row r="338" spans="2:32" s="93" customFormat="1" x14ac:dyDescent="0.25">
      <c r="B338" s="113"/>
      <c r="D338" s="94">
        <f>COUNTIF($D$7:$D$331,"Hoàn thành tốt nhiệm vụ")</f>
        <v>171</v>
      </c>
      <c r="E338" s="105"/>
      <c r="F338" s="94">
        <f>COUNTIF($F$7:$F$331,"A2")</f>
        <v>0</v>
      </c>
      <c r="G338" s="94"/>
      <c r="H338" s="94">
        <f>COUNTIF($H$7:$H$331,"A2")</f>
        <v>0</v>
      </c>
      <c r="I338" s="104"/>
      <c r="J338" s="94">
        <f>COUNTIF($J$7:$J$331,"A2")</f>
        <v>0</v>
      </c>
      <c r="K338" s="104"/>
      <c r="L338" s="94">
        <f>COUNTIF($L$7:$L$331,"A2")</f>
        <v>0</v>
      </c>
      <c r="M338" s="116"/>
      <c r="N338" s="94">
        <f>COUNTIF($N$7:$N$331,"A2")</f>
        <v>0</v>
      </c>
      <c r="O338" s="104"/>
      <c r="V338" s="103"/>
      <c r="Z338" s="94">
        <f>COUNTIF($Z$7:$Z$331,"Không đạt LĐTT")</f>
        <v>0</v>
      </c>
      <c r="AE338" s="105"/>
      <c r="AF338" s="103"/>
    </row>
    <row r="339" spans="2:32" s="93" customFormat="1" x14ac:dyDescent="0.25">
      <c r="B339" s="113"/>
      <c r="D339" s="94">
        <f>COUNTIF($D$7:$D$331,"Hoàn thành nhiệm vụ")</f>
        <v>1</v>
      </c>
      <c r="E339" s="105"/>
      <c r="F339" s="94">
        <f>COUNTIF($F$7:$F$331,"A3")</f>
        <v>0</v>
      </c>
      <c r="G339" s="94"/>
      <c r="H339" s="94">
        <f>COUNTIF($H$7:$H$331,"A3")</f>
        <v>0</v>
      </c>
      <c r="I339" s="104"/>
      <c r="J339" s="94">
        <f>COUNTIF($J$7:$J$331,"A3")</f>
        <v>0</v>
      </c>
      <c r="K339" s="104"/>
      <c r="L339" s="94">
        <f>COUNTIF($L$7:$L$331,"A3")</f>
        <v>0</v>
      </c>
      <c r="M339" s="116"/>
      <c r="N339" s="94">
        <f>COUNTIF($N$7:$N$331,"A3")</f>
        <v>0</v>
      </c>
      <c r="O339" s="104"/>
      <c r="V339" s="103"/>
      <c r="Z339" s="94">
        <f>COUNTIF($Z$7:$Z$331,"Không xét LĐTT")</f>
        <v>18</v>
      </c>
      <c r="AE339" s="105"/>
      <c r="AF339" s="103"/>
    </row>
    <row r="340" spans="2:32" s="93" customFormat="1" x14ac:dyDescent="0.25">
      <c r="B340" s="113"/>
      <c r="D340" s="94"/>
      <c r="E340" s="105"/>
      <c r="F340" s="94">
        <f>COUNTIF($F$7:$F$331,"A4")</f>
        <v>0</v>
      </c>
      <c r="G340" s="94"/>
      <c r="H340" s="94">
        <f>COUNTIF($H$7:$H$331,"A4")</f>
        <v>0</v>
      </c>
      <c r="I340" s="104"/>
      <c r="J340" s="94">
        <f>COUNTIF($J$7:$J$331,"A4")</f>
        <v>0</v>
      </c>
      <c r="K340" s="104"/>
      <c r="L340" s="94">
        <f>COUNTIF($L$7:$L$331,"A4")</f>
        <v>0</v>
      </c>
      <c r="M340" s="116"/>
      <c r="N340" s="94">
        <f>COUNTIF($N$7:$N$331,"A4")</f>
        <v>0</v>
      </c>
      <c r="O340" s="104"/>
      <c r="V340" s="103"/>
      <c r="AE340" s="105"/>
      <c r="AF340" s="103"/>
    </row>
    <row r="341" spans="2:32" s="93" customFormat="1" x14ac:dyDescent="0.25">
      <c r="B341" s="113"/>
      <c r="D341" s="94"/>
      <c r="E341" s="105"/>
      <c r="F341" s="94">
        <f>COUNTIF($F$7:$F$331,"B1")</f>
        <v>0</v>
      </c>
      <c r="G341" s="94"/>
      <c r="H341" s="94">
        <f>COUNTIF($H$7:$H$331,"B1")</f>
        <v>0</v>
      </c>
      <c r="I341" s="104"/>
      <c r="J341" s="94">
        <f>COUNTIF($J$7:$J$331,"B1")</f>
        <v>0</v>
      </c>
      <c r="K341" s="104"/>
      <c r="L341" s="94">
        <f>COUNTIF($L$7:$L$331,"B1")</f>
        <v>0</v>
      </c>
      <c r="M341" s="116"/>
      <c r="N341" s="94">
        <f>COUNTIF($N$7:$N$331,"B1")</f>
        <v>0</v>
      </c>
      <c r="O341" s="104"/>
      <c r="V341" s="103"/>
      <c r="Z341" s="93">
        <f>Z337*15/100</f>
        <v>0.45</v>
      </c>
      <c r="AE341" s="105"/>
      <c r="AF341" s="103"/>
    </row>
    <row r="342" spans="2:32" s="93" customFormat="1" x14ac:dyDescent="0.25">
      <c r="B342" s="112"/>
      <c r="D342" s="94"/>
      <c r="E342" s="105"/>
      <c r="F342" s="94">
        <f>COUNTIF($F$7:$F$331,"B2")</f>
        <v>0</v>
      </c>
      <c r="G342" s="94"/>
      <c r="H342" s="94">
        <f>COUNTIF($H$7:$H$331,"B2")</f>
        <v>0</v>
      </c>
      <c r="I342" s="104"/>
      <c r="J342" s="94">
        <f>COUNTIF($J$7:$J$331,"B2")</f>
        <v>0</v>
      </c>
      <c r="K342" s="104"/>
      <c r="L342" s="94">
        <f>COUNTIF($L$7:$L$331,"B2")</f>
        <v>0</v>
      </c>
      <c r="M342" s="116"/>
      <c r="N342" s="94">
        <f>COUNTIF($N$7:$N$331,"B2")</f>
        <v>0</v>
      </c>
      <c r="O342" s="104"/>
      <c r="V342" s="103"/>
      <c r="AE342" s="105"/>
      <c r="AF342" s="103"/>
    </row>
    <row r="343" spans="2:32" s="93" customFormat="1" x14ac:dyDescent="0.25">
      <c r="B343" s="112"/>
      <c r="D343" s="94"/>
      <c r="E343" s="105"/>
      <c r="F343" s="94">
        <f>COUNTIF($F$7:$F$331,"C1")</f>
        <v>0</v>
      </c>
      <c r="G343" s="94"/>
      <c r="H343" s="94">
        <f>COUNTIF($H$7:$H$331,"C1")</f>
        <v>0</v>
      </c>
      <c r="I343" s="104"/>
      <c r="J343" s="94">
        <f>COUNTIF($J$7:$J$331,"C1")</f>
        <v>0</v>
      </c>
      <c r="K343" s="104"/>
      <c r="L343" s="94">
        <f>COUNTIF($L$7:$L$331,"C1")</f>
        <v>0</v>
      </c>
      <c r="M343" s="116"/>
      <c r="N343" s="94">
        <f>COUNTIF($N$7:$N$331,"C1")</f>
        <v>0</v>
      </c>
      <c r="O343" s="104"/>
      <c r="V343" s="103"/>
      <c r="AD343" s="93">
        <f>46/308</f>
        <v>0.14935064935064934</v>
      </c>
      <c r="AE343" s="105"/>
      <c r="AF343" s="103"/>
    </row>
    <row r="344" spans="2:32" s="93" customFormat="1" x14ac:dyDescent="0.25">
      <c r="B344" s="113"/>
      <c r="D344" s="94"/>
      <c r="E344" s="105"/>
      <c r="F344" s="94">
        <f>COUNTIF($F$7:$F$331,"C2")</f>
        <v>0</v>
      </c>
      <c r="G344" s="94"/>
      <c r="H344" s="94">
        <f>COUNTIF($H$7:$H$331,"C2")</f>
        <v>0</v>
      </c>
      <c r="I344" s="104"/>
      <c r="J344" s="94">
        <f>COUNTIF($J$7:$J$331,"C2")</f>
        <v>0</v>
      </c>
      <c r="K344" s="104"/>
      <c r="L344" s="94">
        <f>COUNTIF($L$7:$L$331,"C2")</f>
        <v>0</v>
      </c>
      <c r="M344" s="116"/>
      <c r="N344" s="94">
        <f>COUNTIF($N$7:$N$331,"C2")</f>
        <v>0</v>
      </c>
      <c r="O344" s="104"/>
      <c r="V344" s="103"/>
      <c r="AE344" s="105"/>
      <c r="AF344" s="103"/>
    </row>
    <row r="345" spans="2:32" s="93" customFormat="1" x14ac:dyDescent="0.25">
      <c r="B345" s="113"/>
      <c r="D345" s="94"/>
      <c r="E345" s="105"/>
      <c r="F345" s="94">
        <f>COUNTIF($F$7:$F$331,"D")</f>
        <v>0</v>
      </c>
      <c r="G345" s="94"/>
      <c r="H345" s="94">
        <f>COUNTIF($H$7:$H$331,"D")</f>
        <v>0</v>
      </c>
      <c r="I345" s="104"/>
      <c r="J345" s="94">
        <f>COUNTIF($J$7:$J$331,"D")</f>
        <v>0</v>
      </c>
      <c r="K345" s="104"/>
      <c r="L345" s="94">
        <f>COUNTIF($L$7:$L$331,"D")</f>
        <v>0</v>
      </c>
      <c r="M345" s="116"/>
      <c r="N345" s="94">
        <f>COUNTIF($N$7:$N$331,"D")</f>
        <v>0</v>
      </c>
      <c r="O345" s="104"/>
      <c r="V345" s="103"/>
      <c r="AE345" s="105"/>
      <c r="AF345" s="103"/>
    </row>
    <row r="346" spans="2:32" s="93" customFormat="1" x14ac:dyDescent="0.25">
      <c r="B346" s="113"/>
      <c r="D346" s="94"/>
      <c r="E346" s="105"/>
      <c r="F346" s="94">
        <f>COUNTIF($F$7:$F$331,"A DN")</f>
        <v>0</v>
      </c>
      <c r="G346" s="94"/>
      <c r="H346" s="94">
        <f>COUNTIF($H$7:$H$331,"A DN")</f>
        <v>0</v>
      </c>
      <c r="I346" s="104"/>
      <c r="J346" s="94">
        <f>COUNTIF($J$7:$J$331,"A DN")</f>
        <v>0</v>
      </c>
      <c r="K346" s="104"/>
      <c r="L346" s="94">
        <f>COUNTIF($L$7:$L$331,"A DN")</f>
        <v>0</v>
      </c>
      <c r="M346" s="116"/>
      <c r="N346" s="94">
        <f>COUNTIF($N$7:$N$331,"A DN")</f>
        <v>0</v>
      </c>
      <c r="O346" s="104"/>
      <c r="V346" s="103"/>
      <c r="AE346" s="105"/>
      <c r="AF346" s="103"/>
    </row>
    <row r="347" spans="2:32" s="93" customFormat="1" x14ac:dyDescent="0.25">
      <c r="B347" s="113"/>
      <c r="E347" s="105"/>
      <c r="I347" s="104"/>
      <c r="K347" s="104"/>
      <c r="L347" s="78"/>
      <c r="M347" s="104"/>
      <c r="N347" s="78"/>
      <c r="O347" s="104"/>
      <c r="V347" s="103"/>
      <c r="AE347" s="105"/>
      <c r="AF347" s="103"/>
    </row>
    <row r="348" spans="2:32" s="93" customFormat="1" x14ac:dyDescent="0.25">
      <c r="B348" s="113"/>
      <c r="E348" s="105"/>
      <c r="I348" s="104"/>
      <c r="K348" s="104"/>
      <c r="L348" s="78"/>
      <c r="M348" s="104"/>
      <c r="N348" s="78"/>
      <c r="O348" s="104"/>
      <c r="V348" s="103"/>
      <c r="AE348" s="105"/>
      <c r="AF348" s="103"/>
    </row>
    <row r="349" spans="2:32" s="93" customFormat="1" x14ac:dyDescent="0.25">
      <c r="B349" s="112"/>
      <c r="E349" s="105"/>
      <c r="I349" s="104"/>
      <c r="K349" s="104"/>
      <c r="L349" s="78"/>
      <c r="M349" s="104"/>
      <c r="N349" s="78"/>
      <c r="O349" s="104"/>
      <c r="V349" s="103"/>
      <c r="AE349" s="105"/>
      <c r="AF349" s="103"/>
    </row>
    <row r="350" spans="2:32" s="93" customFormat="1" x14ac:dyDescent="0.25">
      <c r="B350" s="113"/>
      <c r="E350" s="105"/>
      <c r="I350" s="104"/>
      <c r="K350" s="104"/>
      <c r="L350" s="78"/>
      <c r="M350" s="104"/>
      <c r="N350" s="78"/>
      <c r="O350" s="104"/>
      <c r="V350" s="103"/>
      <c r="AE350" s="105"/>
      <c r="AF350" s="103"/>
    </row>
    <row r="351" spans="2:32" s="93" customFormat="1" x14ac:dyDescent="0.25">
      <c r="B351" s="113"/>
      <c r="E351" s="105"/>
      <c r="L351" s="108"/>
      <c r="M351" s="108"/>
      <c r="V351" s="103"/>
      <c r="AE351" s="105"/>
      <c r="AF351" s="103"/>
    </row>
    <row r="352" spans="2:32" s="93" customFormat="1" x14ac:dyDescent="0.25">
      <c r="B352" s="112"/>
      <c r="E352" s="105"/>
      <c r="L352" s="108"/>
      <c r="M352" s="108"/>
      <c r="V352" s="103"/>
      <c r="AE352" s="105"/>
      <c r="AF352" s="103"/>
    </row>
    <row r="353" spans="2:32" s="93" customFormat="1" x14ac:dyDescent="0.25">
      <c r="B353" s="113"/>
      <c r="E353" s="105"/>
      <c r="L353" s="108"/>
      <c r="M353" s="108"/>
      <c r="V353" s="103"/>
      <c r="AE353" s="105"/>
      <c r="AF353" s="103"/>
    </row>
    <row r="354" spans="2:32" s="93" customFormat="1" x14ac:dyDescent="0.25">
      <c r="B354" s="113"/>
      <c r="E354" s="105"/>
      <c r="L354" s="108"/>
      <c r="M354" s="108"/>
      <c r="V354" s="103"/>
      <c r="AE354" s="105"/>
      <c r="AF354" s="103"/>
    </row>
    <row r="355" spans="2:32" s="93" customFormat="1" x14ac:dyDescent="0.25">
      <c r="B355" s="113"/>
      <c r="E355" s="105"/>
      <c r="V355" s="103"/>
      <c r="AE355" s="105"/>
      <c r="AF355" s="103"/>
    </row>
    <row r="356" spans="2:32" s="93" customFormat="1" x14ac:dyDescent="0.25">
      <c r="B356" s="113"/>
      <c r="E356" s="105"/>
      <c r="L356" s="94"/>
      <c r="M356" s="94"/>
      <c r="V356" s="103"/>
      <c r="AE356" s="105"/>
      <c r="AF356" s="103"/>
    </row>
    <row r="357" spans="2:32" s="93" customFormat="1" x14ac:dyDescent="0.25">
      <c r="B357" s="113"/>
      <c r="E357" s="105"/>
      <c r="L357" s="108"/>
      <c r="M357" s="108"/>
      <c r="V357" s="103"/>
      <c r="AE357" s="105"/>
      <c r="AF357" s="103"/>
    </row>
    <row r="358" spans="2:32" s="93" customFormat="1" x14ac:dyDescent="0.25">
      <c r="B358" s="113"/>
      <c r="E358" s="105"/>
      <c r="L358" s="108"/>
      <c r="M358" s="108"/>
      <c r="V358" s="103"/>
      <c r="AE358" s="105"/>
      <c r="AF358" s="103"/>
    </row>
    <row r="359" spans="2:32" s="93" customFormat="1" x14ac:dyDescent="0.25">
      <c r="B359" s="113"/>
      <c r="E359" s="105"/>
      <c r="L359" s="108"/>
      <c r="M359" s="108"/>
      <c r="V359" s="103"/>
      <c r="AE359" s="105"/>
      <c r="AF359" s="103"/>
    </row>
    <row r="360" spans="2:32" s="93" customFormat="1" x14ac:dyDescent="0.25">
      <c r="B360" s="113"/>
      <c r="E360" s="105"/>
      <c r="L360" s="94"/>
      <c r="M360" s="94"/>
      <c r="V360" s="103"/>
      <c r="AE360" s="105"/>
      <c r="AF360" s="103"/>
    </row>
    <row r="361" spans="2:32" s="93" customFormat="1" x14ac:dyDescent="0.25">
      <c r="B361" s="113"/>
      <c r="E361" s="105"/>
      <c r="L361" s="108"/>
      <c r="M361" s="108"/>
      <c r="V361" s="103"/>
      <c r="AE361" s="105"/>
      <c r="AF361" s="103"/>
    </row>
    <row r="362" spans="2:32" s="93" customFormat="1" x14ac:dyDescent="0.25">
      <c r="B362" s="112"/>
      <c r="E362" s="105"/>
      <c r="L362" s="108"/>
      <c r="M362" s="108"/>
      <c r="V362" s="103"/>
      <c r="AE362" s="105"/>
      <c r="AF362" s="103"/>
    </row>
    <row r="363" spans="2:32" s="93" customFormat="1" x14ac:dyDescent="0.25">
      <c r="B363" s="113"/>
      <c r="E363" s="105"/>
      <c r="L363" s="108"/>
      <c r="M363" s="108"/>
      <c r="V363" s="103"/>
      <c r="AE363" s="105"/>
      <c r="AF363" s="103"/>
    </row>
    <row r="364" spans="2:32" s="93" customFormat="1" x14ac:dyDescent="0.25">
      <c r="B364" s="113"/>
      <c r="E364" s="105"/>
      <c r="L364" s="108"/>
      <c r="M364" s="108"/>
      <c r="V364" s="103"/>
      <c r="AE364" s="105"/>
      <c r="AF364" s="103"/>
    </row>
    <row r="365" spans="2:32" s="93" customFormat="1" x14ac:dyDescent="0.25">
      <c r="B365" s="113"/>
      <c r="E365" s="105"/>
      <c r="L365" s="108"/>
      <c r="M365" s="108"/>
      <c r="V365" s="103"/>
      <c r="AE365" s="105"/>
      <c r="AF365" s="103"/>
    </row>
    <row r="366" spans="2:32" s="93" customFormat="1" x14ac:dyDescent="0.25">
      <c r="B366" s="113"/>
      <c r="E366" s="105"/>
      <c r="L366" s="108"/>
      <c r="M366" s="108"/>
      <c r="V366" s="103"/>
      <c r="AE366" s="105"/>
      <c r="AF366" s="103"/>
    </row>
    <row r="367" spans="2:32" s="93" customFormat="1" x14ac:dyDescent="0.25">
      <c r="B367" s="113"/>
      <c r="E367" s="105"/>
      <c r="L367" s="108"/>
      <c r="M367" s="108"/>
      <c r="V367" s="103"/>
      <c r="AE367" s="105"/>
      <c r="AF367" s="103"/>
    </row>
    <row r="368" spans="2:32" s="93" customFormat="1" x14ac:dyDescent="0.25">
      <c r="B368" s="113"/>
      <c r="E368" s="105"/>
      <c r="L368" s="108"/>
      <c r="M368" s="108"/>
      <c r="V368" s="103"/>
      <c r="AE368" s="105"/>
      <c r="AF368" s="103"/>
    </row>
    <row r="369" spans="2:2" x14ac:dyDescent="0.25">
      <c r="B369" s="64"/>
    </row>
    <row r="370" spans="2:2" x14ac:dyDescent="0.25">
      <c r="B370" s="65"/>
    </row>
    <row r="371" spans="2:2" x14ac:dyDescent="0.25">
      <c r="B371" s="65"/>
    </row>
    <row r="372" spans="2:2" x14ac:dyDescent="0.25">
      <c r="B372" s="65"/>
    </row>
    <row r="373" spans="2:2" x14ac:dyDescent="0.25">
      <c r="B373" s="65"/>
    </row>
    <row r="374" spans="2:2" x14ac:dyDescent="0.25">
      <c r="B374" s="65"/>
    </row>
    <row r="375" spans="2:2" x14ac:dyDescent="0.25">
      <c r="B375" s="65"/>
    </row>
    <row r="376" spans="2:2" x14ac:dyDescent="0.25">
      <c r="B376" s="65"/>
    </row>
    <row r="377" spans="2:2" x14ac:dyDescent="0.25">
      <c r="B377" s="65"/>
    </row>
    <row r="378" spans="2:2" x14ac:dyDescent="0.25">
      <c r="B378" s="65"/>
    </row>
    <row r="379" spans="2:2" x14ac:dyDescent="0.25">
      <c r="B379" s="65"/>
    </row>
    <row r="380" spans="2:2" x14ac:dyDescent="0.25">
      <c r="B380" s="65"/>
    </row>
    <row r="381" spans="2:2" x14ac:dyDescent="0.25">
      <c r="B381" s="65"/>
    </row>
    <row r="382" spans="2:2" x14ac:dyDescent="0.25">
      <c r="B382" s="65"/>
    </row>
    <row r="383" spans="2:2" x14ac:dyDescent="0.25">
      <c r="B383" s="65"/>
    </row>
    <row r="385" spans="2:2" x14ac:dyDescent="0.25">
      <c r="B385" s="64"/>
    </row>
    <row r="386" spans="2:2" x14ac:dyDescent="0.25">
      <c r="B386" s="65"/>
    </row>
    <row r="387" spans="2:2" x14ac:dyDescent="0.25">
      <c r="B387" s="65"/>
    </row>
    <row r="389" spans="2:2" x14ac:dyDescent="0.25">
      <c r="B389" s="64"/>
    </row>
    <row r="390" spans="2:2" x14ac:dyDescent="0.25">
      <c r="B390" s="65"/>
    </row>
    <row r="391" spans="2:2" x14ac:dyDescent="0.25">
      <c r="B391" s="65"/>
    </row>
    <row r="392" spans="2:2" x14ac:dyDescent="0.25">
      <c r="B392" s="65"/>
    </row>
    <row r="394" spans="2:2" x14ac:dyDescent="0.25">
      <c r="B394" s="64"/>
    </row>
    <row r="395" spans="2:2" x14ac:dyDescent="0.25">
      <c r="B395" s="65"/>
    </row>
    <row r="396" spans="2:2" x14ac:dyDescent="0.25">
      <c r="B396" s="65"/>
    </row>
    <row r="397" spans="2:2" x14ac:dyDescent="0.25">
      <c r="B397" s="65"/>
    </row>
    <row r="398" spans="2:2" x14ac:dyDescent="0.25">
      <c r="B398" s="65"/>
    </row>
    <row r="399" spans="2:2" x14ac:dyDescent="0.25">
      <c r="B399" s="65"/>
    </row>
    <row r="400" spans="2:2" x14ac:dyDescent="0.25">
      <c r="B400" s="65"/>
    </row>
    <row r="401" spans="2:2" x14ac:dyDescent="0.25">
      <c r="B401" s="65"/>
    </row>
    <row r="402" spans="2:2" x14ac:dyDescent="0.25">
      <c r="B402" s="65"/>
    </row>
    <row r="403" spans="2:2" x14ac:dyDescent="0.25">
      <c r="B403" s="65"/>
    </row>
    <row r="404" spans="2:2" x14ac:dyDescent="0.25">
      <c r="B404" s="65"/>
    </row>
    <row r="405" spans="2:2" x14ac:dyDescent="0.25">
      <c r="B405" s="65"/>
    </row>
    <row r="406" spans="2:2" x14ac:dyDescent="0.25">
      <c r="B406" s="65"/>
    </row>
    <row r="407" spans="2:2" x14ac:dyDescent="0.25">
      <c r="B407" s="65"/>
    </row>
    <row r="408" spans="2:2" x14ac:dyDescent="0.25">
      <c r="B408" s="65"/>
    </row>
    <row r="410" spans="2:2" x14ac:dyDescent="0.25">
      <c r="B410" s="64"/>
    </row>
    <row r="411" spans="2:2" x14ac:dyDescent="0.25">
      <c r="B411" s="65"/>
    </row>
    <row r="412" spans="2:2" x14ac:dyDescent="0.25">
      <c r="B412" s="65"/>
    </row>
    <row r="413" spans="2:2" x14ac:dyDescent="0.25">
      <c r="B413" s="65"/>
    </row>
    <row r="414" spans="2:2" x14ac:dyDescent="0.25">
      <c r="B414" s="65"/>
    </row>
    <row r="415" spans="2:2" x14ac:dyDescent="0.25">
      <c r="B415" s="65"/>
    </row>
    <row r="416" spans="2:2" x14ac:dyDescent="0.25">
      <c r="B416" s="65"/>
    </row>
    <row r="417" spans="2:2" x14ac:dyDescent="0.25">
      <c r="B417" s="65"/>
    </row>
    <row r="418" spans="2:2" x14ac:dyDescent="0.25">
      <c r="B418" s="65"/>
    </row>
    <row r="419" spans="2:2" x14ac:dyDescent="0.25">
      <c r="B419" s="65"/>
    </row>
    <row r="420" spans="2:2" x14ac:dyDescent="0.25">
      <c r="B420" s="65"/>
    </row>
    <row r="421" spans="2:2" x14ac:dyDescent="0.25">
      <c r="B421" s="65"/>
    </row>
    <row r="422" spans="2:2" x14ac:dyDescent="0.25">
      <c r="B422" s="65"/>
    </row>
    <row r="423" spans="2:2" x14ac:dyDescent="0.25">
      <c r="B423" s="65"/>
    </row>
    <row r="424" spans="2:2" x14ac:dyDescent="0.25">
      <c r="B424" s="65"/>
    </row>
    <row r="425" spans="2:2" x14ac:dyDescent="0.25">
      <c r="B425" s="65"/>
    </row>
    <row r="426" spans="2:2" x14ac:dyDescent="0.25">
      <c r="B426" s="65"/>
    </row>
    <row r="427" spans="2:2" x14ac:dyDescent="0.25">
      <c r="B427" s="65"/>
    </row>
    <row r="428" spans="2:2" x14ac:dyDescent="0.25">
      <c r="B428" s="65"/>
    </row>
    <row r="429" spans="2:2" x14ac:dyDescent="0.25">
      <c r="B429" s="65"/>
    </row>
    <row r="430" spans="2:2" x14ac:dyDescent="0.25">
      <c r="B430" s="65"/>
    </row>
    <row r="431" spans="2:2" x14ac:dyDescent="0.25">
      <c r="B431" s="65"/>
    </row>
    <row r="432" spans="2:2" x14ac:dyDescent="0.25">
      <c r="B432" s="65"/>
    </row>
    <row r="433" spans="2:2" x14ac:dyDescent="0.25">
      <c r="B433" s="65"/>
    </row>
    <row r="434" spans="2:2" x14ac:dyDescent="0.25">
      <c r="B434" s="65"/>
    </row>
    <row r="435" spans="2:2" x14ac:dyDescent="0.25">
      <c r="B435" s="65"/>
    </row>
    <row r="436" spans="2:2" x14ac:dyDescent="0.25">
      <c r="B436" s="65"/>
    </row>
    <row r="437" spans="2:2" x14ac:dyDescent="0.25">
      <c r="B437" s="65"/>
    </row>
    <row r="439" spans="2:2" x14ac:dyDescent="0.25">
      <c r="B439" s="64"/>
    </row>
    <row r="440" spans="2:2" x14ac:dyDescent="0.25">
      <c r="B440" s="65"/>
    </row>
    <row r="441" spans="2:2" x14ac:dyDescent="0.25">
      <c r="B441" s="65"/>
    </row>
    <row r="442" spans="2:2" x14ac:dyDescent="0.25">
      <c r="B442" s="65"/>
    </row>
  </sheetData>
  <sortState ref="A6:E331">
    <sortCondition descending="1" ref="D6:D331"/>
  </sortState>
  <mergeCells count="13">
    <mergeCell ref="N6:O6"/>
    <mergeCell ref="P6:R6"/>
    <mergeCell ref="S6:U6"/>
    <mergeCell ref="R332:Z332"/>
    <mergeCell ref="F6:G6"/>
    <mergeCell ref="H6:I6"/>
    <mergeCell ref="J6:K6"/>
    <mergeCell ref="L6:M6"/>
    <mergeCell ref="A1:C1"/>
    <mergeCell ref="L1:N3"/>
    <mergeCell ref="A2:C2"/>
    <mergeCell ref="A3:C3"/>
    <mergeCell ref="A4:E4"/>
  </mergeCells>
  <pageMargins left="0.35" right="0.2" top="0.41" bottom="0.48" header="0.3" footer="0.3"/>
  <pageSetup paperSize="9" orientation="landscape" verticalDpi="300" r:id="rId1"/>
  <legacyDrawing r:id="rId2"/>
</worksheet>
</file>

<file path=xl/worksheets/sheet2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V496"/>
  <sheetViews>
    <sheetView zoomScale="90" zoomScaleNormal="90" workbookViewId="0">
      <selection activeCell="AW12" sqref="AW12"/>
    </sheetView>
  </sheetViews>
  <sheetFormatPr defaultColWidth="8.85546875" defaultRowHeight="15.75" x14ac:dyDescent="0.25"/>
  <cols>
    <col min="1" max="1" width="7.140625" style="13" customWidth="1"/>
    <col min="2" max="2" width="31" style="63" customWidth="1"/>
    <col min="3" max="3" width="12.28515625" style="83" hidden="1" customWidth="1"/>
    <col min="4" max="4" width="17.42578125" style="13" hidden="1" customWidth="1"/>
    <col min="5" max="7" width="9.7109375" style="13" hidden="1" customWidth="1"/>
    <col min="8" max="8" width="14.85546875" style="13" hidden="1" customWidth="1"/>
    <col min="9" max="14" width="9.7109375" style="13" hidden="1" customWidth="1"/>
    <col min="15" max="15" width="9.85546875" style="13" customWidth="1"/>
    <col min="16" max="16" width="9.7109375" style="13" hidden="1" customWidth="1"/>
    <col min="17" max="17" width="2.5703125" style="13" hidden="1" customWidth="1"/>
    <col min="18" max="18" width="38.28515625" style="33" customWidth="1"/>
    <col min="19" max="30" width="9.7109375" style="13" hidden="1" customWidth="1"/>
    <col min="31" max="31" width="12.7109375" style="13" hidden="1" customWidth="1"/>
    <col min="32" max="33" width="9.7109375" style="13" hidden="1" customWidth="1"/>
    <col min="34" max="34" width="12.7109375" style="13" hidden="1" customWidth="1"/>
    <col min="35" max="35" width="12.7109375" style="21" hidden="1" customWidth="1"/>
    <col min="36" max="38" width="12.7109375" style="13" hidden="1" customWidth="1"/>
    <col min="39" max="39" width="15.7109375" style="13" hidden="1" customWidth="1"/>
    <col min="40" max="41" width="7.28515625" style="13" hidden="1" customWidth="1"/>
    <col min="42" max="42" width="11" style="13" hidden="1" customWidth="1"/>
    <col min="43" max="43" width="13.85546875" style="13" hidden="1" customWidth="1"/>
    <col min="44" max="44" width="19.28515625" style="33" hidden="1" customWidth="1"/>
    <col min="45" max="45" width="21.7109375" style="21" hidden="1" customWidth="1"/>
    <col min="46" max="46" width="0" style="13" hidden="1" customWidth="1"/>
    <col min="47" max="47" width="8.85546875" style="13"/>
    <col min="48" max="48" width="15.140625" style="13" customWidth="1"/>
    <col min="49" max="16384" width="8.85546875" style="13"/>
  </cols>
  <sheetData>
    <row r="1" spans="1:45" s="7" customFormat="1" x14ac:dyDescent="0.25">
      <c r="A1" s="971" t="s">
        <v>335</v>
      </c>
      <c r="B1" s="971"/>
      <c r="C1" s="971"/>
      <c r="D1" s="971"/>
      <c r="O1" s="972" t="s">
        <v>952</v>
      </c>
      <c r="P1" s="972"/>
      <c r="Q1" s="972"/>
      <c r="R1" s="972"/>
      <c r="S1" s="11"/>
      <c r="T1" s="11"/>
      <c r="Y1" s="971"/>
      <c r="Z1" s="971"/>
      <c r="AA1" s="971"/>
      <c r="AB1" s="355"/>
      <c r="AC1" s="355"/>
      <c r="AD1" s="355"/>
      <c r="AE1" s="11"/>
      <c r="AF1" s="355"/>
      <c r="AG1" s="355"/>
      <c r="AH1" s="11"/>
      <c r="AI1" s="221"/>
      <c r="AJ1" s="11"/>
      <c r="AK1" s="11"/>
      <c r="AL1" s="11"/>
      <c r="AM1" s="11"/>
      <c r="AN1" s="11"/>
      <c r="AO1" s="11"/>
      <c r="AQ1" s="11"/>
      <c r="AR1" s="39"/>
      <c r="AS1" s="40"/>
    </row>
    <row r="2" spans="1:45" s="7" customFormat="1" x14ac:dyDescent="0.25">
      <c r="A2" s="971" t="s">
        <v>336</v>
      </c>
      <c r="B2" s="971"/>
      <c r="C2" s="971"/>
      <c r="D2" s="971"/>
      <c r="O2" s="972" t="s">
        <v>953</v>
      </c>
      <c r="P2" s="972"/>
      <c r="Q2" s="972"/>
      <c r="R2" s="972"/>
      <c r="S2" s="11"/>
      <c r="T2" s="11"/>
      <c r="Y2" s="971"/>
      <c r="Z2" s="971"/>
      <c r="AA2" s="971"/>
      <c r="AB2" s="355"/>
      <c r="AC2" s="355"/>
      <c r="AD2" s="355"/>
      <c r="AE2" s="11"/>
      <c r="AF2" s="355"/>
      <c r="AG2" s="355"/>
      <c r="AH2" s="11"/>
      <c r="AI2" s="221"/>
      <c r="AJ2" s="11"/>
      <c r="AK2" s="11"/>
      <c r="AL2" s="11"/>
      <c r="AM2" s="11"/>
      <c r="AN2" s="11"/>
      <c r="AO2" s="11"/>
      <c r="AQ2" s="11"/>
      <c r="AR2" s="39"/>
      <c r="AS2" s="40"/>
    </row>
    <row r="3" spans="1:45" s="7" customFormat="1" ht="21.75" customHeight="1" x14ac:dyDescent="0.25">
      <c r="A3" s="972" t="s">
        <v>950</v>
      </c>
      <c r="B3" s="972"/>
      <c r="C3" s="972"/>
      <c r="D3" s="972"/>
      <c r="R3" s="39"/>
      <c r="S3" s="11"/>
      <c r="T3" s="11"/>
      <c r="Y3" s="355"/>
      <c r="Z3" s="355"/>
      <c r="AA3" s="355"/>
      <c r="AB3" s="355"/>
      <c r="AC3" s="355"/>
      <c r="AD3" s="355"/>
      <c r="AE3" s="11"/>
      <c r="AF3" s="355"/>
      <c r="AG3" s="355"/>
      <c r="AH3" s="11"/>
      <c r="AI3" s="221"/>
      <c r="AJ3" s="11"/>
      <c r="AK3" s="11"/>
      <c r="AL3" s="11"/>
      <c r="AM3" s="11"/>
      <c r="AN3" s="11"/>
      <c r="AO3" s="11"/>
      <c r="AQ3" s="11"/>
      <c r="AR3" s="39"/>
      <c r="AS3" s="40"/>
    </row>
    <row r="4" spans="1:45" s="7" customFormat="1" ht="78" customHeight="1" x14ac:dyDescent="0.25">
      <c r="A4" s="994" t="s">
        <v>1001</v>
      </c>
      <c r="B4" s="994"/>
      <c r="C4" s="994"/>
      <c r="D4" s="994"/>
      <c r="E4" s="994"/>
      <c r="F4" s="994"/>
      <c r="G4" s="994"/>
      <c r="H4" s="994"/>
      <c r="I4" s="994"/>
      <c r="J4" s="994"/>
      <c r="K4" s="994"/>
      <c r="L4" s="994"/>
      <c r="M4" s="994"/>
      <c r="N4" s="994"/>
      <c r="O4" s="994"/>
      <c r="P4" s="994"/>
      <c r="Q4" s="994"/>
      <c r="R4" s="994"/>
      <c r="S4" s="354"/>
      <c r="T4" s="354"/>
      <c r="U4" s="11"/>
      <c r="V4" s="11"/>
      <c r="W4" s="11"/>
      <c r="X4" s="11"/>
      <c r="Y4" s="11"/>
      <c r="Z4" s="11"/>
      <c r="AA4" s="11"/>
      <c r="AB4" s="11"/>
      <c r="AC4" s="11"/>
      <c r="AD4" s="11"/>
      <c r="AE4" s="11"/>
      <c r="AF4" s="11"/>
      <c r="AG4" s="11"/>
      <c r="AH4" s="11"/>
      <c r="AI4" s="221"/>
      <c r="AJ4" s="11"/>
      <c r="AK4" s="11"/>
      <c r="AL4" s="11"/>
      <c r="AM4" s="11"/>
      <c r="AN4" s="11"/>
      <c r="AO4" s="11"/>
      <c r="AQ4" s="11"/>
      <c r="AR4" s="11"/>
      <c r="AS4" s="40"/>
    </row>
    <row r="5" spans="1:45" s="7" customFormat="1" x14ac:dyDescent="0.25">
      <c r="C5" s="292"/>
      <c r="D5" s="41"/>
      <c r="R5" s="39"/>
      <c r="S5" s="11"/>
      <c r="T5" s="11"/>
      <c r="AE5" s="11"/>
      <c r="AH5" s="11"/>
      <c r="AI5" s="221"/>
      <c r="AJ5" s="11"/>
      <c r="AK5" s="11"/>
      <c r="AL5" s="11"/>
      <c r="AM5" s="11"/>
      <c r="AQ5" s="11"/>
      <c r="AR5" s="39"/>
      <c r="AS5" s="40"/>
    </row>
    <row r="6" spans="1:45" s="7" customFormat="1" ht="34.5" customHeight="1" x14ac:dyDescent="0.25">
      <c r="A6" s="356" t="s">
        <v>0</v>
      </c>
      <c r="B6" s="356" t="s">
        <v>1</v>
      </c>
      <c r="C6" s="357" t="s">
        <v>941</v>
      </c>
      <c r="D6" s="356" t="s">
        <v>9</v>
      </c>
      <c r="E6" s="982" t="s">
        <v>868</v>
      </c>
      <c r="F6" s="982"/>
      <c r="G6" s="982" t="s">
        <v>869</v>
      </c>
      <c r="H6" s="982"/>
      <c r="I6" s="982" t="s">
        <v>870</v>
      </c>
      <c r="J6" s="982"/>
      <c r="K6" s="982" t="s">
        <v>871</v>
      </c>
      <c r="L6" s="982"/>
      <c r="M6" s="982" t="s">
        <v>872</v>
      </c>
      <c r="N6" s="982"/>
      <c r="O6" s="357" t="s">
        <v>999</v>
      </c>
      <c r="P6" s="356" t="s">
        <v>780</v>
      </c>
      <c r="Q6" s="357"/>
      <c r="R6" s="417" t="s">
        <v>784</v>
      </c>
      <c r="S6" s="993" t="s">
        <v>873</v>
      </c>
      <c r="T6" s="993"/>
      <c r="U6" s="993" t="s">
        <v>874</v>
      </c>
      <c r="V6" s="993"/>
      <c r="W6" s="993" t="s">
        <v>875</v>
      </c>
      <c r="X6" s="993"/>
      <c r="Y6" s="993" t="s">
        <v>876</v>
      </c>
      <c r="Z6" s="993"/>
      <c r="AA6" s="993" t="s">
        <v>877</v>
      </c>
      <c r="AB6" s="993"/>
      <c r="AC6" s="988" t="s">
        <v>832</v>
      </c>
      <c r="AD6" s="989"/>
      <c r="AE6" s="990"/>
      <c r="AF6" s="988" t="s">
        <v>833</v>
      </c>
      <c r="AG6" s="989"/>
      <c r="AH6" s="990"/>
      <c r="AI6" s="222"/>
      <c r="AJ6" s="223"/>
      <c r="AK6" s="223"/>
      <c r="AL6" s="11"/>
      <c r="AM6" s="11"/>
      <c r="AQ6" s="11"/>
      <c r="AR6" s="39"/>
      <c r="AS6" s="40"/>
    </row>
    <row r="7" spans="1:45" s="7" customFormat="1" ht="22.5" customHeight="1" x14ac:dyDescent="0.25">
      <c r="A7" s="307">
        <v>1</v>
      </c>
      <c r="B7" s="308" t="s">
        <v>893</v>
      </c>
      <c r="C7" s="309"/>
      <c r="D7" s="310"/>
      <c r="E7" s="309"/>
      <c r="F7" s="310"/>
      <c r="G7" s="309"/>
      <c r="H7" s="310"/>
      <c r="I7" s="309"/>
      <c r="J7" s="310"/>
      <c r="K7" s="309"/>
      <c r="L7" s="310"/>
      <c r="M7" s="309"/>
      <c r="N7" s="310"/>
      <c r="O7" s="312">
        <v>4</v>
      </c>
      <c r="P7" s="311"/>
      <c r="Q7" s="312" t="str">
        <f>LEFT(R7,2)</f>
        <v xml:space="preserve">4 </v>
      </c>
      <c r="R7" s="313" t="str">
        <f xml:space="preserve"> (COUNTIF('Tong hop thi dua HK2-CN'!$AH$9:$AH$12, "Hoàn thành xuất sắc nhiệm vụ") &amp; " Xuất sắc")</f>
        <v>4 Xuất sắc</v>
      </c>
      <c r="S7" s="224"/>
      <c r="T7" s="8"/>
      <c r="U7" s="224"/>
      <c r="V7" s="8"/>
      <c r="W7" s="224"/>
      <c r="X7" s="8"/>
      <c r="Y7" s="224"/>
      <c r="Z7" s="8"/>
      <c r="AA7" s="224"/>
      <c r="AB7" s="8"/>
      <c r="AC7" s="224"/>
      <c r="AD7" s="277"/>
      <c r="AE7" s="224"/>
      <c r="AF7" s="224"/>
      <c r="AG7" s="277"/>
      <c r="AH7" s="224"/>
      <c r="AI7" s="225"/>
      <c r="AJ7" s="8"/>
      <c r="AK7" s="224"/>
      <c r="AL7" s="8"/>
      <c r="AM7" s="224"/>
      <c r="AN7" s="8"/>
      <c r="AO7" s="224"/>
      <c r="AP7" s="8"/>
      <c r="AQ7" s="224"/>
      <c r="AR7" s="43"/>
      <c r="AS7" s="43"/>
    </row>
    <row r="8" spans="1:45" s="7" customFormat="1" ht="20.100000000000001" hidden="1" customHeight="1" x14ac:dyDescent="0.25">
      <c r="A8" s="86" t="s">
        <v>858</v>
      </c>
      <c r="B8" s="260" t="s">
        <v>15</v>
      </c>
      <c r="C8" s="86" t="s">
        <v>720</v>
      </c>
      <c r="D8" s="234"/>
      <c r="E8" s="5" t="str">
        <f>VLOOKUP($C8,'[4]Gui chi Quynh'!$D$7:$F$393,3,0)</f>
        <v>A1</v>
      </c>
      <c r="F8" s="19">
        <f>VLOOKUP(E8,Sheet1!$B$2:$C$12,2,TRUE)</f>
        <v>10</v>
      </c>
      <c r="G8" s="5" t="str">
        <f>VLOOKUP($C8,'[5]Gui chi Quynh'!$C$7:$E$391,3,0)</f>
        <v>A1</v>
      </c>
      <c r="H8" s="19">
        <f>VLOOKUP(G8,Sheet1!$B$2:$C$12,2,TRUE)</f>
        <v>10</v>
      </c>
      <c r="I8" s="5" t="str">
        <f>VLOOKUP($C8,'[6]Gui chi Quynh'!$C$7:$E$389,3,0)</f>
        <v>A1</v>
      </c>
      <c r="J8" s="19">
        <f>VLOOKUP(I8,Sheet1!$B$2:$C$12,2,TRUE)</f>
        <v>10</v>
      </c>
      <c r="K8" s="5" t="str">
        <f>VLOOKUP($C8,'[7]Gui chi Quynh'!$C$7:$E$389,3,0)</f>
        <v>A1</v>
      </c>
      <c r="L8" s="19">
        <f>VLOOKUP(K8,Sheet1!$B$2:$C$12,2,TRUE)</f>
        <v>10</v>
      </c>
      <c r="M8" s="5" t="str">
        <f>VLOOKUP($C8,'[8]Gui chi Quynh'!$C$7:$E$388,3,0)</f>
        <v>A1</v>
      </c>
      <c r="N8" s="19">
        <f>VLOOKUP(M8,Sheet1!$B$2:$C$12,2,TRUE)</f>
        <v>10</v>
      </c>
      <c r="O8" s="12">
        <f>ROUND(AVERAGE(F8,H8,J8,L8,N8),2)</f>
        <v>10</v>
      </c>
      <c r="P8" s="226">
        <f>COUNTIF(D8:M8,"C*")*1+COUNTIF(D8:M8,"D")*2+COUNTIF(D8:M8,"E")*3</f>
        <v>0</v>
      </c>
      <c r="Q8" s="9" t="str">
        <f t="shared" ref="Q8:Q75" si="0">IF(P8&gt;=3,"Không hoàn thành",IF(AND($O8&gt;=8,$O8&lt;=10,P8=0),"Xuất sắc",IF(AND($O8&gt;=8,$O8&lt;=10,P8=1),"Tốt",IF(AND($O8&gt;=8,$O8&lt;=10,P8=2),"Hoàn thành",IF(AND($O8&gt;6,$O8&lt;8,P8&lt;=1),"Tốt",IF(AND($O8&gt;6,$O8&lt;8,P8=2),"Hoàn thành",IF(AND($O8&gt;=5,$O8&lt;=6,P8&lt;=2),"Hoàn thành",IF(AND($O8&lt;5,P8&gt;3),"Không hoàn thành",""))))))))</f>
        <v>Xuất sắc</v>
      </c>
      <c r="R8" s="10"/>
      <c r="S8" s="19"/>
      <c r="T8" s="19" t="e">
        <f>VLOOKUP(S8,Sheet1!$B$2:$C$12,2,TRUE)</f>
        <v>#N/A</v>
      </c>
      <c r="U8" s="5"/>
      <c r="V8" s="19" t="e">
        <f>VLOOKUP(U8,Sheet1!$B$2:$C$12,2,TRUE)</f>
        <v>#N/A</v>
      </c>
      <c r="W8" s="5"/>
      <c r="X8" s="19" t="e">
        <f>VLOOKUP(W8,Sheet1!$B$2:$C$12,2,TRUE)</f>
        <v>#N/A</v>
      </c>
      <c r="Y8" s="5"/>
      <c r="Z8" s="19" t="e">
        <f>VLOOKUP(Y8,Sheet1!$B$2:$C$12,2,TRUE)</f>
        <v>#N/A</v>
      </c>
      <c r="AA8" s="5"/>
      <c r="AB8" s="19" t="e">
        <f>VLOOKUP(AA8,Sheet1!$B$2:$C$12,2,TRUE)</f>
        <v>#N/A</v>
      </c>
      <c r="AC8" s="5" t="e">
        <f t="shared" ref="AC8:AC75" si="1">ROUND(AVERAGE(T8,V8,X8,Z8),2)</f>
        <v>#N/A</v>
      </c>
      <c r="AD8" s="226">
        <f t="shared" ref="AD8:AD44" si="2">COUNTIF(S8:AA8,"C*")*1+COUNTIF(S8:AA8,"D")*2+COUNTIF(S8:AA8,"E")*3</f>
        <v>0</v>
      </c>
      <c r="AE8" s="9" t="e">
        <f t="shared" ref="AE8:AE44" si="3">IF(AD8&gt;=3,"Không hoàn thành",IF(AND($AC8&gt;=8,$AC8&lt;=10,AD8=0),"Xuất sắc",IF(AND($AC8&gt;=8,$AC8&lt;=10,AD8=1),"Tốt",IF(AND($AC8&gt;=8,$AC8&lt;=10,AD8=2),"Hoàn thành",IF(AND($AC8&gt;6,$AC8&lt;8,AD8&lt;=1),"Tốt",IF(AND($AC8&gt;6,$AC8&lt;8,AD8=2),"Hoàn thành",IF(AND($AC8&gt;=5,$AC8&lt;=6,AD8&lt;=2),"Hoàn thành",IF(AND($AC8&lt;5,AD8&gt;3),"Không hoàn thành",""))))))))</f>
        <v>#N/A</v>
      </c>
      <c r="AF8" s="5" t="e">
        <f t="shared" ref="AF8:AF75" si="4">ROUND(AVERAGE(T8,V8,X8,Z8,AB8),2)</f>
        <v>#N/A</v>
      </c>
      <c r="AG8" s="226">
        <f t="shared" ref="AG8:AG75" si="5">COUNTIF(S8:AB8,"C*")*1+COUNTIF(S8:AB8,"D")*2+COUNTIF(S8:AB8,"E")*3</f>
        <v>0</v>
      </c>
      <c r="AH8" s="9" t="e">
        <f t="shared" ref="AH8:AH35" si="6">IF(AG8&gt;=3,"Không hoàn thành",IF(AND($AF8&gt;=8,$AF8&lt;=10,AG8=0),"Xuất sắc",IF(AND($AF8&gt;=8,$AF8&lt;=10,AG8=1),"Tốt",IF(AND($AF8&gt;=8,$AF8&lt;=10,AG8=2),"Hoàn thành",IF(AND($AF8&gt;6,$AF8&lt;8,AG8&lt;=1),"Tốt",IF(AND($AF8&gt;6,$AF8&lt;8,AG8=2),"Hoàn thành",IF(AND($AF8&gt;=5,$AF8&lt;=6,AG8&lt;=2),"Hoàn thành",IF(AND($AF8&lt;5,AG8&gt;3),"Không hoàn thành",""))))))))</f>
        <v>#N/A</v>
      </c>
      <c r="AI8" s="227"/>
      <c r="AJ8" s="9" t="e">
        <f t="shared" ref="AJ8:AJ75" si="7">ROUND(AVERAGE(O8,AC8),2)</f>
        <v>#N/A</v>
      </c>
      <c r="AK8" s="9">
        <f>COUNTIF(E8:Z8,"D")*1</f>
        <v>0</v>
      </c>
      <c r="AL8" s="9" t="e">
        <f t="shared" ref="AL8:AL75" si="8">IF($AJ8&gt;=8,"Xuất sắc",IF($AJ8&gt;6,"Tốt",IF($AJ8&gt;=5,"Hoàn thành","Không hoàn thành")))</f>
        <v>#N/A</v>
      </c>
      <c r="AM8" s="9" t="e">
        <f t="shared" ref="AM8:AM34" si="9">IF($AK8=1,"Không đạt LĐTT",IF(OR($AL8= "Xuất sắc", $AL8="Tốt"),"Đạt LĐTT","Không đạt LĐTT"))</f>
        <v>#N/A</v>
      </c>
      <c r="AN8" s="5"/>
      <c r="AO8" s="5"/>
      <c r="AP8" s="9"/>
      <c r="AQ8" s="5"/>
      <c r="AR8" s="25"/>
      <c r="AS8" s="25"/>
    </row>
    <row r="9" spans="1:45" s="7" customFormat="1" ht="20.100000000000001" hidden="1" customHeight="1" x14ac:dyDescent="0.25">
      <c r="A9" s="86">
        <f>A8+1</f>
        <v>2</v>
      </c>
      <c r="B9" s="260" t="s">
        <v>17</v>
      </c>
      <c r="C9" s="86" t="s">
        <v>721</v>
      </c>
      <c r="D9" s="5"/>
      <c r="E9" s="5" t="str">
        <f>VLOOKUP($C9,'[4]Gui chi Quynh'!$D$7:$F$393,3,0)</f>
        <v>A1</v>
      </c>
      <c r="F9" s="19">
        <f>VLOOKUP(E9,Sheet1!$B$2:$C$12,2,TRUE)</f>
        <v>10</v>
      </c>
      <c r="G9" s="5" t="str">
        <f>VLOOKUP($C9,'[5]Gui chi Quynh'!$C$7:$E$391,3,0)</f>
        <v>A1</v>
      </c>
      <c r="H9" s="19">
        <f>VLOOKUP(G9,Sheet1!$B$2:$C$12,2,TRUE)</f>
        <v>10</v>
      </c>
      <c r="I9" s="5" t="str">
        <f>VLOOKUP($C9,'[6]Gui chi Quynh'!$C$7:$E$389,3,0)</f>
        <v>A1</v>
      </c>
      <c r="J9" s="19">
        <f>VLOOKUP(I9,Sheet1!$B$2:$C$12,2,TRUE)</f>
        <v>10</v>
      </c>
      <c r="K9" s="5" t="str">
        <f>VLOOKUP($C9,'[7]Gui chi Quynh'!$C$7:$E$389,3,0)</f>
        <v>A1</v>
      </c>
      <c r="L9" s="19">
        <f>VLOOKUP(K9,Sheet1!$B$2:$C$12,2,TRUE)</f>
        <v>10</v>
      </c>
      <c r="M9" s="5" t="str">
        <f>VLOOKUP($C9,'[8]Gui chi Quynh'!$C$7:$E$388,3,0)</f>
        <v>A1</v>
      </c>
      <c r="N9" s="19">
        <f>VLOOKUP(M9,Sheet1!$B$2:$C$12,2,TRUE)</f>
        <v>10</v>
      </c>
      <c r="O9" s="12">
        <f>ROUND(AVERAGE(F9,H9,J9,L9,N9),2)</f>
        <v>10</v>
      </c>
      <c r="P9" s="226">
        <f>COUNTIF(D9:M9,"C*")*1+COUNTIF(D9:M9,"D")*2+COUNTIF(D9:M9,"E")*3</f>
        <v>0</v>
      </c>
      <c r="Q9" s="9" t="str">
        <f t="shared" si="0"/>
        <v>Xuất sắc</v>
      </c>
      <c r="R9" s="10"/>
      <c r="S9" s="19"/>
      <c r="T9" s="19" t="e">
        <f>VLOOKUP(S9,Sheet1!$B$2:$C$12,2,TRUE)</f>
        <v>#N/A</v>
      </c>
      <c r="U9" s="5"/>
      <c r="V9" s="19" t="e">
        <f>VLOOKUP(U9,Sheet1!$B$2:$C$12,2,TRUE)</f>
        <v>#N/A</v>
      </c>
      <c r="W9" s="5"/>
      <c r="X9" s="19" t="e">
        <f>VLOOKUP(W9,Sheet1!$B$2:$C$12,2,TRUE)</f>
        <v>#N/A</v>
      </c>
      <c r="Y9" s="5"/>
      <c r="Z9" s="19" t="e">
        <f>VLOOKUP(Y9,Sheet1!$B$2:$C$12,2,TRUE)</f>
        <v>#N/A</v>
      </c>
      <c r="AA9" s="5"/>
      <c r="AB9" s="19" t="e">
        <f>VLOOKUP(AA9,Sheet1!$B$2:$C$12,2,TRUE)</f>
        <v>#N/A</v>
      </c>
      <c r="AC9" s="5" t="e">
        <f t="shared" si="1"/>
        <v>#N/A</v>
      </c>
      <c r="AD9" s="226">
        <f t="shared" si="2"/>
        <v>0</v>
      </c>
      <c r="AE9" s="9" t="e">
        <f t="shared" si="3"/>
        <v>#N/A</v>
      </c>
      <c r="AF9" s="5" t="e">
        <f t="shared" si="4"/>
        <v>#N/A</v>
      </c>
      <c r="AG9" s="226">
        <f t="shared" si="5"/>
        <v>0</v>
      </c>
      <c r="AH9" s="9" t="e">
        <f t="shared" si="6"/>
        <v>#N/A</v>
      </c>
      <c r="AI9" s="227"/>
      <c r="AJ9" s="9" t="e">
        <f t="shared" si="7"/>
        <v>#N/A</v>
      </c>
      <c r="AK9" s="9">
        <f>COUNTIF(E9:Z9,"D")*1</f>
        <v>0</v>
      </c>
      <c r="AL9" s="9" t="e">
        <f t="shared" si="8"/>
        <v>#N/A</v>
      </c>
      <c r="AM9" s="9" t="e">
        <f t="shared" si="9"/>
        <v>#N/A</v>
      </c>
      <c r="AN9" s="5"/>
      <c r="AO9" s="5"/>
      <c r="AP9" s="9"/>
      <c r="AQ9" s="5"/>
      <c r="AR9" s="25"/>
      <c r="AS9" s="25"/>
    </row>
    <row r="10" spans="1:45" s="7" customFormat="1" ht="20.100000000000001" hidden="1" customHeight="1" x14ac:dyDescent="0.25">
      <c r="A10" s="86">
        <f t="shared" ref="A10:A11" si="10">A9+1</f>
        <v>3</v>
      </c>
      <c r="B10" s="260" t="s">
        <v>16</v>
      </c>
      <c r="C10" s="86" t="s">
        <v>722</v>
      </c>
      <c r="D10" s="38"/>
      <c r="E10" s="5" t="str">
        <f>VLOOKUP($C10,'[4]Gui chi Quynh'!$D$7:$F$393,3,0)</f>
        <v>A1</v>
      </c>
      <c r="F10" s="19">
        <f>VLOOKUP(E10,Sheet1!$B$2:$C$12,2,TRUE)</f>
        <v>10</v>
      </c>
      <c r="G10" s="5" t="str">
        <f>VLOOKUP($C10,'[5]Gui chi Quynh'!$C$7:$E$391,3,0)</f>
        <v>A1</v>
      </c>
      <c r="H10" s="19">
        <f>VLOOKUP(G10,Sheet1!$B$2:$C$12,2,TRUE)</f>
        <v>10</v>
      </c>
      <c r="I10" s="5" t="str">
        <f>VLOOKUP($C10,'[6]Gui chi Quynh'!$C$7:$E$389,3,0)</f>
        <v>A1</v>
      </c>
      <c r="J10" s="19">
        <f>VLOOKUP(I10,Sheet1!$B$2:$C$12,2,TRUE)</f>
        <v>10</v>
      </c>
      <c r="K10" s="5" t="str">
        <f>VLOOKUP($C10,'[7]Gui chi Quynh'!$C$7:$E$389,3,0)</f>
        <v>A1</v>
      </c>
      <c r="L10" s="19">
        <f>VLOOKUP(K10,Sheet1!$B$2:$C$12,2,TRUE)</f>
        <v>10</v>
      </c>
      <c r="M10" s="5" t="str">
        <f>VLOOKUP($C10,'[8]Gui chi Quynh'!$C$7:$E$388,3,0)</f>
        <v>A1</v>
      </c>
      <c r="N10" s="19">
        <f>VLOOKUP(M10,Sheet1!$B$2:$C$12,2,TRUE)</f>
        <v>10</v>
      </c>
      <c r="O10" s="12">
        <f>ROUND(AVERAGE(F10,H10,J10,L10,N10),2)</f>
        <v>10</v>
      </c>
      <c r="P10" s="226">
        <f>COUNTIF(D10:M10,"C*")*1+COUNTIF(D10:M10,"D")*2+COUNTIF(D10:M10,"E")*3</f>
        <v>0</v>
      </c>
      <c r="Q10" s="9" t="str">
        <f t="shared" si="0"/>
        <v>Xuất sắc</v>
      </c>
      <c r="R10" s="82"/>
      <c r="S10" s="19"/>
      <c r="T10" s="19" t="e">
        <f>VLOOKUP(S10,Sheet1!$B$2:$C$12,2,TRUE)</f>
        <v>#N/A</v>
      </c>
      <c r="U10" s="5"/>
      <c r="V10" s="19" t="e">
        <f>VLOOKUP(U10,Sheet1!$B$2:$C$12,2,TRUE)</f>
        <v>#N/A</v>
      </c>
      <c r="W10" s="5"/>
      <c r="X10" s="19" t="e">
        <f>VLOOKUP(W10,Sheet1!$B$2:$C$12,2,TRUE)</f>
        <v>#N/A</v>
      </c>
      <c r="Y10" s="5"/>
      <c r="Z10" s="19" t="e">
        <f>VLOOKUP(Y10,Sheet1!$B$2:$C$12,2,TRUE)</f>
        <v>#N/A</v>
      </c>
      <c r="AA10" s="5"/>
      <c r="AB10" s="19" t="e">
        <f>VLOOKUP(AA10,Sheet1!$B$2:$C$12,2,TRUE)</f>
        <v>#N/A</v>
      </c>
      <c r="AC10" s="5" t="e">
        <f t="shared" si="1"/>
        <v>#N/A</v>
      </c>
      <c r="AD10" s="226">
        <f t="shared" si="2"/>
        <v>0</v>
      </c>
      <c r="AE10" s="9" t="e">
        <f t="shared" si="3"/>
        <v>#N/A</v>
      </c>
      <c r="AF10" s="5" t="e">
        <f t="shared" si="4"/>
        <v>#N/A</v>
      </c>
      <c r="AG10" s="226">
        <f t="shared" si="5"/>
        <v>0</v>
      </c>
      <c r="AH10" s="9" t="e">
        <f t="shared" si="6"/>
        <v>#N/A</v>
      </c>
      <c r="AI10" s="227"/>
      <c r="AJ10" s="9" t="e">
        <f t="shared" si="7"/>
        <v>#N/A</v>
      </c>
      <c r="AK10" s="9">
        <f>COUNTIF(E10:Z10,"D")*1</f>
        <v>0</v>
      </c>
      <c r="AL10" s="9" t="e">
        <f t="shared" si="8"/>
        <v>#N/A</v>
      </c>
      <c r="AM10" s="9" t="e">
        <f t="shared" si="9"/>
        <v>#N/A</v>
      </c>
      <c r="AN10" s="5"/>
      <c r="AO10" s="5"/>
      <c r="AP10" s="9"/>
      <c r="AQ10" s="5"/>
      <c r="AR10" s="29"/>
      <c r="AS10" s="29"/>
    </row>
    <row r="11" spans="1:45" s="7" customFormat="1" ht="20.100000000000001" hidden="1" customHeight="1" x14ac:dyDescent="0.25">
      <c r="A11" s="86">
        <f t="shared" si="10"/>
        <v>4</v>
      </c>
      <c r="B11" s="260" t="s">
        <v>165</v>
      </c>
      <c r="C11" s="86" t="s">
        <v>723</v>
      </c>
      <c r="D11" s="3"/>
      <c r="E11" s="5" t="str">
        <f>VLOOKUP($C11,'[4]Gui chi Quynh'!$D$7:$F$393,3,0)</f>
        <v>A1</v>
      </c>
      <c r="F11" s="19">
        <f>VLOOKUP(E11,Sheet1!$B$2:$C$12,2,TRUE)</f>
        <v>10</v>
      </c>
      <c r="G11" s="5" t="str">
        <f>VLOOKUP($C11,'[5]Gui chi Quynh'!$C$7:$E$391,3,0)</f>
        <v>A1</v>
      </c>
      <c r="H11" s="19">
        <f>VLOOKUP(G11,Sheet1!$B$2:$C$12,2,TRUE)</f>
        <v>10</v>
      </c>
      <c r="I11" s="5" t="str">
        <f>VLOOKUP($C11,'[6]Gui chi Quynh'!$C$7:$E$389,3,0)</f>
        <v>A1</v>
      </c>
      <c r="J11" s="19">
        <f>VLOOKUP(I11,Sheet1!$B$2:$C$12,2,TRUE)</f>
        <v>10</v>
      </c>
      <c r="K11" s="5" t="str">
        <f>VLOOKUP($C11,'[7]Gui chi Quynh'!$C$7:$E$389,3,0)</f>
        <v>A1</v>
      </c>
      <c r="L11" s="19">
        <f>VLOOKUP(K11,Sheet1!$B$2:$C$12,2,TRUE)</f>
        <v>10</v>
      </c>
      <c r="M11" s="5" t="str">
        <f>VLOOKUP($C11,'[8]Gui chi Quynh'!$C$7:$E$388,3,0)</f>
        <v>A1</v>
      </c>
      <c r="N11" s="19">
        <f>VLOOKUP(M11,Sheet1!$B$2:$C$12,2,TRUE)</f>
        <v>10</v>
      </c>
      <c r="O11" s="12">
        <f>ROUND(AVERAGE(F11,H11,J11,L11,N11),2)</f>
        <v>10</v>
      </c>
      <c r="P11" s="226">
        <f>COUNTIF(D11:M11,"C*")*1+COUNTIF(D11:M11,"D")*2+COUNTIF(D11:M11,"E")*3</f>
        <v>0</v>
      </c>
      <c r="Q11" s="9" t="str">
        <f t="shared" si="0"/>
        <v>Xuất sắc</v>
      </c>
      <c r="R11" s="10"/>
      <c r="S11" s="19"/>
      <c r="T11" s="19" t="e">
        <f>VLOOKUP(S11,Sheet1!$B$2:$C$12,2,TRUE)</f>
        <v>#N/A</v>
      </c>
      <c r="U11" s="5"/>
      <c r="V11" s="19" t="e">
        <f>VLOOKUP(U11,Sheet1!$B$2:$C$12,2,TRUE)</f>
        <v>#N/A</v>
      </c>
      <c r="W11" s="5"/>
      <c r="X11" s="19" t="e">
        <f>VLOOKUP(W11,Sheet1!$B$2:$C$12,2,TRUE)</f>
        <v>#N/A</v>
      </c>
      <c r="Y11" s="5"/>
      <c r="Z11" s="19" t="e">
        <f>VLOOKUP(Y11,Sheet1!$B$2:$C$12,2,TRUE)</f>
        <v>#N/A</v>
      </c>
      <c r="AA11" s="5"/>
      <c r="AB11" s="19" t="e">
        <f>VLOOKUP(AA11,Sheet1!$B$2:$C$12,2,TRUE)</f>
        <v>#N/A</v>
      </c>
      <c r="AC11" s="5" t="e">
        <f t="shared" si="1"/>
        <v>#N/A</v>
      </c>
      <c r="AD11" s="226">
        <f t="shared" si="2"/>
        <v>0</v>
      </c>
      <c r="AE11" s="9" t="e">
        <f t="shared" si="3"/>
        <v>#N/A</v>
      </c>
      <c r="AF11" s="5" t="e">
        <f t="shared" si="4"/>
        <v>#N/A</v>
      </c>
      <c r="AG11" s="226">
        <f t="shared" si="5"/>
        <v>0</v>
      </c>
      <c r="AH11" s="9" t="e">
        <f t="shared" si="6"/>
        <v>#N/A</v>
      </c>
      <c r="AI11" s="227"/>
      <c r="AJ11" s="9" t="e">
        <f t="shared" si="7"/>
        <v>#N/A</v>
      </c>
      <c r="AK11" s="9">
        <f>COUNTIF(E11:Z11,"D")*1</f>
        <v>0</v>
      </c>
      <c r="AL11" s="9" t="e">
        <f t="shared" si="8"/>
        <v>#N/A</v>
      </c>
      <c r="AM11" s="9" t="e">
        <f t="shared" si="9"/>
        <v>#N/A</v>
      </c>
      <c r="AN11" s="5"/>
      <c r="AO11" s="5"/>
      <c r="AP11" s="9"/>
      <c r="AQ11" s="5"/>
      <c r="AR11" s="25"/>
      <c r="AS11" s="25"/>
    </row>
    <row r="12" spans="1:45" s="7" customFormat="1" ht="22.5" customHeight="1" x14ac:dyDescent="0.25">
      <c r="A12" s="307">
        <v>2</v>
      </c>
      <c r="B12" s="308" t="s">
        <v>895</v>
      </c>
      <c r="C12" s="309"/>
      <c r="D12" s="310"/>
      <c r="E12" s="309"/>
      <c r="F12" s="310"/>
      <c r="G12" s="309"/>
      <c r="H12" s="310"/>
      <c r="I12" s="309"/>
      <c r="J12" s="310"/>
      <c r="K12" s="309"/>
      <c r="L12" s="310"/>
      <c r="M12" s="309"/>
      <c r="N12" s="310"/>
      <c r="O12" s="312">
        <v>8</v>
      </c>
      <c r="P12" s="311"/>
      <c r="Q12" s="312" t="str">
        <f>LEFT(R12,2)</f>
        <v xml:space="preserve">8 </v>
      </c>
      <c r="R12" s="313" t="str">
        <f xml:space="preserve"> (COUNTIF('Tong hop thi dua HK2-CN'!$AH$13:$AH$20, "Hoàn thành xuất sắc nhiệm vụ") &amp; " Xuất sắc")</f>
        <v>8 Xuất sắc</v>
      </c>
      <c r="S12" s="224"/>
      <c r="T12" s="8"/>
      <c r="U12" s="224"/>
      <c r="V12" s="8"/>
      <c r="W12" s="224"/>
      <c r="X12" s="8"/>
      <c r="Y12" s="224"/>
      <c r="Z12" s="8"/>
      <c r="AA12" s="224"/>
      <c r="AB12" s="8"/>
      <c r="AC12" s="224"/>
      <c r="AD12" s="277"/>
      <c r="AE12" s="224"/>
      <c r="AF12" s="224"/>
      <c r="AG12" s="277"/>
      <c r="AH12" s="224"/>
      <c r="AI12" s="225"/>
      <c r="AJ12" s="8"/>
      <c r="AK12" s="224"/>
      <c r="AL12" s="8"/>
      <c r="AM12" s="224"/>
      <c r="AN12" s="8"/>
      <c r="AO12" s="224"/>
      <c r="AP12" s="8"/>
      <c r="AQ12" s="224"/>
      <c r="AR12" s="43"/>
      <c r="AS12" s="43"/>
    </row>
    <row r="13" spans="1:45" s="7" customFormat="1" ht="20.100000000000001" customHeight="1" x14ac:dyDescent="0.25">
      <c r="A13" s="74" t="s">
        <v>859</v>
      </c>
      <c r="B13" s="260" t="s">
        <v>860</v>
      </c>
      <c r="C13" s="74"/>
      <c r="D13" s="5"/>
      <c r="E13" s="5"/>
      <c r="F13" s="19"/>
      <c r="G13" s="5"/>
      <c r="H13" s="19"/>
      <c r="I13" s="5"/>
      <c r="J13" s="19"/>
      <c r="K13" s="19"/>
      <c r="L13" s="19"/>
      <c r="M13" s="19"/>
      <c r="N13" s="19"/>
      <c r="O13" s="5">
        <v>5</v>
      </c>
      <c r="P13" s="226"/>
      <c r="Q13" s="9" t="str">
        <f>LEFT(R13,2)</f>
        <v xml:space="preserve">5 </v>
      </c>
      <c r="R13" s="10" t="str">
        <f xml:space="preserve"> (COUNTIF('Tong hop thi dua HK2-CN'!$AH$13:$AH$17, "Hoàn thành xuất sắc nhiệm vụ") &amp; " Xuất sắc")</f>
        <v>5 Xuất sắc</v>
      </c>
      <c r="S13" s="19"/>
      <c r="T13" s="19" t="e">
        <f>VLOOKUP(S13,Sheet1!$B$2:$C$12,2,TRUE)</f>
        <v>#N/A</v>
      </c>
      <c r="U13" s="5"/>
      <c r="V13" s="19" t="e">
        <f>VLOOKUP(U13,Sheet1!$B$2:$C$12,2,TRUE)</f>
        <v>#N/A</v>
      </c>
      <c r="W13" s="5"/>
      <c r="X13" s="19" t="e">
        <f>VLOOKUP(W13,Sheet1!$B$2:$C$12,2,TRUE)</f>
        <v>#N/A</v>
      </c>
      <c r="Y13" s="5"/>
      <c r="Z13" s="19" t="e">
        <f>VLOOKUP(Y13,Sheet1!$B$2:$C$12,2,TRUE)</f>
        <v>#N/A</v>
      </c>
      <c r="AA13" s="5"/>
      <c r="AB13" s="19" t="e">
        <f>VLOOKUP(AA13,Sheet1!$B$2:$C$12,2,TRUE)</f>
        <v>#N/A</v>
      </c>
      <c r="AC13" s="5" t="e">
        <f t="shared" si="1"/>
        <v>#N/A</v>
      </c>
      <c r="AD13" s="226">
        <f t="shared" si="2"/>
        <v>0</v>
      </c>
      <c r="AE13" s="9" t="e">
        <f t="shared" si="3"/>
        <v>#N/A</v>
      </c>
      <c r="AF13" s="5" t="e">
        <f t="shared" si="4"/>
        <v>#N/A</v>
      </c>
      <c r="AG13" s="226">
        <f t="shared" si="5"/>
        <v>0</v>
      </c>
      <c r="AH13" s="9" t="e">
        <f t="shared" si="6"/>
        <v>#N/A</v>
      </c>
      <c r="AI13" s="227"/>
      <c r="AJ13" s="9" t="e">
        <f t="shared" si="7"/>
        <v>#N/A</v>
      </c>
      <c r="AK13" s="9">
        <f t="shared" ref="AK13:AK23" si="11">COUNTIF(E13:Z13,"D")*1</f>
        <v>0</v>
      </c>
      <c r="AL13" s="9" t="e">
        <f t="shared" si="8"/>
        <v>#N/A</v>
      </c>
      <c r="AM13" s="9" t="e">
        <f t="shared" si="9"/>
        <v>#N/A</v>
      </c>
      <c r="AN13" s="16"/>
      <c r="AO13" s="16"/>
      <c r="AP13" s="9"/>
      <c r="AQ13" s="5"/>
      <c r="AR13" s="25"/>
      <c r="AS13" s="25"/>
    </row>
    <row r="14" spans="1:45" s="7" customFormat="1" ht="18" hidden="1" customHeight="1" x14ac:dyDescent="0.25">
      <c r="A14" s="86">
        <v>5</v>
      </c>
      <c r="B14" s="77" t="s">
        <v>49</v>
      </c>
      <c r="C14" s="9" t="s">
        <v>433</v>
      </c>
      <c r="D14" s="45" t="s">
        <v>362</v>
      </c>
      <c r="E14" s="5" t="str">
        <f>VLOOKUP($C14,'[4]Gui chi Quynh'!$D$7:$F$393,3,0)</f>
        <v>A1</v>
      </c>
      <c r="F14" s="19">
        <f>VLOOKUP(E14,Sheet1!$B$2:$C$12,2,TRUE)</f>
        <v>10</v>
      </c>
      <c r="G14" s="5" t="str">
        <f>VLOOKUP($C14,'[5]Gui chi Quynh'!$C$7:$E$391,3,0)</f>
        <v>A1</v>
      </c>
      <c r="H14" s="19">
        <f>VLOOKUP(G14,Sheet1!$B$2:$C$12,2,TRUE)</f>
        <v>10</v>
      </c>
      <c r="I14" s="5" t="str">
        <f>VLOOKUP($C14,'[6]Gui chi Quynh'!$C$7:$E$389,3,0)</f>
        <v>A1</v>
      </c>
      <c r="J14" s="19">
        <f>VLOOKUP(I14,Sheet1!$B$2:$C$12,2,TRUE)</f>
        <v>10</v>
      </c>
      <c r="K14" s="5" t="str">
        <f>VLOOKUP($C14,'[7]Gui chi Quynh'!$C$7:$E$389,3,0)</f>
        <v>A1</v>
      </c>
      <c r="L14" s="19">
        <f>VLOOKUP(K14,Sheet1!$B$2:$C$12,2,TRUE)</f>
        <v>10</v>
      </c>
      <c r="M14" s="5" t="str">
        <f>VLOOKUP($C14,'[8]Gui chi Quynh'!$C$7:$E$388,3,0)</f>
        <v>A1</v>
      </c>
      <c r="N14" s="19">
        <f>VLOOKUP(M14,Sheet1!$B$2:$C$12,2,TRUE)</f>
        <v>10</v>
      </c>
      <c r="O14" s="5">
        <f t="shared" ref="O14:O19" si="12">ROUND(AVERAGE(F14,H14,J14,L14,N14),2)</f>
        <v>10</v>
      </c>
      <c r="P14" s="226">
        <f t="shared" ref="P14:P19" si="13">COUNTIF(D14:M14,"C*")*1+COUNTIF(D14:M14,"D")*2+COUNTIF(D14:M14,"E")*3</f>
        <v>0</v>
      </c>
      <c r="Q14" s="9" t="str">
        <f t="shared" si="0"/>
        <v>Xuất sắc</v>
      </c>
      <c r="R14" s="10"/>
      <c r="S14" s="19"/>
      <c r="T14" s="19" t="e">
        <f>VLOOKUP(S14,Sheet1!$B$2:$C$12,2,TRUE)</f>
        <v>#N/A</v>
      </c>
      <c r="U14" s="5"/>
      <c r="V14" s="19" t="e">
        <f>VLOOKUP(U14,Sheet1!$B$2:$C$12,2,TRUE)</f>
        <v>#N/A</v>
      </c>
      <c r="W14" s="5"/>
      <c r="X14" s="19" t="e">
        <f>VLOOKUP(W14,Sheet1!$B$2:$C$12,2,TRUE)</f>
        <v>#N/A</v>
      </c>
      <c r="Y14" s="5"/>
      <c r="Z14" s="19" t="e">
        <f>VLOOKUP(Y14,Sheet1!$B$2:$C$12,2,TRUE)</f>
        <v>#N/A</v>
      </c>
      <c r="AA14" s="5"/>
      <c r="AB14" s="19" t="e">
        <f>VLOOKUP(AA14,Sheet1!$B$2:$C$12,2,TRUE)</f>
        <v>#N/A</v>
      </c>
      <c r="AC14" s="5" t="e">
        <f t="shared" si="1"/>
        <v>#N/A</v>
      </c>
      <c r="AD14" s="226">
        <f t="shared" si="2"/>
        <v>0</v>
      </c>
      <c r="AE14" s="9" t="e">
        <f t="shared" si="3"/>
        <v>#N/A</v>
      </c>
      <c r="AF14" s="5" t="e">
        <f t="shared" si="4"/>
        <v>#N/A</v>
      </c>
      <c r="AG14" s="226">
        <f t="shared" si="5"/>
        <v>0</v>
      </c>
      <c r="AH14" s="9" t="e">
        <f t="shared" si="6"/>
        <v>#N/A</v>
      </c>
      <c r="AI14" s="227"/>
      <c r="AJ14" s="9" t="e">
        <f t="shared" si="7"/>
        <v>#N/A</v>
      </c>
      <c r="AK14" s="9">
        <f t="shared" si="11"/>
        <v>0</v>
      </c>
      <c r="AL14" s="9" t="e">
        <f t="shared" si="8"/>
        <v>#N/A</v>
      </c>
      <c r="AM14" s="9" t="e">
        <f t="shared" si="9"/>
        <v>#N/A</v>
      </c>
      <c r="AN14" s="5"/>
      <c r="AO14" s="5"/>
      <c r="AP14" s="9"/>
      <c r="AQ14" s="5"/>
      <c r="AR14" s="25"/>
      <c r="AS14" s="25"/>
    </row>
    <row r="15" spans="1:45" s="7" customFormat="1" ht="20.100000000000001" hidden="1" customHeight="1" x14ac:dyDescent="0.25">
      <c r="A15" s="86">
        <f>A14+1</f>
        <v>6</v>
      </c>
      <c r="B15" s="77" t="s">
        <v>50</v>
      </c>
      <c r="C15" s="9" t="s">
        <v>434</v>
      </c>
      <c r="D15" s="5"/>
      <c r="E15" s="5" t="str">
        <f>VLOOKUP($C15,'[4]Gui chi Quynh'!$D$7:$F$393,3,0)</f>
        <v>A2</v>
      </c>
      <c r="F15" s="19">
        <f>VLOOKUP(E15,Sheet1!$B$2:$C$12,2,TRUE)</f>
        <v>9</v>
      </c>
      <c r="G15" s="5" t="str">
        <f>VLOOKUP($C15,'[5]Gui chi Quynh'!$C$7:$E$391,3,0)</f>
        <v>A2</v>
      </c>
      <c r="H15" s="19">
        <f>VLOOKUP(G15,Sheet1!$B$2:$C$12,2,TRUE)</f>
        <v>9</v>
      </c>
      <c r="I15" s="5" t="str">
        <f>VLOOKUP($C15,'[6]Gui chi Quynh'!$C$7:$E$389,3,0)</f>
        <v>A2</v>
      </c>
      <c r="J15" s="19">
        <f>VLOOKUP(I15,Sheet1!$B$2:$C$12,2,TRUE)</f>
        <v>9</v>
      </c>
      <c r="K15" s="5" t="str">
        <f>VLOOKUP($C15,'[7]Gui chi Quynh'!$C$7:$E$389,3,0)</f>
        <v>A2</v>
      </c>
      <c r="L15" s="19">
        <f>VLOOKUP(K15,Sheet1!$B$2:$C$12,2,TRUE)</f>
        <v>9</v>
      </c>
      <c r="M15" s="5" t="str">
        <f>VLOOKUP($C15,'[8]Gui chi Quynh'!$C$7:$E$388,3,0)</f>
        <v>A2</v>
      </c>
      <c r="N15" s="19">
        <f>VLOOKUP(M15,Sheet1!$B$2:$C$12,2,TRUE)</f>
        <v>9</v>
      </c>
      <c r="O15" s="5">
        <f t="shared" si="12"/>
        <v>9</v>
      </c>
      <c r="P15" s="226">
        <f t="shared" si="13"/>
        <v>0</v>
      </c>
      <c r="Q15" s="9" t="str">
        <f t="shared" si="0"/>
        <v>Xuất sắc</v>
      </c>
      <c r="R15" s="10"/>
      <c r="S15" s="19"/>
      <c r="T15" s="19" t="e">
        <f>VLOOKUP(S15,Sheet1!$B$2:$C$12,2,TRUE)</f>
        <v>#N/A</v>
      </c>
      <c r="U15" s="5"/>
      <c r="V15" s="19" t="e">
        <f>VLOOKUP(U15,Sheet1!$B$2:$C$12,2,TRUE)</f>
        <v>#N/A</v>
      </c>
      <c r="W15" s="5"/>
      <c r="X15" s="19" t="e">
        <f>VLOOKUP(W15,Sheet1!$B$2:$C$12,2,TRUE)</f>
        <v>#N/A</v>
      </c>
      <c r="Y15" s="5"/>
      <c r="Z15" s="19" t="e">
        <f>VLOOKUP(Y15,Sheet1!$B$2:$C$12,2,TRUE)</f>
        <v>#N/A</v>
      </c>
      <c r="AA15" s="5"/>
      <c r="AB15" s="19" t="e">
        <f>VLOOKUP(AA15,Sheet1!$B$2:$C$12,2,TRUE)</f>
        <v>#N/A</v>
      </c>
      <c r="AC15" s="5" t="e">
        <f t="shared" si="1"/>
        <v>#N/A</v>
      </c>
      <c r="AD15" s="226">
        <f t="shared" si="2"/>
        <v>0</v>
      </c>
      <c r="AE15" s="9" t="e">
        <f t="shared" si="3"/>
        <v>#N/A</v>
      </c>
      <c r="AF15" s="5" t="e">
        <f t="shared" si="4"/>
        <v>#N/A</v>
      </c>
      <c r="AG15" s="226">
        <f t="shared" si="5"/>
        <v>0</v>
      </c>
      <c r="AH15" s="9" t="e">
        <f t="shared" si="6"/>
        <v>#N/A</v>
      </c>
      <c r="AI15" s="227"/>
      <c r="AJ15" s="9" t="e">
        <f t="shared" si="7"/>
        <v>#N/A</v>
      </c>
      <c r="AK15" s="9">
        <f t="shared" si="11"/>
        <v>0</v>
      </c>
      <c r="AL15" s="9" t="e">
        <f t="shared" si="8"/>
        <v>#N/A</v>
      </c>
      <c r="AM15" s="9" t="e">
        <f t="shared" si="9"/>
        <v>#N/A</v>
      </c>
      <c r="AN15" s="5"/>
      <c r="AO15" s="5"/>
      <c r="AP15" s="9"/>
      <c r="AQ15" s="5"/>
      <c r="AR15" s="25"/>
      <c r="AS15" s="26"/>
    </row>
    <row r="16" spans="1:45" s="7" customFormat="1" ht="20.100000000000001" hidden="1" customHeight="1" x14ac:dyDescent="0.25">
      <c r="A16" s="86">
        <f t="shared" ref="A16:A19" si="14">A15+1</f>
        <v>7</v>
      </c>
      <c r="B16" s="77" t="s">
        <v>51</v>
      </c>
      <c r="C16" s="9" t="s">
        <v>435</v>
      </c>
      <c r="D16" s="5"/>
      <c r="E16" s="5" t="str">
        <f>VLOOKUP($C16,'[4]Gui chi Quynh'!$D$7:$F$393,3,0)</f>
        <v>A2</v>
      </c>
      <c r="F16" s="19">
        <f>VLOOKUP(E16,Sheet1!$B$2:$C$12,2,TRUE)</f>
        <v>9</v>
      </c>
      <c r="G16" s="5" t="str">
        <f>VLOOKUP($C16,'[5]Gui chi Quynh'!$C$7:$E$391,3,0)</f>
        <v>A2</v>
      </c>
      <c r="H16" s="19">
        <f>VLOOKUP(G16,Sheet1!$B$2:$C$12,2,TRUE)</f>
        <v>9</v>
      </c>
      <c r="I16" s="5" t="str">
        <f>VLOOKUP($C16,'[6]Gui chi Quynh'!$C$7:$E$389,3,0)</f>
        <v>A1</v>
      </c>
      <c r="J16" s="19">
        <f>VLOOKUP(I16,Sheet1!$B$2:$C$12,2,TRUE)</f>
        <v>10</v>
      </c>
      <c r="K16" s="5" t="str">
        <f>VLOOKUP($C16,'[7]Gui chi Quynh'!$C$7:$E$389,3,0)</f>
        <v>A2</v>
      </c>
      <c r="L16" s="19">
        <f>VLOOKUP(K16,Sheet1!$B$2:$C$12,2,TRUE)</f>
        <v>9</v>
      </c>
      <c r="M16" s="5" t="str">
        <f>VLOOKUP($C16,'[8]Gui chi Quynh'!$C$7:$E$388,3,0)</f>
        <v>A2</v>
      </c>
      <c r="N16" s="19">
        <f>VLOOKUP(M16,Sheet1!$B$2:$C$12,2,TRUE)</f>
        <v>9</v>
      </c>
      <c r="O16" s="5">
        <f t="shared" si="12"/>
        <v>9.1999999999999993</v>
      </c>
      <c r="P16" s="226">
        <f t="shared" si="13"/>
        <v>0</v>
      </c>
      <c r="Q16" s="9" t="str">
        <f t="shared" si="0"/>
        <v>Xuất sắc</v>
      </c>
      <c r="R16" s="10"/>
      <c r="S16" s="19"/>
      <c r="T16" s="19" t="e">
        <f>VLOOKUP(S16,Sheet1!$B$2:$C$12,2,TRUE)</f>
        <v>#N/A</v>
      </c>
      <c r="U16" s="5"/>
      <c r="V16" s="19" t="e">
        <f>VLOOKUP(U16,Sheet1!$B$2:$C$12,2,TRUE)</f>
        <v>#N/A</v>
      </c>
      <c r="W16" s="5"/>
      <c r="X16" s="19" t="e">
        <f>VLOOKUP(W16,Sheet1!$B$2:$C$12,2,TRUE)</f>
        <v>#N/A</v>
      </c>
      <c r="Y16" s="5"/>
      <c r="Z16" s="19" t="e">
        <f>VLOOKUP(Y16,Sheet1!$B$2:$C$12,2,TRUE)</f>
        <v>#N/A</v>
      </c>
      <c r="AA16" s="5"/>
      <c r="AB16" s="19" t="e">
        <f>VLOOKUP(AA16,Sheet1!$B$2:$C$12,2,TRUE)</f>
        <v>#N/A</v>
      </c>
      <c r="AC16" s="5" t="e">
        <f t="shared" si="1"/>
        <v>#N/A</v>
      </c>
      <c r="AD16" s="226">
        <f t="shared" si="2"/>
        <v>0</v>
      </c>
      <c r="AE16" s="9" t="e">
        <f t="shared" si="3"/>
        <v>#N/A</v>
      </c>
      <c r="AF16" s="5" t="e">
        <f t="shared" si="4"/>
        <v>#N/A</v>
      </c>
      <c r="AG16" s="226">
        <f t="shared" si="5"/>
        <v>0</v>
      </c>
      <c r="AH16" s="9" t="e">
        <f t="shared" si="6"/>
        <v>#N/A</v>
      </c>
      <c r="AI16" s="227"/>
      <c r="AJ16" s="9" t="e">
        <f t="shared" si="7"/>
        <v>#N/A</v>
      </c>
      <c r="AK16" s="9">
        <f t="shared" si="11"/>
        <v>0</v>
      </c>
      <c r="AL16" s="9" t="e">
        <f t="shared" si="8"/>
        <v>#N/A</v>
      </c>
      <c r="AM16" s="9" t="e">
        <f t="shared" si="9"/>
        <v>#N/A</v>
      </c>
      <c r="AN16" s="5"/>
      <c r="AO16" s="5"/>
      <c r="AP16" s="9"/>
      <c r="AQ16" s="5"/>
      <c r="AR16" s="25"/>
      <c r="AS16" s="25"/>
    </row>
    <row r="17" spans="1:45" s="7" customFormat="1" ht="20.100000000000001" hidden="1" customHeight="1" x14ac:dyDescent="0.25">
      <c r="A17" s="86">
        <f t="shared" si="14"/>
        <v>8</v>
      </c>
      <c r="B17" s="77" t="s">
        <v>52</v>
      </c>
      <c r="C17" s="9" t="s">
        <v>436</v>
      </c>
      <c r="D17" s="5"/>
      <c r="E17" s="5" t="str">
        <f>VLOOKUP($C17,'[4]Gui chi Quynh'!$D$7:$F$393,3,0)</f>
        <v>A2</v>
      </c>
      <c r="F17" s="19">
        <f>VLOOKUP(E17,Sheet1!$B$2:$C$12,2,TRUE)</f>
        <v>9</v>
      </c>
      <c r="G17" s="5" t="str">
        <f>VLOOKUP($C17,'[5]Gui chi Quynh'!$C$7:$E$391,3,0)</f>
        <v>A2</v>
      </c>
      <c r="H17" s="19">
        <f>VLOOKUP(G17,Sheet1!$B$2:$C$12,2,TRUE)</f>
        <v>9</v>
      </c>
      <c r="I17" s="5" t="str">
        <f>VLOOKUP($C17,'[6]Gui chi Quynh'!$C$7:$E$389,3,0)</f>
        <v>A1</v>
      </c>
      <c r="J17" s="19">
        <f>VLOOKUP(I17,Sheet1!$B$2:$C$12,2,TRUE)</f>
        <v>10</v>
      </c>
      <c r="K17" s="5" t="str">
        <f>VLOOKUP($C17,'[7]Gui chi Quynh'!$C$7:$E$389,3,0)</f>
        <v>A1</v>
      </c>
      <c r="L17" s="19">
        <f>VLOOKUP(K17,Sheet1!$B$2:$C$12,2,TRUE)</f>
        <v>10</v>
      </c>
      <c r="M17" s="5" t="str">
        <f>VLOOKUP($C17,'[8]Gui chi Quynh'!$C$7:$E$388,3,0)</f>
        <v>A2</v>
      </c>
      <c r="N17" s="19">
        <f>VLOOKUP(M17,Sheet1!$B$2:$C$12,2,TRUE)</f>
        <v>9</v>
      </c>
      <c r="O17" s="5">
        <f t="shared" si="12"/>
        <v>9.4</v>
      </c>
      <c r="P17" s="226">
        <f t="shared" si="13"/>
        <v>0</v>
      </c>
      <c r="Q17" s="9" t="str">
        <f t="shared" si="0"/>
        <v>Xuất sắc</v>
      </c>
      <c r="R17" s="10"/>
      <c r="S17" s="19"/>
      <c r="T17" s="19" t="e">
        <f>VLOOKUP(S17,Sheet1!$B$2:$C$12,2,TRUE)</f>
        <v>#N/A</v>
      </c>
      <c r="U17" s="5"/>
      <c r="V17" s="19" t="e">
        <f>VLOOKUP(U17,Sheet1!$B$2:$C$12,2,TRUE)</f>
        <v>#N/A</v>
      </c>
      <c r="W17" s="5"/>
      <c r="X17" s="19" t="e">
        <f>VLOOKUP(W17,Sheet1!$B$2:$C$12,2,TRUE)</f>
        <v>#N/A</v>
      </c>
      <c r="Y17" s="5"/>
      <c r="Z17" s="19" t="e">
        <f>VLOOKUP(Y17,Sheet1!$B$2:$C$12,2,TRUE)</f>
        <v>#N/A</v>
      </c>
      <c r="AA17" s="5"/>
      <c r="AB17" s="19" t="e">
        <f>VLOOKUP(AA17,Sheet1!$B$2:$C$12,2,TRUE)</f>
        <v>#N/A</v>
      </c>
      <c r="AC17" s="5" t="e">
        <f t="shared" si="1"/>
        <v>#N/A</v>
      </c>
      <c r="AD17" s="226">
        <f t="shared" si="2"/>
        <v>0</v>
      </c>
      <c r="AE17" s="9" t="e">
        <f t="shared" si="3"/>
        <v>#N/A</v>
      </c>
      <c r="AF17" s="5" t="e">
        <f t="shared" si="4"/>
        <v>#N/A</v>
      </c>
      <c r="AG17" s="226">
        <f t="shared" si="5"/>
        <v>0</v>
      </c>
      <c r="AH17" s="9" t="e">
        <f t="shared" si="6"/>
        <v>#N/A</v>
      </c>
      <c r="AI17" s="227"/>
      <c r="AJ17" s="9" t="e">
        <f t="shared" si="7"/>
        <v>#N/A</v>
      </c>
      <c r="AK17" s="9">
        <f t="shared" si="11"/>
        <v>0</v>
      </c>
      <c r="AL17" s="9" t="e">
        <f t="shared" si="8"/>
        <v>#N/A</v>
      </c>
      <c r="AM17" s="9" t="e">
        <f t="shared" si="9"/>
        <v>#N/A</v>
      </c>
      <c r="AN17" s="5"/>
      <c r="AO17" s="5"/>
      <c r="AP17" s="9"/>
      <c r="AQ17" s="5"/>
      <c r="AR17" s="26"/>
      <c r="AS17" s="25"/>
    </row>
    <row r="18" spans="1:45" s="7" customFormat="1" ht="20.100000000000001" hidden="1" customHeight="1" x14ac:dyDescent="0.25">
      <c r="A18" s="86">
        <f t="shared" si="14"/>
        <v>9</v>
      </c>
      <c r="B18" s="77" t="s">
        <v>148</v>
      </c>
      <c r="C18" s="9" t="s">
        <v>438</v>
      </c>
      <c r="D18" s="5"/>
      <c r="E18" s="5" t="str">
        <f>VLOOKUP($C18,'[4]Gui chi Quynh'!$D$7:$F$393,3,0)</f>
        <v>A2</v>
      </c>
      <c r="F18" s="19">
        <f>VLOOKUP(E18,Sheet1!$B$2:$C$12,2,TRUE)</f>
        <v>9</v>
      </c>
      <c r="G18" s="5" t="str">
        <f>VLOOKUP($C18,'[5]Gui chi Quynh'!$C$7:$E$391,3,0)</f>
        <v>A2</v>
      </c>
      <c r="H18" s="19">
        <f>VLOOKUP(G18,Sheet1!$B$2:$C$12,2,TRUE)</f>
        <v>9</v>
      </c>
      <c r="I18" s="5" t="str">
        <f>VLOOKUP($C18,'[6]Gui chi Quynh'!$C$7:$E$389,3,0)</f>
        <v>A1</v>
      </c>
      <c r="J18" s="19">
        <f>VLOOKUP(I18,Sheet1!$B$2:$C$12,2,TRUE)</f>
        <v>10</v>
      </c>
      <c r="K18" s="5" t="str">
        <f>VLOOKUP($C18,'[7]Gui chi Quynh'!$C$7:$E$389,3,0)</f>
        <v>A1</v>
      </c>
      <c r="L18" s="19">
        <f>VLOOKUP(K18,Sheet1!$B$2:$C$12,2,TRUE)</f>
        <v>10</v>
      </c>
      <c r="M18" s="5" t="str">
        <f>VLOOKUP($C18,'[8]Gui chi Quynh'!$C$7:$E$388,3,0)</f>
        <v>A2</v>
      </c>
      <c r="N18" s="19">
        <f>VLOOKUP(M18,Sheet1!$B$2:$C$12,2,TRUE)</f>
        <v>9</v>
      </c>
      <c r="O18" s="5">
        <f t="shared" si="12"/>
        <v>9.4</v>
      </c>
      <c r="P18" s="226">
        <f t="shared" si="13"/>
        <v>0</v>
      </c>
      <c r="Q18" s="9" t="str">
        <f t="shared" si="0"/>
        <v>Xuất sắc</v>
      </c>
      <c r="R18" s="10"/>
      <c r="S18" s="19"/>
      <c r="T18" s="19" t="e">
        <f>VLOOKUP(S18,Sheet1!$B$2:$C$12,2,TRUE)</f>
        <v>#N/A</v>
      </c>
      <c r="U18" s="5"/>
      <c r="V18" s="19" t="e">
        <f>VLOOKUP(U18,Sheet1!$B$2:$C$12,2,TRUE)</f>
        <v>#N/A</v>
      </c>
      <c r="W18" s="5"/>
      <c r="X18" s="19" t="e">
        <f>VLOOKUP(W18,Sheet1!$B$2:$C$12,2,TRUE)</f>
        <v>#N/A</v>
      </c>
      <c r="Y18" s="5"/>
      <c r="Z18" s="19" t="e">
        <f>VLOOKUP(Y18,Sheet1!$B$2:$C$12,2,TRUE)</f>
        <v>#N/A</v>
      </c>
      <c r="AA18" s="5"/>
      <c r="AB18" s="19" t="e">
        <f>VLOOKUP(AA18,Sheet1!$B$2:$C$12,2,TRUE)</f>
        <v>#N/A</v>
      </c>
      <c r="AC18" s="5" t="e">
        <f t="shared" si="1"/>
        <v>#N/A</v>
      </c>
      <c r="AD18" s="226">
        <f t="shared" si="2"/>
        <v>0</v>
      </c>
      <c r="AE18" s="9" t="e">
        <f t="shared" si="3"/>
        <v>#N/A</v>
      </c>
      <c r="AF18" s="5" t="e">
        <f t="shared" si="4"/>
        <v>#N/A</v>
      </c>
      <c r="AG18" s="226">
        <f t="shared" si="5"/>
        <v>0</v>
      </c>
      <c r="AH18" s="9" t="e">
        <f t="shared" si="6"/>
        <v>#N/A</v>
      </c>
      <c r="AI18" s="227"/>
      <c r="AJ18" s="9" t="e">
        <f t="shared" si="7"/>
        <v>#N/A</v>
      </c>
      <c r="AK18" s="9">
        <f t="shared" si="11"/>
        <v>0</v>
      </c>
      <c r="AL18" s="9" t="e">
        <f t="shared" si="8"/>
        <v>#N/A</v>
      </c>
      <c r="AM18" s="9" t="e">
        <f t="shared" si="9"/>
        <v>#N/A</v>
      </c>
      <c r="AN18" s="5"/>
      <c r="AO18" s="5"/>
      <c r="AP18" s="9"/>
      <c r="AQ18" s="5"/>
      <c r="AR18" s="25"/>
      <c r="AS18" s="25"/>
    </row>
    <row r="19" spans="1:45" s="7" customFormat="1" ht="20.100000000000001" hidden="1" customHeight="1" x14ac:dyDescent="0.25">
      <c r="A19" s="86">
        <f t="shared" si="14"/>
        <v>10</v>
      </c>
      <c r="B19" s="77" t="s">
        <v>53</v>
      </c>
      <c r="C19" s="9" t="s">
        <v>437</v>
      </c>
      <c r="D19" s="5"/>
      <c r="E19" s="5" t="str">
        <f>VLOOKUP($C19,'[4]Gui chi Quynh'!$D$7:$F$393,3,0)</f>
        <v>A2</v>
      </c>
      <c r="F19" s="19">
        <f>VLOOKUP(E19,Sheet1!$B$2:$C$12,2,TRUE)</f>
        <v>9</v>
      </c>
      <c r="G19" s="5" t="str">
        <f>VLOOKUP($C19,'[5]Gui chi Quynh'!$C$7:$E$391,3,0)</f>
        <v>A2</v>
      </c>
      <c r="H19" s="19">
        <f>VLOOKUP(G19,Sheet1!$B$2:$C$12,2,TRUE)</f>
        <v>9</v>
      </c>
      <c r="I19" s="5" t="str">
        <f>VLOOKUP($C19,'[6]Gui chi Quynh'!$C$7:$E$389,3,0)</f>
        <v>A2</v>
      </c>
      <c r="J19" s="19">
        <f>VLOOKUP(I19,Sheet1!$B$2:$C$12,2,TRUE)</f>
        <v>9</v>
      </c>
      <c r="K19" s="5" t="str">
        <f>VLOOKUP($C19,'[7]Gui chi Quynh'!$C$7:$E$389,3,0)</f>
        <v>A1</v>
      </c>
      <c r="L19" s="19">
        <f>VLOOKUP(K19,Sheet1!$B$2:$C$12,2,TRUE)</f>
        <v>10</v>
      </c>
      <c r="M19" s="5" t="str">
        <f>VLOOKUP($C19,'[8]Gui chi Quynh'!$C$7:$E$388,3,0)</f>
        <v>A2</v>
      </c>
      <c r="N19" s="19">
        <f>VLOOKUP(M19,Sheet1!$B$2:$C$12,2,TRUE)</f>
        <v>9</v>
      </c>
      <c r="O19" s="5">
        <f t="shared" si="12"/>
        <v>9.1999999999999993</v>
      </c>
      <c r="P19" s="226">
        <f t="shared" si="13"/>
        <v>0</v>
      </c>
      <c r="Q19" s="9" t="str">
        <f t="shared" si="0"/>
        <v>Xuất sắc</v>
      </c>
      <c r="R19" s="10"/>
      <c r="S19" s="19"/>
      <c r="T19" s="19" t="e">
        <f>VLOOKUP(S19,Sheet1!$B$2:$C$12,2,TRUE)</f>
        <v>#N/A</v>
      </c>
      <c r="U19" s="5"/>
      <c r="V19" s="19" t="e">
        <f>VLOOKUP(U19,Sheet1!$B$2:$C$12,2,TRUE)</f>
        <v>#N/A</v>
      </c>
      <c r="W19" s="5"/>
      <c r="X19" s="19" t="e">
        <f>VLOOKUP(W19,Sheet1!$B$2:$C$12,2,TRUE)</f>
        <v>#N/A</v>
      </c>
      <c r="Y19" s="5"/>
      <c r="Z19" s="16" t="e">
        <f>VLOOKUP(Y19,Sheet1!$B$2:$C$12,2,TRUE)</f>
        <v>#N/A</v>
      </c>
      <c r="AA19" s="5"/>
      <c r="AB19" s="16" t="e">
        <f>VLOOKUP(AA19,Sheet1!$B$2:$C$12,2,TRUE)</f>
        <v>#N/A</v>
      </c>
      <c r="AC19" s="5" t="e">
        <f t="shared" si="1"/>
        <v>#N/A</v>
      </c>
      <c r="AD19" s="226">
        <f t="shared" si="2"/>
        <v>0</v>
      </c>
      <c r="AE19" s="226" t="e">
        <f t="shared" si="3"/>
        <v>#N/A</v>
      </c>
      <c r="AF19" s="5" t="e">
        <f t="shared" si="4"/>
        <v>#N/A</v>
      </c>
      <c r="AG19" s="226">
        <f t="shared" si="5"/>
        <v>0</v>
      </c>
      <c r="AH19" s="9" t="e">
        <f t="shared" si="6"/>
        <v>#N/A</v>
      </c>
      <c r="AI19" s="227"/>
      <c r="AJ19" s="9" t="e">
        <f t="shared" si="7"/>
        <v>#N/A</v>
      </c>
      <c r="AK19" s="9">
        <f t="shared" si="11"/>
        <v>0</v>
      </c>
      <c r="AL19" s="9" t="e">
        <f t="shared" si="8"/>
        <v>#N/A</v>
      </c>
      <c r="AM19" s="9" t="e">
        <f t="shared" si="9"/>
        <v>#N/A</v>
      </c>
      <c r="AN19" s="5"/>
      <c r="AO19" s="5"/>
      <c r="AP19" s="9"/>
      <c r="AQ19" s="5"/>
      <c r="AR19" s="25"/>
      <c r="AS19" s="25"/>
    </row>
    <row r="20" spans="1:45" s="7" customFormat="1" ht="20.100000000000001" customHeight="1" x14ac:dyDescent="0.25">
      <c r="A20" s="74" t="s">
        <v>861</v>
      </c>
      <c r="B20" s="260" t="s">
        <v>862</v>
      </c>
      <c r="C20" s="74"/>
      <c r="D20" s="5"/>
      <c r="E20" s="5"/>
      <c r="F20" s="19"/>
      <c r="G20" s="5"/>
      <c r="H20" s="19"/>
      <c r="I20" s="5"/>
      <c r="J20" s="19"/>
      <c r="K20" s="19"/>
      <c r="L20" s="19"/>
      <c r="M20" s="19"/>
      <c r="N20" s="19"/>
      <c r="O20" s="5">
        <v>3</v>
      </c>
      <c r="P20" s="226"/>
      <c r="Q20" s="9" t="str">
        <f>LEFT(R20,2)</f>
        <v xml:space="preserve">3 </v>
      </c>
      <c r="R20" s="10" t="str">
        <f xml:space="preserve"> (COUNTIF('Tong hop thi dua HK2-CN'!$AH$18:$AH$20, "Hoàn thành xuất sắc nhiệm vụ") &amp; " Xuất sắc")</f>
        <v>3 Xuất sắc</v>
      </c>
      <c r="S20" s="19"/>
      <c r="T20" s="19" t="e">
        <f>VLOOKUP(S20,Sheet1!$B$2:$C$12,2,TRUE)</f>
        <v>#N/A</v>
      </c>
      <c r="U20" s="5"/>
      <c r="V20" s="19" t="e">
        <f>VLOOKUP(U20,Sheet1!$B$2:$C$12,2,TRUE)</f>
        <v>#N/A</v>
      </c>
      <c r="W20" s="5"/>
      <c r="X20" s="19" t="e">
        <f>VLOOKUP(W20,Sheet1!$B$2:$C$12,2,TRUE)</f>
        <v>#N/A</v>
      </c>
      <c r="Y20" s="5"/>
      <c r="Z20" s="19" t="e">
        <f>VLOOKUP(Y20,Sheet1!$B$2:$C$12,2,TRUE)</f>
        <v>#N/A</v>
      </c>
      <c r="AA20" s="5"/>
      <c r="AB20" s="19" t="e">
        <f>VLOOKUP(AA20,Sheet1!$B$2:$C$12,2,TRUE)</f>
        <v>#N/A</v>
      </c>
      <c r="AC20" s="5" t="e">
        <f t="shared" si="1"/>
        <v>#N/A</v>
      </c>
      <c r="AD20" s="226">
        <f t="shared" si="2"/>
        <v>0</v>
      </c>
      <c r="AE20" s="9" t="e">
        <f t="shared" si="3"/>
        <v>#N/A</v>
      </c>
      <c r="AF20" s="5" t="e">
        <f t="shared" si="4"/>
        <v>#N/A</v>
      </c>
      <c r="AG20" s="226">
        <f t="shared" si="5"/>
        <v>0</v>
      </c>
      <c r="AH20" s="9" t="e">
        <f t="shared" si="6"/>
        <v>#N/A</v>
      </c>
      <c r="AI20" s="227"/>
      <c r="AJ20" s="9" t="e">
        <f t="shared" si="7"/>
        <v>#N/A</v>
      </c>
      <c r="AK20" s="9">
        <f t="shared" si="11"/>
        <v>0</v>
      </c>
      <c r="AL20" s="9" t="e">
        <f t="shared" si="8"/>
        <v>#N/A</v>
      </c>
      <c r="AM20" s="9" t="e">
        <f t="shared" si="9"/>
        <v>#N/A</v>
      </c>
      <c r="AN20" s="16"/>
      <c r="AO20" s="16"/>
      <c r="AP20" s="9"/>
      <c r="AQ20" s="5"/>
      <c r="AR20" s="25"/>
      <c r="AS20" s="25"/>
    </row>
    <row r="21" spans="1:45" s="7" customFormat="1" ht="20.100000000000001" hidden="1" customHeight="1" x14ac:dyDescent="0.25">
      <c r="A21" s="86" t="s">
        <v>25</v>
      </c>
      <c r="B21" s="77" t="s">
        <v>55</v>
      </c>
      <c r="C21" s="86" t="s">
        <v>439</v>
      </c>
      <c r="D21" s="5"/>
      <c r="E21" s="5" t="str">
        <f>VLOOKUP($C21,'[4]Gui chi Quynh'!$D$7:$F$393,3,0)</f>
        <v>A2</v>
      </c>
      <c r="F21" s="19">
        <f>VLOOKUP(E21,Sheet1!$B$2:$C$12,2,TRUE)</f>
        <v>9</v>
      </c>
      <c r="G21" s="5" t="str">
        <f>VLOOKUP($C21,'[5]Gui chi Quynh'!$C$7:$E$391,3,0)</f>
        <v>A2</v>
      </c>
      <c r="H21" s="19">
        <f>VLOOKUP(G21,Sheet1!$B$2:$C$12,2,TRUE)</f>
        <v>9</v>
      </c>
      <c r="I21" s="5" t="str">
        <f>VLOOKUP($C21,'[6]Gui chi Quynh'!$C$7:$E$389,3,0)</f>
        <v>A2</v>
      </c>
      <c r="J21" s="19">
        <f>VLOOKUP(I21,Sheet1!$B$2:$C$12,2,TRUE)</f>
        <v>9</v>
      </c>
      <c r="K21" s="5" t="str">
        <f>VLOOKUP($C21,'[7]Gui chi Quynh'!$C$7:$E$389,3,0)</f>
        <v>A2</v>
      </c>
      <c r="L21" s="19">
        <f>VLOOKUP(K21,Sheet1!$B$2:$C$12,2,TRUE)</f>
        <v>9</v>
      </c>
      <c r="M21" s="5" t="str">
        <f>VLOOKUP($C21,'[8]Gui chi Quynh'!$C$7:$E$388,3,0)</f>
        <v>A2</v>
      </c>
      <c r="N21" s="19">
        <f>VLOOKUP(M21,Sheet1!$B$2:$C$12,2,TRUE)</f>
        <v>9</v>
      </c>
      <c r="O21" s="5">
        <f>ROUND(AVERAGE(F21,H21,J21,L21,N21),2)</f>
        <v>9</v>
      </c>
      <c r="P21" s="226">
        <f>COUNTIF(D21:M21,"C*")*1+COUNTIF(D21:M21,"D")*2+COUNTIF(D21:M21,"E")*3</f>
        <v>0</v>
      </c>
      <c r="Q21" s="9" t="str">
        <f t="shared" si="0"/>
        <v>Xuất sắc</v>
      </c>
      <c r="R21" s="10"/>
      <c r="S21" s="19"/>
      <c r="T21" s="19" t="e">
        <f>VLOOKUP(S21,Sheet1!$B$2:$C$12,2,TRUE)</f>
        <v>#N/A</v>
      </c>
      <c r="U21" s="5"/>
      <c r="V21" s="19" t="e">
        <f>VLOOKUP(U21,Sheet1!$B$2:$C$12,2,TRUE)</f>
        <v>#N/A</v>
      </c>
      <c r="W21" s="5"/>
      <c r="X21" s="19" t="e">
        <f>VLOOKUP(W21,Sheet1!$B$2:$C$12,2,TRUE)</f>
        <v>#N/A</v>
      </c>
      <c r="Y21" s="5"/>
      <c r="Z21" s="19" t="e">
        <f>VLOOKUP(Y21,Sheet1!$B$2:$C$12,2,TRUE)</f>
        <v>#N/A</v>
      </c>
      <c r="AA21" s="5"/>
      <c r="AB21" s="19" t="e">
        <f>VLOOKUP(AA21,Sheet1!$B$2:$C$12,2,TRUE)</f>
        <v>#N/A</v>
      </c>
      <c r="AC21" s="5" t="e">
        <f t="shared" si="1"/>
        <v>#N/A</v>
      </c>
      <c r="AD21" s="226">
        <f t="shared" si="2"/>
        <v>0</v>
      </c>
      <c r="AE21" s="9" t="e">
        <f t="shared" si="3"/>
        <v>#N/A</v>
      </c>
      <c r="AF21" s="5" t="e">
        <f t="shared" si="4"/>
        <v>#N/A</v>
      </c>
      <c r="AG21" s="226">
        <f t="shared" si="5"/>
        <v>0</v>
      </c>
      <c r="AH21" s="9" t="e">
        <f t="shared" si="6"/>
        <v>#N/A</v>
      </c>
      <c r="AI21" s="227"/>
      <c r="AJ21" s="9" t="e">
        <f t="shared" si="7"/>
        <v>#N/A</v>
      </c>
      <c r="AK21" s="9">
        <f t="shared" si="11"/>
        <v>0</v>
      </c>
      <c r="AL21" s="9" t="e">
        <f t="shared" si="8"/>
        <v>#N/A</v>
      </c>
      <c r="AM21" s="9" t="e">
        <f t="shared" si="9"/>
        <v>#N/A</v>
      </c>
      <c r="AN21" s="5"/>
      <c r="AO21" s="5"/>
      <c r="AP21" s="9"/>
      <c r="AQ21" s="5"/>
      <c r="AR21" s="25"/>
      <c r="AS21" s="25"/>
    </row>
    <row r="22" spans="1:45" s="7" customFormat="1" ht="20.100000000000001" hidden="1" customHeight="1" x14ac:dyDescent="0.25">
      <c r="A22" s="86">
        <f>A21+1</f>
        <v>12</v>
      </c>
      <c r="B22" s="77" t="s">
        <v>358</v>
      </c>
      <c r="C22" s="86" t="s">
        <v>440</v>
      </c>
      <c r="D22" s="5"/>
      <c r="E22" s="5" t="str">
        <f>VLOOKUP($C22,'[4]Gui chi Quynh'!$D$7:$F$393,3,0)</f>
        <v>A2</v>
      </c>
      <c r="F22" s="19">
        <f>VLOOKUP(E22,Sheet1!$B$2:$C$12,2,TRUE)</f>
        <v>9</v>
      </c>
      <c r="G22" s="5" t="str">
        <f>VLOOKUP($C22,'[5]Gui chi Quynh'!$C$7:$E$391,3,0)</f>
        <v>A2</v>
      </c>
      <c r="H22" s="19">
        <f>VLOOKUP(G22,Sheet1!$B$2:$C$12,2,TRUE)</f>
        <v>9</v>
      </c>
      <c r="I22" s="5" t="str">
        <f>VLOOKUP($C22,'[6]Gui chi Quynh'!$C$7:$E$389,3,0)</f>
        <v>A2</v>
      </c>
      <c r="J22" s="19">
        <f>VLOOKUP(I22,Sheet1!$B$2:$C$12,2,TRUE)</f>
        <v>9</v>
      </c>
      <c r="K22" s="5" t="str">
        <f>VLOOKUP($C22,'[7]Gui chi Quynh'!$C$7:$E$389,3,0)</f>
        <v>A2</v>
      </c>
      <c r="L22" s="19">
        <f>VLOOKUP(K22,Sheet1!$B$2:$C$12,2,TRUE)</f>
        <v>9</v>
      </c>
      <c r="M22" s="5" t="str">
        <f>VLOOKUP($C22,'[8]Gui chi Quynh'!$C$7:$E$388,3,0)</f>
        <v>A2</v>
      </c>
      <c r="N22" s="19">
        <f>VLOOKUP(M22,Sheet1!$B$2:$C$12,2,TRUE)</f>
        <v>9</v>
      </c>
      <c r="O22" s="5">
        <f>ROUND(AVERAGE(F22,H22,J22,L22,N22),2)</f>
        <v>9</v>
      </c>
      <c r="P22" s="226">
        <f>COUNTIF(D22:M22,"C*")*1+COUNTIF(D22:M22,"D")*2+COUNTIF(D22:M22,"E")*3</f>
        <v>0</v>
      </c>
      <c r="Q22" s="9" t="str">
        <f t="shared" si="0"/>
        <v>Xuất sắc</v>
      </c>
      <c r="R22" s="10"/>
      <c r="S22" s="19"/>
      <c r="T22" s="19" t="e">
        <f>VLOOKUP(S22,Sheet1!$B$2:$C$12,2,TRUE)</f>
        <v>#N/A</v>
      </c>
      <c r="U22" s="5"/>
      <c r="V22" s="19" t="e">
        <f>VLOOKUP(U22,Sheet1!$B$2:$C$12,2,TRUE)</f>
        <v>#N/A</v>
      </c>
      <c r="W22" s="5"/>
      <c r="X22" s="19" t="e">
        <f>VLOOKUP(W22,Sheet1!$B$2:$C$12,2,TRUE)</f>
        <v>#N/A</v>
      </c>
      <c r="Y22" s="5"/>
      <c r="Z22" s="19" t="e">
        <f>VLOOKUP(Y22,Sheet1!$B$2:$C$12,2,TRUE)</f>
        <v>#N/A</v>
      </c>
      <c r="AA22" s="5"/>
      <c r="AB22" s="19" t="e">
        <f>VLOOKUP(AA22,Sheet1!$B$2:$C$12,2,TRUE)</f>
        <v>#N/A</v>
      </c>
      <c r="AC22" s="5" t="e">
        <f t="shared" si="1"/>
        <v>#N/A</v>
      </c>
      <c r="AD22" s="226">
        <f t="shared" si="2"/>
        <v>0</v>
      </c>
      <c r="AE22" s="9" t="e">
        <f t="shared" si="3"/>
        <v>#N/A</v>
      </c>
      <c r="AF22" s="5" t="e">
        <f t="shared" si="4"/>
        <v>#N/A</v>
      </c>
      <c r="AG22" s="226">
        <f t="shared" si="5"/>
        <v>0</v>
      </c>
      <c r="AH22" s="9" t="e">
        <f t="shared" si="6"/>
        <v>#N/A</v>
      </c>
      <c r="AI22" s="227"/>
      <c r="AJ22" s="9" t="e">
        <f t="shared" si="7"/>
        <v>#N/A</v>
      </c>
      <c r="AK22" s="9">
        <f t="shared" si="11"/>
        <v>0</v>
      </c>
      <c r="AL22" s="9" t="e">
        <f t="shared" si="8"/>
        <v>#N/A</v>
      </c>
      <c r="AM22" s="9" t="e">
        <f t="shared" si="9"/>
        <v>#N/A</v>
      </c>
      <c r="AN22" s="5"/>
      <c r="AO22" s="5"/>
      <c r="AP22" s="9"/>
      <c r="AQ22" s="5"/>
      <c r="AR22" s="25"/>
      <c r="AS22" s="25"/>
    </row>
    <row r="23" spans="1:45" s="7" customFormat="1" ht="20.100000000000001" hidden="1" customHeight="1" x14ac:dyDescent="0.25">
      <c r="A23" s="86">
        <f>A22+1</f>
        <v>13</v>
      </c>
      <c r="B23" s="77" t="s">
        <v>790</v>
      </c>
      <c r="C23" s="86" t="s">
        <v>791</v>
      </c>
      <c r="D23" s="5"/>
      <c r="E23" s="5" t="str">
        <f>VLOOKUP($C23,'[4]Gui chi Quynh'!$D$7:$F$393,3,0)</f>
        <v>A2</v>
      </c>
      <c r="F23" s="19">
        <f>VLOOKUP(E23,Sheet1!$B$2:$C$12,2,TRUE)</f>
        <v>9</v>
      </c>
      <c r="G23" s="5" t="str">
        <f>VLOOKUP($C23,'[5]Gui chi Quynh'!$C$7:$E$391,3,0)</f>
        <v>A2</v>
      </c>
      <c r="H23" s="19">
        <f>VLOOKUP(G23,Sheet1!$B$2:$C$12,2,TRUE)</f>
        <v>9</v>
      </c>
      <c r="I23" s="5" t="str">
        <f>VLOOKUP($C23,'[6]Gui chi Quynh'!$C$7:$E$389,3,0)</f>
        <v>A2</v>
      </c>
      <c r="J23" s="19">
        <f>VLOOKUP(I23,Sheet1!$B$2:$C$12,2,TRUE)</f>
        <v>9</v>
      </c>
      <c r="K23" s="5" t="str">
        <f>VLOOKUP($C23,'[7]Gui chi Quynh'!$C$7:$E$389,3,0)</f>
        <v>A2</v>
      </c>
      <c r="L23" s="19">
        <f>VLOOKUP(K23,Sheet1!$B$2:$C$12,2,TRUE)</f>
        <v>9</v>
      </c>
      <c r="M23" s="5" t="str">
        <f>VLOOKUP($C23,'[8]Gui chi Quynh'!$C$7:$E$388,3,0)</f>
        <v>A3</v>
      </c>
      <c r="N23" s="19">
        <f>VLOOKUP(M23,Sheet1!$B$2:$C$12,2,TRUE)</f>
        <v>8</v>
      </c>
      <c r="O23" s="5">
        <f>ROUND(AVERAGE(F23,H23,J23,L23,N23),2)</f>
        <v>8.8000000000000007</v>
      </c>
      <c r="P23" s="226">
        <f>COUNTIF(D23:M23,"C*")*1+COUNTIF(D23:M23,"D")*2+COUNTIF(D23:M23,"E")*3</f>
        <v>0</v>
      </c>
      <c r="Q23" s="9" t="str">
        <f t="shared" si="0"/>
        <v>Xuất sắc</v>
      </c>
      <c r="R23" s="10"/>
      <c r="S23" s="19"/>
      <c r="T23" s="19" t="e">
        <f>VLOOKUP(S23,Sheet1!$B$2:$C$12,2,TRUE)</f>
        <v>#N/A</v>
      </c>
      <c r="U23" s="5"/>
      <c r="V23" s="19" t="e">
        <f>VLOOKUP(U23,Sheet1!$B$2:$C$12,2,TRUE)</f>
        <v>#N/A</v>
      </c>
      <c r="W23" s="5"/>
      <c r="X23" s="19" t="e">
        <f>VLOOKUP(W23,Sheet1!$B$2:$C$12,2,TRUE)</f>
        <v>#N/A</v>
      </c>
      <c r="Y23" s="5"/>
      <c r="Z23" s="19" t="e">
        <f>VLOOKUP(Y23,Sheet1!$B$2:$C$12,2,TRUE)</f>
        <v>#N/A</v>
      </c>
      <c r="AA23" s="5"/>
      <c r="AB23" s="19" t="e">
        <f>VLOOKUP(AA23,Sheet1!$B$2:$C$12,2,TRUE)</f>
        <v>#N/A</v>
      </c>
      <c r="AC23" s="5" t="e">
        <f t="shared" si="1"/>
        <v>#N/A</v>
      </c>
      <c r="AD23" s="226">
        <f t="shared" si="2"/>
        <v>0</v>
      </c>
      <c r="AE23" s="9" t="e">
        <f t="shared" si="3"/>
        <v>#N/A</v>
      </c>
      <c r="AF23" s="5" t="e">
        <f t="shared" si="4"/>
        <v>#N/A</v>
      </c>
      <c r="AG23" s="226">
        <f t="shared" si="5"/>
        <v>0</v>
      </c>
      <c r="AH23" s="9" t="e">
        <f t="shared" si="6"/>
        <v>#N/A</v>
      </c>
      <c r="AI23" s="227"/>
      <c r="AJ23" s="9" t="e">
        <f t="shared" si="7"/>
        <v>#N/A</v>
      </c>
      <c r="AK23" s="9">
        <f t="shared" si="11"/>
        <v>0</v>
      </c>
      <c r="AL23" s="9" t="e">
        <f t="shared" si="8"/>
        <v>#N/A</v>
      </c>
      <c r="AM23" s="9" t="e">
        <f t="shared" si="9"/>
        <v>#N/A</v>
      </c>
      <c r="AN23" s="5"/>
      <c r="AO23" s="5"/>
      <c r="AP23" s="9"/>
      <c r="AQ23" s="5"/>
      <c r="AR23" s="25"/>
      <c r="AS23" s="25"/>
    </row>
    <row r="24" spans="1:45" s="7" customFormat="1" ht="22.5" customHeight="1" x14ac:dyDescent="0.25">
      <c r="A24" s="307">
        <v>3</v>
      </c>
      <c r="B24" s="308" t="s">
        <v>897</v>
      </c>
      <c r="C24" s="309"/>
      <c r="D24" s="310"/>
      <c r="E24" s="309"/>
      <c r="F24" s="310"/>
      <c r="G24" s="309"/>
      <c r="H24" s="310"/>
      <c r="I24" s="309"/>
      <c r="J24" s="310"/>
      <c r="K24" s="309"/>
      <c r="L24" s="310"/>
      <c r="M24" s="309"/>
      <c r="N24" s="310"/>
      <c r="O24" s="312">
        <v>16</v>
      </c>
      <c r="P24" s="311"/>
      <c r="Q24" s="312" t="str">
        <f>LEFT(R24,2)</f>
        <v>15</v>
      </c>
      <c r="R24" s="313" t="str">
        <f xml:space="preserve"> (COUNTIF('Tong hop thi dua HK2-CN'!$AH$21:$AH$36, "Hoàn thành xuất sắc nhiệm vụ") &amp; " Xuất sắc") &amp;" + "&amp; (COUNTIF('Tong hop thi dua HK2-CN'!$AH$21:$AH$36, "Hoàn thành tốt nhiệm vụ") &amp; " Tốt")</f>
        <v>15 Xuất sắc + 1 Tốt</v>
      </c>
      <c r="S24" s="224"/>
      <c r="T24" s="8"/>
      <c r="U24" s="224"/>
      <c r="V24" s="8"/>
      <c r="W24" s="224"/>
      <c r="X24" s="8"/>
      <c r="Y24" s="224"/>
      <c r="Z24" s="8"/>
      <c r="AA24" s="224"/>
      <c r="AB24" s="8"/>
      <c r="AC24" s="224"/>
      <c r="AD24" s="277"/>
      <c r="AE24" s="224"/>
      <c r="AF24" s="224"/>
      <c r="AG24" s="277"/>
      <c r="AH24" s="224"/>
      <c r="AI24" s="225"/>
      <c r="AJ24" s="8"/>
      <c r="AK24" s="224"/>
      <c r="AL24" s="8"/>
      <c r="AM24" s="224"/>
      <c r="AN24" s="8"/>
      <c r="AO24" s="224"/>
      <c r="AP24" s="8"/>
      <c r="AQ24" s="224"/>
      <c r="AR24" s="43"/>
      <c r="AS24" s="43"/>
    </row>
    <row r="25" spans="1:45" s="7" customFormat="1" ht="20.100000000000001" customHeight="1" x14ac:dyDescent="0.25">
      <c r="A25" s="74" t="s">
        <v>859</v>
      </c>
      <c r="B25" s="260" t="s">
        <v>860</v>
      </c>
      <c r="C25" s="74"/>
      <c r="D25" s="5"/>
      <c r="E25" s="5"/>
      <c r="F25" s="19"/>
      <c r="G25" s="5"/>
      <c r="H25" s="19"/>
      <c r="I25" s="5"/>
      <c r="J25" s="19"/>
      <c r="K25" s="19"/>
      <c r="L25" s="19"/>
      <c r="M25" s="19"/>
      <c r="N25" s="19"/>
      <c r="O25" s="5">
        <v>12</v>
      </c>
      <c r="P25" s="226"/>
      <c r="Q25" s="9" t="str">
        <f>LEFT(R25,2)</f>
        <v>11</v>
      </c>
      <c r="R25" s="10" t="str">
        <f xml:space="preserve"> (COUNTIF('Tong hop thi dua HK2-CN'!$AH$21:$AH$32, "Hoàn thành xuất sắc nhiệm vụ") &amp; " Xuất sắc") &amp;" + "&amp; (COUNTIF('Tong hop thi dua HK2-CN'!$AH$21:$AH$32, "Hoàn thành tốt nhiệm vụ") &amp; " Tốt")</f>
        <v>11 Xuất sắc + 1 Tốt</v>
      </c>
      <c r="S25" s="19"/>
      <c r="T25" s="19" t="e">
        <f>VLOOKUP(S25,Sheet1!$B$2:$C$12,2,TRUE)</f>
        <v>#N/A</v>
      </c>
      <c r="U25" s="5"/>
      <c r="V25" s="19" t="e">
        <f>VLOOKUP(U25,Sheet1!$B$2:$C$12,2,TRUE)</f>
        <v>#N/A</v>
      </c>
      <c r="W25" s="5"/>
      <c r="X25" s="19" t="e">
        <f>VLOOKUP(W25,Sheet1!$B$2:$C$12,2,TRUE)</f>
        <v>#N/A</v>
      </c>
      <c r="Y25" s="5"/>
      <c r="Z25" s="19" t="e">
        <f>VLOOKUP(Y25,Sheet1!$B$2:$C$12,2,TRUE)</f>
        <v>#N/A</v>
      </c>
      <c r="AA25" s="5"/>
      <c r="AB25" s="19" t="e">
        <f>VLOOKUP(AA25,Sheet1!$B$2:$C$12,2,TRUE)</f>
        <v>#N/A</v>
      </c>
      <c r="AC25" s="5" t="e">
        <f t="shared" si="1"/>
        <v>#N/A</v>
      </c>
      <c r="AD25" s="226">
        <f t="shared" si="2"/>
        <v>0</v>
      </c>
      <c r="AE25" s="9" t="e">
        <f t="shared" si="3"/>
        <v>#N/A</v>
      </c>
      <c r="AF25" s="5" t="e">
        <f t="shared" si="4"/>
        <v>#N/A</v>
      </c>
      <c r="AG25" s="226">
        <f t="shared" si="5"/>
        <v>0</v>
      </c>
      <c r="AH25" s="9" t="e">
        <f t="shared" si="6"/>
        <v>#N/A</v>
      </c>
      <c r="AI25" s="227"/>
      <c r="AJ25" s="9" t="e">
        <f t="shared" si="7"/>
        <v>#N/A</v>
      </c>
      <c r="AK25" s="9">
        <f t="shared" ref="AK25:AK42" si="15">COUNTIF(E25:Z25,"D")*1</f>
        <v>0</v>
      </c>
      <c r="AL25" s="9" t="e">
        <f t="shared" si="8"/>
        <v>#N/A</v>
      </c>
      <c r="AM25" s="9" t="e">
        <f t="shared" si="9"/>
        <v>#N/A</v>
      </c>
      <c r="AN25" s="16"/>
      <c r="AO25" s="16"/>
      <c r="AP25" s="9"/>
      <c r="AQ25" s="5"/>
      <c r="AR25" s="25"/>
      <c r="AS25" s="25"/>
    </row>
    <row r="26" spans="1:45" s="7" customFormat="1" ht="20.100000000000001" hidden="1" customHeight="1" x14ac:dyDescent="0.25">
      <c r="A26" s="86" t="s">
        <v>31</v>
      </c>
      <c r="B26" s="80" t="s">
        <v>56</v>
      </c>
      <c r="C26" s="263" t="s">
        <v>441</v>
      </c>
      <c r="D26" s="5"/>
      <c r="E26" s="5" t="str">
        <f>VLOOKUP($C26,'[4]Gui chi Quynh'!$D$7:$F$393,3,0)</f>
        <v>A1</v>
      </c>
      <c r="F26" s="19">
        <f>VLOOKUP(E26,Sheet1!$B$2:$C$12,2,TRUE)</f>
        <v>10</v>
      </c>
      <c r="G26" s="5" t="str">
        <f>VLOOKUP($C26,'[5]Gui chi Quynh'!$C$7:$E$391,3,0)</f>
        <v>A1</v>
      </c>
      <c r="H26" s="19">
        <f>VLOOKUP(G26,Sheet1!$B$2:$C$12,2,TRUE)</f>
        <v>10</v>
      </c>
      <c r="I26" s="5" t="str">
        <f>VLOOKUP($C26,'[6]Gui chi Quynh'!$C$7:$E$389,3,0)</f>
        <v>A1</v>
      </c>
      <c r="J26" s="19">
        <f>VLOOKUP(I26,Sheet1!$B$2:$C$12,2,TRUE)</f>
        <v>10</v>
      </c>
      <c r="K26" s="5" t="str">
        <f>VLOOKUP($C26,'[7]Gui chi Quynh'!$C$7:$E$389,3,0)</f>
        <v>A1</v>
      </c>
      <c r="L26" s="19">
        <f>VLOOKUP(K26,Sheet1!$B$2:$C$12,2,TRUE)</f>
        <v>10</v>
      </c>
      <c r="M26" s="5" t="str">
        <f>VLOOKUP($C26,'[8]Gui chi Quynh'!$C$7:$E$388,3,0)</f>
        <v>A1</v>
      </c>
      <c r="N26" s="19">
        <f>VLOOKUP(M26,Sheet1!$B$2:$C$12,2,TRUE)</f>
        <v>10</v>
      </c>
      <c r="O26" s="5">
        <f t="shared" ref="O26:O37" si="16">ROUND(AVERAGE(F26,H26,J26,L26,N26),2)</f>
        <v>10</v>
      </c>
      <c r="P26" s="226">
        <f t="shared" ref="P26:P37" si="17">COUNTIF(D26:M26,"C*")*1+COUNTIF(D26:M26,"D")*2+COUNTIF(D26:M26,"E")*3</f>
        <v>0</v>
      </c>
      <c r="Q26" s="9" t="str">
        <f t="shared" si="0"/>
        <v>Xuất sắc</v>
      </c>
      <c r="R26" s="10"/>
      <c r="S26" s="19"/>
      <c r="T26" s="19" t="e">
        <f>VLOOKUP(S26,Sheet1!$B$2:$C$12,2,TRUE)</f>
        <v>#N/A</v>
      </c>
      <c r="U26" s="5"/>
      <c r="V26" s="19" t="e">
        <f>VLOOKUP(U26,Sheet1!$B$2:$C$12,2,TRUE)</f>
        <v>#N/A</v>
      </c>
      <c r="W26" s="5"/>
      <c r="X26" s="19" t="e">
        <f>VLOOKUP(W26,Sheet1!$B$2:$C$12,2,TRUE)</f>
        <v>#N/A</v>
      </c>
      <c r="Y26" s="5"/>
      <c r="Z26" s="19" t="e">
        <f>VLOOKUP(Y26,Sheet1!$B$2:$C$12,2,TRUE)</f>
        <v>#N/A</v>
      </c>
      <c r="AA26" s="5"/>
      <c r="AB26" s="19" t="e">
        <f>VLOOKUP(AA26,Sheet1!$B$2:$C$12,2,TRUE)</f>
        <v>#N/A</v>
      </c>
      <c r="AC26" s="5" t="e">
        <f t="shared" si="1"/>
        <v>#N/A</v>
      </c>
      <c r="AD26" s="226">
        <f t="shared" si="2"/>
        <v>0</v>
      </c>
      <c r="AE26" s="9" t="e">
        <f t="shared" si="3"/>
        <v>#N/A</v>
      </c>
      <c r="AF26" s="5" t="e">
        <f t="shared" si="4"/>
        <v>#N/A</v>
      </c>
      <c r="AG26" s="226">
        <f t="shared" si="5"/>
        <v>0</v>
      </c>
      <c r="AH26" s="9" t="e">
        <f t="shared" si="6"/>
        <v>#N/A</v>
      </c>
      <c r="AI26" s="227"/>
      <c r="AJ26" s="9" t="e">
        <f t="shared" si="7"/>
        <v>#N/A</v>
      </c>
      <c r="AK26" s="9">
        <f t="shared" si="15"/>
        <v>0</v>
      </c>
      <c r="AL26" s="9" t="e">
        <f t="shared" si="8"/>
        <v>#N/A</v>
      </c>
      <c r="AM26" s="9" t="e">
        <f t="shared" si="9"/>
        <v>#N/A</v>
      </c>
      <c r="AN26" s="16"/>
      <c r="AO26" s="16"/>
      <c r="AP26" s="9"/>
      <c r="AQ26" s="5"/>
      <c r="AR26" s="25"/>
      <c r="AS26" s="25"/>
    </row>
    <row r="27" spans="1:45" s="7" customFormat="1" ht="20.100000000000001" hidden="1" customHeight="1" x14ac:dyDescent="0.25">
      <c r="A27" s="86" t="s">
        <v>33</v>
      </c>
      <c r="B27" s="80" t="s">
        <v>279</v>
      </c>
      <c r="C27" s="263" t="s">
        <v>443</v>
      </c>
      <c r="D27" s="5"/>
      <c r="E27" s="5" t="str">
        <f>VLOOKUP($C27,'[4]Gui chi Quynh'!$D$7:$F$393,3,0)</f>
        <v>A1</v>
      </c>
      <c r="F27" s="19">
        <f>VLOOKUP(E27,Sheet1!$B$2:$C$12,2,TRUE)</f>
        <v>10</v>
      </c>
      <c r="G27" s="5" t="str">
        <f>VLOOKUP($C27,'[5]Gui chi Quynh'!$C$7:$E$391,3,0)</f>
        <v>A1</v>
      </c>
      <c r="H27" s="19">
        <f>VLOOKUP(G27,Sheet1!$B$2:$C$12,2,TRUE)</f>
        <v>10</v>
      </c>
      <c r="I27" s="5" t="str">
        <f>VLOOKUP($C27,'[6]Gui chi Quynh'!$C$7:$E$389,3,0)</f>
        <v>A1</v>
      </c>
      <c r="J27" s="19">
        <f>VLOOKUP(I27,Sheet1!$B$2:$C$12,2,TRUE)</f>
        <v>10</v>
      </c>
      <c r="K27" s="5" t="str">
        <f>VLOOKUP($C27,'[7]Gui chi Quynh'!$C$7:$E$389,3,0)</f>
        <v>A1</v>
      </c>
      <c r="L27" s="19">
        <f>VLOOKUP(K27,Sheet1!$B$2:$C$12,2,TRUE)</f>
        <v>10</v>
      </c>
      <c r="M27" s="5" t="str">
        <f>VLOOKUP($C27,'[8]Gui chi Quynh'!$C$7:$E$388,3,0)</f>
        <v>A1</v>
      </c>
      <c r="N27" s="19">
        <f>VLOOKUP(M27,Sheet1!$B$2:$C$12,2,TRUE)</f>
        <v>10</v>
      </c>
      <c r="O27" s="5">
        <f t="shared" si="16"/>
        <v>10</v>
      </c>
      <c r="P27" s="226">
        <f t="shared" si="17"/>
        <v>0</v>
      </c>
      <c r="Q27" s="9" t="str">
        <f t="shared" si="0"/>
        <v>Xuất sắc</v>
      </c>
      <c r="R27" s="10"/>
      <c r="S27" s="19"/>
      <c r="T27" s="19" t="e">
        <f>VLOOKUP(S27,Sheet1!$B$2:$C$12,2,TRUE)</f>
        <v>#N/A</v>
      </c>
      <c r="U27" s="5"/>
      <c r="V27" s="19" t="e">
        <f>VLOOKUP(U27,Sheet1!$B$2:$C$12,2,TRUE)</f>
        <v>#N/A</v>
      </c>
      <c r="W27" s="5"/>
      <c r="X27" s="19" t="e">
        <f>VLOOKUP(W27,Sheet1!$B$2:$C$12,2,TRUE)</f>
        <v>#N/A</v>
      </c>
      <c r="Y27" s="5"/>
      <c r="Z27" s="19" t="e">
        <f>VLOOKUP(Y27,Sheet1!$B$2:$C$12,2,TRUE)</f>
        <v>#N/A</v>
      </c>
      <c r="AA27" s="5"/>
      <c r="AB27" s="19" t="e">
        <f>VLOOKUP(AA27,Sheet1!$B$2:$C$12,2,TRUE)</f>
        <v>#N/A</v>
      </c>
      <c r="AC27" s="5" t="e">
        <f t="shared" si="1"/>
        <v>#N/A</v>
      </c>
      <c r="AD27" s="226">
        <f t="shared" si="2"/>
        <v>0</v>
      </c>
      <c r="AE27" s="9" t="e">
        <f t="shared" si="3"/>
        <v>#N/A</v>
      </c>
      <c r="AF27" s="5" t="e">
        <f t="shared" si="4"/>
        <v>#N/A</v>
      </c>
      <c r="AG27" s="226">
        <f t="shared" si="5"/>
        <v>0</v>
      </c>
      <c r="AH27" s="9" t="e">
        <f t="shared" si="6"/>
        <v>#N/A</v>
      </c>
      <c r="AI27" s="227"/>
      <c r="AJ27" s="9" t="e">
        <f t="shared" si="7"/>
        <v>#N/A</v>
      </c>
      <c r="AK27" s="9">
        <f t="shared" si="15"/>
        <v>0</v>
      </c>
      <c r="AL27" s="9" t="e">
        <f t="shared" si="8"/>
        <v>#N/A</v>
      </c>
      <c r="AM27" s="9" t="e">
        <f t="shared" si="9"/>
        <v>#N/A</v>
      </c>
      <c r="AN27" s="16"/>
      <c r="AO27" s="16"/>
      <c r="AP27" s="9"/>
      <c r="AQ27" s="5"/>
      <c r="AR27" s="25"/>
      <c r="AS27" s="25"/>
    </row>
    <row r="28" spans="1:45" s="7" customFormat="1" ht="20.100000000000001" hidden="1" customHeight="1" x14ac:dyDescent="0.25">
      <c r="A28" s="86" t="s">
        <v>35</v>
      </c>
      <c r="B28" s="80" t="s">
        <v>64</v>
      </c>
      <c r="C28" s="263" t="s">
        <v>442</v>
      </c>
      <c r="D28" s="5"/>
      <c r="E28" s="5" t="str">
        <f>VLOOKUP($C28,'[4]Gui chi Quynh'!$D$7:$F$393,3,0)</f>
        <v>A1</v>
      </c>
      <c r="F28" s="19">
        <f>VLOOKUP(E28,Sheet1!$B$2:$C$12,2,TRUE)</f>
        <v>10</v>
      </c>
      <c r="G28" s="5" t="str">
        <f>VLOOKUP($C28,'[5]Gui chi Quynh'!$C$7:$E$391,3,0)</f>
        <v>A1</v>
      </c>
      <c r="H28" s="19">
        <f>VLOOKUP(G28,Sheet1!$B$2:$C$12,2,TRUE)</f>
        <v>10</v>
      </c>
      <c r="I28" s="5" t="str">
        <f>VLOOKUP($C28,'[6]Gui chi Quynh'!$C$7:$E$389,3,0)</f>
        <v>A1</v>
      </c>
      <c r="J28" s="19">
        <f>VLOOKUP(I28,Sheet1!$B$2:$C$12,2,TRUE)</f>
        <v>10</v>
      </c>
      <c r="K28" s="5" t="str">
        <f>VLOOKUP($C28,'[7]Gui chi Quynh'!$C$7:$E$389,3,0)</f>
        <v>A1</v>
      </c>
      <c r="L28" s="19">
        <f>VLOOKUP(K28,Sheet1!$B$2:$C$12,2,TRUE)</f>
        <v>10</v>
      </c>
      <c r="M28" s="5" t="str">
        <f>VLOOKUP($C28,'[8]Gui chi Quynh'!$C$7:$E$388,3,0)</f>
        <v>A1</v>
      </c>
      <c r="N28" s="19">
        <f>VLOOKUP(M28,Sheet1!$B$2:$C$12,2,TRUE)</f>
        <v>10</v>
      </c>
      <c r="O28" s="5">
        <f t="shared" si="16"/>
        <v>10</v>
      </c>
      <c r="P28" s="226">
        <f t="shared" si="17"/>
        <v>0</v>
      </c>
      <c r="Q28" s="9" t="str">
        <f t="shared" si="0"/>
        <v>Xuất sắc</v>
      </c>
      <c r="R28" s="10"/>
      <c r="S28" s="19"/>
      <c r="T28" s="19" t="e">
        <f>VLOOKUP(S28,Sheet1!$B$2:$C$12,2,TRUE)</f>
        <v>#N/A</v>
      </c>
      <c r="U28" s="5"/>
      <c r="V28" s="19" t="e">
        <f>VLOOKUP(U28,Sheet1!$B$2:$C$12,2,TRUE)</f>
        <v>#N/A</v>
      </c>
      <c r="W28" s="5"/>
      <c r="X28" s="19" t="e">
        <f>VLOOKUP(W28,Sheet1!$B$2:$C$12,2,TRUE)</f>
        <v>#N/A</v>
      </c>
      <c r="Y28" s="5"/>
      <c r="Z28" s="19" t="e">
        <f>VLOOKUP(Y28,Sheet1!$B$2:$C$12,2,TRUE)</f>
        <v>#N/A</v>
      </c>
      <c r="AA28" s="5"/>
      <c r="AB28" s="19" t="e">
        <f>VLOOKUP(AA28,Sheet1!$B$2:$C$12,2,TRUE)</f>
        <v>#N/A</v>
      </c>
      <c r="AC28" s="5" t="e">
        <f t="shared" si="1"/>
        <v>#N/A</v>
      </c>
      <c r="AD28" s="226">
        <f t="shared" si="2"/>
        <v>0</v>
      </c>
      <c r="AE28" s="9" t="e">
        <f t="shared" si="3"/>
        <v>#N/A</v>
      </c>
      <c r="AF28" s="5" t="e">
        <f t="shared" si="4"/>
        <v>#N/A</v>
      </c>
      <c r="AG28" s="226">
        <f t="shared" si="5"/>
        <v>0</v>
      </c>
      <c r="AH28" s="9" t="e">
        <f t="shared" si="6"/>
        <v>#N/A</v>
      </c>
      <c r="AI28" s="227"/>
      <c r="AJ28" s="9" t="e">
        <f t="shared" si="7"/>
        <v>#N/A</v>
      </c>
      <c r="AK28" s="9">
        <f t="shared" si="15"/>
        <v>0</v>
      </c>
      <c r="AL28" s="9" t="e">
        <f t="shared" si="8"/>
        <v>#N/A</v>
      </c>
      <c r="AM28" s="9" t="e">
        <f t="shared" si="9"/>
        <v>#N/A</v>
      </c>
      <c r="AN28" s="16"/>
      <c r="AO28" s="16"/>
      <c r="AP28" s="9"/>
      <c r="AQ28" s="5"/>
      <c r="AR28" s="25"/>
      <c r="AS28" s="25"/>
    </row>
    <row r="29" spans="1:45" s="7" customFormat="1" ht="20.100000000000001" hidden="1" customHeight="1" x14ac:dyDescent="0.25">
      <c r="A29" s="86" t="s">
        <v>37</v>
      </c>
      <c r="B29" s="77" t="s">
        <v>58</v>
      </c>
      <c r="C29" s="86" t="s">
        <v>472</v>
      </c>
      <c r="D29" s="5"/>
      <c r="E29" s="5" t="str">
        <f>VLOOKUP($C29,'[4]Gui chi Quynh'!$D$7:$F$393,3,0)</f>
        <v>A1</v>
      </c>
      <c r="F29" s="19">
        <f>VLOOKUP(E29,Sheet1!$B$2:$C$12,2,TRUE)</f>
        <v>10</v>
      </c>
      <c r="G29" s="5" t="str">
        <f>VLOOKUP($C29,'[5]Gui chi Quynh'!$C$7:$E$391,3,0)</f>
        <v>A1</v>
      </c>
      <c r="H29" s="19">
        <f>VLOOKUP(G29,Sheet1!$B$2:$C$12,2,TRUE)</f>
        <v>10</v>
      </c>
      <c r="I29" s="5" t="str">
        <f>VLOOKUP($C29,'[6]Gui chi Quynh'!$C$7:$E$389,3,0)</f>
        <v>A1</v>
      </c>
      <c r="J29" s="19">
        <f>VLOOKUP(I29,Sheet1!$B$2:$C$12,2,TRUE)</f>
        <v>10</v>
      </c>
      <c r="K29" s="5" t="str">
        <f>VLOOKUP($C29,'[7]Gui chi Quynh'!$C$7:$E$389,3,0)</f>
        <v>A1</v>
      </c>
      <c r="L29" s="19">
        <f>VLOOKUP(K29,Sheet1!$B$2:$C$12,2,TRUE)</f>
        <v>10</v>
      </c>
      <c r="M29" s="5" t="str">
        <f>VLOOKUP($C29,'[8]Gui chi Quynh'!$C$7:$E$388,3,0)</f>
        <v>A1</v>
      </c>
      <c r="N29" s="19">
        <f>VLOOKUP(M29,Sheet1!$B$2:$C$12,2,TRUE)</f>
        <v>10</v>
      </c>
      <c r="O29" s="5">
        <f t="shared" si="16"/>
        <v>10</v>
      </c>
      <c r="P29" s="226">
        <f t="shared" si="17"/>
        <v>0</v>
      </c>
      <c r="Q29" s="9" t="str">
        <f t="shared" si="0"/>
        <v>Xuất sắc</v>
      </c>
      <c r="R29" s="10"/>
      <c r="S29" s="19"/>
      <c r="T29" s="19" t="e">
        <f>VLOOKUP(S29,Sheet1!$B$2:$C$12,2,TRUE)</f>
        <v>#N/A</v>
      </c>
      <c r="U29" s="5"/>
      <c r="V29" s="19" t="e">
        <f>VLOOKUP(U29,Sheet1!$B$2:$C$12,2,TRUE)</f>
        <v>#N/A</v>
      </c>
      <c r="W29" s="5"/>
      <c r="X29" s="19" t="e">
        <f>VLOOKUP(W29,Sheet1!$B$2:$C$12,2,TRUE)</f>
        <v>#N/A</v>
      </c>
      <c r="Y29" s="5"/>
      <c r="Z29" s="19" t="e">
        <f>VLOOKUP(Y29,Sheet1!$B$2:$C$12,2,TRUE)</f>
        <v>#N/A</v>
      </c>
      <c r="AA29" s="5"/>
      <c r="AB29" s="19" t="e">
        <f>VLOOKUP(AA29,Sheet1!$B$2:$C$12,2,TRUE)</f>
        <v>#N/A</v>
      </c>
      <c r="AC29" s="5" t="e">
        <f t="shared" si="1"/>
        <v>#N/A</v>
      </c>
      <c r="AD29" s="226">
        <f t="shared" si="2"/>
        <v>0</v>
      </c>
      <c r="AE29" s="9" t="e">
        <f t="shared" si="3"/>
        <v>#N/A</v>
      </c>
      <c r="AF29" s="5" t="e">
        <f t="shared" si="4"/>
        <v>#N/A</v>
      </c>
      <c r="AG29" s="226">
        <f t="shared" si="5"/>
        <v>0</v>
      </c>
      <c r="AH29" s="9" t="e">
        <f t="shared" si="6"/>
        <v>#N/A</v>
      </c>
      <c r="AI29" s="227"/>
      <c r="AJ29" s="9" t="e">
        <f t="shared" si="7"/>
        <v>#N/A</v>
      </c>
      <c r="AK29" s="9">
        <f t="shared" si="15"/>
        <v>0</v>
      </c>
      <c r="AL29" s="9" t="e">
        <f t="shared" si="8"/>
        <v>#N/A</v>
      </c>
      <c r="AM29" s="9" t="e">
        <f t="shared" si="9"/>
        <v>#N/A</v>
      </c>
      <c r="AN29" s="16"/>
      <c r="AO29" s="16"/>
      <c r="AP29" s="9"/>
      <c r="AQ29" s="5"/>
      <c r="AR29" s="25"/>
      <c r="AS29" s="25"/>
    </row>
    <row r="30" spans="1:45" s="7" customFormat="1" ht="20.100000000000001" hidden="1" customHeight="1" x14ac:dyDescent="0.25">
      <c r="A30" s="86" t="s">
        <v>38</v>
      </c>
      <c r="B30" s="80" t="s">
        <v>2</v>
      </c>
      <c r="C30" s="263" t="s">
        <v>447</v>
      </c>
      <c r="D30" s="5"/>
      <c r="E30" s="5" t="str">
        <f>VLOOKUP($C30,'[4]Gui chi Quynh'!$D$7:$F$393,3,0)</f>
        <v>A1</v>
      </c>
      <c r="F30" s="19">
        <f>VLOOKUP(E30,Sheet1!$B$2:$C$12,2,TRUE)</f>
        <v>10</v>
      </c>
      <c r="G30" s="5" t="str">
        <f>VLOOKUP($C30,'[5]Gui chi Quynh'!$C$7:$E$391,3,0)</f>
        <v>A1</v>
      </c>
      <c r="H30" s="19">
        <f>VLOOKUP(G30,Sheet1!$B$2:$C$12,2,TRUE)</f>
        <v>10</v>
      </c>
      <c r="I30" s="5" t="str">
        <f>VLOOKUP($C30,'[6]Gui chi Quynh'!$C$7:$E$389,3,0)</f>
        <v>A1</v>
      </c>
      <c r="J30" s="19">
        <f>VLOOKUP(I30,Sheet1!$B$2:$C$12,2,TRUE)</f>
        <v>10</v>
      </c>
      <c r="K30" s="5" t="str">
        <f>VLOOKUP($C30,'[7]Gui chi Quynh'!$C$7:$E$389,3,0)</f>
        <v>A1</v>
      </c>
      <c r="L30" s="19">
        <f>VLOOKUP(K30,Sheet1!$B$2:$C$12,2,TRUE)</f>
        <v>10</v>
      </c>
      <c r="M30" s="5" t="str">
        <f>VLOOKUP($C30,'[8]Gui chi Quynh'!$C$7:$E$388,3,0)</f>
        <v>A1</v>
      </c>
      <c r="N30" s="19">
        <f>VLOOKUP(M30,Sheet1!$B$2:$C$12,2,TRUE)</f>
        <v>10</v>
      </c>
      <c r="O30" s="5">
        <f t="shared" si="16"/>
        <v>10</v>
      </c>
      <c r="P30" s="226">
        <f t="shared" si="17"/>
        <v>0</v>
      </c>
      <c r="Q30" s="9" t="str">
        <f t="shared" si="0"/>
        <v>Xuất sắc</v>
      </c>
      <c r="R30" s="10"/>
      <c r="S30" s="19"/>
      <c r="T30" s="19" t="e">
        <f>VLOOKUP(S30,Sheet1!$B$2:$C$12,2,TRUE)</f>
        <v>#N/A</v>
      </c>
      <c r="U30" s="5"/>
      <c r="V30" s="19" t="e">
        <f>VLOOKUP(U30,Sheet1!$B$2:$C$12,2,TRUE)</f>
        <v>#N/A</v>
      </c>
      <c r="W30" s="5"/>
      <c r="X30" s="19" t="e">
        <f>VLOOKUP(W30,Sheet1!$B$2:$C$12,2,TRUE)</f>
        <v>#N/A</v>
      </c>
      <c r="Y30" s="5"/>
      <c r="Z30" s="19" t="e">
        <f>VLOOKUP(Y30,Sheet1!$B$2:$C$12,2,TRUE)</f>
        <v>#N/A</v>
      </c>
      <c r="AA30" s="5"/>
      <c r="AB30" s="19" t="e">
        <f>VLOOKUP(AA30,Sheet1!$B$2:$C$12,2,TRUE)</f>
        <v>#N/A</v>
      </c>
      <c r="AC30" s="5" t="e">
        <f t="shared" si="1"/>
        <v>#N/A</v>
      </c>
      <c r="AD30" s="226">
        <f t="shared" si="2"/>
        <v>0</v>
      </c>
      <c r="AE30" s="9" t="e">
        <f t="shared" si="3"/>
        <v>#N/A</v>
      </c>
      <c r="AF30" s="5" t="e">
        <f t="shared" si="4"/>
        <v>#N/A</v>
      </c>
      <c r="AG30" s="226">
        <f t="shared" si="5"/>
        <v>0</v>
      </c>
      <c r="AH30" s="9" t="e">
        <f t="shared" si="6"/>
        <v>#N/A</v>
      </c>
      <c r="AI30" s="227"/>
      <c r="AJ30" s="9" t="e">
        <f t="shared" si="7"/>
        <v>#N/A</v>
      </c>
      <c r="AK30" s="9">
        <f t="shared" si="15"/>
        <v>0</v>
      </c>
      <c r="AL30" s="9" t="e">
        <f t="shared" si="8"/>
        <v>#N/A</v>
      </c>
      <c r="AM30" s="9" t="e">
        <f t="shared" si="9"/>
        <v>#N/A</v>
      </c>
      <c r="AN30" s="16"/>
      <c r="AO30" s="16"/>
      <c r="AP30" s="9"/>
      <c r="AQ30" s="5"/>
      <c r="AR30" s="25"/>
      <c r="AS30" s="25"/>
    </row>
    <row r="31" spans="1:45" s="7" customFormat="1" ht="20.100000000000001" hidden="1" customHeight="1" x14ac:dyDescent="0.25">
      <c r="A31" s="86" t="s">
        <v>40</v>
      </c>
      <c r="B31" s="80" t="s">
        <v>59</v>
      </c>
      <c r="C31" s="263" t="s">
        <v>444</v>
      </c>
      <c r="D31" s="5"/>
      <c r="E31" s="5" t="str">
        <f>VLOOKUP($C31,'[4]Gui chi Quynh'!$D$7:$F$393,3,0)</f>
        <v>A2</v>
      </c>
      <c r="F31" s="19">
        <f>VLOOKUP(E31,Sheet1!$B$2:$C$12,2,TRUE)</f>
        <v>9</v>
      </c>
      <c r="G31" s="5" t="str">
        <f>VLOOKUP($C31,'[5]Gui chi Quynh'!$C$7:$E$391,3,0)</f>
        <v>A1</v>
      </c>
      <c r="H31" s="19">
        <f>VLOOKUP(G31,Sheet1!$B$2:$C$12,2,TRUE)</f>
        <v>10</v>
      </c>
      <c r="I31" s="5" t="str">
        <f>VLOOKUP($C31,'[6]Gui chi Quynh'!$C$7:$E$389,3,0)</f>
        <v>A1</v>
      </c>
      <c r="J31" s="19">
        <f>VLOOKUP(I31,Sheet1!$B$2:$C$12,2,TRUE)</f>
        <v>10</v>
      </c>
      <c r="K31" s="5" t="str">
        <f>VLOOKUP($C31,'[7]Gui chi Quynh'!$C$7:$E$389,3,0)</f>
        <v>A1</v>
      </c>
      <c r="L31" s="19">
        <f>VLOOKUP(K31,Sheet1!$B$2:$C$12,2,TRUE)</f>
        <v>10</v>
      </c>
      <c r="M31" s="5" t="str">
        <f>VLOOKUP($C31,'[8]Gui chi Quynh'!$C$7:$E$388,3,0)</f>
        <v>A1</v>
      </c>
      <c r="N31" s="19">
        <f>VLOOKUP(M31,Sheet1!$B$2:$C$12,2,TRUE)</f>
        <v>10</v>
      </c>
      <c r="O31" s="5">
        <f t="shared" si="16"/>
        <v>9.8000000000000007</v>
      </c>
      <c r="P31" s="226">
        <f t="shared" si="17"/>
        <v>0</v>
      </c>
      <c r="Q31" s="9" t="str">
        <f t="shared" si="0"/>
        <v>Xuất sắc</v>
      </c>
      <c r="R31" s="10"/>
      <c r="S31" s="19"/>
      <c r="T31" s="19" t="e">
        <f>VLOOKUP(S31,Sheet1!$B$2:$C$12,2,TRUE)</f>
        <v>#N/A</v>
      </c>
      <c r="U31" s="5"/>
      <c r="V31" s="19" t="e">
        <f>VLOOKUP(U31,Sheet1!$B$2:$C$12,2,TRUE)</f>
        <v>#N/A</v>
      </c>
      <c r="W31" s="5"/>
      <c r="X31" s="19" t="e">
        <f>VLOOKUP(W31,Sheet1!$B$2:$C$12,2,TRUE)</f>
        <v>#N/A</v>
      </c>
      <c r="Y31" s="5"/>
      <c r="Z31" s="19" t="e">
        <f>VLOOKUP(Y31,Sheet1!$B$2:$C$12,2,TRUE)</f>
        <v>#N/A</v>
      </c>
      <c r="AA31" s="5"/>
      <c r="AB31" s="19" t="e">
        <f>VLOOKUP(AA31,Sheet1!$B$2:$C$12,2,TRUE)</f>
        <v>#N/A</v>
      </c>
      <c r="AC31" s="5" t="e">
        <f t="shared" si="1"/>
        <v>#N/A</v>
      </c>
      <c r="AD31" s="226">
        <f t="shared" si="2"/>
        <v>0</v>
      </c>
      <c r="AE31" s="9" t="e">
        <f t="shared" si="3"/>
        <v>#N/A</v>
      </c>
      <c r="AF31" s="5" t="e">
        <f t="shared" si="4"/>
        <v>#N/A</v>
      </c>
      <c r="AG31" s="226">
        <f t="shared" si="5"/>
        <v>0</v>
      </c>
      <c r="AH31" s="9" t="e">
        <f t="shared" si="6"/>
        <v>#N/A</v>
      </c>
      <c r="AI31" s="227"/>
      <c r="AJ31" s="9" t="e">
        <f t="shared" si="7"/>
        <v>#N/A</v>
      </c>
      <c r="AK31" s="9">
        <f t="shared" si="15"/>
        <v>0</v>
      </c>
      <c r="AL31" s="9" t="e">
        <f t="shared" si="8"/>
        <v>#N/A</v>
      </c>
      <c r="AM31" s="9" t="e">
        <f t="shared" si="9"/>
        <v>#N/A</v>
      </c>
      <c r="AN31" s="16"/>
      <c r="AO31" s="16"/>
      <c r="AP31" s="9"/>
      <c r="AQ31" s="5"/>
      <c r="AR31" s="25"/>
      <c r="AS31" s="25"/>
    </row>
    <row r="32" spans="1:45" s="7" customFormat="1" ht="20.100000000000001" hidden="1" customHeight="1" x14ac:dyDescent="0.25">
      <c r="A32" s="86" t="s">
        <v>42</v>
      </c>
      <c r="B32" s="80" t="s">
        <v>62</v>
      </c>
      <c r="C32" s="263" t="s">
        <v>445</v>
      </c>
      <c r="D32" s="5"/>
      <c r="E32" s="5" t="str">
        <f>VLOOKUP($C32,'[4]Gui chi Quynh'!$D$7:$F$393,3,0)</f>
        <v>A2</v>
      </c>
      <c r="F32" s="19">
        <f>VLOOKUP(E32,Sheet1!$B$2:$C$12,2,TRUE)</f>
        <v>9</v>
      </c>
      <c r="G32" s="5" t="str">
        <f>VLOOKUP($C32,'[5]Gui chi Quynh'!$C$7:$E$391,3,0)</f>
        <v>A2</v>
      </c>
      <c r="H32" s="19">
        <f>VLOOKUP(G32,Sheet1!$B$2:$C$12,2,TRUE)</f>
        <v>9</v>
      </c>
      <c r="I32" s="5" t="str">
        <f>VLOOKUP($C32,'[6]Gui chi Quynh'!$C$7:$E$389,3,0)</f>
        <v>A1</v>
      </c>
      <c r="J32" s="19">
        <f>VLOOKUP(I32,Sheet1!$B$2:$C$12,2,TRUE)</f>
        <v>10</v>
      </c>
      <c r="K32" s="5" t="str">
        <f>VLOOKUP($C32,'[7]Gui chi Quynh'!$C$7:$E$389,3,0)</f>
        <v>A1</v>
      </c>
      <c r="L32" s="19">
        <f>VLOOKUP(K32,Sheet1!$B$2:$C$12,2,TRUE)</f>
        <v>10</v>
      </c>
      <c r="M32" s="5" t="str">
        <f>VLOOKUP($C32,'[8]Gui chi Quynh'!$C$7:$E$388,3,0)</f>
        <v>A1</v>
      </c>
      <c r="N32" s="19">
        <f>VLOOKUP(M32,Sheet1!$B$2:$C$12,2,TRUE)</f>
        <v>10</v>
      </c>
      <c r="O32" s="5">
        <f t="shared" si="16"/>
        <v>9.6</v>
      </c>
      <c r="P32" s="226">
        <f t="shared" si="17"/>
        <v>0</v>
      </c>
      <c r="Q32" s="9" t="str">
        <f t="shared" si="0"/>
        <v>Xuất sắc</v>
      </c>
      <c r="R32" s="10"/>
      <c r="S32" s="19"/>
      <c r="T32" s="19" t="e">
        <f>VLOOKUP(S32,Sheet1!$B$2:$C$12,2,TRUE)</f>
        <v>#N/A</v>
      </c>
      <c r="U32" s="5"/>
      <c r="V32" s="19" t="e">
        <f>VLOOKUP(U32,Sheet1!$B$2:$C$12,2,TRUE)</f>
        <v>#N/A</v>
      </c>
      <c r="W32" s="5"/>
      <c r="X32" s="19" t="e">
        <f>VLOOKUP(W32,Sheet1!$B$2:$C$12,2,TRUE)</f>
        <v>#N/A</v>
      </c>
      <c r="Y32" s="5"/>
      <c r="Z32" s="19" t="e">
        <f>VLOOKUP(Y32,Sheet1!$B$2:$C$12,2,TRUE)</f>
        <v>#N/A</v>
      </c>
      <c r="AA32" s="5"/>
      <c r="AB32" s="19" t="e">
        <f>VLOOKUP(AA32,Sheet1!$B$2:$C$12,2,TRUE)</f>
        <v>#N/A</v>
      </c>
      <c r="AC32" s="5" t="e">
        <f t="shared" si="1"/>
        <v>#N/A</v>
      </c>
      <c r="AD32" s="226">
        <f t="shared" si="2"/>
        <v>0</v>
      </c>
      <c r="AE32" s="9" t="e">
        <f t="shared" si="3"/>
        <v>#N/A</v>
      </c>
      <c r="AF32" s="5" t="e">
        <f t="shared" si="4"/>
        <v>#N/A</v>
      </c>
      <c r="AG32" s="226">
        <f t="shared" si="5"/>
        <v>0</v>
      </c>
      <c r="AH32" s="9" t="e">
        <f t="shared" si="6"/>
        <v>#N/A</v>
      </c>
      <c r="AI32" s="227"/>
      <c r="AJ32" s="9" t="e">
        <f t="shared" si="7"/>
        <v>#N/A</v>
      </c>
      <c r="AK32" s="9">
        <f t="shared" si="15"/>
        <v>0</v>
      </c>
      <c r="AL32" s="9" t="e">
        <f t="shared" si="8"/>
        <v>#N/A</v>
      </c>
      <c r="AM32" s="9" t="e">
        <f t="shared" si="9"/>
        <v>#N/A</v>
      </c>
      <c r="AN32" s="16"/>
      <c r="AO32" s="16"/>
      <c r="AP32" s="9"/>
      <c r="AQ32" s="5"/>
      <c r="AR32" s="25"/>
      <c r="AS32" s="25"/>
    </row>
    <row r="33" spans="1:45" s="7" customFormat="1" ht="20.100000000000001" hidden="1" customHeight="1" x14ac:dyDescent="0.25">
      <c r="A33" s="86" t="s">
        <v>43</v>
      </c>
      <c r="B33" s="80" t="s">
        <v>280</v>
      </c>
      <c r="C33" s="263" t="s">
        <v>451</v>
      </c>
      <c r="D33" s="5"/>
      <c r="E33" s="5" t="str">
        <f>VLOOKUP($C33,'[4]Gui chi Quynh'!$D$7:$F$393,3,0)</f>
        <v>A3</v>
      </c>
      <c r="F33" s="19">
        <f>VLOOKUP(E33,Sheet1!$B$2:$C$12,2,TRUE)</f>
        <v>8</v>
      </c>
      <c r="G33" s="5" t="str">
        <f>VLOOKUP($C33,'[5]Gui chi Quynh'!$C$7:$E$391,3,0)</f>
        <v>A3</v>
      </c>
      <c r="H33" s="19">
        <f>VLOOKUP(G33,Sheet1!$B$2:$C$12,2,TRUE)</f>
        <v>8</v>
      </c>
      <c r="I33" s="5" t="str">
        <f>VLOOKUP($C33,'[6]Gui chi Quynh'!$C$7:$E$389,3,0)</f>
        <v>A3</v>
      </c>
      <c r="J33" s="19">
        <f>VLOOKUP(I33,Sheet1!$B$2:$C$12,2,TRUE)</f>
        <v>8</v>
      </c>
      <c r="K33" s="5" t="str">
        <f>VLOOKUP($C33,'[7]Gui chi Quynh'!$C$7:$E$389,3,0)</f>
        <v>A3</v>
      </c>
      <c r="L33" s="19">
        <f>VLOOKUP(K33,Sheet1!$B$2:$C$12,2,TRUE)</f>
        <v>8</v>
      </c>
      <c r="M33" s="5" t="str">
        <f>VLOOKUP($C33,'[8]Gui chi Quynh'!$C$7:$E$388,3,0)</f>
        <v>A3</v>
      </c>
      <c r="N33" s="19">
        <f>VLOOKUP(M33,Sheet1!$B$2:$C$12,2,TRUE)</f>
        <v>8</v>
      </c>
      <c r="O33" s="5">
        <f t="shared" si="16"/>
        <v>8</v>
      </c>
      <c r="P33" s="226">
        <f t="shared" si="17"/>
        <v>0</v>
      </c>
      <c r="Q33" s="9" t="str">
        <f t="shared" si="0"/>
        <v>Xuất sắc</v>
      </c>
      <c r="R33" s="10"/>
      <c r="S33" s="19"/>
      <c r="T33" s="19" t="e">
        <f>VLOOKUP(S33,Sheet1!$B$2:$C$12,2,TRUE)</f>
        <v>#N/A</v>
      </c>
      <c r="U33" s="5"/>
      <c r="V33" s="19" t="e">
        <f>VLOOKUP(U33,Sheet1!$B$2:$C$12,2,TRUE)</f>
        <v>#N/A</v>
      </c>
      <c r="W33" s="5"/>
      <c r="X33" s="19" t="e">
        <f>VLOOKUP(W33,Sheet1!$B$2:$C$12,2,TRUE)</f>
        <v>#N/A</v>
      </c>
      <c r="Y33" s="5"/>
      <c r="Z33" s="19" t="e">
        <f>VLOOKUP(Y33,Sheet1!$B$2:$C$12,2,TRUE)</f>
        <v>#N/A</v>
      </c>
      <c r="AA33" s="5"/>
      <c r="AB33" s="19" t="e">
        <f>VLOOKUP(AA33,Sheet1!$B$2:$C$12,2,TRUE)</f>
        <v>#N/A</v>
      </c>
      <c r="AC33" s="5" t="e">
        <f t="shared" si="1"/>
        <v>#N/A</v>
      </c>
      <c r="AD33" s="226">
        <f t="shared" si="2"/>
        <v>0</v>
      </c>
      <c r="AE33" s="9" t="e">
        <f t="shared" si="3"/>
        <v>#N/A</v>
      </c>
      <c r="AF33" s="5" t="e">
        <f t="shared" si="4"/>
        <v>#N/A</v>
      </c>
      <c r="AG33" s="226">
        <f t="shared" si="5"/>
        <v>0</v>
      </c>
      <c r="AH33" s="9" t="e">
        <f t="shared" si="6"/>
        <v>#N/A</v>
      </c>
      <c r="AI33" s="227"/>
      <c r="AJ33" s="9" t="e">
        <f t="shared" si="7"/>
        <v>#N/A</v>
      </c>
      <c r="AK33" s="9">
        <f t="shared" si="15"/>
        <v>0</v>
      </c>
      <c r="AL33" s="9" t="e">
        <f t="shared" si="8"/>
        <v>#N/A</v>
      </c>
      <c r="AM33" s="9" t="e">
        <f t="shared" si="9"/>
        <v>#N/A</v>
      </c>
      <c r="AN33" s="16"/>
      <c r="AO33" s="16"/>
      <c r="AP33" s="9"/>
      <c r="AQ33" s="5"/>
      <c r="AR33" s="26"/>
      <c r="AS33" s="26"/>
    </row>
    <row r="34" spans="1:45" s="7" customFormat="1" ht="20.100000000000001" hidden="1" customHeight="1" x14ac:dyDescent="0.25">
      <c r="A34" s="86" t="s">
        <v>45</v>
      </c>
      <c r="B34" s="80" t="s">
        <v>60</v>
      </c>
      <c r="C34" s="259" t="s">
        <v>446</v>
      </c>
      <c r="D34" s="5"/>
      <c r="E34" s="5" t="str">
        <f>VLOOKUP($C34,'[4]Gui chi Quynh'!$D$7:$F$393,3,0)</f>
        <v>A3</v>
      </c>
      <c r="F34" s="19">
        <f>VLOOKUP(E34,Sheet1!$B$2:$C$12,2,TRUE)</f>
        <v>8</v>
      </c>
      <c r="G34" s="5" t="str">
        <f>VLOOKUP($C34,'[5]Gui chi Quynh'!$C$7:$E$391,3,0)</f>
        <v>A3</v>
      </c>
      <c r="H34" s="19">
        <f>VLOOKUP(G34,Sheet1!$B$2:$C$12,2,TRUE)</f>
        <v>8</v>
      </c>
      <c r="I34" s="5" t="str">
        <f>VLOOKUP($C34,'[6]Gui chi Quynh'!$C$7:$E$389,3,0)</f>
        <v>A2</v>
      </c>
      <c r="J34" s="19">
        <f>VLOOKUP(I34,Sheet1!$B$2:$C$12,2,TRUE)</f>
        <v>9</v>
      </c>
      <c r="K34" s="5" t="str">
        <f>VLOOKUP($C34,'[7]Gui chi Quynh'!$C$7:$E$389,3,0)</f>
        <v>A2</v>
      </c>
      <c r="L34" s="19">
        <f>VLOOKUP(K34,Sheet1!$B$2:$C$12,2,TRUE)</f>
        <v>9</v>
      </c>
      <c r="M34" s="5" t="str">
        <f>VLOOKUP($C34,'[8]Gui chi Quynh'!$C$7:$E$388,3,0)</f>
        <v>A2</v>
      </c>
      <c r="N34" s="19">
        <f>VLOOKUP(M34,Sheet1!$B$2:$C$12,2,TRUE)</f>
        <v>9</v>
      </c>
      <c r="O34" s="5">
        <f t="shared" si="16"/>
        <v>8.6</v>
      </c>
      <c r="P34" s="226">
        <f t="shared" si="17"/>
        <v>0</v>
      </c>
      <c r="Q34" s="9" t="str">
        <f t="shared" si="0"/>
        <v>Xuất sắc</v>
      </c>
      <c r="R34" s="10"/>
      <c r="S34" s="19"/>
      <c r="T34" s="19" t="e">
        <f>VLOOKUP(S34,Sheet1!$B$2:$C$12,2,TRUE)</f>
        <v>#N/A</v>
      </c>
      <c r="U34" s="5"/>
      <c r="V34" s="19" t="e">
        <f>VLOOKUP(U34,Sheet1!$B$2:$C$12,2,TRUE)</f>
        <v>#N/A</v>
      </c>
      <c r="W34" s="5"/>
      <c r="X34" s="19" t="e">
        <f>VLOOKUP(W34,Sheet1!$B$2:$C$12,2,TRUE)</f>
        <v>#N/A</v>
      </c>
      <c r="Y34" s="5"/>
      <c r="Z34" s="19" t="e">
        <f>VLOOKUP(Y34,Sheet1!$B$2:$C$12,2,TRUE)</f>
        <v>#N/A</v>
      </c>
      <c r="AA34" s="5"/>
      <c r="AB34" s="19" t="e">
        <f>VLOOKUP(AA34,Sheet1!$B$2:$C$12,2,TRUE)</f>
        <v>#N/A</v>
      </c>
      <c r="AC34" s="5" t="e">
        <f t="shared" si="1"/>
        <v>#N/A</v>
      </c>
      <c r="AD34" s="226">
        <f t="shared" si="2"/>
        <v>0</v>
      </c>
      <c r="AE34" s="9" t="e">
        <f t="shared" si="3"/>
        <v>#N/A</v>
      </c>
      <c r="AF34" s="5" t="e">
        <f t="shared" si="4"/>
        <v>#N/A</v>
      </c>
      <c r="AG34" s="226">
        <f t="shared" si="5"/>
        <v>0</v>
      </c>
      <c r="AH34" s="9" t="e">
        <f t="shared" si="6"/>
        <v>#N/A</v>
      </c>
      <c r="AI34" s="227"/>
      <c r="AJ34" s="9" t="e">
        <f t="shared" si="7"/>
        <v>#N/A</v>
      </c>
      <c r="AK34" s="9">
        <f t="shared" si="15"/>
        <v>0</v>
      </c>
      <c r="AL34" s="9" t="e">
        <f t="shared" si="8"/>
        <v>#N/A</v>
      </c>
      <c r="AM34" s="9" t="e">
        <f t="shared" si="9"/>
        <v>#N/A</v>
      </c>
      <c r="AN34" s="16"/>
      <c r="AO34" s="16"/>
      <c r="AP34" s="9"/>
      <c r="AQ34" s="5"/>
      <c r="AR34" s="26"/>
      <c r="AS34" s="25"/>
    </row>
    <row r="35" spans="1:45" s="7" customFormat="1" ht="20.100000000000001" hidden="1" customHeight="1" x14ac:dyDescent="0.25">
      <c r="A35" s="86" t="s">
        <v>47</v>
      </c>
      <c r="B35" s="80" t="s">
        <v>30</v>
      </c>
      <c r="C35" s="263" t="s">
        <v>450</v>
      </c>
      <c r="D35" s="5"/>
      <c r="E35" s="5" t="str">
        <f>VLOOKUP($C35,'[4]Gui chi Quynh'!$D$7:$F$393,3,0)</f>
        <v>A1</v>
      </c>
      <c r="F35" s="19">
        <f>VLOOKUP(E35,Sheet1!$B$2:$C$12,2,TRUE)</f>
        <v>10</v>
      </c>
      <c r="G35" s="5" t="str">
        <f>VLOOKUP($C35,'[5]Gui chi Quynh'!$C$7:$E$391,3,0)</f>
        <v>A1</v>
      </c>
      <c r="H35" s="19">
        <f>VLOOKUP(G35,Sheet1!$B$2:$C$12,2,TRUE)</f>
        <v>10</v>
      </c>
      <c r="I35" s="5" t="str">
        <f>VLOOKUP($C35,'[6]Gui chi Quynh'!$C$7:$E$389,3,0)</f>
        <v>A1</v>
      </c>
      <c r="J35" s="19">
        <f>VLOOKUP(I35,Sheet1!$B$2:$C$12,2,TRUE)</f>
        <v>10</v>
      </c>
      <c r="K35" s="5" t="str">
        <f>VLOOKUP($C35,'[7]Gui chi Quynh'!$C$7:$E$389,3,0)</f>
        <v>A1</v>
      </c>
      <c r="L35" s="19">
        <f>VLOOKUP(K35,Sheet1!$B$2:$C$12,2,TRUE)</f>
        <v>10</v>
      </c>
      <c r="M35" s="5" t="str">
        <f>VLOOKUP($C35,'[8]Gui chi Quynh'!$C$7:$E$388,3,0)</f>
        <v>A1</v>
      </c>
      <c r="N35" s="19">
        <f>VLOOKUP(M35,Sheet1!$B$2:$C$12,2,TRUE)</f>
        <v>10</v>
      </c>
      <c r="O35" s="5">
        <f t="shared" si="16"/>
        <v>10</v>
      </c>
      <c r="P35" s="226">
        <f t="shared" si="17"/>
        <v>0</v>
      </c>
      <c r="Q35" s="9" t="str">
        <f t="shared" si="0"/>
        <v>Xuất sắc</v>
      </c>
      <c r="R35" s="264"/>
      <c r="S35" s="19"/>
      <c r="T35" s="19" t="e">
        <f>VLOOKUP(S35,Sheet1!$B$2:$C$12,2,TRUE)</f>
        <v>#N/A</v>
      </c>
      <c r="U35" s="5"/>
      <c r="V35" s="19" t="e">
        <f>VLOOKUP(U35,Sheet1!$B$2:$C$12,2,TRUE)</f>
        <v>#N/A</v>
      </c>
      <c r="W35" s="5"/>
      <c r="X35" s="19" t="e">
        <f>VLOOKUP(W35,Sheet1!$B$2:$C$12,2,TRUE)</f>
        <v>#N/A</v>
      </c>
      <c r="Y35" s="5"/>
      <c r="Z35" s="19" t="e">
        <f>VLOOKUP(Y35,Sheet1!$B$2:$C$12,2,TRUE)</f>
        <v>#N/A</v>
      </c>
      <c r="AA35" s="5"/>
      <c r="AB35" s="19" t="e">
        <f>VLOOKUP(AA35,Sheet1!$B$2:$C$12,2,TRUE)</f>
        <v>#N/A</v>
      </c>
      <c r="AC35" s="5" t="e">
        <f t="shared" si="1"/>
        <v>#N/A</v>
      </c>
      <c r="AD35" s="226">
        <f t="shared" si="2"/>
        <v>0</v>
      </c>
      <c r="AE35" s="9" t="e">
        <f t="shared" si="3"/>
        <v>#N/A</v>
      </c>
      <c r="AF35" s="5" t="e">
        <f t="shared" si="4"/>
        <v>#N/A</v>
      </c>
      <c r="AG35" s="226">
        <f t="shared" si="5"/>
        <v>0</v>
      </c>
      <c r="AH35" s="9" t="e">
        <f t="shared" si="6"/>
        <v>#N/A</v>
      </c>
      <c r="AI35" s="227"/>
      <c r="AJ35" s="9" t="e">
        <f t="shared" si="7"/>
        <v>#N/A</v>
      </c>
      <c r="AK35" s="9">
        <f t="shared" si="15"/>
        <v>0</v>
      </c>
      <c r="AL35" s="9" t="e">
        <f t="shared" si="8"/>
        <v>#N/A</v>
      </c>
      <c r="AM35" s="19" t="s">
        <v>799</v>
      </c>
      <c r="AN35" s="16"/>
      <c r="AO35" s="16"/>
      <c r="AP35" s="9"/>
      <c r="AQ35" s="5"/>
      <c r="AR35" s="119"/>
      <c r="AS35" s="25"/>
    </row>
    <row r="36" spans="1:45" s="7" customFormat="1" ht="20.100000000000001" hidden="1" customHeight="1" x14ac:dyDescent="0.25">
      <c r="A36" s="86" t="s">
        <v>319</v>
      </c>
      <c r="B36" s="80" t="s">
        <v>344</v>
      </c>
      <c r="C36" s="263" t="s">
        <v>448</v>
      </c>
      <c r="D36" s="5"/>
      <c r="E36" s="5" t="str">
        <f>VLOOKUP($C36,'[4]Gui chi Quynh'!$D$7:$F$393,3,0)</f>
        <v>A4</v>
      </c>
      <c r="F36" s="19">
        <f>VLOOKUP(E36,Sheet1!$B$2:$C$12,2,TRUE)</f>
        <v>7</v>
      </c>
      <c r="G36" s="5" t="str">
        <f>VLOOKUP($C36,'[5]Gui chi Quynh'!$C$7:$E$391,3,0)</f>
        <v>A3</v>
      </c>
      <c r="H36" s="19">
        <f>VLOOKUP(G36,Sheet1!$B$2:$C$12,2,TRUE)</f>
        <v>8</v>
      </c>
      <c r="I36" s="5" t="str">
        <f>VLOOKUP($C36,'[6]Gui chi Quynh'!$C$7:$E$389,3,0)</f>
        <v>A3</v>
      </c>
      <c r="J36" s="19">
        <f>VLOOKUP(I36,Sheet1!$B$2:$C$12,2,TRUE)</f>
        <v>8</v>
      </c>
      <c r="K36" s="5" t="str">
        <f>VLOOKUP($C36,'[7]Gui chi Quynh'!$C$7:$E$389,3,0)</f>
        <v>A3</v>
      </c>
      <c r="L36" s="19">
        <f>VLOOKUP(K36,Sheet1!$B$2:$C$12,2,TRUE)</f>
        <v>8</v>
      </c>
      <c r="M36" s="5" t="str">
        <f>VLOOKUP($C36,'[8]Gui chi Quynh'!$C$7:$E$388,3,0)</f>
        <v>A3</v>
      </c>
      <c r="N36" s="19">
        <f>VLOOKUP(M36,Sheet1!$B$2:$C$12,2,TRUE)</f>
        <v>8</v>
      </c>
      <c r="O36" s="5">
        <f t="shared" si="16"/>
        <v>7.8</v>
      </c>
      <c r="P36" s="226">
        <f t="shared" si="17"/>
        <v>0</v>
      </c>
      <c r="Q36" s="9" t="str">
        <f t="shared" si="0"/>
        <v>Tốt</v>
      </c>
      <c r="R36" s="265"/>
      <c r="S36" s="19"/>
      <c r="T36" s="19" t="e">
        <f>VLOOKUP(S36,Sheet1!$B$2:$C$12,2,TRUE)</f>
        <v>#N/A</v>
      </c>
      <c r="U36" s="5"/>
      <c r="V36" s="19" t="e">
        <f>VLOOKUP(U36,Sheet1!$B$2:$C$12,2,TRUE)</f>
        <v>#N/A</v>
      </c>
      <c r="W36" s="5"/>
      <c r="X36" s="19" t="e">
        <f>VLOOKUP(W36,Sheet1!$B$2:$C$12,2,TRUE)</f>
        <v>#N/A</v>
      </c>
      <c r="Y36" s="5"/>
      <c r="Z36" s="19" t="e">
        <f>VLOOKUP(Y36,Sheet1!$B$2:$C$12,2,TRUE)</f>
        <v>#N/A</v>
      </c>
      <c r="AA36" s="5"/>
      <c r="AB36" s="19" t="e">
        <f>VLOOKUP(AA36,Sheet1!$B$2:$C$12,2,TRUE)</f>
        <v>#N/A</v>
      </c>
      <c r="AC36" s="5" t="e">
        <f t="shared" si="1"/>
        <v>#N/A</v>
      </c>
      <c r="AD36" s="226">
        <f t="shared" si="2"/>
        <v>0</v>
      </c>
      <c r="AE36" s="9" t="e">
        <f t="shared" si="3"/>
        <v>#N/A</v>
      </c>
      <c r="AF36" s="5"/>
      <c r="AG36" s="226"/>
      <c r="AH36" s="9"/>
      <c r="AI36" s="227" t="s">
        <v>835</v>
      </c>
      <c r="AJ36" s="9" t="e">
        <f t="shared" si="7"/>
        <v>#N/A</v>
      </c>
      <c r="AK36" s="9">
        <f t="shared" si="15"/>
        <v>0</v>
      </c>
      <c r="AL36" s="9" t="e">
        <f t="shared" si="8"/>
        <v>#N/A</v>
      </c>
      <c r="AM36" s="19" t="s">
        <v>799</v>
      </c>
      <c r="AN36" s="16"/>
      <c r="AO36" s="16"/>
      <c r="AP36" s="9"/>
      <c r="AQ36" s="5"/>
      <c r="AR36" s="121"/>
      <c r="AS36" s="25"/>
    </row>
    <row r="37" spans="1:45" s="7" customFormat="1" ht="20.100000000000001" hidden="1" customHeight="1" x14ac:dyDescent="0.25">
      <c r="A37" s="86" t="s">
        <v>320</v>
      </c>
      <c r="B37" s="80" t="s">
        <v>253</v>
      </c>
      <c r="C37" s="263" t="s">
        <v>449</v>
      </c>
      <c r="E37" s="5" t="str">
        <f>VLOOKUP($C37,'[4]Gui chi Quynh'!$D$7:$F$393,3,0)</f>
        <v>A3</v>
      </c>
      <c r="F37" s="19">
        <f>VLOOKUP(E37,Sheet1!$B$2:$C$12,2,TRUE)</f>
        <v>8</v>
      </c>
      <c r="G37" s="5" t="str">
        <f>VLOOKUP($C37,'[5]Gui chi Quynh'!$C$7:$E$391,3,0)</f>
        <v>A2</v>
      </c>
      <c r="H37" s="19">
        <f>VLOOKUP(G37,Sheet1!$B$2:$C$12,2,TRUE)</f>
        <v>9</v>
      </c>
      <c r="I37" s="5" t="str">
        <f>VLOOKUP($C37,'[6]Gui chi Quynh'!$C$7:$E$389,3,0)</f>
        <v>A3</v>
      </c>
      <c r="J37" s="19">
        <f>VLOOKUP(I37,Sheet1!$B$2:$C$12,2,TRUE)</f>
        <v>8</v>
      </c>
      <c r="K37" s="5" t="str">
        <f>VLOOKUP($C37,'[7]Gui chi Quynh'!$C$7:$E$389,3,0)</f>
        <v>A2</v>
      </c>
      <c r="L37" s="19">
        <f>VLOOKUP(K37,Sheet1!$B$2:$C$12,2,TRUE)</f>
        <v>9</v>
      </c>
      <c r="M37" s="5" t="str">
        <f>VLOOKUP($C37,'[8]Gui chi Quynh'!$C$7:$E$388,3,0)</f>
        <v>A1</v>
      </c>
      <c r="N37" s="19">
        <f>VLOOKUP(M37,Sheet1!$B$2:$C$12,2,TRUE)</f>
        <v>10</v>
      </c>
      <c r="O37" s="5">
        <f t="shared" si="16"/>
        <v>8.8000000000000007</v>
      </c>
      <c r="P37" s="226">
        <f t="shared" si="17"/>
        <v>0</v>
      </c>
      <c r="Q37" s="9" t="str">
        <f t="shared" si="0"/>
        <v>Xuất sắc</v>
      </c>
      <c r="R37" s="10"/>
      <c r="S37" s="19"/>
      <c r="T37" s="19" t="e">
        <f>VLOOKUP(S37,Sheet1!$B$2:$C$12,2,TRUE)</f>
        <v>#N/A</v>
      </c>
      <c r="U37" s="5"/>
      <c r="V37" s="19" t="e">
        <f>VLOOKUP(U37,Sheet1!$B$2:$C$12,2,TRUE)</f>
        <v>#N/A</v>
      </c>
      <c r="W37" s="5"/>
      <c r="X37" s="19" t="e">
        <f>VLOOKUP(W37,Sheet1!$B$2:$C$12,2,TRUE)</f>
        <v>#N/A</v>
      </c>
      <c r="Y37" s="5"/>
      <c r="Z37" s="19" t="e">
        <f>VLOOKUP(Y37,Sheet1!$B$2:$C$12,2,TRUE)</f>
        <v>#N/A</v>
      </c>
      <c r="AA37" s="5"/>
      <c r="AB37" s="19" t="e">
        <f>VLOOKUP(AA37,Sheet1!$B$2:$C$12,2,TRUE)</f>
        <v>#N/A</v>
      </c>
      <c r="AC37" s="5" t="e">
        <f t="shared" si="1"/>
        <v>#N/A</v>
      </c>
      <c r="AD37" s="226">
        <f t="shared" si="2"/>
        <v>0</v>
      </c>
      <c r="AE37" s="9" t="e">
        <f t="shared" si="3"/>
        <v>#N/A</v>
      </c>
      <c r="AF37" s="5" t="e">
        <f t="shared" si="4"/>
        <v>#N/A</v>
      </c>
      <c r="AG37" s="226">
        <f t="shared" si="5"/>
        <v>0</v>
      </c>
      <c r="AH37" s="9" t="e">
        <f t="shared" ref="AH37:AH44" si="18">IF(AG37&gt;=3,"Không hoàn thành",IF(AND($AF37&gt;=8,$AF37&lt;=10,AG37=0),"Xuất sắc",IF(AND($AF37&gt;=8,$AF37&lt;=10,AG37=1),"Tốt",IF(AND($AF37&gt;=8,$AF37&lt;=10,AG37=2),"Hoàn thành",IF(AND($AF37&gt;6,$AF37&lt;8,AG37&lt;=1),"Tốt",IF(AND($AF37&gt;6,$AF37&lt;8,AG37=2),"Hoàn thành",IF(AND($AF37&gt;=5,$AF37&lt;=6,AG37&lt;=2),"Hoàn thành",IF(AND($AF37&lt;5,AG37&gt;3),"Không hoàn thành",""))))))))</f>
        <v>#N/A</v>
      </c>
      <c r="AI37" s="227"/>
      <c r="AJ37" s="9" t="e">
        <f t="shared" si="7"/>
        <v>#N/A</v>
      </c>
      <c r="AK37" s="9">
        <f t="shared" si="15"/>
        <v>0</v>
      </c>
      <c r="AL37" s="9" t="e">
        <f t="shared" si="8"/>
        <v>#N/A</v>
      </c>
      <c r="AM37" s="9" t="e">
        <f>IF($AK37=1,"Không đạt LĐTT",IF(OR($AL37= "Xuất sắc", $AL37="Tốt"),"Đạt LĐTT","Không đạt LĐTT"))</f>
        <v>#N/A</v>
      </c>
      <c r="AN37" s="16"/>
      <c r="AO37" s="16"/>
      <c r="AP37" s="9"/>
      <c r="AQ37" s="5"/>
      <c r="AR37" s="26"/>
      <c r="AS37" s="25"/>
    </row>
    <row r="38" spans="1:45" s="7" customFormat="1" ht="20.100000000000001" customHeight="1" x14ac:dyDescent="0.25">
      <c r="A38" s="74" t="s">
        <v>861</v>
      </c>
      <c r="B38" s="260" t="s">
        <v>862</v>
      </c>
      <c r="C38" s="74"/>
      <c r="D38" s="45"/>
      <c r="E38" s="5"/>
      <c r="F38" s="19"/>
      <c r="G38" s="5"/>
      <c r="H38" s="19"/>
      <c r="I38" s="5"/>
      <c r="J38" s="19"/>
      <c r="K38" s="19"/>
      <c r="L38" s="19"/>
      <c r="M38" s="19"/>
      <c r="N38" s="19"/>
      <c r="O38" s="5">
        <v>4</v>
      </c>
      <c r="P38" s="226"/>
      <c r="Q38" s="9" t="str">
        <f>LEFT(R38,2)</f>
        <v xml:space="preserve">4 </v>
      </c>
      <c r="R38" s="10" t="str">
        <f xml:space="preserve"> (COUNTIF('Tong hop thi dua HK2-CN'!$AH$33:$AH$36, "Hoàn thành xuất sắc nhiệm vụ") &amp; " Xuất sắc")</f>
        <v>4 Xuất sắc</v>
      </c>
      <c r="S38" s="19"/>
      <c r="T38" s="19" t="e">
        <f>VLOOKUP(S38,Sheet1!$B$2:$C$12,2,TRUE)</f>
        <v>#N/A</v>
      </c>
      <c r="U38" s="5"/>
      <c r="V38" s="19" t="e">
        <f>VLOOKUP(U38,Sheet1!$B$2:$C$12,2,TRUE)</f>
        <v>#N/A</v>
      </c>
      <c r="W38" s="5"/>
      <c r="X38" s="19" t="e">
        <f>VLOOKUP(W38,Sheet1!$B$2:$C$12,2,TRUE)</f>
        <v>#N/A</v>
      </c>
      <c r="Y38" s="5"/>
      <c r="Z38" s="19" t="e">
        <f>VLOOKUP(Y38,Sheet1!$B$2:$C$12,2,TRUE)</f>
        <v>#N/A</v>
      </c>
      <c r="AA38" s="5"/>
      <c r="AB38" s="19" t="e">
        <f>VLOOKUP(AA38,Sheet1!$B$2:$C$12,2,TRUE)</f>
        <v>#N/A</v>
      </c>
      <c r="AC38" s="5" t="e">
        <f t="shared" si="1"/>
        <v>#N/A</v>
      </c>
      <c r="AD38" s="226">
        <f t="shared" si="2"/>
        <v>0</v>
      </c>
      <c r="AE38" s="9" t="e">
        <f t="shared" si="3"/>
        <v>#N/A</v>
      </c>
      <c r="AF38" s="5" t="e">
        <f t="shared" si="4"/>
        <v>#N/A</v>
      </c>
      <c r="AG38" s="226">
        <f t="shared" si="5"/>
        <v>0</v>
      </c>
      <c r="AH38" s="9" t="e">
        <f t="shared" si="18"/>
        <v>#N/A</v>
      </c>
      <c r="AI38" s="227"/>
      <c r="AJ38" s="9" t="e">
        <f t="shared" si="7"/>
        <v>#N/A</v>
      </c>
      <c r="AK38" s="9">
        <f t="shared" si="15"/>
        <v>0</v>
      </c>
      <c r="AL38" s="9" t="e">
        <f t="shared" si="8"/>
        <v>#N/A</v>
      </c>
      <c r="AM38" s="9" t="e">
        <f>IF($AK38=1,"Không đạt LĐTT",IF(OR($AL38= "Xuất sắc", $AL38="Tốt"),"Đạt LĐTT","Không đạt LĐTT"))</f>
        <v>#N/A</v>
      </c>
      <c r="AN38" s="5"/>
      <c r="AO38" s="5"/>
      <c r="AP38" s="9"/>
      <c r="AQ38" s="5"/>
      <c r="AR38" s="25"/>
      <c r="AS38" s="25"/>
    </row>
    <row r="39" spans="1:45" s="7" customFormat="1" ht="20.100000000000001" hidden="1" customHeight="1" x14ac:dyDescent="0.25">
      <c r="A39" s="86">
        <v>26</v>
      </c>
      <c r="B39" s="80" t="s">
        <v>126</v>
      </c>
      <c r="C39" s="263" t="s">
        <v>454</v>
      </c>
      <c r="D39" s="45"/>
      <c r="E39" s="5" t="str">
        <f>VLOOKUP($C39,'[4]Gui chi Quynh'!$D$7:$F$393,3,0)</f>
        <v>A3</v>
      </c>
      <c r="F39" s="19">
        <f>VLOOKUP(E39,Sheet1!$B$2:$C$12,2,TRUE)</f>
        <v>8</v>
      </c>
      <c r="G39" s="5" t="str">
        <f>VLOOKUP($C39,'[5]Gui chi Quynh'!$C$7:$E$391,3,0)</f>
        <v>A2</v>
      </c>
      <c r="H39" s="19">
        <f>VLOOKUP(G39,Sheet1!$B$2:$C$12,2,TRUE)</f>
        <v>9</v>
      </c>
      <c r="I39" s="5" t="str">
        <f>VLOOKUP($C39,'[6]Gui chi Quynh'!$C$7:$E$389,3,0)</f>
        <v>A1</v>
      </c>
      <c r="J39" s="19">
        <f>VLOOKUP(I39,Sheet1!$B$2:$C$12,2,TRUE)</f>
        <v>10</v>
      </c>
      <c r="K39" s="5" t="str">
        <f>VLOOKUP($C39,'[7]Gui chi Quynh'!$C$7:$E$389,3,0)</f>
        <v>A1</v>
      </c>
      <c r="L39" s="19">
        <f>VLOOKUP(K39,Sheet1!$B$2:$C$12,2,TRUE)</f>
        <v>10</v>
      </c>
      <c r="M39" s="5" t="str">
        <f>VLOOKUP($C39,'[8]Gui chi Quynh'!$C$7:$E$388,3,0)</f>
        <v>A1</v>
      </c>
      <c r="N39" s="19">
        <f>VLOOKUP(M39,Sheet1!$B$2:$C$12,2,TRUE)</f>
        <v>10</v>
      </c>
      <c r="O39" s="5">
        <f>ROUND(AVERAGE(F39,H39,J39,L39,N39),2)</f>
        <v>9.4</v>
      </c>
      <c r="P39" s="226">
        <f>COUNTIF(D39:M39,"C*")*1+COUNTIF(D39:M39,"D")*2+COUNTIF(D39:M39,"E")*3</f>
        <v>0</v>
      </c>
      <c r="Q39" s="9" t="str">
        <f t="shared" si="0"/>
        <v>Xuất sắc</v>
      </c>
      <c r="R39" s="10"/>
      <c r="S39" s="19"/>
      <c r="T39" s="19" t="e">
        <f>VLOOKUP(S39,Sheet1!$B$2:$C$12,2,TRUE)</f>
        <v>#N/A</v>
      </c>
      <c r="U39" s="5"/>
      <c r="V39" s="19" t="e">
        <f>VLOOKUP(U39,Sheet1!$B$2:$C$12,2,TRUE)</f>
        <v>#N/A</v>
      </c>
      <c r="W39" s="5"/>
      <c r="X39" s="19" t="e">
        <f>VLOOKUP(W39,Sheet1!$B$2:$C$12,2,TRUE)</f>
        <v>#N/A</v>
      </c>
      <c r="Y39" s="5"/>
      <c r="Z39" s="19" t="e">
        <f>VLOOKUP(Y39,Sheet1!$B$2:$C$12,2,TRUE)</f>
        <v>#N/A</v>
      </c>
      <c r="AA39" s="5"/>
      <c r="AB39" s="19" t="e">
        <f>VLOOKUP(AA39,Sheet1!$B$2:$C$12,2,TRUE)</f>
        <v>#N/A</v>
      </c>
      <c r="AC39" s="5" t="e">
        <f t="shared" si="1"/>
        <v>#N/A</v>
      </c>
      <c r="AD39" s="226">
        <f t="shared" si="2"/>
        <v>0</v>
      </c>
      <c r="AE39" s="9" t="e">
        <f t="shared" si="3"/>
        <v>#N/A</v>
      </c>
      <c r="AF39" s="5" t="e">
        <f t="shared" si="4"/>
        <v>#N/A</v>
      </c>
      <c r="AG39" s="226">
        <f t="shared" si="5"/>
        <v>0</v>
      </c>
      <c r="AH39" s="9" t="e">
        <f t="shared" si="18"/>
        <v>#N/A</v>
      </c>
      <c r="AI39" s="227"/>
      <c r="AJ39" s="9" t="e">
        <f t="shared" si="7"/>
        <v>#N/A</v>
      </c>
      <c r="AK39" s="9">
        <f t="shared" si="15"/>
        <v>0</v>
      </c>
      <c r="AL39" s="9" t="e">
        <f t="shared" si="8"/>
        <v>#N/A</v>
      </c>
      <c r="AM39" s="9" t="e">
        <f>IF($AK39=1,"Không đạt LĐTT",IF(OR($AL39= "Xuất sắc", $AL39="Tốt"),"Đạt LĐTT","Không đạt LĐTT"))</f>
        <v>#N/A</v>
      </c>
      <c r="AN39" s="5"/>
      <c r="AO39" s="5"/>
      <c r="AP39" s="9"/>
      <c r="AQ39" s="5"/>
      <c r="AR39" s="25"/>
      <c r="AS39" s="25"/>
    </row>
    <row r="40" spans="1:45" s="7" customFormat="1" ht="20.100000000000001" hidden="1" customHeight="1" x14ac:dyDescent="0.25">
      <c r="A40" s="86">
        <f>A39+1</f>
        <v>27</v>
      </c>
      <c r="B40" s="80" t="s">
        <v>5</v>
      </c>
      <c r="C40" s="263" t="s">
        <v>455</v>
      </c>
      <c r="D40" s="45"/>
      <c r="E40" s="5" t="str">
        <f>VLOOKUP($C40,'[4]Gui chi Quynh'!$D$7:$F$393,3,0)</f>
        <v>A3</v>
      </c>
      <c r="F40" s="19">
        <f>VLOOKUP(E40,Sheet1!$B$2:$C$12,2,TRUE)</f>
        <v>8</v>
      </c>
      <c r="G40" s="5" t="str">
        <f>VLOOKUP($C40,'[5]Gui chi Quynh'!$C$7:$E$391,3,0)</f>
        <v>A1</v>
      </c>
      <c r="H40" s="19">
        <f>VLOOKUP(G40,Sheet1!$B$2:$C$12,2,TRUE)</f>
        <v>10</v>
      </c>
      <c r="I40" s="5" t="str">
        <f>VLOOKUP($C40,'[6]Gui chi Quynh'!$C$7:$E$389,3,0)</f>
        <v>A1</v>
      </c>
      <c r="J40" s="19">
        <f>VLOOKUP(I40,Sheet1!$B$2:$C$12,2,TRUE)</f>
        <v>10</v>
      </c>
      <c r="K40" s="5" t="str">
        <f>VLOOKUP($C40,'[7]Gui chi Quynh'!$C$7:$E$389,3,0)</f>
        <v>A1</v>
      </c>
      <c r="L40" s="19">
        <f>VLOOKUP(K40,Sheet1!$B$2:$C$12,2,TRUE)</f>
        <v>10</v>
      </c>
      <c r="M40" s="5" t="str">
        <f>VLOOKUP($C40,'[8]Gui chi Quynh'!$C$7:$E$388,3,0)</f>
        <v>A1</v>
      </c>
      <c r="N40" s="19">
        <f>VLOOKUP(M40,Sheet1!$B$2:$C$12,2,TRUE)</f>
        <v>10</v>
      </c>
      <c r="O40" s="5">
        <f>ROUND(AVERAGE(F40,H40,J40,L40,N40),2)</f>
        <v>9.6</v>
      </c>
      <c r="P40" s="226">
        <f>COUNTIF(D40:M40,"C*")*1+COUNTIF(D40:M40,"D")*2+COUNTIF(D40:M40,"E")*3</f>
        <v>0</v>
      </c>
      <c r="Q40" s="9" t="str">
        <f t="shared" si="0"/>
        <v>Xuất sắc</v>
      </c>
      <c r="R40" s="10"/>
      <c r="S40" s="19"/>
      <c r="T40" s="19" t="e">
        <f>VLOOKUP(S40,Sheet1!$B$2:$C$12,2,TRUE)</f>
        <v>#N/A</v>
      </c>
      <c r="U40" s="5"/>
      <c r="V40" s="19" t="e">
        <f>VLOOKUP(U40,Sheet1!$B$2:$C$12,2,TRUE)</f>
        <v>#N/A</v>
      </c>
      <c r="W40" s="5"/>
      <c r="X40" s="19" t="e">
        <f>VLOOKUP(W40,Sheet1!$B$2:$C$12,2,TRUE)</f>
        <v>#N/A</v>
      </c>
      <c r="Y40" s="5"/>
      <c r="Z40" s="19" t="e">
        <f>VLOOKUP(Y40,Sheet1!$B$2:$C$12,2,TRUE)</f>
        <v>#N/A</v>
      </c>
      <c r="AA40" s="5"/>
      <c r="AB40" s="19" t="e">
        <f>VLOOKUP(AA40,Sheet1!$B$2:$C$12,2,TRUE)</f>
        <v>#N/A</v>
      </c>
      <c r="AC40" s="5" t="e">
        <f t="shared" si="1"/>
        <v>#N/A</v>
      </c>
      <c r="AD40" s="226">
        <f t="shared" si="2"/>
        <v>0</v>
      </c>
      <c r="AE40" s="9" t="e">
        <f t="shared" si="3"/>
        <v>#N/A</v>
      </c>
      <c r="AF40" s="5" t="e">
        <f t="shared" si="4"/>
        <v>#N/A</v>
      </c>
      <c r="AG40" s="226">
        <f t="shared" si="5"/>
        <v>0</v>
      </c>
      <c r="AH40" s="9" t="e">
        <f t="shared" si="18"/>
        <v>#N/A</v>
      </c>
      <c r="AI40" s="227"/>
      <c r="AJ40" s="9" t="e">
        <f t="shared" si="7"/>
        <v>#N/A</v>
      </c>
      <c r="AK40" s="9">
        <f t="shared" si="15"/>
        <v>0</v>
      </c>
      <c r="AL40" s="9" t="e">
        <f t="shared" si="8"/>
        <v>#N/A</v>
      </c>
      <c r="AM40" s="9" t="e">
        <f>IF($AK40=1,"Không đạt LĐTT",IF(OR($AL40= "Xuất sắc", $AL40="Tốt"),"Đạt LĐTT","Không đạt LĐTT"))</f>
        <v>#N/A</v>
      </c>
      <c r="AN40" s="5"/>
      <c r="AO40" s="5"/>
      <c r="AP40" s="9"/>
      <c r="AQ40" s="5"/>
      <c r="AR40" s="25"/>
      <c r="AS40" s="25"/>
    </row>
    <row r="41" spans="1:45" s="7" customFormat="1" ht="20.100000000000001" hidden="1" customHeight="1" x14ac:dyDescent="0.25">
      <c r="A41" s="86">
        <f t="shared" ref="A41:A42" si="19">A40+1</f>
        <v>28</v>
      </c>
      <c r="B41" s="80" t="s">
        <v>212</v>
      </c>
      <c r="C41" s="263" t="s">
        <v>452</v>
      </c>
      <c r="D41" s="45"/>
      <c r="E41" s="5" t="str">
        <f>VLOOKUP($C41,'[4]Gui chi Quynh'!$D$7:$F$393,3,0)</f>
        <v>A3</v>
      </c>
      <c r="F41" s="19">
        <f>VLOOKUP(E41,Sheet1!$B$2:$C$12,2,TRUE)</f>
        <v>8</v>
      </c>
      <c r="G41" s="5" t="str">
        <f>VLOOKUP($C41,'[5]Gui chi Quynh'!$C$7:$E$391,3,0)</f>
        <v>A2</v>
      </c>
      <c r="H41" s="19">
        <f>VLOOKUP(G41,Sheet1!$B$2:$C$12,2,TRUE)</f>
        <v>9</v>
      </c>
      <c r="I41" s="5" t="str">
        <f>VLOOKUP($C41,'[6]Gui chi Quynh'!$C$7:$E$389,3,0)</f>
        <v>A3</v>
      </c>
      <c r="J41" s="19">
        <f>VLOOKUP(I41,Sheet1!$B$2:$C$12,2,TRUE)</f>
        <v>8</v>
      </c>
      <c r="K41" s="5" t="str">
        <f>VLOOKUP($C41,'[7]Gui chi Quynh'!$C$7:$E$389,3,0)</f>
        <v>A3</v>
      </c>
      <c r="L41" s="19">
        <f>VLOOKUP(K41,Sheet1!$B$2:$C$12,2,TRUE)</f>
        <v>8</v>
      </c>
      <c r="M41" s="5" t="str">
        <f>VLOOKUP($C41,'[8]Gui chi Quynh'!$C$7:$E$388,3,0)</f>
        <v>A2</v>
      </c>
      <c r="N41" s="19">
        <f>VLOOKUP(M41,Sheet1!$B$2:$C$12,2,TRUE)</f>
        <v>9</v>
      </c>
      <c r="O41" s="5">
        <f>ROUND(AVERAGE(F41,H41,J41),2)</f>
        <v>8.33</v>
      </c>
      <c r="P41" s="226">
        <f>COUNTIF(D41:M41,"C*")*1+COUNTIF(D41:M41,"D")*2+COUNTIF(D41:M41,"E")*3</f>
        <v>0</v>
      </c>
      <c r="Q41" s="9" t="str">
        <f t="shared" si="0"/>
        <v>Xuất sắc</v>
      </c>
      <c r="R41" s="264"/>
      <c r="S41" s="17"/>
      <c r="T41" s="19">
        <v>7</v>
      </c>
      <c r="U41" s="5"/>
      <c r="V41" s="19">
        <v>7</v>
      </c>
      <c r="W41" s="5"/>
      <c r="X41" s="19">
        <v>7</v>
      </c>
      <c r="Y41" s="5"/>
      <c r="Z41" s="19" t="e">
        <f>VLOOKUP(Y41,Sheet1!$B$2:$C$12,2,TRUE)</f>
        <v>#N/A</v>
      </c>
      <c r="AA41" s="5"/>
      <c r="AB41" s="19" t="e">
        <f>VLOOKUP(AA41,Sheet1!$B$2:$C$12,2,TRUE)</f>
        <v>#N/A</v>
      </c>
      <c r="AC41" s="5" t="e">
        <f t="shared" si="1"/>
        <v>#N/A</v>
      </c>
      <c r="AD41" s="226">
        <f t="shared" si="2"/>
        <v>0</v>
      </c>
      <c r="AE41" s="9" t="e">
        <f t="shared" si="3"/>
        <v>#N/A</v>
      </c>
      <c r="AF41" s="5" t="e">
        <f t="shared" si="4"/>
        <v>#N/A</v>
      </c>
      <c r="AG41" s="226">
        <f t="shared" si="5"/>
        <v>0</v>
      </c>
      <c r="AH41" s="9" t="e">
        <f t="shared" si="18"/>
        <v>#N/A</v>
      </c>
      <c r="AI41" s="227" t="s">
        <v>834</v>
      </c>
      <c r="AJ41" s="9" t="e">
        <f t="shared" si="7"/>
        <v>#N/A</v>
      </c>
      <c r="AK41" s="9">
        <f t="shared" si="15"/>
        <v>0</v>
      </c>
      <c r="AL41" s="9" t="e">
        <f t="shared" si="8"/>
        <v>#N/A</v>
      </c>
      <c r="AM41" s="9" t="s">
        <v>801</v>
      </c>
      <c r="AN41" s="5"/>
      <c r="AO41" s="5"/>
      <c r="AP41" s="9"/>
      <c r="AQ41" s="5"/>
      <c r="AR41" s="119"/>
      <c r="AS41" s="26"/>
    </row>
    <row r="42" spans="1:45" s="7" customFormat="1" ht="20.100000000000001" hidden="1" customHeight="1" x14ac:dyDescent="0.25">
      <c r="A42" s="86">
        <f t="shared" si="19"/>
        <v>29</v>
      </c>
      <c r="B42" s="80" t="s">
        <v>272</v>
      </c>
      <c r="C42" s="263" t="s">
        <v>453</v>
      </c>
      <c r="D42" s="19"/>
      <c r="E42" s="5" t="str">
        <f>VLOOKUP($C42,'[4]Gui chi Quynh'!$D$7:$F$393,3,0)</f>
        <v>A3</v>
      </c>
      <c r="F42" s="19">
        <f>VLOOKUP(E42,Sheet1!$B$2:$C$12,2,TRUE)</f>
        <v>8</v>
      </c>
      <c r="G42" s="5" t="str">
        <f>VLOOKUP($C42,'[5]Gui chi Quynh'!$C$7:$E$391,3,0)</f>
        <v>A3</v>
      </c>
      <c r="H42" s="19">
        <f>VLOOKUP(G42,Sheet1!$B$2:$C$12,2,TRUE)</f>
        <v>8</v>
      </c>
      <c r="I42" s="5" t="str">
        <f>VLOOKUP($C42,'[6]Gui chi Quynh'!$C$7:$E$389,3,0)</f>
        <v>A3</v>
      </c>
      <c r="J42" s="19">
        <f>VLOOKUP(I42,Sheet1!$B$2:$C$12,2,TRUE)</f>
        <v>8</v>
      </c>
      <c r="K42" s="5" t="str">
        <f>VLOOKUP($C42,'[7]Gui chi Quynh'!$C$7:$E$389,3,0)</f>
        <v>A3</v>
      </c>
      <c r="L42" s="19">
        <f>VLOOKUP(K42,Sheet1!$B$2:$C$12,2,TRUE)</f>
        <v>8</v>
      </c>
      <c r="M42" s="5" t="str">
        <f>VLOOKUP($C42,'[8]Gui chi Quynh'!$C$7:$E$388,3,0)</f>
        <v>A3</v>
      </c>
      <c r="N42" s="19">
        <f>VLOOKUP(M42,Sheet1!$B$2:$C$12,2,TRUE)</f>
        <v>8</v>
      </c>
      <c r="O42" s="5">
        <f>ROUND(AVERAGE(F42,H42,J42,L42,N42),2)</f>
        <v>8</v>
      </c>
      <c r="P42" s="226">
        <f>COUNTIF(D42:M42,"C*")*1+COUNTIF(D42:M42,"D")*2+COUNTIF(D42:M42,"E")*3</f>
        <v>0</v>
      </c>
      <c r="Q42" s="9" t="str">
        <f t="shared" si="0"/>
        <v>Xuất sắc</v>
      </c>
      <c r="R42" s="10"/>
      <c r="S42" s="17"/>
      <c r="T42" s="19" t="e">
        <f>VLOOKUP(S42,Sheet1!$B$2:$C$12,2,TRUE)</f>
        <v>#N/A</v>
      </c>
      <c r="U42" s="5"/>
      <c r="V42" s="19" t="e">
        <f>VLOOKUP(U42,Sheet1!$B$2:$C$12,2,TRUE)</f>
        <v>#N/A</v>
      </c>
      <c r="W42" s="5"/>
      <c r="X42" s="19" t="e">
        <f>VLOOKUP(W42,Sheet1!$B$2:$C$12,2,TRUE)</f>
        <v>#N/A</v>
      </c>
      <c r="Y42" s="5"/>
      <c r="Z42" s="19" t="e">
        <f>VLOOKUP(Y42,Sheet1!$B$2:$C$12,2,TRUE)</f>
        <v>#N/A</v>
      </c>
      <c r="AA42" s="5"/>
      <c r="AB42" s="19" t="e">
        <f>VLOOKUP(AA42,Sheet1!$B$2:$C$12,2,TRUE)</f>
        <v>#N/A</v>
      </c>
      <c r="AC42" s="5" t="e">
        <f t="shared" si="1"/>
        <v>#N/A</v>
      </c>
      <c r="AD42" s="226">
        <f t="shared" si="2"/>
        <v>0</v>
      </c>
      <c r="AE42" s="9" t="e">
        <f t="shared" si="3"/>
        <v>#N/A</v>
      </c>
      <c r="AF42" s="5" t="e">
        <f t="shared" si="4"/>
        <v>#N/A</v>
      </c>
      <c r="AG42" s="226">
        <f t="shared" si="5"/>
        <v>0</v>
      </c>
      <c r="AH42" s="9" t="e">
        <f t="shared" si="18"/>
        <v>#N/A</v>
      </c>
      <c r="AI42" s="227"/>
      <c r="AJ42" s="9" t="e">
        <f t="shared" si="7"/>
        <v>#N/A</v>
      </c>
      <c r="AK42" s="9">
        <f t="shared" si="15"/>
        <v>0</v>
      </c>
      <c r="AL42" s="9" t="e">
        <f t="shared" si="8"/>
        <v>#N/A</v>
      </c>
      <c r="AM42" s="9" t="e">
        <f>IF($AK42=1,"Không đạt LĐTT",IF(OR($AL42= "Xuất sắc", $AL42="Tốt"),"Đạt LĐTT","Không đạt LĐTT"))</f>
        <v>#N/A</v>
      </c>
      <c r="AN42" s="5"/>
      <c r="AO42" s="5"/>
      <c r="AP42" s="9"/>
      <c r="AQ42" s="5"/>
      <c r="AR42" s="25"/>
      <c r="AS42" s="25"/>
    </row>
    <row r="43" spans="1:45" s="7" customFormat="1" ht="22.5" customHeight="1" x14ac:dyDescent="0.25">
      <c r="A43" s="307">
        <v>4</v>
      </c>
      <c r="B43" s="308" t="s">
        <v>899</v>
      </c>
      <c r="C43" s="309"/>
      <c r="D43" s="310"/>
      <c r="E43" s="309"/>
      <c r="F43" s="310"/>
      <c r="G43" s="309"/>
      <c r="H43" s="310"/>
      <c r="I43" s="309"/>
      <c r="J43" s="310"/>
      <c r="K43" s="309"/>
      <c r="L43" s="310"/>
      <c r="M43" s="309"/>
      <c r="N43" s="310"/>
      <c r="O43" s="312">
        <v>26</v>
      </c>
      <c r="P43" s="311"/>
      <c r="Q43" s="312" t="str">
        <f>LEFT(R43,2)</f>
        <v>14</v>
      </c>
      <c r="R43" s="313" t="str">
        <f xml:space="preserve"> (COUNTIF('Tong hop thi dua HK2-CN'!$AH$37:$AH$62, "Hoàn thành xuất sắc nhiệm vụ") &amp; " Xuất sắc") &amp;" + "&amp; (COUNTIF('Tong hop thi dua HK2-CN'!$AH$37:$AH$62, "Hoàn thành tốt nhiệm vụ") &amp; " Tốt")</f>
        <v>14 Xuất sắc + 12 Tốt</v>
      </c>
      <c r="S43" s="224"/>
      <c r="T43" s="8"/>
      <c r="U43" s="224"/>
      <c r="V43" s="8"/>
      <c r="W43" s="224"/>
      <c r="X43" s="8"/>
      <c r="Y43" s="224"/>
      <c r="Z43" s="8"/>
      <c r="AA43" s="224"/>
      <c r="AB43" s="8"/>
      <c r="AC43" s="224"/>
      <c r="AD43" s="277"/>
      <c r="AE43" s="224"/>
      <c r="AF43" s="224"/>
      <c r="AG43" s="277"/>
      <c r="AH43" s="224"/>
      <c r="AI43" s="225"/>
      <c r="AJ43" s="8"/>
      <c r="AK43" s="224"/>
      <c r="AL43" s="8"/>
      <c r="AM43" s="224"/>
      <c r="AN43" s="8"/>
      <c r="AO43" s="224"/>
      <c r="AP43" s="8"/>
      <c r="AQ43" s="224"/>
      <c r="AR43" s="43"/>
      <c r="AS43" s="43"/>
    </row>
    <row r="44" spans="1:45" s="7" customFormat="1" ht="24.95" customHeight="1" x14ac:dyDescent="0.25">
      <c r="A44" s="74" t="s">
        <v>859</v>
      </c>
      <c r="B44" s="260" t="s">
        <v>863</v>
      </c>
      <c r="C44" s="74"/>
      <c r="D44" s="45"/>
      <c r="E44" s="5"/>
      <c r="F44" s="19"/>
      <c r="G44" s="5"/>
      <c r="H44" s="19"/>
      <c r="I44" s="5"/>
      <c r="J44" s="19"/>
      <c r="K44" s="19"/>
      <c r="L44" s="19"/>
      <c r="M44" s="19"/>
      <c r="N44" s="19"/>
      <c r="O44" s="5">
        <v>11</v>
      </c>
      <c r="P44" s="226"/>
      <c r="Q44" s="9" t="str">
        <f>LEFT(R44,2)</f>
        <v>11</v>
      </c>
      <c r="R44" s="10" t="str">
        <f xml:space="preserve"> (COUNTIF('Tong hop thi dua HK2-CN'!$AH$37:$AH$47, "Hoàn thành xuất sắc nhiệm vụ") &amp; " Xuất sắc")</f>
        <v>11 Xuất sắc</v>
      </c>
      <c r="S44" s="19"/>
      <c r="T44" s="19" t="e">
        <f>VLOOKUP(S44,Sheet1!$B$2:$C$12,2,TRUE)</f>
        <v>#N/A</v>
      </c>
      <c r="U44" s="5"/>
      <c r="V44" s="19" t="e">
        <f>VLOOKUP(U44,Sheet1!$B$2:$C$12,2,TRUE)</f>
        <v>#N/A</v>
      </c>
      <c r="W44" s="5"/>
      <c r="X44" s="19" t="e">
        <f>VLOOKUP(W44,Sheet1!$B$2:$C$12,2,TRUE)</f>
        <v>#N/A</v>
      </c>
      <c r="Y44" s="5"/>
      <c r="Z44" s="19" t="e">
        <f>VLOOKUP(Y44,Sheet1!$B$2:$C$12,2,TRUE)</f>
        <v>#N/A</v>
      </c>
      <c r="AA44" s="5"/>
      <c r="AB44" s="19" t="e">
        <f>VLOOKUP(AA44,Sheet1!$B$2:$C$12,2,TRUE)</f>
        <v>#N/A</v>
      </c>
      <c r="AC44" s="5" t="e">
        <f t="shared" si="1"/>
        <v>#N/A</v>
      </c>
      <c r="AD44" s="226">
        <f t="shared" si="2"/>
        <v>0</v>
      </c>
      <c r="AE44" s="9" t="e">
        <f t="shared" si="3"/>
        <v>#N/A</v>
      </c>
      <c r="AF44" s="5" t="e">
        <f t="shared" si="4"/>
        <v>#N/A</v>
      </c>
      <c r="AG44" s="226">
        <f t="shared" si="5"/>
        <v>0</v>
      </c>
      <c r="AH44" s="9" t="e">
        <f t="shared" si="18"/>
        <v>#N/A</v>
      </c>
      <c r="AI44" s="227"/>
      <c r="AJ44" s="9" t="e">
        <f t="shared" si="7"/>
        <v>#N/A</v>
      </c>
      <c r="AK44" s="9">
        <f t="shared" ref="AK44:AK71" si="20">COUNTIF(E44:Z44,"D")*1</f>
        <v>0</v>
      </c>
      <c r="AL44" s="9" t="e">
        <f t="shared" si="8"/>
        <v>#N/A</v>
      </c>
      <c r="AM44" s="9" t="e">
        <f>IF($AK44=1,"Không đạt LĐTT",IF(OR($AL44= "Xuất sắc", $AL44="Tốt"),"Đạt LĐTT","Không đạt LĐTT"))</f>
        <v>#N/A</v>
      </c>
      <c r="AN44" s="5"/>
      <c r="AO44" s="5"/>
      <c r="AP44" s="9"/>
      <c r="AQ44" s="5"/>
      <c r="AR44" s="25"/>
      <c r="AS44" s="25"/>
    </row>
    <row r="45" spans="1:45" s="7" customFormat="1" ht="20.100000000000001" hidden="1" customHeight="1" x14ac:dyDescent="0.25">
      <c r="A45" s="86">
        <v>30</v>
      </c>
      <c r="B45" s="77" t="s">
        <v>65</v>
      </c>
      <c r="C45" s="86" t="s">
        <v>724</v>
      </c>
      <c r="D45" s="5"/>
      <c r="E45" s="5" t="str">
        <f>VLOOKUP($C45,'[4]Gui chi Quynh'!$D$7:$F$393,3,0)</f>
        <v>A1</v>
      </c>
      <c r="F45" s="19">
        <f>VLOOKUP(E45,Sheet1!$B$2:$C$12,2,TRUE)</f>
        <v>10</v>
      </c>
      <c r="G45" s="5" t="str">
        <f>VLOOKUP($C45,'[5]Gui chi Quynh'!$C$7:$E$391,3,0)</f>
        <v>A1</v>
      </c>
      <c r="H45" s="19">
        <f>VLOOKUP(G45,Sheet1!$B$2:$C$12,2,TRUE)</f>
        <v>10</v>
      </c>
      <c r="I45" s="5" t="str">
        <f>VLOOKUP($C45,'[6]Gui chi Quynh'!$C$7:$E$389,3,0)</f>
        <v>A1</v>
      </c>
      <c r="J45" s="19">
        <f>VLOOKUP(I45,Sheet1!$B$2:$C$12,2,TRUE)</f>
        <v>10</v>
      </c>
      <c r="K45" s="5" t="str">
        <f>VLOOKUP($C45,'[7]Gui chi Quynh'!$C$7:$E$389,3,0)</f>
        <v>A1</v>
      </c>
      <c r="L45" s="19">
        <f>VLOOKUP(K45,Sheet1!$B$2:$C$12,2,TRUE)</f>
        <v>10</v>
      </c>
      <c r="M45" s="5" t="str">
        <f>VLOOKUP($C45,'[8]Gui chi Quynh'!$C$7:$E$388,3,0)</f>
        <v>A1</v>
      </c>
      <c r="N45" s="19">
        <f>VLOOKUP(M45,Sheet1!$B$2:$C$12,2,TRUE)</f>
        <v>10</v>
      </c>
      <c r="O45" s="5">
        <f t="shared" ref="O45:O55" si="21">ROUND(AVERAGE(F45,H45,J45,L45,N45),2)</f>
        <v>10</v>
      </c>
      <c r="P45" s="226">
        <f t="shared" ref="P45:P55" si="22">COUNTIF(D45:M45,"C*")*1+COUNTIF(D45:M45,"D")*2+COUNTIF(D45:M45,"E")*3</f>
        <v>0</v>
      </c>
      <c r="Q45" s="9" t="str">
        <f t="shared" si="0"/>
        <v>Xuất sắc</v>
      </c>
      <c r="R45" s="264"/>
      <c r="S45" s="17"/>
      <c r="T45" s="19"/>
      <c r="U45" s="5"/>
      <c r="V45" s="19"/>
      <c r="W45" s="5"/>
      <c r="X45" s="19" t="e">
        <f>VLOOKUP(W45,Sheet1!$B$2:$C$12,2,TRUE)</f>
        <v>#N/A</v>
      </c>
      <c r="Y45" s="5"/>
      <c r="Z45" s="19" t="e">
        <f>VLOOKUP(Y45,Sheet1!$B$2:$C$12,2,TRUE)</f>
        <v>#N/A</v>
      </c>
      <c r="AA45" s="5"/>
      <c r="AB45" s="19" t="e">
        <f>VLOOKUP(AA45,Sheet1!$B$2:$C$12,2,TRUE)</f>
        <v>#N/A</v>
      </c>
      <c r="AC45" s="5" t="e">
        <f t="shared" si="1"/>
        <v>#N/A</v>
      </c>
      <c r="AD45" s="226"/>
      <c r="AE45" s="9" t="s">
        <v>802</v>
      </c>
      <c r="AF45" s="5"/>
      <c r="AG45" s="226"/>
      <c r="AH45" s="9"/>
      <c r="AI45" s="227" t="s">
        <v>836</v>
      </c>
      <c r="AJ45" s="9" t="e">
        <f t="shared" si="7"/>
        <v>#N/A</v>
      </c>
      <c r="AK45" s="9">
        <f t="shared" si="20"/>
        <v>0</v>
      </c>
      <c r="AL45" s="9" t="e">
        <f t="shared" si="8"/>
        <v>#N/A</v>
      </c>
      <c r="AM45" s="19" t="s">
        <v>799</v>
      </c>
      <c r="AN45" s="16"/>
      <c r="AO45" s="16"/>
      <c r="AP45" s="9"/>
      <c r="AQ45" s="5"/>
      <c r="AR45" s="119"/>
      <c r="AS45" s="25"/>
    </row>
    <row r="46" spans="1:45" s="7" customFormat="1" ht="20.100000000000001" hidden="1" customHeight="1" x14ac:dyDescent="0.25">
      <c r="A46" s="86">
        <f>A45+1</f>
        <v>31</v>
      </c>
      <c r="B46" s="260" t="s">
        <v>32</v>
      </c>
      <c r="C46" s="17" t="s">
        <v>417</v>
      </c>
      <c r="E46" s="5" t="str">
        <f>VLOOKUP($C46,'[4]Gui chi Quynh'!$D$7:$F$393,3,0)</f>
        <v>A1</v>
      </c>
      <c r="F46" s="19">
        <f>VLOOKUP(E46,Sheet1!$B$2:$C$12,2,TRUE)</f>
        <v>10</v>
      </c>
      <c r="G46" s="5" t="str">
        <f>VLOOKUP($C46,'[5]Gui chi Quynh'!$C$7:$E$391,3,0)</f>
        <v>A1</v>
      </c>
      <c r="H46" s="19">
        <f>VLOOKUP(G46,Sheet1!$B$2:$C$12,2,TRUE)</f>
        <v>10</v>
      </c>
      <c r="I46" s="5" t="str">
        <f>VLOOKUP($C46,'[6]Gui chi Quynh'!$C$7:$E$389,3,0)</f>
        <v>A1</v>
      </c>
      <c r="J46" s="19">
        <f>VLOOKUP(I46,Sheet1!$B$2:$C$12,2,TRUE)</f>
        <v>10</v>
      </c>
      <c r="K46" s="5" t="str">
        <f>VLOOKUP($C46,'[7]Gui chi Quynh'!$C$7:$E$389,3,0)</f>
        <v>A1</v>
      </c>
      <c r="L46" s="19">
        <f>VLOOKUP(K46,Sheet1!$B$2:$C$12,2,TRUE)</f>
        <v>10</v>
      </c>
      <c r="M46" s="5" t="str">
        <f>VLOOKUP($C46,'[8]Gui chi Quynh'!$C$7:$E$388,3,0)</f>
        <v>A1</v>
      </c>
      <c r="N46" s="19">
        <f>VLOOKUP(M46,Sheet1!$B$2:$C$12,2,TRUE)</f>
        <v>10</v>
      </c>
      <c r="O46" s="5">
        <f t="shared" si="21"/>
        <v>10</v>
      </c>
      <c r="P46" s="226">
        <f t="shared" si="22"/>
        <v>0</v>
      </c>
      <c r="Q46" s="9" t="str">
        <f t="shared" si="0"/>
        <v>Xuất sắc</v>
      </c>
      <c r="R46" s="10"/>
      <c r="S46" s="17"/>
      <c r="T46" s="19" t="e">
        <f>VLOOKUP(S46,Sheet1!$B$2:$C$12,2,TRUE)</f>
        <v>#N/A</v>
      </c>
      <c r="U46" s="5"/>
      <c r="V46" s="19" t="e">
        <f>VLOOKUP(U46,Sheet1!$B$2:$C$12,2,TRUE)</f>
        <v>#N/A</v>
      </c>
      <c r="W46" s="5"/>
      <c r="X46" s="19" t="e">
        <f>VLOOKUP(W46,Sheet1!$B$2:$C$12,2,TRUE)</f>
        <v>#N/A</v>
      </c>
      <c r="Y46" s="5"/>
      <c r="Z46" s="19" t="e">
        <f>VLOOKUP(Y46,Sheet1!$B$2:$C$12,2,TRUE)</f>
        <v>#N/A</v>
      </c>
      <c r="AA46" s="5"/>
      <c r="AB46" s="19" t="e">
        <f>VLOOKUP(AA46,Sheet1!$B$2:$C$12,2,TRUE)</f>
        <v>#N/A</v>
      </c>
      <c r="AC46" s="5" t="e">
        <f t="shared" si="1"/>
        <v>#N/A</v>
      </c>
      <c r="AD46" s="226">
        <f t="shared" ref="AD46:AD113" si="23">COUNTIF(S46:AA46,"C*")*1+COUNTIF(S46:AA46,"D")*2+COUNTIF(S46:AA46,"E")*3</f>
        <v>0</v>
      </c>
      <c r="AE46" s="9" t="e">
        <f t="shared" ref="AE46:AE113" si="24">IF(AD46&gt;=3,"Không hoàn thành",IF(AND($AC46&gt;=8,$AC46&lt;=10,AD46=0),"Xuất sắc",IF(AND($AC46&gt;=8,$AC46&lt;=10,AD46=1),"Tốt",IF(AND($AC46&gt;=8,$AC46&lt;=10,AD46=2),"Hoàn thành",IF(AND($AC46&gt;6,$AC46&lt;8,AD46&lt;=1),"Tốt",IF(AND($AC46&gt;6,$AC46&lt;8,AD46=2),"Hoàn thành",IF(AND($AC46&gt;=5,$AC46&lt;=6,AD46&lt;=2),"Hoàn thành",IF(AND($AC46&lt;5,AD46&gt;3),"Không hoàn thành",""))))))))</f>
        <v>#N/A</v>
      </c>
      <c r="AF46" s="5" t="e">
        <f t="shared" si="4"/>
        <v>#N/A</v>
      </c>
      <c r="AG46" s="226">
        <f t="shared" si="5"/>
        <v>0</v>
      </c>
      <c r="AH46" s="9" t="e">
        <f t="shared" ref="AH46:AH113" si="25">IF(AG46&gt;=3,"Không hoàn thành",IF(AND($AF46&gt;=8,$AF46&lt;=10,AG46=0),"Xuất sắc",IF(AND($AF46&gt;=8,$AF46&lt;=10,AG46=1),"Tốt",IF(AND($AF46&gt;=8,$AF46&lt;=10,AG46=2),"Hoàn thành",IF(AND($AF46&gt;6,$AF46&lt;8,AG46&lt;=1),"Tốt",IF(AND($AF46&gt;6,$AF46&lt;8,AG46=2),"Hoàn thành",IF(AND($AF46&gt;=5,$AF46&lt;=6,AG46&lt;=2),"Hoàn thành",IF(AND($AF46&lt;5,AG46&gt;3),"Không hoàn thành",""))))))))</f>
        <v>#N/A</v>
      </c>
      <c r="AI46" s="227"/>
      <c r="AJ46" s="9" t="e">
        <f t="shared" si="7"/>
        <v>#N/A</v>
      </c>
      <c r="AK46" s="9">
        <f t="shared" si="20"/>
        <v>0</v>
      </c>
      <c r="AL46" s="9" t="e">
        <f t="shared" si="8"/>
        <v>#N/A</v>
      </c>
      <c r="AM46" s="9" t="e">
        <f t="shared" ref="AM46:AM75" si="26">IF($AK46=1,"Không đạt LĐTT",IF(OR($AL46= "Xuất sắc", $AL46="Tốt"),"Đạt LĐTT","Không đạt LĐTT"))</f>
        <v>#N/A</v>
      </c>
      <c r="AN46" s="16"/>
      <c r="AO46" s="16"/>
      <c r="AP46" s="9"/>
      <c r="AQ46" s="5"/>
      <c r="AR46" s="25"/>
      <c r="AS46" s="25"/>
    </row>
    <row r="47" spans="1:45" s="46" customFormat="1" ht="20.100000000000001" hidden="1" customHeight="1" x14ac:dyDescent="0.25">
      <c r="A47" s="86">
        <f t="shared" ref="A47:A55" si="27">A46+1</f>
        <v>32</v>
      </c>
      <c r="B47" s="260" t="s">
        <v>57</v>
      </c>
      <c r="C47" s="117" t="s">
        <v>612</v>
      </c>
      <c r="D47" s="5"/>
      <c r="E47" s="5" t="str">
        <f>VLOOKUP($C47,'[4]Gui chi Quynh'!$D$7:$F$393,3,0)</f>
        <v>A2</v>
      </c>
      <c r="F47" s="19">
        <f>VLOOKUP(E47,Sheet1!$B$2:$C$12,2,TRUE)</f>
        <v>9</v>
      </c>
      <c r="G47" s="5" t="str">
        <f>VLOOKUP($C47,'[5]Gui chi Quynh'!$C$7:$E$391,3,0)</f>
        <v>A1</v>
      </c>
      <c r="H47" s="19">
        <f>VLOOKUP(G47,Sheet1!$B$2:$C$12,2,TRUE)</f>
        <v>10</v>
      </c>
      <c r="I47" s="5" t="str">
        <f>VLOOKUP($C47,'[6]Gui chi Quynh'!$C$7:$E$389,3,0)</f>
        <v>A1</v>
      </c>
      <c r="J47" s="19">
        <f>VLOOKUP(I47,Sheet1!$B$2:$C$12,2,TRUE)</f>
        <v>10</v>
      </c>
      <c r="K47" s="5" t="str">
        <f>VLOOKUP($C47,'[7]Gui chi Quynh'!$C$7:$E$389,3,0)</f>
        <v>A1</v>
      </c>
      <c r="L47" s="19">
        <f>VLOOKUP(K47,Sheet1!$B$2:$C$12,2,TRUE)</f>
        <v>10</v>
      </c>
      <c r="M47" s="5" t="str">
        <f>VLOOKUP($C47,'[8]Gui chi Quynh'!$C$7:$E$388,3,0)</f>
        <v>A1</v>
      </c>
      <c r="N47" s="19">
        <f>VLOOKUP(M47,Sheet1!$B$2:$C$12,2,TRUE)</f>
        <v>10</v>
      </c>
      <c r="O47" s="5">
        <f t="shared" si="21"/>
        <v>9.8000000000000007</v>
      </c>
      <c r="P47" s="226">
        <f t="shared" si="22"/>
        <v>0</v>
      </c>
      <c r="Q47" s="9" t="str">
        <f t="shared" si="0"/>
        <v>Xuất sắc</v>
      </c>
      <c r="R47" s="10"/>
      <c r="S47" s="17"/>
      <c r="T47" s="19" t="e">
        <f>VLOOKUP(S47,Sheet1!$B$2:$C$12,2,TRUE)</f>
        <v>#N/A</v>
      </c>
      <c r="U47" s="5"/>
      <c r="V47" s="19" t="e">
        <f>VLOOKUP(U47,Sheet1!$B$2:$C$12,2,TRUE)</f>
        <v>#N/A</v>
      </c>
      <c r="W47" s="5"/>
      <c r="X47" s="19" t="e">
        <f>VLOOKUP(W47,Sheet1!$B$2:$C$12,2,TRUE)</f>
        <v>#N/A</v>
      </c>
      <c r="Y47" s="5"/>
      <c r="Z47" s="19" t="e">
        <f>VLOOKUP(Y47,Sheet1!$B$2:$C$12,2,TRUE)</f>
        <v>#N/A</v>
      </c>
      <c r="AA47" s="5"/>
      <c r="AB47" s="19" t="e">
        <f>VLOOKUP(AA47,Sheet1!$B$2:$C$12,2,TRUE)</f>
        <v>#N/A</v>
      </c>
      <c r="AC47" s="5" t="e">
        <f t="shared" si="1"/>
        <v>#N/A</v>
      </c>
      <c r="AD47" s="226">
        <f t="shared" si="23"/>
        <v>0</v>
      </c>
      <c r="AE47" s="9" t="e">
        <f t="shared" si="24"/>
        <v>#N/A</v>
      </c>
      <c r="AF47" s="5" t="e">
        <f t="shared" si="4"/>
        <v>#N/A</v>
      </c>
      <c r="AG47" s="226">
        <f t="shared" si="5"/>
        <v>0</v>
      </c>
      <c r="AH47" s="9" t="e">
        <f t="shared" si="25"/>
        <v>#N/A</v>
      </c>
      <c r="AI47" s="227"/>
      <c r="AJ47" s="9" t="e">
        <f t="shared" si="7"/>
        <v>#N/A</v>
      </c>
      <c r="AK47" s="9">
        <f t="shared" si="20"/>
        <v>0</v>
      </c>
      <c r="AL47" s="9" t="e">
        <f t="shared" si="8"/>
        <v>#N/A</v>
      </c>
      <c r="AM47" s="9" t="e">
        <f t="shared" si="26"/>
        <v>#N/A</v>
      </c>
      <c r="AN47" s="5"/>
      <c r="AO47" s="5"/>
      <c r="AP47" s="9"/>
      <c r="AQ47" s="5"/>
      <c r="AR47" s="25"/>
      <c r="AS47" s="25"/>
    </row>
    <row r="48" spans="1:45" s="46" customFormat="1" ht="20.100000000000001" hidden="1" customHeight="1" x14ac:dyDescent="0.25">
      <c r="A48" s="86">
        <f t="shared" si="27"/>
        <v>33</v>
      </c>
      <c r="B48" s="260" t="s">
        <v>21</v>
      </c>
      <c r="C48" s="86" t="s">
        <v>411</v>
      </c>
      <c r="D48" s="5"/>
      <c r="E48" s="5" t="str">
        <f>VLOOKUP($C48,'[4]Gui chi Quynh'!$D$7:$F$393,3,0)</f>
        <v>A3</v>
      </c>
      <c r="F48" s="19">
        <f>VLOOKUP(E48,Sheet1!$B$2:$C$12,2,TRUE)</f>
        <v>8</v>
      </c>
      <c r="G48" s="5" t="str">
        <f>VLOOKUP($C48,'[5]Gui chi Quynh'!$C$7:$E$391,3,0)</f>
        <v>A1</v>
      </c>
      <c r="H48" s="19">
        <f>VLOOKUP(G48,Sheet1!$B$2:$C$12,2,TRUE)</f>
        <v>10</v>
      </c>
      <c r="I48" s="5" t="str">
        <f>VLOOKUP($C48,'[6]Gui chi Quynh'!$C$7:$E$389,3,0)</f>
        <v>A1</v>
      </c>
      <c r="J48" s="19">
        <f>VLOOKUP(I48,Sheet1!$B$2:$C$12,2,TRUE)</f>
        <v>10</v>
      </c>
      <c r="K48" s="5" t="str">
        <f>VLOOKUP($C48,'[7]Gui chi Quynh'!$C$7:$E$389,3,0)</f>
        <v>A1</v>
      </c>
      <c r="L48" s="19">
        <f>VLOOKUP(K48,Sheet1!$B$2:$C$12,2,TRUE)</f>
        <v>10</v>
      </c>
      <c r="M48" s="5" t="str">
        <f>VLOOKUP($C48,'[8]Gui chi Quynh'!$C$7:$E$388,3,0)</f>
        <v>A2</v>
      </c>
      <c r="N48" s="19">
        <f>VLOOKUP(M48,Sheet1!$B$2:$C$12,2,TRUE)</f>
        <v>9</v>
      </c>
      <c r="O48" s="5">
        <f t="shared" si="21"/>
        <v>9.4</v>
      </c>
      <c r="P48" s="226">
        <f t="shared" si="22"/>
        <v>0</v>
      </c>
      <c r="Q48" s="9" t="str">
        <f t="shared" si="0"/>
        <v>Xuất sắc</v>
      </c>
      <c r="R48" s="10"/>
      <c r="S48" s="17"/>
      <c r="T48" s="19" t="e">
        <f>VLOOKUP(S48,Sheet1!$B$2:$C$12,2,TRUE)</f>
        <v>#N/A</v>
      </c>
      <c r="U48" s="5"/>
      <c r="V48" s="19" t="e">
        <f>VLOOKUP(U48,Sheet1!$B$2:$C$12,2,TRUE)</f>
        <v>#N/A</v>
      </c>
      <c r="W48" s="5"/>
      <c r="X48" s="19" t="e">
        <f>VLOOKUP(W48,Sheet1!$B$2:$C$12,2,TRUE)</f>
        <v>#N/A</v>
      </c>
      <c r="Y48" s="5"/>
      <c r="Z48" s="19" t="e">
        <f>VLOOKUP(Y48,Sheet1!$B$2:$C$12,2,TRUE)</f>
        <v>#N/A</v>
      </c>
      <c r="AA48" s="5"/>
      <c r="AB48" s="19" t="e">
        <f>VLOOKUP(AA48,Sheet1!$B$2:$C$12,2,TRUE)</f>
        <v>#N/A</v>
      </c>
      <c r="AC48" s="5" t="e">
        <f t="shared" si="1"/>
        <v>#N/A</v>
      </c>
      <c r="AD48" s="226">
        <f t="shared" si="23"/>
        <v>0</v>
      </c>
      <c r="AE48" s="9" t="e">
        <f t="shared" si="24"/>
        <v>#N/A</v>
      </c>
      <c r="AF48" s="5" t="e">
        <f t="shared" si="4"/>
        <v>#N/A</v>
      </c>
      <c r="AG48" s="226">
        <f t="shared" si="5"/>
        <v>0</v>
      </c>
      <c r="AH48" s="9" t="e">
        <f t="shared" si="25"/>
        <v>#N/A</v>
      </c>
      <c r="AI48" s="227"/>
      <c r="AJ48" s="9" t="e">
        <f t="shared" si="7"/>
        <v>#N/A</v>
      </c>
      <c r="AK48" s="9">
        <f t="shared" si="20"/>
        <v>0</v>
      </c>
      <c r="AL48" s="9" t="e">
        <f t="shared" si="8"/>
        <v>#N/A</v>
      </c>
      <c r="AM48" s="9" t="e">
        <f t="shared" si="26"/>
        <v>#N/A</v>
      </c>
      <c r="AN48" s="5"/>
      <c r="AO48" s="5"/>
      <c r="AP48" s="9"/>
      <c r="AQ48" s="5"/>
      <c r="AR48" s="25"/>
      <c r="AS48" s="25"/>
    </row>
    <row r="49" spans="1:45" s="7" customFormat="1" ht="20.100000000000001" hidden="1" customHeight="1" x14ac:dyDescent="0.25">
      <c r="A49" s="86">
        <f t="shared" si="27"/>
        <v>34</v>
      </c>
      <c r="B49" s="260" t="s">
        <v>361</v>
      </c>
      <c r="C49" s="86" t="s">
        <v>412</v>
      </c>
      <c r="D49" s="5"/>
      <c r="E49" s="5" t="str">
        <f>VLOOKUP($C49,'[4]Gui chi Quynh'!$D$7:$F$393,3,0)</f>
        <v>A2</v>
      </c>
      <c r="F49" s="19">
        <f>VLOOKUP(E49,Sheet1!$B$2:$C$12,2,TRUE)</f>
        <v>9</v>
      </c>
      <c r="G49" s="5" t="str">
        <f>VLOOKUP($C49,'[5]Gui chi Quynh'!$C$7:$E$391,3,0)</f>
        <v>A2</v>
      </c>
      <c r="H49" s="19">
        <f>VLOOKUP(G49,Sheet1!$B$2:$C$12,2,TRUE)</f>
        <v>9</v>
      </c>
      <c r="I49" s="5" t="str">
        <f>VLOOKUP($C49,'[6]Gui chi Quynh'!$C$7:$E$389,3,0)</f>
        <v>A2</v>
      </c>
      <c r="J49" s="19">
        <f>VLOOKUP(I49,Sheet1!$B$2:$C$12,2,TRUE)</f>
        <v>9</v>
      </c>
      <c r="K49" s="5" t="str">
        <f>VLOOKUP($C49,'[7]Gui chi Quynh'!$C$7:$E$389,3,0)</f>
        <v>A1</v>
      </c>
      <c r="L49" s="19">
        <f>VLOOKUP(K49,Sheet1!$B$2:$C$12,2,TRUE)</f>
        <v>10</v>
      </c>
      <c r="M49" s="5" t="str">
        <f>VLOOKUP($C49,'[8]Gui chi Quynh'!$C$7:$E$388,3,0)</f>
        <v>A2</v>
      </c>
      <c r="N49" s="19">
        <f>VLOOKUP(M49,Sheet1!$B$2:$C$12,2,TRUE)</f>
        <v>9</v>
      </c>
      <c r="O49" s="5">
        <f t="shared" si="21"/>
        <v>9.1999999999999993</v>
      </c>
      <c r="P49" s="226">
        <f t="shared" si="22"/>
        <v>0</v>
      </c>
      <c r="Q49" s="9" t="str">
        <f t="shared" si="0"/>
        <v>Xuất sắc</v>
      </c>
      <c r="R49" s="10"/>
      <c r="S49" s="17"/>
      <c r="T49" s="19" t="e">
        <f>VLOOKUP(S49,Sheet1!$B$2:$C$12,2,TRUE)</f>
        <v>#N/A</v>
      </c>
      <c r="U49" s="5"/>
      <c r="V49" s="19" t="e">
        <f>VLOOKUP(U49,Sheet1!$B$2:$C$12,2,TRUE)</f>
        <v>#N/A</v>
      </c>
      <c r="W49" s="5"/>
      <c r="X49" s="19" t="e">
        <f>VLOOKUP(W49,Sheet1!$B$2:$C$12,2,TRUE)</f>
        <v>#N/A</v>
      </c>
      <c r="Y49" s="5"/>
      <c r="Z49" s="19" t="e">
        <f>VLOOKUP(Y49,Sheet1!$B$2:$C$12,2,TRUE)</f>
        <v>#N/A</v>
      </c>
      <c r="AA49" s="5"/>
      <c r="AB49" s="19" t="e">
        <f>VLOOKUP(AA49,Sheet1!$B$2:$C$12,2,TRUE)</f>
        <v>#N/A</v>
      </c>
      <c r="AC49" s="5" t="e">
        <f>ROUND(AVERAGE(T49,V49,X49,Z49),2)</f>
        <v>#N/A</v>
      </c>
      <c r="AD49" s="226">
        <f t="shared" si="23"/>
        <v>0</v>
      </c>
      <c r="AE49" s="9" t="e">
        <f t="shared" si="24"/>
        <v>#N/A</v>
      </c>
      <c r="AF49" s="5" t="e">
        <f t="shared" si="4"/>
        <v>#N/A</v>
      </c>
      <c r="AG49" s="226">
        <f t="shared" si="5"/>
        <v>0</v>
      </c>
      <c r="AH49" s="9" t="e">
        <f t="shared" si="25"/>
        <v>#N/A</v>
      </c>
      <c r="AI49" s="227"/>
      <c r="AJ49" s="9" t="e">
        <f t="shared" si="7"/>
        <v>#N/A</v>
      </c>
      <c r="AK49" s="9">
        <f t="shared" si="20"/>
        <v>0</v>
      </c>
      <c r="AL49" s="9" t="e">
        <f t="shared" si="8"/>
        <v>#N/A</v>
      </c>
      <c r="AM49" s="9" t="e">
        <f t="shared" si="26"/>
        <v>#N/A</v>
      </c>
      <c r="AN49" s="5"/>
      <c r="AO49" s="5"/>
      <c r="AP49" s="9"/>
      <c r="AQ49" s="5"/>
      <c r="AR49" s="25"/>
      <c r="AS49" s="25"/>
    </row>
    <row r="50" spans="1:45" s="46" customFormat="1" ht="20.100000000000001" hidden="1" customHeight="1" x14ac:dyDescent="0.25">
      <c r="A50" s="86">
        <f t="shared" si="27"/>
        <v>35</v>
      </c>
      <c r="B50" s="260" t="s">
        <v>22</v>
      </c>
      <c r="C50" s="86" t="s">
        <v>413</v>
      </c>
      <c r="D50" s="5"/>
      <c r="E50" s="5" t="str">
        <f>VLOOKUP($C50,'[4]Gui chi Quynh'!$D$7:$F$393,3,0)</f>
        <v>A4</v>
      </c>
      <c r="F50" s="19">
        <f>VLOOKUP(E50,Sheet1!$B$2:$C$12,2,TRUE)</f>
        <v>7</v>
      </c>
      <c r="G50" s="5" t="str">
        <f>VLOOKUP($C50,'[5]Gui chi Quynh'!$C$7:$E$391,3,0)</f>
        <v>A2</v>
      </c>
      <c r="H50" s="19">
        <f>VLOOKUP(G50,Sheet1!$B$2:$C$12,2,TRUE)</f>
        <v>9</v>
      </c>
      <c r="I50" s="5" t="str">
        <f>VLOOKUP($C50,'[6]Gui chi Quynh'!$C$7:$E$389,3,0)</f>
        <v>A2</v>
      </c>
      <c r="J50" s="19">
        <f>VLOOKUP(I50,Sheet1!$B$2:$C$12,2,TRUE)</f>
        <v>9</v>
      </c>
      <c r="K50" s="5" t="str">
        <f>VLOOKUP($C50,'[7]Gui chi Quynh'!$C$7:$E$389,3,0)</f>
        <v>A2</v>
      </c>
      <c r="L50" s="19">
        <f>VLOOKUP(K50,Sheet1!$B$2:$C$12,2,TRUE)</f>
        <v>9</v>
      </c>
      <c r="M50" s="5" t="str">
        <f>VLOOKUP($C50,'[8]Gui chi Quynh'!$C$7:$E$388,3,0)</f>
        <v>A3</v>
      </c>
      <c r="N50" s="19">
        <f>VLOOKUP(M50,Sheet1!$B$2:$C$12,2,TRUE)</f>
        <v>8</v>
      </c>
      <c r="O50" s="5">
        <f t="shared" si="21"/>
        <v>8.4</v>
      </c>
      <c r="P50" s="226">
        <f t="shared" si="22"/>
        <v>0</v>
      </c>
      <c r="Q50" s="9" t="str">
        <f t="shared" si="0"/>
        <v>Xuất sắc</v>
      </c>
      <c r="R50" s="10"/>
      <c r="S50" s="17"/>
      <c r="T50" s="19" t="e">
        <f>VLOOKUP(S50,Sheet1!$B$2:$C$12,2,TRUE)</f>
        <v>#N/A</v>
      </c>
      <c r="U50" s="5"/>
      <c r="V50" s="19" t="e">
        <f>VLOOKUP(U50,Sheet1!$B$2:$C$12,2,TRUE)</f>
        <v>#N/A</v>
      </c>
      <c r="W50" s="5"/>
      <c r="X50" s="19" t="e">
        <f>VLOOKUP(W50,Sheet1!$B$2:$C$12,2,TRUE)</f>
        <v>#N/A</v>
      </c>
      <c r="Y50" s="5"/>
      <c r="Z50" s="19" t="e">
        <f>VLOOKUP(Y50,Sheet1!$B$2:$C$12,2,TRUE)</f>
        <v>#N/A</v>
      </c>
      <c r="AA50" s="5"/>
      <c r="AB50" s="19" t="e">
        <f>VLOOKUP(AA50,Sheet1!$B$2:$C$12,2,TRUE)</f>
        <v>#N/A</v>
      </c>
      <c r="AC50" s="5" t="e">
        <f t="shared" si="1"/>
        <v>#N/A</v>
      </c>
      <c r="AD50" s="226">
        <f t="shared" si="23"/>
        <v>0</v>
      </c>
      <c r="AE50" s="9" t="e">
        <f t="shared" si="24"/>
        <v>#N/A</v>
      </c>
      <c r="AF50" s="5" t="e">
        <f t="shared" si="4"/>
        <v>#N/A</v>
      </c>
      <c r="AG50" s="226">
        <f t="shared" si="5"/>
        <v>0</v>
      </c>
      <c r="AH50" s="9" t="e">
        <f t="shared" si="25"/>
        <v>#N/A</v>
      </c>
      <c r="AI50" s="227"/>
      <c r="AJ50" s="9" t="e">
        <f t="shared" si="7"/>
        <v>#N/A</v>
      </c>
      <c r="AK50" s="9">
        <f t="shared" si="20"/>
        <v>0</v>
      </c>
      <c r="AL50" s="9" t="e">
        <f t="shared" si="8"/>
        <v>#N/A</v>
      </c>
      <c r="AM50" s="9" t="e">
        <f t="shared" si="26"/>
        <v>#N/A</v>
      </c>
      <c r="AN50" s="5"/>
      <c r="AO50" s="5"/>
      <c r="AP50" s="9"/>
      <c r="AQ50" s="5"/>
      <c r="AR50" s="25"/>
      <c r="AS50" s="25"/>
    </row>
    <row r="51" spans="1:45" s="46" customFormat="1" ht="20.100000000000001" hidden="1" customHeight="1" x14ac:dyDescent="0.25">
      <c r="A51" s="86">
        <f t="shared" si="27"/>
        <v>36</v>
      </c>
      <c r="B51" s="260" t="s">
        <v>24</v>
      </c>
      <c r="C51" s="86" t="s">
        <v>414</v>
      </c>
      <c r="D51" s="5"/>
      <c r="E51" s="5" t="str">
        <f>VLOOKUP($C51,'[4]Gui chi Quynh'!$D$7:$F$393,3,0)</f>
        <v>A4</v>
      </c>
      <c r="F51" s="19">
        <f>VLOOKUP(E51,Sheet1!$B$2:$C$12,2,TRUE)</f>
        <v>7</v>
      </c>
      <c r="G51" s="5" t="str">
        <f>VLOOKUP($C51,'[5]Gui chi Quynh'!$C$7:$E$391,3,0)</f>
        <v>A2</v>
      </c>
      <c r="H51" s="19">
        <f>VLOOKUP(G51,Sheet1!$B$2:$C$12,2,TRUE)</f>
        <v>9</v>
      </c>
      <c r="I51" s="5" t="str">
        <f>VLOOKUP($C51,'[6]Gui chi Quynh'!$C$7:$E$389,3,0)</f>
        <v>A2</v>
      </c>
      <c r="J51" s="19">
        <f>VLOOKUP(I51,Sheet1!$B$2:$C$12,2,TRUE)</f>
        <v>9</v>
      </c>
      <c r="K51" s="5" t="str">
        <f>VLOOKUP($C51,'[7]Gui chi Quynh'!$C$7:$E$389,3,0)</f>
        <v>A2</v>
      </c>
      <c r="L51" s="19">
        <f>VLOOKUP(K51,Sheet1!$B$2:$C$12,2,TRUE)</f>
        <v>9</v>
      </c>
      <c r="M51" s="5" t="str">
        <f>VLOOKUP($C51,'[8]Gui chi Quynh'!$C$7:$E$388,3,0)</f>
        <v>A4</v>
      </c>
      <c r="N51" s="19">
        <f>VLOOKUP(M51,Sheet1!$B$2:$C$12,2,TRUE)</f>
        <v>7</v>
      </c>
      <c r="O51" s="5">
        <f t="shared" si="21"/>
        <v>8.1999999999999993</v>
      </c>
      <c r="P51" s="226">
        <f t="shared" si="22"/>
        <v>0</v>
      </c>
      <c r="Q51" s="9" t="str">
        <f t="shared" si="0"/>
        <v>Xuất sắc</v>
      </c>
      <c r="R51" s="10"/>
      <c r="S51" s="17"/>
      <c r="T51" s="19" t="e">
        <f>VLOOKUP(S51,Sheet1!$B$2:$C$12,2,TRUE)</f>
        <v>#N/A</v>
      </c>
      <c r="U51" s="5"/>
      <c r="V51" s="19" t="e">
        <f>VLOOKUP(U51,Sheet1!$B$2:$C$12,2,TRUE)</f>
        <v>#N/A</v>
      </c>
      <c r="W51" s="5"/>
      <c r="X51" s="19" t="e">
        <f>VLOOKUP(W51,Sheet1!$B$2:$C$12,2,TRUE)</f>
        <v>#N/A</v>
      </c>
      <c r="Y51" s="5"/>
      <c r="Z51" s="19" t="e">
        <f>VLOOKUP(Y51,Sheet1!$B$2:$C$12,2,TRUE)</f>
        <v>#N/A</v>
      </c>
      <c r="AA51" s="5"/>
      <c r="AB51" s="19" t="e">
        <f>VLOOKUP(AA51,Sheet1!$B$2:$C$12,2,TRUE)</f>
        <v>#N/A</v>
      </c>
      <c r="AC51" s="5" t="e">
        <f t="shared" si="1"/>
        <v>#N/A</v>
      </c>
      <c r="AD51" s="226">
        <f t="shared" si="23"/>
        <v>0</v>
      </c>
      <c r="AE51" s="9" t="e">
        <f t="shared" si="24"/>
        <v>#N/A</v>
      </c>
      <c r="AF51" s="5" t="e">
        <f t="shared" si="4"/>
        <v>#N/A</v>
      </c>
      <c r="AG51" s="226">
        <f t="shared" si="5"/>
        <v>0</v>
      </c>
      <c r="AH51" s="9" t="e">
        <f t="shared" si="25"/>
        <v>#N/A</v>
      </c>
      <c r="AI51" s="227"/>
      <c r="AJ51" s="9" t="e">
        <f t="shared" si="7"/>
        <v>#N/A</v>
      </c>
      <c r="AK51" s="9">
        <f t="shared" si="20"/>
        <v>0</v>
      </c>
      <c r="AL51" s="9" t="e">
        <f t="shared" si="8"/>
        <v>#N/A</v>
      </c>
      <c r="AM51" s="9" t="e">
        <f t="shared" si="26"/>
        <v>#N/A</v>
      </c>
      <c r="AN51" s="5"/>
      <c r="AO51" s="5"/>
      <c r="AP51" s="9"/>
      <c r="AQ51" s="5"/>
      <c r="AR51" s="25"/>
      <c r="AS51" s="25"/>
    </row>
    <row r="52" spans="1:45" s="46" customFormat="1" ht="20.100000000000001" hidden="1" customHeight="1" x14ac:dyDescent="0.25">
      <c r="A52" s="86">
        <f t="shared" si="27"/>
        <v>37</v>
      </c>
      <c r="B52" s="260" t="s">
        <v>26</v>
      </c>
      <c r="C52" s="17" t="s">
        <v>415</v>
      </c>
      <c r="D52" s="5"/>
      <c r="E52" s="5" t="str">
        <f>VLOOKUP($C52,'[4]Gui chi Quynh'!$D$7:$F$393,3,0)</f>
        <v>A2</v>
      </c>
      <c r="F52" s="19">
        <f>VLOOKUP(E52,Sheet1!$B$2:$C$12,2,TRUE)</f>
        <v>9</v>
      </c>
      <c r="G52" s="5" t="str">
        <f>VLOOKUP($C52,'[5]Gui chi Quynh'!$C$7:$E$391,3,0)</f>
        <v>A2</v>
      </c>
      <c r="H52" s="19">
        <f>VLOOKUP(G52,Sheet1!$B$2:$C$12,2,TRUE)</f>
        <v>9</v>
      </c>
      <c r="I52" s="5" t="str">
        <f>VLOOKUP($C52,'[6]Gui chi Quynh'!$C$7:$E$389,3,0)</f>
        <v>A1</v>
      </c>
      <c r="J52" s="19">
        <f>VLOOKUP(I52,Sheet1!$B$2:$C$12,2,TRUE)</f>
        <v>10</v>
      </c>
      <c r="K52" s="5" t="str">
        <f>VLOOKUP($C52,'[7]Gui chi Quynh'!$C$7:$E$389,3,0)</f>
        <v>A1</v>
      </c>
      <c r="L52" s="19">
        <f>VLOOKUP(K52,Sheet1!$B$2:$C$12,2,TRUE)</f>
        <v>10</v>
      </c>
      <c r="M52" s="5" t="str">
        <f>VLOOKUP($C52,'[8]Gui chi Quynh'!$C$7:$E$388,3,0)</f>
        <v>A1</v>
      </c>
      <c r="N52" s="19">
        <f>VLOOKUP(M52,Sheet1!$B$2:$C$12,2,TRUE)</f>
        <v>10</v>
      </c>
      <c r="O52" s="5">
        <f t="shared" si="21"/>
        <v>9.6</v>
      </c>
      <c r="P52" s="226">
        <f t="shared" si="22"/>
        <v>0</v>
      </c>
      <c r="Q52" s="9" t="str">
        <f t="shared" si="0"/>
        <v>Xuất sắc</v>
      </c>
      <c r="R52" s="10"/>
      <c r="S52" s="17"/>
      <c r="T52" s="19" t="e">
        <f>VLOOKUP(S52,Sheet1!$B$2:$C$12,2,TRUE)</f>
        <v>#N/A</v>
      </c>
      <c r="U52" s="5"/>
      <c r="V52" s="19" t="e">
        <f>VLOOKUP(U52,Sheet1!$B$2:$C$12,2,TRUE)</f>
        <v>#N/A</v>
      </c>
      <c r="W52" s="5"/>
      <c r="X52" s="19" t="e">
        <f>VLOOKUP(W52,Sheet1!$B$2:$C$12,2,TRUE)</f>
        <v>#N/A</v>
      </c>
      <c r="Y52" s="5"/>
      <c r="Z52" s="19" t="e">
        <f>VLOOKUP(Y52,Sheet1!$B$2:$C$12,2,TRUE)</f>
        <v>#N/A</v>
      </c>
      <c r="AA52" s="5"/>
      <c r="AB52" s="19" t="e">
        <f>VLOOKUP(AA52,Sheet1!$B$2:$C$12,2,TRUE)</f>
        <v>#N/A</v>
      </c>
      <c r="AC52" s="5" t="e">
        <f t="shared" si="1"/>
        <v>#N/A</v>
      </c>
      <c r="AD52" s="226">
        <f t="shared" si="23"/>
        <v>0</v>
      </c>
      <c r="AE52" s="9" t="e">
        <f t="shared" si="24"/>
        <v>#N/A</v>
      </c>
      <c r="AF52" s="5" t="e">
        <f t="shared" si="4"/>
        <v>#N/A</v>
      </c>
      <c r="AG52" s="226">
        <f t="shared" si="5"/>
        <v>0</v>
      </c>
      <c r="AH52" s="9" t="e">
        <f t="shared" si="25"/>
        <v>#N/A</v>
      </c>
      <c r="AI52" s="227"/>
      <c r="AJ52" s="9" t="e">
        <f t="shared" si="7"/>
        <v>#N/A</v>
      </c>
      <c r="AK52" s="9">
        <f t="shared" si="20"/>
        <v>0</v>
      </c>
      <c r="AL52" s="9" t="e">
        <f t="shared" si="8"/>
        <v>#N/A</v>
      </c>
      <c r="AM52" s="9" t="e">
        <f t="shared" si="26"/>
        <v>#N/A</v>
      </c>
      <c r="AN52" s="5"/>
      <c r="AO52" s="5"/>
      <c r="AP52" s="9"/>
      <c r="AQ52" s="5"/>
      <c r="AR52" s="25"/>
      <c r="AS52" s="25"/>
    </row>
    <row r="53" spans="1:45" s="46" customFormat="1" ht="20.100000000000001" hidden="1" customHeight="1" x14ac:dyDescent="0.25">
      <c r="A53" s="86">
        <f t="shared" si="27"/>
        <v>38</v>
      </c>
      <c r="B53" s="260" t="s">
        <v>284</v>
      </c>
      <c r="C53" s="86" t="s">
        <v>418</v>
      </c>
      <c r="D53" s="45"/>
      <c r="E53" s="5" t="str">
        <f>VLOOKUP($C53,'[4]Gui chi Quynh'!$D$7:$F$393,3,0)</f>
        <v>A3</v>
      </c>
      <c r="F53" s="19">
        <f>VLOOKUP(E53,Sheet1!$B$2:$C$12,2,TRUE)</f>
        <v>8</v>
      </c>
      <c r="G53" s="5" t="str">
        <f>VLOOKUP($C53,'[5]Gui chi Quynh'!$C$7:$E$391,3,0)</f>
        <v>A3</v>
      </c>
      <c r="H53" s="19">
        <f>VLOOKUP(G53,Sheet1!$B$2:$C$12,2,TRUE)</f>
        <v>8</v>
      </c>
      <c r="I53" s="5" t="str">
        <f>VLOOKUP($C53,'[6]Gui chi Quynh'!$C$7:$E$389,3,0)</f>
        <v>A2</v>
      </c>
      <c r="J53" s="19">
        <f>VLOOKUP(I53,Sheet1!$B$2:$C$12,2,TRUE)</f>
        <v>9</v>
      </c>
      <c r="K53" s="5" t="str">
        <f>VLOOKUP($C53,'[7]Gui chi Quynh'!$C$7:$E$389,3,0)</f>
        <v>A2</v>
      </c>
      <c r="L53" s="19">
        <f>VLOOKUP(K53,Sheet1!$B$2:$C$12,2,TRUE)</f>
        <v>9</v>
      </c>
      <c r="M53" s="5" t="str">
        <f>VLOOKUP($C53,'[8]Gui chi Quynh'!$C$7:$E$388,3,0)</f>
        <v>A3</v>
      </c>
      <c r="N53" s="19">
        <f>VLOOKUP(M53,Sheet1!$B$2:$C$12,2,TRUE)</f>
        <v>8</v>
      </c>
      <c r="O53" s="5">
        <f t="shared" si="21"/>
        <v>8.4</v>
      </c>
      <c r="P53" s="226">
        <f t="shared" si="22"/>
        <v>0</v>
      </c>
      <c r="Q53" s="9" t="str">
        <f t="shared" si="0"/>
        <v>Xuất sắc</v>
      </c>
      <c r="R53" s="10"/>
      <c r="S53" s="17"/>
      <c r="T53" s="19" t="e">
        <f>VLOOKUP(S53,Sheet1!$B$2:$C$12,2,TRUE)</f>
        <v>#N/A</v>
      </c>
      <c r="U53" s="5"/>
      <c r="V53" s="19" t="e">
        <f>VLOOKUP(U53,Sheet1!$B$2:$C$12,2,TRUE)</f>
        <v>#N/A</v>
      </c>
      <c r="W53" s="5"/>
      <c r="X53" s="19" t="e">
        <f>VLOOKUP(W53,Sheet1!$B$2:$C$12,2,TRUE)</f>
        <v>#N/A</v>
      </c>
      <c r="Y53" s="5"/>
      <c r="Z53" s="19" t="e">
        <f>VLOOKUP(Y53,Sheet1!$B$2:$C$12,2,TRUE)</f>
        <v>#N/A</v>
      </c>
      <c r="AA53" s="5"/>
      <c r="AB53" s="19" t="e">
        <f>VLOOKUP(AA53,Sheet1!$B$2:$C$12,2,TRUE)</f>
        <v>#N/A</v>
      </c>
      <c r="AC53" s="5" t="e">
        <f t="shared" si="1"/>
        <v>#N/A</v>
      </c>
      <c r="AD53" s="226">
        <f t="shared" si="23"/>
        <v>0</v>
      </c>
      <c r="AE53" s="9" t="e">
        <f t="shared" si="24"/>
        <v>#N/A</v>
      </c>
      <c r="AF53" s="5" t="e">
        <f t="shared" si="4"/>
        <v>#N/A</v>
      </c>
      <c r="AG53" s="226">
        <f t="shared" si="5"/>
        <v>0</v>
      </c>
      <c r="AH53" s="9" t="e">
        <f t="shared" si="25"/>
        <v>#N/A</v>
      </c>
      <c r="AI53" s="227"/>
      <c r="AJ53" s="9" t="e">
        <f t="shared" si="7"/>
        <v>#N/A</v>
      </c>
      <c r="AK53" s="9">
        <f t="shared" si="20"/>
        <v>0</v>
      </c>
      <c r="AL53" s="9" t="e">
        <f t="shared" si="8"/>
        <v>#N/A</v>
      </c>
      <c r="AM53" s="9" t="e">
        <f t="shared" si="26"/>
        <v>#N/A</v>
      </c>
      <c r="AN53" s="5"/>
      <c r="AO53" s="5"/>
      <c r="AP53" s="9"/>
      <c r="AQ53" s="5"/>
      <c r="AR53" s="25"/>
      <c r="AS53" s="25"/>
    </row>
    <row r="54" spans="1:45" s="46" customFormat="1" ht="20.100000000000001" hidden="1" customHeight="1" x14ac:dyDescent="0.25">
      <c r="A54" s="86">
        <f t="shared" si="27"/>
        <v>39</v>
      </c>
      <c r="B54" s="260" t="s">
        <v>68</v>
      </c>
      <c r="C54" s="86" t="s">
        <v>420</v>
      </c>
      <c r="D54" s="38"/>
      <c r="E54" s="5" t="str">
        <f>VLOOKUP($C54,'[4]Gui chi Quynh'!$D$7:$F$393,3,0)</f>
        <v>A3</v>
      </c>
      <c r="F54" s="19">
        <f>VLOOKUP(E54,Sheet1!$B$2:$C$12,2,TRUE)</f>
        <v>8</v>
      </c>
      <c r="G54" s="5" t="str">
        <f>VLOOKUP($C54,'[5]Gui chi Quynh'!$C$7:$E$391,3,0)</f>
        <v>A4</v>
      </c>
      <c r="H54" s="19">
        <f>VLOOKUP(G54,Sheet1!$B$2:$C$12,2,TRUE)</f>
        <v>7</v>
      </c>
      <c r="I54" s="5" t="str">
        <f>VLOOKUP($C54,'[6]Gui chi Quynh'!$C$7:$E$389,3,0)</f>
        <v>A3</v>
      </c>
      <c r="J54" s="19">
        <f>VLOOKUP(I54,Sheet1!$B$2:$C$12,2,TRUE)</f>
        <v>8</v>
      </c>
      <c r="K54" s="5" t="str">
        <f>VLOOKUP($C54,'[7]Gui chi Quynh'!$C$7:$E$389,3,0)</f>
        <v>A2</v>
      </c>
      <c r="L54" s="19">
        <f>VLOOKUP(K54,Sheet1!$B$2:$C$12,2,TRUE)</f>
        <v>9</v>
      </c>
      <c r="M54" s="5" t="str">
        <f>VLOOKUP($C54,'[8]Gui chi Quynh'!$C$7:$E$388,3,0)</f>
        <v>A3</v>
      </c>
      <c r="N54" s="19">
        <f>VLOOKUP(M54,Sheet1!$B$2:$C$12,2,TRUE)</f>
        <v>8</v>
      </c>
      <c r="O54" s="5">
        <f t="shared" si="21"/>
        <v>8</v>
      </c>
      <c r="P54" s="226">
        <f t="shared" si="22"/>
        <v>0</v>
      </c>
      <c r="Q54" s="9" t="str">
        <f t="shared" si="0"/>
        <v>Xuất sắc</v>
      </c>
      <c r="R54" s="10"/>
      <c r="S54" s="17"/>
      <c r="T54" s="19" t="e">
        <f>VLOOKUP(S54,Sheet1!$B$2:$C$12,2,TRUE)</f>
        <v>#N/A</v>
      </c>
      <c r="U54" s="5"/>
      <c r="V54" s="19" t="e">
        <f>VLOOKUP(U54,Sheet1!$B$2:$C$12,2,TRUE)</f>
        <v>#N/A</v>
      </c>
      <c r="W54" s="5"/>
      <c r="X54" s="19" t="e">
        <f>VLOOKUP(W54,Sheet1!$B$2:$C$12,2,TRUE)</f>
        <v>#N/A</v>
      </c>
      <c r="Y54" s="5"/>
      <c r="Z54" s="19" t="e">
        <f>VLOOKUP(Y54,Sheet1!$B$2:$C$12,2,TRUE)</f>
        <v>#N/A</v>
      </c>
      <c r="AA54" s="5"/>
      <c r="AB54" s="19" t="e">
        <f>VLOOKUP(AA54,Sheet1!$B$2:$C$12,2,TRUE)</f>
        <v>#N/A</v>
      </c>
      <c r="AC54" s="5" t="e">
        <f t="shared" si="1"/>
        <v>#N/A</v>
      </c>
      <c r="AD54" s="226">
        <f t="shared" si="23"/>
        <v>0</v>
      </c>
      <c r="AE54" s="9" t="e">
        <f t="shared" si="24"/>
        <v>#N/A</v>
      </c>
      <c r="AF54" s="5" t="e">
        <f t="shared" si="4"/>
        <v>#N/A</v>
      </c>
      <c r="AG54" s="226">
        <f t="shared" si="5"/>
        <v>0</v>
      </c>
      <c r="AH54" s="9" t="e">
        <f t="shared" si="25"/>
        <v>#N/A</v>
      </c>
      <c r="AI54" s="227"/>
      <c r="AJ54" s="9" t="e">
        <f t="shared" si="7"/>
        <v>#N/A</v>
      </c>
      <c r="AK54" s="9">
        <f t="shared" si="20"/>
        <v>0</v>
      </c>
      <c r="AL54" s="9" t="e">
        <f t="shared" si="8"/>
        <v>#N/A</v>
      </c>
      <c r="AM54" s="9" t="e">
        <f t="shared" si="26"/>
        <v>#N/A</v>
      </c>
      <c r="AN54" s="5"/>
      <c r="AO54" s="5"/>
      <c r="AP54" s="9"/>
      <c r="AQ54" s="5"/>
      <c r="AR54" s="25"/>
      <c r="AS54" s="25"/>
    </row>
    <row r="55" spans="1:45" s="46" customFormat="1" ht="20.100000000000001" hidden="1" customHeight="1" x14ac:dyDescent="0.25">
      <c r="A55" s="86">
        <f t="shared" si="27"/>
        <v>40</v>
      </c>
      <c r="B55" s="260" t="s">
        <v>69</v>
      </c>
      <c r="C55" s="86" t="s">
        <v>421</v>
      </c>
      <c r="D55" s="19"/>
      <c r="E55" s="5" t="str">
        <f>VLOOKUP($C55,'[4]Gui chi Quynh'!$D$7:$F$393,3,0)</f>
        <v>A3</v>
      </c>
      <c r="F55" s="19">
        <f>VLOOKUP(E55,Sheet1!$B$2:$C$12,2,TRUE)</f>
        <v>8</v>
      </c>
      <c r="G55" s="5" t="str">
        <f>VLOOKUP($C55,'[5]Gui chi Quynh'!$C$7:$E$391,3,0)</f>
        <v>A1</v>
      </c>
      <c r="H55" s="19">
        <f>VLOOKUP(G55,Sheet1!$B$2:$C$12,2,TRUE)</f>
        <v>10</v>
      </c>
      <c r="I55" s="5" t="str">
        <f>VLOOKUP($C55,'[6]Gui chi Quynh'!$C$7:$E$389,3,0)</f>
        <v>A1</v>
      </c>
      <c r="J55" s="19">
        <f>VLOOKUP(I55,Sheet1!$B$2:$C$12,2,TRUE)</f>
        <v>10</v>
      </c>
      <c r="K55" s="5" t="str">
        <f>VLOOKUP($C55,'[7]Gui chi Quynh'!$C$7:$E$389,3,0)</f>
        <v>A1</v>
      </c>
      <c r="L55" s="19">
        <f>VLOOKUP(K55,Sheet1!$B$2:$C$12,2,TRUE)</f>
        <v>10</v>
      </c>
      <c r="M55" s="5" t="str">
        <f>VLOOKUP($C55,'[8]Gui chi Quynh'!$C$7:$E$388,3,0)</f>
        <v>A1</v>
      </c>
      <c r="N55" s="19">
        <f>VLOOKUP(M55,Sheet1!$B$2:$C$12,2,TRUE)</f>
        <v>10</v>
      </c>
      <c r="O55" s="5">
        <f t="shared" si="21"/>
        <v>9.6</v>
      </c>
      <c r="P55" s="226">
        <f t="shared" si="22"/>
        <v>0</v>
      </c>
      <c r="Q55" s="9" t="str">
        <f t="shared" si="0"/>
        <v>Xuất sắc</v>
      </c>
      <c r="R55" s="10"/>
      <c r="S55" s="17"/>
      <c r="T55" s="19" t="e">
        <f>VLOOKUP(S55,Sheet1!$B$2:$C$12,2,TRUE)</f>
        <v>#N/A</v>
      </c>
      <c r="U55" s="5"/>
      <c r="V55" s="19" t="e">
        <f>VLOOKUP(U55,Sheet1!$B$2:$C$12,2,TRUE)</f>
        <v>#N/A</v>
      </c>
      <c r="W55" s="5"/>
      <c r="X55" s="19" t="e">
        <f>VLOOKUP(W55,Sheet1!$B$2:$C$12,2,TRUE)</f>
        <v>#N/A</v>
      </c>
      <c r="Y55" s="5"/>
      <c r="Z55" s="19" t="e">
        <f>VLOOKUP(Y55,Sheet1!$B$2:$C$12,2,TRUE)</f>
        <v>#N/A</v>
      </c>
      <c r="AA55" s="5"/>
      <c r="AB55" s="19" t="e">
        <f>VLOOKUP(AA55,Sheet1!$B$2:$C$12,2,TRUE)</f>
        <v>#N/A</v>
      </c>
      <c r="AC55" s="5" t="e">
        <f t="shared" si="1"/>
        <v>#N/A</v>
      </c>
      <c r="AD55" s="226">
        <f t="shared" si="23"/>
        <v>0</v>
      </c>
      <c r="AE55" s="9" t="e">
        <f t="shared" si="24"/>
        <v>#N/A</v>
      </c>
      <c r="AF55" s="5" t="e">
        <f t="shared" si="4"/>
        <v>#N/A</v>
      </c>
      <c r="AG55" s="226">
        <f t="shared" si="5"/>
        <v>0</v>
      </c>
      <c r="AH55" s="9" t="e">
        <f t="shared" si="25"/>
        <v>#N/A</v>
      </c>
      <c r="AI55" s="227"/>
      <c r="AJ55" s="9" t="e">
        <f t="shared" si="7"/>
        <v>#N/A</v>
      </c>
      <c r="AK55" s="9">
        <f t="shared" si="20"/>
        <v>0</v>
      </c>
      <c r="AL55" s="9" t="e">
        <f t="shared" si="8"/>
        <v>#N/A</v>
      </c>
      <c r="AM55" s="9" t="e">
        <f t="shared" si="26"/>
        <v>#N/A</v>
      </c>
      <c r="AN55" s="5"/>
      <c r="AO55" s="5"/>
      <c r="AP55" s="9"/>
      <c r="AQ55" s="5"/>
      <c r="AR55" s="25"/>
      <c r="AS55" s="25"/>
    </row>
    <row r="56" spans="1:45" s="7" customFormat="1" ht="20.100000000000001" customHeight="1" x14ac:dyDescent="0.25">
      <c r="A56" s="74" t="s">
        <v>861</v>
      </c>
      <c r="B56" s="260" t="s">
        <v>862</v>
      </c>
      <c r="C56" s="74"/>
      <c r="D56" s="45"/>
      <c r="E56" s="5"/>
      <c r="F56" s="19"/>
      <c r="G56" s="5"/>
      <c r="H56" s="19"/>
      <c r="I56" s="5"/>
      <c r="J56" s="19"/>
      <c r="K56" s="19"/>
      <c r="L56" s="19"/>
      <c r="M56" s="19"/>
      <c r="N56" s="19"/>
      <c r="O56" s="5">
        <v>15</v>
      </c>
      <c r="P56" s="226"/>
      <c r="Q56" s="9" t="str">
        <f>LEFT(R56,2)</f>
        <v xml:space="preserve">3 </v>
      </c>
      <c r="R56" s="10" t="str">
        <f xml:space="preserve"> (COUNTIF('Tong hop thi dua HK2-CN'!$AH$48:$AH$62, "Hoàn thành xuất sắc nhiệm vụ") &amp; " Xuất sắc") &amp;" + "&amp; (COUNTIF('Tong hop thi dua HK2-CN'!$AH$48:$AH$62, "Hoàn thành tốt nhiệm vụ") &amp; " Tốt")</f>
        <v>3 Xuất sắc + 12 Tốt</v>
      </c>
      <c r="S56" s="19"/>
      <c r="T56" s="19" t="e">
        <f>VLOOKUP(S56,Sheet1!$B$2:$C$12,2,TRUE)</f>
        <v>#N/A</v>
      </c>
      <c r="U56" s="5"/>
      <c r="V56" s="19" t="e">
        <f>VLOOKUP(U56,Sheet1!$B$2:$C$12,2,TRUE)</f>
        <v>#N/A</v>
      </c>
      <c r="W56" s="5"/>
      <c r="X56" s="19" t="e">
        <f>VLOOKUP(W56,Sheet1!$B$2:$C$12,2,TRUE)</f>
        <v>#N/A</v>
      </c>
      <c r="Y56" s="5"/>
      <c r="Z56" s="19" t="e">
        <f>VLOOKUP(Y56,Sheet1!$B$2:$C$12,2,TRUE)</f>
        <v>#N/A</v>
      </c>
      <c r="AA56" s="5"/>
      <c r="AB56" s="19" t="e">
        <f>VLOOKUP(AA56,Sheet1!$B$2:$C$12,2,TRUE)</f>
        <v>#N/A</v>
      </c>
      <c r="AC56" s="5" t="e">
        <f t="shared" si="1"/>
        <v>#N/A</v>
      </c>
      <c r="AD56" s="226">
        <f t="shared" si="23"/>
        <v>0</v>
      </c>
      <c r="AE56" s="9" t="e">
        <f t="shared" si="24"/>
        <v>#N/A</v>
      </c>
      <c r="AF56" s="5" t="e">
        <f t="shared" si="4"/>
        <v>#N/A</v>
      </c>
      <c r="AG56" s="226">
        <f t="shared" si="5"/>
        <v>0</v>
      </c>
      <c r="AH56" s="9" t="e">
        <f t="shared" si="25"/>
        <v>#N/A</v>
      </c>
      <c r="AI56" s="227"/>
      <c r="AJ56" s="9" t="e">
        <f t="shared" si="7"/>
        <v>#N/A</v>
      </c>
      <c r="AK56" s="9">
        <f t="shared" si="20"/>
        <v>0</v>
      </c>
      <c r="AL56" s="9" t="e">
        <f t="shared" si="8"/>
        <v>#N/A</v>
      </c>
      <c r="AM56" s="9" t="e">
        <f t="shared" si="26"/>
        <v>#N/A</v>
      </c>
      <c r="AN56" s="5"/>
      <c r="AO56" s="5"/>
      <c r="AP56" s="9"/>
      <c r="AQ56" s="5"/>
      <c r="AR56" s="25"/>
      <c r="AS56" s="25"/>
    </row>
    <row r="57" spans="1:45" s="46" customFormat="1" ht="20.100000000000001" hidden="1" customHeight="1" x14ac:dyDescent="0.25">
      <c r="A57" s="86">
        <f>A55+1</f>
        <v>41</v>
      </c>
      <c r="B57" s="260" t="s">
        <v>67</v>
      </c>
      <c r="C57" s="86" t="s">
        <v>419</v>
      </c>
      <c r="D57" s="5"/>
      <c r="E57" s="5" t="str">
        <f>VLOOKUP($C57,'[4]Gui chi Quynh'!$D$7:$F$393,3,0)</f>
        <v>A4</v>
      </c>
      <c r="F57" s="19">
        <f>VLOOKUP(E57,Sheet1!$B$2:$C$12,2,TRUE)</f>
        <v>7</v>
      </c>
      <c r="G57" s="5" t="str">
        <f>VLOOKUP($C57,'[5]Gui chi Quynh'!$C$7:$E$391,3,0)</f>
        <v>A3</v>
      </c>
      <c r="H57" s="19">
        <f>VLOOKUP(G57,Sheet1!$B$2:$C$12,2,TRUE)</f>
        <v>8</v>
      </c>
      <c r="I57" s="5" t="str">
        <f>VLOOKUP($C57,'[6]Gui chi Quynh'!$C$7:$E$389,3,0)</f>
        <v>A3</v>
      </c>
      <c r="J57" s="19">
        <f>VLOOKUP(I57,Sheet1!$B$2:$C$12,2,TRUE)</f>
        <v>8</v>
      </c>
      <c r="K57" s="5" t="str">
        <f>VLOOKUP($C57,'[7]Gui chi Quynh'!$C$7:$E$389,3,0)</f>
        <v>A2</v>
      </c>
      <c r="L57" s="19">
        <f>VLOOKUP(K57,Sheet1!$B$2:$C$12,2,TRUE)</f>
        <v>9</v>
      </c>
      <c r="M57" s="5" t="str">
        <f>VLOOKUP($C57,'[8]Gui chi Quynh'!$C$7:$E$388,3,0)</f>
        <v>A3</v>
      </c>
      <c r="N57" s="19">
        <f>VLOOKUP(M57,Sheet1!$B$2:$C$12,2,TRUE)</f>
        <v>8</v>
      </c>
      <c r="O57" s="5">
        <f t="shared" ref="O57:O71" si="28">ROUND(AVERAGE(F57,H57,J57,L57,N57),2)</f>
        <v>8</v>
      </c>
      <c r="P57" s="226">
        <f t="shared" ref="P57:P71" si="29">COUNTIF(D57:M57,"C*")*1+COUNTIF(D57:M57,"D")*2+COUNTIF(D57:M57,"E")*3</f>
        <v>0</v>
      </c>
      <c r="Q57" s="9" t="str">
        <f t="shared" si="0"/>
        <v>Xuất sắc</v>
      </c>
      <c r="R57" s="10"/>
      <c r="S57" s="17"/>
      <c r="T57" s="19" t="e">
        <f>VLOOKUP(S57,Sheet1!$B$2:$C$12,2,TRUE)</f>
        <v>#N/A</v>
      </c>
      <c r="U57" s="5"/>
      <c r="V57" s="19" t="e">
        <f>VLOOKUP(U57,Sheet1!$B$2:$C$12,2,TRUE)</f>
        <v>#N/A</v>
      </c>
      <c r="W57" s="5"/>
      <c r="X57" s="19" t="e">
        <f>VLOOKUP(W57,Sheet1!$B$2:$C$12,2,TRUE)</f>
        <v>#N/A</v>
      </c>
      <c r="Y57" s="5"/>
      <c r="Z57" s="19" t="e">
        <f>VLOOKUP(Y57,Sheet1!$B$2:$C$12,2,TRUE)</f>
        <v>#N/A</v>
      </c>
      <c r="AA57" s="5"/>
      <c r="AB57" s="19" t="e">
        <f>VLOOKUP(AA57,Sheet1!$B$2:$C$12,2,TRUE)</f>
        <v>#N/A</v>
      </c>
      <c r="AC57" s="5" t="e">
        <f>ROUND(AVERAGE(T57,V57,X57,Z57),2)</f>
        <v>#N/A</v>
      </c>
      <c r="AD57" s="226">
        <f t="shared" si="23"/>
        <v>0</v>
      </c>
      <c r="AE57" s="9" t="e">
        <f t="shared" si="24"/>
        <v>#N/A</v>
      </c>
      <c r="AF57" s="5" t="e">
        <f>ROUND(AVERAGE(T57,V57,X57,Z57,AB57),2)</f>
        <v>#N/A</v>
      </c>
      <c r="AG57" s="226">
        <f>COUNTIF(S57:AB57,"C*")*1+COUNTIF(S57:AB57,"D")*2+COUNTIF(S57:AB57,"E")*3</f>
        <v>0</v>
      </c>
      <c r="AH57" s="9" t="e">
        <f t="shared" si="25"/>
        <v>#N/A</v>
      </c>
      <c r="AI57" s="227"/>
      <c r="AJ57" s="9" t="e">
        <f t="shared" si="7"/>
        <v>#N/A</v>
      </c>
      <c r="AK57" s="9">
        <f t="shared" si="20"/>
        <v>0</v>
      </c>
      <c r="AL57" s="9" t="e">
        <f t="shared" si="8"/>
        <v>#N/A</v>
      </c>
      <c r="AM57" s="9" t="e">
        <f t="shared" si="26"/>
        <v>#N/A</v>
      </c>
      <c r="AN57" s="5"/>
      <c r="AO57" s="5"/>
      <c r="AP57" s="9"/>
      <c r="AQ57" s="5"/>
      <c r="AR57" s="26"/>
      <c r="AS57" s="26"/>
    </row>
    <row r="58" spans="1:45" s="7" customFormat="1" ht="20.100000000000001" hidden="1" customHeight="1" x14ac:dyDescent="0.25">
      <c r="A58" s="86">
        <f>A57+1</f>
        <v>42</v>
      </c>
      <c r="B58" s="80" t="s">
        <v>743</v>
      </c>
      <c r="C58" s="263" t="s">
        <v>744</v>
      </c>
      <c r="D58" s="5"/>
      <c r="E58" s="5" t="str">
        <f>VLOOKUP($C58,'[4]Gui chi Quynh'!$D$7:$F$393,3,0)</f>
        <v>A4</v>
      </c>
      <c r="F58" s="19">
        <f>VLOOKUP(E58,Sheet1!$B$2:$C$12,2,TRUE)</f>
        <v>7</v>
      </c>
      <c r="G58" s="5" t="str">
        <f>VLOOKUP($C58,'[5]Gui chi Quynh'!$C$7:$E$391,3,0)</f>
        <v>A3</v>
      </c>
      <c r="H58" s="19">
        <f>VLOOKUP(G58,Sheet1!$B$2:$C$12,2,TRUE)</f>
        <v>8</v>
      </c>
      <c r="I58" s="5" t="str">
        <f>VLOOKUP($C58,'[6]Gui chi Quynh'!$C$7:$E$389,3,0)</f>
        <v>A4</v>
      </c>
      <c r="J58" s="19">
        <f>VLOOKUP(I58,Sheet1!$B$2:$C$12,2,TRUE)</f>
        <v>7</v>
      </c>
      <c r="K58" s="5" t="str">
        <f>VLOOKUP($C58,'[7]Gui chi Quynh'!$C$7:$E$389,3,0)</f>
        <v>A4</v>
      </c>
      <c r="L58" s="19">
        <f>VLOOKUP(K58,Sheet1!$B$2:$C$12,2,TRUE)</f>
        <v>7</v>
      </c>
      <c r="M58" s="5" t="str">
        <f>VLOOKUP($C58,'[8]Gui chi Quynh'!$C$7:$E$388,3,0)</f>
        <v>A4</v>
      </c>
      <c r="N58" s="19">
        <f>VLOOKUP(M58,Sheet1!$B$2:$C$12,2,TRUE)</f>
        <v>7</v>
      </c>
      <c r="O58" s="5">
        <f t="shared" si="28"/>
        <v>7.2</v>
      </c>
      <c r="P58" s="226">
        <f t="shared" si="29"/>
        <v>0</v>
      </c>
      <c r="Q58" s="9" t="str">
        <f t="shared" si="0"/>
        <v>Tốt</v>
      </c>
      <c r="R58" s="10"/>
      <c r="S58" s="17"/>
      <c r="T58" s="19" t="e">
        <f>VLOOKUP(S58,Sheet1!$B$2:$C$12,2,TRUE)</f>
        <v>#N/A</v>
      </c>
      <c r="U58" s="5"/>
      <c r="V58" s="19" t="e">
        <f>VLOOKUP(U58,Sheet1!$B$2:$C$12,2,TRUE)</f>
        <v>#N/A</v>
      </c>
      <c r="W58" s="5"/>
      <c r="X58" s="19" t="e">
        <f>VLOOKUP(W58,Sheet1!$B$2:$C$12,2,TRUE)</f>
        <v>#N/A</v>
      </c>
      <c r="Y58" s="5"/>
      <c r="Z58" s="19" t="e">
        <f>VLOOKUP(Y58,Sheet1!$B$2:$C$12,2,TRUE)</f>
        <v>#N/A</v>
      </c>
      <c r="AA58" s="5"/>
      <c r="AB58" s="19" t="e">
        <f>VLOOKUP(AA58,Sheet1!$B$2:$C$12,2,TRUE)</f>
        <v>#N/A</v>
      </c>
      <c r="AC58" s="5" t="e">
        <f>ROUND(AVERAGE(T58,V58,X58,Z58),2)</f>
        <v>#N/A</v>
      </c>
      <c r="AD58" s="226">
        <f t="shared" si="23"/>
        <v>0</v>
      </c>
      <c r="AE58" s="9" t="e">
        <f t="shared" si="24"/>
        <v>#N/A</v>
      </c>
      <c r="AF58" s="5" t="e">
        <f>ROUND(AVERAGE(T58,V58,X58,Z58,AB58),2)</f>
        <v>#N/A</v>
      </c>
      <c r="AG58" s="226">
        <f>COUNTIF(S58:AB58,"C*")*1+COUNTIF(S58:AB58,"D")*2+COUNTIF(S58:AB58,"E")*3</f>
        <v>0</v>
      </c>
      <c r="AH58" s="9" t="e">
        <f t="shared" si="25"/>
        <v>#N/A</v>
      </c>
      <c r="AI58" s="227"/>
      <c r="AJ58" s="9" t="e">
        <f t="shared" si="7"/>
        <v>#N/A</v>
      </c>
      <c r="AK58" s="9">
        <f t="shared" si="20"/>
        <v>0</v>
      </c>
      <c r="AL58" s="9" t="e">
        <f t="shared" si="8"/>
        <v>#N/A</v>
      </c>
      <c r="AM58" s="9" t="e">
        <f t="shared" si="26"/>
        <v>#N/A</v>
      </c>
      <c r="AN58" s="5"/>
      <c r="AO58" s="5"/>
      <c r="AP58" s="9"/>
      <c r="AQ58" s="5"/>
      <c r="AR58" s="25"/>
      <c r="AS58" s="25"/>
    </row>
    <row r="59" spans="1:45" s="46" customFormat="1" ht="20.100000000000001" hidden="1" customHeight="1" x14ac:dyDescent="0.25">
      <c r="A59" s="86">
        <f t="shared" ref="A59:A71" si="30">A58+1</f>
        <v>43</v>
      </c>
      <c r="B59" s="80" t="s">
        <v>36</v>
      </c>
      <c r="C59" s="263" t="s">
        <v>422</v>
      </c>
      <c r="D59" s="5"/>
      <c r="E59" s="5" t="str">
        <f>VLOOKUP($C59,'[4]Gui chi Quynh'!$D$7:$F$393,3,0)</f>
        <v>A2</v>
      </c>
      <c r="F59" s="19">
        <f>VLOOKUP(E59,Sheet1!$B$2:$C$12,2,TRUE)</f>
        <v>9</v>
      </c>
      <c r="G59" s="5" t="str">
        <f>VLOOKUP($C59,'[5]Gui chi Quynh'!$C$7:$E$391,3,0)</f>
        <v>A2</v>
      </c>
      <c r="H59" s="19">
        <f>VLOOKUP(G59,Sheet1!$B$2:$C$12,2,TRUE)</f>
        <v>9</v>
      </c>
      <c r="I59" s="5" t="str">
        <f>VLOOKUP($C59,'[6]Gui chi Quynh'!$C$7:$E$389,3,0)</f>
        <v>A2</v>
      </c>
      <c r="J59" s="19">
        <f>VLOOKUP(I59,Sheet1!$B$2:$C$12,2,TRUE)</f>
        <v>9</v>
      </c>
      <c r="K59" s="5" t="str">
        <f>VLOOKUP($C59,'[7]Gui chi Quynh'!$C$7:$E$389,3,0)</f>
        <v>A2</v>
      </c>
      <c r="L59" s="19">
        <f>VLOOKUP(K59,Sheet1!$B$2:$C$12,2,TRUE)</f>
        <v>9</v>
      </c>
      <c r="M59" s="5" t="str">
        <f>VLOOKUP($C59,'[8]Gui chi Quynh'!$C$7:$E$388,3,0)</f>
        <v>A3</v>
      </c>
      <c r="N59" s="19">
        <f>VLOOKUP(M59,Sheet1!$B$2:$C$12,2,TRUE)</f>
        <v>8</v>
      </c>
      <c r="O59" s="5">
        <f t="shared" si="28"/>
        <v>8.8000000000000007</v>
      </c>
      <c r="P59" s="226">
        <f t="shared" si="29"/>
        <v>0</v>
      </c>
      <c r="Q59" s="9" t="str">
        <f t="shared" si="0"/>
        <v>Xuất sắc</v>
      </c>
      <c r="R59" s="10"/>
      <c r="S59" s="17"/>
      <c r="T59" s="19" t="e">
        <f>VLOOKUP(S59,Sheet1!$B$2:$C$12,2,TRUE)</f>
        <v>#N/A</v>
      </c>
      <c r="U59" s="5"/>
      <c r="V59" s="19" t="e">
        <f>VLOOKUP(U59,Sheet1!$B$2:$C$12,2,TRUE)</f>
        <v>#N/A</v>
      </c>
      <c r="W59" s="5"/>
      <c r="X59" s="19" t="e">
        <f>VLOOKUP(W59,Sheet1!$B$2:$C$12,2,TRUE)</f>
        <v>#N/A</v>
      </c>
      <c r="Y59" s="5"/>
      <c r="Z59" s="19" t="e">
        <f>VLOOKUP(Y59,Sheet1!$B$2:$C$12,2,TRUE)</f>
        <v>#N/A</v>
      </c>
      <c r="AA59" s="5"/>
      <c r="AB59" s="19" t="e">
        <f>VLOOKUP(AA59,Sheet1!$B$2:$C$12,2,TRUE)</f>
        <v>#N/A</v>
      </c>
      <c r="AC59" s="5" t="e">
        <f>ROUND(AVERAGE(T59,V59,X59,Z59),2)</f>
        <v>#N/A</v>
      </c>
      <c r="AD59" s="226">
        <f t="shared" si="23"/>
        <v>0</v>
      </c>
      <c r="AE59" s="9" t="e">
        <f t="shared" si="24"/>
        <v>#N/A</v>
      </c>
      <c r="AF59" s="5" t="e">
        <f>ROUND(AVERAGE(T59,V59,X59,Z59,AB59),2)</f>
        <v>#N/A</v>
      </c>
      <c r="AG59" s="226">
        <f>COUNTIF(S59:AB59,"C*")*1+COUNTIF(S59:AB59,"D")*2+COUNTIF(S59:AB59,"E")*3</f>
        <v>0</v>
      </c>
      <c r="AH59" s="9" t="e">
        <f t="shared" si="25"/>
        <v>#N/A</v>
      </c>
      <c r="AI59" s="227"/>
      <c r="AJ59" s="9" t="e">
        <f t="shared" si="7"/>
        <v>#N/A</v>
      </c>
      <c r="AK59" s="9">
        <f t="shared" si="20"/>
        <v>0</v>
      </c>
      <c r="AL59" s="9" t="e">
        <f t="shared" si="8"/>
        <v>#N/A</v>
      </c>
      <c r="AM59" s="9" t="e">
        <f t="shared" si="26"/>
        <v>#N/A</v>
      </c>
      <c r="AN59" s="5"/>
      <c r="AO59" s="5"/>
      <c r="AP59" s="9"/>
      <c r="AQ59" s="5"/>
      <c r="AR59" s="25"/>
      <c r="AS59" s="25"/>
    </row>
    <row r="60" spans="1:45" s="7" customFormat="1" ht="20.100000000000001" hidden="1" customHeight="1" x14ac:dyDescent="0.25">
      <c r="A60" s="86">
        <f t="shared" si="30"/>
        <v>44</v>
      </c>
      <c r="B60" s="260" t="s">
        <v>28</v>
      </c>
      <c r="C60" s="17" t="s">
        <v>416</v>
      </c>
      <c r="D60" s="5"/>
      <c r="E60" s="5" t="str">
        <f>VLOOKUP($C60,'[4]Gui chi Quynh'!$D$7:$F$393,3,0)</f>
        <v>A4</v>
      </c>
      <c r="F60" s="19">
        <f>VLOOKUP(E60,Sheet1!$B$2:$C$12,2,TRUE)</f>
        <v>7</v>
      </c>
      <c r="G60" s="5" t="str">
        <f>VLOOKUP($C60,'[5]Gui chi Quynh'!$C$7:$E$391,3,0)</f>
        <v>A2</v>
      </c>
      <c r="H60" s="19">
        <f>VLOOKUP(G60,Sheet1!$B$2:$C$12,2,TRUE)</f>
        <v>9</v>
      </c>
      <c r="I60" s="5" t="str">
        <f>VLOOKUP($C60,'[6]Gui chi Quynh'!$C$7:$E$389,3,0)</f>
        <v>A2</v>
      </c>
      <c r="J60" s="19">
        <f>VLOOKUP(I60,Sheet1!$B$2:$C$12,2,TRUE)</f>
        <v>9</v>
      </c>
      <c r="K60" s="5" t="str">
        <f>VLOOKUP($C60,'[7]Gui chi Quynh'!$C$7:$E$389,3,0)</f>
        <v>A2</v>
      </c>
      <c r="L60" s="19">
        <f>VLOOKUP(K60,Sheet1!$B$2:$C$12,2,TRUE)</f>
        <v>9</v>
      </c>
      <c r="M60" s="5" t="str">
        <f>VLOOKUP($C60,'[8]Gui chi Quynh'!$C$7:$E$388,3,0)</f>
        <v>A4</v>
      </c>
      <c r="N60" s="19">
        <f>VLOOKUP(M60,Sheet1!$B$2:$C$12,2,TRUE)</f>
        <v>7</v>
      </c>
      <c r="O60" s="5">
        <f t="shared" si="28"/>
        <v>8.1999999999999993</v>
      </c>
      <c r="P60" s="226">
        <f t="shared" si="29"/>
        <v>0</v>
      </c>
      <c r="Q60" s="9" t="str">
        <f t="shared" si="0"/>
        <v>Xuất sắc</v>
      </c>
      <c r="R60" s="10"/>
      <c r="S60" s="17"/>
      <c r="T60" s="19" t="e">
        <f>VLOOKUP(S60,Sheet1!$B$2:$C$12,2,TRUE)</f>
        <v>#N/A</v>
      </c>
      <c r="U60" s="5"/>
      <c r="V60" s="19" t="e">
        <f>VLOOKUP(U60,Sheet1!$B$2:$C$12,2,TRUE)</f>
        <v>#N/A</v>
      </c>
      <c r="W60" s="5"/>
      <c r="X60" s="19" t="e">
        <f>VLOOKUP(W60,Sheet1!$B$2:$C$12,2,TRUE)</f>
        <v>#N/A</v>
      </c>
      <c r="Y60" s="5"/>
      <c r="Z60" s="19" t="e">
        <f>VLOOKUP(Y60,Sheet1!$B$2:$C$12,2,TRUE)</f>
        <v>#N/A</v>
      </c>
      <c r="AA60" s="5"/>
      <c r="AB60" s="19" t="e">
        <f>VLOOKUP(AA60,Sheet1!$B$2:$C$12,2,TRUE)</f>
        <v>#N/A</v>
      </c>
      <c r="AC60" s="5" t="e">
        <f>ROUND(AVERAGE(T60,V60,X60,Z60),2)</f>
        <v>#N/A</v>
      </c>
      <c r="AD60" s="226">
        <f t="shared" si="23"/>
        <v>0</v>
      </c>
      <c r="AE60" s="9" t="e">
        <f t="shared" si="24"/>
        <v>#N/A</v>
      </c>
      <c r="AF60" s="5" t="e">
        <f>ROUND(AVERAGE(T60,V60,X60,Z60,AB60),2)</f>
        <v>#N/A</v>
      </c>
      <c r="AG60" s="226">
        <f>COUNTIF(S60:AB60,"C*")*1+COUNTIF(S60:AB60,"D")*2+COUNTIF(S60:AB60,"E")*3</f>
        <v>0</v>
      </c>
      <c r="AH60" s="9" t="e">
        <f t="shared" si="25"/>
        <v>#N/A</v>
      </c>
      <c r="AI60" s="227"/>
      <c r="AJ60" s="9" t="e">
        <f t="shared" si="7"/>
        <v>#N/A</v>
      </c>
      <c r="AK60" s="9">
        <f t="shared" si="20"/>
        <v>0</v>
      </c>
      <c r="AL60" s="9" t="e">
        <f t="shared" si="8"/>
        <v>#N/A</v>
      </c>
      <c r="AM60" s="9" t="e">
        <f t="shared" si="26"/>
        <v>#N/A</v>
      </c>
      <c r="AN60" s="5"/>
      <c r="AO60" s="5"/>
      <c r="AP60" s="9"/>
      <c r="AQ60" s="5"/>
      <c r="AR60" s="25"/>
      <c r="AS60" s="26"/>
    </row>
    <row r="61" spans="1:45" s="46" customFormat="1" ht="20.100000000000001" hidden="1" customHeight="1" x14ac:dyDescent="0.25">
      <c r="A61" s="86">
        <f t="shared" si="30"/>
        <v>45</v>
      </c>
      <c r="B61" s="80" t="s">
        <v>39</v>
      </c>
      <c r="C61" s="263" t="s">
        <v>423</v>
      </c>
      <c r="D61" s="5"/>
      <c r="E61" s="5" t="str">
        <f>VLOOKUP($C61,'[4]Gui chi Quynh'!$D$7:$F$393,3,0)</f>
        <v>A4</v>
      </c>
      <c r="F61" s="19">
        <f>VLOOKUP(E61,Sheet1!$B$2:$C$12,2,TRUE)</f>
        <v>7</v>
      </c>
      <c r="G61" s="5" t="str">
        <f>VLOOKUP($C61,'[5]Gui chi Quynh'!$C$7:$E$391,3,0)</f>
        <v>A2</v>
      </c>
      <c r="H61" s="19">
        <f>VLOOKUP(G61,Sheet1!$B$2:$C$12,2,TRUE)</f>
        <v>9</v>
      </c>
      <c r="I61" s="5" t="str">
        <f>VLOOKUP($C61,'[6]Gui chi Quynh'!$C$7:$E$389,3,0)</f>
        <v>A2</v>
      </c>
      <c r="J61" s="19">
        <f>VLOOKUP(I61,Sheet1!$B$2:$C$12,2,TRUE)</f>
        <v>9</v>
      </c>
      <c r="K61" s="5" t="str">
        <f>VLOOKUP($C61,'[7]Gui chi Quynh'!$C$7:$E$389,3,0)</f>
        <v>A3</v>
      </c>
      <c r="L61" s="19">
        <f>VLOOKUP(K61,Sheet1!$B$2:$C$12,2,TRUE)</f>
        <v>8</v>
      </c>
      <c r="M61" s="5" t="str">
        <f>VLOOKUP($C61,'[8]Gui chi Quynh'!$C$7:$E$388,3,0)</f>
        <v>A3</v>
      </c>
      <c r="N61" s="19">
        <f>VLOOKUP(M61,Sheet1!$B$2:$C$12,2,TRUE)</f>
        <v>8</v>
      </c>
      <c r="O61" s="5">
        <f t="shared" si="28"/>
        <v>8.1999999999999993</v>
      </c>
      <c r="P61" s="226">
        <f t="shared" si="29"/>
        <v>0</v>
      </c>
      <c r="Q61" s="9" t="str">
        <f t="shared" si="0"/>
        <v>Xuất sắc</v>
      </c>
      <c r="R61" s="10"/>
      <c r="S61" s="17"/>
      <c r="T61" s="19" t="e">
        <f>VLOOKUP(S61,Sheet1!$B$2:$C$12,2,TRUE)</f>
        <v>#N/A</v>
      </c>
      <c r="U61" s="5"/>
      <c r="V61" s="19" t="e">
        <f>VLOOKUP(U61,Sheet1!$B$2:$C$12,2,TRUE)</f>
        <v>#N/A</v>
      </c>
      <c r="W61" s="5"/>
      <c r="X61" s="19" t="e">
        <f>VLOOKUP(W61,Sheet1!$B$2:$C$12,2,TRUE)</f>
        <v>#N/A</v>
      </c>
      <c r="Y61" s="5"/>
      <c r="Z61" s="19" t="e">
        <f>VLOOKUP(Y61,Sheet1!$B$2:$C$12,2,TRUE)</f>
        <v>#N/A</v>
      </c>
      <c r="AA61" s="5"/>
      <c r="AB61" s="19" t="e">
        <f>VLOOKUP(AA61,Sheet1!$B$2:$C$12,2,TRUE)</f>
        <v>#N/A</v>
      </c>
      <c r="AC61" s="5" t="e">
        <f t="shared" si="1"/>
        <v>#N/A</v>
      </c>
      <c r="AD61" s="226">
        <f t="shared" si="23"/>
        <v>0</v>
      </c>
      <c r="AE61" s="9" t="e">
        <f t="shared" si="24"/>
        <v>#N/A</v>
      </c>
      <c r="AF61" s="5" t="e">
        <f t="shared" si="4"/>
        <v>#N/A</v>
      </c>
      <c r="AG61" s="226">
        <f t="shared" si="5"/>
        <v>0</v>
      </c>
      <c r="AH61" s="9" t="e">
        <f t="shared" si="25"/>
        <v>#N/A</v>
      </c>
      <c r="AI61" s="227"/>
      <c r="AJ61" s="9" t="e">
        <f t="shared" si="7"/>
        <v>#N/A</v>
      </c>
      <c r="AK61" s="9">
        <f t="shared" si="20"/>
        <v>0</v>
      </c>
      <c r="AL61" s="9" t="e">
        <f t="shared" si="8"/>
        <v>#N/A</v>
      </c>
      <c r="AM61" s="9" t="e">
        <f t="shared" si="26"/>
        <v>#N/A</v>
      </c>
      <c r="AN61" s="5"/>
      <c r="AO61" s="5"/>
      <c r="AP61" s="9"/>
      <c r="AQ61" s="5"/>
      <c r="AR61" s="25"/>
      <c r="AS61" s="25"/>
    </row>
    <row r="62" spans="1:45" s="46" customFormat="1" ht="20.100000000000001" hidden="1" customHeight="1" x14ac:dyDescent="0.25">
      <c r="A62" s="86">
        <f t="shared" si="30"/>
        <v>46</v>
      </c>
      <c r="B62" s="260" t="s">
        <v>44</v>
      </c>
      <c r="C62" s="86" t="s">
        <v>424</v>
      </c>
      <c r="D62" s="45"/>
      <c r="E62" s="5" t="str">
        <f>VLOOKUP($C62,'[4]Gui chi Quynh'!$D$7:$F$393,3,0)</f>
        <v>A4</v>
      </c>
      <c r="F62" s="19">
        <f>VLOOKUP(E62,Sheet1!$B$2:$C$12,2,TRUE)</f>
        <v>7</v>
      </c>
      <c r="G62" s="5" t="str">
        <f>VLOOKUP($C62,'[5]Gui chi Quynh'!$C$7:$E$391,3,0)</f>
        <v>A2</v>
      </c>
      <c r="H62" s="19">
        <f>VLOOKUP(G62,Sheet1!$B$2:$C$12,2,TRUE)</f>
        <v>9</v>
      </c>
      <c r="I62" s="5" t="str">
        <f>VLOOKUP($C62,'[6]Gui chi Quynh'!$C$7:$E$389,3,0)</f>
        <v>A2</v>
      </c>
      <c r="J62" s="19">
        <f>VLOOKUP(I62,Sheet1!$B$2:$C$12,2,TRUE)</f>
        <v>9</v>
      </c>
      <c r="K62" s="5" t="str">
        <f>VLOOKUP($C62,'[7]Gui chi Quynh'!$C$7:$E$389,3,0)</f>
        <v>A3</v>
      </c>
      <c r="L62" s="19">
        <f>VLOOKUP(K62,Sheet1!$B$2:$C$12,2,TRUE)</f>
        <v>8</v>
      </c>
      <c r="M62" s="5" t="str">
        <f>VLOOKUP($C62,'[8]Gui chi Quynh'!$C$7:$E$388,3,0)</f>
        <v>A4</v>
      </c>
      <c r="N62" s="19">
        <f>VLOOKUP(M62,Sheet1!$B$2:$C$12,2,TRUE)</f>
        <v>7</v>
      </c>
      <c r="O62" s="5">
        <f t="shared" si="28"/>
        <v>8</v>
      </c>
      <c r="P62" s="226">
        <f t="shared" si="29"/>
        <v>0</v>
      </c>
      <c r="Q62" s="9" t="str">
        <f t="shared" si="0"/>
        <v>Xuất sắc</v>
      </c>
      <c r="R62" s="10"/>
      <c r="S62" s="17"/>
      <c r="T62" s="19" t="e">
        <f>VLOOKUP(S62,Sheet1!$B$2:$C$12,2,TRUE)</f>
        <v>#N/A</v>
      </c>
      <c r="U62" s="5"/>
      <c r="V62" s="19" t="e">
        <f>VLOOKUP(U62,Sheet1!$B$2:$C$12,2,TRUE)</f>
        <v>#N/A</v>
      </c>
      <c r="W62" s="5"/>
      <c r="X62" s="19" t="e">
        <f>VLOOKUP(W62,Sheet1!$B$2:$C$12,2,TRUE)</f>
        <v>#N/A</v>
      </c>
      <c r="Y62" s="5"/>
      <c r="Z62" s="19" t="e">
        <f>VLOOKUP(Y62,Sheet1!$B$2:$C$12,2,TRUE)</f>
        <v>#N/A</v>
      </c>
      <c r="AA62" s="5"/>
      <c r="AB62" s="19" t="e">
        <f>VLOOKUP(AA62,Sheet1!$B$2:$C$12,2,TRUE)</f>
        <v>#N/A</v>
      </c>
      <c r="AC62" s="5" t="e">
        <f t="shared" si="1"/>
        <v>#N/A</v>
      </c>
      <c r="AD62" s="226">
        <f t="shared" si="23"/>
        <v>0</v>
      </c>
      <c r="AE62" s="9" t="e">
        <f t="shared" si="24"/>
        <v>#N/A</v>
      </c>
      <c r="AF62" s="5" t="e">
        <f t="shared" si="4"/>
        <v>#N/A</v>
      </c>
      <c r="AG62" s="226">
        <f t="shared" si="5"/>
        <v>0</v>
      </c>
      <c r="AH62" s="9" t="e">
        <f t="shared" si="25"/>
        <v>#N/A</v>
      </c>
      <c r="AI62" s="227"/>
      <c r="AJ62" s="9" t="e">
        <f t="shared" si="7"/>
        <v>#N/A</v>
      </c>
      <c r="AK62" s="9">
        <f t="shared" si="20"/>
        <v>0</v>
      </c>
      <c r="AL62" s="9" t="e">
        <f t="shared" si="8"/>
        <v>#N/A</v>
      </c>
      <c r="AM62" s="9" t="e">
        <f t="shared" si="26"/>
        <v>#N/A</v>
      </c>
      <c r="AN62" s="5"/>
      <c r="AO62" s="5"/>
      <c r="AP62" s="9"/>
      <c r="AQ62" s="5"/>
      <c r="AR62" s="25"/>
      <c r="AS62" s="25"/>
    </row>
    <row r="63" spans="1:45" s="7" customFormat="1" ht="20.100000000000001" hidden="1" customHeight="1" x14ac:dyDescent="0.25">
      <c r="A63" s="86">
        <f t="shared" si="30"/>
        <v>47</v>
      </c>
      <c r="B63" s="260" t="s">
        <v>269</v>
      </c>
      <c r="C63" s="86" t="s">
        <v>425</v>
      </c>
      <c r="E63" s="5" t="str">
        <f>VLOOKUP($C63,'[4]Gui chi Quynh'!$D$7:$F$393,3,0)</f>
        <v>A2</v>
      </c>
      <c r="F63" s="19">
        <f>VLOOKUP(E63,Sheet1!$B$2:$C$12,2,TRUE)</f>
        <v>9</v>
      </c>
      <c r="G63" s="5" t="str">
        <f>VLOOKUP($C63,'[5]Gui chi Quynh'!$C$7:$E$391,3,0)</f>
        <v>A4</v>
      </c>
      <c r="H63" s="19">
        <f>VLOOKUP(G63,Sheet1!$B$2:$C$12,2,TRUE)</f>
        <v>7</v>
      </c>
      <c r="I63" s="5" t="str">
        <f>VLOOKUP($C63,'[6]Gui chi Quynh'!$C$7:$E$389,3,0)</f>
        <v>A2</v>
      </c>
      <c r="J63" s="19">
        <f>VLOOKUP(I63,Sheet1!$B$2:$C$12,2,TRUE)</f>
        <v>9</v>
      </c>
      <c r="K63" s="5" t="str">
        <f>VLOOKUP($C63,'[7]Gui chi Quynh'!$C$7:$E$389,3,0)</f>
        <v>A3</v>
      </c>
      <c r="L63" s="19">
        <f>VLOOKUP(K63,Sheet1!$B$2:$C$12,2,TRUE)</f>
        <v>8</v>
      </c>
      <c r="M63" s="5" t="str">
        <f>VLOOKUP($C63,'[8]Gui chi Quynh'!$C$7:$E$388,3,0)</f>
        <v>A4</v>
      </c>
      <c r="N63" s="19">
        <f>VLOOKUP(M63,Sheet1!$B$2:$C$12,2,TRUE)</f>
        <v>7</v>
      </c>
      <c r="O63" s="5">
        <f t="shared" si="28"/>
        <v>8</v>
      </c>
      <c r="P63" s="226">
        <f t="shared" si="29"/>
        <v>0</v>
      </c>
      <c r="Q63" s="9" t="str">
        <f t="shared" si="0"/>
        <v>Xuất sắc</v>
      </c>
      <c r="R63" s="10"/>
      <c r="S63" s="17"/>
      <c r="T63" s="19" t="e">
        <f>VLOOKUP(S63,Sheet1!$B$2:$C$12,2,TRUE)</f>
        <v>#N/A</v>
      </c>
      <c r="U63" s="5"/>
      <c r="V63" s="19" t="e">
        <f>VLOOKUP(U63,Sheet1!$B$2:$C$12,2,TRUE)</f>
        <v>#N/A</v>
      </c>
      <c r="W63" s="5"/>
      <c r="X63" s="19" t="e">
        <f>VLOOKUP(W63,Sheet1!$B$2:$C$12,2,TRUE)</f>
        <v>#N/A</v>
      </c>
      <c r="Y63" s="5"/>
      <c r="Z63" s="19" t="e">
        <f>VLOOKUP(Y63,Sheet1!$B$2:$C$12,2,TRUE)</f>
        <v>#N/A</v>
      </c>
      <c r="AA63" s="5"/>
      <c r="AB63" s="19" t="e">
        <f>VLOOKUP(AA63,Sheet1!$B$2:$C$12,2,TRUE)</f>
        <v>#N/A</v>
      </c>
      <c r="AC63" s="5" t="e">
        <f t="shared" si="1"/>
        <v>#N/A</v>
      </c>
      <c r="AD63" s="226">
        <f t="shared" si="23"/>
        <v>0</v>
      </c>
      <c r="AE63" s="9" t="e">
        <f t="shared" si="24"/>
        <v>#N/A</v>
      </c>
      <c r="AF63" s="5" t="e">
        <f t="shared" si="4"/>
        <v>#N/A</v>
      </c>
      <c r="AG63" s="226">
        <f t="shared" si="5"/>
        <v>0</v>
      </c>
      <c r="AH63" s="9" t="e">
        <f t="shared" si="25"/>
        <v>#N/A</v>
      </c>
      <c r="AI63" s="227"/>
      <c r="AJ63" s="9" t="e">
        <f t="shared" si="7"/>
        <v>#N/A</v>
      </c>
      <c r="AK63" s="9">
        <f t="shared" si="20"/>
        <v>0</v>
      </c>
      <c r="AL63" s="9" t="e">
        <f t="shared" si="8"/>
        <v>#N/A</v>
      </c>
      <c r="AM63" s="9" t="e">
        <f t="shared" si="26"/>
        <v>#N/A</v>
      </c>
      <c r="AN63" s="5"/>
      <c r="AO63" s="5"/>
      <c r="AP63" s="9"/>
      <c r="AQ63" s="5"/>
      <c r="AR63" s="25"/>
      <c r="AS63" s="25"/>
    </row>
    <row r="64" spans="1:45" s="7" customFormat="1" ht="20.100000000000001" hidden="1" customHeight="1" x14ac:dyDescent="0.25">
      <c r="A64" s="86">
        <f t="shared" si="30"/>
        <v>48</v>
      </c>
      <c r="B64" s="80" t="s">
        <v>270</v>
      </c>
      <c r="C64" s="263" t="s">
        <v>426</v>
      </c>
      <c r="D64" s="45"/>
      <c r="E64" s="5" t="str">
        <f>VLOOKUP($C64,'[4]Gui chi Quynh'!$D$7:$F$393,3,0)</f>
        <v>A2</v>
      </c>
      <c r="F64" s="19">
        <f>VLOOKUP(E64,Sheet1!$B$2:$C$12,2,TRUE)</f>
        <v>9</v>
      </c>
      <c r="G64" s="5" t="str">
        <f>VLOOKUP($C64,'[5]Gui chi Quynh'!$C$7:$E$391,3,0)</f>
        <v>A2</v>
      </c>
      <c r="H64" s="19">
        <f>VLOOKUP(G64,Sheet1!$B$2:$C$12,2,TRUE)</f>
        <v>9</v>
      </c>
      <c r="I64" s="5" t="str">
        <f>VLOOKUP($C64,'[6]Gui chi Quynh'!$C$7:$E$389,3,0)</f>
        <v>A3</v>
      </c>
      <c r="J64" s="19">
        <f>VLOOKUP(I64,Sheet1!$B$2:$C$12,2,TRUE)</f>
        <v>8</v>
      </c>
      <c r="K64" s="5" t="str">
        <f>VLOOKUP($C64,'[7]Gui chi Quynh'!$C$7:$E$389,3,0)</f>
        <v>A2</v>
      </c>
      <c r="L64" s="19">
        <f>VLOOKUP(K64,Sheet1!$B$2:$C$12,2,TRUE)</f>
        <v>9</v>
      </c>
      <c r="M64" s="5" t="str">
        <f>VLOOKUP($C64,'[8]Gui chi Quynh'!$C$7:$E$388,3,0)</f>
        <v>A4</v>
      </c>
      <c r="N64" s="19">
        <f>VLOOKUP(M64,Sheet1!$B$2:$C$12,2,TRUE)</f>
        <v>7</v>
      </c>
      <c r="O64" s="5">
        <f t="shared" si="28"/>
        <v>8.4</v>
      </c>
      <c r="P64" s="226">
        <f t="shared" si="29"/>
        <v>0</v>
      </c>
      <c r="Q64" s="9" t="str">
        <f t="shared" si="0"/>
        <v>Xuất sắc</v>
      </c>
      <c r="R64" s="10"/>
      <c r="S64" s="17"/>
      <c r="T64" s="19" t="e">
        <f>VLOOKUP(S64,Sheet1!$B$2:$C$12,2,TRUE)</f>
        <v>#N/A</v>
      </c>
      <c r="U64" s="5"/>
      <c r="V64" s="19" t="e">
        <f>VLOOKUP(U64,Sheet1!$B$2:$C$12,2,TRUE)</f>
        <v>#N/A</v>
      </c>
      <c r="W64" s="5"/>
      <c r="X64" s="19" t="e">
        <f>VLOOKUP(W64,Sheet1!$B$2:$C$12,2,TRUE)</f>
        <v>#N/A</v>
      </c>
      <c r="Y64" s="5"/>
      <c r="Z64" s="19" t="e">
        <f>VLOOKUP(Y64,Sheet1!$B$2:$C$12,2,TRUE)</f>
        <v>#N/A</v>
      </c>
      <c r="AA64" s="5"/>
      <c r="AB64" s="19" t="e">
        <f>VLOOKUP(AA64,Sheet1!$B$2:$C$12,2,TRUE)</f>
        <v>#N/A</v>
      </c>
      <c r="AC64" s="5" t="e">
        <f t="shared" si="1"/>
        <v>#N/A</v>
      </c>
      <c r="AD64" s="226">
        <f t="shared" si="23"/>
        <v>0</v>
      </c>
      <c r="AE64" s="9" t="e">
        <f t="shared" si="24"/>
        <v>#N/A</v>
      </c>
      <c r="AF64" s="5" t="e">
        <f t="shared" si="4"/>
        <v>#N/A</v>
      </c>
      <c r="AG64" s="226">
        <f t="shared" si="5"/>
        <v>0</v>
      </c>
      <c r="AH64" s="9" t="e">
        <f t="shared" si="25"/>
        <v>#N/A</v>
      </c>
      <c r="AI64" s="227"/>
      <c r="AJ64" s="9" t="e">
        <f t="shared" si="7"/>
        <v>#N/A</v>
      </c>
      <c r="AK64" s="9">
        <f t="shared" si="20"/>
        <v>0</v>
      </c>
      <c r="AL64" s="9" t="e">
        <f t="shared" si="8"/>
        <v>#N/A</v>
      </c>
      <c r="AM64" s="9" t="e">
        <f t="shared" si="26"/>
        <v>#N/A</v>
      </c>
      <c r="AN64" s="5"/>
      <c r="AO64" s="5"/>
      <c r="AP64" s="9"/>
      <c r="AQ64" s="5"/>
      <c r="AR64" s="25"/>
      <c r="AS64" s="25"/>
    </row>
    <row r="65" spans="1:45" s="7" customFormat="1" ht="20.100000000000001" hidden="1" customHeight="1" x14ac:dyDescent="0.25">
      <c r="A65" s="86">
        <f>A64+1</f>
        <v>49</v>
      </c>
      <c r="B65" s="260" t="s">
        <v>48</v>
      </c>
      <c r="C65" s="86" t="s">
        <v>427</v>
      </c>
      <c r="D65" s="5"/>
      <c r="E65" s="5" t="str">
        <f>VLOOKUP($C65,'[4]Gui chi Quynh'!$D$7:$F$393,3,0)</f>
        <v>A4</v>
      </c>
      <c r="F65" s="19">
        <f>VLOOKUP(E65,Sheet1!$B$2:$C$12,2,TRUE)</f>
        <v>7</v>
      </c>
      <c r="G65" s="5" t="str">
        <f>VLOOKUP($C65,'[5]Gui chi Quynh'!$C$7:$E$391,3,0)</f>
        <v>A2</v>
      </c>
      <c r="H65" s="19">
        <f>VLOOKUP(G65,Sheet1!$B$2:$C$12,2,TRUE)</f>
        <v>9</v>
      </c>
      <c r="I65" s="5" t="str">
        <f>VLOOKUP($C65,'[6]Gui chi Quynh'!$C$7:$E$389,3,0)</f>
        <v>A2</v>
      </c>
      <c r="J65" s="19">
        <f>VLOOKUP(I65,Sheet1!$B$2:$C$12,2,TRUE)</f>
        <v>9</v>
      </c>
      <c r="K65" s="5" t="str">
        <f>VLOOKUP($C65,'[7]Gui chi Quynh'!$C$7:$E$389,3,0)</f>
        <v>A3</v>
      </c>
      <c r="L65" s="19">
        <f>VLOOKUP(K65,Sheet1!$B$2:$C$12,2,TRUE)</f>
        <v>8</v>
      </c>
      <c r="M65" s="5" t="str">
        <f>VLOOKUP($C65,'[8]Gui chi Quynh'!$C$7:$E$388,3,0)</f>
        <v>A4</v>
      </c>
      <c r="N65" s="19">
        <f>VLOOKUP(M65,Sheet1!$B$2:$C$12,2,TRUE)</f>
        <v>7</v>
      </c>
      <c r="O65" s="5">
        <f t="shared" si="28"/>
        <v>8</v>
      </c>
      <c r="P65" s="226">
        <f t="shared" si="29"/>
        <v>0</v>
      </c>
      <c r="Q65" s="9" t="str">
        <f t="shared" si="0"/>
        <v>Xuất sắc</v>
      </c>
      <c r="R65" s="10"/>
      <c r="S65" s="17"/>
      <c r="T65" s="19" t="e">
        <f>VLOOKUP(S65,Sheet1!$B$2:$C$12,2,TRUE)</f>
        <v>#N/A</v>
      </c>
      <c r="U65" s="5"/>
      <c r="V65" s="19" t="e">
        <f>VLOOKUP(U65,Sheet1!$B$2:$C$12,2,TRUE)</f>
        <v>#N/A</v>
      </c>
      <c r="W65" s="5"/>
      <c r="X65" s="19" t="e">
        <f>VLOOKUP(W65,Sheet1!$B$2:$C$12,2,TRUE)</f>
        <v>#N/A</v>
      </c>
      <c r="Y65" s="5"/>
      <c r="Z65" s="19" t="e">
        <f>VLOOKUP(Y65,Sheet1!$B$2:$C$12,2,TRUE)</f>
        <v>#N/A</v>
      </c>
      <c r="AA65" s="5"/>
      <c r="AB65" s="19" t="e">
        <f>VLOOKUP(AA65,Sheet1!$B$2:$C$12,2,TRUE)</f>
        <v>#N/A</v>
      </c>
      <c r="AC65" s="5" t="e">
        <f t="shared" si="1"/>
        <v>#N/A</v>
      </c>
      <c r="AD65" s="226">
        <f t="shared" si="23"/>
        <v>0</v>
      </c>
      <c r="AE65" s="9" t="e">
        <f t="shared" si="24"/>
        <v>#N/A</v>
      </c>
      <c r="AF65" s="5" t="e">
        <f t="shared" si="4"/>
        <v>#N/A</v>
      </c>
      <c r="AG65" s="226">
        <f t="shared" si="5"/>
        <v>0</v>
      </c>
      <c r="AH65" s="9" t="e">
        <f t="shared" si="25"/>
        <v>#N/A</v>
      </c>
      <c r="AI65" s="227"/>
      <c r="AJ65" s="9" t="e">
        <f t="shared" si="7"/>
        <v>#N/A</v>
      </c>
      <c r="AK65" s="9">
        <f t="shared" si="20"/>
        <v>0</v>
      </c>
      <c r="AL65" s="9" t="e">
        <f t="shared" si="8"/>
        <v>#N/A</v>
      </c>
      <c r="AM65" s="9" t="e">
        <f t="shared" si="26"/>
        <v>#N/A</v>
      </c>
      <c r="AN65" s="5"/>
      <c r="AO65" s="5"/>
      <c r="AP65" s="9"/>
      <c r="AQ65" s="5"/>
      <c r="AR65" s="25"/>
      <c r="AS65" s="25"/>
    </row>
    <row r="66" spans="1:45" s="7" customFormat="1" ht="20.100000000000001" hidden="1" customHeight="1" x14ac:dyDescent="0.25">
      <c r="A66" s="86">
        <f t="shared" si="30"/>
        <v>50</v>
      </c>
      <c r="B66" s="260" t="s">
        <v>285</v>
      </c>
      <c r="C66" s="86" t="s">
        <v>428</v>
      </c>
      <c r="D66" s="45"/>
      <c r="E66" s="5" t="str">
        <f>VLOOKUP($C66,'[4]Gui chi Quynh'!$D$7:$F$393,3,0)</f>
        <v>A4</v>
      </c>
      <c r="F66" s="19">
        <f>VLOOKUP(E66,Sheet1!$B$2:$C$12,2,TRUE)</f>
        <v>7</v>
      </c>
      <c r="G66" s="5" t="str">
        <f>VLOOKUP($C66,'[5]Gui chi Quynh'!$C$7:$E$391,3,0)</f>
        <v>A2</v>
      </c>
      <c r="H66" s="19">
        <f>VLOOKUP(G66,Sheet1!$B$2:$C$12,2,TRUE)</f>
        <v>9</v>
      </c>
      <c r="I66" s="5" t="str">
        <f>VLOOKUP($C66,'[6]Gui chi Quynh'!$C$7:$E$389,3,0)</f>
        <v>A2</v>
      </c>
      <c r="J66" s="19">
        <f>VLOOKUP(I66,Sheet1!$B$2:$C$12,2,TRUE)</f>
        <v>9</v>
      </c>
      <c r="K66" s="5" t="str">
        <f>VLOOKUP($C66,'[7]Gui chi Quynh'!$C$7:$E$389,3,0)</f>
        <v>A3</v>
      </c>
      <c r="L66" s="19">
        <f>VLOOKUP(K66,Sheet1!$B$2:$C$12,2,TRUE)</f>
        <v>8</v>
      </c>
      <c r="M66" s="5" t="str">
        <f>VLOOKUP($C66,'[8]Gui chi Quynh'!$C$7:$E$388,3,0)</f>
        <v>A4</v>
      </c>
      <c r="N66" s="19">
        <f>VLOOKUP(M66,Sheet1!$B$2:$C$12,2,TRUE)</f>
        <v>7</v>
      </c>
      <c r="O66" s="5">
        <f t="shared" si="28"/>
        <v>8</v>
      </c>
      <c r="P66" s="226">
        <f t="shared" si="29"/>
        <v>0</v>
      </c>
      <c r="Q66" s="9" t="str">
        <f t="shared" si="0"/>
        <v>Xuất sắc</v>
      </c>
      <c r="R66" s="10"/>
      <c r="S66" s="17"/>
      <c r="T66" s="19" t="e">
        <f>VLOOKUP(S66,Sheet1!$B$2:$C$12,2,TRUE)</f>
        <v>#N/A</v>
      </c>
      <c r="U66" s="5"/>
      <c r="V66" s="19" t="e">
        <f>VLOOKUP(U66,Sheet1!$B$2:$C$12,2,TRUE)</f>
        <v>#N/A</v>
      </c>
      <c r="W66" s="5"/>
      <c r="X66" s="19" t="e">
        <f>VLOOKUP(W66,Sheet1!$B$2:$C$12,2,TRUE)</f>
        <v>#N/A</v>
      </c>
      <c r="Y66" s="5"/>
      <c r="Z66" s="19" t="e">
        <f>VLOOKUP(Y66,Sheet1!$B$2:$C$12,2,TRUE)</f>
        <v>#N/A</v>
      </c>
      <c r="AA66" s="5"/>
      <c r="AB66" s="19" t="e">
        <f>VLOOKUP(AA66,Sheet1!$B$2:$C$12,2,TRUE)</f>
        <v>#N/A</v>
      </c>
      <c r="AC66" s="5" t="e">
        <f t="shared" si="1"/>
        <v>#N/A</v>
      </c>
      <c r="AD66" s="226">
        <f t="shared" si="23"/>
        <v>0</v>
      </c>
      <c r="AE66" s="9" t="e">
        <f t="shared" si="24"/>
        <v>#N/A</v>
      </c>
      <c r="AF66" s="5" t="e">
        <f t="shared" si="4"/>
        <v>#N/A</v>
      </c>
      <c r="AG66" s="226">
        <f t="shared" si="5"/>
        <v>0</v>
      </c>
      <c r="AH66" s="9" t="e">
        <f t="shared" si="25"/>
        <v>#N/A</v>
      </c>
      <c r="AI66" s="227"/>
      <c r="AJ66" s="9" t="e">
        <f t="shared" si="7"/>
        <v>#N/A</v>
      </c>
      <c r="AK66" s="9">
        <f t="shared" si="20"/>
        <v>0</v>
      </c>
      <c r="AL66" s="9" t="e">
        <f t="shared" si="8"/>
        <v>#N/A</v>
      </c>
      <c r="AM66" s="9" t="e">
        <f t="shared" si="26"/>
        <v>#N/A</v>
      </c>
      <c r="AN66" s="5"/>
      <c r="AO66" s="5"/>
      <c r="AP66" s="9"/>
      <c r="AQ66" s="5"/>
      <c r="AR66" s="25"/>
      <c r="AS66" s="25"/>
    </row>
    <row r="67" spans="1:45" s="7" customFormat="1" ht="20.100000000000001" hidden="1" customHeight="1" x14ac:dyDescent="0.25">
      <c r="A67" s="86">
        <f t="shared" si="30"/>
        <v>51</v>
      </c>
      <c r="B67" s="260" t="s">
        <v>296</v>
      </c>
      <c r="C67" s="86" t="s">
        <v>430</v>
      </c>
      <c r="D67" s="45"/>
      <c r="E67" s="5" t="str">
        <f>VLOOKUP($C67,'[4]Gui chi Quynh'!$D$7:$F$393,3,0)</f>
        <v>A2</v>
      </c>
      <c r="F67" s="19">
        <f>VLOOKUP(E67,Sheet1!$B$2:$C$12,2,TRUE)</f>
        <v>9</v>
      </c>
      <c r="G67" s="5" t="str">
        <f>VLOOKUP($C67,'[5]Gui chi Quynh'!$C$7:$E$391,3,0)</f>
        <v>A2</v>
      </c>
      <c r="H67" s="19">
        <f>VLOOKUP(G67,Sheet1!$B$2:$C$12,2,TRUE)</f>
        <v>9</v>
      </c>
      <c r="I67" s="5" t="str">
        <f>VLOOKUP($C67,'[6]Gui chi Quynh'!$C$7:$E$389,3,0)</f>
        <v>A3</v>
      </c>
      <c r="J67" s="19">
        <f>VLOOKUP(I67,Sheet1!$B$2:$C$12,2,TRUE)</f>
        <v>8</v>
      </c>
      <c r="K67" s="5" t="str">
        <f>VLOOKUP($C67,'[7]Gui chi Quynh'!$C$7:$E$389,3,0)</f>
        <v>A3</v>
      </c>
      <c r="L67" s="19">
        <f>VLOOKUP(K67,Sheet1!$B$2:$C$12,2,TRUE)</f>
        <v>8</v>
      </c>
      <c r="M67" s="5" t="str">
        <f>VLOOKUP($C67,'[8]Gui chi Quynh'!$C$7:$E$388,3,0)</f>
        <v>A4</v>
      </c>
      <c r="N67" s="19">
        <f>VLOOKUP(M67,Sheet1!$B$2:$C$12,2,TRUE)</f>
        <v>7</v>
      </c>
      <c r="O67" s="5">
        <f t="shared" si="28"/>
        <v>8.1999999999999993</v>
      </c>
      <c r="P67" s="226">
        <f t="shared" si="29"/>
        <v>0</v>
      </c>
      <c r="Q67" s="9" t="str">
        <f t="shared" si="0"/>
        <v>Xuất sắc</v>
      </c>
      <c r="R67" s="10"/>
      <c r="S67" s="17"/>
      <c r="T67" s="19" t="e">
        <f>VLOOKUP(S67,Sheet1!$B$2:$C$12,2,TRUE)</f>
        <v>#N/A</v>
      </c>
      <c r="U67" s="5"/>
      <c r="V67" s="19" t="e">
        <f>VLOOKUP(U67,Sheet1!$B$2:$C$12,2,TRUE)</f>
        <v>#N/A</v>
      </c>
      <c r="W67" s="5"/>
      <c r="X67" s="19" t="e">
        <f>VLOOKUP(W67,Sheet1!$B$2:$C$12,2,TRUE)</f>
        <v>#N/A</v>
      </c>
      <c r="Y67" s="5"/>
      <c r="Z67" s="19" t="e">
        <f>VLOOKUP(Y67,Sheet1!$B$2:$C$12,2,TRUE)</f>
        <v>#N/A</v>
      </c>
      <c r="AA67" s="5"/>
      <c r="AB67" s="19" t="e">
        <f>VLOOKUP(AA67,Sheet1!$B$2:$C$12,2,TRUE)</f>
        <v>#N/A</v>
      </c>
      <c r="AC67" s="5" t="e">
        <f t="shared" si="1"/>
        <v>#N/A</v>
      </c>
      <c r="AD67" s="226">
        <f t="shared" si="23"/>
        <v>0</v>
      </c>
      <c r="AE67" s="9" t="e">
        <f t="shared" si="24"/>
        <v>#N/A</v>
      </c>
      <c r="AF67" s="5" t="e">
        <f t="shared" si="4"/>
        <v>#N/A</v>
      </c>
      <c r="AG67" s="226">
        <f t="shared" si="5"/>
        <v>0</v>
      </c>
      <c r="AH67" s="9" t="e">
        <f t="shared" si="25"/>
        <v>#N/A</v>
      </c>
      <c r="AI67" s="227"/>
      <c r="AJ67" s="9" t="e">
        <f t="shared" si="7"/>
        <v>#N/A</v>
      </c>
      <c r="AK67" s="9">
        <f t="shared" si="20"/>
        <v>0</v>
      </c>
      <c r="AL67" s="9" t="e">
        <f t="shared" si="8"/>
        <v>#N/A</v>
      </c>
      <c r="AM67" s="9" t="e">
        <f t="shared" si="26"/>
        <v>#N/A</v>
      </c>
      <c r="AN67" s="5"/>
      <c r="AO67" s="5"/>
      <c r="AP67" s="9"/>
      <c r="AQ67" s="5"/>
      <c r="AR67" s="25"/>
      <c r="AS67" s="25"/>
    </row>
    <row r="68" spans="1:45" s="7" customFormat="1" ht="20.100000000000001" hidden="1" customHeight="1" x14ac:dyDescent="0.25">
      <c r="A68" s="86">
        <f t="shared" si="30"/>
        <v>52</v>
      </c>
      <c r="B68" s="260" t="s">
        <v>294</v>
      </c>
      <c r="C68" s="86" t="s">
        <v>429</v>
      </c>
      <c r="D68" s="45"/>
      <c r="E68" s="5" t="str">
        <f>VLOOKUP($C68,'[4]Gui chi Quynh'!$D$7:$F$393,3,0)</f>
        <v>A2</v>
      </c>
      <c r="F68" s="19">
        <f>VLOOKUP(E68,Sheet1!$B$2:$C$12,2,TRUE)</f>
        <v>9</v>
      </c>
      <c r="G68" s="5" t="str">
        <f>VLOOKUP($C68,'[5]Gui chi Quynh'!$C$7:$E$391,3,0)</f>
        <v>A4</v>
      </c>
      <c r="H68" s="19">
        <f>VLOOKUP(G68,Sheet1!$B$2:$C$12,2,TRUE)</f>
        <v>7</v>
      </c>
      <c r="I68" s="5" t="str">
        <f>VLOOKUP($C68,'[6]Gui chi Quynh'!$C$7:$E$389,3,0)</f>
        <v>A2</v>
      </c>
      <c r="J68" s="19">
        <f>VLOOKUP(I68,Sheet1!$B$2:$C$12,2,TRUE)</f>
        <v>9</v>
      </c>
      <c r="K68" s="5" t="str">
        <f>VLOOKUP($C68,'[7]Gui chi Quynh'!$C$7:$E$389,3,0)</f>
        <v>A3</v>
      </c>
      <c r="L68" s="19">
        <f>VLOOKUP(K68,Sheet1!$B$2:$C$12,2,TRUE)</f>
        <v>8</v>
      </c>
      <c r="M68" s="5" t="str">
        <f>VLOOKUP($C68,'[8]Gui chi Quynh'!$C$7:$E$388,3,0)</f>
        <v>A4</v>
      </c>
      <c r="N68" s="19">
        <f>VLOOKUP(M68,Sheet1!$B$2:$C$12,2,TRUE)</f>
        <v>7</v>
      </c>
      <c r="O68" s="5">
        <f t="shared" si="28"/>
        <v>8</v>
      </c>
      <c r="P68" s="226">
        <f t="shared" si="29"/>
        <v>0</v>
      </c>
      <c r="Q68" s="9" t="str">
        <f t="shared" si="0"/>
        <v>Xuất sắc</v>
      </c>
      <c r="R68" s="10"/>
      <c r="S68" s="17"/>
      <c r="T68" s="19" t="e">
        <f>VLOOKUP(S68,Sheet1!$B$2:$C$12,2,TRUE)</f>
        <v>#N/A</v>
      </c>
      <c r="U68" s="5"/>
      <c r="V68" s="19" t="e">
        <f>VLOOKUP(U68,Sheet1!$B$2:$C$12,2,TRUE)</f>
        <v>#N/A</v>
      </c>
      <c r="W68" s="5"/>
      <c r="X68" s="19" t="e">
        <f>VLOOKUP(W68,Sheet1!$B$2:$C$12,2,TRUE)</f>
        <v>#N/A</v>
      </c>
      <c r="Y68" s="5"/>
      <c r="Z68" s="19" t="e">
        <f>VLOOKUP(Y68,Sheet1!$B$2:$C$12,2,TRUE)</f>
        <v>#N/A</v>
      </c>
      <c r="AA68" s="5"/>
      <c r="AB68" s="19" t="e">
        <f>VLOOKUP(AA68,Sheet1!$B$2:$C$12,2,TRUE)</f>
        <v>#N/A</v>
      </c>
      <c r="AC68" s="5" t="e">
        <f t="shared" si="1"/>
        <v>#N/A</v>
      </c>
      <c r="AD68" s="226">
        <f t="shared" si="23"/>
        <v>0</v>
      </c>
      <c r="AE68" s="9" t="e">
        <f t="shared" si="24"/>
        <v>#N/A</v>
      </c>
      <c r="AF68" s="5" t="e">
        <f t="shared" si="4"/>
        <v>#N/A</v>
      </c>
      <c r="AG68" s="226">
        <f t="shared" si="5"/>
        <v>0</v>
      </c>
      <c r="AH68" s="9" t="e">
        <f t="shared" si="25"/>
        <v>#N/A</v>
      </c>
      <c r="AI68" s="227"/>
      <c r="AJ68" s="9" t="e">
        <f t="shared" si="7"/>
        <v>#N/A</v>
      </c>
      <c r="AK68" s="9">
        <f t="shared" si="20"/>
        <v>0</v>
      </c>
      <c r="AL68" s="9" t="e">
        <f t="shared" si="8"/>
        <v>#N/A</v>
      </c>
      <c r="AM68" s="9" t="e">
        <f t="shared" si="26"/>
        <v>#N/A</v>
      </c>
      <c r="AN68" s="5"/>
      <c r="AO68" s="5"/>
      <c r="AP68" s="9"/>
      <c r="AQ68" s="5"/>
      <c r="AR68" s="25"/>
      <c r="AS68" s="25"/>
    </row>
    <row r="69" spans="1:45" s="7" customFormat="1" ht="20.100000000000001" hidden="1" customHeight="1" x14ac:dyDescent="0.25">
      <c r="A69" s="86">
        <f t="shared" si="30"/>
        <v>53</v>
      </c>
      <c r="B69" s="266" t="s">
        <v>383</v>
      </c>
      <c r="C69" s="86" t="s">
        <v>725</v>
      </c>
      <c r="D69" s="45"/>
      <c r="E69" s="5" t="str">
        <f>VLOOKUP($C69,'[4]Gui chi Quynh'!$D$7:$F$393,3,0)</f>
        <v>A2</v>
      </c>
      <c r="F69" s="19">
        <f>VLOOKUP(E69,Sheet1!$B$2:$C$12,2,TRUE)</f>
        <v>9</v>
      </c>
      <c r="G69" s="5" t="str">
        <f>VLOOKUP($C69,'[5]Gui chi Quynh'!$C$7:$E$391,3,0)</f>
        <v>A4</v>
      </c>
      <c r="H69" s="19">
        <f>VLOOKUP(G69,Sheet1!$B$2:$C$12,2,TRUE)</f>
        <v>7</v>
      </c>
      <c r="I69" s="5" t="str">
        <f>VLOOKUP($C69,'[6]Gui chi Quynh'!$C$7:$E$389,3,0)</f>
        <v>A3</v>
      </c>
      <c r="J69" s="19">
        <f>VLOOKUP(I69,Sheet1!$B$2:$C$12,2,TRUE)</f>
        <v>8</v>
      </c>
      <c r="K69" s="5" t="str">
        <f>VLOOKUP($C69,'[7]Gui chi Quynh'!$C$7:$E$389,3,0)</f>
        <v>A2</v>
      </c>
      <c r="L69" s="19">
        <f>VLOOKUP(K69,Sheet1!$B$2:$C$12,2,TRUE)</f>
        <v>9</v>
      </c>
      <c r="M69" s="5" t="str">
        <f>VLOOKUP($C69,'[8]Gui chi Quynh'!$C$7:$E$388,3,0)</f>
        <v>A4</v>
      </c>
      <c r="N69" s="19">
        <f>VLOOKUP(M69,Sheet1!$B$2:$C$12,2,TRUE)</f>
        <v>7</v>
      </c>
      <c r="O69" s="5">
        <f t="shared" si="28"/>
        <v>8</v>
      </c>
      <c r="P69" s="226">
        <f t="shared" si="29"/>
        <v>0</v>
      </c>
      <c r="Q69" s="9" t="str">
        <f t="shared" si="0"/>
        <v>Xuất sắc</v>
      </c>
      <c r="R69" s="10"/>
      <c r="S69" s="17"/>
      <c r="T69" s="19" t="e">
        <f>VLOOKUP(S69,Sheet1!$B$2:$C$12,2,TRUE)</f>
        <v>#N/A</v>
      </c>
      <c r="U69" s="5"/>
      <c r="V69" s="19" t="e">
        <f>VLOOKUP(U69,Sheet1!$B$2:$C$12,2,TRUE)</f>
        <v>#N/A</v>
      </c>
      <c r="W69" s="5"/>
      <c r="X69" s="19" t="e">
        <f>VLOOKUP(W69,Sheet1!$B$2:$C$12,2,TRUE)</f>
        <v>#N/A</v>
      </c>
      <c r="Y69" s="5"/>
      <c r="Z69" s="19" t="e">
        <f>VLOOKUP(Y69,Sheet1!$B$2:$C$12,2,TRUE)</f>
        <v>#N/A</v>
      </c>
      <c r="AA69" s="5"/>
      <c r="AB69" s="19" t="e">
        <f>VLOOKUP(AA69,Sheet1!$B$2:$C$12,2,TRUE)</f>
        <v>#N/A</v>
      </c>
      <c r="AC69" s="5" t="e">
        <f>ROUND(AVERAGE(T69,V69,X69,Z69),2)</f>
        <v>#N/A</v>
      </c>
      <c r="AD69" s="226">
        <f t="shared" si="23"/>
        <v>0</v>
      </c>
      <c r="AE69" s="9" t="e">
        <f t="shared" si="24"/>
        <v>#N/A</v>
      </c>
      <c r="AF69" s="5" t="e">
        <f>ROUND(AVERAGE(T69,V69,X69,Z69,AB69),2)</f>
        <v>#N/A</v>
      </c>
      <c r="AG69" s="226">
        <f>COUNTIF(S69:AB69,"C*")*1+COUNTIF(S69:AB69,"D")*2+COUNTIF(S69:AB69,"E")*3</f>
        <v>0</v>
      </c>
      <c r="AH69" s="9" t="e">
        <f t="shared" si="25"/>
        <v>#N/A</v>
      </c>
      <c r="AI69" s="227"/>
      <c r="AJ69" s="9" t="e">
        <f t="shared" si="7"/>
        <v>#N/A</v>
      </c>
      <c r="AK69" s="9">
        <f t="shared" si="20"/>
        <v>0</v>
      </c>
      <c r="AL69" s="9" t="e">
        <f t="shared" si="8"/>
        <v>#N/A</v>
      </c>
      <c r="AM69" s="9" t="e">
        <f t="shared" si="26"/>
        <v>#N/A</v>
      </c>
      <c r="AN69" s="5"/>
      <c r="AO69" s="5"/>
      <c r="AP69" s="9"/>
      <c r="AQ69" s="5"/>
      <c r="AR69" s="25"/>
      <c r="AS69" s="25"/>
    </row>
    <row r="70" spans="1:45" s="7" customFormat="1" ht="20.100000000000001" hidden="1" customHeight="1" x14ac:dyDescent="0.25">
      <c r="A70" s="86">
        <f t="shared" si="30"/>
        <v>54</v>
      </c>
      <c r="B70" s="80" t="s">
        <v>355</v>
      </c>
      <c r="C70" s="263" t="s">
        <v>431</v>
      </c>
      <c r="D70" s="45"/>
      <c r="E70" s="5" t="str">
        <f>VLOOKUP($C70,'[4]Gui chi Quynh'!$D$7:$F$393,3,0)</f>
        <v>A2</v>
      </c>
      <c r="F70" s="19">
        <f>VLOOKUP(E70,Sheet1!$B$2:$C$12,2,TRUE)</f>
        <v>9</v>
      </c>
      <c r="G70" s="5" t="str">
        <f>VLOOKUP($C70,'[5]Gui chi Quynh'!$C$7:$E$391,3,0)</f>
        <v>A3</v>
      </c>
      <c r="H70" s="19">
        <f>VLOOKUP(G70,Sheet1!$B$2:$C$12,2,TRUE)</f>
        <v>8</v>
      </c>
      <c r="I70" s="5" t="str">
        <f>VLOOKUP($C70,'[6]Gui chi Quynh'!$C$7:$E$389,3,0)</f>
        <v>A3</v>
      </c>
      <c r="J70" s="19">
        <f>VLOOKUP(I70,Sheet1!$B$2:$C$12,2,TRUE)</f>
        <v>8</v>
      </c>
      <c r="K70" s="5" t="str">
        <f>VLOOKUP($C70,'[7]Gui chi Quynh'!$C$7:$E$389,3,0)</f>
        <v>A2</v>
      </c>
      <c r="L70" s="19">
        <f>VLOOKUP(K70,Sheet1!$B$2:$C$12,2,TRUE)</f>
        <v>9</v>
      </c>
      <c r="M70" s="5" t="str">
        <f>VLOOKUP($C70,'[8]Gui chi Quynh'!$C$7:$E$388,3,0)</f>
        <v>A3</v>
      </c>
      <c r="N70" s="19">
        <f>VLOOKUP(M70,Sheet1!$B$2:$C$12,2,TRUE)</f>
        <v>8</v>
      </c>
      <c r="O70" s="5">
        <f t="shared" si="28"/>
        <v>8.4</v>
      </c>
      <c r="P70" s="226">
        <f t="shared" si="29"/>
        <v>0</v>
      </c>
      <c r="Q70" s="9" t="str">
        <f t="shared" si="0"/>
        <v>Xuất sắc</v>
      </c>
      <c r="R70" s="10"/>
      <c r="S70" s="17"/>
      <c r="T70" s="19" t="e">
        <f>VLOOKUP(S70,Sheet1!$B$2:$C$12,2,TRUE)</f>
        <v>#N/A</v>
      </c>
      <c r="U70" s="5"/>
      <c r="V70" s="19" t="e">
        <f>VLOOKUP(U70,Sheet1!$B$2:$C$12,2,TRUE)</f>
        <v>#N/A</v>
      </c>
      <c r="W70" s="5"/>
      <c r="X70" s="19" t="e">
        <f>VLOOKUP(W70,Sheet1!$B$2:$C$12,2,TRUE)</f>
        <v>#N/A</v>
      </c>
      <c r="Y70" s="5"/>
      <c r="Z70" s="19" t="e">
        <f>VLOOKUP(Y70,Sheet1!$B$2:$C$12,2,TRUE)</f>
        <v>#N/A</v>
      </c>
      <c r="AA70" s="5"/>
      <c r="AB70" s="19" t="e">
        <f>VLOOKUP(AA70,Sheet1!$B$2:$C$12,2,TRUE)</f>
        <v>#N/A</v>
      </c>
      <c r="AC70" s="5" t="e">
        <f t="shared" si="1"/>
        <v>#N/A</v>
      </c>
      <c r="AD70" s="226">
        <f t="shared" si="23"/>
        <v>0</v>
      </c>
      <c r="AE70" s="9" t="e">
        <f t="shared" si="24"/>
        <v>#N/A</v>
      </c>
      <c r="AF70" s="5" t="e">
        <f t="shared" si="4"/>
        <v>#N/A</v>
      </c>
      <c r="AG70" s="226">
        <f t="shared" si="5"/>
        <v>0</v>
      </c>
      <c r="AH70" s="9" t="e">
        <f t="shared" si="25"/>
        <v>#N/A</v>
      </c>
      <c r="AI70" s="227"/>
      <c r="AJ70" s="9" t="e">
        <f t="shared" si="7"/>
        <v>#N/A</v>
      </c>
      <c r="AK70" s="9">
        <f t="shared" si="20"/>
        <v>0</v>
      </c>
      <c r="AL70" s="9" t="e">
        <f t="shared" si="8"/>
        <v>#N/A</v>
      </c>
      <c r="AM70" s="9" t="e">
        <f t="shared" si="26"/>
        <v>#N/A</v>
      </c>
      <c r="AN70" s="5"/>
      <c r="AO70" s="5"/>
      <c r="AP70" s="9"/>
      <c r="AQ70" s="5"/>
      <c r="AR70" s="25"/>
      <c r="AS70" s="25"/>
    </row>
    <row r="71" spans="1:45" s="7" customFormat="1" ht="20.100000000000001" hidden="1" customHeight="1" x14ac:dyDescent="0.25">
      <c r="A71" s="86">
        <f t="shared" si="30"/>
        <v>55</v>
      </c>
      <c r="B71" s="80" t="s">
        <v>357</v>
      </c>
      <c r="C71" s="263" t="s">
        <v>432</v>
      </c>
      <c r="D71" s="5"/>
      <c r="E71" s="5" t="str">
        <f>VLOOKUP($C71,'[4]Gui chi Quynh'!$D$7:$F$393,3,0)</f>
        <v>A3</v>
      </c>
      <c r="F71" s="19">
        <f>VLOOKUP(E71,Sheet1!$B$2:$C$12,2,TRUE)</f>
        <v>8</v>
      </c>
      <c r="G71" s="5" t="str">
        <f>VLOOKUP($C71,'[5]Gui chi Quynh'!$C$7:$E$391,3,0)</f>
        <v>A3</v>
      </c>
      <c r="H71" s="19">
        <f>VLOOKUP(G71,Sheet1!$B$2:$C$12,2,TRUE)</f>
        <v>8</v>
      </c>
      <c r="I71" s="5" t="str">
        <f>VLOOKUP($C71,'[6]Gui chi Quynh'!$C$7:$E$389,3,0)</f>
        <v>A3</v>
      </c>
      <c r="J71" s="19">
        <f>VLOOKUP(I71,Sheet1!$B$2:$C$12,2,TRUE)</f>
        <v>8</v>
      </c>
      <c r="K71" s="5" t="str">
        <f>VLOOKUP($C71,'[7]Gui chi Quynh'!$C$7:$E$389,3,0)</f>
        <v>A2</v>
      </c>
      <c r="L71" s="19">
        <f>VLOOKUP(K71,Sheet1!$B$2:$C$12,2,TRUE)</f>
        <v>9</v>
      </c>
      <c r="M71" s="5" t="str">
        <f>VLOOKUP($C71,'[8]Gui chi Quynh'!$C$7:$E$388,3,0)</f>
        <v>A3</v>
      </c>
      <c r="N71" s="19">
        <f>VLOOKUP(M71,Sheet1!$B$2:$C$12,2,TRUE)</f>
        <v>8</v>
      </c>
      <c r="O71" s="5">
        <f t="shared" si="28"/>
        <v>8.1999999999999993</v>
      </c>
      <c r="P71" s="226">
        <f t="shared" si="29"/>
        <v>0</v>
      </c>
      <c r="Q71" s="9" t="str">
        <f t="shared" si="0"/>
        <v>Xuất sắc</v>
      </c>
      <c r="R71" s="10"/>
      <c r="S71" s="17"/>
      <c r="T71" s="19" t="e">
        <f>VLOOKUP(S71,Sheet1!$B$2:$C$12,2,TRUE)</f>
        <v>#N/A</v>
      </c>
      <c r="U71" s="5"/>
      <c r="V71" s="19" t="e">
        <f>VLOOKUP(U71,Sheet1!$B$2:$C$12,2,TRUE)</f>
        <v>#N/A</v>
      </c>
      <c r="W71" s="5"/>
      <c r="X71" s="19" t="e">
        <f>VLOOKUP(W71,Sheet1!$B$2:$C$12,2,TRUE)</f>
        <v>#N/A</v>
      </c>
      <c r="Y71" s="5"/>
      <c r="Z71" s="19" t="e">
        <f>VLOOKUP(Y71,Sheet1!$B$2:$C$12,2,TRUE)</f>
        <v>#N/A</v>
      </c>
      <c r="AA71" s="5"/>
      <c r="AB71" s="19" t="e">
        <f>VLOOKUP(AA71,Sheet1!$B$2:$C$12,2,TRUE)</f>
        <v>#N/A</v>
      </c>
      <c r="AC71" s="5" t="e">
        <f t="shared" si="1"/>
        <v>#N/A</v>
      </c>
      <c r="AD71" s="226">
        <f t="shared" si="23"/>
        <v>0</v>
      </c>
      <c r="AE71" s="9" t="e">
        <f t="shared" si="24"/>
        <v>#N/A</v>
      </c>
      <c r="AF71" s="5" t="e">
        <f t="shared" si="4"/>
        <v>#N/A</v>
      </c>
      <c r="AG71" s="226">
        <f t="shared" si="5"/>
        <v>0</v>
      </c>
      <c r="AH71" s="9" t="e">
        <f t="shared" si="25"/>
        <v>#N/A</v>
      </c>
      <c r="AI71" s="227"/>
      <c r="AJ71" s="9" t="e">
        <f t="shared" si="7"/>
        <v>#N/A</v>
      </c>
      <c r="AK71" s="9">
        <f t="shared" si="20"/>
        <v>0</v>
      </c>
      <c r="AL71" s="9" t="e">
        <f t="shared" si="8"/>
        <v>#N/A</v>
      </c>
      <c r="AM71" s="9" t="e">
        <f t="shared" si="26"/>
        <v>#N/A</v>
      </c>
      <c r="AN71" s="5"/>
      <c r="AO71" s="5"/>
      <c r="AP71" s="9"/>
      <c r="AQ71" s="5"/>
      <c r="AR71" s="25"/>
      <c r="AS71" s="25"/>
    </row>
    <row r="72" spans="1:45" s="7" customFormat="1" ht="22.5" customHeight="1" x14ac:dyDescent="0.25">
      <c r="A72" s="307">
        <v>5</v>
      </c>
      <c r="B72" s="308" t="s">
        <v>901</v>
      </c>
      <c r="C72" s="309"/>
      <c r="D72" s="310"/>
      <c r="E72" s="309"/>
      <c r="F72" s="310"/>
      <c r="G72" s="309"/>
      <c r="H72" s="310"/>
      <c r="I72" s="309"/>
      <c r="J72" s="310"/>
      <c r="K72" s="309"/>
      <c r="L72" s="310"/>
      <c r="M72" s="309"/>
      <c r="N72" s="310"/>
      <c r="O72" s="312">
        <v>16</v>
      </c>
      <c r="P72" s="311"/>
      <c r="Q72" s="312" t="str">
        <f>LEFT(R72,2)</f>
        <v>14</v>
      </c>
      <c r="R72" s="313" t="str">
        <f xml:space="preserve"> (COUNTIF('Tong hop thi dua HK2-CN'!$AH$63:$AH$78, "Hoàn thành xuất sắc nhiệm vụ") &amp; " Xuất sắc") &amp;" + "&amp; (COUNTIF('Tong hop thi dua HK2-CN'!$AH$63:$AH$78, "Hoàn thành tốt nhiệm vụ") &amp; " Tốt")</f>
        <v>14 Xuất sắc + 2 Tốt</v>
      </c>
      <c r="S72" s="224"/>
      <c r="T72" s="8"/>
      <c r="U72" s="224"/>
      <c r="V72" s="8"/>
      <c r="W72" s="224"/>
      <c r="X72" s="8"/>
      <c r="Y72" s="224"/>
      <c r="Z72" s="8"/>
      <c r="AA72" s="224"/>
      <c r="AB72" s="8"/>
      <c r="AC72" s="224"/>
      <c r="AD72" s="277"/>
      <c r="AE72" s="224"/>
      <c r="AF72" s="224"/>
      <c r="AG72" s="277"/>
      <c r="AH72" s="224"/>
      <c r="AI72" s="225"/>
      <c r="AJ72" s="8"/>
      <c r="AK72" s="224"/>
      <c r="AL72" s="8"/>
      <c r="AM72" s="224"/>
      <c r="AN72" s="8"/>
      <c r="AO72" s="224"/>
      <c r="AP72" s="8"/>
      <c r="AQ72" s="224"/>
      <c r="AR72" s="43"/>
      <c r="AS72" s="43"/>
    </row>
    <row r="73" spans="1:45" s="7" customFormat="1" ht="24.95" customHeight="1" x14ac:dyDescent="0.25">
      <c r="A73" s="74" t="s">
        <v>859</v>
      </c>
      <c r="B73" s="260" t="s">
        <v>860</v>
      </c>
      <c r="C73" s="74"/>
      <c r="D73" s="45"/>
      <c r="E73" s="5"/>
      <c r="F73" s="19"/>
      <c r="G73" s="5"/>
      <c r="H73" s="19"/>
      <c r="I73" s="5"/>
      <c r="J73" s="19"/>
      <c r="K73" s="19"/>
      <c r="L73" s="19"/>
      <c r="M73" s="19"/>
      <c r="N73" s="19"/>
      <c r="O73" s="5">
        <v>9</v>
      </c>
      <c r="P73" s="226"/>
      <c r="Q73" s="9" t="str">
        <f>LEFT(R73,2)</f>
        <v xml:space="preserve">9 </v>
      </c>
      <c r="R73" s="10" t="str">
        <f xml:space="preserve"> (COUNTIF('Tong hop thi dua HK2-CN'!$AH$63:$AH$71, "Hoàn thành xuất sắc nhiệm vụ") &amp; " Xuất sắc")</f>
        <v>9 Xuất sắc</v>
      </c>
      <c r="S73" s="19"/>
      <c r="T73" s="19" t="e">
        <f>VLOOKUP(S73,Sheet1!$B$2:$C$12,2,TRUE)</f>
        <v>#N/A</v>
      </c>
      <c r="U73" s="5"/>
      <c r="V73" s="19" t="e">
        <f>VLOOKUP(U73,Sheet1!$B$2:$C$12,2,TRUE)</f>
        <v>#N/A</v>
      </c>
      <c r="W73" s="5"/>
      <c r="X73" s="19" t="e">
        <f>VLOOKUP(W73,Sheet1!$B$2:$C$12,2,TRUE)</f>
        <v>#N/A</v>
      </c>
      <c r="Y73" s="5"/>
      <c r="Z73" s="19" t="e">
        <f>VLOOKUP(Y73,Sheet1!$B$2:$C$12,2,TRUE)</f>
        <v>#N/A</v>
      </c>
      <c r="AA73" s="5"/>
      <c r="AB73" s="19" t="e">
        <f>VLOOKUP(AA73,Sheet1!$B$2:$C$12,2,TRUE)</f>
        <v>#N/A</v>
      </c>
      <c r="AC73" s="5" t="e">
        <f t="shared" si="1"/>
        <v>#N/A</v>
      </c>
      <c r="AD73" s="226">
        <f t="shared" si="23"/>
        <v>0</v>
      </c>
      <c r="AE73" s="9" t="e">
        <f t="shared" si="24"/>
        <v>#N/A</v>
      </c>
      <c r="AF73" s="5" t="e">
        <f t="shared" si="4"/>
        <v>#N/A</v>
      </c>
      <c r="AG73" s="226">
        <f t="shared" si="5"/>
        <v>0</v>
      </c>
      <c r="AH73" s="9" t="e">
        <f t="shared" si="25"/>
        <v>#N/A</v>
      </c>
      <c r="AI73" s="227"/>
      <c r="AJ73" s="9" t="e">
        <f t="shared" si="7"/>
        <v>#N/A</v>
      </c>
      <c r="AK73" s="9">
        <f t="shared" ref="AK73:AK89" si="31">COUNTIF(E73:Z73,"D")*1</f>
        <v>0</v>
      </c>
      <c r="AL73" s="9" t="e">
        <f t="shared" si="8"/>
        <v>#N/A</v>
      </c>
      <c r="AM73" s="9" t="e">
        <f t="shared" si="26"/>
        <v>#N/A</v>
      </c>
      <c r="AN73" s="5"/>
      <c r="AO73" s="5"/>
      <c r="AP73" s="9"/>
      <c r="AQ73" s="5"/>
      <c r="AR73" s="25"/>
      <c r="AS73" s="25"/>
    </row>
    <row r="74" spans="1:45" s="7" customFormat="1" ht="20.100000000000001" hidden="1" customHeight="1" x14ac:dyDescent="0.25">
      <c r="A74" s="86">
        <v>56</v>
      </c>
      <c r="B74" s="80" t="s">
        <v>18</v>
      </c>
      <c r="C74" s="263" t="s">
        <v>456</v>
      </c>
      <c r="D74" s="5"/>
      <c r="E74" s="5" t="str">
        <f>VLOOKUP($C74,'[4]Gui chi Quynh'!$D$7:$F$393,3,0)</f>
        <v>A1</v>
      </c>
      <c r="F74" s="19">
        <f>VLOOKUP(E74,Sheet1!$B$2:$C$12,2,TRUE)</f>
        <v>10</v>
      </c>
      <c r="G74" s="5" t="str">
        <f>VLOOKUP($C74,'[5]Gui chi Quynh'!$C$7:$E$391,3,0)</f>
        <v>A1</v>
      </c>
      <c r="H74" s="19">
        <f>VLOOKUP(G74,Sheet1!$B$2:$C$12,2,TRUE)</f>
        <v>10</v>
      </c>
      <c r="I74" s="5" t="str">
        <f>VLOOKUP($C74,'[6]Gui chi Quynh'!$C$7:$E$389,3,0)</f>
        <v>A1</v>
      </c>
      <c r="J74" s="19">
        <f>VLOOKUP(I74,Sheet1!$B$2:$C$12,2,TRUE)</f>
        <v>10</v>
      </c>
      <c r="K74" s="5" t="str">
        <f>VLOOKUP($C74,'[7]Gui chi Quynh'!$C$7:$E$389,3,0)</f>
        <v>A1</v>
      </c>
      <c r="L74" s="19">
        <f>VLOOKUP(K74,Sheet1!$B$2:$C$12,2,TRUE)</f>
        <v>10</v>
      </c>
      <c r="M74" s="5" t="str">
        <f>VLOOKUP($C74,'[8]Gui chi Quynh'!$C$7:$E$388,3,0)</f>
        <v>A1</v>
      </c>
      <c r="N74" s="19">
        <f>VLOOKUP(M74,Sheet1!$B$2:$C$12,2,TRUE)</f>
        <v>10</v>
      </c>
      <c r="O74" s="5">
        <f t="shared" ref="O74:O82" si="32">ROUND(AVERAGE(F74,H74,J74,L74,N74),2)</f>
        <v>10</v>
      </c>
      <c r="P74" s="226">
        <f t="shared" ref="P74:P82" si="33">COUNTIF(D74:M74,"C*")*1+COUNTIF(D74:M74,"D")*2+COUNTIF(D74:M74,"E")*3</f>
        <v>0</v>
      </c>
      <c r="Q74" s="9" t="str">
        <f t="shared" si="0"/>
        <v>Xuất sắc</v>
      </c>
      <c r="R74" s="10"/>
      <c r="S74" s="17"/>
      <c r="T74" s="19" t="e">
        <f>VLOOKUP(S74,Sheet1!$B$2:$C$12,2,TRUE)</f>
        <v>#N/A</v>
      </c>
      <c r="U74" s="5"/>
      <c r="V74" s="19" t="e">
        <f>VLOOKUP(U74,Sheet1!$B$2:$C$12,2,TRUE)</f>
        <v>#N/A</v>
      </c>
      <c r="W74" s="5"/>
      <c r="X74" s="19" t="e">
        <f>VLOOKUP(W74,Sheet1!$B$2:$C$12,2,TRUE)</f>
        <v>#N/A</v>
      </c>
      <c r="Y74" s="5"/>
      <c r="Z74" s="19" t="e">
        <f>VLOOKUP(Y74,Sheet1!$B$2:$C$12,2,TRUE)</f>
        <v>#N/A</v>
      </c>
      <c r="AA74" s="5"/>
      <c r="AB74" s="19" t="e">
        <f>VLOOKUP(AA74,Sheet1!$B$2:$C$12,2,TRUE)</f>
        <v>#N/A</v>
      </c>
      <c r="AC74" s="5" t="e">
        <f t="shared" si="1"/>
        <v>#N/A</v>
      </c>
      <c r="AD74" s="226">
        <f t="shared" si="23"/>
        <v>0</v>
      </c>
      <c r="AE74" s="9" t="e">
        <f t="shared" si="24"/>
        <v>#N/A</v>
      </c>
      <c r="AF74" s="5" t="e">
        <f t="shared" si="4"/>
        <v>#N/A</v>
      </c>
      <c r="AG74" s="226">
        <f t="shared" si="5"/>
        <v>0</v>
      </c>
      <c r="AH74" s="9" t="e">
        <f t="shared" si="25"/>
        <v>#N/A</v>
      </c>
      <c r="AI74" s="227"/>
      <c r="AJ74" s="9" t="e">
        <f t="shared" si="7"/>
        <v>#N/A</v>
      </c>
      <c r="AK74" s="9">
        <f t="shared" si="31"/>
        <v>0</v>
      </c>
      <c r="AL74" s="9" t="e">
        <f t="shared" si="8"/>
        <v>#N/A</v>
      </c>
      <c r="AM74" s="9" t="e">
        <f t="shared" si="26"/>
        <v>#N/A</v>
      </c>
      <c r="AN74" s="5"/>
      <c r="AO74" s="5"/>
      <c r="AP74" s="9"/>
      <c r="AQ74" s="5"/>
      <c r="AR74" s="25"/>
      <c r="AS74" s="25"/>
    </row>
    <row r="75" spans="1:45" s="7" customFormat="1" ht="20.100000000000001" hidden="1" customHeight="1" x14ac:dyDescent="0.25">
      <c r="A75" s="86">
        <f>A74+1</f>
        <v>57</v>
      </c>
      <c r="B75" s="260" t="s">
        <v>19</v>
      </c>
      <c r="C75" s="86" t="s">
        <v>458</v>
      </c>
      <c r="D75" s="38"/>
      <c r="E75" s="5" t="str">
        <f>VLOOKUP($C75,'[4]Gui chi Quynh'!$D$7:$F$393,3,0)</f>
        <v>A3</v>
      </c>
      <c r="F75" s="19">
        <f>VLOOKUP(E75,Sheet1!$B$2:$C$12,2,TRUE)</f>
        <v>8</v>
      </c>
      <c r="G75" s="5" t="str">
        <f>VLOOKUP($C75,'[5]Gui chi Quynh'!$C$7:$E$391,3,0)</f>
        <v>A2</v>
      </c>
      <c r="H75" s="19">
        <f>VLOOKUP(G75,Sheet1!$B$2:$C$12,2,TRUE)</f>
        <v>9</v>
      </c>
      <c r="I75" s="5" t="str">
        <f>VLOOKUP($C75,'[6]Gui chi Quynh'!$C$7:$E$389,3,0)</f>
        <v>A2</v>
      </c>
      <c r="J75" s="19">
        <f>VLOOKUP(I75,Sheet1!$B$2:$C$12,2,TRUE)</f>
        <v>9</v>
      </c>
      <c r="K75" s="5" t="str">
        <f>VLOOKUP($C75,'[7]Gui chi Quynh'!$C$7:$E$389,3,0)</f>
        <v>A2</v>
      </c>
      <c r="L75" s="19">
        <f>VLOOKUP(K75,Sheet1!$B$2:$C$12,2,TRUE)</f>
        <v>9</v>
      </c>
      <c r="M75" s="5" t="str">
        <f>VLOOKUP($C75,'[8]Gui chi Quynh'!$C$7:$E$388,3,0)</f>
        <v>A2</v>
      </c>
      <c r="N75" s="19">
        <f>VLOOKUP(M75,Sheet1!$B$2:$C$12,2,TRUE)</f>
        <v>9</v>
      </c>
      <c r="O75" s="5">
        <f t="shared" si="32"/>
        <v>8.8000000000000007</v>
      </c>
      <c r="P75" s="226">
        <f t="shared" si="33"/>
        <v>0</v>
      </c>
      <c r="Q75" s="9" t="str">
        <f t="shared" si="0"/>
        <v>Xuất sắc</v>
      </c>
      <c r="R75" s="10"/>
      <c r="S75" s="17"/>
      <c r="T75" s="19" t="e">
        <f>VLOOKUP(S75,Sheet1!$B$2:$C$12,2,TRUE)</f>
        <v>#N/A</v>
      </c>
      <c r="U75" s="5"/>
      <c r="V75" s="19" t="e">
        <f>VLOOKUP(U75,Sheet1!$B$2:$C$12,2,TRUE)</f>
        <v>#N/A</v>
      </c>
      <c r="W75" s="5"/>
      <c r="X75" s="19" t="e">
        <f>VLOOKUP(W75,Sheet1!$B$2:$C$12,2,TRUE)</f>
        <v>#N/A</v>
      </c>
      <c r="Y75" s="5"/>
      <c r="Z75" s="19" t="e">
        <f>VLOOKUP(Y75,Sheet1!$B$2:$C$12,2,TRUE)</f>
        <v>#N/A</v>
      </c>
      <c r="AA75" s="5"/>
      <c r="AB75" s="19" t="e">
        <f>VLOOKUP(AA75,Sheet1!$B$2:$C$12,2,TRUE)</f>
        <v>#N/A</v>
      </c>
      <c r="AC75" s="5" t="e">
        <f t="shared" si="1"/>
        <v>#N/A</v>
      </c>
      <c r="AD75" s="226">
        <f t="shared" si="23"/>
        <v>0</v>
      </c>
      <c r="AE75" s="9" t="e">
        <f t="shared" si="24"/>
        <v>#N/A</v>
      </c>
      <c r="AF75" s="5" t="e">
        <f t="shared" si="4"/>
        <v>#N/A</v>
      </c>
      <c r="AG75" s="226">
        <f t="shared" si="5"/>
        <v>0</v>
      </c>
      <c r="AH75" s="9" t="e">
        <f t="shared" si="25"/>
        <v>#N/A</v>
      </c>
      <c r="AI75" s="227"/>
      <c r="AJ75" s="9" t="e">
        <f t="shared" si="7"/>
        <v>#N/A</v>
      </c>
      <c r="AK75" s="9">
        <f t="shared" si="31"/>
        <v>0</v>
      </c>
      <c r="AL75" s="9" t="e">
        <f t="shared" si="8"/>
        <v>#N/A</v>
      </c>
      <c r="AM75" s="9" t="e">
        <f t="shared" si="26"/>
        <v>#N/A</v>
      </c>
      <c r="AN75" s="5"/>
      <c r="AO75" s="5"/>
      <c r="AP75" s="9"/>
      <c r="AQ75" s="5"/>
      <c r="AR75" s="25"/>
      <c r="AS75" s="25"/>
    </row>
    <row r="76" spans="1:45" s="7" customFormat="1" ht="20.100000000000001" hidden="1" customHeight="1" x14ac:dyDescent="0.25">
      <c r="A76" s="86">
        <f t="shared" ref="A76:A82" si="34">A75+1</f>
        <v>58</v>
      </c>
      <c r="B76" s="260" t="s">
        <v>72</v>
      </c>
      <c r="C76" s="86" t="s">
        <v>457</v>
      </c>
      <c r="D76" s="38"/>
      <c r="E76" s="5" t="str">
        <f>VLOOKUP($C76,'[4]Gui chi Quynh'!$D$7:$F$393,3,0)</f>
        <v>A2</v>
      </c>
      <c r="F76" s="19">
        <f>VLOOKUP(E76,Sheet1!$B$2:$C$12,2,TRUE)</f>
        <v>9</v>
      </c>
      <c r="G76" s="5" t="str">
        <f>VLOOKUP($C76,'[5]Gui chi Quynh'!$C$7:$E$391,3,0)</f>
        <v>A2</v>
      </c>
      <c r="H76" s="19">
        <f>VLOOKUP(G76,Sheet1!$B$2:$C$12,2,TRUE)</f>
        <v>9</v>
      </c>
      <c r="I76" s="5" t="str">
        <f>VLOOKUP($C76,'[6]Gui chi Quynh'!$C$7:$E$389,3,0)</f>
        <v>A2</v>
      </c>
      <c r="J76" s="19">
        <f>VLOOKUP(I76,Sheet1!$B$2:$C$12,2,TRUE)</f>
        <v>9</v>
      </c>
      <c r="K76" s="5" t="str">
        <f>VLOOKUP($C76,'[7]Gui chi Quynh'!$C$7:$E$389,3,0)</f>
        <v>A2</v>
      </c>
      <c r="L76" s="19">
        <f>VLOOKUP(K76,Sheet1!$B$2:$C$12,2,TRUE)</f>
        <v>9</v>
      </c>
      <c r="M76" s="5" t="str">
        <f>VLOOKUP($C76,'[8]Gui chi Quynh'!$C$7:$E$388,3,0)</f>
        <v>A2</v>
      </c>
      <c r="N76" s="19">
        <f>VLOOKUP(M76,Sheet1!$B$2:$C$12,2,TRUE)</f>
        <v>9</v>
      </c>
      <c r="O76" s="5">
        <f t="shared" si="32"/>
        <v>9</v>
      </c>
      <c r="P76" s="226">
        <f t="shared" si="33"/>
        <v>0</v>
      </c>
      <c r="Q76" s="9" t="str">
        <f t="shared" ref="Q76:Q146" si="35">IF(P76&gt;=3,"Không hoàn thành",IF(AND($O76&gt;=8,$O76&lt;=10,P76=0),"Xuất sắc",IF(AND($O76&gt;=8,$O76&lt;=10,P76=1),"Tốt",IF(AND($O76&gt;=8,$O76&lt;=10,P76=2),"Hoàn thành",IF(AND($O76&gt;6,$O76&lt;8,P76&lt;=1),"Tốt",IF(AND($O76&gt;6,$O76&lt;8,P76=2),"Hoàn thành",IF(AND($O76&gt;=5,$O76&lt;=6,P76&lt;=2),"Hoàn thành",IF(AND($O76&lt;5,P76&gt;3),"Không hoàn thành",""))))))))</f>
        <v>Xuất sắc</v>
      </c>
      <c r="R76" s="264"/>
      <c r="S76" s="17"/>
      <c r="T76" s="19" t="e">
        <f>VLOOKUP(S76,Sheet1!$B$2:$C$12,2,TRUE)</f>
        <v>#N/A</v>
      </c>
      <c r="U76" s="5"/>
      <c r="V76" s="19" t="e">
        <f>VLOOKUP(U76,Sheet1!$B$2:$C$12,2,TRUE)</f>
        <v>#N/A</v>
      </c>
      <c r="W76" s="5"/>
      <c r="X76" s="19" t="e">
        <f>VLOOKUP(W76,Sheet1!$B$2:$C$12,2,TRUE)</f>
        <v>#N/A</v>
      </c>
      <c r="Y76" s="5"/>
      <c r="Z76" s="19" t="e">
        <f>VLOOKUP(Y76,Sheet1!$B$2:$C$12,2,TRUE)</f>
        <v>#N/A</v>
      </c>
      <c r="AA76" s="5"/>
      <c r="AB76" s="19" t="e">
        <f>VLOOKUP(AA76,Sheet1!$B$2:$C$12,2,TRUE)</f>
        <v>#N/A</v>
      </c>
      <c r="AC76" s="5" t="e">
        <f t="shared" ref="AC76:AC142" si="36">ROUND(AVERAGE(T76,V76,X76,Z76),2)</f>
        <v>#N/A</v>
      </c>
      <c r="AD76" s="226">
        <f t="shared" si="23"/>
        <v>0</v>
      </c>
      <c r="AE76" s="9" t="e">
        <f t="shared" si="24"/>
        <v>#N/A</v>
      </c>
      <c r="AF76" s="5" t="e">
        <f t="shared" ref="AF76:AF142" si="37">ROUND(AVERAGE(T76,V76,X76,Z76,AB76),2)</f>
        <v>#N/A</v>
      </c>
      <c r="AG76" s="226">
        <f t="shared" ref="AG76:AG142" si="38">COUNTIF(S76:AB76,"C*")*1+COUNTIF(S76:AB76,"D")*2+COUNTIF(S76:AB76,"E")*3</f>
        <v>0</v>
      </c>
      <c r="AH76" s="9" t="e">
        <f t="shared" si="25"/>
        <v>#N/A</v>
      </c>
      <c r="AI76" s="227"/>
      <c r="AJ76" s="9" t="e">
        <f t="shared" ref="AJ76:AJ142" si="39">ROUND(AVERAGE(O76,AC76),2)</f>
        <v>#N/A</v>
      </c>
      <c r="AK76" s="9">
        <f t="shared" si="31"/>
        <v>0</v>
      </c>
      <c r="AL76" s="9" t="e">
        <f t="shared" ref="AL76:AL142" si="40">IF($AJ76&gt;=8,"Xuất sắc",IF($AJ76&gt;6,"Tốt",IF($AJ76&gt;=5,"Hoàn thành","Không hoàn thành")))</f>
        <v>#N/A</v>
      </c>
      <c r="AM76" s="5" t="s">
        <v>799</v>
      </c>
      <c r="AN76" s="5"/>
      <c r="AO76" s="5"/>
      <c r="AP76" s="9"/>
      <c r="AQ76" s="5"/>
      <c r="AR76" s="119"/>
      <c r="AS76" s="25"/>
    </row>
    <row r="77" spans="1:45" s="7" customFormat="1" ht="20.100000000000001" hidden="1" customHeight="1" x14ac:dyDescent="0.25">
      <c r="A77" s="86">
        <f t="shared" si="34"/>
        <v>59</v>
      </c>
      <c r="B77" s="260" t="s">
        <v>73</v>
      </c>
      <c r="C77" s="86" t="s">
        <v>459</v>
      </c>
      <c r="E77" s="5" t="str">
        <f>VLOOKUP($C77,'[4]Gui chi Quynh'!$D$7:$F$393,3,0)</f>
        <v>A4</v>
      </c>
      <c r="F77" s="19">
        <f>VLOOKUP(E77,Sheet1!$B$2:$C$12,2,TRUE)</f>
        <v>7</v>
      </c>
      <c r="G77" s="5" t="str">
        <f>VLOOKUP($C77,'[5]Gui chi Quynh'!$C$7:$E$391,3,0)</f>
        <v>A3</v>
      </c>
      <c r="H77" s="19">
        <f>VLOOKUP(G77,Sheet1!$B$2:$C$12,2,TRUE)</f>
        <v>8</v>
      </c>
      <c r="I77" s="5" t="str">
        <f>VLOOKUP($C77,'[6]Gui chi Quynh'!$C$7:$E$389,3,0)</f>
        <v>A3</v>
      </c>
      <c r="J77" s="19">
        <f>VLOOKUP(I77,Sheet1!$B$2:$C$12,2,TRUE)</f>
        <v>8</v>
      </c>
      <c r="K77" s="5" t="str">
        <f>VLOOKUP($C77,'[7]Gui chi Quynh'!$C$7:$E$389,3,0)</f>
        <v>A3</v>
      </c>
      <c r="L77" s="19">
        <f>VLOOKUP(K77,Sheet1!$B$2:$C$12,2,TRUE)</f>
        <v>8</v>
      </c>
      <c r="M77" s="5" t="str">
        <f>VLOOKUP($C77,'[8]Gui chi Quynh'!$C$7:$E$388,3,0)</f>
        <v>A2</v>
      </c>
      <c r="N77" s="19">
        <f>VLOOKUP(M77,Sheet1!$B$2:$C$12,2,TRUE)</f>
        <v>9</v>
      </c>
      <c r="O77" s="5">
        <f t="shared" si="32"/>
        <v>8</v>
      </c>
      <c r="P77" s="226">
        <f t="shared" si="33"/>
        <v>0</v>
      </c>
      <c r="Q77" s="9" t="str">
        <f t="shared" si="35"/>
        <v>Xuất sắc</v>
      </c>
      <c r="R77" s="10"/>
      <c r="S77" s="17"/>
      <c r="T77" s="19" t="e">
        <f>VLOOKUP(S77,Sheet1!$B$2:$C$12,2,TRUE)</f>
        <v>#N/A</v>
      </c>
      <c r="U77" s="5"/>
      <c r="V77" s="19" t="e">
        <f>VLOOKUP(U77,Sheet1!$B$2:$C$12,2,TRUE)</f>
        <v>#N/A</v>
      </c>
      <c r="W77" s="5"/>
      <c r="X77" s="19" t="e">
        <f>VLOOKUP(W77,Sheet1!$B$2:$C$12,2,TRUE)</f>
        <v>#N/A</v>
      </c>
      <c r="Y77" s="5"/>
      <c r="Z77" s="19" t="e">
        <f>VLOOKUP(Y77,Sheet1!$B$2:$C$12,2,TRUE)</f>
        <v>#N/A</v>
      </c>
      <c r="AA77" s="5"/>
      <c r="AB77" s="19" t="e">
        <f>VLOOKUP(AA77,Sheet1!$B$2:$C$12,2,TRUE)</f>
        <v>#N/A</v>
      </c>
      <c r="AC77" s="5" t="e">
        <f t="shared" si="36"/>
        <v>#N/A</v>
      </c>
      <c r="AD77" s="226">
        <f t="shared" si="23"/>
        <v>0</v>
      </c>
      <c r="AE77" s="9" t="e">
        <f t="shared" si="24"/>
        <v>#N/A</v>
      </c>
      <c r="AF77" s="5" t="e">
        <f t="shared" si="37"/>
        <v>#N/A</v>
      </c>
      <c r="AG77" s="226">
        <f t="shared" si="38"/>
        <v>0</v>
      </c>
      <c r="AH77" s="9" t="e">
        <f t="shared" si="25"/>
        <v>#N/A</v>
      </c>
      <c r="AI77" s="227"/>
      <c r="AJ77" s="9" t="e">
        <f t="shared" si="39"/>
        <v>#N/A</v>
      </c>
      <c r="AK77" s="9">
        <f t="shared" si="31"/>
        <v>0</v>
      </c>
      <c r="AL77" s="9" t="e">
        <f t="shared" si="40"/>
        <v>#N/A</v>
      </c>
      <c r="AM77" s="9" t="e">
        <f t="shared" ref="AM77:AM115" si="41">IF($AK77=1,"Không đạt LĐTT",IF(OR($AL77= "Xuất sắc", $AL77="Tốt"),"Đạt LĐTT","Không đạt LĐTT"))</f>
        <v>#N/A</v>
      </c>
      <c r="AN77" s="5"/>
      <c r="AO77" s="5"/>
      <c r="AP77" s="9"/>
      <c r="AQ77" s="5"/>
      <c r="AR77" s="25"/>
      <c r="AS77" s="25"/>
    </row>
    <row r="78" spans="1:45" s="7" customFormat="1" ht="20.100000000000001" hidden="1" customHeight="1" x14ac:dyDescent="0.25">
      <c r="A78" s="86">
        <f t="shared" si="34"/>
        <v>60</v>
      </c>
      <c r="B78" s="260" t="s">
        <v>76</v>
      </c>
      <c r="C78" s="86" t="s">
        <v>462</v>
      </c>
      <c r="D78" s="19"/>
      <c r="E78" s="5" t="str">
        <f>VLOOKUP($C78,'[4]Gui chi Quynh'!$D$7:$F$393,3,0)</f>
        <v>A4</v>
      </c>
      <c r="F78" s="19">
        <f>VLOOKUP(E78,Sheet1!$B$2:$C$12,2,TRUE)</f>
        <v>7</v>
      </c>
      <c r="G78" s="5" t="str">
        <f>VLOOKUP($C78,'[5]Gui chi Quynh'!$C$7:$E$391,3,0)</f>
        <v>A4</v>
      </c>
      <c r="H78" s="19">
        <f>VLOOKUP(G78,Sheet1!$B$2:$C$12,2,TRUE)</f>
        <v>7</v>
      </c>
      <c r="I78" s="5" t="str">
        <f>VLOOKUP($C78,'[6]Gui chi Quynh'!$C$7:$E$389,3,0)</f>
        <v>A4</v>
      </c>
      <c r="J78" s="19">
        <f>VLOOKUP(I78,Sheet1!$B$2:$C$12,2,TRUE)</f>
        <v>7</v>
      </c>
      <c r="K78" s="5" t="str">
        <f>VLOOKUP($C78,'[7]Gui chi Quynh'!$C$7:$E$389,3,0)</f>
        <v>A4</v>
      </c>
      <c r="L78" s="19">
        <f>VLOOKUP(K78,Sheet1!$B$2:$C$12,2,TRUE)</f>
        <v>7</v>
      </c>
      <c r="M78" s="5" t="str">
        <f>VLOOKUP($C78,'[8]Gui chi Quynh'!$C$7:$E$388,3,0)</f>
        <v>A3</v>
      </c>
      <c r="N78" s="19">
        <f>VLOOKUP(M78,Sheet1!$B$2:$C$12,2,TRUE)</f>
        <v>8</v>
      </c>
      <c r="O78" s="5">
        <f t="shared" si="32"/>
        <v>7.2</v>
      </c>
      <c r="P78" s="226">
        <f t="shared" si="33"/>
        <v>0</v>
      </c>
      <c r="Q78" s="9" t="str">
        <f t="shared" si="35"/>
        <v>Tốt</v>
      </c>
      <c r="R78" s="10"/>
      <c r="S78" s="17"/>
      <c r="T78" s="19" t="e">
        <f>VLOOKUP(S78,Sheet1!$B$2:$C$12,2,TRUE)</f>
        <v>#N/A</v>
      </c>
      <c r="U78" s="5"/>
      <c r="V78" s="19" t="e">
        <f>VLOOKUP(U78,Sheet1!$B$2:$C$12,2,TRUE)</f>
        <v>#N/A</v>
      </c>
      <c r="W78" s="5"/>
      <c r="X78" s="19" t="e">
        <f>VLOOKUP(W78,Sheet1!$B$2:$C$12,2,TRUE)</f>
        <v>#N/A</v>
      </c>
      <c r="Y78" s="5"/>
      <c r="Z78" s="19" t="e">
        <f>VLOOKUP(Y78,Sheet1!$B$2:$C$12,2,TRUE)</f>
        <v>#N/A</v>
      </c>
      <c r="AA78" s="5"/>
      <c r="AB78" s="19" t="e">
        <f>VLOOKUP(AA78,Sheet1!$B$2:$C$12,2,TRUE)</f>
        <v>#N/A</v>
      </c>
      <c r="AC78" s="5" t="e">
        <f>ROUND(AVERAGE(T78,V78,X78,Z78),2)</f>
        <v>#N/A</v>
      </c>
      <c r="AD78" s="226">
        <f t="shared" si="23"/>
        <v>0</v>
      </c>
      <c r="AE78" s="9" t="e">
        <f t="shared" si="24"/>
        <v>#N/A</v>
      </c>
      <c r="AF78" s="5" t="e">
        <f t="shared" si="37"/>
        <v>#N/A</v>
      </c>
      <c r="AG78" s="226">
        <f t="shared" si="38"/>
        <v>0</v>
      </c>
      <c r="AH78" s="9" t="e">
        <f t="shared" si="25"/>
        <v>#N/A</v>
      </c>
      <c r="AI78" s="227"/>
      <c r="AJ78" s="9" t="e">
        <f t="shared" si="39"/>
        <v>#N/A</v>
      </c>
      <c r="AK78" s="9">
        <f t="shared" si="31"/>
        <v>0</v>
      </c>
      <c r="AL78" s="9" t="e">
        <f t="shared" si="40"/>
        <v>#N/A</v>
      </c>
      <c r="AM78" s="9" t="e">
        <f t="shared" si="41"/>
        <v>#N/A</v>
      </c>
      <c r="AN78" s="5"/>
      <c r="AO78" s="5"/>
      <c r="AP78" s="9"/>
      <c r="AQ78" s="5"/>
      <c r="AR78" s="25"/>
      <c r="AS78" s="25"/>
    </row>
    <row r="79" spans="1:45" s="7" customFormat="1" ht="20.100000000000001" hidden="1" customHeight="1" x14ac:dyDescent="0.25">
      <c r="A79" s="86">
        <f t="shared" si="34"/>
        <v>61</v>
      </c>
      <c r="B79" s="260" t="s">
        <v>20</v>
      </c>
      <c r="C79" s="86" t="s">
        <v>463</v>
      </c>
      <c r="D79" s="5"/>
      <c r="E79" s="5" t="str">
        <f>VLOOKUP($C79,'[4]Gui chi Quynh'!$D$7:$F$393,3,0)</f>
        <v>A2</v>
      </c>
      <c r="F79" s="19">
        <f>VLOOKUP(E79,Sheet1!$B$2:$C$12,2,TRUE)</f>
        <v>9</v>
      </c>
      <c r="G79" s="5" t="str">
        <f>VLOOKUP($C79,'[5]Gui chi Quynh'!$C$7:$E$391,3,0)</f>
        <v>A2</v>
      </c>
      <c r="H79" s="19">
        <f>VLOOKUP(G79,Sheet1!$B$2:$C$12,2,TRUE)</f>
        <v>9</v>
      </c>
      <c r="I79" s="5" t="str">
        <f>VLOOKUP($C79,'[6]Gui chi Quynh'!$C$7:$E$389,3,0)</f>
        <v>A2</v>
      </c>
      <c r="J79" s="19">
        <f>VLOOKUP(I79,Sheet1!$B$2:$C$12,2,TRUE)</f>
        <v>9</v>
      </c>
      <c r="K79" s="5" t="str">
        <f>VLOOKUP($C79,'[7]Gui chi Quynh'!$C$7:$E$389,3,0)</f>
        <v>A2</v>
      </c>
      <c r="L79" s="19">
        <f>VLOOKUP(K79,Sheet1!$B$2:$C$12,2,TRUE)</f>
        <v>9</v>
      </c>
      <c r="M79" s="5" t="str">
        <f>VLOOKUP($C79,'[8]Gui chi Quynh'!$C$7:$E$388,3,0)</f>
        <v>A2</v>
      </c>
      <c r="N79" s="19">
        <f>VLOOKUP(M79,Sheet1!$B$2:$C$12,2,TRUE)</f>
        <v>9</v>
      </c>
      <c r="O79" s="5">
        <f t="shared" si="32"/>
        <v>9</v>
      </c>
      <c r="P79" s="226">
        <f t="shared" si="33"/>
        <v>0</v>
      </c>
      <c r="Q79" s="9" t="str">
        <f t="shared" si="35"/>
        <v>Xuất sắc</v>
      </c>
      <c r="R79" s="10"/>
      <c r="S79" s="17"/>
      <c r="T79" s="19" t="e">
        <f>VLOOKUP(S79,Sheet1!$B$2:$C$12,2,TRUE)</f>
        <v>#N/A</v>
      </c>
      <c r="U79" s="5"/>
      <c r="V79" s="19" t="e">
        <f>VLOOKUP(U79,Sheet1!$B$2:$C$12,2,TRUE)</f>
        <v>#N/A</v>
      </c>
      <c r="W79" s="5"/>
      <c r="X79" s="19" t="e">
        <f>VLOOKUP(W79,Sheet1!$B$2:$C$12,2,TRUE)</f>
        <v>#N/A</v>
      </c>
      <c r="Y79" s="5"/>
      <c r="Z79" s="19" t="e">
        <f>VLOOKUP(Y79,Sheet1!$B$2:$C$12,2,TRUE)</f>
        <v>#N/A</v>
      </c>
      <c r="AA79" s="5"/>
      <c r="AB79" s="19" t="e">
        <f>VLOOKUP(AA79,Sheet1!$B$2:$C$12,2,TRUE)</f>
        <v>#N/A</v>
      </c>
      <c r="AC79" s="5" t="e">
        <f t="shared" si="36"/>
        <v>#N/A</v>
      </c>
      <c r="AD79" s="226">
        <f t="shared" si="23"/>
        <v>0</v>
      </c>
      <c r="AE79" s="9" t="e">
        <f t="shared" si="24"/>
        <v>#N/A</v>
      </c>
      <c r="AF79" s="5" t="e">
        <f t="shared" si="37"/>
        <v>#N/A</v>
      </c>
      <c r="AG79" s="226">
        <f t="shared" si="38"/>
        <v>0</v>
      </c>
      <c r="AH79" s="9" t="e">
        <f t="shared" si="25"/>
        <v>#N/A</v>
      </c>
      <c r="AI79" s="227"/>
      <c r="AJ79" s="9" t="e">
        <f t="shared" si="39"/>
        <v>#N/A</v>
      </c>
      <c r="AK79" s="9">
        <f t="shared" si="31"/>
        <v>0</v>
      </c>
      <c r="AL79" s="9" t="e">
        <f t="shared" si="40"/>
        <v>#N/A</v>
      </c>
      <c r="AM79" s="9" t="e">
        <f t="shared" si="41"/>
        <v>#N/A</v>
      </c>
      <c r="AN79" s="5"/>
      <c r="AO79" s="5"/>
      <c r="AP79" s="9"/>
      <c r="AQ79" s="5"/>
      <c r="AR79" s="25"/>
      <c r="AS79" s="25"/>
    </row>
    <row r="80" spans="1:45" s="7" customFormat="1" ht="20.100000000000001" hidden="1" customHeight="1" x14ac:dyDescent="0.25">
      <c r="A80" s="86">
        <f t="shared" si="34"/>
        <v>62</v>
      </c>
      <c r="B80" s="260" t="s">
        <v>78</v>
      </c>
      <c r="C80" s="86" t="s">
        <v>460</v>
      </c>
      <c r="D80" s="5"/>
      <c r="E80" s="5" t="str">
        <f>VLOOKUP($C80,'[4]Gui chi Quynh'!$D$7:$F$393,3,0)</f>
        <v>A3</v>
      </c>
      <c r="F80" s="19">
        <f>VLOOKUP(E80,Sheet1!$B$2:$C$12,2,TRUE)</f>
        <v>8</v>
      </c>
      <c r="G80" s="5" t="str">
        <f>VLOOKUP($C80,'[5]Gui chi Quynh'!$C$7:$E$391,3,0)</f>
        <v>A3</v>
      </c>
      <c r="H80" s="19">
        <f>VLOOKUP(G80,Sheet1!$B$2:$C$12,2,TRUE)</f>
        <v>8</v>
      </c>
      <c r="I80" s="5" t="str">
        <f>VLOOKUP($C80,'[6]Gui chi Quynh'!$C$7:$E$389,3,0)</f>
        <v>A3</v>
      </c>
      <c r="J80" s="19">
        <f>VLOOKUP(I80,Sheet1!$B$2:$C$12,2,TRUE)</f>
        <v>8</v>
      </c>
      <c r="K80" s="5" t="str">
        <f>VLOOKUP($C80,'[7]Gui chi Quynh'!$C$7:$E$389,3,0)</f>
        <v>A3</v>
      </c>
      <c r="L80" s="19">
        <f>VLOOKUP(K80,Sheet1!$B$2:$C$12,2,TRUE)</f>
        <v>8</v>
      </c>
      <c r="M80" s="5" t="str">
        <f>VLOOKUP($C80,'[8]Gui chi Quynh'!$C$7:$E$388,3,0)</f>
        <v>A3</v>
      </c>
      <c r="N80" s="19">
        <f>VLOOKUP(M80,Sheet1!$B$2:$C$12,2,TRUE)</f>
        <v>8</v>
      </c>
      <c r="O80" s="5">
        <f t="shared" si="32"/>
        <v>8</v>
      </c>
      <c r="P80" s="226">
        <f t="shared" si="33"/>
        <v>0</v>
      </c>
      <c r="Q80" s="9" t="str">
        <f t="shared" si="35"/>
        <v>Xuất sắc</v>
      </c>
      <c r="R80" s="10"/>
      <c r="S80" s="17"/>
      <c r="T80" s="19" t="e">
        <f>VLOOKUP(S80,Sheet1!$B$2:$C$12,2,TRUE)</f>
        <v>#N/A</v>
      </c>
      <c r="U80" s="5"/>
      <c r="V80" s="19" t="e">
        <f>VLOOKUP(U80,Sheet1!$B$2:$C$12,2,TRUE)</f>
        <v>#N/A</v>
      </c>
      <c r="W80" s="5"/>
      <c r="X80" s="19" t="e">
        <f>VLOOKUP(W80,Sheet1!$B$2:$C$12,2,TRUE)</f>
        <v>#N/A</v>
      </c>
      <c r="Y80" s="5"/>
      <c r="Z80" s="19" t="e">
        <f>VLOOKUP(Y80,Sheet1!$B$2:$C$12,2,TRUE)</f>
        <v>#N/A</v>
      </c>
      <c r="AA80" s="5"/>
      <c r="AB80" s="19" t="e">
        <f>VLOOKUP(AA80,Sheet1!$B$2:$C$12,2,TRUE)</f>
        <v>#N/A</v>
      </c>
      <c r="AC80" s="5" t="e">
        <f t="shared" si="36"/>
        <v>#N/A</v>
      </c>
      <c r="AD80" s="226">
        <f t="shared" si="23"/>
        <v>0</v>
      </c>
      <c r="AE80" s="9" t="e">
        <f t="shared" si="24"/>
        <v>#N/A</v>
      </c>
      <c r="AF80" s="5" t="e">
        <f t="shared" si="37"/>
        <v>#N/A</v>
      </c>
      <c r="AG80" s="226">
        <f t="shared" si="38"/>
        <v>0</v>
      </c>
      <c r="AH80" s="9" t="e">
        <f t="shared" si="25"/>
        <v>#N/A</v>
      </c>
      <c r="AI80" s="227"/>
      <c r="AJ80" s="9" t="e">
        <f t="shared" si="39"/>
        <v>#N/A</v>
      </c>
      <c r="AK80" s="9">
        <f t="shared" si="31"/>
        <v>0</v>
      </c>
      <c r="AL80" s="9" t="e">
        <f t="shared" si="40"/>
        <v>#N/A</v>
      </c>
      <c r="AM80" s="9" t="e">
        <f t="shared" si="41"/>
        <v>#N/A</v>
      </c>
      <c r="AN80" s="5"/>
      <c r="AO80" s="5"/>
      <c r="AP80" s="9"/>
      <c r="AQ80" s="5"/>
      <c r="AR80" s="25"/>
      <c r="AS80" s="25"/>
    </row>
    <row r="81" spans="1:45" s="7" customFormat="1" ht="20.100000000000001" hidden="1" customHeight="1" x14ac:dyDescent="0.25">
      <c r="A81" s="86">
        <f t="shared" si="34"/>
        <v>63</v>
      </c>
      <c r="B81" s="260" t="s">
        <v>3</v>
      </c>
      <c r="C81" s="86" t="s">
        <v>464</v>
      </c>
      <c r="D81" s="45"/>
      <c r="E81" s="5" t="str">
        <f>VLOOKUP($C81,'[4]Gui chi Quynh'!$D$7:$F$393,3,0)</f>
        <v>A3</v>
      </c>
      <c r="F81" s="19">
        <f>VLOOKUP(E81,Sheet1!$B$2:$C$12,2,TRUE)</f>
        <v>8</v>
      </c>
      <c r="G81" s="5" t="str">
        <f>VLOOKUP($C81,'[5]Gui chi Quynh'!$C$7:$E$391,3,0)</f>
        <v>A4</v>
      </c>
      <c r="H81" s="19">
        <f>VLOOKUP(G81,Sheet1!$B$2:$C$12,2,TRUE)</f>
        <v>7</v>
      </c>
      <c r="I81" s="5" t="str">
        <f>VLOOKUP($C81,'[6]Gui chi Quynh'!$C$7:$E$389,3,0)</f>
        <v>A3</v>
      </c>
      <c r="J81" s="19">
        <f>VLOOKUP(I81,Sheet1!$B$2:$C$12,2,TRUE)</f>
        <v>8</v>
      </c>
      <c r="K81" s="5" t="str">
        <f>VLOOKUP($C81,'[7]Gui chi Quynh'!$C$7:$E$389,3,0)</f>
        <v>A3</v>
      </c>
      <c r="L81" s="19">
        <f>VLOOKUP(K81,Sheet1!$B$2:$C$12,2,TRUE)</f>
        <v>8</v>
      </c>
      <c r="M81" s="5" t="str">
        <f>VLOOKUP($C81,'[8]Gui chi Quynh'!$C$7:$E$388,3,0)</f>
        <v>A3</v>
      </c>
      <c r="N81" s="19">
        <f>VLOOKUP(M81,Sheet1!$B$2:$C$12,2,TRUE)</f>
        <v>8</v>
      </c>
      <c r="O81" s="5">
        <f t="shared" si="32"/>
        <v>7.8</v>
      </c>
      <c r="P81" s="226">
        <f t="shared" si="33"/>
        <v>0</v>
      </c>
      <c r="Q81" s="9" t="str">
        <f t="shared" si="35"/>
        <v>Tốt</v>
      </c>
      <c r="R81" s="10"/>
      <c r="S81" s="17"/>
      <c r="T81" s="19" t="e">
        <f>VLOOKUP(S81,Sheet1!$B$2:$C$12,2,TRUE)</f>
        <v>#N/A</v>
      </c>
      <c r="U81" s="5"/>
      <c r="V81" s="19" t="e">
        <f>VLOOKUP(U81,Sheet1!$B$2:$C$12,2,TRUE)</f>
        <v>#N/A</v>
      </c>
      <c r="W81" s="5"/>
      <c r="X81" s="19" t="e">
        <f>VLOOKUP(W81,Sheet1!$B$2:$C$12,2,TRUE)</f>
        <v>#N/A</v>
      </c>
      <c r="Y81" s="5"/>
      <c r="Z81" s="19" t="e">
        <f>VLOOKUP(Y81,Sheet1!$B$2:$C$12,2,TRUE)</f>
        <v>#N/A</v>
      </c>
      <c r="AA81" s="5"/>
      <c r="AB81" s="19" t="e">
        <f>VLOOKUP(AA81,Sheet1!$B$2:$C$12,2,TRUE)</f>
        <v>#N/A</v>
      </c>
      <c r="AC81" s="5" t="e">
        <f t="shared" si="36"/>
        <v>#N/A</v>
      </c>
      <c r="AD81" s="226">
        <f t="shared" si="23"/>
        <v>0</v>
      </c>
      <c r="AE81" s="9" t="e">
        <f t="shared" si="24"/>
        <v>#N/A</v>
      </c>
      <c r="AF81" s="5" t="e">
        <f t="shared" si="37"/>
        <v>#N/A</v>
      </c>
      <c r="AG81" s="226">
        <f t="shared" si="38"/>
        <v>0</v>
      </c>
      <c r="AH81" s="9" t="e">
        <f t="shared" si="25"/>
        <v>#N/A</v>
      </c>
      <c r="AI81" s="227"/>
      <c r="AJ81" s="9" t="e">
        <f t="shared" si="39"/>
        <v>#N/A</v>
      </c>
      <c r="AK81" s="9">
        <f t="shared" si="31"/>
        <v>0</v>
      </c>
      <c r="AL81" s="9" t="e">
        <f t="shared" si="40"/>
        <v>#N/A</v>
      </c>
      <c r="AM81" s="9" t="e">
        <f t="shared" si="41"/>
        <v>#N/A</v>
      </c>
      <c r="AN81" s="5"/>
      <c r="AO81" s="5"/>
      <c r="AP81" s="9"/>
      <c r="AQ81" s="5"/>
      <c r="AR81" s="25"/>
      <c r="AS81" s="25"/>
    </row>
    <row r="82" spans="1:45" s="7" customFormat="1" ht="20.100000000000001" hidden="1" customHeight="1" x14ac:dyDescent="0.25">
      <c r="A82" s="86">
        <f t="shared" si="34"/>
        <v>64</v>
      </c>
      <c r="B82" s="260" t="s">
        <v>70</v>
      </c>
      <c r="C82" s="86" t="s">
        <v>465</v>
      </c>
      <c r="D82" s="19"/>
      <c r="E82" s="5" t="str">
        <f>VLOOKUP($C82,'[4]Gui chi Quynh'!$D$7:$F$393,3,0)</f>
        <v>A3</v>
      </c>
      <c r="F82" s="19">
        <f>VLOOKUP(E82,Sheet1!$B$2:$C$12,2,TRUE)</f>
        <v>8</v>
      </c>
      <c r="G82" s="5" t="str">
        <f>VLOOKUP($C82,'[5]Gui chi Quynh'!$C$7:$E$391,3,0)</f>
        <v>A4</v>
      </c>
      <c r="H82" s="19">
        <f>VLOOKUP(G82,Sheet1!$B$2:$C$12,2,TRUE)</f>
        <v>7</v>
      </c>
      <c r="I82" s="5" t="str">
        <f>VLOOKUP($C82,'[6]Gui chi Quynh'!$C$7:$E$389,3,0)</f>
        <v>A3</v>
      </c>
      <c r="J82" s="19">
        <f>VLOOKUP(I82,Sheet1!$B$2:$C$12,2,TRUE)</f>
        <v>8</v>
      </c>
      <c r="K82" s="5" t="str">
        <f>VLOOKUP($C82,'[7]Gui chi Quynh'!$C$7:$E$389,3,0)</f>
        <v>A3</v>
      </c>
      <c r="L82" s="19">
        <f>VLOOKUP(K82,Sheet1!$B$2:$C$12,2,TRUE)</f>
        <v>8</v>
      </c>
      <c r="M82" s="5" t="str">
        <f>VLOOKUP($C82,'[8]Gui chi Quynh'!$C$7:$E$388,3,0)</f>
        <v>A3</v>
      </c>
      <c r="N82" s="19">
        <f>VLOOKUP(M82,Sheet1!$B$2:$C$12,2,TRUE)</f>
        <v>8</v>
      </c>
      <c r="O82" s="5">
        <f t="shared" si="32"/>
        <v>7.8</v>
      </c>
      <c r="P82" s="226">
        <f t="shared" si="33"/>
        <v>0</v>
      </c>
      <c r="Q82" s="9" t="str">
        <f t="shared" si="35"/>
        <v>Tốt</v>
      </c>
      <c r="R82" s="10"/>
      <c r="S82" s="17"/>
      <c r="T82" s="19" t="e">
        <f>VLOOKUP(S82,Sheet1!$B$2:$C$12,2,TRUE)</f>
        <v>#N/A</v>
      </c>
      <c r="U82" s="5"/>
      <c r="V82" s="19" t="e">
        <f>VLOOKUP(U82,Sheet1!$B$2:$C$12,2,TRUE)</f>
        <v>#N/A</v>
      </c>
      <c r="W82" s="5"/>
      <c r="X82" s="19" t="e">
        <f>VLOOKUP(W82,Sheet1!$B$2:$C$12,2,TRUE)</f>
        <v>#N/A</v>
      </c>
      <c r="Y82" s="5"/>
      <c r="Z82" s="19" t="e">
        <f>VLOOKUP(Y82,Sheet1!$B$2:$C$12,2,TRUE)</f>
        <v>#N/A</v>
      </c>
      <c r="AA82" s="5"/>
      <c r="AB82" s="19" t="e">
        <f>VLOOKUP(AA82,Sheet1!$B$2:$C$12,2,TRUE)</f>
        <v>#N/A</v>
      </c>
      <c r="AC82" s="5" t="e">
        <f t="shared" si="36"/>
        <v>#N/A</v>
      </c>
      <c r="AD82" s="226">
        <f t="shared" si="23"/>
        <v>0</v>
      </c>
      <c r="AE82" s="9" t="e">
        <f t="shared" si="24"/>
        <v>#N/A</v>
      </c>
      <c r="AF82" s="5" t="e">
        <f t="shared" si="37"/>
        <v>#N/A</v>
      </c>
      <c r="AG82" s="226">
        <f t="shared" si="38"/>
        <v>0</v>
      </c>
      <c r="AH82" s="9" t="e">
        <f t="shared" si="25"/>
        <v>#N/A</v>
      </c>
      <c r="AI82" s="227"/>
      <c r="AJ82" s="9" t="e">
        <f t="shared" si="39"/>
        <v>#N/A</v>
      </c>
      <c r="AK82" s="9">
        <f t="shared" si="31"/>
        <v>0</v>
      </c>
      <c r="AL82" s="9" t="e">
        <f t="shared" si="40"/>
        <v>#N/A</v>
      </c>
      <c r="AM82" s="9" t="e">
        <f t="shared" si="41"/>
        <v>#N/A</v>
      </c>
      <c r="AN82" s="5"/>
      <c r="AO82" s="5"/>
      <c r="AP82" s="9"/>
      <c r="AQ82" s="5"/>
      <c r="AR82" s="25"/>
      <c r="AS82" s="25"/>
    </row>
    <row r="83" spans="1:45" s="7" customFormat="1" ht="20.100000000000001" customHeight="1" x14ac:dyDescent="0.25">
      <c r="A83" s="74" t="s">
        <v>861</v>
      </c>
      <c r="B83" s="260" t="s">
        <v>862</v>
      </c>
      <c r="C83" s="74"/>
      <c r="D83" s="45"/>
      <c r="E83" s="5"/>
      <c r="F83" s="19"/>
      <c r="G83" s="5"/>
      <c r="H83" s="19"/>
      <c r="I83" s="5"/>
      <c r="J83" s="19"/>
      <c r="K83" s="19"/>
      <c r="L83" s="19"/>
      <c r="M83" s="19"/>
      <c r="N83" s="19"/>
      <c r="O83" s="5">
        <v>7</v>
      </c>
      <c r="P83" s="226"/>
      <c r="Q83" s="9" t="str">
        <f>LEFT(R83,2)</f>
        <v xml:space="preserve">5 </v>
      </c>
      <c r="R83" s="10" t="str">
        <f xml:space="preserve"> (COUNTIF('Tong hop thi dua HK2-CN'!$AH$72:$AH$78, "Hoàn thành xuất sắc nhiệm vụ") &amp; " Xuất sắc") &amp;" + "&amp; (COUNTIF('Tong hop thi dua HK2-CN'!$AH$72:$AH$78, "Hoàn thành tốt nhiệm vụ") &amp; " Tốt")</f>
        <v>5 Xuất sắc + 2 Tốt</v>
      </c>
      <c r="S83" s="19"/>
      <c r="T83" s="19" t="e">
        <f>VLOOKUP(S83,Sheet1!$B$2:$C$12,2,TRUE)</f>
        <v>#N/A</v>
      </c>
      <c r="U83" s="5"/>
      <c r="V83" s="19" t="e">
        <f>VLOOKUP(U83,Sheet1!$B$2:$C$12,2,TRUE)</f>
        <v>#N/A</v>
      </c>
      <c r="W83" s="5"/>
      <c r="X83" s="19" t="e">
        <f>VLOOKUP(W83,Sheet1!$B$2:$C$12,2,TRUE)</f>
        <v>#N/A</v>
      </c>
      <c r="Y83" s="5"/>
      <c r="Z83" s="19" t="e">
        <f>VLOOKUP(Y83,Sheet1!$B$2:$C$12,2,TRUE)</f>
        <v>#N/A</v>
      </c>
      <c r="AA83" s="5"/>
      <c r="AB83" s="19" t="e">
        <f>VLOOKUP(AA83,Sheet1!$B$2:$C$12,2,TRUE)</f>
        <v>#N/A</v>
      </c>
      <c r="AC83" s="5" t="e">
        <f t="shared" si="36"/>
        <v>#N/A</v>
      </c>
      <c r="AD83" s="226">
        <f t="shared" si="23"/>
        <v>0</v>
      </c>
      <c r="AE83" s="9" t="e">
        <f t="shared" si="24"/>
        <v>#N/A</v>
      </c>
      <c r="AF83" s="5" t="e">
        <f t="shared" si="37"/>
        <v>#N/A</v>
      </c>
      <c r="AG83" s="226">
        <f t="shared" si="38"/>
        <v>0</v>
      </c>
      <c r="AH83" s="9" t="e">
        <f t="shared" si="25"/>
        <v>#N/A</v>
      </c>
      <c r="AI83" s="227"/>
      <c r="AJ83" s="9" t="e">
        <f t="shared" si="39"/>
        <v>#N/A</v>
      </c>
      <c r="AK83" s="9">
        <f t="shared" si="31"/>
        <v>0</v>
      </c>
      <c r="AL83" s="9" t="e">
        <f t="shared" si="40"/>
        <v>#N/A</v>
      </c>
      <c r="AM83" s="9" t="e">
        <f t="shared" si="41"/>
        <v>#N/A</v>
      </c>
      <c r="AN83" s="5"/>
      <c r="AO83" s="5"/>
      <c r="AP83" s="9"/>
      <c r="AQ83" s="5"/>
      <c r="AR83" s="25"/>
      <c r="AS83" s="25"/>
    </row>
    <row r="84" spans="1:45" s="7" customFormat="1" ht="20.100000000000001" hidden="1" customHeight="1" x14ac:dyDescent="0.25">
      <c r="A84" s="86">
        <v>65</v>
      </c>
      <c r="B84" s="260" t="s">
        <v>75</v>
      </c>
      <c r="C84" s="86" t="s">
        <v>461</v>
      </c>
      <c r="D84" s="5"/>
      <c r="E84" s="5" t="str">
        <f>VLOOKUP($C84,'[4]Gui chi Quynh'!$D$7:$F$393,3,0)</f>
        <v>A2</v>
      </c>
      <c r="F84" s="19">
        <f>VLOOKUP(E84,Sheet1!$B$2:$C$12,2,TRUE)</f>
        <v>9</v>
      </c>
      <c r="G84" s="5" t="str">
        <f>VLOOKUP($C84,'[5]Gui chi Quynh'!$C$7:$E$391,3,0)</f>
        <v>A2</v>
      </c>
      <c r="H84" s="19">
        <f>VLOOKUP(G84,Sheet1!$B$2:$C$12,2,TRUE)</f>
        <v>9</v>
      </c>
      <c r="I84" s="5" t="str">
        <f>VLOOKUP($C84,'[6]Gui chi Quynh'!$C$7:$E$389,3,0)</f>
        <v>A3</v>
      </c>
      <c r="J84" s="19">
        <f>VLOOKUP(I84,Sheet1!$B$2:$C$12,2,TRUE)</f>
        <v>8</v>
      </c>
      <c r="K84" s="5" t="str">
        <f>VLOOKUP($C84,'[7]Gui chi Quynh'!$C$7:$E$389,3,0)</f>
        <v>A2</v>
      </c>
      <c r="L84" s="19">
        <f>VLOOKUP(K84,Sheet1!$B$2:$C$12,2,TRUE)</f>
        <v>9</v>
      </c>
      <c r="M84" s="5" t="str">
        <f>VLOOKUP($C84,'[8]Gui chi Quynh'!$C$7:$E$388,3,0)</f>
        <v>A2</v>
      </c>
      <c r="N84" s="19">
        <f>VLOOKUP(M84,Sheet1!$B$2:$C$12,2,TRUE)</f>
        <v>9</v>
      </c>
      <c r="O84" s="5">
        <f t="shared" ref="O84:O89" si="42">ROUND(AVERAGE(F84,H84,J84,L84,N84),2)</f>
        <v>8.8000000000000007</v>
      </c>
      <c r="P84" s="226">
        <f t="shared" ref="P84:P89" si="43">COUNTIF(D84:M84,"C*")*1+COUNTIF(D84:M84,"D")*2+COUNTIF(D84:M84,"E")*3</f>
        <v>0</v>
      </c>
      <c r="Q84" s="9" t="str">
        <f t="shared" si="35"/>
        <v>Xuất sắc</v>
      </c>
      <c r="R84" s="10"/>
      <c r="S84" s="17"/>
      <c r="T84" s="19" t="e">
        <f>VLOOKUP(S84,Sheet1!$B$2:$C$12,2,TRUE)</f>
        <v>#N/A</v>
      </c>
      <c r="U84" s="5"/>
      <c r="V84" s="19" t="e">
        <f>VLOOKUP(U84,Sheet1!$B$2:$C$12,2,TRUE)</f>
        <v>#N/A</v>
      </c>
      <c r="W84" s="5"/>
      <c r="X84" s="19" t="e">
        <f>VLOOKUP(W84,Sheet1!$B$2:$C$12,2,TRUE)</f>
        <v>#N/A</v>
      </c>
      <c r="Y84" s="5"/>
      <c r="Z84" s="19" t="e">
        <f>VLOOKUP(Y84,Sheet1!$B$2:$C$12,2,TRUE)</f>
        <v>#N/A</v>
      </c>
      <c r="AA84" s="5"/>
      <c r="AB84" s="19" t="e">
        <f>VLOOKUP(AA84,Sheet1!$B$2:$C$12,2,TRUE)</f>
        <v>#N/A</v>
      </c>
      <c r="AC84" s="5" t="e">
        <f>ROUND(AVERAGE(T84,V84,X84,Z84),2)</f>
        <v>#N/A</v>
      </c>
      <c r="AD84" s="226">
        <f t="shared" si="23"/>
        <v>0</v>
      </c>
      <c r="AE84" s="9" t="e">
        <f t="shared" si="24"/>
        <v>#N/A</v>
      </c>
      <c r="AF84" s="5" t="e">
        <f>ROUND(AVERAGE(T84,V84,X84,Z84,AB84),2)</f>
        <v>#N/A</v>
      </c>
      <c r="AG84" s="226">
        <f>COUNTIF(S84:AB84,"C*")*1+COUNTIF(S84:AB84,"D")*2+COUNTIF(S84:AB84,"E")*3</f>
        <v>0</v>
      </c>
      <c r="AH84" s="9" t="e">
        <f t="shared" si="25"/>
        <v>#N/A</v>
      </c>
      <c r="AI84" s="227"/>
      <c r="AJ84" s="9" t="e">
        <f t="shared" si="39"/>
        <v>#N/A</v>
      </c>
      <c r="AK84" s="9">
        <f t="shared" si="31"/>
        <v>0</v>
      </c>
      <c r="AL84" s="9" t="e">
        <f t="shared" si="40"/>
        <v>#N/A</v>
      </c>
      <c r="AM84" s="9" t="e">
        <f t="shared" si="41"/>
        <v>#N/A</v>
      </c>
      <c r="AN84" s="5"/>
      <c r="AO84" s="5"/>
      <c r="AP84" s="9"/>
      <c r="AQ84" s="5"/>
      <c r="AR84" s="25"/>
      <c r="AS84" s="25"/>
    </row>
    <row r="85" spans="1:45" s="7" customFormat="1" ht="20.100000000000001" hidden="1" customHeight="1" x14ac:dyDescent="0.25">
      <c r="A85" s="86">
        <f>A84+1</f>
        <v>66</v>
      </c>
      <c r="B85" s="260" t="s">
        <v>41</v>
      </c>
      <c r="C85" s="86" t="s">
        <v>467</v>
      </c>
      <c r="D85" s="5"/>
      <c r="E85" s="5" t="str">
        <f>VLOOKUP($C85,'[4]Gui chi Quynh'!$D$7:$F$393,3,0)</f>
        <v>A3</v>
      </c>
      <c r="F85" s="19">
        <f>VLOOKUP(E85,Sheet1!$B$2:$C$12,2,TRUE)</f>
        <v>8</v>
      </c>
      <c r="G85" s="5" t="str">
        <f>VLOOKUP($C85,'[5]Gui chi Quynh'!$C$7:$E$391,3,0)</f>
        <v>A2</v>
      </c>
      <c r="H85" s="19">
        <f>VLOOKUP(G85,Sheet1!$B$2:$C$12,2,TRUE)</f>
        <v>9</v>
      </c>
      <c r="I85" s="5" t="str">
        <f>VLOOKUP($C85,'[6]Gui chi Quynh'!$C$7:$E$389,3,0)</f>
        <v>A3</v>
      </c>
      <c r="J85" s="19">
        <f>VLOOKUP(I85,Sheet1!$B$2:$C$12,2,TRUE)</f>
        <v>8</v>
      </c>
      <c r="K85" s="5" t="str">
        <f>VLOOKUP($C85,'[7]Gui chi Quynh'!$C$7:$E$389,3,0)</f>
        <v>A3</v>
      </c>
      <c r="L85" s="19">
        <f>VLOOKUP(K85,Sheet1!$B$2:$C$12,2,TRUE)</f>
        <v>8</v>
      </c>
      <c r="M85" s="5" t="str">
        <f>VLOOKUP($C85,'[8]Gui chi Quynh'!$C$7:$E$388,3,0)</f>
        <v>A3</v>
      </c>
      <c r="N85" s="19">
        <f>VLOOKUP(M85,Sheet1!$B$2:$C$12,2,TRUE)</f>
        <v>8</v>
      </c>
      <c r="O85" s="5">
        <f t="shared" si="42"/>
        <v>8.1999999999999993</v>
      </c>
      <c r="P85" s="226">
        <f t="shared" si="43"/>
        <v>0</v>
      </c>
      <c r="Q85" s="9" t="str">
        <f t="shared" si="35"/>
        <v>Xuất sắc</v>
      </c>
      <c r="R85" s="10"/>
      <c r="S85" s="17"/>
      <c r="T85" s="19" t="e">
        <f>VLOOKUP(S85,Sheet1!$B$2:$C$12,2,TRUE)</f>
        <v>#N/A</v>
      </c>
      <c r="U85" s="5"/>
      <c r="V85" s="19" t="e">
        <f>VLOOKUP(U85,Sheet1!$B$2:$C$12,2,TRUE)</f>
        <v>#N/A</v>
      </c>
      <c r="W85" s="5"/>
      <c r="X85" s="19" t="e">
        <f>VLOOKUP(W85,Sheet1!$B$2:$C$12,2,TRUE)</f>
        <v>#N/A</v>
      </c>
      <c r="Y85" s="5"/>
      <c r="Z85" s="19" t="e">
        <f>VLOOKUP(Y85,Sheet1!$B$2:$C$12,2,TRUE)</f>
        <v>#N/A</v>
      </c>
      <c r="AA85" s="5"/>
      <c r="AB85" s="19" t="e">
        <f>VLOOKUP(AA85,Sheet1!$B$2:$C$12,2,TRUE)</f>
        <v>#N/A</v>
      </c>
      <c r="AC85" s="5" t="e">
        <f t="shared" si="36"/>
        <v>#N/A</v>
      </c>
      <c r="AD85" s="226">
        <f t="shared" si="23"/>
        <v>0</v>
      </c>
      <c r="AE85" s="9" t="e">
        <f t="shared" si="24"/>
        <v>#N/A</v>
      </c>
      <c r="AF85" s="5" t="e">
        <f t="shared" si="37"/>
        <v>#N/A</v>
      </c>
      <c r="AG85" s="226">
        <f t="shared" si="38"/>
        <v>0</v>
      </c>
      <c r="AH85" s="9" t="e">
        <f t="shared" si="25"/>
        <v>#N/A</v>
      </c>
      <c r="AI85" s="227"/>
      <c r="AJ85" s="9" t="e">
        <f t="shared" si="39"/>
        <v>#N/A</v>
      </c>
      <c r="AK85" s="9">
        <f t="shared" si="31"/>
        <v>0</v>
      </c>
      <c r="AL85" s="9" t="e">
        <f t="shared" si="40"/>
        <v>#N/A</v>
      </c>
      <c r="AM85" s="9" t="e">
        <f t="shared" si="41"/>
        <v>#N/A</v>
      </c>
      <c r="AN85" s="5"/>
      <c r="AO85" s="5"/>
      <c r="AP85" s="9"/>
      <c r="AQ85" s="5"/>
      <c r="AR85" s="25"/>
      <c r="AS85" s="25"/>
    </row>
    <row r="86" spans="1:45" s="7" customFormat="1" ht="20.100000000000001" hidden="1" customHeight="1" x14ac:dyDescent="0.25">
      <c r="A86" s="86">
        <f t="shared" ref="A86:A89" si="44">A85+1</f>
        <v>67</v>
      </c>
      <c r="B86" s="260" t="s">
        <v>83</v>
      </c>
      <c r="C86" s="86" t="s">
        <v>468</v>
      </c>
      <c r="E86" s="5" t="str">
        <f>VLOOKUP($C86,'[4]Gui chi Quynh'!$D$7:$F$393,3,0)</f>
        <v>A3</v>
      </c>
      <c r="F86" s="19">
        <f>VLOOKUP(E86,Sheet1!$B$2:$C$12,2,TRUE)</f>
        <v>8</v>
      </c>
      <c r="G86" s="5" t="str">
        <f>VLOOKUP($C86,'[5]Gui chi Quynh'!$C$7:$E$391,3,0)</f>
        <v>A3</v>
      </c>
      <c r="H86" s="19">
        <f>VLOOKUP(G86,Sheet1!$B$2:$C$12,2,TRUE)</f>
        <v>8</v>
      </c>
      <c r="I86" s="5" t="str">
        <f>VLOOKUP($C86,'[6]Gui chi Quynh'!$C$7:$E$389,3,0)</f>
        <v>A3</v>
      </c>
      <c r="J86" s="19">
        <f>VLOOKUP(I86,Sheet1!$B$2:$C$12,2,TRUE)</f>
        <v>8</v>
      </c>
      <c r="K86" s="5" t="str">
        <f>VLOOKUP($C86,'[7]Gui chi Quynh'!$C$7:$E$389,3,0)</f>
        <v>A3</v>
      </c>
      <c r="L86" s="19">
        <f>VLOOKUP(K86,Sheet1!$B$2:$C$12,2,TRUE)</f>
        <v>8</v>
      </c>
      <c r="M86" s="5" t="str">
        <f>VLOOKUP($C86,'[8]Gui chi Quynh'!$C$7:$E$388,3,0)</f>
        <v>A3</v>
      </c>
      <c r="N86" s="19">
        <f>VLOOKUP(M86,Sheet1!$B$2:$C$12,2,TRUE)</f>
        <v>8</v>
      </c>
      <c r="O86" s="5">
        <f t="shared" si="42"/>
        <v>8</v>
      </c>
      <c r="P86" s="226">
        <f t="shared" si="43"/>
        <v>0</v>
      </c>
      <c r="Q86" s="9" t="str">
        <f t="shared" si="35"/>
        <v>Xuất sắc</v>
      </c>
      <c r="R86" s="84"/>
      <c r="S86" s="17"/>
      <c r="T86" s="19" t="e">
        <f>VLOOKUP(S86,Sheet1!$B$2:$C$12,2,TRUE)</f>
        <v>#N/A</v>
      </c>
      <c r="U86" s="5"/>
      <c r="V86" s="19" t="e">
        <f>VLOOKUP(U86,Sheet1!$B$2:$C$12,2,TRUE)</f>
        <v>#N/A</v>
      </c>
      <c r="W86" s="5"/>
      <c r="X86" s="19" t="e">
        <f>VLOOKUP(W86,Sheet1!$B$2:$C$12,2,TRUE)</f>
        <v>#N/A</v>
      </c>
      <c r="Y86" s="5"/>
      <c r="Z86" s="19" t="e">
        <f>VLOOKUP(Y86,Sheet1!$B$2:$C$12,2,TRUE)</f>
        <v>#N/A</v>
      </c>
      <c r="AA86" s="5"/>
      <c r="AB86" s="19" t="e">
        <f>VLOOKUP(AA86,Sheet1!$B$2:$C$12,2,TRUE)</f>
        <v>#N/A</v>
      </c>
      <c r="AC86" s="5" t="e">
        <f t="shared" si="36"/>
        <v>#N/A</v>
      </c>
      <c r="AD86" s="226">
        <f t="shared" si="23"/>
        <v>0</v>
      </c>
      <c r="AE86" s="9" t="e">
        <f t="shared" si="24"/>
        <v>#N/A</v>
      </c>
      <c r="AF86" s="5" t="e">
        <f t="shared" si="37"/>
        <v>#N/A</v>
      </c>
      <c r="AG86" s="226">
        <f t="shared" si="38"/>
        <v>0</v>
      </c>
      <c r="AH86" s="9" t="e">
        <f t="shared" si="25"/>
        <v>#N/A</v>
      </c>
      <c r="AI86" s="227"/>
      <c r="AJ86" s="9" t="e">
        <f t="shared" si="39"/>
        <v>#N/A</v>
      </c>
      <c r="AK86" s="9">
        <f t="shared" si="31"/>
        <v>0</v>
      </c>
      <c r="AL86" s="9" t="e">
        <f t="shared" si="40"/>
        <v>#N/A</v>
      </c>
      <c r="AM86" s="9" t="e">
        <f t="shared" si="41"/>
        <v>#N/A</v>
      </c>
      <c r="AN86" s="5"/>
      <c r="AO86" s="5"/>
      <c r="AP86" s="9"/>
      <c r="AQ86" s="5"/>
      <c r="AR86" s="47"/>
      <c r="AS86" s="47"/>
    </row>
    <row r="87" spans="1:45" s="7" customFormat="1" ht="20.100000000000001" hidden="1" customHeight="1" x14ac:dyDescent="0.25">
      <c r="A87" s="86">
        <f t="shared" si="44"/>
        <v>68</v>
      </c>
      <c r="B87" s="260" t="s">
        <v>81</v>
      </c>
      <c r="C87" s="86" t="s">
        <v>466</v>
      </c>
      <c r="D87" s="5"/>
      <c r="E87" s="5" t="str">
        <f>VLOOKUP($C87,'[4]Gui chi Quynh'!$D$7:$F$393,3,0)</f>
        <v>A3</v>
      </c>
      <c r="F87" s="19">
        <f>VLOOKUP(E87,Sheet1!$B$2:$C$12,2,TRUE)</f>
        <v>8</v>
      </c>
      <c r="G87" s="5" t="str">
        <f>VLOOKUP($C87,'[5]Gui chi Quynh'!$C$7:$E$391,3,0)</f>
        <v>A2</v>
      </c>
      <c r="H87" s="19">
        <f>VLOOKUP(G87,Sheet1!$B$2:$C$12,2,TRUE)</f>
        <v>9</v>
      </c>
      <c r="I87" s="5" t="str">
        <f>VLOOKUP($C87,'[6]Gui chi Quynh'!$C$7:$E$389,3,0)</f>
        <v>A3</v>
      </c>
      <c r="J87" s="19">
        <f>VLOOKUP(I87,Sheet1!$B$2:$C$12,2,TRUE)</f>
        <v>8</v>
      </c>
      <c r="K87" s="5" t="str">
        <f>VLOOKUP($C87,'[7]Gui chi Quynh'!$C$7:$E$389,3,0)</f>
        <v>A2</v>
      </c>
      <c r="L87" s="19">
        <f>VLOOKUP(K87,Sheet1!$B$2:$C$12,2,TRUE)</f>
        <v>9</v>
      </c>
      <c r="M87" s="5" t="str">
        <f>VLOOKUP($C87,'[8]Gui chi Quynh'!$C$7:$E$388,3,0)</f>
        <v>A3</v>
      </c>
      <c r="N87" s="19">
        <f>VLOOKUP(M87,Sheet1!$B$2:$C$12,2,TRUE)</f>
        <v>8</v>
      </c>
      <c r="O87" s="5">
        <f t="shared" si="42"/>
        <v>8.4</v>
      </c>
      <c r="P87" s="226">
        <f t="shared" si="43"/>
        <v>0</v>
      </c>
      <c r="Q87" s="9" t="str">
        <f t="shared" si="35"/>
        <v>Xuất sắc</v>
      </c>
      <c r="R87" s="10"/>
      <c r="S87" s="17"/>
      <c r="T87" s="19" t="e">
        <f>VLOOKUP(S87,Sheet1!$B$2:$C$12,2,TRUE)</f>
        <v>#N/A</v>
      </c>
      <c r="U87" s="5"/>
      <c r="V87" s="19" t="e">
        <f>VLOOKUP(U87,Sheet1!$B$2:$C$12,2,TRUE)</f>
        <v>#N/A</v>
      </c>
      <c r="W87" s="5"/>
      <c r="X87" s="19" t="e">
        <f>VLOOKUP(W87,Sheet1!$B$2:$C$12,2,TRUE)</f>
        <v>#N/A</v>
      </c>
      <c r="Y87" s="5"/>
      <c r="Z87" s="19" t="e">
        <f>VLOOKUP(Y87,Sheet1!$B$2:$C$12,2,TRUE)</f>
        <v>#N/A</v>
      </c>
      <c r="AA87" s="5"/>
      <c r="AB87" s="19" t="e">
        <f>VLOOKUP(AA87,Sheet1!$B$2:$C$12,2,TRUE)</f>
        <v>#N/A</v>
      </c>
      <c r="AC87" s="5" t="e">
        <f t="shared" si="36"/>
        <v>#N/A</v>
      </c>
      <c r="AD87" s="226">
        <f t="shared" si="23"/>
        <v>0</v>
      </c>
      <c r="AE87" s="9" t="e">
        <f t="shared" si="24"/>
        <v>#N/A</v>
      </c>
      <c r="AF87" s="5" t="e">
        <f t="shared" si="37"/>
        <v>#N/A</v>
      </c>
      <c r="AG87" s="226">
        <f t="shared" si="38"/>
        <v>0</v>
      </c>
      <c r="AH87" s="9" t="e">
        <f t="shared" si="25"/>
        <v>#N/A</v>
      </c>
      <c r="AI87" s="227"/>
      <c r="AJ87" s="9" t="e">
        <f t="shared" si="39"/>
        <v>#N/A</v>
      </c>
      <c r="AK87" s="9">
        <f t="shared" si="31"/>
        <v>0</v>
      </c>
      <c r="AL87" s="9" t="e">
        <f t="shared" si="40"/>
        <v>#N/A</v>
      </c>
      <c r="AM87" s="9" t="e">
        <f t="shared" si="41"/>
        <v>#N/A</v>
      </c>
      <c r="AN87" s="5"/>
      <c r="AO87" s="5"/>
      <c r="AP87" s="9"/>
      <c r="AQ87" s="5"/>
      <c r="AR87" s="25"/>
      <c r="AS87" s="25"/>
    </row>
    <row r="88" spans="1:45" s="7" customFormat="1" ht="20.100000000000001" hidden="1" customHeight="1" x14ac:dyDescent="0.25">
      <c r="A88" s="86">
        <f t="shared" si="44"/>
        <v>69</v>
      </c>
      <c r="B88" s="260" t="s">
        <v>351</v>
      </c>
      <c r="C88" s="86" t="s">
        <v>469</v>
      </c>
      <c r="D88" s="38"/>
      <c r="E88" s="5" t="str">
        <f>VLOOKUP($C88,'[4]Gui chi Quynh'!$D$7:$F$393,3,0)</f>
        <v>A4</v>
      </c>
      <c r="F88" s="19">
        <f>VLOOKUP(E88,Sheet1!$B$2:$C$12,2,TRUE)</f>
        <v>7</v>
      </c>
      <c r="G88" s="5" t="str">
        <f>VLOOKUP($C88,'[5]Gui chi Quynh'!$C$7:$E$391,3,0)</f>
        <v>A4</v>
      </c>
      <c r="H88" s="19">
        <f>VLOOKUP(G88,Sheet1!$B$2:$C$12,2,TRUE)</f>
        <v>7</v>
      </c>
      <c r="I88" s="5" t="str">
        <f>VLOOKUP($C88,'[6]Gui chi Quynh'!$C$7:$E$389,3,0)</f>
        <v>A4</v>
      </c>
      <c r="J88" s="19">
        <f>VLOOKUP(I88,Sheet1!$B$2:$C$12,2,TRUE)</f>
        <v>7</v>
      </c>
      <c r="K88" s="5" t="str">
        <f>VLOOKUP($C88,'[7]Gui chi Quynh'!$C$7:$E$389,3,0)</f>
        <v>A3</v>
      </c>
      <c r="L88" s="19">
        <f>VLOOKUP(K88,Sheet1!$B$2:$C$12,2,TRUE)</f>
        <v>8</v>
      </c>
      <c r="M88" s="5" t="str">
        <f>VLOOKUP($C88,'[8]Gui chi Quynh'!$C$7:$E$388,3,0)</f>
        <v>A4</v>
      </c>
      <c r="N88" s="19">
        <f>VLOOKUP(M88,Sheet1!$B$2:$C$12,2,TRUE)</f>
        <v>7</v>
      </c>
      <c r="O88" s="5">
        <f t="shared" si="42"/>
        <v>7.2</v>
      </c>
      <c r="P88" s="226">
        <f t="shared" si="43"/>
        <v>0</v>
      </c>
      <c r="Q88" s="9" t="str">
        <f t="shared" si="35"/>
        <v>Tốt</v>
      </c>
      <c r="R88" s="10"/>
      <c r="S88" s="17"/>
      <c r="T88" s="19" t="e">
        <f>VLOOKUP(S88,Sheet1!$B$2:$C$12,2,TRUE)</f>
        <v>#N/A</v>
      </c>
      <c r="U88" s="5"/>
      <c r="V88" s="19" t="e">
        <f>VLOOKUP(U88,Sheet1!$B$2:$C$12,2,TRUE)</f>
        <v>#N/A</v>
      </c>
      <c r="W88" s="5"/>
      <c r="X88" s="19" t="e">
        <f>VLOOKUP(W88,Sheet1!$B$2:$C$12,2,TRUE)</f>
        <v>#N/A</v>
      </c>
      <c r="Y88" s="5"/>
      <c r="Z88" s="19" t="e">
        <f>VLOOKUP(Y88,Sheet1!$B$2:$C$12,2,TRUE)</f>
        <v>#N/A</v>
      </c>
      <c r="AA88" s="5"/>
      <c r="AB88" s="19" t="e">
        <f>VLOOKUP(AA88,Sheet1!$B$2:$C$12,2,TRUE)</f>
        <v>#N/A</v>
      </c>
      <c r="AC88" s="5" t="e">
        <f t="shared" si="36"/>
        <v>#N/A</v>
      </c>
      <c r="AD88" s="226">
        <f t="shared" si="23"/>
        <v>0</v>
      </c>
      <c r="AE88" s="9" t="e">
        <f t="shared" si="24"/>
        <v>#N/A</v>
      </c>
      <c r="AF88" s="5" t="e">
        <f t="shared" si="37"/>
        <v>#N/A</v>
      </c>
      <c r="AG88" s="226">
        <f t="shared" si="38"/>
        <v>0</v>
      </c>
      <c r="AH88" s="9" t="e">
        <f t="shared" si="25"/>
        <v>#N/A</v>
      </c>
      <c r="AI88" s="227"/>
      <c r="AJ88" s="9" t="e">
        <f t="shared" si="39"/>
        <v>#N/A</v>
      </c>
      <c r="AK88" s="9">
        <f t="shared" si="31"/>
        <v>0</v>
      </c>
      <c r="AL88" s="9" t="e">
        <f t="shared" si="40"/>
        <v>#N/A</v>
      </c>
      <c r="AM88" s="9" t="e">
        <f t="shared" si="41"/>
        <v>#N/A</v>
      </c>
      <c r="AN88" s="5"/>
      <c r="AO88" s="5"/>
      <c r="AP88" s="9"/>
      <c r="AQ88" s="5"/>
      <c r="AR88" s="25"/>
      <c r="AS88" s="25"/>
    </row>
    <row r="89" spans="1:45" s="7" customFormat="1" ht="20.100000000000001" hidden="1" customHeight="1" x14ac:dyDescent="0.25">
      <c r="A89" s="86">
        <f t="shared" si="44"/>
        <v>70</v>
      </c>
      <c r="B89" s="80" t="s">
        <v>275</v>
      </c>
      <c r="C89" s="263" t="s">
        <v>470</v>
      </c>
      <c r="D89" s="5"/>
      <c r="E89" s="5" t="str">
        <f>VLOOKUP($C89,'[4]Gui chi Quynh'!$D$7:$F$393,3,0)</f>
        <v>A3</v>
      </c>
      <c r="F89" s="19">
        <f>VLOOKUP(E89,Sheet1!$B$2:$C$12,2,TRUE)</f>
        <v>8</v>
      </c>
      <c r="G89" s="5" t="str">
        <f>VLOOKUP($C89,'[5]Gui chi Quynh'!$C$7:$E$391,3,0)</f>
        <v>A3</v>
      </c>
      <c r="H89" s="19">
        <f>VLOOKUP(G89,Sheet1!$B$2:$C$12,2,TRUE)</f>
        <v>8</v>
      </c>
      <c r="I89" s="5" t="str">
        <f>VLOOKUP($C89,'[6]Gui chi Quynh'!$C$7:$E$389,3,0)</f>
        <v>A3</v>
      </c>
      <c r="J89" s="19">
        <f>VLOOKUP(I89,Sheet1!$B$2:$C$12,2,TRUE)</f>
        <v>8</v>
      </c>
      <c r="K89" s="5" t="str">
        <f>VLOOKUP($C89,'[7]Gui chi Quynh'!$C$7:$E$389,3,0)</f>
        <v>A3</v>
      </c>
      <c r="L89" s="19">
        <f>VLOOKUP(K89,Sheet1!$B$2:$C$12,2,TRUE)</f>
        <v>8</v>
      </c>
      <c r="M89" s="5" t="str">
        <f>VLOOKUP($C89,'[8]Gui chi Quynh'!$C$7:$E$388,3,0)</f>
        <v>A3</v>
      </c>
      <c r="N89" s="19">
        <f>VLOOKUP(M89,Sheet1!$B$2:$C$12,2,TRUE)</f>
        <v>8</v>
      </c>
      <c r="O89" s="5">
        <f t="shared" si="42"/>
        <v>8</v>
      </c>
      <c r="P89" s="226">
        <f t="shared" si="43"/>
        <v>0</v>
      </c>
      <c r="Q89" s="9" t="str">
        <f t="shared" si="35"/>
        <v>Xuất sắc</v>
      </c>
      <c r="R89" s="10"/>
      <c r="S89" s="17"/>
      <c r="T89" s="19" t="e">
        <f>VLOOKUP(S89,Sheet1!$B$2:$C$12,2,TRUE)</f>
        <v>#N/A</v>
      </c>
      <c r="U89" s="5"/>
      <c r="V89" s="19" t="e">
        <f>VLOOKUP(U89,Sheet1!$B$2:$C$12,2,TRUE)</f>
        <v>#N/A</v>
      </c>
      <c r="W89" s="5"/>
      <c r="X89" s="19" t="e">
        <f>VLOOKUP(W89,Sheet1!$B$2:$C$12,2,TRUE)</f>
        <v>#N/A</v>
      </c>
      <c r="Y89" s="5"/>
      <c r="Z89" s="19" t="e">
        <f>VLOOKUP(Y89,Sheet1!$B$2:$C$12,2,TRUE)</f>
        <v>#N/A</v>
      </c>
      <c r="AA89" s="5"/>
      <c r="AB89" s="19" t="e">
        <f>VLOOKUP(AA89,Sheet1!$B$2:$C$12,2,TRUE)</f>
        <v>#N/A</v>
      </c>
      <c r="AC89" s="5" t="e">
        <f t="shared" si="36"/>
        <v>#N/A</v>
      </c>
      <c r="AD89" s="226">
        <f t="shared" si="23"/>
        <v>0</v>
      </c>
      <c r="AE89" s="9" t="e">
        <f t="shared" si="24"/>
        <v>#N/A</v>
      </c>
      <c r="AF89" s="5" t="e">
        <f t="shared" si="37"/>
        <v>#N/A</v>
      </c>
      <c r="AG89" s="226">
        <f t="shared" si="38"/>
        <v>0</v>
      </c>
      <c r="AH89" s="9" t="e">
        <f t="shared" si="25"/>
        <v>#N/A</v>
      </c>
      <c r="AI89" s="227"/>
      <c r="AJ89" s="9" t="e">
        <f t="shared" si="39"/>
        <v>#N/A</v>
      </c>
      <c r="AK89" s="9">
        <f t="shared" si="31"/>
        <v>0</v>
      </c>
      <c r="AL89" s="9" t="e">
        <f t="shared" si="40"/>
        <v>#N/A</v>
      </c>
      <c r="AM89" s="9" t="e">
        <f t="shared" si="41"/>
        <v>#N/A</v>
      </c>
      <c r="AN89" s="5"/>
      <c r="AO89" s="5"/>
      <c r="AP89" s="9"/>
      <c r="AQ89" s="5"/>
      <c r="AR89" s="25"/>
      <c r="AS89" s="25"/>
    </row>
    <row r="90" spans="1:45" s="7" customFormat="1" ht="22.5" customHeight="1" x14ac:dyDescent="0.25">
      <c r="A90" s="307">
        <v>6</v>
      </c>
      <c r="B90" s="308" t="s">
        <v>903</v>
      </c>
      <c r="C90" s="309"/>
      <c r="D90" s="310"/>
      <c r="E90" s="309"/>
      <c r="F90" s="310"/>
      <c r="G90" s="309"/>
      <c r="H90" s="310"/>
      <c r="I90" s="309"/>
      <c r="J90" s="310"/>
      <c r="K90" s="309"/>
      <c r="L90" s="310"/>
      <c r="M90" s="309"/>
      <c r="N90" s="310"/>
      <c r="O90" s="312">
        <v>8</v>
      </c>
      <c r="P90" s="311"/>
      <c r="Q90" s="312">
        <f>Q91+Q98</f>
        <v>7</v>
      </c>
      <c r="R90" s="313" t="str">
        <f xml:space="preserve"> (COUNTIF('Tong hop thi dua HK2-CN'!$AH$79:$AH$86, "Hoàn thành xuất sắc nhiệm vụ") &amp; " Xuất sắc")</f>
        <v>8 Xuất sắc</v>
      </c>
      <c r="S90" s="224"/>
      <c r="T90" s="8"/>
      <c r="U90" s="224"/>
      <c r="V90" s="8"/>
      <c r="W90" s="224"/>
      <c r="X90" s="8"/>
      <c r="Y90" s="224"/>
      <c r="Z90" s="8"/>
      <c r="AA90" s="224"/>
      <c r="AB90" s="8"/>
      <c r="AC90" s="224"/>
      <c r="AD90" s="277"/>
      <c r="AE90" s="224"/>
      <c r="AF90" s="224"/>
      <c r="AG90" s="277"/>
      <c r="AH90" s="224"/>
      <c r="AI90" s="225"/>
      <c r="AJ90" s="8"/>
      <c r="AK90" s="224"/>
      <c r="AL90" s="8"/>
      <c r="AM90" s="224"/>
      <c r="AN90" s="8"/>
      <c r="AO90" s="224"/>
      <c r="AP90" s="8"/>
      <c r="AQ90" s="224"/>
      <c r="AR90" s="43"/>
      <c r="AS90" s="43"/>
    </row>
    <row r="91" spans="1:45" s="7" customFormat="1" ht="24.95" customHeight="1" x14ac:dyDescent="0.25">
      <c r="A91" s="74" t="s">
        <v>859</v>
      </c>
      <c r="B91" s="260" t="s">
        <v>860</v>
      </c>
      <c r="C91" s="74"/>
      <c r="D91" s="45"/>
      <c r="E91" s="5"/>
      <c r="F91" s="19"/>
      <c r="G91" s="5"/>
      <c r="H91" s="19"/>
      <c r="I91" s="5"/>
      <c r="J91" s="19"/>
      <c r="K91" s="19"/>
      <c r="L91" s="19"/>
      <c r="M91" s="19"/>
      <c r="N91" s="19"/>
      <c r="O91" s="5">
        <v>7</v>
      </c>
      <c r="P91" s="226"/>
      <c r="Q91" s="9">
        <f>COUNTA($Q$92:$Q$97)</f>
        <v>6</v>
      </c>
      <c r="R91" s="10" t="str">
        <f xml:space="preserve"> (COUNTIF('Tong hop thi dua HK2-CN'!$AH$79:$AH$85, "Hoàn thành xuất sắc nhiệm vụ") &amp; " Xuất sắc")</f>
        <v>7 Xuất sắc</v>
      </c>
      <c r="S91" s="19"/>
      <c r="T91" s="19" t="e">
        <f>VLOOKUP(S91,Sheet1!$B$2:$C$12,2,TRUE)</f>
        <v>#N/A</v>
      </c>
      <c r="U91" s="5"/>
      <c r="V91" s="19" t="e">
        <f>VLOOKUP(U91,Sheet1!$B$2:$C$12,2,TRUE)</f>
        <v>#N/A</v>
      </c>
      <c r="W91" s="5"/>
      <c r="X91" s="19" t="e">
        <f>VLOOKUP(W91,Sheet1!$B$2:$C$12,2,TRUE)</f>
        <v>#N/A</v>
      </c>
      <c r="Y91" s="5"/>
      <c r="Z91" s="19" t="e">
        <f>VLOOKUP(Y91,Sheet1!$B$2:$C$12,2,TRUE)</f>
        <v>#N/A</v>
      </c>
      <c r="AA91" s="5"/>
      <c r="AB91" s="19" t="e">
        <f>VLOOKUP(AA91,Sheet1!$B$2:$C$12,2,TRUE)</f>
        <v>#N/A</v>
      </c>
      <c r="AC91" s="5" t="e">
        <f t="shared" si="36"/>
        <v>#N/A</v>
      </c>
      <c r="AD91" s="226">
        <f t="shared" si="23"/>
        <v>0</v>
      </c>
      <c r="AE91" s="9" t="e">
        <f t="shared" si="24"/>
        <v>#N/A</v>
      </c>
      <c r="AF91" s="5" t="e">
        <f t="shared" si="37"/>
        <v>#N/A</v>
      </c>
      <c r="AG91" s="226">
        <f t="shared" si="38"/>
        <v>0</v>
      </c>
      <c r="AH91" s="9" t="e">
        <f t="shared" si="25"/>
        <v>#N/A</v>
      </c>
      <c r="AI91" s="227"/>
      <c r="AJ91" s="9" t="e">
        <f t="shared" si="39"/>
        <v>#N/A</v>
      </c>
      <c r="AK91" s="9">
        <f t="shared" ref="AK91:AK99" si="45">COUNTIF(E91:Z91,"D")*1</f>
        <v>0</v>
      </c>
      <c r="AL91" s="9" t="e">
        <f t="shared" si="40"/>
        <v>#N/A</v>
      </c>
      <c r="AM91" s="9" t="e">
        <f t="shared" si="41"/>
        <v>#N/A</v>
      </c>
      <c r="AN91" s="5"/>
      <c r="AO91" s="5"/>
      <c r="AP91" s="9"/>
      <c r="AQ91" s="5"/>
      <c r="AR91" s="25"/>
      <c r="AS91" s="25"/>
    </row>
    <row r="92" spans="1:45" s="48" customFormat="1" ht="20.100000000000001" hidden="1" customHeight="1" x14ac:dyDescent="0.25">
      <c r="A92" s="86">
        <v>71</v>
      </c>
      <c r="B92" s="80" t="s">
        <v>85</v>
      </c>
      <c r="C92" s="263" t="s">
        <v>471</v>
      </c>
      <c r="D92" s="5"/>
      <c r="E92" s="5" t="str">
        <f>VLOOKUP($C92,'[4]Gui chi Quynh'!$D$7:$F$393,3,0)</f>
        <v>A1</v>
      </c>
      <c r="F92" s="19">
        <f>VLOOKUP(E92,Sheet1!$B$2:$C$12,2,TRUE)</f>
        <v>10</v>
      </c>
      <c r="G92" s="5" t="str">
        <f>VLOOKUP($C92,'[5]Gui chi Quynh'!$C$7:$E$391,3,0)</f>
        <v>A1</v>
      </c>
      <c r="H92" s="19">
        <f>VLOOKUP(G92,Sheet1!$B$2:$C$12,2,TRUE)</f>
        <v>10</v>
      </c>
      <c r="I92" s="5" t="str">
        <f>VLOOKUP($C92,'[6]Gui chi Quynh'!$C$7:$E$389,3,0)</f>
        <v>A1</v>
      </c>
      <c r="J92" s="19">
        <f>VLOOKUP(I92,Sheet1!$B$2:$C$12,2,TRUE)</f>
        <v>10</v>
      </c>
      <c r="K92" s="5" t="str">
        <f>VLOOKUP($C92,'[7]Gui chi Quynh'!$C$7:$E$389,3,0)</f>
        <v>A1</v>
      </c>
      <c r="L92" s="19">
        <f>VLOOKUP(K92,Sheet1!$B$2:$C$12,2,TRUE)</f>
        <v>10</v>
      </c>
      <c r="M92" s="5" t="str">
        <f>VLOOKUP($C92,'[8]Gui chi Quynh'!$C$7:$E$388,3,0)</f>
        <v>A1</v>
      </c>
      <c r="N92" s="19">
        <f>VLOOKUP(M92,Sheet1!$B$2:$C$12,2,TRUE)</f>
        <v>10</v>
      </c>
      <c r="O92" s="5">
        <f t="shared" ref="O92:O97" si="46">ROUND(AVERAGE(F92,H92,J92,L92,N92),2)</f>
        <v>10</v>
      </c>
      <c r="P92" s="226">
        <f t="shared" ref="P92:P97" si="47">COUNTIF(D92:M92,"C*")*1+COUNTIF(D92:M92,"D")*2+COUNTIF(D92:M92,"E")*3</f>
        <v>0</v>
      </c>
      <c r="Q92" s="9" t="str">
        <f t="shared" si="35"/>
        <v>Xuất sắc</v>
      </c>
      <c r="R92" s="10"/>
      <c r="S92" s="17"/>
      <c r="T92" s="19" t="e">
        <f>VLOOKUP(S92,Sheet1!$B$2:$C$12,2,TRUE)</f>
        <v>#N/A</v>
      </c>
      <c r="U92" s="5"/>
      <c r="V92" s="19" t="e">
        <f>VLOOKUP(U92,Sheet1!$B$2:$C$12,2,TRUE)</f>
        <v>#N/A</v>
      </c>
      <c r="W92" s="5"/>
      <c r="X92" s="19" t="e">
        <f>VLOOKUP(W92,Sheet1!$B$2:$C$12,2,TRUE)</f>
        <v>#N/A</v>
      </c>
      <c r="Y92" s="5"/>
      <c r="Z92" s="19" t="e">
        <f>VLOOKUP(Y92,Sheet1!$B$2:$C$12,2,TRUE)</f>
        <v>#N/A</v>
      </c>
      <c r="AA92" s="5"/>
      <c r="AB92" s="19" t="e">
        <f>VLOOKUP(AA92,Sheet1!$B$2:$C$12,2,TRUE)</f>
        <v>#N/A</v>
      </c>
      <c r="AC92" s="5" t="e">
        <f t="shared" si="36"/>
        <v>#N/A</v>
      </c>
      <c r="AD92" s="226">
        <f t="shared" si="23"/>
        <v>0</v>
      </c>
      <c r="AE92" s="9" t="e">
        <f t="shared" si="24"/>
        <v>#N/A</v>
      </c>
      <c r="AF92" s="5" t="e">
        <f t="shared" si="37"/>
        <v>#N/A</v>
      </c>
      <c r="AG92" s="226">
        <f t="shared" si="38"/>
        <v>0</v>
      </c>
      <c r="AH92" s="9" t="e">
        <f t="shared" si="25"/>
        <v>#N/A</v>
      </c>
      <c r="AI92" s="227"/>
      <c r="AJ92" s="9" t="e">
        <f t="shared" si="39"/>
        <v>#N/A</v>
      </c>
      <c r="AK92" s="9">
        <f t="shared" si="45"/>
        <v>0</v>
      </c>
      <c r="AL92" s="9" t="e">
        <f t="shared" si="40"/>
        <v>#N/A</v>
      </c>
      <c r="AM92" s="9" t="e">
        <f t="shared" si="41"/>
        <v>#N/A</v>
      </c>
      <c r="AN92" s="5"/>
      <c r="AO92" s="5"/>
      <c r="AP92" s="9"/>
      <c r="AQ92" s="5"/>
      <c r="AR92" s="25"/>
      <c r="AS92" s="25"/>
    </row>
    <row r="93" spans="1:45" s="7" customFormat="1" ht="20.100000000000001" hidden="1" customHeight="1" x14ac:dyDescent="0.25">
      <c r="A93" s="86">
        <f>A92+1</f>
        <v>72</v>
      </c>
      <c r="B93" s="80" t="s">
        <v>864</v>
      </c>
      <c r="C93" s="263" t="s">
        <v>544</v>
      </c>
      <c r="D93" s="45"/>
      <c r="E93" s="5" t="str">
        <f>VLOOKUP($C93,'[4]Gui chi Quynh'!$D$7:$F$393,3,0)</f>
        <v>A3</v>
      </c>
      <c r="F93" s="19">
        <f>VLOOKUP(E93,Sheet1!$B$2:$C$12,2,TRUE)</f>
        <v>8</v>
      </c>
      <c r="G93" s="5" t="str">
        <f>VLOOKUP($C93,'[5]Gui chi Quynh'!$C$7:$E$391,3,0)</f>
        <v>A2</v>
      </c>
      <c r="H93" s="19">
        <f>VLOOKUP(G93,Sheet1!$B$2:$C$12,2,TRUE)</f>
        <v>9</v>
      </c>
      <c r="I93" s="5" t="str">
        <f>VLOOKUP($C93,'[6]Gui chi Quynh'!$C$7:$E$389,3,0)</f>
        <v>A2</v>
      </c>
      <c r="J93" s="19">
        <f>VLOOKUP(I93,Sheet1!$B$2:$C$12,2,TRUE)</f>
        <v>9</v>
      </c>
      <c r="K93" s="5" t="str">
        <f>VLOOKUP($C93,'[7]Gui chi Quynh'!$C$7:$E$389,3,0)</f>
        <v>A2</v>
      </c>
      <c r="L93" s="19">
        <f>VLOOKUP(K93,Sheet1!$B$2:$C$12,2,TRUE)</f>
        <v>9</v>
      </c>
      <c r="M93" s="5" t="str">
        <f>VLOOKUP($C93,'[8]Gui chi Quynh'!$C$7:$E$388,3,0)</f>
        <v>A2</v>
      </c>
      <c r="N93" s="19">
        <f>VLOOKUP(M93,Sheet1!$B$2:$C$12,2,TRUE)</f>
        <v>9</v>
      </c>
      <c r="O93" s="5">
        <f t="shared" si="46"/>
        <v>8.8000000000000007</v>
      </c>
      <c r="P93" s="226">
        <f t="shared" si="47"/>
        <v>0</v>
      </c>
      <c r="Q93" s="9" t="str">
        <f t="shared" si="35"/>
        <v>Xuất sắc</v>
      </c>
      <c r="R93" s="10"/>
      <c r="S93" s="17"/>
      <c r="T93" s="19" t="e">
        <f>VLOOKUP(S93,Sheet1!$B$2:$C$12,2,TRUE)</f>
        <v>#N/A</v>
      </c>
      <c r="U93" s="5"/>
      <c r="V93" s="19" t="e">
        <f>VLOOKUP(U93,Sheet1!$B$2:$C$12,2,TRUE)</f>
        <v>#N/A</v>
      </c>
      <c r="W93" s="5"/>
      <c r="X93" s="19" t="e">
        <f>VLOOKUP(W93,Sheet1!$B$2:$C$12,2,TRUE)</f>
        <v>#N/A</v>
      </c>
      <c r="Y93" s="5"/>
      <c r="Z93" s="19" t="e">
        <f>VLOOKUP(Y93,Sheet1!$B$2:$C$12,2,TRUE)</f>
        <v>#N/A</v>
      </c>
      <c r="AA93" s="5"/>
      <c r="AB93" s="19" t="e">
        <f>VLOOKUP(AA93,Sheet1!$B$2:$C$12,2,TRUE)</f>
        <v>#N/A</v>
      </c>
      <c r="AC93" s="5" t="e">
        <f t="shared" si="36"/>
        <v>#N/A</v>
      </c>
      <c r="AD93" s="226">
        <f t="shared" si="23"/>
        <v>0</v>
      </c>
      <c r="AE93" s="9" t="e">
        <f t="shared" si="24"/>
        <v>#N/A</v>
      </c>
      <c r="AF93" s="5" t="e">
        <f t="shared" si="37"/>
        <v>#N/A</v>
      </c>
      <c r="AG93" s="226">
        <f t="shared" si="38"/>
        <v>0</v>
      </c>
      <c r="AH93" s="9" t="e">
        <f t="shared" si="25"/>
        <v>#N/A</v>
      </c>
      <c r="AI93" s="227"/>
      <c r="AJ93" s="9" t="e">
        <f t="shared" si="39"/>
        <v>#N/A</v>
      </c>
      <c r="AK93" s="9">
        <f t="shared" si="45"/>
        <v>0</v>
      </c>
      <c r="AL93" s="9" t="e">
        <f t="shared" si="40"/>
        <v>#N/A</v>
      </c>
      <c r="AM93" s="9" t="e">
        <f t="shared" si="41"/>
        <v>#N/A</v>
      </c>
      <c r="AN93" s="5"/>
      <c r="AO93" s="5"/>
      <c r="AP93" s="9"/>
      <c r="AQ93" s="5"/>
      <c r="AR93" s="25"/>
      <c r="AS93" s="25"/>
    </row>
    <row r="94" spans="1:45" s="7" customFormat="1" ht="20.100000000000001" hidden="1" customHeight="1" x14ac:dyDescent="0.25">
      <c r="A94" s="86">
        <f t="shared" ref="A94:A97" si="48">A93+1</f>
        <v>73</v>
      </c>
      <c r="B94" s="77" t="s">
        <v>86</v>
      </c>
      <c r="C94" s="86" t="s">
        <v>473</v>
      </c>
      <c r="D94" s="5"/>
      <c r="E94" s="5" t="str">
        <f>VLOOKUP($C94,'[4]Gui chi Quynh'!$D$7:$F$393,3,0)</f>
        <v>A4</v>
      </c>
      <c r="F94" s="19">
        <f>VLOOKUP(E94,Sheet1!$B$2:$C$12,2,TRUE)</f>
        <v>7</v>
      </c>
      <c r="G94" s="5" t="str">
        <f>VLOOKUP($C94,'[5]Gui chi Quynh'!$C$7:$E$391,3,0)</f>
        <v>A3</v>
      </c>
      <c r="H94" s="19">
        <f>VLOOKUP(G94,Sheet1!$B$2:$C$12,2,TRUE)</f>
        <v>8</v>
      </c>
      <c r="I94" s="5" t="str">
        <f>VLOOKUP($C94,'[6]Gui chi Quynh'!$C$7:$E$389,3,0)</f>
        <v>A3</v>
      </c>
      <c r="J94" s="19">
        <f>VLOOKUP(I94,Sheet1!$B$2:$C$12,2,TRUE)</f>
        <v>8</v>
      </c>
      <c r="K94" s="5" t="str">
        <f>VLOOKUP($C94,'[7]Gui chi Quynh'!$C$7:$E$389,3,0)</f>
        <v>A3</v>
      </c>
      <c r="L94" s="19">
        <f>VLOOKUP(K94,Sheet1!$B$2:$C$12,2,TRUE)</f>
        <v>8</v>
      </c>
      <c r="M94" s="5" t="str">
        <f>VLOOKUP($C94,'[8]Gui chi Quynh'!$C$7:$E$388,3,0)</f>
        <v>A3</v>
      </c>
      <c r="N94" s="19">
        <f>VLOOKUP(M94,Sheet1!$B$2:$C$12,2,TRUE)</f>
        <v>8</v>
      </c>
      <c r="O94" s="5">
        <f t="shared" si="46"/>
        <v>7.8</v>
      </c>
      <c r="P94" s="226">
        <f t="shared" si="47"/>
        <v>0</v>
      </c>
      <c r="Q94" s="9" t="str">
        <f t="shared" si="35"/>
        <v>Tốt</v>
      </c>
      <c r="R94" s="10"/>
      <c r="S94" s="17"/>
      <c r="T94" s="19" t="e">
        <f>VLOOKUP(S94,Sheet1!$B$2:$C$12,2,TRUE)</f>
        <v>#N/A</v>
      </c>
      <c r="U94" s="5"/>
      <c r="V94" s="19" t="e">
        <f>VLOOKUP(U94,Sheet1!$B$2:$C$12,2,TRUE)</f>
        <v>#N/A</v>
      </c>
      <c r="W94" s="5"/>
      <c r="X94" s="19" t="e">
        <f>VLOOKUP(W94,Sheet1!$B$2:$C$12,2,TRUE)</f>
        <v>#N/A</v>
      </c>
      <c r="Y94" s="5"/>
      <c r="Z94" s="19" t="e">
        <f>VLOOKUP(Y94,Sheet1!$B$2:$C$12,2,TRUE)</f>
        <v>#N/A</v>
      </c>
      <c r="AA94" s="5"/>
      <c r="AB94" s="19" t="e">
        <f>VLOOKUP(AA94,Sheet1!$B$2:$C$12,2,TRUE)</f>
        <v>#N/A</v>
      </c>
      <c r="AC94" s="5" t="e">
        <f t="shared" si="36"/>
        <v>#N/A</v>
      </c>
      <c r="AD94" s="226">
        <f t="shared" si="23"/>
        <v>0</v>
      </c>
      <c r="AE94" s="9" t="e">
        <f t="shared" si="24"/>
        <v>#N/A</v>
      </c>
      <c r="AF94" s="5" t="e">
        <f t="shared" si="37"/>
        <v>#N/A</v>
      </c>
      <c r="AG94" s="226">
        <f t="shared" si="38"/>
        <v>0</v>
      </c>
      <c r="AH94" s="9" t="e">
        <f t="shared" si="25"/>
        <v>#N/A</v>
      </c>
      <c r="AI94" s="227"/>
      <c r="AJ94" s="9" t="e">
        <f t="shared" si="39"/>
        <v>#N/A</v>
      </c>
      <c r="AK94" s="9">
        <f t="shared" si="45"/>
        <v>0</v>
      </c>
      <c r="AL94" s="9" t="e">
        <f t="shared" si="40"/>
        <v>#N/A</v>
      </c>
      <c r="AM94" s="9" t="e">
        <f t="shared" si="41"/>
        <v>#N/A</v>
      </c>
      <c r="AN94" s="5"/>
      <c r="AO94" s="5"/>
      <c r="AP94" s="9"/>
      <c r="AQ94" s="5"/>
      <c r="AR94" s="25"/>
      <c r="AS94" s="25"/>
    </row>
    <row r="95" spans="1:45" s="7" customFormat="1" ht="20.100000000000001" hidden="1" customHeight="1" x14ac:dyDescent="0.25">
      <c r="A95" s="86">
        <f t="shared" si="48"/>
        <v>74</v>
      </c>
      <c r="B95" s="77" t="s">
        <v>88</v>
      </c>
      <c r="C95" s="86" t="s">
        <v>474</v>
      </c>
      <c r="D95" s="5"/>
      <c r="E95" s="5" t="str">
        <f>VLOOKUP($C95,'[4]Gui chi Quynh'!$D$7:$F$393,3,0)</f>
        <v>A4</v>
      </c>
      <c r="F95" s="19">
        <f>VLOOKUP(E95,Sheet1!$B$2:$C$12,2,TRUE)</f>
        <v>7</v>
      </c>
      <c r="G95" s="5" t="str">
        <f>VLOOKUP($C95,'[5]Gui chi Quynh'!$C$7:$E$391,3,0)</f>
        <v>A3</v>
      </c>
      <c r="H95" s="19">
        <f>VLOOKUP(G95,Sheet1!$B$2:$C$12,2,TRUE)</f>
        <v>8</v>
      </c>
      <c r="I95" s="5" t="str">
        <f>VLOOKUP($C95,'[6]Gui chi Quynh'!$C$7:$E$389,3,0)</f>
        <v>A3</v>
      </c>
      <c r="J95" s="19">
        <f>VLOOKUP(I95,Sheet1!$B$2:$C$12,2,TRUE)</f>
        <v>8</v>
      </c>
      <c r="K95" s="5" t="str">
        <f>VLOOKUP($C95,'[7]Gui chi Quynh'!$C$7:$E$389,3,0)</f>
        <v>A3</v>
      </c>
      <c r="L95" s="19">
        <f>VLOOKUP(K95,Sheet1!$B$2:$C$12,2,TRUE)</f>
        <v>8</v>
      </c>
      <c r="M95" s="5" t="str">
        <f>VLOOKUP($C95,'[8]Gui chi Quynh'!$C$7:$E$388,3,0)</f>
        <v>A3</v>
      </c>
      <c r="N95" s="19">
        <f>VLOOKUP(M95,Sheet1!$B$2:$C$12,2,TRUE)</f>
        <v>8</v>
      </c>
      <c r="O95" s="5">
        <f t="shared" si="46"/>
        <v>7.8</v>
      </c>
      <c r="P95" s="226">
        <f t="shared" si="47"/>
        <v>0</v>
      </c>
      <c r="Q95" s="9" t="str">
        <f t="shared" si="35"/>
        <v>Tốt</v>
      </c>
      <c r="R95" s="10"/>
      <c r="S95" s="17"/>
      <c r="T95" s="19" t="e">
        <f>VLOOKUP(S95,Sheet1!$B$2:$C$12,2,TRUE)</f>
        <v>#N/A</v>
      </c>
      <c r="U95" s="5"/>
      <c r="V95" s="19" t="e">
        <f>VLOOKUP(U95,Sheet1!$B$2:$C$12,2,TRUE)</f>
        <v>#N/A</v>
      </c>
      <c r="W95" s="5"/>
      <c r="X95" s="19" t="e">
        <f>VLOOKUP(W95,Sheet1!$B$2:$C$12,2,TRUE)</f>
        <v>#N/A</v>
      </c>
      <c r="Y95" s="5"/>
      <c r="Z95" s="19" t="e">
        <f>VLOOKUP(Y95,Sheet1!$B$2:$C$12,2,TRUE)</f>
        <v>#N/A</v>
      </c>
      <c r="AA95" s="5"/>
      <c r="AB95" s="19" t="e">
        <f>VLOOKUP(AA95,Sheet1!$B$2:$C$12,2,TRUE)</f>
        <v>#N/A</v>
      </c>
      <c r="AC95" s="5" t="e">
        <f t="shared" si="36"/>
        <v>#N/A</v>
      </c>
      <c r="AD95" s="226">
        <f t="shared" si="23"/>
        <v>0</v>
      </c>
      <c r="AE95" s="9" t="e">
        <f t="shared" si="24"/>
        <v>#N/A</v>
      </c>
      <c r="AF95" s="5" t="e">
        <f t="shared" si="37"/>
        <v>#N/A</v>
      </c>
      <c r="AG95" s="226">
        <f t="shared" si="38"/>
        <v>0</v>
      </c>
      <c r="AH95" s="9" t="e">
        <f t="shared" si="25"/>
        <v>#N/A</v>
      </c>
      <c r="AI95" s="227"/>
      <c r="AJ95" s="9" t="e">
        <f t="shared" si="39"/>
        <v>#N/A</v>
      </c>
      <c r="AK95" s="9">
        <f t="shared" si="45"/>
        <v>0</v>
      </c>
      <c r="AL95" s="9" t="e">
        <f t="shared" si="40"/>
        <v>#N/A</v>
      </c>
      <c r="AM95" s="9" t="e">
        <f t="shared" si="41"/>
        <v>#N/A</v>
      </c>
      <c r="AN95" s="5"/>
      <c r="AO95" s="5"/>
      <c r="AP95" s="9"/>
      <c r="AQ95" s="5"/>
      <c r="AR95" s="25"/>
      <c r="AS95" s="25"/>
    </row>
    <row r="96" spans="1:45" s="48" customFormat="1" ht="20.100000000000001" hidden="1" customHeight="1" x14ac:dyDescent="0.25">
      <c r="A96" s="86">
        <f t="shared" si="48"/>
        <v>75</v>
      </c>
      <c r="B96" s="77" t="s">
        <v>4</v>
      </c>
      <c r="C96" s="86" t="s">
        <v>475</v>
      </c>
      <c r="D96" s="5"/>
      <c r="E96" s="5" t="str">
        <f>VLOOKUP($C96,'[4]Gui chi Quynh'!$D$7:$F$393,3,0)</f>
        <v>A2</v>
      </c>
      <c r="F96" s="19">
        <f>VLOOKUP(E96,Sheet1!$B$2:$C$12,2,TRUE)</f>
        <v>9</v>
      </c>
      <c r="G96" s="5" t="str">
        <f>VLOOKUP($C96,'[5]Gui chi Quynh'!$C$7:$E$391,3,0)</f>
        <v>A2</v>
      </c>
      <c r="H96" s="19">
        <f>VLOOKUP(G96,Sheet1!$B$2:$C$12,2,TRUE)</f>
        <v>9</v>
      </c>
      <c r="I96" s="5" t="str">
        <f>VLOOKUP($C96,'[6]Gui chi Quynh'!$C$7:$E$389,3,0)</f>
        <v>A2</v>
      </c>
      <c r="J96" s="19">
        <f>VLOOKUP(I96,Sheet1!$B$2:$C$12,2,TRUE)</f>
        <v>9</v>
      </c>
      <c r="K96" s="5" t="str">
        <f>VLOOKUP($C96,'[7]Gui chi Quynh'!$C$7:$E$389,3,0)</f>
        <v>A2</v>
      </c>
      <c r="L96" s="19">
        <f>VLOOKUP(K96,Sheet1!$B$2:$C$12,2,TRUE)</f>
        <v>9</v>
      </c>
      <c r="M96" s="5" t="str">
        <f>VLOOKUP($C96,'[8]Gui chi Quynh'!$C$7:$E$388,3,0)</f>
        <v>A2</v>
      </c>
      <c r="N96" s="19">
        <f>VLOOKUP(M96,Sheet1!$B$2:$C$12,2,TRUE)</f>
        <v>9</v>
      </c>
      <c r="O96" s="5">
        <f t="shared" si="46"/>
        <v>9</v>
      </c>
      <c r="P96" s="226">
        <f t="shared" si="47"/>
        <v>0</v>
      </c>
      <c r="Q96" s="9" t="str">
        <f t="shared" si="35"/>
        <v>Xuất sắc</v>
      </c>
      <c r="R96" s="10"/>
      <c r="S96" s="17"/>
      <c r="T96" s="19" t="e">
        <f>VLOOKUP(S96,Sheet1!$B$2:$C$12,2,TRUE)</f>
        <v>#N/A</v>
      </c>
      <c r="U96" s="5"/>
      <c r="V96" s="19" t="e">
        <f>VLOOKUP(U96,Sheet1!$B$2:$C$12,2,TRUE)</f>
        <v>#N/A</v>
      </c>
      <c r="W96" s="5"/>
      <c r="X96" s="19" t="e">
        <f>VLOOKUP(W96,Sheet1!$B$2:$C$12,2,TRUE)</f>
        <v>#N/A</v>
      </c>
      <c r="Y96" s="5"/>
      <c r="Z96" s="19" t="e">
        <f>VLOOKUP(Y96,Sheet1!$B$2:$C$12,2,TRUE)</f>
        <v>#N/A</v>
      </c>
      <c r="AA96" s="5"/>
      <c r="AB96" s="19" t="e">
        <f>VLOOKUP(AA96,Sheet1!$B$2:$C$12,2,TRUE)</f>
        <v>#N/A</v>
      </c>
      <c r="AC96" s="5" t="e">
        <f t="shared" si="36"/>
        <v>#N/A</v>
      </c>
      <c r="AD96" s="226">
        <f t="shared" si="23"/>
        <v>0</v>
      </c>
      <c r="AE96" s="9" t="e">
        <f t="shared" si="24"/>
        <v>#N/A</v>
      </c>
      <c r="AF96" s="5" t="e">
        <f t="shared" si="37"/>
        <v>#N/A</v>
      </c>
      <c r="AG96" s="226">
        <f t="shared" si="38"/>
        <v>0</v>
      </c>
      <c r="AH96" s="9" t="e">
        <f t="shared" si="25"/>
        <v>#N/A</v>
      </c>
      <c r="AI96" s="227"/>
      <c r="AJ96" s="9" t="e">
        <f t="shared" si="39"/>
        <v>#N/A</v>
      </c>
      <c r="AK96" s="9">
        <f t="shared" si="45"/>
        <v>0</v>
      </c>
      <c r="AL96" s="9" t="e">
        <f t="shared" si="40"/>
        <v>#N/A</v>
      </c>
      <c r="AM96" s="9" t="e">
        <f t="shared" si="41"/>
        <v>#N/A</v>
      </c>
      <c r="AN96" s="5"/>
      <c r="AO96" s="5"/>
      <c r="AP96" s="9"/>
      <c r="AQ96" s="5"/>
      <c r="AR96" s="25"/>
      <c r="AS96" s="25"/>
    </row>
    <row r="97" spans="1:45" s="7" customFormat="1" ht="20.100000000000001" hidden="1" customHeight="1" x14ac:dyDescent="0.25">
      <c r="A97" s="86">
        <f t="shared" si="48"/>
        <v>76</v>
      </c>
      <c r="B97" s="77" t="s">
        <v>254</v>
      </c>
      <c r="C97" s="86" t="s">
        <v>476</v>
      </c>
      <c r="D97" s="19"/>
      <c r="E97" s="5" t="str">
        <f>VLOOKUP($C97,'[4]Gui chi Quynh'!$D$7:$F$393,3,0)</f>
        <v>A2</v>
      </c>
      <c r="F97" s="19">
        <f>VLOOKUP(E97,Sheet1!$B$2:$C$12,2,TRUE)</f>
        <v>9</v>
      </c>
      <c r="G97" s="5" t="str">
        <f>VLOOKUP($C97,'[5]Gui chi Quynh'!$C$7:$E$391,3,0)</f>
        <v>A2</v>
      </c>
      <c r="H97" s="19">
        <f>VLOOKUP(G97,Sheet1!$B$2:$C$12,2,TRUE)</f>
        <v>9</v>
      </c>
      <c r="I97" s="5" t="str">
        <f>VLOOKUP($C97,'[6]Gui chi Quynh'!$C$7:$E$389,3,0)</f>
        <v>A2</v>
      </c>
      <c r="J97" s="19">
        <f>VLOOKUP(I97,Sheet1!$B$2:$C$12,2,TRUE)</f>
        <v>9</v>
      </c>
      <c r="K97" s="5" t="str">
        <f>VLOOKUP($C97,'[7]Gui chi Quynh'!$C$7:$E$389,3,0)</f>
        <v>A2</v>
      </c>
      <c r="L97" s="19">
        <f>VLOOKUP(K97,Sheet1!$B$2:$C$12,2,TRUE)</f>
        <v>9</v>
      </c>
      <c r="M97" s="5" t="str">
        <f>VLOOKUP($C97,'[8]Gui chi Quynh'!$C$7:$E$388,3,0)</f>
        <v>A2</v>
      </c>
      <c r="N97" s="19">
        <f>VLOOKUP(M97,Sheet1!$B$2:$C$12,2,TRUE)</f>
        <v>9</v>
      </c>
      <c r="O97" s="5">
        <f t="shared" si="46"/>
        <v>9</v>
      </c>
      <c r="P97" s="226">
        <f t="shared" si="47"/>
        <v>0</v>
      </c>
      <c r="Q97" s="9" t="str">
        <f t="shared" si="35"/>
        <v>Xuất sắc</v>
      </c>
      <c r="R97" s="10"/>
      <c r="S97" s="17"/>
      <c r="T97" s="19" t="e">
        <f>VLOOKUP(S97,Sheet1!$B$2:$C$12,2,TRUE)</f>
        <v>#N/A</v>
      </c>
      <c r="U97" s="5"/>
      <c r="V97" s="19" t="e">
        <f>VLOOKUP(U97,Sheet1!$B$2:$C$12,2,TRUE)</f>
        <v>#N/A</v>
      </c>
      <c r="W97" s="5"/>
      <c r="X97" s="19" t="e">
        <f>VLOOKUP(W97,Sheet1!$B$2:$C$12,2,TRUE)</f>
        <v>#N/A</v>
      </c>
      <c r="Y97" s="5"/>
      <c r="Z97" s="19" t="e">
        <f>VLOOKUP(Y97,Sheet1!$B$2:$C$12,2,TRUE)</f>
        <v>#N/A</v>
      </c>
      <c r="AA97" s="5"/>
      <c r="AB97" s="19" t="e">
        <f>VLOOKUP(AA97,Sheet1!$B$2:$C$12,2,TRUE)</f>
        <v>#N/A</v>
      </c>
      <c r="AC97" s="5" t="e">
        <f t="shared" si="36"/>
        <v>#N/A</v>
      </c>
      <c r="AD97" s="226">
        <f t="shared" si="23"/>
        <v>0</v>
      </c>
      <c r="AE97" s="9" t="e">
        <f t="shared" si="24"/>
        <v>#N/A</v>
      </c>
      <c r="AF97" s="5" t="e">
        <f t="shared" si="37"/>
        <v>#N/A</v>
      </c>
      <c r="AG97" s="226">
        <f t="shared" si="38"/>
        <v>0</v>
      </c>
      <c r="AH97" s="9" t="e">
        <f t="shared" si="25"/>
        <v>#N/A</v>
      </c>
      <c r="AI97" s="227"/>
      <c r="AJ97" s="9" t="e">
        <f t="shared" si="39"/>
        <v>#N/A</v>
      </c>
      <c r="AK97" s="9">
        <f t="shared" si="45"/>
        <v>0</v>
      </c>
      <c r="AL97" s="9" t="e">
        <f t="shared" si="40"/>
        <v>#N/A</v>
      </c>
      <c r="AM97" s="9" t="e">
        <f t="shared" si="41"/>
        <v>#N/A</v>
      </c>
      <c r="AN97" s="5"/>
      <c r="AO97" s="12"/>
      <c r="AP97" s="9"/>
      <c r="AQ97" s="5"/>
      <c r="AR97" s="25"/>
      <c r="AS97" s="25"/>
    </row>
    <row r="98" spans="1:45" s="7" customFormat="1" ht="20.100000000000001" customHeight="1" x14ac:dyDescent="0.25">
      <c r="A98" s="74" t="s">
        <v>861</v>
      </c>
      <c r="B98" s="260" t="s">
        <v>862</v>
      </c>
      <c r="C98" s="74"/>
      <c r="D98" s="45"/>
      <c r="E98" s="5"/>
      <c r="F98" s="19"/>
      <c r="G98" s="5"/>
      <c r="H98" s="19"/>
      <c r="I98" s="5"/>
      <c r="J98" s="19"/>
      <c r="K98" s="19"/>
      <c r="L98" s="19"/>
      <c r="M98" s="19"/>
      <c r="N98" s="19"/>
      <c r="O98" s="5">
        <v>1</v>
      </c>
      <c r="P98" s="226"/>
      <c r="Q98" s="9">
        <f>COUNTA($Q$99:$Q$99)</f>
        <v>1</v>
      </c>
      <c r="R98" s="10" t="str">
        <f xml:space="preserve"> (COUNTIF('Tong hop thi dua HK2-CN'!$AH$86:$AH$86, "Hoàn thành xuất sắc nhiệm vụ") &amp; " Xuất sắc")</f>
        <v>1 Xuất sắc</v>
      </c>
      <c r="S98" s="19"/>
      <c r="T98" s="19" t="e">
        <f>VLOOKUP(S98,Sheet1!$B$2:$C$12,2,TRUE)</f>
        <v>#N/A</v>
      </c>
      <c r="U98" s="5"/>
      <c r="V98" s="19" t="e">
        <f>VLOOKUP(U98,Sheet1!$B$2:$C$12,2,TRUE)</f>
        <v>#N/A</v>
      </c>
      <c r="W98" s="5"/>
      <c r="X98" s="19" t="e">
        <f>VLOOKUP(W98,Sheet1!$B$2:$C$12,2,TRUE)</f>
        <v>#N/A</v>
      </c>
      <c r="Y98" s="5"/>
      <c r="Z98" s="19" t="e">
        <f>VLOOKUP(Y98,Sheet1!$B$2:$C$12,2,TRUE)</f>
        <v>#N/A</v>
      </c>
      <c r="AA98" s="5"/>
      <c r="AB98" s="19" t="e">
        <f>VLOOKUP(AA98,Sheet1!$B$2:$C$12,2,TRUE)</f>
        <v>#N/A</v>
      </c>
      <c r="AC98" s="5" t="e">
        <f t="shared" si="36"/>
        <v>#N/A</v>
      </c>
      <c r="AD98" s="226">
        <f t="shared" si="23"/>
        <v>0</v>
      </c>
      <c r="AE98" s="9" t="e">
        <f t="shared" si="24"/>
        <v>#N/A</v>
      </c>
      <c r="AF98" s="5" t="e">
        <f t="shared" si="37"/>
        <v>#N/A</v>
      </c>
      <c r="AG98" s="226">
        <f t="shared" si="38"/>
        <v>0</v>
      </c>
      <c r="AH98" s="9" t="e">
        <f t="shared" si="25"/>
        <v>#N/A</v>
      </c>
      <c r="AI98" s="227"/>
      <c r="AJ98" s="9" t="e">
        <f t="shared" si="39"/>
        <v>#N/A</v>
      </c>
      <c r="AK98" s="9">
        <f t="shared" si="45"/>
        <v>0</v>
      </c>
      <c r="AL98" s="9" t="e">
        <f t="shared" si="40"/>
        <v>#N/A</v>
      </c>
      <c r="AM98" s="9" t="e">
        <f t="shared" si="41"/>
        <v>#N/A</v>
      </c>
      <c r="AN98" s="5"/>
      <c r="AO98" s="5"/>
      <c r="AP98" s="9"/>
      <c r="AQ98" s="5"/>
      <c r="AR98" s="25"/>
      <c r="AS98" s="25"/>
    </row>
    <row r="99" spans="1:45" s="7" customFormat="1" ht="20.100000000000001" hidden="1" customHeight="1" x14ac:dyDescent="0.25">
      <c r="A99" s="86">
        <v>77</v>
      </c>
      <c r="B99" s="80" t="s">
        <v>89</v>
      </c>
      <c r="C99" s="263" t="s">
        <v>477</v>
      </c>
      <c r="D99" s="45"/>
      <c r="E99" s="5" t="str">
        <f>VLOOKUP($C99,'[4]Gui chi Quynh'!$D$7:$F$393,3,0)</f>
        <v>A3</v>
      </c>
      <c r="F99" s="19">
        <f>VLOOKUP(E99,Sheet1!$B$2:$C$12,2,TRUE)</f>
        <v>8</v>
      </c>
      <c r="G99" s="5" t="str">
        <f>VLOOKUP($C99,'[5]Gui chi Quynh'!$C$7:$E$391,3,0)</f>
        <v>A2</v>
      </c>
      <c r="H99" s="19">
        <f>VLOOKUP(G99,Sheet1!$B$2:$C$12,2,TRUE)</f>
        <v>9</v>
      </c>
      <c r="I99" s="5" t="str">
        <f>VLOOKUP($C99,'[6]Gui chi Quynh'!$C$7:$E$389,3,0)</f>
        <v>A2</v>
      </c>
      <c r="J99" s="19">
        <f>VLOOKUP(I99,Sheet1!$B$2:$C$12,2,TRUE)</f>
        <v>9</v>
      </c>
      <c r="K99" s="5" t="str">
        <f>VLOOKUP($C99,'[7]Gui chi Quynh'!$C$7:$E$389,3,0)</f>
        <v>A3</v>
      </c>
      <c r="L99" s="19">
        <f>VLOOKUP(K99,Sheet1!$B$2:$C$12,2,TRUE)</f>
        <v>8</v>
      </c>
      <c r="M99" s="5" t="str">
        <f>VLOOKUP($C99,'[8]Gui chi Quynh'!$C$7:$E$388,3,0)</f>
        <v>A2</v>
      </c>
      <c r="N99" s="19">
        <f>VLOOKUP(M99,Sheet1!$B$2:$C$12,2,TRUE)</f>
        <v>9</v>
      </c>
      <c r="O99" s="5">
        <f>ROUND(AVERAGE(F99,H99,J99,L99,N99),2)</f>
        <v>8.6</v>
      </c>
      <c r="P99" s="226">
        <f>COUNTIF(D99:M99,"C*")*1+COUNTIF(D99:M99,"D")*2+COUNTIF(D99:M99,"E")*3</f>
        <v>0</v>
      </c>
      <c r="Q99" s="9" t="str">
        <f t="shared" si="35"/>
        <v>Xuất sắc</v>
      </c>
      <c r="R99" s="10"/>
      <c r="S99" s="17"/>
      <c r="T99" s="19" t="e">
        <f>VLOOKUP(S99,Sheet1!$B$2:$C$12,2,TRUE)</f>
        <v>#N/A</v>
      </c>
      <c r="U99" s="5"/>
      <c r="V99" s="19" t="e">
        <f>VLOOKUP(U99,Sheet1!$B$2:$C$12,2,TRUE)</f>
        <v>#N/A</v>
      </c>
      <c r="W99" s="5"/>
      <c r="X99" s="19" t="e">
        <f>VLOOKUP(W99,Sheet1!$B$2:$C$12,2,TRUE)</f>
        <v>#N/A</v>
      </c>
      <c r="Y99" s="5"/>
      <c r="Z99" s="19" t="e">
        <f>VLOOKUP(Y99,Sheet1!$B$2:$C$12,2,TRUE)</f>
        <v>#N/A</v>
      </c>
      <c r="AA99" s="5"/>
      <c r="AB99" s="19" t="e">
        <f>VLOOKUP(AA99,Sheet1!$B$2:$C$12,2,TRUE)</f>
        <v>#N/A</v>
      </c>
      <c r="AC99" s="5" t="e">
        <f t="shared" si="36"/>
        <v>#N/A</v>
      </c>
      <c r="AD99" s="226">
        <f t="shared" si="23"/>
        <v>0</v>
      </c>
      <c r="AE99" s="9" t="e">
        <f t="shared" si="24"/>
        <v>#N/A</v>
      </c>
      <c r="AF99" s="5" t="e">
        <f t="shared" si="37"/>
        <v>#N/A</v>
      </c>
      <c r="AG99" s="226">
        <f t="shared" si="38"/>
        <v>0</v>
      </c>
      <c r="AH99" s="9" t="e">
        <f t="shared" si="25"/>
        <v>#N/A</v>
      </c>
      <c r="AI99" s="227"/>
      <c r="AJ99" s="9" t="e">
        <f t="shared" si="39"/>
        <v>#N/A</v>
      </c>
      <c r="AK99" s="9">
        <f t="shared" si="45"/>
        <v>0</v>
      </c>
      <c r="AL99" s="9" t="e">
        <f t="shared" si="40"/>
        <v>#N/A</v>
      </c>
      <c r="AM99" s="9" t="e">
        <f t="shared" si="41"/>
        <v>#N/A</v>
      </c>
      <c r="AN99" s="5"/>
      <c r="AO99" s="5"/>
      <c r="AP99" s="9"/>
      <c r="AQ99" s="5"/>
      <c r="AR99" s="25"/>
      <c r="AS99" s="25"/>
    </row>
    <row r="100" spans="1:45" s="7" customFormat="1" ht="22.5" customHeight="1" x14ac:dyDescent="0.25">
      <c r="A100" s="307">
        <v>7</v>
      </c>
      <c r="B100" s="308" t="s">
        <v>905</v>
      </c>
      <c r="C100" s="309"/>
      <c r="D100" s="310"/>
      <c r="E100" s="309"/>
      <c r="F100" s="310"/>
      <c r="G100" s="309"/>
      <c r="H100" s="310"/>
      <c r="I100" s="309"/>
      <c r="J100" s="310"/>
      <c r="K100" s="309"/>
      <c r="L100" s="310"/>
      <c r="M100" s="309"/>
      <c r="N100" s="310"/>
      <c r="O100" s="312">
        <v>3</v>
      </c>
      <c r="P100" s="311"/>
      <c r="Q100" s="312">
        <f>Q101+Q103</f>
        <v>2</v>
      </c>
      <c r="R100" s="313" t="str">
        <f xml:space="preserve"> (COUNTIF('Tong hop thi dua HK2-CN'!$AH$87:$AH$89, "Hoàn thành xuất sắc nhiệm vụ") &amp; " Xuất sắc") &amp;" + "&amp; (COUNTIF('Tong hop thi dua HK2-CN'!$AH$87:$AH$89, "Hoàn thành tốt nhiệm vụ") &amp; " Tốt")</f>
        <v>2 Xuất sắc + 1 Tốt</v>
      </c>
      <c r="S100" s="224"/>
      <c r="T100" s="8"/>
      <c r="U100" s="224"/>
      <c r="V100" s="8"/>
      <c r="W100" s="224"/>
      <c r="X100" s="8"/>
      <c r="Y100" s="224"/>
      <c r="Z100" s="8"/>
      <c r="AA100" s="224"/>
      <c r="AB100" s="8"/>
      <c r="AC100" s="224"/>
      <c r="AD100" s="277"/>
      <c r="AE100" s="224"/>
      <c r="AF100" s="224"/>
      <c r="AG100" s="277"/>
      <c r="AH100" s="224"/>
      <c r="AI100" s="225"/>
      <c r="AJ100" s="8"/>
      <c r="AK100" s="224"/>
      <c r="AL100" s="8"/>
      <c r="AM100" s="224"/>
      <c r="AN100" s="8"/>
      <c r="AO100" s="224"/>
      <c r="AP100" s="8"/>
      <c r="AQ100" s="224"/>
      <c r="AR100" s="43"/>
      <c r="AS100" s="43"/>
    </row>
    <row r="101" spans="1:45" s="7" customFormat="1" ht="20.100000000000001" customHeight="1" x14ac:dyDescent="0.25">
      <c r="A101" s="74" t="s">
        <v>859</v>
      </c>
      <c r="B101" s="260" t="s">
        <v>860</v>
      </c>
      <c r="C101" s="74"/>
      <c r="D101" s="45"/>
      <c r="E101" s="5"/>
      <c r="F101" s="19"/>
      <c r="G101" s="5"/>
      <c r="H101" s="19"/>
      <c r="I101" s="5"/>
      <c r="J101" s="19"/>
      <c r="K101" s="19"/>
      <c r="L101" s="19"/>
      <c r="M101" s="19"/>
      <c r="N101" s="19"/>
      <c r="O101" s="5">
        <v>2</v>
      </c>
      <c r="P101" s="226"/>
      <c r="Q101" s="9">
        <f>COUNTA($Q$102:$Q$102)</f>
        <v>1</v>
      </c>
      <c r="R101" s="10" t="str">
        <f xml:space="preserve"> (COUNTIF('Tong hop thi dua HK2-CN'!$AH$87:$AH$88, "Hoàn thành xuất sắc nhiệm vụ") &amp; " Xuất sắc")</f>
        <v>2 Xuất sắc</v>
      </c>
      <c r="S101" s="19"/>
      <c r="T101" s="19" t="e">
        <f>VLOOKUP(S101,Sheet1!$B$2:$C$12,2,TRUE)</f>
        <v>#N/A</v>
      </c>
      <c r="U101" s="5"/>
      <c r="V101" s="19" t="e">
        <f>VLOOKUP(U101,Sheet1!$B$2:$C$12,2,TRUE)</f>
        <v>#N/A</v>
      </c>
      <c r="W101" s="5"/>
      <c r="X101" s="19" t="e">
        <f>VLOOKUP(W101,Sheet1!$B$2:$C$12,2,TRUE)</f>
        <v>#N/A</v>
      </c>
      <c r="Y101" s="5"/>
      <c r="Z101" s="19" t="e">
        <f>VLOOKUP(Y101,Sheet1!$B$2:$C$12,2,TRUE)</f>
        <v>#N/A</v>
      </c>
      <c r="AA101" s="5"/>
      <c r="AB101" s="19" t="e">
        <f>VLOOKUP(AA101,Sheet1!$B$2:$C$12,2,TRUE)</f>
        <v>#N/A</v>
      </c>
      <c r="AC101" s="5" t="e">
        <f t="shared" si="36"/>
        <v>#N/A</v>
      </c>
      <c r="AD101" s="226">
        <f t="shared" si="23"/>
        <v>0</v>
      </c>
      <c r="AE101" s="9" t="e">
        <f t="shared" si="24"/>
        <v>#N/A</v>
      </c>
      <c r="AF101" s="5" t="e">
        <f t="shared" si="37"/>
        <v>#N/A</v>
      </c>
      <c r="AG101" s="226">
        <f t="shared" si="38"/>
        <v>0</v>
      </c>
      <c r="AH101" s="9" t="e">
        <f t="shared" si="25"/>
        <v>#N/A</v>
      </c>
      <c r="AI101" s="227"/>
      <c r="AJ101" s="9" t="e">
        <f t="shared" si="39"/>
        <v>#N/A</v>
      </c>
      <c r="AK101" s="9">
        <f>COUNTIF(E101:Z101,"D")*1</f>
        <v>0</v>
      </c>
      <c r="AL101" s="9" t="e">
        <f t="shared" si="40"/>
        <v>#N/A</v>
      </c>
      <c r="AM101" s="9" t="e">
        <f t="shared" si="41"/>
        <v>#N/A</v>
      </c>
      <c r="AN101" s="5"/>
      <c r="AO101" s="5"/>
      <c r="AP101" s="9"/>
      <c r="AQ101" s="5"/>
      <c r="AR101" s="25"/>
      <c r="AS101" s="25"/>
    </row>
    <row r="102" spans="1:45" s="7" customFormat="1" ht="20.100000000000001" hidden="1" customHeight="1" x14ac:dyDescent="0.25">
      <c r="A102" s="86">
        <v>78</v>
      </c>
      <c r="B102" s="80" t="s">
        <v>368</v>
      </c>
      <c r="C102" s="267" t="s">
        <v>514</v>
      </c>
      <c r="D102" s="5"/>
      <c r="E102" s="5" t="str">
        <f>VLOOKUP($C102,'[4]Gui chi Quynh'!$D$7:$F$393,3,0)</f>
        <v>A1</v>
      </c>
      <c r="F102" s="19">
        <f>VLOOKUP(E102,Sheet1!$B$2:$C$12,2,TRUE)</f>
        <v>10</v>
      </c>
      <c r="G102" s="5" t="str">
        <f>VLOOKUP($C102,'[5]Gui chi Quynh'!$C$7:$E$391,3,0)</f>
        <v>A1</v>
      </c>
      <c r="H102" s="19">
        <f>VLOOKUP(G102,Sheet1!$B$2:$C$12,2,TRUE)</f>
        <v>10</v>
      </c>
      <c r="I102" s="5" t="str">
        <f>VLOOKUP($C102,'[6]Gui chi Quynh'!$C$7:$E$389,3,0)</f>
        <v>A1</v>
      </c>
      <c r="J102" s="19">
        <f>VLOOKUP(I102,Sheet1!$B$2:$C$12,2,TRUE)</f>
        <v>10</v>
      </c>
      <c r="K102" s="5" t="str">
        <f>VLOOKUP($C102,'[7]Gui chi Quynh'!$C$7:$E$389,3,0)</f>
        <v>A1</v>
      </c>
      <c r="L102" s="19">
        <f>VLOOKUP(K102,Sheet1!$B$2:$C$12,2,TRUE)</f>
        <v>10</v>
      </c>
      <c r="M102" s="5" t="str">
        <f>VLOOKUP($C102,'[8]Gui chi Quynh'!$C$7:$E$388,3,0)</f>
        <v>A2</v>
      </c>
      <c r="N102" s="19">
        <f>VLOOKUP(M102,Sheet1!$B$2:$C$12,2,TRUE)</f>
        <v>9</v>
      </c>
      <c r="O102" s="5">
        <f>ROUND(AVERAGE(F102,H102,J102,L102,N102),2)</f>
        <v>9.8000000000000007</v>
      </c>
      <c r="P102" s="226">
        <f>COUNTIF(D102:M102,"C*")*1+COUNTIF(D102:M102,"D")*2+COUNTIF(D102:M102,"E")*3</f>
        <v>0</v>
      </c>
      <c r="Q102" s="9" t="str">
        <f t="shared" si="35"/>
        <v>Xuất sắc</v>
      </c>
      <c r="R102" s="10"/>
      <c r="S102" s="17"/>
      <c r="T102" s="19" t="e">
        <f>VLOOKUP(S102,Sheet1!$B$2:$C$12,2,TRUE)</f>
        <v>#N/A</v>
      </c>
      <c r="U102" s="5"/>
      <c r="V102" s="19" t="e">
        <f>VLOOKUP(U102,Sheet1!$B$2:$C$12,2,TRUE)</f>
        <v>#N/A</v>
      </c>
      <c r="W102" s="5"/>
      <c r="X102" s="19" t="e">
        <f>VLOOKUP(W102,Sheet1!$B$2:$C$12,2,TRUE)</f>
        <v>#N/A</v>
      </c>
      <c r="Y102" s="5"/>
      <c r="Z102" s="19" t="e">
        <f>VLOOKUP(Y102,Sheet1!$B$2:$C$12,2,TRUE)</f>
        <v>#N/A</v>
      </c>
      <c r="AA102" s="5"/>
      <c r="AB102" s="19" t="e">
        <f>VLOOKUP(AA102,Sheet1!$B$2:$C$12,2,TRUE)</f>
        <v>#N/A</v>
      </c>
      <c r="AC102" s="5" t="e">
        <f t="shared" si="36"/>
        <v>#N/A</v>
      </c>
      <c r="AD102" s="226">
        <f t="shared" si="23"/>
        <v>0</v>
      </c>
      <c r="AE102" s="9" t="e">
        <f t="shared" si="24"/>
        <v>#N/A</v>
      </c>
      <c r="AF102" s="5" t="e">
        <f t="shared" si="37"/>
        <v>#N/A</v>
      </c>
      <c r="AG102" s="226">
        <f t="shared" si="38"/>
        <v>0</v>
      </c>
      <c r="AH102" s="9" t="e">
        <f t="shared" si="25"/>
        <v>#N/A</v>
      </c>
      <c r="AI102" s="227"/>
      <c r="AJ102" s="9" t="e">
        <f t="shared" si="39"/>
        <v>#N/A</v>
      </c>
      <c r="AK102" s="9">
        <f>COUNTIF(E102:Z102,"D")*1</f>
        <v>0</v>
      </c>
      <c r="AL102" s="9" t="e">
        <f t="shared" si="40"/>
        <v>#N/A</v>
      </c>
      <c r="AM102" s="9" t="e">
        <f t="shared" si="41"/>
        <v>#N/A</v>
      </c>
      <c r="AN102" s="5"/>
      <c r="AO102" s="5"/>
      <c r="AP102" s="9"/>
      <c r="AQ102" s="5"/>
      <c r="AR102" s="25"/>
      <c r="AS102" s="25"/>
    </row>
    <row r="103" spans="1:45" s="7" customFormat="1" ht="20.100000000000001" customHeight="1" x14ac:dyDescent="0.25">
      <c r="A103" s="74" t="s">
        <v>861</v>
      </c>
      <c r="B103" s="260" t="s">
        <v>862</v>
      </c>
      <c r="C103" s="74"/>
      <c r="D103" s="45"/>
      <c r="E103" s="5"/>
      <c r="F103" s="19"/>
      <c r="G103" s="5"/>
      <c r="H103" s="19"/>
      <c r="I103" s="5"/>
      <c r="J103" s="19"/>
      <c r="K103" s="19"/>
      <c r="L103" s="19"/>
      <c r="M103" s="19"/>
      <c r="N103" s="19"/>
      <c r="O103" s="5">
        <v>1</v>
      </c>
      <c r="P103" s="226"/>
      <c r="Q103" s="9">
        <f>COUNTA($Q$104:$Q$104)</f>
        <v>1</v>
      </c>
      <c r="R103" s="10" t="str">
        <f>(COUNTIF('Tong hop thi dua HK2-CN'!$AH$89:$AH$89, "Hoàn thành tốt nhiệm vụ") &amp; " Tốt")</f>
        <v>1 Tốt</v>
      </c>
      <c r="S103" s="19"/>
      <c r="T103" s="19" t="e">
        <f>VLOOKUP(S103,Sheet1!$B$2:$C$12,2,TRUE)</f>
        <v>#N/A</v>
      </c>
      <c r="U103" s="5"/>
      <c r="V103" s="19" t="e">
        <f>VLOOKUP(U103,Sheet1!$B$2:$C$12,2,TRUE)</f>
        <v>#N/A</v>
      </c>
      <c r="W103" s="5"/>
      <c r="X103" s="19" t="e">
        <f>VLOOKUP(W103,Sheet1!$B$2:$C$12,2,TRUE)</f>
        <v>#N/A</v>
      </c>
      <c r="Y103" s="5"/>
      <c r="Z103" s="19" t="e">
        <f>VLOOKUP(Y103,Sheet1!$B$2:$C$12,2,TRUE)</f>
        <v>#N/A</v>
      </c>
      <c r="AA103" s="5"/>
      <c r="AB103" s="19" t="e">
        <f>VLOOKUP(AA103,Sheet1!$B$2:$C$12,2,TRUE)</f>
        <v>#N/A</v>
      </c>
      <c r="AC103" s="5" t="e">
        <f t="shared" si="36"/>
        <v>#N/A</v>
      </c>
      <c r="AD103" s="226">
        <f t="shared" si="23"/>
        <v>0</v>
      </c>
      <c r="AE103" s="9" t="e">
        <f t="shared" si="24"/>
        <v>#N/A</v>
      </c>
      <c r="AF103" s="5" t="e">
        <f t="shared" si="37"/>
        <v>#N/A</v>
      </c>
      <c r="AG103" s="226">
        <f t="shared" si="38"/>
        <v>0</v>
      </c>
      <c r="AH103" s="9" t="e">
        <f t="shared" si="25"/>
        <v>#N/A</v>
      </c>
      <c r="AI103" s="227"/>
      <c r="AJ103" s="9" t="e">
        <f t="shared" si="39"/>
        <v>#N/A</v>
      </c>
      <c r="AK103" s="9">
        <f>COUNTIF(E103:Z103,"D")*1</f>
        <v>0</v>
      </c>
      <c r="AL103" s="9" t="e">
        <f t="shared" si="40"/>
        <v>#N/A</v>
      </c>
      <c r="AM103" s="9" t="e">
        <f t="shared" si="41"/>
        <v>#N/A</v>
      </c>
      <c r="AN103" s="5"/>
      <c r="AO103" s="5"/>
      <c r="AP103" s="9"/>
      <c r="AQ103" s="5"/>
      <c r="AR103" s="25"/>
      <c r="AS103" s="25"/>
    </row>
    <row r="104" spans="1:45" s="7" customFormat="1" ht="20.100000000000001" hidden="1" customHeight="1" x14ac:dyDescent="0.25">
      <c r="A104" s="86">
        <v>79</v>
      </c>
      <c r="B104" s="80" t="s">
        <v>91</v>
      </c>
      <c r="C104" s="263" t="s">
        <v>479</v>
      </c>
      <c r="D104" s="5"/>
      <c r="E104" s="5" t="str">
        <f>VLOOKUP($C104,'[4]Gui chi Quynh'!$D$7:$F$393,3,0)</f>
        <v>A3</v>
      </c>
      <c r="F104" s="19">
        <f>VLOOKUP(E104,Sheet1!$B$2:$C$12,2,TRUE)</f>
        <v>8</v>
      </c>
      <c r="G104" s="5" t="str">
        <f>VLOOKUP($C104,'[5]Gui chi Quynh'!$C$7:$E$391,3,0)</f>
        <v>A3</v>
      </c>
      <c r="H104" s="19">
        <f>VLOOKUP(G104,Sheet1!$B$2:$C$12,2,TRUE)</f>
        <v>8</v>
      </c>
      <c r="I104" s="5" t="str">
        <f>VLOOKUP($C104,'[6]Gui chi Quynh'!$C$7:$E$389,3,0)</f>
        <v>A3</v>
      </c>
      <c r="J104" s="19">
        <f>VLOOKUP(I104,Sheet1!$B$2:$C$12,2,TRUE)</f>
        <v>8</v>
      </c>
      <c r="K104" s="5" t="str">
        <f>VLOOKUP($C104,'[7]Gui chi Quynh'!$C$7:$E$389,3,0)</f>
        <v>A3</v>
      </c>
      <c r="L104" s="19">
        <f>VLOOKUP(K104,Sheet1!$B$2:$C$12,2,TRUE)</f>
        <v>8</v>
      </c>
      <c r="M104" s="5" t="str">
        <f>VLOOKUP($C104,'[8]Gui chi Quynh'!$C$7:$E$388,3,0)</f>
        <v>A3</v>
      </c>
      <c r="N104" s="19">
        <f>VLOOKUP(M104,Sheet1!$B$2:$C$12,2,TRUE)</f>
        <v>8</v>
      </c>
      <c r="O104" s="5">
        <f>ROUND(AVERAGE(F104,H104,J104,L104,N104),2)</f>
        <v>8</v>
      </c>
      <c r="P104" s="226">
        <f>COUNTIF(D104:M104,"C*")*1+COUNTIF(D104:M104,"D")*2+COUNTIF(D104:M104,"E")*3</f>
        <v>0</v>
      </c>
      <c r="Q104" s="9" t="str">
        <f t="shared" si="35"/>
        <v>Xuất sắc</v>
      </c>
      <c r="R104" s="10"/>
      <c r="S104" s="17"/>
      <c r="T104" s="19" t="e">
        <f>VLOOKUP(S104,Sheet1!$B$2:$C$12,2,TRUE)</f>
        <v>#N/A</v>
      </c>
      <c r="U104" s="5"/>
      <c r="V104" s="19" t="e">
        <f>VLOOKUP(U104,Sheet1!$B$2:$C$12,2,TRUE)</f>
        <v>#N/A</v>
      </c>
      <c r="W104" s="5"/>
      <c r="X104" s="19" t="e">
        <f>VLOOKUP(W104,Sheet1!$B$2:$C$12,2,TRUE)</f>
        <v>#N/A</v>
      </c>
      <c r="Y104" s="5"/>
      <c r="Z104" s="19" t="e">
        <f>VLOOKUP(Y104,Sheet1!$B$2:$C$12,2,TRUE)</f>
        <v>#N/A</v>
      </c>
      <c r="AA104" s="5"/>
      <c r="AB104" s="19" t="e">
        <f>VLOOKUP(AA104,Sheet1!$B$2:$C$12,2,TRUE)</f>
        <v>#N/A</v>
      </c>
      <c r="AC104" s="5" t="e">
        <f t="shared" si="36"/>
        <v>#N/A</v>
      </c>
      <c r="AD104" s="226">
        <f t="shared" si="23"/>
        <v>0</v>
      </c>
      <c r="AE104" s="9" t="e">
        <f t="shared" si="24"/>
        <v>#N/A</v>
      </c>
      <c r="AF104" s="5" t="e">
        <f t="shared" si="37"/>
        <v>#N/A</v>
      </c>
      <c r="AG104" s="226">
        <f t="shared" si="38"/>
        <v>0</v>
      </c>
      <c r="AH104" s="9" t="e">
        <f t="shared" si="25"/>
        <v>#N/A</v>
      </c>
      <c r="AI104" s="227"/>
      <c r="AJ104" s="9" t="e">
        <f t="shared" si="39"/>
        <v>#N/A</v>
      </c>
      <c r="AK104" s="9">
        <f>COUNTIF(E104:Z104,"D")*1</f>
        <v>0</v>
      </c>
      <c r="AL104" s="9" t="e">
        <f t="shared" si="40"/>
        <v>#N/A</v>
      </c>
      <c r="AM104" s="9" t="e">
        <f t="shared" si="41"/>
        <v>#N/A</v>
      </c>
      <c r="AN104" s="5"/>
      <c r="AO104" s="5"/>
      <c r="AP104" s="9"/>
      <c r="AQ104" s="5"/>
      <c r="AR104" s="25"/>
      <c r="AS104" s="25"/>
    </row>
    <row r="105" spans="1:45" s="7" customFormat="1" ht="22.5" customHeight="1" x14ac:dyDescent="0.25">
      <c r="A105" s="307">
        <v>8</v>
      </c>
      <c r="B105" s="308" t="s">
        <v>907</v>
      </c>
      <c r="C105" s="309"/>
      <c r="D105" s="310"/>
      <c r="E105" s="309"/>
      <c r="F105" s="310"/>
      <c r="G105" s="309"/>
      <c r="H105" s="310"/>
      <c r="I105" s="309"/>
      <c r="J105" s="310"/>
      <c r="K105" s="309"/>
      <c r="L105" s="310"/>
      <c r="M105" s="309"/>
      <c r="N105" s="310"/>
      <c r="O105" s="312">
        <v>31</v>
      </c>
      <c r="P105" s="311"/>
      <c r="Q105" s="312">
        <f>Q106+Q121</f>
        <v>33</v>
      </c>
      <c r="R105" s="313" t="str">
        <f xml:space="preserve"> (COUNTIF('Tong hop thi dua HK2-CN'!$AH$90:$AH$120, "Hoàn thành xuất sắc nhiệm vụ") &amp; " Xuất sắc") &amp;" + "&amp; (COUNTIF('Tong hop thi dua HK2-CN'!$AH$90:$AH$120, "Hoàn thành tốt nhiệm vụ") &amp; " Tốt")</f>
        <v>18 Xuất sắc + 13 Tốt</v>
      </c>
      <c r="S105" s="224"/>
      <c r="T105" s="8"/>
      <c r="U105" s="224"/>
      <c r="V105" s="8"/>
      <c r="W105" s="224"/>
      <c r="X105" s="8"/>
      <c r="Y105" s="224"/>
      <c r="Z105" s="8"/>
      <c r="AA105" s="224"/>
      <c r="AB105" s="8"/>
      <c r="AC105" s="224"/>
      <c r="AD105" s="277"/>
      <c r="AE105" s="224"/>
      <c r="AF105" s="224"/>
      <c r="AG105" s="277"/>
      <c r="AH105" s="224"/>
      <c r="AI105" s="225"/>
      <c r="AJ105" s="8"/>
      <c r="AK105" s="224"/>
      <c r="AL105" s="8"/>
      <c r="AM105" s="224"/>
      <c r="AN105" s="8"/>
      <c r="AO105" s="224"/>
      <c r="AP105" s="8"/>
      <c r="AQ105" s="224"/>
      <c r="AR105" s="43"/>
      <c r="AS105" s="43"/>
    </row>
    <row r="106" spans="1:45" s="7" customFormat="1" ht="20.100000000000001" customHeight="1" x14ac:dyDescent="0.25">
      <c r="A106" s="74" t="s">
        <v>859</v>
      </c>
      <c r="B106" s="260" t="s">
        <v>860</v>
      </c>
      <c r="C106" s="74"/>
      <c r="D106" s="45"/>
      <c r="E106" s="5"/>
      <c r="F106" s="19"/>
      <c r="G106" s="5"/>
      <c r="H106" s="19"/>
      <c r="I106" s="5"/>
      <c r="J106" s="19"/>
      <c r="K106" s="19"/>
      <c r="L106" s="19"/>
      <c r="M106" s="19"/>
      <c r="N106" s="19"/>
      <c r="O106" s="5">
        <v>14</v>
      </c>
      <c r="P106" s="226"/>
      <c r="Q106" s="9">
        <f>COUNTA($Q$107:$Q$120)</f>
        <v>14</v>
      </c>
      <c r="R106" s="10" t="str">
        <f xml:space="preserve"> (COUNTIF('Tong hop thi dua HK2-CN'!$AH$90:$AH$103, "Hoàn thành xuất sắc nhiệm vụ") &amp; " Xuất sắc") &amp;" + "&amp; (COUNTIF('Tong hop thi dua HK2-CN'!$AH$90:$AH$103, "Hoàn thành tốt nhiệm vụ") &amp; " Tốt")</f>
        <v>13 Xuất sắc + 1 Tốt</v>
      </c>
      <c r="S106" s="19"/>
      <c r="T106" s="19" t="e">
        <f>VLOOKUP(S106,Sheet1!$B$2:$C$12,2,TRUE)</f>
        <v>#N/A</v>
      </c>
      <c r="U106" s="5"/>
      <c r="V106" s="19" t="e">
        <f>VLOOKUP(U106,Sheet1!$B$2:$C$12,2,TRUE)</f>
        <v>#N/A</v>
      </c>
      <c r="W106" s="5"/>
      <c r="X106" s="19" t="e">
        <f>VLOOKUP(W106,Sheet1!$B$2:$C$12,2,TRUE)</f>
        <v>#N/A</v>
      </c>
      <c r="Y106" s="5"/>
      <c r="Z106" s="19" t="e">
        <f>VLOOKUP(Y106,Sheet1!$B$2:$C$12,2,TRUE)</f>
        <v>#N/A</v>
      </c>
      <c r="AA106" s="5"/>
      <c r="AB106" s="19" t="e">
        <f>VLOOKUP(AA106,Sheet1!$B$2:$C$12,2,TRUE)</f>
        <v>#N/A</v>
      </c>
      <c r="AC106" s="5" t="e">
        <f t="shared" si="36"/>
        <v>#N/A</v>
      </c>
      <c r="AD106" s="226">
        <f t="shared" si="23"/>
        <v>0</v>
      </c>
      <c r="AE106" s="9" t="e">
        <f t="shared" si="24"/>
        <v>#N/A</v>
      </c>
      <c r="AF106" s="5" t="e">
        <f t="shared" si="37"/>
        <v>#N/A</v>
      </c>
      <c r="AG106" s="226">
        <f t="shared" si="38"/>
        <v>0</v>
      </c>
      <c r="AH106" s="9" t="e">
        <f t="shared" si="25"/>
        <v>#N/A</v>
      </c>
      <c r="AI106" s="227"/>
      <c r="AJ106" s="9" t="e">
        <f t="shared" si="39"/>
        <v>#N/A</v>
      </c>
      <c r="AK106" s="9">
        <f t="shared" ref="AK106:AK140" si="49">COUNTIF(E106:Z106,"D")*1</f>
        <v>0</v>
      </c>
      <c r="AL106" s="9" t="e">
        <f t="shared" si="40"/>
        <v>#N/A</v>
      </c>
      <c r="AM106" s="9" t="e">
        <f t="shared" si="41"/>
        <v>#N/A</v>
      </c>
      <c r="AN106" s="5"/>
      <c r="AO106" s="5"/>
      <c r="AP106" s="9"/>
      <c r="AQ106" s="5"/>
      <c r="AR106" s="25"/>
      <c r="AS106" s="25"/>
    </row>
    <row r="107" spans="1:45" s="7" customFormat="1" ht="20.100000000000001" hidden="1" customHeight="1" x14ac:dyDescent="0.25">
      <c r="A107" s="86">
        <v>80</v>
      </c>
      <c r="B107" s="2" t="s">
        <v>218</v>
      </c>
      <c r="C107" s="268" t="s">
        <v>481</v>
      </c>
      <c r="D107" s="5"/>
      <c r="E107" s="5" t="str">
        <f>VLOOKUP($C107,'[4]Gui chi Quynh'!$D$7:$F$393,3,0)</f>
        <v>A1</v>
      </c>
      <c r="F107" s="19">
        <f>VLOOKUP(E107,Sheet1!$B$2:$C$12,2,TRUE)</f>
        <v>10</v>
      </c>
      <c r="G107" s="5" t="str">
        <f>VLOOKUP($C107,'[5]Gui chi Quynh'!$C$7:$E$391,3,0)</f>
        <v>A1</v>
      </c>
      <c r="H107" s="19">
        <f>VLOOKUP(G107,Sheet1!$B$2:$C$12,2,TRUE)</f>
        <v>10</v>
      </c>
      <c r="I107" s="5" t="str">
        <f>VLOOKUP($C107,'[6]Gui chi Quynh'!$C$7:$E$389,3,0)</f>
        <v>A1</v>
      </c>
      <c r="J107" s="19">
        <f>VLOOKUP(I107,Sheet1!$B$2:$C$12,2,TRUE)</f>
        <v>10</v>
      </c>
      <c r="K107" s="5" t="str">
        <f>VLOOKUP($C107,'[7]Gui chi Quynh'!$C$7:$E$389,3,0)</f>
        <v>A1</v>
      </c>
      <c r="L107" s="19">
        <f>VLOOKUP(K107,Sheet1!$B$2:$C$12,2,TRUE)</f>
        <v>10</v>
      </c>
      <c r="M107" s="5" t="str">
        <f>VLOOKUP($C107,'[8]Gui chi Quynh'!$C$7:$E$388,3,0)</f>
        <v>A1</v>
      </c>
      <c r="N107" s="19">
        <f>VLOOKUP(M107,Sheet1!$B$2:$C$12,2,TRUE)</f>
        <v>10</v>
      </c>
      <c r="O107" s="5">
        <f t="shared" ref="O107:O120" si="50">ROUND(AVERAGE(F107,H107,J107,L107,N107),2)</f>
        <v>10</v>
      </c>
      <c r="P107" s="226">
        <f t="shared" ref="P107:P120" si="51">COUNTIF(D107:M107,"C*")*1+COUNTIF(D107:M107,"D")*2+COUNTIF(D107:M107,"E")*3</f>
        <v>0</v>
      </c>
      <c r="Q107" s="9" t="str">
        <f t="shared" si="35"/>
        <v>Xuất sắc</v>
      </c>
      <c r="R107" s="10"/>
      <c r="S107" s="17"/>
      <c r="T107" s="19" t="e">
        <f>VLOOKUP(S107,Sheet1!$B$2:$C$12,2,TRUE)</f>
        <v>#N/A</v>
      </c>
      <c r="U107" s="5"/>
      <c r="V107" s="19" t="e">
        <f>VLOOKUP(U107,Sheet1!$B$2:$C$12,2,TRUE)</f>
        <v>#N/A</v>
      </c>
      <c r="W107" s="5"/>
      <c r="X107" s="19" t="e">
        <f>VLOOKUP(W107,Sheet1!$B$2:$C$12,2,TRUE)</f>
        <v>#N/A</v>
      </c>
      <c r="Y107" s="5"/>
      <c r="Z107" s="19" t="e">
        <f>VLOOKUP(Y107,Sheet1!$B$2:$C$12,2,TRUE)</f>
        <v>#N/A</v>
      </c>
      <c r="AA107" s="5"/>
      <c r="AB107" s="19" t="e">
        <f>VLOOKUP(AA107,Sheet1!$B$2:$C$12,2,TRUE)</f>
        <v>#N/A</v>
      </c>
      <c r="AC107" s="5" t="e">
        <f t="shared" si="36"/>
        <v>#N/A</v>
      </c>
      <c r="AD107" s="226">
        <f t="shared" si="23"/>
        <v>0</v>
      </c>
      <c r="AE107" s="9" t="e">
        <f t="shared" si="24"/>
        <v>#N/A</v>
      </c>
      <c r="AF107" s="5" t="e">
        <f t="shared" si="37"/>
        <v>#N/A</v>
      </c>
      <c r="AG107" s="226">
        <f t="shared" si="38"/>
        <v>0</v>
      </c>
      <c r="AH107" s="9" t="e">
        <f t="shared" si="25"/>
        <v>#N/A</v>
      </c>
      <c r="AI107" s="227"/>
      <c r="AJ107" s="9" t="e">
        <f t="shared" si="39"/>
        <v>#N/A</v>
      </c>
      <c r="AK107" s="9">
        <f t="shared" si="49"/>
        <v>0</v>
      </c>
      <c r="AL107" s="9" t="e">
        <f t="shared" si="40"/>
        <v>#N/A</v>
      </c>
      <c r="AM107" s="9" t="e">
        <f t="shared" si="41"/>
        <v>#N/A</v>
      </c>
      <c r="AN107" s="5"/>
      <c r="AO107" s="5"/>
      <c r="AP107" s="9"/>
      <c r="AQ107" s="5"/>
      <c r="AR107" s="25"/>
      <c r="AS107" s="25"/>
    </row>
    <row r="108" spans="1:45" s="7" customFormat="1" ht="20.100000000000001" hidden="1" customHeight="1" x14ac:dyDescent="0.25">
      <c r="A108" s="86">
        <f>A107+1</f>
        <v>81</v>
      </c>
      <c r="B108" s="2" t="s">
        <v>219</v>
      </c>
      <c r="C108" s="268" t="s">
        <v>482</v>
      </c>
      <c r="D108" s="5"/>
      <c r="E108" s="5" t="str">
        <f>VLOOKUP($C108,'[4]Gui chi Quynh'!$D$7:$F$393,3,0)</f>
        <v>A2</v>
      </c>
      <c r="F108" s="19">
        <f>VLOOKUP(E108,Sheet1!$B$2:$C$12,2,TRUE)</f>
        <v>9</v>
      </c>
      <c r="G108" s="5" t="str">
        <f>VLOOKUP($C108,'[5]Gui chi Quynh'!$C$7:$E$391,3,0)</f>
        <v>A1</v>
      </c>
      <c r="H108" s="19">
        <f>VLOOKUP(G108,Sheet1!$B$2:$C$12,2,TRUE)</f>
        <v>10</v>
      </c>
      <c r="I108" s="5" t="str">
        <f>VLOOKUP($C108,'[6]Gui chi Quynh'!$C$7:$E$389,3,0)</f>
        <v>A1</v>
      </c>
      <c r="J108" s="19">
        <f>VLOOKUP(I108,Sheet1!$B$2:$C$12,2,TRUE)</f>
        <v>10</v>
      </c>
      <c r="K108" s="5" t="str">
        <f>VLOOKUP($C108,'[7]Gui chi Quynh'!$C$7:$E$389,3,0)</f>
        <v>A1</v>
      </c>
      <c r="L108" s="19">
        <f>VLOOKUP(K108,Sheet1!$B$2:$C$12,2,TRUE)</f>
        <v>10</v>
      </c>
      <c r="M108" s="5" t="str">
        <f>VLOOKUP($C108,'[8]Gui chi Quynh'!$C$7:$E$388,3,0)</f>
        <v>A1</v>
      </c>
      <c r="N108" s="19">
        <f>VLOOKUP(M108,Sheet1!$B$2:$C$12,2,TRUE)</f>
        <v>10</v>
      </c>
      <c r="O108" s="5">
        <f t="shared" si="50"/>
        <v>9.8000000000000007</v>
      </c>
      <c r="P108" s="226">
        <f t="shared" si="51"/>
        <v>0</v>
      </c>
      <c r="Q108" s="9" t="str">
        <f t="shared" si="35"/>
        <v>Xuất sắc</v>
      </c>
      <c r="R108" s="10"/>
      <c r="S108" s="17"/>
      <c r="T108" s="19" t="e">
        <f>VLOOKUP(S108,Sheet1!$B$2:$C$12,2,TRUE)</f>
        <v>#N/A</v>
      </c>
      <c r="U108" s="5"/>
      <c r="V108" s="19" t="e">
        <f>VLOOKUP(U108,Sheet1!$B$2:$C$12,2,TRUE)</f>
        <v>#N/A</v>
      </c>
      <c r="W108" s="5"/>
      <c r="X108" s="19" t="e">
        <f>VLOOKUP(W108,Sheet1!$B$2:$C$12,2,TRUE)</f>
        <v>#N/A</v>
      </c>
      <c r="Y108" s="5"/>
      <c r="Z108" s="19" t="e">
        <f>VLOOKUP(Y108,Sheet1!$B$2:$C$12,2,TRUE)</f>
        <v>#N/A</v>
      </c>
      <c r="AA108" s="5"/>
      <c r="AB108" s="19" t="e">
        <f>VLOOKUP(AA108,Sheet1!$B$2:$C$12,2,TRUE)</f>
        <v>#N/A</v>
      </c>
      <c r="AC108" s="5" t="e">
        <f t="shared" si="36"/>
        <v>#N/A</v>
      </c>
      <c r="AD108" s="226">
        <f t="shared" si="23"/>
        <v>0</v>
      </c>
      <c r="AE108" s="9" t="e">
        <f t="shared" si="24"/>
        <v>#N/A</v>
      </c>
      <c r="AF108" s="5" t="e">
        <f t="shared" si="37"/>
        <v>#N/A</v>
      </c>
      <c r="AG108" s="226">
        <f t="shared" si="38"/>
        <v>0</v>
      </c>
      <c r="AH108" s="9" t="e">
        <f t="shared" si="25"/>
        <v>#N/A</v>
      </c>
      <c r="AI108" s="227"/>
      <c r="AJ108" s="9" t="e">
        <f t="shared" si="39"/>
        <v>#N/A</v>
      </c>
      <c r="AK108" s="9">
        <f t="shared" si="49"/>
        <v>0</v>
      </c>
      <c r="AL108" s="9" t="e">
        <f t="shared" si="40"/>
        <v>#N/A</v>
      </c>
      <c r="AM108" s="9" t="e">
        <f t="shared" si="41"/>
        <v>#N/A</v>
      </c>
      <c r="AN108" s="5"/>
      <c r="AO108" s="5"/>
      <c r="AP108" s="9"/>
      <c r="AQ108" s="5"/>
      <c r="AR108" s="25"/>
      <c r="AS108" s="25"/>
    </row>
    <row r="109" spans="1:45" s="7" customFormat="1" ht="20.100000000000001" hidden="1" customHeight="1" x14ac:dyDescent="0.25">
      <c r="A109" s="86">
        <f t="shared" ref="A109:A120" si="52">A108+1</f>
        <v>82</v>
      </c>
      <c r="B109" s="80" t="s">
        <v>220</v>
      </c>
      <c r="C109" s="263" t="s">
        <v>484</v>
      </c>
      <c r="D109" s="5"/>
      <c r="E109" s="5" t="str">
        <f>VLOOKUP($C109,'[4]Gui chi Quynh'!$D$7:$F$393,3,0)</f>
        <v>A4</v>
      </c>
      <c r="F109" s="19">
        <f>VLOOKUP(E109,Sheet1!$B$2:$C$12,2,TRUE)</f>
        <v>7</v>
      </c>
      <c r="G109" s="5" t="str">
        <f>VLOOKUP($C109,'[5]Gui chi Quynh'!$C$7:$E$391,3,0)</f>
        <v>A2</v>
      </c>
      <c r="H109" s="19">
        <f>VLOOKUP(G109,Sheet1!$B$2:$C$12,2,TRUE)</f>
        <v>9</v>
      </c>
      <c r="I109" s="5" t="str">
        <f>VLOOKUP($C109,'[6]Gui chi Quynh'!$C$7:$E$389,3,0)</f>
        <v>A2</v>
      </c>
      <c r="J109" s="19">
        <f>VLOOKUP(I109,Sheet1!$B$2:$C$12,2,TRUE)</f>
        <v>9</v>
      </c>
      <c r="K109" s="5" t="str">
        <f>VLOOKUP($C109,'[7]Gui chi Quynh'!$C$7:$E$389,3,0)</f>
        <v>A2</v>
      </c>
      <c r="L109" s="19">
        <f>VLOOKUP(K109,Sheet1!$B$2:$C$12,2,TRUE)</f>
        <v>9</v>
      </c>
      <c r="M109" s="5" t="str">
        <f>VLOOKUP($C109,'[8]Gui chi Quynh'!$C$7:$E$388,3,0)</f>
        <v>A2</v>
      </c>
      <c r="N109" s="19">
        <f>VLOOKUP(M109,Sheet1!$B$2:$C$12,2,TRUE)</f>
        <v>9</v>
      </c>
      <c r="O109" s="5">
        <f t="shared" si="50"/>
        <v>8.6</v>
      </c>
      <c r="P109" s="226">
        <f t="shared" si="51"/>
        <v>0</v>
      </c>
      <c r="Q109" s="9" t="str">
        <f t="shared" si="35"/>
        <v>Xuất sắc</v>
      </c>
      <c r="R109" s="10"/>
      <c r="S109" s="17"/>
      <c r="T109" s="19" t="e">
        <f>VLOOKUP(S109,Sheet1!$B$2:$C$12,2,TRUE)</f>
        <v>#N/A</v>
      </c>
      <c r="U109" s="5"/>
      <c r="V109" s="19" t="e">
        <f>VLOOKUP(U109,Sheet1!$B$2:$C$12,2,TRUE)</f>
        <v>#N/A</v>
      </c>
      <c r="W109" s="5"/>
      <c r="X109" s="19" t="e">
        <f>VLOOKUP(W109,Sheet1!$B$2:$C$12,2,TRUE)</f>
        <v>#N/A</v>
      </c>
      <c r="Y109" s="5"/>
      <c r="Z109" s="19" t="e">
        <f>VLOOKUP(Y109,Sheet1!$B$2:$C$12,2,TRUE)</f>
        <v>#N/A</v>
      </c>
      <c r="AA109" s="5"/>
      <c r="AB109" s="19" t="e">
        <f>VLOOKUP(AA109,Sheet1!$B$2:$C$12,2,TRUE)</f>
        <v>#N/A</v>
      </c>
      <c r="AC109" s="5" t="e">
        <f t="shared" si="36"/>
        <v>#N/A</v>
      </c>
      <c r="AD109" s="226">
        <f t="shared" si="23"/>
        <v>0</v>
      </c>
      <c r="AE109" s="9" t="e">
        <f t="shared" si="24"/>
        <v>#N/A</v>
      </c>
      <c r="AF109" s="5" t="e">
        <f t="shared" si="37"/>
        <v>#N/A</v>
      </c>
      <c r="AG109" s="226">
        <f t="shared" si="38"/>
        <v>0</v>
      </c>
      <c r="AH109" s="9" t="e">
        <f t="shared" si="25"/>
        <v>#N/A</v>
      </c>
      <c r="AI109" s="227"/>
      <c r="AJ109" s="9" t="e">
        <f t="shared" si="39"/>
        <v>#N/A</v>
      </c>
      <c r="AK109" s="9">
        <f t="shared" si="49"/>
        <v>0</v>
      </c>
      <c r="AL109" s="9" t="e">
        <f t="shared" si="40"/>
        <v>#N/A</v>
      </c>
      <c r="AM109" s="9" t="e">
        <f t="shared" si="41"/>
        <v>#N/A</v>
      </c>
      <c r="AN109" s="5"/>
      <c r="AO109" s="5"/>
      <c r="AP109" s="9"/>
      <c r="AQ109" s="5"/>
      <c r="AR109" s="25"/>
      <c r="AS109" s="25"/>
    </row>
    <row r="110" spans="1:45" s="7" customFormat="1" ht="20.100000000000001" hidden="1" customHeight="1" x14ac:dyDescent="0.25">
      <c r="A110" s="86">
        <f t="shared" si="52"/>
        <v>83</v>
      </c>
      <c r="B110" s="2" t="s">
        <v>74</v>
      </c>
      <c r="C110" s="268" t="s">
        <v>488</v>
      </c>
      <c r="D110" s="45"/>
      <c r="E110" s="5" t="str">
        <f>VLOOKUP($C110,'[4]Gui chi Quynh'!$D$7:$F$393,3,0)</f>
        <v>A4</v>
      </c>
      <c r="F110" s="19">
        <f>VLOOKUP(E110,Sheet1!$B$2:$C$12,2,TRUE)</f>
        <v>7</v>
      </c>
      <c r="G110" s="5" t="str">
        <f>VLOOKUP($C110,'[5]Gui chi Quynh'!$C$7:$E$391,3,0)</f>
        <v>A2</v>
      </c>
      <c r="H110" s="19">
        <f>VLOOKUP(G110,Sheet1!$B$2:$C$12,2,TRUE)</f>
        <v>9</v>
      </c>
      <c r="I110" s="5" t="str">
        <f>VLOOKUP($C110,'[6]Gui chi Quynh'!$C$7:$E$389,3,0)</f>
        <v>A2</v>
      </c>
      <c r="J110" s="19">
        <f>VLOOKUP(I110,Sheet1!$B$2:$C$12,2,TRUE)</f>
        <v>9</v>
      </c>
      <c r="K110" s="5" t="str">
        <f>VLOOKUP($C110,'[7]Gui chi Quynh'!$C$7:$E$389,3,0)</f>
        <v>A2</v>
      </c>
      <c r="L110" s="19">
        <f>VLOOKUP(K110,Sheet1!$B$2:$C$12,2,TRUE)</f>
        <v>9</v>
      </c>
      <c r="M110" s="5" t="str">
        <f>VLOOKUP($C110,'[8]Gui chi Quynh'!$C$7:$E$388,3,0)</f>
        <v>A1</v>
      </c>
      <c r="N110" s="19">
        <f>VLOOKUP(M110,Sheet1!$B$2:$C$12,2,TRUE)</f>
        <v>10</v>
      </c>
      <c r="O110" s="5">
        <f t="shared" si="50"/>
        <v>8.8000000000000007</v>
      </c>
      <c r="P110" s="226">
        <f t="shared" si="51"/>
        <v>0</v>
      </c>
      <c r="Q110" s="9" t="str">
        <f t="shared" si="35"/>
        <v>Xuất sắc</v>
      </c>
      <c r="R110" s="10"/>
      <c r="S110" s="17"/>
      <c r="T110" s="19" t="e">
        <f>VLOOKUP(S110,Sheet1!$B$2:$C$12,2,TRUE)</f>
        <v>#N/A</v>
      </c>
      <c r="U110" s="5"/>
      <c r="V110" s="19" t="e">
        <f>VLOOKUP(U110,Sheet1!$B$2:$C$12,2,TRUE)</f>
        <v>#N/A</v>
      </c>
      <c r="W110" s="5"/>
      <c r="X110" s="19" t="e">
        <f>VLOOKUP(W110,Sheet1!$B$2:$C$12,2,TRUE)</f>
        <v>#N/A</v>
      </c>
      <c r="Y110" s="5"/>
      <c r="Z110" s="19" t="e">
        <f>VLOOKUP(Y110,Sheet1!$B$2:$C$12,2,TRUE)</f>
        <v>#N/A</v>
      </c>
      <c r="AA110" s="5"/>
      <c r="AB110" s="19" t="e">
        <f>VLOOKUP(AA110,Sheet1!$B$2:$C$12,2,TRUE)</f>
        <v>#N/A</v>
      </c>
      <c r="AC110" s="5" t="e">
        <f t="shared" si="36"/>
        <v>#N/A</v>
      </c>
      <c r="AD110" s="226">
        <f t="shared" si="23"/>
        <v>0</v>
      </c>
      <c r="AE110" s="9" t="e">
        <f t="shared" si="24"/>
        <v>#N/A</v>
      </c>
      <c r="AF110" s="5" t="e">
        <f t="shared" si="37"/>
        <v>#N/A</v>
      </c>
      <c r="AG110" s="226">
        <f t="shared" si="38"/>
        <v>0</v>
      </c>
      <c r="AH110" s="9" t="e">
        <f t="shared" si="25"/>
        <v>#N/A</v>
      </c>
      <c r="AI110" s="227"/>
      <c r="AJ110" s="9" t="e">
        <f t="shared" si="39"/>
        <v>#N/A</v>
      </c>
      <c r="AK110" s="9">
        <f t="shared" si="49"/>
        <v>0</v>
      </c>
      <c r="AL110" s="9" t="e">
        <f t="shared" si="40"/>
        <v>#N/A</v>
      </c>
      <c r="AM110" s="9" t="e">
        <f t="shared" si="41"/>
        <v>#N/A</v>
      </c>
      <c r="AN110" s="5"/>
      <c r="AO110" s="5"/>
      <c r="AP110" s="9"/>
      <c r="AQ110" s="5"/>
      <c r="AR110" s="25"/>
      <c r="AS110" s="25"/>
    </row>
    <row r="111" spans="1:45" s="7" customFormat="1" ht="20.100000000000001" hidden="1" customHeight="1" x14ac:dyDescent="0.25">
      <c r="A111" s="86">
        <f t="shared" si="52"/>
        <v>84</v>
      </c>
      <c r="B111" s="80" t="s">
        <v>221</v>
      </c>
      <c r="C111" s="263" t="s">
        <v>485</v>
      </c>
      <c r="D111" s="45"/>
      <c r="E111" s="5" t="str">
        <f>VLOOKUP($C111,'[4]Gui chi Quynh'!$D$7:$F$393,3,0)</f>
        <v>A4</v>
      </c>
      <c r="F111" s="19">
        <f>VLOOKUP(E111,Sheet1!$B$2:$C$12,2,TRUE)</f>
        <v>7</v>
      </c>
      <c r="G111" s="5" t="str">
        <f>VLOOKUP($C111,'[5]Gui chi Quynh'!$C$7:$E$391,3,0)</f>
        <v>A3</v>
      </c>
      <c r="H111" s="19">
        <f>VLOOKUP(G111,Sheet1!$B$2:$C$12,2,TRUE)</f>
        <v>8</v>
      </c>
      <c r="I111" s="5" t="str">
        <f>VLOOKUP($C111,'[6]Gui chi Quynh'!$C$7:$E$389,3,0)</f>
        <v>A3</v>
      </c>
      <c r="J111" s="19">
        <f>VLOOKUP(I111,Sheet1!$B$2:$C$12,2,TRUE)</f>
        <v>8</v>
      </c>
      <c r="K111" s="5" t="str">
        <f>VLOOKUP($C111,'[7]Gui chi Quynh'!$C$7:$E$389,3,0)</f>
        <v>A2</v>
      </c>
      <c r="L111" s="19">
        <f>VLOOKUP(K111,Sheet1!$B$2:$C$12,2,TRUE)</f>
        <v>9</v>
      </c>
      <c r="M111" s="5" t="str">
        <f>VLOOKUP($C111,'[8]Gui chi Quynh'!$C$7:$E$388,3,0)</f>
        <v>A2</v>
      </c>
      <c r="N111" s="19">
        <f>VLOOKUP(M111,Sheet1!$B$2:$C$12,2,TRUE)</f>
        <v>9</v>
      </c>
      <c r="O111" s="5">
        <f t="shared" si="50"/>
        <v>8.1999999999999993</v>
      </c>
      <c r="P111" s="226">
        <f t="shared" si="51"/>
        <v>0</v>
      </c>
      <c r="Q111" s="9" t="str">
        <f t="shared" si="35"/>
        <v>Xuất sắc</v>
      </c>
      <c r="R111" s="10"/>
      <c r="S111" s="17"/>
      <c r="T111" s="19" t="e">
        <f>VLOOKUP(S111,Sheet1!$B$2:$C$12,2,TRUE)</f>
        <v>#N/A</v>
      </c>
      <c r="U111" s="5"/>
      <c r="V111" s="19" t="e">
        <f>VLOOKUP(U111,Sheet1!$B$2:$C$12,2,TRUE)</f>
        <v>#N/A</v>
      </c>
      <c r="W111" s="5"/>
      <c r="X111" s="19" t="e">
        <f>VLOOKUP(W111,Sheet1!$B$2:$C$12,2,TRUE)</f>
        <v>#N/A</v>
      </c>
      <c r="Y111" s="5"/>
      <c r="Z111" s="19" t="e">
        <f>VLOOKUP(Y111,Sheet1!$B$2:$C$12,2,TRUE)</f>
        <v>#N/A</v>
      </c>
      <c r="AA111" s="5"/>
      <c r="AB111" s="19" t="e">
        <f>VLOOKUP(AA111,Sheet1!$B$2:$C$12,2,TRUE)</f>
        <v>#N/A</v>
      </c>
      <c r="AC111" s="5" t="e">
        <f t="shared" si="36"/>
        <v>#N/A</v>
      </c>
      <c r="AD111" s="226">
        <f t="shared" si="23"/>
        <v>0</v>
      </c>
      <c r="AE111" s="9" t="e">
        <f t="shared" si="24"/>
        <v>#N/A</v>
      </c>
      <c r="AF111" s="5" t="e">
        <f t="shared" si="37"/>
        <v>#N/A</v>
      </c>
      <c r="AG111" s="226">
        <f t="shared" si="38"/>
        <v>0</v>
      </c>
      <c r="AH111" s="9" t="e">
        <f t="shared" si="25"/>
        <v>#N/A</v>
      </c>
      <c r="AI111" s="227"/>
      <c r="AJ111" s="9" t="e">
        <f t="shared" si="39"/>
        <v>#N/A</v>
      </c>
      <c r="AK111" s="9">
        <f t="shared" si="49"/>
        <v>0</v>
      </c>
      <c r="AL111" s="9" t="e">
        <f t="shared" si="40"/>
        <v>#N/A</v>
      </c>
      <c r="AM111" s="9" t="e">
        <f t="shared" si="41"/>
        <v>#N/A</v>
      </c>
      <c r="AN111" s="5"/>
      <c r="AO111" s="5"/>
      <c r="AP111" s="9"/>
      <c r="AQ111" s="5"/>
      <c r="AR111" s="25"/>
      <c r="AS111" s="25"/>
    </row>
    <row r="112" spans="1:45" s="7" customFormat="1" ht="20.100000000000001" hidden="1" customHeight="1" x14ac:dyDescent="0.25">
      <c r="A112" s="86">
        <f t="shared" si="52"/>
        <v>85</v>
      </c>
      <c r="B112" s="80" t="s">
        <v>222</v>
      </c>
      <c r="C112" s="263" t="s">
        <v>486</v>
      </c>
      <c r="D112" s="5"/>
      <c r="E112" s="5" t="str">
        <f>VLOOKUP($C112,'[4]Gui chi Quynh'!$D$7:$F$393,3,0)</f>
        <v>A4</v>
      </c>
      <c r="F112" s="19">
        <f>VLOOKUP(E112,Sheet1!$B$2:$C$12,2,TRUE)</f>
        <v>7</v>
      </c>
      <c r="G112" s="5" t="str">
        <f>VLOOKUP($C112,'[5]Gui chi Quynh'!$C$7:$E$391,3,0)</f>
        <v>A3</v>
      </c>
      <c r="H112" s="19">
        <f>VLOOKUP(G112,Sheet1!$B$2:$C$12,2,TRUE)</f>
        <v>8</v>
      </c>
      <c r="I112" s="5" t="str">
        <f>VLOOKUP($C112,'[6]Gui chi Quynh'!$C$7:$E$389,3,0)</f>
        <v>A3</v>
      </c>
      <c r="J112" s="19">
        <f>VLOOKUP(I112,Sheet1!$B$2:$C$12,2,TRUE)</f>
        <v>8</v>
      </c>
      <c r="K112" s="5" t="str">
        <f>VLOOKUP($C112,'[7]Gui chi Quynh'!$C$7:$E$389,3,0)</f>
        <v>A4</v>
      </c>
      <c r="L112" s="19">
        <f>VLOOKUP(K112,Sheet1!$B$2:$C$12,2,TRUE)</f>
        <v>7</v>
      </c>
      <c r="M112" s="5" t="str">
        <f>VLOOKUP($C112,'[8]Gui chi Quynh'!$C$7:$E$388,3,0)</f>
        <v>A2</v>
      </c>
      <c r="N112" s="19">
        <f>VLOOKUP(M112,Sheet1!$B$2:$C$12,2,TRUE)</f>
        <v>9</v>
      </c>
      <c r="O112" s="5">
        <f t="shared" si="50"/>
        <v>7.8</v>
      </c>
      <c r="P112" s="226">
        <f t="shared" si="51"/>
        <v>0</v>
      </c>
      <c r="Q112" s="9" t="str">
        <f t="shared" si="35"/>
        <v>Tốt</v>
      </c>
      <c r="R112" s="10"/>
      <c r="S112" s="17"/>
      <c r="T112" s="19" t="e">
        <f>VLOOKUP(S112,Sheet1!$B$2:$C$12,2,TRUE)</f>
        <v>#N/A</v>
      </c>
      <c r="U112" s="5"/>
      <c r="V112" s="19" t="e">
        <f>VLOOKUP(U112,Sheet1!$B$2:$C$12,2,TRUE)</f>
        <v>#N/A</v>
      </c>
      <c r="W112" s="5"/>
      <c r="X112" s="19" t="e">
        <f>VLOOKUP(W112,Sheet1!$B$2:$C$12,2,TRUE)</f>
        <v>#N/A</v>
      </c>
      <c r="Y112" s="5"/>
      <c r="Z112" s="19" t="e">
        <f>VLOOKUP(Y112,Sheet1!$B$2:$C$12,2,TRUE)</f>
        <v>#N/A</v>
      </c>
      <c r="AA112" s="5"/>
      <c r="AB112" s="19" t="e">
        <f>VLOOKUP(AA112,Sheet1!$B$2:$C$12,2,TRUE)</f>
        <v>#N/A</v>
      </c>
      <c r="AC112" s="5" t="e">
        <f t="shared" si="36"/>
        <v>#N/A</v>
      </c>
      <c r="AD112" s="226">
        <f t="shared" si="23"/>
        <v>0</v>
      </c>
      <c r="AE112" s="9" t="e">
        <f t="shared" si="24"/>
        <v>#N/A</v>
      </c>
      <c r="AF112" s="5" t="e">
        <f t="shared" si="37"/>
        <v>#N/A</v>
      </c>
      <c r="AG112" s="226">
        <f t="shared" si="38"/>
        <v>0</v>
      </c>
      <c r="AH112" s="9" t="e">
        <f t="shared" si="25"/>
        <v>#N/A</v>
      </c>
      <c r="AI112" s="227"/>
      <c r="AJ112" s="9" t="e">
        <f t="shared" si="39"/>
        <v>#N/A</v>
      </c>
      <c r="AK112" s="9">
        <f t="shared" si="49"/>
        <v>0</v>
      </c>
      <c r="AL112" s="9" t="e">
        <f t="shared" si="40"/>
        <v>#N/A</v>
      </c>
      <c r="AM112" s="9" t="e">
        <f t="shared" si="41"/>
        <v>#N/A</v>
      </c>
      <c r="AN112" s="5"/>
      <c r="AO112" s="5"/>
      <c r="AP112" s="9"/>
      <c r="AQ112" s="5"/>
      <c r="AR112" s="25"/>
      <c r="AS112" s="25"/>
    </row>
    <row r="113" spans="1:45" s="7" customFormat="1" ht="20.100000000000001" hidden="1" customHeight="1" x14ac:dyDescent="0.25">
      <c r="A113" s="86">
        <f t="shared" si="52"/>
        <v>86</v>
      </c>
      <c r="B113" s="2" t="s">
        <v>34</v>
      </c>
      <c r="C113" s="268" t="s">
        <v>491</v>
      </c>
      <c r="D113" s="5"/>
      <c r="E113" s="5" t="str">
        <f>VLOOKUP($C113,'[4]Gui chi Quynh'!$D$7:$F$393,3,0)</f>
        <v>A2</v>
      </c>
      <c r="F113" s="19">
        <f>VLOOKUP(E113,Sheet1!$B$2:$C$12,2,TRUE)</f>
        <v>9</v>
      </c>
      <c r="G113" s="5" t="str">
        <f>VLOOKUP($C113,'[5]Gui chi Quynh'!$C$7:$E$391,3,0)</f>
        <v>A2</v>
      </c>
      <c r="H113" s="19">
        <f>VLOOKUP(G113,Sheet1!$B$2:$C$12,2,TRUE)</f>
        <v>9</v>
      </c>
      <c r="I113" s="5" t="str">
        <f>VLOOKUP($C113,'[6]Gui chi Quynh'!$C$7:$E$389,3,0)</f>
        <v>A1</v>
      </c>
      <c r="J113" s="19">
        <f>VLOOKUP(I113,Sheet1!$B$2:$C$12,2,TRUE)</f>
        <v>10</v>
      </c>
      <c r="K113" s="5" t="str">
        <f>VLOOKUP($C113,'[7]Gui chi Quynh'!$C$7:$E$389,3,0)</f>
        <v>A1</v>
      </c>
      <c r="L113" s="19">
        <f>VLOOKUP(K113,Sheet1!$B$2:$C$12,2,TRUE)</f>
        <v>10</v>
      </c>
      <c r="M113" s="5" t="str">
        <f>VLOOKUP($C113,'[8]Gui chi Quynh'!$C$7:$E$388,3,0)</f>
        <v>A1</v>
      </c>
      <c r="N113" s="19">
        <f>VLOOKUP(M113,Sheet1!$B$2:$C$12,2,TRUE)</f>
        <v>10</v>
      </c>
      <c r="O113" s="5">
        <f t="shared" si="50"/>
        <v>9.6</v>
      </c>
      <c r="P113" s="226">
        <f t="shared" si="51"/>
        <v>0</v>
      </c>
      <c r="Q113" s="9" t="str">
        <f t="shared" si="35"/>
        <v>Xuất sắc</v>
      </c>
      <c r="R113" s="10"/>
      <c r="S113" s="17"/>
      <c r="T113" s="19" t="e">
        <f>VLOOKUP(S113,Sheet1!$B$2:$C$12,2,TRUE)</f>
        <v>#N/A</v>
      </c>
      <c r="U113" s="5"/>
      <c r="V113" s="19" t="e">
        <f>VLOOKUP(U113,Sheet1!$B$2:$C$12,2,TRUE)</f>
        <v>#N/A</v>
      </c>
      <c r="W113" s="5"/>
      <c r="X113" s="19" t="e">
        <f>VLOOKUP(W113,Sheet1!$B$2:$C$12,2,TRUE)</f>
        <v>#N/A</v>
      </c>
      <c r="Y113" s="5"/>
      <c r="Z113" s="19" t="e">
        <f>VLOOKUP(Y113,Sheet1!$B$2:$C$12,2,TRUE)</f>
        <v>#N/A</v>
      </c>
      <c r="AA113" s="5"/>
      <c r="AB113" s="19" t="e">
        <f>VLOOKUP(AA113,Sheet1!$B$2:$C$12,2,TRUE)</f>
        <v>#N/A</v>
      </c>
      <c r="AC113" s="5" t="e">
        <f t="shared" si="36"/>
        <v>#N/A</v>
      </c>
      <c r="AD113" s="226">
        <f t="shared" si="23"/>
        <v>0</v>
      </c>
      <c r="AE113" s="9" t="e">
        <f t="shared" si="24"/>
        <v>#N/A</v>
      </c>
      <c r="AF113" s="5" t="e">
        <f t="shared" si="37"/>
        <v>#N/A</v>
      </c>
      <c r="AG113" s="226">
        <f t="shared" si="38"/>
        <v>0</v>
      </c>
      <c r="AH113" s="9" t="e">
        <f t="shared" si="25"/>
        <v>#N/A</v>
      </c>
      <c r="AI113" s="227"/>
      <c r="AJ113" s="9" t="e">
        <f t="shared" si="39"/>
        <v>#N/A</v>
      </c>
      <c r="AK113" s="9">
        <f t="shared" si="49"/>
        <v>0</v>
      </c>
      <c r="AL113" s="9" t="e">
        <f t="shared" si="40"/>
        <v>#N/A</v>
      </c>
      <c r="AM113" s="9" t="e">
        <f t="shared" si="41"/>
        <v>#N/A</v>
      </c>
      <c r="AN113" s="5"/>
      <c r="AO113" s="5"/>
      <c r="AP113" s="9"/>
      <c r="AQ113" s="5"/>
      <c r="AR113" s="25"/>
      <c r="AS113" s="25"/>
    </row>
    <row r="114" spans="1:45" s="7" customFormat="1" ht="20.100000000000001" hidden="1" customHeight="1" x14ac:dyDescent="0.25">
      <c r="A114" s="86">
        <f t="shared" si="52"/>
        <v>87</v>
      </c>
      <c r="B114" s="80" t="s">
        <v>224</v>
      </c>
      <c r="C114" s="263" t="s">
        <v>489</v>
      </c>
      <c r="D114" s="5"/>
      <c r="E114" s="5" t="str">
        <f>VLOOKUP($C114,'[4]Gui chi Quynh'!$D$7:$F$393,3,0)</f>
        <v>A4</v>
      </c>
      <c r="F114" s="19">
        <f>VLOOKUP(E114,Sheet1!$B$2:$C$12,2,TRUE)</f>
        <v>7</v>
      </c>
      <c r="G114" s="5" t="str">
        <f>VLOOKUP($C114,'[5]Gui chi Quynh'!$C$7:$E$391,3,0)</f>
        <v>A3</v>
      </c>
      <c r="H114" s="19">
        <f>VLOOKUP(G114,Sheet1!$B$2:$C$12,2,TRUE)</f>
        <v>8</v>
      </c>
      <c r="I114" s="5" t="str">
        <f>VLOOKUP($C114,'[6]Gui chi Quynh'!$C$7:$E$389,3,0)</f>
        <v>A2</v>
      </c>
      <c r="J114" s="19">
        <f>VLOOKUP(I114,Sheet1!$B$2:$C$12,2,TRUE)</f>
        <v>9</v>
      </c>
      <c r="K114" s="5" t="str">
        <f>VLOOKUP($C114,'[7]Gui chi Quynh'!$C$7:$E$389,3,0)</f>
        <v>A3</v>
      </c>
      <c r="L114" s="19">
        <f>VLOOKUP(K114,Sheet1!$B$2:$C$12,2,TRUE)</f>
        <v>8</v>
      </c>
      <c r="M114" s="5" t="str">
        <f>VLOOKUP($C114,'[8]Gui chi Quynh'!$C$7:$E$388,3,0)</f>
        <v>A2</v>
      </c>
      <c r="N114" s="19">
        <f>VLOOKUP(M114,Sheet1!$B$2:$C$12,2,TRUE)</f>
        <v>9</v>
      </c>
      <c r="O114" s="5">
        <f t="shared" si="50"/>
        <v>8.1999999999999993</v>
      </c>
      <c r="P114" s="226">
        <f t="shared" si="51"/>
        <v>0</v>
      </c>
      <c r="Q114" s="9" t="str">
        <f t="shared" si="35"/>
        <v>Xuất sắc</v>
      </c>
      <c r="R114" s="10"/>
      <c r="S114" s="17"/>
      <c r="T114" s="19" t="e">
        <f>VLOOKUP(S114,Sheet1!$B$2:$C$12,2,TRUE)</f>
        <v>#N/A</v>
      </c>
      <c r="U114" s="5"/>
      <c r="V114" s="19" t="e">
        <f>VLOOKUP(U114,Sheet1!$B$2:$C$12,2,TRUE)</f>
        <v>#N/A</v>
      </c>
      <c r="W114" s="5"/>
      <c r="X114" s="19" t="e">
        <f>VLOOKUP(W114,Sheet1!$B$2:$C$12,2,TRUE)</f>
        <v>#N/A</v>
      </c>
      <c r="Y114" s="5"/>
      <c r="Z114" s="19" t="e">
        <f>VLOOKUP(Y114,Sheet1!$B$2:$C$12,2,TRUE)</f>
        <v>#N/A</v>
      </c>
      <c r="AA114" s="5"/>
      <c r="AB114" s="19" t="e">
        <f>VLOOKUP(AA114,Sheet1!$B$2:$C$12,2,TRUE)</f>
        <v>#N/A</v>
      </c>
      <c r="AC114" s="5" t="e">
        <f t="shared" si="36"/>
        <v>#N/A</v>
      </c>
      <c r="AD114" s="226">
        <f t="shared" ref="AD114:AD177" si="53">COUNTIF(S114:AA114,"C*")*1+COUNTIF(S114:AA114,"D")*2+COUNTIF(S114:AA114,"E")*3</f>
        <v>0</v>
      </c>
      <c r="AE114" s="9" t="e">
        <f t="shared" ref="AE114:AE177" si="54">IF(AD114&gt;=3,"Không hoàn thành",IF(AND($AC114&gt;=8,$AC114&lt;=10,AD114=0),"Xuất sắc",IF(AND($AC114&gt;=8,$AC114&lt;=10,AD114=1),"Tốt",IF(AND($AC114&gt;=8,$AC114&lt;=10,AD114=2),"Hoàn thành",IF(AND($AC114&gt;6,$AC114&lt;8,AD114&lt;=1),"Tốt",IF(AND($AC114&gt;6,$AC114&lt;8,AD114=2),"Hoàn thành",IF(AND($AC114&gt;=5,$AC114&lt;=6,AD114&lt;=2),"Hoàn thành",IF(AND($AC114&lt;5,AD114&gt;3),"Không hoàn thành",""))))))))</f>
        <v>#N/A</v>
      </c>
      <c r="AF114" s="5" t="e">
        <f t="shared" si="37"/>
        <v>#N/A</v>
      </c>
      <c r="AG114" s="226">
        <f t="shared" si="38"/>
        <v>0</v>
      </c>
      <c r="AH114" s="9" t="e">
        <f t="shared" ref="AH114:AH117" si="55">IF(AG114&gt;=3,"Không hoàn thành",IF(AND($AF114&gt;=8,$AF114&lt;=10,AG114=0),"Xuất sắc",IF(AND($AF114&gt;=8,$AF114&lt;=10,AG114=1),"Tốt",IF(AND($AF114&gt;=8,$AF114&lt;=10,AG114=2),"Hoàn thành",IF(AND($AF114&gt;6,$AF114&lt;8,AG114&lt;=1),"Tốt",IF(AND($AF114&gt;6,$AF114&lt;8,AG114=2),"Hoàn thành",IF(AND($AF114&gt;=5,$AF114&lt;=6,AG114&lt;=2),"Hoàn thành",IF(AND($AF114&lt;5,AG114&gt;3),"Không hoàn thành",""))))))))</f>
        <v>#N/A</v>
      </c>
      <c r="AI114" s="227"/>
      <c r="AJ114" s="9" t="e">
        <f t="shared" si="39"/>
        <v>#N/A</v>
      </c>
      <c r="AK114" s="9">
        <f t="shared" si="49"/>
        <v>0</v>
      </c>
      <c r="AL114" s="9" t="e">
        <f t="shared" si="40"/>
        <v>#N/A</v>
      </c>
      <c r="AM114" s="9" t="e">
        <f t="shared" si="41"/>
        <v>#N/A</v>
      </c>
      <c r="AN114" s="5"/>
      <c r="AO114" s="5"/>
      <c r="AP114" s="9"/>
      <c r="AQ114" s="5"/>
      <c r="AR114" s="25"/>
      <c r="AS114" s="25"/>
    </row>
    <row r="115" spans="1:45" s="7" customFormat="1" ht="20.100000000000001" hidden="1" customHeight="1" x14ac:dyDescent="0.25">
      <c r="A115" s="86">
        <f t="shared" si="52"/>
        <v>88</v>
      </c>
      <c r="B115" s="2" t="s">
        <v>309</v>
      </c>
      <c r="C115" s="268" t="s">
        <v>492</v>
      </c>
      <c r="D115" s="5"/>
      <c r="E115" s="5" t="str">
        <f>VLOOKUP($C115,'[4]Gui chi Quynh'!$D$7:$F$393,3,0)</f>
        <v>A4</v>
      </c>
      <c r="F115" s="19">
        <f>VLOOKUP(E115,Sheet1!$B$2:$C$12,2,TRUE)</f>
        <v>7</v>
      </c>
      <c r="G115" s="5" t="str">
        <f>VLOOKUP($C115,'[5]Gui chi Quynh'!$C$7:$E$391,3,0)</f>
        <v>A3</v>
      </c>
      <c r="H115" s="19">
        <f>VLOOKUP(G115,Sheet1!$B$2:$C$12,2,TRUE)</f>
        <v>8</v>
      </c>
      <c r="I115" s="5" t="str">
        <f>VLOOKUP($C115,'[6]Gui chi Quynh'!$C$7:$E$389,3,0)</f>
        <v>A3</v>
      </c>
      <c r="J115" s="19">
        <f>VLOOKUP(I115,Sheet1!$B$2:$C$12,2,TRUE)</f>
        <v>8</v>
      </c>
      <c r="K115" s="5" t="str">
        <f>VLOOKUP($C115,'[7]Gui chi Quynh'!$C$7:$E$389,3,0)</f>
        <v>A3</v>
      </c>
      <c r="L115" s="19">
        <f>VLOOKUP(K115,Sheet1!$B$2:$C$12,2,TRUE)</f>
        <v>8</v>
      </c>
      <c r="M115" s="5" t="str">
        <f>VLOOKUP($C115,'[8]Gui chi Quynh'!$C$7:$E$388,3,0)</f>
        <v>A2</v>
      </c>
      <c r="N115" s="19">
        <f>VLOOKUP(M115,Sheet1!$B$2:$C$12,2,TRUE)</f>
        <v>9</v>
      </c>
      <c r="O115" s="5">
        <f t="shared" si="50"/>
        <v>8</v>
      </c>
      <c r="P115" s="226">
        <f t="shared" si="51"/>
        <v>0</v>
      </c>
      <c r="Q115" s="9" t="str">
        <f t="shared" si="35"/>
        <v>Xuất sắc</v>
      </c>
      <c r="R115" s="10"/>
      <c r="S115" s="17"/>
      <c r="T115" s="19" t="e">
        <f>VLOOKUP(S115,Sheet1!$B$2:$C$12,2,TRUE)</f>
        <v>#N/A</v>
      </c>
      <c r="U115" s="5"/>
      <c r="V115" s="19" t="e">
        <f>VLOOKUP(U115,Sheet1!$B$2:$C$12,2,TRUE)</f>
        <v>#N/A</v>
      </c>
      <c r="W115" s="5"/>
      <c r="X115" s="19" t="e">
        <f>VLOOKUP(W115,Sheet1!$B$2:$C$12,2,TRUE)</f>
        <v>#N/A</v>
      </c>
      <c r="Y115" s="5"/>
      <c r="Z115" s="19" t="e">
        <f>VLOOKUP(Y115,Sheet1!$B$2:$C$12,2,TRUE)</f>
        <v>#N/A</v>
      </c>
      <c r="AA115" s="5"/>
      <c r="AB115" s="19" t="e">
        <f>VLOOKUP(AA115,Sheet1!$B$2:$C$12,2,TRUE)</f>
        <v>#N/A</v>
      </c>
      <c r="AC115" s="5" t="e">
        <f t="shared" si="36"/>
        <v>#N/A</v>
      </c>
      <c r="AD115" s="226">
        <f t="shared" si="53"/>
        <v>0</v>
      </c>
      <c r="AE115" s="9" t="e">
        <f t="shared" si="54"/>
        <v>#N/A</v>
      </c>
      <c r="AF115" s="5" t="e">
        <f t="shared" si="37"/>
        <v>#N/A</v>
      </c>
      <c r="AG115" s="226">
        <f t="shared" si="38"/>
        <v>0</v>
      </c>
      <c r="AH115" s="9" t="e">
        <f t="shared" si="55"/>
        <v>#N/A</v>
      </c>
      <c r="AI115" s="227"/>
      <c r="AJ115" s="9" t="e">
        <f t="shared" si="39"/>
        <v>#N/A</v>
      </c>
      <c r="AK115" s="9">
        <f t="shared" si="49"/>
        <v>0</v>
      </c>
      <c r="AL115" s="9" t="e">
        <f t="shared" si="40"/>
        <v>#N/A</v>
      </c>
      <c r="AM115" s="9" t="e">
        <f t="shared" si="41"/>
        <v>#N/A</v>
      </c>
      <c r="AN115" s="5"/>
      <c r="AO115" s="5"/>
      <c r="AP115" s="9"/>
      <c r="AQ115" s="5"/>
      <c r="AR115" s="25"/>
      <c r="AS115" s="25"/>
    </row>
    <row r="116" spans="1:45" s="7" customFormat="1" ht="20.100000000000001" hidden="1" customHeight="1" x14ac:dyDescent="0.25">
      <c r="A116" s="86">
        <f t="shared" si="52"/>
        <v>89</v>
      </c>
      <c r="B116" s="80" t="s">
        <v>281</v>
      </c>
      <c r="C116" s="263" t="s">
        <v>487</v>
      </c>
      <c r="D116" s="5"/>
      <c r="E116" s="5" t="str">
        <f>VLOOKUP($C116,'[4]Gui chi Quynh'!$D$7:$F$393,3,0)</f>
        <v>A4</v>
      </c>
      <c r="F116" s="19">
        <f>VLOOKUP(E116,Sheet1!$B$2:$C$12,2,TRUE)</f>
        <v>7</v>
      </c>
      <c r="G116" s="5" t="str">
        <f>VLOOKUP($C116,'[5]Gui chi Quynh'!$C$7:$E$391,3,0)</f>
        <v>A3</v>
      </c>
      <c r="H116" s="19">
        <f>VLOOKUP(G116,Sheet1!$B$2:$C$12,2,TRUE)</f>
        <v>8</v>
      </c>
      <c r="I116" s="5" t="str">
        <f>VLOOKUP($C116,'[6]Gui chi Quynh'!$C$7:$E$389,3,0)</f>
        <v>A3</v>
      </c>
      <c r="J116" s="19">
        <f>VLOOKUP(I116,Sheet1!$B$2:$C$12,2,TRUE)</f>
        <v>8</v>
      </c>
      <c r="K116" s="5" t="str">
        <f>VLOOKUP($C116,'[7]Gui chi Quynh'!$C$7:$E$389,3,0)</f>
        <v>A2</v>
      </c>
      <c r="L116" s="19">
        <f>VLOOKUP(K116,Sheet1!$B$2:$C$12,2,TRUE)</f>
        <v>9</v>
      </c>
      <c r="M116" s="5" t="str">
        <f>VLOOKUP($C116,'[8]Gui chi Quynh'!$C$7:$E$388,3,0)</f>
        <v>A2</v>
      </c>
      <c r="N116" s="19">
        <f>VLOOKUP(M116,Sheet1!$B$2:$C$12,2,TRUE)</f>
        <v>9</v>
      </c>
      <c r="O116" s="5">
        <f t="shared" si="50"/>
        <v>8.1999999999999993</v>
      </c>
      <c r="P116" s="226">
        <f t="shared" si="51"/>
        <v>0</v>
      </c>
      <c r="Q116" s="9" t="str">
        <f t="shared" si="35"/>
        <v>Xuất sắc</v>
      </c>
      <c r="R116" s="10"/>
      <c r="S116" s="17"/>
      <c r="T116" s="19" t="e">
        <f>VLOOKUP(S116,Sheet1!$B$2:$C$12,2,TRUE)</f>
        <v>#N/A</v>
      </c>
      <c r="U116" s="5"/>
      <c r="V116" s="19" t="e">
        <f>VLOOKUP(U116,Sheet1!$B$2:$C$12,2,TRUE)</f>
        <v>#N/A</v>
      </c>
      <c r="W116" s="5"/>
      <c r="X116" s="19" t="e">
        <f>VLOOKUP(W116,Sheet1!$B$2:$C$12,2,TRUE)</f>
        <v>#N/A</v>
      </c>
      <c r="Y116" s="5"/>
      <c r="Z116" s="19" t="e">
        <f>VLOOKUP(Y116,Sheet1!$B$2:$C$12,2,TRUE)</f>
        <v>#N/A</v>
      </c>
      <c r="AA116" s="5"/>
      <c r="AB116" s="19" t="e">
        <f>VLOOKUP(AA116,Sheet1!$B$2:$C$12,2,TRUE)</f>
        <v>#N/A</v>
      </c>
      <c r="AC116" s="5" t="e">
        <f t="shared" si="36"/>
        <v>#N/A</v>
      </c>
      <c r="AD116" s="226">
        <f t="shared" si="53"/>
        <v>0</v>
      </c>
      <c r="AE116" s="9" t="e">
        <f t="shared" si="54"/>
        <v>#N/A</v>
      </c>
      <c r="AF116" s="5" t="e">
        <f t="shared" si="37"/>
        <v>#N/A</v>
      </c>
      <c r="AG116" s="226">
        <f t="shared" si="38"/>
        <v>0</v>
      </c>
      <c r="AH116" s="9" t="e">
        <f t="shared" si="55"/>
        <v>#N/A</v>
      </c>
      <c r="AI116" s="227"/>
      <c r="AJ116" s="9" t="e">
        <f t="shared" si="39"/>
        <v>#N/A</v>
      </c>
      <c r="AK116" s="9">
        <f t="shared" si="49"/>
        <v>0</v>
      </c>
      <c r="AL116" s="9" t="e">
        <f t="shared" si="40"/>
        <v>#N/A</v>
      </c>
      <c r="AM116" s="5" t="s">
        <v>799</v>
      </c>
      <c r="AN116" s="5"/>
      <c r="AO116" s="5"/>
      <c r="AP116" s="9"/>
      <c r="AQ116" s="5"/>
      <c r="AR116" s="25"/>
      <c r="AS116" s="25"/>
    </row>
    <row r="117" spans="1:45" s="7" customFormat="1" ht="20.100000000000001" hidden="1" customHeight="1" x14ac:dyDescent="0.25">
      <c r="A117" s="86">
        <f t="shared" si="52"/>
        <v>90</v>
      </c>
      <c r="B117" s="80" t="s">
        <v>225</v>
      </c>
      <c r="C117" s="263" t="s">
        <v>490</v>
      </c>
      <c r="D117" s="5"/>
      <c r="E117" s="5" t="str">
        <f>VLOOKUP($C117,'[4]Gui chi Quynh'!$D$7:$F$393,3,0)</f>
        <v>A4</v>
      </c>
      <c r="F117" s="19">
        <f>VLOOKUP(E117,Sheet1!$B$2:$C$12,2,TRUE)</f>
        <v>7</v>
      </c>
      <c r="G117" s="5" t="str">
        <f>VLOOKUP($C117,'[5]Gui chi Quynh'!$C$7:$E$391,3,0)</f>
        <v>A3</v>
      </c>
      <c r="H117" s="19">
        <f>VLOOKUP(G117,Sheet1!$B$2:$C$12,2,TRUE)</f>
        <v>8</v>
      </c>
      <c r="I117" s="5" t="str">
        <f>VLOOKUP($C117,'[6]Gui chi Quynh'!$C$7:$E$389,3,0)</f>
        <v>A2</v>
      </c>
      <c r="J117" s="19">
        <f>VLOOKUP(I117,Sheet1!$B$2:$C$12,2,TRUE)</f>
        <v>9</v>
      </c>
      <c r="K117" s="5" t="str">
        <f>VLOOKUP($C117,'[7]Gui chi Quynh'!$C$7:$E$389,3,0)</f>
        <v>A2</v>
      </c>
      <c r="L117" s="19">
        <f>VLOOKUP(K117,Sheet1!$B$2:$C$12,2,TRUE)</f>
        <v>9</v>
      </c>
      <c r="M117" s="5" t="str">
        <f>VLOOKUP($C117,'[8]Gui chi Quynh'!$C$7:$E$388,3,0)</f>
        <v>A2</v>
      </c>
      <c r="N117" s="19">
        <f>VLOOKUP(M117,Sheet1!$B$2:$C$12,2,TRUE)</f>
        <v>9</v>
      </c>
      <c r="O117" s="5">
        <f t="shared" si="50"/>
        <v>8.4</v>
      </c>
      <c r="P117" s="226">
        <f t="shared" si="51"/>
        <v>0</v>
      </c>
      <c r="Q117" s="9" t="str">
        <f t="shared" si="35"/>
        <v>Xuất sắc</v>
      </c>
      <c r="R117" s="10"/>
      <c r="S117" s="17"/>
      <c r="T117" s="19" t="e">
        <f>VLOOKUP(S117,Sheet1!$B$2:$C$12,2,TRUE)</f>
        <v>#N/A</v>
      </c>
      <c r="U117" s="5"/>
      <c r="V117" s="19" t="e">
        <f>VLOOKUP(U117,Sheet1!$B$2:$C$12,2,TRUE)</f>
        <v>#N/A</v>
      </c>
      <c r="W117" s="5"/>
      <c r="X117" s="19" t="e">
        <f>VLOOKUP(W117,Sheet1!$B$2:$C$12,2,TRUE)</f>
        <v>#N/A</v>
      </c>
      <c r="Y117" s="5"/>
      <c r="Z117" s="19" t="e">
        <f>VLOOKUP(Y117,Sheet1!$B$2:$C$12,2,TRUE)</f>
        <v>#N/A</v>
      </c>
      <c r="AA117" s="5"/>
      <c r="AB117" s="19" t="e">
        <f>VLOOKUP(AA117,Sheet1!$B$2:$C$12,2,TRUE)</f>
        <v>#N/A</v>
      </c>
      <c r="AC117" s="5" t="e">
        <f t="shared" si="36"/>
        <v>#N/A</v>
      </c>
      <c r="AD117" s="226">
        <f t="shared" si="53"/>
        <v>0</v>
      </c>
      <c r="AE117" s="9" t="e">
        <f t="shared" si="54"/>
        <v>#N/A</v>
      </c>
      <c r="AF117" s="5" t="e">
        <f t="shared" si="37"/>
        <v>#N/A</v>
      </c>
      <c r="AG117" s="226">
        <f t="shared" si="38"/>
        <v>0</v>
      </c>
      <c r="AH117" s="9" t="e">
        <f t="shared" si="55"/>
        <v>#N/A</v>
      </c>
      <c r="AI117" s="227"/>
      <c r="AJ117" s="9" t="e">
        <f t="shared" si="39"/>
        <v>#N/A</v>
      </c>
      <c r="AK117" s="9">
        <f t="shared" si="49"/>
        <v>0</v>
      </c>
      <c r="AL117" s="9" t="e">
        <f t="shared" si="40"/>
        <v>#N/A</v>
      </c>
      <c r="AM117" s="5" t="s">
        <v>799</v>
      </c>
      <c r="AN117" s="5"/>
      <c r="AO117" s="5"/>
      <c r="AP117" s="9"/>
      <c r="AQ117" s="5"/>
      <c r="AR117" s="25"/>
      <c r="AS117" s="25"/>
    </row>
    <row r="118" spans="1:45" s="7" customFormat="1" ht="20.100000000000001" hidden="1" customHeight="1" x14ac:dyDescent="0.25">
      <c r="A118" s="86">
        <f t="shared" si="52"/>
        <v>91</v>
      </c>
      <c r="B118" s="80" t="s">
        <v>77</v>
      </c>
      <c r="C118" s="263" t="s">
        <v>495</v>
      </c>
      <c r="D118" s="5"/>
      <c r="E118" s="5" t="str">
        <f>VLOOKUP($C118,'[4]Gui chi Quynh'!$D$7:$F$393,3,0)</f>
        <v>A4</v>
      </c>
      <c r="F118" s="19">
        <f>VLOOKUP(E118,Sheet1!$B$2:$C$12,2,TRUE)</f>
        <v>7</v>
      </c>
      <c r="G118" s="5" t="str">
        <f>VLOOKUP($C118,'[5]Gui chi Quynh'!$C$7:$E$391,3,0)</f>
        <v>A4</v>
      </c>
      <c r="H118" s="19">
        <f>VLOOKUP(G118,Sheet1!$B$2:$C$12,2,TRUE)</f>
        <v>7</v>
      </c>
      <c r="I118" s="5" t="str">
        <f>VLOOKUP($C118,'[6]Gui chi Quynh'!$C$7:$E$389,3,0)</f>
        <v>A3</v>
      </c>
      <c r="J118" s="19">
        <f>VLOOKUP(I118,Sheet1!$B$2:$C$12,2,TRUE)</f>
        <v>8</v>
      </c>
      <c r="K118" s="5" t="str">
        <f>VLOOKUP($C118,'[7]Gui chi Quynh'!$C$7:$E$389,3,0)</f>
        <v>A4</v>
      </c>
      <c r="L118" s="19">
        <f>VLOOKUP(K118,Sheet1!$B$2:$C$12,2,TRUE)</f>
        <v>7</v>
      </c>
      <c r="M118" s="5" t="str">
        <f>VLOOKUP($C118,'[8]Gui chi Quynh'!$C$7:$E$388,3,0)</f>
        <v>A2</v>
      </c>
      <c r="N118" s="19">
        <f>VLOOKUP(M118,Sheet1!$B$2:$C$12,2,TRUE)</f>
        <v>9</v>
      </c>
      <c r="O118" s="5">
        <f t="shared" si="50"/>
        <v>7.6</v>
      </c>
      <c r="P118" s="226">
        <f t="shared" si="51"/>
        <v>0</v>
      </c>
      <c r="Q118" s="9" t="str">
        <f t="shared" si="35"/>
        <v>Tốt</v>
      </c>
      <c r="R118" s="269"/>
      <c r="S118" s="17"/>
      <c r="T118" s="19" t="e">
        <f>VLOOKUP(S118,Sheet1!$B$2:$C$12,2,TRUE)</f>
        <v>#N/A</v>
      </c>
      <c r="U118" s="5"/>
      <c r="V118" s="19" t="e">
        <f>VLOOKUP(U118,Sheet1!$B$2:$C$12,2,TRUE)</f>
        <v>#N/A</v>
      </c>
      <c r="W118" s="5"/>
      <c r="X118" s="19" t="e">
        <f>VLOOKUP(W118,Sheet1!$B$2:$C$12,2,TRUE)</f>
        <v>#N/A</v>
      </c>
      <c r="Y118" s="5"/>
      <c r="Z118" s="19" t="e">
        <f>VLOOKUP(Y118,Sheet1!$B$2:$C$12,2,TRUE)</f>
        <v>#N/A</v>
      </c>
      <c r="AA118" s="5"/>
      <c r="AB118" s="19">
        <v>7</v>
      </c>
      <c r="AC118" s="5" t="e">
        <f t="shared" si="36"/>
        <v>#N/A</v>
      </c>
      <c r="AD118" s="226">
        <f t="shared" si="53"/>
        <v>0</v>
      </c>
      <c r="AE118" s="9" t="e">
        <f t="shared" si="54"/>
        <v>#N/A</v>
      </c>
      <c r="AF118" s="5"/>
      <c r="AG118" s="226"/>
      <c r="AH118" s="9"/>
      <c r="AI118" s="227" t="s">
        <v>837</v>
      </c>
      <c r="AJ118" s="9" t="e">
        <f t="shared" si="39"/>
        <v>#N/A</v>
      </c>
      <c r="AK118" s="9">
        <f t="shared" si="49"/>
        <v>0</v>
      </c>
      <c r="AL118" s="9" t="e">
        <f t="shared" si="40"/>
        <v>#N/A</v>
      </c>
      <c r="AM118" s="5" t="s">
        <v>799</v>
      </c>
      <c r="AN118" s="5"/>
      <c r="AO118" s="5"/>
      <c r="AP118" s="9"/>
      <c r="AQ118" s="5"/>
      <c r="AR118" s="122"/>
      <c r="AS118" s="25"/>
    </row>
    <row r="119" spans="1:45" s="7" customFormat="1" ht="20.100000000000001" hidden="1" customHeight="1" x14ac:dyDescent="0.25">
      <c r="A119" s="86">
        <f t="shared" si="52"/>
        <v>92</v>
      </c>
      <c r="B119" s="10" t="s">
        <v>79</v>
      </c>
      <c r="C119" s="268" t="s">
        <v>496</v>
      </c>
      <c r="D119" s="5"/>
      <c r="E119" s="5" t="str">
        <f>VLOOKUP($C119,'[4]Gui chi Quynh'!$D$7:$F$393,3,0)</f>
        <v>A4</v>
      </c>
      <c r="F119" s="19">
        <f>VLOOKUP(E119,Sheet1!$B$2:$C$12,2,TRUE)</f>
        <v>7</v>
      </c>
      <c r="G119" s="5" t="str">
        <f>VLOOKUP($C119,'[5]Gui chi Quynh'!$C$7:$E$391,3,0)</f>
        <v>A4</v>
      </c>
      <c r="H119" s="19">
        <f>VLOOKUP(G119,Sheet1!$B$2:$C$12,2,TRUE)</f>
        <v>7</v>
      </c>
      <c r="I119" s="5" t="str">
        <f>VLOOKUP($C119,'[6]Gui chi Quynh'!$C$7:$E$389,3,0)</f>
        <v>A4</v>
      </c>
      <c r="J119" s="19">
        <f>VLOOKUP(I119,Sheet1!$B$2:$C$12,2,TRUE)</f>
        <v>7</v>
      </c>
      <c r="K119" s="5" t="str">
        <f>VLOOKUP($C119,'[7]Gui chi Quynh'!$C$7:$E$389,3,0)</f>
        <v>A4</v>
      </c>
      <c r="L119" s="19">
        <f>VLOOKUP(K119,Sheet1!$B$2:$C$12,2,TRUE)</f>
        <v>7</v>
      </c>
      <c r="M119" s="5" t="str">
        <f>VLOOKUP($C119,'[8]Gui chi Quynh'!$C$7:$E$388,3,0)</f>
        <v>B1</v>
      </c>
      <c r="N119" s="19">
        <f>VLOOKUP(M119,Sheet1!$B$2:$C$12,2,TRUE)</f>
        <v>6</v>
      </c>
      <c r="O119" s="5">
        <f t="shared" si="50"/>
        <v>6.8</v>
      </c>
      <c r="P119" s="226">
        <f t="shared" si="51"/>
        <v>0</v>
      </c>
      <c r="Q119" s="9" t="str">
        <f t="shared" si="35"/>
        <v>Tốt</v>
      </c>
      <c r="R119" s="303" t="s">
        <v>960</v>
      </c>
      <c r="S119" s="17"/>
      <c r="T119" s="19" t="e">
        <f>VLOOKUP(S119,Sheet1!$B$2:$C$12,2,TRUE)</f>
        <v>#N/A</v>
      </c>
      <c r="U119" s="5"/>
      <c r="V119" s="19" t="e">
        <f>VLOOKUP(U119,Sheet1!$B$2:$C$12,2,TRUE)</f>
        <v>#N/A</v>
      </c>
      <c r="W119" s="5"/>
      <c r="X119" s="19" t="e">
        <f>VLOOKUP(W119,Sheet1!$B$2:$C$12,2,TRUE)</f>
        <v>#N/A</v>
      </c>
      <c r="Y119" s="5"/>
      <c r="Z119" s="19" t="e">
        <f>VLOOKUP(Y119,Sheet1!$B$2:$C$12,2,TRUE)</f>
        <v>#N/A</v>
      </c>
      <c r="AA119" s="5"/>
      <c r="AB119" s="19" t="e">
        <f>VLOOKUP(AA119,Sheet1!$B$2:$C$12,2,TRUE)</f>
        <v>#N/A</v>
      </c>
      <c r="AC119" s="5" t="e">
        <f t="shared" si="36"/>
        <v>#N/A</v>
      </c>
      <c r="AD119" s="226">
        <f t="shared" si="53"/>
        <v>0</v>
      </c>
      <c r="AE119" s="9" t="e">
        <f t="shared" si="54"/>
        <v>#N/A</v>
      </c>
      <c r="AF119" s="5"/>
      <c r="AG119" s="226"/>
      <c r="AH119" s="9"/>
      <c r="AI119" s="227" t="s">
        <v>839</v>
      </c>
      <c r="AJ119" s="9" t="e">
        <f t="shared" si="39"/>
        <v>#N/A</v>
      </c>
      <c r="AK119" s="9">
        <f t="shared" si="49"/>
        <v>0</v>
      </c>
      <c r="AL119" s="9" t="e">
        <f t="shared" si="40"/>
        <v>#N/A</v>
      </c>
      <c r="AM119" s="5" t="s">
        <v>799</v>
      </c>
      <c r="AN119" s="5"/>
      <c r="AO119" s="5"/>
      <c r="AP119" s="9"/>
      <c r="AQ119" s="5"/>
      <c r="AR119" s="122"/>
      <c r="AS119" s="25"/>
    </row>
    <row r="120" spans="1:45" s="7" customFormat="1" ht="20.100000000000001" hidden="1" customHeight="1" x14ac:dyDescent="0.25">
      <c r="A120" s="86">
        <f t="shared" si="52"/>
        <v>93</v>
      </c>
      <c r="B120" s="80" t="s">
        <v>274</v>
      </c>
      <c r="C120" s="263" t="s">
        <v>493</v>
      </c>
      <c r="E120" s="5" t="str">
        <f>VLOOKUP($C120,'[4]Gui chi Quynh'!$D$7:$F$393,3,0)</f>
        <v>A3</v>
      </c>
      <c r="F120" s="19">
        <f>VLOOKUP(E120,Sheet1!$B$2:$C$12,2,TRUE)</f>
        <v>8</v>
      </c>
      <c r="G120" s="5" t="str">
        <f>VLOOKUP($C120,'[5]Gui chi Quynh'!$C$7:$E$391,3,0)</f>
        <v>A2</v>
      </c>
      <c r="H120" s="19">
        <f>VLOOKUP(G120,Sheet1!$B$2:$C$12,2,TRUE)</f>
        <v>9</v>
      </c>
      <c r="I120" s="5" t="str">
        <f>VLOOKUP($C120,'[6]Gui chi Quynh'!$C$7:$E$389,3,0)</f>
        <v>A2</v>
      </c>
      <c r="J120" s="19">
        <f>VLOOKUP(I120,Sheet1!$B$2:$C$12,2,TRUE)</f>
        <v>9</v>
      </c>
      <c r="K120" s="5" t="str">
        <f>VLOOKUP($C120,'[7]Gui chi Quynh'!$C$7:$E$389,3,0)</f>
        <v>A2</v>
      </c>
      <c r="L120" s="19">
        <f>VLOOKUP(K120,Sheet1!$B$2:$C$12,2,TRUE)</f>
        <v>9</v>
      </c>
      <c r="M120" s="5" t="str">
        <f>VLOOKUP($C120,'[8]Gui chi Quynh'!$C$7:$E$388,3,0)</f>
        <v>A2</v>
      </c>
      <c r="N120" s="19">
        <f>VLOOKUP(M120,Sheet1!$B$2:$C$12,2,TRUE)</f>
        <v>9</v>
      </c>
      <c r="O120" s="5">
        <f t="shared" si="50"/>
        <v>8.8000000000000007</v>
      </c>
      <c r="P120" s="226">
        <f t="shared" si="51"/>
        <v>0</v>
      </c>
      <c r="Q120" s="9" t="str">
        <f t="shared" si="35"/>
        <v>Xuất sắc</v>
      </c>
      <c r="R120" s="10"/>
      <c r="S120" s="17"/>
      <c r="T120" s="19" t="e">
        <f>VLOOKUP(S120,Sheet1!$B$2:$C$12,2,TRUE)</f>
        <v>#N/A</v>
      </c>
      <c r="U120" s="5"/>
      <c r="V120" s="19" t="e">
        <f>VLOOKUP(U120,Sheet1!$B$2:$C$12,2,TRUE)</f>
        <v>#N/A</v>
      </c>
      <c r="W120" s="5"/>
      <c r="X120" s="19" t="e">
        <f>VLOOKUP(W120,Sheet1!$B$2:$C$12,2,TRUE)</f>
        <v>#N/A</v>
      </c>
      <c r="Y120" s="5"/>
      <c r="Z120" s="19" t="e">
        <f>VLOOKUP(Y120,Sheet1!$B$2:$C$12,2,TRUE)</f>
        <v>#N/A</v>
      </c>
      <c r="AA120" s="5"/>
      <c r="AB120" s="19" t="e">
        <f>VLOOKUP(AA120,Sheet1!$B$2:$C$12,2,TRUE)</f>
        <v>#N/A</v>
      </c>
      <c r="AC120" s="5" t="e">
        <f t="shared" si="36"/>
        <v>#N/A</v>
      </c>
      <c r="AD120" s="226">
        <f t="shared" si="53"/>
        <v>0</v>
      </c>
      <c r="AE120" s="9" t="e">
        <f t="shared" si="54"/>
        <v>#N/A</v>
      </c>
      <c r="AF120" s="5" t="e">
        <f t="shared" si="37"/>
        <v>#N/A</v>
      </c>
      <c r="AG120" s="226">
        <f t="shared" si="38"/>
        <v>0</v>
      </c>
      <c r="AH120" s="9" t="e">
        <f t="shared" ref="AH120:AH135" si="56">IF(AG120&gt;=3,"Không hoàn thành",IF(AND($AF120&gt;=8,$AF120&lt;=10,AG120=0),"Xuất sắc",IF(AND($AF120&gt;=8,$AF120&lt;=10,AG120=1),"Tốt",IF(AND($AF120&gt;=8,$AF120&lt;=10,AG120=2),"Hoàn thành",IF(AND($AF120&gt;6,$AF120&lt;8,AG120&lt;=1),"Tốt",IF(AND($AF120&gt;6,$AF120&lt;8,AG120=2),"Hoàn thành",IF(AND($AF120&gt;=5,$AF120&lt;=6,AG120&lt;=2),"Hoàn thành",IF(AND($AF120&lt;5,AG120&gt;3),"Không hoàn thành",""))))))))</f>
        <v>#N/A</v>
      </c>
      <c r="AI120" s="227"/>
      <c r="AJ120" s="9" t="e">
        <f t="shared" si="39"/>
        <v>#N/A</v>
      </c>
      <c r="AK120" s="9">
        <f t="shared" si="49"/>
        <v>0</v>
      </c>
      <c r="AL120" s="9" t="e">
        <f t="shared" si="40"/>
        <v>#N/A</v>
      </c>
      <c r="AM120" s="9" t="e">
        <f t="shared" ref="AM120:AM135" si="57">IF($AK120=1,"Không đạt LĐTT",IF(OR($AL120= "Xuất sắc", $AL120="Tốt"),"Đạt LĐTT","Không đạt LĐTT"))</f>
        <v>#N/A</v>
      </c>
      <c r="AN120" s="5"/>
      <c r="AO120" s="5"/>
      <c r="AP120" s="9"/>
      <c r="AQ120" s="5"/>
      <c r="AR120" s="25"/>
      <c r="AS120" s="25"/>
    </row>
    <row r="121" spans="1:45" s="7" customFormat="1" ht="20.100000000000001" customHeight="1" x14ac:dyDescent="0.25">
      <c r="A121" s="74" t="s">
        <v>861</v>
      </c>
      <c r="B121" s="260" t="s">
        <v>862</v>
      </c>
      <c r="C121" s="74"/>
      <c r="D121" s="45"/>
      <c r="E121" s="5"/>
      <c r="F121" s="19"/>
      <c r="G121" s="5"/>
      <c r="H121" s="19"/>
      <c r="I121" s="5"/>
      <c r="J121" s="19"/>
      <c r="K121" s="19"/>
      <c r="L121" s="19"/>
      <c r="M121" s="19"/>
      <c r="N121" s="19"/>
      <c r="O121" s="5">
        <v>17</v>
      </c>
      <c r="P121" s="226"/>
      <c r="Q121" s="9">
        <f>COUNTA($Q$122:$Q$140)</f>
        <v>19</v>
      </c>
      <c r="R121" s="10" t="str">
        <f xml:space="preserve"> (COUNTIF('Tong hop thi dua HK2-CN'!$AH$104:$AH$120, "Hoàn thành xuất sắc nhiệm vụ") &amp; " Xuất sắc") &amp;" + "&amp; (COUNTIF('Tong hop thi dua HK2-CN'!$AH$104:$AH$120, "Hoàn thành tốt nhiệm vụ") &amp; " Tốt")</f>
        <v>5 Xuất sắc + 12 Tốt</v>
      </c>
      <c r="S121" s="19"/>
      <c r="T121" s="19" t="e">
        <f>VLOOKUP(S121,Sheet1!$B$2:$C$12,2,TRUE)</f>
        <v>#N/A</v>
      </c>
      <c r="U121" s="5"/>
      <c r="V121" s="19" t="e">
        <f>VLOOKUP(U121,Sheet1!$B$2:$C$12,2,TRUE)</f>
        <v>#N/A</v>
      </c>
      <c r="W121" s="5"/>
      <c r="X121" s="19" t="e">
        <f>VLOOKUP(W121,Sheet1!$B$2:$C$12,2,TRUE)</f>
        <v>#N/A</v>
      </c>
      <c r="Y121" s="5"/>
      <c r="Z121" s="19" t="e">
        <f>VLOOKUP(Y121,Sheet1!$B$2:$C$12,2,TRUE)</f>
        <v>#N/A</v>
      </c>
      <c r="AA121" s="5"/>
      <c r="AB121" s="19" t="e">
        <f>VLOOKUP(AA121,Sheet1!$B$2:$C$12,2,TRUE)</f>
        <v>#N/A</v>
      </c>
      <c r="AC121" s="5" t="e">
        <f t="shared" si="36"/>
        <v>#N/A</v>
      </c>
      <c r="AD121" s="226">
        <f t="shared" si="53"/>
        <v>0</v>
      </c>
      <c r="AE121" s="9" t="e">
        <f t="shared" si="54"/>
        <v>#N/A</v>
      </c>
      <c r="AF121" s="5" t="e">
        <f t="shared" si="37"/>
        <v>#N/A</v>
      </c>
      <c r="AG121" s="226">
        <f t="shared" si="38"/>
        <v>0</v>
      </c>
      <c r="AH121" s="9" t="e">
        <f t="shared" si="56"/>
        <v>#N/A</v>
      </c>
      <c r="AI121" s="227"/>
      <c r="AJ121" s="9" t="e">
        <f t="shared" si="39"/>
        <v>#N/A</v>
      </c>
      <c r="AK121" s="9">
        <f t="shared" si="49"/>
        <v>0</v>
      </c>
      <c r="AL121" s="9" t="e">
        <f t="shared" si="40"/>
        <v>#N/A</v>
      </c>
      <c r="AM121" s="9" t="e">
        <f t="shared" si="57"/>
        <v>#N/A</v>
      </c>
      <c r="AN121" s="5"/>
      <c r="AO121" s="5"/>
      <c r="AP121" s="9"/>
      <c r="AQ121" s="5"/>
      <c r="AR121" s="25"/>
      <c r="AS121" s="25"/>
    </row>
    <row r="122" spans="1:45" s="7" customFormat="1" ht="20.100000000000001" hidden="1" customHeight="1" x14ac:dyDescent="0.25">
      <c r="A122" s="86">
        <v>94</v>
      </c>
      <c r="B122" s="80" t="s">
        <v>230</v>
      </c>
      <c r="C122" s="263" t="s">
        <v>498</v>
      </c>
      <c r="D122" s="19"/>
      <c r="E122" s="5" t="str">
        <f>VLOOKUP($C122,'[4]Gui chi Quynh'!$D$7:$F$393,3,0)</f>
        <v>A4</v>
      </c>
      <c r="F122" s="19">
        <f>VLOOKUP(E122,Sheet1!$B$2:$C$12,2,TRUE)</f>
        <v>7</v>
      </c>
      <c r="G122" s="5" t="str">
        <f>VLOOKUP($C122,'[5]Gui chi Quynh'!$C$7:$E$391,3,0)</f>
        <v>A3</v>
      </c>
      <c r="H122" s="19">
        <f>VLOOKUP(G122,Sheet1!$B$2:$C$12,2,TRUE)</f>
        <v>8</v>
      </c>
      <c r="I122" s="5" t="str">
        <f>VLOOKUP($C122,'[6]Gui chi Quynh'!$C$7:$E$389,3,0)</f>
        <v>A4</v>
      </c>
      <c r="J122" s="19">
        <f>VLOOKUP(I122,Sheet1!$B$2:$C$12,2,TRUE)</f>
        <v>7</v>
      </c>
      <c r="K122" s="5" t="str">
        <f>VLOOKUP($C122,'[7]Gui chi Quynh'!$C$7:$E$389,3,0)</f>
        <v>A4</v>
      </c>
      <c r="L122" s="19">
        <f>VLOOKUP(K122,Sheet1!$B$2:$C$12,2,TRUE)</f>
        <v>7</v>
      </c>
      <c r="M122" s="5" t="str">
        <f>VLOOKUP($C122,'[8]Gui chi Quynh'!$C$7:$E$388,3,0)</f>
        <v>A3</v>
      </c>
      <c r="N122" s="19">
        <f>VLOOKUP(M122,Sheet1!$B$2:$C$12,2,TRUE)</f>
        <v>8</v>
      </c>
      <c r="O122" s="5">
        <f t="shared" ref="O122:O139" si="58">ROUND(AVERAGE(F122,H122,J122,L122,N122),2)</f>
        <v>7.4</v>
      </c>
      <c r="P122" s="226">
        <f t="shared" ref="P122:P140" si="59">COUNTIF(D122:M122,"C*")*1+COUNTIF(D122:M122,"D")*2+COUNTIF(D122:M122,"E")*3</f>
        <v>0</v>
      </c>
      <c r="Q122" s="9" t="str">
        <f t="shared" si="35"/>
        <v>Tốt</v>
      </c>
      <c r="R122" s="10"/>
      <c r="S122" s="17"/>
      <c r="T122" s="19" t="e">
        <f>VLOOKUP(S122,Sheet1!$B$2:$C$12,2,TRUE)</f>
        <v>#N/A</v>
      </c>
      <c r="U122" s="5"/>
      <c r="V122" s="19" t="e">
        <f>VLOOKUP(U122,Sheet1!$B$2:$C$12,2,TRUE)</f>
        <v>#N/A</v>
      </c>
      <c r="W122" s="5"/>
      <c r="X122" s="19" t="e">
        <f>VLOOKUP(W122,Sheet1!$B$2:$C$12,2,TRUE)</f>
        <v>#N/A</v>
      </c>
      <c r="Y122" s="5"/>
      <c r="Z122" s="19" t="e">
        <f>VLOOKUP(Y122,Sheet1!$B$2:$C$12,2,TRUE)</f>
        <v>#N/A</v>
      </c>
      <c r="AA122" s="5"/>
      <c r="AB122" s="19" t="e">
        <f>VLOOKUP(AA122,Sheet1!$B$2:$C$12,2,TRUE)</f>
        <v>#N/A</v>
      </c>
      <c r="AC122" s="5" t="e">
        <f t="shared" si="36"/>
        <v>#N/A</v>
      </c>
      <c r="AD122" s="226">
        <f t="shared" si="53"/>
        <v>0</v>
      </c>
      <c r="AE122" s="9" t="e">
        <f t="shared" si="54"/>
        <v>#N/A</v>
      </c>
      <c r="AF122" s="5" t="e">
        <f t="shared" si="37"/>
        <v>#N/A</v>
      </c>
      <c r="AG122" s="226">
        <f t="shared" si="38"/>
        <v>0</v>
      </c>
      <c r="AH122" s="9" t="e">
        <f t="shared" si="56"/>
        <v>#N/A</v>
      </c>
      <c r="AI122" s="227"/>
      <c r="AJ122" s="9" t="e">
        <f t="shared" si="39"/>
        <v>#N/A</v>
      </c>
      <c r="AK122" s="9">
        <f t="shared" si="49"/>
        <v>0</v>
      </c>
      <c r="AL122" s="9" t="e">
        <f t="shared" si="40"/>
        <v>#N/A</v>
      </c>
      <c r="AM122" s="9" t="e">
        <f t="shared" si="57"/>
        <v>#N/A</v>
      </c>
      <c r="AN122" s="5"/>
      <c r="AO122" s="5"/>
      <c r="AP122" s="9"/>
      <c r="AQ122" s="5"/>
      <c r="AR122" s="25"/>
      <c r="AS122" s="25"/>
    </row>
    <row r="123" spans="1:45" s="7" customFormat="1" ht="20.100000000000001" hidden="1" customHeight="1" x14ac:dyDescent="0.25">
      <c r="A123" s="86">
        <f>A122+1</f>
        <v>95</v>
      </c>
      <c r="B123" s="80" t="s">
        <v>226</v>
      </c>
      <c r="C123" s="263" t="s">
        <v>502</v>
      </c>
      <c r="D123" s="19"/>
      <c r="E123" s="5" t="str">
        <f>VLOOKUP($C123,'[4]Gui chi Quynh'!$D$7:$F$393,3,0)</f>
        <v>A4</v>
      </c>
      <c r="F123" s="19">
        <f>VLOOKUP(E123,Sheet1!$B$2:$C$12,2,TRUE)</f>
        <v>7</v>
      </c>
      <c r="G123" s="5" t="str">
        <f>VLOOKUP($C123,'[5]Gui chi Quynh'!$C$7:$E$391,3,0)</f>
        <v>A3</v>
      </c>
      <c r="H123" s="19">
        <f>VLOOKUP(G123,Sheet1!$B$2:$C$12,2,TRUE)</f>
        <v>8</v>
      </c>
      <c r="I123" s="5" t="str">
        <f>VLOOKUP($C123,'[6]Gui chi Quynh'!$C$7:$E$389,3,0)</f>
        <v>A3</v>
      </c>
      <c r="J123" s="19">
        <f>VLOOKUP(I123,Sheet1!$B$2:$C$12,2,TRUE)</f>
        <v>8</v>
      </c>
      <c r="K123" s="5" t="str">
        <f>VLOOKUP($C123,'[7]Gui chi Quynh'!$C$7:$E$389,3,0)</f>
        <v>A4</v>
      </c>
      <c r="L123" s="19">
        <f>VLOOKUP(K123,Sheet1!$B$2:$C$12,2,TRUE)</f>
        <v>7</v>
      </c>
      <c r="M123" s="5" t="str">
        <f>VLOOKUP($C123,'[8]Gui chi Quynh'!$C$7:$E$388,3,0)</f>
        <v>A3</v>
      </c>
      <c r="N123" s="19">
        <f>VLOOKUP(M123,Sheet1!$B$2:$C$12,2,TRUE)</f>
        <v>8</v>
      </c>
      <c r="O123" s="5">
        <f t="shared" si="58"/>
        <v>7.6</v>
      </c>
      <c r="P123" s="226">
        <f t="shared" si="59"/>
        <v>0</v>
      </c>
      <c r="Q123" s="9" t="str">
        <f t="shared" si="35"/>
        <v>Tốt</v>
      </c>
      <c r="R123" s="10"/>
      <c r="S123" s="17"/>
      <c r="T123" s="19" t="e">
        <f>VLOOKUP(S123,Sheet1!$B$2:$C$12,2,TRUE)</f>
        <v>#N/A</v>
      </c>
      <c r="U123" s="5"/>
      <c r="V123" s="19" t="e">
        <f>VLOOKUP(U123,Sheet1!$B$2:$C$12,2,TRUE)</f>
        <v>#N/A</v>
      </c>
      <c r="W123" s="5"/>
      <c r="X123" s="19" t="e">
        <f>VLOOKUP(W123,Sheet1!$B$2:$C$12,2,TRUE)</f>
        <v>#N/A</v>
      </c>
      <c r="Y123" s="5"/>
      <c r="Z123" s="19" t="e">
        <f>VLOOKUP(Y123,Sheet1!$B$2:$C$12,2,TRUE)</f>
        <v>#N/A</v>
      </c>
      <c r="AA123" s="5"/>
      <c r="AB123" s="19" t="e">
        <f>VLOOKUP(AA123,Sheet1!$B$2:$C$12,2,TRUE)</f>
        <v>#N/A</v>
      </c>
      <c r="AC123" s="5" t="e">
        <f t="shared" si="36"/>
        <v>#N/A</v>
      </c>
      <c r="AD123" s="226">
        <f t="shared" si="53"/>
        <v>0</v>
      </c>
      <c r="AE123" s="9" t="e">
        <f t="shared" si="54"/>
        <v>#N/A</v>
      </c>
      <c r="AF123" s="5" t="e">
        <f t="shared" si="37"/>
        <v>#N/A</v>
      </c>
      <c r="AG123" s="226">
        <f t="shared" si="38"/>
        <v>0</v>
      </c>
      <c r="AH123" s="9" t="e">
        <f t="shared" si="56"/>
        <v>#N/A</v>
      </c>
      <c r="AI123" s="227"/>
      <c r="AJ123" s="9" t="e">
        <f t="shared" si="39"/>
        <v>#N/A</v>
      </c>
      <c r="AK123" s="9">
        <f t="shared" si="49"/>
        <v>0</v>
      </c>
      <c r="AL123" s="9" t="e">
        <f t="shared" si="40"/>
        <v>#N/A</v>
      </c>
      <c r="AM123" s="9" t="e">
        <f t="shared" si="57"/>
        <v>#N/A</v>
      </c>
      <c r="AN123" s="5"/>
      <c r="AO123" s="5"/>
      <c r="AP123" s="9"/>
      <c r="AQ123" s="5"/>
      <c r="AR123" s="25"/>
      <c r="AS123" s="25"/>
    </row>
    <row r="124" spans="1:45" s="7" customFormat="1" ht="20.100000000000001" hidden="1" customHeight="1" x14ac:dyDescent="0.25">
      <c r="A124" s="86">
        <f t="shared" ref="A124:A139" si="60">A123+1</f>
        <v>96</v>
      </c>
      <c r="B124" s="77" t="s">
        <v>283</v>
      </c>
      <c r="C124" s="270" t="s">
        <v>503</v>
      </c>
      <c r="D124" s="19"/>
      <c r="E124" s="5" t="str">
        <f>VLOOKUP($C124,'[4]Gui chi Quynh'!$D$7:$F$393,3,0)</f>
        <v>A4</v>
      </c>
      <c r="F124" s="19">
        <f>VLOOKUP(E124,Sheet1!$B$2:$C$12,2,TRUE)</f>
        <v>7</v>
      </c>
      <c r="G124" s="5" t="str">
        <f>VLOOKUP($C124,'[5]Gui chi Quynh'!$C$7:$E$391,3,0)</f>
        <v>A4</v>
      </c>
      <c r="H124" s="19">
        <f>VLOOKUP(G124,Sheet1!$B$2:$C$12,2,TRUE)</f>
        <v>7</v>
      </c>
      <c r="I124" s="5" t="str">
        <f>VLOOKUP($C124,'[6]Gui chi Quynh'!$C$7:$E$389,3,0)</f>
        <v>A4</v>
      </c>
      <c r="J124" s="19">
        <f>VLOOKUP(I124,Sheet1!$B$2:$C$12,2,TRUE)</f>
        <v>7</v>
      </c>
      <c r="K124" s="5" t="str">
        <f>VLOOKUP($C124,'[7]Gui chi Quynh'!$C$7:$E$389,3,0)</f>
        <v>A4</v>
      </c>
      <c r="L124" s="19">
        <f>VLOOKUP(K124,Sheet1!$B$2:$C$12,2,TRUE)</f>
        <v>7</v>
      </c>
      <c r="M124" s="5" t="str">
        <f>VLOOKUP($C124,'[8]Gui chi Quynh'!$C$7:$E$388,3,0)</f>
        <v>A4</v>
      </c>
      <c r="N124" s="19">
        <f>VLOOKUP(M124,Sheet1!$B$2:$C$12,2,TRUE)</f>
        <v>7</v>
      </c>
      <c r="O124" s="5">
        <f t="shared" si="58"/>
        <v>7</v>
      </c>
      <c r="P124" s="226">
        <f t="shared" si="59"/>
        <v>0</v>
      </c>
      <c r="Q124" s="9" t="str">
        <f t="shared" si="35"/>
        <v>Tốt</v>
      </c>
      <c r="R124" s="10"/>
      <c r="S124" s="17"/>
      <c r="T124" s="19" t="e">
        <f>VLOOKUP(S124,Sheet1!$B$2:$C$12,2,TRUE)</f>
        <v>#N/A</v>
      </c>
      <c r="U124" s="5"/>
      <c r="V124" s="19" t="e">
        <f>VLOOKUP(U124,Sheet1!$B$2:$C$12,2,TRUE)</f>
        <v>#N/A</v>
      </c>
      <c r="W124" s="5"/>
      <c r="X124" s="19" t="e">
        <f>VLOOKUP(W124,Sheet1!$B$2:$C$12,2,TRUE)</f>
        <v>#N/A</v>
      </c>
      <c r="Y124" s="5"/>
      <c r="Z124" s="19" t="e">
        <f>VLOOKUP(Y124,Sheet1!$B$2:$C$12,2,TRUE)</f>
        <v>#N/A</v>
      </c>
      <c r="AA124" s="5"/>
      <c r="AB124" s="19" t="e">
        <f>VLOOKUP(AA124,Sheet1!$B$2:$C$12,2,TRUE)</f>
        <v>#N/A</v>
      </c>
      <c r="AC124" s="5" t="e">
        <f t="shared" si="36"/>
        <v>#N/A</v>
      </c>
      <c r="AD124" s="226">
        <f t="shared" si="53"/>
        <v>0</v>
      </c>
      <c r="AE124" s="9" t="e">
        <f t="shared" si="54"/>
        <v>#N/A</v>
      </c>
      <c r="AF124" s="5" t="e">
        <f t="shared" si="37"/>
        <v>#N/A</v>
      </c>
      <c r="AG124" s="226">
        <f t="shared" si="38"/>
        <v>0</v>
      </c>
      <c r="AH124" s="9" t="e">
        <f t="shared" si="56"/>
        <v>#N/A</v>
      </c>
      <c r="AI124" s="227"/>
      <c r="AJ124" s="9" t="e">
        <f t="shared" si="39"/>
        <v>#N/A</v>
      </c>
      <c r="AK124" s="9">
        <f t="shared" si="49"/>
        <v>0</v>
      </c>
      <c r="AL124" s="9" t="e">
        <f t="shared" si="40"/>
        <v>#N/A</v>
      </c>
      <c r="AM124" s="9" t="e">
        <f t="shared" si="57"/>
        <v>#N/A</v>
      </c>
      <c r="AN124" s="5"/>
      <c r="AO124" s="5"/>
      <c r="AP124" s="9"/>
      <c r="AQ124" s="5"/>
      <c r="AR124" s="25"/>
      <c r="AS124" s="25"/>
    </row>
    <row r="125" spans="1:45" s="7" customFormat="1" ht="20.100000000000001" hidden="1" customHeight="1" x14ac:dyDescent="0.25">
      <c r="A125" s="86">
        <f t="shared" si="60"/>
        <v>97</v>
      </c>
      <c r="B125" s="77" t="s">
        <v>271</v>
      </c>
      <c r="C125" s="270" t="s">
        <v>501</v>
      </c>
      <c r="D125" s="19"/>
      <c r="E125" s="5" t="str">
        <f>VLOOKUP($C125,'[4]Gui chi Quynh'!$D$7:$F$393,3,0)</f>
        <v>A4</v>
      </c>
      <c r="F125" s="19">
        <f>VLOOKUP(E125,Sheet1!$B$2:$C$12,2,TRUE)</f>
        <v>7</v>
      </c>
      <c r="G125" s="5" t="str">
        <f>VLOOKUP($C125,'[5]Gui chi Quynh'!$C$7:$E$391,3,0)</f>
        <v>A4</v>
      </c>
      <c r="H125" s="19">
        <f>VLOOKUP(G125,Sheet1!$B$2:$C$12,2,TRUE)</f>
        <v>7</v>
      </c>
      <c r="I125" s="5" t="str">
        <f>VLOOKUP($C125,'[6]Gui chi Quynh'!$C$7:$E$389,3,0)</f>
        <v>A4</v>
      </c>
      <c r="J125" s="19">
        <f>VLOOKUP(I125,Sheet1!$B$2:$C$12,2,TRUE)</f>
        <v>7</v>
      </c>
      <c r="K125" s="5" t="str">
        <f>VLOOKUP($C125,'[7]Gui chi Quynh'!$C$7:$E$389,3,0)</f>
        <v>A4</v>
      </c>
      <c r="L125" s="19">
        <f>VLOOKUP(K125,Sheet1!$B$2:$C$12,2,TRUE)</f>
        <v>7</v>
      </c>
      <c r="M125" s="5" t="str">
        <f>VLOOKUP($C125,'[8]Gui chi Quynh'!$C$7:$E$388,3,0)</f>
        <v>A4</v>
      </c>
      <c r="N125" s="19">
        <f>VLOOKUP(M125,Sheet1!$B$2:$C$12,2,TRUE)</f>
        <v>7</v>
      </c>
      <c r="O125" s="5">
        <f t="shared" si="58"/>
        <v>7</v>
      </c>
      <c r="P125" s="226">
        <f t="shared" si="59"/>
        <v>0</v>
      </c>
      <c r="Q125" s="9" t="str">
        <f t="shared" si="35"/>
        <v>Tốt</v>
      </c>
      <c r="R125" s="10"/>
      <c r="S125" s="17"/>
      <c r="T125" s="19" t="e">
        <f>VLOOKUP(S125,Sheet1!$B$2:$C$12,2,TRUE)</f>
        <v>#N/A</v>
      </c>
      <c r="U125" s="5"/>
      <c r="V125" s="19" t="e">
        <f>VLOOKUP(U125,Sheet1!$B$2:$C$12,2,TRUE)</f>
        <v>#N/A</v>
      </c>
      <c r="W125" s="5"/>
      <c r="X125" s="19" t="e">
        <f>VLOOKUP(W125,Sheet1!$B$2:$C$12,2,TRUE)</f>
        <v>#N/A</v>
      </c>
      <c r="Y125" s="5"/>
      <c r="Z125" s="19" t="e">
        <f>VLOOKUP(Y125,Sheet1!$B$2:$C$12,2,TRUE)</f>
        <v>#N/A</v>
      </c>
      <c r="AA125" s="5"/>
      <c r="AB125" s="19" t="e">
        <f>VLOOKUP(AA125,Sheet1!$B$2:$C$12,2,TRUE)</f>
        <v>#N/A</v>
      </c>
      <c r="AC125" s="5" t="e">
        <f t="shared" si="36"/>
        <v>#N/A</v>
      </c>
      <c r="AD125" s="226">
        <f t="shared" si="53"/>
        <v>0</v>
      </c>
      <c r="AE125" s="9" t="e">
        <f t="shared" si="54"/>
        <v>#N/A</v>
      </c>
      <c r="AF125" s="5" t="e">
        <f t="shared" si="37"/>
        <v>#N/A</v>
      </c>
      <c r="AG125" s="226">
        <f t="shared" si="38"/>
        <v>0</v>
      </c>
      <c r="AH125" s="9" t="e">
        <f t="shared" si="56"/>
        <v>#N/A</v>
      </c>
      <c r="AI125" s="227"/>
      <c r="AJ125" s="9" t="e">
        <f t="shared" si="39"/>
        <v>#N/A</v>
      </c>
      <c r="AK125" s="9">
        <f t="shared" si="49"/>
        <v>0</v>
      </c>
      <c r="AL125" s="9" t="e">
        <f t="shared" si="40"/>
        <v>#N/A</v>
      </c>
      <c r="AM125" s="9" t="e">
        <f t="shared" si="57"/>
        <v>#N/A</v>
      </c>
      <c r="AN125" s="5"/>
      <c r="AO125" s="5"/>
      <c r="AP125" s="9"/>
      <c r="AQ125" s="5"/>
      <c r="AR125" s="25"/>
      <c r="AS125" s="25"/>
    </row>
    <row r="126" spans="1:45" s="7" customFormat="1" ht="20.100000000000001" hidden="1" customHeight="1" x14ac:dyDescent="0.25">
      <c r="A126" s="86">
        <f t="shared" si="60"/>
        <v>98</v>
      </c>
      <c r="B126" s="77" t="s">
        <v>229</v>
      </c>
      <c r="C126" s="270" t="s">
        <v>499</v>
      </c>
      <c r="D126" s="19"/>
      <c r="E126" s="5" t="str">
        <f>VLOOKUP($C126,'[4]Gui chi Quynh'!$D$7:$F$393,3,0)</f>
        <v>A4</v>
      </c>
      <c r="F126" s="19">
        <f>VLOOKUP(E126,Sheet1!$B$2:$C$12,2,TRUE)</f>
        <v>7</v>
      </c>
      <c r="G126" s="5" t="str">
        <f>VLOOKUP($C126,'[5]Gui chi Quynh'!$C$7:$E$391,3,0)</f>
        <v>A4</v>
      </c>
      <c r="H126" s="19">
        <f>VLOOKUP(G126,Sheet1!$B$2:$C$12,2,TRUE)</f>
        <v>7</v>
      </c>
      <c r="I126" s="5" t="str">
        <f>VLOOKUP($C126,'[6]Gui chi Quynh'!$C$7:$E$389,3,0)</f>
        <v>A4</v>
      </c>
      <c r="J126" s="19">
        <f>VLOOKUP(I126,Sheet1!$B$2:$C$12,2,TRUE)</f>
        <v>7</v>
      </c>
      <c r="K126" s="5" t="str">
        <f>VLOOKUP($C126,'[7]Gui chi Quynh'!$C$7:$E$389,3,0)</f>
        <v>A4</v>
      </c>
      <c r="L126" s="19">
        <f>VLOOKUP(K126,Sheet1!$B$2:$C$12,2,TRUE)</f>
        <v>7</v>
      </c>
      <c r="M126" s="5" t="str">
        <f>VLOOKUP($C126,'[8]Gui chi Quynh'!$C$7:$E$388,3,0)</f>
        <v>A4</v>
      </c>
      <c r="N126" s="19">
        <f>VLOOKUP(M126,Sheet1!$B$2:$C$12,2,TRUE)</f>
        <v>7</v>
      </c>
      <c r="O126" s="5">
        <f t="shared" si="58"/>
        <v>7</v>
      </c>
      <c r="P126" s="226">
        <f t="shared" si="59"/>
        <v>0</v>
      </c>
      <c r="Q126" s="9" t="str">
        <f t="shared" si="35"/>
        <v>Tốt</v>
      </c>
      <c r="R126" s="10"/>
      <c r="S126" s="17"/>
      <c r="T126" s="19" t="e">
        <f>VLOOKUP(S126,Sheet1!$B$2:$C$12,2,TRUE)</f>
        <v>#N/A</v>
      </c>
      <c r="U126" s="5"/>
      <c r="V126" s="19" t="e">
        <f>VLOOKUP(U126,Sheet1!$B$2:$C$12,2,TRUE)</f>
        <v>#N/A</v>
      </c>
      <c r="W126" s="5"/>
      <c r="X126" s="19" t="e">
        <f>VLOOKUP(W126,Sheet1!$B$2:$C$12,2,TRUE)</f>
        <v>#N/A</v>
      </c>
      <c r="Y126" s="5"/>
      <c r="Z126" s="19" t="e">
        <f>VLOOKUP(Y126,Sheet1!$B$2:$C$12,2,TRUE)</f>
        <v>#N/A</v>
      </c>
      <c r="AA126" s="5"/>
      <c r="AB126" s="19" t="e">
        <f>VLOOKUP(AA126,Sheet1!$B$2:$C$12,2,TRUE)</f>
        <v>#N/A</v>
      </c>
      <c r="AC126" s="5" t="e">
        <f t="shared" si="36"/>
        <v>#N/A</v>
      </c>
      <c r="AD126" s="226">
        <f t="shared" si="53"/>
        <v>0</v>
      </c>
      <c r="AE126" s="9" t="e">
        <f t="shared" si="54"/>
        <v>#N/A</v>
      </c>
      <c r="AF126" s="5" t="e">
        <f t="shared" si="37"/>
        <v>#N/A</v>
      </c>
      <c r="AG126" s="226">
        <f t="shared" si="38"/>
        <v>0</v>
      </c>
      <c r="AH126" s="9" t="e">
        <f t="shared" si="56"/>
        <v>#N/A</v>
      </c>
      <c r="AI126" s="227"/>
      <c r="AJ126" s="9" t="e">
        <f t="shared" si="39"/>
        <v>#N/A</v>
      </c>
      <c r="AK126" s="9">
        <f t="shared" si="49"/>
        <v>0</v>
      </c>
      <c r="AL126" s="9" t="e">
        <f t="shared" si="40"/>
        <v>#N/A</v>
      </c>
      <c r="AM126" s="9" t="e">
        <f t="shared" si="57"/>
        <v>#N/A</v>
      </c>
      <c r="AN126" s="5"/>
      <c r="AO126" s="5"/>
      <c r="AP126" s="9"/>
      <c r="AQ126" s="5"/>
      <c r="AR126" s="25"/>
      <c r="AS126" s="25"/>
    </row>
    <row r="127" spans="1:45" s="7" customFormat="1" ht="20.100000000000001" hidden="1" customHeight="1" x14ac:dyDescent="0.25">
      <c r="A127" s="86">
        <f t="shared" si="60"/>
        <v>99</v>
      </c>
      <c r="B127" s="77" t="s">
        <v>350</v>
      </c>
      <c r="C127" s="270" t="s">
        <v>511</v>
      </c>
      <c r="D127" s="19"/>
      <c r="E127" s="5" t="str">
        <f>VLOOKUP($C127,'[4]Gui chi Quynh'!$D$7:$F$393,3,0)</f>
        <v>A4</v>
      </c>
      <c r="F127" s="19">
        <f>VLOOKUP(E127,Sheet1!$B$2:$C$12,2,TRUE)</f>
        <v>7</v>
      </c>
      <c r="G127" s="5" t="str">
        <f>VLOOKUP($C127,'[5]Gui chi Quynh'!$C$7:$E$391,3,0)</f>
        <v>A4</v>
      </c>
      <c r="H127" s="19">
        <f>VLOOKUP(G127,Sheet1!$B$2:$C$12,2,TRUE)</f>
        <v>7</v>
      </c>
      <c r="I127" s="5" t="str">
        <f>VLOOKUP($C127,'[6]Gui chi Quynh'!$C$7:$E$389,3,0)</f>
        <v>A4</v>
      </c>
      <c r="J127" s="19">
        <f>VLOOKUP(I127,Sheet1!$B$2:$C$12,2,TRUE)</f>
        <v>7</v>
      </c>
      <c r="K127" s="5" t="str">
        <f>VLOOKUP($C127,'[7]Gui chi Quynh'!$C$7:$E$389,3,0)</f>
        <v>A4</v>
      </c>
      <c r="L127" s="19">
        <f>VLOOKUP(K127,Sheet1!$B$2:$C$12,2,TRUE)</f>
        <v>7</v>
      </c>
      <c r="M127" s="5" t="str">
        <f>VLOOKUP($C127,'[8]Gui chi Quynh'!$C$7:$E$388,3,0)</f>
        <v>A4</v>
      </c>
      <c r="N127" s="19">
        <f>VLOOKUP(M127,Sheet1!$B$2:$C$12,2,TRUE)</f>
        <v>7</v>
      </c>
      <c r="O127" s="5">
        <f t="shared" si="58"/>
        <v>7</v>
      </c>
      <c r="P127" s="226">
        <f t="shared" si="59"/>
        <v>0</v>
      </c>
      <c r="Q127" s="9" t="str">
        <f t="shared" si="35"/>
        <v>Tốt</v>
      </c>
      <c r="R127" s="10"/>
      <c r="S127" s="17"/>
      <c r="T127" s="19" t="e">
        <f>VLOOKUP(S127,Sheet1!$B$2:$C$12,2,TRUE)</f>
        <v>#N/A</v>
      </c>
      <c r="U127" s="5"/>
      <c r="V127" s="19" t="e">
        <f>VLOOKUP(U127,Sheet1!$B$2:$C$12,2,TRUE)</f>
        <v>#N/A</v>
      </c>
      <c r="W127" s="5"/>
      <c r="X127" s="19" t="e">
        <f>VLOOKUP(W127,Sheet1!$B$2:$C$12,2,TRUE)</f>
        <v>#N/A</v>
      </c>
      <c r="Y127" s="5"/>
      <c r="Z127" s="19" t="e">
        <f>VLOOKUP(Y127,Sheet1!$B$2:$C$12,2,TRUE)</f>
        <v>#N/A</v>
      </c>
      <c r="AA127" s="5"/>
      <c r="AB127" s="19" t="e">
        <f>VLOOKUP(AA127,Sheet1!$B$2:$C$12,2,TRUE)</f>
        <v>#N/A</v>
      </c>
      <c r="AC127" s="5" t="e">
        <f t="shared" si="36"/>
        <v>#N/A</v>
      </c>
      <c r="AD127" s="226">
        <f t="shared" si="53"/>
        <v>0</v>
      </c>
      <c r="AE127" s="9" t="e">
        <f t="shared" si="54"/>
        <v>#N/A</v>
      </c>
      <c r="AF127" s="5" t="e">
        <f t="shared" si="37"/>
        <v>#N/A</v>
      </c>
      <c r="AG127" s="226">
        <f t="shared" si="38"/>
        <v>0</v>
      </c>
      <c r="AH127" s="9" t="e">
        <f t="shared" si="56"/>
        <v>#N/A</v>
      </c>
      <c r="AI127" s="227"/>
      <c r="AJ127" s="9" t="e">
        <f t="shared" si="39"/>
        <v>#N/A</v>
      </c>
      <c r="AK127" s="9">
        <f t="shared" si="49"/>
        <v>0</v>
      </c>
      <c r="AL127" s="9" t="e">
        <f t="shared" si="40"/>
        <v>#N/A</v>
      </c>
      <c r="AM127" s="9" t="e">
        <f t="shared" si="57"/>
        <v>#N/A</v>
      </c>
      <c r="AN127" s="5"/>
      <c r="AO127" s="5"/>
      <c r="AP127" s="9"/>
      <c r="AQ127" s="5"/>
      <c r="AR127" s="25"/>
      <c r="AS127" s="25"/>
    </row>
    <row r="128" spans="1:45" s="7" customFormat="1" ht="20.100000000000001" hidden="1" customHeight="1" x14ac:dyDescent="0.25">
      <c r="A128" s="86">
        <f t="shared" si="60"/>
        <v>100</v>
      </c>
      <c r="B128" s="77" t="s">
        <v>382</v>
      </c>
      <c r="C128" s="270" t="s">
        <v>513</v>
      </c>
      <c r="D128" s="19"/>
      <c r="E128" s="5" t="str">
        <f>VLOOKUP($C128,'[4]Gui chi Quynh'!$D$7:$F$393,3,0)</f>
        <v>A3</v>
      </c>
      <c r="F128" s="19">
        <f>VLOOKUP(E128,Sheet1!$B$2:$C$12,2,TRUE)</f>
        <v>8</v>
      </c>
      <c r="G128" s="5" t="str">
        <f>VLOOKUP($C128,'[5]Gui chi Quynh'!$C$7:$E$391,3,0)</f>
        <v>A4</v>
      </c>
      <c r="H128" s="19">
        <f>VLOOKUP(G128,Sheet1!$B$2:$C$12,2,TRUE)</f>
        <v>7</v>
      </c>
      <c r="I128" s="5" t="str">
        <f>VLOOKUP($C128,'[6]Gui chi Quynh'!$C$7:$E$389,3,0)</f>
        <v>A4</v>
      </c>
      <c r="J128" s="19">
        <f>VLOOKUP(I128,Sheet1!$B$2:$C$12,2,TRUE)</f>
        <v>7</v>
      </c>
      <c r="K128" s="5" t="str">
        <f>VLOOKUP($C128,'[7]Gui chi Quynh'!$C$7:$E$389,3,0)</f>
        <v>A4</v>
      </c>
      <c r="L128" s="19">
        <f>VLOOKUP(K128,Sheet1!$B$2:$C$12,2,TRUE)</f>
        <v>7</v>
      </c>
      <c r="M128" s="5" t="str">
        <f>VLOOKUP($C128,'[8]Gui chi Quynh'!$C$7:$E$388,3,0)</f>
        <v>A4</v>
      </c>
      <c r="N128" s="19">
        <f>VLOOKUP(M128,Sheet1!$B$2:$C$12,2,TRUE)</f>
        <v>7</v>
      </c>
      <c r="O128" s="5">
        <f t="shared" si="58"/>
        <v>7.2</v>
      </c>
      <c r="P128" s="226">
        <f t="shared" si="59"/>
        <v>0</v>
      </c>
      <c r="Q128" s="9" t="str">
        <f t="shared" si="35"/>
        <v>Tốt</v>
      </c>
      <c r="R128" s="10"/>
      <c r="S128" s="17"/>
      <c r="T128" s="19" t="e">
        <f>VLOOKUP(S128,Sheet1!$B$2:$C$12,2,TRUE)</f>
        <v>#N/A</v>
      </c>
      <c r="U128" s="5"/>
      <c r="V128" s="19" t="e">
        <f>VLOOKUP(U128,Sheet1!$B$2:$C$12,2,TRUE)</f>
        <v>#N/A</v>
      </c>
      <c r="W128" s="5"/>
      <c r="X128" s="19" t="e">
        <f>VLOOKUP(W128,Sheet1!$B$2:$C$12,2,TRUE)</f>
        <v>#N/A</v>
      </c>
      <c r="Y128" s="5"/>
      <c r="Z128" s="19" t="e">
        <f>VLOOKUP(Y128,Sheet1!$B$2:$C$12,2,TRUE)</f>
        <v>#N/A</v>
      </c>
      <c r="AA128" s="5"/>
      <c r="AB128" s="19" t="e">
        <f>VLOOKUP(AA128,Sheet1!$B$2:$C$12,2,TRUE)</f>
        <v>#N/A</v>
      </c>
      <c r="AC128" s="5" t="e">
        <f t="shared" si="36"/>
        <v>#N/A</v>
      </c>
      <c r="AD128" s="226">
        <f t="shared" si="53"/>
        <v>0</v>
      </c>
      <c r="AE128" s="9" t="e">
        <f t="shared" si="54"/>
        <v>#N/A</v>
      </c>
      <c r="AF128" s="5" t="e">
        <f t="shared" si="37"/>
        <v>#N/A</v>
      </c>
      <c r="AG128" s="226">
        <f t="shared" si="38"/>
        <v>0</v>
      </c>
      <c r="AH128" s="9" t="e">
        <f t="shared" si="56"/>
        <v>#N/A</v>
      </c>
      <c r="AI128" s="227"/>
      <c r="AJ128" s="9" t="e">
        <f t="shared" si="39"/>
        <v>#N/A</v>
      </c>
      <c r="AK128" s="9">
        <f t="shared" si="49"/>
        <v>0</v>
      </c>
      <c r="AL128" s="9" t="e">
        <f t="shared" si="40"/>
        <v>#N/A</v>
      </c>
      <c r="AM128" s="9" t="e">
        <f t="shared" si="57"/>
        <v>#N/A</v>
      </c>
      <c r="AN128" s="5"/>
      <c r="AO128" s="5"/>
      <c r="AP128" s="9"/>
      <c r="AQ128" s="5"/>
      <c r="AR128" s="26"/>
      <c r="AS128" s="26"/>
    </row>
    <row r="129" spans="1:45" s="7" customFormat="1" ht="20.100000000000001" hidden="1" customHeight="1" x14ac:dyDescent="0.25">
      <c r="A129" s="86">
        <f t="shared" si="60"/>
        <v>101</v>
      </c>
      <c r="B129" s="260" t="s">
        <v>381</v>
      </c>
      <c r="C129" s="270" t="s">
        <v>512</v>
      </c>
      <c r="D129" s="19"/>
      <c r="E129" s="5" t="str">
        <f>VLOOKUP($C129,'[4]Gui chi Quynh'!$D$7:$F$393,3,0)</f>
        <v>A3</v>
      </c>
      <c r="F129" s="19">
        <f>VLOOKUP(E129,Sheet1!$B$2:$C$12,2,TRUE)</f>
        <v>8</v>
      </c>
      <c r="G129" s="5" t="str">
        <f>VLOOKUP($C129,'[5]Gui chi Quynh'!$C$7:$E$391,3,0)</f>
        <v>A4</v>
      </c>
      <c r="H129" s="19">
        <f>VLOOKUP(G129,Sheet1!$B$2:$C$12,2,TRUE)</f>
        <v>7</v>
      </c>
      <c r="I129" s="5" t="str">
        <f>VLOOKUP($C129,'[6]Gui chi Quynh'!$C$7:$E$389,3,0)</f>
        <v>A4</v>
      </c>
      <c r="J129" s="19">
        <f>VLOOKUP(I129,Sheet1!$B$2:$C$12,2,TRUE)</f>
        <v>7</v>
      </c>
      <c r="K129" s="5" t="str">
        <f>VLOOKUP($C129,'[7]Gui chi Quynh'!$C$7:$E$389,3,0)</f>
        <v>A4</v>
      </c>
      <c r="L129" s="19">
        <f>VLOOKUP(K129,Sheet1!$B$2:$C$12,2,TRUE)</f>
        <v>7</v>
      </c>
      <c r="M129" s="5" t="str">
        <f>VLOOKUP($C129,'[8]Gui chi Quynh'!$C$7:$E$388,3,0)</f>
        <v>A4</v>
      </c>
      <c r="N129" s="19">
        <f>VLOOKUP(M129,Sheet1!$B$2:$C$12,2,TRUE)</f>
        <v>7</v>
      </c>
      <c r="O129" s="5">
        <f t="shared" si="58"/>
        <v>7.2</v>
      </c>
      <c r="P129" s="226">
        <f t="shared" si="59"/>
        <v>0</v>
      </c>
      <c r="Q129" s="9" t="str">
        <f t="shared" si="35"/>
        <v>Tốt</v>
      </c>
      <c r="R129" s="10"/>
      <c r="S129" s="17"/>
      <c r="T129" s="19" t="e">
        <f>VLOOKUP(S129,Sheet1!$B$2:$C$12,2,TRUE)</f>
        <v>#N/A</v>
      </c>
      <c r="U129" s="5"/>
      <c r="V129" s="19" t="e">
        <f>VLOOKUP(U129,Sheet1!$B$2:$C$12,2,TRUE)</f>
        <v>#N/A</v>
      </c>
      <c r="W129" s="5"/>
      <c r="X129" s="19" t="e">
        <f>VLOOKUP(W129,Sheet1!$B$2:$C$12,2,TRUE)</f>
        <v>#N/A</v>
      </c>
      <c r="Y129" s="5"/>
      <c r="Z129" s="19" t="e">
        <f>VLOOKUP(Y129,Sheet1!$B$2:$C$12,2,TRUE)</f>
        <v>#N/A</v>
      </c>
      <c r="AA129" s="5"/>
      <c r="AB129" s="19" t="e">
        <f>VLOOKUP(AA129,Sheet1!$B$2:$C$12,2,TRUE)</f>
        <v>#N/A</v>
      </c>
      <c r="AC129" s="5" t="e">
        <f t="shared" si="36"/>
        <v>#N/A</v>
      </c>
      <c r="AD129" s="226">
        <f t="shared" si="53"/>
        <v>0</v>
      </c>
      <c r="AE129" s="9" t="e">
        <f t="shared" si="54"/>
        <v>#N/A</v>
      </c>
      <c r="AF129" s="5" t="e">
        <f t="shared" si="37"/>
        <v>#N/A</v>
      </c>
      <c r="AG129" s="226">
        <f t="shared" si="38"/>
        <v>0</v>
      </c>
      <c r="AH129" s="9" t="e">
        <f t="shared" si="56"/>
        <v>#N/A</v>
      </c>
      <c r="AI129" s="227"/>
      <c r="AJ129" s="9" t="e">
        <f t="shared" si="39"/>
        <v>#N/A</v>
      </c>
      <c r="AK129" s="9">
        <f t="shared" si="49"/>
        <v>0</v>
      </c>
      <c r="AL129" s="9" t="e">
        <f t="shared" si="40"/>
        <v>#N/A</v>
      </c>
      <c r="AM129" s="9" t="e">
        <f t="shared" si="57"/>
        <v>#N/A</v>
      </c>
      <c r="AN129" s="5"/>
      <c r="AO129" s="5"/>
      <c r="AP129" s="9"/>
      <c r="AQ129" s="5"/>
      <c r="AR129" s="25"/>
      <c r="AS129" s="25"/>
    </row>
    <row r="130" spans="1:45" s="7" customFormat="1" ht="20.100000000000001" hidden="1" customHeight="1" x14ac:dyDescent="0.25">
      <c r="A130" s="86">
        <f t="shared" si="60"/>
        <v>102</v>
      </c>
      <c r="B130" s="260" t="s">
        <v>147</v>
      </c>
      <c r="C130" s="270" t="s">
        <v>497</v>
      </c>
      <c r="D130" s="19"/>
      <c r="E130" s="5" t="str">
        <f>VLOOKUP($C130,'[4]Gui chi Quynh'!$D$7:$F$393,3,0)</f>
        <v>A4</v>
      </c>
      <c r="F130" s="19">
        <f>VLOOKUP(E130,Sheet1!$B$2:$C$12,2,TRUE)</f>
        <v>7</v>
      </c>
      <c r="G130" s="5" t="str">
        <f>VLOOKUP($C130,'[5]Gui chi Quynh'!$C$7:$E$391,3,0)</f>
        <v>A4</v>
      </c>
      <c r="H130" s="19">
        <f>VLOOKUP(G130,Sheet1!$B$2:$C$12,2,TRUE)</f>
        <v>7</v>
      </c>
      <c r="I130" s="5" t="str">
        <f>VLOOKUP($C130,'[6]Gui chi Quynh'!$C$7:$E$389,3,0)</f>
        <v>A3</v>
      </c>
      <c r="J130" s="19">
        <f>VLOOKUP(I130,Sheet1!$B$2:$C$12,2,TRUE)</f>
        <v>8</v>
      </c>
      <c r="K130" s="5" t="str">
        <f>VLOOKUP($C130,'[7]Gui chi Quynh'!$C$7:$E$389,3,0)</f>
        <v>A3</v>
      </c>
      <c r="L130" s="19">
        <f>VLOOKUP(K130,Sheet1!$B$2:$C$12,2,TRUE)</f>
        <v>8</v>
      </c>
      <c r="M130" s="5" t="str">
        <f>VLOOKUP($C130,'[8]Gui chi Quynh'!$C$7:$E$388,3,0)</f>
        <v>A3</v>
      </c>
      <c r="N130" s="19">
        <f>VLOOKUP(M130,Sheet1!$B$2:$C$12,2,TRUE)</f>
        <v>8</v>
      </c>
      <c r="O130" s="5">
        <f t="shared" si="58"/>
        <v>7.6</v>
      </c>
      <c r="P130" s="226">
        <f t="shared" si="59"/>
        <v>0</v>
      </c>
      <c r="Q130" s="9" t="str">
        <f t="shared" si="35"/>
        <v>Tốt</v>
      </c>
      <c r="R130" s="10"/>
      <c r="S130" s="17"/>
      <c r="T130" s="19" t="e">
        <f>VLOOKUP(S130,Sheet1!$B$2:$C$12,2,TRUE)</f>
        <v>#N/A</v>
      </c>
      <c r="U130" s="5"/>
      <c r="V130" s="19" t="e">
        <f>VLOOKUP(U130,Sheet1!$B$2:$C$12,2,TRUE)</f>
        <v>#N/A</v>
      </c>
      <c r="W130" s="5"/>
      <c r="X130" s="19" t="e">
        <f>VLOOKUP(W130,Sheet1!$B$2:$C$12,2,TRUE)</f>
        <v>#N/A</v>
      </c>
      <c r="Y130" s="5"/>
      <c r="Z130" s="19" t="e">
        <f>VLOOKUP(Y130,Sheet1!$B$2:$C$12,2,TRUE)</f>
        <v>#N/A</v>
      </c>
      <c r="AA130" s="5"/>
      <c r="AB130" s="19" t="e">
        <f>VLOOKUP(AA130,Sheet1!$B$2:$C$12,2,TRUE)</f>
        <v>#N/A</v>
      </c>
      <c r="AC130" s="5" t="e">
        <f t="shared" si="36"/>
        <v>#N/A</v>
      </c>
      <c r="AD130" s="226">
        <f t="shared" si="53"/>
        <v>0</v>
      </c>
      <c r="AE130" s="9" t="e">
        <f t="shared" si="54"/>
        <v>#N/A</v>
      </c>
      <c r="AF130" s="5" t="e">
        <f t="shared" si="37"/>
        <v>#N/A</v>
      </c>
      <c r="AG130" s="226">
        <f t="shared" si="38"/>
        <v>0</v>
      </c>
      <c r="AH130" s="9" t="e">
        <f t="shared" si="56"/>
        <v>#N/A</v>
      </c>
      <c r="AI130" s="227"/>
      <c r="AJ130" s="9" t="e">
        <f t="shared" si="39"/>
        <v>#N/A</v>
      </c>
      <c r="AK130" s="9">
        <f t="shared" si="49"/>
        <v>0</v>
      </c>
      <c r="AL130" s="9" t="e">
        <f t="shared" si="40"/>
        <v>#N/A</v>
      </c>
      <c r="AM130" s="9" t="e">
        <f t="shared" si="57"/>
        <v>#N/A</v>
      </c>
      <c r="AN130" s="5"/>
      <c r="AO130" s="5"/>
      <c r="AP130" s="9"/>
      <c r="AQ130" s="5"/>
      <c r="AR130" s="25"/>
      <c r="AS130" s="25"/>
    </row>
    <row r="131" spans="1:45" s="7" customFormat="1" ht="20.100000000000001" hidden="1" customHeight="1" x14ac:dyDescent="0.25">
      <c r="A131" s="86">
        <f t="shared" si="60"/>
        <v>103</v>
      </c>
      <c r="B131" s="80" t="s">
        <v>227</v>
      </c>
      <c r="C131" s="263" t="s">
        <v>504</v>
      </c>
      <c r="D131" s="19"/>
      <c r="E131" s="5" t="str">
        <f>VLOOKUP($C131,'[4]Gui chi Quynh'!$D$7:$F$393,3,0)</f>
        <v>A4</v>
      </c>
      <c r="F131" s="19">
        <f>VLOOKUP(E131,Sheet1!$B$2:$C$12,2,TRUE)</f>
        <v>7</v>
      </c>
      <c r="G131" s="5" t="str">
        <f>VLOOKUP($C131,'[5]Gui chi Quynh'!$C$7:$E$391,3,0)</f>
        <v>A4</v>
      </c>
      <c r="H131" s="19">
        <f>VLOOKUP(G131,Sheet1!$B$2:$C$12,2,TRUE)</f>
        <v>7</v>
      </c>
      <c r="I131" s="5" t="str">
        <f>VLOOKUP($C131,'[6]Gui chi Quynh'!$C$7:$E$389,3,0)</f>
        <v>A4</v>
      </c>
      <c r="J131" s="19">
        <f>VLOOKUP(I131,Sheet1!$B$2:$C$12,2,TRUE)</f>
        <v>7</v>
      </c>
      <c r="K131" s="5" t="str">
        <f>VLOOKUP($C131,'[7]Gui chi Quynh'!$C$7:$E$389,3,0)</f>
        <v>A4</v>
      </c>
      <c r="L131" s="19">
        <f>VLOOKUP(K131,Sheet1!$B$2:$C$12,2,TRUE)</f>
        <v>7</v>
      </c>
      <c r="M131" s="5" t="str">
        <f>VLOOKUP($C131,'[8]Gui chi Quynh'!$C$7:$E$388,3,0)</f>
        <v>A3</v>
      </c>
      <c r="N131" s="19">
        <f>VLOOKUP(M131,Sheet1!$B$2:$C$12,2,TRUE)</f>
        <v>8</v>
      </c>
      <c r="O131" s="5">
        <f t="shared" si="58"/>
        <v>7.2</v>
      </c>
      <c r="P131" s="226">
        <f t="shared" si="59"/>
        <v>0</v>
      </c>
      <c r="Q131" s="9" t="str">
        <f t="shared" si="35"/>
        <v>Tốt</v>
      </c>
      <c r="R131" s="10"/>
      <c r="S131" s="17"/>
      <c r="T131" s="19" t="e">
        <f>VLOOKUP(S131,Sheet1!$B$2:$C$12,2,TRUE)</f>
        <v>#N/A</v>
      </c>
      <c r="U131" s="5"/>
      <c r="V131" s="19" t="e">
        <f>VLOOKUP(U131,Sheet1!$B$2:$C$12,2,TRUE)</f>
        <v>#N/A</v>
      </c>
      <c r="W131" s="5"/>
      <c r="X131" s="19" t="e">
        <f>VLOOKUP(W131,Sheet1!$B$2:$C$12,2,TRUE)</f>
        <v>#N/A</v>
      </c>
      <c r="Y131" s="5"/>
      <c r="Z131" s="19" t="e">
        <f>VLOOKUP(Y131,Sheet1!$B$2:$C$12,2,TRUE)</f>
        <v>#N/A</v>
      </c>
      <c r="AA131" s="5"/>
      <c r="AB131" s="19" t="e">
        <f>VLOOKUP(AA131,Sheet1!$B$2:$C$12,2,TRUE)</f>
        <v>#N/A</v>
      </c>
      <c r="AC131" s="5" t="e">
        <f t="shared" si="36"/>
        <v>#N/A</v>
      </c>
      <c r="AD131" s="226">
        <f t="shared" si="53"/>
        <v>0</v>
      </c>
      <c r="AE131" s="9" t="e">
        <f t="shared" si="54"/>
        <v>#N/A</v>
      </c>
      <c r="AF131" s="5" t="e">
        <f t="shared" si="37"/>
        <v>#N/A</v>
      </c>
      <c r="AG131" s="226">
        <f t="shared" si="38"/>
        <v>0</v>
      </c>
      <c r="AH131" s="9" t="e">
        <f t="shared" si="56"/>
        <v>#N/A</v>
      </c>
      <c r="AI131" s="227"/>
      <c r="AJ131" s="9" t="e">
        <f t="shared" si="39"/>
        <v>#N/A</v>
      </c>
      <c r="AK131" s="9">
        <f t="shared" si="49"/>
        <v>0</v>
      </c>
      <c r="AL131" s="9" t="e">
        <f t="shared" si="40"/>
        <v>#N/A</v>
      </c>
      <c r="AM131" s="9" t="e">
        <f t="shared" si="57"/>
        <v>#N/A</v>
      </c>
      <c r="AN131" s="5"/>
      <c r="AO131" s="5"/>
      <c r="AP131" s="9"/>
      <c r="AQ131" s="5"/>
      <c r="AR131" s="25"/>
      <c r="AS131" s="25"/>
    </row>
    <row r="132" spans="1:45" s="7" customFormat="1" ht="20.100000000000001" hidden="1" customHeight="1" x14ac:dyDescent="0.25">
      <c r="A132" s="86">
        <f t="shared" si="60"/>
        <v>104</v>
      </c>
      <c r="B132" s="80" t="s">
        <v>232</v>
      </c>
      <c r="C132" s="263" t="s">
        <v>508</v>
      </c>
      <c r="D132" s="19"/>
      <c r="E132" s="5" t="str">
        <f>VLOOKUP($C132,'[4]Gui chi Quynh'!$D$7:$F$393,3,0)</f>
        <v>A3</v>
      </c>
      <c r="F132" s="19">
        <f>VLOOKUP(E132,Sheet1!$B$2:$C$12,2,TRUE)</f>
        <v>8</v>
      </c>
      <c r="G132" s="5" t="str">
        <f>VLOOKUP($C132,'[5]Gui chi Quynh'!$C$7:$E$391,3,0)</f>
        <v>A4</v>
      </c>
      <c r="H132" s="19">
        <f>VLOOKUP(G132,Sheet1!$B$2:$C$12,2,TRUE)</f>
        <v>7</v>
      </c>
      <c r="I132" s="5" t="str">
        <f>VLOOKUP($C132,'[6]Gui chi Quynh'!$C$7:$E$389,3,0)</f>
        <v>A4</v>
      </c>
      <c r="J132" s="19">
        <f>VLOOKUP(I132,Sheet1!$B$2:$C$12,2,TRUE)</f>
        <v>7</v>
      </c>
      <c r="K132" s="5" t="str">
        <f>VLOOKUP($C132,'[7]Gui chi Quynh'!$C$7:$E$389,3,0)</f>
        <v>A3</v>
      </c>
      <c r="L132" s="19">
        <f>VLOOKUP(K132,Sheet1!$B$2:$C$12,2,TRUE)</f>
        <v>8</v>
      </c>
      <c r="M132" s="5" t="str">
        <f>VLOOKUP($C132,'[8]Gui chi Quynh'!$C$7:$E$388,3,0)</f>
        <v>A3</v>
      </c>
      <c r="N132" s="19">
        <f>VLOOKUP(M132,Sheet1!$B$2:$C$12,2,TRUE)</f>
        <v>8</v>
      </c>
      <c r="O132" s="5">
        <f t="shared" si="58"/>
        <v>7.6</v>
      </c>
      <c r="P132" s="226">
        <f t="shared" si="59"/>
        <v>0</v>
      </c>
      <c r="Q132" s="9" t="str">
        <f t="shared" si="35"/>
        <v>Tốt</v>
      </c>
      <c r="R132" s="10"/>
      <c r="S132" s="17"/>
      <c r="T132" s="19" t="e">
        <f>VLOOKUP(S132,Sheet1!$B$2:$C$12,2,TRUE)</f>
        <v>#N/A</v>
      </c>
      <c r="U132" s="5"/>
      <c r="V132" s="19" t="e">
        <f>VLOOKUP(U132,Sheet1!$B$2:$C$12,2,TRUE)</f>
        <v>#N/A</v>
      </c>
      <c r="W132" s="5"/>
      <c r="X132" s="19" t="e">
        <f>VLOOKUP(W132,Sheet1!$B$2:$C$12,2,TRUE)</f>
        <v>#N/A</v>
      </c>
      <c r="Y132" s="5"/>
      <c r="Z132" s="19" t="e">
        <f>VLOOKUP(Y132,Sheet1!$B$2:$C$12,2,TRUE)</f>
        <v>#N/A</v>
      </c>
      <c r="AA132" s="5"/>
      <c r="AB132" s="19" t="e">
        <f>VLOOKUP(AA132,Sheet1!$B$2:$C$12,2,TRUE)</f>
        <v>#N/A</v>
      </c>
      <c r="AC132" s="5" t="e">
        <f t="shared" si="36"/>
        <v>#N/A</v>
      </c>
      <c r="AD132" s="226">
        <f t="shared" si="53"/>
        <v>0</v>
      </c>
      <c r="AE132" s="9" t="e">
        <f t="shared" si="54"/>
        <v>#N/A</v>
      </c>
      <c r="AF132" s="5" t="e">
        <f t="shared" si="37"/>
        <v>#N/A</v>
      </c>
      <c r="AG132" s="226">
        <f t="shared" si="38"/>
        <v>0</v>
      </c>
      <c r="AH132" s="9" t="e">
        <f t="shared" si="56"/>
        <v>#N/A</v>
      </c>
      <c r="AI132" s="227"/>
      <c r="AJ132" s="9" t="e">
        <f t="shared" si="39"/>
        <v>#N/A</v>
      </c>
      <c r="AK132" s="9">
        <f t="shared" si="49"/>
        <v>0</v>
      </c>
      <c r="AL132" s="9" t="e">
        <f t="shared" si="40"/>
        <v>#N/A</v>
      </c>
      <c r="AM132" s="9" t="e">
        <f t="shared" si="57"/>
        <v>#N/A</v>
      </c>
      <c r="AN132" s="5"/>
      <c r="AO132" s="5"/>
      <c r="AP132" s="9"/>
      <c r="AQ132" s="5"/>
      <c r="AR132" s="25"/>
      <c r="AS132" s="25"/>
    </row>
    <row r="133" spans="1:45" s="7" customFormat="1" ht="20.100000000000001" hidden="1" customHeight="1" x14ac:dyDescent="0.25">
      <c r="A133" s="86">
        <f t="shared" si="60"/>
        <v>105</v>
      </c>
      <c r="B133" s="80" t="s">
        <v>273</v>
      </c>
      <c r="C133" s="263" t="s">
        <v>509</v>
      </c>
      <c r="D133" s="19"/>
      <c r="E133" s="5" t="str">
        <f>VLOOKUP($C133,'[4]Gui chi Quynh'!$D$7:$F$393,3,0)</f>
        <v>A3</v>
      </c>
      <c r="F133" s="19">
        <f>VLOOKUP(E133,Sheet1!$B$2:$C$12,2,TRUE)</f>
        <v>8</v>
      </c>
      <c r="G133" s="5" t="str">
        <f>VLOOKUP($C133,'[5]Gui chi Quynh'!$C$7:$E$391,3,0)</f>
        <v>A3</v>
      </c>
      <c r="H133" s="19">
        <f>VLOOKUP(G133,Sheet1!$B$2:$C$12,2,TRUE)</f>
        <v>8</v>
      </c>
      <c r="I133" s="5" t="str">
        <f>VLOOKUP($C133,'[6]Gui chi Quynh'!$C$7:$E$389,3,0)</f>
        <v>A3</v>
      </c>
      <c r="J133" s="19">
        <f>VLOOKUP(I133,Sheet1!$B$2:$C$12,2,TRUE)</f>
        <v>8</v>
      </c>
      <c r="K133" s="5" t="str">
        <f>VLOOKUP($C133,'[7]Gui chi Quynh'!$C$7:$E$389,3,0)</f>
        <v>A2</v>
      </c>
      <c r="L133" s="19">
        <f>VLOOKUP(K133,Sheet1!$B$2:$C$12,2,TRUE)</f>
        <v>9</v>
      </c>
      <c r="M133" s="5" t="str">
        <f>VLOOKUP($C133,'[8]Gui chi Quynh'!$C$7:$E$388,3,0)</f>
        <v>A3</v>
      </c>
      <c r="N133" s="19">
        <f>VLOOKUP(M133,Sheet1!$B$2:$C$12,2,TRUE)</f>
        <v>8</v>
      </c>
      <c r="O133" s="5">
        <f t="shared" si="58"/>
        <v>8.1999999999999993</v>
      </c>
      <c r="P133" s="226">
        <f t="shared" si="59"/>
        <v>0</v>
      </c>
      <c r="Q133" s="9" t="str">
        <f t="shared" si="35"/>
        <v>Xuất sắc</v>
      </c>
      <c r="R133" s="10"/>
      <c r="S133" s="17"/>
      <c r="T133" s="19" t="e">
        <f>VLOOKUP(S133,Sheet1!$B$2:$C$12,2,TRUE)</f>
        <v>#N/A</v>
      </c>
      <c r="U133" s="5"/>
      <c r="V133" s="19" t="e">
        <f>VLOOKUP(U133,Sheet1!$B$2:$C$12,2,TRUE)</f>
        <v>#N/A</v>
      </c>
      <c r="W133" s="5"/>
      <c r="X133" s="19" t="e">
        <f>VLOOKUP(W133,Sheet1!$B$2:$C$12,2,TRUE)</f>
        <v>#N/A</v>
      </c>
      <c r="Y133" s="5"/>
      <c r="Z133" s="19" t="e">
        <f>VLOOKUP(Y133,Sheet1!$B$2:$C$12,2,TRUE)</f>
        <v>#N/A</v>
      </c>
      <c r="AA133" s="5"/>
      <c r="AB133" s="19" t="e">
        <f>VLOOKUP(AA133,Sheet1!$B$2:$C$12,2,TRUE)</f>
        <v>#N/A</v>
      </c>
      <c r="AC133" s="5" t="e">
        <f t="shared" si="36"/>
        <v>#N/A</v>
      </c>
      <c r="AD133" s="226">
        <f t="shared" si="53"/>
        <v>0</v>
      </c>
      <c r="AE133" s="9" t="e">
        <f t="shared" si="54"/>
        <v>#N/A</v>
      </c>
      <c r="AF133" s="5" t="e">
        <f t="shared" si="37"/>
        <v>#N/A</v>
      </c>
      <c r="AG133" s="226">
        <f t="shared" si="38"/>
        <v>0</v>
      </c>
      <c r="AH133" s="9" t="e">
        <f t="shared" si="56"/>
        <v>#N/A</v>
      </c>
      <c r="AI133" s="227"/>
      <c r="AJ133" s="9" t="e">
        <f t="shared" si="39"/>
        <v>#N/A</v>
      </c>
      <c r="AK133" s="9">
        <f t="shared" si="49"/>
        <v>0</v>
      </c>
      <c r="AL133" s="9" t="e">
        <f t="shared" si="40"/>
        <v>#N/A</v>
      </c>
      <c r="AM133" s="9" t="e">
        <f t="shared" si="57"/>
        <v>#N/A</v>
      </c>
      <c r="AN133" s="5"/>
      <c r="AO133" s="5"/>
      <c r="AP133" s="9"/>
      <c r="AQ133" s="5"/>
      <c r="AR133" s="25"/>
      <c r="AS133" s="25"/>
    </row>
    <row r="134" spans="1:45" s="7" customFormat="1" ht="20.100000000000001" hidden="1" customHeight="1" x14ac:dyDescent="0.25">
      <c r="A134" s="86">
        <f t="shared" si="60"/>
        <v>106</v>
      </c>
      <c r="B134" s="80" t="s">
        <v>196</v>
      </c>
      <c r="C134" s="263" t="s">
        <v>506</v>
      </c>
      <c r="D134" s="19"/>
      <c r="E134" s="5" t="str">
        <f>VLOOKUP($C134,'[4]Gui chi Quynh'!$D$7:$F$393,3,0)</f>
        <v>A4</v>
      </c>
      <c r="F134" s="19">
        <f>VLOOKUP(E134,Sheet1!$B$2:$C$12,2,TRUE)</f>
        <v>7</v>
      </c>
      <c r="G134" s="5" t="str">
        <f>VLOOKUP($C134,'[5]Gui chi Quynh'!$C$7:$E$391,3,0)</f>
        <v>A4</v>
      </c>
      <c r="H134" s="19">
        <f>VLOOKUP(G134,Sheet1!$B$2:$C$12,2,TRUE)</f>
        <v>7</v>
      </c>
      <c r="I134" s="5" t="str">
        <f>VLOOKUP($C134,'[6]Gui chi Quynh'!$C$7:$E$389,3,0)</f>
        <v>A4</v>
      </c>
      <c r="J134" s="19">
        <f>VLOOKUP(I134,Sheet1!$B$2:$C$12,2,TRUE)</f>
        <v>7</v>
      </c>
      <c r="K134" s="5" t="str">
        <f>VLOOKUP($C134,'[7]Gui chi Quynh'!$C$7:$E$389,3,0)</f>
        <v>A4</v>
      </c>
      <c r="L134" s="19">
        <f>VLOOKUP(K134,Sheet1!$B$2:$C$12,2,TRUE)</f>
        <v>7</v>
      </c>
      <c r="M134" s="5" t="str">
        <f>VLOOKUP($C134,'[8]Gui chi Quynh'!$C$7:$E$388,3,0)</f>
        <v>A4</v>
      </c>
      <c r="N134" s="19">
        <f>VLOOKUP(M134,Sheet1!$B$2:$C$12,2,TRUE)</f>
        <v>7</v>
      </c>
      <c r="O134" s="5">
        <f t="shared" si="58"/>
        <v>7</v>
      </c>
      <c r="P134" s="226">
        <f t="shared" si="59"/>
        <v>0</v>
      </c>
      <c r="Q134" s="9" t="str">
        <f t="shared" si="35"/>
        <v>Tốt</v>
      </c>
      <c r="R134" s="10"/>
      <c r="S134" s="17"/>
      <c r="T134" s="19" t="e">
        <f>VLOOKUP(S134,Sheet1!$B$2:$C$12,2,TRUE)</f>
        <v>#N/A</v>
      </c>
      <c r="U134" s="5"/>
      <c r="V134" s="19" t="e">
        <f>VLOOKUP(U134,Sheet1!$B$2:$C$12,2,TRUE)</f>
        <v>#N/A</v>
      </c>
      <c r="W134" s="5"/>
      <c r="X134" s="19" t="e">
        <f>VLOOKUP(W134,Sheet1!$B$2:$C$12,2,TRUE)</f>
        <v>#N/A</v>
      </c>
      <c r="Y134" s="5"/>
      <c r="Z134" s="19" t="e">
        <f>VLOOKUP(Y134,Sheet1!$B$2:$C$12,2,TRUE)</f>
        <v>#N/A</v>
      </c>
      <c r="AA134" s="5"/>
      <c r="AB134" s="19" t="e">
        <f>VLOOKUP(AA134,Sheet1!$B$2:$C$12,2,TRUE)</f>
        <v>#N/A</v>
      </c>
      <c r="AC134" s="5" t="e">
        <f t="shared" si="36"/>
        <v>#N/A</v>
      </c>
      <c r="AD134" s="226">
        <f t="shared" si="53"/>
        <v>0</v>
      </c>
      <c r="AE134" s="9" t="e">
        <f t="shared" si="54"/>
        <v>#N/A</v>
      </c>
      <c r="AF134" s="5" t="e">
        <f t="shared" si="37"/>
        <v>#N/A</v>
      </c>
      <c r="AG134" s="226">
        <f t="shared" si="38"/>
        <v>0</v>
      </c>
      <c r="AH134" s="9" t="e">
        <f t="shared" si="56"/>
        <v>#N/A</v>
      </c>
      <c r="AI134" s="227"/>
      <c r="AJ134" s="9" t="e">
        <f t="shared" si="39"/>
        <v>#N/A</v>
      </c>
      <c r="AK134" s="9">
        <f t="shared" si="49"/>
        <v>0</v>
      </c>
      <c r="AL134" s="9" t="e">
        <f t="shared" si="40"/>
        <v>#N/A</v>
      </c>
      <c r="AM134" s="9" t="e">
        <f t="shared" si="57"/>
        <v>#N/A</v>
      </c>
      <c r="AN134" s="5"/>
      <c r="AO134" s="5"/>
      <c r="AP134" s="9"/>
      <c r="AQ134" s="5"/>
      <c r="AR134" s="25"/>
      <c r="AS134" s="25"/>
    </row>
    <row r="135" spans="1:45" s="7" customFormat="1" ht="20.100000000000001" hidden="1" customHeight="1" x14ac:dyDescent="0.25">
      <c r="A135" s="86">
        <f t="shared" si="60"/>
        <v>107</v>
      </c>
      <c r="B135" s="77" t="s">
        <v>82</v>
      </c>
      <c r="C135" s="270" t="s">
        <v>505</v>
      </c>
      <c r="D135" s="19"/>
      <c r="E135" s="5" t="str">
        <f>VLOOKUP($C135,'[4]Gui chi Quynh'!$D$7:$F$393,3,0)</f>
        <v>A4</v>
      </c>
      <c r="F135" s="19">
        <f>VLOOKUP(E135,Sheet1!$B$2:$C$12,2,TRUE)</f>
        <v>7</v>
      </c>
      <c r="G135" s="5" t="str">
        <f>VLOOKUP($C135,'[5]Gui chi Quynh'!$C$7:$E$391,3,0)</f>
        <v>A4</v>
      </c>
      <c r="H135" s="19">
        <f>VLOOKUP(G135,Sheet1!$B$2:$C$12,2,TRUE)</f>
        <v>7</v>
      </c>
      <c r="I135" s="5" t="str">
        <f>VLOOKUP($C135,'[6]Gui chi Quynh'!$C$7:$E$389,3,0)</f>
        <v>A4</v>
      </c>
      <c r="J135" s="19">
        <f>VLOOKUP(I135,Sheet1!$B$2:$C$12,2,TRUE)</f>
        <v>7</v>
      </c>
      <c r="K135" s="5" t="str">
        <f>VLOOKUP($C135,'[7]Gui chi Quynh'!$C$7:$E$389,3,0)</f>
        <v>A4</v>
      </c>
      <c r="L135" s="19">
        <f>VLOOKUP(K135,Sheet1!$B$2:$C$12,2,TRUE)</f>
        <v>7</v>
      </c>
      <c r="M135" s="5" t="str">
        <f>VLOOKUP($C135,'[8]Gui chi Quynh'!$C$7:$E$388,3,0)</f>
        <v>A3</v>
      </c>
      <c r="N135" s="19">
        <f>VLOOKUP(M135,Sheet1!$B$2:$C$12,2,TRUE)</f>
        <v>8</v>
      </c>
      <c r="O135" s="5">
        <f t="shared" si="58"/>
        <v>7.2</v>
      </c>
      <c r="P135" s="226">
        <f t="shared" si="59"/>
        <v>0</v>
      </c>
      <c r="Q135" s="9" t="str">
        <f t="shared" si="35"/>
        <v>Tốt</v>
      </c>
      <c r="R135" s="10"/>
      <c r="S135" s="17"/>
      <c r="T135" s="19" t="e">
        <f>VLOOKUP(S135,Sheet1!$B$2:$C$12,2,TRUE)</f>
        <v>#N/A</v>
      </c>
      <c r="U135" s="5"/>
      <c r="V135" s="19" t="e">
        <f>VLOOKUP(U135,Sheet1!$B$2:$C$12,2,TRUE)</f>
        <v>#N/A</v>
      </c>
      <c r="W135" s="5"/>
      <c r="X135" s="19" t="e">
        <f>VLOOKUP(W135,Sheet1!$B$2:$C$12,2,TRUE)</f>
        <v>#N/A</v>
      </c>
      <c r="Y135" s="5"/>
      <c r="Z135" s="19" t="e">
        <f>VLOOKUP(Y135,Sheet1!$B$2:$C$12,2,TRUE)</f>
        <v>#N/A</v>
      </c>
      <c r="AA135" s="5"/>
      <c r="AB135" s="19" t="e">
        <f>VLOOKUP(AA135,Sheet1!$B$2:$C$12,2,TRUE)</f>
        <v>#N/A</v>
      </c>
      <c r="AC135" s="5" t="e">
        <f t="shared" si="36"/>
        <v>#N/A</v>
      </c>
      <c r="AD135" s="226">
        <f t="shared" si="53"/>
        <v>0</v>
      </c>
      <c r="AE135" s="9" t="e">
        <f t="shared" si="54"/>
        <v>#N/A</v>
      </c>
      <c r="AF135" s="5" t="e">
        <f t="shared" si="37"/>
        <v>#N/A</v>
      </c>
      <c r="AG135" s="226">
        <f t="shared" si="38"/>
        <v>0</v>
      </c>
      <c r="AH135" s="9" t="e">
        <f t="shared" si="56"/>
        <v>#N/A</v>
      </c>
      <c r="AI135" s="227"/>
      <c r="AJ135" s="9" t="e">
        <f t="shared" si="39"/>
        <v>#N/A</v>
      </c>
      <c r="AK135" s="9">
        <f t="shared" si="49"/>
        <v>0</v>
      </c>
      <c r="AL135" s="9" t="e">
        <f t="shared" si="40"/>
        <v>#N/A</v>
      </c>
      <c r="AM135" s="9" t="e">
        <f t="shared" si="57"/>
        <v>#N/A</v>
      </c>
      <c r="AN135" s="5"/>
      <c r="AO135" s="5"/>
      <c r="AP135" s="9"/>
      <c r="AQ135" s="5"/>
      <c r="AR135" s="25"/>
      <c r="AS135" s="25"/>
    </row>
    <row r="136" spans="1:45" s="7" customFormat="1" ht="20.100000000000001" hidden="1" customHeight="1" x14ac:dyDescent="0.25">
      <c r="A136" s="86">
        <f t="shared" si="60"/>
        <v>108</v>
      </c>
      <c r="B136" s="2" t="s">
        <v>80</v>
      </c>
      <c r="C136" s="268" t="s">
        <v>494</v>
      </c>
      <c r="D136" s="5"/>
      <c r="E136" s="5" t="str">
        <f>VLOOKUP($C136,'[4]Gui chi Quynh'!$D$7:$F$393,3,0)</f>
        <v>A3</v>
      </c>
      <c r="F136" s="19">
        <f>VLOOKUP(E136,Sheet1!$B$2:$C$12,2,TRUE)</f>
        <v>8</v>
      </c>
      <c r="G136" s="5" t="str">
        <f>VLOOKUP($C136,'[5]Gui chi Quynh'!$C$7:$E$391,3,0)</f>
        <v>A4</v>
      </c>
      <c r="H136" s="19">
        <f>VLOOKUP(G136,Sheet1!$B$2:$C$12,2,TRUE)</f>
        <v>7</v>
      </c>
      <c r="I136" s="5" t="str">
        <f>VLOOKUP($C136,'[6]Gui chi Quynh'!$C$7:$E$389,3,0)</f>
        <v>A4</v>
      </c>
      <c r="J136" s="19">
        <f>VLOOKUP(I136,Sheet1!$B$2:$C$12,2,TRUE)</f>
        <v>7</v>
      </c>
      <c r="K136" s="5" t="str">
        <f>VLOOKUP($C136,'[7]Gui chi Quynh'!$C$7:$E$389,3,0)</f>
        <v>A4</v>
      </c>
      <c r="L136" s="19">
        <f>VLOOKUP(K136,Sheet1!$B$2:$C$12,2,TRUE)</f>
        <v>7</v>
      </c>
      <c r="M136" s="5" t="str">
        <f>VLOOKUP($C136,'[8]Gui chi Quynh'!$C$7:$E$388,3,0)</f>
        <v>A3</v>
      </c>
      <c r="N136" s="19">
        <f>VLOOKUP(M136,Sheet1!$B$2:$C$12,2,TRUE)</f>
        <v>8</v>
      </c>
      <c r="O136" s="5">
        <f t="shared" si="58"/>
        <v>7.4</v>
      </c>
      <c r="P136" s="226">
        <f t="shared" si="59"/>
        <v>0</v>
      </c>
      <c r="Q136" s="9" t="str">
        <f t="shared" si="35"/>
        <v>Tốt</v>
      </c>
      <c r="R136" s="269"/>
      <c r="S136" s="17"/>
      <c r="T136" s="19" t="e">
        <f>VLOOKUP(S136,Sheet1!$B$2:$C$12,2,TRUE)</f>
        <v>#N/A</v>
      </c>
      <c r="U136" s="5"/>
      <c r="V136" s="19" t="e">
        <f>VLOOKUP(U136,Sheet1!$B$2:$C$12,2,TRUE)</f>
        <v>#N/A</v>
      </c>
      <c r="W136" s="5"/>
      <c r="X136" s="19" t="e">
        <f>VLOOKUP(W136,Sheet1!$B$2:$C$12,2,TRUE)</f>
        <v>#N/A</v>
      </c>
      <c r="Y136" s="5"/>
      <c r="Z136" s="19" t="e">
        <f>VLOOKUP(Y136,Sheet1!$B$2:$C$12,2,TRUE)</f>
        <v>#N/A</v>
      </c>
      <c r="AA136" s="5"/>
      <c r="AB136" s="19" t="e">
        <f>VLOOKUP(AA136,Sheet1!$B$2:$C$12,2,TRUE)</f>
        <v>#N/A</v>
      </c>
      <c r="AC136" s="5" t="e">
        <f>ROUND(AVERAGE(T136,V136,X136,Z136),2)</f>
        <v>#N/A</v>
      </c>
      <c r="AD136" s="226">
        <f t="shared" si="53"/>
        <v>0</v>
      </c>
      <c r="AE136" s="9" t="e">
        <f t="shared" si="54"/>
        <v>#N/A</v>
      </c>
      <c r="AF136" s="5"/>
      <c r="AG136" s="226"/>
      <c r="AH136" s="9"/>
      <c r="AI136" s="227" t="s">
        <v>838</v>
      </c>
      <c r="AJ136" s="9" t="e">
        <f t="shared" si="39"/>
        <v>#N/A</v>
      </c>
      <c r="AK136" s="9">
        <f t="shared" si="49"/>
        <v>0</v>
      </c>
      <c r="AL136" s="9" t="e">
        <f t="shared" si="40"/>
        <v>#N/A</v>
      </c>
      <c r="AM136" s="5" t="s">
        <v>799</v>
      </c>
      <c r="AN136" s="5"/>
      <c r="AO136" s="5"/>
      <c r="AP136" s="9"/>
      <c r="AQ136" s="5"/>
      <c r="AR136" s="122"/>
      <c r="AS136" s="25"/>
    </row>
    <row r="137" spans="1:45" s="7" customFormat="1" ht="20.100000000000001" hidden="1" customHeight="1" x14ac:dyDescent="0.25">
      <c r="A137" s="86">
        <f t="shared" si="60"/>
        <v>109</v>
      </c>
      <c r="B137" s="77" t="s">
        <v>745</v>
      </c>
      <c r="C137" s="270" t="s">
        <v>746</v>
      </c>
      <c r="D137" s="19"/>
      <c r="E137" s="5" t="str">
        <f>VLOOKUP($C137,'[4]Gui chi Quynh'!$D$7:$F$393,3,0)</f>
        <v>A4</v>
      </c>
      <c r="F137" s="19">
        <f>VLOOKUP(E137,Sheet1!$B$2:$C$12,2,TRUE)</f>
        <v>7</v>
      </c>
      <c r="G137" s="5" t="str">
        <f>VLOOKUP($C137,'[5]Gui chi Quynh'!$C$7:$E$391,3,0)</f>
        <v>A4</v>
      </c>
      <c r="H137" s="19">
        <f>VLOOKUP(G137,Sheet1!$B$2:$C$12,2,TRUE)</f>
        <v>7</v>
      </c>
      <c r="I137" s="5" t="str">
        <f>VLOOKUP($C137,'[6]Gui chi Quynh'!$C$7:$E$389,3,0)</f>
        <v>A3</v>
      </c>
      <c r="J137" s="19">
        <f>VLOOKUP(I137,Sheet1!$B$2:$C$12,2,TRUE)</f>
        <v>8</v>
      </c>
      <c r="K137" s="5" t="str">
        <f>VLOOKUP($C137,'[7]Gui chi Quynh'!$C$7:$E$389,3,0)</f>
        <v>A3</v>
      </c>
      <c r="L137" s="19">
        <f>VLOOKUP(K137,Sheet1!$B$2:$C$12,2,TRUE)</f>
        <v>8</v>
      </c>
      <c r="M137" s="5" t="str">
        <f>VLOOKUP($C137,'[8]Gui chi Quynh'!$C$7:$E$388,3,0)</f>
        <v>A3</v>
      </c>
      <c r="N137" s="19">
        <f>VLOOKUP(M137,Sheet1!$B$2:$C$12,2,TRUE)</f>
        <v>8</v>
      </c>
      <c r="O137" s="5">
        <f t="shared" si="58"/>
        <v>7.6</v>
      </c>
      <c r="P137" s="226">
        <f t="shared" si="59"/>
        <v>0</v>
      </c>
      <c r="Q137" s="9" t="str">
        <f t="shared" si="35"/>
        <v>Tốt</v>
      </c>
      <c r="R137" s="10"/>
      <c r="S137" s="17"/>
      <c r="T137" s="19" t="e">
        <f>VLOOKUP(S137,Sheet1!$B$2:$C$12,2,TRUE)</f>
        <v>#N/A</v>
      </c>
      <c r="U137" s="5"/>
      <c r="V137" s="19" t="e">
        <f>VLOOKUP(U137,Sheet1!$B$2:$C$12,2,TRUE)</f>
        <v>#N/A</v>
      </c>
      <c r="W137" s="5"/>
      <c r="X137" s="19" t="e">
        <f>VLOOKUP(W137,Sheet1!$B$2:$C$12,2,TRUE)</f>
        <v>#N/A</v>
      </c>
      <c r="Y137" s="5"/>
      <c r="Z137" s="19" t="e">
        <f>VLOOKUP(Y137,Sheet1!$B$2:$C$12,2,TRUE)</f>
        <v>#N/A</v>
      </c>
      <c r="AA137" s="5"/>
      <c r="AB137" s="19" t="e">
        <f>VLOOKUP(AA137,Sheet1!$B$2:$C$12,2,TRUE)</f>
        <v>#N/A</v>
      </c>
      <c r="AC137" s="5" t="e">
        <f t="shared" si="36"/>
        <v>#N/A</v>
      </c>
      <c r="AD137" s="226">
        <f t="shared" si="53"/>
        <v>0</v>
      </c>
      <c r="AE137" s="9" t="e">
        <f t="shared" si="54"/>
        <v>#N/A</v>
      </c>
      <c r="AF137" s="5" t="e">
        <f t="shared" si="37"/>
        <v>#N/A</v>
      </c>
      <c r="AG137" s="226">
        <f t="shared" si="38"/>
        <v>0</v>
      </c>
      <c r="AH137" s="9" t="e">
        <f t="shared" ref="AH137:AH193" si="61">IF(AG137&gt;=3,"Không hoàn thành",IF(AND($AF137&gt;=8,$AF137&lt;=10,AG137=0),"Xuất sắc",IF(AND($AF137&gt;=8,$AF137&lt;=10,AG137=1),"Tốt",IF(AND($AF137&gt;=8,$AF137&lt;=10,AG137=2),"Hoàn thành",IF(AND($AF137&gt;6,$AF137&lt;8,AG137&lt;=1),"Tốt",IF(AND($AF137&gt;6,$AF137&lt;8,AG137=2),"Hoàn thành",IF(AND($AF137&gt;=5,$AF137&lt;=6,AG137&lt;=2),"Hoàn thành",IF(AND($AF137&lt;5,AG137&gt;3),"Không hoàn thành",""))))))))</f>
        <v>#N/A</v>
      </c>
      <c r="AI137" s="227"/>
      <c r="AJ137" s="9" t="e">
        <f t="shared" si="39"/>
        <v>#N/A</v>
      </c>
      <c r="AK137" s="9">
        <f t="shared" si="49"/>
        <v>0</v>
      </c>
      <c r="AL137" s="9" t="e">
        <f t="shared" si="40"/>
        <v>#N/A</v>
      </c>
      <c r="AM137" s="9" t="e">
        <f t="shared" ref="AM137:AM153" si="62">IF($AK137=1,"Không đạt LĐTT",IF(OR($AL137= "Xuất sắc", $AL137="Tốt"),"Đạt LĐTT","Không đạt LĐTT"))</f>
        <v>#N/A</v>
      </c>
      <c r="AN137" s="5"/>
      <c r="AO137" s="5"/>
      <c r="AP137" s="9"/>
      <c r="AQ137" s="5"/>
      <c r="AR137" s="26"/>
      <c r="AS137" s="26"/>
    </row>
    <row r="138" spans="1:45" s="7" customFormat="1" ht="20.100000000000001" hidden="1" customHeight="1" x14ac:dyDescent="0.25">
      <c r="A138" s="86">
        <f t="shared" si="60"/>
        <v>110</v>
      </c>
      <c r="B138" s="77" t="s">
        <v>747</v>
      </c>
      <c r="C138" s="270" t="s">
        <v>748</v>
      </c>
      <c r="D138" s="19"/>
      <c r="E138" s="5" t="str">
        <f>VLOOKUP($C138,'[4]Gui chi Quynh'!$D$7:$F$393,3,0)</f>
        <v>A2</v>
      </c>
      <c r="F138" s="19">
        <f>VLOOKUP(E138,Sheet1!$B$2:$C$12,2,TRUE)</f>
        <v>9</v>
      </c>
      <c r="G138" s="5" t="str">
        <f>VLOOKUP($C138,'[5]Gui chi Quynh'!$C$7:$E$391,3,0)</f>
        <v>A3</v>
      </c>
      <c r="H138" s="19">
        <f>VLOOKUP(G138,Sheet1!$B$2:$C$12,2,TRUE)</f>
        <v>8</v>
      </c>
      <c r="I138" s="5" t="str">
        <f>VLOOKUP($C138,'[6]Gui chi Quynh'!$C$7:$E$389,3,0)</f>
        <v>A3</v>
      </c>
      <c r="J138" s="19">
        <f>VLOOKUP(I138,Sheet1!$B$2:$C$12,2,TRUE)</f>
        <v>8</v>
      </c>
      <c r="K138" s="5" t="str">
        <f>VLOOKUP($C138,'[7]Gui chi Quynh'!$C$7:$E$389,3,0)</f>
        <v>A4</v>
      </c>
      <c r="L138" s="19">
        <f>VLOOKUP(K138,Sheet1!$B$2:$C$12,2,TRUE)</f>
        <v>7</v>
      </c>
      <c r="M138" s="5" t="str">
        <f>VLOOKUP($C138,'[8]Gui chi Quynh'!$C$7:$E$388,3,0)</f>
        <v>A3</v>
      </c>
      <c r="N138" s="19">
        <f>VLOOKUP(M138,Sheet1!$B$2:$C$12,2,TRUE)</f>
        <v>8</v>
      </c>
      <c r="O138" s="5">
        <f t="shared" si="58"/>
        <v>8</v>
      </c>
      <c r="P138" s="226">
        <f t="shared" si="59"/>
        <v>0</v>
      </c>
      <c r="Q138" s="9" t="str">
        <f t="shared" si="35"/>
        <v>Xuất sắc</v>
      </c>
      <c r="R138" s="10"/>
      <c r="S138" s="17"/>
      <c r="T138" s="19" t="e">
        <f>VLOOKUP(S138,Sheet1!$B$2:$C$12,2,TRUE)</f>
        <v>#N/A</v>
      </c>
      <c r="U138" s="5"/>
      <c r="V138" s="19" t="e">
        <f>VLOOKUP(U138,Sheet1!$B$2:$C$12,2,TRUE)</f>
        <v>#N/A</v>
      </c>
      <c r="W138" s="5"/>
      <c r="X138" s="19" t="e">
        <f>VLOOKUP(W138,Sheet1!$B$2:$C$12,2,TRUE)</f>
        <v>#N/A</v>
      </c>
      <c r="Y138" s="5"/>
      <c r="Z138" s="19" t="e">
        <f>VLOOKUP(Y138,Sheet1!$B$2:$C$12,2,TRUE)</f>
        <v>#N/A</v>
      </c>
      <c r="AA138" s="5"/>
      <c r="AB138" s="19" t="e">
        <f>VLOOKUP(AA138,Sheet1!$B$2:$C$12,2,TRUE)</f>
        <v>#N/A</v>
      </c>
      <c r="AC138" s="5" t="e">
        <f t="shared" si="36"/>
        <v>#N/A</v>
      </c>
      <c r="AD138" s="226">
        <f t="shared" si="53"/>
        <v>0</v>
      </c>
      <c r="AE138" s="9" t="e">
        <f t="shared" si="54"/>
        <v>#N/A</v>
      </c>
      <c r="AF138" s="5" t="e">
        <f t="shared" si="37"/>
        <v>#N/A</v>
      </c>
      <c r="AG138" s="226">
        <f t="shared" si="38"/>
        <v>0</v>
      </c>
      <c r="AH138" s="9" t="e">
        <f t="shared" si="61"/>
        <v>#N/A</v>
      </c>
      <c r="AI138" s="227"/>
      <c r="AJ138" s="9" t="e">
        <f t="shared" si="39"/>
        <v>#N/A</v>
      </c>
      <c r="AK138" s="9">
        <f t="shared" si="49"/>
        <v>0</v>
      </c>
      <c r="AL138" s="9" t="e">
        <f t="shared" si="40"/>
        <v>#N/A</v>
      </c>
      <c r="AM138" s="9" t="e">
        <f t="shared" si="62"/>
        <v>#N/A</v>
      </c>
      <c r="AN138" s="5"/>
      <c r="AO138" s="5"/>
      <c r="AP138" s="9"/>
      <c r="AQ138" s="5"/>
      <c r="AR138" s="25"/>
      <c r="AS138" s="25"/>
    </row>
    <row r="139" spans="1:45" s="7" customFormat="1" ht="20.100000000000001" hidden="1" customHeight="1" x14ac:dyDescent="0.25">
      <c r="A139" s="86">
        <f t="shared" si="60"/>
        <v>111</v>
      </c>
      <c r="B139" s="77" t="s">
        <v>749</v>
      </c>
      <c r="C139" s="270" t="s">
        <v>750</v>
      </c>
      <c r="D139" s="19"/>
      <c r="E139" s="5" t="str">
        <f>VLOOKUP($C139,'[4]Gui chi Quynh'!$D$7:$F$393,3,0)</f>
        <v>A2</v>
      </c>
      <c r="F139" s="19">
        <f>VLOOKUP(E139,Sheet1!$B$2:$C$12,2,TRUE)</f>
        <v>9</v>
      </c>
      <c r="G139" s="5" t="str">
        <f>VLOOKUP($C139,'[5]Gui chi Quynh'!$C$7:$E$391,3,0)</f>
        <v>A4</v>
      </c>
      <c r="H139" s="19">
        <f>VLOOKUP(G139,Sheet1!$B$2:$C$12,2,TRUE)</f>
        <v>7</v>
      </c>
      <c r="I139" s="5" t="str">
        <f>VLOOKUP($C139,'[6]Gui chi Quynh'!$C$7:$E$389,3,0)</f>
        <v>A4</v>
      </c>
      <c r="J139" s="19">
        <f>VLOOKUP(I139,Sheet1!$B$2:$C$12,2,TRUE)</f>
        <v>7</v>
      </c>
      <c r="K139" s="5" t="str">
        <f>VLOOKUP($C139,'[7]Gui chi Quynh'!$C$7:$E$389,3,0)</f>
        <v>A4</v>
      </c>
      <c r="L139" s="19">
        <f>VLOOKUP(K139,Sheet1!$B$2:$C$12,2,TRUE)</f>
        <v>7</v>
      </c>
      <c r="M139" s="5" t="str">
        <f>VLOOKUP($C139,'[8]Gui chi Quynh'!$C$7:$E$388,3,0)</f>
        <v>A3</v>
      </c>
      <c r="N139" s="19">
        <f>VLOOKUP(M139,Sheet1!$B$2:$C$12,2,TRUE)</f>
        <v>8</v>
      </c>
      <c r="O139" s="5">
        <f t="shared" si="58"/>
        <v>7.6</v>
      </c>
      <c r="P139" s="226">
        <f t="shared" si="59"/>
        <v>0</v>
      </c>
      <c r="Q139" s="9" t="str">
        <f t="shared" si="35"/>
        <v>Tốt</v>
      </c>
      <c r="R139" s="10"/>
      <c r="S139" s="17"/>
      <c r="T139" s="19" t="e">
        <f>VLOOKUP(S139,Sheet1!$B$2:$C$12,2,TRUE)</f>
        <v>#N/A</v>
      </c>
      <c r="U139" s="5"/>
      <c r="V139" s="19" t="e">
        <f>VLOOKUP(U139,Sheet1!$B$2:$C$12,2,TRUE)</f>
        <v>#N/A</v>
      </c>
      <c r="W139" s="5"/>
      <c r="X139" s="19" t="e">
        <f>VLOOKUP(W139,Sheet1!$B$2:$C$12,2,TRUE)</f>
        <v>#N/A</v>
      </c>
      <c r="Y139" s="5"/>
      <c r="Z139" s="19" t="e">
        <f>VLOOKUP(Y139,Sheet1!$B$2:$C$12,2,TRUE)</f>
        <v>#N/A</v>
      </c>
      <c r="AA139" s="5"/>
      <c r="AB139" s="19" t="e">
        <f>VLOOKUP(AA139,Sheet1!$B$2:$C$12,2,TRUE)</f>
        <v>#N/A</v>
      </c>
      <c r="AC139" s="5" t="e">
        <f t="shared" si="36"/>
        <v>#N/A</v>
      </c>
      <c r="AD139" s="226">
        <f t="shared" si="53"/>
        <v>0</v>
      </c>
      <c r="AE139" s="9" t="e">
        <f t="shared" si="54"/>
        <v>#N/A</v>
      </c>
      <c r="AF139" s="5" t="e">
        <f t="shared" si="37"/>
        <v>#N/A</v>
      </c>
      <c r="AG139" s="226">
        <f t="shared" si="38"/>
        <v>0</v>
      </c>
      <c r="AH139" s="9" t="e">
        <f t="shared" si="61"/>
        <v>#N/A</v>
      </c>
      <c r="AI139" s="227"/>
      <c r="AJ139" s="9" t="e">
        <f t="shared" si="39"/>
        <v>#N/A</v>
      </c>
      <c r="AK139" s="9">
        <f t="shared" si="49"/>
        <v>0</v>
      </c>
      <c r="AL139" s="9" t="e">
        <f t="shared" si="40"/>
        <v>#N/A</v>
      </c>
      <c r="AM139" s="9" t="e">
        <f t="shared" si="62"/>
        <v>#N/A</v>
      </c>
      <c r="AN139" s="5"/>
      <c r="AO139" s="5"/>
      <c r="AP139" s="9"/>
      <c r="AQ139" s="5"/>
      <c r="AR139" s="25"/>
      <c r="AS139" s="25"/>
    </row>
    <row r="140" spans="1:45" s="7" customFormat="1" ht="36" customHeight="1" x14ac:dyDescent="0.25">
      <c r="A140" s="314"/>
      <c r="B140" s="320" t="s">
        <v>982</v>
      </c>
      <c r="C140" s="324"/>
      <c r="D140" s="16"/>
      <c r="E140" s="16" t="e">
        <f>VLOOKUP($C140,'[4]Gui chi Quynh'!$D$7:$F$393,3,0)</f>
        <v>#N/A</v>
      </c>
      <c r="F140" s="16" t="e">
        <f>VLOOKUP(E140,Sheet1!$B$2:$C$12,2,TRUE)</f>
        <v>#N/A</v>
      </c>
      <c r="G140" s="16" t="e">
        <f>VLOOKUP($C140,'[5]Gui chi Quynh'!$C$7:$E$391,3,0)</f>
        <v>#N/A</v>
      </c>
      <c r="H140" s="16" t="e">
        <f>VLOOKUP(G140,Sheet1!$B$2:$C$12,2,TRUE)</f>
        <v>#N/A</v>
      </c>
      <c r="I140" s="16" t="e">
        <f>VLOOKUP($C140,'[6]Gui chi Quynh'!$C$7:$E$389,3,0)</f>
        <v>#N/A</v>
      </c>
      <c r="J140" s="16" t="e">
        <f>VLOOKUP(I140,Sheet1!$B$2:$C$12,2,TRUE)</f>
        <v>#N/A</v>
      </c>
      <c r="K140" s="16" t="e">
        <f>VLOOKUP($C140,'[7]Gui chi Quynh'!$C$7:$E$389,3,0)</f>
        <v>#N/A</v>
      </c>
      <c r="L140" s="16" t="e">
        <f>VLOOKUP(K140,Sheet1!$B$2:$C$12,2,TRUE)</f>
        <v>#N/A</v>
      </c>
      <c r="M140" s="16"/>
      <c r="N140" s="16"/>
      <c r="O140" s="16"/>
      <c r="P140" s="318">
        <f t="shared" si="59"/>
        <v>0</v>
      </c>
      <c r="Q140" s="319" t="str">
        <f t="shared" si="35"/>
        <v/>
      </c>
      <c r="R140" s="325" t="s">
        <v>1009</v>
      </c>
      <c r="S140" s="17"/>
      <c r="T140" s="19" t="e">
        <f>VLOOKUP(S140,Sheet1!$B$2:$C$12,2,TRUE)</f>
        <v>#N/A</v>
      </c>
      <c r="U140" s="5"/>
      <c r="V140" s="19" t="e">
        <f>VLOOKUP(U140,Sheet1!$B$2:$C$12,2,TRUE)</f>
        <v>#N/A</v>
      </c>
      <c r="W140" s="5"/>
      <c r="X140" s="19" t="e">
        <f>VLOOKUP(W140,Sheet1!$B$2:$C$12,2,TRUE)</f>
        <v>#N/A</v>
      </c>
      <c r="Y140" s="5"/>
      <c r="Z140" s="19" t="e">
        <f>VLOOKUP(Y140,Sheet1!$B$2:$C$12,2,TRUE)</f>
        <v>#N/A</v>
      </c>
      <c r="AA140" s="5"/>
      <c r="AB140" s="19" t="e">
        <f>VLOOKUP(AA140,Sheet1!$B$2:$C$12,2,TRUE)</f>
        <v>#N/A</v>
      </c>
      <c r="AC140" s="5" t="e">
        <f>ROUND(AVERAGE(T140,V140,X140,Z140),2)</f>
        <v>#N/A</v>
      </c>
      <c r="AD140" s="226">
        <f>COUNTIF(S140:AA140,"C*")*1+COUNTIF(S140:AA140,"D")*2+COUNTIF(S140:AA140,"E")*3</f>
        <v>0</v>
      </c>
      <c r="AE140" s="9" t="e">
        <f>IF(AD140&gt;=3,"Không hoàn thành",IF(AND($AC140&gt;=8,$AC140&lt;=10,AD140=0),"Xuất sắc",IF(AND($AC140&gt;=8,$AC140&lt;=10,AD140=1),"Tốt",IF(AND($AC140&gt;=8,$AC140&lt;=10,AD140=2),"Hoàn thành",IF(AND($AC140&gt;6,$AC140&lt;8,AD140&lt;=1),"Tốt",IF(AND($AC140&gt;6,$AC140&lt;8,AD140=2),"Hoàn thành",IF(AND($AC140&gt;=5,$AC140&lt;=6,AD140&lt;=2),"Hoàn thành",IF(AND($AC140&lt;5,AD140&gt;3),"Không hoàn thành",""))))))))</f>
        <v>#N/A</v>
      </c>
      <c r="AF140" s="5" t="e">
        <f>ROUND(AVERAGE(T140,V140,X140,Z140,AB140),2)</f>
        <v>#N/A</v>
      </c>
      <c r="AG140" s="226">
        <f>COUNTIF(S140:AB140,"C*")*1+COUNTIF(S140:AB140,"D")*2+COUNTIF(S140:AB140,"E")*3</f>
        <v>0</v>
      </c>
      <c r="AH140" s="9" t="e">
        <f>IF(AG140&gt;=3,"Không hoàn thành",IF(AND($AF140&gt;=8,$AF140&lt;=10,AG140=0),"Xuất sắc",IF(AND($AF140&gt;=8,$AF140&lt;=10,AG140=1),"Tốt",IF(AND($AF140&gt;=8,$AF140&lt;=10,AG140=2),"Hoàn thành",IF(AND($AF140&gt;6,$AF140&lt;8,AG140&lt;=1),"Tốt",IF(AND($AF140&gt;6,$AF140&lt;8,AG140=2),"Hoàn thành",IF(AND($AF140&gt;=5,$AF140&lt;=6,AG140&lt;=2),"Hoàn thành",IF(AND($AF140&lt;5,AG140&gt;3),"Không hoàn thành",""))))))))</f>
        <v>#N/A</v>
      </c>
      <c r="AI140" s="227"/>
      <c r="AJ140" s="9" t="e">
        <f>ROUND(AVERAGE(O140,AC140),2)</f>
        <v>#N/A</v>
      </c>
      <c r="AK140" s="9">
        <f t="shared" si="49"/>
        <v>0</v>
      </c>
      <c r="AL140" s="9" t="e">
        <f>IF($AJ140&gt;=8,"Xuất sắc",IF($AJ140&gt;6,"Tốt",IF($AJ140&gt;=5,"Hoàn thành","Không hoàn thành")))</f>
        <v>#N/A</v>
      </c>
      <c r="AM140" s="9" t="e">
        <f>IF($AK140=1,"Không đạt LĐTT",IF(OR($AL140= "Xuất sắc", $AL140="Tốt"),"Đạt LĐTT","Không đạt LĐTT"))</f>
        <v>#N/A</v>
      </c>
      <c r="AN140" s="5"/>
      <c r="AO140" s="5"/>
      <c r="AP140" s="9"/>
      <c r="AQ140" s="5"/>
      <c r="AR140" s="25" t="s">
        <v>887</v>
      </c>
      <c r="AS140" s="25"/>
    </row>
    <row r="141" spans="1:45" s="7" customFormat="1" ht="22.5" customHeight="1" x14ac:dyDescent="0.25">
      <c r="A141" s="307">
        <v>9</v>
      </c>
      <c r="B141" s="308" t="s">
        <v>909</v>
      </c>
      <c r="C141" s="309"/>
      <c r="D141" s="310"/>
      <c r="E141" s="309"/>
      <c r="F141" s="310"/>
      <c r="G141" s="309"/>
      <c r="H141" s="310"/>
      <c r="I141" s="309"/>
      <c r="J141" s="310"/>
      <c r="K141" s="309"/>
      <c r="L141" s="310"/>
      <c r="M141" s="309"/>
      <c r="N141" s="310"/>
      <c r="O141" s="312">
        <v>32</v>
      </c>
      <c r="P141" s="311"/>
      <c r="Q141" s="312">
        <f>COUNTA($Q$143:$Q$175)</f>
        <v>33</v>
      </c>
      <c r="R141" s="313" t="str">
        <f xml:space="preserve"> (COUNTIF('Tong hop thi dua HK2-CN'!$AH$121:$AH$154, "Hoàn thành xuất sắc nhiệm vụ") &amp; " Xuất sắc") &amp;" + "&amp; (COUNTIF('Tong hop thi dua HK2-CN'!$AH$121:$AH$154, "Hoàn thành tốt nhiệm vụ") &amp; " Tốt")</f>
        <v>5 Xuất sắc + 27 Tốt</v>
      </c>
      <c r="S141" s="224"/>
      <c r="T141" s="8"/>
      <c r="U141" s="224"/>
      <c r="V141" s="8"/>
      <c r="W141" s="224"/>
      <c r="X141" s="8"/>
      <c r="Y141" s="224"/>
      <c r="Z141" s="8"/>
      <c r="AA141" s="224"/>
      <c r="AB141" s="8"/>
      <c r="AC141" s="224"/>
      <c r="AD141" s="277"/>
      <c r="AE141" s="224"/>
      <c r="AF141" s="224"/>
      <c r="AG141" s="277"/>
      <c r="AH141" s="224"/>
      <c r="AI141" s="225"/>
      <c r="AJ141" s="8"/>
      <c r="AK141" s="224"/>
      <c r="AL141" s="8"/>
      <c r="AM141" s="224"/>
      <c r="AN141" s="8"/>
      <c r="AO141" s="224"/>
      <c r="AP141" s="8"/>
      <c r="AQ141" s="224"/>
      <c r="AR141" s="43"/>
      <c r="AS141" s="43"/>
    </row>
    <row r="142" spans="1:45" s="7" customFormat="1" ht="24.95" hidden="1" customHeight="1" x14ac:dyDescent="0.25">
      <c r="A142" s="261" t="s">
        <v>859</v>
      </c>
      <c r="B142" s="262" t="s">
        <v>860</v>
      </c>
      <c r="C142" s="261"/>
      <c r="D142" s="250"/>
      <c r="E142" s="248"/>
      <c r="F142" s="249"/>
      <c r="G142" s="248"/>
      <c r="H142" s="249"/>
      <c r="I142" s="248"/>
      <c r="J142" s="249"/>
      <c r="K142" s="249"/>
      <c r="L142" s="249"/>
      <c r="M142" s="249"/>
      <c r="N142" s="249"/>
      <c r="O142" s="248"/>
      <c r="P142" s="278"/>
      <c r="Q142" s="297"/>
      <c r="R142" s="283"/>
      <c r="S142" s="19"/>
      <c r="T142" s="19" t="e">
        <f>VLOOKUP(S142,Sheet1!$B$2:$C$12,2,TRUE)</f>
        <v>#N/A</v>
      </c>
      <c r="U142" s="5"/>
      <c r="V142" s="19" t="e">
        <f>VLOOKUP(U142,Sheet1!$B$2:$C$12,2,TRUE)</f>
        <v>#N/A</v>
      </c>
      <c r="W142" s="5"/>
      <c r="X142" s="19" t="e">
        <f>VLOOKUP(W142,Sheet1!$B$2:$C$12,2,TRUE)</f>
        <v>#N/A</v>
      </c>
      <c r="Y142" s="5"/>
      <c r="Z142" s="19" t="e">
        <f>VLOOKUP(Y142,Sheet1!$B$2:$C$12,2,TRUE)</f>
        <v>#N/A</v>
      </c>
      <c r="AA142" s="5"/>
      <c r="AB142" s="19" t="e">
        <f>VLOOKUP(AA142,Sheet1!$B$2:$C$12,2,TRUE)</f>
        <v>#N/A</v>
      </c>
      <c r="AC142" s="5" t="e">
        <f t="shared" si="36"/>
        <v>#N/A</v>
      </c>
      <c r="AD142" s="226">
        <f t="shared" si="53"/>
        <v>0</v>
      </c>
      <c r="AE142" s="9" t="e">
        <f t="shared" si="54"/>
        <v>#N/A</v>
      </c>
      <c r="AF142" s="5" t="e">
        <f t="shared" si="37"/>
        <v>#N/A</v>
      </c>
      <c r="AG142" s="226">
        <f t="shared" si="38"/>
        <v>0</v>
      </c>
      <c r="AH142" s="9" t="e">
        <f t="shared" si="61"/>
        <v>#N/A</v>
      </c>
      <c r="AI142" s="227"/>
      <c r="AJ142" s="9" t="e">
        <f t="shared" si="39"/>
        <v>#N/A</v>
      </c>
      <c r="AK142" s="9">
        <f t="shared" ref="AK142:AK175" si="63">COUNTIF(E142:Z142,"D")*1</f>
        <v>0</v>
      </c>
      <c r="AL142" s="9" t="e">
        <f t="shared" si="40"/>
        <v>#N/A</v>
      </c>
      <c r="AM142" s="9" t="e">
        <f t="shared" si="62"/>
        <v>#N/A</v>
      </c>
      <c r="AN142" s="5"/>
      <c r="AO142" s="5"/>
      <c r="AP142" s="9"/>
      <c r="AQ142" s="5"/>
      <c r="AR142" s="25"/>
      <c r="AS142" s="25"/>
    </row>
    <row r="143" spans="1:45" s="7" customFormat="1" ht="20.100000000000001" hidden="1" customHeight="1" x14ac:dyDescent="0.25">
      <c r="A143" s="86">
        <v>113</v>
      </c>
      <c r="B143" s="260" t="s">
        <v>6</v>
      </c>
      <c r="C143" s="9" t="s">
        <v>823</v>
      </c>
      <c r="D143" s="160" t="s">
        <v>10</v>
      </c>
      <c r="E143" s="5" t="str">
        <f>VLOOKUP($C143,'[4]Gui chi Quynh'!$D$7:$F$393,3,0)</f>
        <v>A2</v>
      </c>
      <c r="F143" s="19">
        <f>VLOOKUP(E143,Sheet1!$B$2:$C$12,2,TRUE)</f>
        <v>9</v>
      </c>
      <c r="G143" s="5" t="str">
        <f>VLOOKUP($C143,'[5]Gui chi Quynh'!$C$7:$E$391,3,0)</f>
        <v>A2</v>
      </c>
      <c r="H143" s="19">
        <f>VLOOKUP(G143,Sheet1!$B$2:$C$12,2,TRUE)</f>
        <v>9</v>
      </c>
      <c r="I143" s="5" t="str">
        <f>VLOOKUP($C143,'[6]Gui chi Quynh'!$C$7:$E$389,3,0)</f>
        <v>A2</v>
      </c>
      <c r="J143" s="19">
        <f>VLOOKUP(I143,Sheet1!$B$2:$C$12,2,TRUE)</f>
        <v>9</v>
      </c>
      <c r="K143" s="5" t="str">
        <f>VLOOKUP($C143,'[7]Gui chi Quynh'!$C$7:$E$389,3,0)</f>
        <v>A2</v>
      </c>
      <c r="L143" s="19">
        <f>VLOOKUP(K143,Sheet1!$B$2:$C$12,2,TRUE)</f>
        <v>9</v>
      </c>
      <c r="M143" s="5" t="str">
        <f>VLOOKUP($C143,'[8]Gui chi Quynh'!$C$7:$E$388,3,0)</f>
        <v>A2</v>
      </c>
      <c r="N143" s="19">
        <f>VLOOKUP(M143,Sheet1!$B$2:$C$12,2,TRUE)</f>
        <v>9</v>
      </c>
      <c r="O143" s="5">
        <f t="shared" ref="O143:O175" si="64">ROUND(AVERAGE(F143,H143,J143,L143,N143),2)</f>
        <v>9</v>
      </c>
      <c r="P143" s="226">
        <f t="shared" ref="P143:P175" si="65">COUNTIF(D143:M143,"C*")*1+COUNTIF(D143:M143,"D")*2+COUNTIF(D143:M143,"E")*3</f>
        <v>0</v>
      </c>
      <c r="Q143" s="9" t="str">
        <f t="shared" si="35"/>
        <v>Xuất sắc</v>
      </c>
      <c r="R143" s="10"/>
      <c r="S143" s="17"/>
      <c r="T143" s="19" t="e">
        <f>VLOOKUP(S143,Sheet1!$B$2:$C$12,2,TRUE)</f>
        <v>#N/A</v>
      </c>
      <c r="U143" s="5"/>
      <c r="V143" s="19" t="e">
        <f>VLOOKUP(U143,Sheet1!$B$2:$C$12,2,TRUE)</f>
        <v>#N/A</v>
      </c>
      <c r="W143" s="5"/>
      <c r="X143" s="19" t="e">
        <f>VLOOKUP(W143,Sheet1!$B$2:$C$12,2,TRUE)</f>
        <v>#N/A</v>
      </c>
      <c r="Y143" s="5"/>
      <c r="Z143" s="19" t="e">
        <f>VLOOKUP(Y143,Sheet1!$B$2:$C$12,2,TRUE)</f>
        <v>#N/A</v>
      </c>
      <c r="AA143" s="5"/>
      <c r="AB143" s="19" t="e">
        <f>VLOOKUP(AA143,Sheet1!$B$2:$C$12,2,TRUE)</f>
        <v>#N/A</v>
      </c>
      <c r="AC143" s="5" t="e">
        <f>ROUND(AVERAGE(T143,V143,X143,Z143),2)</f>
        <v>#N/A</v>
      </c>
      <c r="AD143" s="226">
        <f>COUNTIF(S143:AA143,"C*")*1+COUNTIF(S143:AA143,"D")*2+COUNTIF(S143:AA143,"E")*3</f>
        <v>0</v>
      </c>
      <c r="AE143" s="9" t="e">
        <f>IF(AD143&gt;=3,"Không hoàn thành",IF(AND($AC143&gt;=8,$AC143&lt;=10,AD143=0),"Xuất sắc",IF(AND($AC143&gt;=8,$AC143&lt;=10,AD143=1),"Tốt",IF(AND($AC143&gt;=8,$AC143&lt;=10,AD143=2),"Hoàn thành",IF(AND($AC143&gt;6,$AC143&lt;8,AD143&lt;=1),"Tốt",IF(AND($AC143&gt;6,$AC143&lt;8,AD143=2),"Hoàn thành",IF(AND($AC143&gt;=5,$AC143&lt;=6,AD143&lt;=2),"Hoàn thành",IF(AND($AC143&lt;5,AD143&gt;3),"Không hoàn thành",""))))))))</f>
        <v>#N/A</v>
      </c>
      <c r="AF143" s="5" t="e">
        <f>ROUND(AVERAGE(T143,V143,X143,Z143,AB143),2)</f>
        <v>#N/A</v>
      </c>
      <c r="AG143" s="226">
        <f>COUNTIF(S143:AB143,"C*")*1+COUNTIF(S143:AB143,"D")*2+COUNTIF(S143:AB143,"E")*3</f>
        <v>0</v>
      </c>
      <c r="AH143" s="9" t="e">
        <f>IF(AG143&gt;=3,"Không hoàn thành",IF(AND($AF143&gt;=8,$AF143&lt;=10,AG143=0),"Xuất sắc",IF(AND($AF143&gt;=8,$AF143&lt;=10,AG143=1),"Tốt",IF(AND($AF143&gt;=8,$AF143&lt;=10,AG143=2),"Hoàn thành",IF(AND($AF143&gt;6,$AF143&lt;8,AG143&lt;=1),"Tốt",IF(AND($AF143&gt;6,$AF143&lt;8,AG143=2),"Hoàn thành",IF(AND($AF143&gt;=5,$AF143&lt;=6,AG143&lt;=2),"Hoàn thành",IF(AND($AF143&lt;5,AG143&gt;3),"Không hoàn thành",""))))))))</f>
        <v>#N/A</v>
      </c>
      <c r="AI143" s="227"/>
      <c r="AJ143" s="9" t="e">
        <f>ROUND(AVERAGE(O143,AC143),2)</f>
        <v>#N/A</v>
      </c>
      <c r="AK143" s="9">
        <f t="shared" si="63"/>
        <v>0</v>
      </c>
      <c r="AL143" s="9" t="e">
        <f>IF($AJ143&gt;=8,"Xuất sắc",IF($AJ143&gt;6,"Tốt",IF($AJ143&gt;=5,"Hoàn thành","Không hoàn thành")))</f>
        <v>#N/A</v>
      </c>
      <c r="AM143" s="9" t="e">
        <f>IF($AK143=1,"Không đạt LĐTT",IF(OR($AL143= "Xuất sắc", $AL143="Tốt"),"Đạt LĐTT","Không đạt LĐTT"))</f>
        <v>#N/A</v>
      </c>
      <c r="AN143" s="5"/>
      <c r="AO143" s="5"/>
      <c r="AP143" s="9"/>
      <c r="AQ143" s="5"/>
      <c r="AR143" s="25"/>
      <c r="AS143" s="25"/>
    </row>
    <row r="144" spans="1:45" s="7" customFormat="1" ht="20.100000000000001" hidden="1" customHeight="1" x14ac:dyDescent="0.25">
      <c r="A144" s="86">
        <f>A143+1</f>
        <v>114</v>
      </c>
      <c r="B144" s="80" t="s">
        <v>95</v>
      </c>
      <c r="C144" s="267" t="s">
        <v>515</v>
      </c>
      <c r="D144" s="19"/>
      <c r="E144" s="5" t="str">
        <f>VLOOKUP($C144,'[4]Gui chi Quynh'!$D$7:$F$393,3,0)</f>
        <v>A4</v>
      </c>
      <c r="F144" s="19">
        <f>VLOOKUP(E144,Sheet1!$B$2:$C$12,2,TRUE)</f>
        <v>7</v>
      </c>
      <c r="G144" s="5" t="str">
        <f>VLOOKUP($C144,'[5]Gui chi Quynh'!$C$7:$E$391,3,0)</f>
        <v>A4</v>
      </c>
      <c r="H144" s="19">
        <f>VLOOKUP(G144,Sheet1!$B$2:$C$12,2,TRUE)</f>
        <v>7</v>
      </c>
      <c r="I144" s="5" t="str">
        <f>VLOOKUP($C144,'[6]Gui chi Quynh'!$C$7:$E$389,3,0)</f>
        <v>A3</v>
      </c>
      <c r="J144" s="19">
        <f>VLOOKUP(I144,Sheet1!$B$2:$C$12,2,TRUE)</f>
        <v>8</v>
      </c>
      <c r="K144" s="5" t="str">
        <f>VLOOKUP($C144,'[7]Gui chi Quynh'!$C$7:$E$389,3,0)</f>
        <v>A3</v>
      </c>
      <c r="L144" s="19">
        <f>VLOOKUP(K144,Sheet1!$B$2:$C$12,2,TRUE)</f>
        <v>8</v>
      </c>
      <c r="M144" s="5" t="str">
        <f>VLOOKUP($C144,'[8]Gui chi Quynh'!$C$7:$E$388,3,0)</f>
        <v>A2</v>
      </c>
      <c r="N144" s="19">
        <f>VLOOKUP(M144,Sheet1!$B$2:$C$12,2,TRUE)</f>
        <v>9</v>
      </c>
      <c r="O144" s="5">
        <f t="shared" si="64"/>
        <v>7.8</v>
      </c>
      <c r="P144" s="226">
        <f t="shared" si="65"/>
        <v>0</v>
      </c>
      <c r="Q144" s="9" t="str">
        <f t="shared" si="35"/>
        <v>Tốt</v>
      </c>
      <c r="R144" s="82"/>
      <c r="S144" s="17"/>
      <c r="T144" s="19" t="e">
        <f>VLOOKUP(S144,Sheet1!$B$2:$C$12,2,TRUE)</f>
        <v>#N/A</v>
      </c>
      <c r="U144" s="5"/>
      <c r="V144" s="19" t="e">
        <f>VLOOKUP(U144,Sheet1!$B$2:$C$12,2,TRUE)</f>
        <v>#N/A</v>
      </c>
      <c r="W144" s="5"/>
      <c r="X144" s="19" t="e">
        <f>VLOOKUP(W144,Sheet1!$B$2:$C$12,2,TRUE)</f>
        <v>#N/A</v>
      </c>
      <c r="Y144" s="5"/>
      <c r="Z144" s="19" t="e">
        <f>VLOOKUP(Y144,Sheet1!$B$2:$C$12,2,TRUE)</f>
        <v>#N/A</v>
      </c>
      <c r="AA144" s="5"/>
      <c r="AB144" s="19" t="e">
        <f>VLOOKUP(AA144,Sheet1!$B$2:$C$12,2,TRUE)</f>
        <v>#N/A</v>
      </c>
      <c r="AC144" s="5" t="e">
        <f>ROUND(AVERAGE(T144,V144,X144,Z144),2)</f>
        <v>#N/A</v>
      </c>
      <c r="AD144" s="226">
        <f>COUNTIF(S144:AA144,"C*")*1+COUNTIF(S144:AA144,"D")*2+COUNTIF(S144:AA144,"E")*3</f>
        <v>0</v>
      </c>
      <c r="AE144" s="9" t="e">
        <f>IF(AD144&gt;=3,"Không hoàn thành",IF(AND($AC144&gt;=8,$AC144&lt;=10,AD144=0),"Xuất sắc",IF(AND($AC144&gt;=8,$AC144&lt;=10,AD144=1),"Tốt",IF(AND($AC144&gt;=8,$AC144&lt;=10,AD144=2),"Hoàn thành",IF(AND($AC144&gt;6,$AC144&lt;8,AD144&lt;=1),"Tốt",IF(AND($AC144&gt;6,$AC144&lt;8,AD144=2),"Hoàn thành",IF(AND($AC144&gt;=5,$AC144&lt;=6,AD144&lt;=2),"Hoàn thành",IF(AND($AC144&lt;5,AD144&gt;3),"Không hoàn thành",""))))))))</f>
        <v>#N/A</v>
      </c>
      <c r="AF144" s="5" t="e">
        <f>ROUND(AVERAGE(T144,V144,X144,Z144,AB144),2)</f>
        <v>#N/A</v>
      </c>
      <c r="AG144" s="226">
        <f>COUNTIF(S144:AB144,"C*")*1+COUNTIF(S144:AB144,"D")*2+COUNTIF(S144:AB144,"E")*3</f>
        <v>0</v>
      </c>
      <c r="AH144" s="9" t="e">
        <f>IF(AG144&gt;=3,"Không hoàn thành",IF(AND($AF144&gt;=8,$AF144&lt;=10,AG144=0),"Xuất sắc",IF(AND($AF144&gt;=8,$AF144&lt;=10,AG144=1),"Tốt",IF(AND($AF144&gt;=8,$AF144&lt;=10,AG144=2),"Hoàn thành",IF(AND($AF144&gt;6,$AF144&lt;8,AG144&lt;=1),"Tốt",IF(AND($AF144&gt;6,$AF144&lt;8,AG144=2),"Hoàn thành",IF(AND($AF144&gt;=5,$AF144&lt;=6,AG144&lt;=2),"Hoàn thành",IF(AND($AF144&lt;5,AG144&gt;3),"Không hoàn thành",""))))))))</f>
        <v>#N/A</v>
      </c>
      <c r="AI144" s="227"/>
      <c r="AJ144" s="9" t="e">
        <f>ROUND(AVERAGE(O144,AC144),2)</f>
        <v>#N/A</v>
      </c>
      <c r="AK144" s="9">
        <f t="shared" si="63"/>
        <v>0</v>
      </c>
      <c r="AL144" s="9" t="e">
        <f>IF($AJ144&gt;=8,"Xuất sắc",IF($AJ144&gt;6,"Tốt",IF($AJ144&gt;=5,"Hoàn thành","Không hoàn thành")))</f>
        <v>#N/A</v>
      </c>
      <c r="AM144" s="9" t="e">
        <f>IF($AK144=1,"Không đạt LĐTT",IF(OR($AL144= "Xuất sắc", $AL144="Tốt"),"Đạt LĐTT","Không đạt LĐTT"))</f>
        <v>#N/A</v>
      </c>
      <c r="AN144" s="12"/>
      <c r="AO144" s="5"/>
      <c r="AP144" s="9"/>
      <c r="AQ144" s="5"/>
      <c r="AR144" s="29"/>
      <c r="AS144" s="29"/>
    </row>
    <row r="145" spans="1:45" s="7" customFormat="1" ht="20.100000000000001" hidden="1" customHeight="1" x14ac:dyDescent="0.25">
      <c r="A145" s="86">
        <f t="shared" ref="A145:A175" si="66">A144+1</f>
        <v>115</v>
      </c>
      <c r="B145" s="80" t="s">
        <v>102</v>
      </c>
      <c r="C145" s="86" t="s">
        <v>516</v>
      </c>
      <c r="D145" s="160"/>
      <c r="E145" s="5" t="str">
        <f>VLOOKUP($C145,'[4]Gui chi Quynh'!$D$7:$F$393,3,0)</f>
        <v>A4</v>
      </c>
      <c r="F145" s="19">
        <f>VLOOKUP(E145,Sheet1!$B$2:$C$12,2,TRUE)</f>
        <v>7</v>
      </c>
      <c r="G145" s="5" t="str">
        <f>VLOOKUP($C145,'[5]Gui chi Quynh'!$C$7:$E$391,3,0)</f>
        <v>A4</v>
      </c>
      <c r="H145" s="19">
        <f>VLOOKUP(G145,Sheet1!$B$2:$C$12,2,TRUE)</f>
        <v>7</v>
      </c>
      <c r="I145" s="5" t="str">
        <f>VLOOKUP($C145,'[6]Gui chi Quynh'!$C$7:$E$389,3,0)</f>
        <v>A4</v>
      </c>
      <c r="J145" s="19">
        <f>VLOOKUP(I145,Sheet1!$B$2:$C$12,2,TRUE)</f>
        <v>7</v>
      </c>
      <c r="K145" s="5" t="str">
        <f>VLOOKUP($C145,'[7]Gui chi Quynh'!$C$7:$E$389,3,0)</f>
        <v>A4</v>
      </c>
      <c r="L145" s="19">
        <f>VLOOKUP(K145,Sheet1!$B$2:$C$12,2,TRUE)</f>
        <v>7</v>
      </c>
      <c r="M145" s="5" t="str">
        <f>VLOOKUP($C145,'[8]Gui chi Quynh'!$C$7:$E$388,3,0)</f>
        <v>A4</v>
      </c>
      <c r="N145" s="19">
        <f>VLOOKUP(M145,Sheet1!$B$2:$C$12,2,TRUE)</f>
        <v>7</v>
      </c>
      <c r="O145" s="5">
        <f t="shared" si="64"/>
        <v>7</v>
      </c>
      <c r="P145" s="226">
        <f t="shared" si="65"/>
        <v>0</v>
      </c>
      <c r="Q145" s="9" t="str">
        <f t="shared" si="35"/>
        <v>Tốt</v>
      </c>
      <c r="R145" s="10"/>
      <c r="S145" s="17"/>
      <c r="T145" s="19" t="e">
        <f>VLOOKUP(S145,Sheet1!$B$2:$C$12,2,TRUE)</f>
        <v>#N/A</v>
      </c>
      <c r="U145" s="5"/>
      <c r="V145" s="19" t="e">
        <f>VLOOKUP(U145,Sheet1!$B$2:$C$12,2,TRUE)</f>
        <v>#N/A</v>
      </c>
      <c r="W145" s="5"/>
      <c r="X145" s="19" t="e">
        <f>VLOOKUP(W145,Sheet1!$B$2:$C$12,2,TRUE)</f>
        <v>#N/A</v>
      </c>
      <c r="Y145" s="5"/>
      <c r="Z145" s="19" t="e">
        <f>VLOOKUP(Y145,Sheet1!$B$2:$C$12,2,TRUE)</f>
        <v>#N/A</v>
      </c>
      <c r="AA145" s="5"/>
      <c r="AB145" s="19" t="e">
        <f>VLOOKUP(AA145,Sheet1!$B$2:$C$12,2,TRUE)</f>
        <v>#N/A</v>
      </c>
      <c r="AC145" s="5" t="e">
        <f t="shared" ref="AC145:AC210" si="67">ROUND(AVERAGE(T145,V145,X145,Z145),2)</f>
        <v>#N/A</v>
      </c>
      <c r="AD145" s="226">
        <f t="shared" si="53"/>
        <v>0</v>
      </c>
      <c r="AE145" s="9" t="e">
        <f t="shared" si="54"/>
        <v>#N/A</v>
      </c>
      <c r="AF145" s="5" t="e">
        <f t="shared" ref="AF145:AF210" si="68">ROUND(AVERAGE(T145,V145,X145,Z145,AB145),2)</f>
        <v>#N/A</v>
      </c>
      <c r="AG145" s="226">
        <f t="shared" ref="AG145:AG210" si="69">COUNTIF(S145:AB145,"C*")*1+COUNTIF(S145:AB145,"D")*2+COUNTIF(S145:AB145,"E")*3</f>
        <v>0</v>
      </c>
      <c r="AH145" s="9" t="e">
        <f t="shared" si="61"/>
        <v>#N/A</v>
      </c>
      <c r="AI145" s="227"/>
      <c r="AJ145" s="9" t="e">
        <f t="shared" ref="AJ145:AJ195" si="70">ROUND(AVERAGE(O145,AC145),2)</f>
        <v>#N/A</v>
      </c>
      <c r="AK145" s="9">
        <f t="shared" si="63"/>
        <v>0</v>
      </c>
      <c r="AL145" s="9" t="e">
        <f t="shared" ref="AL145:AL195" si="71">IF($AJ145&gt;=8,"Xuất sắc",IF($AJ145&gt;6,"Tốt",IF($AJ145&gt;=5,"Hoàn thành","Không hoàn thành")))</f>
        <v>#N/A</v>
      </c>
      <c r="AM145" s="9" t="e">
        <f t="shared" si="62"/>
        <v>#N/A</v>
      </c>
      <c r="AN145" s="5"/>
      <c r="AO145" s="5"/>
      <c r="AP145" s="9"/>
      <c r="AQ145" s="5"/>
      <c r="AR145" s="28"/>
      <c r="AS145" s="28"/>
    </row>
    <row r="146" spans="1:45" s="7" customFormat="1" ht="20.100000000000001" hidden="1" customHeight="1" x14ac:dyDescent="0.25">
      <c r="A146" s="86">
        <f t="shared" si="66"/>
        <v>116</v>
      </c>
      <c r="B146" s="80" t="s">
        <v>100</v>
      </c>
      <c r="C146" s="267" t="s">
        <v>525</v>
      </c>
      <c r="D146" s="19"/>
      <c r="E146" s="5" t="str">
        <f>VLOOKUP($C146,'[4]Gui chi Quynh'!$D$7:$F$393,3,0)</f>
        <v>A3</v>
      </c>
      <c r="F146" s="19">
        <f>VLOOKUP(E146,Sheet1!$B$2:$C$12,2,TRUE)</f>
        <v>8</v>
      </c>
      <c r="G146" s="5" t="str">
        <f>VLOOKUP($C146,'[5]Gui chi Quynh'!$C$7:$E$391,3,0)</f>
        <v>A4</v>
      </c>
      <c r="H146" s="19">
        <f>VLOOKUP(G146,Sheet1!$B$2:$C$12,2,TRUE)</f>
        <v>7</v>
      </c>
      <c r="I146" s="5" t="str">
        <f>VLOOKUP($C146,'[6]Gui chi Quynh'!$C$7:$E$389,3,0)</f>
        <v>A4</v>
      </c>
      <c r="J146" s="19">
        <f>VLOOKUP(I146,Sheet1!$B$2:$C$12,2,TRUE)</f>
        <v>7</v>
      </c>
      <c r="K146" s="5" t="str">
        <f>VLOOKUP($C146,'[7]Gui chi Quynh'!$C$7:$E$389,3,0)</f>
        <v>A3</v>
      </c>
      <c r="L146" s="19">
        <f>VLOOKUP(K146,Sheet1!$B$2:$C$12,2,TRUE)</f>
        <v>8</v>
      </c>
      <c r="M146" s="5" t="str">
        <f>VLOOKUP($C146,'[8]Gui chi Quynh'!$C$7:$E$388,3,0)</f>
        <v>A4</v>
      </c>
      <c r="N146" s="19">
        <f>VLOOKUP(M146,Sheet1!$B$2:$C$12,2,TRUE)</f>
        <v>7</v>
      </c>
      <c r="O146" s="5">
        <f t="shared" si="64"/>
        <v>7.4</v>
      </c>
      <c r="P146" s="226">
        <f t="shared" si="65"/>
        <v>0</v>
      </c>
      <c r="Q146" s="9" t="str">
        <f t="shared" si="35"/>
        <v>Tốt</v>
      </c>
      <c r="R146" s="10"/>
      <c r="S146" s="17"/>
      <c r="T146" s="19" t="e">
        <f>VLOOKUP(S146,Sheet1!$B$2:$C$12,2,TRUE)</f>
        <v>#N/A</v>
      </c>
      <c r="U146" s="5"/>
      <c r="V146" s="19" t="e">
        <f>VLOOKUP(U146,Sheet1!$B$2:$C$12,2,TRUE)</f>
        <v>#N/A</v>
      </c>
      <c r="W146" s="5"/>
      <c r="X146" s="19" t="e">
        <f>VLOOKUP(W146,Sheet1!$B$2:$C$12,2,TRUE)</f>
        <v>#N/A</v>
      </c>
      <c r="Y146" s="5"/>
      <c r="Z146" s="19" t="e">
        <f>VLOOKUP(Y146,Sheet1!$B$2:$C$12,2,TRUE)</f>
        <v>#N/A</v>
      </c>
      <c r="AA146" s="5"/>
      <c r="AB146" s="19" t="e">
        <f>VLOOKUP(AA146,Sheet1!$B$2:$C$12,2,TRUE)</f>
        <v>#N/A</v>
      </c>
      <c r="AC146" s="5" t="e">
        <f t="shared" si="67"/>
        <v>#N/A</v>
      </c>
      <c r="AD146" s="226">
        <f t="shared" si="53"/>
        <v>0</v>
      </c>
      <c r="AE146" s="9" t="e">
        <f t="shared" si="54"/>
        <v>#N/A</v>
      </c>
      <c r="AF146" s="5" t="e">
        <f t="shared" si="68"/>
        <v>#N/A</v>
      </c>
      <c r="AG146" s="226">
        <f t="shared" si="69"/>
        <v>0</v>
      </c>
      <c r="AH146" s="9" t="e">
        <f t="shared" si="61"/>
        <v>#N/A</v>
      </c>
      <c r="AI146" s="227"/>
      <c r="AJ146" s="9" t="e">
        <f t="shared" si="70"/>
        <v>#N/A</v>
      </c>
      <c r="AK146" s="9">
        <f t="shared" si="63"/>
        <v>0</v>
      </c>
      <c r="AL146" s="9" t="e">
        <f t="shared" si="71"/>
        <v>#N/A</v>
      </c>
      <c r="AM146" s="9" t="e">
        <f t="shared" si="62"/>
        <v>#N/A</v>
      </c>
      <c r="AN146" s="5"/>
      <c r="AO146" s="5"/>
      <c r="AP146" s="9"/>
      <c r="AQ146" s="5"/>
      <c r="AR146" s="25"/>
      <c r="AS146" s="25"/>
    </row>
    <row r="147" spans="1:45" s="7" customFormat="1" ht="20.100000000000001" hidden="1" customHeight="1" x14ac:dyDescent="0.25">
      <c r="A147" s="86">
        <f t="shared" si="66"/>
        <v>117</v>
      </c>
      <c r="B147" s="80" t="s">
        <v>63</v>
      </c>
      <c r="C147" s="267" t="s">
        <v>541</v>
      </c>
      <c r="D147" s="19"/>
      <c r="E147" s="5" t="str">
        <f>VLOOKUP($C147,'[4]Gui chi Quynh'!$D$7:$F$393,3,0)</f>
        <v>A4</v>
      </c>
      <c r="F147" s="19">
        <f>VLOOKUP(E147,Sheet1!$B$2:$C$12,2,TRUE)</f>
        <v>7</v>
      </c>
      <c r="G147" s="5" t="str">
        <f>VLOOKUP($C147,'[5]Gui chi Quynh'!$C$7:$E$391,3,0)</f>
        <v>A4</v>
      </c>
      <c r="H147" s="19">
        <f>VLOOKUP(G147,Sheet1!$B$2:$C$12,2,TRUE)</f>
        <v>7</v>
      </c>
      <c r="I147" s="5" t="str">
        <f>VLOOKUP($C147,'[6]Gui chi Quynh'!$C$7:$E$389,3,0)</f>
        <v>A4</v>
      </c>
      <c r="J147" s="19">
        <f>VLOOKUP(I147,Sheet1!$B$2:$C$12,2,TRUE)</f>
        <v>7</v>
      </c>
      <c r="K147" s="5" t="str">
        <f>VLOOKUP($C147,'[7]Gui chi Quynh'!$C$7:$E$389,3,0)</f>
        <v>A4</v>
      </c>
      <c r="L147" s="19">
        <f>VLOOKUP(K147,Sheet1!$B$2:$C$12,2,TRUE)</f>
        <v>7</v>
      </c>
      <c r="M147" s="5" t="str">
        <f>VLOOKUP($C147,'[8]Gui chi Quynh'!$C$7:$E$388,3,0)</f>
        <v>A4</v>
      </c>
      <c r="N147" s="19">
        <f>VLOOKUP(M147,Sheet1!$B$2:$C$12,2,TRUE)</f>
        <v>7</v>
      </c>
      <c r="O147" s="5">
        <f t="shared" si="64"/>
        <v>7</v>
      </c>
      <c r="P147" s="226">
        <f t="shared" si="65"/>
        <v>0</v>
      </c>
      <c r="Q147" s="9" t="str">
        <f t="shared" ref="Q147:Q212" si="72">IF(P147&gt;=3,"Không hoàn thành",IF(AND($O147&gt;=8,$O147&lt;=10,P147=0),"Xuất sắc",IF(AND($O147&gt;=8,$O147&lt;=10,P147=1),"Tốt",IF(AND($O147&gt;=8,$O147&lt;=10,P147=2),"Hoàn thành",IF(AND($O147&gt;6,$O147&lt;8,P147&lt;=1),"Tốt",IF(AND($O147&gt;6,$O147&lt;8,P147=2),"Hoàn thành",IF(AND($O147&gt;=5,$O147&lt;=6,P147&lt;=2),"Hoàn thành",IF(AND($O147&lt;5,P147&gt;3),"Không hoàn thành",""))))))))</f>
        <v>Tốt</v>
      </c>
      <c r="R147" s="10"/>
      <c r="S147" s="17"/>
      <c r="T147" s="19" t="e">
        <f>VLOOKUP(S147,Sheet1!$B$2:$C$12,2,TRUE)</f>
        <v>#N/A</v>
      </c>
      <c r="U147" s="5"/>
      <c r="V147" s="19" t="e">
        <f>VLOOKUP(U147,Sheet1!$B$2:$C$12,2,TRUE)</f>
        <v>#N/A</v>
      </c>
      <c r="W147" s="5"/>
      <c r="X147" s="19" t="e">
        <f>VLOOKUP(W147,Sheet1!$B$2:$C$12,2,TRUE)</f>
        <v>#N/A</v>
      </c>
      <c r="Y147" s="5"/>
      <c r="Z147" s="19" t="e">
        <f>VLOOKUP(Y147,Sheet1!$B$2:$C$12,2,TRUE)</f>
        <v>#N/A</v>
      </c>
      <c r="AA147" s="5"/>
      <c r="AB147" s="19" t="e">
        <f>VLOOKUP(AA147,Sheet1!$B$2:$C$12,2,TRUE)</f>
        <v>#N/A</v>
      </c>
      <c r="AC147" s="5" t="e">
        <f t="shared" si="67"/>
        <v>#N/A</v>
      </c>
      <c r="AD147" s="226">
        <f t="shared" si="53"/>
        <v>0</v>
      </c>
      <c r="AE147" s="9" t="e">
        <f t="shared" si="54"/>
        <v>#N/A</v>
      </c>
      <c r="AF147" s="5" t="e">
        <f t="shared" si="68"/>
        <v>#N/A</v>
      </c>
      <c r="AG147" s="226">
        <f t="shared" si="69"/>
        <v>0</v>
      </c>
      <c r="AH147" s="9" t="e">
        <f t="shared" si="61"/>
        <v>#N/A</v>
      </c>
      <c r="AI147" s="227"/>
      <c r="AJ147" s="9" t="e">
        <f t="shared" si="70"/>
        <v>#N/A</v>
      </c>
      <c r="AK147" s="9">
        <f t="shared" si="63"/>
        <v>0</v>
      </c>
      <c r="AL147" s="9" t="e">
        <f t="shared" si="71"/>
        <v>#N/A</v>
      </c>
      <c r="AM147" s="9" t="e">
        <f t="shared" si="62"/>
        <v>#N/A</v>
      </c>
      <c r="AN147" s="5"/>
      <c r="AO147" s="5"/>
      <c r="AP147" s="9"/>
      <c r="AQ147" s="5"/>
      <c r="AR147" s="25"/>
      <c r="AS147" s="25"/>
    </row>
    <row r="148" spans="1:45" s="7" customFormat="1" ht="20.100000000000001" hidden="1" customHeight="1" x14ac:dyDescent="0.25">
      <c r="A148" s="86">
        <f t="shared" si="66"/>
        <v>118</v>
      </c>
      <c r="B148" s="80" t="s">
        <v>103</v>
      </c>
      <c r="C148" s="267" t="s">
        <v>527</v>
      </c>
      <c r="D148" s="19"/>
      <c r="E148" s="5" t="str">
        <f>VLOOKUP($C148,'[4]Gui chi Quynh'!$D$7:$F$393,3,0)</f>
        <v>A4</v>
      </c>
      <c r="F148" s="19">
        <f>VLOOKUP(E148,Sheet1!$B$2:$C$12,2,TRUE)</f>
        <v>7</v>
      </c>
      <c r="G148" s="5" t="str">
        <f>VLOOKUP($C148,'[5]Gui chi Quynh'!$C$7:$E$391,3,0)</f>
        <v>A4</v>
      </c>
      <c r="H148" s="19">
        <f>VLOOKUP(G148,Sheet1!$B$2:$C$12,2,TRUE)</f>
        <v>7</v>
      </c>
      <c r="I148" s="5" t="str">
        <f>VLOOKUP($C148,'[6]Gui chi Quynh'!$C$7:$E$389,3,0)</f>
        <v>A4</v>
      </c>
      <c r="J148" s="19">
        <f>VLOOKUP(I148,Sheet1!$B$2:$C$12,2,TRUE)</f>
        <v>7</v>
      </c>
      <c r="K148" s="5" t="str">
        <f>VLOOKUP($C148,'[7]Gui chi Quynh'!$C$7:$E$389,3,0)</f>
        <v>A4</v>
      </c>
      <c r="L148" s="19">
        <f>VLOOKUP(K148,Sheet1!$B$2:$C$12,2,TRUE)</f>
        <v>7</v>
      </c>
      <c r="M148" s="5" t="str">
        <f>VLOOKUP($C148,'[8]Gui chi Quynh'!$C$7:$E$388,3,0)</f>
        <v>A4</v>
      </c>
      <c r="N148" s="19">
        <f>VLOOKUP(M148,Sheet1!$B$2:$C$12,2,TRUE)</f>
        <v>7</v>
      </c>
      <c r="O148" s="5">
        <f t="shared" si="64"/>
        <v>7</v>
      </c>
      <c r="P148" s="226">
        <f t="shared" si="65"/>
        <v>0</v>
      </c>
      <c r="Q148" s="9" t="str">
        <f t="shared" si="72"/>
        <v>Tốt</v>
      </c>
      <c r="R148" s="10"/>
      <c r="S148" s="17"/>
      <c r="T148" s="19" t="e">
        <f>VLOOKUP(S148,Sheet1!$B$2:$C$12,2,TRUE)</f>
        <v>#N/A</v>
      </c>
      <c r="U148" s="5"/>
      <c r="V148" s="19" t="e">
        <f>VLOOKUP(U148,Sheet1!$B$2:$C$12,2,TRUE)</f>
        <v>#N/A</v>
      </c>
      <c r="W148" s="5"/>
      <c r="X148" s="19" t="e">
        <f>VLOOKUP(W148,Sheet1!$B$2:$C$12,2,TRUE)</f>
        <v>#N/A</v>
      </c>
      <c r="Y148" s="5"/>
      <c r="Z148" s="19" t="e">
        <f>VLOOKUP(Y148,Sheet1!$B$2:$C$12,2,TRUE)</f>
        <v>#N/A</v>
      </c>
      <c r="AA148" s="5"/>
      <c r="AB148" s="19" t="e">
        <f>VLOOKUP(AA148,Sheet1!$B$2:$C$12,2,TRUE)</f>
        <v>#N/A</v>
      </c>
      <c r="AC148" s="5" t="e">
        <f t="shared" si="67"/>
        <v>#N/A</v>
      </c>
      <c r="AD148" s="226">
        <f t="shared" si="53"/>
        <v>0</v>
      </c>
      <c r="AE148" s="9" t="e">
        <f t="shared" si="54"/>
        <v>#N/A</v>
      </c>
      <c r="AF148" s="5" t="e">
        <f t="shared" si="68"/>
        <v>#N/A</v>
      </c>
      <c r="AG148" s="226">
        <f t="shared" si="69"/>
        <v>0</v>
      </c>
      <c r="AH148" s="9" t="e">
        <f t="shared" si="61"/>
        <v>#N/A</v>
      </c>
      <c r="AI148" s="227"/>
      <c r="AJ148" s="9" t="e">
        <f t="shared" si="70"/>
        <v>#N/A</v>
      </c>
      <c r="AK148" s="9">
        <f t="shared" si="63"/>
        <v>0</v>
      </c>
      <c r="AL148" s="9" t="e">
        <f t="shared" si="71"/>
        <v>#N/A</v>
      </c>
      <c r="AM148" s="9" t="e">
        <f t="shared" si="62"/>
        <v>#N/A</v>
      </c>
      <c r="AN148" s="5"/>
      <c r="AO148" s="5"/>
      <c r="AP148" s="9"/>
      <c r="AQ148" s="5"/>
      <c r="AR148" s="25"/>
      <c r="AS148" s="25"/>
    </row>
    <row r="149" spans="1:45" s="7" customFormat="1" ht="20.100000000000001" hidden="1" customHeight="1" x14ac:dyDescent="0.25">
      <c r="A149" s="86">
        <f t="shared" si="66"/>
        <v>119</v>
      </c>
      <c r="B149" s="80" t="s">
        <v>104</v>
      </c>
      <c r="C149" s="267" t="s">
        <v>528</v>
      </c>
      <c r="D149" s="19"/>
      <c r="E149" s="5" t="str">
        <f>VLOOKUP($C149,'[4]Gui chi Quynh'!$D$7:$F$393,3,0)</f>
        <v>A4</v>
      </c>
      <c r="F149" s="19">
        <f>VLOOKUP(E149,Sheet1!$B$2:$C$12,2,TRUE)</f>
        <v>7</v>
      </c>
      <c r="G149" s="5" t="str">
        <f>VLOOKUP($C149,'[5]Gui chi Quynh'!$C$7:$E$391,3,0)</f>
        <v>A4</v>
      </c>
      <c r="H149" s="19">
        <f>VLOOKUP(G149,Sheet1!$B$2:$C$12,2,TRUE)</f>
        <v>7</v>
      </c>
      <c r="I149" s="5" t="str">
        <f>VLOOKUP($C149,'[6]Gui chi Quynh'!$C$7:$E$389,3,0)</f>
        <v>A4</v>
      </c>
      <c r="J149" s="19">
        <f>VLOOKUP(I149,Sheet1!$B$2:$C$12,2,TRUE)</f>
        <v>7</v>
      </c>
      <c r="K149" s="5" t="str">
        <f>VLOOKUP($C149,'[7]Gui chi Quynh'!$C$7:$E$389,3,0)</f>
        <v>A3</v>
      </c>
      <c r="L149" s="19">
        <f>VLOOKUP(K149,Sheet1!$B$2:$C$12,2,TRUE)</f>
        <v>8</v>
      </c>
      <c r="M149" s="5" t="str">
        <f>VLOOKUP($C149,'[8]Gui chi Quynh'!$C$7:$E$388,3,0)</f>
        <v>A4</v>
      </c>
      <c r="N149" s="19">
        <f>VLOOKUP(M149,Sheet1!$B$2:$C$12,2,TRUE)</f>
        <v>7</v>
      </c>
      <c r="O149" s="5">
        <f t="shared" si="64"/>
        <v>7.2</v>
      </c>
      <c r="P149" s="226">
        <f t="shared" si="65"/>
        <v>0</v>
      </c>
      <c r="Q149" s="9" t="str">
        <f t="shared" si="72"/>
        <v>Tốt</v>
      </c>
      <c r="R149" s="10"/>
      <c r="S149" s="17"/>
      <c r="T149" s="19" t="e">
        <f>VLOOKUP(S149,Sheet1!$B$2:$C$12,2,TRUE)</f>
        <v>#N/A</v>
      </c>
      <c r="U149" s="5"/>
      <c r="V149" s="19" t="e">
        <f>VLOOKUP(U149,Sheet1!$B$2:$C$12,2,TRUE)</f>
        <v>#N/A</v>
      </c>
      <c r="W149" s="5"/>
      <c r="X149" s="19" t="e">
        <f>VLOOKUP(W149,Sheet1!$B$2:$C$12,2,TRUE)</f>
        <v>#N/A</v>
      </c>
      <c r="Y149" s="5"/>
      <c r="Z149" s="19" t="e">
        <f>VLOOKUP(Y149,Sheet1!$B$2:$C$12,2,TRUE)</f>
        <v>#N/A</v>
      </c>
      <c r="AA149" s="5"/>
      <c r="AB149" s="19" t="e">
        <f>VLOOKUP(AA149,Sheet1!$B$2:$C$12,2,TRUE)</f>
        <v>#N/A</v>
      </c>
      <c r="AC149" s="5" t="e">
        <f t="shared" si="67"/>
        <v>#N/A</v>
      </c>
      <c r="AD149" s="226">
        <f t="shared" si="53"/>
        <v>0</v>
      </c>
      <c r="AE149" s="9" t="e">
        <f t="shared" si="54"/>
        <v>#N/A</v>
      </c>
      <c r="AF149" s="5" t="e">
        <f t="shared" si="68"/>
        <v>#N/A</v>
      </c>
      <c r="AG149" s="226">
        <f t="shared" si="69"/>
        <v>0</v>
      </c>
      <c r="AH149" s="9" t="e">
        <f t="shared" si="61"/>
        <v>#N/A</v>
      </c>
      <c r="AI149" s="227"/>
      <c r="AJ149" s="9" t="e">
        <f t="shared" si="70"/>
        <v>#N/A</v>
      </c>
      <c r="AK149" s="9">
        <f t="shared" si="63"/>
        <v>0</v>
      </c>
      <c r="AL149" s="9" t="e">
        <f t="shared" si="71"/>
        <v>#N/A</v>
      </c>
      <c r="AM149" s="9" t="e">
        <f t="shared" si="62"/>
        <v>#N/A</v>
      </c>
      <c r="AN149" s="5"/>
      <c r="AO149" s="5"/>
      <c r="AP149" s="9"/>
      <c r="AQ149" s="5"/>
      <c r="AR149" s="25"/>
      <c r="AS149" s="26"/>
    </row>
    <row r="150" spans="1:45" s="7" customFormat="1" ht="20.100000000000001" hidden="1" customHeight="1" x14ac:dyDescent="0.25">
      <c r="A150" s="86">
        <f t="shared" si="66"/>
        <v>120</v>
      </c>
      <c r="B150" s="80" t="s">
        <v>101</v>
      </c>
      <c r="C150" s="267" t="s">
        <v>526</v>
      </c>
      <c r="D150" s="19"/>
      <c r="E150" s="5" t="str">
        <f>VLOOKUP($C150,'[4]Gui chi Quynh'!$D$7:$F$393,3,0)</f>
        <v>A3</v>
      </c>
      <c r="F150" s="19">
        <f>VLOOKUP(E150,Sheet1!$B$2:$C$12,2,TRUE)</f>
        <v>8</v>
      </c>
      <c r="G150" s="5" t="str">
        <f>VLOOKUP($C150,'[5]Gui chi Quynh'!$C$7:$E$391,3,0)</f>
        <v>A3</v>
      </c>
      <c r="H150" s="19">
        <f>VLOOKUP(G150,Sheet1!$B$2:$C$12,2,TRUE)</f>
        <v>8</v>
      </c>
      <c r="I150" s="5" t="str">
        <f>VLOOKUP($C150,'[6]Gui chi Quynh'!$C$7:$E$389,3,0)</f>
        <v>A4</v>
      </c>
      <c r="J150" s="19">
        <f>VLOOKUP(I150,Sheet1!$B$2:$C$12,2,TRUE)</f>
        <v>7</v>
      </c>
      <c r="K150" s="236" t="str">
        <f>VLOOKUP($C150,'[7]Gui chi Quynh'!$C$7:$E$389,3,0)</f>
        <v>B1</v>
      </c>
      <c r="L150" s="19">
        <f>VLOOKUP(K150,Sheet1!$B$2:$C$12,2,TRUE)</f>
        <v>6</v>
      </c>
      <c r="M150" s="5" t="str">
        <f>VLOOKUP($C150,'[8]Gui chi Quynh'!$C$7:$E$388,3,0)</f>
        <v>A4</v>
      </c>
      <c r="N150" s="19">
        <f>VLOOKUP(M150,Sheet1!$B$2:$C$12,2,TRUE)</f>
        <v>7</v>
      </c>
      <c r="O150" s="5">
        <f t="shared" si="64"/>
        <v>7.2</v>
      </c>
      <c r="P150" s="226">
        <f t="shared" si="65"/>
        <v>0</v>
      </c>
      <c r="Q150" s="9" t="str">
        <f t="shared" si="72"/>
        <v>Tốt</v>
      </c>
      <c r="R150" s="300" t="s">
        <v>959</v>
      </c>
      <c r="S150" s="17"/>
      <c r="T150" s="19" t="e">
        <f>VLOOKUP(S150,Sheet1!$B$2:$C$12,2,TRUE)</f>
        <v>#N/A</v>
      </c>
      <c r="U150" s="5"/>
      <c r="V150" s="19" t="e">
        <f>VLOOKUP(U150,Sheet1!$B$2:$C$12,2,TRUE)</f>
        <v>#N/A</v>
      </c>
      <c r="W150" s="5"/>
      <c r="X150" s="19" t="e">
        <f>VLOOKUP(W150,Sheet1!$B$2:$C$12,2,TRUE)</f>
        <v>#N/A</v>
      </c>
      <c r="Y150" s="5"/>
      <c r="Z150" s="19" t="e">
        <f>VLOOKUP(Y150,Sheet1!$B$2:$C$12,2,TRUE)</f>
        <v>#N/A</v>
      </c>
      <c r="AA150" s="5"/>
      <c r="AB150" s="19" t="e">
        <f>VLOOKUP(AA150,Sheet1!$B$2:$C$12,2,TRUE)</f>
        <v>#N/A</v>
      </c>
      <c r="AC150" s="5" t="e">
        <f t="shared" si="67"/>
        <v>#N/A</v>
      </c>
      <c r="AD150" s="226">
        <f t="shared" si="53"/>
        <v>0</v>
      </c>
      <c r="AE150" s="9" t="e">
        <f t="shared" si="54"/>
        <v>#N/A</v>
      </c>
      <c r="AF150" s="5" t="e">
        <f t="shared" si="68"/>
        <v>#N/A</v>
      </c>
      <c r="AG150" s="226">
        <f t="shared" si="69"/>
        <v>0</v>
      </c>
      <c r="AH150" s="9" t="e">
        <f t="shared" si="61"/>
        <v>#N/A</v>
      </c>
      <c r="AI150" s="227"/>
      <c r="AJ150" s="9" t="e">
        <f t="shared" si="70"/>
        <v>#N/A</v>
      </c>
      <c r="AK150" s="9">
        <f t="shared" si="63"/>
        <v>0</v>
      </c>
      <c r="AL150" s="9" t="e">
        <f t="shared" si="71"/>
        <v>#N/A</v>
      </c>
      <c r="AM150" s="9" t="e">
        <f t="shared" si="62"/>
        <v>#N/A</v>
      </c>
      <c r="AN150" s="5"/>
      <c r="AO150" s="5"/>
      <c r="AP150" s="9"/>
      <c r="AQ150" s="5"/>
      <c r="AR150" s="25"/>
      <c r="AS150" s="25"/>
    </row>
    <row r="151" spans="1:45" s="7" customFormat="1" ht="20.100000000000001" hidden="1" customHeight="1" x14ac:dyDescent="0.25">
      <c r="A151" s="86">
        <f t="shared" si="66"/>
        <v>121</v>
      </c>
      <c r="B151" s="80" t="s">
        <v>99</v>
      </c>
      <c r="C151" s="267" t="s">
        <v>524</v>
      </c>
      <c r="D151" s="5"/>
      <c r="E151" s="5" t="str">
        <f>VLOOKUP($C151,'[4]Gui chi Quynh'!$D$7:$F$393,3,0)</f>
        <v>A4</v>
      </c>
      <c r="F151" s="19">
        <f>VLOOKUP(E151,Sheet1!$B$2:$C$12,2,TRUE)</f>
        <v>7</v>
      </c>
      <c r="G151" s="5" t="str">
        <f>VLOOKUP($C151,'[5]Gui chi Quynh'!$C$7:$E$391,3,0)</f>
        <v>A4</v>
      </c>
      <c r="H151" s="19">
        <f>VLOOKUP(G151,Sheet1!$B$2:$C$12,2,TRUE)</f>
        <v>7</v>
      </c>
      <c r="I151" s="5" t="str">
        <f>VLOOKUP($C151,'[6]Gui chi Quynh'!$C$7:$E$389,3,0)</f>
        <v>A4</v>
      </c>
      <c r="J151" s="19">
        <f>VLOOKUP(I151,Sheet1!$B$2:$C$12,2,TRUE)</f>
        <v>7</v>
      </c>
      <c r="K151" s="5" t="str">
        <f>VLOOKUP($C151,'[7]Gui chi Quynh'!$C$7:$E$389,3,0)</f>
        <v>A3</v>
      </c>
      <c r="L151" s="19">
        <f>VLOOKUP(K151,Sheet1!$B$2:$C$12,2,TRUE)</f>
        <v>8</v>
      </c>
      <c r="M151" s="5" t="str">
        <f>VLOOKUP($C151,'[8]Gui chi Quynh'!$C$7:$E$388,3,0)</f>
        <v>A4</v>
      </c>
      <c r="N151" s="19">
        <f>VLOOKUP(M151,Sheet1!$B$2:$C$12,2,TRUE)</f>
        <v>7</v>
      </c>
      <c r="O151" s="5">
        <f t="shared" si="64"/>
        <v>7.2</v>
      </c>
      <c r="P151" s="226">
        <f t="shared" si="65"/>
        <v>0</v>
      </c>
      <c r="Q151" s="9" t="str">
        <f t="shared" si="72"/>
        <v>Tốt</v>
      </c>
      <c r="R151" s="10"/>
      <c r="S151" s="17"/>
      <c r="T151" s="19" t="e">
        <f>VLOOKUP(S151,Sheet1!$B$2:$C$12,2,TRUE)</f>
        <v>#N/A</v>
      </c>
      <c r="U151" s="5"/>
      <c r="V151" s="19" t="e">
        <f>VLOOKUP(U151,Sheet1!$B$2:$C$12,2,TRUE)</f>
        <v>#N/A</v>
      </c>
      <c r="W151" s="5"/>
      <c r="X151" s="19" t="e">
        <f>VLOOKUP(W151,Sheet1!$B$2:$C$12,2,TRUE)</f>
        <v>#N/A</v>
      </c>
      <c r="Y151" s="5"/>
      <c r="Z151" s="19" t="e">
        <f>VLOOKUP(Y151,Sheet1!$B$2:$C$12,2,TRUE)</f>
        <v>#N/A</v>
      </c>
      <c r="AA151" s="5"/>
      <c r="AB151" s="19" t="e">
        <f>VLOOKUP(AA151,Sheet1!$B$2:$C$12,2,TRUE)</f>
        <v>#N/A</v>
      </c>
      <c r="AC151" s="5" t="e">
        <f t="shared" si="67"/>
        <v>#N/A</v>
      </c>
      <c r="AD151" s="226">
        <f t="shared" si="53"/>
        <v>0</v>
      </c>
      <c r="AE151" s="9" t="e">
        <f t="shared" si="54"/>
        <v>#N/A</v>
      </c>
      <c r="AF151" s="5" t="e">
        <f t="shared" si="68"/>
        <v>#N/A</v>
      </c>
      <c r="AG151" s="226">
        <f t="shared" si="69"/>
        <v>0</v>
      </c>
      <c r="AH151" s="9" t="e">
        <f t="shared" si="61"/>
        <v>#N/A</v>
      </c>
      <c r="AI151" s="227"/>
      <c r="AJ151" s="9" t="e">
        <f t="shared" si="70"/>
        <v>#N/A</v>
      </c>
      <c r="AK151" s="9">
        <f t="shared" si="63"/>
        <v>0</v>
      </c>
      <c r="AL151" s="9" t="e">
        <f t="shared" si="71"/>
        <v>#N/A</v>
      </c>
      <c r="AM151" s="9" t="e">
        <f t="shared" si="62"/>
        <v>#N/A</v>
      </c>
      <c r="AN151" s="5"/>
      <c r="AO151" s="5"/>
      <c r="AP151" s="9"/>
      <c r="AQ151" s="5"/>
      <c r="AR151" s="25"/>
      <c r="AS151" s="25"/>
    </row>
    <row r="152" spans="1:45" s="7" customFormat="1" ht="20.100000000000001" hidden="1" customHeight="1" x14ac:dyDescent="0.25">
      <c r="A152" s="86">
        <f t="shared" si="66"/>
        <v>122</v>
      </c>
      <c r="B152" s="80" t="s">
        <v>98</v>
      </c>
      <c r="C152" s="267" t="s">
        <v>523</v>
      </c>
      <c r="D152" s="45"/>
      <c r="E152" s="5" t="str">
        <f>VLOOKUP($C152,'[4]Gui chi Quynh'!$D$7:$F$393,3,0)</f>
        <v>A3</v>
      </c>
      <c r="F152" s="19">
        <f>VLOOKUP(E152,Sheet1!$B$2:$C$12,2,TRUE)</f>
        <v>8</v>
      </c>
      <c r="G152" s="5" t="str">
        <f>VLOOKUP($C152,'[5]Gui chi Quynh'!$C$7:$E$391,3,0)</f>
        <v>A4</v>
      </c>
      <c r="H152" s="19">
        <f>VLOOKUP(G152,Sheet1!$B$2:$C$12,2,TRUE)</f>
        <v>7</v>
      </c>
      <c r="I152" s="5" t="str">
        <f>VLOOKUP($C152,'[6]Gui chi Quynh'!$C$7:$E$389,3,0)</f>
        <v>A4</v>
      </c>
      <c r="J152" s="19">
        <f>VLOOKUP(I152,Sheet1!$B$2:$C$12,2,TRUE)</f>
        <v>7</v>
      </c>
      <c r="K152" s="5" t="str">
        <f>VLOOKUP($C152,'[7]Gui chi Quynh'!$C$7:$E$389,3,0)</f>
        <v>A4</v>
      </c>
      <c r="L152" s="19">
        <f>VLOOKUP(K152,Sheet1!$B$2:$C$12,2,TRUE)</f>
        <v>7</v>
      </c>
      <c r="M152" s="5" t="str">
        <f>VLOOKUP($C152,'[8]Gui chi Quynh'!$C$7:$E$388,3,0)</f>
        <v>A4</v>
      </c>
      <c r="N152" s="19">
        <f>VLOOKUP(M152,Sheet1!$B$2:$C$12,2,TRUE)</f>
        <v>7</v>
      </c>
      <c r="O152" s="5">
        <f t="shared" si="64"/>
        <v>7.2</v>
      </c>
      <c r="P152" s="226">
        <f t="shared" si="65"/>
        <v>0</v>
      </c>
      <c r="Q152" s="9" t="str">
        <f t="shared" si="72"/>
        <v>Tốt</v>
      </c>
      <c r="R152" s="10"/>
      <c r="S152" s="17"/>
      <c r="T152" s="19" t="e">
        <f>VLOOKUP(S152,Sheet1!$B$2:$C$12,2,TRUE)</f>
        <v>#N/A</v>
      </c>
      <c r="U152" s="5"/>
      <c r="V152" s="19" t="e">
        <f>VLOOKUP(U152,Sheet1!$B$2:$C$12,2,TRUE)</f>
        <v>#N/A</v>
      </c>
      <c r="W152" s="5"/>
      <c r="X152" s="19" t="e">
        <f>VLOOKUP(W152,Sheet1!$B$2:$C$12,2,TRUE)</f>
        <v>#N/A</v>
      </c>
      <c r="Y152" s="5"/>
      <c r="Z152" s="19" t="e">
        <f>VLOOKUP(Y152,Sheet1!$B$2:$C$12,2,TRUE)</f>
        <v>#N/A</v>
      </c>
      <c r="AA152" s="5"/>
      <c r="AB152" s="19" t="e">
        <f>VLOOKUP(AA152,Sheet1!$B$2:$C$12,2,TRUE)</f>
        <v>#N/A</v>
      </c>
      <c r="AC152" s="5" t="e">
        <f t="shared" si="67"/>
        <v>#N/A</v>
      </c>
      <c r="AD152" s="226">
        <f t="shared" si="53"/>
        <v>0</v>
      </c>
      <c r="AE152" s="9" t="e">
        <f t="shared" si="54"/>
        <v>#N/A</v>
      </c>
      <c r="AF152" s="5" t="e">
        <f t="shared" si="68"/>
        <v>#N/A</v>
      </c>
      <c r="AG152" s="226">
        <f t="shared" si="69"/>
        <v>0</v>
      </c>
      <c r="AH152" s="9" t="e">
        <f t="shared" si="61"/>
        <v>#N/A</v>
      </c>
      <c r="AI152" s="227"/>
      <c r="AJ152" s="9" t="e">
        <f t="shared" si="70"/>
        <v>#N/A</v>
      </c>
      <c r="AK152" s="9">
        <f t="shared" si="63"/>
        <v>0</v>
      </c>
      <c r="AL152" s="9" t="e">
        <f t="shared" si="71"/>
        <v>#N/A</v>
      </c>
      <c r="AM152" s="9" t="e">
        <f t="shared" si="62"/>
        <v>#N/A</v>
      </c>
      <c r="AN152" s="17"/>
      <c r="AO152" s="17"/>
      <c r="AP152" s="9"/>
      <c r="AQ152" s="5"/>
      <c r="AR152" s="25"/>
      <c r="AS152" s="25"/>
    </row>
    <row r="153" spans="1:45" s="7" customFormat="1" ht="20.100000000000001" hidden="1" customHeight="1" x14ac:dyDescent="0.25">
      <c r="A153" s="86">
        <f t="shared" si="66"/>
        <v>123</v>
      </c>
      <c r="B153" s="80" t="s">
        <v>7</v>
      </c>
      <c r="C153" s="267" t="s">
        <v>543</v>
      </c>
      <c r="D153" s="19"/>
      <c r="E153" s="5" t="str">
        <f>VLOOKUP($C153,'[4]Gui chi Quynh'!$D$7:$F$393,3,0)</f>
        <v>A3</v>
      </c>
      <c r="F153" s="19">
        <f>VLOOKUP(E153,Sheet1!$B$2:$C$12,2,TRUE)</f>
        <v>8</v>
      </c>
      <c r="G153" s="5" t="str">
        <f>VLOOKUP($C153,'[5]Gui chi Quynh'!$C$7:$E$391,3,0)</f>
        <v>A4</v>
      </c>
      <c r="H153" s="19">
        <f>VLOOKUP(G153,Sheet1!$B$2:$C$12,2,TRUE)</f>
        <v>7</v>
      </c>
      <c r="I153" s="5" t="str">
        <f>VLOOKUP($C153,'[6]Gui chi Quynh'!$C$7:$E$389,3,0)</f>
        <v>A4</v>
      </c>
      <c r="J153" s="19">
        <f>VLOOKUP(I153,Sheet1!$B$2:$C$12,2,TRUE)</f>
        <v>7</v>
      </c>
      <c r="K153" s="5" t="str">
        <f>VLOOKUP($C153,'[7]Gui chi Quynh'!$C$7:$E$389,3,0)</f>
        <v>A4</v>
      </c>
      <c r="L153" s="19">
        <f>VLOOKUP(K153,Sheet1!$B$2:$C$12,2,TRUE)</f>
        <v>7</v>
      </c>
      <c r="M153" s="5" t="str">
        <f>VLOOKUP($C153,'[8]Gui chi Quynh'!$C$7:$E$388,3,0)</f>
        <v>A4</v>
      </c>
      <c r="N153" s="19">
        <f>VLOOKUP(M153,Sheet1!$B$2:$C$12,2,TRUE)</f>
        <v>7</v>
      </c>
      <c r="O153" s="5">
        <f t="shared" si="64"/>
        <v>7.2</v>
      </c>
      <c r="P153" s="226">
        <f t="shared" si="65"/>
        <v>0</v>
      </c>
      <c r="Q153" s="9" t="str">
        <f t="shared" si="72"/>
        <v>Tốt</v>
      </c>
      <c r="R153" s="10"/>
      <c r="S153" s="17"/>
      <c r="T153" s="19" t="e">
        <f>VLOOKUP(S153,Sheet1!$B$2:$C$12,2,TRUE)</f>
        <v>#N/A</v>
      </c>
      <c r="U153" s="5"/>
      <c r="V153" s="19" t="e">
        <f>VLOOKUP(U153,Sheet1!$B$2:$C$12,2,TRUE)</f>
        <v>#N/A</v>
      </c>
      <c r="W153" s="5"/>
      <c r="X153" s="19" t="e">
        <f>VLOOKUP(W153,Sheet1!$B$2:$C$12,2,TRUE)</f>
        <v>#N/A</v>
      </c>
      <c r="Y153" s="5"/>
      <c r="Z153" s="19" t="e">
        <f>VLOOKUP(Y153,Sheet1!$B$2:$C$12,2,TRUE)</f>
        <v>#N/A</v>
      </c>
      <c r="AA153" s="5"/>
      <c r="AB153" s="19" t="e">
        <f>VLOOKUP(AA153,Sheet1!$B$2:$C$12,2,TRUE)</f>
        <v>#N/A</v>
      </c>
      <c r="AC153" s="5" t="e">
        <f t="shared" si="67"/>
        <v>#N/A</v>
      </c>
      <c r="AD153" s="226">
        <f t="shared" si="53"/>
        <v>0</v>
      </c>
      <c r="AE153" s="9" t="e">
        <f t="shared" si="54"/>
        <v>#N/A</v>
      </c>
      <c r="AF153" s="5" t="e">
        <f t="shared" si="68"/>
        <v>#N/A</v>
      </c>
      <c r="AG153" s="226">
        <f t="shared" si="69"/>
        <v>0</v>
      </c>
      <c r="AH153" s="9" t="e">
        <f t="shared" si="61"/>
        <v>#N/A</v>
      </c>
      <c r="AI153" s="227"/>
      <c r="AJ153" s="9" t="e">
        <f t="shared" si="70"/>
        <v>#N/A</v>
      </c>
      <c r="AK153" s="9">
        <f t="shared" si="63"/>
        <v>0</v>
      </c>
      <c r="AL153" s="9" t="e">
        <f t="shared" si="71"/>
        <v>#N/A</v>
      </c>
      <c r="AM153" s="9" t="e">
        <f t="shared" si="62"/>
        <v>#N/A</v>
      </c>
      <c r="AN153" s="5"/>
      <c r="AO153" s="5"/>
      <c r="AP153" s="9"/>
      <c r="AQ153" s="5"/>
      <c r="AR153" s="25"/>
      <c r="AS153" s="25"/>
    </row>
    <row r="154" spans="1:45" s="7" customFormat="1" ht="20.100000000000001" hidden="1" customHeight="1" x14ac:dyDescent="0.25">
      <c r="A154" s="86">
        <f t="shared" si="66"/>
        <v>124</v>
      </c>
      <c r="B154" s="80" t="s">
        <v>399</v>
      </c>
      <c r="C154" s="267" t="s">
        <v>533</v>
      </c>
      <c r="D154" s="19"/>
      <c r="E154" s="5" t="str">
        <f>VLOOKUP($C154,'[4]Gui chi Quynh'!$D$7:$F$393,3,0)</f>
        <v>A3</v>
      </c>
      <c r="F154" s="19">
        <f>VLOOKUP(E154,Sheet1!$B$2:$C$12,2,TRUE)</f>
        <v>8</v>
      </c>
      <c r="G154" s="5" t="str">
        <f>VLOOKUP($C154,'[5]Gui chi Quynh'!$C$7:$E$391,3,0)</f>
        <v>A2</v>
      </c>
      <c r="H154" s="19">
        <f>VLOOKUP(G154,Sheet1!$B$2:$C$12,2,TRUE)</f>
        <v>9</v>
      </c>
      <c r="I154" s="5" t="str">
        <f>VLOOKUP($C154,'[6]Gui chi Quynh'!$C$7:$E$389,3,0)</f>
        <v>A2</v>
      </c>
      <c r="J154" s="19">
        <f>VLOOKUP(I154,Sheet1!$B$2:$C$12,2,TRUE)</f>
        <v>9</v>
      </c>
      <c r="K154" s="5" t="str">
        <f>VLOOKUP($C154,'[7]Gui chi Quynh'!$C$7:$E$389,3,0)</f>
        <v>A3</v>
      </c>
      <c r="L154" s="19">
        <f>VLOOKUP(K154,Sheet1!$B$2:$C$12,2,TRUE)</f>
        <v>8</v>
      </c>
      <c r="M154" s="5" t="str">
        <f>VLOOKUP($C154,'[8]Gui chi Quynh'!$C$7:$E$388,3,0)</f>
        <v>A3</v>
      </c>
      <c r="N154" s="19">
        <f>VLOOKUP(M154,Sheet1!$B$2:$C$12,2,TRUE)</f>
        <v>8</v>
      </c>
      <c r="O154" s="5">
        <f t="shared" si="64"/>
        <v>8.4</v>
      </c>
      <c r="P154" s="226">
        <f t="shared" si="65"/>
        <v>0</v>
      </c>
      <c r="Q154" s="9" t="str">
        <f t="shared" si="72"/>
        <v>Xuất sắc</v>
      </c>
      <c r="R154" s="264"/>
      <c r="S154" s="17"/>
      <c r="T154" s="19" t="e">
        <f>VLOOKUP(S154,Sheet1!$B$2:$C$12,2,TRUE)</f>
        <v>#N/A</v>
      </c>
      <c r="U154" s="5"/>
      <c r="V154" s="19" t="e">
        <f>VLOOKUP(U154,Sheet1!$B$2:$C$12,2,TRUE)</f>
        <v>#N/A</v>
      </c>
      <c r="W154" s="5"/>
      <c r="X154" s="19" t="e">
        <f>VLOOKUP(W154,Sheet1!$B$2:$C$12,2,TRUE)</f>
        <v>#N/A</v>
      </c>
      <c r="Y154" s="5"/>
      <c r="Z154" s="19" t="e">
        <f>VLOOKUP(Y154,Sheet1!$B$2:$C$12,2,TRUE)</f>
        <v>#N/A</v>
      </c>
      <c r="AA154" s="5"/>
      <c r="AB154" s="19" t="e">
        <f>VLOOKUP(AA154,Sheet1!$B$2:$C$12,2,TRUE)</f>
        <v>#N/A</v>
      </c>
      <c r="AC154" s="5" t="e">
        <f t="shared" si="67"/>
        <v>#N/A</v>
      </c>
      <c r="AD154" s="226">
        <f t="shared" si="53"/>
        <v>0</v>
      </c>
      <c r="AE154" s="9" t="e">
        <f t="shared" si="54"/>
        <v>#N/A</v>
      </c>
      <c r="AF154" s="5" t="e">
        <f t="shared" si="68"/>
        <v>#N/A</v>
      </c>
      <c r="AG154" s="226">
        <f t="shared" si="69"/>
        <v>0</v>
      </c>
      <c r="AH154" s="9" t="e">
        <f t="shared" si="61"/>
        <v>#N/A</v>
      </c>
      <c r="AI154" s="227"/>
      <c r="AJ154" s="9" t="e">
        <f t="shared" si="70"/>
        <v>#N/A</v>
      </c>
      <c r="AK154" s="9">
        <f t="shared" si="63"/>
        <v>0</v>
      </c>
      <c r="AL154" s="9" t="e">
        <f t="shared" si="71"/>
        <v>#N/A</v>
      </c>
      <c r="AM154" s="5" t="s">
        <v>799</v>
      </c>
      <c r="AN154" s="5"/>
      <c r="AO154" s="5"/>
      <c r="AP154" s="9"/>
      <c r="AQ154" s="5"/>
      <c r="AR154" s="119"/>
      <c r="AS154" s="25" t="s">
        <v>380</v>
      </c>
    </row>
    <row r="155" spans="1:45" s="7" customFormat="1" ht="20.100000000000001" hidden="1" customHeight="1" x14ac:dyDescent="0.25">
      <c r="A155" s="86">
        <f t="shared" si="66"/>
        <v>125</v>
      </c>
      <c r="B155" s="80" t="s">
        <v>400</v>
      </c>
      <c r="C155" s="117" t="s">
        <v>534</v>
      </c>
      <c r="E155" s="5" t="str">
        <f>VLOOKUP($C155,'[4]Gui chi Quynh'!$D$7:$F$393,3,0)</f>
        <v>A3</v>
      </c>
      <c r="F155" s="19">
        <f>VLOOKUP(E155,Sheet1!$B$2:$C$12,2,TRUE)</f>
        <v>8</v>
      </c>
      <c r="G155" s="5" t="str">
        <f>VLOOKUP($C155,'[5]Gui chi Quynh'!$C$7:$E$391,3,0)</f>
        <v>A4</v>
      </c>
      <c r="H155" s="19">
        <f>VLOOKUP(G155,Sheet1!$B$2:$C$12,2,TRUE)</f>
        <v>7</v>
      </c>
      <c r="I155" s="5" t="str">
        <f>VLOOKUP($C155,'[6]Gui chi Quynh'!$C$7:$E$389,3,0)</f>
        <v>A4</v>
      </c>
      <c r="J155" s="19">
        <f>VLOOKUP(I155,Sheet1!$B$2:$C$12,2,TRUE)</f>
        <v>7</v>
      </c>
      <c r="K155" s="5" t="str">
        <f>VLOOKUP($C155,'[7]Gui chi Quynh'!$C$7:$E$389,3,0)</f>
        <v>A3</v>
      </c>
      <c r="L155" s="19">
        <f>VLOOKUP(K155,Sheet1!$B$2:$C$12,2,TRUE)</f>
        <v>8</v>
      </c>
      <c r="M155" s="5" t="str">
        <f>VLOOKUP($C155,'[8]Gui chi Quynh'!$C$7:$E$388,3,0)</f>
        <v>A4</v>
      </c>
      <c r="N155" s="19">
        <f>VLOOKUP(M155,Sheet1!$B$2:$C$12,2,TRUE)</f>
        <v>7</v>
      </c>
      <c r="O155" s="5">
        <f t="shared" si="64"/>
        <v>7.4</v>
      </c>
      <c r="P155" s="226">
        <f t="shared" si="65"/>
        <v>0</v>
      </c>
      <c r="Q155" s="9" t="str">
        <f t="shared" si="72"/>
        <v>Tốt</v>
      </c>
      <c r="R155" s="10"/>
      <c r="S155" s="17"/>
      <c r="T155" s="19" t="e">
        <f>VLOOKUP(S155,Sheet1!$B$2:$C$12,2,TRUE)</f>
        <v>#N/A</v>
      </c>
      <c r="U155" s="5"/>
      <c r="V155" s="19" t="e">
        <f>VLOOKUP(U155,Sheet1!$B$2:$C$12,2,TRUE)</f>
        <v>#N/A</v>
      </c>
      <c r="W155" s="5"/>
      <c r="X155" s="19" t="e">
        <f>VLOOKUP(W155,Sheet1!$B$2:$C$12,2,TRUE)</f>
        <v>#N/A</v>
      </c>
      <c r="Y155" s="5"/>
      <c r="Z155" s="19" t="e">
        <f>VLOOKUP(Y155,Sheet1!$B$2:$C$12,2,TRUE)</f>
        <v>#N/A</v>
      </c>
      <c r="AA155" s="5"/>
      <c r="AB155" s="19" t="e">
        <f>VLOOKUP(AA155,Sheet1!$B$2:$C$12,2,TRUE)</f>
        <v>#N/A</v>
      </c>
      <c r="AC155" s="5" t="e">
        <f t="shared" si="67"/>
        <v>#N/A</v>
      </c>
      <c r="AD155" s="226">
        <f t="shared" si="53"/>
        <v>0</v>
      </c>
      <c r="AE155" s="9" t="e">
        <f t="shared" si="54"/>
        <v>#N/A</v>
      </c>
      <c r="AF155" s="5" t="e">
        <f t="shared" si="68"/>
        <v>#N/A</v>
      </c>
      <c r="AG155" s="226">
        <f t="shared" si="69"/>
        <v>0</v>
      </c>
      <c r="AH155" s="9" t="e">
        <f t="shared" si="61"/>
        <v>#N/A</v>
      </c>
      <c r="AI155" s="227"/>
      <c r="AJ155" s="9" t="e">
        <f t="shared" si="70"/>
        <v>#N/A</v>
      </c>
      <c r="AK155" s="9">
        <f t="shared" si="63"/>
        <v>0</v>
      </c>
      <c r="AL155" s="9" t="e">
        <f t="shared" si="71"/>
        <v>#N/A</v>
      </c>
      <c r="AM155" s="9" t="e">
        <f t="shared" ref="AM155:AM168" si="73">IF($AK155=1,"Không đạt LĐTT",IF(OR($AL155= "Xuất sắc", $AL155="Tốt"),"Đạt LĐTT","Không đạt LĐTT"))</f>
        <v>#N/A</v>
      </c>
      <c r="AN155" s="5"/>
      <c r="AO155" s="5"/>
      <c r="AP155" s="9"/>
      <c r="AQ155" s="5"/>
      <c r="AR155" s="25"/>
      <c r="AS155" s="25"/>
    </row>
    <row r="156" spans="1:45" s="7" customFormat="1" ht="20.100000000000001" hidden="1" customHeight="1" x14ac:dyDescent="0.25">
      <c r="A156" s="86">
        <f t="shared" si="66"/>
        <v>126</v>
      </c>
      <c r="B156" s="80" t="s">
        <v>406</v>
      </c>
      <c r="C156" s="267" t="s">
        <v>538</v>
      </c>
      <c r="D156" s="19"/>
      <c r="E156" s="5" t="str">
        <f>VLOOKUP($C156,'[4]Gui chi Quynh'!$D$7:$F$393,3,0)</f>
        <v>A3</v>
      </c>
      <c r="F156" s="19">
        <f>VLOOKUP(E156,Sheet1!$B$2:$C$12,2,TRUE)</f>
        <v>8</v>
      </c>
      <c r="G156" s="5" t="str">
        <f>VLOOKUP($C156,'[5]Gui chi Quynh'!$C$7:$E$391,3,0)</f>
        <v>A4</v>
      </c>
      <c r="H156" s="19">
        <f>VLOOKUP(G156,Sheet1!$B$2:$C$12,2,TRUE)</f>
        <v>7</v>
      </c>
      <c r="I156" s="5" t="str">
        <f>VLOOKUP($C156,'[6]Gui chi Quynh'!$C$7:$E$389,3,0)</f>
        <v>A4</v>
      </c>
      <c r="J156" s="19">
        <f>VLOOKUP(I156,Sheet1!$B$2:$C$12,2,TRUE)</f>
        <v>7</v>
      </c>
      <c r="K156" s="5" t="str">
        <f>VLOOKUP($C156,'[7]Gui chi Quynh'!$C$7:$E$389,3,0)</f>
        <v>A3</v>
      </c>
      <c r="L156" s="19">
        <f>VLOOKUP(K156,Sheet1!$B$2:$C$12,2,TRUE)</f>
        <v>8</v>
      </c>
      <c r="M156" s="5" t="str">
        <f>VLOOKUP($C156,'[8]Gui chi Quynh'!$C$7:$E$388,3,0)</f>
        <v>A4</v>
      </c>
      <c r="N156" s="19">
        <f>VLOOKUP(M156,Sheet1!$B$2:$C$12,2,TRUE)</f>
        <v>7</v>
      </c>
      <c r="O156" s="5">
        <f t="shared" si="64"/>
        <v>7.4</v>
      </c>
      <c r="P156" s="226">
        <f t="shared" si="65"/>
        <v>0</v>
      </c>
      <c r="Q156" s="9" t="str">
        <f t="shared" si="72"/>
        <v>Tốt</v>
      </c>
      <c r="R156" s="306"/>
      <c r="S156" s="17"/>
      <c r="T156" s="19" t="e">
        <f>VLOOKUP(S156,Sheet1!$B$2:$C$12,2,TRUE)</f>
        <v>#N/A</v>
      </c>
      <c r="U156" s="5"/>
      <c r="V156" s="19" t="e">
        <f>VLOOKUP(U156,Sheet1!$B$2:$C$12,2,TRUE)</f>
        <v>#N/A</v>
      </c>
      <c r="W156" s="5"/>
      <c r="X156" s="19" t="e">
        <f>VLOOKUP(W156,Sheet1!$B$2:$C$12,2,TRUE)</f>
        <v>#N/A</v>
      </c>
      <c r="Y156" s="5"/>
      <c r="Z156" s="19" t="e">
        <f>VLOOKUP(Y156,Sheet1!$B$2:$C$12,2,TRUE)</f>
        <v>#N/A</v>
      </c>
      <c r="AA156" s="5"/>
      <c r="AB156" s="19" t="e">
        <f>VLOOKUP(AA156,Sheet1!$B$2:$C$12,2,TRUE)</f>
        <v>#N/A</v>
      </c>
      <c r="AC156" s="5" t="e">
        <f t="shared" si="67"/>
        <v>#N/A</v>
      </c>
      <c r="AD156" s="226">
        <f t="shared" si="53"/>
        <v>0</v>
      </c>
      <c r="AE156" s="9" t="e">
        <f t="shared" si="54"/>
        <v>#N/A</v>
      </c>
      <c r="AF156" s="5" t="e">
        <f t="shared" si="68"/>
        <v>#N/A</v>
      </c>
      <c r="AG156" s="226">
        <f t="shared" si="69"/>
        <v>0</v>
      </c>
      <c r="AH156" s="9" t="e">
        <f t="shared" si="61"/>
        <v>#N/A</v>
      </c>
      <c r="AI156" s="227"/>
      <c r="AJ156" s="9" t="e">
        <f t="shared" si="70"/>
        <v>#N/A</v>
      </c>
      <c r="AK156" s="9">
        <f t="shared" si="63"/>
        <v>0</v>
      </c>
      <c r="AL156" s="9" t="e">
        <f t="shared" si="71"/>
        <v>#N/A</v>
      </c>
      <c r="AM156" s="9" t="e">
        <f t="shared" si="73"/>
        <v>#N/A</v>
      </c>
      <c r="AN156" s="5"/>
      <c r="AO156" s="5"/>
      <c r="AP156" s="9"/>
      <c r="AQ156" s="5"/>
      <c r="AR156" s="29"/>
      <c r="AS156" s="29"/>
    </row>
    <row r="157" spans="1:45" s="7" customFormat="1" ht="20.100000000000001" hidden="1" customHeight="1" x14ac:dyDescent="0.25">
      <c r="A157" s="86">
        <f t="shared" si="66"/>
        <v>127</v>
      </c>
      <c r="B157" s="80" t="s">
        <v>405</v>
      </c>
      <c r="C157" s="267" t="s">
        <v>539</v>
      </c>
      <c r="D157" s="19"/>
      <c r="E157" s="236" t="s">
        <v>395</v>
      </c>
      <c r="F157" s="19">
        <f>VLOOKUP(E157,Sheet1!$B$2:$C$12,2,TRUE)</f>
        <v>4</v>
      </c>
      <c r="G157" s="5" t="str">
        <f>VLOOKUP($C157,'[5]Gui chi Quynh'!$C$7:$E$391,3,0)</f>
        <v>A4</v>
      </c>
      <c r="H157" s="19">
        <f>VLOOKUP(G157,Sheet1!$B$2:$C$12,2,TRUE)</f>
        <v>7</v>
      </c>
      <c r="I157" s="5" t="str">
        <f>VLOOKUP($C157,'[6]Gui chi Quynh'!$C$7:$E$389,3,0)</f>
        <v>A4</v>
      </c>
      <c r="J157" s="19">
        <f>VLOOKUP(I157,Sheet1!$B$2:$C$12,2,TRUE)</f>
        <v>7</v>
      </c>
      <c r="K157" s="5" t="str">
        <f>VLOOKUP($C157,'[7]Gui chi Quynh'!$C$7:$E$389,3,0)</f>
        <v>A4</v>
      </c>
      <c r="L157" s="19">
        <f>VLOOKUP(K157,Sheet1!$B$2:$C$12,2,TRUE)</f>
        <v>7</v>
      </c>
      <c r="M157" s="5" t="str">
        <f>VLOOKUP($C157,'[8]Gui chi Quynh'!$C$7:$E$388,3,0)</f>
        <v>A4</v>
      </c>
      <c r="N157" s="19">
        <f>VLOOKUP(M157,Sheet1!$B$2:$C$12,2,TRUE)</f>
        <v>7</v>
      </c>
      <c r="O157" s="5">
        <f t="shared" si="64"/>
        <v>6.4</v>
      </c>
      <c r="P157" s="226">
        <f t="shared" si="65"/>
        <v>1</v>
      </c>
      <c r="Q157" s="9" t="str">
        <f t="shared" si="72"/>
        <v>Tốt</v>
      </c>
      <c r="R157" s="305" t="s">
        <v>954</v>
      </c>
      <c r="S157" s="17"/>
      <c r="T157" s="19" t="e">
        <f>VLOOKUP(S157,Sheet1!$B$2:$C$12,2,TRUE)</f>
        <v>#N/A</v>
      </c>
      <c r="U157" s="5"/>
      <c r="V157" s="19" t="e">
        <f>VLOOKUP(U157,Sheet1!$B$2:$C$12,2,TRUE)</f>
        <v>#N/A</v>
      </c>
      <c r="W157" s="5"/>
      <c r="X157" s="19" t="e">
        <f>VLOOKUP(W157,Sheet1!$B$2:$C$12,2,TRUE)</f>
        <v>#N/A</v>
      </c>
      <c r="Y157" s="5"/>
      <c r="Z157" s="19" t="e">
        <f>VLOOKUP(Y157,Sheet1!$B$2:$C$12,2,TRUE)</f>
        <v>#N/A</v>
      </c>
      <c r="AA157" s="5"/>
      <c r="AB157" s="19" t="e">
        <f>VLOOKUP(AA157,Sheet1!$B$2:$C$12,2,TRUE)</f>
        <v>#N/A</v>
      </c>
      <c r="AC157" s="5" t="e">
        <f t="shared" si="67"/>
        <v>#N/A</v>
      </c>
      <c r="AD157" s="226">
        <f t="shared" si="53"/>
        <v>0</v>
      </c>
      <c r="AE157" s="9" t="e">
        <f t="shared" si="54"/>
        <v>#N/A</v>
      </c>
      <c r="AF157" s="5" t="e">
        <f t="shared" si="68"/>
        <v>#N/A</v>
      </c>
      <c r="AG157" s="226">
        <f t="shared" si="69"/>
        <v>0</v>
      </c>
      <c r="AH157" s="9" t="e">
        <f t="shared" si="61"/>
        <v>#N/A</v>
      </c>
      <c r="AI157" s="227"/>
      <c r="AJ157" s="9" t="e">
        <f t="shared" si="70"/>
        <v>#N/A</v>
      </c>
      <c r="AK157" s="9">
        <f t="shared" si="63"/>
        <v>0</v>
      </c>
      <c r="AL157" s="9" t="e">
        <f t="shared" si="71"/>
        <v>#N/A</v>
      </c>
      <c r="AM157" s="9" t="e">
        <f t="shared" si="73"/>
        <v>#N/A</v>
      </c>
      <c r="AN157" s="5"/>
      <c r="AO157" s="5"/>
      <c r="AP157" s="9"/>
      <c r="AQ157" s="5"/>
      <c r="AR157" s="29"/>
      <c r="AS157" s="29"/>
    </row>
    <row r="158" spans="1:45" s="7" customFormat="1" ht="20.100000000000001" hidden="1" customHeight="1" x14ac:dyDescent="0.25">
      <c r="A158" s="86">
        <f t="shared" si="66"/>
        <v>128</v>
      </c>
      <c r="B158" s="80" t="s">
        <v>341</v>
      </c>
      <c r="C158" s="267" t="s">
        <v>537</v>
      </c>
      <c r="D158" s="19"/>
      <c r="E158" s="5" t="str">
        <f>VLOOKUP($C158,'[4]Gui chi Quynh'!$D$7:$F$393,3,0)</f>
        <v>A3</v>
      </c>
      <c r="F158" s="19">
        <f>VLOOKUP(E158,Sheet1!$B$2:$C$12,2,TRUE)</f>
        <v>8</v>
      </c>
      <c r="G158" s="5" t="str">
        <f>VLOOKUP($C158,'[5]Gui chi Quynh'!$C$7:$E$391,3,0)</f>
        <v>A4</v>
      </c>
      <c r="H158" s="19">
        <f>VLOOKUP(G158,Sheet1!$B$2:$C$12,2,TRUE)</f>
        <v>7</v>
      </c>
      <c r="I158" s="5" t="str">
        <f>VLOOKUP($C158,'[6]Gui chi Quynh'!$C$7:$E$389,3,0)</f>
        <v>A4</v>
      </c>
      <c r="J158" s="19">
        <f>VLOOKUP(I158,Sheet1!$B$2:$C$12,2,TRUE)</f>
        <v>7</v>
      </c>
      <c r="K158" s="5" t="str">
        <f>VLOOKUP($C158,'[7]Gui chi Quynh'!$C$7:$E$389,3,0)</f>
        <v>A3</v>
      </c>
      <c r="L158" s="19">
        <f>VLOOKUP(K158,Sheet1!$B$2:$C$12,2,TRUE)</f>
        <v>8</v>
      </c>
      <c r="M158" s="236" t="str">
        <f>VLOOKUP($C158,'[8]Gui chi Quynh'!$C$7:$E$388,3,0)</f>
        <v>B2</v>
      </c>
      <c r="N158" s="19">
        <f>VLOOKUP(M158,Sheet1!$B$2:$C$12,2,TRUE)</f>
        <v>5</v>
      </c>
      <c r="O158" s="5">
        <f t="shared" si="64"/>
        <v>7</v>
      </c>
      <c r="P158" s="226">
        <f t="shared" si="65"/>
        <v>0</v>
      </c>
      <c r="Q158" s="9" t="str">
        <f t="shared" si="72"/>
        <v>Tốt</v>
      </c>
      <c r="R158" s="303" t="s">
        <v>961</v>
      </c>
      <c r="S158" s="17"/>
      <c r="T158" s="19" t="e">
        <f>VLOOKUP(S158,Sheet1!$B$2:$C$12,2,TRUE)</f>
        <v>#N/A</v>
      </c>
      <c r="U158" s="5"/>
      <c r="V158" s="19" t="e">
        <f>VLOOKUP(U158,Sheet1!$B$2:$C$12,2,TRUE)</f>
        <v>#N/A</v>
      </c>
      <c r="W158" s="5"/>
      <c r="X158" s="19" t="e">
        <f>VLOOKUP(W158,Sheet1!$B$2:$C$12,2,TRUE)</f>
        <v>#N/A</v>
      </c>
      <c r="Y158" s="5"/>
      <c r="Z158" s="19" t="e">
        <f>VLOOKUP(Y158,Sheet1!$B$2:$C$12,2,TRUE)</f>
        <v>#N/A</v>
      </c>
      <c r="AA158" s="5"/>
      <c r="AB158" s="19" t="e">
        <f>VLOOKUP(AA158,Sheet1!$B$2:$C$12,2,TRUE)</f>
        <v>#N/A</v>
      </c>
      <c r="AC158" s="5" t="e">
        <f t="shared" si="67"/>
        <v>#N/A</v>
      </c>
      <c r="AD158" s="226">
        <f t="shared" si="53"/>
        <v>0</v>
      </c>
      <c r="AE158" s="9" t="e">
        <f t="shared" si="54"/>
        <v>#N/A</v>
      </c>
      <c r="AF158" s="5" t="e">
        <f t="shared" si="68"/>
        <v>#N/A</v>
      </c>
      <c r="AG158" s="226">
        <f t="shared" si="69"/>
        <v>0</v>
      </c>
      <c r="AH158" s="9" t="e">
        <f t="shared" si="61"/>
        <v>#N/A</v>
      </c>
      <c r="AI158" s="227"/>
      <c r="AJ158" s="9" t="e">
        <f t="shared" si="70"/>
        <v>#N/A</v>
      </c>
      <c r="AK158" s="9">
        <f t="shared" si="63"/>
        <v>0</v>
      </c>
      <c r="AL158" s="9" t="e">
        <f t="shared" si="71"/>
        <v>#N/A</v>
      </c>
      <c r="AM158" s="9" t="e">
        <f t="shared" si="73"/>
        <v>#N/A</v>
      </c>
      <c r="AN158" s="12"/>
      <c r="AO158" s="5"/>
      <c r="AP158" s="9"/>
      <c r="AQ158" s="5"/>
      <c r="AR158" s="29"/>
      <c r="AS158" s="29"/>
    </row>
    <row r="159" spans="1:45" s="7" customFormat="1" ht="20.100000000000001" hidden="1" customHeight="1" x14ac:dyDescent="0.25">
      <c r="A159" s="86">
        <f>A158+1</f>
        <v>129</v>
      </c>
      <c r="B159" s="80" t="s">
        <v>404</v>
      </c>
      <c r="C159" s="267" t="s">
        <v>536</v>
      </c>
      <c r="D159" s="19"/>
      <c r="E159" s="5" t="str">
        <f>VLOOKUP($C159,'[4]Gui chi Quynh'!$D$7:$F$393,3,0)</f>
        <v>A4</v>
      </c>
      <c r="F159" s="19">
        <f>VLOOKUP(E159,Sheet1!$B$2:$C$12,2,TRUE)</f>
        <v>7</v>
      </c>
      <c r="G159" s="5" t="str">
        <f>VLOOKUP($C159,'[5]Gui chi Quynh'!$C$7:$E$391,3,0)</f>
        <v>A4</v>
      </c>
      <c r="H159" s="19">
        <f>VLOOKUP(G159,Sheet1!$B$2:$C$12,2,TRUE)</f>
        <v>7</v>
      </c>
      <c r="I159" s="5" t="str">
        <f>VLOOKUP($C159,'[6]Gui chi Quynh'!$C$7:$E$389,3,0)</f>
        <v>A4</v>
      </c>
      <c r="J159" s="19">
        <f>VLOOKUP(I159,Sheet1!$B$2:$C$12,2,TRUE)</f>
        <v>7</v>
      </c>
      <c r="K159" s="5" t="str">
        <f>VLOOKUP($C159,'[7]Gui chi Quynh'!$C$7:$E$389,3,0)</f>
        <v>A4</v>
      </c>
      <c r="L159" s="19">
        <f>VLOOKUP(K159,Sheet1!$B$2:$C$12,2,TRUE)</f>
        <v>7</v>
      </c>
      <c r="M159" s="5" t="str">
        <f>VLOOKUP($C159,'[8]Gui chi Quynh'!$C$7:$E$388,3,0)</f>
        <v>A4</v>
      </c>
      <c r="N159" s="19">
        <f>VLOOKUP(M159,Sheet1!$B$2:$C$12,2,TRUE)</f>
        <v>7</v>
      </c>
      <c r="O159" s="5">
        <f t="shared" si="64"/>
        <v>7</v>
      </c>
      <c r="P159" s="226">
        <f t="shared" si="65"/>
        <v>0</v>
      </c>
      <c r="Q159" s="9" t="str">
        <f t="shared" si="72"/>
        <v>Tốt</v>
      </c>
      <c r="R159" s="306"/>
      <c r="S159" s="17"/>
      <c r="T159" s="19" t="e">
        <f>VLOOKUP(S159,Sheet1!$B$2:$C$12,2,TRUE)</f>
        <v>#N/A</v>
      </c>
      <c r="U159" s="5"/>
      <c r="V159" s="19" t="e">
        <f>VLOOKUP(U159,Sheet1!$B$2:$C$12,2,TRUE)</f>
        <v>#N/A</v>
      </c>
      <c r="W159" s="5"/>
      <c r="X159" s="19" t="e">
        <f>VLOOKUP(W159,Sheet1!$B$2:$C$12,2,TRUE)</f>
        <v>#N/A</v>
      </c>
      <c r="Y159" s="5"/>
      <c r="Z159" s="19" t="e">
        <f>VLOOKUP(Y159,Sheet1!$B$2:$C$12,2,TRUE)</f>
        <v>#N/A</v>
      </c>
      <c r="AA159" s="5"/>
      <c r="AB159" s="19" t="e">
        <f>VLOOKUP(AA159,Sheet1!$B$2:$C$12,2,TRUE)</f>
        <v>#N/A</v>
      </c>
      <c r="AC159" s="5" t="e">
        <f t="shared" si="67"/>
        <v>#N/A</v>
      </c>
      <c r="AD159" s="226">
        <f t="shared" si="53"/>
        <v>0</v>
      </c>
      <c r="AE159" s="9" t="e">
        <f t="shared" si="54"/>
        <v>#N/A</v>
      </c>
      <c r="AF159" s="5" t="e">
        <f t="shared" si="68"/>
        <v>#N/A</v>
      </c>
      <c r="AG159" s="226">
        <f t="shared" si="69"/>
        <v>0</v>
      </c>
      <c r="AH159" s="9" t="e">
        <f t="shared" si="61"/>
        <v>#N/A</v>
      </c>
      <c r="AI159" s="227"/>
      <c r="AJ159" s="9" t="e">
        <f t="shared" si="70"/>
        <v>#N/A</v>
      </c>
      <c r="AK159" s="9">
        <f t="shared" si="63"/>
        <v>0</v>
      </c>
      <c r="AL159" s="9" t="e">
        <f t="shared" si="71"/>
        <v>#N/A</v>
      </c>
      <c r="AM159" s="9" t="e">
        <f t="shared" si="73"/>
        <v>#N/A</v>
      </c>
      <c r="AN159" s="5"/>
      <c r="AO159" s="5"/>
      <c r="AP159" s="9"/>
      <c r="AQ159" s="5"/>
      <c r="AR159" s="29"/>
      <c r="AS159" s="29"/>
    </row>
    <row r="160" spans="1:45" s="7" customFormat="1" ht="20.100000000000001" hidden="1" customHeight="1" x14ac:dyDescent="0.25">
      <c r="A160" s="86">
        <f t="shared" si="66"/>
        <v>130</v>
      </c>
      <c r="B160" s="80" t="s">
        <v>401</v>
      </c>
      <c r="C160" s="267" t="s">
        <v>535</v>
      </c>
      <c r="D160" s="19"/>
      <c r="E160" s="5" t="s">
        <v>393</v>
      </c>
      <c r="F160" s="19">
        <f>VLOOKUP(E160,Sheet1!$B$2:$C$12,2,TRUE)</f>
        <v>7</v>
      </c>
      <c r="G160" s="5" t="str">
        <f>VLOOKUP($C160,'[5]Gui chi Quynh'!$C$7:$E$391,3,0)</f>
        <v>A4</v>
      </c>
      <c r="H160" s="19">
        <f>VLOOKUP(G160,Sheet1!$B$2:$C$12,2,TRUE)</f>
        <v>7</v>
      </c>
      <c r="I160" s="5" t="str">
        <f>VLOOKUP($C160,'[6]Gui chi Quynh'!$C$7:$E$389,3,0)</f>
        <v>A4</v>
      </c>
      <c r="J160" s="19">
        <f>VLOOKUP(I160,Sheet1!$B$2:$C$12,2,TRUE)</f>
        <v>7</v>
      </c>
      <c r="K160" s="5" t="str">
        <f>VLOOKUP($C160,'[7]Gui chi Quynh'!$C$7:$E$389,3,0)</f>
        <v>A4</v>
      </c>
      <c r="L160" s="19">
        <f>VLOOKUP(K160,Sheet1!$B$2:$C$12,2,TRUE)</f>
        <v>7</v>
      </c>
      <c r="M160" s="5" t="str">
        <f>VLOOKUP($C160,'[8]Gui chi Quynh'!$C$7:$E$388,3,0)</f>
        <v>A4</v>
      </c>
      <c r="N160" s="19">
        <f>VLOOKUP(M160,Sheet1!$B$2:$C$12,2,TRUE)</f>
        <v>7</v>
      </c>
      <c r="O160" s="5">
        <f t="shared" si="64"/>
        <v>7</v>
      </c>
      <c r="P160" s="226">
        <f t="shared" si="65"/>
        <v>0</v>
      </c>
      <c r="Q160" s="9" t="str">
        <f t="shared" si="72"/>
        <v>Tốt</v>
      </c>
      <c r="R160" s="306"/>
      <c r="S160" s="17"/>
      <c r="T160" s="19" t="e">
        <f>VLOOKUP(S160,Sheet1!$B$2:$C$12,2,TRUE)</f>
        <v>#N/A</v>
      </c>
      <c r="U160" s="5"/>
      <c r="V160" s="19" t="e">
        <f>VLOOKUP(U160,Sheet1!$B$2:$C$12,2,TRUE)</f>
        <v>#N/A</v>
      </c>
      <c r="W160" s="5"/>
      <c r="X160" s="19" t="e">
        <f>VLOOKUP(W160,Sheet1!$B$2:$C$12,2,TRUE)</f>
        <v>#N/A</v>
      </c>
      <c r="Y160" s="5"/>
      <c r="Z160" s="19" t="e">
        <f>VLOOKUP(Y160,Sheet1!$B$2:$C$12,2,TRUE)</f>
        <v>#N/A</v>
      </c>
      <c r="AA160" s="5"/>
      <c r="AB160" s="19" t="e">
        <f>VLOOKUP(AA160,Sheet1!$B$2:$C$12,2,TRUE)</f>
        <v>#N/A</v>
      </c>
      <c r="AC160" s="5" t="e">
        <f t="shared" si="67"/>
        <v>#N/A</v>
      </c>
      <c r="AD160" s="226">
        <f t="shared" si="53"/>
        <v>0</v>
      </c>
      <c r="AE160" s="9" t="e">
        <f t="shared" si="54"/>
        <v>#N/A</v>
      </c>
      <c r="AF160" s="5" t="e">
        <f t="shared" si="68"/>
        <v>#N/A</v>
      </c>
      <c r="AG160" s="226">
        <f t="shared" si="69"/>
        <v>0</v>
      </c>
      <c r="AH160" s="9" t="e">
        <f t="shared" si="61"/>
        <v>#N/A</v>
      </c>
      <c r="AI160" s="227"/>
      <c r="AJ160" s="9" t="e">
        <f t="shared" si="70"/>
        <v>#N/A</v>
      </c>
      <c r="AK160" s="9">
        <f t="shared" si="63"/>
        <v>0</v>
      </c>
      <c r="AL160" s="9" t="e">
        <f t="shared" si="71"/>
        <v>#N/A</v>
      </c>
      <c r="AM160" s="9" t="e">
        <f t="shared" si="73"/>
        <v>#N/A</v>
      </c>
      <c r="AN160" s="5"/>
      <c r="AO160" s="5"/>
      <c r="AP160" s="9"/>
      <c r="AQ160" s="5"/>
      <c r="AR160" s="29"/>
      <c r="AS160" s="29"/>
    </row>
    <row r="161" spans="1:45" s="46" customFormat="1" ht="20.100000000000001" hidden="1" customHeight="1" x14ac:dyDescent="0.25">
      <c r="A161" s="86">
        <f t="shared" si="66"/>
        <v>131</v>
      </c>
      <c r="B161" s="80" t="s">
        <v>402</v>
      </c>
      <c r="C161" s="267" t="s">
        <v>529</v>
      </c>
      <c r="D161" s="19"/>
      <c r="E161" s="236" t="s">
        <v>394</v>
      </c>
      <c r="F161" s="19">
        <f>VLOOKUP(E161,Sheet1!$B$2:$C$12,2,TRUE)</f>
        <v>6</v>
      </c>
      <c r="G161" s="5" t="str">
        <f>VLOOKUP($C161,'[5]Gui chi Quynh'!$C$7:$E$391,3,0)</f>
        <v>A4</v>
      </c>
      <c r="H161" s="19">
        <f>VLOOKUP(G161,Sheet1!$B$2:$C$12,2,TRUE)</f>
        <v>7</v>
      </c>
      <c r="I161" s="5" t="str">
        <f>VLOOKUP($C161,'[6]Gui chi Quynh'!$C$7:$E$389,3,0)</f>
        <v>A4</v>
      </c>
      <c r="J161" s="19">
        <f>VLOOKUP(I161,Sheet1!$B$2:$C$12,2,TRUE)</f>
        <v>7</v>
      </c>
      <c r="K161" s="5" t="str">
        <f>VLOOKUP($C161,'[7]Gui chi Quynh'!$C$7:$E$389,3,0)</f>
        <v>A4</v>
      </c>
      <c r="L161" s="19">
        <f>VLOOKUP(K161,Sheet1!$B$2:$C$12,2,TRUE)</f>
        <v>7</v>
      </c>
      <c r="M161" s="5" t="str">
        <f>VLOOKUP($C161,'[8]Gui chi Quynh'!$C$7:$E$388,3,0)</f>
        <v>A4</v>
      </c>
      <c r="N161" s="19">
        <f>VLOOKUP(M161,Sheet1!$B$2:$C$12,2,TRUE)</f>
        <v>7</v>
      </c>
      <c r="O161" s="5">
        <f t="shared" si="64"/>
        <v>6.8</v>
      </c>
      <c r="P161" s="226">
        <f t="shared" si="65"/>
        <v>0</v>
      </c>
      <c r="Q161" s="9" t="str">
        <f t="shared" si="72"/>
        <v>Tốt</v>
      </c>
      <c r="R161" s="305" t="s">
        <v>955</v>
      </c>
      <c r="S161" s="17"/>
      <c r="T161" s="19" t="e">
        <f>VLOOKUP(S161,Sheet1!$B$2:$C$12,2,TRUE)</f>
        <v>#N/A</v>
      </c>
      <c r="U161" s="5"/>
      <c r="V161" s="19" t="e">
        <f>VLOOKUP(U161,Sheet1!$B$2:$C$12,2,TRUE)</f>
        <v>#N/A</v>
      </c>
      <c r="W161" s="5"/>
      <c r="X161" s="19" t="e">
        <f>VLOOKUP(W161,Sheet1!$B$2:$C$12,2,TRUE)</f>
        <v>#N/A</v>
      </c>
      <c r="Y161" s="5"/>
      <c r="Z161" s="19" t="e">
        <f>VLOOKUP(Y161,Sheet1!$B$2:$C$12,2,TRUE)</f>
        <v>#N/A</v>
      </c>
      <c r="AA161" s="5"/>
      <c r="AB161" s="19" t="e">
        <f>VLOOKUP(AA161,Sheet1!$B$2:$C$12,2,TRUE)</f>
        <v>#N/A</v>
      </c>
      <c r="AC161" s="5" t="e">
        <f t="shared" si="67"/>
        <v>#N/A</v>
      </c>
      <c r="AD161" s="226">
        <f t="shared" si="53"/>
        <v>0</v>
      </c>
      <c r="AE161" s="9" t="e">
        <f t="shared" si="54"/>
        <v>#N/A</v>
      </c>
      <c r="AF161" s="5" t="e">
        <f t="shared" si="68"/>
        <v>#N/A</v>
      </c>
      <c r="AG161" s="226">
        <f t="shared" si="69"/>
        <v>0</v>
      </c>
      <c r="AH161" s="9" t="e">
        <f t="shared" si="61"/>
        <v>#N/A</v>
      </c>
      <c r="AI161" s="227"/>
      <c r="AJ161" s="9" t="e">
        <f t="shared" si="70"/>
        <v>#N/A</v>
      </c>
      <c r="AK161" s="9">
        <f t="shared" si="63"/>
        <v>0</v>
      </c>
      <c r="AL161" s="9" t="e">
        <f t="shared" si="71"/>
        <v>#N/A</v>
      </c>
      <c r="AM161" s="9" t="e">
        <f t="shared" si="73"/>
        <v>#N/A</v>
      </c>
      <c r="AN161" s="12"/>
      <c r="AO161" s="5"/>
      <c r="AP161" s="9"/>
      <c r="AQ161" s="5"/>
      <c r="AR161" s="29"/>
      <c r="AS161" s="29"/>
    </row>
    <row r="162" spans="1:45" s="7" customFormat="1" ht="20.100000000000001" hidden="1" customHeight="1" x14ac:dyDescent="0.25">
      <c r="A162" s="86">
        <f t="shared" si="66"/>
        <v>132</v>
      </c>
      <c r="B162" s="80" t="s">
        <v>403</v>
      </c>
      <c r="C162" s="267" t="s">
        <v>540</v>
      </c>
      <c r="D162" s="19"/>
      <c r="E162" s="5" t="str">
        <f>VLOOKUP($C162,'[4]Gui chi Quynh'!$D$7:$F$393,3,0)</f>
        <v>A3</v>
      </c>
      <c r="F162" s="19">
        <f>VLOOKUP(E162,Sheet1!$B$2:$C$12,2,TRUE)</f>
        <v>8</v>
      </c>
      <c r="G162" s="5" t="str">
        <f>VLOOKUP($C162,'[5]Gui chi Quynh'!$C$7:$E$391,3,0)</f>
        <v>A2</v>
      </c>
      <c r="H162" s="19">
        <f>VLOOKUP(G162,Sheet1!$B$2:$C$12,2,TRUE)</f>
        <v>9</v>
      </c>
      <c r="I162" s="5" t="str">
        <f>VLOOKUP($C162,'[6]Gui chi Quynh'!$C$7:$E$389,3,0)</f>
        <v>A4</v>
      </c>
      <c r="J162" s="19">
        <f>VLOOKUP(I162,Sheet1!$B$2:$C$12,2,TRUE)</f>
        <v>7</v>
      </c>
      <c r="K162" s="5" t="str">
        <f>VLOOKUP($C162,'[7]Gui chi Quynh'!$C$7:$E$389,3,0)</f>
        <v>A3</v>
      </c>
      <c r="L162" s="19">
        <f>VLOOKUP(K162,Sheet1!$B$2:$C$12,2,TRUE)</f>
        <v>8</v>
      </c>
      <c r="M162" s="5" t="str">
        <f>VLOOKUP($C162,'[8]Gui chi Quynh'!$C$7:$E$388,3,0)</f>
        <v>A4</v>
      </c>
      <c r="N162" s="19">
        <f>VLOOKUP(M162,Sheet1!$B$2:$C$12,2,TRUE)</f>
        <v>7</v>
      </c>
      <c r="O162" s="5">
        <f t="shared" si="64"/>
        <v>7.8</v>
      </c>
      <c r="P162" s="226">
        <f t="shared" si="65"/>
        <v>0</v>
      </c>
      <c r="Q162" s="9" t="str">
        <f t="shared" si="72"/>
        <v>Tốt</v>
      </c>
      <c r="R162" s="306"/>
      <c r="S162" s="17"/>
      <c r="T162" s="19" t="e">
        <f>VLOOKUP(S162,Sheet1!$B$2:$C$12,2,TRUE)</f>
        <v>#N/A</v>
      </c>
      <c r="U162" s="5"/>
      <c r="V162" s="19" t="e">
        <f>VLOOKUP(U162,Sheet1!$B$2:$C$12,2,TRUE)</f>
        <v>#N/A</v>
      </c>
      <c r="W162" s="5"/>
      <c r="X162" s="19" t="e">
        <f>VLOOKUP(W162,Sheet1!$B$2:$C$12,2,TRUE)</f>
        <v>#N/A</v>
      </c>
      <c r="Y162" s="5"/>
      <c r="Z162" s="19" t="e">
        <f>VLOOKUP(Y162,Sheet1!$B$2:$C$12,2,TRUE)</f>
        <v>#N/A</v>
      </c>
      <c r="AA162" s="5"/>
      <c r="AB162" s="19" t="e">
        <f>VLOOKUP(AA162,Sheet1!$B$2:$C$12,2,TRUE)</f>
        <v>#N/A</v>
      </c>
      <c r="AC162" s="5" t="e">
        <f t="shared" si="67"/>
        <v>#N/A</v>
      </c>
      <c r="AD162" s="226">
        <f t="shared" si="53"/>
        <v>0</v>
      </c>
      <c r="AE162" s="9" t="e">
        <f t="shared" si="54"/>
        <v>#N/A</v>
      </c>
      <c r="AF162" s="5" t="e">
        <f t="shared" si="68"/>
        <v>#N/A</v>
      </c>
      <c r="AG162" s="226">
        <f t="shared" si="69"/>
        <v>0</v>
      </c>
      <c r="AH162" s="9" t="e">
        <f t="shared" si="61"/>
        <v>#N/A</v>
      </c>
      <c r="AI162" s="227"/>
      <c r="AJ162" s="9" t="e">
        <f t="shared" si="70"/>
        <v>#N/A</v>
      </c>
      <c r="AK162" s="9">
        <f t="shared" si="63"/>
        <v>0</v>
      </c>
      <c r="AL162" s="9" t="e">
        <f t="shared" si="71"/>
        <v>#N/A</v>
      </c>
      <c r="AM162" s="9" t="e">
        <f t="shared" si="73"/>
        <v>#N/A</v>
      </c>
      <c r="AN162" s="5"/>
      <c r="AO162" s="5"/>
      <c r="AP162" s="9"/>
      <c r="AQ162" s="5"/>
      <c r="AR162" s="29"/>
      <c r="AS162" s="29"/>
    </row>
    <row r="163" spans="1:45" s="7" customFormat="1" ht="20.100000000000001" hidden="1" customHeight="1" x14ac:dyDescent="0.25">
      <c r="A163" s="86">
        <f t="shared" si="66"/>
        <v>133</v>
      </c>
      <c r="B163" s="80" t="s">
        <v>369</v>
      </c>
      <c r="C163" s="267" t="s">
        <v>546</v>
      </c>
      <c r="D163" s="19"/>
      <c r="E163" s="5" t="str">
        <f>VLOOKUP($C163,'[4]Gui chi Quynh'!$D$7:$F$393,3,0)</f>
        <v>A4</v>
      </c>
      <c r="F163" s="19">
        <f>VLOOKUP(E163,Sheet1!$B$2:$C$12,2,TRUE)</f>
        <v>7</v>
      </c>
      <c r="G163" s="5" t="str">
        <f>VLOOKUP($C163,'[5]Gui chi Quynh'!$C$7:$E$391,3,0)</f>
        <v>A4</v>
      </c>
      <c r="H163" s="19">
        <f>VLOOKUP(G163,Sheet1!$B$2:$C$12,2,TRUE)</f>
        <v>7</v>
      </c>
      <c r="I163" s="5" t="str">
        <f>VLOOKUP($C163,'[6]Gui chi Quynh'!$C$7:$E$389,3,0)</f>
        <v>A4</v>
      </c>
      <c r="J163" s="19">
        <f>VLOOKUP(I163,Sheet1!$B$2:$C$12,2,TRUE)</f>
        <v>7</v>
      </c>
      <c r="K163" s="5" t="str">
        <f>VLOOKUP($C163,'[7]Gui chi Quynh'!$C$7:$E$389,3,0)</f>
        <v>A4</v>
      </c>
      <c r="L163" s="19">
        <f>VLOOKUP(K163,Sheet1!$B$2:$C$12,2,TRUE)</f>
        <v>7</v>
      </c>
      <c r="M163" s="5" t="str">
        <f>VLOOKUP($C163,'[8]Gui chi Quynh'!$C$7:$E$388,3,0)</f>
        <v>A4</v>
      </c>
      <c r="N163" s="19">
        <f>VLOOKUP(M163,Sheet1!$B$2:$C$12,2,TRUE)</f>
        <v>7</v>
      </c>
      <c r="O163" s="5">
        <f t="shared" si="64"/>
        <v>7</v>
      </c>
      <c r="P163" s="226">
        <f t="shared" si="65"/>
        <v>0</v>
      </c>
      <c r="Q163" s="9" t="str">
        <f t="shared" si="72"/>
        <v>Tốt</v>
      </c>
      <c r="R163" s="306"/>
      <c r="S163" s="17"/>
      <c r="T163" s="19" t="e">
        <f>VLOOKUP(S163,Sheet1!$B$2:$C$12,2,TRUE)</f>
        <v>#N/A</v>
      </c>
      <c r="U163" s="5"/>
      <c r="V163" s="19" t="e">
        <f>VLOOKUP(U163,Sheet1!$B$2:$C$12,2,TRUE)</f>
        <v>#N/A</v>
      </c>
      <c r="W163" s="5"/>
      <c r="X163" s="19" t="e">
        <f>VLOOKUP(W163,Sheet1!$B$2:$C$12,2,TRUE)</f>
        <v>#N/A</v>
      </c>
      <c r="Y163" s="5"/>
      <c r="Z163" s="19" t="e">
        <f>VLOOKUP(Y163,Sheet1!$B$2:$C$12,2,TRUE)</f>
        <v>#N/A</v>
      </c>
      <c r="AA163" s="5"/>
      <c r="AB163" s="19" t="e">
        <f>VLOOKUP(AA163,Sheet1!$B$2:$C$12,2,TRUE)</f>
        <v>#N/A</v>
      </c>
      <c r="AC163" s="5" t="e">
        <f t="shared" si="67"/>
        <v>#N/A</v>
      </c>
      <c r="AD163" s="226">
        <f t="shared" si="53"/>
        <v>0</v>
      </c>
      <c r="AE163" s="9" t="e">
        <f t="shared" si="54"/>
        <v>#N/A</v>
      </c>
      <c r="AF163" s="5" t="e">
        <f t="shared" si="68"/>
        <v>#N/A</v>
      </c>
      <c r="AG163" s="226">
        <f t="shared" si="69"/>
        <v>0</v>
      </c>
      <c r="AH163" s="9" t="e">
        <f t="shared" si="61"/>
        <v>#N/A</v>
      </c>
      <c r="AI163" s="227"/>
      <c r="AJ163" s="9" t="e">
        <f t="shared" si="70"/>
        <v>#N/A</v>
      </c>
      <c r="AK163" s="9">
        <f t="shared" si="63"/>
        <v>0</v>
      </c>
      <c r="AL163" s="9" t="e">
        <f t="shared" si="71"/>
        <v>#N/A</v>
      </c>
      <c r="AM163" s="9" t="e">
        <f t="shared" si="73"/>
        <v>#N/A</v>
      </c>
      <c r="AN163" s="5"/>
      <c r="AO163" s="5"/>
      <c r="AP163" s="9"/>
      <c r="AQ163" s="5"/>
      <c r="AR163" s="29"/>
      <c r="AS163" s="29"/>
    </row>
    <row r="164" spans="1:45" s="7" customFormat="1" ht="20.100000000000001" hidden="1" customHeight="1" x14ac:dyDescent="0.25">
      <c r="A164" s="86">
        <f>A163+1</f>
        <v>134</v>
      </c>
      <c r="B164" s="80" t="s">
        <v>353</v>
      </c>
      <c r="C164" s="267" t="s">
        <v>545</v>
      </c>
      <c r="D164" s="19"/>
      <c r="E164" s="5" t="str">
        <f>VLOOKUP($C164,'[4]Gui chi Quynh'!$D$7:$F$393,3,0)</f>
        <v>A3</v>
      </c>
      <c r="F164" s="19">
        <f>VLOOKUP(E164,Sheet1!$B$2:$C$12,2,TRUE)</f>
        <v>8</v>
      </c>
      <c r="G164" s="5" t="str">
        <f>VLOOKUP($C164,'[5]Gui chi Quynh'!$C$7:$E$391,3,0)</f>
        <v>A4</v>
      </c>
      <c r="H164" s="19">
        <f>VLOOKUP(G164,Sheet1!$B$2:$C$12,2,TRUE)</f>
        <v>7</v>
      </c>
      <c r="I164" s="5" t="str">
        <f>VLOOKUP($C164,'[6]Gui chi Quynh'!$C$7:$E$389,3,0)</f>
        <v>A4</v>
      </c>
      <c r="J164" s="19">
        <f>VLOOKUP(I164,Sheet1!$B$2:$C$12,2,TRUE)</f>
        <v>7</v>
      </c>
      <c r="K164" s="5" t="str">
        <f>VLOOKUP($C164,'[7]Gui chi Quynh'!$C$7:$E$389,3,0)</f>
        <v>A2</v>
      </c>
      <c r="L164" s="19">
        <f>VLOOKUP(K164,Sheet1!$B$2:$C$12,2,TRUE)</f>
        <v>9</v>
      </c>
      <c r="M164" s="5" t="str">
        <f>VLOOKUP($C164,'[8]Gui chi Quynh'!$C$7:$E$388,3,0)</f>
        <v>A3</v>
      </c>
      <c r="N164" s="19">
        <f>VLOOKUP(M164,Sheet1!$B$2:$C$12,2,TRUE)</f>
        <v>8</v>
      </c>
      <c r="O164" s="5">
        <f t="shared" si="64"/>
        <v>7.8</v>
      </c>
      <c r="P164" s="226">
        <f t="shared" si="65"/>
        <v>0</v>
      </c>
      <c r="Q164" s="9" t="str">
        <f t="shared" si="72"/>
        <v>Tốt</v>
      </c>
      <c r="R164" s="82"/>
      <c r="S164" s="17"/>
      <c r="T164" s="19" t="e">
        <f>VLOOKUP(S164,Sheet1!$B$2:$C$12,2,TRUE)</f>
        <v>#N/A</v>
      </c>
      <c r="U164" s="5"/>
      <c r="V164" s="19" t="e">
        <f>VLOOKUP(U164,Sheet1!$B$2:$C$12,2,TRUE)</f>
        <v>#N/A</v>
      </c>
      <c r="W164" s="5"/>
      <c r="X164" s="19" t="e">
        <f>VLOOKUP(W164,Sheet1!$B$2:$C$12,2,TRUE)</f>
        <v>#N/A</v>
      </c>
      <c r="Y164" s="5"/>
      <c r="Z164" s="19" t="e">
        <f>VLOOKUP(Y164,Sheet1!$B$2:$C$12,2,TRUE)</f>
        <v>#N/A</v>
      </c>
      <c r="AA164" s="5"/>
      <c r="AB164" s="19" t="e">
        <f>VLOOKUP(AA164,Sheet1!$B$2:$C$12,2,TRUE)</f>
        <v>#N/A</v>
      </c>
      <c r="AC164" s="5" t="e">
        <f t="shared" si="67"/>
        <v>#N/A</v>
      </c>
      <c r="AD164" s="226">
        <f t="shared" si="53"/>
        <v>0</v>
      </c>
      <c r="AE164" s="9" t="e">
        <f t="shared" si="54"/>
        <v>#N/A</v>
      </c>
      <c r="AF164" s="5" t="e">
        <f t="shared" si="68"/>
        <v>#N/A</v>
      </c>
      <c r="AG164" s="226">
        <f t="shared" si="69"/>
        <v>0</v>
      </c>
      <c r="AH164" s="9" t="e">
        <f t="shared" si="61"/>
        <v>#N/A</v>
      </c>
      <c r="AI164" s="227"/>
      <c r="AJ164" s="9" t="e">
        <f t="shared" si="70"/>
        <v>#N/A</v>
      </c>
      <c r="AK164" s="9">
        <f t="shared" si="63"/>
        <v>0</v>
      </c>
      <c r="AL164" s="9" t="e">
        <f t="shared" si="71"/>
        <v>#N/A</v>
      </c>
      <c r="AM164" s="9" t="e">
        <f t="shared" si="73"/>
        <v>#N/A</v>
      </c>
      <c r="AN164" s="5"/>
      <c r="AO164" s="5"/>
      <c r="AP164" s="9"/>
      <c r="AQ164" s="5"/>
      <c r="AR164" s="29"/>
      <c r="AS164" s="29"/>
    </row>
    <row r="165" spans="1:45" s="7" customFormat="1" ht="20.100000000000001" hidden="1" customHeight="1" x14ac:dyDescent="0.25">
      <c r="A165" s="86">
        <f t="shared" si="66"/>
        <v>135</v>
      </c>
      <c r="B165" s="80" t="s">
        <v>92</v>
      </c>
      <c r="C165" s="259" t="s">
        <v>518</v>
      </c>
      <c r="D165" s="19"/>
      <c r="E165" s="5" t="str">
        <f>VLOOKUP($C165,'[4]Gui chi Quynh'!$D$7:$F$393,3,0)</f>
        <v>A4</v>
      </c>
      <c r="F165" s="19">
        <f>VLOOKUP(E165,Sheet1!$B$2:$C$12,2,TRUE)</f>
        <v>7</v>
      </c>
      <c r="G165" s="5" t="str">
        <f>VLOOKUP($C165,'[5]Gui chi Quynh'!$C$7:$E$391,3,0)</f>
        <v>A4</v>
      </c>
      <c r="H165" s="19">
        <f>VLOOKUP(G165,Sheet1!$B$2:$C$12,2,TRUE)</f>
        <v>7</v>
      </c>
      <c r="I165" s="5" t="str">
        <f>VLOOKUP($C165,'[6]Gui chi Quynh'!$C$7:$E$389,3,0)</f>
        <v>A4</v>
      </c>
      <c r="J165" s="19">
        <f>VLOOKUP(I165,Sheet1!$B$2:$C$12,2,TRUE)</f>
        <v>7</v>
      </c>
      <c r="K165" s="5" t="str">
        <f>VLOOKUP($C165,'[7]Gui chi Quynh'!$C$7:$E$389,3,0)</f>
        <v>A3</v>
      </c>
      <c r="L165" s="19">
        <f>VLOOKUP(K165,Sheet1!$B$2:$C$12,2,TRUE)</f>
        <v>8</v>
      </c>
      <c r="M165" s="5" t="str">
        <f>VLOOKUP($C165,'[8]Gui chi Quynh'!$C$7:$E$388,3,0)</f>
        <v>A4</v>
      </c>
      <c r="N165" s="19">
        <f>VLOOKUP(M165,Sheet1!$B$2:$C$12,2,TRUE)</f>
        <v>7</v>
      </c>
      <c r="O165" s="5">
        <f t="shared" si="64"/>
        <v>7.2</v>
      </c>
      <c r="P165" s="226">
        <f t="shared" si="65"/>
        <v>0</v>
      </c>
      <c r="Q165" s="9" t="str">
        <f t="shared" si="72"/>
        <v>Tốt</v>
      </c>
      <c r="R165" s="82"/>
      <c r="S165" s="17"/>
      <c r="T165" s="19" t="e">
        <f>VLOOKUP(S165,Sheet1!$B$2:$C$12,2,TRUE)</f>
        <v>#N/A</v>
      </c>
      <c r="U165" s="5"/>
      <c r="V165" s="19" t="e">
        <f>VLOOKUP(U165,Sheet1!$B$2:$C$12,2,TRUE)</f>
        <v>#N/A</v>
      </c>
      <c r="W165" s="5"/>
      <c r="X165" s="19" t="e">
        <f>VLOOKUP(W165,Sheet1!$B$2:$C$12,2,TRUE)</f>
        <v>#N/A</v>
      </c>
      <c r="Y165" s="5"/>
      <c r="Z165" s="19" t="e">
        <f>VLOOKUP(Y165,Sheet1!$B$2:$C$12,2,TRUE)</f>
        <v>#N/A</v>
      </c>
      <c r="AA165" s="5"/>
      <c r="AB165" s="19" t="e">
        <f>VLOOKUP(AA165,Sheet1!$B$2:$C$12,2,TRUE)</f>
        <v>#N/A</v>
      </c>
      <c r="AC165" s="5" t="e">
        <f t="shared" si="67"/>
        <v>#N/A</v>
      </c>
      <c r="AD165" s="226">
        <f t="shared" si="53"/>
        <v>0</v>
      </c>
      <c r="AE165" s="9" t="e">
        <f t="shared" si="54"/>
        <v>#N/A</v>
      </c>
      <c r="AF165" s="5" t="e">
        <f t="shared" si="68"/>
        <v>#N/A</v>
      </c>
      <c r="AG165" s="226">
        <f t="shared" si="69"/>
        <v>0</v>
      </c>
      <c r="AH165" s="9" t="e">
        <f t="shared" si="61"/>
        <v>#N/A</v>
      </c>
      <c r="AI165" s="227"/>
      <c r="AJ165" s="9" t="e">
        <f t="shared" si="70"/>
        <v>#N/A</v>
      </c>
      <c r="AK165" s="9">
        <f t="shared" si="63"/>
        <v>0</v>
      </c>
      <c r="AL165" s="9" t="e">
        <f t="shared" si="71"/>
        <v>#N/A</v>
      </c>
      <c r="AM165" s="9" t="e">
        <f t="shared" si="73"/>
        <v>#N/A</v>
      </c>
      <c r="AN165" s="12"/>
      <c r="AO165" s="5"/>
      <c r="AP165" s="9"/>
      <c r="AQ165" s="5"/>
      <c r="AR165" s="29"/>
      <c r="AS165" s="29"/>
    </row>
    <row r="166" spans="1:45" s="7" customFormat="1" ht="20.100000000000001" hidden="1" customHeight="1" x14ac:dyDescent="0.25">
      <c r="A166" s="86">
        <f t="shared" si="66"/>
        <v>136</v>
      </c>
      <c r="B166" s="80" t="s">
        <v>93</v>
      </c>
      <c r="C166" s="267" t="s">
        <v>519</v>
      </c>
      <c r="D166" s="19"/>
      <c r="E166" s="5" t="str">
        <f>VLOOKUP($C166,'[4]Gui chi Quynh'!$D$7:$F$393,3,0)</f>
        <v>A4</v>
      </c>
      <c r="F166" s="19">
        <f>VLOOKUP(E166,Sheet1!$B$2:$C$12,2,TRUE)</f>
        <v>7</v>
      </c>
      <c r="G166" s="5" t="str">
        <f>VLOOKUP($C166,'[5]Gui chi Quynh'!$C$7:$E$391,3,0)</f>
        <v>A4</v>
      </c>
      <c r="H166" s="19">
        <f>VLOOKUP(G166,Sheet1!$B$2:$C$12,2,TRUE)</f>
        <v>7</v>
      </c>
      <c r="I166" s="5" t="str">
        <f>VLOOKUP($C166,'[6]Gui chi Quynh'!$C$7:$E$389,3,0)</f>
        <v>A4</v>
      </c>
      <c r="J166" s="19">
        <f>VLOOKUP(I166,Sheet1!$B$2:$C$12,2,TRUE)</f>
        <v>7</v>
      </c>
      <c r="K166" s="5" t="str">
        <f>VLOOKUP($C166,'[7]Gui chi Quynh'!$C$7:$E$389,3,0)</f>
        <v>A4</v>
      </c>
      <c r="L166" s="19">
        <f>VLOOKUP(K166,Sheet1!$B$2:$C$12,2,TRUE)</f>
        <v>7</v>
      </c>
      <c r="M166" s="5" t="str">
        <f>VLOOKUP($C166,'[8]Gui chi Quynh'!$C$7:$E$388,3,0)</f>
        <v>A4</v>
      </c>
      <c r="N166" s="19">
        <f>VLOOKUP(M166,Sheet1!$B$2:$C$12,2,TRUE)</f>
        <v>7</v>
      </c>
      <c r="O166" s="5">
        <f t="shared" si="64"/>
        <v>7</v>
      </c>
      <c r="P166" s="226">
        <f t="shared" si="65"/>
        <v>0</v>
      </c>
      <c r="Q166" s="9" t="str">
        <f t="shared" si="72"/>
        <v>Tốt</v>
      </c>
      <c r="R166" s="82"/>
      <c r="S166" s="17"/>
      <c r="T166" s="19" t="e">
        <f>VLOOKUP(S166,Sheet1!$B$2:$C$12,2,TRUE)</f>
        <v>#N/A</v>
      </c>
      <c r="U166" s="5"/>
      <c r="V166" s="19" t="e">
        <f>VLOOKUP(U166,Sheet1!$B$2:$C$12,2,TRUE)</f>
        <v>#N/A</v>
      </c>
      <c r="W166" s="5"/>
      <c r="X166" s="19" t="e">
        <f>VLOOKUP(W166,Sheet1!$B$2:$C$12,2,TRUE)</f>
        <v>#N/A</v>
      </c>
      <c r="Y166" s="5"/>
      <c r="Z166" s="19" t="e">
        <f>VLOOKUP(Y166,Sheet1!$B$2:$C$12,2,TRUE)</f>
        <v>#N/A</v>
      </c>
      <c r="AA166" s="5"/>
      <c r="AB166" s="19" t="e">
        <f>VLOOKUP(AA166,Sheet1!$B$2:$C$12,2,TRUE)</f>
        <v>#N/A</v>
      </c>
      <c r="AC166" s="5" t="e">
        <f t="shared" si="67"/>
        <v>#N/A</v>
      </c>
      <c r="AD166" s="226">
        <f t="shared" si="53"/>
        <v>0</v>
      </c>
      <c r="AE166" s="9" t="e">
        <f t="shared" si="54"/>
        <v>#N/A</v>
      </c>
      <c r="AF166" s="5" t="e">
        <f t="shared" si="68"/>
        <v>#N/A</v>
      </c>
      <c r="AG166" s="226">
        <f t="shared" si="69"/>
        <v>0</v>
      </c>
      <c r="AH166" s="9" t="e">
        <f t="shared" si="61"/>
        <v>#N/A</v>
      </c>
      <c r="AI166" s="227"/>
      <c r="AJ166" s="9" t="e">
        <f t="shared" si="70"/>
        <v>#N/A</v>
      </c>
      <c r="AK166" s="9">
        <f t="shared" si="63"/>
        <v>0</v>
      </c>
      <c r="AL166" s="9" t="e">
        <f t="shared" si="71"/>
        <v>#N/A</v>
      </c>
      <c r="AM166" s="9" t="e">
        <f t="shared" si="73"/>
        <v>#N/A</v>
      </c>
      <c r="AN166" s="5"/>
      <c r="AO166" s="5"/>
      <c r="AP166" s="9"/>
      <c r="AQ166" s="5"/>
      <c r="AR166" s="29"/>
      <c r="AS166" s="29"/>
    </row>
    <row r="167" spans="1:45" s="7" customFormat="1" ht="39" customHeight="1" x14ac:dyDescent="0.25">
      <c r="A167" s="314"/>
      <c r="B167" s="322" t="s">
        <v>94</v>
      </c>
      <c r="C167" s="323"/>
      <c r="D167" s="16"/>
      <c r="E167" s="16" t="e">
        <f>VLOOKUP($C167,'[4]Gui chi Quynh'!$D$7:$F$393,3,0)</f>
        <v>#N/A</v>
      </c>
      <c r="F167" s="16" t="e">
        <f>VLOOKUP(E167,Sheet1!$B$2:$C$12,2,TRUE)</f>
        <v>#N/A</v>
      </c>
      <c r="G167" s="16" t="e">
        <f>VLOOKUP($C167,'[5]Gui chi Quynh'!$C$7:$E$391,3,0)</f>
        <v>#N/A</v>
      </c>
      <c r="H167" s="16" t="e">
        <f>VLOOKUP(G167,Sheet1!$B$2:$C$12,2,TRUE)</f>
        <v>#N/A</v>
      </c>
      <c r="I167" s="16" t="e">
        <f>VLOOKUP($C167,'[6]Gui chi Quynh'!$C$7:$E$389,3,0)</f>
        <v>#N/A</v>
      </c>
      <c r="J167" s="16" t="e">
        <f>VLOOKUP(I167,Sheet1!$B$2:$C$12,2,TRUE)</f>
        <v>#N/A</v>
      </c>
      <c r="K167" s="16" t="e">
        <f>VLOOKUP($C167,'[7]Gui chi Quynh'!$C$7:$E$389,3,0)</f>
        <v>#N/A</v>
      </c>
      <c r="L167" s="16" t="e">
        <f>VLOOKUP(K167,Sheet1!$B$2:$C$12,2,TRUE)</f>
        <v>#N/A</v>
      </c>
      <c r="M167" s="16" t="e">
        <f>VLOOKUP($C167,'[8]Gui chi Quynh'!$C$7:$E$388,3,0)</f>
        <v>#N/A</v>
      </c>
      <c r="N167" s="16"/>
      <c r="O167" s="16"/>
      <c r="P167" s="318">
        <f t="shared" si="65"/>
        <v>0</v>
      </c>
      <c r="Q167" s="319" t="str">
        <f t="shared" si="72"/>
        <v/>
      </c>
      <c r="R167" s="304" t="s">
        <v>1007</v>
      </c>
      <c r="S167" s="17"/>
      <c r="T167" s="19" t="e">
        <f>VLOOKUP(S167,Sheet1!$B$2:$C$12,2,TRUE)</f>
        <v>#N/A</v>
      </c>
      <c r="U167" s="5"/>
      <c r="V167" s="19" t="e">
        <f>VLOOKUP(U167,Sheet1!$B$2:$C$12,2,TRUE)</f>
        <v>#N/A</v>
      </c>
      <c r="W167" s="5"/>
      <c r="X167" s="19" t="e">
        <f>VLOOKUP(W167,Sheet1!$B$2:$C$12,2,TRUE)</f>
        <v>#N/A</v>
      </c>
      <c r="Y167" s="5"/>
      <c r="Z167" s="19" t="e">
        <f>VLOOKUP(Y167,Sheet1!$B$2:$C$12,2,TRUE)</f>
        <v>#N/A</v>
      </c>
      <c r="AA167" s="5"/>
      <c r="AB167" s="19" t="e">
        <f>VLOOKUP(AA167,Sheet1!$B$2:$C$12,2,TRUE)</f>
        <v>#N/A</v>
      </c>
      <c r="AC167" s="5" t="e">
        <f t="shared" si="67"/>
        <v>#N/A</v>
      </c>
      <c r="AD167" s="226">
        <f t="shared" si="53"/>
        <v>0</v>
      </c>
      <c r="AE167" s="9" t="e">
        <f t="shared" si="54"/>
        <v>#N/A</v>
      </c>
      <c r="AF167" s="5" t="e">
        <f t="shared" si="68"/>
        <v>#N/A</v>
      </c>
      <c r="AG167" s="226">
        <f t="shared" si="69"/>
        <v>0</v>
      </c>
      <c r="AH167" s="9" t="e">
        <f t="shared" si="61"/>
        <v>#N/A</v>
      </c>
      <c r="AI167" s="227"/>
      <c r="AJ167" s="9" t="e">
        <f t="shared" si="70"/>
        <v>#N/A</v>
      </c>
      <c r="AK167" s="9">
        <f t="shared" si="63"/>
        <v>0</v>
      </c>
      <c r="AL167" s="9" t="e">
        <f t="shared" si="71"/>
        <v>#N/A</v>
      </c>
      <c r="AM167" s="9" t="e">
        <f t="shared" si="73"/>
        <v>#N/A</v>
      </c>
      <c r="AN167" s="5"/>
      <c r="AO167" s="5"/>
      <c r="AP167" s="9"/>
      <c r="AQ167" s="5"/>
      <c r="AR167" s="29"/>
      <c r="AS167" s="29"/>
    </row>
    <row r="168" spans="1:45" s="7" customFormat="1" ht="20.100000000000001" hidden="1" customHeight="1" x14ac:dyDescent="0.25">
      <c r="A168" s="86">
        <f t="shared" si="66"/>
        <v>1</v>
      </c>
      <c r="B168" s="80" t="s">
        <v>96</v>
      </c>
      <c r="C168" s="267" t="s">
        <v>521</v>
      </c>
      <c r="D168" s="19"/>
      <c r="E168" s="5" t="str">
        <f>VLOOKUP($C168,'[4]Gui chi Quynh'!$D$7:$F$393,3,0)</f>
        <v>A4</v>
      </c>
      <c r="F168" s="19">
        <f>VLOOKUP(E168,Sheet1!$B$2:$C$12,2,TRUE)</f>
        <v>7</v>
      </c>
      <c r="G168" s="5" t="str">
        <f>VLOOKUP($C168,'[5]Gui chi Quynh'!$C$7:$E$391,3,0)</f>
        <v>A4</v>
      </c>
      <c r="H168" s="19">
        <f>VLOOKUP(G168,Sheet1!$B$2:$C$12,2,TRUE)</f>
        <v>7</v>
      </c>
      <c r="I168" s="5" t="str">
        <f>VLOOKUP($C168,'[6]Gui chi Quynh'!$C$7:$E$389,3,0)</f>
        <v>A4</v>
      </c>
      <c r="J168" s="19">
        <f>VLOOKUP(I168,Sheet1!$B$2:$C$12,2,TRUE)</f>
        <v>7</v>
      </c>
      <c r="K168" s="5" t="str">
        <f>VLOOKUP($C168,'[7]Gui chi Quynh'!$C$7:$E$389,3,0)</f>
        <v>A4</v>
      </c>
      <c r="L168" s="19">
        <f>VLOOKUP(K168,Sheet1!$B$2:$C$12,2,TRUE)</f>
        <v>7</v>
      </c>
      <c r="M168" s="5" t="str">
        <f>VLOOKUP($C168,'[8]Gui chi Quynh'!$C$7:$E$388,3,0)</f>
        <v>A4</v>
      </c>
      <c r="N168" s="19">
        <f>VLOOKUP(M168,Sheet1!$B$2:$C$12,2,TRUE)</f>
        <v>7</v>
      </c>
      <c r="O168" s="5">
        <f t="shared" si="64"/>
        <v>7</v>
      </c>
      <c r="P168" s="226">
        <f t="shared" si="65"/>
        <v>0</v>
      </c>
      <c r="Q168" s="9" t="str">
        <f t="shared" si="72"/>
        <v>Tốt</v>
      </c>
      <c r="R168" s="82"/>
      <c r="S168" s="17"/>
      <c r="T168" s="19" t="e">
        <f>VLOOKUP(S168,Sheet1!$B$2:$C$12,2,TRUE)</f>
        <v>#N/A</v>
      </c>
      <c r="U168" s="5"/>
      <c r="V168" s="19" t="e">
        <f>VLOOKUP(U168,Sheet1!$B$2:$C$12,2,TRUE)</f>
        <v>#N/A</v>
      </c>
      <c r="W168" s="5"/>
      <c r="X168" s="19" t="e">
        <f>VLOOKUP(W168,Sheet1!$B$2:$C$12,2,TRUE)</f>
        <v>#N/A</v>
      </c>
      <c r="Y168" s="5"/>
      <c r="Z168" s="19" t="e">
        <f>VLOOKUP(Y168,Sheet1!$B$2:$C$12,2,TRUE)</f>
        <v>#N/A</v>
      </c>
      <c r="AA168" s="5"/>
      <c r="AB168" s="19" t="e">
        <f>VLOOKUP(AA168,Sheet1!$B$2:$C$12,2,TRUE)</f>
        <v>#N/A</v>
      </c>
      <c r="AC168" s="5" t="e">
        <f t="shared" si="67"/>
        <v>#N/A</v>
      </c>
      <c r="AD168" s="226">
        <f t="shared" si="53"/>
        <v>0</v>
      </c>
      <c r="AE168" s="9" t="e">
        <f t="shared" si="54"/>
        <v>#N/A</v>
      </c>
      <c r="AF168" s="5" t="e">
        <f t="shared" si="68"/>
        <v>#N/A</v>
      </c>
      <c r="AG168" s="226">
        <f t="shared" si="69"/>
        <v>0</v>
      </c>
      <c r="AH168" s="9" t="e">
        <f t="shared" si="61"/>
        <v>#N/A</v>
      </c>
      <c r="AI168" s="227"/>
      <c r="AJ168" s="9" t="e">
        <f t="shared" si="70"/>
        <v>#N/A</v>
      </c>
      <c r="AK168" s="9">
        <f t="shared" si="63"/>
        <v>0</v>
      </c>
      <c r="AL168" s="9" t="e">
        <f t="shared" si="71"/>
        <v>#N/A</v>
      </c>
      <c r="AM168" s="9" t="e">
        <f t="shared" si="73"/>
        <v>#N/A</v>
      </c>
      <c r="AN168" s="5"/>
      <c r="AO168" s="5"/>
      <c r="AP168" s="9"/>
      <c r="AQ168" s="5"/>
      <c r="AR168" s="29"/>
      <c r="AS168" s="29"/>
    </row>
    <row r="169" spans="1:45" s="7" customFormat="1" ht="20.100000000000001" hidden="1" customHeight="1" x14ac:dyDescent="0.25">
      <c r="A169" s="86">
        <f>A168+1</f>
        <v>2</v>
      </c>
      <c r="B169" s="80" t="s">
        <v>97</v>
      </c>
      <c r="C169" s="267" t="s">
        <v>522</v>
      </c>
      <c r="D169" s="5"/>
      <c r="E169" s="5" t="str">
        <f>VLOOKUP($C169,'[4]Gui chi Quynh'!$D$7:$F$393,3,0)</f>
        <v>A4</v>
      </c>
      <c r="F169" s="19">
        <f>VLOOKUP(E169,Sheet1!$B$2:$C$12,2,TRUE)</f>
        <v>7</v>
      </c>
      <c r="G169" s="5" t="str">
        <f>VLOOKUP($C169,'[5]Gui chi Quynh'!$C$7:$E$391,3,0)</f>
        <v>A4</v>
      </c>
      <c r="H169" s="19">
        <f>VLOOKUP(G169,Sheet1!$B$2:$C$12,2,TRUE)</f>
        <v>7</v>
      </c>
      <c r="I169" s="5" t="str">
        <f>VLOOKUP($C169,'[6]Gui chi Quynh'!$C$7:$E$389,3,0)</f>
        <v>A4</v>
      </c>
      <c r="J169" s="19">
        <f>VLOOKUP(I169,Sheet1!$B$2:$C$12,2,TRUE)</f>
        <v>7</v>
      </c>
      <c r="K169" s="5" t="str">
        <f>VLOOKUP($C169,'[7]Gui chi Quynh'!$C$7:$E$389,3,0)</f>
        <v>A4</v>
      </c>
      <c r="L169" s="19">
        <f>VLOOKUP(K169,Sheet1!$B$2:$C$12,2,TRUE)</f>
        <v>7</v>
      </c>
      <c r="M169" s="5" t="str">
        <f>VLOOKUP($C169,'[8]Gui chi Quynh'!$C$7:$E$388,3,0)</f>
        <v>A4</v>
      </c>
      <c r="N169" s="19">
        <f>VLOOKUP(M169,Sheet1!$B$2:$C$12,2,TRUE)</f>
        <v>7</v>
      </c>
      <c r="O169" s="5">
        <f t="shared" si="64"/>
        <v>7</v>
      </c>
      <c r="P169" s="226">
        <f t="shared" si="65"/>
        <v>0</v>
      </c>
      <c r="Q169" s="9" t="str">
        <f t="shared" si="72"/>
        <v>Tốt</v>
      </c>
      <c r="R169" s="82"/>
      <c r="S169" s="17"/>
      <c r="T169" s="19" t="e">
        <f>VLOOKUP(S169,Sheet1!$B$2:$C$12,2,TRUE)</f>
        <v>#N/A</v>
      </c>
      <c r="U169" s="5"/>
      <c r="V169" s="19" t="e">
        <f>VLOOKUP(U169,Sheet1!$B$2:$C$12,2,TRUE)</f>
        <v>#N/A</v>
      </c>
      <c r="W169" s="5"/>
      <c r="X169" s="19">
        <v>7</v>
      </c>
      <c r="Y169" s="5"/>
      <c r="Z169" s="19">
        <v>7</v>
      </c>
      <c r="AA169" s="5"/>
      <c r="AB169" s="19">
        <v>7</v>
      </c>
      <c r="AC169" s="5" t="e">
        <f t="shared" si="67"/>
        <v>#N/A</v>
      </c>
      <c r="AD169" s="226">
        <f t="shared" si="53"/>
        <v>0</v>
      </c>
      <c r="AE169" s="9" t="e">
        <f t="shared" si="54"/>
        <v>#N/A</v>
      </c>
      <c r="AF169" s="5" t="e">
        <f t="shared" si="68"/>
        <v>#N/A</v>
      </c>
      <c r="AG169" s="226">
        <f t="shared" si="69"/>
        <v>0</v>
      </c>
      <c r="AH169" s="9" t="e">
        <f t="shared" si="61"/>
        <v>#N/A</v>
      </c>
      <c r="AI169" s="227"/>
      <c r="AJ169" s="9" t="e">
        <f t="shared" si="70"/>
        <v>#N/A</v>
      </c>
      <c r="AK169" s="9">
        <f t="shared" si="63"/>
        <v>0</v>
      </c>
      <c r="AL169" s="9" t="e">
        <f t="shared" si="71"/>
        <v>#N/A</v>
      </c>
      <c r="AM169" s="9" t="s">
        <v>801</v>
      </c>
      <c r="AN169" s="5"/>
      <c r="AO169" s="5"/>
      <c r="AP169" s="9"/>
      <c r="AQ169" s="5"/>
      <c r="AR169" s="29"/>
      <c r="AS169" s="29"/>
    </row>
    <row r="170" spans="1:45" s="7" customFormat="1" ht="20.100000000000001" hidden="1" customHeight="1" x14ac:dyDescent="0.25">
      <c r="A170" s="86">
        <f t="shared" si="66"/>
        <v>3</v>
      </c>
      <c r="B170" s="80" t="s">
        <v>110</v>
      </c>
      <c r="C170" s="267" t="s">
        <v>532</v>
      </c>
      <c r="E170" s="5" t="str">
        <f>VLOOKUP($C170,'[4]Gui chi Quynh'!$D$7:$F$393,3,0)</f>
        <v>A4</v>
      </c>
      <c r="F170" s="19">
        <f>VLOOKUP(E170,Sheet1!$B$2:$C$12,2,TRUE)</f>
        <v>7</v>
      </c>
      <c r="G170" s="5" t="str">
        <f>VLOOKUP($C170,'[5]Gui chi Quynh'!$C$7:$E$391,3,0)</f>
        <v>A4</v>
      </c>
      <c r="H170" s="19">
        <f>VLOOKUP(G170,Sheet1!$B$2:$C$12,2,TRUE)</f>
        <v>7</v>
      </c>
      <c r="I170" s="5" t="str">
        <f>VLOOKUP($C170,'[6]Gui chi Quynh'!$C$7:$E$389,3,0)</f>
        <v>A4</v>
      </c>
      <c r="J170" s="19">
        <f>VLOOKUP(I170,Sheet1!$B$2:$C$12,2,TRUE)</f>
        <v>7</v>
      </c>
      <c r="K170" s="5" t="str">
        <f>VLOOKUP($C170,'[7]Gui chi Quynh'!$C$7:$E$389,3,0)</f>
        <v>A4</v>
      </c>
      <c r="L170" s="19">
        <f>VLOOKUP(K170,Sheet1!$B$2:$C$12,2,TRUE)</f>
        <v>7</v>
      </c>
      <c r="M170" s="5" t="str">
        <f>VLOOKUP($C170,'[8]Gui chi Quynh'!$C$7:$E$388,3,0)</f>
        <v>A4</v>
      </c>
      <c r="N170" s="19">
        <f>VLOOKUP(M170,Sheet1!$B$2:$C$12,2,TRUE)</f>
        <v>7</v>
      </c>
      <c r="O170" s="5">
        <f t="shared" si="64"/>
        <v>7</v>
      </c>
      <c r="P170" s="226">
        <f t="shared" si="65"/>
        <v>0</v>
      </c>
      <c r="Q170" s="9" t="str">
        <f t="shared" si="72"/>
        <v>Tốt</v>
      </c>
      <c r="R170" s="82"/>
      <c r="S170" s="17"/>
      <c r="T170" s="19" t="e">
        <f>VLOOKUP(S170,Sheet1!$B$2:$C$12,2,TRUE)</f>
        <v>#N/A</v>
      </c>
      <c r="U170" s="5"/>
      <c r="V170" s="19" t="e">
        <f>VLOOKUP(U170,Sheet1!$B$2:$C$12,2,TRUE)</f>
        <v>#N/A</v>
      </c>
      <c r="W170" s="5"/>
      <c r="X170" s="19" t="e">
        <f>VLOOKUP(W170,Sheet1!$B$2:$C$12,2,TRUE)</f>
        <v>#N/A</v>
      </c>
      <c r="Y170" s="5"/>
      <c r="Z170" s="19" t="e">
        <f>VLOOKUP(Y170,Sheet1!$B$2:$C$12,2,TRUE)</f>
        <v>#N/A</v>
      </c>
      <c r="AA170" s="5"/>
      <c r="AB170" s="19" t="e">
        <f>VLOOKUP(AA170,Sheet1!$B$2:$C$12,2,TRUE)</f>
        <v>#N/A</v>
      </c>
      <c r="AC170" s="5" t="e">
        <f t="shared" si="67"/>
        <v>#N/A</v>
      </c>
      <c r="AD170" s="226">
        <f t="shared" si="53"/>
        <v>0</v>
      </c>
      <c r="AE170" s="9" t="e">
        <f t="shared" si="54"/>
        <v>#N/A</v>
      </c>
      <c r="AF170" s="5" t="e">
        <f t="shared" si="68"/>
        <v>#N/A</v>
      </c>
      <c r="AG170" s="226">
        <f t="shared" si="69"/>
        <v>0</v>
      </c>
      <c r="AH170" s="9" t="e">
        <f t="shared" si="61"/>
        <v>#N/A</v>
      </c>
      <c r="AI170" s="227"/>
      <c r="AJ170" s="9" t="e">
        <f t="shared" si="70"/>
        <v>#N/A</v>
      </c>
      <c r="AK170" s="9">
        <f t="shared" si="63"/>
        <v>0</v>
      </c>
      <c r="AL170" s="9" t="e">
        <f t="shared" si="71"/>
        <v>#N/A</v>
      </c>
      <c r="AM170" s="9" t="e">
        <f t="shared" ref="AM170:AM193" si="74">IF($AK170=1,"Không đạt LĐTT",IF(OR($AL170= "Xuất sắc", $AL170="Tốt"),"Đạt LĐTT","Không đạt LĐTT"))</f>
        <v>#N/A</v>
      </c>
      <c r="AN170" s="5"/>
      <c r="AO170" s="5"/>
      <c r="AP170" s="9"/>
      <c r="AQ170" s="5"/>
      <c r="AR170" s="29"/>
      <c r="AS170" s="29"/>
    </row>
    <row r="171" spans="1:45" s="7" customFormat="1" ht="20.100000000000001" hidden="1" customHeight="1" x14ac:dyDescent="0.25">
      <c r="A171" s="86">
        <f t="shared" si="66"/>
        <v>4</v>
      </c>
      <c r="B171" s="80" t="s">
        <v>108</v>
      </c>
      <c r="C171" s="267" t="s">
        <v>530</v>
      </c>
      <c r="D171" s="19"/>
      <c r="E171" s="5" t="str">
        <f>VLOOKUP($C171,'[4]Gui chi Quynh'!$D$7:$F$393,3,0)</f>
        <v>A4</v>
      </c>
      <c r="F171" s="19">
        <f>VLOOKUP(E171,Sheet1!$B$2:$C$12,2,TRUE)</f>
        <v>7</v>
      </c>
      <c r="G171" s="5" t="str">
        <f>VLOOKUP($C171,'[5]Gui chi Quynh'!$C$7:$E$391,3,0)</f>
        <v>A4</v>
      </c>
      <c r="H171" s="19">
        <f>VLOOKUP(G171,Sheet1!$B$2:$C$12,2,TRUE)</f>
        <v>7</v>
      </c>
      <c r="I171" s="5" t="str">
        <f>VLOOKUP($C171,'[6]Gui chi Quynh'!$C$7:$E$389,3,0)</f>
        <v>A3</v>
      </c>
      <c r="J171" s="19">
        <f>VLOOKUP(I171,Sheet1!$B$2:$C$12,2,TRUE)</f>
        <v>8</v>
      </c>
      <c r="K171" s="5" t="str">
        <f>VLOOKUP($C171,'[7]Gui chi Quynh'!$C$7:$E$389,3,0)</f>
        <v>A4</v>
      </c>
      <c r="L171" s="19">
        <f>VLOOKUP(K171,Sheet1!$B$2:$C$12,2,TRUE)</f>
        <v>7</v>
      </c>
      <c r="M171" s="5" t="str">
        <f>VLOOKUP($C171,'[8]Gui chi Quynh'!$C$7:$E$388,3,0)</f>
        <v>A4</v>
      </c>
      <c r="N171" s="19">
        <f>VLOOKUP(M171,Sheet1!$B$2:$C$12,2,TRUE)</f>
        <v>7</v>
      </c>
      <c r="O171" s="5">
        <f t="shared" si="64"/>
        <v>7.2</v>
      </c>
      <c r="P171" s="226">
        <f t="shared" si="65"/>
        <v>0</v>
      </c>
      <c r="Q171" s="9" t="str">
        <f t="shared" si="72"/>
        <v>Tốt</v>
      </c>
      <c r="R171" s="82"/>
      <c r="S171" s="17"/>
      <c r="T171" s="19" t="e">
        <f>VLOOKUP(S171,Sheet1!$B$2:$C$12,2,TRUE)</f>
        <v>#N/A</v>
      </c>
      <c r="U171" s="5"/>
      <c r="V171" s="19" t="e">
        <f>VLOOKUP(U171,Sheet1!$B$2:$C$12,2,TRUE)</f>
        <v>#N/A</v>
      </c>
      <c r="W171" s="5"/>
      <c r="X171" s="19" t="e">
        <f>VLOOKUP(W171,Sheet1!$B$2:$C$12,2,TRUE)</f>
        <v>#N/A</v>
      </c>
      <c r="Y171" s="5"/>
      <c r="Z171" s="19" t="e">
        <f>VLOOKUP(Y171,Sheet1!$B$2:$C$12,2,TRUE)</f>
        <v>#N/A</v>
      </c>
      <c r="AA171" s="5"/>
      <c r="AB171" s="19" t="e">
        <f>VLOOKUP(AA171,Sheet1!$B$2:$C$12,2,TRUE)</f>
        <v>#N/A</v>
      </c>
      <c r="AC171" s="5" t="e">
        <f t="shared" si="67"/>
        <v>#N/A</v>
      </c>
      <c r="AD171" s="226">
        <f t="shared" si="53"/>
        <v>0</v>
      </c>
      <c r="AE171" s="9" t="e">
        <f t="shared" si="54"/>
        <v>#N/A</v>
      </c>
      <c r="AF171" s="5" t="e">
        <f t="shared" si="68"/>
        <v>#N/A</v>
      </c>
      <c r="AG171" s="226">
        <f t="shared" si="69"/>
        <v>0</v>
      </c>
      <c r="AH171" s="9" t="e">
        <f t="shared" si="61"/>
        <v>#N/A</v>
      </c>
      <c r="AI171" s="227"/>
      <c r="AJ171" s="9" t="e">
        <f t="shared" si="70"/>
        <v>#N/A</v>
      </c>
      <c r="AK171" s="9">
        <f t="shared" si="63"/>
        <v>0</v>
      </c>
      <c r="AL171" s="9" t="e">
        <f t="shared" si="71"/>
        <v>#N/A</v>
      </c>
      <c r="AM171" s="9" t="e">
        <f t="shared" si="74"/>
        <v>#N/A</v>
      </c>
      <c r="AN171" s="5"/>
      <c r="AO171" s="5"/>
      <c r="AP171" s="9"/>
      <c r="AQ171" s="5"/>
      <c r="AR171" s="29"/>
      <c r="AS171" s="29"/>
    </row>
    <row r="172" spans="1:45" s="7" customFormat="1" ht="20.100000000000001" hidden="1" customHeight="1" x14ac:dyDescent="0.25">
      <c r="A172" s="86">
        <f t="shared" si="66"/>
        <v>5</v>
      </c>
      <c r="B172" s="80" t="s">
        <v>107</v>
      </c>
      <c r="C172" s="267" t="s">
        <v>719</v>
      </c>
      <c r="D172" s="19"/>
      <c r="E172" s="5" t="str">
        <f>VLOOKUP($C172,'[4]Gui chi Quynh'!$D$7:$F$393,3,0)</f>
        <v>A4</v>
      </c>
      <c r="F172" s="19">
        <f>VLOOKUP(E172,Sheet1!$B$2:$C$12,2,TRUE)</f>
        <v>7</v>
      </c>
      <c r="G172" s="5" t="str">
        <f>VLOOKUP($C172,'[5]Gui chi Quynh'!$C$7:$E$391,3,0)</f>
        <v>A4</v>
      </c>
      <c r="H172" s="19">
        <f>VLOOKUP(G172,Sheet1!$B$2:$C$12,2,TRUE)</f>
        <v>7</v>
      </c>
      <c r="I172" s="5" t="str">
        <f>VLOOKUP($C172,'[6]Gui chi Quynh'!$C$7:$E$389,3,0)</f>
        <v>A3</v>
      </c>
      <c r="J172" s="19">
        <f>VLOOKUP(I172,Sheet1!$B$2:$C$12,2,TRUE)</f>
        <v>8</v>
      </c>
      <c r="K172" s="5" t="str">
        <f>VLOOKUP($C172,'[7]Gui chi Quynh'!$C$7:$E$389,3,0)</f>
        <v>A2</v>
      </c>
      <c r="L172" s="19">
        <f>VLOOKUP(K172,Sheet1!$B$2:$C$12,2,TRUE)</f>
        <v>9</v>
      </c>
      <c r="M172" s="5" t="str">
        <f>VLOOKUP($C172,'[8]Gui chi Quynh'!$C$7:$E$388,3,0)</f>
        <v>A2</v>
      </c>
      <c r="N172" s="19">
        <f>VLOOKUP(M172,Sheet1!$B$2:$C$12,2,TRUE)</f>
        <v>9</v>
      </c>
      <c r="O172" s="5">
        <f t="shared" si="64"/>
        <v>8</v>
      </c>
      <c r="P172" s="226">
        <f t="shared" si="65"/>
        <v>0</v>
      </c>
      <c r="Q172" s="9" t="str">
        <f t="shared" si="72"/>
        <v>Xuất sắc</v>
      </c>
      <c r="R172" s="10"/>
      <c r="S172" s="17"/>
      <c r="T172" s="19" t="e">
        <f>VLOOKUP(S172,Sheet1!$B$2:$C$12,2,TRUE)</f>
        <v>#N/A</v>
      </c>
      <c r="U172" s="5"/>
      <c r="V172" s="19" t="e">
        <f>VLOOKUP(U172,Sheet1!$B$2:$C$12,2,TRUE)</f>
        <v>#N/A</v>
      </c>
      <c r="W172" s="5"/>
      <c r="X172" s="19" t="e">
        <f>VLOOKUP(W172,Sheet1!$B$2:$C$12,2,TRUE)</f>
        <v>#N/A</v>
      </c>
      <c r="Y172" s="5"/>
      <c r="Z172" s="19" t="e">
        <f>VLOOKUP(Y172,Sheet1!$B$2:$C$12,2,TRUE)</f>
        <v>#N/A</v>
      </c>
      <c r="AA172" s="5"/>
      <c r="AB172" s="19" t="e">
        <f>VLOOKUP(AA172,Sheet1!$B$2:$C$12,2,TRUE)</f>
        <v>#N/A</v>
      </c>
      <c r="AC172" s="5" t="e">
        <f t="shared" si="67"/>
        <v>#N/A</v>
      </c>
      <c r="AD172" s="226">
        <f t="shared" si="53"/>
        <v>0</v>
      </c>
      <c r="AE172" s="9" t="e">
        <f t="shared" si="54"/>
        <v>#N/A</v>
      </c>
      <c r="AF172" s="5" t="e">
        <f t="shared" si="68"/>
        <v>#N/A</v>
      </c>
      <c r="AG172" s="226">
        <f t="shared" si="69"/>
        <v>0</v>
      </c>
      <c r="AH172" s="9" t="e">
        <f t="shared" si="61"/>
        <v>#N/A</v>
      </c>
      <c r="AI172" s="227"/>
      <c r="AJ172" s="9" t="e">
        <f t="shared" si="70"/>
        <v>#N/A</v>
      </c>
      <c r="AK172" s="9">
        <f t="shared" si="63"/>
        <v>0</v>
      </c>
      <c r="AL172" s="9" t="e">
        <f t="shared" si="71"/>
        <v>#N/A</v>
      </c>
      <c r="AM172" s="9" t="e">
        <f t="shared" si="74"/>
        <v>#N/A</v>
      </c>
      <c r="AN172" s="12"/>
      <c r="AO172" s="5"/>
      <c r="AP172" s="9"/>
      <c r="AQ172" s="5"/>
      <c r="AR172" s="25"/>
      <c r="AS172" s="25"/>
    </row>
    <row r="173" spans="1:45" s="7" customFormat="1" ht="20.100000000000001" hidden="1" customHeight="1" x14ac:dyDescent="0.25">
      <c r="A173" s="86">
        <f t="shared" si="66"/>
        <v>6</v>
      </c>
      <c r="B173" s="80" t="s">
        <v>109</v>
      </c>
      <c r="C173" s="259" t="s">
        <v>531</v>
      </c>
      <c r="D173" s="19"/>
      <c r="E173" s="5" t="str">
        <f>VLOOKUP($C173,'[4]Gui chi Quynh'!$D$7:$F$393,3,0)</f>
        <v>A4</v>
      </c>
      <c r="F173" s="19">
        <f>VLOOKUP(E173,Sheet1!$B$2:$C$12,2,TRUE)</f>
        <v>7</v>
      </c>
      <c r="G173" s="5" t="str">
        <f>VLOOKUP($C173,'[5]Gui chi Quynh'!$C$7:$E$391,3,0)</f>
        <v>A4</v>
      </c>
      <c r="H173" s="19">
        <f>VLOOKUP(G173,Sheet1!$B$2:$C$12,2,TRUE)</f>
        <v>7</v>
      </c>
      <c r="I173" s="5" t="str">
        <f>VLOOKUP($C173,'[6]Gui chi Quynh'!$C$7:$E$389,3,0)</f>
        <v>A4</v>
      </c>
      <c r="J173" s="19">
        <f>VLOOKUP(I173,Sheet1!$B$2:$C$12,2,TRUE)</f>
        <v>7</v>
      </c>
      <c r="K173" s="5" t="str">
        <f>VLOOKUP($C173,'[7]Gui chi Quynh'!$C$7:$E$389,3,0)</f>
        <v>A4</v>
      </c>
      <c r="L173" s="19">
        <f>VLOOKUP(K173,Sheet1!$B$2:$C$12,2,TRUE)</f>
        <v>7</v>
      </c>
      <c r="M173" s="5" t="str">
        <f>VLOOKUP($C173,'[8]Gui chi Quynh'!$C$7:$E$388,3,0)</f>
        <v>A4</v>
      </c>
      <c r="N173" s="19">
        <f>VLOOKUP(M173,Sheet1!$B$2:$C$12,2,TRUE)</f>
        <v>7</v>
      </c>
      <c r="O173" s="5">
        <f t="shared" si="64"/>
        <v>7</v>
      </c>
      <c r="P173" s="226">
        <f t="shared" si="65"/>
        <v>0</v>
      </c>
      <c r="Q173" s="9" t="str">
        <f t="shared" si="72"/>
        <v>Tốt</v>
      </c>
      <c r="R173" s="10"/>
      <c r="S173" s="17"/>
      <c r="T173" s="19" t="e">
        <f>VLOOKUP(S173,Sheet1!$B$2:$C$12,2,TRUE)</f>
        <v>#N/A</v>
      </c>
      <c r="U173" s="5"/>
      <c r="V173" s="19" t="e">
        <f>VLOOKUP(U173,Sheet1!$B$2:$C$12,2,TRUE)</f>
        <v>#N/A</v>
      </c>
      <c r="W173" s="5"/>
      <c r="X173" s="19" t="e">
        <f>VLOOKUP(W173,Sheet1!$B$2:$C$12,2,TRUE)</f>
        <v>#N/A</v>
      </c>
      <c r="Y173" s="5"/>
      <c r="Z173" s="19" t="e">
        <f>VLOOKUP(Y173,Sheet1!$B$2:$C$12,2,TRUE)</f>
        <v>#N/A</v>
      </c>
      <c r="AA173" s="5"/>
      <c r="AB173" s="19" t="e">
        <f>VLOOKUP(AA173,Sheet1!$B$2:$C$12,2,TRUE)</f>
        <v>#N/A</v>
      </c>
      <c r="AC173" s="5" t="e">
        <f t="shared" si="67"/>
        <v>#N/A</v>
      </c>
      <c r="AD173" s="226">
        <f t="shared" si="53"/>
        <v>0</v>
      </c>
      <c r="AE173" s="9" t="e">
        <f t="shared" si="54"/>
        <v>#N/A</v>
      </c>
      <c r="AF173" s="5" t="e">
        <f t="shared" si="68"/>
        <v>#N/A</v>
      </c>
      <c r="AG173" s="226">
        <f t="shared" si="69"/>
        <v>0</v>
      </c>
      <c r="AH173" s="9" t="e">
        <f t="shared" si="61"/>
        <v>#N/A</v>
      </c>
      <c r="AI173" s="227"/>
      <c r="AJ173" s="9" t="e">
        <f t="shared" si="70"/>
        <v>#N/A</v>
      </c>
      <c r="AK173" s="9">
        <f t="shared" si="63"/>
        <v>0</v>
      </c>
      <c r="AL173" s="9" t="e">
        <f t="shared" si="71"/>
        <v>#N/A</v>
      </c>
      <c r="AM173" s="9" t="e">
        <f t="shared" si="74"/>
        <v>#N/A</v>
      </c>
      <c r="AN173" s="5"/>
      <c r="AO173" s="5"/>
      <c r="AP173" s="9"/>
      <c r="AQ173" s="5"/>
      <c r="AR173" s="25"/>
      <c r="AS173" s="25"/>
    </row>
    <row r="174" spans="1:45" s="7" customFormat="1" ht="20.100000000000001" hidden="1" customHeight="1" x14ac:dyDescent="0.25">
      <c r="A174" s="86">
        <f t="shared" si="66"/>
        <v>7</v>
      </c>
      <c r="B174" s="80" t="s">
        <v>106</v>
      </c>
      <c r="C174" s="117" t="s">
        <v>517</v>
      </c>
      <c r="D174" s="19"/>
      <c r="E174" s="5" t="str">
        <f>VLOOKUP($C174,'[4]Gui chi Quynh'!$D$7:$F$393,3,0)</f>
        <v>A4</v>
      </c>
      <c r="F174" s="19">
        <f>VLOOKUP(E174,Sheet1!$B$2:$C$12,2,TRUE)</f>
        <v>7</v>
      </c>
      <c r="G174" s="5" t="str">
        <f>VLOOKUP($C174,'[5]Gui chi Quynh'!$C$7:$E$391,3,0)</f>
        <v>A4</v>
      </c>
      <c r="H174" s="19">
        <f>VLOOKUP(G174,Sheet1!$B$2:$C$12,2,TRUE)</f>
        <v>7</v>
      </c>
      <c r="I174" s="5" t="str">
        <f>VLOOKUP($C174,'[6]Gui chi Quynh'!$C$7:$E$389,3,0)</f>
        <v>A3</v>
      </c>
      <c r="J174" s="19">
        <f>VLOOKUP(I174,Sheet1!$B$2:$C$12,2,TRUE)</f>
        <v>8</v>
      </c>
      <c r="K174" s="5" t="str">
        <f>VLOOKUP($C174,'[7]Gui chi Quynh'!$C$7:$E$389,3,0)</f>
        <v>A3</v>
      </c>
      <c r="L174" s="19">
        <f>VLOOKUP(K174,Sheet1!$B$2:$C$12,2,TRUE)</f>
        <v>8</v>
      </c>
      <c r="M174" s="5" t="str">
        <f>VLOOKUP($C174,'[8]Gui chi Quynh'!$C$7:$E$388,3,0)</f>
        <v>A4</v>
      </c>
      <c r="N174" s="19">
        <f>VLOOKUP(M174,Sheet1!$B$2:$C$12,2,TRUE)</f>
        <v>7</v>
      </c>
      <c r="O174" s="5">
        <f t="shared" si="64"/>
        <v>7.4</v>
      </c>
      <c r="P174" s="226">
        <f t="shared" si="65"/>
        <v>0</v>
      </c>
      <c r="Q174" s="9" t="str">
        <f t="shared" si="72"/>
        <v>Tốt</v>
      </c>
      <c r="R174" s="10"/>
      <c r="S174" s="17"/>
      <c r="T174" s="19" t="e">
        <f>VLOOKUP(S174,Sheet1!$B$2:$C$12,2,TRUE)</f>
        <v>#N/A</v>
      </c>
      <c r="U174" s="5"/>
      <c r="V174" s="19" t="e">
        <f>VLOOKUP(U174,Sheet1!$B$2:$C$12,2,TRUE)</f>
        <v>#N/A</v>
      </c>
      <c r="W174" s="5"/>
      <c r="X174" s="19" t="e">
        <f>VLOOKUP(W174,Sheet1!$B$2:$C$12,2,TRUE)</f>
        <v>#N/A</v>
      </c>
      <c r="Y174" s="5"/>
      <c r="Z174" s="19" t="e">
        <f>VLOOKUP(Y174,Sheet1!$B$2:$C$12,2,TRUE)</f>
        <v>#N/A</v>
      </c>
      <c r="AA174" s="5"/>
      <c r="AB174" s="19" t="e">
        <f>VLOOKUP(AA174,Sheet1!$B$2:$C$12,2,TRUE)</f>
        <v>#N/A</v>
      </c>
      <c r="AC174" s="5" t="e">
        <f t="shared" si="67"/>
        <v>#N/A</v>
      </c>
      <c r="AD174" s="226">
        <f t="shared" si="53"/>
        <v>0</v>
      </c>
      <c r="AE174" s="9" t="e">
        <f t="shared" si="54"/>
        <v>#N/A</v>
      </c>
      <c r="AF174" s="5" t="e">
        <f t="shared" si="68"/>
        <v>#N/A</v>
      </c>
      <c r="AG174" s="226">
        <f t="shared" si="69"/>
        <v>0</v>
      </c>
      <c r="AH174" s="9" t="e">
        <f t="shared" si="61"/>
        <v>#N/A</v>
      </c>
      <c r="AI174" s="227"/>
      <c r="AJ174" s="9" t="e">
        <f t="shared" si="70"/>
        <v>#N/A</v>
      </c>
      <c r="AK174" s="9">
        <f t="shared" si="63"/>
        <v>0</v>
      </c>
      <c r="AL174" s="9" t="e">
        <f t="shared" si="71"/>
        <v>#N/A</v>
      </c>
      <c r="AM174" s="9" t="e">
        <f t="shared" si="74"/>
        <v>#N/A</v>
      </c>
      <c r="AN174" s="5"/>
      <c r="AO174" s="5"/>
      <c r="AP174" s="9"/>
      <c r="AQ174" s="5"/>
      <c r="AR174" s="25"/>
      <c r="AS174" s="25"/>
    </row>
    <row r="175" spans="1:45" s="7" customFormat="1" ht="20.100000000000001" hidden="1" customHeight="1" x14ac:dyDescent="0.25">
      <c r="A175" s="86">
        <f t="shared" si="66"/>
        <v>8</v>
      </c>
      <c r="B175" s="80" t="s">
        <v>8</v>
      </c>
      <c r="C175" s="267" t="s">
        <v>542</v>
      </c>
      <c r="D175" s="19"/>
      <c r="E175" s="5" t="str">
        <f>VLOOKUP($C175,'[4]Gui chi Quynh'!$D$7:$F$393,3,0)</f>
        <v>A4</v>
      </c>
      <c r="F175" s="19">
        <f>VLOOKUP(E175,Sheet1!$B$2:$C$12,2,TRUE)</f>
        <v>7</v>
      </c>
      <c r="G175" s="5" t="str">
        <f>VLOOKUP($C175,'[5]Gui chi Quynh'!$C$7:$E$391,3,0)</f>
        <v>A4</v>
      </c>
      <c r="H175" s="19">
        <f>VLOOKUP(G175,Sheet1!$B$2:$C$12,2,TRUE)</f>
        <v>7</v>
      </c>
      <c r="I175" s="5" t="str">
        <f>VLOOKUP($C175,'[6]Gui chi Quynh'!$C$7:$E$389,3,0)</f>
        <v>A4</v>
      </c>
      <c r="J175" s="19">
        <f>VLOOKUP(I175,Sheet1!$B$2:$C$12,2,TRUE)</f>
        <v>7</v>
      </c>
      <c r="K175" s="5" t="str">
        <f>VLOOKUP($C175,'[7]Gui chi Quynh'!$C$7:$E$389,3,0)</f>
        <v>A3</v>
      </c>
      <c r="L175" s="19">
        <f>VLOOKUP(K175,Sheet1!$B$2:$C$12,2,TRUE)</f>
        <v>8</v>
      </c>
      <c r="M175" s="5" t="str">
        <f>VLOOKUP($C175,'[8]Gui chi Quynh'!$C$7:$E$388,3,0)</f>
        <v>A4</v>
      </c>
      <c r="N175" s="19">
        <f>VLOOKUP(M175,Sheet1!$B$2:$C$12,2,TRUE)</f>
        <v>7</v>
      </c>
      <c r="O175" s="5">
        <f t="shared" si="64"/>
        <v>7.2</v>
      </c>
      <c r="P175" s="226">
        <f t="shared" si="65"/>
        <v>0</v>
      </c>
      <c r="Q175" s="9" t="str">
        <f t="shared" si="72"/>
        <v>Tốt</v>
      </c>
      <c r="R175" s="10"/>
      <c r="S175" s="17"/>
      <c r="T175" s="19" t="e">
        <f>VLOOKUP(S175,Sheet1!$B$2:$C$12,2,TRUE)</f>
        <v>#N/A</v>
      </c>
      <c r="U175" s="5"/>
      <c r="V175" s="19" t="e">
        <f>VLOOKUP(U175,Sheet1!$B$2:$C$12,2,TRUE)</f>
        <v>#N/A</v>
      </c>
      <c r="W175" s="5"/>
      <c r="X175" s="19" t="e">
        <f>VLOOKUP(W175,Sheet1!$B$2:$C$12,2,TRUE)</f>
        <v>#N/A</v>
      </c>
      <c r="Y175" s="5"/>
      <c r="Z175" s="19" t="e">
        <f>VLOOKUP(Y175,Sheet1!$B$2:$C$12,2,TRUE)</f>
        <v>#N/A</v>
      </c>
      <c r="AA175" s="5"/>
      <c r="AB175" s="19" t="e">
        <f>VLOOKUP(AA175,Sheet1!$B$2:$C$12,2,TRUE)</f>
        <v>#N/A</v>
      </c>
      <c r="AC175" s="5" t="e">
        <f t="shared" si="67"/>
        <v>#N/A</v>
      </c>
      <c r="AD175" s="226">
        <f t="shared" si="53"/>
        <v>0</v>
      </c>
      <c r="AE175" s="9" t="e">
        <f t="shared" si="54"/>
        <v>#N/A</v>
      </c>
      <c r="AF175" s="5" t="e">
        <f t="shared" si="68"/>
        <v>#N/A</v>
      </c>
      <c r="AG175" s="226">
        <f t="shared" si="69"/>
        <v>0</v>
      </c>
      <c r="AH175" s="9" t="e">
        <f t="shared" si="61"/>
        <v>#N/A</v>
      </c>
      <c r="AI175" s="227"/>
      <c r="AJ175" s="9" t="e">
        <f t="shared" si="70"/>
        <v>#N/A</v>
      </c>
      <c r="AK175" s="9">
        <f t="shared" si="63"/>
        <v>0</v>
      </c>
      <c r="AL175" s="9" t="e">
        <f t="shared" si="71"/>
        <v>#N/A</v>
      </c>
      <c r="AM175" s="9" t="e">
        <f t="shared" si="74"/>
        <v>#N/A</v>
      </c>
      <c r="AN175" s="5"/>
      <c r="AO175" s="5"/>
      <c r="AP175" s="9"/>
      <c r="AQ175" s="5"/>
      <c r="AR175" s="25"/>
      <c r="AS175" s="25"/>
    </row>
    <row r="176" spans="1:45" s="7" customFormat="1" ht="22.5" customHeight="1" x14ac:dyDescent="0.25">
      <c r="A176" s="307">
        <v>10</v>
      </c>
      <c r="B176" s="308" t="s">
        <v>911</v>
      </c>
      <c r="C176" s="309"/>
      <c r="D176" s="310"/>
      <c r="E176" s="309"/>
      <c r="F176" s="310"/>
      <c r="G176" s="309"/>
      <c r="H176" s="310"/>
      <c r="I176" s="309"/>
      <c r="J176" s="310"/>
      <c r="K176" s="309"/>
      <c r="L176" s="310"/>
      <c r="M176" s="309"/>
      <c r="N176" s="310"/>
      <c r="O176" s="312">
        <v>16</v>
      </c>
      <c r="P176" s="311"/>
      <c r="Q176" s="312">
        <f>COUNTA($Q$178:$Q$193)</f>
        <v>16</v>
      </c>
      <c r="R176" s="313" t="str">
        <f xml:space="preserve"> (COUNTIF('Tong hop thi dua HK2-CN'!$AH$155:$AH$170, "Hoàn thành xuất sắc nhiệm vụ") &amp; " Xuất sắc") &amp;" + "&amp; (COUNTIF('Tong hop thi dua HK2-CN'!$AH$155:$AH$170, "Hoàn thành tốt nhiệm vụ") &amp; " Tốt")</f>
        <v>1 Xuất sắc + 15 Tốt</v>
      </c>
      <c r="S176" s="224"/>
      <c r="T176" s="8"/>
      <c r="U176" s="224"/>
      <c r="V176" s="8"/>
      <c r="W176" s="224"/>
      <c r="X176" s="8"/>
      <c r="Y176" s="224"/>
      <c r="Z176" s="8"/>
      <c r="AA176" s="224"/>
      <c r="AB176" s="8"/>
      <c r="AC176" s="224"/>
      <c r="AD176" s="277"/>
      <c r="AE176" s="224"/>
      <c r="AF176" s="224"/>
      <c r="AG176" s="277"/>
      <c r="AH176" s="224"/>
      <c r="AI176" s="225"/>
      <c r="AJ176" s="8"/>
      <c r="AK176" s="224"/>
      <c r="AL176" s="8"/>
      <c r="AM176" s="224"/>
      <c r="AN176" s="8"/>
      <c r="AO176" s="224"/>
      <c r="AP176" s="8"/>
      <c r="AQ176" s="224"/>
      <c r="AR176" s="43"/>
      <c r="AS176" s="43"/>
    </row>
    <row r="177" spans="1:45" s="7" customFormat="1" ht="19.5" hidden="1" customHeight="1" x14ac:dyDescent="0.25">
      <c r="A177" s="261" t="s">
        <v>859</v>
      </c>
      <c r="B177" s="262" t="s">
        <v>860</v>
      </c>
      <c r="C177" s="261"/>
      <c r="D177" s="250"/>
      <c r="E177" s="248"/>
      <c r="F177" s="249"/>
      <c r="G177" s="248"/>
      <c r="H177" s="249"/>
      <c r="I177" s="248"/>
      <c r="J177" s="249"/>
      <c r="K177" s="249"/>
      <c r="L177" s="249"/>
      <c r="M177" s="249"/>
      <c r="N177" s="249"/>
      <c r="O177" s="248"/>
      <c r="P177" s="278"/>
      <c r="Q177" s="297"/>
      <c r="R177" s="283"/>
      <c r="S177" s="19"/>
      <c r="T177" s="19" t="e">
        <f>VLOOKUP(S177,Sheet1!$B$2:$C$12,2,TRUE)</f>
        <v>#N/A</v>
      </c>
      <c r="U177" s="5"/>
      <c r="V177" s="19" t="e">
        <f>VLOOKUP(U177,Sheet1!$B$2:$C$12,2,TRUE)</f>
        <v>#N/A</v>
      </c>
      <c r="W177" s="5"/>
      <c r="X177" s="19" t="e">
        <f>VLOOKUP(W177,Sheet1!$B$2:$C$12,2,TRUE)</f>
        <v>#N/A</v>
      </c>
      <c r="Y177" s="5"/>
      <c r="Z177" s="19" t="e">
        <f>VLOOKUP(Y177,Sheet1!$B$2:$C$12,2,TRUE)</f>
        <v>#N/A</v>
      </c>
      <c r="AA177" s="5"/>
      <c r="AB177" s="19" t="e">
        <f>VLOOKUP(AA177,Sheet1!$B$2:$C$12,2,TRUE)</f>
        <v>#N/A</v>
      </c>
      <c r="AC177" s="5" t="e">
        <f t="shared" si="67"/>
        <v>#N/A</v>
      </c>
      <c r="AD177" s="226">
        <f t="shared" si="53"/>
        <v>0</v>
      </c>
      <c r="AE177" s="9" t="e">
        <f t="shared" si="54"/>
        <v>#N/A</v>
      </c>
      <c r="AF177" s="5" t="e">
        <f t="shared" si="68"/>
        <v>#N/A</v>
      </c>
      <c r="AG177" s="226">
        <f t="shared" si="69"/>
        <v>0</v>
      </c>
      <c r="AH177" s="9" t="e">
        <f t="shared" si="61"/>
        <v>#N/A</v>
      </c>
      <c r="AI177" s="227"/>
      <c r="AJ177" s="9" t="e">
        <f t="shared" si="70"/>
        <v>#N/A</v>
      </c>
      <c r="AK177" s="9">
        <f t="shared" ref="AK177:AK193" si="75">COUNTIF(E177:Z177,"D")*1</f>
        <v>0</v>
      </c>
      <c r="AL177" s="9" t="e">
        <f t="shared" si="71"/>
        <v>#N/A</v>
      </c>
      <c r="AM177" s="9" t="e">
        <f t="shared" si="74"/>
        <v>#N/A</v>
      </c>
      <c r="AN177" s="5"/>
      <c r="AO177" s="5"/>
      <c r="AP177" s="9"/>
      <c r="AQ177" s="5"/>
      <c r="AR177" s="25"/>
      <c r="AS177" s="25"/>
    </row>
    <row r="178" spans="1:45" s="7" customFormat="1" ht="20.100000000000001" hidden="1" customHeight="1" x14ac:dyDescent="0.25">
      <c r="A178" s="86">
        <v>146</v>
      </c>
      <c r="B178" s="271" t="s">
        <v>111</v>
      </c>
      <c r="C178" s="272" t="s">
        <v>547</v>
      </c>
      <c r="D178" s="233"/>
      <c r="E178" s="5" t="str">
        <f>VLOOKUP($C178,'[4]Gui chi Quynh'!$D$7:$F$393,3,0)</f>
        <v>A3</v>
      </c>
      <c r="F178" s="19">
        <f>VLOOKUP(E178,Sheet1!$B$2:$C$12,2,TRUE)</f>
        <v>8</v>
      </c>
      <c r="G178" s="5" t="str">
        <f>VLOOKUP($C178,'[5]Gui chi Quynh'!$C$7:$E$391,3,0)</f>
        <v>A2</v>
      </c>
      <c r="H178" s="19">
        <f>VLOOKUP(G178,Sheet1!$B$2:$C$12,2,TRUE)</f>
        <v>9</v>
      </c>
      <c r="I178" s="5" t="str">
        <f>VLOOKUP($C178,'[6]Gui chi Quynh'!$C$7:$E$389,3,0)</f>
        <v>A3</v>
      </c>
      <c r="J178" s="19">
        <f>VLOOKUP(I178,Sheet1!$B$2:$C$12,2,TRUE)</f>
        <v>8</v>
      </c>
      <c r="K178" s="5" t="str">
        <f>VLOOKUP($C178,'[7]Gui chi Quynh'!$C$7:$E$389,3,0)</f>
        <v>A2</v>
      </c>
      <c r="L178" s="19">
        <f>VLOOKUP(K178,Sheet1!$B$2:$C$12,2,TRUE)</f>
        <v>9</v>
      </c>
      <c r="M178" s="5" t="str">
        <f>VLOOKUP($C178,'[8]Gui chi Quynh'!$C$7:$E$388,3,0)</f>
        <v>A2</v>
      </c>
      <c r="N178" s="19">
        <f>VLOOKUP(M178,Sheet1!$B$2:$C$12,2,TRUE)</f>
        <v>9</v>
      </c>
      <c r="O178" s="5">
        <f t="shared" ref="O178:O193" si="76">ROUND(AVERAGE(F178,H178,J178,L178,N178),2)</f>
        <v>8.6</v>
      </c>
      <c r="P178" s="226">
        <f t="shared" ref="P178:P193" si="77">COUNTIF(D178:M178,"C*")*1+COUNTIF(D178:M178,"D")*2+COUNTIF(D178:M178,"E")*3</f>
        <v>0</v>
      </c>
      <c r="Q178" s="9" t="str">
        <f t="shared" si="72"/>
        <v>Xuất sắc</v>
      </c>
      <c r="R178" s="10"/>
      <c r="S178" s="17"/>
      <c r="T178" s="19" t="e">
        <f>VLOOKUP(S178,Sheet1!$B$2:$C$12,2,TRUE)</f>
        <v>#N/A</v>
      </c>
      <c r="U178" s="5"/>
      <c r="V178" s="19" t="e">
        <f>VLOOKUP(U178,Sheet1!$B$2:$C$12,2,TRUE)</f>
        <v>#N/A</v>
      </c>
      <c r="W178" s="5"/>
      <c r="X178" s="19" t="e">
        <f>VLOOKUP(W178,Sheet1!$B$2:$C$12,2,TRUE)</f>
        <v>#N/A</v>
      </c>
      <c r="Y178" s="5"/>
      <c r="Z178" s="19" t="e">
        <f>VLOOKUP(Y178,Sheet1!$B$2:$C$12,2,TRUE)</f>
        <v>#N/A</v>
      </c>
      <c r="AA178" s="5"/>
      <c r="AB178" s="19" t="e">
        <f>VLOOKUP(AA178,Sheet1!$B$2:$C$12,2,TRUE)</f>
        <v>#N/A</v>
      </c>
      <c r="AC178" s="5" t="e">
        <f>ROUND(AVERAGE(T178,V178,X178,Z178),2)</f>
        <v>#N/A</v>
      </c>
      <c r="AD178" s="226">
        <f>COUNTIF(S178:AA178,"C*")*1+COUNTIF(S178:AA178,"D")*2+COUNTIF(S178:AA178,"E")*3</f>
        <v>0</v>
      </c>
      <c r="AE178" s="9" t="e">
        <f>IF(AD178&gt;=3,"Không hoàn thành",IF(AND($AC178&gt;=8,$AC178&lt;=10,AD178=0),"Xuất sắc",IF(AND($AC178&gt;=8,$AC178&lt;=10,AD178=1),"Tốt",IF(AND($AC178&gt;=8,$AC178&lt;=10,AD178=2),"Hoàn thành",IF(AND($AC178&gt;6,$AC178&lt;8,AD178&lt;=1),"Tốt",IF(AND($AC178&gt;6,$AC178&lt;8,AD178=2),"Hoàn thành",IF(AND($AC178&gt;=5,$AC178&lt;=6,AD178&lt;=2),"Hoàn thành",IF(AND($AC178&lt;5,AD178&gt;3),"Không hoàn thành",""))))))))</f>
        <v>#N/A</v>
      </c>
      <c r="AF178" s="5" t="e">
        <f>ROUND(AVERAGE(T178,V178,X178,Z178,AB178),2)</f>
        <v>#N/A</v>
      </c>
      <c r="AG178" s="226">
        <f>COUNTIF(S178:AB178,"C*")*1+COUNTIF(S178:AB178,"D")*2+COUNTIF(S178:AB178,"E")*3</f>
        <v>0</v>
      </c>
      <c r="AH178" s="9" t="e">
        <f>IF(AG178&gt;=3,"Không hoàn thành",IF(AND($AF178&gt;=8,$AF178&lt;=10,AG178=0),"Xuất sắc",IF(AND($AF178&gt;=8,$AF178&lt;=10,AG178=1),"Tốt",IF(AND($AF178&gt;=8,$AF178&lt;=10,AG178=2),"Hoàn thành",IF(AND($AF178&gt;6,$AF178&lt;8,AG178&lt;=1),"Tốt",IF(AND($AF178&gt;6,$AF178&lt;8,AG178=2),"Hoàn thành",IF(AND($AF178&gt;=5,$AF178&lt;=6,AG178&lt;=2),"Hoàn thành",IF(AND($AF178&lt;5,AG178&gt;3),"Không hoàn thành",""))))))))</f>
        <v>#N/A</v>
      </c>
      <c r="AI178" s="227"/>
      <c r="AJ178" s="9" t="e">
        <f>ROUND(AVERAGE(O178,AC178),2)</f>
        <v>#N/A</v>
      </c>
      <c r="AK178" s="9">
        <f t="shared" si="75"/>
        <v>0</v>
      </c>
      <c r="AL178" s="9" t="e">
        <f>IF($AJ178&gt;=8,"Xuất sắc",IF($AJ178&gt;6,"Tốt",IF($AJ178&gt;=5,"Hoàn thành","Không hoàn thành")))</f>
        <v>#N/A</v>
      </c>
      <c r="AM178" s="9" t="e">
        <f>IF($AK178=1,"Không đạt LĐTT",IF(OR($AL178= "Xuất sắc", $AL178="Tốt"),"Đạt LĐTT","Không đạt LĐTT"))</f>
        <v>#N/A</v>
      </c>
      <c r="AN178" s="5"/>
      <c r="AO178" s="5"/>
      <c r="AP178" s="9"/>
      <c r="AQ178" s="5"/>
      <c r="AR178" s="25"/>
      <c r="AS178" s="25"/>
    </row>
    <row r="179" spans="1:45" s="7" customFormat="1" ht="20.100000000000001" hidden="1" customHeight="1" x14ac:dyDescent="0.25">
      <c r="A179" s="86">
        <f>A178+1</f>
        <v>147</v>
      </c>
      <c r="B179" s="271" t="s">
        <v>112</v>
      </c>
      <c r="C179" s="272" t="s">
        <v>548</v>
      </c>
      <c r="D179" s="19"/>
      <c r="E179" s="5" t="str">
        <f>VLOOKUP($C179,'[4]Gui chi Quynh'!$D$7:$F$393,3,0)</f>
        <v>A3</v>
      </c>
      <c r="F179" s="19">
        <f>VLOOKUP(E179,Sheet1!$B$2:$C$12,2,TRUE)</f>
        <v>8</v>
      </c>
      <c r="G179" s="5" t="str">
        <f>VLOOKUP($C179,'[5]Gui chi Quynh'!$C$7:$E$391,3,0)</f>
        <v>A2</v>
      </c>
      <c r="H179" s="19">
        <f>VLOOKUP(G179,Sheet1!$B$2:$C$12,2,TRUE)</f>
        <v>9</v>
      </c>
      <c r="I179" s="5" t="str">
        <f>VLOOKUP($C179,'[6]Gui chi Quynh'!$C$7:$E$389,3,0)</f>
        <v>A2</v>
      </c>
      <c r="J179" s="19">
        <f>VLOOKUP(I179,Sheet1!$B$2:$C$12,2,TRUE)</f>
        <v>9</v>
      </c>
      <c r="K179" s="5" t="str">
        <f>VLOOKUP($C179,'[7]Gui chi Quynh'!$C$7:$E$389,3,0)</f>
        <v>A1</v>
      </c>
      <c r="L179" s="19">
        <f>VLOOKUP(K179,Sheet1!$B$2:$C$12,2,TRUE)</f>
        <v>10</v>
      </c>
      <c r="M179" s="5" t="str">
        <f>VLOOKUP($C179,'[8]Gui chi Quynh'!$C$7:$E$388,3,0)</f>
        <v>A2</v>
      </c>
      <c r="N179" s="19">
        <f>VLOOKUP(M179,Sheet1!$B$2:$C$12,2,TRUE)</f>
        <v>9</v>
      </c>
      <c r="O179" s="5">
        <f t="shared" si="76"/>
        <v>9</v>
      </c>
      <c r="P179" s="226">
        <f t="shared" si="77"/>
        <v>0</v>
      </c>
      <c r="Q179" s="9" t="str">
        <f t="shared" si="72"/>
        <v>Xuất sắc</v>
      </c>
      <c r="R179" s="10"/>
      <c r="S179" s="17"/>
      <c r="T179" s="19" t="e">
        <f>VLOOKUP(S179,Sheet1!$B$2:$C$12,2,TRUE)</f>
        <v>#N/A</v>
      </c>
      <c r="U179" s="5"/>
      <c r="V179" s="19" t="e">
        <f>VLOOKUP(U179,Sheet1!$B$2:$C$12,2,TRUE)</f>
        <v>#N/A</v>
      </c>
      <c r="W179" s="5"/>
      <c r="X179" s="19" t="e">
        <f>VLOOKUP(W179,Sheet1!$B$2:$C$12,2,TRUE)</f>
        <v>#N/A</v>
      </c>
      <c r="Y179" s="5"/>
      <c r="Z179" s="19" t="e">
        <f>VLOOKUP(Y179,Sheet1!$B$2:$C$12,2,TRUE)</f>
        <v>#N/A</v>
      </c>
      <c r="AA179" s="5"/>
      <c r="AB179" s="19" t="e">
        <f>VLOOKUP(AA179,Sheet1!$B$2:$C$12,2,TRUE)</f>
        <v>#N/A</v>
      </c>
      <c r="AC179" s="5" t="e">
        <f>ROUND(AVERAGE(T179,V179,X179,Z179),2)</f>
        <v>#N/A</v>
      </c>
      <c r="AD179" s="226">
        <f>COUNTIF(S179:AA179,"C*")*1+COUNTIF(S179:AA179,"D")*2+COUNTIF(S179:AA179,"E")*3</f>
        <v>0</v>
      </c>
      <c r="AE179" s="9" t="e">
        <f>IF(AD179&gt;=3,"Không hoàn thành",IF(AND($AC179&gt;=8,$AC179&lt;=10,AD179=0),"Xuất sắc",IF(AND($AC179&gt;=8,$AC179&lt;=10,AD179=1),"Tốt",IF(AND($AC179&gt;=8,$AC179&lt;=10,AD179=2),"Hoàn thành",IF(AND($AC179&gt;6,$AC179&lt;8,AD179&lt;=1),"Tốt",IF(AND($AC179&gt;6,$AC179&lt;8,AD179=2),"Hoàn thành",IF(AND($AC179&gt;=5,$AC179&lt;=6,AD179&lt;=2),"Hoàn thành",IF(AND($AC179&lt;5,AD179&gt;3),"Không hoàn thành",""))))))))</f>
        <v>#N/A</v>
      </c>
      <c r="AF179" s="5" t="e">
        <f>ROUND(AVERAGE(T179,V179,X179,Z179,AB179),2)</f>
        <v>#N/A</v>
      </c>
      <c r="AG179" s="226">
        <f>COUNTIF(S179:AB179,"C*")*1+COUNTIF(S179:AB179,"D")*2+COUNTIF(S179:AB179,"E")*3</f>
        <v>0</v>
      </c>
      <c r="AH179" s="9" t="e">
        <f>IF(AG179&gt;=3,"Không hoàn thành",IF(AND($AF179&gt;=8,$AF179&lt;=10,AG179=0),"Xuất sắc",IF(AND($AF179&gt;=8,$AF179&lt;=10,AG179=1),"Tốt",IF(AND($AF179&gt;=8,$AF179&lt;=10,AG179=2),"Hoàn thành",IF(AND($AF179&gt;6,$AF179&lt;8,AG179&lt;=1),"Tốt",IF(AND($AF179&gt;6,$AF179&lt;8,AG179=2),"Hoàn thành",IF(AND($AF179&gt;=5,$AF179&lt;=6,AG179&lt;=2),"Hoàn thành",IF(AND($AF179&lt;5,AG179&gt;3),"Không hoàn thành",""))))))))</f>
        <v>#N/A</v>
      </c>
      <c r="AI179" s="227"/>
      <c r="AJ179" s="9" t="e">
        <f>ROUND(AVERAGE(O179,AC179),2)</f>
        <v>#N/A</v>
      </c>
      <c r="AK179" s="9">
        <f t="shared" si="75"/>
        <v>0</v>
      </c>
      <c r="AL179" s="9" t="e">
        <f>IF($AJ179&gt;=8,"Xuất sắc",IF($AJ179&gt;6,"Tốt",IF($AJ179&gt;=5,"Hoàn thành","Không hoàn thành")))</f>
        <v>#N/A</v>
      </c>
      <c r="AM179" s="9" t="e">
        <f>IF($AK179=1,"Không đạt LĐTT",IF(OR($AL179= "Xuất sắc", $AL179="Tốt"),"Đạt LĐTT","Không đạt LĐTT"))</f>
        <v>#N/A</v>
      </c>
      <c r="AN179" s="5"/>
      <c r="AO179" s="5"/>
      <c r="AP179" s="9"/>
      <c r="AQ179" s="5"/>
      <c r="AR179" s="25"/>
      <c r="AS179" s="25"/>
    </row>
    <row r="180" spans="1:45" s="7" customFormat="1" ht="20.100000000000001" hidden="1" customHeight="1" x14ac:dyDescent="0.25">
      <c r="A180" s="86">
        <f t="shared" ref="A180:A193" si="78">A179+1</f>
        <v>148</v>
      </c>
      <c r="B180" s="271" t="s">
        <v>113</v>
      </c>
      <c r="C180" s="272" t="s">
        <v>552</v>
      </c>
      <c r="D180" s="233"/>
      <c r="E180" s="5" t="str">
        <f>VLOOKUP($C180,'[4]Gui chi Quynh'!$D$7:$F$393,3,0)</f>
        <v>A3</v>
      </c>
      <c r="F180" s="19">
        <f>VLOOKUP(E180,Sheet1!$B$2:$C$12,2,TRUE)</f>
        <v>8</v>
      </c>
      <c r="G180" s="5" t="str">
        <f>VLOOKUP($C180,'[5]Gui chi Quynh'!$C$7:$E$391,3,0)</f>
        <v>A4</v>
      </c>
      <c r="H180" s="19">
        <f>VLOOKUP(G180,Sheet1!$B$2:$C$12,2,TRUE)</f>
        <v>7</v>
      </c>
      <c r="I180" s="5" t="str">
        <f>VLOOKUP($C180,'[6]Gui chi Quynh'!$C$7:$E$389,3,0)</f>
        <v>A3</v>
      </c>
      <c r="J180" s="19">
        <f>VLOOKUP(I180,Sheet1!$B$2:$C$12,2,TRUE)</f>
        <v>8</v>
      </c>
      <c r="K180" s="5" t="str">
        <f>VLOOKUP($C180,'[7]Gui chi Quynh'!$C$7:$E$389,3,0)</f>
        <v>A3</v>
      </c>
      <c r="L180" s="19">
        <f>VLOOKUP(K180,Sheet1!$B$2:$C$12,2,TRUE)</f>
        <v>8</v>
      </c>
      <c r="M180" s="5" t="str">
        <f>VLOOKUP($C180,'[8]Gui chi Quynh'!$C$7:$E$388,3,0)</f>
        <v>A4</v>
      </c>
      <c r="N180" s="19">
        <f>VLOOKUP(M180,Sheet1!$B$2:$C$12,2,TRUE)</f>
        <v>7</v>
      </c>
      <c r="O180" s="5">
        <f t="shared" si="76"/>
        <v>7.6</v>
      </c>
      <c r="P180" s="226">
        <f t="shared" si="77"/>
        <v>0</v>
      </c>
      <c r="Q180" s="9" t="str">
        <f t="shared" si="72"/>
        <v>Tốt</v>
      </c>
      <c r="R180" s="10"/>
      <c r="S180" s="17"/>
      <c r="T180" s="19" t="e">
        <f>VLOOKUP(S180,Sheet1!$B$2:$C$12,2,TRUE)</f>
        <v>#N/A</v>
      </c>
      <c r="U180" s="5"/>
      <c r="V180" s="19" t="e">
        <f>VLOOKUP(U180,Sheet1!$B$2:$C$12,2,TRUE)</f>
        <v>#N/A</v>
      </c>
      <c r="W180" s="5"/>
      <c r="X180" s="19" t="e">
        <f>VLOOKUP(W180,Sheet1!$B$2:$C$12,2,TRUE)</f>
        <v>#N/A</v>
      </c>
      <c r="Y180" s="5"/>
      <c r="Z180" s="19" t="e">
        <f>VLOOKUP(Y180,Sheet1!$B$2:$C$12,2,TRUE)</f>
        <v>#N/A</v>
      </c>
      <c r="AA180" s="5"/>
      <c r="AB180" s="19" t="e">
        <f>VLOOKUP(AA180,Sheet1!$B$2:$C$12,2,TRUE)</f>
        <v>#N/A</v>
      </c>
      <c r="AC180" s="5" t="e">
        <f t="shared" si="67"/>
        <v>#N/A</v>
      </c>
      <c r="AD180" s="226">
        <f t="shared" ref="AD180:AD193" si="79">COUNTIF(S180:AA180,"C*")*1+COUNTIF(S180:AA180,"D")*2+COUNTIF(S180:AA180,"E")*3</f>
        <v>0</v>
      </c>
      <c r="AE180" s="9" t="e">
        <f t="shared" ref="AE180:AE193" si="80">IF(AD180&gt;=3,"Không hoàn thành",IF(AND($AC180&gt;=8,$AC180&lt;=10,AD180=0),"Xuất sắc",IF(AND($AC180&gt;=8,$AC180&lt;=10,AD180=1),"Tốt",IF(AND($AC180&gt;=8,$AC180&lt;=10,AD180=2),"Hoàn thành",IF(AND($AC180&gt;6,$AC180&lt;8,AD180&lt;=1),"Tốt",IF(AND($AC180&gt;6,$AC180&lt;8,AD180=2),"Hoàn thành",IF(AND($AC180&gt;=5,$AC180&lt;=6,AD180&lt;=2),"Hoàn thành",IF(AND($AC180&lt;5,AD180&gt;3),"Không hoàn thành",""))))))))</f>
        <v>#N/A</v>
      </c>
      <c r="AF180" s="5" t="e">
        <f t="shared" si="68"/>
        <v>#N/A</v>
      </c>
      <c r="AG180" s="226">
        <f t="shared" si="69"/>
        <v>0</v>
      </c>
      <c r="AH180" s="9" t="e">
        <f t="shared" si="61"/>
        <v>#N/A</v>
      </c>
      <c r="AI180" s="227"/>
      <c r="AJ180" s="9" t="e">
        <f t="shared" si="70"/>
        <v>#N/A</v>
      </c>
      <c r="AK180" s="9">
        <f t="shared" si="75"/>
        <v>0</v>
      </c>
      <c r="AL180" s="9" t="e">
        <f t="shared" si="71"/>
        <v>#N/A</v>
      </c>
      <c r="AM180" s="9" t="e">
        <f t="shared" si="74"/>
        <v>#N/A</v>
      </c>
      <c r="AN180" s="5"/>
      <c r="AO180" s="5"/>
      <c r="AP180" s="9"/>
      <c r="AQ180" s="5"/>
      <c r="AR180" s="25"/>
      <c r="AS180" s="25"/>
    </row>
    <row r="181" spans="1:45" s="7" customFormat="1" ht="20.100000000000001" hidden="1" customHeight="1" x14ac:dyDescent="0.25">
      <c r="A181" s="86">
        <f t="shared" si="78"/>
        <v>149</v>
      </c>
      <c r="B181" s="271" t="s">
        <v>119</v>
      </c>
      <c r="C181" s="272" t="s">
        <v>557</v>
      </c>
      <c r="D181" s="19"/>
      <c r="E181" s="5" t="str">
        <f>VLOOKUP($C181,'[4]Gui chi Quynh'!$D$7:$F$393,3,0)</f>
        <v>A4</v>
      </c>
      <c r="F181" s="19">
        <f>VLOOKUP(E181,Sheet1!$B$2:$C$12,2,TRUE)</f>
        <v>7</v>
      </c>
      <c r="G181" s="5" t="str">
        <f>VLOOKUP($C181,'[5]Gui chi Quynh'!$C$7:$E$391,3,0)</f>
        <v>A4</v>
      </c>
      <c r="H181" s="19">
        <f>VLOOKUP(G181,Sheet1!$B$2:$C$12,2,TRUE)</f>
        <v>7</v>
      </c>
      <c r="I181" s="5" t="str">
        <f>VLOOKUP($C181,'[6]Gui chi Quynh'!$C$7:$E$389,3,0)</f>
        <v>A4</v>
      </c>
      <c r="J181" s="19">
        <f>VLOOKUP(I181,Sheet1!$B$2:$C$12,2,TRUE)</f>
        <v>7</v>
      </c>
      <c r="K181" s="5" t="str">
        <f>VLOOKUP($C181,'[7]Gui chi Quynh'!$C$7:$E$389,3,0)</f>
        <v>A4</v>
      </c>
      <c r="L181" s="19">
        <f>VLOOKUP(K181,Sheet1!$B$2:$C$12,2,TRUE)</f>
        <v>7</v>
      </c>
      <c r="M181" s="5" t="str">
        <f>VLOOKUP($C181,'[8]Gui chi Quynh'!$C$7:$E$388,3,0)</f>
        <v>A3</v>
      </c>
      <c r="N181" s="19">
        <f>VLOOKUP(M181,Sheet1!$B$2:$C$12,2,TRUE)</f>
        <v>8</v>
      </c>
      <c r="O181" s="5">
        <f t="shared" si="76"/>
        <v>7.2</v>
      </c>
      <c r="P181" s="226">
        <f t="shared" si="77"/>
        <v>0</v>
      </c>
      <c r="Q181" s="9" t="str">
        <f t="shared" si="72"/>
        <v>Tốt</v>
      </c>
      <c r="R181" s="10"/>
      <c r="S181" s="17"/>
      <c r="T181" s="19" t="e">
        <f>VLOOKUP(S181,Sheet1!$B$2:$C$12,2,TRUE)</f>
        <v>#N/A</v>
      </c>
      <c r="U181" s="5"/>
      <c r="V181" s="19" t="e">
        <f>VLOOKUP(U181,Sheet1!$B$2:$C$12,2,TRUE)</f>
        <v>#N/A</v>
      </c>
      <c r="W181" s="5"/>
      <c r="X181" s="19" t="e">
        <f>VLOOKUP(W181,Sheet1!$B$2:$C$12,2,TRUE)</f>
        <v>#N/A</v>
      </c>
      <c r="Y181" s="5"/>
      <c r="Z181" s="19" t="e">
        <f>VLOOKUP(Y181,Sheet1!$B$2:$C$12,2,TRUE)</f>
        <v>#N/A</v>
      </c>
      <c r="AA181" s="5"/>
      <c r="AB181" s="19" t="e">
        <f>VLOOKUP(AA181,Sheet1!$B$2:$C$12,2,TRUE)</f>
        <v>#N/A</v>
      </c>
      <c r="AC181" s="5" t="e">
        <f t="shared" si="67"/>
        <v>#N/A</v>
      </c>
      <c r="AD181" s="226">
        <f t="shared" si="79"/>
        <v>0</v>
      </c>
      <c r="AE181" s="9" t="e">
        <f t="shared" si="80"/>
        <v>#N/A</v>
      </c>
      <c r="AF181" s="5" t="e">
        <f t="shared" si="68"/>
        <v>#N/A</v>
      </c>
      <c r="AG181" s="226">
        <f t="shared" si="69"/>
        <v>0</v>
      </c>
      <c r="AH181" s="9" t="e">
        <f t="shared" si="61"/>
        <v>#N/A</v>
      </c>
      <c r="AI181" s="227"/>
      <c r="AJ181" s="9" t="e">
        <f t="shared" si="70"/>
        <v>#N/A</v>
      </c>
      <c r="AK181" s="9">
        <f t="shared" si="75"/>
        <v>0</v>
      </c>
      <c r="AL181" s="9" t="e">
        <f t="shared" si="71"/>
        <v>#N/A</v>
      </c>
      <c r="AM181" s="9" t="e">
        <f t="shared" si="74"/>
        <v>#N/A</v>
      </c>
      <c r="AN181" s="5"/>
      <c r="AO181" s="5"/>
      <c r="AP181" s="9"/>
      <c r="AQ181" s="5"/>
      <c r="AR181" s="25"/>
      <c r="AS181" s="25"/>
    </row>
    <row r="182" spans="1:45" s="7" customFormat="1" ht="20.100000000000001" hidden="1" customHeight="1" x14ac:dyDescent="0.25">
      <c r="A182" s="86">
        <f t="shared" si="78"/>
        <v>150</v>
      </c>
      <c r="B182" s="271" t="s">
        <v>115</v>
      </c>
      <c r="C182" s="272" t="s">
        <v>553</v>
      </c>
      <c r="D182" s="19"/>
      <c r="E182" s="5" t="str">
        <f>VLOOKUP($C182,'[4]Gui chi Quynh'!$D$7:$F$393,3,0)</f>
        <v>A2</v>
      </c>
      <c r="F182" s="19">
        <f>VLOOKUP(E182,Sheet1!$B$2:$C$12,2,TRUE)</f>
        <v>9</v>
      </c>
      <c r="G182" s="5" t="str">
        <f>VLOOKUP($C182,'[5]Gui chi Quynh'!$C$7:$E$391,3,0)</f>
        <v>A3</v>
      </c>
      <c r="H182" s="19">
        <f>VLOOKUP(G182,Sheet1!$B$2:$C$12,2,TRUE)</f>
        <v>8</v>
      </c>
      <c r="I182" s="5" t="str">
        <f>VLOOKUP($C182,'[6]Gui chi Quynh'!$C$7:$E$389,3,0)</f>
        <v>A3</v>
      </c>
      <c r="J182" s="19">
        <f>VLOOKUP(I182,Sheet1!$B$2:$C$12,2,TRUE)</f>
        <v>8</v>
      </c>
      <c r="K182" s="5" t="str">
        <f>VLOOKUP($C182,'[7]Gui chi Quynh'!$C$7:$E$389,3,0)</f>
        <v>A3</v>
      </c>
      <c r="L182" s="19">
        <f>VLOOKUP(K182,Sheet1!$B$2:$C$12,2,TRUE)</f>
        <v>8</v>
      </c>
      <c r="M182" s="5" t="str">
        <f>VLOOKUP($C182,'[8]Gui chi Quynh'!$C$7:$E$388,3,0)</f>
        <v>A3</v>
      </c>
      <c r="N182" s="19">
        <f>VLOOKUP(M182,Sheet1!$B$2:$C$12,2,TRUE)</f>
        <v>8</v>
      </c>
      <c r="O182" s="5">
        <f t="shared" si="76"/>
        <v>8.1999999999999993</v>
      </c>
      <c r="P182" s="226">
        <f t="shared" si="77"/>
        <v>0</v>
      </c>
      <c r="Q182" s="9" t="str">
        <f t="shared" si="72"/>
        <v>Xuất sắc</v>
      </c>
      <c r="R182" s="10"/>
      <c r="S182" s="17"/>
      <c r="T182" s="19" t="e">
        <f>VLOOKUP(S182,Sheet1!$B$2:$C$12,2,TRUE)</f>
        <v>#N/A</v>
      </c>
      <c r="U182" s="5"/>
      <c r="V182" s="19" t="e">
        <f>VLOOKUP(U182,Sheet1!$B$2:$C$12,2,TRUE)</f>
        <v>#N/A</v>
      </c>
      <c r="W182" s="5"/>
      <c r="X182" s="19" t="e">
        <f>VLOOKUP(W182,Sheet1!$B$2:$C$12,2,TRUE)</f>
        <v>#N/A</v>
      </c>
      <c r="Y182" s="5"/>
      <c r="Z182" s="19" t="e">
        <f>VLOOKUP(Y182,Sheet1!$B$2:$C$12,2,TRUE)</f>
        <v>#N/A</v>
      </c>
      <c r="AA182" s="5"/>
      <c r="AB182" s="19" t="e">
        <f>VLOOKUP(AA182,Sheet1!$B$2:$C$12,2,TRUE)</f>
        <v>#N/A</v>
      </c>
      <c r="AC182" s="5" t="e">
        <f t="shared" si="67"/>
        <v>#N/A</v>
      </c>
      <c r="AD182" s="226">
        <f t="shared" si="79"/>
        <v>0</v>
      </c>
      <c r="AE182" s="9" t="e">
        <f t="shared" si="80"/>
        <v>#N/A</v>
      </c>
      <c r="AF182" s="5" t="e">
        <f t="shared" si="68"/>
        <v>#N/A</v>
      </c>
      <c r="AG182" s="226">
        <f t="shared" si="69"/>
        <v>0</v>
      </c>
      <c r="AH182" s="9" t="e">
        <f t="shared" si="61"/>
        <v>#N/A</v>
      </c>
      <c r="AI182" s="227"/>
      <c r="AJ182" s="9" t="e">
        <f t="shared" si="70"/>
        <v>#N/A</v>
      </c>
      <c r="AK182" s="9">
        <f t="shared" si="75"/>
        <v>0</v>
      </c>
      <c r="AL182" s="9" t="e">
        <f t="shared" si="71"/>
        <v>#N/A</v>
      </c>
      <c r="AM182" s="9" t="e">
        <f t="shared" si="74"/>
        <v>#N/A</v>
      </c>
      <c r="AN182" s="5"/>
      <c r="AO182" s="5"/>
      <c r="AP182" s="9"/>
      <c r="AQ182" s="5"/>
      <c r="AR182" s="25"/>
      <c r="AS182" s="25"/>
    </row>
    <row r="183" spans="1:45" s="7" customFormat="1" ht="20.100000000000001" hidden="1" customHeight="1" x14ac:dyDescent="0.25">
      <c r="A183" s="86">
        <f t="shared" si="78"/>
        <v>151</v>
      </c>
      <c r="B183" s="271" t="s">
        <v>123</v>
      </c>
      <c r="C183" s="272" t="s">
        <v>549</v>
      </c>
      <c r="D183" s="19"/>
      <c r="E183" s="5" t="str">
        <f>VLOOKUP($C183,'[4]Gui chi Quynh'!$D$7:$F$393,3,0)</f>
        <v>A3</v>
      </c>
      <c r="F183" s="19">
        <f>VLOOKUP(E183,Sheet1!$B$2:$C$12,2,TRUE)</f>
        <v>8</v>
      </c>
      <c r="G183" s="5" t="str">
        <f>VLOOKUP($C183,'[5]Gui chi Quynh'!$C$7:$E$391,3,0)</f>
        <v>A4</v>
      </c>
      <c r="H183" s="19">
        <f>VLOOKUP(G183,Sheet1!$B$2:$C$12,2,TRUE)</f>
        <v>7</v>
      </c>
      <c r="I183" s="5" t="str">
        <f>VLOOKUP($C183,'[6]Gui chi Quynh'!$C$7:$E$389,3,0)</f>
        <v>A3</v>
      </c>
      <c r="J183" s="19">
        <f>VLOOKUP(I183,Sheet1!$B$2:$C$12,2,TRUE)</f>
        <v>8</v>
      </c>
      <c r="K183" s="5" t="str">
        <f>VLOOKUP($C183,'[7]Gui chi Quynh'!$C$7:$E$389,3,0)</f>
        <v>A2</v>
      </c>
      <c r="L183" s="19">
        <f>VLOOKUP(K183,Sheet1!$B$2:$C$12,2,TRUE)</f>
        <v>9</v>
      </c>
      <c r="M183" s="5" t="str">
        <f>VLOOKUP($C183,'[8]Gui chi Quynh'!$C$7:$E$388,3,0)</f>
        <v>A3</v>
      </c>
      <c r="N183" s="19">
        <f>VLOOKUP(M183,Sheet1!$B$2:$C$12,2,TRUE)</f>
        <v>8</v>
      </c>
      <c r="O183" s="5">
        <f t="shared" si="76"/>
        <v>8</v>
      </c>
      <c r="P183" s="226">
        <f t="shared" si="77"/>
        <v>0</v>
      </c>
      <c r="Q183" s="9" t="str">
        <f t="shared" si="72"/>
        <v>Xuất sắc</v>
      </c>
      <c r="R183" s="10"/>
      <c r="S183" s="17"/>
      <c r="T183" s="19" t="e">
        <f>VLOOKUP(S183,Sheet1!$B$2:$C$12,2,TRUE)</f>
        <v>#N/A</v>
      </c>
      <c r="U183" s="5"/>
      <c r="V183" s="19" t="e">
        <f>VLOOKUP(U183,Sheet1!$B$2:$C$12,2,TRUE)</f>
        <v>#N/A</v>
      </c>
      <c r="W183" s="5"/>
      <c r="X183" s="19" t="e">
        <f>VLOOKUP(W183,Sheet1!$B$2:$C$12,2,TRUE)</f>
        <v>#N/A</v>
      </c>
      <c r="Y183" s="5"/>
      <c r="Z183" s="19" t="e">
        <f>VLOOKUP(Y183,Sheet1!$B$2:$C$12,2,TRUE)</f>
        <v>#N/A</v>
      </c>
      <c r="AA183" s="5"/>
      <c r="AB183" s="19" t="e">
        <f>VLOOKUP(AA183,Sheet1!$B$2:$C$12,2,TRUE)</f>
        <v>#N/A</v>
      </c>
      <c r="AC183" s="5" t="e">
        <f t="shared" si="67"/>
        <v>#N/A</v>
      </c>
      <c r="AD183" s="226">
        <f t="shared" si="79"/>
        <v>0</v>
      </c>
      <c r="AE183" s="9" t="e">
        <f t="shared" si="80"/>
        <v>#N/A</v>
      </c>
      <c r="AF183" s="5" t="e">
        <f t="shared" si="68"/>
        <v>#N/A</v>
      </c>
      <c r="AG183" s="226">
        <f t="shared" si="69"/>
        <v>0</v>
      </c>
      <c r="AH183" s="9" t="e">
        <f t="shared" si="61"/>
        <v>#N/A</v>
      </c>
      <c r="AI183" s="227"/>
      <c r="AJ183" s="9" t="e">
        <f t="shared" si="70"/>
        <v>#N/A</v>
      </c>
      <c r="AK183" s="9">
        <f t="shared" si="75"/>
        <v>0</v>
      </c>
      <c r="AL183" s="9" t="e">
        <f t="shared" si="71"/>
        <v>#N/A</v>
      </c>
      <c r="AM183" s="9" t="e">
        <f t="shared" si="74"/>
        <v>#N/A</v>
      </c>
      <c r="AN183" s="12"/>
      <c r="AO183" s="5"/>
      <c r="AP183" s="9"/>
      <c r="AQ183" s="5"/>
      <c r="AR183" s="25"/>
      <c r="AS183" s="25"/>
    </row>
    <row r="184" spans="1:45" s="7" customFormat="1" ht="20.100000000000001" hidden="1" customHeight="1" x14ac:dyDescent="0.25">
      <c r="A184" s="86">
        <f t="shared" si="78"/>
        <v>152</v>
      </c>
      <c r="B184" s="271" t="s">
        <v>121</v>
      </c>
      <c r="C184" s="272" t="s">
        <v>559</v>
      </c>
      <c r="D184" s="19"/>
      <c r="E184" s="5" t="str">
        <f>VLOOKUP($C184,'[4]Gui chi Quynh'!$D$7:$F$393,3,0)</f>
        <v>A4</v>
      </c>
      <c r="F184" s="19">
        <f>VLOOKUP(E184,Sheet1!$B$2:$C$12,2,TRUE)</f>
        <v>7</v>
      </c>
      <c r="G184" s="5" t="str">
        <f>VLOOKUP($C184,'[5]Gui chi Quynh'!$C$7:$E$391,3,0)</f>
        <v>A4</v>
      </c>
      <c r="H184" s="19">
        <f>VLOOKUP(G184,Sheet1!$B$2:$C$12,2,TRUE)</f>
        <v>7</v>
      </c>
      <c r="I184" s="5" t="str">
        <f>VLOOKUP($C184,'[6]Gui chi Quynh'!$C$7:$E$389,3,0)</f>
        <v>A4</v>
      </c>
      <c r="J184" s="19">
        <f>VLOOKUP(I184,Sheet1!$B$2:$C$12,2,TRUE)</f>
        <v>7</v>
      </c>
      <c r="K184" s="5" t="str">
        <f>VLOOKUP($C184,'[7]Gui chi Quynh'!$C$7:$E$389,3,0)</f>
        <v>A4</v>
      </c>
      <c r="L184" s="19">
        <f>VLOOKUP(K184,Sheet1!$B$2:$C$12,2,TRUE)</f>
        <v>7</v>
      </c>
      <c r="M184" s="5" t="str">
        <f>VLOOKUP($C184,'[8]Gui chi Quynh'!$C$7:$E$388,3,0)</f>
        <v>A4</v>
      </c>
      <c r="N184" s="19">
        <f>VLOOKUP(M184,Sheet1!$B$2:$C$12,2,TRUE)</f>
        <v>7</v>
      </c>
      <c r="O184" s="5">
        <f t="shared" si="76"/>
        <v>7</v>
      </c>
      <c r="P184" s="226">
        <f t="shared" si="77"/>
        <v>0</v>
      </c>
      <c r="Q184" s="9" t="str">
        <f t="shared" si="72"/>
        <v>Tốt</v>
      </c>
      <c r="R184" s="10"/>
      <c r="S184" s="17"/>
      <c r="T184" s="19" t="e">
        <f>VLOOKUP(S184,Sheet1!$B$2:$C$12,2,TRUE)</f>
        <v>#N/A</v>
      </c>
      <c r="U184" s="5"/>
      <c r="V184" s="19" t="e">
        <f>VLOOKUP(U184,Sheet1!$B$2:$C$12,2,TRUE)</f>
        <v>#N/A</v>
      </c>
      <c r="W184" s="5"/>
      <c r="X184" s="19" t="e">
        <f>VLOOKUP(W184,Sheet1!$B$2:$C$12,2,TRUE)</f>
        <v>#N/A</v>
      </c>
      <c r="Y184" s="5"/>
      <c r="Z184" s="19" t="e">
        <f>VLOOKUP(Y184,Sheet1!$B$2:$C$12,2,TRUE)</f>
        <v>#N/A</v>
      </c>
      <c r="AA184" s="5"/>
      <c r="AB184" s="19" t="e">
        <f>VLOOKUP(AA184,Sheet1!$B$2:$C$12,2,TRUE)</f>
        <v>#N/A</v>
      </c>
      <c r="AC184" s="5" t="e">
        <f t="shared" si="67"/>
        <v>#N/A</v>
      </c>
      <c r="AD184" s="226">
        <f t="shared" si="79"/>
        <v>0</v>
      </c>
      <c r="AE184" s="9" t="e">
        <f t="shared" si="80"/>
        <v>#N/A</v>
      </c>
      <c r="AF184" s="5" t="e">
        <f t="shared" si="68"/>
        <v>#N/A</v>
      </c>
      <c r="AG184" s="226">
        <f t="shared" si="69"/>
        <v>0</v>
      </c>
      <c r="AH184" s="9" t="e">
        <f t="shared" si="61"/>
        <v>#N/A</v>
      </c>
      <c r="AI184" s="227"/>
      <c r="AJ184" s="9" t="e">
        <f t="shared" si="70"/>
        <v>#N/A</v>
      </c>
      <c r="AK184" s="9">
        <f t="shared" si="75"/>
        <v>0</v>
      </c>
      <c r="AL184" s="9" t="e">
        <f t="shared" si="71"/>
        <v>#N/A</v>
      </c>
      <c r="AM184" s="9" t="e">
        <f t="shared" si="74"/>
        <v>#N/A</v>
      </c>
      <c r="AN184" s="5"/>
      <c r="AO184" s="5"/>
      <c r="AP184" s="9"/>
      <c r="AQ184" s="5"/>
      <c r="AR184" s="25"/>
      <c r="AS184" s="25"/>
    </row>
    <row r="185" spans="1:45" s="7" customFormat="1" ht="20.100000000000001" hidden="1" customHeight="1" x14ac:dyDescent="0.25">
      <c r="A185" s="86">
        <f t="shared" si="78"/>
        <v>153</v>
      </c>
      <c r="B185" s="271" t="s">
        <v>120</v>
      </c>
      <c r="C185" s="272" t="s">
        <v>558</v>
      </c>
      <c r="D185" s="19"/>
      <c r="E185" s="5" t="str">
        <f>VLOOKUP($C185,'[4]Gui chi Quynh'!$D$7:$F$393,3,0)</f>
        <v>A4</v>
      </c>
      <c r="F185" s="19">
        <f>VLOOKUP(E185,Sheet1!$B$2:$C$12,2,TRUE)</f>
        <v>7</v>
      </c>
      <c r="G185" s="5" t="str">
        <f>VLOOKUP($C185,'[5]Gui chi Quynh'!$C$7:$E$391,3,0)</f>
        <v>A4</v>
      </c>
      <c r="H185" s="19">
        <f>VLOOKUP(G185,Sheet1!$B$2:$C$12,2,TRUE)</f>
        <v>7</v>
      </c>
      <c r="I185" s="5" t="str">
        <f>VLOOKUP($C185,'[6]Gui chi Quynh'!$C$7:$E$389,3,0)</f>
        <v>A4</v>
      </c>
      <c r="J185" s="19">
        <f>VLOOKUP(I185,Sheet1!$B$2:$C$12,2,TRUE)</f>
        <v>7</v>
      </c>
      <c r="K185" s="5" t="str">
        <f>VLOOKUP($C185,'[7]Gui chi Quynh'!$C$7:$E$389,3,0)</f>
        <v>A4</v>
      </c>
      <c r="L185" s="19">
        <f>VLOOKUP(K185,Sheet1!$B$2:$C$12,2,TRUE)</f>
        <v>7</v>
      </c>
      <c r="M185" s="5" t="str">
        <f>VLOOKUP($C185,'[8]Gui chi Quynh'!$C$7:$E$388,3,0)</f>
        <v>A4</v>
      </c>
      <c r="N185" s="19">
        <f>VLOOKUP(M185,Sheet1!$B$2:$C$12,2,TRUE)</f>
        <v>7</v>
      </c>
      <c r="O185" s="5">
        <f t="shared" si="76"/>
        <v>7</v>
      </c>
      <c r="P185" s="226">
        <f t="shared" si="77"/>
        <v>0</v>
      </c>
      <c r="Q185" s="9" t="str">
        <f t="shared" si="72"/>
        <v>Tốt</v>
      </c>
      <c r="R185" s="10"/>
      <c r="S185" s="17"/>
      <c r="T185" s="19" t="e">
        <f>VLOOKUP(S185,Sheet1!$B$2:$C$12,2,TRUE)</f>
        <v>#N/A</v>
      </c>
      <c r="U185" s="5"/>
      <c r="V185" s="19" t="e">
        <f>VLOOKUP(U185,Sheet1!$B$2:$C$12,2,TRUE)</f>
        <v>#N/A</v>
      </c>
      <c r="W185" s="5"/>
      <c r="X185" s="19" t="e">
        <f>VLOOKUP(W185,Sheet1!$B$2:$C$12,2,TRUE)</f>
        <v>#N/A</v>
      </c>
      <c r="Y185" s="5"/>
      <c r="Z185" s="19" t="e">
        <f>VLOOKUP(Y185,Sheet1!$B$2:$C$12,2,TRUE)</f>
        <v>#N/A</v>
      </c>
      <c r="AA185" s="5"/>
      <c r="AB185" s="19" t="e">
        <f>VLOOKUP(AA185,Sheet1!$B$2:$C$12,2,TRUE)</f>
        <v>#N/A</v>
      </c>
      <c r="AC185" s="5" t="e">
        <f t="shared" si="67"/>
        <v>#N/A</v>
      </c>
      <c r="AD185" s="226">
        <f t="shared" si="79"/>
        <v>0</v>
      </c>
      <c r="AE185" s="9" t="e">
        <f t="shared" si="80"/>
        <v>#N/A</v>
      </c>
      <c r="AF185" s="5" t="e">
        <f t="shared" si="68"/>
        <v>#N/A</v>
      </c>
      <c r="AG185" s="226">
        <f t="shared" si="69"/>
        <v>0</v>
      </c>
      <c r="AH185" s="9" t="e">
        <f t="shared" si="61"/>
        <v>#N/A</v>
      </c>
      <c r="AI185" s="227"/>
      <c r="AJ185" s="9" t="e">
        <f t="shared" si="70"/>
        <v>#N/A</v>
      </c>
      <c r="AK185" s="9">
        <f t="shared" si="75"/>
        <v>0</v>
      </c>
      <c r="AL185" s="9" t="e">
        <f t="shared" si="71"/>
        <v>#N/A</v>
      </c>
      <c r="AM185" s="9" t="e">
        <f t="shared" si="74"/>
        <v>#N/A</v>
      </c>
      <c r="AN185" s="5"/>
      <c r="AO185" s="5"/>
      <c r="AP185" s="9"/>
      <c r="AQ185" s="5"/>
      <c r="AR185" s="25"/>
      <c r="AS185" s="25"/>
    </row>
    <row r="186" spans="1:45" s="7" customFormat="1" ht="20.100000000000001" hidden="1" customHeight="1" x14ac:dyDescent="0.25">
      <c r="A186" s="86">
        <f t="shared" si="78"/>
        <v>154</v>
      </c>
      <c r="B186" s="273" t="s">
        <v>105</v>
      </c>
      <c r="C186" s="272" t="s">
        <v>551</v>
      </c>
      <c r="D186" s="19"/>
      <c r="E186" s="5" t="str">
        <f>VLOOKUP($C186,'[4]Gui chi Quynh'!$D$7:$F$393,3,0)</f>
        <v>A3</v>
      </c>
      <c r="F186" s="19">
        <f>VLOOKUP(E186,Sheet1!$B$2:$C$12,2,TRUE)</f>
        <v>8</v>
      </c>
      <c r="G186" s="5" t="str">
        <f>VLOOKUP($C186,'[5]Gui chi Quynh'!$C$7:$E$391,3,0)</f>
        <v>A3</v>
      </c>
      <c r="H186" s="19">
        <f>VLOOKUP(G186,Sheet1!$B$2:$C$12,2,TRUE)</f>
        <v>8</v>
      </c>
      <c r="I186" s="5" t="str">
        <f>VLOOKUP($C186,'[6]Gui chi Quynh'!$C$7:$E$389,3,0)</f>
        <v>A3</v>
      </c>
      <c r="J186" s="19">
        <f>VLOOKUP(I186,Sheet1!$B$2:$C$12,2,TRUE)</f>
        <v>8</v>
      </c>
      <c r="K186" s="5" t="str">
        <f>VLOOKUP($C186,'[7]Gui chi Quynh'!$C$7:$E$389,3,0)</f>
        <v>A2</v>
      </c>
      <c r="L186" s="19">
        <f>VLOOKUP(K186,Sheet1!$B$2:$C$12,2,TRUE)</f>
        <v>9</v>
      </c>
      <c r="M186" s="5" t="str">
        <f>VLOOKUP($C186,'[8]Gui chi Quynh'!$C$7:$E$388,3,0)</f>
        <v>A3</v>
      </c>
      <c r="N186" s="19">
        <f>VLOOKUP(M186,Sheet1!$B$2:$C$12,2,TRUE)</f>
        <v>8</v>
      </c>
      <c r="O186" s="5">
        <f t="shared" si="76"/>
        <v>8.1999999999999993</v>
      </c>
      <c r="P186" s="226">
        <f t="shared" si="77"/>
        <v>0</v>
      </c>
      <c r="Q186" s="9" t="str">
        <f t="shared" si="72"/>
        <v>Xuất sắc</v>
      </c>
      <c r="R186" s="10"/>
      <c r="S186" s="17"/>
      <c r="T186" s="19" t="e">
        <f>VLOOKUP(S186,Sheet1!$B$2:$C$12,2,TRUE)</f>
        <v>#N/A</v>
      </c>
      <c r="U186" s="5"/>
      <c r="V186" s="19" t="e">
        <f>VLOOKUP(U186,Sheet1!$B$2:$C$12,2,TRUE)</f>
        <v>#N/A</v>
      </c>
      <c r="W186" s="5"/>
      <c r="X186" s="19" t="e">
        <f>VLOOKUP(W186,Sheet1!$B$2:$C$12,2,TRUE)</f>
        <v>#N/A</v>
      </c>
      <c r="Y186" s="5"/>
      <c r="Z186" s="19" t="e">
        <f>VLOOKUP(Y186,Sheet1!$B$2:$C$12,2,TRUE)</f>
        <v>#N/A</v>
      </c>
      <c r="AA186" s="5"/>
      <c r="AB186" s="19" t="e">
        <f>VLOOKUP(AA186,Sheet1!$B$2:$C$12,2,TRUE)</f>
        <v>#N/A</v>
      </c>
      <c r="AC186" s="5" t="e">
        <f t="shared" si="67"/>
        <v>#N/A</v>
      </c>
      <c r="AD186" s="226">
        <f t="shared" si="79"/>
        <v>0</v>
      </c>
      <c r="AE186" s="9" t="e">
        <f t="shared" si="80"/>
        <v>#N/A</v>
      </c>
      <c r="AF186" s="5" t="e">
        <f t="shared" si="68"/>
        <v>#N/A</v>
      </c>
      <c r="AG186" s="226">
        <f t="shared" si="69"/>
        <v>0</v>
      </c>
      <c r="AH186" s="9" t="e">
        <f t="shared" si="61"/>
        <v>#N/A</v>
      </c>
      <c r="AI186" s="227"/>
      <c r="AJ186" s="9" t="e">
        <f t="shared" si="70"/>
        <v>#N/A</v>
      </c>
      <c r="AK186" s="9">
        <f t="shared" si="75"/>
        <v>0</v>
      </c>
      <c r="AL186" s="9" t="e">
        <f t="shared" si="71"/>
        <v>#N/A</v>
      </c>
      <c r="AM186" s="9" t="e">
        <f t="shared" si="74"/>
        <v>#N/A</v>
      </c>
      <c r="AN186" s="5"/>
      <c r="AO186" s="5"/>
      <c r="AP186" s="9"/>
      <c r="AQ186" s="5"/>
      <c r="AR186" s="25"/>
      <c r="AS186" s="25"/>
    </row>
    <row r="187" spans="1:45" s="7" customFormat="1" ht="20.100000000000001" hidden="1" customHeight="1" x14ac:dyDescent="0.25">
      <c r="A187" s="86">
        <f t="shared" si="78"/>
        <v>155</v>
      </c>
      <c r="B187" s="271" t="s">
        <v>124</v>
      </c>
      <c r="C187" s="272" t="s">
        <v>561</v>
      </c>
      <c r="D187" s="19"/>
      <c r="E187" s="5" t="str">
        <f>VLOOKUP($C187,'[4]Gui chi Quynh'!$D$7:$F$393,3,0)</f>
        <v>A3</v>
      </c>
      <c r="F187" s="19">
        <f>VLOOKUP(E187,Sheet1!$B$2:$C$12,2,TRUE)</f>
        <v>8</v>
      </c>
      <c r="G187" s="5" t="str">
        <f>VLOOKUP($C187,'[5]Gui chi Quynh'!$C$7:$E$391,3,0)</f>
        <v>A4</v>
      </c>
      <c r="H187" s="19">
        <f>VLOOKUP(G187,Sheet1!$B$2:$C$12,2,TRUE)</f>
        <v>7</v>
      </c>
      <c r="I187" s="5" t="str">
        <f>VLOOKUP($C187,'[6]Gui chi Quynh'!$C$7:$E$389,3,0)</f>
        <v>A4</v>
      </c>
      <c r="J187" s="19">
        <f>VLOOKUP(I187,Sheet1!$B$2:$C$12,2,TRUE)</f>
        <v>7</v>
      </c>
      <c r="K187" s="5" t="str">
        <f>VLOOKUP($C187,'[7]Gui chi Quynh'!$C$7:$E$389,3,0)</f>
        <v>A3</v>
      </c>
      <c r="L187" s="19">
        <f>VLOOKUP(K187,Sheet1!$B$2:$C$12,2,TRUE)</f>
        <v>8</v>
      </c>
      <c r="M187" s="5" t="str">
        <f>VLOOKUP($C187,'[8]Gui chi Quynh'!$C$7:$E$388,3,0)</f>
        <v>A3</v>
      </c>
      <c r="N187" s="19">
        <f>VLOOKUP(M187,Sheet1!$B$2:$C$12,2,TRUE)</f>
        <v>8</v>
      </c>
      <c r="O187" s="5">
        <f t="shared" si="76"/>
        <v>7.6</v>
      </c>
      <c r="P187" s="226">
        <f t="shared" si="77"/>
        <v>0</v>
      </c>
      <c r="Q187" s="9" t="str">
        <f t="shared" si="72"/>
        <v>Tốt</v>
      </c>
      <c r="R187" s="10"/>
      <c r="S187" s="17"/>
      <c r="T187" s="19" t="e">
        <f>VLOOKUP(S187,Sheet1!$B$2:$C$12,2,TRUE)</f>
        <v>#N/A</v>
      </c>
      <c r="U187" s="5"/>
      <c r="V187" s="19" t="e">
        <f>VLOOKUP(U187,Sheet1!$B$2:$C$12,2,TRUE)</f>
        <v>#N/A</v>
      </c>
      <c r="W187" s="5"/>
      <c r="X187" s="19" t="e">
        <f>VLOOKUP(W187,Sheet1!$B$2:$C$12,2,TRUE)</f>
        <v>#N/A</v>
      </c>
      <c r="Y187" s="5"/>
      <c r="Z187" s="19" t="e">
        <f>VLOOKUP(Y187,Sheet1!$B$2:$C$12,2,TRUE)</f>
        <v>#N/A</v>
      </c>
      <c r="AA187" s="5"/>
      <c r="AB187" s="19" t="e">
        <f>VLOOKUP(AA187,Sheet1!$B$2:$C$12,2,TRUE)</f>
        <v>#N/A</v>
      </c>
      <c r="AC187" s="5" t="e">
        <f t="shared" si="67"/>
        <v>#N/A</v>
      </c>
      <c r="AD187" s="226">
        <f t="shared" si="79"/>
        <v>0</v>
      </c>
      <c r="AE187" s="9" t="e">
        <f t="shared" si="80"/>
        <v>#N/A</v>
      </c>
      <c r="AF187" s="5" t="e">
        <f t="shared" si="68"/>
        <v>#N/A</v>
      </c>
      <c r="AG187" s="226">
        <f t="shared" si="69"/>
        <v>0</v>
      </c>
      <c r="AH187" s="9" t="e">
        <f t="shared" si="61"/>
        <v>#N/A</v>
      </c>
      <c r="AI187" s="227"/>
      <c r="AJ187" s="9" t="e">
        <f t="shared" si="70"/>
        <v>#N/A</v>
      </c>
      <c r="AK187" s="9">
        <f t="shared" si="75"/>
        <v>0</v>
      </c>
      <c r="AL187" s="9" t="e">
        <f t="shared" si="71"/>
        <v>#N/A</v>
      </c>
      <c r="AM187" s="9" t="e">
        <f t="shared" si="74"/>
        <v>#N/A</v>
      </c>
      <c r="AN187" s="5"/>
      <c r="AO187" s="5"/>
      <c r="AP187" s="9"/>
      <c r="AQ187" s="5"/>
      <c r="AR187" s="25"/>
      <c r="AS187" s="25"/>
    </row>
    <row r="188" spans="1:45" s="7" customFormat="1" ht="20.100000000000001" hidden="1" customHeight="1" x14ac:dyDescent="0.25">
      <c r="A188" s="86">
        <f t="shared" si="78"/>
        <v>156</v>
      </c>
      <c r="B188" s="271" t="s">
        <v>118</v>
      </c>
      <c r="C188" s="272" t="s">
        <v>556</v>
      </c>
      <c r="D188" s="19"/>
      <c r="E188" s="5" t="str">
        <f>VLOOKUP($C188,'[4]Gui chi Quynh'!$D$7:$F$393,3,0)</f>
        <v>A3</v>
      </c>
      <c r="F188" s="19">
        <f>VLOOKUP(E188,Sheet1!$B$2:$C$12,2,TRUE)</f>
        <v>8</v>
      </c>
      <c r="G188" s="5" t="str">
        <f>VLOOKUP($C188,'[5]Gui chi Quynh'!$C$7:$E$391,3,0)</f>
        <v>A3</v>
      </c>
      <c r="H188" s="19">
        <f>VLOOKUP(G188,Sheet1!$B$2:$C$12,2,TRUE)</f>
        <v>8</v>
      </c>
      <c r="I188" s="5" t="str">
        <f>VLOOKUP($C188,'[6]Gui chi Quynh'!$C$7:$E$389,3,0)</f>
        <v>A3</v>
      </c>
      <c r="J188" s="19">
        <f>VLOOKUP(I188,Sheet1!$B$2:$C$12,2,TRUE)</f>
        <v>8</v>
      </c>
      <c r="K188" s="5" t="str">
        <f>VLOOKUP($C188,'[7]Gui chi Quynh'!$C$7:$E$389,3,0)</f>
        <v>A3</v>
      </c>
      <c r="L188" s="19">
        <f>VLOOKUP(K188,Sheet1!$B$2:$C$12,2,TRUE)</f>
        <v>8</v>
      </c>
      <c r="M188" s="5" t="str">
        <f>VLOOKUP($C188,'[8]Gui chi Quynh'!$C$7:$E$388,3,0)</f>
        <v>A3</v>
      </c>
      <c r="N188" s="19">
        <f>VLOOKUP(M188,Sheet1!$B$2:$C$12,2,TRUE)</f>
        <v>8</v>
      </c>
      <c r="O188" s="5">
        <f t="shared" si="76"/>
        <v>8</v>
      </c>
      <c r="P188" s="226">
        <f t="shared" si="77"/>
        <v>0</v>
      </c>
      <c r="Q188" s="9" t="str">
        <f t="shared" si="72"/>
        <v>Xuất sắc</v>
      </c>
      <c r="R188" s="10"/>
      <c r="S188" s="17"/>
      <c r="T188" s="19" t="e">
        <f>VLOOKUP(S188,Sheet1!$B$2:$C$12,2,TRUE)</f>
        <v>#N/A</v>
      </c>
      <c r="U188" s="5"/>
      <c r="V188" s="19" t="e">
        <f>VLOOKUP(U188,Sheet1!$B$2:$C$12,2,TRUE)</f>
        <v>#N/A</v>
      </c>
      <c r="W188" s="5"/>
      <c r="X188" s="19" t="e">
        <f>VLOOKUP(W188,Sheet1!$B$2:$C$12,2,TRUE)</f>
        <v>#N/A</v>
      </c>
      <c r="Y188" s="5"/>
      <c r="Z188" s="19" t="e">
        <f>VLOOKUP(Y188,Sheet1!$B$2:$C$12,2,TRUE)</f>
        <v>#N/A</v>
      </c>
      <c r="AA188" s="5"/>
      <c r="AB188" s="19" t="e">
        <f>VLOOKUP(AA188,Sheet1!$B$2:$C$12,2,TRUE)</f>
        <v>#N/A</v>
      </c>
      <c r="AC188" s="5" t="e">
        <f t="shared" si="67"/>
        <v>#N/A</v>
      </c>
      <c r="AD188" s="226">
        <f t="shared" si="79"/>
        <v>0</v>
      </c>
      <c r="AE188" s="9" t="e">
        <f t="shared" si="80"/>
        <v>#N/A</v>
      </c>
      <c r="AF188" s="5" t="e">
        <f t="shared" si="68"/>
        <v>#N/A</v>
      </c>
      <c r="AG188" s="226">
        <f t="shared" si="69"/>
        <v>0</v>
      </c>
      <c r="AH188" s="9" t="e">
        <f t="shared" si="61"/>
        <v>#N/A</v>
      </c>
      <c r="AI188" s="227"/>
      <c r="AJ188" s="9" t="e">
        <f t="shared" si="70"/>
        <v>#N/A</v>
      </c>
      <c r="AK188" s="9">
        <f t="shared" si="75"/>
        <v>0</v>
      </c>
      <c r="AL188" s="9" t="e">
        <f t="shared" si="71"/>
        <v>#N/A</v>
      </c>
      <c r="AM188" s="9" t="e">
        <f t="shared" si="74"/>
        <v>#N/A</v>
      </c>
      <c r="AN188" s="5"/>
      <c r="AO188" s="5"/>
      <c r="AP188" s="9"/>
      <c r="AQ188" s="5"/>
      <c r="AR188" s="25"/>
      <c r="AS188" s="25"/>
    </row>
    <row r="189" spans="1:45" s="7" customFormat="1" ht="20.100000000000001" hidden="1" customHeight="1" x14ac:dyDescent="0.25">
      <c r="A189" s="86">
        <f t="shared" si="78"/>
        <v>157</v>
      </c>
      <c r="B189" s="271" t="s">
        <v>116</v>
      </c>
      <c r="C189" s="272" t="s">
        <v>554</v>
      </c>
      <c r="D189" s="19"/>
      <c r="E189" s="5" t="str">
        <f>VLOOKUP($C189,'[4]Gui chi Quynh'!$D$7:$F$393,3,0)</f>
        <v>A3</v>
      </c>
      <c r="F189" s="19">
        <f>VLOOKUP(E189,Sheet1!$B$2:$C$12,2,TRUE)</f>
        <v>8</v>
      </c>
      <c r="G189" s="5" t="str">
        <f>VLOOKUP($C189,'[5]Gui chi Quynh'!$C$7:$E$391,3,0)</f>
        <v>A3</v>
      </c>
      <c r="H189" s="19">
        <f>VLOOKUP(G189,Sheet1!$B$2:$C$12,2,TRUE)</f>
        <v>8</v>
      </c>
      <c r="I189" s="5" t="str">
        <f>VLOOKUP($C189,'[6]Gui chi Quynh'!$C$7:$E$389,3,0)</f>
        <v>A2</v>
      </c>
      <c r="J189" s="19">
        <f>VLOOKUP(I189,Sheet1!$B$2:$C$12,2,TRUE)</f>
        <v>9</v>
      </c>
      <c r="K189" s="5" t="str">
        <f>VLOOKUP($C189,'[7]Gui chi Quynh'!$C$7:$E$389,3,0)</f>
        <v>A2</v>
      </c>
      <c r="L189" s="19">
        <f>VLOOKUP(K189,Sheet1!$B$2:$C$12,2,TRUE)</f>
        <v>9</v>
      </c>
      <c r="M189" s="5" t="str">
        <f>VLOOKUP($C189,'[8]Gui chi Quynh'!$C$7:$E$388,3,0)</f>
        <v>A4</v>
      </c>
      <c r="N189" s="19">
        <f>VLOOKUP(M189,Sheet1!$B$2:$C$12,2,TRUE)</f>
        <v>7</v>
      </c>
      <c r="O189" s="5">
        <f t="shared" si="76"/>
        <v>8.1999999999999993</v>
      </c>
      <c r="P189" s="226">
        <f t="shared" si="77"/>
        <v>0</v>
      </c>
      <c r="Q189" s="9" t="str">
        <f t="shared" si="72"/>
        <v>Xuất sắc</v>
      </c>
      <c r="R189" s="10"/>
      <c r="S189" s="17"/>
      <c r="T189" s="19" t="e">
        <f>VLOOKUP(S189,Sheet1!$B$2:$C$12,2,TRUE)</f>
        <v>#N/A</v>
      </c>
      <c r="U189" s="5"/>
      <c r="V189" s="19" t="e">
        <f>VLOOKUP(U189,Sheet1!$B$2:$C$12,2,TRUE)</f>
        <v>#N/A</v>
      </c>
      <c r="W189" s="5"/>
      <c r="X189" s="19" t="e">
        <f>VLOOKUP(W189,Sheet1!$B$2:$C$12,2,TRUE)</f>
        <v>#N/A</v>
      </c>
      <c r="Y189" s="5"/>
      <c r="Z189" s="19" t="e">
        <f>VLOOKUP(Y189,Sheet1!$B$2:$C$12,2,TRUE)</f>
        <v>#N/A</v>
      </c>
      <c r="AA189" s="5"/>
      <c r="AB189" s="19" t="e">
        <f>VLOOKUP(AA189,Sheet1!$B$2:$C$12,2,TRUE)</f>
        <v>#N/A</v>
      </c>
      <c r="AC189" s="5" t="e">
        <f t="shared" si="67"/>
        <v>#N/A</v>
      </c>
      <c r="AD189" s="226">
        <f t="shared" si="79"/>
        <v>0</v>
      </c>
      <c r="AE189" s="9" t="e">
        <f t="shared" si="80"/>
        <v>#N/A</v>
      </c>
      <c r="AF189" s="5" t="e">
        <f t="shared" si="68"/>
        <v>#N/A</v>
      </c>
      <c r="AG189" s="226">
        <f t="shared" si="69"/>
        <v>0</v>
      </c>
      <c r="AH189" s="9" t="e">
        <f t="shared" si="61"/>
        <v>#N/A</v>
      </c>
      <c r="AI189" s="227"/>
      <c r="AJ189" s="9" t="e">
        <f t="shared" si="70"/>
        <v>#N/A</v>
      </c>
      <c r="AK189" s="9">
        <f t="shared" si="75"/>
        <v>0</v>
      </c>
      <c r="AL189" s="9" t="e">
        <f t="shared" si="71"/>
        <v>#N/A</v>
      </c>
      <c r="AM189" s="9" t="e">
        <f t="shared" si="74"/>
        <v>#N/A</v>
      </c>
      <c r="AN189" s="5"/>
      <c r="AO189" s="5"/>
      <c r="AP189" s="9"/>
      <c r="AQ189" s="5"/>
      <c r="AR189" s="25"/>
      <c r="AS189" s="25"/>
    </row>
    <row r="190" spans="1:45" s="7" customFormat="1" ht="20.100000000000001" hidden="1" customHeight="1" x14ac:dyDescent="0.25">
      <c r="A190" s="86">
        <f t="shared" si="78"/>
        <v>158</v>
      </c>
      <c r="B190" s="271" t="s">
        <v>117</v>
      </c>
      <c r="C190" s="272" t="s">
        <v>555</v>
      </c>
      <c r="D190" s="19"/>
      <c r="E190" s="5" t="str">
        <f>VLOOKUP($C190,'[4]Gui chi Quynh'!$D$7:$F$393,3,0)</f>
        <v>A3</v>
      </c>
      <c r="F190" s="19">
        <f>VLOOKUP(E190,Sheet1!$B$2:$C$12,2,TRUE)</f>
        <v>8</v>
      </c>
      <c r="G190" s="5" t="str">
        <f>VLOOKUP($C190,'[5]Gui chi Quynh'!$C$7:$E$391,3,0)</f>
        <v>A4</v>
      </c>
      <c r="H190" s="19">
        <f>VLOOKUP(G190,Sheet1!$B$2:$C$12,2,TRUE)</f>
        <v>7</v>
      </c>
      <c r="I190" s="5" t="str">
        <f>VLOOKUP($C190,'[6]Gui chi Quynh'!$C$7:$E$389,3,0)</f>
        <v>A4</v>
      </c>
      <c r="J190" s="19">
        <f>VLOOKUP(I190,Sheet1!$B$2:$C$12,2,TRUE)</f>
        <v>7</v>
      </c>
      <c r="K190" s="5" t="str">
        <f>VLOOKUP($C190,'[7]Gui chi Quynh'!$C$7:$E$389,3,0)</f>
        <v>A3</v>
      </c>
      <c r="L190" s="19">
        <f>VLOOKUP(K190,Sheet1!$B$2:$C$12,2,TRUE)</f>
        <v>8</v>
      </c>
      <c r="M190" s="5" t="str">
        <f>VLOOKUP($C190,'[8]Gui chi Quynh'!$C$7:$E$388,3,0)</f>
        <v>A4</v>
      </c>
      <c r="N190" s="19">
        <f>VLOOKUP(M190,Sheet1!$B$2:$C$12,2,TRUE)</f>
        <v>7</v>
      </c>
      <c r="O190" s="5">
        <f t="shared" si="76"/>
        <v>7.4</v>
      </c>
      <c r="P190" s="226">
        <f t="shared" si="77"/>
        <v>0</v>
      </c>
      <c r="Q190" s="9" t="str">
        <f t="shared" si="72"/>
        <v>Tốt</v>
      </c>
      <c r="R190" s="10"/>
      <c r="S190" s="17"/>
      <c r="T190" s="19" t="e">
        <f>VLOOKUP(S190,Sheet1!$B$2:$C$12,2,TRUE)</f>
        <v>#N/A</v>
      </c>
      <c r="U190" s="5"/>
      <c r="V190" s="19" t="e">
        <f>VLOOKUP(U190,Sheet1!$B$2:$C$12,2,TRUE)</f>
        <v>#N/A</v>
      </c>
      <c r="W190" s="5"/>
      <c r="X190" s="19" t="e">
        <f>VLOOKUP(W190,Sheet1!$B$2:$C$12,2,TRUE)</f>
        <v>#N/A</v>
      </c>
      <c r="Y190" s="5"/>
      <c r="Z190" s="19" t="e">
        <f>VLOOKUP(Y190,Sheet1!$B$2:$C$12,2,TRUE)</f>
        <v>#N/A</v>
      </c>
      <c r="AA190" s="5"/>
      <c r="AB190" s="19" t="e">
        <f>VLOOKUP(AA190,Sheet1!$B$2:$C$12,2,TRUE)</f>
        <v>#N/A</v>
      </c>
      <c r="AC190" s="5" t="e">
        <f t="shared" si="67"/>
        <v>#N/A</v>
      </c>
      <c r="AD190" s="226">
        <f t="shared" si="79"/>
        <v>0</v>
      </c>
      <c r="AE190" s="9" t="e">
        <f t="shared" si="80"/>
        <v>#N/A</v>
      </c>
      <c r="AF190" s="5" t="e">
        <f t="shared" si="68"/>
        <v>#N/A</v>
      </c>
      <c r="AG190" s="226">
        <f t="shared" si="69"/>
        <v>0</v>
      </c>
      <c r="AH190" s="9" t="e">
        <f t="shared" si="61"/>
        <v>#N/A</v>
      </c>
      <c r="AI190" s="227"/>
      <c r="AJ190" s="9" t="e">
        <f t="shared" si="70"/>
        <v>#N/A</v>
      </c>
      <c r="AK190" s="9">
        <f t="shared" si="75"/>
        <v>0</v>
      </c>
      <c r="AL190" s="9" t="e">
        <f t="shared" si="71"/>
        <v>#N/A</v>
      </c>
      <c r="AM190" s="9" t="e">
        <f t="shared" si="74"/>
        <v>#N/A</v>
      </c>
      <c r="AN190" s="5"/>
      <c r="AO190" s="5"/>
      <c r="AP190" s="9"/>
      <c r="AQ190" s="5"/>
      <c r="AR190" s="25"/>
      <c r="AS190" s="26"/>
    </row>
    <row r="191" spans="1:45" s="7" customFormat="1" ht="20.100000000000001" hidden="1" customHeight="1" x14ac:dyDescent="0.25">
      <c r="A191" s="86">
        <f t="shared" si="78"/>
        <v>159</v>
      </c>
      <c r="B191" s="271" t="s">
        <v>114</v>
      </c>
      <c r="C191" s="272" t="s">
        <v>550</v>
      </c>
      <c r="D191" s="19"/>
      <c r="E191" s="5" t="str">
        <f>VLOOKUP($C191,'[4]Gui chi Quynh'!$D$7:$F$393,3,0)</f>
        <v>A3</v>
      </c>
      <c r="F191" s="19">
        <f>VLOOKUP(E191,Sheet1!$B$2:$C$12,2,TRUE)</f>
        <v>8</v>
      </c>
      <c r="G191" s="5" t="str">
        <f>VLOOKUP($C191,'[5]Gui chi Quynh'!$C$7:$E$391,3,0)</f>
        <v>A4</v>
      </c>
      <c r="H191" s="19">
        <f>VLOOKUP(G191,Sheet1!$B$2:$C$12,2,TRUE)</f>
        <v>7</v>
      </c>
      <c r="I191" s="5" t="str">
        <f>VLOOKUP($C191,'[6]Gui chi Quynh'!$C$7:$E$389,3,0)</f>
        <v>A3</v>
      </c>
      <c r="J191" s="19">
        <f>VLOOKUP(I191,Sheet1!$B$2:$C$12,2,TRUE)</f>
        <v>8</v>
      </c>
      <c r="K191" s="5" t="str">
        <f>VLOOKUP($C191,'[7]Gui chi Quynh'!$C$7:$E$389,3,0)</f>
        <v>A3</v>
      </c>
      <c r="L191" s="19">
        <f>VLOOKUP(K191,Sheet1!$B$2:$C$12,2,TRUE)</f>
        <v>8</v>
      </c>
      <c r="M191" s="5" t="str">
        <f>VLOOKUP($C191,'[8]Gui chi Quynh'!$C$7:$E$388,3,0)</f>
        <v>A3</v>
      </c>
      <c r="N191" s="19">
        <f>VLOOKUP(M191,Sheet1!$B$2:$C$12,2,TRUE)</f>
        <v>8</v>
      </c>
      <c r="O191" s="5">
        <f t="shared" si="76"/>
        <v>7.8</v>
      </c>
      <c r="P191" s="226">
        <f t="shared" si="77"/>
        <v>0</v>
      </c>
      <c r="Q191" s="9" t="str">
        <f t="shared" si="72"/>
        <v>Tốt</v>
      </c>
      <c r="R191" s="10"/>
      <c r="S191" s="17"/>
      <c r="T191" s="19" t="e">
        <f>VLOOKUP(S191,Sheet1!$B$2:$C$12,2,TRUE)</f>
        <v>#N/A</v>
      </c>
      <c r="U191" s="5"/>
      <c r="V191" s="19" t="e">
        <f>VLOOKUP(U191,Sheet1!$B$2:$C$12,2,TRUE)</f>
        <v>#N/A</v>
      </c>
      <c r="W191" s="5"/>
      <c r="X191" s="19" t="e">
        <f>VLOOKUP(W191,Sheet1!$B$2:$C$12,2,TRUE)</f>
        <v>#N/A</v>
      </c>
      <c r="Y191" s="5"/>
      <c r="Z191" s="19" t="e">
        <f>VLOOKUP(Y191,Sheet1!$B$2:$C$12,2,TRUE)</f>
        <v>#N/A</v>
      </c>
      <c r="AA191" s="5"/>
      <c r="AB191" s="19" t="e">
        <f>VLOOKUP(AA191,Sheet1!$B$2:$C$12,2,TRUE)</f>
        <v>#N/A</v>
      </c>
      <c r="AC191" s="5" t="e">
        <f t="shared" si="67"/>
        <v>#N/A</v>
      </c>
      <c r="AD191" s="226">
        <f t="shared" si="79"/>
        <v>0</v>
      </c>
      <c r="AE191" s="9" t="e">
        <f t="shared" si="80"/>
        <v>#N/A</v>
      </c>
      <c r="AF191" s="5" t="e">
        <f t="shared" si="68"/>
        <v>#N/A</v>
      </c>
      <c r="AG191" s="226">
        <f t="shared" si="69"/>
        <v>0</v>
      </c>
      <c r="AH191" s="9" t="e">
        <f t="shared" si="61"/>
        <v>#N/A</v>
      </c>
      <c r="AI191" s="227"/>
      <c r="AJ191" s="9" t="e">
        <f t="shared" si="70"/>
        <v>#N/A</v>
      </c>
      <c r="AK191" s="9">
        <f t="shared" si="75"/>
        <v>0</v>
      </c>
      <c r="AL191" s="9" t="e">
        <f t="shared" si="71"/>
        <v>#N/A</v>
      </c>
      <c r="AM191" s="9" t="e">
        <f t="shared" si="74"/>
        <v>#N/A</v>
      </c>
      <c r="AN191" s="5"/>
      <c r="AO191" s="5"/>
      <c r="AP191" s="9"/>
      <c r="AQ191" s="5"/>
      <c r="AR191" s="25"/>
      <c r="AS191" s="25"/>
    </row>
    <row r="192" spans="1:45" s="7" customFormat="1" ht="20.100000000000001" hidden="1" customHeight="1" x14ac:dyDescent="0.25">
      <c r="A192" s="86">
        <f t="shared" si="78"/>
        <v>160</v>
      </c>
      <c r="B192" s="273" t="s">
        <v>125</v>
      </c>
      <c r="C192" s="272" t="s">
        <v>562</v>
      </c>
      <c r="D192" s="5"/>
      <c r="E192" s="5" t="str">
        <f>VLOOKUP($C192,'[4]Gui chi Quynh'!$D$7:$F$393,3,0)</f>
        <v>A4</v>
      </c>
      <c r="F192" s="19">
        <f>VLOOKUP(E192,Sheet1!$B$2:$C$12,2,TRUE)</f>
        <v>7</v>
      </c>
      <c r="G192" s="5" t="str">
        <f>VLOOKUP($C192,'[5]Gui chi Quynh'!$C$7:$E$391,3,0)</f>
        <v>A3</v>
      </c>
      <c r="H192" s="19">
        <f>VLOOKUP(G192,Sheet1!$B$2:$C$12,2,TRUE)</f>
        <v>8</v>
      </c>
      <c r="I192" s="5" t="str">
        <f>VLOOKUP($C192,'[6]Gui chi Quynh'!$C$7:$E$389,3,0)</f>
        <v>A3</v>
      </c>
      <c r="J192" s="19">
        <f>VLOOKUP(I192,Sheet1!$B$2:$C$12,2,TRUE)</f>
        <v>8</v>
      </c>
      <c r="K192" s="5" t="str">
        <f>VLOOKUP($C192,'[7]Gui chi Quynh'!$C$7:$E$389,3,0)</f>
        <v>A3</v>
      </c>
      <c r="L192" s="19">
        <f>VLOOKUP(K192,Sheet1!$B$2:$C$12,2,TRUE)</f>
        <v>8</v>
      </c>
      <c r="M192" s="5" t="str">
        <f>VLOOKUP($C192,'[8]Gui chi Quynh'!$C$7:$E$388,3,0)</f>
        <v>A4</v>
      </c>
      <c r="N192" s="19">
        <f>VLOOKUP(M192,Sheet1!$B$2:$C$12,2,TRUE)</f>
        <v>7</v>
      </c>
      <c r="O192" s="5">
        <f t="shared" si="76"/>
        <v>7.6</v>
      </c>
      <c r="P192" s="226">
        <f t="shared" si="77"/>
        <v>0</v>
      </c>
      <c r="Q192" s="9" t="str">
        <f t="shared" si="72"/>
        <v>Tốt</v>
      </c>
      <c r="R192" s="10"/>
      <c r="S192" s="17"/>
      <c r="T192" s="19" t="e">
        <f>VLOOKUP(S192,Sheet1!$B$2:$C$12,2,TRUE)</f>
        <v>#N/A</v>
      </c>
      <c r="U192" s="5"/>
      <c r="V192" s="19" t="e">
        <f>VLOOKUP(U192,Sheet1!$B$2:$C$12,2,TRUE)</f>
        <v>#N/A</v>
      </c>
      <c r="W192" s="5"/>
      <c r="X192" s="19" t="e">
        <f>VLOOKUP(W192,Sheet1!$B$2:$C$12,2,TRUE)</f>
        <v>#N/A</v>
      </c>
      <c r="Y192" s="5"/>
      <c r="Z192" s="19" t="e">
        <f>VLOOKUP(Y192,Sheet1!$B$2:$C$12,2,TRUE)</f>
        <v>#N/A</v>
      </c>
      <c r="AA192" s="5"/>
      <c r="AB192" s="19" t="e">
        <f>VLOOKUP(AA192,Sheet1!$B$2:$C$12,2,TRUE)</f>
        <v>#N/A</v>
      </c>
      <c r="AC192" s="5" t="e">
        <f t="shared" si="67"/>
        <v>#N/A</v>
      </c>
      <c r="AD192" s="226">
        <f t="shared" si="79"/>
        <v>0</v>
      </c>
      <c r="AE192" s="9" t="e">
        <f t="shared" si="80"/>
        <v>#N/A</v>
      </c>
      <c r="AF192" s="5" t="e">
        <f t="shared" si="68"/>
        <v>#N/A</v>
      </c>
      <c r="AG192" s="226">
        <f t="shared" si="69"/>
        <v>0</v>
      </c>
      <c r="AH192" s="9" t="e">
        <f t="shared" si="61"/>
        <v>#N/A</v>
      </c>
      <c r="AI192" s="227"/>
      <c r="AJ192" s="9" t="e">
        <f t="shared" si="70"/>
        <v>#N/A</v>
      </c>
      <c r="AK192" s="9">
        <f t="shared" si="75"/>
        <v>0</v>
      </c>
      <c r="AL192" s="9" t="e">
        <f t="shared" si="71"/>
        <v>#N/A</v>
      </c>
      <c r="AM192" s="9" t="e">
        <f t="shared" si="74"/>
        <v>#N/A</v>
      </c>
      <c r="AN192" s="5"/>
      <c r="AO192" s="5"/>
      <c r="AP192" s="9"/>
      <c r="AQ192" s="5"/>
      <c r="AR192" s="25"/>
      <c r="AS192" s="25"/>
    </row>
    <row r="193" spans="1:45" s="7" customFormat="1" ht="20.100000000000001" hidden="1" customHeight="1" x14ac:dyDescent="0.25">
      <c r="A193" s="86">
        <f t="shared" si="78"/>
        <v>161</v>
      </c>
      <c r="B193" s="271" t="s">
        <v>122</v>
      </c>
      <c r="C193" s="272" t="s">
        <v>560</v>
      </c>
      <c r="D193" s="19"/>
      <c r="E193" s="5" t="str">
        <f>VLOOKUP($C193,'[4]Gui chi Quynh'!$D$7:$F$393,3,0)</f>
        <v>A3</v>
      </c>
      <c r="F193" s="19">
        <f>VLOOKUP(E193,Sheet1!$B$2:$C$12,2,TRUE)</f>
        <v>8</v>
      </c>
      <c r="G193" s="5" t="str">
        <f>VLOOKUP($C193,'[5]Gui chi Quynh'!$C$7:$E$391,3,0)</f>
        <v>A4</v>
      </c>
      <c r="H193" s="19">
        <f>VLOOKUP(G193,Sheet1!$B$2:$C$12,2,TRUE)</f>
        <v>7</v>
      </c>
      <c r="I193" s="5" t="str">
        <f>VLOOKUP($C193,'[6]Gui chi Quynh'!$C$7:$E$389,3,0)</f>
        <v>A3</v>
      </c>
      <c r="J193" s="19">
        <f>VLOOKUP(I193,Sheet1!$B$2:$C$12,2,TRUE)</f>
        <v>8</v>
      </c>
      <c r="K193" s="5" t="str">
        <f>VLOOKUP($C193,'[7]Gui chi Quynh'!$C$7:$E$389,3,0)</f>
        <v>A4</v>
      </c>
      <c r="L193" s="19">
        <f>VLOOKUP(K193,Sheet1!$B$2:$C$12,2,TRUE)</f>
        <v>7</v>
      </c>
      <c r="M193" s="5" t="str">
        <f>VLOOKUP($C193,'[8]Gui chi Quynh'!$C$7:$E$388,3,0)</f>
        <v>A4</v>
      </c>
      <c r="N193" s="19">
        <f>VLOOKUP(M193,Sheet1!$B$2:$C$12,2,TRUE)</f>
        <v>7</v>
      </c>
      <c r="O193" s="5">
        <f t="shared" si="76"/>
        <v>7.4</v>
      </c>
      <c r="P193" s="226">
        <f t="shared" si="77"/>
        <v>0</v>
      </c>
      <c r="Q193" s="9" t="str">
        <f t="shared" si="72"/>
        <v>Tốt</v>
      </c>
      <c r="R193" s="10"/>
      <c r="S193" s="17"/>
      <c r="T193" s="19" t="e">
        <f>VLOOKUP(S193,Sheet1!$B$2:$C$12,2,TRUE)</f>
        <v>#N/A</v>
      </c>
      <c r="U193" s="5"/>
      <c r="V193" s="19" t="e">
        <f>VLOOKUP(U193,Sheet1!$B$2:$C$12,2,TRUE)</f>
        <v>#N/A</v>
      </c>
      <c r="W193" s="5"/>
      <c r="X193" s="19" t="e">
        <f>VLOOKUP(W193,Sheet1!$B$2:$C$12,2,TRUE)</f>
        <v>#N/A</v>
      </c>
      <c r="Y193" s="5"/>
      <c r="Z193" s="19" t="e">
        <f>VLOOKUP(Y193,Sheet1!$B$2:$C$12,2,TRUE)</f>
        <v>#N/A</v>
      </c>
      <c r="AA193" s="5"/>
      <c r="AB193" s="19" t="e">
        <f>VLOOKUP(AA193,Sheet1!$B$2:$C$12,2,TRUE)</f>
        <v>#N/A</v>
      </c>
      <c r="AC193" s="5" t="e">
        <f t="shared" si="67"/>
        <v>#N/A</v>
      </c>
      <c r="AD193" s="226">
        <f t="shared" si="79"/>
        <v>0</v>
      </c>
      <c r="AE193" s="9" t="e">
        <f t="shared" si="80"/>
        <v>#N/A</v>
      </c>
      <c r="AF193" s="5" t="e">
        <f t="shared" si="68"/>
        <v>#N/A</v>
      </c>
      <c r="AG193" s="226">
        <f t="shared" si="69"/>
        <v>0</v>
      </c>
      <c r="AH193" s="9" t="e">
        <f t="shared" si="61"/>
        <v>#N/A</v>
      </c>
      <c r="AI193" s="227"/>
      <c r="AJ193" s="9" t="e">
        <f t="shared" si="70"/>
        <v>#N/A</v>
      </c>
      <c r="AK193" s="9">
        <f t="shared" si="75"/>
        <v>0</v>
      </c>
      <c r="AL193" s="9" t="e">
        <f t="shared" si="71"/>
        <v>#N/A</v>
      </c>
      <c r="AM193" s="9" t="e">
        <f t="shared" si="74"/>
        <v>#N/A</v>
      </c>
      <c r="AN193" s="12"/>
      <c r="AO193" s="5"/>
      <c r="AP193" s="9"/>
      <c r="AQ193" s="5"/>
      <c r="AR193" s="25"/>
      <c r="AS193" s="25"/>
    </row>
    <row r="194" spans="1:45" s="7" customFormat="1" ht="22.5" customHeight="1" x14ac:dyDescent="0.25">
      <c r="A194" s="307">
        <v>11</v>
      </c>
      <c r="B194" s="308" t="s">
        <v>913</v>
      </c>
      <c r="C194" s="309"/>
      <c r="D194" s="310"/>
      <c r="E194" s="309"/>
      <c r="F194" s="310"/>
      <c r="G194" s="309"/>
      <c r="H194" s="310"/>
      <c r="I194" s="309"/>
      <c r="J194" s="310"/>
      <c r="K194" s="309"/>
      <c r="L194" s="310"/>
      <c r="M194" s="309"/>
      <c r="N194" s="310"/>
      <c r="O194" s="312">
        <v>27</v>
      </c>
      <c r="P194" s="311"/>
      <c r="Q194" s="312">
        <f>COUNTA($Q$196:$Q$222)</f>
        <v>27</v>
      </c>
      <c r="R194" s="313" t="str">
        <f xml:space="preserve"> (COUNTIF('Tong hop thi dua HK2-CN'!$AH$171:$AH$197, "Hoàn thành xuất sắc nhiệm vụ") &amp; " Xuất sắc") &amp;" + "&amp; (COUNTIF('Tong hop thi dua HK2-CN'!$AH$171:$AH$197, "Hoàn thành tốt nhiệm vụ") &amp; " Tốt")</f>
        <v>5 Xuất sắc + 22 Tốt</v>
      </c>
      <c r="S194" s="224"/>
      <c r="T194" s="8"/>
      <c r="U194" s="224"/>
      <c r="V194" s="8"/>
      <c r="W194" s="224"/>
      <c r="X194" s="8"/>
      <c r="Y194" s="224"/>
      <c r="Z194" s="8"/>
      <c r="AA194" s="224"/>
      <c r="AB194" s="8"/>
      <c r="AC194" s="224"/>
      <c r="AD194" s="277"/>
      <c r="AE194" s="224"/>
      <c r="AF194" s="224"/>
      <c r="AG194" s="277"/>
      <c r="AH194" s="224"/>
      <c r="AI194" s="225"/>
      <c r="AJ194" s="8"/>
      <c r="AK194" s="224"/>
      <c r="AL194" s="8"/>
      <c r="AM194" s="224"/>
      <c r="AN194" s="8"/>
      <c r="AO194" s="224"/>
      <c r="AP194" s="8"/>
      <c r="AQ194" s="224"/>
      <c r="AR194" s="43"/>
      <c r="AS194" s="43"/>
    </row>
    <row r="195" spans="1:45" s="7" customFormat="1" ht="17.25" hidden="1" customHeight="1" x14ac:dyDescent="0.25">
      <c r="A195" s="261" t="s">
        <v>859</v>
      </c>
      <c r="B195" s="262" t="s">
        <v>860</v>
      </c>
      <c r="C195" s="261"/>
      <c r="D195" s="250"/>
      <c r="E195" s="248"/>
      <c r="F195" s="249"/>
      <c r="G195" s="248"/>
      <c r="H195" s="249"/>
      <c r="I195" s="248"/>
      <c r="J195" s="249"/>
      <c r="K195" s="249"/>
      <c r="L195" s="249"/>
      <c r="M195" s="249"/>
      <c r="N195" s="249"/>
      <c r="O195" s="248"/>
      <c r="P195" s="278"/>
      <c r="Q195" s="297"/>
      <c r="R195" s="283"/>
      <c r="S195" s="19"/>
      <c r="T195" s="19"/>
      <c r="U195" s="5"/>
      <c r="V195" s="19"/>
      <c r="W195" s="5"/>
      <c r="X195" s="19" t="e">
        <f>VLOOKUP(W195,Sheet1!$B$2:$C$12,2,TRUE)</f>
        <v>#N/A</v>
      </c>
      <c r="Y195" s="5"/>
      <c r="Z195" s="19" t="e">
        <f>VLOOKUP(Y195,Sheet1!$B$2:$C$12,2,TRUE)</f>
        <v>#N/A</v>
      </c>
      <c r="AA195" s="5"/>
      <c r="AB195" s="19" t="e">
        <f>VLOOKUP(AA195,Sheet1!$B$2:$C$12,2,TRUE)</f>
        <v>#N/A</v>
      </c>
      <c r="AC195" s="5" t="e">
        <f t="shared" si="67"/>
        <v>#N/A</v>
      </c>
      <c r="AD195" s="226"/>
      <c r="AE195" s="9"/>
      <c r="AF195" s="5"/>
      <c r="AG195" s="226"/>
      <c r="AH195" s="9"/>
      <c r="AI195" s="227" t="s">
        <v>840</v>
      </c>
      <c r="AJ195" s="9" t="e">
        <f t="shared" si="70"/>
        <v>#N/A</v>
      </c>
      <c r="AK195" s="9">
        <f>COUNTIF(E195:Z195,"D")*1</f>
        <v>0</v>
      </c>
      <c r="AL195" s="9" t="e">
        <f t="shared" si="71"/>
        <v>#N/A</v>
      </c>
      <c r="AM195" s="9" t="s">
        <v>799</v>
      </c>
      <c r="AN195" s="5"/>
      <c r="AO195" s="5"/>
      <c r="AP195" s="9"/>
      <c r="AQ195" s="5"/>
      <c r="AR195" s="25"/>
      <c r="AS195" s="25"/>
    </row>
    <row r="196" spans="1:45" s="7" customFormat="1" ht="20.100000000000001" hidden="1" customHeight="1" x14ac:dyDescent="0.25">
      <c r="A196" s="86">
        <v>162</v>
      </c>
      <c r="B196" s="80" t="s">
        <v>127</v>
      </c>
      <c r="C196" s="117" t="s">
        <v>563</v>
      </c>
      <c r="D196" s="233" t="s">
        <v>338</v>
      </c>
      <c r="E196" s="5" t="str">
        <f>VLOOKUP($C196,'[4]Gui chi Quynh'!$D$7:$F$393,3,0)</f>
        <v>A1</v>
      </c>
      <c r="F196" s="19">
        <f>VLOOKUP(E196,Sheet1!$B$2:$C$12,2,TRUE)</f>
        <v>10</v>
      </c>
      <c r="G196" s="5" t="str">
        <f>VLOOKUP($C196,'[5]Gui chi Quynh'!$C$7:$E$391,3,0)</f>
        <v>A1</v>
      </c>
      <c r="H196" s="19">
        <f>VLOOKUP(G196,Sheet1!$B$2:$C$12,2,TRUE)</f>
        <v>10</v>
      </c>
      <c r="I196" s="5" t="str">
        <f>VLOOKUP($C196,'[6]Gui chi Quynh'!$C$7:$E$389,3,0)</f>
        <v>A1</v>
      </c>
      <c r="J196" s="19">
        <f>VLOOKUP(I196,Sheet1!$B$2:$C$12,2,TRUE)</f>
        <v>10</v>
      </c>
      <c r="K196" s="5" t="str">
        <f>VLOOKUP($C196,'[7]Gui chi Quynh'!$C$7:$E$389,3,0)</f>
        <v>A1</v>
      </c>
      <c r="L196" s="19">
        <f>VLOOKUP(K196,Sheet1!$B$2:$C$12,2,TRUE)</f>
        <v>10</v>
      </c>
      <c r="M196" s="5" t="str">
        <f>VLOOKUP($C196,'[8]Gui chi Quynh'!$C$7:$E$388,3,0)</f>
        <v>A1</v>
      </c>
      <c r="N196" s="19">
        <f>VLOOKUP(M196,Sheet1!$B$2:$C$12,2,TRUE)</f>
        <v>10</v>
      </c>
      <c r="O196" s="5">
        <f t="shared" ref="O196:O222" si="81">ROUND(AVERAGE(F196,H196,J196,L196,N196),2)</f>
        <v>10</v>
      </c>
      <c r="P196" s="226">
        <f t="shared" ref="P196:P222" si="82">COUNTIF(D196:M196,"C*")*1+COUNTIF(D196:M196,"D")*2+COUNTIF(D196:M196,"E")*3</f>
        <v>0</v>
      </c>
      <c r="Q196" s="9" t="str">
        <f t="shared" si="72"/>
        <v>Xuất sắc</v>
      </c>
      <c r="R196" s="258"/>
      <c r="S196" s="17"/>
      <c r="T196" s="19"/>
      <c r="U196" s="5"/>
      <c r="V196" s="19"/>
      <c r="W196" s="5"/>
      <c r="X196" s="19"/>
      <c r="Y196" s="5"/>
      <c r="Z196" s="19"/>
      <c r="AA196" s="5"/>
      <c r="AB196" s="19"/>
      <c r="AC196" s="5"/>
      <c r="AD196" s="226"/>
      <c r="AE196" s="9"/>
      <c r="AF196" s="5"/>
      <c r="AG196" s="226"/>
      <c r="AH196" s="9"/>
      <c r="AI196" s="227"/>
      <c r="AJ196" s="9"/>
      <c r="AK196" s="9"/>
      <c r="AL196" s="9"/>
      <c r="AM196" s="5"/>
      <c r="AN196" s="5"/>
      <c r="AO196" s="5"/>
      <c r="AP196" s="9"/>
      <c r="AQ196" s="5"/>
      <c r="AR196" s="120"/>
      <c r="AS196" s="25"/>
    </row>
    <row r="197" spans="1:45" s="7" customFormat="1" ht="20.100000000000001" hidden="1" customHeight="1" x14ac:dyDescent="0.25">
      <c r="A197" s="86">
        <f>A196+1</f>
        <v>163</v>
      </c>
      <c r="B197" s="80" t="s">
        <v>136</v>
      </c>
      <c r="C197" s="259" t="s">
        <v>564</v>
      </c>
      <c r="E197" s="5" t="str">
        <f>VLOOKUP($C197,'[4]Gui chi Quynh'!$D$7:$F$393,3,0)</f>
        <v>A2</v>
      </c>
      <c r="F197" s="19">
        <f>VLOOKUP(E197,Sheet1!$B$2:$C$12,2,TRUE)</f>
        <v>9</v>
      </c>
      <c r="G197" s="5" t="str">
        <f>VLOOKUP($C197,'[5]Gui chi Quynh'!$C$7:$E$391,3,0)</f>
        <v>A4</v>
      </c>
      <c r="H197" s="19">
        <f>VLOOKUP(G197,Sheet1!$B$2:$C$12,2,TRUE)</f>
        <v>7</v>
      </c>
      <c r="I197" s="5" t="str">
        <f>VLOOKUP($C197,'[6]Gui chi Quynh'!$C$7:$E$389,3,0)</f>
        <v>A3</v>
      </c>
      <c r="J197" s="19">
        <f>VLOOKUP(I197,Sheet1!$B$2:$C$12,2,TRUE)</f>
        <v>8</v>
      </c>
      <c r="K197" s="5" t="str">
        <f>VLOOKUP($C197,'[7]Gui chi Quynh'!$C$7:$E$389,3,0)</f>
        <v>A3</v>
      </c>
      <c r="L197" s="19">
        <f>VLOOKUP(K197,Sheet1!$B$2:$C$12,2,TRUE)</f>
        <v>8</v>
      </c>
      <c r="M197" s="5" t="str">
        <f>VLOOKUP($C197,'[8]Gui chi Quynh'!$C$7:$E$388,3,0)</f>
        <v>A4</v>
      </c>
      <c r="N197" s="19">
        <f>VLOOKUP(M197,Sheet1!$B$2:$C$12,2,TRUE)</f>
        <v>7</v>
      </c>
      <c r="O197" s="5">
        <f t="shared" si="81"/>
        <v>7.8</v>
      </c>
      <c r="P197" s="226">
        <f t="shared" si="82"/>
        <v>0</v>
      </c>
      <c r="Q197" s="9" t="str">
        <f t="shared" si="72"/>
        <v>Tốt</v>
      </c>
      <c r="R197" s="10"/>
      <c r="S197" s="17"/>
      <c r="T197" s="19" t="e">
        <f>VLOOKUP(S197,Sheet1!$B$2:$C$12,2,TRUE)</f>
        <v>#N/A</v>
      </c>
      <c r="U197" s="5"/>
      <c r="V197" s="19" t="e">
        <f>VLOOKUP(U197,Sheet1!$B$2:$C$12,2,TRUE)</f>
        <v>#N/A</v>
      </c>
      <c r="W197" s="5"/>
      <c r="X197" s="19" t="e">
        <f>VLOOKUP(W197,Sheet1!$B$2:$C$12,2,TRUE)</f>
        <v>#N/A</v>
      </c>
      <c r="Y197" s="5"/>
      <c r="Z197" s="19" t="e">
        <f>VLOOKUP(Y197,Sheet1!$B$2:$C$12,2,TRUE)</f>
        <v>#N/A</v>
      </c>
      <c r="AA197" s="5"/>
      <c r="AB197" s="19" t="e">
        <f>VLOOKUP(AA197,Sheet1!$B$2:$C$12,2,TRUE)</f>
        <v>#N/A</v>
      </c>
      <c r="AC197" s="5" t="e">
        <f t="shared" si="67"/>
        <v>#N/A</v>
      </c>
      <c r="AD197" s="226">
        <f t="shared" ref="AD197:AD242" si="83">COUNTIF(S197:AA197,"C*")*1+COUNTIF(S197:AA197,"D")*2+COUNTIF(S197:AA197,"E")*3</f>
        <v>0</v>
      </c>
      <c r="AE197" s="9" t="e">
        <f t="shared" ref="AE197:AE242" si="84">IF(AD197&gt;=3,"Không hoàn thành",IF(AND($AC197&gt;=8,$AC197&lt;=10,AD197=0),"Xuất sắc",IF(AND($AC197&gt;=8,$AC197&lt;=10,AD197=1),"Tốt",IF(AND($AC197&gt;=8,$AC197&lt;=10,AD197=2),"Hoàn thành",IF(AND($AC197&gt;6,$AC197&lt;8,AD197&lt;=1),"Tốt",IF(AND($AC197&gt;6,$AC197&lt;8,AD197=2),"Hoàn thành",IF(AND($AC197&gt;=5,$AC197&lt;=6,AD197&lt;=2),"Hoàn thành",IF(AND($AC197&lt;5,AD197&gt;3),"Không hoàn thành",""))))))))</f>
        <v>#N/A</v>
      </c>
      <c r="AF197" s="5" t="e">
        <f t="shared" si="68"/>
        <v>#N/A</v>
      </c>
      <c r="AG197" s="226">
        <f t="shared" si="69"/>
        <v>0</v>
      </c>
      <c r="AH197" s="9" t="e">
        <f t="shared" ref="AH197:AH262" si="85">IF(AG197&gt;=3,"Không hoàn thành",IF(AND($AF197&gt;=8,$AF197&lt;=10,AG197=0),"Xuất sắc",IF(AND($AF197&gt;=8,$AF197&lt;=10,AG197=1),"Tốt",IF(AND($AF197&gt;=8,$AF197&lt;=10,AG197=2),"Hoàn thành",IF(AND($AF197&gt;6,$AF197&lt;8,AG197&lt;=1),"Tốt",IF(AND($AF197&gt;6,$AF197&lt;8,AG197=2),"Hoàn thành",IF(AND($AF197&gt;=5,$AF197&lt;=6,AG197&lt;=2),"Hoàn thành",IF(AND($AF197&lt;5,AG197&gt;3),"Không hoàn thành",""))))))))</f>
        <v>#N/A</v>
      </c>
      <c r="AI197" s="227"/>
      <c r="AJ197" s="9" t="e">
        <f t="shared" ref="AJ197:AJ262" si="86">ROUND(AVERAGE(O197,AC197),2)</f>
        <v>#N/A</v>
      </c>
      <c r="AK197" s="9">
        <f t="shared" ref="AK197:AK222" si="87">COUNTIF(E197:Z197,"D")*1</f>
        <v>0</v>
      </c>
      <c r="AL197" s="9" t="e">
        <f t="shared" ref="AL197:AL262" si="88">IF($AJ197&gt;=8,"Xuất sắc",IF($AJ197&gt;6,"Tốt",IF($AJ197&gt;=5,"Hoàn thành","Không hoàn thành")))</f>
        <v>#N/A</v>
      </c>
      <c r="AM197" s="9" t="e">
        <f t="shared" ref="AM197:AM241" si="89">IF($AK197=1,"Không đạt LĐTT",IF(OR($AL197= "Xuất sắc", $AL197="Tốt"),"Đạt LĐTT","Không đạt LĐTT"))</f>
        <v>#N/A</v>
      </c>
      <c r="AN197" s="5"/>
      <c r="AO197" s="5"/>
      <c r="AP197" s="9"/>
      <c r="AQ197" s="5"/>
      <c r="AR197" s="25"/>
      <c r="AS197" s="25"/>
    </row>
    <row r="198" spans="1:45" s="7" customFormat="1" ht="20.100000000000001" hidden="1" customHeight="1" x14ac:dyDescent="0.25">
      <c r="A198" s="86">
        <f t="shared" ref="A198:A222" si="90">A197+1</f>
        <v>164</v>
      </c>
      <c r="B198" s="80" t="s">
        <v>130</v>
      </c>
      <c r="C198" s="259" t="s">
        <v>567</v>
      </c>
      <c r="D198" s="19"/>
      <c r="E198" s="5" t="str">
        <f>VLOOKUP($C198,'[4]Gui chi Quynh'!$D$7:$F$393,3,0)</f>
        <v>A3</v>
      </c>
      <c r="F198" s="19">
        <f>VLOOKUP(E198,Sheet1!$B$2:$C$12,2,TRUE)</f>
        <v>8</v>
      </c>
      <c r="G198" s="5" t="str">
        <f>VLOOKUP($C198,'[5]Gui chi Quynh'!$C$7:$E$391,3,0)</f>
        <v>A4</v>
      </c>
      <c r="H198" s="19">
        <f>VLOOKUP(G198,Sheet1!$B$2:$C$12,2,TRUE)</f>
        <v>7</v>
      </c>
      <c r="I198" s="5" t="str">
        <f>VLOOKUP($C198,'[6]Gui chi Quynh'!$C$7:$E$389,3,0)</f>
        <v>A4</v>
      </c>
      <c r="J198" s="19">
        <f>VLOOKUP(I198,Sheet1!$B$2:$C$12,2,TRUE)</f>
        <v>7</v>
      </c>
      <c r="K198" s="5" t="str">
        <f>VLOOKUP($C198,'[7]Gui chi Quynh'!$C$7:$E$389,3,0)</f>
        <v>A3</v>
      </c>
      <c r="L198" s="19">
        <f>VLOOKUP(K198,Sheet1!$B$2:$C$12,2,TRUE)</f>
        <v>8</v>
      </c>
      <c r="M198" s="5" t="str">
        <f>VLOOKUP($C198,'[8]Gui chi Quynh'!$C$7:$E$388,3,0)</f>
        <v>A4</v>
      </c>
      <c r="N198" s="19">
        <f>VLOOKUP(M198,Sheet1!$B$2:$C$12,2,TRUE)</f>
        <v>7</v>
      </c>
      <c r="O198" s="5">
        <f t="shared" si="81"/>
        <v>7.4</v>
      </c>
      <c r="P198" s="226">
        <f t="shared" si="82"/>
        <v>0</v>
      </c>
      <c r="Q198" s="9" t="str">
        <f t="shared" si="72"/>
        <v>Tốt</v>
      </c>
      <c r="R198" s="82"/>
      <c r="S198" s="17"/>
      <c r="T198" s="19" t="e">
        <f>VLOOKUP(S198,Sheet1!$B$2:$C$12,2,TRUE)</f>
        <v>#N/A</v>
      </c>
      <c r="U198" s="5"/>
      <c r="V198" s="19" t="e">
        <f>VLOOKUP(U198,Sheet1!$B$2:$C$12,2,TRUE)</f>
        <v>#N/A</v>
      </c>
      <c r="W198" s="5"/>
      <c r="X198" s="19" t="e">
        <f>VLOOKUP(W198,Sheet1!$B$2:$C$12,2,TRUE)</f>
        <v>#N/A</v>
      </c>
      <c r="Y198" s="5"/>
      <c r="Z198" s="19" t="e">
        <f>VLOOKUP(Y198,Sheet1!$B$2:$C$12,2,TRUE)</f>
        <v>#N/A</v>
      </c>
      <c r="AA198" s="5"/>
      <c r="AB198" s="19" t="e">
        <f>VLOOKUP(AA198,Sheet1!$B$2:$C$12,2,TRUE)</f>
        <v>#N/A</v>
      </c>
      <c r="AC198" s="5" t="e">
        <f t="shared" si="67"/>
        <v>#N/A</v>
      </c>
      <c r="AD198" s="226">
        <f t="shared" si="83"/>
        <v>0</v>
      </c>
      <c r="AE198" s="9" t="e">
        <f t="shared" si="84"/>
        <v>#N/A</v>
      </c>
      <c r="AF198" s="5" t="e">
        <f t="shared" si="68"/>
        <v>#N/A</v>
      </c>
      <c r="AG198" s="226">
        <f t="shared" si="69"/>
        <v>0</v>
      </c>
      <c r="AH198" s="9" t="e">
        <f t="shared" si="85"/>
        <v>#N/A</v>
      </c>
      <c r="AI198" s="227"/>
      <c r="AJ198" s="9" t="e">
        <f t="shared" si="86"/>
        <v>#N/A</v>
      </c>
      <c r="AK198" s="9">
        <f t="shared" si="87"/>
        <v>0</v>
      </c>
      <c r="AL198" s="9" t="e">
        <f t="shared" si="88"/>
        <v>#N/A</v>
      </c>
      <c r="AM198" s="9" t="e">
        <f t="shared" si="89"/>
        <v>#N/A</v>
      </c>
      <c r="AN198" s="5"/>
      <c r="AO198" s="5"/>
      <c r="AP198" s="9"/>
      <c r="AQ198" s="5"/>
      <c r="AR198" s="29"/>
      <c r="AS198" s="29"/>
    </row>
    <row r="199" spans="1:45" s="7" customFormat="1" ht="20.100000000000001" hidden="1" customHeight="1" x14ac:dyDescent="0.25">
      <c r="A199" s="86">
        <f t="shared" si="90"/>
        <v>165</v>
      </c>
      <c r="B199" s="80" t="s">
        <v>129</v>
      </c>
      <c r="C199" s="259" t="s">
        <v>566</v>
      </c>
      <c r="D199" s="19"/>
      <c r="E199" s="5" t="str">
        <f>VLOOKUP($C199,'[4]Gui chi Quynh'!$D$7:$F$393,3,0)</f>
        <v>A2</v>
      </c>
      <c r="F199" s="19">
        <f>VLOOKUP(E199,Sheet1!$B$2:$C$12,2,TRUE)</f>
        <v>9</v>
      </c>
      <c r="G199" s="5" t="str">
        <f>VLOOKUP($C199,'[5]Gui chi Quynh'!$C$7:$E$391,3,0)</f>
        <v>A2</v>
      </c>
      <c r="H199" s="19">
        <f>VLOOKUP(G199,Sheet1!$B$2:$C$12,2,TRUE)</f>
        <v>9</v>
      </c>
      <c r="I199" s="5" t="str">
        <f>VLOOKUP($C199,'[6]Gui chi Quynh'!$C$7:$E$389,3,0)</f>
        <v>A3</v>
      </c>
      <c r="J199" s="19">
        <f>VLOOKUP(I199,Sheet1!$B$2:$C$12,2,TRUE)</f>
        <v>8</v>
      </c>
      <c r="K199" s="5" t="str">
        <f>VLOOKUP($C199,'[7]Gui chi Quynh'!$C$7:$E$389,3,0)</f>
        <v>A3</v>
      </c>
      <c r="L199" s="19">
        <f>VLOOKUP(K199,Sheet1!$B$2:$C$12,2,TRUE)</f>
        <v>8</v>
      </c>
      <c r="M199" s="5" t="str">
        <f>VLOOKUP($C199,'[8]Gui chi Quynh'!$C$7:$E$388,3,0)</f>
        <v>A3</v>
      </c>
      <c r="N199" s="19">
        <f>VLOOKUP(M199,Sheet1!$B$2:$C$12,2,TRUE)</f>
        <v>8</v>
      </c>
      <c r="O199" s="5">
        <f t="shared" si="81"/>
        <v>8.4</v>
      </c>
      <c r="P199" s="226">
        <f t="shared" si="82"/>
        <v>0</v>
      </c>
      <c r="Q199" s="9" t="str">
        <f t="shared" si="72"/>
        <v>Xuất sắc</v>
      </c>
      <c r="R199" s="82"/>
      <c r="S199" s="17"/>
      <c r="T199" s="19" t="e">
        <f>VLOOKUP(S199,Sheet1!$B$2:$C$12,2,TRUE)</f>
        <v>#N/A</v>
      </c>
      <c r="U199" s="5"/>
      <c r="V199" s="19" t="e">
        <f>VLOOKUP(U199,Sheet1!$B$2:$C$12,2,TRUE)</f>
        <v>#N/A</v>
      </c>
      <c r="W199" s="5"/>
      <c r="X199" s="19" t="e">
        <f>VLOOKUP(W199,Sheet1!$B$2:$C$12,2,TRUE)</f>
        <v>#N/A</v>
      </c>
      <c r="Y199" s="5"/>
      <c r="Z199" s="19" t="e">
        <f>VLOOKUP(Y199,Sheet1!$B$2:$C$12,2,TRUE)</f>
        <v>#N/A</v>
      </c>
      <c r="AA199" s="5"/>
      <c r="AB199" s="19" t="e">
        <f>VLOOKUP(AA199,Sheet1!$B$2:$C$12,2,TRUE)</f>
        <v>#N/A</v>
      </c>
      <c r="AC199" s="5" t="e">
        <f t="shared" si="67"/>
        <v>#N/A</v>
      </c>
      <c r="AD199" s="226">
        <f t="shared" si="83"/>
        <v>0</v>
      </c>
      <c r="AE199" s="9" t="e">
        <f t="shared" si="84"/>
        <v>#N/A</v>
      </c>
      <c r="AF199" s="5" t="e">
        <f t="shared" si="68"/>
        <v>#N/A</v>
      </c>
      <c r="AG199" s="226">
        <f t="shared" si="69"/>
        <v>0</v>
      </c>
      <c r="AH199" s="9" t="e">
        <f t="shared" si="85"/>
        <v>#N/A</v>
      </c>
      <c r="AI199" s="227"/>
      <c r="AJ199" s="9" t="e">
        <f t="shared" si="86"/>
        <v>#N/A</v>
      </c>
      <c r="AK199" s="9">
        <f t="shared" si="87"/>
        <v>0</v>
      </c>
      <c r="AL199" s="9" t="e">
        <f t="shared" si="88"/>
        <v>#N/A</v>
      </c>
      <c r="AM199" s="9" t="e">
        <f t="shared" si="89"/>
        <v>#N/A</v>
      </c>
      <c r="AN199" s="5"/>
      <c r="AO199" s="5"/>
      <c r="AP199" s="9"/>
      <c r="AQ199" s="5"/>
      <c r="AR199" s="29"/>
      <c r="AS199" s="29"/>
    </row>
    <row r="200" spans="1:45" s="7" customFormat="1" ht="20.100000000000001" hidden="1" customHeight="1" x14ac:dyDescent="0.25">
      <c r="A200" s="86">
        <f t="shared" si="90"/>
        <v>166</v>
      </c>
      <c r="B200" s="80" t="s">
        <v>141</v>
      </c>
      <c r="C200" s="259" t="s">
        <v>565</v>
      </c>
      <c r="D200" s="19"/>
      <c r="E200" s="5" t="str">
        <f>VLOOKUP($C200,'[4]Gui chi Quynh'!$D$7:$F$393,3,0)</f>
        <v>A1</v>
      </c>
      <c r="F200" s="19">
        <f>VLOOKUP(E200,Sheet1!$B$2:$C$12,2,TRUE)</f>
        <v>10</v>
      </c>
      <c r="G200" s="5" t="str">
        <f>VLOOKUP($C200,'[5]Gui chi Quynh'!$C$7:$E$391,3,0)</f>
        <v>A1</v>
      </c>
      <c r="H200" s="19">
        <f>VLOOKUP(G200,Sheet1!$B$2:$C$12,2,TRUE)</f>
        <v>10</v>
      </c>
      <c r="I200" s="5" t="str">
        <f>VLOOKUP($C200,'[6]Gui chi Quynh'!$C$7:$E$389,3,0)</f>
        <v>A1</v>
      </c>
      <c r="J200" s="19">
        <f>VLOOKUP(I200,Sheet1!$B$2:$C$12,2,TRUE)</f>
        <v>10</v>
      </c>
      <c r="K200" s="5" t="str">
        <f>VLOOKUP($C200,'[7]Gui chi Quynh'!$C$7:$E$389,3,0)</f>
        <v>A1</v>
      </c>
      <c r="L200" s="19">
        <f>VLOOKUP(K200,Sheet1!$B$2:$C$12,2,TRUE)</f>
        <v>10</v>
      </c>
      <c r="M200" s="5" t="str">
        <f>VLOOKUP($C200,'[8]Gui chi Quynh'!$C$7:$E$388,3,0)</f>
        <v>A1</v>
      </c>
      <c r="N200" s="19">
        <f>VLOOKUP(M200,Sheet1!$B$2:$C$12,2,TRUE)</f>
        <v>10</v>
      </c>
      <c r="O200" s="5">
        <f t="shared" si="81"/>
        <v>10</v>
      </c>
      <c r="P200" s="226">
        <f t="shared" si="82"/>
        <v>0</v>
      </c>
      <c r="Q200" s="9" t="str">
        <f t="shared" si="72"/>
        <v>Xuất sắc</v>
      </c>
      <c r="R200" s="82"/>
      <c r="S200" s="17"/>
      <c r="T200" s="19" t="e">
        <f>VLOOKUP(S200,Sheet1!$B$2:$C$12,2,TRUE)</f>
        <v>#N/A</v>
      </c>
      <c r="U200" s="5"/>
      <c r="V200" s="19" t="e">
        <f>VLOOKUP(U200,Sheet1!$B$2:$C$12,2,TRUE)</f>
        <v>#N/A</v>
      </c>
      <c r="W200" s="5"/>
      <c r="X200" s="19" t="e">
        <f>VLOOKUP(W200,Sheet1!$B$2:$C$12,2,TRUE)</f>
        <v>#N/A</v>
      </c>
      <c r="Y200" s="5"/>
      <c r="Z200" s="19" t="e">
        <f>VLOOKUP(Y200,Sheet1!$B$2:$C$12,2,TRUE)</f>
        <v>#N/A</v>
      </c>
      <c r="AA200" s="5"/>
      <c r="AB200" s="19" t="e">
        <f>VLOOKUP(AA200,Sheet1!$B$2:$C$12,2,TRUE)</f>
        <v>#N/A</v>
      </c>
      <c r="AC200" s="5" t="e">
        <f t="shared" si="67"/>
        <v>#N/A</v>
      </c>
      <c r="AD200" s="226">
        <f t="shared" si="83"/>
        <v>0</v>
      </c>
      <c r="AE200" s="9" t="e">
        <f t="shared" si="84"/>
        <v>#N/A</v>
      </c>
      <c r="AF200" s="5" t="e">
        <f t="shared" si="68"/>
        <v>#N/A</v>
      </c>
      <c r="AG200" s="226">
        <f t="shared" si="69"/>
        <v>0</v>
      </c>
      <c r="AH200" s="9" t="e">
        <f t="shared" si="85"/>
        <v>#N/A</v>
      </c>
      <c r="AI200" s="227"/>
      <c r="AJ200" s="9" t="e">
        <f t="shared" si="86"/>
        <v>#N/A</v>
      </c>
      <c r="AK200" s="9">
        <f t="shared" si="87"/>
        <v>0</v>
      </c>
      <c r="AL200" s="9" t="e">
        <f t="shared" si="88"/>
        <v>#N/A</v>
      </c>
      <c r="AM200" s="9" t="e">
        <f t="shared" si="89"/>
        <v>#N/A</v>
      </c>
      <c r="AN200" s="5"/>
      <c r="AO200" s="5"/>
      <c r="AP200" s="9"/>
      <c r="AQ200" s="5"/>
      <c r="AR200" s="29"/>
      <c r="AS200" s="29"/>
    </row>
    <row r="201" spans="1:45" s="7" customFormat="1" ht="20.100000000000001" hidden="1" customHeight="1" x14ac:dyDescent="0.25">
      <c r="A201" s="86">
        <f t="shared" si="90"/>
        <v>167</v>
      </c>
      <c r="B201" s="80" t="s">
        <v>128</v>
      </c>
      <c r="C201" s="259" t="s">
        <v>569</v>
      </c>
      <c r="D201" s="19"/>
      <c r="E201" s="5" t="str">
        <f>VLOOKUP($C201,'[4]Gui chi Quynh'!$D$7:$F$393,3,0)</f>
        <v>A3</v>
      </c>
      <c r="F201" s="19">
        <f>VLOOKUP(E201,Sheet1!$B$2:$C$12,2,TRUE)</f>
        <v>8</v>
      </c>
      <c r="G201" s="5" t="str">
        <f>VLOOKUP($C201,'[5]Gui chi Quynh'!$C$7:$E$391,3,0)</f>
        <v>A3</v>
      </c>
      <c r="H201" s="19">
        <f>VLOOKUP(G201,Sheet1!$B$2:$C$12,2,TRUE)</f>
        <v>8</v>
      </c>
      <c r="I201" s="5" t="str">
        <f>VLOOKUP($C201,'[6]Gui chi Quynh'!$C$7:$E$389,3,0)</f>
        <v>A4</v>
      </c>
      <c r="J201" s="19">
        <f>VLOOKUP(I201,Sheet1!$B$2:$C$12,2,TRUE)</f>
        <v>7</v>
      </c>
      <c r="K201" s="5" t="str">
        <f>VLOOKUP($C201,'[7]Gui chi Quynh'!$C$7:$E$389,3,0)</f>
        <v>A3</v>
      </c>
      <c r="L201" s="19">
        <f>VLOOKUP(K201,Sheet1!$B$2:$C$12,2,TRUE)</f>
        <v>8</v>
      </c>
      <c r="M201" s="5" t="str">
        <f>VLOOKUP($C201,'[8]Gui chi Quynh'!$C$7:$E$388,3,0)</f>
        <v>A4</v>
      </c>
      <c r="N201" s="19">
        <f>VLOOKUP(M201,Sheet1!$B$2:$C$12,2,TRUE)</f>
        <v>7</v>
      </c>
      <c r="O201" s="5">
        <f t="shared" si="81"/>
        <v>7.6</v>
      </c>
      <c r="P201" s="226">
        <f t="shared" si="82"/>
        <v>0</v>
      </c>
      <c r="Q201" s="9" t="str">
        <f t="shared" si="72"/>
        <v>Tốt</v>
      </c>
      <c r="R201" s="82"/>
      <c r="S201" s="17"/>
      <c r="T201" s="19" t="e">
        <f>VLOOKUP(S201,Sheet1!$B$2:$C$12,2,TRUE)</f>
        <v>#N/A</v>
      </c>
      <c r="U201" s="5"/>
      <c r="V201" s="19" t="e">
        <f>VLOOKUP(U201,Sheet1!$B$2:$C$12,2,TRUE)</f>
        <v>#N/A</v>
      </c>
      <c r="W201" s="5"/>
      <c r="X201" s="19" t="e">
        <f>VLOOKUP(W201,Sheet1!$B$2:$C$12,2,TRUE)</f>
        <v>#N/A</v>
      </c>
      <c r="Y201" s="5"/>
      <c r="Z201" s="19" t="e">
        <f>VLOOKUP(Y201,Sheet1!$B$2:$C$12,2,TRUE)</f>
        <v>#N/A</v>
      </c>
      <c r="AA201" s="5"/>
      <c r="AB201" s="19" t="e">
        <f>VLOOKUP(AA201,Sheet1!$B$2:$C$12,2,TRUE)</f>
        <v>#N/A</v>
      </c>
      <c r="AC201" s="5" t="e">
        <f t="shared" si="67"/>
        <v>#N/A</v>
      </c>
      <c r="AD201" s="226">
        <f t="shared" si="83"/>
        <v>0</v>
      </c>
      <c r="AE201" s="9" t="e">
        <f t="shared" si="84"/>
        <v>#N/A</v>
      </c>
      <c r="AF201" s="5" t="e">
        <f t="shared" si="68"/>
        <v>#N/A</v>
      </c>
      <c r="AG201" s="226">
        <f t="shared" si="69"/>
        <v>0</v>
      </c>
      <c r="AH201" s="9" t="e">
        <f t="shared" si="85"/>
        <v>#N/A</v>
      </c>
      <c r="AI201" s="227"/>
      <c r="AJ201" s="9" t="e">
        <f t="shared" si="86"/>
        <v>#N/A</v>
      </c>
      <c r="AK201" s="9">
        <f t="shared" si="87"/>
        <v>0</v>
      </c>
      <c r="AL201" s="9" t="e">
        <f t="shared" si="88"/>
        <v>#N/A</v>
      </c>
      <c r="AM201" s="9" t="e">
        <f t="shared" si="89"/>
        <v>#N/A</v>
      </c>
      <c r="AN201" s="5"/>
      <c r="AO201" s="5"/>
      <c r="AP201" s="9"/>
      <c r="AQ201" s="5"/>
      <c r="AR201" s="29"/>
      <c r="AS201" s="29"/>
    </row>
    <row r="202" spans="1:45" s="7" customFormat="1" ht="20.100000000000001" hidden="1" customHeight="1" x14ac:dyDescent="0.25">
      <c r="A202" s="86">
        <f t="shared" si="90"/>
        <v>168</v>
      </c>
      <c r="B202" s="80" t="s">
        <v>131</v>
      </c>
      <c r="C202" s="259" t="s">
        <v>570</v>
      </c>
      <c r="D202" s="19"/>
      <c r="E202" s="5" t="str">
        <f>VLOOKUP($C202,'[4]Gui chi Quynh'!$D$7:$F$393,3,0)</f>
        <v>A3</v>
      </c>
      <c r="F202" s="19">
        <f>VLOOKUP(E202,Sheet1!$B$2:$C$12,2,TRUE)</f>
        <v>8</v>
      </c>
      <c r="G202" s="5" t="str">
        <f>VLOOKUP($C202,'[5]Gui chi Quynh'!$C$7:$E$391,3,0)</f>
        <v>A3</v>
      </c>
      <c r="H202" s="19">
        <f>VLOOKUP(G202,Sheet1!$B$2:$C$12,2,TRUE)</f>
        <v>8</v>
      </c>
      <c r="I202" s="5" t="str">
        <f>VLOOKUP($C202,'[6]Gui chi Quynh'!$C$7:$E$389,3,0)</f>
        <v>A4</v>
      </c>
      <c r="J202" s="19">
        <f>VLOOKUP(I202,Sheet1!$B$2:$C$12,2,TRUE)</f>
        <v>7</v>
      </c>
      <c r="K202" s="5" t="str">
        <f>VLOOKUP($C202,'[7]Gui chi Quynh'!$C$7:$E$389,3,0)</f>
        <v>A4</v>
      </c>
      <c r="L202" s="19">
        <f>VLOOKUP(K202,Sheet1!$B$2:$C$12,2,TRUE)</f>
        <v>7</v>
      </c>
      <c r="M202" s="5" t="str">
        <f>VLOOKUP($C202,'[8]Gui chi Quynh'!$C$7:$E$388,3,0)</f>
        <v>A4</v>
      </c>
      <c r="N202" s="19">
        <f>VLOOKUP(M202,Sheet1!$B$2:$C$12,2,TRUE)</f>
        <v>7</v>
      </c>
      <c r="O202" s="5">
        <f t="shared" si="81"/>
        <v>7.4</v>
      </c>
      <c r="P202" s="226">
        <f t="shared" si="82"/>
        <v>0</v>
      </c>
      <c r="Q202" s="9" t="str">
        <f t="shared" si="72"/>
        <v>Tốt</v>
      </c>
      <c r="R202" s="82"/>
      <c r="S202" s="17"/>
      <c r="T202" s="19" t="e">
        <f>VLOOKUP(S202,Sheet1!$B$2:$C$12,2,TRUE)</f>
        <v>#N/A</v>
      </c>
      <c r="U202" s="5"/>
      <c r="V202" s="19" t="e">
        <f>VLOOKUP(U202,Sheet1!$B$2:$C$12,2,TRUE)</f>
        <v>#N/A</v>
      </c>
      <c r="W202" s="5"/>
      <c r="X202" s="19" t="e">
        <f>VLOOKUP(W202,Sheet1!$B$2:$C$12,2,TRUE)</f>
        <v>#N/A</v>
      </c>
      <c r="Y202" s="5"/>
      <c r="Z202" s="19" t="e">
        <f>VLOOKUP(Y202,Sheet1!$B$2:$C$12,2,TRUE)</f>
        <v>#N/A</v>
      </c>
      <c r="AA202" s="5"/>
      <c r="AB202" s="19" t="e">
        <f>VLOOKUP(AA202,Sheet1!$B$2:$C$12,2,TRUE)</f>
        <v>#N/A</v>
      </c>
      <c r="AC202" s="5" t="e">
        <f t="shared" si="67"/>
        <v>#N/A</v>
      </c>
      <c r="AD202" s="226">
        <f t="shared" si="83"/>
        <v>0</v>
      </c>
      <c r="AE202" s="9" t="e">
        <f t="shared" si="84"/>
        <v>#N/A</v>
      </c>
      <c r="AF202" s="5" t="e">
        <f t="shared" si="68"/>
        <v>#N/A</v>
      </c>
      <c r="AG202" s="226">
        <f t="shared" si="69"/>
        <v>0</v>
      </c>
      <c r="AH202" s="9" t="e">
        <f t="shared" si="85"/>
        <v>#N/A</v>
      </c>
      <c r="AI202" s="227"/>
      <c r="AJ202" s="9" t="e">
        <f t="shared" si="86"/>
        <v>#N/A</v>
      </c>
      <c r="AK202" s="9">
        <f t="shared" si="87"/>
        <v>0</v>
      </c>
      <c r="AL202" s="9" t="e">
        <f t="shared" si="88"/>
        <v>#N/A</v>
      </c>
      <c r="AM202" s="9" t="e">
        <f t="shared" si="89"/>
        <v>#N/A</v>
      </c>
      <c r="AN202" s="5"/>
      <c r="AO202" s="5"/>
      <c r="AP202" s="9"/>
      <c r="AQ202" s="5"/>
      <c r="AR202" s="29"/>
      <c r="AS202" s="29"/>
    </row>
    <row r="203" spans="1:45" s="7" customFormat="1" ht="20.100000000000001" hidden="1" customHeight="1" x14ac:dyDescent="0.25">
      <c r="A203" s="86">
        <f t="shared" si="90"/>
        <v>169</v>
      </c>
      <c r="B203" s="80" t="s">
        <v>132</v>
      </c>
      <c r="C203" s="259" t="s">
        <v>571</v>
      </c>
      <c r="D203" s="5"/>
      <c r="E203" s="5" t="str">
        <f>VLOOKUP($C203,'[4]Gui chi Quynh'!$D$7:$F$393,3,0)</f>
        <v>A3</v>
      </c>
      <c r="F203" s="19">
        <f>VLOOKUP(E203,Sheet1!$B$2:$C$12,2,TRUE)</f>
        <v>8</v>
      </c>
      <c r="G203" s="5" t="str">
        <f>VLOOKUP($C203,'[5]Gui chi Quynh'!$C$7:$E$391,3,0)</f>
        <v>A3</v>
      </c>
      <c r="H203" s="19">
        <f>VLOOKUP(G203,Sheet1!$B$2:$C$12,2,TRUE)</f>
        <v>8</v>
      </c>
      <c r="I203" s="5" t="str">
        <f>VLOOKUP($C203,'[6]Gui chi Quynh'!$C$7:$E$389,3,0)</f>
        <v>A3</v>
      </c>
      <c r="J203" s="19">
        <f>VLOOKUP(I203,Sheet1!$B$2:$C$12,2,TRUE)</f>
        <v>8</v>
      </c>
      <c r="K203" s="5" t="str">
        <f>VLOOKUP($C203,'[7]Gui chi Quynh'!$C$7:$E$389,3,0)</f>
        <v>A3</v>
      </c>
      <c r="L203" s="19">
        <f>VLOOKUP(K203,Sheet1!$B$2:$C$12,2,TRUE)</f>
        <v>8</v>
      </c>
      <c r="M203" s="5" t="str">
        <f>VLOOKUP($C203,'[8]Gui chi Quynh'!$C$7:$E$388,3,0)</f>
        <v>A4</v>
      </c>
      <c r="N203" s="19">
        <f>VLOOKUP(M203,Sheet1!$B$2:$C$12,2,TRUE)</f>
        <v>7</v>
      </c>
      <c r="O203" s="5">
        <f t="shared" si="81"/>
        <v>7.8</v>
      </c>
      <c r="P203" s="226">
        <f t="shared" si="82"/>
        <v>0</v>
      </c>
      <c r="Q203" s="9" t="str">
        <f t="shared" si="72"/>
        <v>Tốt</v>
      </c>
      <c r="R203" s="82"/>
      <c r="S203" s="17"/>
      <c r="T203" s="19" t="e">
        <f>VLOOKUP(S203,Sheet1!$B$2:$C$12,2,TRUE)</f>
        <v>#N/A</v>
      </c>
      <c r="U203" s="5"/>
      <c r="V203" s="19" t="e">
        <f>VLOOKUP(U203,Sheet1!$B$2:$C$12,2,TRUE)</f>
        <v>#N/A</v>
      </c>
      <c r="W203" s="5"/>
      <c r="X203" s="19" t="e">
        <f>VLOOKUP(W203,Sheet1!$B$2:$C$12,2,TRUE)</f>
        <v>#N/A</v>
      </c>
      <c r="Y203" s="5"/>
      <c r="Z203" s="19" t="e">
        <f>VLOOKUP(Y203,Sheet1!$B$2:$C$12,2,TRUE)</f>
        <v>#N/A</v>
      </c>
      <c r="AA203" s="5"/>
      <c r="AB203" s="19" t="e">
        <f>VLOOKUP(AA203,Sheet1!$B$2:$C$12,2,TRUE)</f>
        <v>#N/A</v>
      </c>
      <c r="AC203" s="5" t="e">
        <f t="shared" si="67"/>
        <v>#N/A</v>
      </c>
      <c r="AD203" s="226">
        <f t="shared" si="83"/>
        <v>0</v>
      </c>
      <c r="AE203" s="9" t="e">
        <f t="shared" si="84"/>
        <v>#N/A</v>
      </c>
      <c r="AF203" s="5" t="e">
        <f t="shared" si="68"/>
        <v>#N/A</v>
      </c>
      <c r="AG203" s="226">
        <f t="shared" si="69"/>
        <v>0</v>
      </c>
      <c r="AH203" s="9" t="e">
        <f t="shared" si="85"/>
        <v>#N/A</v>
      </c>
      <c r="AI203" s="227"/>
      <c r="AJ203" s="9" t="e">
        <f t="shared" si="86"/>
        <v>#N/A</v>
      </c>
      <c r="AK203" s="9">
        <f t="shared" si="87"/>
        <v>0</v>
      </c>
      <c r="AL203" s="9" t="e">
        <f t="shared" si="88"/>
        <v>#N/A</v>
      </c>
      <c r="AM203" s="9" t="e">
        <f t="shared" si="89"/>
        <v>#N/A</v>
      </c>
      <c r="AN203" s="5"/>
      <c r="AO203" s="5"/>
      <c r="AP203" s="9"/>
      <c r="AQ203" s="5"/>
      <c r="AR203" s="29"/>
      <c r="AS203" s="29"/>
    </row>
    <row r="204" spans="1:45" s="7" customFormat="1" ht="20.100000000000001" hidden="1" customHeight="1" x14ac:dyDescent="0.25">
      <c r="A204" s="86">
        <f t="shared" si="90"/>
        <v>170</v>
      </c>
      <c r="B204" s="80" t="s">
        <v>133</v>
      </c>
      <c r="C204" s="259" t="s">
        <v>572</v>
      </c>
      <c r="D204" s="19"/>
      <c r="E204" s="5" t="str">
        <f>VLOOKUP($C204,'[4]Gui chi Quynh'!$D$7:$F$393,3,0)</f>
        <v>A4</v>
      </c>
      <c r="F204" s="19">
        <f>VLOOKUP(E204,Sheet1!$B$2:$C$12,2,TRUE)</f>
        <v>7</v>
      </c>
      <c r="G204" s="5" t="str">
        <f>VLOOKUP($C204,'[5]Gui chi Quynh'!$C$7:$E$391,3,0)</f>
        <v>A4</v>
      </c>
      <c r="H204" s="19">
        <f>VLOOKUP(G204,Sheet1!$B$2:$C$12,2,TRUE)</f>
        <v>7</v>
      </c>
      <c r="I204" s="5" t="str">
        <f>VLOOKUP($C204,'[6]Gui chi Quynh'!$C$7:$E$389,3,0)</f>
        <v>A4</v>
      </c>
      <c r="J204" s="19">
        <f>VLOOKUP(I204,Sheet1!$B$2:$C$12,2,TRUE)</f>
        <v>7</v>
      </c>
      <c r="K204" s="5" t="str">
        <f>VLOOKUP($C204,'[7]Gui chi Quynh'!$C$7:$E$389,3,0)</f>
        <v>A3</v>
      </c>
      <c r="L204" s="19">
        <f>VLOOKUP(K204,Sheet1!$B$2:$C$12,2,TRUE)</f>
        <v>8</v>
      </c>
      <c r="M204" s="5" t="str">
        <f>VLOOKUP($C204,'[8]Gui chi Quynh'!$C$7:$E$388,3,0)</f>
        <v>A3</v>
      </c>
      <c r="N204" s="19">
        <f>VLOOKUP(M204,Sheet1!$B$2:$C$12,2,TRUE)</f>
        <v>8</v>
      </c>
      <c r="O204" s="5">
        <f t="shared" si="81"/>
        <v>7.4</v>
      </c>
      <c r="P204" s="226">
        <f t="shared" si="82"/>
        <v>0</v>
      </c>
      <c r="Q204" s="9" t="str">
        <f t="shared" si="72"/>
        <v>Tốt</v>
      </c>
      <c r="R204" s="82"/>
      <c r="S204" s="17"/>
      <c r="T204" s="19" t="e">
        <f>VLOOKUP(S204,Sheet1!$B$2:$C$12,2,TRUE)</f>
        <v>#N/A</v>
      </c>
      <c r="U204" s="5"/>
      <c r="V204" s="19" t="e">
        <f>VLOOKUP(U204,Sheet1!$B$2:$C$12,2,TRUE)</f>
        <v>#N/A</v>
      </c>
      <c r="W204" s="5"/>
      <c r="X204" s="19" t="e">
        <f>VLOOKUP(W204,Sheet1!$B$2:$C$12,2,TRUE)</f>
        <v>#N/A</v>
      </c>
      <c r="Y204" s="5"/>
      <c r="Z204" s="19" t="e">
        <f>VLOOKUP(Y204,Sheet1!$B$2:$C$12,2,TRUE)</f>
        <v>#N/A</v>
      </c>
      <c r="AA204" s="5"/>
      <c r="AB204" s="19" t="e">
        <f>VLOOKUP(AA204,Sheet1!$B$2:$C$12,2,TRUE)</f>
        <v>#N/A</v>
      </c>
      <c r="AC204" s="5" t="e">
        <f t="shared" si="67"/>
        <v>#N/A</v>
      </c>
      <c r="AD204" s="226">
        <f t="shared" si="83"/>
        <v>0</v>
      </c>
      <c r="AE204" s="9" t="e">
        <f t="shared" si="84"/>
        <v>#N/A</v>
      </c>
      <c r="AF204" s="5" t="e">
        <f t="shared" si="68"/>
        <v>#N/A</v>
      </c>
      <c r="AG204" s="226">
        <f t="shared" si="69"/>
        <v>0</v>
      </c>
      <c r="AH204" s="9" t="e">
        <f t="shared" si="85"/>
        <v>#N/A</v>
      </c>
      <c r="AI204" s="227"/>
      <c r="AJ204" s="9" t="e">
        <f t="shared" si="86"/>
        <v>#N/A</v>
      </c>
      <c r="AK204" s="9">
        <f t="shared" si="87"/>
        <v>0</v>
      </c>
      <c r="AL204" s="9" t="e">
        <f t="shared" si="88"/>
        <v>#N/A</v>
      </c>
      <c r="AM204" s="9" t="e">
        <f t="shared" si="89"/>
        <v>#N/A</v>
      </c>
      <c r="AN204" s="5"/>
      <c r="AO204" s="5"/>
      <c r="AP204" s="9"/>
      <c r="AQ204" s="5"/>
      <c r="AR204" s="29"/>
      <c r="AS204" s="29"/>
    </row>
    <row r="205" spans="1:45" s="7" customFormat="1" ht="20.100000000000001" hidden="1" customHeight="1" x14ac:dyDescent="0.25">
      <c r="A205" s="86">
        <f t="shared" si="90"/>
        <v>171</v>
      </c>
      <c r="B205" s="80" t="s">
        <v>134</v>
      </c>
      <c r="C205" s="259" t="s">
        <v>573</v>
      </c>
      <c r="D205" s="19"/>
      <c r="E205" s="5" t="str">
        <f>VLOOKUP($C205,'[4]Gui chi Quynh'!$D$7:$F$393,3,0)</f>
        <v>A4</v>
      </c>
      <c r="F205" s="19">
        <f>VLOOKUP(E205,Sheet1!$B$2:$C$12,2,TRUE)</f>
        <v>7</v>
      </c>
      <c r="G205" s="5" t="str">
        <f>VLOOKUP($C205,'[5]Gui chi Quynh'!$C$7:$E$391,3,0)</f>
        <v>A4</v>
      </c>
      <c r="H205" s="19">
        <f>VLOOKUP(G205,Sheet1!$B$2:$C$12,2,TRUE)</f>
        <v>7</v>
      </c>
      <c r="I205" s="5" t="str">
        <f>VLOOKUP($C205,'[6]Gui chi Quynh'!$C$7:$E$389,3,0)</f>
        <v>A4</v>
      </c>
      <c r="J205" s="19">
        <f>VLOOKUP(I205,Sheet1!$B$2:$C$12,2,TRUE)</f>
        <v>7</v>
      </c>
      <c r="K205" s="5" t="str">
        <f>VLOOKUP($C205,'[7]Gui chi Quynh'!$C$7:$E$389,3,0)</f>
        <v>A4</v>
      </c>
      <c r="L205" s="19">
        <f>VLOOKUP(K205,Sheet1!$B$2:$C$12,2,TRUE)</f>
        <v>7</v>
      </c>
      <c r="M205" s="5" t="str">
        <f>VLOOKUP($C205,'[8]Gui chi Quynh'!$C$7:$E$388,3,0)</f>
        <v>A4</v>
      </c>
      <c r="N205" s="19">
        <f>VLOOKUP(M205,Sheet1!$B$2:$C$12,2,TRUE)</f>
        <v>7</v>
      </c>
      <c r="O205" s="5">
        <f t="shared" si="81"/>
        <v>7</v>
      </c>
      <c r="P205" s="226">
        <f t="shared" si="82"/>
        <v>0</v>
      </c>
      <c r="Q205" s="9" t="str">
        <f t="shared" si="72"/>
        <v>Tốt</v>
      </c>
      <c r="R205" s="82"/>
      <c r="S205" s="17"/>
      <c r="T205" s="19" t="e">
        <f>VLOOKUP(S205,Sheet1!$B$2:$C$12,2,TRUE)</f>
        <v>#N/A</v>
      </c>
      <c r="U205" s="5"/>
      <c r="V205" s="19" t="e">
        <f>VLOOKUP(U205,Sheet1!$B$2:$C$12,2,TRUE)</f>
        <v>#N/A</v>
      </c>
      <c r="W205" s="5"/>
      <c r="X205" s="19" t="e">
        <f>VLOOKUP(W205,Sheet1!$B$2:$C$12,2,TRUE)</f>
        <v>#N/A</v>
      </c>
      <c r="Y205" s="5"/>
      <c r="Z205" s="19" t="e">
        <f>VLOOKUP(Y205,Sheet1!$B$2:$C$12,2,TRUE)</f>
        <v>#N/A</v>
      </c>
      <c r="AA205" s="5"/>
      <c r="AB205" s="19" t="e">
        <f>VLOOKUP(AA205,Sheet1!$B$2:$C$12,2,TRUE)</f>
        <v>#N/A</v>
      </c>
      <c r="AC205" s="5" t="e">
        <f t="shared" si="67"/>
        <v>#N/A</v>
      </c>
      <c r="AD205" s="226">
        <f t="shared" si="83"/>
        <v>0</v>
      </c>
      <c r="AE205" s="9" t="e">
        <f t="shared" si="84"/>
        <v>#N/A</v>
      </c>
      <c r="AF205" s="5" t="e">
        <f t="shared" si="68"/>
        <v>#N/A</v>
      </c>
      <c r="AG205" s="226">
        <f t="shared" si="69"/>
        <v>0</v>
      </c>
      <c r="AH205" s="9" t="e">
        <f t="shared" si="85"/>
        <v>#N/A</v>
      </c>
      <c r="AI205" s="227"/>
      <c r="AJ205" s="9" t="e">
        <f t="shared" si="86"/>
        <v>#N/A</v>
      </c>
      <c r="AK205" s="9">
        <f t="shared" si="87"/>
        <v>0</v>
      </c>
      <c r="AL205" s="9" t="e">
        <f t="shared" si="88"/>
        <v>#N/A</v>
      </c>
      <c r="AM205" s="9" t="e">
        <f t="shared" si="89"/>
        <v>#N/A</v>
      </c>
      <c r="AN205" s="5"/>
      <c r="AO205" s="5"/>
      <c r="AP205" s="9"/>
      <c r="AQ205" s="5"/>
      <c r="AR205" s="29"/>
      <c r="AS205" s="29"/>
    </row>
    <row r="206" spans="1:45" s="7" customFormat="1" ht="20.100000000000001" hidden="1" customHeight="1" x14ac:dyDescent="0.25">
      <c r="A206" s="86">
        <f t="shared" si="90"/>
        <v>172</v>
      </c>
      <c r="B206" s="80" t="s">
        <v>135</v>
      </c>
      <c r="C206" s="259" t="s">
        <v>574</v>
      </c>
      <c r="D206" s="19"/>
      <c r="E206" s="236" t="str">
        <f>VLOOKUP($C206,'[4]Gui chi Quynh'!$D$7:$F$393,3,0)</f>
        <v>C1</v>
      </c>
      <c r="F206" s="19">
        <f>VLOOKUP(E206,Sheet1!$B$2:$C$12,2,TRUE)</f>
        <v>4</v>
      </c>
      <c r="G206" s="5" t="str">
        <f>VLOOKUP($C206,'[5]Gui chi Quynh'!$C$7:$E$391,3,0)</f>
        <v>A4</v>
      </c>
      <c r="H206" s="19">
        <f>VLOOKUP(G206,Sheet1!$B$2:$C$12,2,TRUE)</f>
        <v>7</v>
      </c>
      <c r="I206" s="5" t="str">
        <f>VLOOKUP($C206,'[6]Gui chi Quynh'!$C$7:$E$389,3,0)</f>
        <v>A4</v>
      </c>
      <c r="J206" s="19">
        <f>VLOOKUP(I206,Sheet1!$B$2:$C$12,2,TRUE)</f>
        <v>7</v>
      </c>
      <c r="K206" s="5" t="str">
        <f>VLOOKUP($C206,'[7]Gui chi Quynh'!$C$7:$E$389,3,0)</f>
        <v>A4</v>
      </c>
      <c r="L206" s="19">
        <f>VLOOKUP(K206,Sheet1!$B$2:$C$12,2,TRUE)</f>
        <v>7</v>
      </c>
      <c r="M206" s="5" t="str">
        <f>VLOOKUP($C206,'[8]Gui chi Quynh'!$C$7:$E$388,3,0)</f>
        <v>A4</v>
      </c>
      <c r="N206" s="19">
        <f>VLOOKUP(M206,Sheet1!$B$2:$C$12,2,TRUE)</f>
        <v>7</v>
      </c>
      <c r="O206" s="5">
        <f t="shared" si="81"/>
        <v>6.4</v>
      </c>
      <c r="P206" s="226">
        <f t="shared" si="82"/>
        <v>1</v>
      </c>
      <c r="Q206" s="9" t="str">
        <f t="shared" si="72"/>
        <v>Tốt</v>
      </c>
      <c r="R206" s="305" t="s">
        <v>954</v>
      </c>
      <c r="S206" s="17"/>
      <c r="T206" s="19" t="e">
        <f>VLOOKUP(S206,Sheet1!$B$2:$C$12,2,TRUE)</f>
        <v>#N/A</v>
      </c>
      <c r="U206" s="5"/>
      <c r="V206" s="19" t="e">
        <f>VLOOKUP(U206,Sheet1!$B$2:$C$12,2,TRUE)</f>
        <v>#N/A</v>
      </c>
      <c r="W206" s="5"/>
      <c r="X206" s="19" t="e">
        <f>VLOOKUP(W206,Sheet1!$B$2:$C$12,2,TRUE)</f>
        <v>#N/A</v>
      </c>
      <c r="Y206" s="5"/>
      <c r="Z206" s="19" t="e">
        <f>VLOOKUP(Y206,Sheet1!$B$2:$C$12,2,TRUE)</f>
        <v>#N/A</v>
      </c>
      <c r="AA206" s="5"/>
      <c r="AB206" s="19" t="e">
        <f>VLOOKUP(AA206,Sheet1!$B$2:$C$12,2,TRUE)</f>
        <v>#N/A</v>
      </c>
      <c r="AC206" s="5" t="e">
        <f t="shared" si="67"/>
        <v>#N/A</v>
      </c>
      <c r="AD206" s="226">
        <f t="shared" si="83"/>
        <v>0</v>
      </c>
      <c r="AE206" s="9" t="e">
        <f t="shared" si="84"/>
        <v>#N/A</v>
      </c>
      <c r="AF206" s="5" t="e">
        <f t="shared" si="68"/>
        <v>#N/A</v>
      </c>
      <c r="AG206" s="226">
        <f t="shared" si="69"/>
        <v>0</v>
      </c>
      <c r="AH206" s="9" t="e">
        <f t="shared" si="85"/>
        <v>#N/A</v>
      </c>
      <c r="AI206" s="227"/>
      <c r="AJ206" s="9" t="e">
        <f t="shared" si="86"/>
        <v>#N/A</v>
      </c>
      <c r="AK206" s="9">
        <f t="shared" si="87"/>
        <v>0</v>
      </c>
      <c r="AL206" s="9" t="e">
        <f t="shared" si="88"/>
        <v>#N/A</v>
      </c>
      <c r="AM206" s="9" t="e">
        <f t="shared" si="89"/>
        <v>#N/A</v>
      </c>
      <c r="AN206" s="5"/>
      <c r="AO206" s="5"/>
      <c r="AP206" s="9"/>
      <c r="AQ206" s="5"/>
      <c r="AR206" s="29"/>
      <c r="AS206" s="29"/>
    </row>
    <row r="207" spans="1:45" s="7" customFormat="1" ht="20.100000000000001" hidden="1" customHeight="1" x14ac:dyDescent="0.25">
      <c r="A207" s="86">
        <f t="shared" si="90"/>
        <v>173</v>
      </c>
      <c r="B207" s="80" t="s">
        <v>137</v>
      </c>
      <c r="C207" s="259" t="s">
        <v>575</v>
      </c>
      <c r="D207" s="19"/>
      <c r="E207" s="5" t="str">
        <f>VLOOKUP($C207,'[4]Gui chi Quynh'!$D$7:$F$393,3,0)</f>
        <v>A4</v>
      </c>
      <c r="F207" s="19">
        <f>VLOOKUP(E207,Sheet1!$B$2:$C$12,2,TRUE)</f>
        <v>7</v>
      </c>
      <c r="G207" s="5" t="str">
        <f>VLOOKUP($C207,'[5]Gui chi Quynh'!$C$7:$E$391,3,0)</f>
        <v>A4</v>
      </c>
      <c r="H207" s="19">
        <f>VLOOKUP(G207,Sheet1!$B$2:$C$12,2,TRUE)</f>
        <v>7</v>
      </c>
      <c r="I207" s="5" t="str">
        <f>VLOOKUP($C207,'[6]Gui chi Quynh'!$C$7:$E$389,3,0)</f>
        <v>A4</v>
      </c>
      <c r="J207" s="19">
        <f>VLOOKUP(I207,Sheet1!$B$2:$C$12,2,TRUE)</f>
        <v>7</v>
      </c>
      <c r="K207" s="5" t="str">
        <f>VLOOKUP($C207,'[7]Gui chi Quynh'!$C$7:$E$389,3,0)</f>
        <v>A4</v>
      </c>
      <c r="L207" s="19">
        <f>VLOOKUP(K207,Sheet1!$B$2:$C$12,2,TRUE)</f>
        <v>7</v>
      </c>
      <c r="M207" s="5" t="str">
        <f>VLOOKUP($C207,'[8]Gui chi Quynh'!$C$7:$E$388,3,0)</f>
        <v>A4</v>
      </c>
      <c r="N207" s="19">
        <f>VLOOKUP(M207,Sheet1!$B$2:$C$12,2,TRUE)</f>
        <v>7</v>
      </c>
      <c r="O207" s="5">
        <f t="shared" si="81"/>
        <v>7</v>
      </c>
      <c r="P207" s="226">
        <f t="shared" si="82"/>
        <v>0</v>
      </c>
      <c r="Q207" s="9" t="str">
        <f t="shared" si="72"/>
        <v>Tốt</v>
      </c>
      <c r="R207" s="82"/>
      <c r="S207" s="17"/>
      <c r="T207" s="19" t="e">
        <f>VLOOKUP(S207,Sheet1!$B$2:$C$12,2,TRUE)</f>
        <v>#N/A</v>
      </c>
      <c r="U207" s="5"/>
      <c r="V207" s="19" t="e">
        <f>VLOOKUP(U207,Sheet1!$B$2:$C$12,2,TRUE)</f>
        <v>#N/A</v>
      </c>
      <c r="W207" s="5"/>
      <c r="X207" s="19" t="e">
        <f>VLOOKUP(W207,Sheet1!$B$2:$C$12,2,TRUE)</f>
        <v>#N/A</v>
      </c>
      <c r="Y207" s="5"/>
      <c r="Z207" s="19" t="e">
        <f>VLOOKUP(Y207,Sheet1!$B$2:$C$12,2,TRUE)</f>
        <v>#N/A</v>
      </c>
      <c r="AA207" s="5"/>
      <c r="AB207" s="19" t="e">
        <f>VLOOKUP(AA207,Sheet1!$B$2:$C$12,2,TRUE)</f>
        <v>#N/A</v>
      </c>
      <c r="AC207" s="5" t="e">
        <f t="shared" si="67"/>
        <v>#N/A</v>
      </c>
      <c r="AD207" s="226">
        <f t="shared" si="83"/>
        <v>0</v>
      </c>
      <c r="AE207" s="9" t="e">
        <f t="shared" si="84"/>
        <v>#N/A</v>
      </c>
      <c r="AF207" s="5" t="e">
        <f t="shared" si="68"/>
        <v>#N/A</v>
      </c>
      <c r="AG207" s="226">
        <f t="shared" si="69"/>
        <v>0</v>
      </c>
      <c r="AH207" s="9" t="e">
        <f t="shared" si="85"/>
        <v>#N/A</v>
      </c>
      <c r="AI207" s="227"/>
      <c r="AJ207" s="9" t="e">
        <f t="shared" si="86"/>
        <v>#N/A</v>
      </c>
      <c r="AK207" s="9">
        <f t="shared" si="87"/>
        <v>0</v>
      </c>
      <c r="AL207" s="9" t="e">
        <f t="shared" si="88"/>
        <v>#N/A</v>
      </c>
      <c r="AM207" s="9" t="e">
        <f t="shared" si="89"/>
        <v>#N/A</v>
      </c>
      <c r="AN207" s="5"/>
      <c r="AO207" s="5"/>
      <c r="AP207" s="9"/>
      <c r="AQ207" s="5"/>
      <c r="AR207" s="29"/>
      <c r="AS207" s="29"/>
    </row>
    <row r="208" spans="1:45" s="7" customFormat="1" ht="20.100000000000001" hidden="1" customHeight="1" x14ac:dyDescent="0.25">
      <c r="A208" s="86">
        <f t="shared" si="90"/>
        <v>174</v>
      </c>
      <c r="B208" s="80" t="s">
        <v>138</v>
      </c>
      <c r="C208" s="259" t="s">
        <v>576</v>
      </c>
      <c r="D208" s="19"/>
      <c r="E208" s="5" t="str">
        <f>VLOOKUP($C208,'[4]Gui chi Quynh'!$D$7:$F$393,3,0)</f>
        <v>A4</v>
      </c>
      <c r="F208" s="19">
        <f>VLOOKUP(E208,Sheet1!$B$2:$C$12,2,TRUE)</f>
        <v>7</v>
      </c>
      <c r="G208" s="5" t="str">
        <f>VLOOKUP($C208,'[5]Gui chi Quynh'!$C$7:$E$391,3,0)</f>
        <v>A4</v>
      </c>
      <c r="H208" s="19">
        <f>VLOOKUP(G208,Sheet1!$B$2:$C$12,2,TRUE)</f>
        <v>7</v>
      </c>
      <c r="I208" s="5" t="str">
        <f>VLOOKUP($C208,'[6]Gui chi Quynh'!$C$7:$E$389,3,0)</f>
        <v>A4</v>
      </c>
      <c r="J208" s="19">
        <f>VLOOKUP(I208,Sheet1!$B$2:$C$12,2,TRUE)</f>
        <v>7</v>
      </c>
      <c r="K208" s="5" t="str">
        <f>VLOOKUP($C208,'[7]Gui chi Quynh'!$C$7:$E$389,3,0)</f>
        <v>A4</v>
      </c>
      <c r="L208" s="19">
        <f>VLOOKUP(K208,Sheet1!$B$2:$C$12,2,TRUE)</f>
        <v>7</v>
      </c>
      <c r="M208" s="5" t="str">
        <f>VLOOKUP($C208,'[8]Gui chi Quynh'!$C$7:$E$388,3,0)</f>
        <v>A3</v>
      </c>
      <c r="N208" s="19">
        <f>VLOOKUP(M208,Sheet1!$B$2:$C$12,2,TRUE)</f>
        <v>8</v>
      </c>
      <c r="O208" s="5">
        <f t="shared" si="81"/>
        <v>7.2</v>
      </c>
      <c r="P208" s="226">
        <f t="shared" si="82"/>
        <v>0</v>
      </c>
      <c r="Q208" s="9" t="str">
        <f t="shared" si="72"/>
        <v>Tốt</v>
      </c>
      <c r="R208" s="82"/>
      <c r="S208" s="17"/>
      <c r="T208" s="19" t="e">
        <f>VLOOKUP(S208,Sheet1!$B$2:$C$12,2,TRUE)</f>
        <v>#N/A</v>
      </c>
      <c r="U208" s="5"/>
      <c r="V208" s="19" t="e">
        <f>VLOOKUP(U208,Sheet1!$B$2:$C$12,2,TRUE)</f>
        <v>#N/A</v>
      </c>
      <c r="W208" s="5"/>
      <c r="X208" s="19" t="e">
        <f>VLOOKUP(W208,Sheet1!$B$2:$C$12,2,TRUE)</f>
        <v>#N/A</v>
      </c>
      <c r="Y208" s="5"/>
      <c r="Z208" s="19" t="e">
        <f>VLOOKUP(Y208,Sheet1!$B$2:$C$12,2,TRUE)</f>
        <v>#N/A</v>
      </c>
      <c r="AA208" s="5"/>
      <c r="AB208" s="19" t="e">
        <f>VLOOKUP(AA208,Sheet1!$B$2:$C$12,2,TRUE)</f>
        <v>#N/A</v>
      </c>
      <c r="AC208" s="5" t="e">
        <f t="shared" si="67"/>
        <v>#N/A</v>
      </c>
      <c r="AD208" s="226">
        <f t="shared" si="83"/>
        <v>0</v>
      </c>
      <c r="AE208" s="9" t="e">
        <f t="shared" si="84"/>
        <v>#N/A</v>
      </c>
      <c r="AF208" s="5" t="e">
        <f t="shared" si="68"/>
        <v>#N/A</v>
      </c>
      <c r="AG208" s="226">
        <f t="shared" si="69"/>
        <v>0</v>
      </c>
      <c r="AH208" s="9" t="e">
        <f t="shared" si="85"/>
        <v>#N/A</v>
      </c>
      <c r="AI208" s="227"/>
      <c r="AJ208" s="9" t="e">
        <f t="shared" si="86"/>
        <v>#N/A</v>
      </c>
      <c r="AK208" s="9">
        <f t="shared" si="87"/>
        <v>0</v>
      </c>
      <c r="AL208" s="9" t="e">
        <f t="shared" si="88"/>
        <v>#N/A</v>
      </c>
      <c r="AM208" s="9" t="e">
        <f t="shared" si="89"/>
        <v>#N/A</v>
      </c>
      <c r="AN208" s="5"/>
      <c r="AO208" s="5"/>
      <c r="AP208" s="9"/>
      <c r="AQ208" s="5"/>
      <c r="AR208" s="29"/>
      <c r="AS208" s="29"/>
    </row>
    <row r="209" spans="1:45" s="7" customFormat="1" ht="20.100000000000001" hidden="1" customHeight="1" x14ac:dyDescent="0.25">
      <c r="A209" s="86">
        <f t="shared" si="90"/>
        <v>175</v>
      </c>
      <c r="B209" s="80" t="s">
        <v>139</v>
      </c>
      <c r="C209" s="259" t="s">
        <v>577</v>
      </c>
      <c r="D209" s="19"/>
      <c r="E209" s="5" t="str">
        <f>VLOOKUP($C209,'[4]Gui chi Quynh'!$D$7:$F$393,3,0)</f>
        <v>A4</v>
      </c>
      <c r="F209" s="19">
        <f>VLOOKUP(E209,Sheet1!$B$2:$C$12,2,TRUE)</f>
        <v>7</v>
      </c>
      <c r="G209" s="5" t="str">
        <f>VLOOKUP($C209,'[5]Gui chi Quynh'!$C$7:$E$391,3,0)</f>
        <v>A4</v>
      </c>
      <c r="H209" s="19">
        <f>VLOOKUP(G209,Sheet1!$B$2:$C$12,2,TRUE)</f>
        <v>7</v>
      </c>
      <c r="I209" s="5" t="str">
        <f>VLOOKUP($C209,'[6]Gui chi Quynh'!$C$7:$E$389,3,0)</f>
        <v>A4</v>
      </c>
      <c r="J209" s="19">
        <f>VLOOKUP(I209,Sheet1!$B$2:$C$12,2,TRUE)</f>
        <v>7</v>
      </c>
      <c r="K209" s="5" t="str">
        <f>VLOOKUP($C209,'[7]Gui chi Quynh'!$C$7:$E$389,3,0)</f>
        <v>A4</v>
      </c>
      <c r="L209" s="19">
        <f>VLOOKUP(K209,Sheet1!$B$2:$C$12,2,TRUE)</f>
        <v>7</v>
      </c>
      <c r="M209" s="5" t="str">
        <f>VLOOKUP($C209,'[8]Gui chi Quynh'!$C$7:$E$388,3,0)</f>
        <v>A3</v>
      </c>
      <c r="N209" s="19">
        <f>VLOOKUP(M209,Sheet1!$B$2:$C$12,2,TRUE)</f>
        <v>8</v>
      </c>
      <c r="O209" s="5">
        <f t="shared" si="81"/>
        <v>7.2</v>
      </c>
      <c r="P209" s="226">
        <f t="shared" si="82"/>
        <v>0</v>
      </c>
      <c r="Q209" s="9" t="str">
        <f t="shared" si="72"/>
        <v>Tốt</v>
      </c>
      <c r="R209" s="82"/>
      <c r="S209" s="17"/>
      <c r="T209" s="19" t="e">
        <f>VLOOKUP(S209,Sheet1!$B$2:$C$12,2,TRUE)</f>
        <v>#N/A</v>
      </c>
      <c r="U209" s="5"/>
      <c r="V209" s="19" t="e">
        <f>VLOOKUP(U209,Sheet1!$B$2:$C$12,2,TRUE)</f>
        <v>#N/A</v>
      </c>
      <c r="W209" s="5"/>
      <c r="X209" s="19" t="e">
        <f>VLOOKUP(W209,Sheet1!$B$2:$C$12,2,TRUE)</f>
        <v>#N/A</v>
      </c>
      <c r="Y209" s="5"/>
      <c r="Z209" s="19" t="e">
        <f>VLOOKUP(Y209,Sheet1!$B$2:$C$12,2,TRUE)</f>
        <v>#N/A</v>
      </c>
      <c r="AA209" s="5"/>
      <c r="AB209" s="19" t="e">
        <f>VLOOKUP(AA209,Sheet1!$B$2:$C$12,2,TRUE)</f>
        <v>#N/A</v>
      </c>
      <c r="AC209" s="5" t="e">
        <f t="shared" si="67"/>
        <v>#N/A</v>
      </c>
      <c r="AD209" s="226">
        <f t="shared" si="83"/>
        <v>0</v>
      </c>
      <c r="AE209" s="9" t="e">
        <f t="shared" si="84"/>
        <v>#N/A</v>
      </c>
      <c r="AF209" s="5" t="e">
        <f t="shared" si="68"/>
        <v>#N/A</v>
      </c>
      <c r="AG209" s="226">
        <f t="shared" si="69"/>
        <v>0</v>
      </c>
      <c r="AH209" s="9" t="e">
        <f t="shared" si="85"/>
        <v>#N/A</v>
      </c>
      <c r="AI209" s="227"/>
      <c r="AJ209" s="9" t="e">
        <f t="shared" si="86"/>
        <v>#N/A</v>
      </c>
      <c r="AK209" s="9">
        <f t="shared" si="87"/>
        <v>0</v>
      </c>
      <c r="AL209" s="9" t="e">
        <f t="shared" si="88"/>
        <v>#N/A</v>
      </c>
      <c r="AM209" s="9" t="e">
        <f t="shared" si="89"/>
        <v>#N/A</v>
      </c>
      <c r="AN209" s="12"/>
      <c r="AO209" s="5"/>
      <c r="AP209" s="9"/>
      <c r="AQ209" s="5"/>
      <c r="AR209" s="29"/>
      <c r="AS209" s="29"/>
    </row>
    <row r="210" spans="1:45" s="7" customFormat="1" ht="20.100000000000001" hidden="1" customHeight="1" x14ac:dyDescent="0.25">
      <c r="A210" s="86">
        <f t="shared" si="90"/>
        <v>176</v>
      </c>
      <c r="B210" s="80" t="s">
        <v>111</v>
      </c>
      <c r="C210" s="259" t="s">
        <v>578</v>
      </c>
      <c r="D210" s="19"/>
      <c r="E210" s="5" t="str">
        <f>VLOOKUP($C210,'[4]Gui chi Quynh'!$D$7:$F$393,3,0)</f>
        <v>A4</v>
      </c>
      <c r="F210" s="19">
        <f>VLOOKUP(E210,Sheet1!$B$2:$C$12,2,TRUE)</f>
        <v>7</v>
      </c>
      <c r="G210" s="5" t="str">
        <f>VLOOKUP($C210,'[5]Gui chi Quynh'!$C$7:$E$391,3,0)</f>
        <v>A4</v>
      </c>
      <c r="H210" s="19">
        <f>VLOOKUP(G210,Sheet1!$B$2:$C$12,2,TRUE)</f>
        <v>7</v>
      </c>
      <c r="I210" s="5" t="str">
        <f>VLOOKUP($C210,'[6]Gui chi Quynh'!$C$7:$E$389,3,0)</f>
        <v>A4</v>
      </c>
      <c r="J210" s="19">
        <f>VLOOKUP(I210,Sheet1!$B$2:$C$12,2,TRUE)</f>
        <v>7</v>
      </c>
      <c r="K210" s="5" t="str">
        <f>VLOOKUP($C210,'[7]Gui chi Quynh'!$C$7:$E$389,3,0)</f>
        <v>A4</v>
      </c>
      <c r="L210" s="19">
        <f>VLOOKUP(K210,Sheet1!$B$2:$C$12,2,TRUE)</f>
        <v>7</v>
      </c>
      <c r="M210" s="5" t="str">
        <f>VLOOKUP($C210,'[8]Gui chi Quynh'!$C$7:$E$388,3,0)</f>
        <v>A3</v>
      </c>
      <c r="N210" s="19">
        <f>VLOOKUP(M210,Sheet1!$B$2:$C$12,2,TRUE)</f>
        <v>8</v>
      </c>
      <c r="O210" s="5">
        <f t="shared" si="81"/>
        <v>7.2</v>
      </c>
      <c r="P210" s="226">
        <f t="shared" si="82"/>
        <v>0</v>
      </c>
      <c r="Q210" s="9" t="str">
        <f t="shared" si="72"/>
        <v>Tốt</v>
      </c>
      <c r="R210" s="82"/>
      <c r="S210" s="17"/>
      <c r="T210" s="19" t="e">
        <f>VLOOKUP(S210,Sheet1!$B$2:$C$12,2,TRUE)</f>
        <v>#N/A</v>
      </c>
      <c r="U210" s="5"/>
      <c r="V210" s="19" t="e">
        <f>VLOOKUP(U210,Sheet1!$B$2:$C$12,2,TRUE)</f>
        <v>#N/A</v>
      </c>
      <c r="W210" s="5"/>
      <c r="X210" s="19" t="e">
        <f>VLOOKUP(W210,Sheet1!$B$2:$C$12,2,TRUE)</f>
        <v>#N/A</v>
      </c>
      <c r="Y210" s="5"/>
      <c r="Z210" s="19" t="e">
        <f>VLOOKUP(Y210,Sheet1!$B$2:$C$12,2,TRUE)</f>
        <v>#N/A</v>
      </c>
      <c r="AA210" s="5"/>
      <c r="AB210" s="19" t="e">
        <f>VLOOKUP(AA210,Sheet1!$B$2:$C$12,2,TRUE)</f>
        <v>#N/A</v>
      </c>
      <c r="AC210" s="5" t="e">
        <f t="shared" si="67"/>
        <v>#N/A</v>
      </c>
      <c r="AD210" s="226">
        <f t="shared" si="83"/>
        <v>0</v>
      </c>
      <c r="AE210" s="9" t="e">
        <f t="shared" si="84"/>
        <v>#N/A</v>
      </c>
      <c r="AF210" s="5" t="e">
        <f t="shared" si="68"/>
        <v>#N/A</v>
      </c>
      <c r="AG210" s="226">
        <f t="shared" si="69"/>
        <v>0</v>
      </c>
      <c r="AH210" s="9" t="e">
        <f t="shared" si="85"/>
        <v>#N/A</v>
      </c>
      <c r="AI210" s="227"/>
      <c r="AJ210" s="9" t="e">
        <f t="shared" si="86"/>
        <v>#N/A</v>
      </c>
      <c r="AK210" s="9">
        <f t="shared" si="87"/>
        <v>0</v>
      </c>
      <c r="AL210" s="9" t="e">
        <f t="shared" si="88"/>
        <v>#N/A</v>
      </c>
      <c r="AM210" s="9" t="e">
        <f t="shared" si="89"/>
        <v>#N/A</v>
      </c>
      <c r="AN210" s="5"/>
      <c r="AO210" s="5"/>
      <c r="AP210" s="9"/>
      <c r="AQ210" s="5"/>
      <c r="AR210" s="29"/>
      <c r="AS210" s="29"/>
    </row>
    <row r="211" spans="1:45" s="7" customFormat="1" ht="20.100000000000001" hidden="1" customHeight="1" x14ac:dyDescent="0.25">
      <c r="A211" s="86">
        <f t="shared" si="90"/>
        <v>177</v>
      </c>
      <c r="B211" s="80" t="s">
        <v>140</v>
      </c>
      <c r="C211" s="259" t="s">
        <v>568</v>
      </c>
      <c r="D211" s="19"/>
      <c r="E211" s="5" t="str">
        <f>VLOOKUP($C211,'[4]Gui chi Quynh'!$D$7:$F$393,3,0)</f>
        <v>A4</v>
      </c>
      <c r="F211" s="19">
        <f>VLOOKUP(E211,Sheet1!$B$2:$C$12,2,TRUE)</f>
        <v>7</v>
      </c>
      <c r="G211" s="5" t="str">
        <f>VLOOKUP($C211,'[5]Gui chi Quynh'!$C$7:$E$391,3,0)</f>
        <v>A4</v>
      </c>
      <c r="H211" s="19">
        <f>VLOOKUP(G211,Sheet1!$B$2:$C$12,2,TRUE)</f>
        <v>7</v>
      </c>
      <c r="I211" s="5" t="str">
        <f>VLOOKUP($C211,'[6]Gui chi Quynh'!$C$7:$E$389,3,0)</f>
        <v>A4</v>
      </c>
      <c r="J211" s="19">
        <f>VLOOKUP(I211,Sheet1!$B$2:$C$12,2,TRUE)</f>
        <v>7</v>
      </c>
      <c r="K211" s="5" t="str">
        <f>VLOOKUP($C211,'[7]Gui chi Quynh'!$C$7:$E$389,3,0)</f>
        <v>A3</v>
      </c>
      <c r="L211" s="19">
        <f>VLOOKUP(K211,Sheet1!$B$2:$C$12,2,TRUE)</f>
        <v>8</v>
      </c>
      <c r="M211" s="5" t="str">
        <f>VLOOKUP($C211,'[8]Gui chi Quynh'!$C$7:$E$388,3,0)</f>
        <v>A3</v>
      </c>
      <c r="N211" s="19">
        <f>VLOOKUP(M211,Sheet1!$B$2:$C$12,2,TRUE)</f>
        <v>8</v>
      </c>
      <c r="O211" s="5">
        <f t="shared" si="81"/>
        <v>7.4</v>
      </c>
      <c r="P211" s="226">
        <f t="shared" si="82"/>
        <v>0</v>
      </c>
      <c r="Q211" s="9" t="str">
        <f t="shared" si="72"/>
        <v>Tốt</v>
      </c>
      <c r="R211" s="82"/>
      <c r="S211" s="17"/>
      <c r="T211" s="19" t="e">
        <f>VLOOKUP(S211,Sheet1!$B$2:$C$12,2,TRUE)</f>
        <v>#N/A</v>
      </c>
      <c r="U211" s="5"/>
      <c r="V211" s="19" t="e">
        <f>VLOOKUP(U211,Sheet1!$B$2:$C$12,2,TRUE)</f>
        <v>#N/A</v>
      </c>
      <c r="W211" s="5"/>
      <c r="X211" s="19" t="e">
        <f>VLOOKUP(W211,Sheet1!$B$2:$C$12,2,TRUE)</f>
        <v>#N/A</v>
      </c>
      <c r="Y211" s="5"/>
      <c r="Z211" s="19" t="e">
        <f>VLOOKUP(Y211,Sheet1!$B$2:$C$12,2,TRUE)</f>
        <v>#N/A</v>
      </c>
      <c r="AA211" s="5"/>
      <c r="AB211" s="19" t="e">
        <f>VLOOKUP(AA211,Sheet1!$B$2:$C$12,2,TRUE)</f>
        <v>#N/A</v>
      </c>
      <c r="AC211" s="5" t="e">
        <f t="shared" ref="AC211:AC277" si="91">ROUND(AVERAGE(T211,V211,X211,Z211),2)</f>
        <v>#N/A</v>
      </c>
      <c r="AD211" s="226">
        <f t="shared" si="83"/>
        <v>0</v>
      </c>
      <c r="AE211" s="9" t="e">
        <f t="shared" si="84"/>
        <v>#N/A</v>
      </c>
      <c r="AF211" s="5" t="e">
        <f t="shared" ref="AF211:AF277" si="92">ROUND(AVERAGE(T211,V211,X211,Z211,AB211),2)</f>
        <v>#N/A</v>
      </c>
      <c r="AG211" s="226">
        <f t="shared" ref="AG211:AG277" si="93">COUNTIF(S211:AB211,"C*")*1+COUNTIF(S211:AB211,"D")*2+COUNTIF(S211:AB211,"E")*3</f>
        <v>0</v>
      </c>
      <c r="AH211" s="9" t="e">
        <f t="shared" si="85"/>
        <v>#N/A</v>
      </c>
      <c r="AI211" s="227"/>
      <c r="AJ211" s="9" t="e">
        <f t="shared" si="86"/>
        <v>#N/A</v>
      </c>
      <c r="AK211" s="9">
        <f t="shared" si="87"/>
        <v>0</v>
      </c>
      <c r="AL211" s="9" t="e">
        <f t="shared" si="88"/>
        <v>#N/A</v>
      </c>
      <c r="AM211" s="9" t="e">
        <f t="shared" si="89"/>
        <v>#N/A</v>
      </c>
      <c r="AN211" s="5"/>
      <c r="AO211" s="5"/>
      <c r="AP211" s="9"/>
      <c r="AQ211" s="5"/>
      <c r="AR211" s="29"/>
      <c r="AS211" s="29"/>
    </row>
    <row r="212" spans="1:45" s="7" customFormat="1" ht="20.100000000000001" hidden="1" customHeight="1" x14ac:dyDescent="0.25">
      <c r="A212" s="86">
        <f t="shared" si="90"/>
        <v>178</v>
      </c>
      <c r="B212" s="80" t="s">
        <v>142</v>
      </c>
      <c r="C212" s="259" t="s">
        <v>579</v>
      </c>
      <c r="D212" s="19"/>
      <c r="E212" s="5" t="str">
        <f>VLOOKUP($C212,'[4]Gui chi Quynh'!$D$7:$F$393,3,0)</f>
        <v>A4</v>
      </c>
      <c r="F212" s="19">
        <f>VLOOKUP(E212,Sheet1!$B$2:$C$12,2,TRUE)</f>
        <v>7</v>
      </c>
      <c r="G212" s="5" t="str">
        <f>VLOOKUP($C212,'[5]Gui chi Quynh'!$C$7:$E$391,3,0)</f>
        <v>A4</v>
      </c>
      <c r="H212" s="19">
        <f>VLOOKUP(G212,Sheet1!$B$2:$C$12,2,TRUE)</f>
        <v>7</v>
      </c>
      <c r="I212" s="5" t="str">
        <f>VLOOKUP($C212,'[6]Gui chi Quynh'!$C$7:$E$389,3,0)</f>
        <v>A4</v>
      </c>
      <c r="J212" s="19">
        <f>VLOOKUP(I212,Sheet1!$B$2:$C$12,2,TRUE)</f>
        <v>7</v>
      </c>
      <c r="K212" s="5" t="str">
        <f>VLOOKUP($C212,'[7]Gui chi Quynh'!$C$7:$E$389,3,0)</f>
        <v>A3</v>
      </c>
      <c r="L212" s="19">
        <f>VLOOKUP(K212,Sheet1!$B$2:$C$12,2,TRUE)</f>
        <v>8</v>
      </c>
      <c r="M212" s="5" t="str">
        <f>VLOOKUP($C212,'[8]Gui chi Quynh'!$C$7:$E$388,3,0)</f>
        <v>A4</v>
      </c>
      <c r="N212" s="19">
        <f>VLOOKUP(M212,Sheet1!$B$2:$C$12,2,TRUE)</f>
        <v>7</v>
      </c>
      <c r="O212" s="5">
        <f t="shared" si="81"/>
        <v>7.2</v>
      </c>
      <c r="P212" s="226">
        <f t="shared" si="82"/>
        <v>0</v>
      </c>
      <c r="Q212" s="9" t="str">
        <f t="shared" si="72"/>
        <v>Tốt</v>
      </c>
      <c r="R212" s="82"/>
      <c r="S212" s="17"/>
      <c r="T212" s="19" t="e">
        <f>VLOOKUP(S212,Sheet1!$B$2:$C$12,2,TRUE)</f>
        <v>#N/A</v>
      </c>
      <c r="U212" s="5"/>
      <c r="V212" s="19" t="e">
        <f>VLOOKUP(U212,Sheet1!$B$2:$C$12,2,TRUE)</f>
        <v>#N/A</v>
      </c>
      <c r="W212" s="5"/>
      <c r="X212" s="19" t="e">
        <f>VLOOKUP(W212,Sheet1!$B$2:$C$12,2,TRUE)</f>
        <v>#N/A</v>
      </c>
      <c r="Y212" s="5"/>
      <c r="Z212" s="19" t="e">
        <f>VLOOKUP(Y212,Sheet1!$B$2:$C$12,2,TRUE)</f>
        <v>#N/A</v>
      </c>
      <c r="AA212" s="5"/>
      <c r="AB212" s="19" t="e">
        <f>VLOOKUP(AA212,Sheet1!$B$2:$C$12,2,TRUE)</f>
        <v>#N/A</v>
      </c>
      <c r="AC212" s="5" t="e">
        <f t="shared" si="91"/>
        <v>#N/A</v>
      </c>
      <c r="AD212" s="226">
        <f t="shared" si="83"/>
        <v>0</v>
      </c>
      <c r="AE212" s="9" t="e">
        <f t="shared" si="84"/>
        <v>#N/A</v>
      </c>
      <c r="AF212" s="5" t="e">
        <f t="shared" si="92"/>
        <v>#N/A</v>
      </c>
      <c r="AG212" s="226">
        <f t="shared" si="93"/>
        <v>0</v>
      </c>
      <c r="AH212" s="9" t="e">
        <f t="shared" si="85"/>
        <v>#N/A</v>
      </c>
      <c r="AI212" s="227"/>
      <c r="AJ212" s="9" t="e">
        <f t="shared" si="86"/>
        <v>#N/A</v>
      </c>
      <c r="AK212" s="9">
        <f t="shared" si="87"/>
        <v>0</v>
      </c>
      <c r="AL212" s="9" t="e">
        <f t="shared" si="88"/>
        <v>#N/A</v>
      </c>
      <c r="AM212" s="9" t="e">
        <f t="shared" si="89"/>
        <v>#N/A</v>
      </c>
      <c r="AN212" s="5"/>
      <c r="AO212" s="5"/>
      <c r="AP212" s="9"/>
      <c r="AQ212" s="5"/>
      <c r="AR212" s="29"/>
      <c r="AS212" s="29"/>
    </row>
    <row r="213" spans="1:45" s="7" customFormat="1" ht="20.100000000000001" hidden="1" customHeight="1" x14ac:dyDescent="0.25">
      <c r="A213" s="86">
        <f t="shared" si="90"/>
        <v>179</v>
      </c>
      <c r="B213" s="80" t="s">
        <v>143</v>
      </c>
      <c r="C213" s="259" t="s">
        <v>580</v>
      </c>
      <c r="D213" s="19"/>
      <c r="E213" s="5" t="str">
        <f>VLOOKUP($C213,'[4]Gui chi Quynh'!$D$7:$F$393,3,0)</f>
        <v>A4</v>
      </c>
      <c r="F213" s="19">
        <f>VLOOKUP(E213,Sheet1!$B$2:$C$12,2,TRUE)</f>
        <v>7</v>
      </c>
      <c r="G213" s="5" t="str">
        <f>VLOOKUP($C213,'[5]Gui chi Quynh'!$C$7:$E$391,3,0)</f>
        <v>A4</v>
      </c>
      <c r="H213" s="19">
        <f>VLOOKUP(G213,Sheet1!$B$2:$C$12,2,TRUE)</f>
        <v>7</v>
      </c>
      <c r="I213" s="5" t="str">
        <f>VLOOKUP($C213,'[6]Gui chi Quynh'!$C$7:$E$389,3,0)</f>
        <v>A4</v>
      </c>
      <c r="J213" s="19">
        <f>VLOOKUP(I213,Sheet1!$B$2:$C$12,2,TRUE)</f>
        <v>7</v>
      </c>
      <c r="K213" s="5" t="str">
        <f>VLOOKUP($C213,'[7]Gui chi Quynh'!$C$7:$E$389,3,0)</f>
        <v>A4</v>
      </c>
      <c r="L213" s="19">
        <f>VLOOKUP(K213,Sheet1!$B$2:$C$12,2,TRUE)</f>
        <v>7</v>
      </c>
      <c r="M213" s="5" t="str">
        <f>VLOOKUP($C213,'[8]Gui chi Quynh'!$C$7:$E$388,3,0)</f>
        <v>A4</v>
      </c>
      <c r="N213" s="19">
        <f>VLOOKUP(M213,Sheet1!$B$2:$C$12,2,TRUE)</f>
        <v>7</v>
      </c>
      <c r="O213" s="5">
        <f t="shared" si="81"/>
        <v>7</v>
      </c>
      <c r="P213" s="226">
        <f t="shared" si="82"/>
        <v>0</v>
      </c>
      <c r="Q213" s="9" t="str">
        <f t="shared" ref="Q213:Q279" si="94">IF(P213&gt;=3,"Không hoàn thành",IF(AND($O213&gt;=8,$O213&lt;=10,P213=0),"Xuất sắc",IF(AND($O213&gt;=8,$O213&lt;=10,P213=1),"Tốt",IF(AND($O213&gt;=8,$O213&lt;=10,P213=2),"Hoàn thành",IF(AND($O213&gt;6,$O213&lt;8,P213&lt;=1),"Tốt",IF(AND($O213&gt;6,$O213&lt;8,P213=2),"Hoàn thành",IF(AND($O213&gt;=5,$O213&lt;=6,P213&lt;=2),"Hoàn thành",IF(AND($O213&lt;5,P213&gt;3),"Không hoàn thành",""))))))))</f>
        <v>Tốt</v>
      </c>
      <c r="R213" s="82"/>
      <c r="S213" s="17"/>
      <c r="T213" s="19" t="e">
        <f>VLOOKUP(S213,Sheet1!$B$2:$C$12,2,TRUE)</f>
        <v>#N/A</v>
      </c>
      <c r="U213" s="5"/>
      <c r="V213" s="19" t="e">
        <f>VLOOKUP(U213,Sheet1!$B$2:$C$12,2,TRUE)</f>
        <v>#N/A</v>
      </c>
      <c r="W213" s="5"/>
      <c r="X213" s="19" t="e">
        <f>VLOOKUP(W213,Sheet1!$B$2:$C$12,2,TRUE)</f>
        <v>#N/A</v>
      </c>
      <c r="Y213" s="5"/>
      <c r="Z213" s="19" t="e">
        <f>VLOOKUP(Y213,Sheet1!$B$2:$C$12,2,TRUE)</f>
        <v>#N/A</v>
      </c>
      <c r="AA213" s="5"/>
      <c r="AB213" s="19" t="e">
        <f>VLOOKUP(AA213,Sheet1!$B$2:$C$12,2,TRUE)</f>
        <v>#N/A</v>
      </c>
      <c r="AC213" s="5" t="e">
        <f t="shared" si="91"/>
        <v>#N/A</v>
      </c>
      <c r="AD213" s="226">
        <f t="shared" si="83"/>
        <v>0</v>
      </c>
      <c r="AE213" s="9" t="e">
        <f t="shared" si="84"/>
        <v>#N/A</v>
      </c>
      <c r="AF213" s="5" t="e">
        <f t="shared" si="92"/>
        <v>#N/A</v>
      </c>
      <c r="AG213" s="226">
        <f t="shared" si="93"/>
        <v>0</v>
      </c>
      <c r="AH213" s="9" t="e">
        <f t="shared" si="85"/>
        <v>#N/A</v>
      </c>
      <c r="AI213" s="227"/>
      <c r="AJ213" s="9" t="e">
        <f t="shared" si="86"/>
        <v>#N/A</v>
      </c>
      <c r="AK213" s="9">
        <f t="shared" si="87"/>
        <v>0</v>
      </c>
      <c r="AL213" s="9" t="e">
        <f t="shared" si="88"/>
        <v>#N/A</v>
      </c>
      <c r="AM213" s="9" t="e">
        <f t="shared" si="89"/>
        <v>#N/A</v>
      </c>
      <c r="AN213" s="5"/>
      <c r="AO213" s="5"/>
      <c r="AP213" s="9"/>
      <c r="AQ213" s="5"/>
      <c r="AR213" s="30"/>
      <c r="AS213" s="30"/>
    </row>
    <row r="214" spans="1:45" s="7" customFormat="1" ht="20.100000000000001" hidden="1" customHeight="1" x14ac:dyDescent="0.25">
      <c r="A214" s="86">
        <f t="shared" si="90"/>
        <v>180</v>
      </c>
      <c r="B214" s="80" t="s">
        <v>144</v>
      </c>
      <c r="C214" s="259" t="s">
        <v>581</v>
      </c>
      <c r="D214" s="19"/>
      <c r="E214" s="5" t="str">
        <f>VLOOKUP($C214,'[4]Gui chi Quynh'!$D$7:$F$393,3,0)</f>
        <v>A4</v>
      </c>
      <c r="F214" s="19">
        <f>VLOOKUP(E214,Sheet1!$B$2:$C$12,2,TRUE)</f>
        <v>7</v>
      </c>
      <c r="G214" s="5" t="str">
        <f>VLOOKUP($C214,'[5]Gui chi Quynh'!$C$7:$E$391,3,0)</f>
        <v>A4</v>
      </c>
      <c r="H214" s="19">
        <f>VLOOKUP(G214,Sheet1!$B$2:$C$12,2,TRUE)</f>
        <v>7</v>
      </c>
      <c r="I214" s="5" t="str">
        <f>VLOOKUP($C214,'[6]Gui chi Quynh'!$C$7:$E$389,3,0)</f>
        <v>A4</v>
      </c>
      <c r="J214" s="19">
        <f>VLOOKUP(I214,Sheet1!$B$2:$C$12,2,TRUE)</f>
        <v>7</v>
      </c>
      <c r="K214" s="5" t="str">
        <f>VLOOKUP($C214,'[7]Gui chi Quynh'!$C$7:$E$389,3,0)</f>
        <v>A4</v>
      </c>
      <c r="L214" s="19">
        <f>VLOOKUP(K214,Sheet1!$B$2:$C$12,2,TRUE)</f>
        <v>7</v>
      </c>
      <c r="M214" s="5" t="str">
        <f>VLOOKUP($C214,'[8]Gui chi Quynh'!$C$7:$E$388,3,0)</f>
        <v>A3</v>
      </c>
      <c r="N214" s="19">
        <f>VLOOKUP(M214,Sheet1!$B$2:$C$12,2,TRUE)</f>
        <v>8</v>
      </c>
      <c r="O214" s="5">
        <f t="shared" si="81"/>
        <v>7.2</v>
      </c>
      <c r="P214" s="226">
        <f t="shared" si="82"/>
        <v>0</v>
      </c>
      <c r="Q214" s="9" t="str">
        <f t="shared" si="94"/>
        <v>Tốt</v>
      </c>
      <c r="R214" s="82"/>
      <c r="S214" s="17"/>
      <c r="T214" s="19" t="e">
        <f>VLOOKUP(S214,Sheet1!$B$2:$C$12,2,TRUE)</f>
        <v>#N/A</v>
      </c>
      <c r="U214" s="5"/>
      <c r="V214" s="19" t="e">
        <f>VLOOKUP(U214,Sheet1!$B$2:$C$12,2,TRUE)</f>
        <v>#N/A</v>
      </c>
      <c r="W214" s="5"/>
      <c r="X214" s="19" t="e">
        <f>VLOOKUP(W214,Sheet1!$B$2:$C$12,2,TRUE)</f>
        <v>#N/A</v>
      </c>
      <c r="Y214" s="5"/>
      <c r="Z214" s="19" t="e">
        <f>VLOOKUP(Y214,Sheet1!$B$2:$C$12,2,TRUE)</f>
        <v>#N/A</v>
      </c>
      <c r="AA214" s="5"/>
      <c r="AB214" s="19" t="e">
        <f>VLOOKUP(AA214,Sheet1!$B$2:$C$12,2,TRUE)</f>
        <v>#N/A</v>
      </c>
      <c r="AC214" s="5" t="e">
        <f t="shared" si="91"/>
        <v>#N/A</v>
      </c>
      <c r="AD214" s="226">
        <f t="shared" si="83"/>
        <v>0</v>
      </c>
      <c r="AE214" s="9" t="e">
        <f t="shared" si="84"/>
        <v>#N/A</v>
      </c>
      <c r="AF214" s="5" t="e">
        <f t="shared" si="92"/>
        <v>#N/A</v>
      </c>
      <c r="AG214" s="226">
        <f t="shared" si="93"/>
        <v>0</v>
      </c>
      <c r="AH214" s="9" t="e">
        <f t="shared" si="85"/>
        <v>#N/A</v>
      </c>
      <c r="AI214" s="227"/>
      <c r="AJ214" s="9" t="e">
        <f t="shared" si="86"/>
        <v>#N/A</v>
      </c>
      <c r="AK214" s="9">
        <f t="shared" si="87"/>
        <v>0</v>
      </c>
      <c r="AL214" s="9" t="e">
        <f t="shared" si="88"/>
        <v>#N/A</v>
      </c>
      <c r="AM214" s="9" t="e">
        <f t="shared" si="89"/>
        <v>#N/A</v>
      </c>
      <c r="AN214" s="5"/>
      <c r="AO214" s="5"/>
      <c r="AP214" s="9"/>
      <c r="AQ214" s="5"/>
      <c r="AR214" s="29"/>
      <c r="AS214" s="29"/>
    </row>
    <row r="215" spans="1:45" s="7" customFormat="1" ht="20.100000000000001" hidden="1" customHeight="1" x14ac:dyDescent="0.25">
      <c r="A215" s="86">
        <f t="shared" si="90"/>
        <v>181</v>
      </c>
      <c r="B215" s="80" t="s">
        <v>145</v>
      </c>
      <c r="C215" s="259" t="s">
        <v>582</v>
      </c>
      <c r="D215" s="19"/>
      <c r="E215" s="5" t="str">
        <f>VLOOKUP($C215,'[4]Gui chi Quynh'!$D$7:$F$393,3,0)</f>
        <v>A4</v>
      </c>
      <c r="F215" s="19">
        <f>VLOOKUP(E215,Sheet1!$B$2:$C$12,2,TRUE)</f>
        <v>7</v>
      </c>
      <c r="G215" s="5" t="str">
        <f>VLOOKUP($C215,'[5]Gui chi Quynh'!$C$7:$E$391,3,0)</f>
        <v>A4</v>
      </c>
      <c r="H215" s="19">
        <f>VLOOKUP(G215,Sheet1!$B$2:$C$12,2,TRUE)</f>
        <v>7</v>
      </c>
      <c r="I215" s="5" t="str">
        <f>VLOOKUP($C215,'[6]Gui chi Quynh'!$C$7:$E$389,3,0)</f>
        <v>A4</v>
      </c>
      <c r="J215" s="19">
        <f>VLOOKUP(I215,Sheet1!$B$2:$C$12,2,TRUE)</f>
        <v>7</v>
      </c>
      <c r="K215" s="5" t="str">
        <f>VLOOKUP($C215,'[7]Gui chi Quynh'!$C$7:$E$389,3,0)</f>
        <v>A4</v>
      </c>
      <c r="L215" s="19">
        <f>VLOOKUP(K215,Sheet1!$B$2:$C$12,2,TRUE)</f>
        <v>7</v>
      </c>
      <c r="M215" s="5" t="str">
        <f>VLOOKUP($C215,'[8]Gui chi Quynh'!$C$7:$E$388,3,0)</f>
        <v>A3</v>
      </c>
      <c r="N215" s="19">
        <f>VLOOKUP(M215,Sheet1!$B$2:$C$12,2,TRUE)</f>
        <v>8</v>
      </c>
      <c r="O215" s="5">
        <f t="shared" si="81"/>
        <v>7.2</v>
      </c>
      <c r="P215" s="226">
        <f t="shared" si="82"/>
        <v>0</v>
      </c>
      <c r="Q215" s="9" t="str">
        <f t="shared" si="94"/>
        <v>Tốt</v>
      </c>
      <c r="R215" s="82"/>
      <c r="S215" s="17"/>
      <c r="T215" s="19" t="e">
        <f>VLOOKUP(S215,Sheet1!$B$2:$C$12,2,TRUE)</f>
        <v>#N/A</v>
      </c>
      <c r="U215" s="5"/>
      <c r="V215" s="19" t="e">
        <f>VLOOKUP(U215,Sheet1!$B$2:$C$12,2,TRUE)</f>
        <v>#N/A</v>
      </c>
      <c r="W215" s="5"/>
      <c r="X215" s="19" t="e">
        <f>VLOOKUP(W215,Sheet1!$B$2:$C$12,2,TRUE)</f>
        <v>#N/A</v>
      </c>
      <c r="Y215" s="5"/>
      <c r="Z215" s="19" t="e">
        <f>VLOOKUP(Y215,Sheet1!$B$2:$C$12,2,TRUE)</f>
        <v>#N/A</v>
      </c>
      <c r="AA215" s="5"/>
      <c r="AB215" s="19" t="e">
        <f>VLOOKUP(AA215,Sheet1!$B$2:$C$12,2,TRUE)</f>
        <v>#N/A</v>
      </c>
      <c r="AC215" s="5" t="e">
        <f t="shared" si="91"/>
        <v>#N/A</v>
      </c>
      <c r="AD215" s="226">
        <f t="shared" si="83"/>
        <v>0</v>
      </c>
      <c r="AE215" s="9" t="e">
        <f t="shared" si="84"/>
        <v>#N/A</v>
      </c>
      <c r="AF215" s="5" t="e">
        <f t="shared" si="92"/>
        <v>#N/A</v>
      </c>
      <c r="AG215" s="226">
        <f t="shared" si="93"/>
        <v>0</v>
      </c>
      <c r="AH215" s="9" t="e">
        <f t="shared" si="85"/>
        <v>#N/A</v>
      </c>
      <c r="AI215" s="227"/>
      <c r="AJ215" s="9" t="e">
        <f t="shared" si="86"/>
        <v>#N/A</v>
      </c>
      <c r="AK215" s="9">
        <f t="shared" si="87"/>
        <v>0</v>
      </c>
      <c r="AL215" s="9" t="e">
        <f t="shared" si="88"/>
        <v>#N/A</v>
      </c>
      <c r="AM215" s="9" t="e">
        <f t="shared" si="89"/>
        <v>#N/A</v>
      </c>
      <c r="AN215" s="5"/>
      <c r="AO215" s="5"/>
      <c r="AP215" s="9"/>
      <c r="AQ215" s="5"/>
      <c r="AR215" s="29"/>
      <c r="AS215" s="29"/>
    </row>
    <row r="216" spans="1:45" s="7" customFormat="1" ht="20.100000000000001" hidden="1" customHeight="1" x14ac:dyDescent="0.25">
      <c r="A216" s="86">
        <f t="shared" si="90"/>
        <v>182</v>
      </c>
      <c r="B216" s="80" t="s">
        <v>146</v>
      </c>
      <c r="C216" s="259" t="s">
        <v>583</v>
      </c>
      <c r="D216" s="19"/>
      <c r="E216" s="5" t="str">
        <f>VLOOKUP($C216,'[4]Gui chi Quynh'!$D$7:$F$393,3,0)</f>
        <v>A4</v>
      </c>
      <c r="F216" s="19">
        <f>VLOOKUP(E216,Sheet1!$B$2:$C$12,2,TRUE)</f>
        <v>7</v>
      </c>
      <c r="G216" s="5" t="str">
        <f>VLOOKUP($C216,'[5]Gui chi Quynh'!$C$7:$E$391,3,0)</f>
        <v>A4</v>
      </c>
      <c r="H216" s="19">
        <f>VLOOKUP(G216,Sheet1!$B$2:$C$12,2,TRUE)</f>
        <v>7</v>
      </c>
      <c r="I216" s="5" t="str">
        <f>VLOOKUP($C216,'[6]Gui chi Quynh'!$C$7:$E$389,3,0)</f>
        <v>A4</v>
      </c>
      <c r="J216" s="19">
        <f>VLOOKUP(I216,Sheet1!$B$2:$C$12,2,TRUE)</f>
        <v>7</v>
      </c>
      <c r="K216" s="5" t="str">
        <f>VLOOKUP($C216,'[7]Gui chi Quynh'!$C$7:$E$389,3,0)</f>
        <v>A3</v>
      </c>
      <c r="L216" s="19">
        <f>VLOOKUP(K216,Sheet1!$B$2:$C$12,2,TRUE)</f>
        <v>8</v>
      </c>
      <c r="M216" s="5" t="str">
        <f>VLOOKUP($C216,'[8]Gui chi Quynh'!$C$7:$E$388,3,0)</f>
        <v>A4</v>
      </c>
      <c r="N216" s="19">
        <f>VLOOKUP(M216,Sheet1!$B$2:$C$12,2,TRUE)</f>
        <v>7</v>
      </c>
      <c r="O216" s="5">
        <f t="shared" si="81"/>
        <v>7.2</v>
      </c>
      <c r="P216" s="226">
        <f t="shared" si="82"/>
        <v>0</v>
      </c>
      <c r="Q216" s="9" t="str">
        <f t="shared" si="94"/>
        <v>Tốt</v>
      </c>
      <c r="R216" s="82"/>
      <c r="S216" s="17"/>
      <c r="T216" s="19" t="e">
        <f>VLOOKUP(S216,Sheet1!$B$2:$C$12,2,TRUE)</f>
        <v>#N/A</v>
      </c>
      <c r="U216" s="5"/>
      <c r="V216" s="19" t="e">
        <f>VLOOKUP(U216,Sheet1!$B$2:$C$12,2,TRUE)</f>
        <v>#N/A</v>
      </c>
      <c r="W216" s="5"/>
      <c r="X216" s="19" t="e">
        <f>VLOOKUP(W216,Sheet1!$B$2:$C$12,2,TRUE)</f>
        <v>#N/A</v>
      </c>
      <c r="Y216" s="5"/>
      <c r="Z216" s="19" t="e">
        <f>VLOOKUP(Y216,Sheet1!$B$2:$C$12,2,TRUE)</f>
        <v>#N/A</v>
      </c>
      <c r="AA216" s="5"/>
      <c r="AB216" s="19" t="e">
        <f>VLOOKUP(AA216,Sheet1!$B$2:$C$12,2,TRUE)</f>
        <v>#N/A</v>
      </c>
      <c r="AC216" s="5" t="e">
        <f t="shared" si="91"/>
        <v>#N/A</v>
      </c>
      <c r="AD216" s="226">
        <f t="shared" si="83"/>
        <v>0</v>
      </c>
      <c r="AE216" s="9" t="e">
        <f t="shared" si="84"/>
        <v>#N/A</v>
      </c>
      <c r="AF216" s="5" t="e">
        <f t="shared" si="92"/>
        <v>#N/A</v>
      </c>
      <c r="AG216" s="226">
        <f t="shared" si="93"/>
        <v>0</v>
      </c>
      <c r="AH216" s="9" t="e">
        <f t="shared" si="85"/>
        <v>#N/A</v>
      </c>
      <c r="AI216" s="227"/>
      <c r="AJ216" s="9" t="e">
        <f t="shared" si="86"/>
        <v>#N/A</v>
      </c>
      <c r="AK216" s="9">
        <f t="shared" si="87"/>
        <v>0</v>
      </c>
      <c r="AL216" s="9" t="e">
        <f t="shared" si="88"/>
        <v>#N/A</v>
      </c>
      <c r="AM216" s="9" t="e">
        <f t="shared" si="89"/>
        <v>#N/A</v>
      </c>
      <c r="AN216" s="5"/>
      <c r="AO216" s="5"/>
      <c r="AP216" s="9"/>
      <c r="AQ216" s="5"/>
      <c r="AR216" s="29"/>
      <c r="AS216" s="29"/>
    </row>
    <row r="217" spans="1:45" s="7" customFormat="1" ht="20.100000000000001" hidden="1" customHeight="1" x14ac:dyDescent="0.25">
      <c r="A217" s="86">
        <f t="shared" si="90"/>
        <v>183</v>
      </c>
      <c r="B217" s="80" t="s">
        <v>293</v>
      </c>
      <c r="C217" s="259" t="s">
        <v>585</v>
      </c>
      <c r="D217" s="19"/>
      <c r="E217" s="5" t="str">
        <f>VLOOKUP($C217,'[4]Gui chi Quynh'!$D$7:$F$393,3,0)</f>
        <v>A3</v>
      </c>
      <c r="F217" s="19">
        <f>VLOOKUP(E217,Sheet1!$B$2:$C$12,2,TRUE)</f>
        <v>8</v>
      </c>
      <c r="G217" s="5" t="str">
        <f>VLOOKUP($C217,'[5]Gui chi Quynh'!$C$7:$E$391,3,0)</f>
        <v>A4</v>
      </c>
      <c r="H217" s="19">
        <f>VLOOKUP(G217,Sheet1!$B$2:$C$12,2,TRUE)</f>
        <v>7</v>
      </c>
      <c r="I217" s="5" t="str">
        <f>VLOOKUP($C217,'[6]Gui chi Quynh'!$C$7:$E$389,3,0)</f>
        <v>A4</v>
      </c>
      <c r="J217" s="19">
        <f>VLOOKUP(I217,Sheet1!$B$2:$C$12,2,TRUE)</f>
        <v>7</v>
      </c>
      <c r="K217" s="5" t="str">
        <f>VLOOKUP($C217,'[7]Gui chi Quynh'!$C$7:$E$389,3,0)</f>
        <v>A4</v>
      </c>
      <c r="L217" s="19">
        <f>VLOOKUP(K217,Sheet1!$B$2:$C$12,2,TRUE)</f>
        <v>7</v>
      </c>
      <c r="M217" s="5" t="str">
        <f>VLOOKUP($C217,'[8]Gui chi Quynh'!$C$7:$E$388,3,0)</f>
        <v>A4</v>
      </c>
      <c r="N217" s="19">
        <f>VLOOKUP(M217,Sheet1!$B$2:$C$12,2,TRUE)</f>
        <v>7</v>
      </c>
      <c r="O217" s="5">
        <f t="shared" si="81"/>
        <v>7.2</v>
      </c>
      <c r="P217" s="226">
        <f t="shared" si="82"/>
        <v>0</v>
      </c>
      <c r="Q217" s="9" t="str">
        <f t="shared" si="94"/>
        <v>Tốt</v>
      </c>
      <c r="R217" s="82"/>
      <c r="S217" s="17"/>
      <c r="T217" s="19" t="e">
        <f>VLOOKUP(S217,Sheet1!$B$2:$C$12,2,TRUE)</f>
        <v>#N/A</v>
      </c>
      <c r="U217" s="5"/>
      <c r="V217" s="19" t="e">
        <f>VLOOKUP(U217,Sheet1!$B$2:$C$12,2,TRUE)</f>
        <v>#N/A</v>
      </c>
      <c r="W217" s="5"/>
      <c r="X217" s="19" t="e">
        <f>VLOOKUP(W217,Sheet1!$B$2:$C$12,2,TRUE)</f>
        <v>#N/A</v>
      </c>
      <c r="Y217" s="5"/>
      <c r="Z217" s="19" t="e">
        <f>VLOOKUP(Y217,Sheet1!$B$2:$C$12,2,TRUE)</f>
        <v>#N/A</v>
      </c>
      <c r="AA217" s="5"/>
      <c r="AB217" s="19" t="e">
        <f>VLOOKUP(AA217,Sheet1!$B$2:$C$12,2,TRUE)</f>
        <v>#N/A</v>
      </c>
      <c r="AC217" s="5" t="e">
        <f t="shared" si="91"/>
        <v>#N/A</v>
      </c>
      <c r="AD217" s="226">
        <f t="shared" si="83"/>
        <v>0</v>
      </c>
      <c r="AE217" s="9" t="e">
        <f t="shared" si="84"/>
        <v>#N/A</v>
      </c>
      <c r="AF217" s="5" t="e">
        <f t="shared" si="92"/>
        <v>#N/A</v>
      </c>
      <c r="AG217" s="226">
        <f t="shared" si="93"/>
        <v>0</v>
      </c>
      <c r="AH217" s="9" t="e">
        <f t="shared" si="85"/>
        <v>#N/A</v>
      </c>
      <c r="AI217" s="227"/>
      <c r="AJ217" s="9" t="e">
        <f t="shared" si="86"/>
        <v>#N/A</v>
      </c>
      <c r="AK217" s="9">
        <f t="shared" si="87"/>
        <v>0</v>
      </c>
      <c r="AL217" s="9" t="e">
        <f t="shared" si="88"/>
        <v>#N/A</v>
      </c>
      <c r="AM217" s="9" t="e">
        <f t="shared" si="89"/>
        <v>#N/A</v>
      </c>
      <c r="AN217" s="5"/>
      <c r="AO217" s="5"/>
      <c r="AP217" s="9"/>
      <c r="AQ217" s="5"/>
      <c r="AR217" s="29"/>
      <c r="AS217" s="29"/>
    </row>
    <row r="218" spans="1:45" s="7" customFormat="1" ht="20.100000000000001" hidden="1" customHeight="1" x14ac:dyDescent="0.25">
      <c r="A218" s="86">
        <f t="shared" si="90"/>
        <v>184</v>
      </c>
      <c r="B218" s="80" t="s">
        <v>297</v>
      </c>
      <c r="C218" s="259" t="s">
        <v>586</v>
      </c>
      <c r="D218" s="19"/>
      <c r="E218" s="5" t="str">
        <f>VLOOKUP($C218,'[4]Gui chi Quynh'!$D$7:$F$393,3,0)</f>
        <v>A1</v>
      </c>
      <c r="F218" s="19">
        <f>VLOOKUP(E218,Sheet1!$B$2:$C$12,2,TRUE)</f>
        <v>10</v>
      </c>
      <c r="G218" s="5" t="str">
        <f>VLOOKUP($C218,'[5]Gui chi Quynh'!$C$7:$E$391,3,0)</f>
        <v>A1</v>
      </c>
      <c r="H218" s="19">
        <f>VLOOKUP(G218,Sheet1!$B$2:$C$12,2,TRUE)</f>
        <v>10</v>
      </c>
      <c r="I218" s="5" t="str">
        <f>VLOOKUP($C218,'[6]Gui chi Quynh'!$C$7:$E$389,3,0)</f>
        <v>A1</v>
      </c>
      <c r="J218" s="19">
        <f>VLOOKUP(I218,Sheet1!$B$2:$C$12,2,TRUE)</f>
        <v>10</v>
      </c>
      <c r="K218" s="5" t="str">
        <f>VLOOKUP($C218,'[7]Gui chi Quynh'!$C$7:$E$389,3,0)</f>
        <v>A1</v>
      </c>
      <c r="L218" s="19">
        <f>VLOOKUP(K218,Sheet1!$B$2:$C$12,2,TRUE)</f>
        <v>10</v>
      </c>
      <c r="M218" s="5" t="str">
        <f>VLOOKUP($C218,'[8]Gui chi Quynh'!$C$7:$E$388,3,0)</f>
        <v>A2</v>
      </c>
      <c r="N218" s="19">
        <f>VLOOKUP(M218,Sheet1!$B$2:$C$12,2,TRUE)</f>
        <v>9</v>
      </c>
      <c r="O218" s="5">
        <f t="shared" si="81"/>
        <v>9.8000000000000007</v>
      </c>
      <c r="P218" s="226">
        <f t="shared" si="82"/>
        <v>0</v>
      </c>
      <c r="Q218" s="9" t="str">
        <f t="shared" si="94"/>
        <v>Xuất sắc</v>
      </c>
      <c r="R218" s="82"/>
      <c r="S218" s="17"/>
      <c r="T218" s="19" t="e">
        <f>VLOOKUP(S218,Sheet1!$B$2:$C$12,2,TRUE)</f>
        <v>#N/A</v>
      </c>
      <c r="U218" s="5"/>
      <c r="V218" s="19" t="e">
        <f>VLOOKUP(U218,Sheet1!$B$2:$C$12,2,TRUE)</f>
        <v>#N/A</v>
      </c>
      <c r="W218" s="5"/>
      <c r="X218" s="19" t="e">
        <f>VLOOKUP(W218,Sheet1!$B$2:$C$12,2,TRUE)</f>
        <v>#N/A</v>
      </c>
      <c r="Y218" s="5"/>
      <c r="Z218" s="19" t="e">
        <f>VLOOKUP(Y218,Sheet1!$B$2:$C$12,2,TRUE)</f>
        <v>#N/A</v>
      </c>
      <c r="AA218" s="5"/>
      <c r="AB218" s="19" t="e">
        <f>VLOOKUP(AA218,Sheet1!$B$2:$C$12,2,TRUE)</f>
        <v>#N/A</v>
      </c>
      <c r="AC218" s="5" t="e">
        <f t="shared" si="91"/>
        <v>#N/A</v>
      </c>
      <c r="AD218" s="226">
        <f t="shared" si="83"/>
        <v>0</v>
      </c>
      <c r="AE218" s="9" t="e">
        <f t="shared" si="84"/>
        <v>#N/A</v>
      </c>
      <c r="AF218" s="5" t="e">
        <f t="shared" si="92"/>
        <v>#N/A</v>
      </c>
      <c r="AG218" s="226">
        <f t="shared" si="93"/>
        <v>0</v>
      </c>
      <c r="AH218" s="9" t="e">
        <f t="shared" si="85"/>
        <v>#N/A</v>
      </c>
      <c r="AI218" s="227"/>
      <c r="AJ218" s="9" t="e">
        <f t="shared" si="86"/>
        <v>#N/A</v>
      </c>
      <c r="AK218" s="9">
        <f t="shared" si="87"/>
        <v>0</v>
      </c>
      <c r="AL218" s="9" t="e">
        <f t="shared" si="88"/>
        <v>#N/A</v>
      </c>
      <c r="AM218" s="9" t="e">
        <f t="shared" si="89"/>
        <v>#N/A</v>
      </c>
      <c r="AN218" s="5"/>
      <c r="AO218" s="5"/>
      <c r="AP218" s="9"/>
      <c r="AQ218" s="5"/>
      <c r="AR218" s="29"/>
      <c r="AS218" s="29"/>
    </row>
    <row r="219" spans="1:45" s="7" customFormat="1" ht="20.100000000000001" hidden="1" customHeight="1" x14ac:dyDescent="0.25">
      <c r="A219" s="86">
        <f t="shared" si="90"/>
        <v>185</v>
      </c>
      <c r="B219" s="80" t="s">
        <v>87</v>
      </c>
      <c r="C219" s="117" t="s">
        <v>584</v>
      </c>
      <c r="D219" s="19"/>
      <c r="E219" s="5" t="str">
        <f>VLOOKUP($C219,'[4]Gui chi Quynh'!$D$7:$F$393,3,0)</f>
        <v>A4</v>
      </c>
      <c r="F219" s="19">
        <f>VLOOKUP(E219,Sheet1!$B$2:$C$12,2,TRUE)</f>
        <v>7</v>
      </c>
      <c r="G219" s="5" t="str">
        <f>VLOOKUP($C219,'[5]Gui chi Quynh'!$C$7:$E$391,3,0)</f>
        <v>A4</v>
      </c>
      <c r="H219" s="19">
        <f>VLOOKUP(G219,Sheet1!$B$2:$C$12,2,TRUE)</f>
        <v>7</v>
      </c>
      <c r="I219" s="5" t="str">
        <f>VLOOKUP($C219,'[6]Gui chi Quynh'!$C$7:$E$389,3,0)</f>
        <v>A4</v>
      </c>
      <c r="J219" s="19">
        <f>VLOOKUP(I219,Sheet1!$B$2:$C$12,2,TRUE)</f>
        <v>7</v>
      </c>
      <c r="K219" s="5" t="str">
        <f>VLOOKUP($C219,'[7]Gui chi Quynh'!$C$7:$E$389,3,0)</f>
        <v>A4</v>
      </c>
      <c r="L219" s="19">
        <f>VLOOKUP(K219,Sheet1!$B$2:$C$12,2,TRUE)</f>
        <v>7</v>
      </c>
      <c r="M219" s="5" t="str">
        <f>VLOOKUP($C219,'[8]Gui chi Quynh'!$C$7:$E$388,3,0)</f>
        <v>A3</v>
      </c>
      <c r="N219" s="19">
        <f>VLOOKUP(M219,Sheet1!$B$2:$C$12,2,TRUE)</f>
        <v>8</v>
      </c>
      <c r="O219" s="5">
        <f t="shared" si="81"/>
        <v>7.2</v>
      </c>
      <c r="P219" s="226">
        <f t="shared" si="82"/>
        <v>0</v>
      </c>
      <c r="Q219" s="9" t="str">
        <f t="shared" si="94"/>
        <v>Tốt</v>
      </c>
      <c r="R219" s="82"/>
      <c r="S219" s="17"/>
      <c r="T219" s="19" t="e">
        <f>VLOOKUP(S219,Sheet1!$B$2:$C$12,2,TRUE)</f>
        <v>#N/A</v>
      </c>
      <c r="U219" s="5"/>
      <c r="V219" s="19" t="e">
        <f>VLOOKUP(U219,Sheet1!$B$2:$C$12,2,TRUE)</f>
        <v>#N/A</v>
      </c>
      <c r="W219" s="5"/>
      <c r="X219" s="19" t="e">
        <f>VLOOKUP(W219,Sheet1!$B$2:$C$12,2,TRUE)</f>
        <v>#N/A</v>
      </c>
      <c r="Y219" s="5"/>
      <c r="Z219" s="19" t="e">
        <f>VLOOKUP(Y219,Sheet1!$B$2:$C$12,2,TRUE)</f>
        <v>#N/A</v>
      </c>
      <c r="AA219" s="5"/>
      <c r="AB219" s="19" t="e">
        <f>VLOOKUP(AA219,Sheet1!$B$2:$C$12,2,TRUE)</f>
        <v>#N/A</v>
      </c>
      <c r="AC219" s="5" t="e">
        <f t="shared" si="91"/>
        <v>#N/A</v>
      </c>
      <c r="AD219" s="226">
        <f t="shared" si="83"/>
        <v>0</v>
      </c>
      <c r="AE219" s="9" t="e">
        <f t="shared" si="84"/>
        <v>#N/A</v>
      </c>
      <c r="AF219" s="5" t="e">
        <f t="shared" si="92"/>
        <v>#N/A</v>
      </c>
      <c r="AG219" s="226">
        <f t="shared" si="93"/>
        <v>0</v>
      </c>
      <c r="AH219" s="9" t="e">
        <f t="shared" si="85"/>
        <v>#N/A</v>
      </c>
      <c r="AI219" s="227"/>
      <c r="AJ219" s="9" t="e">
        <f t="shared" si="86"/>
        <v>#N/A</v>
      </c>
      <c r="AK219" s="9">
        <f t="shared" si="87"/>
        <v>0</v>
      </c>
      <c r="AL219" s="9" t="e">
        <f t="shared" si="88"/>
        <v>#N/A</v>
      </c>
      <c r="AM219" s="9" t="e">
        <f t="shared" si="89"/>
        <v>#N/A</v>
      </c>
      <c r="AN219" s="5"/>
      <c r="AO219" s="5"/>
      <c r="AP219" s="9"/>
      <c r="AQ219" s="5"/>
      <c r="AR219" s="29"/>
      <c r="AS219" s="29"/>
    </row>
    <row r="220" spans="1:45" s="7" customFormat="1" ht="20.100000000000001" hidden="1" customHeight="1" x14ac:dyDescent="0.25">
      <c r="A220" s="86">
        <f t="shared" si="90"/>
        <v>186</v>
      </c>
      <c r="B220" s="80" t="s">
        <v>334</v>
      </c>
      <c r="C220" s="259" t="s">
        <v>587</v>
      </c>
      <c r="D220" s="19"/>
      <c r="E220" s="5" t="str">
        <f>VLOOKUP($C220,'[4]Gui chi Quynh'!$D$7:$F$393,3,0)</f>
        <v>A1</v>
      </c>
      <c r="F220" s="19">
        <f>VLOOKUP(E220,Sheet1!$B$2:$C$12,2,TRUE)</f>
        <v>10</v>
      </c>
      <c r="G220" s="5" t="str">
        <f>VLOOKUP($C220,'[5]Gui chi Quynh'!$C$7:$E$391,3,0)</f>
        <v>A1</v>
      </c>
      <c r="H220" s="19">
        <f>VLOOKUP(G220,Sheet1!$B$2:$C$12,2,TRUE)</f>
        <v>10</v>
      </c>
      <c r="I220" s="5" t="str">
        <f>VLOOKUP($C220,'[6]Gui chi Quynh'!$C$7:$E$389,3,0)</f>
        <v>A1</v>
      </c>
      <c r="J220" s="19">
        <f>VLOOKUP(I220,Sheet1!$B$2:$C$12,2,TRUE)</f>
        <v>10</v>
      </c>
      <c r="K220" s="5" t="str">
        <f>VLOOKUP($C220,'[7]Gui chi Quynh'!$C$7:$E$389,3,0)</f>
        <v>A1</v>
      </c>
      <c r="L220" s="19">
        <f>VLOOKUP(K220,Sheet1!$B$2:$C$12,2,TRUE)</f>
        <v>10</v>
      </c>
      <c r="M220" s="5" t="str">
        <f>VLOOKUP($C220,'[8]Gui chi Quynh'!$C$7:$E$388,3,0)</f>
        <v>A1</v>
      </c>
      <c r="N220" s="19">
        <f>VLOOKUP(M220,Sheet1!$B$2:$C$12,2,TRUE)</f>
        <v>10</v>
      </c>
      <c r="O220" s="5">
        <f t="shared" si="81"/>
        <v>10</v>
      </c>
      <c r="P220" s="226">
        <f t="shared" si="82"/>
        <v>0</v>
      </c>
      <c r="Q220" s="9" t="str">
        <f t="shared" si="94"/>
        <v>Xuất sắc</v>
      </c>
      <c r="R220" s="82"/>
      <c r="S220" s="17"/>
      <c r="T220" s="19" t="e">
        <f>VLOOKUP(S220,Sheet1!$B$2:$C$12,2,TRUE)</f>
        <v>#N/A</v>
      </c>
      <c r="U220" s="5"/>
      <c r="V220" s="19" t="e">
        <f>VLOOKUP(U220,Sheet1!$B$2:$C$12,2,TRUE)</f>
        <v>#N/A</v>
      </c>
      <c r="W220" s="5"/>
      <c r="X220" s="19" t="e">
        <f>VLOOKUP(W220,Sheet1!$B$2:$C$12,2,TRUE)</f>
        <v>#N/A</v>
      </c>
      <c r="Y220" s="5"/>
      <c r="Z220" s="19" t="e">
        <f>VLOOKUP(Y220,Sheet1!$B$2:$C$12,2,TRUE)</f>
        <v>#N/A</v>
      </c>
      <c r="AA220" s="5"/>
      <c r="AB220" s="19" t="e">
        <f>VLOOKUP(AA220,Sheet1!$B$2:$C$12,2,TRUE)</f>
        <v>#N/A</v>
      </c>
      <c r="AC220" s="5" t="e">
        <f t="shared" si="91"/>
        <v>#N/A</v>
      </c>
      <c r="AD220" s="226">
        <f t="shared" si="83"/>
        <v>0</v>
      </c>
      <c r="AE220" s="9" t="e">
        <f t="shared" si="84"/>
        <v>#N/A</v>
      </c>
      <c r="AF220" s="5" t="e">
        <f t="shared" si="92"/>
        <v>#N/A</v>
      </c>
      <c r="AG220" s="226">
        <f t="shared" si="93"/>
        <v>0</v>
      </c>
      <c r="AH220" s="9" t="e">
        <f t="shared" si="85"/>
        <v>#N/A</v>
      </c>
      <c r="AI220" s="227"/>
      <c r="AJ220" s="9" t="e">
        <f t="shared" si="86"/>
        <v>#N/A</v>
      </c>
      <c r="AK220" s="9">
        <f t="shared" si="87"/>
        <v>0</v>
      </c>
      <c r="AL220" s="9" t="e">
        <f t="shared" si="88"/>
        <v>#N/A</v>
      </c>
      <c r="AM220" s="9" t="e">
        <f t="shared" si="89"/>
        <v>#N/A</v>
      </c>
      <c r="AN220" s="5"/>
      <c r="AO220" s="5"/>
      <c r="AP220" s="9"/>
      <c r="AQ220" s="5"/>
      <c r="AR220" s="29"/>
      <c r="AS220" s="29"/>
    </row>
    <row r="221" spans="1:45" s="7" customFormat="1" ht="20.100000000000001" hidden="1" customHeight="1" x14ac:dyDescent="0.25">
      <c r="A221" s="86">
        <f t="shared" si="90"/>
        <v>187</v>
      </c>
      <c r="B221" s="80" t="s">
        <v>792</v>
      </c>
      <c r="C221" s="117" t="s">
        <v>793</v>
      </c>
      <c r="E221" s="5" t="str">
        <f>VLOOKUP($C221,'[4]Gui chi Quynh'!$D$7:$F$393,3,0)</f>
        <v>A3</v>
      </c>
      <c r="F221" s="19">
        <f>VLOOKUP(E221,Sheet1!$B$2:$C$12,2,TRUE)</f>
        <v>8</v>
      </c>
      <c r="G221" s="5" t="str">
        <f>VLOOKUP($C221,'[5]Gui chi Quynh'!$C$7:$E$391,3,0)</f>
        <v>A4</v>
      </c>
      <c r="H221" s="19">
        <f>VLOOKUP(G221,Sheet1!$B$2:$C$12,2,TRUE)</f>
        <v>7</v>
      </c>
      <c r="I221" s="5" t="str">
        <f>VLOOKUP($C221,'[6]Gui chi Quynh'!$C$7:$E$389,3,0)</f>
        <v>A4</v>
      </c>
      <c r="J221" s="19">
        <f>VLOOKUP(I221,Sheet1!$B$2:$C$12,2,TRUE)</f>
        <v>7</v>
      </c>
      <c r="K221" s="5" t="str">
        <f>VLOOKUP($C221,'[7]Gui chi Quynh'!$C$7:$E$389,3,0)</f>
        <v>A4</v>
      </c>
      <c r="L221" s="19">
        <f>VLOOKUP(K221,Sheet1!$B$2:$C$12,2,TRUE)</f>
        <v>7</v>
      </c>
      <c r="M221" s="5" t="str">
        <f>VLOOKUP($C221,'[8]Gui chi Quynh'!$C$7:$E$388,3,0)</f>
        <v>A3</v>
      </c>
      <c r="N221" s="19">
        <f>VLOOKUP(M221,Sheet1!$B$2:$C$12,2,TRUE)</f>
        <v>8</v>
      </c>
      <c r="O221" s="5">
        <f t="shared" si="81"/>
        <v>7.4</v>
      </c>
      <c r="P221" s="226">
        <f t="shared" si="82"/>
        <v>0</v>
      </c>
      <c r="Q221" s="9" t="str">
        <f t="shared" si="94"/>
        <v>Tốt</v>
      </c>
      <c r="R221" s="82"/>
      <c r="S221" s="17"/>
      <c r="T221" s="19" t="e">
        <f>VLOOKUP(S221,Sheet1!$B$2:$C$12,2,TRUE)</f>
        <v>#N/A</v>
      </c>
      <c r="U221" s="5"/>
      <c r="V221" s="19" t="e">
        <f>VLOOKUP(U221,Sheet1!$B$2:$C$12,2,TRUE)</f>
        <v>#N/A</v>
      </c>
      <c r="W221" s="5"/>
      <c r="X221" s="19" t="e">
        <f>VLOOKUP(W221,Sheet1!$B$2:$C$12,2,TRUE)</f>
        <v>#N/A</v>
      </c>
      <c r="Y221" s="5"/>
      <c r="Z221" s="19" t="e">
        <f>VLOOKUP(Y221,Sheet1!$B$2:$C$12,2,TRUE)</f>
        <v>#N/A</v>
      </c>
      <c r="AA221" s="5"/>
      <c r="AB221" s="19" t="e">
        <f>VLOOKUP(AA221,Sheet1!$B$2:$C$12,2,TRUE)</f>
        <v>#N/A</v>
      </c>
      <c r="AC221" s="5" t="e">
        <f t="shared" si="91"/>
        <v>#N/A</v>
      </c>
      <c r="AD221" s="226">
        <f t="shared" si="83"/>
        <v>0</v>
      </c>
      <c r="AE221" s="9" t="e">
        <f t="shared" si="84"/>
        <v>#N/A</v>
      </c>
      <c r="AF221" s="5" t="e">
        <f t="shared" si="92"/>
        <v>#N/A</v>
      </c>
      <c r="AG221" s="226">
        <f t="shared" si="93"/>
        <v>0</v>
      </c>
      <c r="AH221" s="9" t="e">
        <f t="shared" si="85"/>
        <v>#N/A</v>
      </c>
      <c r="AI221" s="227"/>
      <c r="AJ221" s="9" t="e">
        <f t="shared" si="86"/>
        <v>#N/A</v>
      </c>
      <c r="AK221" s="9">
        <f t="shared" si="87"/>
        <v>0</v>
      </c>
      <c r="AL221" s="9" t="e">
        <f t="shared" si="88"/>
        <v>#N/A</v>
      </c>
      <c r="AM221" s="9" t="e">
        <f t="shared" si="89"/>
        <v>#N/A</v>
      </c>
      <c r="AN221" s="5"/>
      <c r="AO221" s="5"/>
      <c r="AP221" s="9"/>
      <c r="AQ221" s="5"/>
      <c r="AR221" s="29"/>
      <c r="AS221" s="29"/>
    </row>
    <row r="222" spans="1:45" s="7" customFormat="1" ht="20.100000000000001" hidden="1" customHeight="1" x14ac:dyDescent="0.25">
      <c r="A222" s="86">
        <f t="shared" si="90"/>
        <v>188</v>
      </c>
      <c r="B222" s="80" t="s">
        <v>825</v>
      </c>
      <c r="C222" s="117" t="s">
        <v>824</v>
      </c>
      <c r="D222" s="5"/>
      <c r="E222" s="5" t="str">
        <f>VLOOKUP($C222,'[4]Gui chi Quynh'!$D$7:$F$393,3,0)</f>
        <v>A4</v>
      </c>
      <c r="F222" s="19">
        <f>VLOOKUP(E222,Sheet1!$B$2:$C$12,2,TRUE)</f>
        <v>7</v>
      </c>
      <c r="G222" s="5" t="str">
        <f>VLOOKUP($C222,'[5]Gui chi Quynh'!$C$7:$E$391,3,0)</f>
        <v>A4</v>
      </c>
      <c r="H222" s="19">
        <f>VLOOKUP(G222,Sheet1!$B$2:$C$12,2,TRUE)</f>
        <v>7</v>
      </c>
      <c r="I222" s="5" t="str">
        <f>VLOOKUP($C222,'[6]Gui chi Quynh'!$C$7:$E$389,3,0)</f>
        <v>A4</v>
      </c>
      <c r="J222" s="19">
        <f>VLOOKUP(I222,Sheet1!$B$2:$C$12,2,TRUE)</f>
        <v>7</v>
      </c>
      <c r="K222" s="5" t="str">
        <f>VLOOKUP($C222,'[7]Gui chi Quynh'!$C$7:$E$389,3,0)</f>
        <v>A4</v>
      </c>
      <c r="L222" s="19">
        <f>VLOOKUP(K222,Sheet1!$B$2:$C$12,2,TRUE)</f>
        <v>7</v>
      </c>
      <c r="M222" s="5" t="str">
        <f>VLOOKUP($C222,'[8]Gui chi Quynh'!$C$7:$E$388,3,0)</f>
        <v>A4</v>
      </c>
      <c r="N222" s="19">
        <f>VLOOKUP(M222,Sheet1!$B$2:$C$12,2,TRUE)</f>
        <v>7</v>
      </c>
      <c r="O222" s="5">
        <f t="shared" si="81"/>
        <v>7</v>
      </c>
      <c r="P222" s="226">
        <f t="shared" si="82"/>
        <v>0</v>
      </c>
      <c r="Q222" s="9" t="str">
        <f t="shared" si="94"/>
        <v>Tốt</v>
      </c>
      <c r="R222" s="10"/>
      <c r="S222" s="17"/>
      <c r="T222" s="19" t="e">
        <f>VLOOKUP(S222,Sheet1!$B$2:$C$12,2,TRUE)</f>
        <v>#N/A</v>
      </c>
      <c r="U222" s="5"/>
      <c r="V222" s="19" t="e">
        <f>VLOOKUP(U222,Sheet1!$B$2:$C$12,2,TRUE)</f>
        <v>#N/A</v>
      </c>
      <c r="W222" s="5"/>
      <c r="X222" s="19" t="e">
        <f>VLOOKUP(W222,Sheet1!$B$2:$C$12,2,TRUE)</f>
        <v>#N/A</v>
      </c>
      <c r="Y222" s="5"/>
      <c r="Z222" s="19" t="e">
        <f>VLOOKUP(Y222,Sheet1!$B$2:$C$12,2,TRUE)</f>
        <v>#N/A</v>
      </c>
      <c r="AA222" s="5"/>
      <c r="AB222" s="19" t="e">
        <f>VLOOKUP(AA222,Sheet1!$B$2:$C$12,2,TRUE)</f>
        <v>#N/A</v>
      </c>
      <c r="AC222" s="5" t="e">
        <f t="shared" si="91"/>
        <v>#N/A</v>
      </c>
      <c r="AD222" s="226">
        <f t="shared" si="83"/>
        <v>0</v>
      </c>
      <c r="AE222" s="9" t="e">
        <f t="shared" si="84"/>
        <v>#N/A</v>
      </c>
      <c r="AF222" s="5" t="e">
        <f t="shared" si="92"/>
        <v>#N/A</v>
      </c>
      <c r="AG222" s="226">
        <f t="shared" si="93"/>
        <v>0</v>
      </c>
      <c r="AH222" s="9" t="e">
        <f t="shared" si="85"/>
        <v>#N/A</v>
      </c>
      <c r="AI222" s="227"/>
      <c r="AJ222" s="9" t="e">
        <f t="shared" si="86"/>
        <v>#N/A</v>
      </c>
      <c r="AK222" s="9">
        <f t="shared" si="87"/>
        <v>0</v>
      </c>
      <c r="AL222" s="9" t="e">
        <f t="shared" si="88"/>
        <v>#N/A</v>
      </c>
      <c r="AM222" s="9" t="e">
        <f t="shared" si="89"/>
        <v>#N/A</v>
      </c>
      <c r="AN222" s="5"/>
      <c r="AO222" s="5"/>
      <c r="AP222" s="9"/>
      <c r="AQ222" s="5"/>
      <c r="AR222" s="25"/>
      <c r="AS222" s="25"/>
    </row>
    <row r="223" spans="1:45" s="7" customFormat="1" ht="42" customHeight="1" x14ac:dyDescent="0.25">
      <c r="A223" s="307">
        <v>12</v>
      </c>
      <c r="B223" s="308" t="s">
        <v>915</v>
      </c>
      <c r="C223" s="309"/>
      <c r="D223" s="310"/>
      <c r="E223" s="309"/>
      <c r="F223" s="310"/>
      <c r="G223" s="309"/>
      <c r="H223" s="310"/>
      <c r="I223" s="309"/>
      <c r="J223" s="310"/>
      <c r="K223" s="309"/>
      <c r="L223" s="310"/>
      <c r="M223" s="309"/>
      <c r="N223" s="310"/>
      <c r="O223" s="312">
        <v>22</v>
      </c>
      <c r="P223" s="311"/>
      <c r="Q223" s="312">
        <f>COUNTA($Q$225:$Q$247)</f>
        <v>22</v>
      </c>
      <c r="R223" s="313" t="str">
        <f xml:space="preserve"> (COUNTIF('Tong hop thi dua HK2-CN'!$AH$198:$AH$219, "Hoàn thành xuất sắc nhiệm vụ") &amp; " Xuất sắc") &amp;" + "&amp; (COUNTIF('Tong hop thi dua HK2-CN'!$AH$198:$AH$219, "Hoàn thành tốt nhiệm vụ") &amp; " Tốt")</f>
        <v>4 Xuất sắc + 18 Tốt</v>
      </c>
      <c r="S223" s="224"/>
      <c r="T223" s="8"/>
      <c r="U223" s="224"/>
      <c r="V223" s="8"/>
      <c r="W223" s="224"/>
      <c r="X223" s="8"/>
      <c r="Y223" s="224"/>
      <c r="Z223" s="8"/>
      <c r="AA223" s="224"/>
      <c r="AB223" s="8"/>
      <c r="AC223" s="224"/>
      <c r="AD223" s="277"/>
      <c r="AE223" s="224"/>
      <c r="AF223" s="224"/>
      <c r="AG223" s="277"/>
      <c r="AH223" s="224"/>
      <c r="AI223" s="225"/>
      <c r="AJ223" s="8"/>
      <c r="AK223" s="224"/>
      <c r="AL223" s="8"/>
      <c r="AM223" s="224"/>
      <c r="AN223" s="8"/>
      <c r="AO223" s="224"/>
      <c r="AP223" s="8"/>
      <c r="AQ223" s="224"/>
      <c r="AR223" s="43"/>
      <c r="AS223" s="43"/>
    </row>
    <row r="224" spans="1:45" s="7" customFormat="1" ht="26.25" hidden="1" customHeight="1" x14ac:dyDescent="0.25">
      <c r="A224" s="261" t="s">
        <v>859</v>
      </c>
      <c r="B224" s="262" t="s">
        <v>860</v>
      </c>
      <c r="C224" s="261"/>
      <c r="D224" s="250"/>
      <c r="E224" s="248"/>
      <c r="F224" s="249"/>
      <c r="G224" s="248"/>
      <c r="H224" s="249"/>
      <c r="I224" s="248"/>
      <c r="J224" s="249"/>
      <c r="K224" s="249"/>
      <c r="L224" s="249"/>
      <c r="M224" s="249"/>
      <c r="N224" s="249"/>
      <c r="O224" s="248"/>
      <c r="P224" s="278"/>
      <c r="Q224" s="297"/>
      <c r="R224" s="283"/>
      <c r="S224" s="19"/>
      <c r="T224" s="19" t="e">
        <f>VLOOKUP(S224,Sheet1!$B$2:$C$12,2,TRUE)</f>
        <v>#N/A</v>
      </c>
      <c r="U224" s="5"/>
      <c r="V224" s="19" t="e">
        <f>VLOOKUP(U224,Sheet1!$B$2:$C$12,2,TRUE)</f>
        <v>#N/A</v>
      </c>
      <c r="W224" s="5"/>
      <c r="X224" s="19" t="e">
        <f>VLOOKUP(W224,Sheet1!$B$2:$C$12,2,TRUE)</f>
        <v>#N/A</v>
      </c>
      <c r="Y224" s="5"/>
      <c r="Z224" s="19" t="e">
        <f>VLOOKUP(Y224,Sheet1!$B$2:$C$12,2,TRUE)</f>
        <v>#N/A</v>
      </c>
      <c r="AA224" s="5"/>
      <c r="AB224" s="19" t="e">
        <f>VLOOKUP(AA224,Sheet1!$B$2:$C$12,2,TRUE)</f>
        <v>#N/A</v>
      </c>
      <c r="AC224" s="5" t="e">
        <f t="shared" si="91"/>
        <v>#N/A</v>
      </c>
      <c r="AD224" s="226">
        <f t="shared" si="83"/>
        <v>0</v>
      </c>
      <c r="AE224" s="9" t="e">
        <f t="shared" si="84"/>
        <v>#N/A</v>
      </c>
      <c r="AF224" s="5" t="e">
        <f t="shared" si="92"/>
        <v>#N/A</v>
      </c>
      <c r="AG224" s="226">
        <f t="shared" si="93"/>
        <v>0</v>
      </c>
      <c r="AH224" s="9" t="e">
        <f t="shared" si="85"/>
        <v>#N/A</v>
      </c>
      <c r="AI224" s="227"/>
      <c r="AJ224" s="9" t="e">
        <f t="shared" si="86"/>
        <v>#N/A</v>
      </c>
      <c r="AK224" s="9">
        <f t="shared" ref="AK224:AK247" si="95">COUNTIF(E224:Z224,"D")*1</f>
        <v>0</v>
      </c>
      <c r="AL224" s="9" t="e">
        <f t="shared" si="88"/>
        <v>#N/A</v>
      </c>
      <c r="AM224" s="9" t="e">
        <f t="shared" si="89"/>
        <v>#N/A</v>
      </c>
      <c r="AN224" s="5"/>
      <c r="AO224" s="5"/>
      <c r="AP224" s="9"/>
      <c r="AQ224" s="5"/>
      <c r="AR224" s="25"/>
      <c r="AS224" s="25"/>
    </row>
    <row r="225" spans="1:45" s="7" customFormat="1" ht="20.100000000000001" hidden="1" customHeight="1" x14ac:dyDescent="0.25">
      <c r="A225" s="86">
        <v>189</v>
      </c>
      <c r="B225" s="260" t="s">
        <v>298</v>
      </c>
      <c r="C225" s="259" t="s">
        <v>589</v>
      </c>
      <c r="D225" s="233" t="s">
        <v>370</v>
      </c>
      <c r="E225" s="5" t="str">
        <f>VLOOKUP($C225,'[4]Gui chi Quynh'!$D$7:$F$393,3,0)</f>
        <v>A1</v>
      </c>
      <c r="F225" s="19">
        <f>VLOOKUP(E225,Sheet1!$B$2:$C$12,2,TRUE)</f>
        <v>10</v>
      </c>
      <c r="G225" s="5" t="str">
        <f>VLOOKUP($C225,'[5]Gui chi Quynh'!$C$7:$E$391,3,0)</f>
        <v>A1</v>
      </c>
      <c r="H225" s="19">
        <f>VLOOKUP(G225,Sheet1!$B$2:$C$12,2,TRUE)</f>
        <v>10</v>
      </c>
      <c r="I225" s="5" t="str">
        <f>VLOOKUP($C225,'[6]Gui chi Quynh'!$C$7:$E$389,3,0)</f>
        <v>A1</v>
      </c>
      <c r="J225" s="19">
        <f>VLOOKUP(I225,Sheet1!$B$2:$C$12,2,TRUE)</f>
        <v>10</v>
      </c>
      <c r="K225" s="5" t="str">
        <f>VLOOKUP($C225,'[7]Gui chi Quynh'!$C$7:$E$389,3,0)</f>
        <v>A1</v>
      </c>
      <c r="L225" s="19">
        <f>VLOOKUP(K225,Sheet1!$B$2:$C$12,2,TRUE)</f>
        <v>10</v>
      </c>
      <c r="M225" s="5" t="str">
        <f>VLOOKUP($C225,'[8]Gui chi Quynh'!$C$7:$E$388,3,0)</f>
        <v>A1</v>
      </c>
      <c r="N225" s="19">
        <f>VLOOKUP(M225,Sheet1!$B$2:$C$12,2,TRUE)</f>
        <v>10</v>
      </c>
      <c r="O225" s="5">
        <f t="shared" ref="O225:O234" si="96">ROUND(AVERAGE(F225,H225,J225,L225,N225),2)</f>
        <v>10</v>
      </c>
      <c r="P225" s="226">
        <f t="shared" ref="P225:P247" si="97">COUNTIF(D225:M225,"C*")*1+COUNTIF(D225:M225,"D")*2+COUNTIF(D225:M225,"E")*3</f>
        <v>0</v>
      </c>
      <c r="Q225" s="9" t="str">
        <f t="shared" si="94"/>
        <v>Xuất sắc</v>
      </c>
      <c r="R225" s="82"/>
      <c r="S225" s="17"/>
      <c r="T225" s="19" t="e">
        <f>VLOOKUP(S225,Sheet1!$B$2:$C$12,2,TRUE)</f>
        <v>#N/A</v>
      </c>
      <c r="U225" s="5"/>
      <c r="V225" s="19" t="e">
        <f>VLOOKUP(U225,Sheet1!$B$2:$C$12,2,TRUE)</f>
        <v>#N/A</v>
      </c>
      <c r="W225" s="5"/>
      <c r="X225" s="19" t="e">
        <f>VLOOKUP(W225,Sheet1!$B$2:$C$12,2,TRUE)</f>
        <v>#N/A</v>
      </c>
      <c r="Y225" s="5"/>
      <c r="Z225" s="19" t="e">
        <f>VLOOKUP(Y225,Sheet1!$B$2:$C$12,2,TRUE)</f>
        <v>#N/A</v>
      </c>
      <c r="AA225" s="5"/>
      <c r="AB225" s="19" t="e">
        <f>VLOOKUP(AA225,Sheet1!$B$2:$C$12,2,TRUE)</f>
        <v>#N/A</v>
      </c>
      <c r="AC225" s="5" t="e">
        <f t="shared" si="91"/>
        <v>#N/A</v>
      </c>
      <c r="AD225" s="226">
        <f t="shared" si="83"/>
        <v>0</v>
      </c>
      <c r="AE225" s="9" t="e">
        <f t="shared" si="84"/>
        <v>#N/A</v>
      </c>
      <c r="AF225" s="5" t="e">
        <f t="shared" si="92"/>
        <v>#N/A</v>
      </c>
      <c r="AG225" s="226">
        <f t="shared" si="93"/>
        <v>0</v>
      </c>
      <c r="AH225" s="9" t="e">
        <f t="shared" si="85"/>
        <v>#N/A</v>
      </c>
      <c r="AI225" s="227"/>
      <c r="AJ225" s="9" t="e">
        <f t="shared" si="86"/>
        <v>#N/A</v>
      </c>
      <c r="AK225" s="9">
        <f t="shared" si="95"/>
        <v>0</v>
      </c>
      <c r="AL225" s="9" t="e">
        <f t="shared" si="88"/>
        <v>#N/A</v>
      </c>
      <c r="AM225" s="9" t="e">
        <f t="shared" si="89"/>
        <v>#N/A</v>
      </c>
      <c r="AN225" s="5"/>
      <c r="AO225" s="5"/>
      <c r="AP225" s="9"/>
      <c r="AQ225" s="5"/>
      <c r="AR225" s="29"/>
      <c r="AS225" s="29"/>
    </row>
    <row r="226" spans="1:45" s="7" customFormat="1" ht="20.100000000000001" hidden="1" customHeight="1" x14ac:dyDescent="0.25">
      <c r="A226" s="86">
        <f>A225+1</f>
        <v>190</v>
      </c>
      <c r="B226" s="260" t="s">
        <v>236</v>
      </c>
      <c r="C226" s="259" t="s">
        <v>599</v>
      </c>
      <c r="D226" s="5"/>
      <c r="E226" s="5" t="str">
        <f>VLOOKUP($C226,'[4]Gui chi Quynh'!$D$7:$F$393,3,0)</f>
        <v>A3</v>
      </c>
      <c r="F226" s="19">
        <f>VLOOKUP(E226,Sheet1!$B$2:$C$12,2,TRUE)</f>
        <v>8</v>
      </c>
      <c r="G226" s="5" t="str">
        <f>VLOOKUP($C226,'[5]Gui chi Quynh'!$C$7:$E$391,3,0)</f>
        <v>A3</v>
      </c>
      <c r="H226" s="19">
        <f>VLOOKUP(G226,Sheet1!$B$2:$C$12,2,TRUE)</f>
        <v>8</v>
      </c>
      <c r="I226" s="5" t="str">
        <f>VLOOKUP($C226,'[6]Gui chi Quynh'!$C$7:$E$389,3,0)</f>
        <v>A4</v>
      </c>
      <c r="J226" s="19">
        <f>VLOOKUP(I226,Sheet1!$B$2:$C$12,2,TRUE)</f>
        <v>7</v>
      </c>
      <c r="K226" s="5" t="str">
        <f>VLOOKUP($C226,'[7]Gui chi Quynh'!$C$7:$E$389,3,0)</f>
        <v>A3</v>
      </c>
      <c r="L226" s="19">
        <f>VLOOKUP(K226,Sheet1!$B$2:$C$12,2,TRUE)</f>
        <v>8</v>
      </c>
      <c r="M226" s="5" t="str">
        <f>VLOOKUP($C226,'[8]Gui chi Quynh'!$C$7:$E$388,3,0)</f>
        <v>A4</v>
      </c>
      <c r="N226" s="19">
        <f>VLOOKUP(M226,Sheet1!$B$2:$C$12,2,TRUE)</f>
        <v>7</v>
      </c>
      <c r="O226" s="5">
        <f t="shared" si="96"/>
        <v>7.6</v>
      </c>
      <c r="P226" s="226">
        <f t="shared" si="97"/>
        <v>0</v>
      </c>
      <c r="Q226" s="9" t="str">
        <f t="shared" si="94"/>
        <v>Tốt</v>
      </c>
      <c r="R226" s="82"/>
      <c r="S226" s="17"/>
      <c r="T226" s="19" t="e">
        <f>VLOOKUP(S226,Sheet1!$B$2:$C$12,2,TRUE)</f>
        <v>#N/A</v>
      </c>
      <c r="U226" s="5"/>
      <c r="V226" s="19" t="e">
        <f>VLOOKUP(U226,Sheet1!$B$2:$C$12,2,TRUE)</f>
        <v>#N/A</v>
      </c>
      <c r="W226" s="5"/>
      <c r="X226" s="19" t="e">
        <f>VLOOKUP(W226,Sheet1!$B$2:$C$12,2,TRUE)</f>
        <v>#N/A</v>
      </c>
      <c r="Y226" s="5"/>
      <c r="Z226" s="19" t="e">
        <f>VLOOKUP(Y226,Sheet1!$B$2:$C$12,2,TRUE)</f>
        <v>#N/A</v>
      </c>
      <c r="AA226" s="5"/>
      <c r="AB226" s="19" t="e">
        <f>VLOOKUP(AA226,Sheet1!$B$2:$C$12,2,TRUE)</f>
        <v>#N/A</v>
      </c>
      <c r="AC226" s="5" t="e">
        <f t="shared" si="91"/>
        <v>#N/A</v>
      </c>
      <c r="AD226" s="226">
        <f t="shared" si="83"/>
        <v>0</v>
      </c>
      <c r="AE226" s="9" t="e">
        <f t="shared" si="84"/>
        <v>#N/A</v>
      </c>
      <c r="AF226" s="5" t="e">
        <f t="shared" si="92"/>
        <v>#N/A</v>
      </c>
      <c r="AG226" s="226">
        <f t="shared" si="93"/>
        <v>0</v>
      </c>
      <c r="AH226" s="9" t="e">
        <f t="shared" si="85"/>
        <v>#N/A</v>
      </c>
      <c r="AI226" s="227"/>
      <c r="AJ226" s="9" t="e">
        <f t="shared" si="86"/>
        <v>#N/A</v>
      </c>
      <c r="AK226" s="9">
        <f t="shared" si="95"/>
        <v>0</v>
      </c>
      <c r="AL226" s="9" t="e">
        <f t="shared" si="88"/>
        <v>#N/A</v>
      </c>
      <c r="AM226" s="9" t="e">
        <f t="shared" si="89"/>
        <v>#N/A</v>
      </c>
      <c r="AN226" s="5"/>
      <c r="AO226" s="5"/>
      <c r="AP226" s="9"/>
      <c r="AQ226" s="5"/>
      <c r="AR226" s="29"/>
      <c r="AS226" s="29"/>
    </row>
    <row r="227" spans="1:45" s="7" customFormat="1" ht="20.100000000000001" hidden="1" customHeight="1" x14ac:dyDescent="0.25">
      <c r="A227" s="86">
        <f t="shared" ref="A227:A247" si="98">A226+1</f>
        <v>191</v>
      </c>
      <c r="B227" s="260" t="s">
        <v>247</v>
      </c>
      <c r="C227" s="259" t="s">
        <v>607</v>
      </c>
      <c r="D227" s="5"/>
      <c r="E227" s="5" t="str">
        <f>VLOOKUP($C227,'[4]Gui chi Quynh'!$D$7:$F$393,3,0)</f>
        <v>A2</v>
      </c>
      <c r="F227" s="19">
        <f>VLOOKUP(E227,Sheet1!$B$2:$C$12,2,TRUE)</f>
        <v>9</v>
      </c>
      <c r="G227" s="5" t="str">
        <f>VLOOKUP($C227,'[5]Gui chi Quynh'!$C$7:$E$391,3,0)</f>
        <v>A3</v>
      </c>
      <c r="H227" s="19">
        <f>VLOOKUP(G227,Sheet1!$B$2:$C$12,2,TRUE)</f>
        <v>8</v>
      </c>
      <c r="I227" s="5" t="str">
        <f>VLOOKUP($C227,'[6]Gui chi Quynh'!$C$7:$E$389,3,0)</f>
        <v>A2</v>
      </c>
      <c r="J227" s="19">
        <f>VLOOKUP(I227,Sheet1!$B$2:$C$12,2,TRUE)</f>
        <v>9</v>
      </c>
      <c r="K227" s="5" t="str">
        <f>VLOOKUP($C227,'[7]Gui chi Quynh'!$C$7:$E$389,3,0)</f>
        <v>A3</v>
      </c>
      <c r="L227" s="19">
        <f>VLOOKUP(K227,Sheet1!$B$2:$C$12,2,TRUE)</f>
        <v>8</v>
      </c>
      <c r="M227" s="5" t="str">
        <f>VLOOKUP($C227,'[8]Gui chi Quynh'!$C$7:$E$388,3,0)</f>
        <v>A2</v>
      </c>
      <c r="N227" s="19">
        <f>VLOOKUP(M227,Sheet1!$B$2:$C$12,2,TRUE)</f>
        <v>9</v>
      </c>
      <c r="O227" s="5">
        <f t="shared" si="96"/>
        <v>8.6</v>
      </c>
      <c r="P227" s="226">
        <f t="shared" si="97"/>
        <v>0</v>
      </c>
      <c r="Q227" s="9" t="str">
        <f t="shared" si="94"/>
        <v>Xuất sắc</v>
      </c>
      <c r="R227" s="82"/>
      <c r="S227" s="17"/>
      <c r="T227" s="19" t="e">
        <f>VLOOKUP(S227,Sheet1!$B$2:$C$12,2,TRUE)</f>
        <v>#N/A</v>
      </c>
      <c r="U227" s="5"/>
      <c r="V227" s="19" t="e">
        <f>VLOOKUP(U227,Sheet1!$B$2:$C$12,2,TRUE)</f>
        <v>#N/A</v>
      </c>
      <c r="W227" s="5"/>
      <c r="X227" s="19" t="e">
        <f>VLOOKUP(W227,Sheet1!$B$2:$C$12,2,TRUE)</f>
        <v>#N/A</v>
      </c>
      <c r="Y227" s="5"/>
      <c r="Z227" s="19" t="e">
        <f>VLOOKUP(Y227,Sheet1!$B$2:$C$12,2,TRUE)</f>
        <v>#N/A</v>
      </c>
      <c r="AA227" s="5"/>
      <c r="AB227" s="19" t="e">
        <f>VLOOKUP(AA227,Sheet1!$B$2:$C$12,2,TRUE)</f>
        <v>#N/A</v>
      </c>
      <c r="AC227" s="5" t="e">
        <f t="shared" si="91"/>
        <v>#N/A</v>
      </c>
      <c r="AD227" s="226">
        <f t="shared" si="83"/>
        <v>0</v>
      </c>
      <c r="AE227" s="9" t="e">
        <f t="shared" si="84"/>
        <v>#N/A</v>
      </c>
      <c r="AF227" s="5" t="e">
        <f t="shared" si="92"/>
        <v>#N/A</v>
      </c>
      <c r="AG227" s="226">
        <f t="shared" si="93"/>
        <v>0</v>
      </c>
      <c r="AH227" s="9" t="e">
        <f t="shared" si="85"/>
        <v>#N/A</v>
      </c>
      <c r="AI227" s="227"/>
      <c r="AJ227" s="9" t="e">
        <f t="shared" si="86"/>
        <v>#N/A</v>
      </c>
      <c r="AK227" s="9">
        <f t="shared" si="95"/>
        <v>0</v>
      </c>
      <c r="AL227" s="9" t="e">
        <f t="shared" si="88"/>
        <v>#N/A</v>
      </c>
      <c r="AM227" s="9" t="e">
        <f t="shared" si="89"/>
        <v>#N/A</v>
      </c>
      <c r="AN227" s="5"/>
      <c r="AO227" s="5"/>
      <c r="AP227" s="9"/>
      <c r="AQ227" s="5"/>
      <c r="AR227" s="29"/>
      <c r="AS227" s="29"/>
    </row>
    <row r="228" spans="1:45" s="7" customFormat="1" ht="20.100000000000001" hidden="1" customHeight="1" x14ac:dyDescent="0.25">
      <c r="A228" s="86">
        <f t="shared" si="98"/>
        <v>192</v>
      </c>
      <c r="B228" s="260" t="s">
        <v>245</v>
      </c>
      <c r="C228" s="259" t="s">
        <v>606</v>
      </c>
      <c r="D228" s="5"/>
      <c r="E228" s="5" t="str">
        <f>VLOOKUP($C228,'[4]Gui chi Quynh'!$D$7:$F$393,3,0)</f>
        <v>A4</v>
      </c>
      <c r="F228" s="19">
        <f>VLOOKUP(E228,Sheet1!$B$2:$C$12,2,TRUE)</f>
        <v>7</v>
      </c>
      <c r="G228" s="5" t="str">
        <f>VLOOKUP($C228,'[5]Gui chi Quynh'!$C$7:$E$391,3,0)</f>
        <v>A3</v>
      </c>
      <c r="H228" s="19">
        <f>VLOOKUP(G228,Sheet1!$B$2:$C$12,2,TRUE)</f>
        <v>8</v>
      </c>
      <c r="I228" s="5" t="str">
        <f>VLOOKUP($C228,'[6]Gui chi Quynh'!$C$7:$E$389,3,0)</f>
        <v>A4</v>
      </c>
      <c r="J228" s="19">
        <f>VLOOKUP(I228,Sheet1!$B$2:$C$12,2,TRUE)</f>
        <v>7</v>
      </c>
      <c r="K228" s="5" t="str">
        <f>VLOOKUP($C228,'[7]Gui chi Quynh'!$C$7:$E$389,3,0)</f>
        <v>A3</v>
      </c>
      <c r="L228" s="19">
        <f>VLOOKUP(K228,Sheet1!$B$2:$C$12,2,TRUE)</f>
        <v>8</v>
      </c>
      <c r="M228" s="5" t="str">
        <f>VLOOKUP($C228,'[8]Gui chi Quynh'!$C$7:$E$388,3,0)</f>
        <v>A3</v>
      </c>
      <c r="N228" s="19">
        <f>VLOOKUP(M228,Sheet1!$B$2:$C$12,2,TRUE)</f>
        <v>8</v>
      </c>
      <c r="O228" s="5">
        <f t="shared" si="96"/>
        <v>7.6</v>
      </c>
      <c r="P228" s="226">
        <f t="shared" si="97"/>
        <v>0</v>
      </c>
      <c r="Q228" s="9" t="str">
        <f t="shared" si="94"/>
        <v>Tốt</v>
      </c>
      <c r="R228" s="82"/>
      <c r="S228" s="17"/>
      <c r="T228" s="19" t="e">
        <f>VLOOKUP(S228,Sheet1!$B$2:$C$12,2,TRUE)</f>
        <v>#N/A</v>
      </c>
      <c r="U228" s="12"/>
      <c r="V228" s="19" t="e">
        <f>VLOOKUP(U228,Sheet1!$B$2:$C$12,2,TRUE)</f>
        <v>#N/A</v>
      </c>
      <c r="W228" s="5"/>
      <c r="X228" s="19" t="e">
        <f>VLOOKUP(W228,Sheet1!$B$2:$C$12,2,TRUE)</f>
        <v>#N/A</v>
      </c>
      <c r="Y228" s="5"/>
      <c r="Z228" s="19" t="e">
        <f>VLOOKUP(Y228,Sheet1!$B$2:$C$12,2,TRUE)</f>
        <v>#N/A</v>
      </c>
      <c r="AA228" s="5"/>
      <c r="AB228" s="19" t="e">
        <f>VLOOKUP(AA228,Sheet1!$B$2:$C$12,2,TRUE)</f>
        <v>#N/A</v>
      </c>
      <c r="AC228" s="5" t="e">
        <f t="shared" si="91"/>
        <v>#N/A</v>
      </c>
      <c r="AD228" s="226">
        <f t="shared" si="83"/>
        <v>0</v>
      </c>
      <c r="AE228" s="9" t="e">
        <f t="shared" si="84"/>
        <v>#N/A</v>
      </c>
      <c r="AF228" s="5" t="e">
        <f t="shared" si="92"/>
        <v>#N/A</v>
      </c>
      <c r="AG228" s="226">
        <f t="shared" si="93"/>
        <v>0</v>
      </c>
      <c r="AH228" s="9" t="e">
        <f t="shared" si="85"/>
        <v>#N/A</v>
      </c>
      <c r="AI228" s="227"/>
      <c r="AJ228" s="9" t="e">
        <f t="shared" si="86"/>
        <v>#N/A</v>
      </c>
      <c r="AK228" s="9">
        <f t="shared" si="95"/>
        <v>0</v>
      </c>
      <c r="AL228" s="9" t="e">
        <f t="shared" si="88"/>
        <v>#N/A</v>
      </c>
      <c r="AM228" s="9" t="e">
        <f t="shared" si="89"/>
        <v>#N/A</v>
      </c>
      <c r="AN228" s="5"/>
      <c r="AO228" s="5"/>
      <c r="AP228" s="9"/>
      <c r="AQ228" s="5"/>
      <c r="AR228" s="29"/>
      <c r="AS228" s="29"/>
    </row>
    <row r="229" spans="1:45" s="7" customFormat="1" ht="20.100000000000001" hidden="1" customHeight="1" x14ac:dyDescent="0.25">
      <c r="A229" s="86">
        <f t="shared" si="98"/>
        <v>193</v>
      </c>
      <c r="B229" s="260" t="s">
        <v>246</v>
      </c>
      <c r="C229" s="259" t="s">
        <v>593</v>
      </c>
      <c r="D229" s="5"/>
      <c r="E229" s="5" t="str">
        <f>VLOOKUP($C229,'[4]Gui chi Quynh'!$D$7:$F$393,3,0)</f>
        <v>A1</v>
      </c>
      <c r="F229" s="19">
        <f>VLOOKUP(E229,Sheet1!$B$2:$C$12,2,TRUE)</f>
        <v>10</v>
      </c>
      <c r="G229" s="5" t="str">
        <f>VLOOKUP($C229,'[5]Gui chi Quynh'!$C$7:$E$391,3,0)</f>
        <v>A3</v>
      </c>
      <c r="H229" s="19">
        <f>VLOOKUP(G229,Sheet1!$B$2:$C$12,2,TRUE)</f>
        <v>8</v>
      </c>
      <c r="I229" s="5" t="str">
        <f>VLOOKUP($C229,'[6]Gui chi Quynh'!$C$7:$E$389,3,0)</f>
        <v>A2</v>
      </c>
      <c r="J229" s="19">
        <f>VLOOKUP(I229,Sheet1!$B$2:$C$12,2,TRUE)</f>
        <v>9</v>
      </c>
      <c r="K229" s="5" t="str">
        <f>VLOOKUP($C229,'[7]Gui chi Quynh'!$C$7:$E$389,3,0)</f>
        <v>A3</v>
      </c>
      <c r="L229" s="19">
        <f>VLOOKUP(K229,Sheet1!$B$2:$C$12,2,TRUE)</f>
        <v>8</v>
      </c>
      <c r="M229" s="5" t="str">
        <f>VLOOKUP($C229,'[8]Gui chi Quynh'!$C$7:$E$388,3,0)</f>
        <v>A1</v>
      </c>
      <c r="N229" s="19">
        <f>VLOOKUP(M229,Sheet1!$B$2:$C$12,2,TRUE)</f>
        <v>10</v>
      </c>
      <c r="O229" s="5">
        <f t="shared" si="96"/>
        <v>9</v>
      </c>
      <c r="P229" s="226">
        <f t="shared" si="97"/>
        <v>0</v>
      </c>
      <c r="Q229" s="9" t="str">
        <f t="shared" si="94"/>
        <v>Xuất sắc</v>
      </c>
      <c r="R229" s="82"/>
      <c r="S229" s="17"/>
      <c r="T229" s="19" t="e">
        <f>VLOOKUP(S229,Sheet1!$B$2:$C$12,2,TRUE)</f>
        <v>#N/A</v>
      </c>
      <c r="U229" s="5"/>
      <c r="V229" s="19" t="e">
        <f>VLOOKUP(U229,Sheet1!$B$2:$C$12,2,TRUE)</f>
        <v>#N/A</v>
      </c>
      <c r="W229" s="5"/>
      <c r="X229" s="19" t="e">
        <f>VLOOKUP(W229,Sheet1!$B$2:$C$12,2,TRUE)</f>
        <v>#N/A</v>
      </c>
      <c r="Y229" s="5"/>
      <c r="Z229" s="19" t="e">
        <f>VLOOKUP(Y229,Sheet1!$B$2:$C$12,2,TRUE)</f>
        <v>#N/A</v>
      </c>
      <c r="AA229" s="5"/>
      <c r="AB229" s="19" t="e">
        <f>VLOOKUP(AA229,Sheet1!$B$2:$C$12,2,TRUE)</f>
        <v>#N/A</v>
      </c>
      <c r="AC229" s="5" t="e">
        <f t="shared" si="91"/>
        <v>#N/A</v>
      </c>
      <c r="AD229" s="226">
        <f t="shared" si="83"/>
        <v>0</v>
      </c>
      <c r="AE229" s="9" t="e">
        <f t="shared" si="84"/>
        <v>#N/A</v>
      </c>
      <c r="AF229" s="5" t="e">
        <f t="shared" si="92"/>
        <v>#N/A</v>
      </c>
      <c r="AG229" s="226">
        <f t="shared" si="93"/>
        <v>0</v>
      </c>
      <c r="AH229" s="9" t="e">
        <f t="shared" si="85"/>
        <v>#N/A</v>
      </c>
      <c r="AI229" s="227"/>
      <c r="AJ229" s="9" t="e">
        <f t="shared" si="86"/>
        <v>#N/A</v>
      </c>
      <c r="AK229" s="9">
        <f t="shared" si="95"/>
        <v>0</v>
      </c>
      <c r="AL229" s="9" t="e">
        <f t="shared" si="88"/>
        <v>#N/A</v>
      </c>
      <c r="AM229" s="9" t="e">
        <f t="shared" si="89"/>
        <v>#N/A</v>
      </c>
      <c r="AN229" s="5"/>
      <c r="AO229" s="5"/>
      <c r="AP229" s="9"/>
      <c r="AQ229" s="5"/>
      <c r="AR229" s="29"/>
      <c r="AS229" s="29"/>
    </row>
    <row r="230" spans="1:45" s="7" customFormat="1" ht="55.5" hidden="1" customHeight="1" x14ac:dyDescent="0.25">
      <c r="A230" s="314"/>
      <c r="B230" s="315"/>
      <c r="C230" s="316"/>
      <c r="D230" s="16"/>
      <c r="E230" s="16"/>
      <c r="F230" s="16"/>
      <c r="G230" s="317"/>
      <c r="H230" s="16"/>
      <c r="I230" s="16"/>
      <c r="J230" s="16"/>
      <c r="K230" s="317"/>
      <c r="L230" s="16"/>
      <c r="M230" s="317"/>
      <c r="N230" s="16"/>
      <c r="O230" s="16"/>
      <c r="P230" s="318"/>
      <c r="Q230" s="317"/>
      <c r="R230" s="304"/>
      <c r="S230" s="17"/>
      <c r="T230" s="19" t="e">
        <f>VLOOKUP(S230,Sheet1!$B$2:$C$12,2,TRUE)</f>
        <v>#N/A</v>
      </c>
      <c r="U230" s="5"/>
      <c r="V230" s="19" t="e">
        <f>VLOOKUP(U230,Sheet1!$B$2:$C$12,2,TRUE)</f>
        <v>#N/A</v>
      </c>
      <c r="W230" s="5"/>
      <c r="X230" s="19" t="e">
        <f>VLOOKUP(W230,Sheet1!$B$2:$C$12,2,TRUE)</f>
        <v>#N/A</v>
      </c>
      <c r="Y230" s="5"/>
      <c r="Z230" s="19" t="e">
        <f>VLOOKUP(Y230,Sheet1!$B$2:$C$12,2,TRUE)</f>
        <v>#N/A</v>
      </c>
      <c r="AA230" s="5"/>
      <c r="AB230" s="19" t="e">
        <f>VLOOKUP(AA230,Sheet1!$B$2:$C$12,2,TRUE)</f>
        <v>#N/A</v>
      </c>
      <c r="AC230" s="5" t="e">
        <f t="shared" si="91"/>
        <v>#N/A</v>
      </c>
      <c r="AD230" s="226">
        <f t="shared" si="83"/>
        <v>0</v>
      </c>
      <c r="AE230" s="9" t="e">
        <f t="shared" si="84"/>
        <v>#N/A</v>
      </c>
      <c r="AF230" s="5" t="e">
        <f t="shared" si="92"/>
        <v>#N/A</v>
      </c>
      <c r="AG230" s="226">
        <f t="shared" si="93"/>
        <v>0</v>
      </c>
      <c r="AH230" s="9" t="e">
        <f t="shared" si="85"/>
        <v>#N/A</v>
      </c>
      <c r="AI230" s="227"/>
      <c r="AJ230" s="9" t="e">
        <f t="shared" si="86"/>
        <v>#N/A</v>
      </c>
      <c r="AK230" s="9">
        <f t="shared" si="95"/>
        <v>0</v>
      </c>
      <c r="AL230" s="9" t="e">
        <f t="shared" si="88"/>
        <v>#N/A</v>
      </c>
      <c r="AM230" s="9" t="e">
        <f t="shared" si="89"/>
        <v>#N/A</v>
      </c>
      <c r="AN230" s="5"/>
      <c r="AO230" s="5"/>
      <c r="AP230" s="9"/>
      <c r="AQ230" s="5"/>
      <c r="AR230" s="29"/>
      <c r="AS230" s="29"/>
    </row>
    <row r="231" spans="1:45" s="7" customFormat="1" ht="20.100000000000001" hidden="1" customHeight="1" x14ac:dyDescent="0.25">
      <c r="A231" s="314">
        <f t="shared" si="98"/>
        <v>1</v>
      </c>
      <c r="B231" s="315" t="s">
        <v>299</v>
      </c>
      <c r="C231" s="316" t="s">
        <v>613</v>
      </c>
      <c r="D231" s="16"/>
      <c r="E231" s="16" t="str">
        <f>VLOOKUP($C231,'[4]Gui chi Quynh'!$D$7:$F$393,3,0)</f>
        <v>A4</v>
      </c>
      <c r="F231" s="16">
        <f>VLOOKUP(E231,Sheet1!$B$2:$C$12,2,TRUE)</f>
        <v>7</v>
      </c>
      <c r="G231" s="16" t="str">
        <f>VLOOKUP($C231,'[5]Gui chi Quynh'!$C$7:$E$391,3,0)</f>
        <v>A3</v>
      </c>
      <c r="H231" s="16">
        <f>VLOOKUP(G231,Sheet1!$B$2:$C$12,2,TRUE)</f>
        <v>8</v>
      </c>
      <c r="I231" s="16" t="str">
        <f>VLOOKUP($C231,'[6]Gui chi Quynh'!$C$7:$E$389,3,0)</f>
        <v>A4</v>
      </c>
      <c r="J231" s="16">
        <f>VLOOKUP(I231,Sheet1!$B$2:$C$12,2,TRUE)</f>
        <v>7</v>
      </c>
      <c r="K231" s="16" t="str">
        <f>VLOOKUP($C231,'[7]Gui chi Quynh'!$C$7:$E$389,3,0)</f>
        <v>A4</v>
      </c>
      <c r="L231" s="16">
        <f>VLOOKUP(K231,Sheet1!$B$2:$C$12,2,TRUE)</f>
        <v>7</v>
      </c>
      <c r="M231" s="16" t="str">
        <f>VLOOKUP($C231,'[8]Gui chi Quynh'!$C$7:$E$388,3,0)</f>
        <v>A4</v>
      </c>
      <c r="N231" s="16">
        <f>VLOOKUP(M231,Sheet1!$B$2:$C$12,2,TRUE)</f>
        <v>7</v>
      </c>
      <c r="O231" s="16">
        <f t="shared" si="96"/>
        <v>7.2</v>
      </c>
      <c r="P231" s="318">
        <f t="shared" si="97"/>
        <v>0</v>
      </c>
      <c r="Q231" s="319" t="str">
        <f t="shared" si="94"/>
        <v>Tốt</v>
      </c>
      <c r="R231" s="306"/>
      <c r="S231" s="17"/>
      <c r="T231" s="19" t="e">
        <f>VLOOKUP(S231,Sheet1!$B$2:$C$12,2,TRUE)</f>
        <v>#N/A</v>
      </c>
      <c r="U231" s="5"/>
      <c r="V231" s="19" t="e">
        <f>VLOOKUP(U231,Sheet1!$B$2:$C$12,2,TRUE)</f>
        <v>#N/A</v>
      </c>
      <c r="W231" s="5"/>
      <c r="X231" s="19" t="e">
        <f>VLOOKUP(W231,Sheet1!$B$2:$C$12,2,TRUE)</f>
        <v>#N/A</v>
      </c>
      <c r="Y231" s="5"/>
      <c r="Z231" s="19" t="e">
        <f>VLOOKUP(Y231,Sheet1!$B$2:$C$12,2,TRUE)</f>
        <v>#N/A</v>
      </c>
      <c r="AA231" s="5"/>
      <c r="AB231" s="19" t="e">
        <f>VLOOKUP(AA231,Sheet1!$B$2:$C$12,2,TRUE)</f>
        <v>#N/A</v>
      </c>
      <c r="AC231" s="5" t="e">
        <f t="shared" si="91"/>
        <v>#N/A</v>
      </c>
      <c r="AD231" s="226">
        <f t="shared" si="83"/>
        <v>0</v>
      </c>
      <c r="AE231" s="9" t="e">
        <f t="shared" si="84"/>
        <v>#N/A</v>
      </c>
      <c r="AF231" s="5" t="e">
        <f t="shared" si="92"/>
        <v>#N/A</v>
      </c>
      <c r="AG231" s="226">
        <f t="shared" si="93"/>
        <v>0</v>
      </c>
      <c r="AH231" s="9" t="e">
        <f t="shared" si="85"/>
        <v>#N/A</v>
      </c>
      <c r="AI231" s="227"/>
      <c r="AJ231" s="9" t="e">
        <f t="shared" si="86"/>
        <v>#N/A</v>
      </c>
      <c r="AK231" s="9">
        <f t="shared" si="95"/>
        <v>0</v>
      </c>
      <c r="AL231" s="9" t="e">
        <f t="shared" si="88"/>
        <v>#N/A</v>
      </c>
      <c r="AM231" s="9" t="e">
        <f t="shared" si="89"/>
        <v>#N/A</v>
      </c>
      <c r="AN231" s="5"/>
      <c r="AO231" s="5"/>
      <c r="AP231" s="9"/>
      <c r="AQ231" s="5"/>
      <c r="AR231" s="29"/>
      <c r="AS231" s="29"/>
    </row>
    <row r="232" spans="1:45" s="7" customFormat="1" ht="20.100000000000001" hidden="1" customHeight="1" x14ac:dyDescent="0.25">
      <c r="A232" s="314">
        <f t="shared" si="98"/>
        <v>2</v>
      </c>
      <c r="B232" s="315" t="s">
        <v>233</v>
      </c>
      <c r="C232" s="316" t="s">
        <v>590</v>
      </c>
      <c r="D232" s="16"/>
      <c r="E232" s="16" t="str">
        <f>VLOOKUP($C232,'[4]Gui chi Quynh'!$D$7:$F$393,3,0)</f>
        <v>A3</v>
      </c>
      <c r="F232" s="16">
        <f>VLOOKUP(E232,Sheet1!$B$2:$C$12,2,TRUE)</f>
        <v>8</v>
      </c>
      <c r="G232" s="16" t="str">
        <f>VLOOKUP($C232,'[5]Gui chi Quynh'!$C$7:$E$391,3,0)</f>
        <v>A3</v>
      </c>
      <c r="H232" s="16">
        <f>VLOOKUP(G232,Sheet1!$B$2:$C$12,2,TRUE)</f>
        <v>8</v>
      </c>
      <c r="I232" s="16" t="str">
        <f>VLOOKUP($C232,'[6]Gui chi Quynh'!$C$7:$E$389,3,0)</f>
        <v>A4</v>
      </c>
      <c r="J232" s="16">
        <f>VLOOKUP(I232,Sheet1!$B$2:$C$12,2,TRUE)</f>
        <v>7</v>
      </c>
      <c r="K232" s="16" t="str">
        <f>VLOOKUP($C232,'[7]Gui chi Quynh'!$C$7:$E$389,3,0)</f>
        <v>A3</v>
      </c>
      <c r="L232" s="16">
        <f>VLOOKUP(K232,Sheet1!$B$2:$C$12,2,TRUE)</f>
        <v>8</v>
      </c>
      <c r="M232" s="16" t="str">
        <f>VLOOKUP($C232,'[8]Gui chi Quynh'!$C$7:$E$388,3,0)</f>
        <v>A3</v>
      </c>
      <c r="N232" s="16">
        <f>VLOOKUP(M232,Sheet1!$B$2:$C$12,2,TRUE)</f>
        <v>8</v>
      </c>
      <c r="O232" s="16">
        <f t="shared" si="96"/>
        <v>7.8</v>
      </c>
      <c r="P232" s="318">
        <f t="shared" si="97"/>
        <v>0</v>
      </c>
      <c r="Q232" s="319" t="str">
        <f t="shared" si="94"/>
        <v>Tốt</v>
      </c>
      <c r="R232" s="306"/>
      <c r="S232" s="17"/>
      <c r="T232" s="19" t="e">
        <f>VLOOKUP(S232,Sheet1!$B$2:$C$12,2,TRUE)</f>
        <v>#N/A</v>
      </c>
      <c r="U232" s="5"/>
      <c r="V232" s="19" t="e">
        <f>VLOOKUP(U232,Sheet1!$B$2:$C$12,2,TRUE)</f>
        <v>#N/A</v>
      </c>
      <c r="W232" s="5"/>
      <c r="X232" s="19" t="e">
        <f>VLOOKUP(W232,Sheet1!$B$2:$C$12,2,TRUE)</f>
        <v>#N/A</v>
      </c>
      <c r="Y232" s="5"/>
      <c r="Z232" s="19" t="e">
        <f>VLOOKUP(Y232,Sheet1!$B$2:$C$12,2,TRUE)</f>
        <v>#N/A</v>
      </c>
      <c r="AA232" s="5"/>
      <c r="AB232" s="19" t="e">
        <f>VLOOKUP(AA232,Sheet1!$B$2:$C$12,2,TRUE)</f>
        <v>#N/A</v>
      </c>
      <c r="AC232" s="5" t="e">
        <f t="shared" si="91"/>
        <v>#N/A</v>
      </c>
      <c r="AD232" s="226">
        <f t="shared" si="83"/>
        <v>0</v>
      </c>
      <c r="AE232" s="9" t="e">
        <f t="shared" si="84"/>
        <v>#N/A</v>
      </c>
      <c r="AF232" s="5" t="e">
        <f t="shared" si="92"/>
        <v>#N/A</v>
      </c>
      <c r="AG232" s="226">
        <f t="shared" si="93"/>
        <v>0</v>
      </c>
      <c r="AH232" s="9" t="e">
        <f t="shared" si="85"/>
        <v>#N/A</v>
      </c>
      <c r="AI232" s="227"/>
      <c r="AJ232" s="9" t="e">
        <f t="shared" si="86"/>
        <v>#N/A</v>
      </c>
      <c r="AK232" s="9">
        <f t="shared" si="95"/>
        <v>0</v>
      </c>
      <c r="AL232" s="9" t="e">
        <f t="shared" si="88"/>
        <v>#N/A</v>
      </c>
      <c r="AM232" s="9" t="e">
        <f t="shared" si="89"/>
        <v>#N/A</v>
      </c>
      <c r="AN232" s="5"/>
      <c r="AO232" s="5"/>
      <c r="AP232" s="9"/>
      <c r="AQ232" s="5"/>
      <c r="AR232" s="29"/>
      <c r="AS232" s="29"/>
    </row>
    <row r="233" spans="1:45" s="7" customFormat="1" ht="20.100000000000001" hidden="1" customHeight="1" x14ac:dyDescent="0.25">
      <c r="A233" s="314">
        <f t="shared" si="98"/>
        <v>3</v>
      </c>
      <c r="B233" s="315" t="s">
        <v>241</v>
      </c>
      <c r="C233" s="316" t="s">
        <v>603</v>
      </c>
      <c r="D233" s="16"/>
      <c r="E233" s="16" t="str">
        <f>VLOOKUP($C233,'[4]Gui chi Quynh'!$D$7:$F$393,3,0)</f>
        <v>A3</v>
      </c>
      <c r="F233" s="16">
        <f>VLOOKUP(E233,Sheet1!$B$2:$C$12,2,TRUE)</f>
        <v>8</v>
      </c>
      <c r="G233" s="16" t="str">
        <f>VLOOKUP($C233,'[5]Gui chi Quynh'!$C$7:$E$391,3,0)</f>
        <v>A3</v>
      </c>
      <c r="H233" s="16">
        <f>VLOOKUP(G233,Sheet1!$B$2:$C$12,2,TRUE)</f>
        <v>8</v>
      </c>
      <c r="I233" s="16" t="str">
        <f>VLOOKUP($C233,'[6]Gui chi Quynh'!$C$7:$E$389,3,0)</f>
        <v>A4</v>
      </c>
      <c r="J233" s="16">
        <f>VLOOKUP(I233,Sheet1!$B$2:$C$12,2,TRUE)</f>
        <v>7</v>
      </c>
      <c r="K233" s="16" t="str">
        <f>VLOOKUP($C233,'[7]Gui chi Quynh'!$C$7:$E$389,3,0)</f>
        <v>A4</v>
      </c>
      <c r="L233" s="16">
        <f>VLOOKUP(K233,Sheet1!$B$2:$C$12,2,TRUE)</f>
        <v>7</v>
      </c>
      <c r="M233" s="16" t="str">
        <f>VLOOKUP($C233,'[8]Gui chi Quynh'!$C$7:$E$388,3,0)</f>
        <v>A3</v>
      </c>
      <c r="N233" s="16">
        <f>VLOOKUP(M233,Sheet1!$B$2:$C$12,2,TRUE)</f>
        <v>8</v>
      </c>
      <c r="O233" s="16">
        <f t="shared" si="96"/>
        <v>7.6</v>
      </c>
      <c r="P233" s="318">
        <f t="shared" si="97"/>
        <v>0</v>
      </c>
      <c r="Q233" s="319" t="str">
        <f t="shared" si="94"/>
        <v>Tốt</v>
      </c>
      <c r="R233" s="306"/>
      <c r="S233" s="17"/>
      <c r="T233" s="19" t="e">
        <f>VLOOKUP(S233,Sheet1!$B$2:$C$12,2,TRUE)</f>
        <v>#N/A</v>
      </c>
      <c r="U233" s="5"/>
      <c r="V233" s="19" t="e">
        <f>VLOOKUP(U233,Sheet1!$B$2:$C$12,2,TRUE)</f>
        <v>#N/A</v>
      </c>
      <c r="W233" s="5"/>
      <c r="X233" s="19" t="e">
        <f>VLOOKUP(W233,Sheet1!$B$2:$C$12,2,TRUE)</f>
        <v>#N/A</v>
      </c>
      <c r="Y233" s="5"/>
      <c r="Z233" s="19" t="e">
        <f>VLOOKUP(Y233,Sheet1!$B$2:$C$12,2,TRUE)</f>
        <v>#N/A</v>
      </c>
      <c r="AA233" s="5"/>
      <c r="AB233" s="19" t="e">
        <f>VLOOKUP(AA233,Sheet1!$B$2:$C$12,2,TRUE)</f>
        <v>#N/A</v>
      </c>
      <c r="AC233" s="5" t="e">
        <f t="shared" si="91"/>
        <v>#N/A</v>
      </c>
      <c r="AD233" s="226">
        <f t="shared" si="83"/>
        <v>0</v>
      </c>
      <c r="AE233" s="9" t="e">
        <f t="shared" si="84"/>
        <v>#N/A</v>
      </c>
      <c r="AF233" s="5" t="e">
        <f t="shared" si="92"/>
        <v>#N/A</v>
      </c>
      <c r="AG233" s="226">
        <f t="shared" si="93"/>
        <v>0</v>
      </c>
      <c r="AH233" s="9" t="e">
        <f t="shared" si="85"/>
        <v>#N/A</v>
      </c>
      <c r="AI233" s="227"/>
      <c r="AJ233" s="9" t="e">
        <f t="shared" si="86"/>
        <v>#N/A</v>
      </c>
      <c r="AK233" s="9">
        <f t="shared" si="95"/>
        <v>0</v>
      </c>
      <c r="AL233" s="9" t="e">
        <f t="shared" si="88"/>
        <v>#N/A</v>
      </c>
      <c r="AM233" s="9" t="e">
        <f t="shared" si="89"/>
        <v>#N/A</v>
      </c>
      <c r="AN233" s="5"/>
      <c r="AO233" s="5"/>
      <c r="AP233" s="9"/>
      <c r="AQ233" s="5"/>
      <c r="AR233" s="29"/>
      <c r="AS233" s="29"/>
    </row>
    <row r="234" spans="1:45" s="7" customFormat="1" ht="9" hidden="1" customHeight="1" x14ac:dyDescent="0.25">
      <c r="A234" s="314">
        <f t="shared" si="98"/>
        <v>4</v>
      </c>
      <c r="B234" s="315" t="s">
        <v>242</v>
      </c>
      <c r="C234" s="316" t="s">
        <v>594</v>
      </c>
      <c r="D234" s="16"/>
      <c r="E234" s="16" t="str">
        <f>VLOOKUP($C234,'[4]Gui chi Quynh'!$D$7:$F$393,3,0)</f>
        <v>A1</v>
      </c>
      <c r="F234" s="16">
        <f>VLOOKUP(E234,Sheet1!$B$2:$C$12,2,TRUE)</f>
        <v>10</v>
      </c>
      <c r="G234" s="16" t="str">
        <f>VLOOKUP($C234,'[5]Gui chi Quynh'!$C$7:$E$391,3,0)</f>
        <v>A1</v>
      </c>
      <c r="H234" s="16">
        <f>VLOOKUP(G234,Sheet1!$B$2:$C$12,2,TRUE)</f>
        <v>10</v>
      </c>
      <c r="I234" s="16" t="str">
        <f>VLOOKUP($C234,'[6]Gui chi Quynh'!$C$7:$E$389,3,0)</f>
        <v>A1</v>
      </c>
      <c r="J234" s="16">
        <f>VLOOKUP(I234,Sheet1!$B$2:$C$12,2,TRUE)</f>
        <v>10</v>
      </c>
      <c r="K234" s="16" t="str">
        <f>VLOOKUP($C234,'[7]Gui chi Quynh'!$C$7:$E$389,3,0)</f>
        <v>A1</v>
      </c>
      <c r="L234" s="16">
        <f>VLOOKUP(K234,Sheet1!$B$2:$C$12,2,TRUE)</f>
        <v>10</v>
      </c>
      <c r="M234" s="16" t="str">
        <f>VLOOKUP($C234,'[8]Gui chi Quynh'!$C$7:$E$388,3,0)</f>
        <v>A1</v>
      </c>
      <c r="N234" s="16">
        <f>VLOOKUP(M234,Sheet1!$B$2:$C$12,2,TRUE)</f>
        <v>10</v>
      </c>
      <c r="O234" s="16">
        <f t="shared" si="96"/>
        <v>10</v>
      </c>
      <c r="P234" s="318">
        <f t="shared" si="97"/>
        <v>0</v>
      </c>
      <c r="Q234" s="319" t="str">
        <f t="shared" si="94"/>
        <v>Xuất sắc</v>
      </c>
      <c r="R234" s="306"/>
      <c r="S234" s="17"/>
      <c r="T234" s="19" t="e">
        <f>VLOOKUP(S234,Sheet1!$B$2:$C$12,2,TRUE)</f>
        <v>#N/A</v>
      </c>
      <c r="U234" s="5"/>
      <c r="V234" s="19" t="e">
        <f>VLOOKUP(U234,Sheet1!$B$2:$C$12,2,TRUE)</f>
        <v>#N/A</v>
      </c>
      <c r="W234" s="5"/>
      <c r="X234" s="19" t="e">
        <f>VLOOKUP(W234,Sheet1!$B$2:$C$12,2,TRUE)</f>
        <v>#N/A</v>
      </c>
      <c r="Y234" s="5"/>
      <c r="Z234" s="19" t="e">
        <f>VLOOKUP(Y234,Sheet1!$B$2:$C$12,2,TRUE)</f>
        <v>#N/A</v>
      </c>
      <c r="AA234" s="5"/>
      <c r="AB234" s="19" t="e">
        <f>VLOOKUP(AA234,Sheet1!$B$2:$C$12,2,TRUE)</f>
        <v>#N/A</v>
      </c>
      <c r="AC234" s="5" t="e">
        <f t="shared" si="91"/>
        <v>#N/A</v>
      </c>
      <c r="AD234" s="226">
        <f t="shared" si="83"/>
        <v>0</v>
      </c>
      <c r="AE234" s="9" t="e">
        <f t="shared" si="84"/>
        <v>#N/A</v>
      </c>
      <c r="AF234" s="5" t="e">
        <f t="shared" si="92"/>
        <v>#N/A</v>
      </c>
      <c r="AG234" s="226">
        <f t="shared" si="93"/>
        <v>0</v>
      </c>
      <c r="AH234" s="9" t="e">
        <f t="shared" si="85"/>
        <v>#N/A</v>
      </c>
      <c r="AI234" s="227"/>
      <c r="AJ234" s="9" t="e">
        <f t="shared" si="86"/>
        <v>#N/A</v>
      </c>
      <c r="AK234" s="9">
        <f t="shared" si="95"/>
        <v>0</v>
      </c>
      <c r="AL234" s="9" t="e">
        <f t="shared" si="88"/>
        <v>#N/A</v>
      </c>
      <c r="AM234" s="9" t="e">
        <f t="shared" si="89"/>
        <v>#N/A</v>
      </c>
      <c r="AN234" s="5"/>
      <c r="AO234" s="5"/>
      <c r="AP234" s="9"/>
      <c r="AQ234" s="5"/>
      <c r="AR234" s="29"/>
      <c r="AS234" s="29"/>
    </row>
    <row r="235" spans="1:45" s="7" customFormat="1" ht="37.5" customHeight="1" x14ac:dyDescent="0.25">
      <c r="A235" s="314"/>
      <c r="B235" s="315" t="s">
        <v>235</v>
      </c>
      <c r="C235" s="316"/>
      <c r="D235" s="16"/>
      <c r="E235" s="16" t="e">
        <f>VLOOKUP($C235,'[4]Gui chi Quynh'!$D$7:$F$393,3,0)</f>
        <v>#N/A</v>
      </c>
      <c r="F235" s="16" t="e">
        <f>VLOOKUP(E235,Sheet1!$B$2:$C$12,2,TRUE)</f>
        <v>#N/A</v>
      </c>
      <c r="G235" s="16" t="e">
        <f>VLOOKUP($C235,'[5]Gui chi Quynh'!$C$7:$E$391,3,0)</f>
        <v>#N/A</v>
      </c>
      <c r="H235" s="16" t="e">
        <f>VLOOKUP(G235,Sheet1!$B$2:$C$12,2,TRUE)</f>
        <v>#N/A</v>
      </c>
      <c r="I235" s="16" t="e">
        <f>VLOOKUP($C235,'[6]Gui chi Quynh'!$C$7:$E$389,3,0)</f>
        <v>#N/A</v>
      </c>
      <c r="J235" s="16"/>
      <c r="K235" s="16" t="e">
        <f>VLOOKUP($C235,'[7]Gui chi Quynh'!$C$7:$E$389,3,0)</f>
        <v>#N/A</v>
      </c>
      <c r="L235" s="16"/>
      <c r="M235" s="16" t="e">
        <f>VLOOKUP($C235,'[8]Gui chi Quynh'!$C$7:$E$388,3,0)</f>
        <v>#N/A</v>
      </c>
      <c r="N235" s="16"/>
      <c r="O235" s="16"/>
      <c r="P235" s="318">
        <f t="shared" si="97"/>
        <v>0</v>
      </c>
      <c r="Q235" s="319" t="str">
        <f t="shared" si="94"/>
        <v/>
      </c>
      <c r="R235" s="300" t="s">
        <v>1008</v>
      </c>
      <c r="S235" s="17"/>
      <c r="T235" s="19" t="e">
        <f>VLOOKUP(S235,Sheet1!$B$2:$C$12,2,TRUE)</f>
        <v>#N/A</v>
      </c>
      <c r="U235" s="5"/>
      <c r="V235" s="19" t="e">
        <f>VLOOKUP(U235,Sheet1!$B$2:$C$12,2,TRUE)</f>
        <v>#N/A</v>
      </c>
      <c r="W235" s="5"/>
      <c r="X235" s="19" t="e">
        <f>VLOOKUP(W235,Sheet1!$B$2:$C$12,2,TRUE)</f>
        <v>#N/A</v>
      </c>
      <c r="Y235" s="5"/>
      <c r="Z235" s="19" t="e">
        <f>VLOOKUP(Y235,Sheet1!$B$2:$C$12,2,TRUE)</f>
        <v>#N/A</v>
      </c>
      <c r="AA235" s="5"/>
      <c r="AB235" s="19" t="e">
        <f>VLOOKUP(AA235,Sheet1!$B$2:$C$12,2,TRUE)</f>
        <v>#N/A</v>
      </c>
      <c r="AC235" s="5" t="e">
        <f t="shared" si="91"/>
        <v>#N/A</v>
      </c>
      <c r="AD235" s="226">
        <f t="shared" si="83"/>
        <v>0</v>
      </c>
      <c r="AE235" s="9" t="e">
        <f t="shared" si="84"/>
        <v>#N/A</v>
      </c>
      <c r="AF235" s="5" t="e">
        <f t="shared" si="92"/>
        <v>#N/A</v>
      </c>
      <c r="AG235" s="226">
        <f t="shared" si="93"/>
        <v>0</v>
      </c>
      <c r="AH235" s="9" t="e">
        <f t="shared" si="85"/>
        <v>#N/A</v>
      </c>
      <c r="AI235" s="227"/>
      <c r="AJ235" s="9" t="e">
        <f t="shared" si="86"/>
        <v>#N/A</v>
      </c>
      <c r="AK235" s="9">
        <f t="shared" si="95"/>
        <v>0</v>
      </c>
      <c r="AL235" s="9" t="e">
        <f t="shared" si="88"/>
        <v>#N/A</v>
      </c>
      <c r="AM235" s="9" t="e">
        <f t="shared" si="89"/>
        <v>#N/A</v>
      </c>
      <c r="AN235" s="5"/>
      <c r="AO235" s="5"/>
      <c r="AP235" s="9"/>
      <c r="AQ235" s="5"/>
      <c r="AR235" s="232" t="s">
        <v>879</v>
      </c>
      <c r="AS235" s="29"/>
    </row>
    <row r="236" spans="1:45" s="7" customFormat="1" ht="20.100000000000001" hidden="1" customHeight="1" x14ac:dyDescent="0.25">
      <c r="A236" s="86">
        <f t="shared" si="98"/>
        <v>1</v>
      </c>
      <c r="B236" s="260" t="s">
        <v>239</v>
      </c>
      <c r="C236" s="259" t="s">
        <v>596</v>
      </c>
      <c r="D236" s="5"/>
      <c r="E236" s="5" t="str">
        <f>VLOOKUP($C236,'[4]Gui chi Quynh'!$D$7:$F$393,3,0)</f>
        <v>A2</v>
      </c>
      <c r="F236" s="19">
        <f>VLOOKUP(E236,Sheet1!$B$2:$C$12,2,TRUE)</f>
        <v>9</v>
      </c>
      <c r="G236" s="5" t="str">
        <f>VLOOKUP($C236,'[5]Gui chi Quynh'!$C$7:$E$391,3,0)</f>
        <v>A3</v>
      </c>
      <c r="H236" s="19">
        <f>VLOOKUP(G236,Sheet1!$B$2:$C$12,2,TRUE)</f>
        <v>8</v>
      </c>
      <c r="I236" s="5" t="str">
        <f>VLOOKUP($C236,'[6]Gui chi Quynh'!$C$7:$E$389,3,0)</f>
        <v>A4</v>
      </c>
      <c r="J236" s="19">
        <f>VLOOKUP(I236,Sheet1!$B$2:$C$12,2,TRUE)</f>
        <v>7</v>
      </c>
      <c r="K236" s="5" t="str">
        <f>VLOOKUP($C236,'[7]Gui chi Quynh'!$C$7:$E$389,3,0)</f>
        <v>A2</v>
      </c>
      <c r="L236" s="19">
        <f>VLOOKUP(K236,Sheet1!$B$2:$C$12,2,TRUE)</f>
        <v>9</v>
      </c>
      <c r="M236" s="5" t="str">
        <f>VLOOKUP($C236,'[8]Gui chi Quynh'!$C$7:$E$388,3,0)</f>
        <v>A3</v>
      </c>
      <c r="N236" s="19">
        <f>VLOOKUP(M236,Sheet1!$B$2:$C$12,2,TRUE)</f>
        <v>8</v>
      </c>
      <c r="O236" s="5">
        <f t="shared" ref="O236:O247" si="99">ROUND(AVERAGE(F236,H236,J236,L236,N236),2)</f>
        <v>8.1999999999999993</v>
      </c>
      <c r="P236" s="226">
        <f t="shared" si="97"/>
        <v>0</v>
      </c>
      <c r="Q236" s="9" t="str">
        <f t="shared" si="94"/>
        <v>Xuất sắc</v>
      </c>
      <c r="R236" s="82"/>
      <c r="S236" s="17"/>
      <c r="T236" s="19" t="e">
        <f>VLOOKUP(S236,Sheet1!$B$2:$C$12,2,TRUE)</f>
        <v>#N/A</v>
      </c>
      <c r="U236" s="5"/>
      <c r="V236" s="19" t="e">
        <f>VLOOKUP(U236,Sheet1!$B$2:$C$12,2,TRUE)</f>
        <v>#N/A</v>
      </c>
      <c r="W236" s="5"/>
      <c r="X236" s="19" t="e">
        <f>VLOOKUP(W236,Sheet1!$B$2:$C$12,2,TRUE)</f>
        <v>#N/A</v>
      </c>
      <c r="Y236" s="5"/>
      <c r="Z236" s="19" t="e">
        <f>VLOOKUP(Y236,Sheet1!$B$2:$C$12,2,TRUE)</f>
        <v>#N/A</v>
      </c>
      <c r="AA236" s="5"/>
      <c r="AB236" s="19" t="e">
        <f>VLOOKUP(AA236,Sheet1!$B$2:$C$12,2,TRUE)</f>
        <v>#N/A</v>
      </c>
      <c r="AC236" s="5" t="e">
        <f t="shared" si="91"/>
        <v>#N/A</v>
      </c>
      <c r="AD236" s="226">
        <f t="shared" si="83"/>
        <v>0</v>
      </c>
      <c r="AE236" s="9" t="e">
        <f t="shared" si="84"/>
        <v>#N/A</v>
      </c>
      <c r="AF236" s="5" t="e">
        <f t="shared" si="92"/>
        <v>#N/A</v>
      </c>
      <c r="AG236" s="226">
        <f t="shared" si="93"/>
        <v>0</v>
      </c>
      <c r="AH236" s="9" t="e">
        <f t="shared" si="85"/>
        <v>#N/A</v>
      </c>
      <c r="AI236" s="227"/>
      <c r="AJ236" s="9" t="e">
        <f t="shared" si="86"/>
        <v>#N/A</v>
      </c>
      <c r="AK236" s="9">
        <f t="shared" si="95"/>
        <v>0</v>
      </c>
      <c r="AL236" s="9" t="e">
        <f t="shared" si="88"/>
        <v>#N/A</v>
      </c>
      <c r="AM236" s="9" t="e">
        <f t="shared" si="89"/>
        <v>#N/A</v>
      </c>
      <c r="AN236" s="5"/>
      <c r="AO236" s="5"/>
      <c r="AP236" s="9"/>
      <c r="AQ236" s="5"/>
      <c r="AR236" s="29"/>
      <c r="AS236" s="29"/>
    </row>
    <row r="237" spans="1:45" s="7" customFormat="1" ht="20.100000000000001" hidden="1" customHeight="1" x14ac:dyDescent="0.25">
      <c r="A237" s="86">
        <f t="shared" si="98"/>
        <v>2</v>
      </c>
      <c r="B237" s="260" t="s">
        <v>251</v>
      </c>
      <c r="C237" s="259" t="s">
        <v>610</v>
      </c>
      <c r="D237" s="5"/>
      <c r="E237" s="5" t="str">
        <f>VLOOKUP($C237,'[4]Gui chi Quynh'!$D$7:$F$393,3,0)</f>
        <v>A4</v>
      </c>
      <c r="F237" s="19">
        <f>VLOOKUP(E237,Sheet1!$B$2:$C$12,2,TRUE)</f>
        <v>7</v>
      </c>
      <c r="G237" s="5" t="str">
        <f>VLOOKUP($C237,'[5]Gui chi Quynh'!$C$7:$E$391,3,0)</f>
        <v>A3</v>
      </c>
      <c r="H237" s="19">
        <f>VLOOKUP(G237,Sheet1!$B$2:$C$12,2,TRUE)</f>
        <v>8</v>
      </c>
      <c r="I237" s="5" t="str">
        <f>VLOOKUP($C237,'[6]Gui chi Quynh'!$C$7:$E$389,3,0)</f>
        <v>A4</v>
      </c>
      <c r="J237" s="19">
        <f>VLOOKUP(I237,Sheet1!$B$2:$C$12,2,TRUE)</f>
        <v>7</v>
      </c>
      <c r="K237" s="5" t="str">
        <f>VLOOKUP($C237,'[7]Gui chi Quynh'!$C$7:$E$389,3,0)</f>
        <v>A4</v>
      </c>
      <c r="L237" s="19">
        <f>VLOOKUP(K237,Sheet1!$B$2:$C$12,2,TRUE)</f>
        <v>7</v>
      </c>
      <c r="M237" s="5" t="str">
        <f>VLOOKUP($C237,'[8]Gui chi Quynh'!$C$7:$E$388,3,0)</f>
        <v>A3</v>
      </c>
      <c r="N237" s="19">
        <f>VLOOKUP(M237,Sheet1!$B$2:$C$12,2,TRUE)</f>
        <v>8</v>
      </c>
      <c r="O237" s="5">
        <f t="shared" si="99"/>
        <v>7.4</v>
      </c>
      <c r="P237" s="226">
        <f t="shared" si="97"/>
        <v>0</v>
      </c>
      <c r="Q237" s="9" t="str">
        <f t="shared" si="94"/>
        <v>Tốt</v>
      </c>
      <c r="R237" s="82"/>
      <c r="S237" s="17"/>
      <c r="T237" s="19" t="e">
        <f>VLOOKUP(S237,Sheet1!$B$2:$C$12,2,TRUE)</f>
        <v>#N/A</v>
      </c>
      <c r="U237" s="5"/>
      <c r="V237" s="19" t="e">
        <f>VLOOKUP(U237,Sheet1!$B$2:$C$12,2,TRUE)</f>
        <v>#N/A</v>
      </c>
      <c r="W237" s="5"/>
      <c r="X237" s="19" t="e">
        <f>VLOOKUP(W237,Sheet1!$B$2:$C$12,2,TRUE)</f>
        <v>#N/A</v>
      </c>
      <c r="Y237" s="5"/>
      <c r="Z237" s="19" t="e">
        <f>VLOOKUP(Y237,Sheet1!$B$2:$C$12,2,TRUE)</f>
        <v>#N/A</v>
      </c>
      <c r="AA237" s="5"/>
      <c r="AB237" s="19" t="e">
        <f>VLOOKUP(AA237,Sheet1!$B$2:$C$12,2,TRUE)</f>
        <v>#N/A</v>
      </c>
      <c r="AC237" s="5" t="e">
        <f t="shared" si="91"/>
        <v>#N/A</v>
      </c>
      <c r="AD237" s="226">
        <f t="shared" si="83"/>
        <v>0</v>
      </c>
      <c r="AE237" s="9" t="e">
        <f t="shared" si="84"/>
        <v>#N/A</v>
      </c>
      <c r="AF237" s="5" t="e">
        <f t="shared" si="92"/>
        <v>#N/A</v>
      </c>
      <c r="AG237" s="226">
        <f t="shared" si="93"/>
        <v>0</v>
      </c>
      <c r="AH237" s="9" t="e">
        <f t="shared" si="85"/>
        <v>#N/A</v>
      </c>
      <c r="AI237" s="227"/>
      <c r="AJ237" s="9" t="e">
        <f t="shared" si="86"/>
        <v>#N/A</v>
      </c>
      <c r="AK237" s="9">
        <f t="shared" si="95"/>
        <v>0</v>
      </c>
      <c r="AL237" s="9" t="e">
        <f t="shared" si="88"/>
        <v>#N/A</v>
      </c>
      <c r="AM237" s="9" t="e">
        <f t="shared" si="89"/>
        <v>#N/A</v>
      </c>
      <c r="AN237" s="5"/>
      <c r="AO237" s="5"/>
      <c r="AP237" s="9"/>
      <c r="AQ237" s="5"/>
      <c r="AR237" s="29"/>
      <c r="AS237" s="29"/>
    </row>
    <row r="238" spans="1:45" s="7" customFormat="1" ht="20.100000000000001" hidden="1" customHeight="1" x14ac:dyDescent="0.25">
      <c r="A238" s="86">
        <f t="shared" si="98"/>
        <v>3</v>
      </c>
      <c r="B238" s="260" t="s">
        <v>237</v>
      </c>
      <c r="C238" s="259" t="s">
        <v>600</v>
      </c>
      <c r="D238" s="5"/>
      <c r="E238" s="5" t="str">
        <f>VLOOKUP($C238,'[4]Gui chi Quynh'!$D$7:$F$393,3,0)</f>
        <v>A3</v>
      </c>
      <c r="F238" s="19">
        <f>VLOOKUP(E238,Sheet1!$B$2:$C$12,2,TRUE)</f>
        <v>8</v>
      </c>
      <c r="G238" s="5" t="str">
        <f>VLOOKUP($C238,'[5]Gui chi Quynh'!$C$7:$E$391,3,0)</f>
        <v>A3</v>
      </c>
      <c r="H238" s="19">
        <f>VLOOKUP(G238,Sheet1!$B$2:$C$12,2,TRUE)</f>
        <v>8</v>
      </c>
      <c r="I238" s="5" t="str">
        <f>VLOOKUP($C238,'[6]Gui chi Quynh'!$C$7:$E$389,3,0)</f>
        <v>A4</v>
      </c>
      <c r="J238" s="19">
        <f>VLOOKUP(I238,Sheet1!$B$2:$C$12,2,TRUE)</f>
        <v>7</v>
      </c>
      <c r="K238" s="5" t="str">
        <f>VLOOKUP($C238,'[7]Gui chi Quynh'!$C$7:$E$389,3,0)</f>
        <v>A3</v>
      </c>
      <c r="L238" s="19">
        <f>VLOOKUP(K238,Sheet1!$B$2:$C$12,2,TRUE)</f>
        <v>8</v>
      </c>
      <c r="M238" s="5" t="str">
        <f>VLOOKUP($C238,'[8]Gui chi Quynh'!$C$7:$E$388,3,0)</f>
        <v>A1</v>
      </c>
      <c r="N238" s="19">
        <f>VLOOKUP(M238,Sheet1!$B$2:$C$12,2,TRUE)</f>
        <v>10</v>
      </c>
      <c r="O238" s="5">
        <f t="shared" si="99"/>
        <v>8.1999999999999993</v>
      </c>
      <c r="P238" s="226">
        <f t="shared" si="97"/>
        <v>0</v>
      </c>
      <c r="Q238" s="9" t="str">
        <f t="shared" si="94"/>
        <v>Xuất sắc</v>
      </c>
      <c r="R238" s="82"/>
      <c r="S238" s="17"/>
      <c r="T238" s="19" t="e">
        <f>VLOOKUP(S238,Sheet1!$B$2:$C$12,2,TRUE)</f>
        <v>#N/A</v>
      </c>
      <c r="U238" s="5"/>
      <c r="V238" s="19" t="e">
        <f>VLOOKUP(U238,Sheet1!$B$2:$C$12,2,TRUE)</f>
        <v>#N/A</v>
      </c>
      <c r="W238" s="5"/>
      <c r="X238" s="19" t="e">
        <f>VLOOKUP(W238,Sheet1!$B$2:$C$12,2,TRUE)</f>
        <v>#N/A</v>
      </c>
      <c r="Y238" s="5"/>
      <c r="Z238" s="19" t="e">
        <f>VLOOKUP(Y238,Sheet1!$B$2:$C$12,2,TRUE)</f>
        <v>#N/A</v>
      </c>
      <c r="AA238" s="5"/>
      <c r="AB238" s="19" t="e">
        <f>VLOOKUP(AA238,Sheet1!$B$2:$C$12,2,TRUE)</f>
        <v>#N/A</v>
      </c>
      <c r="AC238" s="5" t="e">
        <f t="shared" si="91"/>
        <v>#N/A</v>
      </c>
      <c r="AD238" s="226">
        <f t="shared" si="83"/>
        <v>0</v>
      </c>
      <c r="AE238" s="9" t="e">
        <f t="shared" si="84"/>
        <v>#N/A</v>
      </c>
      <c r="AF238" s="5" t="e">
        <f t="shared" si="92"/>
        <v>#N/A</v>
      </c>
      <c r="AG238" s="226">
        <f t="shared" si="93"/>
        <v>0</v>
      </c>
      <c r="AH238" s="9" t="e">
        <f t="shared" si="85"/>
        <v>#N/A</v>
      </c>
      <c r="AI238" s="227"/>
      <c r="AJ238" s="9" t="e">
        <f t="shared" si="86"/>
        <v>#N/A</v>
      </c>
      <c r="AK238" s="9">
        <f t="shared" si="95"/>
        <v>0</v>
      </c>
      <c r="AL238" s="9" t="e">
        <f t="shared" si="88"/>
        <v>#N/A</v>
      </c>
      <c r="AM238" s="9" t="e">
        <f t="shared" si="89"/>
        <v>#N/A</v>
      </c>
      <c r="AN238" s="5"/>
      <c r="AO238" s="5"/>
      <c r="AP238" s="9"/>
      <c r="AQ238" s="5"/>
      <c r="AR238" s="29"/>
      <c r="AS238" s="29"/>
    </row>
    <row r="239" spans="1:45" s="7" customFormat="1" ht="36" hidden="1" customHeight="1" x14ac:dyDescent="0.25">
      <c r="A239" s="86">
        <f t="shared" si="98"/>
        <v>4</v>
      </c>
      <c r="B239" s="260" t="s">
        <v>371</v>
      </c>
      <c r="C239" s="259" t="s">
        <v>598</v>
      </c>
      <c r="D239" s="5"/>
      <c r="E239" s="5" t="str">
        <f>VLOOKUP($C239,'[4]Gui chi Quynh'!$D$7:$F$393,3,0)</f>
        <v>A3</v>
      </c>
      <c r="F239" s="19">
        <f>VLOOKUP(E239,Sheet1!$B$2:$C$12,2,TRUE)</f>
        <v>8</v>
      </c>
      <c r="G239" s="5" t="str">
        <f>VLOOKUP($C239,'[5]Gui chi Quynh'!$C$7:$E$391,3,0)</f>
        <v>A3</v>
      </c>
      <c r="H239" s="19">
        <f>VLOOKUP(G239,Sheet1!$B$2:$C$12,2,TRUE)</f>
        <v>8</v>
      </c>
      <c r="I239" s="5" t="str">
        <f>VLOOKUP($C239,'[6]Gui chi Quynh'!$C$7:$E$389,3,0)</f>
        <v>A4</v>
      </c>
      <c r="J239" s="19">
        <f>VLOOKUP(I239,Sheet1!$B$2:$C$12,2,TRUE)</f>
        <v>7</v>
      </c>
      <c r="K239" s="5" t="str">
        <f>VLOOKUP($C239,'[7]Gui chi Quynh'!$C$7:$E$389,3,0)</f>
        <v>A4</v>
      </c>
      <c r="L239" s="19">
        <f>VLOOKUP(K239,Sheet1!$B$2:$C$12,2,TRUE)</f>
        <v>7</v>
      </c>
      <c r="M239" s="5" t="str">
        <f>VLOOKUP($C239,'[8]Gui chi Quynh'!$C$7:$E$388,3,0)</f>
        <v>A3</v>
      </c>
      <c r="N239" s="19">
        <f>VLOOKUP(M239,Sheet1!$B$2:$C$12,2,TRUE)</f>
        <v>8</v>
      </c>
      <c r="O239" s="5">
        <f t="shared" si="99"/>
        <v>7.6</v>
      </c>
      <c r="P239" s="226">
        <f t="shared" si="97"/>
        <v>0</v>
      </c>
      <c r="Q239" s="9" t="str">
        <f t="shared" si="94"/>
        <v>Tốt</v>
      </c>
      <c r="R239" s="17"/>
      <c r="S239" s="17"/>
      <c r="T239" s="19" t="e">
        <f>VLOOKUP(S239,Sheet1!$B$2:$C$12,2,TRUE)</f>
        <v>#N/A</v>
      </c>
      <c r="U239" s="5"/>
      <c r="V239" s="19" t="e">
        <f>VLOOKUP(U239,Sheet1!$B$2:$C$12,2,TRUE)</f>
        <v>#N/A</v>
      </c>
      <c r="W239" s="5"/>
      <c r="X239" s="19" t="e">
        <f>VLOOKUP(W239,Sheet1!$B$2:$C$12,2,TRUE)</f>
        <v>#N/A</v>
      </c>
      <c r="Y239" s="5"/>
      <c r="Z239" s="19" t="e">
        <f>VLOOKUP(Y239,Sheet1!$B$2:$C$12,2,TRUE)</f>
        <v>#N/A</v>
      </c>
      <c r="AA239" s="5"/>
      <c r="AB239" s="19" t="e">
        <f>VLOOKUP(AA239,Sheet1!$B$2:$C$12,2,TRUE)</f>
        <v>#N/A</v>
      </c>
      <c r="AC239" s="5" t="e">
        <f t="shared" si="91"/>
        <v>#N/A</v>
      </c>
      <c r="AD239" s="226">
        <f t="shared" si="83"/>
        <v>0</v>
      </c>
      <c r="AE239" s="9" t="e">
        <f t="shared" si="84"/>
        <v>#N/A</v>
      </c>
      <c r="AF239" s="5" t="e">
        <f t="shared" si="92"/>
        <v>#N/A</v>
      </c>
      <c r="AG239" s="226">
        <f t="shared" si="93"/>
        <v>0</v>
      </c>
      <c r="AH239" s="9" t="e">
        <f t="shared" si="85"/>
        <v>#N/A</v>
      </c>
      <c r="AI239" s="227"/>
      <c r="AJ239" s="9" t="e">
        <f t="shared" si="86"/>
        <v>#N/A</v>
      </c>
      <c r="AK239" s="9">
        <f t="shared" si="95"/>
        <v>0</v>
      </c>
      <c r="AL239" s="9" t="e">
        <f t="shared" si="88"/>
        <v>#N/A</v>
      </c>
      <c r="AM239" s="9" t="e">
        <f t="shared" si="89"/>
        <v>#N/A</v>
      </c>
      <c r="AN239" s="5"/>
      <c r="AO239" s="5"/>
      <c r="AP239" s="9"/>
      <c r="AQ239" s="5"/>
      <c r="AR239" s="31"/>
      <c r="AS239" s="31"/>
    </row>
    <row r="240" spans="1:45" s="7" customFormat="1" ht="20.100000000000001" hidden="1" customHeight="1" x14ac:dyDescent="0.25">
      <c r="A240" s="86">
        <f t="shared" si="98"/>
        <v>5</v>
      </c>
      <c r="B240" s="260" t="s">
        <v>244</v>
      </c>
      <c r="C240" s="259" t="s">
        <v>605</v>
      </c>
      <c r="D240" s="5"/>
      <c r="E240" s="5" t="str">
        <f>VLOOKUP($C240,'[4]Gui chi Quynh'!$D$7:$F$393,3,0)</f>
        <v>A3</v>
      </c>
      <c r="F240" s="19">
        <f>VLOOKUP(E240,Sheet1!$B$2:$C$12,2,TRUE)</f>
        <v>8</v>
      </c>
      <c r="G240" s="5" t="str">
        <f>VLOOKUP($C240,'[5]Gui chi Quynh'!$C$7:$E$391,3,0)</f>
        <v>A3</v>
      </c>
      <c r="H240" s="19">
        <f>VLOOKUP(G240,Sheet1!$B$2:$C$12,2,TRUE)</f>
        <v>8</v>
      </c>
      <c r="I240" s="5" t="str">
        <f>VLOOKUP($C240,'[6]Gui chi Quynh'!$C$7:$E$389,3,0)</f>
        <v>A4</v>
      </c>
      <c r="J240" s="19">
        <f>VLOOKUP(I240,Sheet1!$B$2:$C$12,2,TRUE)</f>
        <v>7</v>
      </c>
      <c r="K240" s="5" t="str">
        <f>VLOOKUP($C240,'[7]Gui chi Quynh'!$C$7:$E$389,3,0)</f>
        <v>A3</v>
      </c>
      <c r="L240" s="19">
        <f>VLOOKUP(K240,Sheet1!$B$2:$C$12,2,TRUE)</f>
        <v>8</v>
      </c>
      <c r="M240" s="5" t="str">
        <f>VLOOKUP($C240,'[8]Gui chi Quynh'!$C$7:$E$388,3,0)</f>
        <v>A3</v>
      </c>
      <c r="N240" s="19">
        <f>VLOOKUP(M240,Sheet1!$B$2:$C$12,2,TRUE)</f>
        <v>8</v>
      </c>
      <c r="O240" s="5">
        <f t="shared" si="99"/>
        <v>7.8</v>
      </c>
      <c r="P240" s="226">
        <f t="shared" si="97"/>
        <v>0</v>
      </c>
      <c r="Q240" s="9" t="str">
        <f t="shared" si="94"/>
        <v>Tốt</v>
      </c>
      <c r="R240" s="17"/>
      <c r="S240" s="17"/>
      <c r="T240" s="19" t="e">
        <f>VLOOKUP(S240,Sheet1!$B$2:$C$12,2,TRUE)</f>
        <v>#N/A</v>
      </c>
      <c r="U240" s="5"/>
      <c r="V240" s="19" t="e">
        <f>VLOOKUP(U240,Sheet1!$B$2:$C$12,2,TRUE)</f>
        <v>#N/A</v>
      </c>
      <c r="W240" s="5"/>
      <c r="X240" s="19" t="e">
        <f>VLOOKUP(W240,Sheet1!$B$2:$C$12,2,TRUE)</f>
        <v>#N/A</v>
      </c>
      <c r="Y240" s="5"/>
      <c r="Z240" s="19" t="e">
        <f>VLOOKUP(Y240,Sheet1!$B$2:$C$12,2,TRUE)</f>
        <v>#N/A</v>
      </c>
      <c r="AA240" s="5"/>
      <c r="AB240" s="19" t="e">
        <f>VLOOKUP(AA240,Sheet1!$B$2:$C$12,2,TRUE)</f>
        <v>#N/A</v>
      </c>
      <c r="AC240" s="5" t="e">
        <f t="shared" si="91"/>
        <v>#N/A</v>
      </c>
      <c r="AD240" s="226">
        <f t="shared" si="83"/>
        <v>0</v>
      </c>
      <c r="AE240" s="9" t="e">
        <f t="shared" si="84"/>
        <v>#N/A</v>
      </c>
      <c r="AF240" s="5" t="e">
        <f t="shared" si="92"/>
        <v>#N/A</v>
      </c>
      <c r="AG240" s="226">
        <f t="shared" si="93"/>
        <v>0</v>
      </c>
      <c r="AH240" s="9" t="e">
        <f t="shared" si="85"/>
        <v>#N/A</v>
      </c>
      <c r="AI240" s="227"/>
      <c r="AJ240" s="9" t="e">
        <f t="shared" si="86"/>
        <v>#N/A</v>
      </c>
      <c r="AK240" s="9">
        <f t="shared" si="95"/>
        <v>0</v>
      </c>
      <c r="AL240" s="9" t="e">
        <f t="shared" si="88"/>
        <v>#N/A</v>
      </c>
      <c r="AM240" s="9" t="e">
        <f t="shared" si="89"/>
        <v>#N/A</v>
      </c>
      <c r="AN240" s="5"/>
      <c r="AO240" s="5"/>
      <c r="AP240" s="9"/>
      <c r="AQ240" s="5"/>
      <c r="AR240" s="31"/>
      <c r="AS240" s="31"/>
    </row>
    <row r="241" spans="1:45" s="7" customFormat="1" ht="20.100000000000001" hidden="1" customHeight="1" x14ac:dyDescent="0.25">
      <c r="A241" s="86">
        <f t="shared" si="98"/>
        <v>6</v>
      </c>
      <c r="B241" s="260" t="s">
        <v>240</v>
      </c>
      <c r="C241" s="259" t="s">
        <v>602</v>
      </c>
      <c r="D241" s="5"/>
      <c r="E241" s="5" t="str">
        <f>VLOOKUP($C241,'[4]Gui chi Quynh'!$D$7:$F$393,3,0)</f>
        <v>A3</v>
      </c>
      <c r="F241" s="19">
        <f>VLOOKUP(E241,Sheet1!$B$2:$C$12,2,TRUE)</f>
        <v>8</v>
      </c>
      <c r="G241" s="236" t="str">
        <f>VLOOKUP($C241,'[5]Gui chi Quynh'!$C$7:$E$391,3,0)</f>
        <v>B1</v>
      </c>
      <c r="H241" s="19">
        <f>VLOOKUP(G241,Sheet1!$B$2:$C$12,2,TRUE)</f>
        <v>6</v>
      </c>
      <c r="I241" s="5" t="str">
        <f>VLOOKUP($C241,'[6]Gui chi Quynh'!$C$7:$E$389,3,0)</f>
        <v>A4</v>
      </c>
      <c r="J241" s="19">
        <f>VLOOKUP(I241,Sheet1!$B$2:$C$12,2,TRUE)</f>
        <v>7</v>
      </c>
      <c r="K241" s="5" t="str">
        <f>VLOOKUP($C241,'[7]Gui chi Quynh'!$C$7:$E$389,3,0)</f>
        <v>A4</v>
      </c>
      <c r="L241" s="19">
        <f>VLOOKUP(K241,Sheet1!$B$2:$C$12,2,TRUE)</f>
        <v>7</v>
      </c>
      <c r="M241" s="5" t="str">
        <f>VLOOKUP($C241,'[8]Gui chi Quynh'!$C$7:$E$388,3,0)</f>
        <v>A4</v>
      </c>
      <c r="N241" s="19">
        <f>VLOOKUP(M241,Sheet1!$B$2:$C$12,2,TRUE)</f>
        <v>7</v>
      </c>
      <c r="O241" s="5">
        <f t="shared" si="99"/>
        <v>7</v>
      </c>
      <c r="P241" s="226">
        <f t="shared" si="97"/>
        <v>0</v>
      </c>
      <c r="Q241" s="9" t="str">
        <f t="shared" si="94"/>
        <v>Tốt</v>
      </c>
      <c r="R241" s="302" t="s">
        <v>957</v>
      </c>
      <c r="S241" s="17"/>
      <c r="T241" s="19" t="e">
        <f>VLOOKUP(S241,Sheet1!$B$2:$C$12,2,TRUE)</f>
        <v>#N/A</v>
      </c>
      <c r="U241" s="5"/>
      <c r="V241" s="19" t="e">
        <f>VLOOKUP(U241,Sheet1!$B$2:$C$12,2,TRUE)</f>
        <v>#N/A</v>
      </c>
      <c r="W241" s="5"/>
      <c r="X241" s="19" t="e">
        <f>VLOOKUP(W241,Sheet1!$B$2:$C$12,2,TRUE)</f>
        <v>#N/A</v>
      </c>
      <c r="Y241" s="5"/>
      <c r="Z241" s="19" t="e">
        <f>VLOOKUP(Y241,Sheet1!$B$2:$C$12,2,TRUE)</f>
        <v>#N/A</v>
      </c>
      <c r="AA241" s="5"/>
      <c r="AB241" s="19" t="e">
        <f>VLOOKUP(AA241,Sheet1!$B$2:$C$12,2,TRUE)</f>
        <v>#N/A</v>
      </c>
      <c r="AC241" s="5" t="e">
        <f t="shared" si="91"/>
        <v>#N/A</v>
      </c>
      <c r="AD241" s="226">
        <f t="shared" si="83"/>
        <v>0</v>
      </c>
      <c r="AE241" s="9" t="e">
        <f t="shared" si="84"/>
        <v>#N/A</v>
      </c>
      <c r="AF241" s="5" t="e">
        <f t="shared" si="92"/>
        <v>#N/A</v>
      </c>
      <c r="AG241" s="226">
        <f t="shared" si="93"/>
        <v>0</v>
      </c>
      <c r="AH241" s="9" t="e">
        <f t="shared" si="85"/>
        <v>#N/A</v>
      </c>
      <c r="AI241" s="227"/>
      <c r="AJ241" s="9" t="e">
        <f t="shared" si="86"/>
        <v>#N/A</v>
      </c>
      <c r="AK241" s="9">
        <f t="shared" si="95"/>
        <v>0</v>
      </c>
      <c r="AL241" s="9" t="e">
        <f t="shared" si="88"/>
        <v>#N/A</v>
      </c>
      <c r="AM241" s="9" t="e">
        <f t="shared" si="89"/>
        <v>#N/A</v>
      </c>
      <c r="AN241" s="5"/>
      <c r="AO241" s="5"/>
      <c r="AP241" s="9"/>
      <c r="AQ241" s="5"/>
      <c r="AR241" s="31"/>
      <c r="AS241" s="31"/>
    </row>
    <row r="242" spans="1:45" s="7" customFormat="1" ht="20.100000000000001" hidden="1" customHeight="1" x14ac:dyDescent="0.25">
      <c r="A242" s="86">
        <f t="shared" si="98"/>
        <v>7</v>
      </c>
      <c r="B242" s="260" t="s">
        <v>252</v>
      </c>
      <c r="C242" s="259" t="s">
        <v>611</v>
      </c>
      <c r="D242" s="5"/>
      <c r="E242" s="5" t="str">
        <f>VLOOKUP($C242,'[4]Gui chi Quynh'!$D$7:$F$393,3,0)</f>
        <v>A2</v>
      </c>
      <c r="F242" s="19">
        <f>VLOOKUP(E242,Sheet1!$B$2:$C$12,2,TRUE)</f>
        <v>9</v>
      </c>
      <c r="G242" s="5" t="str">
        <f>VLOOKUP($C242,'[5]Gui chi Quynh'!$C$7:$E$391,3,0)</f>
        <v>A3</v>
      </c>
      <c r="H242" s="19">
        <f>VLOOKUP(G242,Sheet1!$B$2:$C$12,2,TRUE)</f>
        <v>8</v>
      </c>
      <c r="I242" s="5" t="str">
        <f>VLOOKUP($C242,'[6]Gui chi Quynh'!$C$7:$E$389,3,0)</f>
        <v>A3</v>
      </c>
      <c r="J242" s="19">
        <f>VLOOKUP(I242,Sheet1!$B$2:$C$12,2,TRUE)</f>
        <v>8</v>
      </c>
      <c r="K242" s="5" t="str">
        <f>VLOOKUP($C242,'[7]Gui chi Quynh'!$C$7:$E$389,3,0)</f>
        <v>A2</v>
      </c>
      <c r="L242" s="19">
        <f>VLOOKUP(K242,Sheet1!$B$2:$C$12,2,TRUE)</f>
        <v>9</v>
      </c>
      <c r="M242" s="5" t="str">
        <f>VLOOKUP($C242,'[8]Gui chi Quynh'!$C$7:$E$388,3,0)</f>
        <v>A1</v>
      </c>
      <c r="N242" s="19">
        <f>VLOOKUP(M242,Sheet1!$B$2:$C$12,2,TRUE)</f>
        <v>10</v>
      </c>
      <c r="O242" s="5">
        <f t="shared" si="99"/>
        <v>8.8000000000000007</v>
      </c>
      <c r="P242" s="226">
        <f t="shared" si="97"/>
        <v>0</v>
      </c>
      <c r="Q242" s="9" t="str">
        <f t="shared" si="94"/>
        <v>Xuất sắc</v>
      </c>
      <c r="R242" s="258"/>
      <c r="S242" s="17"/>
      <c r="T242" s="19"/>
      <c r="U242" s="5"/>
      <c r="V242" s="19" t="e">
        <f>VLOOKUP(U242,Sheet1!$B$2:$C$12,2,TRUE)</f>
        <v>#N/A</v>
      </c>
      <c r="W242" s="5"/>
      <c r="X242" s="19" t="e">
        <f>VLOOKUP(W242,Sheet1!$B$2:$C$12,2,TRUE)</f>
        <v>#N/A</v>
      </c>
      <c r="Y242" s="5"/>
      <c r="Z242" s="19" t="e">
        <f>VLOOKUP(Y242,Sheet1!$B$2:$C$12,2,TRUE)</f>
        <v>#N/A</v>
      </c>
      <c r="AA242" s="5"/>
      <c r="AB242" s="19" t="e">
        <f>VLOOKUP(AA242,Sheet1!$B$2:$C$12,2,TRUE)</f>
        <v>#N/A</v>
      </c>
      <c r="AC242" s="5" t="e">
        <f t="shared" si="91"/>
        <v>#N/A</v>
      </c>
      <c r="AD242" s="226">
        <f t="shared" si="83"/>
        <v>0</v>
      </c>
      <c r="AE242" s="9" t="e">
        <f t="shared" si="84"/>
        <v>#N/A</v>
      </c>
      <c r="AF242" s="5" t="e">
        <f>ROUND(AVERAGE(V242,X242,Z242,AB242),2)</f>
        <v>#N/A</v>
      </c>
      <c r="AG242" s="226">
        <f t="shared" si="93"/>
        <v>0</v>
      </c>
      <c r="AH242" s="9" t="e">
        <f t="shared" si="85"/>
        <v>#N/A</v>
      </c>
      <c r="AI242" s="227" t="s">
        <v>842</v>
      </c>
      <c r="AJ242" s="9" t="e">
        <f t="shared" si="86"/>
        <v>#N/A</v>
      </c>
      <c r="AK242" s="9">
        <f t="shared" si="95"/>
        <v>0</v>
      </c>
      <c r="AL242" s="9" t="e">
        <f t="shared" si="88"/>
        <v>#N/A</v>
      </c>
      <c r="AM242" s="17" t="s">
        <v>799</v>
      </c>
      <c r="AN242" s="5"/>
      <c r="AO242" s="5"/>
      <c r="AP242" s="9"/>
      <c r="AQ242" s="5"/>
      <c r="AR242" s="120"/>
      <c r="AS242" s="31"/>
    </row>
    <row r="243" spans="1:45" s="7" customFormat="1" ht="20.100000000000001" hidden="1" customHeight="1" x14ac:dyDescent="0.25">
      <c r="A243" s="86">
        <f t="shared" si="98"/>
        <v>8</v>
      </c>
      <c r="B243" s="77" t="s">
        <v>250</v>
      </c>
      <c r="C243" s="259" t="s">
        <v>609</v>
      </c>
      <c r="D243" s="5"/>
      <c r="E243" s="5" t="str">
        <f>VLOOKUP($C243,'[4]Gui chi Quynh'!$D$7:$F$393,3,0)</f>
        <v>A3</v>
      </c>
      <c r="F243" s="19">
        <f>VLOOKUP(E243,Sheet1!$B$2:$C$12,2,TRUE)</f>
        <v>8</v>
      </c>
      <c r="G243" s="5" t="str">
        <f>VLOOKUP($C243,'[5]Gui chi Quynh'!$C$7:$E$391,3,0)</f>
        <v>A3</v>
      </c>
      <c r="H243" s="19">
        <f>VLOOKUP(G243,Sheet1!$B$2:$C$12,2,TRUE)</f>
        <v>8</v>
      </c>
      <c r="I243" s="5" t="str">
        <f>VLOOKUP($C243,'[6]Gui chi Quynh'!$C$7:$E$389,3,0)</f>
        <v>A3</v>
      </c>
      <c r="J243" s="19">
        <f>VLOOKUP(I243,Sheet1!$B$2:$C$12,2,TRUE)</f>
        <v>8</v>
      </c>
      <c r="K243" s="5" t="str">
        <f>VLOOKUP($C243,'[7]Gui chi Quynh'!$C$7:$E$389,3,0)</f>
        <v>A3</v>
      </c>
      <c r="L243" s="19">
        <f>VLOOKUP(K243,Sheet1!$B$2:$C$12,2,TRUE)</f>
        <v>8</v>
      </c>
      <c r="M243" s="5" t="str">
        <f>VLOOKUP($C243,'[8]Gui chi Quynh'!$C$7:$E$388,3,0)</f>
        <v>A3</v>
      </c>
      <c r="N243" s="19">
        <f>VLOOKUP(M243,Sheet1!$B$2:$C$12,2,TRUE)</f>
        <v>8</v>
      </c>
      <c r="O243" s="5">
        <f t="shared" si="99"/>
        <v>8</v>
      </c>
      <c r="P243" s="226">
        <f t="shared" si="97"/>
        <v>0</v>
      </c>
      <c r="Q243" s="9" t="str">
        <f t="shared" si="94"/>
        <v>Xuất sắc</v>
      </c>
      <c r="R243" s="258"/>
      <c r="S243" s="17"/>
      <c r="T243" s="19"/>
      <c r="U243" s="5"/>
      <c r="V243" s="19"/>
      <c r="W243" s="5"/>
      <c r="X243" s="19" t="e">
        <f>VLOOKUP(W243,Sheet1!$B$2:$C$12,2,TRUE)</f>
        <v>#N/A</v>
      </c>
      <c r="Y243" s="5"/>
      <c r="Z243" s="19" t="e">
        <f>VLOOKUP(Y243,Sheet1!$B$2:$C$12,2,TRUE)</f>
        <v>#N/A</v>
      </c>
      <c r="AA243" s="5"/>
      <c r="AB243" s="19" t="e">
        <f>VLOOKUP(AA243,Sheet1!$B$2:$C$12,2,TRUE)</f>
        <v>#N/A</v>
      </c>
      <c r="AC243" s="5" t="e">
        <f t="shared" si="91"/>
        <v>#N/A</v>
      </c>
      <c r="AD243" s="226"/>
      <c r="AE243" s="9"/>
      <c r="AF243" s="5" t="e">
        <f t="shared" si="92"/>
        <v>#N/A</v>
      </c>
      <c r="AG243" s="226">
        <f t="shared" si="93"/>
        <v>0</v>
      </c>
      <c r="AH243" s="9" t="e">
        <f t="shared" si="85"/>
        <v>#N/A</v>
      </c>
      <c r="AI243" s="227" t="s">
        <v>840</v>
      </c>
      <c r="AJ243" s="9" t="e">
        <f t="shared" si="86"/>
        <v>#N/A</v>
      </c>
      <c r="AK243" s="9">
        <f t="shared" si="95"/>
        <v>0</v>
      </c>
      <c r="AL243" s="9" t="e">
        <f t="shared" si="88"/>
        <v>#N/A</v>
      </c>
      <c r="AM243" s="17" t="s">
        <v>799</v>
      </c>
      <c r="AN243" s="5"/>
      <c r="AO243" s="5"/>
      <c r="AP243" s="9"/>
      <c r="AQ243" s="5"/>
      <c r="AR243" s="120"/>
      <c r="AS243" s="31"/>
    </row>
    <row r="244" spans="1:45" s="7" customFormat="1" ht="20.100000000000001" hidden="1" customHeight="1" x14ac:dyDescent="0.25">
      <c r="A244" s="86">
        <f t="shared" si="98"/>
        <v>9</v>
      </c>
      <c r="B244" s="260" t="s">
        <v>206</v>
      </c>
      <c r="C244" s="259" t="s">
        <v>595</v>
      </c>
      <c r="D244" s="5"/>
      <c r="E244" s="5" t="str">
        <f>VLOOKUP($C244,'[4]Gui chi Quynh'!$D$7:$F$393,3,0)</f>
        <v>A4</v>
      </c>
      <c r="F244" s="19">
        <f>VLOOKUP(E244,Sheet1!$B$2:$C$12,2,TRUE)</f>
        <v>7</v>
      </c>
      <c r="G244" s="5" t="str">
        <f>VLOOKUP($C244,'[5]Gui chi Quynh'!$C$7:$E$391,3,0)</f>
        <v>A3</v>
      </c>
      <c r="H244" s="19">
        <f>VLOOKUP(G244,Sheet1!$B$2:$C$12,2,TRUE)</f>
        <v>8</v>
      </c>
      <c r="I244" s="5" t="str">
        <f>VLOOKUP($C244,'[6]Gui chi Quynh'!$C$7:$E$389,3,0)</f>
        <v>A3</v>
      </c>
      <c r="J244" s="19">
        <f>VLOOKUP(I244,Sheet1!$B$2:$C$12,2,TRUE)</f>
        <v>8</v>
      </c>
      <c r="K244" s="5" t="str">
        <f>VLOOKUP($C244,'[7]Gui chi Quynh'!$C$7:$E$389,3,0)</f>
        <v>A3</v>
      </c>
      <c r="L244" s="19">
        <f>VLOOKUP(K244,Sheet1!$B$2:$C$12,2,TRUE)</f>
        <v>8</v>
      </c>
      <c r="M244" s="5" t="str">
        <f>VLOOKUP($C244,'[8]Gui chi Quynh'!$C$7:$E$388,3,0)</f>
        <v>A3</v>
      </c>
      <c r="N244" s="19">
        <f>VLOOKUP(M244,Sheet1!$B$2:$C$12,2,TRUE)</f>
        <v>8</v>
      </c>
      <c r="O244" s="5">
        <f t="shared" si="99"/>
        <v>7.8</v>
      </c>
      <c r="P244" s="226">
        <f t="shared" si="97"/>
        <v>0</v>
      </c>
      <c r="Q244" s="9" t="str">
        <f t="shared" si="94"/>
        <v>Tốt</v>
      </c>
      <c r="R244" s="264"/>
      <c r="S244" s="17"/>
      <c r="T244" s="19"/>
      <c r="U244" s="5"/>
      <c r="V244" s="19"/>
      <c r="W244" s="5"/>
      <c r="X244" s="19"/>
      <c r="Y244" s="5"/>
      <c r="Z244" s="19" t="e">
        <f>VLOOKUP(Y244,Sheet1!$B$2:$C$12,2,TRUE)</f>
        <v>#N/A</v>
      </c>
      <c r="AA244" s="5"/>
      <c r="AB244" s="19" t="e">
        <f>VLOOKUP(AA244,Sheet1!$B$2:$C$12,2,TRUE)</f>
        <v>#N/A</v>
      </c>
      <c r="AC244" s="5" t="e">
        <f t="shared" si="91"/>
        <v>#N/A</v>
      </c>
      <c r="AD244" s="226"/>
      <c r="AE244" s="9"/>
      <c r="AF244" s="5" t="e">
        <f t="shared" si="92"/>
        <v>#N/A</v>
      </c>
      <c r="AG244" s="226">
        <f t="shared" si="93"/>
        <v>0</v>
      </c>
      <c r="AH244" s="9" t="e">
        <f t="shared" si="85"/>
        <v>#N/A</v>
      </c>
      <c r="AI244" s="227" t="s">
        <v>841</v>
      </c>
      <c r="AJ244" s="9" t="e">
        <f t="shared" si="86"/>
        <v>#N/A</v>
      </c>
      <c r="AK244" s="9">
        <f t="shared" si="95"/>
        <v>0</v>
      </c>
      <c r="AL244" s="9" t="e">
        <f t="shared" si="88"/>
        <v>#N/A</v>
      </c>
      <c r="AM244" s="17" t="s">
        <v>799</v>
      </c>
      <c r="AN244" s="5"/>
      <c r="AO244" s="5"/>
      <c r="AP244" s="9"/>
      <c r="AQ244" s="5"/>
      <c r="AR244" s="119"/>
      <c r="AS244" s="31"/>
    </row>
    <row r="245" spans="1:45" s="7" customFormat="1" ht="20.100000000000001" hidden="1" customHeight="1" x14ac:dyDescent="0.25">
      <c r="A245" s="86">
        <f t="shared" si="98"/>
        <v>10</v>
      </c>
      <c r="B245" s="260" t="s">
        <v>249</v>
      </c>
      <c r="C245" s="259" t="s">
        <v>608</v>
      </c>
      <c r="D245" s="5"/>
      <c r="E245" s="5" t="str">
        <f>VLOOKUP($C245,'[4]Gui chi Quynh'!$D$7:$F$393,3,0)</f>
        <v>A3</v>
      </c>
      <c r="F245" s="19">
        <f>VLOOKUP(E245,Sheet1!$B$2:$C$12,2,TRUE)</f>
        <v>8</v>
      </c>
      <c r="G245" s="5" t="str">
        <f>VLOOKUP($C245,'[5]Gui chi Quynh'!$C$7:$E$391,3,0)</f>
        <v>A3</v>
      </c>
      <c r="H245" s="19">
        <f>VLOOKUP(G245,Sheet1!$B$2:$C$12,2,TRUE)</f>
        <v>8</v>
      </c>
      <c r="I245" s="5" t="str">
        <f>VLOOKUP($C245,'[6]Gui chi Quynh'!$C$7:$E$389,3,0)</f>
        <v>A4</v>
      </c>
      <c r="J245" s="19">
        <f>VLOOKUP(I245,Sheet1!$B$2:$C$12,2,TRUE)</f>
        <v>7</v>
      </c>
      <c r="K245" s="5" t="str">
        <f>VLOOKUP($C245,'[7]Gui chi Quynh'!$C$7:$E$389,3,0)</f>
        <v>A3</v>
      </c>
      <c r="L245" s="19">
        <f>VLOOKUP(K245,Sheet1!$B$2:$C$12,2,TRUE)</f>
        <v>8</v>
      </c>
      <c r="M245" s="5" t="str">
        <f>VLOOKUP($C245,'[8]Gui chi Quynh'!$C$7:$E$388,3,0)</f>
        <v>A2</v>
      </c>
      <c r="N245" s="19">
        <f>VLOOKUP(M245,Sheet1!$B$2:$C$12,2,TRUE)</f>
        <v>9</v>
      </c>
      <c r="O245" s="5">
        <f t="shared" si="99"/>
        <v>8</v>
      </c>
      <c r="P245" s="226">
        <f t="shared" si="97"/>
        <v>0</v>
      </c>
      <c r="Q245" s="9" t="str">
        <f t="shared" si="94"/>
        <v>Xuất sắc</v>
      </c>
      <c r="R245" s="17"/>
      <c r="S245" s="17"/>
      <c r="T245" s="19" t="e">
        <f>VLOOKUP(S245,Sheet1!$B$2:$C$12,2,TRUE)</f>
        <v>#N/A</v>
      </c>
      <c r="U245" s="5"/>
      <c r="V245" s="19" t="e">
        <f>VLOOKUP(U245,Sheet1!$B$2:$C$12,2,TRUE)</f>
        <v>#N/A</v>
      </c>
      <c r="W245" s="5"/>
      <c r="X245" s="19" t="e">
        <f>VLOOKUP(W245,Sheet1!$B$2:$C$12,2,TRUE)</f>
        <v>#N/A</v>
      </c>
      <c r="Y245" s="5"/>
      <c r="Z245" s="19" t="e">
        <f>VLOOKUP(Y245,Sheet1!$B$2:$C$12,2,TRUE)</f>
        <v>#N/A</v>
      </c>
      <c r="AA245" s="5"/>
      <c r="AB245" s="19" t="e">
        <f>VLOOKUP(AA245,Sheet1!$B$2:$C$12,2,TRUE)</f>
        <v>#N/A</v>
      </c>
      <c r="AC245" s="5" t="e">
        <f t="shared" si="91"/>
        <v>#N/A</v>
      </c>
      <c r="AD245" s="226">
        <f t="shared" ref="AD245:AD307" si="100">COUNTIF(S245:AA245,"C*")*1+COUNTIF(S245:AA245,"D")*2+COUNTIF(S245:AA245,"E")*3</f>
        <v>0</v>
      </c>
      <c r="AE245" s="9" t="e">
        <f t="shared" ref="AE245:AE307" si="101">IF(AD245&gt;=3,"Không hoàn thành",IF(AND($AC245&gt;=8,$AC245&lt;=10,AD245=0),"Xuất sắc",IF(AND($AC245&gt;=8,$AC245&lt;=10,AD245=1),"Tốt",IF(AND($AC245&gt;=8,$AC245&lt;=10,AD245=2),"Hoàn thành",IF(AND($AC245&gt;6,$AC245&lt;8,AD245&lt;=1),"Tốt",IF(AND($AC245&gt;6,$AC245&lt;8,AD245=2),"Hoàn thành",IF(AND($AC245&gt;=5,$AC245&lt;=6,AD245&lt;=2),"Hoàn thành",IF(AND($AC245&lt;5,AD245&gt;3),"Không hoàn thành",""))))))))</f>
        <v>#N/A</v>
      </c>
      <c r="AF245" s="5" t="e">
        <f t="shared" si="92"/>
        <v>#N/A</v>
      </c>
      <c r="AG245" s="226">
        <f t="shared" si="93"/>
        <v>0</v>
      </c>
      <c r="AH245" s="9" t="e">
        <f t="shared" si="85"/>
        <v>#N/A</v>
      </c>
      <c r="AI245" s="227"/>
      <c r="AJ245" s="9" t="e">
        <f t="shared" si="86"/>
        <v>#N/A</v>
      </c>
      <c r="AK245" s="9">
        <f t="shared" si="95"/>
        <v>0</v>
      </c>
      <c r="AL245" s="9" t="e">
        <f t="shared" si="88"/>
        <v>#N/A</v>
      </c>
      <c r="AM245" s="9" t="e">
        <f t="shared" ref="AM245:AM294" si="102">IF($AK245=1,"Không đạt LĐTT",IF(OR($AL245= "Xuất sắc", $AL245="Tốt"),"Đạt LĐTT","Không đạt LĐTT"))</f>
        <v>#N/A</v>
      </c>
      <c r="AN245" s="5"/>
      <c r="AO245" s="5"/>
      <c r="AP245" s="9"/>
      <c r="AQ245" s="5"/>
      <c r="AR245" s="31"/>
      <c r="AS245" s="31"/>
    </row>
    <row r="246" spans="1:45" s="7" customFormat="1" ht="20.100000000000001" hidden="1" customHeight="1" x14ac:dyDescent="0.25">
      <c r="A246" s="86">
        <f t="shared" si="98"/>
        <v>11</v>
      </c>
      <c r="B246" s="260" t="s">
        <v>248</v>
      </c>
      <c r="C246" s="259" t="s">
        <v>591</v>
      </c>
      <c r="E246" s="5" t="str">
        <f>VLOOKUP($C246,'[4]Gui chi Quynh'!$D$7:$F$393,3,0)</f>
        <v>A3</v>
      </c>
      <c r="F246" s="19">
        <f>VLOOKUP(E246,Sheet1!$B$2:$C$12,2,TRUE)</f>
        <v>8</v>
      </c>
      <c r="G246" s="5" t="str">
        <f>VLOOKUP($C246,'[5]Gui chi Quynh'!$C$7:$E$391,3,0)</f>
        <v>A3</v>
      </c>
      <c r="H246" s="19">
        <f>VLOOKUP(G246,Sheet1!$B$2:$C$12,2,TRUE)</f>
        <v>8</v>
      </c>
      <c r="I246" s="5" t="str">
        <f>VLOOKUP($C246,'[6]Gui chi Quynh'!$C$7:$E$389,3,0)</f>
        <v>A4</v>
      </c>
      <c r="J246" s="19">
        <f>VLOOKUP(I246,Sheet1!$B$2:$C$12,2,TRUE)</f>
        <v>7</v>
      </c>
      <c r="K246" s="5" t="str">
        <f>VLOOKUP($C246,'[7]Gui chi Quynh'!$C$7:$E$389,3,0)</f>
        <v>A3</v>
      </c>
      <c r="L246" s="19">
        <f>VLOOKUP(K246,Sheet1!$B$2:$C$12,2,TRUE)</f>
        <v>8</v>
      </c>
      <c r="M246" s="5" t="str">
        <f>VLOOKUP($C246,'[8]Gui chi Quynh'!$C$7:$E$388,3,0)</f>
        <v>A2</v>
      </c>
      <c r="N246" s="19">
        <f>VLOOKUP(M246,Sheet1!$B$2:$C$12,2,TRUE)</f>
        <v>9</v>
      </c>
      <c r="O246" s="5">
        <f t="shared" si="99"/>
        <v>8</v>
      </c>
      <c r="P246" s="226">
        <f t="shared" si="97"/>
        <v>0</v>
      </c>
      <c r="Q246" s="9" t="str">
        <f t="shared" si="94"/>
        <v>Xuất sắc</v>
      </c>
      <c r="R246" s="17"/>
      <c r="S246" s="17"/>
      <c r="T246" s="19" t="e">
        <f>VLOOKUP(S246,Sheet1!$B$2:$C$12,2,TRUE)</f>
        <v>#N/A</v>
      </c>
      <c r="U246" s="5"/>
      <c r="V246" s="19" t="e">
        <f>VLOOKUP(U246,Sheet1!$B$2:$C$12,2,TRUE)</f>
        <v>#N/A</v>
      </c>
      <c r="W246" s="5"/>
      <c r="X246" s="19" t="e">
        <f>VLOOKUP(W246,Sheet1!$B$2:$C$12,2,TRUE)</f>
        <v>#N/A</v>
      </c>
      <c r="Y246" s="5"/>
      <c r="Z246" s="19" t="e">
        <f>VLOOKUP(Y246,Sheet1!$B$2:$C$12,2,TRUE)</f>
        <v>#N/A</v>
      </c>
      <c r="AA246" s="5"/>
      <c r="AB246" s="19" t="e">
        <f>VLOOKUP(AA246,Sheet1!$B$2:$C$12,2,TRUE)</f>
        <v>#N/A</v>
      </c>
      <c r="AC246" s="5" t="e">
        <f t="shared" si="91"/>
        <v>#N/A</v>
      </c>
      <c r="AD246" s="226">
        <f t="shared" si="100"/>
        <v>0</v>
      </c>
      <c r="AE246" s="9" t="e">
        <f t="shared" si="101"/>
        <v>#N/A</v>
      </c>
      <c r="AF246" s="5" t="e">
        <f t="shared" si="92"/>
        <v>#N/A</v>
      </c>
      <c r="AG246" s="226">
        <f t="shared" si="93"/>
        <v>0</v>
      </c>
      <c r="AH246" s="9" t="e">
        <f t="shared" si="85"/>
        <v>#N/A</v>
      </c>
      <c r="AI246" s="227"/>
      <c r="AJ246" s="9" t="e">
        <f t="shared" si="86"/>
        <v>#N/A</v>
      </c>
      <c r="AK246" s="9">
        <f t="shared" si="95"/>
        <v>0</v>
      </c>
      <c r="AL246" s="9" t="e">
        <f t="shared" si="88"/>
        <v>#N/A</v>
      </c>
      <c r="AM246" s="9" t="e">
        <f t="shared" si="102"/>
        <v>#N/A</v>
      </c>
      <c r="AN246" s="5"/>
      <c r="AO246" s="5"/>
      <c r="AP246" s="9"/>
      <c r="AQ246" s="5"/>
      <c r="AR246" s="31"/>
      <c r="AS246" s="25"/>
    </row>
    <row r="247" spans="1:45" s="7" customFormat="1" ht="20.100000000000001" hidden="1" customHeight="1" x14ac:dyDescent="0.25">
      <c r="A247" s="86">
        <f t="shared" si="98"/>
        <v>12</v>
      </c>
      <c r="B247" s="77" t="s">
        <v>243</v>
      </c>
      <c r="C247" s="259" t="s">
        <v>604</v>
      </c>
      <c r="D247" s="45"/>
      <c r="E247" s="5" t="str">
        <f>VLOOKUP($C247,'[4]Gui chi Quynh'!$D$7:$F$393,3,0)</f>
        <v>A4</v>
      </c>
      <c r="F247" s="19">
        <f>VLOOKUP(E247,Sheet1!$B$2:$C$12,2,TRUE)</f>
        <v>7</v>
      </c>
      <c r="G247" s="5" t="str">
        <f>VLOOKUP($C247,'[5]Gui chi Quynh'!$C$7:$E$391,3,0)</f>
        <v>A3</v>
      </c>
      <c r="H247" s="19">
        <f>VLOOKUP(G247,Sheet1!$B$2:$C$12,2,TRUE)</f>
        <v>8</v>
      </c>
      <c r="I247" s="5" t="str">
        <f>VLOOKUP($C247,'[6]Gui chi Quynh'!$C$7:$E$389,3,0)</f>
        <v>A4</v>
      </c>
      <c r="J247" s="19">
        <f>VLOOKUP(I247,Sheet1!$B$2:$C$12,2,TRUE)</f>
        <v>7</v>
      </c>
      <c r="K247" s="236" t="str">
        <f>VLOOKUP($C247,'[7]Gui chi Quynh'!$C$7:$E$389,3,0)</f>
        <v>B1</v>
      </c>
      <c r="L247" s="19">
        <f>VLOOKUP(K247,Sheet1!$B$2:$C$12,2,TRUE)</f>
        <v>6</v>
      </c>
      <c r="M247" s="5" t="str">
        <f>VLOOKUP($C247,'[8]Gui chi Quynh'!$C$7:$E$388,3,0)</f>
        <v>A3</v>
      </c>
      <c r="N247" s="19">
        <f>VLOOKUP(M247,Sheet1!$B$2:$C$12,2,TRUE)</f>
        <v>8</v>
      </c>
      <c r="O247" s="5">
        <f t="shared" si="99"/>
        <v>7.2</v>
      </c>
      <c r="P247" s="226">
        <f t="shared" si="97"/>
        <v>0</v>
      </c>
      <c r="Q247" s="9" t="str">
        <f t="shared" si="94"/>
        <v>Tốt</v>
      </c>
      <c r="R247" s="300" t="s">
        <v>959</v>
      </c>
      <c r="S247" s="17"/>
      <c r="T247" s="19" t="e">
        <f>VLOOKUP(S247,Sheet1!$B$2:$C$12,2,TRUE)</f>
        <v>#N/A</v>
      </c>
      <c r="U247" s="5"/>
      <c r="V247" s="19" t="e">
        <f>VLOOKUP(U247,Sheet1!$B$2:$C$12,2,TRUE)</f>
        <v>#N/A</v>
      </c>
      <c r="W247" s="5"/>
      <c r="X247" s="19" t="e">
        <f>VLOOKUP(W247,Sheet1!$B$2:$C$12,2,TRUE)</f>
        <v>#N/A</v>
      </c>
      <c r="Y247" s="5"/>
      <c r="Z247" s="19" t="e">
        <f>VLOOKUP(Y247,Sheet1!$B$2:$C$12,2,TRUE)</f>
        <v>#N/A</v>
      </c>
      <c r="AA247" s="5"/>
      <c r="AB247" s="19" t="e">
        <f>VLOOKUP(AA247,Sheet1!$B$2:$C$12,2,TRUE)</f>
        <v>#N/A</v>
      </c>
      <c r="AC247" s="5" t="e">
        <f t="shared" si="91"/>
        <v>#N/A</v>
      </c>
      <c r="AD247" s="226">
        <f t="shared" si="100"/>
        <v>0</v>
      </c>
      <c r="AE247" s="9" t="e">
        <f t="shared" si="101"/>
        <v>#N/A</v>
      </c>
      <c r="AF247" s="5" t="e">
        <f t="shared" si="92"/>
        <v>#N/A</v>
      </c>
      <c r="AG247" s="226">
        <f t="shared" si="93"/>
        <v>0</v>
      </c>
      <c r="AH247" s="9" t="e">
        <f t="shared" si="85"/>
        <v>#N/A</v>
      </c>
      <c r="AI247" s="227"/>
      <c r="AJ247" s="9" t="e">
        <f t="shared" si="86"/>
        <v>#N/A</v>
      </c>
      <c r="AK247" s="9">
        <f t="shared" si="95"/>
        <v>0</v>
      </c>
      <c r="AL247" s="9" t="e">
        <f t="shared" si="88"/>
        <v>#N/A</v>
      </c>
      <c r="AM247" s="9" t="e">
        <f t="shared" si="102"/>
        <v>#N/A</v>
      </c>
      <c r="AN247" s="5"/>
      <c r="AO247" s="5"/>
      <c r="AP247" s="9"/>
      <c r="AQ247" s="5"/>
      <c r="AR247" s="31"/>
      <c r="AS247" s="25"/>
    </row>
    <row r="248" spans="1:45" s="7" customFormat="1" ht="22.5" customHeight="1" x14ac:dyDescent="0.25">
      <c r="A248" s="307">
        <v>13</v>
      </c>
      <c r="B248" s="308" t="s">
        <v>917</v>
      </c>
      <c r="C248" s="309"/>
      <c r="D248" s="310"/>
      <c r="E248" s="309"/>
      <c r="F248" s="310"/>
      <c r="G248" s="309"/>
      <c r="H248" s="310"/>
      <c r="I248" s="309"/>
      <c r="J248" s="310"/>
      <c r="K248" s="309"/>
      <c r="L248" s="310"/>
      <c r="M248" s="309"/>
      <c r="N248" s="310"/>
      <c r="O248" s="312">
        <v>25</v>
      </c>
      <c r="P248" s="311"/>
      <c r="Q248" s="312">
        <f>Q249+Q274</f>
        <v>25</v>
      </c>
      <c r="R248" s="313" t="str">
        <f xml:space="preserve"> (COUNTIF('Tong hop thi dua HK2-CN'!$AH$220:$AH$244, "Hoàn thành xuất sắc nhiệm vụ") &amp; " Xuất sắc") &amp;" + "&amp; (COUNTIF('Tong hop thi dua HK2-CN'!$AH$220:$AH$244, "Hoàn thành tốt nhiệm vụ") &amp; " Tốt")</f>
        <v>7 Xuất sắc + 18 Tốt</v>
      </c>
      <c r="S248" s="224"/>
      <c r="T248" s="8"/>
      <c r="U248" s="224"/>
      <c r="V248" s="8"/>
      <c r="W248" s="224"/>
      <c r="X248" s="8"/>
      <c r="Y248" s="224"/>
      <c r="Z248" s="8"/>
      <c r="AA248" s="224"/>
      <c r="AB248" s="8"/>
      <c r="AC248" s="224"/>
      <c r="AD248" s="277"/>
      <c r="AE248" s="224"/>
      <c r="AF248" s="224"/>
      <c r="AG248" s="277"/>
      <c r="AH248" s="224"/>
      <c r="AI248" s="225"/>
      <c r="AJ248" s="8"/>
      <c r="AK248" s="224"/>
      <c r="AL248" s="8"/>
      <c r="AM248" s="224"/>
      <c r="AN248" s="8"/>
      <c r="AO248" s="224"/>
      <c r="AP248" s="8"/>
      <c r="AQ248" s="224"/>
      <c r="AR248" s="43"/>
      <c r="AS248" s="43"/>
    </row>
    <row r="249" spans="1:45" s="7" customFormat="1" ht="24.95" customHeight="1" x14ac:dyDescent="0.25">
      <c r="A249" s="74" t="s">
        <v>859</v>
      </c>
      <c r="B249" s="260" t="s">
        <v>860</v>
      </c>
      <c r="C249" s="74"/>
      <c r="D249" s="45"/>
      <c r="E249" s="5"/>
      <c r="F249" s="19"/>
      <c r="G249" s="5"/>
      <c r="H249" s="19"/>
      <c r="I249" s="5"/>
      <c r="J249" s="19"/>
      <c r="K249" s="19"/>
      <c r="L249" s="19"/>
      <c r="M249" s="19"/>
      <c r="N249" s="19"/>
      <c r="O249" s="5">
        <v>24</v>
      </c>
      <c r="P249" s="226"/>
      <c r="Q249" s="9">
        <f>COUNTA($Q$250:$Q$273)</f>
        <v>24</v>
      </c>
      <c r="R249" s="10" t="str">
        <f xml:space="preserve"> (COUNTIF('Tong hop thi dua HK2-CN'!$AH$220:$AH$243, "Hoàn thành xuất sắc nhiệm vụ") &amp; " Xuất sắc") &amp;" + "&amp; (COUNTIF('Tong hop thi dua HK2-CN'!$AH$220:$AH$243, "Hoàn thành tốt nhiệm vụ") &amp; " Tốt")</f>
        <v>6 Xuất sắc + 18 Tốt</v>
      </c>
      <c r="S249" s="19"/>
      <c r="T249" s="19" t="e">
        <f>VLOOKUP(S249,Sheet1!$B$2:$C$12,2,TRUE)</f>
        <v>#N/A</v>
      </c>
      <c r="U249" s="5"/>
      <c r="V249" s="19" t="e">
        <f>VLOOKUP(U249,Sheet1!$B$2:$C$12,2,TRUE)</f>
        <v>#N/A</v>
      </c>
      <c r="W249" s="5"/>
      <c r="X249" s="19" t="e">
        <f>VLOOKUP(W249,Sheet1!$B$2:$C$12,2,TRUE)</f>
        <v>#N/A</v>
      </c>
      <c r="Y249" s="5"/>
      <c r="Z249" s="19" t="e">
        <f>VLOOKUP(Y249,Sheet1!$B$2:$C$12,2,TRUE)</f>
        <v>#N/A</v>
      </c>
      <c r="AA249" s="5"/>
      <c r="AB249" s="19" t="e">
        <f>VLOOKUP(AA249,Sheet1!$B$2:$C$12,2,TRUE)</f>
        <v>#N/A</v>
      </c>
      <c r="AC249" s="5" t="e">
        <f t="shared" si="91"/>
        <v>#N/A</v>
      </c>
      <c r="AD249" s="226">
        <f t="shared" si="100"/>
        <v>0</v>
      </c>
      <c r="AE249" s="9" t="e">
        <f t="shared" si="101"/>
        <v>#N/A</v>
      </c>
      <c r="AF249" s="5" t="e">
        <f t="shared" si="92"/>
        <v>#N/A</v>
      </c>
      <c r="AG249" s="226">
        <f t="shared" si="93"/>
        <v>0</v>
      </c>
      <c r="AH249" s="9" t="e">
        <f t="shared" si="85"/>
        <v>#N/A</v>
      </c>
      <c r="AI249" s="227"/>
      <c r="AJ249" s="9" t="e">
        <f t="shared" si="86"/>
        <v>#N/A</v>
      </c>
      <c r="AK249" s="9">
        <f t="shared" ref="AK249:AK275" si="103">COUNTIF(E249:Z249,"D")*1</f>
        <v>0</v>
      </c>
      <c r="AL249" s="9" t="e">
        <f t="shared" si="88"/>
        <v>#N/A</v>
      </c>
      <c r="AM249" s="9" t="e">
        <f t="shared" si="102"/>
        <v>#N/A</v>
      </c>
      <c r="AN249" s="5"/>
      <c r="AO249" s="5"/>
      <c r="AP249" s="9"/>
      <c r="AQ249" s="5"/>
      <c r="AR249" s="25"/>
      <c r="AS249" s="25"/>
    </row>
    <row r="250" spans="1:45" s="7" customFormat="1" ht="20.100000000000001" hidden="1" customHeight="1" x14ac:dyDescent="0.25">
      <c r="A250" s="86">
        <v>212</v>
      </c>
      <c r="B250" s="274" t="s">
        <v>149</v>
      </c>
      <c r="C250" s="9" t="s">
        <v>614</v>
      </c>
      <c r="D250" s="5" t="s">
        <v>343</v>
      </c>
      <c r="E250" s="5" t="str">
        <f>VLOOKUP($C250,'[4]Gui chi Quynh'!$D$7:$F$393,3,0)</f>
        <v>A1</v>
      </c>
      <c r="F250" s="19">
        <f>VLOOKUP(E250,Sheet1!$B$2:$C$12,2,TRUE)</f>
        <v>10</v>
      </c>
      <c r="G250" s="5" t="str">
        <f>VLOOKUP($C250,'[5]Gui chi Quynh'!$C$7:$E$391,3,0)</f>
        <v>A1</v>
      </c>
      <c r="H250" s="19">
        <f>VLOOKUP(G250,Sheet1!$B$2:$C$12,2,TRUE)</f>
        <v>10</v>
      </c>
      <c r="I250" s="5" t="str">
        <f>VLOOKUP($C250,'[6]Gui chi Quynh'!$C$7:$E$389,3,0)</f>
        <v>A1</v>
      </c>
      <c r="J250" s="19">
        <f>VLOOKUP(I250,Sheet1!$B$2:$C$12,2,TRUE)</f>
        <v>10</v>
      </c>
      <c r="K250" s="5" t="str">
        <f>VLOOKUP($C250,'[7]Gui chi Quynh'!$C$7:$E$389,3,0)</f>
        <v>A1</v>
      </c>
      <c r="L250" s="19">
        <f>VLOOKUP(K250,Sheet1!$B$2:$C$12,2,TRUE)</f>
        <v>10</v>
      </c>
      <c r="M250" s="5" t="str">
        <f>VLOOKUP($C250,'[8]Gui chi Quynh'!$C$7:$E$388,3,0)</f>
        <v>A1</v>
      </c>
      <c r="N250" s="19">
        <f>VLOOKUP(M250,Sheet1!$B$2:$C$12,2,TRUE)</f>
        <v>10</v>
      </c>
      <c r="O250" s="5">
        <f t="shared" ref="O250:O273" si="104">ROUND(AVERAGE(F250,H250,J250,L250,N250),2)</f>
        <v>10</v>
      </c>
      <c r="P250" s="226">
        <f t="shared" ref="P250:P273" si="105">COUNTIF(D250:M250,"C*")*1+COUNTIF(D250:M250,"D")*2+COUNTIF(D250:M250,"E")*3</f>
        <v>0</v>
      </c>
      <c r="Q250" s="9" t="str">
        <f t="shared" si="94"/>
        <v>Xuất sắc</v>
      </c>
      <c r="R250" s="82"/>
      <c r="S250" s="17"/>
      <c r="T250" s="19" t="e">
        <f>VLOOKUP(S250,Sheet1!$B$2:$C$12,2,TRUE)</f>
        <v>#N/A</v>
      </c>
      <c r="U250" s="5"/>
      <c r="V250" s="19" t="e">
        <f>VLOOKUP(U250,Sheet1!$B$2:$C$12,2,TRUE)</f>
        <v>#N/A</v>
      </c>
      <c r="W250" s="5"/>
      <c r="X250" s="19" t="e">
        <f>VLOOKUP(W250,Sheet1!$B$2:$C$12,2,TRUE)</f>
        <v>#N/A</v>
      </c>
      <c r="Y250" s="5"/>
      <c r="Z250" s="19" t="e">
        <f>VLOOKUP(Y250,Sheet1!$B$2:$C$12,2,TRUE)</f>
        <v>#N/A</v>
      </c>
      <c r="AA250" s="5"/>
      <c r="AB250" s="19" t="e">
        <f>VLOOKUP(AA250,Sheet1!$B$2:$C$12,2,TRUE)</f>
        <v>#N/A</v>
      </c>
      <c r="AC250" s="5" t="e">
        <f t="shared" si="91"/>
        <v>#N/A</v>
      </c>
      <c r="AD250" s="226">
        <f t="shared" si="100"/>
        <v>0</v>
      </c>
      <c r="AE250" s="9" t="e">
        <f t="shared" si="101"/>
        <v>#N/A</v>
      </c>
      <c r="AF250" s="5" t="e">
        <f t="shared" si="92"/>
        <v>#N/A</v>
      </c>
      <c r="AG250" s="226">
        <f t="shared" si="93"/>
        <v>0</v>
      </c>
      <c r="AH250" s="9" t="e">
        <f t="shared" si="85"/>
        <v>#N/A</v>
      </c>
      <c r="AI250" s="227"/>
      <c r="AJ250" s="9" t="e">
        <f t="shared" si="86"/>
        <v>#N/A</v>
      </c>
      <c r="AK250" s="9">
        <f t="shared" si="103"/>
        <v>0</v>
      </c>
      <c r="AL250" s="9" t="e">
        <f t="shared" si="88"/>
        <v>#N/A</v>
      </c>
      <c r="AM250" s="9" t="e">
        <f t="shared" si="102"/>
        <v>#N/A</v>
      </c>
      <c r="AN250" s="5"/>
      <c r="AO250" s="5"/>
      <c r="AP250" s="9"/>
      <c r="AQ250" s="5"/>
      <c r="AR250" s="29"/>
      <c r="AS250" s="29"/>
    </row>
    <row r="251" spans="1:45" s="7" customFormat="1" ht="20.100000000000001" hidden="1" customHeight="1" x14ac:dyDescent="0.25">
      <c r="A251" s="86">
        <f>A250+1</f>
        <v>213</v>
      </c>
      <c r="B251" s="274" t="s">
        <v>150</v>
      </c>
      <c r="C251" s="9" t="s">
        <v>615</v>
      </c>
      <c r="D251" s="38"/>
      <c r="E251" s="5" t="str">
        <f>VLOOKUP($C251,'[4]Gui chi Quynh'!$D$7:$F$393,3,0)</f>
        <v>A3</v>
      </c>
      <c r="F251" s="19">
        <f>VLOOKUP(E251,Sheet1!$B$2:$C$12,2,TRUE)</f>
        <v>8</v>
      </c>
      <c r="G251" s="5" t="str">
        <f>VLOOKUP($C251,'[5]Gui chi Quynh'!$C$7:$E$391,3,0)</f>
        <v>A2</v>
      </c>
      <c r="H251" s="19">
        <f>VLOOKUP(G251,Sheet1!$B$2:$C$12,2,TRUE)</f>
        <v>9</v>
      </c>
      <c r="I251" s="5" t="str">
        <f>VLOOKUP($C251,'[6]Gui chi Quynh'!$C$7:$E$389,3,0)</f>
        <v>A1</v>
      </c>
      <c r="J251" s="19">
        <f>VLOOKUP(I251,Sheet1!$B$2:$C$12,2,TRUE)</f>
        <v>10</v>
      </c>
      <c r="K251" s="5" t="str">
        <f>VLOOKUP($C251,'[7]Gui chi Quynh'!$C$7:$E$389,3,0)</f>
        <v>A2</v>
      </c>
      <c r="L251" s="19">
        <f>VLOOKUP(K251,Sheet1!$B$2:$C$12,2,TRUE)</f>
        <v>9</v>
      </c>
      <c r="M251" s="5" t="str">
        <f>VLOOKUP($C251,'[8]Gui chi Quynh'!$C$7:$E$388,3,0)</f>
        <v>A3</v>
      </c>
      <c r="N251" s="19">
        <f>VLOOKUP(M251,Sheet1!$B$2:$C$12,2,TRUE)</f>
        <v>8</v>
      </c>
      <c r="O251" s="5">
        <f t="shared" si="104"/>
        <v>8.8000000000000007</v>
      </c>
      <c r="P251" s="226">
        <f t="shared" si="105"/>
        <v>0</v>
      </c>
      <c r="Q251" s="9" t="str">
        <f t="shared" si="94"/>
        <v>Xuất sắc</v>
      </c>
      <c r="R251" s="10"/>
      <c r="S251" s="17"/>
      <c r="T251" s="19" t="e">
        <f>VLOOKUP(S251,Sheet1!$B$2:$C$12,2,TRUE)</f>
        <v>#N/A</v>
      </c>
      <c r="U251" s="5"/>
      <c r="V251" s="19" t="e">
        <f>VLOOKUP(U251,Sheet1!$B$2:$C$12,2,TRUE)</f>
        <v>#N/A</v>
      </c>
      <c r="W251" s="5"/>
      <c r="X251" s="19" t="e">
        <f>VLOOKUP(W251,Sheet1!$B$2:$C$12,2,TRUE)</f>
        <v>#N/A</v>
      </c>
      <c r="Y251" s="5"/>
      <c r="Z251" s="19" t="e">
        <f>VLOOKUP(Y251,Sheet1!$B$2:$C$12,2,TRUE)</f>
        <v>#N/A</v>
      </c>
      <c r="AA251" s="5"/>
      <c r="AB251" s="19" t="e">
        <f>VLOOKUP(AA251,Sheet1!$B$2:$C$12,2,TRUE)</f>
        <v>#N/A</v>
      </c>
      <c r="AC251" s="5" t="e">
        <f t="shared" si="91"/>
        <v>#N/A</v>
      </c>
      <c r="AD251" s="226">
        <f t="shared" si="100"/>
        <v>0</v>
      </c>
      <c r="AE251" s="9" t="e">
        <f t="shared" si="101"/>
        <v>#N/A</v>
      </c>
      <c r="AF251" s="5" t="e">
        <f t="shared" si="92"/>
        <v>#N/A</v>
      </c>
      <c r="AG251" s="226">
        <f t="shared" si="93"/>
        <v>0</v>
      </c>
      <c r="AH251" s="9" t="e">
        <f t="shared" si="85"/>
        <v>#N/A</v>
      </c>
      <c r="AI251" s="227"/>
      <c r="AJ251" s="9" t="e">
        <f t="shared" si="86"/>
        <v>#N/A</v>
      </c>
      <c r="AK251" s="9">
        <f t="shared" si="103"/>
        <v>0</v>
      </c>
      <c r="AL251" s="9" t="e">
        <f t="shared" si="88"/>
        <v>#N/A</v>
      </c>
      <c r="AM251" s="9" t="e">
        <f t="shared" si="102"/>
        <v>#N/A</v>
      </c>
      <c r="AN251" s="5"/>
      <c r="AO251" s="5"/>
      <c r="AP251" s="9"/>
      <c r="AQ251" s="5"/>
      <c r="AR251" s="25"/>
      <c r="AS251" s="25"/>
    </row>
    <row r="252" spans="1:45" s="7" customFormat="1" ht="20.100000000000001" hidden="1" customHeight="1" x14ac:dyDescent="0.25">
      <c r="A252" s="86">
        <f t="shared" ref="A252:A273" si="106">A251+1</f>
        <v>214</v>
      </c>
      <c r="B252" s="274" t="s">
        <v>151</v>
      </c>
      <c r="C252" s="9" t="s">
        <v>616</v>
      </c>
      <c r="D252" s="38"/>
      <c r="E252" s="5" t="str">
        <f>VLOOKUP($C252,'[4]Gui chi Quynh'!$D$7:$F$393,3,0)</f>
        <v>A3</v>
      </c>
      <c r="F252" s="19">
        <f>VLOOKUP(E252,Sheet1!$B$2:$C$12,2,TRUE)</f>
        <v>8</v>
      </c>
      <c r="G252" s="5" t="str">
        <f>VLOOKUP($C252,'[5]Gui chi Quynh'!$C$7:$E$391,3,0)</f>
        <v>A3</v>
      </c>
      <c r="H252" s="19">
        <f>VLOOKUP(G252,Sheet1!$B$2:$C$12,2,TRUE)</f>
        <v>8</v>
      </c>
      <c r="I252" s="5" t="str">
        <f>VLOOKUP($C252,'[6]Gui chi Quynh'!$C$7:$E$389,3,0)</f>
        <v>A1</v>
      </c>
      <c r="J252" s="19">
        <f>VLOOKUP(I252,Sheet1!$B$2:$C$12,2,TRUE)</f>
        <v>10</v>
      </c>
      <c r="K252" s="5" t="str">
        <f>VLOOKUP($C252,'[7]Gui chi Quynh'!$C$7:$E$389,3,0)</f>
        <v>A1</v>
      </c>
      <c r="L252" s="19">
        <f>VLOOKUP(K252,Sheet1!$B$2:$C$12,2,TRUE)</f>
        <v>10</v>
      </c>
      <c r="M252" s="5" t="str">
        <f>VLOOKUP($C252,'[8]Gui chi Quynh'!$C$7:$E$388,3,0)</f>
        <v>A3</v>
      </c>
      <c r="N252" s="19">
        <f>VLOOKUP(M252,Sheet1!$B$2:$C$12,2,TRUE)</f>
        <v>8</v>
      </c>
      <c r="O252" s="5">
        <f t="shared" si="104"/>
        <v>8.8000000000000007</v>
      </c>
      <c r="P252" s="226">
        <f t="shared" si="105"/>
        <v>0</v>
      </c>
      <c r="Q252" s="9" t="str">
        <f t="shared" si="94"/>
        <v>Xuất sắc</v>
      </c>
      <c r="R252" s="82"/>
      <c r="S252" s="17"/>
      <c r="T252" s="19" t="e">
        <f>VLOOKUP(S252,Sheet1!$B$2:$C$12,2,TRUE)</f>
        <v>#N/A</v>
      </c>
      <c r="U252" s="5"/>
      <c r="V252" s="19" t="e">
        <f>VLOOKUP(U252,Sheet1!$B$2:$C$12,2,TRUE)</f>
        <v>#N/A</v>
      </c>
      <c r="W252" s="5"/>
      <c r="X252" s="19" t="e">
        <f>VLOOKUP(W252,Sheet1!$B$2:$C$12,2,TRUE)</f>
        <v>#N/A</v>
      </c>
      <c r="Y252" s="5"/>
      <c r="Z252" s="19" t="e">
        <f>VLOOKUP(Y252,Sheet1!$B$2:$C$12,2,TRUE)</f>
        <v>#N/A</v>
      </c>
      <c r="AA252" s="5"/>
      <c r="AB252" s="19" t="e">
        <f>VLOOKUP(AA252,Sheet1!$B$2:$C$12,2,TRUE)</f>
        <v>#N/A</v>
      </c>
      <c r="AC252" s="5" t="e">
        <f t="shared" si="91"/>
        <v>#N/A</v>
      </c>
      <c r="AD252" s="226">
        <f t="shared" si="100"/>
        <v>0</v>
      </c>
      <c r="AE252" s="9" t="e">
        <f t="shared" si="101"/>
        <v>#N/A</v>
      </c>
      <c r="AF252" s="5" t="e">
        <f t="shared" si="92"/>
        <v>#N/A</v>
      </c>
      <c r="AG252" s="226">
        <f t="shared" si="93"/>
        <v>0</v>
      </c>
      <c r="AH252" s="9" t="e">
        <f t="shared" si="85"/>
        <v>#N/A</v>
      </c>
      <c r="AI252" s="227"/>
      <c r="AJ252" s="9" t="e">
        <f t="shared" si="86"/>
        <v>#N/A</v>
      </c>
      <c r="AK252" s="9">
        <f t="shared" si="103"/>
        <v>0</v>
      </c>
      <c r="AL252" s="9" t="e">
        <f t="shared" si="88"/>
        <v>#N/A</v>
      </c>
      <c r="AM252" s="9" t="e">
        <f t="shared" si="102"/>
        <v>#N/A</v>
      </c>
      <c r="AN252" s="5"/>
      <c r="AO252" s="5"/>
      <c r="AP252" s="9"/>
      <c r="AQ252" s="5"/>
      <c r="AR252" s="29"/>
      <c r="AS252" s="29"/>
    </row>
    <row r="253" spans="1:45" s="7" customFormat="1" ht="20.100000000000001" hidden="1" customHeight="1" x14ac:dyDescent="0.25">
      <c r="A253" s="86">
        <f t="shared" si="106"/>
        <v>215</v>
      </c>
      <c r="B253" s="274" t="s">
        <v>162</v>
      </c>
      <c r="C253" s="9" t="s">
        <v>617</v>
      </c>
      <c r="D253" s="38"/>
      <c r="E253" s="5" t="str">
        <f>VLOOKUP($C253,'[4]Gui chi Quynh'!$D$7:$F$393,3,0)</f>
        <v>A3</v>
      </c>
      <c r="F253" s="19">
        <f>VLOOKUP(E253,Sheet1!$B$2:$C$12,2,TRUE)</f>
        <v>8</v>
      </c>
      <c r="G253" s="5" t="str">
        <f>VLOOKUP($C253,'[5]Gui chi Quynh'!$C$7:$E$391,3,0)</f>
        <v>A3</v>
      </c>
      <c r="H253" s="19">
        <f>VLOOKUP(G253,Sheet1!$B$2:$C$12,2,TRUE)</f>
        <v>8</v>
      </c>
      <c r="I253" s="5" t="str">
        <f>VLOOKUP($C253,'[6]Gui chi Quynh'!$C$7:$E$389,3,0)</f>
        <v>A2</v>
      </c>
      <c r="J253" s="19">
        <f>VLOOKUP(I253,Sheet1!$B$2:$C$12,2,TRUE)</f>
        <v>9</v>
      </c>
      <c r="K253" s="5" t="str">
        <f>VLOOKUP($C253,'[7]Gui chi Quynh'!$C$7:$E$389,3,0)</f>
        <v>A2</v>
      </c>
      <c r="L253" s="19">
        <f>VLOOKUP(K253,Sheet1!$B$2:$C$12,2,TRUE)</f>
        <v>9</v>
      </c>
      <c r="M253" s="5" t="str">
        <f>VLOOKUP($C253,'[8]Gui chi Quynh'!$C$7:$E$388,3,0)</f>
        <v>A3</v>
      </c>
      <c r="N253" s="19">
        <f>VLOOKUP(M253,Sheet1!$B$2:$C$12,2,TRUE)</f>
        <v>8</v>
      </c>
      <c r="O253" s="5">
        <f t="shared" si="104"/>
        <v>8.4</v>
      </c>
      <c r="P253" s="226">
        <f t="shared" si="105"/>
        <v>0</v>
      </c>
      <c r="Q253" s="9" t="str">
        <f t="shared" si="94"/>
        <v>Xuất sắc</v>
      </c>
      <c r="R253" s="82"/>
      <c r="S253" s="17"/>
      <c r="T253" s="19" t="e">
        <f>VLOOKUP(S253,Sheet1!$B$2:$C$12,2,TRUE)</f>
        <v>#N/A</v>
      </c>
      <c r="U253" s="5"/>
      <c r="V253" s="19" t="e">
        <f>VLOOKUP(U253,Sheet1!$B$2:$C$12,2,TRUE)</f>
        <v>#N/A</v>
      </c>
      <c r="W253" s="5"/>
      <c r="X253" s="19" t="e">
        <f>VLOOKUP(W253,Sheet1!$B$2:$C$12,2,TRUE)</f>
        <v>#N/A</v>
      </c>
      <c r="Y253" s="5"/>
      <c r="Z253" s="19" t="e">
        <f>VLOOKUP(Y253,Sheet1!$B$2:$C$12,2,TRUE)</f>
        <v>#N/A</v>
      </c>
      <c r="AA253" s="5"/>
      <c r="AB253" s="19" t="e">
        <f>VLOOKUP(AA253,Sheet1!$B$2:$C$12,2,TRUE)</f>
        <v>#N/A</v>
      </c>
      <c r="AC253" s="5" t="e">
        <f t="shared" si="91"/>
        <v>#N/A</v>
      </c>
      <c r="AD253" s="226">
        <f t="shared" si="100"/>
        <v>0</v>
      </c>
      <c r="AE253" s="9" t="e">
        <f t="shared" si="101"/>
        <v>#N/A</v>
      </c>
      <c r="AF253" s="5" t="e">
        <f t="shared" si="92"/>
        <v>#N/A</v>
      </c>
      <c r="AG253" s="226">
        <f t="shared" si="93"/>
        <v>0</v>
      </c>
      <c r="AH253" s="9" t="e">
        <f t="shared" si="85"/>
        <v>#N/A</v>
      </c>
      <c r="AI253" s="227"/>
      <c r="AJ253" s="9" t="e">
        <f t="shared" si="86"/>
        <v>#N/A</v>
      </c>
      <c r="AK253" s="9">
        <f t="shared" si="103"/>
        <v>0</v>
      </c>
      <c r="AL253" s="9" t="e">
        <f t="shared" si="88"/>
        <v>#N/A</v>
      </c>
      <c r="AM253" s="9" t="e">
        <f t="shared" si="102"/>
        <v>#N/A</v>
      </c>
      <c r="AN253" s="5"/>
      <c r="AO253" s="5"/>
      <c r="AP253" s="9"/>
      <c r="AQ253" s="5"/>
      <c r="AR253" s="29"/>
      <c r="AS253" s="29"/>
    </row>
    <row r="254" spans="1:45" s="7" customFormat="1" ht="20.100000000000001" hidden="1" customHeight="1" x14ac:dyDescent="0.25">
      <c r="A254" s="86">
        <f t="shared" si="106"/>
        <v>216</v>
      </c>
      <c r="B254" s="274" t="s">
        <v>153</v>
      </c>
      <c r="C254" s="9" t="s">
        <v>618</v>
      </c>
      <c r="D254" s="38"/>
      <c r="E254" s="5" t="str">
        <f>VLOOKUP($C254,'[4]Gui chi Quynh'!$D$7:$F$393,3,0)</f>
        <v>A3</v>
      </c>
      <c r="F254" s="19">
        <f>VLOOKUP(E254,Sheet1!$B$2:$C$12,2,TRUE)</f>
        <v>8</v>
      </c>
      <c r="G254" s="5" t="str">
        <f>VLOOKUP($C254,'[5]Gui chi Quynh'!$C$7:$E$391,3,0)</f>
        <v>A3</v>
      </c>
      <c r="H254" s="19">
        <f>VLOOKUP(G254,Sheet1!$B$2:$C$12,2,TRUE)</f>
        <v>8</v>
      </c>
      <c r="I254" s="5" t="str">
        <f>VLOOKUP($C254,'[6]Gui chi Quynh'!$C$7:$E$389,3,0)</f>
        <v>A1</v>
      </c>
      <c r="J254" s="19">
        <f>VLOOKUP(I254,Sheet1!$B$2:$C$12,2,TRUE)</f>
        <v>10</v>
      </c>
      <c r="K254" s="5" t="str">
        <f>VLOOKUP($C254,'[7]Gui chi Quynh'!$C$7:$E$389,3,0)</f>
        <v>A1</v>
      </c>
      <c r="L254" s="19">
        <f>VLOOKUP(K254,Sheet1!$B$2:$C$12,2,TRUE)</f>
        <v>10</v>
      </c>
      <c r="M254" s="5" t="str">
        <f>VLOOKUP($C254,'[8]Gui chi Quynh'!$C$7:$E$388,3,0)</f>
        <v>A3</v>
      </c>
      <c r="N254" s="19">
        <f>VLOOKUP(M254,Sheet1!$B$2:$C$12,2,TRUE)</f>
        <v>8</v>
      </c>
      <c r="O254" s="5">
        <f t="shared" si="104"/>
        <v>8.8000000000000007</v>
      </c>
      <c r="P254" s="226">
        <f t="shared" si="105"/>
        <v>0</v>
      </c>
      <c r="Q254" s="9" t="str">
        <f t="shared" si="94"/>
        <v>Xuất sắc</v>
      </c>
      <c r="R254" s="82"/>
      <c r="S254" s="17"/>
      <c r="T254" s="19" t="e">
        <f>VLOOKUP(S254,Sheet1!$B$2:$C$12,2,TRUE)</f>
        <v>#N/A</v>
      </c>
      <c r="U254" s="5"/>
      <c r="V254" s="19" t="e">
        <f>VLOOKUP(U254,Sheet1!$B$2:$C$12,2,TRUE)</f>
        <v>#N/A</v>
      </c>
      <c r="W254" s="5"/>
      <c r="X254" s="19" t="e">
        <f>VLOOKUP(W254,Sheet1!$B$2:$C$12,2,TRUE)</f>
        <v>#N/A</v>
      </c>
      <c r="Y254" s="5"/>
      <c r="Z254" s="19" t="e">
        <f>VLOOKUP(Y254,Sheet1!$B$2:$C$12,2,TRUE)</f>
        <v>#N/A</v>
      </c>
      <c r="AA254" s="5"/>
      <c r="AB254" s="19" t="e">
        <f>VLOOKUP(AA254,Sheet1!$B$2:$C$12,2,TRUE)</f>
        <v>#N/A</v>
      </c>
      <c r="AC254" s="5" t="e">
        <f t="shared" si="91"/>
        <v>#N/A</v>
      </c>
      <c r="AD254" s="226">
        <f t="shared" si="100"/>
        <v>0</v>
      </c>
      <c r="AE254" s="9" t="e">
        <f t="shared" si="101"/>
        <v>#N/A</v>
      </c>
      <c r="AF254" s="5" t="e">
        <f t="shared" si="92"/>
        <v>#N/A</v>
      </c>
      <c r="AG254" s="226">
        <f t="shared" si="93"/>
        <v>0</v>
      </c>
      <c r="AH254" s="9" t="e">
        <f t="shared" si="85"/>
        <v>#N/A</v>
      </c>
      <c r="AI254" s="227"/>
      <c r="AJ254" s="9" t="e">
        <f t="shared" si="86"/>
        <v>#N/A</v>
      </c>
      <c r="AK254" s="9">
        <f t="shared" si="103"/>
        <v>0</v>
      </c>
      <c r="AL254" s="9" t="e">
        <f t="shared" si="88"/>
        <v>#N/A</v>
      </c>
      <c r="AM254" s="9" t="e">
        <f t="shared" si="102"/>
        <v>#N/A</v>
      </c>
      <c r="AN254" s="5"/>
      <c r="AO254" s="5"/>
      <c r="AP254" s="9"/>
      <c r="AQ254" s="5"/>
      <c r="AR254" s="29"/>
      <c r="AS254" s="29"/>
    </row>
    <row r="255" spans="1:45" s="7" customFormat="1" ht="20.100000000000001" hidden="1" customHeight="1" x14ac:dyDescent="0.25">
      <c r="A255" s="86">
        <f t="shared" si="106"/>
        <v>217</v>
      </c>
      <c r="B255" s="264" t="s">
        <v>154</v>
      </c>
      <c r="C255" s="17" t="s">
        <v>621</v>
      </c>
      <c r="D255" s="38"/>
      <c r="E255" s="5" t="str">
        <f>VLOOKUP($C255,'[4]Gui chi Quynh'!$D$7:$F$393,3,0)</f>
        <v>A4</v>
      </c>
      <c r="F255" s="19">
        <f>VLOOKUP(E255,Sheet1!$B$2:$C$12,2,TRUE)</f>
        <v>7</v>
      </c>
      <c r="G255" s="5" t="str">
        <f>VLOOKUP($C255,'[5]Gui chi Quynh'!$C$7:$E$391,3,0)</f>
        <v>A4</v>
      </c>
      <c r="H255" s="19">
        <f>VLOOKUP(G255,Sheet1!$B$2:$C$12,2,TRUE)</f>
        <v>7</v>
      </c>
      <c r="I255" s="5" t="str">
        <f>VLOOKUP($C255,'[6]Gui chi Quynh'!$C$7:$E$389,3,0)</f>
        <v>A4</v>
      </c>
      <c r="J255" s="19">
        <f>VLOOKUP(I255,Sheet1!$B$2:$C$12,2,TRUE)</f>
        <v>7</v>
      </c>
      <c r="K255" s="5" t="str">
        <f>VLOOKUP($C255,'[7]Gui chi Quynh'!$C$7:$E$389,3,0)</f>
        <v>A4</v>
      </c>
      <c r="L255" s="19">
        <f>VLOOKUP(K255,Sheet1!$B$2:$C$12,2,TRUE)</f>
        <v>7</v>
      </c>
      <c r="M255" s="5" t="str">
        <f>VLOOKUP($C255,'[8]Gui chi Quynh'!$C$7:$E$388,3,0)</f>
        <v>B1</v>
      </c>
      <c r="N255" s="19">
        <f>VLOOKUP(M255,Sheet1!$B$2:$C$12,2,TRUE)</f>
        <v>6</v>
      </c>
      <c r="O255" s="5">
        <f t="shared" si="104"/>
        <v>6.8</v>
      </c>
      <c r="P255" s="226">
        <f t="shared" si="105"/>
        <v>0</v>
      </c>
      <c r="Q255" s="9" t="str">
        <f t="shared" si="94"/>
        <v>Tốt</v>
      </c>
      <c r="R255" s="303" t="s">
        <v>960</v>
      </c>
      <c r="S255" s="17"/>
      <c r="T255" s="19" t="e">
        <f>VLOOKUP(S255,Sheet1!$B$2:$C$12,2,TRUE)</f>
        <v>#N/A</v>
      </c>
      <c r="U255" s="5"/>
      <c r="V255" s="19" t="e">
        <f>VLOOKUP(U255,Sheet1!$B$2:$C$12,2,TRUE)</f>
        <v>#N/A</v>
      </c>
      <c r="W255" s="5"/>
      <c r="X255" s="19" t="e">
        <f>VLOOKUP(W255,Sheet1!$B$2:$C$12,2,TRUE)</f>
        <v>#N/A</v>
      </c>
      <c r="Y255" s="5"/>
      <c r="Z255" s="19" t="e">
        <f>VLOOKUP(Y255,Sheet1!$B$2:$C$12,2,TRUE)</f>
        <v>#N/A</v>
      </c>
      <c r="AA255" s="5"/>
      <c r="AB255" s="19" t="e">
        <f>VLOOKUP(AA255,Sheet1!$B$2:$C$12,2,TRUE)</f>
        <v>#N/A</v>
      </c>
      <c r="AC255" s="5" t="e">
        <f t="shared" si="91"/>
        <v>#N/A</v>
      </c>
      <c r="AD255" s="226">
        <f t="shared" si="100"/>
        <v>0</v>
      </c>
      <c r="AE255" s="9" t="e">
        <f t="shared" si="101"/>
        <v>#N/A</v>
      </c>
      <c r="AF255" s="5" t="e">
        <f t="shared" si="92"/>
        <v>#N/A</v>
      </c>
      <c r="AG255" s="226">
        <f t="shared" si="93"/>
        <v>0</v>
      </c>
      <c r="AH255" s="9" t="e">
        <f t="shared" si="85"/>
        <v>#N/A</v>
      </c>
      <c r="AI255" s="227"/>
      <c r="AJ255" s="9" t="e">
        <f t="shared" si="86"/>
        <v>#N/A</v>
      </c>
      <c r="AK255" s="9">
        <f t="shared" si="103"/>
        <v>0</v>
      </c>
      <c r="AL255" s="9" t="e">
        <f t="shared" si="88"/>
        <v>#N/A</v>
      </c>
      <c r="AM255" s="9" t="e">
        <f t="shared" si="102"/>
        <v>#N/A</v>
      </c>
      <c r="AN255" s="5"/>
      <c r="AO255" s="5"/>
      <c r="AP255" s="9"/>
      <c r="AQ255" s="5"/>
      <c r="AR255" s="29"/>
      <c r="AS255" s="29"/>
    </row>
    <row r="256" spans="1:45" s="7" customFormat="1" ht="20.100000000000001" hidden="1" customHeight="1" x14ac:dyDescent="0.25">
      <c r="A256" s="86">
        <f t="shared" si="106"/>
        <v>218</v>
      </c>
      <c r="B256" s="274" t="s">
        <v>155</v>
      </c>
      <c r="C256" s="9" t="s">
        <v>622</v>
      </c>
      <c r="D256" s="38"/>
      <c r="E256" s="5" t="str">
        <f>VLOOKUP($C256,'[4]Gui chi Quynh'!$D$7:$F$393,3,0)</f>
        <v>A4</v>
      </c>
      <c r="F256" s="19">
        <f>VLOOKUP(E256,Sheet1!$B$2:$C$12,2,TRUE)</f>
        <v>7</v>
      </c>
      <c r="G256" s="5" t="str">
        <f>VLOOKUP($C256,'[5]Gui chi Quynh'!$C$7:$E$391,3,0)</f>
        <v>A4</v>
      </c>
      <c r="H256" s="19">
        <f>VLOOKUP(G256,Sheet1!$B$2:$C$12,2,TRUE)</f>
        <v>7</v>
      </c>
      <c r="I256" s="5" t="str">
        <f>VLOOKUP($C256,'[6]Gui chi Quynh'!$C$7:$E$389,3,0)</f>
        <v>A3</v>
      </c>
      <c r="J256" s="19">
        <f>VLOOKUP(I256,Sheet1!$B$2:$C$12,2,TRUE)</f>
        <v>8</v>
      </c>
      <c r="K256" s="5" t="str">
        <f>VLOOKUP($C256,'[7]Gui chi Quynh'!$C$7:$E$389,3,0)</f>
        <v>A4</v>
      </c>
      <c r="L256" s="19">
        <f>VLOOKUP(K256,Sheet1!$B$2:$C$12,2,TRUE)</f>
        <v>7</v>
      </c>
      <c r="M256" s="5" t="str">
        <f>VLOOKUP($C256,'[8]Gui chi Quynh'!$C$7:$E$388,3,0)</f>
        <v>A4</v>
      </c>
      <c r="N256" s="19">
        <f>VLOOKUP(M256,Sheet1!$B$2:$C$12,2,TRUE)</f>
        <v>7</v>
      </c>
      <c r="O256" s="5">
        <f t="shared" si="104"/>
        <v>7.2</v>
      </c>
      <c r="P256" s="226">
        <f t="shared" si="105"/>
        <v>0</v>
      </c>
      <c r="Q256" s="9" t="str">
        <f t="shared" si="94"/>
        <v>Tốt</v>
      </c>
      <c r="R256" s="82"/>
      <c r="S256" s="17"/>
      <c r="T256" s="19" t="e">
        <f>VLOOKUP(S256,Sheet1!$B$2:$C$12,2,TRUE)</f>
        <v>#N/A</v>
      </c>
      <c r="U256" s="5"/>
      <c r="V256" s="19" t="e">
        <f>VLOOKUP(U256,Sheet1!$B$2:$C$12,2,TRUE)</f>
        <v>#N/A</v>
      </c>
      <c r="W256" s="5"/>
      <c r="X256" s="19" t="e">
        <f>VLOOKUP(W256,Sheet1!$B$2:$C$12,2,TRUE)</f>
        <v>#N/A</v>
      </c>
      <c r="Y256" s="5"/>
      <c r="Z256" s="19" t="e">
        <f>VLOOKUP(Y256,Sheet1!$B$2:$C$12,2,TRUE)</f>
        <v>#N/A</v>
      </c>
      <c r="AA256" s="5"/>
      <c r="AB256" s="19" t="e">
        <f>VLOOKUP(AA256,Sheet1!$B$2:$C$12,2,TRUE)</f>
        <v>#N/A</v>
      </c>
      <c r="AC256" s="5" t="e">
        <f t="shared" si="91"/>
        <v>#N/A</v>
      </c>
      <c r="AD256" s="226">
        <f t="shared" si="100"/>
        <v>0</v>
      </c>
      <c r="AE256" s="9" t="e">
        <f t="shared" si="101"/>
        <v>#N/A</v>
      </c>
      <c r="AF256" s="5" t="e">
        <f t="shared" si="92"/>
        <v>#N/A</v>
      </c>
      <c r="AG256" s="226">
        <f t="shared" si="93"/>
        <v>0</v>
      </c>
      <c r="AH256" s="9" t="e">
        <f t="shared" si="85"/>
        <v>#N/A</v>
      </c>
      <c r="AI256" s="227"/>
      <c r="AJ256" s="9" t="e">
        <f t="shared" si="86"/>
        <v>#N/A</v>
      </c>
      <c r="AK256" s="9">
        <f t="shared" si="103"/>
        <v>0</v>
      </c>
      <c r="AL256" s="9" t="e">
        <f t="shared" si="88"/>
        <v>#N/A</v>
      </c>
      <c r="AM256" s="9" t="e">
        <f t="shared" si="102"/>
        <v>#N/A</v>
      </c>
      <c r="AN256" s="5"/>
      <c r="AO256" s="5"/>
      <c r="AP256" s="9"/>
      <c r="AQ256" s="5"/>
      <c r="AR256" s="29"/>
      <c r="AS256" s="29"/>
    </row>
    <row r="257" spans="1:45" s="7" customFormat="1" ht="20.100000000000001" hidden="1" customHeight="1" x14ac:dyDescent="0.25">
      <c r="A257" s="86">
        <f t="shared" si="106"/>
        <v>219</v>
      </c>
      <c r="B257" s="274" t="s">
        <v>156</v>
      </c>
      <c r="C257" s="9" t="s">
        <v>620</v>
      </c>
      <c r="D257" s="38"/>
      <c r="E257" s="5" t="str">
        <f>VLOOKUP($C257,'[4]Gui chi Quynh'!$D$7:$F$393,3,0)</f>
        <v>A4</v>
      </c>
      <c r="F257" s="19">
        <f>VLOOKUP(E257,Sheet1!$B$2:$C$12,2,TRUE)</f>
        <v>7</v>
      </c>
      <c r="G257" s="5" t="str">
        <f>VLOOKUP($C257,'[5]Gui chi Quynh'!$C$7:$E$391,3,0)</f>
        <v>A4</v>
      </c>
      <c r="H257" s="19">
        <f>VLOOKUP(G257,Sheet1!$B$2:$C$12,2,TRUE)</f>
        <v>7</v>
      </c>
      <c r="I257" s="5" t="str">
        <f>VLOOKUP($C257,'[6]Gui chi Quynh'!$C$7:$E$389,3,0)</f>
        <v>A3</v>
      </c>
      <c r="J257" s="19">
        <f>VLOOKUP(I257,Sheet1!$B$2:$C$12,2,TRUE)</f>
        <v>8</v>
      </c>
      <c r="K257" s="5" t="str">
        <f>VLOOKUP($C257,'[7]Gui chi Quynh'!$C$7:$E$389,3,0)</f>
        <v>A2</v>
      </c>
      <c r="L257" s="19">
        <f>VLOOKUP(K257,Sheet1!$B$2:$C$12,2,TRUE)</f>
        <v>9</v>
      </c>
      <c r="M257" s="5" t="str">
        <f>VLOOKUP($C257,'[8]Gui chi Quynh'!$C$7:$E$388,3,0)</f>
        <v>A4</v>
      </c>
      <c r="N257" s="19">
        <f>VLOOKUP(M257,Sheet1!$B$2:$C$12,2,TRUE)</f>
        <v>7</v>
      </c>
      <c r="O257" s="5">
        <f t="shared" si="104"/>
        <v>7.6</v>
      </c>
      <c r="P257" s="226">
        <f t="shared" si="105"/>
        <v>0</v>
      </c>
      <c r="Q257" s="9" t="str">
        <f t="shared" si="94"/>
        <v>Tốt</v>
      </c>
      <c r="R257" s="82"/>
      <c r="S257" s="17"/>
      <c r="T257" s="19" t="e">
        <f>VLOOKUP(S257,Sheet1!$B$2:$C$12,2,TRUE)</f>
        <v>#N/A</v>
      </c>
      <c r="U257" s="5"/>
      <c r="V257" s="19" t="e">
        <f>VLOOKUP(U257,Sheet1!$B$2:$C$12,2,TRUE)</f>
        <v>#N/A</v>
      </c>
      <c r="W257" s="5"/>
      <c r="X257" s="19" t="e">
        <f>VLOOKUP(W257,Sheet1!$B$2:$C$12,2,TRUE)</f>
        <v>#N/A</v>
      </c>
      <c r="Y257" s="5"/>
      <c r="Z257" s="19" t="e">
        <f>VLOOKUP(Y257,Sheet1!$B$2:$C$12,2,TRUE)</f>
        <v>#N/A</v>
      </c>
      <c r="AA257" s="5"/>
      <c r="AB257" s="19" t="e">
        <f>VLOOKUP(AA257,Sheet1!$B$2:$C$12,2,TRUE)</f>
        <v>#N/A</v>
      </c>
      <c r="AC257" s="5" t="e">
        <f t="shared" si="91"/>
        <v>#N/A</v>
      </c>
      <c r="AD257" s="226">
        <f t="shared" si="100"/>
        <v>0</v>
      </c>
      <c r="AE257" s="9" t="e">
        <f t="shared" si="101"/>
        <v>#N/A</v>
      </c>
      <c r="AF257" s="5" t="e">
        <f t="shared" si="92"/>
        <v>#N/A</v>
      </c>
      <c r="AG257" s="226">
        <f t="shared" si="93"/>
        <v>0</v>
      </c>
      <c r="AH257" s="9" t="e">
        <f t="shared" si="85"/>
        <v>#N/A</v>
      </c>
      <c r="AI257" s="227"/>
      <c r="AJ257" s="9" t="e">
        <f t="shared" si="86"/>
        <v>#N/A</v>
      </c>
      <c r="AK257" s="9">
        <f t="shared" si="103"/>
        <v>0</v>
      </c>
      <c r="AL257" s="9" t="e">
        <f t="shared" si="88"/>
        <v>#N/A</v>
      </c>
      <c r="AM257" s="9" t="e">
        <f t="shared" si="102"/>
        <v>#N/A</v>
      </c>
      <c r="AN257" s="5"/>
      <c r="AO257" s="5"/>
      <c r="AP257" s="9"/>
      <c r="AQ257" s="5"/>
      <c r="AR257" s="29"/>
      <c r="AS257" s="29"/>
    </row>
    <row r="258" spans="1:45" s="7" customFormat="1" ht="20.100000000000001" hidden="1" customHeight="1" x14ac:dyDescent="0.25">
      <c r="A258" s="86">
        <f t="shared" si="106"/>
        <v>220</v>
      </c>
      <c r="B258" s="274" t="s">
        <v>157</v>
      </c>
      <c r="C258" s="9" t="s">
        <v>623</v>
      </c>
      <c r="D258" s="38"/>
      <c r="E258" s="5" t="str">
        <f>VLOOKUP($C258,'[4]Gui chi Quynh'!$D$7:$F$393,3,0)</f>
        <v>A4</v>
      </c>
      <c r="F258" s="19">
        <f>VLOOKUP(E258,Sheet1!$B$2:$C$12,2,TRUE)</f>
        <v>7</v>
      </c>
      <c r="G258" s="5" t="str">
        <f>VLOOKUP($C258,'[5]Gui chi Quynh'!$C$7:$E$391,3,0)</f>
        <v>A4</v>
      </c>
      <c r="H258" s="19">
        <f>VLOOKUP(G258,Sheet1!$B$2:$C$12,2,TRUE)</f>
        <v>7</v>
      </c>
      <c r="I258" s="5" t="str">
        <f>VLOOKUP($C258,'[6]Gui chi Quynh'!$C$7:$E$389,3,0)</f>
        <v>A4</v>
      </c>
      <c r="J258" s="19">
        <f>VLOOKUP(I258,Sheet1!$B$2:$C$12,2,TRUE)</f>
        <v>7</v>
      </c>
      <c r="K258" s="5" t="str">
        <f>VLOOKUP($C258,'[7]Gui chi Quynh'!$C$7:$E$389,3,0)</f>
        <v>A3</v>
      </c>
      <c r="L258" s="19">
        <f>VLOOKUP(K258,Sheet1!$B$2:$C$12,2,TRUE)</f>
        <v>8</v>
      </c>
      <c r="M258" s="5" t="str">
        <f>VLOOKUP($C258,'[8]Gui chi Quynh'!$C$7:$E$388,3,0)</f>
        <v>A4</v>
      </c>
      <c r="N258" s="19">
        <f>VLOOKUP(M258,Sheet1!$B$2:$C$12,2,TRUE)</f>
        <v>7</v>
      </c>
      <c r="O258" s="5">
        <f t="shared" si="104"/>
        <v>7.2</v>
      </c>
      <c r="P258" s="226">
        <f t="shared" si="105"/>
        <v>0</v>
      </c>
      <c r="Q258" s="9" t="str">
        <f t="shared" si="94"/>
        <v>Tốt</v>
      </c>
      <c r="R258" s="82"/>
      <c r="S258" s="17"/>
      <c r="T258" s="19" t="e">
        <f>VLOOKUP(S258,Sheet1!$B$2:$C$12,2,TRUE)</f>
        <v>#N/A</v>
      </c>
      <c r="U258" s="5"/>
      <c r="V258" s="19" t="e">
        <f>VLOOKUP(U258,Sheet1!$B$2:$C$12,2,TRUE)</f>
        <v>#N/A</v>
      </c>
      <c r="W258" s="5"/>
      <c r="X258" s="19" t="e">
        <f>VLOOKUP(W258,Sheet1!$B$2:$C$12,2,TRUE)</f>
        <v>#N/A</v>
      </c>
      <c r="Y258" s="5"/>
      <c r="Z258" s="19" t="e">
        <f>VLOOKUP(Y258,Sheet1!$B$2:$C$12,2,TRUE)</f>
        <v>#N/A</v>
      </c>
      <c r="AA258" s="5"/>
      <c r="AB258" s="19" t="e">
        <f>VLOOKUP(AA258,Sheet1!$B$2:$C$12,2,TRUE)</f>
        <v>#N/A</v>
      </c>
      <c r="AC258" s="5" t="e">
        <f t="shared" si="91"/>
        <v>#N/A</v>
      </c>
      <c r="AD258" s="226">
        <f t="shared" si="100"/>
        <v>0</v>
      </c>
      <c r="AE258" s="9" t="e">
        <f t="shared" si="101"/>
        <v>#N/A</v>
      </c>
      <c r="AF258" s="5" t="e">
        <f t="shared" si="92"/>
        <v>#N/A</v>
      </c>
      <c r="AG258" s="226">
        <f t="shared" si="93"/>
        <v>0</v>
      </c>
      <c r="AH258" s="9" t="e">
        <f t="shared" si="85"/>
        <v>#N/A</v>
      </c>
      <c r="AI258" s="227"/>
      <c r="AJ258" s="9" t="e">
        <f t="shared" si="86"/>
        <v>#N/A</v>
      </c>
      <c r="AK258" s="9">
        <f t="shared" si="103"/>
        <v>0</v>
      </c>
      <c r="AL258" s="9" t="e">
        <f t="shared" si="88"/>
        <v>#N/A</v>
      </c>
      <c r="AM258" s="9" t="e">
        <f t="shared" si="102"/>
        <v>#N/A</v>
      </c>
      <c r="AN258" s="5"/>
      <c r="AO258" s="5"/>
      <c r="AP258" s="9"/>
      <c r="AQ258" s="5"/>
      <c r="AR258" s="29"/>
      <c r="AS258" s="29"/>
    </row>
    <row r="259" spans="1:45" s="7" customFormat="1" ht="20.100000000000001" hidden="1" customHeight="1" x14ac:dyDescent="0.25">
      <c r="A259" s="86">
        <f t="shared" si="106"/>
        <v>221</v>
      </c>
      <c r="B259" s="274" t="s">
        <v>158</v>
      </c>
      <c r="C259" s="9" t="s">
        <v>624</v>
      </c>
      <c r="D259" s="38"/>
      <c r="E259" s="5" t="str">
        <f>VLOOKUP($C259,'[4]Gui chi Quynh'!$D$7:$F$393,3,0)</f>
        <v>A3</v>
      </c>
      <c r="F259" s="19">
        <f>VLOOKUP(E259,Sheet1!$B$2:$C$12,2,TRUE)</f>
        <v>8</v>
      </c>
      <c r="G259" s="5" t="str">
        <f>VLOOKUP($C259,'[5]Gui chi Quynh'!$C$7:$E$391,3,0)</f>
        <v>A4</v>
      </c>
      <c r="H259" s="19">
        <f>VLOOKUP(G259,Sheet1!$B$2:$C$12,2,TRUE)</f>
        <v>7</v>
      </c>
      <c r="I259" s="5" t="str">
        <f>VLOOKUP($C259,'[6]Gui chi Quynh'!$C$7:$E$389,3,0)</f>
        <v>A3</v>
      </c>
      <c r="J259" s="19">
        <f>VLOOKUP(I259,Sheet1!$B$2:$C$12,2,TRUE)</f>
        <v>8</v>
      </c>
      <c r="K259" s="5" t="str">
        <f>VLOOKUP($C259,'[7]Gui chi Quynh'!$C$7:$E$389,3,0)</f>
        <v>A3</v>
      </c>
      <c r="L259" s="19">
        <f>VLOOKUP(K259,Sheet1!$B$2:$C$12,2,TRUE)</f>
        <v>8</v>
      </c>
      <c r="M259" s="5" t="str">
        <f>VLOOKUP($C259,'[8]Gui chi Quynh'!$C$7:$E$388,3,0)</f>
        <v>A3</v>
      </c>
      <c r="N259" s="19">
        <f>VLOOKUP(M259,Sheet1!$B$2:$C$12,2,TRUE)</f>
        <v>8</v>
      </c>
      <c r="O259" s="5">
        <f t="shared" si="104"/>
        <v>7.8</v>
      </c>
      <c r="P259" s="226">
        <f t="shared" si="105"/>
        <v>0</v>
      </c>
      <c r="Q259" s="9" t="str">
        <f t="shared" si="94"/>
        <v>Tốt</v>
      </c>
      <c r="R259" s="82"/>
      <c r="S259" s="17"/>
      <c r="T259" s="19" t="e">
        <f>VLOOKUP(S259,Sheet1!$B$2:$C$12,2,TRUE)</f>
        <v>#N/A</v>
      </c>
      <c r="U259" s="5"/>
      <c r="V259" s="19" t="e">
        <f>VLOOKUP(U259,Sheet1!$B$2:$C$12,2,TRUE)</f>
        <v>#N/A</v>
      </c>
      <c r="W259" s="5"/>
      <c r="X259" s="19" t="e">
        <f>VLOOKUP(W259,Sheet1!$B$2:$C$12,2,TRUE)</f>
        <v>#N/A</v>
      </c>
      <c r="Y259" s="5"/>
      <c r="Z259" s="19" t="e">
        <f>VLOOKUP(Y259,Sheet1!$B$2:$C$12,2,TRUE)</f>
        <v>#N/A</v>
      </c>
      <c r="AA259" s="5"/>
      <c r="AB259" s="19" t="e">
        <f>VLOOKUP(AA259,Sheet1!$B$2:$C$12,2,TRUE)</f>
        <v>#N/A</v>
      </c>
      <c r="AC259" s="5" t="e">
        <f t="shared" si="91"/>
        <v>#N/A</v>
      </c>
      <c r="AD259" s="226">
        <f t="shared" si="100"/>
        <v>0</v>
      </c>
      <c r="AE259" s="9" t="e">
        <f t="shared" si="101"/>
        <v>#N/A</v>
      </c>
      <c r="AF259" s="5" t="e">
        <f t="shared" si="92"/>
        <v>#N/A</v>
      </c>
      <c r="AG259" s="226">
        <f t="shared" si="93"/>
        <v>0</v>
      </c>
      <c r="AH259" s="9" t="e">
        <f t="shared" si="85"/>
        <v>#N/A</v>
      </c>
      <c r="AI259" s="227"/>
      <c r="AJ259" s="9" t="e">
        <f t="shared" si="86"/>
        <v>#N/A</v>
      </c>
      <c r="AK259" s="9">
        <f t="shared" si="103"/>
        <v>0</v>
      </c>
      <c r="AL259" s="9" t="e">
        <f t="shared" si="88"/>
        <v>#N/A</v>
      </c>
      <c r="AM259" s="9" t="e">
        <f t="shared" si="102"/>
        <v>#N/A</v>
      </c>
      <c r="AN259" s="5"/>
      <c r="AO259" s="5"/>
      <c r="AP259" s="9"/>
      <c r="AQ259" s="5"/>
      <c r="AR259" s="29"/>
      <c r="AS259" s="29"/>
    </row>
    <row r="260" spans="1:45" s="7" customFormat="1" ht="20.100000000000001" hidden="1" customHeight="1" x14ac:dyDescent="0.25">
      <c r="A260" s="86">
        <f t="shared" si="106"/>
        <v>222</v>
      </c>
      <c r="B260" s="274" t="s">
        <v>159</v>
      </c>
      <c r="C260" s="9" t="s">
        <v>625</v>
      </c>
      <c r="D260" s="38"/>
      <c r="E260" s="5" t="str">
        <f>VLOOKUP($C260,'[4]Gui chi Quynh'!$D$7:$F$393,3,0)</f>
        <v>A4</v>
      </c>
      <c r="F260" s="19">
        <f>VLOOKUP(E260,Sheet1!$B$2:$C$12,2,TRUE)</f>
        <v>7</v>
      </c>
      <c r="G260" s="5" t="str">
        <f>VLOOKUP($C260,'[5]Gui chi Quynh'!$C$7:$E$391,3,0)</f>
        <v>A4</v>
      </c>
      <c r="H260" s="19">
        <f>VLOOKUP(G260,Sheet1!$B$2:$C$12,2,TRUE)</f>
        <v>7</v>
      </c>
      <c r="I260" s="5" t="str">
        <f>VLOOKUP($C260,'[6]Gui chi Quynh'!$C$7:$E$389,3,0)</f>
        <v>A4</v>
      </c>
      <c r="J260" s="19">
        <f>VLOOKUP(I260,Sheet1!$B$2:$C$12,2,TRUE)</f>
        <v>7</v>
      </c>
      <c r="K260" s="5" t="str">
        <f>VLOOKUP($C260,'[7]Gui chi Quynh'!$C$7:$E$389,3,0)</f>
        <v>A3</v>
      </c>
      <c r="L260" s="19">
        <f>VLOOKUP(K260,Sheet1!$B$2:$C$12,2,TRUE)</f>
        <v>8</v>
      </c>
      <c r="M260" s="5" t="str">
        <f>VLOOKUP($C260,'[8]Gui chi Quynh'!$C$7:$E$388,3,0)</f>
        <v>A3</v>
      </c>
      <c r="N260" s="19">
        <f>VLOOKUP(M260,Sheet1!$B$2:$C$12,2,TRUE)</f>
        <v>8</v>
      </c>
      <c r="O260" s="5">
        <f t="shared" si="104"/>
        <v>7.4</v>
      </c>
      <c r="P260" s="226">
        <f t="shared" si="105"/>
        <v>0</v>
      </c>
      <c r="Q260" s="9" t="str">
        <f t="shared" si="94"/>
        <v>Tốt</v>
      </c>
      <c r="R260" s="82"/>
      <c r="S260" s="17"/>
      <c r="T260" s="19" t="e">
        <f>VLOOKUP(S260,Sheet1!$B$2:$C$12,2,TRUE)</f>
        <v>#N/A</v>
      </c>
      <c r="U260" s="5"/>
      <c r="V260" s="19" t="e">
        <f>VLOOKUP(U260,Sheet1!$B$2:$C$12,2,TRUE)</f>
        <v>#N/A</v>
      </c>
      <c r="W260" s="5"/>
      <c r="X260" s="19" t="e">
        <f>VLOOKUP(W260,Sheet1!$B$2:$C$12,2,TRUE)</f>
        <v>#N/A</v>
      </c>
      <c r="Y260" s="5"/>
      <c r="Z260" s="19" t="e">
        <f>VLOOKUP(Y260,Sheet1!$B$2:$C$12,2,TRUE)</f>
        <v>#N/A</v>
      </c>
      <c r="AA260" s="5"/>
      <c r="AB260" s="19" t="e">
        <f>VLOOKUP(AA260,Sheet1!$B$2:$C$12,2,TRUE)</f>
        <v>#N/A</v>
      </c>
      <c r="AC260" s="5" t="e">
        <f t="shared" si="91"/>
        <v>#N/A</v>
      </c>
      <c r="AD260" s="226">
        <f t="shared" si="100"/>
        <v>0</v>
      </c>
      <c r="AE260" s="9" t="e">
        <f t="shared" si="101"/>
        <v>#N/A</v>
      </c>
      <c r="AF260" s="5" t="e">
        <f t="shared" si="92"/>
        <v>#N/A</v>
      </c>
      <c r="AG260" s="226">
        <f t="shared" si="93"/>
        <v>0</v>
      </c>
      <c r="AH260" s="9" t="e">
        <f t="shared" si="85"/>
        <v>#N/A</v>
      </c>
      <c r="AI260" s="227"/>
      <c r="AJ260" s="9" t="e">
        <f t="shared" si="86"/>
        <v>#N/A</v>
      </c>
      <c r="AK260" s="9">
        <f t="shared" si="103"/>
        <v>0</v>
      </c>
      <c r="AL260" s="9" t="e">
        <f t="shared" si="88"/>
        <v>#N/A</v>
      </c>
      <c r="AM260" s="9" t="e">
        <f t="shared" si="102"/>
        <v>#N/A</v>
      </c>
      <c r="AN260" s="5"/>
      <c r="AO260" s="5"/>
      <c r="AP260" s="9"/>
      <c r="AQ260" s="5"/>
      <c r="AR260" s="29"/>
      <c r="AS260" s="29"/>
    </row>
    <row r="261" spans="1:45" s="7" customFormat="1" ht="20.100000000000001" hidden="1" customHeight="1" x14ac:dyDescent="0.25">
      <c r="A261" s="86">
        <f t="shared" si="106"/>
        <v>223</v>
      </c>
      <c r="B261" s="274" t="s">
        <v>160</v>
      </c>
      <c r="C261" s="9" t="s">
        <v>626</v>
      </c>
      <c r="D261" s="38"/>
      <c r="E261" s="5" t="str">
        <f>VLOOKUP($C261,'[4]Gui chi Quynh'!$D$7:$F$393,3,0)</f>
        <v>A4</v>
      </c>
      <c r="F261" s="19">
        <f>VLOOKUP(E261,Sheet1!$B$2:$C$12,2,TRUE)</f>
        <v>7</v>
      </c>
      <c r="G261" s="5" t="str">
        <f>VLOOKUP($C261,'[5]Gui chi Quynh'!$C$7:$E$391,3,0)</f>
        <v>A4</v>
      </c>
      <c r="H261" s="19">
        <f>VLOOKUP(G261,Sheet1!$B$2:$C$12,2,TRUE)</f>
        <v>7</v>
      </c>
      <c r="I261" s="5" t="str">
        <f>VLOOKUP($C261,'[6]Gui chi Quynh'!$C$7:$E$389,3,0)</f>
        <v>A4</v>
      </c>
      <c r="J261" s="19">
        <f>VLOOKUP(I261,Sheet1!$B$2:$C$12,2,TRUE)</f>
        <v>7</v>
      </c>
      <c r="K261" s="5" t="str">
        <f>VLOOKUP($C261,'[7]Gui chi Quynh'!$C$7:$E$389,3,0)</f>
        <v>A3</v>
      </c>
      <c r="L261" s="19">
        <f>VLOOKUP(K261,Sheet1!$B$2:$C$12,2,TRUE)</f>
        <v>8</v>
      </c>
      <c r="M261" s="5" t="str">
        <f>VLOOKUP($C261,'[8]Gui chi Quynh'!$C$7:$E$388,3,0)</f>
        <v>A4</v>
      </c>
      <c r="N261" s="19">
        <f>VLOOKUP(M261,Sheet1!$B$2:$C$12,2,TRUE)</f>
        <v>7</v>
      </c>
      <c r="O261" s="5">
        <f t="shared" si="104"/>
        <v>7.2</v>
      </c>
      <c r="P261" s="226">
        <f t="shared" si="105"/>
        <v>0</v>
      </c>
      <c r="Q261" s="9" t="str">
        <f t="shared" si="94"/>
        <v>Tốt</v>
      </c>
      <c r="R261" s="82"/>
      <c r="S261" s="17"/>
      <c r="T261" s="19" t="e">
        <f>VLOOKUP(S261,Sheet1!$B$2:$C$12,2,TRUE)</f>
        <v>#N/A</v>
      </c>
      <c r="U261" s="5"/>
      <c r="V261" s="19" t="e">
        <f>VLOOKUP(U261,Sheet1!$B$2:$C$12,2,TRUE)</f>
        <v>#N/A</v>
      </c>
      <c r="W261" s="5"/>
      <c r="X261" s="19" t="e">
        <f>VLOOKUP(W261,Sheet1!$B$2:$C$12,2,TRUE)</f>
        <v>#N/A</v>
      </c>
      <c r="Y261" s="5"/>
      <c r="Z261" s="19" t="e">
        <f>VLOOKUP(Y261,Sheet1!$B$2:$C$12,2,TRUE)</f>
        <v>#N/A</v>
      </c>
      <c r="AA261" s="5"/>
      <c r="AB261" s="19" t="e">
        <f>VLOOKUP(AA261,Sheet1!$B$2:$C$12,2,TRUE)</f>
        <v>#N/A</v>
      </c>
      <c r="AC261" s="5" t="e">
        <f t="shared" si="91"/>
        <v>#N/A</v>
      </c>
      <c r="AD261" s="226">
        <f t="shared" si="100"/>
        <v>0</v>
      </c>
      <c r="AE261" s="9" t="e">
        <f t="shared" si="101"/>
        <v>#N/A</v>
      </c>
      <c r="AF261" s="5" t="e">
        <f t="shared" si="92"/>
        <v>#N/A</v>
      </c>
      <c r="AG261" s="226">
        <f t="shared" si="93"/>
        <v>0</v>
      </c>
      <c r="AH261" s="9" t="e">
        <f t="shared" si="85"/>
        <v>#N/A</v>
      </c>
      <c r="AI261" s="227"/>
      <c r="AJ261" s="9" t="e">
        <f t="shared" si="86"/>
        <v>#N/A</v>
      </c>
      <c r="AK261" s="9">
        <f t="shared" si="103"/>
        <v>0</v>
      </c>
      <c r="AL261" s="9" t="e">
        <f t="shared" si="88"/>
        <v>#N/A</v>
      </c>
      <c r="AM261" s="9" t="e">
        <f t="shared" si="102"/>
        <v>#N/A</v>
      </c>
      <c r="AN261" s="5"/>
      <c r="AO261" s="5"/>
      <c r="AP261" s="9"/>
      <c r="AQ261" s="5"/>
      <c r="AR261" s="29"/>
      <c r="AS261" s="29"/>
    </row>
    <row r="262" spans="1:45" s="7" customFormat="1" ht="20.100000000000001" hidden="1" customHeight="1" x14ac:dyDescent="0.25">
      <c r="A262" s="86">
        <f t="shared" si="106"/>
        <v>224</v>
      </c>
      <c r="B262" s="274" t="s">
        <v>161</v>
      </c>
      <c r="C262" s="9" t="s">
        <v>627</v>
      </c>
      <c r="D262" s="38"/>
      <c r="E262" s="5" t="str">
        <f>VLOOKUP($C262,'[4]Gui chi Quynh'!$D$7:$F$393,3,0)</f>
        <v>A4</v>
      </c>
      <c r="F262" s="19">
        <f>VLOOKUP(E262,Sheet1!$B$2:$C$12,2,TRUE)</f>
        <v>7</v>
      </c>
      <c r="G262" s="5" t="str">
        <f>VLOOKUP($C262,'[5]Gui chi Quynh'!$C$7:$E$391,3,0)</f>
        <v>A4</v>
      </c>
      <c r="H262" s="19">
        <f>VLOOKUP(G262,Sheet1!$B$2:$C$12,2,TRUE)</f>
        <v>7</v>
      </c>
      <c r="I262" s="5" t="str">
        <f>VLOOKUP($C262,'[6]Gui chi Quynh'!$C$7:$E$389,3,0)</f>
        <v>A3</v>
      </c>
      <c r="J262" s="19">
        <f>VLOOKUP(I262,Sheet1!$B$2:$C$12,2,TRUE)</f>
        <v>8</v>
      </c>
      <c r="K262" s="5" t="str">
        <f>VLOOKUP($C262,'[7]Gui chi Quynh'!$C$7:$E$389,3,0)</f>
        <v>A4</v>
      </c>
      <c r="L262" s="19">
        <f>VLOOKUP(K262,Sheet1!$B$2:$C$12,2,TRUE)</f>
        <v>7</v>
      </c>
      <c r="M262" s="5" t="str">
        <f>VLOOKUP($C262,'[8]Gui chi Quynh'!$C$7:$E$388,3,0)</f>
        <v>A4</v>
      </c>
      <c r="N262" s="19">
        <f>VLOOKUP(M262,Sheet1!$B$2:$C$12,2,TRUE)</f>
        <v>7</v>
      </c>
      <c r="O262" s="5">
        <f t="shared" si="104"/>
        <v>7.2</v>
      </c>
      <c r="P262" s="226">
        <f t="shared" si="105"/>
        <v>0</v>
      </c>
      <c r="Q262" s="9" t="str">
        <f t="shared" si="94"/>
        <v>Tốt</v>
      </c>
      <c r="R262" s="82"/>
      <c r="S262" s="17"/>
      <c r="T262" s="19" t="e">
        <f>VLOOKUP(S262,Sheet1!$B$2:$C$12,2,TRUE)</f>
        <v>#N/A</v>
      </c>
      <c r="U262" s="5"/>
      <c r="V262" s="19" t="e">
        <f>VLOOKUP(U262,Sheet1!$B$2:$C$12,2,TRUE)</f>
        <v>#N/A</v>
      </c>
      <c r="W262" s="5"/>
      <c r="X262" s="19" t="e">
        <f>VLOOKUP(W262,Sheet1!$B$2:$C$12,2,TRUE)</f>
        <v>#N/A</v>
      </c>
      <c r="Y262" s="5"/>
      <c r="Z262" s="19" t="e">
        <f>VLOOKUP(Y262,Sheet1!$B$2:$C$12,2,TRUE)</f>
        <v>#N/A</v>
      </c>
      <c r="AA262" s="5"/>
      <c r="AB262" s="19" t="e">
        <f>VLOOKUP(AA262,Sheet1!$B$2:$C$12,2,TRUE)</f>
        <v>#N/A</v>
      </c>
      <c r="AC262" s="5" t="e">
        <f t="shared" si="91"/>
        <v>#N/A</v>
      </c>
      <c r="AD262" s="226">
        <f t="shared" si="100"/>
        <v>0</v>
      </c>
      <c r="AE262" s="9" t="e">
        <f t="shared" si="101"/>
        <v>#N/A</v>
      </c>
      <c r="AF262" s="5" t="e">
        <f t="shared" si="92"/>
        <v>#N/A</v>
      </c>
      <c r="AG262" s="226">
        <f t="shared" si="93"/>
        <v>0</v>
      </c>
      <c r="AH262" s="9" t="e">
        <f t="shared" si="85"/>
        <v>#N/A</v>
      </c>
      <c r="AI262" s="227"/>
      <c r="AJ262" s="9" t="e">
        <f t="shared" si="86"/>
        <v>#N/A</v>
      </c>
      <c r="AK262" s="9">
        <f t="shared" si="103"/>
        <v>0</v>
      </c>
      <c r="AL262" s="9" t="e">
        <f t="shared" si="88"/>
        <v>#N/A</v>
      </c>
      <c r="AM262" s="9" t="e">
        <f t="shared" si="102"/>
        <v>#N/A</v>
      </c>
      <c r="AN262" s="5"/>
      <c r="AO262" s="5"/>
      <c r="AP262" s="9"/>
      <c r="AQ262" s="5"/>
      <c r="AR262" s="29"/>
      <c r="AS262" s="29"/>
    </row>
    <row r="263" spans="1:45" s="7" customFormat="1" ht="20.100000000000001" hidden="1" customHeight="1" x14ac:dyDescent="0.25">
      <c r="A263" s="86">
        <f t="shared" si="106"/>
        <v>225</v>
      </c>
      <c r="B263" s="274" t="s">
        <v>152</v>
      </c>
      <c r="C263" s="9" t="s">
        <v>619</v>
      </c>
      <c r="D263" s="38"/>
      <c r="E263" s="5" t="str">
        <f>VLOOKUP($C263,'[4]Gui chi Quynh'!$D$7:$F$393,3,0)</f>
        <v>A4</v>
      </c>
      <c r="F263" s="19">
        <f>VLOOKUP(E263,Sheet1!$B$2:$C$12,2,TRUE)</f>
        <v>7</v>
      </c>
      <c r="G263" s="5" t="str">
        <f>VLOOKUP($C263,'[5]Gui chi Quynh'!$C$7:$E$391,3,0)</f>
        <v>A3</v>
      </c>
      <c r="H263" s="19">
        <f>VLOOKUP(G263,Sheet1!$B$2:$C$12,2,TRUE)</f>
        <v>8</v>
      </c>
      <c r="I263" s="5" t="str">
        <f>VLOOKUP($C263,'[6]Gui chi Quynh'!$C$7:$E$389,3,0)</f>
        <v>A3</v>
      </c>
      <c r="J263" s="19">
        <f>VLOOKUP(I263,Sheet1!$B$2:$C$12,2,TRUE)</f>
        <v>8</v>
      </c>
      <c r="K263" s="5" t="str">
        <f>VLOOKUP($C263,'[7]Gui chi Quynh'!$C$7:$E$389,3,0)</f>
        <v>A3</v>
      </c>
      <c r="L263" s="19">
        <f>VLOOKUP(K263,Sheet1!$B$2:$C$12,2,TRUE)</f>
        <v>8</v>
      </c>
      <c r="M263" s="5" t="str">
        <f>VLOOKUP($C263,'[8]Gui chi Quynh'!$C$7:$E$388,3,0)</f>
        <v>A4</v>
      </c>
      <c r="N263" s="19">
        <f>VLOOKUP(M263,Sheet1!$B$2:$C$12,2,TRUE)</f>
        <v>7</v>
      </c>
      <c r="O263" s="5">
        <f t="shared" si="104"/>
        <v>7.6</v>
      </c>
      <c r="P263" s="226">
        <f t="shared" si="105"/>
        <v>0</v>
      </c>
      <c r="Q263" s="9" t="str">
        <f t="shared" si="94"/>
        <v>Tốt</v>
      </c>
      <c r="R263" s="82"/>
      <c r="S263" s="17"/>
      <c r="T263" s="19" t="e">
        <f>VLOOKUP(S263,Sheet1!$B$2:$C$12,2,TRUE)</f>
        <v>#N/A</v>
      </c>
      <c r="U263" s="5"/>
      <c r="V263" s="19" t="e">
        <f>VLOOKUP(U263,Sheet1!$B$2:$C$12,2,TRUE)</f>
        <v>#N/A</v>
      </c>
      <c r="W263" s="5"/>
      <c r="X263" s="19" t="e">
        <f>VLOOKUP(W263,Sheet1!$B$2:$C$12,2,TRUE)</f>
        <v>#N/A</v>
      </c>
      <c r="Y263" s="5"/>
      <c r="Z263" s="19" t="e">
        <f>VLOOKUP(Y263,Sheet1!$B$2:$C$12,2,TRUE)</f>
        <v>#N/A</v>
      </c>
      <c r="AA263" s="5"/>
      <c r="AB263" s="19" t="e">
        <f>VLOOKUP(AA263,Sheet1!$B$2:$C$12,2,TRUE)</f>
        <v>#N/A</v>
      </c>
      <c r="AC263" s="5" t="e">
        <f t="shared" si="91"/>
        <v>#N/A</v>
      </c>
      <c r="AD263" s="226">
        <f t="shared" si="100"/>
        <v>0</v>
      </c>
      <c r="AE263" s="9" t="e">
        <f t="shared" si="101"/>
        <v>#N/A</v>
      </c>
      <c r="AF263" s="5" t="e">
        <f t="shared" si="92"/>
        <v>#N/A</v>
      </c>
      <c r="AG263" s="226">
        <f t="shared" si="93"/>
        <v>0</v>
      </c>
      <c r="AH263" s="9" t="e">
        <f t="shared" ref="AH263:AH300" si="107">IF(AG263&gt;=3,"Không hoàn thành",IF(AND($AF263&gt;=8,$AF263&lt;=10,AG263=0),"Xuất sắc",IF(AND($AF263&gt;=8,$AF263&lt;=10,AG263=1),"Tốt",IF(AND($AF263&gt;=8,$AF263&lt;=10,AG263=2),"Hoàn thành",IF(AND($AF263&gt;6,$AF263&lt;8,AG263&lt;=1),"Tốt",IF(AND($AF263&gt;6,$AF263&lt;8,AG263=2),"Hoàn thành",IF(AND($AF263&gt;=5,$AF263&lt;=6,AG263&lt;=2),"Hoàn thành",IF(AND($AF263&lt;5,AG263&gt;3),"Không hoàn thành",""))))))))</f>
        <v>#N/A</v>
      </c>
      <c r="AI263" s="227"/>
      <c r="AJ263" s="9" t="e">
        <f t="shared" ref="AJ263:AJ307" si="108">ROUND(AVERAGE(O263,AC263),2)</f>
        <v>#N/A</v>
      </c>
      <c r="AK263" s="9">
        <f t="shared" si="103"/>
        <v>0</v>
      </c>
      <c r="AL263" s="9" t="e">
        <f t="shared" ref="AL263:AL307" si="109">IF($AJ263&gt;=8,"Xuất sắc",IF($AJ263&gt;6,"Tốt",IF($AJ263&gt;=5,"Hoàn thành","Không hoàn thành")))</f>
        <v>#N/A</v>
      </c>
      <c r="AM263" s="9" t="e">
        <f t="shared" si="102"/>
        <v>#N/A</v>
      </c>
      <c r="AN263" s="5"/>
      <c r="AO263" s="5"/>
      <c r="AP263" s="9"/>
      <c r="AQ263" s="5"/>
      <c r="AR263" s="29"/>
      <c r="AS263" s="29"/>
    </row>
    <row r="264" spans="1:45" s="7" customFormat="1" ht="20.100000000000001" hidden="1" customHeight="1" x14ac:dyDescent="0.25">
      <c r="A264" s="86">
        <f t="shared" si="106"/>
        <v>226</v>
      </c>
      <c r="B264" s="274" t="s">
        <v>163</v>
      </c>
      <c r="C264" s="9" t="s">
        <v>628</v>
      </c>
      <c r="D264" s="38"/>
      <c r="E264" s="5" t="str">
        <f>VLOOKUP($C264,'[4]Gui chi Quynh'!$D$7:$F$393,3,0)</f>
        <v>A4</v>
      </c>
      <c r="F264" s="19">
        <f>VLOOKUP(E264,Sheet1!$B$2:$C$12,2,TRUE)</f>
        <v>7</v>
      </c>
      <c r="G264" s="5" t="str">
        <f>VLOOKUP($C264,'[5]Gui chi Quynh'!$C$7:$E$391,3,0)</f>
        <v>A4</v>
      </c>
      <c r="H264" s="19">
        <f>VLOOKUP(G264,Sheet1!$B$2:$C$12,2,TRUE)</f>
        <v>7</v>
      </c>
      <c r="I264" s="5" t="str">
        <f>VLOOKUP($C264,'[6]Gui chi Quynh'!$C$7:$E$389,3,0)</f>
        <v>A3</v>
      </c>
      <c r="J264" s="19">
        <f>VLOOKUP(I264,Sheet1!$B$2:$C$12,2,TRUE)</f>
        <v>8</v>
      </c>
      <c r="K264" s="5" t="str">
        <f>VLOOKUP($C264,'[7]Gui chi Quynh'!$C$7:$E$389,3,0)</f>
        <v>A4</v>
      </c>
      <c r="L264" s="19">
        <f>VLOOKUP(K264,Sheet1!$B$2:$C$12,2,TRUE)</f>
        <v>7</v>
      </c>
      <c r="M264" s="5" t="str">
        <f>VLOOKUP($C264,'[8]Gui chi Quynh'!$C$7:$E$388,3,0)</f>
        <v>A3</v>
      </c>
      <c r="N264" s="19">
        <f>VLOOKUP(M264,Sheet1!$B$2:$C$12,2,TRUE)</f>
        <v>8</v>
      </c>
      <c r="O264" s="5">
        <f t="shared" si="104"/>
        <v>7.4</v>
      </c>
      <c r="P264" s="226">
        <f t="shared" si="105"/>
        <v>0</v>
      </c>
      <c r="Q264" s="9" t="str">
        <f t="shared" si="94"/>
        <v>Tốt</v>
      </c>
      <c r="R264" s="82"/>
      <c r="S264" s="17"/>
      <c r="T264" s="19" t="e">
        <f>VLOOKUP(S264,Sheet1!$B$2:$C$12,2,TRUE)</f>
        <v>#N/A</v>
      </c>
      <c r="U264" s="5"/>
      <c r="V264" s="19" t="e">
        <f>VLOOKUP(U264,Sheet1!$B$2:$C$12,2,TRUE)</f>
        <v>#N/A</v>
      </c>
      <c r="W264" s="5"/>
      <c r="X264" s="19" t="e">
        <f>VLOOKUP(W264,Sheet1!$B$2:$C$12,2,TRUE)</f>
        <v>#N/A</v>
      </c>
      <c r="Y264" s="5"/>
      <c r="Z264" s="19" t="e">
        <f>VLOOKUP(Y264,Sheet1!$B$2:$C$12,2,TRUE)</f>
        <v>#N/A</v>
      </c>
      <c r="AA264" s="5"/>
      <c r="AB264" s="19" t="e">
        <f>VLOOKUP(AA264,Sheet1!$B$2:$C$12,2,TRUE)</f>
        <v>#N/A</v>
      </c>
      <c r="AC264" s="5" t="e">
        <f t="shared" si="91"/>
        <v>#N/A</v>
      </c>
      <c r="AD264" s="226">
        <f t="shared" si="100"/>
        <v>0</v>
      </c>
      <c r="AE264" s="9" t="e">
        <f t="shared" si="101"/>
        <v>#N/A</v>
      </c>
      <c r="AF264" s="5" t="e">
        <f t="shared" si="92"/>
        <v>#N/A</v>
      </c>
      <c r="AG264" s="226">
        <f t="shared" si="93"/>
        <v>0</v>
      </c>
      <c r="AH264" s="9" t="e">
        <f t="shared" si="107"/>
        <v>#N/A</v>
      </c>
      <c r="AI264" s="227"/>
      <c r="AJ264" s="9" t="e">
        <f t="shared" si="108"/>
        <v>#N/A</v>
      </c>
      <c r="AK264" s="9">
        <f t="shared" si="103"/>
        <v>0</v>
      </c>
      <c r="AL264" s="9" t="e">
        <f t="shared" si="109"/>
        <v>#N/A</v>
      </c>
      <c r="AM264" s="9" t="e">
        <f t="shared" si="102"/>
        <v>#N/A</v>
      </c>
      <c r="AN264" s="5"/>
      <c r="AO264" s="5"/>
      <c r="AP264" s="9"/>
      <c r="AQ264" s="5"/>
      <c r="AR264" s="29"/>
      <c r="AS264" s="29"/>
    </row>
    <row r="265" spans="1:45" s="7" customFormat="1" ht="20.100000000000001" hidden="1" customHeight="1" x14ac:dyDescent="0.25">
      <c r="A265" s="86">
        <f t="shared" si="106"/>
        <v>227</v>
      </c>
      <c r="B265" s="274" t="s">
        <v>300</v>
      </c>
      <c r="C265" s="9" t="s">
        <v>629</v>
      </c>
      <c r="D265" s="38"/>
      <c r="E265" s="5" t="str">
        <f>VLOOKUP($C265,'[4]Gui chi Quynh'!$D$7:$F$393,3,0)</f>
        <v>A4</v>
      </c>
      <c r="F265" s="19">
        <f>VLOOKUP(E265,Sheet1!$B$2:$C$12,2,TRUE)</f>
        <v>7</v>
      </c>
      <c r="G265" s="5" t="str">
        <f>VLOOKUP($C265,'[5]Gui chi Quynh'!$C$7:$E$391,3,0)</f>
        <v>A4</v>
      </c>
      <c r="H265" s="19">
        <f>VLOOKUP(G265,Sheet1!$B$2:$C$12,2,TRUE)</f>
        <v>7</v>
      </c>
      <c r="I265" s="5" t="str">
        <f>VLOOKUP($C265,'[6]Gui chi Quynh'!$C$7:$E$389,3,0)</f>
        <v>A4</v>
      </c>
      <c r="J265" s="19">
        <f>VLOOKUP(I265,Sheet1!$B$2:$C$12,2,TRUE)</f>
        <v>7</v>
      </c>
      <c r="K265" s="5" t="str">
        <f>VLOOKUP($C265,'[7]Gui chi Quynh'!$C$7:$E$389,3,0)</f>
        <v>A4</v>
      </c>
      <c r="L265" s="19">
        <f>VLOOKUP(K265,Sheet1!$B$2:$C$12,2,TRUE)</f>
        <v>7</v>
      </c>
      <c r="M265" s="5" t="str">
        <f>VLOOKUP($C265,'[8]Gui chi Quynh'!$C$7:$E$388,3,0)</f>
        <v>A4</v>
      </c>
      <c r="N265" s="19">
        <f>VLOOKUP(M265,Sheet1!$B$2:$C$12,2,TRUE)</f>
        <v>7</v>
      </c>
      <c r="O265" s="5">
        <f t="shared" si="104"/>
        <v>7</v>
      </c>
      <c r="P265" s="226">
        <f t="shared" si="105"/>
        <v>0</v>
      </c>
      <c r="Q265" s="9" t="str">
        <f t="shared" si="94"/>
        <v>Tốt</v>
      </c>
      <c r="R265" s="82"/>
      <c r="S265" s="17"/>
      <c r="T265" s="19" t="e">
        <f>VLOOKUP(S265,Sheet1!$B$2:$C$12,2,TRUE)</f>
        <v>#N/A</v>
      </c>
      <c r="U265" s="5"/>
      <c r="V265" s="19" t="e">
        <f>VLOOKUP(U265,Sheet1!$B$2:$C$12,2,TRUE)</f>
        <v>#N/A</v>
      </c>
      <c r="W265" s="5"/>
      <c r="X265" s="19" t="e">
        <f>VLOOKUP(W265,Sheet1!$B$2:$C$12,2,TRUE)</f>
        <v>#N/A</v>
      </c>
      <c r="Y265" s="5"/>
      <c r="Z265" s="19" t="e">
        <f>VLOOKUP(Y265,Sheet1!$B$2:$C$12,2,TRUE)</f>
        <v>#N/A</v>
      </c>
      <c r="AA265" s="5"/>
      <c r="AB265" s="19" t="e">
        <f>VLOOKUP(AA265,Sheet1!$B$2:$C$12,2,TRUE)</f>
        <v>#N/A</v>
      </c>
      <c r="AC265" s="5" t="e">
        <f t="shared" si="91"/>
        <v>#N/A</v>
      </c>
      <c r="AD265" s="226">
        <f t="shared" si="100"/>
        <v>0</v>
      </c>
      <c r="AE265" s="9" t="e">
        <f t="shared" si="101"/>
        <v>#N/A</v>
      </c>
      <c r="AF265" s="5" t="e">
        <f t="shared" si="92"/>
        <v>#N/A</v>
      </c>
      <c r="AG265" s="226">
        <f t="shared" si="93"/>
        <v>0</v>
      </c>
      <c r="AH265" s="9" t="e">
        <f t="shared" si="107"/>
        <v>#N/A</v>
      </c>
      <c r="AI265" s="227"/>
      <c r="AJ265" s="9" t="e">
        <f t="shared" si="108"/>
        <v>#N/A</v>
      </c>
      <c r="AK265" s="9">
        <f t="shared" si="103"/>
        <v>0</v>
      </c>
      <c r="AL265" s="9" t="e">
        <f t="shared" si="109"/>
        <v>#N/A</v>
      </c>
      <c r="AM265" s="9" t="e">
        <f t="shared" si="102"/>
        <v>#N/A</v>
      </c>
      <c r="AN265" s="5"/>
      <c r="AO265" s="5"/>
      <c r="AP265" s="9"/>
      <c r="AQ265" s="5"/>
      <c r="AR265" s="29"/>
      <c r="AS265" s="29"/>
    </row>
    <row r="266" spans="1:45" s="7" customFormat="1" ht="20.100000000000001" hidden="1" customHeight="1" x14ac:dyDescent="0.25">
      <c r="A266" s="86">
        <f t="shared" si="106"/>
        <v>228</v>
      </c>
      <c r="B266" s="274" t="s">
        <v>301</v>
      </c>
      <c r="C266" s="9" t="s">
        <v>630</v>
      </c>
      <c r="D266" s="38"/>
      <c r="E266" s="5" t="str">
        <f>VLOOKUP($C266,'[4]Gui chi Quynh'!$D$7:$F$393,3,0)</f>
        <v>A3</v>
      </c>
      <c r="F266" s="19">
        <f>VLOOKUP(E266,Sheet1!$B$2:$C$12,2,TRUE)</f>
        <v>8</v>
      </c>
      <c r="G266" s="5" t="str">
        <f>VLOOKUP($C266,'[5]Gui chi Quynh'!$C$7:$E$391,3,0)</f>
        <v>A3</v>
      </c>
      <c r="H266" s="19">
        <f>VLOOKUP(G266,Sheet1!$B$2:$C$12,2,TRUE)</f>
        <v>8</v>
      </c>
      <c r="I266" s="5" t="str">
        <f>VLOOKUP($C266,'[6]Gui chi Quynh'!$C$7:$E$389,3,0)</f>
        <v>A3</v>
      </c>
      <c r="J266" s="19">
        <f>VLOOKUP(I266,Sheet1!$B$2:$C$12,2,TRUE)</f>
        <v>8</v>
      </c>
      <c r="K266" s="5" t="str">
        <f>VLOOKUP($C266,'[7]Gui chi Quynh'!$C$7:$E$389,3,0)</f>
        <v>A3</v>
      </c>
      <c r="L266" s="19">
        <f>VLOOKUP(K266,Sheet1!$B$2:$C$12,2,TRUE)</f>
        <v>8</v>
      </c>
      <c r="M266" s="5" t="str">
        <f>VLOOKUP($C266,'[8]Gui chi Quynh'!$C$7:$E$388,3,0)</f>
        <v>A4</v>
      </c>
      <c r="N266" s="19">
        <f>VLOOKUP(M266,Sheet1!$B$2:$C$12,2,TRUE)</f>
        <v>7</v>
      </c>
      <c r="O266" s="5">
        <f t="shared" si="104"/>
        <v>7.8</v>
      </c>
      <c r="P266" s="226">
        <f t="shared" si="105"/>
        <v>0</v>
      </c>
      <c r="Q266" s="9" t="str">
        <f t="shared" si="94"/>
        <v>Tốt</v>
      </c>
      <c r="R266" s="82"/>
      <c r="S266" s="17"/>
      <c r="T266" s="19" t="e">
        <f>VLOOKUP(S266,Sheet1!$B$2:$C$12,2,TRUE)</f>
        <v>#N/A</v>
      </c>
      <c r="U266" s="5"/>
      <c r="V266" s="19" t="e">
        <f>VLOOKUP(U266,Sheet1!$B$2:$C$12,2,TRUE)</f>
        <v>#N/A</v>
      </c>
      <c r="W266" s="5"/>
      <c r="X266" s="19" t="e">
        <f>VLOOKUP(W266,Sheet1!$B$2:$C$12,2,TRUE)</f>
        <v>#N/A</v>
      </c>
      <c r="Y266" s="5"/>
      <c r="Z266" s="19" t="e">
        <f>VLOOKUP(Y266,Sheet1!$B$2:$C$12,2,TRUE)</f>
        <v>#N/A</v>
      </c>
      <c r="AA266" s="5"/>
      <c r="AB266" s="19" t="e">
        <f>VLOOKUP(AA266,Sheet1!$B$2:$C$12,2,TRUE)</f>
        <v>#N/A</v>
      </c>
      <c r="AC266" s="5" t="e">
        <f t="shared" si="91"/>
        <v>#N/A</v>
      </c>
      <c r="AD266" s="226">
        <f t="shared" si="100"/>
        <v>0</v>
      </c>
      <c r="AE266" s="9" t="e">
        <f t="shared" si="101"/>
        <v>#N/A</v>
      </c>
      <c r="AF266" s="5" t="e">
        <f t="shared" si="92"/>
        <v>#N/A</v>
      </c>
      <c r="AG266" s="226">
        <f t="shared" si="93"/>
        <v>0</v>
      </c>
      <c r="AH266" s="9" t="e">
        <f t="shared" si="107"/>
        <v>#N/A</v>
      </c>
      <c r="AI266" s="227"/>
      <c r="AJ266" s="9" t="e">
        <f t="shared" si="108"/>
        <v>#N/A</v>
      </c>
      <c r="AK266" s="9">
        <f t="shared" si="103"/>
        <v>0</v>
      </c>
      <c r="AL266" s="9" t="e">
        <f t="shared" si="109"/>
        <v>#N/A</v>
      </c>
      <c r="AM266" s="9" t="e">
        <f t="shared" si="102"/>
        <v>#N/A</v>
      </c>
      <c r="AN266" s="5"/>
      <c r="AO266" s="5"/>
      <c r="AP266" s="9"/>
      <c r="AQ266" s="5"/>
      <c r="AR266" s="29"/>
      <c r="AS266" s="29"/>
    </row>
    <row r="267" spans="1:45" s="7" customFormat="1" ht="20.100000000000001" hidden="1" customHeight="1" x14ac:dyDescent="0.25">
      <c r="A267" s="86">
        <f t="shared" si="106"/>
        <v>229</v>
      </c>
      <c r="B267" s="2" t="s">
        <v>307</v>
      </c>
      <c r="C267" s="9" t="s">
        <v>631</v>
      </c>
      <c r="D267" s="38"/>
      <c r="E267" s="5" t="str">
        <f>VLOOKUP($C267,'[4]Gui chi Quynh'!$D$7:$F$393,3,0)</f>
        <v>A4</v>
      </c>
      <c r="F267" s="19">
        <f>VLOOKUP(E267,Sheet1!$B$2:$C$12,2,TRUE)</f>
        <v>7</v>
      </c>
      <c r="G267" s="5" t="str">
        <f>VLOOKUP($C267,'[5]Gui chi Quynh'!$C$7:$E$391,3,0)</f>
        <v>A3</v>
      </c>
      <c r="H267" s="19">
        <f>VLOOKUP(G267,Sheet1!$B$2:$C$12,2,TRUE)</f>
        <v>8</v>
      </c>
      <c r="I267" s="5" t="str">
        <f>VLOOKUP($C267,'[6]Gui chi Quynh'!$C$7:$E$389,3,0)</f>
        <v>A3</v>
      </c>
      <c r="J267" s="19">
        <f>VLOOKUP(I267,Sheet1!$B$2:$C$12,2,TRUE)</f>
        <v>8</v>
      </c>
      <c r="K267" s="5" t="str">
        <f>VLOOKUP($C267,'[7]Gui chi Quynh'!$C$7:$E$389,3,0)</f>
        <v>A2</v>
      </c>
      <c r="L267" s="19">
        <f>VLOOKUP(K267,Sheet1!$B$2:$C$12,2,TRUE)</f>
        <v>9</v>
      </c>
      <c r="M267" s="5" t="str">
        <f>VLOOKUP($C267,'[8]Gui chi Quynh'!$C$7:$E$388,3,0)</f>
        <v>A3</v>
      </c>
      <c r="N267" s="19">
        <f>VLOOKUP(M267,Sheet1!$B$2:$C$12,2,TRUE)</f>
        <v>8</v>
      </c>
      <c r="O267" s="5">
        <f t="shared" si="104"/>
        <v>8</v>
      </c>
      <c r="P267" s="226">
        <f t="shared" si="105"/>
        <v>0</v>
      </c>
      <c r="Q267" s="9" t="str">
        <f t="shared" si="94"/>
        <v>Xuất sắc</v>
      </c>
      <c r="R267" s="82"/>
      <c r="S267" s="17"/>
      <c r="T267" s="19" t="e">
        <f>VLOOKUP(S267,Sheet1!$B$2:$C$12,2,TRUE)</f>
        <v>#N/A</v>
      </c>
      <c r="U267" s="5"/>
      <c r="V267" s="19" t="e">
        <f>VLOOKUP(U267,Sheet1!$B$2:$C$12,2,TRUE)</f>
        <v>#N/A</v>
      </c>
      <c r="W267" s="5"/>
      <c r="X267" s="19" t="e">
        <f>VLOOKUP(W267,Sheet1!$B$2:$C$12,2,TRUE)</f>
        <v>#N/A</v>
      </c>
      <c r="Y267" s="5"/>
      <c r="Z267" s="19" t="e">
        <f>VLOOKUP(Y267,Sheet1!$B$2:$C$12,2,TRUE)</f>
        <v>#N/A</v>
      </c>
      <c r="AA267" s="5"/>
      <c r="AB267" s="19" t="e">
        <f>VLOOKUP(AA267,Sheet1!$B$2:$C$12,2,TRUE)</f>
        <v>#N/A</v>
      </c>
      <c r="AC267" s="5" t="e">
        <f t="shared" si="91"/>
        <v>#N/A</v>
      </c>
      <c r="AD267" s="226">
        <f t="shared" si="100"/>
        <v>0</v>
      </c>
      <c r="AE267" s="9" t="e">
        <f t="shared" si="101"/>
        <v>#N/A</v>
      </c>
      <c r="AF267" s="5" t="e">
        <f t="shared" si="92"/>
        <v>#N/A</v>
      </c>
      <c r="AG267" s="226">
        <f t="shared" si="93"/>
        <v>0</v>
      </c>
      <c r="AH267" s="9" t="e">
        <f t="shared" si="107"/>
        <v>#N/A</v>
      </c>
      <c r="AI267" s="227"/>
      <c r="AJ267" s="9" t="e">
        <f t="shared" si="108"/>
        <v>#N/A</v>
      </c>
      <c r="AK267" s="9">
        <f t="shared" si="103"/>
        <v>0</v>
      </c>
      <c r="AL267" s="9" t="e">
        <f t="shared" si="109"/>
        <v>#N/A</v>
      </c>
      <c r="AM267" s="9" t="e">
        <f t="shared" si="102"/>
        <v>#N/A</v>
      </c>
      <c r="AN267" s="5"/>
      <c r="AO267" s="5"/>
      <c r="AP267" s="9"/>
      <c r="AQ267" s="5"/>
      <c r="AR267" s="29"/>
      <c r="AS267" s="29"/>
    </row>
    <row r="268" spans="1:45" s="7" customFormat="1" ht="20.100000000000001" hidden="1" customHeight="1" x14ac:dyDescent="0.25">
      <c r="A268" s="86">
        <f t="shared" si="106"/>
        <v>230</v>
      </c>
      <c r="B268" s="2" t="s">
        <v>345</v>
      </c>
      <c r="C268" s="9" t="s">
        <v>632</v>
      </c>
      <c r="D268" s="38"/>
      <c r="E268" s="5" t="str">
        <f>VLOOKUP($C268,'[4]Gui chi Quynh'!$D$7:$F$393,3,0)</f>
        <v>A3</v>
      </c>
      <c r="F268" s="19">
        <f>VLOOKUP(E268,Sheet1!$B$2:$C$12,2,TRUE)</f>
        <v>8</v>
      </c>
      <c r="G268" s="5" t="str">
        <f>VLOOKUP($C268,'[5]Gui chi Quynh'!$C$7:$E$391,3,0)</f>
        <v>A4</v>
      </c>
      <c r="H268" s="19">
        <f>VLOOKUP(G268,Sheet1!$B$2:$C$12,2,TRUE)</f>
        <v>7</v>
      </c>
      <c r="I268" s="5" t="str">
        <f>VLOOKUP($C268,'[6]Gui chi Quynh'!$C$7:$E$389,3,0)</f>
        <v>A3</v>
      </c>
      <c r="J268" s="19">
        <f>VLOOKUP(I268,Sheet1!$B$2:$C$12,2,TRUE)</f>
        <v>8</v>
      </c>
      <c r="K268" s="5" t="str">
        <f>VLOOKUP($C268,'[7]Gui chi Quynh'!$C$7:$E$389,3,0)</f>
        <v>A3</v>
      </c>
      <c r="L268" s="19">
        <f>VLOOKUP(K268,Sheet1!$B$2:$C$12,2,TRUE)</f>
        <v>8</v>
      </c>
      <c r="M268" s="5" t="str">
        <f>VLOOKUP($C268,'[8]Gui chi Quynh'!$C$7:$E$388,3,0)</f>
        <v>A4</v>
      </c>
      <c r="N268" s="19">
        <f>VLOOKUP(M268,Sheet1!$B$2:$C$12,2,TRUE)</f>
        <v>7</v>
      </c>
      <c r="O268" s="5">
        <f t="shared" si="104"/>
        <v>7.6</v>
      </c>
      <c r="P268" s="226">
        <f t="shared" si="105"/>
        <v>0</v>
      </c>
      <c r="Q268" s="9" t="str">
        <f t="shared" si="94"/>
        <v>Tốt</v>
      </c>
      <c r="R268" s="10"/>
      <c r="S268" s="17"/>
      <c r="T268" s="19" t="e">
        <f>VLOOKUP(S268,Sheet1!$B$2:$C$12,2,TRUE)</f>
        <v>#N/A</v>
      </c>
      <c r="U268" s="5"/>
      <c r="V268" s="19" t="e">
        <f>VLOOKUP(U268,Sheet1!$B$2:$C$12,2,TRUE)</f>
        <v>#N/A</v>
      </c>
      <c r="W268" s="5"/>
      <c r="X268" s="19" t="e">
        <f>VLOOKUP(W268,Sheet1!$B$2:$C$12,2,TRUE)</f>
        <v>#N/A</v>
      </c>
      <c r="Y268" s="5"/>
      <c r="Z268" s="19" t="e">
        <f>VLOOKUP(Y268,Sheet1!$B$2:$C$12,2,TRUE)</f>
        <v>#N/A</v>
      </c>
      <c r="AA268" s="5"/>
      <c r="AB268" s="19" t="e">
        <f>VLOOKUP(AA268,Sheet1!$B$2:$C$12,2,TRUE)</f>
        <v>#N/A</v>
      </c>
      <c r="AC268" s="5" t="e">
        <f t="shared" si="91"/>
        <v>#N/A</v>
      </c>
      <c r="AD268" s="226">
        <f t="shared" si="100"/>
        <v>0</v>
      </c>
      <c r="AE268" s="9" t="e">
        <f t="shared" si="101"/>
        <v>#N/A</v>
      </c>
      <c r="AF268" s="5" t="e">
        <f t="shared" si="92"/>
        <v>#N/A</v>
      </c>
      <c r="AG268" s="226">
        <f t="shared" si="93"/>
        <v>0</v>
      </c>
      <c r="AH268" s="9" t="e">
        <f t="shared" si="107"/>
        <v>#N/A</v>
      </c>
      <c r="AI268" s="227"/>
      <c r="AJ268" s="9" t="e">
        <f t="shared" si="108"/>
        <v>#N/A</v>
      </c>
      <c r="AK268" s="9">
        <f t="shared" si="103"/>
        <v>0</v>
      </c>
      <c r="AL268" s="9" t="e">
        <f t="shared" si="109"/>
        <v>#N/A</v>
      </c>
      <c r="AM268" s="9" t="e">
        <f t="shared" si="102"/>
        <v>#N/A</v>
      </c>
      <c r="AN268" s="5"/>
      <c r="AO268" s="5"/>
      <c r="AP268" s="9"/>
      <c r="AQ268" s="5"/>
      <c r="AR268" s="26"/>
      <c r="AS268" s="26"/>
    </row>
    <row r="269" spans="1:45" s="7" customFormat="1" ht="20.100000000000001" hidden="1" customHeight="1" x14ac:dyDescent="0.25">
      <c r="A269" s="86">
        <f t="shared" si="106"/>
        <v>231</v>
      </c>
      <c r="B269" s="2" t="s">
        <v>347</v>
      </c>
      <c r="C269" s="9" t="s">
        <v>634</v>
      </c>
      <c r="D269" s="38"/>
      <c r="E269" s="5" t="str">
        <f>VLOOKUP($C269,'[4]Gui chi Quynh'!$D$7:$F$393,3,0)</f>
        <v>A3</v>
      </c>
      <c r="F269" s="19">
        <f>VLOOKUP(E269,Sheet1!$B$2:$C$12,2,TRUE)</f>
        <v>8</v>
      </c>
      <c r="G269" s="5" t="str">
        <f>VLOOKUP($C269,'[5]Gui chi Quynh'!$C$7:$E$391,3,0)</f>
        <v>A4</v>
      </c>
      <c r="H269" s="19">
        <f>VLOOKUP(G269,Sheet1!$B$2:$C$12,2,TRUE)</f>
        <v>7</v>
      </c>
      <c r="I269" s="5" t="str">
        <f>VLOOKUP($C269,'[6]Gui chi Quynh'!$C$7:$E$389,3,0)</f>
        <v>A3</v>
      </c>
      <c r="J269" s="19">
        <f>VLOOKUP(I269,Sheet1!$B$2:$C$12,2,TRUE)</f>
        <v>8</v>
      </c>
      <c r="K269" s="5" t="str">
        <f>VLOOKUP($C269,'[7]Gui chi Quynh'!$C$7:$E$389,3,0)</f>
        <v>A2</v>
      </c>
      <c r="L269" s="19">
        <f>VLOOKUP(K269,Sheet1!$B$2:$C$12,2,TRUE)</f>
        <v>9</v>
      </c>
      <c r="M269" s="5" t="str">
        <f>VLOOKUP($C269,'[8]Gui chi Quynh'!$C$7:$E$388,3,0)</f>
        <v>A3</v>
      </c>
      <c r="N269" s="19">
        <f>VLOOKUP(M269,Sheet1!$B$2:$C$12,2,TRUE)</f>
        <v>8</v>
      </c>
      <c r="O269" s="5">
        <f t="shared" si="104"/>
        <v>8</v>
      </c>
      <c r="P269" s="226">
        <f t="shared" si="105"/>
        <v>0</v>
      </c>
      <c r="Q269" s="9" t="str">
        <f t="shared" si="94"/>
        <v>Xuất sắc</v>
      </c>
      <c r="R269" s="82"/>
      <c r="S269" s="17"/>
      <c r="T269" s="19" t="e">
        <f>VLOOKUP(S269,Sheet1!$B$2:$C$12,2,TRUE)</f>
        <v>#N/A</v>
      </c>
      <c r="U269" s="5"/>
      <c r="V269" s="19" t="e">
        <f>VLOOKUP(U269,Sheet1!$B$2:$C$12,2,TRUE)</f>
        <v>#N/A</v>
      </c>
      <c r="W269" s="5"/>
      <c r="X269" s="19" t="e">
        <f>VLOOKUP(W269,Sheet1!$B$2:$C$12,2,TRUE)</f>
        <v>#N/A</v>
      </c>
      <c r="Y269" s="5"/>
      <c r="Z269" s="19" t="e">
        <f>VLOOKUP(Y269,Sheet1!$B$2:$C$12,2,TRUE)</f>
        <v>#N/A</v>
      </c>
      <c r="AA269" s="5"/>
      <c r="AB269" s="19" t="e">
        <f>VLOOKUP(AA269,Sheet1!$B$2:$C$12,2,TRUE)</f>
        <v>#N/A</v>
      </c>
      <c r="AC269" s="5" t="e">
        <f t="shared" si="91"/>
        <v>#N/A</v>
      </c>
      <c r="AD269" s="226">
        <f t="shared" si="100"/>
        <v>0</v>
      </c>
      <c r="AE269" s="9" t="e">
        <f t="shared" si="101"/>
        <v>#N/A</v>
      </c>
      <c r="AF269" s="5" t="e">
        <f t="shared" si="92"/>
        <v>#N/A</v>
      </c>
      <c r="AG269" s="226">
        <f t="shared" si="93"/>
        <v>0</v>
      </c>
      <c r="AH269" s="9" t="e">
        <f t="shared" si="107"/>
        <v>#N/A</v>
      </c>
      <c r="AI269" s="227"/>
      <c r="AJ269" s="9" t="e">
        <f t="shared" si="108"/>
        <v>#N/A</v>
      </c>
      <c r="AK269" s="9">
        <f t="shared" si="103"/>
        <v>0</v>
      </c>
      <c r="AL269" s="9" t="e">
        <f t="shared" si="109"/>
        <v>#N/A</v>
      </c>
      <c r="AM269" s="9" t="e">
        <f t="shared" si="102"/>
        <v>#N/A</v>
      </c>
      <c r="AN269" s="5"/>
      <c r="AO269" s="5"/>
      <c r="AP269" s="9"/>
      <c r="AQ269" s="5"/>
      <c r="AR269" s="29"/>
      <c r="AS269" s="29"/>
    </row>
    <row r="270" spans="1:45" s="7" customFormat="1" ht="20.100000000000001" hidden="1" customHeight="1" x14ac:dyDescent="0.25">
      <c r="A270" s="86">
        <f t="shared" si="106"/>
        <v>232</v>
      </c>
      <c r="B270" s="2" t="s">
        <v>346</v>
      </c>
      <c r="C270" s="9" t="s">
        <v>633</v>
      </c>
      <c r="D270" s="38"/>
      <c r="E270" s="5" t="str">
        <f>VLOOKUP($C270,'[4]Gui chi Quynh'!$D$7:$F$393,3,0)</f>
        <v>A4</v>
      </c>
      <c r="F270" s="19">
        <f>VLOOKUP(E270,Sheet1!$B$2:$C$12,2,TRUE)</f>
        <v>7</v>
      </c>
      <c r="G270" s="5" t="str">
        <f>VLOOKUP($C270,'[5]Gui chi Quynh'!$C$7:$E$391,3,0)</f>
        <v>A4</v>
      </c>
      <c r="H270" s="19">
        <f>VLOOKUP(G270,Sheet1!$B$2:$C$12,2,TRUE)</f>
        <v>7</v>
      </c>
      <c r="I270" s="5" t="str">
        <f>VLOOKUP($C270,'[6]Gui chi Quynh'!$C$7:$E$389,3,0)</f>
        <v>A4</v>
      </c>
      <c r="J270" s="19">
        <f>VLOOKUP(I270,Sheet1!$B$2:$C$12,2,TRUE)</f>
        <v>7</v>
      </c>
      <c r="K270" s="5" t="str">
        <f>VLOOKUP($C270,'[7]Gui chi Quynh'!$C$7:$E$389,3,0)</f>
        <v>A3</v>
      </c>
      <c r="L270" s="19">
        <f>VLOOKUP(K270,Sheet1!$B$2:$C$12,2,TRUE)</f>
        <v>8</v>
      </c>
      <c r="M270" s="5" t="str">
        <f>VLOOKUP($C270,'[8]Gui chi Quynh'!$C$7:$E$388,3,0)</f>
        <v>B1</v>
      </c>
      <c r="N270" s="19">
        <f>VLOOKUP(M270,Sheet1!$B$2:$C$12,2,TRUE)</f>
        <v>6</v>
      </c>
      <c r="O270" s="5">
        <f t="shared" si="104"/>
        <v>7</v>
      </c>
      <c r="P270" s="226">
        <f t="shared" si="105"/>
        <v>0</v>
      </c>
      <c r="Q270" s="9" t="str">
        <f t="shared" si="94"/>
        <v>Tốt</v>
      </c>
      <c r="R270" s="303" t="s">
        <v>960</v>
      </c>
      <c r="S270" s="17"/>
      <c r="T270" s="19" t="e">
        <f>VLOOKUP(S270,Sheet1!$B$2:$C$12,2,TRUE)</f>
        <v>#N/A</v>
      </c>
      <c r="U270" s="5"/>
      <c r="V270" s="19" t="e">
        <f>VLOOKUP(U270,Sheet1!$B$2:$C$12,2,TRUE)</f>
        <v>#N/A</v>
      </c>
      <c r="W270" s="5"/>
      <c r="X270" s="19" t="e">
        <f>VLOOKUP(W270,Sheet1!$B$2:$C$12,2,TRUE)</f>
        <v>#N/A</v>
      </c>
      <c r="Y270" s="5"/>
      <c r="Z270" s="19" t="e">
        <f>VLOOKUP(Y270,Sheet1!$B$2:$C$12,2,TRUE)</f>
        <v>#N/A</v>
      </c>
      <c r="AA270" s="5"/>
      <c r="AB270" s="19" t="e">
        <f>VLOOKUP(AA270,Sheet1!$B$2:$C$12,2,TRUE)</f>
        <v>#N/A</v>
      </c>
      <c r="AC270" s="5" t="e">
        <f t="shared" si="91"/>
        <v>#N/A</v>
      </c>
      <c r="AD270" s="226">
        <f t="shared" si="100"/>
        <v>0</v>
      </c>
      <c r="AE270" s="9" t="e">
        <f t="shared" si="101"/>
        <v>#N/A</v>
      </c>
      <c r="AF270" s="5" t="e">
        <f t="shared" si="92"/>
        <v>#N/A</v>
      </c>
      <c r="AG270" s="226">
        <f t="shared" si="93"/>
        <v>0</v>
      </c>
      <c r="AH270" s="9" t="e">
        <f t="shared" si="107"/>
        <v>#N/A</v>
      </c>
      <c r="AI270" s="227"/>
      <c r="AJ270" s="9" t="e">
        <f t="shared" si="108"/>
        <v>#N/A</v>
      </c>
      <c r="AK270" s="9">
        <f t="shared" si="103"/>
        <v>0</v>
      </c>
      <c r="AL270" s="9" t="e">
        <f t="shared" si="109"/>
        <v>#N/A</v>
      </c>
      <c r="AM270" s="9" t="e">
        <f t="shared" si="102"/>
        <v>#N/A</v>
      </c>
      <c r="AN270" s="5"/>
      <c r="AO270" s="5"/>
      <c r="AP270" s="9"/>
      <c r="AQ270" s="5"/>
      <c r="AR270" s="29"/>
      <c r="AS270" s="29"/>
    </row>
    <row r="271" spans="1:45" s="7" customFormat="1" ht="20.100000000000001" hidden="1" customHeight="1" x14ac:dyDescent="0.25">
      <c r="A271" s="86">
        <f t="shared" si="106"/>
        <v>233</v>
      </c>
      <c r="B271" s="2" t="s">
        <v>727</v>
      </c>
      <c r="C271" s="9" t="s">
        <v>728</v>
      </c>
      <c r="D271" s="5"/>
      <c r="E271" s="5" t="str">
        <f>VLOOKUP($C271,'[4]Gui chi Quynh'!$D$7:$F$393,3,0)</f>
        <v>A3</v>
      </c>
      <c r="F271" s="19">
        <f>VLOOKUP(E271,Sheet1!$B$2:$C$12,2,TRUE)</f>
        <v>8</v>
      </c>
      <c r="G271" s="5" t="str">
        <f>VLOOKUP($C271,'[5]Gui chi Quynh'!$C$7:$E$391,3,0)</f>
        <v>A4</v>
      </c>
      <c r="H271" s="19">
        <f>VLOOKUP(G271,Sheet1!$B$2:$C$12,2,TRUE)</f>
        <v>7</v>
      </c>
      <c r="I271" s="5" t="str">
        <f>VLOOKUP($C271,'[6]Gui chi Quynh'!$C$7:$E$389,3,0)</f>
        <v>A4</v>
      </c>
      <c r="J271" s="19">
        <f>VLOOKUP(I271,Sheet1!$B$2:$C$12,2,TRUE)</f>
        <v>7</v>
      </c>
      <c r="K271" s="5" t="str">
        <f>VLOOKUP($C271,'[7]Gui chi Quynh'!$C$7:$E$389,3,0)</f>
        <v>A3</v>
      </c>
      <c r="L271" s="19">
        <f>VLOOKUP(K271,Sheet1!$B$2:$C$12,2,TRUE)</f>
        <v>8</v>
      </c>
      <c r="M271" s="5" t="str">
        <f>VLOOKUP($C271,'[8]Gui chi Quynh'!$C$7:$E$388,3,0)</f>
        <v>A3</v>
      </c>
      <c r="N271" s="19">
        <f>VLOOKUP(M271,Sheet1!$B$2:$C$12,2,TRUE)</f>
        <v>8</v>
      </c>
      <c r="O271" s="5">
        <f t="shared" si="104"/>
        <v>7.6</v>
      </c>
      <c r="P271" s="226">
        <f t="shared" si="105"/>
        <v>0</v>
      </c>
      <c r="Q271" s="9" t="str">
        <f t="shared" si="94"/>
        <v>Tốt</v>
      </c>
      <c r="R271" s="82"/>
      <c r="S271" s="17"/>
      <c r="T271" s="19" t="e">
        <f>VLOOKUP(S271,Sheet1!$B$2:$C$12,2,TRUE)</f>
        <v>#N/A</v>
      </c>
      <c r="U271" s="5"/>
      <c r="V271" s="19" t="e">
        <f>VLOOKUP(U271,Sheet1!$B$2:$C$12,2,TRUE)</f>
        <v>#N/A</v>
      </c>
      <c r="W271" s="5"/>
      <c r="X271" s="19" t="e">
        <f>VLOOKUP(W271,Sheet1!$B$2:$C$12,2,TRUE)</f>
        <v>#N/A</v>
      </c>
      <c r="Y271" s="5"/>
      <c r="Z271" s="19" t="e">
        <f>VLOOKUP(Y271,Sheet1!$B$2:$C$12,2,TRUE)</f>
        <v>#N/A</v>
      </c>
      <c r="AA271" s="5"/>
      <c r="AB271" s="19" t="e">
        <f>VLOOKUP(AA271,Sheet1!$B$2:$C$12,2,TRUE)</f>
        <v>#N/A</v>
      </c>
      <c r="AC271" s="5" t="e">
        <f t="shared" si="91"/>
        <v>#N/A</v>
      </c>
      <c r="AD271" s="226">
        <f t="shared" si="100"/>
        <v>0</v>
      </c>
      <c r="AE271" s="9" t="e">
        <f t="shared" si="101"/>
        <v>#N/A</v>
      </c>
      <c r="AF271" s="5" t="e">
        <f t="shared" si="92"/>
        <v>#N/A</v>
      </c>
      <c r="AG271" s="226">
        <f t="shared" si="93"/>
        <v>0</v>
      </c>
      <c r="AH271" s="9" t="e">
        <f t="shared" si="107"/>
        <v>#N/A</v>
      </c>
      <c r="AI271" s="227"/>
      <c r="AJ271" s="9" t="e">
        <f t="shared" si="108"/>
        <v>#N/A</v>
      </c>
      <c r="AK271" s="9">
        <f t="shared" si="103"/>
        <v>0</v>
      </c>
      <c r="AL271" s="9" t="e">
        <f t="shared" si="109"/>
        <v>#N/A</v>
      </c>
      <c r="AM271" s="9" t="e">
        <f t="shared" si="102"/>
        <v>#N/A</v>
      </c>
      <c r="AN271" s="5"/>
      <c r="AO271" s="5"/>
      <c r="AP271" s="9"/>
      <c r="AQ271" s="5"/>
      <c r="AR271" s="29"/>
      <c r="AS271" s="29"/>
    </row>
    <row r="272" spans="1:45" s="7" customFormat="1" ht="20.100000000000001" hidden="1" customHeight="1" x14ac:dyDescent="0.25">
      <c r="A272" s="86">
        <f t="shared" si="106"/>
        <v>234</v>
      </c>
      <c r="B272" s="80" t="s">
        <v>794</v>
      </c>
      <c r="C272" s="117" t="s">
        <v>795</v>
      </c>
      <c r="D272" s="38"/>
      <c r="E272" s="5" t="str">
        <f>VLOOKUP($C272,'[4]Gui chi Quynh'!$D$7:$F$393,3,0)</f>
        <v>A3</v>
      </c>
      <c r="F272" s="19">
        <f>VLOOKUP(E272,Sheet1!$B$2:$C$12,2,TRUE)</f>
        <v>8</v>
      </c>
      <c r="G272" s="5" t="str">
        <f>VLOOKUP($C272,'[5]Gui chi Quynh'!$C$7:$E$391,3,0)</f>
        <v>A4</v>
      </c>
      <c r="H272" s="19">
        <f>VLOOKUP(G272,Sheet1!$B$2:$C$12,2,TRUE)</f>
        <v>7</v>
      </c>
      <c r="I272" s="5" t="str">
        <f>VLOOKUP($C272,'[6]Gui chi Quynh'!$C$7:$E$389,3,0)</f>
        <v>A3</v>
      </c>
      <c r="J272" s="19">
        <f>VLOOKUP(I272,Sheet1!$B$2:$C$12,2,TRUE)</f>
        <v>8</v>
      </c>
      <c r="K272" s="5" t="str">
        <f>VLOOKUP($C272,'[7]Gui chi Quynh'!$C$7:$E$389,3,0)</f>
        <v>A4</v>
      </c>
      <c r="L272" s="19">
        <f>VLOOKUP(K272,Sheet1!$B$2:$C$12,2,TRUE)</f>
        <v>7</v>
      </c>
      <c r="M272" s="5" t="str">
        <f>VLOOKUP($C272,'[8]Gui chi Quynh'!$C$7:$E$388,3,0)</f>
        <v>A3</v>
      </c>
      <c r="N272" s="19">
        <f>VLOOKUP(M272,Sheet1!$B$2:$C$12,2,TRUE)</f>
        <v>8</v>
      </c>
      <c r="O272" s="5">
        <f t="shared" si="104"/>
        <v>7.6</v>
      </c>
      <c r="P272" s="226">
        <f t="shared" si="105"/>
        <v>0</v>
      </c>
      <c r="Q272" s="9" t="str">
        <f t="shared" si="94"/>
        <v>Tốt</v>
      </c>
      <c r="R272" s="82"/>
      <c r="S272" s="17"/>
      <c r="T272" s="19" t="e">
        <f>VLOOKUP(S272,Sheet1!$B$2:$C$12,2,TRUE)</f>
        <v>#N/A</v>
      </c>
      <c r="U272" s="5"/>
      <c r="V272" s="19" t="e">
        <f>VLOOKUP(U272,Sheet1!$B$2:$C$12,2,TRUE)</f>
        <v>#N/A</v>
      </c>
      <c r="W272" s="5"/>
      <c r="X272" s="19" t="e">
        <f>VLOOKUP(W272,Sheet1!$B$2:$C$12,2,TRUE)</f>
        <v>#N/A</v>
      </c>
      <c r="Y272" s="5"/>
      <c r="Z272" s="19" t="e">
        <f>VLOOKUP(Y272,Sheet1!$B$2:$C$12,2,TRUE)</f>
        <v>#N/A</v>
      </c>
      <c r="AA272" s="5"/>
      <c r="AB272" s="19" t="e">
        <f>VLOOKUP(AA272,Sheet1!$B$2:$C$12,2,TRUE)</f>
        <v>#N/A</v>
      </c>
      <c r="AC272" s="5" t="e">
        <f t="shared" si="91"/>
        <v>#N/A</v>
      </c>
      <c r="AD272" s="226">
        <f t="shared" si="100"/>
        <v>0</v>
      </c>
      <c r="AE272" s="9" t="e">
        <f t="shared" si="101"/>
        <v>#N/A</v>
      </c>
      <c r="AF272" s="5" t="e">
        <f t="shared" si="92"/>
        <v>#N/A</v>
      </c>
      <c r="AG272" s="226">
        <f t="shared" si="93"/>
        <v>0</v>
      </c>
      <c r="AH272" s="9" t="e">
        <f t="shared" si="107"/>
        <v>#N/A</v>
      </c>
      <c r="AI272" s="227"/>
      <c r="AJ272" s="9" t="e">
        <f t="shared" si="108"/>
        <v>#N/A</v>
      </c>
      <c r="AK272" s="9">
        <f t="shared" si="103"/>
        <v>0</v>
      </c>
      <c r="AL272" s="9" t="e">
        <f t="shared" si="109"/>
        <v>#N/A</v>
      </c>
      <c r="AM272" s="9" t="e">
        <f t="shared" si="102"/>
        <v>#N/A</v>
      </c>
      <c r="AN272" s="5"/>
      <c r="AO272" s="5"/>
      <c r="AP272" s="9"/>
      <c r="AQ272" s="5"/>
      <c r="AR272" s="29"/>
      <c r="AS272" s="29"/>
    </row>
    <row r="273" spans="1:45" s="7" customFormat="1" ht="20.100000000000001" hidden="1" customHeight="1" x14ac:dyDescent="0.25">
      <c r="A273" s="86">
        <f t="shared" si="106"/>
        <v>235</v>
      </c>
      <c r="B273" s="2" t="s">
        <v>804</v>
      </c>
      <c r="C273" s="9" t="s">
        <v>820</v>
      </c>
      <c r="D273" s="38"/>
      <c r="E273" s="5" t="str">
        <f>VLOOKUP($C273,'[4]Gui chi Quynh'!$D$7:$F$393,3,0)</f>
        <v>A3</v>
      </c>
      <c r="F273" s="19">
        <f>VLOOKUP(E273,Sheet1!$B$2:$C$12,2,TRUE)</f>
        <v>8</v>
      </c>
      <c r="G273" s="5" t="str">
        <f>VLOOKUP($C273,'[5]Gui chi Quynh'!$C$7:$E$391,3,0)</f>
        <v>A3</v>
      </c>
      <c r="H273" s="19">
        <f>VLOOKUP(G273,Sheet1!$B$2:$C$12,2,TRUE)</f>
        <v>8</v>
      </c>
      <c r="I273" s="5" t="str">
        <f>VLOOKUP($C273,'[6]Gui chi Quynh'!$C$7:$E$389,3,0)</f>
        <v>A4</v>
      </c>
      <c r="J273" s="19">
        <f>VLOOKUP(I273,Sheet1!$B$2:$C$12,2,TRUE)</f>
        <v>7</v>
      </c>
      <c r="K273" s="5" t="str">
        <f>VLOOKUP($C273,'[7]Gui chi Quynh'!$C$7:$E$389,3,0)</f>
        <v>A4</v>
      </c>
      <c r="L273" s="19">
        <f>VLOOKUP(K273,Sheet1!$B$2:$C$12,2,TRUE)</f>
        <v>7</v>
      </c>
      <c r="M273" s="5" t="str">
        <f>VLOOKUP($C273,'[8]Gui chi Quynh'!$C$7:$E$388,3,0)</f>
        <v>A4</v>
      </c>
      <c r="N273" s="19">
        <f>VLOOKUP(M273,Sheet1!$B$2:$C$12,2,TRUE)</f>
        <v>7</v>
      </c>
      <c r="O273" s="5">
        <f t="shared" si="104"/>
        <v>7.4</v>
      </c>
      <c r="P273" s="226">
        <f t="shared" si="105"/>
        <v>0</v>
      </c>
      <c r="Q273" s="9" t="str">
        <f t="shared" si="94"/>
        <v>Tốt</v>
      </c>
      <c r="R273" s="82"/>
      <c r="S273" s="17"/>
      <c r="T273" s="19" t="e">
        <f>VLOOKUP(S273,Sheet1!$B$2:$C$12,2,TRUE)</f>
        <v>#N/A</v>
      </c>
      <c r="U273" s="5"/>
      <c r="V273" s="19" t="e">
        <f>VLOOKUP(U273,Sheet1!$B$2:$C$12,2,TRUE)</f>
        <v>#N/A</v>
      </c>
      <c r="W273" s="5"/>
      <c r="X273" s="19" t="e">
        <f>VLOOKUP(W273,Sheet1!$B$2:$C$12,2,TRUE)</f>
        <v>#N/A</v>
      </c>
      <c r="Y273" s="5"/>
      <c r="Z273" s="19" t="e">
        <f>VLOOKUP(Y273,Sheet1!$B$2:$C$12,2,TRUE)</f>
        <v>#N/A</v>
      </c>
      <c r="AA273" s="5"/>
      <c r="AB273" s="19" t="e">
        <f>VLOOKUP(AA273,Sheet1!$B$2:$C$12,2,TRUE)</f>
        <v>#N/A</v>
      </c>
      <c r="AC273" s="5" t="e">
        <f t="shared" si="91"/>
        <v>#N/A</v>
      </c>
      <c r="AD273" s="226">
        <f t="shared" si="100"/>
        <v>0</v>
      </c>
      <c r="AE273" s="9" t="e">
        <f t="shared" si="101"/>
        <v>#N/A</v>
      </c>
      <c r="AF273" s="5" t="e">
        <f t="shared" si="92"/>
        <v>#N/A</v>
      </c>
      <c r="AG273" s="226">
        <f t="shared" si="93"/>
        <v>0</v>
      </c>
      <c r="AH273" s="9" t="e">
        <f t="shared" si="107"/>
        <v>#N/A</v>
      </c>
      <c r="AI273" s="227"/>
      <c r="AJ273" s="9" t="e">
        <f t="shared" si="108"/>
        <v>#N/A</v>
      </c>
      <c r="AK273" s="9">
        <f t="shared" si="103"/>
        <v>0</v>
      </c>
      <c r="AL273" s="9" t="e">
        <f t="shared" si="109"/>
        <v>#N/A</v>
      </c>
      <c r="AM273" s="9" t="e">
        <f t="shared" si="102"/>
        <v>#N/A</v>
      </c>
      <c r="AN273" s="5"/>
      <c r="AO273" s="5"/>
      <c r="AP273" s="9"/>
      <c r="AQ273" s="5"/>
      <c r="AR273" s="29"/>
      <c r="AS273" s="29"/>
    </row>
    <row r="274" spans="1:45" s="7" customFormat="1" ht="20.100000000000001" customHeight="1" x14ac:dyDescent="0.25">
      <c r="A274" s="74" t="s">
        <v>861</v>
      </c>
      <c r="B274" s="260" t="s">
        <v>862</v>
      </c>
      <c r="C274" s="74"/>
      <c r="D274" s="45"/>
      <c r="E274" s="5"/>
      <c r="F274" s="19"/>
      <c r="G274" s="5"/>
      <c r="H274" s="19"/>
      <c r="I274" s="5"/>
      <c r="J274" s="19"/>
      <c r="K274" s="19"/>
      <c r="L274" s="19"/>
      <c r="M274" s="19"/>
      <c r="N274" s="19"/>
      <c r="O274" s="5">
        <v>1</v>
      </c>
      <c r="P274" s="226"/>
      <c r="Q274" s="9">
        <f>COUNTA($Q$275:$Q$275)</f>
        <v>1</v>
      </c>
      <c r="R274" s="10" t="str">
        <f xml:space="preserve"> (COUNTIF('Tong hop thi dua HK2-CN'!$AH$244:$AH$244, "Hoàn thành xuất sắc nhiệm vụ") &amp; " Xuất sắc")</f>
        <v>1 Xuất sắc</v>
      </c>
      <c r="S274" s="19"/>
      <c r="T274" s="19" t="e">
        <f>VLOOKUP(S274,Sheet1!$B$2:$C$12,2,TRUE)</f>
        <v>#N/A</v>
      </c>
      <c r="U274" s="5"/>
      <c r="V274" s="19" t="e">
        <f>VLOOKUP(U274,Sheet1!$B$2:$C$12,2,TRUE)</f>
        <v>#N/A</v>
      </c>
      <c r="W274" s="5"/>
      <c r="X274" s="19" t="e">
        <f>VLOOKUP(W274,Sheet1!$B$2:$C$12,2,TRUE)</f>
        <v>#N/A</v>
      </c>
      <c r="Y274" s="5"/>
      <c r="Z274" s="19" t="e">
        <f>VLOOKUP(Y274,Sheet1!$B$2:$C$12,2,TRUE)</f>
        <v>#N/A</v>
      </c>
      <c r="AA274" s="5"/>
      <c r="AB274" s="19" t="e">
        <f>VLOOKUP(AA274,Sheet1!$B$2:$C$12,2,TRUE)</f>
        <v>#N/A</v>
      </c>
      <c r="AC274" s="5" t="e">
        <f t="shared" si="91"/>
        <v>#N/A</v>
      </c>
      <c r="AD274" s="226">
        <f t="shared" si="100"/>
        <v>0</v>
      </c>
      <c r="AE274" s="9" t="e">
        <f t="shared" si="101"/>
        <v>#N/A</v>
      </c>
      <c r="AF274" s="5" t="e">
        <f t="shared" si="92"/>
        <v>#N/A</v>
      </c>
      <c r="AG274" s="226">
        <f t="shared" si="93"/>
        <v>0</v>
      </c>
      <c r="AH274" s="9" t="e">
        <f t="shared" si="107"/>
        <v>#N/A</v>
      </c>
      <c r="AI274" s="227"/>
      <c r="AJ274" s="9" t="e">
        <f t="shared" si="108"/>
        <v>#N/A</v>
      </c>
      <c r="AK274" s="9">
        <f t="shared" si="103"/>
        <v>0</v>
      </c>
      <c r="AL274" s="9" t="e">
        <f t="shared" si="109"/>
        <v>#N/A</v>
      </c>
      <c r="AM274" s="9" t="e">
        <f t="shared" si="102"/>
        <v>#N/A</v>
      </c>
      <c r="AN274" s="5"/>
      <c r="AO274" s="5"/>
      <c r="AP274" s="9"/>
      <c r="AQ274" s="5"/>
      <c r="AR274" s="25"/>
      <c r="AS274" s="25"/>
    </row>
    <row r="275" spans="1:45" s="7" customFormat="1" ht="20.100000000000001" hidden="1" customHeight="1" x14ac:dyDescent="0.25">
      <c r="A275" s="86">
        <v>236</v>
      </c>
      <c r="B275" s="2" t="s">
        <v>356</v>
      </c>
      <c r="C275" s="9" t="s">
        <v>635</v>
      </c>
      <c r="D275" s="38"/>
      <c r="E275" s="5" t="str">
        <f>VLOOKUP($C275,'[4]Gui chi Quynh'!$D$7:$F$393,3,0)</f>
        <v>A1</v>
      </c>
      <c r="F275" s="19">
        <f>VLOOKUP(E275,Sheet1!$B$2:$C$12,2,TRUE)</f>
        <v>10</v>
      </c>
      <c r="G275" s="5" t="str">
        <f>VLOOKUP($C275,'[5]Gui chi Quynh'!$C$7:$E$391,3,0)</f>
        <v>A1</v>
      </c>
      <c r="H275" s="19">
        <f>VLOOKUP(G275,Sheet1!$B$2:$C$12,2,TRUE)</f>
        <v>10</v>
      </c>
      <c r="I275" s="5" t="str">
        <f>VLOOKUP($C275,'[6]Gui chi Quynh'!$C$7:$E$389,3,0)</f>
        <v>A1</v>
      </c>
      <c r="J275" s="19">
        <f>VLOOKUP(I275,Sheet1!$B$2:$C$12,2,TRUE)</f>
        <v>10</v>
      </c>
      <c r="K275" s="5" t="str">
        <f>VLOOKUP($C275,'[7]Gui chi Quynh'!$C$7:$E$389,3,0)</f>
        <v>A1</v>
      </c>
      <c r="L275" s="19">
        <f>VLOOKUP(K275,Sheet1!$B$2:$C$12,2,TRUE)</f>
        <v>10</v>
      </c>
      <c r="M275" s="5" t="str">
        <f>VLOOKUP($C275,'[8]Gui chi Quynh'!$C$7:$E$388,3,0)</f>
        <v>A1</v>
      </c>
      <c r="N275" s="19">
        <f>VLOOKUP(M275,Sheet1!$B$2:$C$12,2,TRUE)</f>
        <v>10</v>
      </c>
      <c r="O275" s="5">
        <f>ROUND(AVERAGE(F275,H275,J275,L275,N275),2)</f>
        <v>10</v>
      </c>
      <c r="P275" s="226">
        <f>COUNTIF(D275:M275,"C*")*1+COUNTIF(D275:M275,"D")*2+COUNTIF(D275:M275,"E")*3</f>
        <v>0</v>
      </c>
      <c r="Q275" s="9" t="str">
        <f t="shared" si="94"/>
        <v>Xuất sắc</v>
      </c>
      <c r="R275" s="82"/>
      <c r="S275" s="17"/>
      <c r="T275" s="19" t="e">
        <f>VLOOKUP(S275,Sheet1!$B$2:$C$12,2,TRUE)</f>
        <v>#N/A</v>
      </c>
      <c r="U275" s="5"/>
      <c r="V275" s="19" t="e">
        <f>VLOOKUP(U275,Sheet1!$B$2:$C$12,2,TRUE)</f>
        <v>#N/A</v>
      </c>
      <c r="W275" s="5"/>
      <c r="X275" s="19" t="e">
        <f>VLOOKUP(W275,Sheet1!$B$2:$C$12,2,TRUE)</f>
        <v>#N/A</v>
      </c>
      <c r="Y275" s="5"/>
      <c r="Z275" s="19" t="e">
        <f>VLOOKUP(Y275,Sheet1!$B$2:$C$12,2,TRUE)</f>
        <v>#N/A</v>
      </c>
      <c r="AA275" s="5"/>
      <c r="AB275" s="19" t="e">
        <f>VLOOKUP(AA275,Sheet1!$B$2:$C$12,2,TRUE)</f>
        <v>#N/A</v>
      </c>
      <c r="AC275" s="5" t="e">
        <f t="shared" si="91"/>
        <v>#N/A</v>
      </c>
      <c r="AD275" s="226">
        <f t="shared" si="100"/>
        <v>0</v>
      </c>
      <c r="AE275" s="9" t="e">
        <f t="shared" si="101"/>
        <v>#N/A</v>
      </c>
      <c r="AF275" s="5" t="e">
        <f t="shared" si="92"/>
        <v>#N/A</v>
      </c>
      <c r="AG275" s="226">
        <f t="shared" si="93"/>
        <v>0</v>
      </c>
      <c r="AH275" s="9" t="e">
        <f t="shared" si="107"/>
        <v>#N/A</v>
      </c>
      <c r="AI275" s="227"/>
      <c r="AJ275" s="9" t="e">
        <f t="shared" si="108"/>
        <v>#N/A</v>
      </c>
      <c r="AK275" s="9">
        <f t="shared" si="103"/>
        <v>0</v>
      </c>
      <c r="AL275" s="9" t="e">
        <f t="shared" si="109"/>
        <v>#N/A</v>
      </c>
      <c r="AM275" s="9" t="e">
        <f t="shared" si="102"/>
        <v>#N/A</v>
      </c>
      <c r="AN275" s="5"/>
      <c r="AO275" s="5"/>
      <c r="AP275" s="9"/>
      <c r="AQ275" s="5"/>
      <c r="AR275" s="29"/>
      <c r="AS275" s="29"/>
    </row>
    <row r="276" spans="1:45" s="7" customFormat="1" ht="22.5" customHeight="1" x14ac:dyDescent="0.25">
      <c r="A276" s="307">
        <v>14</v>
      </c>
      <c r="B276" s="308" t="s">
        <v>919</v>
      </c>
      <c r="C276" s="309"/>
      <c r="D276" s="310"/>
      <c r="E276" s="309"/>
      <c r="F276" s="310"/>
      <c r="G276" s="309"/>
      <c r="H276" s="310"/>
      <c r="I276" s="309"/>
      <c r="J276" s="310"/>
      <c r="K276" s="309"/>
      <c r="L276" s="310"/>
      <c r="M276" s="309"/>
      <c r="N276" s="310"/>
      <c r="O276" s="312">
        <v>31</v>
      </c>
      <c r="P276" s="311"/>
      <c r="Q276" s="312">
        <f>COUNTA($Q$278:$Q$308)</f>
        <v>31</v>
      </c>
      <c r="R276" s="313" t="str">
        <f xml:space="preserve"> (COUNTIF('Tong hop thi dua HK2-CN'!$AH$245:$AH$275, "Hoàn thành xuất sắc nhiệm vụ") &amp; " Xuất sắc") &amp;" + "&amp; (COUNTIF('Tong hop thi dua HK2-CN'!$AH$245:$AH$275, "Hoàn thành tốt nhiệm vụ") &amp; " Tốt")</f>
        <v>12 Xuất sắc + 19 Tốt</v>
      </c>
      <c r="S276" s="224"/>
      <c r="T276" s="8"/>
      <c r="U276" s="224"/>
      <c r="V276" s="8"/>
      <c r="W276" s="224"/>
      <c r="X276" s="8"/>
      <c r="Y276" s="224"/>
      <c r="Z276" s="8"/>
      <c r="AA276" s="224"/>
      <c r="AB276" s="8"/>
      <c r="AC276" s="224"/>
      <c r="AD276" s="277"/>
      <c r="AE276" s="224"/>
      <c r="AF276" s="224"/>
      <c r="AG276" s="277"/>
      <c r="AH276" s="224"/>
      <c r="AI276" s="225"/>
      <c r="AJ276" s="8"/>
      <c r="AK276" s="224"/>
      <c r="AL276" s="8"/>
      <c r="AM276" s="224"/>
      <c r="AN276" s="8"/>
      <c r="AO276" s="224"/>
      <c r="AP276" s="8"/>
      <c r="AQ276" s="224"/>
      <c r="AR276" s="43"/>
      <c r="AS276" s="43"/>
    </row>
    <row r="277" spans="1:45" s="7" customFormat="1" ht="20.100000000000001" hidden="1" customHeight="1" x14ac:dyDescent="0.25">
      <c r="A277" s="261" t="s">
        <v>859</v>
      </c>
      <c r="B277" s="262" t="s">
        <v>860</v>
      </c>
      <c r="C277" s="261"/>
      <c r="D277" s="250"/>
      <c r="E277" s="248"/>
      <c r="F277" s="249"/>
      <c r="G277" s="248"/>
      <c r="H277" s="249"/>
      <c r="I277" s="248"/>
      <c r="J277" s="249"/>
      <c r="K277" s="249"/>
      <c r="L277" s="249"/>
      <c r="M277" s="249"/>
      <c r="N277" s="249"/>
      <c r="O277" s="418"/>
      <c r="P277" s="278"/>
      <c r="Q277" s="297"/>
      <c r="R277" s="283"/>
      <c r="S277" s="19"/>
      <c r="T277" s="19" t="e">
        <f>VLOOKUP(S277,Sheet1!$B$2:$C$12,2,TRUE)</f>
        <v>#N/A</v>
      </c>
      <c r="U277" s="5"/>
      <c r="V277" s="19" t="e">
        <f>VLOOKUP(U277,Sheet1!$B$2:$C$12,2,TRUE)</f>
        <v>#N/A</v>
      </c>
      <c r="W277" s="5"/>
      <c r="X277" s="19" t="e">
        <f>VLOOKUP(W277,Sheet1!$B$2:$C$12,2,TRUE)</f>
        <v>#N/A</v>
      </c>
      <c r="Y277" s="5"/>
      <c r="Z277" s="19" t="e">
        <f>VLOOKUP(Y277,Sheet1!$B$2:$C$12,2,TRUE)</f>
        <v>#N/A</v>
      </c>
      <c r="AA277" s="5"/>
      <c r="AB277" s="19" t="e">
        <f>VLOOKUP(AA277,Sheet1!$B$2:$C$12,2,TRUE)</f>
        <v>#N/A</v>
      </c>
      <c r="AC277" s="5" t="e">
        <f t="shared" si="91"/>
        <v>#N/A</v>
      </c>
      <c r="AD277" s="226">
        <f t="shared" si="100"/>
        <v>0</v>
      </c>
      <c r="AE277" s="9" t="e">
        <f t="shared" si="101"/>
        <v>#N/A</v>
      </c>
      <c r="AF277" s="5" t="e">
        <f t="shared" si="92"/>
        <v>#N/A</v>
      </c>
      <c r="AG277" s="226">
        <f t="shared" si="93"/>
        <v>0</v>
      </c>
      <c r="AH277" s="9" t="e">
        <f t="shared" si="107"/>
        <v>#N/A</v>
      </c>
      <c r="AI277" s="227"/>
      <c r="AJ277" s="9" t="e">
        <f t="shared" si="108"/>
        <v>#N/A</v>
      </c>
      <c r="AK277" s="9">
        <f t="shared" ref="AK277:AK307" si="110">COUNTIF(E277:Z277,"D")*1</f>
        <v>0</v>
      </c>
      <c r="AL277" s="9" t="e">
        <f t="shared" si="109"/>
        <v>#N/A</v>
      </c>
      <c r="AM277" s="9" t="e">
        <f t="shared" si="102"/>
        <v>#N/A</v>
      </c>
      <c r="AN277" s="5"/>
      <c r="AO277" s="5"/>
      <c r="AP277" s="9"/>
      <c r="AQ277" s="5"/>
      <c r="AR277" s="25"/>
      <c r="AS277" s="25"/>
    </row>
    <row r="278" spans="1:45" s="7" customFormat="1" ht="20.100000000000001" hidden="1" customHeight="1" x14ac:dyDescent="0.25">
      <c r="A278" s="86">
        <v>237</v>
      </c>
      <c r="B278" s="77" t="s">
        <v>169</v>
      </c>
      <c r="C278" s="263" t="s">
        <v>636</v>
      </c>
      <c r="D278" s="251" t="s">
        <v>372</v>
      </c>
      <c r="E278" s="5" t="str">
        <f>VLOOKUP($C278,'[4]Gui chi Quynh'!$D$7:$F$393,3,0)</f>
        <v>A1</v>
      </c>
      <c r="F278" s="19">
        <f>VLOOKUP(E278,Sheet1!$B$2:$C$12,2,TRUE)</f>
        <v>10</v>
      </c>
      <c r="G278" s="5" t="str">
        <f>VLOOKUP($C278,'[5]Gui chi Quynh'!$C$7:$E$391,3,0)</f>
        <v>A1</v>
      </c>
      <c r="H278" s="19">
        <f>VLOOKUP(G278,Sheet1!$B$2:$C$12,2,TRUE)</f>
        <v>10</v>
      </c>
      <c r="I278" s="5" t="str">
        <f>VLOOKUP($C278,'[6]Gui chi Quynh'!$C$7:$E$389,3,0)</f>
        <v>A1</v>
      </c>
      <c r="J278" s="19">
        <f>VLOOKUP(I278,Sheet1!$B$2:$C$12,2,TRUE)</f>
        <v>10</v>
      </c>
      <c r="K278" s="5" t="str">
        <f>VLOOKUP($C278,'[7]Gui chi Quynh'!$C$7:$E$389,3,0)</f>
        <v>A1</v>
      </c>
      <c r="L278" s="19">
        <f>VLOOKUP(K278,Sheet1!$B$2:$C$12,2,TRUE)</f>
        <v>10</v>
      </c>
      <c r="M278" s="5" t="str">
        <f>VLOOKUP($C278,'[8]Gui chi Quynh'!$C$7:$E$388,3,0)</f>
        <v>A1</v>
      </c>
      <c r="N278" s="19">
        <f>VLOOKUP(M278,Sheet1!$B$2:$C$12,2,TRUE)</f>
        <v>10</v>
      </c>
      <c r="O278" s="12">
        <f t="shared" ref="O278:O308" si="111">ROUND(AVERAGE(F278,H278,J278,L278,N278),2)</f>
        <v>10</v>
      </c>
      <c r="P278" s="226">
        <f t="shared" ref="P278:P308" si="112">COUNTIF(D278:M278,"C*")*1+COUNTIF(D278:M278,"D")*2+COUNTIF(D278:M278,"E")*3</f>
        <v>0</v>
      </c>
      <c r="Q278" s="9" t="str">
        <f t="shared" si="94"/>
        <v>Xuất sắc</v>
      </c>
      <c r="R278" s="82"/>
      <c r="S278" s="17"/>
      <c r="T278" s="19" t="e">
        <f>VLOOKUP(S278,Sheet1!$B$2:$C$12,2,TRUE)</f>
        <v>#N/A</v>
      </c>
      <c r="U278" s="5"/>
      <c r="V278" s="19" t="e">
        <f>VLOOKUP(U278,Sheet1!$B$2:$C$12,2,TRUE)</f>
        <v>#N/A</v>
      </c>
      <c r="W278" s="5"/>
      <c r="X278" s="19" t="e">
        <f>VLOOKUP(W278,Sheet1!$B$2:$C$12,2,TRUE)</f>
        <v>#N/A</v>
      </c>
      <c r="Y278" s="5"/>
      <c r="Z278" s="19" t="e">
        <f>VLOOKUP(Y278,Sheet1!$B$2:$C$12,2,TRUE)</f>
        <v>#N/A</v>
      </c>
      <c r="AA278" s="5"/>
      <c r="AB278" s="19" t="e">
        <f>VLOOKUP(AA278,Sheet1!$B$2:$C$12,2,TRUE)</f>
        <v>#N/A</v>
      </c>
      <c r="AC278" s="5" t="e">
        <f t="shared" ref="AC278:AC388" si="113">ROUND(AVERAGE(T278,V278,X278,Z278),2)</f>
        <v>#N/A</v>
      </c>
      <c r="AD278" s="226">
        <f t="shared" si="100"/>
        <v>0</v>
      </c>
      <c r="AE278" s="9" t="e">
        <f t="shared" si="101"/>
        <v>#N/A</v>
      </c>
      <c r="AF278" s="5" t="e">
        <f t="shared" ref="AF278:AF388" si="114">ROUND(AVERAGE(T278,V278,X278,Z278,AB278),2)</f>
        <v>#N/A</v>
      </c>
      <c r="AG278" s="226">
        <f t="shared" ref="AG278:AG388" si="115">COUNTIF(S278:AB278,"C*")*1+COUNTIF(S278:AB278,"D")*2+COUNTIF(S278:AB278,"E")*3</f>
        <v>0</v>
      </c>
      <c r="AH278" s="9" t="e">
        <f t="shared" si="107"/>
        <v>#N/A</v>
      </c>
      <c r="AI278" s="227"/>
      <c r="AJ278" s="9" t="e">
        <f t="shared" si="108"/>
        <v>#N/A</v>
      </c>
      <c r="AK278" s="9">
        <f t="shared" si="110"/>
        <v>0</v>
      </c>
      <c r="AL278" s="9" t="e">
        <f t="shared" si="109"/>
        <v>#N/A</v>
      </c>
      <c r="AM278" s="9" t="e">
        <f t="shared" si="102"/>
        <v>#N/A</v>
      </c>
      <c r="AN278" s="5"/>
      <c r="AO278" s="5"/>
      <c r="AP278" s="9"/>
      <c r="AQ278" s="5"/>
      <c r="AR278" s="29"/>
      <c r="AS278" s="29"/>
    </row>
    <row r="279" spans="1:45" s="7" customFormat="1" ht="20.100000000000001" hidden="1" customHeight="1" x14ac:dyDescent="0.25">
      <c r="A279" s="86">
        <f>A278+1</f>
        <v>238</v>
      </c>
      <c r="B279" s="77" t="s">
        <v>180</v>
      </c>
      <c r="C279" s="263" t="s">
        <v>638</v>
      </c>
      <c r="D279" s="38"/>
      <c r="E279" s="5" t="str">
        <f>VLOOKUP($C279,'[4]Gui chi Quynh'!$D$7:$F$393,3,0)</f>
        <v>A1</v>
      </c>
      <c r="F279" s="19">
        <f>VLOOKUP(E279,Sheet1!$B$2:$C$12,2,TRUE)</f>
        <v>10</v>
      </c>
      <c r="G279" s="5" t="str">
        <f>VLOOKUP($C279,'[5]Gui chi Quynh'!$C$7:$E$391,3,0)</f>
        <v>A2</v>
      </c>
      <c r="H279" s="19">
        <f>VLOOKUP(G279,Sheet1!$B$2:$C$12,2,TRUE)</f>
        <v>9</v>
      </c>
      <c r="I279" s="5" t="str">
        <f>VLOOKUP($C279,'[6]Gui chi Quynh'!$C$7:$E$389,3,0)</f>
        <v>A1</v>
      </c>
      <c r="J279" s="19">
        <f>VLOOKUP(I279,Sheet1!$B$2:$C$12,2,TRUE)</f>
        <v>10</v>
      </c>
      <c r="K279" s="5" t="str">
        <f>VLOOKUP($C279,'[7]Gui chi Quynh'!$C$7:$E$389,3,0)</f>
        <v>A1</v>
      </c>
      <c r="L279" s="19">
        <f>VLOOKUP(K279,Sheet1!$B$2:$C$12,2,TRUE)</f>
        <v>10</v>
      </c>
      <c r="M279" s="5" t="str">
        <f>VLOOKUP($C279,'[8]Gui chi Quynh'!$C$7:$E$388,3,0)</f>
        <v>A3</v>
      </c>
      <c r="N279" s="19">
        <f>VLOOKUP(M279,Sheet1!$B$2:$C$12,2,TRUE)</f>
        <v>8</v>
      </c>
      <c r="O279" s="12">
        <f t="shared" si="111"/>
        <v>9.4</v>
      </c>
      <c r="P279" s="226">
        <f t="shared" si="112"/>
        <v>0</v>
      </c>
      <c r="Q279" s="9" t="str">
        <f t="shared" si="94"/>
        <v>Xuất sắc</v>
      </c>
      <c r="R279" s="17"/>
      <c r="S279" s="17"/>
      <c r="T279" s="19" t="e">
        <f>VLOOKUP(S279,Sheet1!$B$2:$C$12,2,TRUE)</f>
        <v>#N/A</v>
      </c>
      <c r="U279" s="5"/>
      <c r="V279" s="19" t="e">
        <f>VLOOKUP(U279,Sheet1!$B$2:$C$12,2,TRUE)</f>
        <v>#N/A</v>
      </c>
      <c r="W279" s="5"/>
      <c r="X279" s="19" t="e">
        <f>VLOOKUP(W279,Sheet1!$B$2:$C$12,2,TRUE)</f>
        <v>#N/A</v>
      </c>
      <c r="Y279" s="5"/>
      <c r="Z279" s="19" t="e">
        <f>VLOOKUP(Y279,Sheet1!$B$2:$C$12,2,TRUE)</f>
        <v>#N/A</v>
      </c>
      <c r="AA279" s="5"/>
      <c r="AB279" s="19" t="e">
        <f>VLOOKUP(AA279,Sheet1!$B$2:$C$12,2,TRUE)</f>
        <v>#N/A</v>
      </c>
      <c r="AC279" s="5" t="e">
        <f t="shared" si="113"/>
        <v>#N/A</v>
      </c>
      <c r="AD279" s="226">
        <f t="shared" si="100"/>
        <v>0</v>
      </c>
      <c r="AE279" s="9" t="e">
        <f t="shared" si="101"/>
        <v>#N/A</v>
      </c>
      <c r="AF279" s="5" t="e">
        <f t="shared" si="114"/>
        <v>#N/A</v>
      </c>
      <c r="AG279" s="226">
        <f t="shared" si="115"/>
        <v>0</v>
      </c>
      <c r="AH279" s="9" t="e">
        <f t="shared" si="107"/>
        <v>#N/A</v>
      </c>
      <c r="AI279" s="227"/>
      <c r="AJ279" s="9" t="e">
        <f t="shared" si="108"/>
        <v>#N/A</v>
      </c>
      <c r="AK279" s="9">
        <f t="shared" si="110"/>
        <v>0</v>
      </c>
      <c r="AL279" s="9" t="e">
        <f t="shared" si="109"/>
        <v>#N/A</v>
      </c>
      <c r="AM279" s="9" t="e">
        <f t="shared" si="102"/>
        <v>#N/A</v>
      </c>
      <c r="AN279" s="5"/>
      <c r="AO279" s="5"/>
      <c r="AP279" s="9"/>
      <c r="AQ279" s="5"/>
      <c r="AR279" s="31"/>
      <c r="AS279" s="31"/>
    </row>
    <row r="280" spans="1:45" s="7" customFormat="1" ht="20.100000000000001" hidden="1" customHeight="1" x14ac:dyDescent="0.25">
      <c r="A280" s="86">
        <f t="shared" ref="A280:A308" si="116">A279+1</f>
        <v>239</v>
      </c>
      <c r="B280" s="77" t="s">
        <v>71</v>
      </c>
      <c r="C280" s="263" t="s">
        <v>637</v>
      </c>
      <c r="D280" s="38"/>
      <c r="E280" s="5" t="str">
        <f>VLOOKUP($C280,'[4]Gui chi Quynh'!$D$7:$F$393,3,0)</f>
        <v>A2</v>
      </c>
      <c r="F280" s="19">
        <f>VLOOKUP(E280,Sheet1!$B$2:$C$12,2,TRUE)</f>
        <v>9</v>
      </c>
      <c r="G280" s="5" t="str">
        <f>VLOOKUP($C280,'[5]Gui chi Quynh'!$C$7:$E$391,3,0)</f>
        <v>A3</v>
      </c>
      <c r="H280" s="19">
        <f>VLOOKUP(G280,Sheet1!$B$2:$C$12,2,TRUE)</f>
        <v>8</v>
      </c>
      <c r="I280" s="5" t="str">
        <f>VLOOKUP($C280,'[6]Gui chi Quynh'!$C$7:$E$389,3,0)</f>
        <v>A3</v>
      </c>
      <c r="J280" s="19">
        <f>VLOOKUP(I280,Sheet1!$B$2:$C$12,2,TRUE)</f>
        <v>8</v>
      </c>
      <c r="K280" s="5" t="str">
        <f>VLOOKUP($C280,'[7]Gui chi Quynh'!$C$7:$E$389,3,0)</f>
        <v>A1</v>
      </c>
      <c r="L280" s="19">
        <f>VLOOKUP(K280,Sheet1!$B$2:$C$12,2,TRUE)</f>
        <v>10</v>
      </c>
      <c r="M280" s="5" t="str">
        <f>VLOOKUP($C280,'[8]Gui chi Quynh'!$C$7:$E$388,3,0)</f>
        <v>A2</v>
      </c>
      <c r="N280" s="19">
        <f>VLOOKUP(M280,Sheet1!$B$2:$C$12,2,TRUE)</f>
        <v>9</v>
      </c>
      <c r="O280" s="12">
        <f t="shared" si="111"/>
        <v>8.8000000000000007</v>
      </c>
      <c r="P280" s="226">
        <f t="shared" si="112"/>
        <v>0</v>
      </c>
      <c r="Q280" s="9" t="str">
        <f t="shared" ref="Q280:Q351" si="117">IF(P280&gt;=3,"Không hoàn thành",IF(AND($O280&gt;=8,$O280&lt;=10,P280=0),"Xuất sắc",IF(AND($O280&gt;=8,$O280&lt;=10,P280=1),"Tốt",IF(AND($O280&gt;=8,$O280&lt;=10,P280=2),"Hoàn thành",IF(AND($O280&gt;6,$O280&lt;8,P280&lt;=1),"Tốt",IF(AND($O280&gt;6,$O280&lt;8,P280=2),"Hoàn thành",IF(AND($O280&gt;=5,$O280&lt;=6,P280&lt;=2),"Hoàn thành",IF(AND($O280&lt;5,P280&gt;3),"Không hoàn thành",""))))))))</f>
        <v>Xuất sắc</v>
      </c>
      <c r="R280" s="10"/>
      <c r="S280" s="17"/>
      <c r="T280" s="19" t="e">
        <f>VLOOKUP(S280,Sheet1!$B$2:$C$12,2,TRUE)</f>
        <v>#N/A</v>
      </c>
      <c r="U280" s="5"/>
      <c r="V280" s="19" t="e">
        <f>VLOOKUP(U280,Sheet1!$B$2:$C$12,2,TRUE)</f>
        <v>#N/A</v>
      </c>
      <c r="W280" s="5"/>
      <c r="X280" s="19" t="e">
        <f>VLOOKUP(W280,Sheet1!$B$2:$C$12,2,TRUE)</f>
        <v>#N/A</v>
      </c>
      <c r="Y280" s="5"/>
      <c r="Z280" s="19" t="e">
        <f>VLOOKUP(Y280,Sheet1!$B$2:$C$12,2,TRUE)</f>
        <v>#N/A</v>
      </c>
      <c r="AA280" s="5"/>
      <c r="AB280" s="19" t="e">
        <f>VLOOKUP(AA280,Sheet1!$B$2:$C$12,2,TRUE)</f>
        <v>#N/A</v>
      </c>
      <c r="AC280" s="5" t="e">
        <f t="shared" si="113"/>
        <v>#N/A</v>
      </c>
      <c r="AD280" s="226">
        <f t="shared" si="100"/>
        <v>0</v>
      </c>
      <c r="AE280" s="9" t="e">
        <f t="shared" si="101"/>
        <v>#N/A</v>
      </c>
      <c r="AF280" s="5" t="e">
        <f t="shared" si="114"/>
        <v>#N/A</v>
      </c>
      <c r="AG280" s="226">
        <f t="shared" si="115"/>
        <v>0</v>
      </c>
      <c r="AH280" s="9" t="e">
        <f t="shared" si="107"/>
        <v>#N/A</v>
      </c>
      <c r="AI280" s="227"/>
      <c r="AJ280" s="9" t="e">
        <f t="shared" si="108"/>
        <v>#N/A</v>
      </c>
      <c r="AK280" s="9">
        <f t="shared" si="110"/>
        <v>0</v>
      </c>
      <c r="AL280" s="9" t="e">
        <f t="shared" si="109"/>
        <v>#N/A</v>
      </c>
      <c r="AM280" s="9" t="e">
        <f t="shared" si="102"/>
        <v>#N/A</v>
      </c>
      <c r="AN280" s="5"/>
      <c r="AO280" s="5"/>
      <c r="AP280" s="9"/>
      <c r="AQ280" s="5"/>
      <c r="AR280" s="25"/>
      <c r="AS280" s="25"/>
    </row>
    <row r="281" spans="1:45" s="7" customFormat="1" ht="20.100000000000001" hidden="1" customHeight="1" x14ac:dyDescent="0.25">
      <c r="A281" s="86">
        <f t="shared" si="116"/>
        <v>240</v>
      </c>
      <c r="B281" s="77" t="s">
        <v>170</v>
      </c>
      <c r="C281" s="263" t="s">
        <v>639</v>
      </c>
      <c r="D281" s="38"/>
      <c r="E281" s="5" t="str">
        <f>VLOOKUP($C281,'[4]Gui chi Quynh'!$D$7:$F$393,3,0)</f>
        <v>A1</v>
      </c>
      <c r="F281" s="19">
        <f>VLOOKUP(E281,Sheet1!$B$2:$C$12,2,TRUE)</f>
        <v>10</v>
      </c>
      <c r="G281" s="5" t="str">
        <f>VLOOKUP($C281,'[5]Gui chi Quynh'!$C$7:$E$391,3,0)</f>
        <v>A3</v>
      </c>
      <c r="H281" s="19">
        <f>VLOOKUP(G281,Sheet1!$B$2:$C$12,2,TRUE)</f>
        <v>8</v>
      </c>
      <c r="I281" s="5" t="str">
        <f>VLOOKUP($C281,'[6]Gui chi Quynh'!$C$7:$E$389,3,0)</f>
        <v>A3</v>
      </c>
      <c r="J281" s="19">
        <f>VLOOKUP(I281,Sheet1!$B$2:$C$12,2,TRUE)</f>
        <v>8</v>
      </c>
      <c r="K281" s="5" t="str">
        <f>VLOOKUP($C281,'[7]Gui chi Quynh'!$C$7:$E$389,3,0)</f>
        <v>A2</v>
      </c>
      <c r="L281" s="19">
        <f>VLOOKUP(K281,Sheet1!$B$2:$C$12,2,TRUE)</f>
        <v>9</v>
      </c>
      <c r="M281" s="5" t="str">
        <f>VLOOKUP($C281,'[8]Gui chi Quynh'!$C$7:$E$388,3,0)</f>
        <v>A3</v>
      </c>
      <c r="N281" s="19">
        <f>VLOOKUP(M281,Sheet1!$B$2:$C$12,2,TRUE)</f>
        <v>8</v>
      </c>
      <c r="O281" s="12">
        <f t="shared" si="111"/>
        <v>8.6</v>
      </c>
      <c r="P281" s="226">
        <f t="shared" si="112"/>
        <v>0</v>
      </c>
      <c r="Q281" s="9" t="str">
        <f t="shared" si="117"/>
        <v>Xuất sắc</v>
      </c>
      <c r="R281" s="10"/>
      <c r="S281" s="17"/>
      <c r="T281" s="19" t="e">
        <f>VLOOKUP(S281,Sheet1!$B$2:$C$12,2,TRUE)</f>
        <v>#N/A</v>
      </c>
      <c r="U281" s="5"/>
      <c r="V281" s="19" t="e">
        <f>VLOOKUP(U281,Sheet1!$B$2:$C$12,2,TRUE)</f>
        <v>#N/A</v>
      </c>
      <c r="W281" s="5"/>
      <c r="X281" s="19" t="e">
        <f>VLOOKUP(W281,Sheet1!$B$2:$C$12,2,TRUE)</f>
        <v>#N/A</v>
      </c>
      <c r="Y281" s="5"/>
      <c r="Z281" s="19" t="e">
        <f>VLOOKUP(Y281,Sheet1!$B$2:$C$12,2,TRUE)</f>
        <v>#N/A</v>
      </c>
      <c r="AA281" s="5"/>
      <c r="AB281" s="19" t="e">
        <f>VLOOKUP(AA281,Sheet1!$B$2:$C$12,2,TRUE)</f>
        <v>#N/A</v>
      </c>
      <c r="AC281" s="5" t="e">
        <f t="shared" si="113"/>
        <v>#N/A</v>
      </c>
      <c r="AD281" s="226">
        <f t="shared" si="100"/>
        <v>0</v>
      </c>
      <c r="AE281" s="9" t="e">
        <f t="shared" si="101"/>
        <v>#N/A</v>
      </c>
      <c r="AF281" s="5" t="e">
        <f t="shared" si="114"/>
        <v>#N/A</v>
      </c>
      <c r="AG281" s="226">
        <f t="shared" si="115"/>
        <v>0</v>
      </c>
      <c r="AH281" s="9" t="e">
        <f t="shared" si="107"/>
        <v>#N/A</v>
      </c>
      <c r="AI281" s="227"/>
      <c r="AJ281" s="9" t="e">
        <f t="shared" si="108"/>
        <v>#N/A</v>
      </c>
      <c r="AK281" s="9">
        <f t="shared" si="110"/>
        <v>0</v>
      </c>
      <c r="AL281" s="9" t="e">
        <f t="shared" si="109"/>
        <v>#N/A</v>
      </c>
      <c r="AM281" s="9" t="e">
        <f t="shared" si="102"/>
        <v>#N/A</v>
      </c>
      <c r="AN281" s="5"/>
      <c r="AO281" s="5"/>
      <c r="AP281" s="9"/>
      <c r="AQ281" s="5"/>
      <c r="AR281" s="25"/>
      <c r="AS281" s="25"/>
    </row>
    <row r="282" spans="1:45" s="7" customFormat="1" ht="20.100000000000001" hidden="1" customHeight="1" x14ac:dyDescent="0.25">
      <c r="A282" s="86">
        <f t="shared" si="116"/>
        <v>241</v>
      </c>
      <c r="B282" s="77" t="s">
        <v>186</v>
      </c>
      <c r="C282" s="263" t="s">
        <v>640</v>
      </c>
      <c r="D282" s="38"/>
      <c r="E282" s="5" t="str">
        <f>VLOOKUP($C282,'[4]Gui chi Quynh'!$D$7:$F$393,3,0)</f>
        <v>A1</v>
      </c>
      <c r="F282" s="19">
        <f>VLOOKUP(E282,Sheet1!$B$2:$C$12,2,TRUE)</f>
        <v>10</v>
      </c>
      <c r="G282" s="5" t="str">
        <f>VLOOKUP($C282,'[5]Gui chi Quynh'!$C$7:$E$391,3,0)</f>
        <v>A2</v>
      </c>
      <c r="H282" s="19">
        <f>VLOOKUP(G282,Sheet1!$B$2:$C$12,2,TRUE)</f>
        <v>9</v>
      </c>
      <c r="I282" s="5" t="str">
        <f>VLOOKUP($C282,'[6]Gui chi Quynh'!$C$7:$E$389,3,0)</f>
        <v>A1</v>
      </c>
      <c r="J282" s="19">
        <f>VLOOKUP(I282,Sheet1!$B$2:$C$12,2,TRUE)</f>
        <v>10</v>
      </c>
      <c r="K282" s="5" t="str">
        <f>VLOOKUP($C282,'[7]Gui chi Quynh'!$C$7:$E$389,3,0)</f>
        <v>A1</v>
      </c>
      <c r="L282" s="19">
        <f>VLOOKUP(K282,Sheet1!$B$2:$C$12,2,TRUE)</f>
        <v>10</v>
      </c>
      <c r="M282" s="5" t="str">
        <f>VLOOKUP($C282,'[8]Gui chi Quynh'!$C$7:$E$388,3,0)</f>
        <v>A1</v>
      </c>
      <c r="N282" s="19">
        <f>VLOOKUP(M282,Sheet1!$B$2:$C$12,2,TRUE)</f>
        <v>10</v>
      </c>
      <c r="O282" s="12">
        <f t="shared" si="111"/>
        <v>9.8000000000000007</v>
      </c>
      <c r="P282" s="226">
        <f t="shared" si="112"/>
        <v>0</v>
      </c>
      <c r="Q282" s="9" t="str">
        <f t="shared" si="117"/>
        <v>Xuất sắc</v>
      </c>
      <c r="R282" s="10"/>
      <c r="S282" s="17"/>
      <c r="T282" s="19" t="e">
        <f>VLOOKUP(S282,Sheet1!$B$2:$C$12,2,TRUE)</f>
        <v>#N/A</v>
      </c>
      <c r="U282" s="5"/>
      <c r="V282" s="19" t="e">
        <f>VLOOKUP(U282,Sheet1!$B$2:$C$12,2,TRUE)</f>
        <v>#N/A</v>
      </c>
      <c r="W282" s="5"/>
      <c r="X282" s="19" t="e">
        <f>VLOOKUP(W282,Sheet1!$B$2:$C$12,2,TRUE)</f>
        <v>#N/A</v>
      </c>
      <c r="Y282" s="5"/>
      <c r="Z282" s="19" t="e">
        <f>VLOOKUP(Y282,Sheet1!$B$2:$C$12,2,TRUE)</f>
        <v>#N/A</v>
      </c>
      <c r="AA282" s="5"/>
      <c r="AB282" s="19" t="e">
        <f>VLOOKUP(AA282,Sheet1!$B$2:$C$12,2,TRUE)</f>
        <v>#N/A</v>
      </c>
      <c r="AC282" s="5" t="e">
        <f t="shared" si="113"/>
        <v>#N/A</v>
      </c>
      <c r="AD282" s="226">
        <f t="shared" si="100"/>
        <v>0</v>
      </c>
      <c r="AE282" s="9" t="e">
        <f t="shared" si="101"/>
        <v>#N/A</v>
      </c>
      <c r="AF282" s="5" t="e">
        <f t="shared" si="114"/>
        <v>#N/A</v>
      </c>
      <c r="AG282" s="226">
        <f t="shared" si="115"/>
        <v>0</v>
      </c>
      <c r="AH282" s="9" t="e">
        <f t="shared" si="107"/>
        <v>#N/A</v>
      </c>
      <c r="AI282" s="227"/>
      <c r="AJ282" s="9" t="e">
        <f t="shared" si="108"/>
        <v>#N/A</v>
      </c>
      <c r="AK282" s="9">
        <f t="shared" si="110"/>
        <v>0</v>
      </c>
      <c r="AL282" s="9" t="e">
        <f t="shared" si="109"/>
        <v>#N/A</v>
      </c>
      <c r="AM282" s="9" t="e">
        <f t="shared" si="102"/>
        <v>#N/A</v>
      </c>
      <c r="AN282" s="5"/>
      <c r="AO282" s="5"/>
      <c r="AP282" s="9"/>
      <c r="AQ282" s="5"/>
      <c r="AR282" s="25"/>
      <c r="AS282" s="25"/>
    </row>
    <row r="283" spans="1:45" s="7" customFormat="1" ht="20.100000000000001" hidden="1" customHeight="1" x14ac:dyDescent="0.25">
      <c r="A283" s="86">
        <f t="shared" si="116"/>
        <v>242</v>
      </c>
      <c r="B283" s="77" t="s">
        <v>189</v>
      </c>
      <c r="C283" s="263" t="s">
        <v>661</v>
      </c>
      <c r="D283" s="38"/>
      <c r="E283" s="5" t="str">
        <f>VLOOKUP($C283,'[4]Gui chi Quynh'!$D$7:$F$393,3,0)</f>
        <v>A1</v>
      </c>
      <c r="F283" s="19">
        <f>VLOOKUP(E283,Sheet1!$B$2:$C$12,2,TRUE)</f>
        <v>10</v>
      </c>
      <c r="G283" s="5" t="str">
        <f>VLOOKUP($C283,'[5]Gui chi Quynh'!$C$7:$E$391,3,0)</f>
        <v>A1</v>
      </c>
      <c r="H283" s="19">
        <f>VLOOKUP(G283,Sheet1!$B$2:$C$12,2,TRUE)</f>
        <v>10</v>
      </c>
      <c r="I283" s="5" t="str">
        <f>VLOOKUP($C283,'[6]Gui chi Quynh'!$C$7:$E$389,3,0)</f>
        <v>A1</v>
      </c>
      <c r="J283" s="19">
        <f>VLOOKUP(I283,Sheet1!$B$2:$C$12,2,TRUE)</f>
        <v>10</v>
      </c>
      <c r="K283" s="5" t="str">
        <f>VLOOKUP($C283,'[7]Gui chi Quynh'!$C$7:$E$389,3,0)</f>
        <v>A1</v>
      </c>
      <c r="L283" s="19">
        <f>VLOOKUP(K283,Sheet1!$B$2:$C$12,2,TRUE)</f>
        <v>10</v>
      </c>
      <c r="M283" s="5" t="str">
        <f>VLOOKUP($C283,'[8]Gui chi Quynh'!$C$7:$E$388,3,0)</f>
        <v>A1</v>
      </c>
      <c r="N283" s="19">
        <f>VLOOKUP(M283,Sheet1!$B$2:$C$12,2,TRUE)</f>
        <v>10</v>
      </c>
      <c r="O283" s="12">
        <f t="shared" si="111"/>
        <v>10</v>
      </c>
      <c r="P283" s="226">
        <f t="shared" si="112"/>
        <v>0</v>
      </c>
      <c r="Q283" s="9" t="str">
        <f t="shared" si="117"/>
        <v>Xuất sắc</v>
      </c>
      <c r="R283" s="10"/>
      <c r="S283" s="17"/>
      <c r="T283" s="19" t="e">
        <f>VLOOKUP(S283,Sheet1!$B$2:$C$12,2,TRUE)</f>
        <v>#N/A</v>
      </c>
      <c r="U283" s="5"/>
      <c r="V283" s="19" t="e">
        <f>VLOOKUP(U283,Sheet1!$B$2:$C$12,2,TRUE)</f>
        <v>#N/A</v>
      </c>
      <c r="W283" s="5"/>
      <c r="X283" s="19" t="e">
        <f>VLOOKUP(W283,Sheet1!$B$2:$C$12,2,TRUE)</f>
        <v>#N/A</v>
      </c>
      <c r="Y283" s="5"/>
      <c r="Z283" s="19" t="e">
        <f>VLOOKUP(Y283,Sheet1!$B$2:$C$12,2,TRUE)</f>
        <v>#N/A</v>
      </c>
      <c r="AA283" s="5"/>
      <c r="AB283" s="19" t="e">
        <f>VLOOKUP(AA283,Sheet1!$B$2:$C$12,2,TRUE)</f>
        <v>#N/A</v>
      </c>
      <c r="AC283" s="5" t="e">
        <f t="shared" si="113"/>
        <v>#N/A</v>
      </c>
      <c r="AD283" s="226">
        <f t="shared" si="100"/>
        <v>0</v>
      </c>
      <c r="AE283" s="9" t="e">
        <f t="shared" si="101"/>
        <v>#N/A</v>
      </c>
      <c r="AF283" s="5" t="e">
        <f t="shared" si="114"/>
        <v>#N/A</v>
      </c>
      <c r="AG283" s="226">
        <f t="shared" si="115"/>
        <v>0</v>
      </c>
      <c r="AH283" s="9" t="e">
        <f t="shared" si="107"/>
        <v>#N/A</v>
      </c>
      <c r="AI283" s="227"/>
      <c r="AJ283" s="9" t="e">
        <f t="shared" si="108"/>
        <v>#N/A</v>
      </c>
      <c r="AK283" s="9">
        <f t="shared" si="110"/>
        <v>0</v>
      </c>
      <c r="AL283" s="9" t="e">
        <f t="shared" si="109"/>
        <v>#N/A</v>
      </c>
      <c r="AM283" s="9" t="e">
        <f t="shared" si="102"/>
        <v>#N/A</v>
      </c>
      <c r="AN283" s="5"/>
      <c r="AO283" s="5"/>
      <c r="AP283" s="9"/>
      <c r="AQ283" s="5"/>
      <c r="AR283" s="25"/>
      <c r="AS283" s="25"/>
    </row>
    <row r="284" spans="1:45" s="7" customFormat="1" ht="20.100000000000001" hidden="1" customHeight="1" x14ac:dyDescent="0.25">
      <c r="A284" s="86">
        <f t="shared" si="116"/>
        <v>243</v>
      </c>
      <c r="B284" s="77" t="s">
        <v>164</v>
      </c>
      <c r="C284" s="263" t="s">
        <v>641</v>
      </c>
      <c r="D284" s="38"/>
      <c r="E284" s="5" t="str">
        <f>VLOOKUP($C284,'[4]Gui chi Quynh'!$D$7:$F$393,3,0)</f>
        <v>A4</v>
      </c>
      <c r="F284" s="19">
        <f>VLOOKUP(E284,Sheet1!$B$2:$C$12,2,TRUE)</f>
        <v>7</v>
      </c>
      <c r="G284" s="5" t="str">
        <f>VLOOKUP($C284,'[5]Gui chi Quynh'!$C$7:$E$391,3,0)</f>
        <v>A4</v>
      </c>
      <c r="H284" s="19">
        <f>VLOOKUP(G284,Sheet1!$B$2:$C$12,2,TRUE)</f>
        <v>7</v>
      </c>
      <c r="I284" s="5" t="str">
        <f>VLOOKUP($C284,'[6]Gui chi Quynh'!$C$7:$E$389,3,0)</f>
        <v>A4</v>
      </c>
      <c r="J284" s="19">
        <f>VLOOKUP(I284,Sheet1!$B$2:$C$12,2,TRUE)</f>
        <v>7</v>
      </c>
      <c r="K284" s="5" t="str">
        <f>VLOOKUP($C284,'[7]Gui chi Quynh'!$C$7:$E$389,3,0)</f>
        <v>A3</v>
      </c>
      <c r="L284" s="19">
        <f>VLOOKUP(K284,Sheet1!$B$2:$C$12,2,TRUE)</f>
        <v>8</v>
      </c>
      <c r="M284" s="5" t="str">
        <f>VLOOKUP($C284,'[8]Gui chi Quynh'!$C$7:$E$388,3,0)</f>
        <v>A3</v>
      </c>
      <c r="N284" s="19">
        <f>VLOOKUP(M284,Sheet1!$B$2:$C$12,2,TRUE)</f>
        <v>8</v>
      </c>
      <c r="O284" s="12">
        <f t="shared" si="111"/>
        <v>7.4</v>
      </c>
      <c r="P284" s="226">
        <f t="shared" si="112"/>
        <v>0</v>
      </c>
      <c r="Q284" s="9" t="str">
        <f t="shared" si="117"/>
        <v>Tốt</v>
      </c>
      <c r="R284" s="10"/>
      <c r="S284" s="17"/>
      <c r="T284" s="19" t="e">
        <f>VLOOKUP(S284,Sheet1!$B$2:$C$12,2,TRUE)</f>
        <v>#N/A</v>
      </c>
      <c r="U284" s="5"/>
      <c r="V284" s="19" t="e">
        <f>VLOOKUP(U284,Sheet1!$B$2:$C$12,2,TRUE)</f>
        <v>#N/A</v>
      </c>
      <c r="W284" s="5"/>
      <c r="X284" s="19" t="e">
        <f>VLOOKUP(W284,Sheet1!$B$2:$C$12,2,TRUE)</f>
        <v>#N/A</v>
      </c>
      <c r="Y284" s="5"/>
      <c r="Z284" s="19" t="e">
        <f>VLOOKUP(Y284,Sheet1!$B$2:$C$12,2,TRUE)</f>
        <v>#N/A</v>
      </c>
      <c r="AA284" s="5"/>
      <c r="AB284" s="19" t="e">
        <f>VLOOKUP(AA284,Sheet1!$B$2:$C$12,2,TRUE)</f>
        <v>#N/A</v>
      </c>
      <c r="AC284" s="5" t="e">
        <f t="shared" si="113"/>
        <v>#N/A</v>
      </c>
      <c r="AD284" s="226">
        <f t="shared" si="100"/>
        <v>0</v>
      </c>
      <c r="AE284" s="9" t="e">
        <f t="shared" si="101"/>
        <v>#N/A</v>
      </c>
      <c r="AF284" s="5" t="e">
        <f t="shared" si="114"/>
        <v>#N/A</v>
      </c>
      <c r="AG284" s="226">
        <f t="shared" si="115"/>
        <v>0</v>
      </c>
      <c r="AH284" s="9" t="e">
        <f t="shared" si="107"/>
        <v>#N/A</v>
      </c>
      <c r="AI284" s="227"/>
      <c r="AJ284" s="9" t="e">
        <f t="shared" si="108"/>
        <v>#N/A</v>
      </c>
      <c r="AK284" s="9">
        <f t="shared" si="110"/>
        <v>0</v>
      </c>
      <c r="AL284" s="9" t="e">
        <f t="shared" si="109"/>
        <v>#N/A</v>
      </c>
      <c r="AM284" s="9" t="e">
        <f t="shared" si="102"/>
        <v>#N/A</v>
      </c>
      <c r="AN284" s="5"/>
      <c r="AO284" s="5"/>
      <c r="AP284" s="9"/>
      <c r="AQ284" s="5"/>
      <c r="AR284" s="25"/>
      <c r="AS284" s="25"/>
    </row>
    <row r="285" spans="1:45" s="7" customFormat="1" ht="20.100000000000001" hidden="1" customHeight="1" x14ac:dyDescent="0.25">
      <c r="A285" s="86">
        <f t="shared" si="116"/>
        <v>244</v>
      </c>
      <c r="B285" s="77" t="s">
        <v>291</v>
      </c>
      <c r="C285" s="263" t="s">
        <v>664</v>
      </c>
      <c r="D285" s="38"/>
      <c r="E285" s="5" t="str">
        <f>VLOOKUP($C285,'[4]Gui chi Quynh'!$D$7:$F$393,3,0)</f>
        <v>A1</v>
      </c>
      <c r="F285" s="19">
        <f>VLOOKUP(E285,Sheet1!$B$2:$C$12,2,TRUE)</f>
        <v>10</v>
      </c>
      <c r="G285" s="5" t="str">
        <f>VLOOKUP($C285,'[5]Gui chi Quynh'!$C$7:$E$391,3,0)</f>
        <v>A3</v>
      </c>
      <c r="H285" s="19">
        <f>VLOOKUP(G285,Sheet1!$B$2:$C$12,2,TRUE)</f>
        <v>8</v>
      </c>
      <c r="I285" s="5" t="str">
        <f>VLOOKUP($C285,'[6]Gui chi Quynh'!$C$7:$E$389,3,0)</f>
        <v>A2</v>
      </c>
      <c r="J285" s="19">
        <f>VLOOKUP(I285,Sheet1!$B$2:$C$12,2,TRUE)</f>
        <v>9</v>
      </c>
      <c r="K285" s="5" t="str">
        <f>VLOOKUP($C285,'[7]Gui chi Quynh'!$C$7:$E$389,3,0)</f>
        <v>A1</v>
      </c>
      <c r="L285" s="19">
        <f>VLOOKUP(K285,Sheet1!$B$2:$C$12,2,TRUE)</f>
        <v>10</v>
      </c>
      <c r="M285" s="5" t="str">
        <f>VLOOKUP($C285,'[8]Gui chi Quynh'!$C$7:$E$388,3,0)</f>
        <v>A1</v>
      </c>
      <c r="N285" s="19">
        <f>VLOOKUP(M285,Sheet1!$B$2:$C$12,2,TRUE)</f>
        <v>10</v>
      </c>
      <c r="O285" s="12">
        <f t="shared" si="111"/>
        <v>9.4</v>
      </c>
      <c r="P285" s="226">
        <f t="shared" si="112"/>
        <v>0</v>
      </c>
      <c r="Q285" s="9" t="str">
        <f t="shared" si="117"/>
        <v>Xuất sắc</v>
      </c>
      <c r="R285" s="10"/>
      <c r="S285" s="17"/>
      <c r="T285" s="19" t="e">
        <f>VLOOKUP(S285,Sheet1!$B$2:$C$12,2,TRUE)</f>
        <v>#N/A</v>
      </c>
      <c r="U285" s="5"/>
      <c r="V285" s="19" t="e">
        <f>VLOOKUP(U285,Sheet1!$B$2:$C$12,2,TRUE)</f>
        <v>#N/A</v>
      </c>
      <c r="W285" s="5"/>
      <c r="X285" s="19" t="e">
        <f>VLOOKUP(W285,Sheet1!$B$2:$C$12,2,TRUE)</f>
        <v>#N/A</v>
      </c>
      <c r="Y285" s="5"/>
      <c r="Z285" s="19" t="e">
        <f>VLOOKUP(Y285,Sheet1!$B$2:$C$12,2,TRUE)</f>
        <v>#N/A</v>
      </c>
      <c r="AA285" s="5"/>
      <c r="AB285" s="19" t="e">
        <f>VLOOKUP(AA285,Sheet1!$B$2:$C$12,2,TRUE)</f>
        <v>#N/A</v>
      </c>
      <c r="AC285" s="5" t="e">
        <f t="shared" si="113"/>
        <v>#N/A</v>
      </c>
      <c r="AD285" s="226">
        <f t="shared" si="100"/>
        <v>0</v>
      </c>
      <c r="AE285" s="9" t="e">
        <f t="shared" si="101"/>
        <v>#N/A</v>
      </c>
      <c r="AF285" s="5" t="e">
        <f t="shared" si="114"/>
        <v>#N/A</v>
      </c>
      <c r="AG285" s="226">
        <f t="shared" si="115"/>
        <v>0</v>
      </c>
      <c r="AH285" s="9" t="e">
        <f t="shared" si="107"/>
        <v>#N/A</v>
      </c>
      <c r="AI285" s="227"/>
      <c r="AJ285" s="9" t="e">
        <f t="shared" si="108"/>
        <v>#N/A</v>
      </c>
      <c r="AK285" s="9">
        <f t="shared" si="110"/>
        <v>0</v>
      </c>
      <c r="AL285" s="9" t="e">
        <f t="shared" si="109"/>
        <v>#N/A</v>
      </c>
      <c r="AM285" s="9" t="e">
        <f t="shared" si="102"/>
        <v>#N/A</v>
      </c>
      <c r="AN285" s="5"/>
      <c r="AO285" s="5"/>
      <c r="AP285" s="9"/>
      <c r="AQ285" s="5"/>
      <c r="AR285" s="25"/>
      <c r="AS285" s="25"/>
    </row>
    <row r="286" spans="1:45" s="7" customFormat="1" ht="20.100000000000001" hidden="1" customHeight="1" x14ac:dyDescent="0.25">
      <c r="A286" s="86">
        <f t="shared" si="116"/>
        <v>245</v>
      </c>
      <c r="B286" s="77" t="s">
        <v>166</v>
      </c>
      <c r="C286" s="263" t="s">
        <v>642</v>
      </c>
      <c r="D286" s="38"/>
      <c r="E286" s="5" t="str">
        <f>VLOOKUP($C286,'[4]Gui chi Quynh'!$D$7:$F$393,3,0)</f>
        <v>A4</v>
      </c>
      <c r="F286" s="19">
        <f>VLOOKUP(E286,Sheet1!$B$2:$C$12,2,TRUE)</f>
        <v>7</v>
      </c>
      <c r="G286" s="5" t="str">
        <f>VLOOKUP($C286,'[5]Gui chi Quynh'!$C$7:$E$391,3,0)</f>
        <v>A4</v>
      </c>
      <c r="H286" s="19">
        <f>VLOOKUP(G286,Sheet1!$B$2:$C$12,2,TRUE)</f>
        <v>7</v>
      </c>
      <c r="I286" s="5" t="str">
        <f>VLOOKUP($C286,'[6]Gui chi Quynh'!$C$7:$E$389,3,0)</f>
        <v>A4</v>
      </c>
      <c r="J286" s="19">
        <f>VLOOKUP(I286,Sheet1!$B$2:$C$12,2,TRUE)</f>
        <v>7</v>
      </c>
      <c r="K286" s="5" t="str">
        <f>VLOOKUP($C286,'[7]Gui chi Quynh'!$C$7:$E$389,3,0)</f>
        <v>A4</v>
      </c>
      <c r="L286" s="19">
        <f>VLOOKUP(K286,Sheet1!$B$2:$C$12,2,TRUE)</f>
        <v>7</v>
      </c>
      <c r="M286" s="5" t="str">
        <f>VLOOKUP($C286,'[8]Gui chi Quynh'!$C$7:$E$388,3,0)</f>
        <v>A4</v>
      </c>
      <c r="N286" s="19">
        <f>VLOOKUP(M286,Sheet1!$B$2:$C$12,2,TRUE)</f>
        <v>7</v>
      </c>
      <c r="O286" s="12">
        <f t="shared" si="111"/>
        <v>7</v>
      </c>
      <c r="P286" s="226">
        <f t="shared" si="112"/>
        <v>0</v>
      </c>
      <c r="Q286" s="9" t="str">
        <f t="shared" si="117"/>
        <v>Tốt</v>
      </c>
      <c r="R286" s="10"/>
      <c r="S286" s="17"/>
      <c r="T286" s="19" t="e">
        <f>VLOOKUP(S286,Sheet1!$B$2:$C$12,2,TRUE)</f>
        <v>#N/A</v>
      </c>
      <c r="U286" s="5"/>
      <c r="V286" s="19" t="e">
        <f>VLOOKUP(U286,Sheet1!$B$2:$C$12,2,TRUE)</f>
        <v>#N/A</v>
      </c>
      <c r="W286" s="5"/>
      <c r="X286" s="19" t="e">
        <f>VLOOKUP(W286,Sheet1!$B$2:$C$12,2,TRUE)</f>
        <v>#N/A</v>
      </c>
      <c r="Y286" s="5"/>
      <c r="Z286" s="19" t="e">
        <f>VLOOKUP(Y286,Sheet1!$B$2:$C$12,2,TRUE)</f>
        <v>#N/A</v>
      </c>
      <c r="AA286" s="5"/>
      <c r="AB286" s="19" t="e">
        <f>VLOOKUP(AA286,Sheet1!$B$2:$C$12,2,TRUE)</f>
        <v>#N/A</v>
      </c>
      <c r="AC286" s="5" t="e">
        <f t="shared" si="113"/>
        <v>#N/A</v>
      </c>
      <c r="AD286" s="226">
        <f t="shared" si="100"/>
        <v>0</v>
      </c>
      <c r="AE286" s="9" t="e">
        <f t="shared" si="101"/>
        <v>#N/A</v>
      </c>
      <c r="AF286" s="5" t="e">
        <f t="shared" si="114"/>
        <v>#N/A</v>
      </c>
      <c r="AG286" s="226">
        <f t="shared" si="115"/>
        <v>0</v>
      </c>
      <c r="AH286" s="9" t="e">
        <f t="shared" si="107"/>
        <v>#N/A</v>
      </c>
      <c r="AI286" s="227"/>
      <c r="AJ286" s="9" t="e">
        <f t="shared" si="108"/>
        <v>#N/A</v>
      </c>
      <c r="AK286" s="9">
        <f t="shared" si="110"/>
        <v>0</v>
      </c>
      <c r="AL286" s="9" t="e">
        <f t="shared" si="109"/>
        <v>#N/A</v>
      </c>
      <c r="AM286" s="9" t="e">
        <f t="shared" si="102"/>
        <v>#N/A</v>
      </c>
      <c r="AN286" s="5"/>
      <c r="AO286" s="5"/>
      <c r="AP286" s="9"/>
      <c r="AQ286" s="5"/>
      <c r="AR286" s="25"/>
      <c r="AS286" s="25"/>
    </row>
    <row r="287" spans="1:45" s="7" customFormat="1" ht="20.100000000000001" hidden="1" customHeight="1" x14ac:dyDescent="0.25">
      <c r="A287" s="86">
        <f t="shared" si="116"/>
        <v>246</v>
      </c>
      <c r="B287" s="77" t="s">
        <v>167</v>
      </c>
      <c r="C287" s="263" t="s">
        <v>643</v>
      </c>
      <c r="D287" s="3"/>
      <c r="E287" s="5" t="str">
        <f>VLOOKUP($C287,'[4]Gui chi Quynh'!$D$7:$F$393,3,0)</f>
        <v>A4</v>
      </c>
      <c r="F287" s="19">
        <f>VLOOKUP(E287,Sheet1!$B$2:$C$12,2,TRUE)</f>
        <v>7</v>
      </c>
      <c r="G287" s="5" t="str">
        <f>VLOOKUP($C287,'[5]Gui chi Quynh'!$C$7:$E$391,3,0)</f>
        <v>A4</v>
      </c>
      <c r="H287" s="19">
        <f>VLOOKUP(G287,Sheet1!$B$2:$C$12,2,TRUE)</f>
        <v>7</v>
      </c>
      <c r="I287" s="5" t="str">
        <f>VLOOKUP($C287,'[6]Gui chi Quynh'!$C$7:$E$389,3,0)</f>
        <v>A3</v>
      </c>
      <c r="J287" s="19">
        <f>VLOOKUP(I287,Sheet1!$B$2:$C$12,2,TRUE)</f>
        <v>8</v>
      </c>
      <c r="K287" s="5" t="str">
        <f>VLOOKUP($C287,'[7]Gui chi Quynh'!$C$7:$E$389,3,0)</f>
        <v>A4</v>
      </c>
      <c r="L287" s="19">
        <f>VLOOKUP(K287,Sheet1!$B$2:$C$12,2,TRUE)</f>
        <v>7</v>
      </c>
      <c r="M287" s="5" t="str">
        <f>VLOOKUP($C287,'[8]Gui chi Quynh'!$C$7:$E$388,3,0)</f>
        <v>A4</v>
      </c>
      <c r="N287" s="19">
        <f>VLOOKUP(M287,Sheet1!$B$2:$C$12,2,TRUE)</f>
        <v>7</v>
      </c>
      <c r="O287" s="12">
        <f t="shared" si="111"/>
        <v>7.2</v>
      </c>
      <c r="P287" s="226">
        <f t="shared" si="112"/>
        <v>0</v>
      </c>
      <c r="Q287" s="9" t="str">
        <f t="shared" si="117"/>
        <v>Tốt</v>
      </c>
      <c r="R287" s="10"/>
      <c r="S287" s="17"/>
      <c r="T287" s="19" t="e">
        <f>VLOOKUP(S287,Sheet1!$B$2:$C$12,2,TRUE)</f>
        <v>#N/A</v>
      </c>
      <c r="U287" s="5"/>
      <c r="V287" s="19" t="e">
        <f>VLOOKUP(U287,Sheet1!$B$2:$C$12,2,TRUE)</f>
        <v>#N/A</v>
      </c>
      <c r="W287" s="5"/>
      <c r="X287" s="19" t="e">
        <f>VLOOKUP(W287,Sheet1!$B$2:$C$12,2,TRUE)</f>
        <v>#N/A</v>
      </c>
      <c r="Y287" s="5"/>
      <c r="Z287" s="19" t="e">
        <f>VLOOKUP(Y287,Sheet1!$B$2:$C$12,2,TRUE)</f>
        <v>#N/A</v>
      </c>
      <c r="AA287" s="5"/>
      <c r="AB287" s="19" t="e">
        <f>VLOOKUP(AA287,Sheet1!$B$2:$C$12,2,TRUE)</f>
        <v>#N/A</v>
      </c>
      <c r="AC287" s="5" t="e">
        <f t="shared" si="113"/>
        <v>#N/A</v>
      </c>
      <c r="AD287" s="226">
        <f t="shared" si="100"/>
        <v>0</v>
      </c>
      <c r="AE287" s="9" t="e">
        <f t="shared" si="101"/>
        <v>#N/A</v>
      </c>
      <c r="AF287" s="5" t="e">
        <f t="shared" si="114"/>
        <v>#N/A</v>
      </c>
      <c r="AG287" s="226">
        <f t="shared" si="115"/>
        <v>0</v>
      </c>
      <c r="AH287" s="9" t="e">
        <f t="shared" si="107"/>
        <v>#N/A</v>
      </c>
      <c r="AI287" s="227"/>
      <c r="AJ287" s="9" t="e">
        <f t="shared" si="108"/>
        <v>#N/A</v>
      </c>
      <c r="AK287" s="9">
        <f t="shared" si="110"/>
        <v>0</v>
      </c>
      <c r="AL287" s="9" t="e">
        <f t="shared" si="109"/>
        <v>#N/A</v>
      </c>
      <c r="AM287" s="9" t="e">
        <f t="shared" si="102"/>
        <v>#N/A</v>
      </c>
      <c r="AN287" s="5"/>
      <c r="AO287" s="5"/>
      <c r="AP287" s="9"/>
      <c r="AQ287" s="5"/>
      <c r="AR287" s="25"/>
      <c r="AS287" s="25"/>
    </row>
    <row r="288" spans="1:45" s="7" customFormat="1" ht="20.100000000000001" hidden="1" customHeight="1" x14ac:dyDescent="0.25">
      <c r="A288" s="86">
        <f t="shared" si="116"/>
        <v>247</v>
      </c>
      <c r="B288" s="77" t="s">
        <v>168</v>
      </c>
      <c r="C288" s="263" t="s">
        <v>644</v>
      </c>
      <c r="D288" s="3"/>
      <c r="E288" s="5" t="str">
        <f>VLOOKUP($C288,'[4]Gui chi Quynh'!$D$7:$F$393,3,0)</f>
        <v>A1</v>
      </c>
      <c r="F288" s="19">
        <f>VLOOKUP(E288,Sheet1!$B$2:$C$12,2,TRUE)</f>
        <v>10</v>
      </c>
      <c r="G288" s="5" t="str">
        <f>VLOOKUP($C288,'[5]Gui chi Quynh'!$C$7:$E$391,3,0)</f>
        <v>A3</v>
      </c>
      <c r="H288" s="19">
        <f>VLOOKUP(G288,Sheet1!$B$2:$C$12,2,TRUE)</f>
        <v>8</v>
      </c>
      <c r="I288" s="5" t="str">
        <f>VLOOKUP($C288,'[6]Gui chi Quynh'!$C$7:$E$389,3,0)</f>
        <v>A1</v>
      </c>
      <c r="J288" s="19">
        <f>VLOOKUP(I288,Sheet1!$B$2:$C$12,2,TRUE)</f>
        <v>10</v>
      </c>
      <c r="K288" s="5" t="str">
        <f>VLOOKUP($C288,'[7]Gui chi Quynh'!$C$7:$E$389,3,0)</f>
        <v>A1</v>
      </c>
      <c r="L288" s="19">
        <f>VLOOKUP(K288,Sheet1!$B$2:$C$12,2,TRUE)</f>
        <v>10</v>
      </c>
      <c r="M288" s="5" t="str">
        <f>VLOOKUP($C288,'[8]Gui chi Quynh'!$C$7:$E$388,3,0)</f>
        <v>A1</v>
      </c>
      <c r="N288" s="19">
        <f>VLOOKUP(M288,Sheet1!$B$2:$C$12,2,TRUE)</f>
        <v>10</v>
      </c>
      <c r="O288" s="12">
        <f t="shared" si="111"/>
        <v>9.6</v>
      </c>
      <c r="P288" s="226">
        <f t="shared" si="112"/>
        <v>0</v>
      </c>
      <c r="Q288" s="9" t="str">
        <f t="shared" si="117"/>
        <v>Xuất sắc</v>
      </c>
      <c r="R288" s="10"/>
      <c r="S288" s="17"/>
      <c r="T288" s="19" t="e">
        <f>VLOOKUP(S288,Sheet1!$B$2:$C$12,2,TRUE)</f>
        <v>#N/A</v>
      </c>
      <c r="U288" s="5"/>
      <c r="V288" s="19" t="e">
        <f>VLOOKUP(U288,Sheet1!$B$2:$C$12,2,TRUE)</f>
        <v>#N/A</v>
      </c>
      <c r="W288" s="5"/>
      <c r="X288" s="19" t="e">
        <f>VLOOKUP(W288,Sheet1!$B$2:$C$12,2,TRUE)</f>
        <v>#N/A</v>
      </c>
      <c r="Y288" s="5"/>
      <c r="Z288" s="19" t="e">
        <f>VLOOKUP(Y288,Sheet1!$B$2:$C$12,2,TRUE)</f>
        <v>#N/A</v>
      </c>
      <c r="AA288" s="5"/>
      <c r="AB288" s="19" t="e">
        <f>VLOOKUP(AA288,Sheet1!$B$2:$C$12,2,TRUE)</f>
        <v>#N/A</v>
      </c>
      <c r="AC288" s="5" t="e">
        <f t="shared" si="113"/>
        <v>#N/A</v>
      </c>
      <c r="AD288" s="226">
        <f t="shared" si="100"/>
        <v>0</v>
      </c>
      <c r="AE288" s="9" t="e">
        <f t="shared" si="101"/>
        <v>#N/A</v>
      </c>
      <c r="AF288" s="5" t="e">
        <f t="shared" si="114"/>
        <v>#N/A</v>
      </c>
      <c r="AG288" s="226">
        <f t="shared" si="115"/>
        <v>0</v>
      </c>
      <c r="AH288" s="9" t="e">
        <f t="shared" si="107"/>
        <v>#N/A</v>
      </c>
      <c r="AI288" s="227"/>
      <c r="AJ288" s="9" t="e">
        <f t="shared" si="108"/>
        <v>#N/A</v>
      </c>
      <c r="AK288" s="9">
        <f t="shared" si="110"/>
        <v>0</v>
      </c>
      <c r="AL288" s="9" t="e">
        <f t="shared" si="109"/>
        <v>#N/A</v>
      </c>
      <c r="AM288" s="9" t="e">
        <f t="shared" si="102"/>
        <v>#N/A</v>
      </c>
      <c r="AN288" s="5"/>
      <c r="AO288" s="5"/>
      <c r="AP288" s="9"/>
      <c r="AQ288" s="5"/>
      <c r="AR288" s="25"/>
      <c r="AS288" s="25"/>
    </row>
    <row r="289" spans="1:45" s="7" customFormat="1" ht="20.100000000000001" hidden="1" customHeight="1" x14ac:dyDescent="0.25">
      <c r="A289" s="86">
        <f t="shared" si="116"/>
        <v>248</v>
      </c>
      <c r="B289" s="77" t="s">
        <v>172</v>
      </c>
      <c r="C289" s="263" t="s">
        <v>645</v>
      </c>
      <c r="D289" s="3"/>
      <c r="E289" s="5" t="str">
        <f>VLOOKUP($C289,'[4]Gui chi Quynh'!$D$7:$F$393,3,0)</f>
        <v>A3</v>
      </c>
      <c r="F289" s="19">
        <f>VLOOKUP(E289,Sheet1!$B$2:$C$12,2,TRUE)</f>
        <v>8</v>
      </c>
      <c r="G289" s="5" t="str">
        <f>VLOOKUP($C289,'[5]Gui chi Quynh'!$C$7:$E$391,3,0)</f>
        <v>A3</v>
      </c>
      <c r="H289" s="19">
        <f>VLOOKUP(G289,Sheet1!$B$2:$C$12,2,TRUE)</f>
        <v>8</v>
      </c>
      <c r="I289" s="5" t="str">
        <f>VLOOKUP($C289,'[6]Gui chi Quynh'!$C$7:$E$389,3,0)</f>
        <v>A3</v>
      </c>
      <c r="J289" s="19">
        <f>VLOOKUP(I289,Sheet1!$B$2:$C$12,2,TRUE)</f>
        <v>8</v>
      </c>
      <c r="K289" s="5" t="str">
        <f>VLOOKUP($C289,'[7]Gui chi Quynh'!$C$7:$E$389,3,0)</f>
        <v>A3</v>
      </c>
      <c r="L289" s="19">
        <f>VLOOKUP(K289,Sheet1!$B$2:$C$12,2,TRUE)</f>
        <v>8</v>
      </c>
      <c r="M289" s="5" t="str">
        <f>VLOOKUP($C289,'[8]Gui chi Quynh'!$C$7:$E$388,3,0)</f>
        <v>A4</v>
      </c>
      <c r="N289" s="19">
        <f>VLOOKUP(M289,Sheet1!$B$2:$C$12,2,TRUE)</f>
        <v>7</v>
      </c>
      <c r="O289" s="12">
        <f t="shared" si="111"/>
        <v>7.8</v>
      </c>
      <c r="P289" s="226">
        <f t="shared" si="112"/>
        <v>0</v>
      </c>
      <c r="Q289" s="9" t="str">
        <f t="shared" si="117"/>
        <v>Tốt</v>
      </c>
      <c r="R289" s="17"/>
      <c r="S289" s="17"/>
      <c r="T289" s="19" t="e">
        <f>VLOOKUP(S289,Sheet1!$B$2:$C$12,2,TRUE)</f>
        <v>#N/A</v>
      </c>
      <c r="U289" s="5"/>
      <c r="V289" s="19" t="e">
        <f>VLOOKUP(U289,Sheet1!$B$2:$C$12,2,TRUE)</f>
        <v>#N/A</v>
      </c>
      <c r="W289" s="5"/>
      <c r="X289" s="19" t="e">
        <f>VLOOKUP(W289,Sheet1!$B$2:$C$12,2,TRUE)</f>
        <v>#N/A</v>
      </c>
      <c r="Y289" s="5"/>
      <c r="Z289" s="19" t="e">
        <f>VLOOKUP(Y289,Sheet1!$B$2:$C$12,2,TRUE)</f>
        <v>#N/A</v>
      </c>
      <c r="AA289" s="5"/>
      <c r="AB289" s="19" t="e">
        <f>VLOOKUP(AA289,Sheet1!$B$2:$C$12,2,TRUE)</f>
        <v>#N/A</v>
      </c>
      <c r="AC289" s="5" t="e">
        <f t="shared" si="113"/>
        <v>#N/A</v>
      </c>
      <c r="AD289" s="226">
        <f t="shared" si="100"/>
        <v>0</v>
      </c>
      <c r="AE289" s="9" t="e">
        <f t="shared" si="101"/>
        <v>#N/A</v>
      </c>
      <c r="AF289" s="5" t="e">
        <f t="shared" si="114"/>
        <v>#N/A</v>
      </c>
      <c r="AG289" s="226">
        <f t="shared" si="115"/>
        <v>0</v>
      </c>
      <c r="AH289" s="9" t="e">
        <f t="shared" si="107"/>
        <v>#N/A</v>
      </c>
      <c r="AI289" s="227"/>
      <c r="AJ289" s="9" t="e">
        <f t="shared" si="108"/>
        <v>#N/A</v>
      </c>
      <c r="AK289" s="9">
        <f t="shared" si="110"/>
        <v>0</v>
      </c>
      <c r="AL289" s="9" t="e">
        <f t="shared" si="109"/>
        <v>#N/A</v>
      </c>
      <c r="AM289" s="9" t="e">
        <f t="shared" si="102"/>
        <v>#N/A</v>
      </c>
      <c r="AN289" s="5"/>
      <c r="AO289" s="5"/>
      <c r="AP289" s="9"/>
      <c r="AQ289" s="5"/>
      <c r="AR289" s="31"/>
      <c r="AS289" s="31"/>
    </row>
    <row r="290" spans="1:45" s="7" customFormat="1" ht="20.100000000000001" hidden="1" customHeight="1" x14ac:dyDescent="0.25">
      <c r="A290" s="86">
        <f t="shared" si="116"/>
        <v>249</v>
      </c>
      <c r="B290" s="77" t="s">
        <v>173</v>
      </c>
      <c r="C290" s="263" t="s">
        <v>646</v>
      </c>
      <c r="D290" s="3"/>
      <c r="E290" s="5" t="str">
        <f>VLOOKUP($C290,'[4]Gui chi Quynh'!$D$7:$F$393,3,0)</f>
        <v>A4</v>
      </c>
      <c r="F290" s="19">
        <f>VLOOKUP(E290,Sheet1!$B$2:$C$12,2,TRUE)</f>
        <v>7</v>
      </c>
      <c r="G290" s="5" t="str">
        <f>VLOOKUP($C290,'[5]Gui chi Quynh'!$C$7:$E$391,3,0)</f>
        <v>A4</v>
      </c>
      <c r="H290" s="19">
        <f>VLOOKUP(G290,Sheet1!$B$2:$C$12,2,TRUE)</f>
        <v>7</v>
      </c>
      <c r="I290" s="5" t="str">
        <f>VLOOKUP($C290,'[6]Gui chi Quynh'!$C$7:$E$389,3,0)</f>
        <v>A4</v>
      </c>
      <c r="J290" s="19">
        <f>VLOOKUP(I290,Sheet1!$B$2:$C$12,2,TRUE)</f>
        <v>7</v>
      </c>
      <c r="K290" s="5" t="str">
        <f>VLOOKUP($C290,'[7]Gui chi Quynh'!$C$7:$E$389,3,0)</f>
        <v>A4</v>
      </c>
      <c r="L290" s="19">
        <f>VLOOKUP(K290,Sheet1!$B$2:$C$12,2,TRUE)</f>
        <v>7</v>
      </c>
      <c r="M290" s="5" t="str">
        <f>VLOOKUP($C290,'[8]Gui chi Quynh'!$C$7:$E$388,3,0)</f>
        <v>A4</v>
      </c>
      <c r="N290" s="19">
        <f>VLOOKUP(M290,Sheet1!$B$2:$C$12,2,TRUE)</f>
        <v>7</v>
      </c>
      <c r="O290" s="12">
        <f t="shared" si="111"/>
        <v>7</v>
      </c>
      <c r="P290" s="226">
        <f t="shared" si="112"/>
        <v>0</v>
      </c>
      <c r="Q290" s="9" t="str">
        <f t="shared" si="117"/>
        <v>Tốt</v>
      </c>
      <c r="R290" s="10"/>
      <c r="S290" s="17"/>
      <c r="T290" s="19" t="e">
        <f>VLOOKUP(S290,Sheet1!$B$2:$C$12,2,TRUE)</f>
        <v>#N/A</v>
      </c>
      <c r="U290" s="5"/>
      <c r="V290" s="19" t="e">
        <f>VLOOKUP(U290,Sheet1!$B$2:$C$12,2,TRUE)</f>
        <v>#N/A</v>
      </c>
      <c r="W290" s="5"/>
      <c r="X290" s="19" t="e">
        <f>VLOOKUP(W290,Sheet1!$B$2:$C$12,2,TRUE)</f>
        <v>#N/A</v>
      </c>
      <c r="Y290" s="5"/>
      <c r="Z290" s="19" t="e">
        <f>VLOOKUP(Y290,Sheet1!$B$2:$C$12,2,TRUE)</f>
        <v>#N/A</v>
      </c>
      <c r="AA290" s="5"/>
      <c r="AB290" s="19" t="e">
        <f>VLOOKUP(AA290,Sheet1!$B$2:$C$12,2,TRUE)</f>
        <v>#N/A</v>
      </c>
      <c r="AC290" s="5" t="e">
        <f t="shared" si="113"/>
        <v>#N/A</v>
      </c>
      <c r="AD290" s="226">
        <f t="shared" si="100"/>
        <v>0</v>
      </c>
      <c r="AE290" s="9" t="e">
        <f t="shared" si="101"/>
        <v>#N/A</v>
      </c>
      <c r="AF290" s="5" t="e">
        <f t="shared" si="114"/>
        <v>#N/A</v>
      </c>
      <c r="AG290" s="226">
        <f t="shared" si="115"/>
        <v>0</v>
      </c>
      <c r="AH290" s="9" t="e">
        <f t="shared" si="107"/>
        <v>#N/A</v>
      </c>
      <c r="AI290" s="227"/>
      <c r="AJ290" s="9" t="e">
        <f t="shared" si="108"/>
        <v>#N/A</v>
      </c>
      <c r="AK290" s="9">
        <f t="shared" si="110"/>
        <v>0</v>
      </c>
      <c r="AL290" s="9" t="e">
        <f t="shared" si="109"/>
        <v>#N/A</v>
      </c>
      <c r="AM290" s="9" t="e">
        <f t="shared" si="102"/>
        <v>#N/A</v>
      </c>
      <c r="AN290" s="5"/>
      <c r="AO290" s="5"/>
      <c r="AP290" s="9"/>
      <c r="AQ290" s="5"/>
      <c r="AR290" s="28"/>
      <c r="AS290" s="28"/>
    </row>
    <row r="291" spans="1:45" s="7" customFormat="1" ht="20.100000000000001" hidden="1" customHeight="1" x14ac:dyDescent="0.25">
      <c r="A291" s="86">
        <f t="shared" si="116"/>
        <v>250</v>
      </c>
      <c r="B291" s="77" t="s">
        <v>865</v>
      </c>
      <c r="C291" s="263" t="s">
        <v>647</v>
      </c>
      <c r="D291" s="3"/>
      <c r="E291" s="5" t="str">
        <f>VLOOKUP($C291,'[4]Gui chi Quynh'!$D$7:$F$393,3,0)</f>
        <v>A4</v>
      </c>
      <c r="F291" s="19">
        <f>VLOOKUP(E291,Sheet1!$B$2:$C$12,2,TRUE)</f>
        <v>7</v>
      </c>
      <c r="G291" s="5" t="str">
        <f>VLOOKUP($C291,'[5]Gui chi Quynh'!$C$7:$E$391,3,0)</f>
        <v>A4</v>
      </c>
      <c r="H291" s="19">
        <f>VLOOKUP(G291,Sheet1!$B$2:$C$12,2,TRUE)</f>
        <v>7</v>
      </c>
      <c r="I291" s="5" t="str">
        <f>VLOOKUP($C291,'[6]Gui chi Quynh'!$C$7:$E$389,3,0)</f>
        <v>A4</v>
      </c>
      <c r="J291" s="19">
        <f>VLOOKUP(I291,Sheet1!$B$2:$C$12,2,TRUE)</f>
        <v>7</v>
      </c>
      <c r="K291" s="5" t="str">
        <f>VLOOKUP($C291,'[7]Gui chi Quynh'!$C$7:$E$389,3,0)</f>
        <v>A4</v>
      </c>
      <c r="L291" s="19">
        <f>VLOOKUP(K291,Sheet1!$B$2:$C$12,2,TRUE)</f>
        <v>7</v>
      </c>
      <c r="M291" s="5" t="str">
        <f>VLOOKUP($C291,'[8]Gui chi Quynh'!$C$7:$E$388,3,0)</f>
        <v>A4</v>
      </c>
      <c r="N291" s="19">
        <f>VLOOKUP(M291,Sheet1!$B$2:$C$12,2,TRUE)</f>
        <v>7</v>
      </c>
      <c r="O291" s="12">
        <f t="shared" si="111"/>
        <v>7</v>
      </c>
      <c r="P291" s="226">
        <f t="shared" si="112"/>
        <v>0</v>
      </c>
      <c r="Q291" s="9" t="str">
        <f t="shared" si="117"/>
        <v>Tốt</v>
      </c>
      <c r="R291" s="85"/>
      <c r="S291" s="17"/>
      <c r="T291" s="19" t="e">
        <f>VLOOKUP(S291,Sheet1!$B$2:$C$12,2,TRUE)</f>
        <v>#N/A</v>
      </c>
      <c r="U291" s="5"/>
      <c r="V291" s="19" t="e">
        <f>VLOOKUP(U291,Sheet1!$B$2:$C$12,2,TRUE)</f>
        <v>#N/A</v>
      </c>
      <c r="W291" s="5"/>
      <c r="X291" s="19" t="e">
        <f>VLOOKUP(W291,Sheet1!$B$2:$C$12,2,TRUE)</f>
        <v>#N/A</v>
      </c>
      <c r="Y291" s="5"/>
      <c r="Z291" s="19" t="e">
        <f>VLOOKUP(Y291,Sheet1!$B$2:$C$12,2,TRUE)</f>
        <v>#N/A</v>
      </c>
      <c r="AA291" s="5"/>
      <c r="AB291" s="19" t="e">
        <f>VLOOKUP(AA291,Sheet1!$B$2:$C$12,2,TRUE)</f>
        <v>#N/A</v>
      </c>
      <c r="AC291" s="5" t="e">
        <f t="shared" si="113"/>
        <v>#N/A</v>
      </c>
      <c r="AD291" s="226">
        <f t="shared" si="100"/>
        <v>0</v>
      </c>
      <c r="AE291" s="9" t="e">
        <f t="shared" si="101"/>
        <v>#N/A</v>
      </c>
      <c r="AF291" s="5" t="e">
        <f t="shared" si="114"/>
        <v>#N/A</v>
      </c>
      <c r="AG291" s="226">
        <f t="shared" si="115"/>
        <v>0</v>
      </c>
      <c r="AH291" s="9" t="e">
        <f t="shared" si="107"/>
        <v>#N/A</v>
      </c>
      <c r="AI291" s="227"/>
      <c r="AJ291" s="9" t="e">
        <f t="shared" si="108"/>
        <v>#N/A</v>
      </c>
      <c r="AK291" s="9">
        <f t="shared" si="110"/>
        <v>0</v>
      </c>
      <c r="AL291" s="9" t="e">
        <f t="shared" si="109"/>
        <v>#N/A</v>
      </c>
      <c r="AM291" s="9" t="e">
        <f t="shared" si="102"/>
        <v>#N/A</v>
      </c>
      <c r="AN291" s="5"/>
      <c r="AO291" s="5"/>
      <c r="AP291" s="9"/>
      <c r="AQ291" s="5"/>
      <c r="AR291" s="32"/>
      <c r="AS291" s="32"/>
    </row>
    <row r="292" spans="1:45" s="7" customFormat="1" ht="20.100000000000001" hidden="1" customHeight="1" x14ac:dyDescent="0.25">
      <c r="A292" s="86">
        <f t="shared" si="116"/>
        <v>251</v>
      </c>
      <c r="B292" s="77" t="s">
        <v>174</v>
      </c>
      <c r="C292" s="263" t="s">
        <v>648</v>
      </c>
      <c r="D292" s="3"/>
      <c r="E292" s="5" t="str">
        <f>VLOOKUP($C292,'[4]Gui chi Quynh'!$D$7:$F$393,3,0)</f>
        <v>A4</v>
      </c>
      <c r="F292" s="19">
        <f>VLOOKUP(E292,Sheet1!$B$2:$C$12,2,TRUE)</f>
        <v>7</v>
      </c>
      <c r="G292" s="5" t="str">
        <f>VLOOKUP($C292,'[5]Gui chi Quynh'!$C$7:$E$391,3,0)</f>
        <v>A4</v>
      </c>
      <c r="H292" s="19">
        <f>VLOOKUP(G292,Sheet1!$B$2:$C$12,2,TRUE)</f>
        <v>7</v>
      </c>
      <c r="I292" s="5" t="str">
        <f>VLOOKUP($C292,'[6]Gui chi Quynh'!$C$7:$E$389,3,0)</f>
        <v>A4</v>
      </c>
      <c r="J292" s="19">
        <f>VLOOKUP(I292,Sheet1!$B$2:$C$12,2,TRUE)</f>
        <v>7</v>
      </c>
      <c r="K292" s="5" t="str">
        <f>VLOOKUP($C292,'[7]Gui chi Quynh'!$C$7:$E$389,3,0)</f>
        <v>A3</v>
      </c>
      <c r="L292" s="19">
        <f>VLOOKUP(K292,Sheet1!$B$2:$C$12,2,TRUE)</f>
        <v>8</v>
      </c>
      <c r="M292" s="5" t="str">
        <f>VLOOKUP($C292,'[8]Gui chi Quynh'!$C$7:$E$388,3,0)</f>
        <v>A4</v>
      </c>
      <c r="N292" s="19">
        <f>VLOOKUP(M292,Sheet1!$B$2:$C$12,2,TRUE)</f>
        <v>7</v>
      </c>
      <c r="O292" s="12">
        <f t="shared" si="111"/>
        <v>7.2</v>
      </c>
      <c r="P292" s="226">
        <f t="shared" si="112"/>
        <v>0</v>
      </c>
      <c r="Q292" s="9" t="str">
        <f t="shared" si="117"/>
        <v>Tốt</v>
      </c>
      <c r="R292" s="10"/>
      <c r="S292" s="17"/>
      <c r="T292" s="19" t="e">
        <f>VLOOKUP(S292,Sheet1!$B$2:$C$12,2,TRUE)</f>
        <v>#N/A</v>
      </c>
      <c r="U292" s="5"/>
      <c r="V292" s="19" t="e">
        <f>VLOOKUP(U292,Sheet1!$B$2:$C$12,2,TRUE)</f>
        <v>#N/A</v>
      </c>
      <c r="W292" s="5"/>
      <c r="X292" s="19" t="e">
        <f>VLOOKUP(W292,Sheet1!$B$2:$C$12,2,TRUE)</f>
        <v>#N/A</v>
      </c>
      <c r="Y292" s="5"/>
      <c r="Z292" s="19" t="e">
        <f>VLOOKUP(Y292,Sheet1!$B$2:$C$12,2,TRUE)</f>
        <v>#N/A</v>
      </c>
      <c r="AA292" s="5"/>
      <c r="AB292" s="19" t="e">
        <f>VLOOKUP(AA292,Sheet1!$B$2:$C$12,2,TRUE)</f>
        <v>#N/A</v>
      </c>
      <c r="AC292" s="5" t="e">
        <f t="shared" si="113"/>
        <v>#N/A</v>
      </c>
      <c r="AD292" s="226">
        <f t="shared" si="100"/>
        <v>0</v>
      </c>
      <c r="AE292" s="9" t="e">
        <f t="shared" si="101"/>
        <v>#N/A</v>
      </c>
      <c r="AF292" s="5" t="e">
        <f t="shared" si="114"/>
        <v>#N/A</v>
      </c>
      <c r="AG292" s="226">
        <f t="shared" si="115"/>
        <v>0</v>
      </c>
      <c r="AH292" s="9" t="e">
        <f t="shared" si="107"/>
        <v>#N/A</v>
      </c>
      <c r="AI292" s="227"/>
      <c r="AJ292" s="9" t="e">
        <f t="shared" si="108"/>
        <v>#N/A</v>
      </c>
      <c r="AK292" s="9">
        <f t="shared" si="110"/>
        <v>0</v>
      </c>
      <c r="AL292" s="9" t="e">
        <f t="shared" si="109"/>
        <v>#N/A</v>
      </c>
      <c r="AM292" s="9" t="e">
        <f t="shared" si="102"/>
        <v>#N/A</v>
      </c>
      <c r="AN292" s="5"/>
      <c r="AO292" s="5"/>
      <c r="AP292" s="9"/>
      <c r="AQ292" s="5"/>
      <c r="AR292" s="25"/>
      <c r="AS292" s="25"/>
    </row>
    <row r="293" spans="1:45" s="7" customFormat="1" ht="20.100000000000001" hidden="1" customHeight="1" x14ac:dyDescent="0.25">
      <c r="A293" s="86">
        <f t="shared" si="116"/>
        <v>252</v>
      </c>
      <c r="B293" s="77" t="s">
        <v>175</v>
      </c>
      <c r="C293" s="263" t="s">
        <v>649</v>
      </c>
      <c r="D293" s="3"/>
      <c r="E293" s="5" t="str">
        <f>VLOOKUP($C293,'[4]Gui chi Quynh'!$D$7:$F$393,3,0)</f>
        <v>A3</v>
      </c>
      <c r="F293" s="19">
        <f>VLOOKUP(E293,Sheet1!$B$2:$C$12,2,TRUE)</f>
        <v>8</v>
      </c>
      <c r="G293" s="5" t="str">
        <f>VLOOKUP($C293,'[5]Gui chi Quynh'!$C$7:$E$391,3,0)</f>
        <v>A4</v>
      </c>
      <c r="H293" s="19">
        <f>VLOOKUP(G293,Sheet1!$B$2:$C$12,2,TRUE)</f>
        <v>7</v>
      </c>
      <c r="I293" s="5" t="str">
        <f>VLOOKUP($C293,'[6]Gui chi Quynh'!$C$7:$E$389,3,0)</f>
        <v>A4</v>
      </c>
      <c r="J293" s="19">
        <f>VLOOKUP(I293,Sheet1!$B$2:$C$12,2,TRUE)</f>
        <v>7</v>
      </c>
      <c r="K293" s="5" t="str">
        <f>VLOOKUP($C293,'[7]Gui chi Quynh'!$C$7:$E$389,3,0)</f>
        <v>A3</v>
      </c>
      <c r="L293" s="19">
        <f>VLOOKUP(K293,Sheet1!$B$2:$C$12,2,TRUE)</f>
        <v>8</v>
      </c>
      <c r="M293" s="5" t="str">
        <f>VLOOKUP($C293,'[8]Gui chi Quynh'!$C$7:$E$388,3,0)</f>
        <v>A4</v>
      </c>
      <c r="N293" s="19">
        <f>VLOOKUP(M293,Sheet1!$B$2:$C$12,2,TRUE)</f>
        <v>7</v>
      </c>
      <c r="O293" s="12">
        <f t="shared" si="111"/>
        <v>7.4</v>
      </c>
      <c r="P293" s="226">
        <f t="shared" si="112"/>
        <v>0</v>
      </c>
      <c r="Q293" s="9" t="str">
        <f t="shared" si="117"/>
        <v>Tốt</v>
      </c>
      <c r="R293" s="10"/>
      <c r="S293" s="17"/>
      <c r="T293" s="19" t="e">
        <f>VLOOKUP(S293,Sheet1!$B$2:$C$12,2,TRUE)</f>
        <v>#N/A</v>
      </c>
      <c r="U293" s="5"/>
      <c r="V293" s="19" t="e">
        <f>VLOOKUP(U293,Sheet1!$B$2:$C$12,2,TRUE)</f>
        <v>#N/A</v>
      </c>
      <c r="W293" s="5"/>
      <c r="X293" s="19" t="e">
        <f>VLOOKUP(W293,Sheet1!$B$2:$C$12,2,TRUE)</f>
        <v>#N/A</v>
      </c>
      <c r="Y293" s="5"/>
      <c r="Z293" s="19" t="e">
        <f>VLOOKUP(Y293,Sheet1!$B$2:$C$12,2,TRUE)</f>
        <v>#N/A</v>
      </c>
      <c r="AA293" s="5"/>
      <c r="AB293" s="19" t="e">
        <f>VLOOKUP(AA293,Sheet1!$B$2:$C$12,2,TRUE)</f>
        <v>#N/A</v>
      </c>
      <c r="AC293" s="5" t="e">
        <f t="shared" si="113"/>
        <v>#N/A</v>
      </c>
      <c r="AD293" s="226">
        <f t="shared" si="100"/>
        <v>0</v>
      </c>
      <c r="AE293" s="9" t="e">
        <f t="shared" si="101"/>
        <v>#N/A</v>
      </c>
      <c r="AF293" s="5" t="e">
        <f t="shared" si="114"/>
        <v>#N/A</v>
      </c>
      <c r="AG293" s="226">
        <f t="shared" si="115"/>
        <v>0</v>
      </c>
      <c r="AH293" s="9" t="e">
        <f t="shared" si="107"/>
        <v>#N/A</v>
      </c>
      <c r="AI293" s="227"/>
      <c r="AJ293" s="9" t="e">
        <f t="shared" si="108"/>
        <v>#N/A</v>
      </c>
      <c r="AK293" s="9">
        <f t="shared" si="110"/>
        <v>0</v>
      </c>
      <c r="AL293" s="9" t="e">
        <f t="shared" si="109"/>
        <v>#N/A</v>
      </c>
      <c r="AM293" s="9" t="e">
        <f t="shared" si="102"/>
        <v>#N/A</v>
      </c>
      <c r="AN293" s="5"/>
      <c r="AO293" s="5"/>
      <c r="AP293" s="9"/>
      <c r="AQ293" s="5"/>
      <c r="AR293" s="25"/>
      <c r="AS293" s="25"/>
    </row>
    <row r="294" spans="1:45" s="7" customFormat="1" ht="20.100000000000001" hidden="1" customHeight="1" x14ac:dyDescent="0.25">
      <c r="A294" s="86">
        <f t="shared" si="116"/>
        <v>253</v>
      </c>
      <c r="B294" s="77" t="s">
        <v>176</v>
      </c>
      <c r="C294" s="263" t="s">
        <v>650</v>
      </c>
      <c r="D294" s="3"/>
      <c r="E294" s="5" t="str">
        <f>VLOOKUP($C294,'[4]Gui chi Quynh'!$D$7:$F$393,3,0)</f>
        <v>A4</v>
      </c>
      <c r="F294" s="19">
        <f>VLOOKUP(E294,Sheet1!$B$2:$C$12,2,TRUE)</f>
        <v>7</v>
      </c>
      <c r="G294" s="5" t="str">
        <f>VLOOKUP($C294,'[5]Gui chi Quynh'!$C$7:$E$391,3,0)</f>
        <v>A4</v>
      </c>
      <c r="H294" s="19">
        <f>VLOOKUP(G294,Sheet1!$B$2:$C$12,2,TRUE)</f>
        <v>7</v>
      </c>
      <c r="I294" s="5" t="str">
        <f>VLOOKUP($C294,'[6]Gui chi Quynh'!$C$7:$E$389,3,0)</f>
        <v>A4</v>
      </c>
      <c r="J294" s="19">
        <f>VLOOKUP(I294,Sheet1!$B$2:$C$12,2,TRUE)</f>
        <v>7</v>
      </c>
      <c r="K294" s="5" t="str">
        <f>VLOOKUP($C294,'[7]Gui chi Quynh'!$C$7:$E$389,3,0)</f>
        <v>A4</v>
      </c>
      <c r="L294" s="19">
        <f>VLOOKUP(K294,Sheet1!$B$2:$C$12,2,TRUE)</f>
        <v>7</v>
      </c>
      <c r="M294" s="5" t="str">
        <f>VLOOKUP($C294,'[8]Gui chi Quynh'!$C$7:$E$388,3,0)</f>
        <v>A4</v>
      </c>
      <c r="N294" s="19">
        <f>VLOOKUP(M294,Sheet1!$B$2:$C$12,2,TRUE)</f>
        <v>7</v>
      </c>
      <c r="O294" s="12">
        <f t="shared" si="111"/>
        <v>7</v>
      </c>
      <c r="P294" s="226">
        <f t="shared" si="112"/>
        <v>0</v>
      </c>
      <c r="Q294" s="9" t="str">
        <f t="shared" si="117"/>
        <v>Tốt</v>
      </c>
      <c r="R294" s="10"/>
      <c r="S294" s="17"/>
      <c r="T294" s="19" t="e">
        <f>VLOOKUP(S294,Sheet1!$B$2:$C$12,2,TRUE)</f>
        <v>#N/A</v>
      </c>
      <c r="U294" s="5"/>
      <c r="V294" s="19" t="e">
        <f>VLOOKUP(U294,Sheet1!$B$2:$C$12,2,TRUE)</f>
        <v>#N/A</v>
      </c>
      <c r="W294" s="5"/>
      <c r="X294" s="19" t="e">
        <f>VLOOKUP(W294,Sheet1!$B$2:$C$12,2,TRUE)</f>
        <v>#N/A</v>
      </c>
      <c r="Y294" s="5"/>
      <c r="Z294" s="19" t="e">
        <f>VLOOKUP(Y294,Sheet1!$B$2:$C$12,2,TRUE)</f>
        <v>#N/A</v>
      </c>
      <c r="AA294" s="5"/>
      <c r="AB294" s="19" t="e">
        <f>VLOOKUP(AA294,Sheet1!$B$2:$C$12,2,TRUE)</f>
        <v>#N/A</v>
      </c>
      <c r="AC294" s="5" t="e">
        <f t="shared" si="113"/>
        <v>#N/A</v>
      </c>
      <c r="AD294" s="226">
        <f t="shared" si="100"/>
        <v>0</v>
      </c>
      <c r="AE294" s="9" t="e">
        <f t="shared" si="101"/>
        <v>#N/A</v>
      </c>
      <c r="AF294" s="5" t="e">
        <f t="shared" si="114"/>
        <v>#N/A</v>
      </c>
      <c r="AG294" s="226">
        <f t="shared" si="115"/>
        <v>0</v>
      </c>
      <c r="AH294" s="9" t="e">
        <f t="shared" si="107"/>
        <v>#N/A</v>
      </c>
      <c r="AI294" s="227"/>
      <c r="AJ294" s="9" t="e">
        <f t="shared" si="108"/>
        <v>#N/A</v>
      </c>
      <c r="AK294" s="9">
        <f t="shared" si="110"/>
        <v>0</v>
      </c>
      <c r="AL294" s="9" t="e">
        <f t="shared" si="109"/>
        <v>#N/A</v>
      </c>
      <c r="AM294" s="9" t="e">
        <f t="shared" si="102"/>
        <v>#N/A</v>
      </c>
      <c r="AN294" s="5"/>
      <c r="AO294" s="5"/>
      <c r="AP294" s="9"/>
      <c r="AQ294" s="5"/>
      <c r="AR294" s="25"/>
      <c r="AS294" s="25"/>
    </row>
    <row r="295" spans="1:45" s="7" customFormat="1" ht="20.100000000000001" hidden="1" customHeight="1" x14ac:dyDescent="0.25">
      <c r="A295" s="86">
        <f t="shared" si="116"/>
        <v>254</v>
      </c>
      <c r="B295" s="77" t="s">
        <v>177</v>
      </c>
      <c r="C295" s="263" t="s">
        <v>651</v>
      </c>
      <c r="D295" s="3"/>
      <c r="E295" s="5" t="str">
        <f>VLOOKUP($C295,'[4]Gui chi Quynh'!$D$7:$F$393,3,0)</f>
        <v>A4</v>
      </c>
      <c r="F295" s="19">
        <f>VLOOKUP(E295,Sheet1!$B$2:$C$12,2,TRUE)</f>
        <v>7</v>
      </c>
      <c r="G295" s="5" t="str">
        <f>VLOOKUP($C295,'[5]Gui chi Quynh'!$C$7:$E$391,3,0)</f>
        <v>A4</v>
      </c>
      <c r="H295" s="19">
        <f>VLOOKUP(G295,Sheet1!$B$2:$C$12,2,TRUE)</f>
        <v>7</v>
      </c>
      <c r="I295" s="5" t="str">
        <f>VLOOKUP($C295,'[6]Gui chi Quynh'!$C$7:$E$389,3,0)</f>
        <v>A4</v>
      </c>
      <c r="J295" s="19">
        <f>VLOOKUP(I295,Sheet1!$B$2:$C$12,2,TRUE)</f>
        <v>7</v>
      </c>
      <c r="K295" s="5" t="str">
        <f>VLOOKUP($C295,'[7]Gui chi Quynh'!$C$7:$E$389,3,0)</f>
        <v>A4</v>
      </c>
      <c r="L295" s="19">
        <f>VLOOKUP(K295,Sheet1!$B$2:$C$12,2,TRUE)</f>
        <v>7</v>
      </c>
      <c r="M295" s="5" t="str">
        <f>VLOOKUP($C295,'[8]Gui chi Quynh'!$C$7:$E$388,3,0)</f>
        <v>A4</v>
      </c>
      <c r="N295" s="19">
        <f>VLOOKUP(M295,Sheet1!$B$2:$C$12,2,TRUE)</f>
        <v>7</v>
      </c>
      <c r="O295" s="12">
        <f t="shared" si="111"/>
        <v>7</v>
      </c>
      <c r="P295" s="226">
        <f t="shared" si="112"/>
        <v>0</v>
      </c>
      <c r="Q295" s="9" t="str">
        <f t="shared" si="117"/>
        <v>Tốt</v>
      </c>
      <c r="R295" s="258"/>
      <c r="S295" s="17"/>
      <c r="T295" s="19"/>
      <c r="U295" s="5"/>
      <c r="V295" s="19" t="e">
        <f>VLOOKUP(U295,Sheet1!$B$2:$C$12,2,TRUE)</f>
        <v>#N/A</v>
      </c>
      <c r="W295" s="5"/>
      <c r="X295" s="19" t="e">
        <f>VLOOKUP(W295,Sheet1!$B$2:$C$12,2,TRUE)</f>
        <v>#N/A</v>
      </c>
      <c r="Y295" s="5"/>
      <c r="Z295" s="19" t="e">
        <f>VLOOKUP(Y295,Sheet1!$B$2:$C$12,2,TRUE)</f>
        <v>#N/A</v>
      </c>
      <c r="AA295" s="5"/>
      <c r="AB295" s="19" t="e">
        <f>VLOOKUP(AA295,Sheet1!$B$2:$C$12,2,TRUE)</f>
        <v>#N/A</v>
      </c>
      <c r="AC295" s="5" t="e">
        <f t="shared" si="113"/>
        <v>#N/A</v>
      </c>
      <c r="AD295" s="226">
        <f t="shared" si="100"/>
        <v>0</v>
      </c>
      <c r="AE295" s="9" t="e">
        <f t="shared" si="101"/>
        <v>#N/A</v>
      </c>
      <c r="AF295" s="5" t="e">
        <f>ROUND(AVERAGE(V295,X295,Z295,AB295),2)</f>
        <v>#N/A</v>
      </c>
      <c r="AG295" s="226">
        <f t="shared" si="115"/>
        <v>0</v>
      </c>
      <c r="AH295" s="9" t="e">
        <f t="shared" si="107"/>
        <v>#N/A</v>
      </c>
      <c r="AI295" s="227" t="s">
        <v>842</v>
      </c>
      <c r="AJ295" s="9" t="e">
        <f t="shared" si="108"/>
        <v>#N/A</v>
      </c>
      <c r="AK295" s="9">
        <f t="shared" si="110"/>
        <v>0</v>
      </c>
      <c r="AL295" s="9" t="e">
        <f t="shared" si="109"/>
        <v>#N/A</v>
      </c>
      <c r="AM295" s="17" t="s">
        <v>799</v>
      </c>
      <c r="AN295" s="5"/>
      <c r="AO295" s="5"/>
      <c r="AP295" s="9"/>
      <c r="AQ295" s="5"/>
      <c r="AR295" s="120"/>
      <c r="AS295" s="25"/>
    </row>
    <row r="296" spans="1:45" s="7" customFormat="1" ht="20.100000000000001" hidden="1" customHeight="1" x14ac:dyDescent="0.25">
      <c r="A296" s="86">
        <f t="shared" si="116"/>
        <v>255</v>
      </c>
      <c r="B296" s="77" t="s">
        <v>178</v>
      </c>
      <c r="C296" s="263" t="s">
        <v>652</v>
      </c>
      <c r="D296" s="3"/>
      <c r="E296" s="5" t="str">
        <f>VLOOKUP($C296,'[4]Gui chi Quynh'!$D$7:$F$393,3,0)</f>
        <v>A4</v>
      </c>
      <c r="F296" s="19">
        <f>VLOOKUP(E296,Sheet1!$B$2:$C$12,2,TRUE)</f>
        <v>7</v>
      </c>
      <c r="G296" s="5" t="str">
        <f>VLOOKUP($C296,'[5]Gui chi Quynh'!$C$7:$E$391,3,0)</f>
        <v>A4</v>
      </c>
      <c r="H296" s="19">
        <f>VLOOKUP(G296,Sheet1!$B$2:$C$12,2,TRUE)</f>
        <v>7</v>
      </c>
      <c r="I296" s="5" t="str">
        <f>VLOOKUP($C296,'[6]Gui chi Quynh'!$C$7:$E$389,3,0)</f>
        <v>A4</v>
      </c>
      <c r="J296" s="19">
        <f>VLOOKUP(I296,Sheet1!$B$2:$C$12,2,TRUE)</f>
        <v>7</v>
      </c>
      <c r="K296" s="5" t="str">
        <f>VLOOKUP($C296,'[7]Gui chi Quynh'!$C$7:$E$389,3,0)</f>
        <v>A4</v>
      </c>
      <c r="L296" s="19">
        <f>VLOOKUP(K296,Sheet1!$B$2:$C$12,2,TRUE)</f>
        <v>7</v>
      </c>
      <c r="M296" s="5" t="str">
        <f>VLOOKUP($C296,'[8]Gui chi Quynh'!$C$7:$E$388,3,0)</f>
        <v>A4</v>
      </c>
      <c r="N296" s="19">
        <f>VLOOKUP(M296,Sheet1!$B$2:$C$12,2,TRUE)</f>
        <v>7</v>
      </c>
      <c r="O296" s="12">
        <f t="shared" si="111"/>
        <v>7</v>
      </c>
      <c r="P296" s="226">
        <f t="shared" si="112"/>
        <v>0</v>
      </c>
      <c r="Q296" s="9" t="str">
        <f t="shared" si="117"/>
        <v>Tốt</v>
      </c>
      <c r="R296" s="10"/>
      <c r="S296" s="17"/>
      <c r="T296" s="19" t="e">
        <f>VLOOKUP(S296,Sheet1!$B$2:$C$12,2,TRUE)</f>
        <v>#N/A</v>
      </c>
      <c r="U296" s="5"/>
      <c r="V296" s="19" t="e">
        <f>VLOOKUP(U296,Sheet1!$B$2:$C$12,2,TRUE)</f>
        <v>#N/A</v>
      </c>
      <c r="W296" s="5"/>
      <c r="X296" s="19" t="e">
        <f>VLOOKUP(W296,Sheet1!$B$2:$C$12,2,TRUE)</f>
        <v>#N/A</v>
      </c>
      <c r="Y296" s="5"/>
      <c r="Z296" s="19" t="e">
        <f>VLOOKUP(Y296,Sheet1!$B$2:$C$12,2,TRUE)</f>
        <v>#N/A</v>
      </c>
      <c r="AA296" s="5"/>
      <c r="AB296" s="19" t="e">
        <f>VLOOKUP(AA296,Sheet1!$B$2:$C$12,2,TRUE)</f>
        <v>#N/A</v>
      </c>
      <c r="AC296" s="5" t="e">
        <f t="shared" si="113"/>
        <v>#N/A</v>
      </c>
      <c r="AD296" s="226">
        <f t="shared" si="100"/>
        <v>0</v>
      </c>
      <c r="AE296" s="9" t="e">
        <f t="shared" si="101"/>
        <v>#N/A</v>
      </c>
      <c r="AF296" s="5" t="e">
        <f t="shared" si="114"/>
        <v>#N/A</v>
      </c>
      <c r="AG296" s="226">
        <f t="shared" si="115"/>
        <v>0</v>
      </c>
      <c r="AH296" s="9" t="e">
        <f t="shared" si="107"/>
        <v>#N/A</v>
      </c>
      <c r="AI296" s="227"/>
      <c r="AJ296" s="9" t="e">
        <f t="shared" si="108"/>
        <v>#N/A</v>
      </c>
      <c r="AK296" s="9">
        <f t="shared" si="110"/>
        <v>0</v>
      </c>
      <c r="AL296" s="9" t="e">
        <f t="shared" si="109"/>
        <v>#N/A</v>
      </c>
      <c r="AM296" s="9" t="e">
        <f>IF($AK296=1,"Không đạt LĐTT",IF(OR($AL296= "Xuất sắc", $AL296="Tốt"),"Đạt LĐTT","Không đạt LĐTT"))</f>
        <v>#N/A</v>
      </c>
      <c r="AN296" s="5"/>
      <c r="AO296" s="5"/>
      <c r="AP296" s="9"/>
      <c r="AQ296" s="5"/>
      <c r="AR296" s="25"/>
      <c r="AS296" s="25"/>
    </row>
    <row r="297" spans="1:45" s="7" customFormat="1" ht="20.100000000000001" hidden="1" customHeight="1" x14ac:dyDescent="0.25">
      <c r="A297" s="86">
        <f t="shared" si="116"/>
        <v>256</v>
      </c>
      <c r="B297" s="77" t="s">
        <v>179</v>
      </c>
      <c r="C297" s="263" t="s">
        <v>653</v>
      </c>
      <c r="D297" s="38"/>
      <c r="E297" s="5" t="str">
        <f>VLOOKUP($C297,'[4]Gui chi Quynh'!$D$7:$F$393,3,0)</f>
        <v>A4</v>
      </c>
      <c r="F297" s="19">
        <f>VLOOKUP(E297,Sheet1!$B$2:$C$12,2,TRUE)</f>
        <v>7</v>
      </c>
      <c r="G297" s="5" t="str">
        <f>VLOOKUP($C297,'[5]Gui chi Quynh'!$C$7:$E$391,3,0)</f>
        <v>A4</v>
      </c>
      <c r="H297" s="19">
        <f>VLOOKUP(G297,Sheet1!$B$2:$C$12,2,TRUE)</f>
        <v>7</v>
      </c>
      <c r="I297" s="5" t="str">
        <f>VLOOKUP($C297,'[6]Gui chi Quynh'!$C$7:$E$389,3,0)</f>
        <v>A4</v>
      </c>
      <c r="J297" s="19">
        <f>VLOOKUP(I297,Sheet1!$B$2:$C$12,2,TRUE)</f>
        <v>7</v>
      </c>
      <c r="K297" s="5" t="str">
        <f>VLOOKUP($C297,'[7]Gui chi Quynh'!$C$7:$E$389,3,0)</f>
        <v>A3</v>
      </c>
      <c r="L297" s="19">
        <f>VLOOKUP(K297,Sheet1!$B$2:$C$12,2,TRUE)</f>
        <v>8</v>
      </c>
      <c r="M297" s="5" t="str">
        <f>VLOOKUP($C297,'[8]Gui chi Quynh'!$C$7:$E$388,3,0)</f>
        <v>A4</v>
      </c>
      <c r="N297" s="19">
        <f>VLOOKUP(M297,Sheet1!$B$2:$C$12,2,TRUE)</f>
        <v>7</v>
      </c>
      <c r="O297" s="12">
        <f t="shared" si="111"/>
        <v>7.2</v>
      </c>
      <c r="P297" s="226">
        <f t="shared" si="112"/>
        <v>0</v>
      </c>
      <c r="Q297" s="9" t="str">
        <f t="shared" si="117"/>
        <v>Tốt</v>
      </c>
      <c r="R297" s="10"/>
      <c r="S297" s="17"/>
      <c r="T297" s="19" t="e">
        <f>VLOOKUP(S297,Sheet1!$B$2:$C$12,2,TRUE)</f>
        <v>#N/A</v>
      </c>
      <c r="U297" s="5"/>
      <c r="V297" s="19" t="e">
        <f>VLOOKUP(U297,Sheet1!$B$2:$C$12,2,TRUE)</f>
        <v>#N/A</v>
      </c>
      <c r="W297" s="5"/>
      <c r="X297" s="19" t="e">
        <f>VLOOKUP(W297,Sheet1!$B$2:$C$12,2,TRUE)</f>
        <v>#N/A</v>
      </c>
      <c r="Y297" s="5"/>
      <c r="Z297" s="19" t="e">
        <f>VLOOKUP(Y297,Sheet1!$B$2:$C$12,2,TRUE)</f>
        <v>#N/A</v>
      </c>
      <c r="AA297" s="5"/>
      <c r="AB297" s="19" t="e">
        <f>VLOOKUP(AA297,Sheet1!$B$2:$C$12,2,TRUE)</f>
        <v>#N/A</v>
      </c>
      <c r="AC297" s="5" t="e">
        <f t="shared" si="113"/>
        <v>#N/A</v>
      </c>
      <c r="AD297" s="226">
        <f t="shared" si="100"/>
        <v>0</v>
      </c>
      <c r="AE297" s="9" t="e">
        <f t="shared" si="101"/>
        <v>#N/A</v>
      </c>
      <c r="AF297" s="5" t="e">
        <f t="shared" si="114"/>
        <v>#N/A</v>
      </c>
      <c r="AG297" s="226">
        <f t="shared" si="115"/>
        <v>0</v>
      </c>
      <c r="AH297" s="9" t="e">
        <f t="shared" si="107"/>
        <v>#N/A</v>
      </c>
      <c r="AI297" s="227"/>
      <c r="AJ297" s="9" t="e">
        <f t="shared" si="108"/>
        <v>#N/A</v>
      </c>
      <c r="AK297" s="9">
        <f t="shared" si="110"/>
        <v>0</v>
      </c>
      <c r="AL297" s="9" t="e">
        <f t="shared" si="109"/>
        <v>#N/A</v>
      </c>
      <c r="AM297" s="9" t="e">
        <f>IF($AK297=1,"Không đạt LĐTT",IF(OR($AL297= "Xuất sắc", $AL297="Tốt"),"Đạt LĐTT","Không đạt LĐTT"))</f>
        <v>#N/A</v>
      </c>
      <c r="AN297" s="5"/>
      <c r="AO297" s="5"/>
      <c r="AP297" s="9"/>
      <c r="AQ297" s="5"/>
      <c r="AR297" s="25"/>
      <c r="AS297" s="25"/>
    </row>
    <row r="298" spans="1:45" s="7" customFormat="1" ht="20.100000000000001" hidden="1" customHeight="1" x14ac:dyDescent="0.25">
      <c r="A298" s="86">
        <f t="shared" si="116"/>
        <v>257</v>
      </c>
      <c r="B298" s="77" t="s">
        <v>181</v>
      </c>
      <c r="C298" s="263" t="s">
        <v>654</v>
      </c>
      <c r="D298" s="45"/>
      <c r="E298" s="5" t="str">
        <f>VLOOKUP($C298,'[4]Gui chi Quynh'!$D$7:$F$393,3,0)</f>
        <v>A3</v>
      </c>
      <c r="F298" s="19">
        <f>VLOOKUP(E298,Sheet1!$B$2:$C$12,2,TRUE)</f>
        <v>8</v>
      </c>
      <c r="G298" s="5" t="str">
        <f>VLOOKUP($C298,'[5]Gui chi Quynh'!$C$7:$E$391,3,0)</f>
        <v>A3</v>
      </c>
      <c r="H298" s="19">
        <f>VLOOKUP(G298,Sheet1!$B$2:$C$12,2,TRUE)</f>
        <v>8</v>
      </c>
      <c r="I298" s="5" t="str">
        <f>VLOOKUP($C298,'[6]Gui chi Quynh'!$C$7:$E$389,3,0)</f>
        <v>A3</v>
      </c>
      <c r="J298" s="19">
        <f>VLOOKUP(I298,Sheet1!$B$2:$C$12,2,TRUE)</f>
        <v>8</v>
      </c>
      <c r="K298" s="5" t="str">
        <f>VLOOKUP($C298,'[7]Gui chi Quynh'!$C$7:$E$389,3,0)</f>
        <v>A3</v>
      </c>
      <c r="L298" s="19">
        <f>VLOOKUP(K298,Sheet1!$B$2:$C$12,2,TRUE)</f>
        <v>8</v>
      </c>
      <c r="M298" s="5" t="str">
        <f>VLOOKUP($C298,'[8]Gui chi Quynh'!$C$7:$E$388,3,0)</f>
        <v>A3</v>
      </c>
      <c r="N298" s="19">
        <f>VLOOKUP(M298,Sheet1!$B$2:$C$12,2,TRUE)</f>
        <v>8</v>
      </c>
      <c r="O298" s="12">
        <f t="shared" si="111"/>
        <v>8</v>
      </c>
      <c r="P298" s="226">
        <f t="shared" si="112"/>
        <v>0</v>
      </c>
      <c r="Q298" s="9" t="str">
        <f t="shared" si="117"/>
        <v>Xuất sắc</v>
      </c>
      <c r="R298" s="10"/>
      <c r="S298" s="17"/>
      <c r="T298" s="19" t="e">
        <f>VLOOKUP(S298,Sheet1!$B$2:$C$12,2,TRUE)</f>
        <v>#N/A</v>
      </c>
      <c r="U298" s="5"/>
      <c r="V298" s="19" t="e">
        <f>VLOOKUP(U298,Sheet1!$B$2:$C$12,2,TRUE)</f>
        <v>#N/A</v>
      </c>
      <c r="W298" s="5"/>
      <c r="X298" s="19" t="e">
        <f>VLOOKUP(W298,Sheet1!$B$2:$C$12,2,TRUE)</f>
        <v>#N/A</v>
      </c>
      <c r="Y298" s="5"/>
      <c r="Z298" s="19" t="e">
        <f>VLOOKUP(Y298,Sheet1!$B$2:$C$12,2,TRUE)</f>
        <v>#N/A</v>
      </c>
      <c r="AA298" s="5"/>
      <c r="AB298" s="19" t="e">
        <f>VLOOKUP(AA298,Sheet1!$B$2:$C$12,2,TRUE)</f>
        <v>#N/A</v>
      </c>
      <c r="AC298" s="5" t="e">
        <f t="shared" si="113"/>
        <v>#N/A</v>
      </c>
      <c r="AD298" s="226">
        <f t="shared" si="100"/>
        <v>0</v>
      </c>
      <c r="AE298" s="9" t="e">
        <f t="shared" si="101"/>
        <v>#N/A</v>
      </c>
      <c r="AF298" s="5" t="e">
        <f t="shared" si="114"/>
        <v>#N/A</v>
      </c>
      <c r="AG298" s="226">
        <f t="shared" si="115"/>
        <v>0</v>
      </c>
      <c r="AH298" s="9" t="e">
        <f t="shared" si="107"/>
        <v>#N/A</v>
      </c>
      <c r="AI298" s="227"/>
      <c r="AJ298" s="9" t="e">
        <f t="shared" si="108"/>
        <v>#N/A</v>
      </c>
      <c r="AK298" s="9">
        <f t="shared" si="110"/>
        <v>0</v>
      </c>
      <c r="AL298" s="9" t="e">
        <f t="shared" si="109"/>
        <v>#N/A</v>
      </c>
      <c r="AM298" s="9" t="e">
        <f>IF($AK298=1,"Không đạt LĐTT",IF(OR($AL298= "Xuất sắc", $AL298="Tốt"),"Đạt LĐTT","Không đạt LĐTT"))</f>
        <v>#N/A</v>
      </c>
      <c r="AN298" s="5"/>
      <c r="AO298" s="5"/>
      <c r="AP298" s="9"/>
      <c r="AQ298" s="5"/>
      <c r="AR298" s="25"/>
      <c r="AS298" s="25"/>
    </row>
    <row r="299" spans="1:45" s="7" customFormat="1" ht="20.100000000000001" hidden="1" customHeight="1" x14ac:dyDescent="0.25">
      <c r="A299" s="86">
        <f t="shared" si="116"/>
        <v>258</v>
      </c>
      <c r="B299" s="77" t="s">
        <v>308</v>
      </c>
      <c r="C299" s="263" t="s">
        <v>665</v>
      </c>
      <c r="D299" s="38"/>
      <c r="E299" s="5" t="str">
        <f>VLOOKUP($C299,'[4]Gui chi Quynh'!$D$7:$F$393,3,0)</f>
        <v>A2</v>
      </c>
      <c r="F299" s="19">
        <f>VLOOKUP(E299,Sheet1!$B$2:$C$12,2,TRUE)</f>
        <v>9</v>
      </c>
      <c r="G299" s="5" t="str">
        <f>VLOOKUP($C299,'[5]Gui chi Quynh'!$C$7:$E$391,3,0)</f>
        <v>A3</v>
      </c>
      <c r="H299" s="19">
        <f>VLOOKUP(G299,Sheet1!$B$2:$C$12,2,TRUE)</f>
        <v>8</v>
      </c>
      <c r="I299" s="5" t="str">
        <f>VLOOKUP($C299,'[6]Gui chi Quynh'!$C$7:$E$389,3,0)</f>
        <v>A1</v>
      </c>
      <c r="J299" s="19">
        <f>VLOOKUP(I299,Sheet1!$B$2:$C$12,2,TRUE)</f>
        <v>10</v>
      </c>
      <c r="K299" s="5" t="str">
        <f>VLOOKUP($C299,'[7]Gui chi Quynh'!$C$7:$E$389,3,0)</f>
        <v>A1</v>
      </c>
      <c r="L299" s="19">
        <f>VLOOKUP(K299,Sheet1!$B$2:$C$12,2,TRUE)</f>
        <v>10</v>
      </c>
      <c r="M299" s="5" t="str">
        <f>VLOOKUP($C299,'[8]Gui chi Quynh'!$C$7:$E$388,3,0)</f>
        <v>A3</v>
      </c>
      <c r="N299" s="19">
        <f>VLOOKUP(M299,Sheet1!$B$2:$C$12,2,TRUE)</f>
        <v>8</v>
      </c>
      <c r="O299" s="12">
        <f t="shared" si="111"/>
        <v>9</v>
      </c>
      <c r="P299" s="226">
        <f t="shared" si="112"/>
        <v>0</v>
      </c>
      <c r="Q299" s="9" t="str">
        <f t="shared" si="117"/>
        <v>Xuất sắc</v>
      </c>
      <c r="R299" s="10"/>
      <c r="S299" s="17"/>
      <c r="T299" s="19" t="e">
        <f>VLOOKUP(S299,Sheet1!$B$2:$C$12,2,TRUE)</f>
        <v>#N/A</v>
      </c>
      <c r="U299" s="5"/>
      <c r="V299" s="19" t="e">
        <f>VLOOKUP(U299,Sheet1!$B$2:$C$12,2,TRUE)</f>
        <v>#N/A</v>
      </c>
      <c r="W299" s="5"/>
      <c r="X299" s="19" t="e">
        <f>VLOOKUP(W299,Sheet1!$B$2:$C$12,2,TRUE)</f>
        <v>#N/A</v>
      </c>
      <c r="Y299" s="5"/>
      <c r="Z299" s="19" t="e">
        <f>VLOOKUP(Y299,Sheet1!$B$2:$C$12,2,TRUE)</f>
        <v>#N/A</v>
      </c>
      <c r="AA299" s="5"/>
      <c r="AB299" s="19" t="e">
        <f>VLOOKUP(AA299,Sheet1!$B$2:$C$12,2,TRUE)</f>
        <v>#N/A</v>
      </c>
      <c r="AC299" s="5" t="e">
        <f t="shared" si="113"/>
        <v>#N/A</v>
      </c>
      <c r="AD299" s="226">
        <f t="shared" si="100"/>
        <v>0</v>
      </c>
      <c r="AE299" s="9" t="e">
        <f t="shared" si="101"/>
        <v>#N/A</v>
      </c>
      <c r="AF299" s="5" t="e">
        <f t="shared" si="114"/>
        <v>#N/A</v>
      </c>
      <c r="AG299" s="226">
        <f t="shared" si="115"/>
        <v>0</v>
      </c>
      <c r="AH299" s="9" t="e">
        <f t="shared" si="107"/>
        <v>#N/A</v>
      </c>
      <c r="AI299" s="227"/>
      <c r="AJ299" s="9" t="e">
        <f t="shared" si="108"/>
        <v>#N/A</v>
      </c>
      <c r="AK299" s="9">
        <f t="shared" si="110"/>
        <v>0</v>
      </c>
      <c r="AL299" s="9" t="e">
        <f t="shared" si="109"/>
        <v>#N/A</v>
      </c>
      <c r="AM299" s="9" t="e">
        <f>IF($AK299=1,"Không đạt LĐTT",IF(OR($AL299= "Xuất sắc", $AL299="Tốt"),"Đạt LĐTT","Không đạt LĐTT"))</f>
        <v>#N/A</v>
      </c>
      <c r="AN299" s="5"/>
      <c r="AO299" s="5"/>
      <c r="AP299" s="9"/>
      <c r="AQ299" s="5"/>
      <c r="AR299" s="25"/>
      <c r="AS299" s="25"/>
    </row>
    <row r="300" spans="1:45" s="7" customFormat="1" ht="20.100000000000001" hidden="1" customHeight="1" x14ac:dyDescent="0.25">
      <c r="A300" s="86">
        <f t="shared" si="116"/>
        <v>259</v>
      </c>
      <c r="B300" s="77" t="s">
        <v>182</v>
      </c>
      <c r="C300" s="263" t="s">
        <v>655</v>
      </c>
      <c r="D300" s="38"/>
      <c r="E300" s="5" t="str">
        <f>VLOOKUP($C300,'[4]Gui chi Quynh'!$D$7:$F$393,3,0)</f>
        <v>A4</v>
      </c>
      <c r="F300" s="19">
        <f>VLOOKUP(E300,Sheet1!$B$2:$C$12,2,TRUE)</f>
        <v>7</v>
      </c>
      <c r="G300" s="5" t="str">
        <f>VLOOKUP($C300,'[5]Gui chi Quynh'!$C$7:$E$391,3,0)</f>
        <v>A4</v>
      </c>
      <c r="H300" s="19">
        <f>VLOOKUP(G300,Sheet1!$B$2:$C$12,2,TRUE)</f>
        <v>7</v>
      </c>
      <c r="I300" s="5" t="str">
        <f>VLOOKUP($C300,'[6]Gui chi Quynh'!$C$7:$E$389,3,0)</f>
        <v>A4</v>
      </c>
      <c r="J300" s="19">
        <f>VLOOKUP(I300,Sheet1!$B$2:$C$12,2,TRUE)</f>
        <v>7</v>
      </c>
      <c r="K300" s="5" t="str">
        <f>VLOOKUP($C300,'[7]Gui chi Quynh'!$C$7:$E$389,3,0)</f>
        <v>A3</v>
      </c>
      <c r="L300" s="19">
        <f>VLOOKUP(K300,Sheet1!$B$2:$C$12,2,TRUE)</f>
        <v>8</v>
      </c>
      <c r="M300" s="5" t="str">
        <f>VLOOKUP($C300,'[8]Gui chi Quynh'!$C$7:$E$388,3,0)</f>
        <v>A4</v>
      </c>
      <c r="N300" s="19">
        <f>VLOOKUP(M300,Sheet1!$B$2:$C$12,2,TRUE)</f>
        <v>7</v>
      </c>
      <c r="O300" s="12">
        <f t="shared" si="111"/>
        <v>7.2</v>
      </c>
      <c r="P300" s="226">
        <f t="shared" si="112"/>
        <v>0</v>
      </c>
      <c r="Q300" s="9" t="str">
        <f t="shared" si="117"/>
        <v>Tốt</v>
      </c>
      <c r="R300" s="10"/>
      <c r="S300" s="228"/>
      <c r="T300" s="19" t="e">
        <f>VLOOKUP(S300,Sheet1!$B$2:$C$12,2,TRUE)</f>
        <v>#N/A</v>
      </c>
      <c r="U300" s="5"/>
      <c r="V300" s="19" t="e">
        <f>VLOOKUP(U300,Sheet1!$B$2:$C$12,2,TRUE)</f>
        <v>#N/A</v>
      </c>
      <c r="W300" s="5"/>
      <c r="X300" s="19" t="e">
        <f>VLOOKUP(W300,Sheet1!$B$2:$C$12,2,TRUE)</f>
        <v>#N/A</v>
      </c>
      <c r="Y300" s="5"/>
      <c r="Z300" s="19" t="e">
        <f>VLOOKUP(Y300,Sheet1!$B$2:$C$12,2,TRUE)</f>
        <v>#N/A</v>
      </c>
      <c r="AA300" s="5"/>
      <c r="AB300" s="19" t="e">
        <f>VLOOKUP(AA300,Sheet1!$B$2:$C$12,2,TRUE)</f>
        <v>#N/A</v>
      </c>
      <c r="AC300" s="5" t="e">
        <f t="shared" si="113"/>
        <v>#N/A</v>
      </c>
      <c r="AD300" s="226">
        <f t="shared" si="100"/>
        <v>0</v>
      </c>
      <c r="AE300" s="9" t="e">
        <f t="shared" si="101"/>
        <v>#N/A</v>
      </c>
      <c r="AF300" s="5" t="e">
        <f t="shared" si="114"/>
        <v>#N/A</v>
      </c>
      <c r="AG300" s="226">
        <f t="shared" si="115"/>
        <v>0</v>
      </c>
      <c r="AH300" s="9" t="e">
        <f t="shared" si="107"/>
        <v>#N/A</v>
      </c>
      <c r="AI300" s="227"/>
      <c r="AJ300" s="9" t="e">
        <f t="shared" si="108"/>
        <v>#N/A</v>
      </c>
      <c r="AK300" s="9">
        <f t="shared" si="110"/>
        <v>0</v>
      </c>
      <c r="AL300" s="9" t="e">
        <f t="shared" si="109"/>
        <v>#N/A</v>
      </c>
      <c r="AM300" s="9" t="e">
        <f>IF($AK300=1,"Không đạt LĐTT",IF(OR($AL300= "Xuất sắc", $AL300="Tốt"),"Đạt LĐTT","Không đạt LĐTT"))</f>
        <v>#N/A</v>
      </c>
      <c r="AN300" s="5"/>
      <c r="AO300" s="5"/>
      <c r="AP300" s="9"/>
      <c r="AQ300" s="5"/>
      <c r="AR300" s="25"/>
      <c r="AS300" s="25"/>
    </row>
    <row r="301" spans="1:45" s="7" customFormat="1" ht="20.100000000000001" hidden="1" customHeight="1" x14ac:dyDescent="0.25">
      <c r="A301" s="86">
        <f t="shared" si="116"/>
        <v>260</v>
      </c>
      <c r="B301" s="77" t="s">
        <v>183</v>
      </c>
      <c r="C301" s="263" t="s">
        <v>656</v>
      </c>
      <c r="D301" s="38"/>
      <c r="E301" s="5" t="str">
        <f>VLOOKUP($C301,'[4]Gui chi Quynh'!$D$7:$F$393,3,0)</f>
        <v>A4</v>
      </c>
      <c r="F301" s="19">
        <f>VLOOKUP(E301,Sheet1!$B$2:$C$12,2,TRUE)</f>
        <v>7</v>
      </c>
      <c r="G301" s="5" t="str">
        <f>VLOOKUP($C301,'[5]Gui chi Quynh'!$C$7:$E$391,3,0)</f>
        <v>A4</v>
      </c>
      <c r="H301" s="19">
        <f>VLOOKUP(G301,Sheet1!$B$2:$C$12,2,TRUE)</f>
        <v>7</v>
      </c>
      <c r="I301" s="5" t="str">
        <f>VLOOKUP($C301,'[6]Gui chi Quynh'!$C$7:$E$389,3,0)</f>
        <v>A4</v>
      </c>
      <c r="J301" s="19">
        <f>VLOOKUP(I301,Sheet1!$B$2:$C$12,2,TRUE)</f>
        <v>7</v>
      </c>
      <c r="K301" s="5" t="str">
        <f>VLOOKUP($C301,'[7]Gui chi Quynh'!$C$7:$E$389,3,0)</f>
        <v>A3</v>
      </c>
      <c r="L301" s="19">
        <f>VLOOKUP(K301,Sheet1!$B$2:$C$12,2,TRUE)</f>
        <v>8</v>
      </c>
      <c r="M301" s="5" t="str">
        <f>VLOOKUP($C301,'[8]Gui chi Quynh'!$C$7:$E$388,3,0)</f>
        <v>A4</v>
      </c>
      <c r="N301" s="19">
        <f>VLOOKUP(M301,Sheet1!$B$2:$C$12,2,TRUE)</f>
        <v>7</v>
      </c>
      <c r="O301" s="12">
        <f t="shared" si="111"/>
        <v>7.2</v>
      </c>
      <c r="P301" s="226">
        <f t="shared" si="112"/>
        <v>0</v>
      </c>
      <c r="Q301" s="9" t="str">
        <f t="shared" si="117"/>
        <v>Tốt</v>
      </c>
      <c r="R301" s="10"/>
      <c r="S301" s="17"/>
      <c r="T301" s="19" t="e">
        <f>VLOOKUP(S301,Sheet1!$B$2:$C$12,2,TRUE)</f>
        <v>#N/A</v>
      </c>
      <c r="U301" s="5"/>
      <c r="V301" s="19" t="e">
        <f>VLOOKUP(U301,Sheet1!$B$2:$C$12,2,TRUE)</f>
        <v>#N/A</v>
      </c>
      <c r="W301" s="5"/>
      <c r="X301" s="19" t="e">
        <f>VLOOKUP(W301,Sheet1!$B$2:$C$12,2,TRUE)</f>
        <v>#N/A</v>
      </c>
      <c r="Y301" s="5"/>
      <c r="Z301" s="19" t="e">
        <f>VLOOKUP(Y301,Sheet1!$B$2:$C$12,2,TRUE)</f>
        <v>#N/A</v>
      </c>
      <c r="AA301" s="5"/>
      <c r="AB301" s="19" t="e">
        <f>VLOOKUP(AA301,Sheet1!$B$2:$C$12,2,TRUE)</f>
        <v>#N/A</v>
      </c>
      <c r="AC301" s="5" t="e">
        <f t="shared" si="113"/>
        <v>#N/A</v>
      </c>
      <c r="AD301" s="226">
        <f t="shared" si="100"/>
        <v>0</v>
      </c>
      <c r="AE301" s="9" t="e">
        <f t="shared" si="101"/>
        <v>#N/A</v>
      </c>
      <c r="AF301" s="5"/>
      <c r="AG301" s="226"/>
      <c r="AH301" s="9"/>
      <c r="AI301" s="227"/>
      <c r="AJ301" s="9" t="e">
        <f t="shared" si="108"/>
        <v>#N/A</v>
      </c>
      <c r="AK301" s="9">
        <f t="shared" si="110"/>
        <v>0</v>
      </c>
      <c r="AL301" s="9" t="e">
        <f t="shared" si="109"/>
        <v>#N/A</v>
      </c>
      <c r="AM301" s="9" t="s">
        <v>801</v>
      </c>
      <c r="AN301" s="5"/>
      <c r="AO301" s="5"/>
      <c r="AP301" s="9"/>
      <c r="AQ301" s="5"/>
      <c r="AR301" s="25"/>
      <c r="AS301" s="25"/>
    </row>
    <row r="302" spans="1:45" s="7" customFormat="1" ht="20.100000000000001" hidden="1" customHeight="1" x14ac:dyDescent="0.25">
      <c r="A302" s="86">
        <f t="shared" si="116"/>
        <v>261</v>
      </c>
      <c r="B302" s="77" t="s">
        <v>184</v>
      </c>
      <c r="C302" s="263" t="s">
        <v>657</v>
      </c>
      <c r="D302" s="38"/>
      <c r="E302" s="5" t="str">
        <f>VLOOKUP($C302,'[4]Gui chi Quynh'!$D$7:$F$393,3,0)</f>
        <v>A4</v>
      </c>
      <c r="F302" s="19">
        <f>VLOOKUP(E302,Sheet1!$B$2:$C$12,2,TRUE)</f>
        <v>7</v>
      </c>
      <c r="G302" s="5" t="str">
        <f>VLOOKUP($C302,'[5]Gui chi Quynh'!$C$7:$E$391,3,0)</f>
        <v>A4</v>
      </c>
      <c r="H302" s="19">
        <f>VLOOKUP(G302,Sheet1!$B$2:$C$12,2,TRUE)</f>
        <v>7</v>
      </c>
      <c r="I302" s="5" t="str">
        <f>VLOOKUP($C302,'[6]Gui chi Quynh'!$C$7:$E$389,3,0)</f>
        <v>A4</v>
      </c>
      <c r="J302" s="19">
        <f>VLOOKUP(I302,Sheet1!$B$2:$C$12,2,TRUE)</f>
        <v>7</v>
      </c>
      <c r="K302" s="5" t="str">
        <f>VLOOKUP($C302,'[7]Gui chi Quynh'!$C$7:$E$389,3,0)</f>
        <v>A3</v>
      </c>
      <c r="L302" s="19">
        <f>VLOOKUP(K302,Sheet1!$B$2:$C$12,2,TRUE)</f>
        <v>8</v>
      </c>
      <c r="M302" s="5" t="str">
        <f>VLOOKUP($C302,'[8]Gui chi Quynh'!$C$7:$E$388,3,0)</f>
        <v>A3</v>
      </c>
      <c r="N302" s="19">
        <f>VLOOKUP(M302,Sheet1!$B$2:$C$12,2,TRUE)</f>
        <v>8</v>
      </c>
      <c r="O302" s="12">
        <f t="shared" si="111"/>
        <v>7.4</v>
      </c>
      <c r="P302" s="226">
        <f t="shared" si="112"/>
        <v>0</v>
      </c>
      <c r="Q302" s="9" t="str">
        <f t="shared" si="117"/>
        <v>Tốt</v>
      </c>
      <c r="R302" s="10"/>
      <c r="S302" s="17"/>
      <c r="T302" s="19" t="e">
        <f>VLOOKUP(S302,Sheet1!$B$2:$C$12,2,TRUE)</f>
        <v>#N/A</v>
      </c>
      <c r="U302" s="5"/>
      <c r="V302" s="19" t="e">
        <f>VLOOKUP(U302,Sheet1!$B$2:$C$12,2,TRUE)</f>
        <v>#N/A</v>
      </c>
      <c r="W302" s="5"/>
      <c r="X302" s="19" t="e">
        <f>VLOOKUP(W302,Sheet1!$B$2:$C$12,2,TRUE)</f>
        <v>#N/A</v>
      </c>
      <c r="Y302" s="5"/>
      <c r="Z302" s="19" t="e">
        <f>VLOOKUP(Y302,Sheet1!$B$2:$C$12,2,TRUE)</f>
        <v>#N/A</v>
      </c>
      <c r="AA302" s="5"/>
      <c r="AB302" s="19" t="e">
        <f>VLOOKUP(AA302,Sheet1!$B$2:$C$12,2,TRUE)</f>
        <v>#N/A</v>
      </c>
      <c r="AC302" s="5" t="e">
        <f t="shared" si="113"/>
        <v>#N/A</v>
      </c>
      <c r="AD302" s="226">
        <f t="shared" si="100"/>
        <v>0</v>
      </c>
      <c r="AE302" s="9" t="e">
        <f t="shared" si="101"/>
        <v>#N/A</v>
      </c>
      <c r="AF302" s="5" t="e">
        <f t="shared" si="114"/>
        <v>#N/A</v>
      </c>
      <c r="AG302" s="226">
        <f t="shared" si="115"/>
        <v>0</v>
      </c>
      <c r="AH302" s="9" t="e">
        <f t="shared" ref="AH302:AH307" si="118">IF(AG302&gt;=3,"Không hoàn thành",IF(AND($AF302&gt;=8,$AF302&lt;=10,AG302=0),"Xuất sắc",IF(AND($AF302&gt;=8,$AF302&lt;=10,AG302=1),"Tốt",IF(AND($AF302&gt;=8,$AF302&lt;=10,AG302=2),"Hoàn thành",IF(AND($AF302&gt;6,$AF302&lt;8,AG302&lt;=1),"Tốt",IF(AND($AF302&gt;6,$AF302&lt;8,AG302=2),"Hoàn thành",IF(AND($AF302&gt;=5,$AF302&lt;=6,AG302&lt;=2),"Hoàn thành",IF(AND($AF302&lt;5,AG302&gt;3),"Không hoàn thành",""))))))))</f>
        <v>#N/A</v>
      </c>
      <c r="AI302" s="227"/>
      <c r="AJ302" s="9" t="e">
        <f t="shared" si="108"/>
        <v>#N/A</v>
      </c>
      <c r="AK302" s="9">
        <f t="shared" si="110"/>
        <v>0</v>
      </c>
      <c r="AL302" s="9" t="e">
        <f t="shared" si="109"/>
        <v>#N/A</v>
      </c>
      <c r="AM302" s="9" t="e">
        <f t="shared" ref="AM302:AM307" si="119">IF($AK302=1,"Không đạt LĐTT",IF(OR($AL302= "Xuất sắc", $AL302="Tốt"),"Đạt LĐTT","Không đạt LĐTT"))</f>
        <v>#N/A</v>
      </c>
      <c r="AN302" s="5"/>
      <c r="AO302" s="5"/>
      <c r="AP302" s="9"/>
      <c r="AQ302" s="5"/>
      <c r="AR302" s="25"/>
      <c r="AS302" s="25"/>
    </row>
    <row r="303" spans="1:45" s="7" customFormat="1" ht="20.100000000000001" hidden="1" customHeight="1" x14ac:dyDescent="0.25">
      <c r="A303" s="86">
        <f t="shared" si="116"/>
        <v>262</v>
      </c>
      <c r="B303" s="77" t="s">
        <v>185</v>
      </c>
      <c r="C303" s="263" t="s">
        <v>658</v>
      </c>
      <c r="D303" s="38"/>
      <c r="E303" s="5" t="str">
        <f>VLOOKUP($C303,'[4]Gui chi Quynh'!$D$7:$F$393,3,0)</f>
        <v>A4</v>
      </c>
      <c r="F303" s="19">
        <f>VLOOKUP(E303,Sheet1!$B$2:$C$12,2,TRUE)</f>
        <v>7</v>
      </c>
      <c r="G303" s="5" t="str">
        <f>VLOOKUP($C303,'[5]Gui chi Quynh'!$C$7:$E$391,3,0)</f>
        <v>A4</v>
      </c>
      <c r="H303" s="19">
        <f>VLOOKUP(G303,Sheet1!$B$2:$C$12,2,TRUE)</f>
        <v>7</v>
      </c>
      <c r="I303" s="5" t="str">
        <f>VLOOKUP($C303,'[6]Gui chi Quynh'!$C$7:$E$389,3,0)</f>
        <v>A4</v>
      </c>
      <c r="J303" s="19">
        <f>VLOOKUP(I303,Sheet1!$B$2:$C$12,2,TRUE)</f>
        <v>7</v>
      </c>
      <c r="K303" s="5" t="str">
        <f>VLOOKUP($C303,'[7]Gui chi Quynh'!$C$7:$E$389,3,0)</f>
        <v>A4</v>
      </c>
      <c r="L303" s="19">
        <f>VLOOKUP(K303,Sheet1!$B$2:$C$12,2,TRUE)</f>
        <v>7</v>
      </c>
      <c r="M303" s="5" t="str">
        <f>VLOOKUP($C303,'[8]Gui chi Quynh'!$C$7:$E$388,3,0)</f>
        <v>A4</v>
      </c>
      <c r="N303" s="19">
        <f>VLOOKUP(M303,Sheet1!$B$2:$C$12,2,TRUE)</f>
        <v>7</v>
      </c>
      <c r="O303" s="12">
        <f t="shared" si="111"/>
        <v>7</v>
      </c>
      <c r="P303" s="226">
        <f t="shared" si="112"/>
        <v>0</v>
      </c>
      <c r="Q303" s="9" t="str">
        <f t="shared" si="117"/>
        <v>Tốt</v>
      </c>
      <c r="R303" s="10"/>
      <c r="S303" s="17"/>
      <c r="T303" s="19" t="e">
        <f>VLOOKUP(S303,Sheet1!$B$2:$C$12,2,TRUE)</f>
        <v>#N/A</v>
      </c>
      <c r="U303" s="5"/>
      <c r="V303" s="19" t="e">
        <f>VLOOKUP(U303,Sheet1!$B$2:$C$12,2,TRUE)</f>
        <v>#N/A</v>
      </c>
      <c r="W303" s="5"/>
      <c r="X303" s="19" t="e">
        <f>VLOOKUP(W303,Sheet1!$B$2:$C$12,2,TRUE)</f>
        <v>#N/A</v>
      </c>
      <c r="Y303" s="5"/>
      <c r="Z303" s="19" t="e">
        <f>VLOOKUP(Y303,Sheet1!$B$2:$C$12,2,TRUE)</f>
        <v>#N/A</v>
      </c>
      <c r="AA303" s="5"/>
      <c r="AB303" s="19" t="e">
        <f>VLOOKUP(AA303,Sheet1!$B$2:$C$12,2,TRUE)</f>
        <v>#N/A</v>
      </c>
      <c r="AC303" s="5" t="e">
        <f t="shared" si="113"/>
        <v>#N/A</v>
      </c>
      <c r="AD303" s="226">
        <f t="shared" si="100"/>
        <v>0</v>
      </c>
      <c r="AE303" s="9" t="e">
        <f t="shared" si="101"/>
        <v>#N/A</v>
      </c>
      <c r="AF303" s="5" t="e">
        <f t="shared" si="114"/>
        <v>#N/A</v>
      </c>
      <c r="AG303" s="226">
        <f t="shared" si="115"/>
        <v>0</v>
      </c>
      <c r="AH303" s="9" t="e">
        <f t="shared" si="118"/>
        <v>#N/A</v>
      </c>
      <c r="AI303" s="227"/>
      <c r="AJ303" s="9" t="e">
        <f t="shared" si="108"/>
        <v>#N/A</v>
      </c>
      <c r="AK303" s="9">
        <f t="shared" si="110"/>
        <v>0</v>
      </c>
      <c r="AL303" s="9" t="e">
        <f t="shared" si="109"/>
        <v>#N/A</v>
      </c>
      <c r="AM303" s="9" t="e">
        <f t="shared" si="119"/>
        <v>#N/A</v>
      </c>
      <c r="AN303" s="5"/>
      <c r="AO303" s="12"/>
      <c r="AP303" s="9"/>
      <c r="AQ303" s="5"/>
      <c r="AR303" s="25"/>
      <c r="AS303" s="25"/>
    </row>
    <row r="304" spans="1:45" s="7" customFormat="1" ht="20.100000000000001" hidden="1" customHeight="1" x14ac:dyDescent="0.25">
      <c r="A304" s="86">
        <f t="shared" si="116"/>
        <v>263</v>
      </c>
      <c r="B304" s="77" t="s">
        <v>187</v>
      </c>
      <c r="C304" s="263" t="s">
        <v>659</v>
      </c>
      <c r="D304" s="38"/>
      <c r="E304" s="5" t="str">
        <f>VLOOKUP($C304,'[4]Gui chi Quynh'!$D$7:$F$393,3,0)</f>
        <v>A4</v>
      </c>
      <c r="F304" s="19">
        <f>VLOOKUP(E304,Sheet1!$B$2:$C$12,2,TRUE)</f>
        <v>7</v>
      </c>
      <c r="G304" s="5" t="str">
        <f>VLOOKUP($C304,'[5]Gui chi Quynh'!$C$7:$E$391,3,0)</f>
        <v>A4</v>
      </c>
      <c r="H304" s="19">
        <f>VLOOKUP(G304,Sheet1!$B$2:$C$12,2,TRUE)</f>
        <v>7</v>
      </c>
      <c r="I304" s="5" t="str">
        <f>VLOOKUP($C304,'[6]Gui chi Quynh'!$C$7:$E$389,3,0)</f>
        <v>A4</v>
      </c>
      <c r="J304" s="19">
        <f>VLOOKUP(I304,Sheet1!$B$2:$C$12,2,TRUE)</f>
        <v>7</v>
      </c>
      <c r="K304" s="5" t="str">
        <f>VLOOKUP($C304,'[7]Gui chi Quynh'!$C$7:$E$389,3,0)</f>
        <v>A3</v>
      </c>
      <c r="L304" s="19">
        <f>VLOOKUP(K304,Sheet1!$B$2:$C$12,2,TRUE)</f>
        <v>8</v>
      </c>
      <c r="M304" s="5" t="str">
        <f>VLOOKUP($C304,'[8]Gui chi Quynh'!$C$7:$E$388,3,0)</f>
        <v>A4</v>
      </c>
      <c r="N304" s="19">
        <f>VLOOKUP(M304,Sheet1!$B$2:$C$12,2,TRUE)</f>
        <v>7</v>
      </c>
      <c r="O304" s="12">
        <f t="shared" si="111"/>
        <v>7.2</v>
      </c>
      <c r="P304" s="226">
        <f t="shared" si="112"/>
        <v>0</v>
      </c>
      <c r="Q304" s="9" t="str">
        <f t="shared" si="117"/>
        <v>Tốt</v>
      </c>
      <c r="R304" s="82"/>
      <c r="S304" s="17"/>
      <c r="T304" s="19" t="e">
        <f>VLOOKUP(S304,Sheet1!$B$2:$C$12,2,TRUE)</f>
        <v>#N/A</v>
      </c>
      <c r="U304" s="5"/>
      <c r="V304" s="19" t="e">
        <f>VLOOKUP(U304,Sheet1!$B$2:$C$12,2,TRUE)</f>
        <v>#N/A</v>
      </c>
      <c r="W304" s="5"/>
      <c r="X304" s="19" t="e">
        <f>VLOOKUP(W304,Sheet1!$B$2:$C$12,2,TRUE)</f>
        <v>#N/A</v>
      </c>
      <c r="Y304" s="5"/>
      <c r="Z304" s="19" t="e">
        <f>VLOOKUP(Y304,Sheet1!$B$2:$C$12,2,TRUE)</f>
        <v>#N/A</v>
      </c>
      <c r="AA304" s="5"/>
      <c r="AB304" s="19" t="e">
        <f>VLOOKUP(AA304,Sheet1!$B$2:$C$12,2,TRUE)</f>
        <v>#N/A</v>
      </c>
      <c r="AC304" s="5" t="e">
        <f t="shared" si="113"/>
        <v>#N/A</v>
      </c>
      <c r="AD304" s="226">
        <f t="shared" si="100"/>
        <v>0</v>
      </c>
      <c r="AE304" s="9" t="e">
        <f t="shared" si="101"/>
        <v>#N/A</v>
      </c>
      <c r="AF304" s="5" t="e">
        <f t="shared" si="114"/>
        <v>#N/A</v>
      </c>
      <c r="AG304" s="226">
        <f t="shared" si="115"/>
        <v>0</v>
      </c>
      <c r="AH304" s="9" t="e">
        <f t="shared" si="118"/>
        <v>#N/A</v>
      </c>
      <c r="AI304" s="227"/>
      <c r="AJ304" s="9" t="e">
        <f t="shared" si="108"/>
        <v>#N/A</v>
      </c>
      <c r="AK304" s="9">
        <f t="shared" si="110"/>
        <v>0</v>
      </c>
      <c r="AL304" s="9" t="e">
        <f t="shared" si="109"/>
        <v>#N/A</v>
      </c>
      <c r="AM304" s="9" t="e">
        <f t="shared" si="119"/>
        <v>#N/A</v>
      </c>
      <c r="AN304" s="5"/>
      <c r="AO304" s="5"/>
      <c r="AP304" s="9"/>
      <c r="AQ304" s="5"/>
      <c r="AR304" s="30"/>
      <c r="AS304" s="26"/>
    </row>
    <row r="305" spans="1:45" s="7" customFormat="1" ht="20.100000000000001" hidden="1" customHeight="1" x14ac:dyDescent="0.25">
      <c r="A305" s="86">
        <f t="shared" si="116"/>
        <v>264</v>
      </c>
      <c r="B305" s="77" t="s">
        <v>290</v>
      </c>
      <c r="C305" s="263" t="s">
        <v>663</v>
      </c>
      <c r="D305" s="38"/>
      <c r="E305" s="5" t="str">
        <f>VLOOKUP($C305,'[4]Gui chi Quynh'!$D$7:$F$393,3,0)</f>
        <v>A1</v>
      </c>
      <c r="F305" s="19">
        <f>VLOOKUP(E305,Sheet1!$B$2:$C$12,2,TRUE)</f>
        <v>10</v>
      </c>
      <c r="G305" s="5" t="str">
        <f>VLOOKUP($C305,'[5]Gui chi Quynh'!$C$7:$E$391,3,0)</f>
        <v>A3</v>
      </c>
      <c r="H305" s="19">
        <f>VLOOKUP(G305,Sheet1!$B$2:$C$12,2,TRUE)</f>
        <v>8</v>
      </c>
      <c r="I305" s="5" t="str">
        <f>VLOOKUP($C305,'[6]Gui chi Quynh'!$C$7:$E$389,3,0)</f>
        <v>A2</v>
      </c>
      <c r="J305" s="19">
        <f>VLOOKUP(I305,Sheet1!$B$2:$C$12,2,TRUE)</f>
        <v>9</v>
      </c>
      <c r="K305" s="5" t="str">
        <f>VLOOKUP($C305,'[7]Gui chi Quynh'!$C$7:$E$389,3,0)</f>
        <v>A1</v>
      </c>
      <c r="L305" s="19">
        <f>VLOOKUP(K305,Sheet1!$B$2:$C$12,2,TRUE)</f>
        <v>10</v>
      </c>
      <c r="M305" s="5" t="str">
        <f>VLOOKUP($C305,'[8]Gui chi Quynh'!$C$7:$E$388,3,0)</f>
        <v>A1</v>
      </c>
      <c r="N305" s="19">
        <f>VLOOKUP(M305,Sheet1!$B$2:$C$12,2,TRUE)</f>
        <v>10</v>
      </c>
      <c r="O305" s="12">
        <f t="shared" si="111"/>
        <v>9.4</v>
      </c>
      <c r="P305" s="226">
        <f t="shared" si="112"/>
        <v>0</v>
      </c>
      <c r="Q305" s="9" t="str">
        <f t="shared" si="117"/>
        <v>Xuất sắc</v>
      </c>
      <c r="R305" s="10"/>
      <c r="S305" s="17"/>
      <c r="T305" s="19" t="e">
        <f>VLOOKUP(S305,Sheet1!$B$2:$C$12,2,TRUE)</f>
        <v>#N/A</v>
      </c>
      <c r="U305" s="5"/>
      <c r="V305" s="19" t="e">
        <f>VLOOKUP(U305,Sheet1!$B$2:$C$12,2,TRUE)</f>
        <v>#N/A</v>
      </c>
      <c r="W305" s="5"/>
      <c r="X305" s="19" t="e">
        <f>VLOOKUP(W305,Sheet1!$B$2:$C$12,2,TRUE)</f>
        <v>#N/A</v>
      </c>
      <c r="Y305" s="5"/>
      <c r="Z305" s="19" t="e">
        <f>VLOOKUP(Y305,Sheet1!$B$2:$C$12,2,TRUE)</f>
        <v>#N/A</v>
      </c>
      <c r="AA305" s="5"/>
      <c r="AB305" s="19" t="e">
        <f>VLOOKUP(AA305,Sheet1!$B$2:$C$12,2,TRUE)</f>
        <v>#N/A</v>
      </c>
      <c r="AC305" s="5" t="e">
        <f t="shared" si="113"/>
        <v>#N/A</v>
      </c>
      <c r="AD305" s="226">
        <f t="shared" si="100"/>
        <v>0</v>
      </c>
      <c r="AE305" s="9" t="e">
        <f t="shared" si="101"/>
        <v>#N/A</v>
      </c>
      <c r="AF305" s="5" t="e">
        <f t="shared" si="114"/>
        <v>#N/A</v>
      </c>
      <c r="AG305" s="226">
        <f t="shared" si="115"/>
        <v>0</v>
      </c>
      <c r="AH305" s="9" t="e">
        <f t="shared" si="118"/>
        <v>#N/A</v>
      </c>
      <c r="AI305" s="227"/>
      <c r="AJ305" s="9" t="e">
        <f t="shared" si="108"/>
        <v>#N/A</v>
      </c>
      <c r="AK305" s="9">
        <f t="shared" si="110"/>
        <v>0</v>
      </c>
      <c r="AL305" s="9" t="e">
        <f t="shared" si="109"/>
        <v>#N/A</v>
      </c>
      <c r="AM305" s="9" t="e">
        <f t="shared" si="119"/>
        <v>#N/A</v>
      </c>
      <c r="AN305" s="5"/>
      <c r="AO305" s="5"/>
      <c r="AP305" s="9"/>
      <c r="AQ305" s="5"/>
      <c r="AR305" s="25"/>
      <c r="AS305" s="23"/>
    </row>
    <row r="306" spans="1:45" s="7" customFormat="1" ht="20.100000000000001" hidden="1" customHeight="1" x14ac:dyDescent="0.25">
      <c r="A306" s="86">
        <f t="shared" si="116"/>
        <v>265</v>
      </c>
      <c r="B306" s="77" t="s">
        <v>188</v>
      </c>
      <c r="C306" s="263" t="s">
        <v>660</v>
      </c>
      <c r="D306" s="38"/>
      <c r="E306" s="5" t="str">
        <f>VLOOKUP($C306,'[4]Gui chi Quynh'!$D$7:$F$393,3,0)</f>
        <v>A4</v>
      </c>
      <c r="F306" s="19">
        <f>VLOOKUP(E306,Sheet1!$B$2:$C$12,2,TRUE)</f>
        <v>7</v>
      </c>
      <c r="G306" s="5" t="str">
        <f>VLOOKUP($C306,'[5]Gui chi Quynh'!$C$7:$E$391,3,0)</f>
        <v>A4</v>
      </c>
      <c r="H306" s="19">
        <f>VLOOKUP(G306,Sheet1!$B$2:$C$12,2,TRUE)</f>
        <v>7</v>
      </c>
      <c r="I306" s="5" t="str">
        <f>VLOOKUP($C306,'[6]Gui chi Quynh'!$C$7:$E$389,3,0)</f>
        <v>A4</v>
      </c>
      <c r="J306" s="19">
        <f>VLOOKUP(I306,Sheet1!$B$2:$C$12,2,TRUE)</f>
        <v>7</v>
      </c>
      <c r="K306" s="5" t="str">
        <f>VLOOKUP($C306,'[7]Gui chi Quynh'!$C$7:$E$389,3,0)</f>
        <v>A4</v>
      </c>
      <c r="L306" s="19">
        <f>VLOOKUP(K306,Sheet1!$B$2:$C$12,2,TRUE)</f>
        <v>7</v>
      </c>
      <c r="M306" s="5" t="str">
        <f>VLOOKUP($C306,'[8]Gui chi Quynh'!$C$7:$E$388,3,0)</f>
        <v>A4</v>
      </c>
      <c r="N306" s="19">
        <f>VLOOKUP(M306,Sheet1!$B$2:$C$12,2,TRUE)</f>
        <v>7</v>
      </c>
      <c r="O306" s="12">
        <f t="shared" si="111"/>
        <v>7</v>
      </c>
      <c r="P306" s="226">
        <f t="shared" si="112"/>
        <v>0</v>
      </c>
      <c r="Q306" s="9" t="str">
        <f t="shared" si="117"/>
        <v>Tốt</v>
      </c>
      <c r="R306" s="10"/>
      <c r="S306" s="17"/>
      <c r="T306" s="19" t="e">
        <f>VLOOKUP(S306,Sheet1!$B$2:$C$12,2,TRUE)</f>
        <v>#N/A</v>
      </c>
      <c r="U306" s="5"/>
      <c r="V306" s="19" t="e">
        <f>VLOOKUP(U306,Sheet1!$B$2:$C$12,2,TRUE)</f>
        <v>#N/A</v>
      </c>
      <c r="W306" s="5"/>
      <c r="X306" s="19" t="e">
        <f>VLOOKUP(W306,Sheet1!$B$2:$C$12,2,TRUE)</f>
        <v>#N/A</v>
      </c>
      <c r="Y306" s="5"/>
      <c r="Z306" s="19" t="e">
        <f>VLOOKUP(Y306,Sheet1!$B$2:$C$12,2,TRUE)</f>
        <v>#N/A</v>
      </c>
      <c r="AA306" s="5"/>
      <c r="AB306" s="19" t="e">
        <f>VLOOKUP(AA306,Sheet1!$B$2:$C$12,2,TRUE)</f>
        <v>#N/A</v>
      </c>
      <c r="AC306" s="5" t="e">
        <f t="shared" si="113"/>
        <v>#N/A</v>
      </c>
      <c r="AD306" s="226">
        <f t="shared" si="100"/>
        <v>0</v>
      </c>
      <c r="AE306" s="9" t="e">
        <f t="shared" si="101"/>
        <v>#N/A</v>
      </c>
      <c r="AF306" s="5" t="e">
        <f t="shared" si="114"/>
        <v>#N/A</v>
      </c>
      <c r="AG306" s="226">
        <f t="shared" si="115"/>
        <v>0</v>
      </c>
      <c r="AH306" s="9" t="e">
        <f t="shared" si="118"/>
        <v>#N/A</v>
      </c>
      <c r="AI306" s="227"/>
      <c r="AJ306" s="9" t="e">
        <f t="shared" si="108"/>
        <v>#N/A</v>
      </c>
      <c r="AK306" s="9">
        <f t="shared" si="110"/>
        <v>0</v>
      </c>
      <c r="AL306" s="9" t="e">
        <f t="shared" si="109"/>
        <v>#N/A</v>
      </c>
      <c r="AM306" s="9" t="e">
        <f t="shared" si="119"/>
        <v>#N/A</v>
      </c>
      <c r="AN306" s="5"/>
      <c r="AO306" s="5"/>
      <c r="AP306" s="9"/>
      <c r="AQ306" s="5"/>
      <c r="AR306" s="25"/>
      <c r="AS306" s="25"/>
    </row>
    <row r="307" spans="1:45" s="7" customFormat="1" ht="20.100000000000001" hidden="1" customHeight="1" x14ac:dyDescent="0.25">
      <c r="A307" s="86">
        <f t="shared" si="116"/>
        <v>266</v>
      </c>
      <c r="B307" s="77" t="s">
        <v>190</v>
      </c>
      <c r="C307" s="263" t="s">
        <v>662</v>
      </c>
      <c r="D307" s="38"/>
      <c r="E307" s="5" t="str">
        <f>VLOOKUP($C307,'[4]Gui chi Quynh'!$D$7:$F$393,3,0)</f>
        <v>A4</v>
      </c>
      <c r="F307" s="19">
        <f>VLOOKUP(E307,Sheet1!$B$2:$C$12,2,TRUE)</f>
        <v>7</v>
      </c>
      <c r="G307" s="5" t="str">
        <f>VLOOKUP($C307,'[5]Gui chi Quynh'!$C$7:$E$391,3,0)</f>
        <v>A4</v>
      </c>
      <c r="H307" s="19">
        <f>VLOOKUP(G307,Sheet1!$B$2:$C$12,2,TRUE)</f>
        <v>7</v>
      </c>
      <c r="I307" s="5" t="str">
        <f>VLOOKUP($C307,'[6]Gui chi Quynh'!$C$7:$E$389,3,0)</f>
        <v>A4</v>
      </c>
      <c r="J307" s="19">
        <f>VLOOKUP(I307,Sheet1!$B$2:$C$12,2,TRUE)</f>
        <v>7</v>
      </c>
      <c r="K307" s="5" t="str">
        <f>VLOOKUP($C307,'[7]Gui chi Quynh'!$C$7:$E$389,3,0)</f>
        <v>A3</v>
      </c>
      <c r="L307" s="19">
        <f>VLOOKUP(K307,Sheet1!$B$2:$C$12,2,TRUE)</f>
        <v>8</v>
      </c>
      <c r="M307" s="5" t="str">
        <f>VLOOKUP($C307,'[8]Gui chi Quynh'!$C$7:$E$388,3,0)</f>
        <v>A4</v>
      </c>
      <c r="N307" s="19">
        <f>VLOOKUP(M307,Sheet1!$B$2:$C$12,2,TRUE)</f>
        <v>7</v>
      </c>
      <c r="O307" s="12">
        <f t="shared" si="111"/>
        <v>7.2</v>
      </c>
      <c r="P307" s="226">
        <f t="shared" si="112"/>
        <v>0</v>
      </c>
      <c r="Q307" s="9" t="str">
        <f t="shared" si="117"/>
        <v>Tốt</v>
      </c>
      <c r="R307" s="10"/>
      <c r="S307" s="17"/>
      <c r="T307" s="19" t="e">
        <f>VLOOKUP(S307,Sheet1!$B$2:$C$12,2,TRUE)</f>
        <v>#N/A</v>
      </c>
      <c r="U307" s="5"/>
      <c r="V307" s="19" t="e">
        <f>VLOOKUP(U307,Sheet1!$B$2:$C$12,2,TRUE)</f>
        <v>#N/A</v>
      </c>
      <c r="W307" s="5"/>
      <c r="X307" s="19" t="e">
        <f>VLOOKUP(W307,Sheet1!$B$2:$C$12,2,TRUE)</f>
        <v>#N/A</v>
      </c>
      <c r="Y307" s="5"/>
      <c r="Z307" s="19" t="e">
        <f>VLOOKUP(Y307,Sheet1!$B$2:$C$12,2,TRUE)</f>
        <v>#N/A</v>
      </c>
      <c r="AA307" s="5"/>
      <c r="AB307" s="19" t="e">
        <f>VLOOKUP(AA307,Sheet1!$B$2:$C$12,2,TRUE)</f>
        <v>#N/A</v>
      </c>
      <c r="AC307" s="5" t="e">
        <f t="shared" si="113"/>
        <v>#N/A</v>
      </c>
      <c r="AD307" s="226">
        <f t="shared" si="100"/>
        <v>0</v>
      </c>
      <c r="AE307" s="9" t="e">
        <f t="shared" si="101"/>
        <v>#N/A</v>
      </c>
      <c r="AF307" s="5" t="e">
        <f t="shared" si="114"/>
        <v>#N/A</v>
      </c>
      <c r="AG307" s="226">
        <f t="shared" si="115"/>
        <v>0</v>
      </c>
      <c r="AH307" s="9" t="e">
        <f t="shared" si="118"/>
        <v>#N/A</v>
      </c>
      <c r="AI307" s="227"/>
      <c r="AJ307" s="9" t="e">
        <f t="shared" si="108"/>
        <v>#N/A</v>
      </c>
      <c r="AK307" s="9">
        <f t="shared" si="110"/>
        <v>0</v>
      </c>
      <c r="AL307" s="9" t="e">
        <f t="shared" si="109"/>
        <v>#N/A</v>
      </c>
      <c r="AM307" s="9" t="e">
        <f t="shared" si="119"/>
        <v>#N/A</v>
      </c>
      <c r="AN307" s="5"/>
      <c r="AO307" s="5"/>
      <c r="AP307" s="9"/>
      <c r="AQ307" s="5"/>
      <c r="AR307" s="25"/>
      <c r="AS307" s="25"/>
    </row>
    <row r="308" spans="1:45" s="7" customFormat="1" ht="20.100000000000001" hidden="1" customHeight="1" x14ac:dyDescent="0.25">
      <c r="A308" s="86">
        <f t="shared" si="116"/>
        <v>267</v>
      </c>
      <c r="B308" s="54" t="s">
        <v>826</v>
      </c>
      <c r="C308" s="90" t="s">
        <v>827</v>
      </c>
      <c r="D308" s="38"/>
      <c r="E308" s="5" t="str">
        <f>VLOOKUP($C308,'[4]Gui chi Quynh'!$D$7:$F$393,3,0)</f>
        <v>A3</v>
      </c>
      <c r="F308" s="19">
        <f>VLOOKUP(E308,Sheet1!$B$2:$C$12,2,TRUE)</f>
        <v>8</v>
      </c>
      <c r="G308" s="5" t="str">
        <f>VLOOKUP($C308,'[5]Gui chi Quynh'!$C$7:$E$391,3,0)</f>
        <v>A3</v>
      </c>
      <c r="H308" s="19">
        <f>VLOOKUP(G308,Sheet1!$B$2:$C$12,2,TRUE)</f>
        <v>8</v>
      </c>
      <c r="I308" s="5" t="str">
        <f>VLOOKUP($C308,'[6]Gui chi Quynh'!$C$7:$E$389,3,0)</f>
        <v>A4</v>
      </c>
      <c r="J308" s="19">
        <f>VLOOKUP(I308,Sheet1!$B$2:$C$12,2,TRUE)</f>
        <v>7</v>
      </c>
      <c r="K308" s="5" t="str">
        <f>VLOOKUP($C308,'[7]Gui chi Quynh'!$C$7:$E$389,3,0)</f>
        <v>A3</v>
      </c>
      <c r="L308" s="19">
        <f>VLOOKUP(K308,Sheet1!$B$2:$C$12,2,TRUE)</f>
        <v>8</v>
      </c>
      <c r="M308" s="5" t="str">
        <f>VLOOKUP($C308,'[8]Gui chi Quynh'!$C$7:$E$388,3,0)</f>
        <v>A3</v>
      </c>
      <c r="N308" s="19">
        <f>VLOOKUP(M308,Sheet1!$B$2:$C$12,2,TRUE)</f>
        <v>8</v>
      </c>
      <c r="O308" s="12">
        <f t="shared" si="111"/>
        <v>7.8</v>
      </c>
      <c r="P308" s="226">
        <f t="shared" si="112"/>
        <v>0</v>
      </c>
      <c r="Q308" s="9" t="str">
        <f t="shared" si="117"/>
        <v>Tốt</v>
      </c>
      <c r="R308" s="10"/>
      <c r="S308" s="17"/>
      <c r="T308" s="19"/>
      <c r="U308" s="5"/>
      <c r="V308" s="19"/>
      <c r="W308" s="5"/>
      <c r="X308" s="19"/>
      <c r="Y308" s="5"/>
      <c r="Z308" s="19"/>
      <c r="AA308" s="5"/>
      <c r="AB308" s="19"/>
      <c r="AC308" s="5"/>
      <c r="AD308" s="226"/>
      <c r="AE308" s="9"/>
      <c r="AF308" s="5"/>
      <c r="AG308" s="226"/>
      <c r="AH308" s="9"/>
      <c r="AI308" s="227"/>
      <c r="AJ308" s="9"/>
      <c r="AK308" s="9"/>
      <c r="AL308" s="9"/>
      <c r="AM308" s="9"/>
      <c r="AN308" s="5"/>
      <c r="AO308" s="5"/>
      <c r="AP308" s="9"/>
      <c r="AQ308" s="5"/>
      <c r="AR308" s="25"/>
      <c r="AS308" s="25"/>
    </row>
    <row r="309" spans="1:45" s="7" customFormat="1" ht="22.5" customHeight="1" x14ac:dyDescent="0.25">
      <c r="A309" s="307">
        <v>15</v>
      </c>
      <c r="B309" s="308" t="s">
        <v>921</v>
      </c>
      <c r="C309" s="309"/>
      <c r="D309" s="310"/>
      <c r="E309" s="309"/>
      <c r="F309" s="310"/>
      <c r="G309" s="309"/>
      <c r="H309" s="310"/>
      <c r="I309" s="309"/>
      <c r="J309" s="310"/>
      <c r="K309" s="309"/>
      <c r="L309" s="310"/>
      <c r="M309" s="309"/>
      <c r="N309" s="310"/>
      <c r="O309" s="312">
        <v>9</v>
      </c>
      <c r="P309" s="311"/>
      <c r="Q309" s="312">
        <f>COUNTA($Q$311:$Q$319)</f>
        <v>9</v>
      </c>
      <c r="R309" s="313" t="str">
        <f xml:space="preserve"> (COUNTIF('Tong hop thi dua HK2-CN'!$AH$276:$AH$284, "Hoàn thành xuất sắc nhiệm vụ") &amp; " Xuất sắc") &amp;" + "&amp; (COUNTIF('Tong hop thi dua HK2-CN'!$AH$276:$AH$284, "Hoàn thành tốt nhiệm vụ") &amp; " Tốt")</f>
        <v>1 Xuất sắc + 8 Tốt</v>
      </c>
      <c r="S309" s="224"/>
      <c r="T309" s="8"/>
      <c r="U309" s="224"/>
      <c r="V309" s="8"/>
      <c r="W309" s="224"/>
      <c r="X309" s="8"/>
      <c r="Y309" s="224"/>
      <c r="Z309" s="8"/>
      <c r="AA309" s="224"/>
      <c r="AB309" s="8"/>
      <c r="AC309" s="224"/>
      <c r="AD309" s="277"/>
      <c r="AE309" s="224"/>
      <c r="AF309" s="224"/>
      <c r="AG309" s="277"/>
      <c r="AH309" s="224"/>
      <c r="AI309" s="225"/>
      <c r="AJ309" s="8"/>
      <c r="AK309" s="224"/>
      <c r="AL309" s="8"/>
      <c r="AM309" s="224"/>
      <c r="AN309" s="8"/>
      <c r="AO309" s="224"/>
      <c r="AP309" s="8"/>
      <c r="AQ309" s="224"/>
      <c r="AR309" s="43"/>
      <c r="AS309" s="43"/>
    </row>
    <row r="310" spans="1:45" s="7" customFormat="1" ht="20.100000000000001" hidden="1" customHeight="1" x14ac:dyDescent="0.25">
      <c r="A310" s="261" t="s">
        <v>859</v>
      </c>
      <c r="B310" s="262" t="s">
        <v>860</v>
      </c>
      <c r="C310" s="261"/>
      <c r="D310" s="250"/>
      <c r="E310" s="248"/>
      <c r="F310" s="249"/>
      <c r="G310" s="248"/>
      <c r="H310" s="249"/>
      <c r="I310" s="248"/>
      <c r="J310" s="249"/>
      <c r="K310" s="249"/>
      <c r="L310" s="249"/>
      <c r="M310" s="249"/>
      <c r="N310" s="249"/>
      <c r="O310" s="418"/>
      <c r="P310" s="278"/>
      <c r="Q310" s="297"/>
      <c r="R310" s="283"/>
      <c r="S310" s="19"/>
      <c r="T310" s="19"/>
      <c r="U310" s="5"/>
      <c r="V310" s="19"/>
      <c r="W310" s="5"/>
      <c r="X310" s="19"/>
      <c r="Y310" s="5"/>
      <c r="Z310" s="19"/>
      <c r="AA310" s="5"/>
      <c r="AB310" s="19"/>
      <c r="AC310" s="5"/>
      <c r="AD310" s="226"/>
      <c r="AE310" s="9"/>
      <c r="AF310" s="5"/>
      <c r="AG310" s="226"/>
      <c r="AH310" s="9"/>
      <c r="AI310" s="227"/>
      <c r="AJ310" s="9"/>
      <c r="AK310" s="9"/>
      <c r="AL310" s="9"/>
      <c r="AM310" s="9"/>
      <c r="AN310" s="5"/>
      <c r="AO310" s="5"/>
      <c r="AP310" s="9"/>
      <c r="AQ310" s="5"/>
      <c r="AR310" s="25"/>
      <c r="AS310" s="25"/>
    </row>
    <row r="311" spans="1:45" s="7" customFormat="1" ht="20.100000000000001" hidden="1" customHeight="1" x14ac:dyDescent="0.25">
      <c r="A311" s="86">
        <v>268</v>
      </c>
      <c r="B311" s="274" t="s">
        <v>265</v>
      </c>
      <c r="C311" s="9" t="s">
        <v>666</v>
      </c>
      <c r="D311" s="251" t="s">
        <v>339</v>
      </c>
      <c r="E311" s="5" t="str">
        <f>VLOOKUP($C311,'[4]Gui chi Quynh'!$D$7:$F$393,3,0)</f>
        <v>A2</v>
      </c>
      <c r="F311" s="19">
        <f>VLOOKUP(E311,Sheet1!$B$2:$C$12,2,TRUE)</f>
        <v>9</v>
      </c>
      <c r="G311" s="5" t="str">
        <f>VLOOKUP($C311,'[5]Gui chi Quynh'!$C$7:$E$391,3,0)</f>
        <v>A1</v>
      </c>
      <c r="H311" s="19">
        <f>VLOOKUP(G311,Sheet1!$B$2:$C$12,2,TRUE)</f>
        <v>10</v>
      </c>
      <c r="I311" s="5" t="str">
        <f>VLOOKUP($C311,'[6]Gui chi Quynh'!$C$7:$E$389,3,0)</f>
        <v>A2</v>
      </c>
      <c r="J311" s="19">
        <f>VLOOKUP(I311,Sheet1!$B$2:$C$12,2,TRUE)</f>
        <v>9</v>
      </c>
      <c r="K311" s="5" t="str">
        <f>VLOOKUP($C311,'[7]Gui chi Quynh'!$C$7:$E$389,3,0)</f>
        <v>A1</v>
      </c>
      <c r="L311" s="19">
        <f>VLOOKUP(K311,Sheet1!$B$2:$C$12,2,TRUE)</f>
        <v>10</v>
      </c>
      <c r="M311" s="5" t="str">
        <f>VLOOKUP($C311,'[8]Gui chi Quynh'!$C$7:$E$388,3,0)</f>
        <v>A2</v>
      </c>
      <c r="N311" s="19">
        <f>VLOOKUP(M311,Sheet1!$B$2:$C$12,2,TRUE)</f>
        <v>9</v>
      </c>
      <c r="O311" s="12">
        <f t="shared" ref="O311:O319" si="120">ROUND(AVERAGE(F311,H311,J311,L311,N311),2)</f>
        <v>9.4</v>
      </c>
      <c r="P311" s="226">
        <f t="shared" ref="P311:P319" si="121">COUNTIF(D311:M311,"C*")*1+COUNTIF(D311:M311,"D")*2+COUNTIF(D311:M311,"E")*3</f>
        <v>0</v>
      </c>
      <c r="Q311" s="9" t="str">
        <f>IF(P311&gt;=3,"Không hoàn thành",IF(AND($O311&gt;=8,$O311&lt;=10,P311=0),"Xuất sắc",IF(AND($O311&gt;=8,$O311&lt;=10,P311=1),"Tốt",IF(AND($O311&gt;=8,$O311&lt;=10,P311=2),"Hoàn thành",IF(AND($O311&gt;6,$O311&lt;8,P311&lt;=1),"Tốt",IF(AND($O311&gt;6,$O311&lt;8,P311=2),"Hoàn thành",IF(AND($O311&gt;=5,$O311&lt;=6,P311&lt;=2),"Hoàn thành",IF(AND($O311&lt;5,P311&gt;3),"Không hoàn thành",""))))))))</f>
        <v>Xuất sắc</v>
      </c>
      <c r="R311" s="10"/>
      <c r="S311" s="17"/>
      <c r="T311" s="19"/>
      <c r="U311" s="5"/>
      <c r="V311" s="19"/>
      <c r="W311" s="5"/>
      <c r="X311" s="19"/>
      <c r="Y311" s="5"/>
      <c r="Z311" s="19"/>
      <c r="AA311" s="5"/>
      <c r="AB311" s="19"/>
      <c r="AC311" s="5"/>
      <c r="AD311" s="226"/>
      <c r="AE311" s="9"/>
      <c r="AF311" s="5"/>
      <c r="AG311" s="226"/>
      <c r="AH311" s="9"/>
      <c r="AI311" s="227"/>
      <c r="AJ311" s="9"/>
      <c r="AK311" s="9"/>
      <c r="AL311" s="9"/>
      <c r="AM311" s="9"/>
      <c r="AN311" s="5"/>
      <c r="AO311" s="5"/>
      <c r="AP311" s="9"/>
      <c r="AQ311" s="5"/>
      <c r="AR311" s="25"/>
      <c r="AS311" s="25"/>
    </row>
    <row r="312" spans="1:45" s="7" customFormat="1" ht="20.100000000000001" hidden="1" customHeight="1" x14ac:dyDescent="0.25">
      <c r="A312" s="86">
        <f>A311+1</f>
        <v>269</v>
      </c>
      <c r="B312" s="274" t="s">
        <v>261</v>
      </c>
      <c r="C312" s="9" t="s">
        <v>669</v>
      </c>
      <c r="D312" s="38"/>
      <c r="E312" s="5" t="str">
        <f>VLOOKUP($C312,'[4]Gui chi Quynh'!$D$7:$F$393,3,0)</f>
        <v>A3</v>
      </c>
      <c r="F312" s="19">
        <f>VLOOKUP(E312,Sheet1!$B$2:$C$12,2,TRUE)</f>
        <v>8</v>
      </c>
      <c r="G312" s="5" t="str">
        <f>VLOOKUP($C312,'[5]Gui chi Quynh'!$C$7:$E$391,3,0)</f>
        <v>A3</v>
      </c>
      <c r="H312" s="19">
        <f>VLOOKUP(G312,Sheet1!$B$2:$C$12,2,TRUE)</f>
        <v>8</v>
      </c>
      <c r="I312" s="5" t="str">
        <f>VLOOKUP($C312,'[6]Gui chi Quynh'!$C$7:$E$389,3,0)</f>
        <v>A4</v>
      </c>
      <c r="J312" s="19">
        <f>VLOOKUP(I312,Sheet1!$B$2:$C$12,2,TRUE)</f>
        <v>7</v>
      </c>
      <c r="K312" s="5" t="str">
        <f>VLOOKUP($C312,'[7]Gui chi Quynh'!$C$7:$E$389,3,0)</f>
        <v>A3</v>
      </c>
      <c r="L312" s="19">
        <f>VLOOKUP(K312,Sheet1!$B$2:$C$12,2,TRUE)</f>
        <v>8</v>
      </c>
      <c r="M312" s="5" t="str">
        <f>VLOOKUP($C312,'[8]Gui chi Quynh'!$C$7:$E$388,3,0)</f>
        <v>A4</v>
      </c>
      <c r="N312" s="19">
        <f>VLOOKUP(M312,Sheet1!$B$2:$C$12,2,TRUE)</f>
        <v>7</v>
      </c>
      <c r="O312" s="12">
        <f t="shared" si="120"/>
        <v>7.6</v>
      </c>
      <c r="P312" s="226">
        <f t="shared" si="121"/>
        <v>0</v>
      </c>
      <c r="Q312" s="9" t="str">
        <f t="shared" si="117"/>
        <v>Tốt</v>
      </c>
      <c r="R312" s="10"/>
      <c r="S312" s="17"/>
      <c r="T312" s="19"/>
      <c r="U312" s="5"/>
      <c r="V312" s="19"/>
      <c r="W312" s="5"/>
      <c r="X312" s="19"/>
      <c r="Y312" s="5"/>
      <c r="Z312" s="19"/>
      <c r="AA312" s="5"/>
      <c r="AB312" s="19"/>
      <c r="AC312" s="5"/>
      <c r="AD312" s="226"/>
      <c r="AE312" s="9"/>
      <c r="AF312" s="5"/>
      <c r="AG312" s="226"/>
      <c r="AH312" s="9"/>
      <c r="AI312" s="227"/>
      <c r="AJ312" s="9"/>
      <c r="AK312" s="9"/>
      <c r="AL312" s="9"/>
      <c r="AM312" s="9"/>
      <c r="AN312" s="5"/>
      <c r="AO312" s="5"/>
      <c r="AP312" s="9"/>
      <c r="AQ312" s="5"/>
      <c r="AR312" s="25"/>
      <c r="AS312" s="25"/>
    </row>
    <row r="313" spans="1:45" s="7" customFormat="1" ht="20.100000000000001" hidden="1" customHeight="1" x14ac:dyDescent="0.25">
      <c r="A313" s="86">
        <f t="shared" ref="A313:A319" si="122">A312+1</f>
        <v>270</v>
      </c>
      <c r="B313" s="274" t="s">
        <v>262</v>
      </c>
      <c r="C313" s="9" t="s">
        <v>670</v>
      </c>
      <c r="D313" s="38"/>
      <c r="E313" s="5" t="str">
        <f>VLOOKUP($C313,'[4]Gui chi Quynh'!$D$7:$F$393,3,0)</f>
        <v>A3</v>
      </c>
      <c r="F313" s="19">
        <f>VLOOKUP(E313,Sheet1!$B$2:$C$12,2,TRUE)</f>
        <v>8</v>
      </c>
      <c r="G313" s="5" t="str">
        <f>VLOOKUP($C313,'[5]Gui chi Quynh'!$C$7:$E$391,3,0)</f>
        <v>A4</v>
      </c>
      <c r="H313" s="19">
        <f>VLOOKUP(G313,Sheet1!$B$2:$C$12,2,TRUE)</f>
        <v>7</v>
      </c>
      <c r="I313" s="5" t="str">
        <f>VLOOKUP($C313,'[6]Gui chi Quynh'!$C$7:$E$389,3,0)</f>
        <v>A4</v>
      </c>
      <c r="J313" s="19">
        <f>VLOOKUP(I313,Sheet1!$B$2:$C$12,2,TRUE)</f>
        <v>7</v>
      </c>
      <c r="K313" s="5" t="str">
        <f>VLOOKUP($C313,'[7]Gui chi Quynh'!$C$7:$E$389,3,0)</f>
        <v>A3</v>
      </c>
      <c r="L313" s="19">
        <f>VLOOKUP(K313,Sheet1!$B$2:$C$12,2,TRUE)</f>
        <v>8</v>
      </c>
      <c r="M313" s="5" t="str">
        <f>VLOOKUP($C313,'[8]Gui chi Quynh'!$C$7:$E$388,3,0)</f>
        <v>A4</v>
      </c>
      <c r="N313" s="19">
        <f>VLOOKUP(M313,Sheet1!$B$2:$C$12,2,TRUE)</f>
        <v>7</v>
      </c>
      <c r="O313" s="12">
        <f t="shared" si="120"/>
        <v>7.4</v>
      </c>
      <c r="P313" s="226">
        <f t="shared" si="121"/>
        <v>0</v>
      </c>
      <c r="Q313" s="9" t="str">
        <f t="shared" si="117"/>
        <v>Tốt</v>
      </c>
      <c r="R313" s="10"/>
      <c r="S313" s="17"/>
      <c r="T313" s="19"/>
      <c r="U313" s="5"/>
      <c r="V313" s="19"/>
      <c r="W313" s="5"/>
      <c r="X313" s="19"/>
      <c r="Y313" s="5"/>
      <c r="Z313" s="19"/>
      <c r="AA313" s="5"/>
      <c r="AB313" s="19"/>
      <c r="AC313" s="5"/>
      <c r="AD313" s="226"/>
      <c r="AE313" s="9"/>
      <c r="AF313" s="5"/>
      <c r="AG313" s="226"/>
      <c r="AH313" s="9"/>
      <c r="AI313" s="227"/>
      <c r="AJ313" s="9"/>
      <c r="AK313" s="9"/>
      <c r="AL313" s="9"/>
      <c r="AM313" s="9"/>
      <c r="AN313" s="5"/>
      <c r="AO313" s="5"/>
      <c r="AP313" s="9"/>
      <c r="AQ313" s="5"/>
      <c r="AR313" s="25"/>
      <c r="AS313" s="25"/>
    </row>
    <row r="314" spans="1:45" s="7" customFormat="1" ht="20.100000000000001" hidden="1" customHeight="1" x14ac:dyDescent="0.25">
      <c r="A314" s="86">
        <f t="shared" si="122"/>
        <v>271</v>
      </c>
      <c r="B314" s="274" t="s">
        <v>263</v>
      </c>
      <c r="C314" s="9" t="s">
        <v>671</v>
      </c>
      <c r="D314" s="38"/>
      <c r="E314" s="5" t="str">
        <f>VLOOKUP($C314,'[4]Gui chi Quynh'!$D$7:$F$393,3,0)</f>
        <v>A3</v>
      </c>
      <c r="F314" s="19">
        <f>VLOOKUP(E314,Sheet1!$B$2:$C$12,2,TRUE)</f>
        <v>8</v>
      </c>
      <c r="G314" s="5" t="str">
        <f>VLOOKUP($C314,'[5]Gui chi Quynh'!$C$7:$E$391,3,0)</f>
        <v>A4</v>
      </c>
      <c r="H314" s="19">
        <f>VLOOKUP(G314,Sheet1!$B$2:$C$12,2,TRUE)</f>
        <v>7</v>
      </c>
      <c r="I314" s="5" t="str">
        <f>VLOOKUP($C314,'[6]Gui chi Quynh'!$C$7:$E$389,3,0)</f>
        <v>A4</v>
      </c>
      <c r="J314" s="19">
        <f>VLOOKUP(I314,Sheet1!$B$2:$C$12,2,TRUE)</f>
        <v>7</v>
      </c>
      <c r="K314" s="5" t="str">
        <f>VLOOKUP($C314,'[7]Gui chi Quynh'!$C$7:$E$389,3,0)</f>
        <v>A3</v>
      </c>
      <c r="L314" s="19">
        <f>VLOOKUP(K314,Sheet1!$B$2:$C$12,2,TRUE)</f>
        <v>8</v>
      </c>
      <c r="M314" s="5" t="str">
        <f>VLOOKUP($C314,'[8]Gui chi Quynh'!$C$7:$E$388,3,0)</f>
        <v>A4</v>
      </c>
      <c r="N314" s="19">
        <f>VLOOKUP(M314,Sheet1!$B$2:$C$12,2,TRUE)</f>
        <v>7</v>
      </c>
      <c r="O314" s="12">
        <f t="shared" si="120"/>
        <v>7.4</v>
      </c>
      <c r="P314" s="226">
        <f t="shared" si="121"/>
        <v>0</v>
      </c>
      <c r="Q314" s="9" t="str">
        <f t="shared" si="117"/>
        <v>Tốt</v>
      </c>
      <c r="R314" s="10"/>
      <c r="S314" s="17"/>
      <c r="T314" s="19"/>
      <c r="U314" s="5"/>
      <c r="V314" s="19"/>
      <c r="W314" s="5"/>
      <c r="X314" s="19"/>
      <c r="Y314" s="5"/>
      <c r="Z314" s="19"/>
      <c r="AA314" s="5"/>
      <c r="AB314" s="19"/>
      <c r="AC314" s="5"/>
      <c r="AD314" s="226"/>
      <c r="AE314" s="9"/>
      <c r="AF314" s="5"/>
      <c r="AG314" s="226"/>
      <c r="AH314" s="9"/>
      <c r="AI314" s="227"/>
      <c r="AJ314" s="9"/>
      <c r="AK314" s="9"/>
      <c r="AL314" s="9"/>
      <c r="AM314" s="9"/>
      <c r="AN314" s="5"/>
      <c r="AO314" s="5"/>
      <c r="AP314" s="9"/>
      <c r="AQ314" s="5"/>
      <c r="AR314" s="25"/>
      <c r="AS314" s="25"/>
    </row>
    <row r="315" spans="1:45" s="7" customFormat="1" ht="20.100000000000001" hidden="1" customHeight="1" x14ac:dyDescent="0.25">
      <c r="A315" s="86">
        <f t="shared" si="122"/>
        <v>272</v>
      </c>
      <c r="B315" s="274" t="s">
        <v>264</v>
      </c>
      <c r="C315" s="9" t="s">
        <v>672</v>
      </c>
      <c r="D315" s="38"/>
      <c r="E315" s="5" t="str">
        <f>VLOOKUP($C315,'[4]Gui chi Quynh'!$D$7:$F$393,3,0)</f>
        <v>A3</v>
      </c>
      <c r="F315" s="19">
        <f>VLOOKUP(E315,Sheet1!$B$2:$C$12,2,TRUE)</f>
        <v>8</v>
      </c>
      <c r="G315" s="5" t="str">
        <f>VLOOKUP($C315,'[5]Gui chi Quynh'!$C$7:$E$391,3,0)</f>
        <v>A4</v>
      </c>
      <c r="H315" s="19">
        <f>VLOOKUP(G315,Sheet1!$B$2:$C$12,2,TRUE)</f>
        <v>7</v>
      </c>
      <c r="I315" s="5" t="str">
        <f>VLOOKUP($C315,'[6]Gui chi Quynh'!$C$7:$E$389,3,0)</f>
        <v>A4</v>
      </c>
      <c r="J315" s="19">
        <f>VLOOKUP(I315,Sheet1!$B$2:$C$12,2,TRUE)</f>
        <v>7</v>
      </c>
      <c r="K315" s="5" t="str">
        <f>VLOOKUP($C315,'[7]Gui chi Quynh'!$C$7:$E$389,3,0)</f>
        <v>A3</v>
      </c>
      <c r="L315" s="19">
        <f>VLOOKUP(K315,Sheet1!$B$2:$C$12,2,TRUE)</f>
        <v>8</v>
      </c>
      <c r="M315" s="5" t="str">
        <f>VLOOKUP($C315,'[8]Gui chi Quynh'!$C$7:$E$388,3,0)</f>
        <v>A4</v>
      </c>
      <c r="N315" s="19">
        <f>VLOOKUP(M315,Sheet1!$B$2:$C$12,2,TRUE)</f>
        <v>7</v>
      </c>
      <c r="O315" s="12">
        <f t="shared" si="120"/>
        <v>7.4</v>
      </c>
      <c r="P315" s="226">
        <f t="shared" si="121"/>
        <v>0</v>
      </c>
      <c r="Q315" s="9" t="str">
        <f t="shared" si="117"/>
        <v>Tốt</v>
      </c>
      <c r="R315" s="10"/>
      <c r="S315" s="17"/>
      <c r="T315" s="19"/>
      <c r="U315" s="5"/>
      <c r="V315" s="19"/>
      <c r="W315" s="5"/>
      <c r="X315" s="19"/>
      <c r="Y315" s="5"/>
      <c r="Z315" s="19"/>
      <c r="AA315" s="5"/>
      <c r="AB315" s="19"/>
      <c r="AC315" s="5"/>
      <c r="AD315" s="226"/>
      <c r="AE315" s="9"/>
      <c r="AF315" s="5"/>
      <c r="AG315" s="226"/>
      <c r="AH315" s="9"/>
      <c r="AI315" s="227"/>
      <c r="AJ315" s="9"/>
      <c r="AK315" s="9"/>
      <c r="AL315" s="9"/>
      <c r="AM315" s="9"/>
      <c r="AN315" s="5"/>
      <c r="AO315" s="5"/>
      <c r="AP315" s="9"/>
      <c r="AQ315" s="5"/>
      <c r="AR315" s="25"/>
      <c r="AS315" s="25"/>
    </row>
    <row r="316" spans="1:45" s="7" customFormat="1" ht="20.100000000000001" hidden="1" customHeight="1" x14ac:dyDescent="0.25">
      <c r="A316" s="86">
        <f t="shared" si="122"/>
        <v>273</v>
      </c>
      <c r="B316" s="274" t="s">
        <v>302</v>
      </c>
      <c r="C316" s="9" t="s">
        <v>675</v>
      </c>
      <c r="D316" s="38"/>
      <c r="E316" s="5" t="str">
        <f>VLOOKUP($C316,'[4]Gui chi Quynh'!$D$7:$F$393,3,0)</f>
        <v>A3</v>
      </c>
      <c r="F316" s="19">
        <f>VLOOKUP(E316,Sheet1!$B$2:$C$12,2,TRUE)</f>
        <v>8</v>
      </c>
      <c r="G316" s="5" t="str">
        <f>VLOOKUP($C316,'[5]Gui chi Quynh'!$C$7:$E$391,3,0)</f>
        <v>A4</v>
      </c>
      <c r="H316" s="19">
        <f>VLOOKUP(G316,Sheet1!$B$2:$C$12,2,TRUE)</f>
        <v>7</v>
      </c>
      <c r="I316" s="5" t="str">
        <f>VLOOKUP($C316,'[6]Gui chi Quynh'!$C$7:$E$389,3,0)</f>
        <v>A4</v>
      </c>
      <c r="J316" s="19">
        <f>VLOOKUP(I316,Sheet1!$B$2:$C$12,2,TRUE)</f>
        <v>7</v>
      </c>
      <c r="K316" s="5" t="str">
        <f>VLOOKUP($C316,'[7]Gui chi Quynh'!$C$7:$E$389,3,0)</f>
        <v>A3</v>
      </c>
      <c r="L316" s="19">
        <f>VLOOKUP(K316,Sheet1!$B$2:$C$12,2,TRUE)</f>
        <v>8</v>
      </c>
      <c r="M316" s="5" t="str">
        <f>VLOOKUP($C316,'[8]Gui chi Quynh'!$C$7:$E$388,3,0)</f>
        <v>A4</v>
      </c>
      <c r="N316" s="19">
        <f>VLOOKUP(M316,Sheet1!$B$2:$C$12,2,TRUE)</f>
        <v>7</v>
      </c>
      <c r="O316" s="12">
        <f t="shared" si="120"/>
        <v>7.4</v>
      </c>
      <c r="P316" s="226">
        <f t="shared" si="121"/>
        <v>0</v>
      </c>
      <c r="Q316" s="9" t="str">
        <f t="shared" si="117"/>
        <v>Tốt</v>
      </c>
      <c r="R316" s="10"/>
      <c r="S316" s="17"/>
      <c r="T316" s="19"/>
      <c r="U316" s="5"/>
      <c r="V316" s="19"/>
      <c r="W316" s="5"/>
      <c r="X316" s="19"/>
      <c r="Y316" s="5"/>
      <c r="Z316" s="19"/>
      <c r="AA316" s="5"/>
      <c r="AB316" s="19"/>
      <c r="AC316" s="5"/>
      <c r="AD316" s="226"/>
      <c r="AE316" s="9"/>
      <c r="AF316" s="5"/>
      <c r="AG316" s="226"/>
      <c r="AH316" s="9"/>
      <c r="AI316" s="227"/>
      <c r="AJ316" s="9"/>
      <c r="AK316" s="9"/>
      <c r="AL316" s="9"/>
      <c r="AM316" s="9"/>
      <c r="AN316" s="5"/>
      <c r="AO316" s="5"/>
      <c r="AP316" s="9"/>
      <c r="AQ316" s="5"/>
      <c r="AR316" s="25"/>
      <c r="AS316" s="25"/>
    </row>
    <row r="317" spans="1:45" s="7" customFormat="1" ht="20.100000000000001" hidden="1" customHeight="1" x14ac:dyDescent="0.25">
      <c r="A317" s="86">
        <f t="shared" si="122"/>
        <v>274</v>
      </c>
      <c r="B317" s="274" t="s">
        <v>289</v>
      </c>
      <c r="C317" s="9" t="s">
        <v>674</v>
      </c>
      <c r="D317" s="38"/>
      <c r="E317" s="5" t="str">
        <f>VLOOKUP($C317,'[4]Gui chi Quynh'!$D$7:$F$393,3,0)</f>
        <v>A3</v>
      </c>
      <c r="F317" s="19">
        <f>VLOOKUP(E317,Sheet1!$B$2:$C$12,2,TRUE)</f>
        <v>8</v>
      </c>
      <c r="G317" s="5" t="str">
        <f>VLOOKUP($C317,'[5]Gui chi Quynh'!$C$7:$E$391,3,0)</f>
        <v>A4</v>
      </c>
      <c r="H317" s="19">
        <f>VLOOKUP(G317,Sheet1!$B$2:$C$12,2,TRUE)</f>
        <v>7</v>
      </c>
      <c r="I317" s="5" t="str">
        <f>VLOOKUP($C317,'[6]Gui chi Quynh'!$C$7:$E$389,3,0)</f>
        <v>A4</v>
      </c>
      <c r="J317" s="19">
        <f>VLOOKUP(I317,Sheet1!$B$2:$C$12,2,TRUE)</f>
        <v>7</v>
      </c>
      <c r="K317" s="5" t="str">
        <f>VLOOKUP($C317,'[7]Gui chi Quynh'!$C$7:$E$389,3,0)</f>
        <v>A3</v>
      </c>
      <c r="L317" s="19">
        <f>VLOOKUP(K317,Sheet1!$B$2:$C$12,2,TRUE)</f>
        <v>8</v>
      </c>
      <c r="M317" s="5" t="str">
        <f>VLOOKUP($C317,'[8]Gui chi Quynh'!$C$7:$E$388,3,0)</f>
        <v>A3</v>
      </c>
      <c r="N317" s="19">
        <f>VLOOKUP(M317,Sheet1!$B$2:$C$12,2,TRUE)</f>
        <v>8</v>
      </c>
      <c r="O317" s="12">
        <f t="shared" si="120"/>
        <v>7.6</v>
      </c>
      <c r="P317" s="226">
        <f t="shared" si="121"/>
        <v>0</v>
      </c>
      <c r="Q317" s="9" t="str">
        <f t="shared" si="117"/>
        <v>Tốt</v>
      </c>
      <c r="R317" s="10"/>
      <c r="S317" s="17"/>
      <c r="T317" s="19"/>
      <c r="U317" s="5"/>
      <c r="V317" s="19"/>
      <c r="W317" s="5"/>
      <c r="X317" s="19"/>
      <c r="Y317" s="5"/>
      <c r="Z317" s="19"/>
      <c r="AA317" s="5"/>
      <c r="AB317" s="19"/>
      <c r="AC317" s="5"/>
      <c r="AD317" s="226"/>
      <c r="AE317" s="9"/>
      <c r="AF317" s="5"/>
      <c r="AG317" s="226"/>
      <c r="AH317" s="9"/>
      <c r="AI317" s="227"/>
      <c r="AJ317" s="9"/>
      <c r="AK317" s="9"/>
      <c r="AL317" s="9"/>
      <c r="AM317" s="9"/>
      <c r="AN317" s="5"/>
      <c r="AO317" s="5"/>
      <c r="AP317" s="9"/>
      <c r="AQ317" s="5"/>
      <c r="AR317" s="25"/>
      <c r="AS317" s="25"/>
    </row>
    <row r="318" spans="1:45" s="7" customFormat="1" ht="20.100000000000001" hidden="1" customHeight="1" x14ac:dyDescent="0.25">
      <c r="A318" s="86">
        <f t="shared" si="122"/>
        <v>275</v>
      </c>
      <c r="B318" s="274" t="s">
        <v>267</v>
      </c>
      <c r="C318" s="9" t="s">
        <v>673</v>
      </c>
      <c r="D318" s="38"/>
      <c r="E318" s="5" t="str">
        <f>VLOOKUP($C318,'[4]Gui chi Quynh'!$D$7:$F$393,3,0)</f>
        <v>A3</v>
      </c>
      <c r="F318" s="19">
        <f>VLOOKUP(E318,Sheet1!$B$2:$C$12,2,TRUE)</f>
        <v>8</v>
      </c>
      <c r="G318" s="5" t="str">
        <f>VLOOKUP($C318,'[5]Gui chi Quynh'!$C$7:$E$391,3,0)</f>
        <v>A4</v>
      </c>
      <c r="H318" s="19">
        <f>VLOOKUP(G318,Sheet1!$B$2:$C$12,2,TRUE)</f>
        <v>7</v>
      </c>
      <c r="I318" s="5" t="str">
        <f>VLOOKUP($C318,'[6]Gui chi Quynh'!$C$7:$E$389,3,0)</f>
        <v>A4</v>
      </c>
      <c r="J318" s="19">
        <f>VLOOKUP(I318,Sheet1!$B$2:$C$12,2,TRUE)</f>
        <v>7</v>
      </c>
      <c r="K318" s="5" t="str">
        <f>VLOOKUP($C318,'[7]Gui chi Quynh'!$C$7:$E$389,3,0)</f>
        <v>A3</v>
      </c>
      <c r="L318" s="19">
        <f>VLOOKUP(K318,Sheet1!$B$2:$C$12,2,TRUE)</f>
        <v>8</v>
      </c>
      <c r="M318" s="5" t="str">
        <f>VLOOKUP($C318,'[8]Gui chi Quynh'!$C$7:$E$388,3,0)</f>
        <v>A4</v>
      </c>
      <c r="N318" s="19">
        <f>VLOOKUP(M318,Sheet1!$B$2:$C$12,2,TRUE)</f>
        <v>7</v>
      </c>
      <c r="O318" s="12">
        <f t="shared" si="120"/>
        <v>7.4</v>
      </c>
      <c r="P318" s="226">
        <f t="shared" si="121"/>
        <v>0</v>
      </c>
      <c r="Q318" s="9" t="str">
        <f t="shared" si="117"/>
        <v>Tốt</v>
      </c>
      <c r="R318" s="10"/>
      <c r="S318" s="17"/>
      <c r="T318" s="19"/>
      <c r="U318" s="5"/>
      <c r="V318" s="19"/>
      <c r="W318" s="5"/>
      <c r="X318" s="19"/>
      <c r="Y318" s="5"/>
      <c r="Z318" s="19"/>
      <c r="AA318" s="5"/>
      <c r="AB318" s="19"/>
      <c r="AC318" s="5"/>
      <c r="AD318" s="226"/>
      <c r="AE318" s="9"/>
      <c r="AF318" s="5"/>
      <c r="AG318" s="226"/>
      <c r="AH318" s="9"/>
      <c r="AI318" s="227"/>
      <c r="AJ318" s="9"/>
      <c r="AK318" s="9"/>
      <c r="AL318" s="9"/>
      <c r="AM318" s="9"/>
      <c r="AN318" s="5"/>
      <c r="AO318" s="5"/>
      <c r="AP318" s="9"/>
      <c r="AQ318" s="5"/>
      <c r="AR318" s="25"/>
      <c r="AS318" s="25"/>
    </row>
    <row r="319" spans="1:45" s="7" customFormat="1" ht="20.100000000000001" hidden="1" customHeight="1" x14ac:dyDescent="0.25">
      <c r="A319" s="86">
        <f t="shared" si="122"/>
        <v>276</v>
      </c>
      <c r="B319" s="274" t="s">
        <v>266</v>
      </c>
      <c r="C319" s="9" t="s">
        <v>668</v>
      </c>
      <c r="D319" s="38"/>
      <c r="E319" s="5" t="str">
        <f>VLOOKUP($C319,'[4]Gui chi Quynh'!$D$7:$F$393,3,0)</f>
        <v>A3</v>
      </c>
      <c r="F319" s="19">
        <f>VLOOKUP(E319,Sheet1!$B$2:$C$12,2,TRUE)</f>
        <v>8</v>
      </c>
      <c r="G319" s="5" t="str">
        <f>VLOOKUP($C319,'[5]Gui chi Quynh'!$C$7:$E$391,3,0)</f>
        <v>A3</v>
      </c>
      <c r="H319" s="19">
        <f>VLOOKUP(G319,Sheet1!$B$2:$C$12,2,TRUE)</f>
        <v>8</v>
      </c>
      <c r="I319" s="5" t="str">
        <f>VLOOKUP($C319,'[6]Gui chi Quynh'!$C$7:$E$389,3,0)</f>
        <v>A4</v>
      </c>
      <c r="J319" s="19">
        <f>VLOOKUP(I319,Sheet1!$B$2:$C$12,2,TRUE)</f>
        <v>7</v>
      </c>
      <c r="K319" s="5" t="str">
        <f>VLOOKUP($C319,'[7]Gui chi Quynh'!$C$7:$E$389,3,0)</f>
        <v>A3</v>
      </c>
      <c r="L319" s="19">
        <f>VLOOKUP(K319,Sheet1!$B$2:$C$12,2,TRUE)</f>
        <v>8</v>
      </c>
      <c r="M319" s="5" t="str">
        <f>VLOOKUP($C319,'[8]Gui chi Quynh'!$C$7:$E$388,3,0)</f>
        <v>A4</v>
      </c>
      <c r="N319" s="19">
        <f>VLOOKUP(M319,Sheet1!$B$2:$C$12,2,TRUE)</f>
        <v>7</v>
      </c>
      <c r="O319" s="12">
        <f t="shared" si="120"/>
        <v>7.6</v>
      </c>
      <c r="P319" s="226">
        <f t="shared" si="121"/>
        <v>0</v>
      </c>
      <c r="Q319" s="9" t="str">
        <f t="shared" si="117"/>
        <v>Tốt</v>
      </c>
      <c r="R319" s="10"/>
      <c r="S319" s="17"/>
      <c r="T319" s="19"/>
      <c r="U319" s="5"/>
      <c r="V319" s="19"/>
      <c r="W319" s="5"/>
      <c r="X319" s="19"/>
      <c r="Y319" s="5"/>
      <c r="Z319" s="19"/>
      <c r="AA319" s="5"/>
      <c r="AB319" s="19"/>
      <c r="AC319" s="5"/>
      <c r="AD319" s="226"/>
      <c r="AE319" s="9"/>
      <c r="AF319" s="5"/>
      <c r="AG319" s="226"/>
      <c r="AH319" s="9"/>
      <c r="AI319" s="227"/>
      <c r="AJ319" s="9"/>
      <c r="AK319" s="9"/>
      <c r="AL319" s="9"/>
      <c r="AM319" s="9"/>
      <c r="AN319" s="5"/>
      <c r="AO319" s="5"/>
      <c r="AP319" s="9"/>
      <c r="AQ319" s="5"/>
      <c r="AR319" s="25"/>
      <c r="AS319" s="25"/>
    </row>
    <row r="320" spans="1:45" s="7" customFormat="1" ht="22.5" customHeight="1" x14ac:dyDescent="0.25">
      <c r="A320" s="307">
        <v>16</v>
      </c>
      <c r="B320" s="308" t="s">
        <v>923</v>
      </c>
      <c r="C320" s="309"/>
      <c r="D320" s="310"/>
      <c r="E320" s="309"/>
      <c r="F320" s="310"/>
      <c r="G320" s="309"/>
      <c r="H320" s="310"/>
      <c r="I320" s="309"/>
      <c r="J320" s="310"/>
      <c r="K320" s="309"/>
      <c r="L320" s="310"/>
      <c r="M320" s="309"/>
      <c r="N320" s="310"/>
      <c r="O320" s="312">
        <v>9</v>
      </c>
      <c r="P320" s="311"/>
      <c r="Q320" s="312">
        <f>COUNTA($Q$322:$Q$330)</f>
        <v>9</v>
      </c>
      <c r="R320" s="313" t="str">
        <f xml:space="preserve"> (COUNTIF('Tong hop thi dua HK2-CN'!$AH$285:$AH$293, "Hoàn thành xuất sắc nhiệm vụ") &amp; " Xuất sắc") &amp;" + "&amp; (COUNTIF('Tong hop thi dua HK2-CN'!$AH$285:$AH$293, "Hoàn thành tốt nhiệm vụ") &amp; " Tốt")</f>
        <v>3 Xuất sắc + 6 Tốt</v>
      </c>
      <c r="S320" s="224"/>
      <c r="T320" s="8"/>
      <c r="U320" s="224"/>
      <c r="V320" s="8"/>
      <c r="W320" s="224"/>
      <c r="X320" s="8"/>
      <c r="Y320" s="224"/>
      <c r="Z320" s="8"/>
      <c r="AA320" s="224"/>
      <c r="AB320" s="8"/>
      <c r="AC320" s="224"/>
      <c r="AD320" s="277"/>
      <c r="AE320" s="224"/>
      <c r="AF320" s="224"/>
      <c r="AG320" s="277"/>
      <c r="AH320" s="224"/>
      <c r="AI320" s="225"/>
      <c r="AJ320" s="8"/>
      <c r="AK320" s="224"/>
      <c r="AL320" s="8"/>
      <c r="AM320" s="224"/>
      <c r="AN320" s="8"/>
      <c r="AO320" s="224"/>
      <c r="AP320" s="8"/>
      <c r="AQ320" s="224"/>
      <c r="AR320" s="43"/>
      <c r="AS320" s="43"/>
    </row>
    <row r="321" spans="1:45" s="7" customFormat="1" ht="20.100000000000001" hidden="1" customHeight="1" x14ac:dyDescent="0.25">
      <c r="A321" s="261" t="s">
        <v>859</v>
      </c>
      <c r="B321" s="262" t="s">
        <v>860</v>
      </c>
      <c r="C321" s="261"/>
      <c r="D321" s="250"/>
      <c r="E321" s="248"/>
      <c r="F321" s="249"/>
      <c r="G321" s="248"/>
      <c r="H321" s="249"/>
      <c r="I321" s="248"/>
      <c r="J321" s="249"/>
      <c r="K321" s="249"/>
      <c r="L321" s="249"/>
      <c r="M321" s="249"/>
      <c r="N321" s="249"/>
      <c r="O321" s="418"/>
      <c r="P321" s="278"/>
      <c r="Q321" s="297"/>
      <c r="R321" s="283"/>
      <c r="S321" s="19"/>
      <c r="T321" s="19"/>
      <c r="U321" s="5"/>
      <c r="V321" s="19"/>
      <c r="W321" s="5"/>
      <c r="X321" s="19"/>
      <c r="Y321" s="5"/>
      <c r="Z321" s="19"/>
      <c r="AA321" s="5"/>
      <c r="AB321" s="19"/>
      <c r="AC321" s="5"/>
      <c r="AD321" s="226"/>
      <c r="AE321" s="9"/>
      <c r="AF321" s="5"/>
      <c r="AG321" s="226"/>
      <c r="AH321" s="9"/>
      <c r="AI321" s="227"/>
      <c r="AJ321" s="9"/>
      <c r="AK321" s="9"/>
      <c r="AL321" s="9"/>
      <c r="AM321" s="9"/>
      <c r="AN321" s="5"/>
      <c r="AO321" s="5"/>
      <c r="AP321" s="9"/>
      <c r="AQ321" s="5"/>
      <c r="AR321" s="25"/>
      <c r="AS321" s="25"/>
    </row>
    <row r="322" spans="1:45" s="7" customFormat="1" ht="20.100000000000001" hidden="1" customHeight="1" x14ac:dyDescent="0.25">
      <c r="A322" s="86">
        <v>277</v>
      </c>
      <c r="B322" s="80" t="s">
        <v>385</v>
      </c>
      <c r="C322" s="117" t="s">
        <v>676</v>
      </c>
      <c r="D322" s="252" t="s">
        <v>340</v>
      </c>
      <c r="E322" s="5" t="str">
        <f>VLOOKUP($C322,'[4]Gui chi Quynh'!$D$7:$F$393,3,0)</f>
        <v>A3</v>
      </c>
      <c r="F322" s="19">
        <f>VLOOKUP(E322,Sheet1!$B$2:$C$12,2,TRUE)</f>
        <v>8</v>
      </c>
      <c r="G322" s="5" t="str">
        <f>VLOOKUP($C322,'[5]Gui chi Quynh'!$C$7:$E$391,3,0)</f>
        <v>A1</v>
      </c>
      <c r="H322" s="19">
        <f>VLOOKUP(G322,Sheet1!$B$2:$C$12,2,TRUE)</f>
        <v>10</v>
      </c>
      <c r="I322" s="5" t="str">
        <f>VLOOKUP($C322,'[6]Gui chi Quynh'!$C$7:$E$389,3,0)</f>
        <v>A1</v>
      </c>
      <c r="J322" s="19">
        <f>VLOOKUP(I322,Sheet1!$B$2:$C$12,2,TRUE)</f>
        <v>10</v>
      </c>
      <c r="K322" s="5" t="str">
        <f>VLOOKUP($C322,'[7]Gui chi Quynh'!$C$7:$E$389,3,0)</f>
        <v>A1</v>
      </c>
      <c r="L322" s="19">
        <f>VLOOKUP(K322,Sheet1!$B$2:$C$12,2,TRUE)</f>
        <v>10</v>
      </c>
      <c r="M322" s="5" t="str">
        <f>VLOOKUP($C322,'[8]Gui chi Quynh'!$C$7:$E$388,3,0)</f>
        <v>A2</v>
      </c>
      <c r="N322" s="19">
        <f>VLOOKUP(M322,Sheet1!$B$2:$C$12,2,TRUE)</f>
        <v>9</v>
      </c>
      <c r="O322" s="12">
        <f t="shared" ref="O322:O330" si="123">ROUND(AVERAGE(F322,H322,J322,L322,N322),2)</f>
        <v>9.4</v>
      </c>
      <c r="P322" s="226">
        <f t="shared" ref="P322:P330" si="124">COUNTIF(D322:M322,"C*")*1+COUNTIF(D322:M322,"D")*2+COUNTIF(D322:M322,"E")*3</f>
        <v>0</v>
      </c>
      <c r="Q322" s="9" t="str">
        <f t="shared" si="117"/>
        <v>Xuất sắc</v>
      </c>
      <c r="R322" s="10"/>
      <c r="S322" s="17"/>
      <c r="T322" s="19"/>
      <c r="U322" s="5"/>
      <c r="V322" s="19"/>
      <c r="W322" s="5"/>
      <c r="X322" s="19"/>
      <c r="Y322" s="5"/>
      <c r="Z322" s="19"/>
      <c r="AA322" s="5"/>
      <c r="AB322" s="19"/>
      <c r="AC322" s="5"/>
      <c r="AD322" s="226"/>
      <c r="AE322" s="9"/>
      <c r="AF322" s="5"/>
      <c r="AG322" s="226"/>
      <c r="AH322" s="9"/>
      <c r="AI322" s="227"/>
      <c r="AJ322" s="9"/>
      <c r="AK322" s="9"/>
      <c r="AL322" s="9"/>
      <c r="AM322" s="9"/>
      <c r="AN322" s="5"/>
      <c r="AO322" s="5"/>
      <c r="AP322" s="9"/>
      <c r="AQ322" s="5"/>
      <c r="AR322" s="25"/>
      <c r="AS322" s="25"/>
    </row>
    <row r="323" spans="1:45" s="7" customFormat="1" ht="20.100000000000001" hidden="1" customHeight="1" x14ac:dyDescent="0.25">
      <c r="A323" s="86">
        <f>A322+1</f>
        <v>278</v>
      </c>
      <c r="B323" s="80" t="s">
        <v>398</v>
      </c>
      <c r="C323" s="117" t="s">
        <v>677</v>
      </c>
      <c r="D323" s="50"/>
      <c r="E323" s="5" t="str">
        <f>VLOOKUP($C323,'[4]Gui chi Quynh'!$D$7:$F$393,3,0)</f>
        <v>A3</v>
      </c>
      <c r="F323" s="19">
        <f>VLOOKUP(E323,Sheet1!$B$2:$C$12,2,TRUE)</f>
        <v>8</v>
      </c>
      <c r="G323" s="5" t="str">
        <f>VLOOKUP($C323,'[5]Gui chi Quynh'!$C$7:$E$391,3,0)</f>
        <v>A2</v>
      </c>
      <c r="H323" s="19">
        <f>VLOOKUP(G323,Sheet1!$B$2:$C$12,2,TRUE)</f>
        <v>9</v>
      </c>
      <c r="I323" s="5" t="str">
        <f>VLOOKUP($C323,'[6]Gui chi Quynh'!$C$7:$E$389,3,0)</f>
        <v>A1</v>
      </c>
      <c r="J323" s="19">
        <f>VLOOKUP(I323,Sheet1!$B$2:$C$12,2,TRUE)</f>
        <v>10</v>
      </c>
      <c r="K323" s="5" t="str">
        <f>VLOOKUP($C323,'[7]Gui chi Quynh'!$C$7:$E$389,3,0)</f>
        <v>A1</v>
      </c>
      <c r="L323" s="19">
        <f>VLOOKUP(K323,Sheet1!$B$2:$C$12,2,TRUE)</f>
        <v>10</v>
      </c>
      <c r="M323" s="5" t="str">
        <f>VLOOKUP($C323,'[8]Gui chi Quynh'!$C$7:$E$388,3,0)</f>
        <v>A2</v>
      </c>
      <c r="N323" s="19">
        <f>VLOOKUP(M323,Sheet1!$B$2:$C$12,2,TRUE)</f>
        <v>9</v>
      </c>
      <c r="O323" s="12">
        <f t="shared" si="123"/>
        <v>9.1999999999999993</v>
      </c>
      <c r="P323" s="226">
        <f t="shared" si="124"/>
        <v>0</v>
      </c>
      <c r="Q323" s="9" t="str">
        <f t="shared" si="117"/>
        <v>Xuất sắc</v>
      </c>
      <c r="R323" s="10"/>
      <c r="S323" s="17"/>
      <c r="T323" s="19"/>
      <c r="U323" s="5"/>
      <c r="V323" s="19"/>
      <c r="W323" s="5"/>
      <c r="X323" s="19"/>
      <c r="Y323" s="5"/>
      <c r="Z323" s="19"/>
      <c r="AA323" s="5"/>
      <c r="AB323" s="19"/>
      <c r="AC323" s="5"/>
      <c r="AD323" s="226"/>
      <c r="AE323" s="9"/>
      <c r="AF323" s="5"/>
      <c r="AG323" s="226"/>
      <c r="AH323" s="9"/>
      <c r="AI323" s="227"/>
      <c r="AJ323" s="9"/>
      <c r="AK323" s="9"/>
      <c r="AL323" s="9"/>
      <c r="AM323" s="9"/>
      <c r="AN323" s="5"/>
      <c r="AO323" s="5"/>
      <c r="AP323" s="9"/>
      <c r="AQ323" s="5"/>
      <c r="AR323" s="25"/>
      <c r="AS323" s="25"/>
    </row>
    <row r="324" spans="1:45" s="7" customFormat="1" ht="20.100000000000001" hidden="1" customHeight="1" x14ac:dyDescent="0.25">
      <c r="A324" s="86">
        <f t="shared" ref="A324:A330" si="125">A323+1</f>
        <v>279</v>
      </c>
      <c r="B324" s="80" t="s">
        <v>386</v>
      </c>
      <c r="C324" s="117" t="s">
        <v>822</v>
      </c>
      <c r="D324" s="49"/>
      <c r="E324" s="5" t="str">
        <f>VLOOKUP($C324,'[4]Gui chi Quynh'!$D$7:$F$393,3,0)</f>
        <v>A3</v>
      </c>
      <c r="F324" s="19">
        <f>VLOOKUP(E324,Sheet1!$B$2:$C$12,2,TRUE)</f>
        <v>8</v>
      </c>
      <c r="G324" s="5" t="str">
        <f>VLOOKUP($C324,'[5]Gui chi Quynh'!$C$7:$E$391,3,0)</f>
        <v>A4</v>
      </c>
      <c r="H324" s="19">
        <f>VLOOKUP(G324,Sheet1!$B$2:$C$12,2,TRUE)</f>
        <v>7</v>
      </c>
      <c r="I324" s="5" t="str">
        <f>VLOOKUP($C324,'[6]Gui chi Quynh'!$C$7:$E$389,3,0)</f>
        <v>A4</v>
      </c>
      <c r="J324" s="19">
        <f>VLOOKUP(I324,Sheet1!$B$2:$C$12,2,TRUE)</f>
        <v>7</v>
      </c>
      <c r="K324" s="5" t="str">
        <f>VLOOKUP($C324,'[7]Gui chi Quynh'!$C$7:$E$389,3,0)</f>
        <v>A4</v>
      </c>
      <c r="L324" s="19">
        <f>VLOOKUP(K324,Sheet1!$B$2:$C$12,2,TRUE)</f>
        <v>7</v>
      </c>
      <c r="M324" s="5" t="str">
        <f>VLOOKUP($C324,'[8]Gui chi Quynh'!$C$7:$E$388,3,0)</f>
        <v>A4</v>
      </c>
      <c r="N324" s="19">
        <f>VLOOKUP(M324,Sheet1!$B$2:$C$12,2,TRUE)</f>
        <v>7</v>
      </c>
      <c r="O324" s="12">
        <f t="shared" si="123"/>
        <v>7.2</v>
      </c>
      <c r="P324" s="226">
        <f t="shared" si="124"/>
        <v>0</v>
      </c>
      <c r="Q324" s="9" t="str">
        <f t="shared" si="117"/>
        <v>Tốt</v>
      </c>
      <c r="R324" s="10"/>
      <c r="S324" s="17"/>
      <c r="T324" s="19"/>
      <c r="U324" s="5"/>
      <c r="V324" s="19"/>
      <c r="W324" s="5"/>
      <c r="X324" s="19"/>
      <c r="Y324" s="5"/>
      <c r="Z324" s="19"/>
      <c r="AA324" s="5"/>
      <c r="AB324" s="19"/>
      <c r="AC324" s="5"/>
      <c r="AD324" s="226"/>
      <c r="AE324" s="9"/>
      <c r="AF324" s="5"/>
      <c r="AG324" s="226"/>
      <c r="AH324" s="9"/>
      <c r="AI324" s="227"/>
      <c r="AJ324" s="9"/>
      <c r="AK324" s="9"/>
      <c r="AL324" s="9"/>
      <c r="AM324" s="9"/>
      <c r="AN324" s="5"/>
      <c r="AO324" s="5"/>
      <c r="AP324" s="9"/>
      <c r="AQ324" s="5"/>
      <c r="AR324" s="25"/>
      <c r="AS324" s="25"/>
    </row>
    <row r="325" spans="1:45" s="7" customFormat="1" ht="20.100000000000001" hidden="1" customHeight="1" x14ac:dyDescent="0.25">
      <c r="A325" s="86">
        <f t="shared" si="125"/>
        <v>280</v>
      </c>
      <c r="B325" s="80" t="s">
        <v>195</v>
      </c>
      <c r="C325" s="117" t="s">
        <v>681</v>
      </c>
      <c r="D325" s="50"/>
      <c r="E325" s="5" t="str">
        <f>VLOOKUP($C325,'[4]Gui chi Quynh'!$D$7:$F$393,3,0)</f>
        <v>A3</v>
      </c>
      <c r="F325" s="19">
        <f>VLOOKUP(E325,Sheet1!$B$2:$C$12,2,TRUE)</f>
        <v>8</v>
      </c>
      <c r="G325" s="5" t="str">
        <f>VLOOKUP($C325,'[5]Gui chi Quynh'!$C$7:$E$391,3,0)</f>
        <v>A4</v>
      </c>
      <c r="H325" s="19">
        <f>VLOOKUP(G325,Sheet1!$B$2:$C$12,2,TRUE)</f>
        <v>7</v>
      </c>
      <c r="I325" s="5" t="str">
        <f>VLOOKUP($C325,'[6]Gui chi Quynh'!$C$7:$E$389,3,0)</f>
        <v>A4</v>
      </c>
      <c r="J325" s="19">
        <f>VLOOKUP(I325,Sheet1!$B$2:$C$12,2,TRUE)</f>
        <v>7</v>
      </c>
      <c r="K325" s="5" t="str">
        <f>VLOOKUP($C325,'[7]Gui chi Quynh'!$C$7:$E$389,3,0)</f>
        <v>A4</v>
      </c>
      <c r="L325" s="19">
        <f>VLOOKUP(K325,Sheet1!$B$2:$C$12,2,TRUE)</f>
        <v>7</v>
      </c>
      <c r="M325" s="5" t="str">
        <f>VLOOKUP($C325,'[8]Gui chi Quynh'!$C$7:$E$388,3,0)</f>
        <v>A3</v>
      </c>
      <c r="N325" s="19">
        <f>VLOOKUP(M325,Sheet1!$B$2:$C$12,2,TRUE)</f>
        <v>8</v>
      </c>
      <c r="O325" s="12">
        <f t="shared" si="123"/>
        <v>7.4</v>
      </c>
      <c r="P325" s="226">
        <f t="shared" si="124"/>
        <v>0</v>
      </c>
      <c r="Q325" s="9" t="str">
        <f t="shared" si="117"/>
        <v>Tốt</v>
      </c>
      <c r="R325" s="10"/>
      <c r="S325" s="17"/>
      <c r="T325" s="19"/>
      <c r="U325" s="5"/>
      <c r="V325" s="19"/>
      <c r="W325" s="5"/>
      <c r="X325" s="19"/>
      <c r="Y325" s="5"/>
      <c r="Z325" s="19"/>
      <c r="AA325" s="5"/>
      <c r="AB325" s="19"/>
      <c r="AC325" s="5"/>
      <c r="AD325" s="226"/>
      <c r="AE325" s="9"/>
      <c r="AF325" s="5"/>
      <c r="AG325" s="226"/>
      <c r="AH325" s="9"/>
      <c r="AI325" s="227"/>
      <c r="AJ325" s="9"/>
      <c r="AK325" s="9"/>
      <c r="AL325" s="9"/>
      <c r="AM325" s="9"/>
      <c r="AN325" s="5"/>
      <c r="AO325" s="5"/>
      <c r="AP325" s="9"/>
      <c r="AQ325" s="5"/>
      <c r="AR325" s="25"/>
      <c r="AS325" s="25"/>
    </row>
    <row r="326" spans="1:45" s="7" customFormat="1" ht="20.100000000000001" hidden="1" customHeight="1" x14ac:dyDescent="0.25">
      <c r="A326" s="86">
        <f t="shared" si="125"/>
        <v>281</v>
      </c>
      <c r="B326" s="80" t="s">
        <v>194</v>
      </c>
      <c r="C326" s="117" t="s">
        <v>680</v>
      </c>
      <c r="D326" s="50"/>
      <c r="E326" s="5" t="str">
        <f>VLOOKUP($C326,'[4]Gui chi Quynh'!$D$7:$F$393,3,0)</f>
        <v>A3</v>
      </c>
      <c r="F326" s="19">
        <f>VLOOKUP(E326,Sheet1!$B$2:$C$12,2,TRUE)</f>
        <v>8</v>
      </c>
      <c r="G326" s="5" t="str">
        <f>VLOOKUP($C326,'[5]Gui chi Quynh'!$C$7:$E$391,3,0)</f>
        <v>A4</v>
      </c>
      <c r="H326" s="19">
        <f>VLOOKUP(G326,Sheet1!$B$2:$C$12,2,TRUE)</f>
        <v>7</v>
      </c>
      <c r="I326" s="5" t="str">
        <f>VLOOKUP($C326,'[6]Gui chi Quynh'!$C$7:$E$389,3,0)</f>
        <v>A4</v>
      </c>
      <c r="J326" s="19">
        <f>VLOOKUP(I326,Sheet1!$B$2:$C$12,2,TRUE)</f>
        <v>7</v>
      </c>
      <c r="K326" s="5" t="str">
        <f>VLOOKUP($C326,'[7]Gui chi Quynh'!$C$7:$E$389,3,0)</f>
        <v>A4</v>
      </c>
      <c r="L326" s="19">
        <f>VLOOKUP(K326,Sheet1!$B$2:$C$12,2,TRUE)</f>
        <v>7</v>
      </c>
      <c r="M326" s="5" t="str">
        <f>VLOOKUP($C326,'[8]Gui chi Quynh'!$C$7:$E$388,3,0)</f>
        <v>A3</v>
      </c>
      <c r="N326" s="19">
        <f>VLOOKUP(M326,Sheet1!$B$2:$C$12,2,TRUE)</f>
        <v>8</v>
      </c>
      <c r="O326" s="12">
        <f t="shared" si="123"/>
        <v>7.4</v>
      </c>
      <c r="P326" s="226">
        <f t="shared" si="124"/>
        <v>0</v>
      </c>
      <c r="Q326" s="9" t="str">
        <f t="shared" si="117"/>
        <v>Tốt</v>
      </c>
      <c r="R326" s="10"/>
      <c r="S326" s="17"/>
      <c r="T326" s="19"/>
      <c r="U326" s="5"/>
      <c r="V326" s="19"/>
      <c r="W326" s="5"/>
      <c r="X326" s="19"/>
      <c r="Y326" s="5"/>
      <c r="Z326" s="19"/>
      <c r="AA326" s="5"/>
      <c r="AB326" s="19"/>
      <c r="AC326" s="5"/>
      <c r="AD326" s="226"/>
      <c r="AE326" s="9"/>
      <c r="AF326" s="5"/>
      <c r="AG326" s="226"/>
      <c r="AH326" s="9"/>
      <c r="AI326" s="227"/>
      <c r="AJ326" s="9"/>
      <c r="AK326" s="9"/>
      <c r="AL326" s="9"/>
      <c r="AM326" s="9"/>
      <c r="AN326" s="5"/>
      <c r="AO326" s="5"/>
      <c r="AP326" s="9"/>
      <c r="AQ326" s="5"/>
      <c r="AR326" s="25"/>
      <c r="AS326" s="25"/>
    </row>
    <row r="327" spans="1:45" s="7" customFormat="1" ht="20.100000000000001" hidden="1" customHeight="1" x14ac:dyDescent="0.25">
      <c r="A327" s="86">
        <f t="shared" si="125"/>
        <v>282</v>
      </c>
      <c r="B327" s="80" t="s">
        <v>192</v>
      </c>
      <c r="C327" s="117" t="s">
        <v>678</v>
      </c>
      <c r="D327" s="50"/>
      <c r="E327" s="5" t="str">
        <f>VLOOKUP($C327,'[4]Gui chi Quynh'!$D$7:$F$393,3,0)</f>
        <v>A3</v>
      </c>
      <c r="F327" s="19">
        <f>VLOOKUP(E327,Sheet1!$B$2:$C$12,2,TRUE)</f>
        <v>8</v>
      </c>
      <c r="G327" s="5" t="str">
        <f>VLOOKUP($C327,'[5]Gui chi Quynh'!$C$7:$E$391,3,0)</f>
        <v>A4</v>
      </c>
      <c r="H327" s="19">
        <f>VLOOKUP(G327,Sheet1!$B$2:$C$12,2,TRUE)</f>
        <v>7</v>
      </c>
      <c r="I327" s="5" t="str">
        <f>VLOOKUP($C327,'[6]Gui chi Quynh'!$C$7:$E$389,3,0)</f>
        <v>A4</v>
      </c>
      <c r="J327" s="19">
        <f>VLOOKUP(I327,Sheet1!$B$2:$C$12,2,TRUE)</f>
        <v>7</v>
      </c>
      <c r="K327" s="5" t="str">
        <f>VLOOKUP($C327,'[7]Gui chi Quynh'!$C$7:$E$389,3,0)</f>
        <v>A3</v>
      </c>
      <c r="L327" s="19">
        <f>VLOOKUP(K327,Sheet1!$B$2:$C$12,2,TRUE)</f>
        <v>8</v>
      </c>
      <c r="M327" s="5" t="str">
        <f>VLOOKUP($C327,'[8]Gui chi Quynh'!$C$7:$E$388,3,0)</f>
        <v>A4</v>
      </c>
      <c r="N327" s="19">
        <f>VLOOKUP(M327,Sheet1!$B$2:$C$12,2,TRUE)</f>
        <v>7</v>
      </c>
      <c r="O327" s="12">
        <f t="shared" si="123"/>
        <v>7.4</v>
      </c>
      <c r="P327" s="226">
        <f t="shared" si="124"/>
        <v>0</v>
      </c>
      <c r="Q327" s="9" t="str">
        <f t="shared" si="117"/>
        <v>Tốt</v>
      </c>
      <c r="R327" s="10"/>
      <c r="S327" s="17"/>
      <c r="T327" s="19"/>
      <c r="U327" s="5"/>
      <c r="V327" s="19"/>
      <c r="W327" s="5"/>
      <c r="X327" s="19"/>
      <c r="Y327" s="5"/>
      <c r="Z327" s="19"/>
      <c r="AA327" s="5"/>
      <c r="AB327" s="19"/>
      <c r="AC327" s="5"/>
      <c r="AD327" s="226"/>
      <c r="AE327" s="9"/>
      <c r="AF327" s="5"/>
      <c r="AG327" s="226"/>
      <c r="AH327" s="9"/>
      <c r="AI327" s="227"/>
      <c r="AJ327" s="9"/>
      <c r="AK327" s="9"/>
      <c r="AL327" s="9"/>
      <c r="AM327" s="9"/>
      <c r="AN327" s="5"/>
      <c r="AO327" s="5"/>
      <c r="AP327" s="9"/>
      <c r="AQ327" s="5"/>
      <c r="AR327" s="25"/>
      <c r="AS327" s="25"/>
    </row>
    <row r="328" spans="1:45" s="7" customFormat="1" ht="20.100000000000001" hidden="1" customHeight="1" x14ac:dyDescent="0.25">
      <c r="A328" s="86">
        <f t="shared" si="125"/>
        <v>283</v>
      </c>
      <c r="B328" s="80" t="s">
        <v>397</v>
      </c>
      <c r="C328" s="117" t="s">
        <v>682</v>
      </c>
      <c r="D328" s="50"/>
      <c r="E328" s="5" t="str">
        <f>VLOOKUP($C328,'[4]Gui chi Quynh'!$D$7:$F$393,3,0)</f>
        <v>A3</v>
      </c>
      <c r="F328" s="19">
        <f>VLOOKUP(E328,Sheet1!$B$2:$C$12,2,TRUE)</f>
        <v>8</v>
      </c>
      <c r="G328" s="5" t="str">
        <f>VLOOKUP($C328,'[5]Gui chi Quynh'!$C$7:$E$391,3,0)</f>
        <v>A4</v>
      </c>
      <c r="H328" s="19">
        <f>VLOOKUP(G328,Sheet1!$B$2:$C$12,2,TRUE)</f>
        <v>7</v>
      </c>
      <c r="I328" s="5" t="str">
        <f>VLOOKUP($C328,'[6]Gui chi Quynh'!$C$7:$E$389,3,0)</f>
        <v>A4</v>
      </c>
      <c r="J328" s="19">
        <f>VLOOKUP(I328,Sheet1!$B$2:$C$12,2,TRUE)</f>
        <v>7</v>
      </c>
      <c r="K328" s="5" t="str">
        <f>VLOOKUP($C328,'[7]Gui chi Quynh'!$C$7:$E$389,3,0)</f>
        <v>A4</v>
      </c>
      <c r="L328" s="19">
        <f>VLOOKUP(K328,Sheet1!$B$2:$C$12,2,TRUE)</f>
        <v>7</v>
      </c>
      <c r="M328" s="5" t="str">
        <f>VLOOKUP($C328,'[8]Gui chi Quynh'!$C$7:$E$388,3,0)</f>
        <v>A4</v>
      </c>
      <c r="N328" s="19">
        <f>VLOOKUP(M328,Sheet1!$B$2:$C$12,2,TRUE)</f>
        <v>7</v>
      </c>
      <c r="O328" s="12">
        <f t="shared" si="123"/>
        <v>7.2</v>
      </c>
      <c r="P328" s="226">
        <f t="shared" si="124"/>
        <v>0</v>
      </c>
      <c r="Q328" s="9" t="str">
        <f t="shared" si="117"/>
        <v>Tốt</v>
      </c>
      <c r="R328" s="10"/>
      <c r="S328" s="17"/>
      <c r="T328" s="19"/>
      <c r="U328" s="5"/>
      <c r="V328" s="19"/>
      <c r="W328" s="5"/>
      <c r="X328" s="19"/>
      <c r="Y328" s="5"/>
      <c r="Z328" s="19"/>
      <c r="AA328" s="5"/>
      <c r="AB328" s="19"/>
      <c r="AC328" s="5"/>
      <c r="AD328" s="226"/>
      <c r="AE328" s="9"/>
      <c r="AF328" s="5"/>
      <c r="AG328" s="226"/>
      <c r="AH328" s="9"/>
      <c r="AI328" s="227"/>
      <c r="AJ328" s="9"/>
      <c r="AK328" s="9"/>
      <c r="AL328" s="9"/>
      <c r="AM328" s="9"/>
      <c r="AN328" s="5"/>
      <c r="AO328" s="5"/>
      <c r="AP328" s="9"/>
      <c r="AQ328" s="5"/>
      <c r="AR328" s="25"/>
      <c r="AS328" s="25"/>
    </row>
    <row r="329" spans="1:45" s="7" customFormat="1" ht="20.100000000000001" hidden="1" customHeight="1" x14ac:dyDescent="0.25">
      <c r="A329" s="86">
        <f t="shared" si="125"/>
        <v>284</v>
      </c>
      <c r="B329" s="80" t="s">
        <v>866</v>
      </c>
      <c r="C329" s="117" t="s">
        <v>679</v>
      </c>
      <c r="D329" s="50"/>
      <c r="E329" s="5" t="str">
        <f>VLOOKUP($C329,'[4]Gui chi Quynh'!$D$7:$F$393,3,0)</f>
        <v>A3</v>
      </c>
      <c r="F329" s="19">
        <f>VLOOKUP(E329,Sheet1!$B$2:$C$12,2,TRUE)</f>
        <v>8</v>
      </c>
      <c r="G329" s="5" t="str">
        <f>VLOOKUP($C329,'[5]Gui chi Quynh'!$C$7:$E$391,3,0)</f>
        <v>A4</v>
      </c>
      <c r="H329" s="19">
        <f>VLOOKUP(G329,Sheet1!$B$2:$C$12,2,TRUE)</f>
        <v>7</v>
      </c>
      <c r="I329" s="5" t="str">
        <f>VLOOKUP($C329,'[6]Gui chi Quynh'!$C$7:$E$389,3,0)</f>
        <v>A3</v>
      </c>
      <c r="J329" s="19">
        <f>VLOOKUP(I329,Sheet1!$B$2:$C$12,2,TRUE)</f>
        <v>8</v>
      </c>
      <c r="K329" s="5" t="str">
        <f>VLOOKUP($C329,'[7]Gui chi Quynh'!$C$7:$E$389,3,0)</f>
        <v>A4</v>
      </c>
      <c r="L329" s="19">
        <f>VLOOKUP(K329,Sheet1!$B$2:$C$12,2,TRUE)</f>
        <v>7</v>
      </c>
      <c r="M329" s="5" t="str">
        <f>VLOOKUP($C329,'[8]Gui chi Quynh'!$C$7:$E$388,3,0)</f>
        <v>A3</v>
      </c>
      <c r="N329" s="19">
        <f>VLOOKUP(M329,Sheet1!$B$2:$C$12,2,TRUE)</f>
        <v>8</v>
      </c>
      <c r="O329" s="12">
        <f t="shared" si="123"/>
        <v>7.6</v>
      </c>
      <c r="P329" s="226">
        <f t="shared" si="124"/>
        <v>0</v>
      </c>
      <c r="Q329" s="9" t="str">
        <f t="shared" si="117"/>
        <v>Tốt</v>
      </c>
      <c r="R329" s="10"/>
      <c r="S329" s="17"/>
      <c r="T329" s="19"/>
      <c r="U329" s="5"/>
      <c r="V329" s="19"/>
      <c r="W329" s="5"/>
      <c r="X329" s="19"/>
      <c r="Y329" s="5"/>
      <c r="Z329" s="19"/>
      <c r="AA329" s="5"/>
      <c r="AB329" s="19"/>
      <c r="AC329" s="5"/>
      <c r="AD329" s="226"/>
      <c r="AE329" s="9"/>
      <c r="AF329" s="5"/>
      <c r="AG329" s="226"/>
      <c r="AH329" s="9"/>
      <c r="AI329" s="227"/>
      <c r="AJ329" s="9"/>
      <c r="AK329" s="9"/>
      <c r="AL329" s="9"/>
      <c r="AM329" s="9"/>
      <c r="AN329" s="5"/>
      <c r="AO329" s="5"/>
      <c r="AP329" s="9"/>
      <c r="AQ329" s="5"/>
      <c r="AR329" s="25"/>
      <c r="AS329" s="25"/>
    </row>
    <row r="330" spans="1:45" s="7" customFormat="1" ht="20.100000000000001" hidden="1" customHeight="1" x14ac:dyDescent="0.25">
      <c r="A330" s="86">
        <f t="shared" si="125"/>
        <v>285</v>
      </c>
      <c r="B330" s="80" t="s">
        <v>729</v>
      </c>
      <c r="C330" s="117" t="s">
        <v>730</v>
      </c>
      <c r="D330" s="50"/>
      <c r="E330" s="5" t="str">
        <f>VLOOKUP($C330,'[4]Gui chi Quynh'!$D$7:$F$393,3,0)</f>
        <v>A3</v>
      </c>
      <c r="F330" s="19">
        <f>VLOOKUP(E330,Sheet1!$B$2:$C$12,2,TRUE)</f>
        <v>8</v>
      </c>
      <c r="G330" s="5" t="str">
        <f>VLOOKUP($C330,'[5]Gui chi Quynh'!$C$7:$E$391,3,0)</f>
        <v>A3</v>
      </c>
      <c r="H330" s="19">
        <f>VLOOKUP(G330,Sheet1!$B$2:$C$12,2,TRUE)</f>
        <v>8</v>
      </c>
      <c r="I330" s="5" t="str">
        <f>VLOOKUP($C330,'[6]Gui chi Quynh'!$C$7:$E$389,3,0)</f>
        <v>A2</v>
      </c>
      <c r="J330" s="19">
        <f>VLOOKUP(I330,Sheet1!$B$2:$C$12,2,TRUE)</f>
        <v>9</v>
      </c>
      <c r="K330" s="5" t="str">
        <f>VLOOKUP($C330,'[7]Gui chi Quynh'!$C$7:$E$389,3,0)</f>
        <v>A4</v>
      </c>
      <c r="L330" s="19">
        <f>VLOOKUP(K330,Sheet1!$B$2:$C$12,2,TRUE)</f>
        <v>7</v>
      </c>
      <c r="M330" s="5" t="str">
        <f>VLOOKUP($C330,'[8]Gui chi Quynh'!$C$7:$E$388,3,0)</f>
        <v>A4</v>
      </c>
      <c r="N330" s="19">
        <f>VLOOKUP(M330,Sheet1!$B$2:$C$12,2,TRUE)</f>
        <v>7</v>
      </c>
      <c r="O330" s="12">
        <f t="shared" si="123"/>
        <v>7.8</v>
      </c>
      <c r="P330" s="226">
        <f t="shared" si="124"/>
        <v>0</v>
      </c>
      <c r="Q330" s="9" t="str">
        <f t="shared" si="117"/>
        <v>Tốt</v>
      </c>
      <c r="R330" s="10"/>
      <c r="S330" s="17"/>
      <c r="T330" s="19"/>
      <c r="U330" s="5"/>
      <c r="V330" s="19"/>
      <c r="W330" s="5"/>
      <c r="X330" s="19"/>
      <c r="Y330" s="5"/>
      <c r="Z330" s="19"/>
      <c r="AA330" s="5"/>
      <c r="AB330" s="19"/>
      <c r="AC330" s="5"/>
      <c r="AD330" s="226"/>
      <c r="AE330" s="9"/>
      <c r="AF330" s="5"/>
      <c r="AG330" s="226"/>
      <c r="AH330" s="9"/>
      <c r="AI330" s="227"/>
      <c r="AJ330" s="9"/>
      <c r="AK330" s="9"/>
      <c r="AL330" s="9"/>
      <c r="AM330" s="9"/>
      <c r="AN330" s="5"/>
      <c r="AO330" s="5"/>
      <c r="AP330" s="9"/>
      <c r="AQ330" s="5"/>
      <c r="AR330" s="25"/>
      <c r="AS330" s="25"/>
    </row>
    <row r="331" spans="1:45" s="7" customFormat="1" ht="22.5" customHeight="1" x14ac:dyDescent="0.25">
      <c r="A331" s="307">
        <v>17</v>
      </c>
      <c r="B331" s="308" t="s">
        <v>925</v>
      </c>
      <c r="C331" s="309"/>
      <c r="D331" s="310"/>
      <c r="E331" s="309"/>
      <c r="F331" s="310"/>
      <c r="G331" s="309"/>
      <c r="H331" s="310"/>
      <c r="I331" s="309"/>
      <c r="J331" s="310"/>
      <c r="K331" s="309"/>
      <c r="L331" s="310"/>
      <c r="M331" s="309"/>
      <c r="N331" s="310"/>
      <c r="O331" s="312">
        <v>15</v>
      </c>
      <c r="P331" s="311"/>
      <c r="Q331" s="312">
        <f>COUNTA($Q$333:$Q$347)</f>
        <v>15</v>
      </c>
      <c r="R331" s="313" t="str">
        <f xml:space="preserve"> (COUNTIF('Tong hop thi dua HK2-CN'!$AH$294:$AH$308, "Hoàn thành xuất sắc nhiệm vụ") &amp; " Xuất sắc") &amp;" + "&amp; (COUNTIF('Tong hop thi dua HK2-CN'!$AH$294:$AH$308, "Hoàn thành tốt nhiệm vụ") &amp; " Tốt")</f>
        <v>4 Xuất sắc + 11 Tốt</v>
      </c>
      <c r="S331" s="224"/>
      <c r="T331" s="8"/>
      <c r="U331" s="224"/>
      <c r="V331" s="8"/>
      <c r="W331" s="224"/>
      <c r="X331" s="8"/>
      <c r="Y331" s="224"/>
      <c r="Z331" s="8"/>
      <c r="AA331" s="224"/>
      <c r="AB331" s="8"/>
      <c r="AC331" s="224"/>
      <c r="AD331" s="277"/>
      <c r="AE331" s="224"/>
      <c r="AF331" s="224"/>
      <c r="AG331" s="277"/>
      <c r="AH331" s="224"/>
      <c r="AI331" s="225"/>
      <c r="AJ331" s="8"/>
      <c r="AK331" s="224"/>
      <c r="AL331" s="8"/>
      <c r="AM331" s="224"/>
      <c r="AN331" s="8"/>
      <c r="AO331" s="224"/>
      <c r="AP331" s="8"/>
      <c r="AQ331" s="224"/>
      <c r="AR331" s="43"/>
      <c r="AS331" s="43"/>
    </row>
    <row r="332" spans="1:45" s="7" customFormat="1" ht="20.100000000000001" hidden="1" customHeight="1" x14ac:dyDescent="0.25">
      <c r="A332" s="261" t="s">
        <v>859</v>
      </c>
      <c r="B332" s="262" t="s">
        <v>860</v>
      </c>
      <c r="C332" s="261"/>
      <c r="D332" s="250"/>
      <c r="E332" s="248"/>
      <c r="F332" s="249"/>
      <c r="G332" s="248"/>
      <c r="H332" s="249"/>
      <c r="I332" s="248"/>
      <c r="J332" s="249"/>
      <c r="K332" s="249"/>
      <c r="L332" s="249"/>
      <c r="M332" s="249"/>
      <c r="N332" s="249"/>
      <c r="O332" s="248"/>
      <c r="P332" s="278"/>
      <c r="Q332" s="297"/>
      <c r="R332" s="283"/>
      <c r="S332" s="19"/>
      <c r="T332" s="19"/>
      <c r="U332" s="5"/>
      <c r="V332" s="19"/>
      <c r="W332" s="5"/>
      <c r="X332" s="19"/>
      <c r="Y332" s="5"/>
      <c r="Z332" s="19"/>
      <c r="AA332" s="5"/>
      <c r="AB332" s="19"/>
      <c r="AC332" s="5"/>
      <c r="AD332" s="226"/>
      <c r="AE332" s="9"/>
      <c r="AF332" s="5"/>
      <c r="AG332" s="226"/>
      <c r="AH332" s="9"/>
      <c r="AI332" s="227"/>
      <c r="AJ332" s="9"/>
      <c r="AK332" s="9"/>
      <c r="AL332" s="9"/>
      <c r="AM332" s="9"/>
      <c r="AN332" s="5"/>
      <c r="AO332" s="5"/>
      <c r="AP332" s="9"/>
      <c r="AQ332" s="5"/>
      <c r="AR332" s="25"/>
      <c r="AS332" s="25"/>
    </row>
    <row r="333" spans="1:45" s="7" customFormat="1" ht="20.100000000000001" hidden="1" customHeight="1" x14ac:dyDescent="0.25">
      <c r="A333" s="86">
        <v>286</v>
      </c>
      <c r="B333" s="77" t="s">
        <v>197</v>
      </c>
      <c r="C333" s="86" t="s">
        <v>683</v>
      </c>
      <c r="D333" s="251" t="s">
        <v>11</v>
      </c>
      <c r="E333" s="5" t="str">
        <f>VLOOKUP($C333,'[4]Gui chi Quynh'!$D$7:$F$393,3,0)</f>
        <v>A2</v>
      </c>
      <c r="F333" s="19">
        <f>VLOOKUP(E333,Sheet1!$B$2:$C$12,2,TRUE)</f>
        <v>9</v>
      </c>
      <c r="G333" s="5" t="str">
        <f>VLOOKUP($C333,'[5]Gui chi Quynh'!$C$7:$E$391,3,0)</f>
        <v>A1</v>
      </c>
      <c r="H333" s="19">
        <f>VLOOKUP(G333,Sheet1!$B$2:$C$12,2,TRUE)</f>
        <v>10</v>
      </c>
      <c r="I333" s="5" t="str">
        <f>VLOOKUP($C333,'[6]Gui chi Quynh'!$C$7:$E$389,3,0)</f>
        <v>A2</v>
      </c>
      <c r="J333" s="19">
        <f>VLOOKUP(I333,Sheet1!$B$2:$C$12,2,TRUE)</f>
        <v>9</v>
      </c>
      <c r="K333" s="5" t="str">
        <f>VLOOKUP($C333,'[7]Gui chi Quynh'!$C$7:$E$389,3,0)</f>
        <v>A1</v>
      </c>
      <c r="L333" s="19">
        <f>VLOOKUP(K333,Sheet1!$B$2:$C$12,2,TRUE)</f>
        <v>10</v>
      </c>
      <c r="M333" s="5" t="str">
        <f>VLOOKUP($C333,'[8]Gui chi Quynh'!$C$7:$E$388,3,0)</f>
        <v>A2</v>
      </c>
      <c r="N333" s="19">
        <f>VLOOKUP(M333,Sheet1!$B$2:$C$12,2,TRUE)</f>
        <v>9</v>
      </c>
      <c r="O333" s="5">
        <f t="shared" ref="O333:O347" si="126">ROUND(AVERAGE(F333,H333,J333,L333,N333),2)</f>
        <v>9.4</v>
      </c>
      <c r="P333" s="226">
        <f t="shared" ref="P333:P347" si="127">COUNTIF(D333:M333,"C*")*1+COUNTIF(D333:M333,"D")*2+COUNTIF(D333:M333,"E")*3</f>
        <v>0</v>
      </c>
      <c r="Q333" s="9" t="str">
        <f t="shared" si="117"/>
        <v>Xuất sắc</v>
      </c>
      <c r="R333" s="10"/>
      <c r="S333" s="17"/>
      <c r="T333" s="19"/>
      <c r="U333" s="5"/>
      <c r="V333" s="19"/>
      <c r="W333" s="5"/>
      <c r="X333" s="19"/>
      <c r="Y333" s="5"/>
      <c r="Z333" s="19"/>
      <c r="AA333" s="5"/>
      <c r="AB333" s="19"/>
      <c r="AC333" s="5"/>
      <c r="AD333" s="226"/>
      <c r="AE333" s="9"/>
      <c r="AF333" s="5"/>
      <c r="AG333" s="226"/>
      <c r="AH333" s="9"/>
      <c r="AI333" s="227"/>
      <c r="AJ333" s="9"/>
      <c r="AK333" s="9"/>
      <c r="AL333" s="9"/>
      <c r="AM333" s="9"/>
      <c r="AN333" s="5"/>
      <c r="AO333" s="5"/>
      <c r="AP333" s="9"/>
      <c r="AQ333" s="5"/>
      <c r="AR333" s="25"/>
      <c r="AS333" s="25"/>
    </row>
    <row r="334" spans="1:45" s="7" customFormat="1" ht="20.100000000000001" hidden="1" customHeight="1" x14ac:dyDescent="0.25">
      <c r="A334" s="86">
        <f>A333+1</f>
        <v>287</v>
      </c>
      <c r="B334" s="77" t="s">
        <v>287</v>
      </c>
      <c r="C334" s="86" t="s">
        <v>692</v>
      </c>
      <c r="D334" s="38"/>
      <c r="E334" s="5" t="str">
        <f>VLOOKUP($C334,'[4]Gui chi Quynh'!$D$7:$F$393,3,0)</f>
        <v>A3</v>
      </c>
      <c r="F334" s="19">
        <f>VLOOKUP(E334,Sheet1!$B$2:$C$12,2,TRUE)</f>
        <v>8</v>
      </c>
      <c r="G334" s="5" t="str">
        <f>VLOOKUP($C334,'[5]Gui chi Quynh'!$C$7:$E$391,3,0)</f>
        <v>A4</v>
      </c>
      <c r="H334" s="19">
        <f>VLOOKUP(G334,Sheet1!$B$2:$C$12,2,TRUE)</f>
        <v>7</v>
      </c>
      <c r="I334" s="5" t="str">
        <f>VLOOKUP($C334,'[6]Gui chi Quynh'!$C$7:$E$389,3,0)</f>
        <v>A4</v>
      </c>
      <c r="J334" s="19">
        <f>VLOOKUP(I334,Sheet1!$B$2:$C$12,2,TRUE)</f>
        <v>7</v>
      </c>
      <c r="K334" s="5" t="str">
        <f>VLOOKUP($C334,'[7]Gui chi Quynh'!$C$7:$E$389,3,0)</f>
        <v>A4</v>
      </c>
      <c r="L334" s="19">
        <f>VLOOKUP(K334,Sheet1!$B$2:$C$12,2,TRUE)</f>
        <v>7</v>
      </c>
      <c r="M334" s="5" t="str">
        <f>VLOOKUP($C334,'[8]Gui chi Quynh'!$C$7:$E$388,3,0)</f>
        <v>A4</v>
      </c>
      <c r="N334" s="19">
        <f>VLOOKUP(M334,Sheet1!$B$2:$C$12,2,TRUE)</f>
        <v>7</v>
      </c>
      <c r="O334" s="5">
        <f t="shared" si="126"/>
        <v>7.2</v>
      </c>
      <c r="P334" s="226">
        <f t="shared" si="127"/>
        <v>0</v>
      </c>
      <c r="Q334" s="9" t="str">
        <f t="shared" si="117"/>
        <v>Tốt</v>
      </c>
      <c r="R334" s="10"/>
      <c r="S334" s="17"/>
      <c r="T334" s="19"/>
      <c r="U334" s="5"/>
      <c r="V334" s="19"/>
      <c r="W334" s="5"/>
      <c r="X334" s="19"/>
      <c r="Y334" s="5"/>
      <c r="Z334" s="19"/>
      <c r="AA334" s="5"/>
      <c r="AB334" s="19"/>
      <c r="AC334" s="5"/>
      <c r="AD334" s="226"/>
      <c r="AE334" s="9"/>
      <c r="AF334" s="5"/>
      <c r="AG334" s="226"/>
      <c r="AH334" s="9"/>
      <c r="AI334" s="227"/>
      <c r="AJ334" s="9"/>
      <c r="AK334" s="9"/>
      <c r="AL334" s="9"/>
      <c r="AM334" s="9"/>
      <c r="AN334" s="5"/>
      <c r="AO334" s="5"/>
      <c r="AP334" s="9"/>
      <c r="AQ334" s="5"/>
      <c r="AR334" s="25"/>
      <c r="AS334" s="25"/>
    </row>
    <row r="335" spans="1:45" s="7" customFormat="1" ht="20.100000000000001" hidden="1" customHeight="1" x14ac:dyDescent="0.25">
      <c r="A335" s="86">
        <f t="shared" ref="A335:A347" si="128">A334+1</f>
        <v>288</v>
      </c>
      <c r="B335" s="77" t="s">
        <v>303</v>
      </c>
      <c r="C335" s="86" t="s">
        <v>694</v>
      </c>
      <c r="D335" s="38"/>
      <c r="E335" s="5" t="str">
        <f>VLOOKUP($C335,'[4]Gui chi Quynh'!$D$7:$F$393,3,0)</f>
        <v>A4</v>
      </c>
      <c r="F335" s="19">
        <f>VLOOKUP(E335,Sheet1!$B$2:$C$12,2,TRUE)</f>
        <v>7</v>
      </c>
      <c r="G335" s="5" t="str">
        <f>VLOOKUP($C335,'[5]Gui chi Quynh'!$C$7:$E$391,3,0)</f>
        <v>A4</v>
      </c>
      <c r="H335" s="19">
        <f>VLOOKUP(G335,Sheet1!$B$2:$C$12,2,TRUE)</f>
        <v>7</v>
      </c>
      <c r="I335" s="5" t="str">
        <f>VLOOKUP($C335,'[6]Gui chi Quynh'!$C$7:$E$389,3,0)</f>
        <v>A4</v>
      </c>
      <c r="J335" s="19">
        <f>VLOOKUP(I335,Sheet1!$B$2:$C$12,2,TRUE)</f>
        <v>7</v>
      </c>
      <c r="K335" s="5" t="str">
        <f>VLOOKUP($C335,'[7]Gui chi Quynh'!$C$7:$E$389,3,0)</f>
        <v>A4</v>
      </c>
      <c r="L335" s="19">
        <f>VLOOKUP(K335,Sheet1!$B$2:$C$12,2,TRUE)</f>
        <v>7</v>
      </c>
      <c r="M335" s="5" t="str">
        <f>VLOOKUP($C335,'[8]Gui chi Quynh'!$C$7:$E$388,3,0)</f>
        <v>A4</v>
      </c>
      <c r="N335" s="19">
        <f>VLOOKUP(M335,Sheet1!$B$2:$C$12,2,TRUE)</f>
        <v>7</v>
      </c>
      <c r="O335" s="5">
        <f t="shared" si="126"/>
        <v>7</v>
      </c>
      <c r="P335" s="226">
        <f t="shared" si="127"/>
        <v>0</v>
      </c>
      <c r="Q335" s="9" t="str">
        <f t="shared" si="117"/>
        <v>Tốt</v>
      </c>
      <c r="R335" s="10"/>
      <c r="S335" s="17"/>
      <c r="T335" s="19"/>
      <c r="U335" s="5"/>
      <c r="V335" s="19"/>
      <c r="W335" s="5"/>
      <c r="X335" s="19"/>
      <c r="Y335" s="5"/>
      <c r="Z335" s="19"/>
      <c r="AA335" s="5"/>
      <c r="AB335" s="19"/>
      <c r="AC335" s="5"/>
      <c r="AD335" s="226"/>
      <c r="AE335" s="9"/>
      <c r="AF335" s="5"/>
      <c r="AG335" s="226"/>
      <c r="AH335" s="9"/>
      <c r="AI335" s="227"/>
      <c r="AJ335" s="9"/>
      <c r="AK335" s="9"/>
      <c r="AL335" s="9"/>
      <c r="AM335" s="9"/>
      <c r="AN335" s="5"/>
      <c r="AO335" s="5"/>
      <c r="AP335" s="9"/>
      <c r="AQ335" s="5"/>
      <c r="AR335" s="25"/>
      <c r="AS335" s="25"/>
    </row>
    <row r="336" spans="1:45" s="7" customFormat="1" ht="20.100000000000001" hidden="1" customHeight="1" x14ac:dyDescent="0.25">
      <c r="A336" s="86">
        <f t="shared" si="128"/>
        <v>289</v>
      </c>
      <c r="B336" s="77" t="s">
        <v>199</v>
      </c>
      <c r="C336" s="86" t="s">
        <v>686</v>
      </c>
      <c r="D336" s="38"/>
      <c r="E336" s="5" t="str">
        <f>VLOOKUP($C336,'[4]Gui chi Quynh'!$D$7:$F$393,3,0)</f>
        <v>A3</v>
      </c>
      <c r="F336" s="19">
        <f>VLOOKUP(E336,Sheet1!$B$2:$C$12,2,TRUE)</f>
        <v>8</v>
      </c>
      <c r="G336" s="5" t="str">
        <f>VLOOKUP($C336,'[5]Gui chi Quynh'!$C$7:$E$391,3,0)</f>
        <v>A1</v>
      </c>
      <c r="H336" s="19">
        <f>VLOOKUP(G336,Sheet1!$B$2:$C$12,2,TRUE)</f>
        <v>10</v>
      </c>
      <c r="I336" s="5" t="str">
        <f>VLOOKUP($C336,'[6]Gui chi Quynh'!$C$7:$E$389,3,0)</f>
        <v>A1</v>
      </c>
      <c r="J336" s="19">
        <f>VLOOKUP(I336,Sheet1!$B$2:$C$12,2,TRUE)</f>
        <v>10</v>
      </c>
      <c r="K336" s="5" t="str">
        <f>VLOOKUP($C336,'[7]Gui chi Quynh'!$C$7:$E$389,3,0)</f>
        <v>A2</v>
      </c>
      <c r="L336" s="19">
        <f>VLOOKUP(K336,Sheet1!$B$2:$C$12,2,TRUE)</f>
        <v>9</v>
      </c>
      <c r="M336" s="5" t="str">
        <f>VLOOKUP($C336,'[8]Gui chi Quynh'!$C$7:$E$388,3,0)</f>
        <v>A4</v>
      </c>
      <c r="N336" s="19">
        <f>VLOOKUP(M336,Sheet1!$B$2:$C$12,2,TRUE)</f>
        <v>7</v>
      </c>
      <c r="O336" s="5">
        <f t="shared" si="126"/>
        <v>8.8000000000000007</v>
      </c>
      <c r="P336" s="226">
        <f t="shared" si="127"/>
        <v>0</v>
      </c>
      <c r="Q336" s="9" t="str">
        <f t="shared" si="117"/>
        <v>Xuất sắc</v>
      </c>
      <c r="R336" s="10"/>
      <c r="S336" s="17"/>
      <c r="T336" s="19"/>
      <c r="U336" s="5"/>
      <c r="V336" s="19"/>
      <c r="W336" s="5"/>
      <c r="X336" s="19"/>
      <c r="Y336" s="5"/>
      <c r="Z336" s="19"/>
      <c r="AA336" s="5"/>
      <c r="AB336" s="19"/>
      <c r="AC336" s="5"/>
      <c r="AD336" s="226"/>
      <c r="AE336" s="9"/>
      <c r="AF336" s="5"/>
      <c r="AG336" s="226"/>
      <c r="AH336" s="9"/>
      <c r="AI336" s="227"/>
      <c r="AJ336" s="9"/>
      <c r="AK336" s="9"/>
      <c r="AL336" s="9"/>
      <c r="AM336" s="9"/>
      <c r="AN336" s="5"/>
      <c r="AO336" s="5"/>
      <c r="AP336" s="9"/>
      <c r="AQ336" s="5"/>
      <c r="AR336" s="25"/>
      <c r="AS336" s="25"/>
    </row>
    <row r="337" spans="1:45" s="7" customFormat="1" ht="54.75" hidden="1" customHeight="1" x14ac:dyDescent="0.25">
      <c r="A337" s="314"/>
      <c r="B337" s="320"/>
      <c r="C337" s="314"/>
      <c r="D337" s="321"/>
      <c r="E337" s="16"/>
      <c r="F337" s="16"/>
      <c r="G337" s="16"/>
      <c r="H337" s="16"/>
      <c r="I337" s="16"/>
      <c r="J337" s="16"/>
      <c r="K337" s="16"/>
      <c r="L337" s="16"/>
      <c r="M337" s="16"/>
      <c r="N337" s="16"/>
      <c r="O337" s="16"/>
      <c r="P337" s="318">
        <f t="shared" si="127"/>
        <v>0</v>
      </c>
      <c r="Q337" s="319" t="str">
        <f t="shared" si="117"/>
        <v/>
      </c>
      <c r="R337" s="300"/>
      <c r="S337" s="17"/>
      <c r="T337" s="19"/>
      <c r="U337" s="5"/>
      <c r="V337" s="19"/>
      <c r="W337" s="5"/>
      <c r="X337" s="19"/>
      <c r="Y337" s="5"/>
      <c r="Z337" s="19"/>
      <c r="AA337" s="5"/>
      <c r="AB337" s="19"/>
      <c r="AC337" s="5"/>
      <c r="AD337" s="226"/>
      <c r="AE337" s="9"/>
      <c r="AF337" s="5"/>
      <c r="AG337" s="226"/>
      <c r="AH337" s="9"/>
      <c r="AI337" s="227"/>
      <c r="AJ337" s="9"/>
      <c r="AK337" s="9"/>
      <c r="AL337" s="9"/>
      <c r="AM337" s="9"/>
      <c r="AN337" s="5"/>
      <c r="AO337" s="5"/>
      <c r="AP337" s="9"/>
      <c r="AQ337" s="5"/>
      <c r="AR337" s="232" t="s">
        <v>878</v>
      </c>
      <c r="AS337" s="25"/>
    </row>
    <row r="338" spans="1:45" s="7" customFormat="1" ht="20.100000000000001" hidden="1" customHeight="1" x14ac:dyDescent="0.25">
      <c r="A338" s="86">
        <f t="shared" si="128"/>
        <v>1</v>
      </c>
      <c r="B338" s="77" t="s">
        <v>202</v>
      </c>
      <c r="C338" s="86" t="s">
        <v>689</v>
      </c>
      <c r="D338" s="38"/>
      <c r="E338" s="5" t="str">
        <f>VLOOKUP($C338,'[4]Gui chi Quynh'!$D$7:$F$393,3,0)</f>
        <v>A3</v>
      </c>
      <c r="F338" s="19">
        <f>VLOOKUP(E338,Sheet1!$B$2:$C$12,2,TRUE)</f>
        <v>8</v>
      </c>
      <c r="G338" s="5" t="str">
        <f>VLOOKUP($C338,'[5]Gui chi Quynh'!$C$7:$E$391,3,0)</f>
        <v>A3</v>
      </c>
      <c r="H338" s="19">
        <f>VLOOKUP(G338,Sheet1!$B$2:$C$12,2,TRUE)</f>
        <v>8</v>
      </c>
      <c r="I338" s="5" t="str">
        <f>VLOOKUP($C338,'[6]Gui chi Quynh'!$C$7:$E$389,3,0)</f>
        <v>A4</v>
      </c>
      <c r="J338" s="19">
        <f>VLOOKUP(I338,Sheet1!$B$2:$C$12,2,TRUE)</f>
        <v>7</v>
      </c>
      <c r="K338" s="5" t="str">
        <f>VLOOKUP($C338,'[7]Gui chi Quynh'!$C$7:$E$389,3,0)</f>
        <v>A3</v>
      </c>
      <c r="L338" s="19">
        <f>VLOOKUP(K338,Sheet1!$B$2:$C$12,2,TRUE)</f>
        <v>8</v>
      </c>
      <c r="M338" s="5" t="str">
        <f>VLOOKUP($C338,'[8]Gui chi Quynh'!$C$7:$E$388,3,0)</f>
        <v>A3</v>
      </c>
      <c r="N338" s="19">
        <f>VLOOKUP(M338,Sheet1!$B$2:$C$12,2,TRUE)</f>
        <v>8</v>
      </c>
      <c r="O338" s="5">
        <f t="shared" si="126"/>
        <v>7.8</v>
      </c>
      <c r="P338" s="226">
        <f t="shared" si="127"/>
        <v>0</v>
      </c>
      <c r="Q338" s="9" t="str">
        <f t="shared" si="117"/>
        <v>Tốt</v>
      </c>
      <c r="R338" s="10"/>
      <c r="S338" s="17"/>
      <c r="T338" s="19"/>
      <c r="U338" s="5"/>
      <c r="V338" s="19"/>
      <c r="W338" s="5"/>
      <c r="X338" s="19"/>
      <c r="Y338" s="5"/>
      <c r="Z338" s="19"/>
      <c r="AA338" s="5"/>
      <c r="AB338" s="19"/>
      <c r="AC338" s="5"/>
      <c r="AD338" s="226"/>
      <c r="AE338" s="9"/>
      <c r="AF338" s="5"/>
      <c r="AG338" s="226"/>
      <c r="AH338" s="9"/>
      <c r="AI338" s="227"/>
      <c r="AJ338" s="9"/>
      <c r="AK338" s="9"/>
      <c r="AL338" s="9"/>
      <c r="AM338" s="9"/>
      <c r="AN338" s="5"/>
      <c r="AO338" s="5"/>
      <c r="AP338" s="9"/>
      <c r="AQ338" s="5"/>
      <c r="AR338" s="25"/>
      <c r="AS338" s="25"/>
    </row>
    <row r="339" spans="1:45" s="7" customFormat="1" ht="20.100000000000001" hidden="1" customHeight="1" x14ac:dyDescent="0.25">
      <c r="A339" s="86">
        <f t="shared" si="128"/>
        <v>2</v>
      </c>
      <c r="B339" s="77" t="s">
        <v>204</v>
      </c>
      <c r="C339" s="86" t="s">
        <v>691</v>
      </c>
      <c r="D339" s="38"/>
      <c r="E339" s="5" t="str">
        <f>VLOOKUP($C339,'[4]Gui chi Quynh'!$D$7:$F$393,3,0)</f>
        <v>A3</v>
      </c>
      <c r="F339" s="19">
        <f>VLOOKUP(E339,Sheet1!$B$2:$C$12,2,TRUE)</f>
        <v>8</v>
      </c>
      <c r="G339" s="5" t="str">
        <f>VLOOKUP($C339,'[5]Gui chi Quynh'!$C$7:$E$391,3,0)</f>
        <v>A2</v>
      </c>
      <c r="H339" s="19">
        <f>VLOOKUP(G339,Sheet1!$B$2:$C$12,2,TRUE)</f>
        <v>9</v>
      </c>
      <c r="I339" s="5" t="str">
        <f>VLOOKUP($C339,'[6]Gui chi Quynh'!$C$7:$E$389,3,0)</f>
        <v>A3</v>
      </c>
      <c r="J339" s="19">
        <f>VLOOKUP(I339,Sheet1!$B$2:$C$12,2,TRUE)</f>
        <v>8</v>
      </c>
      <c r="K339" s="5" t="str">
        <f>VLOOKUP($C339,'[7]Gui chi Quynh'!$C$7:$E$389,3,0)</f>
        <v>A3</v>
      </c>
      <c r="L339" s="19">
        <f>VLOOKUP(K339,Sheet1!$B$2:$C$12,2,TRUE)</f>
        <v>8</v>
      </c>
      <c r="M339" s="5" t="str">
        <f>VLOOKUP($C339,'[8]Gui chi Quynh'!$C$7:$E$388,3,0)</f>
        <v>A3</v>
      </c>
      <c r="N339" s="19">
        <f>VLOOKUP(M339,Sheet1!$B$2:$C$12,2,TRUE)</f>
        <v>8</v>
      </c>
      <c r="O339" s="5">
        <f t="shared" si="126"/>
        <v>8.1999999999999993</v>
      </c>
      <c r="P339" s="226">
        <f t="shared" si="127"/>
        <v>0</v>
      </c>
      <c r="Q339" s="9" t="str">
        <f t="shared" si="117"/>
        <v>Xuất sắc</v>
      </c>
      <c r="R339" s="10"/>
      <c r="S339" s="17"/>
      <c r="T339" s="19"/>
      <c r="U339" s="5"/>
      <c r="V339" s="19"/>
      <c r="W339" s="5"/>
      <c r="X339" s="19"/>
      <c r="Y339" s="5"/>
      <c r="Z339" s="19"/>
      <c r="AA339" s="5"/>
      <c r="AB339" s="19"/>
      <c r="AC339" s="5"/>
      <c r="AD339" s="226"/>
      <c r="AE339" s="9"/>
      <c r="AF339" s="5"/>
      <c r="AG339" s="226"/>
      <c r="AH339" s="9"/>
      <c r="AI339" s="227"/>
      <c r="AJ339" s="9"/>
      <c r="AK339" s="9"/>
      <c r="AL339" s="9"/>
      <c r="AM339" s="9"/>
      <c r="AN339" s="5"/>
      <c r="AO339" s="5"/>
      <c r="AP339" s="9"/>
      <c r="AQ339" s="5"/>
      <c r="AR339" s="25"/>
      <c r="AS339" s="25"/>
    </row>
    <row r="340" spans="1:45" s="7" customFormat="1" ht="29.25" hidden="1" customHeight="1" x14ac:dyDescent="0.25">
      <c r="A340" s="86">
        <f t="shared" si="128"/>
        <v>3</v>
      </c>
      <c r="B340" s="77" t="s">
        <v>203</v>
      </c>
      <c r="C340" s="86" t="s">
        <v>690</v>
      </c>
      <c r="D340" s="38"/>
      <c r="E340" s="5" t="str">
        <f>VLOOKUP($C340,'[4]Gui chi Quynh'!$D$7:$F$393,3,0)</f>
        <v>A3</v>
      </c>
      <c r="F340" s="19">
        <f>VLOOKUP(E340,Sheet1!$B$2:$C$12,2,TRUE)</f>
        <v>8</v>
      </c>
      <c r="G340" s="5" t="str">
        <f>VLOOKUP($C340,'[5]Gui chi Quynh'!$C$7:$E$391,3,0)</f>
        <v>A4</v>
      </c>
      <c r="H340" s="19">
        <f>VLOOKUP(G340,Sheet1!$B$2:$C$12,2,TRUE)</f>
        <v>7</v>
      </c>
      <c r="I340" s="236" t="str">
        <f>VLOOKUP($C340,'[6]Gui chi Quynh'!$C$7:$E$389,3,0)</f>
        <v>B2</v>
      </c>
      <c r="J340" s="19">
        <f>VLOOKUP(I340,Sheet1!$B$2:$C$12,2,TRUE)</f>
        <v>5</v>
      </c>
      <c r="K340" s="236" t="str">
        <f>VLOOKUP($C340,'[7]Gui chi Quynh'!$C$7:$E$389,3,0)</f>
        <v>B2</v>
      </c>
      <c r="L340" s="19">
        <f>VLOOKUP(K340,Sheet1!$B$2:$C$12,2,TRUE)</f>
        <v>5</v>
      </c>
      <c r="M340" s="5" t="str">
        <f>VLOOKUP($C340,'[8]Gui chi Quynh'!$C$7:$E$388,3,0)</f>
        <v>A4</v>
      </c>
      <c r="N340" s="19">
        <f>VLOOKUP(M340,Sheet1!$B$2:$C$12,2,TRUE)</f>
        <v>7</v>
      </c>
      <c r="O340" s="5">
        <f t="shared" si="126"/>
        <v>6.4</v>
      </c>
      <c r="P340" s="226">
        <f t="shared" si="127"/>
        <v>0</v>
      </c>
      <c r="Q340" s="9" t="str">
        <f t="shared" si="117"/>
        <v>Tốt</v>
      </c>
      <c r="R340" s="300" t="s">
        <v>958</v>
      </c>
      <c r="S340" s="17"/>
      <c r="T340" s="19"/>
      <c r="U340" s="5"/>
      <c r="V340" s="19"/>
      <c r="W340" s="5"/>
      <c r="X340" s="19"/>
      <c r="Y340" s="5"/>
      <c r="Z340" s="19"/>
      <c r="AA340" s="5"/>
      <c r="AB340" s="19"/>
      <c r="AC340" s="5"/>
      <c r="AD340" s="226"/>
      <c r="AE340" s="9"/>
      <c r="AF340" s="5"/>
      <c r="AG340" s="226"/>
      <c r="AH340" s="9"/>
      <c r="AI340" s="227"/>
      <c r="AJ340" s="9"/>
      <c r="AK340" s="9"/>
      <c r="AL340" s="9"/>
      <c r="AM340" s="9"/>
      <c r="AN340" s="5"/>
      <c r="AO340" s="5"/>
      <c r="AP340" s="9"/>
      <c r="AQ340" s="5"/>
      <c r="AR340" s="25"/>
      <c r="AS340" s="25"/>
    </row>
    <row r="341" spans="1:45" s="7" customFormat="1" ht="20.100000000000001" hidden="1" customHeight="1" x14ac:dyDescent="0.25">
      <c r="A341" s="86">
        <f t="shared" si="128"/>
        <v>4</v>
      </c>
      <c r="B341" s="77" t="s">
        <v>286</v>
      </c>
      <c r="C341" s="86" t="s">
        <v>685</v>
      </c>
      <c r="D341" s="38"/>
      <c r="E341" s="5" t="str">
        <f>VLOOKUP($C341,'[4]Gui chi Quynh'!$D$7:$F$393,3,0)</f>
        <v>A3</v>
      </c>
      <c r="F341" s="19">
        <f>VLOOKUP(E341,Sheet1!$B$2:$C$12,2,TRUE)</f>
        <v>8</v>
      </c>
      <c r="G341" s="5" t="str">
        <f>VLOOKUP($C341,'[5]Gui chi Quynh'!$C$7:$E$391,3,0)</f>
        <v>A2</v>
      </c>
      <c r="H341" s="19">
        <f>VLOOKUP(G341,Sheet1!$B$2:$C$12,2,TRUE)</f>
        <v>9</v>
      </c>
      <c r="I341" s="5" t="str">
        <f>VLOOKUP($C341,'[6]Gui chi Quynh'!$C$7:$E$389,3,0)</f>
        <v>A2</v>
      </c>
      <c r="J341" s="19">
        <f>VLOOKUP(I341,Sheet1!$B$2:$C$12,2,TRUE)</f>
        <v>9</v>
      </c>
      <c r="K341" s="5" t="str">
        <f>VLOOKUP($C341,'[7]Gui chi Quynh'!$C$7:$E$389,3,0)</f>
        <v>A2</v>
      </c>
      <c r="L341" s="19">
        <f>VLOOKUP(K341,Sheet1!$B$2:$C$12,2,TRUE)</f>
        <v>9</v>
      </c>
      <c r="M341" s="5" t="str">
        <f>VLOOKUP($C341,'[8]Gui chi Quynh'!$C$7:$E$388,3,0)</f>
        <v>A2</v>
      </c>
      <c r="N341" s="19">
        <f>VLOOKUP(M341,Sheet1!$B$2:$C$12,2,TRUE)</f>
        <v>9</v>
      </c>
      <c r="O341" s="5">
        <f t="shared" si="126"/>
        <v>8.8000000000000007</v>
      </c>
      <c r="P341" s="226">
        <f t="shared" si="127"/>
        <v>0</v>
      </c>
      <c r="Q341" s="9" t="str">
        <f t="shared" si="117"/>
        <v>Xuất sắc</v>
      </c>
      <c r="R341" s="301"/>
      <c r="S341" s="17"/>
      <c r="T341" s="19"/>
      <c r="U341" s="5"/>
      <c r="V341" s="19"/>
      <c r="W341" s="5"/>
      <c r="X341" s="19"/>
      <c r="Y341" s="5"/>
      <c r="Z341" s="19"/>
      <c r="AA341" s="5"/>
      <c r="AB341" s="19"/>
      <c r="AC341" s="5"/>
      <c r="AD341" s="226"/>
      <c r="AE341" s="9"/>
      <c r="AF341" s="5"/>
      <c r="AG341" s="226"/>
      <c r="AH341" s="9"/>
      <c r="AI341" s="227"/>
      <c r="AJ341" s="9"/>
      <c r="AK341" s="9"/>
      <c r="AL341" s="9"/>
      <c r="AM341" s="9"/>
      <c r="AN341" s="5"/>
      <c r="AO341" s="5"/>
      <c r="AP341" s="9"/>
      <c r="AQ341" s="5"/>
      <c r="AR341" s="25"/>
      <c r="AS341" s="25"/>
    </row>
    <row r="342" spans="1:45" s="7" customFormat="1" ht="20.100000000000001" hidden="1" customHeight="1" x14ac:dyDescent="0.25">
      <c r="A342" s="86">
        <f t="shared" si="128"/>
        <v>5</v>
      </c>
      <c r="B342" s="77" t="s">
        <v>288</v>
      </c>
      <c r="C342" s="86" t="s">
        <v>693</v>
      </c>
      <c r="D342" s="38"/>
      <c r="E342" s="5" t="str">
        <f>VLOOKUP($C342,'[4]Gui chi Quynh'!$D$7:$F$393,3,0)</f>
        <v>A3</v>
      </c>
      <c r="F342" s="19">
        <f>VLOOKUP(E342,Sheet1!$B$2:$C$12,2,TRUE)</f>
        <v>8</v>
      </c>
      <c r="G342" s="5" t="str">
        <f>VLOOKUP($C342,'[5]Gui chi Quynh'!$C$7:$E$391,3,0)</f>
        <v>A4</v>
      </c>
      <c r="H342" s="19">
        <f>VLOOKUP(G342,Sheet1!$B$2:$C$12,2,TRUE)</f>
        <v>7</v>
      </c>
      <c r="I342" s="5" t="str">
        <f>VLOOKUP($C342,'[6]Gui chi Quynh'!$C$7:$E$389,3,0)</f>
        <v>A4</v>
      </c>
      <c r="J342" s="19">
        <f>VLOOKUP(I342,Sheet1!$B$2:$C$12,2,TRUE)</f>
        <v>7</v>
      </c>
      <c r="K342" s="5" t="str">
        <f>VLOOKUP($C342,'[7]Gui chi Quynh'!$C$7:$E$389,3,0)</f>
        <v>A4</v>
      </c>
      <c r="L342" s="19">
        <f>VLOOKUP(K342,Sheet1!$B$2:$C$12,2,TRUE)</f>
        <v>7</v>
      </c>
      <c r="M342" s="5" t="str">
        <f>VLOOKUP($C342,'[8]Gui chi Quynh'!$C$7:$E$388,3,0)</f>
        <v>A4</v>
      </c>
      <c r="N342" s="19">
        <f>VLOOKUP(M342,Sheet1!$B$2:$C$12,2,TRUE)</f>
        <v>7</v>
      </c>
      <c r="O342" s="5">
        <f t="shared" si="126"/>
        <v>7.2</v>
      </c>
      <c r="P342" s="226">
        <f t="shared" si="127"/>
        <v>0</v>
      </c>
      <c r="Q342" s="9" t="str">
        <f t="shared" si="117"/>
        <v>Tốt</v>
      </c>
      <c r="R342" s="301"/>
      <c r="S342" s="17"/>
      <c r="T342" s="19"/>
      <c r="U342" s="5"/>
      <c r="V342" s="19"/>
      <c r="W342" s="5"/>
      <c r="X342" s="19"/>
      <c r="Y342" s="5"/>
      <c r="Z342" s="19"/>
      <c r="AA342" s="5"/>
      <c r="AB342" s="19"/>
      <c r="AC342" s="5"/>
      <c r="AD342" s="226"/>
      <c r="AE342" s="9"/>
      <c r="AF342" s="5"/>
      <c r="AG342" s="226"/>
      <c r="AH342" s="9"/>
      <c r="AI342" s="227"/>
      <c r="AJ342" s="9"/>
      <c r="AK342" s="9"/>
      <c r="AL342" s="9"/>
      <c r="AM342" s="9"/>
      <c r="AN342" s="5"/>
      <c r="AO342" s="5"/>
      <c r="AP342" s="9"/>
      <c r="AQ342" s="5"/>
      <c r="AR342" s="25"/>
      <c r="AS342" s="25"/>
    </row>
    <row r="343" spans="1:45" s="7" customFormat="1" ht="20.100000000000001" hidden="1" customHeight="1" x14ac:dyDescent="0.25">
      <c r="A343" s="86">
        <f t="shared" si="128"/>
        <v>6</v>
      </c>
      <c r="B343" s="80" t="s">
        <v>359</v>
      </c>
      <c r="C343" s="117" t="s">
        <v>410</v>
      </c>
      <c r="D343" s="38"/>
      <c r="E343" s="5" t="str">
        <f>VLOOKUP($C343,'[4]Gui chi Quynh'!$D$7:$F$393,3,0)</f>
        <v>A3</v>
      </c>
      <c r="F343" s="19">
        <f>VLOOKUP(E343,Sheet1!$B$2:$C$12,2,TRUE)</f>
        <v>8</v>
      </c>
      <c r="G343" s="5" t="str">
        <f>VLOOKUP($C343,'[5]Gui chi Quynh'!$C$7:$E$391,3,0)</f>
        <v>A3</v>
      </c>
      <c r="H343" s="19">
        <f>VLOOKUP(G343,Sheet1!$B$2:$C$12,2,TRUE)</f>
        <v>8</v>
      </c>
      <c r="I343" s="5" t="str">
        <f>VLOOKUP($C343,'[6]Gui chi Quynh'!$C$7:$E$389,3,0)</f>
        <v>A3</v>
      </c>
      <c r="J343" s="19">
        <f>VLOOKUP(I343,Sheet1!$B$2:$C$12,2,TRUE)</f>
        <v>8</v>
      </c>
      <c r="K343" s="5" t="str">
        <f>VLOOKUP($C343,'[7]Gui chi Quynh'!$C$7:$E$389,3,0)</f>
        <v>A3</v>
      </c>
      <c r="L343" s="19">
        <f>VLOOKUP(K343,Sheet1!$B$2:$C$12,2,TRUE)</f>
        <v>8</v>
      </c>
      <c r="M343" s="5" t="str">
        <f>VLOOKUP($C343,'[8]Gui chi Quynh'!$C$7:$E$388,3,0)</f>
        <v>A3</v>
      </c>
      <c r="N343" s="19">
        <f>VLOOKUP(M343,Sheet1!$B$2:$C$12,2,TRUE)</f>
        <v>8</v>
      </c>
      <c r="O343" s="5">
        <f t="shared" si="126"/>
        <v>8</v>
      </c>
      <c r="P343" s="226">
        <f t="shared" si="127"/>
        <v>0</v>
      </c>
      <c r="Q343" s="9" t="str">
        <f t="shared" si="117"/>
        <v>Xuất sắc</v>
      </c>
      <c r="R343" s="301"/>
      <c r="S343" s="17"/>
      <c r="T343" s="19"/>
      <c r="U343" s="5"/>
      <c r="V343" s="19"/>
      <c r="W343" s="5"/>
      <c r="X343" s="19"/>
      <c r="Y343" s="5"/>
      <c r="Z343" s="19"/>
      <c r="AA343" s="5"/>
      <c r="AB343" s="19"/>
      <c r="AC343" s="5"/>
      <c r="AD343" s="226"/>
      <c r="AE343" s="9"/>
      <c r="AF343" s="5"/>
      <c r="AG343" s="226"/>
      <c r="AH343" s="9"/>
      <c r="AI343" s="227"/>
      <c r="AJ343" s="9"/>
      <c r="AK343" s="9"/>
      <c r="AL343" s="9"/>
      <c r="AM343" s="9"/>
      <c r="AN343" s="5"/>
      <c r="AO343" s="5"/>
      <c r="AP343" s="9"/>
      <c r="AQ343" s="5"/>
      <c r="AR343" s="25"/>
      <c r="AS343" s="25"/>
    </row>
    <row r="344" spans="1:45" s="7" customFormat="1" ht="20.100000000000001" hidden="1" customHeight="1" x14ac:dyDescent="0.25">
      <c r="A344" s="86">
        <f t="shared" si="128"/>
        <v>7</v>
      </c>
      <c r="B344" s="77" t="s">
        <v>205</v>
      </c>
      <c r="C344" s="86" t="s">
        <v>684</v>
      </c>
      <c r="D344" s="38"/>
      <c r="E344" s="5" t="str">
        <f>VLOOKUP($C344,'[4]Gui chi Quynh'!$D$7:$F$393,3,0)</f>
        <v>A1</v>
      </c>
      <c r="F344" s="19">
        <f>VLOOKUP(E344,Sheet1!$B$2:$C$12,2,TRUE)</f>
        <v>10</v>
      </c>
      <c r="G344" s="5" t="str">
        <f>VLOOKUP($C344,'[5]Gui chi Quynh'!$C$7:$E$391,3,0)</f>
        <v>A2</v>
      </c>
      <c r="H344" s="19">
        <f>VLOOKUP(G344,Sheet1!$B$2:$C$12,2,TRUE)</f>
        <v>9</v>
      </c>
      <c r="I344" s="5" t="str">
        <f>VLOOKUP($C344,'[6]Gui chi Quynh'!$C$7:$E$389,3,0)</f>
        <v>A2</v>
      </c>
      <c r="J344" s="19">
        <f>VLOOKUP(I344,Sheet1!$B$2:$C$12,2,TRUE)</f>
        <v>9</v>
      </c>
      <c r="K344" s="5" t="str">
        <f>VLOOKUP($C344,'[7]Gui chi Quynh'!$C$7:$E$389,3,0)</f>
        <v>A3</v>
      </c>
      <c r="L344" s="19">
        <f>VLOOKUP(K344,Sheet1!$B$2:$C$12,2,TRUE)</f>
        <v>8</v>
      </c>
      <c r="M344" s="5" t="str">
        <f>VLOOKUP($C344,'[8]Gui chi Quynh'!$C$7:$E$388,3,0)</f>
        <v>A3</v>
      </c>
      <c r="N344" s="19">
        <f>VLOOKUP(M344,Sheet1!$B$2:$C$12,2,TRUE)</f>
        <v>8</v>
      </c>
      <c r="O344" s="5">
        <f t="shared" si="126"/>
        <v>8.8000000000000007</v>
      </c>
      <c r="P344" s="226">
        <f t="shared" si="127"/>
        <v>0</v>
      </c>
      <c r="Q344" s="9" t="str">
        <f t="shared" si="117"/>
        <v>Xuất sắc</v>
      </c>
      <c r="R344" s="301"/>
      <c r="S344" s="17"/>
      <c r="T344" s="19"/>
      <c r="U344" s="5"/>
      <c r="V344" s="19"/>
      <c r="W344" s="5"/>
      <c r="X344" s="19"/>
      <c r="Y344" s="5"/>
      <c r="Z344" s="19"/>
      <c r="AA344" s="5"/>
      <c r="AB344" s="19"/>
      <c r="AC344" s="5"/>
      <c r="AD344" s="226"/>
      <c r="AE344" s="9"/>
      <c r="AF344" s="5"/>
      <c r="AG344" s="226"/>
      <c r="AH344" s="9"/>
      <c r="AI344" s="227"/>
      <c r="AJ344" s="9"/>
      <c r="AK344" s="9"/>
      <c r="AL344" s="9"/>
      <c r="AM344" s="9"/>
      <c r="AN344" s="5"/>
      <c r="AO344" s="5"/>
      <c r="AP344" s="9"/>
      <c r="AQ344" s="5"/>
      <c r="AR344" s="25"/>
      <c r="AS344" s="25"/>
    </row>
    <row r="345" spans="1:45" s="7" customFormat="1" ht="20.100000000000001" hidden="1" customHeight="1" x14ac:dyDescent="0.25">
      <c r="A345" s="86">
        <f t="shared" si="128"/>
        <v>8</v>
      </c>
      <c r="B345" s="77" t="s">
        <v>201</v>
      </c>
      <c r="C345" s="86" t="s">
        <v>688</v>
      </c>
      <c r="D345" s="38"/>
      <c r="E345" s="5" t="str">
        <f>VLOOKUP($C345,'[4]Gui chi Quynh'!$D$7:$F$393,3,0)</f>
        <v>A4</v>
      </c>
      <c r="F345" s="19">
        <f>VLOOKUP(E345,Sheet1!$B$2:$C$12,2,TRUE)</f>
        <v>7</v>
      </c>
      <c r="G345" s="236" t="str">
        <f>VLOOKUP($C345,'[5]Gui chi Quynh'!$C$7:$E$391,3,0)</f>
        <v>B1</v>
      </c>
      <c r="H345" s="19">
        <f>VLOOKUP(G345,Sheet1!$B$2:$C$12,2,TRUE)</f>
        <v>6</v>
      </c>
      <c r="I345" s="5" t="str">
        <f>VLOOKUP($C345,'[6]Gui chi Quynh'!$C$7:$E$389,3,0)</f>
        <v>A4</v>
      </c>
      <c r="J345" s="19">
        <f>VLOOKUP(I345,Sheet1!$B$2:$C$12,2,TRUE)</f>
        <v>7</v>
      </c>
      <c r="K345" s="5" t="str">
        <f>VLOOKUP($C345,'[7]Gui chi Quynh'!$C$7:$E$389,3,0)</f>
        <v>A4</v>
      </c>
      <c r="L345" s="19">
        <f>VLOOKUP(K345,Sheet1!$B$2:$C$12,2,TRUE)</f>
        <v>7</v>
      </c>
      <c r="M345" s="5" t="str">
        <f>VLOOKUP($C345,'[8]Gui chi Quynh'!$C$7:$E$388,3,0)</f>
        <v>A4</v>
      </c>
      <c r="N345" s="19">
        <f>VLOOKUP(M345,Sheet1!$B$2:$C$12,2,TRUE)</f>
        <v>7</v>
      </c>
      <c r="O345" s="5">
        <f t="shared" si="126"/>
        <v>6.8</v>
      </c>
      <c r="P345" s="226">
        <f t="shared" si="127"/>
        <v>0</v>
      </c>
      <c r="Q345" s="9" t="str">
        <f t="shared" si="117"/>
        <v>Tốt</v>
      </c>
      <c r="R345" s="302" t="s">
        <v>957</v>
      </c>
      <c r="S345" s="17"/>
      <c r="T345" s="19"/>
      <c r="U345" s="5"/>
      <c r="V345" s="19"/>
      <c r="W345" s="5"/>
      <c r="X345" s="19"/>
      <c r="Y345" s="5"/>
      <c r="Z345" s="19"/>
      <c r="AA345" s="5"/>
      <c r="AB345" s="19"/>
      <c r="AC345" s="5"/>
      <c r="AD345" s="226"/>
      <c r="AE345" s="9"/>
      <c r="AF345" s="5"/>
      <c r="AG345" s="226"/>
      <c r="AH345" s="9"/>
      <c r="AI345" s="227"/>
      <c r="AJ345" s="9"/>
      <c r="AK345" s="9"/>
      <c r="AL345" s="9"/>
      <c r="AM345" s="9"/>
      <c r="AN345" s="5"/>
      <c r="AO345" s="5"/>
      <c r="AP345" s="9"/>
      <c r="AQ345" s="5"/>
      <c r="AR345" s="25"/>
      <c r="AS345" s="25"/>
    </row>
    <row r="346" spans="1:45" s="7" customFormat="1" ht="20.100000000000001" hidden="1" customHeight="1" x14ac:dyDescent="0.25">
      <c r="A346" s="86">
        <f t="shared" si="128"/>
        <v>9</v>
      </c>
      <c r="B346" s="80" t="s">
        <v>806</v>
      </c>
      <c r="C346" s="117" t="s">
        <v>818</v>
      </c>
      <c r="D346" s="38"/>
      <c r="E346" s="5" t="str">
        <f>VLOOKUP($C346,'[4]Gui chi Quynh'!$D$7:$F$393,3,0)</f>
        <v>A2</v>
      </c>
      <c r="F346" s="19">
        <f>VLOOKUP(E346,Sheet1!$B$2:$C$12,2,TRUE)</f>
        <v>9</v>
      </c>
      <c r="G346" s="5" t="str">
        <f>VLOOKUP($C346,'[5]Gui chi Quynh'!$C$7:$E$391,3,0)</f>
        <v>A2</v>
      </c>
      <c r="H346" s="19">
        <f>VLOOKUP(G346,Sheet1!$B$2:$C$12,2,TRUE)</f>
        <v>9</v>
      </c>
      <c r="I346" s="5" t="str">
        <f>VLOOKUP($C346,'[6]Gui chi Quynh'!$C$7:$E$389,3,0)</f>
        <v>A2</v>
      </c>
      <c r="J346" s="19">
        <f>VLOOKUP(I346,Sheet1!$B$2:$C$12,2,TRUE)</f>
        <v>9</v>
      </c>
      <c r="K346" s="5" t="str">
        <f>VLOOKUP($C346,'[7]Gui chi Quynh'!$C$7:$E$389,3,0)</f>
        <v>A3</v>
      </c>
      <c r="L346" s="19">
        <f>VLOOKUP(K346,Sheet1!$B$2:$C$12,2,TRUE)</f>
        <v>8</v>
      </c>
      <c r="M346" s="5" t="str">
        <f>VLOOKUP($C346,'[8]Gui chi Quynh'!$C$7:$E$388,3,0)</f>
        <v>A2</v>
      </c>
      <c r="N346" s="19">
        <f>VLOOKUP(M346,Sheet1!$B$2:$C$12,2,TRUE)</f>
        <v>9</v>
      </c>
      <c r="O346" s="5">
        <f t="shared" si="126"/>
        <v>8.8000000000000007</v>
      </c>
      <c r="P346" s="226">
        <f t="shared" si="127"/>
        <v>0</v>
      </c>
      <c r="Q346" s="9" t="str">
        <f t="shared" si="117"/>
        <v>Xuất sắc</v>
      </c>
      <c r="R346" s="10"/>
      <c r="S346" s="17"/>
      <c r="T346" s="19"/>
      <c r="U346" s="5"/>
      <c r="V346" s="19"/>
      <c r="W346" s="5"/>
      <c r="X346" s="19"/>
      <c r="Y346" s="5"/>
      <c r="Z346" s="19"/>
      <c r="AA346" s="5"/>
      <c r="AB346" s="19"/>
      <c r="AC346" s="5"/>
      <c r="AD346" s="226"/>
      <c r="AE346" s="9"/>
      <c r="AF346" s="5"/>
      <c r="AG346" s="226"/>
      <c r="AH346" s="9"/>
      <c r="AI346" s="227"/>
      <c r="AJ346" s="9"/>
      <c r="AK346" s="9"/>
      <c r="AL346" s="9"/>
      <c r="AM346" s="9"/>
      <c r="AN346" s="5"/>
      <c r="AO346" s="5"/>
      <c r="AP346" s="9"/>
      <c r="AQ346" s="5"/>
      <c r="AR346" s="25"/>
      <c r="AS346" s="25"/>
    </row>
    <row r="347" spans="1:45" s="7" customFormat="1" ht="20.100000000000001" hidden="1" customHeight="1" x14ac:dyDescent="0.25">
      <c r="A347" s="86">
        <f t="shared" si="128"/>
        <v>10</v>
      </c>
      <c r="B347" s="80" t="s">
        <v>807</v>
      </c>
      <c r="C347" s="117" t="s">
        <v>819</v>
      </c>
      <c r="D347" s="38"/>
      <c r="E347" s="5" t="str">
        <f>VLOOKUP($C347,'[4]Gui chi Quynh'!$D$7:$F$393,3,0)</f>
        <v>A4</v>
      </c>
      <c r="F347" s="19">
        <f>VLOOKUP(E347,Sheet1!$B$2:$C$12,2,TRUE)</f>
        <v>7</v>
      </c>
      <c r="G347" s="5" t="str">
        <f>VLOOKUP($C347,'[5]Gui chi Quynh'!$C$7:$E$391,3,0)</f>
        <v>A4</v>
      </c>
      <c r="H347" s="19">
        <f>VLOOKUP(G347,Sheet1!$B$2:$C$12,2,TRUE)</f>
        <v>7</v>
      </c>
      <c r="I347" s="5" t="str">
        <f>VLOOKUP($C347,'[6]Gui chi Quynh'!$C$7:$E$389,3,0)</f>
        <v>A4</v>
      </c>
      <c r="J347" s="19">
        <f>VLOOKUP(I347,Sheet1!$B$2:$C$12,2,TRUE)</f>
        <v>7</v>
      </c>
      <c r="K347" s="5" t="str">
        <f>VLOOKUP($C347,'[7]Gui chi Quynh'!$C$7:$E$389,3,0)</f>
        <v>A4</v>
      </c>
      <c r="L347" s="19">
        <f>VLOOKUP(K347,Sheet1!$B$2:$C$12,2,TRUE)</f>
        <v>7</v>
      </c>
      <c r="M347" s="5" t="str">
        <f>VLOOKUP($C347,'[8]Gui chi Quynh'!$C$7:$E$388,3,0)</f>
        <v>A3</v>
      </c>
      <c r="N347" s="19">
        <f>VLOOKUP(M347,Sheet1!$B$2:$C$12,2,TRUE)</f>
        <v>8</v>
      </c>
      <c r="O347" s="5">
        <f t="shared" si="126"/>
        <v>7.2</v>
      </c>
      <c r="P347" s="226">
        <f t="shared" si="127"/>
        <v>0</v>
      </c>
      <c r="Q347" s="9" t="str">
        <f t="shared" si="117"/>
        <v>Tốt</v>
      </c>
      <c r="R347" s="10"/>
      <c r="S347" s="17"/>
      <c r="T347" s="19"/>
      <c r="U347" s="5"/>
      <c r="V347" s="19"/>
      <c r="W347" s="5"/>
      <c r="X347" s="19"/>
      <c r="Y347" s="5"/>
      <c r="Z347" s="19"/>
      <c r="AA347" s="5"/>
      <c r="AB347" s="19"/>
      <c r="AC347" s="5"/>
      <c r="AD347" s="226"/>
      <c r="AE347" s="9"/>
      <c r="AF347" s="5"/>
      <c r="AG347" s="226"/>
      <c r="AH347" s="9"/>
      <c r="AI347" s="227"/>
      <c r="AJ347" s="9"/>
      <c r="AK347" s="9"/>
      <c r="AL347" s="9"/>
      <c r="AM347" s="9"/>
      <c r="AN347" s="5"/>
      <c r="AO347" s="5"/>
      <c r="AP347" s="9"/>
      <c r="AQ347" s="5"/>
      <c r="AR347" s="25"/>
      <c r="AS347" s="25"/>
    </row>
    <row r="348" spans="1:45" s="7" customFormat="1" ht="22.5" customHeight="1" x14ac:dyDescent="0.25">
      <c r="A348" s="307">
        <v>18</v>
      </c>
      <c r="B348" s="308" t="s">
        <v>927</v>
      </c>
      <c r="C348" s="309"/>
      <c r="D348" s="310"/>
      <c r="E348" s="309"/>
      <c r="F348" s="310"/>
      <c r="G348" s="309"/>
      <c r="H348" s="310"/>
      <c r="I348" s="309"/>
      <c r="J348" s="310"/>
      <c r="K348" s="309"/>
      <c r="L348" s="310"/>
      <c r="M348" s="309"/>
      <c r="N348" s="310"/>
      <c r="O348" s="312">
        <v>3</v>
      </c>
      <c r="P348" s="311"/>
      <c r="Q348" s="312">
        <f>COUNTA($Q$350:$Q$353)</f>
        <v>4</v>
      </c>
      <c r="R348" s="313" t="str">
        <f xml:space="preserve"> (COUNTIF('Tong hop thi dua HK2-CN'!$AH$309:$AH$311, "Hoàn thành xuất sắc nhiệm vụ") &amp; " Xuất sắc") &amp;" + "&amp; (COUNTIF('Tong hop thi dua HK2-CN'!$AH$309:$AH$311, "Hoàn thành tốt nhiệm vụ") &amp; " Tốt")</f>
        <v>2 Xuất sắc + 1 Tốt</v>
      </c>
      <c r="S348" s="224"/>
      <c r="T348" s="8"/>
      <c r="U348" s="224"/>
      <c r="V348" s="8"/>
      <c r="W348" s="224"/>
      <c r="X348" s="8"/>
      <c r="Y348" s="224"/>
      <c r="Z348" s="8"/>
      <c r="AA348" s="224"/>
      <c r="AB348" s="8"/>
      <c r="AC348" s="224"/>
      <c r="AD348" s="277"/>
      <c r="AE348" s="224"/>
      <c r="AF348" s="224"/>
      <c r="AG348" s="277"/>
      <c r="AH348" s="224"/>
      <c r="AI348" s="225"/>
      <c r="AJ348" s="8"/>
      <c r="AK348" s="224"/>
      <c r="AL348" s="8"/>
      <c r="AM348" s="224"/>
      <c r="AN348" s="8"/>
      <c r="AO348" s="224"/>
      <c r="AP348" s="8"/>
      <c r="AQ348" s="224"/>
      <c r="AR348" s="43"/>
      <c r="AS348" s="43"/>
    </row>
    <row r="349" spans="1:45" s="7" customFormat="1" ht="24.95" hidden="1" customHeight="1" x14ac:dyDescent="0.25">
      <c r="A349" s="261" t="s">
        <v>859</v>
      </c>
      <c r="B349" s="262" t="s">
        <v>860</v>
      </c>
      <c r="C349" s="261"/>
      <c r="D349" s="250"/>
      <c r="E349" s="248"/>
      <c r="F349" s="249"/>
      <c r="G349" s="248"/>
      <c r="H349" s="249"/>
      <c r="I349" s="248"/>
      <c r="J349" s="249"/>
      <c r="K349" s="249"/>
      <c r="L349" s="249"/>
      <c r="M349" s="249"/>
      <c r="N349" s="249"/>
      <c r="O349" s="418"/>
      <c r="P349" s="278"/>
      <c r="Q349" s="297"/>
      <c r="R349" s="283"/>
      <c r="S349" s="19"/>
      <c r="T349" s="19"/>
      <c r="U349" s="5"/>
      <c r="V349" s="19"/>
      <c r="W349" s="5"/>
      <c r="X349" s="19"/>
      <c r="Y349" s="5"/>
      <c r="Z349" s="19"/>
      <c r="AA349" s="5"/>
      <c r="AB349" s="19"/>
      <c r="AC349" s="5"/>
      <c r="AD349" s="226"/>
      <c r="AE349" s="9"/>
      <c r="AF349" s="5"/>
      <c r="AG349" s="226"/>
      <c r="AH349" s="9"/>
      <c r="AI349" s="227"/>
      <c r="AJ349" s="9"/>
      <c r="AK349" s="9"/>
      <c r="AL349" s="9"/>
      <c r="AM349" s="9"/>
      <c r="AN349" s="5"/>
      <c r="AO349" s="5"/>
      <c r="AP349" s="9"/>
      <c r="AQ349" s="5"/>
      <c r="AR349" s="25"/>
      <c r="AS349" s="25"/>
    </row>
    <row r="350" spans="1:45" s="7" customFormat="1" ht="21.75" hidden="1" customHeight="1" x14ac:dyDescent="0.25">
      <c r="A350" s="86" t="s">
        <v>940</v>
      </c>
      <c r="B350" s="80" t="s">
        <v>292</v>
      </c>
      <c r="C350" s="259" t="s">
        <v>697</v>
      </c>
      <c r="D350" s="235" t="s">
        <v>378</v>
      </c>
      <c r="E350" s="5" t="str">
        <f>VLOOKUP($C350,'[4]Gui chi Quynh'!$D$7:$F$393,3,0)</f>
        <v>A1</v>
      </c>
      <c r="F350" s="19">
        <f>VLOOKUP(E350,Sheet1!$B$2:$C$12,2,TRUE)</f>
        <v>10</v>
      </c>
      <c r="G350" s="5" t="str">
        <f>VLOOKUP($C350,'[5]Gui chi Quynh'!$C$7:$E$391,3,0)</f>
        <v>A1</v>
      </c>
      <c r="H350" s="19">
        <f>VLOOKUP(G350,Sheet1!$B$2:$C$12,2,TRUE)</f>
        <v>10</v>
      </c>
      <c r="I350" s="5" t="str">
        <f>VLOOKUP($C350,'[6]Gui chi Quynh'!$C$7:$E$389,3,0)</f>
        <v>A1</v>
      </c>
      <c r="J350" s="19">
        <f>VLOOKUP(I350,Sheet1!$B$2:$C$12,2,TRUE)</f>
        <v>10</v>
      </c>
      <c r="K350" s="5" t="str">
        <f>VLOOKUP($C350,'[7]Gui chi Quynh'!$C$7:$E$389,3,0)</f>
        <v>A1</v>
      </c>
      <c r="L350" s="19">
        <f>VLOOKUP(K350,Sheet1!$B$2:$C$12,2,TRUE)</f>
        <v>10</v>
      </c>
      <c r="M350" s="5" t="str">
        <f>VLOOKUP($C350,'[8]Gui chi Quynh'!$C$7:$E$388,3,0)</f>
        <v>A1</v>
      </c>
      <c r="N350" s="19">
        <f>VLOOKUP(M350,Sheet1!$B$2:$C$12,2,TRUE)</f>
        <v>10</v>
      </c>
      <c r="O350" s="12">
        <f>ROUND(AVERAGE(F350,H350,J350,L350,N350),2)</f>
        <v>10</v>
      </c>
      <c r="P350" s="226">
        <f>COUNTIF(D350:M350,"C*")*1+COUNTIF(D350:M350,"D")*2+COUNTIF(D350:M350,"E")*3</f>
        <v>0</v>
      </c>
      <c r="Q350" s="9" t="str">
        <f t="shared" si="117"/>
        <v>Xuất sắc</v>
      </c>
      <c r="R350" s="10"/>
      <c r="S350" s="17"/>
      <c r="T350" s="19"/>
      <c r="U350" s="5"/>
      <c r="V350" s="19"/>
      <c r="W350" s="5"/>
      <c r="X350" s="19"/>
      <c r="Y350" s="5"/>
      <c r="Z350" s="19"/>
      <c r="AA350" s="5"/>
      <c r="AB350" s="19"/>
      <c r="AC350" s="5"/>
      <c r="AD350" s="226"/>
      <c r="AE350" s="9"/>
      <c r="AF350" s="5"/>
      <c r="AG350" s="226"/>
      <c r="AH350" s="9"/>
      <c r="AI350" s="227"/>
      <c r="AJ350" s="9"/>
      <c r="AK350" s="9"/>
      <c r="AL350" s="9"/>
      <c r="AM350" s="9"/>
      <c r="AN350" s="5"/>
      <c r="AO350" s="5"/>
      <c r="AP350" s="9"/>
      <c r="AQ350" s="5"/>
      <c r="AR350" s="25"/>
      <c r="AS350" s="25"/>
    </row>
    <row r="351" spans="1:45" s="7" customFormat="1" ht="21.75" hidden="1" customHeight="1" x14ac:dyDescent="0.25">
      <c r="A351" s="86">
        <f>A350+1</f>
        <v>302</v>
      </c>
      <c r="B351" s="80" t="s">
        <v>333</v>
      </c>
      <c r="C351" s="259" t="s">
        <v>698</v>
      </c>
      <c r="D351" s="38"/>
      <c r="E351" s="5" t="str">
        <f>VLOOKUP($C351,'[4]Gui chi Quynh'!$D$7:$F$393,3,0)</f>
        <v>A4</v>
      </c>
      <c r="F351" s="19">
        <f>VLOOKUP(E351,Sheet1!$B$2:$C$12,2,TRUE)</f>
        <v>7</v>
      </c>
      <c r="G351" s="5" t="str">
        <f>VLOOKUP($C351,'[5]Gui chi Quynh'!$C$7:$E$391,3,0)</f>
        <v>A4</v>
      </c>
      <c r="H351" s="19">
        <f>VLOOKUP(G351,Sheet1!$B$2:$C$12,2,TRUE)</f>
        <v>7</v>
      </c>
      <c r="I351" s="5" t="str">
        <f>VLOOKUP($C351,'[6]Gui chi Quynh'!$C$7:$E$389,3,0)</f>
        <v>A4</v>
      </c>
      <c r="J351" s="19">
        <f>VLOOKUP(I351,Sheet1!$B$2:$C$12,2,TRUE)</f>
        <v>7</v>
      </c>
      <c r="K351" s="5" t="str">
        <f>VLOOKUP($C351,'[7]Gui chi Quynh'!$C$7:$E$389,3,0)</f>
        <v>A4</v>
      </c>
      <c r="L351" s="19">
        <f>VLOOKUP(K351,Sheet1!$B$2:$C$12,2,TRUE)</f>
        <v>7</v>
      </c>
      <c r="M351" s="5" t="str">
        <f>VLOOKUP($C351,'[8]Gui chi Quynh'!$C$7:$E$388,3,0)</f>
        <v>A4</v>
      </c>
      <c r="N351" s="19">
        <f>VLOOKUP(M351,Sheet1!$B$2:$C$12,2,TRUE)</f>
        <v>7</v>
      </c>
      <c r="O351" s="12">
        <f>ROUND(AVERAGE(F351,H351,J351,L351,N351),2)</f>
        <v>7</v>
      </c>
      <c r="P351" s="226">
        <f>COUNTIF(D351:M351,"C*")*1+COUNTIF(D351:M351,"D")*2+COUNTIF(D351:M351,"E")*3</f>
        <v>0</v>
      </c>
      <c r="Q351" s="9" t="str">
        <f t="shared" si="117"/>
        <v>Tốt</v>
      </c>
      <c r="R351" s="10"/>
      <c r="S351" s="17"/>
      <c r="T351" s="19"/>
      <c r="U351" s="5"/>
      <c r="V351" s="19"/>
      <c r="W351" s="5"/>
      <c r="X351" s="19"/>
      <c r="Y351" s="5"/>
      <c r="Z351" s="19"/>
      <c r="AA351" s="5"/>
      <c r="AB351" s="19"/>
      <c r="AC351" s="5"/>
      <c r="AD351" s="226"/>
      <c r="AE351" s="9"/>
      <c r="AF351" s="5"/>
      <c r="AG351" s="226"/>
      <c r="AH351" s="9"/>
      <c r="AI351" s="227"/>
      <c r="AJ351" s="9"/>
      <c r="AK351" s="9"/>
      <c r="AL351" s="9"/>
      <c r="AM351" s="9"/>
      <c r="AN351" s="5"/>
      <c r="AO351" s="5"/>
      <c r="AP351" s="9"/>
      <c r="AQ351" s="5"/>
      <c r="AR351" s="25"/>
      <c r="AS351" s="25"/>
    </row>
    <row r="352" spans="1:45" s="7" customFormat="1" ht="21.75" hidden="1" customHeight="1" x14ac:dyDescent="0.25">
      <c r="A352" s="86">
        <f t="shared" ref="A352:A353" si="129">A351+1</f>
        <v>303</v>
      </c>
      <c r="B352" s="80" t="s">
        <v>349</v>
      </c>
      <c r="C352" s="117" t="s">
        <v>699</v>
      </c>
      <c r="D352" s="38"/>
      <c r="E352" s="5" t="str">
        <f>VLOOKUP($C352,'[4]Gui chi Quynh'!$D$7:$F$393,3,0)</f>
        <v>A4</v>
      </c>
      <c r="F352" s="19">
        <f>VLOOKUP(E352,Sheet1!$B$2:$C$12,2,TRUE)</f>
        <v>7</v>
      </c>
      <c r="G352" s="5" t="str">
        <f>VLOOKUP($C352,'[5]Gui chi Quynh'!$C$7:$E$391,3,0)</f>
        <v>A4</v>
      </c>
      <c r="H352" s="19">
        <f>VLOOKUP(G352,Sheet1!$B$2:$C$12,2,TRUE)</f>
        <v>7</v>
      </c>
      <c r="I352" s="5" t="str">
        <f>VLOOKUP($C352,'[6]Gui chi Quynh'!$C$7:$E$389,3,0)</f>
        <v>A4</v>
      </c>
      <c r="J352" s="19">
        <f>VLOOKUP(I352,Sheet1!$B$2:$C$12,2,TRUE)</f>
        <v>7</v>
      </c>
      <c r="K352" s="5" t="str">
        <f>VLOOKUP($C352,'[7]Gui chi Quynh'!$C$7:$E$389,3,0)</f>
        <v>A4</v>
      </c>
      <c r="L352" s="19">
        <f>VLOOKUP(K352,Sheet1!$B$2:$C$12,2,TRUE)</f>
        <v>7</v>
      </c>
      <c r="M352" s="5" t="str">
        <f>VLOOKUP($C352,'[8]Gui chi Quynh'!$C$7:$E$388,3,0)</f>
        <v>A4</v>
      </c>
      <c r="N352" s="19">
        <f>VLOOKUP(M352,Sheet1!$B$2:$C$12,2,TRUE)</f>
        <v>7</v>
      </c>
      <c r="O352" s="12">
        <f>ROUND(AVERAGE(F352,H352,J352,L352,N352),2)</f>
        <v>7</v>
      </c>
      <c r="P352" s="226">
        <f>COUNTIF(D352:M352,"C*")*1+COUNTIF(D352:M352,"D")*2+COUNTIF(D352:M352,"E")*3</f>
        <v>0</v>
      </c>
      <c r="Q352" s="9" t="str">
        <f t="shared" ref="Q352:Q388" si="130">IF(P352&gt;=3,"Không hoàn thành",IF(AND($O352&gt;=8,$O352&lt;=10,P352=0),"Xuất sắc",IF(AND($O352&gt;=8,$O352&lt;=10,P352=1),"Tốt",IF(AND($O352&gt;=8,$O352&lt;=10,P352=2),"Hoàn thành",IF(AND($O352&gt;6,$O352&lt;8,P352&lt;=1),"Tốt",IF(AND($O352&gt;6,$O352&lt;8,P352=2),"Hoàn thành",IF(AND($O352&gt;=5,$O352&lt;=6,P352&lt;=2),"Hoàn thành",IF(AND($O352&lt;5,P352&gt;3),"Không hoàn thành",""))))))))</f>
        <v>Tốt</v>
      </c>
      <c r="R352" s="10"/>
      <c r="S352" s="17"/>
      <c r="T352" s="19"/>
      <c r="U352" s="5"/>
      <c r="V352" s="19"/>
      <c r="W352" s="5"/>
      <c r="X352" s="19"/>
      <c r="Y352" s="5"/>
      <c r="Z352" s="19"/>
      <c r="AA352" s="5"/>
      <c r="AB352" s="19"/>
      <c r="AC352" s="5"/>
      <c r="AD352" s="226"/>
      <c r="AE352" s="9"/>
      <c r="AF352" s="5"/>
      <c r="AG352" s="226"/>
      <c r="AH352" s="9"/>
      <c r="AI352" s="227"/>
      <c r="AJ352" s="9"/>
      <c r="AK352" s="9"/>
      <c r="AL352" s="9"/>
      <c r="AM352" s="9"/>
      <c r="AN352" s="5"/>
      <c r="AO352" s="5"/>
      <c r="AP352" s="9"/>
      <c r="AQ352" s="5"/>
      <c r="AR352" s="25"/>
      <c r="AS352" s="25"/>
    </row>
    <row r="353" spans="1:45" s="7" customFormat="1" ht="21.75" hidden="1" customHeight="1" x14ac:dyDescent="0.25">
      <c r="A353" s="86">
        <f t="shared" si="129"/>
        <v>304</v>
      </c>
      <c r="B353" s="80" t="s">
        <v>796</v>
      </c>
      <c r="C353" s="117" t="s">
        <v>797</v>
      </c>
      <c r="D353" s="38"/>
      <c r="E353" s="5" t="str">
        <f>VLOOKUP($C353,'[4]Gui chi Quynh'!$D$7:$F$393,3,0)</f>
        <v>A3</v>
      </c>
      <c r="F353" s="19">
        <f>VLOOKUP(E353,Sheet1!$B$2:$C$12,2,TRUE)</f>
        <v>8</v>
      </c>
      <c r="G353" s="5" t="str">
        <f>VLOOKUP($C353,'[5]Gui chi Quynh'!$C$7:$E$391,3,0)</f>
        <v>A3</v>
      </c>
      <c r="H353" s="19">
        <f>VLOOKUP(G353,Sheet1!$B$2:$C$12,2,TRUE)</f>
        <v>8</v>
      </c>
      <c r="I353" s="5" t="str">
        <f>VLOOKUP($C353,'[6]Gui chi Quynh'!$C$7:$E$389,3,0)</f>
        <v>A3</v>
      </c>
      <c r="J353" s="19">
        <f>VLOOKUP(I353,Sheet1!$B$2:$C$12,2,TRUE)</f>
        <v>8</v>
      </c>
      <c r="K353" s="5" t="str">
        <f>VLOOKUP($C353,'[7]Gui chi Quynh'!$C$7:$E$389,3,0)</f>
        <v>A3</v>
      </c>
      <c r="L353" s="19">
        <f>VLOOKUP(K353,Sheet1!$B$2:$C$12,2,TRUE)</f>
        <v>8</v>
      </c>
      <c r="M353" s="5" t="str">
        <f>VLOOKUP($C353,'[8]Gui chi Quynh'!$C$7:$E$388,3,0)</f>
        <v>A3</v>
      </c>
      <c r="N353" s="19">
        <f>VLOOKUP(M353,Sheet1!$B$2:$C$12,2,TRUE)</f>
        <v>8</v>
      </c>
      <c r="O353" s="12">
        <f>ROUND(AVERAGE(F353,H353,J353,L353,N353),2)</f>
        <v>8</v>
      </c>
      <c r="P353" s="226">
        <f>COUNTIF(D353:M353,"C*")*1+COUNTIF(D353:M353,"D")*2+COUNTIF(D353:M353,"E")*3</f>
        <v>0</v>
      </c>
      <c r="Q353" s="9" t="str">
        <f t="shared" si="130"/>
        <v>Xuất sắc</v>
      </c>
      <c r="R353" s="10"/>
      <c r="S353" s="17"/>
      <c r="T353" s="19"/>
      <c r="U353" s="5"/>
      <c r="V353" s="19"/>
      <c r="W353" s="5"/>
      <c r="X353" s="19"/>
      <c r="Y353" s="5"/>
      <c r="Z353" s="19"/>
      <c r="AA353" s="5"/>
      <c r="AB353" s="19"/>
      <c r="AC353" s="5"/>
      <c r="AD353" s="226"/>
      <c r="AE353" s="9"/>
      <c r="AF353" s="5"/>
      <c r="AG353" s="226"/>
      <c r="AH353" s="9"/>
      <c r="AI353" s="227"/>
      <c r="AJ353" s="9"/>
      <c r="AK353" s="9"/>
      <c r="AL353" s="9"/>
      <c r="AM353" s="9"/>
      <c r="AN353" s="5"/>
      <c r="AO353" s="5"/>
      <c r="AP353" s="9"/>
      <c r="AQ353" s="5"/>
      <c r="AR353" s="25"/>
      <c r="AS353" s="25"/>
    </row>
    <row r="354" spans="1:45" s="7" customFormat="1" ht="22.5" customHeight="1" x14ac:dyDescent="0.25">
      <c r="A354" s="307">
        <v>19</v>
      </c>
      <c r="B354" s="308" t="s">
        <v>929</v>
      </c>
      <c r="C354" s="309"/>
      <c r="D354" s="310"/>
      <c r="E354" s="309"/>
      <c r="F354" s="310"/>
      <c r="G354" s="309"/>
      <c r="H354" s="310"/>
      <c r="I354" s="309"/>
      <c r="J354" s="310"/>
      <c r="K354" s="309"/>
      <c r="L354" s="310"/>
      <c r="M354" s="309"/>
      <c r="N354" s="310"/>
      <c r="O354" s="312">
        <v>7</v>
      </c>
      <c r="P354" s="311"/>
      <c r="Q354" s="312">
        <f>Q355+Q360</f>
        <v>7</v>
      </c>
      <c r="R354" s="313" t="str">
        <f xml:space="preserve"> (COUNTIF('Tong hop thi dua HK2-CN'!$AH$312:$AH$318, "Hoàn thành xuất sắc nhiệm vụ") &amp; " Xuất sắc") &amp;" + "&amp; (COUNTIF('Tong hop thi dua HK2-CN'!$AH$312:$AH$318, "Hoàn thành tốt nhiệm vụ") &amp; " Tốt")</f>
        <v>4 Xuất sắc + 3 Tốt</v>
      </c>
      <c r="S354" s="224"/>
      <c r="T354" s="8"/>
      <c r="U354" s="224"/>
      <c r="V354" s="8"/>
      <c r="W354" s="224"/>
      <c r="X354" s="8"/>
      <c r="Y354" s="224"/>
      <c r="Z354" s="8"/>
      <c r="AA354" s="224"/>
      <c r="AB354" s="8"/>
      <c r="AC354" s="224"/>
      <c r="AD354" s="277"/>
      <c r="AE354" s="224"/>
      <c r="AF354" s="224"/>
      <c r="AG354" s="277"/>
      <c r="AH354" s="224"/>
      <c r="AI354" s="225"/>
      <c r="AJ354" s="8"/>
      <c r="AK354" s="224"/>
      <c r="AL354" s="8"/>
      <c r="AM354" s="224"/>
      <c r="AN354" s="8"/>
      <c r="AO354" s="224"/>
      <c r="AP354" s="8"/>
      <c r="AQ354" s="224"/>
      <c r="AR354" s="43"/>
      <c r="AS354" s="43"/>
    </row>
    <row r="355" spans="1:45" s="7" customFormat="1" ht="22.5" customHeight="1" x14ac:dyDescent="0.25">
      <c r="A355" s="74" t="s">
        <v>859</v>
      </c>
      <c r="B355" s="260" t="s">
        <v>860</v>
      </c>
      <c r="C355" s="74"/>
      <c r="D355" s="45"/>
      <c r="E355" s="5"/>
      <c r="F355" s="19"/>
      <c r="G355" s="5"/>
      <c r="H355" s="19"/>
      <c r="I355" s="5"/>
      <c r="J355" s="19"/>
      <c r="K355" s="19"/>
      <c r="L355" s="19"/>
      <c r="M355" s="19"/>
      <c r="N355" s="19"/>
      <c r="O355" s="5">
        <v>4</v>
      </c>
      <c r="P355" s="226"/>
      <c r="Q355" s="9">
        <f>COUNTA($Q$356:$Q$359)</f>
        <v>4</v>
      </c>
      <c r="R355" s="10" t="str">
        <f xml:space="preserve"> (COUNTIF('Tong hop thi dua HK2-CN'!$AH$312:$AH$315, "Hoàn thành xuất sắc nhiệm vụ") &amp; " Xuất sắc") &amp;" + "&amp; (COUNTIF('Tong hop thi dua HK2-CN'!$AH$312:$AH$315, "Hoàn thành tốt nhiệm vụ") &amp; " Tốt")</f>
        <v>3 Xuất sắc + 1 Tốt</v>
      </c>
      <c r="S355" s="19"/>
      <c r="T355" s="19"/>
      <c r="U355" s="5"/>
      <c r="V355" s="19"/>
      <c r="W355" s="5"/>
      <c r="X355" s="19"/>
      <c r="Y355" s="5"/>
      <c r="Z355" s="19"/>
      <c r="AA355" s="5"/>
      <c r="AB355" s="19"/>
      <c r="AC355" s="5"/>
      <c r="AD355" s="226"/>
      <c r="AE355" s="9"/>
      <c r="AF355" s="5"/>
      <c r="AG355" s="226"/>
      <c r="AH355" s="9"/>
      <c r="AI355" s="227"/>
      <c r="AJ355" s="9"/>
      <c r="AK355" s="9"/>
      <c r="AL355" s="9"/>
      <c r="AM355" s="9"/>
      <c r="AN355" s="5"/>
      <c r="AO355" s="5"/>
      <c r="AP355" s="9"/>
      <c r="AQ355" s="5"/>
      <c r="AR355" s="25"/>
      <c r="AS355" s="25"/>
    </row>
    <row r="356" spans="1:45" s="7" customFormat="1" ht="22.5" hidden="1" customHeight="1" x14ac:dyDescent="0.25">
      <c r="A356" s="86">
        <v>305</v>
      </c>
      <c r="B356" s="2" t="s">
        <v>198</v>
      </c>
      <c r="C356" s="268" t="s">
        <v>483</v>
      </c>
      <c r="D356" s="45" t="s">
        <v>337</v>
      </c>
      <c r="E356" s="5" t="str">
        <f>VLOOKUP($C356,'[4]Gui chi Quynh'!$D$7:$F$393,3,0)</f>
        <v>A4</v>
      </c>
      <c r="F356" s="19">
        <f>VLOOKUP(E356,Sheet1!$B$2:$C$12,2,TRUE)</f>
        <v>7</v>
      </c>
      <c r="G356" s="5" t="str">
        <f>VLOOKUP($C356,'[5]Gui chi Quynh'!$C$7:$E$391,3,0)</f>
        <v>A2</v>
      </c>
      <c r="H356" s="19">
        <f>VLOOKUP(G356,Sheet1!$B$2:$C$12,2,TRUE)</f>
        <v>9</v>
      </c>
      <c r="I356" s="5" t="str">
        <f>VLOOKUP($C356,'[6]Gui chi Quynh'!$C$7:$E$389,3,0)</f>
        <v>A1</v>
      </c>
      <c r="J356" s="19">
        <f>VLOOKUP(I356,Sheet1!$B$2:$C$12,2,TRUE)</f>
        <v>10</v>
      </c>
      <c r="K356" s="5" t="str">
        <f>VLOOKUP($C356,'[7]Gui chi Quynh'!$C$7:$E$389,3,0)</f>
        <v>A1</v>
      </c>
      <c r="L356" s="19">
        <f>VLOOKUP(K356,Sheet1!$B$2:$C$12,2,TRUE)</f>
        <v>10</v>
      </c>
      <c r="M356" s="5" t="str">
        <f>VLOOKUP($C356,'[8]Gui chi Quynh'!$C$7:$E$388,3,0)</f>
        <v>A2</v>
      </c>
      <c r="N356" s="19">
        <f>VLOOKUP(M356,Sheet1!$B$2:$C$12,2,TRUE)</f>
        <v>9</v>
      </c>
      <c r="O356" s="5">
        <f>ROUND(AVERAGE(F356,H356,J356,L356,N356),2)</f>
        <v>9</v>
      </c>
      <c r="P356" s="226">
        <f>COUNTIF(D356:M356,"C*")*1+COUNTIF(D356:M356,"D")*2+COUNTIF(D356:M356,"E")*3</f>
        <v>0</v>
      </c>
      <c r="Q356" s="9" t="str">
        <f t="shared" si="130"/>
        <v>Xuất sắc</v>
      </c>
      <c r="R356" s="10"/>
      <c r="S356" s="17"/>
      <c r="T356" s="19"/>
      <c r="U356" s="5"/>
      <c r="V356" s="19"/>
      <c r="W356" s="5"/>
      <c r="X356" s="19"/>
      <c r="Y356" s="5"/>
      <c r="Z356" s="19"/>
      <c r="AA356" s="5"/>
      <c r="AB356" s="19"/>
      <c r="AC356" s="5"/>
      <c r="AD356" s="226"/>
      <c r="AE356" s="9"/>
      <c r="AF356" s="5"/>
      <c r="AG356" s="226"/>
      <c r="AH356" s="9"/>
      <c r="AI356" s="227"/>
      <c r="AJ356" s="9"/>
      <c r="AK356" s="9"/>
      <c r="AL356" s="9"/>
      <c r="AM356" s="9"/>
      <c r="AN356" s="5"/>
      <c r="AO356" s="5"/>
      <c r="AP356" s="9"/>
      <c r="AQ356" s="5"/>
      <c r="AR356" s="25"/>
      <c r="AS356" s="25"/>
    </row>
    <row r="357" spans="1:45" s="7" customFormat="1" ht="22.5" hidden="1" customHeight="1" x14ac:dyDescent="0.25">
      <c r="A357" s="86">
        <f>A356+1</f>
        <v>306</v>
      </c>
      <c r="B357" s="260" t="s">
        <v>208</v>
      </c>
      <c r="C357" s="9" t="s">
        <v>701</v>
      </c>
      <c r="D357" s="38"/>
      <c r="E357" s="5" t="str">
        <f>VLOOKUP($C357,'[4]Gui chi Quynh'!$D$7:$F$393,3,0)</f>
        <v>A4</v>
      </c>
      <c r="F357" s="19">
        <f>VLOOKUP(E357,Sheet1!$B$2:$C$12,2,TRUE)</f>
        <v>7</v>
      </c>
      <c r="G357" s="5" t="str">
        <f>VLOOKUP($C357,'[5]Gui chi Quynh'!$C$7:$E$391,3,0)</f>
        <v>A4</v>
      </c>
      <c r="H357" s="19">
        <f>VLOOKUP(G357,Sheet1!$B$2:$C$12,2,TRUE)</f>
        <v>7</v>
      </c>
      <c r="I357" s="5" t="str">
        <f>VLOOKUP($C357,'[6]Gui chi Quynh'!$C$7:$E$389,3,0)</f>
        <v>A4</v>
      </c>
      <c r="J357" s="19">
        <f>VLOOKUP(I357,Sheet1!$B$2:$C$12,2,TRUE)</f>
        <v>7</v>
      </c>
      <c r="K357" s="5" t="str">
        <f>VLOOKUP($C357,'[7]Gui chi Quynh'!$C$7:$E$389,3,0)</f>
        <v>A3</v>
      </c>
      <c r="L357" s="19">
        <f>VLOOKUP(K357,Sheet1!$B$2:$C$12,2,TRUE)</f>
        <v>8</v>
      </c>
      <c r="M357" s="5" t="str">
        <f>VLOOKUP($C357,'[8]Gui chi Quynh'!$C$7:$E$388,3,0)</f>
        <v>A3</v>
      </c>
      <c r="N357" s="19">
        <f>VLOOKUP(M357,Sheet1!$B$2:$C$12,2,TRUE)</f>
        <v>8</v>
      </c>
      <c r="O357" s="5">
        <f>ROUND(AVERAGE(F357,H357,J357,L357,N357),2)</f>
        <v>7.4</v>
      </c>
      <c r="P357" s="226">
        <f>COUNTIF(D357:M357,"C*")*1+COUNTIF(D357:M357,"D")*2+COUNTIF(D357:M357,"E")*3</f>
        <v>0</v>
      </c>
      <c r="Q357" s="9" t="str">
        <f t="shared" si="130"/>
        <v>Tốt</v>
      </c>
      <c r="R357" s="10"/>
      <c r="S357" s="17"/>
      <c r="T357" s="19"/>
      <c r="U357" s="5"/>
      <c r="V357" s="19"/>
      <c r="W357" s="5"/>
      <c r="X357" s="19"/>
      <c r="Y357" s="5"/>
      <c r="Z357" s="19"/>
      <c r="AA357" s="5"/>
      <c r="AB357" s="19"/>
      <c r="AC357" s="5"/>
      <c r="AD357" s="226"/>
      <c r="AE357" s="9"/>
      <c r="AF357" s="5"/>
      <c r="AG357" s="226"/>
      <c r="AH357" s="9"/>
      <c r="AI357" s="227"/>
      <c r="AJ357" s="9"/>
      <c r="AK357" s="9"/>
      <c r="AL357" s="9"/>
      <c r="AM357" s="9"/>
      <c r="AN357" s="5"/>
      <c r="AO357" s="5"/>
      <c r="AP357" s="9"/>
      <c r="AQ357" s="5"/>
      <c r="AR357" s="25"/>
      <c r="AS357" s="25"/>
    </row>
    <row r="358" spans="1:45" s="7" customFormat="1" ht="22.5" hidden="1" customHeight="1" x14ac:dyDescent="0.25">
      <c r="A358" s="86">
        <f>A357+1</f>
        <v>307</v>
      </c>
      <c r="B358" s="260" t="s">
        <v>210</v>
      </c>
      <c r="C358" s="9" t="s">
        <v>702</v>
      </c>
      <c r="D358" s="38"/>
      <c r="E358" s="5" t="str">
        <f>VLOOKUP($C358,'[4]Gui chi Quynh'!$D$7:$F$393,3,0)</f>
        <v>A4</v>
      </c>
      <c r="F358" s="19">
        <f>VLOOKUP(E358,Sheet1!$B$2:$C$12,2,TRUE)</f>
        <v>7</v>
      </c>
      <c r="G358" s="5" t="str">
        <f>VLOOKUP($C358,'[5]Gui chi Quynh'!$C$7:$E$391,3,0)</f>
        <v>A3</v>
      </c>
      <c r="H358" s="19">
        <f>VLOOKUP(G358,Sheet1!$B$2:$C$12,2,TRUE)</f>
        <v>8</v>
      </c>
      <c r="I358" s="5" t="str">
        <f>VLOOKUP($C358,'[6]Gui chi Quynh'!$C$7:$E$389,3,0)</f>
        <v>A3</v>
      </c>
      <c r="J358" s="19">
        <f>VLOOKUP(I358,Sheet1!$B$2:$C$12,2,TRUE)</f>
        <v>8</v>
      </c>
      <c r="K358" s="5" t="str">
        <f>VLOOKUP($C358,'[7]Gui chi Quynh'!$C$7:$E$389,3,0)</f>
        <v>A2</v>
      </c>
      <c r="L358" s="19">
        <f>VLOOKUP(K358,Sheet1!$B$2:$C$12,2,TRUE)</f>
        <v>9</v>
      </c>
      <c r="M358" s="5" t="str">
        <f>VLOOKUP($C358,'[8]Gui chi Quynh'!$C$7:$E$388,3,0)</f>
        <v>A3</v>
      </c>
      <c r="N358" s="19">
        <f>VLOOKUP(M358,Sheet1!$B$2:$C$12,2,TRUE)</f>
        <v>8</v>
      </c>
      <c r="O358" s="5">
        <f>ROUND(AVERAGE(F358,H358,J358,L358,N358),2)</f>
        <v>8</v>
      </c>
      <c r="P358" s="226">
        <f>COUNTIF(D358:M358,"C*")*1+COUNTIF(D358:M358,"D")*2+COUNTIF(D358:M358,"E")*3</f>
        <v>0</v>
      </c>
      <c r="Q358" s="9" t="str">
        <f t="shared" si="130"/>
        <v>Xuất sắc</v>
      </c>
      <c r="R358" s="10"/>
      <c r="S358" s="17"/>
      <c r="T358" s="19"/>
      <c r="U358" s="5"/>
      <c r="V358" s="19"/>
      <c r="W358" s="5"/>
      <c r="X358" s="19"/>
      <c r="Y358" s="5"/>
      <c r="Z358" s="19"/>
      <c r="AA358" s="5"/>
      <c r="AB358" s="19"/>
      <c r="AC358" s="5"/>
      <c r="AD358" s="226"/>
      <c r="AE358" s="9"/>
      <c r="AF358" s="5"/>
      <c r="AG358" s="226"/>
      <c r="AH358" s="9"/>
      <c r="AI358" s="227"/>
      <c r="AJ358" s="9"/>
      <c r="AK358" s="9"/>
      <c r="AL358" s="9"/>
      <c r="AM358" s="9"/>
      <c r="AN358" s="5"/>
      <c r="AO358" s="5"/>
      <c r="AP358" s="9"/>
      <c r="AQ358" s="5"/>
      <c r="AR358" s="25"/>
      <c r="AS358" s="25"/>
    </row>
    <row r="359" spans="1:45" s="7" customFormat="1" ht="22.5" hidden="1" customHeight="1" x14ac:dyDescent="0.25">
      <c r="A359" s="86">
        <f>A358+1</f>
        <v>308</v>
      </c>
      <c r="B359" s="260" t="s">
        <v>211</v>
      </c>
      <c r="C359" s="9" t="s">
        <v>703</v>
      </c>
      <c r="D359" s="38"/>
      <c r="E359" s="5" t="str">
        <f>VLOOKUP($C359,'[4]Gui chi Quynh'!$D$7:$F$393,3,0)</f>
        <v>A4</v>
      </c>
      <c r="F359" s="19">
        <f>VLOOKUP(E359,Sheet1!$B$2:$C$12,2,TRUE)</f>
        <v>7</v>
      </c>
      <c r="G359" s="5" t="str">
        <f>VLOOKUP($C359,'[5]Gui chi Quynh'!$C$7:$E$391,3,0)</f>
        <v>A3</v>
      </c>
      <c r="H359" s="19">
        <f>VLOOKUP(G359,Sheet1!$B$2:$C$12,2,TRUE)</f>
        <v>8</v>
      </c>
      <c r="I359" s="5" t="str">
        <f>VLOOKUP($C359,'[6]Gui chi Quynh'!$C$7:$E$389,3,0)</f>
        <v>A2</v>
      </c>
      <c r="J359" s="19">
        <f>VLOOKUP(I359,Sheet1!$B$2:$C$12,2,TRUE)</f>
        <v>9</v>
      </c>
      <c r="K359" s="5" t="str">
        <f>VLOOKUP($C359,'[7]Gui chi Quynh'!$C$7:$E$389,3,0)</f>
        <v>A2</v>
      </c>
      <c r="L359" s="19">
        <f>VLOOKUP(K359,Sheet1!$B$2:$C$12,2,TRUE)</f>
        <v>9</v>
      </c>
      <c r="M359" s="5" t="str">
        <f>VLOOKUP($C359,'[8]Gui chi Quynh'!$C$7:$E$388,3,0)</f>
        <v>A2</v>
      </c>
      <c r="N359" s="19">
        <f>VLOOKUP(M359,Sheet1!$B$2:$C$12,2,TRUE)</f>
        <v>9</v>
      </c>
      <c r="O359" s="5">
        <f>ROUND(AVERAGE(F359,H359,J359,L359,N359),2)</f>
        <v>8.4</v>
      </c>
      <c r="P359" s="226">
        <f>COUNTIF(D359:M359,"C*")*1+COUNTIF(D359:M359,"D")*2+COUNTIF(D359:M359,"E")*3</f>
        <v>0</v>
      </c>
      <c r="Q359" s="9" t="str">
        <f t="shared" si="130"/>
        <v>Xuất sắc</v>
      </c>
      <c r="R359" s="10"/>
      <c r="S359" s="17"/>
      <c r="T359" s="19"/>
      <c r="U359" s="5"/>
      <c r="V359" s="19"/>
      <c r="W359" s="5"/>
      <c r="X359" s="19"/>
      <c r="Y359" s="5"/>
      <c r="Z359" s="19"/>
      <c r="AA359" s="5"/>
      <c r="AB359" s="19"/>
      <c r="AC359" s="5"/>
      <c r="AD359" s="226"/>
      <c r="AE359" s="9"/>
      <c r="AF359" s="5"/>
      <c r="AG359" s="226"/>
      <c r="AH359" s="9"/>
      <c r="AI359" s="227"/>
      <c r="AJ359" s="9"/>
      <c r="AK359" s="9"/>
      <c r="AL359" s="9"/>
      <c r="AM359" s="9"/>
      <c r="AN359" s="5"/>
      <c r="AO359" s="5"/>
      <c r="AP359" s="9"/>
      <c r="AQ359" s="5"/>
      <c r="AR359" s="25"/>
      <c r="AS359" s="25"/>
    </row>
    <row r="360" spans="1:45" s="7" customFormat="1" ht="22.5" customHeight="1" x14ac:dyDescent="0.25">
      <c r="A360" s="74" t="s">
        <v>861</v>
      </c>
      <c r="B360" s="260" t="s">
        <v>862</v>
      </c>
      <c r="C360" s="74"/>
      <c r="D360" s="45"/>
      <c r="E360" s="5"/>
      <c r="F360" s="19"/>
      <c r="G360" s="5"/>
      <c r="H360" s="19"/>
      <c r="I360" s="5"/>
      <c r="J360" s="19"/>
      <c r="K360" s="19"/>
      <c r="L360" s="19"/>
      <c r="M360" s="19"/>
      <c r="N360" s="19"/>
      <c r="O360" s="5">
        <v>3</v>
      </c>
      <c r="P360" s="226"/>
      <c r="Q360" s="9">
        <f>COUNTA($Q$361:$Q$363)</f>
        <v>3</v>
      </c>
      <c r="R360" s="10" t="str">
        <f xml:space="preserve"> (COUNTIF('Tong hop thi dua HK2-CN'!$AH$316:$AH$318, "Hoàn thành xuất sắc nhiệm vụ") &amp; " Xuất sắc") &amp;" + "&amp; (COUNTIF('Tong hop thi dua HK2-CN'!$AH$316:$AH$318, "Hoàn thành tốt nhiệm vụ") &amp; " Tốt")</f>
        <v>1 Xuất sắc + 2 Tốt</v>
      </c>
      <c r="S360" s="19"/>
      <c r="T360" s="19"/>
      <c r="U360" s="5"/>
      <c r="V360" s="19"/>
      <c r="W360" s="5"/>
      <c r="X360" s="19"/>
      <c r="Y360" s="5"/>
      <c r="Z360" s="19"/>
      <c r="AA360" s="5"/>
      <c r="AB360" s="19"/>
      <c r="AC360" s="5"/>
      <c r="AD360" s="226"/>
      <c r="AE360" s="9"/>
      <c r="AF360" s="5"/>
      <c r="AG360" s="226"/>
      <c r="AH360" s="9"/>
      <c r="AI360" s="227"/>
      <c r="AJ360" s="9"/>
      <c r="AK360" s="9"/>
      <c r="AL360" s="9"/>
      <c r="AM360" s="9"/>
      <c r="AN360" s="5"/>
      <c r="AO360" s="5"/>
      <c r="AP360" s="9"/>
      <c r="AQ360" s="5"/>
      <c r="AR360" s="25"/>
      <c r="AS360" s="25"/>
    </row>
    <row r="361" spans="1:45" s="7" customFormat="1" ht="22.5" hidden="1" customHeight="1" x14ac:dyDescent="0.25">
      <c r="A361" s="86">
        <v>309</v>
      </c>
      <c r="B361" s="260" t="s">
        <v>213</v>
      </c>
      <c r="C361" s="9" t="s">
        <v>704</v>
      </c>
      <c r="D361" s="38"/>
      <c r="E361" s="5" t="str">
        <f>VLOOKUP($C361,'[4]Gui chi Quynh'!$D$7:$F$393,3,0)</f>
        <v>A4</v>
      </c>
      <c r="F361" s="19">
        <f>VLOOKUP(E361,Sheet1!$B$2:$C$12,2,TRUE)</f>
        <v>7</v>
      </c>
      <c r="G361" s="5" t="str">
        <f>VLOOKUP($C361,'[5]Gui chi Quynh'!$C$7:$E$391,3,0)</f>
        <v>A2</v>
      </c>
      <c r="H361" s="19">
        <f>VLOOKUP(G361,Sheet1!$B$2:$C$12,2,TRUE)</f>
        <v>9</v>
      </c>
      <c r="I361" s="5" t="str">
        <f>VLOOKUP($C361,'[6]Gui chi Quynh'!$C$7:$E$389,3,0)</f>
        <v>A2</v>
      </c>
      <c r="J361" s="19">
        <f>VLOOKUP(I361,Sheet1!$B$2:$C$12,2,TRUE)</f>
        <v>9</v>
      </c>
      <c r="K361" s="5" t="str">
        <f>VLOOKUP($C361,'[7]Gui chi Quynh'!$C$7:$E$389,3,0)</f>
        <v>A2</v>
      </c>
      <c r="L361" s="19">
        <f>VLOOKUP(K361,Sheet1!$B$2:$C$12,2,TRUE)</f>
        <v>9</v>
      </c>
      <c r="M361" s="5" t="str">
        <f>VLOOKUP($C361,'[8]Gui chi Quynh'!$C$7:$E$388,3,0)</f>
        <v>A3</v>
      </c>
      <c r="N361" s="19">
        <f>VLOOKUP(M361,Sheet1!$B$2:$C$12,2,TRUE)</f>
        <v>8</v>
      </c>
      <c r="O361" s="5">
        <f>ROUND(AVERAGE(F361,H361,J361,L361,N361),2)</f>
        <v>8.4</v>
      </c>
      <c r="P361" s="226">
        <f>COUNTIF(D361:M361,"C*")*1+COUNTIF(D361:M361,"D")*2+COUNTIF(D361:M361,"E")*3</f>
        <v>0</v>
      </c>
      <c r="Q361" s="9" t="str">
        <f t="shared" si="130"/>
        <v>Xuất sắc</v>
      </c>
      <c r="R361" s="10"/>
      <c r="S361" s="17"/>
      <c r="T361" s="19"/>
      <c r="U361" s="5"/>
      <c r="V361" s="19"/>
      <c r="W361" s="5"/>
      <c r="X361" s="19"/>
      <c r="Y361" s="5"/>
      <c r="Z361" s="19"/>
      <c r="AA361" s="5"/>
      <c r="AB361" s="19"/>
      <c r="AC361" s="5"/>
      <c r="AD361" s="226"/>
      <c r="AE361" s="9"/>
      <c r="AF361" s="5"/>
      <c r="AG361" s="226"/>
      <c r="AH361" s="9"/>
      <c r="AI361" s="227"/>
      <c r="AJ361" s="9"/>
      <c r="AK361" s="9"/>
      <c r="AL361" s="9"/>
      <c r="AM361" s="9"/>
      <c r="AN361" s="5"/>
      <c r="AO361" s="5"/>
      <c r="AP361" s="9"/>
      <c r="AQ361" s="5"/>
      <c r="AR361" s="25"/>
      <c r="AS361" s="25"/>
    </row>
    <row r="362" spans="1:45" s="7" customFormat="1" ht="22.5" hidden="1" customHeight="1" x14ac:dyDescent="0.25">
      <c r="A362" s="86">
        <f>A361+1</f>
        <v>310</v>
      </c>
      <c r="B362" s="260" t="s">
        <v>214</v>
      </c>
      <c r="C362" s="9" t="s">
        <v>705</v>
      </c>
      <c r="D362" s="38"/>
      <c r="E362" s="5" t="str">
        <f>VLOOKUP($C362,'[4]Gui chi Quynh'!$D$7:$F$393,3,0)</f>
        <v>A4</v>
      </c>
      <c r="F362" s="19">
        <f>VLOOKUP(E362,Sheet1!$B$2:$C$12,2,TRUE)</f>
        <v>7</v>
      </c>
      <c r="G362" s="5" t="str">
        <f>VLOOKUP($C362,'[5]Gui chi Quynh'!$C$7:$E$391,3,0)</f>
        <v>A3</v>
      </c>
      <c r="H362" s="19">
        <f>VLOOKUP(G362,Sheet1!$B$2:$C$12,2,TRUE)</f>
        <v>8</v>
      </c>
      <c r="I362" s="5" t="str">
        <f>VLOOKUP($C362,'[6]Gui chi Quynh'!$C$7:$E$389,3,0)</f>
        <v>A3</v>
      </c>
      <c r="J362" s="19">
        <f>VLOOKUP(I362,Sheet1!$B$2:$C$12,2,TRUE)</f>
        <v>8</v>
      </c>
      <c r="K362" s="5" t="str">
        <f>VLOOKUP($C362,'[7]Gui chi Quynh'!$C$7:$E$389,3,0)</f>
        <v>A2</v>
      </c>
      <c r="L362" s="19">
        <f>VLOOKUP(K362,Sheet1!$B$2:$C$12,2,TRUE)</f>
        <v>9</v>
      </c>
      <c r="M362" s="5" t="str">
        <f>VLOOKUP($C362,'[8]Gui chi Quynh'!$C$7:$E$388,3,0)</f>
        <v>A3</v>
      </c>
      <c r="N362" s="19">
        <f>VLOOKUP(M362,Sheet1!$B$2:$C$12,2,TRUE)</f>
        <v>8</v>
      </c>
      <c r="O362" s="5">
        <f>ROUND(AVERAGE(F362,H362,J362,L362,N362),2)</f>
        <v>8</v>
      </c>
      <c r="P362" s="226">
        <f>COUNTIF(D362:M362,"C*")*1+COUNTIF(D362:M362,"D")*2+COUNTIF(D362:M362,"E")*3</f>
        <v>0</v>
      </c>
      <c r="Q362" s="9" t="str">
        <f t="shared" si="130"/>
        <v>Xuất sắc</v>
      </c>
      <c r="R362" s="10"/>
      <c r="S362" s="17"/>
      <c r="T362" s="19"/>
      <c r="U362" s="5"/>
      <c r="V362" s="19"/>
      <c r="W362" s="5"/>
      <c r="X362" s="19"/>
      <c r="Y362" s="5"/>
      <c r="Z362" s="19"/>
      <c r="AA362" s="5"/>
      <c r="AB362" s="19"/>
      <c r="AC362" s="5"/>
      <c r="AD362" s="226"/>
      <c r="AE362" s="9"/>
      <c r="AF362" s="5"/>
      <c r="AG362" s="226"/>
      <c r="AH362" s="9"/>
      <c r="AI362" s="227"/>
      <c r="AJ362" s="9"/>
      <c r="AK362" s="9"/>
      <c r="AL362" s="9"/>
      <c r="AM362" s="9"/>
      <c r="AN362" s="5"/>
      <c r="AO362" s="5"/>
      <c r="AP362" s="9"/>
      <c r="AQ362" s="5"/>
      <c r="AR362" s="25"/>
      <c r="AS362" s="25"/>
    </row>
    <row r="363" spans="1:45" s="7" customFormat="1" ht="22.5" hidden="1" customHeight="1" x14ac:dyDescent="0.25">
      <c r="A363" s="86">
        <f>A362+1</f>
        <v>311</v>
      </c>
      <c r="B363" s="260" t="s">
        <v>384</v>
      </c>
      <c r="C363" s="9" t="s">
        <v>706</v>
      </c>
      <c r="D363" s="38"/>
      <c r="E363" s="5" t="str">
        <f>VLOOKUP($C363,'[4]Gui chi Quynh'!$D$7:$F$393,3,0)</f>
        <v>A4</v>
      </c>
      <c r="F363" s="19">
        <f>VLOOKUP(E363,Sheet1!$B$2:$C$12,2,TRUE)</f>
        <v>7</v>
      </c>
      <c r="G363" s="5" t="str">
        <f>VLOOKUP($C363,'[5]Gui chi Quynh'!$C$7:$E$391,3,0)</f>
        <v>A3</v>
      </c>
      <c r="H363" s="19">
        <f>VLOOKUP(G363,Sheet1!$B$2:$C$12,2,TRUE)</f>
        <v>8</v>
      </c>
      <c r="I363" s="5" t="str">
        <f>VLOOKUP($C363,'[6]Gui chi Quynh'!$C$7:$E$389,3,0)</f>
        <v>A3</v>
      </c>
      <c r="J363" s="19">
        <f>VLOOKUP(I363,Sheet1!$B$2:$C$12,2,TRUE)</f>
        <v>8</v>
      </c>
      <c r="K363" s="5" t="str">
        <f>VLOOKUP($C363,'[7]Gui chi Quynh'!$C$7:$E$389,3,0)</f>
        <v>A3</v>
      </c>
      <c r="L363" s="19">
        <f>VLOOKUP(K363,Sheet1!$B$2:$C$12,2,TRUE)</f>
        <v>8</v>
      </c>
      <c r="M363" s="5" t="str">
        <f>VLOOKUP($C363,'[8]Gui chi Quynh'!$C$7:$E$388,3,0)</f>
        <v>A4</v>
      </c>
      <c r="N363" s="19">
        <f>VLOOKUP(M363,Sheet1!$B$2:$C$12,2,TRUE)</f>
        <v>7</v>
      </c>
      <c r="O363" s="5">
        <f>ROUND(AVERAGE(F363,H363,J363,L363,N363),2)</f>
        <v>7.6</v>
      </c>
      <c r="P363" s="226">
        <f>COUNTIF(D363:M363,"C*")*1+COUNTIF(D363:M363,"D")*2+COUNTIF(D363:M363,"E")*3</f>
        <v>0</v>
      </c>
      <c r="Q363" s="9" t="str">
        <f t="shared" si="130"/>
        <v>Tốt</v>
      </c>
      <c r="R363" s="10"/>
      <c r="S363" s="17"/>
      <c r="T363" s="19"/>
      <c r="U363" s="5"/>
      <c r="V363" s="19"/>
      <c r="W363" s="5"/>
      <c r="X363" s="19"/>
      <c r="Y363" s="5"/>
      <c r="Z363" s="19"/>
      <c r="AA363" s="5"/>
      <c r="AB363" s="19"/>
      <c r="AC363" s="5"/>
      <c r="AD363" s="226"/>
      <c r="AE363" s="9"/>
      <c r="AF363" s="5"/>
      <c r="AG363" s="226"/>
      <c r="AH363" s="9"/>
      <c r="AI363" s="227"/>
      <c r="AJ363" s="9"/>
      <c r="AK363" s="9"/>
      <c r="AL363" s="9"/>
      <c r="AM363" s="9"/>
      <c r="AN363" s="5"/>
      <c r="AO363" s="5"/>
      <c r="AP363" s="9"/>
      <c r="AQ363" s="5"/>
      <c r="AR363" s="25"/>
      <c r="AS363" s="25"/>
    </row>
    <row r="364" spans="1:45" s="7" customFormat="1" ht="22.5" customHeight="1" x14ac:dyDescent="0.25">
      <c r="A364" s="307">
        <v>20</v>
      </c>
      <c r="B364" s="308" t="s">
        <v>931</v>
      </c>
      <c r="C364" s="309"/>
      <c r="D364" s="310"/>
      <c r="E364" s="309"/>
      <c r="F364" s="310"/>
      <c r="G364" s="309"/>
      <c r="H364" s="310"/>
      <c r="I364" s="309"/>
      <c r="J364" s="310"/>
      <c r="K364" s="309"/>
      <c r="L364" s="310"/>
      <c r="M364" s="309"/>
      <c r="N364" s="310"/>
      <c r="O364" s="312">
        <v>3</v>
      </c>
      <c r="P364" s="311"/>
      <c r="Q364" s="312">
        <f>Q365+Q367</f>
        <v>3</v>
      </c>
      <c r="R364" s="313" t="str">
        <f xml:space="preserve"> (COUNTIF('Tong hop thi dua HK2-CN'!$AH$318:$AH$321, "Hoàn thành xuất sắc nhiệm vụ") &amp; " Xuất sắc") &amp;" + "&amp; (COUNTIF('Tong hop thi dua HK2-CN'!$AH$319:$AH$321, "Hoàn thành tốt nhiệm vụ") &amp; " Tốt")</f>
        <v>1 Xuất sắc + 2 Tốt</v>
      </c>
      <c r="S364" s="224"/>
      <c r="T364" s="8"/>
      <c r="U364" s="224"/>
      <c r="V364" s="8"/>
      <c r="W364" s="224"/>
      <c r="X364" s="8"/>
      <c r="Y364" s="224"/>
      <c r="Z364" s="8"/>
      <c r="AA364" s="224"/>
      <c r="AB364" s="8"/>
      <c r="AC364" s="224"/>
      <c r="AD364" s="277"/>
      <c r="AE364" s="224"/>
      <c r="AF364" s="224"/>
      <c r="AG364" s="277"/>
      <c r="AH364" s="224"/>
      <c r="AI364" s="225"/>
      <c r="AJ364" s="8"/>
      <c r="AK364" s="224"/>
      <c r="AL364" s="8"/>
      <c r="AM364" s="224"/>
      <c r="AN364" s="8"/>
      <c r="AO364" s="224"/>
      <c r="AP364" s="8"/>
      <c r="AQ364" s="224"/>
      <c r="AR364" s="43"/>
      <c r="AS364" s="43"/>
    </row>
    <row r="365" spans="1:45" s="7" customFormat="1" ht="20.100000000000001" customHeight="1" x14ac:dyDescent="0.25">
      <c r="A365" s="74" t="s">
        <v>859</v>
      </c>
      <c r="B365" s="260" t="s">
        <v>860</v>
      </c>
      <c r="C365" s="74"/>
      <c r="D365" s="45"/>
      <c r="E365" s="5"/>
      <c r="F365" s="19"/>
      <c r="G365" s="5"/>
      <c r="H365" s="19"/>
      <c r="I365" s="5"/>
      <c r="J365" s="19"/>
      <c r="K365" s="19"/>
      <c r="L365" s="19"/>
      <c r="M365" s="19"/>
      <c r="N365" s="19"/>
      <c r="O365" s="5">
        <v>1</v>
      </c>
      <c r="P365" s="226"/>
      <c r="Q365" s="9">
        <f>COUNTA($Q$366:$Q$366)</f>
        <v>1</v>
      </c>
      <c r="R365" s="10" t="str">
        <f>COUNTIF('Tong hop thi dua HK2-CN'!$AH$319:$AH$319,"Hoàn thành tốt nhiệm vụ")&amp;" Tốt"</f>
        <v>1 Tốt</v>
      </c>
      <c r="S365" s="19"/>
      <c r="T365" s="19"/>
      <c r="U365" s="5"/>
      <c r="V365" s="19"/>
      <c r="W365" s="5"/>
      <c r="X365" s="19"/>
      <c r="Y365" s="5"/>
      <c r="Z365" s="19"/>
      <c r="AA365" s="5"/>
      <c r="AB365" s="19"/>
      <c r="AC365" s="5"/>
      <c r="AD365" s="226"/>
      <c r="AE365" s="9"/>
      <c r="AF365" s="5"/>
      <c r="AG365" s="226"/>
      <c r="AH365" s="9"/>
      <c r="AI365" s="227"/>
      <c r="AJ365" s="9"/>
      <c r="AK365" s="9"/>
      <c r="AL365" s="9"/>
      <c r="AM365" s="9"/>
      <c r="AN365" s="5"/>
      <c r="AO365" s="5"/>
      <c r="AP365" s="9"/>
      <c r="AQ365" s="5"/>
      <c r="AR365" s="25"/>
      <c r="AS365" s="25"/>
    </row>
    <row r="366" spans="1:45" s="7" customFormat="1" ht="20.100000000000001" hidden="1" customHeight="1" x14ac:dyDescent="0.25">
      <c r="A366" s="86">
        <v>312</v>
      </c>
      <c r="B366" s="275" t="s">
        <v>215</v>
      </c>
      <c r="C366" s="117" t="s">
        <v>708</v>
      </c>
      <c r="D366" s="51" t="s">
        <v>13</v>
      </c>
      <c r="E366" s="5" t="str">
        <f>VLOOKUP($C366,'[4]Gui chi Quynh'!$D$7:$F$393,3,0)</f>
        <v>A4</v>
      </c>
      <c r="F366" s="19">
        <f>VLOOKUP(E366,Sheet1!$B$2:$C$12,2,TRUE)</f>
        <v>7</v>
      </c>
      <c r="G366" s="5" t="str">
        <f>VLOOKUP($C366,'[5]Gui chi Quynh'!$C$7:$E$391,3,0)</f>
        <v>A4</v>
      </c>
      <c r="H366" s="19">
        <f>VLOOKUP(G366,Sheet1!$B$2:$C$12,2,TRUE)</f>
        <v>7</v>
      </c>
      <c r="I366" s="5" t="str">
        <f>VLOOKUP($C366,'[6]Gui chi Quynh'!$C$7:$E$389,3,0)</f>
        <v>A4</v>
      </c>
      <c r="J366" s="19">
        <f>VLOOKUP(I366,Sheet1!$B$2:$C$12,2,TRUE)</f>
        <v>7</v>
      </c>
      <c r="K366" s="5" t="str">
        <f>VLOOKUP($C366,'[7]Gui chi Quynh'!$C$7:$E$389,3,0)</f>
        <v>A3</v>
      </c>
      <c r="L366" s="19">
        <f>VLOOKUP(K366,Sheet1!$B$2:$C$12,2,TRUE)</f>
        <v>8</v>
      </c>
      <c r="M366" s="5" t="str">
        <f>VLOOKUP($C366,'[8]Gui chi Quynh'!$C$7:$E$388,3,0)</f>
        <v>A3</v>
      </c>
      <c r="N366" s="19">
        <f>VLOOKUP(M366,Sheet1!$B$2:$C$12,2,TRUE)</f>
        <v>8</v>
      </c>
      <c r="O366" s="5">
        <f>ROUND(AVERAGE(F366,H366,J366,L366,N366),2)</f>
        <v>7.4</v>
      </c>
      <c r="P366" s="226">
        <f>COUNTIF(D366:M366,"C*")*1+COUNTIF(D366:M366,"D")*2+COUNTIF(D366:M366,"E")*3</f>
        <v>0</v>
      </c>
      <c r="Q366" s="9" t="str">
        <f t="shared" si="130"/>
        <v>Tốt</v>
      </c>
      <c r="R366" s="10"/>
      <c r="S366" s="17"/>
      <c r="T366" s="19"/>
      <c r="U366" s="5"/>
      <c r="V366" s="19"/>
      <c r="W366" s="5"/>
      <c r="X366" s="19"/>
      <c r="Y366" s="5"/>
      <c r="Z366" s="19"/>
      <c r="AA366" s="5"/>
      <c r="AB366" s="19"/>
      <c r="AC366" s="5"/>
      <c r="AD366" s="226"/>
      <c r="AE366" s="9"/>
      <c r="AF366" s="5"/>
      <c r="AG366" s="226"/>
      <c r="AH366" s="9"/>
      <c r="AI366" s="227"/>
      <c r="AJ366" s="9"/>
      <c r="AK366" s="9"/>
      <c r="AL366" s="9"/>
      <c r="AM366" s="9"/>
      <c r="AN366" s="5"/>
      <c r="AO366" s="5"/>
      <c r="AP366" s="9"/>
      <c r="AQ366" s="5"/>
      <c r="AR366" s="25"/>
      <c r="AS366" s="25"/>
    </row>
    <row r="367" spans="1:45" s="7" customFormat="1" ht="20.100000000000001" customHeight="1" x14ac:dyDescent="0.25">
      <c r="A367" s="74" t="s">
        <v>861</v>
      </c>
      <c r="B367" s="260" t="s">
        <v>862</v>
      </c>
      <c r="C367" s="74"/>
      <c r="D367" s="45"/>
      <c r="E367" s="5"/>
      <c r="F367" s="19"/>
      <c r="G367" s="5"/>
      <c r="H367" s="19"/>
      <c r="I367" s="5"/>
      <c r="J367" s="19"/>
      <c r="K367" s="19"/>
      <c r="L367" s="19"/>
      <c r="M367" s="19"/>
      <c r="N367" s="19"/>
      <c r="O367" s="5">
        <v>2</v>
      </c>
      <c r="P367" s="226"/>
      <c r="Q367" s="9">
        <f>COUNTA($Q$368:$Q$369)</f>
        <v>2</v>
      </c>
      <c r="R367" s="10" t="str">
        <f xml:space="preserve"> (COUNTIF('Tong hop thi dua HK2-CN'!$AH$320:$AH$321, "Hoàn thành xuất sắc nhiệm vụ") &amp; " Xuất sắc") &amp;" + "&amp; (COUNTIF('Tong hop thi dua HK2-CN'!$AH$320:$AH$321, "Hoàn thành tốt nhiệm vụ") &amp; " Tốt")</f>
        <v>1 Xuất sắc + 1 Tốt</v>
      </c>
      <c r="S367" s="19"/>
      <c r="T367" s="19" t="e">
        <f>VLOOKUP(S367,Sheet1!$B$2:$C$12,2,TRUE)</f>
        <v>#N/A</v>
      </c>
      <c r="U367" s="5"/>
      <c r="V367" s="19" t="e">
        <f>VLOOKUP(U367,Sheet1!$B$2:$C$12,2,TRUE)</f>
        <v>#N/A</v>
      </c>
      <c r="W367" s="5"/>
      <c r="X367" s="19" t="e">
        <f>VLOOKUP(W367,Sheet1!$B$2:$C$12,2,TRUE)</f>
        <v>#N/A</v>
      </c>
      <c r="Y367" s="5"/>
      <c r="Z367" s="19" t="e">
        <f>VLOOKUP(Y367,Sheet1!$B$2:$C$12,2,TRUE)</f>
        <v>#N/A</v>
      </c>
      <c r="AA367" s="5"/>
      <c r="AB367" s="19" t="e">
        <f>VLOOKUP(AA367,Sheet1!$B$2:$C$12,2,TRUE)</f>
        <v>#N/A</v>
      </c>
      <c r="AC367" s="5" t="e">
        <f t="shared" si="113"/>
        <v>#N/A</v>
      </c>
      <c r="AD367" s="226">
        <f>COUNTIF(S367:AA367,"C*")*1+COUNTIF(S367:AA367,"D")*2+COUNTIF(S367:AA367,"E")*3</f>
        <v>0</v>
      </c>
      <c r="AE367" s="9" t="e">
        <f>IF(AD367&gt;=3,"Không hoàn thành",IF(AND($AC367&gt;=8,$AC367&lt;=10,AD367=0),"Xuất sắc",IF(AND($AC367&gt;=8,$AC367&lt;=10,AD367=1),"Tốt",IF(AND($AC367&gt;=8,$AC367&lt;=10,AD367=2),"Hoàn thành",IF(AND($AC367&gt;6,$AC367&lt;8,AD367&lt;=1),"Tốt",IF(AND($AC367&gt;6,$AC367&lt;8,AD367=2),"Hoàn thành",IF(AND($AC367&gt;=5,$AC367&lt;=6,AD367&lt;=2),"Hoàn thành",IF(AND($AC367&lt;5,AD367&gt;3),"Không hoàn thành",""))))))))</f>
        <v>#N/A</v>
      </c>
      <c r="AF367" s="5" t="e">
        <f t="shared" si="114"/>
        <v>#N/A</v>
      </c>
      <c r="AG367" s="226">
        <f t="shared" si="115"/>
        <v>0</v>
      </c>
      <c r="AH367" s="9" t="e">
        <f>IF(AG367&gt;=3,"Không hoàn thành",IF(AND($AF367&gt;=8,$AF367&lt;=10,AG367=0),"Xuất sắc",IF(AND($AF367&gt;=8,$AF367&lt;=10,AG367=1),"Tốt",IF(AND($AF367&gt;=8,$AF367&lt;=10,AG367=2),"Hoàn thành",IF(AND($AF367&gt;6,$AF367&lt;8,AG367&lt;=1),"Tốt",IF(AND($AF367&gt;6,$AF367&lt;8,AG367=2),"Hoàn thành",IF(AND($AF367&gt;=5,$AF367&lt;=6,AG367&lt;=2),"Hoàn thành",IF(AND($AF367&lt;5,AG367&gt;3),"Không hoàn thành",""))))))))</f>
        <v>#N/A</v>
      </c>
      <c r="AI367" s="227"/>
      <c r="AJ367" s="9" t="e">
        <f>ROUND(AVERAGE(O367,AC367),2)</f>
        <v>#N/A</v>
      </c>
      <c r="AK367" s="9">
        <f>COUNTIF(E367:Z367,"D")*1</f>
        <v>0</v>
      </c>
      <c r="AL367" s="9" t="e">
        <f>IF($AJ367&gt;=8,"Xuất sắc",IF($AJ367&gt;6,"Tốt",IF($AJ367&gt;=5,"Hoàn thành","Không hoàn thành")))</f>
        <v>#N/A</v>
      </c>
      <c r="AM367" s="9" t="e">
        <f>IF($AK367=1,"Không đạt LĐTT",IF(OR($AL367= "Xuất sắc", $AL367="Tốt"),"Đạt LĐTT","Không đạt LĐTT"))</f>
        <v>#N/A</v>
      </c>
      <c r="AN367" s="5"/>
      <c r="AO367" s="5"/>
      <c r="AP367" s="9"/>
      <c r="AQ367" s="5"/>
      <c r="AR367" s="25"/>
      <c r="AS367" s="25"/>
    </row>
    <row r="368" spans="1:45" s="7" customFormat="1" ht="20.100000000000001" hidden="1" customHeight="1" x14ac:dyDescent="0.25">
      <c r="A368" s="86">
        <v>313</v>
      </c>
      <c r="B368" s="275" t="s">
        <v>216</v>
      </c>
      <c r="C368" s="117" t="s">
        <v>707</v>
      </c>
      <c r="D368" s="253" t="s">
        <v>13</v>
      </c>
      <c r="E368" s="5" t="str">
        <f>VLOOKUP($C368,'[4]Gui chi Quynh'!$D$7:$F$393,3,0)</f>
        <v>A4</v>
      </c>
      <c r="F368" s="19">
        <f>VLOOKUP(E368,Sheet1!$B$2:$C$12,2,TRUE)</f>
        <v>7</v>
      </c>
      <c r="G368" s="5" t="str">
        <f>VLOOKUP($C368,'[5]Gui chi Quynh'!$C$7:$E$391,3,0)</f>
        <v>A4</v>
      </c>
      <c r="H368" s="19">
        <f>VLOOKUP(G368,Sheet1!$B$2:$C$12,2,TRUE)</f>
        <v>7</v>
      </c>
      <c r="I368" s="5" t="str">
        <f>VLOOKUP($C368,'[6]Gui chi Quynh'!$C$7:$E$389,3,0)</f>
        <v>A4</v>
      </c>
      <c r="J368" s="19">
        <f>VLOOKUP(I368,Sheet1!$B$2:$C$12,2,TRUE)</f>
        <v>7</v>
      </c>
      <c r="K368" s="5" t="str">
        <f>VLOOKUP($C368,'[7]Gui chi Quynh'!$C$7:$E$389,3,0)</f>
        <v>A3</v>
      </c>
      <c r="L368" s="19">
        <f>VLOOKUP(K368,Sheet1!$B$2:$C$12,2,TRUE)</f>
        <v>8</v>
      </c>
      <c r="M368" s="5" t="str">
        <f>VLOOKUP($C368,'[8]Gui chi Quynh'!$C$7:$E$388,3,0)</f>
        <v>A3</v>
      </c>
      <c r="N368" s="19">
        <f>VLOOKUP(M368,Sheet1!$B$2:$C$12,2,TRUE)</f>
        <v>8</v>
      </c>
      <c r="O368" s="5">
        <f>ROUND(AVERAGE(F368,H368,J368,L368,N368),2)</f>
        <v>7.4</v>
      </c>
      <c r="P368" s="226">
        <f>COUNTIF(D368:M368,"C*")*1+COUNTIF(D368:M368,"D")*2+COUNTIF(D368:M368,"E")*3</f>
        <v>0</v>
      </c>
      <c r="Q368" s="9" t="str">
        <f t="shared" si="130"/>
        <v>Tốt</v>
      </c>
      <c r="R368" s="10"/>
      <c r="S368" s="17"/>
      <c r="T368" s="19"/>
      <c r="U368" s="5"/>
      <c r="V368" s="19"/>
      <c r="W368" s="5"/>
      <c r="X368" s="19"/>
      <c r="Y368" s="5"/>
      <c r="Z368" s="19"/>
      <c r="AA368" s="5"/>
      <c r="AB368" s="19"/>
      <c r="AC368" s="5"/>
      <c r="AD368" s="226"/>
      <c r="AE368" s="9"/>
      <c r="AF368" s="5"/>
      <c r="AG368" s="226"/>
      <c r="AH368" s="9"/>
      <c r="AI368" s="227"/>
      <c r="AJ368" s="9"/>
      <c r="AK368" s="9"/>
      <c r="AL368" s="9"/>
      <c r="AM368" s="9"/>
      <c r="AN368" s="5"/>
      <c r="AO368" s="5"/>
      <c r="AP368" s="9"/>
      <c r="AQ368" s="5"/>
      <c r="AR368" s="25"/>
      <c r="AS368" s="25"/>
    </row>
    <row r="369" spans="1:45" s="7" customFormat="1" ht="20.100000000000001" hidden="1" customHeight="1" x14ac:dyDescent="0.25">
      <c r="A369" s="86">
        <v>314</v>
      </c>
      <c r="B369" s="275" t="s">
        <v>217</v>
      </c>
      <c r="C369" s="117" t="s">
        <v>709</v>
      </c>
      <c r="D369" s="38"/>
      <c r="E369" s="5" t="str">
        <f>VLOOKUP($C369,'[4]Gui chi Quynh'!$D$7:$F$393,3,0)</f>
        <v>A2</v>
      </c>
      <c r="F369" s="19">
        <f>VLOOKUP(E369,Sheet1!$B$2:$C$12,2,TRUE)</f>
        <v>9</v>
      </c>
      <c r="G369" s="5" t="str">
        <f>VLOOKUP($C369,'[5]Gui chi Quynh'!$C$7:$E$391,3,0)</f>
        <v>A2</v>
      </c>
      <c r="H369" s="19">
        <f>VLOOKUP(G369,Sheet1!$B$2:$C$12,2,TRUE)</f>
        <v>9</v>
      </c>
      <c r="I369" s="5" t="str">
        <f>VLOOKUP($C369,'[6]Gui chi Quynh'!$C$7:$E$389,3,0)</f>
        <v>A2</v>
      </c>
      <c r="J369" s="19">
        <f>VLOOKUP(I369,Sheet1!$B$2:$C$12,2,TRUE)</f>
        <v>9</v>
      </c>
      <c r="K369" s="5" t="str">
        <f>VLOOKUP($C369,'[7]Gui chi Quynh'!$C$7:$E$389,3,0)</f>
        <v>A2</v>
      </c>
      <c r="L369" s="19">
        <f>VLOOKUP(K369,Sheet1!$B$2:$C$12,2,TRUE)</f>
        <v>9</v>
      </c>
      <c r="M369" s="5" t="str">
        <f>VLOOKUP($C369,'[8]Gui chi Quynh'!$C$7:$E$388,3,0)</f>
        <v>A2</v>
      </c>
      <c r="N369" s="19">
        <f>VLOOKUP(M369,Sheet1!$B$2:$C$12,2,TRUE)</f>
        <v>9</v>
      </c>
      <c r="O369" s="5">
        <f>ROUND(AVERAGE(F369,H369,J369,L369,N369),2)</f>
        <v>9</v>
      </c>
      <c r="P369" s="226">
        <f>COUNTIF(D369:M369,"C*")*1+COUNTIF(D369:M369,"D")*2+COUNTIF(D369:M369,"E")*3</f>
        <v>0</v>
      </c>
      <c r="Q369" s="9" t="str">
        <f t="shared" si="130"/>
        <v>Xuất sắc</v>
      </c>
      <c r="R369" s="264"/>
      <c r="S369" s="17"/>
      <c r="T369" s="19" t="e">
        <f>VLOOKUP(S369,Sheet1!$B$2:$C$12,2,TRUE)</f>
        <v>#N/A</v>
      </c>
      <c r="U369" s="5"/>
      <c r="V369" s="19" t="e">
        <f>VLOOKUP(U369,Sheet1!$B$2:$C$12,2,TRUE)</f>
        <v>#N/A</v>
      </c>
      <c r="W369" s="5"/>
      <c r="X369" s="19" t="e">
        <f>VLOOKUP(W369,Sheet1!$B$2:$C$12,2,TRUE)</f>
        <v>#N/A</v>
      </c>
      <c r="Y369" s="5"/>
      <c r="Z369" s="19" t="e">
        <f>VLOOKUP(Y369,Sheet1!$B$2:$C$12,2,TRUE)</f>
        <v>#N/A</v>
      </c>
      <c r="AA369" s="5"/>
      <c r="AB369" s="19">
        <v>7</v>
      </c>
      <c r="AC369" s="5" t="e">
        <f t="shared" si="113"/>
        <v>#N/A</v>
      </c>
      <c r="AD369" s="226">
        <f>COUNTIF(S369:AA369,"C*")*1+COUNTIF(S369:AA369,"D")*2+COUNTIF(S369:AA369,"E")*3</f>
        <v>0</v>
      </c>
      <c r="AE369" s="9" t="e">
        <f>IF(AD369&gt;=3,"Không hoàn thành",IF(AND($AC369&gt;=8,$AC369&lt;=10,AD369=0),"Xuất sắc",IF(AND($AC369&gt;=8,$AC369&lt;=10,AD369=1),"Tốt",IF(AND($AC369&gt;=8,$AC369&lt;=10,AD369=2),"Hoàn thành",IF(AND($AC369&gt;6,$AC369&lt;8,AD369&lt;=1),"Tốt",IF(AND($AC369&gt;6,$AC369&lt;8,AD369=2),"Hoàn thành",IF(AND($AC369&gt;=5,$AC369&lt;=6,AD369&lt;=2),"Hoàn thành",IF(AND($AC369&lt;5,AD369&gt;3),"Không hoàn thành",""))))))))</f>
        <v>#N/A</v>
      </c>
      <c r="AF369" s="5" t="e">
        <f t="shared" si="114"/>
        <v>#N/A</v>
      </c>
      <c r="AG369" s="226">
        <f t="shared" si="115"/>
        <v>0</v>
      </c>
      <c r="AH369" s="9" t="e">
        <f>IF(AG369&gt;=3,"Không hoàn thành",IF(AND($AF369&gt;=8,$AF369&lt;=10,AG369=0),"Xuất sắc",IF(AND($AF369&gt;=8,$AF369&lt;=10,AG369=1),"Tốt",IF(AND($AF369&gt;=8,$AF369&lt;=10,AG369=2),"Hoàn thành",IF(AND($AF369&gt;6,$AF369&lt;8,AG369&lt;=1),"Tốt",IF(AND($AF369&gt;6,$AF369&lt;8,AG369=2),"Hoàn thành",IF(AND($AF369&gt;=5,$AF369&lt;=6,AG369&lt;=2),"Hoàn thành",IF(AND($AF369&lt;5,AG369&gt;3),"Không hoàn thành",""))))))))</f>
        <v>#N/A</v>
      </c>
      <c r="AI369" s="227" t="s">
        <v>843</v>
      </c>
      <c r="AJ369" s="9" t="e">
        <f t="shared" ref="AJ369:AJ388" si="131">ROUND(AVERAGE(O369,AC369),2)</f>
        <v>#N/A</v>
      </c>
      <c r="AK369" s="9">
        <f>COUNTIF(E369:Z369,"D")*1</f>
        <v>0</v>
      </c>
      <c r="AL369" s="9" t="e">
        <f t="shared" ref="AL369:AL388" si="132">IF($AJ369&gt;=8,"Xuất sắc",IF($AJ369&gt;6,"Tốt",IF($AJ369&gt;=5,"Hoàn thành","Không hoàn thành")))</f>
        <v>#N/A</v>
      </c>
      <c r="AM369" s="17" t="s">
        <v>799</v>
      </c>
      <c r="AN369" s="12"/>
      <c r="AO369" s="5"/>
      <c r="AP369" s="9"/>
      <c r="AQ369" s="5"/>
      <c r="AR369" s="119"/>
      <c r="AS369" s="25" t="s">
        <v>380</v>
      </c>
    </row>
    <row r="370" spans="1:45" s="7" customFormat="1" ht="22.5" customHeight="1" x14ac:dyDescent="0.25">
      <c r="A370" s="307">
        <v>21</v>
      </c>
      <c r="B370" s="308" t="s">
        <v>933</v>
      </c>
      <c r="C370" s="309"/>
      <c r="D370" s="310"/>
      <c r="E370" s="309"/>
      <c r="F370" s="310"/>
      <c r="G370" s="309"/>
      <c r="H370" s="310"/>
      <c r="I370" s="309"/>
      <c r="J370" s="310"/>
      <c r="K370" s="309"/>
      <c r="L370" s="310"/>
      <c r="M370" s="309"/>
      <c r="N370" s="310"/>
      <c r="O370" s="312">
        <v>3</v>
      </c>
      <c r="P370" s="311"/>
      <c r="Q370" s="312">
        <f>Q371+Q374</f>
        <v>3</v>
      </c>
      <c r="R370" s="313" t="str">
        <f xml:space="preserve"> (COUNTIF('Tong hop thi dua HK2-CN'!$AH$322:$AH$324, "Hoàn thành xuất sắc nhiệm vụ") &amp; " Xuất sắc")</f>
        <v>3 Xuất sắc</v>
      </c>
      <c r="S370" s="224"/>
      <c r="T370" s="8"/>
      <c r="U370" s="224"/>
      <c r="V370" s="8"/>
      <c r="W370" s="224"/>
      <c r="X370" s="8"/>
      <c r="Y370" s="224"/>
      <c r="Z370" s="8"/>
      <c r="AA370" s="224"/>
      <c r="AB370" s="8"/>
      <c r="AC370" s="224"/>
      <c r="AD370" s="277"/>
      <c r="AE370" s="224"/>
      <c r="AF370" s="224"/>
      <c r="AG370" s="277"/>
      <c r="AH370" s="224"/>
      <c r="AI370" s="225"/>
      <c r="AJ370" s="8"/>
      <c r="AK370" s="224"/>
      <c r="AL370" s="8"/>
      <c r="AM370" s="224"/>
      <c r="AN370" s="8"/>
      <c r="AO370" s="224"/>
      <c r="AP370" s="8"/>
      <c r="AQ370" s="224"/>
      <c r="AR370" s="43"/>
      <c r="AS370" s="43"/>
    </row>
    <row r="371" spans="1:45" s="7" customFormat="1" ht="20.100000000000001" customHeight="1" x14ac:dyDescent="0.25">
      <c r="A371" s="74" t="s">
        <v>859</v>
      </c>
      <c r="B371" s="260" t="s">
        <v>860</v>
      </c>
      <c r="C371" s="74"/>
      <c r="D371" s="45"/>
      <c r="E371" s="5"/>
      <c r="F371" s="19"/>
      <c r="G371" s="5"/>
      <c r="H371" s="19"/>
      <c r="I371" s="5"/>
      <c r="J371" s="19"/>
      <c r="K371" s="19"/>
      <c r="L371" s="19"/>
      <c r="M371" s="19"/>
      <c r="N371" s="19"/>
      <c r="O371" s="5">
        <v>2</v>
      </c>
      <c r="P371" s="226"/>
      <c r="Q371" s="9">
        <f>COUNTA($Q$372:$Q$373)</f>
        <v>2</v>
      </c>
      <c r="R371" s="10" t="str">
        <f xml:space="preserve"> (COUNTIF('Tong hop thi dua HK2-CN'!$AH$322:$AH$323, "Hoàn thành xuất sắc nhiệm vụ") &amp; " Xuất sắc")</f>
        <v>2 Xuất sắc</v>
      </c>
      <c r="S371" s="19"/>
      <c r="T371" s="19"/>
      <c r="U371" s="5"/>
      <c r="V371" s="19"/>
      <c r="W371" s="5"/>
      <c r="X371" s="19"/>
      <c r="Y371" s="5"/>
      <c r="Z371" s="19" t="e">
        <f>VLOOKUP(Y371,Sheet1!$B$2:$C$12,2,TRUE)</f>
        <v>#N/A</v>
      </c>
      <c r="AA371" s="5"/>
      <c r="AB371" s="19" t="e">
        <f>VLOOKUP(AA371,Sheet1!$B$2:$C$12,2,TRUE)</f>
        <v>#N/A</v>
      </c>
      <c r="AC371" s="5" t="e">
        <f t="shared" si="113"/>
        <v>#N/A</v>
      </c>
      <c r="AD371" s="226"/>
      <c r="AE371" s="9"/>
      <c r="AF371" s="5"/>
      <c r="AG371" s="226"/>
      <c r="AH371" s="9"/>
      <c r="AI371" s="227" t="s">
        <v>841</v>
      </c>
      <c r="AJ371" s="9" t="e">
        <f t="shared" si="131"/>
        <v>#N/A</v>
      </c>
      <c r="AK371" s="9">
        <f>COUNTIF(E371:Z371,"D")*1</f>
        <v>0</v>
      </c>
      <c r="AL371" s="9" t="e">
        <f t="shared" si="132"/>
        <v>#N/A</v>
      </c>
      <c r="AM371" s="9" t="s">
        <v>799</v>
      </c>
      <c r="AN371" s="5"/>
      <c r="AO371" s="5"/>
      <c r="AP371" s="9"/>
      <c r="AQ371" s="5"/>
      <c r="AR371" s="25"/>
      <c r="AS371" s="25"/>
    </row>
    <row r="372" spans="1:45" s="7" customFormat="1" ht="20.100000000000001" hidden="1" customHeight="1" x14ac:dyDescent="0.25">
      <c r="A372" s="86">
        <v>315</v>
      </c>
      <c r="B372" s="77" t="s">
        <v>256</v>
      </c>
      <c r="C372" s="9" t="s">
        <v>710</v>
      </c>
      <c r="D372" s="51" t="s">
        <v>14</v>
      </c>
      <c r="E372" s="5" t="str">
        <f>VLOOKUP($C372,'[4]Gui chi Quynh'!$D$7:$F$393,3,0)</f>
        <v>A2</v>
      </c>
      <c r="F372" s="19">
        <f>VLOOKUP(E372,Sheet1!$B$2:$C$12,2,TRUE)</f>
        <v>9</v>
      </c>
      <c r="G372" s="5" t="str">
        <f>VLOOKUP($C372,'[5]Gui chi Quynh'!$C$7:$E$391,3,0)</f>
        <v>A1</v>
      </c>
      <c r="H372" s="19">
        <f>VLOOKUP(G372,Sheet1!$B$2:$C$12,2,TRUE)</f>
        <v>10</v>
      </c>
      <c r="I372" s="5" t="str">
        <f>VLOOKUP($C372,'[6]Gui chi Quynh'!$C$7:$E$389,3,0)</f>
        <v>A1</v>
      </c>
      <c r="J372" s="19">
        <f>VLOOKUP(I372,Sheet1!$B$2:$C$12,2,TRUE)</f>
        <v>10</v>
      </c>
      <c r="K372" s="5" t="str">
        <f>VLOOKUP($C372,'[7]Gui chi Quynh'!$C$7:$E$389,3,0)</f>
        <v>A1</v>
      </c>
      <c r="L372" s="19">
        <f>VLOOKUP(K372,Sheet1!$B$2:$C$12,2,TRUE)</f>
        <v>10</v>
      </c>
      <c r="M372" s="5" t="str">
        <f>VLOOKUP($C372,'[8]Gui chi Quynh'!$C$7:$E$388,3,0)</f>
        <v>A1</v>
      </c>
      <c r="N372" s="19">
        <f>VLOOKUP(M372,Sheet1!$B$2:$C$12,2,TRUE)</f>
        <v>10</v>
      </c>
      <c r="O372" s="5">
        <f>ROUND(AVERAGE(F372,H372,J372,L372,N372),2)</f>
        <v>9.8000000000000007</v>
      </c>
      <c r="P372" s="226">
        <f>COUNTIF(D372:M372,"C*")*1+COUNTIF(D372:M372,"D")*2+COUNTIF(D372:M372,"E")*3</f>
        <v>0</v>
      </c>
      <c r="Q372" s="9" t="str">
        <f t="shared" si="130"/>
        <v>Xuất sắc</v>
      </c>
      <c r="R372" s="264"/>
      <c r="S372" s="17"/>
      <c r="T372" s="19"/>
      <c r="U372" s="5"/>
      <c r="V372" s="19"/>
      <c r="W372" s="5"/>
      <c r="X372" s="19"/>
      <c r="Y372" s="5"/>
      <c r="Z372" s="19" t="e">
        <f>VLOOKUP(Y372,Sheet1!$B$2:$C$12,2,TRUE)</f>
        <v>#N/A</v>
      </c>
      <c r="AA372" s="5"/>
      <c r="AB372" s="19" t="e">
        <f>VLOOKUP(AA372,Sheet1!$B$2:$C$12,2,TRUE)</f>
        <v>#N/A</v>
      </c>
      <c r="AC372" s="5" t="e">
        <f t="shared" si="113"/>
        <v>#N/A</v>
      </c>
      <c r="AD372" s="226"/>
      <c r="AE372" s="9"/>
      <c r="AF372" s="5"/>
      <c r="AG372" s="226"/>
      <c r="AH372" s="9"/>
      <c r="AI372" s="227" t="s">
        <v>841</v>
      </c>
      <c r="AJ372" s="9" t="e">
        <f t="shared" si="131"/>
        <v>#N/A</v>
      </c>
      <c r="AK372" s="9">
        <f>COUNTIF(E372:Z372,"D")*1</f>
        <v>0</v>
      </c>
      <c r="AL372" s="9" t="e">
        <f t="shared" si="132"/>
        <v>#N/A</v>
      </c>
      <c r="AM372" s="17" t="s">
        <v>799</v>
      </c>
      <c r="AN372" s="5"/>
      <c r="AO372" s="5"/>
      <c r="AP372" s="9"/>
      <c r="AQ372" s="5"/>
      <c r="AR372" s="119"/>
      <c r="AS372" s="25"/>
    </row>
    <row r="373" spans="1:45" s="7" customFormat="1" ht="20.100000000000001" hidden="1" customHeight="1" x14ac:dyDescent="0.25">
      <c r="A373" s="86">
        <f>A372+1</f>
        <v>316</v>
      </c>
      <c r="B373" s="77" t="s">
        <v>257</v>
      </c>
      <c r="C373" s="9" t="s">
        <v>711</v>
      </c>
      <c r="D373" s="5"/>
      <c r="E373" s="5" t="str">
        <f>VLOOKUP($C373,'[4]Gui chi Quynh'!$D$7:$F$393,3,0)</f>
        <v>A3</v>
      </c>
      <c r="F373" s="19">
        <f>VLOOKUP(E373,Sheet1!$B$2:$C$12,2,TRUE)</f>
        <v>8</v>
      </c>
      <c r="G373" s="5" t="str">
        <f>VLOOKUP($C373,'[5]Gui chi Quynh'!$C$7:$E$391,3,0)</f>
        <v>A2</v>
      </c>
      <c r="H373" s="19">
        <f>VLOOKUP(G373,Sheet1!$B$2:$C$12,2,TRUE)</f>
        <v>9</v>
      </c>
      <c r="I373" s="5" t="str">
        <f>VLOOKUP($C373,'[6]Gui chi Quynh'!$C$7:$E$389,3,0)</f>
        <v>A2</v>
      </c>
      <c r="J373" s="19">
        <f>VLOOKUP(I373,Sheet1!$B$2:$C$12,2,TRUE)</f>
        <v>9</v>
      </c>
      <c r="K373" s="5" t="str">
        <f>VLOOKUP($C373,'[7]Gui chi Quynh'!$C$7:$E$389,3,0)</f>
        <v>A2</v>
      </c>
      <c r="L373" s="19">
        <f>VLOOKUP(K373,Sheet1!$B$2:$C$12,2,TRUE)</f>
        <v>9</v>
      </c>
      <c r="M373" s="5" t="str">
        <f>VLOOKUP($C373,'[8]Gui chi Quynh'!$C$7:$E$388,3,0)</f>
        <v>A3</v>
      </c>
      <c r="N373" s="19">
        <f>VLOOKUP(M373,Sheet1!$B$2:$C$12,2,TRUE)</f>
        <v>8</v>
      </c>
      <c r="O373" s="5">
        <f>ROUND(AVERAGE(F373,H373,J373,L373,N373),2)</f>
        <v>8.6</v>
      </c>
      <c r="P373" s="226">
        <f>COUNTIF(D373:M373,"C*")*1+COUNTIF(D373:M373,"D")*2+COUNTIF(D373:M373,"E")*3</f>
        <v>0</v>
      </c>
      <c r="Q373" s="9" t="str">
        <f t="shared" si="130"/>
        <v>Xuất sắc</v>
      </c>
      <c r="R373" s="264"/>
      <c r="S373" s="17"/>
      <c r="T373" s="19"/>
      <c r="U373" s="5"/>
      <c r="V373" s="19"/>
      <c r="W373" s="5"/>
      <c r="X373" s="19"/>
      <c r="Y373" s="5"/>
      <c r="Z373" s="19" t="e">
        <f>VLOOKUP(Y373,Sheet1!$B$2:$C$12,2,TRUE)</f>
        <v>#N/A</v>
      </c>
      <c r="AA373" s="5"/>
      <c r="AB373" s="19" t="e">
        <f>VLOOKUP(AA373,Sheet1!$B$2:$C$12,2,TRUE)</f>
        <v>#N/A</v>
      </c>
      <c r="AC373" s="5" t="e">
        <f t="shared" si="113"/>
        <v>#N/A</v>
      </c>
      <c r="AD373" s="226"/>
      <c r="AE373" s="9"/>
      <c r="AF373" s="5"/>
      <c r="AG373" s="226"/>
      <c r="AH373" s="9"/>
      <c r="AI373" s="227" t="s">
        <v>841</v>
      </c>
      <c r="AJ373" s="9" t="e">
        <f t="shared" si="131"/>
        <v>#N/A</v>
      </c>
      <c r="AK373" s="9">
        <f>COUNTIF(E373:Z373,"D")*1</f>
        <v>0</v>
      </c>
      <c r="AL373" s="9" t="e">
        <f t="shared" si="132"/>
        <v>#N/A</v>
      </c>
      <c r="AM373" s="17" t="s">
        <v>799</v>
      </c>
      <c r="AN373" s="5"/>
      <c r="AO373" s="5"/>
      <c r="AP373" s="9"/>
      <c r="AQ373" s="5"/>
      <c r="AR373" s="119"/>
      <c r="AS373" s="25"/>
    </row>
    <row r="374" spans="1:45" s="7" customFormat="1" ht="20.100000000000001" customHeight="1" x14ac:dyDescent="0.25">
      <c r="A374" s="74" t="s">
        <v>861</v>
      </c>
      <c r="B374" s="260" t="s">
        <v>862</v>
      </c>
      <c r="C374" s="74"/>
      <c r="D374" s="45"/>
      <c r="E374" s="5"/>
      <c r="F374" s="19"/>
      <c r="G374" s="5"/>
      <c r="H374" s="19"/>
      <c r="I374" s="5"/>
      <c r="J374" s="19"/>
      <c r="K374" s="19"/>
      <c r="L374" s="19"/>
      <c r="M374" s="19"/>
      <c r="N374" s="19"/>
      <c r="O374" s="5">
        <v>1</v>
      </c>
      <c r="P374" s="226"/>
      <c r="Q374" s="9">
        <f>COUNTA($Q$375:$Q$375)</f>
        <v>1</v>
      </c>
      <c r="R374" s="10" t="str">
        <f xml:space="preserve"> (COUNTIF('Tong hop thi dua HK2-CN'!$AH$324:$AH$324, "Hoàn thành xuất sắc nhiệm vụ") &amp; " Xuất sắc")</f>
        <v>1 Xuất sắc</v>
      </c>
      <c r="S374" s="19"/>
      <c r="T374" s="19" t="e">
        <f>VLOOKUP(S374,Sheet1!$B$2:$C$12,2,TRUE)</f>
        <v>#N/A</v>
      </c>
      <c r="U374" s="5"/>
      <c r="V374" s="19" t="e">
        <f>VLOOKUP(U374,Sheet1!$B$2:$C$12,2,TRUE)</f>
        <v>#N/A</v>
      </c>
      <c r="W374" s="5"/>
      <c r="X374" s="19" t="e">
        <f>VLOOKUP(W374,Sheet1!$B$2:$C$12,2,TRUE)</f>
        <v>#N/A</v>
      </c>
      <c r="Y374" s="5"/>
      <c r="Z374" s="19" t="e">
        <f>VLOOKUP(Y374,Sheet1!$B$2:$C$12,2,TRUE)</f>
        <v>#N/A</v>
      </c>
      <c r="AA374" s="5"/>
      <c r="AB374" s="19" t="e">
        <f>VLOOKUP(AA374,Sheet1!$B$2:$C$12,2,TRUE)</f>
        <v>#N/A</v>
      </c>
      <c r="AC374" s="5" t="e">
        <f t="shared" si="113"/>
        <v>#N/A</v>
      </c>
      <c r="AD374" s="226">
        <f>COUNTIF(S374:AA374,"C*")*1+COUNTIF(S374:AA374,"D")*2+COUNTIF(S374:AA374,"E")*3</f>
        <v>0</v>
      </c>
      <c r="AE374" s="9" t="e">
        <f>IF(AD374&gt;=3,"Không hoàn thành",IF(AND($AC374&gt;=8,$AC374&lt;=10,AD374=0),"Xuất sắc",IF(AND($AC374&gt;=8,$AC374&lt;=10,AD374=1),"Tốt",IF(AND($AC374&gt;=8,$AC374&lt;=10,AD374=2),"Hoàn thành",IF(AND($AC374&gt;6,$AC374&lt;8,AD374&lt;=1),"Tốt",IF(AND($AC374&gt;6,$AC374&lt;8,AD374=2),"Hoàn thành",IF(AND($AC374&gt;=5,$AC374&lt;=6,AD374&lt;=2),"Hoàn thành",IF(AND($AC374&lt;5,AD374&gt;3),"Không hoàn thành",""))))))))</f>
        <v>#N/A</v>
      </c>
      <c r="AF374" s="5" t="e">
        <f t="shared" si="114"/>
        <v>#N/A</v>
      </c>
      <c r="AG374" s="226">
        <f t="shared" si="115"/>
        <v>0</v>
      </c>
      <c r="AH374" s="9" t="e">
        <f>IF(AG374&gt;=3,"Không hoàn thành",IF(AND($AF374&gt;=8,$AF374&lt;=10,AG374=0),"Xuất sắc",IF(AND($AF374&gt;=8,$AF374&lt;=10,AG374=1),"Tốt",IF(AND($AF374&gt;=8,$AF374&lt;=10,AG374=2),"Hoàn thành",IF(AND($AF374&gt;6,$AF374&lt;8,AG374&lt;=1),"Tốt",IF(AND($AF374&gt;6,$AF374&lt;8,AG374=2),"Hoàn thành",IF(AND($AF374&gt;=5,$AF374&lt;=6,AG374&lt;=2),"Hoàn thành",IF(AND($AF374&lt;5,AG374&gt;3),"Không hoàn thành",""))))))))</f>
        <v>#N/A</v>
      </c>
      <c r="AI374" s="227"/>
      <c r="AJ374" s="9" t="e">
        <f t="shared" si="131"/>
        <v>#N/A</v>
      </c>
      <c r="AK374" s="9">
        <f>COUNTIF(E374:Z374,"D")*1</f>
        <v>0</v>
      </c>
      <c r="AL374" s="9" t="e">
        <f t="shared" si="132"/>
        <v>#N/A</v>
      </c>
      <c r="AM374" s="9" t="e">
        <f>IF($AK374=1,"Không đạt LĐTT",IF(OR($AL374= "Xuất sắc", $AL374="Tốt"),"Đạt LĐTT","Không đạt LĐTT"))</f>
        <v>#N/A</v>
      </c>
      <c r="AN374" s="5"/>
      <c r="AO374" s="5"/>
      <c r="AP374" s="9"/>
      <c r="AQ374" s="5"/>
      <c r="AR374" s="25"/>
      <c r="AS374" s="25"/>
    </row>
    <row r="375" spans="1:45" s="7" customFormat="1" ht="20.100000000000001" hidden="1" customHeight="1" x14ac:dyDescent="0.25">
      <c r="A375" s="86">
        <v>317</v>
      </c>
      <c r="B375" s="260" t="s">
        <v>258</v>
      </c>
      <c r="C375" s="9" t="s">
        <v>712</v>
      </c>
      <c r="D375" s="45"/>
      <c r="E375" s="5" t="str">
        <f>VLOOKUP($C375,'[4]Gui chi Quynh'!$D$7:$F$393,3,0)</f>
        <v>A3</v>
      </c>
      <c r="F375" s="19">
        <f>VLOOKUP(E375,Sheet1!$B$2:$C$12,2,TRUE)</f>
        <v>8</v>
      </c>
      <c r="G375" s="5" t="str">
        <f>VLOOKUP($C375,'[5]Gui chi Quynh'!$C$7:$E$391,3,0)</f>
        <v>A2</v>
      </c>
      <c r="H375" s="19">
        <f>VLOOKUP(G375,Sheet1!$B$2:$C$12,2,TRUE)</f>
        <v>9</v>
      </c>
      <c r="I375" s="5" t="str">
        <f>VLOOKUP($C375,'[6]Gui chi Quynh'!$C$7:$E$389,3,0)</f>
        <v>A2</v>
      </c>
      <c r="J375" s="19">
        <f>VLOOKUP(I375,Sheet1!$B$2:$C$12,2,TRUE)</f>
        <v>9</v>
      </c>
      <c r="K375" s="5" t="str">
        <f>VLOOKUP($C375,'[7]Gui chi Quynh'!$C$7:$E$389,3,0)</f>
        <v>A2</v>
      </c>
      <c r="L375" s="19">
        <f>VLOOKUP(K375,Sheet1!$B$2:$C$12,2,TRUE)</f>
        <v>9</v>
      </c>
      <c r="M375" s="5" t="str">
        <f>VLOOKUP($C375,'[8]Gui chi Quynh'!$C$7:$E$388,3,0)</f>
        <v>A3</v>
      </c>
      <c r="N375" s="19">
        <f>VLOOKUP(M375,Sheet1!$B$2:$C$12,2,TRUE)</f>
        <v>8</v>
      </c>
      <c r="O375" s="5">
        <f>ROUND(AVERAGE(F375,H375,J375,L375,N375),2)</f>
        <v>8.6</v>
      </c>
      <c r="P375" s="226">
        <f>COUNTIF(D375:M375,"C*")*1+COUNTIF(D375:M375,"D")*2+COUNTIF(D375:M375,"E")*3</f>
        <v>0</v>
      </c>
      <c r="Q375" s="9" t="str">
        <f t="shared" si="130"/>
        <v>Xuất sắc</v>
      </c>
      <c r="R375" s="10"/>
      <c r="S375" s="17"/>
      <c r="T375" s="19" t="e">
        <f>VLOOKUP(S375,Sheet1!$B$2:$C$12,2,TRUE)</f>
        <v>#N/A</v>
      </c>
      <c r="U375" s="5"/>
      <c r="V375" s="19" t="e">
        <f>VLOOKUP(U375,Sheet1!$B$2:$C$12,2,TRUE)</f>
        <v>#N/A</v>
      </c>
      <c r="W375" s="5"/>
      <c r="X375" s="19" t="e">
        <f>VLOOKUP(W375,Sheet1!$B$2:$C$12,2,TRUE)</f>
        <v>#N/A</v>
      </c>
      <c r="Y375" s="5"/>
      <c r="Z375" s="19" t="e">
        <f>VLOOKUP(Y375,Sheet1!$B$2:$C$12,2,TRUE)</f>
        <v>#N/A</v>
      </c>
      <c r="AA375" s="5"/>
      <c r="AB375" s="19" t="e">
        <f>VLOOKUP(AA375,Sheet1!$B$2:$C$12,2,TRUE)</f>
        <v>#N/A</v>
      </c>
      <c r="AC375" s="5" t="e">
        <f t="shared" si="113"/>
        <v>#N/A</v>
      </c>
      <c r="AD375" s="226">
        <f>COUNTIF(S375:AA375,"C*")*1+COUNTIF(S375:AA375,"D")*2+COUNTIF(S375:AA375,"E")*3</f>
        <v>0</v>
      </c>
      <c r="AE375" s="9" t="e">
        <f>IF(AD375&gt;=3,"Không hoàn thành",IF(AND($AC375&gt;=8,$AC375&lt;=10,AD375=0),"Xuất sắc",IF(AND($AC375&gt;=8,$AC375&lt;=10,AD375=1),"Tốt",IF(AND($AC375&gt;=8,$AC375&lt;=10,AD375=2),"Hoàn thành",IF(AND($AC375&gt;6,$AC375&lt;8,AD375&lt;=1),"Tốt",IF(AND($AC375&gt;6,$AC375&lt;8,AD375=2),"Hoàn thành",IF(AND($AC375&gt;=5,$AC375&lt;=6,AD375&lt;=2),"Hoàn thành",IF(AND($AC375&lt;5,AD375&gt;3),"Không hoàn thành",""))))))))</f>
        <v>#N/A</v>
      </c>
      <c r="AF375" s="5" t="e">
        <f t="shared" si="114"/>
        <v>#N/A</v>
      </c>
      <c r="AG375" s="226">
        <f t="shared" si="115"/>
        <v>0</v>
      </c>
      <c r="AH375" s="9" t="e">
        <f>IF(AG375&gt;=3,"Không hoàn thành",IF(AND($AF375&gt;=8,$AF375&lt;=10,AG375=0),"Xuất sắc",IF(AND($AF375&gt;=8,$AF375&lt;=10,AG375=1),"Tốt",IF(AND($AF375&gt;=8,$AF375&lt;=10,AG375=2),"Hoàn thành",IF(AND($AF375&gt;6,$AF375&lt;8,AG375&lt;=1),"Tốt",IF(AND($AF375&gt;6,$AF375&lt;8,AG375=2),"Hoàn thành",IF(AND($AF375&gt;=5,$AF375&lt;=6,AG375&lt;=2),"Hoàn thành",IF(AND($AF375&lt;5,AG375&gt;3),"Không hoàn thành",""))))))))</f>
        <v>#N/A</v>
      </c>
      <c r="AI375" s="227"/>
      <c r="AJ375" s="9" t="e">
        <f t="shared" si="131"/>
        <v>#N/A</v>
      </c>
      <c r="AK375" s="9">
        <f>COUNTIF(E375:Z375,"D")*1</f>
        <v>0</v>
      </c>
      <c r="AL375" s="9" t="e">
        <f t="shared" si="132"/>
        <v>#N/A</v>
      </c>
      <c r="AM375" s="9" t="e">
        <f>IF($AK375=1,"Không đạt LĐTT",IF(OR($AL375= "Xuất sắc", $AL375="Tốt"),"Đạt LĐTT","Không đạt LĐTT"))</f>
        <v>#N/A</v>
      </c>
      <c r="AN375" s="12"/>
      <c r="AO375" s="5"/>
      <c r="AP375" s="9"/>
      <c r="AQ375" s="5"/>
      <c r="AR375" s="26"/>
      <c r="AS375" s="26"/>
    </row>
    <row r="376" spans="1:45" s="7" customFormat="1" ht="22.5" customHeight="1" x14ac:dyDescent="0.25">
      <c r="A376" s="307">
        <v>22</v>
      </c>
      <c r="B376" s="308" t="s">
        <v>935</v>
      </c>
      <c r="C376" s="309"/>
      <c r="D376" s="310"/>
      <c r="E376" s="309"/>
      <c r="F376" s="310"/>
      <c r="G376" s="309"/>
      <c r="H376" s="310"/>
      <c r="I376" s="309"/>
      <c r="J376" s="310"/>
      <c r="K376" s="309"/>
      <c r="L376" s="310"/>
      <c r="M376" s="309"/>
      <c r="N376" s="310"/>
      <c r="O376" s="312">
        <v>2</v>
      </c>
      <c r="P376" s="311"/>
      <c r="Q376" s="312"/>
      <c r="R376" s="313" t="str">
        <f xml:space="preserve"> (COUNTIF('Tong hop thi dua HK2-CN'!$AH$325:$AH$326, "Hoàn thành xuất sắc nhiệm vụ") &amp; " Xuất sắc") &amp;" + "&amp; (COUNTIF('Tong hop thi dua HK2-CN'!$AH$325:$AH$326, "Hoàn thành tốt nhiệm vụ") &amp; " Tốt")</f>
        <v>1 Xuất sắc + 1 Tốt</v>
      </c>
      <c r="S376" s="224"/>
      <c r="T376" s="8"/>
      <c r="U376" s="224"/>
      <c r="V376" s="8"/>
      <c r="W376" s="224"/>
      <c r="X376" s="8"/>
      <c r="Y376" s="224"/>
      <c r="Z376" s="8"/>
      <c r="AA376" s="224"/>
      <c r="AB376" s="8"/>
      <c r="AC376" s="224"/>
      <c r="AD376" s="277"/>
      <c r="AE376" s="224"/>
      <c r="AF376" s="224"/>
      <c r="AG376" s="277"/>
      <c r="AH376" s="224"/>
      <c r="AI376" s="225"/>
      <c r="AJ376" s="8"/>
      <c r="AK376" s="224"/>
      <c r="AL376" s="8"/>
      <c r="AM376" s="224"/>
      <c r="AN376" s="8"/>
      <c r="AO376" s="224"/>
      <c r="AP376" s="8"/>
      <c r="AQ376" s="224"/>
      <c r="AR376" s="43"/>
      <c r="AS376" s="43"/>
    </row>
    <row r="377" spans="1:45" s="7" customFormat="1" ht="20.100000000000001" hidden="1" customHeight="1" x14ac:dyDescent="0.25">
      <c r="A377" s="74" t="s">
        <v>859</v>
      </c>
      <c r="B377" s="260" t="s">
        <v>860</v>
      </c>
      <c r="C377" s="74"/>
      <c r="D377" s="45"/>
      <c r="E377" s="5"/>
      <c r="F377" s="19"/>
      <c r="G377" s="5"/>
      <c r="H377" s="19"/>
      <c r="I377" s="5"/>
      <c r="J377" s="19"/>
      <c r="K377" s="19"/>
      <c r="L377" s="19"/>
      <c r="M377" s="19"/>
      <c r="N377" s="19"/>
      <c r="O377" s="5"/>
      <c r="P377" s="226"/>
      <c r="Q377" s="9">
        <f>COUNTA($Q$378:$Q$379)</f>
        <v>2</v>
      </c>
      <c r="R377" s="10" t="str">
        <f xml:space="preserve"> (COUNTIF('Tong hop thi dua HK2-CN'!$AH$325:$AH$326, "Hoàn thành xuất sắc nhiệm vụ") &amp; " Xuất sắc") &amp;" + "&amp; (COUNTIF('Tong hop thi dua HK2-CN'!$AH$325:$AH$326, "Hoàn thành tốt nhiệm vụ") &amp; " Tốt")</f>
        <v>1 Xuất sắc + 1 Tốt</v>
      </c>
      <c r="S377" s="19"/>
      <c r="T377" s="19" t="e">
        <f>VLOOKUP(S377,Sheet1!$B$2:$C$12,2,TRUE)</f>
        <v>#N/A</v>
      </c>
      <c r="U377" s="5"/>
      <c r="V377" s="19" t="e">
        <f>VLOOKUP(U377,Sheet1!$B$2:$C$12,2,TRUE)</f>
        <v>#N/A</v>
      </c>
      <c r="W377" s="5"/>
      <c r="X377" s="19" t="e">
        <f>VLOOKUP(W377,Sheet1!$B$2:$C$12,2,TRUE)</f>
        <v>#N/A</v>
      </c>
      <c r="Y377" s="5"/>
      <c r="Z377" s="19" t="e">
        <f>VLOOKUP(Y377,Sheet1!$B$2:$C$12,2,TRUE)</f>
        <v>#N/A</v>
      </c>
      <c r="AA377" s="5"/>
      <c r="AB377" s="19" t="e">
        <f>VLOOKUP(AA377,Sheet1!$B$2:$C$12,2,TRUE)</f>
        <v>#N/A</v>
      </c>
      <c r="AC377" s="5" t="e">
        <f t="shared" si="113"/>
        <v>#N/A</v>
      </c>
      <c r="AD377" s="226">
        <f>COUNTIF(S377:AA377,"C*")*1+COUNTIF(S377:AA377,"D")*2+COUNTIF(S377:AA377,"E")*3</f>
        <v>0</v>
      </c>
      <c r="AE377" s="9" t="e">
        <f>IF(AD377&gt;=3,"Không hoàn thành",IF(AND($AC377&gt;=8,$AC377&lt;=10,AD377=0),"Xuất sắc",IF(AND($AC377&gt;=8,$AC377&lt;=10,AD377=1),"Tốt",IF(AND($AC377&gt;=8,$AC377&lt;=10,AD377=2),"Hoàn thành",IF(AND($AC377&gt;6,$AC377&lt;8,AD377&lt;=1),"Tốt",IF(AND($AC377&gt;6,$AC377&lt;8,AD377=2),"Hoàn thành",IF(AND($AC377&gt;=5,$AC377&lt;=6,AD377&lt;=2),"Hoàn thành",IF(AND($AC377&lt;5,AD377&gt;3),"Không hoàn thành",""))))))))</f>
        <v>#N/A</v>
      </c>
      <c r="AF377" s="5" t="e">
        <f t="shared" si="114"/>
        <v>#N/A</v>
      </c>
      <c r="AG377" s="226">
        <f t="shared" si="115"/>
        <v>0</v>
      </c>
      <c r="AH377" s="9" t="e">
        <f>IF(AG377&gt;=3,"Không hoàn thành",IF(AND($AF377&gt;=8,$AF377&lt;=10,AG377=0),"Xuất sắc",IF(AND($AF377&gt;=8,$AF377&lt;=10,AG377=1),"Tốt",IF(AND($AF377&gt;=8,$AF377&lt;=10,AG377=2),"Hoàn thành",IF(AND($AF377&gt;6,$AF377&lt;8,AG377&lt;=1),"Tốt",IF(AND($AF377&gt;6,$AF377&lt;8,AG377=2),"Hoàn thành",IF(AND($AF377&gt;=5,$AF377&lt;=6,AG377&lt;=2),"Hoàn thành",IF(AND($AF377&lt;5,AG377&gt;3),"Không hoàn thành",""))))))))</f>
        <v>#N/A</v>
      </c>
      <c r="AI377" s="227"/>
      <c r="AJ377" s="9" t="e">
        <f t="shared" si="131"/>
        <v>#N/A</v>
      </c>
      <c r="AK377" s="9">
        <f>COUNTIF(E377:Z377,"D")*1</f>
        <v>0</v>
      </c>
      <c r="AL377" s="9" t="e">
        <f t="shared" si="132"/>
        <v>#N/A</v>
      </c>
      <c r="AM377" s="9" t="s">
        <v>799</v>
      </c>
      <c r="AN377" s="5"/>
      <c r="AO377" s="5"/>
      <c r="AP377" s="9"/>
      <c r="AQ377" s="5"/>
      <c r="AR377" s="25"/>
      <c r="AS377" s="25" t="s">
        <v>380</v>
      </c>
    </row>
    <row r="378" spans="1:45" s="7" customFormat="1" ht="20.100000000000001" hidden="1" customHeight="1" x14ac:dyDescent="0.25">
      <c r="A378" s="86">
        <v>318</v>
      </c>
      <c r="B378" s="77" t="s">
        <v>375</v>
      </c>
      <c r="C378" s="276" t="s">
        <v>713</v>
      </c>
      <c r="D378" s="160" t="s">
        <v>376</v>
      </c>
      <c r="E378" s="5" t="str">
        <f>VLOOKUP($C378,'[4]Gui chi Quynh'!$D$7:$F$393,3,0)</f>
        <v>A3</v>
      </c>
      <c r="F378" s="19">
        <f>VLOOKUP(E378,Sheet1!$B$2:$C$12,2,TRUE)</f>
        <v>8</v>
      </c>
      <c r="G378" s="5" t="str">
        <f>VLOOKUP($C378,'[5]Gui chi Quynh'!$C$7:$E$391,3,0)</f>
        <v>A2</v>
      </c>
      <c r="H378" s="19">
        <f>VLOOKUP(G378,Sheet1!$B$2:$C$12,2,TRUE)</f>
        <v>9</v>
      </c>
      <c r="I378" s="5" t="str">
        <f>VLOOKUP($C378,'[6]Gui chi Quynh'!$C$7:$E$389,3,0)</f>
        <v>A1</v>
      </c>
      <c r="J378" s="19">
        <f>VLOOKUP(I378,Sheet1!$B$2:$C$12,2,TRUE)</f>
        <v>10</v>
      </c>
      <c r="K378" s="5" t="str">
        <f>VLOOKUP($C378,'[7]Gui chi Quynh'!$C$7:$E$389,3,0)</f>
        <v>A1</v>
      </c>
      <c r="L378" s="19">
        <f>VLOOKUP(K378,Sheet1!$B$2:$C$12,2,TRUE)</f>
        <v>10</v>
      </c>
      <c r="M378" s="5" t="str">
        <f>VLOOKUP($C378,'[8]Gui chi Quynh'!$C$7:$E$388,3,0)</f>
        <v>A1</v>
      </c>
      <c r="N378" s="19">
        <f>VLOOKUP(M378,Sheet1!$B$2:$C$12,2,TRUE)</f>
        <v>10</v>
      </c>
      <c r="O378" s="5">
        <f>ROUND(AVERAGE(F378,H378,J378,L378,N378),2)</f>
        <v>9.4</v>
      </c>
      <c r="P378" s="226">
        <f>COUNTIF(D378:M378,"C*")*1+COUNTIF(D378:M378,"D")*2+COUNTIF(D378:M378,"E")*3</f>
        <v>0</v>
      </c>
      <c r="Q378" s="9" t="str">
        <f t="shared" si="130"/>
        <v>Xuất sắc</v>
      </c>
      <c r="R378" s="258"/>
      <c r="S378" s="17"/>
      <c r="T378" s="19"/>
      <c r="U378" s="5"/>
      <c r="V378" s="19"/>
      <c r="W378" s="5"/>
      <c r="X378" s="19" t="e">
        <f>VLOOKUP(W378,Sheet1!$B$2:$C$12,2,TRUE)</f>
        <v>#N/A</v>
      </c>
      <c r="Y378" s="5"/>
      <c r="Z378" s="19" t="e">
        <f>VLOOKUP(Y378,Sheet1!$B$2:$C$12,2,TRUE)</f>
        <v>#N/A</v>
      </c>
      <c r="AA378" s="5"/>
      <c r="AB378" s="19" t="e">
        <f>VLOOKUP(AA378,Sheet1!$B$2:$C$12,2,TRUE)</f>
        <v>#N/A</v>
      </c>
      <c r="AC378" s="5" t="e">
        <f t="shared" si="113"/>
        <v>#N/A</v>
      </c>
      <c r="AD378" s="226"/>
      <c r="AE378" s="9"/>
      <c r="AF378" s="5"/>
      <c r="AG378" s="226"/>
      <c r="AH378" s="9"/>
      <c r="AI378" s="227" t="s">
        <v>840</v>
      </c>
      <c r="AJ378" s="9" t="e">
        <f t="shared" si="131"/>
        <v>#N/A</v>
      </c>
      <c r="AK378" s="9">
        <f>COUNTIF(E378:Z378,"D")*1</f>
        <v>0</v>
      </c>
      <c r="AL378" s="9" t="e">
        <f t="shared" si="132"/>
        <v>#N/A</v>
      </c>
      <c r="AM378" s="5" t="s">
        <v>799</v>
      </c>
      <c r="AN378" s="5"/>
      <c r="AO378" s="5"/>
      <c r="AP378" s="9"/>
      <c r="AQ378" s="5"/>
      <c r="AR378" s="120"/>
      <c r="AS378" s="25"/>
    </row>
    <row r="379" spans="1:45" s="46" customFormat="1" ht="20.100000000000001" hidden="1" customHeight="1" x14ac:dyDescent="0.25">
      <c r="A379" s="86">
        <f>A378+1</f>
        <v>319</v>
      </c>
      <c r="B379" s="77" t="s">
        <v>171</v>
      </c>
      <c r="C379" s="276" t="s">
        <v>758</v>
      </c>
      <c r="D379" s="38"/>
      <c r="E379" s="5" t="str">
        <f>VLOOKUP($C379,'[4]Gui chi Quynh'!$D$7:$F$393,3,0)</f>
        <v>A4</v>
      </c>
      <c r="F379" s="19">
        <f>VLOOKUP(E379,Sheet1!$B$2:$C$12,2,TRUE)</f>
        <v>7</v>
      </c>
      <c r="G379" s="5" t="str">
        <f>VLOOKUP($C379,'[5]Gui chi Quynh'!$C$7:$E$391,3,0)</f>
        <v>A4</v>
      </c>
      <c r="H379" s="19">
        <f>VLOOKUP(G379,Sheet1!$B$2:$C$12,2,TRUE)</f>
        <v>7</v>
      </c>
      <c r="I379" s="5" t="str">
        <f>VLOOKUP($C379,'[6]Gui chi Quynh'!$C$7:$E$389,3,0)</f>
        <v>A3</v>
      </c>
      <c r="J379" s="19">
        <f>VLOOKUP(I379,Sheet1!$B$2:$C$12,2,TRUE)</f>
        <v>8</v>
      </c>
      <c r="K379" s="5" t="str">
        <f>VLOOKUP($C379,'[7]Gui chi Quynh'!$C$7:$E$389,3,0)</f>
        <v>A2</v>
      </c>
      <c r="L379" s="19">
        <f>VLOOKUP(K379,Sheet1!$B$2:$C$12,2,TRUE)</f>
        <v>9</v>
      </c>
      <c r="M379" s="5" t="str">
        <f>VLOOKUP($C379,'[8]Gui chi Quynh'!$C$7:$E$388,3,0)</f>
        <v>A3</v>
      </c>
      <c r="N379" s="19">
        <f>VLOOKUP(M379,Sheet1!$B$2:$C$12,2,TRUE)</f>
        <v>8</v>
      </c>
      <c r="O379" s="5">
        <f>ROUND(AVERAGE(F379,H379,J379,L379,N379),2)</f>
        <v>7.8</v>
      </c>
      <c r="P379" s="226">
        <f>COUNTIF(D379:M379,"C*")*1+COUNTIF(D379:M379,"D")*2+COUNTIF(D379:M379,"E")*3</f>
        <v>0</v>
      </c>
      <c r="Q379" s="9" t="str">
        <f t="shared" si="130"/>
        <v>Tốt</v>
      </c>
      <c r="R379" s="10"/>
      <c r="S379" s="17"/>
      <c r="T379" s="19">
        <v>10</v>
      </c>
      <c r="U379" s="5"/>
      <c r="V379" s="19">
        <v>10</v>
      </c>
      <c r="W379" s="5"/>
      <c r="X379" s="19">
        <v>10</v>
      </c>
      <c r="Y379" s="5"/>
      <c r="Z379" s="19">
        <v>10</v>
      </c>
      <c r="AA379" s="5"/>
      <c r="AB379" s="19" t="e">
        <f>VLOOKUP(AA379,Sheet1!$B$2:$C$12,2,TRUE)</f>
        <v>#N/A</v>
      </c>
      <c r="AC379" s="5">
        <f t="shared" si="113"/>
        <v>10</v>
      </c>
      <c r="AD379" s="226">
        <f t="shared" ref="AD379:AD388" si="133">COUNTIF(S379:AA379,"C*")*1+COUNTIF(S379:AA379,"D")*2+COUNTIF(S379:AA379,"E")*3</f>
        <v>0</v>
      </c>
      <c r="AE379" s="9" t="str">
        <f t="shared" ref="AE379:AE388" si="134">IF(AD379&gt;=3,"Không hoàn thành",IF(AND($AC379&gt;=8,$AC379&lt;=10,AD379=0),"Xuất sắc",IF(AND($AC379&gt;=8,$AC379&lt;=10,AD379=1),"Tốt",IF(AND($AC379&gt;=8,$AC379&lt;=10,AD379=2),"Hoàn thành",IF(AND($AC379&gt;6,$AC379&lt;8,AD379&lt;=1),"Tốt",IF(AND($AC379&gt;6,$AC379&lt;8,AD379=2),"Hoàn thành",IF(AND($AC379&gt;=5,$AC379&lt;=6,AD379&lt;=2),"Hoàn thành",IF(AND($AC379&lt;5,AD379&gt;3),"Không hoàn thành",""))))))))</f>
        <v>Xuất sắc</v>
      </c>
      <c r="AF379" s="5" t="e">
        <f t="shared" si="114"/>
        <v>#N/A</v>
      </c>
      <c r="AG379" s="226">
        <f t="shared" si="115"/>
        <v>0</v>
      </c>
      <c r="AH379" s="9" t="e">
        <f t="shared" ref="AH379:AH388" si="135">IF(AG379&gt;=3,"Không hoàn thành",IF(AND($AF379&gt;=8,$AF379&lt;=10,AG379=0),"Xuất sắc",IF(AND($AF379&gt;=8,$AF379&lt;=10,AG379=1),"Tốt",IF(AND($AF379&gt;=8,$AF379&lt;=10,AG379=2),"Hoàn thành",IF(AND($AF379&gt;6,$AF379&lt;8,AG379&lt;=1),"Tốt",IF(AND($AF379&gt;6,$AF379&lt;8,AG379=2),"Hoàn thành",IF(AND($AF379&gt;=5,$AF379&lt;=6,AG379&lt;=2),"Hoàn thành",IF(AND($AF379&lt;5,AG379&gt;3),"Không hoàn thành",""))))))))</f>
        <v>#N/A</v>
      </c>
      <c r="AI379" s="227"/>
      <c r="AJ379" s="9">
        <f t="shared" si="131"/>
        <v>8.9</v>
      </c>
      <c r="AK379" s="9">
        <f>COUNTIF(E379:Z379,"D")*1</f>
        <v>0</v>
      </c>
      <c r="AL379" s="9" t="str">
        <f t="shared" si="132"/>
        <v>Xuất sắc</v>
      </c>
      <c r="AM379" s="9" t="str">
        <f>IF($AK379=1,"Không đạt LĐTT",IF(OR($AL379= "Xuất sắc", $AL379="Tốt"),"Đạt LĐTT","Không đạt LĐTT"))</f>
        <v>Đạt LĐTT</v>
      </c>
      <c r="AN379" s="5"/>
      <c r="AO379" s="5"/>
      <c r="AP379" s="9"/>
      <c r="AQ379" s="5"/>
      <c r="AR379" s="25"/>
      <c r="AS379" s="25"/>
    </row>
    <row r="380" spans="1:45" s="7" customFormat="1" ht="22.5" customHeight="1" x14ac:dyDescent="0.25">
      <c r="A380" s="307">
        <v>23</v>
      </c>
      <c r="B380" s="308" t="s">
        <v>937</v>
      </c>
      <c r="C380" s="309"/>
      <c r="D380" s="310"/>
      <c r="E380" s="309"/>
      <c r="F380" s="310"/>
      <c r="G380" s="309"/>
      <c r="H380" s="310"/>
      <c r="I380" s="309"/>
      <c r="J380" s="310"/>
      <c r="K380" s="309"/>
      <c r="L380" s="310"/>
      <c r="M380" s="309"/>
      <c r="N380" s="310"/>
      <c r="O380" s="312">
        <v>5</v>
      </c>
      <c r="P380" s="311"/>
      <c r="Q380" s="312"/>
      <c r="R380" s="313" t="str">
        <f xml:space="preserve"> (COUNTIF('Tong hop thi dua HK2-CN'!$AH$327:$AH$331, "Hoàn thành xuất sắc nhiệm vụ") &amp; " Xuất sắc")</f>
        <v>5 Xuất sắc</v>
      </c>
      <c r="S380" s="224"/>
      <c r="T380" s="8"/>
      <c r="U380" s="224"/>
      <c r="V380" s="8"/>
      <c r="W380" s="224"/>
      <c r="X380" s="8"/>
      <c r="Y380" s="224"/>
      <c r="Z380" s="8"/>
      <c r="AA380" s="224"/>
      <c r="AB380" s="8"/>
      <c r="AC380" s="224"/>
      <c r="AD380" s="277"/>
      <c r="AE380" s="224"/>
      <c r="AF380" s="224"/>
      <c r="AG380" s="277"/>
      <c r="AH380" s="224"/>
      <c r="AI380" s="225"/>
      <c r="AJ380" s="8"/>
      <c r="AK380" s="224"/>
      <c r="AL380" s="8"/>
      <c r="AM380" s="224"/>
      <c r="AN380" s="8"/>
      <c r="AO380" s="224"/>
      <c r="AP380" s="8"/>
      <c r="AQ380" s="224"/>
      <c r="AR380" s="43"/>
      <c r="AS380" s="43"/>
    </row>
    <row r="381" spans="1:45" s="7" customFormat="1" ht="20.100000000000001" customHeight="1" x14ac:dyDescent="0.25">
      <c r="A381" s="74" t="s">
        <v>859</v>
      </c>
      <c r="B381" s="260" t="s">
        <v>860</v>
      </c>
      <c r="C381" s="74"/>
      <c r="D381" s="45"/>
      <c r="E381" s="5"/>
      <c r="F381" s="19"/>
      <c r="G381" s="5"/>
      <c r="H381" s="19"/>
      <c r="I381" s="5"/>
      <c r="J381" s="19"/>
      <c r="K381" s="19"/>
      <c r="L381" s="19"/>
      <c r="M381" s="19"/>
      <c r="N381" s="19"/>
      <c r="O381" s="5">
        <v>3</v>
      </c>
      <c r="P381" s="226"/>
      <c r="Q381" s="9">
        <f>COUNTA($Q$382:$Q$384)</f>
        <v>3</v>
      </c>
      <c r="R381" s="10" t="str">
        <f xml:space="preserve"> (COUNTIF('Tong hop thi dua HK2-CN'!$AH$327:$AH$329, "Hoàn thành xuất sắc nhiệm vụ") &amp; " Xuất sắc")</f>
        <v>3 Xuất sắc</v>
      </c>
      <c r="S381" s="19"/>
      <c r="T381" s="19" t="e">
        <f>VLOOKUP(S381,Sheet1!$B$2:$C$12,2,TRUE)</f>
        <v>#N/A</v>
      </c>
      <c r="U381" s="5"/>
      <c r="V381" s="19" t="e">
        <f>VLOOKUP(U381,Sheet1!$B$2:$C$12,2,TRUE)</f>
        <v>#N/A</v>
      </c>
      <c r="W381" s="5"/>
      <c r="X381" s="19" t="e">
        <f>VLOOKUP(W381,Sheet1!$B$2:$C$12,2,TRUE)</f>
        <v>#N/A</v>
      </c>
      <c r="Y381" s="5"/>
      <c r="Z381" s="19" t="e">
        <f>VLOOKUP(Y381,Sheet1!$B$2:$C$12,2,TRUE)</f>
        <v>#N/A</v>
      </c>
      <c r="AA381" s="5"/>
      <c r="AB381" s="19" t="e">
        <f>VLOOKUP(AA381,Sheet1!$B$2:$C$12,2,TRUE)</f>
        <v>#N/A</v>
      </c>
      <c r="AC381" s="5" t="e">
        <f t="shared" si="113"/>
        <v>#N/A</v>
      </c>
      <c r="AD381" s="226">
        <f t="shared" si="133"/>
        <v>0</v>
      </c>
      <c r="AE381" s="9" t="e">
        <f t="shared" si="134"/>
        <v>#N/A</v>
      </c>
      <c r="AF381" s="5" t="e">
        <f t="shared" si="114"/>
        <v>#N/A</v>
      </c>
      <c r="AG381" s="226">
        <f t="shared" si="115"/>
        <v>0</v>
      </c>
      <c r="AH381" s="9" t="e">
        <f t="shared" si="135"/>
        <v>#N/A</v>
      </c>
      <c r="AI381" s="227"/>
      <c r="AJ381" s="9" t="e">
        <f t="shared" si="131"/>
        <v>#N/A</v>
      </c>
      <c r="AK381" s="9">
        <f t="shared" ref="AK381:AK387" si="136">COUNTIF(E381:Z381,"D")*1</f>
        <v>0</v>
      </c>
      <c r="AL381" s="9" t="e">
        <f t="shared" si="132"/>
        <v>#N/A</v>
      </c>
      <c r="AM381" s="9" t="e">
        <f>IF($AK381=1,"Không đạt LĐTT",IF(OR($AL381= "Xuất sắc", $AL381="Tốt"),"Đạt LĐTT","Không đạt LĐTT"))</f>
        <v>#N/A</v>
      </c>
      <c r="AN381" s="5"/>
      <c r="AO381" s="5"/>
      <c r="AP381" s="9"/>
      <c r="AQ381" s="5"/>
      <c r="AR381" s="25"/>
      <c r="AS381" s="25"/>
    </row>
    <row r="382" spans="1:45" s="7" customFormat="1" ht="20.100000000000001" hidden="1" customHeight="1" x14ac:dyDescent="0.25">
      <c r="A382" s="86">
        <v>320</v>
      </c>
      <c r="B382" s="260" t="s">
        <v>207</v>
      </c>
      <c r="C382" s="9" t="s">
        <v>714</v>
      </c>
      <c r="D382" s="5" t="s">
        <v>377</v>
      </c>
      <c r="E382" s="5" t="str">
        <f>VLOOKUP($C382,'[4]Gui chi Quynh'!$D$7:$F$393,3,0)</f>
        <v>A1</v>
      </c>
      <c r="F382" s="19">
        <f>VLOOKUP(E382,Sheet1!$B$2:$C$12,2,TRUE)</f>
        <v>10</v>
      </c>
      <c r="G382" s="5" t="str">
        <f>VLOOKUP($C382,'[5]Gui chi Quynh'!$C$7:$E$391,3,0)</f>
        <v>A1</v>
      </c>
      <c r="H382" s="19">
        <f>VLOOKUP(G382,Sheet1!$B$2:$C$12,2,TRUE)</f>
        <v>10</v>
      </c>
      <c r="I382" s="5" t="str">
        <f>VLOOKUP($C382,'[6]Gui chi Quynh'!$C$7:$E$389,3,0)</f>
        <v>A1</v>
      </c>
      <c r="J382" s="19">
        <f>VLOOKUP(I382,Sheet1!$B$2:$C$12,2,TRUE)</f>
        <v>10</v>
      </c>
      <c r="K382" s="5" t="str">
        <f>VLOOKUP($C382,'[7]Gui chi Quynh'!$C$7:$E$389,3,0)</f>
        <v>A1</v>
      </c>
      <c r="L382" s="19">
        <f>VLOOKUP(K382,Sheet1!$B$2:$C$12,2,TRUE)</f>
        <v>10</v>
      </c>
      <c r="M382" s="5" t="str">
        <f>VLOOKUP($C382,'[8]Gui chi Quynh'!$C$7:$E$388,3,0)</f>
        <v>A1</v>
      </c>
      <c r="N382" s="19">
        <f>VLOOKUP(M382,Sheet1!$B$2:$C$12,2,TRUE)</f>
        <v>10</v>
      </c>
      <c r="O382" s="5">
        <f>ROUND(AVERAGE(F382,H382,J382,L382,N382),2)</f>
        <v>10</v>
      </c>
      <c r="P382" s="226">
        <f>COUNTIF(D382:M382,"C*")*1+COUNTIF(D382:M382,"D")*2+COUNTIF(D382:M382,"E")*3</f>
        <v>0</v>
      </c>
      <c r="Q382" s="9" t="str">
        <f t="shared" si="130"/>
        <v>Xuất sắc</v>
      </c>
      <c r="R382" s="10"/>
      <c r="S382" s="17"/>
      <c r="T382" s="19" t="e">
        <f>VLOOKUP(S382,Sheet1!$B$2:$C$12,2,TRUE)</f>
        <v>#N/A</v>
      </c>
      <c r="U382" s="5"/>
      <c r="V382" s="19" t="e">
        <f>VLOOKUP(U382,Sheet1!$B$2:$C$12,2,TRUE)</f>
        <v>#N/A</v>
      </c>
      <c r="W382" s="5"/>
      <c r="X382" s="19" t="e">
        <f>VLOOKUP(W382,Sheet1!$B$2:$C$12,2,TRUE)</f>
        <v>#N/A</v>
      </c>
      <c r="Y382" s="5"/>
      <c r="Z382" s="19" t="e">
        <f>VLOOKUP(Y382,Sheet1!$B$2:$C$12,2,TRUE)</f>
        <v>#N/A</v>
      </c>
      <c r="AA382" s="5"/>
      <c r="AB382" s="19" t="e">
        <f>VLOOKUP(AA382,Sheet1!$B$2:$C$12,2,TRUE)</f>
        <v>#N/A</v>
      </c>
      <c r="AC382" s="5" t="e">
        <f t="shared" si="113"/>
        <v>#N/A</v>
      </c>
      <c r="AD382" s="226">
        <f t="shared" si="133"/>
        <v>0</v>
      </c>
      <c r="AE382" s="9" t="e">
        <f t="shared" si="134"/>
        <v>#N/A</v>
      </c>
      <c r="AF382" s="5" t="e">
        <f t="shared" si="114"/>
        <v>#N/A</v>
      </c>
      <c r="AG382" s="226">
        <f t="shared" si="115"/>
        <v>0</v>
      </c>
      <c r="AH382" s="9" t="e">
        <f t="shared" si="135"/>
        <v>#N/A</v>
      </c>
      <c r="AI382" s="227"/>
      <c r="AJ382" s="9" t="e">
        <f t="shared" si="131"/>
        <v>#N/A</v>
      </c>
      <c r="AK382" s="9">
        <f t="shared" si="136"/>
        <v>0</v>
      </c>
      <c r="AL382" s="9" t="e">
        <f t="shared" si="132"/>
        <v>#N/A</v>
      </c>
      <c r="AM382" s="9" t="e">
        <f>IF($AK382=1,"Không đạt LĐTT",IF(OR($AL382= "Xuất sắc", $AL382="Tốt"),"Đạt LĐTT","Không đạt LĐTT"))</f>
        <v>#N/A</v>
      </c>
      <c r="AN382" s="5"/>
      <c r="AO382" s="5"/>
      <c r="AP382" s="9"/>
      <c r="AQ382" s="5"/>
      <c r="AR382" s="25"/>
      <c r="AS382" s="25"/>
    </row>
    <row r="383" spans="1:45" s="7" customFormat="1" ht="20.100000000000001" hidden="1" customHeight="1" x14ac:dyDescent="0.25">
      <c r="A383" s="86">
        <f>A382+1</f>
        <v>321</v>
      </c>
      <c r="B383" s="260" t="s">
        <v>61</v>
      </c>
      <c r="C383" s="9" t="s">
        <v>715</v>
      </c>
      <c r="D383" s="5"/>
      <c r="E383" s="5" t="str">
        <f>VLOOKUP($C383,'[4]Gui chi Quynh'!$D$7:$F$393,3,0)</f>
        <v>A3</v>
      </c>
      <c r="F383" s="19">
        <f>VLOOKUP(E383,Sheet1!$B$2:$C$12,2,TRUE)</f>
        <v>8</v>
      </c>
      <c r="G383" s="5" t="str">
        <f>VLOOKUP($C383,'[5]Gui chi Quynh'!$C$7:$E$391,3,0)</f>
        <v>A1</v>
      </c>
      <c r="H383" s="19">
        <f>VLOOKUP(G383,Sheet1!$B$2:$C$12,2,TRUE)</f>
        <v>10</v>
      </c>
      <c r="I383" s="5" t="str">
        <f>VLOOKUP($C383,'[6]Gui chi Quynh'!$C$7:$E$389,3,0)</f>
        <v>A1</v>
      </c>
      <c r="J383" s="19">
        <f>VLOOKUP(I383,Sheet1!$B$2:$C$12,2,TRUE)</f>
        <v>10</v>
      </c>
      <c r="K383" s="5" t="str">
        <f>VLOOKUP($C383,'[7]Gui chi Quynh'!$C$7:$E$389,3,0)</f>
        <v>A1</v>
      </c>
      <c r="L383" s="19">
        <f>VLOOKUP(K383,Sheet1!$B$2:$C$12,2,TRUE)</f>
        <v>10</v>
      </c>
      <c r="M383" s="5" t="str">
        <f>VLOOKUP($C383,'[8]Gui chi Quynh'!$C$7:$E$388,3,0)</f>
        <v>A3</v>
      </c>
      <c r="N383" s="19">
        <f>VLOOKUP(M383,Sheet1!$B$2:$C$12,2,TRUE)</f>
        <v>8</v>
      </c>
      <c r="O383" s="5">
        <f>ROUND(AVERAGE(F383,H383,J383,L383,N383),2)</f>
        <v>9.1999999999999993</v>
      </c>
      <c r="P383" s="226">
        <f>COUNTIF(D383:M383,"C*")*1+COUNTIF(D383:M383,"D")*2+COUNTIF(D383:M383,"E")*3</f>
        <v>0</v>
      </c>
      <c r="Q383" s="9" t="str">
        <f t="shared" si="130"/>
        <v>Xuất sắc</v>
      </c>
      <c r="R383" s="10"/>
      <c r="S383" s="17"/>
      <c r="T383" s="19" t="e">
        <f>VLOOKUP(S383,Sheet1!$B$2:$C$12,2,TRUE)</f>
        <v>#N/A</v>
      </c>
      <c r="U383" s="5"/>
      <c r="V383" s="19" t="e">
        <f>VLOOKUP(U383,Sheet1!$B$2:$C$12,2,TRUE)</f>
        <v>#N/A</v>
      </c>
      <c r="W383" s="5"/>
      <c r="X383" s="19" t="e">
        <f>VLOOKUP(W383,Sheet1!$B$2:$C$12,2,TRUE)</f>
        <v>#N/A</v>
      </c>
      <c r="Y383" s="5"/>
      <c r="Z383" s="19" t="e">
        <f>VLOOKUP(Y383,Sheet1!$B$2:$C$12,2,TRUE)</f>
        <v>#N/A</v>
      </c>
      <c r="AA383" s="5"/>
      <c r="AB383" s="19" t="e">
        <f>VLOOKUP(AA383,Sheet1!$B$2:$C$12,2,TRUE)</f>
        <v>#N/A</v>
      </c>
      <c r="AC383" s="5" t="e">
        <f t="shared" si="113"/>
        <v>#N/A</v>
      </c>
      <c r="AD383" s="226">
        <f t="shared" si="133"/>
        <v>0</v>
      </c>
      <c r="AE383" s="9" t="e">
        <f t="shared" si="134"/>
        <v>#N/A</v>
      </c>
      <c r="AF383" s="5" t="e">
        <f t="shared" si="114"/>
        <v>#N/A</v>
      </c>
      <c r="AG383" s="226">
        <f t="shared" si="115"/>
        <v>0</v>
      </c>
      <c r="AH383" s="9" t="e">
        <f t="shared" si="135"/>
        <v>#N/A</v>
      </c>
      <c r="AI383" s="227"/>
      <c r="AJ383" s="9" t="e">
        <f t="shared" si="131"/>
        <v>#N/A</v>
      </c>
      <c r="AK383" s="9">
        <f t="shared" si="136"/>
        <v>0</v>
      </c>
      <c r="AL383" s="9" t="e">
        <f t="shared" si="132"/>
        <v>#N/A</v>
      </c>
      <c r="AM383" s="9" t="e">
        <f>IF($AK383=1,"Không đạt LĐTT",IF(OR($AL383= "Xuất sắc", $AL383="Tốt"),"Đạt LĐTT","Không đạt LĐTT"))</f>
        <v>#N/A</v>
      </c>
      <c r="AN383" s="5"/>
      <c r="AO383" s="5"/>
      <c r="AP383" s="9"/>
      <c r="AQ383" s="5"/>
      <c r="AR383" s="25"/>
      <c r="AS383" s="25"/>
    </row>
    <row r="384" spans="1:45" s="7" customFormat="1" ht="20.100000000000001" hidden="1" customHeight="1" x14ac:dyDescent="0.25">
      <c r="A384" s="86">
        <f>A383+1</f>
        <v>322</v>
      </c>
      <c r="B384" s="260" t="s">
        <v>209</v>
      </c>
      <c r="C384" s="9" t="s">
        <v>716</v>
      </c>
      <c r="D384" s="5"/>
      <c r="E384" s="5" t="str">
        <f>VLOOKUP($C384,'[4]Gui chi Quynh'!$D$7:$F$393,3,0)</f>
        <v>A3</v>
      </c>
      <c r="F384" s="19">
        <f>VLOOKUP(E384,Sheet1!$B$2:$C$12,2,TRUE)</f>
        <v>8</v>
      </c>
      <c r="G384" s="5" t="str">
        <f>VLOOKUP($C384,'[5]Gui chi Quynh'!$C$7:$E$391,3,0)</f>
        <v>A1</v>
      </c>
      <c r="H384" s="19">
        <f>VLOOKUP(G384,Sheet1!$B$2:$C$12,2,TRUE)</f>
        <v>10</v>
      </c>
      <c r="I384" s="5" t="str">
        <f>VLOOKUP($C384,'[6]Gui chi Quynh'!$C$7:$E$389,3,0)</f>
        <v>A1</v>
      </c>
      <c r="J384" s="19">
        <f>VLOOKUP(I384,Sheet1!$B$2:$C$12,2,TRUE)</f>
        <v>10</v>
      </c>
      <c r="K384" s="5" t="str">
        <f>VLOOKUP($C384,'[7]Gui chi Quynh'!$C$7:$E$389,3,0)</f>
        <v>A2</v>
      </c>
      <c r="L384" s="19">
        <f>VLOOKUP(K384,Sheet1!$B$2:$C$12,2,TRUE)</f>
        <v>9</v>
      </c>
      <c r="M384" s="5" t="str">
        <f>VLOOKUP($C384,'[8]Gui chi Quynh'!$C$7:$E$388,3,0)</f>
        <v>A2</v>
      </c>
      <c r="N384" s="19">
        <f>VLOOKUP(M384,Sheet1!$B$2:$C$12,2,TRUE)</f>
        <v>9</v>
      </c>
      <c r="O384" s="5">
        <f>ROUND(AVERAGE(F384,H384,J384,L384,N384),2)</f>
        <v>9.1999999999999993</v>
      </c>
      <c r="P384" s="226">
        <f>COUNTIF(D384:M384,"C*")*1+COUNTIF(D384:M384,"D")*2+COUNTIF(D384:M384,"E")*3</f>
        <v>0</v>
      </c>
      <c r="Q384" s="9" t="str">
        <f t="shared" si="130"/>
        <v>Xuất sắc</v>
      </c>
      <c r="R384" s="10"/>
      <c r="S384" s="17"/>
      <c r="T384" s="19" t="e">
        <f>VLOOKUP(S384,Sheet1!$B$2:$C$12,2,TRUE)</f>
        <v>#N/A</v>
      </c>
      <c r="U384" s="5"/>
      <c r="V384" s="19" t="e">
        <f>VLOOKUP(U384,Sheet1!$B$2:$C$12,2,TRUE)</f>
        <v>#N/A</v>
      </c>
      <c r="W384" s="5"/>
      <c r="X384" s="19" t="e">
        <f>VLOOKUP(W384,Sheet1!$B$2:$C$12,2,TRUE)</f>
        <v>#N/A</v>
      </c>
      <c r="Y384" s="5"/>
      <c r="Z384" s="19" t="e">
        <f>VLOOKUP(Y384,Sheet1!$B$2:$C$12,2,TRUE)</f>
        <v>#N/A</v>
      </c>
      <c r="AA384" s="5"/>
      <c r="AB384" s="19" t="e">
        <f>VLOOKUP(AA384,Sheet1!$B$2:$C$12,2,TRUE)</f>
        <v>#N/A</v>
      </c>
      <c r="AC384" s="5" t="e">
        <f t="shared" si="113"/>
        <v>#N/A</v>
      </c>
      <c r="AD384" s="226">
        <f t="shared" si="133"/>
        <v>0</v>
      </c>
      <c r="AE384" s="9" t="e">
        <f t="shared" si="134"/>
        <v>#N/A</v>
      </c>
      <c r="AF384" s="5" t="e">
        <f t="shared" si="114"/>
        <v>#N/A</v>
      </c>
      <c r="AG384" s="226">
        <f t="shared" si="115"/>
        <v>0</v>
      </c>
      <c r="AH384" s="9" t="e">
        <f t="shared" si="135"/>
        <v>#N/A</v>
      </c>
      <c r="AI384" s="227"/>
      <c r="AJ384" s="9" t="e">
        <f t="shared" si="131"/>
        <v>#N/A</v>
      </c>
      <c r="AK384" s="9">
        <f t="shared" si="136"/>
        <v>0</v>
      </c>
      <c r="AL384" s="9" t="e">
        <f t="shared" si="132"/>
        <v>#N/A</v>
      </c>
      <c r="AM384" s="9" t="e">
        <f>IF($AK384=1,"Không đạt LĐTT",IF(OR($AL384= "Xuất sắc", $AL384="Tốt"),"Đạt LĐTT","Không đạt LĐTT"))</f>
        <v>#N/A</v>
      </c>
      <c r="AN384" s="5"/>
      <c r="AO384" s="5"/>
      <c r="AP384" s="9"/>
      <c r="AQ384" s="5"/>
      <c r="AR384" s="25"/>
      <c r="AS384" s="25"/>
    </row>
    <row r="385" spans="1:48" s="7" customFormat="1" ht="20.100000000000001" customHeight="1" x14ac:dyDescent="0.25">
      <c r="A385" s="74" t="s">
        <v>861</v>
      </c>
      <c r="B385" s="260" t="s">
        <v>862</v>
      </c>
      <c r="C385" s="74"/>
      <c r="D385" s="45"/>
      <c r="E385" s="5"/>
      <c r="F385" s="19"/>
      <c r="G385" s="5"/>
      <c r="H385" s="19"/>
      <c r="I385" s="5"/>
      <c r="J385" s="19"/>
      <c r="K385" s="19"/>
      <c r="L385" s="19"/>
      <c r="M385" s="19"/>
      <c r="N385" s="19"/>
      <c r="O385" s="5">
        <v>2</v>
      </c>
      <c r="P385" s="226"/>
      <c r="Q385" s="9">
        <f>COUNTA($Q$386:$Q$387)</f>
        <v>2</v>
      </c>
      <c r="R385" s="10" t="str">
        <f xml:space="preserve"> (COUNTIF('Tong hop thi dua HK2-CN'!$AH$330:$AH$331, "Hoàn thành xuất sắc nhiệm vụ") &amp; " Xuất sắc")</f>
        <v>2 Xuất sắc</v>
      </c>
      <c r="S385" s="19"/>
      <c r="T385" s="19" t="e">
        <f>VLOOKUP(S385,Sheet1!$B$2:$C$12,2,TRUE)</f>
        <v>#N/A</v>
      </c>
      <c r="U385" s="5"/>
      <c r="V385" s="19" t="e">
        <f>VLOOKUP(U385,Sheet1!$B$2:$C$12,2,TRUE)</f>
        <v>#N/A</v>
      </c>
      <c r="W385" s="5"/>
      <c r="X385" s="19" t="e">
        <f>VLOOKUP(W385,Sheet1!$B$2:$C$12,2,TRUE)</f>
        <v>#N/A</v>
      </c>
      <c r="Y385" s="5"/>
      <c r="Z385" s="19" t="e">
        <f>VLOOKUP(Y385,Sheet1!$B$2:$C$12,2,TRUE)</f>
        <v>#N/A</v>
      </c>
      <c r="AA385" s="5"/>
      <c r="AB385" s="19" t="e">
        <f>VLOOKUP(AA385,Sheet1!$B$2:$C$12,2,TRUE)</f>
        <v>#N/A</v>
      </c>
      <c r="AC385" s="5" t="e">
        <f t="shared" si="113"/>
        <v>#N/A</v>
      </c>
      <c r="AD385" s="226">
        <f t="shared" si="133"/>
        <v>0</v>
      </c>
      <c r="AE385" s="9" t="e">
        <f t="shared" si="134"/>
        <v>#N/A</v>
      </c>
      <c r="AF385" s="5" t="e">
        <f t="shared" si="114"/>
        <v>#N/A</v>
      </c>
      <c r="AG385" s="226">
        <f t="shared" si="115"/>
        <v>0</v>
      </c>
      <c r="AH385" s="9" t="e">
        <f t="shared" si="135"/>
        <v>#N/A</v>
      </c>
      <c r="AI385" s="227"/>
      <c r="AJ385" s="9" t="e">
        <f t="shared" si="131"/>
        <v>#N/A</v>
      </c>
      <c r="AK385" s="9">
        <f t="shared" si="136"/>
        <v>0</v>
      </c>
      <c r="AL385" s="9" t="e">
        <f t="shared" si="132"/>
        <v>#N/A</v>
      </c>
      <c r="AM385" s="9" t="s">
        <v>799</v>
      </c>
      <c r="AN385" s="5"/>
      <c r="AO385" s="5"/>
      <c r="AP385" s="9"/>
      <c r="AQ385" s="5"/>
      <c r="AR385" s="25"/>
      <c r="AS385" s="25"/>
    </row>
    <row r="386" spans="1:48" s="7" customFormat="1" ht="20.100000000000001" hidden="1" customHeight="1" x14ac:dyDescent="0.25">
      <c r="A386" s="86">
        <v>323</v>
      </c>
      <c r="B386" s="260" t="s">
        <v>277</v>
      </c>
      <c r="C386" s="9" t="s">
        <v>718</v>
      </c>
      <c r="D386" s="247"/>
      <c r="E386" s="5" t="str">
        <f>VLOOKUP($C386,'[4]Gui chi Quynh'!$D$7:$F$393,3,0)</f>
        <v>A4</v>
      </c>
      <c r="F386" s="19">
        <f>VLOOKUP(E386,Sheet1!$B$2:$C$12,2,TRUE)</f>
        <v>7</v>
      </c>
      <c r="G386" s="5" t="str">
        <f>VLOOKUP($C386,'[5]Gui chi Quynh'!$C$7:$E$391,3,0)</f>
        <v>A3</v>
      </c>
      <c r="H386" s="19">
        <f>VLOOKUP(G386,Sheet1!$B$2:$C$12,2,TRUE)</f>
        <v>8</v>
      </c>
      <c r="I386" s="5" t="str">
        <f>VLOOKUP($C386,'[6]Gui chi Quynh'!$C$7:$E$389,3,0)</f>
        <v>A3</v>
      </c>
      <c r="J386" s="19">
        <f>VLOOKUP(I386,Sheet1!$B$2:$C$12,2,TRUE)</f>
        <v>8</v>
      </c>
      <c r="K386" s="5" t="str">
        <f>VLOOKUP($C386,'[7]Gui chi Quynh'!$C$7:$E$389,3,0)</f>
        <v>A3</v>
      </c>
      <c r="L386" s="19">
        <f>VLOOKUP(K386,Sheet1!$B$2:$C$12,2,TRUE)</f>
        <v>8</v>
      </c>
      <c r="M386" s="5" t="str">
        <f>VLOOKUP($C386,'[8]Gui chi Quynh'!$C$7:$E$388,3,0)</f>
        <v>A3</v>
      </c>
      <c r="N386" s="19">
        <f>VLOOKUP(M386,Sheet1!$B$2:$C$12,2,TRUE)</f>
        <v>8</v>
      </c>
      <c r="O386" s="5">
        <f>ROUND(AVERAGE(F386,H386,J386,L386,N386),2)</f>
        <v>7.8</v>
      </c>
      <c r="P386" s="226">
        <f>COUNTIF(D386:M386,"C*")*1+COUNTIF(D386:M386,"D")*2+COUNTIF(D386:M386,"E")*3</f>
        <v>0</v>
      </c>
      <c r="Q386" s="9" t="str">
        <f t="shared" si="130"/>
        <v>Tốt</v>
      </c>
      <c r="R386" s="10"/>
      <c r="S386" s="17"/>
      <c r="T386" s="19" t="e">
        <f>VLOOKUP(S386,Sheet1!$B$2:$C$12,2,TRUE)</f>
        <v>#N/A</v>
      </c>
      <c r="U386" s="5"/>
      <c r="V386" s="19" t="e">
        <f>VLOOKUP(U386,Sheet1!$B$2:$C$12,2,TRUE)</f>
        <v>#N/A</v>
      </c>
      <c r="W386" s="5"/>
      <c r="X386" s="19" t="e">
        <f>VLOOKUP(W386,Sheet1!$B$2:$C$12,2,TRUE)</f>
        <v>#N/A</v>
      </c>
      <c r="Y386" s="5"/>
      <c r="Z386" s="19" t="e">
        <f>VLOOKUP(Y386,Sheet1!$B$2:$C$12,2,TRUE)</f>
        <v>#N/A</v>
      </c>
      <c r="AA386" s="5"/>
      <c r="AB386" s="19" t="e">
        <f>VLOOKUP(AA386,Sheet1!$B$2:$C$12,2,TRUE)</f>
        <v>#N/A</v>
      </c>
      <c r="AC386" s="5" t="e">
        <f t="shared" si="113"/>
        <v>#N/A</v>
      </c>
      <c r="AD386" s="226">
        <f t="shared" si="133"/>
        <v>0</v>
      </c>
      <c r="AE386" s="9" t="e">
        <f t="shared" si="134"/>
        <v>#N/A</v>
      </c>
      <c r="AF386" s="5" t="e">
        <f t="shared" si="114"/>
        <v>#N/A</v>
      </c>
      <c r="AG386" s="226">
        <f t="shared" si="115"/>
        <v>0</v>
      </c>
      <c r="AH386" s="9" t="e">
        <f t="shared" si="135"/>
        <v>#N/A</v>
      </c>
      <c r="AI386" s="227"/>
      <c r="AJ386" s="9" t="e">
        <f t="shared" si="131"/>
        <v>#N/A</v>
      </c>
      <c r="AK386" s="9">
        <f t="shared" si="136"/>
        <v>0</v>
      </c>
      <c r="AL386" s="9" t="e">
        <f t="shared" si="132"/>
        <v>#N/A</v>
      </c>
      <c r="AM386" s="9" t="e">
        <f>IF($AK386=1,"Không đạt LĐTT",IF(OR($AL386= "Xuất sắc", $AL386="Tốt"),"Đạt LĐTT","Không đạt LĐTT"))</f>
        <v>#N/A</v>
      </c>
      <c r="AN386" s="5"/>
      <c r="AO386" s="5"/>
      <c r="AP386" s="9"/>
      <c r="AQ386" s="5"/>
      <c r="AR386" s="25"/>
      <c r="AS386" s="25"/>
    </row>
    <row r="387" spans="1:48" s="7" customFormat="1" ht="20.100000000000001" hidden="1" customHeight="1" x14ac:dyDescent="0.25">
      <c r="A387" s="86">
        <f>A386+1</f>
        <v>324</v>
      </c>
      <c r="B387" s="260" t="s">
        <v>278</v>
      </c>
      <c r="C387" s="9" t="s">
        <v>717</v>
      </c>
      <c r="D387" s="45"/>
      <c r="E387" s="5" t="str">
        <f>VLOOKUP($C387,'[4]Gui chi Quynh'!$D$7:$F$393,3,0)</f>
        <v>A4</v>
      </c>
      <c r="F387" s="19">
        <f>VLOOKUP(E387,Sheet1!$B$2:$C$12,2,TRUE)</f>
        <v>7</v>
      </c>
      <c r="G387" s="5" t="str">
        <f>VLOOKUP($C387,'[5]Gui chi Quynh'!$C$7:$E$391,3,0)</f>
        <v>A3</v>
      </c>
      <c r="H387" s="19">
        <f>VLOOKUP(G387,Sheet1!$B$2:$C$12,2,TRUE)</f>
        <v>8</v>
      </c>
      <c r="I387" s="5" t="str">
        <f>VLOOKUP($C387,'[6]Gui chi Quynh'!$C$7:$E$389,3,0)</f>
        <v>A4</v>
      </c>
      <c r="J387" s="19">
        <f>VLOOKUP(I387,Sheet1!$B$2:$C$12,2,TRUE)</f>
        <v>7</v>
      </c>
      <c r="K387" s="5" t="str">
        <f>VLOOKUP($C387,'[7]Gui chi Quynh'!$C$7:$E$389,3,0)</f>
        <v>A4</v>
      </c>
      <c r="L387" s="19">
        <f>VLOOKUP(K387,Sheet1!$B$2:$C$12,2,TRUE)</f>
        <v>7</v>
      </c>
      <c r="M387" s="5" t="str">
        <f>VLOOKUP($C387,'[8]Gui chi Quynh'!$C$7:$E$388,3,0)</f>
        <v>A3</v>
      </c>
      <c r="N387" s="19">
        <f>VLOOKUP(M387,Sheet1!$B$2:$C$12,2,TRUE)</f>
        <v>8</v>
      </c>
      <c r="O387" s="5">
        <f>ROUND(AVERAGE(F387,H387,J387,L387,N387),2)</f>
        <v>7.4</v>
      </c>
      <c r="P387" s="226">
        <f>COUNTIF(D387:M387,"C*")*1+COUNTIF(D387:M387,"D")*2+COUNTIF(D387:M387,"E")*3</f>
        <v>0</v>
      </c>
      <c r="Q387" s="9" t="str">
        <f t="shared" si="130"/>
        <v>Tốt</v>
      </c>
      <c r="R387" s="10"/>
      <c r="S387" s="17"/>
      <c r="T387" s="19" t="e">
        <f>VLOOKUP(S387,Sheet1!$B$2:$C$12,2,TRUE)</f>
        <v>#N/A</v>
      </c>
      <c r="U387" s="5"/>
      <c r="V387" s="19" t="e">
        <f>VLOOKUP(U387,Sheet1!$B$2:$C$12,2,TRUE)</f>
        <v>#N/A</v>
      </c>
      <c r="W387" s="5"/>
      <c r="X387" s="19" t="e">
        <f>VLOOKUP(W387,Sheet1!$B$2:$C$12,2,TRUE)</f>
        <v>#N/A</v>
      </c>
      <c r="Y387" s="5"/>
      <c r="Z387" s="19" t="e">
        <f>VLOOKUP(Y387,Sheet1!$B$2:$C$12,2,TRUE)</f>
        <v>#N/A</v>
      </c>
      <c r="AA387" s="5"/>
      <c r="AB387" s="19" t="e">
        <f>VLOOKUP(AA387,Sheet1!$B$2:$C$12,2,TRUE)</f>
        <v>#N/A</v>
      </c>
      <c r="AC387" s="5" t="e">
        <f t="shared" si="113"/>
        <v>#N/A</v>
      </c>
      <c r="AD387" s="226">
        <f t="shared" si="133"/>
        <v>0</v>
      </c>
      <c r="AE387" s="9" t="e">
        <f t="shared" si="134"/>
        <v>#N/A</v>
      </c>
      <c r="AF387" s="5" t="e">
        <f t="shared" si="114"/>
        <v>#N/A</v>
      </c>
      <c r="AG387" s="226">
        <f t="shared" si="115"/>
        <v>0</v>
      </c>
      <c r="AH387" s="9" t="e">
        <f t="shared" si="135"/>
        <v>#N/A</v>
      </c>
      <c r="AI387" s="227"/>
      <c r="AJ387" s="9" t="e">
        <f t="shared" si="131"/>
        <v>#N/A</v>
      </c>
      <c r="AK387" s="9">
        <f t="shared" si="136"/>
        <v>0</v>
      </c>
      <c r="AL387" s="9" t="e">
        <f t="shared" si="132"/>
        <v>#N/A</v>
      </c>
      <c r="AM387" s="9" t="e">
        <f>IF($AK387=1,"Không đạt LĐTT",IF(OR($AL387= "Xuất sắc", $AL387="Tốt"),"Đạt LĐTT","Không đạt LĐTT"))</f>
        <v>#N/A</v>
      </c>
      <c r="AN387" s="5"/>
      <c r="AO387" s="5"/>
      <c r="AP387" s="9"/>
      <c r="AQ387" s="5"/>
      <c r="AR387" s="25"/>
      <c r="AS387" s="25"/>
    </row>
    <row r="388" spans="1:48" s="7" customFormat="1" ht="20.100000000000001" hidden="1" customHeight="1" x14ac:dyDescent="0.25">
      <c r="A388" s="86">
        <v>325</v>
      </c>
      <c r="B388" s="260" t="s">
        <v>366</v>
      </c>
      <c r="C388" s="9" t="s">
        <v>480</v>
      </c>
      <c r="D388" s="160" t="s">
        <v>821</v>
      </c>
      <c r="E388" s="5" t="str">
        <f>VLOOKUP($C388,'[4]Gui chi Quynh'!$D$7:$F$393,3,0)</f>
        <v>A4</v>
      </c>
      <c r="F388" s="19">
        <f>VLOOKUP(E388,Sheet1!$B$2:$C$12,2,TRUE)</f>
        <v>7</v>
      </c>
      <c r="G388" s="5" t="str">
        <f>VLOOKUP($C388,'[5]Gui chi Quynh'!$C$7:$E$391,3,0)</f>
        <v>A4</v>
      </c>
      <c r="H388" s="19">
        <f>VLOOKUP(G388,Sheet1!$B$2:$C$12,2,TRUE)</f>
        <v>7</v>
      </c>
      <c r="I388" s="5" t="str">
        <f>VLOOKUP($C388,'[6]Gui chi Quynh'!$C$7:$E$389,3,0)</f>
        <v>A3</v>
      </c>
      <c r="J388" s="19">
        <f>VLOOKUP(I388,Sheet1!$B$2:$C$12,2,TRUE)</f>
        <v>8</v>
      </c>
      <c r="K388" s="5" t="str">
        <f>VLOOKUP($C388,'[7]Gui chi Quynh'!$C$7:$E$389,3,0)</f>
        <v>A3</v>
      </c>
      <c r="L388" s="19">
        <f>VLOOKUP(K388,Sheet1!$B$2:$C$12,2,TRUE)</f>
        <v>8</v>
      </c>
      <c r="M388" s="5" t="str">
        <f>VLOOKUP($C388,'[8]Gui chi Quynh'!$C$7:$E$388,3,0)</f>
        <v>A3</v>
      </c>
      <c r="N388" s="19">
        <f>VLOOKUP(M388,Sheet1!$B$2:$C$12,2,TRUE)</f>
        <v>8</v>
      </c>
      <c r="O388" s="5">
        <f>ROUND(AVERAGE(F388,H388,J388,L388,N388),2)</f>
        <v>7.6</v>
      </c>
      <c r="P388" s="226">
        <f>COUNTIF(D388:M388,"C*")*1+COUNTIF(D388:M388,"D")*2+COUNTIF(D388:M388,"E")*3</f>
        <v>0</v>
      </c>
      <c r="Q388" s="9" t="str">
        <f t="shared" si="130"/>
        <v>Tốt</v>
      </c>
      <c r="R388" s="10"/>
      <c r="S388" s="17"/>
      <c r="T388" s="19" t="e">
        <f>VLOOKUP(S388,Sheet1!$B$2:$C$12,2,TRUE)</f>
        <v>#N/A</v>
      </c>
      <c r="U388" s="5"/>
      <c r="V388" s="19" t="e">
        <f>VLOOKUP(U388,Sheet1!$B$2:$C$12,2,TRUE)</f>
        <v>#N/A</v>
      </c>
      <c r="W388" s="5"/>
      <c r="X388" s="19" t="e">
        <f>VLOOKUP(W388,Sheet1!$B$2:$C$12,2,TRUE)</f>
        <v>#N/A</v>
      </c>
      <c r="Y388" s="5"/>
      <c r="Z388" s="19" t="e">
        <f>VLOOKUP(Y388,Sheet1!$B$2:$C$12,2,TRUE)</f>
        <v>#N/A</v>
      </c>
      <c r="AA388" s="5"/>
      <c r="AB388" s="19" t="e">
        <f>VLOOKUP(AA388,Sheet1!$B$2:$C$12,2,TRUE)</f>
        <v>#N/A</v>
      </c>
      <c r="AC388" s="5" t="e">
        <f t="shared" si="113"/>
        <v>#N/A</v>
      </c>
      <c r="AD388" s="226">
        <f t="shared" si="133"/>
        <v>0</v>
      </c>
      <c r="AE388" s="9" t="e">
        <f t="shared" si="134"/>
        <v>#N/A</v>
      </c>
      <c r="AF388" s="5" t="e">
        <f t="shared" si="114"/>
        <v>#N/A</v>
      </c>
      <c r="AG388" s="226">
        <f t="shared" si="115"/>
        <v>0</v>
      </c>
      <c r="AH388" s="9" t="e">
        <f t="shared" si="135"/>
        <v>#N/A</v>
      </c>
      <c r="AI388" s="227"/>
      <c r="AJ388" s="9" t="e">
        <f t="shared" si="131"/>
        <v>#N/A</v>
      </c>
      <c r="AK388" s="9">
        <f>COUNTIF(E388:Z388,"D")*1</f>
        <v>0</v>
      </c>
      <c r="AL388" s="9" t="e">
        <f t="shared" si="132"/>
        <v>#N/A</v>
      </c>
      <c r="AM388" s="9" t="e">
        <f>IF($AK388=1,"Không đạt LĐTT",IF(OR($AL388= "Xuất sắc", $AL388="Tốt"),"Đạt LĐTT","Không đạt LĐTT"))</f>
        <v>#N/A</v>
      </c>
      <c r="AN388" s="5"/>
      <c r="AO388" s="5"/>
      <c r="AP388" s="9"/>
      <c r="AQ388" s="5"/>
      <c r="AR388" s="25"/>
      <c r="AS388" s="25"/>
    </row>
    <row r="389" spans="1:48" x14ac:dyDescent="0.25">
      <c r="T389" s="99"/>
      <c r="U389" s="78"/>
      <c r="V389" s="99"/>
      <c r="W389" s="100"/>
      <c r="X389" s="99"/>
      <c r="Y389" s="100"/>
      <c r="Z389" s="99"/>
      <c r="AA389" s="100"/>
      <c r="AB389" s="99"/>
      <c r="AC389" s="100"/>
      <c r="AD389" s="229"/>
      <c r="AE389" s="979"/>
      <c r="AF389" s="979"/>
      <c r="AG389" s="979"/>
      <c r="AH389" s="979"/>
      <c r="AI389" s="979"/>
      <c r="AJ389" s="979"/>
      <c r="AK389" s="979"/>
      <c r="AL389" s="979"/>
      <c r="AM389" s="979"/>
      <c r="AN389" s="14"/>
      <c r="AO389" s="14"/>
      <c r="AP389" s="34"/>
      <c r="AQ389" s="22"/>
    </row>
    <row r="390" spans="1:48" s="93" customFormat="1" ht="39.950000000000003" customHeight="1" x14ac:dyDescent="0.25">
      <c r="B390" s="286"/>
      <c r="C390" s="991" t="s">
        <v>891</v>
      </c>
      <c r="D390" s="991"/>
      <c r="E390" s="991"/>
      <c r="F390" s="991"/>
      <c r="G390" s="991"/>
      <c r="H390" s="991"/>
      <c r="I390" s="991"/>
      <c r="J390" s="991"/>
      <c r="K390" s="991"/>
      <c r="L390" s="991"/>
      <c r="M390" s="991"/>
      <c r="N390" s="991"/>
      <c r="O390" s="991"/>
      <c r="P390" s="298"/>
      <c r="Q390" s="298">
        <f>SUM(Q391:Q392)</f>
        <v>320</v>
      </c>
      <c r="R390" s="419">
        <v>323</v>
      </c>
      <c r="S390" s="94">
        <f>SUM(S393:S400)</f>
        <v>0</v>
      </c>
      <c r="T390" s="104"/>
      <c r="U390" s="94">
        <f>SUM(U393:U400)</f>
        <v>0</v>
      </c>
      <c r="V390" s="104"/>
      <c r="W390" s="94">
        <f>SUM(W393:W400)</f>
        <v>0</v>
      </c>
      <c r="X390" s="94"/>
      <c r="Y390" s="94">
        <f>SUM(Y393:Y400)</f>
        <v>0</v>
      </c>
      <c r="Z390" s="104"/>
      <c r="AA390" s="94">
        <f>SUM(AA393:AA400)</f>
        <v>0</v>
      </c>
      <c r="AB390" s="104"/>
      <c r="AC390" s="78"/>
      <c r="AD390" s="104"/>
      <c r="AE390" s="22"/>
      <c r="AF390" s="78"/>
      <c r="AG390" s="104"/>
      <c r="AH390" s="22"/>
      <c r="AI390" s="230"/>
      <c r="AJ390" s="22"/>
      <c r="AK390" s="22"/>
      <c r="AL390" s="22"/>
      <c r="AM390" s="22"/>
      <c r="AN390" s="14"/>
      <c r="AO390" s="14"/>
      <c r="AP390" s="34"/>
      <c r="AQ390" s="22"/>
      <c r="AR390" s="105"/>
      <c r="AS390" s="103"/>
    </row>
    <row r="391" spans="1:48" s="93" customFormat="1" ht="39.950000000000003" customHeight="1" x14ac:dyDescent="0.25">
      <c r="B391" s="287"/>
      <c r="C391" s="992" t="s">
        <v>946</v>
      </c>
      <c r="D391" s="992">
        <f>COUNTIF($Q$8:$Q$388,"Xuất sắc")</f>
        <v>153</v>
      </c>
      <c r="E391" s="992"/>
      <c r="F391" s="992"/>
      <c r="G391" s="992"/>
      <c r="H391" s="992"/>
      <c r="I391" s="992"/>
      <c r="J391" s="992"/>
      <c r="K391" s="992"/>
      <c r="L391" s="992"/>
      <c r="M391" s="992"/>
      <c r="N391" s="992"/>
      <c r="O391" s="992"/>
      <c r="P391" s="118"/>
      <c r="Q391" s="289">
        <f>COUNTIF($Q$8:$Q$388,"Xuất sắc")</f>
        <v>153</v>
      </c>
      <c r="R391" s="420">
        <v>141</v>
      </c>
      <c r="T391" s="104"/>
      <c r="U391" s="78"/>
      <c r="V391" s="104"/>
      <c r="W391" s="108"/>
      <c r="X391" s="104"/>
      <c r="Y391" s="78"/>
      <c r="Z391" s="104"/>
      <c r="AA391" s="78"/>
      <c r="AB391" s="104"/>
      <c r="AC391" s="78"/>
      <c r="AD391" s="104"/>
      <c r="AE391" s="22"/>
      <c r="AF391" s="78"/>
      <c r="AG391" s="104"/>
      <c r="AH391" s="22"/>
      <c r="AI391" s="230"/>
      <c r="AJ391" s="22"/>
      <c r="AK391" s="22"/>
      <c r="AL391" s="22"/>
      <c r="AM391" s="22"/>
      <c r="AN391" s="14"/>
      <c r="AO391" s="14"/>
      <c r="AP391" s="34"/>
      <c r="AQ391" s="22"/>
      <c r="AR391" s="105"/>
      <c r="AS391" s="103"/>
      <c r="AV391" s="422">
        <f>R391/323</f>
        <v>0.43653250773993807</v>
      </c>
    </row>
    <row r="392" spans="1:48" s="93" customFormat="1" ht="39.950000000000003" customHeight="1" x14ac:dyDescent="0.25">
      <c r="B392" s="287"/>
      <c r="C392" s="992" t="s">
        <v>947</v>
      </c>
      <c r="D392" s="992">
        <f>COUNTIF($Q$8:$Q$388,"Tốt")</f>
        <v>167</v>
      </c>
      <c r="E392" s="992"/>
      <c r="F392" s="992"/>
      <c r="G392" s="992"/>
      <c r="H392" s="992"/>
      <c r="I392" s="992"/>
      <c r="J392" s="992"/>
      <c r="K392" s="992"/>
      <c r="L392" s="992"/>
      <c r="M392" s="992"/>
      <c r="N392" s="992"/>
      <c r="O392" s="992"/>
      <c r="P392" s="118"/>
      <c r="Q392" s="289">
        <f>COUNTIF($Q$8:$Q$388,"Tốt")</f>
        <v>167</v>
      </c>
      <c r="R392" s="5">
        <v>180</v>
      </c>
      <c r="T392" s="104"/>
      <c r="U392" s="78"/>
      <c r="V392" s="104"/>
      <c r="W392" s="109"/>
      <c r="X392" s="104"/>
      <c r="Y392" s="78"/>
      <c r="Z392" s="104"/>
      <c r="AA392" s="78"/>
      <c r="AB392" s="104"/>
      <c r="AC392" s="78"/>
      <c r="AD392" s="104"/>
      <c r="AE392" s="22"/>
      <c r="AF392" s="78"/>
      <c r="AG392" s="104"/>
      <c r="AH392" s="22"/>
      <c r="AI392" s="230"/>
      <c r="AJ392" s="22"/>
      <c r="AK392" s="22"/>
      <c r="AL392" s="22"/>
      <c r="AM392" s="22"/>
      <c r="AN392" s="14"/>
      <c r="AO392" s="14"/>
      <c r="AP392" s="34"/>
      <c r="AQ392" s="22"/>
      <c r="AR392" s="105"/>
      <c r="AS392" s="103"/>
      <c r="AV392" s="422">
        <f>R392/R390</f>
        <v>0.55727554179566563</v>
      </c>
    </row>
    <row r="393" spans="1:48" s="93" customFormat="1" hidden="1" x14ac:dyDescent="0.25">
      <c r="B393" s="113"/>
      <c r="C393" s="114"/>
      <c r="D393" s="93" t="s">
        <v>379</v>
      </c>
      <c r="E393" s="94">
        <f>COUNTIF($E$8:$E$388,"A3")</f>
        <v>112</v>
      </c>
      <c r="G393" s="94">
        <f>COUNTIF($G$8:$G$388,"A3")</f>
        <v>81</v>
      </c>
      <c r="H393" s="34" t="s">
        <v>733</v>
      </c>
      <c r="I393" s="94">
        <f>COUNTIF($I$8:$I$388,"A3")</f>
        <v>79</v>
      </c>
      <c r="K393" s="94">
        <f>COUNTIF($K$8:$K$388,"A3")</f>
        <v>109</v>
      </c>
      <c r="M393" s="94">
        <f>COUNTIF($M$8:$M$388,"A3")</f>
        <v>104</v>
      </c>
      <c r="N393" s="94"/>
      <c r="O393" s="94"/>
      <c r="P393" s="94"/>
      <c r="Q393" s="94"/>
      <c r="R393" s="105"/>
      <c r="S393" s="94">
        <f>COUNTIF($S$8:$S$388,"A3")</f>
        <v>0</v>
      </c>
      <c r="T393" s="94"/>
      <c r="U393" s="94">
        <f>COUNTIF($U$8:$U$388,"A3")</f>
        <v>0</v>
      </c>
      <c r="V393" s="104"/>
      <c r="W393" s="94">
        <f>COUNTIF($W$8:$W$388,"A3")</f>
        <v>0</v>
      </c>
      <c r="X393" s="104"/>
      <c r="Y393" s="94">
        <f>COUNTIF($Y$8:$Y$388,"A3")</f>
        <v>0</v>
      </c>
      <c r="Z393" s="116"/>
      <c r="AA393" s="94">
        <f>COUNTIF($AA$8:$AA$388,"A3")</f>
        <v>0</v>
      </c>
      <c r="AB393" s="104"/>
      <c r="AI393" s="103"/>
      <c r="AM393" s="94">
        <f>COUNTIF($AM$8:$AM$388,"Không xét LĐTT")</f>
        <v>22</v>
      </c>
      <c r="AR393" s="105"/>
      <c r="AS393" s="103"/>
    </row>
    <row r="394" spans="1:48" s="93" customFormat="1" hidden="1" x14ac:dyDescent="0.25">
      <c r="B394" s="113"/>
      <c r="C394" s="114"/>
      <c r="D394" s="93" t="s">
        <v>332</v>
      </c>
      <c r="E394" s="94">
        <f>COUNTIF($E$8:$E$388,"A4")</f>
        <v>125</v>
      </c>
      <c r="G394" s="94">
        <f>COUNTIF($G$8:$G$388,"A4")</f>
        <v>137</v>
      </c>
      <c r="H394" s="34" t="s">
        <v>734</v>
      </c>
      <c r="I394" s="94">
        <f>COUNTIF($I$8:$I$388,"A4")</f>
        <v>133</v>
      </c>
      <c r="K394" s="94">
        <f>COUNTIF($K$8:$K$388,"A4")</f>
        <v>88</v>
      </c>
      <c r="M394" s="94">
        <f>COUNTIF($M$8:$M$388,"A4")</f>
        <v>115</v>
      </c>
      <c r="N394" s="94"/>
      <c r="O394" s="94"/>
      <c r="P394" s="94"/>
      <c r="Q394" s="94"/>
      <c r="R394" s="105"/>
      <c r="S394" s="94">
        <f>COUNTIF($S$8:$S$388,"A4")</f>
        <v>0</v>
      </c>
      <c r="T394" s="94"/>
      <c r="U394" s="94">
        <f>COUNTIF($U$8:$U$388,"A4")</f>
        <v>0</v>
      </c>
      <c r="V394" s="104"/>
      <c r="W394" s="94">
        <f>COUNTIF($W$8:$W$388,"A4")</f>
        <v>0</v>
      </c>
      <c r="X394" s="104"/>
      <c r="Y394" s="94">
        <f>COUNTIF($Y$8:$Y$388,"A4")</f>
        <v>0</v>
      </c>
      <c r="Z394" s="116"/>
      <c r="AA394" s="94">
        <f>COUNTIF($AA$8:$AA$388,"A4")</f>
        <v>0</v>
      </c>
      <c r="AB394" s="104"/>
      <c r="AI394" s="103"/>
      <c r="AR394" s="105"/>
      <c r="AS394" s="103"/>
    </row>
    <row r="395" spans="1:48" s="93" customFormat="1" hidden="1" x14ac:dyDescent="0.25">
      <c r="B395" s="113"/>
      <c r="C395" s="114"/>
      <c r="E395" s="94">
        <f>COUNTIF($E$8:$E$388,"B1")</f>
        <v>1</v>
      </c>
      <c r="G395" s="94">
        <f>COUNTIF($G$8:$G$388,"B1")</f>
        <v>2</v>
      </c>
      <c r="H395" s="34" t="s">
        <v>735</v>
      </c>
      <c r="I395" s="94">
        <f>COUNTIF($I$8:$I$388,"B1")</f>
        <v>0</v>
      </c>
      <c r="K395" s="94">
        <f>COUNTIF($K$8:$K$388,"B1")</f>
        <v>2</v>
      </c>
      <c r="M395" s="94">
        <f>COUNTIF($M$8:$M$388,"B1")</f>
        <v>3</v>
      </c>
      <c r="N395" s="94"/>
      <c r="O395" s="94"/>
      <c r="P395" s="94"/>
      <c r="Q395" s="94"/>
      <c r="R395" s="105"/>
      <c r="S395" s="94">
        <f>COUNTIF($S$8:$S$388,"B1")</f>
        <v>0</v>
      </c>
      <c r="T395" s="94"/>
      <c r="U395" s="94">
        <f>COUNTIF($U$8:$U$388,"B1")</f>
        <v>0</v>
      </c>
      <c r="V395" s="104"/>
      <c r="W395" s="94">
        <f>COUNTIF($W$8:$W$388,"B1")</f>
        <v>0</v>
      </c>
      <c r="X395" s="104"/>
      <c r="Y395" s="94">
        <f>COUNTIF($Y$8:$Y$388,"B1")</f>
        <v>0</v>
      </c>
      <c r="Z395" s="116"/>
      <c r="AA395" s="94">
        <f>COUNTIF($AA$8:$AA$388,"B1")</f>
        <v>0</v>
      </c>
      <c r="AB395" s="104"/>
      <c r="AI395" s="103"/>
      <c r="AM395" s="93" t="e">
        <f>#REF!*15/100</f>
        <v>#REF!</v>
      </c>
      <c r="AR395" s="105"/>
      <c r="AS395" s="103"/>
    </row>
    <row r="396" spans="1:48" s="93" customFormat="1" hidden="1" x14ac:dyDescent="0.25">
      <c r="B396" s="112"/>
      <c r="C396" s="114"/>
      <c r="E396" s="94">
        <f>COUNTIF($E$8:$E$388,"B2")</f>
        <v>0</v>
      </c>
      <c r="G396" s="94">
        <f>COUNTIF($G$8:$G$388,"B2")</f>
        <v>0</v>
      </c>
      <c r="H396" s="34" t="s">
        <v>736</v>
      </c>
      <c r="I396" s="94">
        <f>COUNTIF($I$8:$I$388,"B2")</f>
        <v>1</v>
      </c>
      <c r="K396" s="94">
        <f>COUNTIF($K$8:$K$388,"B2")</f>
        <v>1</v>
      </c>
      <c r="M396" s="94">
        <f>COUNTIF($M$8:$M$388,"B2")</f>
        <v>1</v>
      </c>
      <c r="N396" s="94"/>
      <c r="O396" s="94"/>
      <c r="P396" s="94"/>
      <c r="Q396" s="94"/>
      <c r="R396" s="105"/>
      <c r="S396" s="94">
        <f>COUNTIF($S$8:$S$388,"B2")</f>
        <v>0</v>
      </c>
      <c r="T396" s="94"/>
      <c r="U396" s="94">
        <f>COUNTIF($U$8:$U$388,"B2")</f>
        <v>0</v>
      </c>
      <c r="V396" s="104"/>
      <c r="W396" s="94">
        <f>COUNTIF($W$8:$W$388,"B2")</f>
        <v>0</v>
      </c>
      <c r="X396" s="104"/>
      <c r="Y396" s="94">
        <f>COUNTIF($Y$8:$Y$388,"B2")</f>
        <v>0</v>
      </c>
      <c r="Z396" s="116"/>
      <c r="AA396" s="94">
        <f>COUNTIF($AA$8:$AA$388,"B2")</f>
        <v>0</v>
      </c>
      <c r="AB396" s="104"/>
      <c r="AI396" s="103"/>
      <c r="AR396" s="105"/>
      <c r="AS396" s="103"/>
    </row>
    <row r="397" spans="1:48" s="93" customFormat="1" hidden="1" x14ac:dyDescent="0.25">
      <c r="B397" s="112"/>
      <c r="C397" s="111"/>
      <c r="E397" s="94">
        <f>COUNTIF($E$8:$E$388,"C1")</f>
        <v>2</v>
      </c>
      <c r="G397" s="94">
        <f>COUNTIF($G$8:$G$388,"C1")</f>
        <v>0</v>
      </c>
      <c r="H397" s="34" t="s">
        <v>737</v>
      </c>
      <c r="I397" s="94">
        <f>COUNTIF($I$8:$I$388,"C1")</f>
        <v>0</v>
      </c>
      <c r="K397" s="94">
        <f>COUNTIF($K$8:$K$388,"C1")</f>
        <v>0</v>
      </c>
      <c r="M397" s="94">
        <f>COUNTIF($M$8:$M$388,"C1")</f>
        <v>0</v>
      </c>
      <c r="N397" s="94"/>
      <c r="O397" s="94"/>
      <c r="P397" s="94"/>
      <c r="Q397" s="94"/>
      <c r="R397" s="105"/>
      <c r="S397" s="94">
        <f>COUNTIF($S$8:$S$388,"C1")</f>
        <v>0</v>
      </c>
      <c r="T397" s="94"/>
      <c r="U397" s="94">
        <f>COUNTIF($U$8:$U$388,"C1")</f>
        <v>0</v>
      </c>
      <c r="V397" s="104"/>
      <c r="W397" s="94">
        <f>COUNTIF($W$8:$W$388,"C1")</f>
        <v>0</v>
      </c>
      <c r="X397" s="104"/>
      <c r="Y397" s="94">
        <f>COUNTIF($Y$8:$Y$388,"C1")</f>
        <v>0</v>
      </c>
      <c r="Z397" s="116"/>
      <c r="AA397" s="94">
        <f>COUNTIF($AA$8:$AA$388,"C1")</f>
        <v>0</v>
      </c>
      <c r="AB397" s="104"/>
      <c r="AI397" s="103"/>
      <c r="AQ397" s="93">
        <f>46/308</f>
        <v>0.14935064935064934</v>
      </c>
      <c r="AR397" s="105"/>
      <c r="AS397" s="103"/>
    </row>
    <row r="398" spans="1:48" s="93" customFormat="1" hidden="1" x14ac:dyDescent="0.25">
      <c r="B398" s="113"/>
      <c r="C398" s="114"/>
      <c r="D398" s="93" t="s">
        <v>884</v>
      </c>
      <c r="E398" s="237">
        <f>COUNTIF($E$8:$E$388,"C2")</f>
        <v>0</v>
      </c>
      <c r="G398" s="240">
        <f>COUNTIF($G$8:$G$388,"C2")</f>
        <v>0</v>
      </c>
      <c r="H398" s="254" t="s">
        <v>738</v>
      </c>
      <c r="I398" s="242">
        <f>COUNTIF($I$8:$I$388,"C2")</f>
        <v>0</v>
      </c>
      <c r="K398" s="244">
        <f>COUNTIF($K$8:$K$388,"C2")</f>
        <v>0</v>
      </c>
      <c r="M398" s="246">
        <f>COUNTIF($M$8:$M$388,"C2")</f>
        <v>0</v>
      </c>
      <c r="N398" s="94"/>
      <c r="O398" s="94"/>
      <c r="P398" s="94"/>
      <c r="Q398" s="94"/>
      <c r="R398" s="105"/>
      <c r="S398" s="94">
        <f>COUNTIF($S$8:$S$388,"C2")</f>
        <v>0</v>
      </c>
      <c r="T398" s="94"/>
      <c r="U398" s="94">
        <f>COUNTIF($U$8:$U$388,"C2")</f>
        <v>0</v>
      </c>
      <c r="V398" s="104"/>
      <c r="W398" s="94">
        <f>COUNTIF($W$8:$W$388,"C2")</f>
        <v>0</v>
      </c>
      <c r="X398" s="104"/>
      <c r="Y398" s="94">
        <f>COUNTIF($Y$8:$Y$388,"C2")</f>
        <v>0</v>
      </c>
      <c r="Z398" s="116"/>
      <c r="AA398" s="94">
        <f>COUNTIF($AA$8:$AA$388,"C2")</f>
        <v>0</v>
      </c>
      <c r="AB398" s="104"/>
      <c r="AI398" s="103"/>
      <c r="AR398" s="105"/>
      <c r="AS398" s="103"/>
    </row>
    <row r="399" spans="1:48" s="93" customFormat="1" hidden="1" x14ac:dyDescent="0.25">
      <c r="B399" s="113"/>
      <c r="C399" s="114"/>
      <c r="D399" s="93" t="s">
        <v>885</v>
      </c>
      <c r="E399" s="237">
        <f>COUNTIF($E$8:$E$388,"D")</f>
        <v>0</v>
      </c>
      <c r="G399" s="240">
        <f>COUNTIF($G$8:$G$388,"D")</f>
        <v>0</v>
      </c>
      <c r="H399" s="254" t="s">
        <v>739</v>
      </c>
      <c r="I399" s="242">
        <f>COUNTIF($I$8:$I$388,"D")</f>
        <v>0</v>
      </c>
      <c r="K399" s="244">
        <f>COUNTIF($K$8:$K$388,"D")</f>
        <v>0</v>
      </c>
      <c r="M399" s="246">
        <f>COUNTIF($M$8:$M$388,"D")</f>
        <v>0</v>
      </c>
      <c r="N399" s="94"/>
      <c r="O399" s="94"/>
      <c r="P399" s="94"/>
      <c r="Q399" s="94"/>
      <c r="R399" s="105"/>
      <c r="S399" s="94">
        <f>COUNTIF($S$8:$S$388,"D")</f>
        <v>0</v>
      </c>
      <c r="T399" s="94"/>
      <c r="U399" s="94">
        <f>COUNTIF($U$8:$U$388,"D")</f>
        <v>0</v>
      </c>
      <c r="V399" s="104"/>
      <c r="W399" s="94">
        <f>COUNTIF($W$8:$W$388,"D")</f>
        <v>0</v>
      </c>
      <c r="X399" s="104"/>
      <c r="Y399" s="94">
        <f>COUNTIF($Y$8:$Y$388,"D")</f>
        <v>0</v>
      </c>
      <c r="Z399" s="116"/>
      <c r="AA399" s="94">
        <f>COUNTIF($AA$8:$AA$388,"D")</f>
        <v>0</v>
      </c>
      <c r="AB399" s="104"/>
      <c r="AI399" s="103"/>
      <c r="AR399" s="105"/>
      <c r="AS399" s="103"/>
    </row>
    <row r="400" spans="1:48" s="93" customFormat="1" hidden="1" x14ac:dyDescent="0.25">
      <c r="B400" s="113"/>
      <c r="C400" s="114"/>
      <c r="D400" s="93" t="s">
        <v>886</v>
      </c>
      <c r="E400" s="237">
        <f>COUNTIF($E$8:$E$388,"A DN")</f>
        <v>0</v>
      </c>
      <c r="G400" s="240">
        <f>COUNTIF($G$8:$G$388,"A DN")</f>
        <v>0</v>
      </c>
      <c r="H400" s="254" t="s">
        <v>740</v>
      </c>
      <c r="I400" s="242">
        <f>COUNTIF($I$8:$I$388,"A DN")</f>
        <v>0</v>
      </c>
      <c r="K400" s="244">
        <f>COUNTIF($K$8:$K$388,"A DN")</f>
        <v>0</v>
      </c>
      <c r="M400" s="246">
        <f>COUNTIF($M$8:$M$388,"A DN")</f>
        <v>0</v>
      </c>
      <c r="N400" s="94"/>
      <c r="O400" s="94"/>
      <c r="P400" s="94"/>
      <c r="Q400" s="94"/>
      <c r="R400" s="105"/>
      <c r="S400" s="94">
        <f>COUNTIF($S$8:$S$388,"A DN")</f>
        <v>0</v>
      </c>
      <c r="T400" s="94"/>
      <c r="U400" s="94">
        <f>COUNTIF($U$8:$U$388,"A DN")</f>
        <v>0</v>
      </c>
      <c r="V400" s="104"/>
      <c r="W400" s="94">
        <f>COUNTIF($W$8:$W$388,"A DN")</f>
        <v>0</v>
      </c>
      <c r="X400" s="104"/>
      <c r="Y400" s="94">
        <f>COUNTIF($Y$8:$Y$388,"A DN")</f>
        <v>0</v>
      </c>
      <c r="Z400" s="116"/>
      <c r="AA400" s="94">
        <f>COUNTIF($AA$8:$AA$388,"A DN")</f>
        <v>0</v>
      </c>
      <c r="AB400" s="104"/>
      <c r="AI400" s="103"/>
      <c r="AR400" s="105"/>
      <c r="AS400" s="103"/>
    </row>
    <row r="401" spans="2:45" s="93" customFormat="1" hidden="1" x14ac:dyDescent="0.25">
      <c r="B401" s="113"/>
      <c r="C401" s="114"/>
      <c r="D401" s="93" t="s">
        <v>332</v>
      </c>
      <c r="G401" s="108"/>
      <c r="H401" s="108"/>
      <c r="R401" s="105"/>
      <c r="V401" s="104"/>
      <c r="X401" s="104"/>
      <c r="Y401" s="78"/>
      <c r="Z401" s="104"/>
      <c r="AA401" s="78"/>
      <c r="AB401" s="104"/>
      <c r="AI401" s="103"/>
      <c r="AR401" s="105"/>
      <c r="AS401" s="103"/>
    </row>
    <row r="402" spans="2:45" s="93" customFormat="1" hidden="1" x14ac:dyDescent="0.25">
      <c r="B402" s="113"/>
      <c r="C402" s="114"/>
      <c r="G402" s="108"/>
      <c r="H402" s="108"/>
      <c r="R402" s="105"/>
      <c r="V402" s="104"/>
      <c r="X402" s="104"/>
      <c r="Y402" s="78"/>
      <c r="Z402" s="104"/>
      <c r="AA402" s="78"/>
      <c r="AB402" s="104"/>
      <c r="AI402" s="103"/>
      <c r="AR402" s="105"/>
      <c r="AS402" s="103"/>
    </row>
    <row r="403" spans="2:45" s="93" customFormat="1" hidden="1" x14ac:dyDescent="0.25">
      <c r="B403" s="112"/>
      <c r="C403" s="114"/>
      <c r="G403" s="108"/>
      <c r="H403" s="108"/>
      <c r="I403" s="94"/>
      <c r="J403" s="94"/>
      <c r="R403" s="105"/>
      <c r="V403" s="104"/>
      <c r="X403" s="104"/>
      <c r="Y403" s="78"/>
      <c r="Z403" s="104"/>
      <c r="AA403" s="78"/>
      <c r="AB403" s="104"/>
      <c r="AI403" s="103"/>
      <c r="AR403" s="105"/>
      <c r="AS403" s="103"/>
    </row>
    <row r="404" spans="2:45" s="93" customFormat="1" hidden="1" x14ac:dyDescent="0.25">
      <c r="B404" s="113"/>
      <c r="C404" s="114"/>
      <c r="D404" s="93" t="s">
        <v>885</v>
      </c>
      <c r="G404" s="108"/>
      <c r="H404" s="108"/>
      <c r="I404" s="108"/>
      <c r="J404" s="108"/>
      <c r="R404" s="105"/>
      <c r="V404" s="104"/>
      <c r="X404" s="104"/>
      <c r="Y404" s="78"/>
      <c r="Z404" s="104"/>
      <c r="AA404" s="78"/>
      <c r="AB404" s="104"/>
      <c r="AI404" s="103"/>
      <c r="AR404" s="105"/>
      <c r="AS404" s="103"/>
    </row>
    <row r="405" spans="2:45" s="93" customFormat="1" hidden="1" x14ac:dyDescent="0.25">
      <c r="B405" s="113"/>
      <c r="C405" s="114"/>
      <c r="G405" s="94"/>
      <c r="H405" s="94"/>
      <c r="I405" s="108"/>
      <c r="J405" s="108"/>
      <c r="R405" s="105"/>
      <c r="Y405" s="108"/>
      <c r="Z405" s="108"/>
      <c r="AI405" s="103"/>
      <c r="AR405" s="105"/>
      <c r="AS405" s="103"/>
    </row>
    <row r="406" spans="2:45" s="93" customFormat="1" hidden="1" x14ac:dyDescent="0.25">
      <c r="B406" s="112"/>
      <c r="C406" s="111"/>
      <c r="G406" s="108"/>
      <c r="H406" s="108"/>
      <c r="I406" s="108"/>
      <c r="J406" s="108"/>
      <c r="R406" s="105"/>
      <c r="Y406" s="108"/>
      <c r="Z406" s="108"/>
      <c r="AI406" s="103"/>
      <c r="AR406" s="105"/>
      <c r="AS406" s="103"/>
    </row>
    <row r="407" spans="2:45" s="93" customFormat="1" ht="30" customHeight="1" x14ac:dyDescent="0.25">
      <c r="B407" s="113"/>
      <c r="C407" s="992" t="s">
        <v>1000</v>
      </c>
      <c r="D407" s="992"/>
      <c r="E407" s="992"/>
      <c r="F407" s="992"/>
      <c r="G407" s="992"/>
      <c r="H407" s="992"/>
      <c r="I407" s="992"/>
      <c r="J407" s="992"/>
      <c r="K407" s="992"/>
      <c r="L407" s="992"/>
      <c r="M407" s="992"/>
      <c r="N407" s="992"/>
      <c r="O407" s="992"/>
      <c r="P407" s="118"/>
      <c r="Q407" s="289"/>
      <c r="R407" s="5">
        <v>2</v>
      </c>
      <c r="Y407" s="108"/>
      <c r="Z407" s="108"/>
      <c r="AI407" s="103"/>
      <c r="AR407" s="105"/>
      <c r="AS407" s="103"/>
    </row>
    <row r="408" spans="2:45" s="93" customFormat="1" x14ac:dyDescent="0.25">
      <c r="B408" s="113"/>
      <c r="C408" s="114"/>
      <c r="G408" s="108"/>
      <c r="H408" s="108"/>
      <c r="R408" s="105"/>
      <c r="Y408" s="108"/>
      <c r="Z408" s="108"/>
      <c r="AI408" s="103"/>
      <c r="AR408" s="105"/>
      <c r="AS408" s="103"/>
    </row>
    <row r="409" spans="2:45" s="93" customFormat="1" x14ac:dyDescent="0.25">
      <c r="B409" s="113"/>
      <c r="C409" s="114"/>
      <c r="I409" s="108"/>
      <c r="J409" s="108"/>
      <c r="R409" s="105"/>
      <c r="AI409" s="103"/>
      <c r="AR409" s="105"/>
      <c r="AS409" s="103"/>
    </row>
    <row r="410" spans="2:45" s="93" customFormat="1" x14ac:dyDescent="0.25">
      <c r="B410" s="113"/>
      <c r="C410" s="114"/>
      <c r="G410" s="108"/>
      <c r="H410" s="108"/>
      <c r="I410" s="108"/>
      <c r="J410" s="108"/>
      <c r="R410" s="105"/>
      <c r="Y410" s="94"/>
      <c r="Z410" s="94"/>
      <c r="AI410" s="103"/>
      <c r="AR410" s="105"/>
      <c r="AS410" s="103"/>
    </row>
    <row r="411" spans="2:45" s="93" customFormat="1" x14ac:dyDescent="0.25">
      <c r="B411" s="113"/>
      <c r="C411" s="114"/>
      <c r="G411" s="108"/>
      <c r="H411" s="108"/>
      <c r="I411" s="108"/>
      <c r="J411" s="108"/>
      <c r="R411" s="105"/>
      <c r="Y411" s="108"/>
      <c r="Z411" s="108"/>
      <c r="AI411" s="103"/>
      <c r="AR411" s="105"/>
      <c r="AS411" s="103"/>
    </row>
    <row r="412" spans="2:45" s="93" customFormat="1" x14ac:dyDescent="0.25">
      <c r="B412" s="113"/>
      <c r="C412" s="114"/>
      <c r="G412" s="108"/>
      <c r="H412" s="108"/>
      <c r="I412" s="108"/>
      <c r="J412" s="108"/>
      <c r="R412" s="105"/>
      <c r="Y412" s="108"/>
      <c r="Z412" s="108"/>
      <c r="AI412" s="103"/>
      <c r="AR412" s="105"/>
      <c r="AS412" s="103"/>
    </row>
    <row r="413" spans="2:45" s="93" customFormat="1" x14ac:dyDescent="0.25">
      <c r="B413" s="113"/>
      <c r="C413" s="114"/>
      <c r="G413" s="108"/>
      <c r="H413" s="108"/>
      <c r="I413" s="108"/>
      <c r="J413" s="108"/>
      <c r="R413" s="105"/>
      <c r="Y413" s="108"/>
      <c r="Z413" s="108"/>
      <c r="AI413" s="103"/>
      <c r="AR413" s="105"/>
      <c r="AS413" s="103"/>
    </row>
    <row r="414" spans="2:45" s="93" customFormat="1" x14ac:dyDescent="0.25">
      <c r="B414" s="113"/>
      <c r="C414" s="114"/>
      <c r="G414" s="108"/>
      <c r="H414" s="108"/>
      <c r="I414" s="108"/>
      <c r="J414" s="108"/>
      <c r="R414" s="105"/>
      <c r="Y414" s="94"/>
      <c r="Z414" s="94"/>
      <c r="AI414" s="103"/>
      <c r="AR414" s="105"/>
      <c r="AS414" s="103"/>
    </row>
    <row r="415" spans="2:45" s="93" customFormat="1" x14ac:dyDescent="0.25">
      <c r="B415" s="113"/>
      <c r="C415" s="114"/>
      <c r="G415" s="108"/>
      <c r="H415" s="108"/>
      <c r="I415" s="108"/>
      <c r="J415" s="108"/>
      <c r="R415" s="105"/>
      <c r="Y415" s="108"/>
      <c r="Z415" s="108"/>
      <c r="AI415" s="103"/>
      <c r="AR415" s="105"/>
      <c r="AS415" s="103"/>
    </row>
    <row r="416" spans="2:45" s="93" customFormat="1" x14ac:dyDescent="0.25">
      <c r="B416" s="112"/>
      <c r="C416" s="111"/>
      <c r="R416" s="105"/>
      <c r="Y416" s="108"/>
      <c r="Z416" s="108"/>
      <c r="AI416" s="103"/>
      <c r="AR416" s="105"/>
      <c r="AS416" s="103"/>
    </row>
    <row r="417" spans="2:45" s="93" customFormat="1" x14ac:dyDescent="0.25">
      <c r="B417" s="113"/>
      <c r="C417" s="114"/>
      <c r="R417" s="105"/>
      <c r="Y417" s="108"/>
      <c r="Z417" s="108"/>
      <c r="AI417" s="103"/>
      <c r="AR417" s="105"/>
      <c r="AS417" s="103"/>
    </row>
    <row r="418" spans="2:45" s="93" customFormat="1" x14ac:dyDescent="0.25">
      <c r="B418" s="113"/>
      <c r="C418" s="114"/>
      <c r="R418" s="105"/>
      <c r="Y418" s="108"/>
      <c r="Z418" s="108"/>
      <c r="AI418" s="103"/>
      <c r="AR418" s="105"/>
      <c r="AS418" s="103"/>
    </row>
    <row r="419" spans="2:45" s="93" customFormat="1" x14ac:dyDescent="0.25">
      <c r="B419" s="113"/>
      <c r="C419" s="114"/>
      <c r="R419" s="105"/>
      <c r="Y419" s="108"/>
      <c r="Z419" s="108"/>
      <c r="AI419" s="103"/>
      <c r="AR419" s="105"/>
      <c r="AS419" s="103"/>
    </row>
    <row r="420" spans="2:45" s="93" customFormat="1" x14ac:dyDescent="0.25">
      <c r="B420" s="113"/>
      <c r="C420" s="114"/>
      <c r="R420" s="105"/>
      <c r="Y420" s="108"/>
      <c r="Z420" s="108"/>
      <c r="AI420" s="103"/>
      <c r="AR420" s="105"/>
      <c r="AS420" s="103"/>
    </row>
    <row r="421" spans="2:45" s="93" customFormat="1" x14ac:dyDescent="0.25">
      <c r="B421" s="113"/>
      <c r="C421" s="114"/>
      <c r="R421" s="105"/>
      <c r="Y421" s="108"/>
      <c r="Z421" s="108"/>
      <c r="AI421" s="103"/>
      <c r="AR421" s="105"/>
      <c r="AS421" s="103"/>
    </row>
    <row r="422" spans="2:45" s="93" customFormat="1" x14ac:dyDescent="0.25">
      <c r="B422" s="113"/>
      <c r="C422" s="114"/>
      <c r="G422" s="94"/>
      <c r="H422" s="94"/>
      <c r="R422" s="105"/>
      <c r="Y422" s="108"/>
      <c r="Z422" s="108"/>
      <c r="AI422" s="103"/>
      <c r="AR422" s="105"/>
      <c r="AS422" s="103"/>
    </row>
    <row r="423" spans="2:45" x14ac:dyDescent="0.25">
      <c r="B423" s="64"/>
      <c r="C423" s="91"/>
      <c r="G423" s="24"/>
      <c r="H423" s="24"/>
    </row>
    <row r="424" spans="2:45" x14ac:dyDescent="0.25">
      <c r="B424" s="65"/>
      <c r="C424" s="92"/>
    </row>
    <row r="425" spans="2:45" x14ac:dyDescent="0.25">
      <c r="B425" s="65"/>
      <c r="C425" s="92"/>
    </row>
    <row r="426" spans="2:45" x14ac:dyDescent="0.25">
      <c r="B426" s="65"/>
      <c r="C426" s="92"/>
      <c r="G426" s="24"/>
      <c r="H426" s="24"/>
      <c r="I426" s="24"/>
      <c r="J426" s="24"/>
    </row>
    <row r="427" spans="2:45" x14ac:dyDescent="0.25">
      <c r="B427" s="65"/>
      <c r="C427" s="92"/>
      <c r="G427" s="24"/>
      <c r="H427" s="24"/>
      <c r="I427" s="24"/>
      <c r="J427" s="24"/>
    </row>
    <row r="428" spans="2:45" x14ac:dyDescent="0.25">
      <c r="B428" s="65"/>
      <c r="C428" s="92"/>
      <c r="G428" s="24"/>
      <c r="H428" s="24"/>
    </row>
    <row r="429" spans="2:45" x14ac:dyDescent="0.25">
      <c r="B429" s="65"/>
      <c r="C429" s="92"/>
    </row>
    <row r="430" spans="2:45" x14ac:dyDescent="0.25">
      <c r="B430" s="65"/>
      <c r="C430" s="92"/>
      <c r="G430" s="15"/>
      <c r="H430" s="15"/>
    </row>
    <row r="431" spans="2:45" x14ac:dyDescent="0.25">
      <c r="B431" s="65"/>
      <c r="C431" s="92"/>
      <c r="G431" s="15"/>
      <c r="H431" s="15"/>
    </row>
    <row r="432" spans="2:45" x14ac:dyDescent="0.25">
      <c r="B432" s="65"/>
      <c r="C432" s="92"/>
      <c r="G432" s="24"/>
      <c r="H432" s="24"/>
    </row>
    <row r="433" spans="2:8" x14ac:dyDescent="0.25">
      <c r="B433" s="65"/>
      <c r="C433" s="92"/>
      <c r="G433" s="24"/>
      <c r="H433" s="24"/>
    </row>
    <row r="434" spans="2:8" x14ac:dyDescent="0.25">
      <c r="B434" s="65"/>
      <c r="C434" s="92"/>
      <c r="G434" s="15"/>
      <c r="H434" s="15"/>
    </row>
    <row r="435" spans="2:8" x14ac:dyDescent="0.25">
      <c r="B435" s="65"/>
      <c r="C435" s="92"/>
      <c r="G435" s="15"/>
      <c r="H435" s="15"/>
    </row>
    <row r="436" spans="2:8" x14ac:dyDescent="0.25">
      <c r="B436" s="65"/>
      <c r="C436" s="92"/>
      <c r="G436" s="15"/>
      <c r="H436" s="15"/>
    </row>
    <row r="437" spans="2:8" x14ac:dyDescent="0.25">
      <c r="B437" s="65"/>
      <c r="C437" s="92"/>
    </row>
    <row r="439" spans="2:8" x14ac:dyDescent="0.25">
      <c r="B439" s="64"/>
      <c r="C439" s="91"/>
    </row>
    <row r="440" spans="2:8" x14ac:dyDescent="0.25">
      <c r="B440" s="65"/>
      <c r="C440" s="92"/>
    </row>
    <row r="441" spans="2:8" x14ac:dyDescent="0.25">
      <c r="B441" s="65"/>
      <c r="C441" s="92"/>
    </row>
    <row r="443" spans="2:8" x14ac:dyDescent="0.25">
      <c r="B443" s="64"/>
      <c r="C443" s="91"/>
    </row>
    <row r="444" spans="2:8" x14ac:dyDescent="0.25">
      <c r="B444" s="65"/>
      <c r="C444" s="92"/>
    </row>
    <row r="445" spans="2:8" x14ac:dyDescent="0.25">
      <c r="B445" s="65"/>
      <c r="C445" s="92"/>
    </row>
    <row r="446" spans="2:8" x14ac:dyDescent="0.25">
      <c r="B446" s="65"/>
      <c r="C446" s="92"/>
    </row>
    <row r="448" spans="2:8" x14ac:dyDescent="0.25">
      <c r="B448" s="64"/>
    </row>
    <row r="449" spans="2:3" x14ac:dyDescent="0.25">
      <c r="B449" s="65"/>
    </row>
    <row r="450" spans="2:3" x14ac:dyDescent="0.25">
      <c r="B450" s="65"/>
      <c r="C450" s="92"/>
    </row>
    <row r="451" spans="2:3" x14ac:dyDescent="0.25">
      <c r="B451" s="65"/>
      <c r="C451" s="92"/>
    </row>
    <row r="452" spans="2:3" x14ac:dyDescent="0.25">
      <c r="B452" s="65"/>
      <c r="C452" s="92"/>
    </row>
    <row r="453" spans="2:3" x14ac:dyDescent="0.25">
      <c r="B453" s="65"/>
      <c r="C453" s="92"/>
    </row>
    <row r="454" spans="2:3" x14ac:dyDescent="0.25">
      <c r="B454" s="65"/>
      <c r="C454" s="92"/>
    </row>
    <row r="455" spans="2:3" x14ac:dyDescent="0.25">
      <c r="B455" s="65"/>
      <c r="C455" s="92"/>
    </row>
    <row r="456" spans="2:3" x14ac:dyDescent="0.25">
      <c r="B456" s="65"/>
      <c r="C456" s="92"/>
    </row>
    <row r="457" spans="2:3" x14ac:dyDescent="0.25">
      <c r="B457" s="65"/>
      <c r="C457" s="92"/>
    </row>
    <row r="458" spans="2:3" x14ac:dyDescent="0.25">
      <c r="B458" s="65"/>
      <c r="C458" s="92"/>
    </row>
    <row r="459" spans="2:3" x14ac:dyDescent="0.25">
      <c r="B459" s="65"/>
      <c r="C459" s="92"/>
    </row>
    <row r="460" spans="2:3" x14ac:dyDescent="0.25">
      <c r="B460" s="65"/>
      <c r="C460" s="92"/>
    </row>
    <row r="461" spans="2:3" x14ac:dyDescent="0.25">
      <c r="B461" s="65"/>
      <c r="C461" s="92"/>
    </row>
    <row r="462" spans="2:3" x14ac:dyDescent="0.25">
      <c r="B462" s="65"/>
      <c r="C462" s="92"/>
    </row>
    <row r="464" spans="2:3" x14ac:dyDescent="0.25">
      <c r="B464" s="64"/>
    </row>
    <row r="465" spans="2:3" x14ac:dyDescent="0.25">
      <c r="B465" s="65"/>
      <c r="C465" s="92"/>
    </row>
    <row r="466" spans="2:3" x14ac:dyDescent="0.25">
      <c r="B466" s="65"/>
      <c r="C466" s="92"/>
    </row>
    <row r="467" spans="2:3" x14ac:dyDescent="0.25">
      <c r="B467" s="65"/>
      <c r="C467" s="92"/>
    </row>
    <row r="468" spans="2:3" x14ac:dyDescent="0.25">
      <c r="B468" s="65"/>
      <c r="C468" s="92"/>
    </row>
    <row r="469" spans="2:3" x14ac:dyDescent="0.25">
      <c r="B469" s="65"/>
      <c r="C469" s="92"/>
    </row>
    <row r="470" spans="2:3" x14ac:dyDescent="0.25">
      <c r="B470" s="65"/>
      <c r="C470" s="92"/>
    </row>
    <row r="471" spans="2:3" x14ac:dyDescent="0.25">
      <c r="B471" s="65"/>
      <c r="C471" s="92"/>
    </row>
    <row r="472" spans="2:3" x14ac:dyDescent="0.25">
      <c r="B472" s="65"/>
      <c r="C472" s="92"/>
    </row>
    <row r="473" spans="2:3" x14ac:dyDescent="0.25">
      <c r="B473" s="65"/>
      <c r="C473" s="92"/>
    </row>
    <row r="474" spans="2:3" x14ac:dyDescent="0.25">
      <c r="B474" s="65"/>
      <c r="C474" s="92"/>
    </row>
    <row r="475" spans="2:3" x14ac:dyDescent="0.25">
      <c r="B475" s="65"/>
      <c r="C475" s="92"/>
    </row>
    <row r="476" spans="2:3" x14ac:dyDescent="0.25">
      <c r="B476" s="65"/>
      <c r="C476" s="92"/>
    </row>
    <row r="477" spans="2:3" x14ac:dyDescent="0.25">
      <c r="B477" s="65"/>
      <c r="C477" s="92"/>
    </row>
    <row r="478" spans="2:3" x14ac:dyDescent="0.25">
      <c r="B478" s="65"/>
      <c r="C478" s="92"/>
    </row>
    <row r="479" spans="2:3" x14ac:dyDescent="0.25">
      <c r="B479" s="65"/>
      <c r="C479" s="92"/>
    </row>
    <row r="480" spans="2:3" x14ac:dyDescent="0.25">
      <c r="B480" s="65"/>
      <c r="C480" s="92"/>
    </row>
    <row r="481" spans="2:3" x14ac:dyDescent="0.25">
      <c r="B481" s="65"/>
      <c r="C481" s="92"/>
    </row>
    <row r="482" spans="2:3" x14ac:dyDescent="0.25">
      <c r="B482" s="65"/>
      <c r="C482" s="92"/>
    </row>
    <row r="483" spans="2:3" x14ac:dyDescent="0.25">
      <c r="B483" s="65"/>
      <c r="C483" s="92"/>
    </row>
    <row r="484" spans="2:3" x14ac:dyDescent="0.25">
      <c r="B484" s="65"/>
      <c r="C484" s="92"/>
    </row>
    <row r="485" spans="2:3" x14ac:dyDescent="0.25">
      <c r="B485" s="65"/>
      <c r="C485" s="92"/>
    </row>
    <row r="486" spans="2:3" x14ac:dyDescent="0.25">
      <c r="B486" s="65"/>
      <c r="C486" s="92"/>
    </row>
    <row r="487" spans="2:3" x14ac:dyDescent="0.25">
      <c r="B487" s="65"/>
      <c r="C487" s="92"/>
    </row>
    <row r="488" spans="2:3" x14ac:dyDescent="0.25">
      <c r="B488" s="65"/>
      <c r="C488" s="92"/>
    </row>
    <row r="489" spans="2:3" x14ac:dyDescent="0.25">
      <c r="B489" s="65"/>
      <c r="C489" s="92"/>
    </row>
    <row r="490" spans="2:3" x14ac:dyDescent="0.25">
      <c r="B490" s="65"/>
      <c r="C490" s="92"/>
    </row>
    <row r="491" spans="2:3" x14ac:dyDescent="0.25">
      <c r="B491" s="65"/>
      <c r="C491" s="92"/>
    </row>
    <row r="493" spans="2:3" x14ac:dyDescent="0.25">
      <c r="B493" s="64"/>
      <c r="C493" s="91"/>
    </row>
    <row r="494" spans="2:3" x14ac:dyDescent="0.25">
      <c r="B494" s="65"/>
      <c r="C494" s="92"/>
    </row>
    <row r="495" spans="2:3" x14ac:dyDescent="0.25">
      <c r="B495" s="65"/>
      <c r="C495" s="92"/>
    </row>
    <row r="496" spans="2:3" x14ac:dyDescent="0.25">
      <c r="B496" s="65"/>
      <c r="C496" s="92"/>
    </row>
  </sheetData>
  <autoFilter ref="A7:AT388"/>
  <mergeCells count="24">
    <mergeCell ref="C392:O392"/>
    <mergeCell ref="AA6:AB6"/>
    <mergeCell ref="AC6:AE6"/>
    <mergeCell ref="Y6:Z6"/>
    <mergeCell ref="AF6:AH6"/>
    <mergeCell ref="AE389:AM389"/>
    <mergeCell ref="C390:O390"/>
    <mergeCell ref="C391:O391"/>
    <mergeCell ref="C407:O407"/>
    <mergeCell ref="A3:D3"/>
    <mergeCell ref="A1:D1"/>
    <mergeCell ref="O1:R1"/>
    <mergeCell ref="Y1:AA2"/>
    <mergeCell ref="A2:D2"/>
    <mergeCell ref="O2:R2"/>
    <mergeCell ref="A4:R4"/>
    <mergeCell ref="E6:F6"/>
    <mergeCell ref="G6:H6"/>
    <mergeCell ref="I6:J6"/>
    <mergeCell ref="K6:L6"/>
    <mergeCell ref="M6:N6"/>
    <mergeCell ref="S6:T6"/>
    <mergeCell ref="U6:V6"/>
    <mergeCell ref="W6:X6"/>
  </mergeCells>
  <pageMargins left="0.35" right="0.2" top="0.51" bottom="0.6" header="0.3" footer="0.19"/>
  <pageSetup paperSize="9" scale="98" orientation="portrait" verticalDpi="300" r:id="rId1"/>
  <headerFooter>
    <oddFooter>Page &amp;P</oddFooter>
  </headerFooter>
  <drawing r:id="rId2"/>
  <legacyDrawing r:id="rId3"/>
</worksheet>
</file>

<file path=xl/worksheets/sheet3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BE444"/>
  <sheetViews>
    <sheetView topLeftCell="A5" zoomScale="80" zoomScaleNormal="80" workbookViewId="0">
      <pane xSplit="4" ySplit="3" topLeftCell="E202" activePane="bottomRight" state="frozen"/>
      <selection activeCell="A5" sqref="A5"/>
      <selection pane="topRight" activeCell="E5" sqref="E5"/>
      <selection pane="bottomLeft" activeCell="A8" sqref="A8"/>
      <selection pane="bottomRight" activeCell="AX207" sqref="AX207"/>
    </sheetView>
  </sheetViews>
  <sheetFormatPr defaultColWidth="8.85546875" defaultRowHeight="15.75" x14ac:dyDescent="0.25"/>
  <cols>
    <col min="1" max="1" width="6.85546875" style="376" customWidth="1"/>
    <col min="2" max="2" width="4.85546875" style="376" hidden="1" customWidth="1"/>
    <col min="3" max="3" width="6.140625" style="411" customWidth="1"/>
    <col min="4" max="4" width="31.85546875" style="411" customWidth="1"/>
    <col min="5" max="5" width="13.140625" style="83" hidden="1" customWidth="1"/>
    <col min="6" max="6" width="21" style="376" customWidth="1"/>
    <col min="7" max="7" width="17.42578125" style="83" hidden="1" customWidth="1"/>
    <col min="8" max="10" width="9.7109375" style="376" hidden="1" customWidth="1"/>
    <col min="11" max="11" width="14.85546875" style="376" hidden="1" customWidth="1"/>
    <col min="12" max="18" width="9.7109375" style="376" hidden="1" customWidth="1"/>
    <col min="19" max="19" width="13.140625" style="376" hidden="1" customWidth="1"/>
    <col min="20" max="20" width="24.28515625" style="376" hidden="1" customWidth="1"/>
    <col min="21" max="21" width="19.28515625" style="408" hidden="1" customWidth="1"/>
    <col min="22" max="32" width="9.7109375" style="376" hidden="1" customWidth="1"/>
    <col min="33" max="33" width="13.28515625" style="376" hidden="1" customWidth="1"/>
    <col min="34" max="34" width="23.42578125" style="376" customWidth="1"/>
    <col min="35" max="35" width="10.140625" style="376" hidden="1" customWidth="1"/>
    <col min="36" max="36" width="12.7109375" style="376" hidden="1" customWidth="1"/>
    <col min="37" max="37" width="21.7109375" style="376" hidden="1" customWidth="1"/>
    <col min="38" max="38" width="17.140625" style="376" customWidth="1"/>
    <col min="39" max="39" width="11" style="376" hidden="1" customWidth="1"/>
    <col min="40" max="43" width="7.28515625" style="376" hidden="1" customWidth="1"/>
    <col min="44" max="45" width="12.7109375" style="376" hidden="1" customWidth="1"/>
    <col min="46" max="46" width="24.5703125" style="376" hidden="1" customWidth="1"/>
    <col min="47" max="47" width="12.7109375" style="376" hidden="1" customWidth="1"/>
    <col min="48" max="49" width="13.85546875" style="376" hidden="1" customWidth="1"/>
    <col min="50" max="50" width="19.28515625" style="408" customWidth="1"/>
    <col min="51" max="51" width="21.7109375" style="375" hidden="1" customWidth="1"/>
    <col min="52" max="16384" width="8.85546875" style="376"/>
  </cols>
  <sheetData>
    <row r="1" spans="1:51" s="48" customFormat="1" x14ac:dyDescent="0.25">
      <c r="A1" s="998" t="s">
        <v>260</v>
      </c>
      <c r="B1" s="998"/>
      <c r="C1" s="998"/>
      <c r="D1" s="998"/>
      <c r="E1" s="998"/>
      <c r="F1" s="998"/>
      <c r="G1" s="292"/>
      <c r="U1" s="358"/>
      <c r="V1" s="359"/>
      <c r="W1" s="359"/>
      <c r="AB1" s="998"/>
      <c r="AC1" s="998"/>
      <c r="AD1" s="998"/>
      <c r="AE1" s="292"/>
      <c r="AF1" s="292"/>
      <c r="AG1" s="292"/>
      <c r="AH1" s="359"/>
      <c r="AI1" s="359"/>
      <c r="AJ1" s="359"/>
      <c r="AK1" s="359"/>
      <c r="AL1" s="359"/>
      <c r="AN1" s="359"/>
      <c r="AO1" s="359"/>
      <c r="AP1" s="359"/>
      <c r="AQ1" s="359"/>
      <c r="AR1" s="359"/>
      <c r="AS1" s="359"/>
      <c r="AT1" s="359"/>
      <c r="AU1" s="359"/>
      <c r="AV1" s="359"/>
      <c r="AW1" s="359"/>
      <c r="AX1" s="358"/>
      <c r="AY1" s="360"/>
    </row>
    <row r="2" spans="1:51" s="48" customFormat="1" x14ac:dyDescent="0.25">
      <c r="A2" s="999" t="s">
        <v>335</v>
      </c>
      <c r="B2" s="999"/>
      <c r="C2" s="999"/>
      <c r="D2" s="999"/>
      <c r="E2" s="999"/>
      <c r="F2" s="999"/>
      <c r="G2" s="361"/>
      <c r="U2" s="358"/>
      <c r="V2" s="359"/>
      <c r="W2" s="359"/>
      <c r="AB2" s="998"/>
      <c r="AC2" s="998"/>
      <c r="AD2" s="998"/>
      <c r="AE2" s="292"/>
      <c r="AF2" s="292"/>
      <c r="AG2" s="292"/>
      <c r="AH2" s="359"/>
      <c r="AI2" s="359"/>
      <c r="AJ2" s="359"/>
      <c r="AK2" s="359"/>
      <c r="AL2" s="359"/>
      <c r="AN2" s="359"/>
      <c r="AO2" s="359"/>
      <c r="AP2" s="359"/>
      <c r="AQ2" s="359"/>
      <c r="AR2" s="359"/>
      <c r="AS2" s="359"/>
      <c r="AT2" s="359"/>
      <c r="AU2" s="359"/>
      <c r="AV2" s="359"/>
      <c r="AW2" s="359"/>
      <c r="AX2" s="358"/>
      <c r="AY2" s="360"/>
    </row>
    <row r="3" spans="1:51" s="48" customFormat="1" x14ac:dyDescent="0.25">
      <c r="A3" s="999" t="s">
        <v>336</v>
      </c>
      <c r="B3" s="999"/>
      <c r="C3" s="999"/>
      <c r="D3" s="999"/>
      <c r="E3" s="999"/>
      <c r="F3" s="999"/>
      <c r="G3" s="361"/>
      <c r="U3" s="358"/>
      <c r="V3" s="359"/>
      <c r="W3" s="359"/>
      <c r="AB3" s="998"/>
      <c r="AC3" s="998"/>
      <c r="AD3" s="998"/>
      <c r="AE3" s="292"/>
      <c r="AF3" s="292"/>
      <c r="AG3" s="292"/>
      <c r="AH3" s="359"/>
      <c r="AI3" s="359"/>
      <c r="AJ3" s="359"/>
      <c r="AK3" s="359"/>
      <c r="AL3" s="359"/>
      <c r="AN3" s="359"/>
      <c r="AO3" s="359"/>
      <c r="AP3" s="359"/>
      <c r="AQ3" s="359"/>
      <c r="AR3" s="359"/>
      <c r="AS3" s="359"/>
      <c r="AT3" s="359"/>
      <c r="AU3" s="359"/>
      <c r="AV3" s="359"/>
      <c r="AW3" s="359"/>
      <c r="AX3" s="358"/>
      <c r="AY3" s="360"/>
    </row>
    <row r="4" spans="1:51" s="48" customFormat="1" ht="70.5" customHeight="1" x14ac:dyDescent="0.25">
      <c r="A4" s="999" t="s">
        <v>996</v>
      </c>
      <c r="B4" s="999"/>
      <c r="C4" s="999"/>
      <c r="D4" s="999"/>
      <c r="E4" s="999"/>
      <c r="F4" s="999"/>
      <c r="G4" s="999"/>
      <c r="H4" s="999"/>
      <c r="I4" s="999"/>
      <c r="J4" s="999"/>
      <c r="K4" s="999"/>
      <c r="L4" s="999"/>
      <c r="M4" s="999"/>
      <c r="N4" s="999"/>
      <c r="O4" s="999"/>
      <c r="P4" s="999"/>
      <c r="Q4" s="999"/>
      <c r="R4" s="999"/>
      <c r="S4" s="999"/>
      <c r="T4" s="999"/>
      <c r="U4" s="999"/>
      <c r="V4" s="999"/>
      <c r="W4" s="999"/>
      <c r="X4" s="999"/>
      <c r="Y4" s="999"/>
      <c r="Z4" s="999"/>
      <c r="AA4" s="999"/>
      <c r="AB4" s="999"/>
      <c r="AC4" s="999"/>
      <c r="AD4" s="999"/>
      <c r="AE4" s="999"/>
      <c r="AF4" s="999"/>
      <c r="AG4" s="999"/>
      <c r="AH4" s="999"/>
      <c r="AI4" s="999"/>
      <c r="AJ4" s="999"/>
      <c r="AK4" s="999"/>
      <c r="AL4" s="999"/>
      <c r="AM4" s="999"/>
      <c r="AN4" s="999"/>
      <c r="AO4" s="999"/>
      <c r="AP4" s="999"/>
      <c r="AQ4" s="999"/>
      <c r="AR4" s="999"/>
      <c r="AS4" s="999"/>
      <c r="AT4" s="999"/>
      <c r="AU4" s="999"/>
      <c r="AV4" s="999"/>
      <c r="AW4" s="999"/>
      <c r="AX4" s="999"/>
      <c r="AY4" s="360"/>
    </row>
    <row r="5" spans="1:51" s="48" customFormat="1" x14ac:dyDescent="0.25">
      <c r="E5" s="292"/>
      <c r="F5" s="292"/>
      <c r="G5" s="292"/>
      <c r="U5" s="358"/>
      <c r="V5" s="359"/>
      <c r="W5" s="359"/>
      <c r="AH5" s="359"/>
      <c r="AI5" s="359"/>
      <c r="AJ5" s="359"/>
      <c r="AK5" s="359"/>
      <c r="AL5" s="359"/>
      <c r="AR5" s="359"/>
      <c r="AS5" s="359"/>
      <c r="AT5" s="359"/>
      <c r="AU5" s="359"/>
      <c r="AV5" s="359"/>
      <c r="AW5" s="359"/>
      <c r="AX5" s="358"/>
      <c r="AY5" s="360"/>
    </row>
    <row r="6" spans="1:51" s="48" customFormat="1" ht="23.25" customHeight="1" x14ac:dyDescent="0.25">
      <c r="A6" s="974" t="s">
        <v>771</v>
      </c>
      <c r="B6" s="974" t="s">
        <v>976</v>
      </c>
      <c r="C6" s="1000" t="s">
        <v>1</v>
      </c>
      <c r="D6" s="1001"/>
      <c r="E6" s="974" t="s">
        <v>396</v>
      </c>
      <c r="F6" s="974" t="s">
        <v>9</v>
      </c>
      <c r="G6" s="974" t="s">
        <v>973</v>
      </c>
      <c r="H6" s="982" t="s">
        <v>868</v>
      </c>
      <c r="I6" s="982"/>
      <c r="J6" s="982" t="s">
        <v>869</v>
      </c>
      <c r="K6" s="982"/>
      <c r="L6" s="982" t="s">
        <v>870</v>
      </c>
      <c r="M6" s="982"/>
      <c r="N6" s="982" t="s">
        <v>871</v>
      </c>
      <c r="O6" s="982"/>
      <c r="P6" s="982" t="s">
        <v>872</v>
      </c>
      <c r="Q6" s="982"/>
      <c r="R6" s="1009" t="s">
        <v>992</v>
      </c>
      <c r="S6" s="1010"/>
      <c r="T6" s="1011"/>
      <c r="U6" s="974" t="s">
        <v>259</v>
      </c>
      <c r="V6" s="993" t="s">
        <v>873</v>
      </c>
      <c r="W6" s="993"/>
      <c r="X6" s="993" t="s">
        <v>874</v>
      </c>
      <c r="Y6" s="993"/>
      <c r="Z6" s="993" t="s">
        <v>875</v>
      </c>
      <c r="AA6" s="993"/>
      <c r="AB6" s="993" t="s">
        <v>876</v>
      </c>
      <c r="AC6" s="993"/>
      <c r="AD6" s="993" t="s">
        <v>877</v>
      </c>
      <c r="AE6" s="993"/>
      <c r="AF6" s="1004"/>
      <c r="AG6" s="1005"/>
      <c r="AH6" s="1006"/>
      <c r="AI6" s="1012" t="s">
        <v>993</v>
      </c>
      <c r="AJ6" s="1012"/>
      <c r="AK6" s="1012"/>
      <c r="AL6" s="1012"/>
      <c r="AR6" s="362"/>
      <c r="AS6" s="362"/>
      <c r="AT6" s="362"/>
      <c r="AU6" s="362"/>
      <c r="AV6" s="359"/>
      <c r="AW6" s="359"/>
      <c r="AX6" s="1013" t="s">
        <v>259</v>
      </c>
      <c r="AY6" s="360"/>
    </row>
    <row r="7" spans="1:51" s="48" customFormat="1" ht="76.5" customHeight="1" x14ac:dyDescent="0.25">
      <c r="A7" s="974"/>
      <c r="B7" s="974"/>
      <c r="C7" s="1002"/>
      <c r="D7" s="1003"/>
      <c r="E7" s="974"/>
      <c r="F7" s="974"/>
      <c r="G7" s="974"/>
      <c r="H7" s="206" t="s">
        <v>784</v>
      </c>
      <c r="I7" s="206" t="s">
        <v>785</v>
      </c>
      <c r="J7" s="206" t="s">
        <v>784</v>
      </c>
      <c r="K7" s="206" t="s">
        <v>785</v>
      </c>
      <c r="L7" s="206" t="s">
        <v>784</v>
      </c>
      <c r="M7" s="206" t="s">
        <v>785</v>
      </c>
      <c r="N7" s="206" t="s">
        <v>784</v>
      </c>
      <c r="O7" s="206" t="s">
        <v>785</v>
      </c>
      <c r="P7" s="206" t="s">
        <v>784</v>
      </c>
      <c r="Q7" s="206" t="s">
        <v>785</v>
      </c>
      <c r="R7" s="412" t="s">
        <v>786</v>
      </c>
      <c r="S7" s="206" t="s">
        <v>780</v>
      </c>
      <c r="T7" s="206" t="s">
        <v>787</v>
      </c>
      <c r="U7" s="974"/>
      <c r="V7" s="98" t="s">
        <v>784</v>
      </c>
      <c r="W7" s="98" t="s">
        <v>785</v>
      </c>
      <c r="X7" s="98" t="s">
        <v>784</v>
      </c>
      <c r="Y7" s="98" t="s">
        <v>785</v>
      </c>
      <c r="Z7" s="98" t="s">
        <v>784</v>
      </c>
      <c r="AA7" s="98" t="s">
        <v>785</v>
      </c>
      <c r="AB7" s="98" t="s">
        <v>784</v>
      </c>
      <c r="AC7" s="98" t="s">
        <v>785</v>
      </c>
      <c r="AD7" s="98" t="s">
        <v>784</v>
      </c>
      <c r="AE7" s="98" t="s">
        <v>785</v>
      </c>
      <c r="AF7" s="421" t="s">
        <v>786</v>
      </c>
      <c r="AG7" s="421" t="s">
        <v>780</v>
      </c>
      <c r="AH7" s="421" t="s">
        <v>760</v>
      </c>
      <c r="AI7" s="136" t="s">
        <v>994</v>
      </c>
      <c r="AJ7" s="136" t="s">
        <v>995</v>
      </c>
      <c r="AK7" s="413" t="s">
        <v>993</v>
      </c>
      <c r="AL7" s="136" t="s">
        <v>295</v>
      </c>
      <c r="AM7" s="351" t="s">
        <v>354</v>
      </c>
      <c r="AN7" s="1007" t="s">
        <v>977</v>
      </c>
      <c r="AO7" s="1008"/>
      <c r="AP7" s="1007" t="s">
        <v>978</v>
      </c>
      <c r="AQ7" s="1008"/>
      <c r="AR7" s="206" t="s">
        <v>988</v>
      </c>
      <c r="AS7" s="343" t="s">
        <v>979</v>
      </c>
      <c r="AT7" s="206"/>
      <c r="AU7" s="206"/>
      <c r="AV7" s="206" t="s">
        <v>342</v>
      </c>
      <c r="AW7" s="414" t="s">
        <v>990</v>
      </c>
      <c r="AX7" s="1013"/>
      <c r="AY7" s="415" t="s">
        <v>331</v>
      </c>
    </row>
    <row r="8" spans="1:51" s="48" customFormat="1" x14ac:dyDescent="0.25">
      <c r="A8" s="224"/>
      <c r="B8" s="224"/>
      <c r="C8" s="364"/>
      <c r="D8" s="364"/>
      <c r="E8" s="224">
        <v>1</v>
      </c>
      <c r="F8" s="224">
        <v>2</v>
      </c>
      <c r="G8" s="224">
        <v>3</v>
      </c>
      <c r="H8" s="224">
        <v>4</v>
      </c>
      <c r="I8" s="224">
        <v>5</v>
      </c>
      <c r="J8" s="224">
        <v>6</v>
      </c>
      <c r="K8" s="224">
        <v>7</v>
      </c>
      <c r="L8" s="224">
        <v>8</v>
      </c>
      <c r="M8" s="224">
        <v>9</v>
      </c>
      <c r="N8" s="224">
        <v>10</v>
      </c>
      <c r="O8" s="224">
        <v>11</v>
      </c>
      <c r="P8" s="224">
        <v>12</v>
      </c>
      <c r="Q8" s="224">
        <v>13</v>
      </c>
      <c r="R8" s="224">
        <v>14</v>
      </c>
      <c r="S8" s="224">
        <v>15</v>
      </c>
      <c r="T8" s="224">
        <v>16</v>
      </c>
      <c r="U8" s="224">
        <v>17</v>
      </c>
      <c r="V8" s="224">
        <v>18</v>
      </c>
      <c r="W8" s="224">
        <v>19</v>
      </c>
      <c r="X8" s="224">
        <v>20</v>
      </c>
      <c r="Y8" s="224">
        <v>21</v>
      </c>
      <c r="Z8" s="224">
        <v>22</v>
      </c>
      <c r="AA8" s="224">
        <v>23</v>
      </c>
      <c r="AB8" s="224">
        <v>24</v>
      </c>
      <c r="AC8" s="224">
        <v>25</v>
      </c>
      <c r="AD8" s="224">
        <v>26</v>
      </c>
      <c r="AE8" s="224">
        <v>27</v>
      </c>
      <c r="AF8" s="224">
        <v>31</v>
      </c>
      <c r="AG8" s="224">
        <v>32</v>
      </c>
      <c r="AH8" s="224">
        <v>33</v>
      </c>
      <c r="AI8" s="224">
        <v>39</v>
      </c>
      <c r="AJ8" s="224">
        <v>40</v>
      </c>
      <c r="AK8" s="224">
        <v>41</v>
      </c>
      <c r="AL8" s="224">
        <v>42</v>
      </c>
      <c r="AM8" s="224">
        <v>43</v>
      </c>
      <c r="AN8" s="224">
        <v>44</v>
      </c>
      <c r="AO8" s="224">
        <v>45</v>
      </c>
      <c r="AP8" s="224">
        <v>46</v>
      </c>
      <c r="AQ8" s="224">
        <v>47</v>
      </c>
      <c r="AR8" s="224">
        <v>48</v>
      </c>
      <c r="AS8" s="224">
        <v>49</v>
      </c>
      <c r="AT8" s="224">
        <v>50</v>
      </c>
      <c r="AU8" s="224">
        <v>51</v>
      </c>
      <c r="AV8" s="224">
        <v>52</v>
      </c>
      <c r="AW8" s="224">
        <v>53</v>
      </c>
      <c r="AX8" s="224">
        <v>52</v>
      </c>
      <c r="AY8" s="25"/>
    </row>
    <row r="9" spans="1:51" s="48" customFormat="1" ht="42" customHeight="1" x14ac:dyDescent="0.25">
      <c r="A9" s="207">
        <f>ROW()-8</f>
        <v>1</v>
      </c>
      <c r="B9" s="207">
        <f>COUNTIF($F$9:F9,F9)</f>
        <v>1</v>
      </c>
      <c r="C9" s="353" t="s">
        <v>985</v>
      </c>
      <c r="D9" s="208" t="s">
        <v>15</v>
      </c>
      <c r="E9" s="207" t="s">
        <v>720</v>
      </c>
      <c r="F9" s="67" t="s">
        <v>12</v>
      </c>
      <c r="G9" s="67" t="s">
        <v>974</v>
      </c>
      <c r="H9" s="19" t="str">
        <f>VLOOKUP($E9,'[4]Gui chi Quynh'!$D$7:$F$393,3,0)</f>
        <v>A1</v>
      </c>
      <c r="I9" s="19">
        <f>VLOOKUP(H9,Sheet1!$B$2:$C$12,2,TRUE)</f>
        <v>10</v>
      </c>
      <c r="J9" s="19" t="str">
        <f>VLOOKUP($E9,'[5]Gui chi Quynh'!$C$7:$E$391,3,0)</f>
        <v>A1</v>
      </c>
      <c r="K9" s="19">
        <f>VLOOKUP(J9,Sheet1!$B$2:$C$12,2,TRUE)</f>
        <v>10</v>
      </c>
      <c r="L9" s="19" t="str">
        <f>VLOOKUP($E9,'[6]Gui chi Quynh'!$C$7:$E$389,3,0)</f>
        <v>A1</v>
      </c>
      <c r="M9" s="19">
        <f>VLOOKUP(L9,Sheet1!$B$2:$C$12,2,TRUE)</f>
        <v>10</v>
      </c>
      <c r="N9" s="19" t="str">
        <f>VLOOKUP($E9,'[7]Gui chi Quynh'!$C$7:$E$389,3,0)</f>
        <v>A1</v>
      </c>
      <c r="O9" s="19">
        <f>VLOOKUP(N9,Sheet1!$B$2:$C$12,2,TRUE)</f>
        <v>10</v>
      </c>
      <c r="P9" s="19" t="str">
        <f>VLOOKUP($E9,'[8]Gui chi Quynh'!$C$7:$E$388,3,0)</f>
        <v>A1</v>
      </c>
      <c r="Q9" s="19">
        <f>VLOOKUP(P9,Sheet1!$B$2:$C$12,2,TRUE)</f>
        <v>10</v>
      </c>
      <c r="R9" s="19">
        <f>ROUND(AVERAGE(I9,K9,M9,O9,Q9),2)</f>
        <v>10</v>
      </c>
      <c r="S9" s="226">
        <f>COUNTIF(F9:P9,"C*")*1+COUNTIF(F9:P9,"D")*2+COUNTIF(F9:P9,"E")*3</f>
        <v>0</v>
      </c>
      <c r="T9" s="17" t="str">
        <f>IF(S9&gt;=3,"Không hoàn thành nhiệm vụ",IF(AND($R9&gt;=8,$R9&lt;=10,S9=0),"Hoàn thành xuất sắc nhiệm vụ",IF(AND($R9&gt;=8,$R9&lt;=10,S9=1),"Hoàn thành tốt nhiệm vụ",IF(AND($R9&gt;=8,$R9&lt;=10,S9=2),"Hoàn thành nhiệm vụ",IF(AND($R9&gt;6,$R9&lt;8,S9&lt;=1),"Hoàn thành tốt nhiệm vụ",IF(AND($R9&gt;6,$R9&lt;8,S9=2),"Hoàn thành nhiệm vụ",IF(AND($R9&gt;=5,$R9&lt;=6,S9&lt;=2),"Hoàn thành nhiệm vụ",IF(AND($R9&lt;5,S9&gt;3),"Không hoàn thành nhiệm vụ",""))))))))</f>
        <v>Hoàn thành xuất sắc nhiệm vụ</v>
      </c>
      <c r="U9" s="232"/>
      <c r="V9" s="19" t="str">
        <f>VLOOKUP($E9,'[9]Gui chi Quynh'!$C$7:$E$388,3,0)</f>
        <v>A1</v>
      </c>
      <c r="W9" s="19">
        <f>VLOOKUP(V9,Sheet1!$B$2:$C$12,2,TRUE)</f>
        <v>10</v>
      </c>
      <c r="X9" s="19" t="str">
        <f>VLOOKUP($E9,'[10]Gui chi Quynh'!$C$7:$E$387,3,0)</f>
        <v>A1</v>
      </c>
      <c r="Y9" s="19">
        <f>VLOOKUP(X9,Sheet1!$B$2:$C$12,2,TRUE)</f>
        <v>10</v>
      </c>
      <c r="Z9" s="19" t="str">
        <f>VLOOKUP(E9,'[11]Gui chi Quynh'!$C$7:$E$385,3,0)</f>
        <v>A1</v>
      </c>
      <c r="AA9" s="19">
        <f>VLOOKUP(Z9,Sheet1!$B$2:$C$12,2,TRUE)</f>
        <v>10</v>
      </c>
      <c r="AB9" s="19" t="str">
        <f>VLOOKUP(E9,'[12]Gui chi Quynh'!$C$7:$E$386,3,0)</f>
        <v>A1</v>
      </c>
      <c r="AC9" s="19">
        <f>VLOOKUP(AB9,Sheet1!$B$2:$C$12,2,TRUE)</f>
        <v>10</v>
      </c>
      <c r="AD9" s="19" t="str">
        <f>VLOOKUP($E9,'[13]Chi tiet'!$D$8:$Q$388,14,0)</f>
        <v>A1</v>
      </c>
      <c r="AE9" s="19">
        <f>VLOOKUP(AD9,Sheet1!$B$2:$C$12,2,TRUE)</f>
        <v>10</v>
      </c>
      <c r="AF9" s="19">
        <f t="shared" ref="AF9:AF40" si="0">ROUND(AVERAGE(W9,Y9,AA9,AC9,AE9),1)</f>
        <v>10</v>
      </c>
      <c r="AG9" s="226">
        <f t="shared" ref="AG9:AG40" si="1">COUNTIF(V9:AE9,"C*")*1+COUNTIF(V9:AE9,"D")*2+COUNTIF(V9:AE9,"E")*3</f>
        <v>0</v>
      </c>
      <c r="AH9" s="17" t="str">
        <f>IF(AG9&gt;=3,"Không hoàn thành nhiệm vụ",IF(AND($AF9&gt;=8,$AF9&lt;=10,AG9=0),"Hoàn thành xuất sắc nhiệm vụ",IF(AND($AF9&gt;=8,$AF9&lt;=10,AG9=1),"Hoàn thành tốt nhiệm vụ",IF(AND($AF9&gt;=8,$AF9&lt;=10,AG9=2),"Hoàn thành nhiệm vụ",IF(AND($AF9&gt;6,$AF9&lt;8,AG9&lt;=1),"Hoàn thành tốt nhiệm vụ",IF(AND($AF9&gt;6,$AF9&lt;8,AG9=2),"Hoàn thành nhiệm vụ",IF(AND($AF9&gt;=5,$AF9&lt;=6,AG9&lt;=2),"Hoàn thành nhiệm vụ",IF(AND($AF9&lt;5,AG9&gt;3),"Không hoàn thành nhiệm vụ",""))))))))</f>
        <v>Hoàn thành xuất sắc nhiệm vụ</v>
      </c>
      <c r="AI9" s="17">
        <f t="shared" ref="AI9:AI40" si="2">ROUND(AVERAGE(R9,AF9),1)</f>
        <v>10</v>
      </c>
      <c r="AJ9" s="365" t="str">
        <f>IF(AH9="Hoàn thành nhiệm vụ",1,"")</f>
        <v/>
      </c>
      <c r="AK9" s="17" t="str">
        <f>IF($AI9&gt;=8,"Hoàn thành xuất sắc nhiệm vụ",IF($AI9&gt;6,"Hoàn thành tốt nhiệm vụ",IF($AI9&gt;=5,"Hoàn thành nhiệm vụ","Không hoàn thành nhiệm vụ")))</f>
        <v>Hoàn thành xuất sắc nhiệm vụ</v>
      </c>
      <c r="AL9" s="17" t="str">
        <f>IF(AJ9=1,"Không đạt LĐTT","LĐTT")</f>
        <v>LĐTT</v>
      </c>
      <c r="AM9" s="366" t="str">
        <f>VLOOKUP($D9,'[14]DS Tong'!$D$18:$L$211,9,0)</f>
        <v>Xuất sắc</v>
      </c>
      <c r="AN9" s="19" t="str">
        <f>VLOOKUP($E9,[15]Sheet1!$C$7:$E$395,2,0)</f>
        <v>A1</v>
      </c>
      <c r="AO9" s="19">
        <f>VLOOKUP(AN9,Sheet1!$B$2:$C$12,2,TRUE)</f>
        <v>10</v>
      </c>
      <c r="AP9" s="19" t="str">
        <f>VLOOKUP($E9,[15]Sheet1!$C$7:$E$395,3,0)</f>
        <v>A1</v>
      </c>
      <c r="AQ9" s="19">
        <f>VLOOKUP(AP9,Sheet1!$B$2:$C$12,2,TRUE)</f>
        <v>10</v>
      </c>
      <c r="AR9" s="17">
        <f t="shared" ref="AR9:AR72" si="3">ROUND(AVERAGE(I9,K9,M9,O9,Q9,W9,Y9,AA9,AC9,AO9,AQ9),1)</f>
        <v>10</v>
      </c>
      <c r="AS9" s="17">
        <f t="shared" ref="AS9:AS40" si="4">ROUND(AVERAGE(I9,K9,M9,O9,Q9,W9,Y9,AA9,AC9,AO9,AQ9,AE9),1)</f>
        <v>10</v>
      </c>
      <c r="AT9" s="365" t="str">
        <f t="shared" ref="AT9:AT40" si="5">(COUNTIF($G9:$AQ9,"A*")&amp;"A*")&amp;" + "&amp;(COUNTIF($G9:$AQ9,"B*")&amp;"B*")&amp;" + "&amp;(COUNTIF($G9:$AQ9,"C*")&amp;"C*")&amp;" +  "&amp;(COUNTIF($G9:$AQ9,"D")&amp;"D")</f>
        <v>12A* + 0B* + 0C* +  0D</v>
      </c>
      <c r="AU9" s="365" t="str">
        <f>LEFT(AT9,4)</f>
        <v>12A*</v>
      </c>
      <c r="AV9" s="19" t="str">
        <f>IF(AND(8&lt;=$AR9,$AR9&lt;=10),"HTXS NV",IF(AND(6&lt;$AR9,$AR9&lt;8),"HTT NV",IF(AND(5&lt;$AR9,$AR9&lt;6),"HT NV","Không HT NV")))</f>
        <v>HTXS NV</v>
      </c>
      <c r="AW9" s="19" t="str">
        <f>IF(AND(8&lt;=$AS9,$AS9&lt;=10),"HTXS NV",IF(AND(6&lt;$AS9,$AS9&lt;8),"HTT NV",IF(AND(5&lt;$AS9,$AS9&lt;6),"HT NV","Không HT NV")))</f>
        <v>HTXS NV</v>
      </c>
      <c r="AX9" s="29"/>
      <c r="AY9" s="25"/>
    </row>
    <row r="10" spans="1:51" s="48" customFormat="1" ht="35.1" customHeight="1" x14ac:dyDescent="0.25">
      <c r="A10" s="207">
        <f t="shared" ref="A10:A72" si="6">ROW()-8</f>
        <v>2</v>
      </c>
      <c r="B10" s="207">
        <f>COUNTIF($F$9:F10,F10)</f>
        <v>2</v>
      </c>
      <c r="C10" s="353" t="s">
        <v>984</v>
      </c>
      <c r="D10" s="208" t="s">
        <v>17</v>
      </c>
      <c r="E10" s="207" t="s">
        <v>721</v>
      </c>
      <c r="F10" s="19" t="s">
        <v>12</v>
      </c>
      <c r="G10" s="19" t="s">
        <v>974</v>
      </c>
      <c r="H10" s="19" t="str">
        <f>VLOOKUP($E10,'[4]Gui chi Quynh'!$D$7:$F$393,3,0)</f>
        <v>A1</v>
      </c>
      <c r="I10" s="19">
        <f>VLOOKUP(H10,Sheet1!$B$2:$C$12,2,TRUE)</f>
        <v>10</v>
      </c>
      <c r="J10" s="19" t="str">
        <f>VLOOKUP($E10,'[5]Gui chi Quynh'!$C$7:$E$391,3,0)</f>
        <v>A1</v>
      </c>
      <c r="K10" s="19">
        <f>VLOOKUP(J10,Sheet1!$B$2:$C$12,2,TRUE)</f>
        <v>10</v>
      </c>
      <c r="L10" s="19" t="str">
        <f>VLOOKUP($E10,'[6]Gui chi Quynh'!$C$7:$E$389,3,0)</f>
        <v>A1</v>
      </c>
      <c r="M10" s="19">
        <f>VLOOKUP(L10,Sheet1!$B$2:$C$12,2,TRUE)</f>
        <v>10</v>
      </c>
      <c r="N10" s="19" t="str">
        <f>VLOOKUP($E10,'[7]Gui chi Quynh'!$C$7:$E$389,3,0)</f>
        <v>A1</v>
      </c>
      <c r="O10" s="19">
        <f>VLOOKUP(N10,Sheet1!$B$2:$C$12,2,TRUE)</f>
        <v>10</v>
      </c>
      <c r="P10" s="19" t="str">
        <f>VLOOKUP($E10,'[8]Gui chi Quynh'!$C$7:$E$388,3,0)</f>
        <v>A1</v>
      </c>
      <c r="Q10" s="19">
        <f>VLOOKUP(P10,Sheet1!$B$2:$C$12,2,TRUE)</f>
        <v>10</v>
      </c>
      <c r="R10" s="19">
        <f>ROUND(AVERAGE(I10,K10,M10,O10,Q10),2)</f>
        <v>10</v>
      </c>
      <c r="S10" s="226">
        <f>COUNTIF(F10:P10,"C*")*1+COUNTIF(F10:P10,"D")*2+COUNTIF(F10:P10,"E")*3</f>
        <v>0</v>
      </c>
      <c r="T10" s="17" t="str">
        <f t="shared" ref="T10:T73" si="7">IF(S10&gt;=3,"Không hoàn thành nhiệm vụ",IF(AND($R10&gt;=8,$R10&lt;=10,S10=0),"Hoàn thành xuất sắc nhiệm vụ",IF(AND($R10&gt;=8,$R10&lt;=10,S10=1),"Hoàn thành tốt nhiệm vụ",IF(AND($R10&gt;=8,$R10&lt;=10,S10=2),"Hoàn thành nhiệm vụ",IF(AND($R10&gt;6,$R10&lt;8,S10&lt;=1),"Hoàn thành tốt nhiệm vụ",IF(AND($R10&gt;6,$R10&lt;8,S10=2),"Hoàn thành nhiệm vụ",IF(AND($R10&gt;=5,$R10&lt;=6,S10&lt;=2),"Hoàn thành nhiệm vụ",IF(AND($R10&lt;5,S10&gt;3),"Không hoàn thành nhiệm vụ",""))))))))</f>
        <v>Hoàn thành xuất sắc nhiệm vụ</v>
      </c>
      <c r="U10" s="232"/>
      <c r="V10" s="19" t="str">
        <f>VLOOKUP($E10,'[9]Gui chi Quynh'!$C$7:$E$388,3,0)</f>
        <v>A1</v>
      </c>
      <c r="W10" s="19">
        <f>VLOOKUP(V10,Sheet1!$B$2:$C$12,2,TRUE)</f>
        <v>10</v>
      </c>
      <c r="X10" s="19" t="str">
        <f>VLOOKUP($E10,'[10]Gui chi Quynh'!$C$7:$E$387,3,0)</f>
        <v>A1</v>
      </c>
      <c r="Y10" s="19">
        <f>VLOOKUP(X10,Sheet1!$B$2:$C$12,2,TRUE)</f>
        <v>10</v>
      </c>
      <c r="Z10" s="19" t="str">
        <f>VLOOKUP(E10,'[11]Gui chi Quynh'!$C$7:$E$385,3,0)</f>
        <v>A1</v>
      </c>
      <c r="AA10" s="19">
        <f>VLOOKUP(Z10,Sheet1!$B$2:$C$12,2,TRUE)</f>
        <v>10</v>
      </c>
      <c r="AB10" s="19" t="str">
        <f>VLOOKUP(E10,'[12]Gui chi Quynh'!$C$7:$E$386,3,0)</f>
        <v>A1</v>
      </c>
      <c r="AC10" s="19">
        <f>VLOOKUP(AB10,Sheet1!$B$2:$C$12,2,TRUE)</f>
        <v>10</v>
      </c>
      <c r="AD10" s="19" t="str">
        <f>VLOOKUP($E10,'[13]Chi tiet'!$D$8:$Q$388,14,0)</f>
        <v>A1</v>
      </c>
      <c r="AE10" s="19">
        <f>VLOOKUP(AD10,Sheet1!$B$2:$C$12,2,TRUE)</f>
        <v>10</v>
      </c>
      <c r="AF10" s="19">
        <f t="shared" si="0"/>
        <v>10</v>
      </c>
      <c r="AG10" s="226">
        <f t="shared" si="1"/>
        <v>0</v>
      </c>
      <c r="AH10" s="17" t="str">
        <f t="shared" ref="AH10:AH73" si="8">IF(AG10&gt;=3,"Không hoàn thành nhiệm vụ",IF(AND($AF10&gt;=8,$AF10&lt;=10,AG10=0),"Hoàn thành xuất sắc nhiệm vụ",IF(AND($AF10&gt;=8,$AF10&lt;=10,AG10=1),"Hoàn thành tốt nhiệm vụ",IF(AND($AF10&gt;=8,$AF10&lt;=10,AG10=2),"Hoàn thành nhiệm vụ",IF(AND($AF10&gt;6,$AF10&lt;8,AG10&lt;=1),"Hoàn thành tốt nhiệm vụ",IF(AND($AF10&gt;6,$AF10&lt;8,AG10=2),"Hoàn thành nhiệm vụ",IF(AND($AF10&gt;=5,$AF10&lt;=6,AG10&lt;=2),"Hoàn thành nhiệm vụ",IF(AND($AF10&lt;5,AG10&gt;3),"Không hoàn thành nhiệm vụ",""))))))))</f>
        <v>Hoàn thành xuất sắc nhiệm vụ</v>
      </c>
      <c r="AI10" s="17">
        <f t="shared" si="2"/>
        <v>10</v>
      </c>
      <c r="AJ10" s="365" t="str">
        <f t="shared" ref="AJ10:AJ73" si="9">IF(AH10="Hoàn thành nhiệm vụ",1,"")</f>
        <v/>
      </c>
      <c r="AK10" s="17" t="str">
        <f t="shared" ref="AK10:AK73" si="10">IF($AI10&gt;=8,"Hoàn thành xuất sắc nhiệm vụ",IF($AI10&gt;6,"Hoàn thành tốt nhiệm vụ",IF($AI10&gt;=5,"Hoàn thành nhiệm vụ","Không hoàn thành nhiệm vụ")))</f>
        <v>Hoàn thành xuất sắc nhiệm vụ</v>
      </c>
      <c r="AL10" s="17" t="str">
        <f t="shared" ref="AL10:AL73" si="11">IF(AJ10=1,"Không đạt LĐTT","LĐTT")</f>
        <v>LĐTT</v>
      </c>
      <c r="AM10" s="366" t="str">
        <f>VLOOKUP($D10,'[14]DS Tong'!$D$18:$L$211,9,0)</f>
        <v>Xuất sắc</v>
      </c>
      <c r="AN10" s="19" t="str">
        <f>VLOOKUP($E10,[15]Sheet1!$C$7:$E$395,2,0)</f>
        <v>A1</v>
      </c>
      <c r="AO10" s="19">
        <f>VLOOKUP(AN10,Sheet1!$B$2:$C$12,2,TRUE)</f>
        <v>10</v>
      </c>
      <c r="AP10" s="19" t="str">
        <f>VLOOKUP($E10,[15]Sheet1!$C$7:$E$395,3,0)</f>
        <v>A1</v>
      </c>
      <c r="AQ10" s="19">
        <f>VLOOKUP(AP10,Sheet1!$B$2:$C$12,2,TRUE)</f>
        <v>10</v>
      </c>
      <c r="AR10" s="17">
        <f t="shared" si="3"/>
        <v>10</v>
      </c>
      <c r="AS10" s="17">
        <f t="shared" si="4"/>
        <v>10</v>
      </c>
      <c r="AT10" s="365" t="str">
        <f t="shared" si="5"/>
        <v>12A* + 0B* + 0C* +  0D</v>
      </c>
      <c r="AU10" s="365" t="str">
        <f t="shared" ref="AU10:AU72" si="12">LEFT(AT10,4)</f>
        <v>12A*</v>
      </c>
      <c r="AV10" s="19" t="str">
        <f t="shared" ref="AV10:AV72" si="13">IF(AND(8&lt;=$AR10,$AR10&lt;=10),"HTXS NV",IF(AND(6&lt;$AR10,$AR10&lt;8),"HTT NV",IF(AND(5&lt;$AR10,$AR10&lt;6),"HT NV","Không HT NV")))</f>
        <v>HTXS NV</v>
      </c>
      <c r="AW10" s="19" t="str">
        <f t="shared" ref="AW10:AW72" si="14">IF(AND(8&lt;=$AS10,$AS10&lt;=10),"HTXS NV",IF(AND(6&lt;$AS10,$AS10&lt;8),"HTT NV",IF(AND(5&lt;$AS10,$AS10&lt;6),"HT NV","Không HT NV")))</f>
        <v>HTXS NV</v>
      </c>
      <c r="AX10" s="25"/>
      <c r="AY10" s="25"/>
    </row>
    <row r="11" spans="1:51" s="48" customFormat="1" ht="35.1" customHeight="1" x14ac:dyDescent="0.25">
      <c r="A11" s="207">
        <f t="shared" si="6"/>
        <v>3</v>
      </c>
      <c r="B11" s="207">
        <f>COUNTIF($F$9:F11,F11)</f>
        <v>3</v>
      </c>
      <c r="C11" s="353" t="s">
        <v>985</v>
      </c>
      <c r="D11" s="208" t="s">
        <v>16</v>
      </c>
      <c r="E11" s="207" t="s">
        <v>722</v>
      </c>
      <c r="F11" s="19" t="s">
        <v>12</v>
      </c>
      <c r="G11" s="19" t="s">
        <v>974</v>
      </c>
      <c r="H11" s="19" t="str">
        <f>VLOOKUP($E11,'[4]Gui chi Quynh'!$D$7:$F$393,3,0)</f>
        <v>A1</v>
      </c>
      <c r="I11" s="19">
        <f>VLOOKUP(H11,Sheet1!$B$2:$C$12,2,TRUE)</f>
        <v>10</v>
      </c>
      <c r="J11" s="19" t="str">
        <f>VLOOKUP($E11,'[5]Gui chi Quynh'!$C$7:$E$391,3,0)</f>
        <v>A1</v>
      </c>
      <c r="K11" s="19">
        <f>VLOOKUP(J11,Sheet1!$B$2:$C$12,2,TRUE)</f>
        <v>10</v>
      </c>
      <c r="L11" s="19" t="str">
        <f>VLOOKUP($E11,'[6]Gui chi Quynh'!$C$7:$E$389,3,0)</f>
        <v>A1</v>
      </c>
      <c r="M11" s="19">
        <f>VLOOKUP(L11,Sheet1!$B$2:$C$12,2,TRUE)</f>
        <v>10</v>
      </c>
      <c r="N11" s="19" t="str">
        <f>VLOOKUP($E11,'[7]Gui chi Quynh'!$C$7:$E$389,3,0)</f>
        <v>A1</v>
      </c>
      <c r="O11" s="19">
        <f>VLOOKUP(N11,Sheet1!$B$2:$C$12,2,TRUE)</f>
        <v>10</v>
      </c>
      <c r="P11" s="19" t="str">
        <f>VLOOKUP($E11,'[8]Gui chi Quynh'!$C$7:$E$388,3,0)</f>
        <v>A1</v>
      </c>
      <c r="Q11" s="19">
        <f>VLOOKUP(P11,Sheet1!$B$2:$C$12,2,TRUE)</f>
        <v>10</v>
      </c>
      <c r="R11" s="19">
        <f>ROUND(AVERAGE(I11,K11,M11,O11,Q11),2)</f>
        <v>10</v>
      </c>
      <c r="S11" s="226">
        <f>COUNTIF(F11:P11,"C*")*1+COUNTIF(F11:P11,"D")*2+COUNTIF(F11:P11,"E")*3</f>
        <v>0</v>
      </c>
      <c r="T11" s="17" t="str">
        <f t="shared" si="7"/>
        <v>Hoàn thành xuất sắc nhiệm vụ</v>
      </c>
      <c r="U11" s="232"/>
      <c r="V11" s="19" t="str">
        <f>VLOOKUP($E11,'[9]Gui chi Quynh'!$C$7:$E$388,3,0)</f>
        <v>A1</v>
      </c>
      <c r="W11" s="19">
        <f>VLOOKUP(V11,Sheet1!$B$2:$C$12,2,TRUE)</f>
        <v>10</v>
      </c>
      <c r="X11" s="19" t="str">
        <f>VLOOKUP($E11,'[10]Gui chi Quynh'!$C$7:$E$387,3,0)</f>
        <v>A1</v>
      </c>
      <c r="Y11" s="19">
        <f>VLOOKUP(X11,Sheet1!$B$2:$C$12,2,TRUE)</f>
        <v>10</v>
      </c>
      <c r="Z11" s="19" t="str">
        <f>VLOOKUP(E11,'[11]Gui chi Quynh'!$C$7:$E$385,3,0)</f>
        <v>A1</v>
      </c>
      <c r="AA11" s="19">
        <f>VLOOKUP(Z11,Sheet1!$B$2:$C$12,2,TRUE)</f>
        <v>10</v>
      </c>
      <c r="AB11" s="19" t="str">
        <f>VLOOKUP(E11,'[12]Gui chi Quynh'!$C$7:$E$386,3,0)</f>
        <v>A1</v>
      </c>
      <c r="AC11" s="19">
        <f>VLOOKUP(AB11,Sheet1!$B$2:$C$12,2,TRUE)</f>
        <v>10</v>
      </c>
      <c r="AD11" s="19" t="str">
        <f>VLOOKUP($E11,'[13]Chi tiet'!$D$8:$Q$388,14,0)</f>
        <v>A1</v>
      </c>
      <c r="AE11" s="19">
        <f>VLOOKUP(AD11,Sheet1!$B$2:$C$12,2,TRUE)</f>
        <v>10</v>
      </c>
      <c r="AF11" s="19">
        <f t="shared" si="0"/>
        <v>10</v>
      </c>
      <c r="AG11" s="226">
        <f t="shared" si="1"/>
        <v>0</v>
      </c>
      <c r="AH11" s="17" t="str">
        <f t="shared" si="8"/>
        <v>Hoàn thành xuất sắc nhiệm vụ</v>
      </c>
      <c r="AI11" s="17">
        <f t="shared" si="2"/>
        <v>10</v>
      </c>
      <c r="AJ11" s="365" t="str">
        <f t="shared" si="9"/>
        <v/>
      </c>
      <c r="AK11" s="17" t="str">
        <f t="shared" si="10"/>
        <v>Hoàn thành xuất sắc nhiệm vụ</v>
      </c>
      <c r="AL11" s="17" t="str">
        <f t="shared" si="11"/>
        <v>LĐTT</v>
      </c>
      <c r="AM11" s="366" t="str">
        <f>VLOOKUP($D11,'[14]DS Tong'!$D$18:$L$211,9,0)</f>
        <v>Xuất sắc</v>
      </c>
      <c r="AN11" s="19" t="str">
        <f>VLOOKUP($E11,[15]Sheet1!$C$7:$E$395,2,0)</f>
        <v>A1</v>
      </c>
      <c r="AO11" s="19">
        <f>VLOOKUP(AN11,Sheet1!$B$2:$C$12,2,TRUE)</f>
        <v>10</v>
      </c>
      <c r="AP11" s="19" t="str">
        <f>VLOOKUP($E11,[15]Sheet1!$C$7:$E$395,3,0)</f>
        <v>A1</v>
      </c>
      <c r="AQ11" s="19">
        <f>VLOOKUP(AP11,Sheet1!$B$2:$C$12,2,TRUE)</f>
        <v>10</v>
      </c>
      <c r="AR11" s="17">
        <f t="shared" si="3"/>
        <v>10</v>
      </c>
      <c r="AS11" s="17">
        <f t="shared" si="4"/>
        <v>10</v>
      </c>
      <c r="AT11" s="365" t="str">
        <f t="shared" si="5"/>
        <v>12A* + 0B* + 0C* +  0D</v>
      </c>
      <c r="AU11" s="365" t="str">
        <f t="shared" si="12"/>
        <v>12A*</v>
      </c>
      <c r="AV11" s="19" t="str">
        <f t="shared" si="13"/>
        <v>HTXS NV</v>
      </c>
      <c r="AW11" s="19" t="str">
        <f t="shared" si="14"/>
        <v>HTXS NV</v>
      </c>
      <c r="AX11" s="29"/>
      <c r="AY11" s="29"/>
    </row>
    <row r="12" spans="1:51" s="48" customFormat="1" ht="35.1" customHeight="1" x14ac:dyDescent="0.25">
      <c r="A12" s="207">
        <f t="shared" si="6"/>
        <v>4</v>
      </c>
      <c r="B12" s="207">
        <f>COUNTIF($F$9:F12,F12)</f>
        <v>4</v>
      </c>
      <c r="C12" s="353" t="s">
        <v>985</v>
      </c>
      <c r="D12" s="208" t="s">
        <v>165</v>
      </c>
      <c r="E12" s="207" t="s">
        <v>723</v>
      </c>
      <c r="F12" s="19" t="s">
        <v>12</v>
      </c>
      <c r="G12" s="19" t="s">
        <v>974</v>
      </c>
      <c r="H12" s="19" t="str">
        <f>VLOOKUP($E12,'[4]Gui chi Quynh'!$D$7:$F$393,3,0)</f>
        <v>A1</v>
      </c>
      <c r="I12" s="19">
        <f>VLOOKUP(H12,Sheet1!$B$2:$C$12,2,TRUE)</f>
        <v>10</v>
      </c>
      <c r="J12" s="19" t="str">
        <f>VLOOKUP($E12,'[5]Gui chi Quynh'!$C$7:$E$391,3,0)</f>
        <v>A1</v>
      </c>
      <c r="K12" s="19">
        <f>VLOOKUP(J12,Sheet1!$B$2:$C$12,2,TRUE)</f>
        <v>10</v>
      </c>
      <c r="L12" s="19" t="str">
        <f>VLOOKUP($E12,'[6]Gui chi Quynh'!$C$7:$E$389,3,0)</f>
        <v>A1</v>
      </c>
      <c r="M12" s="19">
        <f>VLOOKUP(L12,Sheet1!$B$2:$C$12,2,TRUE)</f>
        <v>10</v>
      </c>
      <c r="N12" s="19" t="str">
        <f>VLOOKUP($E12,'[7]Gui chi Quynh'!$C$7:$E$389,3,0)</f>
        <v>A1</v>
      </c>
      <c r="O12" s="19">
        <f>VLOOKUP(N12,Sheet1!$B$2:$C$12,2,TRUE)</f>
        <v>10</v>
      </c>
      <c r="P12" s="19" t="str">
        <f>VLOOKUP($E12,'[8]Gui chi Quynh'!$C$7:$E$388,3,0)</f>
        <v>A1</v>
      </c>
      <c r="Q12" s="19">
        <f>VLOOKUP(P12,Sheet1!$B$2:$C$12,2,TRUE)</f>
        <v>10</v>
      </c>
      <c r="R12" s="19">
        <f>ROUND(AVERAGE(I12,K12,M12,O12,Q12),2)</f>
        <v>10</v>
      </c>
      <c r="S12" s="226">
        <f>COUNTIF(F12:P12,"C*")*1+COUNTIF(F12:P12,"D")*2+COUNTIF(F12:P12,"E")*3</f>
        <v>0</v>
      </c>
      <c r="T12" s="17" t="str">
        <f t="shared" si="7"/>
        <v>Hoàn thành xuất sắc nhiệm vụ</v>
      </c>
      <c r="U12" s="232"/>
      <c r="V12" s="19" t="str">
        <f>VLOOKUP($E12,'[9]Gui chi Quynh'!$C$7:$E$388,3,0)</f>
        <v>A1</v>
      </c>
      <c r="W12" s="19">
        <f>VLOOKUP(V12,Sheet1!$B$2:$C$12,2,TRUE)</f>
        <v>10</v>
      </c>
      <c r="X12" s="19" t="str">
        <f>VLOOKUP($E12,'[10]Gui chi Quynh'!$C$7:$E$387,3,0)</f>
        <v>A1</v>
      </c>
      <c r="Y12" s="19">
        <f>VLOOKUP(X12,Sheet1!$B$2:$C$12,2,TRUE)</f>
        <v>10</v>
      </c>
      <c r="Z12" s="19" t="str">
        <f>VLOOKUP(E12,'[11]Gui chi Quynh'!$C$7:$E$385,3,0)</f>
        <v>A1</v>
      </c>
      <c r="AA12" s="19">
        <f>VLOOKUP(Z12,Sheet1!$B$2:$C$12,2,TRUE)</f>
        <v>10</v>
      </c>
      <c r="AB12" s="19" t="str">
        <f>VLOOKUP(E12,'[12]Gui chi Quynh'!$C$7:$E$386,3,0)</f>
        <v>A1</v>
      </c>
      <c r="AC12" s="19">
        <f>VLOOKUP(AB12,Sheet1!$B$2:$C$12,2,TRUE)</f>
        <v>10</v>
      </c>
      <c r="AD12" s="19" t="str">
        <f>VLOOKUP($E12,'[13]Chi tiet'!$D$8:$Q$388,14,0)</f>
        <v>A1</v>
      </c>
      <c r="AE12" s="19">
        <f>VLOOKUP(AD12,Sheet1!$B$2:$C$12,2,TRUE)</f>
        <v>10</v>
      </c>
      <c r="AF12" s="19">
        <f t="shared" si="0"/>
        <v>10</v>
      </c>
      <c r="AG12" s="226">
        <f t="shared" si="1"/>
        <v>0</v>
      </c>
      <c r="AH12" s="17" t="str">
        <f t="shared" si="8"/>
        <v>Hoàn thành xuất sắc nhiệm vụ</v>
      </c>
      <c r="AI12" s="17">
        <f t="shared" si="2"/>
        <v>10</v>
      </c>
      <c r="AJ12" s="365" t="str">
        <f t="shared" si="9"/>
        <v/>
      </c>
      <c r="AK12" s="17" t="str">
        <f t="shared" si="10"/>
        <v>Hoàn thành xuất sắc nhiệm vụ</v>
      </c>
      <c r="AL12" s="17" t="str">
        <f t="shared" si="11"/>
        <v>LĐTT</v>
      </c>
      <c r="AM12" s="366" t="str">
        <f>VLOOKUP($D12,'[14]DS Tong'!$D$18:$L$211,9,0)</f>
        <v>Xuất sắc</v>
      </c>
      <c r="AN12" s="19" t="str">
        <f>VLOOKUP($E12,[15]Sheet1!$C$7:$E$395,2,0)</f>
        <v>A1</v>
      </c>
      <c r="AO12" s="19">
        <f>VLOOKUP(AN12,Sheet1!$B$2:$C$12,2,TRUE)</f>
        <v>10</v>
      </c>
      <c r="AP12" s="19" t="str">
        <f>VLOOKUP($E12,[15]Sheet1!$C$7:$E$395,3,0)</f>
        <v>A1</v>
      </c>
      <c r="AQ12" s="19">
        <f>VLOOKUP(AP12,Sheet1!$B$2:$C$12,2,TRUE)</f>
        <v>10</v>
      </c>
      <c r="AR12" s="17">
        <f t="shared" si="3"/>
        <v>10</v>
      </c>
      <c r="AS12" s="17">
        <f t="shared" si="4"/>
        <v>10</v>
      </c>
      <c r="AT12" s="365" t="str">
        <f t="shared" si="5"/>
        <v>12A* + 0B* + 0C* +  0D</v>
      </c>
      <c r="AU12" s="365" t="str">
        <f t="shared" si="12"/>
        <v>12A*</v>
      </c>
      <c r="AV12" s="19" t="str">
        <f t="shared" si="13"/>
        <v>HTXS NV</v>
      </c>
      <c r="AW12" s="19" t="str">
        <f t="shared" si="14"/>
        <v>HTXS NV</v>
      </c>
      <c r="AX12" s="25"/>
      <c r="AY12" s="25"/>
    </row>
    <row r="13" spans="1:51" s="48" customFormat="1" ht="35.1" customHeight="1" x14ac:dyDescent="0.25">
      <c r="A13" s="207">
        <f t="shared" si="6"/>
        <v>5</v>
      </c>
      <c r="B13" s="207">
        <f>COUNTIF($F$9:F13,F13)</f>
        <v>1</v>
      </c>
      <c r="C13" s="353" t="s">
        <v>985</v>
      </c>
      <c r="D13" s="115" t="s">
        <v>49</v>
      </c>
      <c r="E13" s="185" t="s">
        <v>433</v>
      </c>
      <c r="F13" s="233" t="s">
        <v>362</v>
      </c>
      <c r="G13" s="233" t="s">
        <v>974</v>
      </c>
      <c r="H13" s="19" t="str">
        <f>VLOOKUP($E13,'[4]Gui chi Quynh'!$D$7:$F$393,3,0)</f>
        <v>A1</v>
      </c>
      <c r="I13" s="19">
        <f>VLOOKUP(H13,Sheet1!$B$2:$C$12,2,TRUE)</f>
        <v>10</v>
      </c>
      <c r="J13" s="19" t="str">
        <f>VLOOKUP($E13,'[5]Gui chi Quynh'!$C$7:$E$391,3,0)</f>
        <v>A1</v>
      </c>
      <c r="K13" s="19">
        <f>VLOOKUP(J13,Sheet1!$B$2:$C$12,2,TRUE)</f>
        <v>10</v>
      </c>
      <c r="L13" s="19" t="str">
        <f>VLOOKUP($E13,'[6]Gui chi Quynh'!$C$7:$E$389,3,0)</f>
        <v>A1</v>
      </c>
      <c r="M13" s="19">
        <f>VLOOKUP(L13,Sheet1!$B$2:$C$12,2,TRUE)</f>
        <v>10</v>
      </c>
      <c r="N13" s="19" t="str">
        <f>VLOOKUP($E13,'[7]Gui chi Quynh'!$C$7:$E$389,3,0)</f>
        <v>A1</v>
      </c>
      <c r="O13" s="19">
        <f>VLOOKUP(N13,Sheet1!$B$2:$C$12,2,TRUE)</f>
        <v>10</v>
      </c>
      <c r="P13" s="19" t="str">
        <f>VLOOKUP($E13,'[8]Gui chi Quynh'!$C$7:$E$388,3,0)</f>
        <v>A1</v>
      </c>
      <c r="Q13" s="19">
        <f>VLOOKUP(P13,Sheet1!$B$2:$C$12,2,TRUE)</f>
        <v>10</v>
      </c>
      <c r="R13" s="19">
        <f t="shared" ref="R13:R17" si="15">ROUND(AVERAGE(I13,K13,M13,O13,Q13),2)</f>
        <v>10</v>
      </c>
      <c r="S13" s="226">
        <f t="shared" ref="S13:S17" si="16">COUNTIF(F13:P13,"C*")*1+COUNTIF(F13:P13,"D")*2+COUNTIF(F13:P13,"E")*3</f>
        <v>0</v>
      </c>
      <c r="T13" s="17" t="str">
        <f t="shared" si="7"/>
        <v>Hoàn thành xuất sắc nhiệm vụ</v>
      </c>
      <c r="U13" s="232"/>
      <c r="V13" s="19" t="str">
        <f>VLOOKUP($E13,'[9]Gui chi Quynh'!$C$7:$E$388,3,0)</f>
        <v>A1</v>
      </c>
      <c r="W13" s="19">
        <f>VLOOKUP(V13,Sheet1!$B$2:$C$12,2,TRUE)</f>
        <v>10</v>
      </c>
      <c r="X13" s="19" t="str">
        <f>VLOOKUP($E13,'[10]Gui chi Quynh'!$C$7:$E$387,3,0)</f>
        <v>A1</v>
      </c>
      <c r="Y13" s="19">
        <f>VLOOKUP(X13,Sheet1!$B$2:$C$12,2,TRUE)</f>
        <v>10</v>
      </c>
      <c r="Z13" s="19" t="str">
        <f>VLOOKUP(E13,'[11]Gui chi Quynh'!$C$7:$E$385,3,0)</f>
        <v>A1</v>
      </c>
      <c r="AA13" s="19">
        <f>VLOOKUP(Z13,Sheet1!$B$2:$C$12,2,TRUE)</f>
        <v>10</v>
      </c>
      <c r="AB13" s="19" t="str">
        <f>VLOOKUP(E13,'[12]Gui chi Quynh'!$C$7:$E$386,3,0)</f>
        <v>A1</v>
      </c>
      <c r="AC13" s="19">
        <f>VLOOKUP(AB13,Sheet1!$B$2:$C$12,2,TRUE)</f>
        <v>10</v>
      </c>
      <c r="AD13" s="19" t="str">
        <f>VLOOKUP($E13,'[13]Chi tiet'!$D$8:$Q$388,14,0)</f>
        <v>A1</v>
      </c>
      <c r="AE13" s="19">
        <f>VLOOKUP(AD13,Sheet1!$B$2:$C$12,2,TRUE)</f>
        <v>10</v>
      </c>
      <c r="AF13" s="19">
        <f t="shared" si="0"/>
        <v>10</v>
      </c>
      <c r="AG13" s="226">
        <f t="shared" si="1"/>
        <v>0</v>
      </c>
      <c r="AH13" s="17" t="str">
        <f t="shared" si="8"/>
        <v>Hoàn thành xuất sắc nhiệm vụ</v>
      </c>
      <c r="AI13" s="17">
        <f t="shared" si="2"/>
        <v>10</v>
      </c>
      <c r="AJ13" s="365" t="str">
        <f t="shared" si="9"/>
        <v/>
      </c>
      <c r="AK13" s="17" t="str">
        <f t="shared" si="10"/>
        <v>Hoàn thành xuất sắc nhiệm vụ</v>
      </c>
      <c r="AL13" s="17" t="str">
        <f t="shared" si="11"/>
        <v>LĐTT</v>
      </c>
      <c r="AM13" s="366" t="str">
        <f>VLOOKUP($D13,'[14]DS Tong'!$D$18:$L$211,9,0)</f>
        <v>Xuất sắc</v>
      </c>
      <c r="AN13" s="19" t="str">
        <f>VLOOKUP($E13,[15]Sheet1!$C$7:$E$395,2,0)</f>
        <v>A1</v>
      </c>
      <c r="AO13" s="19">
        <f>VLOOKUP(AN13,Sheet1!$B$2:$C$12,2,TRUE)</f>
        <v>10</v>
      </c>
      <c r="AP13" s="19" t="str">
        <f>VLOOKUP($E13,[15]Sheet1!$C$7:$E$395,3,0)</f>
        <v>A1</v>
      </c>
      <c r="AQ13" s="19">
        <f>VLOOKUP(AP13,Sheet1!$B$2:$C$12,2,TRUE)</f>
        <v>10</v>
      </c>
      <c r="AR13" s="17">
        <f t="shared" si="3"/>
        <v>10</v>
      </c>
      <c r="AS13" s="17">
        <f t="shared" si="4"/>
        <v>10</v>
      </c>
      <c r="AT13" s="365" t="str">
        <f t="shared" si="5"/>
        <v>12A* + 0B* + 0C* +  0D</v>
      </c>
      <c r="AU13" s="365" t="str">
        <f t="shared" si="12"/>
        <v>12A*</v>
      </c>
      <c r="AV13" s="19" t="str">
        <f t="shared" si="13"/>
        <v>HTXS NV</v>
      </c>
      <c r="AW13" s="19" t="str">
        <f t="shared" si="14"/>
        <v>HTXS NV</v>
      </c>
      <c r="AX13" s="25"/>
      <c r="AY13" s="25"/>
    </row>
    <row r="14" spans="1:51" s="48" customFormat="1" ht="35.1" customHeight="1" x14ac:dyDescent="0.25">
      <c r="A14" s="207">
        <f t="shared" si="6"/>
        <v>6</v>
      </c>
      <c r="B14" s="207">
        <f>COUNTIF($F$9:F14,F14)</f>
        <v>2</v>
      </c>
      <c r="C14" s="353" t="s">
        <v>984</v>
      </c>
      <c r="D14" s="115" t="s">
        <v>51</v>
      </c>
      <c r="E14" s="185" t="s">
        <v>435</v>
      </c>
      <c r="F14" s="19" t="s">
        <v>362</v>
      </c>
      <c r="G14" s="19" t="s">
        <v>974</v>
      </c>
      <c r="H14" s="19" t="str">
        <f>VLOOKUP($E14,'[4]Gui chi Quynh'!$D$7:$F$393,3,0)</f>
        <v>A2</v>
      </c>
      <c r="I14" s="19">
        <f>VLOOKUP(H14,Sheet1!$B$2:$C$12,2,TRUE)</f>
        <v>9</v>
      </c>
      <c r="J14" s="19" t="str">
        <f>VLOOKUP($E14,'[5]Gui chi Quynh'!$C$7:$E$391,3,0)</f>
        <v>A2</v>
      </c>
      <c r="K14" s="19">
        <f>VLOOKUP(J14,Sheet1!$B$2:$C$12,2,TRUE)</f>
        <v>9</v>
      </c>
      <c r="L14" s="19" t="str">
        <f>VLOOKUP($E14,'[6]Gui chi Quynh'!$C$7:$E$389,3,0)</f>
        <v>A1</v>
      </c>
      <c r="M14" s="19">
        <f>VLOOKUP(L14,Sheet1!$B$2:$C$12,2,TRUE)</f>
        <v>10</v>
      </c>
      <c r="N14" s="19" t="str">
        <f>VLOOKUP($E14,'[7]Gui chi Quynh'!$C$7:$E$389,3,0)</f>
        <v>A2</v>
      </c>
      <c r="O14" s="19">
        <f>VLOOKUP(N14,Sheet1!$B$2:$C$12,2,TRUE)</f>
        <v>9</v>
      </c>
      <c r="P14" s="19" t="str">
        <f>VLOOKUP($E14,'[8]Gui chi Quynh'!$C$7:$E$388,3,0)</f>
        <v>A2</v>
      </c>
      <c r="Q14" s="19">
        <f>VLOOKUP(P14,Sheet1!$B$2:$C$12,2,TRUE)</f>
        <v>9</v>
      </c>
      <c r="R14" s="19">
        <f t="shared" si="15"/>
        <v>9.1999999999999993</v>
      </c>
      <c r="S14" s="226">
        <f t="shared" si="16"/>
        <v>0</v>
      </c>
      <c r="T14" s="17" t="str">
        <f t="shared" si="7"/>
        <v>Hoàn thành xuất sắc nhiệm vụ</v>
      </c>
      <c r="U14" s="232"/>
      <c r="V14" s="19" t="str">
        <f>VLOOKUP($E14,'[9]Gui chi Quynh'!$C$7:$E$388,3,0)</f>
        <v>A1</v>
      </c>
      <c r="W14" s="19">
        <f>VLOOKUP(V14,Sheet1!$B$2:$C$12,2,TRUE)</f>
        <v>10</v>
      </c>
      <c r="X14" s="19" t="str">
        <f>VLOOKUP($E14,'[10]Gui chi Quynh'!$C$7:$E$387,3,0)</f>
        <v>A2</v>
      </c>
      <c r="Y14" s="19">
        <f>VLOOKUP(X14,Sheet1!$B$2:$C$12,2,TRUE)</f>
        <v>9</v>
      </c>
      <c r="Z14" s="19" t="str">
        <f>VLOOKUP(E14,'[11]Gui chi Quynh'!$C$7:$E$385,3,0)</f>
        <v>A1</v>
      </c>
      <c r="AA14" s="19">
        <f>VLOOKUP(Z14,Sheet1!$B$2:$C$12,2,TRUE)</f>
        <v>10</v>
      </c>
      <c r="AB14" s="19" t="str">
        <f>VLOOKUP(E14,'[12]Gui chi Quynh'!$C$7:$E$386,3,0)</f>
        <v>A1</v>
      </c>
      <c r="AC14" s="19">
        <f>VLOOKUP(AB14,Sheet1!$B$2:$C$12,2,TRUE)</f>
        <v>10</v>
      </c>
      <c r="AD14" s="19" t="str">
        <f>VLOOKUP($E14,'[13]Chi tiet'!$D$8:$Q$388,14,0)</f>
        <v>A2</v>
      </c>
      <c r="AE14" s="19">
        <f>VLOOKUP(AD14,Sheet1!$B$2:$C$12,2,TRUE)</f>
        <v>9</v>
      </c>
      <c r="AF14" s="19">
        <f t="shared" si="0"/>
        <v>9.6</v>
      </c>
      <c r="AG14" s="226">
        <f t="shared" si="1"/>
        <v>0</v>
      </c>
      <c r="AH14" s="17" t="str">
        <f t="shared" si="8"/>
        <v>Hoàn thành xuất sắc nhiệm vụ</v>
      </c>
      <c r="AI14" s="17">
        <f t="shared" si="2"/>
        <v>9.4</v>
      </c>
      <c r="AJ14" s="365" t="str">
        <f t="shared" si="9"/>
        <v/>
      </c>
      <c r="AK14" s="17" t="str">
        <f t="shared" si="10"/>
        <v>Hoàn thành xuất sắc nhiệm vụ</v>
      </c>
      <c r="AL14" s="17" t="str">
        <f t="shared" si="11"/>
        <v>LĐTT</v>
      </c>
      <c r="AM14" s="366" t="str">
        <f>VLOOKUP($D14,'[14]DS Tong'!$D$18:$L$211,9,0)</f>
        <v>Tốt</v>
      </c>
      <c r="AN14" s="19" t="str">
        <f>VLOOKUP($E14,[15]Sheet1!$C$7:$E$395,2,0)</f>
        <v>A3</v>
      </c>
      <c r="AO14" s="19">
        <f>VLOOKUP(AN14,Sheet1!$B$2:$C$12,2,TRUE)</f>
        <v>8</v>
      </c>
      <c r="AP14" s="19" t="str">
        <f>VLOOKUP($E14,[15]Sheet1!$C$7:$E$395,3,0)</f>
        <v>A3</v>
      </c>
      <c r="AQ14" s="19">
        <f>VLOOKUP(AP14,Sheet1!$B$2:$C$12,2,TRUE)</f>
        <v>8</v>
      </c>
      <c r="AR14" s="17">
        <f t="shared" si="3"/>
        <v>9.1999999999999993</v>
      </c>
      <c r="AS14" s="17">
        <f t="shared" si="4"/>
        <v>9.1999999999999993</v>
      </c>
      <c r="AT14" s="365" t="str">
        <f t="shared" si="5"/>
        <v>12A* + 0B* + 0C* +  0D</v>
      </c>
      <c r="AU14" s="365" t="str">
        <f t="shared" si="12"/>
        <v>12A*</v>
      </c>
      <c r="AV14" s="19" t="str">
        <f t="shared" si="13"/>
        <v>HTXS NV</v>
      </c>
      <c r="AW14" s="19" t="str">
        <f t="shared" si="14"/>
        <v>HTXS NV</v>
      </c>
      <c r="AX14" s="25"/>
      <c r="AY14" s="25"/>
    </row>
    <row r="15" spans="1:51" s="48" customFormat="1" ht="35.1" customHeight="1" x14ac:dyDescent="0.25">
      <c r="A15" s="207">
        <f t="shared" si="6"/>
        <v>7</v>
      </c>
      <c r="B15" s="207">
        <f>COUNTIF($F$9:F15,F15)</f>
        <v>3</v>
      </c>
      <c r="C15" s="353" t="s">
        <v>984</v>
      </c>
      <c r="D15" s="115" t="s">
        <v>52</v>
      </c>
      <c r="E15" s="185" t="s">
        <v>436</v>
      </c>
      <c r="F15" s="19" t="s">
        <v>362</v>
      </c>
      <c r="G15" s="19" t="s">
        <v>974</v>
      </c>
      <c r="H15" s="19" t="str">
        <f>VLOOKUP($E15,'[4]Gui chi Quynh'!$D$7:$F$393,3,0)</f>
        <v>A2</v>
      </c>
      <c r="I15" s="19">
        <f>VLOOKUP(H15,Sheet1!$B$2:$C$12,2,TRUE)</f>
        <v>9</v>
      </c>
      <c r="J15" s="19" t="str">
        <f>VLOOKUP($E15,'[5]Gui chi Quynh'!$C$7:$E$391,3,0)</f>
        <v>A2</v>
      </c>
      <c r="K15" s="19">
        <f>VLOOKUP(J15,Sheet1!$B$2:$C$12,2,TRUE)</f>
        <v>9</v>
      </c>
      <c r="L15" s="19" t="str">
        <f>VLOOKUP($E15,'[6]Gui chi Quynh'!$C$7:$E$389,3,0)</f>
        <v>A1</v>
      </c>
      <c r="M15" s="19">
        <f>VLOOKUP(L15,Sheet1!$B$2:$C$12,2,TRUE)</f>
        <v>10</v>
      </c>
      <c r="N15" s="19" t="str">
        <f>VLOOKUP($E15,'[7]Gui chi Quynh'!$C$7:$E$389,3,0)</f>
        <v>A1</v>
      </c>
      <c r="O15" s="19">
        <f>VLOOKUP(N15,Sheet1!$B$2:$C$12,2,TRUE)</f>
        <v>10</v>
      </c>
      <c r="P15" s="19" t="str">
        <f>VLOOKUP($E15,'[8]Gui chi Quynh'!$C$7:$E$388,3,0)</f>
        <v>A2</v>
      </c>
      <c r="Q15" s="19">
        <f>VLOOKUP(P15,Sheet1!$B$2:$C$12,2,TRUE)</f>
        <v>9</v>
      </c>
      <c r="R15" s="19">
        <f t="shared" si="15"/>
        <v>9.4</v>
      </c>
      <c r="S15" s="226">
        <f t="shared" si="16"/>
        <v>0</v>
      </c>
      <c r="T15" s="17" t="str">
        <f t="shared" si="7"/>
        <v>Hoàn thành xuất sắc nhiệm vụ</v>
      </c>
      <c r="U15" s="232"/>
      <c r="V15" s="19" t="str">
        <f>VLOOKUP($E15,'[9]Gui chi Quynh'!$C$7:$E$388,3,0)</f>
        <v>A1</v>
      </c>
      <c r="W15" s="19">
        <f>VLOOKUP(V15,Sheet1!$B$2:$C$12,2,TRUE)</f>
        <v>10</v>
      </c>
      <c r="X15" s="19" t="str">
        <f>VLOOKUP($E15,'[10]Gui chi Quynh'!$C$7:$E$387,3,0)</f>
        <v>A2</v>
      </c>
      <c r="Y15" s="19">
        <f>VLOOKUP(X15,Sheet1!$B$2:$C$12,2,TRUE)</f>
        <v>9</v>
      </c>
      <c r="Z15" s="19" t="str">
        <f>VLOOKUP(E15,'[11]Gui chi Quynh'!$C$7:$E$385,3,0)</f>
        <v>A1</v>
      </c>
      <c r="AA15" s="19">
        <f>VLOOKUP(Z15,Sheet1!$B$2:$C$12,2,TRUE)</f>
        <v>10</v>
      </c>
      <c r="AB15" s="19" t="str">
        <f>VLOOKUP(E15,'[12]Gui chi Quynh'!$C$7:$E$386,3,0)</f>
        <v>A2</v>
      </c>
      <c r="AC15" s="19">
        <f>VLOOKUP(AB15,Sheet1!$B$2:$C$12,2,TRUE)</f>
        <v>9</v>
      </c>
      <c r="AD15" s="19" t="str">
        <f>VLOOKUP($E15,'[13]Chi tiet'!$D$8:$Q$388,14,0)</f>
        <v>A1</v>
      </c>
      <c r="AE15" s="19">
        <f>VLOOKUP(AD15,Sheet1!$B$2:$C$12,2,TRUE)</f>
        <v>10</v>
      </c>
      <c r="AF15" s="19">
        <f t="shared" si="0"/>
        <v>9.6</v>
      </c>
      <c r="AG15" s="226">
        <f t="shared" si="1"/>
        <v>0</v>
      </c>
      <c r="AH15" s="17" t="str">
        <f t="shared" si="8"/>
        <v>Hoàn thành xuất sắc nhiệm vụ</v>
      </c>
      <c r="AI15" s="17">
        <f t="shared" si="2"/>
        <v>9.5</v>
      </c>
      <c r="AJ15" s="365" t="str">
        <f t="shared" si="9"/>
        <v/>
      </c>
      <c r="AK15" s="17" t="str">
        <f t="shared" si="10"/>
        <v>Hoàn thành xuất sắc nhiệm vụ</v>
      </c>
      <c r="AL15" s="17" t="str">
        <f t="shared" si="11"/>
        <v>LĐTT</v>
      </c>
      <c r="AM15" s="366" t="str">
        <f>VLOOKUP($D15,'[14]DS Tong'!$D$18:$L$211,9,0)</f>
        <v>Tốt</v>
      </c>
      <c r="AN15" s="19" t="str">
        <f>VLOOKUP($E15,[15]Sheet1!$C$7:$E$395,2,0)</f>
        <v>A3</v>
      </c>
      <c r="AO15" s="19">
        <f>VLOOKUP(AN15,Sheet1!$B$2:$C$12,2,TRUE)</f>
        <v>8</v>
      </c>
      <c r="AP15" s="19" t="str">
        <f>VLOOKUP($E15,[15]Sheet1!$C$7:$E$395,3,0)</f>
        <v>A3</v>
      </c>
      <c r="AQ15" s="19">
        <f>VLOOKUP(AP15,Sheet1!$B$2:$C$12,2,TRUE)</f>
        <v>8</v>
      </c>
      <c r="AR15" s="17">
        <f t="shared" si="3"/>
        <v>9.1999999999999993</v>
      </c>
      <c r="AS15" s="17">
        <f t="shared" si="4"/>
        <v>9.3000000000000007</v>
      </c>
      <c r="AT15" s="365" t="str">
        <f t="shared" si="5"/>
        <v>12A* + 0B* + 0C* +  0D</v>
      </c>
      <c r="AU15" s="365" t="str">
        <f t="shared" si="12"/>
        <v>12A*</v>
      </c>
      <c r="AV15" s="19" t="str">
        <f t="shared" si="13"/>
        <v>HTXS NV</v>
      </c>
      <c r="AW15" s="19" t="str">
        <f t="shared" si="14"/>
        <v>HTXS NV</v>
      </c>
      <c r="AX15" s="26"/>
      <c r="AY15" s="25"/>
    </row>
    <row r="16" spans="1:51" s="48" customFormat="1" ht="35.1" customHeight="1" x14ac:dyDescent="0.25">
      <c r="A16" s="207">
        <f t="shared" si="6"/>
        <v>8</v>
      </c>
      <c r="B16" s="207">
        <f>COUNTIF($F$9:F16,F16)</f>
        <v>4</v>
      </c>
      <c r="C16" s="353" t="s">
        <v>984</v>
      </c>
      <c r="D16" s="115" t="s">
        <v>148</v>
      </c>
      <c r="E16" s="185" t="s">
        <v>438</v>
      </c>
      <c r="F16" s="19" t="s">
        <v>362</v>
      </c>
      <c r="G16" s="19" t="s">
        <v>974</v>
      </c>
      <c r="H16" s="19" t="str">
        <f>VLOOKUP($E16,'[4]Gui chi Quynh'!$D$7:$F$393,3,0)</f>
        <v>A2</v>
      </c>
      <c r="I16" s="19">
        <f>VLOOKUP(H16,Sheet1!$B$2:$C$12,2,TRUE)</f>
        <v>9</v>
      </c>
      <c r="J16" s="19" t="str">
        <f>VLOOKUP($E16,'[5]Gui chi Quynh'!$C$7:$E$391,3,0)</f>
        <v>A2</v>
      </c>
      <c r="K16" s="19">
        <f>VLOOKUP(J16,Sheet1!$B$2:$C$12,2,TRUE)</f>
        <v>9</v>
      </c>
      <c r="L16" s="19" t="str">
        <f>VLOOKUP($E16,'[6]Gui chi Quynh'!$C$7:$E$389,3,0)</f>
        <v>A1</v>
      </c>
      <c r="M16" s="19">
        <f>VLOOKUP(L16,Sheet1!$B$2:$C$12,2,TRUE)</f>
        <v>10</v>
      </c>
      <c r="N16" s="19" t="str">
        <f>VLOOKUP($E16,'[7]Gui chi Quynh'!$C$7:$E$389,3,0)</f>
        <v>A1</v>
      </c>
      <c r="O16" s="19">
        <f>VLOOKUP(N16,Sheet1!$B$2:$C$12,2,TRUE)</f>
        <v>10</v>
      </c>
      <c r="P16" s="19" t="str">
        <f>VLOOKUP($E16,'[8]Gui chi Quynh'!$C$7:$E$388,3,0)</f>
        <v>A2</v>
      </c>
      <c r="Q16" s="19">
        <f>VLOOKUP(P16,Sheet1!$B$2:$C$12,2,TRUE)</f>
        <v>9</v>
      </c>
      <c r="R16" s="19">
        <f t="shared" si="15"/>
        <v>9.4</v>
      </c>
      <c r="S16" s="226">
        <f t="shared" si="16"/>
        <v>0</v>
      </c>
      <c r="T16" s="17" t="str">
        <f t="shared" si="7"/>
        <v>Hoàn thành xuất sắc nhiệm vụ</v>
      </c>
      <c r="U16" s="232"/>
      <c r="V16" s="19" t="str">
        <f>VLOOKUP($E16,'[9]Gui chi Quynh'!$C$7:$E$388,3,0)</f>
        <v>A1</v>
      </c>
      <c r="W16" s="19">
        <f>VLOOKUP(V16,Sheet1!$B$2:$C$12,2,TRUE)</f>
        <v>10</v>
      </c>
      <c r="X16" s="19" t="str">
        <f>VLOOKUP($E16,'[10]Gui chi Quynh'!$C$7:$E$387,3,0)</f>
        <v>A2</v>
      </c>
      <c r="Y16" s="19">
        <f>VLOOKUP(X16,Sheet1!$B$2:$C$12,2,TRUE)</f>
        <v>9</v>
      </c>
      <c r="Z16" s="19" t="str">
        <f>VLOOKUP(E16,'[11]Gui chi Quynh'!$C$7:$E$385,3,0)</f>
        <v>A1</v>
      </c>
      <c r="AA16" s="19">
        <f>VLOOKUP(Z16,Sheet1!$B$2:$C$12,2,TRUE)</f>
        <v>10</v>
      </c>
      <c r="AB16" s="19" t="str">
        <f>VLOOKUP(E16,'[12]Gui chi Quynh'!$C$7:$E$386,3,0)</f>
        <v>A2</v>
      </c>
      <c r="AC16" s="19">
        <f>VLOOKUP(AB16,Sheet1!$B$2:$C$12,2,TRUE)</f>
        <v>9</v>
      </c>
      <c r="AD16" s="19" t="str">
        <f>VLOOKUP($E16,'[13]Chi tiet'!$D$8:$Q$388,14,0)</f>
        <v>A1</v>
      </c>
      <c r="AE16" s="19">
        <f>VLOOKUP(AD16,Sheet1!$B$2:$C$12,2,TRUE)</f>
        <v>10</v>
      </c>
      <c r="AF16" s="19">
        <f t="shared" si="0"/>
        <v>9.6</v>
      </c>
      <c r="AG16" s="226">
        <f t="shared" si="1"/>
        <v>0</v>
      </c>
      <c r="AH16" s="17" t="str">
        <f t="shared" si="8"/>
        <v>Hoàn thành xuất sắc nhiệm vụ</v>
      </c>
      <c r="AI16" s="17">
        <f t="shared" si="2"/>
        <v>9.5</v>
      </c>
      <c r="AJ16" s="365" t="str">
        <f t="shared" si="9"/>
        <v/>
      </c>
      <c r="AK16" s="17" t="str">
        <f t="shared" si="10"/>
        <v>Hoàn thành xuất sắc nhiệm vụ</v>
      </c>
      <c r="AL16" s="17" t="str">
        <f t="shared" si="11"/>
        <v>LĐTT</v>
      </c>
      <c r="AM16" s="366" t="str">
        <f>VLOOKUP($D16,'[14]DS Tong'!$D$18:$L$211,9,0)</f>
        <v>Tốt</v>
      </c>
      <c r="AN16" s="19" t="str">
        <f>VLOOKUP($E16,[15]Sheet1!$C$7:$E$395,2,0)</f>
        <v>A3</v>
      </c>
      <c r="AO16" s="19">
        <f>VLOOKUP(AN16,Sheet1!$B$2:$C$12,2,TRUE)</f>
        <v>8</v>
      </c>
      <c r="AP16" s="19" t="str">
        <f>VLOOKUP($E16,[15]Sheet1!$C$7:$E$395,3,0)</f>
        <v>A3</v>
      </c>
      <c r="AQ16" s="19">
        <f>VLOOKUP(AP16,Sheet1!$B$2:$C$12,2,TRUE)</f>
        <v>8</v>
      </c>
      <c r="AR16" s="17">
        <f t="shared" si="3"/>
        <v>9.1999999999999993</v>
      </c>
      <c r="AS16" s="17">
        <f t="shared" si="4"/>
        <v>9.3000000000000007</v>
      </c>
      <c r="AT16" s="365" t="str">
        <f t="shared" si="5"/>
        <v>12A* + 0B* + 0C* +  0D</v>
      </c>
      <c r="AU16" s="365" t="str">
        <f t="shared" si="12"/>
        <v>12A*</v>
      </c>
      <c r="AV16" s="19" t="str">
        <f t="shared" si="13"/>
        <v>HTXS NV</v>
      </c>
      <c r="AW16" s="19" t="str">
        <f t="shared" si="14"/>
        <v>HTXS NV</v>
      </c>
      <c r="AX16" s="25"/>
      <c r="AY16" s="25"/>
    </row>
    <row r="17" spans="1:51" s="48" customFormat="1" ht="35.1" customHeight="1" x14ac:dyDescent="0.25">
      <c r="A17" s="207">
        <f t="shared" si="6"/>
        <v>9</v>
      </c>
      <c r="B17" s="207">
        <f>COUNTIF($F$9:F17,F17)</f>
        <v>5</v>
      </c>
      <c r="C17" s="353" t="s">
        <v>984</v>
      </c>
      <c r="D17" s="115" t="s">
        <v>53</v>
      </c>
      <c r="E17" s="185" t="s">
        <v>437</v>
      </c>
      <c r="F17" s="19" t="s">
        <v>362</v>
      </c>
      <c r="G17" s="19" t="s">
        <v>974</v>
      </c>
      <c r="H17" s="19" t="str">
        <f>VLOOKUP($E17,'[4]Gui chi Quynh'!$D$7:$F$393,3,0)</f>
        <v>A2</v>
      </c>
      <c r="I17" s="19">
        <f>VLOOKUP(H17,Sheet1!$B$2:$C$12,2,TRUE)</f>
        <v>9</v>
      </c>
      <c r="J17" s="19" t="str">
        <f>VLOOKUP($E17,'[5]Gui chi Quynh'!$C$7:$E$391,3,0)</f>
        <v>A2</v>
      </c>
      <c r="K17" s="19">
        <f>VLOOKUP(J17,Sheet1!$B$2:$C$12,2,TRUE)</f>
        <v>9</v>
      </c>
      <c r="L17" s="19" t="str">
        <f>VLOOKUP($E17,'[6]Gui chi Quynh'!$C$7:$E$389,3,0)</f>
        <v>A2</v>
      </c>
      <c r="M17" s="19">
        <f>VLOOKUP(L17,Sheet1!$B$2:$C$12,2,TRUE)</f>
        <v>9</v>
      </c>
      <c r="N17" s="19" t="str">
        <f>VLOOKUP($E17,'[7]Gui chi Quynh'!$C$7:$E$389,3,0)</f>
        <v>A1</v>
      </c>
      <c r="O17" s="19">
        <f>VLOOKUP(N17,Sheet1!$B$2:$C$12,2,TRUE)</f>
        <v>10</v>
      </c>
      <c r="P17" s="19" t="str">
        <f>VLOOKUP($E17,'[8]Gui chi Quynh'!$C$7:$E$388,3,0)</f>
        <v>A2</v>
      </c>
      <c r="Q17" s="19">
        <f>VLOOKUP(P17,Sheet1!$B$2:$C$12,2,TRUE)</f>
        <v>9</v>
      </c>
      <c r="R17" s="19">
        <f t="shared" si="15"/>
        <v>9.1999999999999993</v>
      </c>
      <c r="S17" s="226">
        <f t="shared" si="16"/>
        <v>0</v>
      </c>
      <c r="T17" s="17" t="str">
        <f t="shared" si="7"/>
        <v>Hoàn thành xuất sắc nhiệm vụ</v>
      </c>
      <c r="U17" s="232"/>
      <c r="V17" s="19" t="str">
        <f>VLOOKUP($E17,'[9]Gui chi Quynh'!$C$7:$E$388,3,0)</f>
        <v>A2</v>
      </c>
      <c r="W17" s="19">
        <f>VLOOKUP(V17,Sheet1!$B$2:$C$12,2,TRUE)</f>
        <v>9</v>
      </c>
      <c r="X17" s="19" t="str">
        <f>VLOOKUP($E17,'[10]Gui chi Quynh'!$C$7:$E$387,3,0)</f>
        <v>A2</v>
      </c>
      <c r="Y17" s="19">
        <f>VLOOKUP(X17,Sheet1!$B$2:$C$12,2,TRUE)</f>
        <v>9</v>
      </c>
      <c r="Z17" s="19" t="str">
        <f>VLOOKUP(E17,'[11]Gui chi Quynh'!$C$7:$E$385,3,0)</f>
        <v>A2</v>
      </c>
      <c r="AA17" s="19">
        <f>VLOOKUP(Z17,Sheet1!$B$2:$C$12,2,TRUE)</f>
        <v>9</v>
      </c>
      <c r="AB17" s="19" t="str">
        <f>VLOOKUP(E17,'[12]Gui chi Quynh'!$C$7:$E$386,3,0)</f>
        <v>A1</v>
      </c>
      <c r="AC17" s="19">
        <f>VLOOKUP(AB17,Sheet1!$B$2:$C$12,2,TRUE)</f>
        <v>10</v>
      </c>
      <c r="AD17" s="19" t="str">
        <f>VLOOKUP($E17,'[13]Chi tiet'!$D$8:$Q$388,14,0)</f>
        <v>A3</v>
      </c>
      <c r="AE17" s="19">
        <f>VLOOKUP(AD17,Sheet1!$B$2:$C$12,2,TRUE)</f>
        <v>8</v>
      </c>
      <c r="AF17" s="19">
        <f t="shared" si="0"/>
        <v>9</v>
      </c>
      <c r="AG17" s="226">
        <f t="shared" si="1"/>
        <v>0</v>
      </c>
      <c r="AH17" s="17" t="str">
        <f t="shared" si="8"/>
        <v>Hoàn thành xuất sắc nhiệm vụ</v>
      </c>
      <c r="AI17" s="17">
        <f t="shared" si="2"/>
        <v>9.1</v>
      </c>
      <c r="AJ17" s="365" t="str">
        <f t="shared" si="9"/>
        <v/>
      </c>
      <c r="AK17" s="17" t="str">
        <f t="shared" si="10"/>
        <v>Hoàn thành xuất sắc nhiệm vụ</v>
      </c>
      <c r="AL17" s="17" t="str">
        <f t="shared" si="11"/>
        <v>LĐTT</v>
      </c>
      <c r="AM17" s="366" t="str">
        <f>VLOOKUP($D17,'[14]DS Tong'!$D$18:$L$211,9,0)</f>
        <v>Tốt</v>
      </c>
      <c r="AN17" s="19" t="str">
        <f>VLOOKUP($E17,[15]Sheet1!$C$7:$E$395,2,0)</f>
        <v>A3</v>
      </c>
      <c r="AO17" s="19">
        <f>VLOOKUP(AN17,Sheet1!$B$2:$C$12,2,TRUE)</f>
        <v>8</v>
      </c>
      <c r="AP17" s="19" t="str">
        <f>VLOOKUP($E17,[15]Sheet1!$C$7:$E$395,3,0)</f>
        <v>A2</v>
      </c>
      <c r="AQ17" s="19">
        <f>VLOOKUP(AP17,Sheet1!$B$2:$C$12,2,TRUE)</f>
        <v>9</v>
      </c>
      <c r="AR17" s="17">
        <f t="shared" si="3"/>
        <v>9.1</v>
      </c>
      <c r="AS17" s="17">
        <f t="shared" si="4"/>
        <v>9</v>
      </c>
      <c r="AT17" s="365" t="str">
        <f t="shared" si="5"/>
        <v>12A* + 0B* + 0C* +  0D</v>
      </c>
      <c r="AU17" s="365" t="str">
        <f t="shared" si="12"/>
        <v>12A*</v>
      </c>
      <c r="AV17" s="19" t="str">
        <f t="shared" si="13"/>
        <v>HTXS NV</v>
      </c>
      <c r="AW17" s="19" t="str">
        <f t="shared" si="14"/>
        <v>HTXS NV</v>
      </c>
      <c r="AX17" s="25"/>
      <c r="AY17" s="25"/>
    </row>
    <row r="18" spans="1:51" s="48" customFormat="1" ht="35.1" customHeight="1" x14ac:dyDescent="0.25">
      <c r="A18" s="207">
        <f t="shared" si="6"/>
        <v>10</v>
      </c>
      <c r="B18" s="207">
        <f>COUNTIF($F$9:F18,F18)</f>
        <v>6</v>
      </c>
      <c r="C18" s="353" t="s">
        <v>984</v>
      </c>
      <c r="D18" s="115" t="s">
        <v>55</v>
      </c>
      <c r="E18" s="207" t="s">
        <v>439</v>
      </c>
      <c r="F18" s="19" t="s">
        <v>362</v>
      </c>
      <c r="G18" s="19" t="s">
        <v>975</v>
      </c>
      <c r="H18" s="19" t="str">
        <f>VLOOKUP($E18,'[4]Gui chi Quynh'!$D$7:$F$393,3,0)</f>
        <v>A2</v>
      </c>
      <c r="I18" s="19">
        <f>VLOOKUP(H18,Sheet1!$B$2:$C$12,2,TRUE)</f>
        <v>9</v>
      </c>
      <c r="J18" s="19" t="str">
        <f>VLOOKUP($E18,'[5]Gui chi Quynh'!$C$7:$E$391,3,0)</f>
        <v>A2</v>
      </c>
      <c r="K18" s="19">
        <f>VLOOKUP(J18,Sheet1!$B$2:$C$12,2,TRUE)</f>
        <v>9</v>
      </c>
      <c r="L18" s="19" t="str">
        <f>VLOOKUP($E18,'[6]Gui chi Quynh'!$C$7:$E$389,3,0)</f>
        <v>A2</v>
      </c>
      <c r="M18" s="19">
        <f>VLOOKUP(L18,Sheet1!$B$2:$C$12,2,TRUE)</f>
        <v>9</v>
      </c>
      <c r="N18" s="19" t="str">
        <f>VLOOKUP($E18,'[7]Gui chi Quynh'!$C$7:$E$389,3,0)</f>
        <v>A2</v>
      </c>
      <c r="O18" s="19">
        <f>VLOOKUP(N18,Sheet1!$B$2:$C$12,2,TRUE)</f>
        <v>9</v>
      </c>
      <c r="P18" s="19" t="str">
        <f>VLOOKUP($E18,'[8]Gui chi Quynh'!$C$7:$E$388,3,0)</f>
        <v>A2</v>
      </c>
      <c r="Q18" s="19">
        <f>VLOOKUP(P18,Sheet1!$B$2:$C$12,2,TRUE)</f>
        <v>9</v>
      </c>
      <c r="R18" s="19">
        <f>ROUND(AVERAGE(I18,K18,M18,O18,Q18),2)</f>
        <v>9</v>
      </c>
      <c r="S18" s="226">
        <f>COUNTIF(F18:P18,"C*")*1+COUNTIF(F18:P18,"D")*2+COUNTIF(F18:P18,"E")*3</f>
        <v>0</v>
      </c>
      <c r="T18" s="17" t="str">
        <f t="shared" si="7"/>
        <v>Hoàn thành xuất sắc nhiệm vụ</v>
      </c>
      <c r="U18" s="232"/>
      <c r="V18" s="19" t="str">
        <f>VLOOKUP($E18,'[9]Gui chi Quynh'!$C$7:$E$388,3,0)</f>
        <v>A3</v>
      </c>
      <c r="W18" s="19">
        <f>VLOOKUP(V18,Sheet1!$B$2:$C$12,2,TRUE)</f>
        <v>8</v>
      </c>
      <c r="X18" s="19" t="str">
        <f>VLOOKUP($E18,'[10]Gui chi Quynh'!$C$7:$E$387,3,0)</f>
        <v>A3</v>
      </c>
      <c r="Y18" s="19">
        <f>VLOOKUP(X18,Sheet1!$B$2:$C$12,2,TRUE)</f>
        <v>8</v>
      </c>
      <c r="Z18" s="19" t="str">
        <f>VLOOKUP(E18,'[11]Gui chi Quynh'!$C$7:$E$385,3,0)</f>
        <v>A3</v>
      </c>
      <c r="AA18" s="19">
        <f>VLOOKUP(Z18,Sheet1!$B$2:$C$12,2,TRUE)</f>
        <v>8</v>
      </c>
      <c r="AB18" s="19" t="str">
        <f>VLOOKUP(E18,'[12]Gui chi Quynh'!$C$7:$E$386,3,0)</f>
        <v>A2</v>
      </c>
      <c r="AC18" s="19">
        <f>VLOOKUP(AB18,Sheet1!$B$2:$C$12,2,TRUE)</f>
        <v>9</v>
      </c>
      <c r="AD18" s="19" t="str">
        <f>VLOOKUP($E18,'[13]Chi tiet'!$D$8:$Q$388,14,0)</f>
        <v>A3</v>
      </c>
      <c r="AE18" s="19">
        <f>VLOOKUP(AD18,Sheet1!$B$2:$C$12,2,TRUE)</f>
        <v>8</v>
      </c>
      <c r="AF18" s="19">
        <f t="shared" si="0"/>
        <v>8.1999999999999993</v>
      </c>
      <c r="AG18" s="226">
        <f t="shared" si="1"/>
        <v>0</v>
      </c>
      <c r="AH18" s="17" t="str">
        <f t="shared" si="8"/>
        <v>Hoàn thành xuất sắc nhiệm vụ</v>
      </c>
      <c r="AI18" s="17">
        <f t="shared" si="2"/>
        <v>8.6</v>
      </c>
      <c r="AJ18" s="365" t="str">
        <f t="shared" si="9"/>
        <v/>
      </c>
      <c r="AK18" s="17" t="str">
        <f t="shared" si="10"/>
        <v>Hoàn thành xuất sắc nhiệm vụ</v>
      </c>
      <c r="AL18" s="17" t="str">
        <f t="shared" si="11"/>
        <v>LĐTT</v>
      </c>
      <c r="AM18" s="366" t="str">
        <f>VLOOKUP($D18,'[14]DS Tong'!$D$18:$L$211,9,0)</f>
        <v>Tốt</v>
      </c>
      <c r="AN18" s="19" t="str">
        <f>VLOOKUP($E18,[15]Sheet1!$C$7:$E$395,2,0)</f>
        <v>A3</v>
      </c>
      <c r="AO18" s="19">
        <f>VLOOKUP(AN18,Sheet1!$B$2:$C$12,2,TRUE)</f>
        <v>8</v>
      </c>
      <c r="AP18" s="19" t="str">
        <f>VLOOKUP($E18,[15]Sheet1!$C$7:$E$395,3,0)</f>
        <v>A2</v>
      </c>
      <c r="AQ18" s="19">
        <f>VLOOKUP(AP18,Sheet1!$B$2:$C$12,2,TRUE)</f>
        <v>9</v>
      </c>
      <c r="AR18" s="17">
        <f t="shared" si="3"/>
        <v>8.6</v>
      </c>
      <c r="AS18" s="17">
        <f t="shared" si="4"/>
        <v>8.6</v>
      </c>
      <c r="AT18" s="365" t="str">
        <f t="shared" si="5"/>
        <v>12A* + 0B* + 0C* +  0D</v>
      </c>
      <c r="AU18" s="365" t="str">
        <f t="shared" si="12"/>
        <v>12A*</v>
      </c>
      <c r="AV18" s="19" t="str">
        <f t="shared" si="13"/>
        <v>HTXS NV</v>
      </c>
      <c r="AW18" s="19" t="str">
        <f t="shared" si="14"/>
        <v>HTXS NV</v>
      </c>
      <c r="AX18" s="25"/>
      <c r="AY18" s="25"/>
    </row>
    <row r="19" spans="1:51" s="48" customFormat="1" ht="35.1" customHeight="1" x14ac:dyDescent="0.25">
      <c r="A19" s="207">
        <f t="shared" si="6"/>
        <v>11</v>
      </c>
      <c r="B19" s="207">
        <f>COUNTIF($F$9:F19,F19)</f>
        <v>7</v>
      </c>
      <c r="C19" s="353" t="s">
        <v>984</v>
      </c>
      <c r="D19" s="115" t="s">
        <v>358</v>
      </c>
      <c r="E19" s="207" t="s">
        <v>440</v>
      </c>
      <c r="F19" s="19" t="s">
        <v>362</v>
      </c>
      <c r="G19" s="19" t="s">
        <v>975</v>
      </c>
      <c r="H19" s="19" t="str">
        <f>VLOOKUP($E19,'[4]Gui chi Quynh'!$D$7:$F$393,3,0)</f>
        <v>A2</v>
      </c>
      <c r="I19" s="19">
        <f>VLOOKUP(H19,Sheet1!$B$2:$C$12,2,TRUE)</f>
        <v>9</v>
      </c>
      <c r="J19" s="19" t="str">
        <f>VLOOKUP($E19,'[5]Gui chi Quynh'!$C$7:$E$391,3,0)</f>
        <v>A2</v>
      </c>
      <c r="K19" s="19">
        <f>VLOOKUP(J19,Sheet1!$B$2:$C$12,2,TRUE)</f>
        <v>9</v>
      </c>
      <c r="L19" s="19" t="str">
        <f>VLOOKUP($E19,'[6]Gui chi Quynh'!$C$7:$E$389,3,0)</f>
        <v>A2</v>
      </c>
      <c r="M19" s="19">
        <f>VLOOKUP(L19,Sheet1!$B$2:$C$12,2,TRUE)</f>
        <v>9</v>
      </c>
      <c r="N19" s="19" t="str">
        <f>VLOOKUP($E19,'[7]Gui chi Quynh'!$C$7:$E$389,3,0)</f>
        <v>A2</v>
      </c>
      <c r="O19" s="19">
        <f>VLOOKUP(N19,Sheet1!$B$2:$C$12,2,TRUE)</f>
        <v>9</v>
      </c>
      <c r="P19" s="19" t="str">
        <f>VLOOKUP($E19,'[8]Gui chi Quynh'!$C$7:$E$388,3,0)</f>
        <v>A2</v>
      </c>
      <c r="Q19" s="19">
        <f>VLOOKUP(P19,Sheet1!$B$2:$C$12,2,TRUE)</f>
        <v>9</v>
      </c>
      <c r="R19" s="19">
        <f>ROUND(AVERAGE(I19,K19,M19,O19,Q19),2)</f>
        <v>9</v>
      </c>
      <c r="S19" s="226">
        <f>COUNTIF(F19:P19,"C*")*1+COUNTIF(F19:P19,"D")*2+COUNTIF(F19:P19,"E")*3</f>
        <v>0</v>
      </c>
      <c r="T19" s="17" t="str">
        <f t="shared" si="7"/>
        <v>Hoàn thành xuất sắc nhiệm vụ</v>
      </c>
      <c r="U19" s="232"/>
      <c r="V19" s="19" t="str">
        <f>VLOOKUP($E19,'[9]Gui chi Quynh'!$C$7:$E$388,3,0)</f>
        <v>A2</v>
      </c>
      <c r="W19" s="19">
        <f>VLOOKUP(V19,Sheet1!$B$2:$C$12,2,TRUE)</f>
        <v>9</v>
      </c>
      <c r="X19" s="19" t="str">
        <f>VLOOKUP($E19,'[10]Gui chi Quynh'!$C$7:$E$387,3,0)</f>
        <v>A3</v>
      </c>
      <c r="Y19" s="19">
        <f>VLOOKUP(X19,Sheet1!$B$2:$C$12,2,TRUE)</f>
        <v>8</v>
      </c>
      <c r="Z19" s="19" t="str">
        <f>VLOOKUP(E19,'[11]Gui chi Quynh'!$C$7:$E$385,3,0)</f>
        <v>A2</v>
      </c>
      <c r="AA19" s="19">
        <f>VLOOKUP(Z19,Sheet1!$B$2:$C$12,2,TRUE)</f>
        <v>9</v>
      </c>
      <c r="AB19" s="19" t="str">
        <f>VLOOKUP(E19,'[12]Gui chi Quynh'!$C$7:$E$386,3,0)</f>
        <v>A2</v>
      </c>
      <c r="AC19" s="19">
        <f>VLOOKUP(AB19,Sheet1!$B$2:$C$12,2,TRUE)</f>
        <v>9</v>
      </c>
      <c r="AD19" s="19" t="str">
        <f>VLOOKUP($E19,'[13]Chi tiet'!$D$8:$Q$388,14,0)</f>
        <v>A2</v>
      </c>
      <c r="AE19" s="19">
        <f>VLOOKUP(AD19,Sheet1!$B$2:$C$12,2,TRUE)</f>
        <v>9</v>
      </c>
      <c r="AF19" s="19">
        <f t="shared" si="0"/>
        <v>8.8000000000000007</v>
      </c>
      <c r="AG19" s="226">
        <f t="shared" si="1"/>
        <v>0</v>
      </c>
      <c r="AH19" s="17" t="str">
        <f t="shared" si="8"/>
        <v>Hoàn thành xuất sắc nhiệm vụ</v>
      </c>
      <c r="AI19" s="17">
        <f t="shared" si="2"/>
        <v>8.9</v>
      </c>
      <c r="AJ19" s="365" t="str">
        <f t="shared" si="9"/>
        <v/>
      </c>
      <c r="AK19" s="17" t="str">
        <f t="shared" si="10"/>
        <v>Hoàn thành xuất sắc nhiệm vụ</v>
      </c>
      <c r="AL19" s="17" t="str">
        <f t="shared" si="11"/>
        <v>LĐTT</v>
      </c>
      <c r="AM19" s="366" t="str">
        <f>VLOOKUP($D19,'[14]DS Tong'!$D$18:$L$211,9,0)</f>
        <v>Tốt</v>
      </c>
      <c r="AN19" s="19" t="str">
        <f>VLOOKUP($E19,[15]Sheet1!$C$7:$E$395,2,0)</f>
        <v>A3</v>
      </c>
      <c r="AO19" s="19">
        <f>VLOOKUP(AN19,Sheet1!$B$2:$C$12,2,TRUE)</f>
        <v>8</v>
      </c>
      <c r="AP19" s="19" t="str">
        <f>VLOOKUP($E19,[15]Sheet1!$C$7:$E$395,3,0)</f>
        <v>A3</v>
      </c>
      <c r="AQ19" s="19">
        <f>VLOOKUP(AP19,Sheet1!$B$2:$C$12,2,TRUE)</f>
        <v>8</v>
      </c>
      <c r="AR19" s="17">
        <f t="shared" si="3"/>
        <v>8.6999999999999993</v>
      </c>
      <c r="AS19" s="17">
        <f t="shared" si="4"/>
        <v>8.8000000000000007</v>
      </c>
      <c r="AT19" s="365" t="str">
        <f t="shared" si="5"/>
        <v>12A* + 0B* + 0C* +  0D</v>
      </c>
      <c r="AU19" s="365" t="str">
        <f t="shared" si="12"/>
        <v>12A*</v>
      </c>
      <c r="AV19" s="19" t="str">
        <f t="shared" si="13"/>
        <v>HTXS NV</v>
      </c>
      <c r="AW19" s="19" t="str">
        <f t="shared" si="14"/>
        <v>HTXS NV</v>
      </c>
      <c r="AX19" s="25"/>
      <c r="AY19" s="25"/>
    </row>
    <row r="20" spans="1:51" s="48" customFormat="1" ht="35.1" customHeight="1" x14ac:dyDescent="0.25">
      <c r="A20" s="207">
        <f t="shared" si="6"/>
        <v>12</v>
      </c>
      <c r="B20" s="207">
        <f>COUNTIF($F$9:F20,F20)</f>
        <v>8</v>
      </c>
      <c r="C20" s="353" t="s">
        <v>985</v>
      </c>
      <c r="D20" s="115" t="s">
        <v>790</v>
      </c>
      <c r="E20" s="207" t="s">
        <v>791</v>
      </c>
      <c r="F20" s="19" t="s">
        <v>362</v>
      </c>
      <c r="G20" s="19" t="s">
        <v>975</v>
      </c>
      <c r="H20" s="19" t="str">
        <f>VLOOKUP($E20,'[4]Gui chi Quynh'!$D$7:$F$393,3,0)</f>
        <v>A2</v>
      </c>
      <c r="I20" s="19">
        <f>VLOOKUP(H20,Sheet1!$B$2:$C$12,2,TRUE)</f>
        <v>9</v>
      </c>
      <c r="J20" s="19" t="str">
        <f>VLOOKUP($E20,'[5]Gui chi Quynh'!$C$7:$E$391,3,0)</f>
        <v>A2</v>
      </c>
      <c r="K20" s="19">
        <f>VLOOKUP(J20,Sheet1!$B$2:$C$12,2,TRUE)</f>
        <v>9</v>
      </c>
      <c r="L20" s="19" t="str">
        <f>VLOOKUP($E20,'[6]Gui chi Quynh'!$C$7:$E$389,3,0)</f>
        <v>A2</v>
      </c>
      <c r="M20" s="19">
        <f>VLOOKUP(L20,Sheet1!$B$2:$C$12,2,TRUE)</f>
        <v>9</v>
      </c>
      <c r="N20" s="19" t="str">
        <f>VLOOKUP($E20,'[7]Gui chi Quynh'!$C$7:$E$389,3,0)</f>
        <v>A2</v>
      </c>
      <c r="O20" s="19">
        <f>VLOOKUP(N20,Sheet1!$B$2:$C$12,2,TRUE)</f>
        <v>9</v>
      </c>
      <c r="P20" s="19" t="str">
        <f>VLOOKUP($E20,'[8]Gui chi Quynh'!$C$7:$E$388,3,0)</f>
        <v>A3</v>
      </c>
      <c r="Q20" s="19">
        <f>VLOOKUP(P20,Sheet1!$B$2:$C$12,2,TRUE)</f>
        <v>8</v>
      </c>
      <c r="R20" s="19">
        <f>ROUND(AVERAGE(I20,K20,M20,O20,Q20),2)</f>
        <v>8.8000000000000007</v>
      </c>
      <c r="S20" s="226">
        <f>COUNTIF(F20:P20,"C*")*1+COUNTIF(F20:P20,"D")*2+COUNTIF(F20:P20,"E")*3</f>
        <v>0</v>
      </c>
      <c r="T20" s="17" t="str">
        <f t="shared" si="7"/>
        <v>Hoàn thành xuất sắc nhiệm vụ</v>
      </c>
      <c r="U20" s="232"/>
      <c r="V20" s="19" t="str">
        <f>VLOOKUP($E20,'[9]Gui chi Quynh'!$C$7:$E$388,3,0)</f>
        <v>A3</v>
      </c>
      <c r="W20" s="19">
        <f>VLOOKUP(V20,Sheet1!$B$2:$C$12,2,TRUE)</f>
        <v>8</v>
      </c>
      <c r="X20" s="19" t="str">
        <f>VLOOKUP($E20,'[10]Gui chi Quynh'!$C$7:$E$387,3,0)</f>
        <v>A4</v>
      </c>
      <c r="Y20" s="19">
        <f>VLOOKUP(X20,Sheet1!$B$2:$C$12,2,TRUE)</f>
        <v>7</v>
      </c>
      <c r="Z20" s="19" t="str">
        <f>VLOOKUP(E20,'[11]Gui chi Quynh'!$C$7:$E$385,3,0)</f>
        <v>A2</v>
      </c>
      <c r="AA20" s="19">
        <f>VLOOKUP(Z20,Sheet1!$B$2:$C$12,2,TRUE)</f>
        <v>9</v>
      </c>
      <c r="AB20" s="19" t="str">
        <f>VLOOKUP(E20,'[12]Gui chi Quynh'!$C$7:$E$386,3,0)</f>
        <v>A2</v>
      </c>
      <c r="AC20" s="19">
        <f>VLOOKUP(AB20,Sheet1!$B$2:$C$12,2,TRUE)</f>
        <v>9</v>
      </c>
      <c r="AD20" s="19" t="str">
        <f>VLOOKUP($E20,'[13]Chi tiet'!$D$8:$Q$388,14,0)</f>
        <v>A3</v>
      </c>
      <c r="AE20" s="19">
        <f>VLOOKUP(AD20,Sheet1!$B$2:$C$12,2,TRUE)</f>
        <v>8</v>
      </c>
      <c r="AF20" s="19">
        <f t="shared" si="0"/>
        <v>8.1999999999999993</v>
      </c>
      <c r="AG20" s="226">
        <f t="shared" si="1"/>
        <v>0</v>
      </c>
      <c r="AH20" s="17" t="str">
        <f t="shared" si="8"/>
        <v>Hoàn thành xuất sắc nhiệm vụ</v>
      </c>
      <c r="AI20" s="17">
        <f t="shared" si="2"/>
        <v>8.5</v>
      </c>
      <c r="AJ20" s="365" t="str">
        <f t="shared" si="9"/>
        <v/>
      </c>
      <c r="AK20" s="17" t="str">
        <f t="shared" si="10"/>
        <v>Hoàn thành xuất sắc nhiệm vụ</v>
      </c>
      <c r="AL20" s="17" t="str">
        <f t="shared" si="11"/>
        <v>LĐTT</v>
      </c>
      <c r="AM20" s="366" t="str">
        <f>VLOOKUP($D20,'[14]DS Tong'!$D$18:$L$211,9,0)</f>
        <v>Tốt</v>
      </c>
      <c r="AN20" s="19" t="str">
        <f>VLOOKUP($E20,[15]Sheet1!$C$7:$E$395,2,0)</f>
        <v>A3</v>
      </c>
      <c r="AO20" s="19">
        <f>VLOOKUP(AN20,Sheet1!$B$2:$C$12,2,TRUE)</f>
        <v>8</v>
      </c>
      <c r="AP20" s="19" t="str">
        <f>VLOOKUP($E20,[15]Sheet1!$C$7:$E$395,3,0)</f>
        <v>A2</v>
      </c>
      <c r="AQ20" s="19">
        <f>VLOOKUP(AP20,Sheet1!$B$2:$C$12,2,TRUE)</f>
        <v>9</v>
      </c>
      <c r="AR20" s="17">
        <f t="shared" si="3"/>
        <v>8.5</v>
      </c>
      <c r="AS20" s="17">
        <f t="shared" si="4"/>
        <v>8.5</v>
      </c>
      <c r="AT20" s="365" t="str">
        <f t="shared" si="5"/>
        <v>12A* + 0B* + 0C* +  0D</v>
      </c>
      <c r="AU20" s="365" t="str">
        <f t="shared" si="12"/>
        <v>12A*</v>
      </c>
      <c r="AV20" s="19" t="str">
        <f t="shared" si="13"/>
        <v>HTXS NV</v>
      </c>
      <c r="AW20" s="19" t="str">
        <f t="shared" si="14"/>
        <v>HTXS NV</v>
      </c>
      <c r="AX20" s="25"/>
      <c r="AY20" s="25"/>
    </row>
    <row r="21" spans="1:51" s="48" customFormat="1" ht="35.1" customHeight="1" x14ac:dyDescent="0.25">
      <c r="A21" s="207">
        <f t="shared" si="6"/>
        <v>13</v>
      </c>
      <c r="B21" s="207">
        <f>COUNTIF($F$9:F21,F21)</f>
        <v>1</v>
      </c>
      <c r="C21" s="353" t="s">
        <v>985</v>
      </c>
      <c r="D21" s="70" t="s">
        <v>56</v>
      </c>
      <c r="E21" s="210" t="s">
        <v>441</v>
      </c>
      <c r="F21" s="233" t="s">
        <v>363</v>
      </c>
      <c r="G21" s="233" t="s">
        <v>974</v>
      </c>
      <c r="H21" s="19" t="str">
        <f>VLOOKUP($E21,'[4]Gui chi Quynh'!$D$7:$F$393,3,0)</f>
        <v>A1</v>
      </c>
      <c r="I21" s="19">
        <f>VLOOKUP(H21,Sheet1!$B$2:$C$12,2,TRUE)</f>
        <v>10</v>
      </c>
      <c r="J21" s="19" t="str">
        <f>VLOOKUP($E21,'[5]Gui chi Quynh'!$C$7:$E$391,3,0)</f>
        <v>A1</v>
      </c>
      <c r="K21" s="19">
        <f>VLOOKUP(J21,Sheet1!$B$2:$C$12,2,TRUE)</f>
        <v>10</v>
      </c>
      <c r="L21" s="19" t="str">
        <f>VLOOKUP($E21,'[6]Gui chi Quynh'!$C$7:$E$389,3,0)</f>
        <v>A1</v>
      </c>
      <c r="M21" s="19">
        <f>VLOOKUP(L21,Sheet1!$B$2:$C$12,2,TRUE)</f>
        <v>10</v>
      </c>
      <c r="N21" s="19" t="str">
        <f>VLOOKUP($E21,'[7]Gui chi Quynh'!$C$7:$E$389,3,0)</f>
        <v>A1</v>
      </c>
      <c r="O21" s="19">
        <f>VLOOKUP(N21,Sheet1!$B$2:$C$12,2,TRUE)</f>
        <v>10</v>
      </c>
      <c r="P21" s="19" t="str">
        <f>VLOOKUP($E21,'[8]Gui chi Quynh'!$C$7:$E$388,3,0)</f>
        <v>A1</v>
      </c>
      <c r="Q21" s="19">
        <f>VLOOKUP(P21,Sheet1!$B$2:$C$12,2,TRUE)</f>
        <v>10</v>
      </c>
      <c r="R21" s="19">
        <f t="shared" ref="R21:R32" si="17">ROUND(AVERAGE(I21,K21,M21,O21,Q21),2)</f>
        <v>10</v>
      </c>
      <c r="S21" s="226">
        <f t="shared" ref="S21:S32" si="18">COUNTIF(F21:P21,"C*")*1+COUNTIF(F21:P21,"D")*2+COUNTIF(F21:P21,"E")*3</f>
        <v>0</v>
      </c>
      <c r="T21" s="17" t="str">
        <f t="shared" si="7"/>
        <v>Hoàn thành xuất sắc nhiệm vụ</v>
      </c>
      <c r="U21" s="232"/>
      <c r="V21" s="19" t="str">
        <f>VLOOKUP($E21,'[9]Gui chi Quynh'!$C$7:$E$388,3,0)</f>
        <v>A1</v>
      </c>
      <c r="W21" s="19">
        <f>VLOOKUP(V21,Sheet1!$B$2:$C$12,2,TRUE)</f>
        <v>10</v>
      </c>
      <c r="X21" s="19" t="str">
        <f>VLOOKUP($E21,'[10]Gui chi Quynh'!$C$7:$E$387,3,0)</f>
        <v>A1</v>
      </c>
      <c r="Y21" s="19">
        <f>VLOOKUP(X21,Sheet1!$B$2:$C$12,2,TRUE)</f>
        <v>10</v>
      </c>
      <c r="Z21" s="19" t="str">
        <f>VLOOKUP(E21,'[11]Gui chi Quynh'!$C$7:$E$385,3,0)</f>
        <v>A1</v>
      </c>
      <c r="AA21" s="19">
        <f>VLOOKUP(Z21,Sheet1!$B$2:$C$12,2,TRUE)</f>
        <v>10</v>
      </c>
      <c r="AB21" s="19" t="str">
        <f>VLOOKUP(E21,'[12]Gui chi Quynh'!$C$7:$E$386,3,0)</f>
        <v>A1</v>
      </c>
      <c r="AC21" s="19">
        <f>VLOOKUP(AB21,Sheet1!$B$2:$C$12,2,TRUE)</f>
        <v>10</v>
      </c>
      <c r="AD21" s="19" t="str">
        <f>VLOOKUP($E21,'[13]Chi tiet'!$D$8:$Q$388,14,0)</f>
        <v>A1</v>
      </c>
      <c r="AE21" s="19">
        <f>VLOOKUP(AD21,Sheet1!$B$2:$C$12,2,TRUE)</f>
        <v>10</v>
      </c>
      <c r="AF21" s="19">
        <f t="shared" si="0"/>
        <v>10</v>
      </c>
      <c r="AG21" s="226">
        <f t="shared" si="1"/>
        <v>0</v>
      </c>
      <c r="AH21" s="17" t="str">
        <f t="shared" si="8"/>
        <v>Hoàn thành xuất sắc nhiệm vụ</v>
      </c>
      <c r="AI21" s="17">
        <f t="shared" si="2"/>
        <v>10</v>
      </c>
      <c r="AJ21" s="365" t="str">
        <f t="shared" si="9"/>
        <v/>
      </c>
      <c r="AK21" s="17" t="str">
        <f t="shared" si="10"/>
        <v>Hoàn thành xuất sắc nhiệm vụ</v>
      </c>
      <c r="AL21" s="17" t="str">
        <f t="shared" si="11"/>
        <v>LĐTT</v>
      </c>
      <c r="AM21" s="366" t="str">
        <f>VLOOKUP($D21,'[14]DS Tong'!$D$18:$L$211,9,0)</f>
        <v>Xuất sắc</v>
      </c>
      <c r="AN21" s="19" t="str">
        <f>VLOOKUP($E21,[15]Sheet1!$C$7:$E$395,2,0)</f>
        <v>A1</v>
      </c>
      <c r="AO21" s="19">
        <f>VLOOKUP(AN21,Sheet1!$B$2:$C$12,2,TRUE)</f>
        <v>10</v>
      </c>
      <c r="AP21" s="19" t="str">
        <f>VLOOKUP($E21,[15]Sheet1!$C$7:$E$395,3,0)</f>
        <v>A1</v>
      </c>
      <c r="AQ21" s="19">
        <f>VLOOKUP(AP21,Sheet1!$B$2:$C$12,2,TRUE)</f>
        <v>10</v>
      </c>
      <c r="AR21" s="17">
        <f t="shared" si="3"/>
        <v>10</v>
      </c>
      <c r="AS21" s="17">
        <f t="shared" si="4"/>
        <v>10</v>
      </c>
      <c r="AT21" s="365" t="str">
        <f t="shared" si="5"/>
        <v>12A* + 0B* + 0C* +  0D</v>
      </c>
      <c r="AU21" s="365" t="str">
        <f t="shared" si="12"/>
        <v>12A*</v>
      </c>
      <c r="AV21" s="19" t="str">
        <f t="shared" si="13"/>
        <v>HTXS NV</v>
      </c>
      <c r="AW21" s="19" t="str">
        <f t="shared" si="14"/>
        <v>HTXS NV</v>
      </c>
      <c r="AX21" s="25"/>
      <c r="AY21" s="25"/>
    </row>
    <row r="22" spans="1:51" s="48" customFormat="1" ht="35.1" customHeight="1" x14ac:dyDescent="0.25">
      <c r="A22" s="207">
        <f t="shared" si="6"/>
        <v>14</v>
      </c>
      <c r="B22" s="207">
        <f>COUNTIF($F$9:F22,F22)</f>
        <v>2</v>
      </c>
      <c r="C22" s="353" t="s">
        <v>985</v>
      </c>
      <c r="D22" s="70" t="s">
        <v>279</v>
      </c>
      <c r="E22" s="210" t="s">
        <v>443</v>
      </c>
      <c r="F22" s="19" t="s">
        <v>363</v>
      </c>
      <c r="G22" s="19" t="s">
        <v>974</v>
      </c>
      <c r="H22" s="19" t="str">
        <f>VLOOKUP($E22,'[4]Gui chi Quynh'!$D$7:$F$393,3,0)</f>
        <v>A1</v>
      </c>
      <c r="I22" s="19">
        <f>VLOOKUP(H22,Sheet1!$B$2:$C$12,2,TRUE)</f>
        <v>10</v>
      </c>
      <c r="J22" s="19" t="str">
        <f>VLOOKUP($E22,'[5]Gui chi Quynh'!$C$7:$E$391,3,0)</f>
        <v>A1</v>
      </c>
      <c r="K22" s="19">
        <f>VLOOKUP(J22,Sheet1!$B$2:$C$12,2,TRUE)</f>
        <v>10</v>
      </c>
      <c r="L22" s="19" t="str">
        <f>VLOOKUP($E22,'[6]Gui chi Quynh'!$C$7:$E$389,3,0)</f>
        <v>A1</v>
      </c>
      <c r="M22" s="19">
        <f>VLOOKUP(L22,Sheet1!$B$2:$C$12,2,TRUE)</f>
        <v>10</v>
      </c>
      <c r="N22" s="19" t="str">
        <f>VLOOKUP($E22,'[7]Gui chi Quynh'!$C$7:$E$389,3,0)</f>
        <v>A1</v>
      </c>
      <c r="O22" s="19">
        <f>VLOOKUP(N22,Sheet1!$B$2:$C$12,2,TRUE)</f>
        <v>10</v>
      </c>
      <c r="P22" s="19" t="str">
        <f>VLOOKUP($E22,'[8]Gui chi Quynh'!$C$7:$E$388,3,0)</f>
        <v>A1</v>
      </c>
      <c r="Q22" s="19">
        <f>VLOOKUP(P22,Sheet1!$B$2:$C$12,2,TRUE)</f>
        <v>10</v>
      </c>
      <c r="R22" s="19">
        <f t="shared" si="17"/>
        <v>10</v>
      </c>
      <c r="S22" s="226">
        <f t="shared" si="18"/>
        <v>0</v>
      </c>
      <c r="T22" s="17" t="str">
        <f t="shared" si="7"/>
        <v>Hoàn thành xuất sắc nhiệm vụ</v>
      </c>
      <c r="U22" s="232"/>
      <c r="V22" s="19" t="str">
        <f>VLOOKUP($E22,'[9]Gui chi Quynh'!$C$7:$E$388,3,0)</f>
        <v>A1</v>
      </c>
      <c r="W22" s="19">
        <f>VLOOKUP(V22,Sheet1!$B$2:$C$12,2,TRUE)</f>
        <v>10</v>
      </c>
      <c r="X22" s="19" t="str">
        <f>VLOOKUP($E22,'[10]Gui chi Quynh'!$C$7:$E$387,3,0)</f>
        <v>A1</v>
      </c>
      <c r="Y22" s="19">
        <f>VLOOKUP(X22,Sheet1!$B$2:$C$12,2,TRUE)</f>
        <v>10</v>
      </c>
      <c r="Z22" s="19" t="str">
        <f>VLOOKUP(E22,'[11]Gui chi Quynh'!$C$7:$E$385,3,0)</f>
        <v>A1</v>
      </c>
      <c r="AA22" s="19">
        <f>VLOOKUP(Z22,Sheet1!$B$2:$C$12,2,TRUE)</f>
        <v>10</v>
      </c>
      <c r="AB22" s="19" t="str">
        <f>VLOOKUP(E22,'[12]Gui chi Quynh'!$C$7:$E$386,3,0)</f>
        <v>A1</v>
      </c>
      <c r="AC22" s="19">
        <f>VLOOKUP(AB22,Sheet1!$B$2:$C$12,2,TRUE)</f>
        <v>10</v>
      </c>
      <c r="AD22" s="19" t="str">
        <f>VLOOKUP($E22,'[13]Chi tiet'!$D$8:$Q$388,14,0)</f>
        <v>A1</v>
      </c>
      <c r="AE22" s="19">
        <f>VLOOKUP(AD22,Sheet1!$B$2:$C$12,2,TRUE)</f>
        <v>10</v>
      </c>
      <c r="AF22" s="19">
        <f t="shared" si="0"/>
        <v>10</v>
      </c>
      <c r="AG22" s="226">
        <f t="shared" si="1"/>
        <v>0</v>
      </c>
      <c r="AH22" s="17" t="str">
        <f t="shared" si="8"/>
        <v>Hoàn thành xuất sắc nhiệm vụ</v>
      </c>
      <c r="AI22" s="17">
        <f t="shared" si="2"/>
        <v>10</v>
      </c>
      <c r="AJ22" s="365" t="str">
        <f t="shared" si="9"/>
        <v/>
      </c>
      <c r="AK22" s="17" t="str">
        <f t="shared" si="10"/>
        <v>Hoàn thành xuất sắc nhiệm vụ</v>
      </c>
      <c r="AL22" s="17" t="str">
        <f t="shared" si="11"/>
        <v>LĐTT</v>
      </c>
      <c r="AM22" s="366"/>
      <c r="AN22" s="19" t="str">
        <f>VLOOKUP($E22,[15]Sheet1!$C$7:$E$395,2,0)</f>
        <v>A2</v>
      </c>
      <c r="AO22" s="19">
        <f>VLOOKUP(AN22,Sheet1!$B$2:$C$12,2,TRUE)</f>
        <v>9</v>
      </c>
      <c r="AP22" s="19" t="str">
        <f>VLOOKUP($E22,[15]Sheet1!$C$7:$E$395,3,0)</f>
        <v>A2</v>
      </c>
      <c r="AQ22" s="19">
        <f>VLOOKUP(AP22,Sheet1!$B$2:$C$12,2,TRUE)</f>
        <v>9</v>
      </c>
      <c r="AR22" s="17">
        <f t="shared" si="3"/>
        <v>9.8000000000000007</v>
      </c>
      <c r="AS22" s="17">
        <f t="shared" si="4"/>
        <v>9.8000000000000007</v>
      </c>
      <c r="AT22" s="365" t="str">
        <f t="shared" si="5"/>
        <v>12A* + 0B* + 0C* +  0D</v>
      </c>
      <c r="AU22" s="365" t="str">
        <f t="shared" si="12"/>
        <v>12A*</v>
      </c>
      <c r="AV22" s="19" t="str">
        <f t="shared" si="13"/>
        <v>HTXS NV</v>
      </c>
      <c r="AW22" s="19" t="str">
        <f t="shared" si="14"/>
        <v>HTXS NV</v>
      </c>
      <c r="AX22" s="25"/>
      <c r="AY22" s="25"/>
    </row>
    <row r="23" spans="1:51" s="48" customFormat="1" ht="35.1" customHeight="1" x14ac:dyDescent="0.25">
      <c r="A23" s="207">
        <f t="shared" si="6"/>
        <v>15</v>
      </c>
      <c r="B23" s="207">
        <f>COUNTIF($F$9:F23,F23)</f>
        <v>3</v>
      </c>
      <c r="C23" s="353" t="s">
        <v>985</v>
      </c>
      <c r="D23" s="70" t="s">
        <v>64</v>
      </c>
      <c r="E23" s="210" t="s">
        <v>442</v>
      </c>
      <c r="F23" s="19" t="s">
        <v>363</v>
      </c>
      <c r="G23" s="19" t="s">
        <v>974</v>
      </c>
      <c r="H23" s="19" t="str">
        <f>VLOOKUP($E23,'[4]Gui chi Quynh'!$D$7:$F$393,3,0)</f>
        <v>A1</v>
      </c>
      <c r="I23" s="19">
        <f>VLOOKUP(H23,Sheet1!$B$2:$C$12,2,TRUE)</f>
        <v>10</v>
      </c>
      <c r="J23" s="19" t="str">
        <f>VLOOKUP($E23,'[5]Gui chi Quynh'!$C$7:$E$391,3,0)</f>
        <v>A1</v>
      </c>
      <c r="K23" s="19">
        <f>VLOOKUP(J23,Sheet1!$B$2:$C$12,2,TRUE)</f>
        <v>10</v>
      </c>
      <c r="L23" s="19" t="str">
        <f>VLOOKUP($E23,'[6]Gui chi Quynh'!$C$7:$E$389,3,0)</f>
        <v>A1</v>
      </c>
      <c r="M23" s="19">
        <f>VLOOKUP(L23,Sheet1!$B$2:$C$12,2,TRUE)</f>
        <v>10</v>
      </c>
      <c r="N23" s="19" t="str">
        <f>VLOOKUP($E23,'[7]Gui chi Quynh'!$C$7:$E$389,3,0)</f>
        <v>A1</v>
      </c>
      <c r="O23" s="19">
        <f>VLOOKUP(N23,Sheet1!$B$2:$C$12,2,TRUE)</f>
        <v>10</v>
      </c>
      <c r="P23" s="19" t="str">
        <f>VLOOKUP($E23,'[8]Gui chi Quynh'!$C$7:$E$388,3,0)</f>
        <v>A1</v>
      </c>
      <c r="Q23" s="19">
        <f>VLOOKUP(P23,Sheet1!$B$2:$C$12,2,TRUE)</f>
        <v>10</v>
      </c>
      <c r="R23" s="19">
        <f t="shared" si="17"/>
        <v>10</v>
      </c>
      <c r="S23" s="226">
        <f t="shared" si="18"/>
        <v>0</v>
      </c>
      <c r="T23" s="17" t="str">
        <f t="shared" si="7"/>
        <v>Hoàn thành xuất sắc nhiệm vụ</v>
      </c>
      <c r="U23" s="232"/>
      <c r="V23" s="19" t="str">
        <f>VLOOKUP($E23,'[9]Gui chi Quynh'!$C$7:$E$388,3,0)</f>
        <v>A1</v>
      </c>
      <c r="W23" s="19">
        <f>VLOOKUP(V23,Sheet1!$B$2:$C$12,2,TRUE)</f>
        <v>10</v>
      </c>
      <c r="X23" s="19" t="str">
        <f>VLOOKUP($E23,'[10]Gui chi Quynh'!$C$7:$E$387,3,0)</f>
        <v>A1</v>
      </c>
      <c r="Y23" s="19">
        <f>VLOOKUP(X23,Sheet1!$B$2:$C$12,2,TRUE)</f>
        <v>10</v>
      </c>
      <c r="Z23" s="19" t="str">
        <f>VLOOKUP(E23,'[11]Gui chi Quynh'!$C$7:$E$385,3,0)</f>
        <v>A1</v>
      </c>
      <c r="AA23" s="19">
        <f>VLOOKUP(Z23,Sheet1!$B$2:$C$12,2,TRUE)</f>
        <v>10</v>
      </c>
      <c r="AB23" s="19" t="str">
        <f>VLOOKUP(E23,'[12]Gui chi Quynh'!$C$7:$E$386,3,0)</f>
        <v>A1</v>
      </c>
      <c r="AC23" s="19">
        <f>VLOOKUP(AB23,Sheet1!$B$2:$C$12,2,TRUE)</f>
        <v>10</v>
      </c>
      <c r="AD23" s="19" t="str">
        <f>VLOOKUP($E23,'[13]Chi tiet'!$D$8:$Q$388,14,0)</f>
        <v>A1</v>
      </c>
      <c r="AE23" s="19">
        <f>VLOOKUP(AD23,Sheet1!$B$2:$C$12,2,TRUE)</f>
        <v>10</v>
      </c>
      <c r="AF23" s="19">
        <f t="shared" si="0"/>
        <v>10</v>
      </c>
      <c r="AG23" s="226">
        <f t="shared" si="1"/>
        <v>0</v>
      </c>
      <c r="AH23" s="17" t="str">
        <f t="shared" si="8"/>
        <v>Hoàn thành xuất sắc nhiệm vụ</v>
      </c>
      <c r="AI23" s="17">
        <f t="shared" si="2"/>
        <v>10</v>
      </c>
      <c r="AJ23" s="365" t="str">
        <f t="shared" si="9"/>
        <v/>
      </c>
      <c r="AK23" s="17" t="str">
        <f t="shared" si="10"/>
        <v>Hoàn thành xuất sắc nhiệm vụ</v>
      </c>
      <c r="AL23" s="17" t="str">
        <f t="shared" si="11"/>
        <v>LĐTT</v>
      </c>
      <c r="AM23" s="366" t="str">
        <f>VLOOKUP($D23,'[14]DS Tong'!$D$18:$L$211,9,0)</f>
        <v>Xuất sắc</v>
      </c>
      <c r="AN23" s="19" t="str">
        <f>VLOOKUP($E23,[15]Sheet1!$C$7:$E$395,2,0)</f>
        <v>A1</v>
      </c>
      <c r="AO23" s="19">
        <f>VLOOKUP(AN23,Sheet1!$B$2:$C$12,2,TRUE)</f>
        <v>10</v>
      </c>
      <c r="AP23" s="19" t="str">
        <f>VLOOKUP($E23,[15]Sheet1!$C$7:$E$395,3,0)</f>
        <v>A1</v>
      </c>
      <c r="AQ23" s="19">
        <f>VLOOKUP(AP23,Sheet1!$B$2:$C$12,2,TRUE)</f>
        <v>10</v>
      </c>
      <c r="AR23" s="17">
        <f t="shared" si="3"/>
        <v>10</v>
      </c>
      <c r="AS23" s="17">
        <f t="shared" si="4"/>
        <v>10</v>
      </c>
      <c r="AT23" s="365" t="str">
        <f t="shared" si="5"/>
        <v>12A* + 0B* + 0C* +  0D</v>
      </c>
      <c r="AU23" s="365" t="str">
        <f t="shared" si="12"/>
        <v>12A*</v>
      </c>
      <c r="AV23" s="19" t="str">
        <f t="shared" si="13"/>
        <v>HTXS NV</v>
      </c>
      <c r="AW23" s="19" t="str">
        <f t="shared" si="14"/>
        <v>HTXS NV</v>
      </c>
      <c r="AX23" s="25"/>
      <c r="AY23" s="25"/>
    </row>
    <row r="24" spans="1:51" s="48" customFormat="1" ht="35.1" customHeight="1" x14ac:dyDescent="0.25">
      <c r="A24" s="207">
        <f t="shared" si="6"/>
        <v>16</v>
      </c>
      <c r="B24" s="207">
        <f>COUNTIF($F$9:F24,F24)</f>
        <v>4</v>
      </c>
      <c r="C24" s="353" t="s">
        <v>984</v>
      </c>
      <c r="D24" s="115" t="s">
        <v>58</v>
      </c>
      <c r="E24" s="207" t="s">
        <v>472</v>
      </c>
      <c r="F24" s="19" t="s">
        <v>363</v>
      </c>
      <c r="G24" s="19" t="s">
        <v>974</v>
      </c>
      <c r="H24" s="19" t="str">
        <f>VLOOKUP($E24,'[4]Gui chi Quynh'!$D$7:$F$393,3,0)</f>
        <v>A1</v>
      </c>
      <c r="I24" s="19">
        <f>VLOOKUP(H24,Sheet1!$B$2:$C$12,2,TRUE)</f>
        <v>10</v>
      </c>
      <c r="J24" s="19" t="str">
        <f>VLOOKUP($E24,'[5]Gui chi Quynh'!$C$7:$E$391,3,0)</f>
        <v>A1</v>
      </c>
      <c r="K24" s="19">
        <f>VLOOKUP(J24,Sheet1!$B$2:$C$12,2,TRUE)</f>
        <v>10</v>
      </c>
      <c r="L24" s="19" t="str">
        <f>VLOOKUP($E24,'[6]Gui chi Quynh'!$C$7:$E$389,3,0)</f>
        <v>A1</v>
      </c>
      <c r="M24" s="19">
        <f>VLOOKUP(L24,Sheet1!$B$2:$C$12,2,TRUE)</f>
        <v>10</v>
      </c>
      <c r="N24" s="19" t="str">
        <f>VLOOKUP($E24,'[7]Gui chi Quynh'!$C$7:$E$389,3,0)</f>
        <v>A1</v>
      </c>
      <c r="O24" s="19">
        <f>VLOOKUP(N24,Sheet1!$B$2:$C$12,2,TRUE)</f>
        <v>10</v>
      </c>
      <c r="P24" s="19" t="str">
        <f>VLOOKUP($E24,'[8]Gui chi Quynh'!$C$7:$E$388,3,0)</f>
        <v>A1</v>
      </c>
      <c r="Q24" s="19">
        <f>VLOOKUP(P24,Sheet1!$B$2:$C$12,2,TRUE)</f>
        <v>10</v>
      </c>
      <c r="R24" s="19">
        <f t="shared" si="17"/>
        <v>10</v>
      </c>
      <c r="S24" s="226">
        <f t="shared" si="18"/>
        <v>0</v>
      </c>
      <c r="T24" s="17" t="str">
        <f t="shared" si="7"/>
        <v>Hoàn thành xuất sắc nhiệm vụ</v>
      </c>
      <c r="U24" s="232"/>
      <c r="V24" s="19" t="str">
        <f>VLOOKUP($E24,'[9]Gui chi Quynh'!$C$7:$E$388,3,0)</f>
        <v>A1</v>
      </c>
      <c r="W24" s="19">
        <f>VLOOKUP(V24,Sheet1!$B$2:$C$12,2,TRUE)</f>
        <v>10</v>
      </c>
      <c r="X24" s="19" t="str">
        <f>VLOOKUP($E24,'[10]Gui chi Quynh'!$C$7:$E$387,3,0)</f>
        <v>A1</v>
      </c>
      <c r="Y24" s="19">
        <f>VLOOKUP(X24,Sheet1!$B$2:$C$12,2,TRUE)</f>
        <v>10</v>
      </c>
      <c r="Z24" s="19" t="str">
        <f>VLOOKUP(E24,'[11]Gui chi Quynh'!$C$7:$E$385,3,0)</f>
        <v>A1</v>
      </c>
      <c r="AA24" s="19">
        <f>VLOOKUP(Z24,Sheet1!$B$2:$C$12,2,TRUE)</f>
        <v>10</v>
      </c>
      <c r="AB24" s="19" t="str">
        <f>VLOOKUP(E24,'[12]Gui chi Quynh'!$C$7:$E$386,3,0)</f>
        <v>A1</v>
      </c>
      <c r="AC24" s="19">
        <f>VLOOKUP(AB24,Sheet1!$B$2:$C$12,2,TRUE)</f>
        <v>10</v>
      </c>
      <c r="AD24" s="19" t="str">
        <f>VLOOKUP($E24,'[13]Chi tiet'!$D$8:$Q$388,14,0)</f>
        <v>A1</v>
      </c>
      <c r="AE24" s="19">
        <f>VLOOKUP(AD24,Sheet1!$B$2:$C$12,2,TRUE)</f>
        <v>10</v>
      </c>
      <c r="AF24" s="19">
        <f t="shared" si="0"/>
        <v>10</v>
      </c>
      <c r="AG24" s="226">
        <f t="shared" si="1"/>
        <v>0</v>
      </c>
      <c r="AH24" s="17" t="str">
        <f t="shared" si="8"/>
        <v>Hoàn thành xuất sắc nhiệm vụ</v>
      </c>
      <c r="AI24" s="17">
        <f t="shared" si="2"/>
        <v>10</v>
      </c>
      <c r="AJ24" s="365" t="str">
        <f t="shared" si="9"/>
        <v/>
      </c>
      <c r="AK24" s="17" t="str">
        <f t="shared" si="10"/>
        <v>Hoàn thành xuất sắc nhiệm vụ</v>
      </c>
      <c r="AL24" s="17" t="str">
        <f t="shared" si="11"/>
        <v>LĐTT</v>
      </c>
      <c r="AM24" s="366" t="str">
        <f>VLOOKUP($D24,'[14]DS Tong'!$D$18:$L$211,9,0)</f>
        <v>Xuất sắc</v>
      </c>
      <c r="AN24" s="19" t="str">
        <f>VLOOKUP($E24,[15]Sheet1!$C$7:$E$395,2,0)</f>
        <v>A1</v>
      </c>
      <c r="AO24" s="19">
        <f>VLOOKUP(AN24,Sheet1!$B$2:$C$12,2,TRUE)</f>
        <v>10</v>
      </c>
      <c r="AP24" s="19" t="str">
        <f>VLOOKUP($E24,[15]Sheet1!$C$7:$E$395,3,0)</f>
        <v>A1</v>
      </c>
      <c r="AQ24" s="19">
        <f>VLOOKUP(AP24,Sheet1!$B$2:$C$12,2,TRUE)</f>
        <v>10</v>
      </c>
      <c r="AR24" s="17">
        <f t="shared" si="3"/>
        <v>10</v>
      </c>
      <c r="AS24" s="17">
        <f t="shared" si="4"/>
        <v>10</v>
      </c>
      <c r="AT24" s="365" t="str">
        <f t="shared" si="5"/>
        <v>12A* + 0B* + 0C* +  0D</v>
      </c>
      <c r="AU24" s="365" t="str">
        <f t="shared" si="12"/>
        <v>12A*</v>
      </c>
      <c r="AV24" s="19" t="str">
        <f t="shared" si="13"/>
        <v>HTXS NV</v>
      </c>
      <c r="AW24" s="19" t="str">
        <f t="shared" si="14"/>
        <v>HTXS NV</v>
      </c>
      <c r="AX24" s="25"/>
      <c r="AY24" s="25"/>
    </row>
    <row r="25" spans="1:51" s="48" customFormat="1" ht="35.1" customHeight="1" x14ac:dyDescent="0.25">
      <c r="A25" s="207">
        <f t="shared" si="6"/>
        <v>17</v>
      </c>
      <c r="B25" s="207">
        <f>COUNTIF($F$9:F25,F25)</f>
        <v>5</v>
      </c>
      <c r="C25" s="353" t="s">
        <v>984</v>
      </c>
      <c r="D25" s="70" t="s">
        <v>2</v>
      </c>
      <c r="E25" s="210" t="s">
        <v>447</v>
      </c>
      <c r="F25" s="19" t="s">
        <v>363</v>
      </c>
      <c r="G25" s="19" t="s">
        <v>974</v>
      </c>
      <c r="H25" s="19" t="str">
        <f>VLOOKUP($E25,'[4]Gui chi Quynh'!$D$7:$F$393,3,0)</f>
        <v>A1</v>
      </c>
      <c r="I25" s="19">
        <f>VLOOKUP(H25,Sheet1!$B$2:$C$12,2,TRUE)</f>
        <v>10</v>
      </c>
      <c r="J25" s="19" t="str">
        <f>VLOOKUP($E25,'[5]Gui chi Quynh'!$C$7:$E$391,3,0)</f>
        <v>A1</v>
      </c>
      <c r="K25" s="19">
        <f>VLOOKUP(J25,Sheet1!$B$2:$C$12,2,TRUE)</f>
        <v>10</v>
      </c>
      <c r="L25" s="19" t="str">
        <f>VLOOKUP($E25,'[6]Gui chi Quynh'!$C$7:$E$389,3,0)</f>
        <v>A1</v>
      </c>
      <c r="M25" s="19">
        <f>VLOOKUP(L25,Sheet1!$B$2:$C$12,2,TRUE)</f>
        <v>10</v>
      </c>
      <c r="N25" s="19" t="str">
        <f>VLOOKUP($E25,'[7]Gui chi Quynh'!$C$7:$E$389,3,0)</f>
        <v>A1</v>
      </c>
      <c r="O25" s="19">
        <f>VLOOKUP(N25,Sheet1!$B$2:$C$12,2,TRUE)</f>
        <v>10</v>
      </c>
      <c r="P25" s="19" t="str">
        <f>VLOOKUP($E25,'[8]Gui chi Quynh'!$C$7:$E$388,3,0)</f>
        <v>A1</v>
      </c>
      <c r="Q25" s="19">
        <f>VLOOKUP(P25,Sheet1!$B$2:$C$12,2,TRUE)</f>
        <v>10</v>
      </c>
      <c r="R25" s="19">
        <f t="shared" si="17"/>
        <v>10</v>
      </c>
      <c r="S25" s="226">
        <f t="shared" si="18"/>
        <v>0</v>
      </c>
      <c r="T25" s="17" t="str">
        <f t="shared" si="7"/>
        <v>Hoàn thành xuất sắc nhiệm vụ</v>
      </c>
      <c r="U25" s="232"/>
      <c r="V25" s="19" t="str">
        <f>VLOOKUP($E25,'[9]Gui chi Quynh'!$C$7:$E$388,3,0)</f>
        <v>A1</v>
      </c>
      <c r="W25" s="19">
        <f>VLOOKUP(V25,Sheet1!$B$2:$C$12,2,TRUE)</f>
        <v>10</v>
      </c>
      <c r="X25" s="19" t="str">
        <f>VLOOKUP($E25,'[10]Gui chi Quynh'!$C$7:$E$387,3,0)</f>
        <v>A1</v>
      </c>
      <c r="Y25" s="19">
        <f>VLOOKUP(X25,Sheet1!$B$2:$C$12,2,TRUE)</f>
        <v>10</v>
      </c>
      <c r="Z25" s="19" t="str">
        <f>VLOOKUP(E25,'[11]Gui chi Quynh'!$C$7:$E$385,3,0)</f>
        <v>A1</v>
      </c>
      <c r="AA25" s="19">
        <f>VLOOKUP(Z25,Sheet1!$B$2:$C$12,2,TRUE)</f>
        <v>10</v>
      </c>
      <c r="AB25" s="19" t="str">
        <f>VLOOKUP(E25,'[12]Gui chi Quynh'!$C$7:$E$386,3,0)</f>
        <v>A1</v>
      </c>
      <c r="AC25" s="19">
        <f>VLOOKUP(AB25,Sheet1!$B$2:$C$12,2,TRUE)</f>
        <v>10</v>
      </c>
      <c r="AD25" s="19" t="str">
        <f>VLOOKUP($E25,'[13]Chi tiet'!$D$8:$Q$388,14,0)</f>
        <v>A1</v>
      </c>
      <c r="AE25" s="19">
        <f>VLOOKUP(AD25,Sheet1!$B$2:$C$12,2,TRUE)</f>
        <v>10</v>
      </c>
      <c r="AF25" s="19">
        <f t="shared" si="0"/>
        <v>10</v>
      </c>
      <c r="AG25" s="226">
        <f t="shared" si="1"/>
        <v>0</v>
      </c>
      <c r="AH25" s="17" t="str">
        <f t="shared" si="8"/>
        <v>Hoàn thành xuất sắc nhiệm vụ</v>
      </c>
      <c r="AI25" s="17">
        <f t="shared" si="2"/>
        <v>10</v>
      </c>
      <c r="AJ25" s="365" t="str">
        <f t="shared" si="9"/>
        <v/>
      </c>
      <c r="AK25" s="17" t="str">
        <f t="shared" si="10"/>
        <v>Hoàn thành xuất sắc nhiệm vụ</v>
      </c>
      <c r="AL25" s="17" t="str">
        <f t="shared" si="11"/>
        <v>LĐTT</v>
      </c>
      <c r="AM25" s="366" t="str">
        <f>VLOOKUP($D25,'[14]DS Tong'!$D$18:$L$211,9,0)</f>
        <v>Tốt</v>
      </c>
      <c r="AN25" s="19" t="str">
        <f>VLOOKUP($E25,[15]Sheet1!$C$7:$E$395,2,0)</f>
        <v>A2</v>
      </c>
      <c r="AO25" s="19">
        <f>VLOOKUP(AN25,Sheet1!$B$2:$C$12,2,TRUE)</f>
        <v>9</v>
      </c>
      <c r="AP25" s="19" t="str">
        <f>VLOOKUP($E25,[15]Sheet1!$C$7:$E$395,3,0)</f>
        <v>A1</v>
      </c>
      <c r="AQ25" s="19">
        <f>VLOOKUP(AP25,Sheet1!$B$2:$C$12,2,TRUE)</f>
        <v>10</v>
      </c>
      <c r="AR25" s="17">
        <f t="shared" si="3"/>
        <v>9.9</v>
      </c>
      <c r="AS25" s="17">
        <f t="shared" si="4"/>
        <v>9.9</v>
      </c>
      <c r="AT25" s="365" t="str">
        <f t="shared" si="5"/>
        <v>12A* + 0B* + 0C* +  0D</v>
      </c>
      <c r="AU25" s="365" t="str">
        <f t="shared" si="12"/>
        <v>12A*</v>
      </c>
      <c r="AV25" s="19" t="str">
        <f t="shared" si="13"/>
        <v>HTXS NV</v>
      </c>
      <c r="AW25" s="19" t="str">
        <f t="shared" si="14"/>
        <v>HTXS NV</v>
      </c>
      <c r="AX25" s="25"/>
      <c r="AY25" s="25"/>
    </row>
    <row r="26" spans="1:51" s="48" customFormat="1" ht="35.1" customHeight="1" x14ac:dyDescent="0.25">
      <c r="A26" s="207">
        <f t="shared" si="6"/>
        <v>18</v>
      </c>
      <c r="B26" s="207">
        <f>COUNTIF($F$9:F26,F26)</f>
        <v>6</v>
      </c>
      <c r="C26" s="353" t="s">
        <v>984</v>
      </c>
      <c r="D26" s="70" t="s">
        <v>59</v>
      </c>
      <c r="E26" s="210" t="s">
        <v>444</v>
      </c>
      <c r="F26" s="19" t="s">
        <v>363</v>
      </c>
      <c r="G26" s="19" t="s">
        <v>974</v>
      </c>
      <c r="H26" s="19" t="str">
        <f>VLOOKUP($E26,'[4]Gui chi Quynh'!$D$7:$F$393,3,0)</f>
        <v>A2</v>
      </c>
      <c r="I26" s="19">
        <f>VLOOKUP(H26,Sheet1!$B$2:$C$12,2,TRUE)</f>
        <v>9</v>
      </c>
      <c r="J26" s="19" t="str">
        <f>VLOOKUP($E26,'[5]Gui chi Quynh'!$C$7:$E$391,3,0)</f>
        <v>A1</v>
      </c>
      <c r="K26" s="19">
        <f>VLOOKUP(J26,Sheet1!$B$2:$C$12,2,TRUE)</f>
        <v>10</v>
      </c>
      <c r="L26" s="19" t="str">
        <f>VLOOKUP($E26,'[6]Gui chi Quynh'!$C$7:$E$389,3,0)</f>
        <v>A1</v>
      </c>
      <c r="M26" s="19">
        <f>VLOOKUP(L26,Sheet1!$B$2:$C$12,2,TRUE)</f>
        <v>10</v>
      </c>
      <c r="N26" s="19" t="str">
        <f>VLOOKUP($E26,'[7]Gui chi Quynh'!$C$7:$E$389,3,0)</f>
        <v>A1</v>
      </c>
      <c r="O26" s="19">
        <f>VLOOKUP(N26,Sheet1!$B$2:$C$12,2,TRUE)</f>
        <v>10</v>
      </c>
      <c r="P26" s="19" t="str">
        <f>VLOOKUP($E26,'[8]Gui chi Quynh'!$C$7:$E$388,3,0)</f>
        <v>A1</v>
      </c>
      <c r="Q26" s="19">
        <f>VLOOKUP(P26,Sheet1!$B$2:$C$12,2,TRUE)</f>
        <v>10</v>
      </c>
      <c r="R26" s="19">
        <f t="shared" si="17"/>
        <v>9.8000000000000007</v>
      </c>
      <c r="S26" s="226">
        <f t="shared" si="18"/>
        <v>0</v>
      </c>
      <c r="T26" s="17" t="str">
        <f t="shared" si="7"/>
        <v>Hoàn thành xuất sắc nhiệm vụ</v>
      </c>
      <c r="U26" s="232"/>
      <c r="V26" s="19" t="str">
        <f>VLOOKUP($E26,'[9]Gui chi Quynh'!$C$7:$E$388,3,0)</f>
        <v>A2</v>
      </c>
      <c r="W26" s="19">
        <f>VLOOKUP(V26,Sheet1!$B$2:$C$12,2,TRUE)</f>
        <v>9</v>
      </c>
      <c r="X26" s="19" t="str">
        <f>VLOOKUP($E26,'[10]Gui chi Quynh'!$C$7:$E$387,3,0)</f>
        <v>A1</v>
      </c>
      <c r="Y26" s="19">
        <f>VLOOKUP(X26,Sheet1!$B$2:$C$12,2,TRUE)</f>
        <v>10</v>
      </c>
      <c r="Z26" s="19" t="str">
        <f>VLOOKUP(E26,'[11]Gui chi Quynh'!$C$7:$E$385,3,0)</f>
        <v>A1</v>
      </c>
      <c r="AA26" s="19">
        <f>VLOOKUP(Z26,Sheet1!$B$2:$C$12,2,TRUE)</f>
        <v>10</v>
      </c>
      <c r="AB26" s="19" t="str">
        <f>VLOOKUP(E26,'[12]Gui chi Quynh'!$C$7:$E$386,3,0)</f>
        <v>A1</v>
      </c>
      <c r="AC26" s="19">
        <f>VLOOKUP(AB26,Sheet1!$B$2:$C$12,2,TRUE)</f>
        <v>10</v>
      </c>
      <c r="AD26" s="19" t="str">
        <f>VLOOKUP($E26,'[13]Chi tiet'!$D$8:$Q$388,14,0)</f>
        <v>A1</v>
      </c>
      <c r="AE26" s="19">
        <f>VLOOKUP(AD26,Sheet1!$B$2:$C$12,2,TRUE)</f>
        <v>10</v>
      </c>
      <c r="AF26" s="19">
        <f t="shared" si="0"/>
        <v>9.8000000000000007</v>
      </c>
      <c r="AG26" s="226">
        <f t="shared" si="1"/>
        <v>0</v>
      </c>
      <c r="AH26" s="17" t="str">
        <f t="shared" si="8"/>
        <v>Hoàn thành xuất sắc nhiệm vụ</v>
      </c>
      <c r="AI26" s="17">
        <f t="shared" si="2"/>
        <v>9.8000000000000007</v>
      </c>
      <c r="AJ26" s="365" t="str">
        <f t="shared" si="9"/>
        <v/>
      </c>
      <c r="AK26" s="17" t="str">
        <f t="shared" si="10"/>
        <v>Hoàn thành xuất sắc nhiệm vụ</v>
      </c>
      <c r="AL26" s="17" t="str">
        <f t="shared" si="11"/>
        <v>LĐTT</v>
      </c>
      <c r="AM26" s="366" t="str">
        <f>VLOOKUP($D26,'[14]DS Tong'!$D$18:$L$211,9,0)</f>
        <v>Khá</v>
      </c>
      <c r="AN26" s="19" t="str">
        <f>VLOOKUP($E26,[15]Sheet1!$C$7:$E$395,2,0)</f>
        <v>A3</v>
      </c>
      <c r="AO26" s="19">
        <f>VLOOKUP(AN26,Sheet1!$B$2:$C$12,2,TRUE)</f>
        <v>8</v>
      </c>
      <c r="AP26" s="19" t="str">
        <f>VLOOKUP($E26,[15]Sheet1!$C$7:$E$395,3,0)</f>
        <v>A2</v>
      </c>
      <c r="AQ26" s="19">
        <f>VLOOKUP(AP26,Sheet1!$B$2:$C$12,2,TRUE)</f>
        <v>9</v>
      </c>
      <c r="AR26" s="17">
        <f t="shared" si="3"/>
        <v>9.5</v>
      </c>
      <c r="AS26" s="17">
        <f t="shared" si="4"/>
        <v>9.6</v>
      </c>
      <c r="AT26" s="365" t="str">
        <f t="shared" si="5"/>
        <v>12A* + 0B* + 0C* +  0D</v>
      </c>
      <c r="AU26" s="365" t="str">
        <f t="shared" si="12"/>
        <v>12A*</v>
      </c>
      <c r="AV26" s="19" t="str">
        <f t="shared" si="13"/>
        <v>HTXS NV</v>
      </c>
      <c r="AW26" s="19" t="str">
        <f t="shared" si="14"/>
        <v>HTXS NV</v>
      </c>
      <c r="AX26" s="25"/>
      <c r="AY26" s="25"/>
    </row>
    <row r="27" spans="1:51" s="48" customFormat="1" ht="35.1" customHeight="1" x14ac:dyDescent="0.25">
      <c r="A27" s="207">
        <f t="shared" si="6"/>
        <v>19</v>
      </c>
      <c r="B27" s="207">
        <f>COUNTIF($F$9:F27,F27)</f>
        <v>7</v>
      </c>
      <c r="C27" s="353" t="s">
        <v>984</v>
      </c>
      <c r="D27" s="70" t="s">
        <v>62</v>
      </c>
      <c r="E27" s="210" t="s">
        <v>445</v>
      </c>
      <c r="F27" s="19" t="s">
        <v>363</v>
      </c>
      <c r="G27" s="19" t="s">
        <v>974</v>
      </c>
      <c r="H27" s="19" t="str">
        <f>VLOOKUP($E27,'[4]Gui chi Quynh'!$D$7:$F$393,3,0)</f>
        <v>A2</v>
      </c>
      <c r="I27" s="19">
        <f>VLOOKUP(H27,Sheet1!$B$2:$C$12,2,TRUE)</f>
        <v>9</v>
      </c>
      <c r="J27" s="19" t="str">
        <f>VLOOKUP($E27,'[5]Gui chi Quynh'!$C$7:$E$391,3,0)</f>
        <v>A2</v>
      </c>
      <c r="K27" s="19">
        <f>VLOOKUP(J27,Sheet1!$B$2:$C$12,2,TRUE)</f>
        <v>9</v>
      </c>
      <c r="L27" s="19" t="str">
        <f>VLOOKUP($E27,'[6]Gui chi Quynh'!$C$7:$E$389,3,0)</f>
        <v>A1</v>
      </c>
      <c r="M27" s="19">
        <f>VLOOKUP(L27,Sheet1!$B$2:$C$12,2,TRUE)</f>
        <v>10</v>
      </c>
      <c r="N27" s="19" t="str">
        <f>VLOOKUP($E27,'[7]Gui chi Quynh'!$C$7:$E$389,3,0)</f>
        <v>A1</v>
      </c>
      <c r="O27" s="19">
        <f>VLOOKUP(N27,Sheet1!$B$2:$C$12,2,TRUE)</f>
        <v>10</v>
      </c>
      <c r="P27" s="19" t="str">
        <f>VLOOKUP($E27,'[8]Gui chi Quynh'!$C$7:$E$388,3,0)</f>
        <v>A1</v>
      </c>
      <c r="Q27" s="19">
        <f>VLOOKUP(P27,Sheet1!$B$2:$C$12,2,TRUE)</f>
        <v>10</v>
      </c>
      <c r="R27" s="19">
        <f t="shared" si="17"/>
        <v>9.6</v>
      </c>
      <c r="S27" s="226">
        <f t="shared" si="18"/>
        <v>0</v>
      </c>
      <c r="T27" s="17" t="str">
        <f t="shared" si="7"/>
        <v>Hoàn thành xuất sắc nhiệm vụ</v>
      </c>
      <c r="U27" s="232"/>
      <c r="V27" s="19" t="str">
        <f>VLOOKUP($E27,'[9]Gui chi Quynh'!$C$7:$E$388,3,0)</f>
        <v>A2</v>
      </c>
      <c r="W27" s="19">
        <f>VLOOKUP(V27,Sheet1!$B$2:$C$12,2,TRUE)</f>
        <v>9</v>
      </c>
      <c r="X27" s="19" t="str">
        <f>VLOOKUP($E27,'[10]Gui chi Quynh'!$C$7:$E$387,3,0)</f>
        <v>A1</v>
      </c>
      <c r="Y27" s="19">
        <f>VLOOKUP(X27,Sheet1!$B$2:$C$12,2,TRUE)</f>
        <v>10</v>
      </c>
      <c r="Z27" s="19" t="str">
        <f>VLOOKUP(E27,'[11]Gui chi Quynh'!$C$7:$E$385,3,0)</f>
        <v>A1</v>
      </c>
      <c r="AA27" s="19">
        <f>VLOOKUP(Z27,Sheet1!$B$2:$C$12,2,TRUE)</f>
        <v>10</v>
      </c>
      <c r="AB27" s="19" t="str">
        <f>VLOOKUP(E27,'[12]Gui chi Quynh'!$C$7:$E$386,3,0)</f>
        <v>A1</v>
      </c>
      <c r="AC27" s="19">
        <f>VLOOKUP(AB27,Sheet1!$B$2:$C$12,2,TRUE)</f>
        <v>10</v>
      </c>
      <c r="AD27" s="19" t="str">
        <f>VLOOKUP($E27,'[13]Chi tiet'!$D$8:$Q$388,14,0)</f>
        <v>A1</v>
      </c>
      <c r="AE27" s="19">
        <f>VLOOKUP(AD27,Sheet1!$B$2:$C$12,2,TRUE)</f>
        <v>10</v>
      </c>
      <c r="AF27" s="19">
        <f t="shared" si="0"/>
        <v>9.8000000000000007</v>
      </c>
      <c r="AG27" s="226">
        <f t="shared" si="1"/>
        <v>0</v>
      </c>
      <c r="AH27" s="17" t="str">
        <f t="shared" si="8"/>
        <v>Hoàn thành xuất sắc nhiệm vụ</v>
      </c>
      <c r="AI27" s="17">
        <f t="shared" si="2"/>
        <v>9.6999999999999993</v>
      </c>
      <c r="AJ27" s="365" t="str">
        <f t="shared" si="9"/>
        <v/>
      </c>
      <c r="AK27" s="17" t="str">
        <f t="shared" si="10"/>
        <v>Hoàn thành xuất sắc nhiệm vụ</v>
      </c>
      <c r="AL27" s="17" t="str">
        <f t="shared" si="11"/>
        <v>LĐTT</v>
      </c>
      <c r="AM27" s="366" t="str">
        <f>VLOOKUP($D27,'[14]DS Tong'!$D$18:$L$211,9,0)</f>
        <v>Khá</v>
      </c>
      <c r="AN27" s="19" t="str">
        <f>VLOOKUP($E27,[15]Sheet1!$C$7:$E$395,2,0)</f>
        <v>A2</v>
      </c>
      <c r="AO27" s="19">
        <f>VLOOKUP(AN27,Sheet1!$B$2:$C$12,2,TRUE)</f>
        <v>9</v>
      </c>
      <c r="AP27" s="19" t="str">
        <f>VLOOKUP($E27,[15]Sheet1!$C$7:$E$395,3,0)</f>
        <v>A2</v>
      </c>
      <c r="AQ27" s="19">
        <f>VLOOKUP(AP27,Sheet1!$B$2:$C$12,2,TRUE)</f>
        <v>9</v>
      </c>
      <c r="AR27" s="17">
        <f t="shared" si="3"/>
        <v>9.5</v>
      </c>
      <c r="AS27" s="17">
        <f t="shared" si="4"/>
        <v>9.6</v>
      </c>
      <c r="AT27" s="365" t="str">
        <f t="shared" si="5"/>
        <v>12A* + 0B* + 0C* +  0D</v>
      </c>
      <c r="AU27" s="365" t="str">
        <f t="shared" si="12"/>
        <v>12A*</v>
      </c>
      <c r="AV27" s="19" t="str">
        <f t="shared" si="13"/>
        <v>HTXS NV</v>
      </c>
      <c r="AW27" s="19" t="str">
        <f t="shared" si="14"/>
        <v>HTXS NV</v>
      </c>
      <c r="AX27" s="25"/>
      <c r="AY27" s="25"/>
    </row>
    <row r="28" spans="1:51" s="48" customFormat="1" ht="35.1" customHeight="1" x14ac:dyDescent="0.25">
      <c r="A28" s="207">
        <f t="shared" si="6"/>
        <v>20</v>
      </c>
      <c r="B28" s="207">
        <f>COUNTIF($F$9:F28,F28)</f>
        <v>8</v>
      </c>
      <c r="C28" s="353" t="s">
        <v>984</v>
      </c>
      <c r="D28" s="70" t="s">
        <v>280</v>
      </c>
      <c r="E28" s="210" t="s">
        <v>451</v>
      </c>
      <c r="F28" s="19" t="s">
        <v>363</v>
      </c>
      <c r="G28" s="19" t="s">
        <v>974</v>
      </c>
      <c r="H28" s="19" t="str">
        <f>VLOOKUP($E28,'[4]Gui chi Quynh'!$D$7:$F$393,3,0)</f>
        <v>A3</v>
      </c>
      <c r="I28" s="19">
        <f>VLOOKUP(H28,Sheet1!$B$2:$C$12,2,TRUE)</f>
        <v>8</v>
      </c>
      <c r="J28" s="19" t="str">
        <f>VLOOKUP($E28,'[5]Gui chi Quynh'!$C$7:$E$391,3,0)</f>
        <v>A3</v>
      </c>
      <c r="K28" s="19">
        <f>VLOOKUP(J28,Sheet1!$B$2:$C$12,2,TRUE)</f>
        <v>8</v>
      </c>
      <c r="L28" s="19" t="str">
        <f>VLOOKUP($E28,'[6]Gui chi Quynh'!$C$7:$E$389,3,0)</f>
        <v>A3</v>
      </c>
      <c r="M28" s="19">
        <f>VLOOKUP(L28,Sheet1!$B$2:$C$12,2,TRUE)</f>
        <v>8</v>
      </c>
      <c r="N28" s="19" t="str">
        <f>VLOOKUP($E28,'[7]Gui chi Quynh'!$C$7:$E$389,3,0)</f>
        <v>A3</v>
      </c>
      <c r="O28" s="19">
        <f>VLOOKUP(N28,Sheet1!$B$2:$C$12,2,TRUE)</f>
        <v>8</v>
      </c>
      <c r="P28" s="19" t="str">
        <f>VLOOKUP($E28,'[8]Gui chi Quynh'!$C$7:$E$388,3,0)</f>
        <v>A3</v>
      </c>
      <c r="Q28" s="19">
        <f>VLOOKUP(P28,Sheet1!$B$2:$C$12,2,TRUE)</f>
        <v>8</v>
      </c>
      <c r="R28" s="19">
        <f t="shared" si="17"/>
        <v>8</v>
      </c>
      <c r="S28" s="226">
        <f t="shared" si="18"/>
        <v>0</v>
      </c>
      <c r="T28" s="17" t="str">
        <f t="shared" si="7"/>
        <v>Hoàn thành xuất sắc nhiệm vụ</v>
      </c>
      <c r="U28" s="232"/>
      <c r="V28" s="19" t="str">
        <f>VLOOKUP($E28,'[9]Gui chi Quynh'!$C$7:$E$388,3,0)</f>
        <v>A4</v>
      </c>
      <c r="W28" s="19">
        <f>VLOOKUP(V28,Sheet1!$B$2:$C$12,2,TRUE)</f>
        <v>7</v>
      </c>
      <c r="X28" s="19" t="str">
        <f>VLOOKUP($E28,'[10]Gui chi Quynh'!$C$7:$E$387,3,0)</f>
        <v>A4</v>
      </c>
      <c r="Y28" s="19">
        <f>VLOOKUP(X28,Sheet1!$B$2:$C$12,2,TRUE)</f>
        <v>7</v>
      </c>
      <c r="Z28" s="19" t="str">
        <f>VLOOKUP(E28,'[11]Gui chi Quynh'!$C$7:$E$385,3,0)</f>
        <v>A3</v>
      </c>
      <c r="AA28" s="19">
        <f>VLOOKUP(Z28,Sheet1!$B$2:$C$12,2,TRUE)</f>
        <v>8</v>
      </c>
      <c r="AB28" s="19" t="str">
        <f>VLOOKUP(E28,'[12]Gui chi Quynh'!$C$7:$E$386,3,0)</f>
        <v>A3</v>
      </c>
      <c r="AC28" s="19">
        <f>VLOOKUP(AB28,Sheet1!$B$2:$C$12,2,TRUE)</f>
        <v>8</v>
      </c>
      <c r="AD28" s="19" t="str">
        <f>VLOOKUP($E28,'[13]Chi tiet'!$D$8:$Q$388,14,0)</f>
        <v>A2</v>
      </c>
      <c r="AE28" s="19">
        <f>VLOOKUP(AD28,Sheet1!$B$2:$C$12,2,TRUE)</f>
        <v>9</v>
      </c>
      <c r="AF28" s="19">
        <f t="shared" si="0"/>
        <v>7.8</v>
      </c>
      <c r="AG28" s="226">
        <f t="shared" si="1"/>
        <v>0</v>
      </c>
      <c r="AH28" s="17" t="str">
        <f t="shared" si="8"/>
        <v>Hoàn thành tốt nhiệm vụ</v>
      </c>
      <c r="AI28" s="17">
        <f t="shared" si="2"/>
        <v>7.9</v>
      </c>
      <c r="AJ28" s="365" t="str">
        <f t="shared" si="9"/>
        <v/>
      </c>
      <c r="AK28" s="17" t="str">
        <f t="shared" si="10"/>
        <v>Hoàn thành tốt nhiệm vụ</v>
      </c>
      <c r="AL28" s="17" t="str">
        <f t="shared" si="11"/>
        <v>LĐTT</v>
      </c>
      <c r="AM28" s="366" t="str">
        <f>VLOOKUP($D28,'[14]DS Tong'!$D$18:$L$211,9,0)</f>
        <v>Khá</v>
      </c>
      <c r="AN28" s="19" t="str">
        <f>VLOOKUP($E28,[15]Sheet1!$C$7:$E$395,2,0)</f>
        <v>A4</v>
      </c>
      <c r="AO28" s="19">
        <f>VLOOKUP(AN28,Sheet1!$B$2:$C$12,2,TRUE)</f>
        <v>7</v>
      </c>
      <c r="AP28" s="19" t="str">
        <f>VLOOKUP($E28,[15]Sheet1!$C$7:$E$395,3,0)</f>
        <v>A3</v>
      </c>
      <c r="AQ28" s="19">
        <f>VLOOKUP(AP28,Sheet1!$B$2:$C$12,2,TRUE)</f>
        <v>8</v>
      </c>
      <c r="AR28" s="17">
        <f t="shared" si="3"/>
        <v>7.7</v>
      </c>
      <c r="AS28" s="17">
        <f t="shared" si="4"/>
        <v>7.8</v>
      </c>
      <c r="AT28" s="365" t="str">
        <f t="shared" si="5"/>
        <v>12A* + 0B* + 0C* +  0D</v>
      </c>
      <c r="AU28" s="365" t="str">
        <f t="shared" si="12"/>
        <v>12A*</v>
      </c>
      <c r="AV28" s="19" t="str">
        <f t="shared" si="13"/>
        <v>HTT NV</v>
      </c>
      <c r="AW28" s="19" t="str">
        <f t="shared" si="14"/>
        <v>HTT NV</v>
      </c>
      <c r="AX28" s="26"/>
      <c r="AY28" s="26"/>
    </row>
    <row r="29" spans="1:51" s="48" customFormat="1" ht="35.1" customHeight="1" x14ac:dyDescent="0.25">
      <c r="A29" s="207">
        <f t="shared" si="6"/>
        <v>21</v>
      </c>
      <c r="B29" s="207">
        <f>COUNTIF($F$9:F29,F29)</f>
        <v>9</v>
      </c>
      <c r="C29" s="353" t="s">
        <v>984</v>
      </c>
      <c r="D29" s="70" t="s">
        <v>60</v>
      </c>
      <c r="E29" s="209" t="s">
        <v>446</v>
      </c>
      <c r="F29" s="19" t="s">
        <v>363</v>
      </c>
      <c r="G29" s="19" t="s">
        <v>974</v>
      </c>
      <c r="H29" s="19" t="str">
        <f>VLOOKUP($E29,'[4]Gui chi Quynh'!$D$7:$F$393,3,0)</f>
        <v>A3</v>
      </c>
      <c r="I29" s="19">
        <f>VLOOKUP(H29,Sheet1!$B$2:$C$12,2,TRUE)</f>
        <v>8</v>
      </c>
      <c r="J29" s="19" t="str">
        <f>VLOOKUP($E29,'[5]Gui chi Quynh'!$C$7:$E$391,3,0)</f>
        <v>A3</v>
      </c>
      <c r="K29" s="19">
        <f>VLOOKUP(J29,Sheet1!$B$2:$C$12,2,TRUE)</f>
        <v>8</v>
      </c>
      <c r="L29" s="19" t="str">
        <f>VLOOKUP($E29,'[6]Gui chi Quynh'!$C$7:$E$389,3,0)</f>
        <v>A2</v>
      </c>
      <c r="M29" s="19">
        <f>VLOOKUP(L29,Sheet1!$B$2:$C$12,2,TRUE)</f>
        <v>9</v>
      </c>
      <c r="N29" s="19" t="str">
        <f>VLOOKUP($E29,'[7]Gui chi Quynh'!$C$7:$E$389,3,0)</f>
        <v>A2</v>
      </c>
      <c r="O29" s="19">
        <f>VLOOKUP(N29,Sheet1!$B$2:$C$12,2,TRUE)</f>
        <v>9</v>
      </c>
      <c r="P29" s="19" t="str">
        <f>VLOOKUP($E29,'[8]Gui chi Quynh'!$C$7:$E$388,3,0)</f>
        <v>A2</v>
      </c>
      <c r="Q29" s="19">
        <f>VLOOKUP(P29,Sheet1!$B$2:$C$12,2,TRUE)</f>
        <v>9</v>
      </c>
      <c r="R29" s="19">
        <f t="shared" si="17"/>
        <v>8.6</v>
      </c>
      <c r="S29" s="226">
        <f t="shared" si="18"/>
        <v>0</v>
      </c>
      <c r="T29" s="17" t="str">
        <f t="shared" si="7"/>
        <v>Hoàn thành xuất sắc nhiệm vụ</v>
      </c>
      <c r="U29" s="232"/>
      <c r="V29" s="19" t="str">
        <f>VLOOKUP($E29,'[9]Gui chi Quynh'!$C$7:$E$388,3,0)</f>
        <v>A3</v>
      </c>
      <c r="W29" s="19">
        <f>VLOOKUP(V29,Sheet1!$B$2:$C$12,2,TRUE)</f>
        <v>8</v>
      </c>
      <c r="X29" s="19" t="str">
        <f>VLOOKUP($E29,'[10]Gui chi Quynh'!$C$7:$E$387,3,0)</f>
        <v>A3</v>
      </c>
      <c r="Y29" s="19">
        <f>VLOOKUP(X29,Sheet1!$B$2:$C$12,2,TRUE)</f>
        <v>8</v>
      </c>
      <c r="Z29" s="19" t="str">
        <f>VLOOKUP(E29,'[11]Gui chi Quynh'!$C$7:$E$385,3,0)</f>
        <v>A2</v>
      </c>
      <c r="AA29" s="19">
        <f>VLOOKUP(Z29,Sheet1!$B$2:$C$12,2,TRUE)</f>
        <v>9</v>
      </c>
      <c r="AB29" s="19" t="str">
        <f>VLOOKUP(E29,'[12]Gui chi Quynh'!$C$7:$E$386,3,0)</f>
        <v>A1</v>
      </c>
      <c r="AC29" s="19">
        <f>VLOOKUP(AB29,Sheet1!$B$2:$C$12,2,TRUE)</f>
        <v>10</v>
      </c>
      <c r="AD29" s="19" t="str">
        <f>VLOOKUP($E29,'[13]Chi tiet'!$D$8:$Q$388,14,0)</f>
        <v>A2</v>
      </c>
      <c r="AE29" s="19">
        <f>VLOOKUP(AD29,Sheet1!$B$2:$C$12,2,TRUE)</f>
        <v>9</v>
      </c>
      <c r="AF29" s="19">
        <f t="shared" si="0"/>
        <v>8.8000000000000007</v>
      </c>
      <c r="AG29" s="226">
        <f t="shared" si="1"/>
        <v>0</v>
      </c>
      <c r="AH29" s="17" t="str">
        <f t="shared" si="8"/>
        <v>Hoàn thành xuất sắc nhiệm vụ</v>
      </c>
      <c r="AI29" s="17">
        <f t="shared" si="2"/>
        <v>8.6999999999999993</v>
      </c>
      <c r="AJ29" s="365" t="str">
        <f t="shared" si="9"/>
        <v/>
      </c>
      <c r="AK29" s="17" t="str">
        <f t="shared" si="10"/>
        <v>Hoàn thành xuất sắc nhiệm vụ</v>
      </c>
      <c r="AL29" s="17" t="str">
        <f t="shared" si="11"/>
        <v>LĐTT</v>
      </c>
      <c r="AM29" s="366" t="str">
        <f>VLOOKUP($D29,'[14]DS Tong'!$D$18:$L$211,9,0)</f>
        <v>Khá</v>
      </c>
      <c r="AN29" s="19" t="str">
        <f>VLOOKUP($E29,[15]Sheet1!$C$7:$E$395,2,0)</f>
        <v>A3</v>
      </c>
      <c r="AO29" s="19">
        <f>VLOOKUP(AN29,Sheet1!$B$2:$C$12,2,TRUE)</f>
        <v>8</v>
      </c>
      <c r="AP29" s="19" t="str">
        <f>VLOOKUP($E29,[15]Sheet1!$C$7:$E$395,3,0)</f>
        <v>A3</v>
      </c>
      <c r="AQ29" s="19">
        <f>VLOOKUP(AP29,Sheet1!$B$2:$C$12,2,TRUE)</f>
        <v>8</v>
      </c>
      <c r="AR29" s="17">
        <f t="shared" si="3"/>
        <v>8.5</v>
      </c>
      <c r="AS29" s="17">
        <f t="shared" si="4"/>
        <v>8.6</v>
      </c>
      <c r="AT29" s="365" t="str">
        <f t="shared" si="5"/>
        <v>12A* + 0B* + 0C* +  0D</v>
      </c>
      <c r="AU29" s="365" t="str">
        <f t="shared" si="12"/>
        <v>12A*</v>
      </c>
      <c r="AV29" s="19" t="str">
        <f t="shared" si="13"/>
        <v>HTXS NV</v>
      </c>
      <c r="AW29" s="19" t="str">
        <f t="shared" si="14"/>
        <v>HTXS NV</v>
      </c>
      <c r="AX29" s="26"/>
      <c r="AY29" s="25"/>
    </row>
    <row r="30" spans="1:51" s="48" customFormat="1" ht="35.1" customHeight="1" x14ac:dyDescent="0.25">
      <c r="A30" s="207">
        <f t="shared" si="6"/>
        <v>22</v>
      </c>
      <c r="B30" s="207">
        <f>COUNTIF($F$9:F30,F30)</f>
        <v>10</v>
      </c>
      <c r="C30" s="353" t="s">
        <v>984</v>
      </c>
      <c r="D30" s="70" t="s">
        <v>30</v>
      </c>
      <c r="E30" s="210" t="s">
        <v>450</v>
      </c>
      <c r="F30" s="19" t="s">
        <v>363</v>
      </c>
      <c r="G30" s="19" t="s">
        <v>974</v>
      </c>
      <c r="H30" s="19" t="str">
        <f>VLOOKUP($E30,'[4]Gui chi Quynh'!$D$7:$F$393,3,0)</f>
        <v>A1</v>
      </c>
      <c r="I30" s="19">
        <f>VLOOKUP(H30,Sheet1!$B$2:$C$12,2,TRUE)</f>
        <v>10</v>
      </c>
      <c r="J30" s="19" t="str">
        <f>VLOOKUP($E30,'[5]Gui chi Quynh'!$C$7:$E$391,3,0)</f>
        <v>A1</v>
      </c>
      <c r="K30" s="19">
        <f>VLOOKUP(J30,Sheet1!$B$2:$C$12,2,TRUE)</f>
        <v>10</v>
      </c>
      <c r="L30" s="19" t="str">
        <f>VLOOKUP($E30,'[6]Gui chi Quynh'!$C$7:$E$389,3,0)</f>
        <v>A1</v>
      </c>
      <c r="M30" s="19">
        <f>VLOOKUP(L30,Sheet1!$B$2:$C$12,2,TRUE)</f>
        <v>10</v>
      </c>
      <c r="N30" s="19" t="str">
        <f>VLOOKUP($E30,'[7]Gui chi Quynh'!$C$7:$E$389,3,0)</f>
        <v>A1</v>
      </c>
      <c r="O30" s="19">
        <f>VLOOKUP(N30,Sheet1!$B$2:$C$12,2,TRUE)</f>
        <v>10</v>
      </c>
      <c r="P30" s="19" t="str">
        <f>VLOOKUP($E30,'[8]Gui chi Quynh'!$C$7:$E$388,3,0)</f>
        <v>A1</v>
      </c>
      <c r="Q30" s="19">
        <f>VLOOKUP(P30,Sheet1!$B$2:$C$12,2,TRUE)</f>
        <v>10</v>
      </c>
      <c r="R30" s="19">
        <f t="shared" si="17"/>
        <v>10</v>
      </c>
      <c r="S30" s="226">
        <f t="shared" si="18"/>
        <v>0</v>
      </c>
      <c r="T30" s="17" t="str">
        <f t="shared" si="7"/>
        <v>Hoàn thành xuất sắc nhiệm vụ</v>
      </c>
      <c r="U30" s="232"/>
      <c r="V30" s="19" t="str">
        <f>VLOOKUP($E30,'[9]Gui chi Quynh'!$C$7:$E$388,3,0)</f>
        <v>A1</v>
      </c>
      <c r="W30" s="19">
        <f>VLOOKUP(V30,Sheet1!$B$2:$C$12,2,TRUE)</f>
        <v>10</v>
      </c>
      <c r="X30" s="19" t="str">
        <f>VLOOKUP($E30,'[10]Gui chi Quynh'!$C$7:$E$387,3,0)</f>
        <v>A1</v>
      </c>
      <c r="Y30" s="19">
        <f>VLOOKUP(X30,Sheet1!$B$2:$C$12,2,TRUE)</f>
        <v>10</v>
      </c>
      <c r="Z30" s="19" t="str">
        <f>VLOOKUP(E30,'[11]Gui chi Quynh'!$C$7:$E$385,3,0)</f>
        <v>A1</v>
      </c>
      <c r="AA30" s="19">
        <f>VLOOKUP(Z30,Sheet1!$B$2:$C$12,2,TRUE)</f>
        <v>10</v>
      </c>
      <c r="AB30" s="19" t="str">
        <f>VLOOKUP(E30,'[12]Gui chi Quynh'!$C$7:$E$386,3,0)</f>
        <v>A1</v>
      </c>
      <c r="AC30" s="19">
        <f>VLOOKUP(AB30,Sheet1!$B$2:$C$12,2,TRUE)</f>
        <v>10</v>
      </c>
      <c r="AD30" s="19" t="str">
        <f>VLOOKUP($E30,'[13]Chi tiet'!$D$8:$Q$388,14,0)</f>
        <v>A1</v>
      </c>
      <c r="AE30" s="19">
        <f>VLOOKUP(AD30,Sheet1!$B$2:$C$12,2,TRUE)</f>
        <v>10</v>
      </c>
      <c r="AF30" s="19">
        <f t="shared" si="0"/>
        <v>10</v>
      </c>
      <c r="AG30" s="226">
        <f t="shared" si="1"/>
        <v>0</v>
      </c>
      <c r="AH30" s="17" t="str">
        <f t="shared" si="8"/>
        <v>Hoàn thành xuất sắc nhiệm vụ</v>
      </c>
      <c r="AI30" s="17">
        <f t="shared" si="2"/>
        <v>10</v>
      </c>
      <c r="AJ30" s="365" t="str">
        <f t="shared" si="9"/>
        <v/>
      </c>
      <c r="AK30" s="17" t="str">
        <f t="shared" si="10"/>
        <v>Hoàn thành xuất sắc nhiệm vụ</v>
      </c>
      <c r="AL30" s="17" t="str">
        <f t="shared" si="11"/>
        <v>LĐTT</v>
      </c>
      <c r="AM30" s="366" t="str">
        <f>VLOOKUP($D30,'[14]DS Tong'!$D$18:$L$211,9,0)</f>
        <v>Khá</v>
      </c>
      <c r="AN30" s="19" t="str">
        <f>VLOOKUP($E30,[15]Sheet1!$C$7:$E$395,2,0)</f>
        <v>A2</v>
      </c>
      <c r="AO30" s="19">
        <f>VLOOKUP(AN30,Sheet1!$B$2:$C$12,2,TRUE)</f>
        <v>9</v>
      </c>
      <c r="AP30" s="19" t="str">
        <f>VLOOKUP($E30,[15]Sheet1!$C$7:$E$395,3,0)</f>
        <v>A1</v>
      </c>
      <c r="AQ30" s="19">
        <f>VLOOKUP(AP30,Sheet1!$B$2:$C$12,2,TRUE)</f>
        <v>10</v>
      </c>
      <c r="AR30" s="17">
        <f t="shared" si="3"/>
        <v>9.9</v>
      </c>
      <c r="AS30" s="17">
        <f t="shared" si="4"/>
        <v>9.9</v>
      </c>
      <c r="AT30" s="365" t="str">
        <f t="shared" si="5"/>
        <v>12A* + 0B* + 0C* +  0D</v>
      </c>
      <c r="AU30" s="365" t="str">
        <f t="shared" si="12"/>
        <v>12A*</v>
      </c>
      <c r="AV30" s="19" t="str">
        <f t="shared" si="13"/>
        <v>HTXS NV</v>
      </c>
      <c r="AW30" s="19" t="str">
        <f t="shared" si="14"/>
        <v>HTXS NV</v>
      </c>
      <c r="AX30" s="119"/>
      <c r="AY30" s="25"/>
    </row>
    <row r="31" spans="1:51" s="48" customFormat="1" ht="35.1" customHeight="1" x14ac:dyDescent="0.25">
      <c r="A31" s="207">
        <f t="shared" si="6"/>
        <v>23</v>
      </c>
      <c r="B31" s="207">
        <f>COUNTIF($F$9:F31,F31)</f>
        <v>11</v>
      </c>
      <c r="C31" s="353" t="s">
        <v>984</v>
      </c>
      <c r="D31" s="70" t="s">
        <v>344</v>
      </c>
      <c r="E31" s="210" t="s">
        <v>448</v>
      </c>
      <c r="F31" s="19" t="s">
        <v>363</v>
      </c>
      <c r="G31" s="19" t="s">
        <v>974</v>
      </c>
      <c r="H31" s="19" t="str">
        <f>VLOOKUP($E31,'[4]Gui chi Quynh'!$D$7:$F$393,3,0)</f>
        <v>A4</v>
      </c>
      <c r="I31" s="19">
        <f>VLOOKUP(H31,Sheet1!$B$2:$C$12,2,TRUE)</f>
        <v>7</v>
      </c>
      <c r="J31" s="19" t="str">
        <f>VLOOKUP($E31,'[5]Gui chi Quynh'!$C$7:$E$391,3,0)</f>
        <v>A3</v>
      </c>
      <c r="K31" s="19">
        <f>VLOOKUP(J31,Sheet1!$B$2:$C$12,2,TRUE)</f>
        <v>8</v>
      </c>
      <c r="L31" s="19" t="str">
        <f>VLOOKUP($E31,'[6]Gui chi Quynh'!$C$7:$E$389,3,0)</f>
        <v>A3</v>
      </c>
      <c r="M31" s="19">
        <f>VLOOKUP(L31,Sheet1!$B$2:$C$12,2,TRUE)</f>
        <v>8</v>
      </c>
      <c r="N31" s="19" t="str">
        <f>VLOOKUP($E31,'[7]Gui chi Quynh'!$C$7:$E$389,3,0)</f>
        <v>A3</v>
      </c>
      <c r="O31" s="19">
        <f>VLOOKUP(N31,Sheet1!$B$2:$C$12,2,TRUE)</f>
        <v>8</v>
      </c>
      <c r="P31" s="19" t="str">
        <f>VLOOKUP($E31,'[8]Gui chi Quynh'!$C$7:$E$388,3,0)</f>
        <v>A3</v>
      </c>
      <c r="Q31" s="19">
        <f>VLOOKUP(P31,Sheet1!$B$2:$C$12,2,TRUE)</f>
        <v>8</v>
      </c>
      <c r="R31" s="19">
        <f t="shared" si="17"/>
        <v>7.8</v>
      </c>
      <c r="S31" s="226">
        <f t="shared" si="18"/>
        <v>0</v>
      </c>
      <c r="T31" s="17" t="str">
        <f t="shared" si="7"/>
        <v>Hoàn thành tốt nhiệm vụ</v>
      </c>
      <c r="U31" s="232"/>
      <c r="V31" s="19" t="str">
        <f>VLOOKUP($E31,'[9]Gui chi Quynh'!$C$7:$E$388,3,0)</f>
        <v>A4</v>
      </c>
      <c r="W31" s="19">
        <f>VLOOKUP(V31,Sheet1!$B$2:$C$12,2,TRUE)</f>
        <v>7</v>
      </c>
      <c r="X31" s="19" t="str">
        <f>VLOOKUP($E31,'[10]Gui chi Quynh'!$C$7:$E$387,3,0)</f>
        <v>A2</v>
      </c>
      <c r="Y31" s="19">
        <f>VLOOKUP(X31,Sheet1!$B$2:$C$12,2,TRUE)</f>
        <v>9</v>
      </c>
      <c r="Z31" s="19" t="str">
        <f>VLOOKUP(E31,'[11]Gui chi Quynh'!$C$7:$E$385,3,0)</f>
        <v>A2</v>
      </c>
      <c r="AA31" s="19">
        <f>VLOOKUP(Z31,Sheet1!$B$2:$C$12,2,TRUE)</f>
        <v>9</v>
      </c>
      <c r="AB31" s="19" t="str">
        <f>VLOOKUP(E31,'[12]Gui chi Quynh'!$C$7:$E$386,3,0)</f>
        <v>A2</v>
      </c>
      <c r="AC31" s="19">
        <f>VLOOKUP(AB31,Sheet1!$B$2:$C$12,2,TRUE)</f>
        <v>9</v>
      </c>
      <c r="AD31" s="19" t="str">
        <f>VLOOKUP($E31,'[13]Chi tiet'!$D$8:$Q$388,14,0)</f>
        <v>A1</v>
      </c>
      <c r="AE31" s="19">
        <f>VLOOKUP(AD31,Sheet1!$B$2:$C$12,2,TRUE)</f>
        <v>10</v>
      </c>
      <c r="AF31" s="19">
        <f t="shared" si="0"/>
        <v>8.8000000000000007</v>
      </c>
      <c r="AG31" s="226">
        <f t="shared" si="1"/>
        <v>0</v>
      </c>
      <c r="AH31" s="17" t="str">
        <f t="shared" si="8"/>
        <v>Hoàn thành xuất sắc nhiệm vụ</v>
      </c>
      <c r="AI31" s="17">
        <f t="shared" si="2"/>
        <v>8.3000000000000007</v>
      </c>
      <c r="AJ31" s="365" t="str">
        <f t="shared" si="9"/>
        <v/>
      </c>
      <c r="AK31" s="17" t="str">
        <f t="shared" si="10"/>
        <v>Hoàn thành xuất sắc nhiệm vụ</v>
      </c>
      <c r="AL31" s="17" t="str">
        <f t="shared" si="11"/>
        <v>LĐTT</v>
      </c>
      <c r="AM31" s="366" t="str">
        <f>VLOOKUP($D31,'[14]DS Tong'!$D$18:$L$211,9,0)</f>
        <v>Khá</v>
      </c>
      <c r="AN31" s="19" t="str">
        <f>VLOOKUP($E31,[15]Sheet1!$C$7:$E$395,2,0)</f>
        <v>A4</v>
      </c>
      <c r="AO31" s="19">
        <f>VLOOKUP(AN31,Sheet1!$B$2:$C$12,2,TRUE)</f>
        <v>7</v>
      </c>
      <c r="AP31" s="19" t="str">
        <f>VLOOKUP($E31,[15]Sheet1!$C$7:$E$395,3,0)</f>
        <v>A4</v>
      </c>
      <c r="AQ31" s="19">
        <f>VLOOKUP(AP31,Sheet1!$B$2:$C$12,2,TRUE)</f>
        <v>7</v>
      </c>
      <c r="AR31" s="17">
        <f t="shared" si="3"/>
        <v>7.9</v>
      </c>
      <c r="AS31" s="17">
        <f t="shared" si="4"/>
        <v>8.1</v>
      </c>
      <c r="AT31" s="365" t="str">
        <f t="shared" si="5"/>
        <v>12A* + 0B* + 0C* +  0D</v>
      </c>
      <c r="AU31" s="365" t="str">
        <f t="shared" si="12"/>
        <v>12A*</v>
      </c>
      <c r="AV31" s="19" t="str">
        <f t="shared" si="13"/>
        <v>HTT NV</v>
      </c>
      <c r="AW31" s="19" t="str">
        <f t="shared" si="14"/>
        <v>HTXS NV</v>
      </c>
      <c r="AX31" s="121"/>
      <c r="AY31" s="25"/>
    </row>
    <row r="32" spans="1:51" s="48" customFormat="1" ht="35.1" customHeight="1" x14ac:dyDescent="0.25">
      <c r="A32" s="207">
        <f t="shared" si="6"/>
        <v>24</v>
      </c>
      <c r="B32" s="207">
        <f>COUNTIF($F$9:F32,F32)</f>
        <v>12</v>
      </c>
      <c r="C32" s="353" t="s">
        <v>984</v>
      </c>
      <c r="D32" s="70" t="s">
        <v>253</v>
      </c>
      <c r="E32" s="210" t="s">
        <v>449</v>
      </c>
      <c r="F32" s="19" t="s">
        <v>363</v>
      </c>
      <c r="G32" s="19" t="s">
        <v>974</v>
      </c>
      <c r="H32" s="19" t="str">
        <f>VLOOKUP($E32,'[4]Gui chi Quynh'!$D$7:$F$393,3,0)</f>
        <v>A3</v>
      </c>
      <c r="I32" s="19">
        <f>VLOOKUP(H32,Sheet1!$B$2:$C$12,2,TRUE)</f>
        <v>8</v>
      </c>
      <c r="J32" s="19" t="str">
        <f>VLOOKUP($E32,'[5]Gui chi Quynh'!$C$7:$E$391,3,0)</f>
        <v>A2</v>
      </c>
      <c r="K32" s="19">
        <f>VLOOKUP(J32,Sheet1!$B$2:$C$12,2,TRUE)</f>
        <v>9</v>
      </c>
      <c r="L32" s="19" t="str">
        <f>VLOOKUP($E32,'[6]Gui chi Quynh'!$C$7:$E$389,3,0)</f>
        <v>A3</v>
      </c>
      <c r="M32" s="19">
        <f>VLOOKUP(L32,Sheet1!$B$2:$C$12,2,TRUE)</f>
        <v>8</v>
      </c>
      <c r="N32" s="19" t="str">
        <f>VLOOKUP($E32,'[7]Gui chi Quynh'!$C$7:$E$389,3,0)</f>
        <v>A2</v>
      </c>
      <c r="O32" s="19">
        <f>VLOOKUP(N32,Sheet1!$B$2:$C$12,2,TRUE)</f>
        <v>9</v>
      </c>
      <c r="P32" s="19" t="str">
        <f>VLOOKUP($E32,'[8]Gui chi Quynh'!$C$7:$E$388,3,0)</f>
        <v>A1</v>
      </c>
      <c r="Q32" s="19">
        <f>VLOOKUP(P32,Sheet1!$B$2:$C$12,2,TRUE)</f>
        <v>10</v>
      </c>
      <c r="R32" s="19">
        <f t="shared" si="17"/>
        <v>8.8000000000000007</v>
      </c>
      <c r="S32" s="226">
        <f t="shared" si="18"/>
        <v>0</v>
      </c>
      <c r="T32" s="17" t="str">
        <f t="shared" si="7"/>
        <v>Hoàn thành xuất sắc nhiệm vụ</v>
      </c>
      <c r="U32" s="232"/>
      <c r="V32" s="19" t="str">
        <f>VLOOKUP($E32,'[9]Gui chi Quynh'!$C$7:$E$388,3,0)</f>
        <v>A1</v>
      </c>
      <c r="W32" s="19">
        <f>VLOOKUP(V32,Sheet1!$B$2:$C$12,2,TRUE)</f>
        <v>10</v>
      </c>
      <c r="X32" s="19" t="str">
        <f>VLOOKUP($E32,'[10]Gui chi Quynh'!$C$7:$E$387,3,0)</f>
        <v>A1</v>
      </c>
      <c r="Y32" s="19">
        <f>VLOOKUP(X32,Sheet1!$B$2:$C$12,2,TRUE)</f>
        <v>10</v>
      </c>
      <c r="Z32" s="19" t="str">
        <f>VLOOKUP(E32,'[11]Gui chi Quynh'!$C$7:$E$385,3,0)</f>
        <v>A1</v>
      </c>
      <c r="AA32" s="19">
        <f>VLOOKUP(Z32,Sheet1!$B$2:$C$12,2,TRUE)</f>
        <v>10</v>
      </c>
      <c r="AB32" s="19" t="str">
        <f>VLOOKUP(E32,'[12]Gui chi Quynh'!$C$7:$E$386,3,0)</f>
        <v>A1</v>
      </c>
      <c r="AC32" s="19">
        <f>VLOOKUP(AB32,Sheet1!$B$2:$C$12,2,TRUE)</f>
        <v>10</v>
      </c>
      <c r="AD32" s="19" t="str">
        <f>VLOOKUP($E32,'[13]Chi tiet'!$D$8:$Q$388,14,0)</f>
        <v>A1</v>
      </c>
      <c r="AE32" s="19">
        <f>VLOOKUP(AD32,Sheet1!$B$2:$C$12,2,TRUE)</f>
        <v>10</v>
      </c>
      <c r="AF32" s="19">
        <f t="shared" si="0"/>
        <v>10</v>
      </c>
      <c r="AG32" s="226">
        <f t="shared" si="1"/>
        <v>0</v>
      </c>
      <c r="AH32" s="17" t="str">
        <f t="shared" si="8"/>
        <v>Hoàn thành xuất sắc nhiệm vụ</v>
      </c>
      <c r="AI32" s="17">
        <f t="shared" si="2"/>
        <v>9.4</v>
      </c>
      <c r="AJ32" s="365" t="str">
        <f t="shared" si="9"/>
        <v/>
      </c>
      <c r="AK32" s="17" t="str">
        <f t="shared" si="10"/>
        <v>Hoàn thành xuất sắc nhiệm vụ</v>
      </c>
      <c r="AL32" s="17" t="str">
        <f t="shared" si="11"/>
        <v>LĐTT</v>
      </c>
      <c r="AM32" s="366" t="str">
        <f>VLOOKUP($D32,'[14]DS Tong'!$D$18:$L$211,9,0)</f>
        <v>Khá</v>
      </c>
      <c r="AN32" s="19" t="str">
        <f>VLOOKUP($E32,[15]Sheet1!$C$7:$E$395,2,0)</f>
        <v>A4</v>
      </c>
      <c r="AO32" s="19">
        <f>VLOOKUP(AN32,Sheet1!$B$2:$C$12,2,TRUE)</f>
        <v>7</v>
      </c>
      <c r="AP32" s="19" t="str">
        <f>VLOOKUP($E32,[15]Sheet1!$C$7:$E$395,3,0)</f>
        <v>A3</v>
      </c>
      <c r="AQ32" s="19">
        <f>VLOOKUP(AP32,Sheet1!$B$2:$C$12,2,TRUE)</f>
        <v>8</v>
      </c>
      <c r="AR32" s="17">
        <f t="shared" si="3"/>
        <v>9</v>
      </c>
      <c r="AS32" s="17">
        <f t="shared" si="4"/>
        <v>9.1</v>
      </c>
      <c r="AT32" s="365" t="str">
        <f t="shared" si="5"/>
        <v>12A* + 0B* + 0C* +  0D</v>
      </c>
      <c r="AU32" s="365" t="str">
        <f t="shared" si="12"/>
        <v>12A*</v>
      </c>
      <c r="AV32" s="19" t="str">
        <f t="shared" si="13"/>
        <v>HTXS NV</v>
      </c>
      <c r="AW32" s="19" t="str">
        <f t="shared" si="14"/>
        <v>HTXS NV</v>
      </c>
      <c r="AX32" s="26"/>
      <c r="AY32" s="25"/>
    </row>
    <row r="33" spans="1:51" s="48" customFormat="1" ht="35.1" customHeight="1" x14ac:dyDescent="0.25">
      <c r="A33" s="207">
        <f t="shared" si="6"/>
        <v>25</v>
      </c>
      <c r="B33" s="207">
        <f>COUNTIF($F$9:F33,F33)</f>
        <v>13</v>
      </c>
      <c r="C33" s="353" t="s">
        <v>984</v>
      </c>
      <c r="D33" s="70" t="s">
        <v>126</v>
      </c>
      <c r="E33" s="210" t="s">
        <v>454</v>
      </c>
      <c r="F33" s="19" t="s">
        <v>363</v>
      </c>
      <c r="G33" s="19" t="s">
        <v>975</v>
      </c>
      <c r="H33" s="19" t="str">
        <f>VLOOKUP($E33,'[4]Gui chi Quynh'!$D$7:$F$393,3,0)</f>
        <v>A3</v>
      </c>
      <c r="I33" s="19">
        <f>VLOOKUP(H33,Sheet1!$B$2:$C$12,2,TRUE)</f>
        <v>8</v>
      </c>
      <c r="J33" s="19" t="str">
        <f>VLOOKUP($E33,'[5]Gui chi Quynh'!$C$7:$E$391,3,0)</f>
        <v>A2</v>
      </c>
      <c r="K33" s="19">
        <f>VLOOKUP(J33,Sheet1!$B$2:$C$12,2,TRUE)</f>
        <v>9</v>
      </c>
      <c r="L33" s="19" t="str">
        <f>VLOOKUP($E33,'[6]Gui chi Quynh'!$C$7:$E$389,3,0)</f>
        <v>A1</v>
      </c>
      <c r="M33" s="19">
        <f>VLOOKUP(L33,Sheet1!$B$2:$C$12,2,TRUE)</f>
        <v>10</v>
      </c>
      <c r="N33" s="19" t="str">
        <f>VLOOKUP($E33,'[7]Gui chi Quynh'!$C$7:$E$389,3,0)</f>
        <v>A1</v>
      </c>
      <c r="O33" s="19">
        <f>VLOOKUP(N33,Sheet1!$B$2:$C$12,2,TRUE)</f>
        <v>10</v>
      </c>
      <c r="P33" s="19" t="str">
        <f>VLOOKUP($E33,'[8]Gui chi Quynh'!$C$7:$E$388,3,0)</f>
        <v>A1</v>
      </c>
      <c r="Q33" s="19">
        <f>VLOOKUP(P33,Sheet1!$B$2:$C$12,2,TRUE)</f>
        <v>10</v>
      </c>
      <c r="R33" s="19">
        <f>ROUND(AVERAGE(I33,K33,M33,O33,Q33),2)</f>
        <v>9.4</v>
      </c>
      <c r="S33" s="226">
        <f>COUNTIF(F33:P33,"C*")*1+COUNTIF(F33:P33,"D")*2+COUNTIF(F33:P33,"E")*3</f>
        <v>0</v>
      </c>
      <c r="T33" s="17" t="str">
        <f t="shared" si="7"/>
        <v>Hoàn thành xuất sắc nhiệm vụ</v>
      </c>
      <c r="U33" s="232"/>
      <c r="V33" s="19" t="str">
        <f>VLOOKUP($E33,'[9]Gui chi Quynh'!$C$7:$E$388,3,0)</f>
        <v>A1</v>
      </c>
      <c r="W33" s="19">
        <f>VLOOKUP(V33,Sheet1!$B$2:$C$12,2,TRUE)</f>
        <v>10</v>
      </c>
      <c r="X33" s="19" t="str">
        <f>VLOOKUP($E33,'[10]Gui chi Quynh'!$C$7:$E$387,3,0)</f>
        <v>A1</v>
      </c>
      <c r="Y33" s="19">
        <f>VLOOKUP(X33,Sheet1!$B$2:$C$12,2,TRUE)</f>
        <v>10</v>
      </c>
      <c r="Z33" s="19" t="str">
        <f>VLOOKUP(E33,'[11]Gui chi Quynh'!$C$7:$E$385,3,0)</f>
        <v>A1</v>
      </c>
      <c r="AA33" s="19">
        <f>VLOOKUP(Z33,Sheet1!$B$2:$C$12,2,TRUE)</f>
        <v>10</v>
      </c>
      <c r="AB33" s="19" t="str">
        <f>VLOOKUP(E33,'[12]Gui chi Quynh'!$C$7:$E$386,3,0)</f>
        <v>A1</v>
      </c>
      <c r="AC33" s="19">
        <f>VLOOKUP(AB33,Sheet1!$B$2:$C$12,2,TRUE)</f>
        <v>10</v>
      </c>
      <c r="AD33" s="19" t="str">
        <f>VLOOKUP($E33,'[13]Chi tiet'!$D$8:$Q$388,14,0)</f>
        <v>A1</v>
      </c>
      <c r="AE33" s="19">
        <f>VLOOKUP(AD33,Sheet1!$B$2:$C$12,2,TRUE)</f>
        <v>10</v>
      </c>
      <c r="AF33" s="19">
        <f t="shared" si="0"/>
        <v>10</v>
      </c>
      <c r="AG33" s="226">
        <f t="shared" si="1"/>
        <v>0</v>
      </c>
      <c r="AH33" s="17" t="str">
        <f t="shared" si="8"/>
        <v>Hoàn thành xuất sắc nhiệm vụ</v>
      </c>
      <c r="AI33" s="17">
        <f t="shared" si="2"/>
        <v>9.6999999999999993</v>
      </c>
      <c r="AJ33" s="365" t="str">
        <f t="shared" si="9"/>
        <v/>
      </c>
      <c r="AK33" s="17" t="str">
        <f t="shared" si="10"/>
        <v>Hoàn thành xuất sắc nhiệm vụ</v>
      </c>
      <c r="AL33" s="17" t="str">
        <f t="shared" si="11"/>
        <v>LĐTT</v>
      </c>
      <c r="AM33" s="366" t="str">
        <f>VLOOKUP($D33,'[14]DS Tong'!$D$18:$L$211,9,0)</f>
        <v>Tốt</v>
      </c>
      <c r="AN33" s="19" t="str">
        <f>VLOOKUP($E33,[15]Sheet1!$C$7:$E$395,2,0)</f>
        <v>A3</v>
      </c>
      <c r="AO33" s="19">
        <f>VLOOKUP(AN33,Sheet1!$B$2:$C$12,2,TRUE)</f>
        <v>8</v>
      </c>
      <c r="AP33" s="19" t="str">
        <f>VLOOKUP($E33,[15]Sheet1!$C$7:$E$395,3,0)</f>
        <v>A3</v>
      </c>
      <c r="AQ33" s="19">
        <f>VLOOKUP(AP33,Sheet1!$B$2:$C$12,2,TRUE)</f>
        <v>8</v>
      </c>
      <c r="AR33" s="17">
        <f t="shared" si="3"/>
        <v>9.4</v>
      </c>
      <c r="AS33" s="17">
        <f t="shared" si="4"/>
        <v>9.4</v>
      </c>
      <c r="AT33" s="365" t="str">
        <f t="shared" si="5"/>
        <v>12A* + 0B* + 0C* +  0D</v>
      </c>
      <c r="AU33" s="365" t="str">
        <f t="shared" si="12"/>
        <v>12A*</v>
      </c>
      <c r="AV33" s="19" t="str">
        <f t="shared" si="13"/>
        <v>HTXS NV</v>
      </c>
      <c r="AW33" s="19" t="str">
        <f t="shared" si="14"/>
        <v>HTXS NV</v>
      </c>
      <c r="AX33" s="25"/>
      <c r="AY33" s="25"/>
    </row>
    <row r="34" spans="1:51" s="48" customFormat="1" ht="35.1" customHeight="1" x14ac:dyDescent="0.25">
      <c r="A34" s="207">
        <f t="shared" si="6"/>
        <v>26</v>
      </c>
      <c r="B34" s="207">
        <f>COUNTIF($F$9:F34,F34)</f>
        <v>14</v>
      </c>
      <c r="C34" s="353" t="s">
        <v>984</v>
      </c>
      <c r="D34" s="70" t="s">
        <v>5</v>
      </c>
      <c r="E34" s="210" t="s">
        <v>455</v>
      </c>
      <c r="F34" s="19" t="s">
        <v>363</v>
      </c>
      <c r="G34" s="19" t="s">
        <v>975</v>
      </c>
      <c r="H34" s="19" t="str">
        <f>VLOOKUP($E34,'[4]Gui chi Quynh'!$D$7:$F$393,3,0)</f>
        <v>A3</v>
      </c>
      <c r="I34" s="19">
        <f>VLOOKUP(H34,Sheet1!$B$2:$C$12,2,TRUE)</f>
        <v>8</v>
      </c>
      <c r="J34" s="19" t="str">
        <f>VLOOKUP($E34,'[5]Gui chi Quynh'!$C$7:$E$391,3,0)</f>
        <v>A1</v>
      </c>
      <c r="K34" s="19">
        <f>VLOOKUP(J34,Sheet1!$B$2:$C$12,2,TRUE)</f>
        <v>10</v>
      </c>
      <c r="L34" s="19" t="str">
        <f>VLOOKUP($E34,'[6]Gui chi Quynh'!$C$7:$E$389,3,0)</f>
        <v>A1</v>
      </c>
      <c r="M34" s="19">
        <f>VLOOKUP(L34,Sheet1!$B$2:$C$12,2,TRUE)</f>
        <v>10</v>
      </c>
      <c r="N34" s="19" t="str">
        <f>VLOOKUP($E34,'[7]Gui chi Quynh'!$C$7:$E$389,3,0)</f>
        <v>A1</v>
      </c>
      <c r="O34" s="19">
        <f>VLOOKUP(N34,Sheet1!$B$2:$C$12,2,TRUE)</f>
        <v>10</v>
      </c>
      <c r="P34" s="19" t="str">
        <f>VLOOKUP($E34,'[8]Gui chi Quynh'!$C$7:$E$388,3,0)</f>
        <v>A1</v>
      </c>
      <c r="Q34" s="19">
        <f>VLOOKUP(P34,Sheet1!$B$2:$C$12,2,TRUE)</f>
        <v>10</v>
      </c>
      <c r="R34" s="19">
        <f>ROUND(AVERAGE(I34,K34,M34,O34,Q34),2)</f>
        <v>9.6</v>
      </c>
      <c r="S34" s="226">
        <f>COUNTIF(F34:P34,"C*")*1+COUNTIF(F34:P34,"D")*2+COUNTIF(F34:P34,"E")*3</f>
        <v>0</v>
      </c>
      <c r="T34" s="17" t="str">
        <f t="shared" si="7"/>
        <v>Hoàn thành xuất sắc nhiệm vụ</v>
      </c>
      <c r="U34" s="232"/>
      <c r="V34" s="19" t="str">
        <f>VLOOKUP($E34,'[9]Gui chi Quynh'!$C$7:$E$388,3,0)</f>
        <v>A1</v>
      </c>
      <c r="W34" s="19">
        <f>VLOOKUP(V34,Sheet1!$B$2:$C$12,2,TRUE)</f>
        <v>10</v>
      </c>
      <c r="X34" s="19" t="str">
        <f>VLOOKUP($E34,'[10]Gui chi Quynh'!$C$7:$E$387,3,0)</f>
        <v>A1</v>
      </c>
      <c r="Y34" s="19">
        <f>VLOOKUP(X34,Sheet1!$B$2:$C$12,2,TRUE)</f>
        <v>10</v>
      </c>
      <c r="Z34" s="19" t="str">
        <f>VLOOKUP(E34,'[11]Gui chi Quynh'!$C$7:$E$385,3,0)</f>
        <v>A1</v>
      </c>
      <c r="AA34" s="19">
        <f>VLOOKUP(Z34,Sheet1!$B$2:$C$12,2,TRUE)</f>
        <v>10</v>
      </c>
      <c r="AB34" s="19" t="str">
        <f>VLOOKUP(E34,'[12]Gui chi Quynh'!$C$7:$E$386,3,0)</f>
        <v>A1</v>
      </c>
      <c r="AC34" s="19">
        <f>VLOOKUP(AB34,Sheet1!$B$2:$C$12,2,TRUE)</f>
        <v>10</v>
      </c>
      <c r="AD34" s="19" t="str">
        <f>VLOOKUP($E34,'[13]Chi tiet'!$D$8:$Q$388,14,0)</f>
        <v>A1</v>
      </c>
      <c r="AE34" s="19">
        <f>VLOOKUP(AD34,Sheet1!$B$2:$C$12,2,TRUE)</f>
        <v>10</v>
      </c>
      <c r="AF34" s="19">
        <f t="shared" si="0"/>
        <v>10</v>
      </c>
      <c r="AG34" s="226">
        <f t="shared" si="1"/>
        <v>0</v>
      </c>
      <c r="AH34" s="17" t="str">
        <f t="shared" si="8"/>
        <v>Hoàn thành xuất sắc nhiệm vụ</v>
      </c>
      <c r="AI34" s="17">
        <f t="shared" si="2"/>
        <v>9.8000000000000007</v>
      </c>
      <c r="AJ34" s="365" t="str">
        <f t="shared" si="9"/>
        <v/>
      </c>
      <c r="AK34" s="17" t="str">
        <f t="shared" si="10"/>
        <v>Hoàn thành xuất sắc nhiệm vụ</v>
      </c>
      <c r="AL34" s="17" t="str">
        <f t="shared" si="11"/>
        <v>LĐTT</v>
      </c>
      <c r="AM34" s="366" t="str">
        <f>VLOOKUP($D34,'[14]DS Tong'!$D$18:$L$211,9,0)</f>
        <v>Khá</v>
      </c>
      <c r="AN34" s="19" t="str">
        <f>VLOOKUP($E34,[15]Sheet1!$C$7:$E$395,2,0)</f>
        <v>A3</v>
      </c>
      <c r="AO34" s="19">
        <f>VLOOKUP(AN34,Sheet1!$B$2:$C$12,2,TRUE)</f>
        <v>8</v>
      </c>
      <c r="AP34" s="19" t="str">
        <f>VLOOKUP($E34,[15]Sheet1!$C$7:$E$395,3,0)</f>
        <v>A3</v>
      </c>
      <c r="AQ34" s="19">
        <f>VLOOKUP(AP34,Sheet1!$B$2:$C$12,2,TRUE)</f>
        <v>8</v>
      </c>
      <c r="AR34" s="17">
        <f t="shared" si="3"/>
        <v>9.5</v>
      </c>
      <c r="AS34" s="17">
        <f t="shared" si="4"/>
        <v>9.5</v>
      </c>
      <c r="AT34" s="365" t="str">
        <f t="shared" si="5"/>
        <v>12A* + 0B* + 0C* +  0D</v>
      </c>
      <c r="AU34" s="365" t="str">
        <f t="shared" si="12"/>
        <v>12A*</v>
      </c>
      <c r="AV34" s="19" t="str">
        <f t="shared" si="13"/>
        <v>HTXS NV</v>
      </c>
      <c r="AW34" s="19" t="str">
        <f t="shared" si="14"/>
        <v>HTXS NV</v>
      </c>
      <c r="AX34" s="25"/>
      <c r="AY34" s="25"/>
    </row>
    <row r="35" spans="1:51" s="48" customFormat="1" ht="35.1" customHeight="1" x14ac:dyDescent="0.25">
      <c r="A35" s="207">
        <f t="shared" si="6"/>
        <v>27</v>
      </c>
      <c r="B35" s="207">
        <f>COUNTIF($F$9:F35,F35)</f>
        <v>15</v>
      </c>
      <c r="C35" s="353" t="s">
        <v>984</v>
      </c>
      <c r="D35" s="70" t="s">
        <v>212</v>
      </c>
      <c r="E35" s="210" t="s">
        <v>452</v>
      </c>
      <c r="F35" s="19" t="s">
        <v>363</v>
      </c>
      <c r="G35" s="19" t="s">
        <v>975</v>
      </c>
      <c r="H35" s="19" t="str">
        <f>VLOOKUP($E35,'[4]Gui chi Quynh'!$D$7:$F$393,3,0)</f>
        <v>A3</v>
      </c>
      <c r="I35" s="19">
        <f>VLOOKUP(H35,Sheet1!$B$2:$C$12,2,TRUE)</f>
        <v>8</v>
      </c>
      <c r="J35" s="19" t="str">
        <f>VLOOKUP($E35,'[5]Gui chi Quynh'!$C$7:$E$391,3,0)</f>
        <v>A2</v>
      </c>
      <c r="K35" s="19">
        <f>VLOOKUP(J35,Sheet1!$B$2:$C$12,2,TRUE)</f>
        <v>9</v>
      </c>
      <c r="L35" s="19" t="str">
        <f>VLOOKUP($E35,'[6]Gui chi Quynh'!$C$7:$E$389,3,0)</f>
        <v>A3</v>
      </c>
      <c r="M35" s="19">
        <f>VLOOKUP(L35,Sheet1!$B$2:$C$12,2,TRUE)</f>
        <v>8</v>
      </c>
      <c r="N35" s="19" t="str">
        <f>VLOOKUP($E35,'[7]Gui chi Quynh'!$C$7:$E$389,3,0)</f>
        <v>A3</v>
      </c>
      <c r="O35" s="19">
        <f>VLOOKUP(N35,Sheet1!$B$2:$C$12,2,TRUE)</f>
        <v>8</v>
      </c>
      <c r="P35" s="19" t="str">
        <f>VLOOKUP($E35,'[8]Gui chi Quynh'!$C$7:$E$388,3,0)</f>
        <v>A2</v>
      </c>
      <c r="Q35" s="19">
        <f>VLOOKUP(P35,Sheet1!$B$2:$C$12,2,TRUE)</f>
        <v>9</v>
      </c>
      <c r="R35" s="19">
        <f>ROUND(AVERAGE(I35,K35,M35,O35,Q35),2)</f>
        <v>8.4</v>
      </c>
      <c r="S35" s="226">
        <f>COUNTIF(F35:P35,"C*")*1+COUNTIF(F35:P35,"D")*2+COUNTIF(F35:P35,"E")*3</f>
        <v>0</v>
      </c>
      <c r="T35" s="17" t="str">
        <f t="shared" si="7"/>
        <v>Hoàn thành xuất sắc nhiệm vụ</v>
      </c>
      <c r="U35" s="232"/>
      <c r="V35" s="19" t="str">
        <f>VLOOKUP($E35,'[9]Gui chi Quynh'!$C$7:$E$388,3,0)</f>
        <v>A2</v>
      </c>
      <c r="W35" s="19">
        <f>VLOOKUP(V35,Sheet1!$B$2:$C$12,2,TRUE)</f>
        <v>9</v>
      </c>
      <c r="X35" s="19" t="str">
        <f>VLOOKUP($E35,'[10]Gui chi Quynh'!$C$7:$E$387,3,0)</f>
        <v>A3</v>
      </c>
      <c r="Y35" s="19">
        <v>7</v>
      </c>
      <c r="Z35" s="19" t="str">
        <f>VLOOKUP(E35,'[11]Gui chi Quynh'!$C$7:$E$385,3,0)</f>
        <v>A3</v>
      </c>
      <c r="AA35" s="19">
        <v>7</v>
      </c>
      <c r="AB35" s="19" t="str">
        <f>VLOOKUP(E35,'[12]Gui chi Quynh'!$C$7:$E$386,3,0)</f>
        <v>A2</v>
      </c>
      <c r="AC35" s="19">
        <f>VLOOKUP(AB35,Sheet1!$B$2:$C$12,2,TRUE)</f>
        <v>9</v>
      </c>
      <c r="AD35" s="19" t="str">
        <f>VLOOKUP($E35,'[13]Chi tiet'!$D$8:$Q$388,14,0)</f>
        <v>A2</v>
      </c>
      <c r="AE35" s="19">
        <f>VLOOKUP(AD35,Sheet1!$B$2:$C$12,2,TRUE)</f>
        <v>9</v>
      </c>
      <c r="AF35" s="19">
        <f t="shared" si="0"/>
        <v>8.1999999999999993</v>
      </c>
      <c r="AG35" s="226">
        <f t="shared" si="1"/>
        <v>0</v>
      </c>
      <c r="AH35" s="17" t="str">
        <f t="shared" si="8"/>
        <v>Hoàn thành xuất sắc nhiệm vụ</v>
      </c>
      <c r="AI35" s="17">
        <f t="shared" si="2"/>
        <v>8.3000000000000007</v>
      </c>
      <c r="AJ35" s="365" t="str">
        <f t="shared" si="9"/>
        <v/>
      </c>
      <c r="AK35" s="17" t="str">
        <f t="shared" si="10"/>
        <v>Hoàn thành xuất sắc nhiệm vụ</v>
      </c>
      <c r="AL35" s="17" t="str">
        <f t="shared" si="11"/>
        <v>LĐTT</v>
      </c>
      <c r="AM35" s="366" t="str">
        <f>VLOOKUP($D35,'[14]DS Tong'!$D$18:$L$211,9,0)</f>
        <v>Khá</v>
      </c>
      <c r="AN35" s="19" t="str">
        <f>VLOOKUP($E35,[15]Sheet1!$C$7:$E$395,2,0)</f>
        <v>A3</v>
      </c>
      <c r="AO35" s="19">
        <f>VLOOKUP(AN35,Sheet1!$B$2:$C$12,2,TRUE)</f>
        <v>8</v>
      </c>
      <c r="AP35" s="19" t="str">
        <f>VLOOKUP($E35,[15]Sheet1!$C$7:$E$395,3,0)</f>
        <v>A3</v>
      </c>
      <c r="AQ35" s="19">
        <f>VLOOKUP(AP35,Sheet1!$B$2:$C$12,2,TRUE)</f>
        <v>8</v>
      </c>
      <c r="AR35" s="17">
        <f t="shared" si="3"/>
        <v>8.1999999999999993</v>
      </c>
      <c r="AS35" s="17">
        <f t="shared" si="4"/>
        <v>8.3000000000000007</v>
      </c>
      <c r="AT35" s="365" t="str">
        <f t="shared" si="5"/>
        <v>12A* + 0B* + 0C* +  0D</v>
      </c>
      <c r="AU35" s="365" t="str">
        <f t="shared" si="12"/>
        <v>12A*</v>
      </c>
      <c r="AV35" s="19" t="str">
        <f t="shared" si="13"/>
        <v>HTXS NV</v>
      </c>
      <c r="AW35" s="19" t="str">
        <f t="shared" si="14"/>
        <v>HTXS NV</v>
      </c>
      <c r="AX35" s="119"/>
      <c r="AY35" s="26"/>
    </row>
    <row r="36" spans="1:51" s="48" customFormat="1" ht="35.1" customHeight="1" x14ac:dyDescent="0.25">
      <c r="A36" s="207">
        <f t="shared" si="6"/>
        <v>28</v>
      </c>
      <c r="B36" s="207">
        <f>COUNTIF($F$9:F36,F36)</f>
        <v>16</v>
      </c>
      <c r="C36" s="353" t="s">
        <v>985</v>
      </c>
      <c r="D36" s="70" t="s">
        <v>272</v>
      </c>
      <c r="E36" s="210" t="s">
        <v>453</v>
      </c>
      <c r="F36" s="19" t="s">
        <v>363</v>
      </c>
      <c r="G36" s="19" t="s">
        <v>975</v>
      </c>
      <c r="H36" s="19" t="str">
        <f>VLOOKUP($E36,'[4]Gui chi Quynh'!$D$7:$F$393,3,0)</f>
        <v>A3</v>
      </c>
      <c r="I36" s="19">
        <f>VLOOKUP(H36,Sheet1!$B$2:$C$12,2,TRUE)</f>
        <v>8</v>
      </c>
      <c r="J36" s="19" t="str">
        <f>VLOOKUP($E36,'[5]Gui chi Quynh'!$C$7:$E$391,3,0)</f>
        <v>A3</v>
      </c>
      <c r="K36" s="19">
        <f>VLOOKUP(J36,Sheet1!$B$2:$C$12,2,TRUE)</f>
        <v>8</v>
      </c>
      <c r="L36" s="19" t="str">
        <f>VLOOKUP($E36,'[6]Gui chi Quynh'!$C$7:$E$389,3,0)</f>
        <v>A3</v>
      </c>
      <c r="M36" s="19">
        <f>VLOOKUP(L36,Sheet1!$B$2:$C$12,2,TRUE)</f>
        <v>8</v>
      </c>
      <c r="N36" s="19" t="str">
        <f>VLOOKUP($E36,'[7]Gui chi Quynh'!$C$7:$E$389,3,0)</f>
        <v>A3</v>
      </c>
      <c r="O36" s="19">
        <f>VLOOKUP(N36,Sheet1!$B$2:$C$12,2,TRUE)</f>
        <v>8</v>
      </c>
      <c r="P36" s="19" t="str">
        <f>VLOOKUP($E36,'[8]Gui chi Quynh'!$C$7:$E$388,3,0)</f>
        <v>A3</v>
      </c>
      <c r="Q36" s="19">
        <f>VLOOKUP(P36,Sheet1!$B$2:$C$12,2,TRUE)</f>
        <v>8</v>
      </c>
      <c r="R36" s="19">
        <f>ROUND(AVERAGE(I36,K36,M36,O36,Q36),2)</f>
        <v>8</v>
      </c>
      <c r="S36" s="226">
        <f>COUNTIF(F36:P36,"C*")*1+COUNTIF(F36:P36,"D")*2+COUNTIF(F36:P36,"E")*3</f>
        <v>0</v>
      </c>
      <c r="T36" s="17" t="str">
        <f t="shared" si="7"/>
        <v>Hoàn thành xuất sắc nhiệm vụ</v>
      </c>
      <c r="U36" s="232"/>
      <c r="V36" s="19" t="str">
        <f>VLOOKUP($E36,'[9]Gui chi Quynh'!$C$7:$E$388,3,0)</f>
        <v>A3</v>
      </c>
      <c r="W36" s="19">
        <f>VLOOKUP(V36,Sheet1!$B$2:$C$12,2,TRUE)</f>
        <v>8</v>
      </c>
      <c r="X36" s="19" t="str">
        <f>VLOOKUP($E36,'[10]Gui chi Quynh'!$C$7:$E$387,3,0)</f>
        <v>A3</v>
      </c>
      <c r="Y36" s="19">
        <f>VLOOKUP(X36,Sheet1!$B$2:$C$12,2,TRUE)</f>
        <v>8</v>
      </c>
      <c r="Z36" s="19" t="str">
        <f>VLOOKUP(E36,'[11]Gui chi Quynh'!$C$7:$E$385,3,0)</f>
        <v>A1</v>
      </c>
      <c r="AA36" s="19">
        <f>VLOOKUP(Z36,Sheet1!$B$2:$C$12,2,TRUE)</f>
        <v>10</v>
      </c>
      <c r="AB36" s="19" t="str">
        <f>VLOOKUP(E36,'[12]Gui chi Quynh'!$C$7:$E$386,3,0)</f>
        <v>A2</v>
      </c>
      <c r="AC36" s="19">
        <f>VLOOKUP(AB36,Sheet1!$B$2:$C$12,2,TRUE)</f>
        <v>9</v>
      </c>
      <c r="AD36" s="19" t="str">
        <f>VLOOKUP($E36,'[13]Chi tiet'!$D$8:$Q$388,14,0)</f>
        <v>A1</v>
      </c>
      <c r="AE36" s="19">
        <f>VLOOKUP(AD36,Sheet1!$B$2:$C$12,2,TRUE)</f>
        <v>10</v>
      </c>
      <c r="AF36" s="19">
        <f t="shared" si="0"/>
        <v>9</v>
      </c>
      <c r="AG36" s="226">
        <f t="shared" si="1"/>
        <v>0</v>
      </c>
      <c r="AH36" s="17" t="str">
        <f t="shared" si="8"/>
        <v>Hoàn thành xuất sắc nhiệm vụ</v>
      </c>
      <c r="AI36" s="17">
        <f t="shared" si="2"/>
        <v>8.5</v>
      </c>
      <c r="AJ36" s="365" t="str">
        <f t="shared" si="9"/>
        <v/>
      </c>
      <c r="AK36" s="17" t="str">
        <f t="shared" si="10"/>
        <v>Hoàn thành xuất sắc nhiệm vụ</v>
      </c>
      <c r="AL36" s="17" t="str">
        <f t="shared" si="11"/>
        <v>LĐTT</v>
      </c>
      <c r="AM36" s="366" t="str">
        <f>VLOOKUP($D36,'[14]DS Tong'!$D$18:$L$211,9,0)</f>
        <v>Khá</v>
      </c>
      <c r="AN36" s="19" t="str">
        <f>VLOOKUP($E36,[15]Sheet1!$C$7:$E$395,2,0)</f>
        <v>A4</v>
      </c>
      <c r="AO36" s="19">
        <f>VLOOKUP(AN36,Sheet1!$B$2:$C$12,2,TRUE)</f>
        <v>7</v>
      </c>
      <c r="AP36" s="19" t="str">
        <f>VLOOKUP($E36,[15]Sheet1!$C$7:$E$395,3,0)</f>
        <v>A3</v>
      </c>
      <c r="AQ36" s="19">
        <f>VLOOKUP(AP36,Sheet1!$B$2:$C$12,2,TRUE)</f>
        <v>8</v>
      </c>
      <c r="AR36" s="17">
        <f t="shared" si="3"/>
        <v>8.1999999999999993</v>
      </c>
      <c r="AS36" s="17">
        <f t="shared" si="4"/>
        <v>8.3000000000000007</v>
      </c>
      <c r="AT36" s="365" t="str">
        <f t="shared" si="5"/>
        <v>12A* + 0B* + 0C* +  0D</v>
      </c>
      <c r="AU36" s="365" t="str">
        <f t="shared" si="12"/>
        <v>12A*</v>
      </c>
      <c r="AV36" s="19" t="str">
        <f t="shared" si="13"/>
        <v>HTXS NV</v>
      </c>
      <c r="AW36" s="19" t="str">
        <f t="shared" si="14"/>
        <v>HTXS NV</v>
      </c>
      <c r="AX36" s="25"/>
      <c r="AY36" s="25"/>
    </row>
    <row r="37" spans="1:51" s="48" customFormat="1" ht="35.1" customHeight="1" x14ac:dyDescent="0.25">
      <c r="A37" s="207">
        <f t="shared" si="6"/>
        <v>29</v>
      </c>
      <c r="B37" s="207">
        <f>COUNTIF($F$9:F37,F37)</f>
        <v>1</v>
      </c>
      <c r="C37" s="353" t="s">
        <v>985</v>
      </c>
      <c r="D37" s="115" t="s">
        <v>65</v>
      </c>
      <c r="E37" s="207" t="s">
        <v>724</v>
      </c>
      <c r="F37" s="233" t="s">
        <v>360</v>
      </c>
      <c r="G37" s="233" t="s">
        <v>974</v>
      </c>
      <c r="H37" s="19" t="str">
        <f>VLOOKUP($E37,'[4]Gui chi Quynh'!$D$7:$F$393,3,0)</f>
        <v>A1</v>
      </c>
      <c r="I37" s="19">
        <f>VLOOKUP(H37,Sheet1!$B$2:$C$12,2,TRUE)</f>
        <v>10</v>
      </c>
      <c r="J37" s="19" t="str">
        <f>VLOOKUP($E37,'[5]Gui chi Quynh'!$C$7:$E$391,3,0)</f>
        <v>A1</v>
      </c>
      <c r="K37" s="19">
        <f>VLOOKUP(J37,Sheet1!$B$2:$C$12,2,TRUE)</f>
        <v>10</v>
      </c>
      <c r="L37" s="19" t="str">
        <f>VLOOKUP($E37,'[6]Gui chi Quynh'!$C$7:$E$389,3,0)</f>
        <v>A1</v>
      </c>
      <c r="M37" s="19">
        <f>VLOOKUP(L37,Sheet1!$B$2:$C$12,2,TRUE)</f>
        <v>10</v>
      </c>
      <c r="N37" s="19" t="str">
        <f>VLOOKUP($E37,'[7]Gui chi Quynh'!$C$7:$E$389,3,0)</f>
        <v>A1</v>
      </c>
      <c r="O37" s="19">
        <f>VLOOKUP(N37,Sheet1!$B$2:$C$12,2,TRUE)</f>
        <v>10</v>
      </c>
      <c r="P37" s="19" t="str">
        <f>VLOOKUP($E37,'[8]Gui chi Quynh'!$C$7:$E$388,3,0)</f>
        <v>A1</v>
      </c>
      <c r="Q37" s="19">
        <f>VLOOKUP(P37,Sheet1!$B$2:$C$12,2,TRUE)</f>
        <v>10</v>
      </c>
      <c r="R37" s="19">
        <f t="shared" ref="R37:R77" si="19">ROUND(AVERAGE(I37,K37,M37,O37,Q37),2)</f>
        <v>10</v>
      </c>
      <c r="S37" s="226">
        <f t="shared" ref="S37:S77" si="20">COUNTIF(F37:P37,"C*")*1+COUNTIF(F37:P37,"D")*2+COUNTIF(F37:P37,"E")*3</f>
        <v>0</v>
      </c>
      <c r="T37" s="17" t="str">
        <f t="shared" si="7"/>
        <v>Hoàn thành xuất sắc nhiệm vụ</v>
      </c>
      <c r="U37" s="232"/>
      <c r="V37" s="19" t="str">
        <f>VLOOKUP($E37,'[9]Gui chi Quynh'!$C$7:$E$388,3,0)</f>
        <v>A1</v>
      </c>
      <c r="W37" s="19">
        <f>VLOOKUP(V37,Sheet1!$B$2:$C$12,2,TRUE)</f>
        <v>10</v>
      </c>
      <c r="X37" s="19" t="str">
        <f>VLOOKUP($E37,'[10]Gui chi Quynh'!$C$7:$E$387,3,0)</f>
        <v>A1</v>
      </c>
      <c r="Y37" s="19">
        <f>VLOOKUP(X37,Sheet1!$B$2:$C$12,2,TRUE)</f>
        <v>10</v>
      </c>
      <c r="Z37" s="19" t="str">
        <f>VLOOKUP(E37,'[11]Gui chi Quynh'!$C$7:$E$385,3,0)</f>
        <v>A1</v>
      </c>
      <c r="AA37" s="19">
        <f>VLOOKUP(Z37,Sheet1!$B$2:$C$12,2,TRUE)</f>
        <v>10</v>
      </c>
      <c r="AB37" s="19" t="str">
        <f>VLOOKUP(E37,'[12]Gui chi Quynh'!$C$7:$E$386,3,0)</f>
        <v>A1</v>
      </c>
      <c r="AC37" s="19">
        <f>VLOOKUP(AB37,Sheet1!$B$2:$C$12,2,TRUE)</f>
        <v>10</v>
      </c>
      <c r="AD37" s="19" t="str">
        <f>VLOOKUP($E37,'[13]Chi tiet'!$D$8:$Q$388,14,0)</f>
        <v>A1</v>
      </c>
      <c r="AE37" s="19">
        <f>VLOOKUP(AD37,Sheet1!$B$2:$C$12,2,TRUE)</f>
        <v>10</v>
      </c>
      <c r="AF37" s="19">
        <f t="shared" si="0"/>
        <v>10</v>
      </c>
      <c r="AG37" s="226">
        <f t="shared" si="1"/>
        <v>0</v>
      </c>
      <c r="AH37" s="17" t="str">
        <f t="shared" si="8"/>
        <v>Hoàn thành xuất sắc nhiệm vụ</v>
      </c>
      <c r="AI37" s="17">
        <f t="shared" si="2"/>
        <v>10</v>
      </c>
      <c r="AJ37" s="365" t="str">
        <f t="shared" si="9"/>
        <v/>
      </c>
      <c r="AK37" s="17" t="str">
        <f t="shared" si="10"/>
        <v>Hoàn thành xuất sắc nhiệm vụ</v>
      </c>
      <c r="AL37" s="17" t="str">
        <f t="shared" si="11"/>
        <v>LĐTT</v>
      </c>
      <c r="AM37" s="366" t="str">
        <f>VLOOKUP($D37,'[14]DS Tong'!$D$18:$L$211,9,0)</f>
        <v>Xuất sắc</v>
      </c>
      <c r="AN37" s="19" t="str">
        <f>VLOOKUP($E37,[15]Sheet1!$C$7:$E$395,2,0)</f>
        <v>A1</v>
      </c>
      <c r="AO37" s="19">
        <f>VLOOKUP(AN37,Sheet1!$B$2:$C$12,2,TRUE)</f>
        <v>10</v>
      </c>
      <c r="AP37" s="19" t="str">
        <f>VLOOKUP($E37,[15]Sheet1!$C$7:$E$395,3,0)</f>
        <v>A1</v>
      </c>
      <c r="AQ37" s="19">
        <f>VLOOKUP(AP37,Sheet1!$B$2:$C$12,2,TRUE)</f>
        <v>10</v>
      </c>
      <c r="AR37" s="17">
        <f t="shared" si="3"/>
        <v>10</v>
      </c>
      <c r="AS37" s="17">
        <f t="shared" si="4"/>
        <v>10</v>
      </c>
      <c r="AT37" s="365" t="str">
        <f t="shared" si="5"/>
        <v>12A* + 0B* + 0C* +  0D</v>
      </c>
      <c r="AU37" s="365" t="str">
        <f t="shared" si="12"/>
        <v>12A*</v>
      </c>
      <c r="AV37" s="19" t="str">
        <f t="shared" si="13"/>
        <v>HTXS NV</v>
      </c>
      <c r="AW37" s="19" t="str">
        <f t="shared" si="14"/>
        <v>HTXS NV</v>
      </c>
      <c r="AX37" s="119"/>
      <c r="AY37" s="25"/>
    </row>
    <row r="38" spans="1:51" s="48" customFormat="1" ht="35.1" customHeight="1" x14ac:dyDescent="0.25">
      <c r="A38" s="207">
        <f t="shared" si="6"/>
        <v>30</v>
      </c>
      <c r="B38" s="207">
        <f>COUNTIF($F$9:F38,F38)</f>
        <v>2</v>
      </c>
      <c r="C38" s="353" t="s">
        <v>984</v>
      </c>
      <c r="D38" s="208" t="s">
        <v>32</v>
      </c>
      <c r="E38" s="185" t="s">
        <v>417</v>
      </c>
      <c r="F38" s="19" t="s">
        <v>360</v>
      </c>
      <c r="G38" s="19" t="s">
        <v>974</v>
      </c>
      <c r="H38" s="19" t="str">
        <f>VLOOKUP($E38,'[4]Gui chi Quynh'!$D$7:$F$393,3,0)</f>
        <v>A1</v>
      </c>
      <c r="I38" s="19">
        <f>VLOOKUP(H38,Sheet1!$B$2:$C$12,2,TRUE)</f>
        <v>10</v>
      </c>
      <c r="J38" s="19" t="str">
        <f>VLOOKUP($E38,'[5]Gui chi Quynh'!$C$7:$E$391,3,0)</f>
        <v>A1</v>
      </c>
      <c r="K38" s="19">
        <f>VLOOKUP(J38,Sheet1!$B$2:$C$12,2,TRUE)</f>
        <v>10</v>
      </c>
      <c r="L38" s="19" t="str">
        <f>VLOOKUP($E38,'[6]Gui chi Quynh'!$C$7:$E$389,3,0)</f>
        <v>A1</v>
      </c>
      <c r="M38" s="19">
        <f>VLOOKUP(L38,Sheet1!$B$2:$C$12,2,TRUE)</f>
        <v>10</v>
      </c>
      <c r="N38" s="19" t="str">
        <f>VLOOKUP($E38,'[7]Gui chi Quynh'!$C$7:$E$389,3,0)</f>
        <v>A1</v>
      </c>
      <c r="O38" s="19">
        <f>VLOOKUP(N38,Sheet1!$B$2:$C$12,2,TRUE)</f>
        <v>10</v>
      </c>
      <c r="P38" s="19" t="str">
        <f>VLOOKUP($E38,'[8]Gui chi Quynh'!$C$7:$E$388,3,0)</f>
        <v>A1</v>
      </c>
      <c r="Q38" s="19">
        <f>VLOOKUP(P38,Sheet1!$B$2:$C$12,2,TRUE)</f>
        <v>10</v>
      </c>
      <c r="R38" s="19">
        <f t="shared" si="19"/>
        <v>10</v>
      </c>
      <c r="S38" s="226">
        <f t="shared" si="20"/>
        <v>0</v>
      </c>
      <c r="T38" s="17" t="str">
        <f t="shared" si="7"/>
        <v>Hoàn thành xuất sắc nhiệm vụ</v>
      </c>
      <c r="U38" s="232"/>
      <c r="V38" s="19" t="str">
        <f>VLOOKUP($E38,'[9]Gui chi Quynh'!$C$7:$E$388,3,0)</f>
        <v>A1</v>
      </c>
      <c r="W38" s="19">
        <f>VLOOKUP(V38,Sheet1!$B$2:$C$12,2,TRUE)</f>
        <v>10</v>
      </c>
      <c r="X38" s="19" t="str">
        <f>VLOOKUP($E38,'[10]Gui chi Quynh'!$C$7:$E$387,3,0)</f>
        <v>A1</v>
      </c>
      <c r="Y38" s="19">
        <f>VLOOKUP(X38,Sheet1!$B$2:$C$12,2,TRUE)</f>
        <v>10</v>
      </c>
      <c r="Z38" s="19" t="str">
        <f>VLOOKUP(E38,'[11]Gui chi Quynh'!$C$7:$E$385,3,0)</f>
        <v>A1</v>
      </c>
      <c r="AA38" s="19">
        <f>VLOOKUP(Z38,Sheet1!$B$2:$C$12,2,TRUE)</f>
        <v>10</v>
      </c>
      <c r="AB38" s="19" t="str">
        <f>VLOOKUP(E38,'[12]Gui chi Quynh'!$C$7:$E$386,3,0)</f>
        <v>A1</v>
      </c>
      <c r="AC38" s="19">
        <f>VLOOKUP(AB38,Sheet1!$B$2:$C$12,2,TRUE)</f>
        <v>10</v>
      </c>
      <c r="AD38" s="19" t="str">
        <f>VLOOKUP($E38,'[13]Chi tiet'!$D$8:$Q$388,14,0)</f>
        <v>A1</v>
      </c>
      <c r="AE38" s="19">
        <f>VLOOKUP(AD38,Sheet1!$B$2:$C$12,2,TRUE)</f>
        <v>10</v>
      </c>
      <c r="AF38" s="19">
        <f t="shared" si="0"/>
        <v>10</v>
      </c>
      <c r="AG38" s="226">
        <f t="shared" si="1"/>
        <v>0</v>
      </c>
      <c r="AH38" s="17" t="str">
        <f t="shared" si="8"/>
        <v>Hoàn thành xuất sắc nhiệm vụ</v>
      </c>
      <c r="AI38" s="17">
        <f t="shared" si="2"/>
        <v>10</v>
      </c>
      <c r="AJ38" s="365" t="str">
        <f t="shared" si="9"/>
        <v/>
      </c>
      <c r="AK38" s="17" t="str">
        <f t="shared" si="10"/>
        <v>Hoàn thành xuất sắc nhiệm vụ</v>
      </c>
      <c r="AL38" s="17" t="str">
        <f t="shared" si="11"/>
        <v>LĐTT</v>
      </c>
      <c r="AM38" s="366" t="str">
        <f>VLOOKUP($D38,'[14]DS Tong'!$D$18:$L$211,9,0)</f>
        <v>Tốt</v>
      </c>
      <c r="AN38" s="19" t="str">
        <f>VLOOKUP($E38,[15]Sheet1!$C$7:$E$395,2,0)</f>
        <v>A1</v>
      </c>
      <c r="AO38" s="19">
        <f>VLOOKUP(AN38,Sheet1!$B$2:$C$12,2,TRUE)</f>
        <v>10</v>
      </c>
      <c r="AP38" s="19" t="str">
        <f>VLOOKUP($E38,[15]Sheet1!$C$7:$E$395,3,0)</f>
        <v>A1</v>
      </c>
      <c r="AQ38" s="19">
        <f>VLOOKUP(AP38,Sheet1!$B$2:$C$12,2,TRUE)</f>
        <v>10</v>
      </c>
      <c r="AR38" s="17">
        <f t="shared" si="3"/>
        <v>10</v>
      </c>
      <c r="AS38" s="17">
        <f t="shared" si="4"/>
        <v>10</v>
      </c>
      <c r="AT38" s="365" t="str">
        <f t="shared" si="5"/>
        <v>12A* + 0B* + 0C* +  0D</v>
      </c>
      <c r="AU38" s="365" t="str">
        <f t="shared" si="12"/>
        <v>12A*</v>
      </c>
      <c r="AV38" s="19" t="str">
        <f t="shared" si="13"/>
        <v>HTXS NV</v>
      </c>
      <c r="AW38" s="19" t="str">
        <f t="shared" si="14"/>
        <v>HTXS NV</v>
      </c>
      <c r="AX38" s="25"/>
      <c r="AY38" s="25"/>
    </row>
    <row r="39" spans="1:51" s="48" customFormat="1" ht="35.1" customHeight="1" x14ac:dyDescent="0.25">
      <c r="A39" s="207">
        <f t="shared" si="6"/>
        <v>31</v>
      </c>
      <c r="B39" s="207">
        <f>COUNTIF($F$9:F39,F39)</f>
        <v>3</v>
      </c>
      <c r="C39" s="353" t="s">
        <v>984</v>
      </c>
      <c r="D39" s="208" t="s">
        <v>57</v>
      </c>
      <c r="E39" s="211" t="s">
        <v>612</v>
      </c>
      <c r="F39" s="19" t="s">
        <v>360</v>
      </c>
      <c r="G39" s="19" t="s">
        <v>974</v>
      </c>
      <c r="H39" s="19" t="str">
        <f>VLOOKUP($E39,'[4]Gui chi Quynh'!$D$7:$F$393,3,0)</f>
        <v>A2</v>
      </c>
      <c r="I39" s="19">
        <f>VLOOKUP(H39,Sheet1!$B$2:$C$12,2,TRUE)</f>
        <v>9</v>
      </c>
      <c r="J39" s="19" t="str">
        <f>VLOOKUP($E39,'[5]Gui chi Quynh'!$C$7:$E$391,3,0)</f>
        <v>A1</v>
      </c>
      <c r="K39" s="19">
        <f>VLOOKUP(J39,Sheet1!$B$2:$C$12,2,TRUE)</f>
        <v>10</v>
      </c>
      <c r="L39" s="19" t="str">
        <f>VLOOKUP($E39,'[6]Gui chi Quynh'!$C$7:$E$389,3,0)</f>
        <v>A1</v>
      </c>
      <c r="M39" s="19">
        <f>VLOOKUP(L39,Sheet1!$B$2:$C$12,2,TRUE)</f>
        <v>10</v>
      </c>
      <c r="N39" s="19" t="str">
        <f>VLOOKUP($E39,'[7]Gui chi Quynh'!$C$7:$E$389,3,0)</f>
        <v>A1</v>
      </c>
      <c r="O39" s="19">
        <f>VLOOKUP(N39,Sheet1!$B$2:$C$12,2,TRUE)</f>
        <v>10</v>
      </c>
      <c r="P39" s="19" t="str">
        <f>VLOOKUP($E39,'[8]Gui chi Quynh'!$C$7:$E$388,3,0)</f>
        <v>A1</v>
      </c>
      <c r="Q39" s="19">
        <f>VLOOKUP(P39,Sheet1!$B$2:$C$12,2,TRUE)</f>
        <v>10</v>
      </c>
      <c r="R39" s="19">
        <f t="shared" si="19"/>
        <v>9.8000000000000007</v>
      </c>
      <c r="S39" s="226">
        <f t="shared" si="20"/>
        <v>0</v>
      </c>
      <c r="T39" s="17" t="str">
        <f t="shared" si="7"/>
        <v>Hoàn thành xuất sắc nhiệm vụ</v>
      </c>
      <c r="U39" s="232"/>
      <c r="V39" s="19" t="str">
        <f>VLOOKUP($E39,'[9]Gui chi Quynh'!$C$7:$E$388,3,0)</f>
        <v>A1</v>
      </c>
      <c r="W39" s="19">
        <f>VLOOKUP(V39,Sheet1!$B$2:$C$12,2,TRUE)</f>
        <v>10</v>
      </c>
      <c r="X39" s="19" t="str">
        <f>VLOOKUP($E39,'[10]Gui chi Quynh'!$C$7:$E$387,3,0)</f>
        <v>A1</v>
      </c>
      <c r="Y39" s="19">
        <f>VLOOKUP(X39,Sheet1!$B$2:$C$12,2,TRUE)</f>
        <v>10</v>
      </c>
      <c r="Z39" s="19" t="str">
        <f>VLOOKUP(E39,'[11]Gui chi Quynh'!$C$7:$E$385,3,0)</f>
        <v>A1</v>
      </c>
      <c r="AA39" s="19">
        <f>VLOOKUP(Z39,Sheet1!$B$2:$C$12,2,TRUE)</f>
        <v>10</v>
      </c>
      <c r="AB39" s="19" t="str">
        <f>VLOOKUP(E39,'[12]Gui chi Quynh'!$C$7:$E$386,3,0)</f>
        <v>A1</v>
      </c>
      <c r="AC39" s="19">
        <f>VLOOKUP(AB39,Sheet1!$B$2:$C$12,2,TRUE)</f>
        <v>10</v>
      </c>
      <c r="AD39" s="19" t="str">
        <f>VLOOKUP($E39,'[13]Chi tiet'!$D$8:$Q$388,14,0)</f>
        <v>A1</v>
      </c>
      <c r="AE39" s="19">
        <f>VLOOKUP(AD39,Sheet1!$B$2:$C$12,2,TRUE)</f>
        <v>10</v>
      </c>
      <c r="AF39" s="19">
        <f t="shared" si="0"/>
        <v>10</v>
      </c>
      <c r="AG39" s="226">
        <f t="shared" si="1"/>
        <v>0</v>
      </c>
      <c r="AH39" s="17" t="str">
        <f t="shared" si="8"/>
        <v>Hoàn thành xuất sắc nhiệm vụ</v>
      </c>
      <c r="AI39" s="17">
        <f t="shared" si="2"/>
        <v>9.9</v>
      </c>
      <c r="AJ39" s="365" t="str">
        <f t="shared" si="9"/>
        <v/>
      </c>
      <c r="AK39" s="17" t="str">
        <f t="shared" si="10"/>
        <v>Hoàn thành xuất sắc nhiệm vụ</v>
      </c>
      <c r="AL39" s="17" t="str">
        <f t="shared" si="11"/>
        <v>LĐTT</v>
      </c>
      <c r="AM39" s="366" t="str">
        <f>VLOOKUP($D39,'[14]DS Tong'!$D$18:$L$211,9,0)</f>
        <v>Xuất sắc</v>
      </c>
      <c r="AN39" s="19" t="str">
        <f>VLOOKUP($E39,[15]Sheet1!$C$7:$E$395,2,0)</f>
        <v>A1</v>
      </c>
      <c r="AO39" s="19">
        <f>VLOOKUP(AN39,Sheet1!$B$2:$C$12,2,TRUE)</f>
        <v>10</v>
      </c>
      <c r="AP39" s="19" t="str">
        <f>VLOOKUP($E39,[15]Sheet1!$C$7:$E$395,3,0)</f>
        <v>A2</v>
      </c>
      <c r="AQ39" s="19">
        <f>VLOOKUP(AP39,Sheet1!$B$2:$C$12,2,TRUE)</f>
        <v>9</v>
      </c>
      <c r="AR39" s="17">
        <f t="shared" si="3"/>
        <v>9.8000000000000007</v>
      </c>
      <c r="AS39" s="17">
        <f t="shared" si="4"/>
        <v>9.8000000000000007</v>
      </c>
      <c r="AT39" s="365" t="str">
        <f t="shared" si="5"/>
        <v>12A* + 0B* + 0C* +  0D</v>
      </c>
      <c r="AU39" s="365" t="str">
        <f t="shared" si="12"/>
        <v>12A*</v>
      </c>
      <c r="AV39" s="19" t="str">
        <f t="shared" si="13"/>
        <v>HTXS NV</v>
      </c>
      <c r="AW39" s="19" t="str">
        <f t="shared" si="14"/>
        <v>HTXS NV</v>
      </c>
      <c r="AX39" s="25"/>
      <c r="AY39" s="25"/>
    </row>
    <row r="40" spans="1:51" s="48" customFormat="1" ht="35.1" customHeight="1" x14ac:dyDescent="0.25">
      <c r="A40" s="207">
        <f t="shared" si="6"/>
        <v>32</v>
      </c>
      <c r="B40" s="207">
        <f>COUNTIF($F$9:F40,F40)</f>
        <v>4</v>
      </c>
      <c r="C40" s="353" t="s">
        <v>984</v>
      </c>
      <c r="D40" s="208" t="s">
        <v>21</v>
      </c>
      <c r="E40" s="207" t="s">
        <v>411</v>
      </c>
      <c r="F40" s="19" t="s">
        <v>360</v>
      </c>
      <c r="G40" s="19" t="s">
        <v>974</v>
      </c>
      <c r="H40" s="19" t="str">
        <f>VLOOKUP($E40,'[4]Gui chi Quynh'!$D$7:$F$393,3,0)</f>
        <v>A3</v>
      </c>
      <c r="I40" s="19">
        <f>VLOOKUP(H40,Sheet1!$B$2:$C$12,2,TRUE)</f>
        <v>8</v>
      </c>
      <c r="J40" s="19" t="str">
        <f>VLOOKUP($E40,'[5]Gui chi Quynh'!$C$7:$E$391,3,0)</f>
        <v>A1</v>
      </c>
      <c r="K40" s="19">
        <f>VLOOKUP(J40,Sheet1!$B$2:$C$12,2,TRUE)</f>
        <v>10</v>
      </c>
      <c r="L40" s="19" t="str">
        <f>VLOOKUP($E40,'[6]Gui chi Quynh'!$C$7:$E$389,3,0)</f>
        <v>A1</v>
      </c>
      <c r="M40" s="19">
        <f>VLOOKUP(L40,Sheet1!$B$2:$C$12,2,TRUE)</f>
        <v>10</v>
      </c>
      <c r="N40" s="19" t="str">
        <f>VLOOKUP($E40,'[7]Gui chi Quynh'!$C$7:$E$389,3,0)</f>
        <v>A1</v>
      </c>
      <c r="O40" s="19">
        <f>VLOOKUP(N40,Sheet1!$B$2:$C$12,2,TRUE)</f>
        <v>10</v>
      </c>
      <c r="P40" s="19" t="str">
        <f>VLOOKUP($E40,'[8]Gui chi Quynh'!$C$7:$E$388,3,0)</f>
        <v>A2</v>
      </c>
      <c r="Q40" s="19">
        <f>VLOOKUP(P40,Sheet1!$B$2:$C$12,2,TRUE)</f>
        <v>9</v>
      </c>
      <c r="R40" s="19">
        <f t="shared" si="19"/>
        <v>9.4</v>
      </c>
      <c r="S40" s="226">
        <f t="shared" si="20"/>
        <v>0</v>
      </c>
      <c r="T40" s="17" t="str">
        <f t="shared" si="7"/>
        <v>Hoàn thành xuất sắc nhiệm vụ</v>
      </c>
      <c r="U40" s="232"/>
      <c r="V40" s="19" t="str">
        <f>VLOOKUP($E40,'[9]Gui chi Quynh'!$C$7:$E$388,3,0)</f>
        <v>A3</v>
      </c>
      <c r="W40" s="19">
        <f>VLOOKUP(V40,Sheet1!$B$2:$C$12,2,TRUE)</f>
        <v>8</v>
      </c>
      <c r="X40" s="19" t="str">
        <f>VLOOKUP($E40,'[10]Gui chi Quynh'!$C$7:$E$387,3,0)</f>
        <v>A2</v>
      </c>
      <c r="Y40" s="19">
        <f>VLOOKUP(X40,Sheet1!$B$2:$C$12,2,TRUE)</f>
        <v>9</v>
      </c>
      <c r="Z40" s="19" t="str">
        <f>VLOOKUP(E40,'[11]Gui chi Quynh'!$C$7:$E$385,3,0)</f>
        <v>A2</v>
      </c>
      <c r="AA40" s="19">
        <f>VLOOKUP(Z40,Sheet1!$B$2:$C$12,2,TRUE)</f>
        <v>9</v>
      </c>
      <c r="AB40" s="19" t="str">
        <f>VLOOKUP(E40,'[12]Gui chi Quynh'!$C$7:$E$386,3,0)</f>
        <v>A2</v>
      </c>
      <c r="AC40" s="19">
        <f>VLOOKUP(AB40,Sheet1!$B$2:$C$12,2,TRUE)</f>
        <v>9</v>
      </c>
      <c r="AD40" s="19" t="str">
        <f>VLOOKUP($E40,'[13]Chi tiet'!$D$8:$Q$388,14,0)</f>
        <v>A1</v>
      </c>
      <c r="AE40" s="19">
        <f>VLOOKUP(AD40,Sheet1!$B$2:$C$12,2,TRUE)</f>
        <v>10</v>
      </c>
      <c r="AF40" s="19">
        <f t="shared" si="0"/>
        <v>9</v>
      </c>
      <c r="AG40" s="226">
        <f t="shared" si="1"/>
        <v>0</v>
      </c>
      <c r="AH40" s="17" t="str">
        <f t="shared" si="8"/>
        <v>Hoàn thành xuất sắc nhiệm vụ</v>
      </c>
      <c r="AI40" s="17">
        <f t="shared" si="2"/>
        <v>9.1999999999999993</v>
      </c>
      <c r="AJ40" s="365" t="str">
        <f t="shared" si="9"/>
        <v/>
      </c>
      <c r="AK40" s="17" t="str">
        <f t="shared" si="10"/>
        <v>Hoàn thành xuất sắc nhiệm vụ</v>
      </c>
      <c r="AL40" s="17" t="str">
        <f t="shared" si="11"/>
        <v>LĐTT</v>
      </c>
      <c r="AM40" s="366" t="str">
        <f>VLOOKUP($D40,'[14]DS Tong'!$D$18:$L$211,9,0)</f>
        <v>Tốt</v>
      </c>
      <c r="AN40" s="19" t="str">
        <f>VLOOKUP($E40,[15]Sheet1!$C$7:$E$395,2,0)</f>
        <v>A3</v>
      </c>
      <c r="AO40" s="19">
        <f>VLOOKUP(AN40,Sheet1!$B$2:$C$12,2,TRUE)</f>
        <v>8</v>
      </c>
      <c r="AP40" s="19" t="str">
        <f>VLOOKUP($E40,[15]Sheet1!$C$7:$E$395,3,0)</f>
        <v>A3</v>
      </c>
      <c r="AQ40" s="19">
        <f>VLOOKUP(AP40,Sheet1!$B$2:$C$12,2,TRUE)</f>
        <v>8</v>
      </c>
      <c r="AR40" s="17">
        <f t="shared" si="3"/>
        <v>8.9</v>
      </c>
      <c r="AS40" s="17">
        <f t="shared" si="4"/>
        <v>9</v>
      </c>
      <c r="AT40" s="365" t="str">
        <f t="shared" si="5"/>
        <v>12A* + 0B* + 0C* +  0D</v>
      </c>
      <c r="AU40" s="365" t="str">
        <f t="shared" si="12"/>
        <v>12A*</v>
      </c>
      <c r="AV40" s="19" t="str">
        <f t="shared" si="13"/>
        <v>HTXS NV</v>
      </c>
      <c r="AW40" s="19" t="str">
        <f t="shared" si="14"/>
        <v>HTXS NV</v>
      </c>
      <c r="AX40" s="25"/>
      <c r="AY40" s="25"/>
    </row>
    <row r="41" spans="1:51" s="48" customFormat="1" ht="35.1" customHeight="1" x14ac:dyDescent="0.25">
      <c r="A41" s="207">
        <f t="shared" si="6"/>
        <v>33</v>
      </c>
      <c r="B41" s="207">
        <f>COUNTIF($F$9:F41,F41)</f>
        <v>5</v>
      </c>
      <c r="C41" s="353" t="s">
        <v>984</v>
      </c>
      <c r="D41" s="208" t="s">
        <v>361</v>
      </c>
      <c r="E41" s="207" t="s">
        <v>412</v>
      </c>
      <c r="F41" s="19" t="s">
        <v>360</v>
      </c>
      <c r="G41" s="19" t="s">
        <v>974</v>
      </c>
      <c r="H41" s="19" t="str">
        <f>VLOOKUP($E41,'[4]Gui chi Quynh'!$D$7:$F$393,3,0)</f>
        <v>A2</v>
      </c>
      <c r="I41" s="19">
        <f>VLOOKUP(H41,Sheet1!$B$2:$C$12,2,TRUE)</f>
        <v>9</v>
      </c>
      <c r="J41" s="19" t="str">
        <f>VLOOKUP($E41,'[5]Gui chi Quynh'!$C$7:$E$391,3,0)</f>
        <v>A2</v>
      </c>
      <c r="K41" s="19">
        <f>VLOOKUP(J41,Sheet1!$B$2:$C$12,2,TRUE)</f>
        <v>9</v>
      </c>
      <c r="L41" s="19" t="str">
        <f>VLOOKUP($E41,'[6]Gui chi Quynh'!$C$7:$E$389,3,0)</f>
        <v>A2</v>
      </c>
      <c r="M41" s="19">
        <f>VLOOKUP(L41,Sheet1!$B$2:$C$12,2,TRUE)</f>
        <v>9</v>
      </c>
      <c r="N41" s="19" t="str">
        <f>VLOOKUP($E41,'[7]Gui chi Quynh'!$C$7:$E$389,3,0)</f>
        <v>A1</v>
      </c>
      <c r="O41" s="19">
        <f>VLOOKUP(N41,Sheet1!$B$2:$C$12,2,TRUE)</f>
        <v>10</v>
      </c>
      <c r="P41" s="19" t="str">
        <f>VLOOKUP($E41,'[8]Gui chi Quynh'!$C$7:$E$388,3,0)</f>
        <v>A2</v>
      </c>
      <c r="Q41" s="19">
        <f>VLOOKUP(P41,Sheet1!$B$2:$C$12,2,TRUE)</f>
        <v>9</v>
      </c>
      <c r="R41" s="19">
        <f t="shared" si="19"/>
        <v>9.1999999999999993</v>
      </c>
      <c r="S41" s="226">
        <f t="shared" si="20"/>
        <v>0</v>
      </c>
      <c r="T41" s="17" t="str">
        <f t="shared" si="7"/>
        <v>Hoàn thành xuất sắc nhiệm vụ</v>
      </c>
      <c r="U41" s="232"/>
      <c r="V41" s="19" t="str">
        <f>VLOOKUP($E41,'[9]Gui chi Quynh'!$C$7:$E$388,3,0)</f>
        <v>A3</v>
      </c>
      <c r="W41" s="19">
        <f>VLOOKUP(V41,Sheet1!$B$2:$C$12,2,TRUE)</f>
        <v>8</v>
      </c>
      <c r="X41" s="19" t="str">
        <f>VLOOKUP($E41,'[10]Gui chi Quynh'!$C$7:$E$387,3,0)</f>
        <v>A2</v>
      </c>
      <c r="Y41" s="19">
        <f>VLOOKUP(X41,Sheet1!$B$2:$C$12,2,TRUE)</f>
        <v>9</v>
      </c>
      <c r="Z41" s="19" t="str">
        <f>VLOOKUP(E41,'[11]Gui chi Quynh'!$C$7:$E$385,3,0)</f>
        <v>A2</v>
      </c>
      <c r="AA41" s="19">
        <f>VLOOKUP(Z41,Sheet1!$B$2:$C$12,2,TRUE)</f>
        <v>9</v>
      </c>
      <c r="AB41" s="19" t="str">
        <f>VLOOKUP(E41,'[12]Gui chi Quynh'!$C$7:$E$386,3,0)</f>
        <v>A2</v>
      </c>
      <c r="AC41" s="19">
        <f>VLOOKUP(AB41,Sheet1!$B$2:$C$12,2,TRUE)</f>
        <v>9</v>
      </c>
      <c r="AD41" s="19" t="str">
        <f>VLOOKUP($E41,'[13]Chi tiet'!$D$8:$Q$388,14,0)</f>
        <v>A1</v>
      </c>
      <c r="AE41" s="19">
        <f>VLOOKUP(AD41,Sheet1!$B$2:$C$12,2,TRUE)</f>
        <v>10</v>
      </c>
      <c r="AF41" s="19">
        <f t="shared" ref="AF41:AF72" si="21">ROUND(AVERAGE(W41,Y41,AA41,AC41,AE41),1)</f>
        <v>9</v>
      </c>
      <c r="AG41" s="226">
        <f t="shared" ref="AG41:AG72" si="22">COUNTIF(V41:AE41,"C*")*1+COUNTIF(V41:AE41,"D")*2+COUNTIF(V41:AE41,"E")*3</f>
        <v>0</v>
      </c>
      <c r="AH41" s="17" t="str">
        <f t="shared" si="8"/>
        <v>Hoàn thành xuất sắc nhiệm vụ</v>
      </c>
      <c r="AI41" s="17">
        <f t="shared" ref="AI41:AI72" si="23">ROUND(AVERAGE(R41,AF41),1)</f>
        <v>9.1</v>
      </c>
      <c r="AJ41" s="365" t="str">
        <f t="shared" si="9"/>
        <v/>
      </c>
      <c r="AK41" s="17" t="str">
        <f t="shared" si="10"/>
        <v>Hoàn thành xuất sắc nhiệm vụ</v>
      </c>
      <c r="AL41" s="17" t="str">
        <f t="shared" si="11"/>
        <v>LĐTT</v>
      </c>
      <c r="AM41" s="366" t="str">
        <f>VLOOKUP($D41,'[14]DS Tong'!$D$18:$L$211,9,0)</f>
        <v>Tốt</v>
      </c>
      <c r="AN41" s="19" t="str">
        <f>VLOOKUP($E41,[15]Sheet1!$C$7:$E$395,2,0)</f>
        <v>A3</v>
      </c>
      <c r="AO41" s="19">
        <f>VLOOKUP(AN41,Sheet1!$B$2:$C$12,2,TRUE)</f>
        <v>8</v>
      </c>
      <c r="AP41" s="19" t="str">
        <f>VLOOKUP($E41,[15]Sheet1!$C$7:$E$395,3,0)</f>
        <v>A2</v>
      </c>
      <c r="AQ41" s="19">
        <f>VLOOKUP(AP41,Sheet1!$B$2:$C$12,2,TRUE)</f>
        <v>9</v>
      </c>
      <c r="AR41" s="17">
        <f t="shared" si="3"/>
        <v>8.9</v>
      </c>
      <c r="AS41" s="17">
        <f t="shared" ref="AS41:AS72" si="24">ROUND(AVERAGE(I41,K41,M41,O41,Q41,W41,Y41,AA41,AC41,AO41,AQ41,AE41),1)</f>
        <v>9</v>
      </c>
      <c r="AT41" s="365" t="str">
        <f t="shared" ref="AT41:AT72" si="25">(COUNTIF($G41:$AQ41,"A*")&amp;"A*")&amp;" + "&amp;(COUNTIF($G41:$AQ41,"B*")&amp;"B*")&amp;" + "&amp;(COUNTIF($G41:$AQ41,"C*")&amp;"C*")&amp;" +  "&amp;(COUNTIF($G41:$AQ41,"D")&amp;"D")</f>
        <v>12A* + 0B* + 0C* +  0D</v>
      </c>
      <c r="AU41" s="365" t="str">
        <f t="shared" si="12"/>
        <v>12A*</v>
      </c>
      <c r="AV41" s="19" t="str">
        <f t="shared" si="13"/>
        <v>HTXS NV</v>
      </c>
      <c r="AW41" s="19" t="str">
        <f t="shared" si="14"/>
        <v>HTXS NV</v>
      </c>
      <c r="AX41" s="25"/>
      <c r="AY41" s="25"/>
    </row>
    <row r="42" spans="1:51" s="48" customFormat="1" ht="35.1" customHeight="1" x14ac:dyDescent="0.25">
      <c r="A42" s="207">
        <f t="shared" si="6"/>
        <v>34</v>
      </c>
      <c r="B42" s="207">
        <f>COUNTIF($F$9:F42,F42)</f>
        <v>6</v>
      </c>
      <c r="C42" s="353" t="s">
        <v>984</v>
      </c>
      <c r="D42" s="208" t="s">
        <v>22</v>
      </c>
      <c r="E42" s="207" t="s">
        <v>413</v>
      </c>
      <c r="F42" s="19" t="s">
        <v>360</v>
      </c>
      <c r="G42" s="19" t="s">
        <v>974</v>
      </c>
      <c r="H42" s="19" t="str">
        <f>VLOOKUP($E42,'[4]Gui chi Quynh'!$D$7:$F$393,3,0)</f>
        <v>A4</v>
      </c>
      <c r="I42" s="19">
        <f>VLOOKUP(H42,Sheet1!$B$2:$C$12,2,TRUE)</f>
        <v>7</v>
      </c>
      <c r="J42" s="19" t="str">
        <f>VLOOKUP($E42,'[5]Gui chi Quynh'!$C$7:$E$391,3,0)</f>
        <v>A2</v>
      </c>
      <c r="K42" s="19">
        <f>VLOOKUP(J42,Sheet1!$B$2:$C$12,2,TRUE)</f>
        <v>9</v>
      </c>
      <c r="L42" s="19" t="str">
        <f>VLOOKUP($E42,'[6]Gui chi Quynh'!$C$7:$E$389,3,0)</f>
        <v>A2</v>
      </c>
      <c r="M42" s="19">
        <f>VLOOKUP(L42,Sheet1!$B$2:$C$12,2,TRUE)</f>
        <v>9</v>
      </c>
      <c r="N42" s="19" t="str">
        <f>VLOOKUP($E42,'[7]Gui chi Quynh'!$C$7:$E$389,3,0)</f>
        <v>A2</v>
      </c>
      <c r="O42" s="19">
        <f>VLOOKUP(N42,Sheet1!$B$2:$C$12,2,TRUE)</f>
        <v>9</v>
      </c>
      <c r="P42" s="19" t="str">
        <f>VLOOKUP($E42,'[8]Gui chi Quynh'!$C$7:$E$388,3,0)</f>
        <v>A3</v>
      </c>
      <c r="Q42" s="19">
        <f>VLOOKUP(P42,Sheet1!$B$2:$C$12,2,TRUE)</f>
        <v>8</v>
      </c>
      <c r="R42" s="19">
        <f t="shared" si="19"/>
        <v>8.4</v>
      </c>
      <c r="S42" s="226">
        <f t="shared" si="20"/>
        <v>0</v>
      </c>
      <c r="T42" s="17" t="str">
        <f t="shared" si="7"/>
        <v>Hoàn thành xuất sắc nhiệm vụ</v>
      </c>
      <c r="U42" s="232"/>
      <c r="V42" s="19" t="str">
        <f>VLOOKUP($E42,'[9]Gui chi Quynh'!$C$7:$E$388,3,0)</f>
        <v>A3</v>
      </c>
      <c r="W42" s="19">
        <f>VLOOKUP(V42,Sheet1!$B$2:$C$12,2,TRUE)</f>
        <v>8</v>
      </c>
      <c r="X42" s="19" t="str">
        <f>VLOOKUP($E42,'[10]Gui chi Quynh'!$C$7:$E$387,3,0)</f>
        <v>A3</v>
      </c>
      <c r="Y42" s="19">
        <f>VLOOKUP(X42,Sheet1!$B$2:$C$12,2,TRUE)</f>
        <v>8</v>
      </c>
      <c r="Z42" s="19" t="str">
        <f>VLOOKUP(E42,'[11]Gui chi Quynh'!$C$7:$E$385,3,0)</f>
        <v>A2</v>
      </c>
      <c r="AA42" s="19">
        <f>VLOOKUP(Z42,Sheet1!$B$2:$C$12,2,TRUE)</f>
        <v>9</v>
      </c>
      <c r="AB42" s="19" t="str">
        <f>VLOOKUP(E42,'[12]Gui chi Quynh'!$C$7:$E$386,3,0)</f>
        <v>A3</v>
      </c>
      <c r="AC42" s="19">
        <f>VLOOKUP(AB42,Sheet1!$B$2:$C$12,2,TRUE)</f>
        <v>8</v>
      </c>
      <c r="AD42" s="19" t="str">
        <f>VLOOKUP($E42,'[13]Chi tiet'!$D$8:$Q$388,14,0)</f>
        <v>A3</v>
      </c>
      <c r="AE42" s="19">
        <f>VLOOKUP(AD42,Sheet1!$B$2:$C$12,2,TRUE)</f>
        <v>8</v>
      </c>
      <c r="AF42" s="19">
        <f t="shared" si="21"/>
        <v>8.1999999999999993</v>
      </c>
      <c r="AG42" s="226">
        <f t="shared" si="22"/>
        <v>0</v>
      </c>
      <c r="AH42" s="17" t="str">
        <f t="shared" si="8"/>
        <v>Hoàn thành xuất sắc nhiệm vụ</v>
      </c>
      <c r="AI42" s="17">
        <f t="shared" si="23"/>
        <v>8.3000000000000007</v>
      </c>
      <c r="AJ42" s="365" t="str">
        <f t="shared" si="9"/>
        <v/>
      </c>
      <c r="AK42" s="17" t="str">
        <f t="shared" si="10"/>
        <v>Hoàn thành xuất sắc nhiệm vụ</v>
      </c>
      <c r="AL42" s="17" t="str">
        <f t="shared" si="11"/>
        <v>LĐTT</v>
      </c>
      <c r="AM42" s="366" t="str">
        <f>VLOOKUP($D42,'[14]DS Tong'!$D$18:$L$211,9,0)</f>
        <v>Tốt</v>
      </c>
      <c r="AN42" s="19" t="str">
        <f>VLOOKUP($E42,[15]Sheet1!$C$7:$E$395,2,0)</f>
        <v>A3</v>
      </c>
      <c r="AO42" s="19">
        <f>VLOOKUP(AN42,Sheet1!$B$2:$C$12,2,TRUE)</f>
        <v>8</v>
      </c>
      <c r="AP42" s="19" t="str">
        <f>VLOOKUP($E42,[15]Sheet1!$C$7:$E$395,3,0)</f>
        <v>A4</v>
      </c>
      <c r="AQ42" s="19">
        <f>VLOOKUP(AP42,Sheet1!$B$2:$C$12,2,TRUE)</f>
        <v>7</v>
      </c>
      <c r="AR42" s="17">
        <f t="shared" si="3"/>
        <v>8.1999999999999993</v>
      </c>
      <c r="AS42" s="17">
        <f t="shared" si="24"/>
        <v>8.1999999999999993</v>
      </c>
      <c r="AT42" s="365" t="str">
        <f t="shared" si="25"/>
        <v>12A* + 0B* + 0C* +  0D</v>
      </c>
      <c r="AU42" s="365" t="str">
        <f t="shared" si="12"/>
        <v>12A*</v>
      </c>
      <c r="AV42" s="19" t="str">
        <f t="shared" si="13"/>
        <v>HTXS NV</v>
      </c>
      <c r="AW42" s="19" t="str">
        <f t="shared" si="14"/>
        <v>HTXS NV</v>
      </c>
      <c r="AX42" s="25"/>
      <c r="AY42" s="25"/>
    </row>
    <row r="43" spans="1:51" s="48" customFormat="1" ht="35.1" customHeight="1" x14ac:dyDescent="0.25">
      <c r="A43" s="207">
        <f t="shared" si="6"/>
        <v>35</v>
      </c>
      <c r="B43" s="207">
        <f>COUNTIF($F$9:F43,F43)</f>
        <v>7</v>
      </c>
      <c r="C43" s="353" t="s">
        <v>985</v>
      </c>
      <c r="D43" s="208" t="s">
        <v>24</v>
      </c>
      <c r="E43" s="207" t="s">
        <v>414</v>
      </c>
      <c r="F43" s="19" t="s">
        <v>360</v>
      </c>
      <c r="G43" s="19" t="s">
        <v>974</v>
      </c>
      <c r="H43" s="19" t="str">
        <f>VLOOKUP($E43,'[4]Gui chi Quynh'!$D$7:$F$393,3,0)</f>
        <v>A4</v>
      </c>
      <c r="I43" s="19">
        <f>VLOOKUP(H43,Sheet1!$B$2:$C$12,2,TRUE)</f>
        <v>7</v>
      </c>
      <c r="J43" s="19" t="str">
        <f>VLOOKUP($E43,'[5]Gui chi Quynh'!$C$7:$E$391,3,0)</f>
        <v>A2</v>
      </c>
      <c r="K43" s="19">
        <f>VLOOKUP(J43,Sheet1!$B$2:$C$12,2,TRUE)</f>
        <v>9</v>
      </c>
      <c r="L43" s="19" t="str">
        <f>VLOOKUP($E43,'[6]Gui chi Quynh'!$C$7:$E$389,3,0)</f>
        <v>A2</v>
      </c>
      <c r="M43" s="19">
        <f>VLOOKUP(L43,Sheet1!$B$2:$C$12,2,TRUE)</f>
        <v>9</v>
      </c>
      <c r="N43" s="19" t="str">
        <f>VLOOKUP($E43,'[7]Gui chi Quynh'!$C$7:$E$389,3,0)</f>
        <v>A2</v>
      </c>
      <c r="O43" s="19">
        <f>VLOOKUP(N43,Sheet1!$B$2:$C$12,2,TRUE)</f>
        <v>9</v>
      </c>
      <c r="P43" s="19" t="str">
        <f>VLOOKUP($E43,'[8]Gui chi Quynh'!$C$7:$E$388,3,0)</f>
        <v>A4</v>
      </c>
      <c r="Q43" s="19">
        <f>VLOOKUP(P43,Sheet1!$B$2:$C$12,2,TRUE)</f>
        <v>7</v>
      </c>
      <c r="R43" s="19">
        <f t="shared" si="19"/>
        <v>8.1999999999999993</v>
      </c>
      <c r="S43" s="226">
        <f t="shared" si="20"/>
        <v>0</v>
      </c>
      <c r="T43" s="17" t="str">
        <f t="shared" si="7"/>
        <v>Hoàn thành xuất sắc nhiệm vụ</v>
      </c>
      <c r="U43" s="232"/>
      <c r="V43" s="19" t="str">
        <f>VLOOKUP($E43,'[9]Gui chi Quynh'!$C$7:$E$388,3,0)</f>
        <v>A3</v>
      </c>
      <c r="W43" s="19">
        <f>VLOOKUP(V43,Sheet1!$B$2:$C$12,2,TRUE)</f>
        <v>8</v>
      </c>
      <c r="X43" s="19" t="str">
        <f>VLOOKUP($E43,'[10]Gui chi Quynh'!$C$7:$E$387,3,0)</f>
        <v>A3</v>
      </c>
      <c r="Y43" s="19">
        <f>VLOOKUP(X43,Sheet1!$B$2:$C$12,2,TRUE)</f>
        <v>8</v>
      </c>
      <c r="Z43" s="19" t="str">
        <f>VLOOKUP(E43,'[11]Gui chi Quynh'!$C$7:$E$385,3,0)</f>
        <v>A2</v>
      </c>
      <c r="AA43" s="19">
        <f>VLOOKUP(Z43,Sheet1!$B$2:$C$12,2,TRUE)</f>
        <v>9</v>
      </c>
      <c r="AB43" s="19" t="str">
        <f>VLOOKUP(E43,'[12]Gui chi Quynh'!$C$7:$E$386,3,0)</f>
        <v>A3</v>
      </c>
      <c r="AC43" s="19">
        <f>VLOOKUP(AB43,Sheet1!$B$2:$C$12,2,TRUE)</f>
        <v>8</v>
      </c>
      <c r="AD43" s="19" t="str">
        <f>VLOOKUP($E43,'[13]Chi tiet'!$D$8:$Q$388,14,0)</f>
        <v>A3</v>
      </c>
      <c r="AE43" s="19">
        <f>VLOOKUP(AD43,Sheet1!$B$2:$C$12,2,TRUE)</f>
        <v>8</v>
      </c>
      <c r="AF43" s="19">
        <f t="shared" si="21"/>
        <v>8.1999999999999993</v>
      </c>
      <c r="AG43" s="226">
        <f t="shared" si="22"/>
        <v>0</v>
      </c>
      <c r="AH43" s="17" t="str">
        <f t="shared" si="8"/>
        <v>Hoàn thành xuất sắc nhiệm vụ</v>
      </c>
      <c r="AI43" s="17">
        <f t="shared" si="23"/>
        <v>8.1999999999999993</v>
      </c>
      <c r="AJ43" s="365" t="str">
        <f t="shared" si="9"/>
        <v/>
      </c>
      <c r="AK43" s="17" t="str">
        <f t="shared" si="10"/>
        <v>Hoàn thành xuất sắc nhiệm vụ</v>
      </c>
      <c r="AL43" s="17" t="str">
        <f t="shared" si="11"/>
        <v>LĐTT</v>
      </c>
      <c r="AM43" s="366" t="str">
        <f>VLOOKUP($D43,'[14]DS Tong'!$D$18:$L$211,9,0)</f>
        <v>Khá</v>
      </c>
      <c r="AN43" s="19" t="str">
        <f>VLOOKUP($E43,[15]Sheet1!$C$7:$E$395,2,0)</f>
        <v>A4</v>
      </c>
      <c r="AO43" s="19">
        <f>VLOOKUP(AN43,Sheet1!$B$2:$C$12,2,TRUE)</f>
        <v>7</v>
      </c>
      <c r="AP43" s="19" t="str">
        <f>VLOOKUP($E43,[15]Sheet1!$C$7:$E$395,3,0)</f>
        <v>A4</v>
      </c>
      <c r="AQ43" s="19">
        <f>VLOOKUP(AP43,Sheet1!$B$2:$C$12,2,TRUE)</f>
        <v>7</v>
      </c>
      <c r="AR43" s="17">
        <f t="shared" si="3"/>
        <v>8</v>
      </c>
      <c r="AS43" s="17">
        <f t="shared" si="24"/>
        <v>8</v>
      </c>
      <c r="AT43" s="365" t="str">
        <f t="shared" si="25"/>
        <v>12A* + 0B* + 0C* +  0D</v>
      </c>
      <c r="AU43" s="365" t="str">
        <f t="shared" si="12"/>
        <v>12A*</v>
      </c>
      <c r="AV43" s="19" t="str">
        <f t="shared" si="13"/>
        <v>HTXS NV</v>
      </c>
      <c r="AW43" s="19" t="str">
        <f t="shared" si="14"/>
        <v>HTXS NV</v>
      </c>
      <c r="AX43" s="25"/>
      <c r="AY43" s="25"/>
    </row>
    <row r="44" spans="1:51" s="48" customFormat="1" ht="35.1" customHeight="1" x14ac:dyDescent="0.25">
      <c r="A44" s="207">
        <f t="shared" si="6"/>
        <v>36</v>
      </c>
      <c r="B44" s="207">
        <f>COUNTIF($F$9:F44,F44)</f>
        <v>8</v>
      </c>
      <c r="C44" s="353" t="s">
        <v>984</v>
      </c>
      <c r="D44" s="208" t="s">
        <v>26</v>
      </c>
      <c r="E44" s="185" t="s">
        <v>415</v>
      </c>
      <c r="F44" s="19" t="s">
        <v>360</v>
      </c>
      <c r="G44" s="19" t="s">
        <v>974</v>
      </c>
      <c r="H44" s="19" t="str">
        <f>VLOOKUP($E44,'[4]Gui chi Quynh'!$D$7:$F$393,3,0)</f>
        <v>A2</v>
      </c>
      <c r="I44" s="19">
        <f>VLOOKUP(H44,Sheet1!$B$2:$C$12,2,TRUE)</f>
        <v>9</v>
      </c>
      <c r="J44" s="19" t="str">
        <f>VLOOKUP($E44,'[5]Gui chi Quynh'!$C$7:$E$391,3,0)</f>
        <v>A2</v>
      </c>
      <c r="K44" s="19">
        <f>VLOOKUP(J44,Sheet1!$B$2:$C$12,2,TRUE)</f>
        <v>9</v>
      </c>
      <c r="L44" s="19" t="str">
        <f>VLOOKUP($E44,'[6]Gui chi Quynh'!$C$7:$E$389,3,0)</f>
        <v>A1</v>
      </c>
      <c r="M44" s="19">
        <f>VLOOKUP(L44,Sheet1!$B$2:$C$12,2,TRUE)</f>
        <v>10</v>
      </c>
      <c r="N44" s="19" t="str">
        <f>VLOOKUP($E44,'[7]Gui chi Quynh'!$C$7:$E$389,3,0)</f>
        <v>A1</v>
      </c>
      <c r="O44" s="19">
        <f>VLOOKUP(N44,Sheet1!$B$2:$C$12,2,TRUE)</f>
        <v>10</v>
      </c>
      <c r="P44" s="19" t="str">
        <f>VLOOKUP($E44,'[8]Gui chi Quynh'!$C$7:$E$388,3,0)</f>
        <v>A1</v>
      </c>
      <c r="Q44" s="19">
        <f>VLOOKUP(P44,Sheet1!$B$2:$C$12,2,TRUE)</f>
        <v>10</v>
      </c>
      <c r="R44" s="19">
        <f t="shared" si="19"/>
        <v>9.6</v>
      </c>
      <c r="S44" s="226">
        <f t="shared" si="20"/>
        <v>0</v>
      </c>
      <c r="T44" s="17" t="str">
        <f t="shared" si="7"/>
        <v>Hoàn thành xuất sắc nhiệm vụ</v>
      </c>
      <c r="U44" s="232"/>
      <c r="V44" s="19" t="str">
        <f>VLOOKUP($E44,'[9]Gui chi Quynh'!$C$7:$E$388,3,0)</f>
        <v>A2</v>
      </c>
      <c r="W44" s="19">
        <f>VLOOKUP(V44,Sheet1!$B$2:$C$12,2,TRUE)</f>
        <v>9</v>
      </c>
      <c r="X44" s="19" t="str">
        <f>VLOOKUP($E44,'[10]Gui chi Quynh'!$C$7:$E$387,3,0)</f>
        <v>A2</v>
      </c>
      <c r="Y44" s="19">
        <f>VLOOKUP(X44,Sheet1!$B$2:$C$12,2,TRUE)</f>
        <v>9</v>
      </c>
      <c r="Z44" s="19" t="str">
        <f>VLOOKUP(E44,'[11]Gui chi Quynh'!$C$7:$E$385,3,0)</f>
        <v>A1</v>
      </c>
      <c r="AA44" s="19">
        <f>VLOOKUP(Z44,Sheet1!$B$2:$C$12,2,TRUE)</f>
        <v>10</v>
      </c>
      <c r="AB44" s="19" t="str">
        <f>VLOOKUP(E44,'[12]Gui chi Quynh'!$C$7:$E$386,3,0)</f>
        <v>A1</v>
      </c>
      <c r="AC44" s="19">
        <f>VLOOKUP(AB44,Sheet1!$B$2:$C$12,2,TRUE)</f>
        <v>10</v>
      </c>
      <c r="AD44" s="19" t="str">
        <f>VLOOKUP($E44,'[13]Chi tiet'!$D$8:$Q$388,14,0)</f>
        <v>A1</v>
      </c>
      <c r="AE44" s="19">
        <f>VLOOKUP(AD44,Sheet1!$B$2:$C$12,2,TRUE)</f>
        <v>10</v>
      </c>
      <c r="AF44" s="19">
        <f t="shared" si="21"/>
        <v>9.6</v>
      </c>
      <c r="AG44" s="226">
        <f t="shared" si="22"/>
        <v>0</v>
      </c>
      <c r="AH44" s="17" t="str">
        <f t="shared" si="8"/>
        <v>Hoàn thành xuất sắc nhiệm vụ</v>
      </c>
      <c r="AI44" s="17">
        <f t="shared" si="23"/>
        <v>9.6</v>
      </c>
      <c r="AJ44" s="365" t="str">
        <f t="shared" si="9"/>
        <v/>
      </c>
      <c r="AK44" s="17" t="str">
        <f t="shared" si="10"/>
        <v>Hoàn thành xuất sắc nhiệm vụ</v>
      </c>
      <c r="AL44" s="17" t="str">
        <f t="shared" si="11"/>
        <v>LĐTT</v>
      </c>
      <c r="AM44" s="366" t="str">
        <f>VLOOKUP($D44,'[14]DS Tong'!$D$18:$L$211,9,0)</f>
        <v>Tốt</v>
      </c>
      <c r="AN44" s="19" t="str">
        <f>VLOOKUP($E44,[15]Sheet1!$C$7:$E$395,2,0)</f>
        <v>A3</v>
      </c>
      <c r="AO44" s="19">
        <f>VLOOKUP(AN44,Sheet1!$B$2:$C$12,2,TRUE)</f>
        <v>8</v>
      </c>
      <c r="AP44" s="19" t="str">
        <f>VLOOKUP($E44,[15]Sheet1!$C$7:$E$395,3,0)</f>
        <v>A2</v>
      </c>
      <c r="AQ44" s="19">
        <f>VLOOKUP(AP44,Sheet1!$B$2:$C$12,2,TRUE)</f>
        <v>9</v>
      </c>
      <c r="AR44" s="17">
        <f t="shared" si="3"/>
        <v>9.4</v>
      </c>
      <c r="AS44" s="17">
        <f t="shared" si="24"/>
        <v>9.4</v>
      </c>
      <c r="AT44" s="365" t="str">
        <f t="shared" si="25"/>
        <v>12A* + 0B* + 0C* +  0D</v>
      </c>
      <c r="AU44" s="365" t="str">
        <f t="shared" si="12"/>
        <v>12A*</v>
      </c>
      <c r="AV44" s="19" t="str">
        <f t="shared" si="13"/>
        <v>HTXS NV</v>
      </c>
      <c r="AW44" s="19" t="str">
        <f t="shared" si="14"/>
        <v>HTXS NV</v>
      </c>
      <c r="AX44" s="25"/>
      <c r="AY44" s="25"/>
    </row>
    <row r="45" spans="1:51" s="48" customFormat="1" ht="35.1" customHeight="1" x14ac:dyDescent="0.25">
      <c r="A45" s="207">
        <f t="shared" si="6"/>
        <v>37</v>
      </c>
      <c r="B45" s="207">
        <f>COUNTIF($F$9:F45,F45)</f>
        <v>9</v>
      </c>
      <c r="C45" s="353" t="s">
        <v>984</v>
      </c>
      <c r="D45" s="208" t="s">
        <v>284</v>
      </c>
      <c r="E45" s="207" t="s">
        <v>418</v>
      </c>
      <c r="F45" s="19" t="s">
        <v>360</v>
      </c>
      <c r="G45" s="19" t="s">
        <v>974</v>
      </c>
      <c r="H45" s="19" t="str">
        <f>VLOOKUP($E45,'[4]Gui chi Quynh'!$D$7:$F$393,3,0)</f>
        <v>A3</v>
      </c>
      <c r="I45" s="19">
        <f>VLOOKUP(H45,Sheet1!$B$2:$C$12,2,TRUE)</f>
        <v>8</v>
      </c>
      <c r="J45" s="19" t="str">
        <f>VLOOKUP($E45,'[5]Gui chi Quynh'!$C$7:$E$391,3,0)</f>
        <v>A3</v>
      </c>
      <c r="K45" s="19">
        <f>VLOOKUP(J45,Sheet1!$B$2:$C$12,2,TRUE)</f>
        <v>8</v>
      </c>
      <c r="L45" s="19" t="str">
        <f>VLOOKUP($E45,'[6]Gui chi Quynh'!$C$7:$E$389,3,0)</f>
        <v>A2</v>
      </c>
      <c r="M45" s="19">
        <f>VLOOKUP(L45,Sheet1!$B$2:$C$12,2,TRUE)</f>
        <v>9</v>
      </c>
      <c r="N45" s="19" t="str">
        <f>VLOOKUP($E45,'[7]Gui chi Quynh'!$C$7:$E$389,3,0)</f>
        <v>A2</v>
      </c>
      <c r="O45" s="19">
        <f>VLOOKUP(N45,Sheet1!$B$2:$C$12,2,TRUE)</f>
        <v>9</v>
      </c>
      <c r="P45" s="19" t="str">
        <f>VLOOKUP($E45,'[8]Gui chi Quynh'!$C$7:$E$388,3,0)</f>
        <v>A3</v>
      </c>
      <c r="Q45" s="19">
        <f>VLOOKUP(P45,Sheet1!$B$2:$C$12,2,TRUE)</f>
        <v>8</v>
      </c>
      <c r="R45" s="19">
        <f t="shared" si="19"/>
        <v>8.4</v>
      </c>
      <c r="S45" s="226">
        <f t="shared" si="20"/>
        <v>0</v>
      </c>
      <c r="T45" s="17" t="str">
        <f t="shared" si="7"/>
        <v>Hoàn thành xuất sắc nhiệm vụ</v>
      </c>
      <c r="U45" s="232"/>
      <c r="V45" s="19" t="str">
        <f>VLOOKUP($E45,'[9]Gui chi Quynh'!$C$7:$E$388,3,0)</f>
        <v>A3</v>
      </c>
      <c r="W45" s="19">
        <f>VLOOKUP(V45,Sheet1!$B$2:$C$12,2,TRUE)</f>
        <v>8</v>
      </c>
      <c r="X45" s="19" t="str">
        <f>VLOOKUP($E45,'[10]Gui chi Quynh'!$C$7:$E$387,3,0)</f>
        <v>A3</v>
      </c>
      <c r="Y45" s="19">
        <f>VLOOKUP(X45,Sheet1!$B$2:$C$12,2,TRUE)</f>
        <v>8</v>
      </c>
      <c r="Z45" s="19" t="str">
        <f>VLOOKUP(E45,'[11]Gui chi Quynh'!$C$7:$E$385,3,0)</f>
        <v>A2</v>
      </c>
      <c r="AA45" s="19">
        <f>VLOOKUP(Z45,Sheet1!$B$2:$C$12,2,TRUE)</f>
        <v>9</v>
      </c>
      <c r="AB45" s="19" t="str">
        <f>VLOOKUP(E45,'[12]Gui chi Quynh'!$C$7:$E$386,3,0)</f>
        <v>A2</v>
      </c>
      <c r="AC45" s="19">
        <f>VLOOKUP(AB45,Sheet1!$B$2:$C$12,2,TRUE)</f>
        <v>9</v>
      </c>
      <c r="AD45" s="19" t="str">
        <f>VLOOKUP($E45,'[13]Chi tiet'!$D$8:$Q$388,14,0)</f>
        <v>A2</v>
      </c>
      <c r="AE45" s="19">
        <f>VLOOKUP(AD45,Sheet1!$B$2:$C$12,2,TRUE)</f>
        <v>9</v>
      </c>
      <c r="AF45" s="19">
        <f t="shared" si="21"/>
        <v>8.6</v>
      </c>
      <c r="AG45" s="226">
        <f t="shared" si="22"/>
        <v>0</v>
      </c>
      <c r="AH45" s="17" t="str">
        <f t="shared" si="8"/>
        <v>Hoàn thành xuất sắc nhiệm vụ</v>
      </c>
      <c r="AI45" s="17">
        <f t="shared" si="23"/>
        <v>8.5</v>
      </c>
      <c r="AJ45" s="365" t="str">
        <f t="shared" si="9"/>
        <v/>
      </c>
      <c r="AK45" s="17" t="str">
        <f t="shared" si="10"/>
        <v>Hoàn thành xuất sắc nhiệm vụ</v>
      </c>
      <c r="AL45" s="17" t="str">
        <f t="shared" si="11"/>
        <v>LĐTT</v>
      </c>
      <c r="AM45" s="366" t="str">
        <f>VLOOKUP($D45,'[14]DS Tong'!$D$18:$L$211,9,0)</f>
        <v>Khá</v>
      </c>
      <c r="AN45" s="19" t="str">
        <f>VLOOKUP($E45,[15]Sheet1!$C$7:$E$395,2,0)</f>
        <v>A2</v>
      </c>
      <c r="AO45" s="19">
        <f>VLOOKUP(AN45,Sheet1!$B$2:$C$12,2,TRUE)</f>
        <v>9</v>
      </c>
      <c r="AP45" s="19" t="str">
        <f>VLOOKUP($E45,[15]Sheet1!$C$7:$E$395,3,0)</f>
        <v>A3</v>
      </c>
      <c r="AQ45" s="19">
        <f>VLOOKUP(AP45,Sheet1!$B$2:$C$12,2,TRUE)</f>
        <v>8</v>
      </c>
      <c r="AR45" s="17">
        <f t="shared" si="3"/>
        <v>8.5</v>
      </c>
      <c r="AS45" s="17">
        <f t="shared" si="24"/>
        <v>8.5</v>
      </c>
      <c r="AT45" s="365" t="str">
        <f t="shared" si="25"/>
        <v>12A* + 0B* + 0C* +  0D</v>
      </c>
      <c r="AU45" s="365" t="str">
        <f t="shared" si="12"/>
        <v>12A*</v>
      </c>
      <c r="AV45" s="19" t="str">
        <f t="shared" si="13"/>
        <v>HTXS NV</v>
      </c>
      <c r="AW45" s="19" t="str">
        <f t="shared" si="14"/>
        <v>HTXS NV</v>
      </c>
      <c r="AX45" s="25"/>
      <c r="AY45" s="25"/>
    </row>
    <row r="46" spans="1:51" s="48" customFormat="1" ht="35.1" customHeight="1" x14ac:dyDescent="0.25">
      <c r="A46" s="207">
        <f t="shared" si="6"/>
        <v>38</v>
      </c>
      <c r="B46" s="207">
        <f>COUNTIF($F$9:F46,F46)</f>
        <v>10</v>
      </c>
      <c r="C46" s="353" t="s">
        <v>984</v>
      </c>
      <c r="D46" s="208" t="s">
        <v>68</v>
      </c>
      <c r="E46" s="207" t="s">
        <v>420</v>
      </c>
      <c r="F46" s="19" t="s">
        <v>360</v>
      </c>
      <c r="G46" s="19" t="s">
        <v>974</v>
      </c>
      <c r="H46" s="19" t="str">
        <f>VLOOKUP($E46,'[4]Gui chi Quynh'!$D$7:$F$393,3,0)</f>
        <v>A3</v>
      </c>
      <c r="I46" s="19">
        <f>VLOOKUP(H46,Sheet1!$B$2:$C$12,2,TRUE)</f>
        <v>8</v>
      </c>
      <c r="J46" s="19" t="str">
        <f>VLOOKUP($E46,'[5]Gui chi Quynh'!$C$7:$E$391,3,0)</f>
        <v>A4</v>
      </c>
      <c r="K46" s="19">
        <f>VLOOKUP(J46,Sheet1!$B$2:$C$12,2,TRUE)</f>
        <v>7</v>
      </c>
      <c r="L46" s="19" t="str">
        <f>VLOOKUP($E46,'[6]Gui chi Quynh'!$C$7:$E$389,3,0)</f>
        <v>A3</v>
      </c>
      <c r="M46" s="19">
        <f>VLOOKUP(L46,Sheet1!$B$2:$C$12,2,TRUE)</f>
        <v>8</v>
      </c>
      <c r="N46" s="19" t="str">
        <f>VLOOKUP($E46,'[7]Gui chi Quynh'!$C$7:$E$389,3,0)</f>
        <v>A2</v>
      </c>
      <c r="O46" s="19">
        <f>VLOOKUP(N46,Sheet1!$B$2:$C$12,2,TRUE)</f>
        <v>9</v>
      </c>
      <c r="P46" s="19" t="str">
        <f>VLOOKUP($E46,'[8]Gui chi Quynh'!$C$7:$E$388,3,0)</f>
        <v>A3</v>
      </c>
      <c r="Q46" s="19">
        <f>VLOOKUP(P46,Sheet1!$B$2:$C$12,2,TRUE)</f>
        <v>8</v>
      </c>
      <c r="R46" s="19">
        <f t="shared" si="19"/>
        <v>8</v>
      </c>
      <c r="S46" s="226">
        <f t="shared" si="20"/>
        <v>0</v>
      </c>
      <c r="T46" s="17" t="str">
        <f t="shared" si="7"/>
        <v>Hoàn thành xuất sắc nhiệm vụ</v>
      </c>
      <c r="U46" s="232"/>
      <c r="V46" s="19" t="str">
        <f>VLOOKUP($E46,'[9]Gui chi Quynh'!$C$7:$E$388,3,0)</f>
        <v>A3</v>
      </c>
      <c r="W46" s="19">
        <f>VLOOKUP(V46,Sheet1!$B$2:$C$12,2,TRUE)</f>
        <v>8</v>
      </c>
      <c r="X46" s="19" t="str">
        <f>VLOOKUP($E46,'[10]Gui chi Quynh'!$C$7:$E$387,3,0)</f>
        <v>A3</v>
      </c>
      <c r="Y46" s="19">
        <f>VLOOKUP(X46,Sheet1!$B$2:$C$12,2,TRUE)</f>
        <v>8</v>
      </c>
      <c r="Z46" s="19" t="str">
        <f>VLOOKUP(E46,'[11]Gui chi Quynh'!$C$7:$E$385,3,0)</f>
        <v>A2</v>
      </c>
      <c r="AA46" s="19">
        <f>VLOOKUP(Z46,Sheet1!$B$2:$C$12,2,TRUE)</f>
        <v>9</v>
      </c>
      <c r="AB46" s="19" t="str">
        <f>VLOOKUP(E46,'[12]Gui chi Quynh'!$C$7:$E$386,3,0)</f>
        <v>A3</v>
      </c>
      <c r="AC46" s="19">
        <f>VLOOKUP(AB46,Sheet1!$B$2:$C$12,2,TRUE)</f>
        <v>8</v>
      </c>
      <c r="AD46" s="19" t="str">
        <f>VLOOKUP($E46,'[13]Chi tiet'!$D$8:$Q$388,14,0)</f>
        <v>A2</v>
      </c>
      <c r="AE46" s="19">
        <f>VLOOKUP(AD46,Sheet1!$B$2:$C$12,2,TRUE)</f>
        <v>9</v>
      </c>
      <c r="AF46" s="19">
        <f t="shared" si="21"/>
        <v>8.4</v>
      </c>
      <c r="AG46" s="226">
        <f t="shared" si="22"/>
        <v>0</v>
      </c>
      <c r="AH46" s="17" t="str">
        <f t="shared" si="8"/>
        <v>Hoàn thành xuất sắc nhiệm vụ</v>
      </c>
      <c r="AI46" s="17">
        <f t="shared" si="23"/>
        <v>8.1999999999999993</v>
      </c>
      <c r="AJ46" s="365" t="str">
        <f t="shared" si="9"/>
        <v/>
      </c>
      <c r="AK46" s="17" t="str">
        <f t="shared" si="10"/>
        <v>Hoàn thành xuất sắc nhiệm vụ</v>
      </c>
      <c r="AL46" s="17" t="str">
        <f t="shared" si="11"/>
        <v>LĐTT</v>
      </c>
      <c r="AM46" s="366" t="str">
        <f>VLOOKUP($D46,'[14]DS Tong'!$D$18:$L$211,9,0)</f>
        <v>Tốt</v>
      </c>
      <c r="AN46" s="19" t="str">
        <f>VLOOKUP($E46,[15]Sheet1!$C$7:$E$395,2,0)</f>
        <v>A4</v>
      </c>
      <c r="AO46" s="19">
        <f>VLOOKUP(AN46,Sheet1!$B$2:$C$12,2,TRUE)</f>
        <v>7</v>
      </c>
      <c r="AP46" s="19" t="str">
        <f>VLOOKUP($E46,[15]Sheet1!$C$7:$E$395,3,0)</f>
        <v>A4</v>
      </c>
      <c r="AQ46" s="19">
        <f>VLOOKUP(AP46,Sheet1!$B$2:$C$12,2,TRUE)</f>
        <v>7</v>
      </c>
      <c r="AR46" s="17">
        <f t="shared" si="3"/>
        <v>7.9</v>
      </c>
      <c r="AS46" s="17">
        <f t="shared" si="24"/>
        <v>8</v>
      </c>
      <c r="AT46" s="365" t="str">
        <f t="shared" si="25"/>
        <v>12A* + 0B* + 0C* +  0D</v>
      </c>
      <c r="AU46" s="365" t="str">
        <f t="shared" si="12"/>
        <v>12A*</v>
      </c>
      <c r="AV46" s="19" t="str">
        <f t="shared" si="13"/>
        <v>HTT NV</v>
      </c>
      <c r="AW46" s="19" t="str">
        <f t="shared" si="14"/>
        <v>HTXS NV</v>
      </c>
      <c r="AX46" s="25"/>
      <c r="AY46" s="25"/>
    </row>
    <row r="47" spans="1:51" s="48" customFormat="1" ht="35.1" customHeight="1" x14ac:dyDescent="0.25">
      <c r="A47" s="207">
        <f t="shared" si="6"/>
        <v>39</v>
      </c>
      <c r="B47" s="207">
        <f>COUNTIF($F$9:F47,F47)</f>
        <v>11</v>
      </c>
      <c r="C47" s="353" t="s">
        <v>984</v>
      </c>
      <c r="D47" s="208" t="s">
        <v>69</v>
      </c>
      <c r="E47" s="207" t="s">
        <v>421</v>
      </c>
      <c r="F47" s="19" t="s">
        <v>360</v>
      </c>
      <c r="G47" s="19" t="s">
        <v>974</v>
      </c>
      <c r="H47" s="19" t="str">
        <f>VLOOKUP($E47,'[4]Gui chi Quynh'!$D$7:$F$393,3,0)</f>
        <v>A3</v>
      </c>
      <c r="I47" s="19">
        <f>VLOOKUP(H47,Sheet1!$B$2:$C$12,2,TRUE)</f>
        <v>8</v>
      </c>
      <c r="J47" s="19" t="str">
        <f>VLOOKUP($E47,'[5]Gui chi Quynh'!$C$7:$E$391,3,0)</f>
        <v>A1</v>
      </c>
      <c r="K47" s="19">
        <f>VLOOKUP(J47,Sheet1!$B$2:$C$12,2,TRUE)</f>
        <v>10</v>
      </c>
      <c r="L47" s="19" t="str">
        <f>VLOOKUP($E47,'[6]Gui chi Quynh'!$C$7:$E$389,3,0)</f>
        <v>A1</v>
      </c>
      <c r="M47" s="19">
        <f>VLOOKUP(L47,Sheet1!$B$2:$C$12,2,TRUE)</f>
        <v>10</v>
      </c>
      <c r="N47" s="19" t="str">
        <f>VLOOKUP($E47,'[7]Gui chi Quynh'!$C$7:$E$389,3,0)</f>
        <v>A1</v>
      </c>
      <c r="O47" s="19">
        <f>VLOOKUP(N47,Sheet1!$B$2:$C$12,2,TRUE)</f>
        <v>10</v>
      </c>
      <c r="P47" s="19" t="str">
        <f>VLOOKUP($E47,'[8]Gui chi Quynh'!$C$7:$E$388,3,0)</f>
        <v>A1</v>
      </c>
      <c r="Q47" s="19">
        <f>VLOOKUP(P47,Sheet1!$B$2:$C$12,2,TRUE)</f>
        <v>10</v>
      </c>
      <c r="R47" s="19">
        <f t="shared" si="19"/>
        <v>9.6</v>
      </c>
      <c r="S47" s="226">
        <f t="shared" si="20"/>
        <v>0</v>
      </c>
      <c r="T47" s="17" t="str">
        <f t="shared" si="7"/>
        <v>Hoàn thành xuất sắc nhiệm vụ</v>
      </c>
      <c r="U47" s="232"/>
      <c r="V47" s="19" t="str">
        <f>VLOOKUP($E47,'[9]Gui chi Quynh'!$C$7:$E$388,3,0)</f>
        <v>A3</v>
      </c>
      <c r="W47" s="19">
        <f>VLOOKUP(V47,Sheet1!$B$2:$C$12,2,TRUE)</f>
        <v>8</v>
      </c>
      <c r="X47" s="19" t="str">
        <f>VLOOKUP($E47,'[10]Gui chi Quynh'!$C$7:$E$387,3,0)</f>
        <v>A2</v>
      </c>
      <c r="Y47" s="19">
        <f>VLOOKUP(X47,Sheet1!$B$2:$C$12,2,TRUE)</f>
        <v>9</v>
      </c>
      <c r="Z47" s="19" t="str">
        <f>VLOOKUP(E47,'[11]Gui chi Quynh'!$C$7:$E$385,3,0)</f>
        <v>A2</v>
      </c>
      <c r="AA47" s="19">
        <f>VLOOKUP(Z47,Sheet1!$B$2:$C$12,2,TRUE)</f>
        <v>9</v>
      </c>
      <c r="AB47" s="19" t="str">
        <f>VLOOKUP(E47,'[12]Gui chi Quynh'!$C$7:$E$386,3,0)</f>
        <v>A1</v>
      </c>
      <c r="AC47" s="19">
        <f>VLOOKUP(AB47,Sheet1!$B$2:$C$12,2,TRUE)</f>
        <v>10</v>
      </c>
      <c r="AD47" s="19" t="str">
        <f>VLOOKUP($E47,'[13]Chi tiet'!$D$8:$Q$388,14,0)</f>
        <v>A1</v>
      </c>
      <c r="AE47" s="19">
        <f>VLOOKUP(AD47,Sheet1!$B$2:$C$12,2,TRUE)</f>
        <v>10</v>
      </c>
      <c r="AF47" s="19">
        <f t="shared" si="21"/>
        <v>9.1999999999999993</v>
      </c>
      <c r="AG47" s="226">
        <f t="shared" si="22"/>
        <v>0</v>
      </c>
      <c r="AH47" s="17" t="str">
        <f t="shared" si="8"/>
        <v>Hoàn thành xuất sắc nhiệm vụ</v>
      </c>
      <c r="AI47" s="17">
        <f t="shared" si="23"/>
        <v>9.4</v>
      </c>
      <c r="AJ47" s="365" t="str">
        <f t="shared" si="9"/>
        <v/>
      </c>
      <c r="AK47" s="17" t="str">
        <f t="shared" si="10"/>
        <v>Hoàn thành xuất sắc nhiệm vụ</v>
      </c>
      <c r="AL47" s="17" t="str">
        <f t="shared" si="11"/>
        <v>LĐTT</v>
      </c>
      <c r="AM47" s="366" t="str">
        <f>VLOOKUP($D47,'[14]DS Tong'!$D$18:$L$211,9,0)</f>
        <v>Khá</v>
      </c>
      <c r="AN47" s="19" t="str">
        <f>VLOOKUP($E47,[15]Sheet1!$C$7:$E$395,2,0)</f>
        <v>A3</v>
      </c>
      <c r="AO47" s="19">
        <f>VLOOKUP(AN47,Sheet1!$B$2:$C$12,2,TRUE)</f>
        <v>8</v>
      </c>
      <c r="AP47" s="19" t="str">
        <f>VLOOKUP($E47,[15]Sheet1!$C$7:$E$395,3,0)</f>
        <v>A2</v>
      </c>
      <c r="AQ47" s="19">
        <f>VLOOKUP(AP47,Sheet1!$B$2:$C$12,2,TRUE)</f>
        <v>9</v>
      </c>
      <c r="AR47" s="17">
        <f t="shared" si="3"/>
        <v>9.1999999999999993</v>
      </c>
      <c r="AS47" s="17">
        <f t="shared" si="24"/>
        <v>9.3000000000000007</v>
      </c>
      <c r="AT47" s="365" t="str">
        <f t="shared" si="25"/>
        <v>12A* + 0B* + 0C* +  0D</v>
      </c>
      <c r="AU47" s="365" t="str">
        <f t="shared" si="12"/>
        <v>12A*</v>
      </c>
      <c r="AV47" s="19" t="str">
        <f t="shared" si="13"/>
        <v>HTXS NV</v>
      </c>
      <c r="AW47" s="19" t="str">
        <f t="shared" si="14"/>
        <v>HTXS NV</v>
      </c>
      <c r="AX47" s="25"/>
      <c r="AY47" s="25"/>
    </row>
    <row r="48" spans="1:51" s="48" customFormat="1" ht="35.1" customHeight="1" x14ac:dyDescent="0.25">
      <c r="A48" s="207">
        <f t="shared" si="6"/>
        <v>40</v>
      </c>
      <c r="B48" s="207">
        <f>COUNTIF($F$9:F48,F48)</f>
        <v>12</v>
      </c>
      <c r="C48" s="353" t="s">
        <v>984</v>
      </c>
      <c r="D48" s="208" t="s">
        <v>67</v>
      </c>
      <c r="E48" s="207" t="s">
        <v>419</v>
      </c>
      <c r="F48" s="19" t="s">
        <v>360</v>
      </c>
      <c r="G48" s="19" t="s">
        <v>975</v>
      </c>
      <c r="H48" s="19" t="str">
        <f>VLOOKUP($E48,'[4]Gui chi Quynh'!$D$7:$F$393,3,0)</f>
        <v>A4</v>
      </c>
      <c r="I48" s="19">
        <f>VLOOKUP(H48,Sheet1!$B$2:$C$12,2,TRUE)</f>
        <v>7</v>
      </c>
      <c r="J48" s="19" t="str">
        <f>VLOOKUP($E48,'[5]Gui chi Quynh'!$C$7:$E$391,3,0)</f>
        <v>A3</v>
      </c>
      <c r="K48" s="19">
        <f>VLOOKUP(J48,Sheet1!$B$2:$C$12,2,TRUE)</f>
        <v>8</v>
      </c>
      <c r="L48" s="19" t="str">
        <f>VLOOKUP($E48,'[6]Gui chi Quynh'!$C$7:$E$389,3,0)</f>
        <v>A3</v>
      </c>
      <c r="M48" s="19">
        <f>VLOOKUP(L48,Sheet1!$B$2:$C$12,2,TRUE)</f>
        <v>8</v>
      </c>
      <c r="N48" s="19" t="str">
        <f>VLOOKUP($E48,'[7]Gui chi Quynh'!$C$7:$E$389,3,0)</f>
        <v>A2</v>
      </c>
      <c r="O48" s="19">
        <f>VLOOKUP(N48,Sheet1!$B$2:$C$12,2,TRUE)</f>
        <v>9</v>
      </c>
      <c r="P48" s="19" t="str">
        <f>VLOOKUP($E48,'[8]Gui chi Quynh'!$C$7:$E$388,3,0)</f>
        <v>A3</v>
      </c>
      <c r="Q48" s="19">
        <f>VLOOKUP(P48,Sheet1!$B$2:$C$12,2,TRUE)</f>
        <v>8</v>
      </c>
      <c r="R48" s="19">
        <f t="shared" si="19"/>
        <v>8</v>
      </c>
      <c r="S48" s="226">
        <f t="shared" si="20"/>
        <v>0</v>
      </c>
      <c r="T48" s="17" t="str">
        <f t="shared" si="7"/>
        <v>Hoàn thành xuất sắc nhiệm vụ</v>
      </c>
      <c r="U48" s="232"/>
      <c r="V48" s="19" t="str">
        <f>VLOOKUP($E48,'[9]Gui chi Quynh'!$C$7:$E$388,3,0)</f>
        <v>A4</v>
      </c>
      <c r="W48" s="19">
        <f>VLOOKUP(V48,Sheet1!$B$2:$C$12,2,TRUE)</f>
        <v>7</v>
      </c>
      <c r="X48" s="19" t="str">
        <f>VLOOKUP($E48,'[10]Gui chi Quynh'!$C$7:$E$387,3,0)</f>
        <v>A3</v>
      </c>
      <c r="Y48" s="19">
        <f>VLOOKUP(X48,Sheet1!$B$2:$C$12,2,TRUE)</f>
        <v>8</v>
      </c>
      <c r="Z48" s="19" t="str">
        <f>VLOOKUP(E48,'[11]Gui chi Quynh'!$C$7:$E$385,3,0)</f>
        <v>A3</v>
      </c>
      <c r="AA48" s="19">
        <f>VLOOKUP(Z48,Sheet1!$B$2:$C$12,2,TRUE)</f>
        <v>8</v>
      </c>
      <c r="AB48" s="19" t="str">
        <f>VLOOKUP(E48,'[12]Gui chi Quynh'!$C$7:$E$386,3,0)</f>
        <v>A3</v>
      </c>
      <c r="AC48" s="19">
        <f>VLOOKUP(AB48,Sheet1!$B$2:$C$12,2,TRUE)</f>
        <v>8</v>
      </c>
      <c r="AD48" s="19" t="str">
        <f>VLOOKUP($E48,'[13]Chi tiet'!$D$8:$Q$388,14,0)</f>
        <v>A4</v>
      </c>
      <c r="AE48" s="19">
        <f>VLOOKUP(AD48,Sheet1!$B$2:$C$12,2,TRUE)</f>
        <v>7</v>
      </c>
      <c r="AF48" s="19">
        <f t="shared" si="21"/>
        <v>7.6</v>
      </c>
      <c r="AG48" s="226">
        <f t="shared" si="22"/>
        <v>0</v>
      </c>
      <c r="AH48" s="17" t="str">
        <f t="shared" si="8"/>
        <v>Hoàn thành tốt nhiệm vụ</v>
      </c>
      <c r="AI48" s="17">
        <f t="shared" si="23"/>
        <v>7.8</v>
      </c>
      <c r="AJ48" s="365" t="str">
        <f t="shared" si="9"/>
        <v/>
      </c>
      <c r="AK48" s="17" t="str">
        <f t="shared" si="10"/>
        <v>Hoàn thành tốt nhiệm vụ</v>
      </c>
      <c r="AL48" s="17" t="str">
        <f t="shared" si="11"/>
        <v>LĐTT</v>
      </c>
      <c r="AM48" s="366"/>
      <c r="AN48" s="19" t="str">
        <f>VLOOKUP($E48,[15]Sheet1!$C$7:$E$395,2,0)</f>
        <v>A4</v>
      </c>
      <c r="AO48" s="19">
        <f>VLOOKUP(AN48,Sheet1!$B$2:$C$12,2,TRUE)</f>
        <v>7</v>
      </c>
      <c r="AP48" s="19" t="str">
        <f>VLOOKUP($E48,[15]Sheet1!$C$7:$E$395,3,0)</f>
        <v>A4</v>
      </c>
      <c r="AQ48" s="19">
        <f>VLOOKUP(AP48,Sheet1!$B$2:$C$12,2,TRUE)</f>
        <v>7</v>
      </c>
      <c r="AR48" s="17">
        <f t="shared" si="3"/>
        <v>7.7</v>
      </c>
      <c r="AS48" s="17">
        <f t="shared" si="24"/>
        <v>7.7</v>
      </c>
      <c r="AT48" s="365" t="str">
        <f t="shared" si="25"/>
        <v>12A* + 0B* + 0C* +  0D</v>
      </c>
      <c r="AU48" s="365" t="str">
        <f t="shared" si="12"/>
        <v>12A*</v>
      </c>
      <c r="AV48" s="19" t="str">
        <f t="shared" si="13"/>
        <v>HTT NV</v>
      </c>
      <c r="AW48" s="19" t="str">
        <f t="shared" si="14"/>
        <v>HTT NV</v>
      </c>
      <c r="AX48" s="26"/>
      <c r="AY48" s="26"/>
    </row>
    <row r="49" spans="1:51" s="48" customFormat="1" ht="35.1" customHeight="1" x14ac:dyDescent="0.25">
      <c r="A49" s="207">
        <f t="shared" si="6"/>
        <v>41</v>
      </c>
      <c r="B49" s="207">
        <f>COUNTIF($F$9:F49,F49)</f>
        <v>13</v>
      </c>
      <c r="C49" s="353" t="s">
        <v>985</v>
      </c>
      <c r="D49" s="70" t="s">
        <v>743</v>
      </c>
      <c r="E49" s="210" t="s">
        <v>744</v>
      </c>
      <c r="F49" s="19" t="s">
        <v>360</v>
      </c>
      <c r="G49" s="19" t="s">
        <v>975</v>
      </c>
      <c r="H49" s="19" t="str">
        <f>VLOOKUP($E49,'[4]Gui chi Quynh'!$D$7:$F$393,3,0)</f>
        <v>A4</v>
      </c>
      <c r="I49" s="19">
        <f>VLOOKUP(H49,Sheet1!$B$2:$C$12,2,TRUE)</f>
        <v>7</v>
      </c>
      <c r="J49" s="19" t="str">
        <f>VLOOKUP($E49,'[5]Gui chi Quynh'!$C$7:$E$391,3,0)</f>
        <v>A3</v>
      </c>
      <c r="K49" s="19">
        <f>VLOOKUP(J49,Sheet1!$B$2:$C$12,2,TRUE)</f>
        <v>8</v>
      </c>
      <c r="L49" s="19" t="str">
        <f>VLOOKUP($E49,'[6]Gui chi Quynh'!$C$7:$E$389,3,0)</f>
        <v>A4</v>
      </c>
      <c r="M49" s="19">
        <f>VLOOKUP(L49,Sheet1!$B$2:$C$12,2,TRUE)</f>
        <v>7</v>
      </c>
      <c r="N49" s="19" t="str">
        <f>VLOOKUP($E49,'[7]Gui chi Quynh'!$C$7:$E$389,3,0)</f>
        <v>A4</v>
      </c>
      <c r="O49" s="19">
        <f>VLOOKUP(N49,Sheet1!$B$2:$C$12,2,TRUE)</f>
        <v>7</v>
      </c>
      <c r="P49" s="19" t="str">
        <f>VLOOKUP($E49,'[8]Gui chi Quynh'!$C$7:$E$388,3,0)</f>
        <v>A4</v>
      </c>
      <c r="Q49" s="19">
        <f>VLOOKUP(P49,Sheet1!$B$2:$C$12,2,TRUE)</f>
        <v>7</v>
      </c>
      <c r="R49" s="19">
        <f t="shared" si="19"/>
        <v>7.2</v>
      </c>
      <c r="S49" s="226">
        <f t="shared" si="20"/>
        <v>0</v>
      </c>
      <c r="T49" s="17" t="str">
        <f t="shared" si="7"/>
        <v>Hoàn thành tốt nhiệm vụ</v>
      </c>
      <c r="U49" s="232"/>
      <c r="V49" s="19" t="str">
        <f>VLOOKUP($E49,'[9]Gui chi Quynh'!$C$7:$E$388,3,0)</f>
        <v>A4</v>
      </c>
      <c r="W49" s="19">
        <f>VLOOKUP(V49,Sheet1!$B$2:$C$12,2,TRUE)</f>
        <v>7</v>
      </c>
      <c r="X49" s="19" t="str">
        <f>VLOOKUP($E49,'[10]Gui chi Quynh'!$C$7:$E$387,3,0)</f>
        <v>A4</v>
      </c>
      <c r="Y49" s="19">
        <f>VLOOKUP(X49,Sheet1!$B$2:$C$12,2,TRUE)</f>
        <v>7</v>
      </c>
      <c r="Z49" s="19" t="str">
        <f>VLOOKUP(E49,'[11]Gui chi Quynh'!$C$7:$E$385,3,0)</f>
        <v>A3</v>
      </c>
      <c r="AA49" s="19">
        <f>VLOOKUP(Z49,Sheet1!$B$2:$C$12,2,TRUE)</f>
        <v>8</v>
      </c>
      <c r="AB49" s="19" t="str">
        <f>VLOOKUP(E49,'[12]Gui chi Quynh'!$C$7:$E$386,3,0)</f>
        <v>A4</v>
      </c>
      <c r="AC49" s="19">
        <f>VLOOKUP(AB49,Sheet1!$B$2:$C$12,2,TRUE)</f>
        <v>7</v>
      </c>
      <c r="AD49" s="19" t="str">
        <f>VLOOKUP($E49,'[13]Chi tiet'!$D$8:$Q$388,14,0)</f>
        <v>A4</v>
      </c>
      <c r="AE49" s="19">
        <f>VLOOKUP(AD49,Sheet1!$B$2:$C$12,2,TRUE)</f>
        <v>7</v>
      </c>
      <c r="AF49" s="19">
        <f t="shared" si="21"/>
        <v>7.2</v>
      </c>
      <c r="AG49" s="226">
        <f t="shared" si="22"/>
        <v>0</v>
      </c>
      <c r="AH49" s="17" t="str">
        <f t="shared" si="8"/>
        <v>Hoàn thành tốt nhiệm vụ</v>
      </c>
      <c r="AI49" s="17">
        <f t="shared" si="23"/>
        <v>7.2</v>
      </c>
      <c r="AJ49" s="365" t="str">
        <f t="shared" si="9"/>
        <v/>
      </c>
      <c r="AK49" s="17" t="str">
        <f t="shared" si="10"/>
        <v>Hoàn thành tốt nhiệm vụ</v>
      </c>
      <c r="AL49" s="17" t="str">
        <f t="shared" si="11"/>
        <v>LĐTT</v>
      </c>
      <c r="AM49" s="366"/>
      <c r="AN49" s="19" t="str">
        <f>VLOOKUP($E49,[15]Sheet1!$C$7:$E$395,2,0)</f>
        <v>A4</v>
      </c>
      <c r="AO49" s="19">
        <f>VLOOKUP(AN49,Sheet1!$B$2:$C$12,2,TRUE)</f>
        <v>7</v>
      </c>
      <c r="AP49" s="19" t="str">
        <f>VLOOKUP($E49,[15]Sheet1!$C$7:$E$395,3,0)</f>
        <v>A4</v>
      </c>
      <c r="AQ49" s="19">
        <f>VLOOKUP(AP49,Sheet1!$B$2:$C$12,2,TRUE)</f>
        <v>7</v>
      </c>
      <c r="AR49" s="17">
        <f t="shared" si="3"/>
        <v>7.2</v>
      </c>
      <c r="AS49" s="17">
        <f t="shared" si="24"/>
        <v>7.2</v>
      </c>
      <c r="AT49" s="365" t="str">
        <f t="shared" si="25"/>
        <v>12A* + 0B* + 0C* +  0D</v>
      </c>
      <c r="AU49" s="365" t="str">
        <f t="shared" si="12"/>
        <v>12A*</v>
      </c>
      <c r="AV49" s="19" t="str">
        <f t="shared" si="13"/>
        <v>HTT NV</v>
      </c>
      <c r="AW49" s="19" t="str">
        <f t="shared" si="14"/>
        <v>HTT NV</v>
      </c>
      <c r="AX49" s="25"/>
      <c r="AY49" s="25"/>
    </row>
    <row r="50" spans="1:51" s="48" customFormat="1" ht="35.1" customHeight="1" x14ac:dyDescent="0.25">
      <c r="A50" s="207">
        <f t="shared" si="6"/>
        <v>42</v>
      </c>
      <c r="B50" s="207">
        <f>COUNTIF($F$9:F50,F50)</f>
        <v>14</v>
      </c>
      <c r="C50" s="353" t="s">
        <v>985</v>
      </c>
      <c r="D50" s="70" t="s">
        <v>36</v>
      </c>
      <c r="E50" s="210" t="s">
        <v>422</v>
      </c>
      <c r="F50" s="19" t="s">
        <v>360</v>
      </c>
      <c r="G50" s="19" t="s">
        <v>975</v>
      </c>
      <c r="H50" s="19" t="str">
        <f>VLOOKUP($E50,'[4]Gui chi Quynh'!$D$7:$F$393,3,0)</f>
        <v>A2</v>
      </c>
      <c r="I50" s="19">
        <f>VLOOKUP(H50,Sheet1!$B$2:$C$12,2,TRUE)</f>
        <v>9</v>
      </c>
      <c r="J50" s="19" t="str">
        <f>VLOOKUP($E50,'[5]Gui chi Quynh'!$C$7:$E$391,3,0)</f>
        <v>A2</v>
      </c>
      <c r="K50" s="19">
        <f>VLOOKUP(J50,Sheet1!$B$2:$C$12,2,TRUE)</f>
        <v>9</v>
      </c>
      <c r="L50" s="19" t="str">
        <f>VLOOKUP($E50,'[6]Gui chi Quynh'!$C$7:$E$389,3,0)</f>
        <v>A2</v>
      </c>
      <c r="M50" s="19">
        <f>VLOOKUP(L50,Sheet1!$B$2:$C$12,2,TRUE)</f>
        <v>9</v>
      </c>
      <c r="N50" s="19" t="str">
        <f>VLOOKUP($E50,'[7]Gui chi Quynh'!$C$7:$E$389,3,0)</f>
        <v>A2</v>
      </c>
      <c r="O50" s="19">
        <f>VLOOKUP(N50,Sheet1!$B$2:$C$12,2,TRUE)</f>
        <v>9</v>
      </c>
      <c r="P50" s="19" t="str">
        <f>VLOOKUP($E50,'[8]Gui chi Quynh'!$C$7:$E$388,3,0)</f>
        <v>A3</v>
      </c>
      <c r="Q50" s="19">
        <f>VLOOKUP(P50,Sheet1!$B$2:$C$12,2,TRUE)</f>
        <v>8</v>
      </c>
      <c r="R50" s="19">
        <f t="shared" si="19"/>
        <v>8.8000000000000007</v>
      </c>
      <c r="S50" s="226">
        <f t="shared" si="20"/>
        <v>0</v>
      </c>
      <c r="T50" s="17" t="str">
        <f t="shared" si="7"/>
        <v>Hoàn thành xuất sắc nhiệm vụ</v>
      </c>
      <c r="U50" s="232"/>
      <c r="V50" s="19" t="str">
        <f>VLOOKUP($E50,'[9]Gui chi Quynh'!$C$7:$E$388,3,0)</f>
        <v>A2</v>
      </c>
      <c r="W50" s="19">
        <f>VLOOKUP(V50,Sheet1!$B$2:$C$12,2,TRUE)</f>
        <v>9</v>
      </c>
      <c r="X50" s="19" t="str">
        <f>VLOOKUP($E50,'[10]Gui chi Quynh'!$C$7:$E$387,3,0)</f>
        <v>A2</v>
      </c>
      <c r="Y50" s="19">
        <f>VLOOKUP(X50,Sheet1!$B$2:$C$12,2,TRUE)</f>
        <v>9</v>
      </c>
      <c r="Z50" s="19" t="str">
        <f>VLOOKUP(E50,'[11]Gui chi Quynh'!$C$7:$E$385,3,0)</f>
        <v>A2</v>
      </c>
      <c r="AA50" s="19">
        <f>VLOOKUP(Z50,Sheet1!$B$2:$C$12,2,TRUE)</f>
        <v>9</v>
      </c>
      <c r="AB50" s="19" t="str">
        <f>VLOOKUP(E50,'[12]Gui chi Quynh'!$C$7:$E$386,3,0)</f>
        <v>A2</v>
      </c>
      <c r="AC50" s="19">
        <f>VLOOKUP(AB50,Sheet1!$B$2:$C$12,2,TRUE)</f>
        <v>9</v>
      </c>
      <c r="AD50" s="19" t="str">
        <f>VLOOKUP($E50,'[13]Chi tiet'!$D$8:$Q$388,14,0)</f>
        <v>A2</v>
      </c>
      <c r="AE50" s="19">
        <f>VLOOKUP(AD50,Sheet1!$B$2:$C$12,2,TRUE)</f>
        <v>9</v>
      </c>
      <c r="AF50" s="19">
        <f t="shared" si="21"/>
        <v>9</v>
      </c>
      <c r="AG50" s="226">
        <f t="shared" si="22"/>
        <v>0</v>
      </c>
      <c r="AH50" s="17" t="str">
        <f t="shared" si="8"/>
        <v>Hoàn thành xuất sắc nhiệm vụ</v>
      </c>
      <c r="AI50" s="17">
        <f t="shared" si="23"/>
        <v>8.9</v>
      </c>
      <c r="AJ50" s="365" t="str">
        <f t="shared" si="9"/>
        <v/>
      </c>
      <c r="AK50" s="17" t="str">
        <f t="shared" si="10"/>
        <v>Hoàn thành xuất sắc nhiệm vụ</v>
      </c>
      <c r="AL50" s="17" t="str">
        <f t="shared" si="11"/>
        <v>LĐTT</v>
      </c>
      <c r="AM50" s="366"/>
      <c r="AN50" s="19" t="str">
        <f>VLOOKUP($E50,[15]Sheet1!$C$7:$E$395,2,0)</f>
        <v>A3</v>
      </c>
      <c r="AO50" s="19">
        <f>VLOOKUP(AN50,Sheet1!$B$2:$C$12,2,TRUE)</f>
        <v>8</v>
      </c>
      <c r="AP50" s="19" t="str">
        <f>VLOOKUP($E50,[15]Sheet1!$C$7:$E$395,3,0)</f>
        <v>A3</v>
      </c>
      <c r="AQ50" s="19">
        <f>VLOOKUP(AP50,Sheet1!$B$2:$C$12,2,TRUE)</f>
        <v>8</v>
      </c>
      <c r="AR50" s="17">
        <f t="shared" si="3"/>
        <v>8.6999999999999993</v>
      </c>
      <c r="AS50" s="17">
        <f t="shared" si="24"/>
        <v>8.8000000000000007</v>
      </c>
      <c r="AT50" s="365" t="str">
        <f t="shared" si="25"/>
        <v>12A* + 0B* + 0C* +  0D</v>
      </c>
      <c r="AU50" s="365" t="str">
        <f t="shared" si="12"/>
        <v>12A*</v>
      </c>
      <c r="AV50" s="19" t="str">
        <f t="shared" si="13"/>
        <v>HTXS NV</v>
      </c>
      <c r="AW50" s="19" t="str">
        <f t="shared" si="14"/>
        <v>HTXS NV</v>
      </c>
      <c r="AX50" s="25"/>
      <c r="AY50" s="25"/>
    </row>
    <row r="51" spans="1:51" s="48" customFormat="1" ht="35.1" customHeight="1" x14ac:dyDescent="0.25">
      <c r="A51" s="207">
        <f t="shared" si="6"/>
        <v>43</v>
      </c>
      <c r="B51" s="207">
        <f>COUNTIF($F$9:F51,F51)</f>
        <v>15</v>
      </c>
      <c r="C51" s="353" t="s">
        <v>985</v>
      </c>
      <c r="D51" s="208" t="s">
        <v>28</v>
      </c>
      <c r="E51" s="185" t="s">
        <v>416</v>
      </c>
      <c r="F51" s="19" t="s">
        <v>360</v>
      </c>
      <c r="G51" s="19" t="s">
        <v>975</v>
      </c>
      <c r="H51" s="19" t="str">
        <f>VLOOKUP($E51,'[4]Gui chi Quynh'!$D$7:$F$393,3,0)</f>
        <v>A4</v>
      </c>
      <c r="I51" s="19">
        <f>VLOOKUP(H51,Sheet1!$B$2:$C$12,2,TRUE)</f>
        <v>7</v>
      </c>
      <c r="J51" s="19" t="str">
        <f>VLOOKUP($E51,'[5]Gui chi Quynh'!$C$7:$E$391,3,0)</f>
        <v>A2</v>
      </c>
      <c r="K51" s="19">
        <f>VLOOKUP(J51,Sheet1!$B$2:$C$12,2,TRUE)</f>
        <v>9</v>
      </c>
      <c r="L51" s="19" t="str">
        <f>VLOOKUP($E51,'[6]Gui chi Quynh'!$C$7:$E$389,3,0)</f>
        <v>A2</v>
      </c>
      <c r="M51" s="19">
        <f>VLOOKUP(L51,Sheet1!$B$2:$C$12,2,TRUE)</f>
        <v>9</v>
      </c>
      <c r="N51" s="19" t="str">
        <f>VLOOKUP($E51,'[7]Gui chi Quynh'!$C$7:$E$389,3,0)</f>
        <v>A2</v>
      </c>
      <c r="O51" s="19">
        <f>VLOOKUP(N51,Sheet1!$B$2:$C$12,2,TRUE)</f>
        <v>9</v>
      </c>
      <c r="P51" s="19" t="str">
        <f>VLOOKUP($E51,'[8]Gui chi Quynh'!$C$7:$E$388,3,0)</f>
        <v>A4</v>
      </c>
      <c r="Q51" s="19">
        <f>VLOOKUP(P51,Sheet1!$B$2:$C$12,2,TRUE)</f>
        <v>7</v>
      </c>
      <c r="R51" s="19">
        <f t="shared" si="19"/>
        <v>8.1999999999999993</v>
      </c>
      <c r="S51" s="226">
        <f t="shared" si="20"/>
        <v>0</v>
      </c>
      <c r="T51" s="17" t="str">
        <f t="shared" si="7"/>
        <v>Hoàn thành xuất sắc nhiệm vụ</v>
      </c>
      <c r="U51" s="232"/>
      <c r="V51" s="19" t="str">
        <f>VLOOKUP($E51,'[9]Gui chi Quynh'!$C$7:$E$388,3,0)</f>
        <v>A3</v>
      </c>
      <c r="W51" s="19">
        <f>VLOOKUP(V51,Sheet1!$B$2:$C$12,2,TRUE)</f>
        <v>8</v>
      </c>
      <c r="X51" s="19" t="str">
        <f>VLOOKUP($E51,'[10]Gui chi Quynh'!$C$7:$E$387,3,0)</f>
        <v>A4</v>
      </c>
      <c r="Y51" s="19">
        <f>VLOOKUP(X51,Sheet1!$B$2:$C$12,2,TRUE)</f>
        <v>7</v>
      </c>
      <c r="Z51" s="19" t="str">
        <f>VLOOKUP(E51,'[11]Gui chi Quynh'!$C$7:$E$385,3,0)</f>
        <v>A4</v>
      </c>
      <c r="AA51" s="19">
        <f>VLOOKUP(Z51,Sheet1!$B$2:$C$12,2,TRUE)</f>
        <v>7</v>
      </c>
      <c r="AB51" s="19" t="str">
        <f>VLOOKUP(E51,'[12]Gui chi Quynh'!$C$7:$E$386,3,0)</f>
        <v>A3</v>
      </c>
      <c r="AC51" s="19">
        <f>VLOOKUP(AB51,Sheet1!$B$2:$C$12,2,TRUE)</f>
        <v>8</v>
      </c>
      <c r="AD51" s="19" t="str">
        <f>VLOOKUP($E51,'[13]Chi tiet'!$D$8:$Q$388,14,0)</f>
        <v>A3</v>
      </c>
      <c r="AE51" s="19">
        <f>VLOOKUP(AD51,Sheet1!$B$2:$C$12,2,TRUE)</f>
        <v>8</v>
      </c>
      <c r="AF51" s="19">
        <f t="shared" si="21"/>
        <v>7.6</v>
      </c>
      <c r="AG51" s="226">
        <f t="shared" si="22"/>
        <v>0</v>
      </c>
      <c r="AH51" s="17" t="str">
        <f t="shared" si="8"/>
        <v>Hoàn thành tốt nhiệm vụ</v>
      </c>
      <c r="AI51" s="17">
        <f t="shared" si="23"/>
        <v>7.9</v>
      </c>
      <c r="AJ51" s="365" t="str">
        <f t="shared" si="9"/>
        <v/>
      </c>
      <c r="AK51" s="17" t="str">
        <f t="shared" si="10"/>
        <v>Hoàn thành tốt nhiệm vụ</v>
      </c>
      <c r="AL51" s="17" t="str">
        <f t="shared" si="11"/>
        <v>LĐTT</v>
      </c>
      <c r="AM51" s="366"/>
      <c r="AN51" s="19" t="str">
        <f>VLOOKUP($E51,[15]Sheet1!$C$7:$E$395,2,0)</f>
        <v>A2</v>
      </c>
      <c r="AO51" s="19">
        <f>VLOOKUP(AN51,Sheet1!$B$2:$C$12,2,TRUE)</f>
        <v>9</v>
      </c>
      <c r="AP51" s="19" t="str">
        <f>VLOOKUP($E51,[15]Sheet1!$C$7:$E$395,3,0)</f>
        <v>A2</v>
      </c>
      <c r="AQ51" s="19">
        <f>VLOOKUP(AP51,Sheet1!$B$2:$C$12,2,TRUE)</f>
        <v>9</v>
      </c>
      <c r="AR51" s="17">
        <f t="shared" si="3"/>
        <v>8.1</v>
      </c>
      <c r="AS51" s="17">
        <f t="shared" si="24"/>
        <v>8.1</v>
      </c>
      <c r="AT51" s="365" t="str">
        <f t="shared" si="25"/>
        <v>12A* + 0B* + 0C* +  0D</v>
      </c>
      <c r="AU51" s="365" t="str">
        <f t="shared" si="12"/>
        <v>12A*</v>
      </c>
      <c r="AV51" s="19" t="str">
        <f t="shared" si="13"/>
        <v>HTXS NV</v>
      </c>
      <c r="AW51" s="19" t="str">
        <f t="shared" si="14"/>
        <v>HTXS NV</v>
      </c>
      <c r="AX51" s="25"/>
      <c r="AY51" s="26"/>
    </row>
    <row r="52" spans="1:51" s="48" customFormat="1" ht="35.1" customHeight="1" x14ac:dyDescent="0.25">
      <c r="A52" s="207">
        <f t="shared" si="6"/>
        <v>44</v>
      </c>
      <c r="B52" s="207">
        <f>COUNTIF($F$9:F52,F52)</f>
        <v>16</v>
      </c>
      <c r="C52" s="353" t="s">
        <v>985</v>
      </c>
      <c r="D52" s="70" t="s">
        <v>39</v>
      </c>
      <c r="E52" s="210" t="s">
        <v>423</v>
      </c>
      <c r="F52" s="19" t="s">
        <v>360</v>
      </c>
      <c r="G52" s="19" t="s">
        <v>975</v>
      </c>
      <c r="H52" s="19" t="str">
        <f>VLOOKUP($E52,'[4]Gui chi Quynh'!$D$7:$F$393,3,0)</f>
        <v>A4</v>
      </c>
      <c r="I52" s="19">
        <f>VLOOKUP(H52,Sheet1!$B$2:$C$12,2,TRUE)</f>
        <v>7</v>
      </c>
      <c r="J52" s="19" t="str">
        <f>VLOOKUP($E52,'[5]Gui chi Quynh'!$C$7:$E$391,3,0)</f>
        <v>A2</v>
      </c>
      <c r="K52" s="19">
        <f>VLOOKUP(J52,Sheet1!$B$2:$C$12,2,TRUE)</f>
        <v>9</v>
      </c>
      <c r="L52" s="19" t="str">
        <f>VLOOKUP($E52,'[6]Gui chi Quynh'!$C$7:$E$389,3,0)</f>
        <v>A2</v>
      </c>
      <c r="M52" s="19">
        <f>VLOOKUP(L52,Sheet1!$B$2:$C$12,2,TRUE)</f>
        <v>9</v>
      </c>
      <c r="N52" s="19" t="str">
        <f>VLOOKUP($E52,'[7]Gui chi Quynh'!$C$7:$E$389,3,0)</f>
        <v>A3</v>
      </c>
      <c r="O52" s="19">
        <f>VLOOKUP(N52,Sheet1!$B$2:$C$12,2,TRUE)</f>
        <v>8</v>
      </c>
      <c r="P52" s="19" t="str">
        <f>VLOOKUP($E52,'[8]Gui chi Quynh'!$C$7:$E$388,3,0)</f>
        <v>A3</v>
      </c>
      <c r="Q52" s="19">
        <f>VLOOKUP(P52,Sheet1!$B$2:$C$12,2,TRUE)</f>
        <v>8</v>
      </c>
      <c r="R52" s="19">
        <f t="shared" si="19"/>
        <v>8.1999999999999993</v>
      </c>
      <c r="S52" s="226">
        <f t="shared" si="20"/>
        <v>0</v>
      </c>
      <c r="T52" s="17" t="str">
        <f t="shared" si="7"/>
        <v>Hoàn thành xuất sắc nhiệm vụ</v>
      </c>
      <c r="U52" s="232"/>
      <c r="V52" s="19" t="str">
        <f>VLOOKUP($E52,'[9]Gui chi Quynh'!$C$7:$E$388,3,0)</f>
        <v>A3</v>
      </c>
      <c r="W52" s="19">
        <f>VLOOKUP(V52,Sheet1!$B$2:$C$12,2,TRUE)</f>
        <v>8</v>
      </c>
      <c r="X52" s="19" t="str">
        <f>VLOOKUP($E52,'[10]Gui chi Quynh'!$C$7:$E$387,3,0)</f>
        <v>A4</v>
      </c>
      <c r="Y52" s="19">
        <f>VLOOKUP(X52,Sheet1!$B$2:$C$12,2,TRUE)</f>
        <v>7</v>
      </c>
      <c r="Z52" s="19" t="str">
        <f>VLOOKUP(E52,'[11]Gui chi Quynh'!$C$7:$E$385,3,0)</f>
        <v>A3</v>
      </c>
      <c r="AA52" s="19">
        <f>VLOOKUP(Z52,Sheet1!$B$2:$C$12,2,TRUE)</f>
        <v>8</v>
      </c>
      <c r="AB52" s="19" t="str">
        <f>VLOOKUP(E52,'[12]Gui chi Quynh'!$C$7:$E$386,3,0)</f>
        <v>A4</v>
      </c>
      <c r="AC52" s="19">
        <f>VLOOKUP(AB52,Sheet1!$B$2:$C$12,2,TRUE)</f>
        <v>7</v>
      </c>
      <c r="AD52" s="19" t="str">
        <f>VLOOKUP($E52,'[13]Chi tiet'!$D$8:$Q$388,14,0)</f>
        <v>A3</v>
      </c>
      <c r="AE52" s="19">
        <f>VLOOKUP(AD52,Sheet1!$B$2:$C$12,2,TRUE)</f>
        <v>8</v>
      </c>
      <c r="AF52" s="19">
        <f t="shared" si="21"/>
        <v>7.6</v>
      </c>
      <c r="AG52" s="226">
        <f t="shared" si="22"/>
        <v>0</v>
      </c>
      <c r="AH52" s="17" t="str">
        <f t="shared" si="8"/>
        <v>Hoàn thành tốt nhiệm vụ</v>
      </c>
      <c r="AI52" s="17">
        <f t="shared" si="23"/>
        <v>7.9</v>
      </c>
      <c r="AJ52" s="365" t="str">
        <f t="shared" si="9"/>
        <v/>
      </c>
      <c r="AK52" s="17" t="str">
        <f t="shared" si="10"/>
        <v>Hoàn thành tốt nhiệm vụ</v>
      </c>
      <c r="AL52" s="17" t="str">
        <f t="shared" si="11"/>
        <v>LĐTT</v>
      </c>
      <c r="AM52" s="366"/>
      <c r="AN52" s="19" t="str">
        <f>VLOOKUP($E52,[15]Sheet1!$C$7:$E$395,2,0)</f>
        <v>A2</v>
      </c>
      <c r="AO52" s="19">
        <f>VLOOKUP(AN52,Sheet1!$B$2:$C$12,2,TRUE)</f>
        <v>9</v>
      </c>
      <c r="AP52" s="19" t="str">
        <f>VLOOKUP($E52,[15]Sheet1!$C$7:$E$395,3,0)</f>
        <v>A2</v>
      </c>
      <c r="AQ52" s="19">
        <f>VLOOKUP(AP52,Sheet1!$B$2:$C$12,2,TRUE)</f>
        <v>9</v>
      </c>
      <c r="AR52" s="17">
        <f t="shared" si="3"/>
        <v>8.1</v>
      </c>
      <c r="AS52" s="17">
        <f t="shared" si="24"/>
        <v>8.1</v>
      </c>
      <c r="AT52" s="365" t="str">
        <f t="shared" si="25"/>
        <v>12A* + 0B* + 0C* +  0D</v>
      </c>
      <c r="AU52" s="365" t="str">
        <f t="shared" si="12"/>
        <v>12A*</v>
      </c>
      <c r="AV52" s="19" t="str">
        <f t="shared" si="13"/>
        <v>HTXS NV</v>
      </c>
      <c r="AW52" s="19" t="str">
        <f t="shared" si="14"/>
        <v>HTXS NV</v>
      </c>
      <c r="AX52" s="25"/>
      <c r="AY52" s="25"/>
    </row>
    <row r="53" spans="1:51" s="48" customFormat="1" ht="35.1" customHeight="1" x14ac:dyDescent="0.25">
      <c r="A53" s="207">
        <f t="shared" si="6"/>
        <v>45</v>
      </c>
      <c r="B53" s="207">
        <f>COUNTIF($F$9:F53,F53)</f>
        <v>17</v>
      </c>
      <c r="C53" s="353" t="s">
        <v>985</v>
      </c>
      <c r="D53" s="208" t="s">
        <v>44</v>
      </c>
      <c r="E53" s="207" t="s">
        <v>424</v>
      </c>
      <c r="F53" s="19" t="s">
        <v>360</v>
      </c>
      <c r="G53" s="19" t="s">
        <v>975</v>
      </c>
      <c r="H53" s="19" t="str">
        <f>VLOOKUP($E53,'[4]Gui chi Quynh'!$D$7:$F$393,3,0)</f>
        <v>A4</v>
      </c>
      <c r="I53" s="19">
        <f>VLOOKUP(H53,Sheet1!$B$2:$C$12,2,TRUE)</f>
        <v>7</v>
      </c>
      <c r="J53" s="19" t="str">
        <f>VLOOKUP($E53,'[5]Gui chi Quynh'!$C$7:$E$391,3,0)</f>
        <v>A2</v>
      </c>
      <c r="K53" s="19">
        <f>VLOOKUP(J53,Sheet1!$B$2:$C$12,2,TRUE)</f>
        <v>9</v>
      </c>
      <c r="L53" s="19" t="str">
        <f>VLOOKUP($E53,'[6]Gui chi Quynh'!$C$7:$E$389,3,0)</f>
        <v>A2</v>
      </c>
      <c r="M53" s="19">
        <f>VLOOKUP(L53,Sheet1!$B$2:$C$12,2,TRUE)</f>
        <v>9</v>
      </c>
      <c r="N53" s="19" t="str">
        <f>VLOOKUP($E53,'[7]Gui chi Quynh'!$C$7:$E$389,3,0)</f>
        <v>A3</v>
      </c>
      <c r="O53" s="19">
        <f>VLOOKUP(N53,Sheet1!$B$2:$C$12,2,TRUE)</f>
        <v>8</v>
      </c>
      <c r="P53" s="19" t="str">
        <f>VLOOKUP($E53,'[8]Gui chi Quynh'!$C$7:$E$388,3,0)</f>
        <v>A4</v>
      </c>
      <c r="Q53" s="19">
        <f>VLOOKUP(P53,Sheet1!$B$2:$C$12,2,TRUE)</f>
        <v>7</v>
      </c>
      <c r="R53" s="19">
        <f t="shared" si="19"/>
        <v>8</v>
      </c>
      <c r="S53" s="226">
        <f t="shared" si="20"/>
        <v>0</v>
      </c>
      <c r="T53" s="17" t="str">
        <f t="shared" si="7"/>
        <v>Hoàn thành xuất sắc nhiệm vụ</v>
      </c>
      <c r="U53" s="232"/>
      <c r="V53" s="19" t="str">
        <f>VLOOKUP($E53,'[9]Gui chi Quynh'!$C$7:$E$388,3,0)</f>
        <v>A3</v>
      </c>
      <c r="W53" s="19">
        <f>VLOOKUP(V53,Sheet1!$B$2:$C$12,2,TRUE)</f>
        <v>8</v>
      </c>
      <c r="X53" s="19" t="str">
        <f>VLOOKUP($E53,'[10]Gui chi Quynh'!$C$7:$E$387,3,0)</f>
        <v>A4</v>
      </c>
      <c r="Y53" s="19">
        <f>VLOOKUP(X53,Sheet1!$B$2:$C$12,2,TRUE)</f>
        <v>7</v>
      </c>
      <c r="Z53" s="19" t="str">
        <f>VLOOKUP(E53,'[11]Gui chi Quynh'!$C$7:$E$385,3,0)</f>
        <v>A3</v>
      </c>
      <c r="AA53" s="19">
        <f>VLOOKUP(Z53,Sheet1!$B$2:$C$12,2,TRUE)</f>
        <v>8</v>
      </c>
      <c r="AB53" s="19" t="str">
        <f>VLOOKUP(E53,'[12]Gui chi Quynh'!$C$7:$E$386,3,0)</f>
        <v>A4</v>
      </c>
      <c r="AC53" s="19">
        <f>VLOOKUP(AB53,Sheet1!$B$2:$C$12,2,TRUE)</f>
        <v>7</v>
      </c>
      <c r="AD53" s="19" t="str">
        <f>VLOOKUP($E53,'[13]Chi tiet'!$D$8:$Q$388,14,0)</f>
        <v>A3</v>
      </c>
      <c r="AE53" s="19">
        <f>VLOOKUP(AD53,Sheet1!$B$2:$C$12,2,TRUE)</f>
        <v>8</v>
      </c>
      <c r="AF53" s="19">
        <f t="shared" si="21"/>
        <v>7.6</v>
      </c>
      <c r="AG53" s="226">
        <f t="shared" si="22"/>
        <v>0</v>
      </c>
      <c r="AH53" s="17" t="str">
        <f t="shared" si="8"/>
        <v>Hoàn thành tốt nhiệm vụ</v>
      </c>
      <c r="AI53" s="17">
        <f t="shared" si="23"/>
        <v>7.8</v>
      </c>
      <c r="AJ53" s="365" t="str">
        <f t="shared" si="9"/>
        <v/>
      </c>
      <c r="AK53" s="17" t="str">
        <f t="shared" si="10"/>
        <v>Hoàn thành tốt nhiệm vụ</v>
      </c>
      <c r="AL53" s="17" t="str">
        <f t="shared" si="11"/>
        <v>LĐTT</v>
      </c>
      <c r="AM53" s="366"/>
      <c r="AN53" s="19" t="str">
        <f>VLOOKUP($E53,[15]Sheet1!$C$7:$E$395,2,0)</f>
        <v>A2</v>
      </c>
      <c r="AO53" s="19">
        <f>VLOOKUP(AN53,Sheet1!$B$2:$C$12,2,TRUE)</f>
        <v>9</v>
      </c>
      <c r="AP53" s="19" t="str">
        <f>VLOOKUP($E53,[15]Sheet1!$C$7:$E$395,3,0)</f>
        <v>A2</v>
      </c>
      <c r="AQ53" s="19">
        <f>VLOOKUP(AP53,Sheet1!$B$2:$C$12,2,TRUE)</f>
        <v>9</v>
      </c>
      <c r="AR53" s="17">
        <f t="shared" si="3"/>
        <v>8</v>
      </c>
      <c r="AS53" s="17">
        <f t="shared" si="24"/>
        <v>8</v>
      </c>
      <c r="AT53" s="365" t="str">
        <f t="shared" si="25"/>
        <v>12A* + 0B* + 0C* +  0D</v>
      </c>
      <c r="AU53" s="365" t="str">
        <f t="shared" si="12"/>
        <v>12A*</v>
      </c>
      <c r="AV53" s="19" t="str">
        <f t="shared" si="13"/>
        <v>HTXS NV</v>
      </c>
      <c r="AW53" s="19" t="str">
        <f t="shared" si="14"/>
        <v>HTXS NV</v>
      </c>
      <c r="AX53" s="25"/>
      <c r="AY53" s="25"/>
    </row>
    <row r="54" spans="1:51" s="48" customFormat="1" ht="35.1" customHeight="1" x14ac:dyDescent="0.25">
      <c r="A54" s="207">
        <f t="shared" si="6"/>
        <v>46</v>
      </c>
      <c r="B54" s="207">
        <f>COUNTIF($F$9:F54,F54)</f>
        <v>18</v>
      </c>
      <c r="C54" s="353" t="s">
        <v>985</v>
      </c>
      <c r="D54" s="208" t="s">
        <v>269</v>
      </c>
      <c r="E54" s="207" t="s">
        <v>425</v>
      </c>
      <c r="F54" s="19" t="s">
        <v>360</v>
      </c>
      <c r="G54" s="19" t="s">
        <v>975</v>
      </c>
      <c r="H54" s="19" t="str">
        <f>VLOOKUP($E54,'[4]Gui chi Quynh'!$D$7:$F$393,3,0)</f>
        <v>A2</v>
      </c>
      <c r="I54" s="19">
        <f>VLOOKUP(H54,Sheet1!$B$2:$C$12,2,TRUE)</f>
        <v>9</v>
      </c>
      <c r="J54" s="19" t="str">
        <f>VLOOKUP($E54,'[5]Gui chi Quynh'!$C$7:$E$391,3,0)</f>
        <v>A4</v>
      </c>
      <c r="K54" s="19">
        <f>VLOOKUP(J54,Sheet1!$B$2:$C$12,2,TRUE)</f>
        <v>7</v>
      </c>
      <c r="L54" s="19" t="str">
        <f>VLOOKUP($E54,'[6]Gui chi Quynh'!$C$7:$E$389,3,0)</f>
        <v>A2</v>
      </c>
      <c r="M54" s="19">
        <f>VLOOKUP(L54,Sheet1!$B$2:$C$12,2,TRUE)</f>
        <v>9</v>
      </c>
      <c r="N54" s="19" t="str">
        <f>VLOOKUP($E54,'[7]Gui chi Quynh'!$C$7:$E$389,3,0)</f>
        <v>A3</v>
      </c>
      <c r="O54" s="19">
        <f>VLOOKUP(N54,Sheet1!$B$2:$C$12,2,TRUE)</f>
        <v>8</v>
      </c>
      <c r="P54" s="19" t="str">
        <f>VLOOKUP($E54,'[8]Gui chi Quynh'!$C$7:$E$388,3,0)</f>
        <v>A4</v>
      </c>
      <c r="Q54" s="19">
        <f>VLOOKUP(P54,Sheet1!$B$2:$C$12,2,TRUE)</f>
        <v>7</v>
      </c>
      <c r="R54" s="19">
        <f t="shared" si="19"/>
        <v>8</v>
      </c>
      <c r="S54" s="226">
        <f t="shared" si="20"/>
        <v>0</v>
      </c>
      <c r="T54" s="17" t="str">
        <f t="shared" si="7"/>
        <v>Hoàn thành xuất sắc nhiệm vụ</v>
      </c>
      <c r="U54" s="232"/>
      <c r="V54" s="19" t="str">
        <f>VLOOKUP($E54,'[9]Gui chi Quynh'!$C$7:$E$388,3,0)</f>
        <v>A3</v>
      </c>
      <c r="W54" s="19">
        <f>VLOOKUP(V54,Sheet1!$B$2:$C$12,2,TRUE)</f>
        <v>8</v>
      </c>
      <c r="X54" s="19" t="str">
        <f>VLOOKUP($E54,'[10]Gui chi Quynh'!$C$7:$E$387,3,0)</f>
        <v>A4</v>
      </c>
      <c r="Y54" s="19">
        <f>VLOOKUP(X54,Sheet1!$B$2:$C$12,2,TRUE)</f>
        <v>7</v>
      </c>
      <c r="Z54" s="19" t="str">
        <f>VLOOKUP(E54,'[11]Gui chi Quynh'!$C$7:$E$385,3,0)</f>
        <v>A4</v>
      </c>
      <c r="AA54" s="19">
        <f>VLOOKUP(Z54,Sheet1!$B$2:$C$12,2,TRUE)</f>
        <v>7</v>
      </c>
      <c r="AB54" s="19" t="str">
        <f>VLOOKUP(E54,'[12]Gui chi Quynh'!$C$7:$E$386,3,0)</f>
        <v>A3</v>
      </c>
      <c r="AC54" s="19">
        <f>VLOOKUP(AB54,Sheet1!$B$2:$C$12,2,TRUE)</f>
        <v>8</v>
      </c>
      <c r="AD54" s="19" t="str">
        <f>VLOOKUP($E54,'[13]Chi tiet'!$D$8:$Q$388,14,0)</f>
        <v>A3</v>
      </c>
      <c r="AE54" s="19">
        <f>VLOOKUP(AD54,Sheet1!$B$2:$C$12,2,TRUE)</f>
        <v>8</v>
      </c>
      <c r="AF54" s="19">
        <f t="shared" si="21"/>
        <v>7.6</v>
      </c>
      <c r="AG54" s="226">
        <f t="shared" si="22"/>
        <v>0</v>
      </c>
      <c r="AH54" s="17" t="str">
        <f t="shared" si="8"/>
        <v>Hoàn thành tốt nhiệm vụ</v>
      </c>
      <c r="AI54" s="17">
        <f t="shared" si="23"/>
        <v>7.8</v>
      </c>
      <c r="AJ54" s="365" t="str">
        <f t="shared" si="9"/>
        <v/>
      </c>
      <c r="AK54" s="17" t="str">
        <f t="shared" si="10"/>
        <v>Hoàn thành tốt nhiệm vụ</v>
      </c>
      <c r="AL54" s="17" t="str">
        <f t="shared" si="11"/>
        <v>LĐTT</v>
      </c>
      <c r="AM54" s="366" t="str">
        <f>VLOOKUP($D54,'[14]DS Tong'!$D$18:$L$211,9,0)</f>
        <v>Tốt</v>
      </c>
      <c r="AN54" s="19" t="str">
        <f>VLOOKUP($E54,[15]Sheet1!$C$7:$E$395,2,0)</f>
        <v>A2</v>
      </c>
      <c r="AO54" s="19">
        <f>VLOOKUP(AN54,Sheet1!$B$2:$C$12,2,TRUE)</f>
        <v>9</v>
      </c>
      <c r="AP54" s="19" t="str">
        <f>VLOOKUP($E54,[15]Sheet1!$C$7:$E$395,3,0)</f>
        <v>A2</v>
      </c>
      <c r="AQ54" s="19">
        <f>VLOOKUP(AP54,Sheet1!$B$2:$C$12,2,TRUE)</f>
        <v>9</v>
      </c>
      <c r="AR54" s="17">
        <f t="shared" si="3"/>
        <v>8</v>
      </c>
      <c r="AS54" s="17">
        <f t="shared" si="24"/>
        <v>8</v>
      </c>
      <c r="AT54" s="365" t="str">
        <f t="shared" si="25"/>
        <v>12A* + 0B* + 0C* +  0D</v>
      </c>
      <c r="AU54" s="365" t="str">
        <f t="shared" si="12"/>
        <v>12A*</v>
      </c>
      <c r="AV54" s="19" t="str">
        <f t="shared" si="13"/>
        <v>HTXS NV</v>
      </c>
      <c r="AW54" s="19" t="str">
        <f t="shared" si="14"/>
        <v>HTXS NV</v>
      </c>
      <c r="AX54" s="25"/>
      <c r="AY54" s="25"/>
    </row>
    <row r="55" spans="1:51" s="48" customFormat="1" ht="35.1" customHeight="1" x14ac:dyDescent="0.25">
      <c r="A55" s="207">
        <f t="shared" si="6"/>
        <v>47</v>
      </c>
      <c r="B55" s="207">
        <f>COUNTIF($F$9:F55,F55)</f>
        <v>19</v>
      </c>
      <c r="C55" s="353" t="s">
        <v>985</v>
      </c>
      <c r="D55" s="70" t="s">
        <v>270</v>
      </c>
      <c r="E55" s="210" t="s">
        <v>426</v>
      </c>
      <c r="F55" s="19" t="s">
        <v>360</v>
      </c>
      <c r="G55" s="19" t="s">
        <v>975</v>
      </c>
      <c r="H55" s="19" t="str">
        <f>VLOOKUP($E55,'[4]Gui chi Quynh'!$D$7:$F$393,3,0)</f>
        <v>A2</v>
      </c>
      <c r="I55" s="19">
        <f>VLOOKUP(H55,Sheet1!$B$2:$C$12,2,TRUE)</f>
        <v>9</v>
      </c>
      <c r="J55" s="19" t="str">
        <f>VLOOKUP($E55,'[5]Gui chi Quynh'!$C$7:$E$391,3,0)</f>
        <v>A2</v>
      </c>
      <c r="K55" s="19">
        <f>VLOOKUP(J55,Sheet1!$B$2:$C$12,2,TRUE)</f>
        <v>9</v>
      </c>
      <c r="L55" s="19" t="str">
        <f>VLOOKUP($E55,'[6]Gui chi Quynh'!$C$7:$E$389,3,0)</f>
        <v>A3</v>
      </c>
      <c r="M55" s="19">
        <f>VLOOKUP(L55,Sheet1!$B$2:$C$12,2,TRUE)</f>
        <v>8</v>
      </c>
      <c r="N55" s="19" t="str">
        <f>VLOOKUP($E55,'[7]Gui chi Quynh'!$C$7:$E$389,3,0)</f>
        <v>A2</v>
      </c>
      <c r="O55" s="19">
        <f>VLOOKUP(N55,Sheet1!$B$2:$C$12,2,TRUE)</f>
        <v>9</v>
      </c>
      <c r="P55" s="19" t="str">
        <f>VLOOKUP($E55,'[8]Gui chi Quynh'!$C$7:$E$388,3,0)</f>
        <v>A4</v>
      </c>
      <c r="Q55" s="19">
        <f>VLOOKUP(P55,Sheet1!$B$2:$C$12,2,TRUE)</f>
        <v>7</v>
      </c>
      <c r="R55" s="19">
        <f t="shared" si="19"/>
        <v>8.4</v>
      </c>
      <c r="S55" s="226">
        <f t="shared" si="20"/>
        <v>0</v>
      </c>
      <c r="T55" s="17" t="str">
        <f t="shared" si="7"/>
        <v>Hoàn thành xuất sắc nhiệm vụ</v>
      </c>
      <c r="U55" s="232"/>
      <c r="V55" s="19" t="str">
        <f>VLOOKUP($E55,'[9]Gui chi Quynh'!$C$7:$E$388,3,0)</f>
        <v>A3</v>
      </c>
      <c r="W55" s="19">
        <f>VLOOKUP(V55,Sheet1!$B$2:$C$12,2,TRUE)</f>
        <v>8</v>
      </c>
      <c r="X55" s="19" t="str">
        <f>VLOOKUP($E55,'[10]Gui chi Quynh'!$C$7:$E$387,3,0)</f>
        <v>A4</v>
      </c>
      <c r="Y55" s="19">
        <f>VLOOKUP(X55,Sheet1!$B$2:$C$12,2,TRUE)</f>
        <v>7</v>
      </c>
      <c r="Z55" s="19" t="str">
        <f>VLOOKUP(E55,'[11]Gui chi Quynh'!$C$7:$E$385,3,0)</f>
        <v>A3</v>
      </c>
      <c r="AA55" s="19">
        <f>VLOOKUP(Z55,Sheet1!$B$2:$C$12,2,TRUE)</f>
        <v>8</v>
      </c>
      <c r="AB55" s="19" t="str">
        <f>VLOOKUP(E55,'[12]Gui chi Quynh'!$C$7:$E$386,3,0)</f>
        <v>A4</v>
      </c>
      <c r="AC55" s="19">
        <f>VLOOKUP(AB55,Sheet1!$B$2:$C$12,2,TRUE)</f>
        <v>7</v>
      </c>
      <c r="AD55" s="19" t="str">
        <f>VLOOKUP($E55,'[13]Chi tiet'!$D$8:$Q$388,14,0)</f>
        <v>A3</v>
      </c>
      <c r="AE55" s="19">
        <f>VLOOKUP(AD55,Sheet1!$B$2:$C$12,2,TRUE)</f>
        <v>8</v>
      </c>
      <c r="AF55" s="19">
        <f t="shared" si="21"/>
        <v>7.6</v>
      </c>
      <c r="AG55" s="226">
        <f t="shared" si="22"/>
        <v>0</v>
      </c>
      <c r="AH55" s="17" t="str">
        <f t="shared" si="8"/>
        <v>Hoàn thành tốt nhiệm vụ</v>
      </c>
      <c r="AI55" s="17">
        <f t="shared" si="23"/>
        <v>8</v>
      </c>
      <c r="AJ55" s="365" t="str">
        <f t="shared" si="9"/>
        <v/>
      </c>
      <c r="AK55" s="17" t="str">
        <f t="shared" si="10"/>
        <v>Hoàn thành xuất sắc nhiệm vụ</v>
      </c>
      <c r="AL55" s="17" t="str">
        <f t="shared" si="11"/>
        <v>LĐTT</v>
      </c>
      <c r="AM55" s="366" t="str">
        <f>VLOOKUP($D55,'[14]DS Tong'!$D$18:$L$211,9,0)</f>
        <v>Khá</v>
      </c>
      <c r="AN55" s="19" t="str">
        <f>VLOOKUP($E55,[15]Sheet1!$C$7:$E$395,2,0)</f>
        <v>A2</v>
      </c>
      <c r="AO55" s="19">
        <f>VLOOKUP(AN55,Sheet1!$B$2:$C$12,2,TRUE)</f>
        <v>9</v>
      </c>
      <c r="AP55" s="19" t="str">
        <f>VLOOKUP($E55,[15]Sheet1!$C$7:$E$395,3,0)</f>
        <v>A4</v>
      </c>
      <c r="AQ55" s="19">
        <f>VLOOKUP(AP55,Sheet1!$B$2:$C$12,2,TRUE)</f>
        <v>7</v>
      </c>
      <c r="AR55" s="17">
        <f t="shared" si="3"/>
        <v>8</v>
      </c>
      <c r="AS55" s="17">
        <f t="shared" si="24"/>
        <v>8</v>
      </c>
      <c r="AT55" s="365" t="str">
        <f t="shared" si="25"/>
        <v>12A* + 0B* + 0C* +  0D</v>
      </c>
      <c r="AU55" s="365" t="str">
        <f t="shared" si="12"/>
        <v>12A*</v>
      </c>
      <c r="AV55" s="19" t="str">
        <f t="shared" si="13"/>
        <v>HTXS NV</v>
      </c>
      <c r="AW55" s="19" t="str">
        <f t="shared" si="14"/>
        <v>HTXS NV</v>
      </c>
      <c r="AX55" s="25"/>
      <c r="AY55" s="25"/>
    </row>
    <row r="56" spans="1:51" s="48" customFormat="1" ht="35.1" customHeight="1" x14ac:dyDescent="0.25">
      <c r="A56" s="207">
        <f t="shared" si="6"/>
        <v>48</v>
      </c>
      <c r="B56" s="207">
        <f>COUNTIF($F$9:F56,F56)</f>
        <v>20</v>
      </c>
      <c r="C56" s="353" t="s">
        <v>985</v>
      </c>
      <c r="D56" s="208" t="s">
        <v>48</v>
      </c>
      <c r="E56" s="207" t="s">
        <v>427</v>
      </c>
      <c r="F56" s="19" t="s">
        <v>360</v>
      </c>
      <c r="G56" s="19" t="s">
        <v>975</v>
      </c>
      <c r="H56" s="19" t="str">
        <f>VLOOKUP($E56,'[4]Gui chi Quynh'!$D$7:$F$393,3,0)</f>
        <v>A4</v>
      </c>
      <c r="I56" s="19">
        <f>VLOOKUP(H56,Sheet1!$B$2:$C$12,2,TRUE)</f>
        <v>7</v>
      </c>
      <c r="J56" s="19" t="str">
        <f>VLOOKUP($E56,'[5]Gui chi Quynh'!$C$7:$E$391,3,0)</f>
        <v>A2</v>
      </c>
      <c r="K56" s="19">
        <f>VLOOKUP(J56,Sheet1!$B$2:$C$12,2,TRUE)</f>
        <v>9</v>
      </c>
      <c r="L56" s="19" t="str">
        <f>VLOOKUP($E56,'[6]Gui chi Quynh'!$C$7:$E$389,3,0)</f>
        <v>A2</v>
      </c>
      <c r="M56" s="19">
        <f>VLOOKUP(L56,Sheet1!$B$2:$C$12,2,TRUE)</f>
        <v>9</v>
      </c>
      <c r="N56" s="19" t="str">
        <f>VLOOKUP($E56,'[7]Gui chi Quynh'!$C$7:$E$389,3,0)</f>
        <v>A3</v>
      </c>
      <c r="O56" s="19">
        <f>VLOOKUP(N56,Sheet1!$B$2:$C$12,2,TRUE)</f>
        <v>8</v>
      </c>
      <c r="P56" s="19" t="str">
        <f>VLOOKUP($E56,'[8]Gui chi Quynh'!$C$7:$E$388,3,0)</f>
        <v>A4</v>
      </c>
      <c r="Q56" s="19">
        <f>VLOOKUP(P56,Sheet1!$B$2:$C$12,2,TRUE)</f>
        <v>7</v>
      </c>
      <c r="R56" s="19">
        <f t="shared" si="19"/>
        <v>8</v>
      </c>
      <c r="S56" s="226">
        <f t="shared" si="20"/>
        <v>0</v>
      </c>
      <c r="T56" s="17" t="str">
        <f t="shared" si="7"/>
        <v>Hoàn thành xuất sắc nhiệm vụ</v>
      </c>
      <c r="U56" s="232"/>
      <c r="V56" s="19" t="str">
        <f>VLOOKUP($E56,'[9]Gui chi Quynh'!$C$7:$E$388,3,0)</f>
        <v>A3</v>
      </c>
      <c r="W56" s="19">
        <f>VLOOKUP(V56,Sheet1!$B$2:$C$12,2,TRUE)</f>
        <v>8</v>
      </c>
      <c r="X56" s="19" t="str">
        <f>VLOOKUP($E56,'[10]Gui chi Quynh'!$C$7:$E$387,3,0)</f>
        <v>A4</v>
      </c>
      <c r="Y56" s="19">
        <f>VLOOKUP(X56,Sheet1!$B$2:$C$12,2,TRUE)</f>
        <v>7</v>
      </c>
      <c r="Z56" s="19" t="str">
        <f>VLOOKUP(E56,'[11]Gui chi Quynh'!$C$7:$E$385,3,0)</f>
        <v>A4</v>
      </c>
      <c r="AA56" s="19">
        <f>VLOOKUP(Z56,Sheet1!$B$2:$C$12,2,TRUE)</f>
        <v>7</v>
      </c>
      <c r="AB56" s="19" t="str">
        <f>VLOOKUP(E56,'[12]Gui chi Quynh'!$C$7:$E$386,3,0)</f>
        <v>A4</v>
      </c>
      <c r="AC56" s="19">
        <f>VLOOKUP(AB56,Sheet1!$B$2:$C$12,2,TRUE)</f>
        <v>7</v>
      </c>
      <c r="AD56" s="19" t="str">
        <f>VLOOKUP($E56,'[13]Chi tiet'!$D$8:$Q$388,14,0)</f>
        <v>A4</v>
      </c>
      <c r="AE56" s="19">
        <f>VLOOKUP(AD56,Sheet1!$B$2:$C$12,2,TRUE)</f>
        <v>7</v>
      </c>
      <c r="AF56" s="19">
        <f t="shared" si="21"/>
        <v>7.2</v>
      </c>
      <c r="AG56" s="226">
        <f t="shared" si="22"/>
        <v>0</v>
      </c>
      <c r="AH56" s="17" t="str">
        <f t="shared" si="8"/>
        <v>Hoàn thành tốt nhiệm vụ</v>
      </c>
      <c r="AI56" s="17">
        <f t="shared" si="23"/>
        <v>7.6</v>
      </c>
      <c r="AJ56" s="365" t="str">
        <f t="shared" si="9"/>
        <v/>
      </c>
      <c r="AK56" s="17" t="str">
        <f t="shared" si="10"/>
        <v>Hoàn thành tốt nhiệm vụ</v>
      </c>
      <c r="AL56" s="17" t="str">
        <f t="shared" si="11"/>
        <v>LĐTT</v>
      </c>
      <c r="AM56" s="366"/>
      <c r="AN56" s="19" t="str">
        <f>VLOOKUP($E56,[15]Sheet1!$C$7:$E$395,2,0)</f>
        <v>A2</v>
      </c>
      <c r="AO56" s="19">
        <f>VLOOKUP(AN56,Sheet1!$B$2:$C$12,2,TRUE)</f>
        <v>9</v>
      </c>
      <c r="AP56" s="19" t="str">
        <f>VLOOKUP($E56,[15]Sheet1!$C$7:$E$395,3,0)</f>
        <v>A2</v>
      </c>
      <c r="AQ56" s="19">
        <f>VLOOKUP(AP56,Sheet1!$B$2:$C$12,2,TRUE)</f>
        <v>9</v>
      </c>
      <c r="AR56" s="17">
        <f t="shared" si="3"/>
        <v>7.9</v>
      </c>
      <c r="AS56" s="17">
        <f t="shared" si="24"/>
        <v>7.8</v>
      </c>
      <c r="AT56" s="365" t="str">
        <f t="shared" si="25"/>
        <v>12A* + 0B* + 0C* +  0D</v>
      </c>
      <c r="AU56" s="365" t="str">
        <f t="shared" si="12"/>
        <v>12A*</v>
      </c>
      <c r="AV56" s="19" t="str">
        <f t="shared" si="13"/>
        <v>HTT NV</v>
      </c>
      <c r="AW56" s="19" t="str">
        <f t="shared" si="14"/>
        <v>HTT NV</v>
      </c>
      <c r="AX56" s="25"/>
      <c r="AY56" s="25"/>
    </row>
    <row r="57" spans="1:51" s="48" customFormat="1" ht="35.1" customHeight="1" x14ac:dyDescent="0.25">
      <c r="A57" s="207">
        <f t="shared" si="6"/>
        <v>49</v>
      </c>
      <c r="B57" s="207">
        <f>COUNTIF($F$9:F57,F57)</f>
        <v>21</v>
      </c>
      <c r="C57" s="353" t="s">
        <v>985</v>
      </c>
      <c r="D57" s="208" t="s">
        <v>285</v>
      </c>
      <c r="E57" s="207" t="s">
        <v>428</v>
      </c>
      <c r="F57" s="19" t="s">
        <v>360</v>
      </c>
      <c r="G57" s="19" t="s">
        <v>975</v>
      </c>
      <c r="H57" s="19" t="str">
        <f>VLOOKUP($E57,'[4]Gui chi Quynh'!$D$7:$F$393,3,0)</f>
        <v>A4</v>
      </c>
      <c r="I57" s="19">
        <f>VLOOKUP(H57,Sheet1!$B$2:$C$12,2,TRUE)</f>
        <v>7</v>
      </c>
      <c r="J57" s="19" t="str">
        <f>VLOOKUP($E57,'[5]Gui chi Quynh'!$C$7:$E$391,3,0)</f>
        <v>A2</v>
      </c>
      <c r="K57" s="19">
        <f>VLOOKUP(J57,Sheet1!$B$2:$C$12,2,TRUE)</f>
        <v>9</v>
      </c>
      <c r="L57" s="19" t="str">
        <f>VLOOKUP($E57,'[6]Gui chi Quynh'!$C$7:$E$389,3,0)</f>
        <v>A2</v>
      </c>
      <c r="M57" s="19">
        <f>VLOOKUP(L57,Sheet1!$B$2:$C$12,2,TRUE)</f>
        <v>9</v>
      </c>
      <c r="N57" s="19" t="str">
        <f>VLOOKUP($E57,'[7]Gui chi Quynh'!$C$7:$E$389,3,0)</f>
        <v>A3</v>
      </c>
      <c r="O57" s="19">
        <f>VLOOKUP(N57,Sheet1!$B$2:$C$12,2,TRUE)</f>
        <v>8</v>
      </c>
      <c r="P57" s="19" t="str">
        <f>VLOOKUP($E57,'[8]Gui chi Quynh'!$C$7:$E$388,3,0)</f>
        <v>A4</v>
      </c>
      <c r="Q57" s="19">
        <f>VLOOKUP(P57,Sheet1!$B$2:$C$12,2,TRUE)</f>
        <v>7</v>
      </c>
      <c r="R57" s="19">
        <f t="shared" si="19"/>
        <v>8</v>
      </c>
      <c r="S57" s="226">
        <f t="shared" si="20"/>
        <v>0</v>
      </c>
      <c r="T57" s="17" t="str">
        <f t="shared" si="7"/>
        <v>Hoàn thành xuất sắc nhiệm vụ</v>
      </c>
      <c r="U57" s="232"/>
      <c r="V57" s="19" t="str">
        <f>VLOOKUP($E57,'[9]Gui chi Quynh'!$C$7:$E$388,3,0)</f>
        <v>A4</v>
      </c>
      <c r="W57" s="19">
        <f>VLOOKUP(V57,Sheet1!$B$2:$C$12,2,TRUE)</f>
        <v>7</v>
      </c>
      <c r="X57" s="19" t="str">
        <f>VLOOKUP($E57,'[10]Gui chi Quynh'!$C$7:$E$387,3,0)</f>
        <v>A3</v>
      </c>
      <c r="Y57" s="19">
        <f>VLOOKUP(X57,Sheet1!$B$2:$C$12,2,TRUE)</f>
        <v>8</v>
      </c>
      <c r="Z57" s="19" t="str">
        <f>VLOOKUP(E57,'[11]Gui chi Quynh'!$C$7:$E$385,3,0)</f>
        <v>A4</v>
      </c>
      <c r="AA57" s="19">
        <f>VLOOKUP(Z57,Sheet1!$B$2:$C$12,2,TRUE)</f>
        <v>7</v>
      </c>
      <c r="AB57" s="19" t="str">
        <f>VLOOKUP(E57,'[12]Gui chi Quynh'!$C$7:$E$386,3,0)</f>
        <v>A4</v>
      </c>
      <c r="AC57" s="19">
        <f>VLOOKUP(AB57,Sheet1!$B$2:$C$12,2,TRUE)</f>
        <v>7</v>
      </c>
      <c r="AD57" s="19" t="str">
        <f>VLOOKUP($E57,'[13]Chi tiet'!$D$8:$Q$388,14,0)</f>
        <v>A3</v>
      </c>
      <c r="AE57" s="19">
        <f>VLOOKUP(AD57,Sheet1!$B$2:$C$12,2,TRUE)</f>
        <v>8</v>
      </c>
      <c r="AF57" s="19">
        <f t="shared" si="21"/>
        <v>7.4</v>
      </c>
      <c r="AG57" s="226">
        <f t="shared" si="22"/>
        <v>0</v>
      </c>
      <c r="AH57" s="17" t="str">
        <f t="shared" si="8"/>
        <v>Hoàn thành tốt nhiệm vụ</v>
      </c>
      <c r="AI57" s="17">
        <f t="shared" si="23"/>
        <v>7.7</v>
      </c>
      <c r="AJ57" s="365" t="str">
        <f t="shared" si="9"/>
        <v/>
      </c>
      <c r="AK57" s="17" t="str">
        <f t="shared" si="10"/>
        <v>Hoàn thành tốt nhiệm vụ</v>
      </c>
      <c r="AL57" s="17" t="str">
        <f t="shared" si="11"/>
        <v>LĐTT</v>
      </c>
      <c r="AM57" s="366"/>
      <c r="AN57" s="19" t="str">
        <f>VLOOKUP($E57,[15]Sheet1!$C$7:$E$395,2,0)</f>
        <v>A2</v>
      </c>
      <c r="AO57" s="19">
        <f>VLOOKUP(AN57,Sheet1!$B$2:$C$12,2,TRUE)</f>
        <v>9</v>
      </c>
      <c r="AP57" s="19" t="str">
        <f>VLOOKUP($E57,[15]Sheet1!$C$7:$E$395,3,0)</f>
        <v>A2</v>
      </c>
      <c r="AQ57" s="19">
        <f>VLOOKUP(AP57,Sheet1!$B$2:$C$12,2,TRUE)</f>
        <v>9</v>
      </c>
      <c r="AR57" s="17">
        <f t="shared" si="3"/>
        <v>7.9</v>
      </c>
      <c r="AS57" s="17">
        <f t="shared" si="24"/>
        <v>7.9</v>
      </c>
      <c r="AT57" s="365" t="str">
        <f t="shared" si="25"/>
        <v>12A* + 0B* + 0C* +  0D</v>
      </c>
      <c r="AU57" s="365" t="str">
        <f t="shared" si="12"/>
        <v>12A*</v>
      </c>
      <c r="AV57" s="19" t="str">
        <f t="shared" si="13"/>
        <v>HTT NV</v>
      </c>
      <c r="AW57" s="19" t="str">
        <f t="shared" si="14"/>
        <v>HTT NV</v>
      </c>
      <c r="AX57" s="25"/>
      <c r="AY57" s="25"/>
    </row>
    <row r="58" spans="1:51" s="48" customFormat="1" ht="35.1" customHeight="1" x14ac:dyDescent="0.25">
      <c r="A58" s="207">
        <f t="shared" si="6"/>
        <v>50</v>
      </c>
      <c r="B58" s="207">
        <f>COUNTIF($F$9:F58,F58)</f>
        <v>22</v>
      </c>
      <c r="C58" s="353" t="s">
        <v>985</v>
      </c>
      <c r="D58" s="208" t="s">
        <v>296</v>
      </c>
      <c r="E58" s="207" t="s">
        <v>430</v>
      </c>
      <c r="F58" s="19" t="s">
        <v>360</v>
      </c>
      <c r="G58" s="19" t="s">
        <v>975</v>
      </c>
      <c r="H58" s="19" t="str">
        <f>VLOOKUP($E58,'[4]Gui chi Quynh'!$D$7:$F$393,3,0)</f>
        <v>A2</v>
      </c>
      <c r="I58" s="19">
        <f>VLOOKUP(H58,Sheet1!$B$2:$C$12,2,TRUE)</f>
        <v>9</v>
      </c>
      <c r="J58" s="19" t="str">
        <f>VLOOKUP($E58,'[5]Gui chi Quynh'!$C$7:$E$391,3,0)</f>
        <v>A2</v>
      </c>
      <c r="K58" s="19">
        <f>VLOOKUP(J58,Sheet1!$B$2:$C$12,2,TRUE)</f>
        <v>9</v>
      </c>
      <c r="L58" s="19" t="str">
        <f>VLOOKUP($E58,'[6]Gui chi Quynh'!$C$7:$E$389,3,0)</f>
        <v>A3</v>
      </c>
      <c r="M58" s="19">
        <f>VLOOKUP(L58,Sheet1!$B$2:$C$12,2,TRUE)</f>
        <v>8</v>
      </c>
      <c r="N58" s="19" t="str">
        <f>VLOOKUP($E58,'[7]Gui chi Quynh'!$C$7:$E$389,3,0)</f>
        <v>A3</v>
      </c>
      <c r="O58" s="19">
        <f>VLOOKUP(N58,Sheet1!$B$2:$C$12,2,TRUE)</f>
        <v>8</v>
      </c>
      <c r="P58" s="19" t="str">
        <f>VLOOKUP($E58,'[8]Gui chi Quynh'!$C$7:$E$388,3,0)</f>
        <v>A4</v>
      </c>
      <c r="Q58" s="19">
        <f>VLOOKUP(P58,Sheet1!$B$2:$C$12,2,TRUE)</f>
        <v>7</v>
      </c>
      <c r="R58" s="19">
        <f t="shared" si="19"/>
        <v>8.1999999999999993</v>
      </c>
      <c r="S58" s="226">
        <f t="shared" si="20"/>
        <v>0</v>
      </c>
      <c r="T58" s="17" t="str">
        <f t="shared" si="7"/>
        <v>Hoàn thành xuất sắc nhiệm vụ</v>
      </c>
      <c r="U58" s="232"/>
      <c r="V58" s="19" t="str">
        <f>VLOOKUP($E58,'[9]Gui chi Quynh'!$C$7:$E$388,3,0)</f>
        <v>A4</v>
      </c>
      <c r="W58" s="19">
        <f>VLOOKUP(V58,Sheet1!$B$2:$C$12,2,TRUE)</f>
        <v>7</v>
      </c>
      <c r="X58" s="19" t="str">
        <f>VLOOKUP($E58,'[10]Gui chi Quynh'!$C$7:$E$387,3,0)</f>
        <v>A3</v>
      </c>
      <c r="Y58" s="19">
        <f>VLOOKUP(X58,Sheet1!$B$2:$C$12,2,TRUE)</f>
        <v>8</v>
      </c>
      <c r="Z58" s="19" t="str">
        <f>VLOOKUP(E58,'[11]Gui chi Quynh'!$C$7:$E$385,3,0)</f>
        <v>A4</v>
      </c>
      <c r="AA58" s="19">
        <f>VLOOKUP(Z58,Sheet1!$B$2:$C$12,2,TRUE)</f>
        <v>7</v>
      </c>
      <c r="AB58" s="19" t="str">
        <f>VLOOKUP(E58,'[12]Gui chi Quynh'!$C$7:$E$386,3,0)</f>
        <v>A4</v>
      </c>
      <c r="AC58" s="19">
        <f>VLOOKUP(AB58,Sheet1!$B$2:$C$12,2,TRUE)</f>
        <v>7</v>
      </c>
      <c r="AD58" s="19" t="str">
        <f>VLOOKUP($E58,'[13]Chi tiet'!$D$8:$Q$388,14,0)</f>
        <v>A4</v>
      </c>
      <c r="AE58" s="19">
        <f>VLOOKUP(AD58,Sheet1!$B$2:$C$12,2,TRUE)</f>
        <v>7</v>
      </c>
      <c r="AF58" s="19">
        <f t="shared" si="21"/>
        <v>7.2</v>
      </c>
      <c r="AG58" s="226">
        <f t="shared" si="22"/>
        <v>0</v>
      </c>
      <c r="AH58" s="17" t="str">
        <f t="shared" si="8"/>
        <v>Hoàn thành tốt nhiệm vụ</v>
      </c>
      <c r="AI58" s="17">
        <f t="shared" si="23"/>
        <v>7.7</v>
      </c>
      <c r="AJ58" s="365" t="str">
        <f t="shared" si="9"/>
        <v/>
      </c>
      <c r="AK58" s="17" t="str">
        <f t="shared" si="10"/>
        <v>Hoàn thành tốt nhiệm vụ</v>
      </c>
      <c r="AL58" s="17" t="str">
        <f t="shared" si="11"/>
        <v>LĐTT</v>
      </c>
      <c r="AM58" s="366"/>
      <c r="AN58" s="19" t="str">
        <f>VLOOKUP($E58,[15]Sheet1!$C$7:$E$395,2,0)</f>
        <v>A2</v>
      </c>
      <c r="AO58" s="19">
        <f>VLOOKUP(AN58,Sheet1!$B$2:$C$12,2,TRUE)</f>
        <v>9</v>
      </c>
      <c r="AP58" s="19" t="str">
        <f>VLOOKUP($E58,[15]Sheet1!$C$7:$E$395,3,0)</f>
        <v>A4</v>
      </c>
      <c r="AQ58" s="19">
        <f>VLOOKUP(AP58,Sheet1!$B$2:$C$12,2,TRUE)</f>
        <v>7</v>
      </c>
      <c r="AR58" s="17">
        <f t="shared" si="3"/>
        <v>7.8</v>
      </c>
      <c r="AS58" s="17">
        <f t="shared" si="24"/>
        <v>7.8</v>
      </c>
      <c r="AT58" s="365" t="str">
        <f t="shared" si="25"/>
        <v>12A* + 0B* + 0C* +  0D</v>
      </c>
      <c r="AU58" s="365" t="str">
        <f t="shared" si="12"/>
        <v>12A*</v>
      </c>
      <c r="AV58" s="19" t="str">
        <f t="shared" si="13"/>
        <v>HTT NV</v>
      </c>
      <c r="AW58" s="19" t="str">
        <f t="shared" si="14"/>
        <v>HTT NV</v>
      </c>
      <c r="AX58" s="25"/>
      <c r="AY58" s="25"/>
    </row>
    <row r="59" spans="1:51" s="48" customFormat="1" ht="35.1" customHeight="1" x14ac:dyDescent="0.25">
      <c r="A59" s="207">
        <f t="shared" si="6"/>
        <v>51</v>
      </c>
      <c r="B59" s="207">
        <f>COUNTIF($F$9:F59,F59)</f>
        <v>23</v>
      </c>
      <c r="C59" s="353" t="s">
        <v>985</v>
      </c>
      <c r="D59" s="208" t="s">
        <v>294</v>
      </c>
      <c r="E59" s="207" t="s">
        <v>429</v>
      </c>
      <c r="F59" s="19" t="s">
        <v>360</v>
      </c>
      <c r="G59" s="19" t="s">
        <v>975</v>
      </c>
      <c r="H59" s="19" t="str">
        <f>VLOOKUP($E59,'[4]Gui chi Quynh'!$D$7:$F$393,3,0)</f>
        <v>A2</v>
      </c>
      <c r="I59" s="19">
        <f>VLOOKUP(H59,Sheet1!$B$2:$C$12,2,TRUE)</f>
        <v>9</v>
      </c>
      <c r="J59" s="19" t="str">
        <f>VLOOKUP($E59,'[5]Gui chi Quynh'!$C$7:$E$391,3,0)</f>
        <v>A4</v>
      </c>
      <c r="K59" s="19">
        <f>VLOOKUP(J59,Sheet1!$B$2:$C$12,2,TRUE)</f>
        <v>7</v>
      </c>
      <c r="L59" s="19" t="str">
        <f>VLOOKUP($E59,'[6]Gui chi Quynh'!$C$7:$E$389,3,0)</f>
        <v>A2</v>
      </c>
      <c r="M59" s="19">
        <f>VLOOKUP(L59,Sheet1!$B$2:$C$12,2,TRUE)</f>
        <v>9</v>
      </c>
      <c r="N59" s="19" t="str">
        <f>VLOOKUP($E59,'[7]Gui chi Quynh'!$C$7:$E$389,3,0)</f>
        <v>A3</v>
      </c>
      <c r="O59" s="19">
        <f>VLOOKUP(N59,Sheet1!$B$2:$C$12,2,TRUE)</f>
        <v>8</v>
      </c>
      <c r="P59" s="19" t="str">
        <f>VLOOKUP($E59,'[8]Gui chi Quynh'!$C$7:$E$388,3,0)</f>
        <v>A4</v>
      </c>
      <c r="Q59" s="19">
        <f>VLOOKUP(P59,Sheet1!$B$2:$C$12,2,TRUE)</f>
        <v>7</v>
      </c>
      <c r="R59" s="19">
        <f t="shared" si="19"/>
        <v>8</v>
      </c>
      <c r="S59" s="226">
        <f t="shared" si="20"/>
        <v>0</v>
      </c>
      <c r="T59" s="17" t="str">
        <f t="shared" si="7"/>
        <v>Hoàn thành xuất sắc nhiệm vụ</v>
      </c>
      <c r="U59" s="232"/>
      <c r="V59" s="19" t="str">
        <f>VLOOKUP($E59,'[9]Gui chi Quynh'!$C$7:$E$388,3,0)</f>
        <v>A4</v>
      </c>
      <c r="W59" s="19">
        <f>VLOOKUP(V59,Sheet1!$B$2:$C$12,2,TRUE)</f>
        <v>7</v>
      </c>
      <c r="X59" s="19" t="str">
        <f>VLOOKUP($E59,'[10]Gui chi Quynh'!$C$7:$E$387,3,0)</f>
        <v>A3</v>
      </c>
      <c r="Y59" s="19">
        <f>VLOOKUP(X59,Sheet1!$B$2:$C$12,2,TRUE)</f>
        <v>8</v>
      </c>
      <c r="Z59" s="19" t="str">
        <f>VLOOKUP(E59,'[11]Gui chi Quynh'!$C$7:$E$385,3,0)</f>
        <v>A3</v>
      </c>
      <c r="AA59" s="19">
        <f>VLOOKUP(Z59,Sheet1!$B$2:$C$12,2,TRUE)</f>
        <v>8</v>
      </c>
      <c r="AB59" s="19" t="str">
        <f>VLOOKUP(E59,'[12]Gui chi Quynh'!$C$7:$E$386,3,0)</f>
        <v>A3</v>
      </c>
      <c r="AC59" s="19">
        <f>VLOOKUP(AB59,Sheet1!$B$2:$C$12,2,TRUE)</f>
        <v>8</v>
      </c>
      <c r="AD59" s="19" t="str">
        <f>VLOOKUP($E59,'[13]Chi tiet'!$D$8:$Q$388,14,0)</f>
        <v>A4</v>
      </c>
      <c r="AE59" s="19">
        <f>VLOOKUP(AD59,Sheet1!$B$2:$C$12,2,TRUE)</f>
        <v>7</v>
      </c>
      <c r="AF59" s="19">
        <f t="shared" si="21"/>
        <v>7.6</v>
      </c>
      <c r="AG59" s="226">
        <f t="shared" si="22"/>
        <v>0</v>
      </c>
      <c r="AH59" s="17" t="str">
        <f t="shared" si="8"/>
        <v>Hoàn thành tốt nhiệm vụ</v>
      </c>
      <c r="AI59" s="17">
        <f t="shared" si="23"/>
        <v>7.8</v>
      </c>
      <c r="AJ59" s="365" t="str">
        <f t="shared" si="9"/>
        <v/>
      </c>
      <c r="AK59" s="17" t="str">
        <f t="shared" si="10"/>
        <v>Hoàn thành tốt nhiệm vụ</v>
      </c>
      <c r="AL59" s="17" t="str">
        <f t="shared" si="11"/>
        <v>LĐTT</v>
      </c>
      <c r="AM59" s="366"/>
      <c r="AN59" s="19" t="str">
        <f>VLOOKUP($E59,[15]Sheet1!$C$7:$E$395,2,0)</f>
        <v>A2</v>
      </c>
      <c r="AO59" s="19">
        <f>VLOOKUP(AN59,Sheet1!$B$2:$C$12,2,TRUE)</f>
        <v>9</v>
      </c>
      <c r="AP59" s="19" t="str">
        <f>VLOOKUP($E59,[15]Sheet1!$C$7:$E$395,3,0)</f>
        <v>A4</v>
      </c>
      <c r="AQ59" s="19">
        <f>VLOOKUP(AP59,Sheet1!$B$2:$C$12,2,TRUE)</f>
        <v>7</v>
      </c>
      <c r="AR59" s="17">
        <f t="shared" si="3"/>
        <v>7.9</v>
      </c>
      <c r="AS59" s="17">
        <f t="shared" si="24"/>
        <v>7.8</v>
      </c>
      <c r="AT59" s="365" t="str">
        <f t="shared" si="25"/>
        <v>12A* + 0B* + 0C* +  0D</v>
      </c>
      <c r="AU59" s="365" t="str">
        <f t="shared" si="12"/>
        <v>12A*</v>
      </c>
      <c r="AV59" s="19" t="str">
        <f t="shared" si="13"/>
        <v>HTT NV</v>
      </c>
      <c r="AW59" s="19" t="str">
        <f t="shared" si="14"/>
        <v>HTT NV</v>
      </c>
      <c r="AX59" s="25"/>
      <c r="AY59" s="25"/>
    </row>
    <row r="60" spans="1:51" s="48" customFormat="1" ht="35.1" customHeight="1" x14ac:dyDescent="0.25">
      <c r="A60" s="207">
        <f t="shared" si="6"/>
        <v>52</v>
      </c>
      <c r="B60" s="207">
        <f>COUNTIF($F$9:F60,F60)</f>
        <v>24</v>
      </c>
      <c r="C60" s="353" t="s">
        <v>985</v>
      </c>
      <c r="D60" s="212" t="s">
        <v>383</v>
      </c>
      <c r="E60" s="207" t="s">
        <v>725</v>
      </c>
      <c r="F60" s="19" t="s">
        <v>360</v>
      </c>
      <c r="G60" s="19" t="s">
        <v>975</v>
      </c>
      <c r="H60" s="19" t="str">
        <f>VLOOKUP($E60,'[4]Gui chi Quynh'!$D$7:$F$393,3,0)</f>
        <v>A2</v>
      </c>
      <c r="I60" s="19">
        <f>VLOOKUP(H60,Sheet1!$B$2:$C$12,2,TRUE)</f>
        <v>9</v>
      </c>
      <c r="J60" s="19" t="str">
        <f>VLOOKUP($E60,'[5]Gui chi Quynh'!$C$7:$E$391,3,0)</f>
        <v>A4</v>
      </c>
      <c r="K60" s="19">
        <f>VLOOKUP(J60,Sheet1!$B$2:$C$12,2,TRUE)</f>
        <v>7</v>
      </c>
      <c r="L60" s="19" t="str">
        <f>VLOOKUP($E60,'[6]Gui chi Quynh'!$C$7:$E$389,3,0)</f>
        <v>A3</v>
      </c>
      <c r="M60" s="19">
        <f>VLOOKUP(L60,Sheet1!$B$2:$C$12,2,TRUE)</f>
        <v>8</v>
      </c>
      <c r="N60" s="19" t="str">
        <f>VLOOKUP($E60,'[7]Gui chi Quynh'!$C$7:$E$389,3,0)</f>
        <v>A2</v>
      </c>
      <c r="O60" s="19">
        <f>VLOOKUP(N60,Sheet1!$B$2:$C$12,2,TRUE)</f>
        <v>9</v>
      </c>
      <c r="P60" s="19" t="str">
        <f>VLOOKUP($E60,'[8]Gui chi Quynh'!$C$7:$E$388,3,0)</f>
        <v>A4</v>
      </c>
      <c r="Q60" s="19">
        <f>VLOOKUP(P60,Sheet1!$B$2:$C$12,2,TRUE)</f>
        <v>7</v>
      </c>
      <c r="R60" s="19">
        <f t="shared" si="19"/>
        <v>8</v>
      </c>
      <c r="S60" s="226">
        <f t="shared" si="20"/>
        <v>0</v>
      </c>
      <c r="T60" s="17" t="str">
        <f t="shared" si="7"/>
        <v>Hoàn thành xuất sắc nhiệm vụ</v>
      </c>
      <c r="U60" s="232"/>
      <c r="V60" s="19" t="str">
        <f>VLOOKUP($E60,'[9]Gui chi Quynh'!$C$7:$E$388,3,0)</f>
        <v>A4</v>
      </c>
      <c r="W60" s="19">
        <f>VLOOKUP(V60,Sheet1!$B$2:$C$12,2,TRUE)</f>
        <v>7</v>
      </c>
      <c r="X60" s="19" t="str">
        <f>VLOOKUP($E60,'[10]Gui chi Quynh'!$C$7:$E$387,3,0)</f>
        <v>A4</v>
      </c>
      <c r="Y60" s="19">
        <f>VLOOKUP(X60,Sheet1!$B$2:$C$12,2,TRUE)</f>
        <v>7</v>
      </c>
      <c r="Z60" s="19" t="str">
        <f>VLOOKUP(E60,'[11]Gui chi Quynh'!$C$7:$E$385,3,0)</f>
        <v>A4</v>
      </c>
      <c r="AA60" s="19">
        <f>VLOOKUP(Z60,Sheet1!$B$2:$C$12,2,TRUE)</f>
        <v>7</v>
      </c>
      <c r="AB60" s="19" t="str">
        <f>VLOOKUP(E60,'[12]Gui chi Quynh'!$C$7:$E$386,3,0)</f>
        <v>A4</v>
      </c>
      <c r="AC60" s="19">
        <f>VLOOKUP(AB60,Sheet1!$B$2:$C$12,2,TRUE)</f>
        <v>7</v>
      </c>
      <c r="AD60" s="19" t="str">
        <f>VLOOKUP($E60,'[13]Chi tiet'!$D$8:$Q$388,14,0)</f>
        <v>A4</v>
      </c>
      <c r="AE60" s="19">
        <f>VLOOKUP(AD60,Sheet1!$B$2:$C$12,2,TRUE)</f>
        <v>7</v>
      </c>
      <c r="AF60" s="19">
        <f t="shared" si="21"/>
        <v>7</v>
      </c>
      <c r="AG60" s="226">
        <f t="shared" si="22"/>
        <v>0</v>
      </c>
      <c r="AH60" s="17" t="str">
        <f t="shared" si="8"/>
        <v>Hoàn thành tốt nhiệm vụ</v>
      </c>
      <c r="AI60" s="17">
        <f t="shared" si="23"/>
        <v>7.5</v>
      </c>
      <c r="AJ60" s="365" t="str">
        <f t="shared" si="9"/>
        <v/>
      </c>
      <c r="AK60" s="17" t="str">
        <f t="shared" si="10"/>
        <v>Hoàn thành tốt nhiệm vụ</v>
      </c>
      <c r="AL60" s="17" t="str">
        <f t="shared" si="11"/>
        <v>LĐTT</v>
      </c>
      <c r="AM60" s="366"/>
      <c r="AN60" s="19" t="str">
        <f>VLOOKUP($E60,[15]Sheet1!$C$7:$E$395,2,0)</f>
        <v>A2</v>
      </c>
      <c r="AO60" s="19">
        <f>VLOOKUP(AN60,Sheet1!$B$2:$C$12,2,TRUE)</f>
        <v>9</v>
      </c>
      <c r="AP60" s="19" t="str">
        <f>VLOOKUP($E60,[15]Sheet1!$C$7:$E$395,3,0)</f>
        <v>A4</v>
      </c>
      <c r="AQ60" s="19">
        <f>VLOOKUP(AP60,Sheet1!$B$2:$C$12,2,TRUE)</f>
        <v>7</v>
      </c>
      <c r="AR60" s="17">
        <f t="shared" si="3"/>
        <v>7.6</v>
      </c>
      <c r="AS60" s="17">
        <f t="shared" si="24"/>
        <v>7.6</v>
      </c>
      <c r="AT60" s="365" t="str">
        <f t="shared" si="25"/>
        <v>12A* + 0B* + 0C* +  0D</v>
      </c>
      <c r="AU60" s="365" t="str">
        <f t="shared" si="12"/>
        <v>12A*</v>
      </c>
      <c r="AV60" s="19" t="str">
        <f t="shared" si="13"/>
        <v>HTT NV</v>
      </c>
      <c r="AW60" s="19" t="str">
        <f t="shared" si="14"/>
        <v>HTT NV</v>
      </c>
      <c r="AX60" s="25"/>
      <c r="AY60" s="25"/>
    </row>
    <row r="61" spans="1:51" s="48" customFormat="1" ht="35.1" customHeight="1" x14ac:dyDescent="0.25">
      <c r="A61" s="207">
        <f t="shared" si="6"/>
        <v>53</v>
      </c>
      <c r="B61" s="207">
        <f>COUNTIF($F$9:F61,F61)</f>
        <v>25</v>
      </c>
      <c r="C61" s="353" t="s">
        <v>985</v>
      </c>
      <c r="D61" s="70" t="s">
        <v>355</v>
      </c>
      <c r="E61" s="210" t="s">
        <v>431</v>
      </c>
      <c r="F61" s="19" t="s">
        <v>360</v>
      </c>
      <c r="G61" s="19" t="s">
        <v>975</v>
      </c>
      <c r="H61" s="19" t="str">
        <f>VLOOKUP($E61,'[4]Gui chi Quynh'!$D$7:$F$393,3,0)</f>
        <v>A2</v>
      </c>
      <c r="I61" s="19">
        <f>VLOOKUP(H61,Sheet1!$B$2:$C$12,2,TRUE)</f>
        <v>9</v>
      </c>
      <c r="J61" s="19" t="str">
        <f>VLOOKUP($E61,'[5]Gui chi Quynh'!$C$7:$E$391,3,0)</f>
        <v>A3</v>
      </c>
      <c r="K61" s="19">
        <f>VLOOKUP(J61,Sheet1!$B$2:$C$12,2,TRUE)</f>
        <v>8</v>
      </c>
      <c r="L61" s="19" t="str">
        <f>VLOOKUP($E61,'[6]Gui chi Quynh'!$C$7:$E$389,3,0)</f>
        <v>A3</v>
      </c>
      <c r="M61" s="19">
        <f>VLOOKUP(L61,Sheet1!$B$2:$C$12,2,TRUE)</f>
        <v>8</v>
      </c>
      <c r="N61" s="19" t="str">
        <f>VLOOKUP($E61,'[7]Gui chi Quynh'!$C$7:$E$389,3,0)</f>
        <v>A2</v>
      </c>
      <c r="O61" s="19">
        <f>VLOOKUP(N61,Sheet1!$B$2:$C$12,2,TRUE)</f>
        <v>9</v>
      </c>
      <c r="P61" s="19" t="str">
        <f>VLOOKUP($E61,'[8]Gui chi Quynh'!$C$7:$E$388,3,0)</f>
        <v>A3</v>
      </c>
      <c r="Q61" s="19">
        <f>VLOOKUP(P61,Sheet1!$B$2:$C$12,2,TRUE)</f>
        <v>8</v>
      </c>
      <c r="R61" s="19">
        <f t="shared" si="19"/>
        <v>8.4</v>
      </c>
      <c r="S61" s="226">
        <f t="shared" si="20"/>
        <v>0</v>
      </c>
      <c r="T61" s="17" t="str">
        <f t="shared" si="7"/>
        <v>Hoàn thành xuất sắc nhiệm vụ</v>
      </c>
      <c r="U61" s="232"/>
      <c r="V61" s="19" t="str">
        <f>VLOOKUP($E61,'[9]Gui chi Quynh'!$C$7:$E$388,3,0)</f>
        <v>A2</v>
      </c>
      <c r="W61" s="19">
        <f>VLOOKUP(V61,Sheet1!$B$2:$C$12,2,TRUE)</f>
        <v>9</v>
      </c>
      <c r="X61" s="19" t="str">
        <f>VLOOKUP($E61,'[10]Gui chi Quynh'!$C$7:$E$387,3,0)</f>
        <v>A2</v>
      </c>
      <c r="Y61" s="19">
        <f>VLOOKUP(X61,Sheet1!$B$2:$C$12,2,TRUE)</f>
        <v>9</v>
      </c>
      <c r="Z61" s="19" t="str">
        <f>VLOOKUP(E61,'[11]Gui chi Quynh'!$C$7:$E$385,3,0)</f>
        <v>A2</v>
      </c>
      <c r="AA61" s="19">
        <f>VLOOKUP(Z61,Sheet1!$B$2:$C$12,2,TRUE)</f>
        <v>9</v>
      </c>
      <c r="AB61" s="19" t="str">
        <f>VLOOKUP(E61,'[12]Gui chi Quynh'!$C$7:$E$386,3,0)</f>
        <v>A2</v>
      </c>
      <c r="AC61" s="19">
        <f>VLOOKUP(AB61,Sheet1!$B$2:$C$12,2,TRUE)</f>
        <v>9</v>
      </c>
      <c r="AD61" s="19" t="str">
        <f>VLOOKUP($E61,'[13]Chi tiet'!$D$8:$Q$388,14,0)</f>
        <v>A2</v>
      </c>
      <c r="AE61" s="19">
        <f>VLOOKUP(AD61,Sheet1!$B$2:$C$12,2,TRUE)</f>
        <v>9</v>
      </c>
      <c r="AF61" s="19">
        <f t="shared" si="21"/>
        <v>9</v>
      </c>
      <c r="AG61" s="226">
        <f t="shared" si="22"/>
        <v>0</v>
      </c>
      <c r="AH61" s="17" t="str">
        <f t="shared" si="8"/>
        <v>Hoàn thành xuất sắc nhiệm vụ</v>
      </c>
      <c r="AI61" s="17">
        <f t="shared" si="23"/>
        <v>8.6999999999999993</v>
      </c>
      <c r="AJ61" s="365" t="str">
        <f t="shared" si="9"/>
        <v/>
      </c>
      <c r="AK61" s="17" t="str">
        <f t="shared" si="10"/>
        <v>Hoàn thành xuất sắc nhiệm vụ</v>
      </c>
      <c r="AL61" s="17" t="str">
        <f t="shared" si="11"/>
        <v>LĐTT</v>
      </c>
      <c r="AM61" s="366"/>
      <c r="AN61" s="19" t="str">
        <f>VLOOKUP($E61,[15]Sheet1!$C$7:$E$395,2,0)</f>
        <v>A2</v>
      </c>
      <c r="AO61" s="19">
        <f>VLOOKUP(AN61,Sheet1!$B$2:$C$12,2,TRUE)</f>
        <v>9</v>
      </c>
      <c r="AP61" s="19" t="str">
        <f>VLOOKUP($E61,[15]Sheet1!$C$7:$E$395,3,0)</f>
        <v>A2</v>
      </c>
      <c r="AQ61" s="19">
        <f>VLOOKUP(AP61,Sheet1!$B$2:$C$12,2,TRUE)</f>
        <v>9</v>
      </c>
      <c r="AR61" s="17">
        <f t="shared" si="3"/>
        <v>8.6999999999999993</v>
      </c>
      <c r="AS61" s="17">
        <f t="shared" si="24"/>
        <v>8.8000000000000007</v>
      </c>
      <c r="AT61" s="365" t="str">
        <f t="shared" si="25"/>
        <v>12A* + 0B* + 0C* +  0D</v>
      </c>
      <c r="AU61" s="365" t="str">
        <f t="shared" si="12"/>
        <v>12A*</v>
      </c>
      <c r="AV61" s="19" t="str">
        <f t="shared" si="13"/>
        <v>HTXS NV</v>
      </c>
      <c r="AW61" s="19" t="str">
        <f t="shared" si="14"/>
        <v>HTXS NV</v>
      </c>
      <c r="AX61" s="25"/>
      <c r="AY61" s="25"/>
    </row>
    <row r="62" spans="1:51" s="48" customFormat="1" ht="35.1" customHeight="1" x14ac:dyDescent="0.25">
      <c r="A62" s="207">
        <f t="shared" si="6"/>
        <v>54</v>
      </c>
      <c r="B62" s="207">
        <f>COUNTIF($F$9:F62,F62)</f>
        <v>26</v>
      </c>
      <c r="C62" s="353" t="s">
        <v>984</v>
      </c>
      <c r="D62" s="70" t="s">
        <v>357</v>
      </c>
      <c r="E62" s="210" t="s">
        <v>432</v>
      </c>
      <c r="F62" s="19" t="s">
        <v>360</v>
      </c>
      <c r="G62" s="19" t="s">
        <v>975</v>
      </c>
      <c r="H62" s="19" t="str">
        <f>VLOOKUP($E62,'[4]Gui chi Quynh'!$D$7:$F$393,3,0)</f>
        <v>A3</v>
      </c>
      <c r="I62" s="19">
        <f>VLOOKUP(H62,Sheet1!$B$2:$C$12,2,TRUE)</f>
        <v>8</v>
      </c>
      <c r="J62" s="19" t="str">
        <f>VLOOKUP($E62,'[5]Gui chi Quynh'!$C$7:$E$391,3,0)</f>
        <v>A3</v>
      </c>
      <c r="K62" s="19">
        <f>VLOOKUP(J62,Sheet1!$B$2:$C$12,2,TRUE)</f>
        <v>8</v>
      </c>
      <c r="L62" s="19" t="str">
        <f>VLOOKUP($E62,'[6]Gui chi Quynh'!$C$7:$E$389,3,0)</f>
        <v>A3</v>
      </c>
      <c r="M62" s="19">
        <f>VLOOKUP(L62,Sheet1!$B$2:$C$12,2,TRUE)</f>
        <v>8</v>
      </c>
      <c r="N62" s="19" t="str">
        <f>VLOOKUP($E62,'[7]Gui chi Quynh'!$C$7:$E$389,3,0)</f>
        <v>A2</v>
      </c>
      <c r="O62" s="19">
        <f>VLOOKUP(N62,Sheet1!$B$2:$C$12,2,TRUE)</f>
        <v>9</v>
      </c>
      <c r="P62" s="19" t="str">
        <f>VLOOKUP($E62,'[8]Gui chi Quynh'!$C$7:$E$388,3,0)</f>
        <v>A3</v>
      </c>
      <c r="Q62" s="19">
        <f>VLOOKUP(P62,Sheet1!$B$2:$C$12,2,TRUE)</f>
        <v>8</v>
      </c>
      <c r="R62" s="19">
        <f t="shared" si="19"/>
        <v>8.1999999999999993</v>
      </c>
      <c r="S62" s="226">
        <f t="shared" si="20"/>
        <v>0</v>
      </c>
      <c r="T62" s="17" t="str">
        <f t="shared" si="7"/>
        <v>Hoàn thành xuất sắc nhiệm vụ</v>
      </c>
      <c r="U62" s="232"/>
      <c r="V62" s="19" t="str">
        <f>VLOOKUP($E62,'[9]Gui chi Quynh'!$C$7:$E$388,3,0)</f>
        <v>A2</v>
      </c>
      <c r="W62" s="19">
        <f>VLOOKUP(V62,Sheet1!$B$2:$C$12,2,TRUE)</f>
        <v>9</v>
      </c>
      <c r="X62" s="19" t="str">
        <f>VLOOKUP($E62,'[10]Gui chi Quynh'!$C$7:$E$387,3,0)</f>
        <v>A3</v>
      </c>
      <c r="Y62" s="19">
        <f>VLOOKUP(X62,Sheet1!$B$2:$C$12,2,TRUE)</f>
        <v>8</v>
      </c>
      <c r="Z62" s="19" t="str">
        <f>VLOOKUP(E62,'[11]Gui chi Quynh'!$C$7:$E$385,3,0)</f>
        <v>A3</v>
      </c>
      <c r="AA62" s="19">
        <f>VLOOKUP(Z62,Sheet1!$B$2:$C$12,2,TRUE)</f>
        <v>8</v>
      </c>
      <c r="AB62" s="19" t="str">
        <f>VLOOKUP(E62,'[12]Gui chi Quynh'!$C$7:$E$386,3,0)</f>
        <v>A2</v>
      </c>
      <c r="AC62" s="19">
        <f>VLOOKUP(AB62,Sheet1!$B$2:$C$12,2,TRUE)</f>
        <v>9</v>
      </c>
      <c r="AD62" s="19" t="str">
        <f>VLOOKUP($E62,'[13]Chi tiet'!$D$8:$Q$388,14,0)</f>
        <v>A3</v>
      </c>
      <c r="AE62" s="19">
        <f>VLOOKUP(AD62,Sheet1!$B$2:$C$12,2,TRUE)</f>
        <v>8</v>
      </c>
      <c r="AF62" s="19">
        <f t="shared" si="21"/>
        <v>8.4</v>
      </c>
      <c r="AG62" s="226">
        <f t="shared" si="22"/>
        <v>0</v>
      </c>
      <c r="AH62" s="17" t="str">
        <f t="shared" si="8"/>
        <v>Hoàn thành xuất sắc nhiệm vụ</v>
      </c>
      <c r="AI62" s="17">
        <f t="shared" si="23"/>
        <v>8.3000000000000007</v>
      </c>
      <c r="AJ62" s="365" t="str">
        <f t="shared" si="9"/>
        <v/>
      </c>
      <c r="AK62" s="17" t="str">
        <f t="shared" si="10"/>
        <v>Hoàn thành xuất sắc nhiệm vụ</v>
      </c>
      <c r="AL62" s="17" t="str">
        <f t="shared" si="11"/>
        <v>LĐTT</v>
      </c>
      <c r="AM62" s="366"/>
      <c r="AN62" s="19" t="str">
        <f>VLOOKUP($E62,[15]Sheet1!$C$7:$E$395,2,0)</f>
        <v>A2</v>
      </c>
      <c r="AO62" s="19">
        <f>VLOOKUP(AN62,Sheet1!$B$2:$C$12,2,TRUE)</f>
        <v>9</v>
      </c>
      <c r="AP62" s="19" t="str">
        <f>VLOOKUP($E62,[15]Sheet1!$C$7:$E$395,3,0)</f>
        <v>A3</v>
      </c>
      <c r="AQ62" s="19">
        <f>VLOOKUP(AP62,Sheet1!$B$2:$C$12,2,TRUE)</f>
        <v>8</v>
      </c>
      <c r="AR62" s="17">
        <f t="shared" si="3"/>
        <v>8.4</v>
      </c>
      <c r="AS62" s="17">
        <f t="shared" si="24"/>
        <v>8.3000000000000007</v>
      </c>
      <c r="AT62" s="365" t="str">
        <f t="shared" si="25"/>
        <v>12A* + 0B* + 0C* +  0D</v>
      </c>
      <c r="AU62" s="365" t="str">
        <f t="shared" si="12"/>
        <v>12A*</v>
      </c>
      <c r="AV62" s="19" t="str">
        <f t="shared" si="13"/>
        <v>HTXS NV</v>
      </c>
      <c r="AW62" s="19" t="str">
        <f t="shared" si="14"/>
        <v>HTXS NV</v>
      </c>
      <c r="AX62" s="25"/>
      <c r="AY62" s="25"/>
    </row>
    <row r="63" spans="1:51" s="48" customFormat="1" ht="35.1" customHeight="1" x14ac:dyDescent="0.25">
      <c r="A63" s="207">
        <f t="shared" si="6"/>
        <v>55</v>
      </c>
      <c r="B63" s="207">
        <f>COUNTIF($F$9:F63,F63)</f>
        <v>1</v>
      </c>
      <c r="C63" s="353" t="s">
        <v>985</v>
      </c>
      <c r="D63" s="70" t="s">
        <v>18</v>
      </c>
      <c r="E63" s="210" t="s">
        <v>456</v>
      </c>
      <c r="F63" s="233" t="s">
        <v>867</v>
      </c>
      <c r="G63" s="233" t="s">
        <v>974</v>
      </c>
      <c r="H63" s="19" t="str">
        <f>VLOOKUP($E63,'[4]Gui chi Quynh'!$D$7:$F$393,3,0)</f>
        <v>A1</v>
      </c>
      <c r="I63" s="19">
        <f>VLOOKUP(H63,Sheet1!$B$2:$C$12,2,TRUE)</f>
        <v>10</v>
      </c>
      <c r="J63" s="19" t="str">
        <f>VLOOKUP($E63,'[5]Gui chi Quynh'!$C$7:$E$391,3,0)</f>
        <v>A1</v>
      </c>
      <c r="K63" s="19">
        <f>VLOOKUP(J63,Sheet1!$B$2:$C$12,2,TRUE)</f>
        <v>10</v>
      </c>
      <c r="L63" s="19" t="str">
        <f>VLOOKUP($E63,'[6]Gui chi Quynh'!$C$7:$E$389,3,0)</f>
        <v>A1</v>
      </c>
      <c r="M63" s="19">
        <f>VLOOKUP(L63,Sheet1!$B$2:$C$12,2,TRUE)</f>
        <v>10</v>
      </c>
      <c r="N63" s="19" t="str">
        <f>VLOOKUP($E63,'[7]Gui chi Quynh'!$C$7:$E$389,3,0)</f>
        <v>A1</v>
      </c>
      <c r="O63" s="19">
        <f>VLOOKUP(N63,Sheet1!$B$2:$C$12,2,TRUE)</f>
        <v>10</v>
      </c>
      <c r="P63" s="19" t="str">
        <f>VLOOKUP($E63,'[8]Gui chi Quynh'!$C$7:$E$388,3,0)</f>
        <v>A1</v>
      </c>
      <c r="Q63" s="19">
        <f>VLOOKUP(P63,Sheet1!$B$2:$C$12,2,TRUE)</f>
        <v>10</v>
      </c>
      <c r="R63" s="19">
        <f t="shared" si="19"/>
        <v>10</v>
      </c>
      <c r="S63" s="226">
        <f t="shared" si="20"/>
        <v>0</v>
      </c>
      <c r="T63" s="17" t="str">
        <f t="shared" si="7"/>
        <v>Hoàn thành xuất sắc nhiệm vụ</v>
      </c>
      <c r="U63" s="232"/>
      <c r="V63" s="19" t="str">
        <f>VLOOKUP($E63,'[9]Gui chi Quynh'!$C$7:$E$388,3,0)</f>
        <v>A1</v>
      </c>
      <c r="W63" s="19">
        <f>VLOOKUP(V63,Sheet1!$B$2:$C$12,2,TRUE)</f>
        <v>10</v>
      </c>
      <c r="X63" s="19" t="str">
        <f>VLOOKUP($E63,'[10]Gui chi Quynh'!$C$7:$E$387,3,0)</f>
        <v>A1</v>
      </c>
      <c r="Y63" s="19">
        <f>VLOOKUP(X63,Sheet1!$B$2:$C$12,2,TRUE)</f>
        <v>10</v>
      </c>
      <c r="Z63" s="19" t="str">
        <f>VLOOKUP(E63,'[11]Gui chi Quynh'!$C$7:$E$385,3,0)</f>
        <v>A1</v>
      </c>
      <c r="AA63" s="19">
        <f>VLOOKUP(Z63,Sheet1!$B$2:$C$12,2,TRUE)</f>
        <v>10</v>
      </c>
      <c r="AB63" s="19" t="str">
        <f>VLOOKUP(E63,'[12]Gui chi Quynh'!$C$7:$E$386,3,0)</f>
        <v>A1</v>
      </c>
      <c r="AC63" s="19">
        <f>VLOOKUP(AB63,Sheet1!$B$2:$C$12,2,TRUE)</f>
        <v>10</v>
      </c>
      <c r="AD63" s="19" t="str">
        <f>VLOOKUP($E63,'[13]Chi tiet'!$D$8:$Q$388,14,0)</f>
        <v>A1</v>
      </c>
      <c r="AE63" s="19">
        <f>VLOOKUP(AD63,Sheet1!$B$2:$C$12,2,TRUE)</f>
        <v>10</v>
      </c>
      <c r="AF63" s="19">
        <f t="shared" si="21"/>
        <v>10</v>
      </c>
      <c r="AG63" s="226">
        <f t="shared" si="22"/>
        <v>0</v>
      </c>
      <c r="AH63" s="17" t="str">
        <f t="shared" si="8"/>
        <v>Hoàn thành xuất sắc nhiệm vụ</v>
      </c>
      <c r="AI63" s="17">
        <f t="shared" si="23"/>
        <v>10</v>
      </c>
      <c r="AJ63" s="365" t="str">
        <f t="shared" si="9"/>
        <v/>
      </c>
      <c r="AK63" s="17" t="str">
        <f t="shared" si="10"/>
        <v>Hoàn thành xuất sắc nhiệm vụ</v>
      </c>
      <c r="AL63" s="17" t="str">
        <f t="shared" si="11"/>
        <v>LĐTT</v>
      </c>
      <c r="AM63" s="366"/>
      <c r="AN63" s="19" t="str">
        <f>VLOOKUP($E63,[15]Sheet1!$C$7:$E$395,2,0)</f>
        <v>A1</v>
      </c>
      <c r="AO63" s="19">
        <f>VLOOKUP(AN63,Sheet1!$B$2:$C$12,2,TRUE)</f>
        <v>10</v>
      </c>
      <c r="AP63" s="19" t="str">
        <f>VLOOKUP($E63,[15]Sheet1!$C$7:$E$395,3,0)</f>
        <v>A1</v>
      </c>
      <c r="AQ63" s="19">
        <f>VLOOKUP(AP63,Sheet1!$B$2:$C$12,2,TRUE)</f>
        <v>10</v>
      </c>
      <c r="AR63" s="17">
        <f t="shared" si="3"/>
        <v>10</v>
      </c>
      <c r="AS63" s="17">
        <f t="shared" si="24"/>
        <v>10</v>
      </c>
      <c r="AT63" s="365" t="str">
        <f t="shared" si="25"/>
        <v>12A* + 0B* + 0C* +  0D</v>
      </c>
      <c r="AU63" s="365" t="str">
        <f t="shared" si="12"/>
        <v>12A*</v>
      </c>
      <c r="AV63" s="19" t="str">
        <f t="shared" si="13"/>
        <v>HTXS NV</v>
      </c>
      <c r="AW63" s="19" t="str">
        <f t="shared" si="14"/>
        <v>HTXS NV</v>
      </c>
      <c r="AX63" s="25"/>
      <c r="AY63" s="25"/>
    </row>
    <row r="64" spans="1:51" s="48" customFormat="1" ht="35.1" customHeight="1" x14ac:dyDescent="0.25">
      <c r="A64" s="207">
        <f t="shared" si="6"/>
        <v>56</v>
      </c>
      <c r="B64" s="207">
        <f>COUNTIF($F$9:F64,F64)</f>
        <v>2</v>
      </c>
      <c r="C64" s="353" t="s">
        <v>985</v>
      </c>
      <c r="D64" s="208" t="s">
        <v>19</v>
      </c>
      <c r="E64" s="207" t="s">
        <v>458</v>
      </c>
      <c r="F64" s="38" t="s">
        <v>867</v>
      </c>
      <c r="G64" s="38" t="s">
        <v>974</v>
      </c>
      <c r="H64" s="19" t="str">
        <f>VLOOKUP($E64,'[4]Gui chi Quynh'!$D$7:$F$393,3,0)</f>
        <v>A3</v>
      </c>
      <c r="I64" s="19">
        <f>VLOOKUP(H64,Sheet1!$B$2:$C$12,2,TRUE)</f>
        <v>8</v>
      </c>
      <c r="J64" s="19" t="str">
        <f>VLOOKUP($E64,'[5]Gui chi Quynh'!$C$7:$E$391,3,0)</f>
        <v>A2</v>
      </c>
      <c r="K64" s="19">
        <f>VLOOKUP(J64,Sheet1!$B$2:$C$12,2,TRUE)</f>
        <v>9</v>
      </c>
      <c r="L64" s="19" t="str">
        <f>VLOOKUP($E64,'[6]Gui chi Quynh'!$C$7:$E$389,3,0)</f>
        <v>A2</v>
      </c>
      <c r="M64" s="19">
        <f>VLOOKUP(L64,Sheet1!$B$2:$C$12,2,TRUE)</f>
        <v>9</v>
      </c>
      <c r="N64" s="19" t="str">
        <f>VLOOKUP($E64,'[7]Gui chi Quynh'!$C$7:$E$389,3,0)</f>
        <v>A2</v>
      </c>
      <c r="O64" s="19">
        <f>VLOOKUP(N64,Sheet1!$B$2:$C$12,2,TRUE)</f>
        <v>9</v>
      </c>
      <c r="P64" s="19" t="str">
        <f>VLOOKUP($E64,'[8]Gui chi Quynh'!$C$7:$E$388,3,0)</f>
        <v>A2</v>
      </c>
      <c r="Q64" s="19">
        <f>VLOOKUP(P64,Sheet1!$B$2:$C$12,2,TRUE)</f>
        <v>9</v>
      </c>
      <c r="R64" s="19">
        <f t="shared" si="19"/>
        <v>8.8000000000000007</v>
      </c>
      <c r="S64" s="226">
        <f t="shared" si="20"/>
        <v>0</v>
      </c>
      <c r="T64" s="17" t="str">
        <f t="shared" si="7"/>
        <v>Hoàn thành xuất sắc nhiệm vụ</v>
      </c>
      <c r="U64" s="232"/>
      <c r="V64" s="19" t="str">
        <f>VLOOKUP($E64,'[9]Gui chi Quynh'!$C$7:$E$388,3,0)</f>
        <v>A2</v>
      </c>
      <c r="W64" s="19">
        <f>VLOOKUP(V64,Sheet1!$B$2:$C$12,2,TRUE)</f>
        <v>9</v>
      </c>
      <c r="X64" s="19" t="str">
        <f>VLOOKUP($E64,'[10]Gui chi Quynh'!$C$7:$E$387,3,0)</f>
        <v>A2</v>
      </c>
      <c r="Y64" s="19">
        <f>VLOOKUP(X64,Sheet1!$B$2:$C$12,2,TRUE)</f>
        <v>9</v>
      </c>
      <c r="Z64" s="19" t="str">
        <f>VLOOKUP(E64,'[11]Gui chi Quynh'!$C$7:$E$385,3,0)</f>
        <v>A2</v>
      </c>
      <c r="AA64" s="19">
        <f>VLOOKUP(Z64,Sheet1!$B$2:$C$12,2,TRUE)</f>
        <v>9</v>
      </c>
      <c r="AB64" s="19" t="str">
        <f>VLOOKUP(E64,'[12]Gui chi Quynh'!$C$7:$E$386,3,0)</f>
        <v>A2</v>
      </c>
      <c r="AC64" s="19">
        <f>VLOOKUP(AB64,Sheet1!$B$2:$C$12,2,TRUE)</f>
        <v>9</v>
      </c>
      <c r="AD64" s="19" t="str">
        <f>VLOOKUP($E64,'[13]Chi tiet'!$D$8:$Q$388,14,0)</f>
        <v>A2</v>
      </c>
      <c r="AE64" s="19">
        <f>VLOOKUP(AD64,Sheet1!$B$2:$C$12,2,TRUE)</f>
        <v>9</v>
      </c>
      <c r="AF64" s="19">
        <f t="shared" si="21"/>
        <v>9</v>
      </c>
      <c r="AG64" s="226">
        <f t="shared" si="22"/>
        <v>0</v>
      </c>
      <c r="AH64" s="17" t="str">
        <f t="shared" si="8"/>
        <v>Hoàn thành xuất sắc nhiệm vụ</v>
      </c>
      <c r="AI64" s="17">
        <f t="shared" si="23"/>
        <v>8.9</v>
      </c>
      <c r="AJ64" s="365" t="str">
        <f t="shared" si="9"/>
        <v/>
      </c>
      <c r="AK64" s="17" t="str">
        <f t="shared" si="10"/>
        <v>Hoàn thành xuất sắc nhiệm vụ</v>
      </c>
      <c r="AL64" s="17" t="str">
        <f t="shared" si="11"/>
        <v>LĐTT</v>
      </c>
      <c r="AM64" s="366"/>
      <c r="AN64" s="19" t="str">
        <f>VLOOKUP($E64,[15]Sheet1!$C$7:$E$395,2,0)</f>
        <v>A3</v>
      </c>
      <c r="AO64" s="19">
        <f>VLOOKUP(AN64,Sheet1!$B$2:$C$12,2,TRUE)</f>
        <v>8</v>
      </c>
      <c r="AP64" s="19" t="str">
        <f>VLOOKUP($E64,[15]Sheet1!$C$7:$E$395,3,0)</f>
        <v>A3</v>
      </c>
      <c r="AQ64" s="19">
        <f>VLOOKUP(AP64,Sheet1!$B$2:$C$12,2,TRUE)</f>
        <v>8</v>
      </c>
      <c r="AR64" s="17">
        <f t="shared" si="3"/>
        <v>8.6999999999999993</v>
      </c>
      <c r="AS64" s="17">
        <f t="shared" si="24"/>
        <v>8.8000000000000007</v>
      </c>
      <c r="AT64" s="365" t="str">
        <f t="shared" si="25"/>
        <v>12A* + 0B* + 0C* +  0D</v>
      </c>
      <c r="AU64" s="365" t="str">
        <f t="shared" si="12"/>
        <v>12A*</v>
      </c>
      <c r="AV64" s="19" t="str">
        <f t="shared" si="13"/>
        <v>HTXS NV</v>
      </c>
      <c r="AW64" s="19" t="str">
        <f t="shared" si="14"/>
        <v>HTXS NV</v>
      </c>
      <c r="AX64" s="25"/>
      <c r="AY64" s="25"/>
    </row>
    <row r="65" spans="1:51" s="48" customFormat="1" ht="35.1" customHeight="1" x14ac:dyDescent="0.25">
      <c r="A65" s="207">
        <f t="shared" si="6"/>
        <v>57</v>
      </c>
      <c r="B65" s="207">
        <f>COUNTIF($F$9:F65,F65)</f>
        <v>3</v>
      </c>
      <c r="C65" s="353" t="s">
        <v>985</v>
      </c>
      <c r="D65" s="208" t="s">
        <v>72</v>
      </c>
      <c r="E65" s="207" t="s">
        <v>457</v>
      </c>
      <c r="F65" s="38" t="s">
        <v>867</v>
      </c>
      <c r="G65" s="38" t="s">
        <v>974</v>
      </c>
      <c r="H65" s="19" t="str">
        <f>VLOOKUP($E65,'[4]Gui chi Quynh'!$D$7:$F$393,3,0)</f>
        <v>A2</v>
      </c>
      <c r="I65" s="19">
        <f>VLOOKUP(H65,Sheet1!$B$2:$C$12,2,TRUE)</f>
        <v>9</v>
      </c>
      <c r="J65" s="19" t="str">
        <f>VLOOKUP($E65,'[5]Gui chi Quynh'!$C$7:$E$391,3,0)</f>
        <v>A2</v>
      </c>
      <c r="K65" s="19">
        <f>VLOOKUP(J65,Sheet1!$B$2:$C$12,2,TRUE)</f>
        <v>9</v>
      </c>
      <c r="L65" s="19" t="str">
        <f>VLOOKUP($E65,'[6]Gui chi Quynh'!$C$7:$E$389,3,0)</f>
        <v>A2</v>
      </c>
      <c r="M65" s="19">
        <f>VLOOKUP(L65,Sheet1!$B$2:$C$12,2,TRUE)</f>
        <v>9</v>
      </c>
      <c r="N65" s="19" t="str">
        <f>VLOOKUP($E65,'[7]Gui chi Quynh'!$C$7:$E$389,3,0)</f>
        <v>A2</v>
      </c>
      <c r="O65" s="19">
        <f>VLOOKUP(N65,Sheet1!$B$2:$C$12,2,TRUE)</f>
        <v>9</v>
      </c>
      <c r="P65" s="19" t="str">
        <f>VLOOKUP($E65,'[8]Gui chi Quynh'!$C$7:$E$388,3,0)</f>
        <v>A2</v>
      </c>
      <c r="Q65" s="19">
        <f>VLOOKUP(P65,Sheet1!$B$2:$C$12,2,TRUE)</f>
        <v>9</v>
      </c>
      <c r="R65" s="19">
        <f t="shared" si="19"/>
        <v>9</v>
      </c>
      <c r="S65" s="226">
        <f t="shared" si="20"/>
        <v>0</v>
      </c>
      <c r="T65" s="17" t="str">
        <f t="shared" si="7"/>
        <v>Hoàn thành xuất sắc nhiệm vụ</v>
      </c>
      <c r="U65" s="232"/>
      <c r="V65" s="19" t="str">
        <f>VLOOKUP($E65,'[9]Gui chi Quynh'!$C$7:$E$388,3,0)</f>
        <v>A2</v>
      </c>
      <c r="W65" s="19">
        <f>VLOOKUP(V65,Sheet1!$B$2:$C$12,2,TRUE)</f>
        <v>9</v>
      </c>
      <c r="X65" s="19" t="str">
        <f>VLOOKUP($E65,'[10]Gui chi Quynh'!$C$7:$E$387,3,0)</f>
        <v>A2</v>
      </c>
      <c r="Y65" s="19">
        <f>VLOOKUP(X65,Sheet1!$B$2:$C$12,2,TRUE)</f>
        <v>9</v>
      </c>
      <c r="Z65" s="19" t="str">
        <f>VLOOKUP(E65,'[11]Gui chi Quynh'!$C$7:$E$385,3,0)</f>
        <v>A2</v>
      </c>
      <c r="AA65" s="19">
        <f>VLOOKUP(Z65,Sheet1!$B$2:$C$12,2,TRUE)</f>
        <v>9</v>
      </c>
      <c r="AB65" s="19" t="str">
        <f>VLOOKUP(E65,'[12]Gui chi Quynh'!$C$7:$E$386,3,0)</f>
        <v>A1</v>
      </c>
      <c r="AC65" s="19">
        <f>VLOOKUP(AB65,Sheet1!$B$2:$C$12,2,TRUE)</f>
        <v>10</v>
      </c>
      <c r="AD65" s="19" t="str">
        <f>VLOOKUP($E65,'[13]Chi tiet'!$D$8:$Q$388,14,0)</f>
        <v>A2</v>
      </c>
      <c r="AE65" s="19">
        <f>VLOOKUP(AD65,Sheet1!$B$2:$C$12,2,TRUE)</f>
        <v>9</v>
      </c>
      <c r="AF65" s="19">
        <f t="shared" si="21"/>
        <v>9.1999999999999993</v>
      </c>
      <c r="AG65" s="226">
        <f t="shared" si="22"/>
        <v>0</v>
      </c>
      <c r="AH65" s="17" t="str">
        <f t="shared" si="8"/>
        <v>Hoàn thành xuất sắc nhiệm vụ</v>
      </c>
      <c r="AI65" s="17">
        <f t="shared" si="23"/>
        <v>9.1</v>
      </c>
      <c r="AJ65" s="365" t="str">
        <f t="shared" si="9"/>
        <v/>
      </c>
      <c r="AK65" s="17" t="str">
        <f t="shared" si="10"/>
        <v>Hoàn thành xuất sắc nhiệm vụ</v>
      </c>
      <c r="AL65" s="17" t="str">
        <f t="shared" si="11"/>
        <v>LĐTT</v>
      </c>
      <c r="AM65" s="366" t="str">
        <f>VLOOKUP($D65,'[14]DS Tong'!$D$18:$L$211,9,0)</f>
        <v>Tốt</v>
      </c>
      <c r="AN65" s="19" t="str">
        <f>VLOOKUP($E65,[15]Sheet1!$C$7:$E$395,2,0)</f>
        <v>A3</v>
      </c>
      <c r="AO65" s="19">
        <f>VLOOKUP(AN65,Sheet1!$B$2:$C$12,2,TRUE)</f>
        <v>8</v>
      </c>
      <c r="AP65" s="19" t="str">
        <f>VLOOKUP($E65,[15]Sheet1!$C$7:$E$395,3,0)</f>
        <v>A3</v>
      </c>
      <c r="AQ65" s="19">
        <f>VLOOKUP(AP65,Sheet1!$B$2:$C$12,2,TRUE)</f>
        <v>8</v>
      </c>
      <c r="AR65" s="17">
        <f t="shared" si="3"/>
        <v>8.9</v>
      </c>
      <c r="AS65" s="17">
        <f t="shared" si="24"/>
        <v>8.9</v>
      </c>
      <c r="AT65" s="365" t="str">
        <f t="shared" si="25"/>
        <v>12A* + 0B* + 0C* +  0D</v>
      </c>
      <c r="AU65" s="365" t="str">
        <f t="shared" si="12"/>
        <v>12A*</v>
      </c>
      <c r="AV65" s="19" t="str">
        <f t="shared" si="13"/>
        <v>HTXS NV</v>
      </c>
      <c r="AW65" s="19" t="str">
        <f t="shared" si="14"/>
        <v>HTXS NV</v>
      </c>
      <c r="AX65" s="119"/>
      <c r="AY65" s="25"/>
    </row>
    <row r="66" spans="1:51" s="48" customFormat="1" ht="35.1" customHeight="1" x14ac:dyDescent="0.25">
      <c r="A66" s="207">
        <f t="shared" si="6"/>
        <v>58</v>
      </c>
      <c r="B66" s="207">
        <f>COUNTIF($F$9:F66,F66)</f>
        <v>4</v>
      </c>
      <c r="C66" s="353" t="s">
        <v>984</v>
      </c>
      <c r="D66" s="208" t="s">
        <v>73</v>
      </c>
      <c r="E66" s="207" t="s">
        <v>459</v>
      </c>
      <c r="F66" s="38" t="s">
        <v>867</v>
      </c>
      <c r="G66" s="38" t="s">
        <v>974</v>
      </c>
      <c r="H66" s="19" t="str">
        <f>VLOOKUP($E66,'[4]Gui chi Quynh'!$D$7:$F$393,3,0)</f>
        <v>A4</v>
      </c>
      <c r="I66" s="19">
        <f>VLOOKUP(H66,Sheet1!$B$2:$C$12,2,TRUE)</f>
        <v>7</v>
      </c>
      <c r="J66" s="19" t="str">
        <f>VLOOKUP($E66,'[5]Gui chi Quynh'!$C$7:$E$391,3,0)</f>
        <v>A3</v>
      </c>
      <c r="K66" s="19">
        <f>VLOOKUP(J66,Sheet1!$B$2:$C$12,2,TRUE)</f>
        <v>8</v>
      </c>
      <c r="L66" s="19" t="str">
        <f>VLOOKUP($E66,'[6]Gui chi Quynh'!$C$7:$E$389,3,0)</f>
        <v>A3</v>
      </c>
      <c r="M66" s="19">
        <f>VLOOKUP(L66,Sheet1!$B$2:$C$12,2,TRUE)</f>
        <v>8</v>
      </c>
      <c r="N66" s="19" t="str">
        <f>VLOOKUP($E66,'[7]Gui chi Quynh'!$C$7:$E$389,3,0)</f>
        <v>A3</v>
      </c>
      <c r="O66" s="19">
        <f>VLOOKUP(N66,Sheet1!$B$2:$C$12,2,TRUE)</f>
        <v>8</v>
      </c>
      <c r="P66" s="19" t="str">
        <f>VLOOKUP($E66,'[8]Gui chi Quynh'!$C$7:$E$388,3,0)</f>
        <v>A2</v>
      </c>
      <c r="Q66" s="19">
        <f>VLOOKUP(P66,Sheet1!$B$2:$C$12,2,TRUE)</f>
        <v>9</v>
      </c>
      <c r="R66" s="19">
        <f t="shared" si="19"/>
        <v>8</v>
      </c>
      <c r="S66" s="226">
        <f t="shared" si="20"/>
        <v>0</v>
      </c>
      <c r="T66" s="17" t="str">
        <f t="shared" si="7"/>
        <v>Hoàn thành xuất sắc nhiệm vụ</v>
      </c>
      <c r="U66" s="232"/>
      <c r="V66" s="19" t="str">
        <f>VLOOKUP($E66,'[9]Gui chi Quynh'!$C$7:$E$388,3,0)</f>
        <v>A3</v>
      </c>
      <c r="W66" s="19">
        <f>VLOOKUP(V66,Sheet1!$B$2:$C$12,2,TRUE)</f>
        <v>8</v>
      </c>
      <c r="X66" s="19" t="str">
        <f>VLOOKUP($E66,'[10]Gui chi Quynh'!$C$7:$E$387,3,0)</f>
        <v>A2</v>
      </c>
      <c r="Y66" s="19">
        <f>VLOOKUP(X66,Sheet1!$B$2:$C$12,2,TRUE)</f>
        <v>9</v>
      </c>
      <c r="Z66" s="19" t="str">
        <f>VLOOKUP(E66,'[11]Gui chi Quynh'!$C$7:$E$385,3,0)</f>
        <v>A2</v>
      </c>
      <c r="AA66" s="19">
        <f>VLOOKUP(Z66,Sheet1!$B$2:$C$12,2,TRUE)</f>
        <v>9</v>
      </c>
      <c r="AB66" s="19" t="str">
        <f>VLOOKUP(E66,'[12]Gui chi Quynh'!$C$7:$E$386,3,0)</f>
        <v>A3</v>
      </c>
      <c r="AC66" s="19">
        <f>VLOOKUP(AB66,Sheet1!$B$2:$C$12,2,TRUE)</f>
        <v>8</v>
      </c>
      <c r="AD66" s="19" t="str">
        <f>VLOOKUP($E66,'[13]Chi tiet'!$D$8:$Q$388,14,0)</f>
        <v>A2</v>
      </c>
      <c r="AE66" s="19">
        <f>VLOOKUP(AD66,Sheet1!$B$2:$C$12,2,TRUE)</f>
        <v>9</v>
      </c>
      <c r="AF66" s="19">
        <f t="shared" si="21"/>
        <v>8.6</v>
      </c>
      <c r="AG66" s="226">
        <f t="shared" si="22"/>
        <v>0</v>
      </c>
      <c r="AH66" s="17" t="str">
        <f t="shared" si="8"/>
        <v>Hoàn thành xuất sắc nhiệm vụ</v>
      </c>
      <c r="AI66" s="17">
        <f t="shared" si="23"/>
        <v>8.3000000000000007</v>
      </c>
      <c r="AJ66" s="365" t="str">
        <f t="shared" si="9"/>
        <v/>
      </c>
      <c r="AK66" s="17" t="str">
        <f t="shared" si="10"/>
        <v>Hoàn thành xuất sắc nhiệm vụ</v>
      </c>
      <c r="AL66" s="17" t="str">
        <f t="shared" si="11"/>
        <v>LĐTT</v>
      </c>
      <c r="AM66" s="366" t="str">
        <f>VLOOKUP($D66,'[14]DS Tong'!$D$18:$L$211,9,0)</f>
        <v>Tốt</v>
      </c>
      <c r="AN66" s="19" t="str">
        <f>VLOOKUP($E66,[15]Sheet1!$C$7:$E$395,2,0)</f>
        <v>A4</v>
      </c>
      <c r="AO66" s="19">
        <f>VLOOKUP(AN66,Sheet1!$B$2:$C$12,2,TRUE)</f>
        <v>7</v>
      </c>
      <c r="AP66" s="19" t="str">
        <f>VLOOKUP($E66,[15]Sheet1!$C$7:$E$395,3,0)</f>
        <v>A4</v>
      </c>
      <c r="AQ66" s="19">
        <f>VLOOKUP(AP66,Sheet1!$B$2:$C$12,2,TRUE)</f>
        <v>7</v>
      </c>
      <c r="AR66" s="17">
        <f t="shared" si="3"/>
        <v>8</v>
      </c>
      <c r="AS66" s="17">
        <f t="shared" si="24"/>
        <v>8.1</v>
      </c>
      <c r="AT66" s="365" t="str">
        <f t="shared" si="25"/>
        <v>12A* + 0B* + 0C* +  0D</v>
      </c>
      <c r="AU66" s="365" t="str">
        <f t="shared" si="12"/>
        <v>12A*</v>
      </c>
      <c r="AV66" s="19" t="str">
        <f t="shared" si="13"/>
        <v>HTXS NV</v>
      </c>
      <c r="AW66" s="19" t="str">
        <f t="shared" si="14"/>
        <v>HTXS NV</v>
      </c>
      <c r="AX66" s="25"/>
      <c r="AY66" s="25"/>
    </row>
    <row r="67" spans="1:51" s="48" customFormat="1" ht="35.1" customHeight="1" x14ac:dyDescent="0.25">
      <c r="A67" s="207">
        <f t="shared" si="6"/>
        <v>59</v>
      </c>
      <c r="B67" s="207">
        <f>COUNTIF($F$9:F67,F67)</f>
        <v>5</v>
      </c>
      <c r="C67" s="353" t="s">
        <v>984</v>
      </c>
      <c r="D67" s="208" t="s">
        <v>76</v>
      </c>
      <c r="E67" s="207" t="s">
        <v>462</v>
      </c>
      <c r="F67" s="38" t="s">
        <v>867</v>
      </c>
      <c r="G67" s="38" t="s">
        <v>974</v>
      </c>
      <c r="H67" s="19" t="str">
        <f>VLOOKUP($E67,'[4]Gui chi Quynh'!$D$7:$F$393,3,0)</f>
        <v>A4</v>
      </c>
      <c r="I67" s="19">
        <f>VLOOKUP(H67,Sheet1!$B$2:$C$12,2,TRUE)</f>
        <v>7</v>
      </c>
      <c r="J67" s="19" t="str">
        <f>VLOOKUP($E67,'[5]Gui chi Quynh'!$C$7:$E$391,3,0)</f>
        <v>A4</v>
      </c>
      <c r="K67" s="19">
        <f>VLOOKUP(J67,Sheet1!$B$2:$C$12,2,TRUE)</f>
        <v>7</v>
      </c>
      <c r="L67" s="19" t="str">
        <f>VLOOKUP($E67,'[6]Gui chi Quynh'!$C$7:$E$389,3,0)</f>
        <v>A4</v>
      </c>
      <c r="M67" s="19">
        <f>VLOOKUP(L67,Sheet1!$B$2:$C$12,2,TRUE)</f>
        <v>7</v>
      </c>
      <c r="N67" s="19" t="str">
        <f>VLOOKUP($E67,'[7]Gui chi Quynh'!$C$7:$E$389,3,0)</f>
        <v>A4</v>
      </c>
      <c r="O67" s="19">
        <f>VLOOKUP(N67,Sheet1!$B$2:$C$12,2,TRUE)</f>
        <v>7</v>
      </c>
      <c r="P67" s="19" t="str">
        <f>VLOOKUP($E67,'[8]Gui chi Quynh'!$C$7:$E$388,3,0)</f>
        <v>A3</v>
      </c>
      <c r="Q67" s="19">
        <f>VLOOKUP(P67,Sheet1!$B$2:$C$12,2,TRUE)</f>
        <v>8</v>
      </c>
      <c r="R67" s="19">
        <f t="shared" si="19"/>
        <v>7.2</v>
      </c>
      <c r="S67" s="226">
        <f t="shared" si="20"/>
        <v>0</v>
      </c>
      <c r="T67" s="17" t="str">
        <f t="shared" si="7"/>
        <v>Hoàn thành tốt nhiệm vụ</v>
      </c>
      <c r="U67" s="232"/>
      <c r="V67" s="19" t="str">
        <f>VLOOKUP($E67,'[9]Gui chi Quynh'!$C$7:$E$388,3,0)</f>
        <v>A3</v>
      </c>
      <c r="W67" s="19">
        <f>VLOOKUP(V67,Sheet1!$B$2:$C$12,2,TRUE)</f>
        <v>8</v>
      </c>
      <c r="X67" s="19" t="str">
        <f>VLOOKUP($E67,'[10]Gui chi Quynh'!$C$7:$E$387,3,0)</f>
        <v>A3</v>
      </c>
      <c r="Y67" s="19">
        <f>VLOOKUP(X67,Sheet1!$B$2:$C$12,2,TRUE)</f>
        <v>8</v>
      </c>
      <c r="Z67" s="19" t="str">
        <f>VLOOKUP(E67,'[11]Gui chi Quynh'!$C$7:$E$385,3,0)</f>
        <v>A3</v>
      </c>
      <c r="AA67" s="19">
        <f>VLOOKUP(Z67,Sheet1!$B$2:$C$12,2,TRUE)</f>
        <v>8</v>
      </c>
      <c r="AB67" s="19" t="str">
        <f>VLOOKUP(E67,'[12]Gui chi Quynh'!$C$7:$E$386,3,0)</f>
        <v>A2</v>
      </c>
      <c r="AC67" s="19">
        <f>VLOOKUP(AB67,Sheet1!$B$2:$C$12,2,TRUE)</f>
        <v>9</v>
      </c>
      <c r="AD67" s="19" t="str">
        <f>VLOOKUP($E67,'[13]Chi tiet'!$D$8:$Q$388,14,0)</f>
        <v>A2</v>
      </c>
      <c r="AE67" s="19">
        <f>VLOOKUP(AD67,Sheet1!$B$2:$C$12,2,TRUE)</f>
        <v>9</v>
      </c>
      <c r="AF67" s="19">
        <f t="shared" si="21"/>
        <v>8.4</v>
      </c>
      <c r="AG67" s="226">
        <f t="shared" si="22"/>
        <v>0</v>
      </c>
      <c r="AH67" s="17" t="str">
        <f t="shared" si="8"/>
        <v>Hoàn thành xuất sắc nhiệm vụ</v>
      </c>
      <c r="AI67" s="17">
        <f t="shared" si="23"/>
        <v>7.8</v>
      </c>
      <c r="AJ67" s="365" t="str">
        <f t="shared" si="9"/>
        <v/>
      </c>
      <c r="AK67" s="17" t="str">
        <f t="shared" si="10"/>
        <v>Hoàn thành tốt nhiệm vụ</v>
      </c>
      <c r="AL67" s="17" t="str">
        <f t="shared" si="11"/>
        <v>LĐTT</v>
      </c>
      <c r="AM67" s="366" t="str">
        <f>VLOOKUP($D67,'[14]DS Tong'!$D$18:$L$211,9,0)</f>
        <v>Khá</v>
      </c>
      <c r="AN67" s="19" t="str">
        <f>VLOOKUP($E67,[15]Sheet1!$C$7:$E$395,2,0)</f>
        <v>A4</v>
      </c>
      <c r="AO67" s="19">
        <f>VLOOKUP(AN67,Sheet1!$B$2:$C$12,2,TRUE)</f>
        <v>7</v>
      </c>
      <c r="AP67" s="19" t="str">
        <f>VLOOKUP($E67,[15]Sheet1!$C$7:$E$395,3,0)</f>
        <v>A4</v>
      </c>
      <c r="AQ67" s="19">
        <f>VLOOKUP(AP67,Sheet1!$B$2:$C$12,2,TRUE)</f>
        <v>7</v>
      </c>
      <c r="AR67" s="17">
        <f t="shared" si="3"/>
        <v>7.5</v>
      </c>
      <c r="AS67" s="17">
        <f t="shared" si="24"/>
        <v>7.7</v>
      </c>
      <c r="AT67" s="365" t="str">
        <f t="shared" si="25"/>
        <v>12A* + 0B* + 0C* +  0D</v>
      </c>
      <c r="AU67" s="365" t="str">
        <f t="shared" si="12"/>
        <v>12A*</v>
      </c>
      <c r="AV67" s="19" t="str">
        <f t="shared" si="13"/>
        <v>HTT NV</v>
      </c>
      <c r="AW67" s="19" t="str">
        <f t="shared" si="14"/>
        <v>HTT NV</v>
      </c>
      <c r="AX67" s="25"/>
      <c r="AY67" s="25"/>
    </row>
    <row r="68" spans="1:51" s="48" customFormat="1" ht="35.1" customHeight="1" x14ac:dyDescent="0.25">
      <c r="A68" s="207">
        <f t="shared" si="6"/>
        <v>60</v>
      </c>
      <c r="B68" s="207">
        <f>COUNTIF($F$9:F68,F68)</f>
        <v>6</v>
      </c>
      <c r="C68" s="353" t="s">
        <v>984</v>
      </c>
      <c r="D68" s="208" t="s">
        <v>20</v>
      </c>
      <c r="E68" s="207" t="s">
        <v>463</v>
      </c>
      <c r="F68" s="38" t="s">
        <v>867</v>
      </c>
      <c r="G68" s="38" t="s">
        <v>974</v>
      </c>
      <c r="H68" s="19" t="str">
        <f>VLOOKUP($E68,'[4]Gui chi Quynh'!$D$7:$F$393,3,0)</f>
        <v>A2</v>
      </c>
      <c r="I68" s="19">
        <f>VLOOKUP(H68,Sheet1!$B$2:$C$12,2,TRUE)</f>
        <v>9</v>
      </c>
      <c r="J68" s="19" t="str">
        <f>VLOOKUP($E68,'[5]Gui chi Quynh'!$C$7:$E$391,3,0)</f>
        <v>A2</v>
      </c>
      <c r="K68" s="19">
        <f>VLOOKUP(J68,Sheet1!$B$2:$C$12,2,TRUE)</f>
        <v>9</v>
      </c>
      <c r="L68" s="19" t="str">
        <f>VLOOKUP($E68,'[6]Gui chi Quynh'!$C$7:$E$389,3,0)</f>
        <v>A2</v>
      </c>
      <c r="M68" s="19">
        <f>VLOOKUP(L68,Sheet1!$B$2:$C$12,2,TRUE)</f>
        <v>9</v>
      </c>
      <c r="N68" s="19" t="str">
        <f>VLOOKUP($E68,'[7]Gui chi Quynh'!$C$7:$E$389,3,0)</f>
        <v>A2</v>
      </c>
      <c r="O68" s="19">
        <f>VLOOKUP(N68,Sheet1!$B$2:$C$12,2,TRUE)</f>
        <v>9</v>
      </c>
      <c r="P68" s="19" t="str">
        <f>VLOOKUP($E68,'[8]Gui chi Quynh'!$C$7:$E$388,3,0)</f>
        <v>A2</v>
      </c>
      <c r="Q68" s="19">
        <f>VLOOKUP(P68,Sheet1!$B$2:$C$12,2,TRUE)</f>
        <v>9</v>
      </c>
      <c r="R68" s="19">
        <f t="shared" si="19"/>
        <v>9</v>
      </c>
      <c r="S68" s="226">
        <f t="shared" si="20"/>
        <v>0</v>
      </c>
      <c r="T68" s="17" t="str">
        <f t="shared" si="7"/>
        <v>Hoàn thành xuất sắc nhiệm vụ</v>
      </c>
      <c r="U68" s="232"/>
      <c r="V68" s="19" t="str">
        <f>VLOOKUP($E68,'[9]Gui chi Quynh'!$C$7:$E$388,3,0)</f>
        <v>A2</v>
      </c>
      <c r="W68" s="19">
        <f>VLOOKUP(V68,Sheet1!$B$2:$C$12,2,TRUE)</f>
        <v>9</v>
      </c>
      <c r="X68" s="19" t="str">
        <f>VLOOKUP($E68,'[10]Gui chi Quynh'!$C$7:$E$387,3,0)</f>
        <v>A2</v>
      </c>
      <c r="Y68" s="19">
        <f>VLOOKUP(X68,Sheet1!$B$2:$C$12,2,TRUE)</f>
        <v>9</v>
      </c>
      <c r="Z68" s="19" t="str">
        <f>VLOOKUP(E68,'[11]Gui chi Quynh'!$C$7:$E$385,3,0)</f>
        <v>A2</v>
      </c>
      <c r="AA68" s="19">
        <f>VLOOKUP(Z68,Sheet1!$B$2:$C$12,2,TRUE)</f>
        <v>9</v>
      </c>
      <c r="AB68" s="19" t="str">
        <f>VLOOKUP(E68,'[12]Gui chi Quynh'!$C$7:$E$386,3,0)</f>
        <v>A2</v>
      </c>
      <c r="AC68" s="19">
        <f>VLOOKUP(AB68,Sheet1!$B$2:$C$12,2,TRUE)</f>
        <v>9</v>
      </c>
      <c r="AD68" s="19" t="str">
        <f>VLOOKUP($E68,'[13]Chi tiet'!$D$8:$Q$388,14,0)</f>
        <v>A2</v>
      </c>
      <c r="AE68" s="19">
        <f>VLOOKUP(AD68,Sheet1!$B$2:$C$12,2,TRUE)</f>
        <v>9</v>
      </c>
      <c r="AF68" s="19">
        <f t="shared" si="21"/>
        <v>9</v>
      </c>
      <c r="AG68" s="226">
        <f t="shared" si="22"/>
        <v>0</v>
      </c>
      <c r="AH68" s="17" t="str">
        <f t="shared" si="8"/>
        <v>Hoàn thành xuất sắc nhiệm vụ</v>
      </c>
      <c r="AI68" s="17">
        <f t="shared" si="23"/>
        <v>9</v>
      </c>
      <c r="AJ68" s="365" t="str">
        <f t="shared" si="9"/>
        <v/>
      </c>
      <c r="AK68" s="17" t="str">
        <f t="shared" si="10"/>
        <v>Hoàn thành xuất sắc nhiệm vụ</v>
      </c>
      <c r="AL68" s="17" t="str">
        <f t="shared" si="11"/>
        <v>LĐTT</v>
      </c>
      <c r="AM68" s="366" t="str">
        <f>VLOOKUP($D68,'[14]DS Tong'!$D$18:$L$211,9,0)</f>
        <v>Tốt</v>
      </c>
      <c r="AN68" s="19" t="str">
        <f>VLOOKUP($E68,[15]Sheet1!$C$7:$E$395,2,0)</f>
        <v>A2</v>
      </c>
      <c r="AO68" s="19">
        <f>VLOOKUP(AN68,Sheet1!$B$2:$C$12,2,TRUE)</f>
        <v>9</v>
      </c>
      <c r="AP68" s="19" t="str">
        <f>VLOOKUP($E68,[15]Sheet1!$C$7:$E$395,3,0)</f>
        <v>A2</v>
      </c>
      <c r="AQ68" s="19">
        <f>VLOOKUP(AP68,Sheet1!$B$2:$C$12,2,TRUE)</f>
        <v>9</v>
      </c>
      <c r="AR68" s="17">
        <f t="shared" si="3"/>
        <v>9</v>
      </c>
      <c r="AS68" s="17">
        <f t="shared" si="24"/>
        <v>9</v>
      </c>
      <c r="AT68" s="365" t="str">
        <f t="shared" si="25"/>
        <v>12A* + 0B* + 0C* +  0D</v>
      </c>
      <c r="AU68" s="365" t="str">
        <f t="shared" si="12"/>
        <v>12A*</v>
      </c>
      <c r="AV68" s="19" t="str">
        <f t="shared" si="13"/>
        <v>HTXS NV</v>
      </c>
      <c r="AW68" s="19" t="str">
        <f t="shared" si="14"/>
        <v>HTXS NV</v>
      </c>
      <c r="AX68" s="25"/>
      <c r="AY68" s="25"/>
    </row>
    <row r="69" spans="1:51" s="48" customFormat="1" ht="35.1" customHeight="1" x14ac:dyDescent="0.25">
      <c r="A69" s="207">
        <f t="shared" si="6"/>
        <v>61</v>
      </c>
      <c r="B69" s="207">
        <f>COUNTIF($F$9:F69,F69)</f>
        <v>7</v>
      </c>
      <c r="C69" s="353" t="s">
        <v>985</v>
      </c>
      <c r="D69" s="208" t="s">
        <v>78</v>
      </c>
      <c r="E69" s="207" t="s">
        <v>460</v>
      </c>
      <c r="F69" s="38" t="s">
        <v>867</v>
      </c>
      <c r="G69" s="38" t="s">
        <v>974</v>
      </c>
      <c r="H69" s="19" t="str">
        <f>VLOOKUP($E69,'[4]Gui chi Quynh'!$D$7:$F$393,3,0)</f>
        <v>A3</v>
      </c>
      <c r="I69" s="19">
        <f>VLOOKUP(H69,Sheet1!$B$2:$C$12,2,TRUE)</f>
        <v>8</v>
      </c>
      <c r="J69" s="19" t="str">
        <f>VLOOKUP($E69,'[5]Gui chi Quynh'!$C$7:$E$391,3,0)</f>
        <v>A3</v>
      </c>
      <c r="K69" s="19">
        <f>VLOOKUP(J69,Sheet1!$B$2:$C$12,2,TRUE)</f>
        <v>8</v>
      </c>
      <c r="L69" s="19" t="str">
        <f>VLOOKUP($E69,'[6]Gui chi Quynh'!$C$7:$E$389,3,0)</f>
        <v>A3</v>
      </c>
      <c r="M69" s="19">
        <f>VLOOKUP(L69,Sheet1!$B$2:$C$12,2,TRUE)</f>
        <v>8</v>
      </c>
      <c r="N69" s="19" t="str">
        <f>VLOOKUP($E69,'[7]Gui chi Quynh'!$C$7:$E$389,3,0)</f>
        <v>A3</v>
      </c>
      <c r="O69" s="19">
        <f>VLOOKUP(N69,Sheet1!$B$2:$C$12,2,TRUE)</f>
        <v>8</v>
      </c>
      <c r="P69" s="19" t="str">
        <f>VLOOKUP($E69,'[8]Gui chi Quynh'!$C$7:$E$388,3,0)</f>
        <v>A3</v>
      </c>
      <c r="Q69" s="19">
        <f>VLOOKUP(P69,Sheet1!$B$2:$C$12,2,TRUE)</f>
        <v>8</v>
      </c>
      <c r="R69" s="19">
        <f t="shared" si="19"/>
        <v>8</v>
      </c>
      <c r="S69" s="226">
        <f t="shared" si="20"/>
        <v>0</v>
      </c>
      <c r="T69" s="17" t="str">
        <f t="shared" si="7"/>
        <v>Hoàn thành xuất sắc nhiệm vụ</v>
      </c>
      <c r="U69" s="232"/>
      <c r="V69" s="19" t="str">
        <f>VLOOKUP($E69,'[9]Gui chi Quynh'!$C$7:$E$388,3,0)</f>
        <v>A3</v>
      </c>
      <c r="W69" s="19">
        <f>VLOOKUP(V69,Sheet1!$B$2:$C$12,2,TRUE)</f>
        <v>8</v>
      </c>
      <c r="X69" s="19" t="str">
        <f>VLOOKUP($E69,'[10]Gui chi Quynh'!$C$7:$E$387,3,0)</f>
        <v>A3</v>
      </c>
      <c r="Y69" s="19">
        <f>VLOOKUP(X69,Sheet1!$B$2:$C$12,2,TRUE)</f>
        <v>8</v>
      </c>
      <c r="Z69" s="19" t="str">
        <f>VLOOKUP(E69,'[11]Gui chi Quynh'!$C$7:$E$385,3,0)</f>
        <v>A3</v>
      </c>
      <c r="AA69" s="19">
        <f>VLOOKUP(Z69,Sheet1!$B$2:$C$12,2,TRUE)</f>
        <v>8</v>
      </c>
      <c r="AB69" s="19" t="str">
        <f>VLOOKUP(E69,'[12]Gui chi Quynh'!$C$7:$E$386,3,0)</f>
        <v>A3</v>
      </c>
      <c r="AC69" s="19">
        <f>VLOOKUP(AB69,Sheet1!$B$2:$C$12,2,TRUE)</f>
        <v>8</v>
      </c>
      <c r="AD69" s="19" t="str">
        <f>VLOOKUP($E69,'[13]Chi tiet'!$D$8:$Q$388,14,0)</f>
        <v>A2</v>
      </c>
      <c r="AE69" s="19">
        <f>VLOOKUP(AD69,Sheet1!$B$2:$C$12,2,TRUE)</f>
        <v>9</v>
      </c>
      <c r="AF69" s="19">
        <f t="shared" si="21"/>
        <v>8.1999999999999993</v>
      </c>
      <c r="AG69" s="226">
        <f t="shared" si="22"/>
        <v>0</v>
      </c>
      <c r="AH69" s="17" t="str">
        <f t="shared" si="8"/>
        <v>Hoàn thành xuất sắc nhiệm vụ</v>
      </c>
      <c r="AI69" s="17">
        <f t="shared" si="23"/>
        <v>8.1</v>
      </c>
      <c r="AJ69" s="365" t="str">
        <f t="shared" si="9"/>
        <v/>
      </c>
      <c r="AK69" s="17" t="str">
        <f t="shared" si="10"/>
        <v>Hoàn thành xuất sắc nhiệm vụ</v>
      </c>
      <c r="AL69" s="17" t="str">
        <f t="shared" si="11"/>
        <v>LĐTT</v>
      </c>
      <c r="AM69" s="366" t="str">
        <f>VLOOKUP($D69,'[14]DS Tong'!$D$18:$L$211,9,0)</f>
        <v>Khá</v>
      </c>
      <c r="AN69" s="19" t="str">
        <f>VLOOKUP($E69,[15]Sheet1!$C$7:$E$395,2,0)</f>
        <v>A3</v>
      </c>
      <c r="AO69" s="19">
        <f>VLOOKUP(AN69,Sheet1!$B$2:$C$12,2,TRUE)</f>
        <v>8</v>
      </c>
      <c r="AP69" s="19" t="str">
        <f>VLOOKUP($E69,[15]Sheet1!$C$7:$E$395,3,0)</f>
        <v>A3</v>
      </c>
      <c r="AQ69" s="19">
        <f>VLOOKUP(AP69,Sheet1!$B$2:$C$12,2,TRUE)</f>
        <v>8</v>
      </c>
      <c r="AR69" s="17">
        <f t="shared" si="3"/>
        <v>8</v>
      </c>
      <c r="AS69" s="17">
        <f t="shared" si="24"/>
        <v>8.1</v>
      </c>
      <c r="AT69" s="365" t="str">
        <f t="shared" si="25"/>
        <v>12A* + 0B* + 0C* +  0D</v>
      </c>
      <c r="AU69" s="365" t="str">
        <f t="shared" si="12"/>
        <v>12A*</v>
      </c>
      <c r="AV69" s="19" t="str">
        <f t="shared" si="13"/>
        <v>HTXS NV</v>
      </c>
      <c r="AW69" s="19" t="str">
        <f t="shared" si="14"/>
        <v>HTXS NV</v>
      </c>
      <c r="AX69" s="25"/>
      <c r="AY69" s="25"/>
    </row>
    <row r="70" spans="1:51" s="48" customFormat="1" ht="35.1" customHeight="1" x14ac:dyDescent="0.25">
      <c r="A70" s="207">
        <f t="shared" si="6"/>
        <v>62</v>
      </c>
      <c r="B70" s="207">
        <f>COUNTIF($F$9:F70,F70)</f>
        <v>8</v>
      </c>
      <c r="C70" s="353" t="s">
        <v>984</v>
      </c>
      <c r="D70" s="208" t="s">
        <v>3</v>
      </c>
      <c r="E70" s="207" t="s">
        <v>464</v>
      </c>
      <c r="F70" s="38" t="s">
        <v>867</v>
      </c>
      <c r="G70" s="38" t="s">
        <v>974</v>
      </c>
      <c r="H70" s="19" t="str">
        <f>VLOOKUP($E70,'[4]Gui chi Quynh'!$D$7:$F$393,3,0)</f>
        <v>A3</v>
      </c>
      <c r="I70" s="19">
        <f>VLOOKUP(H70,Sheet1!$B$2:$C$12,2,TRUE)</f>
        <v>8</v>
      </c>
      <c r="J70" s="19" t="str">
        <f>VLOOKUP($E70,'[5]Gui chi Quynh'!$C$7:$E$391,3,0)</f>
        <v>A4</v>
      </c>
      <c r="K70" s="19">
        <f>VLOOKUP(J70,Sheet1!$B$2:$C$12,2,TRUE)</f>
        <v>7</v>
      </c>
      <c r="L70" s="19" t="str">
        <f>VLOOKUP($E70,'[6]Gui chi Quynh'!$C$7:$E$389,3,0)</f>
        <v>A3</v>
      </c>
      <c r="M70" s="19">
        <f>VLOOKUP(L70,Sheet1!$B$2:$C$12,2,TRUE)</f>
        <v>8</v>
      </c>
      <c r="N70" s="19" t="str">
        <f>VLOOKUP($E70,'[7]Gui chi Quynh'!$C$7:$E$389,3,0)</f>
        <v>A3</v>
      </c>
      <c r="O70" s="19">
        <f>VLOOKUP(N70,Sheet1!$B$2:$C$12,2,TRUE)</f>
        <v>8</v>
      </c>
      <c r="P70" s="19" t="str">
        <f>VLOOKUP($E70,'[8]Gui chi Quynh'!$C$7:$E$388,3,0)</f>
        <v>A3</v>
      </c>
      <c r="Q70" s="19">
        <f>VLOOKUP(P70,Sheet1!$B$2:$C$12,2,TRUE)</f>
        <v>8</v>
      </c>
      <c r="R70" s="19">
        <f t="shared" si="19"/>
        <v>7.8</v>
      </c>
      <c r="S70" s="226">
        <f t="shared" si="20"/>
        <v>0</v>
      </c>
      <c r="T70" s="17" t="str">
        <f t="shared" si="7"/>
        <v>Hoàn thành tốt nhiệm vụ</v>
      </c>
      <c r="U70" s="232"/>
      <c r="V70" s="19" t="str">
        <f>VLOOKUP($E70,'[9]Gui chi Quynh'!$C$7:$E$388,3,0)</f>
        <v>A3</v>
      </c>
      <c r="W70" s="19">
        <f>VLOOKUP(V70,Sheet1!$B$2:$C$12,2,TRUE)</f>
        <v>8</v>
      </c>
      <c r="X70" s="19" t="str">
        <f>VLOOKUP($E70,'[10]Gui chi Quynh'!$C$7:$E$387,3,0)</f>
        <v>A3</v>
      </c>
      <c r="Y70" s="19">
        <f>VLOOKUP(X70,Sheet1!$B$2:$C$12,2,TRUE)</f>
        <v>8</v>
      </c>
      <c r="Z70" s="19" t="str">
        <f>VLOOKUP(E70,'[11]Gui chi Quynh'!$C$7:$E$385,3,0)</f>
        <v>A3</v>
      </c>
      <c r="AA70" s="19">
        <f>VLOOKUP(Z70,Sheet1!$B$2:$C$12,2,TRUE)</f>
        <v>8</v>
      </c>
      <c r="AB70" s="19" t="str">
        <f>VLOOKUP(E70,'[12]Gui chi Quynh'!$C$7:$E$386,3,0)</f>
        <v>A3</v>
      </c>
      <c r="AC70" s="19">
        <f>VLOOKUP(AB70,Sheet1!$B$2:$C$12,2,TRUE)</f>
        <v>8</v>
      </c>
      <c r="AD70" s="19" t="str">
        <f>VLOOKUP($E70,'[13]Chi tiet'!$D$8:$Q$388,14,0)</f>
        <v>A3</v>
      </c>
      <c r="AE70" s="19">
        <f>VLOOKUP(AD70,Sheet1!$B$2:$C$12,2,TRUE)</f>
        <v>8</v>
      </c>
      <c r="AF70" s="19">
        <f t="shared" si="21"/>
        <v>8</v>
      </c>
      <c r="AG70" s="226">
        <f t="shared" si="22"/>
        <v>0</v>
      </c>
      <c r="AH70" s="17" t="str">
        <f t="shared" si="8"/>
        <v>Hoàn thành xuất sắc nhiệm vụ</v>
      </c>
      <c r="AI70" s="17">
        <f t="shared" si="23"/>
        <v>7.9</v>
      </c>
      <c r="AJ70" s="365" t="str">
        <f t="shared" si="9"/>
        <v/>
      </c>
      <c r="AK70" s="17" t="str">
        <f t="shared" si="10"/>
        <v>Hoàn thành tốt nhiệm vụ</v>
      </c>
      <c r="AL70" s="17" t="str">
        <f t="shared" si="11"/>
        <v>LĐTT</v>
      </c>
      <c r="AM70" s="366" t="str">
        <f>VLOOKUP($D70,'[14]DS Tong'!$D$18:$L$211,9,0)</f>
        <v>Tốt</v>
      </c>
      <c r="AN70" s="19" t="str">
        <f>VLOOKUP($E70,[15]Sheet1!$C$7:$E$395,2,0)</f>
        <v>A4</v>
      </c>
      <c r="AO70" s="19">
        <f>VLOOKUP(AN70,Sheet1!$B$2:$C$12,2,TRUE)</f>
        <v>7</v>
      </c>
      <c r="AP70" s="19" t="str">
        <f>VLOOKUP($E70,[15]Sheet1!$C$7:$E$395,3,0)</f>
        <v>A4</v>
      </c>
      <c r="AQ70" s="19">
        <f>VLOOKUP(AP70,Sheet1!$B$2:$C$12,2,TRUE)</f>
        <v>7</v>
      </c>
      <c r="AR70" s="17">
        <f t="shared" si="3"/>
        <v>7.7</v>
      </c>
      <c r="AS70" s="17">
        <f t="shared" si="24"/>
        <v>7.8</v>
      </c>
      <c r="AT70" s="365" t="str">
        <f t="shared" si="25"/>
        <v>12A* + 0B* + 0C* +  0D</v>
      </c>
      <c r="AU70" s="365" t="str">
        <f t="shared" si="12"/>
        <v>12A*</v>
      </c>
      <c r="AV70" s="19" t="str">
        <f t="shared" si="13"/>
        <v>HTT NV</v>
      </c>
      <c r="AW70" s="19" t="str">
        <f t="shared" si="14"/>
        <v>HTT NV</v>
      </c>
      <c r="AX70" s="25"/>
      <c r="AY70" s="25"/>
    </row>
    <row r="71" spans="1:51" s="48" customFormat="1" ht="35.1" customHeight="1" x14ac:dyDescent="0.25">
      <c r="A71" s="207">
        <f t="shared" si="6"/>
        <v>63</v>
      </c>
      <c r="B71" s="207">
        <f>COUNTIF($F$9:F71,F71)</f>
        <v>9</v>
      </c>
      <c r="C71" s="353" t="s">
        <v>984</v>
      </c>
      <c r="D71" s="208" t="s">
        <v>70</v>
      </c>
      <c r="E71" s="207" t="s">
        <v>465</v>
      </c>
      <c r="F71" s="38" t="s">
        <v>867</v>
      </c>
      <c r="G71" s="38" t="s">
        <v>974</v>
      </c>
      <c r="H71" s="19" t="str">
        <f>VLOOKUP($E71,'[4]Gui chi Quynh'!$D$7:$F$393,3,0)</f>
        <v>A3</v>
      </c>
      <c r="I71" s="19">
        <f>VLOOKUP(H71,Sheet1!$B$2:$C$12,2,TRUE)</f>
        <v>8</v>
      </c>
      <c r="J71" s="19" t="str">
        <f>VLOOKUP($E71,'[5]Gui chi Quynh'!$C$7:$E$391,3,0)</f>
        <v>A4</v>
      </c>
      <c r="K71" s="19">
        <f>VLOOKUP(J71,Sheet1!$B$2:$C$12,2,TRUE)</f>
        <v>7</v>
      </c>
      <c r="L71" s="19" t="str">
        <f>VLOOKUP($E71,'[6]Gui chi Quynh'!$C$7:$E$389,3,0)</f>
        <v>A3</v>
      </c>
      <c r="M71" s="19">
        <f>VLOOKUP(L71,Sheet1!$B$2:$C$12,2,TRUE)</f>
        <v>8</v>
      </c>
      <c r="N71" s="19" t="str">
        <f>VLOOKUP($E71,'[7]Gui chi Quynh'!$C$7:$E$389,3,0)</f>
        <v>A3</v>
      </c>
      <c r="O71" s="19">
        <f>VLOOKUP(N71,Sheet1!$B$2:$C$12,2,TRUE)</f>
        <v>8</v>
      </c>
      <c r="P71" s="19" t="str">
        <f>VLOOKUP($E71,'[8]Gui chi Quynh'!$C$7:$E$388,3,0)</f>
        <v>A3</v>
      </c>
      <c r="Q71" s="19">
        <f>VLOOKUP(P71,Sheet1!$B$2:$C$12,2,TRUE)</f>
        <v>8</v>
      </c>
      <c r="R71" s="19">
        <f t="shared" si="19"/>
        <v>7.8</v>
      </c>
      <c r="S71" s="226">
        <f t="shared" si="20"/>
        <v>0</v>
      </c>
      <c r="T71" s="17" t="str">
        <f t="shared" si="7"/>
        <v>Hoàn thành tốt nhiệm vụ</v>
      </c>
      <c r="U71" s="232"/>
      <c r="V71" s="19" t="str">
        <f>VLOOKUP($E71,'[9]Gui chi Quynh'!$C$7:$E$388,3,0)</f>
        <v>A3</v>
      </c>
      <c r="W71" s="19">
        <f>VLOOKUP(V71,Sheet1!$B$2:$C$12,2,TRUE)</f>
        <v>8</v>
      </c>
      <c r="X71" s="19" t="str">
        <f>VLOOKUP($E71,'[10]Gui chi Quynh'!$C$7:$E$387,3,0)</f>
        <v>A3</v>
      </c>
      <c r="Y71" s="19">
        <f>VLOOKUP(X71,Sheet1!$B$2:$C$12,2,TRUE)</f>
        <v>8</v>
      </c>
      <c r="Z71" s="19" t="str">
        <f>VLOOKUP(E71,'[11]Gui chi Quynh'!$C$7:$E$385,3,0)</f>
        <v>A3</v>
      </c>
      <c r="AA71" s="19">
        <f>VLOOKUP(Z71,Sheet1!$B$2:$C$12,2,TRUE)</f>
        <v>8</v>
      </c>
      <c r="AB71" s="19" t="str">
        <f>VLOOKUP(E71,'[12]Gui chi Quynh'!$C$7:$E$386,3,0)</f>
        <v>A3</v>
      </c>
      <c r="AC71" s="19">
        <f>VLOOKUP(AB71,Sheet1!$B$2:$C$12,2,TRUE)</f>
        <v>8</v>
      </c>
      <c r="AD71" s="19" t="str">
        <f>VLOOKUP($E71,'[13]Chi tiet'!$D$8:$Q$388,14,0)</f>
        <v>A3</v>
      </c>
      <c r="AE71" s="19">
        <f>VLOOKUP(AD71,Sheet1!$B$2:$C$12,2,TRUE)</f>
        <v>8</v>
      </c>
      <c r="AF71" s="19">
        <f t="shared" si="21"/>
        <v>8</v>
      </c>
      <c r="AG71" s="226">
        <f t="shared" si="22"/>
        <v>0</v>
      </c>
      <c r="AH71" s="17" t="str">
        <f t="shared" si="8"/>
        <v>Hoàn thành xuất sắc nhiệm vụ</v>
      </c>
      <c r="AI71" s="17">
        <f t="shared" si="23"/>
        <v>7.9</v>
      </c>
      <c r="AJ71" s="365" t="str">
        <f t="shared" si="9"/>
        <v/>
      </c>
      <c r="AK71" s="17" t="str">
        <f t="shared" si="10"/>
        <v>Hoàn thành tốt nhiệm vụ</v>
      </c>
      <c r="AL71" s="17" t="str">
        <f t="shared" si="11"/>
        <v>LĐTT</v>
      </c>
      <c r="AM71" s="366" t="str">
        <f>VLOOKUP($D71,'[14]DS Tong'!$D$18:$L$211,9,0)</f>
        <v>Khá</v>
      </c>
      <c r="AN71" s="19" t="str">
        <f>VLOOKUP($E71,[15]Sheet1!$C$7:$E$395,2,0)</f>
        <v>A4</v>
      </c>
      <c r="AO71" s="19">
        <f>VLOOKUP(AN71,Sheet1!$B$2:$C$12,2,TRUE)</f>
        <v>7</v>
      </c>
      <c r="AP71" s="19" t="str">
        <f>VLOOKUP($E71,[15]Sheet1!$C$7:$E$395,3,0)</f>
        <v>A4</v>
      </c>
      <c r="AQ71" s="19">
        <f>VLOOKUP(AP71,Sheet1!$B$2:$C$12,2,TRUE)</f>
        <v>7</v>
      </c>
      <c r="AR71" s="17">
        <f t="shared" si="3"/>
        <v>7.7</v>
      </c>
      <c r="AS71" s="17">
        <f t="shared" si="24"/>
        <v>7.8</v>
      </c>
      <c r="AT71" s="365" t="str">
        <f t="shared" si="25"/>
        <v>12A* + 0B* + 0C* +  0D</v>
      </c>
      <c r="AU71" s="365" t="str">
        <f t="shared" si="12"/>
        <v>12A*</v>
      </c>
      <c r="AV71" s="19" t="str">
        <f t="shared" si="13"/>
        <v>HTT NV</v>
      </c>
      <c r="AW71" s="19" t="str">
        <f t="shared" si="14"/>
        <v>HTT NV</v>
      </c>
      <c r="AX71" s="25"/>
      <c r="AY71" s="25"/>
    </row>
    <row r="72" spans="1:51" s="48" customFormat="1" ht="35.1" customHeight="1" x14ac:dyDescent="0.25">
      <c r="A72" s="207">
        <f t="shared" si="6"/>
        <v>64</v>
      </c>
      <c r="B72" s="207">
        <f>COUNTIF($F$9:F72,F72)</f>
        <v>10</v>
      </c>
      <c r="C72" s="353" t="s">
        <v>984</v>
      </c>
      <c r="D72" s="208" t="s">
        <v>75</v>
      </c>
      <c r="E72" s="207" t="s">
        <v>461</v>
      </c>
      <c r="F72" s="38" t="s">
        <v>867</v>
      </c>
      <c r="G72" s="19" t="s">
        <v>975</v>
      </c>
      <c r="H72" s="19" t="str">
        <f>VLOOKUP($E72,'[4]Gui chi Quynh'!$D$7:$F$393,3,0)</f>
        <v>A2</v>
      </c>
      <c r="I72" s="19">
        <f>VLOOKUP(H72,Sheet1!$B$2:$C$12,2,TRUE)</f>
        <v>9</v>
      </c>
      <c r="J72" s="19" t="str">
        <f>VLOOKUP($E72,'[5]Gui chi Quynh'!$C$7:$E$391,3,0)</f>
        <v>A2</v>
      </c>
      <c r="K72" s="19">
        <f>VLOOKUP(J72,Sheet1!$B$2:$C$12,2,TRUE)</f>
        <v>9</v>
      </c>
      <c r="L72" s="19" t="str">
        <f>VLOOKUP($E72,'[6]Gui chi Quynh'!$C$7:$E$389,3,0)</f>
        <v>A3</v>
      </c>
      <c r="M72" s="19">
        <f>VLOOKUP(L72,Sheet1!$B$2:$C$12,2,TRUE)</f>
        <v>8</v>
      </c>
      <c r="N72" s="19" t="str">
        <f>VLOOKUP($E72,'[7]Gui chi Quynh'!$C$7:$E$389,3,0)</f>
        <v>A2</v>
      </c>
      <c r="O72" s="19">
        <f>VLOOKUP(N72,Sheet1!$B$2:$C$12,2,TRUE)</f>
        <v>9</v>
      </c>
      <c r="P72" s="19" t="str">
        <f>VLOOKUP($E72,'[8]Gui chi Quynh'!$C$7:$E$388,3,0)</f>
        <v>A2</v>
      </c>
      <c r="Q72" s="19">
        <f>VLOOKUP(P72,Sheet1!$B$2:$C$12,2,TRUE)</f>
        <v>9</v>
      </c>
      <c r="R72" s="19">
        <f t="shared" si="19"/>
        <v>8.8000000000000007</v>
      </c>
      <c r="S72" s="226">
        <f t="shared" si="20"/>
        <v>0</v>
      </c>
      <c r="T72" s="17" t="str">
        <f t="shared" si="7"/>
        <v>Hoàn thành xuất sắc nhiệm vụ</v>
      </c>
      <c r="U72" s="232"/>
      <c r="V72" s="19" t="str">
        <f>VLOOKUP($E72,'[9]Gui chi Quynh'!$C$7:$E$388,3,0)</f>
        <v>A2</v>
      </c>
      <c r="W72" s="19">
        <f>VLOOKUP(V72,Sheet1!$B$2:$C$12,2,TRUE)</f>
        <v>9</v>
      </c>
      <c r="X72" s="19" t="str">
        <f>VLOOKUP($E72,'[10]Gui chi Quynh'!$C$7:$E$387,3,0)</f>
        <v>A2</v>
      </c>
      <c r="Y72" s="19">
        <f>VLOOKUP(X72,Sheet1!$B$2:$C$12,2,TRUE)</f>
        <v>9</v>
      </c>
      <c r="Z72" s="19" t="str">
        <f>VLOOKUP(E72,'[11]Gui chi Quynh'!$C$7:$E$385,3,0)</f>
        <v>A2</v>
      </c>
      <c r="AA72" s="19">
        <f>VLOOKUP(Z72,Sheet1!$B$2:$C$12,2,TRUE)</f>
        <v>9</v>
      </c>
      <c r="AB72" s="19" t="str">
        <f>VLOOKUP(E72,'[12]Gui chi Quynh'!$C$7:$E$386,3,0)</f>
        <v>A2</v>
      </c>
      <c r="AC72" s="19">
        <f>VLOOKUP(AB72,Sheet1!$B$2:$C$12,2,TRUE)</f>
        <v>9</v>
      </c>
      <c r="AD72" s="19" t="str">
        <f>VLOOKUP($E72,'[13]Chi tiet'!$D$8:$Q$388,14,0)</f>
        <v>A2</v>
      </c>
      <c r="AE72" s="19">
        <f>VLOOKUP(AD72,Sheet1!$B$2:$C$12,2,TRUE)</f>
        <v>9</v>
      </c>
      <c r="AF72" s="19">
        <f t="shared" si="21"/>
        <v>9</v>
      </c>
      <c r="AG72" s="226">
        <f t="shared" si="22"/>
        <v>0</v>
      </c>
      <c r="AH72" s="17" t="str">
        <f t="shared" si="8"/>
        <v>Hoàn thành xuất sắc nhiệm vụ</v>
      </c>
      <c r="AI72" s="17">
        <f t="shared" si="23"/>
        <v>8.9</v>
      </c>
      <c r="AJ72" s="365" t="str">
        <f t="shared" si="9"/>
        <v/>
      </c>
      <c r="AK72" s="17" t="str">
        <f t="shared" si="10"/>
        <v>Hoàn thành xuất sắc nhiệm vụ</v>
      </c>
      <c r="AL72" s="17" t="str">
        <f t="shared" si="11"/>
        <v>LĐTT</v>
      </c>
      <c r="AM72" s="366"/>
      <c r="AN72" s="19" t="str">
        <f>VLOOKUP($E72,[15]Sheet1!$C$7:$E$395,2,0)</f>
        <v>A3</v>
      </c>
      <c r="AO72" s="19">
        <f>VLOOKUP(AN72,Sheet1!$B$2:$C$12,2,TRUE)</f>
        <v>8</v>
      </c>
      <c r="AP72" s="19" t="str">
        <f>VLOOKUP($E72,[15]Sheet1!$C$7:$E$395,3,0)</f>
        <v>A2</v>
      </c>
      <c r="AQ72" s="19">
        <f>VLOOKUP(AP72,Sheet1!$B$2:$C$12,2,TRUE)</f>
        <v>9</v>
      </c>
      <c r="AR72" s="17">
        <f t="shared" si="3"/>
        <v>8.8000000000000007</v>
      </c>
      <c r="AS72" s="17">
        <f t="shared" si="24"/>
        <v>8.8000000000000007</v>
      </c>
      <c r="AT72" s="365" t="str">
        <f t="shared" si="25"/>
        <v>12A* + 0B* + 0C* +  0D</v>
      </c>
      <c r="AU72" s="365" t="str">
        <f t="shared" si="12"/>
        <v>12A*</v>
      </c>
      <c r="AV72" s="19" t="str">
        <f t="shared" si="13"/>
        <v>HTXS NV</v>
      </c>
      <c r="AW72" s="19" t="str">
        <f t="shared" si="14"/>
        <v>HTXS NV</v>
      </c>
      <c r="AX72" s="25"/>
      <c r="AY72" s="25"/>
    </row>
    <row r="73" spans="1:51" s="48" customFormat="1" ht="35.1" customHeight="1" x14ac:dyDescent="0.25">
      <c r="A73" s="207">
        <f t="shared" ref="A73:A137" si="26">ROW()-8</f>
        <v>65</v>
      </c>
      <c r="B73" s="207">
        <f>COUNTIF($F$9:F73,F73)</f>
        <v>11</v>
      </c>
      <c r="C73" s="353" t="s">
        <v>985</v>
      </c>
      <c r="D73" s="208" t="s">
        <v>41</v>
      </c>
      <c r="E73" s="207" t="s">
        <v>467</v>
      </c>
      <c r="F73" s="38" t="s">
        <v>867</v>
      </c>
      <c r="G73" s="19" t="s">
        <v>975</v>
      </c>
      <c r="H73" s="19" t="str">
        <f>VLOOKUP($E73,'[4]Gui chi Quynh'!$D$7:$F$393,3,0)</f>
        <v>A3</v>
      </c>
      <c r="I73" s="19">
        <f>VLOOKUP(H73,Sheet1!$B$2:$C$12,2,TRUE)</f>
        <v>8</v>
      </c>
      <c r="J73" s="19" t="str">
        <f>VLOOKUP($E73,'[5]Gui chi Quynh'!$C$7:$E$391,3,0)</f>
        <v>A2</v>
      </c>
      <c r="K73" s="19">
        <f>VLOOKUP(J73,Sheet1!$B$2:$C$12,2,TRUE)</f>
        <v>9</v>
      </c>
      <c r="L73" s="19" t="str">
        <f>VLOOKUP($E73,'[6]Gui chi Quynh'!$C$7:$E$389,3,0)</f>
        <v>A3</v>
      </c>
      <c r="M73" s="19">
        <f>VLOOKUP(L73,Sheet1!$B$2:$C$12,2,TRUE)</f>
        <v>8</v>
      </c>
      <c r="N73" s="19" t="str">
        <f>VLOOKUP($E73,'[7]Gui chi Quynh'!$C$7:$E$389,3,0)</f>
        <v>A3</v>
      </c>
      <c r="O73" s="19">
        <f>VLOOKUP(N73,Sheet1!$B$2:$C$12,2,TRUE)</f>
        <v>8</v>
      </c>
      <c r="P73" s="19" t="str">
        <f>VLOOKUP($E73,'[8]Gui chi Quynh'!$C$7:$E$388,3,0)</f>
        <v>A3</v>
      </c>
      <c r="Q73" s="19">
        <f>VLOOKUP(P73,Sheet1!$B$2:$C$12,2,TRUE)</f>
        <v>8</v>
      </c>
      <c r="R73" s="19">
        <f t="shared" si="19"/>
        <v>8.1999999999999993</v>
      </c>
      <c r="S73" s="226">
        <f t="shared" si="20"/>
        <v>0</v>
      </c>
      <c r="T73" s="17" t="str">
        <f t="shared" si="7"/>
        <v>Hoàn thành xuất sắc nhiệm vụ</v>
      </c>
      <c r="U73" s="232"/>
      <c r="V73" s="19" t="str">
        <f>VLOOKUP($E73,'[9]Gui chi Quynh'!$C$7:$E$388,3,0)</f>
        <v>A3</v>
      </c>
      <c r="W73" s="19">
        <f>VLOOKUP(V73,Sheet1!$B$2:$C$12,2,TRUE)</f>
        <v>8</v>
      </c>
      <c r="X73" s="19" t="str">
        <f>VLOOKUP($E73,'[10]Gui chi Quynh'!$C$7:$E$387,3,0)</f>
        <v>A3</v>
      </c>
      <c r="Y73" s="19">
        <f>VLOOKUP(X73,Sheet1!$B$2:$C$12,2,TRUE)</f>
        <v>8</v>
      </c>
      <c r="Z73" s="19" t="str">
        <f>VLOOKUP(E73,'[11]Gui chi Quynh'!$C$7:$E$385,3,0)</f>
        <v>A2</v>
      </c>
      <c r="AA73" s="19">
        <f>VLOOKUP(Z73,Sheet1!$B$2:$C$12,2,TRUE)</f>
        <v>9</v>
      </c>
      <c r="AB73" s="19" t="str">
        <f>VLOOKUP(E73,'[12]Gui chi Quynh'!$C$7:$E$386,3,0)</f>
        <v>A2</v>
      </c>
      <c r="AC73" s="19">
        <f>VLOOKUP(AB73,Sheet1!$B$2:$C$12,2,TRUE)</f>
        <v>9</v>
      </c>
      <c r="AD73" s="19" t="str">
        <f>VLOOKUP($E73,'[13]Chi tiet'!$D$8:$Q$388,14,0)</f>
        <v>A2</v>
      </c>
      <c r="AE73" s="19">
        <f>VLOOKUP(AD73,Sheet1!$B$2:$C$12,2,TRUE)</f>
        <v>9</v>
      </c>
      <c r="AF73" s="19">
        <f t="shared" ref="AF73:AF104" si="27">ROUND(AVERAGE(W73,Y73,AA73,AC73,AE73),1)</f>
        <v>8.6</v>
      </c>
      <c r="AG73" s="226">
        <f t="shared" ref="AG73:AG104" si="28">COUNTIF(V73:AE73,"C*")*1+COUNTIF(V73:AE73,"D")*2+COUNTIF(V73:AE73,"E")*3</f>
        <v>0</v>
      </c>
      <c r="AH73" s="17" t="str">
        <f t="shared" si="8"/>
        <v>Hoàn thành xuất sắc nhiệm vụ</v>
      </c>
      <c r="AI73" s="17">
        <f t="shared" ref="AI73:AI104" si="29">ROUND(AVERAGE(R73,AF73),1)</f>
        <v>8.4</v>
      </c>
      <c r="AJ73" s="365" t="str">
        <f t="shared" si="9"/>
        <v/>
      </c>
      <c r="AK73" s="17" t="str">
        <f t="shared" si="10"/>
        <v>Hoàn thành xuất sắc nhiệm vụ</v>
      </c>
      <c r="AL73" s="17" t="str">
        <f t="shared" si="11"/>
        <v>LĐTT</v>
      </c>
      <c r="AM73" s="366" t="str">
        <f>VLOOKUP($D73,'[14]DS Tong'!$D$18:$L$211,9,0)</f>
        <v>Khá</v>
      </c>
      <c r="AN73" s="19" t="str">
        <f>VLOOKUP($E73,[15]Sheet1!$C$7:$E$395,2,0)</f>
        <v>A4</v>
      </c>
      <c r="AO73" s="19">
        <f>VLOOKUP(AN73,Sheet1!$B$2:$C$12,2,TRUE)</f>
        <v>7</v>
      </c>
      <c r="AP73" s="19" t="str">
        <f>VLOOKUP($E73,[15]Sheet1!$C$7:$E$395,3,0)</f>
        <v>A4</v>
      </c>
      <c r="AQ73" s="19">
        <f>VLOOKUP(AP73,Sheet1!$B$2:$C$12,2,TRUE)</f>
        <v>7</v>
      </c>
      <c r="AR73" s="17">
        <f t="shared" ref="AR73:AR136" si="30">ROUND(AVERAGE(I73,K73,M73,O73,Q73,W73,Y73,AA73,AC73,AO73,AQ73),1)</f>
        <v>8.1</v>
      </c>
      <c r="AS73" s="17">
        <f t="shared" ref="AS73:AS104" si="31">ROUND(AVERAGE(I73,K73,M73,O73,Q73,W73,Y73,AA73,AC73,AO73,AQ73,AE73),1)</f>
        <v>8.1999999999999993</v>
      </c>
      <c r="AT73" s="365" t="str">
        <f t="shared" ref="AT73:AT104" si="32">(COUNTIF($G73:$AQ73,"A*")&amp;"A*")&amp;" + "&amp;(COUNTIF($G73:$AQ73,"B*")&amp;"B*")&amp;" + "&amp;(COUNTIF($G73:$AQ73,"C*")&amp;"C*")&amp;" +  "&amp;(COUNTIF($G73:$AQ73,"D")&amp;"D")</f>
        <v>12A* + 0B* + 0C* +  0D</v>
      </c>
      <c r="AU73" s="365" t="str">
        <f t="shared" ref="AU73:AU137" si="33">LEFT(AT73,4)</f>
        <v>12A*</v>
      </c>
      <c r="AV73" s="19" t="str">
        <f t="shared" ref="AV73:AV136" si="34">IF(AND(8&lt;=$AR73,$AR73&lt;=10),"HTXS NV",IF(AND(6&lt;$AR73,$AR73&lt;8),"HTT NV",IF(AND(5&lt;$AR73,$AR73&lt;6),"HT NV","Không HT NV")))</f>
        <v>HTXS NV</v>
      </c>
      <c r="AW73" s="19" t="str">
        <f t="shared" ref="AW73:AW136" si="35">IF(AND(8&lt;=$AS73,$AS73&lt;=10),"HTXS NV",IF(AND(6&lt;$AS73,$AS73&lt;8),"HTT NV",IF(AND(5&lt;$AS73,$AS73&lt;6),"HT NV","Không HT NV")))</f>
        <v>HTXS NV</v>
      </c>
      <c r="AX73" s="25"/>
      <c r="AY73" s="25"/>
    </row>
    <row r="74" spans="1:51" s="48" customFormat="1" ht="35.1" customHeight="1" x14ac:dyDescent="0.2">
      <c r="A74" s="207">
        <f t="shared" si="26"/>
        <v>66</v>
      </c>
      <c r="B74" s="207">
        <f>COUNTIF($F$9:F74,F74)</f>
        <v>12</v>
      </c>
      <c r="C74" s="353" t="s">
        <v>985</v>
      </c>
      <c r="D74" s="208" t="s">
        <v>83</v>
      </c>
      <c r="E74" s="207" t="s">
        <v>468</v>
      </c>
      <c r="F74" s="38" t="s">
        <v>867</v>
      </c>
      <c r="G74" s="19" t="s">
        <v>975</v>
      </c>
      <c r="H74" s="19" t="str">
        <f>VLOOKUP($E74,'[4]Gui chi Quynh'!$D$7:$F$393,3,0)</f>
        <v>A3</v>
      </c>
      <c r="I74" s="19">
        <f>VLOOKUP(H74,Sheet1!$B$2:$C$12,2,TRUE)</f>
        <v>8</v>
      </c>
      <c r="J74" s="19" t="str">
        <f>VLOOKUP($E74,'[5]Gui chi Quynh'!$C$7:$E$391,3,0)</f>
        <v>A3</v>
      </c>
      <c r="K74" s="19">
        <f>VLOOKUP(J74,Sheet1!$B$2:$C$12,2,TRUE)</f>
        <v>8</v>
      </c>
      <c r="L74" s="19" t="str">
        <f>VLOOKUP($E74,'[6]Gui chi Quynh'!$C$7:$E$389,3,0)</f>
        <v>A3</v>
      </c>
      <c r="M74" s="19">
        <f>VLOOKUP(L74,Sheet1!$B$2:$C$12,2,TRUE)</f>
        <v>8</v>
      </c>
      <c r="N74" s="19" t="str">
        <f>VLOOKUP($E74,'[7]Gui chi Quynh'!$C$7:$E$389,3,0)</f>
        <v>A3</v>
      </c>
      <c r="O74" s="19">
        <f>VLOOKUP(N74,Sheet1!$B$2:$C$12,2,TRUE)</f>
        <v>8</v>
      </c>
      <c r="P74" s="19" t="str">
        <f>VLOOKUP($E74,'[8]Gui chi Quynh'!$C$7:$E$388,3,0)</f>
        <v>A3</v>
      </c>
      <c r="Q74" s="19">
        <f>VLOOKUP(P74,Sheet1!$B$2:$C$12,2,TRUE)</f>
        <v>8</v>
      </c>
      <c r="R74" s="19">
        <f t="shared" si="19"/>
        <v>8</v>
      </c>
      <c r="S74" s="226">
        <f t="shared" si="20"/>
        <v>0</v>
      </c>
      <c r="T74" s="17" t="str">
        <f t="shared" ref="T74:T137" si="36">IF(S74&gt;=3,"Không hoàn thành nhiệm vụ",IF(AND($R74&gt;=8,$R74&lt;=10,S74=0),"Hoàn thành xuất sắc nhiệm vụ",IF(AND($R74&gt;=8,$R74&lt;=10,S74=1),"Hoàn thành tốt nhiệm vụ",IF(AND($R74&gt;=8,$R74&lt;=10,S74=2),"Hoàn thành nhiệm vụ",IF(AND($R74&gt;6,$R74&lt;8,S74&lt;=1),"Hoàn thành tốt nhiệm vụ",IF(AND($R74&gt;6,$R74&lt;8,S74=2),"Hoàn thành nhiệm vụ",IF(AND($R74&gt;=5,$R74&lt;=6,S74&lt;=2),"Hoàn thành nhiệm vụ",IF(AND($R74&lt;5,S74&gt;3),"Không hoàn thành nhiệm vụ",""))))))))</f>
        <v>Hoàn thành xuất sắc nhiệm vụ</v>
      </c>
      <c r="U74" s="232"/>
      <c r="V74" s="19" t="str">
        <f>VLOOKUP($E74,'[9]Gui chi Quynh'!$C$7:$E$388,3,0)</f>
        <v>A3</v>
      </c>
      <c r="W74" s="19">
        <f>VLOOKUP(V74,Sheet1!$B$2:$C$12,2,TRUE)</f>
        <v>8</v>
      </c>
      <c r="X74" s="19" t="str">
        <f>VLOOKUP($E74,'[10]Gui chi Quynh'!$C$7:$E$387,3,0)</f>
        <v>A3</v>
      </c>
      <c r="Y74" s="19">
        <f>VLOOKUP(X74,Sheet1!$B$2:$C$12,2,TRUE)</f>
        <v>8</v>
      </c>
      <c r="Z74" s="19" t="str">
        <f>VLOOKUP(E74,'[11]Gui chi Quynh'!$C$7:$E$385,3,0)</f>
        <v>A3</v>
      </c>
      <c r="AA74" s="19">
        <f>VLOOKUP(Z74,Sheet1!$B$2:$C$12,2,TRUE)</f>
        <v>8</v>
      </c>
      <c r="AB74" s="19" t="str">
        <f>VLOOKUP(E74,'[12]Gui chi Quynh'!$C$7:$E$386,3,0)</f>
        <v>A3</v>
      </c>
      <c r="AC74" s="19">
        <f>VLOOKUP(AB74,Sheet1!$B$2:$C$12,2,TRUE)</f>
        <v>8</v>
      </c>
      <c r="AD74" s="19" t="str">
        <f>VLOOKUP($E74,'[13]Chi tiet'!$D$8:$Q$388,14,0)</f>
        <v>A3</v>
      </c>
      <c r="AE74" s="19">
        <f>VLOOKUP(AD74,Sheet1!$B$2:$C$12,2,TRUE)</f>
        <v>8</v>
      </c>
      <c r="AF74" s="19">
        <f t="shared" si="27"/>
        <v>8</v>
      </c>
      <c r="AG74" s="226">
        <f t="shared" si="28"/>
        <v>0</v>
      </c>
      <c r="AH74" s="17" t="str">
        <f t="shared" ref="AH74:AH137" si="37">IF(AG74&gt;=3,"Không hoàn thành nhiệm vụ",IF(AND($AF74&gt;=8,$AF74&lt;=10,AG74=0),"Hoàn thành xuất sắc nhiệm vụ",IF(AND($AF74&gt;=8,$AF74&lt;=10,AG74=1),"Hoàn thành tốt nhiệm vụ",IF(AND($AF74&gt;=8,$AF74&lt;=10,AG74=2),"Hoàn thành nhiệm vụ",IF(AND($AF74&gt;6,$AF74&lt;8,AG74&lt;=1),"Hoàn thành tốt nhiệm vụ",IF(AND($AF74&gt;6,$AF74&lt;8,AG74=2),"Hoàn thành nhiệm vụ",IF(AND($AF74&gt;=5,$AF74&lt;=6,AG74&lt;=2),"Hoàn thành nhiệm vụ",IF(AND($AF74&lt;5,AG74&gt;3),"Không hoàn thành nhiệm vụ",""))))))))</f>
        <v>Hoàn thành xuất sắc nhiệm vụ</v>
      </c>
      <c r="AI74" s="17">
        <f t="shared" si="29"/>
        <v>8</v>
      </c>
      <c r="AJ74" s="365" t="str">
        <f t="shared" ref="AJ74:AJ137" si="38">IF(AH74="Hoàn thành nhiệm vụ",1,"")</f>
        <v/>
      </c>
      <c r="AK74" s="17" t="str">
        <f t="shared" ref="AK74:AK137" si="39">IF($AI74&gt;=8,"Hoàn thành xuất sắc nhiệm vụ",IF($AI74&gt;6,"Hoàn thành tốt nhiệm vụ",IF($AI74&gt;=5,"Hoàn thành nhiệm vụ","Không hoàn thành nhiệm vụ")))</f>
        <v>Hoàn thành xuất sắc nhiệm vụ</v>
      </c>
      <c r="AL74" s="17" t="str">
        <f t="shared" ref="AL74:AL137" si="40">IF(AJ74=1,"Không đạt LĐTT","LĐTT")</f>
        <v>LĐTT</v>
      </c>
      <c r="AM74" s="366" t="str">
        <f>VLOOKUP($D74,'[14]DS Tong'!$D$18:$L$211,9,0)</f>
        <v>Khá</v>
      </c>
      <c r="AN74" s="19" t="str">
        <f>VLOOKUP($E74,[15]Sheet1!$C$7:$E$395,2,0)</f>
        <v>A3</v>
      </c>
      <c r="AO74" s="19">
        <f>VLOOKUP(AN74,Sheet1!$B$2:$C$12,2,TRUE)</f>
        <v>8</v>
      </c>
      <c r="AP74" s="19" t="str">
        <f>VLOOKUP($E74,[15]Sheet1!$C$7:$E$395,3,0)</f>
        <v>A3</v>
      </c>
      <c r="AQ74" s="19">
        <f>VLOOKUP(AP74,Sheet1!$B$2:$C$12,2,TRUE)</f>
        <v>8</v>
      </c>
      <c r="AR74" s="17">
        <f t="shared" si="30"/>
        <v>8</v>
      </c>
      <c r="AS74" s="17">
        <f t="shared" si="31"/>
        <v>8</v>
      </c>
      <c r="AT74" s="365" t="str">
        <f t="shared" si="32"/>
        <v>12A* + 0B* + 0C* +  0D</v>
      </c>
      <c r="AU74" s="365" t="str">
        <f t="shared" si="33"/>
        <v>12A*</v>
      </c>
      <c r="AV74" s="19" t="str">
        <f t="shared" si="34"/>
        <v>HTXS NV</v>
      </c>
      <c r="AW74" s="19" t="str">
        <f t="shared" si="35"/>
        <v>HTXS NV</v>
      </c>
      <c r="AX74" s="47"/>
      <c r="AY74" s="47"/>
    </row>
    <row r="75" spans="1:51" s="48" customFormat="1" ht="35.1" customHeight="1" x14ac:dyDescent="0.25">
      <c r="A75" s="207">
        <f t="shared" si="26"/>
        <v>67</v>
      </c>
      <c r="B75" s="207">
        <f>COUNTIF($F$9:F75,F75)</f>
        <v>13</v>
      </c>
      <c r="C75" s="353" t="s">
        <v>985</v>
      </c>
      <c r="D75" s="208" t="s">
        <v>81</v>
      </c>
      <c r="E75" s="207" t="s">
        <v>466</v>
      </c>
      <c r="F75" s="38" t="s">
        <v>867</v>
      </c>
      <c r="G75" s="19" t="s">
        <v>975</v>
      </c>
      <c r="H75" s="19" t="str">
        <f>VLOOKUP($E75,'[4]Gui chi Quynh'!$D$7:$F$393,3,0)</f>
        <v>A3</v>
      </c>
      <c r="I75" s="19">
        <f>VLOOKUP(H75,Sheet1!$B$2:$C$12,2,TRUE)</f>
        <v>8</v>
      </c>
      <c r="J75" s="19" t="str">
        <f>VLOOKUP($E75,'[5]Gui chi Quynh'!$C$7:$E$391,3,0)</f>
        <v>A2</v>
      </c>
      <c r="K75" s="19">
        <f>VLOOKUP(J75,Sheet1!$B$2:$C$12,2,TRUE)</f>
        <v>9</v>
      </c>
      <c r="L75" s="19" t="str">
        <f>VLOOKUP($E75,'[6]Gui chi Quynh'!$C$7:$E$389,3,0)</f>
        <v>A3</v>
      </c>
      <c r="M75" s="19">
        <f>VLOOKUP(L75,Sheet1!$B$2:$C$12,2,TRUE)</f>
        <v>8</v>
      </c>
      <c r="N75" s="19" t="str">
        <f>VLOOKUP($E75,'[7]Gui chi Quynh'!$C$7:$E$389,3,0)</f>
        <v>A2</v>
      </c>
      <c r="O75" s="19">
        <f>VLOOKUP(N75,Sheet1!$B$2:$C$12,2,TRUE)</f>
        <v>9</v>
      </c>
      <c r="P75" s="19" t="str">
        <f>VLOOKUP($E75,'[8]Gui chi Quynh'!$C$7:$E$388,3,0)</f>
        <v>A3</v>
      </c>
      <c r="Q75" s="19">
        <f>VLOOKUP(P75,Sheet1!$B$2:$C$12,2,TRUE)</f>
        <v>8</v>
      </c>
      <c r="R75" s="19">
        <f t="shared" si="19"/>
        <v>8.4</v>
      </c>
      <c r="S75" s="226">
        <f t="shared" si="20"/>
        <v>0</v>
      </c>
      <c r="T75" s="17" t="str">
        <f t="shared" si="36"/>
        <v>Hoàn thành xuất sắc nhiệm vụ</v>
      </c>
      <c r="U75" s="232"/>
      <c r="V75" s="19" t="str">
        <f>VLOOKUP($E75,'[9]Gui chi Quynh'!$C$7:$E$388,3,0)</f>
        <v>A3</v>
      </c>
      <c r="W75" s="19">
        <f>VLOOKUP(V75,Sheet1!$B$2:$C$12,2,TRUE)</f>
        <v>8</v>
      </c>
      <c r="X75" s="19" t="str">
        <f>VLOOKUP($E75,'[10]Gui chi Quynh'!$C$7:$E$387,3,0)</f>
        <v>A2</v>
      </c>
      <c r="Y75" s="19">
        <f>VLOOKUP(X75,Sheet1!$B$2:$C$12,2,TRUE)</f>
        <v>9</v>
      </c>
      <c r="Z75" s="19" t="str">
        <f>VLOOKUP(E75,'[11]Gui chi Quynh'!$C$7:$E$385,3,0)</f>
        <v>A2</v>
      </c>
      <c r="AA75" s="19">
        <f>VLOOKUP(Z75,Sheet1!$B$2:$C$12,2,TRUE)</f>
        <v>9</v>
      </c>
      <c r="AB75" s="19" t="str">
        <f>VLOOKUP(E75,'[12]Gui chi Quynh'!$C$7:$E$386,3,0)</f>
        <v>A2</v>
      </c>
      <c r="AC75" s="19">
        <f>VLOOKUP(AB75,Sheet1!$B$2:$C$12,2,TRUE)</f>
        <v>9</v>
      </c>
      <c r="AD75" s="19" t="str">
        <f>VLOOKUP($E75,'[13]Chi tiet'!$D$8:$Q$388,14,0)</f>
        <v>A2</v>
      </c>
      <c r="AE75" s="19">
        <f>VLOOKUP(AD75,Sheet1!$B$2:$C$12,2,TRUE)</f>
        <v>9</v>
      </c>
      <c r="AF75" s="19">
        <f t="shared" si="27"/>
        <v>8.8000000000000007</v>
      </c>
      <c r="AG75" s="226">
        <f t="shared" si="28"/>
        <v>0</v>
      </c>
      <c r="AH75" s="17" t="str">
        <f t="shared" si="37"/>
        <v>Hoàn thành xuất sắc nhiệm vụ</v>
      </c>
      <c r="AI75" s="17">
        <f t="shared" si="29"/>
        <v>8.6</v>
      </c>
      <c r="AJ75" s="365" t="str">
        <f t="shared" si="38"/>
        <v/>
      </c>
      <c r="AK75" s="17" t="str">
        <f t="shared" si="39"/>
        <v>Hoàn thành xuất sắc nhiệm vụ</v>
      </c>
      <c r="AL75" s="17" t="str">
        <f t="shared" si="40"/>
        <v>LĐTT</v>
      </c>
      <c r="AM75" s="366" t="str">
        <f>VLOOKUP($D75,'[14]DS Tong'!$D$18:$L$211,9,0)</f>
        <v>Tốt</v>
      </c>
      <c r="AN75" s="19" t="str">
        <f>VLOOKUP($E75,[15]Sheet1!$C$7:$E$395,2,0)</f>
        <v>A3</v>
      </c>
      <c r="AO75" s="19">
        <f>VLOOKUP(AN75,Sheet1!$B$2:$C$12,2,TRUE)</f>
        <v>8</v>
      </c>
      <c r="AP75" s="19" t="str">
        <f>VLOOKUP($E75,[15]Sheet1!$C$7:$E$395,3,0)</f>
        <v>A2</v>
      </c>
      <c r="AQ75" s="19">
        <f>VLOOKUP(AP75,Sheet1!$B$2:$C$12,2,TRUE)</f>
        <v>9</v>
      </c>
      <c r="AR75" s="17">
        <f t="shared" si="30"/>
        <v>8.5</v>
      </c>
      <c r="AS75" s="17">
        <f t="shared" si="31"/>
        <v>8.6</v>
      </c>
      <c r="AT75" s="365" t="str">
        <f t="shared" si="32"/>
        <v>12A* + 0B* + 0C* +  0D</v>
      </c>
      <c r="AU75" s="365" t="str">
        <f t="shared" si="33"/>
        <v>12A*</v>
      </c>
      <c r="AV75" s="19" t="str">
        <f t="shared" si="34"/>
        <v>HTXS NV</v>
      </c>
      <c r="AW75" s="19" t="str">
        <f t="shared" si="35"/>
        <v>HTXS NV</v>
      </c>
      <c r="AX75" s="25"/>
      <c r="AY75" s="25"/>
    </row>
    <row r="76" spans="1:51" s="48" customFormat="1" ht="35.1" customHeight="1" x14ac:dyDescent="0.25">
      <c r="A76" s="207">
        <f t="shared" si="26"/>
        <v>68</v>
      </c>
      <c r="B76" s="207">
        <f>COUNTIF($F$9:F76,F76)</f>
        <v>14</v>
      </c>
      <c r="C76" s="353" t="s">
        <v>985</v>
      </c>
      <c r="D76" s="208" t="s">
        <v>351</v>
      </c>
      <c r="E76" s="207" t="s">
        <v>469</v>
      </c>
      <c r="F76" s="38" t="s">
        <v>867</v>
      </c>
      <c r="G76" s="19" t="s">
        <v>975</v>
      </c>
      <c r="H76" s="19" t="str">
        <f>VLOOKUP($E76,'[4]Gui chi Quynh'!$D$7:$F$393,3,0)</f>
        <v>A4</v>
      </c>
      <c r="I76" s="19">
        <f>VLOOKUP(H76,Sheet1!$B$2:$C$12,2,TRUE)</f>
        <v>7</v>
      </c>
      <c r="J76" s="19" t="str">
        <f>VLOOKUP($E76,'[5]Gui chi Quynh'!$C$7:$E$391,3,0)</f>
        <v>A4</v>
      </c>
      <c r="K76" s="19">
        <f>VLOOKUP(J76,Sheet1!$B$2:$C$12,2,TRUE)</f>
        <v>7</v>
      </c>
      <c r="L76" s="19" t="str">
        <f>VLOOKUP($E76,'[6]Gui chi Quynh'!$C$7:$E$389,3,0)</f>
        <v>A4</v>
      </c>
      <c r="M76" s="19">
        <f>VLOOKUP(L76,Sheet1!$B$2:$C$12,2,TRUE)</f>
        <v>7</v>
      </c>
      <c r="N76" s="19" t="str">
        <f>VLOOKUP($E76,'[7]Gui chi Quynh'!$C$7:$E$389,3,0)</f>
        <v>A3</v>
      </c>
      <c r="O76" s="19">
        <f>VLOOKUP(N76,Sheet1!$B$2:$C$12,2,TRUE)</f>
        <v>8</v>
      </c>
      <c r="P76" s="19" t="str">
        <f>VLOOKUP($E76,'[8]Gui chi Quynh'!$C$7:$E$388,3,0)</f>
        <v>A4</v>
      </c>
      <c r="Q76" s="19">
        <f>VLOOKUP(P76,Sheet1!$B$2:$C$12,2,TRUE)</f>
        <v>7</v>
      </c>
      <c r="R76" s="19">
        <f t="shared" si="19"/>
        <v>7.2</v>
      </c>
      <c r="S76" s="226">
        <f t="shared" si="20"/>
        <v>0</v>
      </c>
      <c r="T76" s="17" t="str">
        <f t="shared" si="36"/>
        <v>Hoàn thành tốt nhiệm vụ</v>
      </c>
      <c r="U76" s="232"/>
      <c r="V76" s="19" t="str">
        <f>VLOOKUP($E76,'[9]Gui chi Quynh'!$C$7:$E$388,3,0)</f>
        <v>A4</v>
      </c>
      <c r="W76" s="19">
        <f>VLOOKUP(V76,Sheet1!$B$2:$C$12,2,TRUE)</f>
        <v>7</v>
      </c>
      <c r="X76" s="19" t="str">
        <f>VLOOKUP($E76,'[10]Gui chi Quynh'!$C$7:$E$387,3,0)</f>
        <v>A4</v>
      </c>
      <c r="Y76" s="19">
        <f>VLOOKUP(X76,Sheet1!$B$2:$C$12,2,TRUE)</f>
        <v>7</v>
      </c>
      <c r="Z76" s="19" t="str">
        <f>VLOOKUP(E76,'[11]Gui chi Quynh'!$C$7:$E$385,3,0)</f>
        <v>A4</v>
      </c>
      <c r="AA76" s="19">
        <f>VLOOKUP(Z76,Sheet1!$B$2:$C$12,2,TRUE)</f>
        <v>7</v>
      </c>
      <c r="AB76" s="19" t="str">
        <f>VLOOKUP(E76,'[12]Gui chi Quynh'!$C$7:$E$386,3,0)</f>
        <v>A4</v>
      </c>
      <c r="AC76" s="19">
        <f>VLOOKUP(AB76,Sheet1!$B$2:$C$12,2,TRUE)</f>
        <v>7</v>
      </c>
      <c r="AD76" s="19" t="str">
        <f>VLOOKUP($E76,'[13]Chi tiet'!$D$8:$Q$388,14,0)</f>
        <v>A4</v>
      </c>
      <c r="AE76" s="19">
        <f>VLOOKUP(AD76,Sheet1!$B$2:$C$12,2,TRUE)</f>
        <v>7</v>
      </c>
      <c r="AF76" s="19">
        <f t="shared" si="27"/>
        <v>7</v>
      </c>
      <c r="AG76" s="226">
        <f t="shared" si="28"/>
        <v>0</v>
      </c>
      <c r="AH76" s="17" t="str">
        <f t="shared" si="37"/>
        <v>Hoàn thành tốt nhiệm vụ</v>
      </c>
      <c r="AI76" s="17">
        <f t="shared" si="29"/>
        <v>7.1</v>
      </c>
      <c r="AJ76" s="365" t="str">
        <f t="shared" si="38"/>
        <v/>
      </c>
      <c r="AK76" s="17" t="str">
        <f t="shared" si="39"/>
        <v>Hoàn thành tốt nhiệm vụ</v>
      </c>
      <c r="AL76" s="17" t="str">
        <f t="shared" si="40"/>
        <v>LĐTT</v>
      </c>
      <c r="AM76" s="366" t="str">
        <f>VLOOKUP($D76,'[14]DS Tong'!$D$18:$L$211,9,0)</f>
        <v>Khá</v>
      </c>
      <c r="AN76" s="19" t="str">
        <f>VLOOKUP($E76,[15]Sheet1!$C$7:$E$395,2,0)</f>
        <v>A4</v>
      </c>
      <c r="AO76" s="19">
        <f>VLOOKUP(AN76,Sheet1!$B$2:$C$12,2,TRUE)</f>
        <v>7</v>
      </c>
      <c r="AP76" s="19" t="str">
        <f>VLOOKUP($E76,[15]Sheet1!$C$7:$E$395,3,0)</f>
        <v>A4</v>
      </c>
      <c r="AQ76" s="19">
        <f>VLOOKUP(AP76,Sheet1!$B$2:$C$12,2,TRUE)</f>
        <v>7</v>
      </c>
      <c r="AR76" s="17">
        <f t="shared" si="30"/>
        <v>7.1</v>
      </c>
      <c r="AS76" s="17">
        <f t="shared" si="31"/>
        <v>7.1</v>
      </c>
      <c r="AT76" s="365" t="str">
        <f t="shared" si="32"/>
        <v>12A* + 0B* + 0C* +  0D</v>
      </c>
      <c r="AU76" s="365" t="str">
        <f t="shared" si="33"/>
        <v>12A*</v>
      </c>
      <c r="AV76" s="19" t="str">
        <f t="shared" si="34"/>
        <v>HTT NV</v>
      </c>
      <c r="AW76" s="19" t="str">
        <f t="shared" si="35"/>
        <v>HTT NV</v>
      </c>
      <c r="AX76" s="25"/>
      <c r="AY76" s="25"/>
    </row>
    <row r="77" spans="1:51" s="48" customFormat="1" ht="35.1" customHeight="1" x14ac:dyDescent="0.25">
      <c r="A77" s="207">
        <f t="shared" si="26"/>
        <v>69</v>
      </c>
      <c r="B77" s="207">
        <f>COUNTIF($F$9:F77,F77)</f>
        <v>15</v>
      </c>
      <c r="C77" s="353" t="s">
        <v>985</v>
      </c>
      <c r="D77" s="70" t="s">
        <v>275</v>
      </c>
      <c r="E77" s="210" t="s">
        <v>470</v>
      </c>
      <c r="F77" s="38" t="s">
        <v>867</v>
      </c>
      <c r="G77" s="19" t="s">
        <v>975</v>
      </c>
      <c r="H77" s="19" t="str">
        <f>VLOOKUP($E77,'[4]Gui chi Quynh'!$D$7:$F$393,3,0)</f>
        <v>A3</v>
      </c>
      <c r="I77" s="19">
        <f>VLOOKUP(H77,Sheet1!$B$2:$C$12,2,TRUE)</f>
        <v>8</v>
      </c>
      <c r="J77" s="19" t="str">
        <f>VLOOKUP($E77,'[5]Gui chi Quynh'!$C$7:$E$391,3,0)</f>
        <v>A3</v>
      </c>
      <c r="K77" s="19">
        <f>VLOOKUP(J77,Sheet1!$B$2:$C$12,2,TRUE)</f>
        <v>8</v>
      </c>
      <c r="L77" s="19" t="str">
        <f>VLOOKUP($E77,'[6]Gui chi Quynh'!$C$7:$E$389,3,0)</f>
        <v>A3</v>
      </c>
      <c r="M77" s="19">
        <f>VLOOKUP(L77,Sheet1!$B$2:$C$12,2,TRUE)</f>
        <v>8</v>
      </c>
      <c r="N77" s="19" t="str">
        <f>VLOOKUP($E77,'[7]Gui chi Quynh'!$C$7:$E$389,3,0)</f>
        <v>A3</v>
      </c>
      <c r="O77" s="19">
        <f>VLOOKUP(N77,Sheet1!$B$2:$C$12,2,TRUE)</f>
        <v>8</v>
      </c>
      <c r="P77" s="19" t="str">
        <f>VLOOKUP($E77,'[8]Gui chi Quynh'!$C$7:$E$388,3,0)</f>
        <v>A3</v>
      </c>
      <c r="Q77" s="19">
        <f>VLOOKUP(P77,Sheet1!$B$2:$C$12,2,TRUE)</f>
        <v>8</v>
      </c>
      <c r="R77" s="19">
        <f t="shared" si="19"/>
        <v>8</v>
      </c>
      <c r="S77" s="226">
        <f t="shared" si="20"/>
        <v>0</v>
      </c>
      <c r="T77" s="17" t="str">
        <f t="shared" si="36"/>
        <v>Hoàn thành xuất sắc nhiệm vụ</v>
      </c>
      <c r="U77" s="232"/>
      <c r="V77" s="19" t="str">
        <f>VLOOKUP($E77,'[9]Gui chi Quynh'!$C$7:$E$388,3,0)</f>
        <v>A3</v>
      </c>
      <c r="W77" s="19">
        <f>VLOOKUP(V77,Sheet1!$B$2:$C$12,2,TRUE)</f>
        <v>8</v>
      </c>
      <c r="X77" s="19" t="str">
        <f>VLOOKUP($E77,'[10]Gui chi Quynh'!$C$7:$E$387,3,0)</f>
        <v>A3</v>
      </c>
      <c r="Y77" s="19">
        <f>VLOOKUP(X77,Sheet1!$B$2:$C$12,2,TRUE)</f>
        <v>8</v>
      </c>
      <c r="Z77" s="19" t="str">
        <f>VLOOKUP(E77,'[11]Gui chi Quynh'!$C$7:$E$385,3,0)</f>
        <v>A2</v>
      </c>
      <c r="AA77" s="19">
        <f>VLOOKUP(Z77,Sheet1!$B$2:$C$12,2,TRUE)</f>
        <v>9</v>
      </c>
      <c r="AB77" s="19" t="str">
        <f>VLOOKUP(E77,'[12]Gui chi Quynh'!$C$7:$E$386,3,0)</f>
        <v>A2</v>
      </c>
      <c r="AC77" s="19">
        <f>VLOOKUP(AB77,Sheet1!$B$2:$C$12,2,TRUE)</f>
        <v>9</v>
      </c>
      <c r="AD77" s="19" t="str">
        <f>VLOOKUP($E77,'[13]Chi tiet'!$D$8:$Q$388,14,0)</f>
        <v>A3</v>
      </c>
      <c r="AE77" s="19">
        <f>VLOOKUP(AD77,Sheet1!$B$2:$C$12,2,TRUE)</f>
        <v>8</v>
      </c>
      <c r="AF77" s="19">
        <f t="shared" si="27"/>
        <v>8.4</v>
      </c>
      <c r="AG77" s="226">
        <f t="shared" si="28"/>
        <v>0</v>
      </c>
      <c r="AH77" s="17" t="str">
        <f t="shared" si="37"/>
        <v>Hoàn thành xuất sắc nhiệm vụ</v>
      </c>
      <c r="AI77" s="17">
        <f t="shared" si="29"/>
        <v>8.1999999999999993</v>
      </c>
      <c r="AJ77" s="365" t="str">
        <f t="shared" si="38"/>
        <v/>
      </c>
      <c r="AK77" s="17" t="str">
        <f t="shared" si="39"/>
        <v>Hoàn thành xuất sắc nhiệm vụ</v>
      </c>
      <c r="AL77" s="17" t="str">
        <f t="shared" si="40"/>
        <v>LĐTT</v>
      </c>
      <c r="AM77" s="366" t="str">
        <f>VLOOKUP($D77,'[14]DS Tong'!$D$18:$L$211,9,0)</f>
        <v>Tốt</v>
      </c>
      <c r="AN77" s="19" t="str">
        <f>VLOOKUP($E77,[15]Sheet1!$C$7:$E$395,2,0)</f>
        <v>A3</v>
      </c>
      <c r="AO77" s="19">
        <f>VLOOKUP(AN77,Sheet1!$B$2:$C$12,2,TRUE)</f>
        <v>8</v>
      </c>
      <c r="AP77" s="19" t="str">
        <f>VLOOKUP($E77,[15]Sheet1!$C$7:$E$395,3,0)</f>
        <v>A3</v>
      </c>
      <c r="AQ77" s="19">
        <f>VLOOKUP(AP77,Sheet1!$B$2:$C$12,2,TRUE)</f>
        <v>8</v>
      </c>
      <c r="AR77" s="17">
        <f t="shared" si="30"/>
        <v>8.1999999999999993</v>
      </c>
      <c r="AS77" s="17">
        <f t="shared" si="31"/>
        <v>8.1999999999999993</v>
      </c>
      <c r="AT77" s="365" t="str">
        <f t="shared" si="32"/>
        <v>12A* + 0B* + 0C* +  0D</v>
      </c>
      <c r="AU77" s="365" t="str">
        <f t="shared" si="33"/>
        <v>12A*</v>
      </c>
      <c r="AV77" s="19" t="str">
        <f t="shared" si="34"/>
        <v>HTXS NV</v>
      </c>
      <c r="AW77" s="19" t="str">
        <f t="shared" si="35"/>
        <v>HTXS NV</v>
      </c>
      <c r="AX77" s="25"/>
      <c r="AY77" s="25"/>
    </row>
    <row r="78" spans="1:51" s="48" customFormat="1" ht="35.1" customHeight="1" x14ac:dyDescent="0.25">
      <c r="A78" s="207">
        <f t="shared" si="26"/>
        <v>70</v>
      </c>
      <c r="B78" s="207">
        <f>COUNTIF($F$9:F78,F78)</f>
        <v>16</v>
      </c>
      <c r="C78" s="353" t="s">
        <v>984</v>
      </c>
      <c r="D78" s="115" t="s">
        <v>283</v>
      </c>
      <c r="E78" s="215" t="s">
        <v>503</v>
      </c>
      <c r="F78" s="38" t="s">
        <v>867</v>
      </c>
      <c r="G78" s="19" t="s">
        <v>975</v>
      </c>
      <c r="H78" s="19" t="str">
        <f>VLOOKUP($E78,'[4]Gui chi Quynh'!$D$7:$F$393,3,0)</f>
        <v>A4</v>
      </c>
      <c r="I78" s="19">
        <f>VLOOKUP(H78,Sheet1!$B$2:$C$12,2,TRUE)</f>
        <v>7</v>
      </c>
      <c r="J78" s="19" t="str">
        <f>VLOOKUP($E78,'[5]Gui chi Quynh'!$C$7:$E$391,3,0)</f>
        <v>A4</v>
      </c>
      <c r="K78" s="19">
        <f>VLOOKUP(J78,Sheet1!$B$2:$C$12,2,TRUE)</f>
        <v>7</v>
      </c>
      <c r="L78" s="19" t="str">
        <f>VLOOKUP($E78,'[6]Gui chi Quynh'!$C$7:$E$389,3,0)</f>
        <v>A4</v>
      </c>
      <c r="M78" s="19">
        <f>VLOOKUP(L78,Sheet1!$B$2:$C$12,2,TRUE)</f>
        <v>7</v>
      </c>
      <c r="N78" s="19" t="str">
        <f>VLOOKUP($E78,'[7]Gui chi Quynh'!$C$7:$E$389,3,0)</f>
        <v>A4</v>
      </c>
      <c r="O78" s="19">
        <f>VLOOKUP(N78,Sheet1!$B$2:$C$12,2,TRUE)</f>
        <v>7</v>
      </c>
      <c r="P78" s="19" t="str">
        <f>VLOOKUP($E78,'[8]Gui chi Quynh'!$C$7:$E$388,3,0)</f>
        <v>A4</v>
      </c>
      <c r="Q78" s="19">
        <f>VLOOKUP(P78,Sheet1!$B$2:$C$12,2,TRUE)</f>
        <v>7</v>
      </c>
      <c r="R78" s="19">
        <f>ROUND(AVERAGE(I78,K78,M78,O78,Q78),2)</f>
        <v>7</v>
      </c>
      <c r="S78" s="226">
        <f>COUNTIF(F78:P78,"C*")*1+COUNTIF(F78:P78,"D")*2+COUNTIF(F78:P78,"E")*3</f>
        <v>0</v>
      </c>
      <c r="T78" s="17" t="str">
        <f t="shared" si="36"/>
        <v>Hoàn thành tốt nhiệm vụ</v>
      </c>
      <c r="U78" s="232"/>
      <c r="V78" s="19" t="str">
        <f>VLOOKUP($E78,'[9]Gui chi Quynh'!$C$7:$E$388,3,0)</f>
        <v>A4</v>
      </c>
      <c r="W78" s="19">
        <f>VLOOKUP(V78,Sheet1!$B$2:$C$12,2,TRUE)</f>
        <v>7</v>
      </c>
      <c r="X78" s="19" t="str">
        <f>VLOOKUP($E78,'[10]Gui chi Quynh'!$C$7:$E$387,3,0)</f>
        <v>A4</v>
      </c>
      <c r="Y78" s="19">
        <f>VLOOKUP(X78,Sheet1!$B$2:$C$12,2,TRUE)</f>
        <v>7</v>
      </c>
      <c r="Z78" s="19" t="str">
        <f>VLOOKUP(E78,'[11]Gui chi Quynh'!$C$7:$E$385,3,0)</f>
        <v>A4</v>
      </c>
      <c r="AA78" s="19">
        <f>VLOOKUP(Z78,Sheet1!$B$2:$C$12,2,TRUE)</f>
        <v>7</v>
      </c>
      <c r="AB78" s="19" t="str">
        <f>VLOOKUP(E78,'[12]Gui chi Quynh'!$C$7:$E$386,3,0)</f>
        <v>A3</v>
      </c>
      <c r="AC78" s="19">
        <f>VLOOKUP(AB78,Sheet1!$B$2:$C$12,2,TRUE)</f>
        <v>8</v>
      </c>
      <c r="AD78" s="19" t="str">
        <f>VLOOKUP($E78,'[13]Chi tiet'!$D$8:$Q$388,14,0)</f>
        <v>A3</v>
      </c>
      <c r="AE78" s="19">
        <f>VLOOKUP(AD78,Sheet1!$B$2:$C$12,2,TRUE)</f>
        <v>8</v>
      </c>
      <c r="AF78" s="19">
        <f t="shared" si="27"/>
        <v>7.4</v>
      </c>
      <c r="AG78" s="226">
        <f t="shared" si="28"/>
        <v>0</v>
      </c>
      <c r="AH78" s="17" t="str">
        <f t="shared" si="37"/>
        <v>Hoàn thành tốt nhiệm vụ</v>
      </c>
      <c r="AI78" s="17">
        <f t="shared" si="29"/>
        <v>7.2</v>
      </c>
      <c r="AJ78" s="365" t="str">
        <f t="shared" si="38"/>
        <v/>
      </c>
      <c r="AK78" s="17" t="str">
        <f t="shared" si="39"/>
        <v>Hoàn thành tốt nhiệm vụ</v>
      </c>
      <c r="AL78" s="17" t="str">
        <f t="shared" si="40"/>
        <v>LĐTT</v>
      </c>
      <c r="AM78" s="366"/>
      <c r="AN78" s="19" t="str">
        <f>VLOOKUP($E78,[15]Sheet1!$C$7:$E$395,2,0)</f>
        <v>A4</v>
      </c>
      <c r="AO78" s="19">
        <f>VLOOKUP(AN78,Sheet1!$B$2:$C$12,2,TRUE)</f>
        <v>7</v>
      </c>
      <c r="AP78" s="19" t="str">
        <f>VLOOKUP($E78,[15]Sheet1!$C$7:$E$395,3,0)</f>
        <v>A4</v>
      </c>
      <c r="AQ78" s="19">
        <f>VLOOKUP(AP78,Sheet1!$B$2:$C$12,2,TRUE)</f>
        <v>7</v>
      </c>
      <c r="AR78" s="17">
        <f t="shared" si="30"/>
        <v>7.1</v>
      </c>
      <c r="AS78" s="17">
        <f t="shared" si="31"/>
        <v>7.2</v>
      </c>
      <c r="AT78" s="365" t="str">
        <f t="shared" si="32"/>
        <v>12A* + 0B* + 0C* +  0D</v>
      </c>
      <c r="AU78" s="365" t="str">
        <f t="shared" si="33"/>
        <v>12A*</v>
      </c>
      <c r="AV78" s="19" t="str">
        <f t="shared" si="34"/>
        <v>HTT NV</v>
      </c>
      <c r="AW78" s="19" t="str">
        <f t="shared" si="35"/>
        <v>HTT NV</v>
      </c>
      <c r="AX78" s="25"/>
      <c r="AY78" s="25"/>
    </row>
    <row r="79" spans="1:51" s="48" customFormat="1" ht="35.1" customHeight="1" x14ac:dyDescent="0.25">
      <c r="A79" s="207">
        <f t="shared" si="26"/>
        <v>71</v>
      </c>
      <c r="B79" s="207">
        <f>COUNTIF($F$9:F79,F79)</f>
        <v>1</v>
      </c>
      <c r="C79" s="353" t="s">
        <v>985</v>
      </c>
      <c r="D79" s="70" t="s">
        <v>85</v>
      </c>
      <c r="E79" s="210" t="s">
        <v>471</v>
      </c>
      <c r="F79" s="233" t="s">
        <v>364</v>
      </c>
      <c r="G79" s="233" t="s">
        <v>974</v>
      </c>
      <c r="H79" s="19" t="str">
        <f>VLOOKUP($E79,'[4]Gui chi Quynh'!$D$7:$F$393,3,0)</f>
        <v>A1</v>
      </c>
      <c r="I79" s="19">
        <f>VLOOKUP(H79,Sheet1!$B$2:$C$12,2,TRUE)</f>
        <v>10</v>
      </c>
      <c r="J79" s="19" t="str">
        <f>VLOOKUP($E79,'[5]Gui chi Quynh'!$C$7:$E$391,3,0)</f>
        <v>A1</v>
      </c>
      <c r="K79" s="19">
        <f>VLOOKUP(J79,Sheet1!$B$2:$C$12,2,TRUE)</f>
        <v>10</v>
      </c>
      <c r="L79" s="19" t="str">
        <f>VLOOKUP($E79,'[6]Gui chi Quynh'!$C$7:$E$389,3,0)</f>
        <v>A1</v>
      </c>
      <c r="M79" s="19">
        <f>VLOOKUP(L79,Sheet1!$B$2:$C$12,2,TRUE)</f>
        <v>10</v>
      </c>
      <c r="N79" s="19" t="str">
        <f>VLOOKUP($E79,'[7]Gui chi Quynh'!$C$7:$E$389,3,0)</f>
        <v>A1</v>
      </c>
      <c r="O79" s="19">
        <f>VLOOKUP(N79,Sheet1!$B$2:$C$12,2,TRUE)</f>
        <v>10</v>
      </c>
      <c r="P79" s="19" t="str">
        <f>VLOOKUP($E79,'[8]Gui chi Quynh'!$C$7:$E$388,3,0)</f>
        <v>A1</v>
      </c>
      <c r="Q79" s="19">
        <f>VLOOKUP(P79,Sheet1!$B$2:$C$12,2,TRUE)</f>
        <v>10</v>
      </c>
      <c r="R79" s="19">
        <f t="shared" ref="R79:R85" si="41">ROUND(AVERAGE(I79,K79,M79,O79,Q79),2)</f>
        <v>10</v>
      </c>
      <c r="S79" s="226">
        <f t="shared" ref="S79:S85" si="42">COUNTIF(F79:P79,"C*")*1+COUNTIF(F79:P79,"D")*2+COUNTIF(F79:P79,"E")*3</f>
        <v>0</v>
      </c>
      <c r="T79" s="17" t="str">
        <f t="shared" si="36"/>
        <v>Hoàn thành xuất sắc nhiệm vụ</v>
      </c>
      <c r="U79" s="232"/>
      <c r="V79" s="19" t="str">
        <f>VLOOKUP($E79,'[9]Gui chi Quynh'!$C$7:$E$388,3,0)</f>
        <v>A1</v>
      </c>
      <c r="W79" s="19">
        <f>VLOOKUP(V79,Sheet1!$B$2:$C$12,2,TRUE)</f>
        <v>10</v>
      </c>
      <c r="X79" s="19" t="str">
        <f>VLOOKUP($E79,'[10]Gui chi Quynh'!$C$7:$E$387,3,0)</f>
        <v>A1</v>
      </c>
      <c r="Y79" s="19">
        <f>VLOOKUP(X79,Sheet1!$B$2:$C$12,2,TRUE)</f>
        <v>10</v>
      </c>
      <c r="Z79" s="19" t="str">
        <f>VLOOKUP(E79,'[11]Gui chi Quynh'!$C$7:$E$385,3,0)</f>
        <v>A1</v>
      </c>
      <c r="AA79" s="19">
        <f>VLOOKUP(Z79,Sheet1!$B$2:$C$12,2,TRUE)</f>
        <v>10</v>
      </c>
      <c r="AB79" s="19" t="str">
        <f>VLOOKUP(E79,'[12]Gui chi Quynh'!$C$7:$E$386,3,0)</f>
        <v>A1</v>
      </c>
      <c r="AC79" s="19">
        <f>VLOOKUP(AB79,Sheet1!$B$2:$C$12,2,TRUE)</f>
        <v>10</v>
      </c>
      <c r="AD79" s="19" t="str">
        <f>VLOOKUP($E79,'[13]Chi tiet'!$D$8:$Q$388,14,0)</f>
        <v>A1</v>
      </c>
      <c r="AE79" s="19">
        <f>VLOOKUP(AD79,Sheet1!$B$2:$C$12,2,TRUE)</f>
        <v>10</v>
      </c>
      <c r="AF79" s="19">
        <f t="shared" si="27"/>
        <v>10</v>
      </c>
      <c r="AG79" s="226">
        <f t="shared" si="28"/>
        <v>0</v>
      </c>
      <c r="AH79" s="17" t="str">
        <f t="shared" si="37"/>
        <v>Hoàn thành xuất sắc nhiệm vụ</v>
      </c>
      <c r="AI79" s="17">
        <f t="shared" si="29"/>
        <v>10</v>
      </c>
      <c r="AJ79" s="365" t="str">
        <f t="shared" si="38"/>
        <v/>
      </c>
      <c r="AK79" s="17" t="str">
        <f t="shared" si="39"/>
        <v>Hoàn thành xuất sắc nhiệm vụ</v>
      </c>
      <c r="AL79" s="17" t="str">
        <f t="shared" si="40"/>
        <v>LĐTT</v>
      </c>
      <c r="AM79" s="366"/>
      <c r="AN79" s="19" t="str">
        <f>VLOOKUP($E79,[15]Sheet1!$C$7:$E$395,2,0)</f>
        <v>A1</v>
      </c>
      <c r="AO79" s="19">
        <f>VLOOKUP(AN79,Sheet1!$B$2:$C$12,2,TRUE)</f>
        <v>10</v>
      </c>
      <c r="AP79" s="19" t="str">
        <f>VLOOKUP($E79,[15]Sheet1!$C$7:$E$395,3,0)</f>
        <v>A1</v>
      </c>
      <c r="AQ79" s="19">
        <f>VLOOKUP(AP79,Sheet1!$B$2:$C$12,2,TRUE)</f>
        <v>10</v>
      </c>
      <c r="AR79" s="17">
        <f t="shared" si="30"/>
        <v>10</v>
      </c>
      <c r="AS79" s="17">
        <f t="shared" si="31"/>
        <v>10</v>
      </c>
      <c r="AT79" s="365" t="str">
        <f t="shared" si="32"/>
        <v>12A* + 0B* + 0C* +  0D</v>
      </c>
      <c r="AU79" s="365" t="str">
        <f t="shared" si="33"/>
        <v>12A*</v>
      </c>
      <c r="AV79" s="19" t="str">
        <f t="shared" si="34"/>
        <v>HTXS NV</v>
      </c>
      <c r="AW79" s="19" t="str">
        <f t="shared" si="35"/>
        <v>HTXS NV</v>
      </c>
      <c r="AX79" s="25"/>
      <c r="AY79" s="25"/>
    </row>
    <row r="80" spans="1:51" s="48" customFormat="1" ht="35.1" customHeight="1" x14ac:dyDescent="0.25">
      <c r="A80" s="207">
        <f t="shared" si="26"/>
        <v>72</v>
      </c>
      <c r="B80" s="207">
        <f>COUNTIF($F$9:F80,F80)</f>
        <v>2</v>
      </c>
      <c r="C80" s="353" t="s">
        <v>984</v>
      </c>
      <c r="D80" s="115" t="s">
        <v>50</v>
      </c>
      <c r="E80" s="185" t="s">
        <v>434</v>
      </c>
      <c r="F80" s="19" t="s">
        <v>364</v>
      </c>
      <c r="G80" s="19" t="s">
        <v>974</v>
      </c>
      <c r="H80" s="19" t="str">
        <f>VLOOKUP($E80,'[4]Gui chi Quynh'!$D$7:$F$393,3,0)</f>
        <v>A2</v>
      </c>
      <c r="I80" s="19">
        <f>VLOOKUP(H80,Sheet1!$B$2:$C$12,2,TRUE)</f>
        <v>9</v>
      </c>
      <c r="J80" s="19" t="str">
        <f>VLOOKUP($E80,'[5]Gui chi Quynh'!$C$7:$E$391,3,0)</f>
        <v>A2</v>
      </c>
      <c r="K80" s="19">
        <f>VLOOKUP(J80,Sheet1!$B$2:$C$12,2,TRUE)</f>
        <v>9</v>
      </c>
      <c r="L80" s="19" t="str">
        <f>VLOOKUP($E80,'[6]Gui chi Quynh'!$C$7:$E$389,3,0)</f>
        <v>A2</v>
      </c>
      <c r="M80" s="19">
        <f>VLOOKUP(L80,Sheet1!$B$2:$C$12,2,TRUE)</f>
        <v>9</v>
      </c>
      <c r="N80" s="19" t="str">
        <f>VLOOKUP($E80,'[7]Gui chi Quynh'!$C$7:$E$389,3,0)</f>
        <v>A2</v>
      </c>
      <c r="O80" s="19">
        <f>VLOOKUP(N80,Sheet1!$B$2:$C$12,2,TRUE)</f>
        <v>9</v>
      </c>
      <c r="P80" s="19" t="str">
        <f>VLOOKUP($E80,'[8]Gui chi Quynh'!$C$7:$E$388,3,0)</f>
        <v>A2</v>
      </c>
      <c r="Q80" s="19">
        <f>VLOOKUP(P80,Sheet1!$B$2:$C$12,2,TRUE)</f>
        <v>9</v>
      </c>
      <c r="R80" s="19">
        <f>ROUND(AVERAGE(I80,K80,M80,O80,Q80),2)</f>
        <v>9</v>
      </c>
      <c r="S80" s="226">
        <f>COUNTIF(F80:P80,"C*")*1+COUNTIF(F80:P80,"D")*2+COUNTIF(F80:P80,"E")*3</f>
        <v>0</v>
      </c>
      <c r="T80" s="17" t="str">
        <f t="shared" si="36"/>
        <v>Hoàn thành xuất sắc nhiệm vụ</v>
      </c>
      <c r="U80" s="232"/>
      <c r="V80" s="19" t="str">
        <f>VLOOKUP($E80,'[9]Gui chi Quynh'!$C$7:$E$388,3,0)</f>
        <v>A3</v>
      </c>
      <c r="W80" s="19">
        <f>VLOOKUP(V80,Sheet1!$B$2:$C$12,2,TRUE)</f>
        <v>8</v>
      </c>
      <c r="X80" s="19" t="str">
        <f>VLOOKUP($E80,'[10]Gui chi Quynh'!$C$7:$E$387,3,0)</f>
        <v>A3</v>
      </c>
      <c r="Y80" s="19">
        <f>VLOOKUP(X80,Sheet1!$B$2:$C$12,2,TRUE)</f>
        <v>8</v>
      </c>
      <c r="Z80" s="19" t="str">
        <f>VLOOKUP(E80,'[11]Gui chi Quynh'!$C$7:$E$385,3,0)</f>
        <v>A2</v>
      </c>
      <c r="AA80" s="19">
        <f>VLOOKUP(Z80,Sheet1!$B$2:$C$12,2,TRUE)</f>
        <v>9</v>
      </c>
      <c r="AB80" s="19" t="str">
        <f>VLOOKUP(E80,'[12]Gui chi Quynh'!$C$7:$E$386,3,0)</f>
        <v>A2</v>
      </c>
      <c r="AC80" s="19">
        <f>VLOOKUP(AB80,Sheet1!$B$2:$C$12,2,TRUE)</f>
        <v>9</v>
      </c>
      <c r="AD80" s="19" t="str">
        <f>VLOOKUP($E80,'[13]Chi tiet'!$D$8:$Q$388,14,0)</f>
        <v>A2</v>
      </c>
      <c r="AE80" s="19">
        <f>VLOOKUP(AD80,Sheet1!$B$2:$C$12,2,TRUE)</f>
        <v>9</v>
      </c>
      <c r="AF80" s="19">
        <f t="shared" si="27"/>
        <v>8.6</v>
      </c>
      <c r="AG80" s="226">
        <f t="shared" si="28"/>
        <v>0</v>
      </c>
      <c r="AH80" s="17" t="str">
        <f t="shared" si="37"/>
        <v>Hoàn thành xuất sắc nhiệm vụ</v>
      </c>
      <c r="AI80" s="17">
        <f t="shared" si="29"/>
        <v>8.8000000000000007</v>
      </c>
      <c r="AJ80" s="365" t="str">
        <f t="shared" si="38"/>
        <v/>
      </c>
      <c r="AK80" s="17" t="str">
        <f t="shared" si="39"/>
        <v>Hoàn thành xuất sắc nhiệm vụ</v>
      </c>
      <c r="AL80" s="17" t="str">
        <f t="shared" si="40"/>
        <v>LĐTT</v>
      </c>
      <c r="AM80" s="366" t="str">
        <f>VLOOKUP($D80,'[14]DS Tong'!$D$18:$L$211,9,0)</f>
        <v>Tốt</v>
      </c>
      <c r="AN80" s="19" t="str">
        <f>VLOOKUP($E80,[15]Sheet1!$C$7:$E$395,2,0)</f>
        <v>A3</v>
      </c>
      <c r="AO80" s="19">
        <f>VLOOKUP(AN80,Sheet1!$B$2:$C$12,2,TRUE)</f>
        <v>8</v>
      </c>
      <c r="AP80" s="19" t="str">
        <f>VLOOKUP($E80,[15]Sheet1!$C$7:$E$395,3,0)</f>
        <v>A2</v>
      </c>
      <c r="AQ80" s="19">
        <f>VLOOKUP(AP80,Sheet1!$B$2:$C$12,2,TRUE)</f>
        <v>9</v>
      </c>
      <c r="AR80" s="17">
        <f t="shared" si="30"/>
        <v>8.6999999999999993</v>
      </c>
      <c r="AS80" s="17">
        <f t="shared" si="31"/>
        <v>8.8000000000000007</v>
      </c>
      <c r="AT80" s="365" t="str">
        <f t="shared" si="32"/>
        <v>12A* + 0B* + 0C* +  0D</v>
      </c>
      <c r="AU80" s="365" t="str">
        <f t="shared" si="33"/>
        <v>12A*</v>
      </c>
      <c r="AV80" s="19" t="str">
        <f t="shared" si="34"/>
        <v>HTXS NV</v>
      </c>
      <c r="AW80" s="19" t="str">
        <f t="shared" si="35"/>
        <v>HTXS NV</v>
      </c>
      <c r="AX80" s="25"/>
      <c r="AY80" s="26"/>
    </row>
    <row r="81" spans="1:51" s="48" customFormat="1" ht="35.1" customHeight="1" x14ac:dyDescent="0.25">
      <c r="A81" s="207">
        <f t="shared" si="26"/>
        <v>73</v>
      </c>
      <c r="B81" s="207">
        <f>COUNTIF($F$9:F81,F81)</f>
        <v>3</v>
      </c>
      <c r="C81" s="353" t="s">
        <v>984</v>
      </c>
      <c r="D81" s="70" t="s">
        <v>864</v>
      </c>
      <c r="E81" s="210" t="s">
        <v>544</v>
      </c>
      <c r="F81" s="19" t="s">
        <v>364</v>
      </c>
      <c r="G81" s="19" t="s">
        <v>974</v>
      </c>
      <c r="H81" s="19" t="str">
        <f>VLOOKUP($E81,'[4]Gui chi Quynh'!$D$7:$F$393,3,0)</f>
        <v>A3</v>
      </c>
      <c r="I81" s="19">
        <f>VLOOKUP(H81,Sheet1!$B$2:$C$12,2,TRUE)</f>
        <v>8</v>
      </c>
      <c r="J81" s="19" t="str">
        <f>VLOOKUP($E81,'[5]Gui chi Quynh'!$C$7:$E$391,3,0)</f>
        <v>A2</v>
      </c>
      <c r="K81" s="19">
        <f>VLOOKUP(J81,Sheet1!$B$2:$C$12,2,TRUE)</f>
        <v>9</v>
      </c>
      <c r="L81" s="19" t="str">
        <f>VLOOKUP($E81,'[6]Gui chi Quynh'!$C$7:$E$389,3,0)</f>
        <v>A2</v>
      </c>
      <c r="M81" s="19">
        <f>VLOOKUP(L81,Sheet1!$B$2:$C$12,2,TRUE)</f>
        <v>9</v>
      </c>
      <c r="N81" s="19" t="str">
        <f>VLOOKUP($E81,'[7]Gui chi Quynh'!$C$7:$E$389,3,0)</f>
        <v>A2</v>
      </c>
      <c r="O81" s="19">
        <f>VLOOKUP(N81,Sheet1!$B$2:$C$12,2,TRUE)</f>
        <v>9</v>
      </c>
      <c r="P81" s="19" t="str">
        <f>VLOOKUP($E81,'[8]Gui chi Quynh'!$C$7:$E$388,3,0)</f>
        <v>A2</v>
      </c>
      <c r="Q81" s="19">
        <f>VLOOKUP(P81,Sheet1!$B$2:$C$12,2,TRUE)</f>
        <v>9</v>
      </c>
      <c r="R81" s="19">
        <f t="shared" si="41"/>
        <v>8.8000000000000007</v>
      </c>
      <c r="S81" s="226">
        <f t="shared" si="42"/>
        <v>0</v>
      </c>
      <c r="T81" s="17" t="str">
        <f t="shared" si="36"/>
        <v>Hoàn thành xuất sắc nhiệm vụ</v>
      </c>
      <c r="U81" s="232"/>
      <c r="V81" s="19" t="str">
        <f>VLOOKUP($E81,'[9]Gui chi Quynh'!$C$7:$E$388,3,0)</f>
        <v>A2</v>
      </c>
      <c r="W81" s="19">
        <f>VLOOKUP(V81,Sheet1!$B$2:$C$12,2,TRUE)</f>
        <v>9</v>
      </c>
      <c r="X81" s="19" t="str">
        <f>VLOOKUP($E81,'[10]Gui chi Quynh'!$C$7:$E$387,3,0)</f>
        <v>A2</v>
      </c>
      <c r="Y81" s="19">
        <f>VLOOKUP(X81,Sheet1!$B$2:$C$12,2,TRUE)</f>
        <v>9</v>
      </c>
      <c r="Z81" s="19" t="str">
        <f>VLOOKUP(E81,'[11]Gui chi Quynh'!$C$7:$E$385,3,0)</f>
        <v>A2</v>
      </c>
      <c r="AA81" s="19">
        <f>VLOOKUP(Z81,Sheet1!$B$2:$C$12,2,TRUE)</f>
        <v>9</v>
      </c>
      <c r="AB81" s="19" t="str">
        <f>VLOOKUP(E81,'[12]Gui chi Quynh'!$C$7:$E$386,3,0)</f>
        <v>A2</v>
      </c>
      <c r="AC81" s="19">
        <f>VLOOKUP(AB81,Sheet1!$B$2:$C$12,2,TRUE)</f>
        <v>9</v>
      </c>
      <c r="AD81" s="19" t="str">
        <f>VLOOKUP($E81,'[13]Chi tiet'!$D$8:$Q$388,14,0)</f>
        <v>A2</v>
      </c>
      <c r="AE81" s="19">
        <f>VLOOKUP(AD81,Sheet1!$B$2:$C$12,2,TRUE)</f>
        <v>9</v>
      </c>
      <c r="AF81" s="19">
        <f t="shared" si="27"/>
        <v>9</v>
      </c>
      <c r="AG81" s="226">
        <f t="shared" si="28"/>
        <v>0</v>
      </c>
      <c r="AH81" s="17" t="str">
        <f t="shared" si="37"/>
        <v>Hoàn thành xuất sắc nhiệm vụ</v>
      </c>
      <c r="AI81" s="17">
        <f t="shared" si="29"/>
        <v>8.9</v>
      </c>
      <c r="AJ81" s="365" t="str">
        <f t="shared" si="38"/>
        <v/>
      </c>
      <c r="AK81" s="17" t="str">
        <f t="shared" si="39"/>
        <v>Hoàn thành xuất sắc nhiệm vụ</v>
      </c>
      <c r="AL81" s="17" t="str">
        <f t="shared" si="40"/>
        <v>LĐTT</v>
      </c>
      <c r="AM81" s="366" t="str">
        <f>VLOOKUP($D81,'[14]DS Tong'!$D$18:$L$211,9,0)</f>
        <v>Tốt</v>
      </c>
      <c r="AN81" s="19" t="str">
        <f>VLOOKUP($E81,[15]Sheet1!$C$7:$E$395,2,0)</f>
        <v>A3</v>
      </c>
      <c r="AO81" s="19">
        <f>VLOOKUP(AN81,Sheet1!$B$2:$C$12,2,TRUE)</f>
        <v>8</v>
      </c>
      <c r="AP81" s="19" t="str">
        <f>VLOOKUP($E81,[15]Sheet1!$C$7:$E$395,3,0)</f>
        <v>A3</v>
      </c>
      <c r="AQ81" s="19">
        <f>VLOOKUP(AP81,Sheet1!$B$2:$C$12,2,TRUE)</f>
        <v>8</v>
      </c>
      <c r="AR81" s="17">
        <f t="shared" si="30"/>
        <v>8.6999999999999993</v>
      </c>
      <c r="AS81" s="17">
        <f t="shared" si="31"/>
        <v>8.8000000000000007</v>
      </c>
      <c r="AT81" s="365" t="str">
        <f t="shared" si="32"/>
        <v>12A* + 0B* + 0C* +  0D</v>
      </c>
      <c r="AU81" s="365" t="str">
        <f t="shared" si="33"/>
        <v>12A*</v>
      </c>
      <c r="AV81" s="19" t="str">
        <f t="shared" si="34"/>
        <v>HTXS NV</v>
      </c>
      <c r="AW81" s="19" t="str">
        <f t="shared" si="35"/>
        <v>HTXS NV</v>
      </c>
      <c r="AX81" s="25"/>
      <c r="AY81" s="25"/>
    </row>
    <row r="82" spans="1:51" s="48" customFormat="1" ht="35.1" customHeight="1" x14ac:dyDescent="0.25">
      <c r="A82" s="207">
        <f t="shared" si="26"/>
        <v>74</v>
      </c>
      <c r="B82" s="207">
        <f>COUNTIF($F$9:F82,F82)</f>
        <v>4</v>
      </c>
      <c r="C82" s="353" t="s">
        <v>985</v>
      </c>
      <c r="D82" s="115" t="s">
        <v>86</v>
      </c>
      <c r="E82" s="207" t="s">
        <v>473</v>
      </c>
      <c r="F82" s="19" t="s">
        <v>364</v>
      </c>
      <c r="G82" s="19" t="s">
        <v>974</v>
      </c>
      <c r="H82" s="19" t="str">
        <f>VLOOKUP($E82,'[4]Gui chi Quynh'!$D$7:$F$393,3,0)</f>
        <v>A4</v>
      </c>
      <c r="I82" s="19">
        <f>VLOOKUP(H82,Sheet1!$B$2:$C$12,2,TRUE)</f>
        <v>7</v>
      </c>
      <c r="J82" s="19" t="str">
        <f>VLOOKUP($E82,'[5]Gui chi Quynh'!$C$7:$E$391,3,0)</f>
        <v>A3</v>
      </c>
      <c r="K82" s="19">
        <f>VLOOKUP(J82,Sheet1!$B$2:$C$12,2,TRUE)</f>
        <v>8</v>
      </c>
      <c r="L82" s="19" t="str">
        <f>VLOOKUP($E82,'[6]Gui chi Quynh'!$C$7:$E$389,3,0)</f>
        <v>A3</v>
      </c>
      <c r="M82" s="19">
        <f>VLOOKUP(L82,Sheet1!$B$2:$C$12,2,TRUE)</f>
        <v>8</v>
      </c>
      <c r="N82" s="19" t="str">
        <f>VLOOKUP($E82,'[7]Gui chi Quynh'!$C$7:$E$389,3,0)</f>
        <v>A3</v>
      </c>
      <c r="O82" s="19">
        <f>VLOOKUP(N82,Sheet1!$B$2:$C$12,2,TRUE)</f>
        <v>8</v>
      </c>
      <c r="P82" s="19" t="str">
        <f>VLOOKUP($E82,'[8]Gui chi Quynh'!$C$7:$E$388,3,0)</f>
        <v>A3</v>
      </c>
      <c r="Q82" s="19">
        <f>VLOOKUP(P82,Sheet1!$B$2:$C$12,2,TRUE)</f>
        <v>8</v>
      </c>
      <c r="R82" s="19">
        <f t="shared" si="41"/>
        <v>7.8</v>
      </c>
      <c r="S82" s="226">
        <f t="shared" si="42"/>
        <v>0</v>
      </c>
      <c r="T82" s="17" t="str">
        <f t="shared" si="36"/>
        <v>Hoàn thành tốt nhiệm vụ</v>
      </c>
      <c r="U82" s="232"/>
      <c r="V82" s="19" t="str">
        <f>VLOOKUP($E82,'[9]Gui chi Quynh'!$C$7:$E$388,3,0)</f>
        <v>A3</v>
      </c>
      <c r="W82" s="19">
        <f>VLOOKUP(V82,Sheet1!$B$2:$C$12,2,TRUE)</f>
        <v>8</v>
      </c>
      <c r="X82" s="19" t="str">
        <f>VLOOKUP($E82,'[10]Gui chi Quynh'!$C$7:$E$387,3,0)</f>
        <v>A3</v>
      </c>
      <c r="Y82" s="19">
        <f>VLOOKUP(X82,Sheet1!$B$2:$C$12,2,TRUE)</f>
        <v>8</v>
      </c>
      <c r="Z82" s="19" t="str">
        <f>VLOOKUP(E82,'[11]Gui chi Quynh'!$C$7:$E$385,3,0)</f>
        <v>A3</v>
      </c>
      <c r="AA82" s="19">
        <f>VLOOKUP(Z82,Sheet1!$B$2:$C$12,2,TRUE)</f>
        <v>8</v>
      </c>
      <c r="AB82" s="19" t="str">
        <f>VLOOKUP(E82,'[12]Gui chi Quynh'!$C$7:$E$386,3,0)</f>
        <v>A3</v>
      </c>
      <c r="AC82" s="19">
        <f>VLOOKUP(AB82,Sheet1!$B$2:$C$12,2,TRUE)</f>
        <v>8</v>
      </c>
      <c r="AD82" s="19" t="str">
        <f>VLOOKUP($E82,'[13]Chi tiet'!$D$8:$Q$388,14,0)</f>
        <v>A3</v>
      </c>
      <c r="AE82" s="19">
        <f>VLOOKUP(AD82,Sheet1!$B$2:$C$12,2,TRUE)</f>
        <v>8</v>
      </c>
      <c r="AF82" s="19">
        <f t="shared" si="27"/>
        <v>8</v>
      </c>
      <c r="AG82" s="226">
        <f t="shared" si="28"/>
        <v>0</v>
      </c>
      <c r="AH82" s="17" t="str">
        <f t="shared" si="37"/>
        <v>Hoàn thành xuất sắc nhiệm vụ</v>
      </c>
      <c r="AI82" s="17">
        <f t="shared" si="29"/>
        <v>7.9</v>
      </c>
      <c r="AJ82" s="365" t="str">
        <f t="shared" si="38"/>
        <v/>
      </c>
      <c r="AK82" s="17" t="str">
        <f t="shared" si="39"/>
        <v>Hoàn thành tốt nhiệm vụ</v>
      </c>
      <c r="AL82" s="17" t="str">
        <f t="shared" si="40"/>
        <v>LĐTT</v>
      </c>
      <c r="AM82" s="366" t="str">
        <f>VLOOKUP($D82,'[14]DS Tong'!$D$18:$L$211,9,0)</f>
        <v>Khá</v>
      </c>
      <c r="AN82" s="19" t="str">
        <f>VLOOKUP($E82,[15]Sheet1!$C$7:$E$395,2,0)</f>
        <v>A4</v>
      </c>
      <c r="AO82" s="19">
        <f>VLOOKUP(AN82,Sheet1!$B$2:$C$12,2,TRUE)</f>
        <v>7</v>
      </c>
      <c r="AP82" s="19" t="str">
        <f>VLOOKUP($E82,[15]Sheet1!$C$7:$E$395,3,0)</f>
        <v>A4</v>
      </c>
      <c r="AQ82" s="19">
        <f>VLOOKUP(AP82,Sheet1!$B$2:$C$12,2,TRUE)</f>
        <v>7</v>
      </c>
      <c r="AR82" s="17">
        <f t="shared" si="30"/>
        <v>7.7</v>
      </c>
      <c r="AS82" s="17">
        <f t="shared" si="31"/>
        <v>7.8</v>
      </c>
      <c r="AT82" s="365" t="str">
        <f t="shared" si="32"/>
        <v>12A* + 0B* + 0C* +  0D</v>
      </c>
      <c r="AU82" s="365" t="str">
        <f t="shared" si="33"/>
        <v>12A*</v>
      </c>
      <c r="AV82" s="19" t="str">
        <f t="shared" si="34"/>
        <v>HTT NV</v>
      </c>
      <c r="AW82" s="19" t="str">
        <f t="shared" si="35"/>
        <v>HTT NV</v>
      </c>
      <c r="AX82" s="25"/>
      <c r="AY82" s="25"/>
    </row>
    <row r="83" spans="1:51" s="48" customFormat="1" ht="35.1" customHeight="1" x14ac:dyDescent="0.25">
      <c r="A83" s="207">
        <f t="shared" si="26"/>
        <v>75</v>
      </c>
      <c r="B83" s="207">
        <f>COUNTIF($F$9:F83,F83)</f>
        <v>5</v>
      </c>
      <c r="C83" s="353" t="s">
        <v>984</v>
      </c>
      <c r="D83" s="115" t="s">
        <v>88</v>
      </c>
      <c r="E83" s="207" t="s">
        <v>474</v>
      </c>
      <c r="F83" s="19" t="s">
        <v>364</v>
      </c>
      <c r="G83" s="19" t="s">
        <v>974</v>
      </c>
      <c r="H83" s="19" t="str">
        <f>VLOOKUP($E83,'[4]Gui chi Quynh'!$D$7:$F$393,3,0)</f>
        <v>A4</v>
      </c>
      <c r="I83" s="19">
        <f>VLOOKUP(H83,Sheet1!$B$2:$C$12,2,TRUE)</f>
        <v>7</v>
      </c>
      <c r="J83" s="19" t="str">
        <f>VLOOKUP($E83,'[5]Gui chi Quynh'!$C$7:$E$391,3,0)</f>
        <v>A3</v>
      </c>
      <c r="K83" s="19">
        <f>VLOOKUP(J83,Sheet1!$B$2:$C$12,2,TRUE)</f>
        <v>8</v>
      </c>
      <c r="L83" s="19" t="str">
        <f>VLOOKUP($E83,'[6]Gui chi Quynh'!$C$7:$E$389,3,0)</f>
        <v>A3</v>
      </c>
      <c r="M83" s="19">
        <f>VLOOKUP(L83,Sheet1!$B$2:$C$12,2,TRUE)</f>
        <v>8</v>
      </c>
      <c r="N83" s="19" t="str">
        <f>VLOOKUP($E83,'[7]Gui chi Quynh'!$C$7:$E$389,3,0)</f>
        <v>A3</v>
      </c>
      <c r="O83" s="19">
        <f>VLOOKUP(N83,Sheet1!$B$2:$C$12,2,TRUE)</f>
        <v>8</v>
      </c>
      <c r="P83" s="19" t="str">
        <f>VLOOKUP($E83,'[8]Gui chi Quynh'!$C$7:$E$388,3,0)</f>
        <v>A3</v>
      </c>
      <c r="Q83" s="19">
        <f>VLOOKUP(P83,Sheet1!$B$2:$C$12,2,TRUE)</f>
        <v>8</v>
      </c>
      <c r="R83" s="19">
        <f t="shared" si="41"/>
        <v>7.8</v>
      </c>
      <c r="S83" s="226">
        <f t="shared" si="42"/>
        <v>0</v>
      </c>
      <c r="T83" s="17" t="str">
        <f t="shared" si="36"/>
        <v>Hoàn thành tốt nhiệm vụ</v>
      </c>
      <c r="U83" s="232"/>
      <c r="V83" s="19" t="str">
        <f>VLOOKUP($E83,'[9]Gui chi Quynh'!$C$7:$E$388,3,0)</f>
        <v>A3</v>
      </c>
      <c r="W83" s="19">
        <f>VLOOKUP(V83,Sheet1!$B$2:$C$12,2,TRUE)</f>
        <v>8</v>
      </c>
      <c r="X83" s="19" t="str">
        <f>VLOOKUP($E83,'[10]Gui chi Quynh'!$C$7:$E$387,3,0)</f>
        <v>A3</v>
      </c>
      <c r="Y83" s="19">
        <f>VLOOKUP(X83,Sheet1!$B$2:$C$12,2,TRUE)</f>
        <v>8</v>
      </c>
      <c r="Z83" s="19" t="str">
        <f>VLOOKUP(E83,'[11]Gui chi Quynh'!$C$7:$E$385,3,0)</f>
        <v>A3</v>
      </c>
      <c r="AA83" s="19">
        <f>VLOOKUP(Z83,Sheet1!$B$2:$C$12,2,TRUE)</f>
        <v>8</v>
      </c>
      <c r="AB83" s="19" t="str">
        <f>VLOOKUP(E83,'[12]Gui chi Quynh'!$C$7:$E$386,3,0)</f>
        <v>A3</v>
      </c>
      <c r="AC83" s="19">
        <f>VLOOKUP(AB83,Sheet1!$B$2:$C$12,2,TRUE)</f>
        <v>8</v>
      </c>
      <c r="AD83" s="19" t="str">
        <f>VLOOKUP($E83,'[13]Chi tiet'!$D$8:$Q$388,14,0)</f>
        <v>A3</v>
      </c>
      <c r="AE83" s="19">
        <f>VLOOKUP(AD83,Sheet1!$B$2:$C$12,2,TRUE)</f>
        <v>8</v>
      </c>
      <c r="AF83" s="19">
        <f t="shared" si="27"/>
        <v>8</v>
      </c>
      <c r="AG83" s="226">
        <f t="shared" si="28"/>
        <v>0</v>
      </c>
      <c r="AH83" s="17" t="str">
        <f t="shared" si="37"/>
        <v>Hoàn thành xuất sắc nhiệm vụ</v>
      </c>
      <c r="AI83" s="17">
        <f t="shared" si="29"/>
        <v>7.9</v>
      </c>
      <c r="AJ83" s="365" t="str">
        <f t="shared" si="38"/>
        <v/>
      </c>
      <c r="AK83" s="17" t="str">
        <f t="shared" si="39"/>
        <v>Hoàn thành tốt nhiệm vụ</v>
      </c>
      <c r="AL83" s="17" t="str">
        <f t="shared" si="40"/>
        <v>LĐTT</v>
      </c>
      <c r="AM83" s="366" t="str">
        <f>VLOOKUP($D83,'[14]DS Tong'!$D$18:$L$211,9,0)</f>
        <v>Khá</v>
      </c>
      <c r="AN83" s="19" t="str">
        <f>VLOOKUP($E83,[15]Sheet1!$C$7:$E$395,2,0)</f>
        <v>A4</v>
      </c>
      <c r="AO83" s="19">
        <f>VLOOKUP(AN83,Sheet1!$B$2:$C$12,2,TRUE)</f>
        <v>7</v>
      </c>
      <c r="AP83" s="19" t="str">
        <f>VLOOKUP($E83,[15]Sheet1!$C$7:$E$395,3,0)</f>
        <v>A4</v>
      </c>
      <c r="AQ83" s="19">
        <f>VLOOKUP(AP83,Sheet1!$B$2:$C$12,2,TRUE)</f>
        <v>7</v>
      </c>
      <c r="AR83" s="17">
        <f t="shared" si="30"/>
        <v>7.7</v>
      </c>
      <c r="AS83" s="17">
        <f t="shared" si="31"/>
        <v>7.8</v>
      </c>
      <c r="AT83" s="365" t="str">
        <f t="shared" si="32"/>
        <v>12A* + 0B* + 0C* +  0D</v>
      </c>
      <c r="AU83" s="365" t="str">
        <f t="shared" si="33"/>
        <v>12A*</v>
      </c>
      <c r="AV83" s="19" t="str">
        <f t="shared" si="34"/>
        <v>HTT NV</v>
      </c>
      <c r="AW83" s="19" t="str">
        <f t="shared" si="35"/>
        <v>HTT NV</v>
      </c>
      <c r="AX83" s="25"/>
      <c r="AY83" s="25"/>
    </row>
    <row r="84" spans="1:51" s="48" customFormat="1" ht="35.1" customHeight="1" x14ac:dyDescent="0.25">
      <c r="A84" s="207">
        <f t="shared" si="26"/>
        <v>76</v>
      </c>
      <c r="B84" s="207">
        <f>COUNTIF($F$9:F84,F84)</f>
        <v>6</v>
      </c>
      <c r="C84" s="353" t="s">
        <v>984</v>
      </c>
      <c r="D84" s="115" t="s">
        <v>4</v>
      </c>
      <c r="E84" s="207" t="s">
        <v>475</v>
      </c>
      <c r="F84" s="19" t="s">
        <v>364</v>
      </c>
      <c r="G84" s="19" t="s">
        <v>974</v>
      </c>
      <c r="H84" s="19" t="str">
        <f>VLOOKUP($E84,'[4]Gui chi Quynh'!$D$7:$F$393,3,0)</f>
        <v>A2</v>
      </c>
      <c r="I84" s="19">
        <f>VLOOKUP(H84,Sheet1!$B$2:$C$12,2,TRUE)</f>
        <v>9</v>
      </c>
      <c r="J84" s="19" t="str">
        <f>VLOOKUP($E84,'[5]Gui chi Quynh'!$C$7:$E$391,3,0)</f>
        <v>A2</v>
      </c>
      <c r="K84" s="19">
        <f>VLOOKUP(J84,Sheet1!$B$2:$C$12,2,TRUE)</f>
        <v>9</v>
      </c>
      <c r="L84" s="19" t="str">
        <f>VLOOKUP($E84,'[6]Gui chi Quynh'!$C$7:$E$389,3,0)</f>
        <v>A2</v>
      </c>
      <c r="M84" s="19">
        <f>VLOOKUP(L84,Sheet1!$B$2:$C$12,2,TRUE)</f>
        <v>9</v>
      </c>
      <c r="N84" s="19" t="str">
        <f>VLOOKUP($E84,'[7]Gui chi Quynh'!$C$7:$E$389,3,0)</f>
        <v>A2</v>
      </c>
      <c r="O84" s="19">
        <f>VLOOKUP(N84,Sheet1!$B$2:$C$12,2,TRUE)</f>
        <v>9</v>
      </c>
      <c r="P84" s="19" t="str">
        <f>VLOOKUP($E84,'[8]Gui chi Quynh'!$C$7:$E$388,3,0)</f>
        <v>A2</v>
      </c>
      <c r="Q84" s="19">
        <f>VLOOKUP(P84,Sheet1!$B$2:$C$12,2,TRUE)</f>
        <v>9</v>
      </c>
      <c r="R84" s="19">
        <f t="shared" si="41"/>
        <v>9</v>
      </c>
      <c r="S84" s="226">
        <f t="shared" si="42"/>
        <v>0</v>
      </c>
      <c r="T84" s="17" t="str">
        <f t="shared" si="36"/>
        <v>Hoàn thành xuất sắc nhiệm vụ</v>
      </c>
      <c r="U84" s="232"/>
      <c r="V84" s="19" t="str">
        <f>VLOOKUP($E84,'[9]Gui chi Quynh'!$C$7:$E$388,3,0)</f>
        <v>A2</v>
      </c>
      <c r="W84" s="19">
        <f>VLOOKUP(V84,Sheet1!$B$2:$C$12,2,TRUE)</f>
        <v>9</v>
      </c>
      <c r="X84" s="19" t="str">
        <f>VLOOKUP($E84,'[10]Gui chi Quynh'!$C$7:$E$387,3,0)</f>
        <v>A2</v>
      </c>
      <c r="Y84" s="19">
        <f>VLOOKUP(X84,Sheet1!$B$2:$C$12,2,TRUE)</f>
        <v>9</v>
      </c>
      <c r="Z84" s="19" t="str">
        <f>VLOOKUP(E84,'[11]Gui chi Quynh'!$C$7:$E$385,3,0)</f>
        <v>A2</v>
      </c>
      <c r="AA84" s="19">
        <f>VLOOKUP(Z84,Sheet1!$B$2:$C$12,2,TRUE)</f>
        <v>9</v>
      </c>
      <c r="AB84" s="19" t="str">
        <f>VLOOKUP(E84,'[12]Gui chi Quynh'!$C$7:$E$386,3,0)</f>
        <v>A1</v>
      </c>
      <c r="AC84" s="19">
        <f>VLOOKUP(AB84,Sheet1!$B$2:$C$12,2,TRUE)</f>
        <v>10</v>
      </c>
      <c r="AD84" s="19" t="str">
        <f>VLOOKUP($E84,'[13]Chi tiet'!$D$8:$Q$388,14,0)</f>
        <v>A2</v>
      </c>
      <c r="AE84" s="19">
        <f>VLOOKUP(AD84,Sheet1!$B$2:$C$12,2,TRUE)</f>
        <v>9</v>
      </c>
      <c r="AF84" s="19">
        <f t="shared" si="27"/>
        <v>9.1999999999999993</v>
      </c>
      <c r="AG84" s="226">
        <f t="shared" si="28"/>
        <v>0</v>
      </c>
      <c r="AH84" s="17" t="str">
        <f t="shared" si="37"/>
        <v>Hoàn thành xuất sắc nhiệm vụ</v>
      </c>
      <c r="AI84" s="17">
        <f t="shared" si="29"/>
        <v>9.1</v>
      </c>
      <c r="AJ84" s="365" t="str">
        <f t="shared" si="38"/>
        <v/>
      </c>
      <c r="AK84" s="17" t="str">
        <f t="shared" si="39"/>
        <v>Hoàn thành xuất sắc nhiệm vụ</v>
      </c>
      <c r="AL84" s="17" t="str">
        <f t="shared" si="40"/>
        <v>LĐTT</v>
      </c>
      <c r="AM84" s="366" t="str">
        <f>VLOOKUP($D84,'[14]DS Tong'!$D$18:$L$211,9,0)</f>
        <v>Khá</v>
      </c>
      <c r="AN84" s="19" t="str">
        <f>VLOOKUP($E84,[15]Sheet1!$C$7:$E$395,2,0)</f>
        <v>A2</v>
      </c>
      <c r="AO84" s="19">
        <f>VLOOKUP(AN84,Sheet1!$B$2:$C$12,2,TRUE)</f>
        <v>9</v>
      </c>
      <c r="AP84" s="19" t="str">
        <f>VLOOKUP($E84,[15]Sheet1!$C$7:$E$395,3,0)</f>
        <v>A2</v>
      </c>
      <c r="AQ84" s="19">
        <f>VLOOKUP(AP84,Sheet1!$B$2:$C$12,2,TRUE)</f>
        <v>9</v>
      </c>
      <c r="AR84" s="17">
        <f t="shared" si="30"/>
        <v>9.1</v>
      </c>
      <c r="AS84" s="17">
        <f t="shared" si="31"/>
        <v>9.1</v>
      </c>
      <c r="AT84" s="365" t="str">
        <f t="shared" si="32"/>
        <v>12A* + 0B* + 0C* +  0D</v>
      </c>
      <c r="AU84" s="365" t="str">
        <f t="shared" si="33"/>
        <v>12A*</v>
      </c>
      <c r="AV84" s="19" t="str">
        <f t="shared" si="34"/>
        <v>HTXS NV</v>
      </c>
      <c r="AW84" s="19" t="str">
        <f t="shared" si="35"/>
        <v>HTXS NV</v>
      </c>
      <c r="AX84" s="25"/>
      <c r="AY84" s="25"/>
    </row>
    <row r="85" spans="1:51" s="48" customFormat="1" ht="35.1" customHeight="1" x14ac:dyDescent="0.25">
      <c r="A85" s="207">
        <f t="shared" si="26"/>
        <v>77</v>
      </c>
      <c r="B85" s="207">
        <f>COUNTIF($F$9:F85,F85)</f>
        <v>7</v>
      </c>
      <c r="C85" s="353" t="s">
        <v>985</v>
      </c>
      <c r="D85" s="115" t="s">
        <v>254</v>
      </c>
      <c r="E85" s="207" t="s">
        <v>476</v>
      </c>
      <c r="F85" s="19" t="s">
        <v>364</v>
      </c>
      <c r="G85" s="19" t="s">
        <v>974</v>
      </c>
      <c r="H85" s="19" t="str">
        <f>VLOOKUP($E85,'[4]Gui chi Quynh'!$D$7:$F$393,3,0)</f>
        <v>A2</v>
      </c>
      <c r="I85" s="19">
        <f>VLOOKUP(H85,Sheet1!$B$2:$C$12,2,TRUE)</f>
        <v>9</v>
      </c>
      <c r="J85" s="19" t="str">
        <f>VLOOKUP($E85,'[5]Gui chi Quynh'!$C$7:$E$391,3,0)</f>
        <v>A2</v>
      </c>
      <c r="K85" s="19">
        <f>VLOOKUP(J85,Sheet1!$B$2:$C$12,2,TRUE)</f>
        <v>9</v>
      </c>
      <c r="L85" s="19" t="str">
        <f>VLOOKUP($E85,'[6]Gui chi Quynh'!$C$7:$E$389,3,0)</f>
        <v>A2</v>
      </c>
      <c r="M85" s="19">
        <f>VLOOKUP(L85,Sheet1!$B$2:$C$12,2,TRUE)</f>
        <v>9</v>
      </c>
      <c r="N85" s="19" t="str">
        <f>VLOOKUP($E85,'[7]Gui chi Quynh'!$C$7:$E$389,3,0)</f>
        <v>A2</v>
      </c>
      <c r="O85" s="19">
        <f>VLOOKUP(N85,Sheet1!$B$2:$C$12,2,TRUE)</f>
        <v>9</v>
      </c>
      <c r="P85" s="19" t="str">
        <f>VLOOKUP($E85,'[8]Gui chi Quynh'!$C$7:$E$388,3,0)</f>
        <v>A2</v>
      </c>
      <c r="Q85" s="19">
        <f>VLOOKUP(P85,Sheet1!$B$2:$C$12,2,TRUE)</f>
        <v>9</v>
      </c>
      <c r="R85" s="19">
        <f t="shared" si="41"/>
        <v>9</v>
      </c>
      <c r="S85" s="226">
        <f t="shared" si="42"/>
        <v>0</v>
      </c>
      <c r="T85" s="17" t="str">
        <f t="shared" si="36"/>
        <v>Hoàn thành xuất sắc nhiệm vụ</v>
      </c>
      <c r="U85" s="232"/>
      <c r="V85" s="19" t="str">
        <f>VLOOKUP($E85,'[9]Gui chi Quynh'!$C$7:$E$388,3,0)</f>
        <v>A2</v>
      </c>
      <c r="W85" s="19">
        <f>VLOOKUP(V85,Sheet1!$B$2:$C$12,2,TRUE)</f>
        <v>9</v>
      </c>
      <c r="X85" s="19" t="str">
        <f>VLOOKUP($E85,'[10]Gui chi Quynh'!$C$7:$E$387,3,0)</f>
        <v>A2</v>
      </c>
      <c r="Y85" s="19">
        <f>VLOOKUP(X85,Sheet1!$B$2:$C$12,2,TRUE)</f>
        <v>9</v>
      </c>
      <c r="Z85" s="19" t="str">
        <f>VLOOKUP(E85,'[11]Gui chi Quynh'!$C$7:$E$385,3,0)</f>
        <v>A2</v>
      </c>
      <c r="AA85" s="19">
        <f>VLOOKUP(Z85,Sheet1!$B$2:$C$12,2,TRUE)</f>
        <v>9</v>
      </c>
      <c r="AB85" s="19" t="str">
        <f>VLOOKUP(E85,'[12]Gui chi Quynh'!$C$7:$E$386,3,0)</f>
        <v>A2</v>
      </c>
      <c r="AC85" s="19">
        <f>VLOOKUP(AB85,Sheet1!$B$2:$C$12,2,TRUE)</f>
        <v>9</v>
      </c>
      <c r="AD85" s="19" t="str">
        <f>VLOOKUP($E85,'[13]Chi tiet'!$D$8:$Q$388,14,0)</f>
        <v>A1</v>
      </c>
      <c r="AE85" s="19">
        <f>VLOOKUP(AD85,Sheet1!$B$2:$C$12,2,TRUE)</f>
        <v>10</v>
      </c>
      <c r="AF85" s="19">
        <f t="shared" si="27"/>
        <v>9.1999999999999993</v>
      </c>
      <c r="AG85" s="226">
        <f t="shared" si="28"/>
        <v>0</v>
      </c>
      <c r="AH85" s="17" t="str">
        <f t="shared" si="37"/>
        <v>Hoàn thành xuất sắc nhiệm vụ</v>
      </c>
      <c r="AI85" s="17">
        <f t="shared" si="29"/>
        <v>9.1</v>
      </c>
      <c r="AJ85" s="365" t="str">
        <f t="shared" si="38"/>
        <v/>
      </c>
      <c r="AK85" s="17" t="str">
        <f t="shared" si="39"/>
        <v>Hoàn thành xuất sắc nhiệm vụ</v>
      </c>
      <c r="AL85" s="17" t="str">
        <f t="shared" si="40"/>
        <v>LĐTT</v>
      </c>
      <c r="AM85" s="366" t="str">
        <f>VLOOKUP($D85,'[14]DS Tong'!$D$18:$L$211,9,0)</f>
        <v>Tốt</v>
      </c>
      <c r="AN85" s="19" t="str">
        <f>VLOOKUP($E85,[15]Sheet1!$C$7:$E$395,2,0)</f>
        <v>A2</v>
      </c>
      <c r="AO85" s="19">
        <f>VLOOKUP(AN85,Sheet1!$B$2:$C$12,2,TRUE)</f>
        <v>9</v>
      </c>
      <c r="AP85" s="19" t="str">
        <f>VLOOKUP($E85,[15]Sheet1!$C$7:$E$395,3,0)</f>
        <v>A2</v>
      </c>
      <c r="AQ85" s="19">
        <f>VLOOKUP(AP85,Sheet1!$B$2:$C$12,2,TRUE)</f>
        <v>9</v>
      </c>
      <c r="AR85" s="17">
        <f t="shared" si="30"/>
        <v>9</v>
      </c>
      <c r="AS85" s="17">
        <f t="shared" si="31"/>
        <v>9.1</v>
      </c>
      <c r="AT85" s="365" t="str">
        <f t="shared" si="32"/>
        <v>12A* + 0B* + 0C* +  0D</v>
      </c>
      <c r="AU85" s="365" t="str">
        <f t="shared" si="33"/>
        <v>12A*</v>
      </c>
      <c r="AV85" s="19" t="str">
        <f t="shared" si="34"/>
        <v>HTXS NV</v>
      </c>
      <c r="AW85" s="19" t="str">
        <f t="shared" si="35"/>
        <v>HTXS NV</v>
      </c>
      <c r="AX85" s="25"/>
      <c r="AY85" s="25"/>
    </row>
    <row r="86" spans="1:51" s="48" customFormat="1" ht="35.1" customHeight="1" x14ac:dyDescent="0.25">
      <c r="A86" s="207">
        <f t="shared" si="26"/>
        <v>78</v>
      </c>
      <c r="B86" s="207">
        <f>COUNTIF($F$9:F86,F86)</f>
        <v>8</v>
      </c>
      <c r="C86" s="353" t="s">
        <v>984</v>
      </c>
      <c r="D86" s="70" t="s">
        <v>89</v>
      </c>
      <c r="E86" s="210" t="s">
        <v>477</v>
      </c>
      <c r="F86" s="19" t="s">
        <v>364</v>
      </c>
      <c r="G86" s="19" t="s">
        <v>975</v>
      </c>
      <c r="H86" s="19" t="str">
        <f>VLOOKUP($E86,'[4]Gui chi Quynh'!$D$7:$F$393,3,0)</f>
        <v>A3</v>
      </c>
      <c r="I86" s="19">
        <f>VLOOKUP(H86,Sheet1!$B$2:$C$12,2,TRUE)</f>
        <v>8</v>
      </c>
      <c r="J86" s="19" t="str">
        <f>VLOOKUP($E86,'[5]Gui chi Quynh'!$C$7:$E$391,3,0)</f>
        <v>A2</v>
      </c>
      <c r="K86" s="19">
        <f>VLOOKUP(J86,Sheet1!$B$2:$C$12,2,TRUE)</f>
        <v>9</v>
      </c>
      <c r="L86" s="19" t="str">
        <f>VLOOKUP($E86,'[6]Gui chi Quynh'!$C$7:$E$389,3,0)</f>
        <v>A2</v>
      </c>
      <c r="M86" s="19">
        <f>VLOOKUP(L86,Sheet1!$B$2:$C$12,2,TRUE)</f>
        <v>9</v>
      </c>
      <c r="N86" s="19" t="str">
        <f>VLOOKUP($E86,'[7]Gui chi Quynh'!$C$7:$E$389,3,0)</f>
        <v>A3</v>
      </c>
      <c r="O86" s="19">
        <f>VLOOKUP(N86,Sheet1!$B$2:$C$12,2,TRUE)</f>
        <v>8</v>
      </c>
      <c r="P86" s="19" t="str">
        <f>VLOOKUP($E86,'[8]Gui chi Quynh'!$C$7:$E$388,3,0)</f>
        <v>A2</v>
      </c>
      <c r="Q86" s="19">
        <f>VLOOKUP(P86,Sheet1!$B$2:$C$12,2,TRUE)</f>
        <v>9</v>
      </c>
      <c r="R86" s="19">
        <f>ROUND(AVERAGE(I86,K86,M86,O86,Q86),2)</f>
        <v>8.6</v>
      </c>
      <c r="S86" s="226">
        <f>COUNTIF(F86:P86,"C*")*1+COUNTIF(F86:P86,"D")*2+COUNTIF(F86:P86,"E")*3</f>
        <v>0</v>
      </c>
      <c r="T86" s="17" t="str">
        <f t="shared" si="36"/>
        <v>Hoàn thành xuất sắc nhiệm vụ</v>
      </c>
      <c r="U86" s="232"/>
      <c r="V86" s="19" t="str">
        <f>VLOOKUP($E86,'[9]Gui chi Quynh'!$C$7:$E$388,3,0)</f>
        <v>A2</v>
      </c>
      <c r="W86" s="19">
        <f>VLOOKUP(V86,Sheet1!$B$2:$C$12,2,TRUE)</f>
        <v>9</v>
      </c>
      <c r="X86" s="19" t="str">
        <f>VLOOKUP($E86,'[10]Gui chi Quynh'!$C$7:$E$387,3,0)</f>
        <v>A2</v>
      </c>
      <c r="Y86" s="19">
        <f>VLOOKUP(X86,Sheet1!$B$2:$C$12,2,TRUE)</f>
        <v>9</v>
      </c>
      <c r="Z86" s="19" t="str">
        <f>VLOOKUP(E86,'[11]Gui chi Quynh'!$C$7:$E$385,3,0)</f>
        <v>A2</v>
      </c>
      <c r="AA86" s="19">
        <f>VLOOKUP(Z86,Sheet1!$B$2:$C$12,2,TRUE)</f>
        <v>9</v>
      </c>
      <c r="AB86" s="19" t="str">
        <f>VLOOKUP(E86,'[12]Gui chi Quynh'!$C$7:$E$386,3,0)</f>
        <v>A2</v>
      </c>
      <c r="AC86" s="19">
        <f>VLOOKUP(AB86,Sheet1!$B$2:$C$12,2,TRUE)</f>
        <v>9</v>
      </c>
      <c r="AD86" s="19" t="str">
        <f>VLOOKUP($E86,'[13]Chi tiet'!$D$8:$Q$388,14,0)</f>
        <v>A1</v>
      </c>
      <c r="AE86" s="19">
        <f>VLOOKUP(AD86,Sheet1!$B$2:$C$12,2,TRUE)</f>
        <v>10</v>
      </c>
      <c r="AF86" s="19">
        <f t="shared" si="27"/>
        <v>9.1999999999999993</v>
      </c>
      <c r="AG86" s="226">
        <f t="shared" si="28"/>
        <v>0</v>
      </c>
      <c r="AH86" s="17" t="str">
        <f t="shared" si="37"/>
        <v>Hoàn thành xuất sắc nhiệm vụ</v>
      </c>
      <c r="AI86" s="17">
        <f t="shared" si="29"/>
        <v>8.9</v>
      </c>
      <c r="AJ86" s="365" t="str">
        <f t="shared" si="38"/>
        <v/>
      </c>
      <c r="AK86" s="17" t="str">
        <f t="shared" si="39"/>
        <v>Hoàn thành xuất sắc nhiệm vụ</v>
      </c>
      <c r="AL86" s="17" t="str">
        <f t="shared" si="40"/>
        <v>LĐTT</v>
      </c>
      <c r="AM86" s="366" t="str">
        <f>VLOOKUP($D86,'[14]DS Tong'!$D$18:$L$211,9,0)</f>
        <v>Khá</v>
      </c>
      <c r="AN86" s="19" t="str">
        <f>VLOOKUP($E86,[15]Sheet1!$C$7:$E$395,2,0)</f>
        <v>A3</v>
      </c>
      <c r="AO86" s="19">
        <f>VLOOKUP(AN86,Sheet1!$B$2:$C$12,2,TRUE)</f>
        <v>8</v>
      </c>
      <c r="AP86" s="19" t="str">
        <f>VLOOKUP($E86,[15]Sheet1!$C$7:$E$395,3,0)</f>
        <v>A3</v>
      </c>
      <c r="AQ86" s="19">
        <f>VLOOKUP(AP86,Sheet1!$B$2:$C$12,2,TRUE)</f>
        <v>8</v>
      </c>
      <c r="AR86" s="17">
        <f t="shared" si="30"/>
        <v>8.6</v>
      </c>
      <c r="AS86" s="17">
        <f t="shared" si="31"/>
        <v>8.8000000000000007</v>
      </c>
      <c r="AT86" s="365" t="str">
        <f t="shared" si="32"/>
        <v>12A* + 0B* + 0C* +  0D</v>
      </c>
      <c r="AU86" s="365" t="str">
        <f t="shared" si="33"/>
        <v>12A*</v>
      </c>
      <c r="AV86" s="19" t="str">
        <f t="shared" si="34"/>
        <v>HTXS NV</v>
      </c>
      <c r="AW86" s="19" t="str">
        <f t="shared" si="35"/>
        <v>HTXS NV</v>
      </c>
      <c r="AX86" s="25"/>
      <c r="AY86" s="25"/>
    </row>
    <row r="87" spans="1:51" s="48" customFormat="1" ht="35.1" customHeight="1" x14ac:dyDescent="0.25">
      <c r="A87" s="207">
        <f t="shared" si="26"/>
        <v>79</v>
      </c>
      <c r="B87" s="207">
        <f>COUNTIF($F$9:F87,F87)</f>
        <v>1</v>
      </c>
      <c r="C87" s="353" t="s">
        <v>985</v>
      </c>
      <c r="D87" s="70" t="s">
        <v>368</v>
      </c>
      <c r="E87" s="213" t="s">
        <v>514</v>
      </c>
      <c r="F87" s="233" t="s">
        <v>365</v>
      </c>
      <c r="G87" s="233" t="s">
        <v>974</v>
      </c>
      <c r="H87" s="19" t="str">
        <f>VLOOKUP($E87,'[4]Gui chi Quynh'!$D$7:$F$393,3,0)</f>
        <v>A1</v>
      </c>
      <c r="I87" s="19">
        <f>VLOOKUP(H87,Sheet1!$B$2:$C$12,2,TRUE)</f>
        <v>10</v>
      </c>
      <c r="J87" s="19" t="str">
        <f>VLOOKUP($E87,'[5]Gui chi Quynh'!$C$7:$E$391,3,0)</f>
        <v>A1</v>
      </c>
      <c r="K87" s="19">
        <f>VLOOKUP(J87,Sheet1!$B$2:$C$12,2,TRUE)</f>
        <v>10</v>
      </c>
      <c r="L87" s="19" t="str">
        <f>VLOOKUP($E87,'[6]Gui chi Quynh'!$C$7:$E$389,3,0)</f>
        <v>A1</v>
      </c>
      <c r="M87" s="19">
        <f>VLOOKUP(L87,Sheet1!$B$2:$C$12,2,TRUE)</f>
        <v>10</v>
      </c>
      <c r="N87" s="19" t="str">
        <f>VLOOKUP($E87,'[7]Gui chi Quynh'!$C$7:$E$389,3,0)</f>
        <v>A1</v>
      </c>
      <c r="O87" s="19">
        <f>VLOOKUP(N87,Sheet1!$B$2:$C$12,2,TRUE)</f>
        <v>10</v>
      </c>
      <c r="P87" s="19" t="str">
        <f>VLOOKUP($E87,'[8]Gui chi Quynh'!$C$7:$E$388,3,0)</f>
        <v>A2</v>
      </c>
      <c r="Q87" s="19">
        <f>VLOOKUP(P87,Sheet1!$B$2:$C$12,2,TRUE)</f>
        <v>9</v>
      </c>
      <c r="R87" s="19">
        <f>ROUND(AVERAGE(I87,K87,M87,O87,Q87),2)</f>
        <v>9.8000000000000007</v>
      </c>
      <c r="S87" s="226">
        <f>COUNTIF(F87:P87,"C*")*1+COUNTIF(F87:P87,"D")*2+COUNTIF(F87:P87,"E")*3</f>
        <v>0</v>
      </c>
      <c r="T87" s="17" t="str">
        <f t="shared" si="36"/>
        <v>Hoàn thành xuất sắc nhiệm vụ</v>
      </c>
      <c r="U87" s="232"/>
      <c r="V87" s="19" t="str">
        <f>VLOOKUP($E87,'[9]Gui chi Quynh'!$C$7:$E$388,3,0)</f>
        <v>A2</v>
      </c>
      <c r="W87" s="19">
        <f>VLOOKUP(V87,Sheet1!$B$2:$C$12,2,TRUE)</f>
        <v>9</v>
      </c>
      <c r="X87" s="19" t="str">
        <f>VLOOKUP($E87,'[10]Gui chi Quynh'!$C$7:$E$387,3,0)</f>
        <v>A1</v>
      </c>
      <c r="Y87" s="19">
        <f>VLOOKUP(X87,Sheet1!$B$2:$C$12,2,TRUE)</f>
        <v>10</v>
      </c>
      <c r="Z87" s="19" t="str">
        <f>VLOOKUP(E87,'[11]Gui chi Quynh'!$C$7:$E$385,3,0)</f>
        <v>A1</v>
      </c>
      <c r="AA87" s="19">
        <f>VLOOKUP(Z87,Sheet1!$B$2:$C$12,2,TRUE)</f>
        <v>10</v>
      </c>
      <c r="AB87" s="19" t="str">
        <f>VLOOKUP(E87,'[12]Gui chi Quynh'!$C$7:$E$386,3,0)</f>
        <v>A1</v>
      </c>
      <c r="AC87" s="19">
        <f>VLOOKUP(AB87,Sheet1!$B$2:$C$12,2,TRUE)</f>
        <v>10</v>
      </c>
      <c r="AD87" s="19" t="str">
        <f>VLOOKUP($E87,'[13]Chi tiet'!$D$8:$Q$388,14,0)</f>
        <v>A1</v>
      </c>
      <c r="AE87" s="19">
        <f>VLOOKUP(AD87,Sheet1!$B$2:$C$12,2,TRUE)</f>
        <v>10</v>
      </c>
      <c r="AF87" s="19">
        <f t="shared" si="27"/>
        <v>9.8000000000000007</v>
      </c>
      <c r="AG87" s="226">
        <f t="shared" si="28"/>
        <v>0</v>
      </c>
      <c r="AH87" s="17" t="str">
        <f t="shared" si="37"/>
        <v>Hoàn thành xuất sắc nhiệm vụ</v>
      </c>
      <c r="AI87" s="17">
        <f t="shared" si="29"/>
        <v>9.8000000000000007</v>
      </c>
      <c r="AJ87" s="365" t="str">
        <f t="shared" si="38"/>
        <v/>
      </c>
      <c r="AK87" s="17" t="str">
        <f t="shared" si="39"/>
        <v>Hoàn thành xuất sắc nhiệm vụ</v>
      </c>
      <c r="AL87" s="17" t="str">
        <f t="shared" si="40"/>
        <v>LĐTT</v>
      </c>
      <c r="AM87" s="366" t="str">
        <f>VLOOKUP($D87,'[14]DS Tong'!$D$18:$L$211,9,0)</f>
        <v>Tốt</v>
      </c>
      <c r="AN87" s="19" t="str">
        <f>VLOOKUP($E87,[15]Sheet1!$C$7:$E$395,2,0)</f>
        <v>A2</v>
      </c>
      <c r="AO87" s="19">
        <f>VLOOKUP(AN87,Sheet1!$B$2:$C$12,2,TRUE)</f>
        <v>9</v>
      </c>
      <c r="AP87" s="19" t="str">
        <f>VLOOKUP($E87,[15]Sheet1!$C$7:$E$395,3,0)</f>
        <v>A1</v>
      </c>
      <c r="AQ87" s="19">
        <f>VLOOKUP(AP87,Sheet1!$B$2:$C$12,2,TRUE)</f>
        <v>10</v>
      </c>
      <c r="AR87" s="17">
        <f t="shared" si="30"/>
        <v>9.6999999999999993</v>
      </c>
      <c r="AS87" s="17">
        <f t="shared" si="31"/>
        <v>9.8000000000000007</v>
      </c>
      <c r="AT87" s="365" t="str">
        <f t="shared" si="32"/>
        <v>12A* + 0B* + 0C* +  0D</v>
      </c>
      <c r="AU87" s="365" t="str">
        <f t="shared" si="33"/>
        <v>12A*</v>
      </c>
      <c r="AV87" s="19" t="str">
        <f t="shared" si="34"/>
        <v>HTXS NV</v>
      </c>
      <c r="AW87" s="19" t="str">
        <f t="shared" si="35"/>
        <v>HTXS NV</v>
      </c>
      <c r="AX87" s="25"/>
      <c r="AY87" s="25"/>
    </row>
    <row r="88" spans="1:51" s="48" customFormat="1" ht="35.1" customHeight="1" x14ac:dyDescent="0.25">
      <c r="A88" s="207">
        <f t="shared" si="26"/>
        <v>80</v>
      </c>
      <c r="B88" s="207">
        <f>COUNTIF($F$9:F88,F88)</f>
        <v>2</v>
      </c>
      <c r="C88" s="353" t="s">
        <v>985</v>
      </c>
      <c r="D88" s="70" t="s">
        <v>91</v>
      </c>
      <c r="E88" s="210" t="s">
        <v>479</v>
      </c>
      <c r="F88" s="19" t="s">
        <v>365</v>
      </c>
      <c r="G88" s="19" t="s">
        <v>975</v>
      </c>
      <c r="H88" s="19" t="str">
        <f>VLOOKUP($E88,'[4]Gui chi Quynh'!$D$7:$F$393,3,0)</f>
        <v>A3</v>
      </c>
      <c r="I88" s="19">
        <f>VLOOKUP(H88,Sheet1!$B$2:$C$12,2,TRUE)</f>
        <v>8</v>
      </c>
      <c r="J88" s="19" t="str">
        <f>VLOOKUP($E88,'[5]Gui chi Quynh'!$C$7:$E$391,3,0)</f>
        <v>A3</v>
      </c>
      <c r="K88" s="19">
        <f>VLOOKUP(J88,Sheet1!$B$2:$C$12,2,TRUE)</f>
        <v>8</v>
      </c>
      <c r="L88" s="19" t="str">
        <f>VLOOKUP($E88,'[6]Gui chi Quynh'!$C$7:$E$389,3,0)</f>
        <v>A3</v>
      </c>
      <c r="M88" s="19">
        <f>VLOOKUP(L88,Sheet1!$B$2:$C$12,2,TRUE)</f>
        <v>8</v>
      </c>
      <c r="N88" s="19" t="str">
        <f>VLOOKUP($E88,'[7]Gui chi Quynh'!$C$7:$E$389,3,0)</f>
        <v>A3</v>
      </c>
      <c r="O88" s="19">
        <f>VLOOKUP(N88,Sheet1!$B$2:$C$12,2,TRUE)</f>
        <v>8</v>
      </c>
      <c r="P88" s="19" t="str">
        <f>VLOOKUP($E88,'[8]Gui chi Quynh'!$C$7:$E$388,3,0)</f>
        <v>A3</v>
      </c>
      <c r="Q88" s="19">
        <f>VLOOKUP(P88,Sheet1!$B$2:$C$12,2,TRUE)</f>
        <v>8</v>
      </c>
      <c r="R88" s="19">
        <f>ROUND(AVERAGE(I88,K88,M88,O88,Q88),2)</f>
        <v>8</v>
      </c>
      <c r="S88" s="226">
        <f>COUNTIF(F88:P88,"C*")*1+COUNTIF(F88:P88,"D")*2+COUNTIF(F88:P88,"E")*3</f>
        <v>0</v>
      </c>
      <c r="T88" s="17" t="str">
        <f t="shared" si="36"/>
        <v>Hoàn thành xuất sắc nhiệm vụ</v>
      </c>
      <c r="U88" s="232"/>
      <c r="V88" s="19" t="str">
        <f>VLOOKUP($E88,'[9]Gui chi Quynh'!$C$7:$E$388,3,0)</f>
        <v>A2</v>
      </c>
      <c r="W88" s="19">
        <f>VLOOKUP(V88,Sheet1!$B$2:$C$12,2,TRUE)</f>
        <v>9</v>
      </c>
      <c r="X88" s="19" t="str">
        <f>VLOOKUP($E88,'[10]Gui chi Quynh'!$C$7:$E$387,3,0)</f>
        <v>A3</v>
      </c>
      <c r="Y88" s="19">
        <f>VLOOKUP(X88,Sheet1!$B$2:$C$12,2,TRUE)</f>
        <v>8</v>
      </c>
      <c r="Z88" s="19" t="str">
        <f>VLOOKUP(E88,'[11]Gui chi Quynh'!$C$7:$E$385,3,0)</f>
        <v>A2</v>
      </c>
      <c r="AA88" s="19">
        <f>VLOOKUP(Z88,Sheet1!$B$2:$C$12,2,TRUE)</f>
        <v>9</v>
      </c>
      <c r="AB88" s="19" t="str">
        <f>VLOOKUP(E88,'[12]Gui chi Quynh'!$C$7:$E$386,3,0)</f>
        <v>A2</v>
      </c>
      <c r="AC88" s="19">
        <f>VLOOKUP(AB88,Sheet1!$B$2:$C$12,2,TRUE)</f>
        <v>9</v>
      </c>
      <c r="AD88" s="19" t="str">
        <f>VLOOKUP($E88,'[13]Chi tiet'!$D$8:$Q$388,14,0)</f>
        <v>A2</v>
      </c>
      <c r="AE88" s="19">
        <f>VLOOKUP(AD88,Sheet1!$B$2:$C$12,2,TRUE)</f>
        <v>9</v>
      </c>
      <c r="AF88" s="19">
        <f t="shared" si="27"/>
        <v>8.8000000000000007</v>
      </c>
      <c r="AG88" s="226">
        <f t="shared" si="28"/>
        <v>0</v>
      </c>
      <c r="AH88" s="17" t="str">
        <f t="shared" si="37"/>
        <v>Hoàn thành xuất sắc nhiệm vụ</v>
      </c>
      <c r="AI88" s="17">
        <f t="shared" si="29"/>
        <v>8.4</v>
      </c>
      <c r="AJ88" s="365" t="str">
        <f t="shared" si="38"/>
        <v/>
      </c>
      <c r="AK88" s="17" t="str">
        <f t="shared" si="39"/>
        <v>Hoàn thành xuất sắc nhiệm vụ</v>
      </c>
      <c r="AL88" s="17" t="str">
        <f t="shared" si="40"/>
        <v>LĐTT</v>
      </c>
      <c r="AM88" s="366"/>
      <c r="AN88" s="19" t="str">
        <f>VLOOKUP($E88,[15]Sheet1!$C$7:$E$395,2,0)</f>
        <v>A4</v>
      </c>
      <c r="AO88" s="19">
        <f>VLOOKUP(AN88,Sheet1!$B$2:$C$12,2,TRUE)</f>
        <v>7</v>
      </c>
      <c r="AP88" s="19" t="str">
        <f>VLOOKUP($E88,[15]Sheet1!$C$7:$E$395,3,0)</f>
        <v>A3</v>
      </c>
      <c r="AQ88" s="19">
        <f>VLOOKUP(AP88,Sheet1!$B$2:$C$12,2,TRUE)</f>
        <v>8</v>
      </c>
      <c r="AR88" s="17">
        <f t="shared" si="30"/>
        <v>8.1999999999999993</v>
      </c>
      <c r="AS88" s="17">
        <f t="shared" si="31"/>
        <v>8.3000000000000007</v>
      </c>
      <c r="AT88" s="365" t="str">
        <f t="shared" si="32"/>
        <v>12A* + 0B* + 0C* +  0D</v>
      </c>
      <c r="AU88" s="365" t="str">
        <f t="shared" si="33"/>
        <v>12A*</v>
      </c>
      <c r="AV88" s="19" t="str">
        <f t="shared" si="34"/>
        <v>HTXS NV</v>
      </c>
      <c r="AW88" s="19" t="str">
        <f t="shared" si="35"/>
        <v>HTXS NV</v>
      </c>
      <c r="AX88" s="25"/>
      <c r="AY88" s="25"/>
    </row>
    <row r="89" spans="1:51" s="48" customFormat="1" ht="35.1" customHeight="1" x14ac:dyDescent="0.25">
      <c r="A89" s="207">
        <f t="shared" si="26"/>
        <v>81</v>
      </c>
      <c r="B89" s="207">
        <f>COUNTIF($F$9:F89,F89)</f>
        <v>3</v>
      </c>
      <c r="C89" s="353" t="s">
        <v>984</v>
      </c>
      <c r="D89" s="208" t="s">
        <v>366</v>
      </c>
      <c r="E89" s="185" t="s">
        <v>480</v>
      </c>
      <c r="F89" s="19" t="s">
        <v>365</v>
      </c>
      <c r="G89" s="19" t="s">
        <v>975</v>
      </c>
      <c r="H89" s="19" t="str">
        <f>VLOOKUP($E89,'[4]Gui chi Quynh'!$D$7:$F$393,3,0)</f>
        <v>A4</v>
      </c>
      <c r="I89" s="19">
        <f>VLOOKUP(H89,Sheet1!$B$2:$C$12,2,TRUE)</f>
        <v>7</v>
      </c>
      <c r="J89" s="19" t="str">
        <f>VLOOKUP($E89,'[5]Gui chi Quynh'!$C$7:$E$391,3,0)</f>
        <v>A4</v>
      </c>
      <c r="K89" s="19">
        <f>VLOOKUP(J89,Sheet1!$B$2:$C$12,2,TRUE)</f>
        <v>7</v>
      </c>
      <c r="L89" s="19" t="str">
        <f>VLOOKUP($E89,'[6]Gui chi Quynh'!$C$7:$E$389,3,0)</f>
        <v>A3</v>
      </c>
      <c r="M89" s="19">
        <f>VLOOKUP(L89,Sheet1!$B$2:$C$12,2,TRUE)</f>
        <v>8</v>
      </c>
      <c r="N89" s="19" t="str">
        <f>VLOOKUP($E89,'[7]Gui chi Quynh'!$C$7:$E$389,3,0)</f>
        <v>A3</v>
      </c>
      <c r="O89" s="19">
        <f>VLOOKUP(N89,Sheet1!$B$2:$C$12,2,TRUE)</f>
        <v>8</v>
      </c>
      <c r="P89" s="19" t="str">
        <f>VLOOKUP($E89,'[8]Gui chi Quynh'!$C$7:$E$388,3,0)</f>
        <v>A3</v>
      </c>
      <c r="Q89" s="19">
        <f>VLOOKUP(P89,Sheet1!$B$2:$C$12,2,TRUE)</f>
        <v>8</v>
      </c>
      <c r="R89" s="19">
        <f>ROUND(AVERAGE(I89,K89,M89,O89,Q89),2)</f>
        <v>7.6</v>
      </c>
      <c r="S89" s="226">
        <f>COUNTIF(F89:P89,"C*")*1+COUNTIF(F89:P89,"D")*2+COUNTIF(F89:P89,"E")*3</f>
        <v>0</v>
      </c>
      <c r="T89" s="17" t="str">
        <f t="shared" si="36"/>
        <v>Hoàn thành tốt nhiệm vụ</v>
      </c>
      <c r="U89" s="232"/>
      <c r="V89" s="19" t="str">
        <f>VLOOKUP($E89,'[9]Gui chi Quynh'!$C$7:$E$388,3,0)</f>
        <v>A4</v>
      </c>
      <c r="W89" s="19">
        <f>VLOOKUP(V89,Sheet1!$B$2:$C$12,2,TRUE)</f>
        <v>7</v>
      </c>
      <c r="X89" s="19" t="str">
        <f>VLOOKUP($E89,'[10]Gui chi Quynh'!$C$7:$E$387,3,0)</f>
        <v>A4</v>
      </c>
      <c r="Y89" s="19">
        <f>VLOOKUP(X89,Sheet1!$B$2:$C$12,2,TRUE)</f>
        <v>7</v>
      </c>
      <c r="Z89" s="19" t="str">
        <f>VLOOKUP(E89,'[11]Gui chi Quynh'!$C$7:$E$385,3,0)</f>
        <v>A4</v>
      </c>
      <c r="AA89" s="19">
        <f>VLOOKUP(Z89,Sheet1!$B$2:$C$12,2,TRUE)</f>
        <v>7</v>
      </c>
      <c r="AB89" s="19" t="str">
        <f>VLOOKUP(E89,'[12]Gui chi Quynh'!$C$7:$E$386,3,0)</f>
        <v>A3</v>
      </c>
      <c r="AC89" s="19">
        <f>VLOOKUP(AB89,Sheet1!$B$2:$C$12,2,TRUE)</f>
        <v>8</v>
      </c>
      <c r="AD89" s="19" t="str">
        <f>VLOOKUP($E89,'[13]Chi tiet'!$D$8:$Q$388,14,0)</f>
        <v>A3</v>
      </c>
      <c r="AE89" s="19">
        <f>VLOOKUP(AD89,Sheet1!$B$2:$C$12,2,TRUE)</f>
        <v>8</v>
      </c>
      <c r="AF89" s="19">
        <f t="shared" si="27"/>
        <v>7.4</v>
      </c>
      <c r="AG89" s="226">
        <f t="shared" si="28"/>
        <v>0</v>
      </c>
      <c r="AH89" s="17" t="str">
        <f t="shared" si="37"/>
        <v>Hoàn thành tốt nhiệm vụ</v>
      </c>
      <c r="AI89" s="17">
        <f t="shared" si="29"/>
        <v>7.5</v>
      </c>
      <c r="AJ89" s="365" t="str">
        <f t="shared" si="38"/>
        <v/>
      </c>
      <c r="AK89" s="17" t="str">
        <f t="shared" si="39"/>
        <v>Hoàn thành tốt nhiệm vụ</v>
      </c>
      <c r="AL89" s="17" t="str">
        <f t="shared" si="40"/>
        <v>LĐTT</v>
      </c>
      <c r="AM89" s="366"/>
      <c r="AN89" s="19" t="str">
        <f>VLOOKUP($E89,[15]Sheet1!$C$7:$E$395,2,0)</f>
        <v>A4</v>
      </c>
      <c r="AO89" s="19">
        <f>VLOOKUP(AN89,Sheet1!$B$2:$C$12,2,TRUE)</f>
        <v>7</v>
      </c>
      <c r="AP89" s="19" t="str">
        <f>VLOOKUP($E89,[15]Sheet1!$C$7:$E$395,3,0)</f>
        <v>A4</v>
      </c>
      <c r="AQ89" s="19">
        <f>VLOOKUP(AP89,Sheet1!$B$2:$C$12,2,TRUE)</f>
        <v>7</v>
      </c>
      <c r="AR89" s="17">
        <f t="shared" si="30"/>
        <v>7.4</v>
      </c>
      <c r="AS89" s="17">
        <f t="shared" si="31"/>
        <v>7.4</v>
      </c>
      <c r="AT89" s="365" t="str">
        <f t="shared" si="32"/>
        <v>12A* + 0B* + 0C* +  0D</v>
      </c>
      <c r="AU89" s="365" t="str">
        <f t="shared" si="33"/>
        <v>12A*</v>
      </c>
      <c r="AV89" s="19" t="str">
        <f t="shared" si="34"/>
        <v>HTT NV</v>
      </c>
      <c r="AW89" s="19" t="str">
        <f t="shared" si="35"/>
        <v>HTT NV</v>
      </c>
      <c r="AX89" s="25"/>
      <c r="AY89" s="25"/>
    </row>
    <row r="90" spans="1:51" s="48" customFormat="1" ht="35.1" customHeight="1" x14ac:dyDescent="0.25">
      <c r="A90" s="207">
        <f t="shared" si="26"/>
        <v>82</v>
      </c>
      <c r="B90" s="207">
        <f>COUNTIF($F$9:F90,F90)</f>
        <v>1</v>
      </c>
      <c r="C90" s="353" t="s">
        <v>985</v>
      </c>
      <c r="D90" s="183" t="s">
        <v>218</v>
      </c>
      <c r="E90" s="214" t="s">
        <v>481</v>
      </c>
      <c r="F90" s="233" t="s">
        <v>367</v>
      </c>
      <c r="G90" s="233" t="s">
        <v>974</v>
      </c>
      <c r="H90" s="19" t="str">
        <f>VLOOKUP($E90,'[4]Gui chi Quynh'!$D$7:$F$393,3,0)</f>
        <v>A1</v>
      </c>
      <c r="I90" s="19">
        <f>VLOOKUP(H90,Sheet1!$B$2:$C$12,2,TRUE)</f>
        <v>10</v>
      </c>
      <c r="J90" s="19" t="str">
        <f>VLOOKUP($E90,'[5]Gui chi Quynh'!$C$7:$E$391,3,0)</f>
        <v>A1</v>
      </c>
      <c r="K90" s="19">
        <f>VLOOKUP(J90,Sheet1!$B$2:$C$12,2,TRUE)</f>
        <v>10</v>
      </c>
      <c r="L90" s="19" t="str">
        <f>VLOOKUP($E90,'[6]Gui chi Quynh'!$C$7:$E$389,3,0)</f>
        <v>A1</v>
      </c>
      <c r="M90" s="19">
        <f>VLOOKUP(L90,Sheet1!$B$2:$C$12,2,TRUE)</f>
        <v>10</v>
      </c>
      <c r="N90" s="19" t="str">
        <f>VLOOKUP($E90,'[7]Gui chi Quynh'!$C$7:$E$389,3,0)</f>
        <v>A1</v>
      </c>
      <c r="O90" s="19">
        <f>VLOOKUP(N90,Sheet1!$B$2:$C$12,2,TRUE)</f>
        <v>10</v>
      </c>
      <c r="P90" s="19" t="str">
        <f>VLOOKUP($E90,'[8]Gui chi Quynh'!$C$7:$E$388,3,0)</f>
        <v>A1</v>
      </c>
      <c r="Q90" s="19">
        <f>VLOOKUP(P90,Sheet1!$B$2:$C$12,2,TRUE)</f>
        <v>10</v>
      </c>
      <c r="R90" s="19">
        <f t="shared" ref="R90:R120" si="43">ROUND(AVERAGE(I90,K90,M90,O90,Q90),2)</f>
        <v>10</v>
      </c>
      <c r="S90" s="226">
        <f t="shared" ref="S90:S120" si="44">COUNTIF(F90:P90,"C*")*1+COUNTIF(F90:P90,"D")*2+COUNTIF(F90:P90,"E")*3</f>
        <v>0</v>
      </c>
      <c r="T90" s="17" t="str">
        <f t="shared" si="36"/>
        <v>Hoàn thành xuất sắc nhiệm vụ</v>
      </c>
      <c r="U90" s="232"/>
      <c r="V90" s="19" t="str">
        <f>VLOOKUP($E90,'[9]Gui chi Quynh'!$C$7:$E$388,3,0)</f>
        <v>A1</v>
      </c>
      <c r="W90" s="19">
        <f>VLOOKUP(V90,Sheet1!$B$2:$C$12,2,TRUE)</f>
        <v>10</v>
      </c>
      <c r="X90" s="19" t="str">
        <f>VLOOKUP($E90,'[10]Gui chi Quynh'!$C$7:$E$387,3,0)</f>
        <v>A1</v>
      </c>
      <c r="Y90" s="19">
        <f>VLOOKUP(X90,Sheet1!$B$2:$C$12,2,TRUE)</f>
        <v>10</v>
      </c>
      <c r="Z90" s="19" t="str">
        <f>VLOOKUP(E90,'[11]Gui chi Quynh'!$C$7:$E$385,3,0)</f>
        <v>A1</v>
      </c>
      <c r="AA90" s="19">
        <f>VLOOKUP(Z90,Sheet1!$B$2:$C$12,2,TRUE)</f>
        <v>10</v>
      </c>
      <c r="AB90" s="19" t="str">
        <f>VLOOKUP(E90,'[12]Gui chi Quynh'!$C$7:$E$386,3,0)</f>
        <v>A1</v>
      </c>
      <c r="AC90" s="19">
        <f>VLOOKUP(AB90,Sheet1!$B$2:$C$12,2,TRUE)</f>
        <v>10</v>
      </c>
      <c r="AD90" s="19" t="str">
        <f>VLOOKUP($E90,'[13]Chi tiet'!$D$8:$Q$388,14,0)</f>
        <v>A1</v>
      </c>
      <c r="AE90" s="19">
        <f>VLOOKUP(AD90,Sheet1!$B$2:$C$12,2,TRUE)</f>
        <v>10</v>
      </c>
      <c r="AF90" s="19">
        <f t="shared" si="27"/>
        <v>10</v>
      </c>
      <c r="AG90" s="226">
        <f t="shared" si="28"/>
        <v>0</v>
      </c>
      <c r="AH90" s="17" t="str">
        <f t="shared" si="37"/>
        <v>Hoàn thành xuất sắc nhiệm vụ</v>
      </c>
      <c r="AI90" s="17">
        <f t="shared" si="29"/>
        <v>10</v>
      </c>
      <c r="AJ90" s="365" t="str">
        <f t="shared" si="38"/>
        <v/>
      </c>
      <c r="AK90" s="17" t="str">
        <f t="shared" si="39"/>
        <v>Hoàn thành xuất sắc nhiệm vụ</v>
      </c>
      <c r="AL90" s="17" t="str">
        <f t="shared" si="40"/>
        <v>LĐTT</v>
      </c>
      <c r="AM90" s="366" t="str">
        <f>VLOOKUP($D90,'[14]DS Tong'!$D$18:$L$211,9,0)</f>
        <v>Xuất sắc</v>
      </c>
      <c r="AN90" s="19" t="str">
        <f>VLOOKUP($E90,[15]Sheet1!$C$7:$E$395,2,0)</f>
        <v>A1</v>
      </c>
      <c r="AO90" s="19">
        <f>VLOOKUP(AN90,Sheet1!$B$2:$C$12,2,TRUE)</f>
        <v>10</v>
      </c>
      <c r="AP90" s="19" t="str">
        <f>VLOOKUP($E90,[15]Sheet1!$C$7:$E$395,3,0)</f>
        <v>A1</v>
      </c>
      <c r="AQ90" s="19">
        <f>VLOOKUP(AP90,Sheet1!$B$2:$C$12,2,TRUE)</f>
        <v>10</v>
      </c>
      <c r="AR90" s="17">
        <f t="shared" si="30"/>
        <v>10</v>
      </c>
      <c r="AS90" s="17">
        <f t="shared" si="31"/>
        <v>10</v>
      </c>
      <c r="AT90" s="365" t="str">
        <f t="shared" si="32"/>
        <v>12A* + 0B* + 0C* +  0D</v>
      </c>
      <c r="AU90" s="365" t="str">
        <f t="shared" si="33"/>
        <v>12A*</v>
      </c>
      <c r="AV90" s="19" t="str">
        <f t="shared" si="34"/>
        <v>HTXS NV</v>
      </c>
      <c r="AW90" s="19" t="str">
        <f t="shared" si="35"/>
        <v>HTXS NV</v>
      </c>
      <c r="AX90" s="25"/>
      <c r="AY90" s="25"/>
    </row>
    <row r="91" spans="1:51" s="48" customFormat="1" ht="35.1" customHeight="1" x14ac:dyDescent="0.25">
      <c r="A91" s="207">
        <f t="shared" si="26"/>
        <v>83</v>
      </c>
      <c r="B91" s="207">
        <f>COUNTIF($F$9:F91,F91)</f>
        <v>2</v>
      </c>
      <c r="C91" s="353" t="s">
        <v>985</v>
      </c>
      <c r="D91" s="183" t="s">
        <v>219</v>
      </c>
      <c r="E91" s="214" t="s">
        <v>482</v>
      </c>
      <c r="F91" s="19" t="s">
        <v>367</v>
      </c>
      <c r="G91" s="19" t="s">
        <v>974</v>
      </c>
      <c r="H91" s="19" t="str">
        <f>VLOOKUP($E91,'[4]Gui chi Quynh'!$D$7:$F$393,3,0)</f>
        <v>A2</v>
      </c>
      <c r="I91" s="19">
        <f>VLOOKUP(H91,Sheet1!$B$2:$C$12,2,TRUE)</f>
        <v>9</v>
      </c>
      <c r="J91" s="19" t="str">
        <f>VLOOKUP($E91,'[5]Gui chi Quynh'!$C$7:$E$391,3,0)</f>
        <v>A1</v>
      </c>
      <c r="K91" s="19">
        <f>VLOOKUP(J91,Sheet1!$B$2:$C$12,2,TRUE)</f>
        <v>10</v>
      </c>
      <c r="L91" s="19" t="str">
        <f>VLOOKUP($E91,'[6]Gui chi Quynh'!$C$7:$E$389,3,0)</f>
        <v>A1</v>
      </c>
      <c r="M91" s="19">
        <f>VLOOKUP(L91,Sheet1!$B$2:$C$12,2,TRUE)</f>
        <v>10</v>
      </c>
      <c r="N91" s="19" t="str">
        <f>VLOOKUP($E91,'[7]Gui chi Quynh'!$C$7:$E$389,3,0)</f>
        <v>A1</v>
      </c>
      <c r="O91" s="19">
        <f>VLOOKUP(N91,Sheet1!$B$2:$C$12,2,TRUE)</f>
        <v>10</v>
      </c>
      <c r="P91" s="19" t="str">
        <f>VLOOKUP($E91,'[8]Gui chi Quynh'!$C$7:$E$388,3,0)</f>
        <v>A1</v>
      </c>
      <c r="Q91" s="19">
        <f>VLOOKUP(P91,Sheet1!$B$2:$C$12,2,TRUE)</f>
        <v>10</v>
      </c>
      <c r="R91" s="19">
        <f t="shared" si="43"/>
        <v>9.8000000000000007</v>
      </c>
      <c r="S91" s="226">
        <f t="shared" si="44"/>
        <v>0</v>
      </c>
      <c r="T91" s="17" t="str">
        <f t="shared" si="36"/>
        <v>Hoàn thành xuất sắc nhiệm vụ</v>
      </c>
      <c r="U91" s="232"/>
      <c r="V91" s="19" t="str">
        <f>VLOOKUP($E91,'[9]Gui chi Quynh'!$C$7:$E$388,3,0)</f>
        <v>A2</v>
      </c>
      <c r="W91" s="19">
        <f>VLOOKUP(V91,Sheet1!$B$2:$C$12,2,TRUE)</f>
        <v>9</v>
      </c>
      <c r="X91" s="19" t="str">
        <f>VLOOKUP($E91,'[10]Gui chi Quynh'!$C$7:$E$387,3,0)</f>
        <v>A1</v>
      </c>
      <c r="Y91" s="19">
        <f>VLOOKUP(X91,Sheet1!$B$2:$C$12,2,TRUE)</f>
        <v>10</v>
      </c>
      <c r="Z91" s="19" t="str">
        <f>VLOOKUP(E91,'[11]Gui chi Quynh'!$C$7:$E$385,3,0)</f>
        <v>A1</v>
      </c>
      <c r="AA91" s="19">
        <f>VLOOKUP(Z91,Sheet1!$B$2:$C$12,2,TRUE)</f>
        <v>10</v>
      </c>
      <c r="AB91" s="19" t="str">
        <f>VLOOKUP(E91,'[12]Gui chi Quynh'!$C$7:$E$386,3,0)</f>
        <v>A1</v>
      </c>
      <c r="AC91" s="19">
        <f>VLOOKUP(AB91,Sheet1!$B$2:$C$12,2,TRUE)</f>
        <v>10</v>
      </c>
      <c r="AD91" s="19" t="str">
        <f>VLOOKUP($E91,'[13]Chi tiet'!$D$8:$Q$388,14,0)</f>
        <v>A1</v>
      </c>
      <c r="AE91" s="19">
        <f>VLOOKUP(AD91,Sheet1!$B$2:$C$12,2,TRUE)</f>
        <v>10</v>
      </c>
      <c r="AF91" s="19">
        <f t="shared" si="27"/>
        <v>9.8000000000000007</v>
      </c>
      <c r="AG91" s="226">
        <f t="shared" si="28"/>
        <v>0</v>
      </c>
      <c r="AH91" s="17" t="str">
        <f t="shared" si="37"/>
        <v>Hoàn thành xuất sắc nhiệm vụ</v>
      </c>
      <c r="AI91" s="17">
        <f t="shared" si="29"/>
        <v>9.8000000000000007</v>
      </c>
      <c r="AJ91" s="365" t="str">
        <f t="shared" si="38"/>
        <v/>
      </c>
      <c r="AK91" s="17" t="str">
        <f t="shared" si="39"/>
        <v>Hoàn thành xuất sắc nhiệm vụ</v>
      </c>
      <c r="AL91" s="17" t="str">
        <f t="shared" si="40"/>
        <v>LĐTT</v>
      </c>
      <c r="AM91" s="366" t="str">
        <f>VLOOKUP($D91,'[14]DS Tong'!$D$18:$L$211,9,0)</f>
        <v>Tốt</v>
      </c>
      <c r="AN91" s="19" t="str">
        <f>VLOOKUP($E91,[15]Sheet1!$C$7:$E$395,2,0)</f>
        <v>A2</v>
      </c>
      <c r="AO91" s="19">
        <f>VLOOKUP(AN91,Sheet1!$B$2:$C$12,2,TRUE)</f>
        <v>9</v>
      </c>
      <c r="AP91" s="19" t="str">
        <f>VLOOKUP($E91,[15]Sheet1!$C$7:$E$395,3,0)</f>
        <v>A2</v>
      </c>
      <c r="AQ91" s="19">
        <f>VLOOKUP(AP91,Sheet1!$B$2:$C$12,2,TRUE)</f>
        <v>9</v>
      </c>
      <c r="AR91" s="17">
        <f t="shared" si="30"/>
        <v>9.6</v>
      </c>
      <c r="AS91" s="17">
        <f t="shared" si="31"/>
        <v>9.6999999999999993</v>
      </c>
      <c r="AT91" s="365" t="str">
        <f t="shared" si="32"/>
        <v>12A* + 0B* + 0C* +  0D</v>
      </c>
      <c r="AU91" s="365" t="str">
        <f t="shared" si="33"/>
        <v>12A*</v>
      </c>
      <c r="AV91" s="19" t="str">
        <f t="shared" si="34"/>
        <v>HTXS NV</v>
      </c>
      <c r="AW91" s="19" t="str">
        <f t="shared" si="35"/>
        <v>HTXS NV</v>
      </c>
      <c r="AX91" s="25"/>
      <c r="AY91" s="25"/>
    </row>
    <row r="92" spans="1:51" s="48" customFormat="1" ht="35.1" customHeight="1" x14ac:dyDescent="0.25">
      <c r="A92" s="207">
        <f t="shared" si="26"/>
        <v>84</v>
      </c>
      <c r="B92" s="207">
        <f>COUNTIF($F$9:F92,F92)</f>
        <v>3</v>
      </c>
      <c r="C92" s="353" t="s">
        <v>985</v>
      </c>
      <c r="D92" s="70" t="s">
        <v>220</v>
      </c>
      <c r="E92" s="210" t="s">
        <v>484</v>
      </c>
      <c r="F92" s="19" t="s">
        <v>367</v>
      </c>
      <c r="G92" s="19" t="s">
        <v>974</v>
      </c>
      <c r="H92" s="19" t="str">
        <f>VLOOKUP($E92,'[4]Gui chi Quynh'!$D$7:$F$393,3,0)</f>
        <v>A4</v>
      </c>
      <c r="I92" s="19">
        <f>VLOOKUP(H92,Sheet1!$B$2:$C$12,2,TRUE)</f>
        <v>7</v>
      </c>
      <c r="J92" s="19" t="str">
        <f>VLOOKUP($E92,'[5]Gui chi Quynh'!$C$7:$E$391,3,0)</f>
        <v>A2</v>
      </c>
      <c r="K92" s="19">
        <f>VLOOKUP(J92,Sheet1!$B$2:$C$12,2,TRUE)</f>
        <v>9</v>
      </c>
      <c r="L92" s="19" t="str">
        <f>VLOOKUP($E92,'[6]Gui chi Quynh'!$C$7:$E$389,3,0)</f>
        <v>A2</v>
      </c>
      <c r="M92" s="19">
        <f>VLOOKUP(L92,Sheet1!$B$2:$C$12,2,TRUE)</f>
        <v>9</v>
      </c>
      <c r="N92" s="19" t="str">
        <f>VLOOKUP($E92,'[7]Gui chi Quynh'!$C$7:$E$389,3,0)</f>
        <v>A2</v>
      </c>
      <c r="O92" s="19">
        <f>VLOOKUP(N92,Sheet1!$B$2:$C$12,2,TRUE)</f>
        <v>9</v>
      </c>
      <c r="P92" s="19" t="str">
        <f>VLOOKUP($E92,'[8]Gui chi Quynh'!$C$7:$E$388,3,0)</f>
        <v>A2</v>
      </c>
      <c r="Q92" s="19">
        <f>VLOOKUP(P92,Sheet1!$B$2:$C$12,2,TRUE)</f>
        <v>9</v>
      </c>
      <c r="R92" s="19">
        <f t="shared" si="43"/>
        <v>8.6</v>
      </c>
      <c r="S92" s="226">
        <f t="shared" si="44"/>
        <v>0</v>
      </c>
      <c r="T92" s="17" t="str">
        <f t="shared" si="36"/>
        <v>Hoàn thành xuất sắc nhiệm vụ</v>
      </c>
      <c r="U92" s="232"/>
      <c r="V92" s="19" t="str">
        <f>VLOOKUP($E92,'[9]Gui chi Quynh'!$C$7:$E$388,3,0)</f>
        <v>A1</v>
      </c>
      <c r="W92" s="19">
        <f>VLOOKUP(V92,Sheet1!$B$2:$C$12,2,TRUE)</f>
        <v>10</v>
      </c>
      <c r="X92" s="19" t="str">
        <f>VLOOKUP($E92,'[10]Gui chi Quynh'!$C$7:$E$387,3,0)</f>
        <v>A2</v>
      </c>
      <c r="Y92" s="19">
        <f>VLOOKUP(X92,Sheet1!$B$2:$C$12,2,TRUE)</f>
        <v>9</v>
      </c>
      <c r="Z92" s="19" t="str">
        <f>VLOOKUP(E92,'[11]Gui chi Quynh'!$C$7:$E$385,3,0)</f>
        <v>A1</v>
      </c>
      <c r="AA92" s="19">
        <f>VLOOKUP(Z92,Sheet1!$B$2:$C$12,2,TRUE)</f>
        <v>10</v>
      </c>
      <c r="AB92" s="19" t="str">
        <f>VLOOKUP(E92,'[12]Gui chi Quynh'!$C$7:$E$386,3,0)</f>
        <v>A1</v>
      </c>
      <c r="AC92" s="19">
        <f>VLOOKUP(AB92,Sheet1!$B$2:$C$12,2,TRUE)</f>
        <v>10</v>
      </c>
      <c r="AD92" s="19" t="str">
        <f>VLOOKUP($E92,'[13]Chi tiet'!$D$8:$Q$388,14,0)</f>
        <v>A2</v>
      </c>
      <c r="AE92" s="19">
        <f>VLOOKUP(AD92,Sheet1!$B$2:$C$12,2,TRUE)</f>
        <v>9</v>
      </c>
      <c r="AF92" s="19">
        <f t="shared" si="27"/>
        <v>9.6</v>
      </c>
      <c r="AG92" s="226">
        <f t="shared" si="28"/>
        <v>0</v>
      </c>
      <c r="AH92" s="17" t="str">
        <f t="shared" si="37"/>
        <v>Hoàn thành xuất sắc nhiệm vụ</v>
      </c>
      <c r="AI92" s="17">
        <f t="shared" si="29"/>
        <v>9.1</v>
      </c>
      <c r="AJ92" s="365" t="str">
        <f t="shared" si="38"/>
        <v/>
      </c>
      <c r="AK92" s="17" t="str">
        <f t="shared" si="39"/>
        <v>Hoàn thành xuất sắc nhiệm vụ</v>
      </c>
      <c r="AL92" s="17" t="str">
        <f t="shared" si="40"/>
        <v>LĐTT</v>
      </c>
      <c r="AM92" s="366" t="str">
        <f>VLOOKUP($D92,'[14]DS Tong'!$D$18:$L$211,9,0)</f>
        <v>Tốt</v>
      </c>
      <c r="AN92" s="19" t="str">
        <f>VLOOKUP($E92,[15]Sheet1!$C$7:$E$395,2,0)</f>
        <v>A3</v>
      </c>
      <c r="AO92" s="19">
        <f>VLOOKUP(AN92,Sheet1!$B$2:$C$12,2,TRUE)</f>
        <v>8</v>
      </c>
      <c r="AP92" s="19" t="str">
        <f>VLOOKUP($E92,[15]Sheet1!$C$7:$E$395,3,0)</f>
        <v>A3</v>
      </c>
      <c r="AQ92" s="19">
        <f>VLOOKUP(AP92,Sheet1!$B$2:$C$12,2,TRUE)</f>
        <v>8</v>
      </c>
      <c r="AR92" s="17">
        <f t="shared" si="30"/>
        <v>8.9</v>
      </c>
      <c r="AS92" s="17">
        <f t="shared" si="31"/>
        <v>8.9</v>
      </c>
      <c r="AT92" s="365" t="str">
        <f t="shared" si="32"/>
        <v>12A* + 0B* + 0C* +  0D</v>
      </c>
      <c r="AU92" s="365" t="str">
        <f t="shared" si="33"/>
        <v>12A*</v>
      </c>
      <c r="AV92" s="19" t="str">
        <f t="shared" si="34"/>
        <v>HTXS NV</v>
      </c>
      <c r="AW92" s="19" t="str">
        <f t="shared" si="35"/>
        <v>HTXS NV</v>
      </c>
      <c r="AX92" s="25"/>
      <c r="AY92" s="25"/>
    </row>
    <row r="93" spans="1:51" s="48" customFormat="1" ht="35.1" customHeight="1" x14ac:dyDescent="0.25">
      <c r="A93" s="207">
        <f t="shared" si="26"/>
        <v>85</v>
      </c>
      <c r="B93" s="207">
        <f>COUNTIF($F$9:F93,F93)</f>
        <v>4</v>
      </c>
      <c r="C93" s="353" t="s">
        <v>985</v>
      </c>
      <c r="D93" s="183" t="s">
        <v>74</v>
      </c>
      <c r="E93" s="214" t="s">
        <v>488</v>
      </c>
      <c r="F93" s="19" t="s">
        <v>367</v>
      </c>
      <c r="G93" s="19" t="s">
        <v>974</v>
      </c>
      <c r="H93" s="19" t="str">
        <f>VLOOKUP($E93,'[4]Gui chi Quynh'!$D$7:$F$393,3,0)</f>
        <v>A4</v>
      </c>
      <c r="I93" s="19">
        <f>VLOOKUP(H93,Sheet1!$B$2:$C$12,2,TRUE)</f>
        <v>7</v>
      </c>
      <c r="J93" s="19" t="str">
        <f>VLOOKUP($E93,'[5]Gui chi Quynh'!$C$7:$E$391,3,0)</f>
        <v>A2</v>
      </c>
      <c r="K93" s="19">
        <f>VLOOKUP(J93,Sheet1!$B$2:$C$12,2,TRUE)</f>
        <v>9</v>
      </c>
      <c r="L93" s="19" t="str">
        <f>VLOOKUP($E93,'[6]Gui chi Quynh'!$C$7:$E$389,3,0)</f>
        <v>A2</v>
      </c>
      <c r="M93" s="19">
        <f>VLOOKUP(L93,Sheet1!$B$2:$C$12,2,TRUE)</f>
        <v>9</v>
      </c>
      <c r="N93" s="19" t="str">
        <f>VLOOKUP($E93,'[7]Gui chi Quynh'!$C$7:$E$389,3,0)</f>
        <v>A2</v>
      </c>
      <c r="O93" s="19">
        <f>VLOOKUP(N93,Sheet1!$B$2:$C$12,2,TRUE)</f>
        <v>9</v>
      </c>
      <c r="P93" s="19" t="str">
        <f>VLOOKUP($E93,'[8]Gui chi Quynh'!$C$7:$E$388,3,0)</f>
        <v>A1</v>
      </c>
      <c r="Q93" s="19">
        <f>VLOOKUP(P93,Sheet1!$B$2:$C$12,2,TRUE)</f>
        <v>10</v>
      </c>
      <c r="R93" s="19">
        <f t="shared" si="43"/>
        <v>8.8000000000000007</v>
      </c>
      <c r="S93" s="226">
        <f t="shared" si="44"/>
        <v>0</v>
      </c>
      <c r="T93" s="17" t="str">
        <f t="shared" si="36"/>
        <v>Hoàn thành xuất sắc nhiệm vụ</v>
      </c>
      <c r="U93" s="232"/>
      <c r="V93" s="19" t="str">
        <f>VLOOKUP($E93,'[9]Gui chi Quynh'!$C$7:$E$388,3,0)</f>
        <v>A2</v>
      </c>
      <c r="W93" s="19">
        <f>VLOOKUP(V93,Sheet1!$B$2:$C$12,2,TRUE)</f>
        <v>9</v>
      </c>
      <c r="X93" s="19" t="str">
        <f>VLOOKUP($E93,'[10]Gui chi Quynh'!$C$7:$E$387,3,0)</f>
        <v>A3</v>
      </c>
      <c r="Y93" s="19">
        <f>VLOOKUP(X93,Sheet1!$B$2:$C$12,2,TRUE)</f>
        <v>8</v>
      </c>
      <c r="Z93" s="19" t="str">
        <f>VLOOKUP(E93,'[11]Gui chi Quynh'!$C$7:$E$385,3,0)</f>
        <v>A3</v>
      </c>
      <c r="AA93" s="19">
        <f>VLOOKUP(Z93,Sheet1!$B$2:$C$12,2,TRUE)</f>
        <v>8</v>
      </c>
      <c r="AB93" s="19" t="str">
        <f>VLOOKUP(E93,'[12]Gui chi Quynh'!$C$7:$E$386,3,0)</f>
        <v>A3</v>
      </c>
      <c r="AC93" s="19">
        <f>VLOOKUP(AB93,Sheet1!$B$2:$C$12,2,TRUE)</f>
        <v>8</v>
      </c>
      <c r="AD93" s="19" t="str">
        <f>VLOOKUP($E93,'[13]Chi tiet'!$D$8:$Q$388,14,0)</f>
        <v>A2</v>
      </c>
      <c r="AE93" s="19">
        <f>VLOOKUP(AD93,Sheet1!$B$2:$C$12,2,TRUE)</f>
        <v>9</v>
      </c>
      <c r="AF93" s="19">
        <f t="shared" si="27"/>
        <v>8.4</v>
      </c>
      <c r="AG93" s="226">
        <f t="shared" si="28"/>
        <v>0</v>
      </c>
      <c r="AH93" s="17" t="str">
        <f t="shared" si="37"/>
        <v>Hoàn thành xuất sắc nhiệm vụ</v>
      </c>
      <c r="AI93" s="17">
        <f t="shared" si="29"/>
        <v>8.6</v>
      </c>
      <c r="AJ93" s="365" t="str">
        <f t="shared" si="38"/>
        <v/>
      </c>
      <c r="AK93" s="17" t="str">
        <f t="shared" si="39"/>
        <v>Hoàn thành xuất sắc nhiệm vụ</v>
      </c>
      <c r="AL93" s="17" t="str">
        <f t="shared" si="40"/>
        <v>LĐTT</v>
      </c>
      <c r="AM93" s="366" t="str">
        <f>VLOOKUP($D93,'[14]DS Tong'!$D$18:$L$211,9,0)</f>
        <v>Tốt</v>
      </c>
      <c r="AN93" s="19" t="str">
        <f>VLOOKUP($E93,[15]Sheet1!$C$7:$E$395,2,0)</f>
        <v>A4</v>
      </c>
      <c r="AO93" s="19">
        <f>VLOOKUP(AN93,Sheet1!$B$2:$C$12,2,TRUE)</f>
        <v>7</v>
      </c>
      <c r="AP93" s="19" t="str">
        <f>VLOOKUP($E93,[15]Sheet1!$C$7:$E$395,3,0)</f>
        <v>A4</v>
      </c>
      <c r="AQ93" s="19">
        <f>VLOOKUP(AP93,Sheet1!$B$2:$C$12,2,TRUE)</f>
        <v>7</v>
      </c>
      <c r="AR93" s="17">
        <f t="shared" si="30"/>
        <v>8.3000000000000007</v>
      </c>
      <c r="AS93" s="17">
        <f t="shared" si="31"/>
        <v>8.3000000000000007</v>
      </c>
      <c r="AT93" s="365" t="str">
        <f t="shared" si="32"/>
        <v>12A* + 0B* + 0C* +  0D</v>
      </c>
      <c r="AU93" s="365" t="str">
        <f t="shared" si="33"/>
        <v>12A*</v>
      </c>
      <c r="AV93" s="19" t="str">
        <f t="shared" si="34"/>
        <v>HTXS NV</v>
      </c>
      <c r="AW93" s="19" t="str">
        <f t="shared" si="35"/>
        <v>HTXS NV</v>
      </c>
      <c r="AX93" s="25"/>
      <c r="AY93" s="25"/>
    </row>
    <row r="94" spans="1:51" s="48" customFormat="1" ht="35.1" customHeight="1" x14ac:dyDescent="0.25">
      <c r="A94" s="207">
        <f t="shared" si="26"/>
        <v>86</v>
      </c>
      <c r="B94" s="207">
        <f>COUNTIF($F$9:F94,F94)</f>
        <v>5</v>
      </c>
      <c r="C94" s="353" t="s">
        <v>985</v>
      </c>
      <c r="D94" s="70" t="s">
        <v>221</v>
      </c>
      <c r="E94" s="210" t="s">
        <v>485</v>
      </c>
      <c r="F94" s="19" t="s">
        <v>367</v>
      </c>
      <c r="G94" s="19" t="s">
        <v>974</v>
      </c>
      <c r="H94" s="19" t="str">
        <f>VLOOKUP($E94,'[4]Gui chi Quynh'!$D$7:$F$393,3,0)</f>
        <v>A4</v>
      </c>
      <c r="I94" s="19">
        <f>VLOOKUP(H94,Sheet1!$B$2:$C$12,2,TRUE)</f>
        <v>7</v>
      </c>
      <c r="J94" s="19" t="str">
        <f>VLOOKUP($E94,'[5]Gui chi Quynh'!$C$7:$E$391,3,0)</f>
        <v>A3</v>
      </c>
      <c r="K94" s="19">
        <f>VLOOKUP(J94,Sheet1!$B$2:$C$12,2,TRUE)</f>
        <v>8</v>
      </c>
      <c r="L94" s="19" t="str">
        <f>VLOOKUP($E94,'[6]Gui chi Quynh'!$C$7:$E$389,3,0)</f>
        <v>A3</v>
      </c>
      <c r="M94" s="19">
        <f>VLOOKUP(L94,Sheet1!$B$2:$C$12,2,TRUE)</f>
        <v>8</v>
      </c>
      <c r="N94" s="19" t="str">
        <f>VLOOKUP($E94,'[7]Gui chi Quynh'!$C$7:$E$389,3,0)</f>
        <v>A2</v>
      </c>
      <c r="O94" s="19">
        <f>VLOOKUP(N94,Sheet1!$B$2:$C$12,2,TRUE)</f>
        <v>9</v>
      </c>
      <c r="P94" s="19" t="str">
        <f>VLOOKUP($E94,'[8]Gui chi Quynh'!$C$7:$E$388,3,0)</f>
        <v>A2</v>
      </c>
      <c r="Q94" s="19">
        <f>VLOOKUP(P94,Sheet1!$B$2:$C$12,2,TRUE)</f>
        <v>9</v>
      </c>
      <c r="R94" s="19">
        <f t="shared" si="43"/>
        <v>8.1999999999999993</v>
      </c>
      <c r="S94" s="226">
        <f t="shared" si="44"/>
        <v>0</v>
      </c>
      <c r="T94" s="17" t="str">
        <f t="shared" si="36"/>
        <v>Hoàn thành xuất sắc nhiệm vụ</v>
      </c>
      <c r="U94" s="232"/>
      <c r="V94" s="19" t="str">
        <f>VLOOKUP($E94,'[9]Gui chi Quynh'!$C$7:$E$388,3,0)</f>
        <v>A2</v>
      </c>
      <c r="W94" s="19">
        <f>VLOOKUP(V94,Sheet1!$B$2:$C$12,2,TRUE)</f>
        <v>9</v>
      </c>
      <c r="X94" s="19" t="str">
        <f>VLOOKUP($E94,'[10]Gui chi Quynh'!$C$7:$E$387,3,0)</f>
        <v>A3</v>
      </c>
      <c r="Y94" s="19">
        <f>VLOOKUP(X94,Sheet1!$B$2:$C$12,2,TRUE)</f>
        <v>8</v>
      </c>
      <c r="Z94" s="19" t="str">
        <f>VLOOKUP(E94,'[11]Gui chi Quynh'!$C$7:$E$385,3,0)</f>
        <v>A2</v>
      </c>
      <c r="AA94" s="19">
        <f>VLOOKUP(Z94,Sheet1!$B$2:$C$12,2,TRUE)</f>
        <v>9</v>
      </c>
      <c r="AB94" s="19" t="str">
        <f>VLOOKUP(E94,'[12]Gui chi Quynh'!$C$7:$E$386,3,0)</f>
        <v>A3</v>
      </c>
      <c r="AC94" s="19">
        <f>VLOOKUP(AB94,Sheet1!$B$2:$C$12,2,TRUE)</f>
        <v>8</v>
      </c>
      <c r="AD94" s="19" t="str">
        <f>VLOOKUP($E94,'[13]Chi tiet'!$D$8:$Q$388,14,0)</f>
        <v>A2</v>
      </c>
      <c r="AE94" s="19">
        <f>VLOOKUP(AD94,Sheet1!$B$2:$C$12,2,TRUE)</f>
        <v>9</v>
      </c>
      <c r="AF94" s="19">
        <f t="shared" si="27"/>
        <v>8.6</v>
      </c>
      <c r="AG94" s="226">
        <f t="shared" si="28"/>
        <v>0</v>
      </c>
      <c r="AH94" s="17" t="str">
        <f t="shared" si="37"/>
        <v>Hoàn thành xuất sắc nhiệm vụ</v>
      </c>
      <c r="AI94" s="17">
        <f t="shared" si="29"/>
        <v>8.4</v>
      </c>
      <c r="AJ94" s="365" t="str">
        <f t="shared" si="38"/>
        <v/>
      </c>
      <c r="AK94" s="17" t="str">
        <f t="shared" si="39"/>
        <v>Hoàn thành xuất sắc nhiệm vụ</v>
      </c>
      <c r="AL94" s="17" t="str">
        <f t="shared" si="40"/>
        <v>LĐTT</v>
      </c>
      <c r="AM94" s="366" t="str">
        <f>VLOOKUP($D94,'[14]DS Tong'!$D$18:$L$211,9,0)</f>
        <v>Khá</v>
      </c>
      <c r="AN94" s="19" t="str">
        <f>VLOOKUP($E94,[15]Sheet1!$C$7:$E$395,2,0)</f>
        <v>A3</v>
      </c>
      <c r="AO94" s="19">
        <f>VLOOKUP(AN94,Sheet1!$B$2:$C$12,2,TRUE)</f>
        <v>8</v>
      </c>
      <c r="AP94" s="19" t="str">
        <f>VLOOKUP($E94,[15]Sheet1!$C$7:$E$395,3,0)</f>
        <v>A3</v>
      </c>
      <c r="AQ94" s="19">
        <f>VLOOKUP(AP94,Sheet1!$B$2:$C$12,2,TRUE)</f>
        <v>8</v>
      </c>
      <c r="AR94" s="17">
        <f t="shared" si="30"/>
        <v>8.3000000000000007</v>
      </c>
      <c r="AS94" s="17">
        <f t="shared" si="31"/>
        <v>8.3000000000000007</v>
      </c>
      <c r="AT94" s="365" t="str">
        <f t="shared" si="32"/>
        <v>12A* + 0B* + 0C* +  0D</v>
      </c>
      <c r="AU94" s="365" t="str">
        <f t="shared" si="33"/>
        <v>12A*</v>
      </c>
      <c r="AV94" s="19" t="str">
        <f t="shared" si="34"/>
        <v>HTXS NV</v>
      </c>
      <c r="AW94" s="19" t="str">
        <f t="shared" si="35"/>
        <v>HTXS NV</v>
      </c>
      <c r="AX94" s="25"/>
      <c r="AY94" s="25"/>
    </row>
    <row r="95" spans="1:51" s="48" customFormat="1" ht="35.1" customHeight="1" x14ac:dyDescent="0.25">
      <c r="A95" s="207">
        <f t="shared" si="26"/>
        <v>87</v>
      </c>
      <c r="B95" s="207">
        <f>COUNTIF($F$9:F95,F95)</f>
        <v>6</v>
      </c>
      <c r="C95" s="353" t="s">
        <v>985</v>
      </c>
      <c r="D95" s="70" t="s">
        <v>222</v>
      </c>
      <c r="E95" s="210" t="s">
        <v>486</v>
      </c>
      <c r="F95" s="19" t="s">
        <v>367</v>
      </c>
      <c r="G95" s="19" t="s">
        <v>974</v>
      </c>
      <c r="H95" s="19" t="str">
        <f>VLOOKUP($E95,'[4]Gui chi Quynh'!$D$7:$F$393,3,0)</f>
        <v>A4</v>
      </c>
      <c r="I95" s="19">
        <f>VLOOKUP(H95,Sheet1!$B$2:$C$12,2,TRUE)</f>
        <v>7</v>
      </c>
      <c r="J95" s="19" t="str">
        <f>VLOOKUP($E95,'[5]Gui chi Quynh'!$C$7:$E$391,3,0)</f>
        <v>A3</v>
      </c>
      <c r="K95" s="19">
        <f>VLOOKUP(J95,Sheet1!$B$2:$C$12,2,TRUE)</f>
        <v>8</v>
      </c>
      <c r="L95" s="19" t="str">
        <f>VLOOKUP($E95,'[6]Gui chi Quynh'!$C$7:$E$389,3,0)</f>
        <v>A3</v>
      </c>
      <c r="M95" s="19">
        <f>VLOOKUP(L95,Sheet1!$B$2:$C$12,2,TRUE)</f>
        <v>8</v>
      </c>
      <c r="N95" s="19" t="str">
        <f>VLOOKUP($E95,'[7]Gui chi Quynh'!$C$7:$E$389,3,0)</f>
        <v>A4</v>
      </c>
      <c r="O95" s="19">
        <f>VLOOKUP(N95,Sheet1!$B$2:$C$12,2,TRUE)</f>
        <v>7</v>
      </c>
      <c r="P95" s="19" t="str">
        <f>VLOOKUP($E95,'[8]Gui chi Quynh'!$C$7:$E$388,3,0)</f>
        <v>A2</v>
      </c>
      <c r="Q95" s="19">
        <f>VLOOKUP(P95,Sheet1!$B$2:$C$12,2,TRUE)</f>
        <v>9</v>
      </c>
      <c r="R95" s="19">
        <f t="shared" si="43"/>
        <v>7.8</v>
      </c>
      <c r="S95" s="226">
        <f t="shared" si="44"/>
        <v>0</v>
      </c>
      <c r="T95" s="17" t="str">
        <f t="shared" si="36"/>
        <v>Hoàn thành tốt nhiệm vụ</v>
      </c>
      <c r="U95" s="232"/>
      <c r="V95" s="19" t="str">
        <f>VLOOKUP($E95,'[9]Gui chi Quynh'!$C$7:$E$388,3,0)</f>
        <v>A3</v>
      </c>
      <c r="W95" s="19">
        <f>VLOOKUP(V95,Sheet1!$B$2:$C$12,2,TRUE)</f>
        <v>8</v>
      </c>
      <c r="X95" s="19" t="str">
        <f>VLOOKUP($E95,'[10]Gui chi Quynh'!$C$7:$E$387,3,0)</f>
        <v>A3</v>
      </c>
      <c r="Y95" s="19">
        <f>VLOOKUP(X95,Sheet1!$B$2:$C$12,2,TRUE)</f>
        <v>8</v>
      </c>
      <c r="Z95" s="19" t="str">
        <f>VLOOKUP(E95,'[11]Gui chi Quynh'!$C$7:$E$385,3,0)</f>
        <v>A2</v>
      </c>
      <c r="AA95" s="19">
        <f>VLOOKUP(Z95,Sheet1!$B$2:$C$12,2,TRUE)</f>
        <v>9</v>
      </c>
      <c r="AB95" s="19" t="str">
        <f>VLOOKUP(E95,'[12]Gui chi Quynh'!$C$7:$E$386,3,0)</f>
        <v>A2</v>
      </c>
      <c r="AC95" s="19">
        <f>VLOOKUP(AB95,Sheet1!$B$2:$C$12,2,TRUE)</f>
        <v>9</v>
      </c>
      <c r="AD95" s="19" t="str">
        <f>VLOOKUP($E95,'[13]Chi tiet'!$D$8:$Q$388,14,0)</f>
        <v>A2</v>
      </c>
      <c r="AE95" s="19">
        <f>VLOOKUP(AD95,Sheet1!$B$2:$C$12,2,TRUE)</f>
        <v>9</v>
      </c>
      <c r="AF95" s="19">
        <f t="shared" si="27"/>
        <v>8.6</v>
      </c>
      <c r="AG95" s="226">
        <f t="shared" si="28"/>
        <v>0</v>
      </c>
      <c r="AH95" s="17" t="str">
        <f t="shared" si="37"/>
        <v>Hoàn thành xuất sắc nhiệm vụ</v>
      </c>
      <c r="AI95" s="17">
        <f t="shared" si="29"/>
        <v>8.1999999999999993</v>
      </c>
      <c r="AJ95" s="365" t="str">
        <f t="shared" si="38"/>
        <v/>
      </c>
      <c r="AK95" s="17" t="str">
        <f t="shared" si="39"/>
        <v>Hoàn thành xuất sắc nhiệm vụ</v>
      </c>
      <c r="AL95" s="17" t="str">
        <f t="shared" si="40"/>
        <v>LĐTT</v>
      </c>
      <c r="AM95" s="366" t="str">
        <f>VLOOKUP($D95,'[14]DS Tong'!$D$18:$L$211,9,0)</f>
        <v>Khá</v>
      </c>
      <c r="AN95" s="19" t="str">
        <f>VLOOKUP($E95,[15]Sheet1!$C$7:$E$395,2,0)</f>
        <v>A4</v>
      </c>
      <c r="AO95" s="19">
        <f>VLOOKUP(AN95,Sheet1!$B$2:$C$12,2,TRUE)</f>
        <v>7</v>
      </c>
      <c r="AP95" s="19" t="str">
        <f>VLOOKUP($E95,[15]Sheet1!$C$7:$E$395,3,0)</f>
        <v>A4</v>
      </c>
      <c r="AQ95" s="19">
        <f>VLOOKUP(AP95,Sheet1!$B$2:$C$12,2,TRUE)</f>
        <v>7</v>
      </c>
      <c r="AR95" s="17">
        <f t="shared" si="30"/>
        <v>7.9</v>
      </c>
      <c r="AS95" s="17">
        <f t="shared" si="31"/>
        <v>8</v>
      </c>
      <c r="AT95" s="365" t="str">
        <f t="shared" si="32"/>
        <v>12A* + 0B* + 0C* +  0D</v>
      </c>
      <c r="AU95" s="365" t="str">
        <f t="shared" si="33"/>
        <v>12A*</v>
      </c>
      <c r="AV95" s="19" t="str">
        <f t="shared" si="34"/>
        <v>HTT NV</v>
      </c>
      <c r="AW95" s="19" t="str">
        <f t="shared" si="35"/>
        <v>HTXS NV</v>
      </c>
      <c r="AX95" s="25"/>
      <c r="AY95" s="25"/>
    </row>
    <row r="96" spans="1:51" s="48" customFormat="1" ht="35.1" customHeight="1" x14ac:dyDescent="0.25">
      <c r="A96" s="207">
        <f t="shared" si="26"/>
        <v>88</v>
      </c>
      <c r="B96" s="207">
        <f>COUNTIF($F$9:F96,F96)</f>
        <v>7</v>
      </c>
      <c r="C96" s="353" t="s">
        <v>985</v>
      </c>
      <c r="D96" s="183" t="s">
        <v>34</v>
      </c>
      <c r="E96" s="214" t="s">
        <v>491</v>
      </c>
      <c r="F96" s="19" t="s">
        <v>367</v>
      </c>
      <c r="G96" s="19" t="s">
        <v>974</v>
      </c>
      <c r="H96" s="19" t="str">
        <f>VLOOKUP($E96,'[4]Gui chi Quynh'!$D$7:$F$393,3,0)</f>
        <v>A2</v>
      </c>
      <c r="I96" s="19">
        <f>VLOOKUP(H96,Sheet1!$B$2:$C$12,2,TRUE)</f>
        <v>9</v>
      </c>
      <c r="J96" s="19" t="str">
        <f>VLOOKUP($E96,'[5]Gui chi Quynh'!$C$7:$E$391,3,0)</f>
        <v>A2</v>
      </c>
      <c r="K96" s="19">
        <f>VLOOKUP(J96,Sheet1!$B$2:$C$12,2,TRUE)</f>
        <v>9</v>
      </c>
      <c r="L96" s="19" t="str">
        <f>VLOOKUP($E96,'[6]Gui chi Quynh'!$C$7:$E$389,3,0)</f>
        <v>A1</v>
      </c>
      <c r="M96" s="19">
        <f>VLOOKUP(L96,Sheet1!$B$2:$C$12,2,TRUE)</f>
        <v>10</v>
      </c>
      <c r="N96" s="19" t="str">
        <f>VLOOKUP($E96,'[7]Gui chi Quynh'!$C$7:$E$389,3,0)</f>
        <v>A1</v>
      </c>
      <c r="O96" s="19">
        <f>VLOOKUP(N96,Sheet1!$B$2:$C$12,2,TRUE)</f>
        <v>10</v>
      </c>
      <c r="P96" s="19" t="str">
        <f>VLOOKUP($E96,'[8]Gui chi Quynh'!$C$7:$E$388,3,0)</f>
        <v>A1</v>
      </c>
      <c r="Q96" s="19">
        <f>VLOOKUP(P96,Sheet1!$B$2:$C$12,2,TRUE)</f>
        <v>10</v>
      </c>
      <c r="R96" s="19">
        <f t="shared" si="43"/>
        <v>9.6</v>
      </c>
      <c r="S96" s="226">
        <f t="shared" si="44"/>
        <v>0</v>
      </c>
      <c r="T96" s="17" t="str">
        <f t="shared" si="36"/>
        <v>Hoàn thành xuất sắc nhiệm vụ</v>
      </c>
      <c r="U96" s="232"/>
      <c r="V96" s="19" t="str">
        <f>VLOOKUP($E96,'[9]Gui chi Quynh'!$C$7:$E$388,3,0)</f>
        <v>A1</v>
      </c>
      <c r="W96" s="19">
        <f>VLOOKUP(V96,Sheet1!$B$2:$C$12,2,TRUE)</f>
        <v>10</v>
      </c>
      <c r="X96" s="19" t="str">
        <f>VLOOKUP($E96,'[10]Gui chi Quynh'!$C$7:$E$387,3,0)</f>
        <v>A1</v>
      </c>
      <c r="Y96" s="19">
        <f>VLOOKUP(X96,Sheet1!$B$2:$C$12,2,TRUE)</f>
        <v>10</v>
      </c>
      <c r="Z96" s="19" t="str">
        <f>VLOOKUP(E96,'[11]Gui chi Quynh'!$C$7:$E$385,3,0)</f>
        <v>A1</v>
      </c>
      <c r="AA96" s="19">
        <f>VLOOKUP(Z96,Sheet1!$B$2:$C$12,2,TRUE)</f>
        <v>10</v>
      </c>
      <c r="AB96" s="19" t="str">
        <f>VLOOKUP(E96,'[12]Gui chi Quynh'!$C$7:$E$386,3,0)</f>
        <v>A1</v>
      </c>
      <c r="AC96" s="19">
        <f>VLOOKUP(AB96,Sheet1!$B$2:$C$12,2,TRUE)</f>
        <v>10</v>
      </c>
      <c r="AD96" s="19" t="str">
        <f>VLOOKUP($E96,'[13]Chi tiet'!$D$8:$Q$388,14,0)</f>
        <v>A1</v>
      </c>
      <c r="AE96" s="19">
        <f>VLOOKUP(AD96,Sheet1!$B$2:$C$12,2,TRUE)</f>
        <v>10</v>
      </c>
      <c r="AF96" s="19">
        <f t="shared" si="27"/>
        <v>10</v>
      </c>
      <c r="AG96" s="226">
        <f t="shared" si="28"/>
        <v>0</v>
      </c>
      <c r="AH96" s="17" t="str">
        <f t="shared" si="37"/>
        <v>Hoàn thành xuất sắc nhiệm vụ</v>
      </c>
      <c r="AI96" s="17">
        <f t="shared" si="29"/>
        <v>9.8000000000000007</v>
      </c>
      <c r="AJ96" s="365" t="str">
        <f t="shared" si="38"/>
        <v/>
      </c>
      <c r="AK96" s="17" t="str">
        <f t="shared" si="39"/>
        <v>Hoàn thành xuất sắc nhiệm vụ</v>
      </c>
      <c r="AL96" s="17" t="str">
        <f t="shared" si="40"/>
        <v>LĐTT</v>
      </c>
      <c r="AM96" s="366" t="str">
        <f>VLOOKUP($D96,'[14]DS Tong'!$D$18:$L$211,9,0)</f>
        <v>Xuất sắc</v>
      </c>
      <c r="AN96" s="19" t="str">
        <f>VLOOKUP($E96,[15]Sheet1!$C$7:$E$395,2,0)</f>
        <v>A2</v>
      </c>
      <c r="AO96" s="19">
        <f>VLOOKUP(AN96,Sheet1!$B$2:$C$12,2,TRUE)</f>
        <v>9</v>
      </c>
      <c r="AP96" s="19" t="str">
        <f>VLOOKUP($E96,[15]Sheet1!$C$7:$E$395,3,0)</f>
        <v>A2</v>
      </c>
      <c r="AQ96" s="19">
        <f>VLOOKUP(AP96,Sheet1!$B$2:$C$12,2,TRUE)</f>
        <v>9</v>
      </c>
      <c r="AR96" s="17">
        <f t="shared" si="30"/>
        <v>9.6</v>
      </c>
      <c r="AS96" s="17">
        <f t="shared" si="31"/>
        <v>9.6999999999999993</v>
      </c>
      <c r="AT96" s="365" t="str">
        <f t="shared" si="32"/>
        <v>12A* + 0B* + 0C* +  0D</v>
      </c>
      <c r="AU96" s="365" t="str">
        <f t="shared" si="33"/>
        <v>12A*</v>
      </c>
      <c r="AV96" s="19" t="str">
        <f t="shared" si="34"/>
        <v>HTXS NV</v>
      </c>
      <c r="AW96" s="19" t="str">
        <f t="shared" si="35"/>
        <v>HTXS NV</v>
      </c>
      <c r="AX96" s="25"/>
      <c r="AY96" s="25"/>
    </row>
    <row r="97" spans="1:51" s="48" customFormat="1" ht="35.1" customHeight="1" x14ac:dyDescent="0.25">
      <c r="A97" s="207">
        <f t="shared" si="26"/>
        <v>89</v>
      </c>
      <c r="B97" s="207">
        <f>COUNTIF($F$9:F97,F97)</f>
        <v>8</v>
      </c>
      <c r="C97" s="353" t="s">
        <v>985</v>
      </c>
      <c r="D97" s="70" t="s">
        <v>224</v>
      </c>
      <c r="E97" s="210" t="s">
        <v>489</v>
      </c>
      <c r="F97" s="19" t="s">
        <v>367</v>
      </c>
      <c r="G97" s="19" t="s">
        <v>974</v>
      </c>
      <c r="H97" s="19" t="str">
        <f>VLOOKUP($E97,'[4]Gui chi Quynh'!$D$7:$F$393,3,0)</f>
        <v>A4</v>
      </c>
      <c r="I97" s="19">
        <f>VLOOKUP(H97,Sheet1!$B$2:$C$12,2,TRUE)</f>
        <v>7</v>
      </c>
      <c r="J97" s="19" t="str">
        <f>VLOOKUP($E97,'[5]Gui chi Quynh'!$C$7:$E$391,3,0)</f>
        <v>A3</v>
      </c>
      <c r="K97" s="19">
        <f>VLOOKUP(J97,Sheet1!$B$2:$C$12,2,TRUE)</f>
        <v>8</v>
      </c>
      <c r="L97" s="19" t="str">
        <f>VLOOKUP($E97,'[6]Gui chi Quynh'!$C$7:$E$389,3,0)</f>
        <v>A2</v>
      </c>
      <c r="M97" s="19">
        <f>VLOOKUP(L97,Sheet1!$B$2:$C$12,2,TRUE)</f>
        <v>9</v>
      </c>
      <c r="N97" s="19" t="str">
        <f>VLOOKUP($E97,'[7]Gui chi Quynh'!$C$7:$E$389,3,0)</f>
        <v>A3</v>
      </c>
      <c r="O97" s="19">
        <f>VLOOKUP(N97,Sheet1!$B$2:$C$12,2,TRUE)</f>
        <v>8</v>
      </c>
      <c r="P97" s="19" t="str">
        <f>VLOOKUP($E97,'[8]Gui chi Quynh'!$C$7:$E$388,3,0)</f>
        <v>A2</v>
      </c>
      <c r="Q97" s="19">
        <f>VLOOKUP(P97,Sheet1!$B$2:$C$12,2,TRUE)</f>
        <v>9</v>
      </c>
      <c r="R97" s="19">
        <f t="shared" si="43"/>
        <v>8.1999999999999993</v>
      </c>
      <c r="S97" s="226">
        <f t="shared" si="44"/>
        <v>0</v>
      </c>
      <c r="T97" s="17" t="str">
        <f t="shared" si="36"/>
        <v>Hoàn thành xuất sắc nhiệm vụ</v>
      </c>
      <c r="U97" s="232"/>
      <c r="V97" s="19" t="str">
        <f>VLOOKUP($E97,'[9]Gui chi Quynh'!$C$7:$E$388,3,0)</f>
        <v>A3</v>
      </c>
      <c r="W97" s="19">
        <f>VLOOKUP(V97,Sheet1!$B$2:$C$12,2,TRUE)</f>
        <v>8</v>
      </c>
      <c r="X97" s="19" t="str">
        <f>VLOOKUP($E97,'[10]Gui chi Quynh'!$C$7:$E$387,3,0)</f>
        <v>A3</v>
      </c>
      <c r="Y97" s="19">
        <f>VLOOKUP(X97,Sheet1!$B$2:$C$12,2,TRUE)</f>
        <v>8</v>
      </c>
      <c r="Z97" s="19" t="str">
        <f>VLOOKUP(E97,'[11]Gui chi Quynh'!$C$7:$E$385,3,0)</f>
        <v>A3</v>
      </c>
      <c r="AA97" s="19">
        <f>VLOOKUP(Z97,Sheet1!$B$2:$C$12,2,TRUE)</f>
        <v>8</v>
      </c>
      <c r="AB97" s="19" t="str">
        <f>VLOOKUP(E97,'[12]Gui chi Quynh'!$C$7:$E$386,3,0)</f>
        <v>A2</v>
      </c>
      <c r="AC97" s="19">
        <f>VLOOKUP(AB97,Sheet1!$B$2:$C$12,2,TRUE)</f>
        <v>9</v>
      </c>
      <c r="AD97" s="19" t="str">
        <f>VLOOKUP($E97,'[13]Chi tiet'!$D$8:$Q$388,14,0)</f>
        <v>A2</v>
      </c>
      <c r="AE97" s="19">
        <f>VLOOKUP(AD97,Sheet1!$B$2:$C$12,2,TRUE)</f>
        <v>9</v>
      </c>
      <c r="AF97" s="19">
        <f t="shared" si="27"/>
        <v>8.4</v>
      </c>
      <c r="AG97" s="226">
        <f t="shared" si="28"/>
        <v>0</v>
      </c>
      <c r="AH97" s="17" t="str">
        <f t="shared" si="37"/>
        <v>Hoàn thành xuất sắc nhiệm vụ</v>
      </c>
      <c r="AI97" s="17">
        <f t="shared" si="29"/>
        <v>8.3000000000000007</v>
      </c>
      <c r="AJ97" s="365" t="str">
        <f t="shared" si="38"/>
        <v/>
      </c>
      <c r="AK97" s="17" t="str">
        <f t="shared" si="39"/>
        <v>Hoàn thành xuất sắc nhiệm vụ</v>
      </c>
      <c r="AL97" s="17" t="str">
        <f t="shared" si="40"/>
        <v>LĐTT</v>
      </c>
      <c r="AM97" s="366" t="str">
        <f>VLOOKUP($D97,'[14]DS Tong'!$D$18:$L$211,9,0)</f>
        <v>Khá</v>
      </c>
      <c r="AN97" s="19" t="str">
        <f>VLOOKUP($E97,[15]Sheet1!$C$7:$E$395,2,0)</f>
        <v>A4</v>
      </c>
      <c r="AO97" s="19">
        <f>VLOOKUP(AN97,Sheet1!$B$2:$C$12,2,TRUE)</f>
        <v>7</v>
      </c>
      <c r="AP97" s="19" t="str">
        <f>VLOOKUP($E97,[15]Sheet1!$C$7:$E$395,3,0)</f>
        <v>A4</v>
      </c>
      <c r="AQ97" s="19">
        <f>VLOOKUP(AP97,Sheet1!$B$2:$C$12,2,TRUE)</f>
        <v>7</v>
      </c>
      <c r="AR97" s="17">
        <f t="shared" si="30"/>
        <v>8</v>
      </c>
      <c r="AS97" s="17">
        <f t="shared" si="31"/>
        <v>8.1</v>
      </c>
      <c r="AT97" s="365" t="str">
        <f t="shared" si="32"/>
        <v>12A* + 0B* + 0C* +  0D</v>
      </c>
      <c r="AU97" s="365" t="str">
        <f t="shared" si="33"/>
        <v>12A*</v>
      </c>
      <c r="AV97" s="19" t="str">
        <f t="shared" si="34"/>
        <v>HTXS NV</v>
      </c>
      <c r="AW97" s="19" t="str">
        <f t="shared" si="35"/>
        <v>HTXS NV</v>
      </c>
      <c r="AX97" s="25"/>
      <c r="AY97" s="25"/>
    </row>
    <row r="98" spans="1:51" s="48" customFormat="1" ht="35.1" customHeight="1" x14ac:dyDescent="0.25">
      <c r="A98" s="207">
        <f t="shared" si="26"/>
        <v>90</v>
      </c>
      <c r="B98" s="207">
        <f>COUNTIF($F$9:F98,F98)</f>
        <v>9</v>
      </c>
      <c r="C98" s="353" t="s">
        <v>985</v>
      </c>
      <c r="D98" s="183" t="s">
        <v>309</v>
      </c>
      <c r="E98" s="214" t="s">
        <v>492</v>
      </c>
      <c r="F98" s="19" t="s">
        <v>367</v>
      </c>
      <c r="G98" s="19" t="s">
        <v>974</v>
      </c>
      <c r="H98" s="19" t="str">
        <f>VLOOKUP($E98,'[4]Gui chi Quynh'!$D$7:$F$393,3,0)</f>
        <v>A4</v>
      </c>
      <c r="I98" s="19">
        <f>VLOOKUP(H98,Sheet1!$B$2:$C$12,2,TRUE)</f>
        <v>7</v>
      </c>
      <c r="J98" s="19" t="str">
        <f>VLOOKUP($E98,'[5]Gui chi Quynh'!$C$7:$E$391,3,0)</f>
        <v>A3</v>
      </c>
      <c r="K98" s="19">
        <f>VLOOKUP(J98,Sheet1!$B$2:$C$12,2,TRUE)</f>
        <v>8</v>
      </c>
      <c r="L98" s="19" t="str">
        <f>VLOOKUP($E98,'[6]Gui chi Quynh'!$C$7:$E$389,3,0)</f>
        <v>A3</v>
      </c>
      <c r="M98" s="19">
        <f>VLOOKUP(L98,Sheet1!$B$2:$C$12,2,TRUE)</f>
        <v>8</v>
      </c>
      <c r="N98" s="19" t="str">
        <f>VLOOKUP($E98,'[7]Gui chi Quynh'!$C$7:$E$389,3,0)</f>
        <v>A3</v>
      </c>
      <c r="O98" s="19">
        <f>VLOOKUP(N98,Sheet1!$B$2:$C$12,2,TRUE)</f>
        <v>8</v>
      </c>
      <c r="P98" s="19" t="str">
        <f>VLOOKUP($E98,'[8]Gui chi Quynh'!$C$7:$E$388,3,0)</f>
        <v>A2</v>
      </c>
      <c r="Q98" s="19">
        <f>VLOOKUP(P98,Sheet1!$B$2:$C$12,2,TRUE)</f>
        <v>9</v>
      </c>
      <c r="R98" s="19">
        <f t="shared" si="43"/>
        <v>8</v>
      </c>
      <c r="S98" s="226">
        <f t="shared" si="44"/>
        <v>0</v>
      </c>
      <c r="T98" s="17" t="str">
        <f t="shared" si="36"/>
        <v>Hoàn thành xuất sắc nhiệm vụ</v>
      </c>
      <c r="U98" s="232"/>
      <c r="V98" s="19" t="str">
        <f>VLOOKUP($E98,'[9]Gui chi Quynh'!$C$7:$E$388,3,0)</f>
        <v>A3</v>
      </c>
      <c r="W98" s="19">
        <f>VLOOKUP(V98,Sheet1!$B$2:$C$12,2,TRUE)</f>
        <v>8</v>
      </c>
      <c r="X98" s="19" t="str">
        <f>VLOOKUP($E98,'[10]Gui chi Quynh'!$C$7:$E$387,3,0)</f>
        <v>A4</v>
      </c>
      <c r="Y98" s="19">
        <f>VLOOKUP(X98,Sheet1!$B$2:$C$12,2,TRUE)</f>
        <v>7</v>
      </c>
      <c r="Z98" s="19" t="str">
        <f>VLOOKUP(E98,'[11]Gui chi Quynh'!$C$7:$E$385,3,0)</f>
        <v>A3</v>
      </c>
      <c r="AA98" s="19">
        <f>VLOOKUP(Z98,Sheet1!$B$2:$C$12,2,TRUE)</f>
        <v>8</v>
      </c>
      <c r="AB98" s="19" t="str">
        <f>VLOOKUP(E98,'[12]Gui chi Quynh'!$C$7:$E$386,3,0)</f>
        <v>A2</v>
      </c>
      <c r="AC98" s="19">
        <f>VLOOKUP(AB98,Sheet1!$B$2:$C$12,2,TRUE)</f>
        <v>9</v>
      </c>
      <c r="AD98" s="19" t="str">
        <f>VLOOKUP($E98,'[13]Chi tiet'!$D$8:$Q$388,14,0)</f>
        <v>A2</v>
      </c>
      <c r="AE98" s="19">
        <f>VLOOKUP(AD98,Sheet1!$B$2:$C$12,2,TRUE)</f>
        <v>9</v>
      </c>
      <c r="AF98" s="19">
        <f t="shared" si="27"/>
        <v>8.1999999999999993</v>
      </c>
      <c r="AG98" s="226">
        <f t="shared" si="28"/>
        <v>0</v>
      </c>
      <c r="AH98" s="17" t="str">
        <f t="shared" si="37"/>
        <v>Hoàn thành xuất sắc nhiệm vụ</v>
      </c>
      <c r="AI98" s="17">
        <f t="shared" si="29"/>
        <v>8.1</v>
      </c>
      <c r="AJ98" s="365" t="str">
        <f t="shared" si="38"/>
        <v/>
      </c>
      <c r="AK98" s="17" t="str">
        <f t="shared" si="39"/>
        <v>Hoàn thành xuất sắc nhiệm vụ</v>
      </c>
      <c r="AL98" s="17" t="str">
        <f t="shared" si="40"/>
        <v>LĐTT</v>
      </c>
      <c r="AM98" s="366" t="str">
        <f>VLOOKUP($D98,'[14]DS Tong'!$D$18:$L$211,9,0)</f>
        <v>Đạt yêu cầu</v>
      </c>
      <c r="AN98" s="19" t="str">
        <f>VLOOKUP($E98,[15]Sheet1!$C$7:$E$395,2,0)</f>
        <v>A4</v>
      </c>
      <c r="AO98" s="19">
        <f>VLOOKUP(AN98,Sheet1!$B$2:$C$12,2,TRUE)</f>
        <v>7</v>
      </c>
      <c r="AP98" s="19" t="str">
        <f>VLOOKUP($E98,[15]Sheet1!$C$7:$E$395,3,0)</f>
        <v>A4</v>
      </c>
      <c r="AQ98" s="19">
        <f>VLOOKUP(AP98,Sheet1!$B$2:$C$12,2,TRUE)</f>
        <v>7</v>
      </c>
      <c r="AR98" s="17">
        <f t="shared" si="30"/>
        <v>7.8</v>
      </c>
      <c r="AS98" s="17">
        <f t="shared" si="31"/>
        <v>7.9</v>
      </c>
      <c r="AT98" s="365" t="str">
        <f t="shared" si="32"/>
        <v>12A* + 0B* + 0C* +  0D</v>
      </c>
      <c r="AU98" s="365" t="str">
        <f t="shared" si="33"/>
        <v>12A*</v>
      </c>
      <c r="AV98" s="19" t="str">
        <f t="shared" si="34"/>
        <v>HTT NV</v>
      </c>
      <c r="AW98" s="19" t="str">
        <f t="shared" si="35"/>
        <v>HTT NV</v>
      </c>
      <c r="AX98" s="25"/>
      <c r="AY98" s="25"/>
    </row>
    <row r="99" spans="1:51" s="48" customFormat="1" ht="35.1" customHeight="1" x14ac:dyDescent="0.25">
      <c r="A99" s="207">
        <f t="shared" si="26"/>
        <v>91</v>
      </c>
      <c r="B99" s="207">
        <f>COUNTIF($F$9:F99,F99)</f>
        <v>10</v>
      </c>
      <c r="C99" s="353" t="s">
        <v>985</v>
      </c>
      <c r="D99" s="70" t="s">
        <v>281</v>
      </c>
      <c r="E99" s="210" t="s">
        <v>487</v>
      </c>
      <c r="F99" s="19" t="s">
        <v>367</v>
      </c>
      <c r="G99" s="19" t="s">
        <v>974</v>
      </c>
      <c r="H99" s="19" t="str">
        <f>VLOOKUP($E99,'[4]Gui chi Quynh'!$D$7:$F$393,3,0)</f>
        <v>A4</v>
      </c>
      <c r="I99" s="19">
        <f>VLOOKUP(H99,Sheet1!$B$2:$C$12,2,TRUE)</f>
        <v>7</v>
      </c>
      <c r="J99" s="19" t="str">
        <f>VLOOKUP($E99,'[5]Gui chi Quynh'!$C$7:$E$391,3,0)</f>
        <v>A3</v>
      </c>
      <c r="K99" s="19">
        <f>VLOOKUP(J99,Sheet1!$B$2:$C$12,2,TRUE)</f>
        <v>8</v>
      </c>
      <c r="L99" s="19" t="str">
        <f>VLOOKUP($E99,'[6]Gui chi Quynh'!$C$7:$E$389,3,0)</f>
        <v>A3</v>
      </c>
      <c r="M99" s="19">
        <f>VLOOKUP(L99,Sheet1!$B$2:$C$12,2,TRUE)</f>
        <v>8</v>
      </c>
      <c r="N99" s="19" t="str">
        <f>VLOOKUP($E99,'[7]Gui chi Quynh'!$C$7:$E$389,3,0)</f>
        <v>A2</v>
      </c>
      <c r="O99" s="19">
        <f>VLOOKUP(N99,Sheet1!$B$2:$C$12,2,TRUE)</f>
        <v>9</v>
      </c>
      <c r="P99" s="19" t="str">
        <f>VLOOKUP($E99,'[8]Gui chi Quynh'!$C$7:$E$388,3,0)</f>
        <v>A2</v>
      </c>
      <c r="Q99" s="19">
        <f>VLOOKUP(P99,Sheet1!$B$2:$C$12,2,TRUE)</f>
        <v>9</v>
      </c>
      <c r="R99" s="19">
        <f t="shared" si="43"/>
        <v>8.1999999999999993</v>
      </c>
      <c r="S99" s="226">
        <f t="shared" si="44"/>
        <v>0</v>
      </c>
      <c r="T99" s="17" t="str">
        <f t="shared" si="36"/>
        <v>Hoàn thành xuất sắc nhiệm vụ</v>
      </c>
      <c r="U99" s="232"/>
      <c r="V99" s="19" t="str">
        <f>VLOOKUP($E99,'[9]Gui chi Quynh'!$C$7:$E$388,3,0)</f>
        <v>A2</v>
      </c>
      <c r="W99" s="19">
        <f>VLOOKUP(V99,Sheet1!$B$2:$C$12,2,TRUE)</f>
        <v>9</v>
      </c>
      <c r="X99" s="19" t="str">
        <f>VLOOKUP($E99,'[10]Gui chi Quynh'!$C$7:$E$387,3,0)</f>
        <v>A4</v>
      </c>
      <c r="Y99" s="19">
        <f>VLOOKUP(X99,Sheet1!$B$2:$C$12,2,TRUE)</f>
        <v>7</v>
      </c>
      <c r="Z99" s="19" t="str">
        <f>VLOOKUP(E99,'[11]Gui chi Quynh'!$C$7:$E$385,3,0)</f>
        <v>A3</v>
      </c>
      <c r="AA99" s="19">
        <f>VLOOKUP(Z99,Sheet1!$B$2:$C$12,2,TRUE)</f>
        <v>8</v>
      </c>
      <c r="AB99" s="19" t="str">
        <f>VLOOKUP(E99,'[12]Gui chi Quynh'!$C$7:$E$386,3,0)</f>
        <v>A2</v>
      </c>
      <c r="AC99" s="19">
        <f>VLOOKUP(AB99,Sheet1!$B$2:$C$12,2,TRUE)</f>
        <v>9</v>
      </c>
      <c r="AD99" s="19" t="str">
        <f>VLOOKUP($E99,'[13]Chi tiet'!$D$8:$Q$388,14,0)</f>
        <v>A2</v>
      </c>
      <c r="AE99" s="19">
        <f>VLOOKUP(AD99,Sheet1!$B$2:$C$12,2,TRUE)</f>
        <v>9</v>
      </c>
      <c r="AF99" s="19">
        <f t="shared" si="27"/>
        <v>8.4</v>
      </c>
      <c r="AG99" s="226">
        <f t="shared" si="28"/>
        <v>0</v>
      </c>
      <c r="AH99" s="17" t="str">
        <f t="shared" si="37"/>
        <v>Hoàn thành xuất sắc nhiệm vụ</v>
      </c>
      <c r="AI99" s="17">
        <f t="shared" si="29"/>
        <v>8.3000000000000007</v>
      </c>
      <c r="AJ99" s="365" t="str">
        <f t="shared" si="38"/>
        <v/>
      </c>
      <c r="AK99" s="17" t="str">
        <f t="shared" si="39"/>
        <v>Hoàn thành xuất sắc nhiệm vụ</v>
      </c>
      <c r="AL99" s="17" t="str">
        <f t="shared" si="40"/>
        <v>LĐTT</v>
      </c>
      <c r="AM99" s="366" t="str">
        <f>VLOOKUP($D99,'[14]DS Tong'!$D$18:$L$211,9,0)</f>
        <v>Đạt yêu cầu</v>
      </c>
      <c r="AN99" s="19" t="str">
        <f>VLOOKUP($E99,[15]Sheet1!$C$7:$E$395,2,0)</f>
        <v>A4</v>
      </c>
      <c r="AO99" s="19">
        <f>VLOOKUP(AN99,Sheet1!$B$2:$C$12,2,TRUE)</f>
        <v>7</v>
      </c>
      <c r="AP99" s="19" t="str">
        <f>VLOOKUP($E99,[15]Sheet1!$C$7:$E$395,3,0)</f>
        <v>A4</v>
      </c>
      <c r="AQ99" s="19">
        <f>VLOOKUP(AP99,Sheet1!$B$2:$C$12,2,TRUE)</f>
        <v>7</v>
      </c>
      <c r="AR99" s="17">
        <f t="shared" si="30"/>
        <v>8</v>
      </c>
      <c r="AS99" s="17">
        <f t="shared" si="31"/>
        <v>8.1</v>
      </c>
      <c r="AT99" s="365" t="str">
        <f t="shared" si="32"/>
        <v>12A* + 0B* + 0C* +  0D</v>
      </c>
      <c r="AU99" s="365" t="str">
        <f t="shared" si="33"/>
        <v>12A*</v>
      </c>
      <c r="AV99" s="19" t="str">
        <f t="shared" si="34"/>
        <v>HTXS NV</v>
      </c>
      <c r="AW99" s="19" t="str">
        <f t="shared" si="35"/>
        <v>HTXS NV</v>
      </c>
      <c r="AX99" s="25"/>
      <c r="AY99" s="25"/>
    </row>
    <row r="100" spans="1:51" s="48" customFormat="1" ht="35.1" customHeight="1" x14ac:dyDescent="0.25">
      <c r="A100" s="207">
        <f t="shared" si="26"/>
        <v>92</v>
      </c>
      <c r="B100" s="207">
        <f>COUNTIF($F$9:F100,F100)</f>
        <v>11</v>
      </c>
      <c r="C100" s="353" t="s">
        <v>985</v>
      </c>
      <c r="D100" s="70" t="s">
        <v>225</v>
      </c>
      <c r="E100" s="210" t="s">
        <v>490</v>
      </c>
      <c r="F100" s="19" t="s">
        <v>367</v>
      </c>
      <c r="G100" s="19" t="s">
        <v>974</v>
      </c>
      <c r="H100" s="19" t="str">
        <f>VLOOKUP($E100,'[4]Gui chi Quynh'!$D$7:$F$393,3,0)</f>
        <v>A4</v>
      </c>
      <c r="I100" s="19">
        <f>VLOOKUP(H100,Sheet1!$B$2:$C$12,2,TRUE)</f>
        <v>7</v>
      </c>
      <c r="J100" s="19" t="str">
        <f>VLOOKUP($E100,'[5]Gui chi Quynh'!$C$7:$E$391,3,0)</f>
        <v>A3</v>
      </c>
      <c r="K100" s="19">
        <f>VLOOKUP(J100,Sheet1!$B$2:$C$12,2,TRUE)</f>
        <v>8</v>
      </c>
      <c r="L100" s="19" t="str">
        <f>VLOOKUP($E100,'[6]Gui chi Quynh'!$C$7:$E$389,3,0)</f>
        <v>A2</v>
      </c>
      <c r="M100" s="19">
        <f>VLOOKUP(L100,Sheet1!$B$2:$C$12,2,TRUE)</f>
        <v>9</v>
      </c>
      <c r="N100" s="19" t="str">
        <f>VLOOKUP($E100,'[7]Gui chi Quynh'!$C$7:$E$389,3,0)</f>
        <v>A2</v>
      </c>
      <c r="O100" s="19">
        <f>VLOOKUP(N100,Sheet1!$B$2:$C$12,2,TRUE)</f>
        <v>9</v>
      </c>
      <c r="P100" s="19" t="str">
        <f>VLOOKUP($E100,'[8]Gui chi Quynh'!$C$7:$E$388,3,0)</f>
        <v>A2</v>
      </c>
      <c r="Q100" s="19">
        <f>VLOOKUP(P100,Sheet1!$B$2:$C$12,2,TRUE)</f>
        <v>9</v>
      </c>
      <c r="R100" s="19">
        <f t="shared" si="43"/>
        <v>8.4</v>
      </c>
      <c r="S100" s="226">
        <f t="shared" si="44"/>
        <v>0</v>
      </c>
      <c r="T100" s="17" t="str">
        <f t="shared" si="36"/>
        <v>Hoàn thành xuất sắc nhiệm vụ</v>
      </c>
      <c r="U100" s="232"/>
      <c r="V100" s="19" t="str">
        <f>VLOOKUP($E100,'[9]Gui chi Quynh'!$C$7:$E$388,3,0)</f>
        <v>A3</v>
      </c>
      <c r="W100" s="19">
        <f>VLOOKUP(V100,Sheet1!$B$2:$C$12,2,TRUE)</f>
        <v>8</v>
      </c>
      <c r="X100" s="19" t="str">
        <f>VLOOKUP($E100,'[10]Gui chi Quynh'!$C$7:$E$387,3,0)</f>
        <v>A2</v>
      </c>
      <c r="Y100" s="19">
        <f>VLOOKUP(X100,Sheet1!$B$2:$C$12,2,TRUE)</f>
        <v>9</v>
      </c>
      <c r="Z100" s="19" t="str">
        <f>VLOOKUP(E100,'[11]Gui chi Quynh'!$C$7:$E$385,3,0)</f>
        <v>A2</v>
      </c>
      <c r="AA100" s="19">
        <f>VLOOKUP(Z100,Sheet1!$B$2:$C$12,2,TRUE)</f>
        <v>9</v>
      </c>
      <c r="AB100" s="19" t="str">
        <f>VLOOKUP(E100,'[12]Gui chi Quynh'!$C$7:$E$386,3,0)</f>
        <v>A3</v>
      </c>
      <c r="AC100" s="19">
        <f>VLOOKUP(AB100,Sheet1!$B$2:$C$12,2,TRUE)</f>
        <v>8</v>
      </c>
      <c r="AD100" s="19" t="str">
        <f>VLOOKUP($E100,'[13]Chi tiet'!$D$8:$Q$388,14,0)</f>
        <v>A2</v>
      </c>
      <c r="AE100" s="19">
        <f>VLOOKUP(AD100,Sheet1!$B$2:$C$12,2,TRUE)</f>
        <v>9</v>
      </c>
      <c r="AF100" s="19">
        <f t="shared" si="27"/>
        <v>8.6</v>
      </c>
      <c r="AG100" s="226">
        <f t="shared" si="28"/>
        <v>0</v>
      </c>
      <c r="AH100" s="17" t="str">
        <f t="shared" si="37"/>
        <v>Hoàn thành xuất sắc nhiệm vụ</v>
      </c>
      <c r="AI100" s="17">
        <f t="shared" si="29"/>
        <v>8.5</v>
      </c>
      <c r="AJ100" s="365" t="str">
        <f t="shared" si="38"/>
        <v/>
      </c>
      <c r="AK100" s="17" t="str">
        <f t="shared" si="39"/>
        <v>Hoàn thành xuất sắc nhiệm vụ</v>
      </c>
      <c r="AL100" s="17" t="str">
        <f t="shared" si="40"/>
        <v>LĐTT</v>
      </c>
      <c r="AM100" s="366" t="str">
        <f>VLOOKUP($D100,'[14]DS Tong'!$D$18:$L$211,9,0)</f>
        <v>Khá</v>
      </c>
      <c r="AN100" s="19" t="str">
        <f>VLOOKUP($E100,[15]Sheet1!$C$7:$E$395,2,0)</f>
        <v>A4</v>
      </c>
      <c r="AO100" s="19">
        <f>VLOOKUP(AN100,Sheet1!$B$2:$C$12,2,TRUE)</f>
        <v>7</v>
      </c>
      <c r="AP100" s="19" t="str">
        <f>VLOOKUP($E100,[15]Sheet1!$C$7:$E$395,3,0)</f>
        <v>A2</v>
      </c>
      <c r="AQ100" s="19">
        <f>VLOOKUP(AP100,Sheet1!$B$2:$C$12,2,TRUE)</f>
        <v>9</v>
      </c>
      <c r="AR100" s="17">
        <f t="shared" si="30"/>
        <v>8.4</v>
      </c>
      <c r="AS100" s="17">
        <f t="shared" si="31"/>
        <v>8.4</v>
      </c>
      <c r="AT100" s="365" t="str">
        <f t="shared" si="32"/>
        <v>12A* + 0B* + 0C* +  0D</v>
      </c>
      <c r="AU100" s="365" t="str">
        <f t="shared" si="33"/>
        <v>12A*</v>
      </c>
      <c r="AV100" s="19" t="str">
        <f t="shared" si="34"/>
        <v>HTXS NV</v>
      </c>
      <c r="AW100" s="19" t="str">
        <f t="shared" si="35"/>
        <v>HTXS NV</v>
      </c>
      <c r="AX100" s="25"/>
      <c r="AY100" s="25"/>
    </row>
    <row r="101" spans="1:51" s="48" customFormat="1" ht="35.1" customHeight="1" x14ac:dyDescent="0.25">
      <c r="A101" s="207">
        <f t="shared" si="26"/>
        <v>93</v>
      </c>
      <c r="B101" s="207">
        <f>COUNTIF($F$9:F101,F101)</f>
        <v>12</v>
      </c>
      <c r="C101" s="353" t="s">
        <v>985</v>
      </c>
      <c r="D101" s="70" t="s">
        <v>77</v>
      </c>
      <c r="E101" s="210" t="s">
        <v>495</v>
      </c>
      <c r="F101" s="19" t="s">
        <v>367</v>
      </c>
      <c r="G101" s="19" t="s">
        <v>974</v>
      </c>
      <c r="H101" s="19" t="str">
        <f>VLOOKUP($E101,'[4]Gui chi Quynh'!$D$7:$F$393,3,0)</f>
        <v>A4</v>
      </c>
      <c r="I101" s="19">
        <f>VLOOKUP(H101,Sheet1!$B$2:$C$12,2,TRUE)</f>
        <v>7</v>
      </c>
      <c r="J101" s="19" t="str">
        <f>VLOOKUP($E101,'[5]Gui chi Quynh'!$C$7:$E$391,3,0)</f>
        <v>A4</v>
      </c>
      <c r="K101" s="19">
        <f>VLOOKUP(J101,Sheet1!$B$2:$C$12,2,TRUE)</f>
        <v>7</v>
      </c>
      <c r="L101" s="19" t="str">
        <f>VLOOKUP($E101,'[6]Gui chi Quynh'!$C$7:$E$389,3,0)</f>
        <v>A3</v>
      </c>
      <c r="M101" s="19">
        <f>VLOOKUP(L101,Sheet1!$B$2:$C$12,2,TRUE)</f>
        <v>8</v>
      </c>
      <c r="N101" s="19" t="str">
        <f>VLOOKUP($E101,'[7]Gui chi Quynh'!$C$7:$E$389,3,0)</f>
        <v>A4</v>
      </c>
      <c r="O101" s="19">
        <f>VLOOKUP(N101,Sheet1!$B$2:$C$12,2,TRUE)</f>
        <v>7</v>
      </c>
      <c r="P101" s="19" t="str">
        <f>VLOOKUP($E101,'[8]Gui chi Quynh'!$C$7:$E$388,3,0)</f>
        <v>A2</v>
      </c>
      <c r="Q101" s="19">
        <f>VLOOKUP(P101,Sheet1!$B$2:$C$12,2,TRUE)</f>
        <v>9</v>
      </c>
      <c r="R101" s="19">
        <f t="shared" si="43"/>
        <v>7.6</v>
      </c>
      <c r="S101" s="226">
        <f t="shared" si="44"/>
        <v>0</v>
      </c>
      <c r="T101" s="17" t="str">
        <f t="shared" si="36"/>
        <v>Hoàn thành tốt nhiệm vụ</v>
      </c>
      <c r="U101" s="232"/>
      <c r="V101" s="19" t="str">
        <f>VLOOKUP($E101,'[9]Gui chi Quynh'!$C$7:$E$388,3,0)</f>
        <v>A2</v>
      </c>
      <c r="W101" s="19">
        <f>VLOOKUP(V101,Sheet1!$B$2:$C$12,2,TRUE)</f>
        <v>9</v>
      </c>
      <c r="X101" s="19" t="str">
        <f>VLOOKUP($E101,'[10]Gui chi Quynh'!$C$7:$E$387,3,0)</f>
        <v>A3</v>
      </c>
      <c r="Y101" s="19">
        <f>VLOOKUP(X101,Sheet1!$B$2:$C$12,2,TRUE)</f>
        <v>8</v>
      </c>
      <c r="Z101" s="19" t="str">
        <f>VLOOKUP(E101,'[11]Gui chi Quynh'!$C$7:$E$385,3,0)</f>
        <v>A3</v>
      </c>
      <c r="AA101" s="19">
        <f>VLOOKUP(Z101,Sheet1!$B$2:$C$12,2,TRUE)</f>
        <v>8</v>
      </c>
      <c r="AB101" s="19" t="str">
        <f>VLOOKUP(E101,'[12]Gui chi Quynh'!$C$7:$E$386,3,0)</f>
        <v>A3</v>
      </c>
      <c r="AC101" s="19">
        <f>VLOOKUP(AB101,Sheet1!$B$2:$C$12,2,TRUE)</f>
        <v>8</v>
      </c>
      <c r="AD101" s="19" t="str">
        <f>VLOOKUP($E101,'[13]Chi tiet'!$D$8:$Q$388,14,0)</f>
        <v>A2</v>
      </c>
      <c r="AE101" s="19">
        <f>VLOOKUP(AD101,Sheet1!$B$2:$C$12,2,TRUE)</f>
        <v>9</v>
      </c>
      <c r="AF101" s="19">
        <f t="shared" si="27"/>
        <v>8.4</v>
      </c>
      <c r="AG101" s="226">
        <f t="shared" si="28"/>
        <v>0</v>
      </c>
      <c r="AH101" s="17" t="str">
        <f t="shared" si="37"/>
        <v>Hoàn thành xuất sắc nhiệm vụ</v>
      </c>
      <c r="AI101" s="17">
        <f t="shared" si="29"/>
        <v>8</v>
      </c>
      <c r="AJ101" s="365" t="str">
        <f t="shared" si="38"/>
        <v/>
      </c>
      <c r="AK101" s="17" t="str">
        <f t="shared" si="39"/>
        <v>Hoàn thành xuất sắc nhiệm vụ</v>
      </c>
      <c r="AL101" s="17" t="str">
        <f t="shared" si="40"/>
        <v>LĐTT</v>
      </c>
      <c r="AM101" s="366"/>
      <c r="AN101" s="19" t="str">
        <f>VLOOKUP($E101,[15]Sheet1!$C$7:$E$395,2,0)</f>
        <v>A4</v>
      </c>
      <c r="AO101" s="19">
        <f>VLOOKUP(AN101,Sheet1!$B$2:$C$12,2,TRUE)</f>
        <v>7</v>
      </c>
      <c r="AP101" s="19" t="str">
        <f>VLOOKUP($E101,[15]Sheet1!$C$7:$E$395,3,0)</f>
        <v>A4</v>
      </c>
      <c r="AQ101" s="19">
        <f>VLOOKUP(AP101,Sheet1!$B$2:$C$12,2,TRUE)</f>
        <v>7</v>
      </c>
      <c r="AR101" s="17">
        <f t="shared" si="30"/>
        <v>7.7</v>
      </c>
      <c r="AS101" s="17">
        <f t="shared" si="31"/>
        <v>7.8</v>
      </c>
      <c r="AT101" s="365" t="str">
        <f t="shared" si="32"/>
        <v>12A* + 0B* + 0C* +  0D</v>
      </c>
      <c r="AU101" s="365" t="str">
        <f t="shared" si="33"/>
        <v>12A*</v>
      </c>
      <c r="AV101" s="19" t="str">
        <f t="shared" si="34"/>
        <v>HTT NV</v>
      </c>
      <c r="AW101" s="19" t="str">
        <f t="shared" si="35"/>
        <v>HTT NV</v>
      </c>
      <c r="AX101" s="122"/>
      <c r="AY101" s="25"/>
    </row>
    <row r="102" spans="1:51" s="48" customFormat="1" ht="35.1" customHeight="1" x14ac:dyDescent="0.25">
      <c r="A102" s="207">
        <f t="shared" si="26"/>
        <v>94</v>
      </c>
      <c r="B102" s="207">
        <f>COUNTIF($F$9:F102,F102)</f>
        <v>13</v>
      </c>
      <c r="C102" s="353" t="s">
        <v>984</v>
      </c>
      <c r="D102" s="183" t="s">
        <v>79</v>
      </c>
      <c r="E102" s="214" t="s">
        <v>496</v>
      </c>
      <c r="F102" s="19" t="s">
        <v>367</v>
      </c>
      <c r="G102" s="19" t="s">
        <v>974</v>
      </c>
      <c r="H102" s="19" t="str">
        <f>VLOOKUP($E102,'[4]Gui chi Quynh'!$D$7:$F$393,3,0)</f>
        <v>A4</v>
      </c>
      <c r="I102" s="19">
        <f>VLOOKUP(H102,Sheet1!$B$2:$C$12,2,TRUE)</f>
        <v>7</v>
      </c>
      <c r="J102" s="19" t="str">
        <f>VLOOKUP($E102,'[5]Gui chi Quynh'!$C$7:$E$391,3,0)</f>
        <v>A4</v>
      </c>
      <c r="K102" s="19">
        <f>VLOOKUP(J102,Sheet1!$B$2:$C$12,2,TRUE)</f>
        <v>7</v>
      </c>
      <c r="L102" s="19" t="str">
        <f>VLOOKUP($E102,'[6]Gui chi Quynh'!$C$7:$E$389,3,0)</f>
        <v>A4</v>
      </c>
      <c r="M102" s="19">
        <f>VLOOKUP(L102,Sheet1!$B$2:$C$12,2,TRUE)</f>
        <v>7</v>
      </c>
      <c r="N102" s="19" t="str">
        <f>VLOOKUP($E102,'[7]Gui chi Quynh'!$C$7:$E$389,3,0)</f>
        <v>A4</v>
      </c>
      <c r="O102" s="19">
        <f>VLOOKUP(N102,Sheet1!$B$2:$C$12,2,TRUE)</f>
        <v>7</v>
      </c>
      <c r="P102" s="368" t="str">
        <f>VLOOKUP($E102,'[8]Gui chi Quynh'!$C$7:$E$388,3,0)</f>
        <v>B1</v>
      </c>
      <c r="Q102" s="19">
        <f>VLOOKUP(P102,Sheet1!$B$2:$C$12,2,TRUE)</f>
        <v>6</v>
      </c>
      <c r="R102" s="19">
        <f t="shared" si="43"/>
        <v>6.8</v>
      </c>
      <c r="S102" s="226">
        <f t="shared" si="44"/>
        <v>0</v>
      </c>
      <c r="T102" s="17" t="str">
        <f t="shared" si="36"/>
        <v>Hoàn thành tốt nhiệm vụ</v>
      </c>
      <c r="U102" s="232" t="s">
        <v>960</v>
      </c>
      <c r="V102" s="19" t="str">
        <f>VLOOKUP($E102,'[9]Gui chi Quynh'!$C$7:$E$388,3,0)</f>
        <v>A4</v>
      </c>
      <c r="W102" s="19">
        <f>VLOOKUP(V102,Sheet1!$B$2:$C$12,2,TRUE)</f>
        <v>7</v>
      </c>
      <c r="X102" s="19" t="str">
        <f>VLOOKUP($E102,'[10]Gui chi Quynh'!$C$7:$E$387,3,0)</f>
        <v>A4</v>
      </c>
      <c r="Y102" s="19">
        <f>VLOOKUP(X102,Sheet1!$B$2:$C$12,2,TRUE)</f>
        <v>7</v>
      </c>
      <c r="Z102" s="19" t="str">
        <f>VLOOKUP(E102,'[11]Gui chi Quynh'!$C$7:$E$385,3,0)</f>
        <v>A4</v>
      </c>
      <c r="AA102" s="19">
        <f>VLOOKUP(Z102,Sheet1!$B$2:$C$12,2,TRUE)</f>
        <v>7</v>
      </c>
      <c r="AB102" s="19" t="str">
        <f>VLOOKUP(E102,'[12]Gui chi Quynh'!$C$7:$E$386,3,0)</f>
        <v>A4</v>
      </c>
      <c r="AC102" s="19">
        <f>VLOOKUP(AB102,Sheet1!$B$2:$C$12,2,TRUE)</f>
        <v>7</v>
      </c>
      <c r="AD102" s="19" t="str">
        <f>VLOOKUP($E102,'[13]Chi tiet'!$D$8:$Q$388,14,0)</f>
        <v>A4</v>
      </c>
      <c r="AE102" s="19">
        <f>VLOOKUP(AD102,Sheet1!$B$2:$C$12,2,TRUE)</f>
        <v>7</v>
      </c>
      <c r="AF102" s="19">
        <f t="shared" si="27"/>
        <v>7</v>
      </c>
      <c r="AG102" s="226">
        <f t="shared" si="28"/>
        <v>0</v>
      </c>
      <c r="AH102" s="17" t="str">
        <f t="shared" si="37"/>
        <v>Hoàn thành tốt nhiệm vụ</v>
      </c>
      <c r="AI102" s="17">
        <f t="shared" si="29"/>
        <v>6.9</v>
      </c>
      <c r="AJ102" s="365" t="str">
        <f t="shared" si="38"/>
        <v/>
      </c>
      <c r="AK102" s="17" t="str">
        <f t="shared" si="39"/>
        <v>Hoàn thành tốt nhiệm vụ</v>
      </c>
      <c r="AL102" s="17" t="str">
        <f t="shared" si="40"/>
        <v>LĐTT</v>
      </c>
      <c r="AM102" s="366"/>
      <c r="AN102" s="19" t="str">
        <f>VLOOKUP($E102,[15]Sheet1!$C$7:$E$395,2,0)</f>
        <v>A4</v>
      </c>
      <c r="AO102" s="19">
        <f>VLOOKUP(AN102,Sheet1!$B$2:$C$12,2,TRUE)</f>
        <v>7</v>
      </c>
      <c r="AP102" s="19" t="str">
        <f>VLOOKUP($E102,[15]Sheet1!$C$7:$E$395,3,0)</f>
        <v>A4</v>
      </c>
      <c r="AQ102" s="19">
        <f>VLOOKUP(AP102,Sheet1!$B$2:$C$12,2,TRUE)</f>
        <v>7</v>
      </c>
      <c r="AR102" s="17">
        <f t="shared" si="30"/>
        <v>6.9</v>
      </c>
      <c r="AS102" s="17">
        <f t="shared" si="31"/>
        <v>6.9</v>
      </c>
      <c r="AT102" s="365" t="str">
        <f t="shared" si="32"/>
        <v>11A* + 1B* + 0C* +  0D</v>
      </c>
      <c r="AU102" s="365" t="str">
        <f t="shared" si="33"/>
        <v>11A*</v>
      </c>
      <c r="AV102" s="19" t="str">
        <f t="shared" si="34"/>
        <v>HTT NV</v>
      </c>
      <c r="AW102" s="19" t="str">
        <f t="shared" si="35"/>
        <v>HTT NV</v>
      </c>
      <c r="AX102" s="122"/>
      <c r="AY102" s="25"/>
    </row>
    <row r="103" spans="1:51" s="48" customFormat="1" ht="35.1" customHeight="1" x14ac:dyDescent="0.25">
      <c r="A103" s="207">
        <f t="shared" si="26"/>
        <v>95</v>
      </c>
      <c r="B103" s="207">
        <f>COUNTIF($F$9:F103,F103)</f>
        <v>14</v>
      </c>
      <c r="C103" s="353" t="s">
        <v>985</v>
      </c>
      <c r="D103" s="70" t="s">
        <v>274</v>
      </c>
      <c r="E103" s="210" t="s">
        <v>493</v>
      </c>
      <c r="F103" s="19" t="s">
        <v>367</v>
      </c>
      <c r="G103" s="19" t="s">
        <v>974</v>
      </c>
      <c r="H103" s="19" t="str">
        <f>VLOOKUP($E103,'[4]Gui chi Quynh'!$D$7:$F$393,3,0)</f>
        <v>A3</v>
      </c>
      <c r="I103" s="19">
        <f>VLOOKUP(H103,Sheet1!$B$2:$C$12,2,TRUE)</f>
        <v>8</v>
      </c>
      <c r="J103" s="19" t="str">
        <f>VLOOKUP($E103,'[5]Gui chi Quynh'!$C$7:$E$391,3,0)</f>
        <v>A2</v>
      </c>
      <c r="K103" s="19">
        <f>VLOOKUP(J103,Sheet1!$B$2:$C$12,2,TRUE)</f>
        <v>9</v>
      </c>
      <c r="L103" s="19" t="str">
        <f>VLOOKUP($E103,'[6]Gui chi Quynh'!$C$7:$E$389,3,0)</f>
        <v>A2</v>
      </c>
      <c r="M103" s="19">
        <f>VLOOKUP(L103,Sheet1!$B$2:$C$12,2,TRUE)</f>
        <v>9</v>
      </c>
      <c r="N103" s="19" t="str">
        <f>VLOOKUP($E103,'[7]Gui chi Quynh'!$C$7:$E$389,3,0)</f>
        <v>A2</v>
      </c>
      <c r="O103" s="19">
        <f>VLOOKUP(N103,Sheet1!$B$2:$C$12,2,TRUE)</f>
        <v>9</v>
      </c>
      <c r="P103" s="19" t="str">
        <f>VLOOKUP($E103,'[8]Gui chi Quynh'!$C$7:$E$388,3,0)</f>
        <v>A2</v>
      </c>
      <c r="Q103" s="19">
        <f>VLOOKUP(P103,Sheet1!$B$2:$C$12,2,TRUE)</f>
        <v>9</v>
      </c>
      <c r="R103" s="19">
        <f t="shared" si="43"/>
        <v>8.8000000000000007</v>
      </c>
      <c r="S103" s="226">
        <f t="shared" si="44"/>
        <v>0</v>
      </c>
      <c r="T103" s="17" t="str">
        <f t="shared" si="36"/>
        <v>Hoàn thành xuất sắc nhiệm vụ</v>
      </c>
      <c r="U103" s="232"/>
      <c r="V103" s="19" t="str">
        <f>VLOOKUP($E103,'[9]Gui chi Quynh'!$C$7:$E$388,3,0)</f>
        <v>A3</v>
      </c>
      <c r="W103" s="19">
        <f>VLOOKUP(V103,Sheet1!$B$2:$C$12,2,TRUE)</f>
        <v>8</v>
      </c>
      <c r="X103" s="19" t="str">
        <f>VLOOKUP($E103,'[10]Gui chi Quynh'!$C$7:$E$387,3,0)</f>
        <v>A3</v>
      </c>
      <c r="Y103" s="19">
        <f>VLOOKUP(X103,Sheet1!$B$2:$C$12,2,TRUE)</f>
        <v>8</v>
      </c>
      <c r="Z103" s="19" t="str">
        <f>VLOOKUP(E103,'[11]Gui chi Quynh'!$C$7:$E$385,3,0)</f>
        <v>A2</v>
      </c>
      <c r="AA103" s="19">
        <f>VLOOKUP(Z103,Sheet1!$B$2:$C$12,2,TRUE)</f>
        <v>9</v>
      </c>
      <c r="AB103" s="19" t="str">
        <f>VLOOKUP(E103,'[12]Gui chi Quynh'!$C$7:$E$386,3,0)</f>
        <v>A2</v>
      </c>
      <c r="AC103" s="19">
        <f>VLOOKUP(AB103,Sheet1!$B$2:$C$12,2,TRUE)</f>
        <v>9</v>
      </c>
      <c r="AD103" s="19" t="str">
        <f>VLOOKUP($E103,'[13]Chi tiet'!$D$8:$Q$388,14,0)</f>
        <v>A2</v>
      </c>
      <c r="AE103" s="19">
        <f>VLOOKUP(AD103,Sheet1!$B$2:$C$12,2,TRUE)</f>
        <v>9</v>
      </c>
      <c r="AF103" s="19">
        <f t="shared" si="27"/>
        <v>8.6</v>
      </c>
      <c r="AG103" s="226">
        <f t="shared" si="28"/>
        <v>0</v>
      </c>
      <c r="AH103" s="17" t="str">
        <f t="shared" si="37"/>
        <v>Hoàn thành xuất sắc nhiệm vụ</v>
      </c>
      <c r="AI103" s="17">
        <f t="shared" si="29"/>
        <v>8.6999999999999993</v>
      </c>
      <c r="AJ103" s="365" t="str">
        <f t="shared" si="38"/>
        <v/>
      </c>
      <c r="AK103" s="17" t="str">
        <f t="shared" si="39"/>
        <v>Hoàn thành xuất sắc nhiệm vụ</v>
      </c>
      <c r="AL103" s="17" t="str">
        <f t="shared" si="40"/>
        <v>LĐTT</v>
      </c>
      <c r="AM103" s="366" t="str">
        <f>VLOOKUP($D103,'[14]DS Tong'!$D$18:$L$211,9,0)</f>
        <v>Tốt</v>
      </c>
      <c r="AN103" s="19" t="str">
        <f>VLOOKUP($E103,[15]Sheet1!$C$7:$E$395,2,0)</f>
        <v>A3</v>
      </c>
      <c r="AO103" s="19">
        <f>VLOOKUP(AN103,Sheet1!$B$2:$C$12,2,TRUE)</f>
        <v>8</v>
      </c>
      <c r="AP103" s="19" t="str">
        <f>VLOOKUP($E103,[15]Sheet1!$C$7:$E$395,3,0)</f>
        <v>A2</v>
      </c>
      <c r="AQ103" s="19">
        <f>VLOOKUP(AP103,Sheet1!$B$2:$C$12,2,TRUE)</f>
        <v>9</v>
      </c>
      <c r="AR103" s="17">
        <f t="shared" si="30"/>
        <v>8.6</v>
      </c>
      <c r="AS103" s="17">
        <f t="shared" si="31"/>
        <v>8.6999999999999993</v>
      </c>
      <c r="AT103" s="365" t="str">
        <f t="shared" si="32"/>
        <v>12A* + 0B* + 0C* +  0D</v>
      </c>
      <c r="AU103" s="365" t="str">
        <f t="shared" si="33"/>
        <v>12A*</v>
      </c>
      <c r="AV103" s="19" t="str">
        <f t="shared" si="34"/>
        <v>HTXS NV</v>
      </c>
      <c r="AW103" s="19" t="str">
        <f t="shared" si="35"/>
        <v>HTXS NV</v>
      </c>
      <c r="AX103" s="25"/>
      <c r="AY103" s="25"/>
    </row>
    <row r="104" spans="1:51" s="48" customFormat="1" ht="35.1" customHeight="1" x14ac:dyDescent="0.25">
      <c r="A104" s="207">
        <f t="shared" si="26"/>
        <v>96</v>
      </c>
      <c r="B104" s="207">
        <f>COUNTIF($F$9:F104,F104)</f>
        <v>15</v>
      </c>
      <c r="C104" s="353" t="s">
        <v>984</v>
      </c>
      <c r="D104" s="70" t="s">
        <v>230</v>
      </c>
      <c r="E104" s="210" t="s">
        <v>498</v>
      </c>
      <c r="F104" s="19" t="s">
        <v>367</v>
      </c>
      <c r="G104" s="19" t="s">
        <v>975</v>
      </c>
      <c r="H104" s="19" t="str">
        <f>VLOOKUP($E104,'[4]Gui chi Quynh'!$D$7:$F$393,3,0)</f>
        <v>A4</v>
      </c>
      <c r="I104" s="19">
        <f>VLOOKUP(H104,Sheet1!$B$2:$C$12,2,TRUE)</f>
        <v>7</v>
      </c>
      <c r="J104" s="19" t="str">
        <f>VLOOKUP($E104,'[5]Gui chi Quynh'!$C$7:$E$391,3,0)</f>
        <v>A3</v>
      </c>
      <c r="K104" s="19">
        <f>VLOOKUP(J104,Sheet1!$B$2:$C$12,2,TRUE)</f>
        <v>8</v>
      </c>
      <c r="L104" s="19" t="str">
        <f>VLOOKUP($E104,'[6]Gui chi Quynh'!$C$7:$E$389,3,0)</f>
        <v>A4</v>
      </c>
      <c r="M104" s="19">
        <f>VLOOKUP(L104,Sheet1!$B$2:$C$12,2,TRUE)</f>
        <v>7</v>
      </c>
      <c r="N104" s="19" t="str">
        <f>VLOOKUP($E104,'[7]Gui chi Quynh'!$C$7:$E$389,3,0)</f>
        <v>A4</v>
      </c>
      <c r="O104" s="19">
        <f>VLOOKUP(N104,Sheet1!$B$2:$C$12,2,TRUE)</f>
        <v>7</v>
      </c>
      <c r="P104" s="19" t="str">
        <f>VLOOKUP($E104,'[8]Gui chi Quynh'!$C$7:$E$388,3,0)</f>
        <v>A3</v>
      </c>
      <c r="Q104" s="19">
        <f>VLOOKUP(P104,Sheet1!$B$2:$C$12,2,TRUE)</f>
        <v>8</v>
      </c>
      <c r="R104" s="19">
        <f t="shared" si="43"/>
        <v>7.4</v>
      </c>
      <c r="S104" s="226">
        <f t="shared" si="44"/>
        <v>0</v>
      </c>
      <c r="T104" s="17" t="str">
        <f t="shared" si="36"/>
        <v>Hoàn thành tốt nhiệm vụ</v>
      </c>
      <c r="U104" s="232"/>
      <c r="V104" s="19" t="str">
        <f>VLOOKUP($E104,'[9]Gui chi Quynh'!$C$7:$E$388,3,0)</f>
        <v>A3</v>
      </c>
      <c r="W104" s="19">
        <f>VLOOKUP(V104,Sheet1!$B$2:$C$12,2,TRUE)</f>
        <v>8</v>
      </c>
      <c r="X104" s="19" t="str">
        <f>VLOOKUP($E104,'[10]Gui chi Quynh'!$C$7:$E$387,3,0)</f>
        <v>A3</v>
      </c>
      <c r="Y104" s="19">
        <f>VLOOKUP(X104,Sheet1!$B$2:$C$12,2,TRUE)</f>
        <v>8</v>
      </c>
      <c r="Z104" s="19" t="str">
        <f>VLOOKUP(E104,'[11]Gui chi Quynh'!$C$7:$E$385,3,0)</f>
        <v>A3</v>
      </c>
      <c r="AA104" s="19">
        <f>VLOOKUP(Z104,Sheet1!$B$2:$C$12,2,TRUE)</f>
        <v>8</v>
      </c>
      <c r="AB104" s="19" t="str">
        <f>VLOOKUP(E104,'[12]Gui chi Quynh'!$C$7:$E$386,3,0)</f>
        <v>A3</v>
      </c>
      <c r="AC104" s="19">
        <f>VLOOKUP(AB104,Sheet1!$B$2:$C$12,2,TRUE)</f>
        <v>8</v>
      </c>
      <c r="AD104" s="19" t="str">
        <f>VLOOKUP($E104,'[13]Chi tiet'!$D$8:$Q$388,14,0)</f>
        <v>A2</v>
      </c>
      <c r="AE104" s="19">
        <f>VLOOKUP(AD104,Sheet1!$B$2:$C$12,2,TRUE)</f>
        <v>9</v>
      </c>
      <c r="AF104" s="19">
        <f t="shared" si="27"/>
        <v>8.1999999999999993</v>
      </c>
      <c r="AG104" s="226">
        <f t="shared" si="28"/>
        <v>0</v>
      </c>
      <c r="AH104" s="17" t="str">
        <f t="shared" si="37"/>
        <v>Hoàn thành xuất sắc nhiệm vụ</v>
      </c>
      <c r="AI104" s="17">
        <f t="shared" si="29"/>
        <v>7.8</v>
      </c>
      <c r="AJ104" s="365" t="str">
        <f t="shared" si="38"/>
        <v/>
      </c>
      <c r="AK104" s="17" t="str">
        <f t="shared" si="39"/>
        <v>Hoàn thành tốt nhiệm vụ</v>
      </c>
      <c r="AL104" s="17" t="str">
        <f t="shared" si="40"/>
        <v>LĐTT</v>
      </c>
      <c r="AM104" s="366"/>
      <c r="AN104" s="19" t="str">
        <f>VLOOKUP($E104,[15]Sheet1!$C$7:$E$395,2,0)</f>
        <v>A4</v>
      </c>
      <c r="AO104" s="19">
        <f>VLOOKUP(AN104,Sheet1!$B$2:$C$12,2,TRUE)</f>
        <v>7</v>
      </c>
      <c r="AP104" s="19" t="str">
        <f>VLOOKUP($E104,[15]Sheet1!$C$7:$E$395,3,0)</f>
        <v>A3</v>
      </c>
      <c r="AQ104" s="19">
        <f>VLOOKUP(AP104,Sheet1!$B$2:$C$12,2,TRUE)</f>
        <v>8</v>
      </c>
      <c r="AR104" s="17">
        <f t="shared" si="30"/>
        <v>7.6</v>
      </c>
      <c r="AS104" s="17">
        <f t="shared" si="31"/>
        <v>7.8</v>
      </c>
      <c r="AT104" s="365" t="str">
        <f t="shared" si="32"/>
        <v>12A* + 0B* + 0C* +  0D</v>
      </c>
      <c r="AU104" s="365" t="str">
        <f t="shared" si="33"/>
        <v>12A*</v>
      </c>
      <c r="AV104" s="19" t="str">
        <f t="shared" si="34"/>
        <v>HTT NV</v>
      </c>
      <c r="AW104" s="19" t="str">
        <f t="shared" si="35"/>
        <v>HTT NV</v>
      </c>
      <c r="AX104" s="25"/>
      <c r="AY104" s="25"/>
    </row>
    <row r="105" spans="1:51" s="48" customFormat="1" ht="35.1" customHeight="1" x14ac:dyDescent="0.25">
      <c r="A105" s="207">
        <f t="shared" si="26"/>
        <v>97</v>
      </c>
      <c r="B105" s="207">
        <f>COUNTIF($F$9:F105,F105)</f>
        <v>16</v>
      </c>
      <c r="C105" s="353" t="s">
        <v>984</v>
      </c>
      <c r="D105" s="70" t="s">
        <v>226</v>
      </c>
      <c r="E105" s="210" t="s">
        <v>502</v>
      </c>
      <c r="F105" s="19" t="s">
        <v>367</v>
      </c>
      <c r="G105" s="19" t="s">
        <v>975</v>
      </c>
      <c r="H105" s="19" t="str">
        <f>VLOOKUP($E105,'[4]Gui chi Quynh'!$D$7:$F$393,3,0)</f>
        <v>A4</v>
      </c>
      <c r="I105" s="19">
        <f>VLOOKUP(H105,Sheet1!$B$2:$C$12,2,TRUE)</f>
        <v>7</v>
      </c>
      <c r="J105" s="19" t="str">
        <f>VLOOKUP($E105,'[5]Gui chi Quynh'!$C$7:$E$391,3,0)</f>
        <v>A3</v>
      </c>
      <c r="K105" s="19">
        <f>VLOOKUP(J105,Sheet1!$B$2:$C$12,2,TRUE)</f>
        <v>8</v>
      </c>
      <c r="L105" s="19" t="str">
        <f>VLOOKUP($E105,'[6]Gui chi Quynh'!$C$7:$E$389,3,0)</f>
        <v>A3</v>
      </c>
      <c r="M105" s="19">
        <f>VLOOKUP(L105,Sheet1!$B$2:$C$12,2,TRUE)</f>
        <v>8</v>
      </c>
      <c r="N105" s="19" t="str">
        <f>VLOOKUP($E105,'[7]Gui chi Quynh'!$C$7:$E$389,3,0)</f>
        <v>A4</v>
      </c>
      <c r="O105" s="19">
        <f>VLOOKUP(N105,Sheet1!$B$2:$C$12,2,TRUE)</f>
        <v>7</v>
      </c>
      <c r="P105" s="19" t="str">
        <f>VLOOKUP($E105,'[8]Gui chi Quynh'!$C$7:$E$388,3,0)</f>
        <v>A3</v>
      </c>
      <c r="Q105" s="19">
        <f>VLOOKUP(P105,Sheet1!$B$2:$C$12,2,TRUE)</f>
        <v>8</v>
      </c>
      <c r="R105" s="19">
        <f t="shared" si="43"/>
        <v>7.6</v>
      </c>
      <c r="S105" s="226">
        <f t="shared" si="44"/>
        <v>0</v>
      </c>
      <c r="T105" s="17" t="str">
        <f t="shared" si="36"/>
        <v>Hoàn thành tốt nhiệm vụ</v>
      </c>
      <c r="U105" s="232"/>
      <c r="V105" s="19" t="str">
        <f>VLOOKUP($E105,'[9]Gui chi Quynh'!$C$7:$E$388,3,0)</f>
        <v>A3</v>
      </c>
      <c r="W105" s="19">
        <f>VLOOKUP(V105,Sheet1!$B$2:$C$12,2,TRUE)</f>
        <v>8</v>
      </c>
      <c r="X105" s="19" t="str">
        <f>VLOOKUP($E105,'[10]Gui chi Quynh'!$C$7:$E$387,3,0)</f>
        <v>A4</v>
      </c>
      <c r="Y105" s="19">
        <f>VLOOKUP(X105,Sheet1!$B$2:$C$12,2,TRUE)</f>
        <v>7</v>
      </c>
      <c r="Z105" s="19" t="str">
        <f>VLOOKUP(E105,'[11]Gui chi Quynh'!$C$7:$E$385,3,0)</f>
        <v>A2</v>
      </c>
      <c r="AA105" s="19">
        <f>VLOOKUP(Z105,Sheet1!$B$2:$C$12,2,TRUE)</f>
        <v>9</v>
      </c>
      <c r="AB105" s="19" t="str">
        <f>VLOOKUP(E105,'[12]Gui chi Quynh'!$C$7:$E$386,3,0)</f>
        <v>A2</v>
      </c>
      <c r="AC105" s="19">
        <f>VLOOKUP(AB105,Sheet1!$B$2:$C$12,2,TRUE)</f>
        <v>9</v>
      </c>
      <c r="AD105" s="19" t="str">
        <f>VLOOKUP($E105,'[13]Chi tiet'!$D$8:$Q$388,14,0)</f>
        <v>A2</v>
      </c>
      <c r="AE105" s="19">
        <f>VLOOKUP(AD105,Sheet1!$B$2:$C$12,2,TRUE)</f>
        <v>9</v>
      </c>
      <c r="AF105" s="19">
        <f t="shared" ref="AF105:AF120" si="45">ROUND(AVERAGE(W105,Y105,AA105,AC105,AE105),1)</f>
        <v>8.4</v>
      </c>
      <c r="AG105" s="226">
        <f t="shared" ref="AG105:AG120" si="46">COUNTIF(V105:AE105,"C*")*1+COUNTIF(V105:AE105,"D")*2+COUNTIF(V105:AE105,"E")*3</f>
        <v>0</v>
      </c>
      <c r="AH105" s="17" t="str">
        <f t="shared" si="37"/>
        <v>Hoàn thành xuất sắc nhiệm vụ</v>
      </c>
      <c r="AI105" s="17">
        <f t="shared" ref="AI105:AI120" si="47">ROUND(AVERAGE(R105,AF105),1)</f>
        <v>8</v>
      </c>
      <c r="AJ105" s="365" t="str">
        <f t="shared" si="38"/>
        <v/>
      </c>
      <c r="AK105" s="17" t="str">
        <f t="shared" si="39"/>
        <v>Hoàn thành xuất sắc nhiệm vụ</v>
      </c>
      <c r="AL105" s="17" t="str">
        <f t="shared" si="40"/>
        <v>LĐTT</v>
      </c>
      <c r="AM105" s="366" t="str">
        <f>VLOOKUP($D105,'[14]DS Tong'!$D$18:$L$211,9,0)</f>
        <v>Tốt</v>
      </c>
      <c r="AN105" s="19" t="str">
        <f>VLOOKUP($E105,[15]Sheet1!$C$7:$E$395,2,0)</f>
        <v>A4</v>
      </c>
      <c r="AO105" s="19">
        <f>VLOOKUP(AN105,Sheet1!$B$2:$C$12,2,TRUE)</f>
        <v>7</v>
      </c>
      <c r="AP105" s="19" t="str">
        <f>VLOOKUP($E105,[15]Sheet1!$C$7:$E$395,3,0)</f>
        <v>A3</v>
      </c>
      <c r="AQ105" s="19">
        <f>VLOOKUP(AP105,Sheet1!$B$2:$C$12,2,TRUE)</f>
        <v>8</v>
      </c>
      <c r="AR105" s="17">
        <f t="shared" si="30"/>
        <v>7.8</v>
      </c>
      <c r="AS105" s="17">
        <f>ROUND(AVERAGE(I105,K105,M105,O105,Q105,W105,Y105,AA105,AC105,AO105,AQ105,AE105),2)</f>
        <v>7.92</v>
      </c>
      <c r="AT105" s="365" t="str">
        <f t="shared" ref="AT105:AT120" si="48">(COUNTIF($G105:$AQ105,"A*")&amp;"A*")&amp;" + "&amp;(COUNTIF($G105:$AQ105,"B*")&amp;"B*")&amp;" + "&amp;(COUNTIF($G105:$AQ105,"C*")&amp;"C*")&amp;" +  "&amp;(COUNTIF($G105:$AQ105,"D")&amp;"D")</f>
        <v>12A* + 0B* + 0C* +  0D</v>
      </c>
      <c r="AU105" s="365" t="str">
        <f t="shared" si="33"/>
        <v>12A*</v>
      </c>
      <c r="AV105" s="19" t="str">
        <f t="shared" si="34"/>
        <v>HTT NV</v>
      </c>
      <c r="AW105" s="19" t="str">
        <f t="shared" si="35"/>
        <v>HTT NV</v>
      </c>
      <c r="AX105" s="25"/>
      <c r="AY105" s="25"/>
    </row>
    <row r="106" spans="1:51" s="48" customFormat="1" ht="35.1" customHeight="1" x14ac:dyDescent="0.25">
      <c r="A106" s="207">
        <f t="shared" si="26"/>
        <v>98</v>
      </c>
      <c r="B106" s="207">
        <f>COUNTIF($F$9:F106,F106)</f>
        <v>17</v>
      </c>
      <c r="C106" s="353" t="s">
        <v>984</v>
      </c>
      <c r="D106" s="115" t="s">
        <v>271</v>
      </c>
      <c r="E106" s="215" t="s">
        <v>501</v>
      </c>
      <c r="F106" s="19" t="s">
        <v>367</v>
      </c>
      <c r="G106" s="19" t="s">
        <v>975</v>
      </c>
      <c r="H106" s="19" t="str">
        <f>VLOOKUP($E106,'[4]Gui chi Quynh'!$D$7:$F$393,3,0)</f>
        <v>A4</v>
      </c>
      <c r="I106" s="19">
        <f>VLOOKUP(H106,Sheet1!$B$2:$C$12,2,TRUE)</f>
        <v>7</v>
      </c>
      <c r="J106" s="19" t="str">
        <f>VLOOKUP($E106,'[5]Gui chi Quynh'!$C$7:$E$391,3,0)</f>
        <v>A4</v>
      </c>
      <c r="K106" s="19">
        <f>VLOOKUP(J106,Sheet1!$B$2:$C$12,2,TRUE)</f>
        <v>7</v>
      </c>
      <c r="L106" s="19" t="str">
        <f>VLOOKUP($E106,'[6]Gui chi Quynh'!$C$7:$E$389,3,0)</f>
        <v>A4</v>
      </c>
      <c r="M106" s="19">
        <f>VLOOKUP(L106,Sheet1!$B$2:$C$12,2,TRUE)</f>
        <v>7</v>
      </c>
      <c r="N106" s="19" t="str">
        <f>VLOOKUP($E106,'[7]Gui chi Quynh'!$C$7:$E$389,3,0)</f>
        <v>A4</v>
      </c>
      <c r="O106" s="19">
        <f>VLOOKUP(N106,Sheet1!$B$2:$C$12,2,TRUE)</f>
        <v>7</v>
      </c>
      <c r="P106" s="19" t="str">
        <f>VLOOKUP($E106,'[8]Gui chi Quynh'!$C$7:$E$388,3,0)</f>
        <v>A4</v>
      </c>
      <c r="Q106" s="19">
        <f>VLOOKUP(P106,Sheet1!$B$2:$C$12,2,TRUE)</f>
        <v>7</v>
      </c>
      <c r="R106" s="19">
        <f t="shared" si="43"/>
        <v>7</v>
      </c>
      <c r="S106" s="226">
        <f t="shared" si="44"/>
        <v>0</v>
      </c>
      <c r="T106" s="17" t="str">
        <f t="shared" si="36"/>
        <v>Hoàn thành tốt nhiệm vụ</v>
      </c>
      <c r="U106" s="232"/>
      <c r="V106" s="19" t="str">
        <f>VLOOKUP($E106,'[9]Gui chi Quynh'!$C$7:$E$388,3,0)</f>
        <v>A4</v>
      </c>
      <c r="W106" s="19">
        <f>VLOOKUP(V106,Sheet1!$B$2:$C$12,2,TRUE)</f>
        <v>7</v>
      </c>
      <c r="X106" s="19" t="str">
        <f>VLOOKUP($E106,'[10]Gui chi Quynh'!$C$7:$E$387,3,0)</f>
        <v>A4</v>
      </c>
      <c r="Y106" s="19">
        <f>VLOOKUP(X106,Sheet1!$B$2:$C$12,2,TRUE)</f>
        <v>7</v>
      </c>
      <c r="Z106" s="19" t="str">
        <f>VLOOKUP(E106,'[11]Gui chi Quynh'!$C$7:$E$385,3,0)</f>
        <v>A4</v>
      </c>
      <c r="AA106" s="19">
        <f>VLOOKUP(Z106,Sheet1!$B$2:$C$12,2,TRUE)</f>
        <v>7</v>
      </c>
      <c r="AB106" s="19" t="str">
        <f>VLOOKUP(E106,'[12]Gui chi Quynh'!$C$7:$E$386,3,0)</f>
        <v>A4</v>
      </c>
      <c r="AC106" s="19">
        <f>VLOOKUP(AB106,Sheet1!$B$2:$C$12,2,TRUE)</f>
        <v>7</v>
      </c>
      <c r="AD106" s="19" t="str">
        <f>VLOOKUP($E106,'[13]Chi tiet'!$D$8:$Q$388,14,0)</f>
        <v>A4</v>
      </c>
      <c r="AE106" s="19">
        <f>VLOOKUP(AD106,Sheet1!$B$2:$C$12,2,TRUE)</f>
        <v>7</v>
      </c>
      <c r="AF106" s="19">
        <f t="shared" si="45"/>
        <v>7</v>
      </c>
      <c r="AG106" s="226">
        <f t="shared" si="46"/>
        <v>0</v>
      </c>
      <c r="AH106" s="17" t="str">
        <f t="shared" si="37"/>
        <v>Hoàn thành tốt nhiệm vụ</v>
      </c>
      <c r="AI106" s="17">
        <f t="shared" si="47"/>
        <v>7</v>
      </c>
      <c r="AJ106" s="365" t="str">
        <f t="shared" si="38"/>
        <v/>
      </c>
      <c r="AK106" s="17" t="str">
        <f t="shared" si="39"/>
        <v>Hoàn thành tốt nhiệm vụ</v>
      </c>
      <c r="AL106" s="17" t="str">
        <f t="shared" si="40"/>
        <v>LĐTT</v>
      </c>
      <c r="AM106" s="366"/>
      <c r="AN106" s="19" t="str">
        <f>VLOOKUP($E106,[15]Sheet1!$C$7:$E$395,2,0)</f>
        <v>A4</v>
      </c>
      <c r="AO106" s="19">
        <f>VLOOKUP(AN106,Sheet1!$B$2:$C$12,2,TRUE)</f>
        <v>7</v>
      </c>
      <c r="AP106" s="19" t="str">
        <f>VLOOKUP($E106,[15]Sheet1!$C$7:$E$395,3,0)</f>
        <v>A4</v>
      </c>
      <c r="AQ106" s="19">
        <f>VLOOKUP(AP106,Sheet1!$B$2:$C$12,2,TRUE)</f>
        <v>7</v>
      </c>
      <c r="AR106" s="17">
        <f t="shared" si="30"/>
        <v>7</v>
      </c>
      <c r="AS106" s="17">
        <f t="shared" ref="AS106:AS169" si="49">ROUND(AVERAGE(I106,K106,M106,O106,Q106,W106,Y106,AA106,AC106,AO106,AQ106,AE106),1)</f>
        <v>7</v>
      </c>
      <c r="AT106" s="365" t="str">
        <f t="shared" si="48"/>
        <v>12A* + 0B* + 0C* +  0D</v>
      </c>
      <c r="AU106" s="365" t="str">
        <f t="shared" si="33"/>
        <v>12A*</v>
      </c>
      <c r="AV106" s="19" t="str">
        <f t="shared" si="34"/>
        <v>HTT NV</v>
      </c>
      <c r="AW106" s="19" t="str">
        <f t="shared" si="35"/>
        <v>HTT NV</v>
      </c>
      <c r="AX106" s="25"/>
      <c r="AY106" s="25"/>
    </row>
    <row r="107" spans="1:51" s="48" customFormat="1" ht="35.1" customHeight="1" x14ac:dyDescent="0.25">
      <c r="A107" s="207">
        <f t="shared" si="26"/>
        <v>99</v>
      </c>
      <c r="B107" s="207">
        <f>COUNTIF($F$9:F107,F107)</f>
        <v>18</v>
      </c>
      <c r="C107" s="353" t="s">
        <v>984</v>
      </c>
      <c r="D107" s="115" t="s">
        <v>229</v>
      </c>
      <c r="E107" s="215" t="s">
        <v>499</v>
      </c>
      <c r="F107" s="19" t="s">
        <v>367</v>
      </c>
      <c r="G107" s="19" t="s">
        <v>975</v>
      </c>
      <c r="H107" s="19" t="str">
        <f>VLOOKUP($E107,'[4]Gui chi Quynh'!$D$7:$F$393,3,0)</f>
        <v>A4</v>
      </c>
      <c r="I107" s="19">
        <f>VLOOKUP(H107,Sheet1!$B$2:$C$12,2,TRUE)</f>
        <v>7</v>
      </c>
      <c r="J107" s="19" t="str">
        <f>VLOOKUP($E107,'[5]Gui chi Quynh'!$C$7:$E$391,3,0)</f>
        <v>A4</v>
      </c>
      <c r="K107" s="19">
        <f>VLOOKUP(J107,Sheet1!$B$2:$C$12,2,TRUE)</f>
        <v>7</v>
      </c>
      <c r="L107" s="19" t="str">
        <f>VLOOKUP($E107,'[6]Gui chi Quynh'!$C$7:$E$389,3,0)</f>
        <v>A4</v>
      </c>
      <c r="M107" s="19">
        <f>VLOOKUP(L107,Sheet1!$B$2:$C$12,2,TRUE)</f>
        <v>7</v>
      </c>
      <c r="N107" s="19" t="str">
        <f>VLOOKUP($E107,'[7]Gui chi Quynh'!$C$7:$E$389,3,0)</f>
        <v>A4</v>
      </c>
      <c r="O107" s="19">
        <f>VLOOKUP(N107,Sheet1!$B$2:$C$12,2,TRUE)</f>
        <v>7</v>
      </c>
      <c r="P107" s="19" t="str">
        <f>VLOOKUP($E107,'[8]Gui chi Quynh'!$C$7:$E$388,3,0)</f>
        <v>A4</v>
      </c>
      <c r="Q107" s="19">
        <f>VLOOKUP(P107,Sheet1!$B$2:$C$12,2,TRUE)</f>
        <v>7</v>
      </c>
      <c r="R107" s="19">
        <f t="shared" si="43"/>
        <v>7</v>
      </c>
      <c r="S107" s="226">
        <f t="shared" si="44"/>
        <v>0</v>
      </c>
      <c r="T107" s="17" t="str">
        <f t="shared" si="36"/>
        <v>Hoàn thành tốt nhiệm vụ</v>
      </c>
      <c r="U107" s="232"/>
      <c r="V107" s="19" t="str">
        <f>VLOOKUP($E107,'[9]Gui chi Quynh'!$C$7:$E$388,3,0)</f>
        <v>A4</v>
      </c>
      <c r="W107" s="19">
        <f>VLOOKUP(V107,Sheet1!$B$2:$C$12,2,TRUE)</f>
        <v>7</v>
      </c>
      <c r="X107" s="19" t="str">
        <f>VLOOKUP($E107,'[10]Gui chi Quynh'!$C$7:$E$387,3,0)</f>
        <v>A4</v>
      </c>
      <c r="Y107" s="19">
        <f>VLOOKUP(X107,Sheet1!$B$2:$C$12,2,TRUE)</f>
        <v>7</v>
      </c>
      <c r="Z107" s="19" t="str">
        <f>VLOOKUP(E107,'[11]Gui chi Quynh'!$C$7:$E$385,3,0)</f>
        <v>A4</v>
      </c>
      <c r="AA107" s="19">
        <f>VLOOKUP(Z107,Sheet1!$B$2:$C$12,2,TRUE)</f>
        <v>7</v>
      </c>
      <c r="AB107" s="19" t="str">
        <f>VLOOKUP(E107,'[12]Gui chi Quynh'!$C$7:$E$386,3,0)</f>
        <v>A4</v>
      </c>
      <c r="AC107" s="19">
        <f>VLOOKUP(AB107,Sheet1!$B$2:$C$12,2,TRUE)</f>
        <v>7</v>
      </c>
      <c r="AD107" s="19" t="str">
        <f>VLOOKUP($E107,'[13]Chi tiet'!$D$8:$Q$388,14,0)</f>
        <v>A4</v>
      </c>
      <c r="AE107" s="19">
        <f>VLOOKUP(AD107,Sheet1!$B$2:$C$12,2,TRUE)</f>
        <v>7</v>
      </c>
      <c r="AF107" s="19">
        <f t="shared" si="45"/>
        <v>7</v>
      </c>
      <c r="AG107" s="226">
        <f t="shared" si="46"/>
        <v>0</v>
      </c>
      <c r="AH107" s="17" t="str">
        <f t="shared" si="37"/>
        <v>Hoàn thành tốt nhiệm vụ</v>
      </c>
      <c r="AI107" s="17">
        <f t="shared" si="47"/>
        <v>7</v>
      </c>
      <c r="AJ107" s="365" t="str">
        <f t="shared" si="38"/>
        <v/>
      </c>
      <c r="AK107" s="17" t="str">
        <f t="shared" si="39"/>
        <v>Hoàn thành tốt nhiệm vụ</v>
      </c>
      <c r="AL107" s="17" t="str">
        <f t="shared" si="40"/>
        <v>LĐTT</v>
      </c>
      <c r="AM107" s="366"/>
      <c r="AN107" s="19" t="str">
        <f>VLOOKUP($E107,[15]Sheet1!$C$7:$E$395,2,0)</f>
        <v>A4</v>
      </c>
      <c r="AO107" s="19">
        <f>VLOOKUP(AN107,Sheet1!$B$2:$C$12,2,TRUE)</f>
        <v>7</v>
      </c>
      <c r="AP107" s="19" t="str">
        <f>VLOOKUP($E107,[15]Sheet1!$C$7:$E$395,3,0)</f>
        <v>A4</v>
      </c>
      <c r="AQ107" s="19">
        <f>VLOOKUP(AP107,Sheet1!$B$2:$C$12,2,TRUE)</f>
        <v>7</v>
      </c>
      <c r="AR107" s="17">
        <f t="shared" si="30"/>
        <v>7</v>
      </c>
      <c r="AS107" s="17">
        <f t="shared" si="49"/>
        <v>7</v>
      </c>
      <c r="AT107" s="365" t="str">
        <f t="shared" si="48"/>
        <v>12A* + 0B* + 0C* +  0D</v>
      </c>
      <c r="AU107" s="365" t="str">
        <f t="shared" si="33"/>
        <v>12A*</v>
      </c>
      <c r="AV107" s="19" t="str">
        <f t="shared" si="34"/>
        <v>HTT NV</v>
      </c>
      <c r="AW107" s="19" t="str">
        <f t="shared" si="35"/>
        <v>HTT NV</v>
      </c>
      <c r="AX107" s="25"/>
      <c r="AY107" s="25"/>
    </row>
    <row r="108" spans="1:51" s="48" customFormat="1" ht="35.1" customHeight="1" x14ac:dyDescent="0.25">
      <c r="A108" s="207">
        <f t="shared" si="26"/>
        <v>100</v>
      </c>
      <c r="B108" s="207">
        <f>COUNTIF($F$9:F108,F108)</f>
        <v>19</v>
      </c>
      <c r="C108" s="353" t="s">
        <v>984</v>
      </c>
      <c r="D108" s="115" t="s">
        <v>350</v>
      </c>
      <c r="E108" s="215" t="s">
        <v>511</v>
      </c>
      <c r="F108" s="19" t="s">
        <v>367</v>
      </c>
      <c r="G108" s="19" t="s">
        <v>975</v>
      </c>
      <c r="H108" s="19" t="str">
        <f>VLOOKUP($E108,'[4]Gui chi Quynh'!$D$7:$F$393,3,0)</f>
        <v>A4</v>
      </c>
      <c r="I108" s="19">
        <f>VLOOKUP(H108,Sheet1!$B$2:$C$12,2,TRUE)</f>
        <v>7</v>
      </c>
      <c r="J108" s="19" t="str">
        <f>VLOOKUP($E108,'[5]Gui chi Quynh'!$C$7:$E$391,3,0)</f>
        <v>A4</v>
      </c>
      <c r="K108" s="19">
        <f>VLOOKUP(J108,Sheet1!$B$2:$C$12,2,TRUE)</f>
        <v>7</v>
      </c>
      <c r="L108" s="19" t="str">
        <f>VLOOKUP($E108,'[6]Gui chi Quynh'!$C$7:$E$389,3,0)</f>
        <v>A4</v>
      </c>
      <c r="M108" s="19">
        <f>VLOOKUP(L108,Sheet1!$B$2:$C$12,2,TRUE)</f>
        <v>7</v>
      </c>
      <c r="N108" s="19" t="str">
        <f>VLOOKUP($E108,'[7]Gui chi Quynh'!$C$7:$E$389,3,0)</f>
        <v>A4</v>
      </c>
      <c r="O108" s="19">
        <f>VLOOKUP(N108,Sheet1!$B$2:$C$12,2,TRUE)</f>
        <v>7</v>
      </c>
      <c r="P108" s="19" t="str">
        <f>VLOOKUP($E108,'[8]Gui chi Quynh'!$C$7:$E$388,3,0)</f>
        <v>A4</v>
      </c>
      <c r="Q108" s="19">
        <f>VLOOKUP(P108,Sheet1!$B$2:$C$12,2,TRUE)</f>
        <v>7</v>
      </c>
      <c r="R108" s="19">
        <f t="shared" si="43"/>
        <v>7</v>
      </c>
      <c r="S108" s="226">
        <f t="shared" si="44"/>
        <v>0</v>
      </c>
      <c r="T108" s="17" t="str">
        <f t="shared" si="36"/>
        <v>Hoàn thành tốt nhiệm vụ</v>
      </c>
      <c r="U108" s="232"/>
      <c r="V108" s="19" t="str">
        <f>VLOOKUP($E108,'[9]Gui chi Quynh'!$C$7:$E$388,3,0)</f>
        <v>A4</v>
      </c>
      <c r="W108" s="19">
        <f>VLOOKUP(V108,Sheet1!$B$2:$C$12,2,TRUE)</f>
        <v>7</v>
      </c>
      <c r="X108" s="19" t="str">
        <f>VLOOKUP($E108,'[10]Gui chi Quynh'!$C$7:$E$387,3,0)</f>
        <v>A4</v>
      </c>
      <c r="Y108" s="19">
        <f>VLOOKUP(X108,Sheet1!$B$2:$C$12,2,TRUE)</f>
        <v>7</v>
      </c>
      <c r="Z108" s="19" t="str">
        <f>VLOOKUP(E108,'[11]Gui chi Quynh'!$C$7:$E$385,3,0)</f>
        <v>A4</v>
      </c>
      <c r="AA108" s="19">
        <f>VLOOKUP(Z108,Sheet1!$B$2:$C$12,2,TRUE)</f>
        <v>7</v>
      </c>
      <c r="AB108" s="19" t="str">
        <f>VLOOKUP(E108,'[12]Gui chi Quynh'!$C$7:$E$386,3,0)</f>
        <v>A4</v>
      </c>
      <c r="AC108" s="19">
        <f>VLOOKUP(AB108,Sheet1!$B$2:$C$12,2,TRUE)</f>
        <v>7</v>
      </c>
      <c r="AD108" s="19" t="str">
        <f>VLOOKUP($E108,'[13]Chi tiet'!$D$8:$Q$388,14,0)</f>
        <v>A4</v>
      </c>
      <c r="AE108" s="19">
        <f>VLOOKUP(AD108,Sheet1!$B$2:$C$12,2,TRUE)</f>
        <v>7</v>
      </c>
      <c r="AF108" s="19">
        <f t="shared" si="45"/>
        <v>7</v>
      </c>
      <c r="AG108" s="226">
        <f t="shared" si="46"/>
        <v>0</v>
      </c>
      <c r="AH108" s="17" t="str">
        <f t="shared" si="37"/>
        <v>Hoàn thành tốt nhiệm vụ</v>
      </c>
      <c r="AI108" s="17">
        <f t="shared" si="47"/>
        <v>7</v>
      </c>
      <c r="AJ108" s="365" t="str">
        <f t="shared" si="38"/>
        <v/>
      </c>
      <c r="AK108" s="17" t="str">
        <f t="shared" si="39"/>
        <v>Hoàn thành tốt nhiệm vụ</v>
      </c>
      <c r="AL108" s="17" t="str">
        <f t="shared" si="40"/>
        <v>LĐTT</v>
      </c>
      <c r="AM108" s="366"/>
      <c r="AN108" s="19" t="str">
        <f>VLOOKUP($E108,[15]Sheet1!$C$7:$E$395,2,0)</f>
        <v>A4</v>
      </c>
      <c r="AO108" s="19">
        <f>VLOOKUP(AN108,Sheet1!$B$2:$C$12,2,TRUE)</f>
        <v>7</v>
      </c>
      <c r="AP108" s="19" t="str">
        <f>VLOOKUP($E108,[15]Sheet1!$C$7:$E$395,3,0)</f>
        <v>A3</v>
      </c>
      <c r="AQ108" s="19">
        <f>VLOOKUP(AP108,Sheet1!$B$2:$C$12,2,TRUE)</f>
        <v>8</v>
      </c>
      <c r="AR108" s="17">
        <f t="shared" si="30"/>
        <v>7.1</v>
      </c>
      <c r="AS108" s="17">
        <f t="shared" si="49"/>
        <v>7.1</v>
      </c>
      <c r="AT108" s="365" t="str">
        <f t="shared" si="48"/>
        <v>12A* + 0B* + 0C* +  0D</v>
      </c>
      <c r="AU108" s="365" t="str">
        <f t="shared" si="33"/>
        <v>12A*</v>
      </c>
      <c r="AV108" s="19" t="str">
        <f t="shared" si="34"/>
        <v>HTT NV</v>
      </c>
      <c r="AW108" s="19" t="str">
        <f t="shared" si="35"/>
        <v>HTT NV</v>
      </c>
      <c r="AX108" s="25"/>
      <c r="AY108" s="25"/>
    </row>
    <row r="109" spans="1:51" s="48" customFormat="1" ht="35.1" customHeight="1" x14ac:dyDescent="0.25">
      <c r="A109" s="207">
        <f t="shared" si="26"/>
        <v>101</v>
      </c>
      <c r="B109" s="207">
        <f>COUNTIF($F$9:F109,F109)</f>
        <v>20</v>
      </c>
      <c r="C109" s="353" t="s">
        <v>984</v>
      </c>
      <c r="D109" s="115" t="s">
        <v>382</v>
      </c>
      <c r="E109" s="215" t="s">
        <v>513</v>
      </c>
      <c r="F109" s="19" t="s">
        <v>367</v>
      </c>
      <c r="G109" s="19" t="s">
        <v>975</v>
      </c>
      <c r="H109" s="19" t="str">
        <f>VLOOKUP($E109,'[4]Gui chi Quynh'!$D$7:$F$393,3,0)</f>
        <v>A3</v>
      </c>
      <c r="I109" s="19">
        <f>VLOOKUP(H109,Sheet1!$B$2:$C$12,2,TRUE)</f>
        <v>8</v>
      </c>
      <c r="J109" s="19" t="str">
        <f>VLOOKUP($E109,'[5]Gui chi Quynh'!$C$7:$E$391,3,0)</f>
        <v>A4</v>
      </c>
      <c r="K109" s="19">
        <f>VLOOKUP(J109,Sheet1!$B$2:$C$12,2,TRUE)</f>
        <v>7</v>
      </c>
      <c r="L109" s="19" t="str">
        <f>VLOOKUP($E109,'[6]Gui chi Quynh'!$C$7:$E$389,3,0)</f>
        <v>A4</v>
      </c>
      <c r="M109" s="19">
        <f>VLOOKUP(L109,Sheet1!$B$2:$C$12,2,TRUE)</f>
        <v>7</v>
      </c>
      <c r="N109" s="19" t="str">
        <f>VLOOKUP($E109,'[7]Gui chi Quynh'!$C$7:$E$389,3,0)</f>
        <v>A4</v>
      </c>
      <c r="O109" s="19">
        <f>VLOOKUP(N109,Sheet1!$B$2:$C$12,2,TRUE)</f>
        <v>7</v>
      </c>
      <c r="P109" s="19" t="str">
        <f>VLOOKUP($E109,'[8]Gui chi Quynh'!$C$7:$E$388,3,0)</f>
        <v>A4</v>
      </c>
      <c r="Q109" s="19">
        <f>VLOOKUP(P109,Sheet1!$B$2:$C$12,2,TRUE)</f>
        <v>7</v>
      </c>
      <c r="R109" s="19">
        <f t="shared" si="43"/>
        <v>7.2</v>
      </c>
      <c r="S109" s="226">
        <f t="shared" si="44"/>
        <v>0</v>
      </c>
      <c r="T109" s="17" t="str">
        <f t="shared" si="36"/>
        <v>Hoàn thành tốt nhiệm vụ</v>
      </c>
      <c r="U109" s="232"/>
      <c r="V109" s="19" t="str">
        <f>VLOOKUP($E109,'[9]Gui chi Quynh'!$C$7:$E$388,3,0)</f>
        <v>A4</v>
      </c>
      <c r="W109" s="19">
        <f>VLOOKUP(V109,Sheet1!$B$2:$C$12,2,TRUE)</f>
        <v>7</v>
      </c>
      <c r="X109" s="19" t="str">
        <f>VLOOKUP($E109,'[10]Gui chi Quynh'!$C$7:$E$387,3,0)</f>
        <v>A4</v>
      </c>
      <c r="Y109" s="19">
        <f>VLOOKUP(X109,Sheet1!$B$2:$C$12,2,TRUE)</f>
        <v>7</v>
      </c>
      <c r="Z109" s="19" t="str">
        <f>VLOOKUP(E109,'[11]Gui chi Quynh'!$C$7:$E$385,3,0)</f>
        <v>A4</v>
      </c>
      <c r="AA109" s="19">
        <f>VLOOKUP(Z109,Sheet1!$B$2:$C$12,2,TRUE)</f>
        <v>7</v>
      </c>
      <c r="AB109" s="19" t="str">
        <f>VLOOKUP(E109,'[12]Gui chi Quynh'!$C$7:$E$386,3,0)</f>
        <v>A4</v>
      </c>
      <c r="AC109" s="19">
        <f>VLOOKUP(AB109,Sheet1!$B$2:$C$12,2,TRUE)</f>
        <v>7</v>
      </c>
      <c r="AD109" s="19" t="str">
        <f>VLOOKUP($E109,'[13]Chi tiet'!$D$8:$Q$388,14,0)</f>
        <v>A4</v>
      </c>
      <c r="AE109" s="19">
        <f>VLOOKUP(AD109,Sheet1!$B$2:$C$12,2,TRUE)</f>
        <v>7</v>
      </c>
      <c r="AF109" s="19">
        <f t="shared" si="45"/>
        <v>7</v>
      </c>
      <c r="AG109" s="226">
        <f t="shared" si="46"/>
        <v>0</v>
      </c>
      <c r="AH109" s="17" t="str">
        <f t="shared" si="37"/>
        <v>Hoàn thành tốt nhiệm vụ</v>
      </c>
      <c r="AI109" s="17">
        <f t="shared" si="47"/>
        <v>7.1</v>
      </c>
      <c r="AJ109" s="365" t="str">
        <f t="shared" si="38"/>
        <v/>
      </c>
      <c r="AK109" s="17" t="str">
        <f t="shared" si="39"/>
        <v>Hoàn thành tốt nhiệm vụ</v>
      </c>
      <c r="AL109" s="17" t="str">
        <f t="shared" si="40"/>
        <v>LĐTT</v>
      </c>
      <c r="AM109" s="366"/>
      <c r="AN109" s="19" t="str">
        <f>VLOOKUP($E109,[15]Sheet1!$C$7:$E$395,2,0)</f>
        <v>A4</v>
      </c>
      <c r="AO109" s="19">
        <f>VLOOKUP(AN109,Sheet1!$B$2:$C$12,2,TRUE)</f>
        <v>7</v>
      </c>
      <c r="AP109" s="19" t="str">
        <f>VLOOKUP($E109,[15]Sheet1!$C$7:$E$395,3,0)</f>
        <v>A4</v>
      </c>
      <c r="AQ109" s="19">
        <f>VLOOKUP(AP109,Sheet1!$B$2:$C$12,2,TRUE)</f>
        <v>7</v>
      </c>
      <c r="AR109" s="17">
        <f t="shared" si="30"/>
        <v>7.1</v>
      </c>
      <c r="AS109" s="17">
        <f t="shared" si="49"/>
        <v>7.1</v>
      </c>
      <c r="AT109" s="365" t="str">
        <f t="shared" si="48"/>
        <v>12A* + 0B* + 0C* +  0D</v>
      </c>
      <c r="AU109" s="365" t="str">
        <f t="shared" si="33"/>
        <v>12A*</v>
      </c>
      <c r="AV109" s="19" t="str">
        <f t="shared" si="34"/>
        <v>HTT NV</v>
      </c>
      <c r="AW109" s="19" t="str">
        <f t="shared" si="35"/>
        <v>HTT NV</v>
      </c>
      <c r="AX109" s="26"/>
      <c r="AY109" s="26"/>
    </row>
    <row r="110" spans="1:51" s="48" customFormat="1" ht="35.1" customHeight="1" x14ac:dyDescent="0.25">
      <c r="A110" s="207">
        <f t="shared" si="26"/>
        <v>102</v>
      </c>
      <c r="B110" s="207">
        <f>COUNTIF($F$9:F110,F110)</f>
        <v>21</v>
      </c>
      <c r="C110" s="353" t="s">
        <v>984</v>
      </c>
      <c r="D110" s="208" t="s">
        <v>381</v>
      </c>
      <c r="E110" s="215" t="s">
        <v>512</v>
      </c>
      <c r="F110" s="19" t="s">
        <v>367</v>
      </c>
      <c r="G110" s="19" t="s">
        <v>975</v>
      </c>
      <c r="H110" s="19" t="str">
        <f>VLOOKUP($E110,'[4]Gui chi Quynh'!$D$7:$F$393,3,0)</f>
        <v>A3</v>
      </c>
      <c r="I110" s="19">
        <f>VLOOKUP(H110,Sheet1!$B$2:$C$12,2,TRUE)</f>
        <v>8</v>
      </c>
      <c r="J110" s="19" t="str">
        <f>VLOOKUP($E110,'[5]Gui chi Quynh'!$C$7:$E$391,3,0)</f>
        <v>A4</v>
      </c>
      <c r="K110" s="19">
        <f>VLOOKUP(J110,Sheet1!$B$2:$C$12,2,TRUE)</f>
        <v>7</v>
      </c>
      <c r="L110" s="19" t="str">
        <f>VLOOKUP($E110,'[6]Gui chi Quynh'!$C$7:$E$389,3,0)</f>
        <v>A4</v>
      </c>
      <c r="M110" s="19">
        <f>VLOOKUP(L110,Sheet1!$B$2:$C$12,2,TRUE)</f>
        <v>7</v>
      </c>
      <c r="N110" s="19" t="str">
        <f>VLOOKUP($E110,'[7]Gui chi Quynh'!$C$7:$E$389,3,0)</f>
        <v>A4</v>
      </c>
      <c r="O110" s="19">
        <f>VLOOKUP(N110,Sheet1!$B$2:$C$12,2,TRUE)</f>
        <v>7</v>
      </c>
      <c r="P110" s="19" t="str">
        <f>VLOOKUP($E110,'[8]Gui chi Quynh'!$C$7:$E$388,3,0)</f>
        <v>A4</v>
      </c>
      <c r="Q110" s="19">
        <f>VLOOKUP(P110,Sheet1!$B$2:$C$12,2,TRUE)</f>
        <v>7</v>
      </c>
      <c r="R110" s="19">
        <f t="shared" si="43"/>
        <v>7.2</v>
      </c>
      <c r="S110" s="226">
        <f t="shared" si="44"/>
        <v>0</v>
      </c>
      <c r="T110" s="17" t="str">
        <f t="shared" si="36"/>
        <v>Hoàn thành tốt nhiệm vụ</v>
      </c>
      <c r="U110" s="232"/>
      <c r="V110" s="19" t="str">
        <f>VLOOKUP($E110,'[9]Gui chi Quynh'!$C$7:$E$388,3,0)</f>
        <v>A4</v>
      </c>
      <c r="W110" s="19">
        <f>VLOOKUP(V110,Sheet1!$B$2:$C$12,2,TRUE)</f>
        <v>7</v>
      </c>
      <c r="X110" s="19" t="str">
        <f>VLOOKUP($E110,'[10]Gui chi Quynh'!$C$7:$E$387,3,0)</f>
        <v>A4</v>
      </c>
      <c r="Y110" s="19">
        <f>VLOOKUP(X110,Sheet1!$B$2:$C$12,2,TRUE)</f>
        <v>7</v>
      </c>
      <c r="Z110" s="19" t="str">
        <f>VLOOKUP(E110,'[11]Gui chi Quynh'!$C$7:$E$385,3,0)</f>
        <v>A4</v>
      </c>
      <c r="AA110" s="19">
        <f>VLOOKUP(Z110,Sheet1!$B$2:$C$12,2,TRUE)</f>
        <v>7</v>
      </c>
      <c r="AB110" s="19" t="str">
        <f>VLOOKUP(E110,'[12]Gui chi Quynh'!$C$7:$E$386,3,0)</f>
        <v>A4</v>
      </c>
      <c r="AC110" s="19">
        <f>VLOOKUP(AB110,Sheet1!$B$2:$C$12,2,TRUE)</f>
        <v>7</v>
      </c>
      <c r="AD110" s="19" t="str">
        <f>VLOOKUP($E110,'[13]Chi tiet'!$D$8:$Q$388,14,0)</f>
        <v>A4</v>
      </c>
      <c r="AE110" s="19">
        <f>VLOOKUP(AD110,Sheet1!$B$2:$C$12,2,TRUE)</f>
        <v>7</v>
      </c>
      <c r="AF110" s="19">
        <f t="shared" si="45"/>
        <v>7</v>
      </c>
      <c r="AG110" s="226">
        <f t="shared" si="46"/>
        <v>0</v>
      </c>
      <c r="AH110" s="17" t="str">
        <f t="shared" si="37"/>
        <v>Hoàn thành tốt nhiệm vụ</v>
      </c>
      <c r="AI110" s="17">
        <f t="shared" si="47"/>
        <v>7.1</v>
      </c>
      <c r="AJ110" s="365" t="str">
        <f t="shared" si="38"/>
        <v/>
      </c>
      <c r="AK110" s="17" t="str">
        <f t="shared" si="39"/>
        <v>Hoàn thành tốt nhiệm vụ</v>
      </c>
      <c r="AL110" s="17" t="str">
        <f t="shared" si="40"/>
        <v>LĐTT</v>
      </c>
      <c r="AM110" s="366"/>
      <c r="AN110" s="19" t="str">
        <f>VLOOKUP($E110,[15]Sheet1!$C$7:$E$395,2,0)</f>
        <v>A4</v>
      </c>
      <c r="AO110" s="19">
        <f>VLOOKUP(AN110,Sheet1!$B$2:$C$12,2,TRUE)</f>
        <v>7</v>
      </c>
      <c r="AP110" s="19" t="str">
        <f>VLOOKUP($E110,[15]Sheet1!$C$7:$E$395,3,0)</f>
        <v>A4</v>
      </c>
      <c r="AQ110" s="19">
        <f>VLOOKUP(AP110,Sheet1!$B$2:$C$12,2,TRUE)</f>
        <v>7</v>
      </c>
      <c r="AR110" s="17">
        <f t="shared" si="30"/>
        <v>7.1</v>
      </c>
      <c r="AS110" s="17">
        <f t="shared" si="49"/>
        <v>7.1</v>
      </c>
      <c r="AT110" s="365" t="str">
        <f t="shared" si="48"/>
        <v>12A* + 0B* + 0C* +  0D</v>
      </c>
      <c r="AU110" s="365" t="str">
        <f t="shared" si="33"/>
        <v>12A*</v>
      </c>
      <c r="AV110" s="19" t="str">
        <f t="shared" si="34"/>
        <v>HTT NV</v>
      </c>
      <c r="AW110" s="19" t="str">
        <f t="shared" si="35"/>
        <v>HTT NV</v>
      </c>
      <c r="AX110" s="25"/>
      <c r="AY110" s="25"/>
    </row>
    <row r="111" spans="1:51" s="48" customFormat="1" ht="35.1" customHeight="1" x14ac:dyDescent="0.25">
      <c r="A111" s="207">
        <f t="shared" si="26"/>
        <v>103</v>
      </c>
      <c r="B111" s="207">
        <f>COUNTIF($F$9:F111,F111)</f>
        <v>22</v>
      </c>
      <c r="C111" s="353" t="s">
        <v>985</v>
      </c>
      <c r="D111" s="208" t="s">
        <v>147</v>
      </c>
      <c r="E111" s="215" t="s">
        <v>497</v>
      </c>
      <c r="F111" s="19" t="s">
        <v>367</v>
      </c>
      <c r="G111" s="19" t="s">
        <v>975</v>
      </c>
      <c r="H111" s="19" t="str">
        <f>VLOOKUP($E111,'[4]Gui chi Quynh'!$D$7:$F$393,3,0)</f>
        <v>A4</v>
      </c>
      <c r="I111" s="19">
        <f>VLOOKUP(H111,Sheet1!$B$2:$C$12,2,TRUE)</f>
        <v>7</v>
      </c>
      <c r="J111" s="19" t="str">
        <f>VLOOKUP($E111,'[5]Gui chi Quynh'!$C$7:$E$391,3,0)</f>
        <v>A4</v>
      </c>
      <c r="K111" s="19">
        <f>VLOOKUP(J111,Sheet1!$B$2:$C$12,2,TRUE)</f>
        <v>7</v>
      </c>
      <c r="L111" s="19" t="str">
        <f>VLOOKUP($E111,'[6]Gui chi Quynh'!$C$7:$E$389,3,0)</f>
        <v>A3</v>
      </c>
      <c r="M111" s="19">
        <f>VLOOKUP(L111,Sheet1!$B$2:$C$12,2,TRUE)</f>
        <v>8</v>
      </c>
      <c r="N111" s="19" t="str">
        <f>VLOOKUP($E111,'[7]Gui chi Quynh'!$C$7:$E$389,3,0)</f>
        <v>A3</v>
      </c>
      <c r="O111" s="19">
        <f>VLOOKUP(N111,Sheet1!$B$2:$C$12,2,TRUE)</f>
        <v>8</v>
      </c>
      <c r="P111" s="19" t="str">
        <f>VLOOKUP($E111,'[8]Gui chi Quynh'!$C$7:$E$388,3,0)</f>
        <v>A3</v>
      </c>
      <c r="Q111" s="19">
        <f>VLOOKUP(P111,Sheet1!$B$2:$C$12,2,TRUE)</f>
        <v>8</v>
      </c>
      <c r="R111" s="19">
        <f t="shared" si="43"/>
        <v>7.6</v>
      </c>
      <c r="S111" s="226">
        <f t="shared" si="44"/>
        <v>0</v>
      </c>
      <c r="T111" s="17" t="str">
        <f t="shared" si="36"/>
        <v>Hoàn thành tốt nhiệm vụ</v>
      </c>
      <c r="U111" s="232"/>
      <c r="V111" s="19" t="str">
        <f>VLOOKUP($E111,'[9]Gui chi Quynh'!$C$7:$E$388,3,0)</f>
        <v>A3</v>
      </c>
      <c r="W111" s="19">
        <f>VLOOKUP(V111,Sheet1!$B$2:$C$12,2,TRUE)</f>
        <v>8</v>
      </c>
      <c r="X111" s="19" t="str">
        <f>VLOOKUP($E111,'[10]Gui chi Quynh'!$C$7:$E$387,3,0)</f>
        <v>A3</v>
      </c>
      <c r="Y111" s="19">
        <f>VLOOKUP(X111,Sheet1!$B$2:$C$12,2,TRUE)</f>
        <v>8</v>
      </c>
      <c r="Z111" s="19" t="str">
        <f>VLOOKUP(E111,'[11]Gui chi Quynh'!$C$7:$E$385,3,0)</f>
        <v>A3</v>
      </c>
      <c r="AA111" s="19">
        <f>VLOOKUP(Z111,Sheet1!$B$2:$C$12,2,TRUE)</f>
        <v>8</v>
      </c>
      <c r="AB111" s="19" t="str">
        <f>VLOOKUP(E111,'[12]Gui chi Quynh'!$C$7:$E$386,3,0)</f>
        <v>A2</v>
      </c>
      <c r="AC111" s="19">
        <f>VLOOKUP(AB111,Sheet1!$B$2:$C$12,2,TRUE)</f>
        <v>9</v>
      </c>
      <c r="AD111" s="19" t="str">
        <f>VLOOKUP($E111,'[13]Chi tiet'!$D$8:$Q$388,14,0)</f>
        <v>A3</v>
      </c>
      <c r="AE111" s="19">
        <f>VLOOKUP(AD111,Sheet1!$B$2:$C$12,2,TRUE)</f>
        <v>8</v>
      </c>
      <c r="AF111" s="19">
        <f t="shared" si="45"/>
        <v>8.1999999999999993</v>
      </c>
      <c r="AG111" s="226">
        <f t="shared" si="46"/>
        <v>0</v>
      </c>
      <c r="AH111" s="17" t="str">
        <f t="shared" si="37"/>
        <v>Hoàn thành xuất sắc nhiệm vụ</v>
      </c>
      <c r="AI111" s="17">
        <f t="shared" si="47"/>
        <v>7.9</v>
      </c>
      <c r="AJ111" s="365" t="str">
        <f t="shared" si="38"/>
        <v/>
      </c>
      <c r="AK111" s="17" t="str">
        <f t="shared" si="39"/>
        <v>Hoàn thành tốt nhiệm vụ</v>
      </c>
      <c r="AL111" s="17" t="str">
        <f t="shared" si="40"/>
        <v>LĐTT</v>
      </c>
      <c r="AM111" s="366" t="str">
        <f>VLOOKUP($D111,'[14]DS Tong'!$D$18:$L$211,9,0)</f>
        <v>Đạt yêu cầu</v>
      </c>
      <c r="AN111" s="19" t="str">
        <f>VLOOKUP($E111,[15]Sheet1!$C$7:$E$395,2,0)</f>
        <v>A3</v>
      </c>
      <c r="AO111" s="19">
        <f>VLOOKUP(AN111,Sheet1!$B$2:$C$12,2,TRUE)</f>
        <v>8</v>
      </c>
      <c r="AP111" s="19" t="str">
        <f>VLOOKUP($E111,[15]Sheet1!$C$7:$E$395,3,0)</f>
        <v>A3</v>
      </c>
      <c r="AQ111" s="19">
        <f>VLOOKUP(AP111,Sheet1!$B$2:$C$12,2,TRUE)</f>
        <v>8</v>
      </c>
      <c r="AR111" s="17">
        <f t="shared" si="30"/>
        <v>7.9</v>
      </c>
      <c r="AS111" s="17">
        <f t="shared" si="49"/>
        <v>7.9</v>
      </c>
      <c r="AT111" s="365" t="str">
        <f t="shared" si="48"/>
        <v>12A* + 0B* + 0C* +  0D</v>
      </c>
      <c r="AU111" s="365" t="str">
        <f t="shared" si="33"/>
        <v>12A*</v>
      </c>
      <c r="AV111" s="19" t="str">
        <f t="shared" si="34"/>
        <v>HTT NV</v>
      </c>
      <c r="AW111" s="19" t="str">
        <f t="shared" si="35"/>
        <v>HTT NV</v>
      </c>
      <c r="AX111" s="25"/>
      <c r="AY111" s="25"/>
    </row>
    <row r="112" spans="1:51" s="48" customFormat="1" ht="35.1" customHeight="1" x14ac:dyDescent="0.25">
      <c r="A112" s="207">
        <f t="shared" si="26"/>
        <v>104</v>
      </c>
      <c r="B112" s="207">
        <f>COUNTIF($F$9:F112,F112)</f>
        <v>23</v>
      </c>
      <c r="C112" s="353" t="s">
        <v>985</v>
      </c>
      <c r="D112" s="70" t="s">
        <v>227</v>
      </c>
      <c r="E112" s="210" t="s">
        <v>504</v>
      </c>
      <c r="F112" s="19" t="s">
        <v>367</v>
      </c>
      <c r="G112" s="19" t="s">
        <v>975</v>
      </c>
      <c r="H112" s="19" t="str">
        <f>VLOOKUP($E112,'[4]Gui chi Quynh'!$D$7:$F$393,3,0)</f>
        <v>A4</v>
      </c>
      <c r="I112" s="19">
        <f>VLOOKUP(H112,Sheet1!$B$2:$C$12,2,TRUE)</f>
        <v>7</v>
      </c>
      <c r="J112" s="19" t="str">
        <f>VLOOKUP($E112,'[5]Gui chi Quynh'!$C$7:$E$391,3,0)</f>
        <v>A4</v>
      </c>
      <c r="K112" s="19">
        <f>VLOOKUP(J112,Sheet1!$B$2:$C$12,2,TRUE)</f>
        <v>7</v>
      </c>
      <c r="L112" s="19" t="str">
        <f>VLOOKUP($E112,'[6]Gui chi Quynh'!$C$7:$E$389,3,0)</f>
        <v>A4</v>
      </c>
      <c r="M112" s="19">
        <f>VLOOKUP(L112,Sheet1!$B$2:$C$12,2,TRUE)</f>
        <v>7</v>
      </c>
      <c r="N112" s="19" t="str">
        <f>VLOOKUP($E112,'[7]Gui chi Quynh'!$C$7:$E$389,3,0)</f>
        <v>A4</v>
      </c>
      <c r="O112" s="19">
        <f>VLOOKUP(N112,Sheet1!$B$2:$C$12,2,TRUE)</f>
        <v>7</v>
      </c>
      <c r="P112" s="19" t="str">
        <f>VLOOKUP($E112,'[8]Gui chi Quynh'!$C$7:$E$388,3,0)</f>
        <v>A3</v>
      </c>
      <c r="Q112" s="19">
        <f>VLOOKUP(P112,Sheet1!$B$2:$C$12,2,TRUE)</f>
        <v>8</v>
      </c>
      <c r="R112" s="19">
        <f t="shared" si="43"/>
        <v>7.2</v>
      </c>
      <c r="S112" s="226">
        <f t="shared" si="44"/>
        <v>0</v>
      </c>
      <c r="T112" s="17" t="str">
        <f t="shared" si="36"/>
        <v>Hoàn thành tốt nhiệm vụ</v>
      </c>
      <c r="U112" s="232"/>
      <c r="V112" s="19" t="str">
        <f>VLOOKUP($E112,'[9]Gui chi Quynh'!$C$7:$E$388,3,0)</f>
        <v>A4</v>
      </c>
      <c r="W112" s="19">
        <f>VLOOKUP(V112,Sheet1!$B$2:$C$12,2,TRUE)</f>
        <v>7</v>
      </c>
      <c r="X112" s="19" t="str">
        <f>VLOOKUP($E112,'[10]Gui chi Quynh'!$C$7:$E$387,3,0)</f>
        <v>A3</v>
      </c>
      <c r="Y112" s="19">
        <f>VLOOKUP(X112,Sheet1!$B$2:$C$12,2,TRUE)</f>
        <v>8</v>
      </c>
      <c r="Z112" s="19" t="str">
        <f>VLOOKUP(E112,'[11]Gui chi Quynh'!$C$7:$E$385,3,0)</f>
        <v>A4</v>
      </c>
      <c r="AA112" s="19">
        <f>VLOOKUP(Z112,Sheet1!$B$2:$C$12,2,TRUE)</f>
        <v>7</v>
      </c>
      <c r="AB112" s="19" t="str">
        <f>VLOOKUP(E112,'[12]Gui chi Quynh'!$C$7:$E$386,3,0)</f>
        <v>A4</v>
      </c>
      <c r="AC112" s="19">
        <f>VLOOKUP(AB112,Sheet1!$B$2:$C$12,2,TRUE)</f>
        <v>7</v>
      </c>
      <c r="AD112" s="19" t="str">
        <f>VLOOKUP($E112,'[13]Chi tiet'!$D$8:$Q$388,14,0)</f>
        <v>A4</v>
      </c>
      <c r="AE112" s="19">
        <f>VLOOKUP(AD112,Sheet1!$B$2:$C$12,2,TRUE)</f>
        <v>7</v>
      </c>
      <c r="AF112" s="19">
        <f t="shared" si="45"/>
        <v>7.2</v>
      </c>
      <c r="AG112" s="226">
        <f t="shared" si="46"/>
        <v>0</v>
      </c>
      <c r="AH112" s="17" t="str">
        <f t="shared" si="37"/>
        <v>Hoàn thành tốt nhiệm vụ</v>
      </c>
      <c r="AI112" s="17">
        <f t="shared" si="47"/>
        <v>7.2</v>
      </c>
      <c r="AJ112" s="365" t="str">
        <f t="shared" si="38"/>
        <v/>
      </c>
      <c r="AK112" s="17" t="str">
        <f t="shared" si="39"/>
        <v>Hoàn thành tốt nhiệm vụ</v>
      </c>
      <c r="AL112" s="17" t="str">
        <f t="shared" si="40"/>
        <v>LĐTT</v>
      </c>
      <c r="AM112" s="366" t="str">
        <f>VLOOKUP($D112,'[14]DS Tong'!$D$18:$L$211,9,0)</f>
        <v>Đạt yêu cầu</v>
      </c>
      <c r="AN112" s="19" t="str">
        <f>VLOOKUP($E112,[15]Sheet1!$C$7:$E$395,2,0)</f>
        <v>A4</v>
      </c>
      <c r="AO112" s="19">
        <f>VLOOKUP(AN112,Sheet1!$B$2:$C$12,2,TRUE)</f>
        <v>7</v>
      </c>
      <c r="AP112" s="19" t="str">
        <f>VLOOKUP($E112,[15]Sheet1!$C$7:$E$395,3,0)</f>
        <v>A4</v>
      </c>
      <c r="AQ112" s="19">
        <f>VLOOKUP(AP112,Sheet1!$B$2:$C$12,2,TRUE)</f>
        <v>7</v>
      </c>
      <c r="AR112" s="17">
        <f t="shared" si="30"/>
        <v>7.2</v>
      </c>
      <c r="AS112" s="17">
        <f t="shared" si="49"/>
        <v>7.2</v>
      </c>
      <c r="AT112" s="365" t="str">
        <f t="shared" si="48"/>
        <v>12A* + 0B* + 0C* +  0D</v>
      </c>
      <c r="AU112" s="365" t="str">
        <f t="shared" si="33"/>
        <v>12A*</v>
      </c>
      <c r="AV112" s="19" t="str">
        <f t="shared" si="34"/>
        <v>HTT NV</v>
      </c>
      <c r="AW112" s="19" t="str">
        <f t="shared" si="35"/>
        <v>HTT NV</v>
      </c>
      <c r="AX112" s="25"/>
      <c r="AY112" s="25"/>
    </row>
    <row r="113" spans="1:51" s="48" customFormat="1" ht="35.1" customHeight="1" x14ac:dyDescent="0.25">
      <c r="A113" s="207">
        <f t="shared" si="26"/>
        <v>105</v>
      </c>
      <c r="B113" s="207">
        <f>COUNTIF($F$9:F113,F113)</f>
        <v>24</v>
      </c>
      <c r="C113" s="353" t="s">
        <v>985</v>
      </c>
      <c r="D113" s="70" t="s">
        <v>232</v>
      </c>
      <c r="E113" s="210" t="s">
        <v>508</v>
      </c>
      <c r="F113" s="19" t="s">
        <v>367</v>
      </c>
      <c r="G113" s="19" t="s">
        <v>975</v>
      </c>
      <c r="H113" s="19" t="str">
        <f>VLOOKUP($E113,'[4]Gui chi Quynh'!$D$7:$F$393,3,0)</f>
        <v>A3</v>
      </c>
      <c r="I113" s="19">
        <f>VLOOKUP(H113,Sheet1!$B$2:$C$12,2,TRUE)</f>
        <v>8</v>
      </c>
      <c r="J113" s="19" t="str">
        <f>VLOOKUP($E113,'[5]Gui chi Quynh'!$C$7:$E$391,3,0)</f>
        <v>A4</v>
      </c>
      <c r="K113" s="19">
        <f>VLOOKUP(J113,Sheet1!$B$2:$C$12,2,TRUE)</f>
        <v>7</v>
      </c>
      <c r="L113" s="19" t="str">
        <f>VLOOKUP($E113,'[6]Gui chi Quynh'!$C$7:$E$389,3,0)</f>
        <v>A4</v>
      </c>
      <c r="M113" s="19">
        <f>VLOOKUP(L113,Sheet1!$B$2:$C$12,2,TRUE)</f>
        <v>7</v>
      </c>
      <c r="N113" s="19" t="str">
        <f>VLOOKUP($E113,'[7]Gui chi Quynh'!$C$7:$E$389,3,0)</f>
        <v>A3</v>
      </c>
      <c r="O113" s="19">
        <f>VLOOKUP(N113,Sheet1!$B$2:$C$12,2,TRUE)</f>
        <v>8</v>
      </c>
      <c r="P113" s="19" t="str">
        <f>VLOOKUP($E113,'[8]Gui chi Quynh'!$C$7:$E$388,3,0)</f>
        <v>A3</v>
      </c>
      <c r="Q113" s="19">
        <f>VLOOKUP(P113,Sheet1!$B$2:$C$12,2,TRUE)</f>
        <v>8</v>
      </c>
      <c r="R113" s="19">
        <f t="shared" si="43"/>
        <v>7.6</v>
      </c>
      <c r="S113" s="226">
        <f t="shared" si="44"/>
        <v>0</v>
      </c>
      <c r="T113" s="17" t="str">
        <f t="shared" si="36"/>
        <v>Hoàn thành tốt nhiệm vụ</v>
      </c>
      <c r="U113" s="232"/>
      <c r="V113" s="19" t="str">
        <f>VLOOKUP($E113,'[9]Gui chi Quynh'!$C$7:$E$388,3,0)</f>
        <v>A3</v>
      </c>
      <c r="W113" s="19">
        <f>VLOOKUP(V113,Sheet1!$B$2:$C$12,2,TRUE)</f>
        <v>8</v>
      </c>
      <c r="X113" s="19" t="str">
        <f>VLOOKUP($E113,'[10]Gui chi Quynh'!$C$7:$E$387,3,0)</f>
        <v>A4</v>
      </c>
      <c r="Y113" s="19">
        <f>VLOOKUP(X113,Sheet1!$B$2:$C$12,2,TRUE)</f>
        <v>7</v>
      </c>
      <c r="Z113" s="19" t="str">
        <f>VLOOKUP(E113,'[11]Gui chi Quynh'!$C$7:$E$385,3,0)</f>
        <v>A4</v>
      </c>
      <c r="AA113" s="19">
        <f>VLOOKUP(Z113,Sheet1!$B$2:$C$12,2,TRUE)</f>
        <v>7</v>
      </c>
      <c r="AB113" s="19" t="str">
        <f>VLOOKUP(E113,'[12]Gui chi Quynh'!$C$7:$E$386,3,0)</f>
        <v>A3</v>
      </c>
      <c r="AC113" s="19">
        <f>VLOOKUP(AB113,Sheet1!$B$2:$C$12,2,TRUE)</f>
        <v>8</v>
      </c>
      <c r="AD113" s="19" t="str">
        <f>VLOOKUP($E113,'[13]Chi tiet'!$D$8:$Q$388,14,0)</f>
        <v>A4</v>
      </c>
      <c r="AE113" s="19">
        <f>VLOOKUP(AD113,Sheet1!$B$2:$C$12,2,TRUE)</f>
        <v>7</v>
      </c>
      <c r="AF113" s="19">
        <f t="shared" si="45"/>
        <v>7.4</v>
      </c>
      <c r="AG113" s="226">
        <f t="shared" si="46"/>
        <v>0</v>
      </c>
      <c r="AH113" s="17" t="str">
        <f t="shared" si="37"/>
        <v>Hoàn thành tốt nhiệm vụ</v>
      </c>
      <c r="AI113" s="17">
        <f t="shared" si="47"/>
        <v>7.5</v>
      </c>
      <c r="AJ113" s="365" t="str">
        <f t="shared" si="38"/>
        <v/>
      </c>
      <c r="AK113" s="17" t="str">
        <f t="shared" si="39"/>
        <v>Hoàn thành tốt nhiệm vụ</v>
      </c>
      <c r="AL113" s="17" t="str">
        <f t="shared" si="40"/>
        <v>LĐTT</v>
      </c>
      <c r="AM113" s="366" t="str">
        <f>VLOOKUP($D113,'[14]DS Tong'!$D$18:$L$211,9,0)</f>
        <v>Đạt yêu cầu</v>
      </c>
      <c r="AN113" s="19" t="str">
        <f>VLOOKUP($E113,[15]Sheet1!$C$7:$E$395,2,0)</f>
        <v>A4</v>
      </c>
      <c r="AO113" s="19">
        <f>VLOOKUP(AN113,Sheet1!$B$2:$C$12,2,TRUE)</f>
        <v>7</v>
      </c>
      <c r="AP113" s="19" t="str">
        <f>VLOOKUP($E113,[15]Sheet1!$C$7:$E$395,3,0)</f>
        <v>A4</v>
      </c>
      <c r="AQ113" s="19">
        <f>VLOOKUP(AP113,Sheet1!$B$2:$C$12,2,TRUE)</f>
        <v>7</v>
      </c>
      <c r="AR113" s="17">
        <f t="shared" si="30"/>
        <v>7.5</v>
      </c>
      <c r="AS113" s="17">
        <f t="shared" si="49"/>
        <v>7.4</v>
      </c>
      <c r="AT113" s="365" t="str">
        <f t="shared" si="48"/>
        <v>12A* + 0B* + 0C* +  0D</v>
      </c>
      <c r="AU113" s="365" t="str">
        <f t="shared" si="33"/>
        <v>12A*</v>
      </c>
      <c r="AV113" s="19" t="str">
        <f t="shared" si="34"/>
        <v>HTT NV</v>
      </c>
      <c r="AW113" s="19" t="str">
        <f t="shared" si="35"/>
        <v>HTT NV</v>
      </c>
      <c r="AX113" s="25"/>
      <c r="AY113" s="25"/>
    </row>
    <row r="114" spans="1:51" s="48" customFormat="1" ht="35.1" customHeight="1" x14ac:dyDescent="0.25">
      <c r="A114" s="207">
        <f t="shared" si="26"/>
        <v>106</v>
      </c>
      <c r="B114" s="207">
        <f>COUNTIF($F$9:F114,F114)</f>
        <v>25</v>
      </c>
      <c r="C114" s="353" t="s">
        <v>985</v>
      </c>
      <c r="D114" s="70" t="s">
        <v>273</v>
      </c>
      <c r="E114" s="210" t="s">
        <v>509</v>
      </c>
      <c r="F114" s="19" t="s">
        <v>367</v>
      </c>
      <c r="G114" s="19" t="s">
        <v>975</v>
      </c>
      <c r="H114" s="19" t="str">
        <f>VLOOKUP($E114,'[4]Gui chi Quynh'!$D$7:$F$393,3,0)</f>
        <v>A3</v>
      </c>
      <c r="I114" s="19">
        <f>VLOOKUP(H114,Sheet1!$B$2:$C$12,2,TRUE)</f>
        <v>8</v>
      </c>
      <c r="J114" s="19" t="str">
        <f>VLOOKUP($E114,'[5]Gui chi Quynh'!$C$7:$E$391,3,0)</f>
        <v>A3</v>
      </c>
      <c r="K114" s="19">
        <f>VLOOKUP(J114,Sheet1!$B$2:$C$12,2,TRUE)</f>
        <v>8</v>
      </c>
      <c r="L114" s="19" t="str">
        <f>VLOOKUP($E114,'[6]Gui chi Quynh'!$C$7:$E$389,3,0)</f>
        <v>A3</v>
      </c>
      <c r="M114" s="19">
        <f>VLOOKUP(L114,Sheet1!$B$2:$C$12,2,TRUE)</f>
        <v>8</v>
      </c>
      <c r="N114" s="19" t="str">
        <f>VLOOKUP($E114,'[7]Gui chi Quynh'!$C$7:$E$389,3,0)</f>
        <v>A2</v>
      </c>
      <c r="O114" s="19">
        <f>VLOOKUP(N114,Sheet1!$B$2:$C$12,2,TRUE)</f>
        <v>9</v>
      </c>
      <c r="P114" s="19" t="str">
        <f>VLOOKUP($E114,'[8]Gui chi Quynh'!$C$7:$E$388,3,0)</f>
        <v>A3</v>
      </c>
      <c r="Q114" s="19">
        <f>VLOOKUP(P114,Sheet1!$B$2:$C$12,2,TRUE)</f>
        <v>8</v>
      </c>
      <c r="R114" s="19">
        <f t="shared" si="43"/>
        <v>8.1999999999999993</v>
      </c>
      <c r="S114" s="226">
        <f t="shared" si="44"/>
        <v>0</v>
      </c>
      <c r="T114" s="17" t="str">
        <f t="shared" si="36"/>
        <v>Hoàn thành xuất sắc nhiệm vụ</v>
      </c>
      <c r="U114" s="232"/>
      <c r="V114" s="19" t="str">
        <f>VLOOKUP($E114,'[9]Gui chi Quynh'!$C$7:$E$388,3,0)</f>
        <v>A3</v>
      </c>
      <c r="W114" s="19">
        <f>VLOOKUP(V114,Sheet1!$B$2:$C$12,2,TRUE)</f>
        <v>8</v>
      </c>
      <c r="X114" s="19" t="str">
        <f>VLOOKUP($E114,'[10]Gui chi Quynh'!$C$7:$E$387,3,0)</f>
        <v>A3</v>
      </c>
      <c r="Y114" s="19">
        <f>VLOOKUP(X114,Sheet1!$B$2:$C$12,2,TRUE)</f>
        <v>8</v>
      </c>
      <c r="Z114" s="19" t="str">
        <f>VLOOKUP(E114,'[11]Gui chi Quynh'!$C$7:$E$385,3,0)</f>
        <v>A3</v>
      </c>
      <c r="AA114" s="19">
        <f>VLOOKUP(Z114,Sheet1!$B$2:$C$12,2,TRUE)</f>
        <v>8</v>
      </c>
      <c r="AB114" s="19" t="str">
        <f>VLOOKUP(E114,'[12]Gui chi Quynh'!$C$7:$E$386,3,0)</f>
        <v>A3</v>
      </c>
      <c r="AC114" s="19">
        <f>VLOOKUP(AB114,Sheet1!$B$2:$C$12,2,TRUE)</f>
        <v>8</v>
      </c>
      <c r="AD114" s="19" t="str">
        <f>VLOOKUP($E114,'[13]Chi tiet'!$D$8:$Q$388,14,0)</f>
        <v>A3</v>
      </c>
      <c r="AE114" s="19">
        <f>VLOOKUP(AD114,Sheet1!$B$2:$C$12,2,TRUE)</f>
        <v>8</v>
      </c>
      <c r="AF114" s="19">
        <f t="shared" si="45"/>
        <v>8</v>
      </c>
      <c r="AG114" s="226">
        <f t="shared" si="46"/>
        <v>0</v>
      </c>
      <c r="AH114" s="17" t="str">
        <f t="shared" si="37"/>
        <v>Hoàn thành xuất sắc nhiệm vụ</v>
      </c>
      <c r="AI114" s="17">
        <f t="shared" si="47"/>
        <v>8.1</v>
      </c>
      <c r="AJ114" s="365" t="str">
        <f t="shared" si="38"/>
        <v/>
      </c>
      <c r="AK114" s="17" t="str">
        <f t="shared" si="39"/>
        <v>Hoàn thành xuất sắc nhiệm vụ</v>
      </c>
      <c r="AL114" s="17" t="str">
        <f t="shared" si="40"/>
        <v>LĐTT</v>
      </c>
      <c r="AM114" s="366"/>
      <c r="AN114" s="19" t="str">
        <f>VLOOKUP($E114,[15]Sheet1!$C$7:$E$395,2,0)</f>
        <v>A4</v>
      </c>
      <c r="AO114" s="19">
        <f>VLOOKUP(AN114,Sheet1!$B$2:$C$12,2,TRUE)</f>
        <v>7</v>
      </c>
      <c r="AP114" s="19" t="str">
        <f>VLOOKUP($E114,[15]Sheet1!$C$7:$E$395,3,0)</f>
        <v>A4</v>
      </c>
      <c r="AQ114" s="19">
        <f>VLOOKUP(AP114,Sheet1!$B$2:$C$12,2,TRUE)</f>
        <v>7</v>
      </c>
      <c r="AR114" s="17">
        <f t="shared" si="30"/>
        <v>7.9</v>
      </c>
      <c r="AS114" s="17">
        <f t="shared" si="49"/>
        <v>7.9</v>
      </c>
      <c r="AT114" s="365" t="str">
        <f t="shared" si="48"/>
        <v>12A* + 0B* + 0C* +  0D</v>
      </c>
      <c r="AU114" s="365" t="str">
        <f t="shared" si="33"/>
        <v>12A*</v>
      </c>
      <c r="AV114" s="19" t="str">
        <f t="shared" si="34"/>
        <v>HTT NV</v>
      </c>
      <c r="AW114" s="19" t="str">
        <f t="shared" si="35"/>
        <v>HTT NV</v>
      </c>
      <c r="AX114" s="25"/>
      <c r="AY114" s="25"/>
    </row>
    <row r="115" spans="1:51" s="48" customFormat="1" ht="35.1" customHeight="1" x14ac:dyDescent="0.25">
      <c r="A115" s="207">
        <f t="shared" si="26"/>
        <v>107</v>
      </c>
      <c r="B115" s="207">
        <f>COUNTIF($F$9:F115,F115)</f>
        <v>26</v>
      </c>
      <c r="C115" s="353" t="s">
        <v>984</v>
      </c>
      <c r="D115" s="70" t="s">
        <v>196</v>
      </c>
      <c r="E115" s="210" t="s">
        <v>506</v>
      </c>
      <c r="F115" s="19" t="s">
        <v>367</v>
      </c>
      <c r="G115" s="19" t="s">
        <v>975</v>
      </c>
      <c r="H115" s="19" t="str">
        <f>VLOOKUP($E115,'[4]Gui chi Quynh'!$D$7:$F$393,3,0)</f>
        <v>A4</v>
      </c>
      <c r="I115" s="19">
        <f>VLOOKUP(H115,Sheet1!$B$2:$C$12,2,TRUE)</f>
        <v>7</v>
      </c>
      <c r="J115" s="19" t="str">
        <f>VLOOKUP($E115,'[5]Gui chi Quynh'!$C$7:$E$391,3,0)</f>
        <v>A4</v>
      </c>
      <c r="K115" s="19">
        <f>VLOOKUP(J115,Sheet1!$B$2:$C$12,2,TRUE)</f>
        <v>7</v>
      </c>
      <c r="L115" s="19" t="str">
        <f>VLOOKUP($E115,'[6]Gui chi Quynh'!$C$7:$E$389,3,0)</f>
        <v>A4</v>
      </c>
      <c r="M115" s="19">
        <f>VLOOKUP(L115,Sheet1!$B$2:$C$12,2,TRUE)</f>
        <v>7</v>
      </c>
      <c r="N115" s="19" t="str">
        <f>VLOOKUP($E115,'[7]Gui chi Quynh'!$C$7:$E$389,3,0)</f>
        <v>A4</v>
      </c>
      <c r="O115" s="19">
        <f>VLOOKUP(N115,Sheet1!$B$2:$C$12,2,TRUE)</f>
        <v>7</v>
      </c>
      <c r="P115" s="19" t="str">
        <f>VLOOKUP($E115,'[8]Gui chi Quynh'!$C$7:$E$388,3,0)</f>
        <v>A4</v>
      </c>
      <c r="Q115" s="19">
        <f>VLOOKUP(P115,Sheet1!$B$2:$C$12,2,TRUE)</f>
        <v>7</v>
      </c>
      <c r="R115" s="19">
        <f t="shared" si="43"/>
        <v>7</v>
      </c>
      <c r="S115" s="226">
        <f t="shared" si="44"/>
        <v>0</v>
      </c>
      <c r="T115" s="17" t="str">
        <f t="shared" si="36"/>
        <v>Hoàn thành tốt nhiệm vụ</v>
      </c>
      <c r="U115" s="232"/>
      <c r="V115" s="19" t="str">
        <f>VLOOKUP($E115,'[9]Gui chi Quynh'!$C$7:$E$388,3,0)</f>
        <v>A4</v>
      </c>
      <c r="W115" s="19">
        <f>VLOOKUP(V115,Sheet1!$B$2:$C$12,2,TRUE)</f>
        <v>7</v>
      </c>
      <c r="X115" s="19" t="str">
        <f>VLOOKUP($E115,'[10]Gui chi Quynh'!$C$7:$E$387,3,0)</f>
        <v>A4</v>
      </c>
      <c r="Y115" s="19">
        <f>VLOOKUP(X115,Sheet1!$B$2:$C$12,2,TRUE)</f>
        <v>7</v>
      </c>
      <c r="Z115" s="19" t="str">
        <f>VLOOKUP(E115,'[11]Gui chi Quynh'!$C$7:$E$385,3,0)</f>
        <v>A4</v>
      </c>
      <c r="AA115" s="19">
        <f>VLOOKUP(Z115,Sheet1!$B$2:$C$12,2,TRUE)</f>
        <v>7</v>
      </c>
      <c r="AB115" s="19" t="str">
        <f>VLOOKUP(E115,'[12]Gui chi Quynh'!$C$7:$E$386,3,0)</f>
        <v>A4</v>
      </c>
      <c r="AC115" s="19">
        <f>VLOOKUP(AB115,Sheet1!$B$2:$C$12,2,TRUE)</f>
        <v>7</v>
      </c>
      <c r="AD115" s="19" t="str">
        <f>VLOOKUP($E115,'[13]Chi tiet'!$D$8:$Q$388,14,0)</f>
        <v>A4</v>
      </c>
      <c r="AE115" s="19">
        <f>VLOOKUP(AD115,Sheet1!$B$2:$C$12,2,TRUE)</f>
        <v>7</v>
      </c>
      <c r="AF115" s="19">
        <f t="shared" si="45"/>
        <v>7</v>
      </c>
      <c r="AG115" s="226">
        <f t="shared" si="46"/>
        <v>0</v>
      </c>
      <c r="AH115" s="17" t="str">
        <f t="shared" si="37"/>
        <v>Hoàn thành tốt nhiệm vụ</v>
      </c>
      <c r="AI115" s="17">
        <f t="shared" si="47"/>
        <v>7</v>
      </c>
      <c r="AJ115" s="365" t="str">
        <f t="shared" si="38"/>
        <v/>
      </c>
      <c r="AK115" s="17" t="str">
        <f t="shared" si="39"/>
        <v>Hoàn thành tốt nhiệm vụ</v>
      </c>
      <c r="AL115" s="17" t="str">
        <f t="shared" si="40"/>
        <v>LĐTT</v>
      </c>
      <c r="AM115" s="366"/>
      <c r="AN115" s="19" t="str">
        <f>VLOOKUP($E115,[15]Sheet1!$C$7:$E$395,2,0)</f>
        <v>A4</v>
      </c>
      <c r="AO115" s="19">
        <f>VLOOKUP(AN115,Sheet1!$B$2:$C$12,2,TRUE)</f>
        <v>7</v>
      </c>
      <c r="AP115" s="19" t="str">
        <f>VLOOKUP($E115,[15]Sheet1!$C$7:$E$395,3,0)</f>
        <v>A4</v>
      </c>
      <c r="AQ115" s="19">
        <f>VLOOKUP(AP115,Sheet1!$B$2:$C$12,2,TRUE)</f>
        <v>7</v>
      </c>
      <c r="AR115" s="17">
        <f t="shared" si="30"/>
        <v>7</v>
      </c>
      <c r="AS115" s="17">
        <f t="shared" si="49"/>
        <v>7</v>
      </c>
      <c r="AT115" s="365" t="str">
        <f t="shared" si="48"/>
        <v>12A* + 0B* + 0C* +  0D</v>
      </c>
      <c r="AU115" s="365" t="str">
        <f t="shared" si="33"/>
        <v>12A*</v>
      </c>
      <c r="AV115" s="19" t="str">
        <f t="shared" si="34"/>
        <v>HTT NV</v>
      </c>
      <c r="AW115" s="19" t="str">
        <f t="shared" si="35"/>
        <v>HTT NV</v>
      </c>
      <c r="AX115" s="25"/>
      <c r="AY115" s="25"/>
    </row>
    <row r="116" spans="1:51" s="48" customFormat="1" ht="35.1" customHeight="1" x14ac:dyDescent="0.25">
      <c r="A116" s="207">
        <f t="shared" si="26"/>
        <v>108</v>
      </c>
      <c r="B116" s="207">
        <f>COUNTIF($F$9:F116,F116)</f>
        <v>27</v>
      </c>
      <c r="C116" s="353" t="s">
        <v>985</v>
      </c>
      <c r="D116" s="115" t="s">
        <v>82</v>
      </c>
      <c r="E116" s="215" t="s">
        <v>505</v>
      </c>
      <c r="F116" s="19" t="s">
        <v>367</v>
      </c>
      <c r="G116" s="19" t="s">
        <v>975</v>
      </c>
      <c r="H116" s="19" t="str">
        <f>VLOOKUP($E116,'[4]Gui chi Quynh'!$D$7:$F$393,3,0)</f>
        <v>A4</v>
      </c>
      <c r="I116" s="19">
        <f>VLOOKUP(H116,Sheet1!$B$2:$C$12,2,TRUE)</f>
        <v>7</v>
      </c>
      <c r="J116" s="19" t="str">
        <f>VLOOKUP($E116,'[5]Gui chi Quynh'!$C$7:$E$391,3,0)</f>
        <v>A4</v>
      </c>
      <c r="K116" s="19">
        <f>VLOOKUP(J116,Sheet1!$B$2:$C$12,2,TRUE)</f>
        <v>7</v>
      </c>
      <c r="L116" s="19" t="str">
        <f>VLOOKUP($E116,'[6]Gui chi Quynh'!$C$7:$E$389,3,0)</f>
        <v>A4</v>
      </c>
      <c r="M116" s="19">
        <f>VLOOKUP(L116,Sheet1!$B$2:$C$12,2,TRUE)</f>
        <v>7</v>
      </c>
      <c r="N116" s="19" t="str">
        <f>VLOOKUP($E116,'[7]Gui chi Quynh'!$C$7:$E$389,3,0)</f>
        <v>A4</v>
      </c>
      <c r="O116" s="19">
        <f>VLOOKUP(N116,Sheet1!$B$2:$C$12,2,TRUE)</f>
        <v>7</v>
      </c>
      <c r="P116" s="19" t="str">
        <f>VLOOKUP($E116,'[8]Gui chi Quynh'!$C$7:$E$388,3,0)</f>
        <v>A3</v>
      </c>
      <c r="Q116" s="19">
        <f>VLOOKUP(P116,Sheet1!$B$2:$C$12,2,TRUE)</f>
        <v>8</v>
      </c>
      <c r="R116" s="19">
        <f t="shared" si="43"/>
        <v>7.2</v>
      </c>
      <c r="S116" s="226">
        <f t="shared" si="44"/>
        <v>0</v>
      </c>
      <c r="T116" s="17" t="str">
        <f t="shared" si="36"/>
        <v>Hoàn thành tốt nhiệm vụ</v>
      </c>
      <c r="U116" s="232"/>
      <c r="V116" s="19" t="str">
        <f>VLOOKUP($E116,'[9]Gui chi Quynh'!$C$7:$E$388,3,0)</f>
        <v>A4</v>
      </c>
      <c r="W116" s="19">
        <f>VLOOKUP(V116,Sheet1!$B$2:$C$12,2,TRUE)</f>
        <v>7</v>
      </c>
      <c r="X116" s="19" t="str">
        <f>VLOOKUP($E116,'[10]Gui chi Quynh'!$C$7:$E$387,3,0)</f>
        <v>A4</v>
      </c>
      <c r="Y116" s="19">
        <f>VLOOKUP(X116,Sheet1!$B$2:$C$12,2,TRUE)</f>
        <v>7</v>
      </c>
      <c r="Z116" s="19" t="str">
        <f>VLOOKUP(E116,'[11]Gui chi Quynh'!$C$7:$E$385,3,0)</f>
        <v>A4</v>
      </c>
      <c r="AA116" s="19">
        <f>VLOOKUP(Z116,Sheet1!$B$2:$C$12,2,TRUE)</f>
        <v>7</v>
      </c>
      <c r="AB116" s="19" t="str">
        <f>VLOOKUP(E116,'[12]Gui chi Quynh'!$C$7:$E$386,3,0)</f>
        <v>A4</v>
      </c>
      <c r="AC116" s="19">
        <f>VLOOKUP(AB116,Sheet1!$B$2:$C$12,2,TRUE)</f>
        <v>7</v>
      </c>
      <c r="AD116" s="19" t="str">
        <f>VLOOKUP($E116,'[13]Chi tiet'!$D$8:$Q$388,14,0)</f>
        <v>A4</v>
      </c>
      <c r="AE116" s="19">
        <f>VLOOKUP(AD116,Sheet1!$B$2:$C$12,2,TRUE)</f>
        <v>7</v>
      </c>
      <c r="AF116" s="19">
        <f t="shared" si="45"/>
        <v>7</v>
      </c>
      <c r="AG116" s="226">
        <f t="shared" si="46"/>
        <v>0</v>
      </c>
      <c r="AH116" s="17" t="str">
        <f t="shared" si="37"/>
        <v>Hoàn thành tốt nhiệm vụ</v>
      </c>
      <c r="AI116" s="17">
        <f t="shared" si="47"/>
        <v>7.1</v>
      </c>
      <c r="AJ116" s="365" t="str">
        <f t="shared" si="38"/>
        <v/>
      </c>
      <c r="AK116" s="17" t="str">
        <f t="shared" si="39"/>
        <v>Hoàn thành tốt nhiệm vụ</v>
      </c>
      <c r="AL116" s="17" t="str">
        <f t="shared" si="40"/>
        <v>LĐTT</v>
      </c>
      <c r="AM116" s="366"/>
      <c r="AN116" s="19" t="str">
        <f>VLOOKUP($E116,[15]Sheet1!$C$7:$E$395,2,0)</f>
        <v>A4</v>
      </c>
      <c r="AO116" s="19">
        <f>VLOOKUP(AN116,Sheet1!$B$2:$C$12,2,TRUE)</f>
        <v>7</v>
      </c>
      <c r="AP116" s="19" t="str">
        <f>VLOOKUP($E116,[15]Sheet1!$C$7:$E$395,3,0)</f>
        <v>A3</v>
      </c>
      <c r="AQ116" s="19">
        <f>VLOOKUP(AP116,Sheet1!$B$2:$C$12,2,TRUE)</f>
        <v>8</v>
      </c>
      <c r="AR116" s="17">
        <f t="shared" si="30"/>
        <v>7.2</v>
      </c>
      <c r="AS116" s="17">
        <f t="shared" si="49"/>
        <v>7.2</v>
      </c>
      <c r="AT116" s="365" t="str">
        <f t="shared" si="48"/>
        <v>12A* + 0B* + 0C* +  0D</v>
      </c>
      <c r="AU116" s="365" t="str">
        <f t="shared" si="33"/>
        <v>12A*</v>
      </c>
      <c r="AV116" s="19" t="str">
        <f t="shared" si="34"/>
        <v>HTT NV</v>
      </c>
      <c r="AW116" s="19" t="str">
        <f t="shared" si="35"/>
        <v>HTT NV</v>
      </c>
      <c r="AX116" s="25"/>
      <c r="AY116" s="25"/>
    </row>
    <row r="117" spans="1:51" s="48" customFormat="1" ht="35.1" customHeight="1" x14ac:dyDescent="0.25">
      <c r="A117" s="207">
        <f t="shared" si="26"/>
        <v>109</v>
      </c>
      <c r="B117" s="207">
        <f>COUNTIF($F$9:F117,F117)</f>
        <v>28</v>
      </c>
      <c r="C117" s="353" t="s">
        <v>985</v>
      </c>
      <c r="D117" s="183" t="s">
        <v>80</v>
      </c>
      <c r="E117" s="214" t="s">
        <v>494</v>
      </c>
      <c r="F117" s="19" t="s">
        <v>367</v>
      </c>
      <c r="G117" s="19" t="s">
        <v>975</v>
      </c>
      <c r="H117" s="19" t="str">
        <f>VLOOKUP($E117,'[4]Gui chi Quynh'!$D$7:$F$393,3,0)</f>
        <v>A3</v>
      </c>
      <c r="I117" s="19">
        <f>VLOOKUP(H117,Sheet1!$B$2:$C$12,2,TRUE)</f>
        <v>8</v>
      </c>
      <c r="J117" s="19" t="str">
        <f>VLOOKUP($E117,'[5]Gui chi Quynh'!$C$7:$E$391,3,0)</f>
        <v>A4</v>
      </c>
      <c r="K117" s="19">
        <f>VLOOKUP(J117,Sheet1!$B$2:$C$12,2,TRUE)</f>
        <v>7</v>
      </c>
      <c r="L117" s="19" t="str">
        <f>VLOOKUP($E117,'[6]Gui chi Quynh'!$C$7:$E$389,3,0)</f>
        <v>A4</v>
      </c>
      <c r="M117" s="19">
        <f>VLOOKUP(L117,Sheet1!$B$2:$C$12,2,TRUE)</f>
        <v>7</v>
      </c>
      <c r="N117" s="19" t="str">
        <f>VLOOKUP($E117,'[7]Gui chi Quynh'!$C$7:$E$389,3,0)</f>
        <v>A4</v>
      </c>
      <c r="O117" s="19">
        <f>VLOOKUP(N117,Sheet1!$B$2:$C$12,2,TRUE)</f>
        <v>7</v>
      </c>
      <c r="P117" s="19" t="str">
        <f>VLOOKUP($E117,'[8]Gui chi Quynh'!$C$7:$E$388,3,0)</f>
        <v>A3</v>
      </c>
      <c r="Q117" s="19">
        <f>VLOOKUP(P117,Sheet1!$B$2:$C$12,2,TRUE)</f>
        <v>8</v>
      </c>
      <c r="R117" s="19">
        <f t="shared" si="43"/>
        <v>7.4</v>
      </c>
      <c r="S117" s="226">
        <f t="shared" si="44"/>
        <v>0</v>
      </c>
      <c r="T117" s="17" t="str">
        <f t="shared" si="36"/>
        <v>Hoàn thành tốt nhiệm vụ</v>
      </c>
      <c r="U117" s="232"/>
      <c r="V117" s="19" t="str">
        <f>VLOOKUP($E117,'[9]Gui chi Quynh'!$C$7:$E$388,3,0)</f>
        <v>A4</v>
      </c>
      <c r="W117" s="19">
        <f>VLOOKUP(V117,Sheet1!$B$2:$C$12,2,TRUE)</f>
        <v>7</v>
      </c>
      <c r="X117" s="19" t="str">
        <f>VLOOKUP($E117,'[10]Gui chi Quynh'!$C$7:$E$387,3,0)</f>
        <v>A4</v>
      </c>
      <c r="Y117" s="19">
        <f>VLOOKUP(X117,Sheet1!$B$2:$C$12,2,TRUE)</f>
        <v>7</v>
      </c>
      <c r="Z117" s="19" t="str">
        <f>VLOOKUP(E117,'[11]Gui chi Quynh'!$C$7:$E$385,3,0)</f>
        <v>A4</v>
      </c>
      <c r="AA117" s="19">
        <f>VLOOKUP(Z117,Sheet1!$B$2:$C$12,2,TRUE)</f>
        <v>7</v>
      </c>
      <c r="AB117" s="19" t="str">
        <f>VLOOKUP(E117,'[12]Gui chi Quynh'!$C$7:$E$386,3,0)</f>
        <v>A4</v>
      </c>
      <c r="AC117" s="19">
        <f>VLOOKUP(AB117,Sheet1!$B$2:$C$12,2,TRUE)</f>
        <v>7</v>
      </c>
      <c r="AD117" s="19" t="str">
        <f>VLOOKUP($E117,'[13]Chi tiet'!$D$8:$Q$388,14,0)</f>
        <v>A4</v>
      </c>
      <c r="AE117" s="19">
        <f>VLOOKUP(AD117,Sheet1!$B$2:$C$12,2,TRUE)</f>
        <v>7</v>
      </c>
      <c r="AF117" s="19">
        <f t="shared" si="45"/>
        <v>7</v>
      </c>
      <c r="AG117" s="226">
        <f t="shared" si="46"/>
        <v>0</v>
      </c>
      <c r="AH117" s="17" t="str">
        <f t="shared" si="37"/>
        <v>Hoàn thành tốt nhiệm vụ</v>
      </c>
      <c r="AI117" s="17">
        <f t="shared" si="47"/>
        <v>7.2</v>
      </c>
      <c r="AJ117" s="365" t="str">
        <f t="shared" si="38"/>
        <v/>
      </c>
      <c r="AK117" s="17" t="str">
        <f t="shared" si="39"/>
        <v>Hoàn thành tốt nhiệm vụ</v>
      </c>
      <c r="AL117" s="17" t="str">
        <f t="shared" si="40"/>
        <v>LĐTT</v>
      </c>
      <c r="AM117" s="366"/>
      <c r="AN117" s="19" t="str">
        <f>VLOOKUP($E117,[15]Sheet1!$C$7:$E$395,2,0)</f>
        <v>A4</v>
      </c>
      <c r="AO117" s="19">
        <f>VLOOKUP(AN117,Sheet1!$B$2:$C$12,2,TRUE)</f>
        <v>7</v>
      </c>
      <c r="AP117" s="19" t="str">
        <f>VLOOKUP($E117,[15]Sheet1!$C$7:$E$395,3,0)</f>
        <v>A4</v>
      </c>
      <c r="AQ117" s="19">
        <f>VLOOKUP(AP117,Sheet1!$B$2:$C$12,2,TRUE)</f>
        <v>7</v>
      </c>
      <c r="AR117" s="17">
        <f t="shared" si="30"/>
        <v>7.2</v>
      </c>
      <c r="AS117" s="17">
        <f t="shared" si="49"/>
        <v>7.2</v>
      </c>
      <c r="AT117" s="365" t="str">
        <f t="shared" si="48"/>
        <v>12A* + 0B* + 0C* +  0D</v>
      </c>
      <c r="AU117" s="365" t="str">
        <f t="shared" si="33"/>
        <v>12A*</v>
      </c>
      <c r="AV117" s="19" t="str">
        <f t="shared" si="34"/>
        <v>HTT NV</v>
      </c>
      <c r="AW117" s="19" t="str">
        <f t="shared" si="35"/>
        <v>HTT NV</v>
      </c>
      <c r="AX117" s="122"/>
      <c r="AY117" s="25"/>
    </row>
    <row r="118" spans="1:51" s="48" customFormat="1" ht="35.1" customHeight="1" x14ac:dyDescent="0.25">
      <c r="A118" s="207">
        <f t="shared" si="26"/>
        <v>110</v>
      </c>
      <c r="B118" s="207">
        <f>COUNTIF($F$9:F118,F118)</f>
        <v>29</v>
      </c>
      <c r="C118" s="353" t="s">
        <v>985</v>
      </c>
      <c r="D118" s="115" t="s">
        <v>745</v>
      </c>
      <c r="E118" s="215" t="s">
        <v>746</v>
      </c>
      <c r="F118" s="19" t="s">
        <v>367</v>
      </c>
      <c r="G118" s="19" t="s">
        <v>975</v>
      </c>
      <c r="H118" s="19" t="str">
        <f>VLOOKUP($E118,'[4]Gui chi Quynh'!$D$7:$F$393,3,0)</f>
        <v>A4</v>
      </c>
      <c r="I118" s="19">
        <f>VLOOKUP(H118,Sheet1!$B$2:$C$12,2,TRUE)</f>
        <v>7</v>
      </c>
      <c r="J118" s="19" t="str">
        <f>VLOOKUP($E118,'[5]Gui chi Quynh'!$C$7:$E$391,3,0)</f>
        <v>A4</v>
      </c>
      <c r="K118" s="19">
        <f>VLOOKUP(J118,Sheet1!$B$2:$C$12,2,TRUE)</f>
        <v>7</v>
      </c>
      <c r="L118" s="19" t="str">
        <f>VLOOKUP($E118,'[6]Gui chi Quynh'!$C$7:$E$389,3,0)</f>
        <v>A3</v>
      </c>
      <c r="M118" s="19">
        <f>VLOOKUP(L118,Sheet1!$B$2:$C$12,2,TRUE)</f>
        <v>8</v>
      </c>
      <c r="N118" s="19" t="str">
        <f>VLOOKUP($E118,'[7]Gui chi Quynh'!$C$7:$E$389,3,0)</f>
        <v>A3</v>
      </c>
      <c r="O118" s="19">
        <f>VLOOKUP(N118,Sheet1!$B$2:$C$12,2,TRUE)</f>
        <v>8</v>
      </c>
      <c r="P118" s="19" t="str">
        <f>VLOOKUP($E118,'[8]Gui chi Quynh'!$C$7:$E$388,3,0)</f>
        <v>A3</v>
      </c>
      <c r="Q118" s="19">
        <f>VLOOKUP(P118,Sheet1!$B$2:$C$12,2,TRUE)</f>
        <v>8</v>
      </c>
      <c r="R118" s="19">
        <f t="shared" si="43"/>
        <v>7.6</v>
      </c>
      <c r="S118" s="226">
        <f t="shared" si="44"/>
        <v>0</v>
      </c>
      <c r="T118" s="17" t="str">
        <f t="shared" si="36"/>
        <v>Hoàn thành tốt nhiệm vụ</v>
      </c>
      <c r="U118" s="232"/>
      <c r="V118" s="19" t="str">
        <f>VLOOKUP($E118,'[9]Gui chi Quynh'!$C$7:$E$388,3,0)</f>
        <v>A3</v>
      </c>
      <c r="W118" s="19">
        <f>VLOOKUP(V118,Sheet1!$B$2:$C$12,2,TRUE)</f>
        <v>8</v>
      </c>
      <c r="X118" s="19" t="str">
        <f>VLOOKUP($E118,'[10]Gui chi Quynh'!$C$7:$E$387,3,0)</f>
        <v>A3</v>
      </c>
      <c r="Y118" s="19">
        <f>VLOOKUP(X118,Sheet1!$B$2:$C$12,2,TRUE)</f>
        <v>8</v>
      </c>
      <c r="Z118" s="19" t="str">
        <f>VLOOKUP(E118,'[11]Gui chi Quynh'!$C$7:$E$385,3,0)</f>
        <v>A3</v>
      </c>
      <c r="AA118" s="19">
        <f>VLOOKUP(Z118,Sheet1!$B$2:$C$12,2,TRUE)</f>
        <v>8</v>
      </c>
      <c r="AB118" s="19" t="str">
        <f>VLOOKUP(E118,'[12]Gui chi Quynh'!$C$7:$E$386,3,0)</f>
        <v>A3</v>
      </c>
      <c r="AC118" s="19">
        <f>VLOOKUP(AB118,Sheet1!$B$2:$C$12,2,TRUE)</f>
        <v>8</v>
      </c>
      <c r="AD118" s="19" t="str">
        <f>VLOOKUP($E118,'[13]Chi tiet'!$D$8:$Q$388,14,0)</f>
        <v>A3</v>
      </c>
      <c r="AE118" s="19">
        <f>VLOOKUP(AD118,Sheet1!$B$2:$C$12,2,TRUE)</f>
        <v>8</v>
      </c>
      <c r="AF118" s="19">
        <f t="shared" si="45"/>
        <v>8</v>
      </c>
      <c r="AG118" s="226">
        <f t="shared" si="46"/>
        <v>0</v>
      </c>
      <c r="AH118" s="17" t="str">
        <f t="shared" si="37"/>
        <v>Hoàn thành xuất sắc nhiệm vụ</v>
      </c>
      <c r="AI118" s="17">
        <f t="shared" si="47"/>
        <v>7.8</v>
      </c>
      <c r="AJ118" s="365" t="str">
        <f t="shared" si="38"/>
        <v/>
      </c>
      <c r="AK118" s="17" t="str">
        <f t="shared" si="39"/>
        <v>Hoàn thành tốt nhiệm vụ</v>
      </c>
      <c r="AL118" s="17" t="str">
        <f t="shared" si="40"/>
        <v>LĐTT</v>
      </c>
      <c r="AM118" s="366"/>
      <c r="AN118" s="19" t="str">
        <f>VLOOKUP($E118,[15]Sheet1!$C$7:$E$395,2,0)</f>
        <v>A4</v>
      </c>
      <c r="AO118" s="19">
        <f>VLOOKUP(AN118,Sheet1!$B$2:$C$12,2,TRUE)</f>
        <v>7</v>
      </c>
      <c r="AP118" s="19" t="str">
        <f>VLOOKUP($E118,[15]Sheet1!$C$7:$E$395,3,0)</f>
        <v>A4</v>
      </c>
      <c r="AQ118" s="19">
        <f>VLOOKUP(AP118,Sheet1!$B$2:$C$12,2,TRUE)</f>
        <v>7</v>
      </c>
      <c r="AR118" s="17">
        <f t="shared" si="30"/>
        <v>7.6</v>
      </c>
      <c r="AS118" s="17">
        <f t="shared" si="49"/>
        <v>7.7</v>
      </c>
      <c r="AT118" s="365" t="str">
        <f t="shared" si="48"/>
        <v>12A* + 0B* + 0C* +  0D</v>
      </c>
      <c r="AU118" s="365" t="str">
        <f t="shared" si="33"/>
        <v>12A*</v>
      </c>
      <c r="AV118" s="19" t="str">
        <f t="shared" si="34"/>
        <v>HTT NV</v>
      </c>
      <c r="AW118" s="19" t="str">
        <f t="shared" si="35"/>
        <v>HTT NV</v>
      </c>
      <c r="AX118" s="26"/>
      <c r="AY118" s="26"/>
    </row>
    <row r="119" spans="1:51" s="48" customFormat="1" ht="35.1" customHeight="1" x14ac:dyDescent="0.25">
      <c r="A119" s="207">
        <f t="shared" si="26"/>
        <v>111</v>
      </c>
      <c r="B119" s="207">
        <f>COUNTIF($F$9:F119,F119)</f>
        <v>30</v>
      </c>
      <c r="C119" s="353" t="s">
        <v>985</v>
      </c>
      <c r="D119" s="115" t="s">
        <v>747</v>
      </c>
      <c r="E119" s="215" t="s">
        <v>748</v>
      </c>
      <c r="F119" s="19" t="s">
        <v>367</v>
      </c>
      <c r="G119" s="19" t="s">
        <v>975</v>
      </c>
      <c r="H119" s="19" t="str">
        <f>VLOOKUP($E119,'[4]Gui chi Quynh'!$D$7:$F$393,3,0)</f>
        <v>A2</v>
      </c>
      <c r="I119" s="19">
        <f>VLOOKUP(H119,Sheet1!$B$2:$C$12,2,TRUE)</f>
        <v>9</v>
      </c>
      <c r="J119" s="19" t="str">
        <f>VLOOKUP($E119,'[5]Gui chi Quynh'!$C$7:$E$391,3,0)</f>
        <v>A3</v>
      </c>
      <c r="K119" s="19">
        <f>VLOOKUP(J119,Sheet1!$B$2:$C$12,2,TRUE)</f>
        <v>8</v>
      </c>
      <c r="L119" s="19" t="str">
        <f>VLOOKUP($E119,'[6]Gui chi Quynh'!$C$7:$E$389,3,0)</f>
        <v>A3</v>
      </c>
      <c r="M119" s="19">
        <f>VLOOKUP(L119,Sheet1!$B$2:$C$12,2,TRUE)</f>
        <v>8</v>
      </c>
      <c r="N119" s="19" t="str">
        <f>VLOOKUP($E119,'[7]Gui chi Quynh'!$C$7:$E$389,3,0)</f>
        <v>A4</v>
      </c>
      <c r="O119" s="19">
        <f>VLOOKUP(N119,Sheet1!$B$2:$C$12,2,TRUE)</f>
        <v>7</v>
      </c>
      <c r="P119" s="19" t="str">
        <f>VLOOKUP($E119,'[8]Gui chi Quynh'!$C$7:$E$388,3,0)</f>
        <v>A3</v>
      </c>
      <c r="Q119" s="19">
        <f>VLOOKUP(P119,Sheet1!$B$2:$C$12,2,TRUE)</f>
        <v>8</v>
      </c>
      <c r="R119" s="19">
        <f t="shared" si="43"/>
        <v>8</v>
      </c>
      <c r="S119" s="226">
        <f t="shared" si="44"/>
        <v>0</v>
      </c>
      <c r="T119" s="17" t="str">
        <f t="shared" si="36"/>
        <v>Hoàn thành xuất sắc nhiệm vụ</v>
      </c>
      <c r="U119" s="232"/>
      <c r="V119" s="19" t="str">
        <f>VLOOKUP($E119,'[9]Gui chi Quynh'!$C$7:$E$388,3,0)</f>
        <v>A4</v>
      </c>
      <c r="W119" s="19">
        <f>VLOOKUP(V119,Sheet1!$B$2:$C$12,2,TRUE)</f>
        <v>7</v>
      </c>
      <c r="X119" s="19" t="str">
        <f>VLOOKUP($E119,'[10]Gui chi Quynh'!$C$7:$E$387,3,0)</f>
        <v>A4</v>
      </c>
      <c r="Y119" s="19">
        <f>VLOOKUP(X119,Sheet1!$B$2:$C$12,2,TRUE)</f>
        <v>7</v>
      </c>
      <c r="Z119" s="19" t="str">
        <f>VLOOKUP(E119,'[11]Gui chi Quynh'!$C$7:$E$385,3,0)</f>
        <v>A4</v>
      </c>
      <c r="AA119" s="19">
        <f>VLOOKUP(Z119,Sheet1!$B$2:$C$12,2,TRUE)</f>
        <v>7</v>
      </c>
      <c r="AB119" s="19" t="str">
        <f>VLOOKUP(E119,'[12]Gui chi Quynh'!$C$7:$E$386,3,0)</f>
        <v>A4</v>
      </c>
      <c r="AC119" s="19">
        <f>VLOOKUP(AB119,Sheet1!$B$2:$C$12,2,TRUE)</f>
        <v>7</v>
      </c>
      <c r="AD119" s="19" t="str">
        <f>VLOOKUP($E119,'[13]Chi tiet'!$D$8:$Q$388,14,0)</f>
        <v>A4</v>
      </c>
      <c r="AE119" s="19">
        <f>VLOOKUP(AD119,Sheet1!$B$2:$C$12,2,TRUE)</f>
        <v>7</v>
      </c>
      <c r="AF119" s="19">
        <f t="shared" si="45"/>
        <v>7</v>
      </c>
      <c r="AG119" s="226">
        <f t="shared" si="46"/>
        <v>0</v>
      </c>
      <c r="AH119" s="17" t="str">
        <f t="shared" si="37"/>
        <v>Hoàn thành tốt nhiệm vụ</v>
      </c>
      <c r="AI119" s="17">
        <f t="shared" si="47"/>
        <v>7.5</v>
      </c>
      <c r="AJ119" s="365" t="str">
        <f t="shared" si="38"/>
        <v/>
      </c>
      <c r="AK119" s="17" t="str">
        <f t="shared" si="39"/>
        <v>Hoàn thành tốt nhiệm vụ</v>
      </c>
      <c r="AL119" s="17" t="str">
        <f t="shared" si="40"/>
        <v>LĐTT</v>
      </c>
      <c r="AM119" s="366"/>
      <c r="AN119" s="19" t="str">
        <f>VLOOKUP($E119,[15]Sheet1!$C$7:$E$395,2,0)</f>
        <v>A4</v>
      </c>
      <c r="AO119" s="19">
        <f>VLOOKUP(AN119,Sheet1!$B$2:$C$12,2,TRUE)</f>
        <v>7</v>
      </c>
      <c r="AP119" s="19" t="str">
        <f>VLOOKUP($E119,[15]Sheet1!$C$7:$E$395,3,0)</f>
        <v>A3</v>
      </c>
      <c r="AQ119" s="19">
        <f>VLOOKUP(AP119,Sheet1!$B$2:$C$12,2,TRUE)</f>
        <v>8</v>
      </c>
      <c r="AR119" s="17">
        <f t="shared" si="30"/>
        <v>7.5</v>
      </c>
      <c r="AS119" s="17">
        <f t="shared" si="49"/>
        <v>7.5</v>
      </c>
      <c r="AT119" s="365" t="str">
        <f t="shared" si="48"/>
        <v>12A* + 0B* + 0C* +  0D</v>
      </c>
      <c r="AU119" s="365" t="str">
        <f t="shared" si="33"/>
        <v>12A*</v>
      </c>
      <c r="AV119" s="19" t="str">
        <f t="shared" si="34"/>
        <v>HTT NV</v>
      </c>
      <c r="AW119" s="19" t="str">
        <f t="shared" si="35"/>
        <v>HTT NV</v>
      </c>
      <c r="AX119" s="25"/>
      <c r="AY119" s="25"/>
    </row>
    <row r="120" spans="1:51" s="48" customFormat="1" ht="35.1" customHeight="1" x14ac:dyDescent="0.25">
      <c r="A120" s="207">
        <f t="shared" si="26"/>
        <v>112</v>
      </c>
      <c r="B120" s="207">
        <f>COUNTIF($F$9:F120,F120)</f>
        <v>31</v>
      </c>
      <c r="C120" s="353" t="s">
        <v>985</v>
      </c>
      <c r="D120" s="115" t="s">
        <v>749</v>
      </c>
      <c r="E120" s="215" t="s">
        <v>750</v>
      </c>
      <c r="F120" s="19" t="s">
        <v>367</v>
      </c>
      <c r="G120" s="19" t="s">
        <v>975</v>
      </c>
      <c r="H120" s="19" t="str">
        <f>VLOOKUP($E120,'[4]Gui chi Quynh'!$D$7:$F$393,3,0)</f>
        <v>A2</v>
      </c>
      <c r="I120" s="19">
        <f>VLOOKUP(H120,Sheet1!$B$2:$C$12,2,TRUE)</f>
        <v>9</v>
      </c>
      <c r="J120" s="19" t="str">
        <f>VLOOKUP($E120,'[5]Gui chi Quynh'!$C$7:$E$391,3,0)</f>
        <v>A4</v>
      </c>
      <c r="K120" s="19">
        <f>VLOOKUP(J120,Sheet1!$B$2:$C$12,2,TRUE)</f>
        <v>7</v>
      </c>
      <c r="L120" s="19" t="str">
        <f>VLOOKUP($E120,'[6]Gui chi Quynh'!$C$7:$E$389,3,0)</f>
        <v>A4</v>
      </c>
      <c r="M120" s="19">
        <f>VLOOKUP(L120,Sheet1!$B$2:$C$12,2,TRUE)</f>
        <v>7</v>
      </c>
      <c r="N120" s="19" t="str">
        <f>VLOOKUP($E120,'[7]Gui chi Quynh'!$C$7:$E$389,3,0)</f>
        <v>A4</v>
      </c>
      <c r="O120" s="19">
        <f>VLOOKUP(N120,Sheet1!$B$2:$C$12,2,TRUE)</f>
        <v>7</v>
      </c>
      <c r="P120" s="19" t="str">
        <f>VLOOKUP($E120,'[8]Gui chi Quynh'!$C$7:$E$388,3,0)</f>
        <v>A3</v>
      </c>
      <c r="Q120" s="19">
        <f>VLOOKUP(P120,Sheet1!$B$2:$C$12,2,TRUE)</f>
        <v>8</v>
      </c>
      <c r="R120" s="19">
        <f t="shared" si="43"/>
        <v>7.6</v>
      </c>
      <c r="S120" s="226">
        <f t="shared" si="44"/>
        <v>0</v>
      </c>
      <c r="T120" s="17" t="str">
        <f t="shared" si="36"/>
        <v>Hoàn thành tốt nhiệm vụ</v>
      </c>
      <c r="U120" s="232"/>
      <c r="V120" s="19" t="str">
        <f>VLOOKUP($E120,'[9]Gui chi Quynh'!$C$7:$E$388,3,0)</f>
        <v>A4</v>
      </c>
      <c r="W120" s="19">
        <f>VLOOKUP(V120,Sheet1!$B$2:$C$12,2,TRUE)</f>
        <v>7</v>
      </c>
      <c r="X120" s="19" t="str">
        <f>VLOOKUP($E120,'[10]Gui chi Quynh'!$C$7:$E$387,3,0)</f>
        <v>A4</v>
      </c>
      <c r="Y120" s="19">
        <f>VLOOKUP(X120,Sheet1!$B$2:$C$12,2,TRUE)</f>
        <v>7</v>
      </c>
      <c r="Z120" s="19" t="str">
        <f>VLOOKUP(E120,'[11]Gui chi Quynh'!$C$7:$E$385,3,0)</f>
        <v>A4</v>
      </c>
      <c r="AA120" s="19">
        <f>VLOOKUP(Z120,Sheet1!$B$2:$C$12,2,TRUE)</f>
        <v>7</v>
      </c>
      <c r="AB120" s="19" t="str">
        <f>VLOOKUP(E120,'[12]Gui chi Quynh'!$C$7:$E$386,3,0)</f>
        <v>A4</v>
      </c>
      <c r="AC120" s="19">
        <f>VLOOKUP(AB120,Sheet1!$B$2:$C$12,2,TRUE)</f>
        <v>7</v>
      </c>
      <c r="AD120" s="19" t="str">
        <f>VLOOKUP($E120,'[13]Chi tiet'!$D$8:$Q$388,14,0)</f>
        <v>A4</v>
      </c>
      <c r="AE120" s="19">
        <f>VLOOKUP(AD120,Sheet1!$B$2:$C$12,2,TRUE)</f>
        <v>7</v>
      </c>
      <c r="AF120" s="19">
        <f t="shared" si="45"/>
        <v>7</v>
      </c>
      <c r="AG120" s="226">
        <f t="shared" si="46"/>
        <v>0</v>
      </c>
      <c r="AH120" s="17" t="str">
        <f t="shared" si="37"/>
        <v>Hoàn thành tốt nhiệm vụ</v>
      </c>
      <c r="AI120" s="17">
        <f t="shared" si="47"/>
        <v>7.3</v>
      </c>
      <c r="AJ120" s="365" t="str">
        <f t="shared" si="38"/>
        <v/>
      </c>
      <c r="AK120" s="17" t="str">
        <f t="shared" si="39"/>
        <v>Hoàn thành tốt nhiệm vụ</v>
      </c>
      <c r="AL120" s="17" t="str">
        <f t="shared" si="40"/>
        <v>LĐTT</v>
      </c>
      <c r="AM120" s="366"/>
      <c r="AN120" s="19" t="str">
        <f>VLOOKUP($E120,[15]Sheet1!$C$7:$E$395,2,0)</f>
        <v>A4</v>
      </c>
      <c r="AO120" s="19">
        <f>VLOOKUP(AN120,Sheet1!$B$2:$C$12,2,TRUE)</f>
        <v>7</v>
      </c>
      <c r="AP120" s="19" t="str">
        <f>VLOOKUP($E120,[15]Sheet1!$C$7:$E$395,3,0)</f>
        <v>A3</v>
      </c>
      <c r="AQ120" s="19">
        <f>VLOOKUP(AP120,Sheet1!$B$2:$C$12,2,TRUE)</f>
        <v>8</v>
      </c>
      <c r="AR120" s="17">
        <f t="shared" si="30"/>
        <v>7.4</v>
      </c>
      <c r="AS120" s="17">
        <f t="shared" si="49"/>
        <v>7.3</v>
      </c>
      <c r="AT120" s="365" t="str">
        <f t="shared" si="48"/>
        <v>12A* + 0B* + 0C* +  0D</v>
      </c>
      <c r="AU120" s="365" t="str">
        <f t="shared" si="33"/>
        <v>12A*</v>
      </c>
      <c r="AV120" s="19" t="str">
        <f t="shared" si="34"/>
        <v>HTT NV</v>
      </c>
      <c r="AW120" s="19" t="str">
        <f t="shared" si="35"/>
        <v>HTT NV</v>
      </c>
      <c r="AX120" s="25"/>
      <c r="AY120" s="25"/>
    </row>
    <row r="121" spans="1:51" s="48" customFormat="1" ht="35.1" customHeight="1" x14ac:dyDescent="0.25">
      <c r="A121" s="207">
        <f t="shared" si="26"/>
        <v>113</v>
      </c>
      <c r="B121" s="207">
        <f>COUNTIF($F$9:F121,F121)</f>
        <v>32</v>
      </c>
      <c r="C121" s="353" t="s">
        <v>984</v>
      </c>
      <c r="D121" s="115" t="s">
        <v>982</v>
      </c>
      <c r="E121" s="353" t="s">
        <v>983</v>
      </c>
      <c r="F121" s="19" t="s">
        <v>367</v>
      </c>
      <c r="G121" s="19" t="s">
        <v>975</v>
      </c>
      <c r="H121" s="249"/>
      <c r="I121" s="249"/>
      <c r="J121" s="249"/>
      <c r="K121" s="249"/>
      <c r="L121" s="249"/>
      <c r="M121" s="249"/>
      <c r="N121" s="249"/>
      <c r="O121" s="249"/>
      <c r="P121" s="249"/>
      <c r="Q121" s="249"/>
      <c r="R121" s="249"/>
      <c r="S121" s="278"/>
      <c r="T121" s="17" t="str">
        <f t="shared" si="36"/>
        <v/>
      </c>
      <c r="U121" s="369"/>
      <c r="V121" s="249"/>
      <c r="W121" s="249"/>
      <c r="X121" s="249"/>
      <c r="Y121" s="249"/>
      <c r="Z121" s="249"/>
      <c r="AA121" s="249"/>
      <c r="AB121" s="19" t="str">
        <f>VLOOKUP(E121,'[12]Gui chi Quynh'!$C$7:$E$386,3,0)</f>
        <v>A4</v>
      </c>
      <c r="AC121" s="19">
        <f>VLOOKUP(AB121,Sheet1!$B$2:$C$12,2,TRUE)</f>
        <v>7</v>
      </c>
      <c r="AD121" s="19" t="str">
        <f>VLOOKUP($E121,'[13]Chi tiet'!$D$8:$Q$388,14,0)</f>
        <v>A4</v>
      </c>
      <c r="AE121" s="19">
        <f>VLOOKUP(AD121,Sheet1!$B$2:$C$12,2,TRUE)</f>
        <v>7</v>
      </c>
      <c r="AF121" s="19"/>
      <c r="AG121" s="226"/>
      <c r="AH121" s="67" t="s">
        <v>1000</v>
      </c>
      <c r="AI121" s="17"/>
      <c r="AJ121" s="365" t="str">
        <f t="shared" si="38"/>
        <v/>
      </c>
      <c r="AK121" s="17"/>
      <c r="AL121" s="17"/>
      <c r="AM121" s="366"/>
      <c r="AN121" s="19"/>
      <c r="AO121" s="19"/>
      <c r="AP121" s="19"/>
      <c r="AQ121" s="19"/>
      <c r="AR121" s="17">
        <f t="shared" si="30"/>
        <v>7</v>
      </c>
      <c r="AS121" s="17">
        <f t="shared" si="49"/>
        <v>7</v>
      </c>
      <c r="AT121" s="365"/>
      <c r="AU121" s="365"/>
      <c r="AV121" s="19" t="s">
        <v>991</v>
      </c>
      <c r="AW121" s="19"/>
      <c r="AX121" s="367" t="s">
        <v>998</v>
      </c>
      <c r="AY121" s="25"/>
    </row>
    <row r="122" spans="1:51" s="48" customFormat="1" ht="35.1" customHeight="1" x14ac:dyDescent="0.25">
      <c r="A122" s="207">
        <f t="shared" si="26"/>
        <v>114</v>
      </c>
      <c r="B122" s="207">
        <f>COUNTIF($F$9:F122,F122)</f>
        <v>1</v>
      </c>
      <c r="C122" s="353" t="s">
        <v>984</v>
      </c>
      <c r="D122" s="208" t="s">
        <v>6</v>
      </c>
      <c r="E122" s="185" t="s">
        <v>823</v>
      </c>
      <c r="F122" s="233" t="s">
        <v>10</v>
      </c>
      <c r="G122" s="233" t="s">
        <v>974</v>
      </c>
      <c r="H122" s="19" t="str">
        <f>VLOOKUP($E122,'[4]Gui chi Quynh'!$D$7:$F$393,3,0)</f>
        <v>A2</v>
      </c>
      <c r="I122" s="19">
        <f>VLOOKUP(H122,Sheet1!$B$2:$C$12,2,TRUE)</f>
        <v>9</v>
      </c>
      <c r="J122" s="19" t="str">
        <f>VLOOKUP($E122,'[5]Gui chi Quynh'!$C$7:$E$391,3,0)</f>
        <v>A2</v>
      </c>
      <c r="K122" s="19">
        <f>VLOOKUP(J122,Sheet1!$B$2:$C$12,2,TRUE)</f>
        <v>9</v>
      </c>
      <c r="L122" s="19" t="str">
        <f>VLOOKUP($E122,'[6]Gui chi Quynh'!$C$7:$E$389,3,0)</f>
        <v>A2</v>
      </c>
      <c r="M122" s="19">
        <f>VLOOKUP(L122,Sheet1!$B$2:$C$12,2,TRUE)</f>
        <v>9</v>
      </c>
      <c r="N122" s="19" t="str">
        <f>VLOOKUP($E122,'[7]Gui chi Quynh'!$C$7:$E$389,3,0)</f>
        <v>A2</v>
      </c>
      <c r="O122" s="19">
        <f>VLOOKUP(N122,Sheet1!$B$2:$C$12,2,TRUE)</f>
        <v>9</v>
      </c>
      <c r="P122" s="19" t="str">
        <f>VLOOKUP($E122,'[8]Gui chi Quynh'!$C$7:$E$388,3,0)</f>
        <v>A2</v>
      </c>
      <c r="Q122" s="19">
        <f>VLOOKUP(P122,Sheet1!$B$2:$C$12,2,TRUE)</f>
        <v>9</v>
      </c>
      <c r="R122" s="19">
        <f t="shared" ref="R122:R185" si="50">ROUND(AVERAGE(I122,K122,M122,O122,Q122),2)</f>
        <v>9</v>
      </c>
      <c r="S122" s="226">
        <f t="shared" ref="S122:S185" si="51">COUNTIF(F122:P122,"C*")*1+COUNTIF(F122:P122,"D")*2+COUNTIF(F122:P122,"E")*3</f>
        <v>0</v>
      </c>
      <c r="T122" s="17" t="str">
        <f t="shared" si="36"/>
        <v>Hoàn thành xuất sắc nhiệm vụ</v>
      </c>
      <c r="U122" s="232"/>
      <c r="V122" s="19" t="str">
        <f>VLOOKUP($E122,'[9]Gui chi Quynh'!$C$7:$E$388,3,0)</f>
        <v>A3</v>
      </c>
      <c r="W122" s="19">
        <f>VLOOKUP(V122,Sheet1!$B$2:$C$12,2,TRUE)</f>
        <v>8</v>
      </c>
      <c r="X122" s="19" t="str">
        <f>VLOOKUP($E122,'[10]Gui chi Quynh'!$C$7:$E$387,3,0)</f>
        <v>A3</v>
      </c>
      <c r="Y122" s="19">
        <f>VLOOKUP(X122,Sheet1!$B$2:$C$12,2,TRUE)</f>
        <v>8</v>
      </c>
      <c r="Z122" s="19" t="str">
        <f>VLOOKUP(E122,'[11]Gui chi Quynh'!$C$7:$E$385,3,0)</f>
        <v>A2</v>
      </c>
      <c r="AA122" s="19">
        <f>VLOOKUP(Z122,Sheet1!$B$2:$C$12,2,TRUE)</f>
        <v>9</v>
      </c>
      <c r="AB122" s="19" t="str">
        <f>VLOOKUP(E122,'[12]Gui chi Quynh'!$C$7:$E$386,3,0)</f>
        <v>A3</v>
      </c>
      <c r="AC122" s="19">
        <f>VLOOKUP(AB122,Sheet1!$B$2:$C$12,2,TRUE)</f>
        <v>8</v>
      </c>
      <c r="AD122" s="19" t="str">
        <f>VLOOKUP($E122,'[13]Chi tiet'!$D$8:$Q$388,14,0)</f>
        <v>A3</v>
      </c>
      <c r="AE122" s="19">
        <f>VLOOKUP(AD122,Sheet1!$B$2:$C$12,2,TRUE)</f>
        <v>8</v>
      </c>
      <c r="AF122" s="19">
        <f t="shared" ref="AF122:AF145" si="52">ROUND(AVERAGE(W122,Y122,AA122,AC122,AE122),1)</f>
        <v>8.1999999999999993</v>
      </c>
      <c r="AG122" s="226">
        <f t="shared" ref="AG122:AG185" si="53">COUNTIF(V122:AE122,"C*")*1+COUNTIF(V122:AE122,"D")*2+COUNTIF(V122:AE122,"E")*3</f>
        <v>0</v>
      </c>
      <c r="AH122" s="17" t="str">
        <f t="shared" si="37"/>
        <v>Hoàn thành xuất sắc nhiệm vụ</v>
      </c>
      <c r="AI122" s="17">
        <f t="shared" ref="AI122:AI185" si="54">ROUND(AVERAGE(R122,AF122),1)</f>
        <v>8.6</v>
      </c>
      <c r="AJ122" s="365" t="str">
        <f t="shared" si="38"/>
        <v/>
      </c>
      <c r="AK122" s="17" t="str">
        <f t="shared" si="39"/>
        <v>Hoàn thành xuất sắc nhiệm vụ</v>
      </c>
      <c r="AL122" s="17" t="str">
        <f t="shared" si="40"/>
        <v>LĐTT</v>
      </c>
      <c r="AM122" s="366" t="str">
        <f>VLOOKUP($D122,'[14]DS Tong'!$D$18:$L$211,9,0)</f>
        <v>Tốt</v>
      </c>
      <c r="AN122" s="19" t="str">
        <f>VLOOKUP($E122,[15]Sheet1!$C$7:$E$395,2,0)</f>
        <v>A2</v>
      </c>
      <c r="AO122" s="19">
        <f>VLOOKUP(AN122,Sheet1!$B$2:$C$12,2,TRUE)</f>
        <v>9</v>
      </c>
      <c r="AP122" s="19" t="str">
        <f>VLOOKUP($E122,[15]Sheet1!$C$7:$E$395,3,0)</f>
        <v>A2</v>
      </c>
      <c r="AQ122" s="19">
        <f>VLOOKUP(AP122,Sheet1!$B$2:$C$12,2,TRUE)</f>
        <v>9</v>
      </c>
      <c r="AR122" s="17">
        <f t="shared" si="30"/>
        <v>8.6999999999999993</v>
      </c>
      <c r="AS122" s="17">
        <f t="shared" si="49"/>
        <v>8.6999999999999993</v>
      </c>
      <c r="AT122" s="365" t="str">
        <f t="shared" ref="AT122:AT185" si="55">(COUNTIF($G122:$AQ122,"A*")&amp;"A*")&amp;" + "&amp;(COUNTIF($G122:$AQ122,"B*")&amp;"B*")&amp;" + "&amp;(COUNTIF($G122:$AQ122,"C*")&amp;"C*")&amp;" +  "&amp;(COUNTIF($G122:$AQ122,"D")&amp;"D")</f>
        <v>12A* + 0B* + 0C* +  0D</v>
      </c>
      <c r="AU122" s="365" t="str">
        <f t="shared" si="33"/>
        <v>12A*</v>
      </c>
      <c r="AV122" s="19" t="str">
        <f t="shared" si="34"/>
        <v>HTXS NV</v>
      </c>
      <c r="AW122" s="19" t="str">
        <f t="shared" si="35"/>
        <v>HTXS NV</v>
      </c>
      <c r="AX122" s="25"/>
      <c r="AY122" s="25"/>
    </row>
    <row r="123" spans="1:51" s="48" customFormat="1" ht="35.1" customHeight="1" x14ac:dyDescent="0.25">
      <c r="A123" s="207">
        <f t="shared" si="26"/>
        <v>115</v>
      </c>
      <c r="B123" s="207">
        <f>COUNTIF($F$9:F123,F123)</f>
        <v>2</v>
      </c>
      <c r="C123" s="353" t="s">
        <v>984</v>
      </c>
      <c r="D123" s="70" t="s">
        <v>95</v>
      </c>
      <c r="E123" s="213" t="s">
        <v>515</v>
      </c>
      <c r="F123" s="19" t="s">
        <v>10</v>
      </c>
      <c r="G123" s="19" t="s">
        <v>974</v>
      </c>
      <c r="H123" s="19" t="str">
        <f>VLOOKUP($E123,'[4]Gui chi Quynh'!$D$7:$F$393,3,0)</f>
        <v>A4</v>
      </c>
      <c r="I123" s="19">
        <f>VLOOKUP(H123,Sheet1!$B$2:$C$12,2,TRUE)</f>
        <v>7</v>
      </c>
      <c r="J123" s="19" t="str">
        <f>VLOOKUP($E123,'[5]Gui chi Quynh'!$C$7:$E$391,3,0)</f>
        <v>A4</v>
      </c>
      <c r="K123" s="19">
        <f>VLOOKUP(J123,Sheet1!$B$2:$C$12,2,TRUE)</f>
        <v>7</v>
      </c>
      <c r="L123" s="19" t="str">
        <f>VLOOKUP($E123,'[6]Gui chi Quynh'!$C$7:$E$389,3,0)</f>
        <v>A3</v>
      </c>
      <c r="M123" s="19">
        <f>VLOOKUP(L123,Sheet1!$B$2:$C$12,2,TRUE)</f>
        <v>8</v>
      </c>
      <c r="N123" s="19" t="str">
        <f>VLOOKUP($E123,'[7]Gui chi Quynh'!$C$7:$E$389,3,0)</f>
        <v>A3</v>
      </c>
      <c r="O123" s="19">
        <f>VLOOKUP(N123,Sheet1!$B$2:$C$12,2,TRUE)</f>
        <v>8</v>
      </c>
      <c r="P123" s="19" t="str">
        <f>VLOOKUP($E123,'[8]Gui chi Quynh'!$C$7:$E$388,3,0)</f>
        <v>A2</v>
      </c>
      <c r="Q123" s="19">
        <f>VLOOKUP(P123,Sheet1!$B$2:$C$12,2,TRUE)</f>
        <v>9</v>
      </c>
      <c r="R123" s="19">
        <f t="shared" si="50"/>
        <v>7.8</v>
      </c>
      <c r="S123" s="226">
        <f t="shared" si="51"/>
        <v>0</v>
      </c>
      <c r="T123" s="17" t="str">
        <f t="shared" si="36"/>
        <v>Hoàn thành tốt nhiệm vụ</v>
      </c>
      <c r="U123" s="232"/>
      <c r="V123" s="19" t="str">
        <f>VLOOKUP($E123,'[9]Gui chi Quynh'!$C$7:$E$388,3,0)</f>
        <v>A3</v>
      </c>
      <c r="W123" s="19">
        <f>VLOOKUP(V123,Sheet1!$B$2:$C$12,2,TRUE)</f>
        <v>8</v>
      </c>
      <c r="X123" s="19" t="str">
        <f>VLOOKUP($E123,'[10]Gui chi Quynh'!$C$7:$E$387,3,0)</f>
        <v>A3</v>
      </c>
      <c r="Y123" s="19">
        <f>VLOOKUP(X123,Sheet1!$B$2:$C$12,2,TRUE)</f>
        <v>8</v>
      </c>
      <c r="Z123" s="19" t="str">
        <f>VLOOKUP(E123,'[11]Gui chi Quynh'!$C$7:$E$385,3,0)</f>
        <v>A2</v>
      </c>
      <c r="AA123" s="19">
        <f>VLOOKUP(Z123,Sheet1!$B$2:$C$12,2,TRUE)</f>
        <v>9</v>
      </c>
      <c r="AB123" s="19" t="str">
        <f>VLOOKUP(E123,'[12]Gui chi Quynh'!$C$7:$E$386,3,0)</f>
        <v>A3</v>
      </c>
      <c r="AC123" s="19">
        <f>VLOOKUP(AB123,Sheet1!$B$2:$C$12,2,TRUE)</f>
        <v>8</v>
      </c>
      <c r="AD123" s="19" t="str">
        <f>VLOOKUP($E123,'[13]Chi tiet'!$D$8:$Q$388,14,0)</f>
        <v>A3</v>
      </c>
      <c r="AE123" s="19">
        <f>VLOOKUP(AD123,Sheet1!$B$2:$C$12,2,TRUE)</f>
        <v>8</v>
      </c>
      <c r="AF123" s="19">
        <f t="shared" si="52"/>
        <v>8.1999999999999993</v>
      </c>
      <c r="AG123" s="226">
        <f t="shared" si="53"/>
        <v>0</v>
      </c>
      <c r="AH123" s="17" t="str">
        <f t="shared" si="37"/>
        <v>Hoàn thành xuất sắc nhiệm vụ</v>
      </c>
      <c r="AI123" s="17">
        <f t="shared" si="54"/>
        <v>8</v>
      </c>
      <c r="AJ123" s="365" t="str">
        <f t="shared" si="38"/>
        <v/>
      </c>
      <c r="AK123" s="17" t="str">
        <f t="shared" si="39"/>
        <v>Hoàn thành xuất sắc nhiệm vụ</v>
      </c>
      <c r="AL123" s="17" t="str">
        <f t="shared" si="40"/>
        <v>LĐTT</v>
      </c>
      <c r="AM123" s="366" t="str">
        <f>VLOOKUP($D123,'[14]DS Tong'!$D$18:$L$211,9,0)</f>
        <v>Tốt</v>
      </c>
      <c r="AN123" s="19" t="str">
        <f>VLOOKUP($E123,[15]Sheet1!$C$7:$E$395,2,0)</f>
        <v>A3</v>
      </c>
      <c r="AO123" s="19">
        <f>VLOOKUP(AN123,Sheet1!$B$2:$C$12,2,TRUE)</f>
        <v>8</v>
      </c>
      <c r="AP123" s="19" t="str">
        <f>VLOOKUP($E123,[15]Sheet1!$C$7:$E$395,3,0)</f>
        <v>A3</v>
      </c>
      <c r="AQ123" s="19">
        <f>VLOOKUP(AP123,Sheet1!$B$2:$C$12,2,TRUE)</f>
        <v>8</v>
      </c>
      <c r="AR123" s="17">
        <f t="shared" si="30"/>
        <v>8</v>
      </c>
      <c r="AS123" s="17">
        <f t="shared" si="49"/>
        <v>8</v>
      </c>
      <c r="AT123" s="365" t="str">
        <f t="shared" si="55"/>
        <v>12A* + 0B* + 0C* +  0D</v>
      </c>
      <c r="AU123" s="365" t="str">
        <f t="shared" si="33"/>
        <v>12A*</v>
      </c>
      <c r="AV123" s="19" t="str">
        <f t="shared" si="34"/>
        <v>HTXS NV</v>
      </c>
      <c r="AW123" s="19" t="str">
        <f t="shared" si="35"/>
        <v>HTXS NV</v>
      </c>
      <c r="AX123" s="29"/>
      <c r="AY123" s="29"/>
    </row>
    <row r="124" spans="1:51" s="48" customFormat="1" ht="35.1" customHeight="1" x14ac:dyDescent="0.25">
      <c r="A124" s="207">
        <f t="shared" si="26"/>
        <v>116</v>
      </c>
      <c r="B124" s="207">
        <f>COUNTIF($F$9:F124,F124)</f>
        <v>3</v>
      </c>
      <c r="C124" s="353" t="s">
        <v>984</v>
      </c>
      <c r="D124" s="70" t="s">
        <v>102</v>
      </c>
      <c r="E124" s="207" t="s">
        <v>516</v>
      </c>
      <c r="F124" s="19" t="s">
        <v>10</v>
      </c>
      <c r="G124" s="19" t="s">
        <v>974</v>
      </c>
      <c r="H124" s="19" t="str">
        <f>VLOOKUP($E124,'[4]Gui chi Quynh'!$D$7:$F$393,3,0)</f>
        <v>A4</v>
      </c>
      <c r="I124" s="19">
        <f>VLOOKUP(H124,Sheet1!$B$2:$C$12,2,TRUE)</f>
        <v>7</v>
      </c>
      <c r="J124" s="19" t="str">
        <f>VLOOKUP($E124,'[5]Gui chi Quynh'!$C$7:$E$391,3,0)</f>
        <v>A4</v>
      </c>
      <c r="K124" s="19">
        <f>VLOOKUP(J124,Sheet1!$B$2:$C$12,2,TRUE)</f>
        <v>7</v>
      </c>
      <c r="L124" s="19" t="str">
        <f>VLOOKUP($E124,'[6]Gui chi Quynh'!$C$7:$E$389,3,0)</f>
        <v>A4</v>
      </c>
      <c r="M124" s="19">
        <f>VLOOKUP(L124,Sheet1!$B$2:$C$12,2,TRUE)</f>
        <v>7</v>
      </c>
      <c r="N124" s="19" t="str">
        <f>VLOOKUP($E124,'[7]Gui chi Quynh'!$C$7:$E$389,3,0)</f>
        <v>A4</v>
      </c>
      <c r="O124" s="19">
        <f>VLOOKUP(N124,Sheet1!$B$2:$C$12,2,TRUE)</f>
        <v>7</v>
      </c>
      <c r="P124" s="19" t="str">
        <f>VLOOKUP($E124,'[8]Gui chi Quynh'!$C$7:$E$388,3,0)</f>
        <v>A4</v>
      </c>
      <c r="Q124" s="19">
        <f>VLOOKUP(P124,Sheet1!$B$2:$C$12,2,TRUE)</f>
        <v>7</v>
      </c>
      <c r="R124" s="19">
        <f t="shared" si="50"/>
        <v>7</v>
      </c>
      <c r="S124" s="226">
        <f t="shared" si="51"/>
        <v>0</v>
      </c>
      <c r="T124" s="17" t="str">
        <f t="shared" si="36"/>
        <v>Hoàn thành tốt nhiệm vụ</v>
      </c>
      <c r="U124" s="232"/>
      <c r="V124" s="19" t="str">
        <f>VLOOKUP($E124,'[9]Gui chi Quynh'!$C$7:$E$388,3,0)</f>
        <v>A3</v>
      </c>
      <c r="W124" s="19">
        <f>VLOOKUP(V124,Sheet1!$B$2:$C$12,2,TRUE)</f>
        <v>8</v>
      </c>
      <c r="X124" s="19" t="str">
        <f>VLOOKUP($E124,'[10]Gui chi Quynh'!$C$7:$E$387,3,0)</f>
        <v>A4</v>
      </c>
      <c r="Y124" s="19">
        <f>VLOOKUP(X124,Sheet1!$B$2:$C$12,2,TRUE)</f>
        <v>7</v>
      </c>
      <c r="Z124" s="19" t="str">
        <f>VLOOKUP(E124,'[11]Gui chi Quynh'!$C$7:$E$385,3,0)</f>
        <v>A4</v>
      </c>
      <c r="AA124" s="19">
        <f>VLOOKUP(Z124,Sheet1!$B$2:$C$12,2,TRUE)</f>
        <v>7</v>
      </c>
      <c r="AB124" s="19" t="str">
        <f>VLOOKUP(E124,'[12]Gui chi Quynh'!$C$7:$E$386,3,0)</f>
        <v>A4</v>
      </c>
      <c r="AC124" s="19">
        <f>VLOOKUP(AB124,Sheet1!$B$2:$C$12,2,TRUE)</f>
        <v>7</v>
      </c>
      <c r="AD124" s="19" t="str">
        <f>VLOOKUP($E124,'[13]Chi tiet'!$D$8:$Q$388,14,0)</f>
        <v>A3</v>
      </c>
      <c r="AE124" s="19">
        <f>VLOOKUP(AD124,Sheet1!$B$2:$C$12,2,TRUE)</f>
        <v>8</v>
      </c>
      <c r="AF124" s="19">
        <f t="shared" si="52"/>
        <v>7.4</v>
      </c>
      <c r="AG124" s="226">
        <f t="shared" si="53"/>
        <v>0</v>
      </c>
      <c r="AH124" s="17" t="str">
        <f t="shared" si="37"/>
        <v>Hoàn thành tốt nhiệm vụ</v>
      </c>
      <c r="AI124" s="17">
        <f t="shared" si="54"/>
        <v>7.2</v>
      </c>
      <c r="AJ124" s="365" t="str">
        <f t="shared" si="38"/>
        <v/>
      </c>
      <c r="AK124" s="17" t="str">
        <f t="shared" si="39"/>
        <v>Hoàn thành tốt nhiệm vụ</v>
      </c>
      <c r="AL124" s="17" t="str">
        <f t="shared" si="40"/>
        <v>LĐTT</v>
      </c>
      <c r="AM124" s="366"/>
      <c r="AN124" s="19" t="str">
        <f>VLOOKUP($E124,[15]Sheet1!$C$7:$E$395,2,0)</f>
        <v>A3</v>
      </c>
      <c r="AO124" s="19">
        <f>VLOOKUP(AN124,Sheet1!$B$2:$C$12,2,TRUE)</f>
        <v>8</v>
      </c>
      <c r="AP124" s="19" t="str">
        <f>VLOOKUP($E124,[15]Sheet1!$C$7:$E$395,3,0)</f>
        <v>A4</v>
      </c>
      <c r="AQ124" s="19">
        <f>VLOOKUP(AP124,Sheet1!$B$2:$C$12,2,TRUE)</f>
        <v>7</v>
      </c>
      <c r="AR124" s="17">
        <f t="shared" si="30"/>
        <v>7.2</v>
      </c>
      <c r="AS124" s="17">
        <f t="shared" si="49"/>
        <v>7.3</v>
      </c>
      <c r="AT124" s="365" t="str">
        <f t="shared" si="55"/>
        <v>12A* + 0B* + 0C* +  0D</v>
      </c>
      <c r="AU124" s="365" t="str">
        <f t="shared" si="33"/>
        <v>12A*</v>
      </c>
      <c r="AV124" s="19" t="str">
        <f t="shared" si="34"/>
        <v>HTT NV</v>
      </c>
      <c r="AW124" s="19" t="str">
        <f t="shared" si="35"/>
        <v>HTT NV</v>
      </c>
      <c r="AX124" s="28"/>
      <c r="AY124" s="28"/>
    </row>
    <row r="125" spans="1:51" s="48" customFormat="1" ht="35.1" customHeight="1" x14ac:dyDescent="0.25">
      <c r="A125" s="207">
        <f t="shared" si="26"/>
        <v>117</v>
      </c>
      <c r="B125" s="207">
        <f>COUNTIF($F$9:F125,F125)</f>
        <v>4</v>
      </c>
      <c r="C125" s="353" t="s">
        <v>985</v>
      </c>
      <c r="D125" s="70" t="s">
        <v>100</v>
      </c>
      <c r="E125" s="213" t="s">
        <v>525</v>
      </c>
      <c r="F125" s="19" t="s">
        <v>10</v>
      </c>
      <c r="G125" s="19" t="s">
        <v>974</v>
      </c>
      <c r="H125" s="19" t="str">
        <f>VLOOKUP($E125,'[4]Gui chi Quynh'!$D$7:$F$393,3,0)</f>
        <v>A3</v>
      </c>
      <c r="I125" s="19">
        <f>VLOOKUP(H125,Sheet1!$B$2:$C$12,2,TRUE)</f>
        <v>8</v>
      </c>
      <c r="J125" s="19" t="str">
        <f>VLOOKUP($E125,'[5]Gui chi Quynh'!$C$7:$E$391,3,0)</f>
        <v>A4</v>
      </c>
      <c r="K125" s="19">
        <f>VLOOKUP(J125,Sheet1!$B$2:$C$12,2,TRUE)</f>
        <v>7</v>
      </c>
      <c r="L125" s="19" t="str">
        <f>VLOOKUP($E125,'[6]Gui chi Quynh'!$C$7:$E$389,3,0)</f>
        <v>A4</v>
      </c>
      <c r="M125" s="19">
        <f>VLOOKUP(L125,Sheet1!$B$2:$C$12,2,TRUE)</f>
        <v>7</v>
      </c>
      <c r="N125" s="19" t="str">
        <f>VLOOKUP($E125,'[7]Gui chi Quynh'!$C$7:$E$389,3,0)</f>
        <v>A3</v>
      </c>
      <c r="O125" s="19">
        <f>VLOOKUP(N125,Sheet1!$B$2:$C$12,2,TRUE)</f>
        <v>8</v>
      </c>
      <c r="P125" s="19" t="str">
        <f>VLOOKUP($E125,'[8]Gui chi Quynh'!$C$7:$E$388,3,0)</f>
        <v>A4</v>
      </c>
      <c r="Q125" s="19">
        <f>VLOOKUP(P125,Sheet1!$B$2:$C$12,2,TRUE)</f>
        <v>7</v>
      </c>
      <c r="R125" s="19">
        <f t="shared" si="50"/>
        <v>7.4</v>
      </c>
      <c r="S125" s="226">
        <f t="shared" si="51"/>
        <v>0</v>
      </c>
      <c r="T125" s="17" t="str">
        <f t="shared" si="36"/>
        <v>Hoàn thành tốt nhiệm vụ</v>
      </c>
      <c r="U125" s="232"/>
      <c r="V125" s="19" t="str">
        <f>VLOOKUP($E125,'[9]Gui chi Quynh'!$C$7:$E$388,3,0)</f>
        <v>A4</v>
      </c>
      <c r="W125" s="19">
        <f>VLOOKUP(V125,Sheet1!$B$2:$C$12,2,TRUE)</f>
        <v>7</v>
      </c>
      <c r="X125" s="19" t="str">
        <f>VLOOKUP($E125,'[10]Gui chi Quynh'!$C$7:$E$387,3,0)</f>
        <v>A4</v>
      </c>
      <c r="Y125" s="19">
        <f>VLOOKUP(X125,Sheet1!$B$2:$C$12,2,TRUE)</f>
        <v>7</v>
      </c>
      <c r="Z125" s="19" t="str">
        <f>VLOOKUP(E125,'[11]Gui chi Quynh'!$C$7:$E$385,3,0)</f>
        <v>A4</v>
      </c>
      <c r="AA125" s="19">
        <f>VLOOKUP(Z125,Sheet1!$B$2:$C$12,2,TRUE)</f>
        <v>7</v>
      </c>
      <c r="AB125" s="19" t="str">
        <f>VLOOKUP(E125,'[12]Gui chi Quynh'!$C$7:$E$386,3,0)</f>
        <v>A3</v>
      </c>
      <c r="AC125" s="19">
        <f>VLOOKUP(AB125,Sheet1!$B$2:$C$12,2,TRUE)</f>
        <v>8</v>
      </c>
      <c r="AD125" s="19" t="str">
        <f>VLOOKUP($E125,'[13]Chi tiet'!$D$8:$Q$388,14,0)</f>
        <v>A2</v>
      </c>
      <c r="AE125" s="19">
        <f>VLOOKUP(AD125,Sheet1!$B$2:$C$12,2,TRUE)</f>
        <v>9</v>
      </c>
      <c r="AF125" s="19">
        <f t="shared" si="52"/>
        <v>7.6</v>
      </c>
      <c r="AG125" s="226">
        <f t="shared" si="53"/>
        <v>0</v>
      </c>
      <c r="AH125" s="17" t="str">
        <f t="shared" si="37"/>
        <v>Hoàn thành tốt nhiệm vụ</v>
      </c>
      <c r="AI125" s="17">
        <f t="shared" si="54"/>
        <v>7.5</v>
      </c>
      <c r="AJ125" s="365" t="str">
        <f t="shared" si="38"/>
        <v/>
      </c>
      <c r="AK125" s="17" t="str">
        <f t="shared" si="39"/>
        <v>Hoàn thành tốt nhiệm vụ</v>
      </c>
      <c r="AL125" s="17" t="str">
        <f t="shared" si="40"/>
        <v>LĐTT</v>
      </c>
      <c r="AM125" s="366" t="str">
        <f>VLOOKUP($D125,'[14]DS Tong'!$D$18:$L$211,9,0)</f>
        <v>Tốt</v>
      </c>
      <c r="AN125" s="19" t="str">
        <f>VLOOKUP($E125,[15]Sheet1!$C$7:$E$395,2,0)</f>
        <v>A3</v>
      </c>
      <c r="AO125" s="19">
        <f>VLOOKUP(AN125,Sheet1!$B$2:$C$12,2,TRUE)</f>
        <v>8</v>
      </c>
      <c r="AP125" s="19" t="str">
        <f>VLOOKUP($E125,[15]Sheet1!$C$7:$E$395,3,0)</f>
        <v>A3</v>
      </c>
      <c r="AQ125" s="19">
        <f>VLOOKUP(AP125,Sheet1!$B$2:$C$12,2,TRUE)</f>
        <v>8</v>
      </c>
      <c r="AR125" s="17">
        <f t="shared" si="30"/>
        <v>7.5</v>
      </c>
      <c r="AS125" s="17">
        <f t="shared" si="49"/>
        <v>7.6</v>
      </c>
      <c r="AT125" s="365" t="str">
        <f t="shared" si="55"/>
        <v>12A* + 0B* + 0C* +  0D</v>
      </c>
      <c r="AU125" s="365" t="str">
        <f t="shared" si="33"/>
        <v>12A*</v>
      </c>
      <c r="AV125" s="19" t="str">
        <f t="shared" si="34"/>
        <v>HTT NV</v>
      </c>
      <c r="AW125" s="19" t="str">
        <f t="shared" si="35"/>
        <v>HTT NV</v>
      </c>
      <c r="AX125" s="25"/>
      <c r="AY125" s="25"/>
    </row>
    <row r="126" spans="1:51" s="48" customFormat="1" ht="35.1" customHeight="1" x14ac:dyDescent="0.25">
      <c r="A126" s="207">
        <f t="shared" si="26"/>
        <v>118</v>
      </c>
      <c r="B126" s="207">
        <f>COUNTIF($F$9:F126,F126)</f>
        <v>5</v>
      </c>
      <c r="C126" s="353" t="s">
        <v>985</v>
      </c>
      <c r="D126" s="70" t="s">
        <v>63</v>
      </c>
      <c r="E126" s="213" t="s">
        <v>541</v>
      </c>
      <c r="F126" s="19" t="s">
        <v>10</v>
      </c>
      <c r="G126" s="19" t="s">
        <v>974</v>
      </c>
      <c r="H126" s="19" t="str">
        <f>VLOOKUP($E126,'[4]Gui chi Quynh'!$D$7:$F$393,3,0)</f>
        <v>A4</v>
      </c>
      <c r="I126" s="19">
        <f>VLOOKUP(H126,Sheet1!$B$2:$C$12,2,TRUE)</f>
        <v>7</v>
      </c>
      <c r="J126" s="19" t="str">
        <f>VLOOKUP($E126,'[5]Gui chi Quynh'!$C$7:$E$391,3,0)</f>
        <v>A4</v>
      </c>
      <c r="K126" s="19">
        <f>VLOOKUP(J126,Sheet1!$B$2:$C$12,2,TRUE)</f>
        <v>7</v>
      </c>
      <c r="L126" s="19" t="str">
        <f>VLOOKUP($E126,'[6]Gui chi Quynh'!$C$7:$E$389,3,0)</f>
        <v>A4</v>
      </c>
      <c r="M126" s="19">
        <f>VLOOKUP(L126,Sheet1!$B$2:$C$12,2,TRUE)</f>
        <v>7</v>
      </c>
      <c r="N126" s="19" t="str">
        <f>VLOOKUP($E126,'[7]Gui chi Quynh'!$C$7:$E$389,3,0)</f>
        <v>A4</v>
      </c>
      <c r="O126" s="19">
        <f>VLOOKUP(N126,Sheet1!$B$2:$C$12,2,TRUE)</f>
        <v>7</v>
      </c>
      <c r="P126" s="19" t="str">
        <f>VLOOKUP($E126,'[8]Gui chi Quynh'!$C$7:$E$388,3,0)</f>
        <v>A4</v>
      </c>
      <c r="Q126" s="19">
        <f>VLOOKUP(P126,Sheet1!$B$2:$C$12,2,TRUE)</f>
        <v>7</v>
      </c>
      <c r="R126" s="19">
        <f t="shared" si="50"/>
        <v>7</v>
      </c>
      <c r="S126" s="226">
        <f t="shared" si="51"/>
        <v>0</v>
      </c>
      <c r="T126" s="17" t="str">
        <f t="shared" si="36"/>
        <v>Hoàn thành tốt nhiệm vụ</v>
      </c>
      <c r="U126" s="232"/>
      <c r="V126" s="19" t="str">
        <f>VLOOKUP($E126,'[9]Gui chi Quynh'!$C$7:$E$388,3,0)</f>
        <v>A4</v>
      </c>
      <c r="W126" s="19">
        <f>VLOOKUP(V126,Sheet1!$B$2:$C$12,2,TRUE)</f>
        <v>7</v>
      </c>
      <c r="X126" s="19" t="str">
        <f>VLOOKUP($E126,'[10]Gui chi Quynh'!$C$7:$E$387,3,0)</f>
        <v>A4</v>
      </c>
      <c r="Y126" s="19">
        <f>VLOOKUP(X126,Sheet1!$B$2:$C$12,2,TRUE)</f>
        <v>7</v>
      </c>
      <c r="Z126" s="19" t="str">
        <f>VLOOKUP(E126,'[11]Gui chi Quynh'!$C$7:$E$385,3,0)</f>
        <v>A4</v>
      </c>
      <c r="AA126" s="19">
        <f>VLOOKUP(Z126,Sheet1!$B$2:$C$12,2,TRUE)</f>
        <v>7</v>
      </c>
      <c r="AB126" s="19" t="str">
        <f>VLOOKUP(E126,'[12]Gui chi Quynh'!$C$7:$E$386,3,0)</f>
        <v>A4</v>
      </c>
      <c r="AC126" s="19">
        <f>VLOOKUP(AB126,Sheet1!$B$2:$C$12,2,TRUE)</f>
        <v>7</v>
      </c>
      <c r="AD126" s="19" t="str">
        <f>VLOOKUP($E126,'[13]Chi tiet'!$D$8:$Q$388,14,0)</f>
        <v>A4</v>
      </c>
      <c r="AE126" s="19">
        <f>VLOOKUP(AD126,Sheet1!$B$2:$C$12,2,TRUE)</f>
        <v>7</v>
      </c>
      <c r="AF126" s="19">
        <f t="shared" si="52"/>
        <v>7</v>
      </c>
      <c r="AG126" s="226">
        <f t="shared" si="53"/>
        <v>0</v>
      </c>
      <c r="AH126" s="17" t="str">
        <f t="shared" si="37"/>
        <v>Hoàn thành tốt nhiệm vụ</v>
      </c>
      <c r="AI126" s="17">
        <f t="shared" si="54"/>
        <v>7</v>
      </c>
      <c r="AJ126" s="365" t="str">
        <f t="shared" si="38"/>
        <v/>
      </c>
      <c r="AK126" s="17" t="str">
        <f t="shared" si="39"/>
        <v>Hoàn thành tốt nhiệm vụ</v>
      </c>
      <c r="AL126" s="17" t="str">
        <f t="shared" si="40"/>
        <v>LĐTT</v>
      </c>
      <c r="AM126" s="366"/>
      <c r="AN126" s="19" t="str">
        <f>VLOOKUP($E126,[15]Sheet1!$C$7:$E$395,2,0)</f>
        <v>A3</v>
      </c>
      <c r="AO126" s="19">
        <f>VLOOKUP(AN126,Sheet1!$B$2:$C$12,2,TRUE)</f>
        <v>8</v>
      </c>
      <c r="AP126" s="19" t="str">
        <f>VLOOKUP($E126,[15]Sheet1!$C$7:$E$395,3,0)</f>
        <v>A4</v>
      </c>
      <c r="AQ126" s="19">
        <f>VLOOKUP(AP126,Sheet1!$B$2:$C$12,2,TRUE)</f>
        <v>7</v>
      </c>
      <c r="AR126" s="17">
        <f t="shared" si="30"/>
        <v>7.1</v>
      </c>
      <c r="AS126" s="17">
        <f t="shared" si="49"/>
        <v>7.1</v>
      </c>
      <c r="AT126" s="365" t="str">
        <f t="shared" si="55"/>
        <v>12A* + 0B* + 0C* +  0D</v>
      </c>
      <c r="AU126" s="365" t="str">
        <f t="shared" si="33"/>
        <v>12A*</v>
      </c>
      <c r="AV126" s="19" t="str">
        <f t="shared" si="34"/>
        <v>HTT NV</v>
      </c>
      <c r="AW126" s="19" t="str">
        <f t="shared" si="35"/>
        <v>HTT NV</v>
      </c>
      <c r="AX126" s="25"/>
      <c r="AY126" s="25"/>
    </row>
    <row r="127" spans="1:51" s="48" customFormat="1" ht="35.1" customHeight="1" x14ac:dyDescent="0.25">
      <c r="A127" s="207">
        <f t="shared" si="26"/>
        <v>119</v>
      </c>
      <c r="B127" s="207">
        <f>COUNTIF($F$9:F127,F127)</f>
        <v>6</v>
      </c>
      <c r="C127" s="353" t="s">
        <v>985</v>
      </c>
      <c r="D127" s="70" t="s">
        <v>103</v>
      </c>
      <c r="E127" s="213" t="s">
        <v>527</v>
      </c>
      <c r="F127" s="19" t="s">
        <v>10</v>
      </c>
      <c r="G127" s="19" t="s">
        <v>974</v>
      </c>
      <c r="H127" s="19" t="str">
        <f>VLOOKUP($E127,'[4]Gui chi Quynh'!$D$7:$F$393,3,0)</f>
        <v>A4</v>
      </c>
      <c r="I127" s="19">
        <f>VLOOKUP(H127,Sheet1!$B$2:$C$12,2,TRUE)</f>
        <v>7</v>
      </c>
      <c r="J127" s="19" t="str">
        <f>VLOOKUP($E127,'[5]Gui chi Quynh'!$C$7:$E$391,3,0)</f>
        <v>A4</v>
      </c>
      <c r="K127" s="19">
        <f>VLOOKUP(J127,Sheet1!$B$2:$C$12,2,TRUE)</f>
        <v>7</v>
      </c>
      <c r="L127" s="19" t="str">
        <f>VLOOKUP($E127,'[6]Gui chi Quynh'!$C$7:$E$389,3,0)</f>
        <v>A4</v>
      </c>
      <c r="M127" s="19">
        <f>VLOOKUP(L127,Sheet1!$B$2:$C$12,2,TRUE)</f>
        <v>7</v>
      </c>
      <c r="N127" s="19" t="str">
        <f>VLOOKUP($E127,'[7]Gui chi Quynh'!$C$7:$E$389,3,0)</f>
        <v>A4</v>
      </c>
      <c r="O127" s="19">
        <f>VLOOKUP(N127,Sheet1!$B$2:$C$12,2,TRUE)</f>
        <v>7</v>
      </c>
      <c r="P127" s="19" t="str">
        <f>VLOOKUP($E127,'[8]Gui chi Quynh'!$C$7:$E$388,3,0)</f>
        <v>A4</v>
      </c>
      <c r="Q127" s="19">
        <f>VLOOKUP(P127,Sheet1!$B$2:$C$12,2,TRUE)</f>
        <v>7</v>
      </c>
      <c r="R127" s="19">
        <f t="shared" si="50"/>
        <v>7</v>
      </c>
      <c r="S127" s="226">
        <f t="shared" si="51"/>
        <v>0</v>
      </c>
      <c r="T127" s="17" t="str">
        <f t="shared" si="36"/>
        <v>Hoàn thành tốt nhiệm vụ</v>
      </c>
      <c r="U127" s="232"/>
      <c r="V127" s="19" t="str">
        <f>VLOOKUP($E127,'[9]Gui chi Quynh'!$C$7:$E$388,3,0)</f>
        <v>A4</v>
      </c>
      <c r="W127" s="19">
        <f>VLOOKUP(V127,Sheet1!$B$2:$C$12,2,TRUE)</f>
        <v>7</v>
      </c>
      <c r="X127" s="19" t="str">
        <f>VLOOKUP($E127,'[10]Gui chi Quynh'!$C$7:$E$387,3,0)</f>
        <v>A4</v>
      </c>
      <c r="Y127" s="19">
        <f>VLOOKUP(X127,Sheet1!$B$2:$C$12,2,TRUE)</f>
        <v>7</v>
      </c>
      <c r="Z127" s="19" t="str">
        <f>VLOOKUP(E127,'[11]Gui chi Quynh'!$C$7:$E$385,3,0)</f>
        <v>A4</v>
      </c>
      <c r="AA127" s="19">
        <f>VLOOKUP(Z127,Sheet1!$B$2:$C$12,2,TRUE)</f>
        <v>7</v>
      </c>
      <c r="AB127" s="19" t="str">
        <f>VLOOKUP(E127,'[12]Gui chi Quynh'!$C$7:$E$386,3,0)</f>
        <v>A4</v>
      </c>
      <c r="AC127" s="19">
        <f>VLOOKUP(AB127,Sheet1!$B$2:$C$12,2,TRUE)</f>
        <v>7</v>
      </c>
      <c r="AD127" s="19" t="str">
        <f>VLOOKUP($E127,'[13]Chi tiet'!$D$8:$Q$388,14,0)</f>
        <v>A4</v>
      </c>
      <c r="AE127" s="19">
        <f>VLOOKUP(AD127,Sheet1!$B$2:$C$12,2,TRUE)</f>
        <v>7</v>
      </c>
      <c r="AF127" s="19">
        <f t="shared" si="52"/>
        <v>7</v>
      </c>
      <c r="AG127" s="226">
        <f t="shared" si="53"/>
        <v>0</v>
      </c>
      <c r="AH127" s="17" t="str">
        <f t="shared" si="37"/>
        <v>Hoàn thành tốt nhiệm vụ</v>
      </c>
      <c r="AI127" s="17">
        <f t="shared" si="54"/>
        <v>7</v>
      </c>
      <c r="AJ127" s="365" t="str">
        <f t="shared" si="38"/>
        <v/>
      </c>
      <c r="AK127" s="17" t="str">
        <f t="shared" si="39"/>
        <v>Hoàn thành tốt nhiệm vụ</v>
      </c>
      <c r="AL127" s="17" t="str">
        <f t="shared" si="40"/>
        <v>LĐTT</v>
      </c>
      <c r="AM127" s="366"/>
      <c r="AN127" s="19" t="str">
        <f>VLOOKUP($E127,[15]Sheet1!$C$7:$E$395,2,0)</f>
        <v>A3</v>
      </c>
      <c r="AO127" s="19">
        <f>VLOOKUP(AN127,Sheet1!$B$2:$C$12,2,TRUE)</f>
        <v>8</v>
      </c>
      <c r="AP127" s="19" t="str">
        <f>VLOOKUP($E127,[15]Sheet1!$C$7:$E$395,3,0)</f>
        <v>A4</v>
      </c>
      <c r="AQ127" s="19">
        <f>VLOOKUP(AP127,Sheet1!$B$2:$C$12,2,TRUE)</f>
        <v>7</v>
      </c>
      <c r="AR127" s="17">
        <f t="shared" si="30"/>
        <v>7.1</v>
      </c>
      <c r="AS127" s="17">
        <f t="shared" si="49"/>
        <v>7.1</v>
      </c>
      <c r="AT127" s="365" t="str">
        <f t="shared" si="55"/>
        <v>12A* + 0B* + 0C* +  0D</v>
      </c>
      <c r="AU127" s="365" t="str">
        <f t="shared" si="33"/>
        <v>12A*</v>
      </c>
      <c r="AV127" s="19" t="str">
        <f t="shared" si="34"/>
        <v>HTT NV</v>
      </c>
      <c r="AW127" s="19" t="str">
        <f t="shared" si="35"/>
        <v>HTT NV</v>
      </c>
      <c r="AX127" s="25"/>
      <c r="AY127" s="25"/>
    </row>
    <row r="128" spans="1:51" s="48" customFormat="1" ht="35.1" customHeight="1" x14ac:dyDescent="0.25">
      <c r="A128" s="207">
        <f t="shared" si="26"/>
        <v>120</v>
      </c>
      <c r="B128" s="207">
        <f>COUNTIF($F$9:F128,F128)</f>
        <v>7</v>
      </c>
      <c r="C128" s="353" t="s">
        <v>984</v>
      </c>
      <c r="D128" s="70" t="s">
        <v>104</v>
      </c>
      <c r="E128" s="213" t="s">
        <v>528</v>
      </c>
      <c r="F128" s="19" t="s">
        <v>10</v>
      </c>
      <c r="G128" s="19" t="s">
        <v>974</v>
      </c>
      <c r="H128" s="19" t="str">
        <f>VLOOKUP($E128,'[4]Gui chi Quynh'!$D$7:$F$393,3,0)</f>
        <v>A4</v>
      </c>
      <c r="I128" s="19">
        <f>VLOOKUP(H128,Sheet1!$B$2:$C$12,2,TRUE)</f>
        <v>7</v>
      </c>
      <c r="J128" s="19" t="str">
        <f>VLOOKUP($E128,'[5]Gui chi Quynh'!$C$7:$E$391,3,0)</f>
        <v>A4</v>
      </c>
      <c r="K128" s="19">
        <f>VLOOKUP(J128,Sheet1!$B$2:$C$12,2,TRUE)</f>
        <v>7</v>
      </c>
      <c r="L128" s="19" t="str">
        <f>VLOOKUP($E128,'[6]Gui chi Quynh'!$C$7:$E$389,3,0)</f>
        <v>A4</v>
      </c>
      <c r="M128" s="19">
        <f>VLOOKUP(L128,Sheet1!$B$2:$C$12,2,TRUE)</f>
        <v>7</v>
      </c>
      <c r="N128" s="19" t="str">
        <f>VLOOKUP($E128,'[7]Gui chi Quynh'!$C$7:$E$389,3,0)</f>
        <v>A3</v>
      </c>
      <c r="O128" s="19">
        <f>VLOOKUP(N128,Sheet1!$B$2:$C$12,2,TRUE)</f>
        <v>8</v>
      </c>
      <c r="P128" s="19" t="str">
        <f>VLOOKUP($E128,'[8]Gui chi Quynh'!$C$7:$E$388,3,0)</f>
        <v>A4</v>
      </c>
      <c r="Q128" s="19">
        <f>VLOOKUP(P128,Sheet1!$B$2:$C$12,2,TRUE)</f>
        <v>7</v>
      </c>
      <c r="R128" s="19">
        <f t="shared" si="50"/>
        <v>7.2</v>
      </c>
      <c r="S128" s="226">
        <f t="shared" si="51"/>
        <v>0</v>
      </c>
      <c r="T128" s="17" t="str">
        <f t="shared" si="36"/>
        <v>Hoàn thành tốt nhiệm vụ</v>
      </c>
      <c r="U128" s="232"/>
      <c r="V128" s="19" t="str">
        <f>VLOOKUP($E128,'[9]Gui chi Quynh'!$C$7:$E$388,3,0)</f>
        <v>A3</v>
      </c>
      <c r="W128" s="19">
        <f>VLOOKUP(V128,Sheet1!$B$2:$C$12,2,TRUE)</f>
        <v>8</v>
      </c>
      <c r="X128" s="19" t="str">
        <f>VLOOKUP($E128,'[10]Gui chi Quynh'!$C$7:$E$387,3,0)</f>
        <v>A4</v>
      </c>
      <c r="Y128" s="19">
        <f>VLOOKUP(X128,Sheet1!$B$2:$C$12,2,TRUE)</f>
        <v>7</v>
      </c>
      <c r="Z128" s="19" t="str">
        <f>VLOOKUP(E128,'[11]Gui chi Quynh'!$C$7:$E$385,3,0)</f>
        <v>A4</v>
      </c>
      <c r="AA128" s="19">
        <f>VLOOKUP(Z128,Sheet1!$B$2:$C$12,2,TRUE)</f>
        <v>7</v>
      </c>
      <c r="AB128" s="19" t="str">
        <f>VLOOKUP(E128,'[12]Gui chi Quynh'!$C$7:$E$386,3,0)</f>
        <v>A4</v>
      </c>
      <c r="AC128" s="19">
        <f>VLOOKUP(AB128,Sheet1!$B$2:$C$12,2,TRUE)</f>
        <v>7</v>
      </c>
      <c r="AD128" s="19" t="str">
        <f>VLOOKUP($E128,'[13]Chi tiet'!$D$8:$Q$388,14,0)</f>
        <v>A4</v>
      </c>
      <c r="AE128" s="19">
        <f>VLOOKUP(AD128,Sheet1!$B$2:$C$12,2,TRUE)</f>
        <v>7</v>
      </c>
      <c r="AF128" s="19">
        <f t="shared" si="52"/>
        <v>7.2</v>
      </c>
      <c r="AG128" s="226">
        <f t="shared" si="53"/>
        <v>0</v>
      </c>
      <c r="AH128" s="17" t="str">
        <f t="shared" si="37"/>
        <v>Hoàn thành tốt nhiệm vụ</v>
      </c>
      <c r="AI128" s="17">
        <f t="shared" si="54"/>
        <v>7.2</v>
      </c>
      <c r="AJ128" s="365" t="str">
        <f t="shared" si="38"/>
        <v/>
      </c>
      <c r="AK128" s="17" t="str">
        <f t="shared" si="39"/>
        <v>Hoàn thành tốt nhiệm vụ</v>
      </c>
      <c r="AL128" s="17" t="str">
        <f t="shared" si="40"/>
        <v>LĐTT</v>
      </c>
      <c r="AM128" s="366"/>
      <c r="AN128" s="19" t="str">
        <f>VLOOKUP($E128,[15]Sheet1!$C$7:$E$395,2,0)</f>
        <v>A3</v>
      </c>
      <c r="AO128" s="19">
        <f>VLOOKUP(AN128,Sheet1!$B$2:$C$12,2,TRUE)</f>
        <v>8</v>
      </c>
      <c r="AP128" s="19" t="str">
        <f>VLOOKUP($E128,[15]Sheet1!$C$7:$E$395,3,0)</f>
        <v>A4</v>
      </c>
      <c r="AQ128" s="19">
        <f>VLOOKUP(AP128,Sheet1!$B$2:$C$12,2,TRUE)</f>
        <v>7</v>
      </c>
      <c r="AR128" s="17">
        <f t="shared" si="30"/>
        <v>7.3</v>
      </c>
      <c r="AS128" s="17">
        <f t="shared" si="49"/>
        <v>7.3</v>
      </c>
      <c r="AT128" s="365" t="str">
        <f t="shared" si="55"/>
        <v>12A* + 0B* + 0C* +  0D</v>
      </c>
      <c r="AU128" s="365" t="str">
        <f t="shared" si="33"/>
        <v>12A*</v>
      </c>
      <c r="AV128" s="19" t="str">
        <f t="shared" si="34"/>
        <v>HTT NV</v>
      </c>
      <c r="AW128" s="19" t="str">
        <f t="shared" si="35"/>
        <v>HTT NV</v>
      </c>
      <c r="AX128" s="25"/>
      <c r="AY128" s="26"/>
    </row>
    <row r="129" spans="1:51" s="48" customFormat="1" ht="35.1" customHeight="1" x14ac:dyDescent="0.25">
      <c r="A129" s="207">
        <f t="shared" si="26"/>
        <v>121</v>
      </c>
      <c r="B129" s="207">
        <f>COUNTIF($F$9:F129,F129)</f>
        <v>8</v>
      </c>
      <c r="C129" s="353" t="s">
        <v>984</v>
      </c>
      <c r="D129" s="70" t="s">
        <v>101</v>
      </c>
      <c r="E129" s="213" t="s">
        <v>526</v>
      </c>
      <c r="F129" s="19" t="s">
        <v>10</v>
      </c>
      <c r="G129" s="19" t="s">
        <v>974</v>
      </c>
      <c r="H129" s="19" t="str">
        <f>VLOOKUP($E129,'[4]Gui chi Quynh'!$D$7:$F$393,3,0)</f>
        <v>A3</v>
      </c>
      <c r="I129" s="19">
        <f>VLOOKUP(H129,Sheet1!$B$2:$C$12,2,TRUE)</f>
        <v>8</v>
      </c>
      <c r="J129" s="19" t="str">
        <f>VLOOKUP($E129,'[5]Gui chi Quynh'!$C$7:$E$391,3,0)</f>
        <v>A3</v>
      </c>
      <c r="K129" s="19">
        <f>VLOOKUP(J129,Sheet1!$B$2:$C$12,2,TRUE)</f>
        <v>8</v>
      </c>
      <c r="L129" s="19" t="str">
        <f>VLOOKUP($E129,'[6]Gui chi Quynh'!$C$7:$E$389,3,0)</f>
        <v>A4</v>
      </c>
      <c r="M129" s="19">
        <f>VLOOKUP(L129,Sheet1!$B$2:$C$12,2,TRUE)</f>
        <v>7</v>
      </c>
      <c r="N129" s="368" t="str">
        <f>VLOOKUP($E129,'[7]Gui chi Quynh'!$C$7:$E$389,3,0)</f>
        <v>B1</v>
      </c>
      <c r="O129" s="19">
        <f>VLOOKUP(N129,Sheet1!$B$2:$C$12,2,TRUE)</f>
        <v>6</v>
      </c>
      <c r="P129" s="19" t="str">
        <f>VLOOKUP($E129,'[8]Gui chi Quynh'!$C$7:$E$388,3,0)</f>
        <v>A4</v>
      </c>
      <c r="Q129" s="19">
        <f>VLOOKUP(P129,Sheet1!$B$2:$C$12,2,TRUE)</f>
        <v>7</v>
      </c>
      <c r="R129" s="19">
        <f t="shared" si="50"/>
        <v>7.2</v>
      </c>
      <c r="S129" s="226">
        <f t="shared" si="51"/>
        <v>0</v>
      </c>
      <c r="T129" s="17" t="str">
        <f t="shared" si="36"/>
        <v>Hoàn thành tốt nhiệm vụ</v>
      </c>
      <c r="U129" s="232" t="s">
        <v>959</v>
      </c>
      <c r="V129" s="19" t="str">
        <f>VLOOKUP($E129,'[9]Gui chi Quynh'!$C$7:$E$388,3,0)</f>
        <v>A3</v>
      </c>
      <c r="W129" s="19">
        <f>VLOOKUP(V129,Sheet1!$B$2:$C$12,2,TRUE)</f>
        <v>8</v>
      </c>
      <c r="X129" s="19" t="str">
        <f>VLOOKUP($E129,'[10]Gui chi Quynh'!$C$7:$E$387,3,0)</f>
        <v>A4</v>
      </c>
      <c r="Y129" s="19">
        <f>VLOOKUP(X129,Sheet1!$B$2:$C$12,2,TRUE)</f>
        <v>7</v>
      </c>
      <c r="Z129" s="19" t="str">
        <f>VLOOKUP(E129,'[11]Gui chi Quynh'!$C$7:$E$385,3,0)</f>
        <v>A3</v>
      </c>
      <c r="AA129" s="19">
        <f>VLOOKUP(Z129,Sheet1!$B$2:$C$12,2,TRUE)</f>
        <v>8</v>
      </c>
      <c r="AB129" s="19" t="str">
        <f>VLOOKUP(E129,'[12]Gui chi Quynh'!$C$7:$E$386,3,0)</f>
        <v>A4</v>
      </c>
      <c r="AC129" s="19">
        <f>VLOOKUP(AB129,Sheet1!$B$2:$C$12,2,TRUE)</f>
        <v>7</v>
      </c>
      <c r="AD129" s="19" t="str">
        <f>VLOOKUP($E129,'[13]Chi tiet'!$D$8:$Q$388,14,0)</f>
        <v>A3</v>
      </c>
      <c r="AE129" s="19">
        <f>VLOOKUP(AD129,Sheet1!$B$2:$C$12,2,TRUE)</f>
        <v>8</v>
      </c>
      <c r="AF129" s="19">
        <f t="shared" si="52"/>
        <v>7.6</v>
      </c>
      <c r="AG129" s="226">
        <f t="shared" si="53"/>
        <v>0</v>
      </c>
      <c r="AH129" s="17" t="str">
        <f t="shared" si="37"/>
        <v>Hoàn thành tốt nhiệm vụ</v>
      </c>
      <c r="AI129" s="17">
        <f t="shared" si="54"/>
        <v>7.4</v>
      </c>
      <c r="AJ129" s="365" t="str">
        <f t="shared" si="38"/>
        <v/>
      </c>
      <c r="AK129" s="17" t="str">
        <f t="shared" si="39"/>
        <v>Hoàn thành tốt nhiệm vụ</v>
      </c>
      <c r="AL129" s="17" t="str">
        <f t="shared" si="40"/>
        <v>LĐTT</v>
      </c>
      <c r="AM129" s="366" t="str">
        <f>VLOOKUP($D129,'[14]DS Tong'!$D$18:$L$211,9,0)</f>
        <v>Khá</v>
      </c>
      <c r="AN129" s="19" t="str">
        <f>VLOOKUP($E129,[15]Sheet1!$C$7:$E$395,2,0)</f>
        <v>A3</v>
      </c>
      <c r="AO129" s="19">
        <f>VLOOKUP(AN129,Sheet1!$B$2:$C$12,2,TRUE)</f>
        <v>8</v>
      </c>
      <c r="AP129" s="19" t="str">
        <f>VLOOKUP($E129,[15]Sheet1!$C$7:$E$395,3,0)</f>
        <v>A4</v>
      </c>
      <c r="AQ129" s="19">
        <f>VLOOKUP(AP129,Sheet1!$B$2:$C$12,2,TRUE)</f>
        <v>7</v>
      </c>
      <c r="AR129" s="17">
        <f t="shared" si="30"/>
        <v>7.4</v>
      </c>
      <c r="AS129" s="17">
        <f t="shared" si="49"/>
        <v>7.4</v>
      </c>
      <c r="AT129" s="365" t="str">
        <f t="shared" si="55"/>
        <v>11A* + 1B* + 0C* +  0D</v>
      </c>
      <c r="AU129" s="365" t="str">
        <f t="shared" si="33"/>
        <v>11A*</v>
      </c>
      <c r="AV129" s="19" t="str">
        <f t="shared" si="34"/>
        <v>HTT NV</v>
      </c>
      <c r="AW129" s="19" t="str">
        <f t="shared" si="35"/>
        <v>HTT NV</v>
      </c>
      <c r="AX129" s="25"/>
      <c r="AY129" s="25"/>
    </row>
    <row r="130" spans="1:51" s="48" customFormat="1" ht="35.1" customHeight="1" x14ac:dyDescent="0.25">
      <c r="A130" s="207">
        <f t="shared" si="26"/>
        <v>122</v>
      </c>
      <c r="B130" s="207">
        <f>COUNTIF($F$9:F130,F130)</f>
        <v>9</v>
      </c>
      <c r="C130" s="353" t="s">
        <v>984</v>
      </c>
      <c r="D130" s="70" t="s">
        <v>99</v>
      </c>
      <c r="E130" s="213" t="s">
        <v>524</v>
      </c>
      <c r="F130" s="19" t="s">
        <v>10</v>
      </c>
      <c r="G130" s="19" t="s">
        <v>974</v>
      </c>
      <c r="H130" s="19" t="str">
        <f>VLOOKUP($E130,'[4]Gui chi Quynh'!$D$7:$F$393,3,0)</f>
        <v>A4</v>
      </c>
      <c r="I130" s="19">
        <f>VLOOKUP(H130,Sheet1!$B$2:$C$12,2,TRUE)</f>
        <v>7</v>
      </c>
      <c r="J130" s="19" t="str">
        <f>VLOOKUP($E130,'[5]Gui chi Quynh'!$C$7:$E$391,3,0)</f>
        <v>A4</v>
      </c>
      <c r="K130" s="19">
        <f>VLOOKUP(J130,Sheet1!$B$2:$C$12,2,TRUE)</f>
        <v>7</v>
      </c>
      <c r="L130" s="19" t="str">
        <f>VLOOKUP($E130,'[6]Gui chi Quynh'!$C$7:$E$389,3,0)</f>
        <v>A4</v>
      </c>
      <c r="M130" s="19">
        <f>VLOOKUP(L130,Sheet1!$B$2:$C$12,2,TRUE)</f>
        <v>7</v>
      </c>
      <c r="N130" s="19" t="str">
        <f>VLOOKUP($E130,'[7]Gui chi Quynh'!$C$7:$E$389,3,0)</f>
        <v>A3</v>
      </c>
      <c r="O130" s="19">
        <f>VLOOKUP(N130,Sheet1!$B$2:$C$12,2,TRUE)</f>
        <v>8</v>
      </c>
      <c r="P130" s="19" t="str">
        <f>VLOOKUP($E130,'[8]Gui chi Quynh'!$C$7:$E$388,3,0)</f>
        <v>A4</v>
      </c>
      <c r="Q130" s="19">
        <f>VLOOKUP(P130,Sheet1!$B$2:$C$12,2,TRUE)</f>
        <v>7</v>
      </c>
      <c r="R130" s="19">
        <f t="shared" si="50"/>
        <v>7.2</v>
      </c>
      <c r="S130" s="226">
        <f t="shared" si="51"/>
        <v>0</v>
      </c>
      <c r="T130" s="17" t="str">
        <f t="shared" si="36"/>
        <v>Hoàn thành tốt nhiệm vụ</v>
      </c>
      <c r="U130" s="232"/>
      <c r="V130" s="19" t="str">
        <f>VLOOKUP($E130,'[9]Gui chi Quynh'!$C$7:$E$388,3,0)</f>
        <v>A3</v>
      </c>
      <c r="W130" s="19">
        <f>VLOOKUP(V130,Sheet1!$B$2:$C$12,2,TRUE)</f>
        <v>8</v>
      </c>
      <c r="X130" s="19" t="str">
        <f>VLOOKUP($E130,'[10]Gui chi Quynh'!$C$7:$E$387,3,0)</f>
        <v>A4</v>
      </c>
      <c r="Y130" s="19">
        <f>VLOOKUP(X130,Sheet1!$B$2:$C$12,2,TRUE)</f>
        <v>7</v>
      </c>
      <c r="Z130" s="19" t="str">
        <f>VLOOKUP(E130,'[11]Gui chi Quynh'!$C$7:$E$385,3,0)</f>
        <v>A4</v>
      </c>
      <c r="AA130" s="19">
        <f>VLOOKUP(Z130,Sheet1!$B$2:$C$12,2,TRUE)</f>
        <v>7</v>
      </c>
      <c r="AB130" s="19" t="str">
        <f>VLOOKUP(E130,'[12]Gui chi Quynh'!$C$7:$E$386,3,0)</f>
        <v>A4</v>
      </c>
      <c r="AC130" s="19">
        <f>VLOOKUP(AB130,Sheet1!$B$2:$C$12,2,TRUE)</f>
        <v>7</v>
      </c>
      <c r="AD130" s="19" t="str">
        <f>VLOOKUP($E130,'[13]Chi tiet'!$D$8:$Q$388,14,0)</f>
        <v>A3</v>
      </c>
      <c r="AE130" s="19">
        <f>VLOOKUP(AD130,Sheet1!$B$2:$C$12,2,TRUE)</f>
        <v>8</v>
      </c>
      <c r="AF130" s="19">
        <f t="shared" si="52"/>
        <v>7.4</v>
      </c>
      <c r="AG130" s="226">
        <f t="shared" si="53"/>
        <v>0</v>
      </c>
      <c r="AH130" s="17" t="str">
        <f t="shared" si="37"/>
        <v>Hoàn thành tốt nhiệm vụ</v>
      </c>
      <c r="AI130" s="17">
        <f t="shared" si="54"/>
        <v>7.3</v>
      </c>
      <c r="AJ130" s="365" t="str">
        <f t="shared" si="38"/>
        <v/>
      </c>
      <c r="AK130" s="17" t="str">
        <f t="shared" si="39"/>
        <v>Hoàn thành tốt nhiệm vụ</v>
      </c>
      <c r="AL130" s="17" t="str">
        <f t="shared" si="40"/>
        <v>LĐTT</v>
      </c>
      <c r="AM130" s="366" t="str">
        <f>VLOOKUP($D130,'[14]DS Tong'!$D$18:$L$211,9,0)</f>
        <v>Tốt</v>
      </c>
      <c r="AN130" s="19" t="str">
        <f>VLOOKUP($E130,[15]Sheet1!$C$7:$E$395,2,0)</f>
        <v>A3</v>
      </c>
      <c r="AO130" s="19">
        <f>VLOOKUP(AN130,Sheet1!$B$2:$C$12,2,TRUE)</f>
        <v>8</v>
      </c>
      <c r="AP130" s="19" t="str">
        <f>VLOOKUP($E130,[15]Sheet1!$C$7:$E$395,3,0)</f>
        <v>A4</v>
      </c>
      <c r="AQ130" s="19">
        <f>VLOOKUP(AP130,Sheet1!$B$2:$C$12,2,TRUE)</f>
        <v>7</v>
      </c>
      <c r="AR130" s="17">
        <f t="shared" si="30"/>
        <v>7.3</v>
      </c>
      <c r="AS130" s="17">
        <f t="shared" si="49"/>
        <v>7.3</v>
      </c>
      <c r="AT130" s="365" t="str">
        <f t="shared" si="55"/>
        <v>12A* + 0B* + 0C* +  0D</v>
      </c>
      <c r="AU130" s="365" t="str">
        <f t="shared" si="33"/>
        <v>12A*</v>
      </c>
      <c r="AV130" s="19" t="str">
        <f t="shared" si="34"/>
        <v>HTT NV</v>
      </c>
      <c r="AW130" s="19" t="str">
        <f t="shared" si="35"/>
        <v>HTT NV</v>
      </c>
      <c r="AX130" s="25"/>
      <c r="AY130" s="25"/>
    </row>
    <row r="131" spans="1:51" s="48" customFormat="1" ht="35.1" customHeight="1" x14ac:dyDescent="0.25">
      <c r="A131" s="207">
        <f t="shared" si="26"/>
        <v>123</v>
      </c>
      <c r="B131" s="207">
        <f>COUNTIF($F$9:F131,F131)</f>
        <v>10</v>
      </c>
      <c r="C131" s="353" t="s">
        <v>985</v>
      </c>
      <c r="D131" s="70" t="s">
        <v>98</v>
      </c>
      <c r="E131" s="213" t="s">
        <v>523</v>
      </c>
      <c r="F131" s="19" t="s">
        <v>10</v>
      </c>
      <c r="G131" s="19" t="s">
        <v>974</v>
      </c>
      <c r="H131" s="19" t="str">
        <f>VLOOKUP($E131,'[4]Gui chi Quynh'!$D$7:$F$393,3,0)</f>
        <v>A3</v>
      </c>
      <c r="I131" s="19">
        <f>VLOOKUP(H131,Sheet1!$B$2:$C$12,2,TRUE)</f>
        <v>8</v>
      </c>
      <c r="J131" s="19" t="str">
        <f>VLOOKUP($E131,'[5]Gui chi Quynh'!$C$7:$E$391,3,0)</f>
        <v>A4</v>
      </c>
      <c r="K131" s="19">
        <f>VLOOKUP(J131,Sheet1!$B$2:$C$12,2,TRUE)</f>
        <v>7</v>
      </c>
      <c r="L131" s="19" t="str">
        <f>VLOOKUP($E131,'[6]Gui chi Quynh'!$C$7:$E$389,3,0)</f>
        <v>A4</v>
      </c>
      <c r="M131" s="19">
        <f>VLOOKUP(L131,Sheet1!$B$2:$C$12,2,TRUE)</f>
        <v>7</v>
      </c>
      <c r="N131" s="19" t="str">
        <f>VLOOKUP($E131,'[7]Gui chi Quynh'!$C$7:$E$389,3,0)</f>
        <v>A4</v>
      </c>
      <c r="O131" s="19">
        <f>VLOOKUP(N131,Sheet1!$B$2:$C$12,2,TRUE)</f>
        <v>7</v>
      </c>
      <c r="P131" s="19" t="str">
        <f>VLOOKUP($E131,'[8]Gui chi Quynh'!$C$7:$E$388,3,0)</f>
        <v>A4</v>
      </c>
      <c r="Q131" s="19">
        <f>VLOOKUP(P131,Sheet1!$B$2:$C$12,2,TRUE)</f>
        <v>7</v>
      </c>
      <c r="R131" s="19">
        <f t="shared" si="50"/>
        <v>7.2</v>
      </c>
      <c r="S131" s="226">
        <f t="shared" si="51"/>
        <v>0</v>
      </c>
      <c r="T131" s="17" t="str">
        <f t="shared" si="36"/>
        <v>Hoàn thành tốt nhiệm vụ</v>
      </c>
      <c r="U131" s="232"/>
      <c r="V131" s="19" t="str">
        <f>VLOOKUP($E131,'[9]Gui chi Quynh'!$C$7:$E$388,3,0)</f>
        <v>A4</v>
      </c>
      <c r="W131" s="19">
        <f>VLOOKUP(V131,Sheet1!$B$2:$C$12,2,TRUE)</f>
        <v>7</v>
      </c>
      <c r="X131" s="19" t="str">
        <f>VLOOKUP($E131,'[10]Gui chi Quynh'!$C$7:$E$387,3,0)</f>
        <v>A4</v>
      </c>
      <c r="Y131" s="19">
        <f>VLOOKUP(X131,Sheet1!$B$2:$C$12,2,TRUE)</f>
        <v>7</v>
      </c>
      <c r="Z131" s="19" t="str">
        <f>VLOOKUP(E131,'[11]Gui chi Quynh'!$C$7:$E$385,3,0)</f>
        <v>A4</v>
      </c>
      <c r="AA131" s="19">
        <f>VLOOKUP(Z131,Sheet1!$B$2:$C$12,2,TRUE)</f>
        <v>7</v>
      </c>
      <c r="AB131" s="19" t="str">
        <f>VLOOKUP(E131,'[12]Gui chi Quynh'!$C$7:$E$386,3,0)</f>
        <v>A4</v>
      </c>
      <c r="AC131" s="19">
        <f>VLOOKUP(AB131,Sheet1!$B$2:$C$12,2,TRUE)</f>
        <v>7</v>
      </c>
      <c r="AD131" s="19" t="str">
        <f>VLOOKUP($E131,'[13]Chi tiet'!$D$8:$Q$388,14,0)</f>
        <v>A4</v>
      </c>
      <c r="AE131" s="19">
        <f>VLOOKUP(AD131,Sheet1!$B$2:$C$12,2,TRUE)</f>
        <v>7</v>
      </c>
      <c r="AF131" s="19">
        <f t="shared" si="52"/>
        <v>7</v>
      </c>
      <c r="AG131" s="226">
        <f t="shared" si="53"/>
        <v>0</v>
      </c>
      <c r="AH131" s="17" t="str">
        <f t="shared" si="37"/>
        <v>Hoàn thành tốt nhiệm vụ</v>
      </c>
      <c r="AI131" s="17">
        <f t="shared" si="54"/>
        <v>7.1</v>
      </c>
      <c r="AJ131" s="365" t="str">
        <f t="shared" si="38"/>
        <v/>
      </c>
      <c r="AK131" s="17" t="str">
        <f t="shared" si="39"/>
        <v>Hoàn thành tốt nhiệm vụ</v>
      </c>
      <c r="AL131" s="17" t="str">
        <f t="shared" si="40"/>
        <v>LĐTT</v>
      </c>
      <c r="AM131" s="366"/>
      <c r="AN131" s="19" t="str">
        <f>VLOOKUP($E131,[15]Sheet1!$C$7:$E$395,2,0)</f>
        <v>A3</v>
      </c>
      <c r="AO131" s="19">
        <f>VLOOKUP(AN131,Sheet1!$B$2:$C$12,2,TRUE)</f>
        <v>8</v>
      </c>
      <c r="AP131" s="19" t="str">
        <f>VLOOKUP($E131,[15]Sheet1!$C$7:$E$395,3,0)</f>
        <v>A4</v>
      </c>
      <c r="AQ131" s="19">
        <f>VLOOKUP(AP131,Sheet1!$B$2:$C$12,2,TRUE)</f>
        <v>7</v>
      </c>
      <c r="AR131" s="17">
        <f t="shared" si="30"/>
        <v>7.2</v>
      </c>
      <c r="AS131" s="17">
        <f t="shared" si="49"/>
        <v>7.2</v>
      </c>
      <c r="AT131" s="365" t="str">
        <f t="shared" si="55"/>
        <v>12A* + 0B* + 0C* +  0D</v>
      </c>
      <c r="AU131" s="365" t="str">
        <f t="shared" si="33"/>
        <v>12A*</v>
      </c>
      <c r="AV131" s="19" t="str">
        <f t="shared" si="34"/>
        <v>HTT NV</v>
      </c>
      <c r="AW131" s="19" t="str">
        <f t="shared" si="35"/>
        <v>HTT NV</v>
      </c>
      <c r="AX131" s="25"/>
      <c r="AY131" s="25"/>
    </row>
    <row r="132" spans="1:51" s="48" customFormat="1" ht="35.1" customHeight="1" x14ac:dyDescent="0.25">
      <c r="A132" s="207">
        <f t="shared" si="26"/>
        <v>124</v>
      </c>
      <c r="B132" s="207">
        <f>COUNTIF($F$9:F132,F132)</f>
        <v>11</v>
      </c>
      <c r="C132" s="353" t="s">
        <v>985</v>
      </c>
      <c r="D132" s="70" t="s">
        <v>7</v>
      </c>
      <c r="E132" s="213" t="s">
        <v>543</v>
      </c>
      <c r="F132" s="19" t="s">
        <v>10</v>
      </c>
      <c r="G132" s="19" t="s">
        <v>974</v>
      </c>
      <c r="H132" s="19" t="str">
        <f>VLOOKUP($E132,'[4]Gui chi Quynh'!$D$7:$F$393,3,0)</f>
        <v>A3</v>
      </c>
      <c r="I132" s="19">
        <f>VLOOKUP(H132,Sheet1!$B$2:$C$12,2,TRUE)</f>
        <v>8</v>
      </c>
      <c r="J132" s="19" t="str">
        <f>VLOOKUP($E132,'[5]Gui chi Quynh'!$C$7:$E$391,3,0)</f>
        <v>A4</v>
      </c>
      <c r="K132" s="19">
        <f>VLOOKUP(J132,Sheet1!$B$2:$C$12,2,TRUE)</f>
        <v>7</v>
      </c>
      <c r="L132" s="19" t="str">
        <f>VLOOKUP($E132,'[6]Gui chi Quynh'!$C$7:$E$389,3,0)</f>
        <v>A4</v>
      </c>
      <c r="M132" s="19">
        <f>VLOOKUP(L132,Sheet1!$B$2:$C$12,2,TRUE)</f>
        <v>7</v>
      </c>
      <c r="N132" s="19" t="str">
        <f>VLOOKUP($E132,'[7]Gui chi Quynh'!$C$7:$E$389,3,0)</f>
        <v>A4</v>
      </c>
      <c r="O132" s="19">
        <f>VLOOKUP(N132,Sheet1!$B$2:$C$12,2,TRUE)</f>
        <v>7</v>
      </c>
      <c r="P132" s="19" t="str">
        <f>VLOOKUP($E132,'[8]Gui chi Quynh'!$C$7:$E$388,3,0)</f>
        <v>A4</v>
      </c>
      <c r="Q132" s="19">
        <f>VLOOKUP(P132,Sheet1!$B$2:$C$12,2,TRUE)</f>
        <v>7</v>
      </c>
      <c r="R132" s="19">
        <f t="shared" si="50"/>
        <v>7.2</v>
      </c>
      <c r="S132" s="226">
        <f t="shared" si="51"/>
        <v>0</v>
      </c>
      <c r="T132" s="17" t="str">
        <f t="shared" si="36"/>
        <v>Hoàn thành tốt nhiệm vụ</v>
      </c>
      <c r="U132" s="232"/>
      <c r="V132" s="19" t="str">
        <f>VLOOKUP($E132,'[9]Gui chi Quynh'!$C$7:$E$388,3,0)</f>
        <v>A4</v>
      </c>
      <c r="W132" s="19">
        <f>VLOOKUP(V132,Sheet1!$B$2:$C$12,2,TRUE)</f>
        <v>7</v>
      </c>
      <c r="X132" s="19" t="str">
        <f>VLOOKUP($E132,'[10]Gui chi Quynh'!$C$7:$E$387,3,0)</f>
        <v>A4</v>
      </c>
      <c r="Y132" s="19">
        <f>VLOOKUP(X132,Sheet1!$B$2:$C$12,2,TRUE)</f>
        <v>7</v>
      </c>
      <c r="Z132" s="19" t="str">
        <f>VLOOKUP(E132,'[11]Gui chi Quynh'!$C$7:$E$385,3,0)</f>
        <v>A4</v>
      </c>
      <c r="AA132" s="19">
        <f>VLOOKUP(Z132,Sheet1!$B$2:$C$12,2,TRUE)</f>
        <v>7</v>
      </c>
      <c r="AB132" s="19" t="str">
        <f>VLOOKUP(E132,'[12]Gui chi Quynh'!$C$7:$E$386,3,0)</f>
        <v>A4</v>
      </c>
      <c r="AC132" s="19">
        <f>VLOOKUP(AB132,Sheet1!$B$2:$C$12,2,TRUE)</f>
        <v>7</v>
      </c>
      <c r="AD132" s="19" t="str">
        <f>VLOOKUP($E132,'[13]Chi tiet'!$D$8:$Q$388,14,0)</f>
        <v>A4</v>
      </c>
      <c r="AE132" s="19">
        <f>VLOOKUP(AD132,Sheet1!$B$2:$C$12,2,TRUE)</f>
        <v>7</v>
      </c>
      <c r="AF132" s="19">
        <f t="shared" si="52"/>
        <v>7</v>
      </c>
      <c r="AG132" s="226">
        <f t="shared" si="53"/>
        <v>0</v>
      </c>
      <c r="AH132" s="17" t="str">
        <f t="shared" si="37"/>
        <v>Hoàn thành tốt nhiệm vụ</v>
      </c>
      <c r="AI132" s="17">
        <f t="shared" si="54"/>
        <v>7.1</v>
      </c>
      <c r="AJ132" s="365" t="str">
        <f t="shared" si="38"/>
        <v/>
      </c>
      <c r="AK132" s="17" t="str">
        <f t="shared" si="39"/>
        <v>Hoàn thành tốt nhiệm vụ</v>
      </c>
      <c r="AL132" s="17" t="str">
        <f t="shared" si="40"/>
        <v>LĐTT</v>
      </c>
      <c r="AM132" s="366"/>
      <c r="AN132" s="19" t="str">
        <f>VLOOKUP($E132,[15]Sheet1!$C$7:$E$395,2,0)</f>
        <v>A3</v>
      </c>
      <c r="AO132" s="19">
        <f>VLOOKUP(AN132,Sheet1!$B$2:$C$12,2,TRUE)</f>
        <v>8</v>
      </c>
      <c r="AP132" s="19" t="str">
        <f>VLOOKUP($E132,[15]Sheet1!$C$7:$E$395,3,0)</f>
        <v>A3</v>
      </c>
      <c r="AQ132" s="19">
        <f>VLOOKUP(AP132,Sheet1!$B$2:$C$12,2,TRUE)</f>
        <v>8</v>
      </c>
      <c r="AR132" s="17">
        <f t="shared" si="30"/>
        <v>7.3</v>
      </c>
      <c r="AS132" s="17">
        <f t="shared" si="49"/>
        <v>7.3</v>
      </c>
      <c r="AT132" s="365" t="str">
        <f t="shared" si="55"/>
        <v>12A* + 0B* + 0C* +  0D</v>
      </c>
      <c r="AU132" s="365" t="str">
        <f t="shared" si="33"/>
        <v>12A*</v>
      </c>
      <c r="AV132" s="19" t="str">
        <f t="shared" si="34"/>
        <v>HTT NV</v>
      </c>
      <c r="AW132" s="19" t="str">
        <f t="shared" si="35"/>
        <v>HTT NV</v>
      </c>
      <c r="AX132" s="25"/>
      <c r="AY132" s="25"/>
    </row>
    <row r="133" spans="1:51" s="48" customFormat="1" ht="35.1" customHeight="1" x14ac:dyDescent="0.25">
      <c r="A133" s="207">
        <f t="shared" si="26"/>
        <v>125</v>
      </c>
      <c r="B133" s="207">
        <f>COUNTIF($F$9:F133,F133)</f>
        <v>12</v>
      </c>
      <c r="C133" s="353" t="s">
        <v>984</v>
      </c>
      <c r="D133" s="70" t="s">
        <v>399</v>
      </c>
      <c r="E133" s="213" t="s">
        <v>533</v>
      </c>
      <c r="F133" s="19" t="s">
        <v>10</v>
      </c>
      <c r="G133" s="19" t="s">
        <v>974</v>
      </c>
      <c r="H133" s="19" t="str">
        <f>VLOOKUP($E133,'[4]Gui chi Quynh'!$D$7:$F$393,3,0)</f>
        <v>A3</v>
      </c>
      <c r="I133" s="19">
        <f>VLOOKUP(H133,Sheet1!$B$2:$C$12,2,TRUE)</f>
        <v>8</v>
      </c>
      <c r="J133" s="19" t="str">
        <f>VLOOKUP($E133,'[5]Gui chi Quynh'!$C$7:$E$391,3,0)</f>
        <v>A2</v>
      </c>
      <c r="K133" s="19">
        <f>VLOOKUP(J133,Sheet1!$B$2:$C$12,2,TRUE)</f>
        <v>9</v>
      </c>
      <c r="L133" s="19" t="str">
        <f>VLOOKUP($E133,'[6]Gui chi Quynh'!$C$7:$E$389,3,0)</f>
        <v>A2</v>
      </c>
      <c r="M133" s="19">
        <f>VLOOKUP(L133,Sheet1!$B$2:$C$12,2,TRUE)</f>
        <v>9</v>
      </c>
      <c r="N133" s="19" t="str">
        <f>VLOOKUP($E133,'[7]Gui chi Quynh'!$C$7:$E$389,3,0)</f>
        <v>A3</v>
      </c>
      <c r="O133" s="19">
        <f>VLOOKUP(N133,Sheet1!$B$2:$C$12,2,TRUE)</f>
        <v>8</v>
      </c>
      <c r="P133" s="19" t="str">
        <f>VLOOKUP($E133,'[8]Gui chi Quynh'!$C$7:$E$388,3,0)</f>
        <v>A3</v>
      </c>
      <c r="Q133" s="19">
        <f>VLOOKUP(P133,Sheet1!$B$2:$C$12,2,TRUE)</f>
        <v>8</v>
      </c>
      <c r="R133" s="19">
        <f t="shared" si="50"/>
        <v>8.4</v>
      </c>
      <c r="S133" s="226">
        <f t="shared" si="51"/>
        <v>0</v>
      </c>
      <c r="T133" s="17" t="str">
        <f t="shared" si="36"/>
        <v>Hoàn thành xuất sắc nhiệm vụ</v>
      </c>
      <c r="U133" s="232"/>
      <c r="V133" s="19" t="str">
        <f>VLOOKUP($E133,'[9]Gui chi Quynh'!$C$7:$E$388,3,0)</f>
        <v>A4</v>
      </c>
      <c r="W133" s="19">
        <f>VLOOKUP(V133,Sheet1!$B$2:$C$12,2,TRUE)</f>
        <v>7</v>
      </c>
      <c r="X133" s="19" t="str">
        <f>VLOOKUP($E133,'[10]Gui chi Quynh'!$C$7:$E$387,3,0)</f>
        <v>A3</v>
      </c>
      <c r="Y133" s="19">
        <f>VLOOKUP(X133,Sheet1!$B$2:$C$12,2,TRUE)</f>
        <v>8</v>
      </c>
      <c r="Z133" s="19" t="str">
        <f>VLOOKUP(E133,'[11]Gui chi Quynh'!$C$7:$E$385,3,0)</f>
        <v>A3</v>
      </c>
      <c r="AA133" s="19">
        <f>VLOOKUP(Z133,Sheet1!$B$2:$C$12,2,TRUE)</f>
        <v>8</v>
      </c>
      <c r="AB133" s="19" t="str">
        <f>VLOOKUP(E133,'[12]Gui chi Quynh'!$C$7:$E$386,3,0)</f>
        <v>A2</v>
      </c>
      <c r="AC133" s="19">
        <f>VLOOKUP(AB133,Sheet1!$B$2:$C$12,2,TRUE)</f>
        <v>9</v>
      </c>
      <c r="AD133" s="19" t="str">
        <f>VLOOKUP($E133,'[13]Chi tiet'!$D$8:$Q$388,14,0)</f>
        <v>A4</v>
      </c>
      <c r="AE133" s="19">
        <f>VLOOKUP(AD133,Sheet1!$B$2:$C$12,2,TRUE)</f>
        <v>7</v>
      </c>
      <c r="AF133" s="19">
        <f t="shared" si="52"/>
        <v>7.8</v>
      </c>
      <c r="AG133" s="226">
        <f t="shared" si="53"/>
        <v>0</v>
      </c>
      <c r="AH133" s="17" t="str">
        <f t="shared" si="37"/>
        <v>Hoàn thành tốt nhiệm vụ</v>
      </c>
      <c r="AI133" s="17">
        <f t="shared" si="54"/>
        <v>8.1</v>
      </c>
      <c r="AJ133" s="365" t="str">
        <f t="shared" si="38"/>
        <v/>
      </c>
      <c r="AK133" s="17" t="str">
        <f t="shared" si="39"/>
        <v>Hoàn thành xuất sắc nhiệm vụ</v>
      </c>
      <c r="AL133" s="17" t="str">
        <f t="shared" si="40"/>
        <v>LĐTT</v>
      </c>
      <c r="AM133" s="366"/>
      <c r="AN133" s="19" t="str">
        <f>VLOOKUP($E133,[15]Sheet1!$C$7:$E$395,2,0)</f>
        <v>A3</v>
      </c>
      <c r="AO133" s="19">
        <f>VLOOKUP(AN133,Sheet1!$B$2:$C$12,2,TRUE)</f>
        <v>8</v>
      </c>
      <c r="AP133" s="19" t="str">
        <f>VLOOKUP($E133,[15]Sheet1!$C$7:$E$395,3,0)</f>
        <v>A4</v>
      </c>
      <c r="AQ133" s="19">
        <f>VLOOKUP(AP133,Sheet1!$B$2:$C$12,2,TRUE)</f>
        <v>7</v>
      </c>
      <c r="AR133" s="17">
        <f t="shared" si="30"/>
        <v>8.1</v>
      </c>
      <c r="AS133" s="17">
        <f t="shared" si="49"/>
        <v>8</v>
      </c>
      <c r="AT133" s="365" t="str">
        <f t="shared" si="55"/>
        <v>12A* + 0B* + 0C* +  0D</v>
      </c>
      <c r="AU133" s="365" t="str">
        <f t="shared" si="33"/>
        <v>12A*</v>
      </c>
      <c r="AV133" s="19" t="str">
        <f t="shared" si="34"/>
        <v>HTXS NV</v>
      </c>
      <c r="AW133" s="19" t="str">
        <f t="shared" si="35"/>
        <v>HTXS NV</v>
      </c>
      <c r="AX133" s="119"/>
      <c r="AY133" s="25" t="s">
        <v>380</v>
      </c>
    </row>
    <row r="134" spans="1:51" s="48" customFormat="1" ht="35.1" customHeight="1" x14ac:dyDescent="0.25">
      <c r="A134" s="207">
        <f t="shared" si="26"/>
        <v>126</v>
      </c>
      <c r="B134" s="207">
        <f>COUNTIF($F$9:F134,F134)</f>
        <v>13</v>
      </c>
      <c r="C134" s="353" t="s">
        <v>984</v>
      </c>
      <c r="D134" s="70" t="s">
        <v>400</v>
      </c>
      <c r="E134" s="211" t="s">
        <v>534</v>
      </c>
      <c r="F134" s="19" t="s">
        <v>10</v>
      </c>
      <c r="G134" s="19" t="s">
        <v>974</v>
      </c>
      <c r="H134" s="19" t="str">
        <f>VLOOKUP($E134,'[4]Gui chi Quynh'!$D$7:$F$393,3,0)</f>
        <v>A3</v>
      </c>
      <c r="I134" s="19">
        <f>VLOOKUP(H134,Sheet1!$B$2:$C$12,2,TRUE)</f>
        <v>8</v>
      </c>
      <c r="J134" s="19" t="str">
        <f>VLOOKUP($E134,'[5]Gui chi Quynh'!$C$7:$E$391,3,0)</f>
        <v>A4</v>
      </c>
      <c r="K134" s="19">
        <f>VLOOKUP(J134,Sheet1!$B$2:$C$12,2,TRUE)</f>
        <v>7</v>
      </c>
      <c r="L134" s="19" t="str">
        <f>VLOOKUP($E134,'[6]Gui chi Quynh'!$C$7:$E$389,3,0)</f>
        <v>A4</v>
      </c>
      <c r="M134" s="19">
        <f>VLOOKUP(L134,Sheet1!$B$2:$C$12,2,TRUE)</f>
        <v>7</v>
      </c>
      <c r="N134" s="19" t="str">
        <f>VLOOKUP($E134,'[7]Gui chi Quynh'!$C$7:$E$389,3,0)</f>
        <v>A3</v>
      </c>
      <c r="O134" s="19">
        <f>VLOOKUP(N134,Sheet1!$B$2:$C$12,2,TRUE)</f>
        <v>8</v>
      </c>
      <c r="P134" s="19" t="str">
        <f>VLOOKUP($E134,'[8]Gui chi Quynh'!$C$7:$E$388,3,0)</f>
        <v>A4</v>
      </c>
      <c r="Q134" s="19">
        <f>VLOOKUP(P134,Sheet1!$B$2:$C$12,2,TRUE)</f>
        <v>7</v>
      </c>
      <c r="R134" s="19">
        <f t="shared" si="50"/>
        <v>7.4</v>
      </c>
      <c r="S134" s="226">
        <f t="shared" si="51"/>
        <v>0</v>
      </c>
      <c r="T134" s="17" t="str">
        <f t="shared" si="36"/>
        <v>Hoàn thành tốt nhiệm vụ</v>
      </c>
      <c r="U134" s="232"/>
      <c r="V134" s="19" t="str">
        <f>VLOOKUP($E134,'[9]Gui chi Quynh'!$C$7:$E$388,3,0)</f>
        <v>A3</v>
      </c>
      <c r="W134" s="19">
        <f>VLOOKUP(V134,Sheet1!$B$2:$C$12,2,TRUE)</f>
        <v>8</v>
      </c>
      <c r="X134" s="19" t="str">
        <f>VLOOKUP($E134,'[10]Gui chi Quynh'!$C$7:$E$387,3,0)</f>
        <v>A4</v>
      </c>
      <c r="Y134" s="19">
        <f>VLOOKUP(X134,Sheet1!$B$2:$C$12,2,TRUE)</f>
        <v>7</v>
      </c>
      <c r="Z134" s="19" t="str">
        <f>VLOOKUP(E134,'[11]Gui chi Quynh'!$C$7:$E$385,3,0)</f>
        <v>A4</v>
      </c>
      <c r="AA134" s="19">
        <f>VLOOKUP(Z134,Sheet1!$B$2:$C$12,2,TRUE)</f>
        <v>7</v>
      </c>
      <c r="AB134" s="19" t="str">
        <f>VLOOKUP(E134,'[12]Gui chi Quynh'!$C$7:$E$386,3,0)</f>
        <v>A4</v>
      </c>
      <c r="AC134" s="19">
        <f>VLOOKUP(AB134,Sheet1!$B$2:$C$12,2,TRUE)</f>
        <v>7</v>
      </c>
      <c r="AD134" s="19" t="str">
        <f>VLOOKUP($E134,'[13]Chi tiet'!$D$8:$Q$388,14,0)</f>
        <v>A4</v>
      </c>
      <c r="AE134" s="19">
        <f>VLOOKUP(AD134,Sheet1!$B$2:$C$12,2,TRUE)</f>
        <v>7</v>
      </c>
      <c r="AF134" s="19">
        <f t="shared" si="52"/>
        <v>7.2</v>
      </c>
      <c r="AG134" s="226">
        <f t="shared" si="53"/>
        <v>0</v>
      </c>
      <c r="AH134" s="17" t="str">
        <f t="shared" si="37"/>
        <v>Hoàn thành tốt nhiệm vụ</v>
      </c>
      <c r="AI134" s="17">
        <f t="shared" si="54"/>
        <v>7.3</v>
      </c>
      <c r="AJ134" s="365" t="str">
        <f t="shared" si="38"/>
        <v/>
      </c>
      <c r="AK134" s="17" t="str">
        <f t="shared" si="39"/>
        <v>Hoàn thành tốt nhiệm vụ</v>
      </c>
      <c r="AL134" s="17" t="str">
        <f t="shared" si="40"/>
        <v>LĐTT</v>
      </c>
      <c r="AM134" s="366" t="str">
        <f>VLOOKUP($D134,'[14]DS Tong'!$D$18:$L$211,9,0)</f>
        <v>Khá</v>
      </c>
      <c r="AN134" s="19" t="str">
        <f>VLOOKUP($E134,[15]Sheet1!$C$7:$E$395,2,0)</f>
        <v>A3</v>
      </c>
      <c r="AO134" s="19">
        <f>VLOOKUP(AN134,Sheet1!$B$2:$C$12,2,TRUE)</f>
        <v>8</v>
      </c>
      <c r="AP134" s="19" t="str">
        <f>VLOOKUP($E134,[15]Sheet1!$C$7:$E$395,3,0)</f>
        <v>A4</v>
      </c>
      <c r="AQ134" s="19">
        <f>VLOOKUP(AP134,Sheet1!$B$2:$C$12,2,TRUE)</f>
        <v>7</v>
      </c>
      <c r="AR134" s="17">
        <f t="shared" si="30"/>
        <v>7.4</v>
      </c>
      <c r="AS134" s="17">
        <f t="shared" si="49"/>
        <v>7.3</v>
      </c>
      <c r="AT134" s="365" t="str">
        <f t="shared" si="55"/>
        <v>12A* + 0B* + 0C* +  0D</v>
      </c>
      <c r="AU134" s="365" t="str">
        <f t="shared" si="33"/>
        <v>12A*</v>
      </c>
      <c r="AV134" s="19" t="str">
        <f t="shared" si="34"/>
        <v>HTT NV</v>
      </c>
      <c r="AW134" s="19" t="str">
        <f t="shared" si="35"/>
        <v>HTT NV</v>
      </c>
      <c r="AX134" s="25"/>
      <c r="AY134" s="25"/>
    </row>
    <row r="135" spans="1:51" s="48" customFormat="1" ht="35.1" customHeight="1" x14ac:dyDescent="0.25">
      <c r="A135" s="207">
        <f t="shared" si="26"/>
        <v>127</v>
      </c>
      <c r="B135" s="207">
        <f>COUNTIF($F$9:F135,F135)</f>
        <v>14</v>
      </c>
      <c r="C135" s="353" t="s">
        <v>984</v>
      </c>
      <c r="D135" s="70" t="s">
        <v>406</v>
      </c>
      <c r="E135" s="213" t="s">
        <v>538</v>
      </c>
      <c r="F135" s="19" t="s">
        <v>10</v>
      </c>
      <c r="G135" s="19" t="s">
        <v>974</v>
      </c>
      <c r="H135" s="19" t="str">
        <f>VLOOKUP($E135,'[4]Gui chi Quynh'!$D$7:$F$393,3,0)</f>
        <v>A3</v>
      </c>
      <c r="I135" s="19">
        <f>VLOOKUP(H135,Sheet1!$B$2:$C$12,2,TRUE)</f>
        <v>8</v>
      </c>
      <c r="J135" s="19" t="str">
        <f>VLOOKUP($E135,'[5]Gui chi Quynh'!$C$7:$E$391,3,0)</f>
        <v>A4</v>
      </c>
      <c r="K135" s="19">
        <f>VLOOKUP(J135,Sheet1!$B$2:$C$12,2,TRUE)</f>
        <v>7</v>
      </c>
      <c r="L135" s="19" t="str">
        <f>VLOOKUP($E135,'[6]Gui chi Quynh'!$C$7:$E$389,3,0)</f>
        <v>A4</v>
      </c>
      <c r="M135" s="19">
        <f>VLOOKUP(L135,Sheet1!$B$2:$C$12,2,TRUE)</f>
        <v>7</v>
      </c>
      <c r="N135" s="19" t="str">
        <f>VLOOKUP($E135,'[7]Gui chi Quynh'!$C$7:$E$389,3,0)</f>
        <v>A3</v>
      </c>
      <c r="O135" s="19">
        <f>VLOOKUP(N135,Sheet1!$B$2:$C$12,2,TRUE)</f>
        <v>8</v>
      </c>
      <c r="P135" s="19" t="str">
        <f>VLOOKUP($E135,'[8]Gui chi Quynh'!$C$7:$E$388,3,0)</f>
        <v>A4</v>
      </c>
      <c r="Q135" s="19">
        <f>VLOOKUP(P135,Sheet1!$B$2:$C$12,2,TRUE)</f>
        <v>7</v>
      </c>
      <c r="R135" s="19">
        <f t="shared" si="50"/>
        <v>7.4</v>
      </c>
      <c r="S135" s="226">
        <f t="shared" si="51"/>
        <v>0</v>
      </c>
      <c r="T135" s="17" t="str">
        <f t="shared" si="36"/>
        <v>Hoàn thành tốt nhiệm vụ</v>
      </c>
      <c r="U135" s="232"/>
      <c r="V135" s="19" t="str">
        <f>VLOOKUP($E135,'[9]Gui chi Quynh'!$C$7:$E$388,3,0)</f>
        <v>A4</v>
      </c>
      <c r="W135" s="19">
        <f>VLOOKUP(V135,Sheet1!$B$2:$C$12,2,TRUE)</f>
        <v>7</v>
      </c>
      <c r="X135" s="19" t="str">
        <f>VLOOKUP($E135,'[10]Gui chi Quynh'!$C$7:$E$387,3,0)</f>
        <v>A4</v>
      </c>
      <c r="Y135" s="19">
        <f>VLOOKUP(X135,Sheet1!$B$2:$C$12,2,TRUE)</f>
        <v>7</v>
      </c>
      <c r="Z135" s="19" t="str">
        <f>VLOOKUP(E135,'[11]Gui chi Quynh'!$C$7:$E$385,3,0)</f>
        <v>A4</v>
      </c>
      <c r="AA135" s="19">
        <f>VLOOKUP(Z135,Sheet1!$B$2:$C$12,2,TRUE)</f>
        <v>7</v>
      </c>
      <c r="AB135" s="19" t="str">
        <f>VLOOKUP(E135,'[12]Gui chi Quynh'!$C$7:$E$386,3,0)</f>
        <v>A4</v>
      </c>
      <c r="AC135" s="19">
        <f>VLOOKUP(AB135,Sheet1!$B$2:$C$12,2,TRUE)</f>
        <v>7</v>
      </c>
      <c r="AD135" s="19" t="str">
        <f>VLOOKUP($E135,'[13]Chi tiet'!$D$8:$Q$388,14,0)</f>
        <v>A4</v>
      </c>
      <c r="AE135" s="19">
        <f>VLOOKUP(AD135,Sheet1!$B$2:$C$12,2,TRUE)</f>
        <v>7</v>
      </c>
      <c r="AF135" s="19">
        <f t="shared" si="52"/>
        <v>7</v>
      </c>
      <c r="AG135" s="226">
        <f t="shared" si="53"/>
        <v>0</v>
      </c>
      <c r="AH135" s="17" t="str">
        <f t="shared" si="37"/>
        <v>Hoàn thành tốt nhiệm vụ</v>
      </c>
      <c r="AI135" s="17">
        <f t="shared" si="54"/>
        <v>7.2</v>
      </c>
      <c r="AJ135" s="365" t="str">
        <f t="shared" si="38"/>
        <v/>
      </c>
      <c r="AK135" s="17" t="str">
        <f t="shared" si="39"/>
        <v>Hoàn thành tốt nhiệm vụ</v>
      </c>
      <c r="AL135" s="17" t="str">
        <f t="shared" si="40"/>
        <v>LĐTT</v>
      </c>
      <c r="AM135" s="366"/>
      <c r="AN135" s="19" t="str">
        <f>VLOOKUP($E135,[15]Sheet1!$C$7:$E$395,2,0)</f>
        <v>A3</v>
      </c>
      <c r="AO135" s="19">
        <f>VLOOKUP(AN135,Sheet1!$B$2:$C$12,2,TRUE)</f>
        <v>8</v>
      </c>
      <c r="AP135" s="19" t="str">
        <f>VLOOKUP($E135,[15]Sheet1!$C$7:$E$395,3,0)</f>
        <v>A4</v>
      </c>
      <c r="AQ135" s="19">
        <f>VLOOKUP(AP135,Sheet1!$B$2:$C$12,2,TRUE)</f>
        <v>7</v>
      </c>
      <c r="AR135" s="17">
        <f t="shared" si="30"/>
        <v>7.3</v>
      </c>
      <c r="AS135" s="17">
        <f t="shared" si="49"/>
        <v>7.3</v>
      </c>
      <c r="AT135" s="365" t="str">
        <f t="shared" si="55"/>
        <v>12A* + 0B* + 0C* +  0D</v>
      </c>
      <c r="AU135" s="365" t="str">
        <f t="shared" si="33"/>
        <v>12A*</v>
      </c>
      <c r="AV135" s="19" t="str">
        <f t="shared" si="34"/>
        <v>HTT NV</v>
      </c>
      <c r="AW135" s="19" t="str">
        <f t="shared" si="35"/>
        <v>HTT NV</v>
      </c>
      <c r="AX135" s="29"/>
      <c r="AY135" s="29"/>
    </row>
    <row r="136" spans="1:51" s="48" customFormat="1" ht="35.1" customHeight="1" x14ac:dyDescent="0.25">
      <c r="A136" s="207">
        <f t="shared" si="26"/>
        <v>128</v>
      </c>
      <c r="B136" s="207">
        <f>COUNTIF($F$9:F136,F136)</f>
        <v>15</v>
      </c>
      <c r="C136" s="353" t="s">
        <v>984</v>
      </c>
      <c r="D136" s="70" t="s">
        <v>405</v>
      </c>
      <c r="E136" s="213" t="s">
        <v>539</v>
      </c>
      <c r="F136" s="19" t="s">
        <v>10</v>
      </c>
      <c r="G136" s="19" t="s">
        <v>974</v>
      </c>
      <c r="H136" s="368" t="s">
        <v>395</v>
      </c>
      <c r="I136" s="19">
        <f>VLOOKUP(H136,Sheet1!$B$2:$C$12,2,TRUE)</f>
        <v>4</v>
      </c>
      <c r="J136" s="19" t="str">
        <f>VLOOKUP($E136,'[5]Gui chi Quynh'!$C$7:$E$391,3,0)</f>
        <v>A4</v>
      </c>
      <c r="K136" s="19">
        <f>VLOOKUP(J136,Sheet1!$B$2:$C$12,2,TRUE)</f>
        <v>7</v>
      </c>
      <c r="L136" s="19" t="str">
        <f>VLOOKUP($E136,'[6]Gui chi Quynh'!$C$7:$E$389,3,0)</f>
        <v>A4</v>
      </c>
      <c r="M136" s="19">
        <f>VLOOKUP(L136,Sheet1!$B$2:$C$12,2,TRUE)</f>
        <v>7</v>
      </c>
      <c r="N136" s="19" t="str">
        <f>VLOOKUP($E136,'[7]Gui chi Quynh'!$C$7:$E$389,3,0)</f>
        <v>A4</v>
      </c>
      <c r="O136" s="19">
        <f>VLOOKUP(N136,Sheet1!$B$2:$C$12,2,TRUE)</f>
        <v>7</v>
      </c>
      <c r="P136" s="19" t="str">
        <f>VLOOKUP($E136,'[8]Gui chi Quynh'!$C$7:$E$388,3,0)</f>
        <v>A4</v>
      </c>
      <c r="Q136" s="19">
        <f>VLOOKUP(P136,Sheet1!$B$2:$C$12,2,TRUE)</f>
        <v>7</v>
      </c>
      <c r="R136" s="19">
        <f t="shared" si="50"/>
        <v>6.4</v>
      </c>
      <c r="S136" s="226">
        <f t="shared" si="51"/>
        <v>1</v>
      </c>
      <c r="T136" s="17" t="str">
        <f t="shared" si="36"/>
        <v>Hoàn thành tốt nhiệm vụ</v>
      </c>
      <c r="U136" s="232" t="s">
        <v>954</v>
      </c>
      <c r="V136" s="19" t="str">
        <f>VLOOKUP($E136,'[9]Gui chi Quynh'!$C$7:$E$388,3,0)</f>
        <v>A4</v>
      </c>
      <c r="W136" s="19">
        <f>VLOOKUP(V136,Sheet1!$B$2:$C$12,2,TRUE)</f>
        <v>7</v>
      </c>
      <c r="X136" s="19" t="str">
        <f>VLOOKUP($E136,'[10]Gui chi Quynh'!$C$7:$E$387,3,0)</f>
        <v>A4</v>
      </c>
      <c r="Y136" s="19">
        <f>VLOOKUP(X136,Sheet1!$B$2:$C$12,2,TRUE)</f>
        <v>7</v>
      </c>
      <c r="Z136" s="19" t="str">
        <f>VLOOKUP(E136,'[11]Gui chi Quynh'!$C$7:$E$385,3,0)</f>
        <v>A4</v>
      </c>
      <c r="AA136" s="19">
        <f>VLOOKUP(Z136,Sheet1!$B$2:$C$12,2,TRUE)</f>
        <v>7</v>
      </c>
      <c r="AB136" s="19" t="str">
        <f>VLOOKUP(E136,'[12]Gui chi Quynh'!$C$7:$E$386,3,0)</f>
        <v>A4</v>
      </c>
      <c r="AC136" s="19">
        <f>VLOOKUP(AB136,Sheet1!$B$2:$C$12,2,TRUE)</f>
        <v>7</v>
      </c>
      <c r="AD136" s="19" t="str">
        <f>VLOOKUP($E136,'[13]Chi tiet'!$D$8:$Q$388,14,0)</f>
        <v>A4</v>
      </c>
      <c r="AE136" s="19">
        <f>VLOOKUP(AD136,Sheet1!$B$2:$C$12,2,TRUE)</f>
        <v>7</v>
      </c>
      <c r="AF136" s="19">
        <f t="shared" si="52"/>
        <v>7</v>
      </c>
      <c r="AG136" s="226">
        <f t="shared" si="53"/>
        <v>0</v>
      </c>
      <c r="AH136" s="17" t="str">
        <f t="shared" si="37"/>
        <v>Hoàn thành tốt nhiệm vụ</v>
      </c>
      <c r="AI136" s="17">
        <f t="shared" si="54"/>
        <v>6.7</v>
      </c>
      <c r="AJ136" s="365" t="str">
        <f t="shared" si="38"/>
        <v/>
      </c>
      <c r="AK136" s="17" t="str">
        <f t="shared" si="39"/>
        <v>Hoàn thành tốt nhiệm vụ</v>
      </c>
      <c r="AL136" s="17" t="str">
        <f t="shared" si="40"/>
        <v>LĐTT</v>
      </c>
      <c r="AM136" s="366"/>
      <c r="AN136" s="19" t="str">
        <f>VLOOKUP($E136,[15]Sheet1!$C$7:$E$395,2,0)</f>
        <v>A4</v>
      </c>
      <c r="AO136" s="19">
        <f>VLOOKUP(AN136,Sheet1!$B$2:$C$12,2,TRUE)</f>
        <v>7</v>
      </c>
      <c r="AP136" s="370" t="s">
        <v>409</v>
      </c>
      <c r="AQ136" s="19">
        <f>VLOOKUP(AP136,Sheet1!$B$2:$C$12,2,TRUE)</f>
        <v>5</v>
      </c>
      <c r="AR136" s="17">
        <f t="shared" si="30"/>
        <v>6.5</v>
      </c>
      <c r="AS136" s="17">
        <f t="shared" si="49"/>
        <v>6.6</v>
      </c>
      <c r="AT136" s="365" t="str">
        <f t="shared" si="55"/>
        <v>10A* + 1B* + 1C* +  0D</v>
      </c>
      <c r="AU136" s="365" t="str">
        <f t="shared" si="33"/>
        <v>10A*</v>
      </c>
      <c r="AV136" s="19" t="str">
        <f t="shared" si="34"/>
        <v>HTT NV</v>
      </c>
      <c r="AW136" s="19" t="str">
        <f t="shared" si="35"/>
        <v>HTT NV</v>
      </c>
      <c r="AX136" s="29"/>
      <c r="AY136" s="29"/>
    </row>
    <row r="137" spans="1:51" s="48" customFormat="1" ht="35.1" customHeight="1" x14ac:dyDescent="0.25">
      <c r="A137" s="207">
        <f t="shared" si="26"/>
        <v>129</v>
      </c>
      <c r="B137" s="207">
        <f>COUNTIF($F$9:F137,F137)</f>
        <v>16</v>
      </c>
      <c r="C137" s="353" t="s">
        <v>984</v>
      </c>
      <c r="D137" s="70" t="s">
        <v>341</v>
      </c>
      <c r="E137" s="213" t="s">
        <v>537</v>
      </c>
      <c r="F137" s="19" t="s">
        <v>10</v>
      </c>
      <c r="G137" s="19" t="s">
        <v>974</v>
      </c>
      <c r="H137" s="19" t="str">
        <f>VLOOKUP($E137,'[4]Gui chi Quynh'!$D$7:$F$393,3,0)</f>
        <v>A3</v>
      </c>
      <c r="I137" s="19">
        <f>VLOOKUP(H137,Sheet1!$B$2:$C$12,2,TRUE)</f>
        <v>8</v>
      </c>
      <c r="J137" s="19" t="str">
        <f>VLOOKUP($E137,'[5]Gui chi Quynh'!$C$7:$E$391,3,0)</f>
        <v>A4</v>
      </c>
      <c r="K137" s="19">
        <f>VLOOKUP(J137,Sheet1!$B$2:$C$12,2,TRUE)</f>
        <v>7</v>
      </c>
      <c r="L137" s="19" t="str">
        <f>VLOOKUP($E137,'[6]Gui chi Quynh'!$C$7:$E$389,3,0)</f>
        <v>A4</v>
      </c>
      <c r="M137" s="19">
        <f>VLOOKUP(L137,Sheet1!$B$2:$C$12,2,TRUE)</f>
        <v>7</v>
      </c>
      <c r="N137" s="19" t="str">
        <f>VLOOKUP($E137,'[7]Gui chi Quynh'!$C$7:$E$389,3,0)</f>
        <v>A3</v>
      </c>
      <c r="O137" s="19">
        <f>VLOOKUP(N137,Sheet1!$B$2:$C$12,2,TRUE)</f>
        <v>8</v>
      </c>
      <c r="P137" s="368" t="str">
        <f>VLOOKUP($E137,'[8]Gui chi Quynh'!$C$7:$E$388,3,0)</f>
        <v>B2</v>
      </c>
      <c r="Q137" s="19">
        <f>VLOOKUP(P137,Sheet1!$B$2:$C$12,2,TRUE)</f>
        <v>5</v>
      </c>
      <c r="R137" s="19">
        <f t="shared" si="50"/>
        <v>7</v>
      </c>
      <c r="S137" s="226">
        <f t="shared" si="51"/>
        <v>0</v>
      </c>
      <c r="T137" s="17" t="str">
        <f t="shared" si="36"/>
        <v>Hoàn thành tốt nhiệm vụ</v>
      </c>
      <c r="U137" s="232" t="s">
        <v>961</v>
      </c>
      <c r="V137" s="19" t="str">
        <f>VLOOKUP($E137,'[9]Gui chi Quynh'!$C$7:$E$388,3,0)</f>
        <v>A3</v>
      </c>
      <c r="W137" s="19">
        <f>VLOOKUP(V137,Sheet1!$B$2:$C$12,2,TRUE)</f>
        <v>8</v>
      </c>
      <c r="X137" s="19" t="str">
        <f>VLOOKUP($E137,'[10]Gui chi Quynh'!$C$7:$E$387,3,0)</f>
        <v>A4</v>
      </c>
      <c r="Y137" s="19">
        <f>VLOOKUP(X137,Sheet1!$B$2:$C$12,2,TRUE)</f>
        <v>7</v>
      </c>
      <c r="Z137" s="19" t="str">
        <f>VLOOKUP(E137,'[11]Gui chi Quynh'!$C$7:$E$385,3,0)</f>
        <v>A3</v>
      </c>
      <c r="AA137" s="19">
        <f>VLOOKUP(Z137,Sheet1!$B$2:$C$12,2,TRUE)</f>
        <v>8</v>
      </c>
      <c r="AB137" s="19" t="str">
        <f>VLOOKUP(E137,'[12]Gui chi Quynh'!$C$7:$E$386,3,0)</f>
        <v>A3</v>
      </c>
      <c r="AC137" s="19">
        <f>VLOOKUP(AB137,Sheet1!$B$2:$C$12,2,TRUE)</f>
        <v>8</v>
      </c>
      <c r="AD137" s="19" t="str">
        <f>VLOOKUP($E137,'[13]Chi tiet'!$D$8:$Q$388,14,0)</f>
        <v>A3</v>
      </c>
      <c r="AE137" s="19">
        <f>VLOOKUP(AD137,Sheet1!$B$2:$C$12,2,TRUE)</f>
        <v>8</v>
      </c>
      <c r="AF137" s="19">
        <f t="shared" si="52"/>
        <v>7.8</v>
      </c>
      <c r="AG137" s="226">
        <f t="shared" si="53"/>
        <v>0</v>
      </c>
      <c r="AH137" s="17" t="str">
        <f t="shared" si="37"/>
        <v>Hoàn thành tốt nhiệm vụ</v>
      </c>
      <c r="AI137" s="17">
        <f t="shared" si="54"/>
        <v>7.4</v>
      </c>
      <c r="AJ137" s="365" t="str">
        <f t="shared" si="38"/>
        <v/>
      </c>
      <c r="AK137" s="17" t="str">
        <f t="shared" si="39"/>
        <v>Hoàn thành tốt nhiệm vụ</v>
      </c>
      <c r="AL137" s="17" t="str">
        <f t="shared" si="40"/>
        <v>LĐTT</v>
      </c>
      <c r="AM137" s="366" t="str">
        <f>VLOOKUP($D137,'[14]DS Tong'!$D$18:$L$211,9,0)</f>
        <v>Khá</v>
      </c>
      <c r="AN137" s="19" t="str">
        <f>VLOOKUP($E137,[15]Sheet1!$C$7:$E$395,2,0)</f>
        <v>A3</v>
      </c>
      <c r="AO137" s="19">
        <f>VLOOKUP(AN137,Sheet1!$B$2:$C$12,2,TRUE)</f>
        <v>8</v>
      </c>
      <c r="AP137" s="19" t="str">
        <f>VLOOKUP($E137,[15]Sheet1!$C$7:$E$395,3,0)</f>
        <v>A3</v>
      </c>
      <c r="AQ137" s="19">
        <f>VLOOKUP(AP137,Sheet1!$B$2:$C$12,2,TRUE)</f>
        <v>8</v>
      </c>
      <c r="AR137" s="17">
        <f t="shared" ref="AR137:AR200" si="56">ROUND(AVERAGE(I137,K137,M137,O137,Q137,W137,Y137,AA137,AC137,AO137,AQ137),1)</f>
        <v>7.5</v>
      </c>
      <c r="AS137" s="17">
        <f t="shared" si="49"/>
        <v>7.5</v>
      </c>
      <c r="AT137" s="365" t="str">
        <f t="shared" si="55"/>
        <v>11A* + 1B* + 0C* +  0D</v>
      </c>
      <c r="AU137" s="365" t="str">
        <f t="shared" si="33"/>
        <v>11A*</v>
      </c>
      <c r="AV137" s="19" t="str">
        <f t="shared" ref="AV137:AV200" si="57">IF(AND(8&lt;=$AR137,$AR137&lt;=10),"HTXS NV",IF(AND(6&lt;$AR137,$AR137&lt;8),"HTT NV",IF(AND(5&lt;$AR137,$AR137&lt;6),"HT NV","Không HT NV")))</f>
        <v>HTT NV</v>
      </c>
      <c r="AW137" s="19" t="str">
        <f t="shared" ref="AW137:AW200" si="58">IF(AND(8&lt;=$AS137,$AS137&lt;=10),"HTXS NV",IF(AND(6&lt;$AS137,$AS137&lt;8),"HTT NV",IF(AND(5&lt;$AS137,$AS137&lt;6),"HT NV","Không HT NV")))</f>
        <v>HTT NV</v>
      </c>
      <c r="AX137" s="29"/>
      <c r="AY137" s="29"/>
    </row>
    <row r="138" spans="1:51" s="48" customFormat="1" ht="35.1" customHeight="1" x14ac:dyDescent="0.25">
      <c r="A138" s="207">
        <f t="shared" ref="A138:A201" si="59">ROW()-8</f>
        <v>130</v>
      </c>
      <c r="B138" s="207">
        <f>COUNTIF($F$9:F138,F138)</f>
        <v>17</v>
      </c>
      <c r="C138" s="353" t="s">
        <v>984</v>
      </c>
      <c r="D138" s="70" t="s">
        <v>404</v>
      </c>
      <c r="E138" s="213" t="s">
        <v>536</v>
      </c>
      <c r="F138" s="19" t="s">
        <v>10</v>
      </c>
      <c r="G138" s="19" t="s">
        <v>974</v>
      </c>
      <c r="H138" s="19" t="str">
        <f>VLOOKUP($E138,'[4]Gui chi Quynh'!$D$7:$F$393,3,0)</f>
        <v>A4</v>
      </c>
      <c r="I138" s="19">
        <f>VLOOKUP(H138,Sheet1!$B$2:$C$12,2,TRUE)</f>
        <v>7</v>
      </c>
      <c r="J138" s="19" t="str">
        <f>VLOOKUP($E138,'[5]Gui chi Quynh'!$C$7:$E$391,3,0)</f>
        <v>A4</v>
      </c>
      <c r="K138" s="19">
        <f>VLOOKUP(J138,Sheet1!$B$2:$C$12,2,TRUE)</f>
        <v>7</v>
      </c>
      <c r="L138" s="19" t="str">
        <f>VLOOKUP($E138,'[6]Gui chi Quynh'!$C$7:$E$389,3,0)</f>
        <v>A4</v>
      </c>
      <c r="M138" s="19">
        <f>VLOOKUP(L138,Sheet1!$B$2:$C$12,2,TRUE)</f>
        <v>7</v>
      </c>
      <c r="N138" s="19" t="str">
        <f>VLOOKUP($E138,'[7]Gui chi Quynh'!$C$7:$E$389,3,0)</f>
        <v>A4</v>
      </c>
      <c r="O138" s="19">
        <f>VLOOKUP(N138,Sheet1!$B$2:$C$12,2,TRUE)</f>
        <v>7</v>
      </c>
      <c r="P138" s="19" t="str">
        <f>VLOOKUP($E138,'[8]Gui chi Quynh'!$C$7:$E$388,3,0)</f>
        <v>A4</v>
      </c>
      <c r="Q138" s="19">
        <f>VLOOKUP(P138,Sheet1!$B$2:$C$12,2,TRUE)</f>
        <v>7</v>
      </c>
      <c r="R138" s="19">
        <f t="shared" si="50"/>
        <v>7</v>
      </c>
      <c r="S138" s="226">
        <f t="shared" si="51"/>
        <v>0</v>
      </c>
      <c r="T138" s="17" t="str">
        <f t="shared" ref="T138:T201" si="60">IF(S138&gt;=3,"Không hoàn thành nhiệm vụ",IF(AND($R138&gt;=8,$R138&lt;=10,S138=0),"Hoàn thành xuất sắc nhiệm vụ",IF(AND($R138&gt;=8,$R138&lt;=10,S138=1),"Hoàn thành tốt nhiệm vụ",IF(AND($R138&gt;=8,$R138&lt;=10,S138=2),"Hoàn thành nhiệm vụ",IF(AND($R138&gt;6,$R138&lt;8,S138&lt;=1),"Hoàn thành tốt nhiệm vụ",IF(AND($R138&gt;6,$R138&lt;8,S138=2),"Hoàn thành nhiệm vụ",IF(AND($R138&gt;=5,$R138&lt;=6,S138&lt;=2),"Hoàn thành nhiệm vụ",IF(AND($R138&lt;5,S138&gt;3),"Không hoàn thành nhiệm vụ",""))))))))</f>
        <v>Hoàn thành tốt nhiệm vụ</v>
      </c>
      <c r="U138" s="232"/>
      <c r="V138" s="19" t="str">
        <f>VLOOKUP($E138,'[9]Gui chi Quynh'!$C$7:$E$388,3,0)</f>
        <v>A4</v>
      </c>
      <c r="W138" s="19">
        <f>VLOOKUP(V138,Sheet1!$B$2:$C$12,2,TRUE)</f>
        <v>7</v>
      </c>
      <c r="X138" s="19" t="str">
        <f>VLOOKUP($E138,'[10]Gui chi Quynh'!$C$7:$E$387,3,0)</f>
        <v>B1</v>
      </c>
      <c r="Y138" s="19">
        <f>VLOOKUP(X138,Sheet1!$B$2:$C$12,2,TRUE)</f>
        <v>6</v>
      </c>
      <c r="Z138" s="19" t="str">
        <f>VLOOKUP(E138,'[11]Gui chi Quynh'!$C$7:$E$385,3,0)</f>
        <v>A4</v>
      </c>
      <c r="AA138" s="19">
        <f>VLOOKUP(Z138,Sheet1!$B$2:$C$12,2,TRUE)</f>
        <v>7</v>
      </c>
      <c r="AB138" s="19" t="str">
        <f>VLOOKUP(E138,'[12]Gui chi Quynh'!$C$7:$E$386,3,0)</f>
        <v>A4</v>
      </c>
      <c r="AC138" s="19">
        <f>VLOOKUP(AB138,Sheet1!$B$2:$C$12,2,TRUE)</f>
        <v>7</v>
      </c>
      <c r="AD138" s="19" t="str">
        <f>VLOOKUP($E138,'[13]Chi tiet'!$D$8:$Q$388,14,0)</f>
        <v>A4</v>
      </c>
      <c r="AE138" s="19">
        <f>VLOOKUP(AD138,Sheet1!$B$2:$C$12,2,TRUE)</f>
        <v>7</v>
      </c>
      <c r="AF138" s="19">
        <f t="shared" si="52"/>
        <v>6.8</v>
      </c>
      <c r="AG138" s="226">
        <f t="shared" si="53"/>
        <v>0</v>
      </c>
      <c r="AH138" s="17" t="str">
        <f t="shared" ref="AH138:AH201" si="61">IF(AG138&gt;=3,"Không hoàn thành nhiệm vụ",IF(AND($AF138&gt;=8,$AF138&lt;=10,AG138=0),"Hoàn thành xuất sắc nhiệm vụ",IF(AND($AF138&gt;=8,$AF138&lt;=10,AG138=1),"Hoàn thành tốt nhiệm vụ",IF(AND($AF138&gt;=8,$AF138&lt;=10,AG138=2),"Hoàn thành nhiệm vụ",IF(AND($AF138&gt;6,$AF138&lt;8,AG138&lt;=1),"Hoàn thành tốt nhiệm vụ",IF(AND($AF138&gt;6,$AF138&lt;8,AG138=2),"Hoàn thành nhiệm vụ",IF(AND($AF138&gt;=5,$AF138&lt;=6,AG138&lt;=2),"Hoàn thành nhiệm vụ",IF(AND($AF138&lt;5,AG138&gt;3),"Không hoàn thành nhiệm vụ",""))))))))</f>
        <v>Hoàn thành tốt nhiệm vụ</v>
      </c>
      <c r="AI138" s="17">
        <f t="shared" si="54"/>
        <v>6.9</v>
      </c>
      <c r="AJ138" s="365" t="str">
        <f t="shared" ref="AJ138:AJ201" si="62">IF(AH138="Hoàn thành nhiệm vụ",1,"")</f>
        <v/>
      </c>
      <c r="AK138" s="17" t="str">
        <f t="shared" ref="AK138:AK201" si="63">IF($AI138&gt;=8,"Hoàn thành xuất sắc nhiệm vụ",IF($AI138&gt;6,"Hoàn thành tốt nhiệm vụ",IF($AI138&gt;=5,"Hoàn thành nhiệm vụ","Không hoàn thành nhiệm vụ")))</f>
        <v>Hoàn thành tốt nhiệm vụ</v>
      </c>
      <c r="AL138" s="17" t="str">
        <f t="shared" ref="AL138:AL201" si="64">IF(AJ138=1,"Không đạt LĐTT","LĐTT")</f>
        <v>LĐTT</v>
      </c>
      <c r="AM138" s="366"/>
      <c r="AN138" s="19" t="str">
        <f>VLOOKUP($E138,[15]Sheet1!$C$7:$E$395,2,0)</f>
        <v>A4</v>
      </c>
      <c r="AO138" s="19">
        <f>VLOOKUP(AN138,Sheet1!$B$2:$C$12,2,TRUE)</f>
        <v>7</v>
      </c>
      <c r="AP138" s="19" t="str">
        <f>VLOOKUP($E138,[15]Sheet1!$C$7:$E$395,3,0)</f>
        <v>A4</v>
      </c>
      <c r="AQ138" s="19">
        <f>VLOOKUP(AP138,Sheet1!$B$2:$C$12,2,TRUE)</f>
        <v>7</v>
      </c>
      <c r="AR138" s="17">
        <f t="shared" si="56"/>
        <v>6.9</v>
      </c>
      <c r="AS138" s="17">
        <f t="shared" si="49"/>
        <v>6.9</v>
      </c>
      <c r="AT138" s="365" t="str">
        <f t="shared" si="55"/>
        <v>11A* + 1B* + 0C* +  0D</v>
      </c>
      <c r="AU138" s="365" t="str">
        <f t="shared" ref="AU138:AU201" si="65">LEFT(AT138,4)</f>
        <v>11A*</v>
      </c>
      <c r="AV138" s="19" t="str">
        <f t="shared" si="57"/>
        <v>HTT NV</v>
      </c>
      <c r="AW138" s="19" t="str">
        <f t="shared" si="58"/>
        <v>HTT NV</v>
      </c>
      <c r="AX138" s="29"/>
      <c r="AY138" s="29"/>
    </row>
    <row r="139" spans="1:51" s="48" customFormat="1" ht="35.1" customHeight="1" x14ac:dyDescent="0.25">
      <c r="A139" s="207">
        <f t="shared" si="59"/>
        <v>131</v>
      </c>
      <c r="B139" s="207">
        <f>COUNTIF($F$9:F139,F139)</f>
        <v>18</v>
      </c>
      <c r="C139" s="353" t="s">
        <v>984</v>
      </c>
      <c r="D139" s="70" t="s">
        <v>401</v>
      </c>
      <c r="E139" s="213" t="s">
        <v>535</v>
      </c>
      <c r="F139" s="19" t="s">
        <v>10</v>
      </c>
      <c r="G139" s="19" t="s">
        <v>974</v>
      </c>
      <c r="H139" s="19" t="s">
        <v>393</v>
      </c>
      <c r="I139" s="19">
        <f>VLOOKUP(H139,Sheet1!$B$2:$C$12,2,TRUE)</f>
        <v>7</v>
      </c>
      <c r="J139" s="19" t="str">
        <f>VLOOKUP($E139,'[5]Gui chi Quynh'!$C$7:$E$391,3,0)</f>
        <v>A4</v>
      </c>
      <c r="K139" s="19">
        <f>VLOOKUP(J139,Sheet1!$B$2:$C$12,2,TRUE)</f>
        <v>7</v>
      </c>
      <c r="L139" s="19" t="str">
        <f>VLOOKUP($E139,'[6]Gui chi Quynh'!$C$7:$E$389,3,0)</f>
        <v>A4</v>
      </c>
      <c r="M139" s="19">
        <f>VLOOKUP(L139,Sheet1!$B$2:$C$12,2,TRUE)</f>
        <v>7</v>
      </c>
      <c r="N139" s="19" t="str">
        <f>VLOOKUP($E139,'[7]Gui chi Quynh'!$C$7:$E$389,3,0)</f>
        <v>A4</v>
      </c>
      <c r="O139" s="19">
        <f>VLOOKUP(N139,Sheet1!$B$2:$C$12,2,TRUE)</f>
        <v>7</v>
      </c>
      <c r="P139" s="19" t="str">
        <f>VLOOKUP($E139,'[8]Gui chi Quynh'!$C$7:$E$388,3,0)</f>
        <v>A4</v>
      </c>
      <c r="Q139" s="19">
        <f>VLOOKUP(P139,Sheet1!$B$2:$C$12,2,TRUE)</f>
        <v>7</v>
      </c>
      <c r="R139" s="19">
        <f t="shared" si="50"/>
        <v>7</v>
      </c>
      <c r="S139" s="226">
        <f t="shared" si="51"/>
        <v>0</v>
      </c>
      <c r="T139" s="17" t="str">
        <f t="shared" si="60"/>
        <v>Hoàn thành tốt nhiệm vụ</v>
      </c>
      <c r="U139" s="232"/>
      <c r="V139" s="19" t="str">
        <f>VLOOKUP($E139,'[9]Gui chi Quynh'!$C$7:$E$388,3,0)</f>
        <v>A4</v>
      </c>
      <c r="W139" s="19">
        <f>VLOOKUP(V139,Sheet1!$B$2:$C$12,2,TRUE)</f>
        <v>7</v>
      </c>
      <c r="X139" s="19" t="str">
        <f>VLOOKUP($E139,'[10]Gui chi Quynh'!$C$7:$E$387,3,0)</f>
        <v>A4</v>
      </c>
      <c r="Y139" s="19">
        <f>VLOOKUP(X139,Sheet1!$B$2:$C$12,2,TRUE)</f>
        <v>7</v>
      </c>
      <c r="Z139" s="19" t="str">
        <f>VLOOKUP(E139,'[11]Gui chi Quynh'!$C$7:$E$385,3,0)</f>
        <v>A3</v>
      </c>
      <c r="AA139" s="19">
        <f>VLOOKUP(Z139,Sheet1!$B$2:$C$12,2,TRUE)</f>
        <v>8</v>
      </c>
      <c r="AB139" s="19" t="str">
        <f>VLOOKUP(E139,'[12]Gui chi Quynh'!$C$7:$E$386,3,0)</f>
        <v>A4</v>
      </c>
      <c r="AC139" s="19">
        <f>VLOOKUP(AB139,Sheet1!$B$2:$C$12,2,TRUE)</f>
        <v>7</v>
      </c>
      <c r="AD139" s="19" t="str">
        <f>VLOOKUP($E139,'[13]Chi tiet'!$D$8:$Q$388,14,0)</f>
        <v>A4</v>
      </c>
      <c r="AE139" s="19">
        <f>VLOOKUP(AD139,Sheet1!$B$2:$C$12,2,TRUE)</f>
        <v>7</v>
      </c>
      <c r="AF139" s="19">
        <f t="shared" si="52"/>
        <v>7.2</v>
      </c>
      <c r="AG139" s="226">
        <f t="shared" si="53"/>
        <v>0</v>
      </c>
      <c r="AH139" s="17" t="str">
        <f t="shared" si="61"/>
        <v>Hoàn thành tốt nhiệm vụ</v>
      </c>
      <c r="AI139" s="17">
        <f t="shared" si="54"/>
        <v>7.1</v>
      </c>
      <c r="AJ139" s="365" t="str">
        <f t="shared" si="62"/>
        <v/>
      </c>
      <c r="AK139" s="17" t="str">
        <f t="shared" si="63"/>
        <v>Hoàn thành tốt nhiệm vụ</v>
      </c>
      <c r="AL139" s="17" t="str">
        <f t="shared" si="64"/>
        <v>LĐTT</v>
      </c>
      <c r="AM139" s="366"/>
      <c r="AN139" s="19" t="str">
        <f>VLOOKUP($E139,[15]Sheet1!$C$7:$E$395,2,0)</f>
        <v>A3</v>
      </c>
      <c r="AO139" s="19">
        <f>VLOOKUP(AN139,Sheet1!$B$2:$C$12,2,TRUE)</f>
        <v>8</v>
      </c>
      <c r="AP139" s="370" t="s">
        <v>394</v>
      </c>
      <c r="AQ139" s="19">
        <f>VLOOKUP(AP139,Sheet1!$B$2:$C$12,2,TRUE)</f>
        <v>6</v>
      </c>
      <c r="AR139" s="17">
        <f t="shared" si="56"/>
        <v>7.1</v>
      </c>
      <c r="AS139" s="17">
        <f t="shared" si="49"/>
        <v>7.1</v>
      </c>
      <c r="AT139" s="365" t="str">
        <f t="shared" si="55"/>
        <v>11A* + 1B* + 0C* +  0D</v>
      </c>
      <c r="AU139" s="365" t="str">
        <f t="shared" si="65"/>
        <v>11A*</v>
      </c>
      <c r="AV139" s="19" t="str">
        <f t="shared" si="57"/>
        <v>HTT NV</v>
      </c>
      <c r="AW139" s="19" t="str">
        <f t="shared" si="58"/>
        <v>HTT NV</v>
      </c>
      <c r="AX139" s="29"/>
      <c r="AY139" s="29"/>
    </row>
    <row r="140" spans="1:51" s="48" customFormat="1" ht="35.1" customHeight="1" x14ac:dyDescent="0.25">
      <c r="A140" s="207">
        <f t="shared" si="59"/>
        <v>132</v>
      </c>
      <c r="B140" s="207">
        <f>COUNTIF($F$9:F140,F140)</f>
        <v>19</v>
      </c>
      <c r="C140" s="353" t="s">
        <v>984</v>
      </c>
      <c r="D140" s="70" t="s">
        <v>402</v>
      </c>
      <c r="E140" s="213" t="s">
        <v>529</v>
      </c>
      <c r="F140" s="19" t="s">
        <v>10</v>
      </c>
      <c r="G140" s="19" t="s">
        <v>974</v>
      </c>
      <c r="H140" s="368" t="s">
        <v>394</v>
      </c>
      <c r="I140" s="19">
        <f>VLOOKUP(H140,Sheet1!$B$2:$C$12,2,TRUE)</f>
        <v>6</v>
      </c>
      <c r="J140" s="19" t="str">
        <f>VLOOKUP($E140,'[5]Gui chi Quynh'!$C$7:$E$391,3,0)</f>
        <v>A4</v>
      </c>
      <c r="K140" s="19">
        <f>VLOOKUP(J140,Sheet1!$B$2:$C$12,2,TRUE)</f>
        <v>7</v>
      </c>
      <c r="L140" s="19" t="str">
        <f>VLOOKUP($E140,'[6]Gui chi Quynh'!$C$7:$E$389,3,0)</f>
        <v>A4</v>
      </c>
      <c r="M140" s="19">
        <f>VLOOKUP(L140,Sheet1!$B$2:$C$12,2,TRUE)</f>
        <v>7</v>
      </c>
      <c r="N140" s="19" t="str">
        <f>VLOOKUP($E140,'[7]Gui chi Quynh'!$C$7:$E$389,3,0)</f>
        <v>A4</v>
      </c>
      <c r="O140" s="19">
        <f>VLOOKUP(N140,Sheet1!$B$2:$C$12,2,TRUE)</f>
        <v>7</v>
      </c>
      <c r="P140" s="19" t="str">
        <f>VLOOKUP($E140,'[8]Gui chi Quynh'!$C$7:$E$388,3,0)</f>
        <v>A4</v>
      </c>
      <c r="Q140" s="19">
        <f>VLOOKUP(P140,Sheet1!$B$2:$C$12,2,TRUE)</f>
        <v>7</v>
      </c>
      <c r="R140" s="19">
        <f t="shared" si="50"/>
        <v>6.8</v>
      </c>
      <c r="S140" s="226">
        <f t="shared" si="51"/>
        <v>0</v>
      </c>
      <c r="T140" s="17" t="str">
        <f t="shared" si="60"/>
        <v>Hoàn thành tốt nhiệm vụ</v>
      </c>
      <c r="U140" s="232" t="s">
        <v>955</v>
      </c>
      <c r="V140" s="19" t="str">
        <f>VLOOKUP($E140,'[9]Gui chi Quynh'!$C$7:$E$388,3,0)</f>
        <v>A4</v>
      </c>
      <c r="W140" s="19">
        <f>VLOOKUP(V140,Sheet1!$B$2:$C$12,2,TRUE)</f>
        <v>7</v>
      </c>
      <c r="X140" s="19" t="str">
        <f>VLOOKUP($E140,'[10]Gui chi Quynh'!$C$7:$E$387,3,0)</f>
        <v>A4</v>
      </c>
      <c r="Y140" s="19">
        <f>VLOOKUP(X140,Sheet1!$B$2:$C$12,2,TRUE)</f>
        <v>7</v>
      </c>
      <c r="Z140" s="19" t="str">
        <f>VLOOKUP(E140,'[11]Gui chi Quynh'!$C$7:$E$385,3,0)</f>
        <v>A4</v>
      </c>
      <c r="AA140" s="19">
        <f>VLOOKUP(Z140,Sheet1!$B$2:$C$12,2,TRUE)</f>
        <v>7</v>
      </c>
      <c r="AB140" s="19" t="str">
        <f>VLOOKUP(E140,'[12]Gui chi Quynh'!$C$7:$E$386,3,0)</f>
        <v>A4</v>
      </c>
      <c r="AC140" s="19">
        <f>VLOOKUP(AB140,Sheet1!$B$2:$C$12,2,TRUE)</f>
        <v>7</v>
      </c>
      <c r="AD140" s="19" t="str">
        <f>VLOOKUP($E140,'[13]Chi tiet'!$D$8:$Q$388,14,0)</f>
        <v>A4</v>
      </c>
      <c r="AE140" s="19">
        <f>VLOOKUP(AD140,Sheet1!$B$2:$C$12,2,TRUE)</f>
        <v>7</v>
      </c>
      <c r="AF140" s="19">
        <f t="shared" si="52"/>
        <v>7</v>
      </c>
      <c r="AG140" s="226">
        <f t="shared" si="53"/>
        <v>0</v>
      </c>
      <c r="AH140" s="17" t="str">
        <f t="shared" si="61"/>
        <v>Hoàn thành tốt nhiệm vụ</v>
      </c>
      <c r="AI140" s="17">
        <f t="shared" si="54"/>
        <v>6.9</v>
      </c>
      <c r="AJ140" s="365" t="str">
        <f t="shared" si="62"/>
        <v/>
      </c>
      <c r="AK140" s="17" t="str">
        <f t="shared" si="63"/>
        <v>Hoàn thành tốt nhiệm vụ</v>
      </c>
      <c r="AL140" s="17" t="str">
        <f t="shared" si="64"/>
        <v>LĐTT</v>
      </c>
      <c r="AM140" s="366"/>
      <c r="AN140" s="19" t="str">
        <f>VLOOKUP($E140,[15]Sheet1!$C$7:$E$395,2,0)</f>
        <v>A4</v>
      </c>
      <c r="AO140" s="19">
        <f>VLOOKUP(AN140,Sheet1!$B$2:$C$12,2,TRUE)</f>
        <v>7</v>
      </c>
      <c r="AP140" s="19" t="str">
        <f>VLOOKUP($E140,[15]Sheet1!$C$7:$E$395,3,0)</f>
        <v>A4</v>
      </c>
      <c r="AQ140" s="19">
        <f>VLOOKUP(AP140,Sheet1!$B$2:$C$12,2,TRUE)</f>
        <v>7</v>
      </c>
      <c r="AR140" s="17">
        <f t="shared" si="56"/>
        <v>6.9</v>
      </c>
      <c r="AS140" s="17">
        <f t="shared" si="49"/>
        <v>6.9</v>
      </c>
      <c r="AT140" s="365" t="str">
        <f t="shared" si="55"/>
        <v>11A* + 1B* + 0C* +  0D</v>
      </c>
      <c r="AU140" s="365" t="str">
        <f t="shared" si="65"/>
        <v>11A*</v>
      </c>
      <c r="AV140" s="19" t="str">
        <f t="shared" si="57"/>
        <v>HTT NV</v>
      </c>
      <c r="AW140" s="19" t="str">
        <f t="shared" si="58"/>
        <v>HTT NV</v>
      </c>
      <c r="AX140" s="29"/>
      <c r="AY140" s="29"/>
    </row>
    <row r="141" spans="1:51" s="48" customFormat="1" ht="35.1" customHeight="1" x14ac:dyDescent="0.25">
      <c r="A141" s="207">
        <f t="shared" si="59"/>
        <v>133</v>
      </c>
      <c r="B141" s="207">
        <f>COUNTIF($F$9:F141,F141)</f>
        <v>20</v>
      </c>
      <c r="C141" s="353" t="s">
        <v>984</v>
      </c>
      <c r="D141" s="70" t="s">
        <v>403</v>
      </c>
      <c r="E141" s="213" t="s">
        <v>540</v>
      </c>
      <c r="F141" s="19" t="s">
        <v>10</v>
      </c>
      <c r="G141" s="19" t="s">
        <v>974</v>
      </c>
      <c r="H141" s="19" t="str">
        <f>VLOOKUP($E141,'[4]Gui chi Quynh'!$D$7:$F$393,3,0)</f>
        <v>A3</v>
      </c>
      <c r="I141" s="19">
        <f>VLOOKUP(H141,Sheet1!$B$2:$C$12,2,TRUE)</f>
        <v>8</v>
      </c>
      <c r="J141" s="19" t="str">
        <f>VLOOKUP($E141,'[5]Gui chi Quynh'!$C$7:$E$391,3,0)</f>
        <v>A2</v>
      </c>
      <c r="K141" s="19">
        <f>VLOOKUP(J141,Sheet1!$B$2:$C$12,2,TRUE)</f>
        <v>9</v>
      </c>
      <c r="L141" s="19" t="str">
        <f>VLOOKUP($E141,'[6]Gui chi Quynh'!$C$7:$E$389,3,0)</f>
        <v>A4</v>
      </c>
      <c r="M141" s="19">
        <f>VLOOKUP(L141,Sheet1!$B$2:$C$12,2,TRUE)</f>
        <v>7</v>
      </c>
      <c r="N141" s="19" t="str">
        <f>VLOOKUP($E141,'[7]Gui chi Quynh'!$C$7:$E$389,3,0)</f>
        <v>A3</v>
      </c>
      <c r="O141" s="19">
        <f>VLOOKUP(N141,Sheet1!$B$2:$C$12,2,TRUE)</f>
        <v>8</v>
      </c>
      <c r="P141" s="19" t="str">
        <f>VLOOKUP($E141,'[8]Gui chi Quynh'!$C$7:$E$388,3,0)</f>
        <v>A4</v>
      </c>
      <c r="Q141" s="19">
        <f>VLOOKUP(P141,Sheet1!$B$2:$C$12,2,TRUE)</f>
        <v>7</v>
      </c>
      <c r="R141" s="19">
        <f t="shared" si="50"/>
        <v>7.8</v>
      </c>
      <c r="S141" s="226">
        <f t="shared" si="51"/>
        <v>0</v>
      </c>
      <c r="T141" s="17" t="str">
        <f t="shared" si="60"/>
        <v>Hoàn thành tốt nhiệm vụ</v>
      </c>
      <c r="U141" s="232"/>
      <c r="V141" s="19" t="str">
        <f>VLOOKUP($E141,'[9]Gui chi Quynh'!$C$7:$E$388,3,0)</f>
        <v>A4</v>
      </c>
      <c r="W141" s="19">
        <f>VLOOKUP(V141,Sheet1!$B$2:$C$12,2,TRUE)</f>
        <v>7</v>
      </c>
      <c r="X141" s="19" t="str">
        <f>VLOOKUP($E141,'[10]Gui chi Quynh'!$C$7:$E$387,3,0)</f>
        <v>A4</v>
      </c>
      <c r="Y141" s="19">
        <f>VLOOKUP(X141,Sheet1!$B$2:$C$12,2,TRUE)</f>
        <v>7</v>
      </c>
      <c r="Z141" s="19" t="str">
        <f>VLOOKUP(E141,'[11]Gui chi Quynh'!$C$7:$E$385,3,0)</f>
        <v>A4</v>
      </c>
      <c r="AA141" s="19">
        <f>VLOOKUP(Z141,Sheet1!$B$2:$C$12,2,TRUE)</f>
        <v>7</v>
      </c>
      <c r="AB141" s="19" t="str">
        <f>VLOOKUP(E141,'[12]Gui chi Quynh'!$C$7:$E$386,3,0)</f>
        <v>A4</v>
      </c>
      <c r="AC141" s="19">
        <f>VLOOKUP(AB141,Sheet1!$B$2:$C$12,2,TRUE)</f>
        <v>7</v>
      </c>
      <c r="AD141" s="19" t="str">
        <f>VLOOKUP($E141,'[13]Chi tiet'!$D$8:$Q$388,14,0)</f>
        <v>A4</v>
      </c>
      <c r="AE141" s="19">
        <f>VLOOKUP(AD141,Sheet1!$B$2:$C$12,2,TRUE)</f>
        <v>7</v>
      </c>
      <c r="AF141" s="19">
        <f t="shared" si="52"/>
        <v>7</v>
      </c>
      <c r="AG141" s="226">
        <f t="shared" si="53"/>
        <v>0</v>
      </c>
      <c r="AH141" s="17" t="str">
        <f t="shared" si="61"/>
        <v>Hoàn thành tốt nhiệm vụ</v>
      </c>
      <c r="AI141" s="17">
        <f t="shared" si="54"/>
        <v>7.4</v>
      </c>
      <c r="AJ141" s="365" t="str">
        <f t="shared" si="62"/>
        <v/>
      </c>
      <c r="AK141" s="17" t="str">
        <f t="shared" si="63"/>
        <v>Hoàn thành tốt nhiệm vụ</v>
      </c>
      <c r="AL141" s="17" t="str">
        <f t="shared" si="64"/>
        <v>LĐTT</v>
      </c>
      <c r="AM141" s="366" t="str">
        <f>VLOOKUP($D141,'[14]DS Tong'!$D$18:$L$211,9,0)</f>
        <v>Tốt</v>
      </c>
      <c r="AN141" s="19" t="str">
        <f>VLOOKUP($E141,[15]Sheet1!$C$7:$E$395,2,0)</f>
        <v>A4</v>
      </c>
      <c r="AO141" s="19">
        <f>VLOOKUP(AN141,Sheet1!$B$2:$C$12,2,TRUE)</f>
        <v>7</v>
      </c>
      <c r="AP141" s="19" t="str">
        <f>VLOOKUP($E141,[15]Sheet1!$C$7:$E$395,3,0)</f>
        <v>A3</v>
      </c>
      <c r="AQ141" s="19">
        <f>VLOOKUP(AP141,Sheet1!$B$2:$C$12,2,TRUE)</f>
        <v>8</v>
      </c>
      <c r="AR141" s="17">
        <f t="shared" si="56"/>
        <v>7.5</v>
      </c>
      <c r="AS141" s="17">
        <f t="shared" si="49"/>
        <v>7.4</v>
      </c>
      <c r="AT141" s="365" t="str">
        <f t="shared" si="55"/>
        <v>12A* + 0B* + 0C* +  0D</v>
      </c>
      <c r="AU141" s="365" t="str">
        <f t="shared" si="65"/>
        <v>12A*</v>
      </c>
      <c r="AV141" s="19" t="str">
        <f t="shared" si="57"/>
        <v>HTT NV</v>
      </c>
      <c r="AW141" s="19" t="str">
        <f t="shared" si="58"/>
        <v>HTT NV</v>
      </c>
      <c r="AX141" s="29"/>
      <c r="AY141" s="29"/>
    </row>
    <row r="142" spans="1:51" s="48" customFormat="1" ht="35.1" customHeight="1" x14ac:dyDescent="0.25">
      <c r="A142" s="207">
        <f t="shared" si="59"/>
        <v>134</v>
      </c>
      <c r="B142" s="207">
        <f>COUNTIF($F$9:F142,F142)</f>
        <v>21</v>
      </c>
      <c r="C142" s="353" t="s">
        <v>985</v>
      </c>
      <c r="D142" s="70" t="s">
        <v>369</v>
      </c>
      <c r="E142" s="213" t="s">
        <v>546</v>
      </c>
      <c r="F142" s="19" t="s">
        <v>10</v>
      </c>
      <c r="G142" s="19" t="s">
        <v>974</v>
      </c>
      <c r="H142" s="19" t="str">
        <f>VLOOKUP($E142,'[4]Gui chi Quynh'!$D$7:$F$393,3,0)</f>
        <v>A4</v>
      </c>
      <c r="I142" s="19">
        <f>VLOOKUP(H142,Sheet1!$B$2:$C$12,2,TRUE)</f>
        <v>7</v>
      </c>
      <c r="J142" s="19" t="str">
        <f>VLOOKUP($E142,'[5]Gui chi Quynh'!$C$7:$E$391,3,0)</f>
        <v>A4</v>
      </c>
      <c r="K142" s="19">
        <f>VLOOKUP(J142,Sheet1!$B$2:$C$12,2,TRUE)</f>
        <v>7</v>
      </c>
      <c r="L142" s="19" t="str">
        <f>VLOOKUP($E142,'[6]Gui chi Quynh'!$C$7:$E$389,3,0)</f>
        <v>A4</v>
      </c>
      <c r="M142" s="19">
        <f>VLOOKUP(L142,Sheet1!$B$2:$C$12,2,TRUE)</f>
        <v>7</v>
      </c>
      <c r="N142" s="19" t="str">
        <f>VLOOKUP($E142,'[7]Gui chi Quynh'!$C$7:$E$389,3,0)</f>
        <v>A4</v>
      </c>
      <c r="O142" s="19">
        <f>VLOOKUP(N142,Sheet1!$B$2:$C$12,2,TRUE)</f>
        <v>7</v>
      </c>
      <c r="P142" s="19" t="str">
        <f>VLOOKUP($E142,'[8]Gui chi Quynh'!$C$7:$E$388,3,0)</f>
        <v>A4</v>
      </c>
      <c r="Q142" s="19">
        <f>VLOOKUP(P142,Sheet1!$B$2:$C$12,2,TRUE)</f>
        <v>7</v>
      </c>
      <c r="R142" s="19">
        <f t="shared" si="50"/>
        <v>7</v>
      </c>
      <c r="S142" s="226">
        <f t="shared" si="51"/>
        <v>0</v>
      </c>
      <c r="T142" s="17" t="str">
        <f t="shared" si="60"/>
        <v>Hoàn thành tốt nhiệm vụ</v>
      </c>
      <c r="U142" s="232"/>
      <c r="V142" s="19" t="str">
        <f>VLOOKUP($E142,'[9]Gui chi Quynh'!$C$7:$E$388,3,0)</f>
        <v>A4</v>
      </c>
      <c r="W142" s="19">
        <f>VLOOKUP(V142,Sheet1!$B$2:$C$12,2,TRUE)</f>
        <v>7</v>
      </c>
      <c r="X142" s="19" t="str">
        <f>VLOOKUP($E142,'[10]Gui chi Quynh'!$C$7:$E$387,3,0)</f>
        <v>A4</v>
      </c>
      <c r="Y142" s="19">
        <f>VLOOKUP(X142,Sheet1!$B$2:$C$12,2,TRUE)</f>
        <v>7</v>
      </c>
      <c r="Z142" s="19" t="str">
        <f>VLOOKUP(E142,'[11]Gui chi Quynh'!$C$7:$E$385,3,0)</f>
        <v>A4</v>
      </c>
      <c r="AA142" s="19">
        <f>VLOOKUP(Z142,Sheet1!$B$2:$C$12,2,TRUE)</f>
        <v>7</v>
      </c>
      <c r="AB142" s="19" t="str">
        <f>VLOOKUP(E142,'[12]Gui chi Quynh'!$C$7:$E$386,3,0)</f>
        <v>A4</v>
      </c>
      <c r="AC142" s="19">
        <f>VLOOKUP(AB142,Sheet1!$B$2:$C$12,2,TRUE)</f>
        <v>7</v>
      </c>
      <c r="AD142" s="19" t="str">
        <f>VLOOKUP($E142,'[13]Chi tiet'!$D$8:$Q$388,14,0)</f>
        <v>A4</v>
      </c>
      <c r="AE142" s="19">
        <f>VLOOKUP(AD142,Sheet1!$B$2:$C$12,2,TRUE)</f>
        <v>7</v>
      </c>
      <c r="AF142" s="19">
        <f t="shared" si="52"/>
        <v>7</v>
      </c>
      <c r="AG142" s="226">
        <f t="shared" si="53"/>
        <v>0</v>
      </c>
      <c r="AH142" s="17" t="str">
        <f t="shared" si="61"/>
        <v>Hoàn thành tốt nhiệm vụ</v>
      </c>
      <c r="AI142" s="17">
        <f t="shared" si="54"/>
        <v>7</v>
      </c>
      <c r="AJ142" s="365" t="str">
        <f t="shared" si="62"/>
        <v/>
      </c>
      <c r="AK142" s="17" t="str">
        <f t="shared" si="63"/>
        <v>Hoàn thành tốt nhiệm vụ</v>
      </c>
      <c r="AL142" s="17" t="str">
        <f t="shared" si="64"/>
        <v>LĐTT</v>
      </c>
      <c r="AM142" s="366"/>
      <c r="AN142" s="19" t="str">
        <f>VLOOKUP($E142,[15]Sheet1!$C$7:$E$395,2,0)</f>
        <v>A4</v>
      </c>
      <c r="AO142" s="19">
        <f>VLOOKUP(AN142,Sheet1!$B$2:$C$12,2,TRUE)</f>
        <v>7</v>
      </c>
      <c r="AP142" s="19" t="str">
        <f>VLOOKUP($E142,[15]Sheet1!$C$7:$E$395,3,0)</f>
        <v>A3</v>
      </c>
      <c r="AQ142" s="19">
        <f>VLOOKUP(AP142,Sheet1!$B$2:$C$12,2,TRUE)</f>
        <v>8</v>
      </c>
      <c r="AR142" s="17">
        <f t="shared" si="56"/>
        <v>7.1</v>
      </c>
      <c r="AS142" s="17">
        <f t="shared" si="49"/>
        <v>7.1</v>
      </c>
      <c r="AT142" s="365" t="str">
        <f t="shared" si="55"/>
        <v>12A* + 0B* + 0C* +  0D</v>
      </c>
      <c r="AU142" s="365" t="str">
        <f t="shared" si="65"/>
        <v>12A*</v>
      </c>
      <c r="AV142" s="19" t="str">
        <f t="shared" si="57"/>
        <v>HTT NV</v>
      </c>
      <c r="AW142" s="19" t="str">
        <f t="shared" si="58"/>
        <v>HTT NV</v>
      </c>
      <c r="AX142" s="29"/>
      <c r="AY142" s="29"/>
    </row>
    <row r="143" spans="1:51" s="48" customFormat="1" ht="35.1" customHeight="1" x14ac:dyDescent="0.25">
      <c r="A143" s="207">
        <f t="shared" si="59"/>
        <v>135</v>
      </c>
      <c r="B143" s="207">
        <f>COUNTIF($F$9:F143,F143)</f>
        <v>22</v>
      </c>
      <c r="C143" s="353" t="s">
        <v>984</v>
      </c>
      <c r="D143" s="70" t="s">
        <v>353</v>
      </c>
      <c r="E143" s="213" t="s">
        <v>545</v>
      </c>
      <c r="F143" s="19" t="s">
        <v>10</v>
      </c>
      <c r="G143" s="19" t="s">
        <v>974</v>
      </c>
      <c r="H143" s="19" t="str">
        <f>VLOOKUP($E143,'[4]Gui chi Quynh'!$D$7:$F$393,3,0)</f>
        <v>A3</v>
      </c>
      <c r="I143" s="19">
        <f>VLOOKUP(H143,Sheet1!$B$2:$C$12,2,TRUE)</f>
        <v>8</v>
      </c>
      <c r="J143" s="19" t="str">
        <f>VLOOKUP($E143,'[5]Gui chi Quynh'!$C$7:$E$391,3,0)</f>
        <v>A4</v>
      </c>
      <c r="K143" s="19">
        <f>VLOOKUP(J143,Sheet1!$B$2:$C$12,2,TRUE)</f>
        <v>7</v>
      </c>
      <c r="L143" s="19" t="str">
        <f>VLOOKUP($E143,'[6]Gui chi Quynh'!$C$7:$E$389,3,0)</f>
        <v>A4</v>
      </c>
      <c r="M143" s="19">
        <f>VLOOKUP(L143,Sheet1!$B$2:$C$12,2,TRUE)</f>
        <v>7</v>
      </c>
      <c r="N143" s="19" t="str">
        <f>VLOOKUP($E143,'[7]Gui chi Quynh'!$C$7:$E$389,3,0)</f>
        <v>A2</v>
      </c>
      <c r="O143" s="19">
        <f>VLOOKUP(N143,Sheet1!$B$2:$C$12,2,TRUE)</f>
        <v>9</v>
      </c>
      <c r="P143" s="19" t="str">
        <f>VLOOKUP($E143,'[8]Gui chi Quynh'!$C$7:$E$388,3,0)</f>
        <v>A3</v>
      </c>
      <c r="Q143" s="19">
        <f>VLOOKUP(P143,Sheet1!$B$2:$C$12,2,TRUE)</f>
        <v>8</v>
      </c>
      <c r="R143" s="19">
        <f t="shared" si="50"/>
        <v>7.8</v>
      </c>
      <c r="S143" s="226">
        <f t="shared" si="51"/>
        <v>0</v>
      </c>
      <c r="T143" s="17" t="str">
        <f t="shared" si="60"/>
        <v>Hoàn thành tốt nhiệm vụ</v>
      </c>
      <c r="U143" s="232"/>
      <c r="V143" s="19" t="str">
        <f>VLOOKUP($E143,'[9]Gui chi Quynh'!$C$7:$E$388,3,0)</f>
        <v>A3</v>
      </c>
      <c r="W143" s="19">
        <f>VLOOKUP(V143,Sheet1!$B$2:$C$12,2,TRUE)</f>
        <v>8</v>
      </c>
      <c r="X143" s="19" t="str">
        <f>VLOOKUP($E143,'[10]Gui chi Quynh'!$C$7:$E$387,3,0)</f>
        <v>A2</v>
      </c>
      <c r="Y143" s="19">
        <f>VLOOKUP(X143,Sheet1!$B$2:$C$12,2,TRUE)</f>
        <v>9</v>
      </c>
      <c r="Z143" s="19" t="str">
        <f>VLOOKUP(E143,'[11]Gui chi Quynh'!$C$7:$E$385,3,0)</f>
        <v>A2</v>
      </c>
      <c r="AA143" s="19">
        <f>VLOOKUP(Z143,Sheet1!$B$2:$C$12,2,TRUE)</f>
        <v>9</v>
      </c>
      <c r="AB143" s="19" t="str">
        <f>VLOOKUP(E143,'[12]Gui chi Quynh'!$C$7:$E$386,3,0)</f>
        <v>A3</v>
      </c>
      <c r="AC143" s="19">
        <f>VLOOKUP(AB143,Sheet1!$B$2:$C$12,2,TRUE)</f>
        <v>8</v>
      </c>
      <c r="AD143" s="19" t="str">
        <f>VLOOKUP($E143,'[13]Chi tiet'!$D$8:$Q$388,14,0)</f>
        <v>A2</v>
      </c>
      <c r="AE143" s="19">
        <f>VLOOKUP(AD143,Sheet1!$B$2:$C$12,2,TRUE)</f>
        <v>9</v>
      </c>
      <c r="AF143" s="19">
        <f t="shared" si="52"/>
        <v>8.6</v>
      </c>
      <c r="AG143" s="226">
        <f t="shared" si="53"/>
        <v>0</v>
      </c>
      <c r="AH143" s="17" t="str">
        <f t="shared" si="61"/>
        <v>Hoàn thành xuất sắc nhiệm vụ</v>
      </c>
      <c r="AI143" s="17">
        <f t="shared" si="54"/>
        <v>8.1999999999999993</v>
      </c>
      <c r="AJ143" s="365" t="str">
        <f t="shared" si="62"/>
        <v/>
      </c>
      <c r="AK143" s="17" t="str">
        <f t="shared" si="63"/>
        <v>Hoàn thành xuất sắc nhiệm vụ</v>
      </c>
      <c r="AL143" s="17" t="str">
        <f t="shared" si="64"/>
        <v>LĐTT</v>
      </c>
      <c r="AM143" s="366"/>
      <c r="AN143" s="19" t="str">
        <f>VLOOKUP($E143,[15]Sheet1!$C$7:$E$395,2,0)</f>
        <v>A3</v>
      </c>
      <c r="AO143" s="19">
        <f>VLOOKUP(AN143,Sheet1!$B$2:$C$12,2,TRUE)</f>
        <v>8</v>
      </c>
      <c r="AP143" s="19" t="str">
        <f>VLOOKUP($E143,[15]Sheet1!$C$7:$E$395,3,0)</f>
        <v>A4</v>
      </c>
      <c r="AQ143" s="19">
        <f>VLOOKUP(AP143,Sheet1!$B$2:$C$12,2,TRUE)</f>
        <v>7</v>
      </c>
      <c r="AR143" s="17">
        <f t="shared" si="56"/>
        <v>8</v>
      </c>
      <c r="AS143" s="17">
        <f t="shared" si="49"/>
        <v>8.1</v>
      </c>
      <c r="AT143" s="365" t="str">
        <f t="shared" si="55"/>
        <v>12A* + 0B* + 0C* +  0D</v>
      </c>
      <c r="AU143" s="365" t="str">
        <f t="shared" si="65"/>
        <v>12A*</v>
      </c>
      <c r="AV143" s="19" t="str">
        <f t="shared" si="57"/>
        <v>HTXS NV</v>
      </c>
      <c r="AW143" s="19" t="str">
        <f t="shared" si="58"/>
        <v>HTXS NV</v>
      </c>
      <c r="AX143" s="29"/>
      <c r="AY143" s="29"/>
    </row>
    <row r="144" spans="1:51" s="48" customFormat="1" ht="35.1" customHeight="1" x14ac:dyDescent="0.25">
      <c r="A144" s="207">
        <f t="shared" si="59"/>
        <v>136</v>
      </c>
      <c r="B144" s="207">
        <f>COUNTIF($F$9:F144,F144)</f>
        <v>23</v>
      </c>
      <c r="C144" s="353" t="s">
        <v>985</v>
      </c>
      <c r="D144" s="70" t="s">
        <v>92</v>
      </c>
      <c r="E144" s="209" t="s">
        <v>518</v>
      </c>
      <c r="F144" s="19" t="s">
        <v>10</v>
      </c>
      <c r="G144" s="19" t="s">
        <v>974</v>
      </c>
      <c r="H144" s="19" t="str">
        <f>VLOOKUP($E144,'[4]Gui chi Quynh'!$D$7:$F$393,3,0)</f>
        <v>A4</v>
      </c>
      <c r="I144" s="19">
        <f>VLOOKUP(H144,Sheet1!$B$2:$C$12,2,TRUE)</f>
        <v>7</v>
      </c>
      <c r="J144" s="19" t="str">
        <f>VLOOKUP($E144,'[5]Gui chi Quynh'!$C$7:$E$391,3,0)</f>
        <v>A4</v>
      </c>
      <c r="K144" s="19">
        <f>VLOOKUP(J144,Sheet1!$B$2:$C$12,2,TRUE)</f>
        <v>7</v>
      </c>
      <c r="L144" s="19" t="str">
        <f>VLOOKUP($E144,'[6]Gui chi Quynh'!$C$7:$E$389,3,0)</f>
        <v>A4</v>
      </c>
      <c r="M144" s="19">
        <f>VLOOKUP(L144,Sheet1!$B$2:$C$12,2,TRUE)</f>
        <v>7</v>
      </c>
      <c r="N144" s="19" t="str">
        <f>VLOOKUP($E144,'[7]Gui chi Quynh'!$C$7:$E$389,3,0)</f>
        <v>A3</v>
      </c>
      <c r="O144" s="19">
        <f>VLOOKUP(N144,Sheet1!$B$2:$C$12,2,TRUE)</f>
        <v>8</v>
      </c>
      <c r="P144" s="19" t="str">
        <f>VLOOKUP($E144,'[8]Gui chi Quynh'!$C$7:$E$388,3,0)</f>
        <v>A4</v>
      </c>
      <c r="Q144" s="19">
        <f>VLOOKUP(P144,Sheet1!$B$2:$C$12,2,TRUE)</f>
        <v>7</v>
      </c>
      <c r="R144" s="19">
        <f t="shared" si="50"/>
        <v>7.2</v>
      </c>
      <c r="S144" s="226">
        <f t="shared" si="51"/>
        <v>0</v>
      </c>
      <c r="T144" s="17" t="str">
        <f t="shared" si="60"/>
        <v>Hoàn thành tốt nhiệm vụ</v>
      </c>
      <c r="U144" s="232"/>
      <c r="V144" s="19" t="str">
        <f>VLOOKUP($E144,'[9]Gui chi Quynh'!$C$7:$E$388,3,0)</f>
        <v>A4</v>
      </c>
      <c r="W144" s="19">
        <f>VLOOKUP(V144,Sheet1!$B$2:$C$12,2,TRUE)</f>
        <v>7</v>
      </c>
      <c r="X144" s="19" t="str">
        <f>VLOOKUP($E144,'[10]Gui chi Quynh'!$C$7:$E$387,3,0)</f>
        <v>A4</v>
      </c>
      <c r="Y144" s="19">
        <f>VLOOKUP(X144,Sheet1!$B$2:$C$12,2,TRUE)</f>
        <v>7</v>
      </c>
      <c r="Z144" s="19" t="str">
        <f>VLOOKUP(E144,'[11]Gui chi Quynh'!$C$7:$E$385,3,0)</f>
        <v>A4</v>
      </c>
      <c r="AA144" s="19">
        <f>VLOOKUP(Z144,Sheet1!$B$2:$C$12,2,TRUE)</f>
        <v>7</v>
      </c>
      <c r="AB144" s="19" t="str">
        <f>VLOOKUP(E144,'[12]Gui chi Quynh'!$C$7:$E$386,3,0)</f>
        <v>A4</v>
      </c>
      <c r="AC144" s="19">
        <f>VLOOKUP(AB144,Sheet1!$B$2:$C$12,2,TRUE)</f>
        <v>7</v>
      </c>
      <c r="AD144" s="19" t="str">
        <f>VLOOKUP($E144,'[13]Chi tiet'!$D$8:$Q$388,14,0)</f>
        <v>A4</v>
      </c>
      <c r="AE144" s="19">
        <f>VLOOKUP(AD144,Sheet1!$B$2:$C$12,2,TRUE)</f>
        <v>7</v>
      </c>
      <c r="AF144" s="19">
        <f t="shared" si="52"/>
        <v>7</v>
      </c>
      <c r="AG144" s="226">
        <f t="shared" si="53"/>
        <v>0</v>
      </c>
      <c r="AH144" s="17" t="str">
        <f t="shared" si="61"/>
        <v>Hoàn thành tốt nhiệm vụ</v>
      </c>
      <c r="AI144" s="17">
        <f t="shared" si="54"/>
        <v>7.1</v>
      </c>
      <c r="AJ144" s="365" t="str">
        <f t="shared" si="62"/>
        <v/>
      </c>
      <c r="AK144" s="17" t="str">
        <f t="shared" si="63"/>
        <v>Hoàn thành tốt nhiệm vụ</v>
      </c>
      <c r="AL144" s="17" t="str">
        <f t="shared" si="64"/>
        <v>LĐTT</v>
      </c>
      <c r="AM144" s="366"/>
      <c r="AN144" s="19" t="str">
        <f>VLOOKUP($E144,[15]Sheet1!$C$7:$E$395,2,0)</f>
        <v>A4</v>
      </c>
      <c r="AO144" s="19">
        <f>VLOOKUP(AN144,Sheet1!$B$2:$C$12,2,TRUE)</f>
        <v>7</v>
      </c>
      <c r="AP144" s="19" t="str">
        <f>VLOOKUP($E144,[15]Sheet1!$C$7:$E$395,3,0)</f>
        <v>A4</v>
      </c>
      <c r="AQ144" s="19">
        <f>VLOOKUP(AP144,Sheet1!$B$2:$C$12,2,TRUE)</f>
        <v>7</v>
      </c>
      <c r="AR144" s="17">
        <f t="shared" si="56"/>
        <v>7.1</v>
      </c>
      <c r="AS144" s="17">
        <f t="shared" si="49"/>
        <v>7.1</v>
      </c>
      <c r="AT144" s="365" t="str">
        <f t="shared" si="55"/>
        <v>12A* + 0B* + 0C* +  0D</v>
      </c>
      <c r="AU144" s="365" t="str">
        <f t="shared" si="65"/>
        <v>12A*</v>
      </c>
      <c r="AV144" s="19" t="str">
        <f t="shared" si="57"/>
        <v>HTT NV</v>
      </c>
      <c r="AW144" s="19" t="str">
        <f t="shared" si="58"/>
        <v>HTT NV</v>
      </c>
      <c r="AX144" s="29"/>
      <c r="AY144" s="29"/>
    </row>
    <row r="145" spans="1:51" s="48" customFormat="1" ht="35.1" customHeight="1" x14ac:dyDescent="0.25">
      <c r="A145" s="207">
        <f t="shared" si="59"/>
        <v>137</v>
      </c>
      <c r="B145" s="207">
        <f>COUNTIF($F$9:F145,F145)</f>
        <v>24</v>
      </c>
      <c r="C145" s="353" t="s">
        <v>985</v>
      </c>
      <c r="D145" s="70" t="s">
        <v>93</v>
      </c>
      <c r="E145" s="213" t="s">
        <v>519</v>
      </c>
      <c r="F145" s="19" t="s">
        <v>10</v>
      </c>
      <c r="G145" s="19" t="s">
        <v>974</v>
      </c>
      <c r="H145" s="19" t="str">
        <f>VLOOKUP($E145,'[4]Gui chi Quynh'!$D$7:$F$393,3,0)</f>
        <v>A4</v>
      </c>
      <c r="I145" s="19">
        <f>VLOOKUP(H145,Sheet1!$B$2:$C$12,2,TRUE)</f>
        <v>7</v>
      </c>
      <c r="J145" s="19" t="str">
        <f>VLOOKUP($E145,'[5]Gui chi Quynh'!$C$7:$E$391,3,0)</f>
        <v>A4</v>
      </c>
      <c r="K145" s="19">
        <f>VLOOKUP(J145,Sheet1!$B$2:$C$12,2,TRUE)</f>
        <v>7</v>
      </c>
      <c r="L145" s="19" t="str">
        <f>VLOOKUP($E145,'[6]Gui chi Quynh'!$C$7:$E$389,3,0)</f>
        <v>A4</v>
      </c>
      <c r="M145" s="19">
        <f>VLOOKUP(L145,Sheet1!$B$2:$C$12,2,TRUE)</f>
        <v>7</v>
      </c>
      <c r="N145" s="19" t="str">
        <f>VLOOKUP($E145,'[7]Gui chi Quynh'!$C$7:$E$389,3,0)</f>
        <v>A4</v>
      </c>
      <c r="O145" s="19">
        <f>VLOOKUP(N145,Sheet1!$B$2:$C$12,2,TRUE)</f>
        <v>7</v>
      </c>
      <c r="P145" s="19" t="str">
        <f>VLOOKUP($E145,'[8]Gui chi Quynh'!$C$7:$E$388,3,0)</f>
        <v>A4</v>
      </c>
      <c r="Q145" s="19">
        <f>VLOOKUP(P145,Sheet1!$B$2:$C$12,2,TRUE)</f>
        <v>7</v>
      </c>
      <c r="R145" s="19">
        <f t="shared" si="50"/>
        <v>7</v>
      </c>
      <c r="S145" s="226">
        <f t="shared" si="51"/>
        <v>0</v>
      </c>
      <c r="T145" s="17" t="str">
        <f t="shared" si="60"/>
        <v>Hoàn thành tốt nhiệm vụ</v>
      </c>
      <c r="U145" s="232"/>
      <c r="V145" s="19" t="str">
        <f>VLOOKUP($E145,'[9]Gui chi Quynh'!$C$7:$E$388,3,0)</f>
        <v>A4</v>
      </c>
      <c r="W145" s="19">
        <f>VLOOKUP(V145,Sheet1!$B$2:$C$12,2,TRUE)</f>
        <v>7</v>
      </c>
      <c r="X145" s="19" t="str">
        <f>VLOOKUP($E145,'[10]Gui chi Quynh'!$C$7:$E$387,3,0)</f>
        <v>A4</v>
      </c>
      <c r="Y145" s="19">
        <f>VLOOKUP(X145,Sheet1!$B$2:$C$12,2,TRUE)</f>
        <v>7</v>
      </c>
      <c r="Z145" s="19" t="str">
        <f>VLOOKUP(E145,'[11]Gui chi Quynh'!$C$7:$E$385,3,0)</f>
        <v>A4</v>
      </c>
      <c r="AA145" s="19">
        <f>VLOOKUP(Z145,Sheet1!$B$2:$C$12,2,TRUE)</f>
        <v>7</v>
      </c>
      <c r="AB145" s="19" t="str">
        <f>VLOOKUP(E145,'[12]Gui chi Quynh'!$C$7:$E$386,3,0)</f>
        <v>A4</v>
      </c>
      <c r="AC145" s="19">
        <f>VLOOKUP(AB145,Sheet1!$B$2:$C$12,2,TRUE)</f>
        <v>7</v>
      </c>
      <c r="AD145" s="19" t="str">
        <f>VLOOKUP($E145,'[13]Chi tiet'!$D$8:$Q$388,14,0)</f>
        <v>A4</v>
      </c>
      <c r="AE145" s="19">
        <f>VLOOKUP(AD145,Sheet1!$B$2:$C$12,2,TRUE)</f>
        <v>7</v>
      </c>
      <c r="AF145" s="19">
        <f t="shared" si="52"/>
        <v>7</v>
      </c>
      <c r="AG145" s="226">
        <f t="shared" si="53"/>
        <v>0</v>
      </c>
      <c r="AH145" s="17" t="str">
        <f t="shared" si="61"/>
        <v>Hoàn thành tốt nhiệm vụ</v>
      </c>
      <c r="AI145" s="17">
        <f t="shared" si="54"/>
        <v>7</v>
      </c>
      <c r="AJ145" s="365" t="str">
        <f t="shared" si="62"/>
        <v/>
      </c>
      <c r="AK145" s="17" t="str">
        <f t="shared" si="63"/>
        <v>Hoàn thành tốt nhiệm vụ</v>
      </c>
      <c r="AL145" s="17" t="str">
        <f t="shared" si="64"/>
        <v>LĐTT</v>
      </c>
      <c r="AM145" s="366"/>
      <c r="AN145" s="19" t="str">
        <f>VLOOKUP($E145,[15]Sheet1!$C$7:$E$395,2,0)</f>
        <v>A4</v>
      </c>
      <c r="AO145" s="19">
        <f>VLOOKUP(AN145,Sheet1!$B$2:$C$12,2,TRUE)</f>
        <v>7</v>
      </c>
      <c r="AP145" s="19" t="str">
        <f>VLOOKUP($E145,[15]Sheet1!$C$7:$E$395,3,0)</f>
        <v>A3</v>
      </c>
      <c r="AQ145" s="19">
        <f>VLOOKUP(AP145,Sheet1!$B$2:$C$12,2,TRUE)</f>
        <v>8</v>
      </c>
      <c r="AR145" s="17">
        <f t="shared" si="56"/>
        <v>7.1</v>
      </c>
      <c r="AS145" s="17">
        <f t="shared" si="49"/>
        <v>7.1</v>
      </c>
      <c r="AT145" s="365" t="str">
        <f t="shared" si="55"/>
        <v>12A* + 0B* + 0C* +  0D</v>
      </c>
      <c r="AU145" s="365" t="str">
        <f t="shared" si="65"/>
        <v>12A*</v>
      </c>
      <c r="AV145" s="19" t="str">
        <f t="shared" si="57"/>
        <v>HTT NV</v>
      </c>
      <c r="AW145" s="19" t="str">
        <f t="shared" si="58"/>
        <v>HTT NV</v>
      </c>
      <c r="AX145" s="29"/>
      <c r="AY145" s="29"/>
    </row>
    <row r="146" spans="1:51" s="48" customFormat="1" ht="59.25" customHeight="1" x14ac:dyDescent="0.25">
      <c r="A146" s="207">
        <f t="shared" si="59"/>
        <v>138</v>
      </c>
      <c r="B146" s="207">
        <f>COUNTIF($F$9:F146,F146)</f>
        <v>25</v>
      </c>
      <c r="C146" s="353" t="s">
        <v>984</v>
      </c>
      <c r="D146" s="70" t="s">
        <v>94</v>
      </c>
      <c r="E146" s="213" t="s">
        <v>520</v>
      </c>
      <c r="F146" s="19" t="s">
        <v>10</v>
      </c>
      <c r="G146" s="19" t="s">
        <v>974</v>
      </c>
      <c r="H146" s="19" t="str">
        <f>VLOOKUP($E146,'[4]Gui chi Quynh'!$D$7:$F$393,3,0)</f>
        <v>A4</v>
      </c>
      <c r="I146" s="19">
        <f>VLOOKUP(H146,Sheet1!$B$2:$C$12,2,TRUE)</f>
        <v>7</v>
      </c>
      <c r="J146" s="19" t="str">
        <f>VLOOKUP($E146,'[5]Gui chi Quynh'!$C$7:$E$391,3,0)</f>
        <v>A4</v>
      </c>
      <c r="K146" s="19">
        <f>VLOOKUP(J146,Sheet1!$B$2:$C$12,2,TRUE)</f>
        <v>7</v>
      </c>
      <c r="L146" s="19" t="str">
        <f>VLOOKUP($E146,'[6]Gui chi Quynh'!$C$7:$E$389,3,0)</f>
        <v>A4</v>
      </c>
      <c r="M146" s="19">
        <f>VLOOKUP(L146,Sheet1!$B$2:$C$12,2,TRUE)</f>
        <v>7</v>
      </c>
      <c r="N146" s="19" t="str">
        <f>VLOOKUP($E146,'[7]Gui chi Quynh'!$C$7:$E$389,3,0)</f>
        <v>A4</v>
      </c>
      <c r="O146" s="19">
        <f>VLOOKUP(N146,Sheet1!$B$2:$C$12,2,TRUE)</f>
        <v>7</v>
      </c>
      <c r="P146" s="233" t="str">
        <f>VLOOKUP($E146,'[8]Gui chi Quynh'!$C$7:$E$388,3,0)</f>
        <v>A DN</v>
      </c>
      <c r="Q146" s="233">
        <v>7</v>
      </c>
      <c r="R146" s="233">
        <f>ROUND(AVERAGE(I146,K146,M146,O146),2)</f>
        <v>7</v>
      </c>
      <c r="S146" s="96">
        <f t="shared" si="51"/>
        <v>0</v>
      </c>
      <c r="T146" s="17" t="str">
        <f t="shared" si="60"/>
        <v>Hoàn thành tốt nhiệm vụ</v>
      </c>
      <c r="U146" s="331" t="s">
        <v>943</v>
      </c>
      <c r="V146" s="233" t="str">
        <f>VLOOKUP($E146,'[9]Gui chi Quynh'!$C$7:$E$388,3,0)</f>
        <v>A DN</v>
      </c>
      <c r="W146" s="19"/>
      <c r="X146" s="19" t="str">
        <f>VLOOKUP($E146,'[10]Gui chi Quynh'!$C$7:$E$387,3,0)</f>
        <v>A DN</v>
      </c>
      <c r="Y146" s="19"/>
      <c r="Z146" s="19" t="str">
        <f>VLOOKUP(E146,'[11]Gui chi Quynh'!$C$7:$E$385,3,0)</f>
        <v>A DN</v>
      </c>
      <c r="AA146" s="19"/>
      <c r="AB146" s="19" t="str">
        <f>VLOOKUP(E146,'[12]Gui chi Quynh'!$C$7:$E$386,3,0)</f>
        <v>A DN</v>
      </c>
      <c r="AC146" s="19"/>
      <c r="AD146" s="19" t="str">
        <f>VLOOKUP($E146,'[13]Chi tiet'!$D$8:$Q$388,14,0)</f>
        <v>A4</v>
      </c>
      <c r="AE146" s="19"/>
      <c r="AF146" s="19">
        <v>7</v>
      </c>
      <c r="AG146" s="226">
        <f t="shared" si="53"/>
        <v>0</v>
      </c>
      <c r="AH146" s="17" t="s">
        <v>1000</v>
      </c>
      <c r="AI146" s="17">
        <f t="shared" si="54"/>
        <v>7</v>
      </c>
      <c r="AJ146" s="365" t="str">
        <f t="shared" si="62"/>
        <v/>
      </c>
      <c r="AK146" s="17" t="str">
        <f t="shared" si="63"/>
        <v>Hoàn thành tốt nhiệm vụ</v>
      </c>
      <c r="AL146" s="17" t="str">
        <f t="shared" si="64"/>
        <v>LĐTT</v>
      </c>
      <c r="AM146" s="366"/>
      <c r="AN146" s="19" t="str">
        <f>VLOOKUP($E146,[15]Sheet1!$C$7:$E$395,2,0)</f>
        <v>A4</v>
      </c>
      <c r="AO146" s="19">
        <f>VLOOKUP(AN146,Sheet1!$B$2:$C$12,2,TRUE)</f>
        <v>7</v>
      </c>
      <c r="AP146" s="19" t="str">
        <f>VLOOKUP($E146,[15]Sheet1!$C$7:$E$395,3,0)</f>
        <v>A4</v>
      </c>
      <c r="AQ146" s="19">
        <f>VLOOKUP(AP146,Sheet1!$B$2:$C$12,2,TRUE)</f>
        <v>7</v>
      </c>
      <c r="AR146" s="17">
        <f t="shared" si="56"/>
        <v>7</v>
      </c>
      <c r="AS146" s="17">
        <f t="shared" si="49"/>
        <v>7</v>
      </c>
      <c r="AT146" s="365" t="str">
        <f t="shared" si="55"/>
        <v>12A* + 0B* + 0C* +  0D</v>
      </c>
      <c r="AU146" s="365" t="str">
        <f t="shared" si="65"/>
        <v>12A*</v>
      </c>
      <c r="AV146" s="19" t="str">
        <f t="shared" si="57"/>
        <v>HTT NV</v>
      </c>
      <c r="AW146" s="19" t="str">
        <f t="shared" si="58"/>
        <v>HTT NV</v>
      </c>
      <c r="AX146" s="29" t="s">
        <v>1006</v>
      </c>
      <c r="AY146" s="29"/>
    </row>
    <row r="147" spans="1:51" s="48" customFormat="1" ht="35.1" customHeight="1" x14ac:dyDescent="0.25">
      <c r="A147" s="207">
        <f t="shared" si="59"/>
        <v>139</v>
      </c>
      <c r="B147" s="207">
        <f>COUNTIF($F$9:F147,F147)</f>
        <v>26</v>
      </c>
      <c r="C147" s="353" t="s">
        <v>984</v>
      </c>
      <c r="D147" s="70" t="s">
        <v>96</v>
      </c>
      <c r="E147" s="213" t="s">
        <v>521</v>
      </c>
      <c r="F147" s="19" t="s">
        <v>10</v>
      </c>
      <c r="G147" s="19" t="s">
        <v>974</v>
      </c>
      <c r="H147" s="19" t="str">
        <f>VLOOKUP($E147,'[4]Gui chi Quynh'!$D$7:$F$393,3,0)</f>
        <v>A4</v>
      </c>
      <c r="I147" s="19">
        <f>VLOOKUP(H147,Sheet1!$B$2:$C$12,2,TRUE)</f>
        <v>7</v>
      </c>
      <c r="J147" s="19" t="str">
        <f>VLOOKUP($E147,'[5]Gui chi Quynh'!$C$7:$E$391,3,0)</f>
        <v>A4</v>
      </c>
      <c r="K147" s="19">
        <f>VLOOKUP(J147,Sheet1!$B$2:$C$12,2,TRUE)</f>
        <v>7</v>
      </c>
      <c r="L147" s="19" t="str">
        <f>VLOOKUP($E147,'[6]Gui chi Quynh'!$C$7:$E$389,3,0)</f>
        <v>A4</v>
      </c>
      <c r="M147" s="19">
        <f>VLOOKUP(L147,Sheet1!$B$2:$C$12,2,TRUE)</f>
        <v>7</v>
      </c>
      <c r="N147" s="19" t="str">
        <f>VLOOKUP($E147,'[7]Gui chi Quynh'!$C$7:$E$389,3,0)</f>
        <v>A4</v>
      </c>
      <c r="O147" s="19">
        <f>VLOOKUP(N147,Sheet1!$B$2:$C$12,2,TRUE)</f>
        <v>7</v>
      </c>
      <c r="P147" s="19" t="str">
        <f>VLOOKUP($E147,'[8]Gui chi Quynh'!$C$7:$E$388,3,0)</f>
        <v>A4</v>
      </c>
      <c r="Q147" s="19">
        <f>VLOOKUP(P147,Sheet1!$B$2:$C$12,2,TRUE)</f>
        <v>7</v>
      </c>
      <c r="R147" s="19">
        <f t="shared" si="50"/>
        <v>7</v>
      </c>
      <c r="S147" s="226">
        <f t="shared" si="51"/>
        <v>0</v>
      </c>
      <c r="T147" s="17" t="str">
        <f t="shared" si="60"/>
        <v>Hoàn thành tốt nhiệm vụ</v>
      </c>
      <c r="U147" s="232"/>
      <c r="V147" s="19" t="str">
        <f>VLOOKUP($E147,'[9]Gui chi Quynh'!$C$7:$E$388,3,0)</f>
        <v>A4</v>
      </c>
      <c r="W147" s="19">
        <f>VLOOKUP(V147,Sheet1!$B$2:$C$12,2,TRUE)</f>
        <v>7</v>
      </c>
      <c r="X147" s="19" t="str">
        <f>VLOOKUP($E147,'[10]Gui chi Quynh'!$C$7:$E$387,3,0)</f>
        <v>A4</v>
      </c>
      <c r="Y147" s="19">
        <f>VLOOKUP(X147,Sheet1!$B$2:$C$12,2,TRUE)</f>
        <v>7</v>
      </c>
      <c r="Z147" s="19" t="str">
        <f>VLOOKUP(E147,'[11]Gui chi Quynh'!$C$7:$E$385,3,0)</f>
        <v>A4</v>
      </c>
      <c r="AA147" s="19">
        <f>VLOOKUP(Z147,Sheet1!$B$2:$C$12,2,TRUE)</f>
        <v>7</v>
      </c>
      <c r="AB147" s="19" t="str">
        <f>VLOOKUP(E147,'[12]Gui chi Quynh'!$C$7:$E$386,3,0)</f>
        <v>A4</v>
      </c>
      <c r="AC147" s="19">
        <f>VLOOKUP(AB147,Sheet1!$B$2:$C$12,2,TRUE)</f>
        <v>7</v>
      </c>
      <c r="AD147" s="19" t="str">
        <f>VLOOKUP($E147,'[13]Chi tiet'!$D$8:$Q$388,14,0)</f>
        <v>A4</v>
      </c>
      <c r="AE147" s="19">
        <f>VLOOKUP(AD147,Sheet1!$B$2:$C$12,2,TRUE)</f>
        <v>7</v>
      </c>
      <c r="AF147" s="19">
        <f t="shared" ref="AF147:AF178" si="66">ROUND(AVERAGE(W147,Y147,AA147,AC147,AE147),1)</f>
        <v>7</v>
      </c>
      <c r="AG147" s="226">
        <f t="shared" si="53"/>
        <v>0</v>
      </c>
      <c r="AH147" s="17" t="str">
        <f t="shared" si="61"/>
        <v>Hoàn thành tốt nhiệm vụ</v>
      </c>
      <c r="AI147" s="17">
        <f t="shared" si="54"/>
        <v>7</v>
      </c>
      <c r="AJ147" s="365" t="str">
        <f t="shared" si="62"/>
        <v/>
      </c>
      <c r="AK147" s="17" t="str">
        <f t="shared" si="63"/>
        <v>Hoàn thành tốt nhiệm vụ</v>
      </c>
      <c r="AL147" s="17" t="str">
        <f t="shared" si="64"/>
        <v>LĐTT</v>
      </c>
      <c r="AM147" s="366"/>
      <c r="AN147" s="19" t="str">
        <f>VLOOKUP($E147,[15]Sheet1!$C$7:$E$395,2,0)</f>
        <v>A4</v>
      </c>
      <c r="AO147" s="19">
        <f>VLOOKUP(AN147,Sheet1!$B$2:$C$12,2,TRUE)</f>
        <v>7</v>
      </c>
      <c r="AP147" s="19" t="str">
        <f>VLOOKUP($E147,[15]Sheet1!$C$7:$E$395,3,0)</f>
        <v>A4</v>
      </c>
      <c r="AQ147" s="19">
        <f>VLOOKUP(AP147,Sheet1!$B$2:$C$12,2,TRUE)</f>
        <v>7</v>
      </c>
      <c r="AR147" s="17">
        <f t="shared" si="56"/>
        <v>7</v>
      </c>
      <c r="AS147" s="17">
        <f t="shared" si="49"/>
        <v>7</v>
      </c>
      <c r="AT147" s="365" t="str">
        <f t="shared" si="55"/>
        <v>12A* + 0B* + 0C* +  0D</v>
      </c>
      <c r="AU147" s="365" t="str">
        <f t="shared" si="65"/>
        <v>12A*</v>
      </c>
      <c r="AV147" s="19" t="str">
        <f t="shared" si="57"/>
        <v>HTT NV</v>
      </c>
      <c r="AW147" s="19" t="str">
        <f t="shared" si="58"/>
        <v>HTT NV</v>
      </c>
      <c r="AX147" s="29"/>
      <c r="AY147" s="29"/>
    </row>
    <row r="148" spans="1:51" s="48" customFormat="1" ht="35.1" customHeight="1" x14ac:dyDescent="0.25">
      <c r="A148" s="207">
        <f t="shared" si="59"/>
        <v>140</v>
      </c>
      <c r="B148" s="207">
        <f>COUNTIF($F$9:F148,F148)</f>
        <v>27</v>
      </c>
      <c r="C148" s="353" t="s">
        <v>984</v>
      </c>
      <c r="D148" s="70" t="s">
        <v>97</v>
      </c>
      <c r="E148" s="213" t="s">
        <v>522</v>
      </c>
      <c r="F148" s="19" t="s">
        <v>10</v>
      </c>
      <c r="G148" s="19" t="s">
        <v>974</v>
      </c>
      <c r="H148" s="19" t="str">
        <f>VLOOKUP($E148,'[4]Gui chi Quynh'!$D$7:$F$393,3,0)</f>
        <v>A4</v>
      </c>
      <c r="I148" s="19">
        <f>VLOOKUP(H148,Sheet1!$B$2:$C$12,2,TRUE)</f>
        <v>7</v>
      </c>
      <c r="J148" s="19" t="str">
        <f>VLOOKUP($E148,'[5]Gui chi Quynh'!$C$7:$E$391,3,0)</f>
        <v>A4</v>
      </c>
      <c r="K148" s="19">
        <f>VLOOKUP(J148,Sheet1!$B$2:$C$12,2,TRUE)</f>
        <v>7</v>
      </c>
      <c r="L148" s="19" t="str">
        <f>VLOOKUP($E148,'[6]Gui chi Quynh'!$C$7:$E$389,3,0)</f>
        <v>A4</v>
      </c>
      <c r="M148" s="19">
        <f>VLOOKUP(L148,Sheet1!$B$2:$C$12,2,TRUE)</f>
        <v>7</v>
      </c>
      <c r="N148" s="19" t="str">
        <f>VLOOKUP($E148,'[7]Gui chi Quynh'!$C$7:$E$389,3,0)</f>
        <v>A4</v>
      </c>
      <c r="O148" s="19">
        <f>VLOOKUP(N148,Sheet1!$B$2:$C$12,2,TRUE)</f>
        <v>7</v>
      </c>
      <c r="P148" s="19" t="str">
        <f>VLOOKUP($E148,'[8]Gui chi Quynh'!$C$7:$E$388,3,0)</f>
        <v>A4</v>
      </c>
      <c r="Q148" s="19">
        <f>VLOOKUP(P148,Sheet1!$B$2:$C$12,2,TRUE)</f>
        <v>7</v>
      </c>
      <c r="R148" s="19">
        <f t="shared" si="50"/>
        <v>7</v>
      </c>
      <c r="S148" s="226">
        <f t="shared" si="51"/>
        <v>0</v>
      </c>
      <c r="T148" s="17" t="str">
        <f t="shared" si="60"/>
        <v>Hoàn thành tốt nhiệm vụ</v>
      </c>
      <c r="U148" s="232"/>
      <c r="V148" s="19" t="str">
        <f>VLOOKUP($E148,'[9]Gui chi Quynh'!$C$7:$E$388,3,0)</f>
        <v>A4</v>
      </c>
      <c r="W148" s="19">
        <f>VLOOKUP(V148,Sheet1!$B$2:$C$12,2,TRUE)</f>
        <v>7</v>
      </c>
      <c r="X148" s="19" t="str">
        <f>VLOOKUP($E148,'[10]Gui chi Quynh'!$C$7:$E$387,3,0)</f>
        <v>A4</v>
      </c>
      <c r="Y148" s="19">
        <f>VLOOKUP(X148,Sheet1!$B$2:$C$12,2,TRUE)</f>
        <v>7</v>
      </c>
      <c r="Z148" s="19" t="str">
        <f>VLOOKUP(E148,'[11]Gui chi Quynh'!$C$7:$E$385,3,0)</f>
        <v>A4</v>
      </c>
      <c r="AA148" s="19">
        <f>VLOOKUP(Z148,Sheet1!$B$2:$C$12,2,TRUE)</f>
        <v>7</v>
      </c>
      <c r="AB148" s="19" t="str">
        <f>VLOOKUP(E148,'[12]Gui chi Quynh'!$C$7:$E$386,3,0)</f>
        <v>A4</v>
      </c>
      <c r="AC148" s="19">
        <f>VLOOKUP(AB148,Sheet1!$B$2:$C$12,2,TRUE)</f>
        <v>7</v>
      </c>
      <c r="AD148" s="19" t="str">
        <f>VLOOKUP($E148,'[13]Chi tiet'!$D$8:$Q$388,14,0)</f>
        <v>A4</v>
      </c>
      <c r="AE148" s="19">
        <f>VLOOKUP(AD148,Sheet1!$B$2:$C$12,2,TRUE)</f>
        <v>7</v>
      </c>
      <c r="AF148" s="19">
        <f t="shared" si="66"/>
        <v>7</v>
      </c>
      <c r="AG148" s="226">
        <f t="shared" si="53"/>
        <v>0</v>
      </c>
      <c r="AH148" s="17" t="str">
        <f t="shared" si="61"/>
        <v>Hoàn thành tốt nhiệm vụ</v>
      </c>
      <c r="AI148" s="17">
        <f t="shared" si="54"/>
        <v>7</v>
      </c>
      <c r="AJ148" s="365" t="str">
        <f t="shared" si="62"/>
        <v/>
      </c>
      <c r="AK148" s="17" t="str">
        <f t="shared" si="63"/>
        <v>Hoàn thành tốt nhiệm vụ</v>
      </c>
      <c r="AL148" s="17" t="str">
        <f t="shared" si="64"/>
        <v>LĐTT</v>
      </c>
      <c r="AM148" s="366"/>
      <c r="AN148" s="19" t="str">
        <f>VLOOKUP($E148,[15]Sheet1!$C$7:$E$395,2,0)</f>
        <v>A3</v>
      </c>
      <c r="AO148" s="19">
        <f>VLOOKUP(AN148,Sheet1!$B$2:$C$12,2,TRUE)</f>
        <v>8</v>
      </c>
      <c r="AP148" s="19" t="str">
        <f>VLOOKUP($E148,[15]Sheet1!$C$7:$E$395,3,0)</f>
        <v>A4</v>
      </c>
      <c r="AQ148" s="19">
        <f>VLOOKUP(AP148,Sheet1!$B$2:$C$12,2,TRUE)</f>
        <v>7</v>
      </c>
      <c r="AR148" s="17">
        <f t="shared" si="56"/>
        <v>7.1</v>
      </c>
      <c r="AS148" s="17">
        <f t="shared" si="49"/>
        <v>7.1</v>
      </c>
      <c r="AT148" s="365" t="str">
        <f t="shared" si="55"/>
        <v>12A* + 0B* + 0C* +  0D</v>
      </c>
      <c r="AU148" s="365" t="str">
        <f t="shared" si="65"/>
        <v>12A*</v>
      </c>
      <c r="AV148" s="19" t="str">
        <f t="shared" si="57"/>
        <v>HTT NV</v>
      </c>
      <c r="AW148" s="19" t="str">
        <f t="shared" si="58"/>
        <v>HTT NV</v>
      </c>
      <c r="AX148" s="29"/>
      <c r="AY148" s="29"/>
    </row>
    <row r="149" spans="1:51" s="48" customFormat="1" ht="35.1" customHeight="1" x14ac:dyDescent="0.25">
      <c r="A149" s="207">
        <f t="shared" si="59"/>
        <v>141</v>
      </c>
      <c r="B149" s="207">
        <f>COUNTIF($F$9:F149,F149)</f>
        <v>28</v>
      </c>
      <c r="C149" s="353" t="s">
        <v>985</v>
      </c>
      <c r="D149" s="70" t="s">
        <v>110</v>
      </c>
      <c r="E149" s="213" t="s">
        <v>532</v>
      </c>
      <c r="F149" s="19" t="s">
        <v>10</v>
      </c>
      <c r="G149" s="19" t="s">
        <v>974</v>
      </c>
      <c r="H149" s="19" t="str">
        <f>VLOOKUP($E149,'[4]Gui chi Quynh'!$D$7:$F$393,3,0)</f>
        <v>A4</v>
      </c>
      <c r="I149" s="19">
        <f>VLOOKUP(H149,Sheet1!$B$2:$C$12,2,TRUE)</f>
        <v>7</v>
      </c>
      <c r="J149" s="19" t="str">
        <f>VLOOKUP($E149,'[5]Gui chi Quynh'!$C$7:$E$391,3,0)</f>
        <v>A4</v>
      </c>
      <c r="K149" s="19">
        <f>VLOOKUP(J149,Sheet1!$B$2:$C$12,2,TRUE)</f>
        <v>7</v>
      </c>
      <c r="L149" s="19" t="str">
        <f>VLOOKUP($E149,'[6]Gui chi Quynh'!$C$7:$E$389,3,0)</f>
        <v>A4</v>
      </c>
      <c r="M149" s="19">
        <f>VLOOKUP(L149,Sheet1!$B$2:$C$12,2,TRUE)</f>
        <v>7</v>
      </c>
      <c r="N149" s="19" t="str">
        <f>VLOOKUP($E149,'[7]Gui chi Quynh'!$C$7:$E$389,3,0)</f>
        <v>A4</v>
      </c>
      <c r="O149" s="19">
        <f>VLOOKUP(N149,Sheet1!$B$2:$C$12,2,TRUE)</f>
        <v>7</v>
      </c>
      <c r="P149" s="19" t="str">
        <f>VLOOKUP($E149,'[8]Gui chi Quynh'!$C$7:$E$388,3,0)</f>
        <v>A4</v>
      </c>
      <c r="Q149" s="19">
        <f>VLOOKUP(P149,Sheet1!$B$2:$C$12,2,TRUE)</f>
        <v>7</v>
      </c>
      <c r="R149" s="19">
        <f t="shared" si="50"/>
        <v>7</v>
      </c>
      <c r="S149" s="226">
        <f t="shared" si="51"/>
        <v>0</v>
      </c>
      <c r="T149" s="17" t="str">
        <f t="shared" si="60"/>
        <v>Hoàn thành tốt nhiệm vụ</v>
      </c>
      <c r="U149" s="232"/>
      <c r="V149" s="19" t="str">
        <f>VLOOKUP($E149,'[9]Gui chi Quynh'!$C$7:$E$388,3,0)</f>
        <v>A4</v>
      </c>
      <c r="W149" s="19">
        <f>VLOOKUP(V149,Sheet1!$B$2:$C$12,2,TRUE)</f>
        <v>7</v>
      </c>
      <c r="X149" s="19" t="str">
        <f>VLOOKUP($E149,'[10]Gui chi Quynh'!$C$7:$E$387,3,0)</f>
        <v>A4</v>
      </c>
      <c r="Y149" s="19">
        <f>VLOOKUP(X149,Sheet1!$B$2:$C$12,2,TRUE)</f>
        <v>7</v>
      </c>
      <c r="Z149" s="19" t="str">
        <f>VLOOKUP(E149,'[11]Gui chi Quynh'!$C$7:$E$385,3,0)</f>
        <v>A3</v>
      </c>
      <c r="AA149" s="19">
        <f>VLOOKUP(Z149,Sheet1!$B$2:$C$12,2,TRUE)</f>
        <v>8</v>
      </c>
      <c r="AB149" s="19" t="str">
        <f>VLOOKUP(E149,'[12]Gui chi Quynh'!$C$7:$E$386,3,0)</f>
        <v>A3</v>
      </c>
      <c r="AC149" s="19">
        <f>VLOOKUP(AB149,Sheet1!$B$2:$C$12,2,TRUE)</f>
        <v>8</v>
      </c>
      <c r="AD149" s="19" t="str">
        <f>VLOOKUP($E149,'[13]Chi tiet'!$D$8:$Q$388,14,0)</f>
        <v>A3</v>
      </c>
      <c r="AE149" s="19">
        <f>VLOOKUP(AD149,Sheet1!$B$2:$C$12,2,TRUE)</f>
        <v>8</v>
      </c>
      <c r="AF149" s="19">
        <f t="shared" si="66"/>
        <v>7.6</v>
      </c>
      <c r="AG149" s="226">
        <f t="shared" si="53"/>
        <v>0</v>
      </c>
      <c r="AH149" s="17" t="str">
        <f t="shared" si="61"/>
        <v>Hoàn thành tốt nhiệm vụ</v>
      </c>
      <c r="AI149" s="17">
        <f t="shared" si="54"/>
        <v>7.3</v>
      </c>
      <c r="AJ149" s="365" t="str">
        <f t="shared" si="62"/>
        <v/>
      </c>
      <c r="AK149" s="17" t="str">
        <f t="shared" si="63"/>
        <v>Hoàn thành tốt nhiệm vụ</v>
      </c>
      <c r="AL149" s="17" t="str">
        <f t="shared" si="64"/>
        <v>LĐTT</v>
      </c>
      <c r="AM149" s="366"/>
      <c r="AN149" s="19" t="str">
        <f>VLOOKUP($E149,[15]Sheet1!$C$7:$E$395,2,0)</f>
        <v>A4</v>
      </c>
      <c r="AO149" s="19">
        <f>VLOOKUP(AN149,Sheet1!$B$2:$C$12,2,TRUE)</f>
        <v>7</v>
      </c>
      <c r="AP149" s="19" t="str">
        <f>VLOOKUP($E149,[15]Sheet1!$C$7:$E$395,3,0)</f>
        <v>A4</v>
      </c>
      <c r="AQ149" s="19">
        <f>VLOOKUP(AP149,Sheet1!$B$2:$C$12,2,TRUE)</f>
        <v>7</v>
      </c>
      <c r="AR149" s="17">
        <f t="shared" si="56"/>
        <v>7.2</v>
      </c>
      <c r="AS149" s="17">
        <f t="shared" si="49"/>
        <v>7.3</v>
      </c>
      <c r="AT149" s="365" t="str">
        <f t="shared" si="55"/>
        <v>12A* + 0B* + 0C* +  0D</v>
      </c>
      <c r="AU149" s="365" t="str">
        <f t="shared" si="65"/>
        <v>12A*</v>
      </c>
      <c r="AV149" s="19" t="str">
        <f t="shared" si="57"/>
        <v>HTT NV</v>
      </c>
      <c r="AW149" s="19" t="str">
        <f t="shared" si="58"/>
        <v>HTT NV</v>
      </c>
      <c r="AX149" s="29"/>
      <c r="AY149" s="29"/>
    </row>
    <row r="150" spans="1:51" s="48" customFormat="1" ht="35.1" customHeight="1" x14ac:dyDescent="0.25">
      <c r="A150" s="207">
        <f t="shared" si="59"/>
        <v>142</v>
      </c>
      <c r="B150" s="207">
        <f>COUNTIF($F$9:F150,F150)</f>
        <v>29</v>
      </c>
      <c r="C150" s="353" t="s">
        <v>985</v>
      </c>
      <c r="D150" s="70" t="s">
        <v>108</v>
      </c>
      <c r="E150" s="213" t="s">
        <v>530</v>
      </c>
      <c r="F150" s="19" t="s">
        <v>10</v>
      </c>
      <c r="G150" s="19" t="s">
        <v>974</v>
      </c>
      <c r="H150" s="19" t="str">
        <f>VLOOKUP($E150,'[4]Gui chi Quynh'!$D$7:$F$393,3,0)</f>
        <v>A4</v>
      </c>
      <c r="I150" s="19">
        <f>VLOOKUP(H150,Sheet1!$B$2:$C$12,2,TRUE)</f>
        <v>7</v>
      </c>
      <c r="J150" s="19" t="str">
        <f>VLOOKUP($E150,'[5]Gui chi Quynh'!$C$7:$E$391,3,0)</f>
        <v>A4</v>
      </c>
      <c r="K150" s="19">
        <f>VLOOKUP(J150,Sheet1!$B$2:$C$12,2,TRUE)</f>
        <v>7</v>
      </c>
      <c r="L150" s="19" t="str">
        <f>VLOOKUP($E150,'[6]Gui chi Quynh'!$C$7:$E$389,3,0)</f>
        <v>A3</v>
      </c>
      <c r="M150" s="19">
        <f>VLOOKUP(L150,Sheet1!$B$2:$C$12,2,TRUE)</f>
        <v>8</v>
      </c>
      <c r="N150" s="19" t="str">
        <f>VLOOKUP($E150,'[7]Gui chi Quynh'!$C$7:$E$389,3,0)</f>
        <v>A4</v>
      </c>
      <c r="O150" s="19">
        <f>VLOOKUP(N150,Sheet1!$B$2:$C$12,2,TRUE)</f>
        <v>7</v>
      </c>
      <c r="P150" s="19" t="str">
        <f>VLOOKUP($E150,'[8]Gui chi Quynh'!$C$7:$E$388,3,0)</f>
        <v>A4</v>
      </c>
      <c r="Q150" s="19">
        <f>VLOOKUP(P150,Sheet1!$B$2:$C$12,2,TRUE)</f>
        <v>7</v>
      </c>
      <c r="R150" s="19">
        <f t="shared" si="50"/>
        <v>7.2</v>
      </c>
      <c r="S150" s="226">
        <f t="shared" si="51"/>
        <v>0</v>
      </c>
      <c r="T150" s="17" t="str">
        <f t="shared" si="60"/>
        <v>Hoàn thành tốt nhiệm vụ</v>
      </c>
      <c r="U150" s="232"/>
      <c r="V150" s="19" t="str">
        <f>VLOOKUP($E150,'[9]Gui chi Quynh'!$C$7:$E$388,3,0)</f>
        <v>A4</v>
      </c>
      <c r="W150" s="19">
        <f>VLOOKUP(V150,Sheet1!$B$2:$C$12,2,TRUE)</f>
        <v>7</v>
      </c>
      <c r="X150" s="19" t="str">
        <f>VLOOKUP($E150,'[10]Gui chi Quynh'!$C$7:$E$387,3,0)</f>
        <v>A3</v>
      </c>
      <c r="Y150" s="19">
        <f>VLOOKUP(X150,Sheet1!$B$2:$C$12,2,TRUE)</f>
        <v>8</v>
      </c>
      <c r="Z150" s="19" t="str">
        <f>VLOOKUP(E150,'[11]Gui chi Quynh'!$C$7:$E$385,3,0)</f>
        <v>A2</v>
      </c>
      <c r="AA150" s="19">
        <f>VLOOKUP(Z150,Sheet1!$B$2:$C$12,2,TRUE)</f>
        <v>9</v>
      </c>
      <c r="AB150" s="19" t="str">
        <f>VLOOKUP(E150,'[12]Gui chi Quynh'!$C$7:$E$386,3,0)</f>
        <v>A2</v>
      </c>
      <c r="AC150" s="19">
        <f>VLOOKUP(AB150,Sheet1!$B$2:$C$12,2,TRUE)</f>
        <v>9</v>
      </c>
      <c r="AD150" s="19" t="str">
        <f>VLOOKUP($E150,'[13]Chi tiet'!$D$8:$Q$388,14,0)</f>
        <v>A1</v>
      </c>
      <c r="AE150" s="19">
        <f>VLOOKUP(AD150,Sheet1!$B$2:$C$12,2,TRUE)</f>
        <v>10</v>
      </c>
      <c r="AF150" s="19">
        <f t="shared" si="66"/>
        <v>8.6</v>
      </c>
      <c r="AG150" s="226">
        <f t="shared" si="53"/>
        <v>0</v>
      </c>
      <c r="AH150" s="17" t="str">
        <f t="shared" si="61"/>
        <v>Hoàn thành xuất sắc nhiệm vụ</v>
      </c>
      <c r="AI150" s="17">
        <f t="shared" si="54"/>
        <v>7.9</v>
      </c>
      <c r="AJ150" s="365" t="str">
        <f t="shared" si="62"/>
        <v/>
      </c>
      <c r="AK150" s="17" t="str">
        <f t="shared" si="63"/>
        <v>Hoàn thành tốt nhiệm vụ</v>
      </c>
      <c r="AL150" s="17" t="str">
        <f t="shared" si="64"/>
        <v>LĐTT</v>
      </c>
      <c r="AM150" s="366"/>
      <c r="AN150" s="19" t="str">
        <f>VLOOKUP($E150,[15]Sheet1!$C$7:$E$395,2,0)</f>
        <v>A4</v>
      </c>
      <c r="AO150" s="19">
        <f>VLOOKUP(AN150,Sheet1!$B$2:$C$12,2,TRUE)</f>
        <v>7</v>
      </c>
      <c r="AP150" s="19" t="str">
        <f>VLOOKUP($E150,[15]Sheet1!$C$7:$E$395,3,0)</f>
        <v>A3</v>
      </c>
      <c r="AQ150" s="19">
        <f>VLOOKUP(AP150,Sheet1!$B$2:$C$12,2,TRUE)</f>
        <v>8</v>
      </c>
      <c r="AR150" s="17">
        <f t="shared" si="56"/>
        <v>7.6</v>
      </c>
      <c r="AS150" s="17">
        <f t="shared" si="49"/>
        <v>7.8</v>
      </c>
      <c r="AT150" s="365" t="str">
        <f t="shared" si="55"/>
        <v>12A* + 0B* + 0C* +  0D</v>
      </c>
      <c r="AU150" s="365" t="str">
        <f t="shared" si="65"/>
        <v>12A*</v>
      </c>
      <c r="AV150" s="19" t="str">
        <f t="shared" si="57"/>
        <v>HTT NV</v>
      </c>
      <c r="AW150" s="19" t="str">
        <f t="shared" si="58"/>
        <v>HTT NV</v>
      </c>
      <c r="AX150" s="29"/>
      <c r="AY150" s="29"/>
    </row>
    <row r="151" spans="1:51" s="48" customFormat="1" ht="35.1" customHeight="1" x14ac:dyDescent="0.25">
      <c r="A151" s="207">
        <f t="shared" si="59"/>
        <v>143</v>
      </c>
      <c r="B151" s="207">
        <f>COUNTIF($F$9:F151,F151)</f>
        <v>30</v>
      </c>
      <c r="C151" s="353" t="s">
        <v>985</v>
      </c>
      <c r="D151" s="70" t="s">
        <v>107</v>
      </c>
      <c r="E151" s="213" t="s">
        <v>719</v>
      </c>
      <c r="F151" s="19" t="s">
        <v>10</v>
      </c>
      <c r="G151" s="19" t="s">
        <v>974</v>
      </c>
      <c r="H151" s="19" t="str">
        <f>VLOOKUP($E151,'[4]Gui chi Quynh'!$D$7:$F$393,3,0)</f>
        <v>A4</v>
      </c>
      <c r="I151" s="19">
        <f>VLOOKUP(H151,Sheet1!$B$2:$C$12,2,TRUE)</f>
        <v>7</v>
      </c>
      <c r="J151" s="19" t="str">
        <f>VLOOKUP($E151,'[5]Gui chi Quynh'!$C$7:$E$391,3,0)</f>
        <v>A4</v>
      </c>
      <c r="K151" s="19">
        <f>VLOOKUP(J151,Sheet1!$B$2:$C$12,2,TRUE)</f>
        <v>7</v>
      </c>
      <c r="L151" s="19" t="str">
        <f>VLOOKUP($E151,'[6]Gui chi Quynh'!$C$7:$E$389,3,0)</f>
        <v>A3</v>
      </c>
      <c r="M151" s="19">
        <f>VLOOKUP(L151,Sheet1!$B$2:$C$12,2,TRUE)</f>
        <v>8</v>
      </c>
      <c r="N151" s="19" t="str">
        <f>VLOOKUP($E151,'[7]Gui chi Quynh'!$C$7:$E$389,3,0)</f>
        <v>A2</v>
      </c>
      <c r="O151" s="19">
        <f>VLOOKUP(N151,Sheet1!$B$2:$C$12,2,TRUE)</f>
        <v>9</v>
      </c>
      <c r="P151" s="19" t="str">
        <f>VLOOKUP($E151,'[8]Gui chi Quynh'!$C$7:$E$388,3,0)</f>
        <v>A2</v>
      </c>
      <c r="Q151" s="19">
        <f>VLOOKUP(P151,Sheet1!$B$2:$C$12,2,TRUE)</f>
        <v>9</v>
      </c>
      <c r="R151" s="19">
        <f t="shared" si="50"/>
        <v>8</v>
      </c>
      <c r="S151" s="226">
        <f t="shared" si="51"/>
        <v>0</v>
      </c>
      <c r="T151" s="17" t="str">
        <f t="shared" si="60"/>
        <v>Hoàn thành xuất sắc nhiệm vụ</v>
      </c>
      <c r="U151" s="232"/>
      <c r="V151" s="19" t="str">
        <f>VLOOKUP($E151,'[9]Gui chi Quynh'!$C$7:$E$388,3,0)</f>
        <v>A4</v>
      </c>
      <c r="W151" s="19">
        <f>VLOOKUP(V151,Sheet1!$B$2:$C$12,2,TRUE)</f>
        <v>7</v>
      </c>
      <c r="X151" s="19" t="str">
        <f>VLOOKUP($E151,'[10]Gui chi Quynh'!$C$7:$E$387,3,0)</f>
        <v>A4</v>
      </c>
      <c r="Y151" s="19">
        <f>VLOOKUP(X151,Sheet1!$B$2:$C$12,2,TRUE)</f>
        <v>7</v>
      </c>
      <c r="Z151" s="19" t="str">
        <f>VLOOKUP(E151,'[11]Gui chi Quynh'!$C$7:$E$385,3,0)</f>
        <v>A3</v>
      </c>
      <c r="AA151" s="19">
        <f>VLOOKUP(Z151,Sheet1!$B$2:$C$12,2,TRUE)</f>
        <v>8</v>
      </c>
      <c r="AB151" s="19" t="str">
        <f>VLOOKUP(E151,'[12]Gui chi Quynh'!$C$7:$E$386,3,0)</f>
        <v>A1</v>
      </c>
      <c r="AC151" s="19">
        <f>VLOOKUP(AB151,Sheet1!$B$2:$C$12,2,TRUE)</f>
        <v>10</v>
      </c>
      <c r="AD151" s="19" t="str">
        <f>VLOOKUP($E151,'[13]Chi tiet'!$D$8:$Q$388,14,0)</f>
        <v>A1</v>
      </c>
      <c r="AE151" s="19">
        <f>VLOOKUP(AD151,Sheet1!$B$2:$C$12,2,TRUE)</f>
        <v>10</v>
      </c>
      <c r="AF151" s="19">
        <f t="shared" si="66"/>
        <v>8.4</v>
      </c>
      <c r="AG151" s="226">
        <f t="shared" si="53"/>
        <v>0</v>
      </c>
      <c r="AH151" s="17" t="str">
        <f t="shared" si="61"/>
        <v>Hoàn thành xuất sắc nhiệm vụ</v>
      </c>
      <c r="AI151" s="17">
        <f t="shared" si="54"/>
        <v>8.1999999999999993</v>
      </c>
      <c r="AJ151" s="365" t="str">
        <f t="shared" si="62"/>
        <v/>
      </c>
      <c r="AK151" s="17" t="str">
        <f t="shared" si="63"/>
        <v>Hoàn thành xuất sắc nhiệm vụ</v>
      </c>
      <c r="AL151" s="17" t="str">
        <f t="shared" si="64"/>
        <v>LĐTT</v>
      </c>
      <c r="AM151" s="366"/>
      <c r="AN151" s="19" t="str">
        <f>VLOOKUP($E151,[15]Sheet1!$C$7:$E$395,2,0)</f>
        <v>A3</v>
      </c>
      <c r="AO151" s="19">
        <f>VLOOKUP(AN151,Sheet1!$B$2:$C$12,2,TRUE)</f>
        <v>8</v>
      </c>
      <c r="AP151" s="19" t="str">
        <f>VLOOKUP($E151,[15]Sheet1!$C$7:$E$395,3,0)</f>
        <v>A4</v>
      </c>
      <c r="AQ151" s="19">
        <f>VLOOKUP(AP151,Sheet1!$B$2:$C$12,2,TRUE)</f>
        <v>7</v>
      </c>
      <c r="AR151" s="17">
        <f t="shared" si="56"/>
        <v>7.9</v>
      </c>
      <c r="AS151" s="17">
        <f t="shared" si="49"/>
        <v>8.1</v>
      </c>
      <c r="AT151" s="365" t="str">
        <f t="shared" si="55"/>
        <v>12A* + 0B* + 0C* +  0D</v>
      </c>
      <c r="AU151" s="365" t="str">
        <f t="shared" si="65"/>
        <v>12A*</v>
      </c>
      <c r="AV151" s="19" t="str">
        <f t="shared" si="57"/>
        <v>HTT NV</v>
      </c>
      <c r="AW151" s="19" t="str">
        <f t="shared" si="58"/>
        <v>HTXS NV</v>
      </c>
      <c r="AX151" s="25"/>
      <c r="AY151" s="25"/>
    </row>
    <row r="152" spans="1:51" s="48" customFormat="1" ht="35.1" customHeight="1" x14ac:dyDescent="0.25">
      <c r="A152" s="207">
        <f t="shared" si="59"/>
        <v>144</v>
      </c>
      <c r="B152" s="207">
        <f>COUNTIF($F$9:F152,F152)</f>
        <v>31</v>
      </c>
      <c r="C152" s="353" t="s">
        <v>985</v>
      </c>
      <c r="D152" s="70" t="s">
        <v>109</v>
      </c>
      <c r="E152" s="209" t="s">
        <v>531</v>
      </c>
      <c r="F152" s="19" t="s">
        <v>10</v>
      </c>
      <c r="G152" s="19" t="s">
        <v>974</v>
      </c>
      <c r="H152" s="19" t="str">
        <f>VLOOKUP($E152,'[4]Gui chi Quynh'!$D$7:$F$393,3,0)</f>
        <v>A4</v>
      </c>
      <c r="I152" s="19">
        <f>VLOOKUP(H152,Sheet1!$B$2:$C$12,2,TRUE)</f>
        <v>7</v>
      </c>
      <c r="J152" s="19" t="str">
        <f>VLOOKUP($E152,'[5]Gui chi Quynh'!$C$7:$E$391,3,0)</f>
        <v>A4</v>
      </c>
      <c r="K152" s="19">
        <f>VLOOKUP(J152,Sheet1!$B$2:$C$12,2,TRUE)</f>
        <v>7</v>
      </c>
      <c r="L152" s="19" t="str">
        <f>VLOOKUP($E152,'[6]Gui chi Quynh'!$C$7:$E$389,3,0)</f>
        <v>A4</v>
      </c>
      <c r="M152" s="19">
        <f>VLOOKUP(L152,Sheet1!$B$2:$C$12,2,TRUE)</f>
        <v>7</v>
      </c>
      <c r="N152" s="19" t="str">
        <f>VLOOKUP($E152,'[7]Gui chi Quynh'!$C$7:$E$389,3,0)</f>
        <v>A4</v>
      </c>
      <c r="O152" s="19">
        <f>VLOOKUP(N152,Sheet1!$B$2:$C$12,2,TRUE)</f>
        <v>7</v>
      </c>
      <c r="P152" s="19" t="str">
        <f>VLOOKUP($E152,'[8]Gui chi Quynh'!$C$7:$E$388,3,0)</f>
        <v>A4</v>
      </c>
      <c r="Q152" s="19">
        <f>VLOOKUP(P152,Sheet1!$B$2:$C$12,2,TRUE)</f>
        <v>7</v>
      </c>
      <c r="R152" s="19">
        <f t="shared" si="50"/>
        <v>7</v>
      </c>
      <c r="S152" s="226">
        <f t="shared" si="51"/>
        <v>0</v>
      </c>
      <c r="T152" s="17" t="str">
        <f t="shared" si="60"/>
        <v>Hoàn thành tốt nhiệm vụ</v>
      </c>
      <c r="U152" s="232"/>
      <c r="V152" s="19" t="str">
        <f>VLOOKUP($E152,'[9]Gui chi Quynh'!$C$7:$E$388,3,0)</f>
        <v>A4</v>
      </c>
      <c r="W152" s="19">
        <f>VLOOKUP(V152,Sheet1!$B$2:$C$12,2,TRUE)</f>
        <v>7</v>
      </c>
      <c r="X152" s="19" t="str">
        <f>VLOOKUP($E152,'[10]Gui chi Quynh'!$C$7:$E$387,3,0)</f>
        <v>A4</v>
      </c>
      <c r="Y152" s="19">
        <f>VLOOKUP(X152,Sheet1!$B$2:$C$12,2,TRUE)</f>
        <v>7</v>
      </c>
      <c r="Z152" s="19" t="str">
        <f>VLOOKUP(E152,'[11]Gui chi Quynh'!$C$7:$E$385,3,0)</f>
        <v>A3</v>
      </c>
      <c r="AA152" s="19">
        <f>VLOOKUP(Z152,Sheet1!$B$2:$C$12,2,TRUE)</f>
        <v>8</v>
      </c>
      <c r="AB152" s="19" t="str">
        <f>VLOOKUP(E152,'[12]Gui chi Quynh'!$C$7:$E$386,3,0)</f>
        <v>A3</v>
      </c>
      <c r="AC152" s="19">
        <f>VLOOKUP(AB152,Sheet1!$B$2:$C$12,2,TRUE)</f>
        <v>8</v>
      </c>
      <c r="AD152" s="19" t="str">
        <f>VLOOKUP($E152,'[13]Chi tiet'!$D$8:$Q$388,14,0)</f>
        <v>A3</v>
      </c>
      <c r="AE152" s="19">
        <f>VLOOKUP(AD152,Sheet1!$B$2:$C$12,2,TRUE)</f>
        <v>8</v>
      </c>
      <c r="AF152" s="19">
        <f t="shared" si="66"/>
        <v>7.6</v>
      </c>
      <c r="AG152" s="226">
        <f t="shared" si="53"/>
        <v>0</v>
      </c>
      <c r="AH152" s="17" t="str">
        <f t="shared" si="61"/>
        <v>Hoàn thành tốt nhiệm vụ</v>
      </c>
      <c r="AI152" s="17">
        <f t="shared" si="54"/>
        <v>7.3</v>
      </c>
      <c r="AJ152" s="365" t="str">
        <f t="shared" si="62"/>
        <v/>
      </c>
      <c r="AK152" s="17" t="str">
        <f t="shared" si="63"/>
        <v>Hoàn thành tốt nhiệm vụ</v>
      </c>
      <c r="AL152" s="17" t="str">
        <f t="shared" si="64"/>
        <v>LĐTT</v>
      </c>
      <c r="AM152" s="366"/>
      <c r="AN152" s="19" t="str">
        <f>VLOOKUP($E152,[15]Sheet1!$C$7:$E$395,2,0)</f>
        <v>A4</v>
      </c>
      <c r="AO152" s="19">
        <f>VLOOKUP(AN152,Sheet1!$B$2:$C$12,2,TRUE)</f>
        <v>7</v>
      </c>
      <c r="AP152" s="19" t="str">
        <f>VLOOKUP($E152,[15]Sheet1!$C$7:$E$395,3,0)</f>
        <v>A4</v>
      </c>
      <c r="AQ152" s="19">
        <f>VLOOKUP(AP152,Sheet1!$B$2:$C$12,2,TRUE)</f>
        <v>7</v>
      </c>
      <c r="AR152" s="17">
        <f t="shared" si="56"/>
        <v>7.2</v>
      </c>
      <c r="AS152" s="17">
        <f t="shared" si="49"/>
        <v>7.3</v>
      </c>
      <c r="AT152" s="365" t="str">
        <f t="shared" si="55"/>
        <v>12A* + 0B* + 0C* +  0D</v>
      </c>
      <c r="AU152" s="365" t="str">
        <f t="shared" si="65"/>
        <v>12A*</v>
      </c>
      <c r="AV152" s="19" t="str">
        <f t="shared" si="57"/>
        <v>HTT NV</v>
      </c>
      <c r="AW152" s="19" t="str">
        <f t="shared" si="58"/>
        <v>HTT NV</v>
      </c>
      <c r="AX152" s="25"/>
      <c r="AY152" s="25"/>
    </row>
    <row r="153" spans="1:51" s="48" customFormat="1" ht="35.1" customHeight="1" x14ac:dyDescent="0.25">
      <c r="A153" s="207">
        <f t="shared" si="59"/>
        <v>145</v>
      </c>
      <c r="B153" s="207">
        <f>COUNTIF($F$9:F153,F153)</f>
        <v>32</v>
      </c>
      <c r="C153" s="353" t="s">
        <v>985</v>
      </c>
      <c r="D153" s="70" t="s">
        <v>106</v>
      </c>
      <c r="E153" s="211" t="s">
        <v>517</v>
      </c>
      <c r="F153" s="19" t="s">
        <v>10</v>
      </c>
      <c r="G153" s="19" t="s">
        <v>974</v>
      </c>
      <c r="H153" s="19" t="str">
        <f>VLOOKUP($E153,'[4]Gui chi Quynh'!$D$7:$F$393,3,0)</f>
        <v>A4</v>
      </c>
      <c r="I153" s="19">
        <f>VLOOKUP(H153,Sheet1!$B$2:$C$12,2,TRUE)</f>
        <v>7</v>
      </c>
      <c r="J153" s="19" t="str">
        <f>VLOOKUP($E153,'[5]Gui chi Quynh'!$C$7:$E$391,3,0)</f>
        <v>A4</v>
      </c>
      <c r="K153" s="19">
        <f>VLOOKUP(J153,Sheet1!$B$2:$C$12,2,TRUE)</f>
        <v>7</v>
      </c>
      <c r="L153" s="19" t="str">
        <f>VLOOKUP($E153,'[6]Gui chi Quynh'!$C$7:$E$389,3,0)</f>
        <v>A3</v>
      </c>
      <c r="M153" s="19">
        <f>VLOOKUP(L153,Sheet1!$B$2:$C$12,2,TRUE)</f>
        <v>8</v>
      </c>
      <c r="N153" s="19" t="str">
        <f>VLOOKUP($E153,'[7]Gui chi Quynh'!$C$7:$E$389,3,0)</f>
        <v>A3</v>
      </c>
      <c r="O153" s="19">
        <f>VLOOKUP(N153,Sheet1!$B$2:$C$12,2,TRUE)</f>
        <v>8</v>
      </c>
      <c r="P153" s="19" t="str">
        <f>VLOOKUP($E153,'[8]Gui chi Quynh'!$C$7:$E$388,3,0)</f>
        <v>A4</v>
      </c>
      <c r="Q153" s="19">
        <f>VLOOKUP(P153,Sheet1!$B$2:$C$12,2,TRUE)</f>
        <v>7</v>
      </c>
      <c r="R153" s="19">
        <f t="shared" si="50"/>
        <v>7.4</v>
      </c>
      <c r="S153" s="226">
        <f t="shared" si="51"/>
        <v>0</v>
      </c>
      <c r="T153" s="17" t="str">
        <f t="shared" si="60"/>
        <v>Hoàn thành tốt nhiệm vụ</v>
      </c>
      <c r="U153" s="232"/>
      <c r="V153" s="19" t="str">
        <f>VLOOKUP($E153,'[9]Gui chi Quynh'!$C$7:$E$388,3,0)</f>
        <v>A4</v>
      </c>
      <c r="W153" s="19">
        <f>VLOOKUP(V153,Sheet1!$B$2:$C$12,2,TRUE)</f>
        <v>7</v>
      </c>
      <c r="X153" s="19" t="str">
        <f>VLOOKUP($E153,'[10]Gui chi Quynh'!$C$7:$E$387,3,0)</f>
        <v>A4</v>
      </c>
      <c r="Y153" s="19">
        <f>VLOOKUP(X153,Sheet1!$B$2:$C$12,2,TRUE)</f>
        <v>7</v>
      </c>
      <c r="Z153" s="19" t="str">
        <f>VLOOKUP(E153,'[11]Gui chi Quynh'!$C$7:$E$385,3,0)</f>
        <v>A3</v>
      </c>
      <c r="AA153" s="19">
        <f>VLOOKUP(Z153,Sheet1!$B$2:$C$12,2,TRUE)</f>
        <v>8</v>
      </c>
      <c r="AB153" s="19" t="str">
        <f>VLOOKUP(E153,'[12]Gui chi Quynh'!$C$7:$E$386,3,0)</f>
        <v>A3</v>
      </c>
      <c r="AC153" s="19">
        <f>VLOOKUP(AB153,Sheet1!$B$2:$C$12,2,TRUE)</f>
        <v>8</v>
      </c>
      <c r="AD153" s="19" t="str">
        <f>VLOOKUP($E153,'[13]Chi tiet'!$D$8:$Q$388,14,0)</f>
        <v>A2</v>
      </c>
      <c r="AE153" s="19">
        <f>VLOOKUP(AD153,Sheet1!$B$2:$C$12,2,TRUE)</f>
        <v>9</v>
      </c>
      <c r="AF153" s="19">
        <f t="shared" si="66"/>
        <v>7.8</v>
      </c>
      <c r="AG153" s="226">
        <f t="shared" si="53"/>
        <v>0</v>
      </c>
      <c r="AH153" s="17" t="str">
        <f t="shared" si="61"/>
        <v>Hoàn thành tốt nhiệm vụ</v>
      </c>
      <c r="AI153" s="17">
        <f t="shared" si="54"/>
        <v>7.6</v>
      </c>
      <c r="AJ153" s="365" t="str">
        <f t="shared" si="62"/>
        <v/>
      </c>
      <c r="AK153" s="17" t="str">
        <f t="shared" si="63"/>
        <v>Hoàn thành tốt nhiệm vụ</v>
      </c>
      <c r="AL153" s="17" t="str">
        <f t="shared" si="64"/>
        <v>LĐTT</v>
      </c>
      <c r="AM153" s="366"/>
      <c r="AN153" s="19" t="str">
        <f>VLOOKUP($E153,[15]Sheet1!$C$7:$E$395,2,0)</f>
        <v>A3</v>
      </c>
      <c r="AO153" s="19">
        <f>VLOOKUP(AN153,Sheet1!$B$2:$C$12,2,TRUE)</f>
        <v>8</v>
      </c>
      <c r="AP153" s="19" t="str">
        <f>VLOOKUP($E153,[15]Sheet1!$C$7:$E$395,3,0)</f>
        <v>A4</v>
      </c>
      <c r="AQ153" s="19">
        <f>VLOOKUP(AP153,Sheet1!$B$2:$C$12,2,TRUE)</f>
        <v>7</v>
      </c>
      <c r="AR153" s="17">
        <f t="shared" si="56"/>
        <v>7.5</v>
      </c>
      <c r="AS153" s="17">
        <f t="shared" si="49"/>
        <v>7.6</v>
      </c>
      <c r="AT153" s="365" t="str">
        <f t="shared" si="55"/>
        <v>12A* + 0B* + 0C* +  0D</v>
      </c>
      <c r="AU153" s="365" t="str">
        <f t="shared" si="65"/>
        <v>12A*</v>
      </c>
      <c r="AV153" s="19" t="str">
        <f t="shared" si="57"/>
        <v>HTT NV</v>
      </c>
      <c r="AW153" s="19" t="str">
        <f t="shared" si="58"/>
        <v>HTT NV</v>
      </c>
      <c r="AX153" s="25"/>
      <c r="AY153" s="25"/>
    </row>
    <row r="154" spans="1:51" s="48" customFormat="1" ht="35.1" customHeight="1" x14ac:dyDescent="0.25">
      <c r="A154" s="207">
        <f t="shared" si="59"/>
        <v>146</v>
      </c>
      <c r="B154" s="207">
        <f>COUNTIF($F$9:F154,F154)</f>
        <v>33</v>
      </c>
      <c r="C154" s="353" t="s">
        <v>985</v>
      </c>
      <c r="D154" s="70" t="s">
        <v>8</v>
      </c>
      <c r="E154" s="213" t="s">
        <v>542</v>
      </c>
      <c r="F154" s="19" t="s">
        <v>10</v>
      </c>
      <c r="G154" s="19" t="s">
        <v>974</v>
      </c>
      <c r="H154" s="19" t="str">
        <f>VLOOKUP($E154,'[4]Gui chi Quynh'!$D$7:$F$393,3,0)</f>
        <v>A4</v>
      </c>
      <c r="I154" s="19">
        <f>VLOOKUP(H154,Sheet1!$B$2:$C$12,2,TRUE)</f>
        <v>7</v>
      </c>
      <c r="J154" s="19" t="str">
        <f>VLOOKUP($E154,'[5]Gui chi Quynh'!$C$7:$E$391,3,0)</f>
        <v>A4</v>
      </c>
      <c r="K154" s="19">
        <f>VLOOKUP(J154,Sheet1!$B$2:$C$12,2,TRUE)</f>
        <v>7</v>
      </c>
      <c r="L154" s="19" t="str">
        <f>VLOOKUP($E154,'[6]Gui chi Quynh'!$C$7:$E$389,3,0)</f>
        <v>A4</v>
      </c>
      <c r="M154" s="19">
        <f>VLOOKUP(L154,Sheet1!$B$2:$C$12,2,TRUE)</f>
        <v>7</v>
      </c>
      <c r="N154" s="19" t="str">
        <f>VLOOKUP($E154,'[7]Gui chi Quynh'!$C$7:$E$389,3,0)</f>
        <v>A3</v>
      </c>
      <c r="O154" s="19">
        <f>VLOOKUP(N154,Sheet1!$B$2:$C$12,2,TRUE)</f>
        <v>8</v>
      </c>
      <c r="P154" s="19" t="str">
        <f>VLOOKUP($E154,'[8]Gui chi Quynh'!$C$7:$E$388,3,0)</f>
        <v>A4</v>
      </c>
      <c r="Q154" s="19">
        <f>VLOOKUP(P154,Sheet1!$B$2:$C$12,2,TRUE)</f>
        <v>7</v>
      </c>
      <c r="R154" s="19">
        <f t="shared" si="50"/>
        <v>7.2</v>
      </c>
      <c r="S154" s="226">
        <f t="shared" si="51"/>
        <v>0</v>
      </c>
      <c r="T154" s="17" t="str">
        <f t="shared" si="60"/>
        <v>Hoàn thành tốt nhiệm vụ</v>
      </c>
      <c r="U154" s="232"/>
      <c r="V154" s="19" t="str">
        <f>VLOOKUP($E154,'[9]Gui chi Quynh'!$C$7:$E$388,3,0)</f>
        <v>A4</v>
      </c>
      <c r="W154" s="19">
        <f>VLOOKUP(V154,Sheet1!$B$2:$C$12,2,TRUE)</f>
        <v>7</v>
      </c>
      <c r="X154" s="19" t="str">
        <f>VLOOKUP($E154,'[10]Gui chi Quynh'!$C$7:$E$387,3,0)</f>
        <v>A4</v>
      </c>
      <c r="Y154" s="19">
        <f>VLOOKUP(X154,Sheet1!$B$2:$C$12,2,TRUE)</f>
        <v>7</v>
      </c>
      <c r="Z154" s="19" t="str">
        <f>VLOOKUP(E154,'[11]Gui chi Quynh'!$C$7:$E$385,3,0)</f>
        <v>A3</v>
      </c>
      <c r="AA154" s="19">
        <f>VLOOKUP(Z154,Sheet1!$B$2:$C$12,2,TRUE)</f>
        <v>8</v>
      </c>
      <c r="AB154" s="19" t="str">
        <f>VLOOKUP(E154,'[12]Gui chi Quynh'!$C$7:$E$386,3,0)</f>
        <v>A2</v>
      </c>
      <c r="AC154" s="19">
        <f>VLOOKUP(AB154,Sheet1!$B$2:$C$12,2,TRUE)</f>
        <v>9</v>
      </c>
      <c r="AD154" s="19" t="str">
        <f>VLOOKUP($E154,'[13]Chi tiet'!$D$8:$Q$388,14,0)</f>
        <v>A3</v>
      </c>
      <c r="AE154" s="19">
        <f>VLOOKUP(AD154,Sheet1!$B$2:$C$12,2,TRUE)</f>
        <v>8</v>
      </c>
      <c r="AF154" s="19">
        <f t="shared" si="66"/>
        <v>7.8</v>
      </c>
      <c r="AG154" s="226">
        <f t="shared" si="53"/>
        <v>0</v>
      </c>
      <c r="AH154" s="17" t="str">
        <f t="shared" si="61"/>
        <v>Hoàn thành tốt nhiệm vụ</v>
      </c>
      <c r="AI154" s="17">
        <f t="shared" si="54"/>
        <v>7.5</v>
      </c>
      <c r="AJ154" s="365" t="str">
        <f t="shared" si="62"/>
        <v/>
      </c>
      <c r="AK154" s="17" t="str">
        <f t="shared" si="63"/>
        <v>Hoàn thành tốt nhiệm vụ</v>
      </c>
      <c r="AL154" s="17" t="str">
        <f t="shared" si="64"/>
        <v>LĐTT</v>
      </c>
      <c r="AM154" s="366"/>
      <c r="AN154" s="19" t="str">
        <f>VLOOKUP($E154,[15]Sheet1!$C$7:$E$395,2,0)</f>
        <v>A3</v>
      </c>
      <c r="AO154" s="19">
        <f>VLOOKUP(AN154,Sheet1!$B$2:$C$12,2,TRUE)</f>
        <v>8</v>
      </c>
      <c r="AP154" s="19" t="str">
        <f>VLOOKUP($E154,[15]Sheet1!$C$7:$E$395,3,0)</f>
        <v>A4</v>
      </c>
      <c r="AQ154" s="19">
        <f>VLOOKUP(AP154,Sheet1!$B$2:$C$12,2,TRUE)</f>
        <v>7</v>
      </c>
      <c r="AR154" s="17">
        <f t="shared" si="56"/>
        <v>7.5</v>
      </c>
      <c r="AS154" s="17">
        <f t="shared" si="49"/>
        <v>7.5</v>
      </c>
      <c r="AT154" s="365" t="str">
        <f t="shared" si="55"/>
        <v>12A* + 0B* + 0C* +  0D</v>
      </c>
      <c r="AU154" s="365" t="str">
        <f t="shared" si="65"/>
        <v>12A*</v>
      </c>
      <c r="AV154" s="19" t="str">
        <f t="shared" si="57"/>
        <v>HTT NV</v>
      </c>
      <c r="AW154" s="19" t="str">
        <f t="shared" si="58"/>
        <v>HTT NV</v>
      </c>
      <c r="AX154" s="25"/>
      <c r="AY154" s="25"/>
    </row>
    <row r="155" spans="1:51" s="48" customFormat="1" ht="35.1" customHeight="1" x14ac:dyDescent="0.25">
      <c r="A155" s="207">
        <f t="shared" si="59"/>
        <v>147</v>
      </c>
      <c r="B155" s="207">
        <f>COUNTIF($F$9:F155,F155)</f>
        <v>1</v>
      </c>
      <c r="C155" s="353" t="s">
        <v>985</v>
      </c>
      <c r="D155" s="216" t="s">
        <v>111</v>
      </c>
      <c r="E155" s="371" t="s">
        <v>547</v>
      </c>
      <c r="F155" s="233" t="s">
        <v>255</v>
      </c>
      <c r="G155" s="233" t="s">
        <v>974</v>
      </c>
      <c r="H155" s="19" t="str">
        <f>VLOOKUP($E155,'[4]Gui chi Quynh'!$D$7:$F$393,3,0)</f>
        <v>A3</v>
      </c>
      <c r="I155" s="19">
        <f>VLOOKUP(H155,Sheet1!$B$2:$C$12,2,TRUE)</f>
        <v>8</v>
      </c>
      <c r="J155" s="19" t="str">
        <f>VLOOKUP($E155,'[5]Gui chi Quynh'!$C$7:$E$391,3,0)</f>
        <v>A2</v>
      </c>
      <c r="K155" s="19">
        <f>VLOOKUP(J155,Sheet1!$B$2:$C$12,2,TRUE)</f>
        <v>9</v>
      </c>
      <c r="L155" s="19" t="str">
        <f>VLOOKUP($E155,'[6]Gui chi Quynh'!$C$7:$E$389,3,0)</f>
        <v>A3</v>
      </c>
      <c r="M155" s="19">
        <f>VLOOKUP(L155,Sheet1!$B$2:$C$12,2,TRUE)</f>
        <v>8</v>
      </c>
      <c r="N155" s="19" t="str">
        <f>VLOOKUP($E155,'[7]Gui chi Quynh'!$C$7:$E$389,3,0)</f>
        <v>A2</v>
      </c>
      <c r="O155" s="19">
        <f>VLOOKUP(N155,Sheet1!$B$2:$C$12,2,TRUE)</f>
        <v>9</v>
      </c>
      <c r="P155" s="19" t="str">
        <f>VLOOKUP($E155,'[8]Gui chi Quynh'!$C$7:$E$388,3,0)</f>
        <v>A2</v>
      </c>
      <c r="Q155" s="19">
        <f>VLOOKUP(P155,Sheet1!$B$2:$C$12,2,TRUE)</f>
        <v>9</v>
      </c>
      <c r="R155" s="19">
        <f t="shared" si="50"/>
        <v>8.6</v>
      </c>
      <c r="S155" s="226">
        <f t="shared" si="51"/>
        <v>0</v>
      </c>
      <c r="T155" s="17" t="str">
        <f t="shared" si="60"/>
        <v>Hoàn thành xuất sắc nhiệm vụ</v>
      </c>
      <c r="U155" s="232"/>
      <c r="V155" s="19" t="str">
        <f>VLOOKUP($E155,'[9]Gui chi Quynh'!$C$7:$E$388,3,0)</f>
        <v>A4</v>
      </c>
      <c r="W155" s="19">
        <f>VLOOKUP(V155,Sheet1!$B$2:$C$12,2,TRUE)</f>
        <v>7</v>
      </c>
      <c r="X155" s="19" t="str">
        <f>VLOOKUP($E155,'[10]Gui chi Quynh'!$C$7:$E$387,3,0)</f>
        <v>A4</v>
      </c>
      <c r="Y155" s="19">
        <f>VLOOKUP(X155,Sheet1!$B$2:$C$12,2,TRUE)</f>
        <v>7</v>
      </c>
      <c r="Z155" s="19" t="str">
        <f>VLOOKUP(E155,'[11]Gui chi Quynh'!$C$7:$E$385,3,0)</f>
        <v>A4</v>
      </c>
      <c r="AA155" s="19">
        <f>VLOOKUP(Z155,Sheet1!$B$2:$C$12,2,TRUE)</f>
        <v>7</v>
      </c>
      <c r="AB155" s="19" t="str">
        <f>VLOOKUP(E155,'[12]Gui chi Quynh'!$C$7:$E$386,3,0)</f>
        <v>A3</v>
      </c>
      <c r="AC155" s="19">
        <f>VLOOKUP(AB155,Sheet1!$B$2:$C$12,2,TRUE)</f>
        <v>8</v>
      </c>
      <c r="AD155" s="19" t="str">
        <f>VLOOKUP($E155,'[13]Chi tiet'!$D$8:$Q$388,14,0)</f>
        <v>A2</v>
      </c>
      <c r="AE155" s="19">
        <f>VLOOKUP(AD155,Sheet1!$B$2:$C$12,2,TRUE)</f>
        <v>9</v>
      </c>
      <c r="AF155" s="19">
        <f t="shared" si="66"/>
        <v>7.6</v>
      </c>
      <c r="AG155" s="226">
        <f t="shared" si="53"/>
        <v>0</v>
      </c>
      <c r="AH155" s="17" t="str">
        <f t="shared" si="61"/>
        <v>Hoàn thành tốt nhiệm vụ</v>
      </c>
      <c r="AI155" s="17">
        <f t="shared" si="54"/>
        <v>8.1</v>
      </c>
      <c r="AJ155" s="365" t="str">
        <f t="shared" si="62"/>
        <v/>
      </c>
      <c r="AK155" s="17" t="str">
        <f t="shared" si="63"/>
        <v>Hoàn thành xuất sắc nhiệm vụ</v>
      </c>
      <c r="AL155" s="17" t="str">
        <f t="shared" si="64"/>
        <v>LĐTT</v>
      </c>
      <c r="AM155" s="366" t="str">
        <f>VLOOKUP($D155,'[14]DS Tong'!$D$18:$L$211,9,0)</f>
        <v>Khá</v>
      </c>
      <c r="AN155" s="19" t="str">
        <f>VLOOKUP($E155,[15]Sheet1!$C$7:$E$395,2,0)</f>
        <v>A3</v>
      </c>
      <c r="AO155" s="19">
        <f>VLOOKUP(AN155,Sheet1!$B$2:$C$12,2,TRUE)</f>
        <v>8</v>
      </c>
      <c r="AP155" s="19" t="str">
        <f>VLOOKUP($E155,[15]Sheet1!$C$7:$E$395,3,0)</f>
        <v>A3</v>
      </c>
      <c r="AQ155" s="19">
        <f>VLOOKUP(AP155,Sheet1!$B$2:$C$12,2,TRUE)</f>
        <v>8</v>
      </c>
      <c r="AR155" s="17">
        <f t="shared" si="56"/>
        <v>8</v>
      </c>
      <c r="AS155" s="17">
        <f t="shared" si="49"/>
        <v>8.1</v>
      </c>
      <c r="AT155" s="365" t="str">
        <f t="shared" si="55"/>
        <v>12A* + 0B* + 0C* +  0D</v>
      </c>
      <c r="AU155" s="365" t="str">
        <f t="shared" si="65"/>
        <v>12A*</v>
      </c>
      <c r="AV155" s="19" t="str">
        <f t="shared" si="57"/>
        <v>HTXS NV</v>
      </c>
      <c r="AW155" s="19" t="str">
        <f t="shared" si="58"/>
        <v>HTXS NV</v>
      </c>
      <c r="AX155" s="25"/>
      <c r="AY155" s="25"/>
    </row>
    <row r="156" spans="1:51" s="48" customFormat="1" ht="35.1" customHeight="1" x14ac:dyDescent="0.25">
      <c r="A156" s="207">
        <f t="shared" si="59"/>
        <v>148</v>
      </c>
      <c r="B156" s="207">
        <f>COUNTIF($F$9:F156,F156)</f>
        <v>2</v>
      </c>
      <c r="C156" s="353" t="s">
        <v>984</v>
      </c>
      <c r="D156" s="216" t="s">
        <v>112</v>
      </c>
      <c r="E156" s="371" t="s">
        <v>548</v>
      </c>
      <c r="F156" s="19" t="s">
        <v>255</v>
      </c>
      <c r="G156" s="19" t="s">
        <v>974</v>
      </c>
      <c r="H156" s="19" t="str">
        <f>VLOOKUP($E156,'[4]Gui chi Quynh'!$D$7:$F$393,3,0)</f>
        <v>A3</v>
      </c>
      <c r="I156" s="19">
        <f>VLOOKUP(H156,Sheet1!$B$2:$C$12,2,TRUE)</f>
        <v>8</v>
      </c>
      <c r="J156" s="19" t="str">
        <f>VLOOKUP($E156,'[5]Gui chi Quynh'!$C$7:$E$391,3,0)</f>
        <v>A2</v>
      </c>
      <c r="K156" s="19">
        <f>VLOOKUP(J156,Sheet1!$B$2:$C$12,2,TRUE)</f>
        <v>9</v>
      </c>
      <c r="L156" s="19" t="str">
        <f>VLOOKUP($E156,'[6]Gui chi Quynh'!$C$7:$E$389,3,0)</f>
        <v>A2</v>
      </c>
      <c r="M156" s="19">
        <f>VLOOKUP(L156,Sheet1!$B$2:$C$12,2,TRUE)</f>
        <v>9</v>
      </c>
      <c r="N156" s="19" t="str">
        <f>VLOOKUP($E156,'[7]Gui chi Quynh'!$C$7:$E$389,3,0)</f>
        <v>A1</v>
      </c>
      <c r="O156" s="19">
        <f>VLOOKUP(N156,Sheet1!$B$2:$C$12,2,TRUE)</f>
        <v>10</v>
      </c>
      <c r="P156" s="19" t="str">
        <f>VLOOKUP($E156,'[8]Gui chi Quynh'!$C$7:$E$388,3,0)</f>
        <v>A2</v>
      </c>
      <c r="Q156" s="19">
        <f>VLOOKUP(P156,Sheet1!$B$2:$C$12,2,TRUE)</f>
        <v>9</v>
      </c>
      <c r="R156" s="19">
        <f t="shared" si="50"/>
        <v>9</v>
      </c>
      <c r="S156" s="226">
        <f t="shared" si="51"/>
        <v>0</v>
      </c>
      <c r="T156" s="17" t="str">
        <f t="shared" si="60"/>
        <v>Hoàn thành xuất sắc nhiệm vụ</v>
      </c>
      <c r="U156" s="232"/>
      <c r="V156" s="19" t="str">
        <f>VLOOKUP($E156,'[9]Gui chi Quynh'!$C$7:$E$388,3,0)</f>
        <v>A4</v>
      </c>
      <c r="W156" s="19">
        <f>VLOOKUP(V156,Sheet1!$B$2:$C$12,2,TRUE)</f>
        <v>7</v>
      </c>
      <c r="X156" s="19" t="str">
        <f>VLOOKUP($E156,'[10]Gui chi Quynh'!$C$7:$E$387,3,0)</f>
        <v>A4</v>
      </c>
      <c r="Y156" s="19">
        <f>VLOOKUP(X156,Sheet1!$B$2:$C$12,2,TRUE)</f>
        <v>7</v>
      </c>
      <c r="Z156" s="19" t="str">
        <f>VLOOKUP(E156,'[11]Gui chi Quynh'!$C$7:$E$385,3,0)</f>
        <v>A4</v>
      </c>
      <c r="AA156" s="19">
        <f>VLOOKUP(Z156,Sheet1!$B$2:$C$12,2,TRUE)</f>
        <v>7</v>
      </c>
      <c r="AB156" s="19" t="str">
        <f>VLOOKUP(E156,'[12]Gui chi Quynh'!$C$7:$E$386,3,0)</f>
        <v>A3</v>
      </c>
      <c r="AC156" s="19">
        <f>VLOOKUP(AB156,Sheet1!$B$2:$C$12,2,TRUE)</f>
        <v>8</v>
      </c>
      <c r="AD156" s="19" t="str">
        <f>VLOOKUP($E156,'[13]Chi tiet'!$D$8:$Q$388,14,0)</f>
        <v>A2</v>
      </c>
      <c r="AE156" s="19">
        <f>VLOOKUP(AD156,Sheet1!$B$2:$C$12,2,TRUE)</f>
        <v>9</v>
      </c>
      <c r="AF156" s="19">
        <f t="shared" si="66"/>
        <v>7.6</v>
      </c>
      <c r="AG156" s="226">
        <f t="shared" si="53"/>
        <v>0</v>
      </c>
      <c r="AH156" s="17" t="str">
        <f t="shared" si="61"/>
        <v>Hoàn thành tốt nhiệm vụ</v>
      </c>
      <c r="AI156" s="17">
        <f t="shared" si="54"/>
        <v>8.3000000000000007</v>
      </c>
      <c r="AJ156" s="365" t="str">
        <f t="shared" si="62"/>
        <v/>
      </c>
      <c r="AK156" s="17" t="str">
        <f t="shared" si="63"/>
        <v>Hoàn thành xuất sắc nhiệm vụ</v>
      </c>
      <c r="AL156" s="17" t="str">
        <f t="shared" si="64"/>
        <v>LĐTT</v>
      </c>
      <c r="AM156" s="366" t="str">
        <f>VLOOKUP($D156,'[14]DS Tong'!$D$18:$L$211,9,0)</f>
        <v>Khá</v>
      </c>
      <c r="AN156" s="19" t="str">
        <f>VLOOKUP($E156,[15]Sheet1!$C$7:$E$395,2,0)</f>
        <v>A3</v>
      </c>
      <c r="AO156" s="19">
        <f>VLOOKUP(AN156,Sheet1!$B$2:$C$12,2,TRUE)</f>
        <v>8</v>
      </c>
      <c r="AP156" s="19" t="str">
        <f>VLOOKUP($E156,[15]Sheet1!$C$7:$E$395,3,0)</f>
        <v>A3</v>
      </c>
      <c r="AQ156" s="19">
        <f>VLOOKUP(AP156,Sheet1!$B$2:$C$12,2,TRUE)</f>
        <v>8</v>
      </c>
      <c r="AR156" s="17">
        <f t="shared" si="56"/>
        <v>8.1999999999999993</v>
      </c>
      <c r="AS156" s="17">
        <f t="shared" si="49"/>
        <v>8.3000000000000007</v>
      </c>
      <c r="AT156" s="365" t="str">
        <f t="shared" si="55"/>
        <v>12A* + 0B* + 0C* +  0D</v>
      </c>
      <c r="AU156" s="365" t="str">
        <f t="shared" si="65"/>
        <v>12A*</v>
      </c>
      <c r="AV156" s="19" t="str">
        <f t="shared" si="57"/>
        <v>HTXS NV</v>
      </c>
      <c r="AW156" s="19" t="str">
        <f t="shared" si="58"/>
        <v>HTXS NV</v>
      </c>
      <c r="AX156" s="25"/>
      <c r="AY156" s="25"/>
    </row>
    <row r="157" spans="1:51" s="48" customFormat="1" ht="35.1" customHeight="1" x14ac:dyDescent="0.25">
      <c r="A157" s="207">
        <f t="shared" si="59"/>
        <v>149</v>
      </c>
      <c r="B157" s="207">
        <f>COUNTIF($F$9:F157,F157)</f>
        <v>3</v>
      </c>
      <c r="C157" s="353" t="s">
        <v>984</v>
      </c>
      <c r="D157" s="216" t="s">
        <v>113</v>
      </c>
      <c r="E157" s="371" t="s">
        <v>552</v>
      </c>
      <c r="F157" s="19" t="s">
        <v>255</v>
      </c>
      <c r="G157" s="19" t="s">
        <v>974</v>
      </c>
      <c r="H157" s="19" t="str">
        <f>VLOOKUP($E157,'[4]Gui chi Quynh'!$D$7:$F$393,3,0)</f>
        <v>A3</v>
      </c>
      <c r="I157" s="19">
        <f>VLOOKUP(H157,Sheet1!$B$2:$C$12,2,TRUE)</f>
        <v>8</v>
      </c>
      <c r="J157" s="19" t="str">
        <f>VLOOKUP($E157,'[5]Gui chi Quynh'!$C$7:$E$391,3,0)</f>
        <v>A4</v>
      </c>
      <c r="K157" s="19">
        <f>VLOOKUP(J157,Sheet1!$B$2:$C$12,2,TRUE)</f>
        <v>7</v>
      </c>
      <c r="L157" s="19" t="str">
        <f>VLOOKUP($E157,'[6]Gui chi Quynh'!$C$7:$E$389,3,0)</f>
        <v>A3</v>
      </c>
      <c r="M157" s="19">
        <f>VLOOKUP(L157,Sheet1!$B$2:$C$12,2,TRUE)</f>
        <v>8</v>
      </c>
      <c r="N157" s="19" t="str">
        <f>VLOOKUP($E157,'[7]Gui chi Quynh'!$C$7:$E$389,3,0)</f>
        <v>A3</v>
      </c>
      <c r="O157" s="19">
        <f>VLOOKUP(N157,Sheet1!$B$2:$C$12,2,TRUE)</f>
        <v>8</v>
      </c>
      <c r="P157" s="19" t="str">
        <f>VLOOKUP($E157,'[8]Gui chi Quynh'!$C$7:$E$388,3,0)</f>
        <v>A4</v>
      </c>
      <c r="Q157" s="19">
        <f>VLOOKUP(P157,Sheet1!$B$2:$C$12,2,TRUE)</f>
        <v>7</v>
      </c>
      <c r="R157" s="19">
        <f t="shared" si="50"/>
        <v>7.6</v>
      </c>
      <c r="S157" s="226">
        <f t="shared" si="51"/>
        <v>0</v>
      </c>
      <c r="T157" s="17" t="str">
        <f t="shared" si="60"/>
        <v>Hoàn thành tốt nhiệm vụ</v>
      </c>
      <c r="U157" s="232"/>
      <c r="V157" s="19" t="str">
        <f>VLOOKUP($E157,'[9]Gui chi Quynh'!$C$7:$E$388,3,0)</f>
        <v>A4</v>
      </c>
      <c r="W157" s="19">
        <f>VLOOKUP(V157,Sheet1!$B$2:$C$12,2,TRUE)</f>
        <v>7</v>
      </c>
      <c r="X157" s="19" t="str">
        <f>VLOOKUP($E157,'[10]Gui chi Quynh'!$C$7:$E$387,3,0)</f>
        <v>B1</v>
      </c>
      <c r="Y157" s="19">
        <f>VLOOKUP(X157,Sheet1!$B$2:$C$12,2,TRUE)</f>
        <v>6</v>
      </c>
      <c r="Z157" s="19" t="str">
        <f>VLOOKUP(E157,'[11]Gui chi Quynh'!$C$7:$E$385,3,0)</f>
        <v>A4</v>
      </c>
      <c r="AA157" s="19">
        <f>VLOOKUP(Z157,Sheet1!$B$2:$C$12,2,TRUE)</f>
        <v>7</v>
      </c>
      <c r="AB157" s="19" t="str">
        <f>VLOOKUP(E157,'[12]Gui chi Quynh'!$C$7:$E$386,3,0)</f>
        <v>A3</v>
      </c>
      <c r="AC157" s="19">
        <f>VLOOKUP(AB157,Sheet1!$B$2:$C$12,2,TRUE)</f>
        <v>8</v>
      </c>
      <c r="AD157" s="19" t="str">
        <f>VLOOKUP($E157,'[13]Chi tiet'!$D$8:$Q$388,14,0)</f>
        <v>A3</v>
      </c>
      <c r="AE157" s="19">
        <f>VLOOKUP(AD157,Sheet1!$B$2:$C$12,2,TRUE)</f>
        <v>8</v>
      </c>
      <c r="AF157" s="19">
        <f t="shared" si="66"/>
        <v>7.2</v>
      </c>
      <c r="AG157" s="226">
        <f t="shared" si="53"/>
        <v>0</v>
      </c>
      <c r="AH157" s="17" t="str">
        <f t="shared" si="61"/>
        <v>Hoàn thành tốt nhiệm vụ</v>
      </c>
      <c r="AI157" s="17">
        <f t="shared" si="54"/>
        <v>7.4</v>
      </c>
      <c r="AJ157" s="365" t="str">
        <f t="shared" si="62"/>
        <v/>
      </c>
      <c r="AK157" s="17" t="str">
        <f t="shared" si="63"/>
        <v>Hoàn thành tốt nhiệm vụ</v>
      </c>
      <c r="AL157" s="17" t="str">
        <f t="shared" si="64"/>
        <v>LĐTT</v>
      </c>
      <c r="AM157" s="366" t="str">
        <f>VLOOKUP($D157,'[14]DS Tong'!$D$18:$L$211,9,0)</f>
        <v>Đạt yêu cầu</v>
      </c>
      <c r="AN157" s="19" t="str">
        <f>VLOOKUP($E157,[15]Sheet1!$C$7:$E$395,2,0)</f>
        <v>A3</v>
      </c>
      <c r="AO157" s="19">
        <f>VLOOKUP(AN157,Sheet1!$B$2:$C$12,2,TRUE)</f>
        <v>8</v>
      </c>
      <c r="AP157" s="19" t="str">
        <f>VLOOKUP($E157,[15]Sheet1!$C$7:$E$395,3,0)</f>
        <v>A4</v>
      </c>
      <c r="AQ157" s="19">
        <f>VLOOKUP(AP157,Sheet1!$B$2:$C$12,2,TRUE)</f>
        <v>7</v>
      </c>
      <c r="AR157" s="17">
        <f t="shared" si="56"/>
        <v>7.4</v>
      </c>
      <c r="AS157" s="17">
        <f t="shared" si="49"/>
        <v>7.4</v>
      </c>
      <c r="AT157" s="365" t="str">
        <f t="shared" si="55"/>
        <v>11A* + 1B* + 0C* +  0D</v>
      </c>
      <c r="AU157" s="365" t="str">
        <f t="shared" si="65"/>
        <v>11A*</v>
      </c>
      <c r="AV157" s="19" t="str">
        <f t="shared" si="57"/>
        <v>HTT NV</v>
      </c>
      <c r="AW157" s="19" t="str">
        <f t="shared" si="58"/>
        <v>HTT NV</v>
      </c>
      <c r="AX157" s="25"/>
      <c r="AY157" s="25"/>
    </row>
    <row r="158" spans="1:51" s="48" customFormat="1" ht="35.1" customHeight="1" x14ac:dyDescent="0.25">
      <c r="A158" s="207">
        <f t="shared" si="59"/>
        <v>150</v>
      </c>
      <c r="B158" s="207">
        <f>COUNTIF($F$9:F158,F158)</f>
        <v>4</v>
      </c>
      <c r="C158" s="353" t="s">
        <v>985</v>
      </c>
      <c r="D158" s="216" t="s">
        <v>119</v>
      </c>
      <c r="E158" s="371" t="s">
        <v>557</v>
      </c>
      <c r="F158" s="19" t="s">
        <v>255</v>
      </c>
      <c r="G158" s="19" t="s">
        <v>974</v>
      </c>
      <c r="H158" s="19" t="str">
        <f>VLOOKUP($E158,'[4]Gui chi Quynh'!$D$7:$F$393,3,0)</f>
        <v>A4</v>
      </c>
      <c r="I158" s="19">
        <f>VLOOKUP(H158,Sheet1!$B$2:$C$12,2,TRUE)</f>
        <v>7</v>
      </c>
      <c r="J158" s="19" t="str">
        <f>VLOOKUP($E158,'[5]Gui chi Quynh'!$C$7:$E$391,3,0)</f>
        <v>A4</v>
      </c>
      <c r="K158" s="19">
        <f>VLOOKUP(J158,Sheet1!$B$2:$C$12,2,TRUE)</f>
        <v>7</v>
      </c>
      <c r="L158" s="19" t="str">
        <f>VLOOKUP($E158,'[6]Gui chi Quynh'!$C$7:$E$389,3,0)</f>
        <v>A4</v>
      </c>
      <c r="M158" s="19">
        <f>VLOOKUP(L158,Sheet1!$B$2:$C$12,2,TRUE)</f>
        <v>7</v>
      </c>
      <c r="N158" s="19" t="str">
        <f>VLOOKUP($E158,'[7]Gui chi Quynh'!$C$7:$E$389,3,0)</f>
        <v>A4</v>
      </c>
      <c r="O158" s="19">
        <f>VLOOKUP(N158,Sheet1!$B$2:$C$12,2,TRUE)</f>
        <v>7</v>
      </c>
      <c r="P158" s="19" t="str">
        <f>VLOOKUP($E158,'[8]Gui chi Quynh'!$C$7:$E$388,3,0)</f>
        <v>A3</v>
      </c>
      <c r="Q158" s="19">
        <f>VLOOKUP(P158,Sheet1!$B$2:$C$12,2,TRUE)</f>
        <v>8</v>
      </c>
      <c r="R158" s="19">
        <f t="shared" si="50"/>
        <v>7.2</v>
      </c>
      <c r="S158" s="226">
        <f t="shared" si="51"/>
        <v>0</v>
      </c>
      <c r="T158" s="17" t="str">
        <f t="shared" si="60"/>
        <v>Hoàn thành tốt nhiệm vụ</v>
      </c>
      <c r="U158" s="232"/>
      <c r="V158" s="19" t="str">
        <f>VLOOKUP($E158,'[9]Gui chi Quynh'!$C$7:$E$388,3,0)</f>
        <v>A4</v>
      </c>
      <c r="W158" s="19">
        <f>VLOOKUP(V158,Sheet1!$B$2:$C$12,2,TRUE)</f>
        <v>7</v>
      </c>
      <c r="X158" s="19" t="str">
        <f>VLOOKUP($E158,'[10]Gui chi Quynh'!$C$7:$E$387,3,0)</f>
        <v>A4</v>
      </c>
      <c r="Y158" s="19">
        <f>VLOOKUP(X158,Sheet1!$B$2:$C$12,2,TRUE)</f>
        <v>7</v>
      </c>
      <c r="Z158" s="19" t="str">
        <f>VLOOKUP(E158,'[11]Gui chi Quynh'!$C$7:$E$385,3,0)</f>
        <v>A4</v>
      </c>
      <c r="AA158" s="19">
        <f>VLOOKUP(Z158,Sheet1!$B$2:$C$12,2,TRUE)</f>
        <v>7</v>
      </c>
      <c r="AB158" s="19" t="str">
        <f>VLOOKUP(E158,'[12]Gui chi Quynh'!$C$7:$E$386,3,0)</f>
        <v>A4</v>
      </c>
      <c r="AC158" s="19">
        <f>VLOOKUP(AB158,Sheet1!$B$2:$C$12,2,TRUE)</f>
        <v>7</v>
      </c>
      <c r="AD158" s="19" t="str">
        <f>VLOOKUP($E158,'[13]Chi tiet'!$D$8:$Q$388,14,0)</f>
        <v>A3</v>
      </c>
      <c r="AE158" s="19">
        <f>VLOOKUP(AD158,Sheet1!$B$2:$C$12,2,TRUE)</f>
        <v>8</v>
      </c>
      <c r="AF158" s="19">
        <f t="shared" si="66"/>
        <v>7.2</v>
      </c>
      <c r="AG158" s="226">
        <f t="shared" si="53"/>
        <v>0</v>
      </c>
      <c r="AH158" s="17" t="str">
        <f t="shared" si="61"/>
        <v>Hoàn thành tốt nhiệm vụ</v>
      </c>
      <c r="AI158" s="17">
        <f t="shared" si="54"/>
        <v>7.2</v>
      </c>
      <c r="AJ158" s="365" t="str">
        <f t="shared" si="62"/>
        <v/>
      </c>
      <c r="AK158" s="17" t="str">
        <f t="shared" si="63"/>
        <v>Hoàn thành tốt nhiệm vụ</v>
      </c>
      <c r="AL158" s="17" t="str">
        <f t="shared" si="64"/>
        <v>LĐTT</v>
      </c>
      <c r="AM158" s="366" t="str">
        <f>VLOOKUP($D158,'[14]DS Tong'!$D$18:$L$211,9,0)</f>
        <v>Đạt yêu cầu</v>
      </c>
      <c r="AN158" s="19" t="str">
        <f>VLOOKUP($E158,[15]Sheet1!$C$7:$E$395,2,0)</f>
        <v>A3</v>
      </c>
      <c r="AO158" s="19">
        <f>VLOOKUP(AN158,Sheet1!$B$2:$C$12,2,TRUE)</f>
        <v>8</v>
      </c>
      <c r="AP158" s="19" t="str">
        <f>VLOOKUP($E158,[15]Sheet1!$C$7:$E$395,3,0)</f>
        <v>A4</v>
      </c>
      <c r="AQ158" s="19">
        <f>VLOOKUP(AP158,Sheet1!$B$2:$C$12,2,TRUE)</f>
        <v>7</v>
      </c>
      <c r="AR158" s="17">
        <f t="shared" si="56"/>
        <v>7.2</v>
      </c>
      <c r="AS158" s="17">
        <f t="shared" si="49"/>
        <v>7.3</v>
      </c>
      <c r="AT158" s="365" t="str">
        <f t="shared" si="55"/>
        <v>12A* + 0B* + 0C* +  0D</v>
      </c>
      <c r="AU158" s="365" t="str">
        <f t="shared" si="65"/>
        <v>12A*</v>
      </c>
      <c r="AV158" s="19" t="str">
        <f t="shared" si="57"/>
        <v>HTT NV</v>
      </c>
      <c r="AW158" s="19" t="str">
        <f t="shared" si="58"/>
        <v>HTT NV</v>
      </c>
      <c r="AX158" s="25"/>
      <c r="AY158" s="25"/>
    </row>
    <row r="159" spans="1:51" s="48" customFormat="1" ht="35.1" customHeight="1" x14ac:dyDescent="0.25">
      <c r="A159" s="207">
        <f t="shared" si="59"/>
        <v>151</v>
      </c>
      <c r="B159" s="207">
        <f>COUNTIF($F$9:F159,F159)</f>
        <v>5</v>
      </c>
      <c r="C159" s="353" t="s">
        <v>984</v>
      </c>
      <c r="D159" s="216" t="s">
        <v>115</v>
      </c>
      <c r="E159" s="371" t="s">
        <v>553</v>
      </c>
      <c r="F159" s="19" t="s">
        <v>255</v>
      </c>
      <c r="G159" s="19" t="s">
        <v>974</v>
      </c>
      <c r="H159" s="19" t="str">
        <f>VLOOKUP($E159,'[4]Gui chi Quynh'!$D$7:$F$393,3,0)</f>
        <v>A2</v>
      </c>
      <c r="I159" s="19">
        <f>VLOOKUP(H159,Sheet1!$B$2:$C$12,2,TRUE)</f>
        <v>9</v>
      </c>
      <c r="J159" s="19" t="str">
        <f>VLOOKUP($E159,'[5]Gui chi Quynh'!$C$7:$E$391,3,0)</f>
        <v>A3</v>
      </c>
      <c r="K159" s="19">
        <f>VLOOKUP(J159,Sheet1!$B$2:$C$12,2,TRUE)</f>
        <v>8</v>
      </c>
      <c r="L159" s="19" t="str">
        <f>VLOOKUP($E159,'[6]Gui chi Quynh'!$C$7:$E$389,3,0)</f>
        <v>A3</v>
      </c>
      <c r="M159" s="19">
        <f>VLOOKUP(L159,Sheet1!$B$2:$C$12,2,TRUE)</f>
        <v>8</v>
      </c>
      <c r="N159" s="19" t="str">
        <f>VLOOKUP($E159,'[7]Gui chi Quynh'!$C$7:$E$389,3,0)</f>
        <v>A3</v>
      </c>
      <c r="O159" s="19">
        <f>VLOOKUP(N159,Sheet1!$B$2:$C$12,2,TRUE)</f>
        <v>8</v>
      </c>
      <c r="P159" s="19" t="str">
        <f>VLOOKUP($E159,'[8]Gui chi Quynh'!$C$7:$E$388,3,0)</f>
        <v>A3</v>
      </c>
      <c r="Q159" s="19">
        <f>VLOOKUP(P159,Sheet1!$B$2:$C$12,2,TRUE)</f>
        <v>8</v>
      </c>
      <c r="R159" s="19">
        <f t="shared" si="50"/>
        <v>8.1999999999999993</v>
      </c>
      <c r="S159" s="226">
        <f t="shared" si="51"/>
        <v>0</v>
      </c>
      <c r="T159" s="17" t="str">
        <f t="shared" si="60"/>
        <v>Hoàn thành xuất sắc nhiệm vụ</v>
      </c>
      <c r="U159" s="232"/>
      <c r="V159" s="19" t="str">
        <f>VLOOKUP($E159,'[9]Gui chi Quynh'!$C$7:$E$388,3,0)</f>
        <v>A4</v>
      </c>
      <c r="W159" s="19">
        <f>VLOOKUP(V159,Sheet1!$B$2:$C$12,2,TRUE)</f>
        <v>7</v>
      </c>
      <c r="X159" s="19" t="str">
        <f>VLOOKUP($E159,'[10]Gui chi Quynh'!$C$7:$E$387,3,0)</f>
        <v>A4</v>
      </c>
      <c r="Y159" s="19">
        <f>VLOOKUP(X159,Sheet1!$B$2:$C$12,2,TRUE)</f>
        <v>7</v>
      </c>
      <c r="Z159" s="19" t="str">
        <f>VLOOKUP(E159,'[11]Gui chi Quynh'!$C$7:$E$385,3,0)</f>
        <v>A3</v>
      </c>
      <c r="AA159" s="19">
        <f>VLOOKUP(Z159,Sheet1!$B$2:$C$12,2,TRUE)</f>
        <v>8</v>
      </c>
      <c r="AB159" s="19" t="str">
        <f>VLOOKUP(E159,'[12]Gui chi Quynh'!$C$7:$E$386,3,0)</f>
        <v>A3</v>
      </c>
      <c r="AC159" s="19">
        <f>VLOOKUP(AB159,Sheet1!$B$2:$C$12,2,TRUE)</f>
        <v>8</v>
      </c>
      <c r="AD159" s="19" t="str">
        <f>VLOOKUP($E159,'[13]Chi tiet'!$D$8:$Q$388,14,0)</f>
        <v>A3</v>
      </c>
      <c r="AE159" s="19">
        <f>VLOOKUP(AD159,Sheet1!$B$2:$C$12,2,TRUE)</f>
        <v>8</v>
      </c>
      <c r="AF159" s="19">
        <f t="shared" si="66"/>
        <v>7.6</v>
      </c>
      <c r="AG159" s="226">
        <f t="shared" si="53"/>
        <v>0</v>
      </c>
      <c r="AH159" s="17" t="str">
        <f t="shared" si="61"/>
        <v>Hoàn thành tốt nhiệm vụ</v>
      </c>
      <c r="AI159" s="17">
        <f t="shared" si="54"/>
        <v>7.9</v>
      </c>
      <c r="AJ159" s="365" t="str">
        <f t="shared" si="62"/>
        <v/>
      </c>
      <c r="AK159" s="17" t="str">
        <f t="shared" si="63"/>
        <v>Hoàn thành tốt nhiệm vụ</v>
      </c>
      <c r="AL159" s="17" t="str">
        <f t="shared" si="64"/>
        <v>LĐTT</v>
      </c>
      <c r="AM159" s="366" t="str">
        <f>VLOOKUP($D159,'[14]DS Tong'!$D$18:$L$211,9,0)</f>
        <v>Tốt</v>
      </c>
      <c r="AN159" s="19" t="str">
        <f>VLOOKUP($E159,[15]Sheet1!$C$7:$E$395,2,0)</f>
        <v>A3</v>
      </c>
      <c r="AO159" s="19">
        <f>VLOOKUP(AN159,Sheet1!$B$2:$C$12,2,TRUE)</f>
        <v>8</v>
      </c>
      <c r="AP159" s="19" t="str">
        <f>VLOOKUP($E159,[15]Sheet1!$C$7:$E$395,3,0)</f>
        <v>A3</v>
      </c>
      <c r="AQ159" s="19">
        <f>VLOOKUP(AP159,Sheet1!$B$2:$C$12,2,TRUE)</f>
        <v>8</v>
      </c>
      <c r="AR159" s="17">
        <f t="shared" si="56"/>
        <v>7.9</v>
      </c>
      <c r="AS159" s="17">
        <f t="shared" si="49"/>
        <v>7.9</v>
      </c>
      <c r="AT159" s="365" t="str">
        <f t="shared" si="55"/>
        <v>12A* + 0B* + 0C* +  0D</v>
      </c>
      <c r="AU159" s="365" t="str">
        <f t="shared" si="65"/>
        <v>12A*</v>
      </c>
      <c r="AV159" s="19" t="str">
        <f t="shared" si="57"/>
        <v>HTT NV</v>
      </c>
      <c r="AW159" s="19" t="str">
        <f t="shared" si="58"/>
        <v>HTT NV</v>
      </c>
      <c r="AX159" s="25"/>
      <c r="AY159" s="25"/>
    </row>
    <row r="160" spans="1:51" s="48" customFormat="1" ht="35.1" customHeight="1" x14ac:dyDescent="0.25">
      <c r="A160" s="207">
        <f t="shared" si="59"/>
        <v>152</v>
      </c>
      <c r="B160" s="207">
        <f>COUNTIF($F$9:F160,F160)</f>
        <v>6</v>
      </c>
      <c r="C160" s="353" t="s">
        <v>984</v>
      </c>
      <c r="D160" s="216" t="s">
        <v>123</v>
      </c>
      <c r="E160" s="371" t="s">
        <v>549</v>
      </c>
      <c r="F160" s="19" t="s">
        <v>255</v>
      </c>
      <c r="G160" s="19" t="s">
        <v>974</v>
      </c>
      <c r="H160" s="19" t="str">
        <f>VLOOKUP($E160,'[4]Gui chi Quynh'!$D$7:$F$393,3,0)</f>
        <v>A3</v>
      </c>
      <c r="I160" s="19">
        <f>VLOOKUP(H160,Sheet1!$B$2:$C$12,2,TRUE)</f>
        <v>8</v>
      </c>
      <c r="J160" s="19" t="str">
        <f>VLOOKUP($E160,'[5]Gui chi Quynh'!$C$7:$E$391,3,0)</f>
        <v>A4</v>
      </c>
      <c r="K160" s="19">
        <f>VLOOKUP(J160,Sheet1!$B$2:$C$12,2,TRUE)</f>
        <v>7</v>
      </c>
      <c r="L160" s="19" t="str">
        <f>VLOOKUP($E160,'[6]Gui chi Quynh'!$C$7:$E$389,3,0)</f>
        <v>A3</v>
      </c>
      <c r="M160" s="19">
        <f>VLOOKUP(L160,Sheet1!$B$2:$C$12,2,TRUE)</f>
        <v>8</v>
      </c>
      <c r="N160" s="19" t="str">
        <f>VLOOKUP($E160,'[7]Gui chi Quynh'!$C$7:$E$389,3,0)</f>
        <v>A2</v>
      </c>
      <c r="O160" s="19">
        <f>VLOOKUP(N160,Sheet1!$B$2:$C$12,2,TRUE)</f>
        <v>9</v>
      </c>
      <c r="P160" s="19" t="str">
        <f>VLOOKUP($E160,'[8]Gui chi Quynh'!$C$7:$E$388,3,0)</f>
        <v>A3</v>
      </c>
      <c r="Q160" s="19">
        <f>VLOOKUP(P160,Sheet1!$B$2:$C$12,2,TRUE)</f>
        <v>8</v>
      </c>
      <c r="R160" s="19">
        <f t="shared" si="50"/>
        <v>8</v>
      </c>
      <c r="S160" s="226">
        <f t="shared" si="51"/>
        <v>0</v>
      </c>
      <c r="T160" s="17" t="str">
        <f t="shared" si="60"/>
        <v>Hoàn thành xuất sắc nhiệm vụ</v>
      </c>
      <c r="U160" s="232"/>
      <c r="V160" s="19" t="str">
        <f>VLOOKUP($E160,'[9]Gui chi Quynh'!$C$7:$E$388,3,0)</f>
        <v>A4</v>
      </c>
      <c r="W160" s="19">
        <f>VLOOKUP(V160,Sheet1!$B$2:$C$12,2,TRUE)</f>
        <v>7</v>
      </c>
      <c r="X160" s="19" t="str">
        <f>VLOOKUP($E160,'[10]Gui chi Quynh'!$C$7:$E$387,3,0)</f>
        <v>A4</v>
      </c>
      <c r="Y160" s="19">
        <f>VLOOKUP(X160,Sheet1!$B$2:$C$12,2,TRUE)</f>
        <v>7</v>
      </c>
      <c r="Z160" s="19" t="str">
        <f>VLOOKUP(E160,'[11]Gui chi Quynh'!$C$7:$E$385,3,0)</f>
        <v>A4</v>
      </c>
      <c r="AA160" s="19">
        <f>VLOOKUP(Z160,Sheet1!$B$2:$C$12,2,TRUE)</f>
        <v>7</v>
      </c>
      <c r="AB160" s="19" t="str">
        <f>VLOOKUP(E160,'[12]Gui chi Quynh'!$C$7:$E$386,3,0)</f>
        <v>A3</v>
      </c>
      <c r="AC160" s="19">
        <f>VLOOKUP(AB160,Sheet1!$B$2:$C$12,2,TRUE)</f>
        <v>8</v>
      </c>
      <c r="AD160" s="19" t="str">
        <f>VLOOKUP($E160,'[13]Chi tiet'!$D$8:$Q$388,14,0)</f>
        <v>A3</v>
      </c>
      <c r="AE160" s="19">
        <f>VLOOKUP(AD160,Sheet1!$B$2:$C$12,2,TRUE)</f>
        <v>8</v>
      </c>
      <c r="AF160" s="19">
        <f t="shared" si="66"/>
        <v>7.4</v>
      </c>
      <c r="AG160" s="226">
        <f t="shared" si="53"/>
        <v>0</v>
      </c>
      <c r="AH160" s="17" t="str">
        <f t="shared" si="61"/>
        <v>Hoàn thành tốt nhiệm vụ</v>
      </c>
      <c r="AI160" s="17">
        <f t="shared" si="54"/>
        <v>7.7</v>
      </c>
      <c r="AJ160" s="365" t="str">
        <f t="shared" si="62"/>
        <v/>
      </c>
      <c r="AK160" s="17" t="str">
        <f t="shared" si="63"/>
        <v>Hoàn thành tốt nhiệm vụ</v>
      </c>
      <c r="AL160" s="17" t="str">
        <f t="shared" si="64"/>
        <v>LĐTT</v>
      </c>
      <c r="AM160" s="366" t="str">
        <f>VLOOKUP($D160,'[14]DS Tong'!$D$18:$L$211,9,0)</f>
        <v>Tốt</v>
      </c>
      <c r="AN160" s="19" t="str">
        <f>VLOOKUP($E160,[15]Sheet1!$C$7:$E$395,2,0)</f>
        <v>A3</v>
      </c>
      <c r="AO160" s="19">
        <f>VLOOKUP(AN160,Sheet1!$B$2:$C$12,2,TRUE)</f>
        <v>8</v>
      </c>
      <c r="AP160" s="19" t="str">
        <f>VLOOKUP($E160,[15]Sheet1!$C$7:$E$395,3,0)</f>
        <v>A4</v>
      </c>
      <c r="AQ160" s="19">
        <f>VLOOKUP(AP160,Sheet1!$B$2:$C$12,2,TRUE)</f>
        <v>7</v>
      </c>
      <c r="AR160" s="17">
        <f t="shared" si="56"/>
        <v>7.6</v>
      </c>
      <c r="AS160" s="17">
        <f t="shared" si="49"/>
        <v>7.7</v>
      </c>
      <c r="AT160" s="365" t="str">
        <f t="shared" si="55"/>
        <v>12A* + 0B* + 0C* +  0D</v>
      </c>
      <c r="AU160" s="365" t="str">
        <f t="shared" si="65"/>
        <v>12A*</v>
      </c>
      <c r="AV160" s="19" t="str">
        <f t="shared" si="57"/>
        <v>HTT NV</v>
      </c>
      <c r="AW160" s="19" t="str">
        <f t="shared" si="58"/>
        <v>HTT NV</v>
      </c>
      <c r="AX160" s="25"/>
      <c r="AY160" s="25"/>
    </row>
    <row r="161" spans="1:51" s="48" customFormat="1" ht="35.1" customHeight="1" x14ac:dyDescent="0.25">
      <c r="A161" s="207">
        <f t="shared" si="59"/>
        <v>153</v>
      </c>
      <c r="B161" s="207">
        <f>COUNTIF($F$9:F161,F161)</f>
        <v>7</v>
      </c>
      <c r="C161" s="353" t="s">
        <v>985</v>
      </c>
      <c r="D161" s="216" t="s">
        <v>121</v>
      </c>
      <c r="E161" s="371" t="s">
        <v>559</v>
      </c>
      <c r="F161" s="19" t="s">
        <v>255</v>
      </c>
      <c r="G161" s="19" t="s">
        <v>974</v>
      </c>
      <c r="H161" s="19" t="str">
        <f>VLOOKUP($E161,'[4]Gui chi Quynh'!$D$7:$F$393,3,0)</f>
        <v>A4</v>
      </c>
      <c r="I161" s="19">
        <f>VLOOKUP(H161,Sheet1!$B$2:$C$12,2,TRUE)</f>
        <v>7</v>
      </c>
      <c r="J161" s="19" t="str">
        <f>VLOOKUP($E161,'[5]Gui chi Quynh'!$C$7:$E$391,3,0)</f>
        <v>A4</v>
      </c>
      <c r="K161" s="19">
        <f>VLOOKUP(J161,Sheet1!$B$2:$C$12,2,TRUE)</f>
        <v>7</v>
      </c>
      <c r="L161" s="19" t="str">
        <f>VLOOKUP($E161,'[6]Gui chi Quynh'!$C$7:$E$389,3,0)</f>
        <v>A4</v>
      </c>
      <c r="M161" s="19">
        <f>VLOOKUP(L161,Sheet1!$B$2:$C$12,2,TRUE)</f>
        <v>7</v>
      </c>
      <c r="N161" s="19" t="str">
        <f>VLOOKUP($E161,'[7]Gui chi Quynh'!$C$7:$E$389,3,0)</f>
        <v>A4</v>
      </c>
      <c r="O161" s="19">
        <f>VLOOKUP(N161,Sheet1!$B$2:$C$12,2,TRUE)</f>
        <v>7</v>
      </c>
      <c r="P161" s="19" t="str">
        <f>VLOOKUP($E161,'[8]Gui chi Quynh'!$C$7:$E$388,3,0)</f>
        <v>A4</v>
      </c>
      <c r="Q161" s="19">
        <f>VLOOKUP(P161,Sheet1!$B$2:$C$12,2,TRUE)</f>
        <v>7</v>
      </c>
      <c r="R161" s="19">
        <f t="shared" si="50"/>
        <v>7</v>
      </c>
      <c r="S161" s="226">
        <f t="shared" si="51"/>
        <v>0</v>
      </c>
      <c r="T161" s="17" t="str">
        <f t="shared" si="60"/>
        <v>Hoàn thành tốt nhiệm vụ</v>
      </c>
      <c r="U161" s="232"/>
      <c r="V161" s="19" t="str">
        <f>VLOOKUP($E161,'[9]Gui chi Quynh'!$C$7:$E$388,3,0)</f>
        <v>A4</v>
      </c>
      <c r="W161" s="19">
        <f>VLOOKUP(V161,Sheet1!$B$2:$C$12,2,TRUE)</f>
        <v>7</v>
      </c>
      <c r="X161" s="19" t="str">
        <f>VLOOKUP($E161,'[10]Gui chi Quynh'!$C$7:$E$387,3,0)</f>
        <v>A4</v>
      </c>
      <c r="Y161" s="19">
        <f>VLOOKUP(X161,Sheet1!$B$2:$C$12,2,TRUE)</f>
        <v>7</v>
      </c>
      <c r="Z161" s="19" t="str">
        <f>VLOOKUP(E161,'[11]Gui chi Quynh'!$C$7:$E$385,3,0)</f>
        <v>A4</v>
      </c>
      <c r="AA161" s="19">
        <f>VLOOKUP(Z161,Sheet1!$B$2:$C$12,2,TRUE)</f>
        <v>7</v>
      </c>
      <c r="AB161" s="19" t="str">
        <f>VLOOKUP(E161,'[12]Gui chi Quynh'!$C$7:$E$386,3,0)</f>
        <v>A4</v>
      </c>
      <c r="AC161" s="19">
        <f>VLOOKUP(AB161,Sheet1!$B$2:$C$12,2,TRUE)</f>
        <v>7</v>
      </c>
      <c r="AD161" s="19" t="str">
        <f>VLOOKUP($E161,'[13]Chi tiet'!$D$8:$Q$388,14,0)</f>
        <v>A4</v>
      </c>
      <c r="AE161" s="19">
        <f>VLOOKUP(AD161,Sheet1!$B$2:$C$12,2,TRUE)</f>
        <v>7</v>
      </c>
      <c r="AF161" s="19">
        <f t="shared" si="66"/>
        <v>7</v>
      </c>
      <c r="AG161" s="226">
        <f t="shared" si="53"/>
        <v>0</v>
      </c>
      <c r="AH161" s="17" t="str">
        <f t="shared" si="61"/>
        <v>Hoàn thành tốt nhiệm vụ</v>
      </c>
      <c r="AI161" s="17">
        <f t="shared" si="54"/>
        <v>7</v>
      </c>
      <c r="AJ161" s="365" t="str">
        <f t="shared" si="62"/>
        <v/>
      </c>
      <c r="AK161" s="17" t="str">
        <f t="shared" si="63"/>
        <v>Hoàn thành tốt nhiệm vụ</v>
      </c>
      <c r="AL161" s="17" t="str">
        <f t="shared" si="64"/>
        <v>LĐTT</v>
      </c>
      <c r="AM161" s="366"/>
      <c r="AN161" s="19" t="str">
        <f>VLOOKUP($E161,[15]Sheet1!$C$7:$E$395,2,0)</f>
        <v>A4</v>
      </c>
      <c r="AO161" s="19">
        <f>VLOOKUP(AN161,Sheet1!$B$2:$C$12,2,TRUE)</f>
        <v>7</v>
      </c>
      <c r="AP161" s="19" t="str">
        <f>VLOOKUP($E161,[15]Sheet1!$C$7:$E$395,3,0)</f>
        <v>A4</v>
      </c>
      <c r="AQ161" s="19">
        <f>VLOOKUP(AP161,Sheet1!$B$2:$C$12,2,TRUE)</f>
        <v>7</v>
      </c>
      <c r="AR161" s="17">
        <f t="shared" si="56"/>
        <v>7</v>
      </c>
      <c r="AS161" s="17">
        <f t="shared" si="49"/>
        <v>7</v>
      </c>
      <c r="AT161" s="365" t="str">
        <f t="shared" si="55"/>
        <v>12A* + 0B* + 0C* +  0D</v>
      </c>
      <c r="AU161" s="365" t="str">
        <f t="shared" si="65"/>
        <v>12A*</v>
      </c>
      <c r="AV161" s="19" t="str">
        <f t="shared" si="57"/>
        <v>HTT NV</v>
      </c>
      <c r="AW161" s="19" t="str">
        <f t="shared" si="58"/>
        <v>HTT NV</v>
      </c>
      <c r="AX161" s="25"/>
      <c r="AY161" s="25"/>
    </row>
    <row r="162" spans="1:51" s="48" customFormat="1" ht="35.1" customHeight="1" x14ac:dyDescent="0.25">
      <c r="A162" s="207">
        <f t="shared" si="59"/>
        <v>154</v>
      </c>
      <c r="B162" s="207">
        <f>COUNTIF($F$9:F162,F162)</f>
        <v>8</v>
      </c>
      <c r="C162" s="353" t="s">
        <v>985</v>
      </c>
      <c r="D162" s="216" t="s">
        <v>120</v>
      </c>
      <c r="E162" s="371" t="s">
        <v>558</v>
      </c>
      <c r="F162" s="19" t="s">
        <v>255</v>
      </c>
      <c r="G162" s="19" t="s">
        <v>974</v>
      </c>
      <c r="H162" s="19" t="str">
        <f>VLOOKUP($E162,'[4]Gui chi Quynh'!$D$7:$F$393,3,0)</f>
        <v>A4</v>
      </c>
      <c r="I162" s="19">
        <f>VLOOKUP(H162,Sheet1!$B$2:$C$12,2,TRUE)</f>
        <v>7</v>
      </c>
      <c r="J162" s="19" t="str">
        <f>VLOOKUP($E162,'[5]Gui chi Quynh'!$C$7:$E$391,3,0)</f>
        <v>A4</v>
      </c>
      <c r="K162" s="19">
        <f>VLOOKUP(J162,Sheet1!$B$2:$C$12,2,TRUE)</f>
        <v>7</v>
      </c>
      <c r="L162" s="19" t="str">
        <f>VLOOKUP($E162,'[6]Gui chi Quynh'!$C$7:$E$389,3,0)</f>
        <v>A4</v>
      </c>
      <c r="M162" s="19">
        <f>VLOOKUP(L162,Sheet1!$B$2:$C$12,2,TRUE)</f>
        <v>7</v>
      </c>
      <c r="N162" s="19" t="str">
        <f>VLOOKUP($E162,'[7]Gui chi Quynh'!$C$7:$E$389,3,0)</f>
        <v>A4</v>
      </c>
      <c r="O162" s="19">
        <f>VLOOKUP(N162,Sheet1!$B$2:$C$12,2,TRUE)</f>
        <v>7</v>
      </c>
      <c r="P162" s="19" t="str">
        <f>VLOOKUP($E162,'[8]Gui chi Quynh'!$C$7:$E$388,3,0)</f>
        <v>A4</v>
      </c>
      <c r="Q162" s="19">
        <f>VLOOKUP(P162,Sheet1!$B$2:$C$12,2,TRUE)</f>
        <v>7</v>
      </c>
      <c r="R162" s="19">
        <f t="shared" si="50"/>
        <v>7</v>
      </c>
      <c r="S162" s="226">
        <f t="shared" si="51"/>
        <v>0</v>
      </c>
      <c r="T162" s="17" t="str">
        <f t="shared" si="60"/>
        <v>Hoàn thành tốt nhiệm vụ</v>
      </c>
      <c r="U162" s="232"/>
      <c r="V162" s="19" t="str">
        <f>VLOOKUP($E162,'[9]Gui chi Quynh'!$C$7:$E$388,3,0)</f>
        <v>A4</v>
      </c>
      <c r="W162" s="19">
        <f>VLOOKUP(V162,Sheet1!$B$2:$C$12,2,TRUE)</f>
        <v>7</v>
      </c>
      <c r="X162" s="19" t="str">
        <f>VLOOKUP($E162,'[10]Gui chi Quynh'!$C$7:$E$387,3,0)</f>
        <v>B1</v>
      </c>
      <c r="Y162" s="19">
        <f>VLOOKUP(X162,Sheet1!$B$2:$C$12,2,TRUE)</f>
        <v>6</v>
      </c>
      <c r="Z162" s="19" t="str">
        <f>VLOOKUP(E162,'[11]Gui chi Quynh'!$C$7:$E$385,3,0)</f>
        <v>A4</v>
      </c>
      <c r="AA162" s="19">
        <f>VLOOKUP(Z162,Sheet1!$B$2:$C$12,2,TRUE)</f>
        <v>7</v>
      </c>
      <c r="AB162" s="19" t="str">
        <f>VLOOKUP(E162,'[12]Gui chi Quynh'!$C$7:$E$386,3,0)</f>
        <v>A4</v>
      </c>
      <c r="AC162" s="19">
        <f>VLOOKUP(AB162,Sheet1!$B$2:$C$12,2,TRUE)</f>
        <v>7</v>
      </c>
      <c r="AD162" s="19" t="str">
        <f>VLOOKUP($E162,'[13]Chi tiet'!$D$8:$Q$388,14,0)</f>
        <v>A4</v>
      </c>
      <c r="AE162" s="19">
        <f>VLOOKUP(AD162,Sheet1!$B$2:$C$12,2,TRUE)</f>
        <v>7</v>
      </c>
      <c r="AF162" s="19">
        <f t="shared" si="66"/>
        <v>6.8</v>
      </c>
      <c r="AG162" s="226">
        <f t="shared" si="53"/>
        <v>0</v>
      </c>
      <c r="AH162" s="17" t="str">
        <f t="shared" si="61"/>
        <v>Hoàn thành tốt nhiệm vụ</v>
      </c>
      <c r="AI162" s="17">
        <f t="shared" si="54"/>
        <v>6.9</v>
      </c>
      <c r="AJ162" s="365" t="str">
        <f t="shared" si="62"/>
        <v/>
      </c>
      <c r="AK162" s="17" t="str">
        <f t="shared" si="63"/>
        <v>Hoàn thành tốt nhiệm vụ</v>
      </c>
      <c r="AL162" s="17" t="str">
        <f t="shared" si="64"/>
        <v>LĐTT</v>
      </c>
      <c r="AM162" s="366" t="str">
        <f>VLOOKUP($D162,'[14]DS Tong'!$D$18:$L$211,9,0)</f>
        <v>Đạt yêu cầu</v>
      </c>
      <c r="AN162" s="19" t="str">
        <f>VLOOKUP($E162,[15]Sheet1!$C$7:$E$395,2,0)</f>
        <v>A4</v>
      </c>
      <c r="AO162" s="19">
        <f>VLOOKUP(AN162,Sheet1!$B$2:$C$12,2,TRUE)</f>
        <v>7</v>
      </c>
      <c r="AP162" s="19" t="str">
        <f>VLOOKUP($E162,[15]Sheet1!$C$7:$E$395,3,0)</f>
        <v>A4</v>
      </c>
      <c r="AQ162" s="19">
        <f>VLOOKUP(AP162,Sheet1!$B$2:$C$12,2,TRUE)</f>
        <v>7</v>
      </c>
      <c r="AR162" s="17">
        <f t="shared" si="56"/>
        <v>6.9</v>
      </c>
      <c r="AS162" s="17">
        <f t="shared" si="49"/>
        <v>6.9</v>
      </c>
      <c r="AT162" s="365" t="str">
        <f t="shared" si="55"/>
        <v>11A* + 1B* + 0C* +  0D</v>
      </c>
      <c r="AU162" s="365" t="str">
        <f t="shared" si="65"/>
        <v>11A*</v>
      </c>
      <c r="AV162" s="19" t="str">
        <f t="shared" si="57"/>
        <v>HTT NV</v>
      </c>
      <c r="AW162" s="19" t="str">
        <f t="shared" si="58"/>
        <v>HTT NV</v>
      </c>
      <c r="AX162" s="25"/>
      <c r="AY162" s="25"/>
    </row>
    <row r="163" spans="1:51" s="48" customFormat="1" ht="35.1" customHeight="1" x14ac:dyDescent="0.25">
      <c r="A163" s="207">
        <f t="shared" si="59"/>
        <v>155</v>
      </c>
      <c r="B163" s="207">
        <f>COUNTIF($F$9:F163,F163)</f>
        <v>9</v>
      </c>
      <c r="C163" s="353" t="s">
        <v>984</v>
      </c>
      <c r="D163" s="216" t="s">
        <v>105</v>
      </c>
      <c r="E163" s="371" t="s">
        <v>551</v>
      </c>
      <c r="F163" s="19" t="s">
        <v>255</v>
      </c>
      <c r="G163" s="19" t="s">
        <v>974</v>
      </c>
      <c r="H163" s="19" t="str">
        <f>VLOOKUP($E163,'[4]Gui chi Quynh'!$D$7:$F$393,3,0)</f>
        <v>A3</v>
      </c>
      <c r="I163" s="19">
        <f>VLOOKUP(H163,Sheet1!$B$2:$C$12,2,TRUE)</f>
        <v>8</v>
      </c>
      <c r="J163" s="19" t="str">
        <f>VLOOKUP($E163,'[5]Gui chi Quynh'!$C$7:$E$391,3,0)</f>
        <v>A3</v>
      </c>
      <c r="K163" s="19">
        <f>VLOOKUP(J163,Sheet1!$B$2:$C$12,2,TRUE)</f>
        <v>8</v>
      </c>
      <c r="L163" s="19" t="str">
        <f>VLOOKUP($E163,'[6]Gui chi Quynh'!$C$7:$E$389,3,0)</f>
        <v>A3</v>
      </c>
      <c r="M163" s="19">
        <f>VLOOKUP(L163,Sheet1!$B$2:$C$12,2,TRUE)</f>
        <v>8</v>
      </c>
      <c r="N163" s="19" t="str">
        <f>VLOOKUP($E163,'[7]Gui chi Quynh'!$C$7:$E$389,3,0)</f>
        <v>A2</v>
      </c>
      <c r="O163" s="19">
        <f>VLOOKUP(N163,Sheet1!$B$2:$C$12,2,TRUE)</f>
        <v>9</v>
      </c>
      <c r="P163" s="19" t="str">
        <f>VLOOKUP($E163,'[8]Gui chi Quynh'!$C$7:$E$388,3,0)</f>
        <v>A3</v>
      </c>
      <c r="Q163" s="19">
        <f>VLOOKUP(P163,Sheet1!$B$2:$C$12,2,TRUE)</f>
        <v>8</v>
      </c>
      <c r="R163" s="19">
        <f t="shared" si="50"/>
        <v>8.1999999999999993</v>
      </c>
      <c r="S163" s="226">
        <f t="shared" si="51"/>
        <v>0</v>
      </c>
      <c r="T163" s="17" t="str">
        <f t="shared" si="60"/>
        <v>Hoàn thành xuất sắc nhiệm vụ</v>
      </c>
      <c r="U163" s="232"/>
      <c r="V163" s="19" t="str">
        <f>VLOOKUP($E163,'[9]Gui chi Quynh'!$C$7:$E$388,3,0)</f>
        <v>A4</v>
      </c>
      <c r="W163" s="19">
        <f>VLOOKUP(V163,Sheet1!$B$2:$C$12,2,TRUE)</f>
        <v>7</v>
      </c>
      <c r="X163" s="19" t="str">
        <f>VLOOKUP($E163,'[10]Gui chi Quynh'!$C$7:$E$387,3,0)</f>
        <v>A4</v>
      </c>
      <c r="Y163" s="19">
        <f>VLOOKUP(X163,Sheet1!$B$2:$C$12,2,TRUE)</f>
        <v>7</v>
      </c>
      <c r="Z163" s="19" t="str">
        <f>VLOOKUP(E163,'[11]Gui chi Quynh'!$C$7:$E$385,3,0)</f>
        <v>A3</v>
      </c>
      <c r="AA163" s="19">
        <f>VLOOKUP(Z163,Sheet1!$B$2:$C$12,2,TRUE)</f>
        <v>8</v>
      </c>
      <c r="AB163" s="19" t="str">
        <f>VLOOKUP(E163,'[12]Gui chi Quynh'!$C$7:$E$386,3,0)</f>
        <v>A4</v>
      </c>
      <c r="AC163" s="19">
        <f>VLOOKUP(AB163,Sheet1!$B$2:$C$12,2,TRUE)</f>
        <v>7</v>
      </c>
      <c r="AD163" s="19" t="str">
        <f>VLOOKUP($E163,'[13]Chi tiet'!$D$8:$Q$388,14,0)</f>
        <v>A2</v>
      </c>
      <c r="AE163" s="19">
        <f>VLOOKUP(AD163,Sheet1!$B$2:$C$12,2,TRUE)</f>
        <v>9</v>
      </c>
      <c r="AF163" s="19">
        <f t="shared" si="66"/>
        <v>7.6</v>
      </c>
      <c r="AG163" s="226">
        <f t="shared" si="53"/>
        <v>0</v>
      </c>
      <c r="AH163" s="17" t="str">
        <f t="shared" si="61"/>
        <v>Hoàn thành tốt nhiệm vụ</v>
      </c>
      <c r="AI163" s="17">
        <f t="shared" si="54"/>
        <v>7.9</v>
      </c>
      <c r="AJ163" s="365" t="str">
        <f t="shared" si="62"/>
        <v/>
      </c>
      <c r="AK163" s="17" t="str">
        <f t="shared" si="63"/>
        <v>Hoàn thành tốt nhiệm vụ</v>
      </c>
      <c r="AL163" s="17" t="str">
        <f t="shared" si="64"/>
        <v>LĐTT</v>
      </c>
      <c r="AM163" s="366" t="str">
        <f>VLOOKUP($D163,'[14]DS Tong'!$D$18:$L$211,9,0)</f>
        <v>Tốt</v>
      </c>
      <c r="AN163" s="19" t="str">
        <f>VLOOKUP($E163,[15]Sheet1!$C$7:$E$395,2,0)</f>
        <v>A3</v>
      </c>
      <c r="AO163" s="19">
        <f>VLOOKUP(AN163,Sheet1!$B$2:$C$12,2,TRUE)</f>
        <v>8</v>
      </c>
      <c r="AP163" s="19" t="str">
        <f>VLOOKUP($E163,[15]Sheet1!$C$7:$E$395,3,0)</f>
        <v>A4</v>
      </c>
      <c r="AQ163" s="19">
        <f>VLOOKUP(AP163,Sheet1!$B$2:$C$12,2,TRUE)</f>
        <v>7</v>
      </c>
      <c r="AR163" s="17">
        <f t="shared" si="56"/>
        <v>7.7</v>
      </c>
      <c r="AS163" s="17">
        <f t="shared" si="49"/>
        <v>7.8</v>
      </c>
      <c r="AT163" s="365" t="str">
        <f t="shared" si="55"/>
        <v>12A* + 0B* + 0C* +  0D</v>
      </c>
      <c r="AU163" s="365" t="str">
        <f t="shared" si="65"/>
        <v>12A*</v>
      </c>
      <c r="AV163" s="19" t="s">
        <v>989</v>
      </c>
      <c r="AW163" s="19" t="s">
        <v>989</v>
      </c>
      <c r="AX163" s="25"/>
      <c r="AY163" s="25"/>
    </row>
    <row r="164" spans="1:51" s="48" customFormat="1" ht="35.1" customHeight="1" x14ac:dyDescent="0.25">
      <c r="A164" s="207">
        <f t="shared" si="59"/>
        <v>156</v>
      </c>
      <c r="B164" s="207">
        <f>COUNTIF($F$9:F164,F164)</f>
        <v>10</v>
      </c>
      <c r="C164" s="353" t="s">
        <v>984</v>
      </c>
      <c r="D164" s="216" t="s">
        <v>124</v>
      </c>
      <c r="E164" s="371" t="s">
        <v>561</v>
      </c>
      <c r="F164" s="19" t="s">
        <v>255</v>
      </c>
      <c r="G164" s="19" t="s">
        <v>974</v>
      </c>
      <c r="H164" s="19" t="str">
        <f>VLOOKUP($E164,'[4]Gui chi Quynh'!$D$7:$F$393,3,0)</f>
        <v>A3</v>
      </c>
      <c r="I164" s="19">
        <f>VLOOKUP(H164,Sheet1!$B$2:$C$12,2,TRUE)</f>
        <v>8</v>
      </c>
      <c r="J164" s="19" t="str">
        <f>VLOOKUP($E164,'[5]Gui chi Quynh'!$C$7:$E$391,3,0)</f>
        <v>A4</v>
      </c>
      <c r="K164" s="19">
        <f>VLOOKUP(J164,Sheet1!$B$2:$C$12,2,TRUE)</f>
        <v>7</v>
      </c>
      <c r="L164" s="19" t="str">
        <f>VLOOKUP($E164,'[6]Gui chi Quynh'!$C$7:$E$389,3,0)</f>
        <v>A4</v>
      </c>
      <c r="M164" s="19">
        <f>VLOOKUP(L164,Sheet1!$B$2:$C$12,2,TRUE)</f>
        <v>7</v>
      </c>
      <c r="N164" s="19" t="str">
        <f>VLOOKUP($E164,'[7]Gui chi Quynh'!$C$7:$E$389,3,0)</f>
        <v>A3</v>
      </c>
      <c r="O164" s="19">
        <f>VLOOKUP(N164,Sheet1!$B$2:$C$12,2,TRUE)</f>
        <v>8</v>
      </c>
      <c r="P164" s="19" t="str">
        <f>VLOOKUP($E164,'[8]Gui chi Quynh'!$C$7:$E$388,3,0)</f>
        <v>A3</v>
      </c>
      <c r="Q164" s="19">
        <f>VLOOKUP(P164,Sheet1!$B$2:$C$12,2,TRUE)</f>
        <v>8</v>
      </c>
      <c r="R164" s="19">
        <f t="shared" si="50"/>
        <v>7.6</v>
      </c>
      <c r="S164" s="226">
        <f t="shared" si="51"/>
        <v>0</v>
      </c>
      <c r="T164" s="17" t="str">
        <f t="shared" si="60"/>
        <v>Hoàn thành tốt nhiệm vụ</v>
      </c>
      <c r="U164" s="232"/>
      <c r="V164" s="19" t="str">
        <f>VLOOKUP($E164,'[9]Gui chi Quynh'!$C$7:$E$388,3,0)</f>
        <v>A3</v>
      </c>
      <c r="W164" s="19">
        <f>VLOOKUP(V164,Sheet1!$B$2:$C$12,2,TRUE)</f>
        <v>8</v>
      </c>
      <c r="X164" s="19" t="str">
        <f>VLOOKUP($E164,'[10]Gui chi Quynh'!$C$7:$E$387,3,0)</f>
        <v>A4</v>
      </c>
      <c r="Y164" s="19">
        <f>VLOOKUP(X164,Sheet1!$B$2:$C$12,2,TRUE)</f>
        <v>7</v>
      </c>
      <c r="Z164" s="19" t="str">
        <f>VLOOKUP(E164,'[11]Gui chi Quynh'!$C$7:$E$385,3,0)</f>
        <v>A4</v>
      </c>
      <c r="AA164" s="19">
        <f>VLOOKUP(Z164,Sheet1!$B$2:$C$12,2,TRUE)</f>
        <v>7</v>
      </c>
      <c r="AB164" s="19" t="str">
        <f>VLOOKUP(E164,'[12]Gui chi Quynh'!$C$7:$E$386,3,0)</f>
        <v>A4</v>
      </c>
      <c r="AC164" s="19">
        <f>VLOOKUP(AB164,Sheet1!$B$2:$C$12,2,TRUE)</f>
        <v>7</v>
      </c>
      <c r="AD164" s="19" t="str">
        <f>VLOOKUP($E164,'[13]Chi tiet'!$D$8:$Q$388,14,0)</f>
        <v>A3</v>
      </c>
      <c r="AE164" s="19">
        <f>VLOOKUP(AD164,Sheet1!$B$2:$C$12,2,TRUE)</f>
        <v>8</v>
      </c>
      <c r="AF164" s="19">
        <f t="shared" si="66"/>
        <v>7.4</v>
      </c>
      <c r="AG164" s="226">
        <f t="shared" si="53"/>
        <v>0</v>
      </c>
      <c r="AH164" s="17" t="str">
        <f t="shared" si="61"/>
        <v>Hoàn thành tốt nhiệm vụ</v>
      </c>
      <c r="AI164" s="17">
        <f t="shared" si="54"/>
        <v>7.5</v>
      </c>
      <c r="AJ164" s="365" t="str">
        <f t="shared" si="62"/>
        <v/>
      </c>
      <c r="AK164" s="17" t="str">
        <f t="shared" si="63"/>
        <v>Hoàn thành tốt nhiệm vụ</v>
      </c>
      <c r="AL164" s="17" t="str">
        <f t="shared" si="64"/>
        <v>LĐTT</v>
      </c>
      <c r="AM164" s="366" t="str">
        <f>VLOOKUP($D164,'[14]DS Tong'!$D$18:$L$211,9,0)</f>
        <v>Đạt yêu cầu</v>
      </c>
      <c r="AN164" s="19" t="str">
        <f>VLOOKUP($E164,[15]Sheet1!$C$7:$E$395,2,0)</f>
        <v>A3</v>
      </c>
      <c r="AO164" s="19">
        <f>VLOOKUP(AN164,Sheet1!$B$2:$C$12,2,TRUE)</f>
        <v>8</v>
      </c>
      <c r="AP164" s="19" t="str">
        <f>VLOOKUP($E164,[15]Sheet1!$C$7:$E$395,3,0)</f>
        <v>A4</v>
      </c>
      <c r="AQ164" s="19">
        <f>VLOOKUP(AP164,Sheet1!$B$2:$C$12,2,TRUE)</f>
        <v>7</v>
      </c>
      <c r="AR164" s="17">
        <f t="shared" si="56"/>
        <v>7.5</v>
      </c>
      <c r="AS164" s="17">
        <f t="shared" si="49"/>
        <v>7.5</v>
      </c>
      <c r="AT164" s="365" t="str">
        <f t="shared" si="55"/>
        <v>12A* + 0B* + 0C* +  0D</v>
      </c>
      <c r="AU164" s="365" t="str">
        <f t="shared" si="65"/>
        <v>12A*</v>
      </c>
      <c r="AV164" s="19" t="str">
        <f t="shared" si="57"/>
        <v>HTT NV</v>
      </c>
      <c r="AW164" s="19" t="str">
        <f t="shared" si="58"/>
        <v>HTT NV</v>
      </c>
      <c r="AX164" s="25"/>
      <c r="AY164" s="25"/>
    </row>
    <row r="165" spans="1:51" s="48" customFormat="1" ht="35.1" customHeight="1" x14ac:dyDescent="0.25">
      <c r="A165" s="207">
        <f t="shared" si="59"/>
        <v>157</v>
      </c>
      <c r="B165" s="207">
        <f>COUNTIF($F$9:F165,F165)</f>
        <v>11</v>
      </c>
      <c r="C165" s="353" t="s">
        <v>984</v>
      </c>
      <c r="D165" s="216" t="s">
        <v>118</v>
      </c>
      <c r="E165" s="371" t="s">
        <v>556</v>
      </c>
      <c r="F165" s="19" t="s">
        <v>255</v>
      </c>
      <c r="G165" s="19" t="s">
        <v>974</v>
      </c>
      <c r="H165" s="19" t="str">
        <f>VLOOKUP($E165,'[4]Gui chi Quynh'!$D$7:$F$393,3,0)</f>
        <v>A3</v>
      </c>
      <c r="I165" s="19">
        <f>VLOOKUP(H165,Sheet1!$B$2:$C$12,2,TRUE)</f>
        <v>8</v>
      </c>
      <c r="J165" s="19" t="str">
        <f>VLOOKUP($E165,'[5]Gui chi Quynh'!$C$7:$E$391,3,0)</f>
        <v>A3</v>
      </c>
      <c r="K165" s="19">
        <f>VLOOKUP(J165,Sheet1!$B$2:$C$12,2,TRUE)</f>
        <v>8</v>
      </c>
      <c r="L165" s="19" t="str">
        <f>VLOOKUP($E165,'[6]Gui chi Quynh'!$C$7:$E$389,3,0)</f>
        <v>A3</v>
      </c>
      <c r="M165" s="19">
        <f>VLOOKUP(L165,Sheet1!$B$2:$C$12,2,TRUE)</f>
        <v>8</v>
      </c>
      <c r="N165" s="19" t="str">
        <f>VLOOKUP($E165,'[7]Gui chi Quynh'!$C$7:$E$389,3,0)</f>
        <v>A3</v>
      </c>
      <c r="O165" s="19">
        <f>VLOOKUP(N165,Sheet1!$B$2:$C$12,2,TRUE)</f>
        <v>8</v>
      </c>
      <c r="P165" s="19" t="str">
        <f>VLOOKUP($E165,'[8]Gui chi Quynh'!$C$7:$E$388,3,0)</f>
        <v>A3</v>
      </c>
      <c r="Q165" s="19">
        <f>VLOOKUP(P165,Sheet1!$B$2:$C$12,2,TRUE)</f>
        <v>8</v>
      </c>
      <c r="R165" s="19">
        <f t="shared" si="50"/>
        <v>8</v>
      </c>
      <c r="S165" s="226">
        <f t="shared" si="51"/>
        <v>0</v>
      </c>
      <c r="T165" s="17" t="str">
        <f t="shared" si="60"/>
        <v>Hoàn thành xuất sắc nhiệm vụ</v>
      </c>
      <c r="U165" s="232"/>
      <c r="V165" s="19" t="str">
        <f>VLOOKUP($E165,'[9]Gui chi Quynh'!$C$7:$E$388,3,0)</f>
        <v>A3</v>
      </c>
      <c r="W165" s="19">
        <f>VLOOKUP(V165,Sheet1!$B$2:$C$12,2,TRUE)</f>
        <v>8</v>
      </c>
      <c r="X165" s="19" t="str">
        <f>VLOOKUP($E165,'[10]Gui chi Quynh'!$C$7:$E$387,3,0)</f>
        <v>A4</v>
      </c>
      <c r="Y165" s="19">
        <f>VLOOKUP(X165,Sheet1!$B$2:$C$12,2,TRUE)</f>
        <v>7</v>
      </c>
      <c r="Z165" s="19" t="str">
        <f>VLOOKUP(E165,'[11]Gui chi Quynh'!$C$7:$E$385,3,0)</f>
        <v>A4</v>
      </c>
      <c r="AA165" s="19">
        <f>VLOOKUP(Z165,Sheet1!$B$2:$C$12,2,TRUE)</f>
        <v>7</v>
      </c>
      <c r="AB165" s="19" t="str">
        <f>VLOOKUP(E165,'[12]Gui chi Quynh'!$C$7:$E$386,3,0)</f>
        <v>A4</v>
      </c>
      <c r="AC165" s="19">
        <f>VLOOKUP(AB165,Sheet1!$B$2:$C$12,2,TRUE)</f>
        <v>7</v>
      </c>
      <c r="AD165" s="19" t="str">
        <f>VLOOKUP($E165,'[13]Chi tiet'!$D$8:$Q$388,14,0)</f>
        <v>A3</v>
      </c>
      <c r="AE165" s="19">
        <f>VLOOKUP(AD165,Sheet1!$B$2:$C$12,2,TRUE)</f>
        <v>8</v>
      </c>
      <c r="AF165" s="19">
        <f t="shared" si="66"/>
        <v>7.4</v>
      </c>
      <c r="AG165" s="226">
        <f t="shared" si="53"/>
        <v>0</v>
      </c>
      <c r="AH165" s="17" t="str">
        <f t="shared" si="61"/>
        <v>Hoàn thành tốt nhiệm vụ</v>
      </c>
      <c r="AI165" s="17">
        <f t="shared" si="54"/>
        <v>7.7</v>
      </c>
      <c r="AJ165" s="365" t="str">
        <f t="shared" si="62"/>
        <v/>
      </c>
      <c r="AK165" s="17" t="str">
        <f t="shared" si="63"/>
        <v>Hoàn thành tốt nhiệm vụ</v>
      </c>
      <c r="AL165" s="17" t="str">
        <f t="shared" si="64"/>
        <v>LĐTT</v>
      </c>
      <c r="AM165" s="366" t="str">
        <f>VLOOKUP($D165,'[14]DS Tong'!$D$18:$L$211,9,0)</f>
        <v>Tốt</v>
      </c>
      <c r="AN165" s="19" t="str">
        <f>VLOOKUP($E165,[15]Sheet1!$C$7:$E$395,2,0)</f>
        <v>A3</v>
      </c>
      <c r="AO165" s="19">
        <f>VLOOKUP(AN165,Sheet1!$B$2:$C$12,2,TRUE)</f>
        <v>8</v>
      </c>
      <c r="AP165" s="19" t="str">
        <f>VLOOKUP($E165,[15]Sheet1!$C$7:$E$395,3,0)</f>
        <v>A4</v>
      </c>
      <c r="AQ165" s="19">
        <f>VLOOKUP(AP165,Sheet1!$B$2:$C$12,2,TRUE)</f>
        <v>7</v>
      </c>
      <c r="AR165" s="17">
        <f t="shared" si="56"/>
        <v>7.6</v>
      </c>
      <c r="AS165" s="17">
        <f t="shared" si="49"/>
        <v>7.7</v>
      </c>
      <c r="AT165" s="365" t="str">
        <f t="shared" si="55"/>
        <v>12A* + 0B* + 0C* +  0D</v>
      </c>
      <c r="AU165" s="365" t="str">
        <f t="shared" si="65"/>
        <v>12A*</v>
      </c>
      <c r="AV165" s="19" t="str">
        <f t="shared" si="57"/>
        <v>HTT NV</v>
      </c>
      <c r="AW165" s="19" t="str">
        <f t="shared" si="58"/>
        <v>HTT NV</v>
      </c>
      <c r="AX165" s="25"/>
      <c r="AY165" s="25"/>
    </row>
    <row r="166" spans="1:51" s="48" customFormat="1" ht="35.1" customHeight="1" x14ac:dyDescent="0.25">
      <c r="A166" s="207">
        <f t="shared" si="59"/>
        <v>158</v>
      </c>
      <c r="B166" s="207">
        <f>COUNTIF($F$9:F166,F166)</f>
        <v>12</v>
      </c>
      <c r="C166" s="353" t="s">
        <v>984</v>
      </c>
      <c r="D166" s="216" t="s">
        <v>116</v>
      </c>
      <c r="E166" s="371" t="s">
        <v>554</v>
      </c>
      <c r="F166" s="19" t="s">
        <v>255</v>
      </c>
      <c r="G166" s="19" t="s">
        <v>974</v>
      </c>
      <c r="H166" s="19" t="str">
        <f>VLOOKUP($E166,'[4]Gui chi Quynh'!$D$7:$F$393,3,0)</f>
        <v>A3</v>
      </c>
      <c r="I166" s="19">
        <f>VLOOKUP(H166,Sheet1!$B$2:$C$12,2,TRUE)</f>
        <v>8</v>
      </c>
      <c r="J166" s="19" t="str">
        <f>VLOOKUP($E166,'[5]Gui chi Quynh'!$C$7:$E$391,3,0)</f>
        <v>A3</v>
      </c>
      <c r="K166" s="19">
        <f>VLOOKUP(J166,Sheet1!$B$2:$C$12,2,TRUE)</f>
        <v>8</v>
      </c>
      <c r="L166" s="19" t="str">
        <f>VLOOKUP($E166,'[6]Gui chi Quynh'!$C$7:$E$389,3,0)</f>
        <v>A2</v>
      </c>
      <c r="M166" s="19">
        <f>VLOOKUP(L166,Sheet1!$B$2:$C$12,2,TRUE)</f>
        <v>9</v>
      </c>
      <c r="N166" s="19" t="str">
        <f>VLOOKUP($E166,'[7]Gui chi Quynh'!$C$7:$E$389,3,0)</f>
        <v>A2</v>
      </c>
      <c r="O166" s="19">
        <f>VLOOKUP(N166,Sheet1!$B$2:$C$12,2,TRUE)</f>
        <v>9</v>
      </c>
      <c r="P166" s="19" t="str">
        <f>VLOOKUP($E166,'[8]Gui chi Quynh'!$C$7:$E$388,3,0)</f>
        <v>A4</v>
      </c>
      <c r="Q166" s="19">
        <f>VLOOKUP(P166,Sheet1!$B$2:$C$12,2,TRUE)</f>
        <v>7</v>
      </c>
      <c r="R166" s="19">
        <f t="shared" si="50"/>
        <v>8.1999999999999993</v>
      </c>
      <c r="S166" s="226">
        <f t="shared" si="51"/>
        <v>0</v>
      </c>
      <c r="T166" s="17" t="str">
        <f t="shared" si="60"/>
        <v>Hoàn thành xuất sắc nhiệm vụ</v>
      </c>
      <c r="U166" s="232"/>
      <c r="V166" s="19" t="str">
        <f>VLOOKUP($E166,'[9]Gui chi Quynh'!$C$7:$E$388,3,0)</f>
        <v>A3</v>
      </c>
      <c r="W166" s="19">
        <f>VLOOKUP(V166,Sheet1!$B$2:$C$12,2,TRUE)</f>
        <v>8</v>
      </c>
      <c r="X166" s="19" t="str">
        <f>VLOOKUP($E166,'[10]Gui chi Quynh'!$C$7:$E$387,3,0)</f>
        <v>A4</v>
      </c>
      <c r="Y166" s="19">
        <f>VLOOKUP(X166,Sheet1!$B$2:$C$12,2,TRUE)</f>
        <v>7</v>
      </c>
      <c r="Z166" s="19" t="str">
        <f>VLOOKUP(E166,'[11]Gui chi Quynh'!$C$7:$E$385,3,0)</f>
        <v>A4</v>
      </c>
      <c r="AA166" s="19">
        <f>VLOOKUP(Z166,Sheet1!$B$2:$C$12,2,TRUE)</f>
        <v>7</v>
      </c>
      <c r="AB166" s="19" t="str">
        <f>VLOOKUP(E166,'[12]Gui chi Quynh'!$C$7:$E$386,3,0)</f>
        <v>A3</v>
      </c>
      <c r="AC166" s="19">
        <f>VLOOKUP(AB166,Sheet1!$B$2:$C$12,2,TRUE)</f>
        <v>8</v>
      </c>
      <c r="AD166" s="19" t="str">
        <f>VLOOKUP($E166,'[13]Chi tiet'!$D$8:$Q$388,14,0)</f>
        <v>A3</v>
      </c>
      <c r="AE166" s="19">
        <f>VLOOKUP(AD166,Sheet1!$B$2:$C$12,2,TRUE)</f>
        <v>8</v>
      </c>
      <c r="AF166" s="19">
        <f t="shared" si="66"/>
        <v>7.6</v>
      </c>
      <c r="AG166" s="226">
        <f t="shared" si="53"/>
        <v>0</v>
      </c>
      <c r="AH166" s="17" t="str">
        <f t="shared" si="61"/>
        <v>Hoàn thành tốt nhiệm vụ</v>
      </c>
      <c r="AI166" s="17">
        <f t="shared" si="54"/>
        <v>7.9</v>
      </c>
      <c r="AJ166" s="365" t="str">
        <f t="shared" si="62"/>
        <v/>
      </c>
      <c r="AK166" s="17" t="str">
        <f t="shared" si="63"/>
        <v>Hoàn thành tốt nhiệm vụ</v>
      </c>
      <c r="AL166" s="17" t="str">
        <f t="shared" si="64"/>
        <v>LĐTT</v>
      </c>
      <c r="AM166" s="366" t="str">
        <f>VLOOKUP($D166,'[14]DS Tong'!$D$18:$L$211,9,0)</f>
        <v>Khá</v>
      </c>
      <c r="AN166" s="19" t="str">
        <f>VLOOKUP($E166,[15]Sheet1!$C$7:$E$395,2,0)</f>
        <v>A3</v>
      </c>
      <c r="AO166" s="19">
        <f>VLOOKUP(AN166,Sheet1!$B$2:$C$12,2,TRUE)</f>
        <v>8</v>
      </c>
      <c r="AP166" s="19" t="str">
        <f>VLOOKUP($E166,[15]Sheet1!$C$7:$E$395,3,0)</f>
        <v>A4</v>
      </c>
      <c r="AQ166" s="19">
        <f>VLOOKUP(AP166,Sheet1!$B$2:$C$12,2,TRUE)</f>
        <v>7</v>
      </c>
      <c r="AR166" s="17">
        <f t="shared" si="56"/>
        <v>7.8</v>
      </c>
      <c r="AS166" s="17">
        <f t="shared" si="49"/>
        <v>7.8</v>
      </c>
      <c r="AT166" s="365" t="str">
        <f t="shared" si="55"/>
        <v>12A* + 0B* + 0C* +  0D</v>
      </c>
      <c r="AU166" s="365" t="str">
        <f t="shared" si="65"/>
        <v>12A*</v>
      </c>
      <c r="AV166" s="19" t="str">
        <f t="shared" si="57"/>
        <v>HTT NV</v>
      </c>
      <c r="AW166" s="19" t="str">
        <f t="shared" si="58"/>
        <v>HTT NV</v>
      </c>
      <c r="AX166" s="25"/>
      <c r="AY166" s="25"/>
    </row>
    <row r="167" spans="1:51" s="48" customFormat="1" ht="35.1" customHeight="1" x14ac:dyDescent="0.25">
      <c r="A167" s="207">
        <f t="shared" si="59"/>
        <v>159</v>
      </c>
      <c r="B167" s="207">
        <f>COUNTIF($F$9:F167,F167)</f>
        <v>13</v>
      </c>
      <c r="C167" s="353" t="s">
        <v>984</v>
      </c>
      <c r="D167" s="216" t="s">
        <v>117</v>
      </c>
      <c r="E167" s="371" t="s">
        <v>555</v>
      </c>
      <c r="F167" s="19" t="s">
        <v>255</v>
      </c>
      <c r="G167" s="19" t="s">
        <v>974</v>
      </c>
      <c r="H167" s="19" t="str">
        <f>VLOOKUP($E167,'[4]Gui chi Quynh'!$D$7:$F$393,3,0)</f>
        <v>A3</v>
      </c>
      <c r="I167" s="19">
        <f>VLOOKUP(H167,Sheet1!$B$2:$C$12,2,TRUE)</f>
        <v>8</v>
      </c>
      <c r="J167" s="19" t="str">
        <f>VLOOKUP($E167,'[5]Gui chi Quynh'!$C$7:$E$391,3,0)</f>
        <v>A4</v>
      </c>
      <c r="K167" s="19">
        <f>VLOOKUP(J167,Sheet1!$B$2:$C$12,2,TRUE)</f>
        <v>7</v>
      </c>
      <c r="L167" s="19" t="str">
        <f>VLOOKUP($E167,'[6]Gui chi Quynh'!$C$7:$E$389,3,0)</f>
        <v>A4</v>
      </c>
      <c r="M167" s="19">
        <f>VLOOKUP(L167,Sheet1!$B$2:$C$12,2,TRUE)</f>
        <v>7</v>
      </c>
      <c r="N167" s="19" t="str">
        <f>VLOOKUP($E167,'[7]Gui chi Quynh'!$C$7:$E$389,3,0)</f>
        <v>A3</v>
      </c>
      <c r="O167" s="19">
        <f>VLOOKUP(N167,Sheet1!$B$2:$C$12,2,TRUE)</f>
        <v>8</v>
      </c>
      <c r="P167" s="19" t="str">
        <f>VLOOKUP($E167,'[8]Gui chi Quynh'!$C$7:$E$388,3,0)</f>
        <v>A4</v>
      </c>
      <c r="Q167" s="19">
        <f>VLOOKUP(P167,Sheet1!$B$2:$C$12,2,TRUE)</f>
        <v>7</v>
      </c>
      <c r="R167" s="19">
        <f t="shared" si="50"/>
        <v>7.4</v>
      </c>
      <c r="S167" s="226">
        <f t="shared" si="51"/>
        <v>0</v>
      </c>
      <c r="T167" s="17" t="str">
        <f t="shared" si="60"/>
        <v>Hoàn thành tốt nhiệm vụ</v>
      </c>
      <c r="U167" s="232"/>
      <c r="V167" s="19" t="str">
        <f>VLOOKUP($E167,'[9]Gui chi Quynh'!$C$7:$E$388,3,0)</f>
        <v>A3</v>
      </c>
      <c r="W167" s="19">
        <f>VLOOKUP(V167,Sheet1!$B$2:$C$12,2,TRUE)</f>
        <v>8</v>
      </c>
      <c r="X167" s="19" t="str">
        <f>VLOOKUP($E167,'[10]Gui chi Quynh'!$C$7:$E$387,3,0)</f>
        <v>A4</v>
      </c>
      <c r="Y167" s="19">
        <f>VLOOKUP(X167,Sheet1!$B$2:$C$12,2,TRUE)</f>
        <v>7</v>
      </c>
      <c r="Z167" s="19" t="str">
        <f>VLOOKUP(E167,'[11]Gui chi Quynh'!$C$7:$E$385,3,0)</f>
        <v>A2</v>
      </c>
      <c r="AA167" s="19">
        <f>VLOOKUP(Z167,Sheet1!$B$2:$C$12,2,TRUE)</f>
        <v>9</v>
      </c>
      <c r="AB167" s="19" t="str">
        <f>VLOOKUP(E167,'[12]Gui chi Quynh'!$C$7:$E$386,3,0)</f>
        <v>A1</v>
      </c>
      <c r="AC167" s="19">
        <f>VLOOKUP(AB167,Sheet1!$B$2:$C$12,2,TRUE)</f>
        <v>10</v>
      </c>
      <c r="AD167" s="19" t="str">
        <f>VLOOKUP($E167,'[13]Chi tiet'!$D$8:$Q$388,14,0)</f>
        <v>A1</v>
      </c>
      <c r="AE167" s="19">
        <f>VLOOKUP(AD167,Sheet1!$B$2:$C$12,2,TRUE)</f>
        <v>10</v>
      </c>
      <c r="AF167" s="19">
        <f t="shared" si="66"/>
        <v>8.8000000000000007</v>
      </c>
      <c r="AG167" s="226">
        <f t="shared" si="53"/>
        <v>0</v>
      </c>
      <c r="AH167" s="17" t="str">
        <f t="shared" si="61"/>
        <v>Hoàn thành xuất sắc nhiệm vụ</v>
      </c>
      <c r="AI167" s="17">
        <f t="shared" si="54"/>
        <v>8.1</v>
      </c>
      <c r="AJ167" s="365" t="str">
        <f t="shared" si="62"/>
        <v/>
      </c>
      <c r="AK167" s="17" t="str">
        <f t="shared" si="63"/>
        <v>Hoàn thành xuất sắc nhiệm vụ</v>
      </c>
      <c r="AL167" s="17" t="str">
        <f t="shared" si="64"/>
        <v>LĐTT</v>
      </c>
      <c r="AM167" s="366" t="str">
        <f>VLOOKUP($D167,'[14]DS Tong'!$D$18:$L$211,9,0)</f>
        <v>Khá</v>
      </c>
      <c r="AN167" s="19" t="str">
        <f>VLOOKUP($E167,[15]Sheet1!$C$7:$E$395,2,0)</f>
        <v>A3</v>
      </c>
      <c r="AO167" s="19">
        <f>VLOOKUP(AN167,Sheet1!$B$2:$C$12,2,TRUE)</f>
        <v>8</v>
      </c>
      <c r="AP167" s="19" t="str">
        <f>VLOOKUP($E167,[15]Sheet1!$C$7:$E$395,3,0)</f>
        <v>A4</v>
      </c>
      <c r="AQ167" s="19">
        <f>VLOOKUP(AP167,Sheet1!$B$2:$C$12,2,TRUE)</f>
        <v>7</v>
      </c>
      <c r="AR167" s="17">
        <f t="shared" si="56"/>
        <v>7.8</v>
      </c>
      <c r="AS167" s="17">
        <f t="shared" si="49"/>
        <v>8</v>
      </c>
      <c r="AT167" s="365" t="str">
        <f t="shared" si="55"/>
        <v>12A* + 0B* + 0C* +  0D</v>
      </c>
      <c r="AU167" s="365" t="str">
        <f t="shared" si="65"/>
        <v>12A*</v>
      </c>
      <c r="AV167" s="19" t="str">
        <f t="shared" si="57"/>
        <v>HTT NV</v>
      </c>
      <c r="AW167" s="19" t="str">
        <f t="shared" si="58"/>
        <v>HTXS NV</v>
      </c>
      <c r="AX167" s="25"/>
      <c r="AY167" s="26"/>
    </row>
    <row r="168" spans="1:51" s="48" customFormat="1" ht="35.1" customHeight="1" x14ac:dyDescent="0.25">
      <c r="A168" s="207">
        <f t="shared" si="59"/>
        <v>160</v>
      </c>
      <c r="B168" s="207">
        <f>COUNTIF($F$9:F168,F168)</f>
        <v>14</v>
      </c>
      <c r="C168" s="353" t="s">
        <v>984</v>
      </c>
      <c r="D168" s="216" t="s">
        <v>114</v>
      </c>
      <c r="E168" s="371" t="s">
        <v>550</v>
      </c>
      <c r="F168" s="19" t="s">
        <v>255</v>
      </c>
      <c r="G168" s="19" t="s">
        <v>974</v>
      </c>
      <c r="H168" s="19" t="str">
        <f>VLOOKUP($E168,'[4]Gui chi Quynh'!$D$7:$F$393,3,0)</f>
        <v>A3</v>
      </c>
      <c r="I168" s="19">
        <f>VLOOKUP(H168,Sheet1!$B$2:$C$12,2,TRUE)</f>
        <v>8</v>
      </c>
      <c r="J168" s="19" t="str">
        <f>VLOOKUP($E168,'[5]Gui chi Quynh'!$C$7:$E$391,3,0)</f>
        <v>A4</v>
      </c>
      <c r="K168" s="19">
        <f>VLOOKUP(J168,Sheet1!$B$2:$C$12,2,TRUE)</f>
        <v>7</v>
      </c>
      <c r="L168" s="19" t="str">
        <f>VLOOKUP($E168,'[6]Gui chi Quynh'!$C$7:$E$389,3,0)</f>
        <v>A3</v>
      </c>
      <c r="M168" s="19">
        <f>VLOOKUP(L168,Sheet1!$B$2:$C$12,2,TRUE)</f>
        <v>8</v>
      </c>
      <c r="N168" s="19" t="str">
        <f>VLOOKUP($E168,'[7]Gui chi Quynh'!$C$7:$E$389,3,0)</f>
        <v>A3</v>
      </c>
      <c r="O168" s="19">
        <f>VLOOKUP(N168,Sheet1!$B$2:$C$12,2,TRUE)</f>
        <v>8</v>
      </c>
      <c r="P168" s="19" t="str">
        <f>VLOOKUP($E168,'[8]Gui chi Quynh'!$C$7:$E$388,3,0)</f>
        <v>A3</v>
      </c>
      <c r="Q168" s="19">
        <f>VLOOKUP(P168,Sheet1!$B$2:$C$12,2,TRUE)</f>
        <v>8</v>
      </c>
      <c r="R168" s="19">
        <f t="shared" si="50"/>
        <v>7.8</v>
      </c>
      <c r="S168" s="226">
        <f t="shared" si="51"/>
        <v>0</v>
      </c>
      <c r="T168" s="17" t="str">
        <f t="shared" si="60"/>
        <v>Hoàn thành tốt nhiệm vụ</v>
      </c>
      <c r="U168" s="232"/>
      <c r="V168" s="19" t="str">
        <f>VLOOKUP($E168,'[9]Gui chi Quynh'!$C$7:$E$388,3,0)</f>
        <v>A3</v>
      </c>
      <c r="W168" s="19">
        <f>VLOOKUP(V168,Sheet1!$B$2:$C$12,2,TRUE)</f>
        <v>8</v>
      </c>
      <c r="X168" s="19" t="str">
        <f>VLOOKUP($E168,'[10]Gui chi Quynh'!$C$7:$E$387,3,0)</f>
        <v>A4</v>
      </c>
      <c r="Y168" s="19">
        <f>VLOOKUP(X168,Sheet1!$B$2:$C$12,2,TRUE)</f>
        <v>7</v>
      </c>
      <c r="Z168" s="19" t="str">
        <f>VLOOKUP(E168,'[11]Gui chi Quynh'!$C$7:$E$385,3,0)</f>
        <v>A4</v>
      </c>
      <c r="AA168" s="19">
        <f>VLOOKUP(Z168,Sheet1!$B$2:$C$12,2,TRUE)</f>
        <v>7</v>
      </c>
      <c r="AB168" s="19" t="str">
        <f>VLOOKUP(E168,'[12]Gui chi Quynh'!$C$7:$E$386,3,0)</f>
        <v>A3</v>
      </c>
      <c r="AC168" s="19">
        <f>VLOOKUP(AB168,Sheet1!$B$2:$C$12,2,TRUE)</f>
        <v>8</v>
      </c>
      <c r="AD168" s="19" t="str">
        <f>VLOOKUP($E168,'[13]Chi tiet'!$D$8:$Q$388,14,0)</f>
        <v>A3</v>
      </c>
      <c r="AE168" s="19">
        <f>VLOOKUP(AD168,Sheet1!$B$2:$C$12,2,TRUE)</f>
        <v>8</v>
      </c>
      <c r="AF168" s="19">
        <f t="shared" si="66"/>
        <v>7.6</v>
      </c>
      <c r="AG168" s="226">
        <f t="shared" si="53"/>
        <v>0</v>
      </c>
      <c r="AH168" s="17" t="str">
        <f t="shared" si="61"/>
        <v>Hoàn thành tốt nhiệm vụ</v>
      </c>
      <c r="AI168" s="17">
        <f t="shared" si="54"/>
        <v>7.7</v>
      </c>
      <c r="AJ168" s="365" t="str">
        <f t="shared" si="62"/>
        <v/>
      </c>
      <c r="AK168" s="17" t="str">
        <f t="shared" si="63"/>
        <v>Hoàn thành tốt nhiệm vụ</v>
      </c>
      <c r="AL168" s="17" t="str">
        <f t="shared" si="64"/>
        <v>LĐTT</v>
      </c>
      <c r="AM168" s="366" t="str">
        <f>VLOOKUP($D168,'[14]DS Tong'!$D$18:$L$211,9,0)</f>
        <v>Khá</v>
      </c>
      <c r="AN168" s="19" t="str">
        <f>VLOOKUP($E168,[15]Sheet1!$C$7:$E$395,2,0)</f>
        <v>A3</v>
      </c>
      <c r="AO168" s="19">
        <f>VLOOKUP(AN168,Sheet1!$B$2:$C$12,2,TRUE)</f>
        <v>8</v>
      </c>
      <c r="AP168" s="19" t="str">
        <f>VLOOKUP($E168,[15]Sheet1!$C$7:$E$395,3,0)</f>
        <v>A4</v>
      </c>
      <c r="AQ168" s="19">
        <f>VLOOKUP(AP168,Sheet1!$B$2:$C$12,2,TRUE)</f>
        <v>7</v>
      </c>
      <c r="AR168" s="17">
        <f t="shared" si="56"/>
        <v>7.6</v>
      </c>
      <c r="AS168" s="17">
        <f t="shared" si="49"/>
        <v>7.7</v>
      </c>
      <c r="AT168" s="365" t="str">
        <f t="shared" si="55"/>
        <v>12A* + 0B* + 0C* +  0D</v>
      </c>
      <c r="AU168" s="365" t="str">
        <f t="shared" si="65"/>
        <v>12A*</v>
      </c>
      <c r="AV168" s="19" t="str">
        <f t="shared" si="57"/>
        <v>HTT NV</v>
      </c>
      <c r="AW168" s="19" t="str">
        <f t="shared" si="58"/>
        <v>HTT NV</v>
      </c>
      <c r="AX168" s="25"/>
      <c r="AY168" s="25"/>
    </row>
    <row r="169" spans="1:51" s="48" customFormat="1" ht="35.1" customHeight="1" x14ac:dyDescent="0.25">
      <c r="A169" s="207">
        <f t="shared" si="59"/>
        <v>161</v>
      </c>
      <c r="B169" s="207">
        <f>COUNTIF($F$9:F169,F169)</f>
        <v>15</v>
      </c>
      <c r="C169" s="353" t="s">
        <v>984</v>
      </c>
      <c r="D169" s="216" t="s">
        <v>125</v>
      </c>
      <c r="E169" s="371" t="s">
        <v>562</v>
      </c>
      <c r="F169" s="19" t="s">
        <v>255</v>
      </c>
      <c r="G169" s="19" t="s">
        <v>974</v>
      </c>
      <c r="H169" s="19" t="str">
        <f>VLOOKUP($E169,'[4]Gui chi Quynh'!$D$7:$F$393,3,0)</f>
        <v>A4</v>
      </c>
      <c r="I169" s="19">
        <f>VLOOKUP(H169,Sheet1!$B$2:$C$12,2,TRUE)</f>
        <v>7</v>
      </c>
      <c r="J169" s="19" t="str">
        <f>VLOOKUP($E169,'[5]Gui chi Quynh'!$C$7:$E$391,3,0)</f>
        <v>A3</v>
      </c>
      <c r="K169" s="19">
        <f>VLOOKUP(J169,Sheet1!$B$2:$C$12,2,TRUE)</f>
        <v>8</v>
      </c>
      <c r="L169" s="19" t="str">
        <f>VLOOKUP($E169,'[6]Gui chi Quynh'!$C$7:$E$389,3,0)</f>
        <v>A3</v>
      </c>
      <c r="M169" s="19">
        <f>VLOOKUP(L169,Sheet1!$B$2:$C$12,2,TRUE)</f>
        <v>8</v>
      </c>
      <c r="N169" s="19" t="str">
        <f>VLOOKUP($E169,'[7]Gui chi Quynh'!$C$7:$E$389,3,0)</f>
        <v>A3</v>
      </c>
      <c r="O169" s="19">
        <f>VLOOKUP(N169,Sheet1!$B$2:$C$12,2,TRUE)</f>
        <v>8</v>
      </c>
      <c r="P169" s="19" t="str">
        <f>VLOOKUP($E169,'[8]Gui chi Quynh'!$C$7:$E$388,3,0)</f>
        <v>A4</v>
      </c>
      <c r="Q169" s="19">
        <f>VLOOKUP(P169,Sheet1!$B$2:$C$12,2,TRUE)</f>
        <v>7</v>
      </c>
      <c r="R169" s="19">
        <f t="shared" si="50"/>
        <v>7.6</v>
      </c>
      <c r="S169" s="226">
        <f t="shared" si="51"/>
        <v>0</v>
      </c>
      <c r="T169" s="17" t="str">
        <f t="shared" si="60"/>
        <v>Hoàn thành tốt nhiệm vụ</v>
      </c>
      <c r="U169" s="232"/>
      <c r="V169" s="19" t="str">
        <f>VLOOKUP($E169,'[9]Gui chi Quynh'!$C$7:$E$388,3,0)</f>
        <v>A3</v>
      </c>
      <c r="W169" s="19">
        <f>VLOOKUP(V169,Sheet1!$B$2:$C$12,2,TRUE)</f>
        <v>8</v>
      </c>
      <c r="X169" s="19" t="str">
        <f>VLOOKUP($E169,'[10]Gui chi Quynh'!$C$7:$E$387,3,0)</f>
        <v>A4</v>
      </c>
      <c r="Y169" s="19">
        <f>VLOOKUP(X169,Sheet1!$B$2:$C$12,2,TRUE)</f>
        <v>7</v>
      </c>
      <c r="Z169" s="19" t="str">
        <f>VLOOKUP(E169,'[11]Gui chi Quynh'!$C$7:$E$385,3,0)</f>
        <v>A3</v>
      </c>
      <c r="AA169" s="19">
        <f>VLOOKUP(Z169,Sheet1!$B$2:$C$12,2,TRUE)</f>
        <v>8</v>
      </c>
      <c r="AB169" s="19" t="str">
        <f>VLOOKUP(E169,'[12]Gui chi Quynh'!$C$7:$E$386,3,0)</f>
        <v>A3</v>
      </c>
      <c r="AC169" s="19">
        <f>VLOOKUP(AB169,Sheet1!$B$2:$C$12,2,TRUE)</f>
        <v>8</v>
      </c>
      <c r="AD169" s="19" t="str">
        <f>VLOOKUP($E169,'[13]Chi tiet'!$D$8:$Q$388,14,0)</f>
        <v>A3</v>
      </c>
      <c r="AE169" s="19">
        <f>VLOOKUP(AD169,Sheet1!$B$2:$C$12,2,TRUE)</f>
        <v>8</v>
      </c>
      <c r="AF169" s="19">
        <f t="shared" si="66"/>
        <v>7.8</v>
      </c>
      <c r="AG169" s="226">
        <f t="shared" si="53"/>
        <v>0</v>
      </c>
      <c r="AH169" s="17" t="str">
        <f t="shared" si="61"/>
        <v>Hoàn thành tốt nhiệm vụ</v>
      </c>
      <c r="AI169" s="17">
        <f t="shared" si="54"/>
        <v>7.7</v>
      </c>
      <c r="AJ169" s="365" t="str">
        <f t="shared" si="62"/>
        <v/>
      </c>
      <c r="AK169" s="17" t="str">
        <f t="shared" si="63"/>
        <v>Hoàn thành tốt nhiệm vụ</v>
      </c>
      <c r="AL169" s="17" t="str">
        <f t="shared" si="64"/>
        <v>LĐTT</v>
      </c>
      <c r="AM169" s="366" t="str">
        <f>VLOOKUP($D169,'[14]DS Tong'!$D$18:$L$211,9,0)</f>
        <v>Khá</v>
      </c>
      <c r="AN169" s="19" t="str">
        <f>VLOOKUP($E169,[15]Sheet1!$C$7:$E$395,2,0)</f>
        <v>A DN</v>
      </c>
      <c r="AO169" s="19"/>
      <c r="AP169" s="19" t="str">
        <f>VLOOKUP($E169,[15]Sheet1!$C$7:$E$395,3,0)</f>
        <v>A DN</v>
      </c>
      <c r="AQ169" s="19"/>
      <c r="AR169" s="17">
        <f t="shared" si="56"/>
        <v>7.7</v>
      </c>
      <c r="AS169" s="17">
        <f t="shared" si="49"/>
        <v>7.7</v>
      </c>
      <c r="AT169" s="365" t="str">
        <f t="shared" si="55"/>
        <v>12A* + 0B* + 0C* +  0D</v>
      </c>
      <c r="AU169" s="365" t="str">
        <f t="shared" si="65"/>
        <v>12A*</v>
      </c>
      <c r="AV169" s="19" t="str">
        <f t="shared" si="57"/>
        <v>HTT NV</v>
      </c>
      <c r="AW169" s="19" t="str">
        <f t="shared" si="58"/>
        <v>HTT NV</v>
      </c>
      <c r="AX169" s="25"/>
      <c r="AY169" s="25"/>
    </row>
    <row r="170" spans="1:51" s="48" customFormat="1" ht="35.1" customHeight="1" x14ac:dyDescent="0.25">
      <c r="A170" s="207">
        <f t="shared" si="59"/>
        <v>162</v>
      </c>
      <c r="B170" s="207">
        <f>COUNTIF($F$9:F170,F170)</f>
        <v>16</v>
      </c>
      <c r="C170" s="353" t="s">
        <v>984</v>
      </c>
      <c r="D170" s="216" t="s">
        <v>122</v>
      </c>
      <c r="E170" s="371" t="s">
        <v>560</v>
      </c>
      <c r="F170" s="19" t="s">
        <v>255</v>
      </c>
      <c r="G170" s="19" t="s">
        <v>974</v>
      </c>
      <c r="H170" s="19" t="str">
        <f>VLOOKUP($E170,'[4]Gui chi Quynh'!$D$7:$F$393,3,0)</f>
        <v>A3</v>
      </c>
      <c r="I170" s="19">
        <f>VLOOKUP(H170,Sheet1!$B$2:$C$12,2,TRUE)</f>
        <v>8</v>
      </c>
      <c r="J170" s="19" t="str">
        <f>VLOOKUP($E170,'[5]Gui chi Quynh'!$C$7:$E$391,3,0)</f>
        <v>A4</v>
      </c>
      <c r="K170" s="19">
        <f>VLOOKUP(J170,Sheet1!$B$2:$C$12,2,TRUE)</f>
        <v>7</v>
      </c>
      <c r="L170" s="19" t="str">
        <f>VLOOKUP($E170,'[6]Gui chi Quynh'!$C$7:$E$389,3,0)</f>
        <v>A3</v>
      </c>
      <c r="M170" s="19">
        <f>VLOOKUP(L170,Sheet1!$B$2:$C$12,2,TRUE)</f>
        <v>8</v>
      </c>
      <c r="N170" s="19" t="str">
        <f>VLOOKUP($E170,'[7]Gui chi Quynh'!$C$7:$E$389,3,0)</f>
        <v>A4</v>
      </c>
      <c r="O170" s="19">
        <f>VLOOKUP(N170,Sheet1!$B$2:$C$12,2,TRUE)</f>
        <v>7</v>
      </c>
      <c r="P170" s="19" t="str">
        <f>VLOOKUP($E170,'[8]Gui chi Quynh'!$C$7:$E$388,3,0)</f>
        <v>A4</v>
      </c>
      <c r="Q170" s="19">
        <f>VLOOKUP(P170,Sheet1!$B$2:$C$12,2,TRUE)</f>
        <v>7</v>
      </c>
      <c r="R170" s="19">
        <f t="shared" si="50"/>
        <v>7.4</v>
      </c>
      <c r="S170" s="226">
        <f t="shared" si="51"/>
        <v>0</v>
      </c>
      <c r="T170" s="17" t="str">
        <f t="shared" si="60"/>
        <v>Hoàn thành tốt nhiệm vụ</v>
      </c>
      <c r="U170" s="232"/>
      <c r="V170" s="19" t="str">
        <f>VLOOKUP($E170,'[9]Gui chi Quynh'!$C$7:$E$388,3,0)</f>
        <v>A4</v>
      </c>
      <c r="W170" s="19">
        <f>VLOOKUP(V170,Sheet1!$B$2:$C$12,2,TRUE)</f>
        <v>7</v>
      </c>
      <c r="X170" s="19" t="str">
        <f>VLOOKUP($E170,'[10]Gui chi Quynh'!$C$7:$E$387,3,0)</f>
        <v>A4</v>
      </c>
      <c r="Y170" s="19">
        <f>VLOOKUP(X170,Sheet1!$B$2:$C$12,2,TRUE)</f>
        <v>7</v>
      </c>
      <c r="Z170" s="19" t="str">
        <f>VLOOKUP(E170,'[11]Gui chi Quynh'!$C$7:$E$385,3,0)</f>
        <v>A4</v>
      </c>
      <c r="AA170" s="19">
        <f>VLOOKUP(Z170,Sheet1!$B$2:$C$12,2,TRUE)</f>
        <v>7</v>
      </c>
      <c r="AB170" s="19" t="str">
        <f>VLOOKUP(E170,'[12]Gui chi Quynh'!$C$7:$E$386,3,0)</f>
        <v>A3</v>
      </c>
      <c r="AC170" s="19">
        <f>VLOOKUP(AB170,Sheet1!$B$2:$C$12,2,TRUE)</f>
        <v>8</v>
      </c>
      <c r="AD170" s="19" t="str">
        <f>VLOOKUP($E170,'[13]Chi tiet'!$D$8:$Q$388,14,0)</f>
        <v>A3</v>
      </c>
      <c r="AE170" s="19">
        <f>VLOOKUP(AD170,Sheet1!$B$2:$C$12,2,TRUE)</f>
        <v>8</v>
      </c>
      <c r="AF170" s="19">
        <f t="shared" si="66"/>
        <v>7.4</v>
      </c>
      <c r="AG170" s="226">
        <f t="shared" si="53"/>
        <v>0</v>
      </c>
      <c r="AH170" s="17" t="str">
        <f t="shared" si="61"/>
        <v>Hoàn thành tốt nhiệm vụ</v>
      </c>
      <c r="AI170" s="17">
        <f t="shared" si="54"/>
        <v>7.4</v>
      </c>
      <c r="AJ170" s="365" t="str">
        <f t="shared" si="62"/>
        <v/>
      </c>
      <c r="AK170" s="17" t="str">
        <f t="shared" si="63"/>
        <v>Hoàn thành tốt nhiệm vụ</v>
      </c>
      <c r="AL170" s="17" t="str">
        <f t="shared" si="64"/>
        <v>LĐTT</v>
      </c>
      <c r="AM170" s="366" t="str">
        <f>VLOOKUP($D170,'[14]DS Tong'!$D$18:$L$211,9,0)</f>
        <v>Khá</v>
      </c>
      <c r="AN170" s="19" t="str">
        <f>VLOOKUP($E170,[15]Sheet1!$C$7:$E$395,2,0)</f>
        <v>A3</v>
      </c>
      <c r="AO170" s="19">
        <f>VLOOKUP(AN170,Sheet1!$B$2:$C$12,2,TRUE)</f>
        <v>8</v>
      </c>
      <c r="AP170" s="19" t="str">
        <f>VLOOKUP($E170,[15]Sheet1!$C$7:$E$395,3,0)</f>
        <v>A4</v>
      </c>
      <c r="AQ170" s="19">
        <f>VLOOKUP(AP170,Sheet1!$B$2:$C$12,2,TRUE)</f>
        <v>7</v>
      </c>
      <c r="AR170" s="17">
        <f t="shared" si="56"/>
        <v>7.4</v>
      </c>
      <c r="AS170" s="17">
        <f t="shared" ref="AS170:AS233" si="67">ROUND(AVERAGE(I170,K170,M170,O170,Q170,W170,Y170,AA170,AC170,AO170,AQ170,AE170),1)</f>
        <v>7.4</v>
      </c>
      <c r="AT170" s="365" t="str">
        <f t="shared" si="55"/>
        <v>12A* + 0B* + 0C* +  0D</v>
      </c>
      <c r="AU170" s="365" t="str">
        <f t="shared" si="65"/>
        <v>12A*</v>
      </c>
      <c r="AV170" s="19" t="str">
        <f t="shared" si="57"/>
        <v>HTT NV</v>
      </c>
      <c r="AW170" s="19" t="str">
        <f t="shared" si="58"/>
        <v>HTT NV</v>
      </c>
      <c r="AX170" s="25"/>
      <c r="AY170" s="25"/>
    </row>
    <row r="171" spans="1:51" s="48" customFormat="1" ht="35.1" customHeight="1" x14ac:dyDescent="0.25">
      <c r="A171" s="207">
        <f t="shared" si="59"/>
        <v>163</v>
      </c>
      <c r="B171" s="207">
        <f>COUNTIF($F$9:F171,F171)</f>
        <v>1</v>
      </c>
      <c r="C171" s="353" t="s">
        <v>985</v>
      </c>
      <c r="D171" s="70" t="s">
        <v>127</v>
      </c>
      <c r="E171" s="211" t="s">
        <v>563</v>
      </c>
      <c r="F171" s="233" t="s">
        <v>338</v>
      </c>
      <c r="G171" s="233" t="s">
        <v>974</v>
      </c>
      <c r="H171" s="19" t="str">
        <f>VLOOKUP($E171,'[4]Gui chi Quynh'!$D$7:$F$393,3,0)</f>
        <v>A1</v>
      </c>
      <c r="I171" s="19">
        <f>VLOOKUP(H171,Sheet1!$B$2:$C$12,2,TRUE)</f>
        <v>10</v>
      </c>
      <c r="J171" s="19" t="str">
        <f>VLOOKUP($E171,'[5]Gui chi Quynh'!$C$7:$E$391,3,0)</f>
        <v>A1</v>
      </c>
      <c r="K171" s="19">
        <f>VLOOKUP(J171,Sheet1!$B$2:$C$12,2,TRUE)</f>
        <v>10</v>
      </c>
      <c r="L171" s="19" t="str">
        <f>VLOOKUP($E171,'[6]Gui chi Quynh'!$C$7:$E$389,3,0)</f>
        <v>A1</v>
      </c>
      <c r="M171" s="19">
        <f>VLOOKUP(L171,Sheet1!$B$2:$C$12,2,TRUE)</f>
        <v>10</v>
      </c>
      <c r="N171" s="19" t="str">
        <f>VLOOKUP($E171,'[7]Gui chi Quynh'!$C$7:$E$389,3,0)</f>
        <v>A1</v>
      </c>
      <c r="O171" s="19">
        <f>VLOOKUP(N171,Sheet1!$B$2:$C$12,2,TRUE)</f>
        <v>10</v>
      </c>
      <c r="P171" s="19" t="str">
        <f>VLOOKUP($E171,'[8]Gui chi Quynh'!$C$7:$E$388,3,0)</f>
        <v>A1</v>
      </c>
      <c r="Q171" s="19">
        <f>VLOOKUP(P171,Sheet1!$B$2:$C$12,2,TRUE)</f>
        <v>10</v>
      </c>
      <c r="R171" s="19">
        <f t="shared" si="50"/>
        <v>10</v>
      </c>
      <c r="S171" s="226">
        <f t="shared" si="51"/>
        <v>0</v>
      </c>
      <c r="T171" s="17" t="str">
        <f t="shared" si="60"/>
        <v>Hoàn thành xuất sắc nhiệm vụ</v>
      </c>
      <c r="U171" s="232"/>
      <c r="V171" s="19" t="str">
        <f>VLOOKUP($E171,'[9]Gui chi Quynh'!$C$7:$E$388,3,0)</f>
        <v>A1</v>
      </c>
      <c r="W171" s="19">
        <f>VLOOKUP(V171,Sheet1!$B$2:$C$12,2,TRUE)</f>
        <v>10</v>
      </c>
      <c r="X171" s="19" t="str">
        <f>VLOOKUP($E171,'[10]Gui chi Quynh'!$C$7:$E$387,3,0)</f>
        <v>A1</v>
      </c>
      <c r="Y171" s="19">
        <f>VLOOKUP(X171,Sheet1!$B$2:$C$12,2,TRUE)</f>
        <v>10</v>
      </c>
      <c r="Z171" s="19" t="str">
        <f>VLOOKUP(E171,'[11]Gui chi Quynh'!$C$7:$E$385,3,0)</f>
        <v>A1</v>
      </c>
      <c r="AA171" s="19">
        <f>VLOOKUP(Z171,Sheet1!$B$2:$C$12,2,TRUE)</f>
        <v>10</v>
      </c>
      <c r="AB171" s="19" t="str">
        <f>VLOOKUP(E171,'[12]Gui chi Quynh'!$C$7:$E$386,3,0)</f>
        <v>A1</v>
      </c>
      <c r="AC171" s="19">
        <f>VLOOKUP(AB171,Sheet1!$B$2:$C$12,2,TRUE)</f>
        <v>10</v>
      </c>
      <c r="AD171" s="19" t="str">
        <f>VLOOKUP($E171,'[13]Chi tiet'!$D$8:$Q$388,14,0)</f>
        <v>A1</v>
      </c>
      <c r="AE171" s="19">
        <f>VLOOKUP(AD171,Sheet1!$B$2:$C$12,2,TRUE)</f>
        <v>10</v>
      </c>
      <c r="AF171" s="19">
        <f t="shared" si="66"/>
        <v>10</v>
      </c>
      <c r="AG171" s="226">
        <f t="shared" si="53"/>
        <v>0</v>
      </c>
      <c r="AH171" s="17" t="str">
        <f t="shared" si="61"/>
        <v>Hoàn thành xuất sắc nhiệm vụ</v>
      </c>
      <c r="AI171" s="17">
        <f t="shared" si="54"/>
        <v>10</v>
      </c>
      <c r="AJ171" s="365" t="str">
        <f t="shared" si="62"/>
        <v/>
      </c>
      <c r="AK171" s="17" t="str">
        <f t="shared" si="63"/>
        <v>Hoàn thành xuất sắc nhiệm vụ</v>
      </c>
      <c r="AL171" s="17" t="str">
        <f t="shared" si="64"/>
        <v>LĐTT</v>
      </c>
      <c r="AM171" s="366" t="str">
        <f>VLOOKUP($D171,'[14]DS Tong'!$D$18:$L$211,9,0)</f>
        <v>Tốt</v>
      </c>
      <c r="AN171" s="19" t="str">
        <f>VLOOKUP($E171,[15]Sheet1!$C$7:$E$395,2,0)</f>
        <v>A1</v>
      </c>
      <c r="AO171" s="19">
        <f>VLOOKUP(AN171,Sheet1!$B$2:$C$12,2,TRUE)</f>
        <v>10</v>
      </c>
      <c r="AP171" s="19" t="str">
        <f>VLOOKUP($E171,[15]Sheet1!$C$7:$E$395,3,0)</f>
        <v>A1</v>
      </c>
      <c r="AQ171" s="19">
        <f>VLOOKUP(AP171,Sheet1!$B$2:$C$12,2,TRUE)</f>
        <v>10</v>
      </c>
      <c r="AR171" s="17">
        <f t="shared" si="56"/>
        <v>10</v>
      </c>
      <c r="AS171" s="17">
        <f t="shared" si="67"/>
        <v>10</v>
      </c>
      <c r="AT171" s="365" t="str">
        <f t="shared" si="55"/>
        <v>12A* + 0B* + 0C* +  0D</v>
      </c>
      <c r="AU171" s="365" t="str">
        <f t="shared" si="65"/>
        <v>12A*</v>
      </c>
      <c r="AV171" s="19" t="str">
        <f t="shared" si="57"/>
        <v>HTXS NV</v>
      </c>
      <c r="AW171" s="19" t="str">
        <f t="shared" si="58"/>
        <v>HTXS NV</v>
      </c>
      <c r="AX171" s="120"/>
      <c r="AY171" s="25"/>
    </row>
    <row r="172" spans="1:51" s="48" customFormat="1" ht="35.1" customHeight="1" x14ac:dyDescent="0.25">
      <c r="A172" s="207">
        <f t="shared" si="59"/>
        <v>164</v>
      </c>
      <c r="B172" s="207">
        <f>COUNTIF($F$9:F172,F172)</f>
        <v>2</v>
      </c>
      <c r="C172" s="353" t="s">
        <v>985</v>
      </c>
      <c r="D172" s="70" t="s">
        <v>136</v>
      </c>
      <c r="E172" s="209" t="s">
        <v>564</v>
      </c>
      <c r="F172" s="19" t="s">
        <v>338</v>
      </c>
      <c r="G172" s="19" t="s">
        <v>974</v>
      </c>
      <c r="H172" s="19" t="str">
        <f>VLOOKUP($E172,'[4]Gui chi Quynh'!$D$7:$F$393,3,0)</f>
        <v>A2</v>
      </c>
      <c r="I172" s="19">
        <f>VLOOKUP(H172,Sheet1!$B$2:$C$12,2,TRUE)</f>
        <v>9</v>
      </c>
      <c r="J172" s="19" t="str">
        <f>VLOOKUP($E172,'[5]Gui chi Quynh'!$C$7:$E$391,3,0)</f>
        <v>A4</v>
      </c>
      <c r="K172" s="19">
        <f>VLOOKUP(J172,Sheet1!$B$2:$C$12,2,TRUE)</f>
        <v>7</v>
      </c>
      <c r="L172" s="19" t="str">
        <f>VLOOKUP($E172,'[6]Gui chi Quynh'!$C$7:$E$389,3,0)</f>
        <v>A3</v>
      </c>
      <c r="M172" s="19">
        <f>VLOOKUP(L172,Sheet1!$B$2:$C$12,2,TRUE)</f>
        <v>8</v>
      </c>
      <c r="N172" s="19" t="str">
        <f>VLOOKUP($E172,'[7]Gui chi Quynh'!$C$7:$E$389,3,0)</f>
        <v>A3</v>
      </c>
      <c r="O172" s="19">
        <f>VLOOKUP(N172,Sheet1!$B$2:$C$12,2,TRUE)</f>
        <v>8</v>
      </c>
      <c r="P172" s="19" t="str">
        <f>VLOOKUP($E172,'[8]Gui chi Quynh'!$C$7:$E$388,3,0)</f>
        <v>A4</v>
      </c>
      <c r="Q172" s="19">
        <f>VLOOKUP(P172,Sheet1!$B$2:$C$12,2,TRUE)</f>
        <v>7</v>
      </c>
      <c r="R172" s="19">
        <f t="shared" si="50"/>
        <v>7.8</v>
      </c>
      <c r="S172" s="226">
        <f t="shared" si="51"/>
        <v>0</v>
      </c>
      <c r="T172" s="17" t="str">
        <f t="shared" si="60"/>
        <v>Hoàn thành tốt nhiệm vụ</v>
      </c>
      <c r="U172" s="232"/>
      <c r="V172" s="19" t="str">
        <f>VLOOKUP($E172,'[9]Gui chi Quynh'!$C$7:$E$388,3,0)</f>
        <v>A3</v>
      </c>
      <c r="W172" s="19">
        <f>VLOOKUP(V172,Sheet1!$B$2:$C$12,2,TRUE)</f>
        <v>8</v>
      </c>
      <c r="X172" s="19" t="str">
        <f>VLOOKUP($E172,'[10]Gui chi Quynh'!$C$7:$E$387,3,0)</f>
        <v>A2</v>
      </c>
      <c r="Y172" s="19">
        <f>VLOOKUP(X172,Sheet1!$B$2:$C$12,2,TRUE)</f>
        <v>9</v>
      </c>
      <c r="Z172" s="19" t="str">
        <f>VLOOKUP(E172,'[11]Gui chi Quynh'!$C$7:$E$385,3,0)</f>
        <v>A4</v>
      </c>
      <c r="AA172" s="19">
        <f>VLOOKUP(Z172,Sheet1!$B$2:$C$12,2,TRUE)</f>
        <v>7</v>
      </c>
      <c r="AB172" s="19" t="str">
        <f>VLOOKUP(E172,'[12]Gui chi Quynh'!$C$7:$E$386,3,0)</f>
        <v>A3</v>
      </c>
      <c r="AC172" s="19">
        <f>VLOOKUP(AB172,Sheet1!$B$2:$C$12,2,TRUE)</f>
        <v>8</v>
      </c>
      <c r="AD172" s="19" t="str">
        <f>VLOOKUP($E172,'[13]Chi tiet'!$D$8:$Q$388,14,0)</f>
        <v>A4</v>
      </c>
      <c r="AE172" s="19">
        <f>VLOOKUP(AD172,Sheet1!$B$2:$C$12,2,TRUE)</f>
        <v>7</v>
      </c>
      <c r="AF172" s="19">
        <f t="shared" si="66"/>
        <v>7.8</v>
      </c>
      <c r="AG172" s="226">
        <f t="shared" si="53"/>
        <v>0</v>
      </c>
      <c r="AH172" s="17" t="str">
        <f t="shared" si="61"/>
        <v>Hoàn thành tốt nhiệm vụ</v>
      </c>
      <c r="AI172" s="17">
        <f t="shared" si="54"/>
        <v>7.8</v>
      </c>
      <c r="AJ172" s="365" t="str">
        <f t="shared" si="62"/>
        <v/>
      </c>
      <c r="AK172" s="17" t="str">
        <f t="shared" si="63"/>
        <v>Hoàn thành tốt nhiệm vụ</v>
      </c>
      <c r="AL172" s="17" t="str">
        <f t="shared" si="64"/>
        <v>LĐTT</v>
      </c>
      <c r="AM172" s="366" t="str">
        <f>VLOOKUP($D172,'[14]DS Tong'!$D$18:$L$211,9,0)</f>
        <v>Tốt</v>
      </c>
      <c r="AN172" s="19" t="str">
        <f>VLOOKUP($E172,[15]Sheet1!$C$7:$E$395,2,0)</f>
        <v>A3</v>
      </c>
      <c r="AO172" s="19">
        <f>VLOOKUP(AN172,Sheet1!$B$2:$C$12,2,TRUE)</f>
        <v>8</v>
      </c>
      <c r="AP172" s="19" t="str">
        <f>VLOOKUP($E172,[15]Sheet1!$C$7:$E$395,3,0)</f>
        <v>A3</v>
      </c>
      <c r="AQ172" s="19">
        <f>VLOOKUP(AP172,Sheet1!$B$2:$C$12,2,TRUE)</f>
        <v>8</v>
      </c>
      <c r="AR172" s="17">
        <f t="shared" si="56"/>
        <v>7.9</v>
      </c>
      <c r="AS172" s="17">
        <f t="shared" si="67"/>
        <v>7.8</v>
      </c>
      <c r="AT172" s="365" t="str">
        <f t="shared" si="55"/>
        <v>12A* + 0B* + 0C* +  0D</v>
      </c>
      <c r="AU172" s="365" t="str">
        <f t="shared" si="65"/>
        <v>12A*</v>
      </c>
      <c r="AV172" s="19" t="str">
        <f t="shared" si="57"/>
        <v>HTT NV</v>
      </c>
      <c r="AW172" s="19" t="str">
        <f t="shared" si="58"/>
        <v>HTT NV</v>
      </c>
      <c r="AX172" s="25"/>
      <c r="AY172" s="25"/>
    </row>
    <row r="173" spans="1:51" s="48" customFormat="1" ht="35.1" customHeight="1" x14ac:dyDescent="0.25">
      <c r="A173" s="207">
        <f t="shared" si="59"/>
        <v>165</v>
      </c>
      <c r="B173" s="207">
        <f>COUNTIF($F$9:F173,F173)</f>
        <v>3</v>
      </c>
      <c r="C173" s="353" t="s">
        <v>985</v>
      </c>
      <c r="D173" s="70" t="s">
        <v>130</v>
      </c>
      <c r="E173" s="209" t="s">
        <v>567</v>
      </c>
      <c r="F173" s="19" t="s">
        <v>338</v>
      </c>
      <c r="G173" s="19" t="s">
        <v>974</v>
      </c>
      <c r="H173" s="19" t="str">
        <f>VLOOKUP($E173,'[4]Gui chi Quynh'!$D$7:$F$393,3,0)</f>
        <v>A3</v>
      </c>
      <c r="I173" s="19">
        <f>VLOOKUP(H173,Sheet1!$B$2:$C$12,2,TRUE)</f>
        <v>8</v>
      </c>
      <c r="J173" s="19" t="str">
        <f>VLOOKUP($E173,'[5]Gui chi Quynh'!$C$7:$E$391,3,0)</f>
        <v>A4</v>
      </c>
      <c r="K173" s="19">
        <f>VLOOKUP(J173,Sheet1!$B$2:$C$12,2,TRUE)</f>
        <v>7</v>
      </c>
      <c r="L173" s="19" t="str">
        <f>VLOOKUP($E173,'[6]Gui chi Quynh'!$C$7:$E$389,3,0)</f>
        <v>A4</v>
      </c>
      <c r="M173" s="19">
        <f>VLOOKUP(L173,Sheet1!$B$2:$C$12,2,TRUE)</f>
        <v>7</v>
      </c>
      <c r="N173" s="19" t="str">
        <f>VLOOKUP($E173,'[7]Gui chi Quynh'!$C$7:$E$389,3,0)</f>
        <v>A3</v>
      </c>
      <c r="O173" s="19">
        <f>VLOOKUP(N173,Sheet1!$B$2:$C$12,2,TRUE)</f>
        <v>8</v>
      </c>
      <c r="P173" s="19" t="str">
        <f>VLOOKUP($E173,'[8]Gui chi Quynh'!$C$7:$E$388,3,0)</f>
        <v>A4</v>
      </c>
      <c r="Q173" s="19">
        <f>VLOOKUP(P173,Sheet1!$B$2:$C$12,2,TRUE)</f>
        <v>7</v>
      </c>
      <c r="R173" s="19">
        <f t="shared" si="50"/>
        <v>7.4</v>
      </c>
      <c r="S173" s="226">
        <f t="shared" si="51"/>
        <v>0</v>
      </c>
      <c r="T173" s="17" t="str">
        <f t="shared" si="60"/>
        <v>Hoàn thành tốt nhiệm vụ</v>
      </c>
      <c r="U173" s="232"/>
      <c r="V173" s="19" t="str">
        <f>VLOOKUP($E173,'[9]Gui chi Quynh'!$C$7:$E$388,3,0)</f>
        <v>A4</v>
      </c>
      <c r="W173" s="19">
        <f>VLOOKUP(V173,Sheet1!$B$2:$C$12,2,TRUE)</f>
        <v>7</v>
      </c>
      <c r="X173" s="19" t="str">
        <f>VLOOKUP($E173,'[10]Gui chi Quynh'!$C$7:$E$387,3,0)</f>
        <v>A3</v>
      </c>
      <c r="Y173" s="19">
        <f>VLOOKUP(X173,Sheet1!$B$2:$C$12,2,TRUE)</f>
        <v>8</v>
      </c>
      <c r="Z173" s="19" t="str">
        <f>VLOOKUP(E173,'[11]Gui chi Quynh'!$C$7:$E$385,3,0)</f>
        <v>A3</v>
      </c>
      <c r="AA173" s="19">
        <f>VLOOKUP(Z173,Sheet1!$B$2:$C$12,2,TRUE)</f>
        <v>8</v>
      </c>
      <c r="AB173" s="19" t="str">
        <f>VLOOKUP(E173,'[12]Gui chi Quynh'!$C$7:$E$386,3,0)</f>
        <v>A4</v>
      </c>
      <c r="AC173" s="19">
        <f>VLOOKUP(AB173,Sheet1!$B$2:$C$12,2,TRUE)</f>
        <v>7</v>
      </c>
      <c r="AD173" s="19" t="str">
        <f>VLOOKUP($E173,'[13]Chi tiet'!$D$8:$Q$388,14,0)</f>
        <v>A3</v>
      </c>
      <c r="AE173" s="19">
        <f>VLOOKUP(AD173,Sheet1!$B$2:$C$12,2,TRUE)</f>
        <v>8</v>
      </c>
      <c r="AF173" s="19">
        <f t="shared" si="66"/>
        <v>7.6</v>
      </c>
      <c r="AG173" s="226">
        <f t="shared" si="53"/>
        <v>0</v>
      </c>
      <c r="AH173" s="17" t="str">
        <f t="shared" si="61"/>
        <v>Hoàn thành tốt nhiệm vụ</v>
      </c>
      <c r="AI173" s="17">
        <f t="shared" si="54"/>
        <v>7.5</v>
      </c>
      <c r="AJ173" s="365" t="str">
        <f t="shared" si="62"/>
        <v/>
      </c>
      <c r="AK173" s="17" t="str">
        <f t="shared" si="63"/>
        <v>Hoàn thành tốt nhiệm vụ</v>
      </c>
      <c r="AL173" s="17" t="str">
        <f t="shared" si="64"/>
        <v>LĐTT</v>
      </c>
      <c r="AM173" s="366"/>
      <c r="AN173" s="19" t="str">
        <f>VLOOKUP($E173,[15]Sheet1!$C$7:$E$395,2,0)</f>
        <v>A4</v>
      </c>
      <c r="AO173" s="19">
        <f>VLOOKUP(AN173,Sheet1!$B$2:$C$12,2,TRUE)</f>
        <v>7</v>
      </c>
      <c r="AP173" s="19" t="str">
        <f>VLOOKUP($E173,[15]Sheet1!$C$7:$E$395,3,0)</f>
        <v>A3</v>
      </c>
      <c r="AQ173" s="19">
        <f>VLOOKUP(AP173,Sheet1!$B$2:$C$12,2,TRUE)</f>
        <v>8</v>
      </c>
      <c r="AR173" s="17">
        <f t="shared" si="56"/>
        <v>7.5</v>
      </c>
      <c r="AS173" s="17">
        <f t="shared" si="67"/>
        <v>7.5</v>
      </c>
      <c r="AT173" s="365" t="str">
        <f t="shared" si="55"/>
        <v>12A* + 0B* + 0C* +  0D</v>
      </c>
      <c r="AU173" s="365" t="str">
        <f t="shared" si="65"/>
        <v>12A*</v>
      </c>
      <c r="AV173" s="19" t="str">
        <f t="shared" si="57"/>
        <v>HTT NV</v>
      </c>
      <c r="AW173" s="19" t="str">
        <f t="shared" si="58"/>
        <v>HTT NV</v>
      </c>
      <c r="AX173" s="29"/>
      <c r="AY173" s="29"/>
    </row>
    <row r="174" spans="1:51" s="48" customFormat="1" ht="35.1" customHeight="1" x14ac:dyDescent="0.25">
      <c r="A174" s="207">
        <f t="shared" si="59"/>
        <v>166</v>
      </c>
      <c r="B174" s="207">
        <f>COUNTIF($F$9:F174,F174)</f>
        <v>4</v>
      </c>
      <c r="C174" s="353" t="s">
        <v>985</v>
      </c>
      <c r="D174" s="70" t="s">
        <v>129</v>
      </c>
      <c r="E174" s="209" t="s">
        <v>566</v>
      </c>
      <c r="F174" s="19" t="s">
        <v>338</v>
      </c>
      <c r="G174" s="19" t="s">
        <v>974</v>
      </c>
      <c r="H174" s="19" t="str">
        <f>VLOOKUP($E174,'[4]Gui chi Quynh'!$D$7:$F$393,3,0)</f>
        <v>A2</v>
      </c>
      <c r="I174" s="19">
        <f>VLOOKUP(H174,Sheet1!$B$2:$C$12,2,TRUE)</f>
        <v>9</v>
      </c>
      <c r="J174" s="19" t="str">
        <f>VLOOKUP($E174,'[5]Gui chi Quynh'!$C$7:$E$391,3,0)</f>
        <v>A2</v>
      </c>
      <c r="K174" s="19">
        <f>VLOOKUP(J174,Sheet1!$B$2:$C$12,2,TRUE)</f>
        <v>9</v>
      </c>
      <c r="L174" s="19" t="str">
        <f>VLOOKUP($E174,'[6]Gui chi Quynh'!$C$7:$E$389,3,0)</f>
        <v>A3</v>
      </c>
      <c r="M174" s="19">
        <f>VLOOKUP(L174,Sheet1!$B$2:$C$12,2,TRUE)</f>
        <v>8</v>
      </c>
      <c r="N174" s="19" t="str">
        <f>VLOOKUP($E174,'[7]Gui chi Quynh'!$C$7:$E$389,3,0)</f>
        <v>A3</v>
      </c>
      <c r="O174" s="19">
        <f>VLOOKUP(N174,Sheet1!$B$2:$C$12,2,TRUE)</f>
        <v>8</v>
      </c>
      <c r="P174" s="19" t="str">
        <f>VLOOKUP($E174,'[8]Gui chi Quynh'!$C$7:$E$388,3,0)</f>
        <v>A3</v>
      </c>
      <c r="Q174" s="19">
        <f>VLOOKUP(P174,Sheet1!$B$2:$C$12,2,TRUE)</f>
        <v>8</v>
      </c>
      <c r="R174" s="19">
        <f t="shared" si="50"/>
        <v>8.4</v>
      </c>
      <c r="S174" s="226">
        <f t="shared" si="51"/>
        <v>0</v>
      </c>
      <c r="T174" s="17" t="str">
        <f t="shared" si="60"/>
        <v>Hoàn thành xuất sắc nhiệm vụ</v>
      </c>
      <c r="U174" s="232"/>
      <c r="V174" s="19" t="str">
        <f>VLOOKUP($E174,'[9]Gui chi Quynh'!$C$7:$E$388,3,0)</f>
        <v>A3</v>
      </c>
      <c r="W174" s="19">
        <f>VLOOKUP(V174,Sheet1!$B$2:$C$12,2,TRUE)</f>
        <v>8</v>
      </c>
      <c r="X174" s="19" t="str">
        <f>VLOOKUP($E174,'[10]Gui chi Quynh'!$C$7:$E$387,3,0)</f>
        <v>A2</v>
      </c>
      <c r="Y174" s="19">
        <f>VLOOKUP(X174,Sheet1!$B$2:$C$12,2,TRUE)</f>
        <v>9</v>
      </c>
      <c r="Z174" s="19" t="str">
        <f>VLOOKUP(E174,'[11]Gui chi Quynh'!$C$7:$E$385,3,0)</f>
        <v>A2</v>
      </c>
      <c r="AA174" s="19">
        <f>VLOOKUP(Z174,Sheet1!$B$2:$C$12,2,TRUE)</f>
        <v>9</v>
      </c>
      <c r="AB174" s="19" t="str">
        <f>VLOOKUP(E174,'[12]Gui chi Quynh'!$C$7:$E$386,3,0)</f>
        <v>A3</v>
      </c>
      <c r="AC174" s="19">
        <f>VLOOKUP(AB174,Sheet1!$B$2:$C$12,2,TRUE)</f>
        <v>8</v>
      </c>
      <c r="AD174" s="19" t="str">
        <f>VLOOKUP($E174,'[13]Chi tiet'!$D$8:$Q$388,14,0)</f>
        <v>A2</v>
      </c>
      <c r="AE174" s="19">
        <f>VLOOKUP(AD174,Sheet1!$B$2:$C$12,2,TRUE)</f>
        <v>9</v>
      </c>
      <c r="AF174" s="19">
        <f t="shared" si="66"/>
        <v>8.6</v>
      </c>
      <c r="AG174" s="226">
        <f t="shared" si="53"/>
        <v>0</v>
      </c>
      <c r="AH174" s="17" t="str">
        <f t="shared" si="61"/>
        <v>Hoàn thành xuất sắc nhiệm vụ</v>
      </c>
      <c r="AI174" s="17">
        <f t="shared" si="54"/>
        <v>8.5</v>
      </c>
      <c r="AJ174" s="365" t="str">
        <f t="shared" si="62"/>
        <v/>
      </c>
      <c r="AK174" s="17" t="str">
        <f t="shared" si="63"/>
        <v>Hoàn thành xuất sắc nhiệm vụ</v>
      </c>
      <c r="AL174" s="17" t="str">
        <f t="shared" si="64"/>
        <v>LĐTT</v>
      </c>
      <c r="AM174" s="366" t="str">
        <f>VLOOKUP($D174,'[14]DS Tong'!$D$18:$L$211,9,0)</f>
        <v>Khá</v>
      </c>
      <c r="AN174" s="19" t="str">
        <f>VLOOKUP($E174,[15]Sheet1!$C$7:$E$395,2,0)</f>
        <v>A3</v>
      </c>
      <c r="AO174" s="19">
        <f>VLOOKUP(AN174,Sheet1!$B$2:$C$12,2,TRUE)</f>
        <v>8</v>
      </c>
      <c r="AP174" s="19" t="str">
        <f>VLOOKUP($E174,[15]Sheet1!$C$7:$E$395,3,0)</f>
        <v>A3</v>
      </c>
      <c r="AQ174" s="19">
        <f>VLOOKUP(AP174,Sheet1!$B$2:$C$12,2,TRUE)</f>
        <v>8</v>
      </c>
      <c r="AR174" s="17">
        <f t="shared" si="56"/>
        <v>8.4</v>
      </c>
      <c r="AS174" s="17">
        <f t="shared" si="67"/>
        <v>8.4</v>
      </c>
      <c r="AT174" s="365" t="str">
        <f t="shared" si="55"/>
        <v>12A* + 0B* + 0C* +  0D</v>
      </c>
      <c r="AU174" s="365" t="str">
        <f t="shared" si="65"/>
        <v>12A*</v>
      </c>
      <c r="AV174" s="19" t="str">
        <f t="shared" si="57"/>
        <v>HTXS NV</v>
      </c>
      <c r="AW174" s="19" t="str">
        <f t="shared" si="58"/>
        <v>HTXS NV</v>
      </c>
      <c r="AX174" s="29"/>
      <c r="AY174" s="29"/>
    </row>
    <row r="175" spans="1:51" s="48" customFormat="1" ht="35.1" customHeight="1" x14ac:dyDescent="0.25">
      <c r="A175" s="207">
        <f t="shared" si="59"/>
        <v>167</v>
      </c>
      <c r="B175" s="207">
        <f>COUNTIF($F$9:F175,F175)</f>
        <v>5</v>
      </c>
      <c r="C175" s="353" t="s">
        <v>985</v>
      </c>
      <c r="D175" s="70" t="s">
        <v>141</v>
      </c>
      <c r="E175" s="209" t="s">
        <v>565</v>
      </c>
      <c r="F175" s="19" t="s">
        <v>338</v>
      </c>
      <c r="G175" s="19" t="s">
        <v>974</v>
      </c>
      <c r="H175" s="19" t="str">
        <f>VLOOKUP($E175,'[4]Gui chi Quynh'!$D$7:$F$393,3,0)</f>
        <v>A1</v>
      </c>
      <c r="I175" s="19">
        <f>VLOOKUP(H175,Sheet1!$B$2:$C$12,2,TRUE)</f>
        <v>10</v>
      </c>
      <c r="J175" s="19" t="str">
        <f>VLOOKUP($E175,'[5]Gui chi Quynh'!$C$7:$E$391,3,0)</f>
        <v>A1</v>
      </c>
      <c r="K175" s="19">
        <f>VLOOKUP(J175,Sheet1!$B$2:$C$12,2,TRUE)</f>
        <v>10</v>
      </c>
      <c r="L175" s="19" t="str">
        <f>VLOOKUP($E175,'[6]Gui chi Quynh'!$C$7:$E$389,3,0)</f>
        <v>A1</v>
      </c>
      <c r="M175" s="19">
        <f>VLOOKUP(L175,Sheet1!$B$2:$C$12,2,TRUE)</f>
        <v>10</v>
      </c>
      <c r="N175" s="19" t="str">
        <f>VLOOKUP($E175,'[7]Gui chi Quynh'!$C$7:$E$389,3,0)</f>
        <v>A1</v>
      </c>
      <c r="O175" s="19">
        <f>VLOOKUP(N175,Sheet1!$B$2:$C$12,2,TRUE)</f>
        <v>10</v>
      </c>
      <c r="P175" s="19" t="str">
        <f>VLOOKUP($E175,'[8]Gui chi Quynh'!$C$7:$E$388,3,0)</f>
        <v>A1</v>
      </c>
      <c r="Q175" s="19">
        <f>VLOOKUP(P175,Sheet1!$B$2:$C$12,2,TRUE)</f>
        <v>10</v>
      </c>
      <c r="R175" s="19">
        <f t="shared" si="50"/>
        <v>10</v>
      </c>
      <c r="S175" s="226">
        <f t="shared" si="51"/>
        <v>0</v>
      </c>
      <c r="T175" s="17" t="str">
        <f t="shared" si="60"/>
        <v>Hoàn thành xuất sắc nhiệm vụ</v>
      </c>
      <c r="U175" s="232"/>
      <c r="V175" s="19" t="str">
        <f>VLOOKUP($E175,'[9]Gui chi Quynh'!$C$7:$E$388,3,0)</f>
        <v>A2</v>
      </c>
      <c r="W175" s="19">
        <f>VLOOKUP(V175,Sheet1!$B$2:$C$12,2,TRUE)</f>
        <v>9</v>
      </c>
      <c r="X175" s="19" t="str">
        <f>VLOOKUP($E175,'[10]Gui chi Quynh'!$C$7:$E$387,3,0)</f>
        <v>A1</v>
      </c>
      <c r="Y175" s="19">
        <f>VLOOKUP(X175,Sheet1!$B$2:$C$12,2,TRUE)</f>
        <v>10</v>
      </c>
      <c r="Z175" s="19" t="str">
        <f>VLOOKUP(E175,'[11]Gui chi Quynh'!$C$7:$E$385,3,0)</f>
        <v>A1</v>
      </c>
      <c r="AA175" s="19">
        <f>VLOOKUP(Z175,Sheet1!$B$2:$C$12,2,TRUE)</f>
        <v>10</v>
      </c>
      <c r="AB175" s="19" t="str">
        <f>VLOOKUP(E175,'[12]Gui chi Quynh'!$C$7:$E$386,3,0)</f>
        <v>A1</v>
      </c>
      <c r="AC175" s="19">
        <f>VLOOKUP(AB175,Sheet1!$B$2:$C$12,2,TRUE)</f>
        <v>10</v>
      </c>
      <c r="AD175" s="19" t="str">
        <f>VLOOKUP($E175,'[13]Chi tiet'!$D$8:$Q$388,14,0)</f>
        <v>A1</v>
      </c>
      <c r="AE175" s="19">
        <f>VLOOKUP(AD175,Sheet1!$B$2:$C$12,2,TRUE)</f>
        <v>10</v>
      </c>
      <c r="AF175" s="19">
        <f t="shared" si="66"/>
        <v>9.8000000000000007</v>
      </c>
      <c r="AG175" s="226">
        <f t="shared" si="53"/>
        <v>0</v>
      </c>
      <c r="AH175" s="17" t="str">
        <f t="shared" si="61"/>
        <v>Hoàn thành xuất sắc nhiệm vụ</v>
      </c>
      <c r="AI175" s="17">
        <f t="shared" si="54"/>
        <v>9.9</v>
      </c>
      <c r="AJ175" s="365" t="str">
        <f t="shared" si="62"/>
        <v/>
      </c>
      <c r="AK175" s="17" t="str">
        <f t="shared" si="63"/>
        <v>Hoàn thành xuất sắc nhiệm vụ</v>
      </c>
      <c r="AL175" s="17" t="str">
        <f t="shared" si="64"/>
        <v>LĐTT</v>
      </c>
      <c r="AM175" s="366" t="str">
        <f>VLOOKUP($D175,'[14]DS Tong'!$D$18:$L$211,9,0)</f>
        <v>Tốt</v>
      </c>
      <c r="AN175" s="19" t="str">
        <f>VLOOKUP($E175,[15]Sheet1!$C$7:$E$395,2,0)</f>
        <v>A1</v>
      </c>
      <c r="AO175" s="19">
        <f>VLOOKUP(AN175,Sheet1!$B$2:$C$12,2,TRUE)</f>
        <v>10</v>
      </c>
      <c r="AP175" s="19" t="str">
        <f>VLOOKUP($E175,[15]Sheet1!$C$7:$E$395,3,0)</f>
        <v>A3</v>
      </c>
      <c r="AQ175" s="19">
        <f>VLOOKUP(AP175,Sheet1!$B$2:$C$12,2,TRUE)</f>
        <v>8</v>
      </c>
      <c r="AR175" s="17">
        <f t="shared" si="56"/>
        <v>9.6999999999999993</v>
      </c>
      <c r="AS175" s="17">
        <f t="shared" si="67"/>
        <v>9.8000000000000007</v>
      </c>
      <c r="AT175" s="365" t="str">
        <f t="shared" si="55"/>
        <v>12A* + 0B* + 0C* +  0D</v>
      </c>
      <c r="AU175" s="365" t="str">
        <f t="shared" si="65"/>
        <v>12A*</v>
      </c>
      <c r="AV175" s="19" t="str">
        <f t="shared" si="57"/>
        <v>HTXS NV</v>
      </c>
      <c r="AW175" s="19" t="str">
        <f t="shared" si="58"/>
        <v>HTXS NV</v>
      </c>
      <c r="AX175" s="29"/>
      <c r="AY175" s="29"/>
    </row>
    <row r="176" spans="1:51" s="48" customFormat="1" ht="35.1" customHeight="1" x14ac:dyDescent="0.25">
      <c r="A176" s="207">
        <f t="shared" si="59"/>
        <v>168</v>
      </c>
      <c r="B176" s="207">
        <f>COUNTIF($F$9:F176,F176)</f>
        <v>6</v>
      </c>
      <c r="C176" s="353" t="s">
        <v>985</v>
      </c>
      <c r="D176" s="70" t="s">
        <v>128</v>
      </c>
      <c r="E176" s="209" t="s">
        <v>569</v>
      </c>
      <c r="F176" s="19" t="s">
        <v>338</v>
      </c>
      <c r="G176" s="19" t="s">
        <v>974</v>
      </c>
      <c r="H176" s="19" t="str">
        <f>VLOOKUP($E176,'[4]Gui chi Quynh'!$D$7:$F$393,3,0)</f>
        <v>A3</v>
      </c>
      <c r="I176" s="19">
        <f>VLOOKUP(H176,Sheet1!$B$2:$C$12,2,TRUE)</f>
        <v>8</v>
      </c>
      <c r="J176" s="19" t="str">
        <f>VLOOKUP($E176,'[5]Gui chi Quynh'!$C$7:$E$391,3,0)</f>
        <v>A3</v>
      </c>
      <c r="K176" s="19">
        <f>VLOOKUP(J176,Sheet1!$B$2:$C$12,2,TRUE)</f>
        <v>8</v>
      </c>
      <c r="L176" s="19" t="str">
        <f>VLOOKUP($E176,'[6]Gui chi Quynh'!$C$7:$E$389,3,0)</f>
        <v>A4</v>
      </c>
      <c r="M176" s="19">
        <f>VLOOKUP(L176,Sheet1!$B$2:$C$12,2,TRUE)</f>
        <v>7</v>
      </c>
      <c r="N176" s="19" t="str">
        <f>VLOOKUP($E176,'[7]Gui chi Quynh'!$C$7:$E$389,3,0)</f>
        <v>A3</v>
      </c>
      <c r="O176" s="19">
        <f>VLOOKUP(N176,Sheet1!$B$2:$C$12,2,TRUE)</f>
        <v>8</v>
      </c>
      <c r="P176" s="19" t="str">
        <f>VLOOKUP($E176,'[8]Gui chi Quynh'!$C$7:$E$388,3,0)</f>
        <v>A4</v>
      </c>
      <c r="Q176" s="19">
        <f>VLOOKUP(P176,Sheet1!$B$2:$C$12,2,TRUE)</f>
        <v>7</v>
      </c>
      <c r="R176" s="19">
        <f t="shared" si="50"/>
        <v>7.6</v>
      </c>
      <c r="S176" s="226">
        <f t="shared" si="51"/>
        <v>0</v>
      </c>
      <c r="T176" s="17" t="str">
        <f t="shared" si="60"/>
        <v>Hoàn thành tốt nhiệm vụ</v>
      </c>
      <c r="U176" s="232"/>
      <c r="V176" s="19" t="str">
        <f>VLOOKUP($E176,'[9]Gui chi Quynh'!$C$7:$E$388,3,0)</f>
        <v>A4</v>
      </c>
      <c r="W176" s="19">
        <f>VLOOKUP(V176,Sheet1!$B$2:$C$12,2,TRUE)</f>
        <v>7</v>
      </c>
      <c r="X176" s="19" t="str">
        <f>VLOOKUP($E176,'[10]Gui chi Quynh'!$C$7:$E$387,3,0)</f>
        <v>A4</v>
      </c>
      <c r="Y176" s="19">
        <f>VLOOKUP(X176,Sheet1!$B$2:$C$12,2,TRUE)</f>
        <v>7</v>
      </c>
      <c r="Z176" s="19" t="str">
        <f>VLOOKUP(E176,'[11]Gui chi Quynh'!$C$7:$E$385,3,0)</f>
        <v>A4</v>
      </c>
      <c r="AA176" s="19">
        <f>VLOOKUP(Z176,Sheet1!$B$2:$C$12,2,TRUE)</f>
        <v>7</v>
      </c>
      <c r="AB176" s="19" t="str">
        <f>VLOOKUP(E176,'[12]Gui chi Quynh'!$C$7:$E$386,3,0)</f>
        <v>A4</v>
      </c>
      <c r="AC176" s="19">
        <f>VLOOKUP(AB176,Sheet1!$B$2:$C$12,2,TRUE)</f>
        <v>7</v>
      </c>
      <c r="AD176" s="19" t="str">
        <f>VLOOKUP($E176,'[13]Chi tiet'!$D$8:$Q$388,14,0)</f>
        <v>A3</v>
      </c>
      <c r="AE176" s="19">
        <f>VLOOKUP(AD176,Sheet1!$B$2:$C$12,2,TRUE)</f>
        <v>8</v>
      </c>
      <c r="AF176" s="19">
        <f t="shared" si="66"/>
        <v>7.2</v>
      </c>
      <c r="AG176" s="226">
        <f t="shared" si="53"/>
        <v>0</v>
      </c>
      <c r="AH176" s="17" t="str">
        <f t="shared" si="61"/>
        <v>Hoàn thành tốt nhiệm vụ</v>
      </c>
      <c r="AI176" s="17">
        <f t="shared" si="54"/>
        <v>7.4</v>
      </c>
      <c r="AJ176" s="365" t="str">
        <f t="shared" si="62"/>
        <v/>
      </c>
      <c r="AK176" s="17" t="str">
        <f t="shared" si="63"/>
        <v>Hoàn thành tốt nhiệm vụ</v>
      </c>
      <c r="AL176" s="17" t="str">
        <f t="shared" si="64"/>
        <v>LĐTT</v>
      </c>
      <c r="AM176" s="366"/>
      <c r="AN176" s="19" t="str">
        <f>VLOOKUP($E176,[15]Sheet1!$C$7:$E$395,2,0)</f>
        <v>A3</v>
      </c>
      <c r="AO176" s="19">
        <f>VLOOKUP(AN176,Sheet1!$B$2:$C$12,2,TRUE)</f>
        <v>8</v>
      </c>
      <c r="AP176" s="19" t="str">
        <f>VLOOKUP($E176,[15]Sheet1!$C$7:$E$395,3,0)</f>
        <v>A4</v>
      </c>
      <c r="AQ176" s="19">
        <f>VLOOKUP(AP176,Sheet1!$B$2:$C$12,2,TRUE)</f>
        <v>7</v>
      </c>
      <c r="AR176" s="17">
        <f t="shared" si="56"/>
        <v>7.4</v>
      </c>
      <c r="AS176" s="17">
        <f t="shared" si="67"/>
        <v>7.4</v>
      </c>
      <c r="AT176" s="365" t="str">
        <f t="shared" si="55"/>
        <v>12A* + 0B* + 0C* +  0D</v>
      </c>
      <c r="AU176" s="365" t="str">
        <f t="shared" si="65"/>
        <v>12A*</v>
      </c>
      <c r="AV176" s="19" t="str">
        <f t="shared" si="57"/>
        <v>HTT NV</v>
      </c>
      <c r="AW176" s="19" t="str">
        <f t="shared" si="58"/>
        <v>HTT NV</v>
      </c>
      <c r="AX176" s="29"/>
      <c r="AY176" s="29"/>
    </row>
    <row r="177" spans="1:51" s="48" customFormat="1" ht="35.1" customHeight="1" x14ac:dyDescent="0.25">
      <c r="A177" s="207">
        <f t="shared" si="59"/>
        <v>169</v>
      </c>
      <c r="B177" s="207">
        <f>COUNTIF($F$9:F177,F177)</f>
        <v>7</v>
      </c>
      <c r="C177" s="353" t="s">
        <v>984</v>
      </c>
      <c r="D177" s="70" t="s">
        <v>131</v>
      </c>
      <c r="E177" s="209" t="s">
        <v>570</v>
      </c>
      <c r="F177" s="19" t="s">
        <v>338</v>
      </c>
      <c r="G177" s="19" t="s">
        <v>974</v>
      </c>
      <c r="H177" s="19" t="str">
        <f>VLOOKUP($E177,'[4]Gui chi Quynh'!$D$7:$F$393,3,0)</f>
        <v>A3</v>
      </c>
      <c r="I177" s="19">
        <f>VLOOKUP(H177,Sheet1!$B$2:$C$12,2,TRUE)</f>
        <v>8</v>
      </c>
      <c r="J177" s="19" t="str">
        <f>VLOOKUP($E177,'[5]Gui chi Quynh'!$C$7:$E$391,3,0)</f>
        <v>A3</v>
      </c>
      <c r="K177" s="19">
        <f>VLOOKUP(J177,Sheet1!$B$2:$C$12,2,TRUE)</f>
        <v>8</v>
      </c>
      <c r="L177" s="19" t="str">
        <f>VLOOKUP($E177,'[6]Gui chi Quynh'!$C$7:$E$389,3,0)</f>
        <v>A4</v>
      </c>
      <c r="M177" s="19">
        <f>VLOOKUP(L177,Sheet1!$B$2:$C$12,2,TRUE)</f>
        <v>7</v>
      </c>
      <c r="N177" s="19" t="str">
        <f>VLOOKUP($E177,'[7]Gui chi Quynh'!$C$7:$E$389,3,0)</f>
        <v>A4</v>
      </c>
      <c r="O177" s="19">
        <f>VLOOKUP(N177,Sheet1!$B$2:$C$12,2,TRUE)</f>
        <v>7</v>
      </c>
      <c r="P177" s="19" t="str">
        <f>VLOOKUP($E177,'[8]Gui chi Quynh'!$C$7:$E$388,3,0)</f>
        <v>A4</v>
      </c>
      <c r="Q177" s="19">
        <f>VLOOKUP(P177,Sheet1!$B$2:$C$12,2,TRUE)</f>
        <v>7</v>
      </c>
      <c r="R177" s="19">
        <f t="shared" si="50"/>
        <v>7.4</v>
      </c>
      <c r="S177" s="226">
        <f t="shared" si="51"/>
        <v>0</v>
      </c>
      <c r="T177" s="17" t="str">
        <f t="shared" si="60"/>
        <v>Hoàn thành tốt nhiệm vụ</v>
      </c>
      <c r="U177" s="232"/>
      <c r="V177" s="19" t="str">
        <f>VLOOKUP($E177,'[9]Gui chi Quynh'!$C$7:$E$388,3,0)</f>
        <v>A3</v>
      </c>
      <c r="W177" s="19">
        <f>VLOOKUP(V177,Sheet1!$B$2:$C$12,2,TRUE)</f>
        <v>8</v>
      </c>
      <c r="X177" s="19" t="str">
        <f>VLOOKUP($E177,'[10]Gui chi Quynh'!$C$7:$E$387,3,0)</f>
        <v>A4</v>
      </c>
      <c r="Y177" s="19">
        <f>VLOOKUP(X177,Sheet1!$B$2:$C$12,2,TRUE)</f>
        <v>7</v>
      </c>
      <c r="Z177" s="19" t="str">
        <f>VLOOKUP(E177,'[11]Gui chi Quynh'!$C$7:$E$385,3,0)</f>
        <v>A4</v>
      </c>
      <c r="AA177" s="19">
        <f>VLOOKUP(Z177,Sheet1!$B$2:$C$12,2,TRUE)</f>
        <v>7</v>
      </c>
      <c r="AB177" s="19" t="str">
        <f>VLOOKUP(E177,'[12]Gui chi Quynh'!$C$7:$E$386,3,0)</f>
        <v>A4</v>
      </c>
      <c r="AC177" s="19">
        <f>VLOOKUP(AB177,Sheet1!$B$2:$C$12,2,TRUE)</f>
        <v>7</v>
      </c>
      <c r="AD177" s="19" t="str">
        <f>VLOOKUP($E177,'[13]Chi tiet'!$D$8:$Q$388,14,0)</f>
        <v>A3</v>
      </c>
      <c r="AE177" s="19">
        <f>VLOOKUP(AD177,Sheet1!$B$2:$C$12,2,TRUE)</f>
        <v>8</v>
      </c>
      <c r="AF177" s="19">
        <f t="shared" si="66"/>
        <v>7.4</v>
      </c>
      <c r="AG177" s="226">
        <f t="shared" si="53"/>
        <v>0</v>
      </c>
      <c r="AH177" s="17" t="str">
        <f t="shared" si="61"/>
        <v>Hoàn thành tốt nhiệm vụ</v>
      </c>
      <c r="AI177" s="17">
        <f t="shared" si="54"/>
        <v>7.4</v>
      </c>
      <c r="AJ177" s="365" t="str">
        <f t="shared" si="62"/>
        <v/>
      </c>
      <c r="AK177" s="17" t="str">
        <f t="shared" si="63"/>
        <v>Hoàn thành tốt nhiệm vụ</v>
      </c>
      <c r="AL177" s="17" t="str">
        <f t="shared" si="64"/>
        <v>LĐTT</v>
      </c>
      <c r="AM177" s="366" t="str">
        <f>VLOOKUP($D177,'[14]DS Tong'!$D$18:$L$211,9,0)</f>
        <v>Khá</v>
      </c>
      <c r="AN177" s="19" t="str">
        <f>VLOOKUP($E177,[15]Sheet1!$C$7:$E$395,2,0)</f>
        <v>A3</v>
      </c>
      <c r="AO177" s="19">
        <f>VLOOKUP(AN177,Sheet1!$B$2:$C$12,2,TRUE)</f>
        <v>8</v>
      </c>
      <c r="AP177" s="19" t="str">
        <f>VLOOKUP($E177,[15]Sheet1!$C$7:$E$395,3,0)</f>
        <v>A3</v>
      </c>
      <c r="AQ177" s="19">
        <f>VLOOKUP(AP177,Sheet1!$B$2:$C$12,2,TRUE)</f>
        <v>8</v>
      </c>
      <c r="AR177" s="17">
        <f t="shared" si="56"/>
        <v>7.5</v>
      </c>
      <c r="AS177" s="17">
        <f t="shared" si="67"/>
        <v>7.5</v>
      </c>
      <c r="AT177" s="365" t="str">
        <f t="shared" si="55"/>
        <v>12A* + 0B* + 0C* +  0D</v>
      </c>
      <c r="AU177" s="365" t="str">
        <f t="shared" si="65"/>
        <v>12A*</v>
      </c>
      <c r="AV177" s="19" t="str">
        <f t="shared" si="57"/>
        <v>HTT NV</v>
      </c>
      <c r="AW177" s="19" t="str">
        <f t="shared" si="58"/>
        <v>HTT NV</v>
      </c>
      <c r="AX177" s="29"/>
      <c r="AY177" s="29"/>
    </row>
    <row r="178" spans="1:51" s="48" customFormat="1" ht="35.1" customHeight="1" x14ac:dyDescent="0.25">
      <c r="A178" s="207">
        <f t="shared" si="59"/>
        <v>170</v>
      </c>
      <c r="B178" s="207">
        <f>COUNTIF($F$9:F178,F178)</f>
        <v>8</v>
      </c>
      <c r="C178" s="353" t="s">
        <v>984</v>
      </c>
      <c r="D178" s="70" t="s">
        <v>132</v>
      </c>
      <c r="E178" s="209" t="s">
        <v>571</v>
      </c>
      <c r="F178" s="19" t="s">
        <v>338</v>
      </c>
      <c r="G178" s="19" t="s">
        <v>974</v>
      </c>
      <c r="H178" s="19" t="str">
        <f>VLOOKUP($E178,'[4]Gui chi Quynh'!$D$7:$F$393,3,0)</f>
        <v>A3</v>
      </c>
      <c r="I178" s="19">
        <f>VLOOKUP(H178,Sheet1!$B$2:$C$12,2,TRUE)</f>
        <v>8</v>
      </c>
      <c r="J178" s="19" t="str">
        <f>VLOOKUP($E178,'[5]Gui chi Quynh'!$C$7:$E$391,3,0)</f>
        <v>A3</v>
      </c>
      <c r="K178" s="19">
        <f>VLOOKUP(J178,Sheet1!$B$2:$C$12,2,TRUE)</f>
        <v>8</v>
      </c>
      <c r="L178" s="19" t="str">
        <f>VLOOKUP($E178,'[6]Gui chi Quynh'!$C$7:$E$389,3,0)</f>
        <v>A3</v>
      </c>
      <c r="M178" s="19">
        <f>VLOOKUP(L178,Sheet1!$B$2:$C$12,2,TRUE)</f>
        <v>8</v>
      </c>
      <c r="N178" s="19" t="str">
        <f>VLOOKUP($E178,'[7]Gui chi Quynh'!$C$7:$E$389,3,0)</f>
        <v>A3</v>
      </c>
      <c r="O178" s="19">
        <f>VLOOKUP(N178,Sheet1!$B$2:$C$12,2,TRUE)</f>
        <v>8</v>
      </c>
      <c r="P178" s="19" t="str">
        <f>VLOOKUP($E178,'[8]Gui chi Quynh'!$C$7:$E$388,3,0)</f>
        <v>A4</v>
      </c>
      <c r="Q178" s="19">
        <f>VLOOKUP(P178,Sheet1!$B$2:$C$12,2,TRUE)</f>
        <v>7</v>
      </c>
      <c r="R178" s="19">
        <f t="shared" si="50"/>
        <v>7.8</v>
      </c>
      <c r="S178" s="226">
        <f t="shared" si="51"/>
        <v>0</v>
      </c>
      <c r="T178" s="17" t="str">
        <f t="shared" si="60"/>
        <v>Hoàn thành tốt nhiệm vụ</v>
      </c>
      <c r="U178" s="232"/>
      <c r="V178" s="19" t="str">
        <f>VLOOKUP($E178,'[9]Gui chi Quynh'!$C$7:$E$388,3,0)</f>
        <v>A4</v>
      </c>
      <c r="W178" s="19">
        <f>VLOOKUP(V178,Sheet1!$B$2:$C$12,2,TRUE)</f>
        <v>7</v>
      </c>
      <c r="X178" s="19" t="str">
        <f>VLOOKUP($E178,'[10]Gui chi Quynh'!$C$7:$E$387,3,0)</f>
        <v>A3</v>
      </c>
      <c r="Y178" s="19">
        <f>VLOOKUP(X178,Sheet1!$B$2:$C$12,2,TRUE)</f>
        <v>8</v>
      </c>
      <c r="Z178" s="19" t="str">
        <f>VLOOKUP(E178,'[11]Gui chi Quynh'!$C$7:$E$385,3,0)</f>
        <v>A4</v>
      </c>
      <c r="AA178" s="19">
        <f>VLOOKUP(Z178,Sheet1!$B$2:$C$12,2,TRUE)</f>
        <v>7</v>
      </c>
      <c r="AB178" s="19" t="str">
        <f>VLOOKUP(E178,'[12]Gui chi Quynh'!$C$7:$E$386,3,0)</f>
        <v>A4</v>
      </c>
      <c r="AC178" s="19">
        <f>VLOOKUP(AB178,Sheet1!$B$2:$C$12,2,TRUE)</f>
        <v>7</v>
      </c>
      <c r="AD178" s="19" t="str">
        <f>VLOOKUP($E178,'[13]Chi tiet'!$D$8:$Q$388,14,0)</f>
        <v>A2</v>
      </c>
      <c r="AE178" s="19">
        <f>VLOOKUP(AD178,Sheet1!$B$2:$C$12,2,TRUE)</f>
        <v>9</v>
      </c>
      <c r="AF178" s="19">
        <f t="shared" si="66"/>
        <v>7.6</v>
      </c>
      <c r="AG178" s="226">
        <f t="shared" si="53"/>
        <v>0</v>
      </c>
      <c r="AH178" s="17" t="str">
        <f t="shared" si="61"/>
        <v>Hoàn thành tốt nhiệm vụ</v>
      </c>
      <c r="AI178" s="17">
        <f t="shared" si="54"/>
        <v>7.7</v>
      </c>
      <c r="AJ178" s="365" t="str">
        <f t="shared" si="62"/>
        <v/>
      </c>
      <c r="AK178" s="17" t="str">
        <f t="shared" si="63"/>
        <v>Hoàn thành tốt nhiệm vụ</v>
      </c>
      <c r="AL178" s="17" t="str">
        <f t="shared" si="64"/>
        <v>LĐTT</v>
      </c>
      <c r="AM178" s="366" t="str">
        <f>VLOOKUP($D178,'[14]DS Tong'!$D$18:$L$211,9,0)</f>
        <v>Khá</v>
      </c>
      <c r="AN178" s="19" t="str">
        <f>VLOOKUP($E178,[15]Sheet1!$C$7:$E$395,2,0)</f>
        <v>A3</v>
      </c>
      <c r="AO178" s="19">
        <f>VLOOKUP(AN178,Sheet1!$B$2:$C$12,2,TRUE)</f>
        <v>8</v>
      </c>
      <c r="AP178" s="19" t="str">
        <f>VLOOKUP($E178,[15]Sheet1!$C$7:$E$395,3,0)</f>
        <v>A4</v>
      </c>
      <c r="AQ178" s="19">
        <f>VLOOKUP(AP178,Sheet1!$B$2:$C$12,2,TRUE)</f>
        <v>7</v>
      </c>
      <c r="AR178" s="17">
        <f t="shared" si="56"/>
        <v>7.5</v>
      </c>
      <c r="AS178" s="17">
        <f t="shared" si="67"/>
        <v>7.7</v>
      </c>
      <c r="AT178" s="365" t="str">
        <f t="shared" si="55"/>
        <v>12A* + 0B* + 0C* +  0D</v>
      </c>
      <c r="AU178" s="365" t="str">
        <f t="shared" si="65"/>
        <v>12A*</v>
      </c>
      <c r="AV178" s="19" t="str">
        <f t="shared" si="57"/>
        <v>HTT NV</v>
      </c>
      <c r="AW178" s="19" t="str">
        <f t="shared" si="58"/>
        <v>HTT NV</v>
      </c>
      <c r="AX178" s="29"/>
      <c r="AY178" s="29"/>
    </row>
    <row r="179" spans="1:51" s="48" customFormat="1" ht="35.1" customHeight="1" x14ac:dyDescent="0.25">
      <c r="A179" s="207">
        <f t="shared" si="59"/>
        <v>171</v>
      </c>
      <c r="B179" s="207">
        <f>COUNTIF($F$9:F179,F179)</f>
        <v>9</v>
      </c>
      <c r="C179" s="353" t="s">
        <v>985</v>
      </c>
      <c r="D179" s="70" t="s">
        <v>133</v>
      </c>
      <c r="E179" s="209" t="s">
        <v>572</v>
      </c>
      <c r="F179" s="19" t="s">
        <v>338</v>
      </c>
      <c r="G179" s="19" t="s">
        <v>974</v>
      </c>
      <c r="H179" s="19" t="str">
        <f>VLOOKUP($E179,'[4]Gui chi Quynh'!$D$7:$F$393,3,0)</f>
        <v>A4</v>
      </c>
      <c r="I179" s="19">
        <f>VLOOKUP(H179,Sheet1!$B$2:$C$12,2,TRUE)</f>
        <v>7</v>
      </c>
      <c r="J179" s="19" t="str">
        <f>VLOOKUP($E179,'[5]Gui chi Quynh'!$C$7:$E$391,3,0)</f>
        <v>A4</v>
      </c>
      <c r="K179" s="19">
        <f>VLOOKUP(J179,Sheet1!$B$2:$C$12,2,TRUE)</f>
        <v>7</v>
      </c>
      <c r="L179" s="19" t="str">
        <f>VLOOKUP($E179,'[6]Gui chi Quynh'!$C$7:$E$389,3,0)</f>
        <v>A4</v>
      </c>
      <c r="M179" s="19">
        <f>VLOOKUP(L179,Sheet1!$B$2:$C$12,2,TRUE)</f>
        <v>7</v>
      </c>
      <c r="N179" s="19" t="str">
        <f>VLOOKUP($E179,'[7]Gui chi Quynh'!$C$7:$E$389,3,0)</f>
        <v>A3</v>
      </c>
      <c r="O179" s="19">
        <f>VLOOKUP(N179,Sheet1!$B$2:$C$12,2,TRUE)</f>
        <v>8</v>
      </c>
      <c r="P179" s="19" t="str">
        <f>VLOOKUP($E179,'[8]Gui chi Quynh'!$C$7:$E$388,3,0)</f>
        <v>A3</v>
      </c>
      <c r="Q179" s="19">
        <f>VLOOKUP(P179,Sheet1!$B$2:$C$12,2,TRUE)</f>
        <v>8</v>
      </c>
      <c r="R179" s="19">
        <f t="shared" si="50"/>
        <v>7.4</v>
      </c>
      <c r="S179" s="226">
        <f t="shared" si="51"/>
        <v>0</v>
      </c>
      <c r="T179" s="17" t="str">
        <f t="shared" si="60"/>
        <v>Hoàn thành tốt nhiệm vụ</v>
      </c>
      <c r="U179" s="232"/>
      <c r="V179" s="19" t="str">
        <f>VLOOKUP($E179,'[9]Gui chi Quynh'!$C$7:$E$388,3,0)</f>
        <v>A4</v>
      </c>
      <c r="W179" s="19">
        <f>VLOOKUP(V179,Sheet1!$B$2:$C$12,2,TRUE)</f>
        <v>7</v>
      </c>
      <c r="X179" s="19" t="str">
        <f>VLOOKUP($E179,'[10]Gui chi Quynh'!$C$7:$E$387,3,0)</f>
        <v>A4</v>
      </c>
      <c r="Y179" s="19">
        <f>VLOOKUP(X179,Sheet1!$B$2:$C$12,2,TRUE)</f>
        <v>7</v>
      </c>
      <c r="Z179" s="19" t="str">
        <f>VLOOKUP(E179,'[11]Gui chi Quynh'!$C$7:$E$385,3,0)</f>
        <v>A4</v>
      </c>
      <c r="AA179" s="19">
        <f>VLOOKUP(Z179,Sheet1!$B$2:$C$12,2,TRUE)</f>
        <v>7</v>
      </c>
      <c r="AB179" s="19" t="str">
        <f>VLOOKUP(E179,'[12]Gui chi Quynh'!$C$7:$E$386,3,0)</f>
        <v>A3</v>
      </c>
      <c r="AC179" s="19">
        <f>VLOOKUP(AB179,Sheet1!$B$2:$C$12,2,TRUE)</f>
        <v>8</v>
      </c>
      <c r="AD179" s="19" t="str">
        <f>VLOOKUP($E179,'[13]Chi tiet'!$D$8:$Q$388,14,0)</f>
        <v>A4</v>
      </c>
      <c r="AE179" s="19">
        <f>VLOOKUP(AD179,Sheet1!$B$2:$C$12,2,TRUE)</f>
        <v>7</v>
      </c>
      <c r="AF179" s="19">
        <f t="shared" ref="AF179:AF210" si="68">ROUND(AVERAGE(W179,Y179,AA179,AC179,AE179),1)</f>
        <v>7.2</v>
      </c>
      <c r="AG179" s="226">
        <f t="shared" si="53"/>
        <v>0</v>
      </c>
      <c r="AH179" s="17" t="str">
        <f t="shared" si="61"/>
        <v>Hoàn thành tốt nhiệm vụ</v>
      </c>
      <c r="AI179" s="17">
        <f t="shared" si="54"/>
        <v>7.3</v>
      </c>
      <c r="AJ179" s="365" t="str">
        <f t="shared" si="62"/>
        <v/>
      </c>
      <c r="AK179" s="17" t="str">
        <f t="shared" si="63"/>
        <v>Hoàn thành tốt nhiệm vụ</v>
      </c>
      <c r="AL179" s="17" t="str">
        <f t="shared" si="64"/>
        <v>LĐTT</v>
      </c>
      <c r="AM179" s="366"/>
      <c r="AN179" s="19" t="str">
        <f>VLOOKUP($E179,[15]Sheet1!$C$7:$E$395,2,0)</f>
        <v>A4</v>
      </c>
      <c r="AO179" s="19">
        <f>VLOOKUP(AN179,Sheet1!$B$2:$C$12,2,TRUE)</f>
        <v>7</v>
      </c>
      <c r="AP179" s="19" t="str">
        <f>VLOOKUP($E179,[15]Sheet1!$C$7:$E$395,3,0)</f>
        <v>A4</v>
      </c>
      <c r="AQ179" s="19">
        <f>VLOOKUP(AP179,Sheet1!$B$2:$C$12,2,TRUE)</f>
        <v>7</v>
      </c>
      <c r="AR179" s="17">
        <f t="shared" si="56"/>
        <v>7.3</v>
      </c>
      <c r="AS179" s="17">
        <f t="shared" si="67"/>
        <v>7.3</v>
      </c>
      <c r="AT179" s="365" t="str">
        <f t="shared" si="55"/>
        <v>12A* + 0B* + 0C* +  0D</v>
      </c>
      <c r="AU179" s="365" t="str">
        <f t="shared" si="65"/>
        <v>12A*</v>
      </c>
      <c r="AV179" s="19" t="str">
        <f t="shared" si="57"/>
        <v>HTT NV</v>
      </c>
      <c r="AW179" s="19" t="str">
        <f t="shared" si="58"/>
        <v>HTT NV</v>
      </c>
      <c r="AX179" s="29"/>
      <c r="AY179" s="29"/>
    </row>
    <row r="180" spans="1:51" s="48" customFormat="1" ht="35.1" customHeight="1" x14ac:dyDescent="0.25">
      <c r="A180" s="207">
        <f t="shared" si="59"/>
        <v>172</v>
      </c>
      <c r="B180" s="207">
        <f>COUNTIF($F$9:F180,F180)</f>
        <v>10</v>
      </c>
      <c r="C180" s="353" t="s">
        <v>984</v>
      </c>
      <c r="D180" s="70" t="s">
        <v>134</v>
      </c>
      <c r="E180" s="209" t="s">
        <v>573</v>
      </c>
      <c r="F180" s="19" t="s">
        <v>338</v>
      </c>
      <c r="G180" s="19" t="s">
        <v>974</v>
      </c>
      <c r="H180" s="19" t="str">
        <f>VLOOKUP($E180,'[4]Gui chi Quynh'!$D$7:$F$393,3,0)</f>
        <v>A4</v>
      </c>
      <c r="I180" s="19">
        <f>VLOOKUP(H180,Sheet1!$B$2:$C$12,2,TRUE)</f>
        <v>7</v>
      </c>
      <c r="J180" s="19" t="str">
        <f>VLOOKUP($E180,'[5]Gui chi Quynh'!$C$7:$E$391,3,0)</f>
        <v>A4</v>
      </c>
      <c r="K180" s="19">
        <f>VLOOKUP(J180,Sheet1!$B$2:$C$12,2,TRUE)</f>
        <v>7</v>
      </c>
      <c r="L180" s="19" t="str">
        <f>VLOOKUP($E180,'[6]Gui chi Quynh'!$C$7:$E$389,3,0)</f>
        <v>A4</v>
      </c>
      <c r="M180" s="19">
        <f>VLOOKUP(L180,Sheet1!$B$2:$C$12,2,TRUE)</f>
        <v>7</v>
      </c>
      <c r="N180" s="19" t="str">
        <f>VLOOKUP($E180,'[7]Gui chi Quynh'!$C$7:$E$389,3,0)</f>
        <v>A4</v>
      </c>
      <c r="O180" s="19">
        <f>VLOOKUP(N180,Sheet1!$B$2:$C$12,2,TRUE)</f>
        <v>7</v>
      </c>
      <c r="P180" s="19" t="str">
        <f>VLOOKUP($E180,'[8]Gui chi Quynh'!$C$7:$E$388,3,0)</f>
        <v>A4</v>
      </c>
      <c r="Q180" s="19">
        <f>VLOOKUP(P180,Sheet1!$B$2:$C$12,2,TRUE)</f>
        <v>7</v>
      </c>
      <c r="R180" s="19">
        <f t="shared" si="50"/>
        <v>7</v>
      </c>
      <c r="S180" s="226">
        <f t="shared" si="51"/>
        <v>0</v>
      </c>
      <c r="T180" s="17" t="str">
        <f t="shared" si="60"/>
        <v>Hoàn thành tốt nhiệm vụ</v>
      </c>
      <c r="U180" s="232"/>
      <c r="V180" s="19" t="str">
        <f>VLOOKUP($E180,'[9]Gui chi Quynh'!$C$7:$E$388,3,0)</f>
        <v>A4</v>
      </c>
      <c r="W180" s="19">
        <f>VLOOKUP(V180,Sheet1!$B$2:$C$12,2,TRUE)</f>
        <v>7</v>
      </c>
      <c r="X180" s="19" t="str">
        <f>VLOOKUP($E180,'[10]Gui chi Quynh'!$C$7:$E$387,3,0)</f>
        <v>A4</v>
      </c>
      <c r="Y180" s="19">
        <f>VLOOKUP(X180,Sheet1!$B$2:$C$12,2,TRUE)</f>
        <v>7</v>
      </c>
      <c r="Z180" s="19" t="str">
        <f>VLOOKUP(E180,'[11]Gui chi Quynh'!$C$7:$E$385,3,0)</f>
        <v>A4</v>
      </c>
      <c r="AA180" s="19">
        <f>VLOOKUP(Z180,Sheet1!$B$2:$C$12,2,TRUE)</f>
        <v>7</v>
      </c>
      <c r="AB180" s="19" t="str">
        <f>VLOOKUP(E180,'[12]Gui chi Quynh'!$C$7:$E$386,3,0)</f>
        <v>A4</v>
      </c>
      <c r="AC180" s="19">
        <f>VLOOKUP(AB180,Sheet1!$B$2:$C$12,2,TRUE)</f>
        <v>7</v>
      </c>
      <c r="AD180" s="19" t="str">
        <f>VLOOKUP($E180,'[13]Chi tiet'!$D$8:$Q$388,14,0)</f>
        <v>A4</v>
      </c>
      <c r="AE180" s="19">
        <f>VLOOKUP(AD180,Sheet1!$B$2:$C$12,2,TRUE)</f>
        <v>7</v>
      </c>
      <c r="AF180" s="19">
        <f t="shared" si="68"/>
        <v>7</v>
      </c>
      <c r="AG180" s="226">
        <f t="shared" si="53"/>
        <v>0</v>
      </c>
      <c r="AH180" s="17" t="str">
        <f t="shared" si="61"/>
        <v>Hoàn thành tốt nhiệm vụ</v>
      </c>
      <c r="AI180" s="17">
        <f t="shared" si="54"/>
        <v>7</v>
      </c>
      <c r="AJ180" s="365" t="str">
        <f t="shared" si="62"/>
        <v/>
      </c>
      <c r="AK180" s="17" t="str">
        <f t="shared" si="63"/>
        <v>Hoàn thành tốt nhiệm vụ</v>
      </c>
      <c r="AL180" s="17" t="str">
        <f t="shared" si="64"/>
        <v>LĐTT</v>
      </c>
      <c r="AM180" s="366"/>
      <c r="AN180" s="19" t="str">
        <f>VLOOKUP($E180,[15]Sheet1!$C$7:$E$395,2,0)</f>
        <v>A4</v>
      </c>
      <c r="AO180" s="19">
        <f>VLOOKUP(AN180,Sheet1!$B$2:$C$12,2,TRUE)</f>
        <v>7</v>
      </c>
      <c r="AP180" s="19" t="str">
        <f>VLOOKUP($E180,[15]Sheet1!$C$7:$E$395,3,0)</f>
        <v>A4</v>
      </c>
      <c r="AQ180" s="19">
        <f>VLOOKUP(AP180,Sheet1!$B$2:$C$12,2,TRUE)</f>
        <v>7</v>
      </c>
      <c r="AR180" s="17">
        <f t="shared" si="56"/>
        <v>7</v>
      </c>
      <c r="AS180" s="17">
        <f t="shared" si="67"/>
        <v>7</v>
      </c>
      <c r="AT180" s="365" t="str">
        <f t="shared" si="55"/>
        <v>12A* + 0B* + 0C* +  0D</v>
      </c>
      <c r="AU180" s="365" t="str">
        <f t="shared" si="65"/>
        <v>12A*</v>
      </c>
      <c r="AV180" s="19" t="str">
        <f t="shared" si="57"/>
        <v>HTT NV</v>
      </c>
      <c r="AW180" s="19" t="str">
        <f t="shared" si="58"/>
        <v>HTT NV</v>
      </c>
      <c r="AX180" s="29"/>
      <c r="AY180" s="29"/>
    </row>
    <row r="181" spans="1:51" s="48" customFormat="1" ht="35.1" customHeight="1" x14ac:dyDescent="0.25">
      <c r="A181" s="207">
        <f t="shared" si="59"/>
        <v>173</v>
      </c>
      <c r="B181" s="207">
        <f>COUNTIF($F$9:F181,F181)</f>
        <v>11</v>
      </c>
      <c r="C181" s="353" t="s">
        <v>984</v>
      </c>
      <c r="D181" s="70" t="s">
        <v>135</v>
      </c>
      <c r="E181" s="209" t="s">
        <v>574</v>
      </c>
      <c r="F181" s="19" t="s">
        <v>338</v>
      </c>
      <c r="G181" s="19" t="s">
        <v>974</v>
      </c>
      <c r="H181" s="368" t="str">
        <f>VLOOKUP($E181,'[4]Gui chi Quynh'!$D$7:$F$393,3,0)</f>
        <v>C1</v>
      </c>
      <c r="I181" s="19">
        <f>VLOOKUP(H181,Sheet1!$B$2:$C$12,2,TRUE)</f>
        <v>4</v>
      </c>
      <c r="J181" s="19" t="str">
        <f>VLOOKUP($E181,'[5]Gui chi Quynh'!$C$7:$E$391,3,0)</f>
        <v>A4</v>
      </c>
      <c r="K181" s="19">
        <f>VLOOKUP(J181,Sheet1!$B$2:$C$12,2,TRUE)</f>
        <v>7</v>
      </c>
      <c r="L181" s="19" t="str">
        <f>VLOOKUP($E181,'[6]Gui chi Quynh'!$C$7:$E$389,3,0)</f>
        <v>A4</v>
      </c>
      <c r="M181" s="19">
        <f>VLOOKUP(L181,Sheet1!$B$2:$C$12,2,TRUE)</f>
        <v>7</v>
      </c>
      <c r="N181" s="19" t="str">
        <f>VLOOKUP($E181,'[7]Gui chi Quynh'!$C$7:$E$389,3,0)</f>
        <v>A4</v>
      </c>
      <c r="O181" s="19">
        <f>VLOOKUP(N181,Sheet1!$B$2:$C$12,2,TRUE)</f>
        <v>7</v>
      </c>
      <c r="P181" s="19" t="str">
        <f>VLOOKUP($E181,'[8]Gui chi Quynh'!$C$7:$E$388,3,0)</f>
        <v>A4</v>
      </c>
      <c r="Q181" s="19">
        <f>VLOOKUP(P181,Sheet1!$B$2:$C$12,2,TRUE)</f>
        <v>7</v>
      </c>
      <c r="R181" s="19">
        <f t="shared" si="50"/>
        <v>6.4</v>
      </c>
      <c r="S181" s="226">
        <f t="shared" si="51"/>
        <v>1</v>
      </c>
      <c r="T181" s="17" t="str">
        <f t="shared" si="60"/>
        <v>Hoàn thành tốt nhiệm vụ</v>
      </c>
      <c r="U181" s="232" t="s">
        <v>954</v>
      </c>
      <c r="V181" s="19" t="str">
        <f>VLOOKUP($E181,'[9]Gui chi Quynh'!$C$7:$E$388,3,0)</f>
        <v>A4</v>
      </c>
      <c r="W181" s="19">
        <f>VLOOKUP(V181,Sheet1!$B$2:$C$12,2,TRUE)</f>
        <v>7</v>
      </c>
      <c r="X181" s="19" t="str">
        <f>VLOOKUP($E181,'[10]Gui chi Quynh'!$C$7:$E$387,3,0)</f>
        <v>A4</v>
      </c>
      <c r="Y181" s="19">
        <f>VLOOKUP(X181,Sheet1!$B$2:$C$12,2,TRUE)</f>
        <v>7</v>
      </c>
      <c r="Z181" s="19" t="str">
        <f>VLOOKUP(E181,'[11]Gui chi Quynh'!$C$7:$E$385,3,0)</f>
        <v>B1</v>
      </c>
      <c r="AA181" s="19">
        <f>VLOOKUP(Z181,Sheet1!$B$2:$C$12,2,TRUE)</f>
        <v>6</v>
      </c>
      <c r="AB181" s="19" t="str">
        <f>VLOOKUP(E181,'[12]Gui chi Quynh'!$C$7:$E$386,3,0)</f>
        <v>A4</v>
      </c>
      <c r="AC181" s="19">
        <f>VLOOKUP(AB181,Sheet1!$B$2:$C$12,2,TRUE)</f>
        <v>7</v>
      </c>
      <c r="AD181" s="19" t="str">
        <f>VLOOKUP($E181,'[13]Chi tiet'!$D$8:$Q$388,14,0)</f>
        <v>A4</v>
      </c>
      <c r="AE181" s="19">
        <f>VLOOKUP(AD181,Sheet1!$B$2:$C$12,2,TRUE)</f>
        <v>7</v>
      </c>
      <c r="AF181" s="19">
        <f t="shared" si="68"/>
        <v>6.8</v>
      </c>
      <c r="AG181" s="226">
        <f t="shared" si="53"/>
        <v>0</v>
      </c>
      <c r="AH181" s="17" t="str">
        <f t="shared" si="61"/>
        <v>Hoàn thành tốt nhiệm vụ</v>
      </c>
      <c r="AI181" s="17">
        <f t="shared" si="54"/>
        <v>6.6</v>
      </c>
      <c r="AJ181" s="365" t="str">
        <f t="shared" si="62"/>
        <v/>
      </c>
      <c r="AK181" s="17" t="str">
        <f t="shared" si="63"/>
        <v>Hoàn thành tốt nhiệm vụ</v>
      </c>
      <c r="AL181" s="17" t="str">
        <f t="shared" si="64"/>
        <v>LĐTT</v>
      </c>
      <c r="AM181" s="366"/>
      <c r="AN181" s="19" t="str">
        <f>VLOOKUP($E181,[15]Sheet1!$C$7:$E$395,2,0)</f>
        <v>A4</v>
      </c>
      <c r="AO181" s="19">
        <f>VLOOKUP(AN181,Sheet1!$B$2:$C$12,2,TRUE)</f>
        <v>7</v>
      </c>
      <c r="AP181" s="19" t="str">
        <f>VLOOKUP($E181,[15]Sheet1!$C$7:$E$395,3,0)</f>
        <v>A4</v>
      </c>
      <c r="AQ181" s="19">
        <f>VLOOKUP(AP181,Sheet1!$B$2:$C$12,2,TRUE)</f>
        <v>7</v>
      </c>
      <c r="AR181" s="17">
        <f t="shared" si="56"/>
        <v>6.6</v>
      </c>
      <c r="AS181" s="17">
        <f t="shared" si="67"/>
        <v>6.7</v>
      </c>
      <c r="AT181" s="365" t="str">
        <f t="shared" si="55"/>
        <v>10A* + 1B* + 1C* +  0D</v>
      </c>
      <c r="AU181" s="365" t="str">
        <f t="shared" si="65"/>
        <v>10A*</v>
      </c>
      <c r="AV181" s="19" t="str">
        <f t="shared" si="57"/>
        <v>HTT NV</v>
      </c>
      <c r="AW181" s="19" t="str">
        <f t="shared" si="58"/>
        <v>HTT NV</v>
      </c>
      <c r="AX181" s="29"/>
      <c r="AY181" s="29"/>
    </row>
    <row r="182" spans="1:51" s="48" customFormat="1" ht="35.1" customHeight="1" x14ac:dyDescent="0.25">
      <c r="A182" s="207">
        <f t="shared" si="59"/>
        <v>174</v>
      </c>
      <c r="B182" s="207">
        <f>COUNTIF($F$9:F182,F182)</f>
        <v>12</v>
      </c>
      <c r="C182" s="353" t="s">
        <v>985</v>
      </c>
      <c r="D182" s="70" t="s">
        <v>137</v>
      </c>
      <c r="E182" s="209" t="s">
        <v>575</v>
      </c>
      <c r="F182" s="19" t="s">
        <v>338</v>
      </c>
      <c r="G182" s="19" t="s">
        <v>974</v>
      </c>
      <c r="H182" s="19" t="str">
        <f>VLOOKUP($E182,'[4]Gui chi Quynh'!$D$7:$F$393,3,0)</f>
        <v>A4</v>
      </c>
      <c r="I182" s="19">
        <f>VLOOKUP(H182,Sheet1!$B$2:$C$12,2,TRUE)</f>
        <v>7</v>
      </c>
      <c r="J182" s="19" t="str">
        <f>VLOOKUP($E182,'[5]Gui chi Quynh'!$C$7:$E$391,3,0)</f>
        <v>A4</v>
      </c>
      <c r="K182" s="19">
        <f>VLOOKUP(J182,Sheet1!$B$2:$C$12,2,TRUE)</f>
        <v>7</v>
      </c>
      <c r="L182" s="19" t="str">
        <f>VLOOKUP($E182,'[6]Gui chi Quynh'!$C$7:$E$389,3,0)</f>
        <v>A4</v>
      </c>
      <c r="M182" s="19">
        <f>VLOOKUP(L182,Sheet1!$B$2:$C$12,2,TRUE)</f>
        <v>7</v>
      </c>
      <c r="N182" s="19" t="str">
        <f>VLOOKUP($E182,'[7]Gui chi Quynh'!$C$7:$E$389,3,0)</f>
        <v>A4</v>
      </c>
      <c r="O182" s="19">
        <f>VLOOKUP(N182,Sheet1!$B$2:$C$12,2,TRUE)</f>
        <v>7</v>
      </c>
      <c r="P182" s="19" t="str">
        <f>VLOOKUP($E182,'[8]Gui chi Quynh'!$C$7:$E$388,3,0)</f>
        <v>A4</v>
      </c>
      <c r="Q182" s="19">
        <f>VLOOKUP(P182,Sheet1!$B$2:$C$12,2,TRUE)</f>
        <v>7</v>
      </c>
      <c r="R182" s="19">
        <f t="shared" si="50"/>
        <v>7</v>
      </c>
      <c r="S182" s="226">
        <f t="shared" si="51"/>
        <v>0</v>
      </c>
      <c r="T182" s="17" t="str">
        <f t="shared" si="60"/>
        <v>Hoàn thành tốt nhiệm vụ</v>
      </c>
      <c r="U182" s="232"/>
      <c r="V182" s="19" t="str">
        <f>VLOOKUP($E182,'[9]Gui chi Quynh'!$C$7:$E$388,3,0)</f>
        <v>A4</v>
      </c>
      <c r="W182" s="19">
        <f>VLOOKUP(V182,Sheet1!$B$2:$C$12,2,TRUE)</f>
        <v>7</v>
      </c>
      <c r="X182" s="19" t="str">
        <f>VLOOKUP($E182,'[10]Gui chi Quynh'!$C$7:$E$387,3,0)</f>
        <v>A4</v>
      </c>
      <c r="Y182" s="19">
        <f>VLOOKUP(X182,Sheet1!$B$2:$C$12,2,TRUE)</f>
        <v>7</v>
      </c>
      <c r="Z182" s="19" t="str">
        <f>VLOOKUP(E182,'[11]Gui chi Quynh'!$C$7:$E$385,3,0)</f>
        <v>A4</v>
      </c>
      <c r="AA182" s="19">
        <f>VLOOKUP(Z182,Sheet1!$B$2:$C$12,2,TRUE)</f>
        <v>7</v>
      </c>
      <c r="AB182" s="19" t="str">
        <f>VLOOKUP(E182,'[12]Gui chi Quynh'!$C$7:$E$386,3,0)</f>
        <v>A4</v>
      </c>
      <c r="AC182" s="19">
        <f>VLOOKUP(AB182,Sheet1!$B$2:$C$12,2,TRUE)</f>
        <v>7</v>
      </c>
      <c r="AD182" s="19" t="str">
        <f>VLOOKUP($E182,'[13]Chi tiet'!$D$8:$Q$388,14,0)</f>
        <v>A4</v>
      </c>
      <c r="AE182" s="19">
        <f>VLOOKUP(AD182,Sheet1!$B$2:$C$12,2,TRUE)</f>
        <v>7</v>
      </c>
      <c r="AF182" s="19">
        <f t="shared" si="68"/>
        <v>7</v>
      </c>
      <c r="AG182" s="226">
        <f t="shared" si="53"/>
        <v>0</v>
      </c>
      <c r="AH182" s="17" t="str">
        <f t="shared" si="61"/>
        <v>Hoàn thành tốt nhiệm vụ</v>
      </c>
      <c r="AI182" s="17">
        <f t="shared" si="54"/>
        <v>7</v>
      </c>
      <c r="AJ182" s="365" t="str">
        <f t="shared" si="62"/>
        <v/>
      </c>
      <c r="AK182" s="17" t="str">
        <f t="shared" si="63"/>
        <v>Hoàn thành tốt nhiệm vụ</v>
      </c>
      <c r="AL182" s="17" t="str">
        <f t="shared" si="64"/>
        <v>LĐTT</v>
      </c>
      <c r="AM182" s="366"/>
      <c r="AN182" s="19" t="str">
        <f>VLOOKUP($E182,[15]Sheet1!$C$7:$E$395,2,0)</f>
        <v>A4</v>
      </c>
      <c r="AO182" s="19">
        <f>VLOOKUP(AN182,Sheet1!$B$2:$C$12,2,TRUE)</f>
        <v>7</v>
      </c>
      <c r="AP182" s="19" t="str">
        <f>VLOOKUP($E182,[15]Sheet1!$C$7:$E$395,3,0)</f>
        <v>A4</v>
      </c>
      <c r="AQ182" s="19">
        <f>VLOOKUP(AP182,Sheet1!$B$2:$C$12,2,TRUE)</f>
        <v>7</v>
      </c>
      <c r="AR182" s="17">
        <f t="shared" si="56"/>
        <v>7</v>
      </c>
      <c r="AS182" s="17">
        <f t="shared" si="67"/>
        <v>7</v>
      </c>
      <c r="AT182" s="365" t="str">
        <f t="shared" si="55"/>
        <v>12A* + 0B* + 0C* +  0D</v>
      </c>
      <c r="AU182" s="365" t="str">
        <f t="shared" si="65"/>
        <v>12A*</v>
      </c>
      <c r="AV182" s="19" t="str">
        <f t="shared" si="57"/>
        <v>HTT NV</v>
      </c>
      <c r="AW182" s="19" t="str">
        <f t="shared" si="58"/>
        <v>HTT NV</v>
      </c>
      <c r="AX182" s="29"/>
      <c r="AY182" s="29"/>
    </row>
    <row r="183" spans="1:51" s="48" customFormat="1" ht="35.1" customHeight="1" x14ac:dyDescent="0.25">
      <c r="A183" s="207">
        <f t="shared" si="59"/>
        <v>175</v>
      </c>
      <c r="B183" s="207">
        <f>COUNTIF($F$9:F183,F183)</f>
        <v>13</v>
      </c>
      <c r="C183" s="353" t="s">
        <v>985</v>
      </c>
      <c r="D183" s="70" t="s">
        <v>138</v>
      </c>
      <c r="E183" s="209" t="s">
        <v>576</v>
      </c>
      <c r="F183" s="19" t="s">
        <v>338</v>
      </c>
      <c r="G183" s="19" t="s">
        <v>974</v>
      </c>
      <c r="H183" s="19" t="str">
        <f>VLOOKUP($E183,'[4]Gui chi Quynh'!$D$7:$F$393,3,0)</f>
        <v>A4</v>
      </c>
      <c r="I183" s="19">
        <f>VLOOKUP(H183,Sheet1!$B$2:$C$12,2,TRUE)</f>
        <v>7</v>
      </c>
      <c r="J183" s="19" t="str">
        <f>VLOOKUP($E183,'[5]Gui chi Quynh'!$C$7:$E$391,3,0)</f>
        <v>A4</v>
      </c>
      <c r="K183" s="19">
        <f>VLOOKUP(J183,Sheet1!$B$2:$C$12,2,TRUE)</f>
        <v>7</v>
      </c>
      <c r="L183" s="19" t="str">
        <f>VLOOKUP($E183,'[6]Gui chi Quynh'!$C$7:$E$389,3,0)</f>
        <v>A4</v>
      </c>
      <c r="M183" s="19">
        <f>VLOOKUP(L183,Sheet1!$B$2:$C$12,2,TRUE)</f>
        <v>7</v>
      </c>
      <c r="N183" s="19" t="str">
        <f>VLOOKUP($E183,'[7]Gui chi Quynh'!$C$7:$E$389,3,0)</f>
        <v>A4</v>
      </c>
      <c r="O183" s="19">
        <f>VLOOKUP(N183,Sheet1!$B$2:$C$12,2,TRUE)</f>
        <v>7</v>
      </c>
      <c r="P183" s="19" t="str">
        <f>VLOOKUP($E183,'[8]Gui chi Quynh'!$C$7:$E$388,3,0)</f>
        <v>A3</v>
      </c>
      <c r="Q183" s="19">
        <f>VLOOKUP(P183,Sheet1!$B$2:$C$12,2,TRUE)</f>
        <v>8</v>
      </c>
      <c r="R183" s="19">
        <f t="shared" si="50"/>
        <v>7.2</v>
      </c>
      <c r="S183" s="226">
        <f t="shared" si="51"/>
        <v>0</v>
      </c>
      <c r="T183" s="17" t="str">
        <f t="shared" si="60"/>
        <v>Hoàn thành tốt nhiệm vụ</v>
      </c>
      <c r="U183" s="232"/>
      <c r="V183" s="19" t="str">
        <f>VLOOKUP($E183,'[9]Gui chi Quynh'!$C$7:$E$388,3,0)</f>
        <v>A4</v>
      </c>
      <c r="W183" s="19">
        <f>VLOOKUP(V183,Sheet1!$B$2:$C$12,2,TRUE)</f>
        <v>7</v>
      </c>
      <c r="X183" s="19" t="str">
        <f>VLOOKUP($E183,'[10]Gui chi Quynh'!$C$7:$E$387,3,0)</f>
        <v>A3</v>
      </c>
      <c r="Y183" s="19">
        <f>VLOOKUP(X183,Sheet1!$B$2:$C$12,2,TRUE)</f>
        <v>8</v>
      </c>
      <c r="Z183" s="19" t="str">
        <f>VLOOKUP(E183,'[11]Gui chi Quynh'!$C$7:$E$385,3,0)</f>
        <v>A4</v>
      </c>
      <c r="AA183" s="19">
        <f>VLOOKUP(Z183,Sheet1!$B$2:$C$12,2,TRUE)</f>
        <v>7</v>
      </c>
      <c r="AB183" s="19" t="str">
        <f>VLOOKUP(E183,'[12]Gui chi Quynh'!$C$7:$E$386,3,0)</f>
        <v>A4</v>
      </c>
      <c r="AC183" s="19">
        <f>VLOOKUP(AB183,Sheet1!$B$2:$C$12,2,TRUE)</f>
        <v>7</v>
      </c>
      <c r="AD183" s="19" t="str">
        <f>VLOOKUP($E183,'[13]Chi tiet'!$D$8:$Q$388,14,0)</f>
        <v>A3</v>
      </c>
      <c r="AE183" s="19">
        <f>VLOOKUP(AD183,Sheet1!$B$2:$C$12,2,TRUE)</f>
        <v>8</v>
      </c>
      <c r="AF183" s="19">
        <f t="shared" si="68"/>
        <v>7.4</v>
      </c>
      <c r="AG183" s="226">
        <f t="shared" si="53"/>
        <v>0</v>
      </c>
      <c r="AH183" s="17" t="str">
        <f t="shared" si="61"/>
        <v>Hoàn thành tốt nhiệm vụ</v>
      </c>
      <c r="AI183" s="17">
        <f t="shared" si="54"/>
        <v>7.3</v>
      </c>
      <c r="AJ183" s="365" t="str">
        <f t="shared" si="62"/>
        <v/>
      </c>
      <c r="AK183" s="17" t="str">
        <f t="shared" si="63"/>
        <v>Hoàn thành tốt nhiệm vụ</v>
      </c>
      <c r="AL183" s="17" t="str">
        <f t="shared" si="64"/>
        <v>LĐTT</v>
      </c>
      <c r="AM183" s="366"/>
      <c r="AN183" s="19" t="str">
        <f>VLOOKUP($E183,[15]Sheet1!$C$7:$E$395,2,0)</f>
        <v>A4</v>
      </c>
      <c r="AO183" s="19">
        <f>VLOOKUP(AN183,Sheet1!$B$2:$C$12,2,TRUE)</f>
        <v>7</v>
      </c>
      <c r="AP183" s="19" t="str">
        <f>VLOOKUP($E183,[15]Sheet1!$C$7:$E$395,3,0)</f>
        <v>A4</v>
      </c>
      <c r="AQ183" s="19">
        <f>VLOOKUP(AP183,Sheet1!$B$2:$C$12,2,TRUE)</f>
        <v>7</v>
      </c>
      <c r="AR183" s="17">
        <f t="shared" si="56"/>
        <v>7.2</v>
      </c>
      <c r="AS183" s="17">
        <f t="shared" si="67"/>
        <v>7.3</v>
      </c>
      <c r="AT183" s="365" t="str">
        <f t="shared" si="55"/>
        <v>12A* + 0B* + 0C* +  0D</v>
      </c>
      <c r="AU183" s="365" t="str">
        <f t="shared" si="65"/>
        <v>12A*</v>
      </c>
      <c r="AV183" s="19" t="str">
        <f t="shared" si="57"/>
        <v>HTT NV</v>
      </c>
      <c r="AW183" s="19" t="str">
        <f t="shared" si="58"/>
        <v>HTT NV</v>
      </c>
      <c r="AX183" s="29"/>
      <c r="AY183" s="29"/>
    </row>
    <row r="184" spans="1:51" s="48" customFormat="1" ht="35.1" customHeight="1" x14ac:dyDescent="0.25">
      <c r="A184" s="207">
        <f t="shared" si="59"/>
        <v>176</v>
      </c>
      <c r="B184" s="207">
        <f>COUNTIF($F$9:F184,F184)</f>
        <v>14</v>
      </c>
      <c r="C184" s="353" t="s">
        <v>985</v>
      </c>
      <c r="D184" s="70" t="s">
        <v>139</v>
      </c>
      <c r="E184" s="209" t="s">
        <v>577</v>
      </c>
      <c r="F184" s="19" t="s">
        <v>338</v>
      </c>
      <c r="G184" s="19" t="s">
        <v>974</v>
      </c>
      <c r="H184" s="19" t="str">
        <f>VLOOKUP($E184,'[4]Gui chi Quynh'!$D$7:$F$393,3,0)</f>
        <v>A4</v>
      </c>
      <c r="I184" s="19">
        <f>VLOOKUP(H184,Sheet1!$B$2:$C$12,2,TRUE)</f>
        <v>7</v>
      </c>
      <c r="J184" s="19" t="str">
        <f>VLOOKUP($E184,'[5]Gui chi Quynh'!$C$7:$E$391,3,0)</f>
        <v>A4</v>
      </c>
      <c r="K184" s="19">
        <f>VLOOKUP(J184,Sheet1!$B$2:$C$12,2,TRUE)</f>
        <v>7</v>
      </c>
      <c r="L184" s="19" t="str">
        <f>VLOOKUP($E184,'[6]Gui chi Quynh'!$C$7:$E$389,3,0)</f>
        <v>A4</v>
      </c>
      <c r="M184" s="19">
        <f>VLOOKUP(L184,Sheet1!$B$2:$C$12,2,TRUE)</f>
        <v>7</v>
      </c>
      <c r="N184" s="19" t="str">
        <f>VLOOKUP($E184,'[7]Gui chi Quynh'!$C$7:$E$389,3,0)</f>
        <v>A4</v>
      </c>
      <c r="O184" s="19">
        <f>VLOOKUP(N184,Sheet1!$B$2:$C$12,2,TRUE)</f>
        <v>7</v>
      </c>
      <c r="P184" s="19" t="str">
        <f>VLOOKUP($E184,'[8]Gui chi Quynh'!$C$7:$E$388,3,0)</f>
        <v>A3</v>
      </c>
      <c r="Q184" s="19">
        <f>VLOOKUP(P184,Sheet1!$B$2:$C$12,2,TRUE)</f>
        <v>8</v>
      </c>
      <c r="R184" s="19">
        <f t="shared" si="50"/>
        <v>7.2</v>
      </c>
      <c r="S184" s="226">
        <f t="shared" si="51"/>
        <v>0</v>
      </c>
      <c r="T184" s="17" t="str">
        <f t="shared" si="60"/>
        <v>Hoàn thành tốt nhiệm vụ</v>
      </c>
      <c r="U184" s="232"/>
      <c r="V184" s="19" t="str">
        <f>VLOOKUP($E184,'[9]Gui chi Quynh'!$C$7:$E$388,3,0)</f>
        <v>A4</v>
      </c>
      <c r="W184" s="19">
        <f>VLOOKUP(V184,Sheet1!$B$2:$C$12,2,TRUE)</f>
        <v>7</v>
      </c>
      <c r="X184" s="19" t="str">
        <f>VLOOKUP($E184,'[10]Gui chi Quynh'!$C$7:$E$387,3,0)</f>
        <v>A4</v>
      </c>
      <c r="Y184" s="19">
        <f>VLOOKUP(X184,Sheet1!$B$2:$C$12,2,TRUE)</f>
        <v>7</v>
      </c>
      <c r="Z184" s="19" t="str">
        <f>VLOOKUP(E184,'[11]Gui chi Quynh'!$C$7:$E$385,3,0)</f>
        <v>A4</v>
      </c>
      <c r="AA184" s="19">
        <f>VLOOKUP(Z184,Sheet1!$B$2:$C$12,2,TRUE)</f>
        <v>7</v>
      </c>
      <c r="AB184" s="19" t="str">
        <f>VLOOKUP(E184,'[12]Gui chi Quynh'!$C$7:$E$386,3,0)</f>
        <v>A4</v>
      </c>
      <c r="AC184" s="19">
        <f>VLOOKUP(AB184,Sheet1!$B$2:$C$12,2,TRUE)</f>
        <v>7</v>
      </c>
      <c r="AD184" s="19" t="str">
        <f>VLOOKUP($E184,'[13]Chi tiet'!$D$8:$Q$388,14,0)</f>
        <v>A4</v>
      </c>
      <c r="AE184" s="19">
        <f>VLOOKUP(AD184,Sheet1!$B$2:$C$12,2,TRUE)</f>
        <v>7</v>
      </c>
      <c r="AF184" s="19">
        <f t="shared" si="68"/>
        <v>7</v>
      </c>
      <c r="AG184" s="226">
        <f t="shared" si="53"/>
        <v>0</v>
      </c>
      <c r="AH184" s="17" t="str">
        <f t="shared" si="61"/>
        <v>Hoàn thành tốt nhiệm vụ</v>
      </c>
      <c r="AI184" s="17">
        <f t="shared" si="54"/>
        <v>7.1</v>
      </c>
      <c r="AJ184" s="365" t="str">
        <f t="shared" si="62"/>
        <v/>
      </c>
      <c r="AK184" s="17" t="str">
        <f t="shared" si="63"/>
        <v>Hoàn thành tốt nhiệm vụ</v>
      </c>
      <c r="AL184" s="17" t="str">
        <f t="shared" si="64"/>
        <v>LĐTT</v>
      </c>
      <c r="AM184" s="366"/>
      <c r="AN184" s="19" t="str">
        <f>VLOOKUP($E184,[15]Sheet1!$C$7:$E$395,2,0)</f>
        <v>A4</v>
      </c>
      <c r="AO184" s="19">
        <f>VLOOKUP(AN184,Sheet1!$B$2:$C$12,2,TRUE)</f>
        <v>7</v>
      </c>
      <c r="AP184" s="19" t="str">
        <f>VLOOKUP($E184,[15]Sheet1!$C$7:$E$395,3,0)</f>
        <v>A4</v>
      </c>
      <c r="AQ184" s="19">
        <f>VLOOKUP(AP184,Sheet1!$B$2:$C$12,2,TRUE)</f>
        <v>7</v>
      </c>
      <c r="AR184" s="17">
        <f t="shared" si="56"/>
        <v>7.1</v>
      </c>
      <c r="AS184" s="17">
        <f t="shared" si="67"/>
        <v>7.1</v>
      </c>
      <c r="AT184" s="365" t="str">
        <f t="shared" si="55"/>
        <v>12A* + 0B* + 0C* +  0D</v>
      </c>
      <c r="AU184" s="365" t="str">
        <f t="shared" si="65"/>
        <v>12A*</v>
      </c>
      <c r="AV184" s="19" t="str">
        <f t="shared" si="57"/>
        <v>HTT NV</v>
      </c>
      <c r="AW184" s="19" t="str">
        <f t="shared" si="58"/>
        <v>HTT NV</v>
      </c>
      <c r="AX184" s="29"/>
      <c r="AY184" s="29"/>
    </row>
    <row r="185" spans="1:51" s="48" customFormat="1" ht="35.1" customHeight="1" x14ac:dyDescent="0.25">
      <c r="A185" s="207">
        <f t="shared" si="59"/>
        <v>177</v>
      </c>
      <c r="B185" s="207">
        <f>COUNTIF($F$9:F185,F185)</f>
        <v>15</v>
      </c>
      <c r="C185" s="353" t="s">
        <v>985</v>
      </c>
      <c r="D185" s="70" t="s">
        <v>111</v>
      </c>
      <c r="E185" s="209" t="s">
        <v>578</v>
      </c>
      <c r="F185" s="19" t="s">
        <v>338</v>
      </c>
      <c r="G185" s="19" t="s">
        <v>974</v>
      </c>
      <c r="H185" s="19" t="str">
        <f>VLOOKUP($E185,'[4]Gui chi Quynh'!$D$7:$F$393,3,0)</f>
        <v>A4</v>
      </c>
      <c r="I185" s="19">
        <f>VLOOKUP(H185,Sheet1!$B$2:$C$12,2,TRUE)</f>
        <v>7</v>
      </c>
      <c r="J185" s="19" t="str">
        <f>VLOOKUP($E185,'[5]Gui chi Quynh'!$C$7:$E$391,3,0)</f>
        <v>A4</v>
      </c>
      <c r="K185" s="19">
        <f>VLOOKUP(J185,Sheet1!$B$2:$C$12,2,TRUE)</f>
        <v>7</v>
      </c>
      <c r="L185" s="19" t="str">
        <f>VLOOKUP($E185,'[6]Gui chi Quynh'!$C$7:$E$389,3,0)</f>
        <v>A4</v>
      </c>
      <c r="M185" s="19">
        <f>VLOOKUP(L185,Sheet1!$B$2:$C$12,2,TRUE)</f>
        <v>7</v>
      </c>
      <c r="N185" s="19" t="str">
        <f>VLOOKUP($E185,'[7]Gui chi Quynh'!$C$7:$E$389,3,0)</f>
        <v>A4</v>
      </c>
      <c r="O185" s="19">
        <f>VLOOKUP(N185,Sheet1!$B$2:$C$12,2,TRUE)</f>
        <v>7</v>
      </c>
      <c r="P185" s="19" t="str">
        <f>VLOOKUP($E185,'[8]Gui chi Quynh'!$C$7:$E$388,3,0)</f>
        <v>A3</v>
      </c>
      <c r="Q185" s="19">
        <f>VLOOKUP(P185,Sheet1!$B$2:$C$12,2,TRUE)</f>
        <v>8</v>
      </c>
      <c r="R185" s="19">
        <f t="shared" si="50"/>
        <v>7.2</v>
      </c>
      <c r="S185" s="226">
        <f t="shared" si="51"/>
        <v>0</v>
      </c>
      <c r="T185" s="17" t="str">
        <f t="shared" si="60"/>
        <v>Hoàn thành tốt nhiệm vụ</v>
      </c>
      <c r="U185" s="232"/>
      <c r="V185" s="19" t="str">
        <f>VLOOKUP($E185,'[9]Gui chi Quynh'!$C$7:$E$388,3,0)</f>
        <v>A4</v>
      </c>
      <c r="W185" s="19">
        <f>VLOOKUP(V185,Sheet1!$B$2:$C$12,2,TRUE)</f>
        <v>7</v>
      </c>
      <c r="X185" s="19" t="str">
        <f>VLOOKUP($E185,'[10]Gui chi Quynh'!$C$7:$E$387,3,0)</f>
        <v>A4</v>
      </c>
      <c r="Y185" s="19">
        <f>VLOOKUP(X185,Sheet1!$B$2:$C$12,2,TRUE)</f>
        <v>7</v>
      </c>
      <c r="Z185" s="19" t="str">
        <f>VLOOKUP(E185,'[11]Gui chi Quynh'!$C$7:$E$385,3,0)</f>
        <v>A4</v>
      </c>
      <c r="AA185" s="19">
        <f>VLOOKUP(Z185,Sheet1!$B$2:$C$12,2,TRUE)</f>
        <v>7</v>
      </c>
      <c r="AB185" s="19" t="str">
        <f>VLOOKUP(E185,'[12]Gui chi Quynh'!$C$7:$E$386,3,0)</f>
        <v>A4</v>
      </c>
      <c r="AC185" s="19">
        <f>VLOOKUP(AB185,Sheet1!$B$2:$C$12,2,TRUE)</f>
        <v>7</v>
      </c>
      <c r="AD185" s="19" t="str">
        <f>VLOOKUP($E185,'[13]Chi tiet'!$D$8:$Q$388,14,0)</f>
        <v>A4</v>
      </c>
      <c r="AE185" s="19">
        <f>VLOOKUP(AD185,Sheet1!$B$2:$C$12,2,TRUE)</f>
        <v>7</v>
      </c>
      <c r="AF185" s="19">
        <f t="shared" si="68"/>
        <v>7</v>
      </c>
      <c r="AG185" s="226">
        <f t="shared" si="53"/>
        <v>0</v>
      </c>
      <c r="AH185" s="17" t="str">
        <f t="shared" si="61"/>
        <v>Hoàn thành tốt nhiệm vụ</v>
      </c>
      <c r="AI185" s="17">
        <f t="shared" si="54"/>
        <v>7.1</v>
      </c>
      <c r="AJ185" s="365" t="str">
        <f t="shared" si="62"/>
        <v/>
      </c>
      <c r="AK185" s="17" t="str">
        <f t="shared" si="63"/>
        <v>Hoàn thành tốt nhiệm vụ</v>
      </c>
      <c r="AL185" s="17" t="str">
        <f t="shared" si="64"/>
        <v>LĐTT</v>
      </c>
      <c r="AM185" s="366"/>
      <c r="AN185" s="19" t="str">
        <f>VLOOKUP($E185,[15]Sheet1!$C$7:$E$395,2,0)</f>
        <v>A4</v>
      </c>
      <c r="AO185" s="19">
        <f>VLOOKUP(AN185,Sheet1!$B$2:$C$12,2,TRUE)</f>
        <v>7</v>
      </c>
      <c r="AP185" s="19" t="str">
        <f>VLOOKUP($E185,[15]Sheet1!$C$7:$E$395,3,0)</f>
        <v>A4</v>
      </c>
      <c r="AQ185" s="19">
        <f>VLOOKUP(AP185,Sheet1!$B$2:$C$12,2,TRUE)</f>
        <v>7</v>
      </c>
      <c r="AR185" s="17">
        <f t="shared" si="56"/>
        <v>7.1</v>
      </c>
      <c r="AS185" s="17">
        <f t="shared" si="67"/>
        <v>7.1</v>
      </c>
      <c r="AT185" s="365" t="str">
        <f t="shared" si="55"/>
        <v>12A* + 0B* + 0C* +  0D</v>
      </c>
      <c r="AU185" s="365" t="str">
        <f t="shared" si="65"/>
        <v>12A*</v>
      </c>
      <c r="AV185" s="19" t="str">
        <f t="shared" si="57"/>
        <v>HTT NV</v>
      </c>
      <c r="AW185" s="19" t="str">
        <f t="shared" si="58"/>
        <v>HTT NV</v>
      </c>
      <c r="AX185" s="29"/>
      <c r="AY185" s="29"/>
    </row>
    <row r="186" spans="1:51" s="48" customFormat="1" ht="35.1" customHeight="1" x14ac:dyDescent="0.25">
      <c r="A186" s="207">
        <f t="shared" si="59"/>
        <v>178</v>
      </c>
      <c r="B186" s="207">
        <f>COUNTIF($F$9:F186,F186)</f>
        <v>16</v>
      </c>
      <c r="C186" s="353" t="s">
        <v>985</v>
      </c>
      <c r="D186" s="70" t="s">
        <v>140</v>
      </c>
      <c r="E186" s="209" t="s">
        <v>568</v>
      </c>
      <c r="F186" s="19" t="s">
        <v>338</v>
      </c>
      <c r="G186" s="19" t="s">
        <v>974</v>
      </c>
      <c r="H186" s="19" t="str">
        <f>VLOOKUP($E186,'[4]Gui chi Quynh'!$D$7:$F$393,3,0)</f>
        <v>A4</v>
      </c>
      <c r="I186" s="19">
        <f>VLOOKUP(H186,Sheet1!$B$2:$C$12,2,TRUE)</f>
        <v>7</v>
      </c>
      <c r="J186" s="19" t="str">
        <f>VLOOKUP($E186,'[5]Gui chi Quynh'!$C$7:$E$391,3,0)</f>
        <v>A4</v>
      </c>
      <c r="K186" s="19">
        <f>VLOOKUP(J186,Sheet1!$B$2:$C$12,2,TRUE)</f>
        <v>7</v>
      </c>
      <c r="L186" s="19" t="str">
        <f>VLOOKUP($E186,'[6]Gui chi Quynh'!$C$7:$E$389,3,0)</f>
        <v>A4</v>
      </c>
      <c r="M186" s="19">
        <f>VLOOKUP(L186,Sheet1!$B$2:$C$12,2,TRUE)</f>
        <v>7</v>
      </c>
      <c r="N186" s="19" t="str">
        <f>VLOOKUP($E186,'[7]Gui chi Quynh'!$C$7:$E$389,3,0)</f>
        <v>A3</v>
      </c>
      <c r="O186" s="19">
        <f>VLOOKUP(N186,Sheet1!$B$2:$C$12,2,TRUE)</f>
        <v>8</v>
      </c>
      <c r="P186" s="19" t="str">
        <f>VLOOKUP($E186,'[8]Gui chi Quynh'!$C$7:$E$388,3,0)</f>
        <v>A3</v>
      </c>
      <c r="Q186" s="19">
        <f>VLOOKUP(P186,Sheet1!$B$2:$C$12,2,TRUE)</f>
        <v>8</v>
      </c>
      <c r="R186" s="19">
        <f t="shared" ref="R186:R243" si="69">ROUND(AVERAGE(I186,K186,M186,O186,Q186),2)</f>
        <v>7.4</v>
      </c>
      <c r="S186" s="226">
        <f t="shared" ref="S186:S243" si="70">COUNTIF(F186:P186,"C*")*1+COUNTIF(F186:P186,"D")*2+COUNTIF(F186:P186,"E")*3</f>
        <v>0</v>
      </c>
      <c r="T186" s="17" t="str">
        <f t="shared" si="60"/>
        <v>Hoàn thành tốt nhiệm vụ</v>
      </c>
      <c r="U186" s="232"/>
      <c r="V186" s="19" t="str">
        <f>VLOOKUP($E186,'[9]Gui chi Quynh'!$C$7:$E$388,3,0)</f>
        <v>A4</v>
      </c>
      <c r="W186" s="19">
        <f>VLOOKUP(V186,Sheet1!$B$2:$C$12,2,TRUE)</f>
        <v>7</v>
      </c>
      <c r="X186" s="19" t="str">
        <f>VLOOKUP($E186,'[10]Gui chi Quynh'!$C$7:$E$387,3,0)</f>
        <v>A4</v>
      </c>
      <c r="Y186" s="19">
        <f>VLOOKUP(X186,Sheet1!$B$2:$C$12,2,TRUE)</f>
        <v>7</v>
      </c>
      <c r="Z186" s="19" t="str">
        <f>VLOOKUP(E186,'[11]Gui chi Quynh'!$C$7:$E$385,3,0)</f>
        <v>A4</v>
      </c>
      <c r="AA186" s="19">
        <f>VLOOKUP(Z186,Sheet1!$B$2:$C$12,2,TRUE)</f>
        <v>7</v>
      </c>
      <c r="AB186" s="19" t="str">
        <f>VLOOKUP(E186,'[12]Gui chi Quynh'!$C$7:$E$386,3,0)</f>
        <v>A4</v>
      </c>
      <c r="AC186" s="19">
        <f>VLOOKUP(AB186,Sheet1!$B$2:$C$12,2,TRUE)</f>
        <v>7</v>
      </c>
      <c r="AD186" s="19" t="str">
        <f>VLOOKUP($E186,'[13]Chi tiet'!$D$8:$Q$388,14,0)</f>
        <v>A4</v>
      </c>
      <c r="AE186" s="19">
        <f>VLOOKUP(AD186,Sheet1!$B$2:$C$12,2,TRUE)</f>
        <v>7</v>
      </c>
      <c r="AF186" s="19">
        <f t="shared" si="68"/>
        <v>7</v>
      </c>
      <c r="AG186" s="226">
        <f t="shared" ref="AG186:AG249" si="71">COUNTIF(V186:AE186,"C*")*1+COUNTIF(V186:AE186,"D")*2+COUNTIF(V186:AE186,"E")*3</f>
        <v>0</v>
      </c>
      <c r="AH186" s="17" t="str">
        <f t="shared" si="61"/>
        <v>Hoàn thành tốt nhiệm vụ</v>
      </c>
      <c r="AI186" s="17">
        <f t="shared" ref="AI186:AI249" si="72">ROUND(AVERAGE(R186,AF186),1)</f>
        <v>7.2</v>
      </c>
      <c r="AJ186" s="365" t="str">
        <f t="shared" si="62"/>
        <v/>
      </c>
      <c r="AK186" s="17" t="str">
        <f t="shared" si="63"/>
        <v>Hoàn thành tốt nhiệm vụ</v>
      </c>
      <c r="AL186" s="17" t="str">
        <f t="shared" si="64"/>
        <v>LĐTT</v>
      </c>
      <c r="AM186" s="366"/>
      <c r="AN186" s="19" t="str">
        <f>VLOOKUP($E186,[15]Sheet1!$C$7:$E$395,2,0)</f>
        <v>A4</v>
      </c>
      <c r="AO186" s="19">
        <f>VLOOKUP(AN186,Sheet1!$B$2:$C$12,2,TRUE)</f>
        <v>7</v>
      </c>
      <c r="AP186" s="19" t="str">
        <f>VLOOKUP($E186,[15]Sheet1!$C$7:$E$395,3,0)</f>
        <v>A4</v>
      </c>
      <c r="AQ186" s="19">
        <f>VLOOKUP(AP186,Sheet1!$B$2:$C$12,2,TRUE)</f>
        <v>7</v>
      </c>
      <c r="AR186" s="17">
        <f t="shared" si="56"/>
        <v>7.2</v>
      </c>
      <c r="AS186" s="17">
        <f t="shared" si="67"/>
        <v>7.2</v>
      </c>
      <c r="AT186" s="365" t="str">
        <f t="shared" ref="AT186:AT249" si="73">(COUNTIF($G186:$AQ186,"A*")&amp;"A*")&amp;" + "&amp;(COUNTIF($G186:$AQ186,"B*")&amp;"B*")&amp;" + "&amp;(COUNTIF($G186:$AQ186,"C*")&amp;"C*")&amp;" +  "&amp;(COUNTIF($G186:$AQ186,"D")&amp;"D")</f>
        <v>12A* + 0B* + 0C* +  0D</v>
      </c>
      <c r="AU186" s="365" t="str">
        <f t="shared" si="65"/>
        <v>12A*</v>
      </c>
      <c r="AV186" s="19" t="str">
        <f t="shared" si="57"/>
        <v>HTT NV</v>
      </c>
      <c r="AW186" s="19" t="str">
        <f t="shared" si="58"/>
        <v>HTT NV</v>
      </c>
      <c r="AX186" s="29"/>
      <c r="AY186" s="29"/>
    </row>
    <row r="187" spans="1:51" s="48" customFormat="1" ht="35.1" customHeight="1" x14ac:dyDescent="0.25">
      <c r="A187" s="207">
        <f t="shared" si="59"/>
        <v>179</v>
      </c>
      <c r="B187" s="207">
        <f>COUNTIF($F$9:F187,F187)</f>
        <v>17</v>
      </c>
      <c r="C187" s="353" t="s">
        <v>985</v>
      </c>
      <c r="D187" s="70" t="s">
        <v>142</v>
      </c>
      <c r="E187" s="209" t="s">
        <v>579</v>
      </c>
      <c r="F187" s="19" t="s">
        <v>338</v>
      </c>
      <c r="G187" s="19" t="s">
        <v>974</v>
      </c>
      <c r="H187" s="19" t="str">
        <f>VLOOKUP($E187,'[4]Gui chi Quynh'!$D$7:$F$393,3,0)</f>
        <v>A4</v>
      </c>
      <c r="I187" s="19">
        <f>VLOOKUP(H187,Sheet1!$B$2:$C$12,2,TRUE)</f>
        <v>7</v>
      </c>
      <c r="J187" s="19" t="str">
        <f>VLOOKUP($E187,'[5]Gui chi Quynh'!$C$7:$E$391,3,0)</f>
        <v>A4</v>
      </c>
      <c r="K187" s="19">
        <f>VLOOKUP(J187,Sheet1!$B$2:$C$12,2,TRUE)</f>
        <v>7</v>
      </c>
      <c r="L187" s="19" t="str">
        <f>VLOOKUP($E187,'[6]Gui chi Quynh'!$C$7:$E$389,3,0)</f>
        <v>A4</v>
      </c>
      <c r="M187" s="19">
        <f>VLOOKUP(L187,Sheet1!$B$2:$C$12,2,TRUE)</f>
        <v>7</v>
      </c>
      <c r="N187" s="19" t="str">
        <f>VLOOKUP($E187,'[7]Gui chi Quynh'!$C$7:$E$389,3,0)</f>
        <v>A3</v>
      </c>
      <c r="O187" s="19">
        <f>VLOOKUP(N187,Sheet1!$B$2:$C$12,2,TRUE)</f>
        <v>8</v>
      </c>
      <c r="P187" s="19" t="str">
        <f>VLOOKUP($E187,'[8]Gui chi Quynh'!$C$7:$E$388,3,0)</f>
        <v>A4</v>
      </c>
      <c r="Q187" s="19">
        <f>VLOOKUP(P187,Sheet1!$B$2:$C$12,2,TRUE)</f>
        <v>7</v>
      </c>
      <c r="R187" s="19">
        <f t="shared" si="69"/>
        <v>7.2</v>
      </c>
      <c r="S187" s="226">
        <f t="shared" si="70"/>
        <v>0</v>
      </c>
      <c r="T187" s="17" t="str">
        <f t="shared" si="60"/>
        <v>Hoàn thành tốt nhiệm vụ</v>
      </c>
      <c r="U187" s="232"/>
      <c r="V187" s="19" t="str">
        <f>VLOOKUP($E187,'[9]Gui chi Quynh'!$C$7:$E$388,3,0)</f>
        <v>A4</v>
      </c>
      <c r="W187" s="19">
        <f>VLOOKUP(V187,Sheet1!$B$2:$C$12,2,TRUE)</f>
        <v>7</v>
      </c>
      <c r="X187" s="19" t="str">
        <f>VLOOKUP($E187,'[10]Gui chi Quynh'!$C$7:$E$387,3,0)</f>
        <v>A4</v>
      </c>
      <c r="Y187" s="19">
        <f>VLOOKUP(X187,Sheet1!$B$2:$C$12,2,TRUE)</f>
        <v>7</v>
      </c>
      <c r="Z187" s="19" t="str">
        <f>VLOOKUP(E187,'[11]Gui chi Quynh'!$C$7:$E$385,3,0)</f>
        <v>A4</v>
      </c>
      <c r="AA187" s="19">
        <f>VLOOKUP(Z187,Sheet1!$B$2:$C$12,2,TRUE)</f>
        <v>7</v>
      </c>
      <c r="AB187" s="19" t="str">
        <f>VLOOKUP(E187,'[12]Gui chi Quynh'!$C$7:$E$386,3,0)</f>
        <v>A4</v>
      </c>
      <c r="AC187" s="19">
        <f>VLOOKUP(AB187,Sheet1!$B$2:$C$12,2,TRUE)</f>
        <v>7</v>
      </c>
      <c r="AD187" s="19" t="str">
        <f>VLOOKUP($E187,'[13]Chi tiet'!$D$8:$Q$388,14,0)</f>
        <v>A3</v>
      </c>
      <c r="AE187" s="19">
        <f>VLOOKUP(AD187,Sheet1!$B$2:$C$12,2,TRUE)</f>
        <v>8</v>
      </c>
      <c r="AF187" s="19">
        <f t="shared" si="68"/>
        <v>7.2</v>
      </c>
      <c r="AG187" s="226">
        <f t="shared" si="71"/>
        <v>0</v>
      </c>
      <c r="AH187" s="17" t="str">
        <f t="shared" si="61"/>
        <v>Hoàn thành tốt nhiệm vụ</v>
      </c>
      <c r="AI187" s="17">
        <f t="shared" si="72"/>
        <v>7.2</v>
      </c>
      <c r="AJ187" s="365" t="str">
        <f t="shared" si="62"/>
        <v/>
      </c>
      <c r="AK187" s="17" t="str">
        <f t="shared" si="63"/>
        <v>Hoàn thành tốt nhiệm vụ</v>
      </c>
      <c r="AL187" s="17" t="str">
        <f t="shared" si="64"/>
        <v>LĐTT</v>
      </c>
      <c r="AM187" s="366"/>
      <c r="AN187" s="19" t="str">
        <f>VLOOKUP($E187,[15]Sheet1!$C$7:$E$395,2,0)</f>
        <v>A4</v>
      </c>
      <c r="AO187" s="19">
        <f>VLOOKUP(AN187,Sheet1!$B$2:$C$12,2,TRUE)</f>
        <v>7</v>
      </c>
      <c r="AP187" s="19" t="str">
        <f>VLOOKUP($E187,[15]Sheet1!$C$7:$E$395,3,0)</f>
        <v>A4</v>
      </c>
      <c r="AQ187" s="19">
        <f>VLOOKUP(AP187,Sheet1!$B$2:$C$12,2,TRUE)</f>
        <v>7</v>
      </c>
      <c r="AR187" s="17">
        <f t="shared" si="56"/>
        <v>7.1</v>
      </c>
      <c r="AS187" s="17">
        <f t="shared" si="67"/>
        <v>7.2</v>
      </c>
      <c r="AT187" s="365" t="str">
        <f t="shared" si="73"/>
        <v>12A* + 0B* + 0C* +  0D</v>
      </c>
      <c r="AU187" s="365" t="str">
        <f t="shared" si="65"/>
        <v>12A*</v>
      </c>
      <c r="AV187" s="19" t="str">
        <f t="shared" si="57"/>
        <v>HTT NV</v>
      </c>
      <c r="AW187" s="19" t="str">
        <f t="shared" si="58"/>
        <v>HTT NV</v>
      </c>
      <c r="AX187" s="29"/>
      <c r="AY187" s="29"/>
    </row>
    <row r="188" spans="1:51" s="48" customFormat="1" ht="35.1" customHeight="1" x14ac:dyDescent="0.25">
      <c r="A188" s="207">
        <f t="shared" si="59"/>
        <v>180</v>
      </c>
      <c r="B188" s="207">
        <f>COUNTIF($F$9:F188,F188)</f>
        <v>18</v>
      </c>
      <c r="C188" s="353" t="s">
        <v>984</v>
      </c>
      <c r="D188" s="70" t="s">
        <v>143</v>
      </c>
      <c r="E188" s="209" t="s">
        <v>580</v>
      </c>
      <c r="F188" s="19" t="s">
        <v>338</v>
      </c>
      <c r="G188" s="19" t="s">
        <v>974</v>
      </c>
      <c r="H188" s="19" t="str">
        <f>VLOOKUP($E188,'[4]Gui chi Quynh'!$D$7:$F$393,3,0)</f>
        <v>A4</v>
      </c>
      <c r="I188" s="19">
        <f>VLOOKUP(H188,Sheet1!$B$2:$C$12,2,TRUE)</f>
        <v>7</v>
      </c>
      <c r="J188" s="19" t="str">
        <f>VLOOKUP($E188,'[5]Gui chi Quynh'!$C$7:$E$391,3,0)</f>
        <v>A4</v>
      </c>
      <c r="K188" s="19">
        <f>VLOOKUP(J188,Sheet1!$B$2:$C$12,2,TRUE)</f>
        <v>7</v>
      </c>
      <c r="L188" s="19" t="str">
        <f>VLOOKUP($E188,'[6]Gui chi Quynh'!$C$7:$E$389,3,0)</f>
        <v>A4</v>
      </c>
      <c r="M188" s="19">
        <f>VLOOKUP(L188,Sheet1!$B$2:$C$12,2,TRUE)</f>
        <v>7</v>
      </c>
      <c r="N188" s="19" t="str">
        <f>VLOOKUP($E188,'[7]Gui chi Quynh'!$C$7:$E$389,3,0)</f>
        <v>A4</v>
      </c>
      <c r="O188" s="19">
        <f>VLOOKUP(N188,Sheet1!$B$2:$C$12,2,TRUE)</f>
        <v>7</v>
      </c>
      <c r="P188" s="19" t="str">
        <f>VLOOKUP($E188,'[8]Gui chi Quynh'!$C$7:$E$388,3,0)</f>
        <v>A4</v>
      </c>
      <c r="Q188" s="19">
        <f>VLOOKUP(P188,Sheet1!$B$2:$C$12,2,TRUE)</f>
        <v>7</v>
      </c>
      <c r="R188" s="19">
        <f t="shared" si="69"/>
        <v>7</v>
      </c>
      <c r="S188" s="226">
        <f t="shared" si="70"/>
        <v>0</v>
      </c>
      <c r="T188" s="17" t="str">
        <f t="shared" si="60"/>
        <v>Hoàn thành tốt nhiệm vụ</v>
      </c>
      <c r="U188" s="232"/>
      <c r="V188" s="19" t="str">
        <f>VLOOKUP($E188,'[9]Gui chi Quynh'!$C$7:$E$388,3,0)</f>
        <v>A4</v>
      </c>
      <c r="W188" s="19">
        <f>VLOOKUP(V188,Sheet1!$B$2:$C$12,2,TRUE)</f>
        <v>7</v>
      </c>
      <c r="X188" s="19" t="str">
        <f>VLOOKUP($E188,'[10]Gui chi Quynh'!$C$7:$E$387,3,0)</f>
        <v>A4</v>
      </c>
      <c r="Y188" s="19">
        <f>VLOOKUP(X188,Sheet1!$B$2:$C$12,2,TRUE)</f>
        <v>7</v>
      </c>
      <c r="Z188" s="19" t="str">
        <f>VLOOKUP(E188,'[11]Gui chi Quynh'!$C$7:$E$385,3,0)</f>
        <v>B2</v>
      </c>
      <c r="AA188" s="19">
        <f>VLOOKUP(Z188,Sheet1!$B$2:$C$12,2,TRUE)</f>
        <v>5</v>
      </c>
      <c r="AB188" s="19" t="str">
        <f>VLOOKUP(E188,'[12]Gui chi Quynh'!$C$7:$E$386,3,0)</f>
        <v>A4</v>
      </c>
      <c r="AC188" s="19">
        <f>VLOOKUP(AB188,Sheet1!$B$2:$C$12,2,TRUE)</f>
        <v>7</v>
      </c>
      <c r="AD188" s="19" t="str">
        <f>VLOOKUP($E188,'[13]Chi tiet'!$D$8:$Q$388,14,0)</f>
        <v>A4</v>
      </c>
      <c r="AE188" s="19">
        <f>VLOOKUP(AD188,Sheet1!$B$2:$C$12,2,TRUE)</f>
        <v>7</v>
      </c>
      <c r="AF188" s="19">
        <f t="shared" si="68"/>
        <v>6.6</v>
      </c>
      <c r="AG188" s="226">
        <f t="shared" si="71"/>
        <v>0</v>
      </c>
      <c r="AH188" s="17" t="str">
        <f t="shared" si="61"/>
        <v>Hoàn thành tốt nhiệm vụ</v>
      </c>
      <c r="AI188" s="17">
        <f t="shared" si="72"/>
        <v>6.8</v>
      </c>
      <c r="AJ188" s="365" t="str">
        <f t="shared" si="62"/>
        <v/>
      </c>
      <c r="AK188" s="17" t="str">
        <f t="shared" si="63"/>
        <v>Hoàn thành tốt nhiệm vụ</v>
      </c>
      <c r="AL188" s="17" t="str">
        <f t="shared" si="64"/>
        <v>LĐTT</v>
      </c>
      <c r="AM188" s="366"/>
      <c r="AN188" s="19" t="str">
        <f>VLOOKUP($E188,[15]Sheet1!$C$7:$E$395,2,0)</f>
        <v>A4</v>
      </c>
      <c r="AO188" s="19">
        <f>VLOOKUP(AN188,Sheet1!$B$2:$C$12,2,TRUE)</f>
        <v>7</v>
      </c>
      <c r="AP188" s="19" t="str">
        <f>VLOOKUP($E188,[15]Sheet1!$C$7:$E$395,3,0)</f>
        <v>A4</v>
      </c>
      <c r="AQ188" s="19">
        <f>VLOOKUP(AP188,Sheet1!$B$2:$C$12,2,TRUE)</f>
        <v>7</v>
      </c>
      <c r="AR188" s="17">
        <f t="shared" si="56"/>
        <v>6.8</v>
      </c>
      <c r="AS188" s="17">
        <f t="shared" si="67"/>
        <v>6.8</v>
      </c>
      <c r="AT188" s="365" t="str">
        <f t="shared" si="73"/>
        <v>11A* + 1B* + 0C* +  0D</v>
      </c>
      <c r="AU188" s="365" t="str">
        <f t="shared" si="65"/>
        <v>11A*</v>
      </c>
      <c r="AV188" s="19" t="str">
        <f t="shared" si="57"/>
        <v>HTT NV</v>
      </c>
      <c r="AW188" s="19" t="str">
        <f t="shared" si="58"/>
        <v>HTT NV</v>
      </c>
      <c r="AX188" s="30"/>
      <c r="AY188" s="30"/>
    </row>
    <row r="189" spans="1:51" s="48" customFormat="1" ht="35.1" customHeight="1" x14ac:dyDescent="0.25">
      <c r="A189" s="207">
        <f t="shared" si="59"/>
        <v>181</v>
      </c>
      <c r="B189" s="207">
        <f>COUNTIF($F$9:F189,F189)</f>
        <v>19</v>
      </c>
      <c r="C189" s="353" t="s">
        <v>985</v>
      </c>
      <c r="D189" s="70" t="s">
        <v>144</v>
      </c>
      <c r="E189" s="209" t="s">
        <v>581</v>
      </c>
      <c r="F189" s="19" t="s">
        <v>338</v>
      </c>
      <c r="G189" s="19" t="s">
        <v>974</v>
      </c>
      <c r="H189" s="19" t="str">
        <f>VLOOKUP($E189,'[4]Gui chi Quynh'!$D$7:$F$393,3,0)</f>
        <v>A4</v>
      </c>
      <c r="I189" s="19">
        <f>VLOOKUP(H189,Sheet1!$B$2:$C$12,2,TRUE)</f>
        <v>7</v>
      </c>
      <c r="J189" s="19" t="str">
        <f>VLOOKUP($E189,'[5]Gui chi Quynh'!$C$7:$E$391,3,0)</f>
        <v>A4</v>
      </c>
      <c r="K189" s="19">
        <f>VLOOKUP(J189,Sheet1!$B$2:$C$12,2,TRUE)</f>
        <v>7</v>
      </c>
      <c r="L189" s="19" t="str">
        <f>VLOOKUP($E189,'[6]Gui chi Quynh'!$C$7:$E$389,3,0)</f>
        <v>A4</v>
      </c>
      <c r="M189" s="19">
        <f>VLOOKUP(L189,Sheet1!$B$2:$C$12,2,TRUE)</f>
        <v>7</v>
      </c>
      <c r="N189" s="19" t="str">
        <f>VLOOKUP($E189,'[7]Gui chi Quynh'!$C$7:$E$389,3,0)</f>
        <v>A4</v>
      </c>
      <c r="O189" s="19">
        <f>VLOOKUP(N189,Sheet1!$B$2:$C$12,2,TRUE)</f>
        <v>7</v>
      </c>
      <c r="P189" s="19" t="str">
        <f>VLOOKUP($E189,'[8]Gui chi Quynh'!$C$7:$E$388,3,0)</f>
        <v>A3</v>
      </c>
      <c r="Q189" s="19">
        <f>VLOOKUP(P189,Sheet1!$B$2:$C$12,2,TRUE)</f>
        <v>8</v>
      </c>
      <c r="R189" s="19">
        <f t="shared" si="69"/>
        <v>7.2</v>
      </c>
      <c r="S189" s="226">
        <f t="shared" si="70"/>
        <v>0</v>
      </c>
      <c r="T189" s="17" t="str">
        <f t="shared" si="60"/>
        <v>Hoàn thành tốt nhiệm vụ</v>
      </c>
      <c r="U189" s="232"/>
      <c r="V189" s="19" t="str">
        <f>VLOOKUP($E189,'[9]Gui chi Quynh'!$C$7:$E$388,3,0)</f>
        <v>A4</v>
      </c>
      <c r="W189" s="19">
        <f>VLOOKUP(V189,Sheet1!$B$2:$C$12,2,TRUE)</f>
        <v>7</v>
      </c>
      <c r="X189" s="19" t="str">
        <f>VLOOKUP($E189,'[10]Gui chi Quynh'!$C$7:$E$387,3,0)</f>
        <v>A4</v>
      </c>
      <c r="Y189" s="19">
        <f>VLOOKUP(X189,Sheet1!$B$2:$C$12,2,TRUE)</f>
        <v>7</v>
      </c>
      <c r="Z189" s="19" t="str">
        <f>VLOOKUP(E189,'[11]Gui chi Quynh'!$C$7:$E$385,3,0)</f>
        <v>A3</v>
      </c>
      <c r="AA189" s="19">
        <f>VLOOKUP(Z189,Sheet1!$B$2:$C$12,2,TRUE)</f>
        <v>8</v>
      </c>
      <c r="AB189" s="19" t="str">
        <f>VLOOKUP(E189,'[12]Gui chi Quynh'!$C$7:$E$386,3,0)</f>
        <v>A4</v>
      </c>
      <c r="AC189" s="19">
        <f>VLOOKUP(AB189,Sheet1!$B$2:$C$12,2,TRUE)</f>
        <v>7</v>
      </c>
      <c r="AD189" s="19" t="str">
        <f>VLOOKUP($E189,'[13]Chi tiet'!$D$8:$Q$388,14,0)</f>
        <v>A4</v>
      </c>
      <c r="AE189" s="19">
        <f>VLOOKUP(AD189,Sheet1!$B$2:$C$12,2,TRUE)</f>
        <v>7</v>
      </c>
      <c r="AF189" s="19">
        <f t="shared" si="68"/>
        <v>7.2</v>
      </c>
      <c r="AG189" s="226">
        <f t="shared" si="71"/>
        <v>0</v>
      </c>
      <c r="AH189" s="17" t="str">
        <f t="shared" si="61"/>
        <v>Hoàn thành tốt nhiệm vụ</v>
      </c>
      <c r="AI189" s="17">
        <f t="shared" si="72"/>
        <v>7.2</v>
      </c>
      <c r="AJ189" s="365" t="str">
        <f t="shared" si="62"/>
        <v/>
      </c>
      <c r="AK189" s="17" t="str">
        <f t="shared" si="63"/>
        <v>Hoàn thành tốt nhiệm vụ</v>
      </c>
      <c r="AL189" s="17" t="str">
        <f t="shared" si="64"/>
        <v>LĐTT</v>
      </c>
      <c r="AM189" s="366"/>
      <c r="AN189" s="19" t="str">
        <f>VLOOKUP($E189,[15]Sheet1!$C$7:$E$395,2,0)</f>
        <v>A4</v>
      </c>
      <c r="AO189" s="19">
        <f>VLOOKUP(AN189,Sheet1!$B$2:$C$12,2,TRUE)</f>
        <v>7</v>
      </c>
      <c r="AP189" s="19" t="str">
        <f>VLOOKUP($E189,[15]Sheet1!$C$7:$E$395,3,0)</f>
        <v>A4</v>
      </c>
      <c r="AQ189" s="19">
        <f>VLOOKUP(AP189,Sheet1!$B$2:$C$12,2,TRUE)</f>
        <v>7</v>
      </c>
      <c r="AR189" s="17">
        <f t="shared" si="56"/>
        <v>7.2</v>
      </c>
      <c r="AS189" s="17">
        <f t="shared" si="67"/>
        <v>7.2</v>
      </c>
      <c r="AT189" s="365" t="str">
        <f t="shared" si="73"/>
        <v>12A* + 0B* + 0C* +  0D</v>
      </c>
      <c r="AU189" s="365" t="str">
        <f t="shared" si="65"/>
        <v>12A*</v>
      </c>
      <c r="AV189" s="19" t="str">
        <f t="shared" si="57"/>
        <v>HTT NV</v>
      </c>
      <c r="AW189" s="19" t="str">
        <f t="shared" si="58"/>
        <v>HTT NV</v>
      </c>
      <c r="AX189" s="29"/>
      <c r="AY189" s="29"/>
    </row>
    <row r="190" spans="1:51" s="48" customFormat="1" ht="35.1" customHeight="1" x14ac:dyDescent="0.25">
      <c r="A190" s="207">
        <f t="shared" si="59"/>
        <v>182</v>
      </c>
      <c r="B190" s="207">
        <f>COUNTIF($F$9:F190,F190)</f>
        <v>20</v>
      </c>
      <c r="C190" s="353" t="s">
        <v>985</v>
      </c>
      <c r="D190" s="70" t="s">
        <v>145</v>
      </c>
      <c r="E190" s="209" t="s">
        <v>582</v>
      </c>
      <c r="F190" s="19" t="s">
        <v>338</v>
      </c>
      <c r="G190" s="19" t="s">
        <v>974</v>
      </c>
      <c r="H190" s="19" t="str">
        <f>VLOOKUP($E190,'[4]Gui chi Quynh'!$D$7:$F$393,3,0)</f>
        <v>A4</v>
      </c>
      <c r="I190" s="19">
        <f>VLOOKUP(H190,Sheet1!$B$2:$C$12,2,TRUE)</f>
        <v>7</v>
      </c>
      <c r="J190" s="19" t="str">
        <f>VLOOKUP($E190,'[5]Gui chi Quynh'!$C$7:$E$391,3,0)</f>
        <v>A4</v>
      </c>
      <c r="K190" s="19">
        <f>VLOOKUP(J190,Sheet1!$B$2:$C$12,2,TRUE)</f>
        <v>7</v>
      </c>
      <c r="L190" s="19" t="str">
        <f>VLOOKUP($E190,'[6]Gui chi Quynh'!$C$7:$E$389,3,0)</f>
        <v>A4</v>
      </c>
      <c r="M190" s="19">
        <f>VLOOKUP(L190,Sheet1!$B$2:$C$12,2,TRUE)</f>
        <v>7</v>
      </c>
      <c r="N190" s="19" t="str">
        <f>VLOOKUP($E190,'[7]Gui chi Quynh'!$C$7:$E$389,3,0)</f>
        <v>A4</v>
      </c>
      <c r="O190" s="19">
        <f>VLOOKUP(N190,Sheet1!$B$2:$C$12,2,TRUE)</f>
        <v>7</v>
      </c>
      <c r="P190" s="19" t="str">
        <f>VLOOKUP($E190,'[8]Gui chi Quynh'!$C$7:$E$388,3,0)</f>
        <v>A3</v>
      </c>
      <c r="Q190" s="19">
        <f>VLOOKUP(P190,Sheet1!$B$2:$C$12,2,TRUE)</f>
        <v>8</v>
      </c>
      <c r="R190" s="19">
        <f t="shared" si="69"/>
        <v>7.2</v>
      </c>
      <c r="S190" s="226">
        <f t="shared" si="70"/>
        <v>0</v>
      </c>
      <c r="T190" s="17" t="str">
        <f t="shared" si="60"/>
        <v>Hoàn thành tốt nhiệm vụ</v>
      </c>
      <c r="U190" s="232"/>
      <c r="V190" s="19" t="str">
        <f>VLOOKUP($E190,'[9]Gui chi Quynh'!$C$7:$E$388,3,0)</f>
        <v>A4</v>
      </c>
      <c r="W190" s="19">
        <f>VLOOKUP(V190,Sheet1!$B$2:$C$12,2,TRUE)</f>
        <v>7</v>
      </c>
      <c r="X190" s="19" t="str">
        <f>VLOOKUP($E190,'[10]Gui chi Quynh'!$C$7:$E$387,3,0)</f>
        <v>A4</v>
      </c>
      <c r="Y190" s="19">
        <f>VLOOKUP(X190,Sheet1!$B$2:$C$12,2,TRUE)</f>
        <v>7</v>
      </c>
      <c r="Z190" s="19" t="str">
        <f>VLOOKUP(E190,'[11]Gui chi Quynh'!$C$7:$E$385,3,0)</f>
        <v>A4</v>
      </c>
      <c r="AA190" s="19">
        <f>VLOOKUP(Z190,Sheet1!$B$2:$C$12,2,TRUE)</f>
        <v>7</v>
      </c>
      <c r="AB190" s="19" t="str">
        <f>VLOOKUP(E190,'[12]Gui chi Quynh'!$C$7:$E$386,3,0)</f>
        <v>A4</v>
      </c>
      <c r="AC190" s="19">
        <f>VLOOKUP(AB190,Sheet1!$B$2:$C$12,2,TRUE)</f>
        <v>7</v>
      </c>
      <c r="AD190" s="19" t="str">
        <f>VLOOKUP($E190,'[13]Chi tiet'!$D$8:$Q$388,14,0)</f>
        <v>A4</v>
      </c>
      <c r="AE190" s="19">
        <f>VLOOKUP(AD190,Sheet1!$B$2:$C$12,2,TRUE)</f>
        <v>7</v>
      </c>
      <c r="AF190" s="19">
        <f t="shared" si="68"/>
        <v>7</v>
      </c>
      <c r="AG190" s="226">
        <f t="shared" si="71"/>
        <v>0</v>
      </c>
      <c r="AH190" s="17" t="str">
        <f t="shared" si="61"/>
        <v>Hoàn thành tốt nhiệm vụ</v>
      </c>
      <c r="AI190" s="17">
        <f t="shared" si="72"/>
        <v>7.1</v>
      </c>
      <c r="AJ190" s="365" t="str">
        <f t="shared" si="62"/>
        <v/>
      </c>
      <c r="AK190" s="17" t="str">
        <f t="shared" si="63"/>
        <v>Hoàn thành tốt nhiệm vụ</v>
      </c>
      <c r="AL190" s="17" t="str">
        <f t="shared" si="64"/>
        <v>LĐTT</v>
      </c>
      <c r="AM190" s="366"/>
      <c r="AN190" s="19" t="str">
        <f>VLOOKUP($E190,[15]Sheet1!$C$7:$E$395,2,0)</f>
        <v>A4</v>
      </c>
      <c r="AO190" s="19">
        <f>VLOOKUP(AN190,Sheet1!$B$2:$C$12,2,TRUE)</f>
        <v>7</v>
      </c>
      <c r="AP190" s="19" t="str">
        <f>VLOOKUP($E190,[15]Sheet1!$C$7:$E$395,3,0)</f>
        <v>A4</v>
      </c>
      <c r="AQ190" s="19">
        <f>VLOOKUP(AP190,Sheet1!$B$2:$C$12,2,TRUE)</f>
        <v>7</v>
      </c>
      <c r="AR190" s="17">
        <f t="shared" si="56"/>
        <v>7.1</v>
      </c>
      <c r="AS190" s="17">
        <f t="shared" si="67"/>
        <v>7.1</v>
      </c>
      <c r="AT190" s="365" t="str">
        <f t="shared" si="73"/>
        <v>12A* + 0B* + 0C* +  0D</v>
      </c>
      <c r="AU190" s="365" t="str">
        <f t="shared" si="65"/>
        <v>12A*</v>
      </c>
      <c r="AV190" s="19" t="str">
        <f t="shared" si="57"/>
        <v>HTT NV</v>
      </c>
      <c r="AW190" s="19" t="str">
        <f t="shared" si="58"/>
        <v>HTT NV</v>
      </c>
      <c r="AX190" s="29"/>
      <c r="AY190" s="29"/>
    </row>
    <row r="191" spans="1:51" s="48" customFormat="1" ht="35.1" customHeight="1" x14ac:dyDescent="0.25">
      <c r="A191" s="207">
        <f t="shared" si="59"/>
        <v>183</v>
      </c>
      <c r="B191" s="207">
        <f>COUNTIF($F$9:F191,F191)</f>
        <v>21</v>
      </c>
      <c r="C191" s="353" t="s">
        <v>984</v>
      </c>
      <c r="D191" s="70" t="s">
        <v>146</v>
      </c>
      <c r="E191" s="209" t="s">
        <v>583</v>
      </c>
      <c r="F191" s="19" t="s">
        <v>338</v>
      </c>
      <c r="G191" s="19" t="s">
        <v>974</v>
      </c>
      <c r="H191" s="19" t="str">
        <f>VLOOKUP($E191,'[4]Gui chi Quynh'!$D$7:$F$393,3,0)</f>
        <v>A4</v>
      </c>
      <c r="I191" s="19">
        <f>VLOOKUP(H191,Sheet1!$B$2:$C$12,2,TRUE)</f>
        <v>7</v>
      </c>
      <c r="J191" s="19" t="str">
        <f>VLOOKUP($E191,'[5]Gui chi Quynh'!$C$7:$E$391,3,0)</f>
        <v>A4</v>
      </c>
      <c r="K191" s="19">
        <f>VLOOKUP(J191,Sheet1!$B$2:$C$12,2,TRUE)</f>
        <v>7</v>
      </c>
      <c r="L191" s="19" t="str">
        <f>VLOOKUP($E191,'[6]Gui chi Quynh'!$C$7:$E$389,3,0)</f>
        <v>A4</v>
      </c>
      <c r="M191" s="19">
        <f>VLOOKUP(L191,Sheet1!$B$2:$C$12,2,TRUE)</f>
        <v>7</v>
      </c>
      <c r="N191" s="19" t="str">
        <f>VLOOKUP($E191,'[7]Gui chi Quynh'!$C$7:$E$389,3,0)</f>
        <v>A3</v>
      </c>
      <c r="O191" s="19">
        <f>VLOOKUP(N191,Sheet1!$B$2:$C$12,2,TRUE)</f>
        <v>8</v>
      </c>
      <c r="P191" s="19" t="str">
        <f>VLOOKUP($E191,'[8]Gui chi Quynh'!$C$7:$E$388,3,0)</f>
        <v>A4</v>
      </c>
      <c r="Q191" s="19">
        <f>VLOOKUP(P191,Sheet1!$B$2:$C$12,2,TRUE)</f>
        <v>7</v>
      </c>
      <c r="R191" s="19">
        <f t="shared" si="69"/>
        <v>7.2</v>
      </c>
      <c r="S191" s="226">
        <f t="shared" si="70"/>
        <v>0</v>
      </c>
      <c r="T191" s="17" t="str">
        <f t="shared" si="60"/>
        <v>Hoàn thành tốt nhiệm vụ</v>
      </c>
      <c r="U191" s="232"/>
      <c r="V191" s="19" t="str">
        <f>VLOOKUP($E191,'[9]Gui chi Quynh'!$C$7:$E$388,3,0)</f>
        <v>A4</v>
      </c>
      <c r="W191" s="19">
        <f>VLOOKUP(V191,Sheet1!$B$2:$C$12,2,TRUE)</f>
        <v>7</v>
      </c>
      <c r="X191" s="19" t="str">
        <f>VLOOKUP($E191,'[10]Gui chi Quynh'!$C$7:$E$387,3,0)</f>
        <v>A4</v>
      </c>
      <c r="Y191" s="19">
        <f>VLOOKUP(X191,Sheet1!$B$2:$C$12,2,TRUE)</f>
        <v>7</v>
      </c>
      <c r="Z191" s="19" t="str">
        <f>VLOOKUP(E191,'[11]Gui chi Quynh'!$C$7:$E$385,3,0)</f>
        <v>A3</v>
      </c>
      <c r="AA191" s="19">
        <f>VLOOKUP(Z191,Sheet1!$B$2:$C$12,2,TRUE)</f>
        <v>8</v>
      </c>
      <c r="AB191" s="19" t="str">
        <f>VLOOKUP(E191,'[12]Gui chi Quynh'!$C$7:$E$386,3,0)</f>
        <v>A4</v>
      </c>
      <c r="AC191" s="19">
        <f>VLOOKUP(AB191,Sheet1!$B$2:$C$12,2,TRUE)</f>
        <v>7</v>
      </c>
      <c r="AD191" s="19" t="str">
        <f>VLOOKUP($E191,'[13]Chi tiet'!$D$8:$Q$388,14,0)</f>
        <v>A3</v>
      </c>
      <c r="AE191" s="19">
        <f>VLOOKUP(AD191,Sheet1!$B$2:$C$12,2,TRUE)</f>
        <v>8</v>
      </c>
      <c r="AF191" s="19">
        <f t="shared" si="68"/>
        <v>7.4</v>
      </c>
      <c r="AG191" s="226">
        <f t="shared" si="71"/>
        <v>0</v>
      </c>
      <c r="AH191" s="17" t="str">
        <f t="shared" si="61"/>
        <v>Hoàn thành tốt nhiệm vụ</v>
      </c>
      <c r="AI191" s="17">
        <f t="shared" si="72"/>
        <v>7.3</v>
      </c>
      <c r="AJ191" s="365" t="str">
        <f t="shared" si="62"/>
        <v/>
      </c>
      <c r="AK191" s="17" t="str">
        <f t="shared" si="63"/>
        <v>Hoàn thành tốt nhiệm vụ</v>
      </c>
      <c r="AL191" s="17" t="str">
        <f t="shared" si="64"/>
        <v>LĐTT</v>
      </c>
      <c r="AM191" s="366"/>
      <c r="AN191" s="19" t="str">
        <f>VLOOKUP($E191,[15]Sheet1!$C$7:$E$395,2,0)</f>
        <v>A3</v>
      </c>
      <c r="AO191" s="19">
        <f>VLOOKUP(AN191,Sheet1!$B$2:$C$12,2,TRUE)</f>
        <v>8</v>
      </c>
      <c r="AP191" s="19" t="str">
        <f>VLOOKUP($E191,[15]Sheet1!$C$7:$E$395,3,0)</f>
        <v>A4</v>
      </c>
      <c r="AQ191" s="19">
        <f>VLOOKUP(AP191,Sheet1!$B$2:$C$12,2,TRUE)</f>
        <v>7</v>
      </c>
      <c r="AR191" s="17">
        <f t="shared" si="56"/>
        <v>7.3</v>
      </c>
      <c r="AS191" s="17">
        <f t="shared" si="67"/>
        <v>7.3</v>
      </c>
      <c r="AT191" s="365" t="str">
        <f t="shared" si="73"/>
        <v>12A* + 0B* + 0C* +  0D</v>
      </c>
      <c r="AU191" s="365" t="str">
        <f t="shared" si="65"/>
        <v>12A*</v>
      </c>
      <c r="AV191" s="19" t="str">
        <f t="shared" si="57"/>
        <v>HTT NV</v>
      </c>
      <c r="AW191" s="19" t="str">
        <f t="shared" si="58"/>
        <v>HTT NV</v>
      </c>
      <c r="AX191" s="29"/>
      <c r="AY191" s="29"/>
    </row>
    <row r="192" spans="1:51" s="48" customFormat="1" ht="35.1" customHeight="1" x14ac:dyDescent="0.25">
      <c r="A192" s="207">
        <f t="shared" si="59"/>
        <v>184</v>
      </c>
      <c r="B192" s="207">
        <f>COUNTIF($F$9:F192,F192)</f>
        <v>22</v>
      </c>
      <c r="C192" s="353" t="s">
        <v>985</v>
      </c>
      <c r="D192" s="70" t="s">
        <v>293</v>
      </c>
      <c r="E192" s="209" t="s">
        <v>585</v>
      </c>
      <c r="F192" s="19" t="s">
        <v>338</v>
      </c>
      <c r="G192" s="19" t="s">
        <v>974</v>
      </c>
      <c r="H192" s="19" t="str">
        <f>VLOOKUP($E192,'[4]Gui chi Quynh'!$D$7:$F$393,3,0)</f>
        <v>A3</v>
      </c>
      <c r="I192" s="19">
        <f>VLOOKUP(H192,Sheet1!$B$2:$C$12,2,TRUE)</f>
        <v>8</v>
      </c>
      <c r="J192" s="19" t="str">
        <f>VLOOKUP($E192,'[5]Gui chi Quynh'!$C$7:$E$391,3,0)</f>
        <v>A4</v>
      </c>
      <c r="K192" s="19">
        <f>VLOOKUP(J192,Sheet1!$B$2:$C$12,2,TRUE)</f>
        <v>7</v>
      </c>
      <c r="L192" s="19" t="str">
        <f>VLOOKUP($E192,'[6]Gui chi Quynh'!$C$7:$E$389,3,0)</f>
        <v>A4</v>
      </c>
      <c r="M192" s="19">
        <f>VLOOKUP(L192,Sheet1!$B$2:$C$12,2,TRUE)</f>
        <v>7</v>
      </c>
      <c r="N192" s="19" t="str">
        <f>VLOOKUP($E192,'[7]Gui chi Quynh'!$C$7:$E$389,3,0)</f>
        <v>A4</v>
      </c>
      <c r="O192" s="19">
        <f>VLOOKUP(N192,Sheet1!$B$2:$C$12,2,TRUE)</f>
        <v>7</v>
      </c>
      <c r="P192" s="19" t="str">
        <f>VLOOKUP($E192,'[8]Gui chi Quynh'!$C$7:$E$388,3,0)</f>
        <v>A4</v>
      </c>
      <c r="Q192" s="19">
        <f>VLOOKUP(P192,Sheet1!$B$2:$C$12,2,TRUE)</f>
        <v>7</v>
      </c>
      <c r="R192" s="19">
        <f t="shared" si="69"/>
        <v>7.2</v>
      </c>
      <c r="S192" s="226">
        <f t="shared" si="70"/>
        <v>0</v>
      </c>
      <c r="T192" s="17" t="str">
        <f t="shared" si="60"/>
        <v>Hoàn thành tốt nhiệm vụ</v>
      </c>
      <c r="U192" s="232"/>
      <c r="V192" s="19" t="str">
        <f>VLOOKUP($E192,'[9]Gui chi Quynh'!$C$7:$E$388,3,0)</f>
        <v>A4</v>
      </c>
      <c r="W192" s="19">
        <f>VLOOKUP(V192,Sheet1!$B$2:$C$12,2,TRUE)</f>
        <v>7</v>
      </c>
      <c r="X192" s="19" t="str">
        <f>VLOOKUP($E192,'[10]Gui chi Quynh'!$C$7:$E$387,3,0)</f>
        <v>A4</v>
      </c>
      <c r="Y192" s="19">
        <f>VLOOKUP(X192,Sheet1!$B$2:$C$12,2,TRUE)</f>
        <v>7</v>
      </c>
      <c r="Z192" s="19" t="str">
        <f>VLOOKUP(E192,'[11]Gui chi Quynh'!$C$7:$E$385,3,0)</f>
        <v>A4</v>
      </c>
      <c r="AA192" s="19">
        <f>VLOOKUP(Z192,Sheet1!$B$2:$C$12,2,TRUE)</f>
        <v>7</v>
      </c>
      <c r="AB192" s="19" t="str">
        <f>VLOOKUP(E192,'[12]Gui chi Quynh'!$C$7:$E$386,3,0)</f>
        <v>A4</v>
      </c>
      <c r="AC192" s="19">
        <f>VLOOKUP(AB192,Sheet1!$B$2:$C$12,2,TRUE)</f>
        <v>7</v>
      </c>
      <c r="AD192" s="19" t="str">
        <f>VLOOKUP($E192,'[13]Chi tiet'!$D$8:$Q$388,14,0)</f>
        <v>A4</v>
      </c>
      <c r="AE192" s="19">
        <f>VLOOKUP(AD192,Sheet1!$B$2:$C$12,2,TRUE)</f>
        <v>7</v>
      </c>
      <c r="AF192" s="19">
        <f t="shared" si="68"/>
        <v>7</v>
      </c>
      <c r="AG192" s="226">
        <f t="shared" si="71"/>
        <v>0</v>
      </c>
      <c r="AH192" s="17" t="str">
        <f t="shared" si="61"/>
        <v>Hoàn thành tốt nhiệm vụ</v>
      </c>
      <c r="AI192" s="17">
        <f t="shared" si="72"/>
        <v>7.1</v>
      </c>
      <c r="AJ192" s="365" t="str">
        <f t="shared" si="62"/>
        <v/>
      </c>
      <c r="AK192" s="17" t="str">
        <f t="shared" si="63"/>
        <v>Hoàn thành tốt nhiệm vụ</v>
      </c>
      <c r="AL192" s="17" t="str">
        <f t="shared" si="64"/>
        <v>LĐTT</v>
      </c>
      <c r="AM192" s="366" t="str">
        <f>VLOOKUP($D192,'[14]DS Tong'!$D$18:$L$211,9,0)</f>
        <v>Khá</v>
      </c>
      <c r="AN192" s="19" t="str">
        <f>VLOOKUP($E192,[15]Sheet1!$C$7:$E$395,2,0)</f>
        <v>A3</v>
      </c>
      <c r="AO192" s="19">
        <f>VLOOKUP(AN192,Sheet1!$B$2:$C$12,2,TRUE)</f>
        <v>8</v>
      </c>
      <c r="AP192" s="19" t="str">
        <f>VLOOKUP($E192,[15]Sheet1!$C$7:$E$395,3,0)</f>
        <v>A3</v>
      </c>
      <c r="AQ192" s="19">
        <f>VLOOKUP(AP192,Sheet1!$B$2:$C$12,2,TRUE)</f>
        <v>8</v>
      </c>
      <c r="AR192" s="17">
        <f t="shared" si="56"/>
        <v>7.3</v>
      </c>
      <c r="AS192" s="17">
        <f t="shared" si="67"/>
        <v>7.3</v>
      </c>
      <c r="AT192" s="365" t="str">
        <f t="shared" si="73"/>
        <v>12A* + 0B* + 0C* +  0D</v>
      </c>
      <c r="AU192" s="365" t="str">
        <f t="shared" si="65"/>
        <v>12A*</v>
      </c>
      <c r="AV192" s="19" t="str">
        <f t="shared" si="57"/>
        <v>HTT NV</v>
      </c>
      <c r="AW192" s="19" t="str">
        <f t="shared" si="58"/>
        <v>HTT NV</v>
      </c>
      <c r="AX192" s="29"/>
      <c r="AY192" s="29"/>
    </row>
    <row r="193" spans="1:51" s="48" customFormat="1" ht="35.1" customHeight="1" x14ac:dyDescent="0.25">
      <c r="A193" s="207">
        <f t="shared" si="59"/>
        <v>185</v>
      </c>
      <c r="B193" s="207">
        <f>COUNTIF($F$9:F193,F193)</f>
        <v>23</v>
      </c>
      <c r="C193" s="353" t="s">
        <v>985</v>
      </c>
      <c r="D193" s="70" t="s">
        <v>297</v>
      </c>
      <c r="E193" s="209" t="s">
        <v>586</v>
      </c>
      <c r="F193" s="19" t="s">
        <v>338</v>
      </c>
      <c r="G193" s="19" t="s">
        <v>974</v>
      </c>
      <c r="H193" s="19" t="str">
        <f>VLOOKUP($E193,'[4]Gui chi Quynh'!$D$7:$F$393,3,0)</f>
        <v>A1</v>
      </c>
      <c r="I193" s="19">
        <f>VLOOKUP(H193,Sheet1!$B$2:$C$12,2,TRUE)</f>
        <v>10</v>
      </c>
      <c r="J193" s="19" t="str">
        <f>VLOOKUP($E193,'[5]Gui chi Quynh'!$C$7:$E$391,3,0)</f>
        <v>A1</v>
      </c>
      <c r="K193" s="19">
        <f>VLOOKUP(J193,Sheet1!$B$2:$C$12,2,TRUE)</f>
        <v>10</v>
      </c>
      <c r="L193" s="19" t="str">
        <f>VLOOKUP($E193,'[6]Gui chi Quynh'!$C$7:$E$389,3,0)</f>
        <v>A1</v>
      </c>
      <c r="M193" s="19">
        <f>VLOOKUP(L193,Sheet1!$B$2:$C$12,2,TRUE)</f>
        <v>10</v>
      </c>
      <c r="N193" s="19" t="str">
        <f>VLOOKUP($E193,'[7]Gui chi Quynh'!$C$7:$E$389,3,0)</f>
        <v>A1</v>
      </c>
      <c r="O193" s="19">
        <f>VLOOKUP(N193,Sheet1!$B$2:$C$12,2,TRUE)</f>
        <v>10</v>
      </c>
      <c r="P193" s="19" t="str">
        <f>VLOOKUP($E193,'[8]Gui chi Quynh'!$C$7:$E$388,3,0)</f>
        <v>A2</v>
      </c>
      <c r="Q193" s="19">
        <f>VLOOKUP(P193,Sheet1!$B$2:$C$12,2,TRUE)</f>
        <v>9</v>
      </c>
      <c r="R193" s="19">
        <f t="shared" si="69"/>
        <v>9.8000000000000007</v>
      </c>
      <c r="S193" s="226">
        <f t="shared" si="70"/>
        <v>0</v>
      </c>
      <c r="T193" s="17" t="str">
        <f t="shared" si="60"/>
        <v>Hoàn thành xuất sắc nhiệm vụ</v>
      </c>
      <c r="U193" s="232"/>
      <c r="V193" s="19" t="str">
        <f>VLOOKUP($E193,'[9]Gui chi Quynh'!$C$7:$E$388,3,0)</f>
        <v>A3</v>
      </c>
      <c r="W193" s="19">
        <f>VLOOKUP(V193,Sheet1!$B$2:$C$12,2,TRUE)</f>
        <v>8</v>
      </c>
      <c r="X193" s="19" t="str">
        <f>VLOOKUP($E193,'[10]Gui chi Quynh'!$C$7:$E$387,3,0)</f>
        <v>A2</v>
      </c>
      <c r="Y193" s="19">
        <f>VLOOKUP(X193,Sheet1!$B$2:$C$12,2,TRUE)</f>
        <v>9</v>
      </c>
      <c r="Z193" s="19" t="str">
        <f>VLOOKUP(E193,'[11]Gui chi Quynh'!$C$7:$E$385,3,0)</f>
        <v>A2</v>
      </c>
      <c r="AA193" s="19">
        <f>VLOOKUP(Z193,Sheet1!$B$2:$C$12,2,TRUE)</f>
        <v>9</v>
      </c>
      <c r="AB193" s="19" t="str">
        <f>VLOOKUP(E193,'[12]Gui chi Quynh'!$C$7:$E$386,3,0)</f>
        <v>A2</v>
      </c>
      <c r="AC193" s="19">
        <f>VLOOKUP(AB193,Sheet1!$B$2:$C$12,2,TRUE)</f>
        <v>9</v>
      </c>
      <c r="AD193" s="19" t="str">
        <f>VLOOKUP($E193,'[13]Chi tiet'!$D$8:$Q$388,14,0)</f>
        <v>A2</v>
      </c>
      <c r="AE193" s="19">
        <f>VLOOKUP(AD193,Sheet1!$B$2:$C$12,2,TRUE)</f>
        <v>9</v>
      </c>
      <c r="AF193" s="19">
        <f t="shared" si="68"/>
        <v>8.8000000000000007</v>
      </c>
      <c r="AG193" s="226">
        <f t="shared" si="71"/>
        <v>0</v>
      </c>
      <c r="AH193" s="17" t="str">
        <f t="shared" si="61"/>
        <v>Hoàn thành xuất sắc nhiệm vụ</v>
      </c>
      <c r="AI193" s="17">
        <f t="shared" si="72"/>
        <v>9.3000000000000007</v>
      </c>
      <c r="AJ193" s="365" t="str">
        <f t="shared" si="62"/>
        <v/>
      </c>
      <c r="AK193" s="17" t="str">
        <f t="shared" si="63"/>
        <v>Hoàn thành xuất sắc nhiệm vụ</v>
      </c>
      <c r="AL193" s="17" t="str">
        <f t="shared" si="64"/>
        <v>LĐTT</v>
      </c>
      <c r="AM193" s="366" t="str">
        <f>VLOOKUP($D193,'[14]DS Tong'!$D$18:$L$211,9,0)</f>
        <v>Khá</v>
      </c>
      <c r="AN193" s="19" t="str">
        <f>VLOOKUP($E193,[15]Sheet1!$C$7:$E$395,2,0)</f>
        <v>A1</v>
      </c>
      <c r="AO193" s="19">
        <f>VLOOKUP(AN193,Sheet1!$B$2:$C$12,2,TRUE)</f>
        <v>10</v>
      </c>
      <c r="AP193" s="19" t="str">
        <f>VLOOKUP($E193,[15]Sheet1!$C$7:$E$395,3,0)</f>
        <v>A3</v>
      </c>
      <c r="AQ193" s="19">
        <f>VLOOKUP(AP193,Sheet1!$B$2:$C$12,2,TRUE)</f>
        <v>8</v>
      </c>
      <c r="AR193" s="17">
        <f t="shared" si="56"/>
        <v>9.3000000000000007</v>
      </c>
      <c r="AS193" s="17">
        <f t="shared" si="67"/>
        <v>9.3000000000000007</v>
      </c>
      <c r="AT193" s="365" t="str">
        <f t="shared" si="73"/>
        <v>12A* + 0B* + 0C* +  0D</v>
      </c>
      <c r="AU193" s="365" t="str">
        <f t="shared" si="65"/>
        <v>12A*</v>
      </c>
      <c r="AV193" s="19" t="str">
        <f t="shared" si="57"/>
        <v>HTXS NV</v>
      </c>
      <c r="AW193" s="19" t="str">
        <f t="shared" si="58"/>
        <v>HTXS NV</v>
      </c>
      <c r="AX193" s="29"/>
      <c r="AY193" s="29"/>
    </row>
    <row r="194" spans="1:51" s="48" customFormat="1" ht="35.1" customHeight="1" x14ac:dyDescent="0.25">
      <c r="A194" s="207">
        <f t="shared" si="59"/>
        <v>186</v>
      </c>
      <c r="B194" s="207">
        <f>COUNTIF($F$9:F194,F194)</f>
        <v>24</v>
      </c>
      <c r="C194" s="353" t="s">
        <v>985</v>
      </c>
      <c r="D194" s="70" t="s">
        <v>87</v>
      </c>
      <c r="E194" s="211" t="s">
        <v>584</v>
      </c>
      <c r="F194" s="19" t="s">
        <v>338</v>
      </c>
      <c r="G194" s="19" t="s">
        <v>974</v>
      </c>
      <c r="H194" s="19" t="str">
        <f>VLOOKUP($E194,'[4]Gui chi Quynh'!$D$7:$F$393,3,0)</f>
        <v>A4</v>
      </c>
      <c r="I194" s="19">
        <f>VLOOKUP(H194,Sheet1!$B$2:$C$12,2,TRUE)</f>
        <v>7</v>
      </c>
      <c r="J194" s="19" t="str">
        <f>VLOOKUP($E194,'[5]Gui chi Quynh'!$C$7:$E$391,3,0)</f>
        <v>A4</v>
      </c>
      <c r="K194" s="19">
        <f>VLOOKUP(J194,Sheet1!$B$2:$C$12,2,TRUE)</f>
        <v>7</v>
      </c>
      <c r="L194" s="19" t="str">
        <f>VLOOKUP($E194,'[6]Gui chi Quynh'!$C$7:$E$389,3,0)</f>
        <v>A4</v>
      </c>
      <c r="M194" s="19">
        <f>VLOOKUP(L194,Sheet1!$B$2:$C$12,2,TRUE)</f>
        <v>7</v>
      </c>
      <c r="N194" s="19" t="str">
        <f>VLOOKUP($E194,'[7]Gui chi Quynh'!$C$7:$E$389,3,0)</f>
        <v>A4</v>
      </c>
      <c r="O194" s="19">
        <f>VLOOKUP(N194,Sheet1!$B$2:$C$12,2,TRUE)</f>
        <v>7</v>
      </c>
      <c r="P194" s="19" t="str">
        <f>VLOOKUP($E194,'[8]Gui chi Quynh'!$C$7:$E$388,3,0)</f>
        <v>A3</v>
      </c>
      <c r="Q194" s="19">
        <f>VLOOKUP(P194,Sheet1!$B$2:$C$12,2,TRUE)</f>
        <v>8</v>
      </c>
      <c r="R194" s="19">
        <f t="shared" si="69"/>
        <v>7.2</v>
      </c>
      <c r="S194" s="226">
        <f t="shared" si="70"/>
        <v>0</v>
      </c>
      <c r="T194" s="17" t="str">
        <f t="shared" si="60"/>
        <v>Hoàn thành tốt nhiệm vụ</v>
      </c>
      <c r="U194" s="232"/>
      <c r="V194" s="19" t="str">
        <f>VLOOKUP($E194,'[9]Gui chi Quynh'!$C$7:$E$388,3,0)</f>
        <v>A4</v>
      </c>
      <c r="W194" s="19">
        <f>VLOOKUP(V194,Sheet1!$B$2:$C$12,2,TRUE)</f>
        <v>7</v>
      </c>
      <c r="X194" s="19" t="str">
        <f>VLOOKUP($E194,'[10]Gui chi Quynh'!$C$7:$E$387,3,0)</f>
        <v>A4</v>
      </c>
      <c r="Y194" s="19">
        <f>VLOOKUP(X194,Sheet1!$B$2:$C$12,2,TRUE)</f>
        <v>7</v>
      </c>
      <c r="Z194" s="19" t="str">
        <f>VLOOKUP(E194,'[11]Gui chi Quynh'!$C$7:$E$385,3,0)</f>
        <v>A3</v>
      </c>
      <c r="AA194" s="19">
        <f>VLOOKUP(Z194,Sheet1!$B$2:$C$12,2,TRUE)</f>
        <v>8</v>
      </c>
      <c r="AB194" s="19" t="str">
        <f>VLOOKUP(E194,'[12]Gui chi Quynh'!$C$7:$E$386,3,0)</f>
        <v>A4</v>
      </c>
      <c r="AC194" s="19">
        <f>VLOOKUP(AB194,Sheet1!$B$2:$C$12,2,TRUE)</f>
        <v>7</v>
      </c>
      <c r="AD194" s="19" t="str">
        <f>VLOOKUP($E194,'[13]Chi tiet'!$D$8:$Q$388,14,0)</f>
        <v>A4</v>
      </c>
      <c r="AE194" s="19">
        <f>VLOOKUP(AD194,Sheet1!$B$2:$C$12,2,TRUE)</f>
        <v>7</v>
      </c>
      <c r="AF194" s="19">
        <f t="shared" si="68"/>
        <v>7.2</v>
      </c>
      <c r="AG194" s="226">
        <f t="shared" si="71"/>
        <v>0</v>
      </c>
      <c r="AH194" s="17" t="str">
        <f t="shared" si="61"/>
        <v>Hoàn thành tốt nhiệm vụ</v>
      </c>
      <c r="AI194" s="17">
        <f t="shared" si="72"/>
        <v>7.2</v>
      </c>
      <c r="AJ194" s="365" t="str">
        <f t="shared" si="62"/>
        <v/>
      </c>
      <c r="AK194" s="17" t="str">
        <f t="shared" si="63"/>
        <v>Hoàn thành tốt nhiệm vụ</v>
      </c>
      <c r="AL194" s="17" t="str">
        <f t="shared" si="64"/>
        <v>LĐTT</v>
      </c>
      <c r="AM194" s="366"/>
      <c r="AN194" s="19" t="str">
        <f>VLOOKUP($E194,[15]Sheet1!$C$7:$E$395,2,0)</f>
        <v>A3</v>
      </c>
      <c r="AO194" s="19">
        <f>VLOOKUP(AN194,Sheet1!$B$2:$C$12,2,TRUE)</f>
        <v>8</v>
      </c>
      <c r="AP194" s="19" t="str">
        <f>VLOOKUP($E194,[15]Sheet1!$C$7:$E$395,3,0)</f>
        <v>A4</v>
      </c>
      <c r="AQ194" s="19">
        <f>VLOOKUP(AP194,Sheet1!$B$2:$C$12,2,TRUE)</f>
        <v>7</v>
      </c>
      <c r="AR194" s="17">
        <f t="shared" si="56"/>
        <v>7.3</v>
      </c>
      <c r="AS194" s="17">
        <f t="shared" si="67"/>
        <v>7.3</v>
      </c>
      <c r="AT194" s="365" t="str">
        <f t="shared" si="73"/>
        <v>12A* + 0B* + 0C* +  0D</v>
      </c>
      <c r="AU194" s="365" t="str">
        <f t="shared" si="65"/>
        <v>12A*</v>
      </c>
      <c r="AV194" s="19" t="str">
        <f t="shared" si="57"/>
        <v>HTT NV</v>
      </c>
      <c r="AW194" s="19" t="str">
        <f t="shared" si="58"/>
        <v>HTT NV</v>
      </c>
      <c r="AX194" s="29"/>
      <c r="AY194" s="29"/>
    </row>
    <row r="195" spans="1:51" s="48" customFormat="1" ht="35.1" customHeight="1" x14ac:dyDescent="0.25">
      <c r="A195" s="207">
        <f t="shared" si="59"/>
        <v>187</v>
      </c>
      <c r="B195" s="207">
        <f>COUNTIF($F$9:F195,F195)</f>
        <v>25</v>
      </c>
      <c r="C195" s="353" t="s">
        <v>985</v>
      </c>
      <c r="D195" s="70" t="s">
        <v>334</v>
      </c>
      <c r="E195" s="209" t="s">
        <v>587</v>
      </c>
      <c r="F195" s="19" t="s">
        <v>338</v>
      </c>
      <c r="G195" s="19" t="s">
        <v>974</v>
      </c>
      <c r="H195" s="19" t="str">
        <f>VLOOKUP($E195,'[4]Gui chi Quynh'!$D$7:$F$393,3,0)</f>
        <v>A1</v>
      </c>
      <c r="I195" s="19">
        <f>VLOOKUP(H195,Sheet1!$B$2:$C$12,2,TRUE)</f>
        <v>10</v>
      </c>
      <c r="J195" s="19" t="str">
        <f>VLOOKUP($E195,'[5]Gui chi Quynh'!$C$7:$E$391,3,0)</f>
        <v>A1</v>
      </c>
      <c r="K195" s="19">
        <f>VLOOKUP(J195,Sheet1!$B$2:$C$12,2,TRUE)</f>
        <v>10</v>
      </c>
      <c r="L195" s="19" t="str">
        <f>VLOOKUP($E195,'[6]Gui chi Quynh'!$C$7:$E$389,3,0)</f>
        <v>A1</v>
      </c>
      <c r="M195" s="19">
        <f>VLOOKUP(L195,Sheet1!$B$2:$C$12,2,TRUE)</f>
        <v>10</v>
      </c>
      <c r="N195" s="19" t="str">
        <f>VLOOKUP($E195,'[7]Gui chi Quynh'!$C$7:$E$389,3,0)</f>
        <v>A1</v>
      </c>
      <c r="O195" s="19">
        <f>VLOOKUP(N195,Sheet1!$B$2:$C$12,2,TRUE)</f>
        <v>10</v>
      </c>
      <c r="P195" s="19" t="str">
        <f>VLOOKUP($E195,'[8]Gui chi Quynh'!$C$7:$E$388,3,0)</f>
        <v>A1</v>
      </c>
      <c r="Q195" s="19">
        <f>VLOOKUP(P195,Sheet1!$B$2:$C$12,2,TRUE)</f>
        <v>10</v>
      </c>
      <c r="R195" s="19">
        <f t="shared" si="69"/>
        <v>10</v>
      </c>
      <c r="S195" s="226">
        <f t="shared" si="70"/>
        <v>0</v>
      </c>
      <c r="T195" s="17" t="str">
        <f t="shared" si="60"/>
        <v>Hoàn thành xuất sắc nhiệm vụ</v>
      </c>
      <c r="U195" s="232"/>
      <c r="V195" s="19" t="str">
        <f>VLOOKUP($E195,'[9]Gui chi Quynh'!$C$7:$E$388,3,0)</f>
        <v>A2</v>
      </c>
      <c r="W195" s="19">
        <f>VLOOKUP(V195,Sheet1!$B$2:$C$12,2,TRUE)</f>
        <v>9</v>
      </c>
      <c r="X195" s="19" t="str">
        <f>VLOOKUP($E195,'[10]Gui chi Quynh'!$C$7:$E$387,3,0)</f>
        <v>A1</v>
      </c>
      <c r="Y195" s="19">
        <f>VLOOKUP(X195,Sheet1!$B$2:$C$12,2,TRUE)</f>
        <v>10</v>
      </c>
      <c r="Z195" s="19" t="str">
        <f>VLOOKUP(E195,'[11]Gui chi Quynh'!$C$7:$E$385,3,0)</f>
        <v>A2</v>
      </c>
      <c r="AA195" s="19">
        <f>VLOOKUP(Z195,Sheet1!$B$2:$C$12,2,TRUE)</f>
        <v>9</v>
      </c>
      <c r="AB195" s="19" t="str">
        <f>VLOOKUP(E195,'[12]Gui chi Quynh'!$C$7:$E$386,3,0)</f>
        <v>A1</v>
      </c>
      <c r="AC195" s="19">
        <f>VLOOKUP(AB195,Sheet1!$B$2:$C$12,2,TRUE)</f>
        <v>10</v>
      </c>
      <c r="AD195" s="19" t="str">
        <f>VLOOKUP($E195,'[13]Chi tiet'!$D$8:$Q$388,14,0)</f>
        <v>A2</v>
      </c>
      <c r="AE195" s="19">
        <f>VLOOKUP(AD195,Sheet1!$B$2:$C$12,2,TRUE)</f>
        <v>9</v>
      </c>
      <c r="AF195" s="19">
        <f t="shared" si="68"/>
        <v>9.4</v>
      </c>
      <c r="AG195" s="226">
        <f t="shared" si="71"/>
        <v>0</v>
      </c>
      <c r="AH195" s="17" t="str">
        <f t="shared" si="61"/>
        <v>Hoàn thành xuất sắc nhiệm vụ</v>
      </c>
      <c r="AI195" s="17">
        <f t="shared" si="72"/>
        <v>9.6999999999999993</v>
      </c>
      <c r="AJ195" s="365" t="str">
        <f t="shared" si="62"/>
        <v/>
      </c>
      <c r="AK195" s="17" t="str">
        <f t="shared" si="63"/>
        <v>Hoàn thành xuất sắc nhiệm vụ</v>
      </c>
      <c r="AL195" s="17" t="str">
        <f t="shared" si="64"/>
        <v>LĐTT</v>
      </c>
      <c r="AM195" s="366" t="str">
        <f>VLOOKUP($D195,'[14]DS Tong'!$D$18:$L$211,9,0)</f>
        <v>Tốt</v>
      </c>
      <c r="AN195" s="19" t="str">
        <f>VLOOKUP($E195,[15]Sheet1!$C$7:$E$395,2,0)</f>
        <v>A1</v>
      </c>
      <c r="AO195" s="19">
        <f>VLOOKUP(AN195,Sheet1!$B$2:$C$12,2,TRUE)</f>
        <v>10</v>
      </c>
      <c r="AP195" s="19" t="str">
        <f>VLOOKUP($E195,[15]Sheet1!$C$7:$E$395,3,0)</f>
        <v>A3</v>
      </c>
      <c r="AQ195" s="19">
        <f>VLOOKUP(AP195,Sheet1!$B$2:$C$12,2,TRUE)</f>
        <v>8</v>
      </c>
      <c r="AR195" s="17">
        <f t="shared" si="56"/>
        <v>9.6</v>
      </c>
      <c r="AS195" s="17">
        <f t="shared" si="67"/>
        <v>9.6</v>
      </c>
      <c r="AT195" s="365" t="str">
        <f t="shared" si="73"/>
        <v>12A* + 0B* + 0C* +  0D</v>
      </c>
      <c r="AU195" s="365" t="str">
        <f t="shared" si="65"/>
        <v>12A*</v>
      </c>
      <c r="AV195" s="19" t="str">
        <f t="shared" si="57"/>
        <v>HTXS NV</v>
      </c>
      <c r="AW195" s="19" t="str">
        <f t="shared" si="58"/>
        <v>HTXS NV</v>
      </c>
      <c r="AX195" s="29"/>
      <c r="AY195" s="29"/>
    </row>
    <row r="196" spans="1:51" s="48" customFormat="1" ht="35.1" customHeight="1" x14ac:dyDescent="0.25">
      <c r="A196" s="207">
        <f t="shared" si="59"/>
        <v>188</v>
      </c>
      <c r="B196" s="207">
        <f>COUNTIF($F$9:F196,F196)</f>
        <v>26</v>
      </c>
      <c r="C196" s="353" t="s">
        <v>985</v>
      </c>
      <c r="D196" s="70" t="s">
        <v>792</v>
      </c>
      <c r="E196" s="211" t="s">
        <v>793</v>
      </c>
      <c r="F196" s="19" t="s">
        <v>338</v>
      </c>
      <c r="G196" s="19" t="s">
        <v>974</v>
      </c>
      <c r="H196" s="19" t="str">
        <f>VLOOKUP($E196,'[4]Gui chi Quynh'!$D$7:$F$393,3,0)</f>
        <v>A3</v>
      </c>
      <c r="I196" s="19">
        <f>VLOOKUP(H196,Sheet1!$B$2:$C$12,2,TRUE)</f>
        <v>8</v>
      </c>
      <c r="J196" s="19" t="str">
        <f>VLOOKUP($E196,'[5]Gui chi Quynh'!$C$7:$E$391,3,0)</f>
        <v>A4</v>
      </c>
      <c r="K196" s="19">
        <f>VLOOKUP(J196,Sheet1!$B$2:$C$12,2,TRUE)</f>
        <v>7</v>
      </c>
      <c r="L196" s="19" t="str">
        <f>VLOOKUP($E196,'[6]Gui chi Quynh'!$C$7:$E$389,3,0)</f>
        <v>A4</v>
      </c>
      <c r="M196" s="19">
        <f>VLOOKUP(L196,Sheet1!$B$2:$C$12,2,TRUE)</f>
        <v>7</v>
      </c>
      <c r="N196" s="19" t="str">
        <f>VLOOKUP($E196,'[7]Gui chi Quynh'!$C$7:$E$389,3,0)</f>
        <v>A4</v>
      </c>
      <c r="O196" s="19">
        <f>VLOOKUP(N196,Sheet1!$B$2:$C$12,2,TRUE)</f>
        <v>7</v>
      </c>
      <c r="P196" s="19" t="str">
        <f>VLOOKUP($E196,'[8]Gui chi Quynh'!$C$7:$E$388,3,0)</f>
        <v>A3</v>
      </c>
      <c r="Q196" s="19">
        <f>VLOOKUP(P196,Sheet1!$B$2:$C$12,2,TRUE)</f>
        <v>8</v>
      </c>
      <c r="R196" s="19">
        <f t="shared" si="69"/>
        <v>7.4</v>
      </c>
      <c r="S196" s="226">
        <f t="shared" si="70"/>
        <v>0</v>
      </c>
      <c r="T196" s="17" t="str">
        <f t="shared" si="60"/>
        <v>Hoàn thành tốt nhiệm vụ</v>
      </c>
      <c r="U196" s="232"/>
      <c r="V196" s="19" t="str">
        <f>VLOOKUP($E196,'[9]Gui chi Quynh'!$C$7:$E$388,3,0)</f>
        <v>A3</v>
      </c>
      <c r="W196" s="19">
        <f>VLOOKUP(V196,Sheet1!$B$2:$C$12,2,TRUE)</f>
        <v>8</v>
      </c>
      <c r="X196" s="19" t="str">
        <f>VLOOKUP($E196,'[10]Gui chi Quynh'!$C$7:$E$387,3,0)</f>
        <v>A4</v>
      </c>
      <c r="Y196" s="19">
        <f>VLOOKUP(X196,Sheet1!$B$2:$C$12,2,TRUE)</f>
        <v>7</v>
      </c>
      <c r="Z196" s="19" t="str">
        <f>VLOOKUP(E196,'[11]Gui chi Quynh'!$C$7:$E$385,3,0)</f>
        <v>A3</v>
      </c>
      <c r="AA196" s="19">
        <f>VLOOKUP(Z196,Sheet1!$B$2:$C$12,2,TRUE)</f>
        <v>8</v>
      </c>
      <c r="AB196" s="19" t="str">
        <f>VLOOKUP(E196,'[12]Gui chi Quynh'!$C$7:$E$386,3,0)</f>
        <v>A3</v>
      </c>
      <c r="AC196" s="19">
        <f>VLOOKUP(AB196,Sheet1!$B$2:$C$12,2,TRUE)</f>
        <v>8</v>
      </c>
      <c r="AD196" s="19" t="str">
        <f>VLOOKUP($E196,'[13]Chi tiet'!$D$8:$Q$388,14,0)</f>
        <v>A3</v>
      </c>
      <c r="AE196" s="19">
        <f>VLOOKUP(AD196,Sheet1!$B$2:$C$12,2,TRUE)</f>
        <v>8</v>
      </c>
      <c r="AF196" s="19">
        <f t="shared" si="68"/>
        <v>7.8</v>
      </c>
      <c r="AG196" s="226">
        <f t="shared" si="71"/>
        <v>0</v>
      </c>
      <c r="AH196" s="17" t="str">
        <f t="shared" si="61"/>
        <v>Hoàn thành tốt nhiệm vụ</v>
      </c>
      <c r="AI196" s="17">
        <f t="shared" si="72"/>
        <v>7.6</v>
      </c>
      <c r="AJ196" s="365" t="str">
        <f t="shared" si="62"/>
        <v/>
      </c>
      <c r="AK196" s="17" t="str">
        <f t="shared" si="63"/>
        <v>Hoàn thành tốt nhiệm vụ</v>
      </c>
      <c r="AL196" s="17" t="str">
        <f t="shared" si="64"/>
        <v>LĐTT</v>
      </c>
      <c r="AM196" s="366"/>
      <c r="AN196" s="19" t="str">
        <f>VLOOKUP($E196,[15]Sheet1!$C$7:$E$395,2,0)</f>
        <v>A3</v>
      </c>
      <c r="AO196" s="19">
        <f>VLOOKUP(AN196,Sheet1!$B$2:$C$12,2,TRUE)</f>
        <v>8</v>
      </c>
      <c r="AP196" s="19" t="str">
        <f>VLOOKUP($E196,[15]Sheet1!$C$7:$E$395,3,0)</f>
        <v>A3</v>
      </c>
      <c r="AQ196" s="19">
        <f>VLOOKUP(AP196,Sheet1!$B$2:$C$12,2,TRUE)</f>
        <v>8</v>
      </c>
      <c r="AR196" s="17">
        <f t="shared" si="56"/>
        <v>7.6</v>
      </c>
      <c r="AS196" s="17">
        <f t="shared" si="67"/>
        <v>7.7</v>
      </c>
      <c r="AT196" s="365" t="str">
        <f t="shared" si="73"/>
        <v>12A* + 0B* + 0C* +  0D</v>
      </c>
      <c r="AU196" s="365" t="str">
        <f t="shared" si="65"/>
        <v>12A*</v>
      </c>
      <c r="AV196" s="19" t="str">
        <f t="shared" si="57"/>
        <v>HTT NV</v>
      </c>
      <c r="AW196" s="19" t="str">
        <f t="shared" si="58"/>
        <v>HTT NV</v>
      </c>
      <c r="AX196" s="29"/>
      <c r="AY196" s="29"/>
    </row>
    <row r="197" spans="1:51" s="48" customFormat="1" ht="35.1" customHeight="1" x14ac:dyDescent="0.25">
      <c r="A197" s="207">
        <f t="shared" si="59"/>
        <v>189</v>
      </c>
      <c r="B197" s="207">
        <f>COUNTIF($F$9:F197,F197)</f>
        <v>27</v>
      </c>
      <c r="C197" s="353" t="s">
        <v>984</v>
      </c>
      <c r="D197" s="70" t="s">
        <v>825</v>
      </c>
      <c r="E197" s="211" t="s">
        <v>824</v>
      </c>
      <c r="F197" s="19" t="s">
        <v>338</v>
      </c>
      <c r="G197" s="19" t="s">
        <v>974</v>
      </c>
      <c r="H197" s="19" t="str">
        <f>VLOOKUP($E197,'[4]Gui chi Quynh'!$D$7:$F$393,3,0)</f>
        <v>A4</v>
      </c>
      <c r="I197" s="19">
        <f>VLOOKUP(H197,Sheet1!$B$2:$C$12,2,TRUE)</f>
        <v>7</v>
      </c>
      <c r="J197" s="19" t="str">
        <f>VLOOKUP($E197,'[5]Gui chi Quynh'!$C$7:$E$391,3,0)</f>
        <v>A4</v>
      </c>
      <c r="K197" s="19">
        <f>VLOOKUP(J197,Sheet1!$B$2:$C$12,2,TRUE)</f>
        <v>7</v>
      </c>
      <c r="L197" s="19" t="str">
        <f>VLOOKUP($E197,'[6]Gui chi Quynh'!$C$7:$E$389,3,0)</f>
        <v>A4</v>
      </c>
      <c r="M197" s="19">
        <f>VLOOKUP(L197,Sheet1!$B$2:$C$12,2,TRUE)</f>
        <v>7</v>
      </c>
      <c r="N197" s="19" t="str">
        <f>VLOOKUP($E197,'[7]Gui chi Quynh'!$C$7:$E$389,3,0)</f>
        <v>A4</v>
      </c>
      <c r="O197" s="19">
        <f>VLOOKUP(N197,Sheet1!$B$2:$C$12,2,TRUE)</f>
        <v>7</v>
      </c>
      <c r="P197" s="19" t="str">
        <f>VLOOKUP($E197,'[8]Gui chi Quynh'!$C$7:$E$388,3,0)</f>
        <v>A4</v>
      </c>
      <c r="Q197" s="19">
        <f>VLOOKUP(P197,Sheet1!$B$2:$C$12,2,TRUE)</f>
        <v>7</v>
      </c>
      <c r="R197" s="19">
        <f t="shared" si="69"/>
        <v>7</v>
      </c>
      <c r="S197" s="226">
        <f t="shared" si="70"/>
        <v>0</v>
      </c>
      <c r="T197" s="17" t="str">
        <f t="shared" si="60"/>
        <v>Hoàn thành tốt nhiệm vụ</v>
      </c>
      <c r="U197" s="232"/>
      <c r="V197" s="19" t="str">
        <f>VLOOKUP($E197,'[9]Gui chi Quynh'!$C$7:$E$388,3,0)</f>
        <v>A4</v>
      </c>
      <c r="W197" s="19">
        <f>VLOOKUP(V197,Sheet1!$B$2:$C$12,2,TRUE)</f>
        <v>7</v>
      </c>
      <c r="X197" s="19" t="str">
        <f>VLOOKUP($E197,'[10]Gui chi Quynh'!$C$7:$E$387,3,0)</f>
        <v>A4</v>
      </c>
      <c r="Y197" s="19">
        <f>VLOOKUP(X197,Sheet1!$B$2:$C$12,2,TRUE)</f>
        <v>7</v>
      </c>
      <c r="Z197" s="19" t="str">
        <f>VLOOKUP(E197,'[11]Gui chi Quynh'!$C$7:$E$385,3,0)</f>
        <v>A4</v>
      </c>
      <c r="AA197" s="19">
        <f>VLOOKUP(Z197,Sheet1!$B$2:$C$12,2,TRUE)</f>
        <v>7</v>
      </c>
      <c r="AB197" s="19" t="str">
        <f>VLOOKUP(E197,'[12]Gui chi Quynh'!$C$7:$E$386,3,0)</f>
        <v>A4</v>
      </c>
      <c r="AC197" s="19">
        <f>VLOOKUP(AB197,Sheet1!$B$2:$C$12,2,TRUE)</f>
        <v>7</v>
      </c>
      <c r="AD197" s="19" t="str">
        <f>VLOOKUP($E197,'[13]Chi tiet'!$D$8:$Q$388,14,0)</f>
        <v>A4</v>
      </c>
      <c r="AE197" s="19">
        <f>VLOOKUP(AD197,Sheet1!$B$2:$C$12,2,TRUE)</f>
        <v>7</v>
      </c>
      <c r="AF197" s="19">
        <f t="shared" si="68"/>
        <v>7</v>
      </c>
      <c r="AG197" s="226">
        <f t="shared" si="71"/>
        <v>0</v>
      </c>
      <c r="AH197" s="17" t="str">
        <f t="shared" si="61"/>
        <v>Hoàn thành tốt nhiệm vụ</v>
      </c>
      <c r="AI197" s="17">
        <f t="shared" si="72"/>
        <v>7</v>
      </c>
      <c r="AJ197" s="365" t="str">
        <f t="shared" si="62"/>
        <v/>
      </c>
      <c r="AK197" s="17" t="str">
        <f t="shared" si="63"/>
        <v>Hoàn thành tốt nhiệm vụ</v>
      </c>
      <c r="AL197" s="17" t="str">
        <f t="shared" si="64"/>
        <v>LĐTT</v>
      </c>
      <c r="AM197" s="366"/>
      <c r="AN197" s="19" t="str">
        <f>VLOOKUP($E197,[15]Sheet1!$C$7:$E$395,2,0)</f>
        <v>A4</v>
      </c>
      <c r="AO197" s="19">
        <f>VLOOKUP(AN197,Sheet1!$B$2:$C$12,2,TRUE)</f>
        <v>7</v>
      </c>
      <c r="AP197" s="19" t="str">
        <f>VLOOKUP($E197,[15]Sheet1!$C$7:$E$395,3,0)</f>
        <v>A3</v>
      </c>
      <c r="AQ197" s="19">
        <f>VLOOKUP(AP197,Sheet1!$B$2:$C$12,2,TRUE)</f>
        <v>8</v>
      </c>
      <c r="AR197" s="17">
        <f t="shared" si="56"/>
        <v>7.1</v>
      </c>
      <c r="AS197" s="17">
        <f t="shared" si="67"/>
        <v>7.1</v>
      </c>
      <c r="AT197" s="365" t="str">
        <f t="shared" si="73"/>
        <v>12A* + 0B* + 0C* +  0D</v>
      </c>
      <c r="AU197" s="365" t="str">
        <f t="shared" si="65"/>
        <v>12A*</v>
      </c>
      <c r="AV197" s="19" t="str">
        <f t="shared" si="57"/>
        <v>HTT NV</v>
      </c>
      <c r="AW197" s="19" t="str">
        <f t="shared" si="58"/>
        <v>HTT NV</v>
      </c>
      <c r="AX197" s="25"/>
      <c r="AY197" s="25"/>
    </row>
    <row r="198" spans="1:51" s="48" customFormat="1" ht="35.1" customHeight="1" x14ac:dyDescent="0.25">
      <c r="A198" s="207">
        <f t="shared" si="59"/>
        <v>190</v>
      </c>
      <c r="B198" s="207">
        <f>COUNTIF($F$9:F198,F198)</f>
        <v>1</v>
      </c>
      <c r="C198" s="353" t="s">
        <v>984</v>
      </c>
      <c r="D198" s="208" t="s">
        <v>298</v>
      </c>
      <c r="E198" s="209" t="s">
        <v>589</v>
      </c>
      <c r="F198" s="233" t="s">
        <v>370</v>
      </c>
      <c r="G198" s="233" t="s">
        <v>974</v>
      </c>
      <c r="H198" s="19" t="str">
        <f>VLOOKUP($E198,'[4]Gui chi Quynh'!$D$7:$F$393,3,0)</f>
        <v>A1</v>
      </c>
      <c r="I198" s="19">
        <f>VLOOKUP(H198,Sheet1!$B$2:$C$12,2,TRUE)</f>
        <v>10</v>
      </c>
      <c r="J198" s="19" t="str">
        <f>VLOOKUP($E198,'[5]Gui chi Quynh'!$C$7:$E$391,3,0)</f>
        <v>A1</v>
      </c>
      <c r="K198" s="19">
        <f>VLOOKUP(J198,Sheet1!$B$2:$C$12,2,TRUE)</f>
        <v>10</v>
      </c>
      <c r="L198" s="19" t="str">
        <f>VLOOKUP($E198,'[6]Gui chi Quynh'!$C$7:$E$389,3,0)</f>
        <v>A1</v>
      </c>
      <c r="M198" s="19">
        <f>VLOOKUP(L198,Sheet1!$B$2:$C$12,2,TRUE)</f>
        <v>10</v>
      </c>
      <c r="N198" s="19" t="str">
        <f>VLOOKUP($E198,'[7]Gui chi Quynh'!$C$7:$E$389,3,0)</f>
        <v>A1</v>
      </c>
      <c r="O198" s="19">
        <f>VLOOKUP(N198,Sheet1!$B$2:$C$12,2,TRUE)</f>
        <v>10</v>
      </c>
      <c r="P198" s="19" t="str">
        <f>VLOOKUP($E198,'[8]Gui chi Quynh'!$C$7:$E$388,3,0)</f>
        <v>A1</v>
      </c>
      <c r="Q198" s="19">
        <f>VLOOKUP(P198,Sheet1!$B$2:$C$12,2,TRUE)</f>
        <v>10</v>
      </c>
      <c r="R198" s="19">
        <f t="shared" si="69"/>
        <v>10</v>
      </c>
      <c r="S198" s="226">
        <f t="shared" si="70"/>
        <v>0</v>
      </c>
      <c r="T198" s="17" t="str">
        <f t="shared" si="60"/>
        <v>Hoàn thành xuất sắc nhiệm vụ</v>
      </c>
      <c r="U198" s="232"/>
      <c r="V198" s="19" t="str">
        <f>VLOOKUP($E198,'[9]Gui chi Quynh'!$C$7:$E$388,3,0)</f>
        <v>A1</v>
      </c>
      <c r="W198" s="19">
        <f>VLOOKUP(V198,Sheet1!$B$2:$C$12,2,TRUE)</f>
        <v>10</v>
      </c>
      <c r="X198" s="19" t="str">
        <f>VLOOKUP($E198,'[10]Gui chi Quynh'!$C$7:$E$387,3,0)</f>
        <v>A1</v>
      </c>
      <c r="Y198" s="19">
        <f>VLOOKUP(X198,Sheet1!$B$2:$C$12,2,TRUE)</f>
        <v>10</v>
      </c>
      <c r="Z198" s="19" t="str">
        <f>VLOOKUP(E198,'[11]Gui chi Quynh'!$C$7:$E$385,3,0)</f>
        <v>A1</v>
      </c>
      <c r="AA198" s="19">
        <f>VLOOKUP(Z198,Sheet1!$B$2:$C$12,2,TRUE)</f>
        <v>10</v>
      </c>
      <c r="AB198" s="19" t="str">
        <f>VLOOKUP(E198,'[12]Gui chi Quynh'!$C$7:$E$386,3,0)</f>
        <v>A3</v>
      </c>
      <c r="AC198" s="19">
        <f>VLOOKUP(AB198,Sheet1!$B$2:$C$12,2,TRUE)</f>
        <v>8</v>
      </c>
      <c r="AD198" s="19" t="str">
        <f>VLOOKUP($E198,'[13]Chi tiet'!$D$8:$Q$388,14,0)</f>
        <v>A1</v>
      </c>
      <c r="AE198" s="19">
        <f>VLOOKUP(AD198,Sheet1!$B$2:$C$12,2,TRUE)</f>
        <v>10</v>
      </c>
      <c r="AF198" s="19">
        <f t="shared" si="68"/>
        <v>9.6</v>
      </c>
      <c r="AG198" s="226">
        <f t="shared" si="71"/>
        <v>0</v>
      </c>
      <c r="AH198" s="17" t="str">
        <f t="shared" si="61"/>
        <v>Hoàn thành xuất sắc nhiệm vụ</v>
      </c>
      <c r="AI198" s="17">
        <f t="shared" si="72"/>
        <v>9.8000000000000007</v>
      </c>
      <c r="AJ198" s="365" t="str">
        <f t="shared" si="62"/>
        <v/>
      </c>
      <c r="AK198" s="17" t="str">
        <f t="shared" si="63"/>
        <v>Hoàn thành xuất sắc nhiệm vụ</v>
      </c>
      <c r="AL198" s="17" t="str">
        <f t="shared" si="64"/>
        <v>LĐTT</v>
      </c>
      <c r="AM198" s="366" t="str">
        <f>VLOOKUP($D198,'[14]DS Tong'!$D$18:$L$211,9,0)</f>
        <v>Tốt</v>
      </c>
      <c r="AN198" s="19" t="str">
        <f>VLOOKUP($E198,[15]Sheet1!$C$7:$E$395,2,0)</f>
        <v>A1</v>
      </c>
      <c r="AO198" s="19">
        <f>VLOOKUP(AN198,Sheet1!$B$2:$C$12,2,TRUE)</f>
        <v>10</v>
      </c>
      <c r="AP198" s="19" t="str">
        <f>VLOOKUP($E198,[15]Sheet1!$C$7:$E$395,3,0)</f>
        <v>A1</v>
      </c>
      <c r="AQ198" s="19">
        <f>VLOOKUP(AP198,Sheet1!$B$2:$C$12,2,TRUE)</f>
        <v>10</v>
      </c>
      <c r="AR198" s="17">
        <f t="shared" si="56"/>
        <v>9.8000000000000007</v>
      </c>
      <c r="AS198" s="17">
        <f t="shared" si="67"/>
        <v>9.8000000000000007</v>
      </c>
      <c r="AT198" s="365" t="str">
        <f t="shared" si="73"/>
        <v>12A* + 0B* + 0C* +  0D</v>
      </c>
      <c r="AU198" s="365" t="str">
        <f t="shared" si="65"/>
        <v>12A*</v>
      </c>
      <c r="AV198" s="19" t="str">
        <f t="shared" si="57"/>
        <v>HTXS NV</v>
      </c>
      <c r="AW198" s="19" t="str">
        <f t="shared" si="58"/>
        <v>HTXS NV</v>
      </c>
      <c r="AX198" s="29"/>
      <c r="AY198" s="29"/>
    </row>
    <row r="199" spans="1:51" s="48" customFormat="1" ht="35.1" customHeight="1" x14ac:dyDescent="0.25">
      <c r="A199" s="207">
        <f t="shared" si="59"/>
        <v>191</v>
      </c>
      <c r="B199" s="207">
        <f>COUNTIF($F$9:F199,F199)</f>
        <v>2</v>
      </c>
      <c r="C199" s="353" t="s">
        <v>985</v>
      </c>
      <c r="D199" s="208" t="s">
        <v>236</v>
      </c>
      <c r="E199" s="209" t="s">
        <v>599</v>
      </c>
      <c r="F199" s="19" t="s">
        <v>370</v>
      </c>
      <c r="G199" s="19" t="s">
        <v>974</v>
      </c>
      <c r="H199" s="19" t="str">
        <f>VLOOKUP($E199,'[4]Gui chi Quynh'!$D$7:$F$393,3,0)</f>
        <v>A3</v>
      </c>
      <c r="I199" s="19">
        <f>VLOOKUP(H199,Sheet1!$B$2:$C$12,2,TRUE)</f>
        <v>8</v>
      </c>
      <c r="J199" s="19" t="str">
        <f>VLOOKUP($E199,'[5]Gui chi Quynh'!$C$7:$E$391,3,0)</f>
        <v>A3</v>
      </c>
      <c r="K199" s="19">
        <f>VLOOKUP(J199,Sheet1!$B$2:$C$12,2,TRUE)</f>
        <v>8</v>
      </c>
      <c r="L199" s="19" t="str">
        <f>VLOOKUP($E199,'[6]Gui chi Quynh'!$C$7:$E$389,3,0)</f>
        <v>A4</v>
      </c>
      <c r="M199" s="19">
        <f>VLOOKUP(L199,Sheet1!$B$2:$C$12,2,TRUE)</f>
        <v>7</v>
      </c>
      <c r="N199" s="19" t="str">
        <f>VLOOKUP($E199,'[7]Gui chi Quynh'!$C$7:$E$389,3,0)</f>
        <v>A3</v>
      </c>
      <c r="O199" s="19">
        <f>VLOOKUP(N199,Sheet1!$B$2:$C$12,2,TRUE)</f>
        <v>8</v>
      </c>
      <c r="P199" s="19" t="str">
        <f>VLOOKUP($E199,'[8]Gui chi Quynh'!$C$7:$E$388,3,0)</f>
        <v>A4</v>
      </c>
      <c r="Q199" s="19">
        <f>VLOOKUP(P199,Sheet1!$B$2:$C$12,2,TRUE)</f>
        <v>7</v>
      </c>
      <c r="R199" s="19">
        <f t="shared" si="69"/>
        <v>7.6</v>
      </c>
      <c r="S199" s="226">
        <f t="shared" si="70"/>
        <v>0</v>
      </c>
      <c r="T199" s="17" t="str">
        <f t="shared" si="60"/>
        <v>Hoàn thành tốt nhiệm vụ</v>
      </c>
      <c r="U199" s="232"/>
      <c r="V199" s="19" t="str">
        <f>VLOOKUP($E199,'[9]Gui chi Quynh'!$C$7:$E$388,3,0)</f>
        <v>A4</v>
      </c>
      <c r="W199" s="19">
        <f>VLOOKUP(V199,Sheet1!$B$2:$C$12,2,TRUE)</f>
        <v>7</v>
      </c>
      <c r="X199" s="19" t="str">
        <f>VLOOKUP($E199,'[10]Gui chi Quynh'!$C$7:$E$387,3,0)</f>
        <v>A4</v>
      </c>
      <c r="Y199" s="19">
        <f>VLOOKUP(X199,Sheet1!$B$2:$C$12,2,TRUE)</f>
        <v>7</v>
      </c>
      <c r="Z199" s="19" t="str">
        <f>VLOOKUP(E199,'[11]Gui chi Quynh'!$C$7:$E$385,3,0)</f>
        <v>A4</v>
      </c>
      <c r="AA199" s="19">
        <f>VLOOKUP(Z199,Sheet1!$B$2:$C$12,2,TRUE)</f>
        <v>7</v>
      </c>
      <c r="AB199" s="19" t="str">
        <f>VLOOKUP(E199,'[12]Gui chi Quynh'!$C$7:$E$386,3,0)</f>
        <v>A3</v>
      </c>
      <c r="AC199" s="19">
        <f>VLOOKUP(AB199,Sheet1!$B$2:$C$12,2,TRUE)</f>
        <v>8</v>
      </c>
      <c r="AD199" s="19" t="str">
        <f>VLOOKUP($E199,'[13]Chi tiet'!$D$8:$Q$388,14,0)</f>
        <v>A3</v>
      </c>
      <c r="AE199" s="19">
        <f>VLOOKUP(AD199,Sheet1!$B$2:$C$12,2,TRUE)</f>
        <v>8</v>
      </c>
      <c r="AF199" s="19">
        <f t="shared" si="68"/>
        <v>7.4</v>
      </c>
      <c r="AG199" s="226">
        <f t="shared" si="71"/>
        <v>0</v>
      </c>
      <c r="AH199" s="17" t="str">
        <f t="shared" si="61"/>
        <v>Hoàn thành tốt nhiệm vụ</v>
      </c>
      <c r="AI199" s="17">
        <f t="shared" si="72"/>
        <v>7.5</v>
      </c>
      <c r="AJ199" s="365" t="str">
        <f t="shared" si="62"/>
        <v/>
      </c>
      <c r="AK199" s="17" t="str">
        <f t="shared" si="63"/>
        <v>Hoàn thành tốt nhiệm vụ</v>
      </c>
      <c r="AL199" s="17" t="str">
        <f t="shared" si="64"/>
        <v>LĐTT</v>
      </c>
      <c r="AM199" s="366"/>
      <c r="AN199" s="19" t="str">
        <f>VLOOKUP($E199,[15]Sheet1!$C$7:$E$395,2,0)</f>
        <v>A3</v>
      </c>
      <c r="AO199" s="19">
        <f>VLOOKUP(AN199,Sheet1!$B$2:$C$12,2,TRUE)</f>
        <v>8</v>
      </c>
      <c r="AP199" s="19" t="str">
        <f>VLOOKUP($E199,[15]Sheet1!$C$7:$E$395,3,0)</f>
        <v>A3</v>
      </c>
      <c r="AQ199" s="19">
        <f>VLOOKUP(AP199,Sheet1!$B$2:$C$12,2,TRUE)</f>
        <v>8</v>
      </c>
      <c r="AR199" s="17">
        <f t="shared" si="56"/>
        <v>7.5</v>
      </c>
      <c r="AS199" s="17">
        <f t="shared" si="67"/>
        <v>7.6</v>
      </c>
      <c r="AT199" s="365" t="str">
        <f t="shared" si="73"/>
        <v>12A* + 0B* + 0C* +  0D</v>
      </c>
      <c r="AU199" s="365" t="str">
        <f t="shared" si="65"/>
        <v>12A*</v>
      </c>
      <c r="AV199" s="19" t="str">
        <f t="shared" si="57"/>
        <v>HTT NV</v>
      </c>
      <c r="AW199" s="19" t="str">
        <f t="shared" si="58"/>
        <v>HTT NV</v>
      </c>
      <c r="AX199" s="29"/>
      <c r="AY199" s="29"/>
    </row>
    <row r="200" spans="1:51" s="48" customFormat="1" ht="35.1" customHeight="1" x14ac:dyDescent="0.25">
      <c r="A200" s="207">
        <f t="shared" si="59"/>
        <v>192</v>
      </c>
      <c r="B200" s="207">
        <f>COUNTIF($F$9:F200,F200)</f>
        <v>3</v>
      </c>
      <c r="C200" s="353" t="s">
        <v>985</v>
      </c>
      <c r="D200" s="208" t="s">
        <v>247</v>
      </c>
      <c r="E200" s="209" t="s">
        <v>607</v>
      </c>
      <c r="F200" s="19" t="s">
        <v>370</v>
      </c>
      <c r="G200" s="19" t="s">
        <v>974</v>
      </c>
      <c r="H200" s="19" t="str">
        <f>VLOOKUP($E200,'[4]Gui chi Quynh'!$D$7:$F$393,3,0)</f>
        <v>A2</v>
      </c>
      <c r="I200" s="19">
        <f>VLOOKUP(H200,Sheet1!$B$2:$C$12,2,TRUE)</f>
        <v>9</v>
      </c>
      <c r="J200" s="19" t="str">
        <f>VLOOKUP($E200,'[5]Gui chi Quynh'!$C$7:$E$391,3,0)</f>
        <v>A3</v>
      </c>
      <c r="K200" s="19">
        <f>VLOOKUP(J200,Sheet1!$B$2:$C$12,2,TRUE)</f>
        <v>8</v>
      </c>
      <c r="L200" s="19" t="str">
        <f>VLOOKUP($E200,'[6]Gui chi Quynh'!$C$7:$E$389,3,0)</f>
        <v>A2</v>
      </c>
      <c r="M200" s="19">
        <f>VLOOKUP(L200,Sheet1!$B$2:$C$12,2,TRUE)</f>
        <v>9</v>
      </c>
      <c r="N200" s="19" t="str">
        <f>VLOOKUP($E200,'[7]Gui chi Quynh'!$C$7:$E$389,3,0)</f>
        <v>A3</v>
      </c>
      <c r="O200" s="19">
        <f>VLOOKUP(N200,Sheet1!$B$2:$C$12,2,TRUE)</f>
        <v>8</v>
      </c>
      <c r="P200" s="19" t="str">
        <f>VLOOKUP($E200,'[8]Gui chi Quynh'!$C$7:$E$388,3,0)</f>
        <v>A2</v>
      </c>
      <c r="Q200" s="19">
        <f>VLOOKUP(P200,Sheet1!$B$2:$C$12,2,TRUE)</f>
        <v>9</v>
      </c>
      <c r="R200" s="19">
        <f t="shared" si="69"/>
        <v>8.6</v>
      </c>
      <c r="S200" s="226">
        <f t="shared" si="70"/>
        <v>0</v>
      </c>
      <c r="T200" s="17" t="str">
        <f t="shared" si="60"/>
        <v>Hoàn thành xuất sắc nhiệm vụ</v>
      </c>
      <c r="U200" s="232"/>
      <c r="V200" s="19" t="str">
        <f>VLOOKUP($E200,'[9]Gui chi Quynh'!$C$7:$E$388,3,0)</f>
        <v>A2</v>
      </c>
      <c r="W200" s="19">
        <f>VLOOKUP(V200,Sheet1!$B$2:$C$12,2,TRUE)</f>
        <v>9</v>
      </c>
      <c r="X200" s="19" t="str">
        <f>VLOOKUP($E200,'[10]Gui chi Quynh'!$C$7:$E$387,3,0)</f>
        <v>A3</v>
      </c>
      <c r="Y200" s="19">
        <f>VLOOKUP(X200,Sheet1!$B$2:$C$12,2,TRUE)</f>
        <v>8</v>
      </c>
      <c r="Z200" s="19" t="str">
        <f>VLOOKUP(E200,'[11]Gui chi Quynh'!$C$7:$E$385,3,0)</f>
        <v>A3</v>
      </c>
      <c r="AA200" s="19">
        <f>VLOOKUP(Z200,Sheet1!$B$2:$C$12,2,TRUE)</f>
        <v>8</v>
      </c>
      <c r="AB200" s="19" t="str">
        <f>VLOOKUP(E200,'[12]Gui chi Quynh'!$C$7:$E$386,3,0)</f>
        <v>A3</v>
      </c>
      <c r="AC200" s="19">
        <f>VLOOKUP(AB200,Sheet1!$B$2:$C$12,2,TRUE)</f>
        <v>8</v>
      </c>
      <c r="AD200" s="19" t="str">
        <f>VLOOKUP($E200,'[13]Chi tiet'!$D$8:$Q$388,14,0)</f>
        <v>A1</v>
      </c>
      <c r="AE200" s="19">
        <f>VLOOKUP(AD200,Sheet1!$B$2:$C$12,2,TRUE)</f>
        <v>10</v>
      </c>
      <c r="AF200" s="19">
        <f t="shared" si="68"/>
        <v>8.6</v>
      </c>
      <c r="AG200" s="226">
        <f t="shared" si="71"/>
        <v>0</v>
      </c>
      <c r="AH200" s="17" t="str">
        <f t="shared" si="61"/>
        <v>Hoàn thành xuất sắc nhiệm vụ</v>
      </c>
      <c r="AI200" s="17">
        <f t="shared" si="72"/>
        <v>8.6</v>
      </c>
      <c r="AJ200" s="365" t="str">
        <f t="shared" si="62"/>
        <v/>
      </c>
      <c r="AK200" s="17" t="str">
        <f t="shared" si="63"/>
        <v>Hoàn thành xuất sắc nhiệm vụ</v>
      </c>
      <c r="AL200" s="17" t="str">
        <f t="shared" si="64"/>
        <v>LĐTT</v>
      </c>
      <c r="AM200" s="366"/>
      <c r="AN200" s="19" t="str">
        <f>VLOOKUP($E200,[15]Sheet1!$C$7:$E$395,2,0)</f>
        <v>A1</v>
      </c>
      <c r="AO200" s="19">
        <f>VLOOKUP(AN200,Sheet1!$B$2:$C$12,2,TRUE)</f>
        <v>10</v>
      </c>
      <c r="AP200" s="19" t="str">
        <f>VLOOKUP($E200,[15]Sheet1!$C$7:$E$395,3,0)</f>
        <v>A3</v>
      </c>
      <c r="AQ200" s="19">
        <f>VLOOKUP(AP200,Sheet1!$B$2:$C$12,2,TRUE)</f>
        <v>8</v>
      </c>
      <c r="AR200" s="17">
        <f t="shared" si="56"/>
        <v>8.5</v>
      </c>
      <c r="AS200" s="17">
        <f t="shared" si="67"/>
        <v>8.6999999999999993</v>
      </c>
      <c r="AT200" s="365" t="str">
        <f t="shared" si="73"/>
        <v>12A* + 0B* + 0C* +  0D</v>
      </c>
      <c r="AU200" s="365" t="str">
        <f t="shared" si="65"/>
        <v>12A*</v>
      </c>
      <c r="AV200" s="19" t="str">
        <f t="shared" si="57"/>
        <v>HTXS NV</v>
      </c>
      <c r="AW200" s="19" t="str">
        <f t="shared" si="58"/>
        <v>HTXS NV</v>
      </c>
      <c r="AX200" s="29"/>
      <c r="AY200" s="29"/>
    </row>
    <row r="201" spans="1:51" s="48" customFormat="1" ht="35.1" customHeight="1" x14ac:dyDescent="0.25">
      <c r="A201" s="207">
        <f t="shared" si="59"/>
        <v>193</v>
      </c>
      <c r="B201" s="207">
        <f>COUNTIF($F$9:F201,F201)</f>
        <v>4</v>
      </c>
      <c r="C201" s="353" t="s">
        <v>985</v>
      </c>
      <c r="D201" s="208" t="s">
        <v>245</v>
      </c>
      <c r="E201" s="209" t="s">
        <v>606</v>
      </c>
      <c r="F201" s="19" t="s">
        <v>370</v>
      </c>
      <c r="G201" s="19" t="s">
        <v>974</v>
      </c>
      <c r="H201" s="19" t="str">
        <f>VLOOKUP($E201,'[4]Gui chi Quynh'!$D$7:$F$393,3,0)</f>
        <v>A4</v>
      </c>
      <c r="I201" s="19">
        <f>VLOOKUP(H201,Sheet1!$B$2:$C$12,2,TRUE)</f>
        <v>7</v>
      </c>
      <c r="J201" s="19" t="str">
        <f>VLOOKUP($E201,'[5]Gui chi Quynh'!$C$7:$E$391,3,0)</f>
        <v>A3</v>
      </c>
      <c r="K201" s="19">
        <f>VLOOKUP(J201,Sheet1!$B$2:$C$12,2,TRUE)</f>
        <v>8</v>
      </c>
      <c r="L201" s="19" t="str">
        <f>VLOOKUP($E201,'[6]Gui chi Quynh'!$C$7:$E$389,3,0)</f>
        <v>A4</v>
      </c>
      <c r="M201" s="19">
        <f>VLOOKUP(L201,Sheet1!$B$2:$C$12,2,TRUE)</f>
        <v>7</v>
      </c>
      <c r="N201" s="19" t="str">
        <f>VLOOKUP($E201,'[7]Gui chi Quynh'!$C$7:$E$389,3,0)</f>
        <v>A3</v>
      </c>
      <c r="O201" s="19">
        <f>VLOOKUP(N201,Sheet1!$B$2:$C$12,2,TRUE)</f>
        <v>8</v>
      </c>
      <c r="P201" s="19" t="str">
        <f>VLOOKUP($E201,'[8]Gui chi Quynh'!$C$7:$E$388,3,0)</f>
        <v>A3</v>
      </c>
      <c r="Q201" s="19">
        <f>VLOOKUP(P201,Sheet1!$B$2:$C$12,2,TRUE)</f>
        <v>8</v>
      </c>
      <c r="R201" s="19">
        <f t="shared" si="69"/>
        <v>7.6</v>
      </c>
      <c r="S201" s="226">
        <f t="shared" si="70"/>
        <v>0</v>
      </c>
      <c r="T201" s="17" t="str">
        <f t="shared" si="60"/>
        <v>Hoàn thành tốt nhiệm vụ</v>
      </c>
      <c r="U201" s="232"/>
      <c r="V201" s="19" t="str">
        <f>VLOOKUP($E201,'[9]Gui chi Quynh'!$C$7:$E$388,3,0)</f>
        <v>A3</v>
      </c>
      <c r="W201" s="19">
        <f>VLOOKUP(V201,Sheet1!$B$2:$C$12,2,TRUE)</f>
        <v>8</v>
      </c>
      <c r="X201" s="19" t="str">
        <f>VLOOKUP($E201,'[10]Gui chi Quynh'!$C$7:$E$387,3,0)</f>
        <v>A4</v>
      </c>
      <c r="Y201" s="19">
        <f>VLOOKUP(X201,Sheet1!$B$2:$C$12,2,TRUE)</f>
        <v>7</v>
      </c>
      <c r="Z201" s="19" t="str">
        <f>VLOOKUP(E201,'[11]Gui chi Quynh'!$C$7:$E$385,3,0)</f>
        <v>A4</v>
      </c>
      <c r="AA201" s="19">
        <f>VLOOKUP(Z201,Sheet1!$B$2:$C$12,2,TRUE)</f>
        <v>7</v>
      </c>
      <c r="AB201" s="19" t="str">
        <f>VLOOKUP(E201,'[12]Gui chi Quynh'!$C$7:$E$386,3,0)</f>
        <v>A4</v>
      </c>
      <c r="AC201" s="19">
        <f>VLOOKUP(AB201,Sheet1!$B$2:$C$12,2,TRUE)</f>
        <v>7</v>
      </c>
      <c r="AD201" s="19" t="str">
        <f>VLOOKUP($E201,'[13]Chi tiet'!$D$8:$Q$388,14,0)</f>
        <v>A3</v>
      </c>
      <c r="AE201" s="19">
        <f>VLOOKUP(AD201,Sheet1!$B$2:$C$12,2,TRUE)</f>
        <v>8</v>
      </c>
      <c r="AF201" s="19">
        <f t="shared" si="68"/>
        <v>7.4</v>
      </c>
      <c r="AG201" s="226">
        <f t="shared" si="71"/>
        <v>0</v>
      </c>
      <c r="AH201" s="17" t="str">
        <f t="shared" si="61"/>
        <v>Hoàn thành tốt nhiệm vụ</v>
      </c>
      <c r="AI201" s="17">
        <f t="shared" si="72"/>
        <v>7.5</v>
      </c>
      <c r="AJ201" s="365" t="str">
        <f t="shared" si="62"/>
        <v/>
      </c>
      <c r="AK201" s="17" t="str">
        <f t="shared" si="63"/>
        <v>Hoàn thành tốt nhiệm vụ</v>
      </c>
      <c r="AL201" s="17" t="str">
        <f t="shared" si="64"/>
        <v>LĐTT</v>
      </c>
      <c r="AM201" s="366"/>
      <c r="AN201" s="19" t="str">
        <f>VLOOKUP($E201,[15]Sheet1!$C$7:$E$395,2,0)</f>
        <v>A4</v>
      </c>
      <c r="AO201" s="19">
        <f>VLOOKUP(AN201,Sheet1!$B$2:$C$12,2,TRUE)</f>
        <v>7</v>
      </c>
      <c r="AP201" s="19" t="str">
        <f>VLOOKUP($E201,[15]Sheet1!$C$7:$E$395,3,0)</f>
        <v>A4</v>
      </c>
      <c r="AQ201" s="19">
        <f>VLOOKUP(AP201,Sheet1!$B$2:$C$12,2,TRUE)</f>
        <v>7</v>
      </c>
      <c r="AR201" s="17">
        <f t="shared" ref="AR201:AR264" si="74">ROUND(AVERAGE(I201,K201,M201,O201,Q201,W201,Y201,AA201,AC201,AO201,AQ201),1)</f>
        <v>7.4</v>
      </c>
      <c r="AS201" s="17">
        <f t="shared" si="67"/>
        <v>7.4</v>
      </c>
      <c r="AT201" s="365" t="str">
        <f t="shared" si="73"/>
        <v>12A* + 0B* + 0C* +  0D</v>
      </c>
      <c r="AU201" s="365" t="str">
        <f t="shared" si="65"/>
        <v>12A*</v>
      </c>
      <c r="AV201" s="19" t="str">
        <f t="shared" ref="AV201:AV264" si="75">IF(AND(8&lt;=$AR201,$AR201&lt;=10),"HTXS NV",IF(AND(6&lt;$AR201,$AR201&lt;8),"HTT NV",IF(AND(5&lt;$AR201,$AR201&lt;6),"HT NV","Không HT NV")))</f>
        <v>HTT NV</v>
      </c>
      <c r="AW201" s="19" t="str">
        <f t="shared" ref="AW201:AW264" si="76">IF(AND(8&lt;=$AS201,$AS201&lt;=10),"HTXS NV",IF(AND(6&lt;$AS201,$AS201&lt;8),"HTT NV",IF(AND(5&lt;$AS201,$AS201&lt;6),"HT NV","Không HT NV")))</f>
        <v>HTT NV</v>
      </c>
      <c r="AX201" s="29"/>
      <c r="AY201" s="29"/>
    </row>
    <row r="202" spans="1:51" s="48" customFormat="1" ht="35.1" customHeight="1" x14ac:dyDescent="0.25">
      <c r="A202" s="207">
        <f t="shared" ref="A202:A266" si="77">ROW()-8</f>
        <v>194</v>
      </c>
      <c r="B202" s="207">
        <f>COUNTIF($F$9:F202,F202)</f>
        <v>5</v>
      </c>
      <c r="C202" s="353" t="s">
        <v>985</v>
      </c>
      <c r="D202" s="208" t="s">
        <v>246</v>
      </c>
      <c r="E202" s="209" t="s">
        <v>593</v>
      </c>
      <c r="F202" s="19" t="s">
        <v>370</v>
      </c>
      <c r="G202" s="19" t="s">
        <v>974</v>
      </c>
      <c r="H202" s="19" t="str">
        <f>VLOOKUP($E202,'[4]Gui chi Quynh'!$D$7:$F$393,3,0)</f>
        <v>A1</v>
      </c>
      <c r="I202" s="19">
        <f>VLOOKUP(H202,Sheet1!$B$2:$C$12,2,TRUE)</f>
        <v>10</v>
      </c>
      <c r="J202" s="19" t="str">
        <f>VLOOKUP($E202,'[5]Gui chi Quynh'!$C$7:$E$391,3,0)</f>
        <v>A3</v>
      </c>
      <c r="K202" s="19">
        <f>VLOOKUP(J202,Sheet1!$B$2:$C$12,2,TRUE)</f>
        <v>8</v>
      </c>
      <c r="L202" s="19" t="str">
        <f>VLOOKUP($E202,'[6]Gui chi Quynh'!$C$7:$E$389,3,0)</f>
        <v>A2</v>
      </c>
      <c r="M202" s="19">
        <f>VLOOKUP(L202,Sheet1!$B$2:$C$12,2,TRUE)</f>
        <v>9</v>
      </c>
      <c r="N202" s="19" t="str">
        <f>VLOOKUP($E202,'[7]Gui chi Quynh'!$C$7:$E$389,3,0)</f>
        <v>A3</v>
      </c>
      <c r="O202" s="19">
        <f>VLOOKUP(N202,Sheet1!$B$2:$C$12,2,TRUE)</f>
        <v>8</v>
      </c>
      <c r="P202" s="19" t="str">
        <f>VLOOKUP($E202,'[8]Gui chi Quynh'!$C$7:$E$388,3,0)</f>
        <v>A1</v>
      </c>
      <c r="Q202" s="19">
        <f>VLOOKUP(P202,Sheet1!$B$2:$C$12,2,TRUE)</f>
        <v>10</v>
      </c>
      <c r="R202" s="19">
        <f t="shared" si="69"/>
        <v>9</v>
      </c>
      <c r="S202" s="226">
        <f t="shared" si="70"/>
        <v>0</v>
      </c>
      <c r="T202" s="17" t="str">
        <f t="shared" ref="T202:T265" si="78">IF(S202&gt;=3,"Không hoàn thành nhiệm vụ",IF(AND($R202&gt;=8,$R202&lt;=10,S202=0),"Hoàn thành xuất sắc nhiệm vụ",IF(AND($R202&gt;=8,$R202&lt;=10,S202=1),"Hoàn thành tốt nhiệm vụ",IF(AND($R202&gt;=8,$R202&lt;=10,S202=2),"Hoàn thành nhiệm vụ",IF(AND($R202&gt;6,$R202&lt;8,S202&lt;=1),"Hoàn thành tốt nhiệm vụ",IF(AND($R202&gt;6,$R202&lt;8,S202=2),"Hoàn thành nhiệm vụ",IF(AND($R202&gt;=5,$R202&lt;=6,S202&lt;=2),"Hoàn thành nhiệm vụ",IF(AND($R202&lt;5,S202&gt;3),"Không hoàn thành nhiệm vụ",""))))))))</f>
        <v>Hoàn thành xuất sắc nhiệm vụ</v>
      </c>
      <c r="U202" s="232"/>
      <c r="V202" s="19" t="str">
        <f>VLOOKUP($E202,'[9]Gui chi Quynh'!$C$7:$E$388,3,0)</f>
        <v>A3</v>
      </c>
      <c r="W202" s="19">
        <f>VLOOKUP(V202,Sheet1!$B$2:$C$12,2,TRUE)</f>
        <v>8</v>
      </c>
      <c r="X202" s="19" t="str">
        <f>VLOOKUP($E202,'[10]Gui chi Quynh'!$C$7:$E$387,3,0)</f>
        <v>A3</v>
      </c>
      <c r="Y202" s="19">
        <f>VLOOKUP(X202,Sheet1!$B$2:$C$12,2,TRUE)</f>
        <v>8</v>
      </c>
      <c r="Z202" s="19" t="str">
        <f>VLOOKUP(E202,'[11]Gui chi Quynh'!$C$7:$E$385,3,0)</f>
        <v>A3</v>
      </c>
      <c r="AA202" s="19">
        <f>VLOOKUP(Z202,Sheet1!$B$2:$C$12,2,TRUE)</f>
        <v>8</v>
      </c>
      <c r="AB202" s="19" t="str">
        <f>VLOOKUP(E202,'[12]Gui chi Quynh'!$C$7:$E$386,3,0)</f>
        <v>A3</v>
      </c>
      <c r="AC202" s="19">
        <f>VLOOKUP(AB202,Sheet1!$B$2:$C$12,2,TRUE)</f>
        <v>8</v>
      </c>
      <c r="AD202" s="19" t="str">
        <f>VLOOKUP($E202,'[13]Chi tiet'!$D$8:$Q$388,14,0)</f>
        <v>A3</v>
      </c>
      <c r="AE202" s="19">
        <f>VLOOKUP(AD202,Sheet1!$B$2:$C$12,2,TRUE)</f>
        <v>8</v>
      </c>
      <c r="AF202" s="19">
        <f t="shared" si="68"/>
        <v>8</v>
      </c>
      <c r="AG202" s="226">
        <f t="shared" si="71"/>
        <v>0</v>
      </c>
      <c r="AH202" s="17" t="str">
        <f t="shared" ref="AH202:AH265" si="79">IF(AG202&gt;=3,"Không hoàn thành nhiệm vụ",IF(AND($AF202&gt;=8,$AF202&lt;=10,AG202=0),"Hoàn thành xuất sắc nhiệm vụ",IF(AND($AF202&gt;=8,$AF202&lt;=10,AG202=1),"Hoàn thành tốt nhiệm vụ",IF(AND($AF202&gt;=8,$AF202&lt;=10,AG202=2),"Hoàn thành nhiệm vụ",IF(AND($AF202&gt;6,$AF202&lt;8,AG202&lt;=1),"Hoàn thành tốt nhiệm vụ",IF(AND($AF202&gt;6,$AF202&lt;8,AG202=2),"Hoàn thành nhiệm vụ",IF(AND($AF202&gt;=5,$AF202&lt;=6,AG202&lt;=2),"Hoàn thành nhiệm vụ",IF(AND($AF202&lt;5,AG202&gt;3),"Không hoàn thành nhiệm vụ",""))))))))</f>
        <v>Hoàn thành xuất sắc nhiệm vụ</v>
      </c>
      <c r="AI202" s="17">
        <f t="shared" si="72"/>
        <v>8.5</v>
      </c>
      <c r="AJ202" s="365" t="str">
        <f t="shared" ref="AJ202:AJ265" si="80">IF(AH202="Hoàn thành nhiệm vụ",1,"")</f>
        <v/>
      </c>
      <c r="AK202" s="17" t="str">
        <f t="shared" ref="AK202:AK265" si="81">IF($AI202&gt;=8,"Hoàn thành xuất sắc nhiệm vụ",IF($AI202&gt;6,"Hoàn thành tốt nhiệm vụ",IF($AI202&gt;=5,"Hoàn thành nhiệm vụ","Không hoàn thành nhiệm vụ")))</f>
        <v>Hoàn thành xuất sắc nhiệm vụ</v>
      </c>
      <c r="AL202" s="17" t="str">
        <f t="shared" ref="AL202:AL265" si="82">IF(AJ202=1,"Không đạt LĐTT","LĐTT")</f>
        <v>LĐTT</v>
      </c>
      <c r="AM202" s="366"/>
      <c r="AN202" s="19" t="str">
        <f>VLOOKUP($E202,[15]Sheet1!$C$7:$E$395,2,0)</f>
        <v>A2</v>
      </c>
      <c r="AO202" s="19">
        <f>VLOOKUP(AN202,Sheet1!$B$2:$C$12,2,TRUE)</f>
        <v>9</v>
      </c>
      <c r="AP202" s="19" t="str">
        <f>VLOOKUP($E202,[15]Sheet1!$C$7:$E$395,3,0)</f>
        <v>A3</v>
      </c>
      <c r="AQ202" s="19">
        <f>VLOOKUP(AP202,Sheet1!$B$2:$C$12,2,TRUE)</f>
        <v>8</v>
      </c>
      <c r="AR202" s="17">
        <f t="shared" si="74"/>
        <v>8.5</v>
      </c>
      <c r="AS202" s="17">
        <f t="shared" si="67"/>
        <v>8.5</v>
      </c>
      <c r="AT202" s="365" t="str">
        <f t="shared" si="73"/>
        <v>12A* + 0B* + 0C* +  0D</v>
      </c>
      <c r="AU202" s="365" t="str">
        <f t="shared" ref="AU202:AU266" si="83">LEFT(AT202,4)</f>
        <v>12A*</v>
      </c>
      <c r="AV202" s="19" t="str">
        <f t="shared" si="75"/>
        <v>HTXS NV</v>
      </c>
      <c r="AW202" s="19" t="str">
        <f t="shared" si="76"/>
        <v>HTXS NV</v>
      </c>
      <c r="AX202" s="29"/>
      <c r="AY202" s="29"/>
    </row>
    <row r="203" spans="1:51" s="48" customFormat="1" ht="35.1" customHeight="1" x14ac:dyDescent="0.25">
      <c r="A203" s="207">
        <f t="shared" si="77"/>
        <v>195</v>
      </c>
      <c r="B203" s="207">
        <f>COUNTIF($F$9:F203,F203)</f>
        <v>6</v>
      </c>
      <c r="C203" s="353" t="s">
        <v>985</v>
      </c>
      <c r="D203" s="208" t="s">
        <v>238</v>
      </c>
      <c r="E203" s="209" t="s">
        <v>601</v>
      </c>
      <c r="F203" s="19" t="s">
        <v>370</v>
      </c>
      <c r="G203" s="19" t="s">
        <v>974</v>
      </c>
      <c r="H203" s="19" t="str">
        <f>VLOOKUP($E203,'[4]Gui chi Quynh'!$D$7:$F$393,3,0)</f>
        <v>A4</v>
      </c>
      <c r="I203" s="19">
        <f>VLOOKUP(H203,Sheet1!$B$2:$C$12,2,TRUE)</f>
        <v>7</v>
      </c>
      <c r="J203" s="368" t="str">
        <f>VLOOKUP($E203,'[5]Gui chi Quynh'!$C$7:$E$391,3,0)</f>
        <v>B2</v>
      </c>
      <c r="K203" s="19">
        <f>VLOOKUP(J203,Sheet1!$B$2:$C$12,2,TRUE)</f>
        <v>5</v>
      </c>
      <c r="L203" s="19" t="str">
        <f>VLOOKUP($E203,'[6]Gui chi Quynh'!$C$7:$E$389,3,0)</f>
        <v>A4</v>
      </c>
      <c r="M203" s="19">
        <f>VLOOKUP(L203,Sheet1!$B$2:$C$12,2,TRUE)</f>
        <v>7</v>
      </c>
      <c r="N203" s="368" t="str">
        <f>VLOOKUP($E203,'[7]Gui chi Quynh'!$C$7:$E$389,3,0)</f>
        <v>B2</v>
      </c>
      <c r="O203" s="19">
        <f>VLOOKUP(N203,Sheet1!$B$2:$C$12,2,TRUE)</f>
        <v>5</v>
      </c>
      <c r="P203" s="368" t="str">
        <f>VLOOKUP($E203,'[8]Gui chi Quynh'!$C$7:$E$388,3,0)</f>
        <v>B1</v>
      </c>
      <c r="Q203" s="19">
        <f>VLOOKUP(P203,Sheet1!$B$2:$C$12,2,TRUE)</f>
        <v>6</v>
      </c>
      <c r="R203" s="233">
        <f t="shared" si="69"/>
        <v>6</v>
      </c>
      <c r="S203" s="96">
        <f t="shared" si="70"/>
        <v>0</v>
      </c>
      <c r="T203" s="17" t="str">
        <f t="shared" si="78"/>
        <v>Hoàn thành nhiệm vụ</v>
      </c>
      <c r="U203" s="232" t="s">
        <v>956</v>
      </c>
      <c r="V203" s="19" t="str">
        <f>VLOOKUP($E203,'[9]Gui chi Quynh'!$C$7:$E$388,3,0)</f>
        <v>B1</v>
      </c>
      <c r="W203" s="19">
        <f>VLOOKUP(V203,Sheet1!$B$2:$C$12,2,TRUE)</f>
        <v>6</v>
      </c>
      <c r="X203" s="19" t="str">
        <f>VLOOKUP($E203,'[10]Gui chi Quynh'!$C$7:$E$387,3,0)</f>
        <v>A4</v>
      </c>
      <c r="Y203" s="19">
        <f>VLOOKUP(X203,Sheet1!$B$2:$C$12,2,TRUE)</f>
        <v>7</v>
      </c>
      <c r="Z203" s="19" t="str">
        <f>VLOOKUP(E203,'[11]Gui chi Quynh'!$C$7:$E$385,3,0)</f>
        <v>A4</v>
      </c>
      <c r="AA203" s="19">
        <f>VLOOKUP(Z203,Sheet1!$B$2:$C$12,2,TRUE)</f>
        <v>7</v>
      </c>
      <c r="AB203" s="19" t="str">
        <f>VLOOKUP(E203,'[12]Gui chi Quynh'!$C$7:$E$386,3,0)</f>
        <v>B2</v>
      </c>
      <c r="AC203" s="19">
        <f>VLOOKUP(AB203,Sheet1!$B$2:$C$12,2,TRUE)</f>
        <v>5</v>
      </c>
      <c r="AD203" s="19" t="str">
        <f>VLOOKUP($E203,'[13]Chi tiet'!$D$8:$Q$388,14,0)</f>
        <v>A4</v>
      </c>
      <c r="AE203" s="19">
        <f>VLOOKUP(AD203,Sheet1!$B$2:$C$12,2,TRUE)</f>
        <v>7</v>
      </c>
      <c r="AF203" s="19">
        <f t="shared" si="68"/>
        <v>6.4</v>
      </c>
      <c r="AG203" s="226">
        <f t="shared" si="71"/>
        <v>0</v>
      </c>
      <c r="AH203" s="17" t="str">
        <f t="shared" si="79"/>
        <v>Hoàn thành tốt nhiệm vụ</v>
      </c>
      <c r="AI203" s="17">
        <f t="shared" si="72"/>
        <v>6.2</v>
      </c>
      <c r="AJ203" s="365" t="str">
        <f t="shared" si="80"/>
        <v/>
      </c>
      <c r="AK203" s="17" t="str">
        <f t="shared" si="81"/>
        <v>Hoàn thành tốt nhiệm vụ</v>
      </c>
      <c r="AL203" s="17" t="str">
        <f t="shared" si="82"/>
        <v>LĐTT</v>
      </c>
      <c r="AM203" s="366"/>
      <c r="AN203" s="19" t="str">
        <f>VLOOKUP($E203,[15]Sheet1!$C$7:$E$395,2,0)</f>
        <v>A4</v>
      </c>
      <c r="AO203" s="19">
        <f>VLOOKUP(AN203,Sheet1!$B$2:$C$12,2,TRUE)</f>
        <v>7</v>
      </c>
      <c r="AP203" s="19" t="str">
        <f>VLOOKUP($E203,[15]Sheet1!$C$7:$E$395,3,0)</f>
        <v>A4</v>
      </c>
      <c r="AQ203" s="19">
        <f>VLOOKUP(AP203,Sheet1!$B$2:$C$12,2,TRUE)</f>
        <v>7</v>
      </c>
      <c r="AR203" s="17">
        <f t="shared" si="74"/>
        <v>6.3</v>
      </c>
      <c r="AS203" s="17">
        <f t="shared" si="67"/>
        <v>6.3</v>
      </c>
      <c r="AT203" s="365" t="str">
        <f t="shared" si="73"/>
        <v>7A* + 5B* + 0C* +  0D</v>
      </c>
      <c r="AU203" s="365" t="str">
        <f t="shared" si="83"/>
        <v xml:space="preserve">7A* </v>
      </c>
      <c r="AV203" s="19" t="str">
        <f t="shared" si="75"/>
        <v>HTT NV</v>
      </c>
      <c r="AW203" s="19" t="str">
        <f t="shared" si="76"/>
        <v>HTT NV</v>
      </c>
      <c r="AX203" s="29"/>
      <c r="AY203" s="29"/>
    </row>
    <row r="204" spans="1:51" s="48" customFormat="1" ht="35.1" customHeight="1" x14ac:dyDescent="0.25">
      <c r="A204" s="207">
        <f t="shared" si="77"/>
        <v>196</v>
      </c>
      <c r="B204" s="207">
        <f>COUNTIF($F$9:F204,F204)</f>
        <v>7</v>
      </c>
      <c r="C204" s="353" t="s">
        <v>985</v>
      </c>
      <c r="D204" s="208" t="s">
        <v>299</v>
      </c>
      <c r="E204" s="209" t="s">
        <v>613</v>
      </c>
      <c r="F204" s="19" t="s">
        <v>370</v>
      </c>
      <c r="G204" s="19" t="s">
        <v>974</v>
      </c>
      <c r="H204" s="19" t="str">
        <f>VLOOKUP($E204,'[4]Gui chi Quynh'!$D$7:$F$393,3,0)</f>
        <v>A4</v>
      </c>
      <c r="I204" s="19">
        <f>VLOOKUP(H204,Sheet1!$B$2:$C$12,2,TRUE)</f>
        <v>7</v>
      </c>
      <c r="J204" s="19" t="str">
        <f>VLOOKUP($E204,'[5]Gui chi Quynh'!$C$7:$E$391,3,0)</f>
        <v>A3</v>
      </c>
      <c r="K204" s="19">
        <f>VLOOKUP(J204,Sheet1!$B$2:$C$12,2,TRUE)</f>
        <v>8</v>
      </c>
      <c r="L204" s="19" t="str">
        <f>VLOOKUP($E204,'[6]Gui chi Quynh'!$C$7:$E$389,3,0)</f>
        <v>A4</v>
      </c>
      <c r="M204" s="19">
        <f>VLOOKUP(L204,Sheet1!$B$2:$C$12,2,TRUE)</f>
        <v>7</v>
      </c>
      <c r="N204" s="19" t="str">
        <f>VLOOKUP($E204,'[7]Gui chi Quynh'!$C$7:$E$389,3,0)</f>
        <v>A4</v>
      </c>
      <c r="O204" s="19">
        <f>VLOOKUP(N204,Sheet1!$B$2:$C$12,2,TRUE)</f>
        <v>7</v>
      </c>
      <c r="P204" s="19" t="str">
        <f>VLOOKUP($E204,'[8]Gui chi Quynh'!$C$7:$E$388,3,0)</f>
        <v>A4</v>
      </c>
      <c r="Q204" s="19">
        <f>VLOOKUP(P204,Sheet1!$B$2:$C$12,2,TRUE)</f>
        <v>7</v>
      </c>
      <c r="R204" s="19">
        <f t="shared" si="69"/>
        <v>7.2</v>
      </c>
      <c r="S204" s="226">
        <f t="shared" si="70"/>
        <v>0</v>
      </c>
      <c r="T204" s="17" t="str">
        <f t="shared" si="78"/>
        <v>Hoàn thành tốt nhiệm vụ</v>
      </c>
      <c r="U204" s="232"/>
      <c r="V204" s="19" t="str">
        <f>VLOOKUP($E204,'[9]Gui chi Quynh'!$C$7:$E$388,3,0)</f>
        <v>C1</v>
      </c>
      <c r="W204" s="19">
        <f>VLOOKUP(V204,Sheet1!$B$2:$C$12,2,TRUE)</f>
        <v>4</v>
      </c>
      <c r="X204" s="19" t="str">
        <f>VLOOKUP($E204,'[10]Gui chi Quynh'!$C$7:$E$387,3,0)</f>
        <v>A4</v>
      </c>
      <c r="Y204" s="19">
        <f>VLOOKUP(X204,Sheet1!$B$2:$C$12,2,TRUE)</f>
        <v>7</v>
      </c>
      <c r="Z204" s="19" t="str">
        <f>VLOOKUP(E204,'[11]Gui chi Quynh'!$C$7:$E$385,3,0)</f>
        <v>A4</v>
      </c>
      <c r="AA204" s="19">
        <f>VLOOKUP(Z204,Sheet1!$B$2:$C$12,2,TRUE)</f>
        <v>7</v>
      </c>
      <c r="AB204" s="19" t="str">
        <f>VLOOKUP(E204,'[12]Gui chi Quynh'!$C$7:$E$386,3,0)</f>
        <v>A4</v>
      </c>
      <c r="AC204" s="19">
        <f>VLOOKUP(AB204,Sheet1!$B$2:$C$12,2,TRUE)</f>
        <v>7</v>
      </c>
      <c r="AD204" s="19" t="str">
        <f>VLOOKUP($E204,'[13]Chi tiet'!$D$8:$Q$388,14,0)</f>
        <v>A3</v>
      </c>
      <c r="AE204" s="19">
        <f>VLOOKUP(AD204,Sheet1!$B$2:$C$12,2,TRUE)</f>
        <v>8</v>
      </c>
      <c r="AF204" s="19">
        <f t="shared" si="68"/>
        <v>6.6</v>
      </c>
      <c r="AG204" s="226">
        <f t="shared" si="71"/>
        <v>1</v>
      </c>
      <c r="AH204" s="17" t="str">
        <f t="shared" si="79"/>
        <v>Hoàn thành tốt nhiệm vụ</v>
      </c>
      <c r="AI204" s="17">
        <f t="shared" si="72"/>
        <v>6.9</v>
      </c>
      <c r="AJ204" s="365" t="str">
        <f t="shared" si="80"/>
        <v/>
      </c>
      <c r="AK204" s="17" t="str">
        <f t="shared" si="81"/>
        <v>Hoàn thành tốt nhiệm vụ</v>
      </c>
      <c r="AL204" s="17" t="str">
        <f t="shared" si="82"/>
        <v>LĐTT</v>
      </c>
      <c r="AM204" s="366"/>
      <c r="AN204" s="19" t="str">
        <f>VLOOKUP($E204,[15]Sheet1!$C$7:$E$395,2,0)</f>
        <v>A3</v>
      </c>
      <c r="AO204" s="19">
        <f>VLOOKUP(AN204,Sheet1!$B$2:$C$12,2,TRUE)</f>
        <v>8</v>
      </c>
      <c r="AP204" s="19" t="str">
        <f>VLOOKUP($E204,[15]Sheet1!$C$7:$E$395,3,0)</f>
        <v>A4</v>
      </c>
      <c r="AQ204" s="19">
        <f>VLOOKUP(AP204,Sheet1!$B$2:$C$12,2,TRUE)</f>
        <v>7</v>
      </c>
      <c r="AR204" s="17">
        <f t="shared" si="74"/>
        <v>6.9</v>
      </c>
      <c r="AS204" s="17">
        <f t="shared" si="67"/>
        <v>7</v>
      </c>
      <c r="AT204" s="365" t="str">
        <f t="shared" si="73"/>
        <v>11A* + 0B* + 1C* +  0D</v>
      </c>
      <c r="AU204" s="365" t="str">
        <f t="shared" si="83"/>
        <v>11A*</v>
      </c>
      <c r="AV204" s="19" t="str">
        <f t="shared" si="75"/>
        <v>HTT NV</v>
      </c>
      <c r="AW204" s="19" t="str">
        <f t="shared" si="76"/>
        <v>HTT NV</v>
      </c>
      <c r="AX204" s="29"/>
      <c r="AY204" s="29"/>
    </row>
    <row r="205" spans="1:51" s="48" customFormat="1" ht="35.1" customHeight="1" x14ac:dyDescent="0.25">
      <c r="A205" s="207">
        <f t="shared" si="77"/>
        <v>197</v>
      </c>
      <c r="B205" s="207">
        <f>COUNTIF($F$9:F205,F205)</f>
        <v>8</v>
      </c>
      <c r="C205" s="353" t="s">
        <v>984</v>
      </c>
      <c r="D205" s="208" t="s">
        <v>233</v>
      </c>
      <c r="E205" s="209" t="s">
        <v>590</v>
      </c>
      <c r="F205" s="19" t="s">
        <v>370</v>
      </c>
      <c r="G205" s="19" t="s">
        <v>974</v>
      </c>
      <c r="H205" s="19" t="str">
        <f>VLOOKUP($E205,'[4]Gui chi Quynh'!$D$7:$F$393,3,0)</f>
        <v>A3</v>
      </c>
      <c r="I205" s="19">
        <f>VLOOKUP(H205,Sheet1!$B$2:$C$12,2,TRUE)</f>
        <v>8</v>
      </c>
      <c r="J205" s="19" t="str">
        <f>VLOOKUP($E205,'[5]Gui chi Quynh'!$C$7:$E$391,3,0)</f>
        <v>A3</v>
      </c>
      <c r="K205" s="19">
        <f>VLOOKUP(J205,Sheet1!$B$2:$C$12,2,TRUE)</f>
        <v>8</v>
      </c>
      <c r="L205" s="19" t="str">
        <f>VLOOKUP($E205,'[6]Gui chi Quynh'!$C$7:$E$389,3,0)</f>
        <v>A4</v>
      </c>
      <c r="M205" s="19">
        <f>VLOOKUP(L205,Sheet1!$B$2:$C$12,2,TRUE)</f>
        <v>7</v>
      </c>
      <c r="N205" s="19" t="str">
        <f>VLOOKUP($E205,'[7]Gui chi Quynh'!$C$7:$E$389,3,0)</f>
        <v>A3</v>
      </c>
      <c r="O205" s="19">
        <f>VLOOKUP(N205,Sheet1!$B$2:$C$12,2,TRUE)</f>
        <v>8</v>
      </c>
      <c r="P205" s="19" t="str">
        <f>VLOOKUP($E205,'[8]Gui chi Quynh'!$C$7:$E$388,3,0)</f>
        <v>A3</v>
      </c>
      <c r="Q205" s="19">
        <f>VLOOKUP(P205,Sheet1!$B$2:$C$12,2,TRUE)</f>
        <v>8</v>
      </c>
      <c r="R205" s="19">
        <f t="shared" si="69"/>
        <v>7.8</v>
      </c>
      <c r="S205" s="226">
        <f t="shared" si="70"/>
        <v>0</v>
      </c>
      <c r="T205" s="17" t="str">
        <f t="shared" si="78"/>
        <v>Hoàn thành tốt nhiệm vụ</v>
      </c>
      <c r="U205" s="232"/>
      <c r="V205" s="19" t="str">
        <f>VLOOKUP($E205,'[9]Gui chi Quynh'!$C$7:$E$388,3,0)</f>
        <v>A4</v>
      </c>
      <c r="W205" s="19">
        <f>VLOOKUP(V205,Sheet1!$B$2:$C$12,2,TRUE)</f>
        <v>7</v>
      </c>
      <c r="X205" s="19" t="str">
        <f>VLOOKUP($E205,'[10]Gui chi Quynh'!$C$7:$E$387,3,0)</f>
        <v>A3</v>
      </c>
      <c r="Y205" s="19">
        <f>VLOOKUP(X205,Sheet1!$B$2:$C$12,2,TRUE)</f>
        <v>8</v>
      </c>
      <c r="Z205" s="19" t="str">
        <f>VLOOKUP(E205,'[11]Gui chi Quynh'!$C$7:$E$385,3,0)</f>
        <v>A3</v>
      </c>
      <c r="AA205" s="19">
        <f>VLOOKUP(Z205,Sheet1!$B$2:$C$12,2,TRUE)</f>
        <v>8</v>
      </c>
      <c r="AB205" s="19" t="str">
        <f>VLOOKUP(E205,'[12]Gui chi Quynh'!$C$7:$E$386,3,0)</f>
        <v>A3</v>
      </c>
      <c r="AC205" s="19">
        <f>VLOOKUP(AB205,Sheet1!$B$2:$C$12,2,TRUE)</f>
        <v>8</v>
      </c>
      <c r="AD205" s="19" t="str">
        <f>VLOOKUP($E205,'[13]Chi tiet'!$D$8:$Q$388,14,0)</f>
        <v>A3</v>
      </c>
      <c r="AE205" s="19">
        <f>VLOOKUP(AD205,Sheet1!$B$2:$C$12,2,TRUE)</f>
        <v>8</v>
      </c>
      <c r="AF205" s="19">
        <f t="shared" si="68"/>
        <v>7.8</v>
      </c>
      <c r="AG205" s="226">
        <f t="shared" si="71"/>
        <v>0</v>
      </c>
      <c r="AH205" s="17" t="str">
        <f t="shared" si="79"/>
        <v>Hoàn thành tốt nhiệm vụ</v>
      </c>
      <c r="AI205" s="17">
        <f t="shared" si="72"/>
        <v>7.8</v>
      </c>
      <c r="AJ205" s="365" t="str">
        <f t="shared" si="80"/>
        <v/>
      </c>
      <c r="AK205" s="17" t="str">
        <f t="shared" si="81"/>
        <v>Hoàn thành tốt nhiệm vụ</v>
      </c>
      <c r="AL205" s="17" t="str">
        <f t="shared" si="82"/>
        <v>LĐTT</v>
      </c>
      <c r="AM205" s="366" t="str">
        <f>VLOOKUP($D205,'[14]DS Tong'!$D$18:$L$211,9,0)</f>
        <v>Khá</v>
      </c>
      <c r="AN205" s="19" t="str">
        <f>VLOOKUP($E205,[15]Sheet1!$C$7:$E$395,2,0)</f>
        <v>A3</v>
      </c>
      <c r="AO205" s="19">
        <f>VLOOKUP(AN205,Sheet1!$B$2:$C$12,2,TRUE)</f>
        <v>8</v>
      </c>
      <c r="AP205" s="19" t="str">
        <f>VLOOKUP($E205,[15]Sheet1!$C$7:$E$395,3,0)</f>
        <v>A4</v>
      </c>
      <c r="AQ205" s="19">
        <f>VLOOKUP(AP205,Sheet1!$B$2:$C$12,2,TRUE)</f>
        <v>7</v>
      </c>
      <c r="AR205" s="17">
        <f t="shared" si="74"/>
        <v>7.7</v>
      </c>
      <c r="AS205" s="17">
        <f t="shared" si="67"/>
        <v>7.8</v>
      </c>
      <c r="AT205" s="365" t="str">
        <f t="shared" si="73"/>
        <v>12A* + 0B* + 0C* +  0D</v>
      </c>
      <c r="AU205" s="365" t="str">
        <f t="shared" si="83"/>
        <v>12A*</v>
      </c>
      <c r="AV205" s="19" t="str">
        <f t="shared" si="75"/>
        <v>HTT NV</v>
      </c>
      <c r="AW205" s="19" t="str">
        <f t="shared" si="76"/>
        <v>HTT NV</v>
      </c>
      <c r="AX205" s="29"/>
      <c r="AY205" s="29"/>
    </row>
    <row r="206" spans="1:51" s="48" customFormat="1" ht="35.1" customHeight="1" x14ac:dyDescent="0.25">
      <c r="A206" s="207">
        <f t="shared" si="77"/>
        <v>198</v>
      </c>
      <c r="B206" s="207">
        <f>COUNTIF($F$9:F206,F206)</f>
        <v>9</v>
      </c>
      <c r="C206" s="353" t="s">
        <v>985</v>
      </c>
      <c r="D206" s="208" t="s">
        <v>242</v>
      </c>
      <c r="E206" s="209" t="s">
        <v>594</v>
      </c>
      <c r="F206" s="19" t="s">
        <v>370</v>
      </c>
      <c r="G206" s="19" t="s">
        <v>974</v>
      </c>
      <c r="H206" s="19" t="str">
        <f>VLOOKUP($E206,'[4]Gui chi Quynh'!$D$7:$F$393,3,0)</f>
        <v>A1</v>
      </c>
      <c r="I206" s="19">
        <f>VLOOKUP(H206,Sheet1!$B$2:$C$12,2,TRUE)</f>
        <v>10</v>
      </c>
      <c r="J206" s="19" t="str">
        <f>VLOOKUP($E206,'[5]Gui chi Quynh'!$C$7:$E$391,3,0)</f>
        <v>A1</v>
      </c>
      <c r="K206" s="19">
        <f>VLOOKUP(J206,Sheet1!$B$2:$C$12,2,TRUE)</f>
        <v>10</v>
      </c>
      <c r="L206" s="19" t="str">
        <f>VLOOKUP($E206,'[6]Gui chi Quynh'!$C$7:$E$389,3,0)</f>
        <v>A1</v>
      </c>
      <c r="M206" s="19">
        <f>VLOOKUP(L206,Sheet1!$B$2:$C$12,2,TRUE)</f>
        <v>10</v>
      </c>
      <c r="N206" s="19" t="str">
        <f>VLOOKUP($E206,'[7]Gui chi Quynh'!$C$7:$E$389,3,0)</f>
        <v>A1</v>
      </c>
      <c r="O206" s="19">
        <f>VLOOKUP(N206,Sheet1!$B$2:$C$12,2,TRUE)</f>
        <v>10</v>
      </c>
      <c r="P206" s="19" t="str">
        <f>VLOOKUP($E206,'[8]Gui chi Quynh'!$C$7:$E$388,3,0)</f>
        <v>A1</v>
      </c>
      <c r="Q206" s="19">
        <f>VLOOKUP(P206,Sheet1!$B$2:$C$12,2,TRUE)</f>
        <v>10</v>
      </c>
      <c r="R206" s="19">
        <f t="shared" si="69"/>
        <v>10</v>
      </c>
      <c r="S206" s="226">
        <f t="shared" si="70"/>
        <v>0</v>
      </c>
      <c r="T206" s="17" t="str">
        <f t="shared" si="78"/>
        <v>Hoàn thành xuất sắc nhiệm vụ</v>
      </c>
      <c r="U206" s="232"/>
      <c r="V206" s="19" t="str">
        <f>VLOOKUP($E206,'[9]Gui chi Quynh'!$C$7:$E$388,3,0)</f>
        <v>A1</v>
      </c>
      <c r="W206" s="19">
        <f>VLOOKUP(V206,Sheet1!$B$2:$C$12,2,TRUE)</f>
        <v>10</v>
      </c>
      <c r="X206" s="19" t="str">
        <f>VLOOKUP($E206,'[10]Gui chi Quynh'!$C$7:$E$387,3,0)</f>
        <v>A1</v>
      </c>
      <c r="Y206" s="19">
        <f>VLOOKUP(X206,Sheet1!$B$2:$C$12,2,TRUE)</f>
        <v>10</v>
      </c>
      <c r="Z206" s="19" t="str">
        <f>VLOOKUP(E206,'[11]Gui chi Quynh'!$C$7:$E$385,3,0)</f>
        <v>A1</v>
      </c>
      <c r="AA206" s="19">
        <f>VLOOKUP(Z206,Sheet1!$B$2:$C$12,2,TRUE)</f>
        <v>10</v>
      </c>
      <c r="AB206" s="19" t="str">
        <f>VLOOKUP(E206,'[12]Gui chi Quynh'!$C$7:$E$386,3,0)</f>
        <v>A1</v>
      </c>
      <c r="AC206" s="19">
        <f>VLOOKUP(AB206,Sheet1!$B$2:$C$12,2,TRUE)</f>
        <v>10</v>
      </c>
      <c r="AD206" s="19" t="str">
        <f>VLOOKUP($E206,'[13]Chi tiet'!$D$8:$Q$388,14,0)</f>
        <v>A1</v>
      </c>
      <c r="AE206" s="19">
        <f>VLOOKUP(AD206,Sheet1!$B$2:$C$12,2,TRUE)</f>
        <v>10</v>
      </c>
      <c r="AF206" s="19">
        <f t="shared" si="68"/>
        <v>10</v>
      </c>
      <c r="AG206" s="226">
        <f t="shared" si="71"/>
        <v>0</v>
      </c>
      <c r="AH206" s="17" t="str">
        <f t="shared" si="79"/>
        <v>Hoàn thành xuất sắc nhiệm vụ</v>
      </c>
      <c r="AI206" s="17">
        <f t="shared" si="72"/>
        <v>10</v>
      </c>
      <c r="AJ206" s="365" t="str">
        <f t="shared" si="80"/>
        <v/>
      </c>
      <c r="AK206" s="17" t="str">
        <f t="shared" si="81"/>
        <v>Hoàn thành xuất sắc nhiệm vụ</v>
      </c>
      <c r="AL206" s="17" t="str">
        <f t="shared" si="82"/>
        <v>LĐTT</v>
      </c>
      <c r="AM206" s="366" t="str">
        <f>VLOOKUP($D206,'[14]DS Tong'!$D$18:$L$211,9,0)</f>
        <v>Tốt</v>
      </c>
      <c r="AN206" s="19" t="str">
        <f>VLOOKUP($E206,[15]Sheet1!$C$7:$E$395,2,0)</f>
        <v>A1</v>
      </c>
      <c r="AO206" s="19">
        <f>VLOOKUP(AN206,Sheet1!$B$2:$C$12,2,TRUE)</f>
        <v>10</v>
      </c>
      <c r="AP206" s="19" t="str">
        <f>VLOOKUP($E206,[15]Sheet1!$C$7:$E$395,3,0)</f>
        <v>A3</v>
      </c>
      <c r="AQ206" s="19">
        <f>VLOOKUP(AP206,Sheet1!$B$2:$C$12,2,TRUE)</f>
        <v>8</v>
      </c>
      <c r="AR206" s="17">
        <f t="shared" si="74"/>
        <v>9.8000000000000007</v>
      </c>
      <c r="AS206" s="17">
        <f t="shared" si="67"/>
        <v>9.8000000000000007</v>
      </c>
      <c r="AT206" s="365" t="str">
        <f t="shared" si="73"/>
        <v>12A* + 0B* + 0C* +  0D</v>
      </c>
      <c r="AU206" s="365" t="str">
        <f t="shared" si="83"/>
        <v>12A*</v>
      </c>
      <c r="AV206" s="19" t="str">
        <f t="shared" si="75"/>
        <v>HTXS NV</v>
      </c>
      <c r="AW206" s="19" t="str">
        <f t="shared" si="76"/>
        <v>HTXS NV</v>
      </c>
      <c r="AX206" s="29"/>
      <c r="AY206" s="29"/>
    </row>
    <row r="207" spans="1:51" s="48" customFormat="1" ht="64.5" customHeight="1" x14ac:dyDescent="0.25">
      <c r="A207" s="207">
        <f t="shared" si="77"/>
        <v>199</v>
      </c>
      <c r="B207" s="207">
        <f>COUNTIF($F$9:F207,F207)</f>
        <v>10</v>
      </c>
      <c r="C207" s="353" t="s">
        <v>984</v>
      </c>
      <c r="D207" s="208" t="s">
        <v>235</v>
      </c>
      <c r="E207" s="209" t="s">
        <v>592</v>
      </c>
      <c r="F207" s="19" t="s">
        <v>370</v>
      </c>
      <c r="G207" s="19" t="s">
        <v>974</v>
      </c>
      <c r="H207" s="19" t="str">
        <f>VLOOKUP($E207,'[4]Gui chi Quynh'!$D$7:$F$393,3,0)</f>
        <v>A4</v>
      </c>
      <c r="I207" s="19">
        <f>VLOOKUP(H207,Sheet1!$B$2:$C$12,2,TRUE)</f>
        <v>7</v>
      </c>
      <c r="J207" s="19" t="str">
        <f>VLOOKUP($E207,'[5]Gui chi Quynh'!$C$7:$E$391,3,0)</f>
        <v>A4</v>
      </c>
      <c r="K207" s="19">
        <f>VLOOKUP(J207,Sheet1!$B$2:$C$12,2,TRUE)</f>
        <v>7</v>
      </c>
      <c r="L207" s="233" t="str">
        <f>VLOOKUP($E207,'[6]Gui chi Quynh'!$C$7:$E$389,3,0)</f>
        <v>A DN</v>
      </c>
      <c r="M207" s="233"/>
      <c r="N207" s="233" t="str">
        <f>VLOOKUP($E207,'[7]Gui chi Quynh'!$C$7:$E$389,3,0)</f>
        <v>A DN</v>
      </c>
      <c r="O207" s="233"/>
      <c r="P207" s="233" t="str">
        <f>VLOOKUP($E207,'[8]Gui chi Quynh'!$C$7:$E$388,3,0)</f>
        <v>A DN</v>
      </c>
      <c r="Q207" s="233"/>
      <c r="R207" s="233">
        <f>ROUND(AVERAGE(I207,K207),2)</f>
        <v>7</v>
      </c>
      <c r="S207" s="96">
        <f t="shared" si="70"/>
        <v>0</v>
      </c>
      <c r="T207" s="17" t="str">
        <f t="shared" si="78"/>
        <v>Hoàn thành tốt nhiệm vụ</v>
      </c>
      <c r="U207" s="331" t="s">
        <v>944</v>
      </c>
      <c r="V207" s="19" t="str">
        <f>VLOOKUP($E207,'[9]Gui chi Quynh'!$C$7:$E$388,3,0)</f>
        <v>A DN</v>
      </c>
      <c r="W207" s="19"/>
      <c r="X207" s="19" t="str">
        <f>VLOOKUP($E207,'[10]Gui chi Quynh'!$C$7:$E$387,3,0)</f>
        <v>A DN</v>
      </c>
      <c r="Y207" s="19"/>
      <c r="Z207" s="19" t="str">
        <f>VLOOKUP(E207,'[11]Gui chi Quynh'!$C$7:$E$385,3,0)</f>
        <v>A4</v>
      </c>
      <c r="AA207" s="19">
        <f>VLOOKUP(Z207,Sheet1!$B$2:$C$12,2,TRUE)</f>
        <v>7</v>
      </c>
      <c r="AB207" s="19" t="str">
        <f>VLOOKUP(E207,'[12]Gui chi Quynh'!$C$7:$E$386,3,0)</f>
        <v>A4</v>
      </c>
      <c r="AC207" s="19">
        <f>VLOOKUP(AB207,Sheet1!$B$2:$C$12,2,TRUE)</f>
        <v>7</v>
      </c>
      <c r="AD207" s="19" t="str">
        <f>VLOOKUP($E207,'[13]Chi tiet'!$D$8:$Q$388,14,0)</f>
        <v>A4</v>
      </c>
      <c r="AE207" s="19">
        <f>VLOOKUP(AD207,Sheet1!$B$2:$C$12,2,TRUE)</f>
        <v>7</v>
      </c>
      <c r="AF207" s="19">
        <f t="shared" si="68"/>
        <v>7</v>
      </c>
      <c r="AG207" s="226">
        <f t="shared" si="71"/>
        <v>0</v>
      </c>
      <c r="AH207" s="17" t="str">
        <f t="shared" si="79"/>
        <v>Hoàn thành tốt nhiệm vụ</v>
      </c>
      <c r="AI207" s="17">
        <f t="shared" si="72"/>
        <v>7</v>
      </c>
      <c r="AJ207" s="365" t="str">
        <f t="shared" si="80"/>
        <v/>
      </c>
      <c r="AK207" s="17" t="str">
        <f t="shared" si="81"/>
        <v>Hoàn thành tốt nhiệm vụ</v>
      </c>
      <c r="AL207" s="17" t="str">
        <f t="shared" si="82"/>
        <v>LĐTT</v>
      </c>
      <c r="AM207" s="366" t="str">
        <f>VLOOKUP($D207,'[14]DS Tong'!$D$18:$L$211,9,0)</f>
        <v>Khá</v>
      </c>
      <c r="AN207" s="19" t="str">
        <f>VLOOKUP($E207,[15]Sheet1!$C$7:$E$395,2,0)</f>
        <v>A4</v>
      </c>
      <c r="AO207" s="19">
        <f>VLOOKUP(AN207,Sheet1!$B$2:$C$12,2,TRUE)</f>
        <v>7</v>
      </c>
      <c r="AP207" s="19" t="str">
        <f>VLOOKUP($E207,[15]Sheet1!$C$7:$E$395,3,0)</f>
        <v>A4</v>
      </c>
      <c r="AQ207" s="19">
        <f>VLOOKUP(AP207,Sheet1!$B$2:$C$12,2,TRUE)</f>
        <v>7</v>
      </c>
      <c r="AR207" s="17">
        <f t="shared" si="74"/>
        <v>7</v>
      </c>
      <c r="AS207" s="17">
        <f t="shared" si="67"/>
        <v>7</v>
      </c>
      <c r="AT207" s="365" t="str">
        <f t="shared" si="73"/>
        <v>12A* + 0B* + 0C* +  0D</v>
      </c>
      <c r="AU207" s="365" t="str">
        <f t="shared" si="83"/>
        <v>12A*</v>
      </c>
      <c r="AV207" s="19" t="str">
        <f t="shared" si="75"/>
        <v>HTT NV</v>
      </c>
      <c r="AW207" s="19" t="str">
        <f t="shared" si="76"/>
        <v>HTT NV</v>
      </c>
      <c r="AX207" s="416" t="s">
        <v>997</v>
      </c>
      <c r="AY207" s="29"/>
    </row>
    <row r="208" spans="1:51" s="48" customFormat="1" ht="35.1" customHeight="1" x14ac:dyDescent="0.25">
      <c r="A208" s="207">
        <f t="shared" si="77"/>
        <v>200</v>
      </c>
      <c r="B208" s="207">
        <f>COUNTIF($F$9:F208,F208)</f>
        <v>11</v>
      </c>
      <c r="C208" s="353" t="s">
        <v>985</v>
      </c>
      <c r="D208" s="208" t="s">
        <v>239</v>
      </c>
      <c r="E208" s="209" t="s">
        <v>596</v>
      </c>
      <c r="F208" s="19" t="s">
        <v>370</v>
      </c>
      <c r="G208" s="19" t="s">
        <v>974</v>
      </c>
      <c r="H208" s="19" t="str">
        <f>VLOOKUP($E208,'[4]Gui chi Quynh'!$D$7:$F$393,3,0)</f>
        <v>A2</v>
      </c>
      <c r="I208" s="19">
        <f>VLOOKUP(H208,Sheet1!$B$2:$C$12,2,TRUE)</f>
        <v>9</v>
      </c>
      <c r="J208" s="19" t="str">
        <f>VLOOKUP($E208,'[5]Gui chi Quynh'!$C$7:$E$391,3,0)</f>
        <v>A3</v>
      </c>
      <c r="K208" s="19">
        <f>VLOOKUP(J208,Sheet1!$B$2:$C$12,2,TRUE)</f>
        <v>8</v>
      </c>
      <c r="L208" s="19" t="str">
        <f>VLOOKUP($E208,'[6]Gui chi Quynh'!$C$7:$E$389,3,0)</f>
        <v>A4</v>
      </c>
      <c r="M208" s="19">
        <f>VLOOKUP(L208,Sheet1!$B$2:$C$12,2,TRUE)</f>
        <v>7</v>
      </c>
      <c r="N208" s="19" t="str">
        <f>VLOOKUP($E208,'[7]Gui chi Quynh'!$C$7:$E$389,3,0)</f>
        <v>A2</v>
      </c>
      <c r="O208" s="19">
        <f>VLOOKUP(N208,Sheet1!$B$2:$C$12,2,TRUE)</f>
        <v>9</v>
      </c>
      <c r="P208" s="19" t="str">
        <f>VLOOKUP($E208,'[8]Gui chi Quynh'!$C$7:$E$388,3,0)</f>
        <v>A3</v>
      </c>
      <c r="Q208" s="19">
        <f>VLOOKUP(P208,Sheet1!$B$2:$C$12,2,TRUE)</f>
        <v>8</v>
      </c>
      <c r="R208" s="19">
        <f t="shared" si="69"/>
        <v>8.1999999999999993</v>
      </c>
      <c r="S208" s="226">
        <f t="shared" si="70"/>
        <v>0</v>
      </c>
      <c r="T208" s="17" t="str">
        <f t="shared" si="78"/>
        <v>Hoàn thành xuất sắc nhiệm vụ</v>
      </c>
      <c r="U208" s="232"/>
      <c r="V208" s="19" t="str">
        <f>VLOOKUP($E208,'[9]Gui chi Quynh'!$C$7:$E$388,3,0)</f>
        <v>A3</v>
      </c>
      <c r="W208" s="19">
        <f>VLOOKUP(V208,Sheet1!$B$2:$C$12,2,TRUE)</f>
        <v>8</v>
      </c>
      <c r="X208" s="19" t="str">
        <f>VLOOKUP($E208,'[10]Gui chi Quynh'!$C$7:$E$387,3,0)</f>
        <v>A4</v>
      </c>
      <c r="Y208" s="19">
        <f>VLOOKUP(X208,Sheet1!$B$2:$C$12,2,TRUE)</f>
        <v>7</v>
      </c>
      <c r="Z208" s="19" t="str">
        <f>VLOOKUP(E208,'[11]Gui chi Quynh'!$C$7:$E$385,3,0)</f>
        <v>A4</v>
      </c>
      <c r="AA208" s="19">
        <f>VLOOKUP(Z208,Sheet1!$B$2:$C$12,2,TRUE)</f>
        <v>7</v>
      </c>
      <c r="AB208" s="19" t="str">
        <f>VLOOKUP(E208,'[12]Gui chi Quynh'!$C$7:$E$386,3,0)</f>
        <v>A3</v>
      </c>
      <c r="AC208" s="19">
        <f>VLOOKUP(AB208,Sheet1!$B$2:$C$12,2,TRUE)</f>
        <v>8</v>
      </c>
      <c r="AD208" s="19" t="str">
        <f>VLOOKUP($E208,'[13]Chi tiet'!$D$8:$Q$388,14,0)</f>
        <v>A3</v>
      </c>
      <c r="AE208" s="19">
        <f>VLOOKUP(AD208,Sheet1!$B$2:$C$12,2,TRUE)</f>
        <v>8</v>
      </c>
      <c r="AF208" s="19">
        <f t="shared" si="68"/>
        <v>7.6</v>
      </c>
      <c r="AG208" s="226">
        <f t="shared" si="71"/>
        <v>0</v>
      </c>
      <c r="AH208" s="17" t="str">
        <f t="shared" si="79"/>
        <v>Hoàn thành tốt nhiệm vụ</v>
      </c>
      <c r="AI208" s="17">
        <f t="shared" si="72"/>
        <v>7.9</v>
      </c>
      <c r="AJ208" s="365" t="str">
        <f t="shared" si="80"/>
        <v/>
      </c>
      <c r="AK208" s="17" t="str">
        <f t="shared" si="81"/>
        <v>Hoàn thành tốt nhiệm vụ</v>
      </c>
      <c r="AL208" s="17" t="str">
        <f t="shared" si="82"/>
        <v>LĐTT</v>
      </c>
      <c r="AM208" s="366" t="str">
        <f>VLOOKUP($D208,'[14]DS Tong'!$D$18:$L$211,9,0)</f>
        <v>Khá</v>
      </c>
      <c r="AN208" s="19" t="str">
        <f>VLOOKUP($E208,[15]Sheet1!$C$7:$E$395,2,0)</f>
        <v>A3</v>
      </c>
      <c r="AO208" s="19">
        <f>VLOOKUP(AN208,Sheet1!$B$2:$C$12,2,TRUE)</f>
        <v>8</v>
      </c>
      <c r="AP208" s="19" t="str">
        <f>VLOOKUP($E208,[15]Sheet1!$C$7:$E$395,3,0)</f>
        <v>A3</v>
      </c>
      <c r="AQ208" s="19">
        <f>VLOOKUP(AP208,Sheet1!$B$2:$C$12,2,TRUE)</f>
        <v>8</v>
      </c>
      <c r="AR208" s="17">
        <f t="shared" si="74"/>
        <v>7.9</v>
      </c>
      <c r="AS208" s="17">
        <f t="shared" si="67"/>
        <v>7.9</v>
      </c>
      <c r="AT208" s="365" t="str">
        <f t="shared" si="73"/>
        <v>12A* + 0B* + 0C* +  0D</v>
      </c>
      <c r="AU208" s="365" t="str">
        <f t="shared" si="83"/>
        <v>12A*</v>
      </c>
      <c r="AV208" s="19" t="str">
        <f t="shared" si="75"/>
        <v>HTT NV</v>
      </c>
      <c r="AW208" s="19" t="str">
        <f t="shared" si="76"/>
        <v>HTT NV</v>
      </c>
      <c r="AX208" s="29"/>
      <c r="AY208" s="29"/>
    </row>
    <row r="209" spans="1:51" s="48" customFormat="1" ht="35.1" customHeight="1" x14ac:dyDescent="0.25">
      <c r="A209" s="207">
        <f t="shared" si="77"/>
        <v>201</v>
      </c>
      <c r="B209" s="207">
        <f>COUNTIF($F$9:F209,F209)</f>
        <v>12</v>
      </c>
      <c r="C209" s="353" t="s">
        <v>985</v>
      </c>
      <c r="D209" s="208" t="s">
        <v>251</v>
      </c>
      <c r="E209" s="209" t="s">
        <v>610</v>
      </c>
      <c r="F209" s="19" t="s">
        <v>370</v>
      </c>
      <c r="G209" s="19" t="s">
        <v>974</v>
      </c>
      <c r="H209" s="19" t="str">
        <f>VLOOKUP($E209,'[4]Gui chi Quynh'!$D$7:$F$393,3,0)</f>
        <v>A4</v>
      </c>
      <c r="I209" s="19">
        <f>VLOOKUP(H209,Sheet1!$B$2:$C$12,2,TRUE)</f>
        <v>7</v>
      </c>
      <c r="J209" s="19" t="str">
        <f>VLOOKUP($E209,'[5]Gui chi Quynh'!$C$7:$E$391,3,0)</f>
        <v>A3</v>
      </c>
      <c r="K209" s="19">
        <f>VLOOKUP(J209,Sheet1!$B$2:$C$12,2,TRUE)</f>
        <v>8</v>
      </c>
      <c r="L209" s="19" t="str">
        <f>VLOOKUP($E209,'[6]Gui chi Quynh'!$C$7:$E$389,3,0)</f>
        <v>A4</v>
      </c>
      <c r="M209" s="19">
        <f>VLOOKUP(L209,Sheet1!$B$2:$C$12,2,TRUE)</f>
        <v>7</v>
      </c>
      <c r="N209" s="19" t="str">
        <f>VLOOKUP($E209,'[7]Gui chi Quynh'!$C$7:$E$389,3,0)</f>
        <v>A4</v>
      </c>
      <c r="O209" s="19">
        <f>VLOOKUP(N209,Sheet1!$B$2:$C$12,2,TRUE)</f>
        <v>7</v>
      </c>
      <c r="P209" s="19" t="str">
        <f>VLOOKUP($E209,'[8]Gui chi Quynh'!$C$7:$E$388,3,0)</f>
        <v>A3</v>
      </c>
      <c r="Q209" s="19">
        <f>VLOOKUP(P209,Sheet1!$B$2:$C$12,2,TRUE)</f>
        <v>8</v>
      </c>
      <c r="R209" s="19">
        <f t="shared" si="69"/>
        <v>7.4</v>
      </c>
      <c r="S209" s="226">
        <f t="shared" si="70"/>
        <v>0</v>
      </c>
      <c r="T209" s="17" t="str">
        <f t="shared" si="78"/>
        <v>Hoàn thành tốt nhiệm vụ</v>
      </c>
      <c r="U209" s="232"/>
      <c r="V209" s="19" t="str">
        <f>VLOOKUP($E209,'[9]Gui chi Quynh'!$C$7:$E$388,3,0)</f>
        <v>A3</v>
      </c>
      <c r="W209" s="19">
        <f>VLOOKUP(V209,Sheet1!$B$2:$C$12,2,TRUE)</f>
        <v>8</v>
      </c>
      <c r="X209" s="19" t="str">
        <f>VLOOKUP($E209,'[10]Gui chi Quynh'!$C$7:$E$387,3,0)</f>
        <v>A4</v>
      </c>
      <c r="Y209" s="19">
        <f>VLOOKUP(X209,Sheet1!$B$2:$C$12,2,TRUE)</f>
        <v>7</v>
      </c>
      <c r="Z209" s="19" t="str">
        <f>VLOOKUP(E209,'[11]Gui chi Quynh'!$C$7:$E$385,3,0)</f>
        <v>A4</v>
      </c>
      <c r="AA209" s="19">
        <f>VLOOKUP(Z209,Sheet1!$B$2:$C$12,2,TRUE)</f>
        <v>7</v>
      </c>
      <c r="AB209" s="19" t="str">
        <f>VLOOKUP(E209,'[12]Gui chi Quynh'!$C$7:$E$386,3,0)</f>
        <v>A4</v>
      </c>
      <c r="AC209" s="19">
        <f>VLOOKUP(AB209,Sheet1!$B$2:$C$12,2,TRUE)</f>
        <v>7</v>
      </c>
      <c r="AD209" s="19" t="str">
        <f>VLOOKUP($E209,'[13]Chi tiet'!$D$8:$Q$388,14,0)</f>
        <v>A3</v>
      </c>
      <c r="AE209" s="19">
        <f>VLOOKUP(AD209,Sheet1!$B$2:$C$12,2,TRUE)</f>
        <v>8</v>
      </c>
      <c r="AF209" s="19">
        <f t="shared" si="68"/>
        <v>7.4</v>
      </c>
      <c r="AG209" s="226">
        <f t="shared" si="71"/>
        <v>0</v>
      </c>
      <c r="AH209" s="17" t="str">
        <f t="shared" si="79"/>
        <v>Hoàn thành tốt nhiệm vụ</v>
      </c>
      <c r="AI209" s="17">
        <f t="shared" si="72"/>
        <v>7.4</v>
      </c>
      <c r="AJ209" s="365" t="str">
        <f t="shared" si="80"/>
        <v/>
      </c>
      <c r="AK209" s="17" t="str">
        <f t="shared" si="81"/>
        <v>Hoàn thành tốt nhiệm vụ</v>
      </c>
      <c r="AL209" s="17" t="str">
        <f t="shared" si="82"/>
        <v>LĐTT</v>
      </c>
      <c r="AM209" s="366" t="str">
        <f>VLOOKUP($D209,'[14]DS Tong'!$D$18:$L$211,9,0)</f>
        <v>Khá</v>
      </c>
      <c r="AN209" s="19" t="str">
        <f>VLOOKUP($E209,[15]Sheet1!$C$7:$E$395,2,0)</f>
        <v>A4</v>
      </c>
      <c r="AO209" s="19">
        <f>VLOOKUP(AN209,Sheet1!$B$2:$C$12,2,TRUE)</f>
        <v>7</v>
      </c>
      <c r="AP209" s="19" t="str">
        <f>VLOOKUP($E209,[15]Sheet1!$C$7:$E$395,3,0)</f>
        <v>A4</v>
      </c>
      <c r="AQ209" s="19">
        <f>VLOOKUP(AP209,Sheet1!$B$2:$C$12,2,TRUE)</f>
        <v>7</v>
      </c>
      <c r="AR209" s="17">
        <f t="shared" si="74"/>
        <v>7.3</v>
      </c>
      <c r="AS209" s="17">
        <f t="shared" si="67"/>
        <v>7.3</v>
      </c>
      <c r="AT209" s="365" t="str">
        <f t="shared" si="73"/>
        <v>12A* + 0B* + 0C* +  0D</v>
      </c>
      <c r="AU209" s="365" t="str">
        <f t="shared" si="83"/>
        <v>12A*</v>
      </c>
      <c r="AV209" s="19" t="str">
        <f t="shared" si="75"/>
        <v>HTT NV</v>
      </c>
      <c r="AW209" s="19" t="str">
        <f t="shared" si="76"/>
        <v>HTT NV</v>
      </c>
      <c r="AX209" s="29"/>
      <c r="AY209" s="29"/>
    </row>
    <row r="210" spans="1:51" s="48" customFormat="1" ht="35.1" customHeight="1" x14ac:dyDescent="0.25">
      <c r="A210" s="207">
        <f t="shared" si="77"/>
        <v>202</v>
      </c>
      <c r="B210" s="207">
        <f>COUNTIF($F$9:F210,F210)</f>
        <v>13</v>
      </c>
      <c r="C210" s="353" t="s">
        <v>985</v>
      </c>
      <c r="D210" s="208" t="s">
        <v>237</v>
      </c>
      <c r="E210" s="209" t="s">
        <v>600</v>
      </c>
      <c r="F210" s="19" t="s">
        <v>370</v>
      </c>
      <c r="G210" s="19" t="s">
        <v>974</v>
      </c>
      <c r="H210" s="19" t="str">
        <f>VLOOKUP($E210,'[4]Gui chi Quynh'!$D$7:$F$393,3,0)</f>
        <v>A3</v>
      </c>
      <c r="I210" s="19">
        <f>VLOOKUP(H210,Sheet1!$B$2:$C$12,2,TRUE)</f>
        <v>8</v>
      </c>
      <c r="J210" s="19" t="str">
        <f>VLOOKUP($E210,'[5]Gui chi Quynh'!$C$7:$E$391,3,0)</f>
        <v>A3</v>
      </c>
      <c r="K210" s="19">
        <f>VLOOKUP(J210,Sheet1!$B$2:$C$12,2,TRUE)</f>
        <v>8</v>
      </c>
      <c r="L210" s="19" t="str">
        <f>VLOOKUP($E210,'[6]Gui chi Quynh'!$C$7:$E$389,3,0)</f>
        <v>A4</v>
      </c>
      <c r="M210" s="19">
        <f>VLOOKUP(L210,Sheet1!$B$2:$C$12,2,TRUE)</f>
        <v>7</v>
      </c>
      <c r="N210" s="19" t="str">
        <f>VLOOKUP($E210,'[7]Gui chi Quynh'!$C$7:$E$389,3,0)</f>
        <v>A3</v>
      </c>
      <c r="O210" s="19">
        <f>VLOOKUP(N210,Sheet1!$B$2:$C$12,2,TRUE)</f>
        <v>8</v>
      </c>
      <c r="P210" s="19" t="str">
        <f>VLOOKUP($E210,'[8]Gui chi Quynh'!$C$7:$E$388,3,0)</f>
        <v>A1</v>
      </c>
      <c r="Q210" s="19">
        <f>VLOOKUP(P210,Sheet1!$B$2:$C$12,2,TRUE)</f>
        <v>10</v>
      </c>
      <c r="R210" s="19">
        <f t="shared" si="69"/>
        <v>8.1999999999999993</v>
      </c>
      <c r="S210" s="226">
        <f t="shared" si="70"/>
        <v>0</v>
      </c>
      <c r="T210" s="17" t="str">
        <f t="shared" si="78"/>
        <v>Hoàn thành xuất sắc nhiệm vụ</v>
      </c>
      <c r="U210" s="232"/>
      <c r="V210" s="19" t="str">
        <f>VLOOKUP($E210,'[9]Gui chi Quynh'!$C$7:$E$388,3,0)</f>
        <v>A4</v>
      </c>
      <c r="W210" s="19">
        <f>VLOOKUP(V210,Sheet1!$B$2:$C$12,2,TRUE)</f>
        <v>7</v>
      </c>
      <c r="X210" s="19" t="str">
        <f>VLOOKUP($E210,'[10]Gui chi Quynh'!$C$7:$E$387,3,0)</f>
        <v>A3</v>
      </c>
      <c r="Y210" s="19">
        <f>VLOOKUP(X210,Sheet1!$B$2:$C$12,2,TRUE)</f>
        <v>8</v>
      </c>
      <c r="Z210" s="19" t="str">
        <f>VLOOKUP(E210,'[11]Gui chi Quynh'!$C$7:$E$385,3,0)</f>
        <v>A4</v>
      </c>
      <c r="AA210" s="19">
        <f>VLOOKUP(Z210,Sheet1!$B$2:$C$12,2,TRUE)</f>
        <v>7</v>
      </c>
      <c r="AB210" s="19" t="str">
        <f>VLOOKUP(E210,'[12]Gui chi Quynh'!$C$7:$E$386,3,0)</f>
        <v>A3</v>
      </c>
      <c r="AC210" s="19">
        <f>VLOOKUP(AB210,Sheet1!$B$2:$C$12,2,TRUE)</f>
        <v>8</v>
      </c>
      <c r="AD210" s="19" t="str">
        <f>VLOOKUP($E210,'[13]Chi tiet'!$D$8:$Q$388,14,0)</f>
        <v>A3</v>
      </c>
      <c r="AE210" s="19">
        <f>VLOOKUP(AD210,Sheet1!$B$2:$C$12,2,TRUE)</f>
        <v>8</v>
      </c>
      <c r="AF210" s="19">
        <f t="shared" si="68"/>
        <v>7.6</v>
      </c>
      <c r="AG210" s="226">
        <f t="shared" si="71"/>
        <v>0</v>
      </c>
      <c r="AH210" s="17" t="str">
        <f t="shared" si="79"/>
        <v>Hoàn thành tốt nhiệm vụ</v>
      </c>
      <c r="AI210" s="17">
        <f t="shared" si="72"/>
        <v>7.9</v>
      </c>
      <c r="AJ210" s="365" t="str">
        <f t="shared" si="80"/>
        <v/>
      </c>
      <c r="AK210" s="17" t="str">
        <f t="shared" si="81"/>
        <v>Hoàn thành tốt nhiệm vụ</v>
      </c>
      <c r="AL210" s="17" t="str">
        <f t="shared" si="82"/>
        <v>LĐTT</v>
      </c>
      <c r="AM210" s="366" t="str">
        <f>VLOOKUP($D210,'[14]DS Tong'!$D$18:$L$211,9,0)</f>
        <v>Khá</v>
      </c>
      <c r="AN210" s="19" t="str">
        <f>VLOOKUP($E210,[15]Sheet1!$C$7:$E$395,2,0)</f>
        <v>A4</v>
      </c>
      <c r="AO210" s="19">
        <f>VLOOKUP(AN210,Sheet1!$B$2:$C$12,2,TRUE)</f>
        <v>7</v>
      </c>
      <c r="AP210" s="19" t="str">
        <f>VLOOKUP($E210,[15]Sheet1!$C$7:$E$395,3,0)</f>
        <v>A4</v>
      </c>
      <c r="AQ210" s="19">
        <f>VLOOKUP(AP210,Sheet1!$B$2:$C$12,2,TRUE)</f>
        <v>7</v>
      </c>
      <c r="AR210" s="17">
        <f t="shared" si="74"/>
        <v>7.7</v>
      </c>
      <c r="AS210" s="17">
        <f t="shared" si="67"/>
        <v>7.8</v>
      </c>
      <c r="AT210" s="365" t="str">
        <f t="shared" si="73"/>
        <v>12A* + 0B* + 0C* +  0D</v>
      </c>
      <c r="AU210" s="365" t="str">
        <f t="shared" si="83"/>
        <v>12A*</v>
      </c>
      <c r="AV210" s="19" t="str">
        <f t="shared" si="75"/>
        <v>HTT NV</v>
      </c>
      <c r="AW210" s="19" t="str">
        <f t="shared" si="76"/>
        <v>HTT NV</v>
      </c>
      <c r="AX210" s="29"/>
      <c r="AY210" s="29"/>
    </row>
    <row r="211" spans="1:51" s="48" customFormat="1" ht="35.1" customHeight="1" x14ac:dyDescent="0.25">
      <c r="A211" s="207">
        <f t="shared" si="77"/>
        <v>203</v>
      </c>
      <c r="B211" s="207">
        <f>COUNTIF($F$9:F211,F211)</f>
        <v>14</v>
      </c>
      <c r="C211" s="353" t="s">
        <v>984</v>
      </c>
      <c r="D211" s="208" t="s">
        <v>371</v>
      </c>
      <c r="E211" s="209" t="s">
        <v>598</v>
      </c>
      <c r="F211" s="19" t="s">
        <v>370</v>
      </c>
      <c r="G211" s="19" t="s">
        <v>974</v>
      </c>
      <c r="H211" s="19" t="str">
        <f>VLOOKUP($E211,'[4]Gui chi Quynh'!$D$7:$F$393,3,0)</f>
        <v>A3</v>
      </c>
      <c r="I211" s="19">
        <f>VLOOKUP(H211,Sheet1!$B$2:$C$12,2,TRUE)</f>
        <v>8</v>
      </c>
      <c r="J211" s="19" t="str">
        <f>VLOOKUP($E211,'[5]Gui chi Quynh'!$C$7:$E$391,3,0)</f>
        <v>A3</v>
      </c>
      <c r="K211" s="19">
        <f>VLOOKUP(J211,Sheet1!$B$2:$C$12,2,TRUE)</f>
        <v>8</v>
      </c>
      <c r="L211" s="19" t="str">
        <f>VLOOKUP($E211,'[6]Gui chi Quynh'!$C$7:$E$389,3,0)</f>
        <v>A4</v>
      </c>
      <c r="M211" s="19">
        <f>VLOOKUP(L211,Sheet1!$B$2:$C$12,2,TRUE)</f>
        <v>7</v>
      </c>
      <c r="N211" s="19" t="str">
        <f>VLOOKUP($E211,'[7]Gui chi Quynh'!$C$7:$E$389,3,0)</f>
        <v>A4</v>
      </c>
      <c r="O211" s="19">
        <f>VLOOKUP(N211,Sheet1!$B$2:$C$12,2,TRUE)</f>
        <v>7</v>
      </c>
      <c r="P211" s="19" t="str">
        <f>VLOOKUP($E211,'[8]Gui chi Quynh'!$C$7:$E$388,3,0)</f>
        <v>A3</v>
      </c>
      <c r="Q211" s="19">
        <f>VLOOKUP(P211,Sheet1!$B$2:$C$12,2,TRUE)</f>
        <v>8</v>
      </c>
      <c r="R211" s="19">
        <f t="shared" si="69"/>
        <v>7.6</v>
      </c>
      <c r="S211" s="226">
        <f t="shared" si="70"/>
        <v>0</v>
      </c>
      <c r="T211" s="17" t="str">
        <f t="shared" si="78"/>
        <v>Hoàn thành tốt nhiệm vụ</v>
      </c>
      <c r="U211" s="232"/>
      <c r="V211" s="19" t="str">
        <f>VLOOKUP($E211,'[9]Gui chi Quynh'!$C$7:$E$388,3,0)</f>
        <v>A4</v>
      </c>
      <c r="W211" s="19">
        <f>VLOOKUP(V211,Sheet1!$B$2:$C$12,2,TRUE)</f>
        <v>7</v>
      </c>
      <c r="X211" s="19" t="str">
        <f>VLOOKUP($E211,'[10]Gui chi Quynh'!$C$7:$E$387,3,0)</f>
        <v>A4</v>
      </c>
      <c r="Y211" s="19">
        <f>VLOOKUP(X211,Sheet1!$B$2:$C$12,2,TRUE)</f>
        <v>7</v>
      </c>
      <c r="Z211" s="19" t="str">
        <f>VLOOKUP(E211,'[11]Gui chi Quynh'!$C$7:$E$385,3,0)</f>
        <v>A4</v>
      </c>
      <c r="AA211" s="19">
        <f>VLOOKUP(Z211,Sheet1!$B$2:$C$12,2,TRUE)</f>
        <v>7</v>
      </c>
      <c r="AB211" s="19" t="str">
        <f>VLOOKUP(E211,'[12]Gui chi Quynh'!$C$7:$E$386,3,0)</f>
        <v>A4</v>
      </c>
      <c r="AC211" s="19">
        <f>VLOOKUP(AB211,Sheet1!$B$2:$C$12,2,TRUE)</f>
        <v>7</v>
      </c>
      <c r="AD211" s="19" t="str">
        <f>VLOOKUP($E211,'[13]Chi tiet'!$D$8:$Q$388,14,0)</f>
        <v>A3</v>
      </c>
      <c r="AE211" s="19">
        <f>VLOOKUP(AD211,Sheet1!$B$2:$C$12,2,TRUE)</f>
        <v>8</v>
      </c>
      <c r="AF211" s="19">
        <f t="shared" ref="AF211:AF242" si="84">ROUND(AVERAGE(W211,Y211,AA211,AC211,AE211),1)</f>
        <v>7.2</v>
      </c>
      <c r="AG211" s="226">
        <f t="shared" si="71"/>
        <v>0</v>
      </c>
      <c r="AH211" s="17" t="str">
        <f t="shared" si="79"/>
        <v>Hoàn thành tốt nhiệm vụ</v>
      </c>
      <c r="AI211" s="17">
        <f t="shared" si="72"/>
        <v>7.4</v>
      </c>
      <c r="AJ211" s="365" t="str">
        <f t="shared" si="80"/>
        <v/>
      </c>
      <c r="AK211" s="17" t="str">
        <f t="shared" si="81"/>
        <v>Hoàn thành tốt nhiệm vụ</v>
      </c>
      <c r="AL211" s="17" t="str">
        <f t="shared" si="82"/>
        <v>LĐTT</v>
      </c>
      <c r="AM211" s="366"/>
      <c r="AN211" s="19" t="str">
        <f>VLOOKUP($E211,[15]Sheet1!$C$7:$E$395,2,0)</f>
        <v>B1</v>
      </c>
      <c r="AO211" s="19">
        <f>VLOOKUP(AN211,Sheet1!$B$2:$C$12,2,TRUE)</f>
        <v>6</v>
      </c>
      <c r="AP211" s="19" t="str">
        <f>VLOOKUP($E211,[15]Sheet1!$C$7:$E$395,3,0)</f>
        <v>A4</v>
      </c>
      <c r="AQ211" s="19">
        <f>VLOOKUP(AP211,Sheet1!$B$2:$C$12,2,TRUE)</f>
        <v>7</v>
      </c>
      <c r="AR211" s="17">
        <f t="shared" si="74"/>
        <v>7.2</v>
      </c>
      <c r="AS211" s="17">
        <f t="shared" si="67"/>
        <v>7.3</v>
      </c>
      <c r="AT211" s="365" t="str">
        <f t="shared" si="73"/>
        <v>11A* + 1B* + 0C* +  0D</v>
      </c>
      <c r="AU211" s="365" t="str">
        <f t="shared" si="83"/>
        <v>11A*</v>
      </c>
      <c r="AV211" s="19" t="str">
        <f t="shared" si="75"/>
        <v>HTT NV</v>
      </c>
      <c r="AW211" s="19" t="str">
        <f t="shared" si="76"/>
        <v>HTT NV</v>
      </c>
      <c r="AX211" s="31"/>
      <c r="AY211" s="31"/>
    </row>
    <row r="212" spans="1:51" s="48" customFormat="1" ht="35.1" customHeight="1" x14ac:dyDescent="0.25">
      <c r="A212" s="207">
        <f t="shared" si="77"/>
        <v>204</v>
      </c>
      <c r="B212" s="207">
        <f>COUNTIF($F$9:F212,F212)</f>
        <v>15</v>
      </c>
      <c r="C212" s="353" t="s">
        <v>984</v>
      </c>
      <c r="D212" s="208" t="s">
        <v>244</v>
      </c>
      <c r="E212" s="209" t="s">
        <v>605</v>
      </c>
      <c r="F212" s="19" t="s">
        <v>370</v>
      </c>
      <c r="G212" s="19" t="s">
        <v>974</v>
      </c>
      <c r="H212" s="19" t="str">
        <f>VLOOKUP($E212,'[4]Gui chi Quynh'!$D$7:$F$393,3,0)</f>
        <v>A3</v>
      </c>
      <c r="I212" s="19">
        <f>VLOOKUP(H212,Sheet1!$B$2:$C$12,2,TRUE)</f>
        <v>8</v>
      </c>
      <c r="J212" s="19" t="str">
        <f>VLOOKUP($E212,'[5]Gui chi Quynh'!$C$7:$E$391,3,0)</f>
        <v>A3</v>
      </c>
      <c r="K212" s="19">
        <f>VLOOKUP(J212,Sheet1!$B$2:$C$12,2,TRUE)</f>
        <v>8</v>
      </c>
      <c r="L212" s="19" t="str">
        <f>VLOOKUP($E212,'[6]Gui chi Quynh'!$C$7:$E$389,3,0)</f>
        <v>A4</v>
      </c>
      <c r="M212" s="19">
        <f>VLOOKUP(L212,Sheet1!$B$2:$C$12,2,TRUE)</f>
        <v>7</v>
      </c>
      <c r="N212" s="19" t="str">
        <f>VLOOKUP($E212,'[7]Gui chi Quynh'!$C$7:$E$389,3,0)</f>
        <v>A3</v>
      </c>
      <c r="O212" s="19">
        <f>VLOOKUP(N212,Sheet1!$B$2:$C$12,2,TRUE)</f>
        <v>8</v>
      </c>
      <c r="P212" s="19" t="str">
        <f>VLOOKUP($E212,'[8]Gui chi Quynh'!$C$7:$E$388,3,0)</f>
        <v>A3</v>
      </c>
      <c r="Q212" s="19">
        <f>VLOOKUP(P212,Sheet1!$B$2:$C$12,2,TRUE)</f>
        <v>8</v>
      </c>
      <c r="R212" s="19">
        <f t="shared" si="69"/>
        <v>7.8</v>
      </c>
      <c r="S212" s="226">
        <f t="shared" si="70"/>
        <v>0</v>
      </c>
      <c r="T212" s="17" t="str">
        <f t="shared" si="78"/>
        <v>Hoàn thành tốt nhiệm vụ</v>
      </c>
      <c r="U212" s="232"/>
      <c r="V212" s="19" t="str">
        <f>VLOOKUP($E212,'[9]Gui chi Quynh'!$C$7:$E$388,3,0)</f>
        <v>A3</v>
      </c>
      <c r="W212" s="19">
        <f>VLOOKUP(V212,Sheet1!$B$2:$C$12,2,TRUE)</f>
        <v>8</v>
      </c>
      <c r="X212" s="19" t="str">
        <f>VLOOKUP($E212,'[10]Gui chi Quynh'!$C$7:$E$387,3,0)</f>
        <v>A4</v>
      </c>
      <c r="Y212" s="19">
        <f>VLOOKUP(X212,Sheet1!$B$2:$C$12,2,TRUE)</f>
        <v>7</v>
      </c>
      <c r="Z212" s="19" t="str">
        <f>VLOOKUP(E212,'[11]Gui chi Quynh'!$C$7:$E$385,3,0)</f>
        <v>A4</v>
      </c>
      <c r="AA212" s="19">
        <f>VLOOKUP(Z212,Sheet1!$B$2:$C$12,2,TRUE)</f>
        <v>7</v>
      </c>
      <c r="AB212" s="19" t="str">
        <f>VLOOKUP(E212,'[12]Gui chi Quynh'!$C$7:$E$386,3,0)</f>
        <v>A4</v>
      </c>
      <c r="AC212" s="19">
        <f>VLOOKUP(AB212,Sheet1!$B$2:$C$12,2,TRUE)</f>
        <v>7</v>
      </c>
      <c r="AD212" s="19" t="str">
        <f>VLOOKUP($E212,'[13]Chi tiet'!$D$8:$Q$388,14,0)</f>
        <v>A2</v>
      </c>
      <c r="AE212" s="19">
        <f>VLOOKUP(AD212,Sheet1!$B$2:$C$12,2,TRUE)</f>
        <v>9</v>
      </c>
      <c r="AF212" s="19">
        <f t="shared" si="84"/>
        <v>7.6</v>
      </c>
      <c r="AG212" s="226">
        <f t="shared" si="71"/>
        <v>0</v>
      </c>
      <c r="AH212" s="17" t="str">
        <f t="shared" si="79"/>
        <v>Hoàn thành tốt nhiệm vụ</v>
      </c>
      <c r="AI212" s="17">
        <f t="shared" si="72"/>
        <v>7.7</v>
      </c>
      <c r="AJ212" s="365" t="str">
        <f t="shared" si="80"/>
        <v/>
      </c>
      <c r="AK212" s="17" t="str">
        <f t="shared" si="81"/>
        <v>Hoàn thành tốt nhiệm vụ</v>
      </c>
      <c r="AL212" s="17" t="str">
        <f t="shared" si="82"/>
        <v>LĐTT</v>
      </c>
      <c r="AM212" s="366"/>
      <c r="AN212" s="19" t="str">
        <f>VLOOKUP($E212,[15]Sheet1!$C$7:$E$395,2,0)</f>
        <v>A3</v>
      </c>
      <c r="AO212" s="19">
        <f>VLOOKUP(AN212,Sheet1!$B$2:$C$12,2,TRUE)</f>
        <v>8</v>
      </c>
      <c r="AP212" s="19" t="str">
        <f>VLOOKUP($E212,[15]Sheet1!$C$7:$E$395,3,0)</f>
        <v>A4</v>
      </c>
      <c r="AQ212" s="19">
        <f>VLOOKUP(AP212,Sheet1!$B$2:$C$12,2,TRUE)</f>
        <v>7</v>
      </c>
      <c r="AR212" s="17">
        <f t="shared" si="74"/>
        <v>7.5</v>
      </c>
      <c r="AS212" s="17">
        <f t="shared" si="67"/>
        <v>7.7</v>
      </c>
      <c r="AT212" s="365" t="str">
        <f t="shared" si="73"/>
        <v>12A* + 0B* + 0C* +  0D</v>
      </c>
      <c r="AU212" s="365" t="str">
        <f t="shared" si="83"/>
        <v>12A*</v>
      </c>
      <c r="AV212" s="19" t="str">
        <f t="shared" si="75"/>
        <v>HTT NV</v>
      </c>
      <c r="AW212" s="19" t="str">
        <f t="shared" si="76"/>
        <v>HTT NV</v>
      </c>
      <c r="AX212" s="31"/>
      <c r="AY212" s="31"/>
    </row>
    <row r="213" spans="1:51" s="48" customFormat="1" ht="35.1" customHeight="1" x14ac:dyDescent="0.25">
      <c r="A213" s="207">
        <f t="shared" si="77"/>
        <v>205</v>
      </c>
      <c r="B213" s="207">
        <f>COUNTIF($F$9:F213,F213)</f>
        <v>16</v>
      </c>
      <c r="C213" s="353" t="s">
        <v>984</v>
      </c>
      <c r="D213" s="208" t="s">
        <v>240</v>
      </c>
      <c r="E213" s="209" t="s">
        <v>602</v>
      </c>
      <c r="F213" s="19" t="s">
        <v>370</v>
      </c>
      <c r="G213" s="19" t="s">
        <v>974</v>
      </c>
      <c r="H213" s="19" t="str">
        <f>VLOOKUP($E213,'[4]Gui chi Quynh'!$D$7:$F$393,3,0)</f>
        <v>A3</v>
      </c>
      <c r="I213" s="19">
        <f>VLOOKUP(H213,Sheet1!$B$2:$C$12,2,TRUE)</f>
        <v>8</v>
      </c>
      <c r="J213" s="368" t="str">
        <f>VLOOKUP($E213,'[5]Gui chi Quynh'!$C$7:$E$391,3,0)</f>
        <v>B1</v>
      </c>
      <c r="K213" s="19">
        <f>VLOOKUP(J213,Sheet1!$B$2:$C$12,2,TRUE)</f>
        <v>6</v>
      </c>
      <c r="L213" s="19" t="str">
        <f>VLOOKUP($E213,'[6]Gui chi Quynh'!$C$7:$E$389,3,0)</f>
        <v>A4</v>
      </c>
      <c r="M213" s="19">
        <f>VLOOKUP(L213,Sheet1!$B$2:$C$12,2,TRUE)</f>
        <v>7</v>
      </c>
      <c r="N213" s="19" t="str">
        <f>VLOOKUP($E213,'[7]Gui chi Quynh'!$C$7:$E$389,3,0)</f>
        <v>A4</v>
      </c>
      <c r="O213" s="19">
        <f>VLOOKUP(N213,Sheet1!$B$2:$C$12,2,TRUE)</f>
        <v>7</v>
      </c>
      <c r="P213" s="19" t="str">
        <f>VLOOKUP($E213,'[8]Gui chi Quynh'!$C$7:$E$388,3,0)</f>
        <v>A4</v>
      </c>
      <c r="Q213" s="19">
        <f>VLOOKUP(P213,Sheet1!$B$2:$C$12,2,TRUE)</f>
        <v>7</v>
      </c>
      <c r="R213" s="19">
        <f t="shared" si="69"/>
        <v>7</v>
      </c>
      <c r="S213" s="226">
        <f t="shared" si="70"/>
        <v>0</v>
      </c>
      <c r="T213" s="17" t="str">
        <f t="shared" si="78"/>
        <v>Hoàn thành tốt nhiệm vụ</v>
      </c>
      <c r="U213" s="232" t="s">
        <v>957</v>
      </c>
      <c r="V213" s="19" t="str">
        <f>VLOOKUP($E213,'[9]Gui chi Quynh'!$C$7:$E$388,3,0)</f>
        <v>A4</v>
      </c>
      <c r="W213" s="19">
        <f>VLOOKUP(V213,Sheet1!$B$2:$C$12,2,TRUE)</f>
        <v>7</v>
      </c>
      <c r="X213" s="19" t="str">
        <f>VLOOKUP($E213,'[10]Gui chi Quynh'!$C$7:$E$387,3,0)</f>
        <v>A4</v>
      </c>
      <c r="Y213" s="19">
        <f>VLOOKUP(X213,Sheet1!$B$2:$C$12,2,TRUE)</f>
        <v>7</v>
      </c>
      <c r="Z213" s="19" t="str">
        <f>VLOOKUP(E213,'[11]Gui chi Quynh'!$C$7:$E$385,3,0)</f>
        <v>A4</v>
      </c>
      <c r="AA213" s="19">
        <f>VLOOKUP(Z213,Sheet1!$B$2:$C$12,2,TRUE)</f>
        <v>7</v>
      </c>
      <c r="AB213" s="19" t="str">
        <f>VLOOKUP(E213,'[12]Gui chi Quynh'!$C$7:$E$386,3,0)</f>
        <v>A4</v>
      </c>
      <c r="AC213" s="19">
        <f>VLOOKUP(AB213,Sheet1!$B$2:$C$12,2,TRUE)</f>
        <v>7</v>
      </c>
      <c r="AD213" s="19" t="str">
        <f>VLOOKUP($E213,'[13]Chi tiet'!$D$8:$Q$388,14,0)</f>
        <v>A4</v>
      </c>
      <c r="AE213" s="19">
        <f>VLOOKUP(AD213,Sheet1!$B$2:$C$12,2,TRUE)</f>
        <v>7</v>
      </c>
      <c r="AF213" s="19">
        <f t="shared" si="84"/>
        <v>7</v>
      </c>
      <c r="AG213" s="226">
        <f t="shared" si="71"/>
        <v>0</v>
      </c>
      <c r="AH213" s="17" t="str">
        <f t="shared" si="79"/>
        <v>Hoàn thành tốt nhiệm vụ</v>
      </c>
      <c r="AI213" s="17">
        <f t="shared" si="72"/>
        <v>7</v>
      </c>
      <c r="AJ213" s="365" t="str">
        <f t="shared" si="80"/>
        <v/>
      </c>
      <c r="AK213" s="17" t="str">
        <f t="shared" si="81"/>
        <v>Hoàn thành tốt nhiệm vụ</v>
      </c>
      <c r="AL213" s="17" t="str">
        <f t="shared" si="82"/>
        <v>LĐTT</v>
      </c>
      <c r="AM213" s="366"/>
      <c r="AN213" s="19" t="str">
        <f>VLOOKUP($E213,[15]Sheet1!$C$7:$E$395,2,0)</f>
        <v>A3</v>
      </c>
      <c r="AO213" s="19">
        <f>VLOOKUP(AN213,Sheet1!$B$2:$C$12,2,TRUE)</f>
        <v>8</v>
      </c>
      <c r="AP213" s="19" t="str">
        <f>VLOOKUP($E213,[15]Sheet1!$C$7:$E$395,3,0)</f>
        <v>A4</v>
      </c>
      <c r="AQ213" s="19">
        <f>VLOOKUP(AP213,Sheet1!$B$2:$C$12,2,TRUE)</f>
        <v>7</v>
      </c>
      <c r="AR213" s="17">
        <f t="shared" si="74"/>
        <v>7.1</v>
      </c>
      <c r="AS213" s="17">
        <f t="shared" si="67"/>
        <v>7.1</v>
      </c>
      <c r="AT213" s="365" t="str">
        <f t="shared" si="73"/>
        <v>11A* + 1B* + 0C* +  0D</v>
      </c>
      <c r="AU213" s="365" t="str">
        <f t="shared" si="83"/>
        <v>11A*</v>
      </c>
      <c r="AV213" s="19" t="str">
        <f t="shared" si="75"/>
        <v>HTT NV</v>
      </c>
      <c r="AW213" s="19" t="str">
        <f t="shared" si="76"/>
        <v>HTT NV</v>
      </c>
      <c r="AX213" s="31"/>
      <c r="AY213" s="31"/>
    </row>
    <row r="214" spans="1:51" s="48" customFormat="1" ht="35.1" customHeight="1" x14ac:dyDescent="0.25">
      <c r="A214" s="207">
        <f t="shared" si="77"/>
        <v>206</v>
      </c>
      <c r="B214" s="207">
        <f>COUNTIF($F$9:F214,F214)</f>
        <v>17</v>
      </c>
      <c r="C214" s="353" t="s">
        <v>985</v>
      </c>
      <c r="D214" s="208" t="s">
        <v>252</v>
      </c>
      <c r="E214" s="209" t="s">
        <v>611</v>
      </c>
      <c r="F214" s="19" t="s">
        <v>370</v>
      </c>
      <c r="G214" s="19" t="s">
        <v>974</v>
      </c>
      <c r="H214" s="19" t="str">
        <f>VLOOKUP($E214,'[4]Gui chi Quynh'!$D$7:$F$393,3,0)</f>
        <v>A2</v>
      </c>
      <c r="I214" s="19">
        <f>VLOOKUP(H214,Sheet1!$B$2:$C$12,2,TRUE)</f>
        <v>9</v>
      </c>
      <c r="J214" s="19" t="str">
        <f>VLOOKUP($E214,'[5]Gui chi Quynh'!$C$7:$E$391,3,0)</f>
        <v>A3</v>
      </c>
      <c r="K214" s="19">
        <f>VLOOKUP(J214,Sheet1!$B$2:$C$12,2,TRUE)</f>
        <v>8</v>
      </c>
      <c r="L214" s="19" t="str">
        <f>VLOOKUP($E214,'[6]Gui chi Quynh'!$C$7:$E$389,3,0)</f>
        <v>A3</v>
      </c>
      <c r="M214" s="19">
        <f>VLOOKUP(L214,Sheet1!$B$2:$C$12,2,TRUE)</f>
        <v>8</v>
      </c>
      <c r="N214" s="19" t="str">
        <f>VLOOKUP($E214,'[7]Gui chi Quynh'!$C$7:$E$389,3,0)</f>
        <v>A2</v>
      </c>
      <c r="O214" s="19">
        <f>VLOOKUP(N214,Sheet1!$B$2:$C$12,2,TRUE)</f>
        <v>9</v>
      </c>
      <c r="P214" s="19" t="str">
        <f>VLOOKUP($E214,'[8]Gui chi Quynh'!$C$7:$E$388,3,0)</f>
        <v>A1</v>
      </c>
      <c r="Q214" s="19">
        <f>VLOOKUP(P214,Sheet1!$B$2:$C$12,2,TRUE)</f>
        <v>10</v>
      </c>
      <c r="R214" s="19">
        <f t="shared" si="69"/>
        <v>8.8000000000000007</v>
      </c>
      <c r="S214" s="226">
        <f t="shared" si="70"/>
        <v>0</v>
      </c>
      <c r="T214" s="17" t="str">
        <f t="shared" si="78"/>
        <v>Hoàn thành xuất sắc nhiệm vụ</v>
      </c>
      <c r="U214" s="232"/>
      <c r="V214" s="19" t="str">
        <f>VLOOKUP($E214,'[9]Gui chi Quynh'!$C$7:$E$388,3,0)</f>
        <v>A4</v>
      </c>
      <c r="W214" s="19">
        <f>VLOOKUP(V214,Sheet1!$B$2:$C$12,2,TRUE)</f>
        <v>7</v>
      </c>
      <c r="X214" s="19" t="str">
        <f>VLOOKUP($E214,'[10]Gui chi Quynh'!$C$7:$E$387,3,0)</f>
        <v>A3</v>
      </c>
      <c r="Y214" s="19">
        <f>VLOOKUP(X214,Sheet1!$B$2:$C$12,2,TRUE)</f>
        <v>8</v>
      </c>
      <c r="Z214" s="19" t="str">
        <f>VLOOKUP(E214,'[11]Gui chi Quynh'!$C$7:$E$385,3,0)</f>
        <v>A4</v>
      </c>
      <c r="AA214" s="19">
        <f>VLOOKUP(Z214,Sheet1!$B$2:$C$12,2,TRUE)</f>
        <v>7</v>
      </c>
      <c r="AB214" s="19" t="str">
        <f>VLOOKUP(E214,'[12]Gui chi Quynh'!$C$7:$E$386,3,0)</f>
        <v>A2</v>
      </c>
      <c r="AC214" s="19">
        <f>VLOOKUP(AB214,Sheet1!$B$2:$C$12,2,TRUE)</f>
        <v>9</v>
      </c>
      <c r="AD214" s="19" t="str">
        <f>VLOOKUP($E214,'[13]Chi tiet'!$D$8:$Q$388,14,0)</f>
        <v>A3</v>
      </c>
      <c r="AE214" s="19">
        <f>VLOOKUP(AD214,Sheet1!$B$2:$C$12,2,TRUE)</f>
        <v>8</v>
      </c>
      <c r="AF214" s="19">
        <f t="shared" si="84"/>
        <v>7.8</v>
      </c>
      <c r="AG214" s="226">
        <f t="shared" si="71"/>
        <v>0</v>
      </c>
      <c r="AH214" s="17" t="str">
        <f t="shared" si="79"/>
        <v>Hoàn thành tốt nhiệm vụ</v>
      </c>
      <c r="AI214" s="17">
        <f t="shared" si="72"/>
        <v>8.3000000000000007</v>
      </c>
      <c r="AJ214" s="365" t="str">
        <f t="shared" si="80"/>
        <v/>
      </c>
      <c r="AK214" s="17" t="str">
        <f t="shared" si="81"/>
        <v>Hoàn thành xuất sắc nhiệm vụ</v>
      </c>
      <c r="AL214" s="17" t="str">
        <f t="shared" si="82"/>
        <v>LĐTT</v>
      </c>
      <c r="AM214" s="366" t="str">
        <f>VLOOKUP($D214,'[14]DS Tong'!$D$18:$L$211,9,0)</f>
        <v>Khá</v>
      </c>
      <c r="AN214" s="19" t="str">
        <f>VLOOKUP($E214,[15]Sheet1!$C$7:$E$395,2,0)</f>
        <v>A3</v>
      </c>
      <c r="AO214" s="19">
        <f>VLOOKUP(AN214,Sheet1!$B$2:$C$12,2,TRUE)</f>
        <v>8</v>
      </c>
      <c r="AP214" s="19" t="str">
        <f>VLOOKUP($E214,[15]Sheet1!$C$7:$E$395,3,0)</f>
        <v>A3</v>
      </c>
      <c r="AQ214" s="19">
        <f>VLOOKUP(AP214,Sheet1!$B$2:$C$12,2,TRUE)</f>
        <v>8</v>
      </c>
      <c r="AR214" s="17">
        <f t="shared" si="74"/>
        <v>8.3000000000000007</v>
      </c>
      <c r="AS214" s="17">
        <f t="shared" si="67"/>
        <v>8.3000000000000007</v>
      </c>
      <c r="AT214" s="365" t="str">
        <f t="shared" si="73"/>
        <v>12A* + 0B* + 0C* +  0D</v>
      </c>
      <c r="AU214" s="365" t="str">
        <f t="shared" si="83"/>
        <v>12A*</v>
      </c>
      <c r="AV214" s="19" t="str">
        <f t="shared" si="75"/>
        <v>HTXS NV</v>
      </c>
      <c r="AW214" s="19" t="str">
        <f t="shared" si="76"/>
        <v>HTXS NV</v>
      </c>
      <c r="AX214" s="120"/>
      <c r="AY214" s="31"/>
    </row>
    <row r="215" spans="1:51" s="48" customFormat="1" ht="35.1" customHeight="1" x14ac:dyDescent="0.25">
      <c r="A215" s="207">
        <f t="shared" si="77"/>
        <v>207</v>
      </c>
      <c r="B215" s="207">
        <f>COUNTIF($F$9:F215,F215)</f>
        <v>18</v>
      </c>
      <c r="C215" s="353" t="s">
        <v>985</v>
      </c>
      <c r="D215" s="115" t="s">
        <v>250</v>
      </c>
      <c r="E215" s="209" t="s">
        <v>609</v>
      </c>
      <c r="F215" s="19" t="s">
        <v>370</v>
      </c>
      <c r="G215" s="19" t="s">
        <v>974</v>
      </c>
      <c r="H215" s="19" t="str">
        <f>VLOOKUP($E215,'[4]Gui chi Quynh'!$D$7:$F$393,3,0)</f>
        <v>A3</v>
      </c>
      <c r="I215" s="19">
        <f>VLOOKUP(H215,Sheet1!$B$2:$C$12,2,TRUE)</f>
        <v>8</v>
      </c>
      <c r="J215" s="19" t="str">
        <f>VLOOKUP($E215,'[5]Gui chi Quynh'!$C$7:$E$391,3,0)</f>
        <v>A3</v>
      </c>
      <c r="K215" s="19">
        <f>VLOOKUP(J215,Sheet1!$B$2:$C$12,2,TRUE)</f>
        <v>8</v>
      </c>
      <c r="L215" s="19" t="str">
        <f>VLOOKUP($E215,'[6]Gui chi Quynh'!$C$7:$E$389,3,0)</f>
        <v>A3</v>
      </c>
      <c r="M215" s="19">
        <f>VLOOKUP(L215,Sheet1!$B$2:$C$12,2,TRUE)</f>
        <v>8</v>
      </c>
      <c r="N215" s="19" t="str">
        <f>VLOOKUP($E215,'[7]Gui chi Quynh'!$C$7:$E$389,3,0)</f>
        <v>A3</v>
      </c>
      <c r="O215" s="19">
        <f>VLOOKUP(N215,Sheet1!$B$2:$C$12,2,TRUE)</f>
        <v>8</v>
      </c>
      <c r="P215" s="19" t="str">
        <f>VLOOKUP($E215,'[8]Gui chi Quynh'!$C$7:$E$388,3,0)</f>
        <v>A3</v>
      </c>
      <c r="Q215" s="19">
        <f>VLOOKUP(P215,Sheet1!$B$2:$C$12,2,TRUE)</f>
        <v>8</v>
      </c>
      <c r="R215" s="19">
        <f t="shared" si="69"/>
        <v>8</v>
      </c>
      <c r="S215" s="226">
        <f t="shared" si="70"/>
        <v>0</v>
      </c>
      <c r="T215" s="17" t="str">
        <f t="shared" si="78"/>
        <v>Hoàn thành xuất sắc nhiệm vụ</v>
      </c>
      <c r="U215" s="232"/>
      <c r="V215" s="19" t="str">
        <f>VLOOKUP($E215,'[9]Gui chi Quynh'!$C$7:$E$388,3,0)</f>
        <v>A4</v>
      </c>
      <c r="W215" s="19">
        <f>VLOOKUP(V215,Sheet1!$B$2:$C$12,2,TRUE)</f>
        <v>7</v>
      </c>
      <c r="X215" s="19" t="str">
        <f>VLOOKUP($E215,'[10]Gui chi Quynh'!$C$7:$E$387,3,0)</f>
        <v>A4</v>
      </c>
      <c r="Y215" s="19">
        <f>VLOOKUP(X215,Sheet1!$B$2:$C$12,2,TRUE)</f>
        <v>7</v>
      </c>
      <c r="Z215" s="19" t="str">
        <f>VLOOKUP(E215,'[11]Gui chi Quynh'!$C$7:$E$385,3,0)</f>
        <v>A4</v>
      </c>
      <c r="AA215" s="19">
        <f>VLOOKUP(Z215,Sheet1!$B$2:$C$12,2,TRUE)</f>
        <v>7</v>
      </c>
      <c r="AB215" s="19" t="str">
        <f>VLOOKUP(E215,'[12]Gui chi Quynh'!$C$7:$E$386,3,0)</f>
        <v>A3</v>
      </c>
      <c r="AC215" s="19">
        <f>VLOOKUP(AB215,Sheet1!$B$2:$C$12,2,TRUE)</f>
        <v>8</v>
      </c>
      <c r="AD215" s="19" t="str">
        <f>VLOOKUP($E215,'[13]Chi tiet'!$D$8:$Q$388,14,0)</f>
        <v>A2</v>
      </c>
      <c r="AE215" s="19">
        <f>VLOOKUP(AD215,Sheet1!$B$2:$C$12,2,TRUE)</f>
        <v>9</v>
      </c>
      <c r="AF215" s="19">
        <f t="shared" si="84"/>
        <v>7.6</v>
      </c>
      <c r="AG215" s="226">
        <f t="shared" si="71"/>
        <v>0</v>
      </c>
      <c r="AH215" s="17" t="str">
        <f t="shared" si="79"/>
        <v>Hoàn thành tốt nhiệm vụ</v>
      </c>
      <c r="AI215" s="17">
        <f t="shared" si="72"/>
        <v>7.8</v>
      </c>
      <c r="AJ215" s="365" t="str">
        <f t="shared" si="80"/>
        <v/>
      </c>
      <c r="AK215" s="17" t="str">
        <f t="shared" si="81"/>
        <v>Hoàn thành tốt nhiệm vụ</v>
      </c>
      <c r="AL215" s="17" t="str">
        <f t="shared" si="82"/>
        <v>LĐTT</v>
      </c>
      <c r="AM215" s="366" t="str">
        <f>VLOOKUP($D215,'[14]DS Tong'!$D$18:$L$211,9,0)</f>
        <v>Khá</v>
      </c>
      <c r="AN215" s="19" t="str">
        <f>VLOOKUP($E215,[15]Sheet1!$C$7:$E$395,2,0)</f>
        <v>A3</v>
      </c>
      <c r="AO215" s="19">
        <f>VLOOKUP(AN215,Sheet1!$B$2:$C$12,2,TRUE)</f>
        <v>8</v>
      </c>
      <c r="AP215" s="19" t="str">
        <f>VLOOKUP($E215,[15]Sheet1!$C$7:$E$395,3,0)</f>
        <v>A3</v>
      </c>
      <c r="AQ215" s="19">
        <f>VLOOKUP(AP215,Sheet1!$B$2:$C$12,2,TRUE)</f>
        <v>8</v>
      </c>
      <c r="AR215" s="17">
        <f t="shared" si="74"/>
        <v>7.7</v>
      </c>
      <c r="AS215" s="17">
        <f t="shared" si="67"/>
        <v>7.8</v>
      </c>
      <c r="AT215" s="365" t="str">
        <f t="shared" si="73"/>
        <v>12A* + 0B* + 0C* +  0D</v>
      </c>
      <c r="AU215" s="365" t="str">
        <f t="shared" si="83"/>
        <v>12A*</v>
      </c>
      <c r="AV215" s="19" t="str">
        <f t="shared" si="75"/>
        <v>HTT NV</v>
      </c>
      <c r="AW215" s="19" t="str">
        <f t="shared" si="76"/>
        <v>HTT NV</v>
      </c>
      <c r="AX215" s="120"/>
      <c r="AY215" s="31"/>
    </row>
    <row r="216" spans="1:51" s="48" customFormat="1" ht="35.1" customHeight="1" x14ac:dyDescent="0.25">
      <c r="A216" s="207">
        <f t="shared" si="77"/>
        <v>208</v>
      </c>
      <c r="B216" s="207">
        <f>COUNTIF($F$9:F216,F216)</f>
        <v>19</v>
      </c>
      <c r="C216" s="353" t="s">
        <v>985</v>
      </c>
      <c r="D216" s="208" t="s">
        <v>206</v>
      </c>
      <c r="E216" s="209" t="s">
        <v>595</v>
      </c>
      <c r="F216" s="19" t="s">
        <v>370</v>
      </c>
      <c r="G216" s="19" t="s">
        <v>974</v>
      </c>
      <c r="H216" s="19" t="str">
        <f>VLOOKUP($E216,'[4]Gui chi Quynh'!$D$7:$F$393,3,0)</f>
        <v>A4</v>
      </c>
      <c r="I216" s="19">
        <f>VLOOKUP(H216,Sheet1!$B$2:$C$12,2,TRUE)</f>
        <v>7</v>
      </c>
      <c r="J216" s="19" t="str">
        <f>VLOOKUP($E216,'[5]Gui chi Quynh'!$C$7:$E$391,3,0)</f>
        <v>A3</v>
      </c>
      <c r="K216" s="19">
        <f>VLOOKUP(J216,Sheet1!$B$2:$C$12,2,TRUE)</f>
        <v>8</v>
      </c>
      <c r="L216" s="19" t="str">
        <f>VLOOKUP($E216,'[6]Gui chi Quynh'!$C$7:$E$389,3,0)</f>
        <v>A3</v>
      </c>
      <c r="M216" s="19">
        <f>VLOOKUP(L216,Sheet1!$B$2:$C$12,2,TRUE)</f>
        <v>8</v>
      </c>
      <c r="N216" s="19" t="str">
        <f>VLOOKUP($E216,'[7]Gui chi Quynh'!$C$7:$E$389,3,0)</f>
        <v>A3</v>
      </c>
      <c r="O216" s="19">
        <f>VLOOKUP(N216,Sheet1!$B$2:$C$12,2,TRUE)</f>
        <v>8</v>
      </c>
      <c r="P216" s="19" t="str">
        <f>VLOOKUP($E216,'[8]Gui chi Quynh'!$C$7:$E$388,3,0)</f>
        <v>A3</v>
      </c>
      <c r="Q216" s="19">
        <f>VLOOKUP(P216,Sheet1!$B$2:$C$12,2,TRUE)</f>
        <v>8</v>
      </c>
      <c r="R216" s="19">
        <f t="shared" si="69"/>
        <v>7.8</v>
      </c>
      <c r="S216" s="226">
        <f t="shared" si="70"/>
        <v>0</v>
      </c>
      <c r="T216" s="17" t="str">
        <f t="shared" si="78"/>
        <v>Hoàn thành tốt nhiệm vụ</v>
      </c>
      <c r="U216" s="232"/>
      <c r="V216" s="19" t="str">
        <f>VLOOKUP($E216,'[9]Gui chi Quynh'!$C$7:$E$388,3,0)</f>
        <v>A4</v>
      </c>
      <c r="W216" s="19">
        <f>VLOOKUP(V216,Sheet1!$B$2:$C$12,2,TRUE)</f>
        <v>7</v>
      </c>
      <c r="X216" s="19" t="str">
        <f>VLOOKUP($E216,'[10]Gui chi Quynh'!$C$7:$E$387,3,0)</f>
        <v>A3</v>
      </c>
      <c r="Y216" s="19">
        <f>VLOOKUP(X216,Sheet1!$B$2:$C$12,2,TRUE)</f>
        <v>8</v>
      </c>
      <c r="Z216" s="19" t="str">
        <f>VLOOKUP(E216,'[11]Gui chi Quynh'!$C$7:$E$385,3,0)</f>
        <v>A4</v>
      </c>
      <c r="AA216" s="19">
        <f>VLOOKUP(Z216,Sheet1!$B$2:$C$12,2,TRUE)</f>
        <v>7</v>
      </c>
      <c r="AB216" s="19" t="str">
        <f>VLOOKUP(E216,'[12]Gui chi Quynh'!$C$7:$E$386,3,0)</f>
        <v>A3</v>
      </c>
      <c r="AC216" s="19">
        <f>VLOOKUP(AB216,Sheet1!$B$2:$C$12,2,TRUE)</f>
        <v>8</v>
      </c>
      <c r="AD216" s="19" t="str">
        <f>VLOOKUP($E216,'[13]Chi tiet'!$D$8:$Q$388,14,0)</f>
        <v>A4</v>
      </c>
      <c r="AE216" s="19">
        <f>VLOOKUP(AD216,Sheet1!$B$2:$C$12,2,TRUE)</f>
        <v>7</v>
      </c>
      <c r="AF216" s="19">
        <f t="shared" si="84"/>
        <v>7.4</v>
      </c>
      <c r="AG216" s="226">
        <f t="shared" si="71"/>
        <v>0</v>
      </c>
      <c r="AH216" s="17" t="str">
        <f t="shared" si="79"/>
        <v>Hoàn thành tốt nhiệm vụ</v>
      </c>
      <c r="AI216" s="17">
        <f t="shared" si="72"/>
        <v>7.6</v>
      </c>
      <c r="AJ216" s="365" t="str">
        <f t="shared" si="80"/>
        <v/>
      </c>
      <c r="AK216" s="17" t="str">
        <f t="shared" si="81"/>
        <v>Hoàn thành tốt nhiệm vụ</v>
      </c>
      <c r="AL216" s="17" t="str">
        <f t="shared" si="82"/>
        <v>LĐTT</v>
      </c>
      <c r="AM216" s="366" t="str">
        <f>VLOOKUP($D216,'[14]DS Tong'!$D$18:$L$211,9,0)</f>
        <v>Khá</v>
      </c>
      <c r="AN216" s="19" t="str">
        <f>VLOOKUP($E216,[15]Sheet1!$C$7:$E$395,2,0)</f>
        <v>A3</v>
      </c>
      <c r="AO216" s="19">
        <f>VLOOKUP(AN216,Sheet1!$B$2:$C$12,2,TRUE)</f>
        <v>8</v>
      </c>
      <c r="AP216" s="19" t="str">
        <f>VLOOKUP($E216,[15]Sheet1!$C$7:$E$395,3,0)</f>
        <v>A4</v>
      </c>
      <c r="AQ216" s="19">
        <f>VLOOKUP(AP216,Sheet1!$B$2:$C$12,2,TRUE)</f>
        <v>7</v>
      </c>
      <c r="AR216" s="17">
        <f t="shared" si="74"/>
        <v>7.6</v>
      </c>
      <c r="AS216" s="17">
        <f t="shared" si="67"/>
        <v>7.6</v>
      </c>
      <c r="AT216" s="365" t="str">
        <f t="shared" si="73"/>
        <v>12A* + 0B* + 0C* +  0D</v>
      </c>
      <c r="AU216" s="365" t="str">
        <f t="shared" si="83"/>
        <v>12A*</v>
      </c>
      <c r="AV216" s="19" t="str">
        <f t="shared" si="75"/>
        <v>HTT NV</v>
      </c>
      <c r="AW216" s="19" t="str">
        <f t="shared" si="76"/>
        <v>HTT NV</v>
      </c>
      <c r="AX216" s="119"/>
      <c r="AY216" s="31"/>
    </row>
    <row r="217" spans="1:51" s="48" customFormat="1" ht="35.1" customHeight="1" x14ac:dyDescent="0.25">
      <c r="A217" s="207">
        <f t="shared" si="77"/>
        <v>209</v>
      </c>
      <c r="B217" s="207">
        <f>COUNTIF($F$9:F217,F217)</f>
        <v>20</v>
      </c>
      <c r="C217" s="353" t="s">
        <v>985</v>
      </c>
      <c r="D217" s="208" t="s">
        <v>249</v>
      </c>
      <c r="E217" s="209" t="s">
        <v>608</v>
      </c>
      <c r="F217" s="19" t="s">
        <v>370</v>
      </c>
      <c r="G217" s="19" t="s">
        <v>974</v>
      </c>
      <c r="H217" s="19" t="str">
        <f>VLOOKUP($E217,'[4]Gui chi Quynh'!$D$7:$F$393,3,0)</f>
        <v>A3</v>
      </c>
      <c r="I217" s="19">
        <f>VLOOKUP(H217,Sheet1!$B$2:$C$12,2,TRUE)</f>
        <v>8</v>
      </c>
      <c r="J217" s="19" t="str">
        <f>VLOOKUP($E217,'[5]Gui chi Quynh'!$C$7:$E$391,3,0)</f>
        <v>A3</v>
      </c>
      <c r="K217" s="19">
        <f>VLOOKUP(J217,Sheet1!$B$2:$C$12,2,TRUE)</f>
        <v>8</v>
      </c>
      <c r="L217" s="19" t="str">
        <f>VLOOKUP($E217,'[6]Gui chi Quynh'!$C$7:$E$389,3,0)</f>
        <v>A4</v>
      </c>
      <c r="M217" s="19">
        <f>VLOOKUP(L217,Sheet1!$B$2:$C$12,2,TRUE)</f>
        <v>7</v>
      </c>
      <c r="N217" s="19" t="str">
        <f>VLOOKUP($E217,'[7]Gui chi Quynh'!$C$7:$E$389,3,0)</f>
        <v>A3</v>
      </c>
      <c r="O217" s="19">
        <f>VLOOKUP(N217,Sheet1!$B$2:$C$12,2,TRUE)</f>
        <v>8</v>
      </c>
      <c r="P217" s="19" t="str">
        <f>VLOOKUP($E217,'[8]Gui chi Quynh'!$C$7:$E$388,3,0)</f>
        <v>A2</v>
      </c>
      <c r="Q217" s="19">
        <f>VLOOKUP(P217,Sheet1!$B$2:$C$12,2,TRUE)</f>
        <v>9</v>
      </c>
      <c r="R217" s="19">
        <f t="shared" si="69"/>
        <v>8</v>
      </c>
      <c r="S217" s="226">
        <f t="shared" si="70"/>
        <v>0</v>
      </c>
      <c r="T217" s="17" t="str">
        <f t="shared" si="78"/>
        <v>Hoàn thành xuất sắc nhiệm vụ</v>
      </c>
      <c r="U217" s="232"/>
      <c r="V217" s="19" t="str">
        <f>VLOOKUP($E217,'[9]Gui chi Quynh'!$C$7:$E$388,3,0)</f>
        <v>A4</v>
      </c>
      <c r="W217" s="19">
        <f>VLOOKUP(V217,Sheet1!$B$2:$C$12,2,TRUE)</f>
        <v>7</v>
      </c>
      <c r="X217" s="19" t="str">
        <f>VLOOKUP($E217,'[10]Gui chi Quynh'!$C$7:$E$387,3,0)</f>
        <v>A4</v>
      </c>
      <c r="Y217" s="19">
        <f>VLOOKUP(X217,Sheet1!$B$2:$C$12,2,TRUE)</f>
        <v>7</v>
      </c>
      <c r="Z217" s="19" t="str">
        <f>VLOOKUP(E217,'[11]Gui chi Quynh'!$C$7:$E$385,3,0)</f>
        <v>A3</v>
      </c>
      <c r="AA217" s="19">
        <f>VLOOKUP(Z217,Sheet1!$B$2:$C$12,2,TRUE)</f>
        <v>8</v>
      </c>
      <c r="AB217" s="19" t="str">
        <f>VLOOKUP(E217,'[12]Gui chi Quynh'!$C$7:$E$386,3,0)</f>
        <v>A4</v>
      </c>
      <c r="AC217" s="19">
        <f>VLOOKUP(AB217,Sheet1!$B$2:$C$12,2,TRUE)</f>
        <v>7</v>
      </c>
      <c r="AD217" s="19" t="str">
        <f>VLOOKUP($E217,'[13]Chi tiet'!$D$8:$Q$388,14,0)</f>
        <v>A3</v>
      </c>
      <c r="AE217" s="19">
        <f>VLOOKUP(AD217,Sheet1!$B$2:$C$12,2,TRUE)</f>
        <v>8</v>
      </c>
      <c r="AF217" s="19">
        <f t="shared" si="84"/>
        <v>7.4</v>
      </c>
      <c r="AG217" s="226">
        <f t="shared" si="71"/>
        <v>0</v>
      </c>
      <c r="AH217" s="17" t="str">
        <f t="shared" si="79"/>
        <v>Hoàn thành tốt nhiệm vụ</v>
      </c>
      <c r="AI217" s="17">
        <f t="shared" si="72"/>
        <v>7.7</v>
      </c>
      <c r="AJ217" s="365" t="str">
        <f t="shared" si="80"/>
        <v/>
      </c>
      <c r="AK217" s="17" t="str">
        <f t="shared" si="81"/>
        <v>Hoàn thành tốt nhiệm vụ</v>
      </c>
      <c r="AL217" s="17" t="str">
        <f t="shared" si="82"/>
        <v>LĐTT</v>
      </c>
      <c r="AM217" s="366" t="str">
        <f>VLOOKUP($D217,'[14]DS Tong'!$D$18:$L$211,9,0)</f>
        <v>Đạt yêu cầu</v>
      </c>
      <c r="AN217" s="19" t="str">
        <f>VLOOKUP($E217,[15]Sheet1!$C$7:$E$395,2,0)</f>
        <v>A3</v>
      </c>
      <c r="AO217" s="19">
        <f>VLOOKUP(AN217,Sheet1!$B$2:$C$12,2,TRUE)</f>
        <v>8</v>
      </c>
      <c r="AP217" s="19" t="str">
        <f>VLOOKUP($E217,[15]Sheet1!$C$7:$E$395,3,0)</f>
        <v>A4</v>
      </c>
      <c r="AQ217" s="19">
        <f>VLOOKUP(AP217,Sheet1!$B$2:$C$12,2,TRUE)</f>
        <v>7</v>
      </c>
      <c r="AR217" s="17">
        <f t="shared" si="74"/>
        <v>7.6</v>
      </c>
      <c r="AS217" s="17">
        <f t="shared" si="67"/>
        <v>7.7</v>
      </c>
      <c r="AT217" s="365" t="str">
        <f t="shared" si="73"/>
        <v>12A* + 0B* + 0C* +  0D</v>
      </c>
      <c r="AU217" s="365" t="str">
        <f t="shared" si="83"/>
        <v>12A*</v>
      </c>
      <c r="AV217" s="19" t="str">
        <f t="shared" si="75"/>
        <v>HTT NV</v>
      </c>
      <c r="AW217" s="19" t="str">
        <f t="shared" si="76"/>
        <v>HTT NV</v>
      </c>
      <c r="AX217" s="31"/>
      <c r="AY217" s="31"/>
    </row>
    <row r="218" spans="1:51" s="48" customFormat="1" ht="35.1" customHeight="1" x14ac:dyDescent="0.25">
      <c r="A218" s="207">
        <f t="shared" si="77"/>
        <v>210</v>
      </c>
      <c r="B218" s="207">
        <f>COUNTIF($F$9:F218,F218)</f>
        <v>21</v>
      </c>
      <c r="C218" s="353" t="s">
        <v>985</v>
      </c>
      <c r="D218" s="208" t="s">
        <v>248</v>
      </c>
      <c r="E218" s="209" t="s">
        <v>591</v>
      </c>
      <c r="F218" s="19" t="s">
        <v>370</v>
      </c>
      <c r="G218" s="19" t="s">
        <v>974</v>
      </c>
      <c r="H218" s="19" t="str">
        <f>VLOOKUP($E218,'[4]Gui chi Quynh'!$D$7:$F$393,3,0)</f>
        <v>A3</v>
      </c>
      <c r="I218" s="19">
        <f>VLOOKUP(H218,Sheet1!$B$2:$C$12,2,TRUE)</f>
        <v>8</v>
      </c>
      <c r="J218" s="19" t="str">
        <f>VLOOKUP($E218,'[5]Gui chi Quynh'!$C$7:$E$391,3,0)</f>
        <v>A3</v>
      </c>
      <c r="K218" s="19">
        <f>VLOOKUP(J218,Sheet1!$B$2:$C$12,2,TRUE)</f>
        <v>8</v>
      </c>
      <c r="L218" s="19" t="str">
        <f>VLOOKUP($E218,'[6]Gui chi Quynh'!$C$7:$E$389,3,0)</f>
        <v>A4</v>
      </c>
      <c r="M218" s="19">
        <f>VLOOKUP(L218,Sheet1!$B$2:$C$12,2,TRUE)</f>
        <v>7</v>
      </c>
      <c r="N218" s="19" t="str">
        <f>VLOOKUP($E218,'[7]Gui chi Quynh'!$C$7:$E$389,3,0)</f>
        <v>A3</v>
      </c>
      <c r="O218" s="19">
        <f>VLOOKUP(N218,Sheet1!$B$2:$C$12,2,TRUE)</f>
        <v>8</v>
      </c>
      <c r="P218" s="19" t="str">
        <f>VLOOKUP($E218,'[8]Gui chi Quynh'!$C$7:$E$388,3,0)</f>
        <v>A2</v>
      </c>
      <c r="Q218" s="19">
        <f>VLOOKUP(P218,Sheet1!$B$2:$C$12,2,TRUE)</f>
        <v>9</v>
      </c>
      <c r="R218" s="19">
        <f t="shared" si="69"/>
        <v>8</v>
      </c>
      <c r="S218" s="226">
        <f t="shared" si="70"/>
        <v>0</v>
      </c>
      <c r="T218" s="17" t="str">
        <f t="shared" si="78"/>
        <v>Hoàn thành xuất sắc nhiệm vụ</v>
      </c>
      <c r="U218" s="232"/>
      <c r="V218" s="19" t="str">
        <f>VLOOKUP($E218,'[9]Gui chi Quynh'!$C$7:$E$388,3,0)</f>
        <v>A3</v>
      </c>
      <c r="W218" s="19">
        <f>VLOOKUP(V218,Sheet1!$B$2:$C$12,2,TRUE)</f>
        <v>8</v>
      </c>
      <c r="X218" s="19" t="str">
        <f>VLOOKUP($E218,'[10]Gui chi Quynh'!$C$7:$E$387,3,0)</f>
        <v>A4</v>
      </c>
      <c r="Y218" s="19">
        <f>VLOOKUP(X218,Sheet1!$B$2:$C$12,2,TRUE)</f>
        <v>7</v>
      </c>
      <c r="Z218" s="19" t="str">
        <f>VLOOKUP(E218,'[11]Gui chi Quynh'!$C$7:$E$385,3,0)</f>
        <v>A4</v>
      </c>
      <c r="AA218" s="19">
        <f>VLOOKUP(Z218,Sheet1!$B$2:$C$12,2,TRUE)</f>
        <v>7</v>
      </c>
      <c r="AB218" s="19" t="str">
        <f>VLOOKUP(E218,'[12]Gui chi Quynh'!$C$7:$E$386,3,0)</f>
        <v>A3</v>
      </c>
      <c r="AC218" s="19">
        <f>VLOOKUP(AB218,Sheet1!$B$2:$C$12,2,TRUE)</f>
        <v>8</v>
      </c>
      <c r="AD218" s="19" t="str">
        <f>VLOOKUP($E218,'[13]Chi tiet'!$D$8:$Q$388,14,0)</f>
        <v>A3</v>
      </c>
      <c r="AE218" s="19">
        <f>VLOOKUP(AD218,Sheet1!$B$2:$C$12,2,TRUE)</f>
        <v>8</v>
      </c>
      <c r="AF218" s="19">
        <f t="shared" si="84"/>
        <v>7.6</v>
      </c>
      <c r="AG218" s="226">
        <f t="shared" si="71"/>
        <v>0</v>
      </c>
      <c r="AH218" s="17" t="str">
        <f t="shared" si="79"/>
        <v>Hoàn thành tốt nhiệm vụ</v>
      </c>
      <c r="AI218" s="17">
        <f t="shared" si="72"/>
        <v>7.8</v>
      </c>
      <c r="AJ218" s="365" t="str">
        <f t="shared" si="80"/>
        <v/>
      </c>
      <c r="AK218" s="17" t="str">
        <f t="shared" si="81"/>
        <v>Hoàn thành tốt nhiệm vụ</v>
      </c>
      <c r="AL218" s="17" t="str">
        <f t="shared" si="82"/>
        <v>LĐTT</v>
      </c>
      <c r="AM218" s="366" t="str">
        <f>VLOOKUP($D218,'[14]DS Tong'!$D$18:$L$211,9,0)</f>
        <v>Khá</v>
      </c>
      <c r="AN218" s="19" t="str">
        <f>VLOOKUP($E218,[15]Sheet1!$C$7:$E$395,2,0)</f>
        <v>A3</v>
      </c>
      <c r="AO218" s="19">
        <f>VLOOKUP(AN218,Sheet1!$B$2:$C$12,2,TRUE)</f>
        <v>8</v>
      </c>
      <c r="AP218" s="19" t="str">
        <f>VLOOKUP($E218,[15]Sheet1!$C$7:$E$395,3,0)</f>
        <v>A4</v>
      </c>
      <c r="AQ218" s="19">
        <f>VLOOKUP(AP218,Sheet1!$B$2:$C$12,2,TRUE)</f>
        <v>7</v>
      </c>
      <c r="AR218" s="17">
        <f t="shared" si="74"/>
        <v>7.7</v>
      </c>
      <c r="AS218" s="17">
        <f t="shared" si="67"/>
        <v>7.8</v>
      </c>
      <c r="AT218" s="365" t="str">
        <f t="shared" si="73"/>
        <v>12A* + 0B* + 0C* +  0D</v>
      </c>
      <c r="AU218" s="365" t="str">
        <f t="shared" si="83"/>
        <v>12A*</v>
      </c>
      <c r="AV218" s="19" t="str">
        <f t="shared" si="75"/>
        <v>HTT NV</v>
      </c>
      <c r="AW218" s="19" t="str">
        <f t="shared" si="76"/>
        <v>HTT NV</v>
      </c>
      <c r="AX218" s="31"/>
      <c r="AY218" s="25"/>
    </row>
    <row r="219" spans="1:51" s="48" customFormat="1" ht="35.1" customHeight="1" x14ac:dyDescent="0.25">
      <c r="A219" s="207">
        <f t="shared" si="77"/>
        <v>211</v>
      </c>
      <c r="B219" s="207">
        <f>COUNTIF($F$9:F219,F219)</f>
        <v>22</v>
      </c>
      <c r="C219" s="353" t="s">
        <v>984</v>
      </c>
      <c r="D219" s="115" t="s">
        <v>243</v>
      </c>
      <c r="E219" s="209" t="s">
        <v>604</v>
      </c>
      <c r="F219" s="19" t="s">
        <v>370</v>
      </c>
      <c r="G219" s="19" t="s">
        <v>974</v>
      </c>
      <c r="H219" s="19" t="str">
        <f>VLOOKUP($E219,'[4]Gui chi Quynh'!$D$7:$F$393,3,0)</f>
        <v>A4</v>
      </c>
      <c r="I219" s="19">
        <f>VLOOKUP(H219,Sheet1!$B$2:$C$12,2,TRUE)</f>
        <v>7</v>
      </c>
      <c r="J219" s="19" t="str">
        <f>VLOOKUP($E219,'[5]Gui chi Quynh'!$C$7:$E$391,3,0)</f>
        <v>A3</v>
      </c>
      <c r="K219" s="19">
        <f>VLOOKUP(J219,Sheet1!$B$2:$C$12,2,TRUE)</f>
        <v>8</v>
      </c>
      <c r="L219" s="19" t="str">
        <f>VLOOKUP($E219,'[6]Gui chi Quynh'!$C$7:$E$389,3,0)</f>
        <v>A4</v>
      </c>
      <c r="M219" s="19">
        <f>VLOOKUP(L219,Sheet1!$B$2:$C$12,2,TRUE)</f>
        <v>7</v>
      </c>
      <c r="N219" s="368" t="str">
        <f>VLOOKUP($E219,'[7]Gui chi Quynh'!$C$7:$E$389,3,0)</f>
        <v>B1</v>
      </c>
      <c r="O219" s="19">
        <f>VLOOKUP(N219,Sheet1!$B$2:$C$12,2,TRUE)</f>
        <v>6</v>
      </c>
      <c r="P219" s="19" t="str">
        <f>VLOOKUP($E219,'[8]Gui chi Quynh'!$C$7:$E$388,3,0)</f>
        <v>A3</v>
      </c>
      <c r="Q219" s="19">
        <f>VLOOKUP(P219,Sheet1!$B$2:$C$12,2,TRUE)</f>
        <v>8</v>
      </c>
      <c r="R219" s="19">
        <f t="shared" si="69"/>
        <v>7.2</v>
      </c>
      <c r="S219" s="226">
        <f t="shared" si="70"/>
        <v>0</v>
      </c>
      <c r="T219" s="17" t="str">
        <f t="shared" si="78"/>
        <v>Hoàn thành tốt nhiệm vụ</v>
      </c>
      <c r="U219" s="232" t="s">
        <v>959</v>
      </c>
      <c r="V219" s="19" t="str">
        <f>VLOOKUP($E219,'[9]Gui chi Quynh'!$C$7:$E$388,3,0)</f>
        <v>B2</v>
      </c>
      <c r="W219" s="19">
        <f>VLOOKUP(V219,Sheet1!$B$2:$C$12,2,TRUE)</f>
        <v>5</v>
      </c>
      <c r="X219" s="19" t="str">
        <f>VLOOKUP($E219,'[10]Gui chi Quynh'!$C$7:$E$387,3,0)</f>
        <v>A4</v>
      </c>
      <c r="Y219" s="19">
        <f>VLOOKUP(X219,Sheet1!$B$2:$C$12,2,TRUE)</f>
        <v>7</v>
      </c>
      <c r="Z219" s="19" t="str">
        <f>VLOOKUP(E219,'[11]Gui chi Quynh'!$C$7:$E$385,3,0)</f>
        <v>B1</v>
      </c>
      <c r="AA219" s="19">
        <f>VLOOKUP(Z219,Sheet1!$B$2:$C$12,2,TRUE)</f>
        <v>6</v>
      </c>
      <c r="AB219" s="19" t="str">
        <f>VLOOKUP(E219,'[12]Gui chi Quynh'!$C$7:$E$386,3,0)</f>
        <v>B1</v>
      </c>
      <c r="AC219" s="19">
        <f>VLOOKUP(AB219,Sheet1!$B$2:$C$12,2,TRUE)</f>
        <v>6</v>
      </c>
      <c r="AD219" s="19" t="str">
        <f>VLOOKUP($E219,'[13]Chi tiet'!$D$8:$Q$388,14,0)</f>
        <v>A3</v>
      </c>
      <c r="AE219" s="19">
        <f>VLOOKUP(AD219,Sheet1!$B$2:$C$12,2,TRUE)</f>
        <v>8</v>
      </c>
      <c r="AF219" s="19">
        <f t="shared" si="84"/>
        <v>6.4</v>
      </c>
      <c r="AG219" s="226">
        <f t="shared" si="71"/>
        <v>0</v>
      </c>
      <c r="AH219" s="17" t="str">
        <f t="shared" si="79"/>
        <v>Hoàn thành tốt nhiệm vụ</v>
      </c>
      <c r="AI219" s="17">
        <f t="shared" si="72"/>
        <v>6.8</v>
      </c>
      <c r="AJ219" s="365" t="str">
        <f t="shared" si="80"/>
        <v/>
      </c>
      <c r="AK219" s="17" t="str">
        <f t="shared" si="81"/>
        <v>Hoàn thành tốt nhiệm vụ</v>
      </c>
      <c r="AL219" s="17" t="str">
        <f t="shared" si="82"/>
        <v>LĐTT</v>
      </c>
      <c r="AM219" s="366"/>
      <c r="AN219" s="19" t="str">
        <f>VLOOKUP($E219,[15]Sheet1!$C$7:$E$395,2,0)</f>
        <v>B1</v>
      </c>
      <c r="AO219" s="19">
        <f>VLOOKUP(AN219,Sheet1!$B$2:$C$12,2,TRUE)</f>
        <v>6</v>
      </c>
      <c r="AP219" s="19" t="str">
        <f>VLOOKUP($E219,[15]Sheet1!$C$7:$E$395,3,0)</f>
        <v>A4</v>
      </c>
      <c r="AQ219" s="19">
        <f>VLOOKUP(AP219,Sheet1!$B$2:$C$12,2,TRUE)</f>
        <v>7</v>
      </c>
      <c r="AR219" s="17">
        <f t="shared" si="74"/>
        <v>6.6</v>
      </c>
      <c r="AS219" s="17">
        <f t="shared" si="67"/>
        <v>6.8</v>
      </c>
      <c r="AT219" s="365" t="str">
        <f t="shared" si="73"/>
        <v>7A* + 5B* + 0C* +  0D</v>
      </c>
      <c r="AU219" s="365" t="str">
        <f t="shared" si="83"/>
        <v xml:space="preserve">7A* </v>
      </c>
      <c r="AV219" s="19" t="str">
        <f t="shared" si="75"/>
        <v>HTT NV</v>
      </c>
      <c r="AW219" s="19" t="str">
        <f t="shared" si="76"/>
        <v>HTT NV</v>
      </c>
      <c r="AX219" s="31"/>
      <c r="AY219" s="25"/>
    </row>
    <row r="220" spans="1:51" s="48" customFormat="1" ht="35.1" customHeight="1" x14ac:dyDescent="0.25">
      <c r="A220" s="207">
        <f t="shared" si="77"/>
        <v>212</v>
      </c>
      <c r="B220" s="207">
        <f>COUNTIF($F$9:F220,F220)</f>
        <v>1</v>
      </c>
      <c r="C220" s="353" t="s">
        <v>985</v>
      </c>
      <c r="D220" s="197" t="s">
        <v>149</v>
      </c>
      <c r="E220" s="185" t="s">
        <v>614</v>
      </c>
      <c r="F220" s="233" t="s">
        <v>343</v>
      </c>
      <c r="G220" s="233" t="s">
        <v>974</v>
      </c>
      <c r="H220" s="19" t="str">
        <f>VLOOKUP($E220,'[4]Gui chi Quynh'!$D$7:$F$393,3,0)</f>
        <v>A1</v>
      </c>
      <c r="I220" s="19">
        <f>VLOOKUP(H220,Sheet1!$B$2:$C$12,2,TRUE)</f>
        <v>10</v>
      </c>
      <c r="J220" s="19" t="str">
        <f>VLOOKUP($E220,'[5]Gui chi Quynh'!$C$7:$E$391,3,0)</f>
        <v>A1</v>
      </c>
      <c r="K220" s="19">
        <f>VLOOKUP(J220,Sheet1!$B$2:$C$12,2,TRUE)</f>
        <v>10</v>
      </c>
      <c r="L220" s="19" t="str">
        <f>VLOOKUP($E220,'[6]Gui chi Quynh'!$C$7:$E$389,3,0)</f>
        <v>A1</v>
      </c>
      <c r="M220" s="19">
        <f>VLOOKUP(L220,Sheet1!$B$2:$C$12,2,TRUE)</f>
        <v>10</v>
      </c>
      <c r="N220" s="19" t="str">
        <f>VLOOKUP($E220,'[7]Gui chi Quynh'!$C$7:$E$389,3,0)</f>
        <v>A1</v>
      </c>
      <c r="O220" s="19">
        <f>VLOOKUP(N220,Sheet1!$B$2:$C$12,2,TRUE)</f>
        <v>10</v>
      </c>
      <c r="P220" s="19" t="str">
        <f>VLOOKUP($E220,'[8]Gui chi Quynh'!$C$7:$E$388,3,0)</f>
        <v>A1</v>
      </c>
      <c r="Q220" s="19">
        <f>VLOOKUP(P220,Sheet1!$B$2:$C$12,2,TRUE)</f>
        <v>10</v>
      </c>
      <c r="R220" s="19">
        <f t="shared" si="69"/>
        <v>10</v>
      </c>
      <c r="S220" s="226">
        <f t="shared" si="70"/>
        <v>0</v>
      </c>
      <c r="T220" s="17" t="str">
        <f t="shared" si="78"/>
        <v>Hoàn thành xuất sắc nhiệm vụ</v>
      </c>
      <c r="U220" s="232"/>
      <c r="V220" s="19" t="str">
        <f>VLOOKUP($E220,'[9]Gui chi Quynh'!$C$7:$E$388,3,0)</f>
        <v>A1</v>
      </c>
      <c r="W220" s="19">
        <f>VLOOKUP(V220,Sheet1!$B$2:$C$12,2,TRUE)</f>
        <v>10</v>
      </c>
      <c r="X220" s="19" t="str">
        <f>VLOOKUP($E220,'[10]Gui chi Quynh'!$C$7:$E$387,3,0)</f>
        <v>A1</v>
      </c>
      <c r="Y220" s="19">
        <f>VLOOKUP(X220,Sheet1!$B$2:$C$12,2,TRUE)</f>
        <v>10</v>
      </c>
      <c r="Z220" s="19" t="str">
        <f>VLOOKUP(E220,'[11]Gui chi Quynh'!$C$7:$E$385,3,0)</f>
        <v>A1</v>
      </c>
      <c r="AA220" s="19">
        <f>VLOOKUP(Z220,Sheet1!$B$2:$C$12,2,TRUE)</f>
        <v>10</v>
      </c>
      <c r="AB220" s="19" t="str">
        <f>VLOOKUP(E220,'[12]Gui chi Quynh'!$C$7:$E$386,3,0)</f>
        <v>A1</v>
      </c>
      <c r="AC220" s="19">
        <f>VLOOKUP(AB220,Sheet1!$B$2:$C$12,2,TRUE)</f>
        <v>10</v>
      </c>
      <c r="AD220" s="19" t="str">
        <f>VLOOKUP($E220,'[13]Chi tiet'!$D$8:$Q$388,14,0)</f>
        <v>A1</v>
      </c>
      <c r="AE220" s="19">
        <f>VLOOKUP(AD220,Sheet1!$B$2:$C$12,2,TRUE)</f>
        <v>10</v>
      </c>
      <c r="AF220" s="19">
        <f t="shared" si="84"/>
        <v>10</v>
      </c>
      <c r="AG220" s="226">
        <f t="shared" si="71"/>
        <v>0</v>
      </c>
      <c r="AH220" s="17" t="str">
        <f t="shared" si="79"/>
        <v>Hoàn thành xuất sắc nhiệm vụ</v>
      </c>
      <c r="AI220" s="17">
        <f t="shared" si="72"/>
        <v>10</v>
      </c>
      <c r="AJ220" s="365" t="str">
        <f t="shared" si="80"/>
        <v/>
      </c>
      <c r="AK220" s="17" t="str">
        <f t="shared" si="81"/>
        <v>Hoàn thành xuất sắc nhiệm vụ</v>
      </c>
      <c r="AL220" s="17" t="str">
        <f t="shared" si="82"/>
        <v>LĐTT</v>
      </c>
      <c r="AM220" s="366" t="str">
        <f>VLOOKUP($D220,'[14]DS Tong'!$D$18:$L$211,9,0)</f>
        <v>Tốt</v>
      </c>
      <c r="AN220" s="19" t="str">
        <f>VLOOKUP($E220,[15]Sheet1!$C$7:$E$395,2,0)</f>
        <v>A1</v>
      </c>
      <c r="AO220" s="19">
        <f>VLOOKUP(AN220,Sheet1!$B$2:$C$12,2,TRUE)</f>
        <v>10</v>
      </c>
      <c r="AP220" s="19" t="str">
        <f>VLOOKUP($E220,[15]Sheet1!$C$7:$E$395,3,0)</f>
        <v>A1</v>
      </c>
      <c r="AQ220" s="19">
        <f>VLOOKUP(AP220,Sheet1!$B$2:$C$12,2,TRUE)</f>
        <v>10</v>
      </c>
      <c r="AR220" s="17">
        <f t="shared" si="74"/>
        <v>10</v>
      </c>
      <c r="AS220" s="17">
        <f t="shared" si="67"/>
        <v>10</v>
      </c>
      <c r="AT220" s="365" t="str">
        <f t="shared" si="73"/>
        <v>12A* + 0B* + 0C* +  0D</v>
      </c>
      <c r="AU220" s="365" t="str">
        <f t="shared" si="83"/>
        <v>12A*</v>
      </c>
      <c r="AV220" s="19" t="str">
        <f t="shared" si="75"/>
        <v>HTXS NV</v>
      </c>
      <c r="AW220" s="19" t="str">
        <f t="shared" si="76"/>
        <v>HTXS NV</v>
      </c>
      <c r="AX220" s="29"/>
      <c r="AY220" s="29"/>
    </row>
    <row r="221" spans="1:51" s="48" customFormat="1" ht="35.1" customHeight="1" x14ac:dyDescent="0.25">
      <c r="A221" s="207">
        <f t="shared" si="77"/>
        <v>213</v>
      </c>
      <c r="B221" s="207">
        <f>COUNTIF($F$9:F221,F221)</f>
        <v>2</v>
      </c>
      <c r="C221" s="353" t="s">
        <v>985</v>
      </c>
      <c r="D221" s="197" t="s">
        <v>150</v>
      </c>
      <c r="E221" s="185" t="s">
        <v>615</v>
      </c>
      <c r="F221" s="38" t="s">
        <v>343</v>
      </c>
      <c r="G221" s="38" t="s">
        <v>974</v>
      </c>
      <c r="H221" s="19" t="str">
        <f>VLOOKUP($E221,'[4]Gui chi Quynh'!$D$7:$F$393,3,0)</f>
        <v>A3</v>
      </c>
      <c r="I221" s="19">
        <f>VLOOKUP(H221,Sheet1!$B$2:$C$12,2,TRUE)</f>
        <v>8</v>
      </c>
      <c r="J221" s="19" t="str">
        <f>VLOOKUP($E221,'[5]Gui chi Quynh'!$C$7:$E$391,3,0)</f>
        <v>A2</v>
      </c>
      <c r="K221" s="19">
        <f>VLOOKUP(J221,Sheet1!$B$2:$C$12,2,TRUE)</f>
        <v>9</v>
      </c>
      <c r="L221" s="19" t="str">
        <f>VLOOKUP($E221,'[6]Gui chi Quynh'!$C$7:$E$389,3,0)</f>
        <v>A1</v>
      </c>
      <c r="M221" s="19">
        <f>VLOOKUP(L221,Sheet1!$B$2:$C$12,2,TRUE)</f>
        <v>10</v>
      </c>
      <c r="N221" s="19" t="str">
        <f>VLOOKUP($E221,'[7]Gui chi Quynh'!$C$7:$E$389,3,0)</f>
        <v>A2</v>
      </c>
      <c r="O221" s="19">
        <f>VLOOKUP(N221,Sheet1!$B$2:$C$12,2,TRUE)</f>
        <v>9</v>
      </c>
      <c r="P221" s="19" t="str">
        <f>VLOOKUP($E221,'[8]Gui chi Quynh'!$C$7:$E$388,3,0)</f>
        <v>A3</v>
      </c>
      <c r="Q221" s="19">
        <f>VLOOKUP(P221,Sheet1!$B$2:$C$12,2,TRUE)</f>
        <v>8</v>
      </c>
      <c r="R221" s="19">
        <f t="shared" si="69"/>
        <v>8.8000000000000007</v>
      </c>
      <c r="S221" s="226">
        <f t="shared" si="70"/>
        <v>0</v>
      </c>
      <c r="T221" s="17" t="str">
        <f t="shared" si="78"/>
        <v>Hoàn thành xuất sắc nhiệm vụ</v>
      </c>
      <c r="U221" s="232"/>
      <c r="V221" s="19" t="str">
        <f>VLOOKUP($E221,'[9]Gui chi Quynh'!$C$7:$E$388,3,0)</f>
        <v>A3</v>
      </c>
      <c r="W221" s="19">
        <f>VLOOKUP(V221,Sheet1!$B$2:$C$12,2,TRUE)</f>
        <v>8</v>
      </c>
      <c r="X221" s="19" t="str">
        <f>VLOOKUP($E221,'[10]Gui chi Quynh'!$C$7:$E$387,3,0)</f>
        <v>A3</v>
      </c>
      <c r="Y221" s="19">
        <f>VLOOKUP(X221,Sheet1!$B$2:$C$12,2,TRUE)</f>
        <v>8</v>
      </c>
      <c r="Z221" s="19" t="str">
        <f>VLOOKUP(E221,'[11]Gui chi Quynh'!$C$7:$E$385,3,0)</f>
        <v>A3</v>
      </c>
      <c r="AA221" s="19">
        <f>VLOOKUP(Z221,Sheet1!$B$2:$C$12,2,TRUE)</f>
        <v>8</v>
      </c>
      <c r="AB221" s="19" t="str">
        <f>VLOOKUP(E221,'[12]Gui chi Quynh'!$C$7:$E$386,3,0)</f>
        <v>A2</v>
      </c>
      <c r="AC221" s="19">
        <f>VLOOKUP(AB221,Sheet1!$B$2:$C$12,2,TRUE)</f>
        <v>9</v>
      </c>
      <c r="AD221" s="19" t="str">
        <f>VLOOKUP($E221,'[13]Chi tiet'!$D$8:$Q$388,14,0)</f>
        <v>A2</v>
      </c>
      <c r="AE221" s="19">
        <f>VLOOKUP(AD221,Sheet1!$B$2:$C$12,2,TRUE)</f>
        <v>9</v>
      </c>
      <c r="AF221" s="19">
        <f t="shared" si="84"/>
        <v>8.4</v>
      </c>
      <c r="AG221" s="226">
        <f t="shared" si="71"/>
        <v>0</v>
      </c>
      <c r="AH221" s="17" t="str">
        <f t="shared" si="79"/>
        <v>Hoàn thành xuất sắc nhiệm vụ</v>
      </c>
      <c r="AI221" s="17">
        <f t="shared" si="72"/>
        <v>8.6</v>
      </c>
      <c r="AJ221" s="365" t="str">
        <f t="shared" si="80"/>
        <v/>
      </c>
      <c r="AK221" s="17" t="str">
        <f t="shared" si="81"/>
        <v>Hoàn thành xuất sắc nhiệm vụ</v>
      </c>
      <c r="AL221" s="17" t="str">
        <f t="shared" si="82"/>
        <v>LĐTT</v>
      </c>
      <c r="AM221" s="366" t="str">
        <f>VLOOKUP($D221,'[14]DS Tong'!$D$18:$L$211,9,0)</f>
        <v>Khá</v>
      </c>
      <c r="AN221" s="19" t="str">
        <f>VLOOKUP($E221,[15]Sheet1!$C$7:$E$395,2,0)</f>
        <v>A3</v>
      </c>
      <c r="AO221" s="19">
        <f>VLOOKUP(AN221,Sheet1!$B$2:$C$12,2,TRUE)</f>
        <v>8</v>
      </c>
      <c r="AP221" s="19" t="str">
        <f>VLOOKUP($E221,[15]Sheet1!$C$7:$E$395,3,0)</f>
        <v>A3</v>
      </c>
      <c r="AQ221" s="19">
        <f>VLOOKUP(AP221,Sheet1!$B$2:$C$12,2,TRUE)</f>
        <v>8</v>
      </c>
      <c r="AR221" s="17">
        <f t="shared" si="74"/>
        <v>8.5</v>
      </c>
      <c r="AS221" s="17">
        <f t="shared" si="67"/>
        <v>8.5</v>
      </c>
      <c r="AT221" s="365" t="str">
        <f t="shared" si="73"/>
        <v>12A* + 0B* + 0C* +  0D</v>
      </c>
      <c r="AU221" s="365" t="str">
        <f t="shared" si="83"/>
        <v>12A*</v>
      </c>
      <c r="AV221" s="19" t="str">
        <f t="shared" si="75"/>
        <v>HTXS NV</v>
      </c>
      <c r="AW221" s="19" t="str">
        <f t="shared" si="76"/>
        <v>HTXS NV</v>
      </c>
      <c r="AX221" s="25"/>
      <c r="AY221" s="25"/>
    </row>
    <row r="222" spans="1:51" s="48" customFormat="1" ht="35.1" customHeight="1" x14ac:dyDescent="0.25">
      <c r="A222" s="207">
        <f t="shared" si="77"/>
        <v>214</v>
      </c>
      <c r="B222" s="207">
        <f>COUNTIF($F$9:F222,F222)</f>
        <v>3</v>
      </c>
      <c r="C222" s="353" t="s">
        <v>985</v>
      </c>
      <c r="D222" s="197" t="s">
        <v>151</v>
      </c>
      <c r="E222" s="185" t="s">
        <v>616</v>
      </c>
      <c r="F222" s="38" t="s">
        <v>343</v>
      </c>
      <c r="G222" s="38" t="s">
        <v>974</v>
      </c>
      <c r="H222" s="19" t="str">
        <f>VLOOKUP($E222,'[4]Gui chi Quynh'!$D$7:$F$393,3,0)</f>
        <v>A3</v>
      </c>
      <c r="I222" s="19">
        <f>VLOOKUP(H222,Sheet1!$B$2:$C$12,2,TRUE)</f>
        <v>8</v>
      </c>
      <c r="J222" s="19" t="str">
        <f>VLOOKUP($E222,'[5]Gui chi Quynh'!$C$7:$E$391,3,0)</f>
        <v>A3</v>
      </c>
      <c r="K222" s="19">
        <f>VLOOKUP(J222,Sheet1!$B$2:$C$12,2,TRUE)</f>
        <v>8</v>
      </c>
      <c r="L222" s="19" t="str">
        <f>VLOOKUP($E222,'[6]Gui chi Quynh'!$C$7:$E$389,3,0)</f>
        <v>A1</v>
      </c>
      <c r="M222" s="19">
        <f>VLOOKUP(L222,Sheet1!$B$2:$C$12,2,TRUE)</f>
        <v>10</v>
      </c>
      <c r="N222" s="19" t="str">
        <f>VLOOKUP($E222,'[7]Gui chi Quynh'!$C$7:$E$389,3,0)</f>
        <v>A1</v>
      </c>
      <c r="O222" s="19">
        <f>VLOOKUP(N222,Sheet1!$B$2:$C$12,2,TRUE)</f>
        <v>10</v>
      </c>
      <c r="P222" s="19" t="str">
        <f>VLOOKUP($E222,'[8]Gui chi Quynh'!$C$7:$E$388,3,0)</f>
        <v>A3</v>
      </c>
      <c r="Q222" s="19">
        <f>VLOOKUP(P222,Sheet1!$B$2:$C$12,2,TRUE)</f>
        <v>8</v>
      </c>
      <c r="R222" s="19">
        <f t="shared" si="69"/>
        <v>8.8000000000000007</v>
      </c>
      <c r="S222" s="226">
        <f t="shared" si="70"/>
        <v>0</v>
      </c>
      <c r="T222" s="17" t="str">
        <f t="shared" si="78"/>
        <v>Hoàn thành xuất sắc nhiệm vụ</v>
      </c>
      <c r="U222" s="232"/>
      <c r="V222" s="19" t="str">
        <f>VLOOKUP($E222,'[9]Gui chi Quynh'!$C$7:$E$388,3,0)</f>
        <v>A3</v>
      </c>
      <c r="W222" s="19">
        <f>VLOOKUP(V222,Sheet1!$B$2:$C$12,2,TRUE)</f>
        <v>8</v>
      </c>
      <c r="X222" s="19" t="str">
        <f>VLOOKUP($E222,'[10]Gui chi Quynh'!$C$7:$E$387,3,0)</f>
        <v>A2</v>
      </c>
      <c r="Y222" s="19">
        <f>VLOOKUP(X222,Sheet1!$B$2:$C$12,2,TRUE)</f>
        <v>9</v>
      </c>
      <c r="Z222" s="19" t="str">
        <f>VLOOKUP(E222,'[11]Gui chi Quynh'!$C$7:$E$385,3,0)</f>
        <v>A3</v>
      </c>
      <c r="AA222" s="19">
        <f>VLOOKUP(Z222,Sheet1!$B$2:$C$12,2,TRUE)</f>
        <v>8</v>
      </c>
      <c r="AB222" s="19" t="str">
        <f>VLOOKUP(E222,'[12]Gui chi Quynh'!$C$7:$E$386,3,0)</f>
        <v>A3</v>
      </c>
      <c r="AC222" s="19">
        <f>VLOOKUP(AB222,Sheet1!$B$2:$C$12,2,TRUE)</f>
        <v>8</v>
      </c>
      <c r="AD222" s="19" t="str">
        <f>VLOOKUP($E222,'[13]Chi tiet'!$D$8:$Q$388,14,0)</f>
        <v>A2</v>
      </c>
      <c r="AE222" s="19">
        <f>VLOOKUP(AD222,Sheet1!$B$2:$C$12,2,TRUE)</f>
        <v>9</v>
      </c>
      <c r="AF222" s="19">
        <f t="shared" si="84"/>
        <v>8.4</v>
      </c>
      <c r="AG222" s="226">
        <f t="shared" si="71"/>
        <v>0</v>
      </c>
      <c r="AH222" s="17" t="str">
        <f t="shared" si="79"/>
        <v>Hoàn thành xuất sắc nhiệm vụ</v>
      </c>
      <c r="AI222" s="17">
        <f t="shared" si="72"/>
        <v>8.6</v>
      </c>
      <c r="AJ222" s="365" t="str">
        <f t="shared" si="80"/>
        <v/>
      </c>
      <c r="AK222" s="17" t="str">
        <f t="shared" si="81"/>
        <v>Hoàn thành xuất sắc nhiệm vụ</v>
      </c>
      <c r="AL222" s="17" t="str">
        <f t="shared" si="82"/>
        <v>LĐTT</v>
      </c>
      <c r="AM222" s="366" t="str">
        <f>VLOOKUP($D222,'[14]DS Tong'!$D$18:$L$211,9,0)</f>
        <v>Tốt</v>
      </c>
      <c r="AN222" s="19" t="str">
        <f>VLOOKUP($E222,[15]Sheet1!$C$7:$E$395,2,0)</f>
        <v>A3</v>
      </c>
      <c r="AO222" s="19">
        <f>VLOOKUP(AN222,Sheet1!$B$2:$C$12,2,TRUE)</f>
        <v>8</v>
      </c>
      <c r="AP222" s="19" t="str">
        <f>VLOOKUP($E222,[15]Sheet1!$C$7:$E$395,3,0)</f>
        <v>A3</v>
      </c>
      <c r="AQ222" s="19">
        <f>VLOOKUP(AP222,Sheet1!$B$2:$C$12,2,TRUE)</f>
        <v>8</v>
      </c>
      <c r="AR222" s="17">
        <f t="shared" si="74"/>
        <v>8.5</v>
      </c>
      <c r="AS222" s="17">
        <f t="shared" si="67"/>
        <v>8.5</v>
      </c>
      <c r="AT222" s="365" t="str">
        <f t="shared" si="73"/>
        <v>12A* + 0B* + 0C* +  0D</v>
      </c>
      <c r="AU222" s="365" t="str">
        <f t="shared" si="83"/>
        <v>12A*</v>
      </c>
      <c r="AV222" s="19" t="str">
        <f t="shared" si="75"/>
        <v>HTXS NV</v>
      </c>
      <c r="AW222" s="19" t="str">
        <f t="shared" si="76"/>
        <v>HTXS NV</v>
      </c>
      <c r="AX222" s="29"/>
      <c r="AY222" s="29"/>
    </row>
    <row r="223" spans="1:51" s="48" customFormat="1" ht="35.1" customHeight="1" x14ac:dyDescent="0.25">
      <c r="A223" s="207">
        <f t="shared" si="77"/>
        <v>215</v>
      </c>
      <c r="B223" s="207">
        <f>COUNTIF($F$9:F223,F223)</f>
        <v>4</v>
      </c>
      <c r="C223" s="353" t="s">
        <v>985</v>
      </c>
      <c r="D223" s="197" t="s">
        <v>162</v>
      </c>
      <c r="E223" s="185" t="s">
        <v>617</v>
      </c>
      <c r="F223" s="38" t="s">
        <v>343</v>
      </c>
      <c r="G223" s="38" t="s">
        <v>974</v>
      </c>
      <c r="H223" s="19" t="str">
        <f>VLOOKUP($E223,'[4]Gui chi Quynh'!$D$7:$F$393,3,0)</f>
        <v>A3</v>
      </c>
      <c r="I223" s="19">
        <f>VLOOKUP(H223,Sheet1!$B$2:$C$12,2,TRUE)</f>
        <v>8</v>
      </c>
      <c r="J223" s="19" t="str">
        <f>VLOOKUP($E223,'[5]Gui chi Quynh'!$C$7:$E$391,3,0)</f>
        <v>A3</v>
      </c>
      <c r="K223" s="19">
        <f>VLOOKUP(J223,Sheet1!$B$2:$C$12,2,TRUE)</f>
        <v>8</v>
      </c>
      <c r="L223" s="19" t="str">
        <f>VLOOKUP($E223,'[6]Gui chi Quynh'!$C$7:$E$389,3,0)</f>
        <v>A2</v>
      </c>
      <c r="M223" s="19">
        <f>VLOOKUP(L223,Sheet1!$B$2:$C$12,2,TRUE)</f>
        <v>9</v>
      </c>
      <c r="N223" s="19" t="str">
        <f>VLOOKUP($E223,'[7]Gui chi Quynh'!$C$7:$E$389,3,0)</f>
        <v>A2</v>
      </c>
      <c r="O223" s="19">
        <f>VLOOKUP(N223,Sheet1!$B$2:$C$12,2,TRUE)</f>
        <v>9</v>
      </c>
      <c r="P223" s="19" t="str">
        <f>VLOOKUP($E223,'[8]Gui chi Quynh'!$C$7:$E$388,3,0)</f>
        <v>A3</v>
      </c>
      <c r="Q223" s="19">
        <f>VLOOKUP(P223,Sheet1!$B$2:$C$12,2,TRUE)</f>
        <v>8</v>
      </c>
      <c r="R223" s="19">
        <f t="shared" si="69"/>
        <v>8.4</v>
      </c>
      <c r="S223" s="226">
        <f t="shared" si="70"/>
        <v>0</v>
      </c>
      <c r="T223" s="17" t="str">
        <f t="shared" si="78"/>
        <v>Hoàn thành xuất sắc nhiệm vụ</v>
      </c>
      <c r="U223" s="232"/>
      <c r="V223" s="19" t="str">
        <f>VLOOKUP($E223,'[9]Gui chi Quynh'!$C$7:$E$388,3,0)</f>
        <v>A3</v>
      </c>
      <c r="W223" s="19">
        <f>VLOOKUP(V223,Sheet1!$B$2:$C$12,2,TRUE)</f>
        <v>8</v>
      </c>
      <c r="X223" s="19" t="str">
        <f>VLOOKUP($E223,'[10]Gui chi Quynh'!$C$7:$E$387,3,0)</f>
        <v>A3</v>
      </c>
      <c r="Y223" s="19">
        <f>VLOOKUP(X223,Sheet1!$B$2:$C$12,2,TRUE)</f>
        <v>8</v>
      </c>
      <c r="Z223" s="19" t="str">
        <f>VLOOKUP(E223,'[11]Gui chi Quynh'!$C$7:$E$385,3,0)</f>
        <v>A2</v>
      </c>
      <c r="AA223" s="19">
        <f>VLOOKUP(Z223,Sheet1!$B$2:$C$12,2,TRUE)</f>
        <v>9</v>
      </c>
      <c r="AB223" s="19" t="str">
        <f>VLOOKUP(E223,'[12]Gui chi Quynh'!$C$7:$E$386,3,0)</f>
        <v>A2</v>
      </c>
      <c r="AC223" s="19">
        <f>VLOOKUP(AB223,Sheet1!$B$2:$C$12,2,TRUE)</f>
        <v>9</v>
      </c>
      <c r="AD223" s="19" t="str">
        <f>VLOOKUP($E223,'[13]Chi tiet'!$D$8:$Q$388,14,0)</f>
        <v>A3</v>
      </c>
      <c r="AE223" s="19">
        <f>VLOOKUP(AD223,Sheet1!$B$2:$C$12,2,TRUE)</f>
        <v>8</v>
      </c>
      <c r="AF223" s="19">
        <f t="shared" si="84"/>
        <v>8.4</v>
      </c>
      <c r="AG223" s="226">
        <f t="shared" si="71"/>
        <v>0</v>
      </c>
      <c r="AH223" s="17" t="str">
        <f t="shared" si="79"/>
        <v>Hoàn thành xuất sắc nhiệm vụ</v>
      </c>
      <c r="AI223" s="17">
        <f t="shared" si="72"/>
        <v>8.4</v>
      </c>
      <c r="AJ223" s="365" t="str">
        <f t="shared" si="80"/>
        <v/>
      </c>
      <c r="AK223" s="17" t="str">
        <f t="shared" si="81"/>
        <v>Hoàn thành xuất sắc nhiệm vụ</v>
      </c>
      <c r="AL223" s="17" t="str">
        <f t="shared" si="82"/>
        <v>LĐTT</v>
      </c>
      <c r="AM223" s="366" t="str">
        <f>VLOOKUP($D223,'[14]DS Tong'!$D$18:$L$211,9,0)</f>
        <v>Khá</v>
      </c>
      <c r="AN223" s="19" t="str">
        <f>VLOOKUP($E223,[15]Sheet1!$C$7:$E$395,2,0)</f>
        <v>A3</v>
      </c>
      <c r="AO223" s="19">
        <f>VLOOKUP(AN223,Sheet1!$B$2:$C$12,2,TRUE)</f>
        <v>8</v>
      </c>
      <c r="AP223" s="19" t="str">
        <f>VLOOKUP($E223,[15]Sheet1!$C$7:$E$395,3,0)</f>
        <v>A3</v>
      </c>
      <c r="AQ223" s="19">
        <f>VLOOKUP(AP223,Sheet1!$B$2:$C$12,2,TRUE)</f>
        <v>8</v>
      </c>
      <c r="AR223" s="17">
        <f t="shared" si="74"/>
        <v>8.4</v>
      </c>
      <c r="AS223" s="17">
        <f t="shared" si="67"/>
        <v>8.3000000000000007</v>
      </c>
      <c r="AT223" s="365" t="str">
        <f t="shared" si="73"/>
        <v>12A* + 0B* + 0C* +  0D</v>
      </c>
      <c r="AU223" s="365" t="str">
        <f t="shared" si="83"/>
        <v>12A*</v>
      </c>
      <c r="AV223" s="19" t="str">
        <f t="shared" si="75"/>
        <v>HTXS NV</v>
      </c>
      <c r="AW223" s="19" t="str">
        <f t="shared" si="76"/>
        <v>HTXS NV</v>
      </c>
      <c r="AX223" s="29"/>
      <c r="AY223" s="29"/>
    </row>
    <row r="224" spans="1:51" s="48" customFormat="1" ht="35.1" customHeight="1" x14ac:dyDescent="0.25">
      <c r="A224" s="207">
        <f t="shared" si="77"/>
        <v>216</v>
      </c>
      <c r="B224" s="207">
        <f>COUNTIF($F$9:F224,F224)</f>
        <v>5</v>
      </c>
      <c r="C224" s="353" t="s">
        <v>985</v>
      </c>
      <c r="D224" s="197" t="s">
        <v>153</v>
      </c>
      <c r="E224" s="185" t="s">
        <v>618</v>
      </c>
      <c r="F224" s="38" t="s">
        <v>343</v>
      </c>
      <c r="G224" s="38" t="s">
        <v>974</v>
      </c>
      <c r="H224" s="19" t="str">
        <f>VLOOKUP($E224,'[4]Gui chi Quynh'!$D$7:$F$393,3,0)</f>
        <v>A3</v>
      </c>
      <c r="I224" s="19">
        <f>VLOOKUP(H224,Sheet1!$B$2:$C$12,2,TRUE)</f>
        <v>8</v>
      </c>
      <c r="J224" s="19" t="str">
        <f>VLOOKUP($E224,'[5]Gui chi Quynh'!$C$7:$E$391,3,0)</f>
        <v>A3</v>
      </c>
      <c r="K224" s="19">
        <f>VLOOKUP(J224,Sheet1!$B$2:$C$12,2,TRUE)</f>
        <v>8</v>
      </c>
      <c r="L224" s="19" t="str">
        <f>VLOOKUP($E224,'[6]Gui chi Quynh'!$C$7:$E$389,3,0)</f>
        <v>A1</v>
      </c>
      <c r="M224" s="19">
        <f>VLOOKUP(L224,Sheet1!$B$2:$C$12,2,TRUE)</f>
        <v>10</v>
      </c>
      <c r="N224" s="19" t="str">
        <f>VLOOKUP($E224,'[7]Gui chi Quynh'!$C$7:$E$389,3,0)</f>
        <v>A1</v>
      </c>
      <c r="O224" s="19">
        <f>VLOOKUP(N224,Sheet1!$B$2:$C$12,2,TRUE)</f>
        <v>10</v>
      </c>
      <c r="P224" s="19" t="str">
        <f>VLOOKUP($E224,'[8]Gui chi Quynh'!$C$7:$E$388,3,0)</f>
        <v>A3</v>
      </c>
      <c r="Q224" s="19">
        <f>VLOOKUP(P224,Sheet1!$B$2:$C$12,2,TRUE)</f>
        <v>8</v>
      </c>
      <c r="R224" s="19">
        <f t="shared" si="69"/>
        <v>8.8000000000000007</v>
      </c>
      <c r="S224" s="226">
        <f t="shared" si="70"/>
        <v>0</v>
      </c>
      <c r="T224" s="17" t="str">
        <f t="shared" si="78"/>
        <v>Hoàn thành xuất sắc nhiệm vụ</v>
      </c>
      <c r="U224" s="232"/>
      <c r="V224" s="19" t="str">
        <f>VLOOKUP($E224,'[9]Gui chi Quynh'!$C$7:$E$388,3,0)</f>
        <v>A3</v>
      </c>
      <c r="W224" s="19">
        <f>VLOOKUP(V224,Sheet1!$B$2:$C$12,2,TRUE)</f>
        <v>8</v>
      </c>
      <c r="X224" s="19" t="str">
        <f>VLOOKUP($E224,'[10]Gui chi Quynh'!$C$7:$E$387,3,0)</f>
        <v>A3</v>
      </c>
      <c r="Y224" s="19">
        <f>VLOOKUP(X224,Sheet1!$B$2:$C$12,2,TRUE)</f>
        <v>8</v>
      </c>
      <c r="Z224" s="19" t="str">
        <f>VLOOKUP(E224,'[11]Gui chi Quynh'!$C$7:$E$385,3,0)</f>
        <v>A2</v>
      </c>
      <c r="AA224" s="19">
        <f>VLOOKUP(Z224,Sheet1!$B$2:$C$12,2,TRUE)</f>
        <v>9</v>
      </c>
      <c r="AB224" s="19" t="str">
        <f>VLOOKUP(E224,'[12]Gui chi Quynh'!$C$7:$E$386,3,0)</f>
        <v>A2</v>
      </c>
      <c r="AC224" s="19">
        <f>VLOOKUP(AB224,Sheet1!$B$2:$C$12,2,TRUE)</f>
        <v>9</v>
      </c>
      <c r="AD224" s="19" t="str">
        <f>VLOOKUP($E224,'[13]Chi tiet'!$D$8:$Q$388,14,0)</f>
        <v>A2</v>
      </c>
      <c r="AE224" s="19">
        <f>VLOOKUP(AD224,Sheet1!$B$2:$C$12,2,TRUE)</f>
        <v>9</v>
      </c>
      <c r="AF224" s="19">
        <f t="shared" si="84"/>
        <v>8.6</v>
      </c>
      <c r="AG224" s="226">
        <f t="shared" si="71"/>
        <v>0</v>
      </c>
      <c r="AH224" s="17" t="str">
        <f t="shared" si="79"/>
        <v>Hoàn thành xuất sắc nhiệm vụ</v>
      </c>
      <c r="AI224" s="17">
        <f t="shared" si="72"/>
        <v>8.6999999999999993</v>
      </c>
      <c r="AJ224" s="365" t="str">
        <f t="shared" si="80"/>
        <v/>
      </c>
      <c r="AK224" s="17" t="str">
        <f t="shared" si="81"/>
        <v>Hoàn thành xuất sắc nhiệm vụ</v>
      </c>
      <c r="AL224" s="17" t="str">
        <f t="shared" si="82"/>
        <v>LĐTT</v>
      </c>
      <c r="AM224" s="366" t="str">
        <f>VLOOKUP($D224,'[14]DS Tong'!$D$18:$L$211,9,0)</f>
        <v>Tốt</v>
      </c>
      <c r="AN224" s="19" t="str">
        <f>VLOOKUP($E224,[15]Sheet1!$C$7:$E$395,2,0)</f>
        <v>A3</v>
      </c>
      <c r="AO224" s="19">
        <f>VLOOKUP(AN224,Sheet1!$B$2:$C$12,2,TRUE)</f>
        <v>8</v>
      </c>
      <c r="AP224" s="19" t="str">
        <f>VLOOKUP($E224,[15]Sheet1!$C$7:$E$395,3,0)</f>
        <v>A3</v>
      </c>
      <c r="AQ224" s="19">
        <f>VLOOKUP(AP224,Sheet1!$B$2:$C$12,2,TRUE)</f>
        <v>8</v>
      </c>
      <c r="AR224" s="17">
        <f t="shared" si="74"/>
        <v>8.5</v>
      </c>
      <c r="AS224" s="17">
        <f t="shared" si="67"/>
        <v>8.6</v>
      </c>
      <c r="AT224" s="365" t="str">
        <f t="shared" si="73"/>
        <v>12A* + 0B* + 0C* +  0D</v>
      </c>
      <c r="AU224" s="365" t="str">
        <f t="shared" si="83"/>
        <v>12A*</v>
      </c>
      <c r="AV224" s="19" t="str">
        <f t="shared" si="75"/>
        <v>HTXS NV</v>
      </c>
      <c r="AW224" s="19" t="str">
        <f t="shared" si="76"/>
        <v>HTXS NV</v>
      </c>
      <c r="AX224" s="29"/>
      <c r="AY224" s="29"/>
    </row>
    <row r="225" spans="1:51" s="48" customFormat="1" ht="35.1" customHeight="1" x14ac:dyDescent="0.25">
      <c r="A225" s="207">
        <f t="shared" si="77"/>
        <v>217</v>
      </c>
      <c r="B225" s="207">
        <f>COUNTIF($F$9:F225,F225)</f>
        <v>6</v>
      </c>
      <c r="C225" s="353" t="s">
        <v>985</v>
      </c>
      <c r="D225" s="197" t="s">
        <v>154</v>
      </c>
      <c r="E225" s="185" t="s">
        <v>621</v>
      </c>
      <c r="F225" s="38" t="s">
        <v>343</v>
      </c>
      <c r="G225" s="38" t="s">
        <v>974</v>
      </c>
      <c r="H225" s="19" t="str">
        <f>VLOOKUP($E225,'[4]Gui chi Quynh'!$D$7:$F$393,3,0)</f>
        <v>A4</v>
      </c>
      <c r="I225" s="19">
        <f>VLOOKUP(H225,Sheet1!$B$2:$C$12,2,TRUE)</f>
        <v>7</v>
      </c>
      <c r="J225" s="19" t="str">
        <f>VLOOKUP($E225,'[5]Gui chi Quynh'!$C$7:$E$391,3,0)</f>
        <v>A4</v>
      </c>
      <c r="K225" s="19">
        <f>VLOOKUP(J225,Sheet1!$B$2:$C$12,2,TRUE)</f>
        <v>7</v>
      </c>
      <c r="L225" s="19" t="str">
        <f>VLOOKUP($E225,'[6]Gui chi Quynh'!$C$7:$E$389,3,0)</f>
        <v>A4</v>
      </c>
      <c r="M225" s="19">
        <f>VLOOKUP(L225,Sheet1!$B$2:$C$12,2,TRUE)</f>
        <v>7</v>
      </c>
      <c r="N225" s="19" t="str">
        <f>VLOOKUP($E225,'[7]Gui chi Quynh'!$C$7:$E$389,3,0)</f>
        <v>A4</v>
      </c>
      <c r="O225" s="19">
        <f>VLOOKUP(N225,Sheet1!$B$2:$C$12,2,TRUE)</f>
        <v>7</v>
      </c>
      <c r="P225" s="368" t="str">
        <f>VLOOKUP($E225,'[8]Gui chi Quynh'!$C$7:$E$388,3,0)</f>
        <v>B1</v>
      </c>
      <c r="Q225" s="19">
        <f>VLOOKUP(P225,Sheet1!$B$2:$C$12,2,TRUE)</f>
        <v>6</v>
      </c>
      <c r="R225" s="19">
        <f t="shared" si="69"/>
        <v>6.8</v>
      </c>
      <c r="S225" s="226">
        <f t="shared" si="70"/>
        <v>0</v>
      </c>
      <c r="T225" s="17" t="str">
        <f t="shared" si="78"/>
        <v>Hoàn thành tốt nhiệm vụ</v>
      </c>
      <c r="U225" s="232" t="s">
        <v>960</v>
      </c>
      <c r="V225" s="19" t="str">
        <f>VLOOKUP($E225,'[9]Gui chi Quynh'!$C$7:$E$388,3,0)</f>
        <v>A4</v>
      </c>
      <c r="W225" s="19">
        <f>VLOOKUP(V225,Sheet1!$B$2:$C$12,2,TRUE)</f>
        <v>7</v>
      </c>
      <c r="X225" s="19" t="str">
        <f>VLOOKUP($E225,'[10]Gui chi Quynh'!$C$7:$E$387,3,0)</f>
        <v>A4</v>
      </c>
      <c r="Y225" s="19">
        <f>VLOOKUP(X225,Sheet1!$B$2:$C$12,2,TRUE)</f>
        <v>7</v>
      </c>
      <c r="Z225" s="19" t="str">
        <f>VLOOKUP(E225,'[11]Gui chi Quynh'!$C$7:$E$385,3,0)</f>
        <v>A4</v>
      </c>
      <c r="AA225" s="19">
        <f>VLOOKUP(Z225,Sheet1!$B$2:$C$12,2,TRUE)</f>
        <v>7</v>
      </c>
      <c r="AB225" s="19" t="str">
        <f>VLOOKUP(E225,'[12]Gui chi Quynh'!$C$7:$E$386,3,0)</f>
        <v>A4</v>
      </c>
      <c r="AC225" s="19">
        <f>VLOOKUP(AB225,Sheet1!$B$2:$C$12,2,TRUE)</f>
        <v>7</v>
      </c>
      <c r="AD225" s="19" t="str">
        <f>VLOOKUP($E225,'[13]Chi tiet'!$D$8:$Q$388,14,0)</f>
        <v>A3</v>
      </c>
      <c r="AE225" s="19">
        <f>VLOOKUP(AD225,Sheet1!$B$2:$C$12,2,TRUE)</f>
        <v>8</v>
      </c>
      <c r="AF225" s="19">
        <f t="shared" si="84"/>
        <v>7.2</v>
      </c>
      <c r="AG225" s="226">
        <f t="shared" si="71"/>
        <v>0</v>
      </c>
      <c r="AH225" s="17" t="str">
        <f t="shared" si="79"/>
        <v>Hoàn thành tốt nhiệm vụ</v>
      </c>
      <c r="AI225" s="17">
        <f t="shared" si="72"/>
        <v>7</v>
      </c>
      <c r="AJ225" s="365" t="str">
        <f t="shared" si="80"/>
        <v/>
      </c>
      <c r="AK225" s="17" t="str">
        <f t="shared" si="81"/>
        <v>Hoàn thành tốt nhiệm vụ</v>
      </c>
      <c r="AL225" s="17" t="str">
        <f t="shared" si="82"/>
        <v>LĐTT</v>
      </c>
      <c r="AM225" s="366" t="str">
        <f>VLOOKUP($D225,'[14]DS Tong'!$D$18:$L$211,9,0)</f>
        <v>Khá</v>
      </c>
      <c r="AN225" s="19" t="str">
        <f>VLOOKUP($E225,[15]Sheet1!$C$7:$E$395,2,0)</f>
        <v>B2</v>
      </c>
      <c r="AO225" s="19">
        <f>VLOOKUP(AN225,Sheet1!$B$2:$C$12,2,TRUE)</f>
        <v>5</v>
      </c>
      <c r="AP225" s="19" t="str">
        <f>VLOOKUP($E225,[15]Sheet1!$C$7:$E$395,3,0)</f>
        <v>A4</v>
      </c>
      <c r="AQ225" s="19">
        <f>VLOOKUP(AP225,Sheet1!$B$2:$C$12,2,TRUE)</f>
        <v>7</v>
      </c>
      <c r="AR225" s="17">
        <f t="shared" si="74"/>
        <v>6.7</v>
      </c>
      <c r="AS225" s="17">
        <f t="shared" si="67"/>
        <v>6.8</v>
      </c>
      <c r="AT225" s="365" t="str">
        <f t="shared" si="73"/>
        <v>10A* + 2B* + 0C* +  0D</v>
      </c>
      <c r="AU225" s="365" t="str">
        <f t="shared" si="83"/>
        <v>10A*</v>
      </c>
      <c r="AV225" s="19" t="str">
        <f t="shared" si="75"/>
        <v>HTT NV</v>
      </c>
      <c r="AW225" s="19" t="str">
        <f t="shared" si="76"/>
        <v>HTT NV</v>
      </c>
      <c r="AX225" s="29"/>
      <c r="AY225" s="29"/>
    </row>
    <row r="226" spans="1:51" s="48" customFormat="1" ht="35.1" customHeight="1" x14ac:dyDescent="0.25">
      <c r="A226" s="207">
        <f t="shared" si="77"/>
        <v>218</v>
      </c>
      <c r="B226" s="207">
        <f>COUNTIF($F$9:F226,F226)</f>
        <v>7</v>
      </c>
      <c r="C226" s="353" t="s">
        <v>985</v>
      </c>
      <c r="D226" s="197" t="s">
        <v>155</v>
      </c>
      <c r="E226" s="185" t="s">
        <v>622</v>
      </c>
      <c r="F226" s="38" t="s">
        <v>343</v>
      </c>
      <c r="G226" s="38" t="s">
        <v>974</v>
      </c>
      <c r="H226" s="19" t="str">
        <f>VLOOKUP($E226,'[4]Gui chi Quynh'!$D$7:$F$393,3,0)</f>
        <v>A4</v>
      </c>
      <c r="I226" s="19">
        <f>VLOOKUP(H226,Sheet1!$B$2:$C$12,2,TRUE)</f>
        <v>7</v>
      </c>
      <c r="J226" s="19" t="str">
        <f>VLOOKUP($E226,'[5]Gui chi Quynh'!$C$7:$E$391,3,0)</f>
        <v>A4</v>
      </c>
      <c r="K226" s="19">
        <f>VLOOKUP(J226,Sheet1!$B$2:$C$12,2,TRUE)</f>
        <v>7</v>
      </c>
      <c r="L226" s="19" t="str">
        <f>VLOOKUP($E226,'[6]Gui chi Quynh'!$C$7:$E$389,3,0)</f>
        <v>A3</v>
      </c>
      <c r="M226" s="19">
        <f>VLOOKUP(L226,Sheet1!$B$2:$C$12,2,TRUE)</f>
        <v>8</v>
      </c>
      <c r="N226" s="19" t="str">
        <f>VLOOKUP($E226,'[7]Gui chi Quynh'!$C$7:$E$389,3,0)</f>
        <v>A4</v>
      </c>
      <c r="O226" s="19">
        <f>VLOOKUP(N226,Sheet1!$B$2:$C$12,2,TRUE)</f>
        <v>7</v>
      </c>
      <c r="P226" s="19" t="str">
        <f>VLOOKUP($E226,'[8]Gui chi Quynh'!$C$7:$E$388,3,0)</f>
        <v>A4</v>
      </c>
      <c r="Q226" s="19">
        <f>VLOOKUP(P226,Sheet1!$B$2:$C$12,2,TRUE)</f>
        <v>7</v>
      </c>
      <c r="R226" s="19">
        <f t="shared" si="69"/>
        <v>7.2</v>
      </c>
      <c r="S226" s="226">
        <f t="shared" si="70"/>
        <v>0</v>
      </c>
      <c r="T226" s="17" t="str">
        <f t="shared" si="78"/>
        <v>Hoàn thành tốt nhiệm vụ</v>
      </c>
      <c r="U226" s="232"/>
      <c r="V226" s="19" t="str">
        <f>VLOOKUP($E226,'[9]Gui chi Quynh'!$C$7:$E$388,3,0)</f>
        <v>A4</v>
      </c>
      <c r="W226" s="19">
        <f>VLOOKUP(V226,Sheet1!$B$2:$C$12,2,TRUE)</f>
        <v>7</v>
      </c>
      <c r="X226" s="19" t="str">
        <f>VLOOKUP($E226,'[10]Gui chi Quynh'!$C$7:$E$387,3,0)</f>
        <v>A4</v>
      </c>
      <c r="Y226" s="19">
        <f>VLOOKUP(X226,Sheet1!$B$2:$C$12,2,TRUE)</f>
        <v>7</v>
      </c>
      <c r="Z226" s="19" t="str">
        <f>VLOOKUP(E226,'[11]Gui chi Quynh'!$C$7:$E$385,3,0)</f>
        <v>A4</v>
      </c>
      <c r="AA226" s="19">
        <f>VLOOKUP(Z226,Sheet1!$B$2:$C$12,2,TRUE)</f>
        <v>7</v>
      </c>
      <c r="AB226" s="19" t="str">
        <f>VLOOKUP(E226,'[12]Gui chi Quynh'!$C$7:$E$386,3,0)</f>
        <v>A4</v>
      </c>
      <c r="AC226" s="19">
        <f>VLOOKUP(AB226,Sheet1!$B$2:$C$12,2,TRUE)</f>
        <v>7</v>
      </c>
      <c r="AD226" s="19" t="str">
        <f>VLOOKUP($E226,'[13]Chi tiet'!$D$8:$Q$388,14,0)</f>
        <v>A4</v>
      </c>
      <c r="AE226" s="19">
        <f>VLOOKUP(AD226,Sheet1!$B$2:$C$12,2,TRUE)</f>
        <v>7</v>
      </c>
      <c r="AF226" s="19">
        <f t="shared" si="84"/>
        <v>7</v>
      </c>
      <c r="AG226" s="226">
        <f t="shared" si="71"/>
        <v>0</v>
      </c>
      <c r="AH226" s="17" t="str">
        <f t="shared" si="79"/>
        <v>Hoàn thành tốt nhiệm vụ</v>
      </c>
      <c r="AI226" s="17">
        <f t="shared" si="72"/>
        <v>7.1</v>
      </c>
      <c r="AJ226" s="365" t="str">
        <f t="shared" si="80"/>
        <v/>
      </c>
      <c r="AK226" s="17" t="str">
        <f t="shared" si="81"/>
        <v>Hoàn thành tốt nhiệm vụ</v>
      </c>
      <c r="AL226" s="17" t="str">
        <f t="shared" si="82"/>
        <v>LĐTT</v>
      </c>
      <c r="AM226" s="366" t="str">
        <f>VLOOKUP($D226,'[14]DS Tong'!$D$18:$L$211,9,0)</f>
        <v>Tốt</v>
      </c>
      <c r="AN226" s="19" t="str">
        <f>VLOOKUP($E226,[15]Sheet1!$C$7:$E$395,2,0)</f>
        <v>A4</v>
      </c>
      <c r="AO226" s="19">
        <f>VLOOKUP(AN226,Sheet1!$B$2:$C$12,2,TRUE)</f>
        <v>7</v>
      </c>
      <c r="AP226" s="19" t="str">
        <f>VLOOKUP($E226,[15]Sheet1!$C$7:$E$395,3,0)</f>
        <v>A4</v>
      </c>
      <c r="AQ226" s="19">
        <f>VLOOKUP(AP226,Sheet1!$B$2:$C$12,2,TRUE)</f>
        <v>7</v>
      </c>
      <c r="AR226" s="17">
        <f t="shared" si="74"/>
        <v>7.1</v>
      </c>
      <c r="AS226" s="17">
        <f t="shared" si="67"/>
        <v>7.1</v>
      </c>
      <c r="AT226" s="365" t="str">
        <f t="shared" si="73"/>
        <v>12A* + 0B* + 0C* +  0D</v>
      </c>
      <c r="AU226" s="365" t="str">
        <f t="shared" si="83"/>
        <v>12A*</v>
      </c>
      <c r="AV226" s="19" t="str">
        <f t="shared" si="75"/>
        <v>HTT NV</v>
      </c>
      <c r="AW226" s="19" t="str">
        <f t="shared" si="76"/>
        <v>HTT NV</v>
      </c>
      <c r="AX226" s="29"/>
      <c r="AY226" s="29"/>
    </row>
    <row r="227" spans="1:51" s="48" customFormat="1" ht="35.1" customHeight="1" x14ac:dyDescent="0.25">
      <c r="A227" s="207">
        <f t="shared" si="77"/>
        <v>219</v>
      </c>
      <c r="B227" s="207">
        <f>COUNTIF($F$9:F227,F227)</f>
        <v>8</v>
      </c>
      <c r="C227" s="353" t="s">
        <v>985</v>
      </c>
      <c r="D227" s="197" t="s">
        <v>156</v>
      </c>
      <c r="E227" s="185" t="s">
        <v>620</v>
      </c>
      <c r="F227" s="38" t="s">
        <v>343</v>
      </c>
      <c r="G227" s="38" t="s">
        <v>974</v>
      </c>
      <c r="H227" s="19" t="str">
        <f>VLOOKUP($E227,'[4]Gui chi Quynh'!$D$7:$F$393,3,0)</f>
        <v>A4</v>
      </c>
      <c r="I227" s="19">
        <f>VLOOKUP(H227,Sheet1!$B$2:$C$12,2,TRUE)</f>
        <v>7</v>
      </c>
      <c r="J227" s="19" t="str">
        <f>VLOOKUP($E227,'[5]Gui chi Quynh'!$C$7:$E$391,3,0)</f>
        <v>A4</v>
      </c>
      <c r="K227" s="19">
        <f>VLOOKUP(J227,Sheet1!$B$2:$C$12,2,TRUE)</f>
        <v>7</v>
      </c>
      <c r="L227" s="19" t="str">
        <f>VLOOKUP($E227,'[6]Gui chi Quynh'!$C$7:$E$389,3,0)</f>
        <v>A3</v>
      </c>
      <c r="M227" s="19">
        <f>VLOOKUP(L227,Sheet1!$B$2:$C$12,2,TRUE)</f>
        <v>8</v>
      </c>
      <c r="N227" s="19" t="str">
        <f>VLOOKUP($E227,'[7]Gui chi Quynh'!$C$7:$E$389,3,0)</f>
        <v>A2</v>
      </c>
      <c r="O227" s="19">
        <f>VLOOKUP(N227,Sheet1!$B$2:$C$12,2,TRUE)</f>
        <v>9</v>
      </c>
      <c r="P227" s="19" t="str">
        <f>VLOOKUP($E227,'[8]Gui chi Quynh'!$C$7:$E$388,3,0)</f>
        <v>A4</v>
      </c>
      <c r="Q227" s="19">
        <f>VLOOKUP(P227,Sheet1!$B$2:$C$12,2,TRUE)</f>
        <v>7</v>
      </c>
      <c r="R227" s="19">
        <f t="shared" si="69"/>
        <v>7.6</v>
      </c>
      <c r="S227" s="226">
        <f t="shared" si="70"/>
        <v>0</v>
      </c>
      <c r="T227" s="17" t="str">
        <f t="shared" si="78"/>
        <v>Hoàn thành tốt nhiệm vụ</v>
      </c>
      <c r="U227" s="232"/>
      <c r="V227" s="19" t="str">
        <f>VLOOKUP($E227,'[9]Gui chi Quynh'!$C$7:$E$388,3,0)</f>
        <v>A4</v>
      </c>
      <c r="W227" s="19">
        <f>VLOOKUP(V227,Sheet1!$B$2:$C$12,2,TRUE)</f>
        <v>7</v>
      </c>
      <c r="X227" s="19" t="str">
        <f>VLOOKUP($E227,'[10]Gui chi Quynh'!$C$7:$E$387,3,0)</f>
        <v>A4</v>
      </c>
      <c r="Y227" s="19">
        <f>VLOOKUP(X227,Sheet1!$B$2:$C$12,2,TRUE)</f>
        <v>7</v>
      </c>
      <c r="Z227" s="19" t="str">
        <f>VLOOKUP(E227,'[11]Gui chi Quynh'!$C$7:$E$385,3,0)</f>
        <v>A4</v>
      </c>
      <c r="AA227" s="19">
        <f>VLOOKUP(Z227,Sheet1!$B$2:$C$12,2,TRUE)</f>
        <v>7</v>
      </c>
      <c r="AB227" s="19" t="str">
        <f>VLOOKUP(E227,'[12]Gui chi Quynh'!$C$7:$E$386,3,0)</f>
        <v>A4</v>
      </c>
      <c r="AC227" s="19">
        <f>VLOOKUP(AB227,Sheet1!$B$2:$C$12,2,TRUE)</f>
        <v>7</v>
      </c>
      <c r="AD227" s="19" t="str">
        <f>VLOOKUP($E227,'[13]Chi tiet'!$D$8:$Q$388,14,0)</f>
        <v>A3</v>
      </c>
      <c r="AE227" s="19">
        <f>VLOOKUP(AD227,Sheet1!$B$2:$C$12,2,TRUE)</f>
        <v>8</v>
      </c>
      <c r="AF227" s="19">
        <f t="shared" si="84"/>
        <v>7.2</v>
      </c>
      <c r="AG227" s="226">
        <f t="shared" si="71"/>
        <v>0</v>
      </c>
      <c r="AH227" s="17" t="str">
        <f t="shared" si="79"/>
        <v>Hoàn thành tốt nhiệm vụ</v>
      </c>
      <c r="AI227" s="17">
        <f t="shared" si="72"/>
        <v>7.4</v>
      </c>
      <c r="AJ227" s="365" t="str">
        <f t="shared" si="80"/>
        <v/>
      </c>
      <c r="AK227" s="17" t="str">
        <f t="shared" si="81"/>
        <v>Hoàn thành tốt nhiệm vụ</v>
      </c>
      <c r="AL227" s="17" t="str">
        <f t="shared" si="82"/>
        <v>LĐTT</v>
      </c>
      <c r="AM227" s="366" t="str">
        <f>VLOOKUP($D227,'[14]DS Tong'!$D$18:$L$211,9,0)</f>
        <v>Khá</v>
      </c>
      <c r="AN227" s="19" t="str">
        <f>VLOOKUP($E227,[15]Sheet1!$C$7:$E$395,2,0)</f>
        <v>A4</v>
      </c>
      <c r="AO227" s="19">
        <f>VLOOKUP(AN227,Sheet1!$B$2:$C$12,2,TRUE)</f>
        <v>7</v>
      </c>
      <c r="AP227" s="19" t="str">
        <f>VLOOKUP($E227,[15]Sheet1!$C$7:$E$395,3,0)</f>
        <v>A4</v>
      </c>
      <c r="AQ227" s="19">
        <f>VLOOKUP(AP227,Sheet1!$B$2:$C$12,2,TRUE)</f>
        <v>7</v>
      </c>
      <c r="AR227" s="17">
        <f t="shared" si="74"/>
        <v>7.3</v>
      </c>
      <c r="AS227" s="17">
        <f t="shared" si="67"/>
        <v>7.3</v>
      </c>
      <c r="AT227" s="365" t="str">
        <f t="shared" si="73"/>
        <v>12A* + 0B* + 0C* +  0D</v>
      </c>
      <c r="AU227" s="365" t="str">
        <f t="shared" si="83"/>
        <v>12A*</v>
      </c>
      <c r="AV227" s="19" t="str">
        <f t="shared" si="75"/>
        <v>HTT NV</v>
      </c>
      <c r="AW227" s="19" t="str">
        <f t="shared" si="76"/>
        <v>HTT NV</v>
      </c>
      <c r="AX227" s="29"/>
      <c r="AY227" s="29"/>
    </row>
    <row r="228" spans="1:51" s="48" customFormat="1" ht="35.1" customHeight="1" x14ac:dyDescent="0.25">
      <c r="A228" s="207">
        <f t="shared" si="77"/>
        <v>220</v>
      </c>
      <c r="B228" s="207">
        <f>COUNTIF($F$9:F228,F228)</f>
        <v>9</v>
      </c>
      <c r="C228" s="353" t="s">
        <v>985</v>
      </c>
      <c r="D228" s="197" t="s">
        <v>157</v>
      </c>
      <c r="E228" s="185" t="s">
        <v>623</v>
      </c>
      <c r="F228" s="38" t="s">
        <v>343</v>
      </c>
      <c r="G228" s="38" t="s">
        <v>974</v>
      </c>
      <c r="H228" s="19" t="str">
        <f>VLOOKUP($E228,'[4]Gui chi Quynh'!$D$7:$F$393,3,0)</f>
        <v>A4</v>
      </c>
      <c r="I228" s="19">
        <f>VLOOKUP(H228,Sheet1!$B$2:$C$12,2,TRUE)</f>
        <v>7</v>
      </c>
      <c r="J228" s="19" t="str">
        <f>VLOOKUP($E228,'[5]Gui chi Quynh'!$C$7:$E$391,3,0)</f>
        <v>A4</v>
      </c>
      <c r="K228" s="19">
        <f>VLOOKUP(J228,Sheet1!$B$2:$C$12,2,TRUE)</f>
        <v>7</v>
      </c>
      <c r="L228" s="19" t="str">
        <f>VLOOKUP($E228,'[6]Gui chi Quynh'!$C$7:$E$389,3,0)</f>
        <v>A4</v>
      </c>
      <c r="M228" s="19">
        <f>VLOOKUP(L228,Sheet1!$B$2:$C$12,2,TRUE)</f>
        <v>7</v>
      </c>
      <c r="N228" s="19" t="str">
        <f>VLOOKUP($E228,'[7]Gui chi Quynh'!$C$7:$E$389,3,0)</f>
        <v>A3</v>
      </c>
      <c r="O228" s="19">
        <f>VLOOKUP(N228,Sheet1!$B$2:$C$12,2,TRUE)</f>
        <v>8</v>
      </c>
      <c r="P228" s="19" t="str">
        <f>VLOOKUP($E228,'[8]Gui chi Quynh'!$C$7:$E$388,3,0)</f>
        <v>A4</v>
      </c>
      <c r="Q228" s="19">
        <f>VLOOKUP(P228,Sheet1!$B$2:$C$12,2,TRUE)</f>
        <v>7</v>
      </c>
      <c r="R228" s="19">
        <f t="shared" si="69"/>
        <v>7.2</v>
      </c>
      <c r="S228" s="226">
        <f t="shared" si="70"/>
        <v>0</v>
      </c>
      <c r="T228" s="17" t="str">
        <f t="shared" si="78"/>
        <v>Hoàn thành tốt nhiệm vụ</v>
      </c>
      <c r="U228" s="232"/>
      <c r="V228" s="19" t="str">
        <f>VLOOKUP($E228,'[9]Gui chi Quynh'!$C$7:$E$388,3,0)</f>
        <v>A4</v>
      </c>
      <c r="W228" s="19">
        <f>VLOOKUP(V228,Sheet1!$B$2:$C$12,2,TRUE)</f>
        <v>7</v>
      </c>
      <c r="X228" s="19" t="str">
        <f>VLOOKUP($E228,'[10]Gui chi Quynh'!$C$7:$E$387,3,0)</f>
        <v>A4</v>
      </c>
      <c r="Y228" s="19">
        <f>VLOOKUP(X228,Sheet1!$B$2:$C$12,2,TRUE)</f>
        <v>7</v>
      </c>
      <c r="Z228" s="19" t="str">
        <f>VLOOKUP(E228,'[11]Gui chi Quynh'!$C$7:$E$385,3,0)</f>
        <v>A4</v>
      </c>
      <c r="AA228" s="19">
        <f>VLOOKUP(Z228,Sheet1!$B$2:$C$12,2,TRUE)</f>
        <v>7</v>
      </c>
      <c r="AB228" s="19" t="str">
        <f>VLOOKUP(E228,'[12]Gui chi Quynh'!$C$7:$E$386,3,0)</f>
        <v>A4</v>
      </c>
      <c r="AC228" s="19">
        <f>VLOOKUP(AB228,Sheet1!$B$2:$C$12,2,TRUE)</f>
        <v>7</v>
      </c>
      <c r="AD228" s="19" t="str">
        <f>VLOOKUP($E228,'[13]Chi tiet'!$D$8:$Q$388,14,0)</f>
        <v>A4</v>
      </c>
      <c r="AE228" s="19">
        <f>VLOOKUP(AD228,Sheet1!$B$2:$C$12,2,TRUE)</f>
        <v>7</v>
      </c>
      <c r="AF228" s="19">
        <f t="shared" si="84"/>
        <v>7</v>
      </c>
      <c r="AG228" s="226">
        <f t="shared" si="71"/>
        <v>0</v>
      </c>
      <c r="AH228" s="17" t="str">
        <f t="shared" si="79"/>
        <v>Hoàn thành tốt nhiệm vụ</v>
      </c>
      <c r="AI228" s="17">
        <f t="shared" si="72"/>
        <v>7.1</v>
      </c>
      <c r="AJ228" s="365" t="str">
        <f t="shared" si="80"/>
        <v/>
      </c>
      <c r="AK228" s="17" t="str">
        <f t="shared" si="81"/>
        <v>Hoàn thành tốt nhiệm vụ</v>
      </c>
      <c r="AL228" s="17" t="str">
        <f t="shared" si="82"/>
        <v>LĐTT</v>
      </c>
      <c r="AM228" s="366" t="str">
        <f>VLOOKUP($D228,'[14]DS Tong'!$D$18:$L$211,9,0)</f>
        <v>Khá</v>
      </c>
      <c r="AN228" s="19" t="str">
        <f>VLOOKUP($E228,[15]Sheet1!$C$7:$E$395,2,0)</f>
        <v>A4</v>
      </c>
      <c r="AO228" s="19">
        <f>VLOOKUP(AN228,Sheet1!$B$2:$C$12,2,TRUE)</f>
        <v>7</v>
      </c>
      <c r="AP228" s="19" t="str">
        <f>VLOOKUP($E228,[15]Sheet1!$C$7:$E$395,3,0)</f>
        <v>A4</v>
      </c>
      <c r="AQ228" s="19">
        <f>VLOOKUP(AP228,Sheet1!$B$2:$C$12,2,TRUE)</f>
        <v>7</v>
      </c>
      <c r="AR228" s="17">
        <f t="shared" si="74"/>
        <v>7.1</v>
      </c>
      <c r="AS228" s="17">
        <f t="shared" si="67"/>
        <v>7.1</v>
      </c>
      <c r="AT228" s="365" t="str">
        <f t="shared" si="73"/>
        <v>12A* + 0B* + 0C* +  0D</v>
      </c>
      <c r="AU228" s="365" t="str">
        <f t="shared" si="83"/>
        <v>12A*</v>
      </c>
      <c r="AV228" s="19" t="str">
        <f t="shared" si="75"/>
        <v>HTT NV</v>
      </c>
      <c r="AW228" s="19" t="str">
        <f t="shared" si="76"/>
        <v>HTT NV</v>
      </c>
      <c r="AX228" s="29"/>
      <c r="AY228" s="29"/>
    </row>
    <row r="229" spans="1:51" s="48" customFormat="1" ht="35.1" customHeight="1" x14ac:dyDescent="0.25">
      <c r="A229" s="207">
        <f t="shared" si="77"/>
        <v>221</v>
      </c>
      <c r="B229" s="207">
        <f>COUNTIF($F$9:F229,F229)</f>
        <v>10</v>
      </c>
      <c r="C229" s="353" t="s">
        <v>985</v>
      </c>
      <c r="D229" s="197" t="s">
        <v>158</v>
      </c>
      <c r="E229" s="185" t="s">
        <v>624</v>
      </c>
      <c r="F229" s="38" t="s">
        <v>343</v>
      </c>
      <c r="G229" s="38" t="s">
        <v>974</v>
      </c>
      <c r="H229" s="19" t="str">
        <f>VLOOKUP($E229,'[4]Gui chi Quynh'!$D$7:$F$393,3,0)</f>
        <v>A3</v>
      </c>
      <c r="I229" s="19">
        <f>VLOOKUP(H229,Sheet1!$B$2:$C$12,2,TRUE)</f>
        <v>8</v>
      </c>
      <c r="J229" s="19" t="str">
        <f>VLOOKUP($E229,'[5]Gui chi Quynh'!$C$7:$E$391,3,0)</f>
        <v>A4</v>
      </c>
      <c r="K229" s="19">
        <f>VLOOKUP(J229,Sheet1!$B$2:$C$12,2,TRUE)</f>
        <v>7</v>
      </c>
      <c r="L229" s="19" t="str">
        <f>VLOOKUP($E229,'[6]Gui chi Quynh'!$C$7:$E$389,3,0)</f>
        <v>A3</v>
      </c>
      <c r="M229" s="19">
        <f>VLOOKUP(L229,Sheet1!$B$2:$C$12,2,TRUE)</f>
        <v>8</v>
      </c>
      <c r="N229" s="19" t="str">
        <f>VLOOKUP($E229,'[7]Gui chi Quynh'!$C$7:$E$389,3,0)</f>
        <v>A3</v>
      </c>
      <c r="O229" s="19">
        <f>VLOOKUP(N229,Sheet1!$B$2:$C$12,2,TRUE)</f>
        <v>8</v>
      </c>
      <c r="P229" s="19" t="str">
        <f>VLOOKUP($E229,'[8]Gui chi Quynh'!$C$7:$E$388,3,0)</f>
        <v>A3</v>
      </c>
      <c r="Q229" s="19">
        <f>VLOOKUP(P229,Sheet1!$B$2:$C$12,2,TRUE)</f>
        <v>8</v>
      </c>
      <c r="R229" s="19">
        <f t="shared" si="69"/>
        <v>7.8</v>
      </c>
      <c r="S229" s="226">
        <f t="shared" si="70"/>
        <v>0</v>
      </c>
      <c r="T229" s="17" t="str">
        <f t="shared" si="78"/>
        <v>Hoàn thành tốt nhiệm vụ</v>
      </c>
      <c r="U229" s="232"/>
      <c r="V229" s="19" t="str">
        <f>VLOOKUP($E229,'[9]Gui chi Quynh'!$C$7:$E$388,3,0)</f>
        <v>A3</v>
      </c>
      <c r="W229" s="19">
        <f>VLOOKUP(V229,Sheet1!$B$2:$C$12,2,TRUE)</f>
        <v>8</v>
      </c>
      <c r="X229" s="19" t="str">
        <f>VLOOKUP($E229,'[10]Gui chi Quynh'!$C$7:$E$387,3,0)</f>
        <v>A4</v>
      </c>
      <c r="Y229" s="19">
        <f>VLOOKUP(X229,Sheet1!$B$2:$C$12,2,TRUE)</f>
        <v>7</v>
      </c>
      <c r="Z229" s="19" t="str">
        <f>VLOOKUP(E229,'[11]Gui chi Quynh'!$C$7:$E$385,3,0)</f>
        <v>A4</v>
      </c>
      <c r="AA229" s="19">
        <f>VLOOKUP(Z229,Sheet1!$B$2:$C$12,2,TRUE)</f>
        <v>7</v>
      </c>
      <c r="AB229" s="19" t="str">
        <f>VLOOKUP(E229,'[12]Gui chi Quynh'!$C$7:$E$386,3,0)</f>
        <v>A4</v>
      </c>
      <c r="AC229" s="19">
        <f>VLOOKUP(AB229,Sheet1!$B$2:$C$12,2,TRUE)</f>
        <v>7</v>
      </c>
      <c r="AD229" s="19" t="str">
        <f>VLOOKUP($E229,'[13]Chi tiet'!$D$8:$Q$388,14,0)</f>
        <v>A2</v>
      </c>
      <c r="AE229" s="19">
        <f>VLOOKUP(AD229,Sheet1!$B$2:$C$12,2,TRUE)</f>
        <v>9</v>
      </c>
      <c r="AF229" s="19">
        <f t="shared" si="84"/>
        <v>7.6</v>
      </c>
      <c r="AG229" s="226">
        <f t="shared" si="71"/>
        <v>0</v>
      </c>
      <c r="AH229" s="17" t="str">
        <f t="shared" si="79"/>
        <v>Hoàn thành tốt nhiệm vụ</v>
      </c>
      <c r="AI229" s="17">
        <f t="shared" si="72"/>
        <v>7.7</v>
      </c>
      <c r="AJ229" s="365" t="str">
        <f t="shared" si="80"/>
        <v/>
      </c>
      <c r="AK229" s="17" t="str">
        <f t="shared" si="81"/>
        <v>Hoàn thành tốt nhiệm vụ</v>
      </c>
      <c r="AL229" s="17" t="str">
        <f t="shared" si="82"/>
        <v>LĐTT</v>
      </c>
      <c r="AM229" s="366" t="str">
        <f>VLOOKUP($D229,'[14]DS Tong'!$D$18:$L$211,9,0)</f>
        <v>Tốt</v>
      </c>
      <c r="AN229" s="19" t="str">
        <f>VLOOKUP($E229,[15]Sheet1!$C$7:$E$395,2,0)</f>
        <v>A4</v>
      </c>
      <c r="AO229" s="19">
        <f>VLOOKUP(AN229,Sheet1!$B$2:$C$12,2,TRUE)</f>
        <v>7</v>
      </c>
      <c r="AP229" s="19" t="str">
        <f>VLOOKUP($E229,[15]Sheet1!$C$7:$E$395,3,0)</f>
        <v>A3</v>
      </c>
      <c r="AQ229" s="19">
        <f>VLOOKUP(AP229,Sheet1!$B$2:$C$12,2,TRUE)</f>
        <v>8</v>
      </c>
      <c r="AR229" s="17">
        <f t="shared" si="74"/>
        <v>7.5</v>
      </c>
      <c r="AS229" s="17">
        <f t="shared" si="67"/>
        <v>7.7</v>
      </c>
      <c r="AT229" s="365" t="str">
        <f t="shared" si="73"/>
        <v>12A* + 0B* + 0C* +  0D</v>
      </c>
      <c r="AU229" s="365" t="str">
        <f t="shared" si="83"/>
        <v>12A*</v>
      </c>
      <c r="AV229" s="19" t="str">
        <f t="shared" si="75"/>
        <v>HTT NV</v>
      </c>
      <c r="AW229" s="19" t="str">
        <f t="shared" si="76"/>
        <v>HTT NV</v>
      </c>
      <c r="AX229" s="29"/>
      <c r="AY229" s="29"/>
    </row>
    <row r="230" spans="1:51" s="48" customFormat="1" ht="35.1" customHeight="1" x14ac:dyDescent="0.25">
      <c r="A230" s="207">
        <f t="shared" si="77"/>
        <v>222</v>
      </c>
      <c r="B230" s="207">
        <f>COUNTIF($F$9:F230,F230)</f>
        <v>11</v>
      </c>
      <c r="C230" s="353" t="s">
        <v>985</v>
      </c>
      <c r="D230" s="197" t="s">
        <v>159</v>
      </c>
      <c r="E230" s="185" t="s">
        <v>625</v>
      </c>
      <c r="F230" s="38" t="s">
        <v>343</v>
      </c>
      <c r="G230" s="38" t="s">
        <v>974</v>
      </c>
      <c r="H230" s="19" t="str">
        <f>VLOOKUP($E230,'[4]Gui chi Quynh'!$D$7:$F$393,3,0)</f>
        <v>A4</v>
      </c>
      <c r="I230" s="19">
        <f>VLOOKUP(H230,Sheet1!$B$2:$C$12,2,TRUE)</f>
        <v>7</v>
      </c>
      <c r="J230" s="19" t="str">
        <f>VLOOKUP($E230,'[5]Gui chi Quynh'!$C$7:$E$391,3,0)</f>
        <v>A4</v>
      </c>
      <c r="K230" s="19">
        <f>VLOOKUP(J230,Sheet1!$B$2:$C$12,2,TRUE)</f>
        <v>7</v>
      </c>
      <c r="L230" s="19" t="str">
        <f>VLOOKUP($E230,'[6]Gui chi Quynh'!$C$7:$E$389,3,0)</f>
        <v>A4</v>
      </c>
      <c r="M230" s="19">
        <f>VLOOKUP(L230,Sheet1!$B$2:$C$12,2,TRUE)</f>
        <v>7</v>
      </c>
      <c r="N230" s="19" t="str">
        <f>VLOOKUP($E230,'[7]Gui chi Quynh'!$C$7:$E$389,3,0)</f>
        <v>A3</v>
      </c>
      <c r="O230" s="19">
        <f>VLOOKUP(N230,Sheet1!$B$2:$C$12,2,TRUE)</f>
        <v>8</v>
      </c>
      <c r="P230" s="19" t="str">
        <f>VLOOKUP($E230,'[8]Gui chi Quynh'!$C$7:$E$388,3,0)</f>
        <v>A3</v>
      </c>
      <c r="Q230" s="19">
        <f>VLOOKUP(P230,Sheet1!$B$2:$C$12,2,TRUE)</f>
        <v>8</v>
      </c>
      <c r="R230" s="19">
        <f t="shared" si="69"/>
        <v>7.4</v>
      </c>
      <c r="S230" s="226">
        <f t="shared" si="70"/>
        <v>0</v>
      </c>
      <c r="T230" s="17" t="str">
        <f t="shared" si="78"/>
        <v>Hoàn thành tốt nhiệm vụ</v>
      </c>
      <c r="U230" s="232"/>
      <c r="V230" s="19" t="str">
        <f>VLOOKUP($E230,'[9]Gui chi Quynh'!$C$7:$E$388,3,0)</f>
        <v>A3</v>
      </c>
      <c r="W230" s="19">
        <f>VLOOKUP(V230,Sheet1!$B$2:$C$12,2,TRUE)</f>
        <v>8</v>
      </c>
      <c r="X230" s="19" t="str">
        <f>VLOOKUP($E230,'[10]Gui chi Quynh'!$C$7:$E$387,3,0)</f>
        <v>A4</v>
      </c>
      <c r="Y230" s="19">
        <f>VLOOKUP(X230,Sheet1!$B$2:$C$12,2,TRUE)</f>
        <v>7</v>
      </c>
      <c r="Z230" s="19" t="str">
        <f>VLOOKUP(E230,'[11]Gui chi Quynh'!$C$7:$E$385,3,0)</f>
        <v>A4</v>
      </c>
      <c r="AA230" s="19">
        <f>VLOOKUP(Z230,Sheet1!$B$2:$C$12,2,TRUE)</f>
        <v>7</v>
      </c>
      <c r="AB230" s="19" t="str">
        <f>VLOOKUP(E230,'[12]Gui chi Quynh'!$C$7:$E$386,3,0)</f>
        <v>A4</v>
      </c>
      <c r="AC230" s="19">
        <f>VLOOKUP(AB230,Sheet1!$B$2:$C$12,2,TRUE)</f>
        <v>7</v>
      </c>
      <c r="AD230" s="19" t="str">
        <f>VLOOKUP($E230,'[13]Chi tiet'!$D$8:$Q$388,14,0)</f>
        <v>A4</v>
      </c>
      <c r="AE230" s="19">
        <f>VLOOKUP(AD230,Sheet1!$B$2:$C$12,2,TRUE)</f>
        <v>7</v>
      </c>
      <c r="AF230" s="19">
        <f t="shared" si="84"/>
        <v>7.2</v>
      </c>
      <c r="AG230" s="226">
        <f t="shared" si="71"/>
        <v>0</v>
      </c>
      <c r="AH230" s="17" t="str">
        <f t="shared" si="79"/>
        <v>Hoàn thành tốt nhiệm vụ</v>
      </c>
      <c r="AI230" s="17">
        <f t="shared" si="72"/>
        <v>7.3</v>
      </c>
      <c r="AJ230" s="365" t="str">
        <f t="shared" si="80"/>
        <v/>
      </c>
      <c r="AK230" s="17" t="str">
        <f t="shared" si="81"/>
        <v>Hoàn thành tốt nhiệm vụ</v>
      </c>
      <c r="AL230" s="17" t="str">
        <f t="shared" si="82"/>
        <v>LĐTT</v>
      </c>
      <c r="AM230" s="366" t="str">
        <f>VLOOKUP($D230,'[14]DS Tong'!$D$18:$L$211,9,0)</f>
        <v>Khá</v>
      </c>
      <c r="AN230" s="19" t="str">
        <f>VLOOKUP($E230,[15]Sheet1!$C$7:$E$395,2,0)</f>
        <v>A4</v>
      </c>
      <c r="AO230" s="19">
        <f>VLOOKUP(AN230,Sheet1!$B$2:$C$12,2,TRUE)</f>
        <v>7</v>
      </c>
      <c r="AP230" s="19" t="str">
        <f>VLOOKUP($E230,[15]Sheet1!$C$7:$E$395,3,0)</f>
        <v>A4</v>
      </c>
      <c r="AQ230" s="19">
        <f>VLOOKUP(AP230,Sheet1!$B$2:$C$12,2,TRUE)</f>
        <v>7</v>
      </c>
      <c r="AR230" s="17">
        <f t="shared" si="74"/>
        <v>7.3</v>
      </c>
      <c r="AS230" s="17">
        <f t="shared" si="67"/>
        <v>7.3</v>
      </c>
      <c r="AT230" s="365" t="str">
        <f t="shared" si="73"/>
        <v>12A* + 0B* + 0C* +  0D</v>
      </c>
      <c r="AU230" s="365" t="str">
        <f t="shared" si="83"/>
        <v>12A*</v>
      </c>
      <c r="AV230" s="19" t="str">
        <f t="shared" si="75"/>
        <v>HTT NV</v>
      </c>
      <c r="AW230" s="19" t="str">
        <f t="shared" si="76"/>
        <v>HTT NV</v>
      </c>
      <c r="AX230" s="29"/>
      <c r="AY230" s="29"/>
    </row>
    <row r="231" spans="1:51" s="48" customFormat="1" ht="35.1" customHeight="1" x14ac:dyDescent="0.25">
      <c r="A231" s="207">
        <f t="shared" si="77"/>
        <v>223</v>
      </c>
      <c r="B231" s="207">
        <f>COUNTIF($F$9:F231,F231)</f>
        <v>12</v>
      </c>
      <c r="C231" s="353" t="s">
        <v>985</v>
      </c>
      <c r="D231" s="197" t="s">
        <v>160</v>
      </c>
      <c r="E231" s="185" t="s">
        <v>626</v>
      </c>
      <c r="F231" s="38" t="s">
        <v>343</v>
      </c>
      <c r="G231" s="38" t="s">
        <v>974</v>
      </c>
      <c r="H231" s="19" t="str">
        <f>VLOOKUP($E231,'[4]Gui chi Quynh'!$D$7:$F$393,3,0)</f>
        <v>A4</v>
      </c>
      <c r="I231" s="19">
        <f>VLOOKUP(H231,Sheet1!$B$2:$C$12,2,TRUE)</f>
        <v>7</v>
      </c>
      <c r="J231" s="19" t="str">
        <f>VLOOKUP($E231,'[5]Gui chi Quynh'!$C$7:$E$391,3,0)</f>
        <v>A4</v>
      </c>
      <c r="K231" s="19">
        <f>VLOOKUP(J231,Sheet1!$B$2:$C$12,2,TRUE)</f>
        <v>7</v>
      </c>
      <c r="L231" s="19" t="str">
        <f>VLOOKUP($E231,'[6]Gui chi Quynh'!$C$7:$E$389,3,0)</f>
        <v>A4</v>
      </c>
      <c r="M231" s="19">
        <f>VLOOKUP(L231,Sheet1!$B$2:$C$12,2,TRUE)</f>
        <v>7</v>
      </c>
      <c r="N231" s="19" t="str">
        <f>VLOOKUP($E231,'[7]Gui chi Quynh'!$C$7:$E$389,3,0)</f>
        <v>A3</v>
      </c>
      <c r="O231" s="19">
        <f>VLOOKUP(N231,Sheet1!$B$2:$C$12,2,TRUE)</f>
        <v>8</v>
      </c>
      <c r="P231" s="19" t="str">
        <f>VLOOKUP($E231,'[8]Gui chi Quynh'!$C$7:$E$388,3,0)</f>
        <v>A4</v>
      </c>
      <c r="Q231" s="19">
        <f>VLOOKUP(P231,Sheet1!$B$2:$C$12,2,TRUE)</f>
        <v>7</v>
      </c>
      <c r="R231" s="19">
        <f t="shared" si="69"/>
        <v>7.2</v>
      </c>
      <c r="S231" s="226">
        <f t="shared" si="70"/>
        <v>0</v>
      </c>
      <c r="T231" s="17" t="str">
        <f t="shared" si="78"/>
        <v>Hoàn thành tốt nhiệm vụ</v>
      </c>
      <c r="U231" s="232"/>
      <c r="V231" s="19" t="str">
        <f>VLOOKUP($E231,'[9]Gui chi Quynh'!$C$7:$E$388,3,0)</f>
        <v>A4</v>
      </c>
      <c r="W231" s="19">
        <f>VLOOKUP(V231,Sheet1!$B$2:$C$12,2,TRUE)</f>
        <v>7</v>
      </c>
      <c r="X231" s="19" t="str">
        <f>VLOOKUP($E231,'[10]Gui chi Quynh'!$C$7:$E$387,3,0)</f>
        <v>A4</v>
      </c>
      <c r="Y231" s="19">
        <f>VLOOKUP(X231,Sheet1!$B$2:$C$12,2,TRUE)</f>
        <v>7</v>
      </c>
      <c r="Z231" s="19" t="str">
        <f>VLOOKUP(E231,'[11]Gui chi Quynh'!$C$7:$E$385,3,0)</f>
        <v>A4</v>
      </c>
      <c r="AA231" s="19">
        <f>VLOOKUP(Z231,Sheet1!$B$2:$C$12,2,TRUE)</f>
        <v>7</v>
      </c>
      <c r="AB231" s="19" t="str">
        <f>VLOOKUP(E231,'[12]Gui chi Quynh'!$C$7:$E$386,3,0)</f>
        <v>A4</v>
      </c>
      <c r="AC231" s="19">
        <f>VLOOKUP(AB231,Sheet1!$B$2:$C$12,2,TRUE)</f>
        <v>7</v>
      </c>
      <c r="AD231" s="19" t="str">
        <f>VLOOKUP($E231,'[13]Chi tiet'!$D$8:$Q$388,14,0)</f>
        <v>A4</v>
      </c>
      <c r="AE231" s="19">
        <f>VLOOKUP(AD231,Sheet1!$B$2:$C$12,2,TRUE)</f>
        <v>7</v>
      </c>
      <c r="AF231" s="19">
        <f t="shared" si="84"/>
        <v>7</v>
      </c>
      <c r="AG231" s="226">
        <f t="shared" si="71"/>
        <v>0</v>
      </c>
      <c r="AH231" s="17" t="str">
        <f t="shared" si="79"/>
        <v>Hoàn thành tốt nhiệm vụ</v>
      </c>
      <c r="AI231" s="17">
        <f t="shared" si="72"/>
        <v>7.1</v>
      </c>
      <c r="AJ231" s="365" t="str">
        <f t="shared" si="80"/>
        <v/>
      </c>
      <c r="AK231" s="17" t="str">
        <f t="shared" si="81"/>
        <v>Hoàn thành tốt nhiệm vụ</v>
      </c>
      <c r="AL231" s="17" t="str">
        <f t="shared" si="82"/>
        <v>LĐTT</v>
      </c>
      <c r="AM231" s="366" t="str">
        <f>VLOOKUP($D231,'[14]DS Tong'!$D$18:$L$211,9,0)</f>
        <v>Khá</v>
      </c>
      <c r="AN231" s="19" t="str">
        <f>VLOOKUP($E231,[15]Sheet1!$C$7:$E$395,2,0)</f>
        <v>A4</v>
      </c>
      <c r="AO231" s="19">
        <f>VLOOKUP(AN231,Sheet1!$B$2:$C$12,2,TRUE)</f>
        <v>7</v>
      </c>
      <c r="AP231" s="19" t="str">
        <f>VLOOKUP($E231,[15]Sheet1!$C$7:$E$395,3,0)</f>
        <v>A4</v>
      </c>
      <c r="AQ231" s="19">
        <f>VLOOKUP(AP231,Sheet1!$B$2:$C$12,2,TRUE)</f>
        <v>7</v>
      </c>
      <c r="AR231" s="17">
        <f t="shared" si="74"/>
        <v>7.1</v>
      </c>
      <c r="AS231" s="17">
        <f t="shared" si="67"/>
        <v>7.1</v>
      </c>
      <c r="AT231" s="365" t="str">
        <f t="shared" si="73"/>
        <v>12A* + 0B* + 0C* +  0D</v>
      </c>
      <c r="AU231" s="365" t="str">
        <f t="shared" si="83"/>
        <v>12A*</v>
      </c>
      <c r="AV231" s="19" t="str">
        <f t="shared" si="75"/>
        <v>HTT NV</v>
      </c>
      <c r="AW231" s="19" t="str">
        <f t="shared" si="76"/>
        <v>HTT NV</v>
      </c>
      <c r="AX231" s="29"/>
      <c r="AY231" s="29"/>
    </row>
    <row r="232" spans="1:51" s="48" customFormat="1" ht="35.1" customHeight="1" x14ac:dyDescent="0.25">
      <c r="A232" s="207">
        <f t="shared" si="77"/>
        <v>224</v>
      </c>
      <c r="B232" s="207">
        <f>COUNTIF($F$9:F232,F232)</f>
        <v>13</v>
      </c>
      <c r="C232" s="353" t="s">
        <v>985</v>
      </c>
      <c r="D232" s="197" t="s">
        <v>161</v>
      </c>
      <c r="E232" s="185" t="s">
        <v>627</v>
      </c>
      <c r="F232" s="38" t="s">
        <v>343</v>
      </c>
      <c r="G232" s="38" t="s">
        <v>974</v>
      </c>
      <c r="H232" s="19" t="str">
        <f>VLOOKUP($E232,'[4]Gui chi Quynh'!$D$7:$F$393,3,0)</f>
        <v>A4</v>
      </c>
      <c r="I232" s="19">
        <f>VLOOKUP(H232,Sheet1!$B$2:$C$12,2,TRUE)</f>
        <v>7</v>
      </c>
      <c r="J232" s="19" t="str">
        <f>VLOOKUP($E232,'[5]Gui chi Quynh'!$C$7:$E$391,3,0)</f>
        <v>A4</v>
      </c>
      <c r="K232" s="19">
        <f>VLOOKUP(J232,Sheet1!$B$2:$C$12,2,TRUE)</f>
        <v>7</v>
      </c>
      <c r="L232" s="19" t="str">
        <f>VLOOKUP($E232,'[6]Gui chi Quynh'!$C$7:$E$389,3,0)</f>
        <v>A3</v>
      </c>
      <c r="M232" s="19">
        <f>VLOOKUP(L232,Sheet1!$B$2:$C$12,2,TRUE)</f>
        <v>8</v>
      </c>
      <c r="N232" s="19" t="str">
        <f>VLOOKUP($E232,'[7]Gui chi Quynh'!$C$7:$E$389,3,0)</f>
        <v>A4</v>
      </c>
      <c r="O232" s="19">
        <f>VLOOKUP(N232,Sheet1!$B$2:$C$12,2,TRUE)</f>
        <v>7</v>
      </c>
      <c r="P232" s="19" t="str">
        <f>VLOOKUP($E232,'[8]Gui chi Quynh'!$C$7:$E$388,3,0)</f>
        <v>A4</v>
      </c>
      <c r="Q232" s="19">
        <f>VLOOKUP(P232,Sheet1!$B$2:$C$12,2,TRUE)</f>
        <v>7</v>
      </c>
      <c r="R232" s="19">
        <f t="shared" si="69"/>
        <v>7.2</v>
      </c>
      <c r="S232" s="226">
        <f t="shared" si="70"/>
        <v>0</v>
      </c>
      <c r="T232" s="17" t="str">
        <f t="shared" si="78"/>
        <v>Hoàn thành tốt nhiệm vụ</v>
      </c>
      <c r="U232" s="232"/>
      <c r="V232" s="19" t="str">
        <f>VLOOKUP($E232,'[9]Gui chi Quynh'!$C$7:$E$388,3,0)</f>
        <v>A4</v>
      </c>
      <c r="W232" s="19">
        <f>VLOOKUP(V232,Sheet1!$B$2:$C$12,2,TRUE)</f>
        <v>7</v>
      </c>
      <c r="X232" s="19" t="str">
        <f>VLOOKUP($E232,'[10]Gui chi Quynh'!$C$7:$E$387,3,0)</f>
        <v>A4</v>
      </c>
      <c r="Y232" s="19">
        <f>VLOOKUP(X232,Sheet1!$B$2:$C$12,2,TRUE)</f>
        <v>7</v>
      </c>
      <c r="Z232" s="19" t="str">
        <f>VLOOKUP(E232,'[11]Gui chi Quynh'!$C$7:$E$385,3,0)</f>
        <v>A4</v>
      </c>
      <c r="AA232" s="19">
        <f>VLOOKUP(Z232,Sheet1!$B$2:$C$12,2,TRUE)</f>
        <v>7</v>
      </c>
      <c r="AB232" s="19" t="str">
        <f>VLOOKUP(E232,'[12]Gui chi Quynh'!$C$7:$E$386,3,0)</f>
        <v>A4</v>
      </c>
      <c r="AC232" s="19">
        <f>VLOOKUP(AB232,Sheet1!$B$2:$C$12,2,TRUE)</f>
        <v>7</v>
      </c>
      <c r="AD232" s="19" t="str">
        <f>VLOOKUP($E232,'[13]Chi tiet'!$D$8:$Q$388,14,0)</f>
        <v>A3</v>
      </c>
      <c r="AE232" s="19">
        <f>VLOOKUP(AD232,Sheet1!$B$2:$C$12,2,TRUE)</f>
        <v>8</v>
      </c>
      <c r="AF232" s="19">
        <f t="shared" si="84"/>
        <v>7.2</v>
      </c>
      <c r="AG232" s="226">
        <f t="shared" si="71"/>
        <v>0</v>
      </c>
      <c r="AH232" s="17" t="str">
        <f t="shared" si="79"/>
        <v>Hoàn thành tốt nhiệm vụ</v>
      </c>
      <c r="AI232" s="17">
        <f t="shared" si="72"/>
        <v>7.2</v>
      </c>
      <c r="AJ232" s="365" t="str">
        <f t="shared" si="80"/>
        <v/>
      </c>
      <c r="AK232" s="17" t="str">
        <f t="shared" si="81"/>
        <v>Hoàn thành tốt nhiệm vụ</v>
      </c>
      <c r="AL232" s="17" t="str">
        <f t="shared" si="82"/>
        <v>LĐTT</v>
      </c>
      <c r="AM232" s="366" t="str">
        <f>VLOOKUP($D232,'[14]DS Tong'!$D$18:$L$211,9,0)</f>
        <v>Khá</v>
      </c>
      <c r="AN232" s="19" t="str">
        <f>VLOOKUP($E232,[15]Sheet1!$C$7:$E$395,2,0)</f>
        <v>A4</v>
      </c>
      <c r="AO232" s="19">
        <f>VLOOKUP(AN232,Sheet1!$B$2:$C$12,2,TRUE)</f>
        <v>7</v>
      </c>
      <c r="AP232" s="19" t="str">
        <f>VLOOKUP($E232,[15]Sheet1!$C$7:$E$395,3,0)</f>
        <v>A4</v>
      </c>
      <c r="AQ232" s="19">
        <f>VLOOKUP(AP232,Sheet1!$B$2:$C$12,2,TRUE)</f>
        <v>7</v>
      </c>
      <c r="AR232" s="17">
        <f t="shared" si="74"/>
        <v>7.1</v>
      </c>
      <c r="AS232" s="17">
        <f t="shared" si="67"/>
        <v>7.2</v>
      </c>
      <c r="AT232" s="365" t="str">
        <f t="shared" si="73"/>
        <v>12A* + 0B* + 0C* +  0D</v>
      </c>
      <c r="AU232" s="365" t="str">
        <f t="shared" si="83"/>
        <v>12A*</v>
      </c>
      <c r="AV232" s="19" t="str">
        <f t="shared" si="75"/>
        <v>HTT NV</v>
      </c>
      <c r="AW232" s="19" t="str">
        <f t="shared" si="76"/>
        <v>HTT NV</v>
      </c>
      <c r="AX232" s="29"/>
      <c r="AY232" s="29"/>
    </row>
    <row r="233" spans="1:51" s="48" customFormat="1" ht="35.1" customHeight="1" x14ac:dyDescent="0.25">
      <c r="A233" s="207">
        <f t="shared" si="77"/>
        <v>225</v>
      </c>
      <c r="B233" s="207">
        <f>COUNTIF($F$9:F233,F233)</f>
        <v>14</v>
      </c>
      <c r="C233" s="353" t="s">
        <v>985</v>
      </c>
      <c r="D233" s="197" t="s">
        <v>152</v>
      </c>
      <c r="E233" s="185" t="s">
        <v>619</v>
      </c>
      <c r="F233" s="38" t="s">
        <v>343</v>
      </c>
      <c r="G233" s="38" t="s">
        <v>974</v>
      </c>
      <c r="H233" s="19" t="str">
        <f>VLOOKUP($E233,'[4]Gui chi Quynh'!$D$7:$F$393,3,0)</f>
        <v>A4</v>
      </c>
      <c r="I233" s="19">
        <f>VLOOKUP(H233,Sheet1!$B$2:$C$12,2,TRUE)</f>
        <v>7</v>
      </c>
      <c r="J233" s="19" t="str">
        <f>VLOOKUP($E233,'[5]Gui chi Quynh'!$C$7:$E$391,3,0)</f>
        <v>A3</v>
      </c>
      <c r="K233" s="19">
        <f>VLOOKUP(J233,Sheet1!$B$2:$C$12,2,TRUE)</f>
        <v>8</v>
      </c>
      <c r="L233" s="19" t="str">
        <f>VLOOKUP($E233,'[6]Gui chi Quynh'!$C$7:$E$389,3,0)</f>
        <v>A3</v>
      </c>
      <c r="M233" s="19">
        <f>VLOOKUP(L233,Sheet1!$B$2:$C$12,2,TRUE)</f>
        <v>8</v>
      </c>
      <c r="N233" s="19" t="str">
        <f>VLOOKUP($E233,'[7]Gui chi Quynh'!$C$7:$E$389,3,0)</f>
        <v>A3</v>
      </c>
      <c r="O233" s="19">
        <f>VLOOKUP(N233,Sheet1!$B$2:$C$12,2,TRUE)</f>
        <v>8</v>
      </c>
      <c r="P233" s="19" t="str">
        <f>VLOOKUP($E233,'[8]Gui chi Quynh'!$C$7:$E$388,3,0)</f>
        <v>A4</v>
      </c>
      <c r="Q233" s="19">
        <f>VLOOKUP(P233,Sheet1!$B$2:$C$12,2,TRUE)</f>
        <v>7</v>
      </c>
      <c r="R233" s="19">
        <f t="shared" si="69"/>
        <v>7.6</v>
      </c>
      <c r="S233" s="226">
        <f t="shared" si="70"/>
        <v>0</v>
      </c>
      <c r="T233" s="17" t="str">
        <f t="shared" si="78"/>
        <v>Hoàn thành tốt nhiệm vụ</v>
      </c>
      <c r="U233" s="232"/>
      <c r="V233" s="19" t="str">
        <f>VLOOKUP($E233,'[9]Gui chi Quynh'!$C$7:$E$388,3,0)</f>
        <v>A4</v>
      </c>
      <c r="W233" s="19">
        <f>VLOOKUP(V233,Sheet1!$B$2:$C$12,2,TRUE)</f>
        <v>7</v>
      </c>
      <c r="X233" s="19" t="str">
        <f>VLOOKUP($E233,'[10]Gui chi Quynh'!$C$7:$E$387,3,0)</f>
        <v>A4</v>
      </c>
      <c r="Y233" s="19">
        <f>VLOOKUP(X233,Sheet1!$B$2:$C$12,2,TRUE)</f>
        <v>7</v>
      </c>
      <c r="Z233" s="19" t="str">
        <f>VLOOKUP(E233,'[11]Gui chi Quynh'!$C$7:$E$385,3,0)</f>
        <v>A4</v>
      </c>
      <c r="AA233" s="19">
        <f>VLOOKUP(Z233,Sheet1!$B$2:$C$12,2,TRUE)</f>
        <v>7</v>
      </c>
      <c r="AB233" s="19" t="str">
        <f>VLOOKUP(E233,'[12]Gui chi Quynh'!$C$7:$E$386,3,0)</f>
        <v>A4</v>
      </c>
      <c r="AC233" s="19">
        <f>VLOOKUP(AB233,Sheet1!$B$2:$C$12,2,TRUE)</f>
        <v>7</v>
      </c>
      <c r="AD233" s="19" t="str">
        <f>VLOOKUP($E233,'[13]Chi tiet'!$D$8:$Q$388,14,0)</f>
        <v>A2</v>
      </c>
      <c r="AE233" s="19">
        <f>VLOOKUP(AD233,Sheet1!$B$2:$C$12,2,TRUE)</f>
        <v>9</v>
      </c>
      <c r="AF233" s="19">
        <f t="shared" si="84"/>
        <v>7.4</v>
      </c>
      <c r="AG233" s="226">
        <f t="shared" si="71"/>
        <v>0</v>
      </c>
      <c r="AH233" s="17" t="str">
        <f t="shared" si="79"/>
        <v>Hoàn thành tốt nhiệm vụ</v>
      </c>
      <c r="AI233" s="17">
        <f t="shared" si="72"/>
        <v>7.5</v>
      </c>
      <c r="AJ233" s="365" t="str">
        <f t="shared" si="80"/>
        <v/>
      </c>
      <c r="AK233" s="17" t="str">
        <f t="shared" si="81"/>
        <v>Hoàn thành tốt nhiệm vụ</v>
      </c>
      <c r="AL233" s="17" t="str">
        <f t="shared" si="82"/>
        <v>LĐTT</v>
      </c>
      <c r="AM233" s="366" t="str">
        <f>VLOOKUP($D233,'[14]DS Tong'!$D$18:$L$211,9,0)</f>
        <v>Tốt</v>
      </c>
      <c r="AN233" s="19" t="str">
        <f>VLOOKUP($E233,[15]Sheet1!$C$7:$E$395,2,0)</f>
        <v>A3</v>
      </c>
      <c r="AO233" s="19">
        <f>VLOOKUP(AN233,Sheet1!$B$2:$C$12,2,TRUE)</f>
        <v>8</v>
      </c>
      <c r="AP233" s="19" t="str">
        <f>VLOOKUP($E233,[15]Sheet1!$C$7:$E$395,3,0)</f>
        <v>A4</v>
      </c>
      <c r="AQ233" s="19">
        <f>VLOOKUP(AP233,Sheet1!$B$2:$C$12,2,TRUE)</f>
        <v>7</v>
      </c>
      <c r="AR233" s="17">
        <f t="shared" si="74"/>
        <v>7.4</v>
      </c>
      <c r="AS233" s="17">
        <f t="shared" si="67"/>
        <v>7.5</v>
      </c>
      <c r="AT233" s="365" t="str">
        <f t="shared" si="73"/>
        <v>12A* + 0B* + 0C* +  0D</v>
      </c>
      <c r="AU233" s="365" t="str">
        <f t="shared" si="83"/>
        <v>12A*</v>
      </c>
      <c r="AV233" s="19" t="str">
        <f t="shared" si="75"/>
        <v>HTT NV</v>
      </c>
      <c r="AW233" s="19" t="str">
        <f t="shared" si="76"/>
        <v>HTT NV</v>
      </c>
      <c r="AX233" s="29"/>
      <c r="AY233" s="29"/>
    </row>
    <row r="234" spans="1:51" s="48" customFormat="1" ht="35.1" customHeight="1" x14ac:dyDescent="0.25">
      <c r="A234" s="207">
        <f t="shared" si="77"/>
        <v>226</v>
      </c>
      <c r="B234" s="207">
        <f>COUNTIF($F$9:F234,F234)</f>
        <v>15</v>
      </c>
      <c r="C234" s="353" t="s">
        <v>985</v>
      </c>
      <c r="D234" s="197" t="s">
        <v>163</v>
      </c>
      <c r="E234" s="185" t="s">
        <v>628</v>
      </c>
      <c r="F234" s="38" t="s">
        <v>343</v>
      </c>
      <c r="G234" s="38" t="s">
        <v>974</v>
      </c>
      <c r="H234" s="19" t="str">
        <f>VLOOKUP($E234,'[4]Gui chi Quynh'!$D$7:$F$393,3,0)</f>
        <v>A4</v>
      </c>
      <c r="I234" s="19">
        <f>VLOOKUP(H234,Sheet1!$B$2:$C$12,2,TRUE)</f>
        <v>7</v>
      </c>
      <c r="J234" s="19" t="str">
        <f>VLOOKUP($E234,'[5]Gui chi Quynh'!$C$7:$E$391,3,0)</f>
        <v>A4</v>
      </c>
      <c r="K234" s="19">
        <f>VLOOKUP(J234,Sheet1!$B$2:$C$12,2,TRUE)</f>
        <v>7</v>
      </c>
      <c r="L234" s="19" t="str">
        <f>VLOOKUP($E234,'[6]Gui chi Quynh'!$C$7:$E$389,3,0)</f>
        <v>A3</v>
      </c>
      <c r="M234" s="19">
        <f>VLOOKUP(L234,Sheet1!$B$2:$C$12,2,TRUE)</f>
        <v>8</v>
      </c>
      <c r="N234" s="19" t="str">
        <f>VLOOKUP($E234,'[7]Gui chi Quynh'!$C$7:$E$389,3,0)</f>
        <v>A4</v>
      </c>
      <c r="O234" s="19">
        <f>VLOOKUP(N234,Sheet1!$B$2:$C$12,2,TRUE)</f>
        <v>7</v>
      </c>
      <c r="P234" s="19" t="str">
        <f>VLOOKUP($E234,'[8]Gui chi Quynh'!$C$7:$E$388,3,0)</f>
        <v>A3</v>
      </c>
      <c r="Q234" s="19">
        <f>VLOOKUP(P234,Sheet1!$B$2:$C$12,2,TRUE)</f>
        <v>8</v>
      </c>
      <c r="R234" s="19">
        <f t="shared" si="69"/>
        <v>7.4</v>
      </c>
      <c r="S234" s="226">
        <f t="shared" si="70"/>
        <v>0</v>
      </c>
      <c r="T234" s="17" t="str">
        <f t="shared" si="78"/>
        <v>Hoàn thành tốt nhiệm vụ</v>
      </c>
      <c r="U234" s="232"/>
      <c r="V234" s="19" t="str">
        <f>VLOOKUP($E234,'[9]Gui chi Quynh'!$C$7:$E$388,3,0)</f>
        <v>A4</v>
      </c>
      <c r="W234" s="19">
        <f>VLOOKUP(V234,Sheet1!$B$2:$C$12,2,TRUE)</f>
        <v>7</v>
      </c>
      <c r="X234" s="19" t="str">
        <f>VLOOKUP($E234,'[10]Gui chi Quynh'!$C$7:$E$387,3,0)</f>
        <v>A4</v>
      </c>
      <c r="Y234" s="19">
        <f>VLOOKUP(X234,Sheet1!$B$2:$C$12,2,TRUE)</f>
        <v>7</v>
      </c>
      <c r="Z234" s="19" t="str">
        <f>VLOOKUP(E234,'[11]Gui chi Quynh'!$C$7:$E$385,3,0)</f>
        <v>A4</v>
      </c>
      <c r="AA234" s="19">
        <f>VLOOKUP(Z234,Sheet1!$B$2:$C$12,2,TRUE)</f>
        <v>7</v>
      </c>
      <c r="AB234" s="19" t="str">
        <f>VLOOKUP(E234,'[12]Gui chi Quynh'!$C$7:$E$386,3,0)</f>
        <v>A4</v>
      </c>
      <c r="AC234" s="19">
        <f>VLOOKUP(AB234,Sheet1!$B$2:$C$12,2,TRUE)</f>
        <v>7</v>
      </c>
      <c r="AD234" s="19" t="str">
        <f>VLOOKUP($E234,'[13]Chi tiet'!$D$8:$Q$388,14,0)</f>
        <v>A3</v>
      </c>
      <c r="AE234" s="19">
        <f>VLOOKUP(AD234,Sheet1!$B$2:$C$12,2,TRUE)</f>
        <v>8</v>
      </c>
      <c r="AF234" s="19">
        <f t="shared" si="84"/>
        <v>7.2</v>
      </c>
      <c r="AG234" s="226">
        <f t="shared" si="71"/>
        <v>0</v>
      </c>
      <c r="AH234" s="17" t="str">
        <f t="shared" si="79"/>
        <v>Hoàn thành tốt nhiệm vụ</v>
      </c>
      <c r="AI234" s="17">
        <f t="shared" si="72"/>
        <v>7.3</v>
      </c>
      <c r="AJ234" s="365" t="str">
        <f t="shared" si="80"/>
        <v/>
      </c>
      <c r="AK234" s="17" t="str">
        <f t="shared" si="81"/>
        <v>Hoàn thành tốt nhiệm vụ</v>
      </c>
      <c r="AL234" s="17" t="str">
        <f t="shared" si="82"/>
        <v>LĐTT</v>
      </c>
      <c r="AM234" s="366" t="str">
        <f>VLOOKUP($D234,'[14]DS Tong'!$D$18:$L$211,9,0)</f>
        <v>Khá</v>
      </c>
      <c r="AN234" s="19" t="str">
        <f>VLOOKUP($E234,[15]Sheet1!$C$7:$E$395,2,0)</f>
        <v>A4</v>
      </c>
      <c r="AO234" s="19">
        <f>VLOOKUP(AN234,Sheet1!$B$2:$C$12,2,TRUE)</f>
        <v>7</v>
      </c>
      <c r="AP234" s="19" t="str">
        <f>VLOOKUP($E234,[15]Sheet1!$C$7:$E$395,3,0)</f>
        <v>A4</v>
      </c>
      <c r="AQ234" s="19">
        <f>VLOOKUP(AP234,Sheet1!$B$2:$C$12,2,TRUE)</f>
        <v>7</v>
      </c>
      <c r="AR234" s="17">
        <f t="shared" si="74"/>
        <v>7.2</v>
      </c>
      <c r="AS234" s="17">
        <f t="shared" ref="AS234:AS297" si="85">ROUND(AVERAGE(I234,K234,M234,O234,Q234,W234,Y234,AA234,AC234,AO234,AQ234,AE234),1)</f>
        <v>7.3</v>
      </c>
      <c r="AT234" s="365" t="str">
        <f t="shared" si="73"/>
        <v>12A* + 0B* + 0C* +  0D</v>
      </c>
      <c r="AU234" s="365" t="str">
        <f t="shared" si="83"/>
        <v>12A*</v>
      </c>
      <c r="AV234" s="19" t="str">
        <f t="shared" si="75"/>
        <v>HTT NV</v>
      </c>
      <c r="AW234" s="19" t="str">
        <f t="shared" si="76"/>
        <v>HTT NV</v>
      </c>
      <c r="AX234" s="29"/>
      <c r="AY234" s="29"/>
    </row>
    <row r="235" spans="1:51" s="48" customFormat="1" ht="35.1" customHeight="1" x14ac:dyDescent="0.25">
      <c r="A235" s="207">
        <f t="shared" si="77"/>
        <v>227</v>
      </c>
      <c r="B235" s="207">
        <f>COUNTIF($F$9:F235,F235)</f>
        <v>16</v>
      </c>
      <c r="C235" s="353" t="s">
        <v>985</v>
      </c>
      <c r="D235" s="197" t="s">
        <v>300</v>
      </c>
      <c r="E235" s="185" t="s">
        <v>629</v>
      </c>
      <c r="F235" s="38" t="s">
        <v>343</v>
      </c>
      <c r="G235" s="38" t="s">
        <v>974</v>
      </c>
      <c r="H235" s="19" t="str">
        <f>VLOOKUP($E235,'[4]Gui chi Quynh'!$D$7:$F$393,3,0)</f>
        <v>A4</v>
      </c>
      <c r="I235" s="19">
        <f>VLOOKUP(H235,Sheet1!$B$2:$C$12,2,TRUE)</f>
        <v>7</v>
      </c>
      <c r="J235" s="19" t="str">
        <f>VLOOKUP($E235,'[5]Gui chi Quynh'!$C$7:$E$391,3,0)</f>
        <v>A4</v>
      </c>
      <c r="K235" s="19">
        <f>VLOOKUP(J235,Sheet1!$B$2:$C$12,2,TRUE)</f>
        <v>7</v>
      </c>
      <c r="L235" s="19" t="str">
        <f>VLOOKUP($E235,'[6]Gui chi Quynh'!$C$7:$E$389,3,0)</f>
        <v>A4</v>
      </c>
      <c r="M235" s="19">
        <f>VLOOKUP(L235,Sheet1!$B$2:$C$12,2,TRUE)</f>
        <v>7</v>
      </c>
      <c r="N235" s="19" t="str">
        <f>VLOOKUP($E235,'[7]Gui chi Quynh'!$C$7:$E$389,3,0)</f>
        <v>A4</v>
      </c>
      <c r="O235" s="19">
        <f>VLOOKUP(N235,Sheet1!$B$2:$C$12,2,TRUE)</f>
        <v>7</v>
      </c>
      <c r="P235" s="19" t="str">
        <f>VLOOKUP($E235,'[8]Gui chi Quynh'!$C$7:$E$388,3,0)</f>
        <v>A4</v>
      </c>
      <c r="Q235" s="19">
        <f>VLOOKUP(P235,Sheet1!$B$2:$C$12,2,TRUE)</f>
        <v>7</v>
      </c>
      <c r="R235" s="19">
        <f t="shared" si="69"/>
        <v>7</v>
      </c>
      <c r="S235" s="226">
        <f t="shared" si="70"/>
        <v>0</v>
      </c>
      <c r="T235" s="17" t="str">
        <f t="shared" si="78"/>
        <v>Hoàn thành tốt nhiệm vụ</v>
      </c>
      <c r="U235" s="232"/>
      <c r="V235" s="19" t="str">
        <f>VLOOKUP($E235,'[9]Gui chi Quynh'!$C$7:$E$388,3,0)</f>
        <v>A3</v>
      </c>
      <c r="W235" s="19">
        <f>VLOOKUP(V235,Sheet1!$B$2:$C$12,2,TRUE)</f>
        <v>8</v>
      </c>
      <c r="X235" s="19" t="str">
        <f>VLOOKUP($E235,'[10]Gui chi Quynh'!$C$7:$E$387,3,0)</f>
        <v>A4</v>
      </c>
      <c r="Y235" s="19">
        <f>VLOOKUP(X235,Sheet1!$B$2:$C$12,2,TRUE)</f>
        <v>7</v>
      </c>
      <c r="Z235" s="19" t="str">
        <f>VLOOKUP(E235,'[11]Gui chi Quynh'!$C$7:$E$385,3,0)</f>
        <v>A4</v>
      </c>
      <c r="AA235" s="19">
        <f>VLOOKUP(Z235,Sheet1!$B$2:$C$12,2,TRUE)</f>
        <v>7</v>
      </c>
      <c r="AB235" s="19" t="str">
        <f>VLOOKUP(E235,'[12]Gui chi Quynh'!$C$7:$E$386,3,0)</f>
        <v>A4</v>
      </c>
      <c r="AC235" s="19">
        <f>VLOOKUP(AB235,Sheet1!$B$2:$C$12,2,TRUE)</f>
        <v>7</v>
      </c>
      <c r="AD235" s="19" t="str">
        <f>VLOOKUP($E235,'[13]Chi tiet'!$D$8:$Q$388,14,0)</f>
        <v>A4</v>
      </c>
      <c r="AE235" s="19">
        <f>VLOOKUP(AD235,Sheet1!$B$2:$C$12,2,TRUE)</f>
        <v>7</v>
      </c>
      <c r="AF235" s="19">
        <f t="shared" si="84"/>
        <v>7.2</v>
      </c>
      <c r="AG235" s="226">
        <f t="shared" si="71"/>
        <v>0</v>
      </c>
      <c r="AH235" s="17" t="str">
        <f t="shared" si="79"/>
        <v>Hoàn thành tốt nhiệm vụ</v>
      </c>
      <c r="AI235" s="17">
        <f t="shared" si="72"/>
        <v>7.1</v>
      </c>
      <c r="AJ235" s="365" t="str">
        <f t="shared" si="80"/>
        <v/>
      </c>
      <c r="AK235" s="17" t="str">
        <f t="shared" si="81"/>
        <v>Hoàn thành tốt nhiệm vụ</v>
      </c>
      <c r="AL235" s="17" t="str">
        <f t="shared" si="82"/>
        <v>LĐTT</v>
      </c>
      <c r="AM235" s="366" t="str">
        <f>VLOOKUP($D235,'[14]DS Tong'!$D$18:$L$211,9,0)</f>
        <v>Tốt</v>
      </c>
      <c r="AN235" s="19" t="str">
        <f>VLOOKUP($E235,[15]Sheet1!$C$7:$E$395,2,0)</f>
        <v>A4</v>
      </c>
      <c r="AO235" s="19">
        <f>VLOOKUP(AN235,Sheet1!$B$2:$C$12,2,TRUE)</f>
        <v>7</v>
      </c>
      <c r="AP235" s="19" t="str">
        <f>VLOOKUP($E235,[15]Sheet1!$C$7:$E$395,3,0)</f>
        <v>A4</v>
      </c>
      <c r="AQ235" s="19">
        <f>VLOOKUP(AP235,Sheet1!$B$2:$C$12,2,TRUE)</f>
        <v>7</v>
      </c>
      <c r="AR235" s="17">
        <f t="shared" si="74"/>
        <v>7.1</v>
      </c>
      <c r="AS235" s="17">
        <f t="shared" si="85"/>
        <v>7.1</v>
      </c>
      <c r="AT235" s="365" t="str">
        <f t="shared" si="73"/>
        <v>12A* + 0B* + 0C* +  0D</v>
      </c>
      <c r="AU235" s="365" t="str">
        <f t="shared" si="83"/>
        <v>12A*</v>
      </c>
      <c r="AV235" s="19" t="str">
        <f t="shared" si="75"/>
        <v>HTT NV</v>
      </c>
      <c r="AW235" s="19" t="str">
        <f t="shared" si="76"/>
        <v>HTT NV</v>
      </c>
      <c r="AX235" s="29"/>
      <c r="AY235" s="29"/>
    </row>
    <row r="236" spans="1:51" s="48" customFormat="1" ht="35.1" customHeight="1" x14ac:dyDescent="0.25">
      <c r="A236" s="207">
        <f t="shared" si="77"/>
        <v>228</v>
      </c>
      <c r="B236" s="207">
        <f>COUNTIF($F$9:F236,F236)</f>
        <v>17</v>
      </c>
      <c r="C236" s="353" t="s">
        <v>985</v>
      </c>
      <c r="D236" s="197" t="s">
        <v>301</v>
      </c>
      <c r="E236" s="185" t="s">
        <v>630</v>
      </c>
      <c r="F236" s="38" t="s">
        <v>343</v>
      </c>
      <c r="G236" s="38" t="s">
        <v>974</v>
      </c>
      <c r="H236" s="19" t="str">
        <f>VLOOKUP($E236,'[4]Gui chi Quynh'!$D$7:$F$393,3,0)</f>
        <v>A3</v>
      </c>
      <c r="I236" s="19">
        <f>VLOOKUP(H236,Sheet1!$B$2:$C$12,2,TRUE)</f>
        <v>8</v>
      </c>
      <c r="J236" s="19" t="str">
        <f>VLOOKUP($E236,'[5]Gui chi Quynh'!$C$7:$E$391,3,0)</f>
        <v>A3</v>
      </c>
      <c r="K236" s="19">
        <f>VLOOKUP(J236,Sheet1!$B$2:$C$12,2,TRUE)</f>
        <v>8</v>
      </c>
      <c r="L236" s="19" t="str">
        <f>VLOOKUP($E236,'[6]Gui chi Quynh'!$C$7:$E$389,3,0)</f>
        <v>A3</v>
      </c>
      <c r="M236" s="19">
        <f>VLOOKUP(L236,Sheet1!$B$2:$C$12,2,TRUE)</f>
        <v>8</v>
      </c>
      <c r="N236" s="19" t="str">
        <f>VLOOKUP($E236,'[7]Gui chi Quynh'!$C$7:$E$389,3,0)</f>
        <v>A3</v>
      </c>
      <c r="O236" s="19">
        <f>VLOOKUP(N236,Sheet1!$B$2:$C$12,2,TRUE)</f>
        <v>8</v>
      </c>
      <c r="P236" s="19" t="str">
        <f>VLOOKUP($E236,'[8]Gui chi Quynh'!$C$7:$E$388,3,0)</f>
        <v>A4</v>
      </c>
      <c r="Q236" s="19">
        <f>VLOOKUP(P236,Sheet1!$B$2:$C$12,2,TRUE)</f>
        <v>7</v>
      </c>
      <c r="R236" s="19">
        <f t="shared" si="69"/>
        <v>7.8</v>
      </c>
      <c r="S236" s="226">
        <f t="shared" si="70"/>
        <v>0</v>
      </c>
      <c r="T236" s="17" t="str">
        <f t="shared" si="78"/>
        <v>Hoàn thành tốt nhiệm vụ</v>
      </c>
      <c r="U236" s="232"/>
      <c r="V236" s="19" t="str">
        <f>VLOOKUP($E236,'[9]Gui chi Quynh'!$C$7:$E$388,3,0)</f>
        <v>A4</v>
      </c>
      <c r="W236" s="19">
        <f>VLOOKUP(V236,Sheet1!$B$2:$C$12,2,TRUE)</f>
        <v>7</v>
      </c>
      <c r="X236" s="19" t="str">
        <f>VLOOKUP($E236,'[10]Gui chi Quynh'!$C$7:$E$387,3,0)</f>
        <v>A3</v>
      </c>
      <c r="Y236" s="19">
        <f>VLOOKUP(X236,Sheet1!$B$2:$C$12,2,TRUE)</f>
        <v>8</v>
      </c>
      <c r="Z236" s="19" t="str">
        <f>VLOOKUP(E236,'[11]Gui chi Quynh'!$C$7:$E$385,3,0)</f>
        <v>A4</v>
      </c>
      <c r="AA236" s="19">
        <f>VLOOKUP(Z236,Sheet1!$B$2:$C$12,2,TRUE)</f>
        <v>7</v>
      </c>
      <c r="AB236" s="19" t="str">
        <f>VLOOKUP(E236,'[12]Gui chi Quynh'!$C$7:$E$386,3,0)</f>
        <v>A3</v>
      </c>
      <c r="AC236" s="19">
        <f>VLOOKUP(AB236,Sheet1!$B$2:$C$12,2,TRUE)</f>
        <v>8</v>
      </c>
      <c r="AD236" s="19" t="str">
        <f>VLOOKUP($E236,'[13]Chi tiet'!$D$8:$Q$388,14,0)</f>
        <v>A4</v>
      </c>
      <c r="AE236" s="19">
        <f>VLOOKUP(AD236,Sheet1!$B$2:$C$12,2,TRUE)</f>
        <v>7</v>
      </c>
      <c r="AF236" s="19">
        <f t="shared" si="84"/>
        <v>7.4</v>
      </c>
      <c r="AG236" s="226">
        <f t="shared" si="71"/>
        <v>0</v>
      </c>
      <c r="AH236" s="17" t="str">
        <f t="shared" si="79"/>
        <v>Hoàn thành tốt nhiệm vụ</v>
      </c>
      <c r="AI236" s="17">
        <f t="shared" si="72"/>
        <v>7.6</v>
      </c>
      <c r="AJ236" s="365" t="str">
        <f t="shared" si="80"/>
        <v/>
      </c>
      <c r="AK236" s="17" t="str">
        <f t="shared" si="81"/>
        <v>Hoàn thành tốt nhiệm vụ</v>
      </c>
      <c r="AL236" s="17" t="str">
        <f t="shared" si="82"/>
        <v>LĐTT</v>
      </c>
      <c r="AM236" s="366" t="str">
        <f>VLOOKUP($D236,'[14]DS Tong'!$D$18:$L$211,9,0)</f>
        <v>Khá</v>
      </c>
      <c r="AN236" s="19" t="str">
        <f>VLOOKUP($E236,[15]Sheet1!$C$7:$E$395,2,0)</f>
        <v>A4</v>
      </c>
      <c r="AO236" s="19">
        <f>VLOOKUP(AN236,Sheet1!$B$2:$C$12,2,TRUE)</f>
        <v>7</v>
      </c>
      <c r="AP236" s="19" t="str">
        <f>VLOOKUP($E236,[15]Sheet1!$C$7:$E$395,3,0)</f>
        <v>A4</v>
      </c>
      <c r="AQ236" s="19">
        <f>VLOOKUP(AP236,Sheet1!$B$2:$C$12,2,TRUE)</f>
        <v>7</v>
      </c>
      <c r="AR236" s="17">
        <f t="shared" si="74"/>
        <v>7.5</v>
      </c>
      <c r="AS236" s="17">
        <f t="shared" si="85"/>
        <v>7.5</v>
      </c>
      <c r="AT236" s="365" t="str">
        <f t="shared" si="73"/>
        <v>12A* + 0B* + 0C* +  0D</v>
      </c>
      <c r="AU236" s="365" t="str">
        <f t="shared" si="83"/>
        <v>12A*</v>
      </c>
      <c r="AV236" s="19" t="str">
        <f t="shared" si="75"/>
        <v>HTT NV</v>
      </c>
      <c r="AW236" s="19" t="str">
        <f t="shared" si="76"/>
        <v>HTT NV</v>
      </c>
      <c r="AX236" s="29"/>
      <c r="AY236" s="29"/>
    </row>
    <row r="237" spans="1:51" s="48" customFormat="1" ht="35.1" customHeight="1" x14ac:dyDescent="0.25">
      <c r="A237" s="207">
        <f t="shared" si="77"/>
        <v>229</v>
      </c>
      <c r="B237" s="207">
        <f>COUNTIF($F$9:F237,F237)</f>
        <v>18</v>
      </c>
      <c r="C237" s="353" t="s">
        <v>985</v>
      </c>
      <c r="D237" s="183" t="s">
        <v>307</v>
      </c>
      <c r="E237" s="185" t="s">
        <v>631</v>
      </c>
      <c r="F237" s="38" t="s">
        <v>343</v>
      </c>
      <c r="G237" s="38" t="s">
        <v>974</v>
      </c>
      <c r="H237" s="19" t="str">
        <f>VLOOKUP($E237,'[4]Gui chi Quynh'!$D$7:$F$393,3,0)</f>
        <v>A4</v>
      </c>
      <c r="I237" s="19">
        <f>VLOOKUP(H237,Sheet1!$B$2:$C$12,2,TRUE)</f>
        <v>7</v>
      </c>
      <c r="J237" s="19" t="str">
        <f>VLOOKUP($E237,'[5]Gui chi Quynh'!$C$7:$E$391,3,0)</f>
        <v>A3</v>
      </c>
      <c r="K237" s="19">
        <f>VLOOKUP(J237,Sheet1!$B$2:$C$12,2,TRUE)</f>
        <v>8</v>
      </c>
      <c r="L237" s="19" t="str">
        <f>VLOOKUP($E237,'[6]Gui chi Quynh'!$C$7:$E$389,3,0)</f>
        <v>A3</v>
      </c>
      <c r="M237" s="19">
        <f>VLOOKUP(L237,Sheet1!$B$2:$C$12,2,TRUE)</f>
        <v>8</v>
      </c>
      <c r="N237" s="19" t="str">
        <f>VLOOKUP($E237,'[7]Gui chi Quynh'!$C$7:$E$389,3,0)</f>
        <v>A2</v>
      </c>
      <c r="O237" s="19">
        <f>VLOOKUP(N237,Sheet1!$B$2:$C$12,2,TRUE)</f>
        <v>9</v>
      </c>
      <c r="P237" s="19" t="str">
        <f>VLOOKUP($E237,'[8]Gui chi Quynh'!$C$7:$E$388,3,0)</f>
        <v>A3</v>
      </c>
      <c r="Q237" s="19">
        <f>VLOOKUP(P237,Sheet1!$B$2:$C$12,2,TRUE)</f>
        <v>8</v>
      </c>
      <c r="R237" s="19">
        <f t="shared" si="69"/>
        <v>8</v>
      </c>
      <c r="S237" s="226">
        <f t="shared" si="70"/>
        <v>0</v>
      </c>
      <c r="T237" s="17" t="str">
        <f t="shared" si="78"/>
        <v>Hoàn thành xuất sắc nhiệm vụ</v>
      </c>
      <c r="U237" s="232"/>
      <c r="V237" s="19" t="str">
        <f>VLOOKUP($E237,'[9]Gui chi Quynh'!$C$7:$E$388,3,0)</f>
        <v>A3</v>
      </c>
      <c r="W237" s="19">
        <f>VLOOKUP(V237,Sheet1!$B$2:$C$12,2,TRUE)</f>
        <v>8</v>
      </c>
      <c r="X237" s="19" t="str">
        <f>VLOOKUP($E237,'[10]Gui chi Quynh'!$C$7:$E$387,3,0)</f>
        <v>A3</v>
      </c>
      <c r="Y237" s="19">
        <f>VLOOKUP(X237,Sheet1!$B$2:$C$12,2,TRUE)</f>
        <v>8</v>
      </c>
      <c r="Z237" s="19" t="str">
        <f>VLOOKUP(E237,'[11]Gui chi Quynh'!$C$7:$E$385,3,0)</f>
        <v>A4</v>
      </c>
      <c r="AA237" s="19">
        <f>VLOOKUP(Z237,Sheet1!$B$2:$C$12,2,TRUE)</f>
        <v>7</v>
      </c>
      <c r="AB237" s="19" t="str">
        <f>VLOOKUP(E237,'[12]Gui chi Quynh'!$C$7:$E$386,3,0)</f>
        <v>A2</v>
      </c>
      <c r="AC237" s="19">
        <f>VLOOKUP(AB237,Sheet1!$B$2:$C$12,2,TRUE)</f>
        <v>9</v>
      </c>
      <c r="AD237" s="19" t="str">
        <f>VLOOKUP($E237,'[13]Chi tiet'!$D$8:$Q$388,14,0)</f>
        <v>A2</v>
      </c>
      <c r="AE237" s="19">
        <f>VLOOKUP(AD237,Sheet1!$B$2:$C$12,2,TRUE)</f>
        <v>9</v>
      </c>
      <c r="AF237" s="19">
        <f t="shared" si="84"/>
        <v>8.1999999999999993</v>
      </c>
      <c r="AG237" s="226">
        <f t="shared" si="71"/>
        <v>0</v>
      </c>
      <c r="AH237" s="17" t="str">
        <f t="shared" si="79"/>
        <v>Hoàn thành xuất sắc nhiệm vụ</v>
      </c>
      <c r="AI237" s="17">
        <f t="shared" si="72"/>
        <v>8.1</v>
      </c>
      <c r="AJ237" s="365" t="str">
        <f t="shared" si="80"/>
        <v/>
      </c>
      <c r="AK237" s="17" t="str">
        <f t="shared" si="81"/>
        <v>Hoàn thành xuất sắc nhiệm vụ</v>
      </c>
      <c r="AL237" s="17" t="str">
        <f t="shared" si="82"/>
        <v>LĐTT</v>
      </c>
      <c r="AM237" s="366" t="str">
        <f>VLOOKUP($D237,'[14]DS Tong'!$D$18:$L$211,9,0)</f>
        <v>Tốt</v>
      </c>
      <c r="AN237" s="19" t="str">
        <f>VLOOKUP($E237,[15]Sheet1!$C$7:$E$395,2,0)</f>
        <v>A4</v>
      </c>
      <c r="AO237" s="19">
        <f>VLOOKUP(AN237,Sheet1!$B$2:$C$12,2,TRUE)</f>
        <v>7</v>
      </c>
      <c r="AP237" s="19" t="str">
        <f>VLOOKUP($E237,[15]Sheet1!$C$7:$E$395,3,0)</f>
        <v>A4</v>
      </c>
      <c r="AQ237" s="19">
        <f>VLOOKUP(AP237,Sheet1!$B$2:$C$12,2,TRUE)</f>
        <v>7</v>
      </c>
      <c r="AR237" s="17">
        <f t="shared" si="74"/>
        <v>7.8</v>
      </c>
      <c r="AS237" s="17">
        <f t="shared" si="85"/>
        <v>7.9</v>
      </c>
      <c r="AT237" s="365" t="str">
        <f t="shared" si="73"/>
        <v>12A* + 0B* + 0C* +  0D</v>
      </c>
      <c r="AU237" s="365" t="str">
        <f t="shared" si="83"/>
        <v>12A*</v>
      </c>
      <c r="AV237" s="19" t="str">
        <f t="shared" si="75"/>
        <v>HTT NV</v>
      </c>
      <c r="AW237" s="19" t="str">
        <f t="shared" si="76"/>
        <v>HTT NV</v>
      </c>
      <c r="AX237" s="29"/>
      <c r="AY237" s="29"/>
    </row>
    <row r="238" spans="1:51" s="48" customFormat="1" ht="35.1" customHeight="1" x14ac:dyDescent="0.25">
      <c r="A238" s="207">
        <f t="shared" si="77"/>
        <v>230</v>
      </c>
      <c r="B238" s="207">
        <f>COUNTIF($F$9:F238,F238)</f>
        <v>19</v>
      </c>
      <c r="C238" s="353" t="s">
        <v>985</v>
      </c>
      <c r="D238" s="183" t="s">
        <v>345</v>
      </c>
      <c r="E238" s="185" t="s">
        <v>632</v>
      </c>
      <c r="F238" s="38" t="s">
        <v>343</v>
      </c>
      <c r="G238" s="38" t="s">
        <v>974</v>
      </c>
      <c r="H238" s="19" t="str">
        <f>VLOOKUP($E238,'[4]Gui chi Quynh'!$D$7:$F$393,3,0)</f>
        <v>A3</v>
      </c>
      <c r="I238" s="19">
        <f>VLOOKUP(H238,Sheet1!$B$2:$C$12,2,TRUE)</f>
        <v>8</v>
      </c>
      <c r="J238" s="19" t="str">
        <f>VLOOKUP($E238,'[5]Gui chi Quynh'!$C$7:$E$391,3,0)</f>
        <v>A4</v>
      </c>
      <c r="K238" s="19">
        <f>VLOOKUP(J238,Sheet1!$B$2:$C$12,2,TRUE)</f>
        <v>7</v>
      </c>
      <c r="L238" s="19" t="str">
        <f>VLOOKUP($E238,'[6]Gui chi Quynh'!$C$7:$E$389,3,0)</f>
        <v>A3</v>
      </c>
      <c r="M238" s="19">
        <f>VLOOKUP(L238,Sheet1!$B$2:$C$12,2,TRUE)</f>
        <v>8</v>
      </c>
      <c r="N238" s="19" t="str">
        <f>VLOOKUP($E238,'[7]Gui chi Quynh'!$C$7:$E$389,3,0)</f>
        <v>A3</v>
      </c>
      <c r="O238" s="19">
        <f>VLOOKUP(N238,Sheet1!$B$2:$C$12,2,TRUE)</f>
        <v>8</v>
      </c>
      <c r="P238" s="19" t="str">
        <f>VLOOKUP($E238,'[8]Gui chi Quynh'!$C$7:$E$388,3,0)</f>
        <v>A4</v>
      </c>
      <c r="Q238" s="19">
        <f>VLOOKUP(P238,Sheet1!$B$2:$C$12,2,TRUE)</f>
        <v>7</v>
      </c>
      <c r="R238" s="19">
        <f t="shared" si="69"/>
        <v>7.6</v>
      </c>
      <c r="S238" s="226">
        <f t="shared" si="70"/>
        <v>0</v>
      </c>
      <c r="T238" s="17" t="str">
        <f t="shared" si="78"/>
        <v>Hoàn thành tốt nhiệm vụ</v>
      </c>
      <c r="U238" s="232"/>
      <c r="V238" s="19" t="str">
        <f>VLOOKUP($E238,'[9]Gui chi Quynh'!$C$7:$E$388,3,0)</f>
        <v>A4</v>
      </c>
      <c r="W238" s="19">
        <f>VLOOKUP(V238,Sheet1!$B$2:$C$12,2,TRUE)</f>
        <v>7</v>
      </c>
      <c r="X238" s="19" t="str">
        <f>VLOOKUP($E238,'[10]Gui chi Quynh'!$C$7:$E$387,3,0)</f>
        <v>A4</v>
      </c>
      <c r="Y238" s="19">
        <f>VLOOKUP(X238,Sheet1!$B$2:$C$12,2,TRUE)</f>
        <v>7</v>
      </c>
      <c r="Z238" s="19" t="str">
        <f>VLOOKUP(E238,'[11]Gui chi Quynh'!$C$7:$E$385,3,0)</f>
        <v>A4</v>
      </c>
      <c r="AA238" s="19">
        <f>VLOOKUP(Z238,Sheet1!$B$2:$C$12,2,TRUE)</f>
        <v>7</v>
      </c>
      <c r="AB238" s="19" t="str">
        <f>VLOOKUP(E238,'[12]Gui chi Quynh'!$C$7:$E$386,3,0)</f>
        <v>A3</v>
      </c>
      <c r="AC238" s="19">
        <f>VLOOKUP(AB238,Sheet1!$B$2:$C$12,2,TRUE)</f>
        <v>8</v>
      </c>
      <c r="AD238" s="19" t="str">
        <f>VLOOKUP($E238,'[13]Chi tiet'!$D$8:$Q$388,14,0)</f>
        <v>A4</v>
      </c>
      <c r="AE238" s="19">
        <f>VLOOKUP(AD238,Sheet1!$B$2:$C$12,2,TRUE)</f>
        <v>7</v>
      </c>
      <c r="AF238" s="19">
        <f t="shared" si="84"/>
        <v>7.2</v>
      </c>
      <c r="AG238" s="226">
        <f t="shared" si="71"/>
        <v>0</v>
      </c>
      <c r="AH238" s="17" t="str">
        <f t="shared" si="79"/>
        <v>Hoàn thành tốt nhiệm vụ</v>
      </c>
      <c r="AI238" s="17">
        <f t="shared" si="72"/>
        <v>7.4</v>
      </c>
      <c r="AJ238" s="365" t="str">
        <f t="shared" si="80"/>
        <v/>
      </c>
      <c r="AK238" s="17" t="str">
        <f t="shared" si="81"/>
        <v>Hoàn thành tốt nhiệm vụ</v>
      </c>
      <c r="AL238" s="17" t="str">
        <f t="shared" si="82"/>
        <v>LĐTT</v>
      </c>
      <c r="AM238" s="366" t="str">
        <f>VLOOKUP($D238,'[14]DS Tong'!$D$18:$L$211,9,0)</f>
        <v>Khá</v>
      </c>
      <c r="AN238" s="19" t="str">
        <f>VLOOKUP($E238,[15]Sheet1!$C$7:$E$395,2,0)</f>
        <v>A4</v>
      </c>
      <c r="AO238" s="19">
        <f>VLOOKUP(AN238,Sheet1!$B$2:$C$12,2,TRUE)</f>
        <v>7</v>
      </c>
      <c r="AP238" s="19" t="str">
        <f>VLOOKUP($E238,[15]Sheet1!$C$7:$E$395,3,0)</f>
        <v>A4</v>
      </c>
      <c r="AQ238" s="19">
        <f>VLOOKUP(AP238,Sheet1!$B$2:$C$12,2,TRUE)</f>
        <v>7</v>
      </c>
      <c r="AR238" s="17">
        <f t="shared" si="74"/>
        <v>7.4</v>
      </c>
      <c r="AS238" s="17">
        <f t="shared" si="85"/>
        <v>7.3</v>
      </c>
      <c r="AT238" s="365" t="str">
        <f t="shared" si="73"/>
        <v>12A* + 0B* + 0C* +  0D</v>
      </c>
      <c r="AU238" s="365" t="str">
        <f t="shared" si="83"/>
        <v>12A*</v>
      </c>
      <c r="AV238" s="19" t="str">
        <f t="shared" si="75"/>
        <v>HTT NV</v>
      </c>
      <c r="AW238" s="19" t="str">
        <f t="shared" si="76"/>
        <v>HTT NV</v>
      </c>
      <c r="AX238" s="26"/>
      <c r="AY238" s="26"/>
    </row>
    <row r="239" spans="1:51" s="48" customFormat="1" ht="35.1" customHeight="1" x14ac:dyDescent="0.25">
      <c r="A239" s="207">
        <f t="shared" si="77"/>
        <v>231</v>
      </c>
      <c r="B239" s="207">
        <f>COUNTIF($F$9:F239,F239)</f>
        <v>20</v>
      </c>
      <c r="C239" s="353" t="s">
        <v>985</v>
      </c>
      <c r="D239" s="183" t="s">
        <v>347</v>
      </c>
      <c r="E239" s="185" t="s">
        <v>634</v>
      </c>
      <c r="F239" s="38" t="s">
        <v>343</v>
      </c>
      <c r="G239" s="38" t="s">
        <v>974</v>
      </c>
      <c r="H239" s="19" t="str">
        <f>VLOOKUP($E239,'[4]Gui chi Quynh'!$D$7:$F$393,3,0)</f>
        <v>A3</v>
      </c>
      <c r="I239" s="19">
        <f>VLOOKUP(H239,Sheet1!$B$2:$C$12,2,TRUE)</f>
        <v>8</v>
      </c>
      <c r="J239" s="19" t="str">
        <f>VLOOKUP($E239,'[5]Gui chi Quynh'!$C$7:$E$391,3,0)</f>
        <v>A4</v>
      </c>
      <c r="K239" s="19">
        <f>VLOOKUP(J239,Sheet1!$B$2:$C$12,2,TRUE)</f>
        <v>7</v>
      </c>
      <c r="L239" s="19" t="str">
        <f>VLOOKUP($E239,'[6]Gui chi Quynh'!$C$7:$E$389,3,0)</f>
        <v>A3</v>
      </c>
      <c r="M239" s="19">
        <f>VLOOKUP(L239,Sheet1!$B$2:$C$12,2,TRUE)</f>
        <v>8</v>
      </c>
      <c r="N239" s="19" t="str">
        <f>VLOOKUP($E239,'[7]Gui chi Quynh'!$C$7:$E$389,3,0)</f>
        <v>A2</v>
      </c>
      <c r="O239" s="19">
        <f>VLOOKUP(N239,Sheet1!$B$2:$C$12,2,TRUE)</f>
        <v>9</v>
      </c>
      <c r="P239" s="19" t="str">
        <f>VLOOKUP($E239,'[8]Gui chi Quynh'!$C$7:$E$388,3,0)</f>
        <v>A3</v>
      </c>
      <c r="Q239" s="19">
        <f>VLOOKUP(P239,Sheet1!$B$2:$C$12,2,TRUE)</f>
        <v>8</v>
      </c>
      <c r="R239" s="19">
        <f t="shared" si="69"/>
        <v>8</v>
      </c>
      <c r="S239" s="226">
        <f t="shared" si="70"/>
        <v>0</v>
      </c>
      <c r="T239" s="17" t="str">
        <f t="shared" si="78"/>
        <v>Hoàn thành xuất sắc nhiệm vụ</v>
      </c>
      <c r="U239" s="232"/>
      <c r="V239" s="19" t="str">
        <f>VLOOKUP($E239,'[9]Gui chi Quynh'!$C$7:$E$388,3,0)</f>
        <v>A4</v>
      </c>
      <c r="W239" s="19">
        <f>VLOOKUP(V239,Sheet1!$B$2:$C$12,2,TRUE)</f>
        <v>7</v>
      </c>
      <c r="X239" s="19" t="str">
        <f>VLOOKUP($E239,'[10]Gui chi Quynh'!$C$7:$E$387,3,0)</f>
        <v>A4</v>
      </c>
      <c r="Y239" s="19">
        <f>VLOOKUP(X239,Sheet1!$B$2:$C$12,2,TRUE)</f>
        <v>7</v>
      </c>
      <c r="Z239" s="19" t="str">
        <f>VLOOKUP(E239,'[11]Gui chi Quynh'!$C$7:$E$385,3,0)</f>
        <v>A4</v>
      </c>
      <c r="AA239" s="19">
        <f>VLOOKUP(Z239,Sheet1!$B$2:$C$12,2,TRUE)</f>
        <v>7</v>
      </c>
      <c r="AB239" s="19" t="str">
        <f>VLOOKUP(E239,'[12]Gui chi Quynh'!$C$7:$E$386,3,0)</f>
        <v>A4</v>
      </c>
      <c r="AC239" s="19">
        <f>VLOOKUP(AB239,Sheet1!$B$2:$C$12,2,TRUE)</f>
        <v>7</v>
      </c>
      <c r="AD239" s="19" t="str">
        <f>VLOOKUP($E239,'[13]Chi tiet'!$D$8:$Q$388,14,0)</f>
        <v>A1</v>
      </c>
      <c r="AE239" s="19">
        <f>VLOOKUP(AD239,Sheet1!$B$2:$C$12,2,TRUE)</f>
        <v>10</v>
      </c>
      <c r="AF239" s="19">
        <f t="shared" si="84"/>
        <v>7.6</v>
      </c>
      <c r="AG239" s="226">
        <f t="shared" si="71"/>
        <v>0</v>
      </c>
      <c r="AH239" s="17" t="str">
        <f t="shared" si="79"/>
        <v>Hoàn thành tốt nhiệm vụ</v>
      </c>
      <c r="AI239" s="17">
        <f t="shared" si="72"/>
        <v>7.8</v>
      </c>
      <c r="AJ239" s="365" t="str">
        <f t="shared" si="80"/>
        <v/>
      </c>
      <c r="AK239" s="17" t="str">
        <f t="shared" si="81"/>
        <v>Hoàn thành tốt nhiệm vụ</v>
      </c>
      <c r="AL239" s="17" t="str">
        <f t="shared" si="82"/>
        <v>LĐTT</v>
      </c>
      <c r="AM239" s="366" t="str">
        <f>VLOOKUP($D239,'[14]DS Tong'!$D$18:$L$211,9,0)</f>
        <v>Tốt</v>
      </c>
      <c r="AN239" s="19" t="str">
        <f>VLOOKUP($E239,[15]Sheet1!$C$7:$E$395,2,0)</f>
        <v>A4</v>
      </c>
      <c r="AO239" s="19">
        <f>VLOOKUP(AN239,Sheet1!$B$2:$C$12,2,TRUE)</f>
        <v>7</v>
      </c>
      <c r="AP239" s="19" t="str">
        <f>VLOOKUP($E239,[15]Sheet1!$C$7:$E$395,3,0)</f>
        <v>A3</v>
      </c>
      <c r="AQ239" s="19">
        <f>VLOOKUP(AP239,Sheet1!$B$2:$C$12,2,TRUE)</f>
        <v>8</v>
      </c>
      <c r="AR239" s="17">
        <f t="shared" si="74"/>
        <v>7.5</v>
      </c>
      <c r="AS239" s="17">
        <f t="shared" si="85"/>
        <v>7.8</v>
      </c>
      <c r="AT239" s="365" t="str">
        <f t="shared" si="73"/>
        <v>12A* + 0B* + 0C* +  0D</v>
      </c>
      <c r="AU239" s="365" t="str">
        <f t="shared" si="83"/>
        <v>12A*</v>
      </c>
      <c r="AV239" s="19" t="str">
        <f t="shared" si="75"/>
        <v>HTT NV</v>
      </c>
      <c r="AW239" s="19" t="str">
        <f t="shared" si="76"/>
        <v>HTT NV</v>
      </c>
      <c r="AX239" s="29"/>
      <c r="AY239" s="29"/>
    </row>
    <row r="240" spans="1:51" s="48" customFormat="1" ht="35.1" customHeight="1" x14ac:dyDescent="0.25">
      <c r="A240" s="207">
        <f t="shared" si="77"/>
        <v>232</v>
      </c>
      <c r="B240" s="207">
        <f>COUNTIF($F$9:F240,F240)</f>
        <v>21</v>
      </c>
      <c r="C240" s="353" t="s">
        <v>985</v>
      </c>
      <c r="D240" s="183" t="s">
        <v>346</v>
      </c>
      <c r="E240" s="185" t="s">
        <v>633</v>
      </c>
      <c r="F240" s="38" t="s">
        <v>343</v>
      </c>
      <c r="G240" s="38" t="s">
        <v>974</v>
      </c>
      <c r="H240" s="19" t="str">
        <f>VLOOKUP($E240,'[4]Gui chi Quynh'!$D$7:$F$393,3,0)</f>
        <v>A4</v>
      </c>
      <c r="I240" s="19">
        <f>VLOOKUP(H240,Sheet1!$B$2:$C$12,2,TRUE)</f>
        <v>7</v>
      </c>
      <c r="J240" s="19" t="str">
        <f>VLOOKUP($E240,'[5]Gui chi Quynh'!$C$7:$E$391,3,0)</f>
        <v>A4</v>
      </c>
      <c r="K240" s="19">
        <f>VLOOKUP(J240,Sheet1!$B$2:$C$12,2,TRUE)</f>
        <v>7</v>
      </c>
      <c r="L240" s="19" t="str">
        <f>VLOOKUP($E240,'[6]Gui chi Quynh'!$C$7:$E$389,3,0)</f>
        <v>A4</v>
      </c>
      <c r="M240" s="19">
        <f>VLOOKUP(L240,Sheet1!$B$2:$C$12,2,TRUE)</f>
        <v>7</v>
      </c>
      <c r="N240" s="19" t="str">
        <f>VLOOKUP($E240,'[7]Gui chi Quynh'!$C$7:$E$389,3,0)</f>
        <v>A3</v>
      </c>
      <c r="O240" s="19">
        <f>VLOOKUP(N240,Sheet1!$B$2:$C$12,2,TRUE)</f>
        <v>8</v>
      </c>
      <c r="P240" s="368" t="str">
        <f>VLOOKUP($E240,'[8]Gui chi Quynh'!$C$7:$E$388,3,0)</f>
        <v>B1</v>
      </c>
      <c r="Q240" s="19">
        <f>VLOOKUP(P240,Sheet1!$B$2:$C$12,2,TRUE)</f>
        <v>6</v>
      </c>
      <c r="R240" s="19">
        <f t="shared" si="69"/>
        <v>7</v>
      </c>
      <c r="S240" s="226">
        <f t="shared" si="70"/>
        <v>0</v>
      </c>
      <c r="T240" s="17" t="str">
        <f t="shared" si="78"/>
        <v>Hoàn thành tốt nhiệm vụ</v>
      </c>
      <c r="U240" s="232" t="s">
        <v>960</v>
      </c>
      <c r="V240" s="19" t="str">
        <f>VLOOKUP($E240,'[9]Gui chi Quynh'!$C$7:$E$388,3,0)</f>
        <v>A4</v>
      </c>
      <c r="W240" s="19">
        <f>VLOOKUP(V240,Sheet1!$B$2:$C$12,2,TRUE)</f>
        <v>7</v>
      </c>
      <c r="X240" s="19" t="str">
        <f>VLOOKUP($E240,'[10]Gui chi Quynh'!$C$7:$E$387,3,0)</f>
        <v>A4</v>
      </c>
      <c r="Y240" s="19">
        <f>VLOOKUP(X240,Sheet1!$B$2:$C$12,2,TRUE)</f>
        <v>7</v>
      </c>
      <c r="Z240" s="19" t="str">
        <f>VLOOKUP(E240,'[11]Gui chi Quynh'!$C$7:$E$385,3,0)</f>
        <v>A4</v>
      </c>
      <c r="AA240" s="19">
        <f>VLOOKUP(Z240,Sheet1!$B$2:$C$12,2,TRUE)</f>
        <v>7</v>
      </c>
      <c r="AB240" s="19" t="str">
        <f>VLOOKUP(E240,'[12]Gui chi Quynh'!$C$7:$E$386,3,0)</f>
        <v>A4</v>
      </c>
      <c r="AC240" s="19">
        <f>VLOOKUP(AB240,Sheet1!$B$2:$C$12,2,TRUE)</f>
        <v>7</v>
      </c>
      <c r="AD240" s="19" t="str">
        <f>VLOOKUP($E240,'[13]Chi tiet'!$D$8:$Q$388,14,0)</f>
        <v>A3</v>
      </c>
      <c r="AE240" s="19">
        <f>VLOOKUP(AD240,Sheet1!$B$2:$C$12,2,TRUE)</f>
        <v>8</v>
      </c>
      <c r="AF240" s="19">
        <f t="shared" si="84"/>
        <v>7.2</v>
      </c>
      <c r="AG240" s="226">
        <f t="shared" si="71"/>
        <v>0</v>
      </c>
      <c r="AH240" s="17" t="str">
        <f t="shared" si="79"/>
        <v>Hoàn thành tốt nhiệm vụ</v>
      </c>
      <c r="AI240" s="17">
        <f t="shared" si="72"/>
        <v>7.1</v>
      </c>
      <c r="AJ240" s="365" t="str">
        <f t="shared" si="80"/>
        <v/>
      </c>
      <c r="AK240" s="17" t="str">
        <f t="shared" si="81"/>
        <v>Hoàn thành tốt nhiệm vụ</v>
      </c>
      <c r="AL240" s="17" t="str">
        <f t="shared" si="82"/>
        <v>LĐTT</v>
      </c>
      <c r="AM240" s="366" t="str">
        <f>VLOOKUP($D240,'[14]DS Tong'!$D$18:$L$211,9,0)</f>
        <v>Khá</v>
      </c>
      <c r="AN240" s="19" t="str">
        <f>VLOOKUP($E240,[15]Sheet1!$C$7:$E$395,2,0)</f>
        <v>A4</v>
      </c>
      <c r="AO240" s="19">
        <f>VLOOKUP(AN240,Sheet1!$B$2:$C$12,2,TRUE)</f>
        <v>7</v>
      </c>
      <c r="AP240" s="19" t="str">
        <f>VLOOKUP($E240,[15]Sheet1!$C$7:$E$395,3,0)</f>
        <v>A4</v>
      </c>
      <c r="AQ240" s="19">
        <f>VLOOKUP(AP240,Sheet1!$B$2:$C$12,2,TRUE)</f>
        <v>7</v>
      </c>
      <c r="AR240" s="17">
        <f t="shared" si="74"/>
        <v>7</v>
      </c>
      <c r="AS240" s="17">
        <f t="shared" si="85"/>
        <v>7.1</v>
      </c>
      <c r="AT240" s="365" t="str">
        <f t="shared" si="73"/>
        <v>11A* + 1B* + 0C* +  0D</v>
      </c>
      <c r="AU240" s="365" t="str">
        <f t="shared" si="83"/>
        <v>11A*</v>
      </c>
      <c r="AV240" s="19" t="str">
        <f t="shared" si="75"/>
        <v>HTT NV</v>
      </c>
      <c r="AW240" s="19" t="str">
        <f t="shared" si="76"/>
        <v>HTT NV</v>
      </c>
      <c r="AX240" s="29"/>
      <c r="AY240" s="29"/>
    </row>
    <row r="241" spans="1:51" s="48" customFormat="1" ht="35.1" customHeight="1" x14ac:dyDescent="0.25">
      <c r="A241" s="207">
        <f t="shared" si="77"/>
        <v>233</v>
      </c>
      <c r="B241" s="207">
        <f>COUNTIF($F$9:F241,F241)</f>
        <v>22</v>
      </c>
      <c r="C241" s="353" t="s">
        <v>985</v>
      </c>
      <c r="D241" s="183" t="s">
        <v>727</v>
      </c>
      <c r="E241" s="185" t="s">
        <v>728</v>
      </c>
      <c r="F241" s="38" t="s">
        <v>343</v>
      </c>
      <c r="G241" s="38" t="s">
        <v>974</v>
      </c>
      <c r="H241" s="19" t="str">
        <f>VLOOKUP($E241,'[4]Gui chi Quynh'!$D$7:$F$393,3,0)</f>
        <v>A3</v>
      </c>
      <c r="I241" s="19">
        <f>VLOOKUP(H241,Sheet1!$B$2:$C$12,2,TRUE)</f>
        <v>8</v>
      </c>
      <c r="J241" s="19" t="str">
        <f>VLOOKUP($E241,'[5]Gui chi Quynh'!$C$7:$E$391,3,0)</f>
        <v>A4</v>
      </c>
      <c r="K241" s="19">
        <f>VLOOKUP(J241,Sheet1!$B$2:$C$12,2,TRUE)</f>
        <v>7</v>
      </c>
      <c r="L241" s="19" t="str">
        <f>VLOOKUP($E241,'[6]Gui chi Quynh'!$C$7:$E$389,3,0)</f>
        <v>A4</v>
      </c>
      <c r="M241" s="19">
        <f>VLOOKUP(L241,Sheet1!$B$2:$C$12,2,TRUE)</f>
        <v>7</v>
      </c>
      <c r="N241" s="19" t="str">
        <f>VLOOKUP($E241,'[7]Gui chi Quynh'!$C$7:$E$389,3,0)</f>
        <v>A3</v>
      </c>
      <c r="O241" s="19">
        <f>VLOOKUP(N241,Sheet1!$B$2:$C$12,2,TRUE)</f>
        <v>8</v>
      </c>
      <c r="P241" s="19" t="str">
        <f>VLOOKUP($E241,'[8]Gui chi Quynh'!$C$7:$E$388,3,0)</f>
        <v>A3</v>
      </c>
      <c r="Q241" s="19">
        <f>VLOOKUP(P241,Sheet1!$B$2:$C$12,2,TRUE)</f>
        <v>8</v>
      </c>
      <c r="R241" s="19">
        <f t="shared" si="69"/>
        <v>7.6</v>
      </c>
      <c r="S241" s="226">
        <f t="shared" si="70"/>
        <v>0</v>
      </c>
      <c r="T241" s="17" t="str">
        <f t="shared" si="78"/>
        <v>Hoàn thành tốt nhiệm vụ</v>
      </c>
      <c r="U241" s="232"/>
      <c r="V241" s="19" t="str">
        <f>VLOOKUP($E241,'[9]Gui chi Quynh'!$C$7:$E$388,3,0)</f>
        <v>A3</v>
      </c>
      <c r="W241" s="19">
        <f>VLOOKUP(V241,Sheet1!$B$2:$C$12,2,TRUE)</f>
        <v>8</v>
      </c>
      <c r="X241" s="19" t="str">
        <f>VLOOKUP($E241,'[10]Gui chi Quynh'!$C$7:$E$387,3,0)</f>
        <v>A4</v>
      </c>
      <c r="Y241" s="19">
        <f>VLOOKUP(X241,Sheet1!$B$2:$C$12,2,TRUE)</f>
        <v>7</v>
      </c>
      <c r="Z241" s="19" t="str">
        <f>VLOOKUP(E241,'[11]Gui chi Quynh'!$C$7:$E$385,3,0)</f>
        <v>A4</v>
      </c>
      <c r="AA241" s="19">
        <f>VLOOKUP(Z241,Sheet1!$B$2:$C$12,2,TRUE)</f>
        <v>7</v>
      </c>
      <c r="AB241" s="19" t="str">
        <f>VLOOKUP(E241,'[12]Gui chi Quynh'!$C$7:$E$386,3,0)</f>
        <v>A4</v>
      </c>
      <c r="AC241" s="19">
        <f>VLOOKUP(AB241,Sheet1!$B$2:$C$12,2,TRUE)</f>
        <v>7</v>
      </c>
      <c r="AD241" s="19" t="str">
        <f>VLOOKUP($E241,'[13]Chi tiet'!$D$8:$Q$388,14,0)</f>
        <v>A2</v>
      </c>
      <c r="AE241" s="19">
        <f>VLOOKUP(AD241,Sheet1!$B$2:$C$12,2,TRUE)</f>
        <v>9</v>
      </c>
      <c r="AF241" s="19">
        <f t="shared" si="84"/>
        <v>7.6</v>
      </c>
      <c r="AG241" s="226">
        <f t="shared" si="71"/>
        <v>0</v>
      </c>
      <c r="AH241" s="17" t="str">
        <f t="shared" si="79"/>
        <v>Hoàn thành tốt nhiệm vụ</v>
      </c>
      <c r="AI241" s="17">
        <f t="shared" si="72"/>
        <v>7.6</v>
      </c>
      <c r="AJ241" s="365" t="str">
        <f t="shared" si="80"/>
        <v/>
      </c>
      <c r="AK241" s="17" t="str">
        <f t="shared" si="81"/>
        <v>Hoàn thành tốt nhiệm vụ</v>
      </c>
      <c r="AL241" s="17" t="str">
        <f t="shared" si="82"/>
        <v>LĐTT</v>
      </c>
      <c r="AM241" s="366" t="str">
        <f>VLOOKUP($D241,'[14]DS Tong'!$D$18:$L$211,9,0)</f>
        <v>Tốt</v>
      </c>
      <c r="AN241" s="19" t="str">
        <f>VLOOKUP($E241,[15]Sheet1!$C$7:$E$395,2,0)</f>
        <v>A4</v>
      </c>
      <c r="AO241" s="19">
        <f>VLOOKUP(AN241,Sheet1!$B$2:$C$12,2,TRUE)</f>
        <v>7</v>
      </c>
      <c r="AP241" s="19" t="str">
        <f>VLOOKUP($E241,[15]Sheet1!$C$7:$E$395,3,0)</f>
        <v>A3</v>
      </c>
      <c r="AQ241" s="19">
        <f>VLOOKUP(AP241,Sheet1!$B$2:$C$12,2,TRUE)</f>
        <v>8</v>
      </c>
      <c r="AR241" s="17">
        <f t="shared" si="74"/>
        <v>7.5</v>
      </c>
      <c r="AS241" s="17">
        <f t="shared" si="85"/>
        <v>7.6</v>
      </c>
      <c r="AT241" s="365" t="str">
        <f t="shared" si="73"/>
        <v>12A* + 0B* + 0C* +  0D</v>
      </c>
      <c r="AU241" s="365" t="str">
        <f t="shared" si="83"/>
        <v>12A*</v>
      </c>
      <c r="AV241" s="19" t="str">
        <f t="shared" si="75"/>
        <v>HTT NV</v>
      </c>
      <c r="AW241" s="19" t="str">
        <f t="shared" si="76"/>
        <v>HTT NV</v>
      </c>
      <c r="AX241" s="29"/>
      <c r="AY241" s="29"/>
    </row>
    <row r="242" spans="1:51" s="48" customFormat="1" ht="35.1" customHeight="1" x14ac:dyDescent="0.25">
      <c r="A242" s="207">
        <f t="shared" si="77"/>
        <v>234</v>
      </c>
      <c r="B242" s="207">
        <f>COUNTIF($F$9:F242,F242)</f>
        <v>23</v>
      </c>
      <c r="C242" s="353" t="s">
        <v>985</v>
      </c>
      <c r="D242" s="70" t="s">
        <v>794</v>
      </c>
      <c r="E242" s="211" t="s">
        <v>795</v>
      </c>
      <c r="F242" s="38" t="s">
        <v>343</v>
      </c>
      <c r="G242" s="38" t="s">
        <v>974</v>
      </c>
      <c r="H242" s="19" t="str">
        <f>VLOOKUP($E242,'[4]Gui chi Quynh'!$D$7:$F$393,3,0)</f>
        <v>A3</v>
      </c>
      <c r="I242" s="19">
        <f>VLOOKUP(H242,Sheet1!$B$2:$C$12,2,TRUE)</f>
        <v>8</v>
      </c>
      <c r="J242" s="19" t="str">
        <f>VLOOKUP($E242,'[5]Gui chi Quynh'!$C$7:$E$391,3,0)</f>
        <v>A4</v>
      </c>
      <c r="K242" s="19">
        <f>VLOOKUP(J242,Sheet1!$B$2:$C$12,2,TRUE)</f>
        <v>7</v>
      </c>
      <c r="L242" s="19" t="str">
        <f>VLOOKUP($E242,'[6]Gui chi Quynh'!$C$7:$E$389,3,0)</f>
        <v>A3</v>
      </c>
      <c r="M242" s="19">
        <f>VLOOKUP(L242,Sheet1!$B$2:$C$12,2,TRUE)</f>
        <v>8</v>
      </c>
      <c r="N242" s="19" t="str">
        <f>VLOOKUP($E242,'[7]Gui chi Quynh'!$C$7:$E$389,3,0)</f>
        <v>A4</v>
      </c>
      <c r="O242" s="19">
        <f>VLOOKUP(N242,Sheet1!$B$2:$C$12,2,TRUE)</f>
        <v>7</v>
      </c>
      <c r="P242" s="19" t="str">
        <f>VLOOKUP($E242,'[8]Gui chi Quynh'!$C$7:$E$388,3,0)</f>
        <v>A3</v>
      </c>
      <c r="Q242" s="19">
        <f>VLOOKUP(P242,Sheet1!$B$2:$C$12,2,TRUE)</f>
        <v>8</v>
      </c>
      <c r="R242" s="19">
        <f t="shared" si="69"/>
        <v>7.6</v>
      </c>
      <c r="S242" s="226">
        <f t="shared" si="70"/>
        <v>0</v>
      </c>
      <c r="T242" s="17" t="str">
        <f t="shared" si="78"/>
        <v>Hoàn thành tốt nhiệm vụ</v>
      </c>
      <c r="U242" s="232"/>
      <c r="V242" s="19" t="str">
        <f>VLOOKUP($E242,'[9]Gui chi Quynh'!$C$7:$E$388,3,0)</f>
        <v>A3</v>
      </c>
      <c r="W242" s="19">
        <f>VLOOKUP(V242,Sheet1!$B$2:$C$12,2,TRUE)</f>
        <v>8</v>
      </c>
      <c r="X242" s="19" t="str">
        <f>VLOOKUP($E242,'[10]Gui chi Quynh'!$C$7:$E$387,3,0)</f>
        <v>A4</v>
      </c>
      <c r="Y242" s="19">
        <f>VLOOKUP(X242,Sheet1!$B$2:$C$12,2,TRUE)</f>
        <v>7</v>
      </c>
      <c r="Z242" s="19" t="str">
        <f>VLOOKUP(E242,'[11]Gui chi Quynh'!$C$7:$E$385,3,0)</f>
        <v>A4</v>
      </c>
      <c r="AA242" s="19">
        <f>VLOOKUP(Z242,Sheet1!$B$2:$C$12,2,TRUE)</f>
        <v>7</v>
      </c>
      <c r="AB242" s="19" t="str">
        <f>VLOOKUP(E242,'[12]Gui chi Quynh'!$C$7:$E$386,3,0)</f>
        <v>A4</v>
      </c>
      <c r="AC242" s="19">
        <f>VLOOKUP(AB242,Sheet1!$B$2:$C$12,2,TRUE)</f>
        <v>7</v>
      </c>
      <c r="AD242" s="19" t="str">
        <f>VLOOKUP($E242,'[13]Chi tiet'!$D$8:$Q$388,14,0)</f>
        <v>A3</v>
      </c>
      <c r="AE242" s="19">
        <f>VLOOKUP(AD242,Sheet1!$B$2:$C$12,2,TRUE)</f>
        <v>8</v>
      </c>
      <c r="AF242" s="19">
        <f t="shared" si="84"/>
        <v>7.4</v>
      </c>
      <c r="AG242" s="226">
        <f t="shared" si="71"/>
        <v>0</v>
      </c>
      <c r="AH242" s="17" t="str">
        <f t="shared" si="79"/>
        <v>Hoàn thành tốt nhiệm vụ</v>
      </c>
      <c r="AI242" s="17">
        <f t="shared" si="72"/>
        <v>7.5</v>
      </c>
      <c r="AJ242" s="365" t="str">
        <f t="shared" si="80"/>
        <v/>
      </c>
      <c r="AK242" s="17" t="str">
        <f t="shared" si="81"/>
        <v>Hoàn thành tốt nhiệm vụ</v>
      </c>
      <c r="AL242" s="17" t="str">
        <f t="shared" si="82"/>
        <v>LĐTT</v>
      </c>
      <c r="AM242" s="366" t="str">
        <f>VLOOKUP($D242,'[14]DS Tong'!$D$18:$L$211,9,0)</f>
        <v>Khá</v>
      </c>
      <c r="AN242" s="19" t="str">
        <f>VLOOKUP($E242,[15]Sheet1!$C$7:$E$395,2,0)</f>
        <v>A3</v>
      </c>
      <c r="AO242" s="19">
        <f>VLOOKUP(AN242,Sheet1!$B$2:$C$12,2,TRUE)</f>
        <v>8</v>
      </c>
      <c r="AP242" s="19" t="str">
        <f>VLOOKUP($E242,[15]Sheet1!$C$7:$E$395,3,0)</f>
        <v>A3</v>
      </c>
      <c r="AQ242" s="19">
        <f>VLOOKUP(AP242,Sheet1!$B$2:$C$12,2,TRUE)</f>
        <v>8</v>
      </c>
      <c r="AR242" s="17">
        <f t="shared" si="74"/>
        <v>7.5</v>
      </c>
      <c r="AS242" s="17">
        <f t="shared" si="85"/>
        <v>7.6</v>
      </c>
      <c r="AT242" s="365" t="str">
        <f t="shared" si="73"/>
        <v>12A* + 0B* + 0C* +  0D</v>
      </c>
      <c r="AU242" s="365" t="str">
        <f t="shared" si="83"/>
        <v>12A*</v>
      </c>
      <c r="AV242" s="19" t="str">
        <f t="shared" si="75"/>
        <v>HTT NV</v>
      </c>
      <c r="AW242" s="19" t="str">
        <f t="shared" si="76"/>
        <v>HTT NV</v>
      </c>
      <c r="AX242" s="29"/>
      <c r="AY242" s="29"/>
    </row>
    <row r="243" spans="1:51" s="48" customFormat="1" ht="35.1" customHeight="1" x14ac:dyDescent="0.25">
      <c r="A243" s="207">
        <f t="shared" si="77"/>
        <v>235</v>
      </c>
      <c r="B243" s="207">
        <f>COUNTIF($F$9:F243,F243)</f>
        <v>24</v>
      </c>
      <c r="C243" s="353" t="s">
        <v>985</v>
      </c>
      <c r="D243" s="183" t="s">
        <v>804</v>
      </c>
      <c r="E243" s="185" t="s">
        <v>820</v>
      </c>
      <c r="F243" s="38" t="s">
        <v>343</v>
      </c>
      <c r="G243" s="38" t="s">
        <v>974</v>
      </c>
      <c r="H243" s="19" t="str">
        <f>VLOOKUP($E243,'[4]Gui chi Quynh'!$D$7:$F$393,3,0)</f>
        <v>A3</v>
      </c>
      <c r="I243" s="19">
        <f>VLOOKUP(H243,Sheet1!$B$2:$C$12,2,TRUE)</f>
        <v>8</v>
      </c>
      <c r="J243" s="19" t="str">
        <f>VLOOKUP($E243,'[5]Gui chi Quynh'!$C$7:$E$391,3,0)</f>
        <v>A3</v>
      </c>
      <c r="K243" s="19">
        <f>VLOOKUP(J243,Sheet1!$B$2:$C$12,2,TRUE)</f>
        <v>8</v>
      </c>
      <c r="L243" s="19" t="str">
        <f>VLOOKUP($E243,'[6]Gui chi Quynh'!$C$7:$E$389,3,0)</f>
        <v>A4</v>
      </c>
      <c r="M243" s="19">
        <f>VLOOKUP(L243,Sheet1!$B$2:$C$12,2,TRUE)</f>
        <v>7</v>
      </c>
      <c r="N243" s="19" t="str">
        <f>VLOOKUP($E243,'[7]Gui chi Quynh'!$C$7:$E$389,3,0)</f>
        <v>A4</v>
      </c>
      <c r="O243" s="19">
        <f>VLOOKUP(N243,Sheet1!$B$2:$C$12,2,TRUE)</f>
        <v>7</v>
      </c>
      <c r="P243" s="19" t="str">
        <f>VLOOKUP($E243,'[8]Gui chi Quynh'!$C$7:$E$388,3,0)</f>
        <v>A4</v>
      </c>
      <c r="Q243" s="19">
        <f>VLOOKUP(P243,Sheet1!$B$2:$C$12,2,TRUE)</f>
        <v>7</v>
      </c>
      <c r="R243" s="19">
        <f t="shared" si="69"/>
        <v>7.4</v>
      </c>
      <c r="S243" s="226">
        <f t="shared" si="70"/>
        <v>0</v>
      </c>
      <c r="T243" s="17" t="str">
        <f t="shared" si="78"/>
        <v>Hoàn thành tốt nhiệm vụ</v>
      </c>
      <c r="U243" s="232"/>
      <c r="V243" s="19" t="str">
        <f>VLOOKUP($E243,'[9]Gui chi Quynh'!$C$7:$E$388,3,0)</f>
        <v>A3</v>
      </c>
      <c r="W243" s="19">
        <f>VLOOKUP(V243,Sheet1!$B$2:$C$12,2,TRUE)</f>
        <v>8</v>
      </c>
      <c r="X243" s="19" t="str">
        <f>VLOOKUP($E243,'[10]Gui chi Quynh'!$C$7:$E$387,3,0)</f>
        <v>A4</v>
      </c>
      <c r="Y243" s="19">
        <f>VLOOKUP(X243,Sheet1!$B$2:$C$12,2,TRUE)</f>
        <v>7</v>
      </c>
      <c r="Z243" s="19" t="str">
        <f>VLOOKUP(E243,'[11]Gui chi Quynh'!$C$7:$E$385,3,0)</f>
        <v>A4</v>
      </c>
      <c r="AA243" s="19">
        <f>VLOOKUP(Z243,Sheet1!$B$2:$C$12,2,TRUE)</f>
        <v>7</v>
      </c>
      <c r="AB243" s="19" t="str">
        <f>VLOOKUP(E243,'[12]Gui chi Quynh'!$C$7:$E$386,3,0)</f>
        <v>A4</v>
      </c>
      <c r="AC243" s="19">
        <f>VLOOKUP(AB243,Sheet1!$B$2:$C$12,2,TRUE)</f>
        <v>7</v>
      </c>
      <c r="AD243" s="19" t="str">
        <f>VLOOKUP($E243,'[13]Chi tiet'!$D$8:$Q$388,14,0)</f>
        <v>A4</v>
      </c>
      <c r="AE243" s="19">
        <f>VLOOKUP(AD243,Sheet1!$B$2:$C$12,2,TRUE)</f>
        <v>7</v>
      </c>
      <c r="AF243" s="19">
        <f t="shared" ref="AF243:AF274" si="86">ROUND(AVERAGE(W243,Y243,AA243,AC243,AE243),1)</f>
        <v>7.2</v>
      </c>
      <c r="AG243" s="226">
        <f t="shared" si="71"/>
        <v>0</v>
      </c>
      <c r="AH243" s="17" t="str">
        <f t="shared" si="79"/>
        <v>Hoàn thành tốt nhiệm vụ</v>
      </c>
      <c r="AI243" s="17">
        <f t="shared" si="72"/>
        <v>7.3</v>
      </c>
      <c r="AJ243" s="365" t="str">
        <f t="shared" si="80"/>
        <v/>
      </c>
      <c r="AK243" s="17" t="str">
        <f t="shared" si="81"/>
        <v>Hoàn thành tốt nhiệm vụ</v>
      </c>
      <c r="AL243" s="17" t="str">
        <f t="shared" si="82"/>
        <v>LĐTT</v>
      </c>
      <c r="AM243" s="366" t="str">
        <f>VLOOKUP($D243,'[14]DS Tong'!$D$18:$L$211,9,0)</f>
        <v>Đạt yêu cầu</v>
      </c>
      <c r="AN243" s="19" t="str">
        <f>VLOOKUP($E243,[15]Sheet1!$C$7:$E$395,2,0)</f>
        <v>A4</v>
      </c>
      <c r="AO243" s="19">
        <f>VLOOKUP(AN243,Sheet1!$B$2:$C$12,2,TRUE)</f>
        <v>7</v>
      </c>
      <c r="AP243" s="19" t="str">
        <f>VLOOKUP($E243,[15]Sheet1!$C$7:$E$395,3,0)</f>
        <v>A3</v>
      </c>
      <c r="AQ243" s="19">
        <f>VLOOKUP(AP243,Sheet1!$B$2:$C$12,2,TRUE)</f>
        <v>8</v>
      </c>
      <c r="AR243" s="17">
        <f t="shared" si="74"/>
        <v>7.4</v>
      </c>
      <c r="AS243" s="17">
        <f t="shared" si="85"/>
        <v>7.3</v>
      </c>
      <c r="AT243" s="365" t="str">
        <f t="shared" si="73"/>
        <v>12A* + 0B* + 0C* +  0D</v>
      </c>
      <c r="AU243" s="365" t="str">
        <f t="shared" si="83"/>
        <v>12A*</v>
      </c>
      <c r="AV243" s="19" t="str">
        <f t="shared" si="75"/>
        <v>HTT NV</v>
      </c>
      <c r="AW243" s="19" t="str">
        <f t="shared" si="76"/>
        <v>HTT NV</v>
      </c>
      <c r="AX243" s="29"/>
      <c r="AY243" s="29"/>
    </row>
    <row r="244" spans="1:51" s="48" customFormat="1" ht="35.1" customHeight="1" x14ac:dyDescent="0.25">
      <c r="A244" s="207">
        <f t="shared" si="77"/>
        <v>236</v>
      </c>
      <c r="B244" s="207">
        <f>COUNTIF($F$9:F244,F244)</f>
        <v>25</v>
      </c>
      <c r="C244" s="353" t="s">
        <v>985</v>
      </c>
      <c r="D244" s="183" t="s">
        <v>356</v>
      </c>
      <c r="E244" s="185" t="s">
        <v>635</v>
      </c>
      <c r="F244" s="38" t="s">
        <v>343</v>
      </c>
      <c r="G244" s="38" t="s">
        <v>975</v>
      </c>
      <c r="H244" s="19" t="str">
        <f>VLOOKUP($E244,'[4]Gui chi Quynh'!$D$7:$F$393,3,0)</f>
        <v>A1</v>
      </c>
      <c r="I244" s="19">
        <f>VLOOKUP(H244,Sheet1!$B$2:$C$12,2,TRUE)</f>
        <v>10</v>
      </c>
      <c r="J244" s="19" t="str">
        <f>VLOOKUP($E244,'[5]Gui chi Quynh'!$C$7:$E$391,3,0)</f>
        <v>A1</v>
      </c>
      <c r="K244" s="19">
        <f>VLOOKUP(J244,Sheet1!$B$2:$C$12,2,TRUE)</f>
        <v>10</v>
      </c>
      <c r="L244" s="19" t="str">
        <f>VLOOKUP($E244,'[6]Gui chi Quynh'!$C$7:$E$389,3,0)</f>
        <v>A1</v>
      </c>
      <c r="M244" s="19">
        <f>VLOOKUP(L244,Sheet1!$B$2:$C$12,2,TRUE)</f>
        <v>10</v>
      </c>
      <c r="N244" s="19" t="str">
        <f>VLOOKUP($E244,'[7]Gui chi Quynh'!$C$7:$E$389,3,0)</f>
        <v>A1</v>
      </c>
      <c r="O244" s="19">
        <f>VLOOKUP(N244,Sheet1!$B$2:$C$12,2,TRUE)</f>
        <v>10</v>
      </c>
      <c r="P244" s="19" t="str">
        <f>VLOOKUP($E244,'[8]Gui chi Quynh'!$C$7:$E$388,3,0)</f>
        <v>A1</v>
      </c>
      <c r="Q244" s="19">
        <f>VLOOKUP(P244,Sheet1!$B$2:$C$12,2,TRUE)</f>
        <v>10</v>
      </c>
      <c r="R244" s="19">
        <f>ROUND(AVERAGE(I244,K244,M244,O244,Q244),2)</f>
        <v>10</v>
      </c>
      <c r="S244" s="226">
        <f>COUNTIF(F244:P244,"C*")*1+COUNTIF(F244:P244,"D")*2+COUNTIF(F244:P244,"E")*3</f>
        <v>0</v>
      </c>
      <c r="T244" s="17" t="str">
        <f t="shared" si="78"/>
        <v>Hoàn thành xuất sắc nhiệm vụ</v>
      </c>
      <c r="U244" s="232"/>
      <c r="V244" s="19" t="str">
        <f>VLOOKUP($E244,'[9]Gui chi Quynh'!$C$7:$E$388,3,0)</f>
        <v>A1</v>
      </c>
      <c r="W244" s="19">
        <f>VLOOKUP(V244,Sheet1!$B$2:$C$12,2,TRUE)</f>
        <v>10</v>
      </c>
      <c r="X244" s="19" t="str">
        <f>VLOOKUP($E244,'[10]Gui chi Quynh'!$C$7:$E$387,3,0)</f>
        <v>A1</v>
      </c>
      <c r="Y244" s="19">
        <f>VLOOKUP(X244,Sheet1!$B$2:$C$12,2,TRUE)</f>
        <v>10</v>
      </c>
      <c r="Z244" s="19" t="str">
        <f>VLOOKUP(E244,'[11]Gui chi Quynh'!$C$7:$E$385,3,0)</f>
        <v>A1</v>
      </c>
      <c r="AA244" s="19">
        <f>VLOOKUP(Z244,Sheet1!$B$2:$C$12,2,TRUE)</f>
        <v>10</v>
      </c>
      <c r="AB244" s="19" t="str">
        <f>VLOOKUP(E244,'[12]Gui chi Quynh'!$C$7:$E$386,3,0)</f>
        <v>A1</v>
      </c>
      <c r="AC244" s="19">
        <f>VLOOKUP(AB244,Sheet1!$B$2:$C$12,2,TRUE)</f>
        <v>10</v>
      </c>
      <c r="AD244" s="19" t="str">
        <f>VLOOKUP($E244,'[13]Chi tiet'!$D$8:$Q$388,14,0)</f>
        <v>A1</v>
      </c>
      <c r="AE244" s="19">
        <f>VLOOKUP(AD244,Sheet1!$B$2:$C$12,2,TRUE)</f>
        <v>10</v>
      </c>
      <c r="AF244" s="19">
        <f t="shared" si="86"/>
        <v>10</v>
      </c>
      <c r="AG244" s="226">
        <f t="shared" si="71"/>
        <v>0</v>
      </c>
      <c r="AH244" s="17" t="str">
        <f t="shared" si="79"/>
        <v>Hoàn thành xuất sắc nhiệm vụ</v>
      </c>
      <c r="AI244" s="17">
        <f t="shared" si="72"/>
        <v>10</v>
      </c>
      <c r="AJ244" s="365" t="str">
        <f t="shared" si="80"/>
        <v/>
      </c>
      <c r="AK244" s="17" t="str">
        <f t="shared" si="81"/>
        <v>Hoàn thành xuất sắc nhiệm vụ</v>
      </c>
      <c r="AL244" s="17" t="str">
        <f t="shared" si="82"/>
        <v>LĐTT</v>
      </c>
      <c r="AM244" s="366" t="str">
        <f>VLOOKUP($D244,'[14]DS Tong'!$D$18:$L$211,9,0)</f>
        <v>Tốt</v>
      </c>
      <c r="AN244" s="19" t="str">
        <f>VLOOKUP($E244,[15]Sheet1!$C$7:$E$395,2,0)</f>
        <v>A1</v>
      </c>
      <c r="AO244" s="19">
        <f>VLOOKUP(AN244,Sheet1!$B$2:$C$12,2,TRUE)</f>
        <v>10</v>
      </c>
      <c r="AP244" s="19" t="str">
        <f>VLOOKUP($E244,[15]Sheet1!$C$7:$E$395,3,0)</f>
        <v>A1</v>
      </c>
      <c r="AQ244" s="19">
        <f>VLOOKUP(AP244,Sheet1!$B$2:$C$12,2,TRUE)</f>
        <v>10</v>
      </c>
      <c r="AR244" s="17">
        <f t="shared" si="74"/>
        <v>10</v>
      </c>
      <c r="AS244" s="17">
        <f t="shared" si="85"/>
        <v>10</v>
      </c>
      <c r="AT244" s="365" t="str">
        <f t="shared" si="73"/>
        <v>12A* + 0B* + 0C* +  0D</v>
      </c>
      <c r="AU244" s="365" t="str">
        <f t="shared" si="83"/>
        <v>12A*</v>
      </c>
      <c r="AV244" s="19" t="str">
        <f t="shared" si="75"/>
        <v>HTXS NV</v>
      </c>
      <c r="AW244" s="19" t="str">
        <f t="shared" si="76"/>
        <v>HTXS NV</v>
      </c>
      <c r="AX244" s="29"/>
      <c r="AY244" s="29"/>
    </row>
    <row r="245" spans="1:51" s="48" customFormat="1" ht="35.1" customHeight="1" x14ac:dyDescent="0.25">
      <c r="A245" s="207">
        <f t="shared" si="77"/>
        <v>237</v>
      </c>
      <c r="B245" s="207">
        <f>COUNTIF($F$9:F245,F245)</f>
        <v>1</v>
      </c>
      <c r="C245" s="353" t="s">
        <v>985</v>
      </c>
      <c r="D245" s="115" t="s">
        <v>169</v>
      </c>
      <c r="E245" s="210" t="s">
        <v>636</v>
      </c>
      <c r="F245" s="251" t="s">
        <v>372</v>
      </c>
      <c r="G245" s="251" t="s">
        <v>974</v>
      </c>
      <c r="H245" s="19" t="str">
        <f>VLOOKUP($E245,'[4]Gui chi Quynh'!$D$7:$F$393,3,0)</f>
        <v>A1</v>
      </c>
      <c r="I245" s="19">
        <f>VLOOKUP(H245,Sheet1!$B$2:$C$12,2,TRUE)</f>
        <v>10</v>
      </c>
      <c r="J245" s="19" t="str">
        <f>VLOOKUP($E245,'[5]Gui chi Quynh'!$C$7:$E$391,3,0)</f>
        <v>A1</v>
      </c>
      <c r="K245" s="19">
        <f>VLOOKUP(J245,Sheet1!$B$2:$C$12,2,TRUE)</f>
        <v>10</v>
      </c>
      <c r="L245" s="19" t="str">
        <f>VLOOKUP($E245,'[6]Gui chi Quynh'!$C$7:$E$389,3,0)</f>
        <v>A1</v>
      </c>
      <c r="M245" s="19">
        <f>VLOOKUP(L245,Sheet1!$B$2:$C$12,2,TRUE)</f>
        <v>10</v>
      </c>
      <c r="N245" s="19" t="str">
        <f>VLOOKUP($E245,'[7]Gui chi Quynh'!$C$7:$E$389,3,0)</f>
        <v>A1</v>
      </c>
      <c r="O245" s="19">
        <f>VLOOKUP(N245,Sheet1!$B$2:$C$12,2,TRUE)</f>
        <v>10</v>
      </c>
      <c r="P245" s="19" t="str">
        <f>VLOOKUP($E245,'[8]Gui chi Quynh'!$C$7:$E$388,3,0)</f>
        <v>A1</v>
      </c>
      <c r="Q245" s="19">
        <f>VLOOKUP(P245,Sheet1!$B$2:$C$12,2,TRUE)</f>
        <v>10</v>
      </c>
      <c r="R245" s="19">
        <f t="shared" ref="R245:R293" si="87">ROUND(AVERAGE(I245,K245,M245,O245,Q245),2)</f>
        <v>10</v>
      </c>
      <c r="S245" s="226">
        <f t="shared" ref="S245:S293" si="88">COUNTIF(F245:P245,"C*")*1+COUNTIF(F245:P245,"D")*2+COUNTIF(F245:P245,"E")*3</f>
        <v>0</v>
      </c>
      <c r="T245" s="17" t="str">
        <f t="shared" si="78"/>
        <v>Hoàn thành xuất sắc nhiệm vụ</v>
      </c>
      <c r="U245" s="232"/>
      <c r="V245" s="19" t="str">
        <f>VLOOKUP($E245,'[9]Gui chi Quynh'!$C$7:$E$388,3,0)</f>
        <v>A1</v>
      </c>
      <c r="W245" s="19">
        <f>VLOOKUP(V245,Sheet1!$B$2:$C$12,2,TRUE)</f>
        <v>10</v>
      </c>
      <c r="X245" s="19" t="str">
        <f>VLOOKUP($E245,'[10]Gui chi Quynh'!$C$7:$E$387,3,0)</f>
        <v>A1</v>
      </c>
      <c r="Y245" s="19">
        <f>VLOOKUP(X245,Sheet1!$B$2:$C$12,2,TRUE)</f>
        <v>10</v>
      </c>
      <c r="Z245" s="19" t="str">
        <f>VLOOKUP(E245,'[11]Gui chi Quynh'!$C$7:$E$385,3,0)</f>
        <v>A1</v>
      </c>
      <c r="AA245" s="19">
        <f>VLOOKUP(Z245,Sheet1!$B$2:$C$12,2,TRUE)</f>
        <v>10</v>
      </c>
      <c r="AB245" s="19" t="str">
        <f>VLOOKUP(E245,'[12]Gui chi Quynh'!$C$7:$E$386,3,0)</f>
        <v>A1</v>
      </c>
      <c r="AC245" s="19">
        <f>VLOOKUP(AB245,Sheet1!$B$2:$C$12,2,TRUE)</f>
        <v>10</v>
      </c>
      <c r="AD245" s="19" t="str">
        <f>VLOOKUP($E245,'[13]Chi tiet'!$D$8:$Q$388,14,0)</f>
        <v>A1</v>
      </c>
      <c r="AE245" s="19">
        <f>VLOOKUP(AD245,Sheet1!$B$2:$C$12,2,TRUE)</f>
        <v>10</v>
      </c>
      <c r="AF245" s="19">
        <f t="shared" si="86"/>
        <v>10</v>
      </c>
      <c r="AG245" s="226">
        <f t="shared" si="71"/>
        <v>0</v>
      </c>
      <c r="AH245" s="17" t="str">
        <f t="shared" si="79"/>
        <v>Hoàn thành xuất sắc nhiệm vụ</v>
      </c>
      <c r="AI245" s="17">
        <f t="shared" si="72"/>
        <v>10</v>
      </c>
      <c r="AJ245" s="365" t="str">
        <f t="shared" si="80"/>
        <v/>
      </c>
      <c r="AK245" s="17" t="str">
        <f t="shared" si="81"/>
        <v>Hoàn thành xuất sắc nhiệm vụ</v>
      </c>
      <c r="AL245" s="17" t="str">
        <f t="shared" si="82"/>
        <v>LĐTT</v>
      </c>
      <c r="AM245" s="366" t="str">
        <f>VLOOKUP($D245,'[14]DS Tong'!$D$18:$L$211,9,0)</f>
        <v>Tốt</v>
      </c>
      <c r="AN245" s="19" t="str">
        <f>VLOOKUP($E245,[15]Sheet1!$C$7:$E$395,2,0)</f>
        <v>A1</v>
      </c>
      <c r="AO245" s="19">
        <f>VLOOKUP(AN245,Sheet1!$B$2:$C$12,2,TRUE)</f>
        <v>10</v>
      </c>
      <c r="AP245" s="19" t="str">
        <f>VLOOKUP($E245,[15]Sheet1!$C$7:$E$395,3,0)</f>
        <v>A1</v>
      </c>
      <c r="AQ245" s="19">
        <f>VLOOKUP(AP245,Sheet1!$B$2:$C$12,2,TRUE)</f>
        <v>10</v>
      </c>
      <c r="AR245" s="17">
        <f t="shared" si="74"/>
        <v>10</v>
      </c>
      <c r="AS245" s="17">
        <f t="shared" si="85"/>
        <v>10</v>
      </c>
      <c r="AT245" s="365" t="str">
        <f t="shared" si="73"/>
        <v>12A* + 0B* + 0C* +  0D</v>
      </c>
      <c r="AU245" s="365" t="str">
        <f t="shared" si="83"/>
        <v>12A*</v>
      </c>
      <c r="AV245" s="19" t="str">
        <f t="shared" si="75"/>
        <v>HTXS NV</v>
      </c>
      <c r="AW245" s="19" t="str">
        <f t="shared" si="76"/>
        <v>HTXS NV</v>
      </c>
      <c r="AX245" s="29"/>
      <c r="AY245" s="29"/>
    </row>
    <row r="246" spans="1:51" s="48" customFormat="1" ht="35.1" customHeight="1" x14ac:dyDescent="0.25">
      <c r="A246" s="207">
        <f t="shared" si="77"/>
        <v>238</v>
      </c>
      <c r="B246" s="207">
        <f>COUNTIF($F$9:F246,F246)</f>
        <v>2</v>
      </c>
      <c r="C246" s="353" t="s">
        <v>985</v>
      </c>
      <c r="D246" s="115" t="s">
        <v>180</v>
      </c>
      <c r="E246" s="210" t="s">
        <v>638</v>
      </c>
      <c r="F246" s="38" t="s">
        <v>372</v>
      </c>
      <c r="G246" s="38" t="s">
        <v>974</v>
      </c>
      <c r="H246" s="19" t="str">
        <f>VLOOKUP($E246,'[4]Gui chi Quynh'!$D$7:$F$393,3,0)</f>
        <v>A1</v>
      </c>
      <c r="I246" s="19">
        <f>VLOOKUP(H246,Sheet1!$B$2:$C$12,2,TRUE)</f>
        <v>10</v>
      </c>
      <c r="J246" s="19" t="str">
        <f>VLOOKUP($E246,'[5]Gui chi Quynh'!$C$7:$E$391,3,0)</f>
        <v>A2</v>
      </c>
      <c r="K246" s="19">
        <f>VLOOKUP(J246,Sheet1!$B$2:$C$12,2,TRUE)</f>
        <v>9</v>
      </c>
      <c r="L246" s="19" t="str">
        <f>VLOOKUP($E246,'[6]Gui chi Quynh'!$C$7:$E$389,3,0)</f>
        <v>A1</v>
      </c>
      <c r="M246" s="19">
        <f>VLOOKUP(L246,Sheet1!$B$2:$C$12,2,TRUE)</f>
        <v>10</v>
      </c>
      <c r="N246" s="19" t="str">
        <f>VLOOKUP($E246,'[7]Gui chi Quynh'!$C$7:$E$389,3,0)</f>
        <v>A1</v>
      </c>
      <c r="O246" s="19">
        <f>VLOOKUP(N246,Sheet1!$B$2:$C$12,2,TRUE)</f>
        <v>10</v>
      </c>
      <c r="P246" s="19" t="str">
        <f>VLOOKUP($E246,'[8]Gui chi Quynh'!$C$7:$E$388,3,0)</f>
        <v>A3</v>
      </c>
      <c r="Q246" s="19">
        <f>VLOOKUP(P246,Sheet1!$B$2:$C$12,2,TRUE)</f>
        <v>8</v>
      </c>
      <c r="R246" s="19">
        <f t="shared" si="87"/>
        <v>9.4</v>
      </c>
      <c r="S246" s="226">
        <f t="shared" si="88"/>
        <v>0</v>
      </c>
      <c r="T246" s="17" t="str">
        <f t="shared" si="78"/>
        <v>Hoàn thành xuất sắc nhiệm vụ</v>
      </c>
      <c r="U246" s="232"/>
      <c r="V246" s="19" t="str">
        <f>VLOOKUP($E246,'[9]Gui chi Quynh'!$C$7:$E$388,3,0)</f>
        <v>A3</v>
      </c>
      <c r="W246" s="19">
        <f>VLOOKUP(V246,Sheet1!$B$2:$C$12,2,TRUE)</f>
        <v>8</v>
      </c>
      <c r="X246" s="19" t="str">
        <f>VLOOKUP($E246,'[10]Gui chi Quynh'!$C$7:$E$387,3,0)</f>
        <v>A1</v>
      </c>
      <c r="Y246" s="19">
        <f>VLOOKUP(X246,Sheet1!$B$2:$C$12,2,TRUE)</f>
        <v>10</v>
      </c>
      <c r="Z246" s="19" t="str">
        <f>VLOOKUP(E246,'[11]Gui chi Quynh'!$C$7:$E$385,3,0)</f>
        <v>A2</v>
      </c>
      <c r="AA246" s="19">
        <f>VLOOKUP(Z246,Sheet1!$B$2:$C$12,2,TRUE)</f>
        <v>9</v>
      </c>
      <c r="AB246" s="19" t="str">
        <f>VLOOKUP(E246,'[12]Gui chi Quynh'!$C$7:$E$386,3,0)</f>
        <v>A1</v>
      </c>
      <c r="AC246" s="19">
        <f>VLOOKUP(AB246,Sheet1!$B$2:$C$12,2,TRUE)</f>
        <v>10</v>
      </c>
      <c r="AD246" s="19" t="str">
        <f>VLOOKUP($E246,'[13]Chi tiet'!$D$8:$Q$388,14,0)</f>
        <v>A1</v>
      </c>
      <c r="AE246" s="19">
        <f>VLOOKUP(AD246,Sheet1!$B$2:$C$12,2,TRUE)</f>
        <v>10</v>
      </c>
      <c r="AF246" s="19">
        <f t="shared" si="86"/>
        <v>9.4</v>
      </c>
      <c r="AG246" s="226">
        <f t="shared" si="71"/>
        <v>0</v>
      </c>
      <c r="AH246" s="17" t="str">
        <f t="shared" si="79"/>
        <v>Hoàn thành xuất sắc nhiệm vụ</v>
      </c>
      <c r="AI246" s="17">
        <f t="shared" si="72"/>
        <v>9.4</v>
      </c>
      <c r="AJ246" s="365" t="str">
        <f t="shared" si="80"/>
        <v/>
      </c>
      <c r="AK246" s="17" t="str">
        <f t="shared" si="81"/>
        <v>Hoàn thành xuất sắc nhiệm vụ</v>
      </c>
      <c r="AL246" s="17" t="str">
        <f t="shared" si="82"/>
        <v>LĐTT</v>
      </c>
      <c r="AM246" s="366" t="str">
        <f>VLOOKUP($D246,'[14]DS Tong'!$D$18:$L$211,9,0)</f>
        <v>Tốt</v>
      </c>
      <c r="AN246" s="19" t="str">
        <f>VLOOKUP($E246,[15]Sheet1!$C$7:$E$395,2,0)</f>
        <v>A1</v>
      </c>
      <c r="AO246" s="19">
        <f>VLOOKUP(AN246,Sheet1!$B$2:$C$12,2,TRUE)</f>
        <v>10</v>
      </c>
      <c r="AP246" s="19" t="str">
        <f>VLOOKUP($E246,[15]Sheet1!$C$7:$E$395,3,0)</f>
        <v>A3</v>
      </c>
      <c r="AQ246" s="19">
        <f>VLOOKUP(AP246,Sheet1!$B$2:$C$12,2,TRUE)</f>
        <v>8</v>
      </c>
      <c r="AR246" s="17">
        <f t="shared" si="74"/>
        <v>9.3000000000000007</v>
      </c>
      <c r="AS246" s="17">
        <f t="shared" si="85"/>
        <v>9.3000000000000007</v>
      </c>
      <c r="AT246" s="365" t="str">
        <f t="shared" si="73"/>
        <v>12A* + 0B* + 0C* +  0D</v>
      </c>
      <c r="AU246" s="365" t="str">
        <f t="shared" si="83"/>
        <v>12A*</v>
      </c>
      <c r="AV246" s="19" t="str">
        <f t="shared" si="75"/>
        <v>HTXS NV</v>
      </c>
      <c r="AW246" s="19" t="str">
        <f t="shared" si="76"/>
        <v>HTXS NV</v>
      </c>
      <c r="AX246" s="31"/>
      <c r="AY246" s="31"/>
    </row>
    <row r="247" spans="1:51" s="48" customFormat="1" ht="35.1" customHeight="1" x14ac:dyDescent="0.25">
      <c r="A247" s="207">
        <f t="shared" si="77"/>
        <v>239</v>
      </c>
      <c r="B247" s="207">
        <f>COUNTIF($F$9:F247,F247)</f>
        <v>3</v>
      </c>
      <c r="C247" s="353" t="s">
        <v>985</v>
      </c>
      <c r="D247" s="115" t="s">
        <v>71</v>
      </c>
      <c r="E247" s="210" t="s">
        <v>637</v>
      </c>
      <c r="F247" s="38" t="s">
        <v>372</v>
      </c>
      <c r="G247" s="38" t="s">
        <v>974</v>
      </c>
      <c r="H247" s="19" t="str">
        <f>VLOOKUP($E247,'[4]Gui chi Quynh'!$D$7:$F$393,3,0)</f>
        <v>A2</v>
      </c>
      <c r="I247" s="19">
        <f>VLOOKUP(H247,Sheet1!$B$2:$C$12,2,TRUE)</f>
        <v>9</v>
      </c>
      <c r="J247" s="19" t="str">
        <f>VLOOKUP($E247,'[5]Gui chi Quynh'!$C$7:$E$391,3,0)</f>
        <v>A3</v>
      </c>
      <c r="K247" s="19">
        <f>VLOOKUP(J247,Sheet1!$B$2:$C$12,2,TRUE)</f>
        <v>8</v>
      </c>
      <c r="L247" s="19" t="str">
        <f>VLOOKUP($E247,'[6]Gui chi Quynh'!$C$7:$E$389,3,0)</f>
        <v>A3</v>
      </c>
      <c r="M247" s="19">
        <f>VLOOKUP(L247,Sheet1!$B$2:$C$12,2,TRUE)</f>
        <v>8</v>
      </c>
      <c r="N247" s="19" t="str">
        <f>VLOOKUP($E247,'[7]Gui chi Quynh'!$C$7:$E$389,3,0)</f>
        <v>A1</v>
      </c>
      <c r="O247" s="19">
        <f>VLOOKUP(N247,Sheet1!$B$2:$C$12,2,TRUE)</f>
        <v>10</v>
      </c>
      <c r="P247" s="19" t="str">
        <f>VLOOKUP($E247,'[8]Gui chi Quynh'!$C$7:$E$388,3,0)</f>
        <v>A2</v>
      </c>
      <c r="Q247" s="19">
        <f>VLOOKUP(P247,Sheet1!$B$2:$C$12,2,TRUE)</f>
        <v>9</v>
      </c>
      <c r="R247" s="19">
        <f t="shared" si="87"/>
        <v>8.8000000000000007</v>
      </c>
      <c r="S247" s="226">
        <f t="shared" si="88"/>
        <v>0</v>
      </c>
      <c r="T247" s="17" t="str">
        <f t="shared" si="78"/>
        <v>Hoàn thành xuất sắc nhiệm vụ</v>
      </c>
      <c r="U247" s="232"/>
      <c r="V247" s="19" t="str">
        <f>VLOOKUP($E247,'[9]Gui chi Quynh'!$C$7:$E$388,3,0)</f>
        <v>A3</v>
      </c>
      <c r="W247" s="19">
        <f>VLOOKUP(V247,Sheet1!$B$2:$C$12,2,TRUE)</f>
        <v>8</v>
      </c>
      <c r="X247" s="19" t="str">
        <f>VLOOKUP($E247,'[10]Gui chi Quynh'!$C$7:$E$387,3,0)</f>
        <v>A2</v>
      </c>
      <c r="Y247" s="19">
        <f>VLOOKUP(X247,Sheet1!$B$2:$C$12,2,TRUE)</f>
        <v>9</v>
      </c>
      <c r="Z247" s="19" t="str">
        <f>VLOOKUP(E247,'[11]Gui chi Quynh'!$C$7:$E$385,3,0)</f>
        <v>A1</v>
      </c>
      <c r="AA247" s="19">
        <f>VLOOKUP(Z247,Sheet1!$B$2:$C$12,2,TRUE)</f>
        <v>10</v>
      </c>
      <c r="AB247" s="19" t="str">
        <f>VLOOKUP(E247,'[12]Gui chi Quynh'!$C$7:$E$386,3,0)</f>
        <v>A2</v>
      </c>
      <c r="AC247" s="19">
        <f>VLOOKUP(AB247,Sheet1!$B$2:$C$12,2,TRUE)</f>
        <v>9</v>
      </c>
      <c r="AD247" s="19" t="str">
        <f>VLOOKUP($E247,'[13]Chi tiet'!$D$8:$Q$388,14,0)</f>
        <v>A1</v>
      </c>
      <c r="AE247" s="19">
        <f>VLOOKUP(AD247,Sheet1!$B$2:$C$12,2,TRUE)</f>
        <v>10</v>
      </c>
      <c r="AF247" s="19">
        <f t="shared" si="86"/>
        <v>9.1999999999999993</v>
      </c>
      <c r="AG247" s="226">
        <f t="shared" si="71"/>
        <v>0</v>
      </c>
      <c r="AH247" s="17" t="str">
        <f t="shared" si="79"/>
        <v>Hoàn thành xuất sắc nhiệm vụ</v>
      </c>
      <c r="AI247" s="17">
        <f t="shared" si="72"/>
        <v>9</v>
      </c>
      <c r="AJ247" s="365" t="str">
        <f t="shared" si="80"/>
        <v/>
      </c>
      <c r="AK247" s="17" t="str">
        <f t="shared" si="81"/>
        <v>Hoàn thành xuất sắc nhiệm vụ</v>
      </c>
      <c r="AL247" s="17" t="str">
        <f t="shared" si="82"/>
        <v>LĐTT</v>
      </c>
      <c r="AM247" s="366"/>
      <c r="AN247" s="19" t="str">
        <f>VLOOKUP($E247,[15]Sheet1!$C$7:$E$395,2,0)</f>
        <v>A2</v>
      </c>
      <c r="AO247" s="19">
        <f>VLOOKUP(AN247,Sheet1!$B$2:$C$12,2,TRUE)</f>
        <v>9</v>
      </c>
      <c r="AP247" s="19" t="str">
        <f>VLOOKUP($E247,[15]Sheet1!$C$7:$E$395,3,0)</f>
        <v>A3</v>
      </c>
      <c r="AQ247" s="19">
        <f>VLOOKUP(AP247,Sheet1!$B$2:$C$12,2,TRUE)</f>
        <v>8</v>
      </c>
      <c r="AR247" s="17">
        <f t="shared" si="74"/>
        <v>8.8000000000000007</v>
      </c>
      <c r="AS247" s="17">
        <f t="shared" si="85"/>
        <v>8.9</v>
      </c>
      <c r="AT247" s="365" t="str">
        <f t="shared" si="73"/>
        <v>12A* + 0B* + 0C* +  0D</v>
      </c>
      <c r="AU247" s="365" t="str">
        <f t="shared" si="83"/>
        <v>12A*</v>
      </c>
      <c r="AV247" s="19" t="str">
        <f t="shared" si="75"/>
        <v>HTXS NV</v>
      </c>
      <c r="AW247" s="19" t="str">
        <f t="shared" si="76"/>
        <v>HTXS NV</v>
      </c>
      <c r="AX247" s="25"/>
      <c r="AY247" s="25"/>
    </row>
    <row r="248" spans="1:51" s="48" customFormat="1" ht="35.1" customHeight="1" x14ac:dyDescent="0.25">
      <c r="A248" s="207">
        <f t="shared" si="77"/>
        <v>240</v>
      </c>
      <c r="B248" s="207">
        <f>COUNTIF($F$9:F248,F248)</f>
        <v>4</v>
      </c>
      <c r="C248" s="353" t="s">
        <v>985</v>
      </c>
      <c r="D248" s="115" t="s">
        <v>170</v>
      </c>
      <c r="E248" s="210" t="s">
        <v>639</v>
      </c>
      <c r="F248" s="38" t="s">
        <v>372</v>
      </c>
      <c r="G248" s="38" t="s">
        <v>974</v>
      </c>
      <c r="H248" s="19" t="str">
        <f>VLOOKUP($E248,'[4]Gui chi Quynh'!$D$7:$F$393,3,0)</f>
        <v>A1</v>
      </c>
      <c r="I248" s="19">
        <f>VLOOKUP(H248,Sheet1!$B$2:$C$12,2,TRUE)</f>
        <v>10</v>
      </c>
      <c r="J248" s="19" t="str">
        <f>VLOOKUP($E248,'[5]Gui chi Quynh'!$C$7:$E$391,3,0)</f>
        <v>A3</v>
      </c>
      <c r="K248" s="19">
        <f>VLOOKUP(J248,Sheet1!$B$2:$C$12,2,TRUE)</f>
        <v>8</v>
      </c>
      <c r="L248" s="19" t="str">
        <f>VLOOKUP($E248,'[6]Gui chi Quynh'!$C$7:$E$389,3,0)</f>
        <v>A3</v>
      </c>
      <c r="M248" s="19">
        <f>VLOOKUP(L248,Sheet1!$B$2:$C$12,2,TRUE)</f>
        <v>8</v>
      </c>
      <c r="N248" s="19" t="str">
        <f>VLOOKUP($E248,'[7]Gui chi Quynh'!$C$7:$E$389,3,0)</f>
        <v>A2</v>
      </c>
      <c r="O248" s="19">
        <f>VLOOKUP(N248,Sheet1!$B$2:$C$12,2,TRUE)</f>
        <v>9</v>
      </c>
      <c r="P248" s="19" t="str">
        <f>VLOOKUP($E248,'[8]Gui chi Quynh'!$C$7:$E$388,3,0)</f>
        <v>A3</v>
      </c>
      <c r="Q248" s="19">
        <f>VLOOKUP(P248,Sheet1!$B$2:$C$12,2,TRUE)</f>
        <v>8</v>
      </c>
      <c r="R248" s="19">
        <f t="shared" si="87"/>
        <v>8.6</v>
      </c>
      <c r="S248" s="226">
        <f t="shared" si="88"/>
        <v>0</v>
      </c>
      <c r="T248" s="17" t="str">
        <f t="shared" si="78"/>
        <v>Hoàn thành xuất sắc nhiệm vụ</v>
      </c>
      <c r="U248" s="232"/>
      <c r="V248" s="19" t="str">
        <f>VLOOKUP($E248,'[9]Gui chi Quynh'!$C$7:$E$388,3,0)</f>
        <v>A3</v>
      </c>
      <c r="W248" s="19">
        <f>VLOOKUP(V248,Sheet1!$B$2:$C$12,2,TRUE)</f>
        <v>8</v>
      </c>
      <c r="X248" s="19" t="str">
        <f>VLOOKUP($E248,'[10]Gui chi Quynh'!$C$7:$E$387,3,0)</f>
        <v>A3</v>
      </c>
      <c r="Y248" s="19">
        <f>VLOOKUP(X248,Sheet1!$B$2:$C$12,2,TRUE)</f>
        <v>8</v>
      </c>
      <c r="Z248" s="19" t="str">
        <f>VLOOKUP(E248,'[11]Gui chi Quynh'!$C$7:$E$385,3,0)</f>
        <v>A3</v>
      </c>
      <c r="AA248" s="19">
        <f>VLOOKUP(Z248,Sheet1!$B$2:$C$12,2,TRUE)</f>
        <v>8</v>
      </c>
      <c r="AB248" s="19" t="str">
        <f>VLOOKUP(E248,'[12]Gui chi Quynh'!$C$7:$E$386,3,0)</f>
        <v>A2</v>
      </c>
      <c r="AC248" s="19">
        <f>VLOOKUP(AB248,Sheet1!$B$2:$C$12,2,TRUE)</f>
        <v>9</v>
      </c>
      <c r="AD248" s="19" t="str">
        <f>VLOOKUP($E248,'[13]Chi tiet'!$D$8:$Q$388,14,0)</f>
        <v>A3</v>
      </c>
      <c r="AE248" s="19">
        <f>VLOOKUP(AD248,Sheet1!$B$2:$C$12,2,TRUE)</f>
        <v>8</v>
      </c>
      <c r="AF248" s="19">
        <f t="shared" si="86"/>
        <v>8.1999999999999993</v>
      </c>
      <c r="AG248" s="226">
        <f t="shared" si="71"/>
        <v>0</v>
      </c>
      <c r="AH248" s="17" t="str">
        <f t="shared" si="79"/>
        <v>Hoàn thành xuất sắc nhiệm vụ</v>
      </c>
      <c r="AI248" s="17">
        <f t="shared" si="72"/>
        <v>8.4</v>
      </c>
      <c r="AJ248" s="365" t="str">
        <f t="shared" si="80"/>
        <v/>
      </c>
      <c r="AK248" s="17" t="str">
        <f t="shared" si="81"/>
        <v>Hoàn thành xuất sắc nhiệm vụ</v>
      </c>
      <c r="AL248" s="17" t="str">
        <f t="shared" si="82"/>
        <v>LĐTT</v>
      </c>
      <c r="AM248" s="366"/>
      <c r="AN248" s="19" t="str">
        <f>VLOOKUP($E248,[15]Sheet1!$C$7:$E$395,2,0)</f>
        <v>A2</v>
      </c>
      <c r="AO248" s="19">
        <f>VLOOKUP(AN248,Sheet1!$B$2:$C$12,2,TRUE)</f>
        <v>9</v>
      </c>
      <c r="AP248" s="19" t="str">
        <f>VLOOKUP($E248,[15]Sheet1!$C$7:$E$395,3,0)</f>
        <v>A3</v>
      </c>
      <c r="AQ248" s="19">
        <f>VLOOKUP(AP248,Sheet1!$B$2:$C$12,2,TRUE)</f>
        <v>8</v>
      </c>
      <c r="AR248" s="17">
        <f t="shared" si="74"/>
        <v>8.5</v>
      </c>
      <c r="AS248" s="17">
        <f t="shared" si="85"/>
        <v>8.4</v>
      </c>
      <c r="AT248" s="365" t="str">
        <f t="shared" si="73"/>
        <v>12A* + 0B* + 0C* +  0D</v>
      </c>
      <c r="AU248" s="365" t="str">
        <f t="shared" si="83"/>
        <v>12A*</v>
      </c>
      <c r="AV248" s="19" t="str">
        <f t="shared" si="75"/>
        <v>HTXS NV</v>
      </c>
      <c r="AW248" s="19" t="str">
        <f t="shared" si="76"/>
        <v>HTXS NV</v>
      </c>
      <c r="AX248" s="25"/>
      <c r="AY248" s="25"/>
    </row>
    <row r="249" spans="1:51" s="48" customFormat="1" ht="35.1" customHeight="1" x14ac:dyDescent="0.25">
      <c r="A249" s="207">
        <f t="shared" si="77"/>
        <v>241</v>
      </c>
      <c r="B249" s="207">
        <f>COUNTIF($F$9:F249,F249)</f>
        <v>5</v>
      </c>
      <c r="C249" s="353" t="s">
        <v>985</v>
      </c>
      <c r="D249" s="115" t="s">
        <v>186</v>
      </c>
      <c r="E249" s="210" t="s">
        <v>640</v>
      </c>
      <c r="F249" s="38" t="s">
        <v>372</v>
      </c>
      <c r="G249" s="38" t="s">
        <v>974</v>
      </c>
      <c r="H249" s="19" t="str">
        <f>VLOOKUP($E249,'[4]Gui chi Quynh'!$D$7:$F$393,3,0)</f>
        <v>A1</v>
      </c>
      <c r="I249" s="19">
        <f>VLOOKUP(H249,Sheet1!$B$2:$C$12,2,TRUE)</f>
        <v>10</v>
      </c>
      <c r="J249" s="19" t="str">
        <f>VLOOKUP($E249,'[5]Gui chi Quynh'!$C$7:$E$391,3,0)</f>
        <v>A2</v>
      </c>
      <c r="K249" s="19">
        <f>VLOOKUP(J249,Sheet1!$B$2:$C$12,2,TRUE)</f>
        <v>9</v>
      </c>
      <c r="L249" s="19" t="str">
        <f>VLOOKUP($E249,'[6]Gui chi Quynh'!$C$7:$E$389,3,0)</f>
        <v>A1</v>
      </c>
      <c r="M249" s="19">
        <f>VLOOKUP(L249,Sheet1!$B$2:$C$12,2,TRUE)</f>
        <v>10</v>
      </c>
      <c r="N249" s="19" t="str">
        <f>VLOOKUP($E249,'[7]Gui chi Quynh'!$C$7:$E$389,3,0)</f>
        <v>A1</v>
      </c>
      <c r="O249" s="19">
        <f>VLOOKUP(N249,Sheet1!$B$2:$C$12,2,TRUE)</f>
        <v>10</v>
      </c>
      <c r="P249" s="19" t="str">
        <f>VLOOKUP($E249,'[8]Gui chi Quynh'!$C$7:$E$388,3,0)</f>
        <v>A1</v>
      </c>
      <c r="Q249" s="19">
        <f>VLOOKUP(P249,Sheet1!$B$2:$C$12,2,TRUE)</f>
        <v>10</v>
      </c>
      <c r="R249" s="19">
        <f t="shared" si="87"/>
        <v>9.8000000000000007</v>
      </c>
      <c r="S249" s="226">
        <f t="shared" si="88"/>
        <v>0</v>
      </c>
      <c r="T249" s="17" t="str">
        <f t="shared" si="78"/>
        <v>Hoàn thành xuất sắc nhiệm vụ</v>
      </c>
      <c r="U249" s="232"/>
      <c r="V249" s="19" t="str">
        <f>VLOOKUP($E249,'[9]Gui chi Quynh'!$C$7:$E$388,3,0)</f>
        <v>A3</v>
      </c>
      <c r="W249" s="19">
        <f>VLOOKUP(V249,Sheet1!$B$2:$C$12,2,TRUE)</f>
        <v>8</v>
      </c>
      <c r="X249" s="19" t="str">
        <f>VLOOKUP($E249,'[10]Gui chi Quynh'!$C$7:$E$387,3,0)</f>
        <v>A1</v>
      </c>
      <c r="Y249" s="19">
        <f>VLOOKUP(X249,Sheet1!$B$2:$C$12,2,TRUE)</f>
        <v>10</v>
      </c>
      <c r="Z249" s="19" t="str">
        <f>VLOOKUP(E249,'[11]Gui chi Quynh'!$C$7:$E$385,3,0)</f>
        <v>A1</v>
      </c>
      <c r="AA249" s="19">
        <f>VLOOKUP(Z249,Sheet1!$B$2:$C$12,2,TRUE)</f>
        <v>10</v>
      </c>
      <c r="AB249" s="19" t="str">
        <f>VLOOKUP(E249,'[12]Gui chi Quynh'!$C$7:$E$386,3,0)</f>
        <v>A1</v>
      </c>
      <c r="AC249" s="19">
        <f>VLOOKUP(AB249,Sheet1!$B$2:$C$12,2,TRUE)</f>
        <v>10</v>
      </c>
      <c r="AD249" s="19" t="str">
        <f>VLOOKUP($E249,'[13]Chi tiet'!$D$8:$Q$388,14,0)</f>
        <v>A1</v>
      </c>
      <c r="AE249" s="19">
        <f>VLOOKUP(AD249,Sheet1!$B$2:$C$12,2,TRUE)</f>
        <v>10</v>
      </c>
      <c r="AF249" s="19">
        <f t="shared" si="86"/>
        <v>9.6</v>
      </c>
      <c r="AG249" s="226">
        <f t="shared" si="71"/>
        <v>0</v>
      </c>
      <c r="AH249" s="17" t="str">
        <f t="shared" si="79"/>
        <v>Hoàn thành xuất sắc nhiệm vụ</v>
      </c>
      <c r="AI249" s="17">
        <f t="shared" si="72"/>
        <v>9.6999999999999993</v>
      </c>
      <c r="AJ249" s="365" t="str">
        <f t="shared" si="80"/>
        <v/>
      </c>
      <c r="AK249" s="17" t="str">
        <f t="shared" si="81"/>
        <v>Hoàn thành xuất sắc nhiệm vụ</v>
      </c>
      <c r="AL249" s="17" t="str">
        <f t="shared" si="82"/>
        <v>LĐTT</v>
      </c>
      <c r="AM249" s="366" t="str">
        <f>VLOOKUP($D249,'[14]DS Tong'!$D$18:$L$211,9,0)</f>
        <v>Tốt</v>
      </c>
      <c r="AN249" s="19" t="str">
        <f>VLOOKUP($E249,[15]Sheet1!$C$7:$E$395,2,0)</f>
        <v>A1</v>
      </c>
      <c r="AO249" s="19">
        <f>VLOOKUP(AN249,Sheet1!$B$2:$C$12,2,TRUE)</f>
        <v>10</v>
      </c>
      <c r="AP249" s="19" t="str">
        <f>VLOOKUP($E249,[15]Sheet1!$C$7:$E$395,3,0)</f>
        <v>A3</v>
      </c>
      <c r="AQ249" s="19">
        <f>VLOOKUP(AP249,Sheet1!$B$2:$C$12,2,TRUE)</f>
        <v>8</v>
      </c>
      <c r="AR249" s="17">
        <f t="shared" si="74"/>
        <v>9.5</v>
      </c>
      <c r="AS249" s="17">
        <f t="shared" si="85"/>
        <v>9.6</v>
      </c>
      <c r="AT249" s="365" t="str">
        <f t="shared" si="73"/>
        <v>12A* + 0B* + 0C* +  0D</v>
      </c>
      <c r="AU249" s="365" t="str">
        <f t="shared" si="83"/>
        <v>12A*</v>
      </c>
      <c r="AV249" s="19" t="str">
        <f t="shared" si="75"/>
        <v>HTXS NV</v>
      </c>
      <c r="AW249" s="19" t="str">
        <f t="shared" si="76"/>
        <v>HTXS NV</v>
      </c>
      <c r="AX249" s="25"/>
      <c r="AY249" s="25"/>
    </row>
    <row r="250" spans="1:51" s="48" customFormat="1" ht="35.1" customHeight="1" x14ac:dyDescent="0.25">
      <c r="A250" s="207">
        <f t="shared" si="77"/>
        <v>242</v>
      </c>
      <c r="B250" s="207">
        <f>COUNTIF($F$9:F250,F250)</f>
        <v>6</v>
      </c>
      <c r="C250" s="353" t="s">
        <v>985</v>
      </c>
      <c r="D250" s="115" t="s">
        <v>189</v>
      </c>
      <c r="E250" s="210" t="s">
        <v>661</v>
      </c>
      <c r="F250" s="38" t="s">
        <v>372</v>
      </c>
      <c r="G250" s="38" t="s">
        <v>974</v>
      </c>
      <c r="H250" s="19" t="str">
        <f>VLOOKUP($E250,'[4]Gui chi Quynh'!$D$7:$F$393,3,0)</f>
        <v>A1</v>
      </c>
      <c r="I250" s="19">
        <f>VLOOKUP(H250,Sheet1!$B$2:$C$12,2,TRUE)</f>
        <v>10</v>
      </c>
      <c r="J250" s="19" t="str">
        <f>VLOOKUP($E250,'[5]Gui chi Quynh'!$C$7:$E$391,3,0)</f>
        <v>A1</v>
      </c>
      <c r="K250" s="19">
        <f>VLOOKUP(J250,Sheet1!$B$2:$C$12,2,TRUE)</f>
        <v>10</v>
      </c>
      <c r="L250" s="19" t="str">
        <f>VLOOKUP($E250,'[6]Gui chi Quynh'!$C$7:$E$389,3,0)</f>
        <v>A1</v>
      </c>
      <c r="M250" s="19">
        <f>VLOOKUP(L250,Sheet1!$B$2:$C$12,2,TRUE)</f>
        <v>10</v>
      </c>
      <c r="N250" s="19" t="str">
        <f>VLOOKUP($E250,'[7]Gui chi Quynh'!$C$7:$E$389,3,0)</f>
        <v>A1</v>
      </c>
      <c r="O250" s="19">
        <f>VLOOKUP(N250,Sheet1!$B$2:$C$12,2,TRUE)</f>
        <v>10</v>
      </c>
      <c r="P250" s="19" t="str">
        <f>VLOOKUP($E250,'[8]Gui chi Quynh'!$C$7:$E$388,3,0)</f>
        <v>A1</v>
      </c>
      <c r="Q250" s="19">
        <f>VLOOKUP(P250,Sheet1!$B$2:$C$12,2,TRUE)</f>
        <v>10</v>
      </c>
      <c r="R250" s="19">
        <f t="shared" si="87"/>
        <v>10</v>
      </c>
      <c r="S250" s="226">
        <f t="shared" si="88"/>
        <v>0</v>
      </c>
      <c r="T250" s="17" t="str">
        <f t="shared" si="78"/>
        <v>Hoàn thành xuất sắc nhiệm vụ</v>
      </c>
      <c r="U250" s="232"/>
      <c r="V250" s="19" t="str">
        <f>VLOOKUP($E250,'[9]Gui chi Quynh'!$C$7:$E$388,3,0)</f>
        <v>A3</v>
      </c>
      <c r="W250" s="19">
        <f>VLOOKUP(V250,Sheet1!$B$2:$C$12,2,TRUE)</f>
        <v>8</v>
      </c>
      <c r="X250" s="19" t="str">
        <f>VLOOKUP($E250,'[10]Gui chi Quynh'!$C$7:$E$387,3,0)</f>
        <v>A1</v>
      </c>
      <c r="Y250" s="19">
        <f>VLOOKUP(X250,Sheet1!$B$2:$C$12,2,TRUE)</f>
        <v>10</v>
      </c>
      <c r="Z250" s="19" t="str">
        <f>VLOOKUP(E250,'[11]Gui chi Quynh'!$C$7:$E$385,3,0)</f>
        <v>A1</v>
      </c>
      <c r="AA250" s="19">
        <f>VLOOKUP(Z250,Sheet1!$B$2:$C$12,2,TRUE)</f>
        <v>10</v>
      </c>
      <c r="AB250" s="19" t="str">
        <f>VLOOKUP(E250,'[12]Gui chi Quynh'!$C$7:$E$386,3,0)</f>
        <v>A1</v>
      </c>
      <c r="AC250" s="19">
        <f>VLOOKUP(AB250,Sheet1!$B$2:$C$12,2,TRUE)</f>
        <v>10</v>
      </c>
      <c r="AD250" s="19" t="str">
        <f>VLOOKUP($E250,'[13]Chi tiet'!$D$8:$Q$388,14,0)</f>
        <v>A1</v>
      </c>
      <c r="AE250" s="19">
        <f>VLOOKUP(AD250,Sheet1!$B$2:$C$12,2,TRUE)</f>
        <v>10</v>
      </c>
      <c r="AF250" s="19">
        <f t="shared" si="86"/>
        <v>9.6</v>
      </c>
      <c r="AG250" s="226">
        <f t="shared" ref="AG250:AG313" si="89">COUNTIF(V250:AE250,"C*")*1+COUNTIF(V250:AE250,"D")*2+COUNTIF(V250:AE250,"E")*3</f>
        <v>0</v>
      </c>
      <c r="AH250" s="17" t="str">
        <f t="shared" si="79"/>
        <v>Hoàn thành xuất sắc nhiệm vụ</v>
      </c>
      <c r="AI250" s="17">
        <f t="shared" ref="AI250:AI313" si="90">ROUND(AVERAGE(R250,AF250),1)</f>
        <v>9.8000000000000007</v>
      </c>
      <c r="AJ250" s="365" t="str">
        <f t="shared" si="80"/>
        <v/>
      </c>
      <c r="AK250" s="17" t="str">
        <f t="shared" si="81"/>
        <v>Hoàn thành xuất sắc nhiệm vụ</v>
      </c>
      <c r="AL250" s="17" t="str">
        <f t="shared" si="82"/>
        <v>LĐTT</v>
      </c>
      <c r="AM250" s="366" t="str">
        <f>VLOOKUP($D250,'[14]DS Tong'!$D$18:$L$211,9,0)</f>
        <v>Tốt</v>
      </c>
      <c r="AN250" s="19" t="str">
        <f>VLOOKUP($E250,[15]Sheet1!$C$7:$E$395,2,0)</f>
        <v>A1</v>
      </c>
      <c r="AO250" s="19">
        <f>VLOOKUP(AN250,Sheet1!$B$2:$C$12,2,TRUE)</f>
        <v>10</v>
      </c>
      <c r="AP250" s="19" t="str">
        <f>VLOOKUP($E250,[15]Sheet1!$C$7:$E$395,3,0)</f>
        <v>A3</v>
      </c>
      <c r="AQ250" s="19">
        <f>VLOOKUP(AP250,Sheet1!$B$2:$C$12,2,TRUE)</f>
        <v>8</v>
      </c>
      <c r="AR250" s="17">
        <f t="shared" si="74"/>
        <v>9.6</v>
      </c>
      <c r="AS250" s="17">
        <f t="shared" si="85"/>
        <v>9.6999999999999993</v>
      </c>
      <c r="AT250" s="365" t="str">
        <f t="shared" ref="AT250:AT313" si="91">(COUNTIF($G250:$AQ250,"A*")&amp;"A*")&amp;" + "&amp;(COUNTIF($G250:$AQ250,"B*")&amp;"B*")&amp;" + "&amp;(COUNTIF($G250:$AQ250,"C*")&amp;"C*")&amp;" +  "&amp;(COUNTIF($G250:$AQ250,"D")&amp;"D")</f>
        <v>12A* + 0B* + 0C* +  0D</v>
      </c>
      <c r="AU250" s="365" t="str">
        <f t="shared" si="83"/>
        <v>12A*</v>
      </c>
      <c r="AV250" s="19" t="str">
        <f t="shared" si="75"/>
        <v>HTXS NV</v>
      </c>
      <c r="AW250" s="19" t="str">
        <f t="shared" si="76"/>
        <v>HTXS NV</v>
      </c>
      <c r="AX250" s="25"/>
      <c r="AY250" s="25"/>
    </row>
    <row r="251" spans="1:51" s="48" customFormat="1" ht="35.1" customHeight="1" x14ac:dyDescent="0.25">
      <c r="A251" s="207">
        <f t="shared" si="77"/>
        <v>243</v>
      </c>
      <c r="B251" s="207">
        <f>COUNTIF($F$9:F251,F251)</f>
        <v>7</v>
      </c>
      <c r="C251" s="353" t="s">
        <v>985</v>
      </c>
      <c r="D251" s="115" t="s">
        <v>164</v>
      </c>
      <c r="E251" s="210" t="s">
        <v>641</v>
      </c>
      <c r="F251" s="38" t="s">
        <v>372</v>
      </c>
      <c r="G251" s="38" t="s">
        <v>974</v>
      </c>
      <c r="H251" s="19" t="str">
        <f>VLOOKUP($E251,'[4]Gui chi Quynh'!$D$7:$F$393,3,0)</f>
        <v>A4</v>
      </c>
      <c r="I251" s="19">
        <f>VLOOKUP(H251,Sheet1!$B$2:$C$12,2,TRUE)</f>
        <v>7</v>
      </c>
      <c r="J251" s="19" t="str">
        <f>VLOOKUP($E251,'[5]Gui chi Quynh'!$C$7:$E$391,3,0)</f>
        <v>A4</v>
      </c>
      <c r="K251" s="19">
        <f>VLOOKUP(J251,Sheet1!$B$2:$C$12,2,TRUE)</f>
        <v>7</v>
      </c>
      <c r="L251" s="19" t="str">
        <f>VLOOKUP($E251,'[6]Gui chi Quynh'!$C$7:$E$389,3,0)</f>
        <v>A4</v>
      </c>
      <c r="M251" s="19">
        <f>VLOOKUP(L251,Sheet1!$B$2:$C$12,2,TRUE)</f>
        <v>7</v>
      </c>
      <c r="N251" s="19" t="str">
        <f>VLOOKUP($E251,'[7]Gui chi Quynh'!$C$7:$E$389,3,0)</f>
        <v>A3</v>
      </c>
      <c r="O251" s="19">
        <f>VLOOKUP(N251,Sheet1!$B$2:$C$12,2,TRUE)</f>
        <v>8</v>
      </c>
      <c r="P251" s="19" t="str">
        <f>VLOOKUP($E251,'[8]Gui chi Quynh'!$C$7:$E$388,3,0)</f>
        <v>A3</v>
      </c>
      <c r="Q251" s="19">
        <f>VLOOKUP(P251,Sheet1!$B$2:$C$12,2,TRUE)</f>
        <v>8</v>
      </c>
      <c r="R251" s="19">
        <f t="shared" si="87"/>
        <v>7.4</v>
      </c>
      <c r="S251" s="226">
        <f t="shared" si="88"/>
        <v>0</v>
      </c>
      <c r="T251" s="17" t="str">
        <f t="shared" si="78"/>
        <v>Hoàn thành tốt nhiệm vụ</v>
      </c>
      <c r="U251" s="232"/>
      <c r="V251" s="19" t="str">
        <f>VLOOKUP($E251,'[9]Gui chi Quynh'!$C$7:$E$388,3,0)</f>
        <v>A4</v>
      </c>
      <c r="W251" s="19">
        <f>VLOOKUP(V251,Sheet1!$B$2:$C$12,2,TRUE)</f>
        <v>7</v>
      </c>
      <c r="X251" s="19" t="str">
        <f>VLOOKUP($E251,'[10]Gui chi Quynh'!$C$7:$E$387,3,0)</f>
        <v>A4</v>
      </c>
      <c r="Y251" s="19">
        <f>VLOOKUP(X251,Sheet1!$B$2:$C$12,2,TRUE)</f>
        <v>7</v>
      </c>
      <c r="Z251" s="19" t="str">
        <f>VLOOKUP(E251,'[11]Gui chi Quynh'!$C$7:$E$385,3,0)</f>
        <v>A4</v>
      </c>
      <c r="AA251" s="19">
        <f>VLOOKUP(Z251,Sheet1!$B$2:$C$12,2,TRUE)</f>
        <v>7</v>
      </c>
      <c r="AB251" s="19" t="str">
        <f>VLOOKUP(E251,'[12]Gui chi Quynh'!$C$7:$E$386,3,0)</f>
        <v>A4</v>
      </c>
      <c r="AC251" s="19">
        <f>VLOOKUP(AB251,Sheet1!$B$2:$C$12,2,TRUE)</f>
        <v>7</v>
      </c>
      <c r="AD251" s="19" t="str">
        <f>VLOOKUP($E251,'[13]Chi tiet'!$D$8:$Q$388,14,0)</f>
        <v>A4</v>
      </c>
      <c r="AE251" s="19">
        <f>VLOOKUP(AD251,Sheet1!$B$2:$C$12,2,TRUE)</f>
        <v>7</v>
      </c>
      <c r="AF251" s="19">
        <f t="shared" si="86"/>
        <v>7</v>
      </c>
      <c r="AG251" s="226">
        <f t="shared" si="89"/>
        <v>0</v>
      </c>
      <c r="AH251" s="17" t="str">
        <f t="shared" si="79"/>
        <v>Hoàn thành tốt nhiệm vụ</v>
      </c>
      <c r="AI251" s="17">
        <f t="shared" si="90"/>
        <v>7.2</v>
      </c>
      <c r="AJ251" s="365" t="str">
        <f t="shared" si="80"/>
        <v/>
      </c>
      <c r="AK251" s="17" t="str">
        <f t="shared" si="81"/>
        <v>Hoàn thành tốt nhiệm vụ</v>
      </c>
      <c r="AL251" s="17" t="str">
        <f t="shared" si="82"/>
        <v>LĐTT</v>
      </c>
      <c r="AM251" s="366"/>
      <c r="AN251" s="19" t="str">
        <f>VLOOKUP($E251,[15]Sheet1!$C$7:$E$395,2,0)</f>
        <v>A3</v>
      </c>
      <c r="AO251" s="19">
        <f>VLOOKUP(AN251,Sheet1!$B$2:$C$12,2,TRUE)</f>
        <v>8</v>
      </c>
      <c r="AP251" s="19" t="str">
        <f>VLOOKUP($E251,[15]Sheet1!$C$7:$E$395,3,0)</f>
        <v>A4</v>
      </c>
      <c r="AQ251" s="19">
        <f>VLOOKUP(AP251,Sheet1!$B$2:$C$12,2,TRUE)</f>
        <v>7</v>
      </c>
      <c r="AR251" s="17">
        <f t="shared" si="74"/>
        <v>7.3</v>
      </c>
      <c r="AS251" s="17">
        <f t="shared" si="85"/>
        <v>7.3</v>
      </c>
      <c r="AT251" s="365" t="str">
        <f t="shared" si="91"/>
        <v>12A* + 0B* + 0C* +  0D</v>
      </c>
      <c r="AU251" s="365" t="str">
        <f t="shared" si="83"/>
        <v>12A*</v>
      </c>
      <c r="AV251" s="19" t="str">
        <f t="shared" si="75"/>
        <v>HTT NV</v>
      </c>
      <c r="AW251" s="19" t="str">
        <f t="shared" si="76"/>
        <v>HTT NV</v>
      </c>
      <c r="AX251" s="25"/>
      <c r="AY251" s="25"/>
    </row>
    <row r="252" spans="1:51" s="48" customFormat="1" ht="35.1" customHeight="1" x14ac:dyDescent="0.25">
      <c r="A252" s="207">
        <f t="shared" si="77"/>
        <v>244</v>
      </c>
      <c r="B252" s="207">
        <f>COUNTIF($F$9:F252,F252)</f>
        <v>8</v>
      </c>
      <c r="C252" s="353" t="s">
        <v>985</v>
      </c>
      <c r="D252" s="115" t="s">
        <v>291</v>
      </c>
      <c r="E252" s="210" t="s">
        <v>664</v>
      </c>
      <c r="F252" s="38" t="s">
        <v>372</v>
      </c>
      <c r="G252" s="38" t="s">
        <v>974</v>
      </c>
      <c r="H252" s="19" t="str">
        <f>VLOOKUP($E252,'[4]Gui chi Quynh'!$D$7:$F$393,3,0)</f>
        <v>A1</v>
      </c>
      <c r="I252" s="19">
        <f>VLOOKUP(H252,Sheet1!$B$2:$C$12,2,TRUE)</f>
        <v>10</v>
      </c>
      <c r="J252" s="19" t="str">
        <f>VLOOKUP($E252,'[5]Gui chi Quynh'!$C$7:$E$391,3,0)</f>
        <v>A3</v>
      </c>
      <c r="K252" s="19">
        <f>VLOOKUP(J252,Sheet1!$B$2:$C$12,2,TRUE)</f>
        <v>8</v>
      </c>
      <c r="L252" s="19" t="str">
        <f>VLOOKUP($E252,'[6]Gui chi Quynh'!$C$7:$E$389,3,0)</f>
        <v>A2</v>
      </c>
      <c r="M252" s="19">
        <f>VLOOKUP(L252,Sheet1!$B$2:$C$12,2,TRUE)</f>
        <v>9</v>
      </c>
      <c r="N252" s="19" t="str">
        <f>VLOOKUP($E252,'[7]Gui chi Quynh'!$C$7:$E$389,3,0)</f>
        <v>A1</v>
      </c>
      <c r="O252" s="19">
        <f>VLOOKUP(N252,Sheet1!$B$2:$C$12,2,TRUE)</f>
        <v>10</v>
      </c>
      <c r="P252" s="19" t="str">
        <f>VLOOKUP($E252,'[8]Gui chi Quynh'!$C$7:$E$388,3,0)</f>
        <v>A1</v>
      </c>
      <c r="Q252" s="19">
        <f>VLOOKUP(P252,Sheet1!$B$2:$C$12,2,TRUE)</f>
        <v>10</v>
      </c>
      <c r="R252" s="19">
        <f t="shared" si="87"/>
        <v>9.4</v>
      </c>
      <c r="S252" s="226">
        <f t="shared" si="88"/>
        <v>0</v>
      </c>
      <c r="T252" s="17" t="str">
        <f t="shared" si="78"/>
        <v>Hoàn thành xuất sắc nhiệm vụ</v>
      </c>
      <c r="U252" s="232"/>
      <c r="V252" s="19" t="str">
        <f>VLOOKUP($E252,'[9]Gui chi Quynh'!$C$7:$E$388,3,0)</f>
        <v>A2</v>
      </c>
      <c r="W252" s="19">
        <f>VLOOKUP(V252,Sheet1!$B$2:$C$12,2,TRUE)</f>
        <v>9</v>
      </c>
      <c r="X252" s="19" t="str">
        <f>VLOOKUP($E252,'[10]Gui chi Quynh'!$C$7:$E$387,3,0)</f>
        <v>A1</v>
      </c>
      <c r="Y252" s="19">
        <f>VLOOKUP(X252,Sheet1!$B$2:$C$12,2,TRUE)</f>
        <v>10</v>
      </c>
      <c r="Z252" s="19" t="str">
        <f>VLOOKUP(E252,'[11]Gui chi Quynh'!$C$7:$E$385,3,0)</f>
        <v>A1</v>
      </c>
      <c r="AA252" s="19">
        <f>VLOOKUP(Z252,Sheet1!$B$2:$C$12,2,TRUE)</f>
        <v>10</v>
      </c>
      <c r="AB252" s="19" t="str">
        <f>VLOOKUP(E252,'[12]Gui chi Quynh'!$C$7:$E$386,3,0)</f>
        <v>A1</v>
      </c>
      <c r="AC252" s="19">
        <f>VLOOKUP(AB252,Sheet1!$B$2:$C$12,2,TRUE)</f>
        <v>10</v>
      </c>
      <c r="AD252" s="19" t="str">
        <f>VLOOKUP($E252,'[13]Chi tiet'!$D$8:$Q$388,14,0)</f>
        <v>A1</v>
      </c>
      <c r="AE252" s="19">
        <f>VLOOKUP(AD252,Sheet1!$B$2:$C$12,2,TRUE)</f>
        <v>10</v>
      </c>
      <c r="AF252" s="19">
        <f t="shared" si="86"/>
        <v>9.8000000000000007</v>
      </c>
      <c r="AG252" s="226">
        <f t="shared" si="89"/>
        <v>0</v>
      </c>
      <c r="AH252" s="17" t="str">
        <f t="shared" si="79"/>
        <v>Hoàn thành xuất sắc nhiệm vụ</v>
      </c>
      <c r="AI252" s="17">
        <f t="shared" si="90"/>
        <v>9.6</v>
      </c>
      <c r="AJ252" s="365" t="str">
        <f t="shared" si="80"/>
        <v/>
      </c>
      <c r="AK252" s="17" t="str">
        <f t="shared" si="81"/>
        <v>Hoàn thành xuất sắc nhiệm vụ</v>
      </c>
      <c r="AL252" s="17" t="str">
        <f t="shared" si="82"/>
        <v>LĐTT</v>
      </c>
      <c r="AM252" s="366" t="str">
        <f>VLOOKUP($D252,'[14]DS Tong'!$D$18:$L$211,9,0)</f>
        <v>Tốt</v>
      </c>
      <c r="AN252" s="19" t="str">
        <f>VLOOKUP($E252,[15]Sheet1!$C$7:$E$395,2,0)</f>
        <v>A2</v>
      </c>
      <c r="AO252" s="19">
        <f>VLOOKUP(AN252,Sheet1!$B$2:$C$12,2,TRUE)</f>
        <v>9</v>
      </c>
      <c r="AP252" s="19" t="str">
        <f>VLOOKUP($E252,[15]Sheet1!$C$7:$E$395,3,0)</f>
        <v>A3</v>
      </c>
      <c r="AQ252" s="19">
        <f>VLOOKUP(AP252,Sheet1!$B$2:$C$12,2,TRUE)</f>
        <v>8</v>
      </c>
      <c r="AR252" s="17">
        <f t="shared" si="74"/>
        <v>9.4</v>
      </c>
      <c r="AS252" s="17">
        <f t="shared" si="85"/>
        <v>9.4</v>
      </c>
      <c r="AT252" s="365" t="str">
        <f t="shared" si="91"/>
        <v>12A* + 0B* + 0C* +  0D</v>
      </c>
      <c r="AU252" s="365" t="str">
        <f t="shared" si="83"/>
        <v>12A*</v>
      </c>
      <c r="AV252" s="19" t="str">
        <f t="shared" si="75"/>
        <v>HTXS NV</v>
      </c>
      <c r="AW252" s="19" t="str">
        <f t="shared" si="76"/>
        <v>HTXS NV</v>
      </c>
      <c r="AX252" s="25"/>
      <c r="AY252" s="25"/>
    </row>
    <row r="253" spans="1:51" s="48" customFormat="1" ht="35.1" customHeight="1" x14ac:dyDescent="0.25">
      <c r="A253" s="207">
        <f t="shared" si="77"/>
        <v>245</v>
      </c>
      <c r="B253" s="207">
        <f>COUNTIF($F$9:F253,F253)</f>
        <v>9</v>
      </c>
      <c r="C253" s="353" t="s">
        <v>984</v>
      </c>
      <c r="D253" s="115" t="s">
        <v>166</v>
      </c>
      <c r="E253" s="210" t="s">
        <v>642</v>
      </c>
      <c r="F253" s="38" t="s">
        <v>372</v>
      </c>
      <c r="G253" s="38" t="s">
        <v>974</v>
      </c>
      <c r="H253" s="19" t="str">
        <f>VLOOKUP($E253,'[4]Gui chi Quynh'!$D$7:$F$393,3,0)</f>
        <v>A4</v>
      </c>
      <c r="I253" s="19">
        <f>VLOOKUP(H253,Sheet1!$B$2:$C$12,2,TRUE)</f>
        <v>7</v>
      </c>
      <c r="J253" s="19" t="str">
        <f>VLOOKUP($E253,'[5]Gui chi Quynh'!$C$7:$E$391,3,0)</f>
        <v>A4</v>
      </c>
      <c r="K253" s="19">
        <f>VLOOKUP(J253,Sheet1!$B$2:$C$12,2,TRUE)</f>
        <v>7</v>
      </c>
      <c r="L253" s="19" t="str">
        <f>VLOOKUP($E253,'[6]Gui chi Quynh'!$C$7:$E$389,3,0)</f>
        <v>A4</v>
      </c>
      <c r="M253" s="19">
        <f>VLOOKUP(L253,Sheet1!$B$2:$C$12,2,TRUE)</f>
        <v>7</v>
      </c>
      <c r="N253" s="19" t="str">
        <f>VLOOKUP($E253,'[7]Gui chi Quynh'!$C$7:$E$389,3,0)</f>
        <v>A4</v>
      </c>
      <c r="O253" s="19">
        <f>VLOOKUP(N253,Sheet1!$B$2:$C$12,2,TRUE)</f>
        <v>7</v>
      </c>
      <c r="P253" s="19" t="str">
        <f>VLOOKUP($E253,'[8]Gui chi Quynh'!$C$7:$E$388,3,0)</f>
        <v>A4</v>
      </c>
      <c r="Q253" s="19">
        <f>VLOOKUP(P253,Sheet1!$B$2:$C$12,2,TRUE)</f>
        <v>7</v>
      </c>
      <c r="R253" s="19">
        <f t="shared" si="87"/>
        <v>7</v>
      </c>
      <c r="S253" s="226">
        <f t="shared" si="88"/>
        <v>0</v>
      </c>
      <c r="T253" s="17" t="str">
        <f t="shared" si="78"/>
        <v>Hoàn thành tốt nhiệm vụ</v>
      </c>
      <c r="U253" s="232"/>
      <c r="V253" s="19" t="str">
        <f>VLOOKUP($E253,'[9]Gui chi Quynh'!$C$7:$E$388,3,0)</f>
        <v>A4</v>
      </c>
      <c r="W253" s="19">
        <f>VLOOKUP(V253,Sheet1!$B$2:$C$12,2,TRUE)</f>
        <v>7</v>
      </c>
      <c r="X253" s="19" t="str">
        <f>VLOOKUP($E253,'[10]Gui chi Quynh'!$C$7:$E$387,3,0)</f>
        <v>A4</v>
      </c>
      <c r="Y253" s="19">
        <f>VLOOKUP(X253,Sheet1!$B$2:$C$12,2,TRUE)</f>
        <v>7</v>
      </c>
      <c r="Z253" s="19" t="str">
        <f>VLOOKUP(E253,'[11]Gui chi Quynh'!$C$7:$E$385,3,0)</f>
        <v>A4</v>
      </c>
      <c r="AA253" s="19">
        <f>VLOOKUP(Z253,Sheet1!$B$2:$C$12,2,TRUE)</f>
        <v>7</v>
      </c>
      <c r="AB253" s="19" t="str">
        <f>VLOOKUP(E253,'[12]Gui chi Quynh'!$C$7:$E$386,3,0)</f>
        <v>A3</v>
      </c>
      <c r="AC253" s="19">
        <f>VLOOKUP(AB253,Sheet1!$B$2:$C$12,2,TRUE)</f>
        <v>8</v>
      </c>
      <c r="AD253" s="19" t="str">
        <f>VLOOKUP($E253,'[13]Chi tiet'!$D$8:$Q$388,14,0)</f>
        <v>A3</v>
      </c>
      <c r="AE253" s="19">
        <f>VLOOKUP(AD253,Sheet1!$B$2:$C$12,2,TRUE)</f>
        <v>8</v>
      </c>
      <c r="AF253" s="19">
        <f t="shared" si="86"/>
        <v>7.4</v>
      </c>
      <c r="AG253" s="226">
        <f t="shared" si="89"/>
        <v>0</v>
      </c>
      <c r="AH253" s="17" t="str">
        <f t="shared" si="79"/>
        <v>Hoàn thành tốt nhiệm vụ</v>
      </c>
      <c r="AI253" s="17">
        <f t="shared" si="90"/>
        <v>7.2</v>
      </c>
      <c r="AJ253" s="365" t="str">
        <f t="shared" si="80"/>
        <v/>
      </c>
      <c r="AK253" s="17" t="str">
        <f t="shared" si="81"/>
        <v>Hoàn thành tốt nhiệm vụ</v>
      </c>
      <c r="AL253" s="17" t="str">
        <f t="shared" si="82"/>
        <v>LĐTT</v>
      </c>
      <c r="AM253" s="366"/>
      <c r="AN253" s="19" t="str">
        <f>VLOOKUP($E253,[15]Sheet1!$C$7:$E$395,2,0)</f>
        <v>A3</v>
      </c>
      <c r="AO253" s="19">
        <f>VLOOKUP(AN253,Sheet1!$B$2:$C$12,2,TRUE)</f>
        <v>8</v>
      </c>
      <c r="AP253" s="19" t="str">
        <f>VLOOKUP($E253,[15]Sheet1!$C$7:$E$395,3,0)</f>
        <v>A4</v>
      </c>
      <c r="AQ253" s="19">
        <f>VLOOKUP(AP253,Sheet1!$B$2:$C$12,2,TRUE)</f>
        <v>7</v>
      </c>
      <c r="AR253" s="17">
        <f t="shared" si="74"/>
        <v>7.2</v>
      </c>
      <c r="AS253" s="17">
        <f t="shared" si="85"/>
        <v>7.3</v>
      </c>
      <c r="AT253" s="365" t="str">
        <f t="shared" si="91"/>
        <v>12A* + 0B* + 0C* +  0D</v>
      </c>
      <c r="AU253" s="365" t="str">
        <f t="shared" si="83"/>
        <v>12A*</v>
      </c>
      <c r="AV253" s="19" t="str">
        <f t="shared" si="75"/>
        <v>HTT NV</v>
      </c>
      <c r="AW253" s="19" t="str">
        <f t="shared" si="76"/>
        <v>HTT NV</v>
      </c>
      <c r="AX253" s="25"/>
      <c r="AY253" s="25"/>
    </row>
    <row r="254" spans="1:51" s="48" customFormat="1" ht="35.1" customHeight="1" x14ac:dyDescent="0.25">
      <c r="A254" s="207">
        <f t="shared" si="77"/>
        <v>246</v>
      </c>
      <c r="B254" s="207">
        <f>COUNTIF($F$9:F254,F254)</f>
        <v>10</v>
      </c>
      <c r="C254" s="353" t="s">
        <v>985</v>
      </c>
      <c r="D254" s="115" t="s">
        <v>167</v>
      </c>
      <c r="E254" s="210" t="s">
        <v>643</v>
      </c>
      <c r="F254" s="38" t="s">
        <v>372</v>
      </c>
      <c r="G254" s="38" t="s">
        <v>974</v>
      </c>
      <c r="H254" s="19" t="str">
        <f>VLOOKUP($E254,'[4]Gui chi Quynh'!$D$7:$F$393,3,0)</f>
        <v>A4</v>
      </c>
      <c r="I254" s="19">
        <f>VLOOKUP(H254,Sheet1!$B$2:$C$12,2,TRUE)</f>
        <v>7</v>
      </c>
      <c r="J254" s="19" t="str">
        <f>VLOOKUP($E254,'[5]Gui chi Quynh'!$C$7:$E$391,3,0)</f>
        <v>A4</v>
      </c>
      <c r="K254" s="19">
        <f>VLOOKUP(J254,Sheet1!$B$2:$C$12,2,TRUE)</f>
        <v>7</v>
      </c>
      <c r="L254" s="19" t="str">
        <f>VLOOKUP($E254,'[6]Gui chi Quynh'!$C$7:$E$389,3,0)</f>
        <v>A3</v>
      </c>
      <c r="M254" s="19">
        <f>VLOOKUP(L254,Sheet1!$B$2:$C$12,2,TRUE)</f>
        <v>8</v>
      </c>
      <c r="N254" s="19" t="str">
        <f>VLOOKUP($E254,'[7]Gui chi Quynh'!$C$7:$E$389,3,0)</f>
        <v>A4</v>
      </c>
      <c r="O254" s="19">
        <f>VLOOKUP(N254,Sheet1!$B$2:$C$12,2,TRUE)</f>
        <v>7</v>
      </c>
      <c r="P254" s="19" t="str">
        <f>VLOOKUP($E254,'[8]Gui chi Quynh'!$C$7:$E$388,3,0)</f>
        <v>A4</v>
      </c>
      <c r="Q254" s="19">
        <f>VLOOKUP(P254,Sheet1!$B$2:$C$12,2,TRUE)</f>
        <v>7</v>
      </c>
      <c r="R254" s="19">
        <f t="shared" si="87"/>
        <v>7.2</v>
      </c>
      <c r="S254" s="226">
        <f t="shared" si="88"/>
        <v>0</v>
      </c>
      <c r="T254" s="17" t="str">
        <f t="shared" si="78"/>
        <v>Hoàn thành tốt nhiệm vụ</v>
      </c>
      <c r="U254" s="232"/>
      <c r="V254" s="19" t="str">
        <f>VLOOKUP($E254,'[9]Gui chi Quynh'!$C$7:$E$388,3,0)</f>
        <v>A4</v>
      </c>
      <c r="W254" s="19">
        <f>VLOOKUP(V254,Sheet1!$B$2:$C$12,2,TRUE)</f>
        <v>7</v>
      </c>
      <c r="X254" s="19" t="str">
        <f>VLOOKUP($E254,'[10]Gui chi Quynh'!$C$7:$E$387,3,0)</f>
        <v>A4</v>
      </c>
      <c r="Y254" s="19">
        <f>VLOOKUP(X254,Sheet1!$B$2:$C$12,2,TRUE)</f>
        <v>7</v>
      </c>
      <c r="Z254" s="19" t="str">
        <f>VLOOKUP(E254,'[11]Gui chi Quynh'!$C$7:$E$385,3,0)</f>
        <v>A4</v>
      </c>
      <c r="AA254" s="19">
        <f>VLOOKUP(Z254,Sheet1!$B$2:$C$12,2,TRUE)</f>
        <v>7</v>
      </c>
      <c r="AB254" s="19" t="str">
        <f>VLOOKUP(E254,'[12]Gui chi Quynh'!$C$7:$E$386,3,0)</f>
        <v>A3</v>
      </c>
      <c r="AC254" s="19">
        <f>VLOOKUP(AB254,Sheet1!$B$2:$C$12,2,TRUE)</f>
        <v>8</v>
      </c>
      <c r="AD254" s="19" t="str">
        <f>VLOOKUP($E254,'[13]Chi tiet'!$D$8:$Q$388,14,0)</f>
        <v>A4</v>
      </c>
      <c r="AE254" s="19">
        <f>VLOOKUP(AD254,Sheet1!$B$2:$C$12,2,TRUE)</f>
        <v>7</v>
      </c>
      <c r="AF254" s="19">
        <f t="shared" si="86"/>
        <v>7.2</v>
      </c>
      <c r="AG254" s="226">
        <f t="shared" si="89"/>
        <v>0</v>
      </c>
      <c r="AH254" s="17" t="str">
        <f t="shared" si="79"/>
        <v>Hoàn thành tốt nhiệm vụ</v>
      </c>
      <c r="AI254" s="17">
        <f t="shared" si="90"/>
        <v>7.2</v>
      </c>
      <c r="AJ254" s="365" t="str">
        <f t="shared" si="80"/>
        <v/>
      </c>
      <c r="AK254" s="17" t="str">
        <f t="shared" si="81"/>
        <v>Hoàn thành tốt nhiệm vụ</v>
      </c>
      <c r="AL254" s="17" t="str">
        <f t="shared" si="82"/>
        <v>LĐTT</v>
      </c>
      <c r="AM254" s="366"/>
      <c r="AN254" s="19" t="str">
        <f>VLOOKUP($E254,[15]Sheet1!$C$7:$E$395,2,0)</f>
        <v>A4</v>
      </c>
      <c r="AO254" s="19">
        <f>VLOOKUP(AN254,Sheet1!$B$2:$C$12,2,TRUE)</f>
        <v>7</v>
      </c>
      <c r="AP254" s="19" t="str">
        <f>VLOOKUP($E254,[15]Sheet1!$C$7:$E$395,3,0)</f>
        <v>A4</v>
      </c>
      <c r="AQ254" s="19">
        <f>VLOOKUP(AP254,Sheet1!$B$2:$C$12,2,TRUE)</f>
        <v>7</v>
      </c>
      <c r="AR254" s="17">
        <f t="shared" si="74"/>
        <v>7.2</v>
      </c>
      <c r="AS254" s="17">
        <f t="shared" si="85"/>
        <v>7.2</v>
      </c>
      <c r="AT254" s="365" t="str">
        <f t="shared" si="91"/>
        <v>12A* + 0B* + 0C* +  0D</v>
      </c>
      <c r="AU254" s="365" t="str">
        <f t="shared" si="83"/>
        <v>12A*</v>
      </c>
      <c r="AV254" s="19" t="str">
        <f t="shared" si="75"/>
        <v>HTT NV</v>
      </c>
      <c r="AW254" s="19" t="str">
        <f t="shared" si="76"/>
        <v>HTT NV</v>
      </c>
      <c r="AX254" s="25"/>
      <c r="AY254" s="25"/>
    </row>
    <row r="255" spans="1:51" s="48" customFormat="1" ht="35.1" customHeight="1" x14ac:dyDescent="0.25">
      <c r="A255" s="207">
        <f t="shared" si="77"/>
        <v>247</v>
      </c>
      <c r="B255" s="207">
        <f>COUNTIF($F$9:F255,F255)</f>
        <v>11</v>
      </c>
      <c r="C255" s="353" t="s">
        <v>985</v>
      </c>
      <c r="D255" s="115" t="s">
        <v>168</v>
      </c>
      <c r="E255" s="210" t="s">
        <v>644</v>
      </c>
      <c r="F255" s="38" t="s">
        <v>372</v>
      </c>
      <c r="G255" s="38" t="s">
        <v>974</v>
      </c>
      <c r="H255" s="19" t="str">
        <f>VLOOKUP($E255,'[4]Gui chi Quynh'!$D$7:$F$393,3,0)</f>
        <v>A1</v>
      </c>
      <c r="I255" s="19">
        <f>VLOOKUP(H255,Sheet1!$B$2:$C$12,2,TRUE)</f>
        <v>10</v>
      </c>
      <c r="J255" s="19" t="str">
        <f>VLOOKUP($E255,'[5]Gui chi Quynh'!$C$7:$E$391,3,0)</f>
        <v>A3</v>
      </c>
      <c r="K255" s="19">
        <f>VLOOKUP(J255,Sheet1!$B$2:$C$12,2,TRUE)</f>
        <v>8</v>
      </c>
      <c r="L255" s="19" t="str">
        <f>VLOOKUP($E255,'[6]Gui chi Quynh'!$C$7:$E$389,3,0)</f>
        <v>A1</v>
      </c>
      <c r="M255" s="19">
        <f>VLOOKUP(L255,Sheet1!$B$2:$C$12,2,TRUE)</f>
        <v>10</v>
      </c>
      <c r="N255" s="19" t="str">
        <f>VLOOKUP($E255,'[7]Gui chi Quynh'!$C$7:$E$389,3,0)</f>
        <v>A1</v>
      </c>
      <c r="O255" s="19">
        <f>VLOOKUP(N255,Sheet1!$B$2:$C$12,2,TRUE)</f>
        <v>10</v>
      </c>
      <c r="P255" s="19" t="str">
        <f>VLOOKUP($E255,'[8]Gui chi Quynh'!$C$7:$E$388,3,0)</f>
        <v>A1</v>
      </c>
      <c r="Q255" s="19">
        <f>VLOOKUP(P255,Sheet1!$B$2:$C$12,2,TRUE)</f>
        <v>10</v>
      </c>
      <c r="R255" s="19">
        <f t="shared" si="87"/>
        <v>9.6</v>
      </c>
      <c r="S255" s="226">
        <f t="shared" si="88"/>
        <v>0</v>
      </c>
      <c r="T255" s="17" t="str">
        <f t="shared" si="78"/>
        <v>Hoàn thành xuất sắc nhiệm vụ</v>
      </c>
      <c r="U255" s="232"/>
      <c r="V255" s="19" t="str">
        <f>VLOOKUP($E255,'[9]Gui chi Quynh'!$C$7:$E$388,3,0)</f>
        <v>A2</v>
      </c>
      <c r="W255" s="19">
        <f>VLOOKUP(V255,Sheet1!$B$2:$C$12,2,TRUE)</f>
        <v>9</v>
      </c>
      <c r="X255" s="19" t="str">
        <f>VLOOKUP($E255,'[10]Gui chi Quynh'!$C$7:$E$387,3,0)</f>
        <v>A1</v>
      </c>
      <c r="Y255" s="19">
        <f>VLOOKUP(X255,Sheet1!$B$2:$C$12,2,TRUE)</f>
        <v>10</v>
      </c>
      <c r="Z255" s="19" t="str">
        <f>VLOOKUP(E255,'[11]Gui chi Quynh'!$C$7:$E$385,3,0)</f>
        <v>A1</v>
      </c>
      <c r="AA255" s="19">
        <f>VLOOKUP(Z255,Sheet1!$B$2:$C$12,2,TRUE)</f>
        <v>10</v>
      </c>
      <c r="AB255" s="19" t="str">
        <f>VLOOKUP(E255,'[12]Gui chi Quynh'!$C$7:$E$386,3,0)</f>
        <v>A1</v>
      </c>
      <c r="AC255" s="19">
        <f>VLOOKUP(AB255,Sheet1!$B$2:$C$12,2,TRUE)</f>
        <v>10</v>
      </c>
      <c r="AD255" s="19" t="str">
        <f>VLOOKUP($E255,'[13]Chi tiet'!$D$8:$Q$388,14,0)</f>
        <v>A1</v>
      </c>
      <c r="AE255" s="19">
        <f>VLOOKUP(AD255,Sheet1!$B$2:$C$12,2,TRUE)</f>
        <v>10</v>
      </c>
      <c r="AF255" s="19">
        <f t="shared" si="86"/>
        <v>9.8000000000000007</v>
      </c>
      <c r="AG255" s="226">
        <f t="shared" si="89"/>
        <v>0</v>
      </c>
      <c r="AH255" s="17" t="str">
        <f t="shared" si="79"/>
        <v>Hoàn thành xuất sắc nhiệm vụ</v>
      </c>
      <c r="AI255" s="17">
        <f t="shared" si="90"/>
        <v>9.6999999999999993</v>
      </c>
      <c r="AJ255" s="365" t="str">
        <f t="shared" si="80"/>
        <v/>
      </c>
      <c r="AK255" s="17" t="str">
        <f t="shared" si="81"/>
        <v>Hoàn thành xuất sắc nhiệm vụ</v>
      </c>
      <c r="AL255" s="17" t="str">
        <f t="shared" si="82"/>
        <v>LĐTT</v>
      </c>
      <c r="AM255" s="366" t="str">
        <f>VLOOKUP($D255,'[14]DS Tong'!$D$18:$L$211,9,0)</f>
        <v>Tốt</v>
      </c>
      <c r="AN255" s="19" t="str">
        <f>VLOOKUP($E255,[15]Sheet1!$C$7:$E$395,2,0)</f>
        <v>A3</v>
      </c>
      <c r="AO255" s="19">
        <f>VLOOKUP(AN255,Sheet1!$B$2:$C$12,2,TRUE)</f>
        <v>8</v>
      </c>
      <c r="AP255" s="19" t="str">
        <f>VLOOKUP($E255,[15]Sheet1!$C$7:$E$395,3,0)</f>
        <v>A4</v>
      </c>
      <c r="AQ255" s="19">
        <f>VLOOKUP(AP255,Sheet1!$B$2:$C$12,2,TRUE)</f>
        <v>7</v>
      </c>
      <c r="AR255" s="17">
        <f t="shared" si="74"/>
        <v>9.3000000000000007</v>
      </c>
      <c r="AS255" s="17">
        <f t="shared" si="85"/>
        <v>9.3000000000000007</v>
      </c>
      <c r="AT255" s="365" t="str">
        <f t="shared" si="91"/>
        <v>12A* + 0B* + 0C* +  0D</v>
      </c>
      <c r="AU255" s="365" t="str">
        <f t="shared" si="83"/>
        <v>12A*</v>
      </c>
      <c r="AV255" s="19" t="str">
        <f t="shared" si="75"/>
        <v>HTXS NV</v>
      </c>
      <c r="AW255" s="19" t="str">
        <f t="shared" si="76"/>
        <v>HTXS NV</v>
      </c>
      <c r="AX255" s="25"/>
      <c r="AY255" s="25"/>
    </row>
    <row r="256" spans="1:51" s="48" customFormat="1" ht="35.1" customHeight="1" x14ac:dyDescent="0.25">
      <c r="A256" s="207">
        <f t="shared" si="77"/>
        <v>248</v>
      </c>
      <c r="B256" s="207">
        <f>COUNTIF($F$9:F256,F256)</f>
        <v>12</v>
      </c>
      <c r="C256" s="353" t="s">
        <v>985</v>
      </c>
      <c r="D256" s="115" t="s">
        <v>172</v>
      </c>
      <c r="E256" s="210" t="s">
        <v>645</v>
      </c>
      <c r="F256" s="38" t="s">
        <v>372</v>
      </c>
      <c r="G256" s="38" t="s">
        <v>974</v>
      </c>
      <c r="H256" s="19" t="str">
        <f>VLOOKUP($E256,'[4]Gui chi Quynh'!$D$7:$F$393,3,0)</f>
        <v>A3</v>
      </c>
      <c r="I256" s="19">
        <f>VLOOKUP(H256,Sheet1!$B$2:$C$12,2,TRUE)</f>
        <v>8</v>
      </c>
      <c r="J256" s="19" t="str">
        <f>VLOOKUP($E256,'[5]Gui chi Quynh'!$C$7:$E$391,3,0)</f>
        <v>A3</v>
      </c>
      <c r="K256" s="19">
        <f>VLOOKUP(J256,Sheet1!$B$2:$C$12,2,TRUE)</f>
        <v>8</v>
      </c>
      <c r="L256" s="19" t="str">
        <f>VLOOKUP($E256,'[6]Gui chi Quynh'!$C$7:$E$389,3,0)</f>
        <v>A3</v>
      </c>
      <c r="M256" s="19">
        <f>VLOOKUP(L256,Sheet1!$B$2:$C$12,2,TRUE)</f>
        <v>8</v>
      </c>
      <c r="N256" s="19" t="str">
        <f>VLOOKUP($E256,'[7]Gui chi Quynh'!$C$7:$E$389,3,0)</f>
        <v>A3</v>
      </c>
      <c r="O256" s="19">
        <f>VLOOKUP(N256,Sheet1!$B$2:$C$12,2,TRUE)</f>
        <v>8</v>
      </c>
      <c r="P256" s="19" t="str">
        <f>VLOOKUP($E256,'[8]Gui chi Quynh'!$C$7:$E$388,3,0)</f>
        <v>A4</v>
      </c>
      <c r="Q256" s="19">
        <f>VLOOKUP(P256,Sheet1!$B$2:$C$12,2,TRUE)</f>
        <v>7</v>
      </c>
      <c r="R256" s="19">
        <f t="shared" si="87"/>
        <v>7.8</v>
      </c>
      <c r="S256" s="226">
        <f t="shared" si="88"/>
        <v>0</v>
      </c>
      <c r="T256" s="17" t="str">
        <f t="shared" si="78"/>
        <v>Hoàn thành tốt nhiệm vụ</v>
      </c>
      <c r="U256" s="232"/>
      <c r="V256" s="19" t="str">
        <f>VLOOKUP($E256,'[9]Gui chi Quynh'!$C$7:$E$388,3,0)</f>
        <v>A4</v>
      </c>
      <c r="W256" s="19">
        <f>VLOOKUP(V256,Sheet1!$B$2:$C$12,2,TRUE)</f>
        <v>7</v>
      </c>
      <c r="X256" s="19" t="str">
        <f>VLOOKUP($E256,'[10]Gui chi Quynh'!$C$7:$E$387,3,0)</f>
        <v>A4</v>
      </c>
      <c r="Y256" s="19">
        <f>VLOOKUP(X256,Sheet1!$B$2:$C$12,2,TRUE)</f>
        <v>7</v>
      </c>
      <c r="Z256" s="19" t="str">
        <f>VLOOKUP(E256,'[11]Gui chi Quynh'!$C$7:$E$385,3,0)</f>
        <v>A4</v>
      </c>
      <c r="AA256" s="19">
        <f>VLOOKUP(Z256,Sheet1!$B$2:$C$12,2,TRUE)</f>
        <v>7</v>
      </c>
      <c r="AB256" s="19" t="str">
        <f>VLOOKUP(E256,'[12]Gui chi Quynh'!$C$7:$E$386,3,0)</f>
        <v>A4</v>
      </c>
      <c r="AC256" s="19">
        <f>VLOOKUP(AB256,Sheet1!$B$2:$C$12,2,TRUE)</f>
        <v>7</v>
      </c>
      <c r="AD256" s="19" t="str">
        <f>VLOOKUP($E256,'[13]Chi tiet'!$D$8:$Q$388,14,0)</f>
        <v>A3</v>
      </c>
      <c r="AE256" s="19">
        <f>VLOOKUP(AD256,Sheet1!$B$2:$C$12,2,TRUE)</f>
        <v>8</v>
      </c>
      <c r="AF256" s="19">
        <f t="shared" si="86"/>
        <v>7.2</v>
      </c>
      <c r="AG256" s="226">
        <f t="shared" si="89"/>
        <v>0</v>
      </c>
      <c r="AH256" s="17" t="str">
        <f t="shared" si="79"/>
        <v>Hoàn thành tốt nhiệm vụ</v>
      </c>
      <c r="AI256" s="17">
        <f t="shared" si="90"/>
        <v>7.5</v>
      </c>
      <c r="AJ256" s="365" t="str">
        <f t="shared" si="80"/>
        <v/>
      </c>
      <c r="AK256" s="17" t="str">
        <f t="shared" si="81"/>
        <v>Hoàn thành tốt nhiệm vụ</v>
      </c>
      <c r="AL256" s="17" t="str">
        <f t="shared" si="82"/>
        <v>LĐTT</v>
      </c>
      <c r="AM256" s="366" t="str">
        <f>VLOOKUP($D256,'[14]DS Tong'!$D$18:$L$211,9,0)</f>
        <v>Tốt</v>
      </c>
      <c r="AN256" s="19" t="str">
        <f>VLOOKUP($E256,[15]Sheet1!$C$7:$E$395,2,0)</f>
        <v>A3</v>
      </c>
      <c r="AO256" s="19">
        <f>VLOOKUP(AN256,Sheet1!$B$2:$C$12,2,TRUE)</f>
        <v>8</v>
      </c>
      <c r="AP256" s="19" t="str">
        <f>VLOOKUP($E256,[15]Sheet1!$C$7:$E$395,3,0)</f>
        <v>A3</v>
      </c>
      <c r="AQ256" s="19">
        <f>VLOOKUP(AP256,Sheet1!$B$2:$C$12,2,TRUE)</f>
        <v>8</v>
      </c>
      <c r="AR256" s="17">
        <f t="shared" si="74"/>
        <v>7.5</v>
      </c>
      <c r="AS256" s="17">
        <f t="shared" si="85"/>
        <v>7.6</v>
      </c>
      <c r="AT256" s="365" t="str">
        <f t="shared" si="91"/>
        <v>12A* + 0B* + 0C* +  0D</v>
      </c>
      <c r="AU256" s="365" t="str">
        <f t="shared" si="83"/>
        <v>12A*</v>
      </c>
      <c r="AV256" s="19" t="str">
        <f t="shared" si="75"/>
        <v>HTT NV</v>
      </c>
      <c r="AW256" s="19" t="str">
        <f t="shared" si="76"/>
        <v>HTT NV</v>
      </c>
      <c r="AX256" s="31"/>
      <c r="AY256" s="31"/>
    </row>
    <row r="257" spans="1:51" s="48" customFormat="1" ht="35.1" customHeight="1" x14ac:dyDescent="0.25">
      <c r="A257" s="207">
        <f t="shared" si="77"/>
        <v>249</v>
      </c>
      <c r="B257" s="207">
        <f>COUNTIF($F$9:F257,F257)</f>
        <v>13</v>
      </c>
      <c r="C257" s="353" t="s">
        <v>985</v>
      </c>
      <c r="D257" s="115" t="s">
        <v>173</v>
      </c>
      <c r="E257" s="210" t="s">
        <v>646</v>
      </c>
      <c r="F257" s="38" t="s">
        <v>372</v>
      </c>
      <c r="G257" s="38" t="s">
        <v>974</v>
      </c>
      <c r="H257" s="19" t="str">
        <f>VLOOKUP($E257,'[4]Gui chi Quynh'!$D$7:$F$393,3,0)</f>
        <v>A4</v>
      </c>
      <c r="I257" s="19">
        <f>VLOOKUP(H257,Sheet1!$B$2:$C$12,2,TRUE)</f>
        <v>7</v>
      </c>
      <c r="J257" s="19" t="str">
        <f>VLOOKUP($E257,'[5]Gui chi Quynh'!$C$7:$E$391,3,0)</f>
        <v>A4</v>
      </c>
      <c r="K257" s="19">
        <f>VLOOKUP(J257,Sheet1!$B$2:$C$12,2,TRUE)</f>
        <v>7</v>
      </c>
      <c r="L257" s="19" t="str">
        <f>VLOOKUP($E257,'[6]Gui chi Quynh'!$C$7:$E$389,3,0)</f>
        <v>A4</v>
      </c>
      <c r="M257" s="19">
        <f>VLOOKUP(L257,Sheet1!$B$2:$C$12,2,TRUE)</f>
        <v>7</v>
      </c>
      <c r="N257" s="19" t="str">
        <f>VLOOKUP($E257,'[7]Gui chi Quynh'!$C$7:$E$389,3,0)</f>
        <v>A4</v>
      </c>
      <c r="O257" s="19">
        <f>VLOOKUP(N257,Sheet1!$B$2:$C$12,2,TRUE)</f>
        <v>7</v>
      </c>
      <c r="P257" s="19" t="str">
        <f>VLOOKUP($E257,'[8]Gui chi Quynh'!$C$7:$E$388,3,0)</f>
        <v>A4</v>
      </c>
      <c r="Q257" s="19">
        <f>VLOOKUP(P257,Sheet1!$B$2:$C$12,2,TRUE)</f>
        <v>7</v>
      </c>
      <c r="R257" s="19">
        <f t="shared" si="87"/>
        <v>7</v>
      </c>
      <c r="S257" s="226">
        <f t="shared" si="88"/>
        <v>0</v>
      </c>
      <c r="T257" s="17" t="str">
        <f t="shared" si="78"/>
        <v>Hoàn thành tốt nhiệm vụ</v>
      </c>
      <c r="U257" s="232"/>
      <c r="V257" s="19" t="str">
        <f>VLOOKUP($E257,'[9]Gui chi Quynh'!$C$7:$E$388,3,0)</f>
        <v>A4</v>
      </c>
      <c r="W257" s="19">
        <f>VLOOKUP(V257,Sheet1!$B$2:$C$12,2,TRUE)</f>
        <v>7</v>
      </c>
      <c r="X257" s="19" t="str">
        <f>VLOOKUP($E257,'[10]Gui chi Quynh'!$C$7:$E$387,3,0)</f>
        <v>A4</v>
      </c>
      <c r="Y257" s="19">
        <f>VLOOKUP(X257,Sheet1!$B$2:$C$12,2,TRUE)</f>
        <v>7</v>
      </c>
      <c r="Z257" s="19" t="str">
        <f>VLOOKUP(E257,'[11]Gui chi Quynh'!$C$7:$E$385,3,0)</f>
        <v>A3</v>
      </c>
      <c r="AA257" s="19">
        <f>VLOOKUP(Z257,Sheet1!$B$2:$C$12,2,TRUE)</f>
        <v>8</v>
      </c>
      <c r="AB257" s="19" t="str">
        <f>VLOOKUP(E257,'[12]Gui chi Quynh'!$C$7:$E$386,3,0)</f>
        <v>A4</v>
      </c>
      <c r="AC257" s="19">
        <f>VLOOKUP(AB257,Sheet1!$B$2:$C$12,2,TRUE)</f>
        <v>7</v>
      </c>
      <c r="AD257" s="19" t="str">
        <f>VLOOKUP($E257,'[13]Chi tiet'!$D$8:$Q$388,14,0)</f>
        <v>A3</v>
      </c>
      <c r="AE257" s="19">
        <f>VLOOKUP(AD257,Sheet1!$B$2:$C$12,2,TRUE)</f>
        <v>8</v>
      </c>
      <c r="AF257" s="19">
        <f t="shared" si="86"/>
        <v>7.4</v>
      </c>
      <c r="AG257" s="226">
        <f t="shared" si="89"/>
        <v>0</v>
      </c>
      <c r="AH257" s="17" t="str">
        <f t="shared" si="79"/>
        <v>Hoàn thành tốt nhiệm vụ</v>
      </c>
      <c r="AI257" s="17">
        <f t="shared" si="90"/>
        <v>7.2</v>
      </c>
      <c r="AJ257" s="365" t="str">
        <f t="shared" si="80"/>
        <v/>
      </c>
      <c r="AK257" s="17" t="str">
        <f t="shared" si="81"/>
        <v>Hoàn thành tốt nhiệm vụ</v>
      </c>
      <c r="AL257" s="17" t="str">
        <f t="shared" si="82"/>
        <v>LĐTT</v>
      </c>
      <c r="AM257" s="366"/>
      <c r="AN257" s="19" t="str">
        <f>VLOOKUP($E257,[15]Sheet1!$C$7:$E$395,2,0)</f>
        <v>A3</v>
      </c>
      <c r="AO257" s="19">
        <f>VLOOKUP(AN257,Sheet1!$B$2:$C$12,2,TRUE)</f>
        <v>8</v>
      </c>
      <c r="AP257" s="19" t="str">
        <f>VLOOKUP($E257,[15]Sheet1!$C$7:$E$395,3,0)</f>
        <v>A4</v>
      </c>
      <c r="AQ257" s="19">
        <f>VLOOKUP(AP257,Sheet1!$B$2:$C$12,2,TRUE)</f>
        <v>7</v>
      </c>
      <c r="AR257" s="17">
        <f t="shared" si="74"/>
        <v>7.2</v>
      </c>
      <c r="AS257" s="17">
        <f t="shared" si="85"/>
        <v>7.3</v>
      </c>
      <c r="AT257" s="365" t="str">
        <f t="shared" si="91"/>
        <v>12A* + 0B* + 0C* +  0D</v>
      </c>
      <c r="AU257" s="365" t="str">
        <f t="shared" si="83"/>
        <v>12A*</v>
      </c>
      <c r="AV257" s="19" t="str">
        <f t="shared" si="75"/>
        <v>HTT NV</v>
      </c>
      <c r="AW257" s="19" t="str">
        <f t="shared" si="76"/>
        <v>HTT NV</v>
      </c>
      <c r="AX257" s="28"/>
      <c r="AY257" s="28"/>
    </row>
    <row r="258" spans="1:51" s="48" customFormat="1" ht="35.1" customHeight="1" x14ac:dyDescent="0.2">
      <c r="A258" s="207">
        <f t="shared" si="77"/>
        <v>250</v>
      </c>
      <c r="B258" s="207">
        <f>COUNTIF($F$9:F258,F258)</f>
        <v>14</v>
      </c>
      <c r="C258" s="353" t="s">
        <v>985</v>
      </c>
      <c r="D258" s="115" t="s">
        <v>865</v>
      </c>
      <c r="E258" s="210" t="s">
        <v>647</v>
      </c>
      <c r="F258" s="38" t="s">
        <v>372</v>
      </c>
      <c r="G258" s="38" t="s">
        <v>974</v>
      </c>
      <c r="H258" s="19" t="str">
        <f>VLOOKUP($E258,'[4]Gui chi Quynh'!$D$7:$F$393,3,0)</f>
        <v>A4</v>
      </c>
      <c r="I258" s="19">
        <f>VLOOKUP(H258,Sheet1!$B$2:$C$12,2,TRUE)</f>
        <v>7</v>
      </c>
      <c r="J258" s="19" t="str">
        <f>VLOOKUP($E258,'[5]Gui chi Quynh'!$C$7:$E$391,3,0)</f>
        <v>A4</v>
      </c>
      <c r="K258" s="19">
        <f>VLOOKUP(J258,Sheet1!$B$2:$C$12,2,TRUE)</f>
        <v>7</v>
      </c>
      <c r="L258" s="19" t="str">
        <f>VLOOKUP($E258,'[6]Gui chi Quynh'!$C$7:$E$389,3,0)</f>
        <v>A4</v>
      </c>
      <c r="M258" s="19">
        <f>VLOOKUP(L258,Sheet1!$B$2:$C$12,2,TRUE)</f>
        <v>7</v>
      </c>
      <c r="N258" s="19" t="str">
        <f>VLOOKUP($E258,'[7]Gui chi Quynh'!$C$7:$E$389,3,0)</f>
        <v>A4</v>
      </c>
      <c r="O258" s="19">
        <f>VLOOKUP(N258,Sheet1!$B$2:$C$12,2,TRUE)</f>
        <v>7</v>
      </c>
      <c r="P258" s="19" t="str">
        <f>VLOOKUP($E258,'[8]Gui chi Quynh'!$C$7:$E$388,3,0)</f>
        <v>A4</v>
      </c>
      <c r="Q258" s="19">
        <f>VLOOKUP(P258,Sheet1!$B$2:$C$12,2,TRUE)</f>
        <v>7</v>
      </c>
      <c r="R258" s="19">
        <f t="shared" si="87"/>
        <v>7</v>
      </c>
      <c r="S258" s="226">
        <f t="shared" si="88"/>
        <v>0</v>
      </c>
      <c r="T258" s="17" t="str">
        <f t="shared" si="78"/>
        <v>Hoàn thành tốt nhiệm vụ</v>
      </c>
      <c r="U258" s="232"/>
      <c r="V258" s="19" t="str">
        <f>VLOOKUP($E258,'[9]Gui chi Quynh'!$C$7:$E$388,3,0)</f>
        <v>A4</v>
      </c>
      <c r="W258" s="19">
        <f>VLOOKUP(V258,Sheet1!$B$2:$C$12,2,TRUE)</f>
        <v>7</v>
      </c>
      <c r="X258" s="19" t="str">
        <f>VLOOKUP($E258,'[10]Gui chi Quynh'!$C$7:$E$387,3,0)</f>
        <v>A4</v>
      </c>
      <c r="Y258" s="19">
        <f>VLOOKUP(X258,Sheet1!$B$2:$C$12,2,TRUE)</f>
        <v>7</v>
      </c>
      <c r="Z258" s="19" t="str">
        <f>VLOOKUP(E258,'[11]Gui chi Quynh'!$C$7:$E$385,3,0)</f>
        <v>A4</v>
      </c>
      <c r="AA258" s="19">
        <f>VLOOKUP(Z258,Sheet1!$B$2:$C$12,2,TRUE)</f>
        <v>7</v>
      </c>
      <c r="AB258" s="19" t="str">
        <f>VLOOKUP(E258,'[12]Gui chi Quynh'!$C$7:$E$386,3,0)</f>
        <v>A4</v>
      </c>
      <c r="AC258" s="19">
        <f>VLOOKUP(AB258,Sheet1!$B$2:$C$12,2,TRUE)</f>
        <v>7</v>
      </c>
      <c r="AD258" s="19" t="str">
        <f>VLOOKUP($E258,'[13]Chi tiet'!$D$8:$Q$388,14,0)</f>
        <v>A4</v>
      </c>
      <c r="AE258" s="19">
        <f>VLOOKUP(AD258,Sheet1!$B$2:$C$12,2,TRUE)</f>
        <v>7</v>
      </c>
      <c r="AF258" s="19">
        <f t="shared" si="86"/>
        <v>7</v>
      </c>
      <c r="AG258" s="226">
        <f t="shared" si="89"/>
        <v>0</v>
      </c>
      <c r="AH258" s="17" t="str">
        <f t="shared" si="79"/>
        <v>Hoàn thành tốt nhiệm vụ</v>
      </c>
      <c r="AI258" s="17">
        <f t="shared" si="90"/>
        <v>7</v>
      </c>
      <c r="AJ258" s="365" t="str">
        <f t="shared" si="80"/>
        <v/>
      </c>
      <c r="AK258" s="17" t="str">
        <f t="shared" si="81"/>
        <v>Hoàn thành tốt nhiệm vụ</v>
      </c>
      <c r="AL258" s="17" t="str">
        <f t="shared" si="82"/>
        <v>LĐTT</v>
      </c>
      <c r="AM258" s="366"/>
      <c r="AN258" s="19" t="str">
        <f>VLOOKUP($E258,[15]Sheet1!$C$7:$E$395,2,0)</f>
        <v>B1</v>
      </c>
      <c r="AO258" s="19">
        <f>VLOOKUP(AN258,Sheet1!$B$2:$C$12,2,TRUE)</f>
        <v>6</v>
      </c>
      <c r="AP258" s="19" t="str">
        <f>VLOOKUP($E258,[15]Sheet1!$C$7:$E$395,3,0)</f>
        <v>A4</v>
      </c>
      <c r="AQ258" s="19">
        <f>VLOOKUP(AP258,Sheet1!$B$2:$C$12,2,TRUE)</f>
        <v>7</v>
      </c>
      <c r="AR258" s="17">
        <f t="shared" si="74"/>
        <v>6.9</v>
      </c>
      <c r="AS258" s="17">
        <f t="shared" si="85"/>
        <v>6.9</v>
      </c>
      <c r="AT258" s="365" t="str">
        <f t="shared" si="91"/>
        <v>11A* + 1B* + 0C* +  0D</v>
      </c>
      <c r="AU258" s="365" t="str">
        <f t="shared" si="83"/>
        <v>11A*</v>
      </c>
      <c r="AV258" s="19" t="str">
        <f t="shared" si="75"/>
        <v>HTT NV</v>
      </c>
      <c r="AW258" s="19" t="str">
        <f t="shared" si="76"/>
        <v>HTT NV</v>
      </c>
      <c r="AX258" s="32"/>
      <c r="AY258" s="32"/>
    </row>
    <row r="259" spans="1:51" s="48" customFormat="1" ht="35.1" customHeight="1" x14ac:dyDescent="0.25">
      <c r="A259" s="207">
        <f t="shared" si="77"/>
        <v>251</v>
      </c>
      <c r="B259" s="207">
        <f>COUNTIF($F$9:F259,F259)</f>
        <v>15</v>
      </c>
      <c r="C259" s="353" t="s">
        <v>984</v>
      </c>
      <c r="D259" s="115" t="s">
        <v>174</v>
      </c>
      <c r="E259" s="210" t="s">
        <v>648</v>
      </c>
      <c r="F259" s="38" t="s">
        <v>372</v>
      </c>
      <c r="G259" s="38" t="s">
        <v>974</v>
      </c>
      <c r="H259" s="19" t="str">
        <f>VLOOKUP($E259,'[4]Gui chi Quynh'!$D$7:$F$393,3,0)</f>
        <v>A4</v>
      </c>
      <c r="I259" s="19">
        <f>VLOOKUP(H259,Sheet1!$B$2:$C$12,2,TRUE)</f>
        <v>7</v>
      </c>
      <c r="J259" s="19" t="str">
        <f>VLOOKUP($E259,'[5]Gui chi Quynh'!$C$7:$E$391,3,0)</f>
        <v>A4</v>
      </c>
      <c r="K259" s="19">
        <f>VLOOKUP(J259,Sheet1!$B$2:$C$12,2,TRUE)</f>
        <v>7</v>
      </c>
      <c r="L259" s="19" t="str">
        <f>VLOOKUP($E259,'[6]Gui chi Quynh'!$C$7:$E$389,3,0)</f>
        <v>A4</v>
      </c>
      <c r="M259" s="19">
        <f>VLOOKUP(L259,Sheet1!$B$2:$C$12,2,TRUE)</f>
        <v>7</v>
      </c>
      <c r="N259" s="19" t="str">
        <f>VLOOKUP($E259,'[7]Gui chi Quynh'!$C$7:$E$389,3,0)</f>
        <v>A3</v>
      </c>
      <c r="O259" s="19">
        <f>VLOOKUP(N259,Sheet1!$B$2:$C$12,2,TRUE)</f>
        <v>8</v>
      </c>
      <c r="P259" s="19" t="str">
        <f>VLOOKUP($E259,'[8]Gui chi Quynh'!$C$7:$E$388,3,0)</f>
        <v>A4</v>
      </c>
      <c r="Q259" s="19">
        <f>VLOOKUP(P259,Sheet1!$B$2:$C$12,2,TRUE)</f>
        <v>7</v>
      </c>
      <c r="R259" s="19">
        <f t="shared" si="87"/>
        <v>7.2</v>
      </c>
      <c r="S259" s="226">
        <f t="shared" si="88"/>
        <v>0</v>
      </c>
      <c r="T259" s="17" t="str">
        <f t="shared" si="78"/>
        <v>Hoàn thành tốt nhiệm vụ</v>
      </c>
      <c r="U259" s="232"/>
      <c r="V259" s="19" t="str">
        <f>VLOOKUP($E259,'[9]Gui chi Quynh'!$C$7:$E$388,3,0)</f>
        <v>A4</v>
      </c>
      <c r="W259" s="19">
        <f>VLOOKUP(V259,Sheet1!$B$2:$C$12,2,TRUE)</f>
        <v>7</v>
      </c>
      <c r="X259" s="19" t="str">
        <f>VLOOKUP($E259,'[10]Gui chi Quynh'!$C$7:$E$387,3,0)</f>
        <v>A4</v>
      </c>
      <c r="Y259" s="19">
        <f>VLOOKUP(X259,Sheet1!$B$2:$C$12,2,TRUE)</f>
        <v>7</v>
      </c>
      <c r="Z259" s="19" t="str">
        <f>VLOOKUP(E259,'[11]Gui chi Quynh'!$C$7:$E$385,3,0)</f>
        <v>A4</v>
      </c>
      <c r="AA259" s="19">
        <f>VLOOKUP(Z259,Sheet1!$B$2:$C$12,2,TRUE)</f>
        <v>7</v>
      </c>
      <c r="AB259" s="19" t="str">
        <f>VLOOKUP(E259,'[12]Gui chi Quynh'!$C$7:$E$386,3,0)</f>
        <v>A4</v>
      </c>
      <c r="AC259" s="19">
        <f>VLOOKUP(AB259,Sheet1!$B$2:$C$12,2,TRUE)</f>
        <v>7</v>
      </c>
      <c r="AD259" s="19" t="str">
        <f>VLOOKUP($E259,'[13]Chi tiet'!$D$8:$Q$388,14,0)</f>
        <v>A3</v>
      </c>
      <c r="AE259" s="19">
        <f>VLOOKUP(AD259,Sheet1!$B$2:$C$12,2,TRUE)</f>
        <v>8</v>
      </c>
      <c r="AF259" s="19">
        <f t="shared" si="86"/>
        <v>7.2</v>
      </c>
      <c r="AG259" s="226">
        <f t="shared" si="89"/>
        <v>0</v>
      </c>
      <c r="AH259" s="17" t="str">
        <f t="shared" si="79"/>
        <v>Hoàn thành tốt nhiệm vụ</v>
      </c>
      <c r="AI259" s="17">
        <f t="shared" si="90"/>
        <v>7.2</v>
      </c>
      <c r="AJ259" s="365" t="str">
        <f t="shared" si="80"/>
        <v/>
      </c>
      <c r="AK259" s="17" t="str">
        <f t="shared" si="81"/>
        <v>Hoàn thành tốt nhiệm vụ</v>
      </c>
      <c r="AL259" s="17" t="str">
        <f t="shared" si="82"/>
        <v>LĐTT</v>
      </c>
      <c r="AM259" s="366"/>
      <c r="AN259" s="19" t="str">
        <f>VLOOKUP($E259,[15]Sheet1!$C$7:$E$395,2,0)</f>
        <v>A3</v>
      </c>
      <c r="AO259" s="19">
        <f>VLOOKUP(AN259,Sheet1!$B$2:$C$12,2,TRUE)</f>
        <v>8</v>
      </c>
      <c r="AP259" s="19" t="str">
        <f>VLOOKUP($E259,[15]Sheet1!$C$7:$E$395,3,0)</f>
        <v>A4</v>
      </c>
      <c r="AQ259" s="19">
        <f>VLOOKUP(AP259,Sheet1!$B$2:$C$12,2,TRUE)</f>
        <v>7</v>
      </c>
      <c r="AR259" s="17">
        <f t="shared" si="74"/>
        <v>7.2</v>
      </c>
      <c r="AS259" s="17">
        <f t="shared" si="85"/>
        <v>7.3</v>
      </c>
      <c r="AT259" s="365" t="str">
        <f t="shared" si="91"/>
        <v>12A* + 0B* + 0C* +  0D</v>
      </c>
      <c r="AU259" s="365" t="str">
        <f t="shared" si="83"/>
        <v>12A*</v>
      </c>
      <c r="AV259" s="19" t="str">
        <f t="shared" si="75"/>
        <v>HTT NV</v>
      </c>
      <c r="AW259" s="19" t="str">
        <f t="shared" si="76"/>
        <v>HTT NV</v>
      </c>
      <c r="AX259" s="25"/>
      <c r="AY259" s="25"/>
    </row>
    <row r="260" spans="1:51" s="48" customFormat="1" ht="35.1" customHeight="1" x14ac:dyDescent="0.25">
      <c r="A260" s="207">
        <f t="shared" si="77"/>
        <v>252</v>
      </c>
      <c r="B260" s="207">
        <f>COUNTIF($F$9:F260,F260)</f>
        <v>16</v>
      </c>
      <c r="C260" s="353" t="s">
        <v>985</v>
      </c>
      <c r="D260" s="115" t="s">
        <v>175</v>
      </c>
      <c r="E260" s="210" t="s">
        <v>649</v>
      </c>
      <c r="F260" s="38" t="s">
        <v>372</v>
      </c>
      <c r="G260" s="38" t="s">
        <v>974</v>
      </c>
      <c r="H260" s="19" t="str">
        <f>VLOOKUP($E260,'[4]Gui chi Quynh'!$D$7:$F$393,3,0)</f>
        <v>A3</v>
      </c>
      <c r="I260" s="19">
        <f>VLOOKUP(H260,Sheet1!$B$2:$C$12,2,TRUE)</f>
        <v>8</v>
      </c>
      <c r="J260" s="19" t="str">
        <f>VLOOKUP($E260,'[5]Gui chi Quynh'!$C$7:$E$391,3,0)</f>
        <v>A4</v>
      </c>
      <c r="K260" s="19">
        <f>VLOOKUP(J260,Sheet1!$B$2:$C$12,2,TRUE)</f>
        <v>7</v>
      </c>
      <c r="L260" s="19" t="str">
        <f>VLOOKUP($E260,'[6]Gui chi Quynh'!$C$7:$E$389,3,0)</f>
        <v>A4</v>
      </c>
      <c r="M260" s="19">
        <f>VLOOKUP(L260,Sheet1!$B$2:$C$12,2,TRUE)</f>
        <v>7</v>
      </c>
      <c r="N260" s="19" t="str">
        <f>VLOOKUP($E260,'[7]Gui chi Quynh'!$C$7:$E$389,3,0)</f>
        <v>A3</v>
      </c>
      <c r="O260" s="19">
        <f>VLOOKUP(N260,Sheet1!$B$2:$C$12,2,TRUE)</f>
        <v>8</v>
      </c>
      <c r="P260" s="19" t="str">
        <f>VLOOKUP($E260,'[8]Gui chi Quynh'!$C$7:$E$388,3,0)</f>
        <v>A4</v>
      </c>
      <c r="Q260" s="19">
        <f>VLOOKUP(P260,Sheet1!$B$2:$C$12,2,TRUE)</f>
        <v>7</v>
      </c>
      <c r="R260" s="19">
        <f t="shared" si="87"/>
        <v>7.4</v>
      </c>
      <c r="S260" s="226">
        <f t="shared" si="88"/>
        <v>0</v>
      </c>
      <c r="T260" s="17" t="str">
        <f t="shared" si="78"/>
        <v>Hoàn thành tốt nhiệm vụ</v>
      </c>
      <c r="U260" s="232"/>
      <c r="V260" s="19" t="str">
        <f>VLOOKUP($E260,'[9]Gui chi Quynh'!$C$7:$E$388,3,0)</f>
        <v>A4</v>
      </c>
      <c r="W260" s="19">
        <f>VLOOKUP(V260,Sheet1!$B$2:$C$12,2,TRUE)</f>
        <v>7</v>
      </c>
      <c r="X260" s="19" t="str">
        <f>VLOOKUP($E260,'[10]Gui chi Quynh'!$C$7:$E$387,3,0)</f>
        <v>A4</v>
      </c>
      <c r="Y260" s="19">
        <f>VLOOKUP(X260,Sheet1!$B$2:$C$12,2,TRUE)</f>
        <v>7</v>
      </c>
      <c r="Z260" s="19" t="str">
        <f>VLOOKUP(E260,'[11]Gui chi Quynh'!$C$7:$E$385,3,0)</f>
        <v>A4</v>
      </c>
      <c r="AA260" s="19">
        <f>VLOOKUP(Z260,Sheet1!$B$2:$C$12,2,TRUE)</f>
        <v>7</v>
      </c>
      <c r="AB260" s="19" t="str">
        <f>VLOOKUP(E260,'[12]Gui chi Quynh'!$C$7:$E$386,3,0)</f>
        <v>A3</v>
      </c>
      <c r="AC260" s="19">
        <f>VLOOKUP(AB260,Sheet1!$B$2:$C$12,2,TRUE)</f>
        <v>8</v>
      </c>
      <c r="AD260" s="19" t="str">
        <f>VLOOKUP($E260,'[13]Chi tiet'!$D$8:$Q$388,14,0)</f>
        <v>A4</v>
      </c>
      <c r="AE260" s="19">
        <f>VLOOKUP(AD260,Sheet1!$B$2:$C$12,2,TRUE)</f>
        <v>7</v>
      </c>
      <c r="AF260" s="19">
        <f t="shared" si="86"/>
        <v>7.2</v>
      </c>
      <c r="AG260" s="226">
        <f t="shared" si="89"/>
        <v>0</v>
      </c>
      <c r="AH260" s="17" t="str">
        <f t="shared" si="79"/>
        <v>Hoàn thành tốt nhiệm vụ</v>
      </c>
      <c r="AI260" s="17">
        <f t="shared" si="90"/>
        <v>7.3</v>
      </c>
      <c r="AJ260" s="365" t="str">
        <f t="shared" si="80"/>
        <v/>
      </c>
      <c r="AK260" s="17" t="str">
        <f t="shared" si="81"/>
        <v>Hoàn thành tốt nhiệm vụ</v>
      </c>
      <c r="AL260" s="17" t="str">
        <f t="shared" si="82"/>
        <v>LĐTT</v>
      </c>
      <c r="AM260" s="366"/>
      <c r="AN260" s="19" t="str">
        <f>VLOOKUP($E260,[15]Sheet1!$C$7:$E$395,2,0)</f>
        <v>A3</v>
      </c>
      <c r="AO260" s="19">
        <f>VLOOKUP(AN260,Sheet1!$B$2:$C$12,2,TRUE)</f>
        <v>8</v>
      </c>
      <c r="AP260" s="19" t="str">
        <f>VLOOKUP($E260,[15]Sheet1!$C$7:$E$395,3,0)</f>
        <v>A4</v>
      </c>
      <c r="AQ260" s="19">
        <f>VLOOKUP(AP260,Sheet1!$B$2:$C$12,2,TRUE)</f>
        <v>7</v>
      </c>
      <c r="AR260" s="17">
        <f t="shared" si="74"/>
        <v>7.4</v>
      </c>
      <c r="AS260" s="17">
        <f t="shared" si="85"/>
        <v>7.3</v>
      </c>
      <c r="AT260" s="365" t="str">
        <f t="shared" si="91"/>
        <v>12A* + 0B* + 0C* +  0D</v>
      </c>
      <c r="AU260" s="365" t="str">
        <f t="shared" si="83"/>
        <v>12A*</v>
      </c>
      <c r="AV260" s="19" t="str">
        <f t="shared" si="75"/>
        <v>HTT NV</v>
      </c>
      <c r="AW260" s="19" t="str">
        <f t="shared" si="76"/>
        <v>HTT NV</v>
      </c>
      <c r="AX260" s="25"/>
      <c r="AY260" s="25"/>
    </row>
    <row r="261" spans="1:51" s="48" customFormat="1" ht="35.1" customHeight="1" x14ac:dyDescent="0.25">
      <c r="A261" s="207">
        <f t="shared" si="77"/>
        <v>253</v>
      </c>
      <c r="B261" s="207">
        <f>COUNTIF($F$9:F261,F261)</f>
        <v>17</v>
      </c>
      <c r="C261" s="353" t="s">
        <v>985</v>
      </c>
      <c r="D261" s="115" t="s">
        <v>176</v>
      </c>
      <c r="E261" s="210" t="s">
        <v>650</v>
      </c>
      <c r="F261" s="38" t="s">
        <v>372</v>
      </c>
      <c r="G261" s="38" t="s">
        <v>974</v>
      </c>
      <c r="H261" s="19" t="str">
        <f>VLOOKUP($E261,'[4]Gui chi Quynh'!$D$7:$F$393,3,0)</f>
        <v>A4</v>
      </c>
      <c r="I261" s="19">
        <f>VLOOKUP(H261,Sheet1!$B$2:$C$12,2,TRUE)</f>
        <v>7</v>
      </c>
      <c r="J261" s="19" t="str">
        <f>VLOOKUP($E261,'[5]Gui chi Quynh'!$C$7:$E$391,3,0)</f>
        <v>A4</v>
      </c>
      <c r="K261" s="19">
        <f>VLOOKUP(J261,Sheet1!$B$2:$C$12,2,TRUE)</f>
        <v>7</v>
      </c>
      <c r="L261" s="19" t="str">
        <f>VLOOKUP($E261,'[6]Gui chi Quynh'!$C$7:$E$389,3,0)</f>
        <v>A4</v>
      </c>
      <c r="M261" s="19">
        <f>VLOOKUP(L261,Sheet1!$B$2:$C$12,2,TRUE)</f>
        <v>7</v>
      </c>
      <c r="N261" s="19" t="str">
        <f>VLOOKUP($E261,'[7]Gui chi Quynh'!$C$7:$E$389,3,0)</f>
        <v>A4</v>
      </c>
      <c r="O261" s="19">
        <f>VLOOKUP(N261,Sheet1!$B$2:$C$12,2,TRUE)</f>
        <v>7</v>
      </c>
      <c r="P261" s="19" t="str">
        <f>VLOOKUP($E261,'[8]Gui chi Quynh'!$C$7:$E$388,3,0)</f>
        <v>A4</v>
      </c>
      <c r="Q261" s="19">
        <f>VLOOKUP(P261,Sheet1!$B$2:$C$12,2,TRUE)</f>
        <v>7</v>
      </c>
      <c r="R261" s="19">
        <f t="shared" si="87"/>
        <v>7</v>
      </c>
      <c r="S261" s="226">
        <f t="shared" si="88"/>
        <v>0</v>
      </c>
      <c r="T261" s="17" t="str">
        <f t="shared" si="78"/>
        <v>Hoàn thành tốt nhiệm vụ</v>
      </c>
      <c r="U261" s="232"/>
      <c r="V261" s="19" t="str">
        <f>VLOOKUP($E261,'[9]Gui chi Quynh'!$C$7:$E$388,3,0)</f>
        <v>A4</v>
      </c>
      <c r="W261" s="19">
        <f>VLOOKUP(V261,Sheet1!$B$2:$C$12,2,TRUE)</f>
        <v>7</v>
      </c>
      <c r="X261" s="19" t="str">
        <f>VLOOKUP($E261,'[10]Gui chi Quynh'!$C$7:$E$387,3,0)</f>
        <v>A4</v>
      </c>
      <c r="Y261" s="19">
        <f>VLOOKUP(X261,Sheet1!$B$2:$C$12,2,TRUE)</f>
        <v>7</v>
      </c>
      <c r="Z261" s="19" t="str">
        <f>VLOOKUP(E261,'[11]Gui chi Quynh'!$C$7:$E$385,3,0)</f>
        <v>A4</v>
      </c>
      <c r="AA261" s="19">
        <f>VLOOKUP(Z261,Sheet1!$B$2:$C$12,2,TRUE)</f>
        <v>7</v>
      </c>
      <c r="AB261" s="19" t="str">
        <f>VLOOKUP(E261,'[12]Gui chi Quynh'!$C$7:$E$386,3,0)</f>
        <v>A4</v>
      </c>
      <c r="AC261" s="19">
        <f>VLOOKUP(AB261,Sheet1!$B$2:$C$12,2,TRUE)</f>
        <v>7</v>
      </c>
      <c r="AD261" s="19" t="str">
        <f>VLOOKUP($E261,'[13]Chi tiet'!$D$8:$Q$388,14,0)</f>
        <v>A4</v>
      </c>
      <c r="AE261" s="19">
        <f>VLOOKUP(AD261,Sheet1!$B$2:$C$12,2,TRUE)</f>
        <v>7</v>
      </c>
      <c r="AF261" s="19">
        <f t="shared" si="86"/>
        <v>7</v>
      </c>
      <c r="AG261" s="226">
        <f t="shared" si="89"/>
        <v>0</v>
      </c>
      <c r="AH261" s="17" t="str">
        <f t="shared" si="79"/>
        <v>Hoàn thành tốt nhiệm vụ</v>
      </c>
      <c r="AI261" s="17">
        <f t="shared" si="90"/>
        <v>7</v>
      </c>
      <c r="AJ261" s="365" t="str">
        <f t="shared" si="80"/>
        <v/>
      </c>
      <c r="AK261" s="17" t="str">
        <f t="shared" si="81"/>
        <v>Hoàn thành tốt nhiệm vụ</v>
      </c>
      <c r="AL261" s="17" t="str">
        <f t="shared" si="82"/>
        <v>LĐTT</v>
      </c>
      <c r="AM261" s="366"/>
      <c r="AN261" s="19" t="str">
        <f>VLOOKUP($E261,[15]Sheet1!$C$7:$E$395,2,0)</f>
        <v>A3</v>
      </c>
      <c r="AO261" s="19">
        <f>VLOOKUP(AN261,Sheet1!$B$2:$C$12,2,TRUE)</f>
        <v>8</v>
      </c>
      <c r="AP261" s="19" t="str">
        <f>VLOOKUP($E261,[15]Sheet1!$C$7:$E$395,3,0)</f>
        <v>A4</v>
      </c>
      <c r="AQ261" s="19">
        <f>VLOOKUP(AP261,Sheet1!$B$2:$C$12,2,TRUE)</f>
        <v>7</v>
      </c>
      <c r="AR261" s="17">
        <f t="shared" si="74"/>
        <v>7.1</v>
      </c>
      <c r="AS261" s="17">
        <f t="shared" si="85"/>
        <v>7.1</v>
      </c>
      <c r="AT261" s="365" t="str">
        <f t="shared" si="91"/>
        <v>12A* + 0B* + 0C* +  0D</v>
      </c>
      <c r="AU261" s="365" t="str">
        <f t="shared" si="83"/>
        <v>12A*</v>
      </c>
      <c r="AV261" s="19" t="str">
        <f t="shared" si="75"/>
        <v>HTT NV</v>
      </c>
      <c r="AW261" s="19" t="str">
        <f t="shared" si="76"/>
        <v>HTT NV</v>
      </c>
      <c r="AX261" s="25"/>
      <c r="AY261" s="25"/>
    </row>
    <row r="262" spans="1:51" s="48" customFormat="1" ht="35.1" customHeight="1" x14ac:dyDescent="0.25">
      <c r="A262" s="207">
        <f t="shared" si="77"/>
        <v>254</v>
      </c>
      <c r="B262" s="207">
        <f>COUNTIF($F$9:F262,F262)</f>
        <v>18</v>
      </c>
      <c r="C262" s="353" t="s">
        <v>985</v>
      </c>
      <c r="D262" s="58" t="s">
        <v>826</v>
      </c>
      <c r="E262" s="219" t="s">
        <v>827</v>
      </c>
      <c r="F262" s="38" t="s">
        <v>372</v>
      </c>
      <c r="G262" s="38" t="s">
        <v>974</v>
      </c>
      <c r="H262" s="19" t="str">
        <f>VLOOKUP($E262,'[4]Gui chi Quynh'!$D$7:$F$393,3,0)</f>
        <v>A3</v>
      </c>
      <c r="I262" s="19">
        <f>VLOOKUP(H262,Sheet1!$B$2:$C$12,2,TRUE)</f>
        <v>8</v>
      </c>
      <c r="J262" s="19" t="str">
        <f>VLOOKUP($E262,'[5]Gui chi Quynh'!$C$7:$E$391,3,0)</f>
        <v>A3</v>
      </c>
      <c r="K262" s="19">
        <f>VLOOKUP(J262,Sheet1!$B$2:$C$12,2,TRUE)</f>
        <v>8</v>
      </c>
      <c r="L262" s="19" t="str">
        <f>VLOOKUP($E262,'[6]Gui chi Quynh'!$C$7:$E$389,3,0)</f>
        <v>A4</v>
      </c>
      <c r="M262" s="19">
        <f>VLOOKUP(L262,Sheet1!$B$2:$C$12,2,TRUE)</f>
        <v>7</v>
      </c>
      <c r="N262" s="19" t="str">
        <f>VLOOKUP($E262,'[7]Gui chi Quynh'!$C$7:$E$389,3,0)</f>
        <v>A3</v>
      </c>
      <c r="O262" s="19">
        <f>VLOOKUP(N262,Sheet1!$B$2:$C$12,2,TRUE)</f>
        <v>8</v>
      </c>
      <c r="P262" s="19" t="str">
        <f>VLOOKUP($E262,'[8]Gui chi Quynh'!$C$7:$E$388,3,0)</f>
        <v>A3</v>
      </c>
      <c r="Q262" s="19">
        <f>VLOOKUP(P262,Sheet1!$B$2:$C$12,2,TRUE)</f>
        <v>8</v>
      </c>
      <c r="R262" s="19">
        <f>ROUND(AVERAGE(I262,K262,M262,O262,Q262),2)</f>
        <v>7.8</v>
      </c>
      <c r="S262" s="226">
        <f>COUNTIF(F262:P262,"C*")*1+COUNTIF(F262:P262,"D")*2+COUNTIF(F262:P262,"E")*3</f>
        <v>0</v>
      </c>
      <c r="T262" s="17" t="str">
        <f t="shared" si="78"/>
        <v>Hoàn thành tốt nhiệm vụ</v>
      </c>
      <c r="U262" s="232"/>
      <c r="V262" s="19" t="str">
        <f>VLOOKUP($E262,'[9]Gui chi Quynh'!$C$7:$E$388,3,0)</f>
        <v>A4</v>
      </c>
      <c r="W262" s="19">
        <f>VLOOKUP(V262,Sheet1!$B$2:$C$12,2,TRUE)</f>
        <v>7</v>
      </c>
      <c r="X262" s="19" t="str">
        <f>VLOOKUP($E262,'[10]Gui chi Quynh'!$C$7:$E$387,3,0)</f>
        <v>A3</v>
      </c>
      <c r="Y262" s="19">
        <f>VLOOKUP(X262,Sheet1!$B$2:$C$12,2,TRUE)</f>
        <v>8</v>
      </c>
      <c r="Z262" s="19" t="str">
        <f>VLOOKUP(E262,'[11]Gui chi Quynh'!$C$7:$E$385,3,0)</f>
        <v>A4</v>
      </c>
      <c r="AA262" s="19">
        <f>VLOOKUP(Z262,Sheet1!$B$2:$C$12,2,TRUE)</f>
        <v>7</v>
      </c>
      <c r="AB262" s="19" t="str">
        <f>VLOOKUP(E262,'[12]Gui chi Quynh'!$C$7:$E$386,3,0)</f>
        <v>A2</v>
      </c>
      <c r="AC262" s="19">
        <f>VLOOKUP(AB262,Sheet1!$B$2:$C$12,2,TRUE)</f>
        <v>9</v>
      </c>
      <c r="AD262" s="19" t="str">
        <f>VLOOKUP($E262,'[13]Chi tiet'!$D$8:$Q$388,14,0)</f>
        <v>A1</v>
      </c>
      <c r="AE262" s="19">
        <f>VLOOKUP(AD262,Sheet1!$B$2:$C$12,2,TRUE)</f>
        <v>10</v>
      </c>
      <c r="AF262" s="19">
        <f t="shared" si="86"/>
        <v>8.1999999999999993</v>
      </c>
      <c r="AG262" s="226">
        <f t="shared" si="89"/>
        <v>0</v>
      </c>
      <c r="AH262" s="17" t="str">
        <f t="shared" si="79"/>
        <v>Hoàn thành xuất sắc nhiệm vụ</v>
      </c>
      <c r="AI262" s="17">
        <f t="shared" si="90"/>
        <v>8</v>
      </c>
      <c r="AJ262" s="365" t="str">
        <f t="shared" si="80"/>
        <v/>
      </c>
      <c r="AK262" s="17" t="str">
        <f t="shared" si="81"/>
        <v>Hoàn thành xuất sắc nhiệm vụ</v>
      </c>
      <c r="AL262" s="17" t="str">
        <f t="shared" si="82"/>
        <v>LĐTT</v>
      </c>
      <c r="AM262" s="366" t="str">
        <f>VLOOKUP($D262,'[14]DS Tong'!$D$18:$L$211,9,0)</f>
        <v>Đạt yêu cầu</v>
      </c>
      <c r="AN262" s="19" t="str">
        <f>VLOOKUP($E262,[15]Sheet1!$C$7:$E$395,2,0)</f>
        <v>A4</v>
      </c>
      <c r="AO262" s="19">
        <f>VLOOKUP(AN262,Sheet1!$B$2:$C$12,2,TRUE)</f>
        <v>7</v>
      </c>
      <c r="AP262" s="19" t="str">
        <f>VLOOKUP($E262,[15]Sheet1!$C$7:$E$395,3,0)</f>
        <v>A4</v>
      </c>
      <c r="AQ262" s="19">
        <f>VLOOKUP(AP262,Sheet1!$B$2:$C$12,2,TRUE)</f>
        <v>7</v>
      </c>
      <c r="AR262" s="17">
        <f t="shared" si="74"/>
        <v>7.6</v>
      </c>
      <c r="AS262" s="17">
        <f t="shared" si="85"/>
        <v>7.8</v>
      </c>
      <c r="AT262" s="365" t="str">
        <f t="shared" si="91"/>
        <v>12A* + 0B* + 0C* +  0D</v>
      </c>
      <c r="AU262" s="365" t="str">
        <f>LEFT(AT262,4)</f>
        <v>12A*</v>
      </c>
      <c r="AV262" s="19" t="str">
        <f t="shared" si="75"/>
        <v>HTT NV</v>
      </c>
      <c r="AW262" s="19" t="str">
        <f t="shared" si="76"/>
        <v>HTT NV</v>
      </c>
      <c r="AX262" s="25"/>
      <c r="AY262" s="25"/>
    </row>
    <row r="263" spans="1:51" s="48" customFormat="1" ht="35.1" customHeight="1" x14ac:dyDescent="0.25">
      <c r="A263" s="207">
        <f t="shared" si="77"/>
        <v>255</v>
      </c>
      <c r="B263" s="207">
        <f>COUNTIF($F$9:F263,F263)</f>
        <v>19</v>
      </c>
      <c r="C263" s="353" t="s">
        <v>985</v>
      </c>
      <c r="D263" s="115" t="s">
        <v>177</v>
      </c>
      <c r="E263" s="210" t="s">
        <v>651</v>
      </c>
      <c r="F263" s="38" t="s">
        <v>372</v>
      </c>
      <c r="G263" s="38" t="s">
        <v>974</v>
      </c>
      <c r="H263" s="19" t="str">
        <f>VLOOKUP($E263,'[4]Gui chi Quynh'!$D$7:$F$393,3,0)</f>
        <v>A4</v>
      </c>
      <c r="I263" s="19">
        <f>VLOOKUP(H263,Sheet1!$B$2:$C$12,2,TRUE)</f>
        <v>7</v>
      </c>
      <c r="J263" s="19" t="str">
        <f>VLOOKUP($E263,'[5]Gui chi Quynh'!$C$7:$E$391,3,0)</f>
        <v>A4</v>
      </c>
      <c r="K263" s="19">
        <f>VLOOKUP(J263,Sheet1!$B$2:$C$12,2,TRUE)</f>
        <v>7</v>
      </c>
      <c r="L263" s="19" t="str">
        <f>VLOOKUP($E263,'[6]Gui chi Quynh'!$C$7:$E$389,3,0)</f>
        <v>A4</v>
      </c>
      <c r="M263" s="19">
        <f>VLOOKUP(L263,Sheet1!$B$2:$C$12,2,TRUE)</f>
        <v>7</v>
      </c>
      <c r="N263" s="19" t="str">
        <f>VLOOKUP($E263,'[7]Gui chi Quynh'!$C$7:$E$389,3,0)</f>
        <v>A4</v>
      </c>
      <c r="O263" s="19">
        <f>VLOOKUP(N263,Sheet1!$B$2:$C$12,2,TRUE)</f>
        <v>7</v>
      </c>
      <c r="P263" s="19" t="str">
        <f>VLOOKUP($E263,'[8]Gui chi Quynh'!$C$7:$E$388,3,0)</f>
        <v>A4</v>
      </c>
      <c r="Q263" s="19">
        <f>VLOOKUP(P263,Sheet1!$B$2:$C$12,2,TRUE)</f>
        <v>7</v>
      </c>
      <c r="R263" s="19">
        <f t="shared" si="87"/>
        <v>7</v>
      </c>
      <c r="S263" s="226">
        <f t="shared" si="88"/>
        <v>0</v>
      </c>
      <c r="T263" s="17" t="str">
        <f t="shared" si="78"/>
        <v>Hoàn thành tốt nhiệm vụ</v>
      </c>
      <c r="U263" s="232"/>
      <c r="V263" s="19" t="str">
        <f>VLOOKUP($E263,'[9]Gui chi Quynh'!$C$7:$E$388,3,0)</f>
        <v>A4</v>
      </c>
      <c r="W263" s="19">
        <f>VLOOKUP(V263,Sheet1!$B$2:$C$12,2,TRUE)</f>
        <v>7</v>
      </c>
      <c r="X263" s="19" t="str">
        <f>VLOOKUP($E263,'[10]Gui chi Quynh'!$C$7:$E$387,3,0)</f>
        <v>A4</v>
      </c>
      <c r="Y263" s="19">
        <f>VLOOKUP(X263,Sheet1!$B$2:$C$12,2,TRUE)</f>
        <v>7</v>
      </c>
      <c r="Z263" s="19" t="str">
        <f>VLOOKUP(E263,'[11]Gui chi Quynh'!$C$7:$E$385,3,0)</f>
        <v>A3</v>
      </c>
      <c r="AA263" s="19">
        <f>VLOOKUP(Z263,Sheet1!$B$2:$C$12,2,TRUE)</f>
        <v>8</v>
      </c>
      <c r="AB263" s="19" t="str">
        <f>VLOOKUP(E263,'[12]Gui chi Quynh'!$C$7:$E$386,3,0)</f>
        <v>A4</v>
      </c>
      <c r="AC263" s="19">
        <f>VLOOKUP(AB263,Sheet1!$B$2:$C$12,2,TRUE)</f>
        <v>7</v>
      </c>
      <c r="AD263" s="19" t="str">
        <f>VLOOKUP($E263,'[13]Chi tiet'!$D$8:$Q$388,14,0)</f>
        <v>A3</v>
      </c>
      <c r="AE263" s="19">
        <f>VLOOKUP(AD263,Sheet1!$B$2:$C$12,2,TRUE)</f>
        <v>8</v>
      </c>
      <c r="AF263" s="19">
        <f t="shared" si="86"/>
        <v>7.4</v>
      </c>
      <c r="AG263" s="226">
        <f t="shared" si="89"/>
        <v>0</v>
      </c>
      <c r="AH263" s="17" t="str">
        <f t="shared" si="79"/>
        <v>Hoàn thành tốt nhiệm vụ</v>
      </c>
      <c r="AI263" s="17">
        <f t="shared" si="90"/>
        <v>7.2</v>
      </c>
      <c r="AJ263" s="365" t="str">
        <f t="shared" si="80"/>
        <v/>
      </c>
      <c r="AK263" s="17" t="str">
        <f t="shared" si="81"/>
        <v>Hoàn thành tốt nhiệm vụ</v>
      </c>
      <c r="AL263" s="17" t="str">
        <f t="shared" si="82"/>
        <v>LĐTT</v>
      </c>
      <c r="AM263" s="366"/>
      <c r="AN263" s="19" t="str">
        <f>VLOOKUP($E263,[15]Sheet1!$C$7:$E$395,2,0)</f>
        <v>A4</v>
      </c>
      <c r="AO263" s="19">
        <f>VLOOKUP(AN263,Sheet1!$B$2:$C$12,2,TRUE)</f>
        <v>7</v>
      </c>
      <c r="AP263" s="19" t="str">
        <f>VLOOKUP($E263,[15]Sheet1!$C$7:$E$395,3,0)</f>
        <v>A4</v>
      </c>
      <c r="AQ263" s="19">
        <f>VLOOKUP(AP263,Sheet1!$B$2:$C$12,2,TRUE)</f>
        <v>7</v>
      </c>
      <c r="AR263" s="17">
        <f t="shared" si="74"/>
        <v>7.1</v>
      </c>
      <c r="AS263" s="17">
        <f t="shared" si="85"/>
        <v>7.2</v>
      </c>
      <c r="AT263" s="365" t="str">
        <f t="shared" si="91"/>
        <v>12A* + 0B* + 0C* +  0D</v>
      </c>
      <c r="AU263" s="365" t="str">
        <f t="shared" si="83"/>
        <v>12A*</v>
      </c>
      <c r="AV263" s="19" t="str">
        <f t="shared" si="75"/>
        <v>HTT NV</v>
      </c>
      <c r="AW263" s="19" t="str">
        <f t="shared" si="76"/>
        <v>HTT NV</v>
      </c>
      <c r="AX263" s="120"/>
      <c r="AY263" s="25"/>
    </row>
    <row r="264" spans="1:51" s="48" customFormat="1" ht="35.1" customHeight="1" x14ac:dyDescent="0.25">
      <c r="A264" s="207">
        <f t="shared" si="77"/>
        <v>256</v>
      </c>
      <c r="B264" s="207">
        <f>COUNTIF($F$9:F264,F264)</f>
        <v>20</v>
      </c>
      <c r="C264" s="353" t="s">
        <v>984</v>
      </c>
      <c r="D264" s="115" t="s">
        <v>178</v>
      </c>
      <c r="E264" s="210" t="s">
        <v>652</v>
      </c>
      <c r="F264" s="38" t="s">
        <v>372</v>
      </c>
      <c r="G264" s="38" t="s">
        <v>974</v>
      </c>
      <c r="H264" s="19" t="str">
        <f>VLOOKUP($E264,'[4]Gui chi Quynh'!$D$7:$F$393,3,0)</f>
        <v>A4</v>
      </c>
      <c r="I264" s="19">
        <f>VLOOKUP(H264,Sheet1!$B$2:$C$12,2,TRUE)</f>
        <v>7</v>
      </c>
      <c r="J264" s="19" t="str">
        <f>VLOOKUP($E264,'[5]Gui chi Quynh'!$C$7:$E$391,3,0)</f>
        <v>A4</v>
      </c>
      <c r="K264" s="19">
        <f>VLOOKUP(J264,Sheet1!$B$2:$C$12,2,TRUE)</f>
        <v>7</v>
      </c>
      <c r="L264" s="19" t="str">
        <f>VLOOKUP($E264,'[6]Gui chi Quynh'!$C$7:$E$389,3,0)</f>
        <v>A4</v>
      </c>
      <c r="M264" s="19">
        <f>VLOOKUP(L264,Sheet1!$B$2:$C$12,2,TRUE)</f>
        <v>7</v>
      </c>
      <c r="N264" s="19" t="str">
        <f>VLOOKUP($E264,'[7]Gui chi Quynh'!$C$7:$E$389,3,0)</f>
        <v>A4</v>
      </c>
      <c r="O264" s="19">
        <f>VLOOKUP(N264,Sheet1!$B$2:$C$12,2,TRUE)</f>
        <v>7</v>
      </c>
      <c r="P264" s="19" t="str">
        <f>VLOOKUP($E264,'[8]Gui chi Quynh'!$C$7:$E$388,3,0)</f>
        <v>A4</v>
      </c>
      <c r="Q264" s="19">
        <f>VLOOKUP(P264,Sheet1!$B$2:$C$12,2,TRUE)</f>
        <v>7</v>
      </c>
      <c r="R264" s="19">
        <f t="shared" si="87"/>
        <v>7</v>
      </c>
      <c r="S264" s="226">
        <f t="shared" si="88"/>
        <v>0</v>
      </c>
      <c r="T264" s="17" t="str">
        <f t="shared" si="78"/>
        <v>Hoàn thành tốt nhiệm vụ</v>
      </c>
      <c r="U264" s="232"/>
      <c r="V264" s="19" t="str">
        <f>VLOOKUP($E264,'[9]Gui chi Quynh'!$C$7:$E$388,3,0)</f>
        <v>A4</v>
      </c>
      <c r="W264" s="19">
        <f>VLOOKUP(V264,Sheet1!$B$2:$C$12,2,TRUE)</f>
        <v>7</v>
      </c>
      <c r="X264" s="19" t="str">
        <f>VLOOKUP($E264,'[10]Gui chi Quynh'!$C$7:$E$387,3,0)</f>
        <v>A4</v>
      </c>
      <c r="Y264" s="19">
        <f>VLOOKUP(X264,Sheet1!$B$2:$C$12,2,TRUE)</f>
        <v>7</v>
      </c>
      <c r="Z264" s="19" t="str">
        <f>VLOOKUP(E264,'[11]Gui chi Quynh'!$C$7:$E$385,3,0)</f>
        <v>A4</v>
      </c>
      <c r="AA264" s="19">
        <f>VLOOKUP(Z264,Sheet1!$B$2:$C$12,2,TRUE)</f>
        <v>7</v>
      </c>
      <c r="AB264" s="19" t="str">
        <f>VLOOKUP(E264,'[12]Gui chi Quynh'!$C$7:$E$386,3,0)</f>
        <v>A4</v>
      </c>
      <c r="AC264" s="19">
        <f>VLOOKUP(AB264,Sheet1!$B$2:$C$12,2,TRUE)</f>
        <v>7</v>
      </c>
      <c r="AD264" s="19" t="str">
        <f>VLOOKUP($E264,'[13]Chi tiet'!$D$8:$Q$388,14,0)</f>
        <v>A3</v>
      </c>
      <c r="AE264" s="19">
        <f>VLOOKUP(AD264,Sheet1!$B$2:$C$12,2,TRUE)</f>
        <v>8</v>
      </c>
      <c r="AF264" s="19">
        <f t="shared" si="86"/>
        <v>7.2</v>
      </c>
      <c r="AG264" s="226">
        <f t="shared" si="89"/>
        <v>0</v>
      </c>
      <c r="AH264" s="17" t="str">
        <f t="shared" si="79"/>
        <v>Hoàn thành tốt nhiệm vụ</v>
      </c>
      <c r="AI264" s="17">
        <f t="shared" si="90"/>
        <v>7.1</v>
      </c>
      <c r="AJ264" s="365" t="str">
        <f t="shared" si="80"/>
        <v/>
      </c>
      <c r="AK264" s="17" t="str">
        <f t="shared" si="81"/>
        <v>Hoàn thành tốt nhiệm vụ</v>
      </c>
      <c r="AL264" s="17" t="str">
        <f t="shared" si="82"/>
        <v>LĐTT</v>
      </c>
      <c r="AM264" s="366"/>
      <c r="AN264" s="19" t="str">
        <f>VLOOKUP($E264,[15]Sheet1!$C$7:$E$395,2,0)</f>
        <v>A3</v>
      </c>
      <c r="AO264" s="19">
        <f>VLOOKUP(AN264,Sheet1!$B$2:$C$12,2,TRUE)</f>
        <v>8</v>
      </c>
      <c r="AP264" s="19" t="str">
        <f>VLOOKUP($E264,[15]Sheet1!$C$7:$E$395,3,0)</f>
        <v>A4</v>
      </c>
      <c r="AQ264" s="19">
        <f>VLOOKUP(AP264,Sheet1!$B$2:$C$12,2,TRUE)</f>
        <v>7</v>
      </c>
      <c r="AR264" s="17">
        <f t="shared" si="74"/>
        <v>7.1</v>
      </c>
      <c r="AS264" s="17">
        <f t="shared" si="85"/>
        <v>7.2</v>
      </c>
      <c r="AT264" s="365" t="str">
        <f t="shared" si="91"/>
        <v>12A* + 0B* + 0C* +  0D</v>
      </c>
      <c r="AU264" s="365" t="str">
        <f t="shared" si="83"/>
        <v>12A*</v>
      </c>
      <c r="AV264" s="19" t="str">
        <f t="shared" si="75"/>
        <v>HTT NV</v>
      </c>
      <c r="AW264" s="19" t="str">
        <f t="shared" si="76"/>
        <v>HTT NV</v>
      </c>
      <c r="AX264" s="25"/>
      <c r="AY264" s="25"/>
    </row>
    <row r="265" spans="1:51" s="48" customFormat="1" ht="35.1" customHeight="1" x14ac:dyDescent="0.25">
      <c r="A265" s="207">
        <f t="shared" si="77"/>
        <v>257</v>
      </c>
      <c r="B265" s="207">
        <f>COUNTIF($F$9:F265,F265)</f>
        <v>21</v>
      </c>
      <c r="C265" s="353" t="s">
        <v>984</v>
      </c>
      <c r="D265" s="115" t="s">
        <v>179</v>
      </c>
      <c r="E265" s="210" t="s">
        <v>653</v>
      </c>
      <c r="F265" s="38" t="s">
        <v>372</v>
      </c>
      <c r="G265" s="38" t="s">
        <v>974</v>
      </c>
      <c r="H265" s="19" t="str">
        <f>VLOOKUP($E265,'[4]Gui chi Quynh'!$D$7:$F$393,3,0)</f>
        <v>A4</v>
      </c>
      <c r="I265" s="19">
        <f>VLOOKUP(H265,Sheet1!$B$2:$C$12,2,TRUE)</f>
        <v>7</v>
      </c>
      <c r="J265" s="19" t="str">
        <f>VLOOKUP($E265,'[5]Gui chi Quynh'!$C$7:$E$391,3,0)</f>
        <v>A4</v>
      </c>
      <c r="K265" s="19">
        <f>VLOOKUP(J265,Sheet1!$B$2:$C$12,2,TRUE)</f>
        <v>7</v>
      </c>
      <c r="L265" s="19" t="str">
        <f>VLOOKUP($E265,'[6]Gui chi Quynh'!$C$7:$E$389,3,0)</f>
        <v>A4</v>
      </c>
      <c r="M265" s="19">
        <f>VLOOKUP(L265,Sheet1!$B$2:$C$12,2,TRUE)</f>
        <v>7</v>
      </c>
      <c r="N265" s="19" t="str">
        <f>VLOOKUP($E265,'[7]Gui chi Quynh'!$C$7:$E$389,3,0)</f>
        <v>A3</v>
      </c>
      <c r="O265" s="19">
        <f>VLOOKUP(N265,Sheet1!$B$2:$C$12,2,TRUE)</f>
        <v>8</v>
      </c>
      <c r="P265" s="19" t="str">
        <f>VLOOKUP($E265,'[8]Gui chi Quynh'!$C$7:$E$388,3,0)</f>
        <v>A4</v>
      </c>
      <c r="Q265" s="19">
        <f>VLOOKUP(P265,Sheet1!$B$2:$C$12,2,TRUE)</f>
        <v>7</v>
      </c>
      <c r="R265" s="19">
        <f t="shared" si="87"/>
        <v>7.2</v>
      </c>
      <c r="S265" s="226">
        <f t="shared" si="88"/>
        <v>0</v>
      </c>
      <c r="T265" s="17" t="str">
        <f t="shared" si="78"/>
        <v>Hoàn thành tốt nhiệm vụ</v>
      </c>
      <c r="U265" s="232"/>
      <c r="V265" s="19" t="str">
        <f>VLOOKUP($E265,'[9]Gui chi Quynh'!$C$7:$E$388,3,0)</f>
        <v>A3</v>
      </c>
      <c r="W265" s="19">
        <f>VLOOKUP(V265,Sheet1!$B$2:$C$12,2,TRUE)</f>
        <v>8</v>
      </c>
      <c r="X265" s="19" t="str">
        <f>VLOOKUP($E265,'[10]Gui chi Quynh'!$C$7:$E$387,3,0)</f>
        <v>A4</v>
      </c>
      <c r="Y265" s="19">
        <f>VLOOKUP(X265,Sheet1!$B$2:$C$12,2,TRUE)</f>
        <v>7</v>
      </c>
      <c r="Z265" s="19" t="str">
        <f>VLOOKUP(E265,'[11]Gui chi Quynh'!$C$7:$E$385,3,0)</f>
        <v>A3</v>
      </c>
      <c r="AA265" s="19">
        <f>VLOOKUP(Z265,Sheet1!$B$2:$C$12,2,TRUE)</f>
        <v>8</v>
      </c>
      <c r="AB265" s="19" t="str">
        <f>VLOOKUP(E265,'[12]Gui chi Quynh'!$C$7:$E$386,3,0)</f>
        <v>A4</v>
      </c>
      <c r="AC265" s="19">
        <f>VLOOKUP(AB265,Sheet1!$B$2:$C$12,2,TRUE)</f>
        <v>7</v>
      </c>
      <c r="AD265" s="19" t="str">
        <f>VLOOKUP($E265,'[13]Chi tiet'!$D$8:$Q$388,14,0)</f>
        <v>A4</v>
      </c>
      <c r="AE265" s="19">
        <f>VLOOKUP(AD265,Sheet1!$B$2:$C$12,2,TRUE)</f>
        <v>7</v>
      </c>
      <c r="AF265" s="19">
        <f t="shared" si="86"/>
        <v>7.4</v>
      </c>
      <c r="AG265" s="226">
        <f t="shared" si="89"/>
        <v>0</v>
      </c>
      <c r="AH265" s="17" t="str">
        <f t="shared" si="79"/>
        <v>Hoàn thành tốt nhiệm vụ</v>
      </c>
      <c r="AI265" s="17">
        <f t="shared" si="90"/>
        <v>7.3</v>
      </c>
      <c r="AJ265" s="365" t="str">
        <f t="shared" si="80"/>
        <v/>
      </c>
      <c r="AK265" s="17" t="str">
        <f t="shared" si="81"/>
        <v>Hoàn thành tốt nhiệm vụ</v>
      </c>
      <c r="AL265" s="17" t="str">
        <f t="shared" si="82"/>
        <v>LĐTT</v>
      </c>
      <c r="AM265" s="366"/>
      <c r="AN265" s="19" t="str">
        <f>VLOOKUP($E265,[15]Sheet1!$C$7:$E$395,2,0)</f>
        <v>A4</v>
      </c>
      <c r="AO265" s="19">
        <f>VLOOKUP(AN265,Sheet1!$B$2:$C$12,2,TRUE)</f>
        <v>7</v>
      </c>
      <c r="AP265" s="19" t="str">
        <f>VLOOKUP($E265,[15]Sheet1!$C$7:$E$395,3,0)</f>
        <v>A3</v>
      </c>
      <c r="AQ265" s="19">
        <f>VLOOKUP(AP265,Sheet1!$B$2:$C$12,2,TRUE)</f>
        <v>8</v>
      </c>
      <c r="AR265" s="17">
        <f t="shared" ref="AR265:AR328" si="92">ROUND(AVERAGE(I265,K265,M265,O265,Q265,W265,Y265,AA265,AC265,AO265,AQ265),1)</f>
        <v>7.4</v>
      </c>
      <c r="AS265" s="17">
        <f t="shared" si="85"/>
        <v>7.3</v>
      </c>
      <c r="AT265" s="365" t="str">
        <f t="shared" si="91"/>
        <v>12A* + 0B* + 0C* +  0D</v>
      </c>
      <c r="AU265" s="365" t="str">
        <f t="shared" si="83"/>
        <v>12A*</v>
      </c>
      <c r="AV265" s="19" t="str">
        <f t="shared" ref="AV265:AV328" si="93">IF(AND(8&lt;=$AR265,$AR265&lt;=10),"HTXS NV",IF(AND(6&lt;$AR265,$AR265&lt;8),"HTT NV",IF(AND(5&lt;$AR265,$AR265&lt;6),"HT NV","Không HT NV")))</f>
        <v>HTT NV</v>
      </c>
      <c r="AW265" s="19" t="str">
        <f t="shared" ref="AW265:AW328" si="94">IF(AND(8&lt;=$AS265,$AS265&lt;=10),"HTXS NV",IF(AND(6&lt;$AS265,$AS265&lt;8),"HTT NV",IF(AND(5&lt;$AS265,$AS265&lt;6),"HT NV","Không HT NV")))</f>
        <v>HTT NV</v>
      </c>
      <c r="AX265" s="25"/>
      <c r="AY265" s="25"/>
    </row>
    <row r="266" spans="1:51" s="48" customFormat="1" ht="35.1" customHeight="1" x14ac:dyDescent="0.25">
      <c r="A266" s="207">
        <f t="shared" si="77"/>
        <v>258</v>
      </c>
      <c r="B266" s="207">
        <f>COUNTIF($F$9:F266,F266)</f>
        <v>22</v>
      </c>
      <c r="C266" s="353" t="s">
        <v>985</v>
      </c>
      <c r="D266" s="115" t="s">
        <v>181</v>
      </c>
      <c r="E266" s="210" t="s">
        <v>654</v>
      </c>
      <c r="F266" s="38" t="s">
        <v>372</v>
      </c>
      <c r="G266" s="38" t="s">
        <v>974</v>
      </c>
      <c r="H266" s="19" t="str">
        <f>VLOOKUP($E266,'[4]Gui chi Quynh'!$D$7:$F$393,3,0)</f>
        <v>A3</v>
      </c>
      <c r="I266" s="19">
        <f>VLOOKUP(H266,Sheet1!$B$2:$C$12,2,TRUE)</f>
        <v>8</v>
      </c>
      <c r="J266" s="19" t="str">
        <f>VLOOKUP($E266,'[5]Gui chi Quynh'!$C$7:$E$391,3,0)</f>
        <v>A3</v>
      </c>
      <c r="K266" s="19">
        <f>VLOOKUP(J266,Sheet1!$B$2:$C$12,2,TRUE)</f>
        <v>8</v>
      </c>
      <c r="L266" s="19" t="str">
        <f>VLOOKUP($E266,'[6]Gui chi Quynh'!$C$7:$E$389,3,0)</f>
        <v>A3</v>
      </c>
      <c r="M266" s="19">
        <f>VLOOKUP(L266,Sheet1!$B$2:$C$12,2,TRUE)</f>
        <v>8</v>
      </c>
      <c r="N266" s="19" t="str">
        <f>VLOOKUP($E266,'[7]Gui chi Quynh'!$C$7:$E$389,3,0)</f>
        <v>A3</v>
      </c>
      <c r="O266" s="19">
        <f>VLOOKUP(N266,Sheet1!$B$2:$C$12,2,TRUE)</f>
        <v>8</v>
      </c>
      <c r="P266" s="19" t="str">
        <f>VLOOKUP($E266,'[8]Gui chi Quynh'!$C$7:$E$388,3,0)</f>
        <v>A3</v>
      </c>
      <c r="Q266" s="19">
        <f>VLOOKUP(P266,Sheet1!$B$2:$C$12,2,TRUE)</f>
        <v>8</v>
      </c>
      <c r="R266" s="19">
        <f t="shared" si="87"/>
        <v>8</v>
      </c>
      <c r="S266" s="226">
        <f t="shared" si="88"/>
        <v>0</v>
      </c>
      <c r="T266" s="17" t="str">
        <f t="shared" ref="T266:T329" si="95">IF(S266&gt;=3,"Không hoàn thành nhiệm vụ",IF(AND($R266&gt;=8,$R266&lt;=10,S266=0),"Hoàn thành xuất sắc nhiệm vụ",IF(AND($R266&gt;=8,$R266&lt;=10,S266=1),"Hoàn thành tốt nhiệm vụ",IF(AND($R266&gt;=8,$R266&lt;=10,S266=2),"Hoàn thành nhiệm vụ",IF(AND($R266&gt;6,$R266&lt;8,S266&lt;=1),"Hoàn thành tốt nhiệm vụ",IF(AND($R266&gt;6,$R266&lt;8,S266=2),"Hoàn thành nhiệm vụ",IF(AND($R266&gt;=5,$R266&lt;=6,S266&lt;=2),"Hoàn thành nhiệm vụ",IF(AND($R266&lt;5,S266&gt;3),"Không hoàn thành nhiệm vụ",""))))))))</f>
        <v>Hoàn thành xuất sắc nhiệm vụ</v>
      </c>
      <c r="U266" s="232"/>
      <c r="V266" s="19" t="str">
        <f>VLOOKUP($E266,'[9]Gui chi Quynh'!$C$7:$E$388,3,0)</f>
        <v>A3</v>
      </c>
      <c r="W266" s="19">
        <f>VLOOKUP(V266,Sheet1!$B$2:$C$12,2,TRUE)</f>
        <v>8</v>
      </c>
      <c r="X266" s="19" t="str">
        <f>VLOOKUP($E266,'[10]Gui chi Quynh'!$C$7:$E$387,3,0)</f>
        <v>A3</v>
      </c>
      <c r="Y266" s="19">
        <f>VLOOKUP(X266,Sheet1!$B$2:$C$12,2,TRUE)</f>
        <v>8</v>
      </c>
      <c r="Z266" s="19" t="str">
        <f>VLOOKUP(E266,'[11]Gui chi Quynh'!$C$7:$E$385,3,0)</f>
        <v>A3</v>
      </c>
      <c r="AA266" s="19">
        <f>VLOOKUP(Z266,Sheet1!$B$2:$C$12,2,TRUE)</f>
        <v>8</v>
      </c>
      <c r="AB266" s="19" t="str">
        <f>VLOOKUP(E266,'[12]Gui chi Quynh'!$C$7:$E$386,3,0)</f>
        <v>A3</v>
      </c>
      <c r="AC266" s="19">
        <f>VLOOKUP(AB266,Sheet1!$B$2:$C$12,2,TRUE)</f>
        <v>8</v>
      </c>
      <c r="AD266" s="19" t="str">
        <f>VLOOKUP($E266,'[13]Chi tiet'!$D$8:$Q$388,14,0)</f>
        <v>A3</v>
      </c>
      <c r="AE266" s="19">
        <f>VLOOKUP(AD266,Sheet1!$B$2:$C$12,2,TRUE)</f>
        <v>8</v>
      </c>
      <c r="AF266" s="19">
        <f t="shared" si="86"/>
        <v>8</v>
      </c>
      <c r="AG266" s="226">
        <f t="shared" si="89"/>
        <v>0</v>
      </c>
      <c r="AH266" s="17" t="str">
        <f t="shared" ref="AH266:AH329" si="96">IF(AG266&gt;=3,"Không hoàn thành nhiệm vụ",IF(AND($AF266&gt;=8,$AF266&lt;=10,AG266=0),"Hoàn thành xuất sắc nhiệm vụ",IF(AND($AF266&gt;=8,$AF266&lt;=10,AG266=1),"Hoàn thành tốt nhiệm vụ",IF(AND($AF266&gt;=8,$AF266&lt;=10,AG266=2),"Hoàn thành nhiệm vụ",IF(AND($AF266&gt;6,$AF266&lt;8,AG266&lt;=1),"Hoàn thành tốt nhiệm vụ",IF(AND($AF266&gt;6,$AF266&lt;8,AG266=2),"Hoàn thành nhiệm vụ",IF(AND($AF266&gt;=5,$AF266&lt;=6,AG266&lt;=2),"Hoàn thành nhiệm vụ",IF(AND($AF266&lt;5,AG266&gt;3),"Không hoàn thành nhiệm vụ",""))))))))</f>
        <v>Hoàn thành xuất sắc nhiệm vụ</v>
      </c>
      <c r="AI266" s="17">
        <f t="shared" si="90"/>
        <v>8</v>
      </c>
      <c r="AJ266" s="365" t="str">
        <f t="shared" ref="AJ266:AJ329" si="97">IF(AH266="Hoàn thành nhiệm vụ",1,"")</f>
        <v/>
      </c>
      <c r="AK266" s="17" t="str">
        <f t="shared" ref="AK266:AK329" si="98">IF($AI266&gt;=8,"Hoàn thành xuất sắc nhiệm vụ",IF($AI266&gt;6,"Hoàn thành tốt nhiệm vụ",IF($AI266&gt;=5,"Hoàn thành nhiệm vụ","Không hoàn thành nhiệm vụ")))</f>
        <v>Hoàn thành xuất sắc nhiệm vụ</v>
      </c>
      <c r="AL266" s="17" t="str">
        <f t="shared" ref="AL266:AL329" si="99">IF(AJ266=1,"Không đạt LĐTT","LĐTT")</f>
        <v>LĐTT</v>
      </c>
      <c r="AM266" s="366" t="str">
        <f>VLOOKUP($D266,'[14]DS Tong'!$D$18:$L$211,9,0)</f>
        <v>Khá</v>
      </c>
      <c r="AN266" s="19" t="str">
        <f>VLOOKUP($E266,[15]Sheet1!$C$7:$E$395,2,0)</f>
        <v>A3</v>
      </c>
      <c r="AO266" s="19">
        <f>VLOOKUP(AN266,Sheet1!$B$2:$C$12,2,TRUE)</f>
        <v>8</v>
      </c>
      <c r="AP266" s="19" t="str">
        <f>VLOOKUP($E266,[15]Sheet1!$C$7:$E$395,3,0)</f>
        <v>A3</v>
      </c>
      <c r="AQ266" s="19">
        <f>VLOOKUP(AP266,Sheet1!$B$2:$C$12,2,TRUE)</f>
        <v>8</v>
      </c>
      <c r="AR266" s="17">
        <f t="shared" si="92"/>
        <v>8</v>
      </c>
      <c r="AS266" s="17">
        <f t="shared" si="85"/>
        <v>8</v>
      </c>
      <c r="AT266" s="365" t="str">
        <f t="shared" si="91"/>
        <v>12A* + 0B* + 0C* +  0D</v>
      </c>
      <c r="AU266" s="365" t="str">
        <f t="shared" si="83"/>
        <v>12A*</v>
      </c>
      <c r="AV266" s="19" t="str">
        <f t="shared" si="93"/>
        <v>HTXS NV</v>
      </c>
      <c r="AW266" s="19" t="str">
        <f t="shared" si="94"/>
        <v>HTXS NV</v>
      </c>
      <c r="AX266" s="25"/>
      <c r="AY266" s="25"/>
    </row>
    <row r="267" spans="1:51" s="48" customFormat="1" ht="35.1" customHeight="1" x14ac:dyDescent="0.25">
      <c r="A267" s="207">
        <f t="shared" ref="A267:A331" si="100">ROW()-8</f>
        <v>259</v>
      </c>
      <c r="B267" s="207">
        <f>COUNTIF($F$9:F267,F267)</f>
        <v>23</v>
      </c>
      <c r="C267" s="353" t="s">
        <v>985</v>
      </c>
      <c r="D267" s="115" t="s">
        <v>308</v>
      </c>
      <c r="E267" s="210" t="s">
        <v>665</v>
      </c>
      <c r="F267" s="38" t="s">
        <v>372</v>
      </c>
      <c r="G267" s="38" t="s">
        <v>974</v>
      </c>
      <c r="H267" s="19" t="str">
        <f>VLOOKUP($E267,'[4]Gui chi Quynh'!$D$7:$F$393,3,0)</f>
        <v>A2</v>
      </c>
      <c r="I267" s="19">
        <f>VLOOKUP(H267,Sheet1!$B$2:$C$12,2,TRUE)</f>
        <v>9</v>
      </c>
      <c r="J267" s="19" t="str">
        <f>VLOOKUP($E267,'[5]Gui chi Quynh'!$C$7:$E$391,3,0)</f>
        <v>A3</v>
      </c>
      <c r="K267" s="19">
        <f>VLOOKUP(J267,Sheet1!$B$2:$C$12,2,TRUE)</f>
        <v>8</v>
      </c>
      <c r="L267" s="19" t="str">
        <f>VLOOKUP($E267,'[6]Gui chi Quynh'!$C$7:$E$389,3,0)</f>
        <v>A1</v>
      </c>
      <c r="M267" s="19">
        <f>VLOOKUP(L267,Sheet1!$B$2:$C$12,2,TRUE)</f>
        <v>10</v>
      </c>
      <c r="N267" s="19" t="str">
        <f>VLOOKUP($E267,'[7]Gui chi Quynh'!$C$7:$E$389,3,0)</f>
        <v>A1</v>
      </c>
      <c r="O267" s="19">
        <f>VLOOKUP(N267,Sheet1!$B$2:$C$12,2,TRUE)</f>
        <v>10</v>
      </c>
      <c r="P267" s="19" t="str">
        <f>VLOOKUP($E267,'[8]Gui chi Quynh'!$C$7:$E$388,3,0)</f>
        <v>A3</v>
      </c>
      <c r="Q267" s="19">
        <f>VLOOKUP(P267,Sheet1!$B$2:$C$12,2,TRUE)</f>
        <v>8</v>
      </c>
      <c r="R267" s="19">
        <f t="shared" si="87"/>
        <v>9</v>
      </c>
      <c r="S267" s="226">
        <f t="shared" si="88"/>
        <v>0</v>
      </c>
      <c r="T267" s="17" t="str">
        <f t="shared" si="95"/>
        <v>Hoàn thành xuất sắc nhiệm vụ</v>
      </c>
      <c r="U267" s="232"/>
      <c r="V267" s="19" t="str">
        <f>VLOOKUP($E267,'[9]Gui chi Quynh'!$C$7:$E$388,3,0)</f>
        <v>A3</v>
      </c>
      <c r="W267" s="19">
        <f>VLOOKUP(V267,Sheet1!$B$2:$C$12,2,TRUE)</f>
        <v>8</v>
      </c>
      <c r="X267" s="19" t="str">
        <f>VLOOKUP($E267,'[10]Gui chi Quynh'!$C$7:$E$387,3,0)</f>
        <v>A1</v>
      </c>
      <c r="Y267" s="19">
        <f>VLOOKUP(X267,Sheet1!$B$2:$C$12,2,TRUE)</f>
        <v>10</v>
      </c>
      <c r="Z267" s="19" t="str">
        <f>VLOOKUP(E267,'[11]Gui chi Quynh'!$C$7:$E$385,3,0)</f>
        <v>A3</v>
      </c>
      <c r="AA267" s="19">
        <f>VLOOKUP(Z267,Sheet1!$B$2:$C$12,2,TRUE)</f>
        <v>8</v>
      </c>
      <c r="AB267" s="19" t="str">
        <f>VLOOKUP(E267,'[12]Gui chi Quynh'!$C$7:$E$386,3,0)</f>
        <v>A1</v>
      </c>
      <c r="AC267" s="19">
        <f>VLOOKUP(AB267,Sheet1!$B$2:$C$12,2,TRUE)</f>
        <v>10</v>
      </c>
      <c r="AD267" s="19" t="str">
        <f>VLOOKUP($E267,'[13]Chi tiet'!$D$8:$Q$388,14,0)</f>
        <v>A1</v>
      </c>
      <c r="AE267" s="19">
        <f>VLOOKUP(AD267,Sheet1!$B$2:$C$12,2,TRUE)</f>
        <v>10</v>
      </c>
      <c r="AF267" s="19">
        <f t="shared" si="86"/>
        <v>9.1999999999999993</v>
      </c>
      <c r="AG267" s="226">
        <f t="shared" si="89"/>
        <v>0</v>
      </c>
      <c r="AH267" s="17" t="str">
        <f t="shared" si="96"/>
        <v>Hoàn thành xuất sắc nhiệm vụ</v>
      </c>
      <c r="AI267" s="17">
        <f t="shared" si="90"/>
        <v>9.1</v>
      </c>
      <c r="AJ267" s="365" t="str">
        <f t="shared" si="97"/>
        <v/>
      </c>
      <c r="AK267" s="17" t="str">
        <f t="shared" si="98"/>
        <v>Hoàn thành xuất sắc nhiệm vụ</v>
      </c>
      <c r="AL267" s="17" t="str">
        <f t="shared" si="99"/>
        <v>LĐTT</v>
      </c>
      <c r="AM267" s="366" t="str">
        <f>VLOOKUP($D267,'[14]DS Tong'!$D$18:$L$211,9,0)</f>
        <v>Tốt</v>
      </c>
      <c r="AN267" s="19" t="str">
        <f>VLOOKUP($E267,[15]Sheet1!$C$7:$E$395,2,0)</f>
        <v>A3</v>
      </c>
      <c r="AO267" s="19">
        <f>VLOOKUP(AN267,Sheet1!$B$2:$C$12,2,TRUE)</f>
        <v>8</v>
      </c>
      <c r="AP267" s="19" t="str">
        <f>VLOOKUP($E267,[15]Sheet1!$C$7:$E$395,3,0)</f>
        <v>A2</v>
      </c>
      <c r="AQ267" s="19">
        <f>VLOOKUP(AP267,Sheet1!$B$2:$C$12,2,TRUE)</f>
        <v>9</v>
      </c>
      <c r="AR267" s="17">
        <f t="shared" si="92"/>
        <v>8.9</v>
      </c>
      <c r="AS267" s="17">
        <f t="shared" si="85"/>
        <v>9</v>
      </c>
      <c r="AT267" s="365" t="str">
        <f t="shared" si="91"/>
        <v>12A* + 0B* + 0C* +  0D</v>
      </c>
      <c r="AU267" s="365" t="str">
        <f t="shared" ref="AU267:AU330" si="101">LEFT(AT267,4)</f>
        <v>12A*</v>
      </c>
      <c r="AV267" s="19" t="str">
        <f t="shared" si="93"/>
        <v>HTXS NV</v>
      </c>
      <c r="AW267" s="19" t="str">
        <f t="shared" si="94"/>
        <v>HTXS NV</v>
      </c>
      <c r="AX267" s="25"/>
      <c r="AY267" s="25"/>
    </row>
    <row r="268" spans="1:51" s="48" customFormat="1" ht="35.1" customHeight="1" x14ac:dyDescent="0.25">
      <c r="A268" s="207">
        <f t="shared" si="100"/>
        <v>260</v>
      </c>
      <c r="B268" s="207">
        <f>COUNTIF($F$9:F268,F268)</f>
        <v>24</v>
      </c>
      <c r="C268" s="353" t="s">
        <v>984</v>
      </c>
      <c r="D268" s="115" t="s">
        <v>182</v>
      </c>
      <c r="E268" s="210" t="s">
        <v>655</v>
      </c>
      <c r="F268" s="38" t="s">
        <v>372</v>
      </c>
      <c r="G268" s="38" t="s">
        <v>974</v>
      </c>
      <c r="H268" s="19" t="str">
        <f>VLOOKUP($E268,'[4]Gui chi Quynh'!$D$7:$F$393,3,0)</f>
        <v>A4</v>
      </c>
      <c r="I268" s="19">
        <f>VLOOKUP(H268,Sheet1!$B$2:$C$12,2,TRUE)</f>
        <v>7</v>
      </c>
      <c r="J268" s="19" t="str">
        <f>VLOOKUP($E268,'[5]Gui chi Quynh'!$C$7:$E$391,3,0)</f>
        <v>A4</v>
      </c>
      <c r="K268" s="19">
        <f>VLOOKUP(J268,Sheet1!$B$2:$C$12,2,TRUE)</f>
        <v>7</v>
      </c>
      <c r="L268" s="19" t="str">
        <f>VLOOKUP($E268,'[6]Gui chi Quynh'!$C$7:$E$389,3,0)</f>
        <v>A4</v>
      </c>
      <c r="M268" s="19">
        <f>VLOOKUP(L268,Sheet1!$B$2:$C$12,2,TRUE)</f>
        <v>7</v>
      </c>
      <c r="N268" s="19" t="str">
        <f>VLOOKUP($E268,'[7]Gui chi Quynh'!$C$7:$E$389,3,0)</f>
        <v>A3</v>
      </c>
      <c r="O268" s="19">
        <f>VLOOKUP(N268,Sheet1!$B$2:$C$12,2,TRUE)</f>
        <v>8</v>
      </c>
      <c r="P268" s="19" t="str">
        <f>VLOOKUP($E268,'[8]Gui chi Quynh'!$C$7:$E$388,3,0)</f>
        <v>A4</v>
      </c>
      <c r="Q268" s="19">
        <f>VLOOKUP(P268,Sheet1!$B$2:$C$12,2,TRUE)</f>
        <v>7</v>
      </c>
      <c r="R268" s="19">
        <f t="shared" si="87"/>
        <v>7.2</v>
      </c>
      <c r="S268" s="226">
        <f t="shared" si="88"/>
        <v>0</v>
      </c>
      <c r="T268" s="17" t="str">
        <f t="shared" si="95"/>
        <v>Hoàn thành tốt nhiệm vụ</v>
      </c>
      <c r="U268" s="232"/>
      <c r="V268" s="19" t="str">
        <f>VLOOKUP($E268,'[9]Gui chi Quynh'!$C$7:$E$388,3,0)</f>
        <v>A4</v>
      </c>
      <c r="W268" s="19">
        <f>VLOOKUP(V268,Sheet1!$B$2:$C$12,2,TRUE)</f>
        <v>7</v>
      </c>
      <c r="X268" s="19" t="str">
        <f>VLOOKUP($E268,'[10]Gui chi Quynh'!$C$7:$E$387,3,0)</f>
        <v>A4</v>
      </c>
      <c r="Y268" s="19">
        <f>VLOOKUP(X268,Sheet1!$B$2:$C$12,2,TRUE)</f>
        <v>7</v>
      </c>
      <c r="Z268" s="19" t="str">
        <f>VLOOKUP(E268,'[11]Gui chi Quynh'!$C$7:$E$385,3,0)</f>
        <v>A4</v>
      </c>
      <c r="AA268" s="19">
        <f>VLOOKUP(Z268,Sheet1!$B$2:$C$12,2,TRUE)</f>
        <v>7</v>
      </c>
      <c r="AB268" s="19" t="str">
        <f>VLOOKUP(E268,'[12]Gui chi Quynh'!$C$7:$E$386,3,0)</f>
        <v>A3</v>
      </c>
      <c r="AC268" s="19">
        <f>VLOOKUP(AB268,Sheet1!$B$2:$C$12,2,TRUE)</f>
        <v>8</v>
      </c>
      <c r="AD268" s="19" t="str">
        <f>VLOOKUP($E268,'[13]Chi tiet'!$D$8:$Q$388,14,0)</f>
        <v>A3</v>
      </c>
      <c r="AE268" s="19">
        <f>VLOOKUP(AD268,Sheet1!$B$2:$C$12,2,TRUE)</f>
        <v>8</v>
      </c>
      <c r="AF268" s="19">
        <f t="shared" si="86"/>
        <v>7.4</v>
      </c>
      <c r="AG268" s="226">
        <f t="shared" si="89"/>
        <v>0</v>
      </c>
      <c r="AH268" s="17" t="str">
        <f t="shared" si="96"/>
        <v>Hoàn thành tốt nhiệm vụ</v>
      </c>
      <c r="AI268" s="17">
        <f t="shared" si="90"/>
        <v>7.3</v>
      </c>
      <c r="AJ268" s="365" t="str">
        <f t="shared" si="97"/>
        <v/>
      </c>
      <c r="AK268" s="17" t="str">
        <f t="shared" si="98"/>
        <v>Hoàn thành tốt nhiệm vụ</v>
      </c>
      <c r="AL268" s="17" t="str">
        <f t="shared" si="99"/>
        <v>LĐTT</v>
      </c>
      <c r="AM268" s="366" t="str">
        <f>VLOOKUP($D268,'[14]DS Tong'!$D$18:$L$211,9,0)</f>
        <v>Khá</v>
      </c>
      <c r="AN268" s="19" t="str">
        <f>VLOOKUP($E268,[15]Sheet1!$C$7:$E$395,2,0)</f>
        <v>A3</v>
      </c>
      <c r="AO268" s="19">
        <f>VLOOKUP(AN268,Sheet1!$B$2:$C$12,2,TRUE)</f>
        <v>8</v>
      </c>
      <c r="AP268" s="19" t="str">
        <f>VLOOKUP($E268,[15]Sheet1!$C$7:$E$395,3,0)</f>
        <v>A4</v>
      </c>
      <c r="AQ268" s="19">
        <f>VLOOKUP(AP268,Sheet1!$B$2:$C$12,2,TRUE)</f>
        <v>7</v>
      </c>
      <c r="AR268" s="17">
        <f t="shared" si="92"/>
        <v>7.3</v>
      </c>
      <c r="AS268" s="17">
        <f t="shared" si="85"/>
        <v>7.3</v>
      </c>
      <c r="AT268" s="365" t="str">
        <f t="shared" si="91"/>
        <v>12A* + 0B* + 0C* +  0D</v>
      </c>
      <c r="AU268" s="365" t="str">
        <f t="shared" si="101"/>
        <v>12A*</v>
      </c>
      <c r="AV268" s="19" t="str">
        <f t="shared" si="93"/>
        <v>HTT NV</v>
      </c>
      <c r="AW268" s="19" t="str">
        <f t="shared" si="94"/>
        <v>HTT NV</v>
      </c>
      <c r="AX268" s="25"/>
      <c r="AY268" s="25"/>
    </row>
    <row r="269" spans="1:51" s="48" customFormat="1" ht="35.1" customHeight="1" x14ac:dyDescent="0.25">
      <c r="A269" s="207">
        <f t="shared" si="100"/>
        <v>261</v>
      </c>
      <c r="B269" s="207">
        <f>COUNTIF($F$9:F269,F269)</f>
        <v>25</v>
      </c>
      <c r="C269" s="353" t="s">
        <v>984</v>
      </c>
      <c r="D269" s="115" t="s">
        <v>183</v>
      </c>
      <c r="E269" s="210" t="s">
        <v>656</v>
      </c>
      <c r="F269" s="38" t="s">
        <v>372</v>
      </c>
      <c r="G269" s="38" t="s">
        <v>974</v>
      </c>
      <c r="H269" s="19" t="str">
        <f>VLOOKUP($E269,'[4]Gui chi Quynh'!$D$7:$F$393,3,0)</f>
        <v>A4</v>
      </c>
      <c r="I269" s="19">
        <f>VLOOKUP(H269,Sheet1!$B$2:$C$12,2,TRUE)</f>
        <v>7</v>
      </c>
      <c r="J269" s="19" t="str">
        <f>VLOOKUP($E269,'[5]Gui chi Quynh'!$C$7:$E$391,3,0)</f>
        <v>A4</v>
      </c>
      <c r="K269" s="19">
        <f>VLOOKUP(J269,Sheet1!$B$2:$C$12,2,TRUE)</f>
        <v>7</v>
      </c>
      <c r="L269" s="19" t="str">
        <f>VLOOKUP($E269,'[6]Gui chi Quynh'!$C$7:$E$389,3,0)</f>
        <v>A4</v>
      </c>
      <c r="M269" s="19">
        <f>VLOOKUP(L269,Sheet1!$B$2:$C$12,2,TRUE)</f>
        <v>7</v>
      </c>
      <c r="N269" s="19" t="str">
        <f>VLOOKUP($E269,'[7]Gui chi Quynh'!$C$7:$E$389,3,0)</f>
        <v>A3</v>
      </c>
      <c r="O269" s="19">
        <f>VLOOKUP(N269,Sheet1!$B$2:$C$12,2,TRUE)</f>
        <v>8</v>
      </c>
      <c r="P269" s="19" t="str">
        <f>VLOOKUP($E269,'[8]Gui chi Quynh'!$C$7:$E$388,3,0)</f>
        <v>A4</v>
      </c>
      <c r="Q269" s="19">
        <f>VLOOKUP(P269,Sheet1!$B$2:$C$12,2,TRUE)</f>
        <v>7</v>
      </c>
      <c r="R269" s="19">
        <f t="shared" si="87"/>
        <v>7.2</v>
      </c>
      <c r="S269" s="226">
        <f t="shared" si="88"/>
        <v>0</v>
      </c>
      <c r="T269" s="17" t="str">
        <f t="shared" si="95"/>
        <v>Hoàn thành tốt nhiệm vụ</v>
      </c>
      <c r="U269" s="232"/>
      <c r="V269" s="19" t="str">
        <f>VLOOKUP($E269,'[9]Gui chi Quynh'!$C$7:$E$388,3,0)</f>
        <v>A4</v>
      </c>
      <c r="W269" s="19">
        <f>VLOOKUP(V269,Sheet1!$B$2:$C$12,2,TRUE)</f>
        <v>7</v>
      </c>
      <c r="X269" s="19" t="str">
        <f>VLOOKUP($E269,'[10]Gui chi Quynh'!$C$7:$E$387,3,0)</f>
        <v>A4</v>
      </c>
      <c r="Y269" s="19">
        <f>VLOOKUP(X269,Sheet1!$B$2:$C$12,2,TRUE)</f>
        <v>7</v>
      </c>
      <c r="Z269" s="19" t="str">
        <f>VLOOKUP(E269,'[11]Gui chi Quynh'!$C$7:$E$385,3,0)</f>
        <v>A4</v>
      </c>
      <c r="AA269" s="19">
        <f>VLOOKUP(Z269,Sheet1!$B$2:$C$12,2,TRUE)</f>
        <v>7</v>
      </c>
      <c r="AB269" s="19" t="str">
        <f>VLOOKUP(E269,'[12]Gui chi Quynh'!$C$7:$E$386,3,0)</f>
        <v>A4</v>
      </c>
      <c r="AC269" s="19">
        <f>VLOOKUP(AB269,Sheet1!$B$2:$C$12,2,TRUE)</f>
        <v>7</v>
      </c>
      <c r="AD269" s="19" t="str">
        <f>VLOOKUP($E269,'[13]Chi tiet'!$D$8:$Q$388,14,0)</f>
        <v>A4</v>
      </c>
      <c r="AE269" s="19">
        <f>VLOOKUP(AD269,Sheet1!$B$2:$C$12,2,TRUE)</f>
        <v>7</v>
      </c>
      <c r="AF269" s="19">
        <f t="shared" si="86"/>
        <v>7</v>
      </c>
      <c r="AG269" s="226">
        <f t="shared" si="89"/>
        <v>0</v>
      </c>
      <c r="AH269" s="17" t="str">
        <f t="shared" si="96"/>
        <v>Hoàn thành tốt nhiệm vụ</v>
      </c>
      <c r="AI269" s="17">
        <f t="shared" si="90"/>
        <v>7.1</v>
      </c>
      <c r="AJ269" s="365" t="str">
        <f t="shared" si="97"/>
        <v/>
      </c>
      <c r="AK269" s="17" t="str">
        <f t="shared" si="98"/>
        <v>Hoàn thành tốt nhiệm vụ</v>
      </c>
      <c r="AL269" s="17" t="str">
        <f t="shared" si="99"/>
        <v>LĐTT</v>
      </c>
      <c r="AM269" s="366"/>
      <c r="AN269" s="19" t="str">
        <f>VLOOKUP($E269,[15]Sheet1!$C$7:$E$395,2,0)</f>
        <v>A3</v>
      </c>
      <c r="AO269" s="19">
        <f>VLOOKUP(AN269,Sheet1!$B$2:$C$12,2,TRUE)</f>
        <v>8</v>
      </c>
      <c r="AP269" s="19" t="str">
        <f>VLOOKUP($E269,[15]Sheet1!$C$7:$E$395,3,0)</f>
        <v>A4</v>
      </c>
      <c r="AQ269" s="19">
        <f>VLOOKUP(AP269,Sheet1!$B$2:$C$12,2,TRUE)</f>
        <v>7</v>
      </c>
      <c r="AR269" s="17">
        <f t="shared" si="92"/>
        <v>7.2</v>
      </c>
      <c r="AS269" s="17">
        <f t="shared" si="85"/>
        <v>7.2</v>
      </c>
      <c r="AT269" s="365" t="str">
        <f t="shared" si="91"/>
        <v>12A* + 0B* + 0C* +  0D</v>
      </c>
      <c r="AU269" s="365" t="str">
        <f t="shared" si="101"/>
        <v>12A*</v>
      </c>
      <c r="AV269" s="19" t="str">
        <f t="shared" si="93"/>
        <v>HTT NV</v>
      </c>
      <c r="AW269" s="19" t="str">
        <f t="shared" si="94"/>
        <v>HTT NV</v>
      </c>
      <c r="AX269" s="25"/>
      <c r="AY269" s="25"/>
    </row>
    <row r="270" spans="1:51" s="48" customFormat="1" ht="35.1" customHeight="1" x14ac:dyDescent="0.25">
      <c r="A270" s="207">
        <f t="shared" si="100"/>
        <v>262</v>
      </c>
      <c r="B270" s="207">
        <f>COUNTIF($F$9:F270,F270)</f>
        <v>26</v>
      </c>
      <c r="C270" s="353" t="s">
        <v>985</v>
      </c>
      <c r="D270" s="115" t="s">
        <v>184</v>
      </c>
      <c r="E270" s="210" t="s">
        <v>657</v>
      </c>
      <c r="F270" s="38" t="s">
        <v>372</v>
      </c>
      <c r="G270" s="38" t="s">
        <v>974</v>
      </c>
      <c r="H270" s="19" t="str">
        <f>VLOOKUP($E270,'[4]Gui chi Quynh'!$D$7:$F$393,3,0)</f>
        <v>A4</v>
      </c>
      <c r="I270" s="19">
        <f>VLOOKUP(H270,Sheet1!$B$2:$C$12,2,TRUE)</f>
        <v>7</v>
      </c>
      <c r="J270" s="19" t="str">
        <f>VLOOKUP($E270,'[5]Gui chi Quynh'!$C$7:$E$391,3,0)</f>
        <v>A4</v>
      </c>
      <c r="K270" s="19">
        <f>VLOOKUP(J270,Sheet1!$B$2:$C$12,2,TRUE)</f>
        <v>7</v>
      </c>
      <c r="L270" s="19" t="str">
        <f>VLOOKUP($E270,'[6]Gui chi Quynh'!$C$7:$E$389,3,0)</f>
        <v>A4</v>
      </c>
      <c r="M270" s="19">
        <f>VLOOKUP(L270,Sheet1!$B$2:$C$12,2,TRUE)</f>
        <v>7</v>
      </c>
      <c r="N270" s="19" t="str">
        <f>VLOOKUP($E270,'[7]Gui chi Quynh'!$C$7:$E$389,3,0)</f>
        <v>A3</v>
      </c>
      <c r="O270" s="19">
        <f>VLOOKUP(N270,Sheet1!$B$2:$C$12,2,TRUE)</f>
        <v>8</v>
      </c>
      <c r="P270" s="19" t="str">
        <f>VLOOKUP($E270,'[8]Gui chi Quynh'!$C$7:$E$388,3,0)</f>
        <v>A3</v>
      </c>
      <c r="Q270" s="19">
        <f>VLOOKUP(P270,Sheet1!$B$2:$C$12,2,TRUE)</f>
        <v>8</v>
      </c>
      <c r="R270" s="19">
        <f t="shared" si="87"/>
        <v>7.4</v>
      </c>
      <c r="S270" s="226">
        <f t="shared" si="88"/>
        <v>0</v>
      </c>
      <c r="T270" s="17" t="str">
        <f t="shared" si="95"/>
        <v>Hoàn thành tốt nhiệm vụ</v>
      </c>
      <c r="U270" s="232"/>
      <c r="V270" s="19" t="str">
        <f>VLOOKUP($E270,'[9]Gui chi Quynh'!$C$7:$E$388,3,0)</f>
        <v>A4</v>
      </c>
      <c r="W270" s="19">
        <f>VLOOKUP(V270,Sheet1!$B$2:$C$12,2,TRUE)</f>
        <v>7</v>
      </c>
      <c r="X270" s="19" t="str">
        <f>VLOOKUP($E270,'[10]Gui chi Quynh'!$C$7:$E$387,3,0)</f>
        <v>A4</v>
      </c>
      <c r="Y270" s="19">
        <f>VLOOKUP(X270,Sheet1!$B$2:$C$12,2,TRUE)</f>
        <v>7</v>
      </c>
      <c r="Z270" s="19" t="str">
        <f>VLOOKUP(E270,'[11]Gui chi Quynh'!$C$7:$E$385,3,0)</f>
        <v>A3</v>
      </c>
      <c r="AA270" s="19">
        <f>VLOOKUP(Z270,Sheet1!$B$2:$C$12,2,TRUE)</f>
        <v>8</v>
      </c>
      <c r="AB270" s="19" t="str">
        <f>VLOOKUP(E270,'[12]Gui chi Quynh'!$C$7:$E$386,3,0)</f>
        <v>A3</v>
      </c>
      <c r="AC270" s="19">
        <f>VLOOKUP(AB270,Sheet1!$B$2:$C$12,2,TRUE)</f>
        <v>8</v>
      </c>
      <c r="AD270" s="19" t="str">
        <f>VLOOKUP($E270,'[13]Chi tiet'!$D$8:$Q$388,14,0)</f>
        <v>A4</v>
      </c>
      <c r="AE270" s="19">
        <f>VLOOKUP(AD270,Sheet1!$B$2:$C$12,2,TRUE)</f>
        <v>7</v>
      </c>
      <c r="AF270" s="19">
        <f t="shared" si="86"/>
        <v>7.4</v>
      </c>
      <c r="AG270" s="226">
        <f t="shared" si="89"/>
        <v>0</v>
      </c>
      <c r="AH270" s="17" t="str">
        <f t="shared" si="96"/>
        <v>Hoàn thành tốt nhiệm vụ</v>
      </c>
      <c r="AI270" s="17">
        <f t="shared" si="90"/>
        <v>7.4</v>
      </c>
      <c r="AJ270" s="365" t="str">
        <f t="shared" si="97"/>
        <v/>
      </c>
      <c r="AK270" s="17" t="str">
        <f t="shared" si="98"/>
        <v>Hoàn thành tốt nhiệm vụ</v>
      </c>
      <c r="AL270" s="17" t="str">
        <f t="shared" si="99"/>
        <v>LĐTT</v>
      </c>
      <c r="AM270" s="366"/>
      <c r="AN270" s="19" t="str">
        <f>VLOOKUP($E270,[15]Sheet1!$C$7:$E$395,2,0)</f>
        <v>A4</v>
      </c>
      <c r="AO270" s="19">
        <f>VLOOKUP(AN270,Sheet1!$B$2:$C$12,2,TRUE)</f>
        <v>7</v>
      </c>
      <c r="AP270" s="19" t="str">
        <f>VLOOKUP($E270,[15]Sheet1!$C$7:$E$395,3,0)</f>
        <v>A4</v>
      </c>
      <c r="AQ270" s="19">
        <f>VLOOKUP(AP270,Sheet1!$B$2:$C$12,2,TRUE)</f>
        <v>7</v>
      </c>
      <c r="AR270" s="17">
        <f t="shared" si="92"/>
        <v>7.4</v>
      </c>
      <c r="AS270" s="17">
        <f t="shared" si="85"/>
        <v>7.3</v>
      </c>
      <c r="AT270" s="365" t="str">
        <f t="shared" si="91"/>
        <v>12A* + 0B* + 0C* +  0D</v>
      </c>
      <c r="AU270" s="365" t="str">
        <f t="shared" si="101"/>
        <v>12A*</v>
      </c>
      <c r="AV270" s="19" t="str">
        <f t="shared" si="93"/>
        <v>HTT NV</v>
      </c>
      <c r="AW270" s="19" t="str">
        <f t="shared" si="94"/>
        <v>HTT NV</v>
      </c>
      <c r="AX270" s="25"/>
      <c r="AY270" s="25"/>
    </row>
    <row r="271" spans="1:51" s="48" customFormat="1" ht="35.1" customHeight="1" x14ac:dyDescent="0.25">
      <c r="A271" s="207">
        <f t="shared" si="100"/>
        <v>263</v>
      </c>
      <c r="B271" s="207">
        <f>COUNTIF($F$9:F271,F271)</f>
        <v>27</v>
      </c>
      <c r="C271" s="353" t="s">
        <v>985</v>
      </c>
      <c r="D271" s="115" t="s">
        <v>185</v>
      </c>
      <c r="E271" s="210" t="s">
        <v>658</v>
      </c>
      <c r="F271" s="38" t="s">
        <v>372</v>
      </c>
      <c r="G271" s="38" t="s">
        <v>974</v>
      </c>
      <c r="H271" s="19" t="str">
        <f>VLOOKUP($E271,'[4]Gui chi Quynh'!$D$7:$F$393,3,0)</f>
        <v>A4</v>
      </c>
      <c r="I271" s="19">
        <f>VLOOKUP(H271,Sheet1!$B$2:$C$12,2,TRUE)</f>
        <v>7</v>
      </c>
      <c r="J271" s="19" t="str">
        <f>VLOOKUP($E271,'[5]Gui chi Quynh'!$C$7:$E$391,3,0)</f>
        <v>A4</v>
      </c>
      <c r="K271" s="19">
        <f>VLOOKUP(J271,Sheet1!$B$2:$C$12,2,TRUE)</f>
        <v>7</v>
      </c>
      <c r="L271" s="19" t="str">
        <f>VLOOKUP($E271,'[6]Gui chi Quynh'!$C$7:$E$389,3,0)</f>
        <v>A4</v>
      </c>
      <c r="M271" s="19">
        <f>VLOOKUP(L271,Sheet1!$B$2:$C$12,2,TRUE)</f>
        <v>7</v>
      </c>
      <c r="N271" s="19" t="str">
        <f>VLOOKUP($E271,'[7]Gui chi Quynh'!$C$7:$E$389,3,0)</f>
        <v>A4</v>
      </c>
      <c r="O271" s="19">
        <f>VLOOKUP(N271,Sheet1!$B$2:$C$12,2,TRUE)</f>
        <v>7</v>
      </c>
      <c r="P271" s="19" t="str">
        <f>VLOOKUP($E271,'[8]Gui chi Quynh'!$C$7:$E$388,3,0)</f>
        <v>A4</v>
      </c>
      <c r="Q271" s="19">
        <f>VLOOKUP(P271,Sheet1!$B$2:$C$12,2,TRUE)</f>
        <v>7</v>
      </c>
      <c r="R271" s="19">
        <f t="shared" si="87"/>
        <v>7</v>
      </c>
      <c r="S271" s="226">
        <f t="shared" si="88"/>
        <v>0</v>
      </c>
      <c r="T271" s="17" t="str">
        <f t="shared" si="95"/>
        <v>Hoàn thành tốt nhiệm vụ</v>
      </c>
      <c r="U271" s="232"/>
      <c r="V271" s="19" t="str">
        <f>VLOOKUP($E271,'[9]Gui chi Quynh'!$C$7:$E$388,3,0)</f>
        <v>A4</v>
      </c>
      <c r="W271" s="19">
        <f>VLOOKUP(V271,Sheet1!$B$2:$C$12,2,TRUE)</f>
        <v>7</v>
      </c>
      <c r="X271" s="19" t="str">
        <f>VLOOKUP($E271,'[10]Gui chi Quynh'!$C$7:$E$387,3,0)</f>
        <v>A4</v>
      </c>
      <c r="Y271" s="19">
        <f>VLOOKUP(X271,Sheet1!$B$2:$C$12,2,TRUE)</f>
        <v>7</v>
      </c>
      <c r="Z271" s="19" t="str">
        <f>VLOOKUP(E271,'[11]Gui chi Quynh'!$C$7:$E$385,3,0)</f>
        <v>A4</v>
      </c>
      <c r="AA271" s="19">
        <f>VLOOKUP(Z271,Sheet1!$B$2:$C$12,2,TRUE)</f>
        <v>7</v>
      </c>
      <c r="AB271" s="19" t="str">
        <f>VLOOKUP(E271,'[12]Gui chi Quynh'!$C$7:$E$386,3,0)</f>
        <v>A3</v>
      </c>
      <c r="AC271" s="19">
        <f>VLOOKUP(AB271,Sheet1!$B$2:$C$12,2,TRUE)</f>
        <v>8</v>
      </c>
      <c r="AD271" s="19" t="str">
        <f>VLOOKUP($E271,'[13]Chi tiet'!$D$8:$Q$388,14,0)</f>
        <v>A3</v>
      </c>
      <c r="AE271" s="19">
        <f>VLOOKUP(AD271,Sheet1!$B$2:$C$12,2,TRUE)</f>
        <v>8</v>
      </c>
      <c r="AF271" s="19">
        <f t="shared" si="86"/>
        <v>7.4</v>
      </c>
      <c r="AG271" s="226">
        <f t="shared" si="89"/>
        <v>0</v>
      </c>
      <c r="AH271" s="17" t="str">
        <f t="shared" si="96"/>
        <v>Hoàn thành tốt nhiệm vụ</v>
      </c>
      <c r="AI271" s="17">
        <f t="shared" si="90"/>
        <v>7.2</v>
      </c>
      <c r="AJ271" s="365" t="str">
        <f t="shared" si="97"/>
        <v/>
      </c>
      <c r="AK271" s="17" t="str">
        <f t="shared" si="98"/>
        <v>Hoàn thành tốt nhiệm vụ</v>
      </c>
      <c r="AL271" s="17" t="str">
        <f t="shared" si="99"/>
        <v>LĐTT</v>
      </c>
      <c r="AM271" s="366"/>
      <c r="AN271" s="19" t="str">
        <f>VLOOKUP($E271,[15]Sheet1!$C$7:$E$395,2,0)</f>
        <v>A4</v>
      </c>
      <c r="AO271" s="19">
        <f>VLOOKUP(AN271,Sheet1!$B$2:$C$12,2,TRUE)</f>
        <v>7</v>
      </c>
      <c r="AP271" s="19" t="str">
        <f>VLOOKUP($E271,[15]Sheet1!$C$7:$E$395,3,0)</f>
        <v>A4</v>
      </c>
      <c r="AQ271" s="19">
        <f>VLOOKUP(AP271,Sheet1!$B$2:$C$12,2,TRUE)</f>
        <v>7</v>
      </c>
      <c r="AR271" s="17">
        <f t="shared" si="92"/>
        <v>7.1</v>
      </c>
      <c r="AS271" s="17">
        <f t="shared" si="85"/>
        <v>7.2</v>
      </c>
      <c r="AT271" s="365" t="str">
        <f t="shared" si="91"/>
        <v>12A* + 0B* + 0C* +  0D</v>
      </c>
      <c r="AU271" s="365" t="str">
        <f t="shared" si="101"/>
        <v>12A*</v>
      </c>
      <c r="AV271" s="19" t="str">
        <f t="shared" si="93"/>
        <v>HTT NV</v>
      </c>
      <c r="AW271" s="19" t="str">
        <f t="shared" si="94"/>
        <v>HTT NV</v>
      </c>
      <c r="AX271" s="25"/>
      <c r="AY271" s="25"/>
    </row>
    <row r="272" spans="1:51" s="48" customFormat="1" ht="35.1" customHeight="1" x14ac:dyDescent="0.25">
      <c r="A272" s="207">
        <f t="shared" si="100"/>
        <v>264</v>
      </c>
      <c r="B272" s="207">
        <f>COUNTIF($F$9:F272,F272)</f>
        <v>28</v>
      </c>
      <c r="C272" s="353" t="s">
        <v>985</v>
      </c>
      <c r="D272" s="115" t="s">
        <v>187</v>
      </c>
      <c r="E272" s="210" t="s">
        <v>659</v>
      </c>
      <c r="F272" s="38" t="s">
        <v>372</v>
      </c>
      <c r="G272" s="38" t="s">
        <v>974</v>
      </c>
      <c r="H272" s="19" t="str">
        <f>VLOOKUP($E272,'[4]Gui chi Quynh'!$D$7:$F$393,3,0)</f>
        <v>A4</v>
      </c>
      <c r="I272" s="19">
        <f>VLOOKUP(H272,Sheet1!$B$2:$C$12,2,TRUE)</f>
        <v>7</v>
      </c>
      <c r="J272" s="19" t="str">
        <f>VLOOKUP($E272,'[5]Gui chi Quynh'!$C$7:$E$391,3,0)</f>
        <v>A4</v>
      </c>
      <c r="K272" s="19">
        <f>VLOOKUP(J272,Sheet1!$B$2:$C$12,2,TRUE)</f>
        <v>7</v>
      </c>
      <c r="L272" s="19" t="str">
        <f>VLOOKUP($E272,'[6]Gui chi Quynh'!$C$7:$E$389,3,0)</f>
        <v>A4</v>
      </c>
      <c r="M272" s="19">
        <f>VLOOKUP(L272,Sheet1!$B$2:$C$12,2,TRUE)</f>
        <v>7</v>
      </c>
      <c r="N272" s="19" t="str">
        <f>VLOOKUP($E272,'[7]Gui chi Quynh'!$C$7:$E$389,3,0)</f>
        <v>A3</v>
      </c>
      <c r="O272" s="19">
        <f>VLOOKUP(N272,Sheet1!$B$2:$C$12,2,TRUE)</f>
        <v>8</v>
      </c>
      <c r="P272" s="19" t="str">
        <f>VLOOKUP($E272,'[8]Gui chi Quynh'!$C$7:$E$388,3,0)</f>
        <v>A4</v>
      </c>
      <c r="Q272" s="19">
        <f>VLOOKUP(P272,Sheet1!$B$2:$C$12,2,TRUE)</f>
        <v>7</v>
      </c>
      <c r="R272" s="19">
        <f t="shared" si="87"/>
        <v>7.2</v>
      </c>
      <c r="S272" s="226">
        <f t="shared" si="88"/>
        <v>0</v>
      </c>
      <c r="T272" s="17" t="str">
        <f t="shared" si="95"/>
        <v>Hoàn thành tốt nhiệm vụ</v>
      </c>
      <c r="U272" s="232"/>
      <c r="V272" s="19" t="str">
        <f>VLOOKUP($E272,'[9]Gui chi Quynh'!$C$7:$E$388,3,0)</f>
        <v>A3</v>
      </c>
      <c r="W272" s="19">
        <f>VLOOKUP(V272,Sheet1!$B$2:$C$12,2,TRUE)</f>
        <v>8</v>
      </c>
      <c r="X272" s="19" t="str">
        <f>VLOOKUP($E272,'[10]Gui chi Quynh'!$C$7:$E$387,3,0)</f>
        <v>A4</v>
      </c>
      <c r="Y272" s="19">
        <f>VLOOKUP(X272,Sheet1!$B$2:$C$12,2,TRUE)</f>
        <v>7</v>
      </c>
      <c r="Z272" s="19" t="str">
        <f>VLOOKUP(E272,'[11]Gui chi Quynh'!$C$7:$E$385,3,0)</f>
        <v>A4</v>
      </c>
      <c r="AA272" s="19">
        <f>VLOOKUP(Z272,Sheet1!$B$2:$C$12,2,TRUE)</f>
        <v>7</v>
      </c>
      <c r="AB272" s="19" t="str">
        <f>VLOOKUP(E272,'[12]Gui chi Quynh'!$C$7:$E$386,3,0)</f>
        <v>A4</v>
      </c>
      <c r="AC272" s="19">
        <f>VLOOKUP(AB272,Sheet1!$B$2:$C$12,2,TRUE)</f>
        <v>7</v>
      </c>
      <c r="AD272" s="19" t="str">
        <f>VLOOKUP($E272,'[13]Chi tiet'!$D$8:$Q$388,14,0)</f>
        <v>A3</v>
      </c>
      <c r="AE272" s="19">
        <f>VLOOKUP(AD272,Sheet1!$B$2:$C$12,2,TRUE)</f>
        <v>8</v>
      </c>
      <c r="AF272" s="19">
        <f t="shared" si="86"/>
        <v>7.4</v>
      </c>
      <c r="AG272" s="226">
        <f t="shared" si="89"/>
        <v>0</v>
      </c>
      <c r="AH272" s="17" t="str">
        <f t="shared" si="96"/>
        <v>Hoàn thành tốt nhiệm vụ</v>
      </c>
      <c r="AI272" s="17">
        <f t="shared" si="90"/>
        <v>7.3</v>
      </c>
      <c r="AJ272" s="365" t="str">
        <f t="shared" si="97"/>
        <v/>
      </c>
      <c r="AK272" s="17" t="str">
        <f t="shared" si="98"/>
        <v>Hoàn thành tốt nhiệm vụ</v>
      </c>
      <c r="AL272" s="17" t="str">
        <f t="shared" si="99"/>
        <v>LĐTT</v>
      </c>
      <c r="AM272" s="366"/>
      <c r="AN272" s="19" t="str">
        <f>VLOOKUP($E272,[15]Sheet1!$C$7:$E$395,2,0)</f>
        <v>A3</v>
      </c>
      <c r="AO272" s="19">
        <f>VLOOKUP(AN272,Sheet1!$B$2:$C$12,2,TRUE)</f>
        <v>8</v>
      </c>
      <c r="AP272" s="19" t="str">
        <f>VLOOKUP($E272,[15]Sheet1!$C$7:$E$395,3,0)</f>
        <v>A4</v>
      </c>
      <c r="AQ272" s="19">
        <f>VLOOKUP(AP272,Sheet1!$B$2:$C$12,2,TRUE)</f>
        <v>7</v>
      </c>
      <c r="AR272" s="17">
        <f t="shared" si="92"/>
        <v>7.3</v>
      </c>
      <c r="AS272" s="17">
        <f t="shared" si="85"/>
        <v>7.3</v>
      </c>
      <c r="AT272" s="365" t="str">
        <f t="shared" si="91"/>
        <v>12A* + 0B* + 0C* +  0D</v>
      </c>
      <c r="AU272" s="365" t="str">
        <f t="shared" si="101"/>
        <v>12A*</v>
      </c>
      <c r="AV272" s="19" t="str">
        <f t="shared" si="93"/>
        <v>HTT NV</v>
      </c>
      <c r="AW272" s="19" t="str">
        <f t="shared" si="94"/>
        <v>HTT NV</v>
      </c>
      <c r="AX272" s="30"/>
      <c r="AY272" s="26"/>
    </row>
    <row r="273" spans="1:51" s="48" customFormat="1" ht="35.1" customHeight="1" x14ac:dyDescent="0.25">
      <c r="A273" s="207">
        <f t="shared" si="100"/>
        <v>265</v>
      </c>
      <c r="B273" s="207">
        <f>COUNTIF($F$9:F273,F273)</f>
        <v>29</v>
      </c>
      <c r="C273" s="353" t="s">
        <v>985</v>
      </c>
      <c r="D273" s="115" t="s">
        <v>290</v>
      </c>
      <c r="E273" s="210" t="s">
        <v>663</v>
      </c>
      <c r="F273" s="38" t="s">
        <v>372</v>
      </c>
      <c r="G273" s="38" t="s">
        <v>974</v>
      </c>
      <c r="H273" s="19" t="str">
        <f>VLOOKUP($E273,'[4]Gui chi Quynh'!$D$7:$F$393,3,0)</f>
        <v>A1</v>
      </c>
      <c r="I273" s="19">
        <f>VLOOKUP(H273,Sheet1!$B$2:$C$12,2,TRUE)</f>
        <v>10</v>
      </c>
      <c r="J273" s="19" t="str">
        <f>VLOOKUP($E273,'[5]Gui chi Quynh'!$C$7:$E$391,3,0)</f>
        <v>A3</v>
      </c>
      <c r="K273" s="19">
        <f>VLOOKUP(J273,Sheet1!$B$2:$C$12,2,TRUE)</f>
        <v>8</v>
      </c>
      <c r="L273" s="19" t="str">
        <f>VLOOKUP($E273,'[6]Gui chi Quynh'!$C$7:$E$389,3,0)</f>
        <v>A2</v>
      </c>
      <c r="M273" s="19">
        <f>VLOOKUP(L273,Sheet1!$B$2:$C$12,2,TRUE)</f>
        <v>9</v>
      </c>
      <c r="N273" s="19" t="str">
        <f>VLOOKUP($E273,'[7]Gui chi Quynh'!$C$7:$E$389,3,0)</f>
        <v>A1</v>
      </c>
      <c r="O273" s="19">
        <f>VLOOKUP(N273,Sheet1!$B$2:$C$12,2,TRUE)</f>
        <v>10</v>
      </c>
      <c r="P273" s="19" t="str">
        <f>VLOOKUP($E273,'[8]Gui chi Quynh'!$C$7:$E$388,3,0)</f>
        <v>A1</v>
      </c>
      <c r="Q273" s="19">
        <f>VLOOKUP(P273,Sheet1!$B$2:$C$12,2,TRUE)</f>
        <v>10</v>
      </c>
      <c r="R273" s="19">
        <f t="shared" si="87"/>
        <v>9.4</v>
      </c>
      <c r="S273" s="226">
        <f t="shared" si="88"/>
        <v>0</v>
      </c>
      <c r="T273" s="17" t="str">
        <f t="shared" si="95"/>
        <v>Hoàn thành xuất sắc nhiệm vụ</v>
      </c>
      <c r="U273" s="232"/>
      <c r="V273" s="19" t="str">
        <f>VLOOKUP($E273,'[9]Gui chi Quynh'!$C$7:$E$388,3,0)</f>
        <v>A2</v>
      </c>
      <c r="W273" s="19">
        <f>VLOOKUP(V273,Sheet1!$B$2:$C$12,2,TRUE)</f>
        <v>9</v>
      </c>
      <c r="X273" s="19" t="str">
        <f>VLOOKUP($E273,'[10]Gui chi Quynh'!$C$7:$E$387,3,0)</f>
        <v>A1</v>
      </c>
      <c r="Y273" s="19">
        <f>VLOOKUP(X273,Sheet1!$B$2:$C$12,2,TRUE)</f>
        <v>10</v>
      </c>
      <c r="Z273" s="19" t="str">
        <f>VLOOKUP(E273,'[11]Gui chi Quynh'!$C$7:$E$385,3,0)</f>
        <v>A1</v>
      </c>
      <c r="AA273" s="19">
        <f>VLOOKUP(Z273,Sheet1!$B$2:$C$12,2,TRUE)</f>
        <v>10</v>
      </c>
      <c r="AB273" s="19" t="str">
        <f>VLOOKUP(E273,'[12]Gui chi Quynh'!$C$7:$E$386,3,0)</f>
        <v>A1</v>
      </c>
      <c r="AC273" s="19">
        <f>VLOOKUP(AB273,Sheet1!$B$2:$C$12,2,TRUE)</f>
        <v>10</v>
      </c>
      <c r="AD273" s="19" t="str">
        <f>VLOOKUP($E273,'[13]Chi tiet'!$D$8:$Q$388,14,0)</f>
        <v>A1</v>
      </c>
      <c r="AE273" s="19">
        <f>VLOOKUP(AD273,Sheet1!$B$2:$C$12,2,TRUE)</f>
        <v>10</v>
      </c>
      <c r="AF273" s="19">
        <f t="shared" si="86"/>
        <v>9.8000000000000007</v>
      </c>
      <c r="AG273" s="226">
        <f t="shared" si="89"/>
        <v>0</v>
      </c>
      <c r="AH273" s="17" t="str">
        <f t="shared" si="96"/>
        <v>Hoàn thành xuất sắc nhiệm vụ</v>
      </c>
      <c r="AI273" s="17">
        <f t="shared" si="90"/>
        <v>9.6</v>
      </c>
      <c r="AJ273" s="365" t="str">
        <f t="shared" si="97"/>
        <v/>
      </c>
      <c r="AK273" s="17" t="str">
        <f t="shared" si="98"/>
        <v>Hoàn thành xuất sắc nhiệm vụ</v>
      </c>
      <c r="AL273" s="17" t="str">
        <f t="shared" si="99"/>
        <v>LĐTT</v>
      </c>
      <c r="AM273" s="366" t="str">
        <f>VLOOKUP($D273,'[14]DS Tong'!$D$18:$L$211,9,0)</f>
        <v>Xuất sắc</v>
      </c>
      <c r="AN273" s="19" t="str">
        <f>VLOOKUP($E273,[15]Sheet1!$C$7:$E$395,2,0)</f>
        <v>A2</v>
      </c>
      <c r="AO273" s="19">
        <f>VLOOKUP(AN273,Sheet1!$B$2:$C$12,2,TRUE)</f>
        <v>9</v>
      </c>
      <c r="AP273" s="19" t="str">
        <f>VLOOKUP($E273,[15]Sheet1!$C$7:$E$395,3,0)</f>
        <v>A3</v>
      </c>
      <c r="AQ273" s="19">
        <f>VLOOKUP(AP273,Sheet1!$B$2:$C$12,2,TRUE)</f>
        <v>8</v>
      </c>
      <c r="AR273" s="17">
        <f t="shared" si="92"/>
        <v>9.4</v>
      </c>
      <c r="AS273" s="17">
        <f t="shared" si="85"/>
        <v>9.4</v>
      </c>
      <c r="AT273" s="365" t="str">
        <f t="shared" si="91"/>
        <v>12A* + 0B* + 0C* +  0D</v>
      </c>
      <c r="AU273" s="365" t="str">
        <f t="shared" si="101"/>
        <v>12A*</v>
      </c>
      <c r="AV273" s="19" t="str">
        <f t="shared" si="93"/>
        <v>HTXS NV</v>
      </c>
      <c r="AW273" s="19" t="str">
        <f t="shared" si="94"/>
        <v>HTXS NV</v>
      </c>
      <c r="AX273" s="25"/>
      <c r="AY273" s="363"/>
    </row>
    <row r="274" spans="1:51" s="48" customFormat="1" ht="35.1" customHeight="1" x14ac:dyDescent="0.25">
      <c r="A274" s="207">
        <f t="shared" si="100"/>
        <v>266</v>
      </c>
      <c r="B274" s="207">
        <f>COUNTIF($F$9:F274,F274)</f>
        <v>30</v>
      </c>
      <c r="C274" s="353" t="s">
        <v>984</v>
      </c>
      <c r="D274" s="115" t="s">
        <v>188</v>
      </c>
      <c r="E274" s="210" t="s">
        <v>660</v>
      </c>
      <c r="F274" s="38" t="s">
        <v>372</v>
      </c>
      <c r="G274" s="38" t="s">
        <v>974</v>
      </c>
      <c r="H274" s="19" t="str">
        <f>VLOOKUP($E274,'[4]Gui chi Quynh'!$D$7:$F$393,3,0)</f>
        <v>A4</v>
      </c>
      <c r="I274" s="19">
        <f>VLOOKUP(H274,Sheet1!$B$2:$C$12,2,TRUE)</f>
        <v>7</v>
      </c>
      <c r="J274" s="19" t="str">
        <f>VLOOKUP($E274,'[5]Gui chi Quynh'!$C$7:$E$391,3,0)</f>
        <v>A4</v>
      </c>
      <c r="K274" s="19">
        <f>VLOOKUP(J274,Sheet1!$B$2:$C$12,2,TRUE)</f>
        <v>7</v>
      </c>
      <c r="L274" s="19" t="str">
        <f>VLOOKUP($E274,'[6]Gui chi Quynh'!$C$7:$E$389,3,0)</f>
        <v>A4</v>
      </c>
      <c r="M274" s="19">
        <f>VLOOKUP(L274,Sheet1!$B$2:$C$12,2,TRUE)</f>
        <v>7</v>
      </c>
      <c r="N274" s="19" t="str">
        <f>VLOOKUP($E274,'[7]Gui chi Quynh'!$C$7:$E$389,3,0)</f>
        <v>A4</v>
      </c>
      <c r="O274" s="19">
        <f>VLOOKUP(N274,Sheet1!$B$2:$C$12,2,TRUE)</f>
        <v>7</v>
      </c>
      <c r="P274" s="19" t="str">
        <f>VLOOKUP($E274,'[8]Gui chi Quynh'!$C$7:$E$388,3,0)</f>
        <v>A4</v>
      </c>
      <c r="Q274" s="19">
        <f>VLOOKUP(P274,Sheet1!$B$2:$C$12,2,TRUE)</f>
        <v>7</v>
      </c>
      <c r="R274" s="19">
        <f t="shared" si="87"/>
        <v>7</v>
      </c>
      <c r="S274" s="226">
        <f t="shared" si="88"/>
        <v>0</v>
      </c>
      <c r="T274" s="17" t="str">
        <f t="shared" si="95"/>
        <v>Hoàn thành tốt nhiệm vụ</v>
      </c>
      <c r="U274" s="232"/>
      <c r="V274" s="19" t="str">
        <f>VLOOKUP($E274,'[9]Gui chi Quynh'!$C$7:$E$388,3,0)</f>
        <v>A4</v>
      </c>
      <c r="W274" s="19">
        <f>VLOOKUP(V274,Sheet1!$B$2:$C$12,2,TRUE)</f>
        <v>7</v>
      </c>
      <c r="X274" s="19" t="str">
        <f>VLOOKUP($E274,'[10]Gui chi Quynh'!$C$7:$E$387,3,0)</f>
        <v>A4</v>
      </c>
      <c r="Y274" s="19">
        <f>VLOOKUP(X274,Sheet1!$B$2:$C$12,2,TRUE)</f>
        <v>7</v>
      </c>
      <c r="Z274" s="19" t="str">
        <f>VLOOKUP(E274,'[11]Gui chi Quynh'!$C$7:$E$385,3,0)</f>
        <v>A4</v>
      </c>
      <c r="AA274" s="19">
        <f>VLOOKUP(Z274,Sheet1!$B$2:$C$12,2,TRUE)</f>
        <v>7</v>
      </c>
      <c r="AB274" s="19" t="str">
        <f>VLOOKUP(E274,'[12]Gui chi Quynh'!$C$7:$E$386,3,0)</f>
        <v>A4</v>
      </c>
      <c r="AC274" s="19">
        <f>VLOOKUP(AB274,Sheet1!$B$2:$C$12,2,TRUE)</f>
        <v>7</v>
      </c>
      <c r="AD274" s="19" t="str">
        <f>VLOOKUP($E274,'[13]Chi tiet'!$D$8:$Q$388,14,0)</f>
        <v>A4</v>
      </c>
      <c r="AE274" s="19">
        <f>VLOOKUP(AD274,Sheet1!$B$2:$C$12,2,TRUE)</f>
        <v>7</v>
      </c>
      <c r="AF274" s="19">
        <f t="shared" si="86"/>
        <v>7</v>
      </c>
      <c r="AG274" s="226">
        <f t="shared" si="89"/>
        <v>0</v>
      </c>
      <c r="AH274" s="17" t="str">
        <f t="shared" si="96"/>
        <v>Hoàn thành tốt nhiệm vụ</v>
      </c>
      <c r="AI274" s="17">
        <f t="shared" si="90"/>
        <v>7</v>
      </c>
      <c r="AJ274" s="365" t="str">
        <f t="shared" si="97"/>
        <v/>
      </c>
      <c r="AK274" s="17" t="str">
        <f t="shared" si="98"/>
        <v>Hoàn thành tốt nhiệm vụ</v>
      </c>
      <c r="AL274" s="17" t="str">
        <f t="shared" si="99"/>
        <v>LĐTT</v>
      </c>
      <c r="AM274" s="366"/>
      <c r="AN274" s="19" t="str">
        <f>VLOOKUP($E274,[15]Sheet1!$C$7:$E$395,2,0)</f>
        <v>A3</v>
      </c>
      <c r="AO274" s="19">
        <f>VLOOKUP(AN274,Sheet1!$B$2:$C$12,2,TRUE)</f>
        <v>8</v>
      </c>
      <c r="AP274" s="19" t="str">
        <f>VLOOKUP($E274,[15]Sheet1!$C$7:$E$395,3,0)</f>
        <v>A4</v>
      </c>
      <c r="AQ274" s="19">
        <f>VLOOKUP(AP274,Sheet1!$B$2:$C$12,2,TRUE)</f>
        <v>7</v>
      </c>
      <c r="AR274" s="17">
        <f t="shared" si="92"/>
        <v>7.1</v>
      </c>
      <c r="AS274" s="17">
        <f t="shared" si="85"/>
        <v>7.1</v>
      </c>
      <c r="AT274" s="365" t="str">
        <f t="shared" si="91"/>
        <v>12A* + 0B* + 0C* +  0D</v>
      </c>
      <c r="AU274" s="365" t="str">
        <f t="shared" si="101"/>
        <v>12A*</v>
      </c>
      <c r="AV274" s="19" t="str">
        <f t="shared" si="93"/>
        <v>HTT NV</v>
      </c>
      <c r="AW274" s="19" t="str">
        <f t="shared" si="94"/>
        <v>HTT NV</v>
      </c>
      <c r="AX274" s="25"/>
      <c r="AY274" s="25"/>
    </row>
    <row r="275" spans="1:51" s="48" customFormat="1" ht="35.1" customHeight="1" x14ac:dyDescent="0.25">
      <c r="A275" s="207">
        <f t="shared" si="100"/>
        <v>267</v>
      </c>
      <c r="B275" s="207">
        <f>COUNTIF($F$9:F275,F275)</f>
        <v>31</v>
      </c>
      <c r="C275" s="353" t="s">
        <v>985</v>
      </c>
      <c r="D275" s="115" t="s">
        <v>190</v>
      </c>
      <c r="E275" s="210" t="s">
        <v>662</v>
      </c>
      <c r="F275" s="38" t="s">
        <v>372</v>
      </c>
      <c r="G275" s="38" t="s">
        <v>974</v>
      </c>
      <c r="H275" s="19" t="str">
        <f>VLOOKUP($E275,'[4]Gui chi Quynh'!$D$7:$F$393,3,0)</f>
        <v>A4</v>
      </c>
      <c r="I275" s="19">
        <f>VLOOKUP(H275,Sheet1!$B$2:$C$12,2,TRUE)</f>
        <v>7</v>
      </c>
      <c r="J275" s="19" t="str">
        <f>VLOOKUP($E275,'[5]Gui chi Quynh'!$C$7:$E$391,3,0)</f>
        <v>A4</v>
      </c>
      <c r="K275" s="19">
        <f>VLOOKUP(J275,Sheet1!$B$2:$C$12,2,TRUE)</f>
        <v>7</v>
      </c>
      <c r="L275" s="19" t="str">
        <f>VLOOKUP($E275,'[6]Gui chi Quynh'!$C$7:$E$389,3,0)</f>
        <v>A4</v>
      </c>
      <c r="M275" s="19">
        <f>VLOOKUP(L275,Sheet1!$B$2:$C$12,2,TRUE)</f>
        <v>7</v>
      </c>
      <c r="N275" s="19" t="str">
        <f>VLOOKUP($E275,'[7]Gui chi Quynh'!$C$7:$E$389,3,0)</f>
        <v>A3</v>
      </c>
      <c r="O275" s="19">
        <f>VLOOKUP(N275,Sheet1!$B$2:$C$12,2,TRUE)</f>
        <v>8</v>
      </c>
      <c r="P275" s="19" t="str">
        <f>VLOOKUP($E275,'[8]Gui chi Quynh'!$C$7:$E$388,3,0)</f>
        <v>A4</v>
      </c>
      <c r="Q275" s="19">
        <f>VLOOKUP(P275,Sheet1!$B$2:$C$12,2,TRUE)</f>
        <v>7</v>
      </c>
      <c r="R275" s="19">
        <f t="shared" si="87"/>
        <v>7.2</v>
      </c>
      <c r="S275" s="226">
        <f t="shared" si="88"/>
        <v>0</v>
      </c>
      <c r="T275" s="17" t="str">
        <f t="shared" si="95"/>
        <v>Hoàn thành tốt nhiệm vụ</v>
      </c>
      <c r="U275" s="232"/>
      <c r="V275" s="19" t="str">
        <f>VLOOKUP($E275,'[9]Gui chi Quynh'!$C$7:$E$388,3,0)</f>
        <v>A4</v>
      </c>
      <c r="W275" s="19">
        <f>VLOOKUP(V275,Sheet1!$B$2:$C$12,2,TRUE)</f>
        <v>7</v>
      </c>
      <c r="X275" s="19" t="str">
        <f>VLOOKUP($E275,'[10]Gui chi Quynh'!$C$7:$E$387,3,0)</f>
        <v>A3</v>
      </c>
      <c r="Y275" s="19">
        <f>VLOOKUP(X275,Sheet1!$B$2:$C$12,2,TRUE)</f>
        <v>8</v>
      </c>
      <c r="Z275" s="19" t="str">
        <f>VLOOKUP(E275,'[11]Gui chi Quynh'!$C$7:$E$385,3,0)</f>
        <v>A1</v>
      </c>
      <c r="AA275" s="19">
        <f>VLOOKUP(Z275,Sheet1!$B$2:$C$12,2,TRUE)</f>
        <v>10</v>
      </c>
      <c r="AB275" s="19" t="str">
        <f>VLOOKUP(E275,'[12]Gui chi Quynh'!$C$7:$E$386,3,0)</f>
        <v>A4</v>
      </c>
      <c r="AC275" s="19">
        <f>VLOOKUP(AB275,Sheet1!$B$2:$C$12,2,TRUE)</f>
        <v>7</v>
      </c>
      <c r="AD275" s="19" t="str">
        <f>VLOOKUP($E275,'[13]Chi tiet'!$D$8:$Q$388,14,0)</f>
        <v>A4</v>
      </c>
      <c r="AE275" s="19">
        <f>VLOOKUP(AD275,Sheet1!$B$2:$C$12,2,TRUE)</f>
        <v>7</v>
      </c>
      <c r="AF275" s="19">
        <f t="shared" ref="AF275:AF306" si="102">ROUND(AVERAGE(W275,Y275,AA275,AC275,AE275),1)</f>
        <v>7.8</v>
      </c>
      <c r="AG275" s="226">
        <f t="shared" si="89"/>
        <v>0</v>
      </c>
      <c r="AH275" s="17" t="str">
        <f t="shared" si="96"/>
        <v>Hoàn thành tốt nhiệm vụ</v>
      </c>
      <c r="AI275" s="17">
        <f t="shared" si="90"/>
        <v>7.5</v>
      </c>
      <c r="AJ275" s="365" t="str">
        <f t="shared" si="97"/>
        <v/>
      </c>
      <c r="AK275" s="17" t="str">
        <f t="shared" si="98"/>
        <v>Hoàn thành tốt nhiệm vụ</v>
      </c>
      <c r="AL275" s="17" t="str">
        <f t="shared" si="99"/>
        <v>LĐTT</v>
      </c>
      <c r="AM275" s="366" t="str">
        <f>VLOOKUP($D275,'[14]DS Tong'!$D$18:$L$211,9,0)</f>
        <v>Khá</v>
      </c>
      <c r="AN275" s="19" t="str">
        <f>VLOOKUP($E275,[15]Sheet1!$C$7:$E$395,2,0)</f>
        <v>A4</v>
      </c>
      <c r="AO275" s="19">
        <f>VLOOKUP(AN275,Sheet1!$B$2:$C$12,2,TRUE)</f>
        <v>7</v>
      </c>
      <c r="AP275" s="19" t="str">
        <f>VLOOKUP($E275,[15]Sheet1!$C$7:$E$395,3,0)</f>
        <v>A4</v>
      </c>
      <c r="AQ275" s="19">
        <f>VLOOKUP(AP275,Sheet1!$B$2:$C$12,2,TRUE)</f>
        <v>7</v>
      </c>
      <c r="AR275" s="17">
        <f t="shared" si="92"/>
        <v>7.5</v>
      </c>
      <c r="AS275" s="17">
        <f t="shared" si="85"/>
        <v>7.4</v>
      </c>
      <c r="AT275" s="365" t="str">
        <f t="shared" si="91"/>
        <v>12A* + 0B* + 0C* +  0D</v>
      </c>
      <c r="AU275" s="365" t="str">
        <f t="shared" si="101"/>
        <v>12A*</v>
      </c>
      <c r="AV275" s="19" t="str">
        <f t="shared" si="93"/>
        <v>HTT NV</v>
      </c>
      <c r="AW275" s="19" t="str">
        <f t="shared" si="94"/>
        <v>HTT NV</v>
      </c>
      <c r="AX275" s="25"/>
      <c r="AY275" s="25"/>
    </row>
    <row r="276" spans="1:51" s="48" customFormat="1" ht="35.1" customHeight="1" x14ac:dyDescent="0.25">
      <c r="A276" s="207">
        <f t="shared" si="100"/>
        <v>268</v>
      </c>
      <c r="B276" s="207">
        <f>COUNTIF($F$9:F276,F276)</f>
        <v>1</v>
      </c>
      <c r="C276" s="353" t="s">
        <v>985</v>
      </c>
      <c r="D276" s="197" t="s">
        <v>265</v>
      </c>
      <c r="E276" s="185" t="s">
        <v>666</v>
      </c>
      <c r="F276" s="251" t="s">
        <v>339</v>
      </c>
      <c r="G276" s="251" t="s">
        <v>974</v>
      </c>
      <c r="H276" s="19" t="str">
        <f>VLOOKUP($E276,'[4]Gui chi Quynh'!$D$7:$F$393,3,0)</f>
        <v>A2</v>
      </c>
      <c r="I276" s="19">
        <f>VLOOKUP(H276,Sheet1!$B$2:$C$12,2,TRUE)</f>
        <v>9</v>
      </c>
      <c r="J276" s="19" t="str">
        <f>VLOOKUP($E276,'[5]Gui chi Quynh'!$C$7:$E$391,3,0)</f>
        <v>A1</v>
      </c>
      <c r="K276" s="19">
        <f>VLOOKUP(J276,Sheet1!$B$2:$C$12,2,TRUE)</f>
        <v>10</v>
      </c>
      <c r="L276" s="19" t="str">
        <f>VLOOKUP($E276,'[6]Gui chi Quynh'!$C$7:$E$389,3,0)</f>
        <v>A2</v>
      </c>
      <c r="M276" s="19">
        <f>VLOOKUP(L276,Sheet1!$B$2:$C$12,2,TRUE)</f>
        <v>9</v>
      </c>
      <c r="N276" s="19" t="str">
        <f>VLOOKUP($E276,'[7]Gui chi Quynh'!$C$7:$E$389,3,0)</f>
        <v>A1</v>
      </c>
      <c r="O276" s="19">
        <f>VLOOKUP(N276,Sheet1!$B$2:$C$12,2,TRUE)</f>
        <v>10</v>
      </c>
      <c r="P276" s="19" t="str">
        <f>VLOOKUP($E276,'[8]Gui chi Quynh'!$C$7:$E$388,3,0)</f>
        <v>A2</v>
      </c>
      <c r="Q276" s="19">
        <f>VLOOKUP(P276,Sheet1!$B$2:$C$12,2,TRUE)</f>
        <v>9</v>
      </c>
      <c r="R276" s="19">
        <f t="shared" si="87"/>
        <v>9.4</v>
      </c>
      <c r="S276" s="226">
        <f t="shared" si="88"/>
        <v>0</v>
      </c>
      <c r="T276" s="17" t="str">
        <f t="shared" si="95"/>
        <v>Hoàn thành xuất sắc nhiệm vụ</v>
      </c>
      <c r="U276" s="232"/>
      <c r="V276" s="19" t="str">
        <f>VLOOKUP($E276,'[9]Gui chi Quynh'!$C$7:$E$388,3,0)</f>
        <v>A3</v>
      </c>
      <c r="W276" s="19">
        <f>VLOOKUP(V276,Sheet1!$B$2:$C$12,2,TRUE)</f>
        <v>8</v>
      </c>
      <c r="X276" s="19" t="str">
        <f>VLOOKUP($E276,'[10]Gui chi Quynh'!$C$7:$E$387,3,0)</f>
        <v>A2</v>
      </c>
      <c r="Y276" s="19">
        <f>VLOOKUP(X276,Sheet1!$B$2:$C$12,2,TRUE)</f>
        <v>9</v>
      </c>
      <c r="Z276" s="19" t="str">
        <f>VLOOKUP(E276,'[11]Gui chi Quynh'!$C$7:$E$385,3,0)</f>
        <v>A2</v>
      </c>
      <c r="AA276" s="19">
        <f>VLOOKUP(Z276,Sheet1!$B$2:$C$12,2,TRUE)</f>
        <v>9</v>
      </c>
      <c r="AB276" s="19" t="str">
        <f>VLOOKUP(E276,'[12]Gui chi Quynh'!$C$7:$E$386,3,0)</f>
        <v>A2</v>
      </c>
      <c r="AC276" s="19">
        <f>VLOOKUP(AB276,Sheet1!$B$2:$C$12,2,TRUE)</f>
        <v>9</v>
      </c>
      <c r="AD276" s="19" t="str">
        <f>VLOOKUP($E276,'[13]Chi tiet'!$D$8:$Q$388,14,0)</f>
        <v>A1</v>
      </c>
      <c r="AE276" s="19">
        <f>VLOOKUP(AD276,Sheet1!$B$2:$C$12,2,TRUE)</f>
        <v>10</v>
      </c>
      <c r="AF276" s="19">
        <f t="shared" si="102"/>
        <v>9</v>
      </c>
      <c r="AG276" s="226">
        <f t="shared" si="89"/>
        <v>0</v>
      </c>
      <c r="AH276" s="17" t="str">
        <f t="shared" si="96"/>
        <v>Hoàn thành xuất sắc nhiệm vụ</v>
      </c>
      <c r="AI276" s="17">
        <f t="shared" si="90"/>
        <v>9.1999999999999993</v>
      </c>
      <c r="AJ276" s="365" t="str">
        <f t="shared" si="97"/>
        <v/>
      </c>
      <c r="AK276" s="17" t="str">
        <f t="shared" si="98"/>
        <v>Hoàn thành xuất sắc nhiệm vụ</v>
      </c>
      <c r="AL276" s="17" t="str">
        <f t="shared" si="99"/>
        <v>LĐTT</v>
      </c>
      <c r="AM276" s="366"/>
      <c r="AN276" s="19" t="str">
        <f>VLOOKUP($E276,[15]Sheet1!$C$7:$E$395,2,0)</f>
        <v>A2</v>
      </c>
      <c r="AO276" s="19">
        <f>VLOOKUP(AN276,Sheet1!$B$2:$C$12,2,TRUE)</f>
        <v>9</v>
      </c>
      <c r="AP276" s="19" t="str">
        <f>VLOOKUP($E276,[15]Sheet1!$C$7:$E$395,3,0)</f>
        <v>A2</v>
      </c>
      <c r="AQ276" s="19">
        <f>VLOOKUP(AP276,Sheet1!$B$2:$C$12,2,TRUE)</f>
        <v>9</v>
      </c>
      <c r="AR276" s="17">
        <f t="shared" si="92"/>
        <v>9.1</v>
      </c>
      <c r="AS276" s="17">
        <f t="shared" si="85"/>
        <v>9.1999999999999993</v>
      </c>
      <c r="AT276" s="365" t="str">
        <f t="shared" si="91"/>
        <v>12A* + 0B* + 0C* +  0D</v>
      </c>
      <c r="AU276" s="365" t="str">
        <f t="shared" si="101"/>
        <v>12A*</v>
      </c>
      <c r="AV276" s="19" t="str">
        <f t="shared" si="93"/>
        <v>HTXS NV</v>
      </c>
      <c r="AW276" s="19" t="str">
        <f t="shared" si="94"/>
        <v>HTXS NV</v>
      </c>
      <c r="AX276" s="25"/>
      <c r="AY276" s="25"/>
    </row>
    <row r="277" spans="1:51" s="48" customFormat="1" ht="35.1" customHeight="1" x14ac:dyDescent="0.25">
      <c r="A277" s="207">
        <f t="shared" si="100"/>
        <v>269</v>
      </c>
      <c r="B277" s="207">
        <f>COUNTIF($F$9:F277,F277)</f>
        <v>2</v>
      </c>
      <c r="C277" s="353" t="s">
        <v>984</v>
      </c>
      <c r="D277" s="197" t="s">
        <v>261</v>
      </c>
      <c r="E277" s="185" t="s">
        <v>669</v>
      </c>
      <c r="F277" s="38" t="s">
        <v>339</v>
      </c>
      <c r="G277" s="38" t="s">
        <v>974</v>
      </c>
      <c r="H277" s="19" t="str">
        <f>VLOOKUP($E277,'[4]Gui chi Quynh'!$D$7:$F$393,3,0)</f>
        <v>A3</v>
      </c>
      <c r="I277" s="19">
        <f>VLOOKUP(H277,Sheet1!$B$2:$C$12,2,TRUE)</f>
        <v>8</v>
      </c>
      <c r="J277" s="19" t="str">
        <f>VLOOKUP($E277,'[5]Gui chi Quynh'!$C$7:$E$391,3,0)</f>
        <v>A3</v>
      </c>
      <c r="K277" s="19">
        <f>VLOOKUP(J277,Sheet1!$B$2:$C$12,2,TRUE)</f>
        <v>8</v>
      </c>
      <c r="L277" s="19" t="str">
        <f>VLOOKUP($E277,'[6]Gui chi Quynh'!$C$7:$E$389,3,0)</f>
        <v>A4</v>
      </c>
      <c r="M277" s="19">
        <f>VLOOKUP(L277,Sheet1!$B$2:$C$12,2,TRUE)</f>
        <v>7</v>
      </c>
      <c r="N277" s="19" t="str">
        <f>VLOOKUP($E277,'[7]Gui chi Quynh'!$C$7:$E$389,3,0)</f>
        <v>A3</v>
      </c>
      <c r="O277" s="19">
        <f>VLOOKUP(N277,Sheet1!$B$2:$C$12,2,TRUE)</f>
        <v>8</v>
      </c>
      <c r="P277" s="19" t="str">
        <f>VLOOKUP($E277,'[8]Gui chi Quynh'!$C$7:$E$388,3,0)</f>
        <v>A4</v>
      </c>
      <c r="Q277" s="19">
        <f>VLOOKUP(P277,Sheet1!$B$2:$C$12,2,TRUE)</f>
        <v>7</v>
      </c>
      <c r="R277" s="19">
        <f t="shared" si="87"/>
        <v>7.6</v>
      </c>
      <c r="S277" s="226">
        <f t="shared" si="88"/>
        <v>0</v>
      </c>
      <c r="T277" s="17" t="str">
        <f t="shared" si="95"/>
        <v>Hoàn thành tốt nhiệm vụ</v>
      </c>
      <c r="U277" s="232"/>
      <c r="V277" s="19" t="str">
        <f>VLOOKUP($E277,'[9]Gui chi Quynh'!$C$7:$E$388,3,0)</f>
        <v>A3</v>
      </c>
      <c r="W277" s="19">
        <f>VLOOKUP(V277,Sheet1!$B$2:$C$12,2,TRUE)</f>
        <v>8</v>
      </c>
      <c r="X277" s="19" t="str">
        <f>VLOOKUP($E277,'[10]Gui chi Quynh'!$C$7:$E$387,3,0)</f>
        <v>A3</v>
      </c>
      <c r="Y277" s="19">
        <f>VLOOKUP(X277,Sheet1!$B$2:$C$12,2,TRUE)</f>
        <v>8</v>
      </c>
      <c r="Z277" s="19" t="str">
        <f>VLOOKUP(E277,'[11]Gui chi Quynh'!$C$7:$E$385,3,0)</f>
        <v>A3</v>
      </c>
      <c r="AA277" s="19">
        <f>VLOOKUP(Z277,Sheet1!$B$2:$C$12,2,TRUE)</f>
        <v>8</v>
      </c>
      <c r="AB277" s="19" t="str">
        <f>VLOOKUP(E277,'[12]Gui chi Quynh'!$C$7:$E$386,3,0)</f>
        <v>A4</v>
      </c>
      <c r="AC277" s="19">
        <f>VLOOKUP(AB277,Sheet1!$B$2:$C$12,2,TRUE)</f>
        <v>7</v>
      </c>
      <c r="AD277" s="19" t="str">
        <f>VLOOKUP($E277,'[13]Chi tiet'!$D$8:$Q$388,14,0)</f>
        <v>A4</v>
      </c>
      <c r="AE277" s="19">
        <f>VLOOKUP(AD277,Sheet1!$B$2:$C$12,2,TRUE)</f>
        <v>7</v>
      </c>
      <c r="AF277" s="19">
        <f t="shared" si="102"/>
        <v>7.6</v>
      </c>
      <c r="AG277" s="226">
        <f t="shared" si="89"/>
        <v>0</v>
      </c>
      <c r="AH277" s="17" t="str">
        <f t="shared" si="96"/>
        <v>Hoàn thành tốt nhiệm vụ</v>
      </c>
      <c r="AI277" s="17">
        <f t="shared" si="90"/>
        <v>7.6</v>
      </c>
      <c r="AJ277" s="365" t="str">
        <f t="shared" si="97"/>
        <v/>
      </c>
      <c r="AK277" s="17" t="str">
        <f t="shared" si="98"/>
        <v>Hoàn thành tốt nhiệm vụ</v>
      </c>
      <c r="AL277" s="17" t="str">
        <f t="shared" si="99"/>
        <v>LĐTT</v>
      </c>
      <c r="AM277" s="366" t="str">
        <f>VLOOKUP($D277,'[14]DS Tong'!$D$18:$L$211,9,0)</f>
        <v>Tốt</v>
      </c>
      <c r="AN277" s="19" t="str">
        <f>VLOOKUP($E277,[15]Sheet1!$C$7:$E$395,2,0)</f>
        <v>A3</v>
      </c>
      <c r="AO277" s="19">
        <f>VLOOKUP(AN277,Sheet1!$B$2:$C$12,2,TRUE)</f>
        <v>8</v>
      </c>
      <c r="AP277" s="19" t="str">
        <f>VLOOKUP($E277,[15]Sheet1!$C$7:$E$395,3,0)</f>
        <v>A3</v>
      </c>
      <c r="AQ277" s="19">
        <f>VLOOKUP(AP277,Sheet1!$B$2:$C$12,2,TRUE)</f>
        <v>8</v>
      </c>
      <c r="AR277" s="17">
        <f t="shared" si="92"/>
        <v>7.7</v>
      </c>
      <c r="AS277" s="17">
        <f t="shared" si="85"/>
        <v>7.7</v>
      </c>
      <c r="AT277" s="365" t="str">
        <f t="shared" si="91"/>
        <v>12A* + 0B* + 0C* +  0D</v>
      </c>
      <c r="AU277" s="365" t="str">
        <f t="shared" si="101"/>
        <v>12A*</v>
      </c>
      <c r="AV277" s="19" t="s">
        <v>989</v>
      </c>
      <c r="AW277" s="19" t="s">
        <v>989</v>
      </c>
      <c r="AX277" s="25"/>
      <c r="AY277" s="25"/>
    </row>
    <row r="278" spans="1:51" s="48" customFormat="1" ht="35.1" customHeight="1" x14ac:dyDescent="0.25">
      <c r="A278" s="207">
        <f t="shared" si="100"/>
        <v>270</v>
      </c>
      <c r="B278" s="207">
        <f>COUNTIF($F$9:F278,F278)</f>
        <v>3</v>
      </c>
      <c r="C278" s="353" t="s">
        <v>984</v>
      </c>
      <c r="D278" s="197" t="s">
        <v>262</v>
      </c>
      <c r="E278" s="185" t="s">
        <v>670</v>
      </c>
      <c r="F278" s="38" t="s">
        <v>339</v>
      </c>
      <c r="G278" s="38" t="s">
        <v>974</v>
      </c>
      <c r="H278" s="19" t="str">
        <f>VLOOKUP($E278,'[4]Gui chi Quynh'!$D$7:$F$393,3,0)</f>
        <v>A3</v>
      </c>
      <c r="I278" s="19">
        <f>VLOOKUP(H278,Sheet1!$B$2:$C$12,2,TRUE)</f>
        <v>8</v>
      </c>
      <c r="J278" s="19" t="str">
        <f>VLOOKUP($E278,'[5]Gui chi Quynh'!$C$7:$E$391,3,0)</f>
        <v>A4</v>
      </c>
      <c r="K278" s="19">
        <f>VLOOKUP(J278,Sheet1!$B$2:$C$12,2,TRUE)</f>
        <v>7</v>
      </c>
      <c r="L278" s="19" t="str">
        <f>VLOOKUP($E278,'[6]Gui chi Quynh'!$C$7:$E$389,3,0)</f>
        <v>A4</v>
      </c>
      <c r="M278" s="19">
        <f>VLOOKUP(L278,Sheet1!$B$2:$C$12,2,TRUE)</f>
        <v>7</v>
      </c>
      <c r="N278" s="19" t="str">
        <f>VLOOKUP($E278,'[7]Gui chi Quynh'!$C$7:$E$389,3,0)</f>
        <v>A3</v>
      </c>
      <c r="O278" s="19">
        <f>VLOOKUP(N278,Sheet1!$B$2:$C$12,2,TRUE)</f>
        <v>8</v>
      </c>
      <c r="P278" s="19" t="str">
        <f>VLOOKUP($E278,'[8]Gui chi Quynh'!$C$7:$E$388,3,0)</f>
        <v>A4</v>
      </c>
      <c r="Q278" s="19">
        <f>VLOOKUP(P278,Sheet1!$B$2:$C$12,2,TRUE)</f>
        <v>7</v>
      </c>
      <c r="R278" s="19">
        <f t="shared" si="87"/>
        <v>7.4</v>
      </c>
      <c r="S278" s="226">
        <f t="shared" si="88"/>
        <v>0</v>
      </c>
      <c r="T278" s="17" t="str">
        <f t="shared" si="95"/>
        <v>Hoàn thành tốt nhiệm vụ</v>
      </c>
      <c r="U278" s="232"/>
      <c r="V278" s="19" t="str">
        <f>VLOOKUP($E278,'[9]Gui chi Quynh'!$C$7:$E$388,3,0)</f>
        <v>A3</v>
      </c>
      <c r="W278" s="19">
        <f>VLOOKUP(V278,Sheet1!$B$2:$C$12,2,TRUE)</f>
        <v>8</v>
      </c>
      <c r="X278" s="19" t="str">
        <f>VLOOKUP($E278,'[10]Gui chi Quynh'!$C$7:$E$387,3,0)</f>
        <v>A4</v>
      </c>
      <c r="Y278" s="19">
        <f>VLOOKUP(X278,Sheet1!$B$2:$C$12,2,TRUE)</f>
        <v>7</v>
      </c>
      <c r="Z278" s="19" t="str">
        <f>VLOOKUP(E278,'[11]Gui chi Quynh'!$C$7:$E$385,3,0)</f>
        <v>A4</v>
      </c>
      <c r="AA278" s="19">
        <f>VLOOKUP(Z278,Sheet1!$B$2:$C$12,2,TRUE)</f>
        <v>7</v>
      </c>
      <c r="AB278" s="19" t="str">
        <f>VLOOKUP(E278,'[12]Gui chi Quynh'!$C$7:$E$386,3,0)</f>
        <v>A3</v>
      </c>
      <c r="AC278" s="19">
        <f>VLOOKUP(AB278,Sheet1!$B$2:$C$12,2,TRUE)</f>
        <v>8</v>
      </c>
      <c r="AD278" s="19" t="str">
        <f>VLOOKUP($E278,'[13]Chi tiet'!$D$8:$Q$388,14,0)</f>
        <v>A3</v>
      </c>
      <c r="AE278" s="19">
        <f>VLOOKUP(AD278,Sheet1!$B$2:$C$12,2,TRUE)</f>
        <v>8</v>
      </c>
      <c r="AF278" s="19">
        <f t="shared" si="102"/>
        <v>7.6</v>
      </c>
      <c r="AG278" s="226">
        <f t="shared" si="89"/>
        <v>0</v>
      </c>
      <c r="AH278" s="17" t="str">
        <f t="shared" si="96"/>
        <v>Hoàn thành tốt nhiệm vụ</v>
      </c>
      <c r="AI278" s="17">
        <f t="shared" si="90"/>
        <v>7.5</v>
      </c>
      <c r="AJ278" s="365" t="str">
        <f t="shared" si="97"/>
        <v/>
      </c>
      <c r="AK278" s="17" t="str">
        <f t="shared" si="98"/>
        <v>Hoàn thành tốt nhiệm vụ</v>
      </c>
      <c r="AL278" s="17" t="str">
        <f t="shared" si="99"/>
        <v>LĐTT</v>
      </c>
      <c r="AM278" s="366" t="str">
        <f>VLOOKUP($D278,'[14]DS Tong'!$D$18:$L$211,9,0)</f>
        <v>Tốt</v>
      </c>
      <c r="AN278" s="19" t="str">
        <f>VLOOKUP($E278,[15]Sheet1!$C$7:$E$395,2,0)</f>
        <v>A3</v>
      </c>
      <c r="AO278" s="19">
        <f>VLOOKUP(AN278,Sheet1!$B$2:$C$12,2,TRUE)</f>
        <v>8</v>
      </c>
      <c r="AP278" s="19" t="str">
        <f>VLOOKUP($E278,[15]Sheet1!$C$7:$E$395,3,0)</f>
        <v>A3</v>
      </c>
      <c r="AQ278" s="19">
        <f>VLOOKUP(AP278,Sheet1!$B$2:$C$12,2,TRUE)</f>
        <v>8</v>
      </c>
      <c r="AR278" s="17">
        <f t="shared" si="92"/>
        <v>7.5</v>
      </c>
      <c r="AS278" s="17">
        <f t="shared" si="85"/>
        <v>7.6</v>
      </c>
      <c r="AT278" s="365" t="str">
        <f t="shared" si="91"/>
        <v>12A* + 0B* + 0C* +  0D</v>
      </c>
      <c r="AU278" s="365" t="str">
        <f t="shared" si="101"/>
        <v>12A*</v>
      </c>
      <c r="AV278" s="19" t="str">
        <f t="shared" si="93"/>
        <v>HTT NV</v>
      </c>
      <c r="AW278" s="19" t="str">
        <f t="shared" si="94"/>
        <v>HTT NV</v>
      </c>
      <c r="AX278" s="25"/>
      <c r="AY278" s="25"/>
    </row>
    <row r="279" spans="1:51" s="48" customFormat="1" ht="35.1" customHeight="1" x14ac:dyDescent="0.25">
      <c r="A279" s="207">
        <f t="shared" si="100"/>
        <v>271</v>
      </c>
      <c r="B279" s="207">
        <f>COUNTIF($F$9:F279,F279)</f>
        <v>4</v>
      </c>
      <c r="C279" s="353" t="s">
        <v>984</v>
      </c>
      <c r="D279" s="197" t="s">
        <v>263</v>
      </c>
      <c r="E279" s="185" t="s">
        <v>671</v>
      </c>
      <c r="F279" s="38" t="s">
        <v>339</v>
      </c>
      <c r="G279" s="38" t="s">
        <v>974</v>
      </c>
      <c r="H279" s="19" t="str">
        <f>VLOOKUP($E279,'[4]Gui chi Quynh'!$D$7:$F$393,3,0)</f>
        <v>A3</v>
      </c>
      <c r="I279" s="19">
        <f>VLOOKUP(H279,Sheet1!$B$2:$C$12,2,TRUE)</f>
        <v>8</v>
      </c>
      <c r="J279" s="19" t="str">
        <f>VLOOKUP($E279,'[5]Gui chi Quynh'!$C$7:$E$391,3,0)</f>
        <v>A4</v>
      </c>
      <c r="K279" s="19">
        <f>VLOOKUP(J279,Sheet1!$B$2:$C$12,2,TRUE)</f>
        <v>7</v>
      </c>
      <c r="L279" s="19" t="str">
        <f>VLOOKUP($E279,'[6]Gui chi Quynh'!$C$7:$E$389,3,0)</f>
        <v>A4</v>
      </c>
      <c r="M279" s="19">
        <f>VLOOKUP(L279,Sheet1!$B$2:$C$12,2,TRUE)</f>
        <v>7</v>
      </c>
      <c r="N279" s="19" t="str">
        <f>VLOOKUP($E279,'[7]Gui chi Quynh'!$C$7:$E$389,3,0)</f>
        <v>A3</v>
      </c>
      <c r="O279" s="19">
        <f>VLOOKUP(N279,Sheet1!$B$2:$C$12,2,TRUE)</f>
        <v>8</v>
      </c>
      <c r="P279" s="19" t="str">
        <f>VLOOKUP($E279,'[8]Gui chi Quynh'!$C$7:$E$388,3,0)</f>
        <v>A4</v>
      </c>
      <c r="Q279" s="19">
        <f>VLOOKUP(P279,Sheet1!$B$2:$C$12,2,TRUE)</f>
        <v>7</v>
      </c>
      <c r="R279" s="19">
        <f t="shared" si="87"/>
        <v>7.4</v>
      </c>
      <c r="S279" s="226">
        <f t="shared" si="88"/>
        <v>0</v>
      </c>
      <c r="T279" s="17" t="str">
        <f t="shared" si="95"/>
        <v>Hoàn thành tốt nhiệm vụ</v>
      </c>
      <c r="U279" s="232"/>
      <c r="V279" s="19" t="str">
        <f>VLOOKUP($E279,'[9]Gui chi Quynh'!$C$7:$E$388,3,0)</f>
        <v>A4</v>
      </c>
      <c r="W279" s="19">
        <f>VLOOKUP(V279,Sheet1!$B$2:$C$12,2,TRUE)</f>
        <v>7</v>
      </c>
      <c r="X279" s="19" t="str">
        <f>VLOOKUP($E279,'[10]Gui chi Quynh'!$C$7:$E$387,3,0)</f>
        <v>A4</v>
      </c>
      <c r="Y279" s="19">
        <f>VLOOKUP(X279,Sheet1!$B$2:$C$12,2,TRUE)</f>
        <v>7</v>
      </c>
      <c r="Z279" s="19" t="str">
        <f>VLOOKUP(E279,'[11]Gui chi Quynh'!$C$7:$E$385,3,0)</f>
        <v>A3</v>
      </c>
      <c r="AA279" s="19">
        <f>VLOOKUP(Z279,Sheet1!$B$2:$C$12,2,TRUE)</f>
        <v>8</v>
      </c>
      <c r="AB279" s="19" t="str">
        <f>VLOOKUP(E279,'[12]Gui chi Quynh'!$C$7:$E$386,3,0)</f>
        <v>A4</v>
      </c>
      <c r="AC279" s="19">
        <f>VLOOKUP(AB279,Sheet1!$B$2:$C$12,2,TRUE)</f>
        <v>7</v>
      </c>
      <c r="AD279" s="19" t="str">
        <f>VLOOKUP($E279,'[13]Chi tiet'!$D$8:$Q$388,14,0)</f>
        <v>A3</v>
      </c>
      <c r="AE279" s="19">
        <f>VLOOKUP(AD279,Sheet1!$B$2:$C$12,2,TRUE)</f>
        <v>8</v>
      </c>
      <c r="AF279" s="19">
        <f t="shared" si="102"/>
        <v>7.4</v>
      </c>
      <c r="AG279" s="226">
        <f t="shared" si="89"/>
        <v>0</v>
      </c>
      <c r="AH279" s="17" t="str">
        <f t="shared" si="96"/>
        <v>Hoàn thành tốt nhiệm vụ</v>
      </c>
      <c r="AI279" s="17">
        <f t="shared" si="90"/>
        <v>7.4</v>
      </c>
      <c r="AJ279" s="365" t="str">
        <f t="shared" si="97"/>
        <v/>
      </c>
      <c r="AK279" s="17" t="str">
        <f t="shared" si="98"/>
        <v>Hoàn thành tốt nhiệm vụ</v>
      </c>
      <c r="AL279" s="17" t="str">
        <f t="shared" si="99"/>
        <v>LĐTT</v>
      </c>
      <c r="AM279" s="366"/>
      <c r="AN279" s="19" t="str">
        <f>VLOOKUP($E279,[15]Sheet1!$C$7:$E$395,2,0)</f>
        <v>A3</v>
      </c>
      <c r="AO279" s="19">
        <f>VLOOKUP(AN279,Sheet1!$B$2:$C$12,2,TRUE)</f>
        <v>8</v>
      </c>
      <c r="AP279" s="19" t="str">
        <f>VLOOKUP($E279,[15]Sheet1!$C$7:$E$395,3,0)</f>
        <v>A3</v>
      </c>
      <c r="AQ279" s="19">
        <f>VLOOKUP(AP279,Sheet1!$B$2:$C$12,2,TRUE)</f>
        <v>8</v>
      </c>
      <c r="AR279" s="17">
        <f t="shared" si="92"/>
        <v>7.5</v>
      </c>
      <c r="AS279" s="17">
        <f t="shared" si="85"/>
        <v>7.5</v>
      </c>
      <c r="AT279" s="365" t="str">
        <f t="shared" si="91"/>
        <v>12A* + 0B* + 0C* +  0D</v>
      </c>
      <c r="AU279" s="365" t="str">
        <f t="shared" si="101"/>
        <v>12A*</v>
      </c>
      <c r="AV279" s="19" t="str">
        <f t="shared" si="93"/>
        <v>HTT NV</v>
      </c>
      <c r="AW279" s="19" t="str">
        <f t="shared" si="94"/>
        <v>HTT NV</v>
      </c>
      <c r="AX279" s="25"/>
      <c r="AY279" s="25"/>
    </row>
    <row r="280" spans="1:51" s="48" customFormat="1" ht="35.1" customHeight="1" x14ac:dyDescent="0.25">
      <c r="A280" s="207">
        <f t="shared" si="100"/>
        <v>272</v>
      </c>
      <c r="B280" s="207">
        <f>COUNTIF($F$9:F280,F280)</f>
        <v>5</v>
      </c>
      <c r="C280" s="353" t="s">
        <v>984</v>
      </c>
      <c r="D280" s="197" t="s">
        <v>264</v>
      </c>
      <c r="E280" s="185" t="s">
        <v>672</v>
      </c>
      <c r="F280" s="38" t="s">
        <v>339</v>
      </c>
      <c r="G280" s="38" t="s">
        <v>974</v>
      </c>
      <c r="H280" s="19" t="str">
        <f>VLOOKUP($E280,'[4]Gui chi Quynh'!$D$7:$F$393,3,0)</f>
        <v>A3</v>
      </c>
      <c r="I280" s="19">
        <f>VLOOKUP(H280,Sheet1!$B$2:$C$12,2,TRUE)</f>
        <v>8</v>
      </c>
      <c r="J280" s="19" t="str">
        <f>VLOOKUP($E280,'[5]Gui chi Quynh'!$C$7:$E$391,3,0)</f>
        <v>A4</v>
      </c>
      <c r="K280" s="19">
        <f>VLOOKUP(J280,Sheet1!$B$2:$C$12,2,TRUE)</f>
        <v>7</v>
      </c>
      <c r="L280" s="19" t="str">
        <f>VLOOKUP($E280,'[6]Gui chi Quynh'!$C$7:$E$389,3,0)</f>
        <v>A4</v>
      </c>
      <c r="M280" s="19">
        <f>VLOOKUP(L280,Sheet1!$B$2:$C$12,2,TRUE)</f>
        <v>7</v>
      </c>
      <c r="N280" s="19" t="str">
        <f>VLOOKUP($E280,'[7]Gui chi Quynh'!$C$7:$E$389,3,0)</f>
        <v>A3</v>
      </c>
      <c r="O280" s="19">
        <f>VLOOKUP(N280,Sheet1!$B$2:$C$12,2,TRUE)</f>
        <v>8</v>
      </c>
      <c r="P280" s="19" t="str">
        <f>VLOOKUP($E280,'[8]Gui chi Quynh'!$C$7:$E$388,3,0)</f>
        <v>A4</v>
      </c>
      <c r="Q280" s="19">
        <f>VLOOKUP(P280,Sheet1!$B$2:$C$12,2,TRUE)</f>
        <v>7</v>
      </c>
      <c r="R280" s="19">
        <f t="shared" si="87"/>
        <v>7.4</v>
      </c>
      <c r="S280" s="226">
        <f t="shared" si="88"/>
        <v>0</v>
      </c>
      <c r="T280" s="17" t="str">
        <f t="shared" si="95"/>
        <v>Hoàn thành tốt nhiệm vụ</v>
      </c>
      <c r="U280" s="232"/>
      <c r="V280" s="19" t="str">
        <f>VLOOKUP($E280,'[9]Gui chi Quynh'!$C$7:$E$388,3,0)</f>
        <v>A3</v>
      </c>
      <c r="W280" s="19">
        <f>VLOOKUP(V280,Sheet1!$B$2:$C$12,2,TRUE)</f>
        <v>8</v>
      </c>
      <c r="X280" s="19" t="str">
        <f>VLOOKUP($E280,'[10]Gui chi Quynh'!$C$7:$E$387,3,0)</f>
        <v>A4</v>
      </c>
      <c r="Y280" s="19">
        <f>VLOOKUP(X280,Sheet1!$B$2:$C$12,2,TRUE)</f>
        <v>7</v>
      </c>
      <c r="Z280" s="19" t="str">
        <f>VLOOKUP(E280,'[11]Gui chi Quynh'!$C$7:$E$385,3,0)</f>
        <v>A3</v>
      </c>
      <c r="AA280" s="19">
        <f>VLOOKUP(Z280,Sheet1!$B$2:$C$12,2,TRUE)</f>
        <v>8</v>
      </c>
      <c r="AB280" s="19" t="str">
        <f>VLOOKUP(E280,'[12]Gui chi Quynh'!$C$7:$E$386,3,0)</f>
        <v>A4</v>
      </c>
      <c r="AC280" s="19">
        <f>VLOOKUP(AB280,Sheet1!$B$2:$C$12,2,TRUE)</f>
        <v>7</v>
      </c>
      <c r="AD280" s="19" t="str">
        <f>VLOOKUP($E280,'[13]Chi tiet'!$D$8:$Q$388,14,0)</f>
        <v>A4</v>
      </c>
      <c r="AE280" s="19">
        <f>VLOOKUP(AD280,Sheet1!$B$2:$C$12,2,TRUE)</f>
        <v>7</v>
      </c>
      <c r="AF280" s="19">
        <f t="shared" si="102"/>
        <v>7.4</v>
      </c>
      <c r="AG280" s="226">
        <f t="shared" si="89"/>
        <v>0</v>
      </c>
      <c r="AH280" s="17" t="str">
        <f t="shared" si="96"/>
        <v>Hoàn thành tốt nhiệm vụ</v>
      </c>
      <c r="AI280" s="17">
        <f t="shared" si="90"/>
        <v>7.4</v>
      </c>
      <c r="AJ280" s="365" t="str">
        <f t="shared" si="97"/>
        <v/>
      </c>
      <c r="AK280" s="17" t="str">
        <f t="shared" si="98"/>
        <v>Hoàn thành tốt nhiệm vụ</v>
      </c>
      <c r="AL280" s="17" t="str">
        <f t="shared" si="99"/>
        <v>LĐTT</v>
      </c>
      <c r="AM280" s="366"/>
      <c r="AN280" s="19" t="str">
        <f>VLOOKUP($E280,[15]Sheet1!$C$7:$E$395,2,0)</f>
        <v>A3</v>
      </c>
      <c r="AO280" s="19">
        <f>VLOOKUP(AN280,Sheet1!$B$2:$C$12,2,TRUE)</f>
        <v>8</v>
      </c>
      <c r="AP280" s="19" t="str">
        <f>VLOOKUP($E280,[15]Sheet1!$C$7:$E$395,3,0)</f>
        <v>A3</v>
      </c>
      <c r="AQ280" s="19">
        <f>VLOOKUP(AP280,Sheet1!$B$2:$C$12,2,TRUE)</f>
        <v>8</v>
      </c>
      <c r="AR280" s="17">
        <f t="shared" si="92"/>
        <v>7.5</v>
      </c>
      <c r="AS280" s="17">
        <f t="shared" si="85"/>
        <v>7.5</v>
      </c>
      <c r="AT280" s="365" t="str">
        <f t="shared" si="91"/>
        <v>12A* + 0B* + 0C* +  0D</v>
      </c>
      <c r="AU280" s="365" t="str">
        <f t="shared" si="101"/>
        <v>12A*</v>
      </c>
      <c r="AV280" s="19" t="str">
        <f t="shared" si="93"/>
        <v>HTT NV</v>
      </c>
      <c r="AW280" s="19" t="str">
        <f t="shared" si="94"/>
        <v>HTT NV</v>
      </c>
      <c r="AX280" s="25"/>
      <c r="AY280" s="25"/>
    </row>
    <row r="281" spans="1:51" s="48" customFormat="1" ht="35.1" customHeight="1" x14ac:dyDescent="0.25">
      <c r="A281" s="207">
        <f t="shared" si="100"/>
        <v>273</v>
      </c>
      <c r="B281" s="207">
        <f>COUNTIF($F$9:F281,F281)</f>
        <v>6</v>
      </c>
      <c r="C281" s="353" t="s">
        <v>984</v>
      </c>
      <c r="D281" s="197" t="s">
        <v>302</v>
      </c>
      <c r="E281" s="185" t="s">
        <v>675</v>
      </c>
      <c r="F281" s="38" t="s">
        <v>339</v>
      </c>
      <c r="G281" s="38" t="s">
        <v>974</v>
      </c>
      <c r="H281" s="19" t="str">
        <f>VLOOKUP($E281,'[4]Gui chi Quynh'!$D$7:$F$393,3,0)</f>
        <v>A3</v>
      </c>
      <c r="I281" s="19">
        <f>VLOOKUP(H281,Sheet1!$B$2:$C$12,2,TRUE)</f>
        <v>8</v>
      </c>
      <c r="J281" s="19" t="str">
        <f>VLOOKUP($E281,'[5]Gui chi Quynh'!$C$7:$E$391,3,0)</f>
        <v>A4</v>
      </c>
      <c r="K281" s="19">
        <f>VLOOKUP(J281,Sheet1!$B$2:$C$12,2,TRUE)</f>
        <v>7</v>
      </c>
      <c r="L281" s="19" t="str">
        <f>VLOOKUP($E281,'[6]Gui chi Quynh'!$C$7:$E$389,3,0)</f>
        <v>A4</v>
      </c>
      <c r="M281" s="19">
        <f>VLOOKUP(L281,Sheet1!$B$2:$C$12,2,TRUE)</f>
        <v>7</v>
      </c>
      <c r="N281" s="19" t="str">
        <f>VLOOKUP($E281,'[7]Gui chi Quynh'!$C$7:$E$389,3,0)</f>
        <v>A3</v>
      </c>
      <c r="O281" s="19">
        <f>VLOOKUP(N281,Sheet1!$B$2:$C$12,2,TRUE)</f>
        <v>8</v>
      </c>
      <c r="P281" s="19" t="str">
        <f>VLOOKUP($E281,'[8]Gui chi Quynh'!$C$7:$E$388,3,0)</f>
        <v>A4</v>
      </c>
      <c r="Q281" s="19">
        <f>VLOOKUP(P281,Sheet1!$B$2:$C$12,2,TRUE)</f>
        <v>7</v>
      </c>
      <c r="R281" s="19">
        <f t="shared" si="87"/>
        <v>7.4</v>
      </c>
      <c r="S281" s="226">
        <f t="shared" si="88"/>
        <v>0</v>
      </c>
      <c r="T281" s="17" t="str">
        <f t="shared" si="95"/>
        <v>Hoàn thành tốt nhiệm vụ</v>
      </c>
      <c r="U281" s="232"/>
      <c r="V281" s="19" t="str">
        <f>VLOOKUP($E281,'[9]Gui chi Quynh'!$C$7:$E$388,3,0)</f>
        <v>A4</v>
      </c>
      <c r="W281" s="19">
        <f>VLOOKUP(V281,Sheet1!$B$2:$C$12,2,TRUE)</f>
        <v>7</v>
      </c>
      <c r="X281" s="19" t="str">
        <f>VLOOKUP($E281,'[10]Gui chi Quynh'!$C$7:$E$387,3,0)</f>
        <v>A4</v>
      </c>
      <c r="Y281" s="19">
        <f>VLOOKUP(X281,Sheet1!$B$2:$C$12,2,TRUE)</f>
        <v>7</v>
      </c>
      <c r="Z281" s="19" t="str">
        <f>VLOOKUP(E281,'[11]Gui chi Quynh'!$C$7:$E$385,3,0)</f>
        <v>A4</v>
      </c>
      <c r="AA281" s="19">
        <f>VLOOKUP(Z281,Sheet1!$B$2:$C$12,2,TRUE)</f>
        <v>7</v>
      </c>
      <c r="AB281" s="19" t="str">
        <f>VLOOKUP(E281,'[12]Gui chi Quynh'!$C$7:$E$386,3,0)</f>
        <v>A3</v>
      </c>
      <c r="AC281" s="19">
        <f>VLOOKUP(AB281,Sheet1!$B$2:$C$12,2,TRUE)</f>
        <v>8</v>
      </c>
      <c r="AD281" s="19" t="str">
        <f>VLOOKUP($E281,'[13]Chi tiet'!$D$8:$Q$388,14,0)</f>
        <v>A4</v>
      </c>
      <c r="AE281" s="19">
        <f>VLOOKUP(AD281,Sheet1!$B$2:$C$12,2,TRUE)</f>
        <v>7</v>
      </c>
      <c r="AF281" s="19">
        <f t="shared" si="102"/>
        <v>7.2</v>
      </c>
      <c r="AG281" s="226">
        <f t="shared" si="89"/>
        <v>0</v>
      </c>
      <c r="AH281" s="17" t="str">
        <f t="shared" si="96"/>
        <v>Hoàn thành tốt nhiệm vụ</v>
      </c>
      <c r="AI281" s="17">
        <f t="shared" si="90"/>
        <v>7.3</v>
      </c>
      <c r="AJ281" s="365" t="str">
        <f t="shared" si="97"/>
        <v/>
      </c>
      <c r="AK281" s="17" t="str">
        <f t="shared" si="98"/>
        <v>Hoàn thành tốt nhiệm vụ</v>
      </c>
      <c r="AL281" s="17" t="str">
        <f t="shared" si="99"/>
        <v>LĐTT</v>
      </c>
      <c r="AM281" s="366"/>
      <c r="AN281" s="19" t="str">
        <f>VLOOKUP($E281,[15]Sheet1!$C$7:$E$395,2,0)</f>
        <v>A4</v>
      </c>
      <c r="AO281" s="19">
        <f>VLOOKUP(AN281,Sheet1!$B$2:$C$12,2,TRUE)</f>
        <v>7</v>
      </c>
      <c r="AP281" s="19" t="str">
        <f>VLOOKUP($E281,[15]Sheet1!$C$7:$E$395,3,0)</f>
        <v>A3</v>
      </c>
      <c r="AQ281" s="19">
        <f>VLOOKUP(AP281,Sheet1!$B$2:$C$12,2,TRUE)</f>
        <v>8</v>
      </c>
      <c r="AR281" s="17">
        <f t="shared" si="92"/>
        <v>7.4</v>
      </c>
      <c r="AS281" s="17">
        <f t="shared" si="85"/>
        <v>7.3</v>
      </c>
      <c r="AT281" s="365" t="str">
        <f t="shared" si="91"/>
        <v>12A* + 0B* + 0C* +  0D</v>
      </c>
      <c r="AU281" s="365" t="str">
        <f t="shared" si="101"/>
        <v>12A*</v>
      </c>
      <c r="AV281" s="19" t="str">
        <f t="shared" si="93"/>
        <v>HTT NV</v>
      </c>
      <c r="AW281" s="19" t="str">
        <f t="shared" si="94"/>
        <v>HTT NV</v>
      </c>
      <c r="AX281" s="25"/>
      <c r="AY281" s="25"/>
    </row>
    <row r="282" spans="1:51" s="48" customFormat="1" ht="35.1" customHeight="1" x14ac:dyDescent="0.25">
      <c r="A282" s="207">
        <f t="shared" si="100"/>
        <v>274</v>
      </c>
      <c r="B282" s="207">
        <f>COUNTIF($F$9:F282,F282)</f>
        <v>7</v>
      </c>
      <c r="C282" s="353" t="s">
        <v>984</v>
      </c>
      <c r="D282" s="197" t="s">
        <v>289</v>
      </c>
      <c r="E282" s="185" t="s">
        <v>674</v>
      </c>
      <c r="F282" s="38" t="s">
        <v>339</v>
      </c>
      <c r="G282" s="38" t="s">
        <v>974</v>
      </c>
      <c r="H282" s="19" t="str">
        <f>VLOOKUP($E282,'[4]Gui chi Quynh'!$D$7:$F$393,3,0)</f>
        <v>A3</v>
      </c>
      <c r="I282" s="19">
        <f>VLOOKUP(H282,Sheet1!$B$2:$C$12,2,TRUE)</f>
        <v>8</v>
      </c>
      <c r="J282" s="19" t="str">
        <f>VLOOKUP($E282,'[5]Gui chi Quynh'!$C$7:$E$391,3,0)</f>
        <v>A4</v>
      </c>
      <c r="K282" s="19">
        <f>VLOOKUP(J282,Sheet1!$B$2:$C$12,2,TRUE)</f>
        <v>7</v>
      </c>
      <c r="L282" s="19" t="str">
        <f>VLOOKUP($E282,'[6]Gui chi Quynh'!$C$7:$E$389,3,0)</f>
        <v>A4</v>
      </c>
      <c r="M282" s="19">
        <f>VLOOKUP(L282,Sheet1!$B$2:$C$12,2,TRUE)</f>
        <v>7</v>
      </c>
      <c r="N282" s="19" t="str">
        <f>VLOOKUP($E282,'[7]Gui chi Quynh'!$C$7:$E$389,3,0)</f>
        <v>A3</v>
      </c>
      <c r="O282" s="19">
        <f>VLOOKUP(N282,Sheet1!$B$2:$C$12,2,TRUE)</f>
        <v>8</v>
      </c>
      <c r="P282" s="19" t="str">
        <f>VLOOKUP($E282,'[8]Gui chi Quynh'!$C$7:$E$388,3,0)</f>
        <v>A3</v>
      </c>
      <c r="Q282" s="19">
        <f>VLOOKUP(P282,Sheet1!$B$2:$C$12,2,TRUE)</f>
        <v>8</v>
      </c>
      <c r="R282" s="19">
        <f t="shared" si="87"/>
        <v>7.6</v>
      </c>
      <c r="S282" s="226">
        <f t="shared" si="88"/>
        <v>0</v>
      </c>
      <c r="T282" s="17" t="str">
        <f t="shared" si="95"/>
        <v>Hoàn thành tốt nhiệm vụ</v>
      </c>
      <c r="U282" s="232"/>
      <c r="V282" s="19" t="str">
        <f>VLOOKUP($E282,'[9]Gui chi Quynh'!$C$7:$E$388,3,0)</f>
        <v>A4</v>
      </c>
      <c r="W282" s="19">
        <f>VLOOKUP(V282,Sheet1!$B$2:$C$12,2,TRUE)</f>
        <v>7</v>
      </c>
      <c r="X282" s="19" t="str">
        <f>VLOOKUP($E282,'[10]Gui chi Quynh'!$C$7:$E$387,3,0)</f>
        <v>A4</v>
      </c>
      <c r="Y282" s="19">
        <f>VLOOKUP(X282,Sheet1!$B$2:$C$12,2,TRUE)</f>
        <v>7</v>
      </c>
      <c r="Z282" s="19" t="str">
        <f>VLOOKUP(E282,'[11]Gui chi Quynh'!$C$7:$E$385,3,0)</f>
        <v>A3</v>
      </c>
      <c r="AA282" s="19">
        <f>VLOOKUP(Z282,Sheet1!$B$2:$C$12,2,TRUE)</f>
        <v>8</v>
      </c>
      <c r="AB282" s="19" t="str">
        <f>VLOOKUP(E282,'[12]Gui chi Quynh'!$C$7:$E$386,3,0)</f>
        <v>A4</v>
      </c>
      <c r="AC282" s="19">
        <f>VLOOKUP(AB282,Sheet1!$B$2:$C$12,2,TRUE)</f>
        <v>7</v>
      </c>
      <c r="AD282" s="19" t="str">
        <f>VLOOKUP($E282,'[13]Chi tiet'!$D$8:$Q$388,14,0)</f>
        <v>A4</v>
      </c>
      <c r="AE282" s="19">
        <f>VLOOKUP(AD282,Sheet1!$B$2:$C$12,2,TRUE)</f>
        <v>7</v>
      </c>
      <c r="AF282" s="19">
        <f t="shared" si="102"/>
        <v>7.2</v>
      </c>
      <c r="AG282" s="226">
        <f t="shared" si="89"/>
        <v>0</v>
      </c>
      <c r="AH282" s="17" t="str">
        <f t="shared" si="96"/>
        <v>Hoàn thành tốt nhiệm vụ</v>
      </c>
      <c r="AI282" s="17">
        <f t="shared" si="90"/>
        <v>7.4</v>
      </c>
      <c r="AJ282" s="365" t="str">
        <f t="shared" si="97"/>
        <v/>
      </c>
      <c r="AK282" s="17" t="str">
        <f t="shared" si="98"/>
        <v>Hoàn thành tốt nhiệm vụ</v>
      </c>
      <c r="AL282" s="17" t="str">
        <f t="shared" si="99"/>
        <v>LĐTT</v>
      </c>
      <c r="AM282" s="366"/>
      <c r="AN282" s="19" t="str">
        <f>VLOOKUP($E282,[15]Sheet1!$C$7:$E$395,2,0)</f>
        <v>A3</v>
      </c>
      <c r="AO282" s="19">
        <f>VLOOKUP(AN282,Sheet1!$B$2:$C$12,2,TRUE)</f>
        <v>8</v>
      </c>
      <c r="AP282" s="19" t="str">
        <f>VLOOKUP($E282,[15]Sheet1!$C$7:$E$395,3,0)</f>
        <v>A3</v>
      </c>
      <c r="AQ282" s="19">
        <f>VLOOKUP(AP282,Sheet1!$B$2:$C$12,2,TRUE)</f>
        <v>8</v>
      </c>
      <c r="AR282" s="17">
        <f t="shared" si="92"/>
        <v>7.5</v>
      </c>
      <c r="AS282" s="17">
        <f t="shared" si="85"/>
        <v>7.5</v>
      </c>
      <c r="AT282" s="365" t="str">
        <f t="shared" si="91"/>
        <v>12A* + 0B* + 0C* +  0D</v>
      </c>
      <c r="AU282" s="365" t="str">
        <f t="shared" si="101"/>
        <v>12A*</v>
      </c>
      <c r="AV282" s="19" t="str">
        <f t="shared" si="93"/>
        <v>HTT NV</v>
      </c>
      <c r="AW282" s="19" t="str">
        <f t="shared" si="94"/>
        <v>HTT NV</v>
      </c>
      <c r="AX282" s="25"/>
      <c r="AY282" s="25"/>
    </row>
    <row r="283" spans="1:51" s="48" customFormat="1" ht="35.1" customHeight="1" x14ac:dyDescent="0.25">
      <c r="A283" s="207">
        <f t="shared" si="100"/>
        <v>275</v>
      </c>
      <c r="B283" s="207">
        <f>COUNTIF($F$9:F283,F283)</f>
        <v>8</v>
      </c>
      <c r="C283" s="353" t="s">
        <v>984</v>
      </c>
      <c r="D283" s="197" t="s">
        <v>267</v>
      </c>
      <c r="E283" s="185" t="s">
        <v>673</v>
      </c>
      <c r="F283" s="38" t="s">
        <v>339</v>
      </c>
      <c r="G283" s="38" t="s">
        <v>974</v>
      </c>
      <c r="H283" s="19" t="str">
        <f>VLOOKUP($E283,'[4]Gui chi Quynh'!$D$7:$F$393,3,0)</f>
        <v>A3</v>
      </c>
      <c r="I283" s="19">
        <f>VLOOKUP(H283,Sheet1!$B$2:$C$12,2,TRUE)</f>
        <v>8</v>
      </c>
      <c r="J283" s="19" t="str">
        <f>VLOOKUP($E283,'[5]Gui chi Quynh'!$C$7:$E$391,3,0)</f>
        <v>A4</v>
      </c>
      <c r="K283" s="19">
        <f>VLOOKUP(J283,Sheet1!$B$2:$C$12,2,TRUE)</f>
        <v>7</v>
      </c>
      <c r="L283" s="19" t="str">
        <f>VLOOKUP($E283,'[6]Gui chi Quynh'!$C$7:$E$389,3,0)</f>
        <v>A4</v>
      </c>
      <c r="M283" s="19">
        <f>VLOOKUP(L283,Sheet1!$B$2:$C$12,2,TRUE)</f>
        <v>7</v>
      </c>
      <c r="N283" s="19" t="str">
        <f>VLOOKUP($E283,'[7]Gui chi Quynh'!$C$7:$E$389,3,0)</f>
        <v>A3</v>
      </c>
      <c r="O283" s="19">
        <f>VLOOKUP(N283,Sheet1!$B$2:$C$12,2,TRUE)</f>
        <v>8</v>
      </c>
      <c r="P283" s="19" t="str">
        <f>VLOOKUP($E283,'[8]Gui chi Quynh'!$C$7:$E$388,3,0)</f>
        <v>A4</v>
      </c>
      <c r="Q283" s="19">
        <f>VLOOKUP(P283,Sheet1!$B$2:$C$12,2,TRUE)</f>
        <v>7</v>
      </c>
      <c r="R283" s="19">
        <f t="shared" si="87"/>
        <v>7.4</v>
      </c>
      <c r="S283" s="226">
        <f t="shared" si="88"/>
        <v>0</v>
      </c>
      <c r="T283" s="17" t="str">
        <f t="shared" si="95"/>
        <v>Hoàn thành tốt nhiệm vụ</v>
      </c>
      <c r="U283" s="232"/>
      <c r="V283" s="19" t="str">
        <f>VLOOKUP($E283,'[9]Gui chi Quynh'!$C$7:$E$388,3,0)</f>
        <v>A3</v>
      </c>
      <c r="W283" s="19">
        <f>VLOOKUP(V283,Sheet1!$B$2:$C$12,2,TRUE)</f>
        <v>8</v>
      </c>
      <c r="X283" s="19" t="str">
        <f>VLOOKUP($E283,'[10]Gui chi Quynh'!$C$7:$E$387,3,0)</f>
        <v>A3</v>
      </c>
      <c r="Y283" s="19">
        <f>VLOOKUP(X283,Sheet1!$B$2:$C$12,2,TRUE)</f>
        <v>8</v>
      </c>
      <c r="Z283" s="19" t="str">
        <f>VLOOKUP(E283,'[11]Gui chi Quynh'!$C$7:$E$385,3,0)</f>
        <v>A3</v>
      </c>
      <c r="AA283" s="19">
        <f>VLOOKUP(Z283,Sheet1!$B$2:$C$12,2,TRUE)</f>
        <v>8</v>
      </c>
      <c r="AB283" s="19" t="str">
        <f>VLOOKUP(E283,'[12]Gui chi Quynh'!$C$7:$E$386,3,0)</f>
        <v>A4</v>
      </c>
      <c r="AC283" s="19">
        <f>VLOOKUP(AB283,Sheet1!$B$2:$C$12,2,TRUE)</f>
        <v>7</v>
      </c>
      <c r="AD283" s="19" t="str">
        <f>VLOOKUP($E283,'[13]Chi tiet'!$D$8:$Q$388,14,0)</f>
        <v>A3</v>
      </c>
      <c r="AE283" s="19">
        <f>VLOOKUP(AD283,Sheet1!$B$2:$C$12,2,TRUE)</f>
        <v>8</v>
      </c>
      <c r="AF283" s="19">
        <f t="shared" si="102"/>
        <v>7.8</v>
      </c>
      <c r="AG283" s="226">
        <f t="shared" si="89"/>
        <v>0</v>
      </c>
      <c r="AH283" s="17" t="str">
        <f t="shared" si="96"/>
        <v>Hoàn thành tốt nhiệm vụ</v>
      </c>
      <c r="AI283" s="17">
        <f t="shared" si="90"/>
        <v>7.6</v>
      </c>
      <c r="AJ283" s="365" t="str">
        <f t="shared" si="97"/>
        <v/>
      </c>
      <c r="AK283" s="17" t="str">
        <f t="shared" si="98"/>
        <v>Hoàn thành tốt nhiệm vụ</v>
      </c>
      <c r="AL283" s="17" t="str">
        <f t="shared" si="99"/>
        <v>LĐTT</v>
      </c>
      <c r="AM283" s="366"/>
      <c r="AN283" s="19" t="str">
        <f>VLOOKUP($E283,[15]Sheet1!$C$7:$E$395,2,0)</f>
        <v>A3</v>
      </c>
      <c r="AO283" s="19">
        <f>VLOOKUP(AN283,Sheet1!$B$2:$C$12,2,TRUE)</f>
        <v>8</v>
      </c>
      <c r="AP283" s="19" t="str">
        <f>VLOOKUP($E283,[15]Sheet1!$C$7:$E$395,3,0)</f>
        <v>A4</v>
      </c>
      <c r="AQ283" s="19">
        <f>VLOOKUP(AP283,Sheet1!$B$2:$C$12,2,TRUE)</f>
        <v>7</v>
      </c>
      <c r="AR283" s="17">
        <f t="shared" si="92"/>
        <v>7.5</v>
      </c>
      <c r="AS283" s="17">
        <f t="shared" si="85"/>
        <v>7.6</v>
      </c>
      <c r="AT283" s="365" t="str">
        <f t="shared" si="91"/>
        <v>12A* + 0B* + 0C* +  0D</v>
      </c>
      <c r="AU283" s="365" t="str">
        <f t="shared" si="101"/>
        <v>12A*</v>
      </c>
      <c r="AV283" s="19" t="str">
        <f t="shared" si="93"/>
        <v>HTT NV</v>
      </c>
      <c r="AW283" s="19" t="str">
        <f t="shared" si="94"/>
        <v>HTT NV</v>
      </c>
      <c r="AX283" s="25"/>
      <c r="AY283" s="25"/>
    </row>
    <row r="284" spans="1:51" s="48" customFormat="1" ht="35.1" customHeight="1" x14ac:dyDescent="0.25">
      <c r="A284" s="207">
        <f t="shared" si="100"/>
        <v>276</v>
      </c>
      <c r="B284" s="207">
        <f>COUNTIF($F$9:F284,F284)</f>
        <v>9</v>
      </c>
      <c r="C284" s="353" t="s">
        <v>984</v>
      </c>
      <c r="D284" s="197" t="s">
        <v>266</v>
      </c>
      <c r="E284" s="185" t="s">
        <v>668</v>
      </c>
      <c r="F284" s="38" t="s">
        <v>339</v>
      </c>
      <c r="G284" s="38" t="s">
        <v>974</v>
      </c>
      <c r="H284" s="19" t="str">
        <f>VLOOKUP($E284,'[4]Gui chi Quynh'!$D$7:$F$393,3,0)</f>
        <v>A3</v>
      </c>
      <c r="I284" s="19">
        <f>VLOOKUP(H284,Sheet1!$B$2:$C$12,2,TRUE)</f>
        <v>8</v>
      </c>
      <c r="J284" s="19" t="str">
        <f>VLOOKUP($E284,'[5]Gui chi Quynh'!$C$7:$E$391,3,0)</f>
        <v>A3</v>
      </c>
      <c r="K284" s="19">
        <f>VLOOKUP(J284,Sheet1!$B$2:$C$12,2,TRUE)</f>
        <v>8</v>
      </c>
      <c r="L284" s="19" t="str">
        <f>VLOOKUP($E284,'[6]Gui chi Quynh'!$C$7:$E$389,3,0)</f>
        <v>A4</v>
      </c>
      <c r="M284" s="19">
        <f>VLOOKUP(L284,Sheet1!$B$2:$C$12,2,TRUE)</f>
        <v>7</v>
      </c>
      <c r="N284" s="19" t="str">
        <f>VLOOKUP($E284,'[7]Gui chi Quynh'!$C$7:$E$389,3,0)</f>
        <v>A3</v>
      </c>
      <c r="O284" s="19">
        <f>VLOOKUP(N284,Sheet1!$B$2:$C$12,2,TRUE)</f>
        <v>8</v>
      </c>
      <c r="P284" s="19" t="str">
        <f>VLOOKUP($E284,'[8]Gui chi Quynh'!$C$7:$E$388,3,0)</f>
        <v>A4</v>
      </c>
      <c r="Q284" s="19">
        <f>VLOOKUP(P284,Sheet1!$B$2:$C$12,2,TRUE)</f>
        <v>7</v>
      </c>
      <c r="R284" s="19">
        <f t="shared" si="87"/>
        <v>7.6</v>
      </c>
      <c r="S284" s="226">
        <f t="shared" si="88"/>
        <v>0</v>
      </c>
      <c r="T284" s="17" t="str">
        <f t="shared" si="95"/>
        <v>Hoàn thành tốt nhiệm vụ</v>
      </c>
      <c r="U284" s="232"/>
      <c r="V284" s="19" t="str">
        <f>VLOOKUP($E284,'[9]Gui chi Quynh'!$C$7:$E$388,3,0)</f>
        <v>A3</v>
      </c>
      <c r="W284" s="19">
        <f>VLOOKUP(V284,Sheet1!$B$2:$C$12,2,TRUE)</f>
        <v>8</v>
      </c>
      <c r="X284" s="19" t="str">
        <f>VLOOKUP($E284,'[10]Gui chi Quynh'!$C$7:$E$387,3,0)</f>
        <v>A4</v>
      </c>
      <c r="Y284" s="19">
        <f>VLOOKUP(X284,Sheet1!$B$2:$C$12,2,TRUE)</f>
        <v>7</v>
      </c>
      <c r="Z284" s="19" t="str">
        <f>VLOOKUP(E284,'[11]Gui chi Quynh'!$C$7:$E$385,3,0)</f>
        <v>A3</v>
      </c>
      <c r="AA284" s="19">
        <f>VLOOKUP(Z284,Sheet1!$B$2:$C$12,2,TRUE)</f>
        <v>8</v>
      </c>
      <c r="AB284" s="19" t="str">
        <f>VLOOKUP(E284,'[12]Gui chi Quynh'!$C$7:$E$386,3,0)</f>
        <v>A4</v>
      </c>
      <c r="AC284" s="19">
        <f>VLOOKUP(AB284,Sheet1!$B$2:$C$12,2,TRUE)</f>
        <v>7</v>
      </c>
      <c r="AD284" s="19" t="str">
        <f>VLOOKUP($E284,'[13]Chi tiet'!$D$8:$Q$388,14,0)</f>
        <v>A3</v>
      </c>
      <c r="AE284" s="19">
        <f>VLOOKUP(AD284,Sheet1!$B$2:$C$12,2,TRUE)</f>
        <v>8</v>
      </c>
      <c r="AF284" s="19">
        <f t="shared" si="102"/>
        <v>7.6</v>
      </c>
      <c r="AG284" s="226">
        <f t="shared" si="89"/>
        <v>0</v>
      </c>
      <c r="AH284" s="17" t="str">
        <f t="shared" si="96"/>
        <v>Hoàn thành tốt nhiệm vụ</v>
      </c>
      <c r="AI284" s="17">
        <f t="shared" si="90"/>
        <v>7.6</v>
      </c>
      <c r="AJ284" s="365" t="str">
        <f t="shared" si="97"/>
        <v/>
      </c>
      <c r="AK284" s="17" t="str">
        <f t="shared" si="98"/>
        <v>Hoàn thành tốt nhiệm vụ</v>
      </c>
      <c r="AL284" s="17" t="str">
        <f t="shared" si="99"/>
        <v>LĐTT</v>
      </c>
      <c r="AM284" s="366"/>
      <c r="AN284" s="19" t="str">
        <f>VLOOKUP($E284,[15]Sheet1!$C$7:$E$395,2,0)</f>
        <v>A3</v>
      </c>
      <c r="AO284" s="19">
        <f>VLOOKUP(AN284,Sheet1!$B$2:$C$12,2,TRUE)</f>
        <v>8</v>
      </c>
      <c r="AP284" s="19" t="str">
        <f>VLOOKUP($E284,[15]Sheet1!$C$7:$E$395,3,0)</f>
        <v>A4</v>
      </c>
      <c r="AQ284" s="19">
        <f>VLOOKUP(AP284,Sheet1!$B$2:$C$12,2,TRUE)</f>
        <v>7</v>
      </c>
      <c r="AR284" s="17">
        <f t="shared" si="92"/>
        <v>7.5</v>
      </c>
      <c r="AS284" s="17">
        <f t="shared" si="85"/>
        <v>7.6</v>
      </c>
      <c r="AT284" s="365" t="str">
        <f t="shared" si="91"/>
        <v>12A* + 0B* + 0C* +  0D</v>
      </c>
      <c r="AU284" s="365" t="str">
        <f t="shared" si="101"/>
        <v>12A*</v>
      </c>
      <c r="AV284" s="19" t="str">
        <f t="shared" si="93"/>
        <v>HTT NV</v>
      </c>
      <c r="AW284" s="19" t="str">
        <f t="shared" si="94"/>
        <v>HTT NV</v>
      </c>
      <c r="AX284" s="25"/>
      <c r="AY284" s="25"/>
    </row>
    <row r="285" spans="1:51" s="48" customFormat="1" ht="35.1" customHeight="1" x14ac:dyDescent="0.25">
      <c r="A285" s="207">
        <f t="shared" si="100"/>
        <v>277</v>
      </c>
      <c r="B285" s="207">
        <f>COUNTIF($F$9:F285,F285)</f>
        <v>1</v>
      </c>
      <c r="C285" s="353" t="s">
        <v>985</v>
      </c>
      <c r="D285" s="70" t="s">
        <v>385</v>
      </c>
      <c r="E285" s="211" t="s">
        <v>676</v>
      </c>
      <c r="F285" s="252" t="s">
        <v>340</v>
      </c>
      <c r="G285" s="252" t="s">
        <v>974</v>
      </c>
      <c r="H285" s="19" t="str">
        <f>VLOOKUP($E285,'[4]Gui chi Quynh'!$D$7:$F$393,3,0)</f>
        <v>A3</v>
      </c>
      <c r="I285" s="19">
        <f>VLOOKUP(H285,Sheet1!$B$2:$C$12,2,TRUE)</f>
        <v>8</v>
      </c>
      <c r="J285" s="19" t="str">
        <f>VLOOKUP($E285,'[5]Gui chi Quynh'!$C$7:$E$391,3,0)</f>
        <v>A1</v>
      </c>
      <c r="K285" s="19">
        <f>VLOOKUP(J285,Sheet1!$B$2:$C$12,2,TRUE)</f>
        <v>10</v>
      </c>
      <c r="L285" s="19" t="str">
        <f>VLOOKUP($E285,'[6]Gui chi Quynh'!$C$7:$E$389,3,0)</f>
        <v>A1</v>
      </c>
      <c r="M285" s="19">
        <f>VLOOKUP(L285,Sheet1!$B$2:$C$12,2,TRUE)</f>
        <v>10</v>
      </c>
      <c r="N285" s="19" t="str">
        <f>VLOOKUP($E285,'[7]Gui chi Quynh'!$C$7:$E$389,3,0)</f>
        <v>A1</v>
      </c>
      <c r="O285" s="19">
        <f>VLOOKUP(N285,Sheet1!$B$2:$C$12,2,TRUE)</f>
        <v>10</v>
      </c>
      <c r="P285" s="19" t="str">
        <f>VLOOKUP($E285,'[8]Gui chi Quynh'!$C$7:$E$388,3,0)</f>
        <v>A2</v>
      </c>
      <c r="Q285" s="19">
        <f>VLOOKUP(P285,Sheet1!$B$2:$C$12,2,TRUE)</f>
        <v>9</v>
      </c>
      <c r="R285" s="19">
        <f t="shared" si="87"/>
        <v>9.4</v>
      </c>
      <c r="S285" s="226">
        <f t="shared" si="88"/>
        <v>0</v>
      </c>
      <c r="T285" s="17" t="str">
        <f t="shared" si="95"/>
        <v>Hoàn thành xuất sắc nhiệm vụ</v>
      </c>
      <c r="U285" s="232"/>
      <c r="V285" s="19" t="str">
        <f>VLOOKUP($E285,'[9]Gui chi Quynh'!$C$7:$E$388,3,0)</f>
        <v>A3</v>
      </c>
      <c r="W285" s="19">
        <f>VLOOKUP(V285,Sheet1!$B$2:$C$12,2,TRUE)</f>
        <v>8</v>
      </c>
      <c r="X285" s="19" t="str">
        <f>VLOOKUP($E285,'[10]Gui chi Quynh'!$C$7:$E$387,3,0)</f>
        <v>A3</v>
      </c>
      <c r="Y285" s="19">
        <f>VLOOKUP(X285,Sheet1!$B$2:$C$12,2,TRUE)</f>
        <v>8</v>
      </c>
      <c r="Z285" s="19" t="str">
        <f>VLOOKUP(E285,'[11]Gui chi Quynh'!$C$7:$E$385,3,0)</f>
        <v>A2</v>
      </c>
      <c r="AA285" s="19">
        <f>VLOOKUP(Z285,Sheet1!$B$2:$C$12,2,TRUE)</f>
        <v>9</v>
      </c>
      <c r="AB285" s="19" t="str">
        <f>VLOOKUP(E285,'[12]Gui chi Quynh'!$C$7:$E$386,3,0)</f>
        <v>A2</v>
      </c>
      <c r="AC285" s="19">
        <f>VLOOKUP(AB285,Sheet1!$B$2:$C$12,2,TRUE)</f>
        <v>9</v>
      </c>
      <c r="AD285" s="19" t="str">
        <f>VLOOKUP($E285,'[13]Chi tiet'!$D$8:$Q$388,14,0)</f>
        <v>A1</v>
      </c>
      <c r="AE285" s="19">
        <f>VLOOKUP(AD285,Sheet1!$B$2:$C$12,2,TRUE)</f>
        <v>10</v>
      </c>
      <c r="AF285" s="19">
        <f t="shared" si="102"/>
        <v>8.8000000000000007</v>
      </c>
      <c r="AG285" s="226">
        <f t="shared" si="89"/>
        <v>0</v>
      </c>
      <c r="AH285" s="17" t="str">
        <f t="shared" si="96"/>
        <v>Hoàn thành xuất sắc nhiệm vụ</v>
      </c>
      <c r="AI285" s="17">
        <f t="shared" si="90"/>
        <v>9.1</v>
      </c>
      <c r="AJ285" s="365" t="str">
        <f t="shared" si="97"/>
        <v/>
      </c>
      <c r="AK285" s="17" t="str">
        <f t="shared" si="98"/>
        <v>Hoàn thành xuất sắc nhiệm vụ</v>
      </c>
      <c r="AL285" s="17" t="str">
        <f t="shared" si="99"/>
        <v>LĐTT</v>
      </c>
      <c r="AM285" s="366"/>
      <c r="AN285" s="19" t="str">
        <f>VLOOKUP($E285,[15]Sheet1!$C$7:$E$395,2,0)</f>
        <v>A3</v>
      </c>
      <c r="AO285" s="19">
        <f>VLOOKUP(AN285,Sheet1!$B$2:$C$12,2,TRUE)</f>
        <v>8</v>
      </c>
      <c r="AP285" s="19" t="str">
        <f>VLOOKUP($E285,[15]Sheet1!$C$7:$E$395,3,0)</f>
        <v>A3</v>
      </c>
      <c r="AQ285" s="19">
        <f>VLOOKUP(AP285,Sheet1!$B$2:$C$12,2,TRUE)</f>
        <v>8</v>
      </c>
      <c r="AR285" s="17">
        <f t="shared" si="92"/>
        <v>8.8000000000000007</v>
      </c>
      <c r="AS285" s="17">
        <f t="shared" si="85"/>
        <v>8.9</v>
      </c>
      <c r="AT285" s="365" t="str">
        <f t="shared" si="91"/>
        <v>12A* + 0B* + 0C* +  0D</v>
      </c>
      <c r="AU285" s="365" t="str">
        <f t="shared" si="101"/>
        <v>12A*</v>
      </c>
      <c r="AV285" s="19" t="str">
        <f t="shared" si="93"/>
        <v>HTXS NV</v>
      </c>
      <c r="AW285" s="19" t="str">
        <f t="shared" si="94"/>
        <v>HTXS NV</v>
      </c>
      <c r="AX285" s="25"/>
      <c r="AY285" s="25"/>
    </row>
    <row r="286" spans="1:51" s="48" customFormat="1" ht="35.1" customHeight="1" x14ac:dyDescent="0.25">
      <c r="A286" s="207">
        <f t="shared" si="100"/>
        <v>278</v>
      </c>
      <c r="B286" s="207">
        <f>COUNTIF($F$9:F286,F286)</f>
        <v>2</v>
      </c>
      <c r="C286" s="353" t="s">
        <v>985</v>
      </c>
      <c r="D286" s="70" t="s">
        <v>398</v>
      </c>
      <c r="E286" s="211" t="s">
        <v>677</v>
      </c>
      <c r="F286" s="50" t="s">
        <v>340</v>
      </c>
      <c r="G286" s="38" t="s">
        <v>974</v>
      </c>
      <c r="H286" s="19" t="str">
        <f>VLOOKUP($E286,'[4]Gui chi Quynh'!$D$7:$F$393,3,0)</f>
        <v>A3</v>
      </c>
      <c r="I286" s="19">
        <f>VLOOKUP(H286,Sheet1!$B$2:$C$12,2,TRUE)</f>
        <v>8</v>
      </c>
      <c r="J286" s="19" t="str">
        <f>VLOOKUP($E286,'[5]Gui chi Quynh'!$C$7:$E$391,3,0)</f>
        <v>A2</v>
      </c>
      <c r="K286" s="19">
        <f>VLOOKUP(J286,Sheet1!$B$2:$C$12,2,TRUE)</f>
        <v>9</v>
      </c>
      <c r="L286" s="19" t="str">
        <f>VLOOKUP($E286,'[6]Gui chi Quynh'!$C$7:$E$389,3,0)</f>
        <v>A1</v>
      </c>
      <c r="M286" s="19">
        <f>VLOOKUP(L286,Sheet1!$B$2:$C$12,2,TRUE)</f>
        <v>10</v>
      </c>
      <c r="N286" s="19" t="str">
        <f>VLOOKUP($E286,'[7]Gui chi Quynh'!$C$7:$E$389,3,0)</f>
        <v>A1</v>
      </c>
      <c r="O286" s="19">
        <f>VLOOKUP(N286,Sheet1!$B$2:$C$12,2,TRUE)</f>
        <v>10</v>
      </c>
      <c r="P286" s="19" t="str">
        <f>VLOOKUP($E286,'[8]Gui chi Quynh'!$C$7:$E$388,3,0)</f>
        <v>A2</v>
      </c>
      <c r="Q286" s="19">
        <f>VLOOKUP(P286,Sheet1!$B$2:$C$12,2,TRUE)</f>
        <v>9</v>
      </c>
      <c r="R286" s="19">
        <f t="shared" si="87"/>
        <v>9.1999999999999993</v>
      </c>
      <c r="S286" s="226">
        <f t="shared" si="88"/>
        <v>0</v>
      </c>
      <c r="T286" s="17" t="str">
        <f t="shared" si="95"/>
        <v>Hoàn thành xuất sắc nhiệm vụ</v>
      </c>
      <c r="U286" s="232"/>
      <c r="V286" s="19" t="str">
        <f>VLOOKUP($E286,'[9]Gui chi Quynh'!$C$7:$E$388,3,0)</f>
        <v>A3</v>
      </c>
      <c r="W286" s="19">
        <f>VLOOKUP(V286,Sheet1!$B$2:$C$12,2,TRUE)</f>
        <v>8</v>
      </c>
      <c r="X286" s="19" t="str">
        <f>VLOOKUP($E286,'[10]Gui chi Quynh'!$C$7:$E$387,3,0)</f>
        <v>A1</v>
      </c>
      <c r="Y286" s="19">
        <f>VLOOKUP(X286,Sheet1!$B$2:$C$12,2,TRUE)</f>
        <v>10</v>
      </c>
      <c r="Z286" s="19" t="str">
        <f>VLOOKUP(E286,'[11]Gui chi Quynh'!$C$7:$E$385,3,0)</f>
        <v>A2</v>
      </c>
      <c r="AA286" s="19">
        <f>VLOOKUP(Z286,Sheet1!$B$2:$C$12,2,TRUE)</f>
        <v>9</v>
      </c>
      <c r="AB286" s="19" t="str">
        <f>VLOOKUP(E286,'[12]Gui chi Quynh'!$C$7:$E$386,3,0)</f>
        <v>A2</v>
      </c>
      <c r="AC286" s="19">
        <f>VLOOKUP(AB286,Sheet1!$B$2:$C$12,2,TRUE)</f>
        <v>9</v>
      </c>
      <c r="AD286" s="19" t="str">
        <f>VLOOKUP($E286,'[13]Chi tiet'!$D$8:$Q$388,14,0)</f>
        <v>A1</v>
      </c>
      <c r="AE286" s="19">
        <f>VLOOKUP(AD286,Sheet1!$B$2:$C$12,2,TRUE)</f>
        <v>10</v>
      </c>
      <c r="AF286" s="19">
        <f t="shared" si="102"/>
        <v>9.1999999999999993</v>
      </c>
      <c r="AG286" s="226">
        <f t="shared" si="89"/>
        <v>0</v>
      </c>
      <c r="AH286" s="17" t="str">
        <f t="shared" si="96"/>
        <v>Hoàn thành xuất sắc nhiệm vụ</v>
      </c>
      <c r="AI286" s="17">
        <f t="shared" si="90"/>
        <v>9.1999999999999993</v>
      </c>
      <c r="AJ286" s="365" t="str">
        <f t="shared" si="97"/>
        <v/>
      </c>
      <c r="AK286" s="17" t="str">
        <f t="shared" si="98"/>
        <v>Hoàn thành xuất sắc nhiệm vụ</v>
      </c>
      <c r="AL286" s="17" t="str">
        <f t="shared" si="99"/>
        <v>LĐTT</v>
      </c>
      <c r="AM286" s="366"/>
      <c r="AN286" s="19" t="str">
        <f>VLOOKUP($E286,[15]Sheet1!$C$7:$E$395,2,0)</f>
        <v>A2</v>
      </c>
      <c r="AO286" s="19">
        <f>VLOOKUP(AN286,Sheet1!$B$2:$C$12,2,TRUE)</f>
        <v>9</v>
      </c>
      <c r="AP286" s="19" t="str">
        <f>VLOOKUP($E286,[15]Sheet1!$C$7:$E$395,3,0)</f>
        <v>A3</v>
      </c>
      <c r="AQ286" s="19">
        <f>VLOOKUP(AP286,Sheet1!$B$2:$C$12,2,TRUE)</f>
        <v>8</v>
      </c>
      <c r="AR286" s="17">
        <f t="shared" si="92"/>
        <v>9</v>
      </c>
      <c r="AS286" s="17">
        <f t="shared" si="85"/>
        <v>9.1</v>
      </c>
      <c r="AT286" s="365" t="str">
        <f t="shared" si="91"/>
        <v>12A* + 0B* + 0C* +  0D</v>
      </c>
      <c r="AU286" s="365" t="str">
        <f t="shared" si="101"/>
        <v>12A*</v>
      </c>
      <c r="AV286" s="19" t="str">
        <f t="shared" si="93"/>
        <v>HTXS NV</v>
      </c>
      <c r="AW286" s="19" t="str">
        <f t="shared" si="94"/>
        <v>HTXS NV</v>
      </c>
      <c r="AX286" s="25"/>
      <c r="AY286" s="25"/>
    </row>
    <row r="287" spans="1:51" s="48" customFormat="1" ht="35.1" customHeight="1" x14ac:dyDescent="0.25">
      <c r="A287" s="207">
        <f t="shared" si="100"/>
        <v>279</v>
      </c>
      <c r="B287" s="207">
        <f>COUNTIF($F$9:F287,F287)</f>
        <v>3</v>
      </c>
      <c r="C287" s="353" t="s">
        <v>985</v>
      </c>
      <c r="D287" s="70" t="s">
        <v>386</v>
      </c>
      <c r="E287" s="211" t="s">
        <v>822</v>
      </c>
      <c r="F287" s="50" t="s">
        <v>340</v>
      </c>
      <c r="G287" s="38" t="s">
        <v>974</v>
      </c>
      <c r="H287" s="19" t="str">
        <f>VLOOKUP($E287,'[4]Gui chi Quynh'!$D$7:$F$393,3,0)</f>
        <v>A3</v>
      </c>
      <c r="I287" s="19">
        <f>VLOOKUP(H287,Sheet1!$B$2:$C$12,2,TRUE)</f>
        <v>8</v>
      </c>
      <c r="J287" s="19" t="str">
        <f>VLOOKUP($E287,'[5]Gui chi Quynh'!$C$7:$E$391,3,0)</f>
        <v>A4</v>
      </c>
      <c r="K287" s="19">
        <f>VLOOKUP(J287,Sheet1!$B$2:$C$12,2,TRUE)</f>
        <v>7</v>
      </c>
      <c r="L287" s="19" t="str">
        <f>VLOOKUP($E287,'[6]Gui chi Quynh'!$C$7:$E$389,3,0)</f>
        <v>A4</v>
      </c>
      <c r="M287" s="19">
        <f>VLOOKUP(L287,Sheet1!$B$2:$C$12,2,TRUE)</f>
        <v>7</v>
      </c>
      <c r="N287" s="19" t="str">
        <f>VLOOKUP($E287,'[7]Gui chi Quynh'!$C$7:$E$389,3,0)</f>
        <v>A4</v>
      </c>
      <c r="O287" s="19">
        <f>VLOOKUP(N287,Sheet1!$B$2:$C$12,2,TRUE)</f>
        <v>7</v>
      </c>
      <c r="P287" s="19" t="str">
        <f>VLOOKUP($E287,'[8]Gui chi Quynh'!$C$7:$E$388,3,0)</f>
        <v>A4</v>
      </c>
      <c r="Q287" s="19">
        <f>VLOOKUP(P287,Sheet1!$B$2:$C$12,2,TRUE)</f>
        <v>7</v>
      </c>
      <c r="R287" s="19">
        <f t="shared" si="87"/>
        <v>7.2</v>
      </c>
      <c r="S287" s="226">
        <f t="shared" si="88"/>
        <v>0</v>
      </c>
      <c r="T287" s="17" t="str">
        <f t="shared" si="95"/>
        <v>Hoàn thành tốt nhiệm vụ</v>
      </c>
      <c r="U287" s="232"/>
      <c r="V287" s="19" t="str">
        <f>VLOOKUP($E287,'[9]Gui chi Quynh'!$C$7:$E$388,3,0)</f>
        <v>A4</v>
      </c>
      <c r="W287" s="19">
        <f>VLOOKUP(V287,Sheet1!$B$2:$C$12,2,TRUE)</f>
        <v>7</v>
      </c>
      <c r="X287" s="19" t="str">
        <f>VLOOKUP($E287,'[10]Gui chi Quynh'!$C$7:$E$387,3,0)</f>
        <v>A4</v>
      </c>
      <c r="Y287" s="19">
        <f>VLOOKUP(X287,Sheet1!$B$2:$C$12,2,TRUE)</f>
        <v>7</v>
      </c>
      <c r="Z287" s="19" t="str">
        <f>VLOOKUP(E287,'[11]Gui chi Quynh'!$C$7:$E$385,3,0)</f>
        <v>A3</v>
      </c>
      <c r="AA287" s="19">
        <f>VLOOKUP(Z287,Sheet1!$B$2:$C$12,2,TRUE)</f>
        <v>8</v>
      </c>
      <c r="AB287" s="19" t="str">
        <f>VLOOKUP(E287,'[12]Gui chi Quynh'!$C$7:$E$386,3,0)</f>
        <v>A3</v>
      </c>
      <c r="AC287" s="19">
        <f>VLOOKUP(AB287,Sheet1!$B$2:$C$12,2,TRUE)</f>
        <v>8</v>
      </c>
      <c r="AD287" s="19" t="str">
        <f>VLOOKUP($E287,'[13]Chi tiet'!$D$8:$Q$388,14,0)</f>
        <v>A4</v>
      </c>
      <c r="AE287" s="19">
        <f>VLOOKUP(AD287,Sheet1!$B$2:$C$12,2,TRUE)</f>
        <v>7</v>
      </c>
      <c r="AF287" s="19">
        <f t="shared" si="102"/>
        <v>7.4</v>
      </c>
      <c r="AG287" s="226">
        <f t="shared" si="89"/>
        <v>0</v>
      </c>
      <c r="AH287" s="17" t="str">
        <f t="shared" si="96"/>
        <v>Hoàn thành tốt nhiệm vụ</v>
      </c>
      <c r="AI287" s="17">
        <f t="shared" si="90"/>
        <v>7.3</v>
      </c>
      <c r="AJ287" s="365" t="str">
        <f t="shared" si="97"/>
        <v/>
      </c>
      <c r="AK287" s="17" t="str">
        <f t="shared" si="98"/>
        <v>Hoàn thành tốt nhiệm vụ</v>
      </c>
      <c r="AL287" s="17" t="str">
        <f t="shared" si="99"/>
        <v>LĐTT</v>
      </c>
      <c r="AM287" s="366"/>
      <c r="AN287" s="19" t="str">
        <f>VLOOKUP($E287,[15]Sheet1!$C$7:$E$395,2,0)</f>
        <v>A3</v>
      </c>
      <c r="AO287" s="19">
        <f>VLOOKUP(AN287,Sheet1!$B$2:$C$12,2,TRUE)</f>
        <v>8</v>
      </c>
      <c r="AP287" s="19" t="str">
        <f>VLOOKUP($E287,[15]Sheet1!$C$7:$E$395,3,0)</f>
        <v>A3</v>
      </c>
      <c r="AQ287" s="19">
        <f>VLOOKUP(AP287,Sheet1!$B$2:$C$12,2,TRUE)</f>
        <v>8</v>
      </c>
      <c r="AR287" s="17">
        <f t="shared" si="92"/>
        <v>7.5</v>
      </c>
      <c r="AS287" s="17">
        <f t="shared" si="85"/>
        <v>7.4</v>
      </c>
      <c r="AT287" s="365" t="str">
        <f t="shared" si="91"/>
        <v>12A* + 0B* + 0C* +  0D</v>
      </c>
      <c r="AU287" s="365" t="str">
        <f t="shared" si="101"/>
        <v>12A*</v>
      </c>
      <c r="AV287" s="19" t="str">
        <f t="shared" si="93"/>
        <v>HTT NV</v>
      </c>
      <c r="AW287" s="19" t="str">
        <f t="shared" si="94"/>
        <v>HTT NV</v>
      </c>
      <c r="AX287" s="25"/>
      <c r="AY287" s="25"/>
    </row>
    <row r="288" spans="1:51" s="48" customFormat="1" ht="35.1" customHeight="1" x14ac:dyDescent="0.25">
      <c r="A288" s="207">
        <f t="shared" si="100"/>
        <v>280</v>
      </c>
      <c r="B288" s="207">
        <f>COUNTIF($F$9:F288,F288)</f>
        <v>4</v>
      </c>
      <c r="C288" s="353" t="s">
        <v>985</v>
      </c>
      <c r="D288" s="70" t="s">
        <v>195</v>
      </c>
      <c r="E288" s="211" t="s">
        <v>681</v>
      </c>
      <c r="F288" s="50" t="s">
        <v>340</v>
      </c>
      <c r="G288" s="38" t="s">
        <v>974</v>
      </c>
      <c r="H288" s="19" t="str">
        <f>VLOOKUP($E288,'[4]Gui chi Quynh'!$D$7:$F$393,3,0)</f>
        <v>A3</v>
      </c>
      <c r="I288" s="19">
        <f>VLOOKUP(H288,Sheet1!$B$2:$C$12,2,TRUE)</f>
        <v>8</v>
      </c>
      <c r="J288" s="19" t="str">
        <f>VLOOKUP($E288,'[5]Gui chi Quynh'!$C$7:$E$391,3,0)</f>
        <v>A4</v>
      </c>
      <c r="K288" s="19">
        <f>VLOOKUP(J288,Sheet1!$B$2:$C$12,2,TRUE)</f>
        <v>7</v>
      </c>
      <c r="L288" s="19" t="str">
        <f>VLOOKUP($E288,'[6]Gui chi Quynh'!$C$7:$E$389,3,0)</f>
        <v>A4</v>
      </c>
      <c r="M288" s="19">
        <f>VLOOKUP(L288,Sheet1!$B$2:$C$12,2,TRUE)</f>
        <v>7</v>
      </c>
      <c r="N288" s="19" t="str">
        <f>VLOOKUP($E288,'[7]Gui chi Quynh'!$C$7:$E$389,3,0)</f>
        <v>A4</v>
      </c>
      <c r="O288" s="19">
        <f>VLOOKUP(N288,Sheet1!$B$2:$C$12,2,TRUE)</f>
        <v>7</v>
      </c>
      <c r="P288" s="19" t="str">
        <f>VLOOKUP($E288,'[8]Gui chi Quynh'!$C$7:$E$388,3,0)</f>
        <v>A3</v>
      </c>
      <c r="Q288" s="19">
        <f>VLOOKUP(P288,Sheet1!$B$2:$C$12,2,TRUE)</f>
        <v>8</v>
      </c>
      <c r="R288" s="19">
        <f t="shared" si="87"/>
        <v>7.4</v>
      </c>
      <c r="S288" s="226">
        <f t="shared" si="88"/>
        <v>0</v>
      </c>
      <c r="T288" s="17" t="str">
        <f t="shared" si="95"/>
        <v>Hoàn thành tốt nhiệm vụ</v>
      </c>
      <c r="U288" s="232"/>
      <c r="V288" s="19" t="str">
        <f>VLOOKUP($E288,'[9]Gui chi Quynh'!$C$7:$E$388,3,0)</f>
        <v>A4</v>
      </c>
      <c r="W288" s="19">
        <f>VLOOKUP(V288,Sheet1!$B$2:$C$12,2,TRUE)</f>
        <v>7</v>
      </c>
      <c r="X288" s="19" t="str">
        <f>VLOOKUP($E288,'[10]Gui chi Quynh'!$C$7:$E$387,3,0)</f>
        <v>A4</v>
      </c>
      <c r="Y288" s="19">
        <f>VLOOKUP(X288,Sheet1!$B$2:$C$12,2,TRUE)</f>
        <v>7</v>
      </c>
      <c r="Z288" s="19" t="str">
        <f>VLOOKUP(E288,'[11]Gui chi Quynh'!$C$7:$E$385,3,0)</f>
        <v>A4</v>
      </c>
      <c r="AA288" s="19">
        <f>VLOOKUP(Z288,Sheet1!$B$2:$C$12,2,TRUE)</f>
        <v>7</v>
      </c>
      <c r="AB288" s="19" t="str">
        <f>VLOOKUP(E288,'[12]Gui chi Quynh'!$C$7:$E$386,3,0)</f>
        <v>A4</v>
      </c>
      <c r="AC288" s="19">
        <f>VLOOKUP(AB288,Sheet1!$B$2:$C$12,2,TRUE)</f>
        <v>7</v>
      </c>
      <c r="AD288" s="19" t="str">
        <f>VLOOKUP($E288,'[13]Chi tiet'!$D$8:$Q$388,14,0)</f>
        <v>A3</v>
      </c>
      <c r="AE288" s="19">
        <f>VLOOKUP(AD288,Sheet1!$B$2:$C$12,2,TRUE)</f>
        <v>8</v>
      </c>
      <c r="AF288" s="19">
        <f t="shared" si="102"/>
        <v>7.2</v>
      </c>
      <c r="AG288" s="226">
        <f t="shared" si="89"/>
        <v>0</v>
      </c>
      <c r="AH288" s="17" t="str">
        <f t="shared" si="96"/>
        <v>Hoàn thành tốt nhiệm vụ</v>
      </c>
      <c r="AI288" s="17">
        <f t="shared" si="90"/>
        <v>7.3</v>
      </c>
      <c r="AJ288" s="365" t="str">
        <f t="shared" si="97"/>
        <v/>
      </c>
      <c r="AK288" s="17" t="str">
        <f t="shared" si="98"/>
        <v>Hoàn thành tốt nhiệm vụ</v>
      </c>
      <c r="AL288" s="17" t="str">
        <f t="shared" si="99"/>
        <v>LĐTT</v>
      </c>
      <c r="AM288" s="366"/>
      <c r="AN288" s="19" t="str">
        <f>VLOOKUP($E288,[15]Sheet1!$C$7:$E$395,2,0)</f>
        <v>A3</v>
      </c>
      <c r="AO288" s="19">
        <f>VLOOKUP(AN288,Sheet1!$B$2:$C$12,2,TRUE)</f>
        <v>8</v>
      </c>
      <c r="AP288" s="19" t="str">
        <f>VLOOKUP($E288,[15]Sheet1!$C$7:$E$395,3,0)</f>
        <v>A3</v>
      </c>
      <c r="AQ288" s="19">
        <f>VLOOKUP(AP288,Sheet1!$B$2:$C$12,2,TRUE)</f>
        <v>8</v>
      </c>
      <c r="AR288" s="17">
        <f t="shared" si="92"/>
        <v>7.4</v>
      </c>
      <c r="AS288" s="17">
        <f t="shared" si="85"/>
        <v>7.4</v>
      </c>
      <c r="AT288" s="365" t="str">
        <f t="shared" si="91"/>
        <v>12A* + 0B* + 0C* +  0D</v>
      </c>
      <c r="AU288" s="365" t="str">
        <f t="shared" si="101"/>
        <v>12A*</v>
      </c>
      <c r="AV288" s="19" t="str">
        <f t="shared" si="93"/>
        <v>HTT NV</v>
      </c>
      <c r="AW288" s="19" t="str">
        <f t="shared" si="94"/>
        <v>HTT NV</v>
      </c>
      <c r="AX288" s="25"/>
      <c r="AY288" s="25"/>
    </row>
    <row r="289" spans="1:51" s="48" customFormat="1" ht="35.1" customHeight="1" x14ac:dyDescent="0.25">
      <c r="A289" s="207">
        <f t="shared" si="100"/>
        <v>281</v>
      </c>
      <c r="B289" s="207">
        <f>COUNTIF($F$9:F289,F289)</f>
        <v>5</v>
      </c>
      <c r="C289" s="353" t="s">
        <v>985</v>
      </c>
      <c r="D289" s="70" t="s">
        <v>194</v>
      </c>
      <c r="E289" s="211" t="s">
        <v>680</v>
      </c>
      <c r="F289" s="50" t="s">
        <v>340</v>
      </c>
      <c r="G289" s="38" t="s">
        <v>974</v>
      </c>
      <c r="H289" s="19" t="str">
        <f>VLOOKUP($E289,'[4]Gui chi Quynh'!$D$7:$F$393,3,0)</f>
        <v>A3</v>
      </c>
      <c r="I289" s="19">
        <f>VLOOKUP(H289,Sheet1!$B$2:$C$12,2,TRUE)</f>
        <v>8</v>
      </c>
      <c r="J289" s="19" t="str">
        <f>VLOOKUP($E289,'[5]Gui chi Quynh'!$C$7:$E$391,3,0)</f>
        <v>A4</v>
      </c>
      <c r="K289" s="19">
        <f>VLOOKUP(J289,Sheet1!$B$2:$C$12,2,TRUE)</f>
        <v>7</v>
      </c>
      <c r="L289" s="19" t="str">
        <f>VLOOKUP($E289,'[6]Gui chi Quynh'!$C$7:$E$389,3,0)</f>
        <v>A4</v>
      </c>
      <c r="M289" s="19">
        <f>VLOOKUP(L289,Sheet1!$B$2:$C$12,2,TRUE)</f>
        <v>7</v>
      </c>
      <c r="N289" s="19" t="str">
        <f>VLOOKUP($E289,'[7]Gui chi Quynh'!$C$7:$E$389,3,0)</f>
        <v>A4</v>
      </c>
      <c r="O289" s="19">
        <f>VLOOKUP(N289,Sheet1!$B$2:$C$12,2,TRUE)</f>
        <v>7</v>
      </c>
      <c r="P289" s="19" t="str">
        <f>VLOOKUP($E289,'[8]Gui chi Quynh'!$C$7:$E$388,3,0)</f>
        <v>A3</v>
      </c>
      <c r="Q289" s="19">
        <f>VLOOKUP(P289,Sheet1!$B$2:$C$12,2,TRUE)</f>
        <v>8</v>
      </c>
      <c r="R289" s="19">
        <f t="shared" si="87"/>
        <v>7.4</v>
      </c>
      <c r="S289" s="226">
        <f t="shared" si="88"/>
        <v>0</v>
      </c>
      <c r="T289" s="17" t="str">
        <f t="shared" si="95"/>
        <v>Hoàn thành tốt nhiệm vụ</v>
      </c>
      <c r="U289" s="232"/>
      <c r="V289" s="19" t="str">
        <f>VLOOKUP($E289,'[9]Gui chi Quynh'!$C$7:$E$388,3,0)</f>
        <v>A4</v>
      </c>
      <c r="W289" s="19">
        <f>VLOOKUP(V289,Sheet1!$B$2:$C$12,2,TRUE)</f>
        <v>7</v>
      </c>
      <c r="X289" s="19" t="str">
        <f>VLOOKUP($E289,'[10]Gui chi Quynh'!$C$7:$E$387,3,0)</f>
        <v>A4</v>
      </c>
      <c r="Y289" s="19">
        <f>VLOOKUP(X289,Sheet1!$B$2:$C$12,2,TRUE)</f>
        <v>7</v>
      </c>
      <c r="Z289" s="19" t="str">
        <f>VLOOKUP(E289,'[11]Gui chi Quynh'!$C$7:$E$385,3,0)</f>
        <v>A4</v>
      </c>
      <c r="AA289" s="19">
        <f>VLOOKUP(Z289,Sheet1!$B$2:$C$12,2,TRUE)</f>
        <v>7</v>
      </c>
      <c r="AB289" s="19" t="str">
        <f>VLOOKUP(E289,'[12]Gui chi Quynh'!$C$7:$E$386,3,0)</f>
        <v>A4</v>
      </c>
      <c r="AC289" s="19">
        <f>VLOOKUP(AB289,Sheet1!$B$2:$C$12,2,TRUE)</f>
        <v>7</v>
      </c>
      <c r="AD289" s="19" t="str">
        <f>VLOOKUP($E289,'[13]Chi tiet'!$D$8:$Q$388,14,0)</f>
        <v>A3</v>
      </c>
      <c r="AE289" s="19">
        <f>VLOOKUP(AD289,Sheet1!$B$2:$C$12,2,TRUE)</f>
        <v>8</v>
      </c>
      <c r="AF289" s="19">
        <f t="shared" si="102"/>
        <v>7.2</v>
      </c>
      <c r="AG289" s="226">
        <f t="shared" si="89"/>
        <v>0</v>
      </c>
      <c r="AH289" s="17" t="str">
        <f t="shared" si="96"/>
        <v>Hoàn thành tốt nhiệm vụ</v>
      </c>
      <c r="AI289" s="17">
        <f t="shared" si="90"/>
        <v>7.3</v>
      </c>
      <c r="AJ289" s="365" t="str">
        <f t="shared" si="97"/>
        <v/>
      </c>
      <c r="AK289" s="17" t="str">
        <f t="shared" si="98"/>
        <v>Hoàn thành tốt nhiệm vụ</v>
      </c>
      <c r="AL289" s="17" t="str">
        <f t="shared" si="99"/>
        <v>LĐTT</v>
      </c>
      <c r="AM289" s="366"/>
      <c r="AN289" s="19" t="str">
        <f>VLOOKUP($E289,[15]Sheet1!$C$7:$E$395,2,0)</f>
        <v>A3</v>
      </c>
      <c r="AO289" s="19">
        <f>VLOOKUP(AN289,Sheet1!$B$2:$C$12,2,TRUE)</f>
        <v>8</v>
      </c>
      <c r="AP289" s="19" t="str">
        <f>VLOOKUP($E289,[15]Sheet1!$C$7:$E$395,3,0)</f>
        <v>A3</v>
      </c>
      <c r="AQ289" s="19">
        <f>VLOOKUP(AP289,Sheet1!$B$2:$C$12,2,TRUE)</f>
        <v>8</v>
      </c>
      <c r="AR289" s="17">
        <f t="shared" si="92"/>
        <v>7.4</v>
      </c>
      <c r="AS289" s="17">
        <f t="shared" si="85"/>
        <v>7.4</v>
      </c>
      <c r="AT289" s="365" t="str">
        <f t="shared" si="91"/>
        <v>12A* + 0B* + 0C* +  0D</v>
      </c>
      <c r="AU289" s="365" t="str">
        <f t="shared" si="101"/>
        <v>12A*</v>
      </c>
      <c r="AV289" s="19" t="str">
        <f t="shared" si="93"/>
        <v>HTT NV</v>
      </c>
      <c r="AW289" s="19" t="str">
        <f t="shared" si="94"/>
        <v>HTT NV</v>
      </c>
      <c r="AX289" s="25"/>
      <c r="AY289" s="25"/>
    </row>
    <row r="290" spans="1:51" s="48" customFormat="1" ht="35.1" customHeight="1" x14ac:dyDescent="0.25">
      <c r="A290" s="207">
        <f t="shared" si="100"/>
        <v>282</v>
      </c>
      <c r="B290" s="207">
        <f>COUNTIF($F$9:F290,F290)</f>
        <v>6</v>
      </c>
      <c r="C290" s="353" t="s">
        <v>985</v>
      </c>
      <c r="D290" s="70" t="s">
        <v>192</v>
      </c>
      <c r="E290" s="211" t="s">
        <v>678</v>
      </c>
      <c r="F290" s="50" t="s">
        <v>340</v>
      </c>
      <c r="G290" s="38" t="s">
        <v>974</v>
      </c>
      <c r="H290" s="19" t="str">
        <f>VLOOKUP($E290,'[4]Gui chi Quynh'!$D$7:$F$393,3,0)</f>
        <v>A3</v>
      </c>
      <c r="I290" s="19">
        <f>VLOOKUP(H290,Sheet1!$B$2:$C$12,2,TRUE)</f>
        <v>8</v>
      </c>
      <c r="J290" s="19" t="str">
        <f>VLOOKUP($E290,'[5]Gui chi Quynh'!$C$7:$E$391,3,0)</f>
        <v>A4</v>
      </c>
      <c r="K290" s="19">
        <f>VLOOKUP(J290,Sheet1!$B$2:$C$12,2,TRUE)</f>
        <v>7</v>
      </c>
      <c r="L290" s="19" t="str">
        <f>VLOOKUP($E290,'[6]Gui chi Quynh'!$C$7:$E$389,3,0)</f>
        <v>A4</v>
      </c>
      <c r="M290" s="19">
        <f>VLOOKUP(L290,Sheet1!$B$2:$C$12,2,TRUE)</f>
        <v>7</v>
      </c>
      <c r="N290" s="19" t="str">
        <f>VLOOKUP($E290,'[7]Gui chi Quynh'!$C$7:$E$389,3,0)</f>
        <v>A3</v>
      </c>
      <c r="O290" s="19">
        <f>VLOOKUP(N290,Sheet1!$B$2:$C$12,2,TRUE)</f>
        <v>8</v>
      </c>
      <c r="P290" s="19" t="str">
        <f>VLOOKUP($E290,'[8]Gui chi Quynh'!$C$7:$E$388,3,0)</f>
        <v>A4</v>
      </c>
      <c r="Q290" s="19">
        <f>VLOOKUP(P290,Sheet1!$B$2:$C$12,2,TRUE)</f>
        <v>7</v>
      </c>
      <c r="R290" s="19">
        <f t="shared" si="87"/>
        <v>7.4</v>
      </c>
      <c r="S290" s="226">
        <f t="shared" si="88"/>
        <v>0</v>
      </c>
      <c r="T290" s="17" t="str">
        <f t="shared" si="95"/>
        <v>Hoàn thành tốt nhiệm vụ</v>
      </c>
      <c r="U290" s="232"/>
      <c r="V290" s="19" t="str">
        <f>VLOOKUP($E290,'[9]Gui chi Quynh'!$C$7:$E$388,3,0)</f>
        <v>A4</v>
      </c>
      <c r="W290" s="19">
        <f>VLOOKUP(V290,Sheet1!$B$2:$C$12,2,TRUE)</f>
        <v>7</v>
      </c>
      <c r="X290" s="19" t="str">
        <f>VLOOKUP($E290,'[10]Gui chi Quynh'!$C$7:$E$387,3,0)</f>
        <v>A3</v>
      </c>
      <c r="Y290" s="19">
        <f>VLOOKUP(X290,Sheet1!$B$2:$C$12,2,TRUE)</f>
        <v>8</v>
      </c>
      <c r="Z290" s="19" t="str">
        <f>VLOOKUP(E290,'[11]Gui chi Quynh'!$C$7:$E$385,3,0)</f>
        <v>A3</v>
      </c>
      <c r="AA290" s="19">
        <f>VLOOKUP(Z290,Sheet1!$B$2:$C$12,2,TRUE)</f>
        <v>8</v>
      </c>
      <c r="AB290" s="19" t="str">
        <f>VLOOKUP(E290,'[12]Gui chi Quynh'!$C$7:$E$386,3,0)</f>
        <v>A3</v>
      </c>
      <c r="AC290" s="19">
        <f>VLOOKUP(AB290,Sheet1!$B$2:$C$12,2,TRUE)</f>
        <v>8</v>
      </c>
      <c r="AD290" s="19" t="str">
        <f>VLOOKUP($E290,'[13]Chi tiet'!$D$8:$Q$388,14,0)</f>
        <v>A2</v>
      </c>
      <c r="AE290" s="19">
        <f>VLOOKUP(AD290,Sheet1!$B$2:$C$12,2,TRUE)</f>
        <v>9</v>
      </c>
      <c r="AF290" s="19">
        <f t="shared" si="102"/>
        <v>8</v>
      </c>
      <c r="AG290" s="226">
        <f t="shared" si="89"/>
        <v>0</v>
      </c>
      <c r="AH290" s="17" t="str">
        <f t="shared" si="96"/>
        <v>Hoàn thành xuất sắc nhiệm vụ</v>
      </c>
      <c r="AI290" s="17">
        <f t="shared" si="90"/>
        <v>7.7</v>
      </c>
      <c r="AJ290" s="365" t="str">
        <f t="shared" si="97"/>
        <v/>
      </c>
      <c r="AK290" s="17" t="str">
        <f t="shared" si="98"/>
        <v>Hoàn thành tốt nhiệm vụ</v>
      </c>
      <c r="AL290" s="17" t="str">
        <f t="shared" si="99"/>
        <v>LĐTT</v>
      </c>
      <c r="AM290" s="366"/>
      <c r="AN290" s="19" t="str">
        <f>VLOOKUP($E290,[15]Sheet1!$C$7:$E$395,2,0)</f>
        <v>A3</v>
      </c>
      <c r="AO290" s="19">
        <f>VLOOKUP(AN290,Sheet1!$B$2:$C$12,2,TRUE)</f>
        <v>8</v>
      </c>
      <c r="AP290" s="19" t="str">
        <f>VLOOKUP($E290,[15]Sheet1!$C$7:$E$395,3,0)</f>
        <v>A3</v>
      </c>
      <c r="AQ290" s="19">
        <f>VLOOKUP(AP290,Sheet1!$B$2:$C$12,2,TRUE)</f>
        <v>8</v>
      </c>
      <c r="AR290" s="17">
        <f t="shared" si="92"/>
        <v>7.6</v>
      </c>
      <c r="AS290" s="17">
        <f t="shared" si="85"/>
        <v>7.8</v>
      </c>
      <c r="AT290" s="365" t="str">
        <f t="shared" si="91"/>
        <v>12A* + 0B* + 0C* +  0D</v>
      </c>
      <c r="AU290" s="365" t="str">
        <f t="shared" si="101"/>
        <v>12A*</v>
      </c>
      <c r="AV290" s="19" t="str">
        <f t="shared" si="93"/>
        <v>HTT NV</v>
      </c>
      <c r="AW290" s="19" t="str">
        <f t="shared" si="94"/>
        <v>HTT NV</v>
      </c>
      <c r="AX290" s="25"/>
      <c r="AY290" s="25"/>
    </row>
    <row r="291" spans="1:51" s="48" customFormat="1" ht="35.1" customHeight="1" x14ac:dyDescent="0.25">
      <c r="A291" s="207">
        <f t="shared" si="100"/>
        <v>283</v>
      </c>
      <c r="B291" s="207">
        <f>COUNTIF($F$9:F291,F291)</f>
        <v>7</v>
      </c>
      <c r="C291" s="353" t="s">
        <v>985</v>
      </c>
      <c r="D291" s="70" t="s">
        <v>397</v>
      </c>
      <c r="E291" s="211" t="s">
        <v>682</v>
      </c>
      <c r="F291" s="50" t="s">
        <v>340</v>
      </c>
      <c r="G291" s="38" t="s">
        <v>974</v>
      </c>
      <c r="H291" s="19" t="str">
        <f>VLOOKUP($E291,'[4]Gui chi Quynh'!$D$7:$F$393,3,0)</f>
        <v>A3</v>
      </c>
      <c r="I291" s="19">
        <f>VLOOKUP(H291,Sheet1!$B$2:$C$12,2,TRUE)</f>
        <v>8</v>
      </c>
      <c r="J291" s="19" t="str">
        <f>VLOOKUP($E291,'[5]Gui chi Quynh'!$C$7:$E$391,3,0)</f>
        <v>A4</v>
      </c>
      <c r="K291" s="19">
        <f>VLOOKUP(J291,Sheet1!$B$2:$C$12,2,TRUE)</f>
        <v>7</v>
      </c>
      <c r="L291" s="19" t="str">
        <f>VLOOKUP($E291,'[6]Gui chi Quynh'!$C$7:$E$389,3,0)</f>
        <v>A4</v>
      </c>
      <c r="M291" s="19">
        <f>VLOOKUP(L291,Sheet1!$B$2:$C$12,2,TRUE)</f>
        <v>7</v>
      </c>
      <c r="N291" s="19" t="str">
        <f>VLOOKUP($E291,'[7]Gui chi Quynh'!$C$7:$E$389,3,0)</f>
        <v>A4</v>
      </c>
      <c r="O291" s="19">
        <f>VLOOKUP(N291,Sheet1!$B$2:$C$12,2,TRUE)</f>
        <v>7</v>
      </c>
      <c r="P291" s="19" t="str">
        <f>VLOOKUP($E291,'[8]Gui chi Quynh'!$C$7:$E$388,3,0)</f>
        <v>A4</v>
      </c>
      <c r="Q291" s="19">
        <f>VLOOKUP(P291,Sheet1!$B$2:$C$12,2,TRUE)</f>
        <v>7</v>
      </c>
      <c r="R291" s="19">
        <f t="shared" si="87"/>
        <v>7.2</v>
      </c>
      <c r="S291" s="226">
        <f t="shared" si="88"/>
        <v>0</v>
      </c>
      <c r="T291" s="17" t="str">
        <f t="shared" si="95"/>
        <v>Hoàn thành tốt nhiệm vụ</v>
      </c>
      <c r="U291" s="232"/>
      <c r="V291" s="19" t="str">
        <f>VLOOKUP($E291,'[9]Gui chi Quynh'!$C$7:$E$388,3,0)</f>
        <v>A4</v>
      </c>
      <c r="W291" s="19">
        <f>VLOOKUP(V291,Sheet1!$B$2:$C$12,2,TRUE)</f>
        <v>7</v>
      </c>
      <c r="X291" s="19" t="str">
        <f>VLOOKUP($E291,'[10]Gui chi Quynh'!$C$7:$E$387,3,0)</f>
        <v>A4</v>
      </c>
      <c r="Y291" s="19">
        <f>VLOOKUP(X291,Sheet1!$B$2:$C$12,2,TRUE)</f>
        <v>7</v>
      </c>
      <c r="Z291" s="19" t="str">
        <f>VLOOKUP(E291,'[11]Gui chi Quynh'!$C$7:$E$385,3,0)</f>
        <v>A4</v>
      </c>
      <c r="AA291" s="19">
        <f>VLOOKUP(Z291,Sheet1!$B$2:$C$12,2,TRUE)</f>
        <v>7</v>
      </c>
      <c r="AB291" s="19" t="str">
        <f>VLOOKUP(E291,'[12]Gui chi Quynh'!$C$7:$E$386,3,0)</f>
        <v>A3</v>
      </c>
      <c r="AC291" s="19">
        <f>VLOOKUP(AB291,Sheet1!$B$2:$C$12,2,TRUE)</f>
        <v>8</v>
      </c>
      <c r="AD291" s="19" t="str">
        <f>VLOOKUP($E291,'[13]Chi tiet'!$D$8:$Q$388,14,0)</f>
        <v>A2</v>
      </c>
      <c r="AE291" s="19">
        <f>VLOOKUP(AD291,Sheet1!$B$2:$C$12,2,TRUE)</f>
        <v>9</v>
      </c>
      <c r="AF291" s="19">
        <f t="shared" si="102"/>
        <v>7.6</v>
      </c>
      <c r="AG291" s="226">
        <f t="shared" si="89"/>
        <v>0</v>
      </c>
      <c r="AH291" s="17" t="str">
        <f t="shared" si="96"/>
        <v>Hoàn thành tốt nhiệm vụ</v>
      </c>
      <c r="AI291" s="17">
        <f t="shared" si="90"/>
        <v>7.4</v>
      </c>
      <c r="AJ291" s="365" t="str">
        <f t="shared" si="97"/>
        <v/>
      </c>
      <c r="AK291" s="17" t="str">
        <f t="shared" si="98"/>
        <v>Hoàn thành tốt nhiệm vụ</v>
      </c>
      <c r="AL291" s="17" t="str">
        <f t="shared" si="99"/>
        <v>LĐTT</v>
      </c>
      <c r="AM291" s="366"/>
      <c r="AN291" s="19" t="str">
        <f>VLOOKUP($E291,[15]Sheet1!$C$7:$E$395,2,0)</f>
        <v>A3</v>
      </c>
      <c r="AO291" s="19">
        <f>VLOOKUP(AN291,Sheet1!$B$2:$C$12,2,TRUE)</f>
        <v>8</v>
      </c>
      <c r="AP291" s="19" t="str">
        <f>VLOOKUP($E291,[15]Sheet1!$C$7:$E$395,3,0)</f>
        <v>A4</v>
      </c>
      <c r="AQ291" s="19">
        <f>VLOOKUP(AP291,Sheet1!$B$2:$C$12,2,TRUE)</f>
        <v>7</v>
      </c>
      <c r="AR291" s="17">
        <f t="shared" si="92"/>
        <v>7.3</v>
      </c>
      <c r="AS291" s="17">
        <f t="shared" si="85"/>
        <v>7.4</v>
      </c>
      <c r="AT291" s="365" t="str">
        <f t="shared" si="91"/>
        <v>12A* + 0B* + 0C* +  0D</v>
      </c>
      <c r="AU291" s="365" t="str">
        <f t="shared" si="101"/>
        <v>12A*</v>
      </c>
      <c r="AV291" s="19" t="str">
        <f t="shared" si="93"/>
        <v>HTT NV</v>
      </c>
      <c r="AW291" s="19" t="str">
        <f t="shared" si="94"/>
        <v>HTT NV</v>
      </c>
      <c r="AX291" s="25"/>
      <c r="AY291" s="25"/>
    </row>
    <row r="292" spans="1:51" s="48" customFormat="1" ht="35.1" customHeight="1" x14ac:dyDescent="0.25">
      <c r="A292" s="207">
        <f t="shared" si="100"/>
        <v>284</v>
      </c>
      <c r="B292" s="207">
        <f>COUNTIF($F$9:F292,F292)</f>
        <v>8</v>
      </c>
      <c r="C292" s="353" t="s">
        <v>985</v>
      </c>
      <c r="D292" s="70" t="s">
        <v>866</v>
      </c>
      <c r="E292" s="211" t="s">
        <v>679</v>
      </c>
      <c r="F292" s="50" t="s">
        <v>340</v>
      </c>
      <c r="G292" s="38" t="s">
        <v>974</v>
      </c>
      <c r="H292" s="19" t="str">
        <f>VLOOKUP($E292,'[4]Gui chi Quynh'!$D$7:$F$393,3,0)</f>
        <v>A3</v>
      </c>
      <c r="I292" s="19">
        <f>VLOOKUP(H292,Sheet1!$B$2:$C$12,2,TRUE)</f>
        <v>8</v>
      </c>
      <c r="J292" s="19" t="str">
        <f>VLOOKUP($E292,'[5]Gui chi Quynh'!$C$7:$E$391,3,0)</f>
        <v>A4</v>
      </c>
      <c r="K292" s="19">
        <f>VLOOKUP(J292,Sheet1!$B$2:$C$12,2,TRUE)</f>
        <v>7</v>
      </c>
      <c r="L292" s="19" t="str">
        <f>VLOOKUP($E292,'[6]Gui chi Quynh'!$C$7:$E$389,3,0)</f>
        <v>A3</v>
      </c>
      <c r="M292" s="19">
        <f>VLOOKUP(L292,Sheet1!$B$2:$C$12,2,TRUE)</f>
        <v>8</v>
      </c>
      <c r="N292" s="19" t="str">
        <f>VLOOKUP($E292,'[7]Gui chi Quynh'!$C$7:$E$389,3,0)</f>
        <v>A4</v>
      </c>
      <c r="O292" s="19">
        <f>VLOOKUP(N292,Sheet1!$B$2:$C$12,2,TRUE)</f>
        <v>7</v>
      </c>
      <c r="P292" s="19" t="str">
        <f>VLOOKUP($E292,'[8]Gui chi Quynh'!$C$7:$E$388,3,0)</f>
        <v>A3</v>
      </c>
      <c r="Q292" s="19">
        <f>VLOOKUP(P292,Sheet1!$B$2:$C$12,2,TRUE)</f>
        <v>8</v>
      </c>
      <c r="R292" s="19">
        <f t="shared" si="87"/>
        <v>7.6</v>
      </c>
      <c r="S292" s="226">
        <f t="shared" si="88"/>
        <v>0</v>
      </c>
      <c r="T292" s="17" t="str">
        <f t="shared" si="95"/>
        <v>Hoàn thành tốt nhiệm vụ</v>
      </c>
      <c r="U292" s="232"/>
      <c r="V292" s="19" t="str">
        <f>VLOOKUP($E292,'[9]Gui chi Quynh'!$C$7:$E$388,3,0)</f>
        <v>A4</v>
      </c>
      <c r="W292" s="19">
        <f>VLOOKUP(V292,Sheet1!$B$2:$C$12,2,TRUE)</f>
        <v>7</v>
      </c>
      <c r="X292" s="19" t="str">
        <f>VLOOKUP($E292,'[10]Gui chi Quynh'!$C$7:$E$387,3,0)</f>
        <v>A3</v>
      </c>
      <c r="Y292" s="19">
        <f>VLOOKUP(X292,Sheet1!$B$2:$C$12,2,TRUE)</f>
        <v>8</v>
      </c>
      <c r="Z292" s="19" t="str">
        <f>VLOOKUP(E292,'[11]Gui chi Quynh'!$C$7:$E$385,3,0)</f>
        <v>A4</v>
      </c>
      <c r="AA292" s="19">
        <f>VLOOKUP(Z292,Sheet1!$B$2:$C$12,2,TRUE)</f>
        <v>7</v>
      </c>
      <c r="AB292" s="19" t="str">
        <f>VLOOKUP(E292,'[12]Gui chi Quynh'!$C$7:$E$386,3,0)</f>
        <v>A4</v>
      </c>
      <c r="AC292" s="19">
        <f>VLOOKUP(AB292,Sheet1!$B$2:$C$12,2,TRUE)</f>
        <v>7</v>
      </c>
      <c r="AD292" s="19" t="str">
        <f>VLOOKUP($E292,'[13]Chi tiet'!$D$8:$Q$388,14,0)</f>
        <v>A2</v>
      </c>
      <c r="AE292" s="19">
        <f>VLOOKUP(AD292,Sheet1!$B$2:$C$12,2,TRUE)</f>
        <v>9</v>
      </c>
      <c r="AF292" s="19">
        <f t="shared" si="102"/>
        <v>7.6</v>
      </c>
      <c r="AG292" s="226">
        <f t="shared" si="89"/>
        <v>0</v>
      </c>
      <c r="AH292" s="17" t="str">
        <f t="shared" si="96"/>
        <v>Hoàn thành tốt nhiệm vụ</v>
      </c>
      <c r="AI292" s="17">
        <f t="shared" si="90"/>
        <v>7.6</v>
      </c>
      <c r="AJ292" s="365" t="str">
        <f t="shared" si="97"/>
        <v/>
      </c>
      <c r="AK292" s="17" t="str">
        <f t="shared" si="98"/>
        <v>Hoàn thành tốt nhiệm vụ</v>
      </c>
      <c r="AL292" s="17" t="str">
        <f t="shared" si="99"/>
        <v>LĐTT</v>
      </c>
      <c r="AM292" s="366"/>
      <c r="AN292" s="19" t="str">
        <f>VLOOKUP($E292,[15]Sheet1!$C$7:$E$395,2,0)</f>
        <v>A4</v>
      </c>
      <c r="AO292" s="19">
        <f>VLOOKUP(AN292,Sheet1!$B$2:$C$12,2,TRUE)</f>
        <v>7</v>
      </c>
      <c r="AP292" s="19" t="str">
        <f>VLOOKUP($E292,[15]Sheet1!$C$7:$E$395,3,0)</f>
        <v>A3</v>
      </c>
      <c r="AQ292" s="19">
        <f>VLOOKUP(AP292,Sheet1!$B$2:$C$12,2,TRUE)</f>
        <v>8</v>
      </c>
      <c r="AR292" s="17">
        <f t="shared" si="92"/>
        <v>7.5</v>
      </c>
      <c r="AS292" s="17">
        <f t="shared" si="85"/>
        <v>7.6</v>
      </c>
      <c r="AT292" s="365" t="str">
        <f t="shared" si="91"/>
        <v>12A* + 0B* + 0C* +  0D</v>
      </c>
      <c r="AU292" s="365" t="str">
        <f t="shared" si="101"/>
        <v>12A*</v>
      </c>
      <c r="AV292" s="19" t="str">
        <f t="shared" si="93"/>
        <v>HTT NV</v>
      </c>
      <c r="AW292" s="19" t="str">
        <f t="shared" si="94"/>
        <v>HTT NV</v>
      </c>
      <c r="AX292" s="25"/>
      <c r="AY292" s="25"/>
    </row>
    <row r="293" spans="1:51" s="48" customFormat="1" ht="35.1" customHeight="1" x14ac:dyDescent="0.25">
      <c r="A293" s="207">
        <f t="shared" si="100"/>
        <v>285</v>
      </c>
      <c r="B293" s="207">
        <f>COUNTIF($F$9:F293,F293)</f>
        <v>9</v>
      </c>
      <c r="C293" s="353" t="s">
        <v>985</v>
      </c>
      <c r="D293" s="70" t="s">
        <v>729</v>
      </c>
      <c r="E293" s="211" t="s">
        <v>730</v>
      </c>
      <c r="F293" s="50" t="s">
        <v>340</v>
      </c>
      <c r="G293" s="38" t="s">
        <v>974</v>
      </c>
      <c r="H293" s="19" t="str">
        <f>VLOOKUP($E293,'[4]Gui chi Quynh'!$D$7:$F$393,3,0)</f>
        <v>A3</v>
      </c>
      <c r="I293" s="19">
        <f>VLOOKUP(H293,Sheet1!$B$2:$C$12,2,TRUE)</f>
        <v>8</v>
      </c>
      <c r="J293" s="19" t="str">
        <f>VLOOKUP($E293,'[5]Gui chi Quynh'!$C$7:$E$391,3,0)</f>
        <v>A3</v>
      </c>
      <c r="K293" s="19">
        <f>VLOOKUP(J293,Sheet1!$B$2:$C$12,2,TRUE)</f>
        <v>8</v>
      </c>
      <c r="L293" s="19" t="str">
        <f>VLOOKUP($E293,'[6]Gui chi Quynh'!$C$7:$E$389,3,0)</f>
        <v>A2</v>
      </c>
      <c r="M293" s="19">
        <f>VLOOKUP(L293,Sheet1!$B$2:$C$12,2,TRUE)</f>
        <v>9</v>
      </c>
      <c r="N293" s="19" t="str">
        <f>VLOOKUP($E293,'[7]Gui chi Quynh'!$C$7:$E$389,3,0)</f>
        <v>A4</v>
      </c>
      <c r="O293" s="19">
        <f>VLOOKUP(N293,Sheet1!$B$2:$C$12,2,TRUE)</f>
        <v>7</v>
      </c>
      <c r="P293" s="19" t="str">
        <f>VLOOKUP($E293,'[8]Gui chi Quynh'!$C$7:$E$388,3,0)</f>
        <v>A4</v>
      </c>
      <c r="Q293" s="19">
        <f>VLOOKUP(P293,Sheet1!$B$2:$C$12,2,TRUE)</f>
        <v>7</v>
      </c>
      <c r="R293" s="19">
        <f t="shared" si="87"/>
        <v>7.8</v>
      </c>
      <c r="S293" s="226">
        <f t="shared" si="88"/>
        <v>0</v>
      </c>
      <c r="T293" s="17" t="str">
        <f t="shared" si="95"/>
        <v>Hoàn thành tốt nhiệm vụ</v>
      </c>
      <c r="U293" s="232"/>
      <c r="V293" s="19" t="str">
        <f>VLOOKUP($E293,'[9]Gui chi Quynh'!$C$7:$E$388,3,0)</f>
        <v>A4</v>
      </c>
      <c r="W293" s="19">
        <f>VLOOKUP(V293,Sheet1!$B$2:$C$12,2,TRUE)</f>
        <v>7</v>
      </c>
      <c r="X293" s="19" t="str">
        <f>VLOOKUP($E293,'[10]Gui chi Quynh'!$C$7:$E$387,3,0)</f>
        <v>A4</v>
      </c>
      <c r="Y293" s="19">
        <f>VLOOKUP(X293,Sheet1!$B$2:$C$12,2,TRUE)</f>
        <v>7</v>
      </c>
      <c r="Z293" s="19" t="str">
        <f>VLOOKUP(E293,'[11]Gui chi Quynh'!$C$7:$E$385,3,0)</f>
        <v>A4</v>
      </c>
      <c r="AA293" s="19">
        <f>VLOOKUP(Z293,Sheet1!$B$2:$C$12,2,TRUE)</f>
        <v>7</v>
      </c>
      <c r="AB293" s="19" t="str">
        <f>VLOOKUP(E293,'[12]Gui chi Quynh'!$C$7:$E$386,3,0)</f>
        <v>A4</v>
      </c>
      <c r="AC293" s="19">
        <f>VLOOKUP(AB293,Sheet1!$B$2:$C$12,2,TRUE)</f>
        <v>7</v>
      </c>
      <c r="AD293" s="19" t="str">
        <f>VLOOKUP($E293,'[13]Chi tiet'!$D$8:$Q$388,14,0)</f>
        <v>A3</v>
      </c>
      <c r="AE293" s="19">
        <f>VLOOKUP(AD293,Sheet1!$B$2:$C$12,2,TRUE)</f>
        <v>8</v>
      </c>
      <c r="AF293" s="19">
        <f t="shared" si="102"/>
        <v>7.2</v>
      </c>
      <c r="AG293" s="226">
        <f t="shared" si="89"/>
        <v>0</v>
      </c>
      <c r="AH293" s="17" t="str">
        <f t="shared" si="96"/>
        <v>Hoàn thành tốt nhiệm vụ</v>
      </c>
      <c r="AI293" s="17">
        <f t="shared" si="90"/>
        <v>7.5</v>
      </c>
      <c r="AJ293" s="365" t="str">
        <f t="shared" si="97"/>
        <v/>
      </c>
      <c r="AK293" s="17" t="str">
        <f t="shared" si="98"/>
        <v>Hoàn thành tốt nhiệm vụ</v>
      </c>
      <c r="AL293" s="17" t="str">
        <f t="shared" si="99"/>
        <v>LĐTT</v>
      </c>
      <c r="AM293" s="366" t="str">
        <f>VLOOKUP($D293,'[14]DS Tong'!$D$18:$L$211,9,0)</f>
        <v>Xuất sắc</v>
      </c>
      <c r="AN293" s="19" t="str">
        <f>VLOOKUP($E293,[15]Sheet1!$C$7:$E$395,2,0)</f>
        <v>A3</v>
      </c>
      <c r="AO293" s="19">
        <f>VLOOKUP(AN293,Sheet1!$B$2:$C$12,2,TRUE)</f>
        <v>8</v>
      </c>
      <c r="AP293" s="19" t="str">
        <f>VLOOKUP($E293,[15]Sheet1!$C$7:$E$395,3,0)</f>
        <v>A3</v>
      </c>
      <c r="AQ293" s="19">
        <f>VLOOKUP(AP293,Sheet1!$B$2:$C$12,2,TRUE)</f>
        <v>8</v>
      </c>
      <c r="AR293" s="17">
        <f t="shared" si="92"/>
        <v>7.5</v>
      </c>
      <c r="AS293" s="17">
        <f t="shared" si="85"/>
        <v>7.6</v>
      </c>
      <c r="AT293" s="365" t="str">
        <f t="shared" si="91"/>
        <v>12A* + 0B* + 0C* +  0D</v>
      </c>
      <c r="AU293" s="365" t="str">
        <f t="shared" si="101"/>
        <v>12A*</v>
      </c>
      <c r="AV293" s="19" t="s">
        <v>989</v>
      </c>
      <c r="AW293" s="19" t="s">
        <v>989</v>
      </c>
      <c r="AX293" s="25"/>
      <c r="AY293" s="25"/>
    </row>
    <row r="294" spans="1:51" s="48" customFormat="1" ht="35.1" customHeight="1" x14ac:dyDescent="0.25">
      <c r="A294" s="207">
        <f t="shared" si="100"/>
        <v>286</v>
      </c>
      <c r="B294" s="207">
        <f>COUNTIF($F$9:F294,F294)</f>
        <v>1</v>
      </c>
      <c r="C294" s="353" t="s">
        <v>985</v>
      </c>
      <c r="D294" s="115" t="s">
        <v>197</v>
      </c>
      <c r="E294" s="207" t="s">
        <v>683</v>
      </c>
      <c r="F294" s="251" t="s">
        <v>11</v>
      </c>
      <c r="G294" s="251" t="s">
        <v>974</v>
      </c>
      <c r="H294" s="19" t="str">
        <f>VLOOKUP($E294,'[4]Gui chi Quynh'!$D$7:$F$393,3,0)</f>
        <v>A2</v>
      </c>
      <c r="I294" s="19">
        <f>VLOOKUP(H294,Sheet1!$B$2:$C$12,2,TRUE)</f>
        <v>9</v>
      </c>
      <c r="J294" s="19" t="str">
        <f>VLOOKUP($E294,'[5]Gui chi Quynh'!$C$7:$E$391,3,0)</f>
        <v>A1</v>
      </c>
      <c r="K294" s="19">
        <f>VLOOKUP(J294,Sheet1!$B$2:$C$12,2,TRUE)</f>
        <v>10</v>
      </c>
      <c r="L294" s="19" t="str">
        <f>VLOOKUP($E294,'[6]Gui chi Quynh'!$C$7:$E$389,3,0)</f>
        <v>A2</v>
      </c>
      <c r="M294" s="19">
        <f>VLOOKUP(L294,Sheet1!$B$2:$C$12,2,TRUE)</f>
        <v>9</v>
      </c>
      <c r="N294" s="19" t="str">
        <f>VLOOKUP($E294,'[7]Gui chi Quynh'!$C$7:$E$389,3,0)</f>
        <v>A1</v>
      </c>
      <c r="O294" s="19">
        <f>VLOOKUP(N294,Sheet1!$B$2:$C$12,2,TRUE)</f>
        <v>10</v>
      </c>
      <c r="P294" s="19" t="str">
        <f>VLOOKUP($E294,'[8]Gui chi Quynh'!$C$7:$E$388,3,0)</f>
        <v>A2</v>
      </c>
      <c r="Q294" s="19">
        <f>VLOOKUP(P294,Sheet1!$B$2:$C$12,2,TRUE)</f>
        <v>9</v>
      </c>
      <c r="R294" s="19">
        <f>ROUND(AVERAGE(I294,K294,M294,O294,Q294),2)</f>
        <v>9.4</v>
      </c>
      <c r="S294" s="226">
        <f>COUNTIF(F294:P294,"C*")*1+COUNTIF(F294:P294,"D")*2+COUNTIF(F294:P294,"E")*3</f>
        <v>0</v>
      </c>
      <c r="T294" s="17" t="str">
        <f t="shared" si="95"/>
        <v>Hoàn thành xuất sắc nhiệm vụ</v>
      </c>
      <c r="U294" s="232"/>
      <c r="V294" s="19" t="str">
        <f>VLOOKUP($E294,'[9]Gui chi Quynh'!$C$7:$E$388,3,0)</f>
        <v>A3</v>
      </c>
      <c r="W294" s="19">
        <f>VLOOKUP(V294,Sheet1!$B$2:$C$12,2,TRUE)</f>
        <v>8</v>
      </c>
      <c r="X294" s="19" t="str">
        <f>VLOOKUP($E294,'[10]Gui chi Quynh'!$C$7:$E$387,3,0)</f>
        <v>A3</v>
      </c>
      <c r="Y294" s="19">
        <f>VLOOKUP(X294,Sheet1!$B$2:$C$12,2,TRUE)</f>
        <v>8</v>
      </c>
      <c r="Z294" s="19" t="str">
        <f>VLOOKUP(E294,'[11]Gui chi Quynh'!$C$7:$E$385,3,0)</f>
        <v>A1</v>
      </c>
      <c r="AA294" s="19">
        <f>VLOOKUP(Z294,Sheet1!$B$2:$C$12,2,TRUE)</f>
        <v>10</v>
      </c>
      <c r="AB294" s="19" t="str">
        <f>VLOOKUP(E294,'[12]Gui chi Quynh'!$C$7:$E$386,3,0)</f>
        <v>A1</v>
      </c>
      <c r="AC294" s="19">
        <f>VLOOKUP(AB294,Sheet1!$B$2:$C$12,2,TRUE)</f>
        <v>10</v>
      </c>
      <c r="AD294" s="19" t="str">
        <f>VLOOKUP($E294,'[13]Chi tiet'!$D$8:$Q$388,14,0)</f>
        <v>A3</v>
      </c>
      <c r="AE294" s="19">
        <f>VLOOKUP(AD294,Sheet1!$B$2:$C$12,2,TRUE)</f>
        <v>8</v>
      </c>
      <c r="AF294" s="19">
        <f t="shared" si="102"/>
        <v>8.8000000000000007</v>
      </c>
      <c r="AG294" s="226">
        <f t="shared" si="89"/>
        <v>0</v>
      </c>
      <c r="AH294" s="17" t="str">
        <f t="shared" si="96"/>
        <v>Hoàn thành xuất sắc nhiệm vụ</v>
      </c>
      <c r="AI294" s="17">
        <f t="shared" si="90"/>
        <v>9.1</v>
      </c>
      <c r="AJ294" s="365" t="str">
        <f t="shared" si="97"/>
        <v/>
      </c>
      <c r="AK294" s="17" t="str">
        <f t="shared" si="98"/>
        <v>Hoàn thành xuất sắc nhiệm vụ</v>
      </c>
      <c r="AL294" s="17" t="str">
        <f t="shared" si="99"/>
        <v>LĐTT</v>
      </c>
      <c r="AM294" s="366" t="str">
        <f>VLOOKUP($D294,'[14]DS Tong'!$D$18:$L$211,9,0)</f>
        <v>Xuất sắc</v>
      </c>
      <c r="AN294" s="19" t="str">
        <f>VLOOKUP($E294,[15]Sheet1!$C$7:$E$395,2,0)</f>
        <v>A1</v>
      </c>
      <c r="AO294" s="19">
        <f>VLOOKUP(AN294,Sheet1!$B$2:$C$12,2,TRUE)</f>
        <v>10</v>
      </c>
      <c r="AP294" s="19" t="str">
        <f>VLOOKUP($E294,[15]Sheet1!$C$7:$E$395,3,0)</f>
        <v>A2</v>
      </c>
      <c r="AQ294" s="19">
        <f>VLOOKUP(AP294,Sheet1!$B$2:$C$12,2,TRUE)</f>
        <v>9</v>
      </c>
      <c r="AR294" s="17">
        <f t="shared" si="92"/>
        <v>9.3000000000000007</v>
      </c>
      <c r="AS294" s="17">
        <f t="shared" si="85"/>
        <v>9.1999999999999993</v>
      </c>
      <c r="AT294" s="365" t="str">
        <f t="shared" si="91"/>
        <v>12A* + 0B* + 0C* +  0D</v>
      </c>
      <c r="AU294" s="365" t="str">
        <f t="shared" si="101"/>
        <v>12A*</v>
      </c>
      <c r="AV294" s="19" t="str">
        <f t="shared" si="93"/>
        <v>HTXS NV</v>
      </c>
      <c r="AW294" s="19" t="str">
        <f t="shared" si="94"/>
        <v>HTXS NV</v>
      </c>
      <c r="AX294" s="25"/>
      <c r="AY294" s="25"/>
    </row>
    <row r="295" spans="1:51" s="48" customFormat="1" ht="35.1" customHeight="1" x14ac:dyDescent="0.25">
      <c r="A295" s="207">
        <f t="shared" si="100"/>
        <v>287</v>
      </c>
      <c r="B295" s="207">
        <f>COUNTIF($F$9:F295,F295)</f>
        <v>2</v>
      </c>
      <c r="C295" s="353" t="s">
        <v>985</v>
      </c>
      <c r="D295" s="70" t="s">
        <v>806</v>
      </c>
      <c r="E295" s="211" t="s">
        <v>818</v>
      </c>
      <c r="F295" s="38" t="s">
        <v>11</v>
      </c>
      <c r="G295" s="38" t="s">
        <v>974</v>
      </c>
      <c r="H295" s="19" t="str">
        <f>VLOOKUP($E295,'[4]Gui chi Quynh'!$D$7:$F$393,3,0)</f>
        <v>A2</v>
      </c>
      <c r="I295" s="19">
        <f>VLOOKUP(H295,Sheet1!$B$2:$C$12,2,TRUE)</f>
        <v>9</v>
      </c>
      <c r="J295" s="19" t="str">
        <f>VLOOKUP($E295,'[5]Gui chi Quynh'!$C$7:$E$391,3,0)</f>
        <v>A2</v>
      </c>
      <c r="K295" s="19">
        <f>VLOOKUP(J295,Sheet1!$B$2:$C$12,2,TRUE)</f>
        <v>9</v>
      </c>
      <c r="L295" s="19" t="str">
        <f>VLOOKUP($E295,'[6]Gui chi Quynh'!$C$7:$E$389,3,0)</f>
        <v>A2</v>
      </c>
      <c r="M295" s="19">
        <f>VLOOKUP(L295,Sheet1!$B$2:$C$12,2,TRUE)</f>
        <v>9</v>
      </c>
      <c r="N295" s="19" t="str">
        <f>VLOOKUP($E295,'[7]Gui chi Quynh'!$C$7:$E$389,3,0)</f>
        <v>A3</v>
      </c>
      <c r="O295" s="19">
        <f>VLOOKUP(N295,Sheet1!$B$2:$C$12,2,TRUE)</f>
        <v>8</v>
      </c>
      <c r="P295" s="19" t="str">
        <f>VLOOKUP($E295,'[8]Gui chi Quynh'!$C$7:$E$388,3,0)</f>
        <v>A2</v>
      </c>
      <c r="Q295" s="19">
        <f>VLOOKUP(P295,Sheet1!$B$2:$C$12,2,TRUE)</f>
        <v>9</v>
      </c>
      <c r="R295" s="19">
        <f>ROUND(AVERAGE(I295,K295,M295,O295,Q295),2)</f>
        <v>8.8000000000000007</v>
      </c>
      <c r="S295" s="226">
        <f>COUNTIF(F295:P295,"C*")*1+COUNTIF(F295:P295,"D")*2+COUNTIF(F295:P295,"E")*3</f>
        <v>0</v>
      </c>
      <c r="T295" s="17" t="str">
        <f t="shared" si="95"/>
        <v>Hoàn thành xuất sắc nhiệm vụ</v>
      </c>
      <c r="U295" s="232"/>
      <c r="V295" s="19" t="str">
        <f>VLOOKUP($E295,'[9]Gui chi Quynh'!$C$7:$E$388,3,0)</f>
        <v>A3</v>
      </c>
      <c r="W295" s="19">
        <f>VLOOKUP(V295,Sheet1!$B$2:$C$12,2,TRUE)</f>
        <v>8</v>
      </c>
      <c r="X295" s="19" t="str">
        <f>VLOOKUP($E295,'[10]Gui chi Quynh'!$C$7:$E$387,3,0)</f>
        <v>A4</v>
      </c>
      <c r="Y295" s="19">
        <f>VLOOKUP(X295,Sheet1!$B$2:$C$12,2,TRUE)</f>
        <v>7</v>
      </c>
      <c r="Z295" s="19" t="str">
        <f>VLOOKUP(E295,'[11]Gui chi Quynh'!$C$7:$E$385,3,0)</f>
        <v>A2</v>
      </c>
      <c r="AA295" s="19">
        <f>VLOOKUP(Z295,Sheet1!$B$2:$C$12,2,TRUE)</f>
        <v>9</v>
      </c>
      <c r="AB295" s="19" t="str">
        <f>VLOOKUP(E295,'[12]Gui chi Quynh'!$C$7:$E$386,3,0)</f>
        <v>A1</v>
      </c>
      <c r="AC295" s="19">
        <f>VLOOKUP(AB295,Sheet1!$B$2:$C$12,2,TRUE)</f>
        <v>10</v>
      </c>
      <c r="AD295" s="19" t="str">
        <f>VLOOKUP($E295,'[13]Chi tiet'!$D$8:$Q$388,14,0)</f>
        <v>A2</v>
      </c>
      <c r="AE295" s="19">
        <f>VLOOKUP(AD295,Sheet1!$B$2:$C$12,2,TRUE)</f>
        <v>9</v>
      </c>
      <c r="AF295" s="19">
        <f t="shared" si="102"/>
        <v>8.6</v>
      </c>
      <c r="AG295" s="226">
        <f t="shared" si="89"/>
        <v>0</v>
      </c>
      <c r="AH295" s="17" t="str">
        <f t="shared" si="96"/>
        <v>Hoàn thành xuất sắc nhiệm vụ</v>
      </c>
      <c r="AI295" s="17">
        <f t="shared" si="90"/>
        <v>8.6999999999999993</v>
      </c>
      <c r="AJ295" s="365" t="str">
        <f t="shared" si="97"/>
        <v/>
      </c>
      <c r="AK295" s="17" t="str">
        <f t="shared" si="98"/>
        <v>Hoàn thành xuất sắc nhiệm vụ</v>
      </c>
      <c r="AL295" s="17" t="str">
        <f t="shared" si="99"/>
        <v>LĐTT</v>
      </c>
      <c r="AM295" s="366" t="str">
        <f>VLOOKUP($D295,'[14]DS Tong'!$D$18:$L$211,9,0)</f>
        <v>Tốt</v>
      </c>
      <c r="AN295" s="19" t="str">
        <f>VLOOKUP($E295,[15]Sheet1!$C$7:$E$395,2,0)</f>
        <v>A2</v>
      </c>
      <c r="AO295" s="19">
        <f>VLOOKUP(AN295,Sheet1!$B$2:$C$12,2,TRUE)</f>
        <v>9</v>
      </c>
      <c r="AP295" s="19" t="str">
        <f>VLOOKUP($E295,[15]Sheet1!$C$7:$E$395,3,0)</f>
        <v>A3</v>
      </c>
      <c r="AQ295" s="19">
        <f>VLOOKUP(AP295,Sheet1!$B$2:$C$12,2,TRUE)</f>
        <v>8</v>
      </c>
      <c r="AR295" s="17">
        <f t="shared" si="92"/>
        <v>8.6</v>
      </c>
      <c r="AS295" s="17">
        <f t="shared" si="85"/>
        <v>8.6999999999999993</v>
      </c>
      <c r="AT295" s="365" t="str">
        <f t="shared" si="91"/>
        <v>12A* + 0B* + 0C* +  0D</v>
      </c>
      <c r="AU295" s="365" t="str">
        <f t="shared" si="101"/>
        <v>12A*</v>
      </c>
      <c r="AV295" s="19" t="str">
        <f t="shared" si="93"/>
        <v>HTXS NV</v>
      </c>
      <c r="AW295" s="19" t="str">
        <f t="shared" si="94"/>
        <v>HTXS NV</v>
      </c>
      <c r="AX295" s="25"/>
      <c r="AY295" s="25"/>
    </row>
    <row r="296" spans="1:51" s="48" customFormat="1" ht="35.1" customHeight="1" x14ac:dyDescent="0.25">
      <c r="A296" s="207">
        <f t="shared" si="100"/>
        <v>288</v>
      </c>
      <c r="B296" s="207">
        <f>COUNTIF($F$9:F296,F296)</f>
        <v>3</v>
      </c>
      <c r="C296" s="353" t="s">
        <v>984</v>
      </c>
      <c r="D296" s="115" t="s">
        <v>287</v>
      </c>
      <c r="E296" s="207" t="s">
        <v>692</v>
      </c>
      <c r="F296" s="38" t="s">
        <v>11</v>
      </c>
      <c r="G296" s="38" t="s">
        <v>974</v>
      </c>
      <c r="H296" s="19" t="str">
        <f>VLOOKUP($E296,'[4]Gui chi Quynh'!$D$7:$F$393,3,0)</f>
        <v>A3</v>
      </c>
      <c r="I296" s="19">
        <f>VLOOKUP(H296,Sheet1!$B$2:$C$12,2,TRUE)</f>
        <v>8</v>
      </c>
      <c r="J296" s="19" t="str">
        <f>VLOOKUP($E296,'[5]Gui chi Quynh'!$C$7:$E$391,3,0)</f>
        <v>A4</v>
      </c>
      <c r="K296" s="19">
        <f>VLOOKUP(J296,Sheet1!$B$2:$C$12,2,TRUE)</f>
        <v>7</v>
      </c>
      <c r="L296" s="19" t="str">
        <f>VLOOKUP($E296,'[6]Gui chi Quynh'!$C$7:$E$389,3,0)</f>
        <v>A4</v>
      </c>
      <c r="M296" s="19">
        <f>VLOOKUP(L296,Sheet1!$B$2:$C$12,2,TRUE)</f>
        <v>7</v>
      </c>
      <c r="N296" s="19" t="str">
        <f>VLOOKUP($E296,'[7]Gui chi Quynh'!$C$7:$E$389,3,0)</f>
        <v>A4</v>
      </c>
      <c r="O296" s="19">
        <f>VLOOKUP(N296,Sheet1!$B$2:$C$12,2,TRUE)</f>
        <v>7</v>
      </c>
      <c r="P296" s="19" t="str">
        <f>VLOOKUP($E296,'[8]Gui chi Quynh'!$C$7:$E$388,3,0)</f>
        <v>A4</v>
      </c>
      <c r="Q296" s="19">
        <f>VLOOKUP(P296,Sheet1!$B$2:$C$12,2,TRUE)</f>
        <v>7</v>
      </c>
      <c r="R296" s="19">
        <f>ROUND(AVERAGE(I296,K296,M296,O296,Q296),2)</f>
        <v>7.2</v>
      </c>
      <c r="S296" s="226">
        <f>COUNTIF(F296:P296,"C*")*1+COUNTIF(F296:P296,"D")*2+COUNTIF(F296:P296,"E")*3</f>
        <v>0</v>
      </c>
      <c r="T296" s="17" t="str">
        <f t="shared" si="95"/>
        <v>Hoàn thành tốt nhiệm vụ</v>
      </c>
      <c r="U296" s="232"/>
      <c r="V296" s="19" t="str">
        <f>VLOOKUP($E296,'[9]Gui chi Quynh'!$C$7:$E$388,3,0)</f>
        <v>A4</v>
      </c>
      <c r="W296" s="19">
        <f>VLOOKUP(V296,Sheet1!$B$2:$C$12,2,TRUE)</f>
        <v>7</v>
      </c>
      <c r="X296" s="19" t="str">
        <f>VLOOKUP($E296,'[10]Gui chi Quynh'!$C$7:$E$387,3,0)</f>
        <v>B1</v>
      </c>
      <c r="Y296" s="19">
        <f>VLOOKUP(X296,Sheet1!$B$2:$C$12,2,TRUE)</f>
        <v>6</v>
      </c>
      <c r="Z296" s="19" t="str">
        <f>VLOOKUP(E296,'[11]Gui chi Quynh'!$C$7:$E$385,3,0)</f>
        <v>A4</v>
      </c>
      <c r="AA296" s="19">
        <f>VLOOKUP(Z296,Sheet1!$B$2:$C$12,2,TRUE)</f>
        <v>7</v>
      </c>
      <c r="AB296" s="19" t="str">
        <f>VLOOKUP(E296,'[12]Gui chi Quynh'!$C$7:$E$386,3,0)</f>
        <v>A4</v>
      </c>
      <c r="AC296" s="19">
        <f>VLOOKUP(AB296,Sheet1!$B$2:$C$12,2,TRUE)</f>
        <v>7</v>
      </c>
      <c r="AD296" s="19" t="str">
        <f>VLOOKUP($E296,'[13]Chi tiet'!$D$8:$Q$388,14,0)</f>
        <v>A4</v>
      </c>
      <c r="AE296" s="19">
        <f>VLOOKUP(AD296,Sheet1!$B$2:$C$12,2,TRUE)</f>
        <v>7</v>
      </c>
      <c r="AF296" s="19">
        <f t="shared" si="102"/>
        <v>6.8</v>
      </c>
      <c r="AG296" s="226">
        <f t="shared" si="89"/>
        <v>0</v>
      </c>
      <c r="AH296" s="17" t="str">
        <f t="shared" si="96"/>
        <v>Hoàn thành tốt nhiệm vụ</v>
      </c>
      <c r="AI296" s="17">
        <f t="shared" si="90"/>
        <v>7</v>
      </c>
      <c r="AJ296" s="365" t="str">
        <f t="shared" si="97"/>
        <v/>
      </c>
      <c r="AK296" s="17" t="str">
        <f t="shared" si="98"/>
        <v>Hoàn thành tốt nhiệm vụ</v>
      </c>
      <c r="AL296" s="17" t="str">
        <f t="shared" si="99"/>
        <v>LĐTT</v>
      </c>
      <c r="AM296" s="366"/>
      <c r="AN296" s="19" t="str">
        <f>VLOOKUP($E296,[15]Sheet1!$C$7:$E$395,2,0)</f>
        <v>A3</v>
      </c>
      <c r="AO296" s="19">
        <f>VLOOKUP(AN296,Sheet1!$B$2:$C$12,2,TRUE)</f>
        <v>8</v>
      </c>
      <c r="AP296" s="19" t="str">
        <f>VLOOKUP($E296,[15]Sheet1!$C$7:$E$395,3,0)</f>
        <v>A3</v>
      </c>
      <c r="AQ296" s="19">
        <f>VLOOKUP(AP296,Sheet1!$B$2:$C$12,2,TRUE)</f>
        <v>8</v>
      </c>
      <c r="AR296" s="17">
        <f t="shared" si="92"/>
        <v>7.2</v>
      </c>
      <c r="AS296" s="17">
        <f t="shared" si="85"/>
        <v>7.2</v>
      </c>
      <c r="AT296" s="365" t="str">
        <f t="shared" si="91"/>
        <v>11A* + 1B* + 0C* +  0D</v>
      </c>
      <c r="AU296" s="365" t="str">
        <f t="shared" si="101"/>
        <v>11A*</v>
      </c>
      <c r="AV296" s="19" t="str">
        <f t="shared" si="93"/>
        <v>HTT NV</v>
      </c>
      <c r="AW296" s="19" t="str">
        <f t="shared" si="94"/>
        <v>HTT NV</v>
      </c>
      <c r="AX296" s="25"/>
      <c r="AY296" s="25"/>
    </row>
    <row r="297" spans="1:51" s="48" customFormat="1" ht="35.1" customHeight="1" x14ac:dyDescent="0.25">
      <c r="A297" s="207">
        <f t="shared" si="100"/>
        <v>289</v>
      </c>
      <c r="B297" s="207">
        <f>COUNTIF($F$9:F297,F297)</f>
        <v>4</v>
      </c>
      <c r="C297" s="353" t="s">
        <v>985</v>
      </c>
      <c r="D297" s="115" t="s">
        <v>303</v>
      </c>
      <c r="E297" s="207" t="s">
        <v>694</v>
      </c>
      <c r="F297" s="38" t="s">
        <v>11</v>
      </c>
      <c r="G297" s="38" t="s">
        <v>974</v>
      </c>
      <c r="H297" s="19" t="str">
        <f>VLOOKUP($E297,'[4]Gui chi Quynh'!$D$7:$F$393,3,0)</f>
        <v>A4</v>
      </c>
      <c r="I297" s="19">
        <f>VLOOKUP(H297,Sheet1!$B$2:$C$12,2,TRUE)</f>
        <v>7</v>
      </c>
      <c r="J297" s="19" t="str">
        <f>VLOOKUP($E297,'[5]Gui chi Quynh'!$C$7:$E$391,3,0)</f>
        <v>A4</v>
      </c>
      <c r="K297" s="19">
        <f>VLOOKUP(J297,Sheet1!$B$2:$C$12,2,TRUE)</f>
        <v>7</v>
      </c>
      <c r="L297" s="19" t="str">
        <f>VLOOKUP($E297,'[6]Gui chi Quynh'!$C$7:$E$389,3,0)</f>
        <v>A4</v>
      </c>
      <c r="M297" s="19">
        <f>VLOOKUP(L297,Sheet1!$B$2:$C$12,2,TRUE)</f>
        <v>7</v>
      </c>
      <c r="N297" s="19" t="str">
        <f>VLOOKUP($E297,'[7]Gui chi Quynh'!$C$7:$E$389,3,0)</f>
        <v>A4</v>
      </c>
      <c r="O297" s="19">
        <f>VLOOKUP(N297,Sheet1!$B$2:$C$12,2,TRUE)</f>
        <v>7</v>
      </c>
      <c r="P297" s="19" t="str">
        <f>VLOOKUP($E297,'[8]Gui chi Quynh'!$C$7:$E$388,3,0)</f>
        <v>A4</v>
      </c>
      <c r="Q297" s="19">
        <f>VLOOKUP(P297,Sheet1!$B$2:$C$12,2,TRUE)</f>
        <v>7</v>
      </c>
      <c r="R297" s="19">
        <f>ROUND(AVERAGE(I297,K297,M297,O297,Q297),2)</f>
        <v>7</v>
      </c>
      <c r="S297" s="226">
        <f>COUNTIF(F297:P297,"C*")*1+COUNTIF(F297:P297,"D")*2+COUNTIF(F297:P297,"E")*3</f>
        <v>0</v>
      </c>
      <c r="T297" s="17" t="str">
        <f t="shared" si="95"/>
        <v>Hoàn thành tốt nhiệm vụ</v>
      </c>
      <c r="U297" s="232"/>
      <c r="V297" s="19" t="str">
        <f>VLOOKUP($E297,'[9]Gui chi Quynh'!$C$7:$E$388,3,0)</f>
        <v>A4</v>
      </c>
      <c r="W297" s="19">
        <f>VLOOKUP(V297,Sheet1!$B$2:$C$12,2,TRUE)</f>
        <v>7</v>
      </c>
      <c r="X297" s="19" t="str">
        <f>VLOOKUP($E297,'[10]Gui chi Quynh'!$C$7:$E$387,3,0)</f>
        <v>A4</v>
      </c>
      <c r="Y297" s="19">
        <f>VLOOKUP(X297,Sheet1!$B$2:$C$12,2,TRUE)</f>
        <v>7</v>
      </c>
      <c r="Z297" s="19" t="str">
        <f>VLOOKUP(E297,'[11]Gui chi Quynh'!$C$7:$E$385,3,0)</f>
        <v>A4</v>
      </c>
      <c r="AA297" s="19">
        <f>VLOOKUP(Z297,Sheet1!$B$2:$C$12,2,TRUE)</f>
        <v>7</v>
      </c>
      <c r="AB297" s="19" t="str">
        <f>VLOOKUP(E297,'[12]Gui chi Quynh'!$C$7:$E$386,3,0)</f>
        <v>A4</v>
      </c>
      <c r="AC297" s="19">
        <f>VLOOKUP(AB297,Sheet1!$B$2:$C$12,2,TRUE)</f>
        <v>7</v>
      </c>
      <c r="AD297" s="19" t="str">
        <f>VLOOKUP($E297,'[13]Chi tiet'!$D$8:$Q$388,14,0)</f>
        <v>A4</v>
      </c>
      <c r="AE297" s="19">
        <f>VLOOKUP(AD297,Sheet1!$B$2:$C$12,2,TRUE)</f>
        <v>7</v>
      </c>
      <c r="AF297" s="19">
        <f t="shared" si="102"/>
        <v>7</v>
      </c>
      <c r="AG297" s="226">
        <f t="shared" si="89"/>
        <v>0</v>
      </c>
      <c r="AH297" s="17" t="str">
        <f t="shared" si="96"/>
        <v>Hoàn thành tốt nhiệm vụ</v>
      </c>
      <c r="AI297" s="17">
        <f t="shared" si="90"/>
        <v>7</v>
      </c>
      <c r="AJ297" s="365" t="str">
        <f t="shared" si="97"/>
        <v/>
      </c>
      <c r="AK297" s="17" t="str">
        <f t="shared" si="98"/>
        <v>Hoàn thành tốt nhiệm vụ</v>
      </c>
      <c r="AL297" s="17" t="str">
        <f t="shared" si="99"/>
        <v>LĐTT</v>
      </c>
      <c r="AM297" s="366"/>
      <c r="AN297" s="19" t="str">
        <f>VLOOKUP($E297,[15]Sheet1!$C$7:$E$395,2,0)</f>
        <v>A4</v>
      </c>
      <c r="AO297" s="19">
        <f>VLOOKUP(AN297,Sheet1!$B$2:$C$12,2,TRUE)</f>
        <v>7</v>
      </c>
      <c r="AP297" s="19" t="str">
        <f>VLOOKUP($E297,[15]Sheet1!$C$7:$E$395,3,0)</f>
        <v>A4</v>
      </c>
      <c r="AQ297" s="19">
        <f>VLOOKUP(AP297,Sheet1!$B$2:$C$12,2,TRUE)</f>
        <v>7</v>
      </c>
      <c r="AR297" s="17">
        <f t="shared" si="92"/>
        <v>7</v>
      </c>
      <c r="AS297" s="17">
        <f t="shared" si="85"/>
        <v>7</v>
      </c>
      <c r="AT297" s="365" t="str">
        <f t="shared" si="91"/>
        <v>12A* + 0B* + 0C* +  0D</v>
      </c>
      <c r="AU297" s="365" t="str">
        <f t="shared" si="101"/>
        <v>12A*</v>
      </c>
      <c r="AV297" s="19" t="str">
        <f t="shared" si="93"/>
        <v>HTT NV</v>
      </c>
      <c r="AW297" s="19" t="str">
        <f t="shared" si="94"/>
        <v>HTT NV</v>
      </c>
      <c r="AX297" s="25"/>
      <c r="AY297" s="25"/>
    </row>
    <row r="298" spans="1:51" s="48" customFormat="1" ht="35.1" customHeight="1" x14ac:dyDescent="0.25">
      <c r="A298" s="207">
        <f t="shared" si="100"/>
        <v>290</v>
      </c>
      <c r="B298" s="207">
        <f>COUNTIF($F$9:F298,F298)</f>
        <v>5</v>
      </c>
      <c r="C298" s="353" t="s">
        <v>984</v>
      </c>
      <c r="D298" s="70" t="s">
        <v>807</v>
      </c>
      <c r="E298" s="211" t="s">
        <v>819</v>
      </c>
      <c r="F298" s="38" t="s">
        <v>11</v>
      </c>
      <c r="G298" s="38" t="s">
        <v>974</v>
      </c>
      <c r="H298" s="19" t="str">
        <f>VLOOKUP($E298,'[4]Gui chi Quynh'!$D$7:$F$393,3,0)</f>
        <v>A4</v>
      </c>
      <c r="I298" s="19">
        <f>VLOOKUP(H298,Sheet1!$B$2:$C$12,2,TRUE)</f>
        <v>7</v>
      </c>
      <c r="J298" s="19" t="str">
        <f>VLOOKUP($E298,'[5]Gui chi Quynh'!$C$7:$E$391,3,0)</f>
        <v>A4</v>
      </c>
      <c r="K298" s="19">
        <f>VLOOKUP(J298,Sheet1!$B$2:$C$12,2,TRUE)</f>
        <v>7</v>
      </c>
      <c r="L298" s="19" t="str">
        <f>VLOOKUP($E298,'[6]Gui chi Quynh'!$C$7:$E$389,3,0)</f>
        <v>A4</v>
      </c>
      <c r="M298" s="19">
        <f>VLOOKUP(L298,Sheet1!$B$2:$C$12,2,TRUE)</f>
        <v>7</v>
      </c>
      <c r="N298" s="19" t="str">
        <f>VLOOKUP($E298,'[7]Gui chi Quynh'!$C$7:$E$389,3,0)</f>
        <v>A4</v>
      </c>
      <c r="O298" s="19">
        <f>VLOOKUP(N298,Sheet1!$B$2:$C$12,2,TRUE)</f>
        <v>7</v>
      </c>
      <c r="P298" s="19" t="str">
        <f>VLOOKUP($E298,'[8]Gui chi Quynh'!$C$7:$E$388,3,0)</f>
        <v>A3</v>
      </c>
      <c r="Q298" s="19">
        <f>VLOOKUP(P298,Sheet1!$B$2:$C$12,2,TRUE)</f>
        <v>8</v>
      </c>
      <c r="R298" s="19">
        <f>ROUND(AVERAGE(I298,K298,M298,O298,Q298),2)</f>
        <v>7.2</v>
      </c>
      <c r="S298" s="226">
        <f>COUNTIF(F298:P298,"C*")*1+COUNTIF(F298:P298,"D")*2+COUNTIF(F298:P298,"E")*3</f>
        <v>0</v>
      </c>
      <c r="T298" s="17" t="str">
        <f t="shared" si="95"/>
        <v>Hoàn thành tốt nhiệm vụ</v>
      </c>
      <c r="U298" s="232"/>
      <c r="V298" s="19" t="str">
        <f>VLOOKUP($E298,'[9]Gui chi Quynh'!$C$7:$E$388,3,0)</f>
        <v>A4</v>
      </c>
      <c r="W298" s="19">
        <f>VLOOKUP(V298,Sheet1!$B$2:$C$12,2,TRUE)</f>
        <v>7</v>
      </c>
      <c r="X298" s="19" t="str">
        <f>VLOOKUP($E298,'[10]Gui chi Quynh'!$C$7:$E$387,3,0)</f>
        <v>A4</v>
      </c>
      <c r="Y298" s="19">
        <f>VLOOKUP(X298,Sheet1!$B$2:$C$12,2,TRUE)</f>
        <v>7</v>
      </c>
      <c r="Z298" s="19" t="str">
        <f>VLOOKUP(E298,'[11]Gui chi Quynh'!$C$7:$E$385,3,0)</f>
        <v>A3</v>
      </c>
      <c r="AA298" s="19">
        <f>VLOOKUP(Z298,Sheet1!$B$2:$C$12,2,TRUE)</f>
        <v>8</v>
      </c>
      <c r="AB298" s="19" t="str">
        <f>VLOOKUP(E298,'[12]Gui chi Quynh'!$C$7:$E$386,3,0)</f>
        <v>A4</v>
      </c>
      <c r="AC298" s="19">
        <f>VLOOKUP(AB298,Sheet1!$B$2:$C$12,2,TRUE)</f>
        <v>7</v>
      </c>
      <c r="AD298" s="19" t="str">
        <f>VLOOKUP($E298,'[13]Chi tiet'!$D$8:$Q$388,14,0)</f>
        <v>A2</v>
      </c>
      <c r="AE298" s="19">
        <f>VLOOKUP(AD298,Sheet1!$B$2:$C$12,2,TRUE)</f>
        <v>9</v>
      </c>
      <c r="AF298" s="19">
        <f t="shared" si="102"/>
        <v>7.6</v>
      </c>
      <c r="AG298" s="226">
        <f t="shared" si="89"/>
        <v>0</v>
      </c>
      <c r="AH298" s="17" t="str">
        <f t="shared" si="96"/>
        <v>Hoàn thành tốt nhiệm vụ</v>
      </c>
      <c r="AI298" s="17">
        <f t="shared" si="90"/>
        <v>7.4</v>
      </c>
      <c r="AJ298" s="365" t="str">
        <f t="shared" si="97"/>
        <v/>
      </c>
      <c r="AK298" s="17" t="str">
        <f t="shared" si="98"/>
        <v>Hoàn thành tốt nhiệm vụ</v>
      </c>
      <c r="AL298" s="17" t="str">
        <f t="shared" si="99"/>
        <v>LĐTT</v>
      </c>
      <c r="AM298" s="366" t="str">
        <f>VLOOKUP($D298,'[14]DS Tong'!$D$18:$L$211,9,0)</f>
        <v>Khá</v>
      </c>
      <c r="AN298" s="19" t="str">
        <f>VLOOKUP($E298,[15]Sheet1!$C$7:$E$395,2,0)</f>
        <v>A4</v>
      </c>
      <c r="AO298" s="19">
        <f>VLOOKUP(AN298,Sheet1!$B$2:$C$12,2,TRUE)</f>
        <v>7</v>
      </c>
      <c r="AP298" s="19" t="str">
        <f>VLOOKUP($E298,[15]Sheet1!$C$7:$E$395,3,0)</f>
        <v>A3</v>
      </c>
      <c r="AQ298" s="19">
        <f>VLOOKUP(AP298,Sheet1!$B$2:$C$12,2,TRUE)</f>
        <v>8</v>
      </c>
      <c r="AR298" s="17">
        <f t="shared" si="92"/>
        <v>7.3</v>
      </c>
      <c r="AS298" s="17">
        <f t="shared" ref="AS298:AS331" si="103">ROUND(AVERAGE(I298,K298,M298,O298,Q298,W298,Y298,AA298,AC298,AO298,AQ298,AE298),1)</f>
        <v>7.4</v>
      </c>
      <c r="AT298" s="365" t="str">
        <f t="shared" si="91"/>
        <v>12A* + 0B* + 0C* +  0D</v>
      </c>
      <c r="AU298" s="365" t="str">
        <f t="shared" si="101"/>
        <v>12A*</v>
      </c>
      <c r="AV298" s="19" t="str">
        <f t="shared" si="93"/>
        <v>HTT NV</v>
      </c>
      <c r="AW298" s="19" t="str">
        <f t="shared" si="94"/>
        <v>HTT NV</v>
      </c>
      <c r="AX298" s="25"/>
      <c r="AY298" s="25"/>
    </row>
    <row r="299" spans="1:51" s="48" customFormat="1" ht="35.1" customHeight="1" x14ac:dyDescent="0.25">
      <c r="A299" s="207">
        <f t="shared" si="100"/>
        <v>291</v>
      </c>
      <c r="B299" s="207">
        <f>COUNTIF($F$9:F299,F299)</f>
        <v>6</v>
      </c>
      <c r="C299" s="353" t="s">
        <v>984</v>
      </c>
      <c r="D299" s="115" t="s">
        <v>199</v>
      </c>
      <c r="E299" s="207" t="s">
        <v>686</v>
      </c>
      <c r="F299" s="38" t="s">
        <v>11</v>
      </c>
      <c r="G299" s="38" t="s">
        <v>974</v>
      </c>
      <c r="H299" s="19" t="str">
        <f>VLOOKUP($E299,'[4]Gui chi Quynh'!$D$7:$F$393,3,0)</f>
        <v>A3</v>
      </c>
      <c r="I299" s="19">
        <f>VLOOKUP(H299,Sheet1!$B$2:$C$12,2,TRUE)</f>
        <v>8</v>
      </c>
      <c r="J299" s="19" t="str">
        <f>VLOOKUP($E299,'[5]Gui chi Quynh'!$C$7:$E$391,3,0)</f>
        <v>A1</v>
      </c>
      <c r="K299" s="19">
        <f>VLOOKUP(J299,Sheet1!$B$2:$C$12,2,TRUE)</f>
        <v>10</v>
      </c>
      <c r="L299" s="19" t="str">
        <f>VLOOKUP($E299,'[6]Gui chi Quynh'!$C$7:$E$389,3,0)</f>
        <v>A1</v>
      </c>
      <c r="M299" s="19">
        <f>VLOOKUP(L299,Sheet1!$B$2:$C$12,2,TRUE)</f>
        <v>10</v>
      </c>
      <c r="N299" s="19" t="str">
        <f>VLOOKUP($E299,'[7]Gui chi Quynh'!$C$7:$E$389,3,0)</f>
        <v>A2</v>
      </c>
      <c r="O299" s="19">
        <f>VLOOKUP(N299,Sheet1!$B$2:$C$12,2,TRUE)</f>
        <v>9</v>
      </c>
      <c r="P299" s="19" t="str">
        <f>VLOOKUP($E299,'[8]Gui chi Quynh'!$C$7:$E$388,3,0)</f>
        <v>A4</v>
      </c>
      <c r="Q299" s="19">
        <f>VLOOKUP(P299,Sheet1!$B$2:$C$12,2,TRUE)</f>
        <v>7</v>
      </c>
      <c r="R299" s="19">
        <f t="shared" ref="R299:R331" si="104">ROUND(AVERAGE(I299,K299,M299,O299,Q299),2)</f>
        <v>8.8000000000000007</v>
      </c>
      <c r="S299" s="226">
        <f t="shared" ref="S299:S331" si="105">COUNTIF(F299:P299,"C*")*1+COUNTIF(F299:P299,"D")*2+COUNTIF(F299:P299,"E")*3</f>
        <v>0</v>
      </c>
      <c r="T299" s="17" t="str">
        <f t="shared" si="95"/>
        <v>Hoàn thành xuất sắc nhiệm vụ</v>
      </c>
      <c r="U299" s="232"/>
      <c r="V299" s="19" t="str">
        <f>VLOOKUP($E299,'[9]Gui chi Quynh'!$C$7:$E$388,3,0)</f>
        <v>A4</v>
      </c>
      <c r="W299" s="19">
        <f>VLOOKUP(V299,Sheet1!$B$2:$C$12,2,TRUE)</f>
        <v>7</v>
      </c>
      <c r="X299" s="19" t="str">
        <f>VLOOKUP($E299,'[10]Gui chi Quynh'!$C$7:$E$387,3,0)</f>
        <v>A4</v>
      </c>
      <c r="Y299" s="19">
        <f>VLOOKUP(X299,Sheet1!$B$2:$C$12,2,TRUE)</f>
        <v>7</v>
      </c>
      <c r="Z299" s="19" t="str">
        <f>VLOOKUP(E299,'[11]Gui chi Quynh'!$C$7:$E$385,3,0)</f>
        <v>A4</v>
      </c>
      <c r="AA299" s="19">
        <f>VLOOKUP(Z299,Sheet1!$B$2:$C$12,2,TRUE)</f>
        <v>7</v>
      </c>
      <c r="AB299" s="19" t="str">
        <f>VLOOKUP(E299,'[12]Gui chi Quynh'!$C$7:$E$386,3,0)</f>
        <v>A4</v>
      </c>
      <c r="AC299" s="19">
        <f>VLOOKUP(AB299,Sheet1!$B$2:$C$12,2,TRUE)</f>
        <v>7</v>
      </c>
      <c r="AD299" s="19" t="str">
        <f>VLOOKUP($E299,'[13]Chi tiet'!$D$8:$Q$388,14,0)</f>
        <v>A3</v>
      </c>
      <c r="AE299" s="19">
        <f>VLOOKUP(AD299,Sheet1!$B$2:$C$12,2,TRUE)</f>
        <v>8</v>
      </c>
      <c r="AF299" s="19">
        <f t="shared" si="102"/>
        <v>7.2</v>
      </c>
      <c r="AG299" s="226">
        <f t="shared" si="89"/>
        <v>0</v>
      </c>
      <c r="AH299" s="17" t="str">
        <f t="shared" si="96"/>
        <v>Hoàn thành tốt nhiệm vụ</v>
      </c>
      <c r="AI299" s="17">
        <f t="shared" si="90"/>
        <v>8</v>
      </c>
      <c r="AJ299" s="365" t="str">
        <f t="shared" si="97"/>
        <v/>
      </c>
      <c r="AK299" s="17" t="str">
        <f t="shared" si="98"/>
        <v>Hoàn thành xuất sắc nhiệm vụ</v>
      </c>
      <c r="AL299" s="17" t="str">
        <f t="shared" si="99"/>
        <v>LĐTT</v>
      </c>
      <c r="AM299" s="366" t="str">
        <f>VLOOKUP($D299,'[14]DS Tong'!$D$18:$L$211,9,0)</f>
        <v>Xuất sắc</v>
      </c>
      <c r="AN299" s="19" t="str">
        <f>VLOOKUP($E299,[15]Sheet1!$C$7:$E$395,2,0)</f>
        <v>A2</v>
      </c>
      <c r="AO299" s="19">
        <f>VLOOKUP(AN299,Sheet1!$B$2:$C$12,2,TRUE)</f>
        <v>9</v>
      </c>
      <c r="AP299" s="19" t="str">
        <f>VLOOKUP($E299,[15]Sheet1!$C$7:$E$395,3,0)</f>
        <v>A4</v>
      </c>
      <c r="AQ299" s="19">
        <f>VLOOKUP(AP299,Sheet1!$B$2:$C$12,2,TRUE)</f>
        <v>7</v>
      </c>
      <c r="AR299" s="17">
        <f t="shared" si="92"/>
        <v>8</v>
      </c>
      <c r="AS299" s="17">
        <f t="shared" si="103"/>
        <v>8</v>
      </c>
      <c r="AT299" s="365" t="str">
        <f t="shared" si="91"/>
        <v>12A* + 0B* + 0C* +  0D</v>
      </c>
      <c r="AU299" s="365" t="str">
        <f t="shared" si="101"/>
        <v>12A*</v>
      </c>
      <c r="AV299" s="19" t="str">
        <f t="shared" si="93"/>
        <v>HTXS NV</v>
      </c>
      <c r="AW299" s="19" t="str">
        <f t="shared" si="94"/>
        <v>HTXS NV</v>
      </c>
      <c r="AX299" s="25"/>
      <c r="AY299" s="25"/>
    </row>
    <row r="300" spans="1:51" s="48" customFormat="1" ht="35.1" customHeight="1" x14ac:dyDescent="0.25">
      <c r="A300" s="207">
        <f t="shared" si="100"/>
        <v>292</v>
      </c>
      <c r="B300" s="207">
        <f>COUNTIF($F$9:F300,F300)</f>
        <v>7</v>
      </c>
      <c r="C300" s="353" t="s">
        <v>984</v>
      </c>
      <c r="D300" s="115" t="s">
        <v>373</v>
      </c>
      <c r="E300" s="207" t="s">
        <v>696</v>
      </c>
      <c r="F300" s="38" t="s">
        <v>11</v>
      </c>
      <c r="G300" s="38" t="s">
        <v>974</v>
      </c>
      <c r="H300" s="233" t="str">
        <f>VLOOKUP($E300,'[4]Gui chi Quynh'!$D$7:$F$393,3,0)</f>
        <v>A DN</v>
      </c>
      <c r="I300" s="233">
        <v>7</v>
      </c>
      <c r="J300" s="233" t="str">
        <f>VLOOKUP($E300,'[5]Gui chi Quynh'!$C$7:$E$391,3,0)</f>
        <v>A DN</v>
      </c>
      <c r="K300" s="233">
        <v>7</v>
      </c>
      <c r="L300" s="233" t="str">
        <f>VLOOKUP($E300,'[6]Gui chi Quynh'!$C$7:$E$389,3,0)</f>
        <v>A DN</v>
      </c>
      <c r="M300" s="233">
        <v>7</v>
      </c>
      <c r="N300" s="19" t="str">
        <f>VLOOKUP($E300,'[7]Gui chi Quynh'!$C$7:$E$389,3,0)</f>
        <v>A4</v>
      </c>
      <c r="O300" s="19">
        <f>VLOOKUP(N300,Sheet1!$B$2:$C$12,2,TRUE)</f>
        <v>7</v>
      </c>
      <c r="P300" s="19" t="str">
        <f>VLOOKUP($E300,'[8]Gui chi Quynh'!$C$7:$E$388,3,0)</f>
        <v>A3</v>
      </c>
      <c r="Q300" s="19">
        <f>VLOOKUP(P300,Sheet1!$B$2:$C$12,2,TRUE)</f>
        <v>8</v>
      </c>
      <c r="R300" s="233">
        <f>ROUND(AVERAGE(O300,Q300),2)</f>
        <v>7.5</v>
      </c>
      <c r="S300" s="96">
        <f t="shared" si="105"/>
        <v>0</v>
      </c>
      <c r="T300" s="17" t="str">
        <f t="shared" si="95"/>
        <v>Hoàn thành tốt nhiệm vụ</v>
      </c>
      <c r="U300" s="331" t="s">
        <v>945</v>
      </c>
      <c r="V300" s="19" t="str">
        <f>VLOOKUP($E300,'[9]Gui chi Quynh'!$C$7:$E$388,3,0)</f>
        <v>A4</v>
      </c>
      <c r="W300" s="19">
        <f>VLOOKUP(V300,Sheet1!$B$2:$C$12,2,TRUE)</f>
        <v>7</v>
      </c>
      <c r="X300" s="19" t="str">
        <f>VLOOKUP($E300,'[10]Gui chi Quynh'!$C$7:$E$387,3,0)</f>
        <v>A4</v>
      </c>
      <c r="Y300" s="19">
        <f>VLOOKUP(X300,Sheet1!$B$2:$C$12,2,TRUE)</f>
        <v>7</v>
      </c>
      <c r="Z300" s="19" t="str">
        <f>VLOOKUP(E300,'[11]Gui chi Quynh'!$C$7:$E$385,3,0)</f>
        <v>B2</v>
      </c>
      <c r="AA300" s="19">
        <f>VLOOKUP(Z300,Sheet1!$B$2:$C$12,2,TRUE)</f>
        <v>5</v>
      </c>
      <c r="AB300" s="19" t="str">
        <f>VLOOKUP(E300,'[12]Gui chi Quynh'!$C$7:$E$386,3,0)</f>
        <v>A3</v>
      </c>
      <c r="AC300" s="19">
        <f>VLOOKUP(AB300,Sheet1!$B$2:$C$12,2,TRUE)</f>
        <v>8</v>
      </c>
      <c r="AD300" s="19" t="str">
        <f>VLOOKUP($E300,'[13]Chi tiet'!$D$8:$Q$388,14,0)</f>
        <v>A3</v>
      </c>
      <c r="AE300" s="19">
        <f>VLOOKUP(AD300,Sheet1!$B$2:$C$12,2,TRUE)</f>
        <v>8</v>
      </c>
      <c r="AF300" s="19">
        <f t="shared" si="102"/>
        <v>7</v>
      </c>
      <c r="AG300" s="226">
        <f t="shared" si="89"/>
        <v>0</v>
      </c>
      <c r="AH300" s="17" t="str">
        <f t="shared" si="96"/>
        <v>Hoàn thành tốt nhiệm vụ</v>
      </c>
      <c r="AI300" s="17">
        <f t="shared" si="90"/>
        <v>7.3</v>
      </c>
      <c r="AJ300" s="365" t="str">
        <f t="shared" si="97"/>
        <v/>
      </c>
      <c r="AK300" s="17" t="str">
        <f t="shared" si="98"/>
        <v>Hoàn thành tốt nhiệm vụ</v>
      </c>
      <c r="AL300" s="17" t="str">
        <f t="shared" si="99"/>
        <v>LĐTT</v>
      </c>
      <c r="AM300" s="366"/>
      <c r="AN300" s="19" t="str">
        <f>VLOOKUP($E300,[15]Sheet1!$C$7:$E$395,2,0)</f>
        <v>A DN</v>
      </c>
      <c r="AO300" s="19"/>
      <c r="AP300" s="19" t="str">
        <f>VLOOKUP($E300,[15]Sheet1!$C$7:$E$395,3,0)</f>
        <v>A DN</v>
      </c>
      <c r="AQ300" s="19"/>
      <c r="AR300" s="17">
        <f t="shared" si="92"/>
        <v>7</v>
      </c>
      <c r="AS300" s="17">
        <f t="shared" si="103"/>
        <v>7.1</v>
      </c>
      <c r="AT300" s="365" t="str">
        <f t="shared" si="91"/>
        <v>11A* + 1B* + 0C* +  0D</v>
      </c>
      <c r="AU300" s="365" t="str">
        <f t="shared" si="101"/>
        <v>11A*</v>
      </c>
      <c r="AV300" s="19" t="str">
        <f t="shared" si="93"/>
        <v>HTT NV</v>
      </c>
      <c r="AW300" s="19" t="str">
        <f t="shared" si="94"/>
        <v>HTT NV</v>
      </c>
      <c r="AX300" s="232" t="s">
        <v>878</v>
      </c>
      <c r="AY300" s="25"/>
    </row>
    <row r="301" spans="1:51" s="48" customFormat="1" ht="35.1" customHeight="1" x14ac:dyDescent="0.25">
      <c r="A301" s="207">
        <f t="shared" si="100"/>
        <v>293</v>
      </c>
      <c r="B301" s="207">
        <f>COUNTIF($F$9:F301,F301)</f>
        <v>8</v>
      </c>
      <c r="C301" s="353" t="s">
        <v>984</v>
      </c>
      <c r="D301" s="115" t="s">
        <v>202</v>
      </c>
      <c r="E301" s="207" t="s">
        <v>689</v>
      </c>
      <c r="F301" s="38" t="s">
        <v>11</v>
      </c>
      <c r="G301" s="38" t="s">
        <v>974</v>
      </c>
      <c r="H301" s="19" t="str">
        <f>VLOOKUP($E301,'[4]Gui chi Quynh'!$D$7:$F$393,3,0)</f>
        <v>A3</v>
      </c>
      <c r="I301" s="19">
        <f>VLOOKUP(H301,Sheet1!$B$2:$C$12,2,TRUE)</f>
        <v>8</v>
      </c>
      <c r="J301" s="19" t="str">
        <f>VLOOKUP($E301,'[5]Gui chi Quynh'!$C$7:$E$391,3,0)</f>
        <v>A3</v>
      </c>
      <c r="K301" s="19">
        <f>VLOOKUP(J301,Sheet1!$B$2:$C$12,2,TRUE)</f>
        <v>8</v>
      </c>
      <c r="L301" s="19" t="str">
        <f>VLOOKUP($E301,'[6]Gui chi Quynh'!$C$7:$E$389,3,0)</f>
        <v>A4</v>
      </c>
      <c r="M301" s="19">
        <f>VLOOKUP(L301,Sheet1!$B$2:$C$12,2,TRUE)</f>
        <v>7</v>
      </c>
      <c r="N301" s="19" t="str">
        <f>VLOOKUP($E301,'[7]Gui chi Quynh'!$C$7:$E$389,3,0)</f>
        <v>A3</v>
      </c>
      <c r="O301" s="19">
        <f>VLOOKUP(N301,Sheet1!$B$2:$C$12,2,TRUE)</f>
        <v>8</v>
      </c>
      <c r="P301" s="19" t="str">
        <f>VLOOKUP($E301,'[8]Gui chi Quynh'!$C$7:$E$388,3,0)</f>
        <v>A3</v>
      </c>
      <c r="Q301" s="19">
        <f>VLOOKUP(P301,Sheet1!$B$2:$C$12,2,TRUE)</f>
        <v>8</v>
      </c>
      <c r="R301" s="19">
        <f t="shared" si="104"/>
        <v>7.8</v>
      </c>
      <c r="S301" s="226">
        <f t="shared" si="105"/>
        <v>0</v>
      </c>
      <c r="T301" s="17" t="str">
        <f t="shared" si="95"/>
        <v>Hoàn thành tốt nhiệm vụ</v>
      </c>
      <c r="U301" s="232"/>
      <c r="V301" s="19" t="str">
        <f>VLOOKUP($E301,'[9]Gui chi Quynh'!$C$7:$E$388,3,0)</f>
        <v>A4</v>
      </c>
      <c r="W301" s="19">
        <f>VLOOKUP(V301,Sheet1!$B$2:$C$12,2,TRUE)</f>
        <v>7</v>
      </c>
      <c r="X301" s="19" t="str">
        <f>VLOOKUP($E301,'[10]Gui chi Quynh'!$C$7:$E$387,3,0)</f>
        <v>A4</v>
      </c>
      <c r="Y301" s="19">
        <f>VLOOKUP(X301,Sheet1!$B$2:$C$12,2,TRUE)</f>
        <v>7</v>
      </c>
      <c r="Z301" s="19" t="str">
        <f>VLOOKUP(E301,'[11]Gui chi Quynh'!$C$7:$E$385,3,0)</f>
        <v>A4</v>
      </c>
      <c r="AA301" s="19">
        <f>VLOOKUP(Z301,Sheet1!$B$2:$C$12,2,TRUE)</f>
        <v>7</v>
      </c>
      <c r="AB301" s="19" t="str">
        <f>VLOOKUP(E301,'[12]Gui chi Quynh'!$C$7:$E$386,3,0)</f>
        <v>A4</v>
      </c>
      <c r="AC301" s="19">
        <f>VLOOKUP(AB301,Sheet1!$B$2:$C$12,2,TRUE)</f>
        <v>7</v>
      </c>
      <c r="AD301" s="19" t="str">
        <f>VLOOKUP($E301,'[13]Chi tiet'!$D$8:$Q$388,14,0)</f>
        <v>A4</v>
      </c>
      <c r="AE301" s="19">
        <f>VLOOKUP(AD301,Sheet1!$B$2:$C$12,2,TRUE)</f>
        <v>7</v>
      </c>
      <c r="AF301" s="19">
        <f t="shared" si="102"/>
        <v>7</v>
      </c>
      <c r="AG301" s="226">
        <f t="shared" si="89"/>
        <v>0</v>
      </c>
      <c r="AH301" s="17" t="str">
        <f t="shared" si="96"/>
        <v>Hoàn thành tốt nhiệm vụ</v>
      </c>
      <c r="AI301" s="17">
        <f t="shared" si="90"/>
        <v>7.4</v>
      </c>
      <c r="AJ301" s="365" t="str">
        <f t="shared" si="97"/>
        <v/>
      </c>
      <c r="AK301" s="17" t="str">
        <f t="shared" si="98"/>
        <v>Hoàn thành tốt nhiệm vụ</v>
      </c>
      <c r="AL301" s="17" t="str">
        <f t="shared" si="99"/>
        <v>LĐTT</v>
      </c>
      <c r="AM301" s="366"/>
      <c r="AN301" s="19" t="str">
        <f>VLOOKUP($E301,[15]Sheet1!$C$7:$E$395,2,0)</f>
        <v>A3</v>
      </c>
      <c r="AO301" s="19">
        <f>VLOOKUP(AN301,Sheet1!$B$2:$C$12,2,TRUE)</f>
        <v>8</v>
      </c>
      <c r="AP301" s="19" t="str">
        <f>VLOOKUP($E301,[15]Sheet1!$C$7:$E$395,3,0)</f>
        <v>A3</v>
      </c>
      <c r="AQ301" s="19">
        <f>VLOOKUP(AP301,Sheet1!$B$2:$C$12,2,TRUE)</f>
        <v>8</v>
      </c>
      <c r="AR301" s="17">
        <f t="shared" si="92"/>
        <v>7.5</v>
      </c>
      <c r="AS301" s="17">
        <f t="shared" si="103"/>
        <v>7.5</v>
      </c>
      <c r="AT301" s="365" t="str">
        <f t="shared" si="91"/>
        <v>12A* + 0B* + 0C* +  0D</v>
      </c>
      <c r="AU301" s="365" t="str">
        <f t="shared" si="101"/>
        <v>12A*</v>
      </c>
      <c r="AV301" s="19" t="str">
        <f t="shared" si="93"/>
        <v>HTT NV</v>
      </c>
      <c r="AW301" s="19" t="str">
        <f t="shared" si="94"/>
        <v>HTT NV</v>
      </c>
      <c r="AX301" s="25"/>
      <c r="AY301" s="25"/>
    </row>
    <row r="302" spans="1:51" s="48" customFormat="1" ht="35.1" customHeight="1" x14ac:dyDescent="0.25">
      <c r="A302" s="207">
        <f t="shared" si="100"/>
        <v>294</v>
      </c>
      <c r="B302" s="207">
        <f>COUNTIF($F$9:F302,F302)</f>
        <v>9</v>
      </c>
      <c r="C302" s="353" t="s">
        <v>984</v>
      </c>
      <c r="D302" s="115" t="s">
        <v>204</v>
      </c>
      <c r="E302" s="207" t="s">
        <v>691</v>
      </c>
      <c r="F302" s="38" t="s">
        <v>11</v>
      </c>
      <c r="G302" s="38" t="s">
        <v>974</v>
      </c>
      <c r="H302" s="19" t="str">
        <f>VLOOKUP($E302,'[4]Gui chi Quynh'!$D$7:$F$393,3,0)</f>
        <v>A3</v>
      </c>
      <c r="I302" s="19">
        <f>VLOOKUP(H302,Sheet1!$B$2:$C$12,2,TRUE)</f>
        <v>8</v>
      </c>
      <c r="J302" s="19" t="str">
        <f>VLOOKUP($E302,'[5]Gui chi Quynh'!$C$7:$E$391,3,0)</f>
        <v>A2</v>
      </c>
      <c r="K302" s="19">
        <f>VLOOKUP(J302,Sheet1!$B$2:$C$12,2,TRUE)</f>
        <v>9</v>
      </c>
      <c r="L302" s="19" t="str">
        <f>VLOOKUP($E302,'[6]Gui chi Quynh'!$C$7:$E$389,3,0)</f>
        <v>A3</v>
      </c>
      <c r="M302" s="19">
        <f>VLOOKUP(L302,Sheet1!$B$2:$C$12,2,TRUE)</f>
        <v>8</v>
      </c>
      <c r="N302" s="19" t="str">
        <f>VLOOKUP($E302,'[7]Gui chi Quynh'!$C$7:$E$389,3,0)</f>
        <v>A3</v>
      </c>
      <c r="O302" s="19">
        <f>VLOOKUP(N302,Sheet1!$B$2:$C$12,2,TRUE)</f>
        <v>8</v>
      </c>
      <c r="P302" s="19" t="str">
        <f>VLOOKUP($E302,'[8]Gui chi Quynh'!$C$7:$E$388,3,0)</f>
        <v>A3</v>
      </c>
      <c r="Q302" s="19">
        <f>VLOOKUP(P302,Sheet1!$B$2:$C$12,2,TRUE)</f>
        <v>8</v>
      </c>
      <c r="R302" s="19">
        <f t="shared" si="104"/>
        <v>8.1999999999999993</v>
      </c>
      <c r="S302" s="226">
        <f t="shared" si="105"/>
        <v>0</v>
      </c>
      <c r="T302" s="17" t="str">
        <f t="shared" si="95"/>
        <v>Hoàn thành xuất sắc nhiệm vụ</v>
      </c>
      <c r="U302" s="232"/>
      <c r="V302" s="19" t="str">
        <f>VLOOKUP($E302,'[9]Gui chi Quynh'!$C$7:$E$388,3,0)</f>
        <v>A3</v>
      </c>
      <c r="W302" s="19">
        <f>VLOOKUP(V302,Sheet1!$B$2:$C$12,2,TRUE)</f>
        <v>8</v>
      </c>
      <c r="X302" s="19" t="str">
        <f>VLOOKUP($E302,'[10]Gui chi Quynh'!$C$7:$E$387,3,0)</f>
        <v>A4</v>
      </c>
      <c r="Y302" s="19">
        <f>VLOOKUP(X302,Sheet1!$B$2:$C$12,2,TRUE)</f>
        <v>7</v>
      </c>
      <c r="Z302" s="19" t="str">
        <f>VLOOKUP(E302,'[11]Gui chi Quynh'!$C$7:$E$385,3,0)</f>
        <v>A3</v>
      </c>
      <c r="AA302" s="19">
        <f>VLOOKUP(Z302,Sheet1!$B$2:$C$12,2,TRUE)</f>
        <v>8</v>
      </c>
      <c r="AB302" s="19" t="str">
        <f>VLOOKUP(E302,'[12]Gui chi Quynh'!$C$7:$E$386,3,0)</f>
        <v>A3</v>
      </c>
      <c r="AC302" s="19">
        <f>VLOOKUP(AB302,Sheet1!$B$2:$C$12,2,TRUE)</f>
        <v>8</v>
      </c>
      <c r="AD302" s="19" t="str">
        <f>VLOOKUP($E302,'[13]Chi tiet'!$D$8:$Q$388,14,0)</f>
        <v>A3</v>
      </c>
      <c r="AE302" s="19">
        <f>VLOOKUP(AD302,Sheet1!$B$2:$C$12,2,TRUE)</f>
        <v>8</v>
      </c>
      <c r="AF302" s="19">
        <f t="shared" si="102"/>
        <v>7.8</v>
      </c>
      <c r="AG302" s="226">
        <f t="shared" si="89"/>
        <v>0</v>
      </c>
      <c r="AH302" s="17" t="str">
        <f t="shared" si="96"/>
        <v>Hoàn thành tốt nhiệm vụ</v>
      </c>
      <c r="AI302" s="17">
        <f t="shared" si="90"/>
        <v>8</v>
      </c>
      <c r="AJ302" s="365" t="str">
        <f t="shared" si="97"/>
        <v/>
      </c>
      <c r="AK302" s="17" t="str">
        <f t="shared" si="98"/>
        <v>Hoàn thành xuất sắc nhiệm vụ</v>
      </c>
      <c r="AL302" s="17" t="str">
        <f t="shared" si="99"/>
        <v>LĐTT</v>
      </c>
      <c r="AM302" s="366" t="str">
        <f>VLOOKUP($D302,'[14]DS Tong'!$D$18:$L$211,9,0)</f>
        <v>Tốt</v>
      </c>
      <c r="AN302" s="19" t="str">
        <f>VLOOKUP($E302,[15]Sheet1!$C$7:$E$395,2,0)</f>
        <v>A3</v>
      </c>
      <c r="AO302" s="19">
        <f>VLOOKUP(AN302,Sheet1!$B$2:$C$12,2,TRUE)</f>
        <v>8</v>
      </c>
      <c r="AP302" s="19" t="str">
        <f>VLOOKUP($E302,[15]Sheet1!$C$7:$E$395,3,0)</f>
        <v>A3</v>
      </c>
      <c r="AQ302" s="19">
        <f>VLOOKUP(AP302,Sheet1!$B$2:$C$12,2,TRUE)</f>
        <v>8</v>
      </c>
      <c r="AR302" s="17">
        <f t="shared" si="92"/>
        <v>8</v>
      </c>
      <c r="AS302" s="17">
        <f t="shared" si="103"/>
        <v>8</v>
      </c>
      <c r="AT302" s="365" t="str">
        <f t="shared" si="91"/>
        <v>12A* + 0B* + 0C* +  0D</v>
      </c>
      <c r="AU302" s="365" t="str">
        <f t="shared" si="101"/>
        <v>12A*</v>
      </c>
      <c r="AV302" s="19" t="str">
        <f t="shared" si="93"/>
        <v>HTXS NV</v>
      </c>
      <c r="AW302" s="19" t="str">
        <f t="shared" si="94"/>
        <v>HTXS NV</v>
      </c>
      <c r="AX302" s="25"/>
      <c r="AY302" s="25"/>
    </row>
    <row r="303" spans="1:51" s="48" customFormat="1" ht="35.1" customHeight="1" x14ac:dyDescent="0.25">
      <c r="A303" s="207">
        <f t="shared" si="100"/>
        <v>295</v>
      </c>
      <c r="B303" s="207">
        <f>COUNTIF($F$9:F303,F303)</f>
        <v>10</v>
      </c>
      <c r="C303" s="353" t="s">
        <v>984</v>
      </c>
      <c r="D303" s="115" t="s">
        <v>203</v>
      </c>
      <c r="E303" s="207" t="s">
        <v>690</v>
      </c>
      <c r="F303" s="38" t="s">
        <v>11</v>
      </c>
      <c r="G303" s="38" t="s">
        <v>974</v>
      </c>
      <c r="H303" s="19" t="str">
        <f>VLOOKUP($E303,'[4]Gui chi Quynh'!$D$7:$F$393,3,0)</f>
        <v>A3</v>
      </c>
      <c r="I303" s="19">
        <f>VLOOKUP(H303,Sheet1!$B$2:$C$12,2,TRUE)</f>
        <v>8</v>
      </c>
      <c r="J303" s="19" t="str">
        <f>VLOOKUP($E303,'[5]Gui chi Quynh'!$C$7:$E$391,3,0)</f>
        <v>A4</v>
      </c>
      <c r="K303" s="19">
        <f>VLOOKUP(J303,Sheet1!$B$2:$C$12,2,TRUE)</f>
        <v>7</v>
      </c>
      <c r="L303" s="368" t="str">
        <f>VLOOKUP($E303,'[6]Gui chi Quynh'!$C$7:$E$389,3,0)</f>
        <v>B2</v>
      </c>
      <c r="M303" s="19">
        <f>VLOOKUP(L303,Sheet1!$B$2:$C$12,2,TRUE)</f>
        <v>5</v>
      </c>
      <c r="N303" s="368" t="str">
        <f>VLOOKUP($E303,'[7]Gui chi Quynh'!$C$7:$E$389,3,0)</f>
        <v>B2</v>
      </c>
      <c r="O303" s="19">
        <f>VLOOKUP(N303,Sheet1!$B$2:$C$12,2,TRUE)</f>
        <v>5</v>
      </c>
      <c r="P303" s="19" t="str">
        <f>VLOOKUP($E303,'[8]Gui chi Quynh'!$C$7:$E$388,3,0)</f>
        <v>A4</v>
      </c>
      <c r="Q303" s="19">
        <f>VLOOKUP(P303,Sheet1!$B$2:$C$12,2,TRUE)</f>
        <v>7</v>
      </c>
      <c r="R303" s="19">
        <f t="shared" si="104"/>
        <v>6.4</v>
      </c>
      <c r="S303" s="226">
        <f t="shared" si="105"/>
        <v>0</v>
      </c>
      <c r="T303" s="17" t="str">
        <f t="shared" si="95"/>
        <v>Hoàn thành tốt nhiệm vụ</v>
      </c>
      <c r="U303" s="232" t="s">
        <v>958</v>
      </c>
      <c r="V303" s="19" t="str">
        <f>VLOOKUP($E303,'[9]Gui chi Quynh'!$C$7:$E$388,3,0)</f>
        <v>A4</v>
      </c>
      <c r="W303" s="19">
        <f>VLOOKUP(V303,Sheet1!$B$2:$C$12,2,TRUE)</f>
        <v>7</v>
      </c>
      <c r="X303" s="19" t="str">
        <f>VLOOKUP($E303,'[10]Gui chi Quynh'!$C$7:$E$387,3,0)</f>
        <v>A4</v>
      </c>
      <c r="Y303" s="19">
        <f>VLOOKUP(X303,Sheet1!$B$2:$C$12,2,TRUE)</f>
        <v>7</v>
      </c>
      <c r="Z303" s="19" t="str">
        <f>VLOOKUP(E303,'[11]Gui chi Quynh'!$C$7:$E$385,3,0)</f>
        <v>A3</v>
      </c>
      <c r="AA303" s="19">
        <f>VLOOKUP(Z303,Sheet1!$B$2:$C$12,2,TRUE)</f>
        <v>8</v>
      </c>
      <c r="AB303" s="19" t="str">
        <f>VLOOKUP(E303,'[12]Gui chi Quynh'!$C$7:$E$386,3,0)</f>
        <v>A4</v>
      </c>
      <c r="AC303" s="19">
        <f>VLOOKUP(AB303,Sheet1!$B$2:$C$12,2,TRUE)</f>
        <v>7</v>
      </c>
      <c r="AD303" s="19" t="str">
        <f>VLOOKUP($E303,'[13]Chi tiet'!$D$8:$Q$388,14,0)</f>
        <v>A4</v>
      </c>
      <c r="AE303" s="19">
        <f>VLOOKUP(AD303,Sheet1!$B$2:$C$12,2,TRUE)</f>
        <v>7</v>
      </c>
      <c r="AF303" s="19">
        <f t="shared" si="102"/>
        <v>7.2</v>
      </c>
      <c r="AG303" s="226">
        <f t="shared" si="89"/>
        <v>0</v>
      </c>
      <c r="AH303" s="17" t="str">
        <f t="shared" si="96"/>
        <v>Hoàn thành tốt nhiệm vụ</v>
      </c>
      <c r="AI303" s="17">
        <f t="shared" si="90"/>
        <v>6.8</v>
      </c>
      <c r="AJ303" s="365" t="str">
        <f t="shared" si="97"/>
        <v/>
      </c>
      <c r="AK303" s="17" t="str">
        <f t="shared" si="98"/>
        <v>Hoàn thành tốt nhiệm vụ</v>
      </c>
      <c r="AL303" s="17" t="str">
        <f t="shared" si="99"/>
        <v>LĐTT</v>
      </c>
      <c r="AM303" s="366" t="str">
        <f>VLOOKUP($D303,'[14]DS Tong'!$D$18:$L$211,9,0)</f>
        <v>Tốt</v>
      </c>
      <c r="AN303" s="19" t="str">
        <f>VLOOKUP($E303,[15]Sheet1!$C$7:$E$395,2,0)</f>
        <v>A3</v>
      </c>
      <c r="AO303" s="19">
        <f>VLOOKUP(AN303,Sheet1!$B$2:$C$12,2,TRUE)</f>
        <v>8</v>
      </c>
      <c r="AP303" s="19" t="str">
        <f>VLOOKUP($E303,[15]Sheet1!$C$7:$E$395,3,0)</f>
        <v>A3</v>
      </c>
      <c r="AQ303" s="19">
        <f>VLOOKUP(AP303,Sheet1!$B$2:$C$12,2,TRUE)</f>
        <v>8</v>
      </c>
      <c r="AR303" s="17">
        <f t="shared" si="92"/>
        <v>7</v>
      </c>
      <c r="AS303" s="17">
        <f t="shared" si="103"/>
        <v>7</v>
      </c>
      <c r="AT303" s="365" t="str">
        <f t="shared" si="91"/>
        <v>10A* + 2B* + 0C* +  0D</v>
      </c>
      <c r="AU303" s="365" t="str">
        <f t="shared" si="101"/>
        <v>10A*</v>
      </c>
      <c r="AV303" s="19" t="str">
        <f t="shared" si="93"/>
        <v>HTT NV</v>
      </c>
      <c r="AW303" s="19" t="str">
        <f t="shared" si="94"/>
        <v>HTT NV</v>
      </c>
      <c r="AX303" s="25"/>
      <c r="AY303" s="25"/>
    </row>
    <row r="304" spans="1:51" s="48" customFormat="1" ht="35.1" customHeight="1" x14ac:dyDescent="0.25">
      <c r="A304" s="207">
        <f t="shared" si="100"/>
        <v>296</v>
      </c>
      <c r="B304" s="207">
        <f>COUNTIF($F$9:F304,F304)</f>
        <v>11</v>
      </c>
      <c r="C304" s="353" t="s">
        <v>984</v>
      </c>
      <c r="D304" s="115" t="s">
        <v>286</v>
      </c>
      <c r="E304" s="207" t="s">
        <v>685</v>
      </c>
      <c r="F304" s="38" t="s">
        <v>11</v>
      </c>
      <c r="G304" s="38" t="s">
        <v>974</v>
      </c>
      <c r="H304" s="19" t="str">
        <f>VLOOKUP($E304,'[4]Gui chi Quynh'!$D$7:$F$393,3,0)</f>
        <v>A3</v>
      </c>
      <c r="I304" s="19">
        <f>VLOOKUP(H304,Sheet1!$B$2:$C$12,2,TRUE)</f>
        <v>8</v>
      </c>
      <c r="J304" s="19" t="str">
        <f>VLOOKUP($E304,'[5]Gui chi Quynh'!$C$7:$E$391,3,0)</f>
        <v>A2</v>
      </c>
      <c r="K304" s="19">
        <f>VLOOKUP(J304,Sheet1!$B$2:$C$12,2,TRUE)</f>
        <v>9</v>
      </c>
      <c r="L304" s="19" t="str">
        <f>VLOOKUP($E304,'[6]Gui chi Quynh'!$C$7:$E$389,3,0)</f>
        <v>A2</v>
      </c>
      <c r="M304" s="19">
        <f>VLOOKUP(L304,Sheet1!$B$2:$C$12,2,TRUE)</f>
        <v>9</v>
      </c>
      <c r="N304" s="19" t="str">
        <f>VLOOKUP($E304,'[7]Gui chi Quynh'!$C$7:$E$389,3,0)</f>
        <v>A2</v>
      </c>
      <c r="O304" s="19">
        <f>VLOOKUP(N304,Sheet1!$B$2:$C$12,2,TRUE)</f>
        <v>9</v>
      </c>
      <c r="P304" s="19" t="str">
        <f>VLOOKUP($E304,'[8]Gui chi Quynh'!$C$7:$E$388,3,0)</f>
        <v>A2</v>
      </c>
      <c r="Q304" s="19">
        <f>VLOOKUP(P304,Sheet1!$B$2:$C$12,2,TRUE)</f>
        <v>9</v>
      </c>
      <c r="R304" s="19">
        <f t="shared" si="104"/>
        <v>8.8000000000000007</v>
      </c>
      <c r="S304" s="226">
        <f t="shared" si="105"/>
        <v>0</v>
      </c>
      <c r="T304" s="17" t="str">
        <f t="shared" si="95"/>
        <v>Hoàn thành xuất sắc nhiệm vụ</v>
      </c>
      <c r="U304" s="232"/>
      <c r="V304" s="19" t="str">
        <f>VLOOKUP($E304,'[9]Gui chi Quynh'!$C$7:$E$388,3,0)</f>
        <v>A3</v>
      </c>
      <c r="W304" s="19">
        <f>VLOOKUP(V304,Sheet1!$B$2:$C$12,2,TRUE)</f>
        <v>8</v>
      </c>
      <c r="X304" s="19" t="str">
        <f>VLOOKUP($E304,'[10]Gui chi Quynh'!$C$7:$E$387,3,0)</f>
        <v>A2</v>
      </c>
      <c r="Y304" s="19">
        <f>VLOOKUP(X304,Sheet1!$B$2:$C$12,2,TRUE)</f>
        <v>9</v>
      </c>
      <c r="Z304" s="19" t="str">
        <f>VLOOKUP(E304,'[11]Gui chi Quynh'!$C$7:$E$385,3,0)</f>
        <v>A2</v>
      </c>
      <c r="AA304" s="19">
        <f>VLOOKUP(Z304,Sheet1!$B$2:$C$12,2,TRUE)</f>
        <v>9</v>
      </c>
      <c r="AB304" s="19" t="str">
        <f>VLOOKUP(E304,'[12]Gui chi Quynh'!$C$7:$E$386,3,0)</f>
        <v>A2</v>
      </c>
      <c r="AC304" s="19">
        <f>VLOOKUP(AB304,Sheet1!$B$2:$C$12,2,TRUE)</f>
        <v>9</v>
      </c>
      <c r="AD304" s="19" t="str">
        <f>VLOOKUP($E304,'[13]Chi tiet'!$D$8:$Q$388,14,0)</f>
        <v>A2</v>
      </c>
      <c r="AE304" s="19">
        <f>VLOOKUP(AD304,Sheet1!$B$2:$C$12,2,TRUE)</f>
        <v>9</v>
      </c>
      <c r="AF304" s="19">
        <f t="shared" si="102"/>
        <v>8.8000000000000007</v>
      </c>
      <c r="AG304" s="226">
        <f t="shared" si="89"/>
        <v>0</v>
      </c>
      <c r="AH304" s="17" t="str">
        <f t="shared" si="96"/>
        <v>Hoàn thành xuất sắc nhiệm vụ</v>
      </c>
      <c r="AI304" s="17">
        <f t="shared" si="90"/>
        <v>8.8000000000000007</v>
      </c>
      <c r="AJ304" s="365" t="str">
        <f t="shared" si="97"/>
        <v/>
      </c>
      <c r="AK304" s="17" t="str">
        <f t="shared" si="98"/>
        <v>Hoàn thành xuất sắc nhiệm vụ</v>
      </c>
      <c r="AL304" s="17" t="str">
        <f t="shared" si="99"/>
        <v>LĐTT</v>
      </c>
      <c r="AM304" s="366" t="str">
        <f>VLOOKUP($D304,'[14]DS Tong'!$D$18:$L$211,9,0)</f>
        <v>Tốt</v>
      </c>
      <c r="AN304" s="19" t="str">
        <f>VLOOKUP($E304,[15]Sheet1!$C$7:$E$395,2,0)</f>
        <v>A2</v>
      </c>
      <c r="AO304" s="19">
        <f>VLOOKUP(AN304,Sheet1!$B$2:$C$12,2,TRUE)</f>
        <v>9</v>
      </c>
      <c r="AP304" s="19" t="str">
        <f>VLOOKUP($E304,[15]Sheet1!$C$7:$E$395,3,0)</f>
        <v>A3</v>
      </c>
      <c r="AQ304" s="19">
        <f>VLOOKUP(AP304,Sheet1!$B$2:$C$12,2,TRUE)</f>
        <v>8</v>
      </c>
      <c r="AR304" s="17">
        <f t="shared" si="92"/>
        <v>8.6999999999999993</v>
      </c>
      <c r="AS304" s="17">
        <f t="shared" si="103"/>
        <v>8.8000000000000007</v>
      </c>
      <c r="AT304" s="365" t="str">
        <f t="shared" si="91"/>
        <v>12A* + 0B* + 0C* +  0D</v>
      </c>
      <c r="AU304" s="365" t="str">
        <f t="shared" si="101"/>
        <v>12A*</v>
      </c>
      <c r="AV304" s="19" t="str">
        <f t="shared" si="93"/>
        <v>HTXS NV</v>
      </c>
      <c r="AW304" s="19" t="str">
        <f t="shared" si="94"/>
        <v>HTXS NV</v>
      </c>
      <c r="AX304" s="25"/>
      <c r="AY304" s="25"/>
    </row>
    <row r="305" spans="1:51" s="48" customFormat="1" ht="35.1" customHeight="1" x14ac:dyDescent="0.25">
      <c r="A305" s="207">
        <f t="shared" si="100"/>
        <v>297</v>
      </c>
      <c r="B305" s="207">
        <f>COUNTIF($F$9:F305,F305)</f>
        <v>12</v>
      </c>
      <c r="C305" s="353" t="s">
        <v>984</v>
      </c>
      <c r="D305" s="115" t="s">
        <v>288</v>
      </c>
      <c r="E305" s="207" t="s">
        <v>693</v>
      </c>
      <c r="F305" s="38" t="s">
        <v>11</v>
      </c>
      <c r="G305" s="38" t="s">
        <v>974</v>
      </c>
      <c r="H305" s="19" t="str">
        <f>VLOOKUP($E305,'[4]Gui chi Quynh'!$D$7:$F$393,3,0)</f>
        <v>A3</v>
      </c>
      <c r="I305" s="19">
        <f>VLOOKUP(H305,Sheet1!$B$2:$C$12,2,TRUE)</f>
        <v>8</v>
      </c>
      <c r="J305" s="19" t="str">
        <f>VLOOKUP($E305,'[5]Gui chi Quynh'!$C$7:$E$391,3,0)</f>
        <v>A4</v>
      </c>
      <c r="K305" s="19">
        <f>VLOOKUP(J305,Sheet1!$B$2:$C$12,2,TRUE)</f>
        <v>7</v>
      </c>
      <c r="L305" s="19" t="str">
        <f>VLOOKUP($E305,'[6]Gui chi Quynh'!$C$7:$E$389,3,0)</f>
        <v>A4</v>
      </c>
      <c r="M305" s="19">
        <f>VLOOKUP(L305,Sheet1!$B$2:$C$12,2,TRUE)</f>
        <v>7</v>
      </c>
      <c r="N305" s="19" t="str">
        <f>VLOOKUP($E305,'[7]Gui chi Quynh'!$C$7:$E$389,3,0)</f>
        <v>A4</v>
      </c>
      <c r="O305" s="19">
        <f>VLOOKUP(N305,Sheet1!$B$2:$C$12,2,TRUE)</f>
        <v>7</v>
      </c>
      <c r="P305" s="19" t="str">
        <f>VLOOKUP($E305,'[8]Gui chi Quynh'!$C$7:$E$388,3,0)</f>
        <v>A4</v>
      </c>
      <c r="Q305" s="19">
        <f>VLOOKUP(P305,Sheet1!$B$2:$C$12,2,TRUE)</f>
        <v>7</v>
      </c>
      <c r="R305" s="19">
        <f t="shared" si="104"/>
        <v>7.2</v>
      </c>
      <c r="S305" s="226">
        <f t="shared" si="105"/>
        <v>0</v>
      </c>
      <c r="T305" s="17" t="str">
        <f t="shared" si="95"/>
        <v>Hoàn thành tốt nhiệm vụ</v>
      </c>
      <c r="U305" s="232"/>
      <c r="V305" s="19" t="str">
        <f>VLOOKUP($E305,'[9]Gui chi Quynh'!$C$7:$E$388,3,0)</f>
        <v>A4</v>
      </c>
      <c r="W305" s="19">
        <f>VLOOKUP(V305,Sheet1!$B$2:$C$12,2,TRUE)</f>
        <v>7</v>
      </c>
      <c r="X305" s="19" t="str">
        <f>VLOOKUP($E305,'[10]Gui chi Quynh'!$C$7:$E$387,3,0)</f>
        <v>A4</v>
      </c>
      <c r="Y305" s="19">
        <f>VLOOKUP(X305,Sheet1!$B$2:$C$12,2,TRUE)</f>
        <v>7</v>
      </c>
      <c r="Z305" s="19" t="str">
        <f>VLOOKUP(E305,'[11]Gui chi Quynh'!$C$7:$E$385,3,0)</f>
        <v>A4</v>
      </c>
      <c r="AA305" s="19">
        <f>VLOOKUP(Z305,Sheet1!$B$2:$C$12,2,TRUE)</f>
        <v>7</v>
      </c>
      <c r="AB305" s="19" t="str">
        <f>VLOOKUP(E305,'[12]Gui chi Quynh'!$C$7:$E$386,3,0)</f>
        <v>A4</v>
      </c>
      <c r="AC305" s="19">
        <f>VLOOKUP(AB305,Sheet1!$B$2:$C$12,2,TRUE)</f>
        <v>7</v>
      </c>
      <c r="AD305" s="19" t="str">
        <f>VLOOKUP($E305,'[13]Chi tiet'!$D$8:$Q$388,14,0)</f>
        <v>A4</v>
      </c>
      <c r="AE305" s="19">
        <f>VLOOKUP(AD305,Sheet1!$B$2:$C$12,2,TRUE)</f>
        <v>7</v>
      </c>
      <c r="AF305" s="19">
        <f t="shared" si="102"/>
        <v>7</v>
      </c>
      <c r="AG305" s="226">
        <f t="shared" si="89"/>
        <v>0</v>
      </c>
      <c r="AH305" s="17" t="str">
        <f t="shared" si="96"/>
        <v>Hoàn thành tốt nhiệm vụ</v>
      </c>
      <c r="AI305" s="17">
        <f t="shared" si="90"/>
        <v>7.1</v>
      </c>
      <c r="AJ305" s="365" t="str">
        <f t="shared" si="97"/>
        <v/>
      </c>
      <c r="AK305" s="17" t="str">
        <f t="shared" si="98"/>
        <v>Hoàn thành tốt nhiệm vụ</v>
      </c>
      <c r="AL305" s="17" t="str">
        <f t="shared" si="99"/>
        <v>LĐTT</v>
      </c>
      <c r="AM305" s="366" t="str">
        <f>VLOOKUP($D305,'[14]DS Tong'!$D$18:$L$211,9,0)</f>
        <v>Tốt</v>
      </c>
      <c r="AN305" s="19" t="str">
        <f>VLOOKUP($E305,[15]Sheet1!$C$7:$E$395,2,0)</f>
        <v>A3</v>
      </c>
      <c r="AO305" s="19">
        <f>VLOOKUP(AN305,Sheet1!$B$2:$C$12,2,TRUE)</f>
        <v>8</v>
      </c>
      <c r="AP305" s="19" t="str">
        <f>VLOOKUP($E305,[15]Sheet1!$C$7:$E$395,3,0)</f>
        <v>A4</v>
      </c>
      <c r="AQ305" s="19">
        <f>VLOOKUP(AP305,Sheet1!$B$2:$C$12,2,TRUE)</f>
        <v>7</v>
      </c>
      <c r="AR305" s="17">
        <f t="shared" si="92"/>
        <v>7.2</v>
      </c>
      <c r="AS305" s="17">
        <f t="shared" si="103"/>
        <v>7.2</v>
      </c>
      <c r="AT305" s="365" t="str">
        <f t="shared" si="91"/>
        <v>12A* + 0B* + 0C* +  0D</v>
      </c>
      <c r="AU305" s="365" t="str">
        <f t="shared" si="101"/>
        <v>12A*</v>
      </c>
      <c r="AV305" s="19" t="str">
        <f t="shared" si="93"/>
        <v>HTT NV</v>
      </c>
      <c r="AW305" s="19" t="str">
        <f t="shared" si="94"/>
        <v>HTT NV</v>
      </c>
      <c r="AX305" s="25"/>
      <c r="AY305" s="25"/>
    </row>
    <row r="306" spans="1:51" s="48" customFormat="1" ht="35.1" customHeight="1" x14ac:dyDescent="0.25">
      <c r="A306" s="207">
        <f t="shared" si="100"/>
        <v>298</v>
      </c>
      <c r="B306" s="207">
        <f>COUNTIF($F$9:F306,F306)</f>
        <v>13</v>
      </c>
      <c r="C306" s="353" t="s">
        <v>984</v>
      </c>
      <c r="D306" s="70" t="s">
        <v>359</v>
      </c>
      <c r="E306" s="211" t="s">
        <v>410</v>
      </c>
      <c r="F306" s="38" t="s">
        <v>11</v>
      </c>
      <c r="G306" s="38" t="s">
        <v>974</v>
      </c>
      <c r="H306" s="19" t="str">
        <f>VLOOKUP($E306,'[4]Gui chi Quynh'!$D$7:$F$393,3,0)</f>
        <v>A3</v>
      </c>
      <c r="I306" s="19">
        <f>VLOOKUP(H306,Sheet1!$B$2:$C$12,2,TRUE)</f>
        <v>8</v>
      </c>
      <c r="J306" s="19" t="str">
        <f>VLOOKUP($E306,'[5]Gui chi Quynh'!$C$7:$E$391,3,0)</f>
        <v>A3</v>
      </c>
      <c r="K306" s="19">
        <f>VLOOKUP(J306,Sheet1!$B$2:$C$12,2,TRUE)</f>
        <v>8</v>
      </c>
      <c r="L306" s="19" t="str">
        <f>VLOOKUP($E306,'[6]Gui chi Quynh'!$C$7:$E$389,3,0)</f>
        <v>A3</v>
      </c>
      <c r="M306" s="19">
        <f>VLOOKUP(L306,Sheet1!$B$2:$C$12,2,TRUE)</f>
        <v>8</v>
      </c>
      <c r="N306" s="19" t="str">
        <f>VLOOKUP($E306,'[7]Gui chi Quynh'!$C$7:$E$389,3,0)</f>
        <v>A3</v>
      </c>
      <c r="O306" s="19">
        <f>VLOOKUP(N306,Sheet1!$B$2:$C$12,2,TRUE)</f>
        <v>8</v>
      </c>
      <c r="P306" s="19" t="str">
        <f>VLOOKUP($E306,'[8]Gui chi Quynh'!$C$7:$E$388,3,0)</f>
        <v>A3</v>
      </c>
      <c r="Q306" s="19">
        <f>VLOOKUP(P306,Sheet1!$B$2:$C$12,2,TRUE)</f>
        <v>8</v>
      </c>
      <c r="R306" s="19">
        <f t="shared" si="104"/>
        <v>8</v>
      </c>
      <c r="S306" s="226">
        <f t="shared" si="105"/>
        <v>0</v>
      </c>
      <c r="T306" s="17" t="str">
        <f t="shared" si="95"/>
        <v>Hoàn thành xuất sắc nhiệm vụ</v>
      </c>
      <c r="U306" s="232"/>
      <c r="V306" s="19" t="str">
        <f>VLOOKUP($E306,'[9]Gui chi Quynh'!$C$7:$E$388,3,0)</f>
        <v>A3</v>
      </c>
      <c r="W306" s="19">
        <f>VLOOKUP(V306,Sheet1!$B$2:$C$12,2,TRUE)</f>
        <v>8</v>
      </c>
      <c r="X306" s="19" t="str">
        <f>VLOOKUP($E306,'[10]Gui chi Quynh'!$C$7:$E$387,3,0)</f>
        <v>A3</v>
      </c>
      <c r="Y306" s="19">
        <f>VLOOKUP(X306,Sheet1!$B$2:$C$12,2,TRUE)</f>
        <v>8</v>
      </c>
      <c r="Z306" s="19" t="str">
        <f>VLOOKUP(E306,'[11]Gui chi Quynh'!$C$7:$E$385,3,0)</f>
        <v>A3</v>
      </c>
      <c r="AA306" s="19">
        <f>VLOOKUP(Z306,Sheet1!$B$2:$C$12,2,TRUE)</f>
        <v>8</v>
      </c>
      <c r="AB306" s="19" t="str">
        <f>VLOOKUP(E306,'[12]Gui chi Quynh'!$C$7:$E$386,3,0)</f>
        <v>A3</v>
      </c>
      <c r="AC306" s="19">
        <f>VLOOKUP(AB306,Sheet1!$B$2:$C$12,2,TRUE)</f>
        <v>8</v>
      </c>
      <c r="AD306" s="19" t="str">
        <f>VLOOKUP($E306,'[13]Chi tiet'!$D$8:$Q$388,14,0)</f>
        <v>A3</v>
      </c>
      <c r="AE306" s="19">
        <f>VLOOKUP(AD306,Sheet1!$B$2:$C$12,2,TRUE)</f>
        <v>8</v>
      </c>
      <c r="AF306" s="19">
        <f t="shared" si="102"/>
        <v>8</v>
      </c>
      <c r="AG306" s="226">
        <f t="shared" si="89"/>
        <v>0</v>
      </c>
      <c r="AH306" s="17" t="str">
        <f t="shared" si="96"/>
        <v>Hoàn thành xuất sắc nhiệm vụ</v>
      </c>
      <c r="AI306" s="17">
        <f t="shared" si="90"/>
        <v>8</v>
      </c>
      <c r="AJ306" s="365" t="str">
        <f t="shared" si="97"/>
        <v/>
      </c>
      <c r="AK306" s="17" t="str">
        <f t="shared" si="98"/>
        <v>Hoàn thành xuất sắc nhiệm vụ</v>
      </c>
      <c r="AL306" s="17" t="str">
        <f t="shared" si="99"/>
        <v>LĐTT</v>
      </c>
      <c r="AM306" s="366"/>
      <c r="AN306" s="19" t="str">
        <f>VLOOKUP($E306,[15]Sheet1!$C$7:$E$395,2,0)</f>
        <v>A3</v>
      </c>
      <c r="AO306" s="19">
        <f>VLOOKUP(AN306,Sheet1!$B$2:$C$12,2,TRUE)</f>
        <v>8</v>
      </c>
      <c r="AP306" s="19" t="str">
        <f>VLOOKUP($E306,[15]Sheet1!$C$7:$E$395,3,0)</f>
        <v>A3</v>
      </c>
      <c r="AQ306" s="19">
        <f>VLOOKUP(AP306,Sheet1!$B$2:$C$12,2,TRUE)</f>
        <v>8</v>
      </c>
      <c r="AR306" s="17">
        <f t="shared" si="92"/>
        <v>8</v>
      </c>
      <c r="AS306" s="17">
        <f t="shared" si="103"/>
        <v>8</v>
      </c>
      <c r="AT306" s="365" t="str">
        <f t="shared" si="91"/>
        <v>12A* + 0B* + 0C* +  0D</v>
      </c>
      <c r="AU306" s="365" t="str">
        <f t="shared" si="101"/>
        <v>12A*</v>
      </c>
      <c r="AV306" s="19" t="str">
        <f t="shared" si="93"/>
        <v>HTXS NV</v>
      </c>
      <c r="AW306" s="19" t="str">
        <f t="shared" si="94"/>
        <v>HTXS NV</v>
      </c>
      <c r="AX306" s="25"/>
      <c r="AY306" s="25"/>
    </row>
    <row r="307" spans="1:51" s="48" customFormat="1" ht="35.1" customHeight="1" x14ac:dyDescent="0.25">
      <c r="A307" s="207">
        <f t="shared" si="100"/>
        <v>299</v>
      </c>
      <c r="B307" s="207">
        <f>COUNTIF($F$9:F307,F307)</f>
        <v>14</v>
      </c>
      <c r="C307" s="353" t="s">
        <v>984</v>
      </c>
      <c r="D307" s="115" t="s">
        <v>205</v>
      </c>
      <c r="E307" s="207" t="s">
        <v>684</v>
      </c>
      <c r="F307" s="38" t="s">
        <v>11</v>
      </c>
      <c r="G307" s="38" t="s">
        <v>974</v>
      </c>
      <c r="H307" s="19" t="str">
        <f>VLOOKUP($E307,'[4]Gui chi Quynh'!$D$7:$F$393,3,0)</f>
        <v>A1</v>
      </c>
      <c r="I307" s="19">
        <f>VLOOKUP(H307,Sheet1!$B$2:$C$12,2,TRUE)</f>
        <v>10</v>
      </c>
      <c r="J307" s="19" t="str">
        <f>VLOOKUP($E307,'[5]Gui chi Quynh'!$C$7:$E$391,3,0)</f>
        <v>A2</v>
      </c>
      <c r="K307" s="19">
        <f>VLOOKUP(J307,Sheet1!$B$2:$C$12,2,TRUE)</f>
        <v>9</v>
      </c>
      <c r="L307" s="19" t="str">
        <f>VLOOKUP($E307,'[6]Gui chi Quynh'!$C$7:$E$389,3,0)</f>
        <v>A2</v>
      </c>
      <c r="M307" s="19">
        <f>VLOOKUP(L307,Sheet1!$B$2:$C$12,2,TRUE)</f>
        <v>9</v>
      </c>
      <c r="N307" s="19" t="str">
        <f>VLOOKUP($E307,'[7]Gui chi Quynh'!$C$7:$E$389,3,0)</f>
        <v>A3</v>
      </c>
      <c r="O307" s="19">
        <f>VLOOKUP(N307,Sheet1!$B$2:$C$12,2,TRUE)</f>
        <v>8</v>
      </c>
      <c r="P307" s="19" t="str">
        <f>VLOOKUP($E307,'[8]Gui chi Quynh'!$C$7:$E$388,3,0)</f>
        <v>A3</v>
      </c>
      <c r="Q307" s="19">
        <f>VLOOKUP(P307,Sheet1!$B$2:$C$12,2,TRUE)</f>
        <v>8</v>
      </c>
      <c r="R307" s="19">
        <f t="shared" si="104"/>
        <v>8.8000000000000007</v>
      </c>
      <c r="S307" s="226">
        <f t="shared" si="105"/>
        <v>0</v>
      </c>
      <c r="T307" s="17" t="str">
        <f t="shared" si="95"/>
        <v>Hoàn thành xuất sắc nhiệm vụ</v>
      </c>
      <c r="U307" s="232"/>
      <c r="V307" s="19" t="str">
        <f>VLOOKUP($E307,'[9]Gui chi Quynh'!$C$7:$E$388,3,0)</f>
        <v>A3</v>
      </c>
      <c r="W307" s="19">
        <f>VLOOKUP(V307,Sheet1!$B$2:$C$12,2,TRUE)</f>
        <v>8</v>
      </c>
      <c r="X307" s="19" t="str">
        <f>VLOOKUP($E307,'[10]Gui chi Quynh'!$C$7:$E$387,3,0)</f>
        <v>A4</v>
      </c>
      <c r="Y307" s="19">
        <f>VLOOKUP(X307,Sheet1!$B$2:$C$12,2,TRUE)</f>
        <v>7</v>
      </c>
      <c r="Z307" s="19" t="str">
        <f>VLOOKUP(E307,'[11]Gui chi Quynh'!$C$7:$E$385,3,0)</f>
        <v>A3</v>
      </c>
      <c r="AA307" s="19">
        <f>VLOOKUP(Z307,Sheet1!$B$2:$C$12,2,TRUE)</f>
        <v>8</v>
      </c>
      <c r="AB307" s="19" t="str">
        <f>VLOOKUP(E307,'[12]Gui chi Quynh'!$C$7:$E$386,3,0)</f>
        <v>A3</v>
      </c>
      <c r="AC307" s="19">
        <f>VLOOKUP(AB307,Sheet1!$B$2:$C$12,2,TRUE)</f>
        <v>8</v>
      </c>
      <c r="AD307" s="19" t="str">
        <f>VLOOKUP($E307,'[13]Chi tiet'!$D$8:$Q$388,14,0)</f>
        <v>A3</v>
      </c>
      <c r="AE307" s="19">
        <f>VLOOKUP(AD307,Sheet1!$B$2:$C$12,2,TRUE)</f>
        <v>8</v>
      </c>
      <c r="AF307" s="19">
        <f t="shared" ref="AF307:AF331" si="106">ROUND(AVERAGE(W307,Y307,AA307,AC307,AE307),1)</f>
        <v>7.8</v>
      </c>
      <c r="AG307" s="226">
        <f t="shared" si="89"/>
        <v>0</v>
      </c>
      <c r="AH307" s="17" t="str">
        <f t="shared" si="96"/>
        <v>Hoàn thành tốt nhiệm vụ</v>
      </c>
      <c r="AI307" s="17">
        <f t="shared" si="90"/>
        <v>8.3000000000000007</v>
      </c>
      <c r="AJ307" s="365" t="str">
        <f t="shared" si="97"/>
        <v/>
      </c>
      <c r="AK307" s="17" t="str">
        <f t="shared" si="98"/>
        <v>Hoàn thành xuất sắc nhiệm vụ</v>
      </c>
      <c r="AL307" s="17" t="str">
        <f t="shared" si="99"/>
        <v>LĐTT</v>
      </c>
      <c r="AM307" s="366" t="str">
        <f>VLOOKUP($D307,'[14]DS Tong'!$D$18:$L$211,9,0)</f>
        <v>Tốt</v>
      </c>
      <c r="AN307" s="19" t="str">
        <f>VLOOKUP($E307,[15]Sheet1!$C$7:$E$395,2,0)</f>
        <v>A1</v>
      </c>
      <c r="AO307" s="19">
        <f>VLOOKUP(AN307,Sheet1!$B$2:$C$12,2,TRUE)</f>
        <v>10</v>
      </c>
      <c r="AP307" s="19" t="str">
        <f>VLOOKUP($E307,[15]Sheet1!$C$7:$E$395,3,0)</f>
        <v>A3</v>
      </c>
      <c r="AQ307" s="19">
        <f>VLOOKUP(AP307,Sheet1!$B$2:$C$12,2,TRUE)</f>
        <v>8</v>
      </c>
      <c r="AR307" s="17">
        <f t="shared" si="92"/>
        <v>8.5</v>
      </c>
      <c r="AS307" s="17">
        <f t="shared" si="103"/>
        <v>8.4</v>
      </c>
      <c r="AT307" s="365" t="str">
        <f t="shared" si="91"/>
        <v>12A* + 0B* + 0C* +  0D</v>
      </c>
      <c r="AU307" s="365" t="str">
        <f t="shared" si="101"/>
        <v>12A*</v>
      </c>
      <c r="AV307" s="19" t="str">
        <f t="shared" si="93"/>
        <v>HTXS NV</v>
      </c>
      <c r="AW307" s="19" t="str">
        <f t="shared" si="94"/>
        <v>HTXS NV</v>
      </c>
      <c r="AX307" s="25"/>
      <c r="AY307" s="25"/>
    </row>
    <row r="308" spans="1:51" s="48" customFormat="1" ht="35.1" customHeight="1" x14ac:dyDescent="0.25">
      <c r="A308" s="207">
        <f t="shared" si="100"/>
        <v>300</v>
      </c>
      <c r="B308" s="207">
        <f>COUNTIF($F$9:F308,F308)</f>
        <v>15</v>
      </c>
      <c r="C308" s="353" t="s">
        <v>984</v>
      </c>
      <c r="D308" s="115" t="s">
        <v>201</v>
      </c>
      <c r="E308" s="207" t="s">
        <v>688</v>
      </c>
      <c r="F308" s="38" t="s">
        <v>11</v>
      </c>
      <c r="G308" s="38" t="s">
        <v>974</v>
      </c>
      <c r="H308" s="19" t="str">
        <f>VLOOKUP($E308,'[4]Gui chi Quynh'!$D$7:$F$393,3,0)</f>
        <v>A4</v>
      </c>
      <c r="I308" s="19">
        <f>VLOOKUP(H308,Sheet1!$B$2:$C$12,2,TRUE)</f>
        <v>7</v>
      </c>
      <c r="J308" s="368" t="str">
        <f>VLOOKUP($E308,'[5]Gui chi Quynh'!$C$7:$E$391,3,0)</f>
        <v>B1</v>
      </c>
      <c r="K308" s="19">
        <f>VLOOKUP(J308,Sheet1!$B$2:$C$12,2,TRUE)</f>
        <v>6</v>
      </c>
      <c r="L308" s="19" t="str">
        <f>VLOOKUP($E308,'[6]Gui chi Quynh'!$C$7:$E$389,3,0)</f>
        <v>A4</v>
      </c>
      <c r="M308" s="19">
        <f>VLOOKUP(L308,Sheet1!$B$2:$C$12,2,TRUE)</f>
        <v>7</v>
      </c>
      <c r="N308" s="19" t="str">
        <f>VLOOKUP($E308,'[7]Gui chi Quynh'!$C$7:$E$389,3,0)</f>
        <v>A4</v>
      </c>
      <c r="O308" s="19">
        <f>VLOOKUP(N308,Sheet1!$B$2:$C$12,2,TRUE)</f>
        <v>7</v>
      </c>
      <c r="P308" s="19" t="str">
        <f>VLOOKUP($E308,'[8]Gui chi Quynh'!$C$7:$E$388,3,0)</f>
        <v>A4</v>
      </c>
      <c r="Q308" s="19">
        <f>VLOOKUP(P308,Sheet1!$B$2:$C$12,2,TRUE)</f>
        <v>7</v>
      </c>
      <c r="R308" s="19">
        <f t="shared" si="104"/>
        <v>6.8</v>
      </c>
      <c r="S308" s="226">
        <f t="shared" si="105"/>
        <v>0</v>
      </c>
      <c r="T308" s="17" t="str">
        <f t="shared" si="95"/>
        <v>Hoàn thành tốt nhiệm vụ</v>
      </c>
      <c r="U308" s="232" t="s">
        <v>957</v>
      </c>
      <c r="V308" s="19" t="str">
        <f>VLOOKUP($E308,'[9]Gui chi Quynh'!$C$7:$E$388,3,0)</f>
        <v>A4</v>
      </c>
      <c r="W308" s="19">
        <f>VLOOKUP(V308,Sheet1!$B$2:$C$12,2,TRUE)</f>
        <v>7</v>
      </c>
      <c r="X308" s="19" t="str">
        <f>VLOOKUP($E308,'[10]Gui chi Quynh'!$C$7:$E$387,3,0)</f>
        <v>A4</v>
      </c>
      <c r="Y308" s="19">
        <f>VLOOKUP(X308,Sheet1!$B$2:$C$12,2,TRUE)</f>
        <v>7</v>
      </c>
      <c r="Z308" s="19" t="str">
        <f>VLOOKUP(E308,'[11]Gui chi Quynh'!$C$7:$E$385,3,0)</f>
        <v>A4</v>
      </c>
      <c r="AA308" s="19">
        <f>VLOOKUP(Z308,Sheet1!$B$2:$C$12,2,TRUE)</f>
        <v>7</v>
      </c>
      <c r="AB308" s="19" t="str">
        <f>VLOOKUP(E308,'[12]Gui chi Quynh'!$C$7:$E$386,3,0)</f>
        <v>A4</v>
      </c>
      <c r="AC308" s="19">
        <f>VLOOKUP(AB308,Sheet1!$B$2:$C$12,2,TRUE)</f>
        <v>7</v>
      </c>
      <c r="AD308" s="19" t="str">
        <f>VLOOKUP($E308,'[13]Chi tiet'!$D$8:$Q$388,14,0)</f>
        <v>A4</v>
      </c>
      <c r="AE308" s="19">
        <f>VLOOKUP(AD308,Sheet1!$B$2:$C$12,2,TRUE)</f>
        <v>7</v>
      </c>
      <c r="AF308" s="19">
        <f t="shared" si="106"/>
        <v>7</v>
      </c>
      <c r="AG308" s="226">
        <f t="shared" si="89"/>
        <v>0</v>
      </c>
      <c r="AH308" s="17" t="str">
        <f t="shared" si="96"/>
        <v>Hoàn thành tốt nhiệm vụ</v>
      </c>
      <c r="AI308" s="17">
        <f t="shared" si="90"/>
        <v>6.9</v>
      </c>
      <c r="AJ308" s="365" t="str">
        <f t="shared" si="97"/>
        <v/>
      </c>
      <c r="AK308" s="17" t="str">
        <f t="shared" si="98"/>
        <v>Hoàn thành tốt nhiệm vụ</v>
      </c>
      <c r="AL308" s="17" t="str">
        <f t="shared" si="99"/>
        <v>LĐTT</v>
      </c>
      <c r="AM308" s="366"/>
      <c r="AN308" s="19" t="str">
        <f>VLOOKUP($E308,[15]Sheet1!$C$7:$E$395,2,0)</f>
        <v>A3</v>
      </c>
      <c r="AO308" s="19">
        <f>VLOOKUP(AN308,Sheet1!$B$2:$C$12,2,TRUE)</f>
        <v>8</v>
      </c>
      <c r="AP308" s="19" t="str">
        <f>VLOOKUP($E308,[15]Sheet1!$C$7:$E$395,3,0)</f>
        <v>A4</v>
      </c>
      <c r="AQ308" s="19">
        <f>VLOOKUP(AP308,Sheet1!$B$2:$C$12,2,TRUE)</f>
        <v>7</v>
      </c>
      <c r="AR308" s="17">
        <f t="shared" si="92"/>
        <v>7</v>
      </c>
      <c r="AS308" s="17">
        <f t="shared" si="103"/>
        <v>7</v>
      </c>
      <c r="AT308" s="365" t="str">
        <f t="shared" si="91"/>
        <v>11A* + 1B* + 0C* +  0D</v>
      </c>
      <c r="AU308" s="365" t="str">
        <f t="shared" si="101"/>
        <v>11A*</v>
      </c>
      <c r="AV308" s="19" t="str">
        <f t="shared" si="93"/>
        <v>HTT NV</v>
      </c>
      <c r="AW308" s="19" t="str">
        <f t="shared" si="94"/>
        <v>HTT NV</v>
      </c>
      <c r="AX308" s="25"/>
      <c r="AY308" s="25"/>
    </row>
    <row r="309" spans="1:51" s="48" customFormat="1" ht="35.1" customHeight="1" x14ac:dyDescent="0.25">
      <c r="A309" s="207">
        <f t="shared" si="100"/>
        <v>301</v>
      </c>
      <c r="B309" s="207">
        <f>COUNTIF($F$9:F309,F309)</f>
        <v>1</v>
      </c>
      <c r="C309" s="353" t="s">
        <v>985</v>
      </c>
      <c r="D309" s="70" t="s">
        <v>292</v>
      </c>
      <c r="E309" s="209" t="s">
        <v>697</v>
      </c>
      <c r="F309" s="233" t="s">
        <v>378</v>
      </c>
      <c r="G309" s="233" t="s">
        <v>974</v>
      </c>
      <c r="H309" s="19" t="str">
        <f>VLOOKUP($E309,'[4]Gui chi Quynh'!$D$7:$F$393,3,0)</f>
        <v>A1</v>
      </c>
      <c r="I309" s="19">
        <f>VLOOKUP(H309,Sheet1!$B$2:$C$12,2,TRUE)</f>
        <v>10</v>
      </c>
      <c r="J309" s="19" t="str">
        <f>VLOOKUP($E309,'[5]Gui chi Quynh'!$C$7:$E$391,3,0)</f>
        <v>A1</v>
      </c>
      <c r="K309" s="19">
        <f>VLOOKUP(J309,Sheet1!$B$2:$C$12,2,TRUE)</f>
        <v>10</v>
      </c>
      <c r="L309" s="19" t="str">
        <f>VLOOKUP($E309,'[6]Gui chi Quynh'!$C$7:$E$389,3,0)</f>
        <v>A1</v>
      </c>
      <c r="M309" s="19">
        <f>VLOOKUP(L309,Sheet1!$B$2:$C$12,2,TRUE)</f>
        <v>10</v>
      </c>
      <c r="N309" s="19" t="str">
        <f>VLOOKUP($E309,'[7]Gui chi Quynh'!$C$7:$E$389,3,0)</f>
        <v>A1</v>
      </c>
      <c r="O309" s="19">
        <f>VLOOKUP(N309,Sheet1!$B$2:$C$12,2,TRUE)</f>
        <v>10</v>
      </c>
      <c r="P309" s="19" t="str">
        <f>VLOOKUP($E309,'[8]Gui chi Quynh'!$C$7:$E$388,3,0)</f>
        <v>A1</v>
      </c>
      <c r="Q309" s="19">
        <f>VLOOKUP(P309,Sheet1!$B$2:$C$12,2,TRUE)</f>
        <v>10</v>
      </c>
      <c r="R309" s="19">
        <f t="shared" si="104"/>
        <v>10</v>
      </c>
      <c r="S309" s="226">
        <f t="shared" si="105"/>
        <v>0</v>
      </c>
      <c r="T309" s="17" t="str">
        <f t="shared" si="95"/>
        <v>Hoàn thành xuất sắc nhiệm vụ</v>
      </c>
      <c r="U309" s="232"/>
      <c r="V309" s="19" t="str">
        <f>VLOOKUP($E309,'[9]Gui chi Quynh'!$C$7:$E$388,3,0)</f>
        <v>A1</v>
      </c>
      <c r="W309" s="19">
        <f>VLOOKUP(V309,Sheet1!$B$2:$C$12,2,TRUE)</f>
        <v>10</v>
      </c>
      <c r="X309" s="19" t="str">
        <f>VLOOKUP($E309,'[10]Gui chi Quynh'!$C$7:$E$387,3,0)</f>
        <v>A1</v>
      </c>
      <c r="Y309" s="19">
        <f>VLOOKUP(X309,Sheet1!$B$2:$C$12,2,TRUE)</f>
        <v>10</v>
      </c>
      <c r="Z309" s="19" t="str">
        <f>VLOOKUP(E309,'[11]Gui chi Quynh'!$C$7:$E$385,3,0)</f>
        <v>A1</v>
      </c>
      <c r="AA309" s="19">
        <f>VLOOKUP(Z309,Sheet1!$B$2:$C$12,2,TRUE)</f>
        <v>10</v>
      </c>
      <c r="AB309" s="19" t="str">
        <f>VLOOKUP(E309,'[12]Gui chi Quynh'!$C$7:$E$386,3,0)</f>
        <v>A1</v>
      </c>
      <c r="AC309" s="19">
        <f>VLOOKUP(AB309,Sheet1!$B$2:$C$12,2,TRUE)</f>
        <v>10</v>
      </c>
      <c r="AD309" s="19" t="str">
        <f>VLOOKUP($E309,'[13]Chi tiet'!$D$8:$Q$388,14,0)</f>
        <v>A1</v>
      </c>
      <c r="AE309" s="19">
        <f>VLOOKUP(AD309,Sheet1!$B$2:$C$12,2,TRUE)</f>
        <v>10</v>
      </c>
      <c r="AF309" s="19">
        <f t="shared" si="106"/>
        <v>10</v>
      </c>
      <c r="AG309" s="226">
        <f t="shared" si="89"/>
        <v>0</v>
      </c>
      <c r="AH309" s="17" t="str">
        <f t="shared" si="96"/>
        <v>Hoàn thành xuất sắc nhiệm vụ</v>
      </c>
      <c r="AI309" s="17">
        <f t="shared" si="90"/>
        <v>10</v>
      </c>
      <c r="AJ309" s="365" t="str">
        <f t="shared" si="97"/>
        <v/>
      </c>
      <c r="AK309" s="17" t="str">
        <f t="shared" si="98"/>
        <v>Hoàn thành xuất sắc nhiệm vụ</v>
      </c>
      <c r="AL309" s="17" t="str">
        <f t="shared" si="99"/>
        <v>LĐTT</v>
      </c>
      <c r="AM309" s="366" t="str">
        <f>VLOOKUP($D309,'[14]DS Tong'!$D$18:$L$211,9,0)</f>
        <v>Tốt</v>
      </c>
      <c r="AN309" s="19" t="str">
        <f>VLOOKUP($E309,[15]Sheet1!$C$7:$E$395,2,0)</f>
        <v>A1</v>
      </c>
      <c r="AO309" s="19">
        <f>VLOOKUP(AN309,Sheet1!$B$2:$C$12,2,TRUE)</f>
        <v>10</v>
      </c>
      <c r="AP309" s="19" t="str">
        <f>VLOOKUP($E309,[15]Sheet1!$C$7:$E$395,3,0)</f>
        <v>A2</v>
      </c>
      <c r="AQ309" s="19">
        <f>VLOOKUP(AP309,Sheet1!$B$2:$C$12,2,TRUE)</f>
        <v>9</v>
      </c>
      <c r="AR309" s="17">
        <f t="shared" si="92"/>
        <v>9.9</v>
      </c>
      <c r="AS309" s="17">
        <f t="shared" si="103"/>
        <v>9.9</v>
      </c>
      <c r="AT309" s="365" t="str">
        <f t="shared" si="91"/>
        <v>12A* + 0B* + 0C* +  0D</v>
      </c>
      <c r="AU309" s="365" t="str">
        <f t="shared" si="101"/>
        <v>12A*</v>
      </c>
      <c r="AV309" s="19" t="str">
        <f t="shared" si="93"/>
        <v>HTXS NV</v>
      </c>
      <c r="AW309" s="19" t="str">
        <f t="shared" si="94"/>
        <v>HTXS NV</v>
      </c>
      <c r="AX309" s="25"/>
      <c r="AY309" s="25"/>
    </row>
    <row r="310" spans="1:51" s="48" customFormat="1" ht="35.1" customHeight="1" x14ac:dyDescent="0.25">
      <c r="A310" s="207">
        <f t="shared" si="100"/>
        <v>302</v>
      </c>
      <c r="B310" s="207">
        <f>COUNTIF($F$9:F310,F310)</f>
        <v>2</v>
      </c>
      <c r="C310" s="353" t="s">
        <v>985</v>
      </c>
      <c r="D310" s="70" t="s">
        <v>349</v>
      </c>
      <c r="E310" s="211" t="s">
        <v>699</v>
      </c>
      <c r="F310" s="38" t="s">
        <v>378</v>
      </c>
      <c r="G310" s="38" t="s">
        <v>974</v>
      </c>
      <c r="H310" s="19" t="str">
        <f>VLOOKUP($E310,'[4]Gui chi Quynh'!$D$7:$F$393,3,0)</f>
        <v>A4</v>
      </c>
      <c r="I310" s="19">
        <f>VLOOKUP(H310,Sheet1!$B$2:$C$12,2,TRUE)</f>
        <v>7</v>
      </c>
      <c r="J310" s="19" t="str">
        <f>VLOOKUP($E310,'[5]Gui chi Quynh'!$C$7:$E$391,3,0)</f>
        <v>A4</v>
      </c>
      <c r="K310" s="19">
        <f>VLOOKUP(J310,Sheet1!$B$2:$C$12,2,TRUE)</f>
        <v>7</v>
      </c>
      <c r="L310" s="19" t="str">
        <f>VLOOKUP($E310,'[6]Gui chi Quynh'!$C$7:$E$389,3,0)</f>
        <v>A4</v>
      </c>
      <c r="M310" s="19">
        <f>VLOOKUP(L310,Sheet1!$B$2:$C$12,2,TRUE)</f>
        <v>7</v>
      </c>
      <c r="N310" s="19" t="str">
        <f>VLOOKUP($E310,'[7]Gui chi Quynh'!$C$7:$E$389,3,0)</f>
        <v>A4</v>
      </c>
      <c r="O310" s="19">
        <f>VLOOKUP(N310,Sheet1!$B$2:$C$12,2,TRUE)</f>
        <v>7</v>
      </c>
      <c r="P310" s="19" t="str">
        <f>VLOOKUP($E310,'[8]Gui chi Quynh'!$C$7:$E$388,3,0)</f>
        <v>A4</v>
      </c>
      <c r="Q310" s="19">
        <f>VLOOKUP(P310,Sheet1!$B$2:$C$12,2,TRUE)</f>
        <v>7</v>
      </c>
      <c r="R310" s="19">
        <f t="shared" si="104"/>
        <v>7</v>
      </c>
      <c r="S310" s="226">
        <f t="shared" si="105"/>
        <v>0</v>
      </c>
      <c r="T310" s="17" t="str">
        <f t="shared" si="95"/>
        <v>Hoàn thành tốt nhiệm vụ</v>
      </c>
      <c r="U310" s="232"/>
      <c r="V310" s="19" t="str">
        <f>VLOOKUP($E310,'[9]Gui chi Quynh'!$C$7:$E$388,3,0)</f>
        <v>A4</v>
      </c>
      <c r="W310" s="19">
        <f>VLOOKUP(V310,Sheet1!$B$2:$C$12,2,TRUE)</f>
        <v>7</v>
      </c>
      <c r="X310" s="19" t="str">
        <f>VLOOKUP($E310,'[10]Gui chi Quynh'!$C$7:$E$387,3,0)</f>
        <v>A4</v>
      </c>
      <c r="Y310" s="19">
        <f>VLOOKUP(X310,Sheet1!$B$2:$C$12,2,TRUE)</f>
        <v>7</v>
      </c>
      <c r="Z310" s="19" t="str">
        <f>VLOOKUP(E310,'[11]Gui chi Quynh'!$C$7:$E$385,3,0)</f>
        <v>A4</v>
      </c>
      <c r="AA310" s="19">
        <f>VLOOKUP(Z310,Sheet1!$B$2:$C$12,2,TRUE)</f>
        <v>7</v>
      </c>
      <c r="AB310" s="19" t="str">
        <f>VLOOKUP(E310,'[12]Gui chi Quynh'!$C$7:$E$386,3,0)</f>
        <v>A4</v>
      </c>
      <c r="AC310" s="19">
        <f>VLOOKUP(AB310,Sheet1!$B$2:$C$12,2,TRUE)</f>
        <v>7</v>
      </c>
      <c r="AD310" s="19" t="str">
        <f>VLOOKUP($E310,'[13]Chi tiet'!$D$8:$Q$388,14,0)</f>
        <v>A4</v>
      </c>
      <c r="AE310" s="19">
        <f>VLOOKUP(AD310,Sheet1!$B$2:$C$12,2,TRUE)</f>
        <v>7</v>
      </c>
      <c r="AF310" s="19">
        <f t="shared" si="106"/>
        <v>7</v>
      </c>
      <c r="AG310" s="226">
        <f t="shared" si="89"/>
        <v>0</v>
      </c>
      <c r="AH310" s="17" t="str">
        <f t="shared" si="96"/>
        <v>Hoàn thành tốt nhiệm vụ</v>
      </c>
      <c r="AI310" s="17">
        <f t="shared" si="90"/>
        <v>7</v>
      </c>
      <c r="AJ310" s="365" t="str">
        <f t="shared" si="97"/>
        <v/>
      </c>
      <c r="AK310" s="17" t="str">
        <f t="shared" si="98"/>
        <v>Hoàn thành tốt nhiệm vụ</v>
      </c>
      <c r="AL310" s="17" t="str">
        <f t="shared" si="99"/>
        <v>LĐTT</v>
      </c>
      <c r="AM310" s="366" t="str">
        <f>VLOOKUP($D310,'[14]DS Tong'!$D$18:$L$211,9,0)</f>
        <v>Khá</v>
      </c>
      <c r="AN310" s="19" t="str">
        <f>VLOOKUP($E310,[15]Sheet1!$C$7:$E$395,2,0)</f>
        <v>A4</v>
      </c>
      <c r="AO310" s="19">
        <f>VLOOKUP(AN310,Sheet1!$B$2:$C$12,2,TRUE)</f>
        <v>7</v>
      </c>
      <c r="AP310" s="19" t="str">
        <f>VLOOKUP($E310,[15]Sheet1!$C$7:$E$395,3,0)</f>
        <v>A3</v>
      </c>
      <c r="AQ310" s="19">
        <f>VLOOKUP(AP310,Sheet1!$B$2:$C$12,2,TRUE)</f>
        <v>8</v>
      </c>
      <c r="AR310" s="17">
        <f t="shared" si="92"/>
        <v>7.1</v>
      </c>
      <c r="AS310" s="17">
        <f t="shared" si="103"/>
        <v>7.1</v>
      </c>
      <c r="AT310" s="365" t="str">
        <f t="shared" si="91"/>
        <v>12A* + 0B* + 0C* +  0D</v>
      </c>
      <c r="AU310" s="365" t="str">
        <f t="shared" si="101"/>
        <v>12A*</v>
      </c>
      <c r="AV310" s="19" t="str">
        <f t="shared" si="93"/>
        <v>HTT NV</v>
      </c>
      <c r="AW310" s="19" t="str">
        <f t="shared" si="94"/>
        <v>HTT NV</v>
      </c>
      <c r="AX310" s="25"/>
      <c r="AY310" s="25"/>
    </row>
    <row r="311" spans="1:51" s="48" customFormat="1" ht="35.1" customHeight="1" x14ac:dyDescent="0.25">
      <c r="A311" s="207">
        <f t="shared" si="100"/>
        <v>303</v>
      </c>
      <c r="B311" s="207">
        <f>COUNTIF($F$9:F311,F311)</f>
        <v>3</v>
      </c>
      <c r="C311" s="353" t="s">
        <v>985</v>
      </c>
      <c r="D311" s="70" t="s">
        <v>796</v>
      </c>
      <c r="E311" s="211" t="s">
        <v>797</v>
      </c>
      <c r="F311" s="38" t="s">
        <v>378</v>
      </c>
      <c r="G311" s="38" t="s">
        <v>974</v>
      </c>
      <c r="H311" s="19" t="str">
        <f>VLOOKUP($E311,'[4]Gui chi Quynh'!$D$7:$F$393,3,0)</f>
        <v>A3</v>
      </c>
      <c r="I311" s="19">
        <f>VLOOKUP(H311,Sheet1!$B$2:$C$12,2,TRUE)</f>
        <v>8</v>
      </c>
      <c r="J311" s="19" t="str">
        <f>VLOOKUP($E311,'[5]Gui chi Quynh'!$C$7:$E$391,3,0)</f>
        <v>A3</v>
      </c>
      <c r="K311" s="19">
        <f>VLOOKUP(J311,Sheet1!$B$2:$C$12,2,TRUE)</f>
        <v>8</v>
      </c>
      <c r="L311" s="19" t="str">
        <f>VLOOKUP($E311,'[6]Gui chi Quynh'!$C$7:$E$389,3,0)</f>
        <v>A3</v>
      </c>
      <c r="M311" s="19">
        <f>VLOOKUP(L311,Sheet1!$B$2:$C$12,2,TRUE)</f>
        <v>8</v>
      </c>
      <c r="N311" s="19" t="str">
        <f>VLOOKUP($E311,'[7]Gui chi Quynh'!$C$7:$E$389,3,0)</f>
        <v>A3</v>
      </c>
      <c r="O311" s="19">
        <f>VLOOKUP(N311,Sheet1!$B$2:$C$12,2,TRUE)</f>
        <v>8</v>
      </c>
      <c r="P311" s="19" t="str">
        <f>VLOOKUP($E311,'[8]Gui chi Quynh'!$C$7:$E$388,3,0)</f>
        <v>A3</v>
      </c>
      <c r="Q311" s="19">
        <f>VLOOKUP(P311,Sheet1!$B$2:$C$12,2,TRUE)</f>
        <v>8</v>
      </c>
      <c r="R311" s="19">
        <f t="shared" si="104"/>
        <v>8</v>
      </c>
      <c r="S311" s="226">
        <f t="shared" si="105"/>
        <v>0</v>
      </c>
      <c r="T311" s="17" t="str">
        <f t="shared" si="95"/>
        <v>Hoàn thành xuất sắc nhiệm vụ</v>
      </c>
      <c r="U311" s="232"/>
      <c r="V311" s="19" t="str">
        <f>VLOOKUP($E311,'[9]Gui chi Quynh'!$C$7:$E$388,3,0)</f>
        <v>A3</v>
      </c>
      <c r="W311" s="19">
        <f>VLOOKUP(V311,Sheet1!$B$2:$C$12,2,TRUE)</f>
        <v>8</v>
      </c>
      <c r="X311" s="19" t="str">
        <f>VLOOKUP($E311,'[10]Gui chi Quynh'!$C$7:$E$387,3,0)</f>
        <v>A3</v>
      </c>
      <c r="Y311" s="19">
        <f>VLOOKUP(X311,Sheet1!$B$2:$C$12,2,TRUE)</f>
        <v>8</v>
      </c>
      <c r="Z311" s="19" t="str">
        <f>VLOOKUP(E311,'[11]Gui chi Quynh'!$C$7:$E$385,3,0)</f>
        <v>A3</v>
      </c>
      <c r="AA311" s="19">
        <f>VLOOKUP(Z311,Sheet1!$B$2:$C$12,2,TRUE)</f>
        <v>8</v>
      </c>
      <c r="AB311" s="19" t="str">
        <f>VLOOKUP(E311,'[12]Gui chi Quynh'!$C$7:$E$386,3,0)</f>
        <v>A3</v>
      </c>
      <c r="AC311" s="19">
        <f>VLOOKUP(AB311,Sheet1!$B$2:$C$12,2,TRUE)</f>
        <v>8</v>
      </c>
      <c r="AD311" s="19" t="str">
        <f>VLOOKUP($E311,'[13]Chi tiet'!$D$8:$Q$388,14,0)</f>
        <v>A3</v>
      </c>
      <c r="AE311" s="19">
        <f>VLOOKUP(AD311,Sheet1!$B$2:$C$12,2,TRUE)</f>
        <v>8</v>
      </c>
      <c r="AF311" s="19">
        <f t="shared" si="106"/>
        <v>8</v>
      </c>
      <c r="AG311" s="226">
        <f t="shared" si="89"/>
        <v>0</v>
      </c>
      <c r="AH311" s="17" t="str">
        <f t="shared" si="96"/>
        <v>Hoàn thành xuất sắc nhiệm vụ</v>
      </c>
      <c r="AI311" s="17">
        <f t="shared" si="90"/>
        <v>8</v>
      </c>
      <c r="AJ311" s="365" t="str">
        <f t="shared" si="97"/>
        <v/>
      </c>
      <c r="AK311" s="17" t="str">
        <f t="shared" si="98"/>
        <v>Hoàn thành xuất sắc nhiệm vụ</v>
      </c>
      <c r="AL311" s="17" t="str">
        <f t="shared" si="99"/>
        <v>LĐTT</v>
      </c>
      <c r="AM311" s="366" t="str">
        <f>VLOOKUP($D311,'[14]DS Tong'!$D$18:$L$211,9,0)</f>
        <v>Khá</v>
      </c>
      <c r="AN311" s="19" t="str">
        <f>VLOOKUP($E311,[15]Sheet1!$C$7:$E$395,2,0)</f>
        <v>A3</v>
      </c>
      <c r="AO311" s="19">
        <f>VLOOKUP(AN311,Sheet1!$B$2:$C$12,2,TRUE)</f>
        <v>8</v>
      </c>
      <c r="AP311" s="19" t="str">
        <f>VLOOKUP($E311,[15]Sheet1!$C$7:$E$395,3,0)</f>
        <v>A3</v>
      </c>
      <c r="AQ311" s="19">
        <f>VLOOKUP(AP311,Sheet1!$B$2:$C$12,2,TRUE)</f>
        <v>8</v>
      </c>
      <c r="AR311" s="17">
        <f t="shared" si="92"/>
        <v>8</v>
      </c>
      <c r="AS311" s="17">
        <f t="shared" si="103"/>
        <v>8</v>
      </c>
      <c r="AT311" s="365" t="str">
        <f t="shared" si="91"/>
        <v>12A* + 0B* + 0C* +  0D</v>
      </c>
      <c r="AU311" s="365" t="str">
        <f t="shared" si="101"/>
        <v>12A*</v>
      </c>
      <c r="AV311" s="19" t="str">
        <f t="shared" si="93"/>
        <v>HTXS NV</v>
      </c>
      <c r="AW311" s="19" t="str">
        <f t="shared" si="94"/>
        <v>HTXS NV</v>
      </c>
      <c r="AX311" s="25"/>
      <c r="AY311" s="25"/>
    </row>
    <row r="312" spans="1:51" s="48" customFormat="1" ht="35.1" customHeight="1" x14ac:dyDescent="0.25">
      <c r="A312" s="207">
        <f t="shared" si="100"/>
        <v>304</v>
      </c>
      <c r="B312" s="207">
        <f>COUNTIF($F$9:F312,F312)</f>
        <v>1</v>
      </c>
      <c r="C312" s="353" t="s">
        <v>985</v>
      </c>
      <c r="D312" s="183" t="s">
        <v>198</v>
      </c>
      <c r="E312" s="214" t="s">
        <v>483</v>
      </c>
      <c r="F312" s="233" t="s">
        <v>337</v>
      </c>
      <c r="G312" s="233" t="s">
        <v>974</v>
      </c>
      <c r="H312" s="19" t="str">
        <f>VLOOKUP($E312,'[4]Gui chi Quynh'!$D$7:$F$393,3,0)</f>
        <v>A4</v>
      </c>
      <c r="I312" s="19">
        <f>VLOOKUP(H312,Sheet1!$B$2:$C$12,2,TRUE)</f>
        <v>7</v>
      </c>
      <c r="J312" s="19" t="str">
        <f>VLOOKUP($E312,'[5]Gui chi Quynh'!$C$7:$E$391,3,0)</f>
        <v>A2</v>
      </c>
      <c r="K312" s="19">
        <f>VLOOKUP(J312,Sheet1!$B$2:$C$12,2,TRUE)</f>
        <v>9</v>
      </c>
      <c r="L312" s="19" t="str">
        <f>VLOOKUP($E312,'[6]Gui chi Quynh'!$C$7:$E$389,3,0)</f>
        <v>A1</v>
      </c>
      <c r="M312" s="19">
        <f>VLOOKUP(L312,Sheet1!$B$2:$C$12,2,TRUE)</f>
        <v>10</v>
      </c>
      <c r="N312" s="19" t="str">
        <f>VLOOKUP($E312,'[7]Gui chi Quynh'!$C$7:$E$389,3,0)</f>
        <v>A1</v>
      </c>
      <c r="O312" s="19">
        <f>VLOOKUP(N312,Sheet1!$B$2:$C$12,2,TRUE)</f>
        <v>10</v>
      </c>
      <c r="P312" s="19" t="str">
        <f>VLOOKUP($E312,'[8]Gui chi Quynh'!$C$7:$E$388,3,0)</f>
        <v>A2</v>
      </c>
      <c r="Q312" s="19">
        <f>VLOOKUP(P312,Sheet1!$B$2:$C$12,2,TRUE)</f>
        <v>9</v>
      </c>
      <c r="R312" s="19">
        <f t="shared" si="104"/>
        <v>9</v>
      </c>
      <c r="S312" s="226">
        <f t="shared" si="105"/>
        <v>0</v>
      </c>
      <c r="T312" s="17" t="str">
        <f t="shared" si="95"/>
        <v>Hoàn thành xuất sắc nhiệm vụ</v>
      </c>
      <c r="U312" s="232"/>
      <c r="V312" s="19" t="str">
        <f>VLOOKUP($E312,'[9]Gui chi Quynh'!$C$7:$E$388,3,0)</f>
        <v>A2</v>
      </c>
      <c r="W312" s="19">
        <f>VLOOKUP(V312,Sheet1!$B$2:$C$12,2,TRUE)</f>
        <v>9</v>
      </c>
      <c r="X312" s="19" t="str">
        <f>VLOOKUP($E312,'[10]Gui chi Quynh'!$C$7:$E$387,3,0)</f>
        <v>A3</v>
      </c>
      <c r="Y312" s="19">
        <f>VLOOKUP(X312,Sheet1!$B$2:$C$12,2,TRUE)</f>
        <v>8</v>
      </c>
      <c r="Z312" s="19" t="str">
        <f>VLOOKUP(E312,'[11]Gui chi Quynh'!$C$7:$E$385,3,0)</f>
        <v>A2</v>
      </c>
      <c r="AA312" s="19">
        <f>VLOOKUP(Z312,Sheet1!$B$2:$C$12,2,TRUE)</f>
        <v>9</v>
      </c>
      <c r="AB312" s="19" t="str">
        <f>VLOOKUP(E312,'[12]Gui chi Quynh'!$C$7:$E$386,3,0)</f>
        <v>A2</v>
      </c>
      <c r="AC312" s="19">
        <f>VLOOKUP(AB312,Sheet1!$B$2:$C$12,2,TRUE)</f>
        <v>9</v>
      </c>
      <c r="AD312" s="19" t="str">
        <f>VLOOKUP($E312,'[13]Chi tiet'!$D$8:$Q$388,14,0)</f>
        <v>A2</v>
      </c>
      <c r="AE312" s="19">
        <f>VLOOKUP(AD312,Sheet1!$B$2:$C$12,2,TRUE)</f>
        <v>9</v>
      </c>
      <c r="AF312" s="19">
        <f t="shared" si="106"/>
        <v>8.8000000000000007</v>
      </c>
      <c r="AG312" s="226">
        <f t="shared" si="89"/>
        <v>0</v>
      </c>
      <c r="AH312" s="17" t="str">
        <f t="shared" si="96"/>
        <v>Hoàn thành xuất sắc nhiệm vụ</v>
      </c>
      <c r="AI312" s="17">
        <f t="shared" si="90"/>
        <v>8.9</v>
      </c>
      <c r="AJ312" s="365" t="str">
        <f t="shared" si="97"/>
        <v/>
      </c>
      <c r="AK312" s="17" t="str">
        <f t="shared" si="98"/>
        <v>Hoàn thành xuất sắc nhiệm vụ</v>
      </c>
      <c r="AL312" s="17" t="str">
        <f t="shared" si="99"/>
        <v>LĐTT</v>
      </c>
      <c r="AM312" s="366" t="str">
        <f>VLOOKUP($D312,'[14]DS Tong'!$D$18:$L$211,9,0)</f>
        <v>Tốt</v>
      </c>
      <c r="AN312" s="19" t="str">
        <f>VLOOKUP($E312,[15]Sheet1!$C$7:$E$395,2,0)</f>
        <v>A3</v>
      </c>
      <c r="AO312" s="19">
        <f>VLOOKUP(AN312,Sheet1!$B$2:$C$12,2,TRUE)</f>
        <v>8</v>
      </c>
      <c r="AP312" s="19" t="str">
        <f>VLOOKUP($E312,[15]Sheet1!$C$7:$E$395,3,0)</f>
        <v>A3</v>
      </c>
      <c r="AQ312" s="19">
        <f>VLOOKUP(AP312,Sheet1!$B$2:$C$12,2,TRUE)</f>
        <v>8</v>
      </c>
      <c r="AR312" s="17">
        <f t="shared" si="92"/>
        <v>8.6999999999999993</v>
      </c>
      <c r="AS312" s="17">
        <f t="shared" si="103"/>
        <v>8.8000000000000007</v>
      </c>
      <c r="AT312" s="365" t="str">
        <f t="shared" si="91"/>
        <v>12A* + 0B* + 0C* +  0D</v>
      </c>
      <c r="AU312" s="365" t="str">
        <f t="shared" si="101"/>
        <v>12A*</v>
      </c>
      <c r="AV312" s="19" t="str">
        <f t="shared" si="93"/>
        <v>HTXS NV</v>
      </c>
      <c r="AW312" s="19" t="str">
        <f t="shared" si="94"/>
        <v>HTXS NV</v>
      </c>
      <c r="AX312" s="25"/>
      <c r="AY312" s="25"/>
    </row>
    <row r="313" spans="1:51" s="48" customFormat="1" ht="35.1" customHeight="1" x14ac:dyDescent="0.25">
      <c r="A313" s="207">
        <f t="shared" si="100"/>
        <v>305</v>
      </c>
      <c r="B313" s="207">
        <f>COUNTIF($F$9:F313,F313)</f>
        <v>2</v>
      </c>
      <c r="C313" s="353" t="s">
        <v>985</v>
      </c>
      <c r="D313" s="208" t="s">
        <v>208</v>
      </c>
      <c r="E313" s="185" t="s">
        <v>701</v>
      </c>
      <c r="F313" s="38" t="s">
        <v>337</v>
      </c>
      <c r="G313" s="38" t="s">
        <v>974</v>
      </c>
      <c r="H313" s="19" t="str">
        <f>VLOOKUP($E313,'[4]Gui chi Quynh'!$D$7:$F$393,3,0)</f>
        <v>A4</v>
      </c>
      <c r="I313" s="19">
        <f>VLOOKUP(H313,Sheet1!$B$2:$C$12,2,TRUE)</f>
        <v>7</v>
      </c>
      <c r="J313" s="19" t="str">
        <f>VLOOKUP($E313,'[5]Gui chi Quynh'!$C$7:$E$391,3,0)</f>
        <v>A4</v>
      </c>
      <c r="K313" s="19">
        <f>VLOOKUP(J313,Sheet1!$B$2:$C$12,2,TRUE)</f>
        <v>7</v>
      </c>
      <c r="L313" s="19" t="str">
        <f>VLOOKUP($E313,'[6]Gui chi Quynh'!$C$7:$E$389,3,0)</f>
        <v>A4</v>
      </c>
      <c r="M313" s="19">
        <f>VLOOKUP(L313,Sheet1!$B$2:$C$12,2,TRUE)</f>
        <v>7</v>
      </c>
      <c r="N313" s="19" t="str">
        <f>VLOOKUP($E313,'[7]Gui chi Quynh'!$C$7:$E$389,3,0)</f>
        <v>A3</v>
      </c>
      <c r="O313" s="19">
        <f>VLOOKUP(N313,Sheet1!$B$2:$C$12,2,TRUE)</f>
        <v>8</v>
      </c>
      <c r="P313" s="19" t="str">
        <f>VLOOKUP($E313,'[8]Gui chi Quynh'!$C$7:$E$388,3,0)</f>
        <v>A3</v>
      </c>
      <c r="Q313" s="19">
        <f>VLOOKUP(P313,Sheet1!$B$2:$C$12,2,TRUE)</f>
        <v>8</v>
      </c>
      <c r="R313" s="19">
        <f t="shared" si="104"/>
        <v>7.4</v>
      </c>
      <c r="S313" s="226">
        <f t="shared" si="105"/>
        <v>0</v>
      </c>
      <c r="T313" s="17" t="str">
        <f t="shared" si="95"/>
        <v>Hoàn thành tốt nhiệm vụ</v>
      </c>
      <c r="U313" s="232"/>
      <c r="V313" s="19" t="str">
        <f>VLOOKUP($E313,'[9]Gui chi Quynh'!$C$7:$E$388,3,0)</f>
        <v>A3</v>
      </c>
      <c r="W313" s="19">
        <f>VLOOKUP(V313,Sheet1!$B$2:$C$12,2,TRUE)</f>
        <v>8</v>
      </c>
      <c r="X313" s="19" t="str">
        <f>VLOOKUP($E313,'[10]Gui chi Quynh'!$C$7:$E$387,3,0)</f>
        <v>A4</v>
      </c>
      <c r="Y313" s="19">
        <f>VLOOKUP(X313,Sheet1!$B$2:$C$12,2,TRUE)</f>
        <v>7</v>
      </c>
      <c r="Z313" s="19" t="str">
        <f>VLOOKUP(E313,'[11]Gui chi Quynh'!$C$7:$E$385,3,0)</f>
        <v>A4</v>
      </c>
      <c r="AA313" s="19">
        <f>VLOOKUP(Z313,Sheet1!$B$2:$C$12,2,TRUE)</f>
        <v>7</v>
      </c>
      <c r="AB313" s="19" t="str">
        <f>VLOOKUP(E313,'[12]Gui chi Quynh'!$C$7:$E$386,3,0)</f>
        <v>A4</v>
      </c>
      <c r="AC313" s="19">
        <f>VLOOKUP(AB313,Sheet1!$B$2:$C$12,2,TRUE)</f>
        <v>7</v>
      </c>
      <c r="AD313" s="19" t="str">
        <f>VLOOKUP($E313,'[13]Chi tiet'!$D$8:$Q$388,14,0)</f>
        <v>A4</v>
      </c>
      <c r="AE313" s="19">
        <f>VLOOKUP(AD313,Sheet1!$B$2:$C$12,2,TRUE)</f>
        <v>7</v>
      </c>
      <c r="AF313" s="19">
        <f t="shared" si="106"/>
        <v>7.2</v>
      </c>
      <c r="AG313" s="226">
        <f t="shared" si="89"/>
        <v>0</v>
      </c>
      <c r="AH313" s="17" t="str">
        <f t="shared" si="96"/>
        <v>Hoàn thành tốt nhiệm vụ</v>
      </c>
      <c r="AI313" s="17">
        <f t="shared" si="90"/>
        <v>7.3</v>
      </c>
      <c r="AJ313" s="365" t="str">
        <f t="shared" si="97"/>
        <v/>
      </c>
      <c r="AK313" s="17" t="str">
        <f t="shared" si="98"/>
        <v>Hoàn thành tốt nhiệm vụ</v>
      </c>
      <c r="AL313" s="17" t="str">
        <f t="shared" si="99"/>
        <v>LĐTT</v>
      </c>
      <c r="AM313" s="366" t="str">
        <f>VLOOKUP($D313,'[14]DS Tong'!$D$18:$L$211,9,0)</f>
        <v>Đạt yêu cầu</v>
      </c>
      <c r="AN313" s="19" t="str">
        <f>VLOOKUP($E313,[15]Sheet1!$C$7:$E$395,2,0)</f>
        <v>A4</v>
      </c>
      <c r="AO313" s="19">
        <f>VLOOKUP(AN313,Sheet1!$B$2:$C$12,2,TRUE)</f>
        <v>7</v>
      </c>
      <c r="AP313" s="19" t="str">
        <f>VLOOKUP($E313,[15]Sheet1!$C$7:$E$395,3,0)</f>
        <v>A4</v>
      </c>
      <c r="AQ313" s="19">
        <f>VLOOKUP(AP313,Sheet1!$B$2:$C$12,2,TRUE)</f>
        <v>7</v>
      </c>
      <c r="AR313" s="17">
        <f t="shared" si="92"/>
        <v>7.3</v>
      </c>
      <c r="AS313" s="17">
        <f t="shared" si="103"/>
        <v>7.3</v>
      </c>
      <c r="AT313" s="365" t="str">
        <f t="shared" si="91"/>
        <v>12A* + 0B* + 0C* +  0D</v>
      </c>
      <c r="AU313" s="365" t="str">
        <f t="shared" si="101"/>
        <v>12A*</v>
      </c>
      <c r="AV313" s="19" t="str">
        <f t="shared" si="93"/>
        <v>HTT NV</v>
      </c>
      <c r="AW313" s="19" t="str">
        <f t="shared" si="94"/>
        <v>HTT NV</v>
      </c>
      <c r="AX313" s="25"/>
      <c r="AY313" s="25"/>
    </row>
    <row r="314" spans="1:51" s="48" customFormat="1" ht="35.1" customHeight="1" x14ac:dyDescent="0.25">
      <c r="A314" s="207">
        <f t="shared" si="100"/>
        <v>306</v>
      </c>
      <c r="B314" s="207">
        <f>COUNTIF($F$9:F314,F314)</f>
        <v>3</v>
      </c>
      <c r="C314" s="353" t="s">
        <v>984</v>
      </c>
      <c r="D314" s="208" t="s">
        <v>210</v>
      </c>
      <c r="E314" s="185" t="s">
        <v>702</v>
      </c>
      <c r="F314" s="38" t="s">
        <v>337</v>
      </c>
      <c r="G314" s="38" t="s">
        <v>974</v>
      </c>
      <c r="H314" s="19" t="str">
        <f>VLOOKUP($E314,'[4]Gui chi Quynh'!$D$7:$F$393,3,0)</f>
        <v>A4</v>
      </c>
      <c r="I314" s="19">
        <f>VLOOKUP(H314,Sheet1!$B$2:$C$12,2,TRUE)</f>
        <v>7</v>
      </c>
      <c r="J314" s="19" t="str">
        <f>VLOOKUP($E314,'[5]Gui chi Quynh'!$C$7:$E$391,3,0)</f>
        <v>A3</v>
      </c>
      <c r="K314" s="19">
        <f>VLOOKUP(J314,Sheet1!$B$2:$C$12,2,TRUE)</f>
        <v>8</v>
      </c>
      <c r="L314" s="19" t="str">
        <f>VLOOKUP($E314,'[6]Gui chi Quynh'!$C$7:$E$389,3,0)</f>
        <v>A3</v>
      </c>
      <c r="M314" s="19">
        <f>VLOOKUP(L314,Sheet1!$B$2:$C$12,2,TRUE)</f>
        <v>8</v>
      </c>
      <c r="N314" s="19" t="str">
        <f>VLOOKUP($E314,'[7]Gui chi Quynh'!$C$7:$E$389,3,0)</f>
        <v>A2</v>
      </c>
      <c r="O314" s="19">
        <f>VLOOKUP(N314,Sheet1!$B$2:$C$12,2,TRUE)</f>
        <v>9</v>
      </c>
      <c r="P314" s="19" t="str">
        <f>VLOOKUP($E314,'[8]Gui chi Quynh'!$C$7:$E$388,3,0)</f>
        <v>A3</v>
      </c>
      <c r="Q314" s="19">
        <f>VLOOKUP(P314,Sheet1!$B$2:$C$12,2,TRUE)</f>
        <v>8</v>
      </c>
      <c r="R314" s="19">
        <f t="shared" si="104"/>
        <v>8</v>
      </c>
      <c r="S314" s="226">
        <f t="shared" si="105"/>
        <v>0</v>
      </c>
      <c r="T314" s="17" t="str">
        <f t="shared" si="95"/>
        <v>Hoàn thành xuất sắc nhiệm vụ</v>
      </c>
      <c r="U314" s="232"/>
      <c r="V314" s="19" t="str">
        <f>VLOOKUP($E314,'[9]Gui chi Quynh'!$C$7:$E$388,3,0)</f>
        <v>A3</v>
      </c>
      <c r="W314" s="19">
        <f>VLOOKUP(V314,Sheet1!$B$2:$C$12,2,TRUE)</f>
        <v>8</v>
      </c>
      <c r="X314" s="19" t="str">
        <f>VLOOKUP($E314,'[10]Gui chi Quynh'!$C$7:$E$387,3,0)</f>
        <v>A3</v>
      </c>
      <c r="Y314" s="19">
        <f>VLOOKUP(X314,Sheet1!$B$2:$C$12,2,TRUE)</f>
        <v>8</v>
      </c>
      <c r="Z314" s="19" t="str">
        <f>VLOOKUP(E314,'[11]Gui chi Quynh'!$C$7:$E$385,3,0)</f>
        <v>A1</v>
      </c>
      <c r="AA314" s="19">
        <f>VLOOKUP(Z314,Sheet1!$B$2:$C$12,2,TRUE)</f>
        <v>10</v>
      </c>
      <c r="AB314" s="19" t="str">
        <f>VLOOKUP(E314,'[12]Gui chi Quynh'!$C$7:$E$386,3,0)</f>
        <v>A2</v>
      </c>
      <c r="AC314" s="19">
        <f>VLOOKUP(AB314,Sheet1!$B$2:$C$12,2,TRUE)</f>
        <v>9</v>
      </c>
      <c r="AD314" s="19" t="str">
        <f>VLOOKUP($E314,'[13]Chi tiet'!$D$8:$Q$388,14,0)</f>
        <v>A3</v>
      </c>
      <c r="AE314" s="19">
        <f>VLOOKUP(AD314,Sheet1!$B$2:$C$12,2,TRUE)</f>
        <v>8</v>
      </c>
      <c r="AF314" s="19">
        <f t="shared" si="106"/>
        <v>8.6</v>
      </c>
      <c r="AG314" s="226">
        <f t="shared" ref="AG314:AG331" si="107">COUNTIF(V314:AE314,"C*")*1+COUNTIF(V314:AE314,"D")*2+COUNTIF(V314:AE314,"E")*3</f>
        <v>0</v>
      </c>
      <c r="AH314" s="17" t="str">
        <f t="shared" si="96"/>
        <v>Hoàn thành xuất sắc nhiệm vụ</v>
      </c>
      <c r="AI314" s="17">
        <f t="shared" ref="AI314:AI331" si="108">ROUND(AVERAGE(R314,AF314),1)</f>
        <v>8.3000000000000007</v>
      </c>
      <c r="AJ314" s="365" t="str">
        <f t="shared" si="97"/>
        <v/>
      </c>
      <c r="AK314" s="17" t="str">
        <f t="shared" si="98"/>
        <v>Hoàn thành xuất sắc nhiệm vụ</v>
      </c>
      <c r="AL314" s="17" t="str">
        <f t="shared" si="99"/>
        <v>LĐTT</v>
      </c>
      <c r="AM314" s="366" t="str">
        <f>VLOOKUP($D314,'[14]DS Tong'!$D$18:$L$211,9,0)</f>
        <v>Tốt</v>
      </c>
      <c r="AN314" s="19" t="str">
        <f>VLOOKUP($E314,[15]Sheet1!$C$7:$E$395,2,0)</f>
        <v>A4</v>
      </c>
      <c r="AO314" s="19">
        <f>VLOOKUP(AN314,Sheet1!$B$2:$C$12,2,TRUE)</f>
        <v>7</v>
      </c>
      <c r="AP314" s="19" t="str">
        <f>VLOOKUP($E314,[15]Sheet1!$C$7:$E$395,3,0)</f>
        <v>A4</v>
      </c>
      <c r="AQ314" s="19">
        <f>VLOOKUP(AP314,Sheet1!$B$2:$C$12,2,TRUE)</f>
        <v>7</v>
      </c>
      <c r="AR314" s="17">
        <f t="shared" si="92"/>
        <v>8.1</v>
      </c>
      <c r="AS314" s="17">
        <f t="shared" si="103"/>
        <v>8.1</v>
      </c>
      <c r="AT314" s="365" t="str">
        <f t="shared" ref="AT314:AT331" si="109">(COUNTIF($G314:$AQ314,"A*")&amp;"A*")&amp;" + "&amp;(COUNTIF($G314:$AQ314,"B*")&amp;"B*")&amp;" + "&amp;(COUNTIF($G314:$AQ314,"C*")&amp;"C*")&amp;" +  "&amp;(COUNTIF($G314:$AQ314,"D")&amp;"D")</f>
        <v>12A* + 0B* + 0C* +  0D</v>
      </c>
      <c r="AU314" s="365" t="str">
        <f t="shared" si="101"/>
        <v>12A*</v>
      </c>
      <c r="AV314" s="19" t="str">
        <f t="shared" si="93"/>
        <v>HTXS NV</v>
      </c>
      <c r="AW314" s="19" t="str">
        <f t="shared" si="94"/>
        <v>HTXS NV</v>
      </c>
      <c r="AX314" s="25"/>
      <c r="AY314" s="25"/>
    </row>
    <row r="315" spans="1:51" s="48" customFormat="1" ht="35.1" customHeight="1" x14ac:dyDescent="0.25">
      <c r="A315" s="207">
        <f t="shared" si="100"/>
        <v>307</v>
      </c>
      <c r="B315" s="207">
        <f>COUNTIF($F$9:F315,F315)</f>
        <v>4</v>
      </c>
      <c r="C315" s="353" t="s">
        <v>984</v>
      </c>
      <c r="D315" s="208" t="s">
        <v>211</v>
      </c>
      <c r="E315" s="185" t="s">
        <v>703</v>
      </c>
      <c r="F315" s="38" t="s">
        <v>337</v>
      </c>
      <c r="G315" s="38" t="s">
        <v>974</v>
      </c>
      <c r="H315" s="19" t="str">
        <f>VLOOKUP($E315,'[4]Gui chi Quynh'!$D$7:$F$393,3,0)</f>
        <v>A4</v>
      </c>
      <c r="I315" s="19">
        <f>VLOOKUP(H315,Sheet1!$B$2:$C$12,2,TRUE)</f>
        <v>7</v>
      </c>
      <c r="J315" s="19" t="str">
        <f>VLOOKUP($E315,'[5]Gui chi Quynh'!$C$7:$E$391,3,0)</f>
        <v>A3</v>
      </c>
      <c r="K315" s="19">
        <f>VLOOKUP(J315,Sheet1!$B$2:$C$12,2,TRUE)</f>
        <v>8</v>
      </c>
      <c r="L315" s="19" t="str">
        <f>VLOOKUP($E315,'[6]Gui chi Quynh'!$C$7:$E$389,3,0)</f>
        <v>A2</v>
      </c>
      <c r="M315" s="19">
        <f>VLOOKUP(L315,Sheet1!$B$2:$C$12,2,TRUE)</f>
        <v>9</v>
      </c>
      <c r="N315" s="19" t="str">
        <f>VLOOKUP($E315,'[7]Gui chi Quynh'!$C$7:$E$389,3,0)</f>
        <v>A2</v>
      </c>
      <c r="O315" s="19">
        <f>VLOOKUP(N315,Sheet1!$B$2:$C$12,2,TRUE)</f>
        <v>9</v>
      </c>
      <c r="P315" s="19" t="str">
        <f>VLOOKUP($E315,'[8]Gui chi Quynh'!$C$7:$E$388,3,0)</f>
        <v>A2</v>
      </c>
      <c r="Q315" s="19">
        <f>VLOOKUP(P315,Sheet1!$B$2:$C$12,2,TRUE)</f>
        <v>9</v>
      </c>
      <c r="R315" s="19">
        <f t="shared" si="104"/>
        <v>8.4</v>
      </c>
      <c r="S315" s="226">
        <f t="shared" si="105"/>
        <v>0</v>
      </c>
      <c r="T315" s="17" t="str">
        <f t="shared" si="95"/>
        <v>Hoàn thành xuất sắc nhiệm vụ</v>
      </c>
      <c r="U315" s="232"/>
      <c r="V315" s="19" t="str">
        <f>VLOOKUP($E315,'[9]Gui chi Quynh'!$C$7:$E$388,3,0)</f>
        <v>A3</v>
      </c>
      <c r="W315" s="19">
        <f>VLOOKUP(V315,Sheet1!$B$2:$C$12,2,TRUE)</f>
        <v>8</v>
      </c>
      <c r="X315" s="19" t="str">
        <f>VLOOKUP($E315,'[10]Gui chi Quynh'!$C$7:$E$387,3,0)</f>
        <v>A3</v>
      </c>
      <c r="Y315" s="19">
        <f>VLOOKUP(X315,Sheet1!$B$2:$C$12,2,TRUE)</f>
        <v>8</v>
      </c>
      <c r="Z315" s="19" t="str">
        <f>VLOOKUP(E315,'[11]Gui chi Quynh'!$C$7:$E$385,3,0)</f>
        <v>A3</v>
      </c>
      <c r="AA315" s="19">
        <f>VLOOKUP(Z315,Sheet1!$B$2:$C$12,2,TRUE)</f>
        <v>8</v>
      </c>
      <c r="AB315" s="19" t="str">
        <f>VLOOKUP(E315,'[12]Gui chi Quynh'!$C$7:$E$386,3,0)</f>
        <v>A2</v>
      </c>
      <c r="AC315" s="19">
        <f>VLOOKUP(AB315,Sheet1!$B$2:$C$12,2,TRUE)</f>
        <v>9</v>
      </c>
      <c r="AD315" s="19" t="str">
        <f>VLOOKUP($E315,'[13]Chi tiet'!$D$8:$Q$388,14,0)</f>
        <v>A2</v>
      </c>
      <c r="AE315" s="19">
        <f>VLOOKUP(AD315,Sheet1!$B$2:$C$12,2,TRUE)</f>
        <v>9</v>
      </c>
      <c r="AF315" s="19">
        <f t="shared" si="106"/>
        <v>8.4</v>
      </c>
      <c r="AG315" s="226">
        <f t="shared" si="107"/>
        <v>0</v>
      </c>
      <c r="AH315" s="17" t="str">
        <f t="shared" si="96"/>
        <v>Hoàn thành xuất sắc nhiệm vụ</v>
      </c>
      <c r="AI315" s="17">
        <f t="shared" si="108"/>
        <v>8.4</v>
      </c>
      <c r="AJ315" s="365" t="str">
        <f t="shared" si="97"/>
        <v/>
      </c>
      <c r="AK315" s="17" t="str">
        <f t="shared" si="98"/>
        <v>Hoàn thành xuất sắc nhiệm vụ</v>
      </c>
      <c r="AL315" s="17" t="str">
        <f t="shared" si="99"/>
        <v>LĐTT</v>
      </c>
      <c r="AM315" s="366" t="str">
        <f>VLOOKUP($D315,'[14]DS Tong'!$D$18:$L$211,9,0)</f>
        <v>Tốt</v>
      </c>
      <c r="AN315" s="19" t="str">
        <f>VLOOKUP($E315,[15]Sheet1!$C$7:$E$395,2,0)</f>
        <v>A4</v>
      </c>
      <c r="AO315" s="19">
        <f>VLOOKUP(AN315,Sheet1!$B$2:$C$12,2,TRUE)</f>
        <v>7</v>
      </c>
      <c r="AP315" s="19" t="str">
        <f>VLOOKUP($E315,[15]Sheet1!$C$7:$E$395,3,0)</f>
        <v>A4</v>
      </c>
      <c r="AQ315" s="19">
        <f>VLOOKUP(AP315,Sheet1!$B$2:$C$12,2,TRUE)</f>
        <v>7</v>
      </c>
      <c r="AR315" s="17">
        <f t="shared" si="92"/>
        <v>8.1</v>
      </c>
      <c r="AS315" s="17">
        <f t="shared" si="103"/>
        <v>8.1999999999999993</v>
      </c>
      <c r="AT315" s="365" t="str">
        <f t="shared" si="109"/>
        <v>12A* + 0B* + 0C* +  0D</v>
      </c>
      <c r="AU315" s="365" t="str">
        <f t="shared" si="101"/>
        <v>12A*</v>
      </c>
      <c r="AV315" s="19" t="str">
        <f t="shared" si="93"/>
        <v>HTXS NV</v>
      </c>
      <c r="AW315" s="19" t="str">
        <f t="shared" si="94"/>
        <v>HTXS NV</v>
      </c>
      <c r="AX315" s="25"/>
      <c r="AY315" s="25"/>
    </row>
    <row r="316" spans="1:51" s="48" customFormat="1" ht="35.1" customHeight="1" x14ac:dyDescent="0.25">
      <c r="A316" s="207">
        <f t="shared" si="100"/>
        <v>308</v>
      </c>
      <c r="B316" s="207">
        <f>COUNTIF($F$9:F316,F316)</f>
        <v>5</v>
      </c>
      <c r="C316" s="353" t="s">
        <v>984</v>
      </c>
      <c r="D316" s="208" t="s">
        <v>213</v>
      </c>
      <c r="E316" s="185" t="s">
        <v>704</v>
      </c>
      <c r="F316" s="38" t="s">
        <v>337</v>
      </c>
      <c r="G316" s="38" t="s">
        <v>975</v>
      </c>
      <c r="H316" s="19" t="str">
        <f>VLOOKUP($E316,'[4]Gui chi Quynh'!$D$7:$F$393,3,0)</f>
        <v>A4</v>
      </c>
      <c r="I316" s="19">
        <f>VLOOKUP(H316,Sheet1!$B$2:$C$12,2,TRUE)</f>
        <v>7</v>
      </c>
      <c r="J316" s="19" t="str">
        <f>VLOOKUP($E316,'[5]Gui chi Quynh'!$C$7:$E$391,3,0)</f>
        <v>A2</v>
      </c>
      <c r="K316" s="19">
        <f>VLOOKUP(J316,Sheet1!$B$2:$C$12,2,TRUE)</f>
        <v>9</v>
      </c>
      <c r="L316" s="19" t="str">
        <f>VLOOKUP($E316,'[6]Gui chi Quynh'!$C$7:$E$389,3,0)</f>
        <v>A2</v>
      </c>
      <c r="M316" s="19">
        <f>VLOOKUP(L316,Sheet1!$B$2:$C$12,2,TRUE)</f>
        <v>9</v>
      </c>
      <c r="N316" s="19" t="str">
        <f>VLOOKUP($E316,'[7]Gui chi Quynh'!$C$7:$E$389,3,0)</f>
        <v>A2</v>
      </c>
      <c r="O316" s="19">
        <f>VLOOKUP(N316,Sheet1!$B$2:$C$12,2,TRUE)</f>
        <v>9</v>
      </c>
      <c r="P316" s="19" t="str">
        <f>VLOOKUP($E316,'[8]Gui chi Quynh'!$C$7:$E$388,3,0)</f>
        <v>A3</v>
      </c>
      <c r="Q316" s="19">
        <f>VLOOKUP(P316,Sheet1!$B$2:$C$12,2,TRUE)</f>
        <v>8</v>
      </c>
      <c r="R316" s="19">
        <f t="shared" si="104"/>
        <v>8.4</v>
      </c>
      <c r="S316" s="226">
        <f t="shared" si="105"/>
        <v>0</v>
      </c>
      <c r="T316" s="17" t="str">
        <f t="shared" si="95"/>
        <v>Hoàn thành xuất sắc nhiệm vụ</v>
      </c>
      <c r="U316" s="232"/>
      <c r="V316" s="19" t="str">
        <f>VLOOKUP($E316,'[9]Gui chi Quynh'!$C$7:$E$388,3,0)</f>
        <v>A3</v>
      </c>
      <c r="W316" s="19">
        <f>VLOOKUP(V316,Sheet1!$B$2:$C$12,2,TRUE)</f>
        <v>8</v>
      </c>
      <c r="X316" s="19" t="str">
        <f>VLOOKUP($E316,'[10]Gui chi Quynh'!$C$7:$E$387,3,0)</f>
        <v>A3</v>
      </c>
      <c r="Y316" s="19">
        <f>VLOOKUP(X316,Sheet1!$B$2:$C$12,2,TRUE)</f>
        <v>8</v>
      </c>
      <c r="Z316" s="19" t="str">
        <f>VLOOKUP(E316,'[11]Gui chi Quynh'!$C$7:$E$385,3,0)</f>
        <v>A3</v>
      </c>
      <c r="AA316" s="19">
        <f>VLOOKUP(Z316,Sheet1!$B$2:$C$12,2,TRUE)</f>
        <v>8</v>
      </c>
      <c r="AB316" s="19" t="str">
        <f>VLOOKUP(E316,'[12]Gui chi Quynh'!$C$7:$E$386,3,0)</f>
        <v>A3</v>
      </c>
      <c r="AC316" s="19">
        <f>VLOOKUP(AB316,Sheet1!$B$2:$C$12,2,TRUE)</f>
        <v>8</v>
      </c>
      <c r="AD316" s="19" t="str">
        <f>VLOOKUP($E316,'[13]Chi tiet'!$D$8:$Q$388,14,0)</f>
        <v>A2</v>
      </c>
      <c r="AE316" s="19">
        <f>VLOOKUP(AD316,Sheet1!$B$2:$C$12,2,TRUE)</f>
        <v>9</v>
      </c>
      <c r="AF316" s="19">
        <f t="shared" si="106"/>
        <v>8.1999999999999993</v>
      </c>
      <c r="AG316" s="226">
        <f t="shared" si="107"/>
        <v>0</v>
      </c>
      <c r="AH316" s="17" t="str">
        <f t="shared" si="96"/>
        <v>Hoàn thành xuất sắc nhiệm vụ</v>
      </c>
      <c r="AI316" s="17">
        <f t="shared" si="108"/>
        <v>8.3000000000000007</v>
      </c>
      <c r="AJ316" s="365" t="str">
        <f t="shared" si="97"/>
        <v/>
      </c>
      <c r="AK316" s="17" t="str">
        <f t="shared" si="98"/>
        <v>Hoàn thành xuất sắc nhiệm vụ</v>
      </c>
      <c r="AL316" s="17" t="str">
        <f t="shared" si="99"/>
        <v>LĐTT</v>
      </c>
      <c r="AM316" s="366" t="str">
        <f>VLOOKUP($D316,'[14]DS Tong'!$D$18:$L$211,9,0)</f>
        <v>Khá</v>
      </c>
      <c r="AN316" s="19" t="str">
        <f>VLOOKUP($E316,[15]Sheet1!$C$7:$E$395,2,0)</f>
        <v>A4</v>
      </c>
      <c r="AO316" s="19">
        <f>VLOOKUP(AN316,Sheet1!$B$2:$C$12,2,TRUE)</f>
        <v>7</v>
      </c>
      <c r="AP316" s="19" t="str">
        <f>VLOOKUP($E316,[15]Sheet1!$C$7:$E$395,3,0)</f>
        <v>A4</v>
      </c>
      <c r="AQ316" s="19">
        <f>VLOOKUP(AP316,Sheet1!$B$2:$C$12,2,TRUE)</f>
        <v>7</v>
      </c>
      <c r="AR316" s="17">
        <f t="shared" si="92"/>
        <v>8</v>
      </c>
      <c r="AS316" s="17">
        <f t="shared" si="103"/>
        <v>8.1</v>
      </c>
      <c r="AT316" s="365" t="str">
        <f t="shared" si="109"/>
        <v>12A* + 0B* + 0C* +  0D</v>
      </c>
      <c r="AU316" s="365" t="str">
        <f t="shared" si="101"/>
        <v>12A*</v>
      </c>
      <c r="AV316" s="19" t="str">
        <f t="shared" si="93"/>
        <v>HTXS NV</v>
      </c>
      <c r="AW316" s="19" t="str">
        <f t="shared" si="94"/>
        <v>HTXS NV</v>
      </c>
      <c r="AX316" s="25"/>
      <c r="AY316" s="25"/>
    </row>
    <row r="317" spans="1:51" s="48" customFormat="1" ht="35.1" customHeight="1" x14ac:dyDescent="0.25">
      <c r="A317" s="207">
        <f t="shared" si="100"/>
        <v>309</v>
      </c>
      <c r="B317" s="207">
        <f>COUNTIF($F$9:F317,F317)</f>
        <v>6</v>
      </c>
      <c r="C317" s="353" t="s">
        <v>984</v>
      </c>
      <c r="D317" s="208" t="s">
        <v>214</v>
      </c>
      <c r="E317" s="185" t="s">
        <v>705</v>
      </c>
      <c r="F317" s="38" t="s">
        <v>337</v>
      </c>
      <c r="G317" s="38" t="s">
        <v>975</v>
      </c>
      <c r="H317" s="19" t="str">
        <f>VLOOKUP($E317,'[4]Gui chi Quynh'!$D$7:$F$393,3,0)</f>
        <v>A4</v>
      </c>
      <c r="I317" s="19">
        <f>VLOOKUP(H317,Sheet1!$B$2:$C$12,2,TRUE)</f>
        <v>7</v>
      </c>
      <c r="J317" s="19" t="str">
        <f>VLOOKUP($E317,'[5]Gui chi Quynh'!$C$7:$E$391,3,0)</f>
        <v>A3</v>
      </c>
      <c r="K317" s="19">
        <f>VLOOKUP(J317,Sheet1!$B$2:$C$12,2,TRUE)</f>
        <v>8</v>
      </c>
      <c r="L317" s="19" t="str">
        <f>VLOOKUP($E317,'[6]Gui chi Quynh'!$C$7:$E$389,3,0)</f>
        <v>A3</v>
      </c>
      <c r="M317" s="19">
        <f>VLOOKUP(L317,Sheet1!$B$2:$C$12,2,TRUE)</f>
        <v>8</v>
      </c>
      <c r="N317" s="19" t="str">
        <f>VLOOKUP($E317,'[7]Gui chi Quynh'!$C$7:$E$389,3,0)</f>
        <v>A2</v>
      </c>
      <c r="O317" s="19">
        <f>VLOOKUP(N317,Sheet1!$B$2:$C$12,2,TRUE)</f>
        <v>9</v>
      </c>
      <c r="P317" s="19" t="str">
        <f>VLOOKUP($E317,'[8]Gui chi Quynh'!$C$7:$E$388,3,0)</f>
        <v>A3</v>
      </c>
      <c r="Q317" s="19">
        <f>VLOOKUP(P317,Sheet1!$B$2:$C$12,2,TRUE)</f>
        <v>8</v>
      </c>
      <c r="R317" s="19">
        <f t="shared" si="104"/>
        <v>8</v>
      </c>
      <c r="S317" s="226">
        <f t="shared" si="105"/>
        <v>0</v>
      </c>
      <c r="T317" s="17" t="str">
        <f t="shared" si="95"/>
        <v>Hoàn thành xuất sắc nhiệm vụ</v>
      </c>
      <c r="U317" s="232"/>
      <c r="V317" s="19" t="str">
        <f>VLOOKUP($E317,'[9]Gui chi Quynh'!$C$7:$E$388,3,0)</f>
        <v>A3</v>
      </c>
      <c r="W317" s="19">
        <f>VLOOKUP(V317,Sheet1!$B$2:$C$12,2,TRUE)</f>
        <v>8</v>
      </c>
      <c r="X317" s="19" t="str">
        <f>VLOOKUP($E317,'[10]Gui chi Quynh'!$C$7:$E$387,3,0)</f>
        <v>A4</v>
      </c>
      <c r="Y317" s="19">
        <f>VLOOKUP(X317,Sheet1!$B$2:$C$12,2,TRUE)</f>
        <v>7</v>
      </c>
      <c r="Z317" s="19" t="str">
        <f>VLOOKUP(E317,'[11]Gui chi Quynh'!$C$7:$E$385,3,0)</f>
        <v>A3</v>
      </c>
      <c r="AA317" s="19">
        <f>VLOOKUP(Z317,Sheet1!$B$2:$C$12,2,TRUE)</f>
        <v>8</v>
      </c>
      <c r="AB317" s="19" t="str">
        <f>VLOOKUP(E317,'[12]Gui chi Quynh'!$C$7:$E$386,3,0)</f>
        <v>A3</v>
      </c>
      <c r="AC317" s="19">
        <f>VLOOKUP(AB317,Sheet1!$B$2:$C$12,2,TRUE)</f>
        <v>8</v>
      </c>
      <c r="AD317" s="19" t="str">
        <f>VLOOKUP($E317,'[13]Chi tiet'!$D$8:$Q$388,14,0)</f>
        <v>A3</v>
      </c>
      <c r="AE317" s="19">
        <f>VLOOKUP(AD317,Sheet1!$B$2:$C$12,2,TRUE)</f>
        <v>8</v>
      </c>
      <c r="AF317" s="19">
        <f t="shared" si="106"/>
        <v>7.8</v>
      </c>
      <c r="AG317" s="226">
        <f t="shared" si="107"/>
        <v>0</v>
      </c>
      <c r="AH317" s="17" t="str">
        <f t="shared" si="96"/>
        <v>Hoàn thành tốt nhiệm vụ</v>
      </c>
      <c r="AI317" s="17">
        <f t="shared" si="108"/>
        <v>7.9</v>
      </c>
      <c r="AJ317" s="365" t="str">
        <f t="shared" si="97"/>
        <v/>
      </c>
      <c r="AK317" s="17" t="str">
        <f t="shared" si="98"/>
        <v>Hoàn thành tốt nhiệm vụ</v>
      </c>
      <c r="AL317" s="17" t="str">
        <f t="shared" si="99"/>
        <v>LĐTT</v>
      </c>
      <c r="AM317" s="366" t="str">
        <f>VLOOKUP($D317,'[14]DS Tong'!$D$18:$L$211,9,0)</f>
        <v>Tốt</v>
      </c>
      <c r="AN317" s="19" t="str">
        <f>VLOOKUP($E317,[15]Sheet1!$C$7:$E$395,2,0)</f>
        <v>A4</v>
      </c>
      <c r="AO317" s="19">
        <f>VLOOKUP(AN317,Sheet1!$B$2:$C$12,2,TRUE)</f>
        <v>7</v>
      </c>
      <c r="AP317" s="19" t="str">
        <f>VLOOKUP($E317,[15]Sheet1!$C$7:$E$395,3,0)</f>
        <v>A4</v>
      </c>
      <c r="AQ317" s="19">
        <f>VLOOKUP(AP317,Sheet1!$B$2:$C$12,2,TRUE)</f>
        <v>7</v>
      </c>
      <c r="AR317" s="17">
        <f t="shared" si="92"/>
        <v>7.7</v>
      </c>
      <c r="AS317" s="17">
        <f t="shared" si="103"/>
        <v>7.8</v>
      </c>
      <c r="AT317" s="365" t="str">
        <f t="shared" si="109"/>
        <v>12A* + 0B* + 0C* +  0D</v>
      </c>
      <c r="AU317" s="365" t="str">
        <f t="shared" si="101"/>
        <v>12A*</v>
      </c>
      <c r="AV317" s="19" t="str">
        <f t="shared" si="93"/>
        <v>HTT NV</v>
      </c>
      <c r="AW317" s="19" t="str">
        <f t="shared" si="94"/>
        <v>HTT NV</v>
      </c>
      <c r="AX317" s="25"/>
      <c r="AY317" s="25"/>
    </row>
    <row r="318" spans="1:51" s="48" customFormat="1" ht="35.1" customHeight="1" x14ac:dyDescent="0.25">
      <c r="A318" s="207">
        <f t="shared" si="100"/>
        <v>310</v>
      </c>
      <c r="B318" s="207">
        <f>COUNTIF($F$9:F318,F318)</f>
        <v>7</v>
      </c>
      <c r="C318" s="353" t="s">
        <v>984</v>
      </c>
      <c r="D318" s="208" t="s">
        <v>384</v>
      </c>
      <c r="E318" s="185" t="s">
        <v>706</v>
      </c>
      <c r="F318" s="38" t="s">
        <v>337</v>
      </c>
      <c r="G318" s="38" t="s">
        <v>975</v>
      </c>
      <c r="H318" s="19" t="str">
        <f>VLOOKUP($E318,'[4]Gui chi Quynh'!$D$7:$F$393,3,0)</f>
        <v>A4</v>
      </c>
      <c r="I318" s="19">
        <f>VLOOKUP(H318,Sheet1!$B$2:$C$12,2,TRUE)</f>
        <v>7</v>
      </c>
      <c r="J318" s="19" t="str">
        <f>VLOOKUP($E318,'[5]Gui chi Quynh'!$C$7:$E$391,3,0)</f>
        <v>A3</v>
      </c>
      <c r="K318" s="19">
        <f>VLOOKUP(J318,Sheet1!$B$2:$C$12,2,TRUE)</f>
        <v>8</v>
      </c>
      <c r="L318" s="19" t="str">
        <f>VLOOKUP($E318,'[6]Gui chi Quynh'!$C$7:$E$389,3,0)</f>
        <v>A3</v>
      </c>
      <c r="M318" s="19">
        <f>VLOOKUP(L318,Sheet1!$B$2:$C$12,2,TRUE)</f>
        <v>8</v>
      </c>
      <c r="N318" s="19" t="str">
        <f>VLOOKUP($E318,'[7]Gui chi Quynh'!$C$7:$E$389,3,0)</f>
        <v>A3</v>
      </c>
      <c r="O318" s="19">
        <f>VLOOKUP(N318,Sheet1!$B$2:$C$12,2,TRUE)</f>
        <v>8</v>
      </c>
      <c r="P318" s="19" t="str">
        <f>VLOOKUP($E318,'[8]Gui chi Quynh'!$C$7:$E$388,3,0)</f>
        <v>A4</v>
      </c>
      <c r="Q318" s="19">
        <f>VLOOKUP(P318,Sheet1!$B$2:$C$12,2,TRUE)</f>
        <v>7</v>
      </c>
      <c r="R318" s="19">
        <f t="shared" si="104"/>
        <v>7.6</v>
      </c>
      <c r="S318" s="226">
        <f t="shared" si="105"/>
        <v>0</v>
      </c>
      <c r="T318" s="17" t="str">
        <f t="shared" si="95"/>
        <v>Hoàn thành tốt nhiệm vụ</v>
      </c>
      <c r="U318" s="232"/>
      <c r="V318" s="19" t="str">
        <f>VLOOKUP($E318,'[9]Gui chi Quynh'!$C$7:$E$388,3,0)</f>
        <v>A4</v>
      </c>
      <c r="W318" s="19">
        <f>VLOOKUP(V318,Sheet1!$B$2:$C$12,2,TRUE)</f>
        <v>7</v>
      </c>
      <c r="X318" s="19" t="str">
        <f>VLOOKUP($E318,'[10]Gui chi Quynh'!$C$7:$E$387,3,0)</f>
        <v>A4</v>
      </c>
      <c r="Y318" s="19">
        <f>VLOOKUP(X318,Sheet1!$B$2:$C$12,2,TRUE)</f>
        <v>7</v>
      </c>
      <c r="Z318" s="19" t="str">
        <f>VLOOKUP(E318,'[11]Gui chi Quynh'!$C$7:$E$385,3,0)</f>
        <v>A4</v>
      </c>
      <c r="AA318" s="19">
        <f>VLOOKUP(Z318,Sheet1!$B$2:$C$12,2,TRUE)</f>
        <v>7</v>
      </c>
      <c r="AB318" s="19" t="str">
        <f>VLOOKUP(E318,'[12]Gui chi Quynh'!$C$7:$E$386,3,0)</f>
        <v>A4</v>
      </c>
      <c r="AC318" s="19">
        <f>VLOOKUP(AB318,Sheet1!$B$2:$C$12,2,TRUE)</f>
        <v>7</v>
      </c>
      <c r="AD318" s="19" t="str">
        <f>VLOOKUP($E318,'[13]Chi tiet'!$D$8:$Q$388,14,0)</f>
        <v>A3</v>
      </c>
      <c r="AE318" s="19">
        <f>VLOOKUP(AD318,Sheet1!$B$2:$C$12,2,TRUE)</f>
        <v>8</v>
      </c>
      <c r="AF318" s="19">
        <f t="shared" si="106"/>
        <v>7.2</v>
      </c>
      <c r="AG318" s="226">
        <f t="shared" si="107"/>
        <v>0</v>
      </c>
      <c r="AH318" s="17" t="str">
        <f t="shared" si="96"/>
        <v>Hoàn thành tốt nhiệm vụ</v>
      </c>
      <c r="AI318" s="17">
        <f t="shared" si="108"/>
        <v>7.4</v>
      </c>
      <c r="AJ318" s="365" t="str">
        <f t="shared" si="97"/>
        <v/>
      </c>
      <c r="AK318" s="17" t="str">
        <f t="shared" si="98"/>
        <v>Hoàn thành tốt nhiệm vụ</v>
      </c>
      <c r="AL318" s="17" t="str">
        <f t="shared" si="99"/>
        <v>LĐTT</v>
      </c>
      <c r="AM318" s="366" t="str">
        <f>VLOOKUP($D318,'[14]DS Tong'!$D$18:$L$211,9,0)</f>
        <v>Tốt</v>
      </c>
      <c r="AN318" s="19" t="str">
        <f>VLOOKUP($E318,[15]Sheet1!$C$7:$E$395,2,0)</f>
        <v>A4</v>
      </c>
      <c r="AO318" s="19">
        <f>VLOOKUP(AN318,Sheet1!$B$2:$C$12,2,TRUE)</f>
        <v>7</v>
      </c>
      <c r="AP318" s="19" t="str">
        <f>VLOOKUP($E318,[15]Sheet1!$C$7:$E$395,3,0)</f>
        <v>A4</v>
      </c>
      <c r="AQ318" s="19">
        <f>VLOOKUP(AP318,Sheet1!$B$2:$C$12,2,TRUE)</f>
        <v>7</v>
      </c>
      <c r="AR318" s="17">
        <f t="shared" si="92"/>
        <v>7.3</v>
      </c>
      <c r="AS318" s="17">
        <f t="shared" si="103"/>
        <v>7.3</v>
      </c>
      <c r="AT318" s="365" t="str">
        <f t="shared" si="109"/>
        <v>12A* + 0B* + 0C* +  0D</v>
      </c>
      <c r="AU318" s="365" t="str">
        <f t="shared" si="101"/>
        <v>12A*</v>
      </c>
      <c r="AV318" s="19" t="str">
        <f t="shared" si="93"/>
        <v>HTT NV</v>
      </c>
      <c r="AW318" s="19" t="str">
        <f t="shared" si="94"/>
        <v>HTT NV</v>
      </c>
      <c r="AX318" s="25"/>
      <c r="AY318" s="25"/>
    </row>
    <row r="319" spans="1:51" s="48" customFormat="1" ht="35.1" customHeight="1" x14ac:dyDescent="0.25">
      <c r="A319" s="207">
        <f t="shared" si="100"/>
        <v>311</v>
      </c>
      <c r="B319" s="207">
        <f>COUNTIF($F$9:F319,F319)</f>
        <v>1</v>
      </c>
      <c r="C319" s="353" t="s">
        <v>984</v>
      </c>
      <c r="D319" s="220" t="s">
        <v>215</v>
      </c>
      <c r="E319" s="211" t="s">
        <v>708</v>
      </c>
      <c r="F319" s="372" t="s">
        <v>13</v>
      </c>
      <c r="G319" s="372" t="s">
        <v>974</v>
      </c>
      <c r="H319" s="19" t="str">
        <f>VLOOKUP($E319,'[4]Gui chi Quynh'!$D$7:$F$393,3,0)</f>
        <v>A4</v>
      </c>
      <c r="I319" s="19">
        <f>VLOOKUP(H319,Sheet1!$B$2:$C$12,2,TRUE)</f>
        <v>7</v>
      </c>
      <c r="J319" s="19" t="str">
        <f>VLOOKUP($E319,'[5]Gui chi Quynh'!$C$7:$E$391,3,0)</f>
        <v>A4</v>
      </c>
      <c r="K319" s="19">
        <f>VLOOKUP(J319,Sheet1!$B$2:$C$12,2,TRUE)</f>
        <v>7</v>
      </c>
      <c r="L319" s="19" t="str">
        <f>VLOOKUP($E319,'[6]Gui chi Quynh'!$C$7:$E$389,3,0)</f>
        <v>A4</v>
      </c>
      <c r="M319" s="19">
        <f>VLOOKUP(L319,Sheet1!$B$2:$C$12,2,TRUE)</f>
        <v>7</v>
      </c>
      <c r="N319" s="19" t="str">
        <f>VLOOKUP($E319,'[7]Gui chi Quynh'!$C$7:$E$389,3,0)</f>
        <v>A3</v>
      </c>
      <c r="O319" s="19">
        <f>VLOOKUP(N319,Sheet1!$B$2:$C$12,2,TRUE)</f>
        <v>8</v>
      </c>
      <c r="P319" s="19" t="str">
        <f>VLOOKUP($E319,'[8]Gui chi Quynh'!$C$7:$E$388,3,0)</f>
        <v>A3</v>
      </c>
      <c r="Q319" s="19">
        <f>VLOOKUP(P319,Sheet1!$B$2:$C$12,2,TRUE)</f>
        <v>8</v>
      </c>
      <c r="R319" s="19">
        <f t="shared" si="104"/>
        <v>7.4</v>
      </c>
      <c r="S319" s="226">
        <f t="shared" si="105"/>
        <v>0</v>
      </c>
      <c r="T319" s="17" t="str">
        <f t="shared" si="95"/>
        <v>Hoàn thành tốt nhiệm vụ</v>
      </c>
      <c r="U319" s="232"/>
      <c r="V319" s="19" t="str">
        <f>VLOOKUP($E319,'[9]Gui chi Quynh'!$C$7:$E$388,3,0)</f>
        <v>A4</v>
      </c>
      <c r="W319" s="19">
        <f>VLOOKUP(V319,Sheet1!$B$2:$C$12,2,TRUE)</f>
        <v>7</v>
      </c>
      <c r="X319" s="19" t="str">
        <f>VLOOKUP($E319,'[10]Gui chi Quynh'!$C$7:$E$387,3,0)</f>
        <v>A3</v>
      </c>
      <c r="Y319" s="19">
        <f>VLOOKUP(X319,Sheet1!$B$2:$C$12,2,TRUE)</f>
        <v>8</v>
      </c>
      <c r="Z319" s="19" t="str">
        <f>VLOOKUP(E319,'[11]Gui chi Quynh'!$C$7:$E$385,3,0)</f>
        <v>A4</v>
      </c>
      <c r="AA319" s="19">
        <f>VLOOKUP(Z319,Sheet1!$B$2:$C$12,2,TRUE)</f>
        <v>7</v>
      </c>
      <c r="AB319" s="19" t="str">
        <f>VLOOKUP(E319,'[12]Gui chi Quynh'!$C$7:$E$386,3,0)</f>
        <v>A4</v>
      </c>
      <c r="AC319" s="19">
        <f>VLOOKUP(AB319,Sheet1!$B$2:$C$12,2,TRUE)</f>
        <v>7</v>
      </c>
      <c r="AD319" s="19" t="str">
        <f>VLOOKUP($E319,'[13]Chi tiet'!$D$8:$Q$388,14,0)</f>
        <v>A4</v>
      </c>
      <c r="AE319" s="19">
        <f>VLOOKUP(AD319,Sheet1!$B$2:$C$12,2,TRUE)</f>
        <v>7</v>
      </c>
      <c r="AF319" s="19">
        <f t="shared" si="106"/>
        <v>7.2</v>
      </c>
      <c r="AG319" s="226">
        <f t="shared" si="107"/>
        <v>0</v>
      </c>
      <c r="AH319" s="17" t="str">
        <f t="shared" si="96"/>
        <v>Hoàn thành tốt nhiệm vụ</v>
      </c>
      <c r="AI319" s="17">
        <f t="shared" si="108"/>
        <v>7.3</v>
      </c>
      <c r="AJ319" s="365" t="str">
        <f t="shared" si="97"/>
        <v/>
      </c>
      <c r="AK319" s="17" t="str">
        <f t="shared" si="98"/>
        <v>Hoàn thành tốt nhiệm vụ</v>
      </c>
      <c r="AL319" s="17" t="str">
        <f t="shared" si="99"/>
        <v>LĐTT</v>
      </c>
      <c r="AM319" s="366" t="str">
        <f>VLOOKUP($D319,'[14]DS Tong'!$D$18:$L$211,9,0)</f>
        <v>Khá</v>
      </c>
      <c r="AN319" s="19" t="str">
        <f>VLOOKUP($E319,[15]Sheet1!$C$7:$E$395,2,0)</f>
        <v>A4</v>
      </c>
      <c r="AO319" s="19">
        <f>VLOOKUP(AN319,Sheet1!$B$2:$C$12,2,TRUE)</f>
        <v>7</v>
      </c>
      <c r="AP319" s="19" t="str">
        <f>VLOOKUP($E319,[15]Sheet1!$C$7:$E$395,3,0)</f>
        <v>A4</v>
      </c>
      <c r="AQ319" s="19">
        <f>VLOOKUP(AP319,Sheet1!$B$2:$C$12,2,TRUE)</f>
        <v>7</v>
      </c>
      <c r="AR319" s="17">
        <f t="shared" si="92"/>
        <v>7.3</v>
      </c>
      <c r="AS319" s="17">
        <f t="shared" si="103"/>
        <v>7.3</v>
      </c>
      <c r="AT319" s="365" t="str">
        <f t="shared" si="109"/>
        <v>12A* + 0B* + 0C* +  0D</v>
      </c>
      <c r="AU319" s="365" t="str">
        <f t="shared" si="101"/>
        <v>12A*</v>
      </c>
      <c r="AV319" s="19" t="str">
        <f t="shared" si="93"/>
        <v>HTT NV</v>
      </c>
      <c r="AW319" s="19" t="str">
        <f t="shared" si="94"/>
        <v>HTT NV</v>
      </c>
      <c r="AX319" s="25"/>
      <c r="AY319" s="25"/>
    </row>
    <row r="320" spans="1:51" s="48" customFormat="1" ht="35.1" customHeight="1" x14ac:dyDescent="0.25">
      <c r="A320" s="207">
        <f t="shared" si="100"/>
        <v>312</v>
      </c>
      <c r="B320" s="207">
        <f>COUNTIF($F$9:F320,F320)</f>
        <v>2</v>
      </c>
      <c r="C320" s="353" t="s">
        <v>984</v>
      </c>
      <c r="D320" s="220" t="s">
        <v>216</v>
      </c>
      <c r="E320" s="211" t="s">
        <v>707</v>
      </c>
      <c r="F320" s="89" t="s">
        <v>13</v>
      </c>
      <c r="G320" s="89" t="s">
        <v>975</v>
      </c>
      <c r="H320" s="19" t="str">
        <f>VLOOKUP($E320,'[4]Gui chi Quynh'!$D$7:$F$393,3,0)</f>
        <v>A4</v>
      </c>
      <c r="I320" s="19">
        <f>VLOOKUP(H320,Sheet1!$B$2:$C$12,2,TRUE)</f>
        <v>7</v>
      </c>
      <c r="J320" s="19" t="str">
        <f>VLOOKUP($E320,'[5]Gui chi Quynh'!$C$7:$E$391,3,0)</f>
        <v>A4</v>
      </c>
      <c r="K320" s="19">
        <f>VLOOKUP(J320,Sheet1!$B$2:$C$12,2,TRUE)</f>
        <v>7</v>
      </c>
      <c r="L320" s="19" t="str">
        <f>VLOOKUP($E320,'[6]Gui chi Quynh'!$C$7:$E$389,3,0)</f>
        <v>A4</v>
      </c>
      <c r="M320" s="19">
        <f>VLOOKUP(L320,Sheet1!$B$2:$C$12,2,TRUE)</f>
        <v>7</v>
      </c>
      <c r="N320" s="19" t="str">
        <f>VLOOKUP($E320,'[7]Gui chi Quynh'!$C$7:$E$389,3,0)</f>
        <v>A3</v>
      </c>
      <c r="O320" s="19">
        <f>VLOOKUP(N320,Sheet1!$B$2:$C$12,2,TRUE)</f>
        <v>8</v>
      </c>
      <c r="P320" s="19" t="str">
        <f>VLOOKUP($E320,'[8]Gui chi Quynh'!$C$7:$E$388,3,0)</f>
        <v>A3</v>
      </c>
      <c r="Q320" s="19">
        <f>VLOOKUP(P320,Sheet1!$B$2:$C$12,2,TRUE)</f>
        <v>8</v>
      </c>
      <c r="R320" s="19">
        <f t="shared" si="104"/>
        <v>7.4</v>
      </c>
      <c r="S320" s="226">
        <f t="shared" si="105"/>
        <v>0</v>
      </c>
      <c r="T320" s="17" t="str">
        <f t="shared" si="95"/>
        <v>Hoàn thành tốt nhiệm vụ</v>
      </c>
      <c r="U320" s="232"/>
      <c r="V320" s="19" t="str">
        <f>VLOOKUP($E320,'[9]Gui chi Quynh'!$C$7:$E$388,3,0)</f>
        <v>A4</v>
      </c>
      <c r="W320" s="19">
        <f>VLOOKUP(V320,Sheet1!$B$2:$C$12,2,TRUE)</f>
        <v>7</v>
      </c>
      <c r="X320" s="19" t="str">
        <f>VLOOKUP($E320,'[10]Gui chi Quynh'!$C$7:$E$387,3,0)</f>
        <v>A3</v>
      </c>
      <c r="Y320" s="19">
        <f>VLOOKUP(X320,Sheet1!$B$2:$C$12,2,TRUE)</f>
        <v>8</v>
      </c>
      <c r="Z320" s="19" t="str">
        <f>VLOOKUP(E320,'[11]Gui chi Quynh'!$C$7:$E$385,3,0)</f>
        <v>A4</v>
      </c>
      <c r="AA320" s="19">
        <f>VLOOKUP(Z320,Sheet1!$B$2:$C$12,2,TRUE)</f>
        <v>7</v>
      </c>
      <c r="AB320" s="19" t="str">
        <f>VLOOKUP(E320,'[12]Gui chi Quynh'!$C$7:$E$386,3,0)</f>
        <v>A4</v>
      </c>
      <c r="AC320" s="19">
        <f>VLOOKUP(AB320,Sheet1!$B$2:$C$12,2,TRUE)</f>
        <v>7</v>
      </c>
      <c r="AD320" s="19" t="str">
        <f>VLOOKUP($E320,'[13]Chi tiet'!$D$8:$Q$388,14,0)</f>
        <v>A4</v>
      </c>
      <c r="AE320" s="19">
        <f>VLOOKUP(AD320,Sheet1!$B$2:$C$12,2,TRUE)</f>
        <v>7</v>
      </c>
      <c r="AF320" s="19">
        <f t="shared" si="106"/>
        <v>7.2</v>
      </c>
      <c r="AG320" s="226">
        <f t="shared" si="107"/>
        <v>0</v>
      </c>
      <c r="AH320" s="17" t="str">
        <f t="shared" si="96"/>
        <v>Hoàn thành tốt nhiệm vụ</v>
      </c>
      <c r="AI320" s="17">
        <f t="shared" si="108"/>
        <v>7.3</v>
      </c>
      <c r="AJ320" s="365" t="str">
        <f t="shared" si="97"/>
        <v/>
      </c>
      <c r="AK320" s="17" t="str">
        <f t="shared" si="98"/>
        <v>Hoàn thành tốt nhiệm vụ</v>
      </c>
      <c r="AL320" s="17" t="str">
        <f t="shared" si="99"/>
        <v>LĐTT</v>
      </c>
      <c r="AM320" s="366" t="str">
        <f>VLOOKUP($D320,'[14]DS Tong'!$D$18:$L$211,9,0)</f>
        <v>Khá</v>
      </c>
      <c r="AN320" s="19" t="str">
        <f>VLOOKUP($E320,[15]Sheet1!$C$7:$E$395,2,0)</f>
        <v>A4</v>
      </c>
      <c r="AO320" s="19">
        <f>VLOOKUP(AN320,Sheet1!$B$2:$C$12,2,TRUE)</f>
        <v>7</v>
      </c>
      <c r="AP320" s="19" t="str">
        <f>VLOOKUP($E320,[15]Sheet1!$C$7:$E$395,3,0)</f>
        <v>A4</v>
      </c>
      <c r="AQ320" s="19">
        <f>VLOOKUP(AP320,Sheet1!$B$2:$C$12,2,TRUE)</f>
        <v>7</v>
      </c>
      <c r="AR320" s="17">
        <f t="shared" si="92"/>
        <v>7.3</v>
      </c>
      <c r="AS320" s="17">
        <f t="shared" si="103"/>
        <v>7.3</v>
      </c>
      <c r="AT320" s="365" t="str">
        <f t="shared" si="109"/>
        <v>12A* + 0B* + 0C* +  0D</v>
      </c>
      <c r="AU320" s="365" t="str">
        <f t="shared" si="101"/>
        <v>12A*</v>
      </c>
      <c r="AV320" s="19" t="str">
        <f t="shared" si="93"/>
        <v>HTT NV</v>
      </c>
      <c r="AW320" s="19" t="str">
        <f t="shared" si="94"/>
        <v>HTT NV</v>
      </c>
      <c r="AX320" s="25"/>
      <c r="AY320" s="25"/>
    </row>
    <row r="321" spans="1:57" s="48" customFormat="1" ht="35.1" customHeight="1" x14ac:dyDescent="0.25">
      <c r="A321" s="207">
        <f t="shared" si="100"/>
        <v>313</v>
      </c>
      <c r="B321" s="207">
        <f>COUNTIF($F$9:F321,F321)</f>
        <v>3</v>
      </c>
      <c r="C321" s="353" t="s">
        <v>985</v>
      </c>
      <c r="D321" s="220" t="s">
        <v>217</v>
      </c>
      <c r="E321" s="211" t="s">
        <v>709</v>
      </c>
      <c r="F321" s="89" t="s">
        <v>13</v>
      </c>
      <c r="G321" s="89" t="s">
        <v>975</v>
      </c>
      <c r="H321" s="19" t="str">
        <f>VLOOKUP($E321,'[4]Gui chi Quynh'!$D$7:$F$393,3,0)</f>
        <v>A2</v>
      </c>
      <c r="I321" s="19">
        <f>VLOOKUP(H321,Sheet1!$B$2:$C$12,2,TRUE)</f>
        <v>9</v>
      </c>
      <c r="J321" s="19" t="str">
        <f>VLOOKUP($E321,'[5]Gui chi Quynh'!$C$7:$E$391,3,0)</f>
        <v>A2</v>
      </c>
      <c r="K321" s="19">
        <f>VLOOKUP(J321,Sheet1!$B$2:$C$12,2,TRUE)</f>
        <v>9</v>
      </c>
      <c r="L321" s="19" t="str">
        <f>VLOOKUP($E321,'[6]Gui chi Quynh'!$C$7:$E$389,3,0)</f>
        <v>A2</v>
      </c>
      <c r="M321" s="19">
        <f>VLOOKUP(L321,Sheet1!$B$2:$C$12,2,TRUE)</f>
        <v>9</v>
      </c>
      <c r="N321" s="19" t="str">
        <f>VLOOKUP($E321,'[7]Gui chi Quynh'!$C$7:$E$389,3,0)</f>
        <v>A2</v>
      </c>
      <c r="O321" s="19">
        <f>VLOOKUP(N321,Sheet1!$B$2:$C$12,2,TRUE)</f>
        <v>9</v>
      </c>
      <c r="P321" s="19" t="str">
        <f>VLOOKUP($E321,'[8]Gui chi Quynh'!$C$7:$E$388,3,0)</f>
        <v>A2</v>
      </c>
      <c r="Q321" s="19">
        <f>VLOOKUP(P321,Sheet1!$B$2:$C$12,2,TRUE)</f>
        <v>9</v>
      </c>
      <c r="R321" s="19">
        <f t="shared" si="104"/>
        <v>9</v>
      </c>
      <c r="S321" s="226">
        <f t="shared" si="105"/>
        <v>0</v>
      </c>
      <c r="T321" s="17" t="str">
        <f t="shared" si="95"/>
        <v>Hoàn thành xuất sắc nhiệm vụ</v>
      </c>
      <c r="U321" s="232"/>
      <c r="V321" s="19" t="str">
        <f>VLOOKUP($E321,'[9]Gui chi Quynh'!$C$7:$E$388,3,0)</f>
        <v>A2</v>
      </c>
      <c r="W321" s="19">
        <f>VLOOKUP(V321,Sheet1!$B$2:$C$12,2,TRUE)</f>
        <v>9</v>
      </c>
      <c r="X321" s="19" t="str">
        <f>VLOOKUP($E321,'[10]Gui chi Quynh'!$C$7:$E$387,3,0)</f>
        <v>A2</v>
      </c>
      <c r="Y321" s="19">
        <f>VLOOKUP(X321,Sheet1!$B$2:$C$12,2,TRUE)</f>
        <v>9</v>
      </c>
      <c r="Z321" s="19" t="str">
        <f>VLOOKUP(E321,'[11]Gui chi Quynh'!$C$7:$E$385,3,0)</f>
        <v>A3</v>
      </c>
      <c r="AA321" s="19">
        <f>VLOOKUP(Z321,Sheet1!$B$2:$C$12,2,TRUE)</f>
        <v>8</v>
      </c>
      <c r="AB321" s="19" t="str">
        <f>VLOOKUP(E321,'[12]Gui chi Quynh'!$C$7:$E$386,3,0)</f>
        <v>A2</v>
      </c>
      <c r="AC321" s="19">
        <f>VLOOKUP(AB321,Sheet1!$B$2:$C$12,2,TRUE)</f>
        <v>9</v>
      </c>
      <c r="AD321" s="19" t="str">
        <f>VLOOKUP($E321,'[13]Chi tiet'!$D$8:$Q$388,14,0)</f>
        <v>A2</v>
      </c>
      <c r="AE321" s="19">
        <f>VLOOKUP(AD321,Sheet1!$B$2:$C$12,2,TRUE)</f>
        <v>9</v>
      </c>
      <c r="AF321" s="19">
        <f t="shared" si="106"/>
        <v>8.8000000000000007</v>
      </c>
      <c r="AG321" s="226">
        <f t="shared" si="107"/>
        <v>0</v>
      </c>
      <c r="AH321" s="17" t="str">
        <f t="shared" si="96"/>
        <v>Hoàn thành xuất sắc nhiệm vụ</v>
      </c>
      <c r="AI321" s="17">
        <f t="shared" si="108"/>
        <v>8.9</v>
      </c>
      <c r="AJ321" s="365" t="str">
        <f t="shared" si="97"/>
        <v/>
      </c>
      <c r="AK321" s="17" t="str">
        <f t="shared" si="98"/>
        <v>Hoàn thành xuất sắc nhiệm vụ</v>
      </c>
      <c r="AL321" s="17" t="str">
        <f t="shared" si="99"/>
        <v>LĐTT</v>
      </c>
      <c r="AM321" s="366"/>
      <c r="AN321" s="19" t="str">
        <f>VLOOKUP($E321,[15]Sheet1!$C$7:$E$395,2,0)</f>
        <v>A2</v>
      </c>
      <c r="AO321" s="19">
        <f>VLOOKUP(AN321,Sheet1!$B$2:$C$12,2,TRUE)</f>
        <v>9</v>
      </c>
      <c r="AP321" s="19" t="str">
        <f>VLOOKUP($E321,[15]Sheet1!$C$7:$E$395,3,0)</f>
        <v>A2</v>
      </c>
      <c r="AQ321" s="19">
        <f>VLOOKUP(AP321,Sheet1!$B$2:$C$12,2,TRUE)</f>
        <v>9</v>
      </c>
      <c r="AR321" s="17">
        <f t="shared" si="92"/>
        <v>8.9</v>
      </c>
      <c r="AS321" s="17">
        <f t="shared" si="103"/>
        <v>8.9</v>
      </c>
      <c r="AT321" s="365" t="str">
        <f t="shared" si="109"/>
        <v>12A* + 0B* + 0C* +  0D</v>
      </c>
      <c r="AU321" s="365" t="str">
        <f t="shared" si="101"/>
        <v>12A*</v>
      </c>
      <c r="AV321" s="19" t="str">
        <f t="shared" si="93"/>
        <v>HTXS NV</v>
      </c>
      <c r="AW321" s="19" t="str">
        <f t="shared" si="94"/>
        <v>HTXS NV</v>
      </c>
      <c r="AX321" s="119"/>
      <c r="AY321" s="25" t="s">
        <v>380</v>
      </c>
    </row>
    <row r="322" spans="1:57" s="48" customFormat="1" ht="35.1" customHeight="1" x14ac:dyDescent="0.25">
      <c r="A322" s="207">
        <f t="shared" si="100"/>
        <v>314</v>
      </c>
      <c r="B322" s="207">
        <f>COUNTIF($F$9:F322,F322)</f>
        <v>1</v>
      </c>
      <c r="C322" s="353" t="s">
        <v>984</v>
      </c>
      <c r="D322" s="115" t="s">
        <v>256</v>
      </c>
      <c r="E322" s="185" t="s">
        <v>710</v>
      </c>
      <c r="F322" s="372" t="s">
        <v>14</v>
      </c>
      <c r="G322" s="372" t="s">
        <v>974</v>
      </c>
      <c r="H322" s="19" t="str">
        <f>VLOOKUP($E322,'[4]Gui chi Quynh'!$D$7:$F$393,3,0)</f>
        <v>A2</v>
      </c>
      <c r="I322" s="19">
        <f>VLOOKUP(H322,Sheet1!$B$2:$C$12,2,TRUE)</f>
        <v>9</v>
      </c>
      <c r="J322" s="19" t="str">
        <f>VLOOKUP($E322,'[5]Gui chi Quynh'!$C$7:$E$391,3,0)</f>
        <v>A1</v>
      </c>
      <c r="K322" s="19">
        <f>VLOOKUP(J322,Sheet1!$B$2:$C$12,2,TRUE)</f>
        <v>10</v>
      </c>
      <c r="L322" s="19" t="str">
        <f>VLOOKUP($E322,'[6]Gui chi Quynh'!$C$7:$E$389,3,0)</f>
        <v>A1</v>
      </c>
      <c r="M322" s="19">
        <f>VLOOKUP(L322,Sheet1!$B$2:$C$12,2,TRUE)</f>
        <v>10</v>
      </c>
      <c r="N322" s="19" t="str">
        <f>VLOOKUP($E322,'[7]Gui chi Quynh'!$C$7:$E$389,3,0)</f>
        <v>A1</v>
      </c>
      <c r="O322" s="19">
        <f>VLOOKUP(N322,Sheet1!$B$2:$C$12,2,TRUE)</f>
        <v>10</v>
      </c>
      <c r="P322" s="19" t="str">
        <f>VLOOKUP($E322,'[8]Gui chi Quynh'!$C$7:$E$388,3,0)</f>
        <v>A1</v>
      </c>
      <c r="Q322" s="19">
        <f>VLOOKUP(P322,Sheet1!$B$2:$C$12,2,TRUE)</f>
        <v>10</v>
      </c>
      <c r="R322" s="19">
        <f t="shared" si="104"/>
        <v>9.8000000000000007</v>
      </c>
      <c r="S322" s="226">
        <f t="shared" si="105"/>
        <v>0</v>
      </c>
      <c r="T322" s="17" t="str">
        <f t="shared" si="95"/>
        <v>Hoàn thành xuất sắc nhiệm vụ</v>
      </c>
      <c r="U322" s="232"/>
      <c r="V322" s="19" t="str">
        <f>VLOOKUP($E322,'[9]Gui chi Quynh'!$C$7:$E$388,3,0)</f>
        <v>A1</v>
      </c>
      <c r="W322" s="19">
        <f>VLOOKUP(V322,Sheet1!$B$2:$C$12,2,TRUE)</f>
        <v>10</v>
      </c>
      <c r="X322" s="19" t="str">
        <f>VLOOKUP($E322,'[10]Gui chi Quynh'!$C$7:$E$387,3,0)</f>
        <v>A1</v>
      </c>
      <c r="Y322" s="19">
        <f>VLOOKUP(X322,Sheet1!$B$2:$C$12,2,TRUE)</f>
        <v>10</v>
      </c>
      <c r="Z322" s="19" t="str">
        <f>VLOOKUP(E322,'[11]Gui chi Quynh'!$C$7:$E$385,3,0)</f>
        <v>A1</v>
      </c>
      <c r="AA322" s="19">
        <f>VLOOKUP(Z322,Sheet1!$B$2:$C$12,2,TRUE)</f>
        <v>10</v>
      </c>
      <c r="AB322" s="19" t="str">
        <f>VLOOKUP(E322,'[12]Gui chi Quynh'!$C$7:$E$386,3,0)</f>
        <v>A1</v>
      </c>
      <c r="AC322" s="19">
        <f>VLOOKUP(AB322,Sheet1!$B$2:$C$12,2,TRUE)</f>
        <v>10</v>
      </c>
      <c r="AD322" s="19" t="str">
        <f>VLOOKUP($E322,'[13]Chi tiet'!$D$8:$Q$388,14,0)</f>
        <v>A1</v>
      </c>
      <c r="AE322" s="19">
        <f>VLOOKUP(AD322,Sheet1!$B$2:$C$12,2,TRUE)</f>
        <v>10</v>
      </c>
      <c r="AF322" s="19">
        <f t="shared" si="106"/>
        <v>10</v>
      </c>
      <c r="AG322" s="226">
        <f t="shared" si="107"/>
        <v>0</v>
      </c>
      <c r="AH322" s="17" t="str">
        <f t="shared" si="96"/>
        <v>Hoàn thành xuất sắc nhiệm vụ</v>
      </c>
      <c r="AI322" s="17">
        <f t="shared" si="108"/>
        <v>9.9</v>
      </c>
      <c r="AJ322" s="365" t="str">
        <f t="shared" si="97"/>
        <v/>
      </c>
      <c r="AK322" s="17" t="str">
        <f t="shared" si="98"/>
        <v>Hoàn thành xuất sắc nhiệm vụ</v>
      </c>
      <c r="AL322" s="17" t="str">
        <f t="shared" si="99"/>
        <v>LĐTT</v>
      </c>
      <c r="AM322" s="366" t="str">
        <f>VLOOKUP($D322,'[14]DS Tong'!$D$18:$L$211,9,0)</f>
        <v>Tốt</v>
      </c>
      <c r="AN322" s="19" t="str">
        <f>VLOOKUP($E322,[15]Sheet1!$C$7:$E$395,2,0)</f>
        <v>A1</v>
      </c>
      <c r="AO322" s="19">
        <f>VLOOKUP(AN322,Sheet1!$B$2:$C$12,2,TRUE)</f>
        <v>10</v>
      </c>
      <c r="AP322" s="19" t="str">
        <f>VLOOKUP($E322,[15]Sheet1!$C$7:$E$395,3,0)</f>
        <v>A2</v>
      </c>
      <c r="AQ322" s="19">
        <f>VLOOKUP(AP322,Sheet1!$B$2:$C$12,2,TRUE)</f>
        <v>9</v>
      </c>
      <c r="AR322" s="17">
        <f t="shared" si="92"/>
        <v>9.8000000000000007</v>
      </c>
      <c r="AS322" s="17">
        <f t="shared" si="103"/>
        <v>9.8000000000000007</v>
      </c>
      <c r="AT322" s="365" t="str">
        <f t="shared" si="109"/>
        <v>12A* + 0B* + 0C* +  0D</v>
      </c>
      <c r="AU322" s="365" t="str">
        <f t="shared" si="101"/>
        <v>12A*</v>
      </c>
      <c r="AV322" s="19" t="str">
        <f t="shared" si="93"/>
        <v>HTXS NV</v>
      </c>
      <c r="AW322" s="19" t="str">
        <f t="shared" si="94"/>
        <v>HTXS NV</v>
      </c>
      <c r="AX322" s="119"/>
      <c r="AY322" s="25"/>
    </row>
    <row r="323" spans="1:57" s="48" customFormat="1" ht="35.1" customHeight="1" x14ac:dyDescent="0.25">
      <c r="A323" s="207">
        <f t="shared" si="100"/>
        <v>315</v>
      </c>
      <c r="B323" s="207">
        <f>COUNTIF($F$9:F323,F323)</f>
        <v>2</v>
      </c>
      <c r="C323" s="353" t="s">
        <v>984</v>
      </c>
      <c r="D323" s="115" t="s">
        <v>257</v>
      </c>
      <c r="E323" s="185" t="s">
        <v>711</v>
      </c>
      <c r="F323" s="19" t="s">
        <v>14</v>
      </c>
      <c r="G323" s="19" t="s">
        <v>974</v>
      </c>
      <c r="H323" s="19" t="str">
        <f>VLOOKUP($E323,'[4]Gui chi Quynh'!$D$7:$F$393,3,0)</f>
        <v>A3</v>
      </c>
      <c r="I323" s="19">
        <f>VLOOKUP(H323,Sheet1!$B$2:$C$12,2,TRUE)</f>
        <v>8</v>
      </c>
      <c r="J323" s="19" t="str">
        <f>VLOOKUP($E323,'[5]Gui chi Quynh'!$C$7:$E$391,3,0)</f>
        <v>A2</v>
      </c>
      <c r="K323" s="19">
        <f>VLOOKUP(J323,Sheet1!$B$2:$C$12,2,TRUE)</f>
        <v>9</v>
      </c>
      <c r="L323" s="19" t="str">
        <f>VLOOKUP($E323,'[6]Gui chi Quynh'!$C$7:$E$389,3,0)</f>
        <v>A2</v>
      </c>
      <c r="M323" s="19">
        <f>VLOOKUP(L323,Sheet1!$B$2:$C$12,2,TRUE)</f>
        <v>9</v>
      </c>
      <c r="N323" s="19" t="str">
        <f>VLOOKUP($E323,'[7]Gui chi Quynh'!$C$7:$E$389,3,0)</f>
        <v>A2</v>
      </c>
      <c r="O323" s="19">
        <f>VLOOKUP(N323,Sheet1!$B$2:$C$12,2,TRUE)</f>
        <v>9</v>
      </c>
      <c r="P323" s="19" t="str">
        <f>VLOOKUP($E323,'[8]Gui chi Quynh'!$C$7:$E$388,3,0)</f>
        <v>A3</v>
      </c>
      <c r="Q323" s="19">
        <f>VLOOKUP(P323,Sheet1!$B$2:$C$12,2,TRUE)</f>
        <v>8</v>
      </c>
      <c r="R323" s="19">
        <f t="shared" si="104"/>
        <v>8.6</v>
      </c>
      <c r="S323" s="226">
        <f t="shared" si="105"/>
        <v>0</v>
      </c>
      <c r="T323" s="17" t="str">
        <f t="shared" si="95"/>
        <v>Hoàn thành xuất sắc nhiệm vụ</v>
      </c>
      <c r="U323" s="232"/>
      <c r="V323" s="19" t="str">
        <f>VLOOKUP($E323,'[9]Gui chi Quynh'!$C$7:$E$388,3,0)</f>
        <v>A2</v>
      </c>
      <c r="W323" s="19">
        <f>VLOOKUP(V323,Sheet1!$B$2:$C$12,2,TRUE)</f>
        <v>9</v>
      </c>
      <c r="X323" s="19" t="str">
        <f>VLOOKUP($E323,'[10]Gui chi Quynh'!$C$7:$E$387,3,0)</f>
        <v>A2</v>
      </c>
      <c r="Y323" s="19">
        <f>VLOOKUP(X323,Sheet1!$B$2:$C$12,2,TRUE)</f>
        <v>9</v>
      </c>
      <c r="Z323" s="19" t="str">
        <f>VLOOKUP(E323,'[11]Gui chi Quynh'!$C$7:$E$385,3,0)</f>
        <v>A3</v>
      </c>
      <c r="AA323" s="19">
        <f>VLOOKUP(Z323,Sheet1!$B$2:$C$12,2,TRUE)</f>
        <v>8</v>
      </c>
      <c r="AB323" s="19" t="str">
        <f>VLOOKUP(E323,'[12]Gui chi Quynh'!$C$7:$E$386,3,0)</f>
        <v>A2</v>
      </c>
      <c r="AC323" s="19">
        <f>VLOOKUP(AB323,Sheet1!$B$2:$C$12,2,TRUE)</f>
        <v>9</v>
      </c>
      <c r="AD323" s="19" t="str">
        <f>VLOOKUP($E323,'[13]Chi tiet'!$D$8:$Q$388,14,0)</f>
        <v>A3</v>
      </c>
      <c r="AE323" s="19">
        <f>VLOOKUP(AD323,Sheet1!$B$2:$C$12,2,TRUE)</f>
        <v>8</v>
      </c>
      <c r="AF323" s="19">
        <f t="shared" si="106"/>
        <v>8.6</v>
      </c>
      <c r="AG323" s="226">
        <f t="shared" si="107"/>
        <v>0</v>
      </c>
      <c r="AH323" s="17" t="str">
        <f t="shared" si="96"/>
        <v>Hoàn thành xuất sắc nhiệm vụ</v>
      </c>
      <c r="AI323" s="17">
        <f t="shared" si="108"/>
        <v>8.6</v>
      </c>
      <c r="AJ323" s="365" t="str">
        <f t="shared" si="97"/>
        <v/>
      </c>
      <c r="AK323" s="17" t="str">
        <f t="shared" si="98"/>
        <v>Hoàn thành xuất sắc nhiệm vụ</v>
      </c>
      <c r="AL323" s="17" t="str">
        <f t="shared" si="99"/>
        <v>LĐTT</v>
      </c>
      <c r="AM323" s="366" t="str">
        <f>VLOOKUP($D323,'[14]DS Tong'!$D$18:$L$211,9,0)</f>
        <v>Tốt</v>
      </c>
      <c r="AN323" s="19" t="str">
        <f>VLOOKUP($E323,[15]Sheet1!$C$7:$E$395,2,0)</f>
        <v>A2</v>
      </c>
      <c r="AO323" s="19">
        <f>VLOOKUP(AN323,Sheet1!$B$2:$C$12,2,TRUE)</f>
        <v>9</v>
      </c>
      <c r="AP323" s="19" t="str">
        <f>VLOOKUP($E323,[15]Sheet1!$C$7:$E$395,3,0)</f>
        <v>A3</v>
      </c>
      <c r="AQ323" s="19">
        <f>VLOOKUP(AP323,Sheet1!$B$2:$C$12,2,TRUE)</f>
        <v>8</v>
      </c>
      <c r="AR323" s="17">
        <f t="shared" si="92"/>
        <v>8.6</v>
      </c>
      <c r="AS323" s="17">
        <f t="shared" si="103"/>
        <v>8.6</v>
      </c>
      <c r="AT323" s="365" t="str">
        <f t="shared" si="109"/>
        <v>12A* + 0B* + 0C* +  0D</v>
      </c>
      <c r="AU323" s="365" t="str">
        <f t="shared" si="101"/>
        <v>12A*</v>
      </c>
      <c r="AV323" s="19" t="str">
        <f t="shared" si="93"/>
        <v>HTXS NV</v>
      </c>
      <c r="AW323" s="19" t="str">
        <f t="shared" si="94"/>
        <v>HTXS NV</v>
      </c>
      <c r="AX323" s="119"/>
      <c r="AY323" s="25"/>
    </row>
    <row r="324" spans="1:57" s="48" customFormat="1" ht="35.1" customHeight="1" x14ac:dyDescent="0.25">
      <c r="A324" s="207">
        <f t="shared" si="100"/>
        <v>316</v>
      </c>
      <c r="B324" s="207">
        <f>COUNTIF($F$9:F324,F324)</f>
        <v>3</v>
      </c>
      <c r="C324" s="353" t="s">
        <v>984</v>
      </c>
      <c r="D324" s="208" t="s">
        <v>258</v>
      </c>
      <c r="E324" s="185" t="s">
        <v>712</v>
      </c>
      <c r="F324" s="19" t="s">
        <v>14</v>
      </c>
      <c r="G324" s="19" t="s">
        <v>975</v>
      </c>
      <c r="H324" s="19" t="str">
        <f>VLOOKUP($E324,'[4]Gui chi Quynh'!$D$7:$F$393,3,0)</f>
        <v>A3</v>
      </c>
      <c r="I324" s="19">
        <f>VLOOKUP(H324,Sheet1!$B$2:$C$12,2,TRUE)</f>
        <v>8</v>
      </c>
      <c r="J324" s="19" t="str">
        <f>VLOOKUP($E324,'[5]Gui chi Quynh'!$C$7:$E$391,3,0)</f>
        <v>A2</v>
      </c>
      <c r="K324" s="19">
        <f>VLOOKUP(J324,Sheet1!$B$2:$C$12,2,TRUE)</f>
        <v>9</v>
      </c>
      <c r="L324" s="19" t="str">
        <f>VLOOKUP($E324,'[6]Gui chi Quynh'!$C$7:$E$389,3,0)</f>
        <v>A2</v>
      </c>
      <c r="M324" s="19">
        <f>VLOOKUP(L324,Sheet1!$B$2:$C$12,2,TRUE)</f>
        <v>9</v>
      </c>
      <c r="N324" s="19" t="str">
        <f>VLOOKUP($E324,'[7]Gui chi Quynh'!$C$7:$E$389,3,0)</f>
        <v>A2</v>
      </c>
      <c r="O324" s="19">
        <f>VLOOKUP(N324,Sheet1!$B$2:$C$12,2,TRUE)</f>
        <v>9</v>
      </c>
      <c r="P324" s="19" t="str">
        <f>VLOOKUP($E324,'[8]Gui chi Quynh'!$C$7:$E$388,3,0)</f>
        <v>A3</v>
      </c>
      <c r="Q324" s="19">
        <f>VLOOKUP(P324,Sheet1!$B$2:$C$12,2,TRUE)</f>
        <v>8</v>
      </c>
      <c r="R324" s="19">
        <f t="shared" si="104"/>
        <v>8.6</v>
      </c>
      <c r="S324" s="226">
        <f t="shared" si="105"/>
        <v>0</v>
      </c>
      <c r="T324" s="17" t="str">
        <f t="shared" si="95"/>
        <v>Hoàn thành xuất sắc nhiệm vụ</v>
      </c>
      <c r="U324" s="232"/>
      <c r="V324" s="19" t="str">
        <f>VLOOKUP($E324,'[9]Gui chi Quynh'!$C$7:$E$388,3,0)</f>
        <v>A2</v>
      </c>
      <c r="W324" s="19">
        <f>VLOOKUP(V324,Sheet1!$B$2:$C$12,2,TRUE)</f>
        <v>9</v>
      </c>
      <c r="X324" s="19" t="str">
        <f>VLOOKUP($E324,'[10]Gui chi Quynh'!$C$7:$E$387,3,0)</f>
        <v>A2</v>
      </c>
      <c r="Y324" s="19">
        <f>VLOOKUP(X324,Sheet1!$B$2:$C$12,2,TRUE)</f>
        <v>9</v>
      </c>
      <c r="Z324" s="19" t="str">
        <f>VLOOKUP(E324,'[11]Gui chi Quynh'!$C$7:$E$385,3,0)</f>
        <v>A3</v>
      </c>
      <c r="AA324" s="19">
        <f>VLOOKUP(Z324,Sheet1!$B$2:$C$12,2,TRUE)</f>
        <v>8</v>
      </c>
      <c r="AB324" s="19" t="str">
        <f>VLOOKUP(E324,'[12]Gui chi Quynh'!$C$7:$E$386,3,0)</f>
        <v>A3</v>
      </c>
      <c r="AC324" s="19">
        <f>VLOOKUP(AB324,Sheet1!$B$2:$C$12,2,TRUE)</f>
        <v>8</v>
      </c>
      <c r="AD324" s="19" t="str">
        <f>VLOOKUP($E324,'[13]Chi tiet'!$D$8:$Q$388,14,0)</f>
        <v>A3</v>
      </c>
      <c r="AE324" s="19">
        <f>VLOOKUP(AD324,Sheet1!$B$2:$C$12,2,TRUE)</f>
        <v>8</v>
      </c>
      <c r="AF324" s="19">
        <f t="shared" si="106"/>
        <v>8.4</v>
      </c>
      <c r="AG324" s="226">
        <f t="shared" si="107"/>
        <v>0</v>
      </c>
      <c r="AH324" s="17" t="str">
        <f t="shared" si="96"/>
        <v>Hoàn thành xuất sắc nhiệm vụ</v>
      </c>
      <c r="AI324" s="17">
        <f t="shared" si="108"/>
        <v>8.5</v>
      </c>
      <c r="AJ324" s="365" t="str">
        <f t="shared" si="97"/>
        <v/>
      </c>
      <c r="AK324" s="17" t="str">
        <f t="shared" si="98"/>
        <v>Hoàn thành xuất sắc nhiệm vụ</v>
      </c>
      <c r="AL324" s="17" t="str">
        <f t="shared" si="99"/>
        <v>LĐTT</v>
      </c>
      <c r="AM324" s="366" t="str">
        <f>VLOOKUP($D324,'[14]DS Tong'!$D$18:$L$211,9,0)</f>
        <v>Tốt</v>
      </c>
      <c r="AN324" s="19" t="str">
        <f>VLOOKUP($E324,[15]Sheet1!$C$7:$E$395,2,0)</f>
        <v>A2</v>
      </c>
      <c r="AO324" s="19">
        <f>VLOOKUP(AN324,Sheet1!$B$2:$C$12,2,TRUE)</f>
        <v>9</v>
      </c>
      <c r="AP324" s="19" t="str">
        <f>VLOOKUP($E324,[15]Sheet1!$C$7:$E$395,3,0)</f>
        <v>A3</v>
      </c>
      <c r="AQ324" s="19">
        <f>VLOOKUP(AP324,Sheet1!$B$2:$C$12,2,TRUE)</f>
        <v>8</v>
      </c>
      <c r="AR324" s="17">
        <f t="shared" si="92"/>
        <v>8.5</v>
      </c>
      <c r="AS324" s="17">
        <f t="shared" si="103"/>
        <v>8.5</v>
      </c>
      <c r="AT324" s="365" t="str">
        <f t="shared" si="109"/>
        <v>12A* + 0B* + 0C* +  0D</v>
      </c>
      <c r="AU324" s="365" t="str">
        <f t="shared" si="101"/>
        <v>12A*</v>
      </c>
      <c r="AV324" s="19" t="str">
        <f t="shared" si="93"/>
        <v>HTXS NV</v>
      </c>
      <c r="AW324" s="19" t="str">
        <f t="shared" si="94"/>
        <v>HTXS NV</v>
      </c>
      <c r="AX324" s="26"/>
      <c r="AY324" s="26"/>
    </row>
    <row r="325" spans="1:57" s="48" customFormat="1" ht="35.1" customHeight="1" x14ac:dyDescent="0.25">
      <c r="A325" s="207">
        <f t="shared" si="100"/>
        <v>317</v>
      </c>
      <c r="B325" s="207">
        <f>COUNTIF($F$9:F325,F325)</f>
        <v>1</v>
      </c>
      <c r="C325" s="353" t="s">
        <v>985</v>
      </c>
      <c r="D325" s="115" t="s">
        <v>375</v>
      </c>
      <c r="E325" s="373" t="s">
        <v>713</v>
      </c>
      <c r="F325" s="233" t="s">
        <v>376</v>
      </c>
      <c r="G325" s="233" t="s">
        <v>974</v>
      </c>
      <c r="H325" s="19" t="str">
        <f>VLOOKUP($E325,'[4]Gui chi Quynh'!$D$7:$F$393,3,0)</f>
        <v>A3</v>
      </c>
      <c r="I325" s="19">
        <f>VLOOKUP(H325,Sheet1!$B$2:$C$12,2,TRUE)</f>
        <v>8</v>
      </c>
      <c r="J325" s="19" t="str">
        <f>VLOOKUP($E325,'[5]Gui chi Quynh'!$C$7:$E$391,3,0)</f>
        <v>A2</v>
      </c>
      <c r="K325" s="19">
        <f>VLOOKUP(J325,Sheet1!$B$2:$C$12,2,TRUE)</f>
        <v>9</v>
      </c>
      <c r="L325" s="19" t="str">
        <f>VLOOKUP($E325,'[6]Gui chi Quynh'!$C$7:$E$389,3,0)</f>
        <v>A1</v>
      </c>
      <c r="M325" s="19">
        <f>VLOOKUP(L325,Sheet1!$B$2:$C$12,2,TRUE)</f>
        <v>10</v>
      </c>
      <c r="N325" s="19" t="str">
        <f>VLOOKUP($E325,'[7]Gui chi Quynh'!$C$7:$E$389,3,0)</f>
        <v>A1</v>
      </c>
      <c r="O325" s="19">
        <f>VLOOKUP(N325,Sheet1!$B$2:$C$12,2,TRUE)</f>
        <v>10</v>
      </c>
      <c r="P325" s="19" t="str">
        <f>VLOOKUP($E325,'[8]Gui chi Quynh'!$C$7:$E$388,3,0)</f>
        <v>A1</v>
      </c>
      <c r="Q325" s="19">
        <f>VLOOKUP(P325,Sheet1!$B$2:$C$12,2,TRUE)</f>
        <v>10</v>
      </c>
      <c r="R325" s="19">
        <f t="shared" si="104"/>
        <v>9.4</v>
      </c>
      <c r="S325" s="226">
        <f t="shared" si="105"/>
        <v>0</v>
      </c>
      <c r="T325" s="17" t="str">
        <f t="shared" si="95"/>
        <v>Hoàn thành xuất sắc nhiệm vụ</v>
      </c>
      <c r="U325" s="232"/>
      <c r="V325" s="19" t="str">
        <f>VLOOKUP($E325,'[9]Gui chi Quynh'!$C$7:$E$388,3,0)</f>
        <v>A2</v>
      </c>
      <c r="W325" s="19">
        <f>VLOOKUP(V325,Sheet1!$B$2:$C$12,2,TRUE)</f>
        <v>9</v>
      </c>
      <c r="X325" s="19" t="str">
        <f>VLOOKUP($E325,'[10]Gui chi Quynh'!$C$7:$E$387,3,0)</f>
        <v>A3</v>
      </c>
      <c r="Y325" s="19">
        <f>VLOOKUP(X325,Sheet1!$B$2:$C$12,2,TRUE)</f>
        <v>8</v>
      </c>
      <c r="Z325" s="19" t="str">
        <f>VLOOKUP(E325,'[11]Gui chi Quynh'!$C$7:$E$385,3,0)</f>
        <v>A1</v>
      </c>
      <c r="AA325" s="19">
        <f>VLOOKUP(Z325,Sheet1!$B$2:$C$12,2,TRUE)</f>
        <v>10</v>
      </c>
      <c r="AB325" s="19" t="str">
        <f>VLOOKUP(E325,'[12]Gui chi Quynh'!$C$7:$E$386,3,0)</f>
        <v>A1</v>
      </c>
      <c r="AC325" s="19">
        <f>VLOOKUP(AB325,Sheet1!$B$2:$C$12,2,TRUE)</f>
        <v>10</v>
      </c>
      <c r="AD325" s="19" t="str">
        <f>VLOOKUP($E325,'[13]Chi tiet'!$D$8:$Q$388,14,0)</f>
        <v>A1</v>
      </c>
      <c r="AE325" s="19">
        <f>VLOOKUP(AD325,Sheet1!$B$2:$C$12,2,TRUE)</f>
        <v>10</v>
      </c>
      <c r="AF325" s="19">
        <f t="shared" si="106"/>
        <v>9.4</v>
      </c>
      <c r="AG325" s="226">
        <f t="shared" si="107"/>
        <v>0</v>
      </c>
      <c r="AH325" s="17" t="str">
        <f t="shared" si="96"/>
        <v>Hoàn thành xuất sắc nhiệm vụ</v>
      </c>
      <c r="AI325" s="17">
        <f t="shared" si="108"/>
        <v>9.4</v>
      </c>
      <c r="AJ325" s="365" t="str">
        <f t="shared" si="97"/>
        <v/>
      </c>
      <c r="AK325" s="17" t="str">
        <f t="shared" si="98"/>
        <v>Hoàn thành xuất sắc nhiệm vụ</v>
      </c>
      <c r="AL325" s="17" t="str">
        <f t="shared" si="99"/>
        <v>LĐTT</v>
      </c>
      <c r="AM325" s="366" t="str">
        <f>VLOOKUP($D325,'[14]DS Tong'!$D$18:$L$211,9,0)</f>
        <v>Tốt</v>
      </c>
      <c r="AN325" s="19" t="str">
        <f>VLOOKUP($E325,[15]Sheet1!$C$7:$E$395,2,0)</f>
        <v>A2</v>
      </c>
      <c r="AO325" s="19">
        <f>VLOOKUP(AN325,Sheet1!$B$2:$C$12,2,TRUE)</f>
        <v>9</v>
      </c>
      <c r="AP325" s="19" t="str">
        <f>VLOOKUP($E325,[15]Sheet1!$C$7:$E$395,3,0)</f>
        <v>A3</v>
      </c>
      <c r="AQ325" s="19">
        <f>VLOOKUP(AP325,Sheet1!$B$2:$C$12,2,TRUE)</f>
        <v>8</v>
      </c>
      <c r="AR325" s="17">
        <f t="shared" si="92"/>
        <v>9.1999999999999993</v>
      </c>
      <c r="AS325" s="17">
        <f t="shared" si="103"/>
        <v>9.3000000000000007</v>
      </c>
      <c r="AT325" s="365" t="str">
        <f t="shared" si="109"/>
        <v>12A* + 0B* + 0C* +  0D</v>
      </c>
      <c r="AU325" s="365" t="str">
        <f t="shared" si="101"/>
        <v>12A*</v>
      </c>
      <c r="AV325" s="19" t="str">
        <f t="shared" si="93"/>
        <v>HTXS NV</v>
      </c>
      <c r="AW325" s="19" t="str">
        <f t="shared" si="94"/>
        <v>HTXS NV</v>
      </c>
      <c r="AX325" s="120"/>
      <c r="AY325" s="25"/>
    </row>
    <row r="326" spans="1:57" s="48" customFormat="1" ht="35.1" customHeight="1" x14ac:dyDescent="0.25">
      <c r="A326" s="207">
        <f t="shared" si="100"/>
        <v>318</v>
      </c>
      <c r="B326" s="207">
        <f>COUNTIF($F$9:F326,F326)</f>
        <v>2</v>
      </c>
      <c r="C326" s="353" t="s">
        <v>984</v>
      </c>
      <c r="D326" s="115" t="s">
        <v>171</v>
      </c>
      <c r="E326" s="373" t="s">
        <v>758</v>
      </c>
      <c r="F326" s="38" t="s">
        <v>376</v>
      </c>
      <c r="G326" s="38" t="s">
        <v>974</v>
      </c>
      <c r="H326" s="19" t="str">
        <f>VLOOKUP($E326,'[4]Gui chi Quynh'!$D$7:$F$393,3,0)</f>
        <v>A4</v>
      </c>
      <c r="I326" s="19">
        <f>VLOOKUP(H326,Sheet1!$B$2:$C$12,2,TRUE)</f>
        <v>7</v>
      </c>
      <c r="J326" s="19" t="str">
        <f>VLOOKUP($E326,'[5]Gui chi Quynh'!$C$7:$E$391,3,0)</f>
        <v>A4</v>
      </c>
      <c r="K326" s="19">
        <f>VLOOKUP(J326,Sheet1!$B$2:$C$12,2,TRUE)</f>
        <v>7</v>
      </c>
      <c r="L326" s="19" t="str">
        <f>VLOOKUP($E326,'[6]Gui chi Quynh'!$C$7:$E$389,3,0)</f>
        <v>A3</v>
      </c>
      <c r="M326" s="19">
        <f>VLOOKUP(L326,Sheet1!$B$2:$C$12,2,TRUE)</f>
        <v>8</v>
      </c>
      <c r="N326" s="19" t="str">
        <f>VLOOKUP($E326,'[7]Gui chi Quynh'!$C$7:$E$389,3,0)</f>
        <v>A2</v>
      </c>
      <c r="O326" s="19">
        <f>VLOOKUP(N326,Sheet1!$B$2:$C$12,2,TRUE)</f>
        <v>9</v>
      </c>
      <c r="P326" s="19" t="str">
        <f>VLOOKUP($E326,'[8]Gui chi Quynh'!$C$7:$E$388,3,0)</f>
        <v>A3</v>
      </c>
      <c r="Q326" s="19">
        <f>VLOOKUP(P326,Sheet1!$B$2:$C$12,2,TRUE)</f>
        <v>8</v>
      </c>
      <c r="R326" s="19">
        <f t="shared" si="104"/>
        <v>7.8</v>
      </c>
      <c r="S326" s="226">
        <f t="shared" si="105"/>
        <v>0</v>
      </c>
      <c r="T326" s="17" t="str">
        <f t="shared" si="95"/>
        <v>Hoàn thành tốt nhiệm vụ</v>
      </c>
      <c r="U326" s="232"/>
      <c r="V326" s="19" t="str">
        <f>VLOOKUP($E326,'[9]Gui chi Quynh'!$C$7:$E$388,3,0)</f>
        <v>A4</v>
      </c>
      <c r="W326" s="19">
        <f>VLOOKUP(V326,Sheet1!$B$2:$C$12,2,TRUE)</f>
        <v>7</v>
      </c>
      <c r="X326" s="19" t="str">
        <f>VLOOKUP($E326,'[10]Gui chi Quynh'!$C$7:$E$387,3,0)</f>
        <v>A4</v>
      </c>
      <c r="Y326" s="19">
        <f>VLOOKUP(X326,Sheet1!$B$2:$C$12,2,TRUE)</f>
        <v>7</v>
      </c>
      <c r="Z326" s="19" t="str">
        <f>VLOOKUP(E326,'[11]Gui chi Quynh'!$C$7:$E$385,3,0)</f>
        <v>A4</v>
      </c>
      <c r="AA326" s="19">
        <f>VLOOKUP(Z326,Sheet1!$B$2:$C$12,2,TRUE)</f>
        <v>7</v>
      </c>
      <c r="AB326" s="19" t="str">
        <f>VLOOKUP(E326,'[12]Gui chi Quynh'!$C$7:$E$386,3,0)</f>
        <v>A4</v>
      </c>
      <c r="AC326" s="19">
        <f>VLOOKUP(AB326,Sheet1!$B$2:$C$12,2,TRUE)</f>
        <v>7</v>
      </c>
      <c r="AD326" s="19" t="str">
        <f>VLOOKUP($E326,'[13]Chi tiet'!$D$8:$Q$388,14,0)</f>
        <v>A3</v>
      </c>
      <c r="AE326" s="19">
        <f>VLOOKUP(AD326,Sheet1!$B$2:$C$12,2,TRUE)</f>
        <v>8</v>
      </c>
      <c r="AF326" s="19">
        <f t="shared" si="106"/>
        <v>7.2</v>
      </c>
      <c r="AG326" s="226">
        <f t="shared" si="107"/>
        <v>0</v>
      </c>
      <c r="AH326" s="17" t="str">
        <f t="shared" si="96"/>
        <v>Hoàn thành tốt nhiệm vụ</v>
      </c>
      <c r="AI326" s="17">
        <f t="shared" si="108"/>
        <v>7.5</v>
      </c>
      <c r="AJ326" s="365" t="str">
        <f t="shared" si="97"/>
        <v/>
      </c>
      <c r="AK326" s="17" t="str">
        <f t="shared" si="98"/>
        <v>Hoàn thành tốt nhiệm vụ</v>
      </c>
      <c r="AL326" s="17" t="str">
        <f t="shared" si="99"/>
        <v>LĐTT</v>
      </c>
      <c r="AM326" s="366" t="str">
        <f>VLOOKUP($D326,'[14]DS Tong'!$D$18:$L$211,9,0)</f>
        <v>Khá</v>
      </c>
      <c r="AN326" s="19" t="str">
        <f>VLOOKUP($E326,[15]Sheet1!$C$7:$E$395,2,0)</f>
        <v>A4</v>
      </c>
      <c r="AO326" s="19">
        <f>VLOOKUP(AN326,Sheet1!$B$2:$C$12,2,TRUE)</f>
        <v>7</v>
      </c>
      <c r="AP326" s="19" t="str">
        <f>VLOOKUP($E326,[15]Sheet1!$C$7:$E$395,3,0)</f>
        <v>A4</v>
      </c>
      <c r="AQ326" s="19">
        <f>VLOOKUP(AP326,Sheet1!$B$2:$C$12,2,TRUE)</f>
        <v>7</v>
      </c>
      <c r="AR326" s="17">
        <f t="shared" si="92"/>
        <v>7.4</v>
      </c>
      <c r="AS326" s="17">
        <f t="shared" si="103"/>
        <v>7.4</v>
      </c>
      <c r="AT326" s="365" t="str">
        <f t="shared" si="109"/>
        <v>12A* + 0B* + 0C* +  0D</v>
      </c>
      <c r="AU326" s="365" t="str">
        <f t="shared" si="101"/>
        <v>12A*</v>
      </c>
      <c r="AV326" s="19" t="str">
        <f t="shared" si="93"/>
        <v>HTT NV</v>
      </c>
      <c r="AW326" s="19" t="str">
        <f t="shared" si="94"/>
        <v>HTT NV</v>
      </c>
      <c r="AX326" s="25"/>
      <c r="AY326" s="25"/>
    </row>
    <row r="327" spans="1:57" s="48" customFormat="1" ht="35.1" customHeight="1" x14ac:dyDescent="0.25">
      <c r="A327" s="207">
        <f t="shared" si="100"/>
        <v>319</v>
      </c>
      <c r="B327" s="207">
        <f>COUNTIF($F$9:F327,F327)</f>
        <v>1</v>
      </c>
      <c r="C327" s="353" t="s">
        <v>985</v>
      </c>
      <c r="D327" s="208" t="s">
        <v>207</v>
      </c>
      <c r="E327" s="185" t="s">
        <v>714</v>
      </c>
      <c r="F327" s="233" t="s">
        <v>377</v>
      </c>
      <c r="G327" s="233" t="s">
        <v>974</v>
      </c>
      <c r="H327" s="19" t="str">
        <f>VLOOKUP($E327,'[4]Gui chi Quynh'!$D$7:$F$393,3,0)</f>
        <v>A1</v>
      </c>
      <c r="I327" s="19">
        <f>VLOOKUP(H327,Sheet1!$B$2:$C$12,2,TRUE)</f>
        <v>10</v>
      </c>
      <c r="J327" s="19" t="str">
        <f>VLOOKUP($E327,'[5]Gui chi Quynh'!$C$7:$E$391,3,0)</f>
        <v>A1</v>
      </c>
      <c r="K327" s="19">
        <f>VLOOKUP(J327,Sheet1!$B$2:$C$12,2,TRUE)</f>
        <v>10</v>
      </c>
      <c r="L327" s="19" t="str">
        <f>VLOOKUP($E327,'[6]Gui chi Quynh'!$C$7:$E$389,3,0)</f>
        <v>A1</v>
      </c>
      <c r="M327" s="19">
        <f>VLOOKUP(L327,Sheet1!$B$2:$C$12,2,TRUE)</f>
        <v>10</v>
      </c>
      <c r="N327" s="19" t="str">
        <f>VLOOKUP($E327,'[7]Gui chi Quynh'!$C$7:$E$389,3,0)</f>
        <v>A1</v>
      </c>
      <c r="O327" s="19">
        <f>VLOOKUP(N327,Sheet1!$B$2:$C$12,2,TRUE)</f>
        <v>10</v>
      </c>
      <c r="P327" s="19" t="str">
        <f>VLOOKUP($E327,'[8]Gui chi Quynh'!$C$7:$E$388,3,0)</f>
        <v>A1</v>
      </c>
      <c r="Q327" s="19">
        <f>VLOOKUP(P327,Sheet1!$B$2:$C$12,2,TRUE)</f>
        <v>10</v>
      </c>
      <c r="R327" s="19">
        <f t="shared" si="104"/>
        <v>10</v>
      </c>
      <c r="S327" s="226">
        <f t="shared" si="105"/>
        <v>0</v>
      </c>
      <c r="T327" s="17" t="str">
        <f t="shared" si="95"/>
        <v>Hoàn thành xuất sắc nhiệm vụ</v>
      </c>
      <c r="U327" s="232"/>
      <c r="V327" s="19" t="str">
        <f>VLOOKUP($E327,'[9]Gui chi Quynh'!$C$7:$E$388,3,0)</f>
        <v>A1</v>
      </c>
      <c r="W327" s="19">
        <f>VLOOKUP(V327,Sheet1!$B$2:$C$12,2,TRUE)</f>
        <v>10</v>
      </c>
      <c r="X327" s="19" t="str">
        <f>VLOOKUP($E327,'[10]Gui chi Quynh'!$C$7:$E$387,3,0)</f>
        <v>A1</v>
      </c>
      <c r="Y327" s="19">
        <f>VLOOKUP(X327,Sheet1!$B$2:$C$12,2,TRUE)</f>
        <v>10</v>
      </c>
      <c r="Z327" s="19" t="str">
        <f>VLOOKUP(E327,'[11]Gui chi Quynh'!$C$7:$E$385,3,0)</f>
        <v>A1</v>
      </c>
      <c r="AA327" s="19">
        <f>VLOOKUP(Z327,Sheet1!$B$2:$C$12,2,TRUE)</f>
        <v>10</v>
      </c>
      <c r="AB327" s="19" t="str">
        <f>VLOOKUP(E327,'[12]Gui chi Quynh'!$C$7:$E$386,3,0)</f>
        <v>A1</v>
      </c>
      <c r="AC327" s="19">
        <f>VLOOKUP(AB327,Sheet1!$B$2:$C$12,2,TRUE)</f>
        <v>10</v>
      </c>
      <c r="AD327" s="19" t="str">
        <f>VLOOKUP($E327,'[13]Chi tiet'!$D$8:$Q$388,14,0)</f>
        <v>A1</v>
      </c>
      <c r="AE327" s="19">
        <f>VLOOKUP(AD327,Sheet1!$B$2:$C$12,2,TRUE)</f>
        <v>10</v>
      </c>
      <c r="AF327" s="19">
        <f t="shared" si="106"/>
        <v>10</v>
      </c>
      <c r="AG327" s="226">
        <f t="shared" si="107"/>
        <v>0</v>
      </c>
      <c r="AH327" s="17" t="str">
        <f t="shared" si="96"/>
        <v>Hoàn thành xuất sắc nhiệm vụ</v>
      </c>
      <c r="AI327" s="17">
        <f t="shared" si="108"/>
        <v>10</v>
      </c>
      <c r="AJ327" s="365" t="str">
        <f t="shared" si="97"/>
        <v/>
      </c>
      <c r="AK327" s="17" t="str">
        <f t="shared" si="98"/>
        <v>Hoàn thành xuất sắc nhiệm vụ</v>
      </c>
      <c r="AL327" s="17" t="str">
        <f t="shared" si="99"/>
        <v>LĐTT</v>
      </c>
      <c r="AM327" s="366" t="str">
        <f>VLOOKUP($D327,'[14]DS Tong'!$D$18:$L$211,9,0)</f>
        <v>Tốt</v>
      </c>
      <c r="AN327" s="19" t="str">
        <f>VLOOKUP($E327,[15]Sheet1!$C$7:$E$395,2,0)</f>
        <v>A1</v>
      </c>
      <c r="AO327" s="19">
        <f>VLOOKUP(AN327,Sheet1!$B$2:$C$12,2,TRUE)</f>
        <v>10</v>
      </c>
      <c r="AP327" s="19" t="str">
        <f>VLOOKUP($E327,[15]Sheet1!$C$7:$E$395,3,0)</f>
        <v>A1</v>
      </c>
      <c r="AQ327" s="19">
        <f>VLOOKUP(AP327,Sheet1!$B$2:$C$12,2,TRUE)</f>
        <v>10</v>
      </c>
      <c r="AR327" s="17">
        <f t="shared" si="92"/>
        <v>10</v>
      </c>
      <c r="AS327" s="17">
        <f t="shared" si="103"/>
        <v>10</v>
      </c>
      <c r="AT327" s="365" t="str">
        <f t="shared" si="109"/>
        <v>12A* + 0B* + 0C* +  0D</v>
      </c>
      <c r="AU327" s="365" t="str">
        <f t="shared" si="101"/>
        <v>12A*</v>
      </c>
      <c r="AV327" s="19" t="str">
        <f t="shared" si="93"/>
        <v>HTXS NV</v>
      </c>
      <c r="AW327" s="19" t="str">
        <f t="shared" si="94"/>
        <v>HTXS NV</v>
      </c>
      <c r="AX327" s="25"/>
      <c r="AY327" s="25"/>
    </row>
    <row r="328" spans="1:57" s="48" customFormat="1" ht="35.1" customHeight="1" x14ac:dyDescent="0.25">
      <c r="A328" s="207">
        <f t="shared" si="100"/>
        <v>320</v>
      </c>
      <c r="B328" s="207">
        <f>COUNTIF($F$9:F328,F328)</f>
        <v>2</v>
      </c>
      <c r="C328" s="353" t="s">
        <v>985</v>
      </c>
      <c r="D328" s="208" t="s">
        <v>61</v>
      </c>
      <c r="E328" s="185" t="s">
        <v>715</v>
      </c>
      <c r="F328" s="19" t="s">
        <v>377</v>
      </c>
      <c r="G328" s="19" t="s">
        <v>974</v>
      </c>
      <c r="H328" s="19" t="str">
        <f>VLOOKUP($E328,'[4]Gui chi Quynh'!$D$7:$F$393,3,0)</f>
        <v>A3</v>
      </c>
      <c r="I328" s="19">
        <f>VLOOKUP(H328,Sheet1!$B$2:$C$12,2,TRUE)</f>
        <v>8</v>
      </c>
      <c r="J328" s="19" t="str">
        <f>VLOOKUP($E328,'[5]Gui chi Quynh'!$C$7:$E$391,3,0)</f>
        <v>A1</v>
      </c>
      <c r="K328" s="19">
        <f>VLOOKUP(J328,Sheet1!$B$2:$C$12,2,TRUE)</f>
        <v>10</v>
      </c>
      <c r="L328" s="19" t="str">
        <f>VLOOKUP($E328,'[6]Gui chi Quynh'!$C$7:$E$389,3,0)</f>
        <v>A1</v>
      </c>
      <c r="M328" s="19">
        <f>VLOOKUP(L328,Sheet1!$B$2:$C$12,2,TRUE)</f>
        <v>10</v>
      </c>
      <c r="N328" s="19" t="str">
        <f>VLOOKUP($E328,'[7]Gui chi Quynh'!$C$7:$E$389,3,0)</f>
        <v>A1</v>
      </c>
      <c r="O328" s="19">
        <f>VLOOKUP(N328,Sheet1!$B$2:$C$12,2,TRUE)</f>
        <v>10</v>
      </c>
      <c r="P328" s="19" t="str">
        <f>VLOOKUP($E328,'[8]Gui chi Quynh'!$C$7:$E$388,3,0)</f>
        <v>A3</v>
      </c>
      <c r="Q328" s="19">
        <f>VLOOKUP(P328,Sheet1!$B$2:$C$12,2,TRUE)</f>
        <v>8</v>
      </c>
      <c r="R328" s="19">
        <f t="shared" si="104"/>
        <v>9.1999999999999993</v>
      </c>
      <c r="S328" s="226">
        <f t="shared" si="105"/>
        <v>0</v>
      </c>
      <c r="T328" s="17" t="str">
        <f t="shared" si="95"/>
        <v>Hoàn thành xuất sắc nhiệm vụ</v>
      </c>
      <c r="U328" s="232"/>
      <c r="V328" s="19" t="str">
        <f>VLOOKUP($E328,'[9]Gui chi Quynh'!$C$7:$E$388,3,0)</f>
        <v>A3</v>
      </c>
      <c r="W328" s="19">
        <f>VLOOKUP(V328,Sheet1!$B$2:$C$12,2,TRUE)</f>
        <v>8</v>
      </c>
      <c r="X328" s="19" t="str">
        <f>VLOOKUP($E328,'[10]Gui chi Quynh'!$C$7:$E$387,3,0)</f>
        <v>A3</v>
      </c>
      <c r="Y328" s="19">
        <f>VLOOKUP(X328,Sheet1!$B$2:$C$12,2,TRUE)</f>
        <v>8</v>
      </c>
      <c r="Z328" s="19" t="str">
        <f>VLOOKUP(E328,'[11]Gui chi Quynh'!$C$7:$E$385,3,0)</f>
        <v>A2</v>
      </c>
      <c r="AA328" s="19">
        <f>VLOOKUP(Z328,Sheet1!$B$2:$C$12,2,TRUE)</f>
        <v>9</v>
      </c>
      <c r="AB328" s="19" t="str">
        <f>VLOOKUP(E328,'[12]Gui chi Quynh'!$C$7:$E$386,3,0)</f>
        <v>A2</v>
      </c>
      <c r="AC328" s="19">
        <f>VLOOKUP(AB328,Sheet1!$B$2:$C$12,2,TRUE)</f>
        <v>9</v>
      </c>
      <c r="AD328" s="19" t="str">
        <f>VLOOKUP($E328,'[13]Chi tiet'!$D$8:$Q$388,14,0)</f>
        <v>A1</v>
      </c>
      <c r="AE328" s="19">
        <f>VLOOKUP(AD328,Sheet1!$B$2:$C$12,2,TRUE)</f>
        <v>10</v>
      </c>
      <c r="AF328" s="19">
        <f t="shared" si="106"/>
        <v>8.8000000000000007</v>
      </c>
      <c r="AG328" s="226">
        <f t="shared" si="107"/>
        <v>0</v>
      </c>
      <c r="AH328" s="17" t="str">
        <f t="shared" si="96"/>
        <v>Hoàn thành xuất sắc nhiệm vụ</v>
      </c>
      <c r="AI328" s="17">
        <f t="shared" si="108"/>
        <v>9</v>
      </c>
      <c r="AJ328" s="365" t="str">
        <f t="shared" si="97"/>
        <v/>
      </c>
      <c r="AK328" s="17" t="str">
        <f t="shared" si="98"/>
        <v>Hoàn thành xuất sắc nhiệm vụ</v>
      </c>
      <c r="AL328" s="17" t="str">
        <f t="shared" si="99"/>
        <v>LĐTT</v>
      </c>
      <c r="AM328" s="366" t="str">
        <f>VLOOKUP($D328,'[14]DS Tong'!$D$18:$L$211,9,0)</f>
        <v>Khá</v>
      </c>
      <c r="AN328" s="19" t="str">
        <f>VLOOKUP($E328,[15]Sheet1!$C$7:$E$395,2,0)</f>
        <v>A2</v>
      </c>
      <c r="AO328" s="19">
        <f>VLOOKUP(AN328,Sheet1!$B$2:$C$12,2,TRUE)</f>
        <v>9</v>
      </c>
      <c r="AP328" s="19" t="str">
        <f>VLOOKUP($E328,[15]Sheet1!$C$7:$E$395,3,0)</f>
        <v>A3</v>
      </c>
      <c r="AQ328" s="19">
        <f>VLOOKUP(AP328,Sheet1!$B$2:$C$12,2,TRUE)</f>
        <v>8</v>
      </c>
      <c r="AR328" s="17">
        <f t="shared" si="92"/>
        <v>8.8000000000000007</v>
      </c>
      <c r="AS328" s="17">
        <f t="shared" si="103"/>
        <v>8.9</v>
      </c>
      <c r="AT328" s="365" t="str">
        <f t="shared" si="109"/>
        <v>12A* + 0B* + 0C* +  0D</v>
      </c>
      <c r="AU328" s="365" t="str">
        <f t="shared" si="101"/>
        <v>12A*</v>
      </c>
      <c r="AV328" s="19" t="str">
        <f t="shared" si="93"/>
        <v>HTXS NV</v>
      </c>
      <c r="AW328" s="19" t="str">
        <f t="shared" si="94"/>
        <v>HTXS NV</v>
      </c>
      <c r="AX328" s="25"/>
      <c r="AY328" s="25"/>
    </row>
    <row r="329" spans="1:57" s="48" customFormat="1" ht="35.1" customHeight="1" x14ac:dyDescent="0.25">
      <c r="A329" s="207">
        <f t="shared" si="100"/>
        <v>321</v>
      </c>
      <c r="B329" s="207">
        <f>COUNTIF($F$9:F329,F329)</f>
        <v>3</v>
      </c>
      <c r="C329" s="353" t="s">
        <v>985</v>
      </c>
      <c r="D329" s="208" t="s">
        <v>209</v>
      </c>
      <c r="E329" s="185" t="s">
        <v>716</v>
      </c>
      <c r="F329" s="19" t="s">
        <v>377</v>
      </c>
      <c r="G329" s="19" t="s">
        <v>974</v>
      </c>
      <c r="H329" s="19" t="str">
        <f>VLOOKUP($E329,'[4]Gui chi Quynh'!$D$7:$F$393,3,0)</f>
        <v>A3</v>
      </c>
      <c r="I329" s="19">
        <f>VLOOKUP(H329,Sheet1!$B$2:$C$12,2,TRUE)</f>
        <v>8</v>
      </c>
      <c r="J329" s="19" t="str">
        <f>VLOOKUP($E329,'[5]Gui chi Quynh'!$C$7:$E$391,3,0)</f>
        <v>A1</v>
      </c>
      <c r="K329" s="19">
        <f>VLOOKUP(J329,Sheet1!$B$2:$C$12,2,TRUE)</f>
        <v>10</v>
      </c>
      <c r="L329" s="19" t="str">
        <f>VLOOKUP($E329,'[6]Gui chi Quynh'!$C$7:$E$389,3,0)</f>
        <v>A1</v>
      </c>
      <c r="M329" s="19">
        <f>VLOOKUP(L329,Sheet1!$B$2:$C$12,2,TRUE)</f>
        <v>10</v>
      </c>
      <c r="N329" s="19" t="str">
        <f>VLOOKUP($E329,'[7]Gui chi Quynh'!$C$7:$E$389,3,0)</f>
        <v>A2</v>
      </c>
      <c r="O329" s="19">
        <f>VLOOKUP(N329,Sheet1!$B$2:$C$12,2,TRUE)</f>
        <v>9</v>
      </c>
      <c r="P329" s="19" t="str">
        <f>VLOOKUP($E329,'[8]Gui chi Quynh'!$C$7:$E$388,3,0)</f>
        <v>A2</v>
      </c>
      <c r="Q329" s="19">
        <f>VLOOKUP(P329,Sheet1!$B$2:$C$12,2,TRUE)</f>
        <v>9</v>
      </c>
      <c r="R329" s="19">
        <f t="shared" si="104"/>
        <v>9.1999999999999993</v>
      </c>
      <c r="S329" s="226">
        <f t="shared" si="105"/>
        <v>0</v>
      </c>
      <c r="T329" s="17" t="str">
        <f t="shared" si="95"/>
        <v>Hoàn thành xuất sắc nhiệm vụ</v>
      </c>
      <c r="U329" s="232"/>
      <c r="V329" s="19" t="str">
        <f>VLOOKUP($E329,'[9]Gui chi Quynh'!$C$7:$E$388,3,0)</f>
        <v>A2</v>
      </c>
      <c r="W329" s="19">
        <f>VLOOKUP(V329,Sheet1!$B$2:$C$12,2,TRUE)</f>
        <v>9</v>
      </c>
      <c r="X329" s="19" t="str">
        <f>VLOOKUP($E329,'[10]Gui chi Quynh'!$C$7:$E$387,3,0)</f>
        <v>A2</v>
      </c>
      <c r="Y329" s="19">
        <f>VLOOKUP(X329,Sheet1!$B$2:$C$12,2,TRUE)</f>
        <v>9</v>
      </c>
      <c r="Z329" s="19" t="str">
        <f>VLOOKUP(E329,'[11]Gui chi Quynh'!$C$7:$E$385,3,0)</f>
        <v>A2</v>
      </c>
      <c r="AA329" s="19">
        <f>VLOOKUP(Z329,Sheet1!$B$2:$C$12,2,TRUE)</f>
        <v>9</v>
      </c>
      <c r="AB329" s="19" t="str">
        <f>VLOOKUP(E329,'[12]Gui chi Quynh'!$C$7:$E$386,3,0)</f>
        <v>A1</v>
      </c>
      <c r="AC329" s="19">
        <f>VLOOKUP(AB329,Sheet1!$B$2:$C$12,2,TRUE)</f>
        <v>10</v>
      </c>
      <c r="AD329" s="19" t="str">
        <f>VLOOKUP($E329,'[13]Chi tiet'!$D$8:$Q$388,14,0)</f>
        <v>A2</v>
      </c>
      <c r="AE329" s="19">
        <f>VLOOKUP(AD329,Sheet1!$B$2:$C$12,2,TRUE)</f>
        <v>9</v>
      </c>
      <c r="AF329" s="19">
        <f t="shared" si="106"/>
        <v>9.1999999999999993</v>
      </c>
      <c r="AG329" s="226">
        <f t="shared" si="107"/>
        <v>0</v>
      </c>
      <c r="AH329" s="17" t="str">
        <f t="shared" si="96"/>
        <v>Hoàn thành xuất sắc nhiệm vụ</v>
      </c>
      <c r="AI329" s="17">
        <f t="shared" si="108"/>
        <v>9.1999999999999993</v>
      </c>
      <c r="AJ329" s="365" t="str">
        <f t="shared" si="97"/>
        <v/>
      </c>
      <c r="AK329" s="17" t="str">
        <f t="shared" si="98"/>
        <v>Hoàn thành xuất sắc nhiệm vụ</v>
      </c>
      <c r="AL329" s="17" t="str">
        <f t="shared" si="99"/>
        <v>LĐTT</v>
      </c>
      <c r="AM329" s="366" t="str">
        <f>VLOOKUP($D329,'[14]DS Tong'!$D$18:$L$211,9,0)</f>
        <v>Khá</v>
      </c>
      <c r="AN329" s="19" t="str">
        <f>VLOOKUP($E329,[15]Sheet1!$C$7:$E$395,2,0)</f>
        <v>A3</v>
      </c>
      <c r="AO329" s="19">
        <f>VLOOKUP(AN329,Sheet1!$B$2:$C$12,2,TRUE)</f>
        <v>8</v>
      </c>
      <c r="AP329" s="19" t="str">
        <f>VLOOKUP($E329,[15]Sheet1!$C$7:$E$395,3,0)</f>
        <v>A3</v>
      </c>
      <c r="AQ329" s="19">
        <f>VLOOKUP(AP329,Sheet1!$B$2:$C$12,2,TRUE)</f>
        <v>8</v>
      </c>
      <c r="AR329" s="17">
        <f t="shared" ref="AR329:AR331" si="110">ROUND(AVERAGE(I329,K329,M329,O329,Q329,W329,Y329,AA329,AC329,AO329,AQ329),1)</f>
        <v>9</v>
      </c>
      <c r="AS329" s="17">
        <f t="shared" si="103"/>
        <v>9</v>
      </c>
      <c r="AT329" s="365" t="str">
        <f t="shared" si="109"/>
        <v>12A* + 0B* + 0C* +  0D</v>
      </c>
      <c r="AU329" s="365" t="str">
        <f t="shared" si="101"/>
        <v>12A*</v>
      </c>
      <c r="AV329" s="19" t="str">
        <f t="shared" ref="AV329:AV331" si="111">IF(AND(8&lt;=$AR329,$AR329&lt;=10),"HTXS NV",IF(AND(6&lt;$AR329,$AR329&lt;8),"HTT NV",IF(AND(5&lt;$AR329,$AR329&lt;6),"HT NV","Không HT NV")))</f>
        <v>HTXS NV</v>
      </c>
      <c r="AW329" s="19" t="str">
        <f t="shared" ref="AW329:AW331" si="112">IF(AND(8&lt;=$AS329,$AS329&lt;=10),"HTXS NV",IF(AND(6&lt;$AS329,$AS329&lt;8),"HTT NV",IF(AND(5&lt;$AS329,$AS329&lt;6),"HT NV","Không HT NV")))</f>
        <v>HTXS NV</v>
      </c>
      <c r="AX329" s="25"/>
      <c r="AY329" s="25"/>
    </row>
    <row r="330" spans="1:57" s="48" customFormat="1" ht="35.1" customHeight="1" x14ac:dyDescent="0.25">
      <c r="A330" s="207">
        <f t="shared" si="100"/>
        <v>322</v>
      </c>
      <c r="B330" s="207">
        <f>COUNTIF($F$9:F330,F330)</f>
        <v>4</v>
      </c>
      <c r="C330" s="353" t="s">
        <v>984</v>
      </c>
      <c r="D330" s="208" t="s">
        <v>277</v>
      </c>
      <c r="E330" s="185" t="s">
        <v>718</v>
      </c>
      <c r="F330" s="19" t="s">
        <v>377</v>
      </c>
      <c r="G330" s="374" t="s">
        <v>975</v>
      </c>
      <c r="H330" s="19" t="str">
        <f>VLOOKUP($E330,'[4]Gui chi Quynh'!$D$7:$F$393,3,0)</f>
        <v>A4</v>
      </c>
      <c r="I330" s="19">
        <f>VLOOKUP(H330,Sheet1!$B$2:$C$12,2,TRUE)</f>
        <v>7</v>
      </c>
      <c r="J330" s="19" t="str">
        <f>VLOOKUP($E330,'[5]Gui chi Quynh'!$C$7:$E$391,3,0)</f>
        <v>A3</v>
      </c>
      <c r="K330" s="19">
        <f>VLOOKUP(J330,Sheet1!$B$2:$C$12,2,TRUE)</f>
        <v>8</v>
      </c>
      <c r="L330" s="19" t="str">
        <f>VLOOKUP($E330,'[6]Gui chi Quynh'!$C$7:$E$389,3,0)</f>
        <v>A3</v>
      </c>
      <c r="M330" s="19">
        <f>VLOOKUP(L330,Sheet1!$B$2:$C$12,2,TRUE)</f>
        <v>8</v>
      </c>
      <c r="N330" s="19" t="str">
        <f>VLOOKUP($E330,'[7]Gui chi Quynh'!$C$7:$E$389,3,0)</f>
        <v>A3</v>
      </c>
      <c r="O330" s="19">
        <f>VLOOKUP(N330,Sheet1!$B$2:$C$12,2,TRUE)</f>
        <v>8</v>
      </c>
      <c r="P330" s="19" t="str">
        <f>VLOOKUP($E330,'[8]Gui chi Quynh'!$C$7:$E$388,3,0)</f>
        <v>A3</v>
      </c>
      <c r="Q330" s="19">
        <f>VLOOKUP(P330,Sheet1!$B$2:$C$12,2,TRUE)</f>
        <v>8</v>
      </c>
      <c r="R330" s="19">
        <f t="shared" si="104"/>
        <v>7.8</v>
      </c>
      <c r="S330" s="226">
        <f t="shared" si="105"/>
        <v>0</v>
      </c>
      <c r="T330" s="17" t="str">
        <f t="shared" ref="T330:T331" si="113">IF(S330&gt;=3,"Không hoàn thành nhiệm vụ",IF(AND($R330&gt;=8,$R330&lt;=10,S330=0),"Hoàn thành xuất sắc nhiệm vụ",IF(AND($R330&gt;=8,$R330&lt;=10,S330=1),"Hoàn thành tốt nhiệm vụ",IF(AND($R330&gt;=8,$R330&lt;=10,S330=2),"Hoàn thành nhiệm vụ",IF(AND($R330&gt;6,$R330&lt;8,S330&lt;=1),"Hoàn thành tốt nhiệm vụ",IF(AND($R330&gt;6,$R330&lt;8,S330=2),"Hoàn thành nhiệm vụ",IF(AND($R330&gt;=5,$R330&lt;=6,S330&lt;=2),"Hoàn thành nhiệm vụ",IF(AND($R330&lt;5,S330&gt;3),"Không hoàn thành nhiệm vụ",""))))))))</f>
        <v>Hoàn thành tốt nhiệm vụ</v>
      </c>
      <c r="U330" s="232"/>
      <c r="V330" s="19" t="str">
        <f>VLOOKUP($E330,'[9]Gui chi Quynh'!$C$7:$E$388,3,0)</f>
        <v>A3</v>
      </c>
      <c r="W330" s="19">
        <f>VLOOKUP(V330,Sheet1!$B$2:$C$12,2,TRUE)</f>
        <v>8</v>
      </c>
      <c r="X330" s="19" t="str">
        <f>VLOOKUP($E330,'[10]Gui chi Quynh'!$C$7:$E$387,3,0)</f>
        <v>A3</v>
      </c>
      <c r="Y330" s="19">
        <f>VLOOKUP(X330,Sheet1!$B$2:$C$12,2,TRUE)</f>
        <v>8</v>
      </c>
      <c r="Z330" s="19" t="str">
        <f>VLOOKUP(E330,'[11]Gui chi Quynh'!$C$7:$E$385,3,0)</f>
        <v>A3</v>
      </c>
      <c r="AA330" s="19">
        <f>VLOOKUP(Z330,Sheet1!$B$2:$C$12,2,TRUE)</f>
        <v>8</v>
      </c>
      <c r="AB330" s="19" t="str">
        <f>VLOOKUP(E330,'[12]Gui chi Quynh'!$C$7:$E$386,3,0)</f>
        <v>A1</v>
      </c>
      <c r="AC330" s="19">
        <f>VLOOKUP(AB330,Sheet1!$B$2:$C$12,2,TRUE)</f>
        <v>10</v>
      </c>
      <c r="AD330" s="19" t="str">
        <f>VLOOKUP($E330,'[13]Chi tiet'!$D$8:$Q$388,14,0)</f>
        <v>A1</v>
      </c>
      <c r="AE330" s="19">
        <f>VLOOKUP(AD330,Sheet1!$B$2:$C$12,2,TRUE)</f>
        <v>10</v>
      </c>
      <c r="AF330" s="19">
        <f t="shared" si="106"/>
        <v>8.8000000000000007</v>
      </c>
      <c r="AG330" s="226">
        <f t="shared" si="107"/>
        <v>0</v>
      </c>
      <c r="AH330" s="17" t="str">
        <f t="shared" ref="AH330:AH331" si="114">IF(AG330&gt;=3,"Không hoàn thành nhiệm vụ",IF(AND($AF330&gt;=8,$AF330&lt;=10,AG330=0),"Hoàn thành xuất sắc nhiệm vụ",IF(AND($AF330&gt;=8,$AF330&lt;=10,AG330=1),"Hoàn thành tốt nhiệm vụ",IF(AND($AF330&gt;=8,$AF330&lt;=10,AG330=2),"Hoàn thành nhiệm vụ",IF(AND($AF330&gt;6,$AF330&lt;8,AG330&lt;=1),"Hoàn thành tốt nhiệm vụ",IF(AND($AF330&gt;6,$AF330&lt;8,AG330=2),"Hoàn thành nhiệm vụ",IF(AND($AF330&gt;=5,$AF330&lt;=6,AG330&lt;=2),"Hoàn thành nhiệm vụ",IF(AND($AF330&lt;5,AG330&gt;3),"Không hoàn thành nhiệm vụ",""))))))))</f>
        <v>Hoàn thành xuất sắc nhiệm vụ</v>
      </c>
      <c r="AI330" s="17">
        <f t="shared" si="108"/>
        <v>8.3000000000000007</v>
      </c>
      <c r="AJ330" s="365" t="str">
        <f t="shared" ref="AJ330:AJ331" si="115">IF(AH330="Hoàn thành nhiệm vụ",1,"")</f>
        <v/>
      </c>
      <c r="AK330" s="17" t="str">
        <f t="shared" ref="AK330:AK331" si="116">IF($AI330&gt;=8,"Hoàn thành xuất sắc nhiệm vụ",IF($AI330&gt;6,"Hoàn thành tốt nhiệm vụ",IF($AI330&gt;=5,"Hoàn thành nhiệm vụ","Không hoàn thành nhiệm vụ")))</f>
        <v>Hoàn thành xuất sắc nhiệm vụ</v>
      </c>
      <c r="AL330" s="17" t="str">
        <f t="shared" ref="AL330:AL331" si="117">IF(AJ330=1,"Không đạt LĐTT","LĐTT")</f>
        <v>LĐTT</v>
      </c>
      <c r="AM330" s="366" t="str">
        <f>VLOOKUP($D330,'[14]DS Tong'!$D$18:$L$211,9,0)</f>
        <v>Khá</v>
      </c>
      <c r="AN330" s="19" t="str">
        <f>VLOOKUP($E330,[15]Sheet1!$C$7:$E$395,2,0)</f>
        <v>A4</v>
      </c>
      <c r="AO330" s="19">
        <f>VLOOKUP(AN330,Sheet1!$B$2:$C$12,2,TRUE)</f>
        <v>7</v>
      </c>
      <c r="AP330" s="19" t="str">
        <f>VLOOKUP($E330,[15]Sheet1!$C$7:$E$395,3,0)</f>
        <v>A4</v>
      </c>
      <c r="AQ330" s="19">
        <f>VLOOKUP(AP330,Sheet1!$B$2:$C$12,2,TRUE)</f>
        <v>7</v>
      </c>
      <c r="AR330" s="17">
        <f t="shared" si="110"/>
        <v>7.9</v>
      </c>
      <c r="AS330" s="17">
        <f t="shared" si="103"/>
        <v>8.1</v>
      </c>
      <c r="AT330" s="365" t="str">
        <f t="shared" si="109"/>
        <v>12A* + 0B* + 0C* +  0D</v>
      </c>
      <c r="AU330" s="365" t="str">
        <f t="shared" si="101"/>
        <v>12A*</v>
      </c>
      <c r="AV330" s="19" t="str">
        <f t="shared" si="111"/>
        <v>HTT NV</v>
      </c>
      <c r="AW330" s="19" t="str">
        <f t="shared" si="112"/>
        <v>HTXS NV</v>
      </c>
      <c r="AX330" s="25"/>
      <c r="AY330" s="25"/>
      <c r="BE330" s="48" t="s">
        <v>849</v>
      </c>
    </row>
    <row r="331" spans="1:57" s="48" customFormat="1" ht="35.1" customHeight="1" x14ac:dyDescent="0.25">
      <c r="A331" s="207">
        <f t="shared" si="100"/>
        <v>323</v>
      </c>
      <c r="B331" s="207">
        <f>COUNTIF($F$9:F331,F331)</f>
        <v>5</v>
      </c>
      <c r="C331" s="353" t="s">
        <v>984</v>
      </c>
      <c r="D331" s="208" t="s">
        <v>278</v>
      </c>
      <c r="E331" s="185" t="s">
        <v>717</v>
      </c>
      <c r="F331" s="19" t="s">
        <v>377</v>
      </c>
      <c r="G331" s="19" t="s">
        <v>975</v>
      </c>
      <c r="H331" s="19" t="str">
        <f>VLOOKUP($E331,'[4]Gui chi Quynh'!$D$7:$F$393,3,0)</f>
        <v>A4</v>
      </c>
      <c r="I331" s="19">
        <f>VLOOKUP(H331,Sheet1!$B$2:$C$12,2,TRUE)</f>
        <v>7</v>
      </c>
      <c r="J331" s="19" t="str">
        <f>VLOOKUP($E331,'[5]Gui chi Quynh'!$C$7:$E$391,3,0)</f>
        <v>A3</v>
      </c>
      <c r="K331" s="19">
        <f>VLOOKUP(J331,Sheet1!$B$2:$C$12,2,TRUE)</f>
        <v>8</v>
      </c>
      <c r="L331" s="19" t="str">
        <f>VLOOKUP($E331,'[6]Gui chi Quynh'!$C$7:$E$389,3,0)</f>
        <v>A4</v>
      </c>
      <c r="M331" s="19">
        <f>VLOOKUP(L331,Sheet1!$B$2:$C$12,2,TRUE)</f>
        <v>7</v>
      </c>
      <c r="N331" s="19" t="str">
        <f>VLOOKUP($E331,'[7]Gui chi Quynh'!$C$7:$E$389,3,0)</f>
        <v>A4</v>
      </c>
      <c r="O331" s="19">
        <f>VLOOKUP(N331,Sheet1!$B$2:$C$12,2,TRUE)</f>
        <v>7</v>
      </c>
      <c r="P331" s="19" t="str">
        <f>VLOOKUP($E331,'[8]Gui chi Quynh'!$C$7:$E$388,3,0)</f>
        <v>A3</v>
      </c>
      <c r="Q331" s="19">
        <f>VLOOKUP(P331,Sheet1!$B$2:$C$12,2,TRUE)</f>
        <v>8</v>
      </c>
      <c r="R331" s="19">
        <f t="shared" si="104"/>
        <v>7.4</v>
      </c>
      <c r="S331" s="226">
        <f t="shared" si="105"/>
        <v>0</v>
      </c>
      <c r="T331" s="17" t="str">
        <f t="shared" si="113"/>
        <v>Hoàn thành tốt nhiệm vụ</v>
      </c>
      <c r="U331" s="232"/>
      <c r="V331" s="19" t="str">
        <f>VLOOKUP($E331,'[9]Gui chi Quynh'!$C$7:$E$388,3,0)</f>
        <v>A3</v>
      </c>
      <c r="W331" s="19">
        <f>VLOOKUP(V331,Sheet1!$B$2:$C$12,2,TRUE)</f>
        <v>8</v>
      </c>
      <c r="X331" s="19" t="str">
        <f>VLOOKUP($E331,'[10]Gui chi Quynh'!$C$7:$E$387,3,0)</f>
        <v>A3</v>
      </c>
      <c r="Y331" s="19">
        <f>VLOOKUP(X331,Sheet1!$B$2:$C$12,2,TRUE)</f>
        <v>8</v>
      </c>
      <c r="Z331" s="19" t="str">
        <f>VLOOKUP(E331,'[11]Gui chi Quynh'!$C$7:$E$385,3,0)</f>
        <v>A3</v>
      </c>
      <c r="AA331" s="19">
        <f>VLOOKUP(Z331,Sheet1!$B$2:$C$12,2,TRUE)</f>
        <v>8</v>
      </c>
      <c r="AB331" s="19" t="str">
        <f>VLOOKUP(E331,'[12]Gui chi Quynh'!$C$7:$E$386,3,0)</f>
        <v>A2</v>
      </c>
      <c r="AC331" s="19">
        <f>VLOOKUP(AB331,Sheet1!$B$2:$C$12,2,TRUE)</f>
        <v>9</v>
      </c>
      <c r="AD331" s="19" t="str">
        <f>VLOOKUP($E331,'[13]Chi tiet'!$D$8:$Q$388,14,0)</f>
        <v>A3</v>
      </c>
      <c r="AE331" s="19">
        <f>VLOOKUP(AD331,Sheet1!$B$2:$C$12,2,TRUE)</f>
        <v>8</v>
      </c>
      <c r="AF331" s="19">
        <f t="shared" si="106"/>
        <v>8.1999999999999993</v>
      </c>
      <c r="AG331" s="226">
        <f t="shared" si="107"/>
        <v>0</v>
      </c>
      <c r="AH331" s="17" t="str">
        <f t="shared" si="114"/>
        <v>Hoàn thành xuất sắc nhiệm vụ</v>
      </c>
      <c r="AI331" s="17">
        <f t="shared" si="108"/>
        <v>7.8</v>
      </c>
      <c r="AJ331" s="365" t="str">
        <f t="shared" si="115"/>
        <v/>
      </c>
      <c r="AK331" s="17" t="str">
        <f t="shared" si="116"/>
        <v>Hoàn thành tốt nhiệm vụ</v>
      </c>
      <c r="AL331" s="17" t="str">
        <f t="shared" si="117"/>
        <v>LĐTT</v>
      </c>
      <c r="AM331" s="366" t="str">
        <f>VLOOKUP($D331,'[14]DS Tong'!$D$18:$L$211,9,0)</f>
        <v>Khá</v>
      </c>
      <c r="AN331" s="19" t="str">
        <f>VLOOKUP($E331,[15]Sheet1!$C$7:$E$395,2,0)</f>
        <v>A4</v>
      </c>
      <c r="AO331" s="19">
        <f>VLOOKUP(AN331,Sheet1!$B$2:$C$12,2,TRUE)</f>
        <v>7</v>
      </c>
      <c r="AP331" s="19" t="str">
        <f>VLOOKUP($E331,[15]Sheet1!$C$7:$E$395,3,0)</f>
        <v>A4</v>
      </c>
      <c r="AQ331" s="19">
        <f>VLOOKUP(AP331,Sheet1!$B$2:$C$12,2,TRUE)</f>
        <v>7</v>
      </c>
      <c r="AR331" s="17">
        <f t="shared" si="110"/>
        <v>7.6</v>
      </c>
      <c r="AS331" s="17">
        <f t="shared" si="103"/>
        <v>7.7</v>
      </c>
      <c r="AT331" s="365" t="str">
        <f t="shared" si="109"/>
        <v>12A* + 0B* + 0C* +  0D</v>
      </c>
      <c r="AU331" s="365" t="str">
        <f t="shared" ref="AU331" si="118">LEFT(AT331,4)</f>
        <v>12A*</v>
      </c>
      <c r="AV331" s="19" t="str">
        <f t="shared" si="111"/>
        <v>HTT NV</v>
      </c>
      <c r="AW331" s="19" t="str">
        <f t="shared" si="112"/>
        <v>HTT NV</v>
      </c>
      <c r="AX331" s="25"/>
      <c r="AY331" s="25"/>
    </row>
    <row r="332" spans="1:57" s="377" customFormat="1" ht="26.25" customHeight="1" x14ac:dyDescent="0.25">
      <c r="C332" s="378"/>
      <c r="D332" s="378"/>
      <c r="E332" s="102"/>
      <c r="F332" s="380" t="s">
        <v>304</v>
      </c>
      <c r="G332" s="380"/>
      <c r="H332" s="381">
        <f>SUM(H336:H345)</f>
        <v>322</v>
      </c>
      <c r="I332" s="381"/>
      <c r="J332" s="381">
        <f>SUM(J336:J345)</f>
        <v>322</v>
      </c>
      <c r="K332" s="381"/>
      <c r="L332" s="381">
        <f>SUM(L336:L345)</f>
        <v>322</v>
      </c>
      <c r="M332" s="381"/>
      <c r="N332" s="381">
        <f>SUM(N336:N345)</f>
        <v>322</v>
      </c>
      <c r="O332" s="381"/>
      <c r="P332" s="381">
        <f>SUM(P336:P345)</f>
        <v>322</v>
      </c>
      <c r="Q332" s="381"/>
      <c r="R332" s="381"/>
      <c r="S332" s="381"/>
      <c r="T332" s="384">
        <f>SUM(T336:T338)</f>
        <v>322</v>
      </c>
      <c r="U332" s="382"/>
      <c r="V332" s="381">
        <f>SUM(V336:V345)</f>
        <v>322</v>
      </c>
      <c r="W332" s="104"/>
      <c r="X332" s="381">
        <f>SUM(X336:X345)</f>
        <v>322</v>
      </c>
      <c r="Y332" s="104"/>
      <c r="Z332" s="381">
        <f>SUM(Z336:Z345)</f>
        <v>322</v>
      </c>
      <c r="AA332" s="381"/>
      <c r="AB332" s="381">
        <f t="shared" ref="AB332:AD332" si="119">SUM(AB336:AB345)</f>
        <v>323</v>
      </c>
      <c r="AC332" s="104"/>
      <c r="AD332" s="381">
        <f t="shared" si="119"/>
        <v>323</v>
      </c>
      <c r="AE332" s="104"/>
      <c r="AF332" s="104"/>
      <c r="AG332" s="104"/>
      <c r="AH332" s="384">
        <f>SUM(AH336:AH338)</f>
        <v>323</v>
      </c>
      <c r="AI332" s="111"/>
      <c r="AJ332" s="111"/>
      <c r="AK332" s="111"/>
      <c r="AL332" s="111"/>
      <c r="AM332" s="102"/>
      <c r="AN332" s="383"/>
      <c r="AO332" s="383"/>
      <c r="AP332" s="383"/>
      <c r="AQ332" s="383"/>
      <c r="AR332" s="111"/>
      <c r="AS332" s="111"/>
      <c r="AT332" s="111"/>
      <c r="AU332" s="111"/>
      <c r="AV332" s="111"/>
      <c r="AW332" s="111"/>
      <c r="AX332" s="382"/>
      <c r="AY332" s="379"/>
    </row>
    <row r="333" spans="1:57" s="377" customFormat="1" x14ac:dyDescent="0.25">
      <c r="C333" s="378"/>
      <c r="D333" s="378"/>
      <c r="E333" s="102"/>
      <c r="F333" s="385" t="s">
        <v>974</v>
      </c>
      <c r="G333" s="385">
        <f>COUNTIF($G$9:$G$331,"VC")</f>
        <v>264</v>
      </c>
      <c r="H333" s="386"/>
      <c r="I333" s="386"/>
      <c r="J333" s="387"/>
      <c r="K333" s="387"/>
      <c r="U333" s="382"/>
      <c r="W333" s="104"/>
      <c r="X333" s="104"/>
      <c r="Y333" s="104"/>
      <c r="Z333" s="388"/>
      <c r="AA333" s="104"/>
      <c r="AB333" s="104"/>
      <c r="AC333" s="104"/>
      <c r="AD333" s="104"/>
      <c r="AE333" s="104"/>
      <c r="AF333" s="104"/>
      <c r="AG333" s="104"/>
      <c r="AH333" s="111"/>
      <c r="AI333" s="111"/>
      <c r="AJ333" s="111"/>
      <c r="AK333" s="111"/>
      <c r="AL333" s="111"/>
      <c r="AM333" s="102"/>
      <c r="AN333" s="383"/>
      <c r="AO333" s="383"/>
      <c r="AP333" s="383"/>
      <c r="AQ333" s="383"/>
      <c r="AR333" s="111"/>
      <c r="AS333" s="111"/>
      <c r="AT333" s="111"/>
      <c r="AU333" s="111"/>
      <c r="AV333" s="111"/>
      <c r="AW333" s="111"/>
      <c r="AX333" s="382"/>
      <c r="AY333" s="379"/>
    </row>
    <row r="334" spans="1:57" s="377" customFormat="1" x14ac:dyDescent="0.25">
      <c r="C334" s="378"/>
      <c r="D334" s="378"/>
      <c r="E334" s="102"/>
      <c r="F334" s="385" t="s">
        <v>975</v>
      </c>
      <c r="G334" s="385">
        <f>COUNTIF($G$9:$G$331,"HĐT")</f>
        <v>59</v>
      </c>
      <c r="H334" s="379"/>
      <c r="I334" s="379"/>
      <c r="J334" s="387"/>
      <c r="K334" s="387"/>
      <c r="L334" s="389"/>
      <c r="M334" s="389"/>
      <c r="U334" s="382"/>
      <c r="W334" s="104"/>
      <c r="X334" s="104"/>
      <c r="Y334" s="104"/>
      <c r="Z334" s="389"/>
      <c r="AA334" s="104"/>
      <c r="AB334" s="104"/>
      <c r="AC334" s="104"/>
      <c r="AD334" s="104"/>
      <c r="AE334" s="104"/>
      <c r="AF334" s="104"/>
      <c r="AG334" s="104"/>
      <c r="AH334" s="111"/>
      <c r="AI334" s="111"/>
      <c r="AJ334" s="111"/>
      <c r="AK334" s="111"/>
      <c r="AL334" s="111"/>
      <c r="AM334" s="102"/>
      <c r="AN334" s="383"/>
      <c r="AO334" s="383"/>
      <c r="AP334" s="383"/>
      <c r="AQ334" s="383"/>
      <c r="AR334" s="111"/>
      <c r="AS334" s="111"/>
      <c r="AT334" s="111"/>
      <c r="AU334" s="111"/>
      <c r="AV334" s="111"/>
      <c r="AW334" s="111"/>
      <c r="AX334" s="382"/>
      <c r="AY334" s="379"/>
    </row>
    <row r="335" spans="1:57" s="377" customFormat="1" ht="27" customHeight="1" x14ac:dyDescent="0.25">
      <c r="C335" s="390"/>
      <c r="D335" s="390"/>
      <c r="E335" s="111"/>
      <c r="G335" s="102"/>
      <c r="H335" s="238" t="s">
        <v>880</v>
      </c>
      <c r="J335" s="239" t="s">
        <v>881</v>
      </c>
      <c r="K335" s="391"/>
      <c r="L335" s="241" t="s">
        <v>882</v>
      </c>
      <c r="M335" s="392"/>
      <c r="N335" s="243" t="s">
        <v>883</v>
      </c>
      <c r="P335" s="245" t="s">
        <v>967</v>
      </c>
      <c r="Q335" s="71"/>
      <c r="R335" s="71"/>
      <c r="S335" s="71"/>
      <c r="T335" s="71"/>
      <c r="U335" s="382"/>
      <c r="V335" s="347" t="s">
        <v>968</v>
      </c>
      <c r="W335" s="71"/>
      <c r="X335" s="349" t="s">
        <v>969</v>
      </c>
      <c r="Y335" s="104"/>
      <c r="Z335" s="346" t="s">
        <v>970</v>
      </c>
      <c r="AA335" s="104"/>
      <c r="AB335" s="348" t="s">
        <v>971</v>
      </c>
      <c r="AC335" s="104"/>
      <c r="AD335" s="71" t="s">
        <v>972</v>
      </c>
      <c r="AE335" s="104"/>
      <c r="AF335" s="393"/>
      <c r="AG335" s="393"/>
      <c r="AN335" s="348" t="s">
        <v>980</v>
      </c>
      <c r="AO335" s="348"/>
      <c r="AP335" s="348" t="s">
        <v>981</v>
      </c>
      <c r="AQ335" s="348"/>
      <c r="AX335" s="382"/>
      <c r="AY335" s="379"/>
    </row>
    <row r="336" spans="1:57" s="377" customFormat="1" x14ac:dyDescent="0.25">
      <c r="C336" s="390"/>
      <c r="D336" s="390"/>
      <c r="E336" s="111"/>
      <c r="G336" s="102"/>
      <c r="H336" s="394">
        <f>COUNTIF($H$9:$H$331,"A1")</f>
        <v>37</v>
      </c>
      <c r="J336" s="395">
        <f>COUNTIF($J$9:$J$331,"A1")</f>
        <v>42</v>
      </c>
      <c r="K336" s="391" t="s">
        <v>731</v>
      </c>
      <c r="L336" s="396">
        <f>COUNTIF($L$9:$L$331,"A1")</f>
        <v>57</v>
      </c>
      <c r="N336" s="397">
        <f>COUNTIF($N$9:$N$331,"A1")</f>
        <v>61</v>
      </c>
      <c r="P336" s="398">
        <f>COUNTIF($P$9:$P$331,"A1")</f>
        <v>47</v>
      </c>
      <c r="Q336" s="381"/>
      <c r="R336" s="399" t="s">
        <v>888</v>
      </c>
      <c r="S336" s="399"/>
      <c r="T336" s="399">
        <f>COUNTIF($T$9:$T$331,"Hoàn thành xuất sắc nhiệm vụ")</f>
        <v>153</v>
      </c>
      <c r="U336" s="382"/>
      <c r="V336" s="400">
        <f>COUNTIF($V$9:$V$331,"A1")</f>
        <v>34</v>
      </c>
      <c r="W336" s="381"/>
      <c r="X336" s="401">
        <f>COUNTIF($X$9:$X$331,"A1")</f>
        <v>44</v>
      </c>
      <c r="Y336" s="104"/>
      <c r="Z336" s="402">
        <f>COUNTIF($Z$9:$Z$331,"A1")</f>
        <v>51</v>
      </c>
      <c r="AA336" s="104"/>
      <c r="AB336" s="403">
        <f>COUNTIF($AB$9:$AB$331,"A1")</f>
        <v>57</v>
      </c>
      <c r="AC336" s="116"/>
      <c r="AD336" s="381">
        <f>COUNTIF($AD$9:$AD$331,"A1")</f>
        <v>65</v>
      </c>
      <c r="AE336" s="104"/>
      <c r="AH336" s="394">
        <f>COUNTIF($AH$9:$AH$331,"Hoàn thành xuất sắc nhiệm vụ")</f>
        <v>141</v>
      </c>
      <c r="AL336" s="381">
        <f>COUNTIF($AL$9:$AL$332,"LĐTT")</f>
        <v>322</v>
      </c>
      <c r="AN336" s="403">
        <f>COUNTIF($AN$9:$AN$331,"A1")</f>
        <v>32</v>
      </c>
      <c r="AO336" s="403"/>
      <c r="AP336" s="403">
        <f>COUNTIF($AP$9:$AP$331,"A1")</f>
        <v>22</v>
      </c>
      <c r="AQ336" s="403"/>
      <c r="AX336" s="382"/>
      <c r="AY336" s="379"/>
    </row>
    <row r="337" spans="3:51" s="377" customFormat="1" x14ac:dyDescent="0.25">
      <c r="C337" s="404"/>
      <c r="D337" s="404"/>
      <c r="E337" s="114"/>
      <c r="G337" s="102"/>
      <c r="H337" s="394">
        <f>COUNTIF($H$9:$H$331,"A2")</f>
        <v>43</v>
      </c>
      <c r="J337" s="395">
        <f>COUNTIF($J$9:$J$331,"A2")</f>
        <v>58</v>
      </c>
      <c r="K337" s="391" t="s">
        <v>732</v>
      </c>
      <c r="L337" s="396">
        <f>COUNTIF($L$9:$L$331,"A2")</f>
        <v>50</v>
      </c>
      <c r="N337" s="397">
        <f>COUNTIF($N$9:$N$331,"A2")</f>
        <v>59</v>
      </c>
      <c r="P337" s="398">
        <f>COUNTIF($P$9:$P$331,"A2")</f>
        <v>50</v>
      </c>
      <c r="Q337" s="381"/>
      <c r="R337" s="399" t="s">
        <v>889</v>
      </c>
      <c r="S337" s="399"/>
      <c r="T337" s="399">
        <f>COUNTIF($T$9:$T$331,"Hoàn thành tốt nhiệm vụ")</f>
        <v>168</v>
      </c>
      <c r="U337" s="382"/>
      <c r="V337" s="400">
        <f>COUNTIF($V$9:$V$331,"A2")</f>
        <v>36</v>
      </c>
      <c r="W337" s="381"/>
      <c r="X337" s="401">
        <f>COUNTIF($X$9:$X$331,"A2")</f>
        <v>35</v>
      </c>
      <c r="Y337" s="104"/>
      <c r="Z337" s="402">
        <f>COUNTIF($Z$9:$Z$331,"A2")</f>
        <v>52</v>
      </c>
      <c r="AA337" s="104"/>
      <c r="AB337" s="403">
        <f>COUNTIF($AB$9:$AB$331,"A2")</f>
        <v>56</v>
      </c>
      <c r="AC337" s="116"/>
      <c r="AD337" s="381">
        <f>COUNTIF($AD$9:$AD$331,"A2")</f>
        <v>64</v>
      </c>
      <c r="AE337" s="104"/>
      <c r="AH337" s="394">
        <f>COUNTIF($AH$9:$AH$331,"Hoàn thành tốt nhiệm vụ")</f>
        <v>180</v>
      </c>
      <c r="AL337" s="381">
        <f>COUNTIF($AL$9:$AL$332,"Không đạt LĐTT")</f>
        <v>0</v>
      </c>
      <c r="AN337" s="403">
        <f>COUNTIF($AN$9:$AN$331,"A2")</f>
        <v>39</v>
      </c>
      <c r="AO337" s="403"/>
      <c r="AP337" s="403">
        <f>COUNTIF($AP$9:$AP$331,"A2")</f>
        <v>34</v>
      </c>
      <c r="AQ337" s="403"/>
      <c r="AX337" s="382"/>
      <c r="AY337" s="379"/>
    </row>
    <row r="338" spans="3:51" s="377" customFormat="1" x14ac:dyDescent="0.25">
      <c r="C338" s="404"/>
      <c r="D338" s="404"/>
      <c r="E338" s="114"/>
      <c r="G338" s="102"/>
      <c r="H338" s="394">
        <f>COUNTIF($H$9:$H$331,"A3")</f>
        <v>111</v>
      </c>
      <c r="J338" s="395">
        <f>COUNTIF($J$9:$J$331,"A3")</f>
        <v>80</v>
      </c>
      <c r="K338" s="391" t="s">
        <v>733</v>
      </c>
      <c r="L338" s="396">
        <f>COUNTIF($L$9:$L$331,"A3")</f>
        <v>79</v>
      </c>
      <c r="N338" s="397">
        <f>COUNTIF($N$9:$N$331,"A3")</f>
        <v>109</v>
      </c>
      <c r="P338" s="398">
        <f>COUNTIF($P$9:$P$331,"A3")</f>
        <v>104</v>
      </c>
      <c r="Q338" s="381"/>
      <c r="R338" s="399" t="s">
        <v>890</v>
      </c>
      <c r="S338" s="399"/>
      <c r="T338" s="399">
        <f>COUNTIF($T$9:$T$331,"Hoàn thành nhiệm vụ")</f>
        <v>1</v>
      </c>
      <c r="U338" s="382"/>
      <c r="V338" s="400">
        <f>COUNTIF($V$9:$V$331,"A3")</f>
        <v>109</v>
      </c>
      <c r="W338" s="381"/>
      <c r="X338" s="401">
        <f>COUNTIF($X$9:$X$331,"A3")</f>
        <v>76</v>
      </c>
      <c r="Y338" s="104"/>
      <c r="Z338" s="402">
        <f>COUNTIF($Z$9:$Z$331,"A3")</f>
        <v>78</v>
      </c>
      <c r="AA338" s="104"/>
      <c r="AB338" s="403">
        <f>COUNTIF($AB$9:$AB$331,"A3")</f>
        <v>79</v>
      </c>
      <c r="AC338" s="116"/>
      <c r="AD338" s="381">
        <f>COUNTIF($AD$9:$AD$331,"A3")</f>
        <v>101</v>
      </c>
      <c r="AE338" s="104"/>
      <c r="AH338" s="394">
        <f>COUNTIF($AH$9:$AH$331,"Không xếp loại")</f>
        <v>2</v>
      </c>
      <c r="AL338" s="381"/>
      <c r="AN338" s="403">
        <f>COUNTIF($AN$9:$AN$331,"A3")</f>
        <v>130</v>
      </c>
      <c r="AO338" s="403"/>
      <c r="AP338" s="403">
        <f>COUNTIF($AP$9:$AP$331,"A3")</f>
        <v>110</v>
      </c>
      <c r="AQ338" s="403"/>
      <c r="AX338" s="382"/>
      <c r="AY338" s="379"/>
    </row>
    <row r="339" spans="3:51" s="377" customFormat="1" x14ac:dyDescent="0.25">
      <c r="C339" s="404"/>
      <c r="D339" s="404"/>
      <c r="E339" s="114"/>
      <c r="G339" s="102"/>
      <c r="H339" s="394">
        <f>COUNTIF($H$9:$H$331,"A4")</f>
        <v>127</v>
      </c>
      <c r="J339" s="395">
        <f>COUNTIF($J$9:$J$331,"A4")</f>
        <v>138</v>
      </c>
      <c r="K339" s="391" t="s">
        <v>734</v>
      </c>
      <c r="L339" s="396">
        <f>COUNTIF($L$9:$L$331,"A4")</f>
        <v>133</v>
      </c>
      <c r="N339" s="397">
        <f>COUNTIF($N$9:$N$331,"A4")</f>
        <v>88</v>
      </c>
      <c r="P339" s="398">
        <f>COUNTIF($P$9:$P$331,"A4")</f>
        <v>114</v>
      </c>
      <c r="Q339" s="381"/>
      <c r="R339" s="381"/>
      <c r="S339" s="381"/>
      <c r="T339" s="381"/>
      <c r="U339" s="382"/>
      <c r="V339" s="400">
        <f>COUNTIF($V$9:$V$331,"A4")</f>
        <v>138</v>
      </c>
      <c r="W339" s="381"/>
      <c r="X339" s="401">
        <f>COUNTIF($X$9:$X$331,"A4")</f>
        <v>161</v>
      </c>
      <c r="Y339" s="104"/>
      <c r="Z339" s="402">
        <f>COUNTIF($Z$9:$Z$331,"A4")</f>
        <v>136</v>
      </c>
      <c r="AA339" s="104"/>
      <c r="AB339" s="403">
        <f>COUNTIF($AB$9:$AB$331,"A4")</f>
        <v>128</v>
      </c>
      <c r="AC339" s="116"/>
      <c r="AD339" s="381">
        <f>COUNTIF($AD$9:$AD$331,"A4")</f>
        <v>93</v>
      </c>
      <c r="AE339" s="104"/>
      <c r="AN339" s="403">
        <f>COUNTIF($AN$9:$AN$331,"A4")</f>
        <v>115</v>
      </c>
      <c r="AO339" s="403"/>
      <c r="AP339" s="403">
        <f>COUNTIF($AP$9:$AP$331,"A4")</f>
        <v>152</v>
      </c>
      <c r="AQ339" s="403"/>
      <c r="AU339" s="405" t="s">
        <v>986</v>
      </c>
      <c r="AV339" s="399">
        <f>COUNTIF($AV$9:$AV$331,"HTXS NV")</f>
        <v>133</v>
      </c>
      <c r="AW339" s="399">
        <f>COUNTIF($AW$9:$AW$331,"HTXS NV")</f>
        <v>139</v>
      </c>
      <c r="AX339" s="382"/>
      <c r="AY339" s="379"/>
    </row>
    <row r="340" spans="3:51" s="377" customFormat="1" x14ac:dyDescent="0.25">
      <c r="C340" s="404"/>
      <c r="D340" s="404"/>
      <c r="E340" s="114"/>
      <c r="G340" s="102"/>
      <c r="H340" s="394">
        <f>COUNTIF($H$9:$H$331,"B1")</f>
        <v>1</v>
      </c>
      <c r="J340" s="395">
        <f>COUNTIF($J$9:$J$331,"B1")</f>
        <v>2</v>
      </c>
      <c r="K340" s="391" t="s">
        <v>735</v>
      </c>
      <c r="L340" s="396">
        <f>COUNTIF($L$9:$L$331,"B1")</f>
        <v>0</v>
      </c>
      <c r="N340" s="397">
        <f>COUNTIF($N$9:$N$331,"B1")</f>
        <v>2</v>
      </c>
      <c r="P340" s="398">
        <f>COUNTIF($P$9:$P$331,"B1")</f>
        <v>4</v>
      </c>
      <c r="Q340" s="381"/>
      <c r="R340" s="381"/>
      <c r="S340" s="381"/>
      <c r="T340" s="381"/>
      <c r="U340" s="382"/>
      <c r="V340" s="400">
        <f>COUNTIF($V$9:$V$331,"B1")</f>
        <v>1</v>
      </c>
      <c r="W340" s="381"/>
      <c r="X340" s="401">
        <f>COUNTIF($X$9:$X$331,"B1")</f>
        <v>4</v>
      </c>
      <c r="Y340" s="104"/>
      <c r="Z340" s="402">
        <f>COUNTIF($Z$9:$Z$331,"B1")</f>
        <v>2</v>
      </c>
      <c r="AA340" s="104"/>
      <c r="AB340" s="403">
        <f>COUNTIF($AB$9:$AB$331,"B1")</f>
        <v>1</v>
      </c>
      <c r="AC340" s="116"/>
      <c r="AD340" s="381">
        <f>COUNTIF($AD$9:$AD$331,"B1")</f>
        <v>0</v>
      </c>
      <c r="AE340" s="104"/>
      <c r="AL340" s="377">
        <f>AL336*15/100</f>
        <v>48.3</v>
      </c>
      <c r="AN340" s="403">
        <f>COUNTIF($AN$9:$AN$331,"B1")</f>
        <v>3</v>
      </c>
      <c r="AO340" s="403"/>
      <c r="AP340" s="403">
        <f>COUNTIF($AP$9:$AP$331,"B1")</f>
        <v>1</v>
      </c>
      <c r="AQ340" s="403"/>
      <c r="AU340" s="405" t="s">
        <v>966</v>
      </c>
      <c r="AV340" s="399">
        <f>COUNTIF($AV$9:$AV$331,"HTT NV")</f>
        <v>189</v>
      </c>
      <c r="AW340" s="399">
        <f>COUNTIF($AW$9:$AW$331,"HTT NV")</f>
        <v>183</v>
      </c>
      <c r="AX340" s="382"/>
      <c r="AY340" s="379"/>
    </row>
    <row r="341" spans="3:51" s="377" customFormat="1" x14ac:dyDescent="0.25">
      <c r="C341" s="390"/>
      <c r="D341" s="390"/>
      <c r="E341" s="114"/>
      <c r="G341" s="102"/>
      <c r="H341" s="394">
        <f>COUNTIF($H$9:$H$331,"B2")</f>
        <v>0</v>
      </c>
      <c r="J341" s="395">
        <f>COUNTIF($J$9:$J$331,"B2")</f>
        <v>1</v>
      </c>
      <c r="K341" s="391" t="s">
        <v>736</v>
      </c>
      <c r="L341" s="396">
        <f>COUNTIF($L$9:$L$331,"B2")</f>
        <v>1</v>
      </c>
      <c r="N341" s="397">
        <f>COUNTIF($N$9:$N$331,"B2")</f>
        <v>2</v>
      </c>
      <c r="P341" s="398">
        <f>COUNTIF($P$9:$P$331,"B2")</f>
        <v>1</v>
      </c>
      <c r="Q341" s="381"/>
      <c r="R341" s="381"/>
      <c r="S341" s="381"/>
      <c r="T341" s="381"/>
      <c r="U341" s="382"/>
      <c r="V341" s="400">
        <f>COUNTIF($V$9:$V$331,"B2")</f>
        <v>1</v>
      </c>
      <c r="W341" s="381"/>
      <c r="X341" s="401">
        <f>COUNTIF($X$9:$X$331,"B2")</f>
        <v>0</v>
      </c>
      <c r="Y341" s="104"/>
      <c r="Z341" s="402">
        <f>COUNTIF($Z$9:$Z$331,"B2")</f>
        <v>2</v>
      </c>
      <c r="AA341" s="104"/>
      <c r="AB341" s="403">
        <f>COUNTIF($AB$9:$AB$331,"B2")</f>
        <v>1</v>
      </c>
      <c r="AC341" s="116"/>
      <c r="AD341" s="381">
        <f>COUNTIF($AD$9:$AD$331,"B2")</f>
        <v>0</v>
      </c>
      <c r="AE341" s="104"/>
      <c r="AN341" s="403">
        <f>COUNTIF($AN$9:$AN$331,"B2")</f>
        <v>1</v>
      </c>
      <c r="AO341" s="403"/>
      <c r="AP341" s="403">
        <f>COUNTIF($AP$9:$AP$331,"B2")</f>
        <v>1</v>
      </c>
      <c r="AQ341" s="403"/>
      <c r="AU341" s="405" t="s">
        <v>987</v>
      </c>
      <c r="AV341" s="399">
        <f>COUNTIF($AV$9:$AV$331,"HT NV")</f>
        <v>0</v>
      </c>
      <c r="AW341" s="399">
        <f>COUNTIF($AW$9:$AW$331,"HT NV")</f>
        <v>0</v>
      </c>
      <c r="AX341" s="382"/>
      <c r="AY341" s="379"/>
    </row>
    <row r="342" spans="3:51" s="377" customFormat="1" x14ac:dyDescent="0.25">
      <c r="C342" s="390"/>
      <c r="D342" s="390"/>
      <c r="E342" s="111"/>
      <c r="G342" s="102"/>
      <c r="H342" s="394">
        <f>COUNTIF($H$9:$H$331,"C1")</f>
        <v>2</v>
      </c>
      <c r="J342" s="395">
        <f>COUNTIF($J$9:$J$331,"C1")</f>
        <v>0</v>
      </c>
      <c r="K342" s="391" t="s">
        <v>737</v>
      </c>
      <c r="L342" s="396">
        <f>COUNTIF($L$9:$L$331,"C1")</f>
        <v>0</v>
      </c>
      <c r="N342" s="397">
        <f>COUNTIF($N$9:$N$331,"C1")</f>
        <v>0</v>
      </c>
      <c r="P342" s="398">
        <f>COUNTIF($P$9:$P$331,"C1")</f>
        <v>0</v>
      </c>
      <c r="Q342" s="381"/>
      <c r="R342" s="381"/>
      <c r="S342" s="381"/>
      <c r="T342" s="381"/>
      <c r="U342" s="382"/>
      <c r="V342" s="400">
        <f>COUNTIF($V$9:$V$331,"C1")</f>
        <v>1</v>
      </c>
      <c r="W342" s="381"/>
      <c r="X342" s="401">
        <f>COUNTIF($X$9:$X$331,"C1")</f>
        <v>0</v>
      </c>
      <c r="Y342" s="104"/>
      <c r="Z342" s="402">
        <f>COUNTIF($Z$9:$Z$331,"C1")</f>
        <v>0</v>
      </c>
      <c r="AA342" s="104"/>
      <c r="AB342" s="403">
        <f>COUNTIF($AB$9:$AB$331,"C1")</f>
        <v>0</v>
      </c>
      <c r="AC342" s="116"/>
      <c r="AD342" s="381">
        <f>COUNTIF($AD$9:$AD$331,"C1")</f>
        <v>0</v>
      </c>
      <c r="AE342" s="104"/>
      <c r="AN342" s="403">
        <f>COUNTIF($AN$9:$AN$331,"C1")</f>
        <v>0</v>
      </c>
      <c r="AO342" s="403"/>
      <c r="AP342" s="403">
        <f>COUNTIF($AP$9:$AP$331,"C1")</f>
        <v>0</v>
      </c>
      <c r="AQ342" s="403"/>
      <c r="AU342" s="405" t="s">
        <v>991</v>
      </c>
      <c r="AV342" s="399">
        <f>COUNTIF($AV$9:$AV$331,"Không đánh giá")</f>
        <v>1</v>
      </c>
      <c r="AW342" s="399">
        <f>COUNTIF($AW$9:$AW$331,"HT NV")</f>
        <v>0</v>
      </c>
      <c r="AX342" s="382"/>
      <c r="AY342" s="379"/>
    </row>
    <row r="343" spans="3:51" s="377" customFormat="1" x14ac:dyDescent="0.25">
      <c r="C343" s="404"/>
      <c r="D343" s="404"/>
      <c r="E343" s="114"/>
      <c r="G343" s="102"/>
      <c r="H343" s="394">
        <f>COUNTIF($H$9:$H$331,"C2")</f>
        <v>0</v>
      </c>
      <c r="J343" s="395">
        <f>COUNTIF($J$9:$J$331,"C2")</f>
        <v>0</v>
      </c>
      <c r="K343" s="391" t="s">
        <v>738</v>
      </c>
      <c r="L343" s="396">
        <f>COUNTIF($L$9:$L$331,"C2")</f>
        <v>0</v>
      </c>
      <c r="N343" s="397">
        <f>COUNTIF($N$9:$N$331,"C2")</f>
        <v>0</v>
      </c>
      <c r="P343" s="398">
        <f>COUNTIF($P$9:$P$331,"C2")</f>
        <v>0</v>
      </c>
      <c r="Q343" s="381"/>
      <c r="R343" s="381"/>
      <c r="S343" s="381"/>
      <c r="T343" s="381"/>
      <c r="U343" s="382"/>
      <c r="V343" s="400">
        <f>COUNTIF($V$9:$V$331,"C2")</f>
        <v>0</v>
      </c>
      <c r="W343" s="381"/>
      <c r="X343" s="401">
        <f>COUNTIF($X$9:$X$331,"C2")</f>
        <v>0</v>
      </c>
      <c r="Y343" s="104"/>
      <c r="Z343" s="402">
        <f>COUNTIF($Z$9:$Z$331,"C2")</f>
        <v>0</v>
      </c>
      <c r="AA343" s="104"/>
      <c r="AB343" s="403">
        <f>COUNTIF($AB$9:$AB$331,"C2")</f>
        <v>0</v>
      </c>
      <c r="AC343" s="116"/>
      <c r="AD343" s="381">
        <f>COUNTIF($AD$9:$AD$331,"C2")</f>
        <v>0</v>
      </c>
      <c r="AE343" s="104"/>
      <c r="AN343" s="403">
        <f>COUNTIF($AN$9:$AN$331,"C2")</f>
        <v>0</v>
      </c>
      <c r="AO343" s="403"/>
      <c r="AP343" s="403">
        <f>COUNTIF($AP$9:$AP$331,"C2")</f>
        <v>0</v>
      </c>
      <c r="AQ343" s="403"/>
      <c r="AX343" s="382"/>
      <c r="AY343" s="379"/>
    </row>
    <row r="344" spans="3:51" s="377" customFormat="1" x14ac:dyDescent="0.25">
      <c r="C344" s="404"/>
      <c r="D344" s="404"/>
      <c r="E344" s="114"/>
      <c r="G344" s="102"/>
      <c r="H344" s="394">
        <f>COUNTIF($H$9:$H$331,"D")</f>
        <v>0</v>
      </c>
      <c r="J344" s="395">
        <f>COUNTIF($J$9:$J$331,"D")</f>
        <v>0</v>
      </c>
      <c r="K344" s="391" t="s">
        <v>739</v>
      </c>
      <c r="L344" s="396">
        <f>COUNTIF($L$9:$L$331,"D")</f>
        <v>0</v>
      </c>
      <c r="N344" s="397">
        <f>COUNTIF($N$9:$N$331,"D")</f>
        <v>0</v>
      </c>
      <c r="P344" s="398">
        <f>COUNTIF($P$9:$P$331,"D")</f>
        <v>0</v>
      </c>
      <c r="Q344" s="381"/>
      <c r="R344" s="381"/>
      <c r="S344" s="381"/>
      <c r="T344" s="381"/>
      <c r="U344" s="382"/>
      <c r="V344" s="400">
        <f>COUNTIF($V$9:$V$331,"D")</f>
        <v>0</v>
      </c>
      <c r="W344" s="381"/>
      <c r="X344" s="401">
        <f>COUNTIF($X$9:$X$331,"D")</f>
        <v>0</v>
      </c>
      <c r="Y344" s="104"/>
      <c r="Z344" s="402">
        <f>COUNTIF($Z$9:$Z$331,"D")</f>
        <v>0</v>
      </c>
      <c r="AA344" s="104"/>
      <c r="AB344" s="403">
        <f>COUNTIF($AB$9:$AB$331,"D")</f>
        <v>0</v>
      </c>
      <c r="AC344" s="116"/>
      <c r="AD344" s="381">
        <f>COUNTIF($AD$9:$AD$331,"D")</f>
        <v>0</v>
      </c>
      <c r="AE344" s="104"/>
      <c r="AN344" s="403">
        <f>COUNTIF($AN$9:$AN$331,"D")</f>
        <v>0</v>
      </c>
      <c r="AO344" s="403"/>
      <c r="AP344" s="403">
        <f>COUNTIF($AP$9:$AP$331,"D")</f>
        <v>0</v>
      </c>
      <c r="AQ344" s="403"/>
      <c r="AX344" s="382"/>
      <c r="AY344" s="379"/>
    </row>
    <row r="345" spans="3:51" s="377" customFormat="1" x14ac:dyDescent="0.25">
      <c r="C345" s="404"/>
      <c r="D345" s="404"/>
      <c r="E345" s="114"/>
      <c r="G345" s="102"/>
      <c r="H345" s="394">
        <f>COUNTIF($H$9:$H$331,"A DN")</f>
        <v>1</v>
      </c>
      <c r="J345" s="395">
        <f>COUNTIF($J$9:$J$331,"A DN")</f>
        <v>1</v>
      </c>
      <c r="K345" s="391" t="s">
        <v>740</v>
      </c>
      <c r="L345" s="396">
        <f>COUNTIF($L$9:$L$331,"A DN")</f>
        <v>2</v>
      </c>
      <c r="N345" s="397">
        <f>COUNTIF($N$9:$N$331,"A DN")</f>
        <v>1</v>
      </c>
      <c r="P345" s="398">
        <f>COUNTIF($P$9:$P$331,"A DN")</f>
        <v>2</v>
      </c>
      <c r="Q345" s="381"/>
      <c r="R345" s="381"/>
      <c r="S345" s="381"/>
      <c r="T345" s="381"/>
      <c r="U345" s="382"/>
      <c r="V345" s="400">
        <f>COUNTIF($V$9:$V$331,"A DN")</f>
        <v>2</v>
      </c>
      <c r="W345" s="381"/>
      <c r="X345" s="401">
        <f>COUNTIF($X$9:$X$331,"A DN")</f>
        <v>2</v>
      </c>
      <c r="Y345" s="104"/>
      <c r="Z345" s="402">
        <f>COUNTIF($Z$9:$Z$331,"A DN")</f>
        <v>1</v>
      </c>
      <c r="AA345" s="104"/>
      <c r="AB345" s="403">
        <f>COUNTIF($AB$9:$AB$331,"A DN")</f>
        <v>1</v>
      </c>
      <c r="AC345" s="116"/>
      <c r="AD345" s="381">
        <f>COUNTIF($AD$9:$AD$331,"A DN")</f>
        <v>0</v>
      </c>
      <c r="AE345" s="104"/>
      <c r="AN345" s="403">
        <f>COUNTIF($AN$9:$AN$331,"A DN")</f>
        <v>2</v>
      </c>
      <c r="AO345" s="403"/>
      <c r="AP345" s="403">
        <f>COUNTIF($AP$9:$AP$331,"A DN")</f>
        <v>2</v>
      </c>
      <c r="AQ345" s="403"/>
      <c r="AX345" s="382"/>
      <c r="AY345" s="379"/>
    </row>
    <row r="346" spans="3:51" s="377" customFormat="1" x14ac:dyDescent="0.25">
      <c r="C346" s="404"/>
      <c r="D346" s="404"/>
      <c r="E346" s="114"/>
      <c r="G346" s="102"/>
      <c r="J346" s="388"/>
      <c r="K346" s="388"/>
      <c r="U346" s="382"/>
      <c r="Y346" s="104"/>
      <c r="AA346" s="104"/>
      <c r="AB346" s="104"/>
      <c r="AC346" s="104"/>
      <c r="AD346" s="104"/>
      <c r="AE346" s="104"/>
      <c r="AX346" s="382"/>
      <c r="AY346" s="379"/>
    </row>
    <row r="347" spans="3:51" s="377" customFormat="1" x14ac:dyDescent="0.25">
      <c r="C347" s="404"/>
      <c r="D347" s="404"/>
      <c r="E347" s="114"/>
      <c r="G347" s="102"/>
      <c r="J347" s="388"/>
      <c r="K347" s="388"/>
      <c r="U347" s="382"/>
      <c r="Y347" s="104"/>
      <c r="AA347" s="104"/>
      <c r="AB347" s="104"/>
      <c r="AC347" s="104"/>
      <c r="AD347" s="104"/>
      <c r="AE347" s="104"/>
      <c r="AX347" s="382"/>
      <c r="AY347" s="379"/>
    </row>
    <row r="348" spans="3:51" s="377" customFormat="1" x14ac:dyDescent="0.25">
      <c r="C348" s="390"/>
      <c r="D348" s="390"/>
      <c r="E348" s="114"/>
      <c r="G348" s="102"/>
      <c r="J348" s="388"/>
      <c r="K348" s="388"/>
      <c r="L348" s="381"/>
      <c r="M348" s="381"/>
      <c r="U348" s="382"/>
      <c r="Y348" s="104"/>
      <c r="AA348" s="104"/>
      <c r="AB348" s="104"/>
      <c r="AC348" s="104"/>
      <c r="AD348" s="104"/>
      <c r="AE348" s="104"/>
      <c r="AX348" s="382"/>
      <c r="AY348" s="379"/>
    </row>
    <row r="349" spans="3:51" s="377" customFormat="1" x14ac:dyDescent="0.25">
      <c r="C349" s="404"/>
      <c r="D349" s="404"/>
      <c r="E349" s="114"/>
      <c r="G349" s="102"/>
      <c r="J349" s="388"/>
      <c r="K349" s="388"/>
      <c r="L349" s="388"/>
      <c r="M349" s="388"/>
      <c r="U349" s="382"/>
      <c r="Y349" s="104"/>
      <c r="AA349" s="104"/>
      <c r="AB349" s="104"/>
      <c r="AC349" s="104"/>
      <c r="AD349" s="104"/>
      <c r="AE349" s="104"/>
      <c r="AX349" s="382"/>
      <c r="AY349" s="379"/>
    </row>
    <row r="350" spans="3:51" s="377" customFormat="1" x14ac:dyDescent="0.25">
      <c r="C350" s="404"/>
      <c r="D350" s="404"/>
      <c r="E350" s="114"/>
      <c r="G350" s="102"/>
      <c r="J350" s="381"/>
      <c r="K350" s="381"/>
      <c r="L350" s="388"/>
      <c r="M350" s="388"/>
      <c r="U350" s="382"/>
      <c r="AB350" s="388"/>
      <c r="AC350" s="388"/>
      <c r="AX350" s="382"/>
      <c r="AY350" s="379"/>
    </row>
    <row r="351" spans="3:51" s="377" customFormat="1" x14ac:dyDescent="0.25">
      <c r="C351" s="390"/>
      <c r="D351" s="390"/>
      <c r="G351" s="102"/>
      <c r="J351" s="388"/>
      <c r="K351" s="388"/>
      <c r="L351" s="388"/>
      <c r="M351" s="388"/>
      <c r="U351" s="382"/>
      <c r="AB351" s="388"/>
      <c r="AC351" s="388"/>
      <c r="AX351" s="382"/>
      <c r="AY351" s="379"/>
    </row>
    <row r="352" spans="3:51" s="377" customFormat="1" x14ac:dyDescent="0.25">
      <c r="C352" s="404"/>
      <c r="D352" s="404"/>
      <c r="G352" s="102"/>
      <c r="J352" s="388"/>
      <c r="K352" s="388"/>
      <c r="U352" s="382"/>
      <c r="AB352" s="388"/>
      <c r="AC352" s="388"/>
      <c r="AX352" s="382"/>
      <c r="AY352" s="379"/>
    </row>
    <row r="353" spans="3:51" s="377" customFormat="1" x14ac:dyDescent="0.25">
      <c r="C353" s="404"/>
      <c r="D353" s="404"/>
      <c r="E353" s="114"/>
      <c r="G353" s="102"/>
      <c r="J353" s="388"/>
      <c r="K353" s="388"/>
      <c r="U353" s="382"/>
      <c r="AB353" s="388"/>
      <c r="AC353" s="388"/>
      <c r="AX353" s="382"/>
      <c r="AY353" s="379"/>
    </row>
    <row r="354" spans="3:51" s="377" customFormat="1" x14ac:dyDescent="0.25">
      <c r="C354" s="390"/>
      <c r="D354" s="390"/>
      <c r="G354" s="102"/>
      <c r="L354" s="388"/>
      <c r="M354" s="388"/>
      <c r="U354" s="382"/>
      <c r="AX354" s="382"/>
      <c r="AY354" s="379"/>
    </row>
    <row r="355" spans="3:51" s="377" customFormat="1" x14ac:dyDescent="0.25">
      <c r="C355" s="404"/>
      <c r="D355" s="404"/>
      <c r="E355" s="114"/>
      <c r="G355" s="102"/>
      <c r="J355" s="388"/>
      <c r="K355" s="388"/>
      <c r="L355" s="388"/>
      <c r="M355" s="388"/>
      <c r="U355" s="382"/>
      <c r="AB355" s="381"/>
      <c r="AC355" s="381"/>
      <c r="AX355" s="382"/>
      <c r="AY355" s="379"/>
    </row>
    <row r="356" spans="3:51" s="377" customFormat="1" x14ac:dyDescent="0.25">
      <c r="C356" s="404"/>
      <c r="D356" s="404"/>
      <c r="E356" s="114"/>
      <c r="G356" s="102"/>
      <c r="J356" s="388"/>
      <c r="K356" s="388"/>
      <c r="L356" s="388"/>
      <c r="M356" s="388"/>
      <c r="U356" s="382"/>
      <c r="AB356" s="388"/>
      <c r="AC356" s="388"/>
      <c r="AX356" s="382"/>
      <c r="AY356" s="379"/>
    </row>
    <row r="357" spans="3:51" s="377" customFormat="1" x14ac:dyDescent="0.25">
      <c r="C357" s="404"/>
      <c r="D357" s="390"/>
      <c r="E357" s="114"/>
      <c r="G357" s="102"/>
      <c r="J357" s="388"/>
      <c r="K357" s="388"/>
      <c r="L357" s="388"/>
      <c r="M357" s="388"/>
      <c r="U357" s="382"/>
      <c r="AB357" s="388"/>
      <c r="AC357" s="388"/>
      <c r="AX357" s="382"/>
      <c r="AY357" s="379"/>
    </row>
    <row r="358" spans="3:51" s="377" customFormat="1" x14ac:dyDescent="0.25">
      <c r="C358" s="404"/>
      <c r="D358" s="404"/>
      <c r="E358" s="114"/>
      <c r="G358" s="102"/>
      <c r="J358" s="388"/>
      <c r="K358" s="388"/>
      <c r="L358" s="388"/>
      <c r="M358" s="388"/>
      <c r="U358" s="382"/>
      <c r="AB358" s="381"/>
      <c r="AC358" s="381"/>
      <c r="AX358" s="382"/>
      <c r="AY358" s="379"/>
    </row>
    <row r="359" spans="3:51" s="377" customFormat="1" x14ac:dyDescent="0.25">
      <c r="C359" s="404"/>
      <c r="D359" s="404"/>
      <c r="E359" s="114"/>
      <c r="G359" s="102"/>
      <c r="J359" s="388"/>
      <c r="K359" s="388"/>
      <c r="L359" s="388"/>
      <c r="M359" s="388"/>
      <c r="U359" s="382"/>
      <c r="AB359" s="381"/>
      <c r="AC359" s="381"/>
      <c r="AX359" s="382"/>
      <c r="AY359" s="379"/>
    </row>
    <row r="360" spans="3:51" s="377" customFormat="1" x14ac:dyDescent="0.25">
      <c r="C360" s="404"/>
      <c r="D360" s="404"/>
      <c r="E360" s="114"/>
      <c r="G360" s="102"/>
      <c r="J360" s="388"/>
      <c r="K360" s="388"/>
      <c r="L360" s="388"/>
      <c r="M360" s="388"/>
      <c r="U360" s="382"/>
      <c r="AB360" s="388"/>
      <c r="AC360" s="388"/>
      <c r="AX360" s="382"/>
      <c r="AY360" s="379"/>
    </row>
    <row r="361" spans="3:51" s="377" customFormat="1" x14ac:dyDescent="0.25">
      <c r="C361" s="404"/>
      <c r="D361" s="404"/>
      <c r="E361" s="111"/>
      <c r="G361" s="102"/>
      <c r="J361" s="388"/>
      <c r="K361" s="388"/>
      <c r="L361" s="388"/>
      <c r="M361" s="388"/>
      <c r="U361" s="382"/>
      <c r="AB361" s="381"/>
      <c r="AC361" s="381"/>
      <c r="AX361" s="382"/>
      <c r="AY361" s="379"/>
    </row>
    <row r="362" spans="3:51" s="377" customFormat="1" x14ac:dyDescent="0.25">
      <c r="C362" s="404"/>
      <c r="D362" s="404"/>
      <c r="E362" s="111"/>
      <c r="G362" s="102"/>
      <c r="J362" s="388"/>
      <c r="K362" s="388"/>
      <c r="L362" s="388"/>
      <c r="M362" s="388"/>
      <c r="U362" s="382"/>
      <c r="AB362" s="381"/>
      <c r="AC362" s="381"/>
      <c r="AX362" s="382"/>
      <c r="AY362" s="379"/>
    </row>
    <row r="363" spans="3:51" s="377" customFormat="1" x14ac:dyDescent="0.25">
      <c r="C363" s="404"/>
      <c r="D363" s="390"/>
      <c r="E363" s="114"/>
      <c r="G363" s="102"/>
      <c r="J363" s="388"/>
      <c r="K363" s="388"/>
      <c r="L363" s="388"/>
      <c r="M363" s="388"/>
      <c r="U363" s="382"/>
      <c r="AB363" s="388"/>
      <c r="AC363" s="388"/>
      <c r="AX363" s="382"/>
      <c r="AY363" s="379"/>
    </row>
    <row r="364" spans="3:51" s="377" customFormat="1" x14ac:dyDescent="0.25">
      <c r="C364" s="390"/>
      <c r="D364" s="404"/>
      <c r="E364" s="111"/>
      <c r="G364" s="102"/>
      <c r="U364" s="382"/>
      <c r="AB364" s="388"/>
      <c r="AC364" s="388"/>
      <c r="AX364" s="382"/>
      <c r="AY364" s="379"/>
    </row>
    <row r="365" spans="3:51" s="377" customFormat="1" x14ac:dyDescent="0.25">
      <c r="C365" s="404"/>
      <c r="D365" s="404"/>
      <c r="E365" s="114"/>
      <c r="G365" s="102"/>
      <c r="U365" s="382"/>
      <c r="AB365" s="388"/>
      <c r="AC365" s="388"/>
      <c r="AX365" s="382"/>
      <c r="AY365" s="379"/>
    </row>
    <row r="366" spans="3:51" s="377" customFormat="1" x14ac:dyDescent="0.25">
      <c r="C366" s="404"/>
      <c r="D366" s="404"/>
      <c r="E366" s="114"/>
      <c r="G366" s="102"/>
      <c r="U366" s="382"/>
      <c r="AB366" s="388"/>
      <c r="AC366" s="388"/>
      <c r="AX366" s="382"/>
      <c r="AY366" s="379"/>
    </row>
    <row r="367" spans="3:51" s="377" customFormat="1" x14ac:dyDescent="0.25">
      <c r="C367" s="404"/>
      <c r="D367" s="404"/>
      <c r="E367" s="114"/>
      <c r="G367" s="102"/>
      <c r="U367" s="382"/>
      <c r="AB367" s="388"/>
      <c r="AC367" s="388"/>
      <c r="AX367" s="382"/>
      <c r="AY367" s="379"/>
    </row>
    <row r="368" spans="3:51" s="377" customFormat="1" x14ac:dyDescent="0.25">
      <c r="C368" s="404"/>
      <c r="D368" s="404"/>
      <c r="E368" s="114"/>
      <c r="G368" s="102"/>
      <c r="U368" s="382"/>
      <c r="AB368" s="388"/>
      <c r="AC368" s="388"/>
      <c r="AX368" s="382"/>
      <c r="AY368" s="379"/>
    </row>
    <row r="369" spans="3:51" s="377" customFormat="1" x14ac:dyDescent="0.25">
      <c r="C369" s="404"/>
      <c r="D369" s="390"/>
      <c r="E369" s="114"/>
      <c r="G369" s="102"/>
      <c r="U369" s="382"/>
      <c r="AB369" s="388"/>
      <c r="AC369" s="388"/>
      <c r="AX369" s="382"/>
      <c r="AY369" s="379"/>
    </row>
    <row r="370" spans="3:51" s="377" customFormat="1" x14ac:dyDescent="0.25">
      <c r="C370" s="404"/>
      <c r="D370" s="404"/>
      <c r="E370" s="114"/>
      <c r="G370" s="102"/>
      <c r="J370" s="381"/>
      <c r="K370" s="381"/>
      <c r="U370" s="382"/>
      <c r="AB370" s="388"/>
      <c r="AC370" s="388"/>
      <c r="AX370" s="382"/>
      <c r="AY370" s="379"/>
    </row>
    <row r="371" spans="3:51" x14ac:dyDescent="0.25">
      <c r="C371" s="406"/>
      <c r="D371" s="404"/>
      <c r="E371" s="114"/>
      <c r="F371" s="377"/>
      <c r="J371" s="407"/>
      <c r="K371" s="407"/>
    </row>
    <row r="372" spans="3:51" x14ac:dyDescent="0.25">
      <c r="C372" s="409"/>
      <c r="D372" s="404"/>
      <c r="E372" s="111"/>
      <c r="F372" s="377"/>
    </row>
    <row r="373" spans="3:51" x14ac:dyDescent="0.25">
      <c r="C373" s="409"/>
      <c r="D373" s="404"/>
      <c r="E373" s="111"/>
      <c r="F373" s="377"/>
    </row>
    <row r="374" spans="3:51" x14ac:dyDescent="0.25">
      <c r="C374" s="409"/>
      <c r="D374" s="409"/>
      <c r="E374" s="92"/>
      <c r="J374" s="407"/>
      <c r="K374" s="407"/>
      <c r="L374" s="407"/>
      <c r="M374" s="407"/>
    </row>
    <row r="375" spans="3:51" x14ac:dyDescent="0.25">
      <c r="C375" s="409"/>
      <c r="D375" s="409"/>
      <c r="E375" s="92"/>
      <c r="J375" s="407"/>
      <c r="K375" s="407"/>
      <c r="L375" s="407"/>
      <c r="M375" s="407"/>
    </row>
    <row r="376" spans="3:51" x14ac:dyDescent="0.25">
      <c r="C376" s="409"/>
      <c r="D376" s="409"/>
      <c r="E376" s="92"/>
      <c r="J376" s="407"/>
      <c r="K376" s="407"/>
    </row>
    <row r="377" spans="3:51" x14ac:dyDescent="0.25">
      <c r="C377" s="409"/>
      <c r="D377" s="409"/>
      <c r="E377" s="92"/>
    </row>
    <row r="378" spans="3:51" x14ac:dyDescent="0.25">
      <c r="C378" s="409"/>
      <c r="D378" s="409"/>
      <c r="E378" s="92"/>
      <c r="J378" s="410"/>
      <c r="K378" s="410"/>
    </row>
    <row r="379" spans="3:51" x14ac:dyDescent="0.25">
      <c r="C379" s="409"/>
      <c r="D379" s="409"/>
      <c r="E379" s="92"/>
      <c r="J379" s="410"/>
      <c r="K379" s="410"/>
    </row>
    <row r="380" spans="3:51" x14ac:dyDescent="0.25">
      <c r="C380" s="409"/>
      <c r="D380" s="409"/>
      <c r="E380" s="92"/>
      <c r="J380" s="407"/>
      <c r="K380" s="407"/>
    </row>
    <row r="381" spans="3:51" x14ac:dyDescent="0.25">
      <c r="C381" s="409"/>
      <c r="D381" s="409"/>
      <c r="E381" s="92"/>
      <c r="J381" s="407"/>
      <c r="K381" s="407"/>
    </row>
    <row r="382" spans="3:51" x14ac:dyDescent="0.25">
      <c r="C382" s="409"/>
      <c r="D382" s="409"/>
      <c r="E382" s="92"/>
      <c r="J382" s="410"/>
      <c r="K382" s="410"/>
    </row>
    <row r="383" spans="3:51" x14ac:dyDescent="0.25">
      <c r="C383" s="409"/>
      <c r="D383" s="409"/>
      <c r="E383" s="92"/>
      <c r="J383" s="410"/>
      <c r="K383" s="410"/>
    </row>
    <row r="384" spans="3:51" x14ac:dyDescent="0.25">
      <c r="C384" s="409"/>
      <c r="D384" s="409"/>
      <c r="E384" s="92"/>
      <c r="J384" s="410"/>
      <c r="K384" s="410"/>
    </row>
    <row r="385" spans="3:5" x14ac:dyDescent="0.25">
      <c r="C385" s="409"/>
      <c r="D385" s="409"/>
      <c r="E385" s="92"/>
    </row>
    <row r="387" spans="3:5" x14ac:dyDescent="0.25">
      <c r="C387" s="406"/>
      <c r="D387" s="406"/>
      <c r="E387" s="91"/>
    </row>
    <row r="388" spans="3:5" x14ac:dyDescent="0.25">
      <c r="C388" s="409"/>
      <c r="D388" s="409"/>
      <c r="E388" s="92"/>
    </row>
    <row r="389" spans="3:5" x14ac:dyDescent="0.25">
      <c r="C389" s="409"/>
      <c r="D389" s="409"/>
      <c r="E389" s="92"/>
    </row>
    <row r="391" spans="3:5" x14ac:dyDescent="0.25">
      <c r="C391" s="406"/>
      <c r="D391" s="406"/>
      <c r="E391" s="91"/>
    </row>
    <row r="392" spans="3:5" x14ac:dyDescent="0.25">
      <c r="C392" s="409"/>
      <c r="D392" s="409"/>
      <c r="E392" s="92"/>
    </row>
    <row r="393" spans="3:5" x14ac:dyDescent="0.25">
      <c r="C393" s="409"/>
      <c r="D393" s="409"/>
      <c r="E393" s="92"/>
    </row>
    <row r="394" spans="3:5" x14ac:dyDescent="0.25">
      <c r="C394" s="409"/>
      <c r="D394" s="409"/>
      <c r="E394" s="92"/>
    </row>
    <row r="396" spans="3:5" x14ac:dyDescent="0.25">
      <c r="C396" s="406"/>
      <c r="D396" s="406"/>
    </row>
    <row r="397" spans="3:5" x14ac:dyDescent="0.25">
      <c r="C397" s="409"/>
      <c r="D397" s="409"/>
    </row>
    <row r="398" spans="3:5" x14ac:dyDescent="0.25">
      <c r="C398" s="409"/>
      <c r="D398" s="409"/>
      <c r="E398" s="92"/>
    </row>
    <row r="399" spans="3:5" x14ac:dyDescent="0.25">
      <c r="C399" s="409"/>
      <c r="D399" s="409"/>
      <c r="E399" s="92"/>
    </row>
    <row r="400" spans="3:5" x14ac:dyDescent="0.25">
      <c r="C400" s="409"/>
      <c r="D400" s="409"/>
      <c r="E400" s="92"/>
    </row>
    <row r="401" spans="3:5" x14ac:dyDescent="0.25">
      <c r="C401" s="409"/>
      <c r="D401" s="409"/>
      <c r="E401" s="92"/>
    </row>
    <row r="402" spans="3:5" x14ac:dyDescent="0.25">
      <c r="C402" s="409"/>
      <c r="D402" s="409"/>
      <c r="E402" s="92"/>
    </row>
    <row r="403" spans="3:5" x14ac:dyDescent="0.25">
      <c r="C403" s="409"/>
      <c r="D403" s="409"/>
      <c r="E403" s="92"/>
    </row>
    <row r="404" spans="3:5" x14ac:dyDescent="0.25">
      <c r="C404" s="409"/>
      <c r="D404" s="409"/>
      <c r="E404" s="92"/>
    </row>
    <row r="405" spans="3:5" x14ac:dyDescent="0.25">
      <c r="C405" s="409"/>
      <c r="D405" s="409"/>
      <c r="E405" s="92"/>
    </row>
    <row r="406" spans="3:5" x14ac:dyDescent="0.25">
      <c r="C406" s="409"/>
      <c r="D406" s="409"/>
      <c r="E406" s="92"/>
    </row>
    <row r="407" spans="3:5" x14ac:dyDescent="0.25">
      <c r="C407" s="409"/>
      <c r="D407" s="409"/>
      <c r="E407" s="92"/>
    </row>
    <row r="408" spans="3:5" x14ac:dyDescent="0.25">
      <c r="C408" s="409"/>
      <c r="D408" s="409"/>
      <c r="E408" s="92"/>
    </row>
    <row r="409" spans="3:5" x14ac:dyDescent="0.25">
      <c r="C409" s="409"/>
      <c r="D409" s="409"/>
      <c r="E409" s="92"/>
    </row>
    <row r="410" spans="3:5" x14ac:dyDescent="0.25">
      <c r="C410" s="409"/>
      <c r="D410" s="409"/>
      <c r="E410" s="92"/>
    </row>
    <row r="412" spans="3:5" x14ac:dyDescent="0.25">
      <c r="C412" s="406"/>
      <c r="D412" s="406"/>
    </row>
    <row r="413" spans="3:5" x14ac:dyDescent="0.25">
      <c r="C413" s="409"/>
      <c r="D413" s="409"/>
      <c r="E413" s="92"/>
    </row>
    <row r="414" spans="3:5" x14ac:dyDescent="0.25">
      <c r="C414" s="409"/>
      <c r="D414" s="409"/>
      <c r="E414" s="92"/>
    </row>
    <row r="415" spans="3:5" x14ac:dyDescent="0.25">
      <c r="C415" s="409"/>
      <c r="D415" s="409"/>
      <c r="E415" s="92"/>
    </row>
    <row r="416" spans="3:5" x14ac:dyDescent="0.25">
      <c r="C416" s="409"/>
      <c r="D416" s="409"/>
      <c r="E416" s="92"/>
    </row>
    <row r="417" spans="3:5" x14ac:dyDescent="0.25">
      <c r="C417" s="409"/>
      <c r="D417" s="409"/>
      <c r="E417" s="92"/>
    </row>
    <row r="418" spans="3:5" x14ac:dyDescent="0.25">
      <c r="C418" s="409"/>
      <c r="D418" s="409"/>
      <c r="E418" s="92"/>
    </row>
    <row r="419" spans="3:5" x14ac:dyDescent="0.25">
      <c r="C419" s="409"/>
      <c r="D419" s="409"/>
      <c r="E419" s="92"/>
    </row>
    <row r="420" spans="3:5" x14ac:dyDescent="0.25">
      <c r="C420" s="409"/>
      <c r="D420" s="409"/>
      <c r="E420" s="92"/>
    </row>
    <row r="421" spans="3:5" x14ac:dyDescent="0.25">
      <c r="C421" s="409"/>
      <c r="D421" s="409"/>
      <c r="E421" s="92"/>
    </row>
    <row r="422" spans="3:5" x14ac:dyDescent="0.25">
      <c r="C422" s="409"/>
      <c r="D422" s="409"/>
      <c r="E422" s="92"/>
    </row>
    <row r="423" spans="3:5" x14ac:dyDescent="0.25">
      <c r="C423" s="409"/>
      <c r="D423" s="409"/>
      <c r="E423" s="92"/>
    </row>
    <row r="424" spans="3:5" x14ac:dyDescent="0.25">
      <c r="C424" s="409"/>
      <c r="D424" s="409"/>
      <c r="E424" s="92"/>
    </row>
    <row r="425" spans="3:5" x14ac:dyDescent="0.25">
      <c r="C425" s="409"/>
      <c r="D425" s="409"/>
      <c r="E425" s="92"/>
    </row>
    <row r="426" spans="3:5" x14ac:dyDescent="0.25">
      <c r="C426" s="409"/>
      <c r="D426" s="409"/>
      <c r="E426" s="92"/>
    </row>
    <row r="427" spans="3:5" x14ac:dyDescent="0.25">
      <c r="C427" s="409"/>
      <c r="D427" s="409"/>
      <c r="E427" s="92"/>
    </row>
    <row r="428" spans="3:5" x14ac:dyDescent="0.25">
      <c r="C428" s="409"/>
      <c r="D428" s="409"/>
      <c r="E428" s="92"/>
    </row>
    <row r="429" spans="3:5" x14ac:dyDescent="0.25">
      <c r="C429" s="409"/>
      <c r="D429" s="409"/>
      <c r="E429" s="92"/>
    </row>
    <row r="430" spans="3:5" x14ac:dyDescent="0.25">
      <c r="C430" s="409"/>
      <c r="D430" s="409"/>
      <c r="E430" s="92"/>
    </row>
    <row r="431" spans="3:5" x14ac:dyDescent="0.25">
      <c r="C431" s="409"/>
      <c r="D431" s="409"/>
      <c r="E431" s="92"/>
    </row>
    <row r="432" spans="3:5" x14ac:dyDescent="0.25">
      <c r="C432" s="409"/>
      <c r="D432" s="409"/>
      <c r="E432" s="92"/>
    </row>
    <row r="433" spans="3:5" x14ac:dyDescent="0.25">
      <c r="C433" s="409"/>
      <c r="D433" s="409"/>
      <c r="E433" s="92"/>
    </row>
    <row r="434" spans="3:5" x14ac:dyDescent="0.25">
      <c r="C434" s="409"/>
      <c r="D434" s="409"/>
      <c r="E434" s="92"/>
    </row>
    <row r="435" spans="3:5" x14ac:dyDescent="0.25">
      <c r="C435" s="409"/>
      <c r="D435" s="409"/>
      <c r="E435" s="92"/>
    </row>
    <row r="436" spans="3:5" x14ac:dyDescent="0.25">
      <c r="C436" s="409"/>
      <c r="D436" s="409"/>
      <c r="E436" s="92"/>
    </row>
    <row r="437" spans="3:5" x14ac:dyDescent="0.25">
      <c r="C437" s="409"/>
      <c r="D437" s="409"/>
      <c r="E437" s="92"/>
    </row>
    <row r="438" spans="3:5" x14ac:dyDescent="0.25">
      <c r="C438" s="409"/>
      <c r="D438" s="409"/>
      <c r="E438" s="92"/>
    </row>
    <row r="439" spans="3:5" x14ac:dyDescent="0.25">
      <c r="C439" s="409"/>
      <c r="D439" s="409"/>
      <c r="E439" s="92"/>
    </row>
    <row r="441" spans="3:5" x14ac:dyDescent="0.25">
      <c r="C441" s="406"/>
      <c r="D441" s="406"/>
      <c r="E441" s="91"/>
    </row>
    <row r="442" spans="3:5" x14ac:dyDescent="0.25">
      <c r="C442" s="409"/>
      <c r="D442" s="409"/>
      <c r="E442" s="92"/>
    </row>
    <row r="443" spans="3:5" x14ac:dyDescent="0.25">
      <c r="C443" s="409"/>
      <c r="D443" s="409"/>
      <c r="E443" s="92"/>
    </row>
    <row r="444" spans="3:5" x14ac:dyDescent="0.25">
      <c r="C444" s="409"/>
      <c r="D444" s="409"/>
      <c r="E444" s="92"/>
    </row>
  </sheetData>
  <autoFilter ref="A7:AY349"/>
  <mergeCells count="28">
    <mergeCell ref="AN7:AO7"/>
    <mergeCell ref="AP7:AQ7"/>
    <mergeCell ref="R6:T6"/>
    <mergeCell ref="AI6:AL6"/>
    <mergeCell ref="AX6:AX7"/>
    <mergeCell ref="X6:Y6"/>
    <mergeCell ref="V6:W6"/>
    <mergeCell ref="G6:G7"/>
    <mergeCell ref="H6:I6"/>
    <mergeCell ref="J6:K6"/>
    <mergeCell ref="L6:M6"/>
    <mergeCell ref="N6:O6"/>
    <mergeCell ref="P6:Q6"/>
    <mergeCell ref="A1:F1"/>
    <mergeCell ref="AB1:AD3"/>
    <mergeCell ref="A2:F2"/>
    <mergeCell ref="A3:F3"/>
    <mergeCell ref="A6:A7"/>
    <mergeCell ref="B6:B7"/>
    <mergeCell ref="C6:D7"/>
    <mergeCell ref="E6:E7"/>
    <mergeCell ref="F6:F7"/>
    <mergeCell ref="A4:AX4"/>
    <mergeCell ref="Z6:AA6"/>
    <mergeCell ref="AB6:AC6"/>
    <mergeCell ref="AD6:AE6"/>
    <mergeCell ref="AF6:AH6"/>
    <mergeCell ref="U6:U7"/>
  </mergeCells>
  <pageMargins left="0.35" right="0.2" top="0.41" bottom="0.48" header="0.3" footer="0.3"/>
  <pageSetup paperSize="9" orientation="landscape" verticalDpi="300" r:id="rId1"/>
</worksheet>
</file>

<file path=xl/worksheets/sheet3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U474"/>
  <sheetViews>
    <sheetView zoomScaleNormal="100" workbookViewId="0">
      <selection activeCell="Z12" sqref="Z12"/>
    </sheetView>
  </sheetViews>
  <sheetFormatPr defaultColWidth="8.85546875" defaultRowHeight="15.75" x14ac:dyDescent="0.25"/>
  <cols>
    <col min="1" max="1" width="6.85546875" style="719" customWidth="1"/>
    <col min="2" max="2" width="4.85546875" style="719" hidden="1" customWidth="1"/>
    <col min="3" max="3" width="6.140625" style="742" hidden="1" customWidth="1"/>
    <col min="4" max="4" width="24" style="742" customWidth="1"/>
    <col min="5" max="5" width="12" style="705" customWidth="1"/>
    <col min="6" max="6" width="17.28515625" style="719" customWidth="1"/>
    <col min="7" max="7" width="6.85546875" style="705" customWidth="1"/>
    <col min="8" max="8" width="8.5703125" style="719" customWidth="1"/>
    <col min="9" max="9" width="12" style="719" hidden="1" customWidth="1"/>
    <col min="10" max="10" width="8.140625" style="719" customWidth="1"/>
    <col min="11" max="11" width="12" style="719" hidden="1" customWidth="1"/>
    <col min="12" max="12" width="8.85546875" style="719" customWidth="1"/>
    <col min="13" max="13" width="12" style="719" hidden="1" customWidth="1"/>
    <col min="14" max="14" width="8.5703125" style="719" customWidth="1"/>
    <col min="15" max="15" width="12" style="719" hidden="1" customWidth="1"/>
    <col min="16" max="16" width="8.5703125" style="719" customWidth="1"/>
    <col min="17" max="17" width="12" style="719" hidden="1" customWidth="1"/>
    <col min="18" max="18" width="8.5703125" style="719" customWidth="1"/>
    <col min="19" max="19" width="12" style="719" hidden="1" customWidth="1"/>
    <col min="20" max="20" width="9.85546875" style="719" customWidth="1"/>
    <col min="21" max="21" width="12" style="719" hidden="1" customWidth="1"/>
    <col min="22" max="22" width="8.85546875" style="719" customWidth="1"/>
    <col min="23" max="23" width="7.140625" style="719" hidden="1" customWidth="1"/>
    <col min="24" max="24" width="8.7109375" style="719" customWidth="1"/>
    <col min="25" max="25" width="6.42578125" style="719" hidden="1" customWidth="1"/>
    <col min="26" max="26" width="8.7109375" style="719" customWidth="1"/>
    <col min="27" max="27" width="7" style="719" hidden="1" customWidth="1"/>
    <col min="28" max="28" width="6.7109375" style="719" customWidth="1"/>
    <col min="29" max="29" width="7" style="719" customWidth="1"/>
    <col min="30" max="30" width="9.7109375" style="719" hidden="1" customWidth="1"/>
    <col min="31" max="31" width="12.140625" style="719" hidden="1" customWidth="1"/>
    <col min="32" max="32" width="11" style="719" hidden="1" customWidth="1"/>
    <col min="33" max="33" width="8.42578125" style="719" customWidth="1"/>
    <col min="34" max="34" width="7.42578125" style="719" hidden="1" customWidth="1"/>
    <col min="35" max="35" width="8.42578125" style="719" customWidth="1"/>
    <col min="36" max="36" width="12.28515625" style="719" hidden="1" customWidth="1"/>
    <col min="37" max="37" width="10.140625" style="705" customWidth="1"/>
    <col min="38" max="38" width="10.7109375" style="719" customWidth="1"/>
    <col min="39" max="39" width="11.42578125" style="705" customWidth="1"/>
    <col min="40" max="40" width="30.28515625" style="719" customWidth="1"/>
    <col min="41" max="41" width="11" style="705" customWidth="1"/>
    <col min="42" max="42" width="27.7109375" style="719" customWidth="1"/>
    <col min="43" max="43" width="15.85546875" style="719" customWidth="1"/>
    <col min="44" max="44" width="19" style="719" customWidth="1"/>
    <col min="45" max="45" width="17.42578125" style="719" customWidth="1"/>
    <col min="46" max="46" width="39.7109375" style="719" customWidth="1"/>
    <col min="47" max="48" width="8.85546875" style="719"/>
    <col min="49" max="49" width="14.140625" style="719" bestFit="1" customWidth="1"/>
    <col min="50" max="16384" width="8.85546875" style="719"/>
  </cols>
  <sheetData>
    <row r="1" spans="1:47" s="684" customFormat="1" ht="15.75" customHeight="1" x14ac:dyDescent="0.25">
      <c r="A1" s="1014" t="s">
        <v>260</v>
      </c>
      <c r="B1" s="1014"/>
      <c r="C1" s="1014"/>
      <c r="D1" s="1014"/>
      <c r="E1" s="1014"/>
      <c r="F1" s="809"/>
      <c r="G1" s="809"/>
      <c r="H1" s="707"/>
      <c r="I1" s="707"/>
      <c r="J1" s="707"/>
      <c r="K1" s="707"/>
      <c r="V1" s="707"/>
      <c r="W1" s="707"/>
      <c r="AB1" s="1014"/>
      <c r="AC1" s="1014"/>
      <c r="AD1" s="1014"/>
      <c r="AE1" s="809"/>
      <c r="AK1" s="809"/>
      <c r="AM1" s="809"/>
      <c r="AO1" s="809"/>
    </row>
    <row r="2" spans="1:47" s="684" customFormat="1" ht="27.75" customHeight="1" x14ac:dyDescent="0.25">
      <c r="A2" s="1015" t="s">
        <v>335</v>
      </c>
      <c r="B2" s="1015"/>
      <c r="C2" s="1015"/>
      <c r="D2" s="1015"/>
      <c r="E2" s="808"/>
      <c r="F2" s="808"/>
      <c r="G2" s="808"/>
      <c r="H2" s="707"/>
      <c r="I2" s="707"/>
      <c r="J2" s="707"/>
      <c r="K2" s="707"/>
      <c r="V2" s="707"/>
      <c r="W2" s="707"/>
      <c r="AB2" s="1014"/>
      <c r="AC2" s="1014"/>
      <c r="AD2" s="1014"/>
      <c r="AE2" s="809"/>
      <c r="AK2" s="809"/>
      <c r="AM2" s="809"/>
      <c r="AO2" s="809"/>
    </row>
    <row r="3" spans="1:47" s="684" customFormat="1" ht="15.75" customHeight="1" x14ac:dyDescent="0.25">
      <c r="A3" s="808" t="s">
        <v>336</v>
      </c>
      <c r="B3" s="808"/>
      <c r="C3" s="808"/>
      <c r="D3" s="808"/>
      <c r="E3" s="808"/>
      <c r="F3" s="808"/>
      <c r="G3" s="808"/>
      <c r="H3" s="707"/>
      <c r="I3" s="707"/>
      <c r="J3" s="707"/>
      <c r="K3" s="707"/>
      <c r="V3" s="707"/>
      <c r="W3" s="707"/>
      <c r="AB3" s="1014"/>
      <c r="AC3" s="1014"/>
      <c r="AD3" s="1014"/>
      <c r="AE3" s="809"/>
      <c r="AK3" s="809"/>
      <c r="AM3" s="809"/>
      <c r="AO3" s="809"/>
    </row>
    <row r="4" spans="1:47" s="684" customFormat="1" ht="13.5" customHeight="1" x14ac:dyDescent="0.25">
      <c r="A4" s="1015" t="s">
        <v>1018</v>
      </c>
      <c r="B4" s="1015"/>
      <c r="C4" s="1015"/>
      <c r="D4" s="1015"/>
      <c r="E4" s="1015"/>
      <c r="F4" s="1015"/>
      <c r="G4" s="1015"/>
      <c r="H4" s="707"/>
      <c r="I4" s="707"/>
      <c r="J4" s="707"/>
      <c r="K4" s="707"/>
      <c r="L4" s="808"/>
      <c r="M4" s="808"/>
      <c r="N4" s="808"/>
      <c r="O4" s="808"/>
      <c r="P4" s="808"/>
      <c r="Q4" s="808"/>
      <c r="R4" s="808"/>
      <c r="S4" s="808"/>
      <c r="T4" s="808"/>
      <c r="U4" s="808"/>
      <c r="V4" s="808"/>
      <c r="W4" s="808"/>
      <c r="X4" s="707"/>
      <c r="Y4" s="707"/>
      <c r="Z4" s="707"/>
      <c r="AA4" s="707"/>
      <c r="AB4" s="707"/>
      <c r="AC4" s="707"/>
      <c r="AD4" s="707"/>
      <c r="AE4" s="707"/>
      <c r="AK4" s="809"/>
      <c r="AM4" s="809"/>
      <c r="AO4" s="809"/>
    </row>
    <row r="5" spans="1:47" s="684" customFormat="1" x14ac:dyDescent="0.25">
      <c r="E5" s="809"/>
      <c r="F5" s="809"/>
      <c r="G5" s="809"/>
      <c r="V5" s="707"/>
      <c r="W5" s="707"/>
      <c r="AK5" s="809"/>
      <c r="AM5" s="809"/>
      <c r="AO5" s="809"/>
    </row>
    <row r="6" spans="1:47" s="684" customFormat="1" ht="54.75" customHeight="1" x14ac:dyDescent="0.25">
      <c r="A6" s="1016" t="s">
        <v>771</v>
      </c>
      <c r="B6" s="1016" t="s">
        <v>976</v>
      </c>
      <c r="C6" s="1018" t="s">
        <v>1</v>
      </c>
      <c r="D6" s="1019"/>
      <c r="E6" s="1016" t="s">
        <v>396</v>
      </c>
      <c r="F6" s="1016" t="s">
        <v>9</v>
      </c>
      <c r="G6" s="1016" t="s">
        <v>973</v>
      </c>
      <c r="H6" s="1027" t="s">
        <v>1274</v>
      </c>
      <c r="I6" s="1028"/>
      <c r="J6" s="1027" t="s">
        <v>1275</v>
      </c>
      <c r="K6" s="1028"/>
      <c r="L6" s="1027" t="s">
        <v>1019</v>
      </c>
      <c r="M6" s="1028"/>
      <c r="N6" s="1027" t="s">
        <v>1020</v>
      </c>
      <c r="O6" s="1028"/>
      <c r="P6" s="1027" t="s">
        <v>1021</v>
      </c>
      <c r="Q6" s="1028"/>
      <c r="R6" s="1027" t="s">
        <v>1022</v>
      </c>
      <c r="S6" s="1028"/>
      <c r="T6" s="1027" t="s">
        <v>1023</v>
      </c>
      <c r="U6" s="1028"/>
      <c r="V6" s="1022" t="s">
        <v>1026</v>
      </c>
      <c r="W6" s="1022"/>
      <c r="X6" s="1022" t="s">
        <v>1027</v>
      </c>
      <c r="Y6" s="1022"/>
      <c r="Z6" s="1022" t="s">
        <v>1028</v>
      </c>
      <c r="AA6" s="1022"/>
      <c r="AB6" s="1022" t="s">
        <v>1029</v>
      </c>
      <c r="AC6" s="1022"/>
      <c r="AD6" s="1022" t="s">
        <v>1030</v>
      </c>
      <c r="AE6" s="1022"/>
      <c r="AF6" s="1022" t="s">
        <v>354</v>
      </c>
      <c r="AG6" s="1024" t="s">
        <v>1102</v>
      </c>
      <c r="AH6" s="1025" t="s">
        <v>1596</v>
      </c>
      <c r="AI6" s="1030" t="s">
        <v>780</v>
      </c>
      <c r="AJ6" s="1032" t="s">
        <v>1103</v>
      </c>
      <c r="AK6" s="1029" t="s">
        <v>1104</v>
      </c>
      <c r="AL6" s="1022" t="s">
        <v>1105</v>
      </c>
      <c r="AM6" s="1029"/>
      <c r="AN6" s="1029"/>
      <c r="AO6" s="1027" t="s">
        <v>1106</v>
      </c>
      <c r="AP6" s="1033"/>
      <c r="AQ6" s="1027" t="s">
        <v>1107</v>
      </c>
      <c r="AR6" s="1034"/>
      <c r="AS6" s="1028"/>
      <c r="AT6" s="1022" t="s">
        <v>259</v>
      </c>
    </row>
    <row r="7" spans="1:47" s="684" customFormat="1" ht="76.5" customHeight="1" x14ac:dyDescent="0.25">
      <c r="A7" s="1017"/>
      <c r="B7" s="1017"/>
      <c r="C7" s="1020"/>
      <c r="D7" s="1021"/>
      <c r="E7" s="1017"/>
      <c r="F7" s="1017"/>
      <c r="G7" s="1017"/>
      <c r="H7" s="810" t="s">
        <v>784</v>
      </c>
      <c r="I7" s="810" t="s">
        <v>785</v>
      </c>
      <c r="J7" s="810" t="s">
        <v>784</v>
      </c>
      <c r="K7" s="810" t="s">
        <v>785</v>
      </c>
      <c r="L7" s="810" t="s">
        <v>784</v>
      </c>
      <c r="M7" s="810" t="s">
        <v>785</v>
      </c>
      <c r="N7" s="810" t="s">
        <v>784</v>
      </c>
      <c r="O7" s="810" t="s">
        <v>785</v>
      </c>
      <c r="P7" s="810" t="s">
        <v>784</v>
      </c>
      <c r="Q7" s="810" t="s">
        <v>785</v>
      </c>
      <c r="R7" s="810" t="s">
        <v>784</v>
      </c>
      <c r="S7" s="810" t="s">
        <v>785</v>
      </c>
      <c r="T7" s="810" t="s">
        <v>784</v>
      </c>
      <c r="U7" s="810" t="s">
        <v>785</v>
      </c>
      <c r="V7" s="810" t="s">
        <v>784</v>
      </c>
      <c r="W7" s="810" t="s">
        <v>785</v>
      </c>
      <c r="X7" s="810" t="s">
        <v>784</v>
      </c>
      <c r="Y7" s="810" t="s">
        <v>785</v>
      </c>
      <c r="Z7" s="810" t="s">
        <v>784</v>
      </c>
      <c r="AA7" s="810" t="s">
        <v>785</v>
      </c>
      <c r="AB7" s="810" t="s">
        <v>784</v>
      </c>
      <c r="AC7" s="810" t="s">
        <v>785</v>
      </c>
      <c r="AD7" s="810" t="s">
        <v>784</v>
      </c>
      <c r="AE7" s="810" t="s">
        <v>785</v>
      </c>
      <c r="AF7" s="1022"/>
      <c r="AG7" s="1024"/>
      <c r="AH7" s="1026"/>
      <c r="AI7" s="1031"/>
      <c r="AJ7" s="1032"/>
      <c r="AK7" s="1029"/>
      <c r="AL7" s="810" t="s">
        <v>1108</v>
      </c>
      <c r="AM7" s="811" t="s">
        <v>1109</v>
      </c>
      <c r="AN7" s="811" t="s">
        <v>1110</v>
      </c>
      <c r="AO7" s="810" t="s">
        <v>1111</v>
      </c>
      <c r="AP7" s="811" t="s">
        <v>1112</v>
      </c>
      <c r="AQ7" s="810" t="s">
        <v>1113</v>
      </c>
      <c r="AR7" s="811" t="s">
        <v>1114</v>
      </c>
      <c r="AS7" s="810" t="s">
        <v>1115</v>
      </c>
      <c r="AT7" s="1022"/>
    </row>
    <row r="8" spans="1:47" s="684" customFormat="1" x14ac:dyDescent="0.25">
      <c r="A8" s="680"/>
      <c r="B8" s="680"/>
      <c r="C8" s="708"/>
      <c r="D8" s="708"/>
      <c r="E8" s="680">
        <v>1</v>
      </c>
      <c r="F8" s="680">
        <v>2</v>
      </c>
      <c r="G8" s="680">
        <v>3</v>
      </c>
      <c r="H8" s="680">
        <v>4</v>
      </c>
      <c r="I8" s="680">
        <v>5</v>
      </c>
      <c r="J8" s="680">
        <v>6</v>
      </c>
      <c r="K8" s="680">
        <v>7</v>
      </c>
      <c r="L8" s="680">
        <v>8</v>
      </c>
      <c r="M8" s="680">
        <v>9</v>
      </c>
      <c r="N8" s="680">
        <v>10</v>
      </c>
      <c r="O8" s="680">
        <v>11</v>
      </c>
      <c r="P8" s="680">
        <v>12</v>
      </c>
      <c r="Q8" s="680">
        <v>13</v>
      </c>
      <c r="R8" s="680">
        <v>14</v>
      </c>
      <c r="S8" s="680">
        <v>15</v>
      </c>
      <c r="T8" s="680">
        <v>16</v>
      </c>
      <c r="U8" s="680">
        <v>17</v>
      </c>
      <c r="V8" s="680">
        <v>22</v>
      </c>
      <c r="W8" s="680">
        <v>23</v>
      </c>
      <c r="X8" s="680">
        <v>24</v>
      </c>
      <c r="Y8" s="680">
        <v>25</v>
      </c>
      <c r="Z8" s="680">
        <v>26</v>
      </c>
      <c r="AA8" s="680">
        <v>27</v>
      </c>
      <c r="AB8" s="680">
        <v>28</v>
      </c>
      <c r="AC8" s="680">
        <v>29</v>
      </c>
      <c r="AD8" s="680">
        <v>30</v>
      </c>
      <c r="AE8" s="680">
        <v>31</v>
      </c>
      <c r="AF8" s="680">
        <v>47</v>
      </c>
      <c r="AG8" s="675"/>
      <c r="AH8" s="675"/>
      <c r="AI8" s="675"/>
      <c r="AJ8" s="675"/>
      <c r="AK8" s="494"/>
      <c r="AL8" s="675"/>
      <c r="AM8" s="494"/>
      <c r="AN8" s="675"/>
      <c r="AO8" s="494"/>
      <c r="AP8" s="675"/>
      <c r="AQ8" s="675"/>
      <c r="AR8" s="675"/>
      <c r="AS8" s="675"/>
      <c r="AT8" s="675"/>
    </row>
    <row r="9" spans="1:47" s="684" customFormat="1" ht="30" customHeight="1" x14ac:dyDescent="0.25">
      <c r="A9" s="680"/>
      <c r="B9" s="680"/>
      <c r="C9" s="708"/>
      <c r="D9" s="805" t="s">
        <v>1572</v>
      </c>
      <c r="E9" s="680"/>
      <c r="F9" s="680"/>
      <c r="G9" s="680"/>
      <c r="H9" s="680"/>
      <c r="I9" s="680"/>
      <c r="J9" s="680"/>
      <c r="K9" s="680"/>
      <c r="L9" s="680"/>
      <c r="M9" s="680"/>
      <c r="N9" s="680"/>
      <c r="O9" s="680"/>
      <c r="P9" s="680"/>
      <c r="Q9" s="680"/>
      <c r="R9" s="680"/>
      <c r="S9" s="680"/>
      <c r="T9" s="680"/>
      <c r="U9" s="680"/>
      <c r="V9" s="680"/>
      <c r="W9" s="680"/>
      <c r="X9" s="680"/>
      <c r="Y9" s="680"/>
      <c r="Z9" s="680"/>
      <c r="AA9" s="680"/>
      <c r="AB9" s="680"/>
      <c r="AC9" s="680"/>
      <c r="AD9" s="680"/>
      <c r="AE9" s="680"/>
      <c r="AF9" s="680"/>
      <c r="AG9" s="675"/>
      <c r="AH9" s="675"/>
      <c r="AI9" s="675"/>
      <c r="AJ9" s="675"/>
      <c r="AK9" s="494"/>
      <c r="AL9" s="675"/>
      <c r="AM9" s="494"/>
      <c r="AN9" s="675"/>
      <c r="AO9" s="494"/>
      <c r="AP9" s="675"/>
      <c r="AQ9" s="675"/>
      <c r="AR9" s="675"/>
      <c r="AS9" s="675"/>
      <c r="AT9" s="675"/>
    </row>
    <row r="10" spans="1:47" s="684" customFormat="1" ht="27.75" customHeight="1" x14ac:dyDescent="0.25">
      <c r="A10" s="680"/>
      <c r="B10" s="680"/>
      <c r="C10" s="708"/>
      <c r="D10" s="805" t="s">
        <v>1277</v>
      </c>
      <c r="E10" s="680"/>
      <c r="F10" s="680"/>
      <c r="G10" s="680"/>
      <c r="H10" s="680"/>
      <c r="I10" s="680"/>
      <c r="J10" s="680"/>
      <c r="K10" s="680"/>
      <c r="L10" s="680"/>
      <c r="M10" s="680"/>
      <c r="N10" s="680"/>
      <c r="O10" s="680"/>
      <c r="P10" s="680"/>
      <c r="Q10" s="680"/>
      <c r="R10" s="680"/>
      <c r="S10" s="680"/>
      <c r="T10" s="680"/>
      <c r="U10" s="680"/>
      <c r="V10" s="680"/>
      <c r="W10" s="680"/>
      <c r="X10" s="680"/>
      <c r="Y10" s="680"/>
      <c r="Z10" s="680"/>
      <c r="AA10" s="680"/>
      <c r="AB10" s="680"/>
      <c r="AC10" s="680"/>
      <c r="AD10" s="680"/>
      <c r="AE10" s="680"/>
      <c r="AF10" s="680"/>
      <c r="AG10" s="675"/>
      <c r="AH10" s="675"/>
      <c r="AI10" s="675"/>
      <c r="AJ10" s="675"/>
      <c r="AK10" s="494"/>
      <c r="AL10" s="675"/>
      <c r="AM10" s="494"/>
      <c r="AN10" s="675"/>
      <c r="AO10" s="494"/>
      <c r="AP10" s="675"/>
      <c r="AQ10" s="675"/>
      <c r="AR10" s="675"/>
      <c r="AS10" s="675"/>
      <c r="AT10" s="675"/>
    </row>
    <row r="11" spans="1:47" s="684" customFormat="1" ht="24.95" customHeight="1" x14ac:dyDescent="0.25">
      <c r="A11" s="512" t="s">
        <v>310</v>
      </c>
      <c r="B11" s="512">
        <f>COUNTIF($F$11:F11,F11)</f>
        <v>1</v>
      </c>
      <c r="C11" s="513" t="s">
        <v>985</v>
      </c>
      <c r="D11" s="519" t="s">
        <v>15</v>
      </c>
      <c r="E11" s="512" t="s">
        <v>720</v>
      </c>
      <c r="F11" s="592" t="s">
        <v>12</v>
      </c>
      <c r="G11" s="592" t="s">
        <v>974</v>
      </c>
      <c r="H11" s="494" t="str">
        <f>VLOOKUP(E11,'[16]Gui chi Quynh'!$C$7:$E$387,3,0)</f>
        <v>A1</v>
      </c>
      <c r="I11" s="494">
        <f>VLOOKUP(H11,Sheet1!$B$2:$C$12,2,TRUE)</f>
        <v>10</v>
      </c>
      <c r="J11" s="494" t="str">
        <f>VLOOKUP($E11,'[17]Gui chi Quynh'!$C$7:$E$387,3,0)</f>
        <v>A1</v>
      </c>
      <c r="K11" s="494">
        <f>VLOOKUP(J11,Sheet1!$B$2:$C$12,2,TRUE)</f>
        <v>10</v>
      </c>
      <c r="L11" s="494" t="str">
        <f>VLOOKUP(E11,'[18]Gui chi Quynh'!$C$7:$F$385,3,0)</f>
        <v>A1</v>
      </c>
      <c r="M11" s="494">
        <f>VLOOKUP(L11,Sheet1!$B$2:$C$12,2,TRUE)</f>
        <v>10</v>
      </c>
      <c r="N11" s="494" t="str">
        <f>VLOOKUP(E11,'[19]Gui chi Quynh'!$C$7:$E$391,3,0)</f>
        <v>A1</v>
      </c>
      <c r="O11" s="494">
        <f>VLOOKUP(N11,Sheet1!$B$2:$C$12,2,TRUE)</f>
        <v>10</v>
      </c>
      <c r="P11" s="494" t="str">
        <f>VLOOKUP($E11,'[20]Gui chi Quynh'!$C$7:$E$391,3,0)</f>
        <v>A1</v>
      </c>
      <c r="Q11" s="494">
        <f>VLOOKUP(P11,Sheet1!$B$2:$C$12,2,TRUE)</f>
        <v>10</v>
      </c>
      <c r="R11" s="494" t="str">
        <f>VLOOKUP($E11,'[21]Gui chi Quynh'!$C$7:$E$390,3,0)</f>
        <v>A1</v>
      </c>
      <c r="S11" s="494">
        <f>VLOOKUP(R11,Sheet1!$B$2:$C$12,2,TRUE)</f>
        <v>10</v>
      </c>
      <c r="T11" s="494" t="str">
        <f>VLOOKUP($E11,'[22]Gui chi Quynh'!$C$7:$E$390,3,0)</f>
        <v>A1</v>
      </c>
      <c r="U11" s="494">
        <f>VLOOKUP(T11,Sheet1!$B$2:$C$12,2,TRUE)</f>
        <v>10</v>
      </c>
      <c r="V11" s="494" t="str">
        <f>VLOOKUP($E11,'[23]Gui chi Quynh'!$C$7:$E$389,3,0)</f>
        <v>A1</v>
      </c>
      <c r="W11" s="494">
        <f>VLOOKUP(V11,Sheet1!$B$2:$C$12,2,TRUE)</f>
        <v>10</v>
      </c>
      <c r="X11" s="494" t="str">
        <f>VLOOKUP($E11,'[24]Gui chi Quynh'!$C$7:$E$389,3,0)</f>
        <v>A1</v>
      </c>
      <c r="Y11" s="494">
        <f>VLOOKUP(X11,Sheet1!$B$2:$C$12,2,TRUE)</f>
        <v>10</v>
      </c>
      <c r="Z11" s="494" t="str">
        <f>VLOOKUP($E11,'[25]Gui chi Quynh'!$C$7:$E$388,3,0)</f>
        <v>A1</v>
      </c>
      <c r="AA11" s="494">
        <f>VLOOKUP(Z11,Sheet1!$B$2:$C$12,2,TRUE)</f>
        <v>10</v>
      </c>
      <c r="AB11" s="494" t="str">
        <f>VLOOKUP($E11,'T5'!$E$9:$AH$337,24,0)</f>
        <v>A1</v>
      </c>
      <c r="AC11" s="494">
        <f>VLOOKUP(AB11,Sheet1!$B$2:$C$12,2,TRUE)</f>
        <v>10</v>
      </c>
      <c r="AD11" s="494"/>
      <c r="AE11" s="494" t="e">
        <f>VLOOKUP(AD11,Sheet1!$B$2:$C$12,2,TRUE)</f>
        <v>#N/A</v>
      </c>
      <c r="AF11" s="592" t="str">
        <f>VLOOKUP($E11,'[26]Tong hop ket qua'!$E$19:$M$219,9,0)</f>
        <v>Xuất sắc</v>
      </c>
      <c r="AG11" s="709">
        <f>ROUND(AVERAGE($H11:$AC11),1)</f>
        <v>10</v>
      </c>
      <c r="AH11" s="709" t="str">
        <f>LEFT((COUNTIF($H11:$AC11,"A*")&amp;"A*")&amp;" + "&amp;(COUNTIF($H11:$AC11,"B*")&amp;"B*")&amp;" + "&amp;(COUNTIF($H11:$AC11,"C*")&amp;"C*")&amp;" +  "&amp;(COUNTIF($H11:$AC11,"D")&amp;"D")&amp; " +  "&amp;(COUNTIF($H11:$AC11,"E")&amp;"E"),4)</f>
        <v>11A*</v>
      </c>
      <c r="AI11" s="709">
        <f>COUNTIF($H11:$AB11,"B1")*1+COUNTIF($H11:$AB11,"B2")*1+COUNTIF($H11:$AB11,"C1")*1+COUNTIF($H11:$AB11,"C2")*1+COUNTIF($H11:$AB11,"D")*12+COUNTIF($H11:$AB11,"E")*15</f>
        <v>0</v>
      </c>
      <c r="AJ11" s="683"/>
      <c r="AK11" s="494" t="str">
        <f>IF(AND(8&lt;=$AG11,$AI11=0),"Xuất sắc",IF(AND(6&lt;$AG11,$AG11&lt;8),"Tốt",IF(AND(6&lt;$AG11,$AI11&lt;12),"Tốt",IF(AND(5&lt;$AG11,$AG11&lt;6),"Hoàn thành NV",IF(AND(5&lt;$AG11,$AI11&lt;15),"Hoàn thành NV","Không hoàn thành NV")))))</f>
        <v>Xuất sắc</v>
      </c>
      <c r="AL11" s="494" t="s">
        <v>1130</v>
      </c>
      <c r="AM11" s="494" t="s">
        <v>1130</v>
      </c>
      <c r="AN11" s="675"/>
      <c r="AO11" s="494" t="s">
        <v>1130</v>
      </c>
      <c r="AP11" s="675"/>
      <c r="AQ11" s="675"/>
      <c r="AR11" s="675"/>
      <c r="AS11" s="675"/>
      <c r="AT11" s="494"/>
      <c r="AU11" s="684" t="s">
        <v>390</v>
      </c>
    </row>
    <row r="12" spans="1:47" s="684" customFormat="1" ht="24.95" customHeight="1" x14ac:dyDescent="0.25">
      <c r="A12" s="512" t="s">
        <v>311</v>
      </c>
      <c r="B12" s="512">
        <f>COUNTIF($F$11:F12,F12)</f>
        <v>2</v>
      </c>
      <c r="C12" s="513" t="s">
        <v>984</v>
      </c>
      <c r="D12" s="519" t="s">
        <v>17</v>
      </c>
      <c r="E12" s="512" t="s">
        <v>721</v>
      </c>
      <c r="F12" s="494" t="s">
        <v>12</v>
      </c>
      <c r="G12" s="494" t="s">
        <v>974</v>
      </c>
      <c r="H12" s="494" t="str">
        <f>VLOOKUP(E12,'[16]Gui chi Quynh'!$C$7:$E$387,3,0)</f>
        <v>A1</v>
      </c>
      <c r="I12" s="494">
        <f>VLOOKUP(H12,Sheet1!$B$2:$C$12,2,TRUE)</f>
        <v>10</v>
      </c>
      <c r="J12" s="494" t="str">
        <f>VLOOKUP($E12,'[17]Gui chi Quynh'!$C$7:$E$387,3,0)</f>
        <v>A1</v>
      </c>
      <c r="K12" s="494">
        <f>VLOOKUP(J12,Sheet1!$B$2:$C$12,2,TRUE)</f>
        <v>10</v>
      </c>
      <c r="L12" s="494" t="str">
        <f>VLOOKUP(E12,'[18]Gui chi Quynh'!$C$7:$F$385,3,0)</f>
        <v>A1</v>
      </c>
      <c r="M12" s="494">
        <f>VLOOKUP(L12,Sheet1!$B$2:$C$12,2,TRUE)</f>
        <v>10</v>
      </c>
      <c r="N12" s="494" t="str">
        <f>VLOOKUP(E12,'[19]Gui chi Quynh'!$C$7:$E$391,3,0)</f>
        <v>A1</v>
      </c>
      <c r="O12" s="494">
        <f>VLOOKUP(N12,Sheet1!$B$2:$C$12,2,TRUE)</f>
        <v>10</v>
      </c>
      <c r="P12" s="494" t="str">
        <f>VLOOKUP(E12,'[20]Gui chi Quynh'!$C$7:$E$391,3,0)</f>
        <v>A1</v>
      </c>
      <c r="Q12" s="494">
        <f>VLOOKUP(P12,Sheet1!$B$2:$C$12,2,TRUE)</f>
        <v>10</v>
      </c>
      <c r="R12" s="494" t="str">
        <f>VLOOKUP($E12,'[21]Gui chi Quynh'!$C$7:$E$390,3,0)</f>
        <v>A1</v>
      </c>
      <c r="S12" s="494">
        <f>VLOOKUP(R12,Sheet1!$B$2:$C$12,2,TRUE)</f>
        <v>10</v>
      </c>
      <c r="T12" s="494" t="str">
        <f>VLOOKUP($E12,'[22]Gui chi Quynh'!$C$7:$E$390,3,0)</f>
        <v>A1</v>
      </c>
      <c r="U12" s="494">
        <f>VLOOKUP(T12,Sheet1!$B$2:$C$12,2,TRUE)</f>
        <v>10</v>
      </c>
      <c r="V12" s="494" t="str">
        <f>VLOOKUP($E12,'[23]Gui chi Quynh'!$C$7:$E$389,3,0)</f>
        <v>A1</v>
      </c>
      <c r="W12" s="494">
        <f>VLOOKUP(V12,Sheet1!$B$2:$C$12,2,TRUE)</f>
        <v>10</v>
      </c>
      <c r="X12" s="494" t="str">
        <f>VLOOKUP($E12,'[24]Gui chi Quynh'!$C$7:$E$389,3,0)</f>
        <v>A1</v>
      </c>
      <c r="Y12" s="494">
        <f>VLOOKUP(X12,Sheet1!$B$2:$C$12,2,TRUE)</f>
        <v>10</v>
      </c>
      <c r="Z12" s="494" t="str">
        <f>VLOOKUP($E12,'[25]Gui chi Quynh'!$C$7:$E$388,3,0)</f>
        <v>A1</v>
      </c>
      <c r="AA12" s="494">
        <f>VLOOKUP(Z12,Sheet1!$B$2:$C$12,2,TRUE)</f>
        <v>10</v>
      </c>
      <c r="AB12" s="494" t="str">
        <f>VLOOKUP($E12,'T5'!$E$9:$AH$337,24,0)</f>
        <v>A1</v>
      </c>
      <c r="AC12" s="494">
        <f>VLOOKUP(AB12,Sheet1!$B$2:$C$12,2,TRUE)</f>
        <v>10</v>
      </c>
      <c r="AD12" s="494"/>
      <c r="AE12" s="494" t="e">
        <f>VLOOKUP(AD12,Sheet1!$B$2:$C$12,2,TRUE)</f>
        <v>#N/A</v>
      </c>
      <c r="AF12" s="592" t="str">
        <f>VLOOKUP($E12,'[26]Tong hop ket qua'!$E$19:$M$219,9,0)</f>
        <v>Xuất sắc</v>
      </c>
      <c r="AG12" s="709">
        <f t="shared" ref="AG12:AG77" si="0">ROUND(AVERAGE($H12:$AC12),1)</f>
        <v>10</v>
      </c>
      <c r="AH12" s="709" t="str">
        <f t="shared" ref="AH12:AH75" si="1">LEFT((COUNTIF($H12:$AC12,"A*")&amp;"A*")&amp;" + "&amp;(COUNTIF($H12:$AC12,"B*")&amp;"B*")&amp;" + "&amp;(COUNTIF($H12:$AC12,"C*")&amp;"C*")&amp;" +  "&amp;(COUNTIF($H12:$AC12,"D")&amp;"D")&amp; " +  "&amp;(COUNTIF($H12:$AC12,"E")&amp;"E"),4)</f>
        <v>11A*</v>
      </c>
      <c r="AI12" s="709">
        <f t="shared" ref="AI12:AI75" si="2">COUNTIF($H12:$AB12,"B1")*1+COUNTIF($H12:$AB12,"B2")*1+COUNTIF($H12:$AB12,"C1")*1+COUNTIF($H12:$AB12,"C2")*1+COUNTIF($H12:$AB12,"D")*12+COUNTIF($H12:$AB12,"E")*15</f>
        <v>0</v>
      </c>
      <c r="AJ12" s="683"/>
      <c r="AK12" s="494" t="str">
        <f t="shared" ref="AK12:AK75" si="3">IF(AND(8&lt;=$AG12,$AI12=0),"Xuất sắc",IF(AND(6&lt;$AG12,$AG12&lt;8),"Tốt",IF(AND(6&lt;$AG12,$AI12&lt;12),"Tốt",IF(AND(5&lt;$AG12,$AG12&lt;6),"Hoàn thành NV",IF(AND(5&lt;$AG12,$AI12&lt;15),"Hoàn thành NV","Không hoàn thành NV")))))</f>
        <v>Xuất sắc</v>
      </c>
      <c r="AL12" s="494" t="s">
        <v>1130</v>
      </c>
      <c r="AM12" s="494" t="s">
        <v>1130</v>
      </c>
      <c r="AN12" s="675"/>
      <c r="AO12" s="494" t="s">
        <v>1130</v>
      </c>
      <c r="AP12" s="675"/>
      <c r="AQ12" s="675"/>
      <c r="AR12" s="675"/>
      <c r="AS12" s="675"/>
      <c r="AT12" s="494"/>
      <c r="AU12" s="684" t="s">
        <v>390</v>
      </c>
    </row>
    <row r="13" spans="1:47" s="684" customFormat="1" ht="24.95" customHeight="1" x14ac:dyDescent="0.25">
      <c r="A13" s="512" t="s">
        <v>312</v>
      </c>
      <c r="B13" s="512">
        <f>COUNTIF($F$11:F13,F13)</f>
        <v>3</v>
      </c>
      <c r="C13" s="513" t="s">
        <v>985</v>
      </c>
      <c r="D13" s="519" t="s">
        <v>16</v>
      </c>
      <c r="E13" s="512" t="s">
        <v>722</v>
      </c>
      <c r="F13" s="494" t="s">
        <v>12</v>
      </c>
      <c r="G13" s="494" t="s">
        <v>974</v>
      </c>
      <c r="H13" s="494" t="str">
        <f>VLOOKUP(E13,'[16]Gui chi Quynh'!$C$7:$E$387,3,0)</f>
        <v>A1</v>
      </c>
      <c r="I13" s="494">
        <f>VLOOKUP(H13,Sheet1!$B$2:$C$12,2,TRUE)</f>
        <v>10</v>
      </c>
      <c r="J13" s="494" t="str">
        <f>VLOOKUP($E13,'[17]Gui chi Quynh'!$C$7:$E$387,3,0)</f>
        <v>A1</v>
      </c>
      <c r="K13" s="494">
        <f>VLOOKUP(J13,Sheet1!$B$2:$C$12,2,TRUE)</f>
        <v>10</v>
      </c>
      <c r="L13" s="494" t="str">
        <f>VLOOKUP(E13,'[18]Gui chi Quynh'!$C$7:$F$385,3,0)</f>
        <v>A1</v>
      </c>
      <c r="M13" s="494">
        <f>VLOOKUP(L13,Sheet1!$B$2:$C$12,2,TRUE)</f>
        <v>10</v>
      </c>
      <c r="N13" s="494" t="str">
        <f>VLOOKUP(E13,'[19]Gui chi Quynh'!$C$7:$E$391,3,0)</f>
        <v>A1</v>
      </c>
      <c r="O13" s="494">
        <f>VLOOKUP(N13,Sheet1!$B$2:$C$12,2,TRUE)</f>
        <v>10</v>
      </c>
      <c r="P13" s="494" t="str">
        <f>VLOOKUP(E13,'[20]Gui chi Quynh'!$C$7:$E$391,3,0)</f>
        <v>A1</v>
      </c>
      <c r="Q13" s="494">
        <f>VLOOKUP(P13,Sheet1!$B$2:$C$12,2,TRUE)</f>
        <v>10</v>
      </c>
      <c r="R13" s="494" t="str">
        <f>VLOOKUP($E13,'[21]Gui chi Quynh'!$C$7:$E$390,3,0)</f>
        <v>A1</v>
      </c>
      <c r="S13" s="494">
        <f>VLOOKUP(R13,Sheet1!$B$2:$C$12,2,TRUE)</f>
        <v>10</v>
      </c>
      <c r="T13" s="494" t="str">
        <f>VLOOKUP($E13,'[22]Gui chi Quynh'!$C$7:$E$390,3,0)</f>
        <v>A1</v>
      </c>
      <c r="U13" s="494">
        <f>VLOOKUP(T13,Sheet1!$B$2:$C$12,2,TRUE)</f>
        <v>10</v>
      </c>
      <c r="V13" s="494" t="str">
        <f>VLOOKUP($E13,'[23]Gui chi Quynh'!$C$7:$E$389,3,0)</f>
        <v>A1</v>
      </c>
      <c r="W13" s="494">
        <f>VLOOKUP(V13,Sheet1!$B$2:$C$12,2,TRUE)</f>
        <v>10</v>
      </c>
      <c r="X13" s="494" t="str">
        <f>VLOOKUP($E13,'[24]Gui chi Quynh'!$C$7:$E$389,3,0)</f>
        <v>A1</v>
      </c>
      <c r="Y13" s="494">
        <f>VLOOKUP(X13,Sheet1!$B$2:$C$12,2,TRUE)</f>
        <v>10</v>
      </c>
      <c r="Z13" s="494" t="str">
        <f>VLOOKUP($E13,'[25]Gui chi Quynh'!$C$7:$E$388,3,0)</f>
        <v>A1</v>
      </c>
      <c r="AA13" s="494">
        <f>VLOOKUP(Z13,Sheet1!$B$2:$C$12,2,TRUE)</f>
        <v>10</v>
      </c>
      <c r="AB13" s="494" t="str">
        <f>VLOOKUP($E13,'T5'!$E$9:$AH$337,24,0)</f>
        <v>A1</v>
      </c>
      <c r="AC13" s="494">
        <f>VLOOKUP(AB13,Sheet1!$B$2:$C$12,2,TRUE)</f>
        <v>10</v>
      </c>
      <c r="AD13" s="494"/>
      <c r="AE13" s="494" t="e">
        <f>VLOOKUP(AD13,Sheet1!$B$2:$C$12,2,TRUE)</f>
        <v>#N/A</v>
      </c>
      <c r="AF13" s="592" t="str">
        <f>VLOOKUP($E13,'[26]Tong hop ket qua'!$E$19:$M$219,9,0)</f>
        <v>Xuất sắc</v>
      </c>
      <c r="AG13" s="709">
        <f t="shared" si="0"/>
        <v>10</v>
      </c>
      <c r="AH13" s="709" t="str">
        <f t="shared" si="1"/>
        <v>11A*</v>
      </c>
      <c r="AI13" s="709">
        <f t="shared" si="2"/>
        <v>0</v>
      </c>
      <c r="AJ13" s="683"/>
      <c r="AK13" s="494" t="str">
        <f t="shared" si="3"/>
        <v>Xuất sắc</v>
      </c>
      <c r="AL13" s="494" t="s">
        <v>1130</v>
      </c>
      <c r="AM13" s="494" t="s">
        <v>1130</v>
      </c>
      <c r="AN13" s="675"/>
      <c r="AO13" s="494" t="s">
        <v>1130</v>
      </c>
      <c r="AP13" s="675"/>
      <c r="AQ13" s="675"/>
      <c r="AR13" s="675"/>
      <c r="AS13" s="675"/>
      <c r="AT13" s="494"/>
      <c r="AU13" s="684" t="s">
        <v>390</v>
      </c>
    </row>
    <row r="14" spans="1:47" s="684" customFormat="1" ht="24.95" customHeight="1" x14ac:dyDescent="0.25">
      <c r="A14" s="512" t="s">
        <v>313</v>
      </c>
      <c r="B14" s="512">
        <f>COUNTIF($F$11:F14,F14)</f>
        <v>4</v>
      </c>
      <c r="C14" s="513" t="s">
        <v>985</v>
      </c>
      <c r="D14" s="519" t="s">
        <v>165</v>
      </c>
      <c r="E14" s="512" t="s">
        <v>723</v>
      </c>
      <c r="F14" s="494" t="s">
        <v>12</v>
      </c>
      <c r="G14" s="494" t="s">
        <v>974</v>
      </c>
      <c r="H14" s="494" t="str">
        <f>VLOOKUP(E14,'[16]Gui chi Quynh'!$C$7:$E$387,3,0)</f>
        <v>A1</v>
      </c>
      <c r="I14" s="494">
        <f>VLOOKUP(H14,Sheet1!$B$2:$C$12,2,TRUE)</f>
        <v>10</v>
      </c>
      <c r="J14" s="494" t="str">
        <f>VLOOKUP($E14,'[17]Gui chi Quynh'!$C$7:$E$387,3,0)</f>
        <v>A1</v>
      </c>
      <c r="K14" s="494">
        <f>VLOOKUP(J14,Sheet1!$B$2:$C$12,2,TRUE)</f>
        <v>10</v>
      </c>
      <c r="L14" s="494" t="str">
        <f>VLOOKUP(E14,'[18]Gui chi Quynh'!$C$7:$F$385,3,0)</f>
        <v>A1</v>
      </c>
      <c r="M14" s="494">
        <f>VLOOKUP(L14,Sheet1!$B$2:$C$12,2,TRUE)</f>
        <v>10</v>
      </c>
      <c r="N14" s="494" t="str">
        <f>VLOOKUP(E14,'[19]Gui chi Quynh'!$C$7:$E$391,3,0)</f>
        <v>A1</v>
      </c>
      <c r="O14" s="494">
        <f>VLOOKUP(N14,Sheet1!$B$2:$C$12,2,TRUE)</f>
        <v>10</v>
      </c>
      <c r="P14" s="494" t="str">
        <f>VLOOKUP(E14,'[20]Gui chi Quynh'!$C$7:$E$391,3,0)</f>
        <v>A1</v>
      </c>
      <c r="Q14" s="494">
        <f>VLOOKUP(P14,Sheet1!$B$2:$C$12,2,TRUE)</f>
        <v>10</v>
      </c>
      <c r="R14" s="494" t="str">
        <f>VLOOKUP($E14,'[21]Gui chi Quynh'!$C$7:$E$390,3,0)</f>
        <v>A1</v>
      </c>
      <c r="S14" s="494">
        <f>VLOOKUP(R14,Sheet1!$B$2:$C$12,2,TRUE)</f>
        <v>10</v>
      </c>
      <c r="T14" s="494" t="str">
        <f>VLOOKUP($E14,'[22]Gui chi Quynh'!$C$7:$E$390,3,0)</f>
        <v>A1</v>
      </c>
      <c r="U14" s="494">
        <f>VLOOKUP(T14,Sheet1!$B$2:$C$12,2,TRUE)</f>
        <v>10</v>
      </c>
      <c r="V14" s="494" t="str">
        <f>VLOOKUP($E14,'[23]Gui chi Quynh'!$C$7:$E$389,3,0)</f>
        <v>A1</v>
      </c>
      <c r="W14" s="494">
        <f>VLOOKUP(V14,Sheet1!$B$2:$C$12,2,TRUE)</f>
        <v>10</v>
      </c>
      <c r="X14" s="494" t="str">
        <f>VLOOKUP($E14,'[24]Gui chi Quynh'!$C$7:$E$389,3,0)</f>
        <v>A1</v>
      </c>
      <c r="Y14" s="494">
        <f>VLOOKUP(X14,Sheet1!$B$2:$C$12,2,TRUE)</f>
        <v>10</v>
      </c>
      <c r="Z14" s="494" t="str">
        <f>VLOOKUP($E14,'[25]Gui chi Quynh'!$C$7:$E$388,3,0)</f>
        <v>A1</v>
      </c>
      <c r="AA14" s="494">
        <f>VLOOKUP(Z14,Sheet1!$B$2:$C$12,2,TRUE)</f>
        <v>10</v>
      </c>
      <c r="AB14" s="494" t="str">
        <f>VLOOKUP($E14,'T5'!$E$9:$AH$337,24,0)</f>
        <v>A1</v>
      </c>
      <c r="AC14" s="494">
        <f>VLOOKUP(AB14,Sheet1!$B$2:$C$12,2,TRUE)</f>
        <v>10</v>
      </c>
      <c r="AD14" s="494"/>
      <c r="AE14" s="494" t="e">
        <f>VLOOKUP(AD14,Sheet1!$B$2:$C$12,2,TRUE)</f>
        <v>#N/A</v>
      </c>
      <c r="AF14" s="592" t="str">
        <f>VLOOKUP($E14,'[26]Tong hop ket qua'!$E$19:$M$219,9,0)</f>
        <v>Xuất sắc</v>
      </c>
      <c r="AG14" s="709">
        <f t="shared" si="0"/>
        <v>10</v>
      </c>
      <c r="AH14" s="709" t="str">
        <f t="shared" si="1"/>
        <v>11A*</v>
      </c>
      <c r="AI14" s="709">
        <f t="shared" si="2"/>
        <v>0</v>
      </c>
      <c r="AJ14" s="683"/>
      <c r="AK14" s="494" t="str">
        <f t="shared" si="3"/>
        <v>Xuất sắc</v>
      </c>
      <c r="AL14" s="494" t="s">
        <v>1130</v>
      </c>
      <c r="AM14" s="494" t="s">
        <v>1130</v>
      </c>
      <c r="AN14" s="675"/>
      <c r="AO14" s="494" t="s">
        <v>1130</v>
      </c>
      <c r="AP14" s="675"/>
      <c r="AQ14" s="675"/>
      <c r="AR14" s="675"/>
      <c r="AS14" s="675"/>
      <c r="AT14" s="494"/>
      <c r="AU14" s="684" t="s">
        <v>390</v>
      </c>
    </row>
    <row r="15" spans="1:47" s="684" customFormat="1" ht="32.25" customHeight="1" x14ac:dyDescent="0.25">
      <c r="A15" s="512" t="s">
        <v>314</v>
      </c>
      <c r="B15" s="512">
        <f>COUNTIF($F$11:F15,F15)</f>
        <v>1</v>
      </c>
      <c r="C15" s="513" t="s">
        <v>985</v>
      </c>
      <c r="D15" s="514" t="s">
        <v>49</v>
      </c>
      <c r="E15" s="599" t="s">
        <v>433</v>
      </c>
      <c r="F15" s="494" t="s">
        <v>362</v>
      </c>
      <c r="G15" s="494" t="s">
        <v>974</v>
      </c>
      <c r="H15" s="494" t="str">
        <f>VLOOKUP(E15,'[16]Gui chi Quynh'!$C$7:$E$387,3,0)</f>
        <v>A1</v>
      </c>
      <c r="I15" s="494">
        <f>VLOOKUP(H15,Sheet1!$B$2:$C$12,2,TRUE)</f>
        <v>10</v>
      </c>
      <c r="J15" s="494" t="str">
        <f>VLOOKUP($E15,'[17]Gui chi Quynh'!$C$7:$E$387,3,0)</f>
        <v>A1</v>
      </c>
      <c r="K15" s="494">
        <f>VLOOKUP(J15,Sheet1!$B$2:$C$12,2,TRUE)</f>
        <v>10</v>
      </c>
      <c r="L15" s="494" t="str">
        <f>VLOOKUP(E15,'[18]Gui chi Quynh'!$C$7:$F$385,3,0)</f>
        <v>A1</v>
      </c>
      <c r="M15" s="494">
        <f>VLOOKUP(L15,Sheet1!$B$2:$C$12,2,TRUE)</f>
        <v>10</v>
      </c>
      <c r="N15" s="494" t="str">
        <f>VLOOKUP(E15,'[19]Gui chi Quynh'!$C$7:$E$391,3,0)</f>
        <v>A1</v>
      </c>
      <c r="O15" s="494">
        <f>VLOOKUP(N15,Sheet1!$B$2:$C$12,2,TRUE)</f>
        <v>10</v>
      </c>
      <c r="P15" s="494" t="str">
        <f>VLOOKUP(E15,'[20]Gui chi Quynh'!$C$7:$E$391,3,0)</f>
        <v>A1</v>
      </c>
      <c r="Q15" s="494">
        <f>VLOOKUP(P15,Sheet1!$B$2:$C$12,2,TRUE)</f>
        <v>10</v>
      </c>
      <c r="R15" s="494" t="str">
        <f>VLOOKUP($E15,'[21]Gui chi Quynh'!$C$7:$E$390,3,0)</f>
        <v>A1</v>
      </c>
      <c r="S15" s="494">
        <f>VLOOKUP(R15,Sheet1!$B$2:$C$12,2,TRUE)</f>
        <v>10</v>
      </c>
      <c r="T15" s="494" t="str">
        <f>VLOOKUP($E15,'[22]Gui chi Quynh'!$C$7:$E$390,3,0)</f>
        <v>A1</v>
      </c>
      <c r="U15" s="494">
        <f>VLOOKUP(T15,Sheet1!$B$2:$C$12,2,TRUE)</f>
        <v>10</v>
      </c>
      <c r="V15" s="494" t="str">
        <f>VLOOKUP($E15,'[23]Gui chi Quynh'!$C$7:$E$389,3,0)</f>
        <v>A1</v>
      </c>
      <c r="W15" s="494">
        <f>VLOOKUP(V15,Sheet1!$B$2:$C$12,2,TRUE)</f>
        <v>10</v>
      </c>
      <c r="X15" s="494" t="str">
        <f>VLOOKUP($E15,'[24]Gui chi Quynh'!$C$7:$E$389,3,0)</f>
        <v>A1</v>
      </c>
      <c r="Y15" s="494">
        <f>VLOOKUP(X15,Sheet1!$B$2:$C$12,2,TRUE)</f>
        <v>10</v>
      </c>
      <c r="Z15" s="494" t="str">
        <f>VLOOKUP($E15,'[25]Gui chi Quynh'!$C$7:$E$388,3,0)</f>
        <v>A1</v>
      </c>
      <c r="AA15" s="494">
        <f>VLOOKUP(Z15,Sheet1!$B$2:$C$12,2,TRUE)</f>
        <v>10</v>
      </c>
      <c r="AB15" s="494" t="str">
        <f>VLOOKUP($E15,'T5'!$E$9:$AH$337,24,0)</f>
        <v>A1</v>
      </c>
      <c r="AC15" s="494">
        <f>VLOOKUP(AB15,Sheet1!$B$2:$C$12,2,TRUE)</f>
        <v>10</v>
      </c>
      <c r="AD15" s="494"/>
      <c r="AE15" s="494" t="e">
        <f>VLOOKUP(AD15,Sheet1!$B$2:$C$12,2,TRUE)</f>
        <v>#N/A</v>
      </c>
      <c r="AF15" s="592" t="str">
        <f>VLOOKUP($E15,'[26]Tong hop ket qua'!$E$19:$M$219,9,0)</f>
        <v>Xuất sắc</v>
      </c>
      <c r="AG15" s="709">
        <f t="shared" si="0"/>
        <v>10</v>
      </c>
      <c r="AH15" s="709" t="str">
        <f t="shared" si="1"/>
        <v>11A*</v>
      </c>
      <c r="AI15" s="709">
        <f t="shared" si="2"/>
        <v>0</v>
      </c>
      <c r="AJ15" s="683"/>
      <c r="AK15" s="494" t="str">
        <f t="shared" si="3"/>
        <v>Xuất sắc</v>
      </c>
      <c r="AL15" s="494" t="str">
        <f>VLOOKUP($E15,'cac dv gui'!$C$111:$AC$119,25,0)</f>
        <v>Xuất sắc</v>
      </c>
      <c r="AM15" s="494" t="str">
        <f>VLOOKUP($E15,'cac dv gui'!$C$111:$AC$119,26,0)</f>
        <v>Xuất sắc</v>
      </c>
      <c r="AN15" s="675"/>
      <c r="AO15" s="494" t="s">
        <v>1130</v>
      </c>
      <c r="AP15" s="675"/>
      <c r="AQ15" s="675"/>
      <c r="AR15" s="675"/>
      <c r="AS15" s="675"/>
      <c r="AT15" s="494"/>
      <c r="AU15" s="684" t="s">
        <v>390</v>
      </c>
    </row>
    <row r="16" spans="1:47" s="684" customFormat="1" ht="36.75" customHeight="1" x14ac:dyDescent="0.25">
      <c r="A16" s="512" t="s">
        <v>315</v>
      </c>
      <c r="B16" s="512">
        <f>COUNTIF($F$11:F16,F16)</f>
        <v>2</v>
      </c>
      <c r="C16" s="513" t="s">
        <v>984</v>
      </c>
      <c r="D16" s="514" t="s">
        <v>51</v>
      </c>
      <c r="E16" s="599" t="s">
        <v>435</v>
      </c>
      <c r="F16" s="494" t="s">
        <v>362</v>
      </c>
      <c r="G16" s="494" t="s">
        <v>974</v>
      </c>
      <c r="H16" s="494" t="str">
        <f>VLOOKUP(E16,'[16]Gui chi Quynh'!$C$7:$E$387,3,0)</f>
        <v>A1</v>
      </c>
      <c r="I16" s="494">
        <f>VLOOKUP(H16,Sheet1!$B$2:$C$12,2,TRUE)</f>
        <v>10</v>
      </c>
      <c r="J16" s="494" t="str">
        <f>VLOOKUP($E16,'[17]Gui chi Quynh'!$C$7:$E$387,3,0)</f>
        <v>A1</v>
      </c>
      <c r="K16" s="494">
        <f>VLOOKUP(J16,Sheet1!$B$2:$C$12,2,TRUE)</f>
        <v>10</v>
      </c>
      <c r="L16" s="494" t="str">
        <f>VLOOKUP(E16,'[18]Gui chi Quynh'!$C$7:$F$385,3,0)</f>
        <v>A1</v>
      </c>
      <c r="M16" s="494">
        <f>VLOOKUP(L16,Sheet1!$B$2:$C$12,2,TRUE)</f>
        <v>10</v>
      </c>
      <c r="N16" s="494" t="str">
        <f>VLOOKUP(E16,'[19]Gui chi Quynh'!$C$7:$E$391,3,0)</f>
        <v>A1</v>
      </c>
      <c r="O16" s="494">
        <f>VLOOKUP(N16,Sheet1!$B$2:$C$12,2,TRUE)</f>
        <v>10</v>
      </c>
      <c r="P16" s="494" t="str">
        <f>VLOOKUP(E16,'[20]Gui chi Quynh'!$C$7:$E$391,3,0)</f>
        <v>A1</v>
      </c>
      <c r="Q16" s="494">
        <f>VLOOKUP(P16,Sheet1!$B$2:$C$12,2,TRUE)</f>
        <v>10</v>
      </c>
      <c r="R16" s="494" t="str">
        <f>VLOOKUP($E16,'[21]Gui chi Quynh'!$C$7:$E$390,3,0)</f>
        <v>A1</v>
      </c>
      <c r="S16" s="494">
        <f>VLOOKUP(R16,Sheet1!$B$2:$C$12,2,TRUE)</f>
        <v>10</v>
      </c>
      <c r="T16" s="494" t="str">
        <f>VLOOKUP($E16,'[22]Gui chi Quynh'!$C$7:$E$390,3,0)</f>
        <v>A1</v>
      </c>
      <c r="U16" s="494">
        <f>VLOOKUP(T16,Sheet1!$B$2:$C$12,2,TRUE)</f>
        <v>10</v>
      </c>
      <c r="V16" s="494" t="str">
        <f>VLOOKUP($E16,'[23]Gui chi Quynh'!$C$7:$E$389,3,0)</f>
        <v>A1</v>
      </c>
      <c r="W16" s="494">
        <f>VLOOKUP(V16,Sheet1!$B$2:$C$12,2,TRUE)</f>
        <v>10</v>
      </c>
      <c r="X16" s="494" t="str">
        <f>VLOOKUP($E16,'[24]Gui chi Quynh'!$C$7:$E$389,3,0)</f>
        <v>A1</v>
      </c>
      <c r="Y16" s="494">
        <f>VLOOKUP(X16,Sheet1!$B$2:$C$12,2,TRUE)</f>
        <v>10</v>
      </c>
      <c r="Z16" s="494" t="str">
        <f>VLOOKUP($E16,'[25]Gui chi Quynh'!$C$7:$E$388,3,0)</f>
        <v>A1</v>
      </c>
      <c r="AA16" s="494">
        <f>VLOOKUP(Z16,Sheet1!$B$2:$C$12,2,TRUE)</f>
        <v>10</v>
      </c>
      <c r="AB16" s="494" t="str">
        <f>VLOOKUP($E16,'T5'!$E$9:$AH$337,24,0)</f>
        <v>A2</v>
      </c>
      <c r="AC16" s="494">
        <f>VLOOKUP(AB16,Sheet1!$B$2:$C$12,2,TRUE)</f>
        <v>9</v>
      </c>
      <c r="AD16" s="494"/>
      <c r="AE16" s="494" t="e">
        <f>VLOOKUP(AD16,Sheet1!$B$2:$C$12,2,TRUE)</f>
        <v>#N/A</v>
      </c>
      <c r="AF16" s="592" t="str">
        <f>VLOOKUP($E16,'[26]Tong hop ket qua'!$E$19:$M$219,9,0)</f>
        <v>Tốt</v>
      </c>
      <c r="AG16" s="709">
        <f t="shared" si="0"/>
        <v>9.9</v>
      </c>
      <c r="AH16" s="709" t="str">
        <f t="shared" si="1"/>
        <v>11A*</v>
      </c>
      <c r="AI16" s="709">
        <f t="shared" si="2"/>
        <v>0</v>
      </c>
      <c r="AJ16" s="683"/>
      <c r="AK16" s="494" t="str">
        <f t="shared" si="3"/>
        <v>Xuất sắc</v>
      </c>
      <c r="AL16" s="494" t="str">
        <f>VLOOKUP($E16,'cac dv gui'!$C$111:$AC$119,25,0)</f>
        <v>Xuất sắc</v>
      </c>
      <c r="AM16" s="494" t="str">
        <f>VLOOKUP($E16,'cac dv gui'!$C$111:$AC$119,26,0)</f>
        <v>Xuất sắc</v>
      </c>
      <c r="AN16" s="675"/>
      <c r="AO16" s="494"/>
      <c r="AP16" s="675"/>
      <c r="AQ16" s="675"/>
      <c r="AR16" s="675"/>
      <c r="AS16" s="675"/>
      <c r="AT16" s="494"/>
      <c r="AU16" s="684" t="s">
        <v>390</v>
      </c>
    </row>
    <row r="17" spans="1:47" s="684" customFormat="1" ht="24.95" customHeight="1" x14ac:dyDescent="0.25">
      <c r="A17" s="512" t="s">
        <v>316</v>
      </c>
      <c r="B17" s="512">
        <f>COUNTIF($F$11:F17,F17)</f>
        <v>3</v>
      </c>
      <c r="C17" s="513" t="s">
        <v>984</v>
      </c>
      <c r="D17" s="514" t="s">
        <v>52</v>
      </c>
      <c r="E17" s="599" t="s">
        <v>436</v>
      </c>
      <c r="F17" s="494" t="s">
        <v>362</v>
      </c>
      <c r="G17" s="494" t="s">
        <v>974</v>
      </c>
      <c r="H17" s="494" t="str">
        <f>VLOOKUP(E17,'[16]Gui chi Quynh'!$C$7:$E$387,3,0)</f>
        <v>A1</v>
      </c>
      <c r="I17" s="494">
        <f>VLOOKUP(H17,Sheet1!$B$2:$C$12,2,TRUE)</f>
        <v>10</v>
      </c>
      <c r="J17" s="494" t="str">
        <f>VLOOKUP($E17,'[17]Gui chi Quynh'!$C$7:$E$387,3,0)</f>
        <v>A1</v>
      </c>
      <c r="K17" s="494">
        <f>VLOOKUP(J17,Sheet1!$B$2:$C$12,2,TRUE)</f>
        <v>10</v>
      </c>
      <c r="L17" s="494" t="str">
        <f>VLOOKUP(E17,'[18]Gui chi Quynh'!$C$7:$F$385,3,0)</f>
        <v>A1</v>
      </c>
      <c r="M17" s="494">
        <f>VLOOKUP(L17,Sheet1!$B$2:$C$12,2,TRUE)</f>
        <v>10</v>
      </c>
      <c r="N17" s="494" t="str">
        <f>VLOOKUP(E17,'[19]Gui chi Quynh'!$C$7:$E$391,3,0)</f>
        <v>A1</v>
      </c>
      <c r="O17" s="494">
        <f>VLOOKUP(N17,Sheet1!$B$2:$C$12,2,TRUE)</f>
        <v>10</v>
      </c>
      <c r="P17" s="494" t="str">
        <f>VLOOKUP(E17,'[20]Gui chi Quynh'!$C$7:$E$391,3,0)</f>
        <v>A1</v>
      </c>
      <c r="Q17" s="494">
        <f>VLOOKUP(P17,Sheet1!$B$2:$C$12,2,TRUE)</f>
        <v>10</v>
      </c>
      <c r="R17" s="494" t="str">
        <f>VLOOKUP($E17,'[21]Gui chi Quynh'!$C$7:$E$390,3,0)</f>
        <v>A1</v>
      </c>
      <c r="S17" s="494">
        <f>VLOOKUP(R17,Sheet1!$B$2:$C$12,2,TRUE)</f>
        <v>10</v>
      </c>
      <c r="T17" s="494" t="str">
        <f>VLOOKUP($E17,'[22]Gui chi Quynh'!$C$7:$E$390,3,0)</f>
        <v>A1</v>
      </c>
      <c r="U17" s="494">
        <f>VLOOKUP(T17,Sheet1!$B$2:$C$12,2,TRUE)</f>
        <v>10</v>
      </c>
      <c r="V17" s="494" t="str">
        <f>VLOOKUP($E17,'[23]Gui chi Quynh'!$C$7:$E$389,3,0)</f>
        <v>A1</v>
      </c>
      <c r="W17" s="494">
        <f>VLOOKUP(V17,Sheet1!$B$2:$C$12,2,TRUE)</f>
        <v>10</v>
      </c>
      <c r="X17" s="494" t="str">
        <f>VLOOKUP($E17,'[24]Gui chi Quynh'!$C$7:$E$389,3,0)</f>
        <v>A1</v>
      </c>
      <c r="Y17" s="494">
        <f>VLOOKUP(X17,Sheet1!$B$2:$C$12,2,TRUE)</f>
        <v>10</v>
      </c>
      <c r="Z17" s="494" t="str">
        <f>VLOOKUP($E17,'[25]Gui chi Quynh'!$C$7:$E$388,3,0)</f>
        <v>A1</v>
      </c>
      <c r="AA17" s="494">
        <f>VLOOKUP(Z17,Sheet1!$B$2:$C$12,2,TRUE)</f>
        <v>10</v>
      </c>
      <c r="AB17" s="494" t="str">
        <f>VLOOKUP($E17,'T5'!$E$9:$AH$337,24,0)</f>
        <v>A2</v>
      </c>
      <c r="AC17" s="494">
        <f>VLOOKUP(AB17,Sheet1!$B$2:$C$12,2,TRUE)</f>
        <v>9</v>
      </c>
      <c r="AD17" s="494"/>
      <c r="AE17" s="494" t="e">
        <f>VLOOKUP(AD17,Sheet1!$B$2:$C$12,2,TRUE)</f>
        <v>#N/A</v>
      </c>
      <c r="AF17" s="592" t="str">
        <f>VLOOKUP($E17,'[26]Tong hop ket qua'!$E$19:$M$219,9,0)</f>
        <v>Tốt</v>
      </c>
      <c r="AG17" s="709">
        <f t="shared" si="0"/>
        <v>9.9</v>
      </c>
      <c r="AH17" s="709" t="str">
        <f t="shared" si="1"/>
        <v>11A*</v>
      </c>
      <c r="AI17" s="709">
        <f t="shared" si="2"/>
        <v>0</v>
      </c>
      <c r="AJ17" s="683"/>
      <c r="AK17" s="494" t="str">
        <f t="shared" si="3"/>
        <v>Xuất sắc</v>
      </c>
      <c r="AL17" s="494" t="str">
        <f>VLOOKUP($E17,'cac dv gui'!$C$111:$AC$119,25,0)</f>
        <v>Xuất sắc</v>
      </c>
      <c r="AM17" s="494" t="str">
        <f>VLOOKUP($E17,'cac dv gui'!$C$111:$AC$119,26,0)</f>
        <v>Xuất sắc</v>
      </c>
      <c r="AN17" s="675"/>
      <c r="AO17" s="494"/>
      <c r="AP17" s="675"/>
      <c r="AQ17" s="675"/>
      <c r="AR17" s="675"/>
      <c r="AS17" s="675"/>
      <c r="AT17" s="494"/>
      <c r="AU17" s="684" t="s">
        <v>390</v>
      </c>
    </row>
    <row r="18" spans="1:47" s="684" customFormat="1" ht="48" customHeight="1" x14ac:dyDescent="0.25">
      <c r="A18" s="512" t="s">
        <v>317</v>
      </c>
      <c r="B18" s="512">
        <f>COUNTIF($F$11:F18,F18)</f>
        <v>4</v>
      </c>
      <c r="C18" s="513" t="s">
        <v>984</v>
      </c>
      <c r="D18" s="514" t="s">
        <v>53</v>
      </c>
      <c r="E18" s="599" t="s">
        <v>437</v>
      </c>
      <c r="F18" s="494" t="s">
        <v>362</v>
      </c>
      <c r="G18" s="494" t="s">
        <v>974</v>
      </c>
      <c r="H18" s="494" t="str">
        <f>VLOOKUP(E18,'[16]Gui chi Quynh'!$C$7:$E$387,3,0)</f>
        <v>A1</v>
      </c>
      <c r="I18" s="494">
        <f>VLOOKUP(H18,Sheet1!$B$2:$C$12,2,TRUE)</f>
        <v>10</v>
      </c>
      <c r="J18" s="494" t="str">
        <f>VLOOKUP($E18,'[17]Gui chi Quynh'!$C$7:$E$387,3,0)</f>
        <v>A2</v>
      </c>
      <c r="K18" s="494">
        <f>VLOOKUP(J18,Sheet1!$B$2:$C$12,2,TRUE)</f>
        <v>9</v>
      </c>
      <c r="L18" s="494" t="str">
        <f>VLOOKUP(E18,'[18]Gui chi Quynh'!$C$7:$F$385,3,0)</f>
        <v>A2</v>
      </c>
      <c r="M18" s="494">
        <f>VLOOKUP(L18,Sheet1!$B$2:$C$12,2,TRUE)</f>
        <v>9</v>
      </c>
      <c r="N18" s="494" t="str">
        <f>VLOOKUP(E18,'[19]Gui chi Quynh'!$C$7:$E$391,3,0)</f>
        <v>A1</v>
      </c>
      <c r="O18" s="494">
        <f>VLOOKUP(N18,Sheet1!$B$2:$C$12,2,TRUE)</f>
        <v>10</v>
      </c>
      <c r="P18" s="494" t="str">
        <f>VLOOKUP(E18,'[20]Gui chi Quynh'!$C$7:$E$391,3,0)</f>
        <v>A2</v>
      </c>
      <c r="Q18" s="494">
        <f>VLOOKUP(P18,Sheet1!$B$2:$C$12,2,TRUE)</f>
        <v>9</v>
      </c>
      <c r="R18" s="494" t="str">
        <f>VLOOKUP($E18,'[21]Gui chi Quynh'!$C$7:$E$390,3,0)</f>
        <v>A2</v>
      </c>
      <c r="S18" s="494">
        <f>VLOOKUP(R18,Sheet1!$B$2:$C$12,2,TRUE)</f>
        <v>9</v>
      </c>
      <c r="T18" s="494" t="str">
        <f>VLOOKUP($E18,'[22]Gui chi Quynh'!$C$7:$E$390,3,0)</f>
        <v>A2</v>
      </c>
      <c r="U18" s="494">
        <f>VLOOKUP(T18,Sheet1!$B$2:$C$12,2,TRUE)</f>
        <v>9</v>
      </c>
      <c r="V18" s="494" t="str">
        <f>VLOOKUP($E18,'[23]Gui chi Quynh'!$C$7:$E$389,3,0)</f>
        <v>A2</v>
      </c>
      <c r="W18" s="494">
        <f>VLOOKUP(V18,Sheet1!$B$2:$C$12,2,TRUE)</f>
        <v>9</v>
      </c>
      <c r="X18" s="494" t="str">
        <f>VLOOKUP($E18,'[24]Gui chi Quynh'!$C$7:$E$389,3,0)</f>
        <v>A2</v>
      </c>
      <c r="Y18" s="494">
        <f>VLOOKUP(X18,Sheet1!$B$2:$C$12,2,TRUE)</f>
        <v>9</v>
      </c>
      <c r="Z18" s="494" t="str">
        <f>VLOOKUP($E18,'[25]Gui chi Quynh'!$C$7:$E$388,3,0)</f>
        <v>A1</v>
      </c>
      <c r="AA18" s="494">
        <f>VLOOKUP(Z18,Sheet1!$B$2:$C$12,2,TRUE)</f>
        <v>10</v>
      </c>
      <c r="AB18" s="494" t="str">
        <f>VLOOKUP($E18,'T5'!$E$9:$AH$337,24,0)</f>
        <v>A2</v>
      </c>
      <c r="AC18" s="494">
        <f>VLOOKUP(AB18,Sheet1!$B$2:$C$12,2,TRUE)</f>
        <v>9</v>
      </c>
      <c r="AD18" s="494"/>
      <c r="AE18" s="494" t="e">
        <f>VLOOKUP(AD18,Sheet1!$B$2:$C$12,2,TRUE)</f>
        <v>#N/A</v>
      </c>
      <c r="AF18" s="592" t="str">
        <f>VLOOKUP($E18,'[26]Tong hop ket qua'!$E$19:$M$219,9,0)</f>
        <v>Tốt</v>
      </c>
      <c r="AG18" s="709">
        <f t="shared" si="0"/>
        <v>9.3000000000000007</v>
      </c>
      <c r="AH18" s="709" t="str">
        <f t="shared" si="1"/>
        <v>11A*</v>
      </c>
      <c r="AI18" s="709">
        <f t="shared" si="2"/>
        <v>0</v>
      </c>
      <c r="AJ18" s="683"/>
      <c r="AK18" s="494" t="str">
        <f t="shared" si="3"/>
        <v>Xuất sắc</v>
      </c>
      <c r="AL18" s="494" t="str">
        <f>VLOOKUP($E18,'cac dv gui'!$C$111:$AC$119,25,0)</f>
        <v>Xuất sắc</v>
      </c>
      <c r="AM18" s="494" t="str">
        <f>VLOOKUP($E18,'cac dv gui'!$C$111:$AC$119,26,0)</f>
        <v>Xuất sắc</v>
      </c>
      <c r="AN18" s="675"/>
      <c r="AO18" s="494"/>
      <c r="AP18" s="675"/>
      <c r="AQ18" s="675"/>
      <c r="AR18" s="675"/>
      <c r="AS18" s="675"/>
      <c r="AT18" s="494"/>
      <c r="AU18" s="684" t="s">
        <v>391</v>
      </c>
    </row>
    <row r="19" spans="1:47" s="684" customFormat="1" ht="24.95" customHeight="1" x14ac:dyDescent="0.25">
      <c r="A19" s="512" t="s">
        <v>318</v>
      </c>
      <c r="B19" s="512">
        <f>COUNTIF($F$11:F19,F19)</f>
        <v>5</v>
      </c>
      <c r="C19" s="513" t="s">
        <v>984</v>
      </c>
      <c r="D19" s="514" t="s">
        <v>55</v>
      </c>
      <c r="E19" s="512" t="s">
        <v>439</v>
      </c>
      <c r="F19" s="494" t="s">
        <v>362</v>
      </c>
      <c r="G19" s="494" t="s">
        <v>975</v>
      </c>
      <c r="H19" s="494" t="str">
        <f>VLOOKUP(E19,'[16]Gui chi Quynh'!$C$7:$E$387,3,0)</f>
        <v>A2</v>
      </c>
      <c r="I19" s="494">
        <f>VLOOKUP(H19,Sheet1!$B$2:$C$12,2,TRUE)</f>
        <v>9</v>
      </c>
      <c r="J19" s="494" t="str">
        <f>VLOOKUP($E19,'[17]Gui chi Quynh'!$C$7:$E$387,3,0)</f>
        <v>A3</v>
      </c>
      <c r="K19" s="494">
        <f>VLOOKUP(J19,Sheet1!$B$2:$C$12,2,TRUE)</f>
        <v>8</v>
      </c>
      <c r="L19" s="494" t="str">
        <f>VLOOKUP(E19,'[18]Gui chi Quynh'!$C$7:$F$385,3,0)</f>
        <v>A2</v>
      </c>
      <c r="M19" s="494">
        <f>VLOOKUP(L19,Sheet1!$B$2:$C$12,2,TRUE)</f>
        <v>9</v>
      </c>
      <c r="N19" s="494" t="str">
        <f>VLOOKUP(E19,'[19]Gui chi Quynh'!$C$7:$E$391,3,0)</f>
        <v>A2</v>
      </c>
      <c r="O19" s="494">
        <f>VLOOKUP(N19,Sheet1!$B$2:$C$12,2,TRUE)</f>
        <v>9</v>
      </c>
      <c r="P19" s="494" t="str">
        <f>VLOOKUP(E19,'[20]Gui chi Quynh'!$C$7:$E$391,3,0)</f>
        <v>A2</v>
      </c>
      <c r="Q19" s="494">
        <f>VLOOKUP(P19,Sheet1!$B$2:$C$12,2,TRUE)</f>
        <v>9</v>
      </c>
      <c r="R19" s="494" t="str">
        <f>VLOOKUP($E19,'[21]Gui chi Quynh'!$C$7:$E$390,3,0)</f>
        <v>A2</v>
      </c>
      <c r="S19" s="494">
        <f>VLOOKUP(R19,Sheet1!$B$2:$C$12,2,TRUE)</f>
        <v>9</v>
      </c>
      <c r="T19" s="494" t="str">
        <f>VLOOKUP($E19,'[22]Gui chi Quynh'!$C$7:$E$390,3,0)</f>
        <v>A3</v>
      </c>
      <c r="U19" s="494">
        <f>VLOOKUP(T19,Sheet1!$B$2:$C$12,2,TRUE)</f>
        <v>8</v>
      </c>
      <c r="V19" s="494" t="str">
        <f>VLOOKUP($E19,'[23]Gui chi Quynh'!$C$7:$E$389,3,0)</f>
        <v>A2</v>
      </c>
      <c r="W19" s="494">
        <f>VLOOKUP(V19,Sheet1!$B$2:$C$12,2,TRUE)</f>
        <v>9</v>
      </c>
      <c r="X19" s="494" t="str">
        <f>VLOOKUP($E19,'[24]Gui chi Quynh'!$C$7:$E$389,3,0)</f>
        <v>A2</v>
      </c>
      <c r="Y19" s="494">
        <f>VLOOKUP(X19,Sheet1!$B$2:$C$12,2,TRUE)</f>
        <v>9</v>
      </c>
      <c r="Z19" s="494" t="str">
        <f>VLOOKUP($E19,'[25]Gui chi Quynh'!$C$7:$E$388,3,0)</f>
        <v>A2</v>
      </c>
      <c r="AA19" s="494">
        <f>VLOOKUP(Z19,Sheet1!$B$2:$C$12,2,TRUE)</f>
        <v>9</v>
      </c>
      <c r="AB19" s="494" t="str">
        <f>VLOOKUP($E19,'T5'!$E$9:$AH$337,24,0)</f>
        <v>A2</v>
      </c>
      <c r="AC19" s="494">
        <f>VLOOKUP(AB19,Sheet1!$B$2:$C$12,2,TRUE)</f>
        <v>9</v>
      </c>
      <c r="AD19" s="494"/>
      <c r="AE19" s="494" t="e">
        <f>VLOOKUP(AD19,Sheet1!$B$2:$C$12,2,TRUE)</f>
        <v>#N/A</v>
      </c>
      <c r="AF19" s="592" t="str">
        <f>VLOOKUP($E19,'[26]Tong hop ket qua'!$E$19:$M$219,9,0)</f>
        <v>Tốt</v>
      </c>
      <c r="AG19" s="709">
        <f t="shared" si="0"/>
        <v>8.8000000000000007</v>
      </c>
      <c r="AH19" s="709" t="str">
        <f t="shared" si="1"/>
        <v>11A*</v>
      </c>
      <c r="AI19" s="709">
        <f t="shared" si="2"/>
        <v>0</v>
      </c>
      <c r="AJ19" s="683"/>
      <c r="AK19" s="494" t="str">
        <f t="shared" si="3"/>
        <v>Xuất sắc</v>
      </c>
      <c r="AL19" s="494" t="str">
        <f>VLOOKUP($E19,'cac dv gui'!$C$111:$AC$119,25,0)</f>
        <v>Xuất sắc</v>
      </c>
      <c r="AM19" s="494" t="str">
        <f>VLOOKUP($E19,'cac dv gui'!$C$111:$AC$119,26,0)</f>
        <v>Xuất sắc</v>
      </c>
      <c r="AN19" s="675"/>
      <c r="AO19" s="494"/>
      <c r="AP19" s="675"/>
      <c r="AQ19" s="675"/>
      <c r="AR19" s="675"/>
      <c r="AS19" s="675"/>
      <c r="AT19" s="494"/>
      <c r="AU19" s="684" t="s">
        <v>391</v>
      </c>
    </row>
    <row r="20" spans="1:47" s="684" customFormat="1" ht="24.95" customHeight="1" x14ac:dyDescent="0.25">
      <c r="A20" s="512" t="s">
        <v>23</v>
      </c>
      <c r="B20" s="512">
        <f>COUNTIF($F$11:F20,F20)</f>
        <v>6</v>
      </c>
      <c r="C20" s="513" t="s">
        <v>984</v>
      </c>
      <c r="D20" s="514" t="s">
        <v>358</v>
      </c>
      <c r="E20" s="512" t="s">
        <v>440</v>
      </c>
      <c r="F20" s="494" t="s">
        <v>362</v>
      </c>
      <c r="G20" s="494" t="s">
        <v>975</v>
      </c>
      <c r="H20" s="494" t="str">
        <f>VLOOKUP(E20,'[16]Gui chi Quynh'!$C$7:$E$387,3,0)</f>
        <v>A2</v>
      </c>
      <c r="I20" s="494">
        <f>VLOOKUP(H20,Sheet1!$B$2:$C$12,2,TRUE)</f>
        <v>9</v>
      </c>
      <c r="J20" s="494" t="str">
        <f>VLOOKUP($E20,'[17]Gui chi Quynh'!$C$7:$E$387,3,0)</f>
        <v>A3</v>
      </c>
      <c r="K20" s="494">
        <f>VLOOKUP(J20,Sheet1!$B$2:$C$12,2,TRUE)</f>
        <v>8</v>
      </c>
      <c r="L20" s="494" t="str">
        <f>VLOOKUP(E20,'[18]Gui chi Quynh'!$C$7:$F$385,3,0)</f>
        <v>A2</v>
      </c>
      <c r="M20" s="494">
        <f>VLOOKUP(L20,Sheet1!$B$2:$C$12,2,TRUE)</f>
        <v>9</v>
      </c>
      <c r="N20" s="494" t="str">
        <f>VLOOKUP(E20,'[19]Gui chi Quynh'!$C$7:$E$391,3,0)</f>
        <v>A2</v>
      </c>
      <c r="O20" s="494">
        <f>VLOOKUP(N20,Sheet1!$B$2:$C$12,2,TRUE)</f>
        <v>9</v>
      </c>
      <c r="P20" s="494" t="str">
        <f>VLOOKUP(E20,'[20]Gui chi Quynh'!$C$7:$E$391,3,0)</f>
        <v>A2</v>
      </c>
      <c r="Q20" s="494">
        <f>VLOOKUP(P20,Sheet1!$B$2:$C$12,2,TRUE)</f>
        <v>9</v>
      </c>
      <c r="R20" s="494" t="str">
        <f>VLOOKUP($E20,'[21]Gui chi Quynh'!$C$7:$E$390,3,0)</f>
        <v>A2</v>
      </c>
      <c r="S20" s="494">
        <f>VLOOKUP(R20,Sheet1!$B$2:$C$12,2,TRUE)</f>
        <v>9</v>
      </c>
      <c r="T20" s="494" t="str">
        <f>VLOOKUP($E20,'[22]Gui chi Quynh'!$C$7:$E$390,3,0)</f>
        <v>A2</v>
      </c>
      <c r="U20" s="494">
        <f>VLOOKUP(T20,Sheet1!$B$2:$C$12,2,TRUE)</f>
        <v>9</v>
      </c>
      <c r="V20" s="494" t="str">
        <f>VLOOKUP($E20,'[23]Gui chi Quynh'!$C$7:$E$389,3,0)</f>
        <v>A2</v>
      </c>
      <c r="W20" s="494">
        <f>VLOOKUP(V20,Sheet1!$B$2:$C$12,2,TRUE)</f>
        <v>9</v>
      </c>
      <c r="X20" s="494" t="str">
        <f>VLOOKUP($E20,'[24]Gui chi Quynh'!$C$7:$E$389,3,0)</f>
        <v>A2</v>
      </c>
      <c r="Y20" s="494">
        <f>VLOOKUP(X20,Sheet1!$B$2:$C$12,2,TRUE)</f>
        <v>9</v>
      </c>
      <c r="Z20" s="494" t="str">
        <f>VLOOKUP($E20,'[25]Gui chi Quynh'!$C$7:$E$388,3,0)</f>
        <v>A2</v>
      </c>
      <c r="AA20" s="494">
        <f>VLOOKUP(Z20,Sheet1!$B$2:$C$12,2,TRUE)</f>
        <v>9</v>
      </c>
      <c r="AB20" s="494" t="str">
        <f>VLOOKUP($E20,'T5'!$E$9:$AH$337,24,0)</f>
        <v>A2</v>
      </c>
      <c r="AC20" s="494">
        <f>VLOOKUP(AB20,Sheet1!$B$2:$C$12,2,TRUE)</f>
        <v>9</v>
      </c>
      <c r="AD20" s="494"/>
      <c r="AE20" s="494" t="e">
        <f>VLOOKUP(AD20,Sheet1!$B$2:$C$12,2,TRUE)</f>
        <v>#N/A</v>
      </c>
      <c r="AF20" s="592" t="str">
        <f>VLOOKUP($E20,'[26]Tong hop ket qua'!$E$19:$M$219,9,0)</f>
        <v>Tốt</v>
      </c>
      <c r="AG20" s="709">
        <f t="shared" si="0"/>
        <v>8.9</v>
      </c>
      <c r="AH20" s="709" t="str">
        <f t="shared" si="1"/>
        <v>11A*</v>
      </c>
      <c r="AI20" s="709">
        <f t="shared" si="2"/>
        <v>0</v>
      </c>
      <c r="AJ20" s="683"/>
      <c r="AK20" s="494" t="str">
        <f t="shared" si="3"/>
        <v>Xuất sắc</v>
      </c>
      <c r="AL20" s="494" t="str">
        <f>VLOOKUP($E20,'cac dv gui'!$C$111:$AC$119,25,0)</f>
        <v>Xuất sắc</v>
      </c>
      <c r="AM20" s="494" t="str">
        <f>VLOOKUP($E20,'cac dv gui'!$C$111:$AC$119,26,0)</f>
        <v>Xuất sắc</v>
      </c>
      <c r="AN20" s="675"/>
      <c r="AO20" s="494"/>
      <c r="AP20" s="675"/>
      <c r="AQ20" s="675"/>
      <c r="AR20" s="675"/>
      <c r="AS20" s="675"/>
      <c r="AT20" s="494"/>
      <c r="AU20" s="684" t="s">
        <v>391</v>
      </c>
    </row>
    <row r="21" spans="1:47" s="684" customFormat="1" ht="24.95" customHeight="1" x14ac:dyDescent="0.25">
      <c r="A21" s="512" t="s">
        <v>25</v>
      </c>
      <c r="B21" s="512">
        <f>COUNTIF($F$11:F21,F21)</f>
        <v>7</v>
      </c>
      <c r="C21" s="513" t="s">
        <v>985</v>
      </c>
      <c r="D21" s="514" t="s">
        <v>790</v>
      </c>
      <c r="E21" s="512" t="s">
        <v>791</v>
      </c>
      <c r="F21" s="494" t="s">
        <v>362</v>
      </c>
      <c r="G21" s="494" t="s">
        <v>975</v>
      </c>
      <c r="H21" s="494" t="str">
        <f>VLOOKUP(E21,'[16]Gui chi Quynh'!$C$7:$E$387,3,0)</f>
        <v>A2</v>
      </c>
      <c r="I21" s="494">
        <f>VLOOKUP(H21,Sheet1!$B$2:$C$12,2,TRUE)</f>
        <v>9</v>
      </c>
      <c r="J21" s="494" t="str">
        <f>VLOOKUP($E21,'[17]Gui chi Quynh'!$C$7:$E$387,3,0)</f>
        <v>A3</v>
      </c>
      <c r="K21" s="494">
        <f>VLOOKUP(J21,Sheet1!$B$2:$C$12,2,TRUE)</f>
        <v>8</v>
      </c>
      <c r="L21" s="494" t="str">
        <f>VLOOKUP(E21,'[18]Gui chi Quynh'!$C$7:$F$385,3,0)</f>
        <v>A3</v>
      </c>
      <c r="M21" s="494">
        <f>VLOOKUP(L21,Sheet1!$B$2:$C$12,2,TRUE)</f>
        <v>8</v>
      </c>
      <c r="N21" s="494" t="str">
        <f>VLOOKUP(E21,'[19]Gui chi Quynh'!$C$7:$E$391,3,0)</f>
        <v>A2</v>
      </c>
      <c r="O21" s="494">
        <f>VLOOKUP(N21,Sheet1!$B$2:$C$12,2,TRUE)</f>
        <v>9</v>
      </c>
      <c r="P21" s="494" t="str">
        <f>VLOOKUP(E21,'[20]Gui chi Quynh'!$C$7:$E$391,3,0)</f>
        <v>A3</v>
      </c>
      <c r="Q21" s="494">
        <f>VLOOKUP(P21,Sheet1!$B$2:$C$12,2,TRUE)</f>
        <v>8</v>
      </c>
      <c r="R21" s="494" t="str">
        <f>VLOOKUP($E21,'[21]Gui chi Quynh'!$C$7:$E$390,3,0)</f>
        <v>A2</v>
      </c>
      <c r="S21" s="494">
        <f>VLOOKUP(R21,Sheet1!$B$2:$C$12,2,TRUE)</f>
        <v>9</v>
      </c>
      <c r="T21" s="494" t="str">
        <f>VLOOKUP($E21,'[22]Gui chi Quynh'!$C$7:$E$390,3,0)</f>
        <v>A2</v>
      </c>
      <c r="U21" s="494">
        <f>VLOOKUP(T21,Sheet1!$B$2:$C$12,2,TRUE)</f>
        <v>9</v>
      </c>
      <c r="V21" s="494" t="str">
        <f>VLOOKUP($E21,'[23]Gui chi Quynh'!$C$7:$E$389,3,0)</f>
        <v>A3</v>
      </c>
      <c r="W21" s="494">
        <f>VLOOKUP(V21,Sheet1!$B$2:$C$12,2,TRUE)</f>
        <v>8</v>
      </c>
      <c r="X21" s="494" t="str">
        <f>VLOOKUP($E21,'[24]Gui chi Quynh'!$C$7:$E$389,3,0)</f>
        <v>A2</v>
      </c>
      <c r="Y21" s="494">
        <f>VLOOKUP(X21,Sheet1!$B$2:$C$12,2,TRUE)</f>
        <v>9</v>
      </c>
      <c r="Z21" s="494" t="str">
        <f>VLOOKUP($E21,'[25]Gui chi Quynh'!$C$7:$E$388,3,0)</f>
        <v>A2</v>
      </c>
      <c r="AA21" s="494">
        <f>VLOOKUP(Z21,Sheet1!$B$2:$C$12,2,TRUE)</f>
        <v>9</v>
      </c>
      <c r="AB21" s="494" t="str">
        <f>VLOOKUP($E21,'T5'!$E$9:$AH$337,24,0)</f>
        <v>A2</v>
      </c>
      <c r="AC21" s="494">
        <f>VLOOKUP(AB21,Sheet1!$B$2:$C$12,2,TRUE)</f>
        <v>9</v>
      </c>
      <c r="AD21" s="494"/>
      <c r="AE21" s="494" t="e">
        <f>VLOOKUP(AD21,Sheet1!$B$2:$C$12,2,TRUE)</f>
        <v>#N/A</v>
      </c>
      <c r="AF21" s="592" t="str">
        <f>VLOOKUP($E21,'[26]Tong hop ket qua'!$E$19:$M$219,9,0)</f>
        <v>Tốt</v>
      </c>
      <c r="AG21" s="709">
        <f t="shared" si="0"/>
        <v>8.6</v>
      </c>
      <c r="AH21" s="709" t="str">
        <f t="shared" si="1"/>
        <v>11A*</v>
      </c>
      <c r="AI21" s="709">
        <f t="shared" si="2"/>
        <v>0</v>
      </c>
      <c r="AJ21" s="683"/>
      <c r="AK21" s="494" t="str">
        <f t="shared" si="3"/>
        <v>Xuất sắc</v>
      </c>
      <c r="AL21" s="494" t="str">
        <f>VLOOKUP($E21,'cac dv gui'!$C$111:$AC$119,25,0)</f>
        <v>Xuất sắc</v>
      </c>
      <c r="AM21" s="494" t="str">
        <f>VLOOKUP($E21,'cac dv gui'!$C$111:$AC$119,26,0)</f>
        <v>Xuất sắc</v>
      </c>
      <c r="AN21" s="675"/>
      <c r="AO21" s="494"/>
      <c r="AP21" s="675"/>
      <c r="AQ21" s="675"/>
      <c r="AR21" s="675"/>
      <c r="AS21" s="675"/>
      <c r="AT21" s="494"/>
      <c r="AU21" s="684" t="s">
        <v>391</v>
      </c>
    </row>
    <row r="22" spans="1:47" s="684" customFormat="1" ht="41.25" customHeight="1" x14ac:dyDescent="0.25">
      <c r="A22" s="512" t="s">
        <v>27</v>
      </c>
      <c r="B22" s="512">
        <f>COUNTIF($F$11:F22,F22)</f>
        <v>1</v>
      </c>
      <c r="C22" s="513" t="s">
        <v>985</v>
      </c>
      <c r="D22" s="552" t="s">
        <v>368</v>
      </c>
      <c r="E22" s="551" t="s">
        <v>514</v>
      </c>
      <c r="F22" s="494" t="s">
        <v>363</v>
      </c>
      <c r="G22" s="494" t="s">
        <v>974</v>
      </c>
      <c r="H22" s="494" t="str">
        <f>VLOOKUP(E22,'[16]Gui chi Quynh'!$C$7:$E$387,3,0)</f>
        <v>A1</v>
      </c>
      <c r="I22" s="494">
        <f>VLOOKUP(H22,Sheet1!$B$2:$C$12,2,TRUE)</f>
        <v>10</v>
      </c>
      <c r="J22" s="494" t="str">
        <f>VLOOKUP($E22,'[17]Gui chi Quynh'!$C$7:$E$387,3,0)</f>
        <v>A1</v>
      </c>
      <c r="K22" s="494">
        <f>VLOOKUP(J22,Sheet1!$B$2:$C$12,2,TRUE)</f>
        <v>10</v>
      </c>
      <c r="L22" s="494" t="str">
        <f>VLOOKUP(E22,'[18]Gui chi Quynh'!$C$7:$F$385,3,0)</f>
        <v>A1</v>
      </c>
      <c r="M22" s="494">
        <f>VLOOKUP(L22,Sheet1!$B$2:$C$12,2,TRUE)</f>
        <v>10</v>
      </c>
      <c r="N22" s="494" t="str">
        <f>VLOOKUP(E22,'[19]Gui chi Quynh'!$C$7:$E$391,3,0)</f>
        <v>A1</v>
      </c>
      <c r="O22" s="494">
        <f>VLOOKUP(N22,Sheet1!$B$2:$C$12,2,TRUE)</f>
        <v>10</v>
      </c>
      <c r="P22" s="494" t="str">
        <f>VLOOKUP(E22,'[20]Gui chi Quynh'!$C$7:$E$391,3,0)</f>
        <v>A1</v>
      </c>
      <c r="Q22" s="494">
        <f>VLOOKUP(P22,Sheet1!$B$2:$C$12,2,TRUE)</f>
        <v>10</v>
      </c>
      <c r="R22" s="494" t="str">
        <f>VLOOKUP($E22,'[21]Gui chi Quynh'!$C$7:$E$390,3,0)</f>
        <v>A1</v>
      </c>
      <c r="S22" s="494">
        <f>VLOOKUP(R22,Sheet1!$B$2:$C$12,2,TRUE)</f>
        <v>10</v>
      </c>
      <c r="T22" s="494" t="str">
        <f>VLOOKUP($E22,'[22]Gui chi Quynh'!$C$7:$E$390,3,0)</f>
        <v>A1</v>
      </c>
      <c r="U22" s="494">
        <f>VLOOKUP(T22,Sheet1!$B$2:$C$12,2,TRUE)</f>
        <v>10</v>
      </c>
      <c r="V22" s="494" t="str">
        <f>VLOOKUP($E22,'[23]Gui chi Quynh'!$C$7:$E$389,3,0)</f>
        <v>A1</v>
      </c>
      <c r="W22" s="494">
        <f>VLOOKUP(V22,Sheet1!$B$2:$C$12,2,TRUE)</f>
        <v>10</v>
      </c>
      <c r="X22" s="494" t="str">
        <f>VLOOKUP($E22,'[24]Gui chi Quynh'!$C$7:$E$389,3,0)</f>
        <v>A1</v>
      </c>
      <c r="Y22" s="494">
        <f>VLOOKUP(X22,Sheet1!$B$2:$C$12,2,TRUE)</f>
        <v>10</v>
      </c>
      <c r="Z22" s="494" t="str">
        <f>VLOOKUP($E22,'[25]Gui chi Quynh'!$C$7:$E$388,3,0)</f>
        <v>A1</v>
      </c>
      <c r="AA22" s="494">
        <f>VLOOKUP(Z22,Sheet1!$B$2:$C$12,2,TRUE)</f>
        <v>10</v>
      </c>
      <c r="AB22" s="494" t="str">
        <f>VLOOKUP($E22,'T5'!$E$9:$AH$337,24,0)</f>
        <v>A1</v>
      </c>
      <c r="AC22" s="494">
        <f>VLOOKUP(AB22,Sheet1!$B$2:$C$12,2,TRUE)</f>
        <v>10</v>
      </c>
      <c r="AD22" s="494"/>
      <c r="AE22" s="494" t="e">
        <f>VLOOKUP(AD22,Sheet1!$B$2:$C$12,2,TRUE)</f>
        <v>#N/A</v>
      </c>
      <c r="AF22" s="592" t="str">
        <f>VLOOKUP($E22,'[26]Tong hop ket qua'!$E$19:$M$219,9,0)</f>
        <v>Tốt</v>
      </c>
      <c r="AG22" s="709">
        <f t="shared" si="0"/>
        <v>10</v>
      </c>
      <c r="AH22" s="709" t="str">
        <f t="shared" si="1"/>
        <v>11A*</v>
      </c>
      <c r="AI22" s="709">
        <f t="shared" si="2"/>
        <v>0</v>
      </c>
      <c r="AJ22" s="683"/>
      <c r="AK22" s="494" t="str">
        <f t="shared" si="3"/>
        <v>Xuất sắc</v>
      </c>
      <c r="AL22" s="494" t="str">
        <f>VLOOKUP($E22,'cac dv gui'!$C$90:$AC$104,25,0)</f>
        <v>Xuất sắc</v>
      </c>
      <c r="AM22" s="494" t="str">
        <f>VLOOKUP($E22,'cac dv gui'!$C$90:$AC$104,26,0)</f>
        <v>Xuất sắc</v>
      </c>
      <c r="AN22" s="675"/>
      <c r="AO22" s="494" t="s">
        <v>1130</v>
      </c>
      <c r="AP22" s="675"/>
      <c r="AQ22" s="675"/>
      <c r="AR22" s="675"/>
      <c r="AS22" s="675"/>
      <c r="AT22" s="494"/>
      <c r="AU22" s="684" t="s">
        <v>390</v>
      </c>
    </row>
    <row r="23" spans="1:47" s="684" customFormat="1" ht="24.95" customHeight="1" x14ac:dyDescent="0.25">
      <c r="A23" s="512" t="s">
        <v>29</v>
      </c>
      <c r="B23" s="512">
        <f>COUNTIF($F$11:F23,F23)</f>
        <v>2</v>
      </c>
      <c r="C23" s="513" t="s">
        <v>985</v>
      </c>
      <c r="D23" s="514" t="s">
        <v>186</v>
      </c>
      <c r="E23" s="520" t="s">
        <v>640</v>
      </c>
      <c r="F23" s="494" t="s">
        <v>363</v>
      </c>
      <c r="G23" s="518" t="s">
        <v>974</v>
      </c>
      <c r="H23" s="494" t="str">
        <f>VLOOKUP(E23,'[16]Gui chi Quynh'!$C$7:$E$387,3,0)</f>
        <v>A1</v>
      </c>
      <c r="I23" s="494">
        <f>VLOOKUP(H23,Sheet1!$B$2:$C$12,2,TRUE)</f>
        <v>10</v>
      </c>
      <c r="J23" s="494" t="str">
        <f>VLOOKUP($E23,'[17]Gui chi Quynh'!$C$7:$E$387,3,0)</f>
        <v>A4</v>
      </c>
      <c r="K23" s="494">
        <f>VLOOKUP(J23,Sheet1!$B$2:$C$12,2,TRUE)</f>
        <v>7</v>
      </c>
      <c r="L23" s="494" t="str">
        <f>VLOOKUP(E23,'[18]Gui chi Quynh'!$C$7:$F$385,3,0)</f>
        <v>A1</v>
      </c>
      <c r="M23" s="494">
        <f>VLOOKUP(L23,Sheet1!$B$2:$C$12,2,TRUE)</f>
        <v>10</v>
      </c>
      <c r="N23" s="494" t="str">
        <f>VLOOKUP(E23,'[19]Gui chi Quynh'!$C$7:$E$391,3,0)</f>
        <v>A1</v>
      </c>
      <c r="O23" s="494">
        <f>VLOOKUP(N23,Sheet1!$B$2:$C$12,2,TRUE)</f>
        <v>10</v>
      </c>
      <c r="P23" s="494" t="str">
        <f>VLOOKUP(E23,'[20]Gui chi Quynh'!$C$7:$E$391,3,0)</f>
        <v>A1</v>
      </c>
      <c r="Q23" s="494">
        <f>VLOOKUP(P23,Sheet1!$B$2:$C$12,2,TRUE)</f>
        <v>10</v>
      </c>
      <c r="R23" s="494" t="str">
        <f>VLOOKUP($E23,'[21]Gui chi Quynh'!$C$7:$E$390,3,0)</f>
        <v>A1</v>
      </c>
      <c r="S23" s="494">
        <f>VLOOKUP(R23,Sheet1!$B$2:$C$12,2,TRUE)</f>
        <v>10</v>
      </c>
      <c r="T23" s="494" t="str">
        <f>VLOOKUP($E23,'[22]Gui chi Quynh'!$C$7:$E$390,3,0)</f>
        <v>A1</v>
      </c>
      <c r="U23" s="494">
        <f>VLOOKUP(T23,Sheet1!$B$2:$C$12,2,TRUE)</f>
        <v>10</v>
      </c>
      <c r="V23" s="494" t="str">
        <f>VLOOKUP($E23,'[23]Gui chi Quynh'!$C$7:$E$389,3,0)</f>
        <v>A1</v>
      </c>
      <c r="W23" s="494">
        <f>VLOOKUP(V23,Sheet1!$B$2:$C$12,2,TRUE)</f>
        <v>10</v>
      </c>
      <c r="X23" s="494" t="str">
        <f>VLOOKUP($E23,'[24]Gui chi Quynh'!$C$7:$E$389,3,0)</f>
        <v>A1</v>
      </c>
      <c r="Y23" s="494">
        <f>VLOOKUP(X23,Sheet1!$B$2:$C$12,2,TRUE)</f>
        <v>10</v>
      </c>
      <c r="Z23" s="494" t="str">
        <f>VLOOKUP($E23,'[25]Gui chi Quynh'!$C$7:$E$388,3,0)</f>
        <v>A1</v>
      </c>
      <c r="AA23" s="494">
        <f>VLOOKUP(Z23,Sheet1!$B$2:$C$12,2,TRUE)</f>
        <v>10</v>
      </c>
      <c r="AB23" s="494" t="str">
        <f>VLOOKUP($E23,'T5'!$E$9:$AH$337,24,0)</f>
        <v>A1</v>
      </c>
      <c r="AC23" s="494">
        <f>VLOOKUP(AB23,Sheet1!$B$2:$C$12,2,TRUE)</f>
        <v>10</v>
      </c>
      <c r="AD23" s="494"/>
      <c r="AE23" s="494" t="e">
        <f>VLOOKUP(AD23,Sheet1!$B$2:$C$12,2,TRUE)</f>
        <v>#N/A</v>
      </c>
      <c r="AF23" s="592" t="str">
        <f>VLOOKUP($E23,'[26]Tong hop ket qua'!$E$19:$M$219,9,0)</f>
        <v>Xuất sắc</v>
      </c>
      <c r="AG23" s="709">
        <f t="shared" si="0"/>
        <v>9.6999999999999993</v>
      </c>
      <c r="AH23" s="709" t="str">
        <f t="shared" si="1"/>
        <v>11A*</v>
      </c>
      <c r="AI23" s="709">
        <f t="shared" si="2"/>
        <v>0</v>
      </c>
      <c r="AJ23" s="683"/>
      <c r="AK23" s="494" t="str">
        <f t="shared" si="3"/>
        <v>Xuất sắc</v>
      </c>
      <c r="AL23" s="494" t="str">
        <f>VLOOKUP($E23,'cac dv gui'!$C$90:$AC$104,25,0)</f>
        <v>Xuất sắc</v>
      </c>
      <c r="AM23" s="494" t="str">
        <f>VLOOKUP($E23,'cac dv gui'!$C$90:$AC$104,26,0)</f>
        <v>Xuất sắc</v>
      </c>
      <c r="AN23" s="675"/>
      <c r="AO23" s="494" t="s">
        <v>1130</v>
      </c>
      <c r="AP23" s="675"/>
      <c r="AQ23" s="675"/>
      <c r="AR23" s="675"/>
      <c r="AS23" s="675"/>
      <c r="AT23" s="494"/>
      <c r="AU23" s="684" t="s">
        <v>390</v>
      </c>
    </row>
    <row r="24" spans="1:47" s="684" customFormat="1" ht="24.95" customHeight="1" x14ac:dyDescent="0.25">
      <c r="A24" s="512" t="s">
        <v>31</v>
      </c>
      <c r="B24" s="512">
        <f>COUNTIF($F$11:F24,F24)</f>
        <v>3</v>
      </c>
      <c r="C24" s="513" t="s">
        <v>984</v>
      </c>
      <c r="D24" s="514" t="s">
        <v>58</v>
      </c>
      <c r="E24" s="512" t="s">
        <v>472</v>
      </c>
      <c r="F24" s="494" t="s">
        <v>363</v>
      </c>
      <c r="G24" s="494" t="s">
        <v>974</v>
      </c>
      <c r="H24" s="494" t="str">
        <f>VLOOKUP(E24,'[16]Gui chi Quynh'!$C$7:$E$387,3,0)</f>
        <v>A1</v>
      </c>
      <c r="I24" s="494">
        <f>VLOOKUP(H24,Sheet1!$B$2:$C$12,2,TRUE)</f>
        <v>10</v>
      </c>
      <c r="J24" s="494" t="str">
        <f>VLOOKUP($E24,'[17]Gui chi Quynh'!$C$7:$E$387,3,0)</f>
        <v>A1</v>
      </c>
      <c r="K24" s="494">
        <f>VLOOKUP(J24,Sheet1!$B$2:$C$12,2,TRUE)</f>
        <v>10</v>
      </c>
      <c r="L24" s="494" t="str">
        <f>VLOOKUP(E24,'[18]Gui chi Quynh'!$C$7:$F$385,3,0)</f>
        <v>A1</v>
      </c>
      <c r="M24" s="494">
        <f>VLOOKUP(L24,Sheet1!$B$2:$C$12,2,TRUE)</f>
        <v>10</v>
      </c>
      <c r="N24" s="494" t="str">
        <f>VLOOKUP(E24,'[19]Gui chi Quynh'!$C$7:$E$391,3,0)</f>
        <v>A1</v>
      </c>
      <c r="O24" s="494">
        <f>VLOOKUP(N24,Sheet1!$B$2:$C$12,2,TRUE)</f>
        <v>10</v>
      </c>
      <c r="P24" s="494" t="str">
        <f>VLOOKUP(E24,'[20]Gui chi Quynh'!$C$7:$E$391,3,0)</f>
        <v>A1</v>
      </c>
      <c r="Q24" s="494">
        <f>VLOOKUP(P24,Sheet1!$B$2:$C$12,2,TRUE)</f>
        <v>10</v>
      </c>
      <c r="R24" s="494" t="str">
        <f>VLOOKUP($E24,'[21]Gui chi Quynh'!$C$7:$E$390,3,0)</f>
        <v>A1</v>
      </c>
      <c r="S24" s="494">
        <f>VLOOKUP(R24,Sheet1!$B$2:$C$12,2,TRUE)</f>
        <v>10</v>
      </c>
      <c r="T24" s="494" t="str">
        <f>VLOOKUP($E24,'[22]Gui chi Quynh'!$C$7:$E$390,3,0)</f>
        <v>A1</v>
      </c>
      <c r="U24" s="494">
        <f>VLOOKUP(T24,Sheet1!$B$2:$C$12,2,TRUE)</f>
        <v>10</v>
      </c>
      <c r="V24" s="494" t="str">
        <f>VLOOKUP($E24,'[23]Gui chi Quynh'!$C$7:$E$389,3,0)</f>
        <v>A1</v>
      </c>
      <c r="W24" s="494">
        <f>VLOOKUP(V24,Sheet1!$B$2:$C$12,2,TRUE)</f>
        <v>10</v>
      </c>
      <c r="X24" s="494" t="str">
        <f>VLOOKUP($E24,'[24]Gui chi Quynh'!$C$7:$E$389,3,0)</f>
        <v>A1</v>
      </c>
      <c r="Y24" s="494">
        <f>VLOOKUP(X24,Sheet1!$B$2:$C$12,2,TRUE)</f>
        <v>10</v>
      </c>
      <c r="Z24" s="494" t="str">
        <f>VLOOKUP($E24,'[25]Gui chi Quynh'!$C$7:$E$388,3,0)</f>
        <v>A1</v>
      </c>
      <c r="AA24" s="494">
        <f>VLOOKUP(Z24,Sheet1!$B$2:$C$12,2,TRUE)</f>
        <v>10</v>
      </c>
      <c r="AB24" s="494" t="str">
        <f>VLOOKUP($E24,'T5'!$E$9:$AH$337,24,0)</f>
        <v>A1</v>
      </c>
      <c r="AC24" s="494">
        <f>VLOOKUP(AB24,Sheet1!$B$2:$C$12,2,TRUE)</f>
        <v>10</v>
      </c>
      <c r="AD24" s="494"/>
      <c r="AE24" s="494" t="e">
        <f>VLOOKUP(AD24,Sheet1!$B$2:$C$12,2,TRUE)</f>
        <v>#N/A</v>
      </c>
      <c r="AF24" s="592" t="str">
        <f>VLOOKUP($E24,'[26]Tong hop ket qua'!$E$19:$M$219,9,0)</f>
        <v>Tốt</v>
      </c>
      <c r="AG24" s="709">
        <f t="shared" si="0"/>
        <v>10</v>
      </c>
      <c r="AH24" s="709" t="str">
        <f t="shared" si="1"/>
        <v>11A*</v>
      </c>
      <c r="AI24" s="709">
        <f t="shared" si="2"/>
        <v>0</v>
      </c>
      <c r="AJ24" s="683"/>
      <c r="AK24" s="494" t="str">
        <f t="shared" si="3"/>
        <v>Xuất sắc</v>
      </c>
      <c r="AL24" s="494" t="str">
        <f>VLOOKUP($E24,'cac dv gui'!$C$90:$AC$104,25,0)</f>
        <v>Xuất sắc</v>
      </c>
      <c r="AM24" s="494" t="str">
        <f>VLOOKUP($E24,'cac dv gui'!$C$90:$AC$104,26,0)</f>
        <v>Xuất sắc</v>
      </c>
      <c r="AN24" s="675"/>
      <c r="AO24" s="494" t="s">
        <v>1130</v>
      </c>
      <c r="AP24" s="675"/>
      <c r="AQ24" s="675"/>
      <c r="AR24" s="675"/>
      <c r="AS24" s="675"/>
      <c r="AT24" s="494"/>
      <c r="AU24" s="684" t="s">
        <v>390</v>
      </c>
    </row>
    <row r="25" spans="1:47" s="684" customFormat="1" ht="24.95" customHeight="1" x14ac:dyDescent="0.25">
      <c r="A25" s="512" t="s">
        <v>33</v>
      </c>
      <c r="B25" s="512">
        <f>COUNTIF($F$11:F25,F25)</f>
        <v>4</v>
      </c>
      <c r="C25" s="513" t="s">
        <v>984</v>
      </c>
      <c r="D25" s="552" t="s">
        <v>2</v>
      </c>
      <c r="E25" s="520" t="s">
        <v>447</v>
      </c>
      <c r="F25" s="494" t="s">
        <v>363</v>
      </c>
      <c r="G25" s="494" t="s">
        <v>974</v>
      </c>
      <c r="H25" s="494" t="str">
        <f>VLOOKUP(E25,'[16]Gui chi Quynh'!$C$7:$E$387,3,0)</f>
        <v>A1</v>
      </c>
      <c r="I25" s="494">
        <f>VLOOKUP(H25,Sheet1!$B$2:$C$12,2,TRUE)</f>
        <v>10</v>
      </c>
      <c r="J25" s="494" t="str">
        <f>VLOOKUP($E25,'[17]Gui chi Quynh'!$C$7:$E$387,3,0)</f>
        <v>A1</v>
      </c>
      <c r="K25" s="494">
        <f>VLOOKUP(J25,Sheet1!$B$2:$C$12,2,TRUE)</f>
        <v>10</v>
      </c>
      <c r="L25" s="494" t="str">
        <f>VLOOKUP(E25,'[18]Gui chi Quynh'!$C$7:$F$385,3,0)</f>
        <v>A1</v>
      </c>
      <c r="M25" s="494">
        <f>VLOOKUP(L25,Sheet1!$B$2:$C$12,2,TRUE)</f>
        <v>10</v>
      </c>
      <c r="N25" s="494" t="str">
        <f>VLOOKUP(E25,'[19]Gui chi Quynh'!$C$7:$E$391,3,0)</f>
        <v>A1</v>
      </c>
      <c r="O25" s="494">
        <f>VLOOKUP(N25,Sheet1!$B$2:$C$12,2,TRUE)</f>
        <v>10</v>
      </c>
      <c r="P25" s="494" t="str">
        <f>VLOOKUP(E25,'[20]Gui chi Quynh'!$C$7:$E$391,3,0)</f>
        <v>A1</v>
      </c>
      <c r="Q25" s="494">
        <f>VLOOKUP(P25,Sheet1!$B$2:$C$12,2,TRUE)</f>
        <v>10</v>
      </c>
      <c r="R25" s="494" t="str">
        <f>VLOOKUP($E25,'[21]Gui chi Quynh'!$C$7:$E$390,3,0)</f>
        <v>A1</v>
      </c>
      <c r="S25" s="494">
        <f>VLOOKUP(R25,Sheet1!$B$2:$C$12,2,TRUE)</f>
        <v>10</v>
      </c>
      <c r="T25" s="494" t="str">
        <f>VLOOKUP($E25,'[22]Gui chi Quynh'!$C$7:$E$390,3,0)</f>
        <v>A1</v>
      </c>
      <c r="U25" s="494">
        <f>VLOOKUP(T25,Sheet1!$B$2:$C$12,2,TRUE)</f>
        <v>10</v>
      </c>
      <c r="V25" s="494" t="str">
        <f>VLOOKUP($E25,'[23]Gui chi Quynh'!$C$7:$E$389,3,0)</f>
        <v>A2</v>
      </c>
      <c r="W25" s="494">
        <f>VLOOKUP(V25,Sheet1!$B$2:$C$12,2,TRUE)</f>
        <v>9</v>
      </c>
      <c r="X25" s="494" t="str">
        <f>VLOOKUP($E25,'[24]Gui chi Quynh'!$C$7:$E$389,3,0)</f>
        <v>A2</v>
      </c>
      <c r="Y25" s="494">
        <f>VLOOKUP(X25,Sheet1!$B$2:$C$12,2,TRUE)</f>
        <v>9</v>
      </c>
      <c r="Z25" s="494" t="str">
        <f>VLOOKUP($E25,'[25]Gui chi Quynh'!$C$7:$E$388,3,0)</f>
        <v>A1</v>
      </c>
      <c r="AA25" s="494">
        <f>VLOOKUP(Z25,Sheet1!$B$2:$C$12,2,TRUE)</f>
        <v>10</v>
      </c>
      <c r="AB25" s="494" t="str">
        <f>VLOOKUP($E25,'T5'!$E$9:$AH$337,24,0)</f>
        <v>A2</v>
      </c>
      <c r="AC25" s="494">
        <f>VLOOKUP(AB25,Sheet1!$B$2:$C$12,2,TRUE)</f>
        <v>9</v>
      </c>
      <c r="AD25" s="494"/>
      <c r="AE25" s="494" t="e">
        <f>VLOOKUP(AD25,Sheet1!$B$2:$C$12,2,TRUE)</f>
        <v>#N/A</v>
      </c>
      <c r="AF25" s="592" t="str">
        <f>VLOOKUP($E25,'[26]Tong hop ket qua'!$E$19:$M$219,9,0)</f>
        <v>Khá</v>
      </c>
      <c r="AG25" s="709">
        <f t="shared" si="0"/>
        <v>9.6999999999999993</v>
      </c>
      <c r="AH25" s="709" t="str">
        <f t="shared" si="1"/>
        <v>11A*</v>
      </c>
      <c r="AI25" s="709">
        <f t="shared" si="2"/>
        <v>0</v>
      </c>
      <c r="AJ25" s="683"/>
      <c r="AK25" s="494" t="str">
        <f t="shared" si="3"/>
        <v>Xuất sắc</v>
      </c>
      <c r="AL25" s="494" t="str">
        <f>VLOOKUP($E25,'cac dv gui'!$C$90:$AC$104,25,0)</f>
        <v>Xuất sắc</v>
      </c>
      <c r="AM25" s="494" t="str">
        <f>VLOOKUP($E25,'cac dv gui'!$C$90:$AC$104,26,0)</f>
        <v>Xuất sắc</v>
      </c>
      <c r="AN25" s="675"/>
      <c r="AO25" s="494"/>
      <c r="AP25" s="675"/>
      <c r="AQ25" s="675"/>
      <c r="AR25" s="675"/>
      <c r="AS25" s="675"/>
      <c r="AT25" s="494"/>
      <c r="AU25" s="684" t="s">
        <v>390</v>
      </c>
    </row>
    <row r="26" spans="1:47" s="684" customFormat="1" ht="24.95" customHeight="1" x14ac:dyDescent="0.25">
      <c r="A26" s="512" t="s">
        <v>35</v>
      </c>
      <c r="B26" s="512">
        <f>COUNTIF($F$11:F26,F26)</f>
        <v>5</v>
      </c>
      <c r="C26" s="513" t="s">
        <v>984</v>
      </c>
      <c r="D26" s="552" t="s">
        <v>59</v>
      </c>
      <c r="E26" s="520" t="s">
        <v>444</v>
      </c>
      <c r="F26" s="494" t="s">
        <v>363</v>
      </c>
      <c r="G26" s="494" t="s">
        <v>974</v>
      </c>
      <c r="H26" s="494" t="str">
        <f>VLOOKUP(E26,'[16]Gui chi Quynh'!$C$7:$E$387,3,0)</f>
        <v>A1</v>
      </c>
      <c r="I26" s="494">
        <f>VLOOKUP(H26,Sheet1!$B$2:$C$12,2,TRUE)</f>
        <v>10</v>
      </c>
      <c r="J26" s="494" t="str">
        <f>VLOOKUP($E26,'[17]Gui chi Quynh'!$C$7:$E$387,3,0)</f>
        <v>A1</v>
      </c>
      <c r="K26" s="494">
        <f>VLOOKUP(J26,Sheet1!$B$2:$C$12,2,TRUE)</f>
        <v>10</v>
      </c>
      <c r="L26" s="494" t="str">
        <f>VLOOKUP(E26,'[18]Gui chi Quynh'!$C$7:$F$385,3,0)</f>
        <v>A1</v>
      </c>
      <c r="M26" s="494">
        <f>VLOOKUP(L26,Sheet1!$B$2:$C$12,2,TRUE)</f>
        <v>10</v>
      </c>
      <c r="N26" s="494" t="str">
        <f>VLOOKUP(E26,'[19]Gui chi Quynh'!$C$7:$E$391,3,0)</f>
        <v>A2</v>
      </c>
      <c r="O26" s="494">
        <f>VLOOKUP(N26,Sheet1!$B$2:$C$12,2,TRUE)</f>
        <v>9</v>
      </c>
      <c r="P26" s="494" t="str">
        <f>VLOOKUP(E26,'[20]Gui chi Quynh'!$C$7:$E$391,3,0)</f>
        <v>A1</v>
      </c>
      <c r="Q26" s="494">
        <f>VLOOKUP(P26,Sheet1!$B$2:$C$12,2,TRUE)</f>
        <v>10</v>
      </c>
      <c r="R26" s="494" t="str">
        <f>VLOOKUP($E26,'[21]Gui chi Quynh'!$C$7:$E$390,3,0)</f>
        <v>A1</v>
      </c>
      <c r="S26" s="494">
        <f>VLOOKUP(R26,Sheet1!$B$2:$C$12,2,TRUE)</f>
        <v>10</v>
      </c>
      <c r="T26" s="494" t="str">
        <f>VLOOKUP($E26,'[22]Gui chi Quynh'!$C$7:$E$390,3,0)</f>
        <v>A1</v>
      </c>
      <c r="U26" s="494">
        <f>VLOOKUP(T26,Sheet1!$B$2:$C$12,2,TRUE)</f>
        <v>10</v>
      </c>
      <c r="V26" s="494" t="str">
        <f>VLOOKUP($E26,'[23]Gui chi Quynh'!$C$7:$E$389,3,0)</f>
        <v>A1</v>
      </c>
      <c r="W26" s="494">
        <f>VLOOKUP(V26,Sheet1!$B$2:$C$12,2,TRUE)</f>
        <v>10</v>
      </c>
      <c r="X26" s="494" t="str">
        <f>VLOOKUP($E26,'[24]Gui chi Quynh'!$C$7:$E$389,3,0)</f>
        <v>A2</v>
      </c>
      <c r="Y26" s="494">
        <f>VLOOKUP(X26,Sheet1!$B$2:$C$12,2,TRUE)</f>
        <v>9</v>
      </c>
      <c r="Z26" s="494" t="str">
        <f>VLOOKUP($E26,'[25]Gui chi Quynh'!$C$7:$E$388,3,0)</f>
        <v>A2</v>
      </c>
      <c r="AA26" s="494">
        <f>VLOOKUP(Z26,Sheet1!$B$2:$C$12,2,TRUE)</f>
        <v>9</v>
      </c>
      <c r="AB26" s="494" t="str">
        <f>VLOOKUP($E26,'T5'!$E$9:$AH$337,24,0)</f>
        <v>A2</v>
      </c>
      <c r="AC26" s="494">
        <f>VLOOKUP(AB26,Sheet1!$B$2:$C$12,2,TRUE)</f>
        <v>9</v>
      </c>
      <c r="AD26" s="494"/>
      <c r="AE26" s="494" t="e">
        <f>VLOOKUP(AD26,Sheet1!$B$2:$C$12,2,TRUE)</f>
        <v>#N/A</v>
      </c>
      <c r="AF26" s="592" t="str">
        <f>VLOOKUP($E26,'[26]Tong hop ket qua'!$E$19:$M$219,9,0)</f>
        <v>Tốt</v>
      </c>
      <c r="AG26" s="709">
        <f t="shared" si="0"/>
        <v>9.6</v>
      </c>
      <c r="AH26" s="709" t="str">
        <f t="shared" si="1"/>
        <v>11A*</v>
      </c>
      <c r="AI26" s="709">
        <f t="shared" si="2"/>
        <v>0</v>
      </c>
      <c r="AJ26" s="683"/>
      <c r="AK26" s="494" t="str">
        <f t="shared" si="3"/>
        <v>Xuất sắc</v>
      </c>
      <c r="AL26" s="494" t="str">
        <f>VLOOKUP($E26,'cac dv gui'!$C$90:$AC$104,25,0)</f>
        <v>Xuất sắc</v>
      </c>
      <c r="AM26" s="494" t="str">
        <f>VLOOKUP($E26,'cac dv gui'!$C$90:$AC$104,26,0)</f>
        <v>Xuất sắc</v>
      </c>
      <c r="AN26" s="675"/>
      <c r="AO26" s="494"/>
      <c r="AP26" s="675"/>
      <c r="AQ26" s="675"/>
      <c r="AR26" s="675"/>
      <c r="AS26" s="675"/>
      <c r="AT26" s="494"/>
      <c r="AU26" s="684" t="s">
        <v>390</v>
      </c>
    </row>
    <row r="27" spans="1:47" s="684" customFormat="1" ht="36" customHeight="1" x14ac:dyDescent="0.25">
      <c r="A27" s="512" t="s">
        <v>37</v>
      </c>
      <c r="B27" s="512">
        <f>COUNTIF($F$11:F27,F27)</f>
        <v>6</v>
      </c>
      <c r="C27" s="513" t="s">
        <v>984</v>
      </c>
      <c r="D27" s="552" t="s">
        <v>62</v>
      </c>
      <c r="E27" s="520" t="s">
        <v>445</v>
      </c>
      <c r="F27" s="494" t="s">
        <v>363</v>
      </c>
      <c r="G27" s="494" t="s">
        <v>974</v>
      </c>
      <c r="H27" s="494" t="str">
        <f>VLOOKUP(E27,'[16]Gui chi Quynh'!$C$7:$E$387,3,0)</f>
        <v>A1</v>
      </c>
      <c r="I27" s="494">
        <f>VLOOKUP(H27,Sheet1!$B$2:$C$12,2,TRUE)</f>
        <v>10</v>
      </c>
      <c r="J27" s="494" t="str">
        <f>VLOOKUP($E27,'[17]Gui chi Quynh'!$C$7:$E$387,3,0)</f>
        <v>A1</v>
      </c>
      <c r="K27" s="494">
        <f>VLOOKUP(J27,Sheet1!$B$2:$C$12,2,TRUE)</f>
        <v>10</v>
      </c>
      <c r="L27" s="494" t="str">
        <f>VLOOKUP(E27,'[18]Gui chi Quynh'!$C$7:$F$385,3,0)</f>
        <v>A1</v>
      </c>
      <c r="M27" s="494">
        <f>VLOOKUP(L27,Sheet1!$B$2:$C$12,2,TRUE)</f>
        <v>10</v>
      </c>
      <c r="N27" s="494" t="str">
        <f>VLOOKUP(E27,'[19]Gui chi Quynh'!$C$7:$E$391,3,0)</f>
        <v>A2</v>
      </c>
      <c r="O27" s="494">
        <f>VLOOKUP(N27,Sheet1!$B$2:$C$12,2,TRUE)</f>
        <v>9</v>
      </c>
      <c r="P27" s="494" t="str">
        <f>VLOOKUP(E27,'[20]Gui chi Quynh'!$C$7:$E$391,3,0)</f>
        <v>A2</v>
      </c>
      <c r="Q27" s="494">
        <f>VLOOKUP(P27,Sheet1!$B$2:$C$12,2,TRUE)</f>
        <v>9</v>
      </c>
      <c r="R27" s="494" t="str">
        <f>VLOOKUP($E27,'[21]Gui chi Quynh'!$C$7:$E$390,3,0)</f>
        <v>A2</v>
      </c>
      <c r="S27" s="494">
        <f>VLOOKUP(R27,Sheet1!$B$2:$C$12,2,TRUE)</f>
        <v>9</v>
      </c>
      <c r="T27" s="494" t="str">
        <f>VLOOKUP($E27,'[22]Gui chi Quynh'!$C$7:$E$390,3,0)</f>
        <v>A2</v>
      </c>
      <c r="U27" s="494">
        <f>VLOOKUP(T27,Sheet1!$B$2:$C$12,2,TRUE)</f>
        <v>9</v>
      </c>
      <c r="V27" s="494" t="str">
        <f>VLOOKUP($E27,'[23]Gui chi Quynh'!$C$7:$E$389,3,0)</f>
        <v>A1</v>
      </c>
      <c r="W27" s="494">
        <f>VLOOKUP(V27,Sheet1!$B$2:$C$12,2,TRUE)</f>
        <v>10</v>
      </c>
      <c r="X27" s="494" t="str">
        <f>VLOOKUP($E27,'[24]Gui chi Quynh'!$C$7:$E$389,3,0)</f>
        <v>A3</v>
      </c>
      <c r="Y27" s="494">
        <f>VLOOKUP(X27,Sheet1!$B$2:$C$12,2,TRUE)</f>
        <v>8</v>
      </c>
      <c r="Z27" s="494" t="str">
        <f>VLOOKUP($E27,'[25]Gui chi Quynh'!$C$7:$E$388,3,0)</f>
        <v>A2</v>
      </c>
      <c r="AA27" s="494">
        <f>VLOOKUP(Z27,Sheet1!$B$2:$C$12,2,TRUE)</f>
        <v>9</v>
      </c>
      <c r="AB27" s="494" t="str">
        <f>VLOOKUP($E27,'T5'!$E$9:$AH$337,24,0)</f>
        <v>A3</v>
      </c>
      <c r="AC27" s="494">
        <f>VLOOKUP(AB27,Sheet1!$B$2:$C$12,2,TRUE)</f>
        <v>8</v>
      </c>
      <c r="AD27" s="494"/>
      <c r="AE27" s="494" t="e">
        <f>VLOOKUP(AD27,Sheet1!$B$2:$C$12,2,TRUE)</f>
        <v>#N/A</v>
      </c>
      <c r="AF27" s="592" t="str">
        <f>VLOOKUP($E27,'[26]Tong hop ket qua'!$E$19:$M$219,9,0)</f>
        <v>Khá</v>
      </c>
      <c r="AG27" s="709">
        <f t="shared" si="0"/>
        <v>9.1999999999999993</v>
      </c>
      <c r="AH27" s="709" t="str">
        <f t="shared" si="1"/>
        <v>11A*</v>
      </c>
      <c r="AI27" s="709">
        <f t="shared" si="2"/>
        <v>0</v>
      </c>
      <c r="AJ27" s="683"/>
      <c r="AK27" s="494" t="str">
        <f t="shared" si="3"/>
        <v>Xuất sắc</v>
      </c>
      <c r="AL27" s="494" t="str">
        <f>VLOOKUP($E27,'cac dv gui'!$C$90:$AC$104,25,0)</f>
        <v>Xuất sắc</v>
      </c>
      <c r="AM27" s="494" t="str">
        <f>VLOOKUP($E27,'cac dv gui'!$C$90:$AC$104,26,0)</f>
        <v>Xuất sắc</v>
      </c>
      <c r="AN27" s="675"/>
      <c r="AO27" s="494"/>
      <c r="AP27" s="675"/>
      <c r="AQ27" s="675"/>
      <c r="AR27" s="675"/>
      <c r="AS27" s="675"/>
      <c r="AT27" s="494"/>
      <c r="AU27" s="684" t="s">
        <v>390</v>
      </c>
    </row>
    <row r="28" spans="1:47" s="684" customFormat="1" ht="24.95" customHeight="1" x14ac:dyDescent="0.25">
      <c r="A28" s="512" t="s">
        <v>38</v>
      </c>
      <c r="B28" s="512">
        <f>COUNTIF($F$11:F28,F28)</f>
        <v>7</v>
      </c>
      <c r="C28" s="513" t="s">
        <v>984</v>
      </c>
      <c r="D28" s="552" t="s">
        <v>280</v>
      </c>
      <c r="E28" s="520" t="s">
        <v>451</v>
      </c>
      <c r="F28" s="494" t="s">
        <v>363</v>
      </c>
      <c r="G28" s="494" t="s">
        <v>974</v>
      </c>
      <c r="H28" s="810" t="str">
        <f>VLOOKUP(E28,'[16]Gui chi Quynh'!$C$7:$E$387,3,0)</f>
        <v>A DN</v>
      </c>
      <c r="I28" s="494">
        <v>7</v>
      </c>
      <c r="J28" s="494" t="str">
        <f>VLOOKUP($E28,'[17]Gui chi Quynh'!$C$7:$E$387,3,0)</f>
        <v>A4</v>
      </c>
      <c r="K28" s="494">
        <f>VLOOKUP(J28,Sheet1!$B$2:$C$12,2,TRUE)</f>
        <v>7</v>
      </c>
      <c r="L28" s="494" t="str">
        <f>VLOOKUP(E28,'[18]Gui chi Quynh'!$C$7:$F$385,3,0)</f>
        <v>A3</v>
      </c>
      <c r="M28" s="494">
        <f>VLOOKUP(L28,Sheet1!$B$2:$C$12,2,TRUE)</f>
        <v>8</v>
      </c>
      <c r="N28" s="494" t="str">
        <f>VLOOKUP(E28,'[19]Gui chi Quynh'!$C$7:$E$391,3,0)</f>
        <v>A2</v>
      </c>
      <c r="O28" s="494">
        <f>VLOOKUP(N28,Sheet1!$B$2:$C$12,2,TRUE)</f>
        <v>9</v>
      </c>
      <c r="P28" s="494" t="str">
        <f>VLOOKUP(E28,'[20]Gui chi Quynh'!$C$7:$E$391,3,0)</f>
        <v>A3</v>
      </c>
      <c r="Q28" s="494">
        <f>VLOOKUP(P28,Sheet1!$B$2:$C$12,2,TRUE)</f>
        <v>8</v>
      </c>
      <c r="R28" s="494" t="str">
        <f>VLOOKUP($E28,'[21]Gui chi Quynh'!$C$7:$E$390,3,0)</f>
        <v>A3</v>
      </c>
      <c r="S28" s="494">
        <f>VLOOKUP(R28,Sheet1!$B$2:$C$12,2,TRUE)</f>
        <v>8</v>
      </c>
      <c r="T28" s="494" t="str">
        <f>VLOOKUP($E28,'[22]Gui chi Quynh'!$C$7:$E$390,3,0)</f>
        <v>A3</v>
      </c>
      <c r="U28" s="494">
        <f>VLOOKUP(T28,Sheet1!$B$2:$C$12,2,TRUE)</f>
        <v>8</v>
      </c>
      <c r="V28" s="494" t="str">
        <f>VLOOKUP($E28,'[23]Gui chi Quynh'!$C$7:$E$389,3,0)</f>
        <v>A3</v>
      </c>
      <c r="W28" s="494">
        <f>VLOOKUP(V28,Sheet1!$B$2:$C$12,2,TRUE)</f>
        <v>8</v>
      </c>
      <c r="X28" s="494" t="str">
        <f>VLOOKUP($E28,'[24]Gui chi Quynh'!$C$7:$E$389,3,0)</f>
        <v>A2</v>
      </c>
      <c r="Y28" s="494">
        <f>VLOOKUP(X28,Sheet1!$B$2:$C$12,2,TRUE)</f>
        <v>9</v>
      </c>
      <c r="Z28" s="494" t="str">
        <f>VLOOKUP($E28,'[25]Gui chi Quynh'!$C$7:$E$388,3,0)</f>
        <v>A2</v>
      </c>
      <c r="AA28" s="494">
        <f>VLOOKUP(Z28,Sheet1!$B$2:$C$12,2,TRUE)</f>
        <v>9</v>
      </c>
      <c r="AB28" s="494" t="str">
        <f>VLOOKUP($E28,'T5'!$E$9:$AH$337,24,0)</f>
        <v>A3</v>
      </c>
      <c r="AC28" s="494">
        <f>VLOOKUP(AB28,Sheet1!$B$2:$C$12,2,TRUE)</f>
        <v>8</v>
      </c>
      <c r="AD28" s="494"/>
      <c r="AE28" s="494" t="e">
        <f>VLOOKUP(AD28,Sheet1!$B$2:$C$12,2,TRUE)</f>
        <v>#N/A</v>
      </c>
      <c r="AF28" s="592" t="str">
        <f>VLOOKUP($E28,'[26]Tong hop ket qua'!$E$19:$M$219,9,0)</f>
        <v>Đạt yêu cầu</v>
      </c>
      <c r="AG28" s="709">
        <f t="shared" si="0"/>
        <v>8.1</v>
      </c>
      <c r="AH28" s="709" t="str">
        <f t="shared" si="1"/>
        <v>11A*</v>
      </c>
      <c r="AI28" s="709">
        <f t="shared" si="2"/>
        <v>0</v>
      </c>
      <c r="AJ28" s="683"/>
      <c r="AK28" s="494" t="str">
        <f t="shared" si="3"/>
        <v>Xuất sắc</v>
      </c>
      <c r="AL28" s="494" t="str">
        <f>VLOOKUP($E28,'cac dv gui'!$C$90:$AC$104,25,0)</f>
        <v>Tốt</v>
      </c>
      <c r="AM28" s="494" t="str">
        <f>VLOOKUP($E28,'cac dv gui'!$C$90:$AC$104,26,0)</f>
        <v>Xuất sắc</v>
      </c>
      <c r="AN28" s="675"/>
      <c r="AO28" s="494"/>
      <c r="AP28" s="675"/>
      <c r="AQ28" s="675"/>
      <c r="AR28" s="675"/>
      <c r="AS28" s="675"/>
      <c r="AT28" s="494"/>
      <c r="AU28" s="684" t="s">
        <v>391</v>
      </c>
    </row>
    <row r="29" spans="1:47" s="684" customFormat="1" ht="24.95" customHeight="1" x14ac:dyDescent="0.25">
      <c r="A29" s="512" t="s">
        <v>40</v>
      </c>
      <c r="B29" s="512">
        <f>COUNTIF($F$11:F29,F29)</f>
        <v>8</v>
      </c>
      <c r="C29" s="513" t="s">
        <v>984</v>
      </c>
      <c r="D29" s="552" t="s">
        <v>60</v>
      </c>
      <c r="E29" s="553" t="s">
        <v>446</v>
      </c>
      <c r="F29" s="494" t="s">
        <v>363</v>
      </c>
      <c r="G29" s="494" t="s">
        <v>974</v>
      </c>
      <c r="H29" s="494" t="str">
        <f>VLOOKUP(E29,'[16]Gui chi Quynh'!$C$7:$E$387,3,0)</f>
        <v>A2</v>
      </c>
      <c r="I29" s="494">
        <f>VLOOKUP(H29,Sheet1!$B$2:$C$12,2,TRUE)</f>
        <v>9</v>
      </c>
      <c r="J29" s="494" t="str">
        <f>VLOOKUP($E29,'[17]Gui chi Quynh'!$C$7:$E$387,3,0)</f>
        <v>A1</v>
      </c>
      <c r="K29" s="494">
        <f>VLOOKUP(J29,Sheet1!$B$2:$C$12,2,TRUE)</f>
        <v>10</v>
      </c>
      <c r="L29" s="494" t="str">
        <f>VLOOKUP(E29,'[18]Gui chi Quynh'!$C$7:$F$385,3,0)</f>
        <v>A1</v>
      </c>
      <c r="M29" s="494">
        <f>VLOOKUP(L29,Sheet1!$B$2:$C$12,2,TRUE)</f>
        <v>10</v>
      </c>
      <c r="N29" s="494" t="str">
        <f>VLOOKUP(E29,'[19]Gui chi Quynh'!$C$7:$E$391,3,0)</f>
        <v>A2</v>
      </c>
      <c r="O29" s="494">
        <f>VLOOKUP(N29,Sheet1!$B$2:$C$12,2,TRUE)</f>
        <v>9</v>
      </c>
      <c r="P29" s="494" t="str">
        <f>VLOOKUP(E29,'[20]Gui chi Quynh'!$C$7:$E$391,3,0)</f>
        <v>A2</v>
      </c>
      <c r="Q29" s="494">
        <f>VLOOKUP(P29,Sheet1!$B$2:$C$12,2,TRUE)</f>
        <v>9</v>
      </c>
      <c r="R29" s="494" t="str">
        <f>VLOOKUP($E29,'[21]Gui chi Quynh'!$C$7:$E$390,3,0)</f>
        <v>A3</v>
      </c>
      <c r="S29" s="494">
        <f>VLOOKUP(R29,Sheet1!$B$2:$C$12,2,TRUE)</f>
        <v>8</v>
      </c>
      <c r="T29" s="494" t="str">
        <f>VLOOKUP($E29,'[22]Gui chi Quynh'!$C$7:$E$390,3,0)</f>
        <v>A1</v>
      </c>
      <c r="U29" s="494">
        <f>VLOOKUP(T29,Sheet1!$B$2:$C$12,2,TRUE)</f>
        <v>10</v>
      </c>
      <c r="V29" s="494" t="str">
        <f>VLOOKUP($E29,'[23]Gui chi Quynh'!$C$7:$E$389,3,0)</f>
        <v>A3</v>
      </c>
      <c r="W29" s="494">
        <f>VLOOKUP(V29,Sheet1!$B$2:$C$12,2,TRUE)</f>
        <v>8</v>
      </c>
      <c r="X29" s="494" t="str">
        <f>VLOOKUP($E29,'[24]Gui chi Quynh'!$C$7:$E$389,3,0)</f>
        <v>A1</v>
      </c>
      <c r="Y29" s="494">
        <f>VLOOKUP(X29,Sheet1!$B$2:$C$12,2,TRUE)</f>
        <v>10</v>
      </c>
      <c r="Z29" s="494" t="str">
        <f>VLOOKUP($E29,'[25]Gui chi Quynh'!$C$7:$E$388,3,0)</f>
        <v>A2</v>
      </c>
      <c r="AA29" s="494">
        <f>VLOOKUP(Z29,Sheet1!$B$2:$C$12,2,TRUE)</f>
        <v>9</v>
      </c>
      <c r="AB29" s="494" t="str">
        <f>VLOOKUP($E29,'T5'!$E$9:$AH$337,24,0)</f>
        <v>A2</v>
      </c>
      <c r="AC29" s="494">
        <f>VLOOKUP(AB29,Sheet1!$B$2:$C$12,2,TRUE)</f>
        <v>9</v>
      </c>
      <c r="AD29" s="494"/>
      <c r="AE29" s="494" t="e">
        <f>VLOOKUP(AD29,Sheet1!$B$2:$C$12,2,TRUE)</f>
        <v>#N/A</v>
      </c>
      <c r="AF29" s="592" t="str">
        <f>VLOOKUP($E29,'[26]Tong hop ket qua'!$E$19:$M$219,9,0)</f>
        <v>Đạt yêu cầu</v>
      </c>
      <c r="AG29" s="709">
        <f>ROUND(AVERAGE($H29:$AC29),1)</f>
        <v>9.1999999999999993</v>
      </c>
      <c r="AH29" s="709" t="str">
        <f t="shared" si="1"/>
        <v>11A*</v>
      </c>
      <c r="AI29" s="709">
        <f t="shared" si="2"/>
        <v>0</v>
      </c>
      <c r="AJ29" s="683"/>
      <c r="AK29" s="494" t="str">
        <f t="shared" si="3"/>
        <v>Xuất sắc</v>
      </c>
      <c r="AL29" s="494" t="str">
        <f>VLOOKUP($E29,'cac dv gui'!$C$90:$AC$104,25,0)</f>
        <v>Xuất sắc</v>
      </c>
      <c r="AM29" s="494" t="str">
        <f>VLOOKUP($E29,'cac dv gui'!$C$90:$AC$104,26,0)</f>
        <v>Xuất sắc</v>
      </c>
      <c r="AN29" s="675"/>
      <c r="AO29" s="494"/>
      <c r="AP29" s="675"/>
      <c r="AQ29" s="675"/>
      <c r="AR29" s="675"/>
      <c r="AS29" s="675"/>
      <c r="AT29" s="494"/>
      <c r="AU29" s="684" t="s">
        <v>391</v>
      </c>
    </row>
    <row r="30" spans="1:47" s="684" customFormat="1" ht="24.95" customHeight="1" x14ac:dyDescent="0.25">
      <c r="A30" s="512" t="s">
        <v>42</v>
      </c>
      <c r="B30" s="512">
        <f>COUNTIF($F$11:F30,F30)</f>
        <v>9</v>
      </c>
      <c r="C30" s="513" t="s">
        <v>984</v>
      </c>
      <c r="D30" s="552" t="s">
        <v>30</v>
      </c>
      <c r="E30" s="520" t="s">
        <v>450</v>
      </c>
      <c r="F30" s="494" t="s">
        <v>363</v>
      </c>
      <c r="G30" s="494" t="s">
        <v>974</v>
      </c>
      <c r="H30" s="494" t="str">
        <f>VLOOKUP(E30,'[16]Gui chi Quynh'!$C$7:$E$387,3,0)</f>
        <v>A1</v>
      </c>
      <c r="I30" s="494">
        <f>VLOOKUP(H30,Sheet1!$B$2:$C$12,2,TRUE)</f>
        <v>10</v>
      </c>
      <c r="J30" s="494" t="str">
        <f>VLOOKUP($E30,'[17]Gui chi Quynh'!$C$7:$E$387,3,0)</f>
        <v>A1</v>
      </c>
      <c r="K30" s="494">
        <f>VLOOKUP(J30,Sheet1!$B$2:$C$12,2,TRUE)</f>
        <v>10</v>
      </c>
      <c r="L30" s="494" t="str">
        <f>VLOOKUP(E30,'[18]Gui chi Quynh'!$C$7:$F$385,3,0)</f>
        <v>A1</v>
      </c>
      <c r="M30" s="494">
        <f>VLOOKUP(L30,Sheet1!$B$2:$C$12,2,TRUE)</f>
        <v>10</v>
      </c>
      <c r="N30" s="494" t="str">
        <f>VLOOKUP(E30,'[19]Gui chi Quynh'!$C$7:$E$391,3,0)</f>
        <v>A1</v>
      </c>
      <c r="O30" s="494">
        <f>VLOOKUP(N30,Sheet1!$B$2:$C$12,2,TRUE)</f>
        <v>10</v>
      </c>
      <c r="P30" s="494" t="str">
        <f>VLOOKUP(E30,'[20]Gui chi Quynh'!$C$7:$E$391,3,0)</f>
        <v>A1</v>
      </c>
      <c r="Q30" s="494">
        <f>VLOOKUP(P30,Sheet1!$B$2:$C$12,2,TRUE)</f>
        <v>10</v>
      </c>
      <c r="R30" s="494" t="str">
        <f>VLOOKUP($E30,'[21]Gui chi Quynh'!$C$7:$E$390,3,0)</f>
        <v>A2</v>
      </c>
      <c r="S30" s="494">
        <f>VLOOKUP(R30,Sheet1!$B$2:$C$12,2,TRUE)</f>
        <v>9</v>
      </c>
      <c r="T30" s="494" t="str">
        <f>VLOOKUP($E30,'[22]Gui chi Quynh'!$C$7:$E$390,3,0)</f>
        <v>A1</v>
      </c>
      <c r="U30" s="494">
        <f>VLOOKUP(T30,Sheet1!$B$2:$C$12,2,TRUE)</f>
        <v>10</v>
      </c>
      <c r="V30" s="494" t="str">
        <f>VLOOKUP($E30,'[23]Gui chi Quynh'!$C$7:$E$389,3,0)</f>
        <v>A1</v>
      </c>
      <c r="W30" s="494">
        <f>VLOOKUP(V30,Sheet1!$B$2:$C$12,2,TRUE)</f>
        <v>10</v>
      </c>
      <c r="X30" s="494" t="str">
        <f>VLOOKUP($E30,'[24]Gui chi Quynh'!$C$7:$E$389,3,0)</f>
        <v>A1</v>
      </c>
      <c r="Y30" s="494">
        <f>VLOOKUP(X30,Sheet1!$B$2:$C$12,2,TRUE)</f>
        <v>10</v>
      </c>
      <c r="Z30" s="494" t="str">
        <f>VLOOKUP($E30,'[25]Gui chi Quynh'!$C$7:$E$388,3,0)</f>
        <v>A1</v>
      </c>
      <c r="AA30" s="494">
        <f>VLOOKUP(Z30,Sheet1!$B$2:$C$12,2,TRUE)</f>
        <v>10</v>
      </c>
      <c r="AB30" s="494" t="str">
        <f>VLOOKUP($E30,'T5'!$E$9:$AH$337,24,0)</f>
        <v>A2</v>
      </c>
      <c r="AC30" s="494">
        <f>VLOOKUP(AB30,Sheet1!$B$2:$C$12,2,TRUE)</f>
        <v>9</v>
      </c>
      <c r="AD30" s="494"/>
      <c r="AE30" s="494" t="e">
        <f>VLOOKUP(AD30,Sheet1!$B$2:$C$12,2,TRUE)</f>
        <v>#N/A</v>
      </c>
      <c r="AF30" s="592" t="str">
        <f>VLOOKUP($E30,'[26]Tong hop ket qua'!$E$19:$M$219,9,0)</f>
        <v>Tốt</v>
      </c>
      <c r="AG30" s="709">
        <f t="shared" si="0"/>
        <v>9.8000000000000007</v>
      </c>
      <c r="AH30" s="709" t="str">
        <f t="shared" si="1"/>
        <v>11A*</v>
      </c>
      <c r="AI30" s="709">
        <f t="shared" si="2"/>
        <v>0</v>
      </c>
      <c r="AJ30" s="683"/>
      <c r="AK30" s="494" t="str">
        <f t="shared" si="3"/>
        <v>Xuất sắc</v>
      </c>
      <c r="AL30" s="494" t="str">
        <f>VLOOKUP($E30,'cac dv gui'!$C$90:$AC$104,25,0)</f>
        <v>Xuất sắc</v>
      </c>
      <c r="AM30" s="494" t="str">
        <f>VLOOKUP($E30,'cac dv gui'!$C$90:$AC$104,26,0)</f>
        <v>Xuất sắc</v>
      </c>
      <c r="AN30" s="675"/>
      <c r="AO30" s="494"/>
      <c r="AP30" s="675"/>
      <c r="AQ30" s="675"/>
      <c r="AR30" s="675"/>
      <c r="AS30" s="675"/>
      <c r="AT30" s="494"/>
      <c r="AU30" s="684" t="s">
        <v>390</v>
      </c>
    </row>
    <row r="31" spans="1:47" s="684" customFormat="1" ht="36.75" customHeight="1" x14ac:dyDescent="0.25">
      <c r="A31" s="512" t="s">
        <v>43</v>
      </c>
      <c r="B31" s="512">
        <f>COUNTIF($F$11:F31,F31)</f>
        <v>10</v>
      </c>
      <c r="C31" s="513" t="s">
        <v>984</v>
      </c>
      <c r="D31" s="552" t="s">
        <v>344</v>
      </c>
      <c r="E31" s="520" t="s">
        <v>448</v>
      </c>
      <c r="F31" s="494" t="s">
        <v>363</v>
      </c>
      <c r="G31" s="494" t="s">
        <v>974</v>
      </c>
      <c r="H31" s="494" t="str">
        <f>VLOOKUP(E31,'[16]Gui chi Quynh'!$C$7:$E$387,3,0)</f>
        <v>A1</v>
      </c>
      <c r="I31" s="494">
        <f>VLOOKUP(H31,Sheet1!$B$2:$C$12,2,TRUE)</f>
        <v>10</v>
      </c>
      <c r="J31" s="494" t="str">
        <f>VLOOKUP($E31,'[17]Gui chi Quynh'!$C$7:$E$387,3,0)</f>
        <v>A1</v>
      </c>
      <c r="K31" s="494">
        <f>VLOOKUP(J31,Sheet1!$B$2:$C$12,2,TRUE)</f>
        <v>10</v>
      </c>
      <c r="L31" s="494" t="str">
        <f>VLOOKUP(E31,'[18]Gui chi Quynh'!$C$7:$F$385,3,0)</f>
        <v>A2</v>
      </c>
      <c r="M31" s="494">
        <f>VLOOKUP(L31,Sheet1!$B$2:$C$12,2,TRUE)</f>
        <v>9</v>
      </c>
      <c r="N31" s="494" t="str">
        <f>VLOOKUP(E31,'[19]Gui chi Quynh'!$C$7:$E$391,3,0)</f>
        <v>A1</v>
      </c>
      <c r="O31" s="494">
        <f>VLOOKUP(N31,Sheet1!$B$2:$C$12,2,TRUE)</f>
        <v>10</v>
      </c>
      <c r="P31" s="494" t="str">
        <f>VLOOKUP(E31,'[20]Gui chi Quynh'!$C$7:$E$391,3,0)</f>
        <v>A3</v>
      </c>
      <c r="Q31" s="494">
        <f>VLOOKUP(P31,Sheet1!$B$2:$C$12,2,TRUE)</f>
        <v>8</v>
      </c>
      <c r="R31" s="494" t="str">
        <f>VLOOKUP($E31,'[21]Gui chi Quynh'!$C$7:$E$390,3,0)</f>
        <v>A3</v>
      </c>
      <c r="S31" s="494">
        <f>VLOOKUP(R31,Sheet1!$B$2:$C$12,2,TRUE)</f>
        <v>8</v>
      </c>
      <c r="T31" s="494" t="str">
        <f>VLOOKUP($E31,'[22]Gui chi Quynh'!$C$7:$E$390,3,0)</f>
        <v>A3</v>
      </c>
      <c r="U31" s="494">
        <f>VLOOKUP(T31,Sheet1!$B$2:$C$12,2,TRUE)</f>
        <v>8</v>
      </c>
      <c r="V31" s="494" t="str">
        <f>VLOOKUP($E31,'[23]Gui chi Quynh'!$C$7:$E$389,3,0)</f>
        <v>A3</v>
      </c>
      <c r="W31" s="494">
        <f>VLOOKUP(V31,Sheet1!$B$2:$C$12,2,TRUE)</f>
        <v>8</v>
      </c>
      <c r="X31" s="494" t="str">
        <f>VLOOKUP($E31,'[24]Gui chi Quynh'!$C$7:$E$389,3,0)</f>
        <v>A1</v>
      </c>
      <c r="Y31" s="494">
        <f>VLOOKUP(X31,Sheet1!$B$2:$C$12,2,TRUE)</f>
        <v>10</v>
      </c>
      <c r="Z31" s="494" t="str">
        <f>VLOOKUP($E31,'[25]Gui chi Quynh'!$C$7:$E$388,3,0)</f>
        <v>A2</v>
      </c>
      <c r="AA31" s="494">
        <f>VLOOKUP(Z31,Sheet1!$B$2:$C$12,2,TRUE)</f>
        <v>9</v>
      </c>
      <c r="AB31" s="494" t="str">
        <f>VLOOKUP($E31,'T5'!$E$9:$AH$337,24,0)</f>
        <v>A2</v>
      </c>
      <c r="AC31" s="494">
        <f>VLOOKUP(AB31,Sheet1!$B$2:$C$12,2,TRUE)</f>
        <v>9</v>
      </c>
      <c r="AD31" s="494"/>
      <c r="AE31" s="494" t="e">
        <f>VLOOKUP(AD31,Sheet1!$B$2:$C$12,2,TRUE)</f>
        <v>#N/A</v>
      </c>
      <c r="AF31" s="592" t="str">
        <f>VLOOKUP($E31,'[26]Tong hop ket qua'!$E$19:$M$219,9,0)</f>
        <v>Khá</v>
      </c>
      <c r="AG31" s="709">
        <f t="shared" si="0"/>
        <v>9</v>
      </c>
      <c r="AH31" s="709" t="str">
        <f t="shared" si="1"/>
        <v>11A*</v>
      </c>
      <c r="AI31" s="709">
        <f t="shared" si="2"/>
        <v>0</v>
      </c>
      <c r="AJ31" s="683"/>
      <c r="AK31" s="494" t="str">
        <f t="shared" si="3"/>
        <v>Xuất sắc</v>
      </c>
      <c r="AL31" s="494" t="str">
        <f>VLOOKUP($E31,'cac dv gui'!$C$90:$AC$104,25,0)</f>
        <v>Xuất sắc</v>
      </c>
      <c r="AM31" s="494" t="str">
        <f>VLOOKUP($E31,'cac dv gui'!$C$90:$AC$104,26,0)</f>
        <v>Xuất sắc</v>
      </c>
      <c r="AN31" s="675"/>
      <c r="AO31" s="494"/>
      <c r="AP31" s="675"/>
      <c r="AQ31" s="675"/>
      <c r="AR31" s="675"/>
      <c r="AS31" s="675"/>
      <c r="AT31" s="494"/>
      <c r="AU31" s="684" t="s">
        <v>391</v>
      </c>
    </row>
    <row r="32" spans="1:47" s="684" customFormat="1" ht="24.95" customHeight="1" x14ac:dyDescent="0.25">
      <c r="A32" s="512" t="s">
        <v>45</v>
      </c>
      <c r="B32" s="512">
        <f>COUNTIF($F$11:F32,F32)</f>
        <v>11</v>
      </c>
      <c r="C32" s="513" t="s">
        <v>984</v>
      </c>
      <c r="D32" s="552" t="s">
        <v>253</v>
      </c>
      <c r="E32" s="520" t="s">
        <v>449</v>
      </c>
      <c r="F32" s="494" t="s">
        <v>363</v>
      </c>
      <c r="G32" s="494" t="s">
        <v>974</v>
      </c>
      <c r="H32" s="494" t="str">
        <f>VLOOKUP(E32,'[16]Gui chi Quynh'!$C$7:$E$387,3,0)</f>
        <v>A1</v>
      </c>
      <c r="I32" s="494">
        <f>VLOOKUP(H32,Sheet1!$B$2:$C$12,2,TRUE)</f>
        <v>10</v>
      </c>
      <c r="J32" s="494" t="str">
        <f>VLOOKUP($E32,'[17]Gui chi Quynh'!$C$7:$E$387,3,0)</f>
        <v>A1</v>
      </c>
      <c r="K32" s="494">
        <f>VLOOKUP(J32,Sheet1!$B$2:$C$12,2,TRUE)</f>
        <v>10</v>
      </c>
      <c r="L32" s="494" t="str">
        <f>VLOOKUP(E32,'[18]Gui chi Quynh'!$C$7:$F$385,3,0)</f>
        <v>A1</v>
      </c>
      <c r="M32" s="494">
        <f>VLOOKUP(L32,Sheet1!$B$2:$C$12,2,TRUE)</f>
        <v>10</v>
      </c>
      <c r="N32" s="494" t="str">
        <f>VLOOKUP(E32,'[19]Gui chi Quynh'!$C$7:$E$391,3,0)</f>
        <v>A2</v>
      </c>
      <c r="O32" s="494">
        <f>VLOOKUP(N32,Sheet1!$B$2:$C$12,2,TRUE)</f>
        <v>9</v>
      </c>
      <c r="P32" s="494" t="str">
        <f>VLOOKUP(E32,'[20]Gui chi Quynh'!$C$7:$E$391,3,0)</f>
        <v>A2</v>
      </c>
      <c r="Q32" s="494">
        <f>VLOOKUP(P32,Sheet1!$B$2:$C$12,2,TRUE)</f>
        <v>9</v>
      </c>
      <c r="R32" s="494" t="str">
        <f>VLOOKUP($E32,'[21]Gui chi Quynh'!$C$7:$E$390,3,0)</f>
        <v>A1</v>
      </c>
      <c r="S32" s="494">
        <f>VLOOKUP(R32,Sheet1!$B$2:$C$12,2,TRUE)</f>
        <v>10</v>
      </c>
      <c r="T32" s="494" t="str">
        <f>VLOOKUP($E32,'[22]Gui chi Quynh'!$C$7:$E$390,3,0)</f>
        <v>A3</v>
      </c>
      <c r="U32" s="494">
        <f>VLOOKUP(T32,Sheet1!$B$2:$C$12,2,TRUE)</f>
        <v>8</v>
      </c>
      <c r="V32" s="494" t="str">
        <f>VLOOKUP($E32,'[23]Gui chi Quynh'!$C$7:$E$389,3,0)</f>
        <v>A3</v>
      </c>
      <c r="W32" s="494">
        <f>VLOOKUP(V32,Sheet1!$B$2:$C$12,2,TRUE)</f>
        <v>8</v>
      </c>
      <c r="X32" s="494" t="str">
        <f>VLOOKUP($E32,'[24]Gui chi Quynh'!$C$7:$E$389,3,0)</f>
        <v>A2</v>
      </c>
      <c r="Y32" s="494">
        <f>VLOOKUP(X32,Sheet1!$B$2:$C$12,2,TRUE)</f>
        <v>9</v>
      </c>
      <c r="Z32" s="494" t="str">
        <f>VLOOKUP($E32,'[25]Gui chi Quynh'!$C$7:$E$388,3,0)</f>
        <v>A1</v>
      </c>
      <c r="AA32" s="494">
        <f>VLOOKUP(Z32,Sheet1!$B$2:$C$12,2,TRUE)</f>
        <v>10</v>
      </c>
      <c r="AB32" s="494" t="str">
        <f>VLOOKUP($E32,'T5'!$E$9:$AH$337,24,0)</f>
        <v>A2</v>
      </c>
      <c r="AC32" s="494">
        <f>VLOOKUP(AB32,Sheet1!$B$2:$C$12,2,TRUE)</f>
        <v>9</v>
      </c>
      <c r="AD32" s="494"/>
      <c r="AE32" s="494" t="e">
        <f>VLOOKUP(AD32,Sheet1!$B$2:$C$12,2,TRUE)</f>
        <v>#N/A</v>
      </c>
      <c r="AF32" s="592" t="str">
        <f>VLOOKUP($E32,'[26]Tong hop ket qua'!$E$19:$M$219,9,0)</f>
        <v>Khá</v>
      </c>
      <c r="AG32" s="709">
        <f t="shared" si="0"/>
        <v>9.3000000000000007</v>
      </c>
      <c r="AH32" s="709" t="str">
        <f t="shared" si="1"/>
        <v>11A*</v>
      </c>
      <c r="AI32" s="709">
        <f t="shared" si="2"/>
        <v>0</v>
      </c>
      <c r="AJ32" s="683"/>
      <c r="AK32" s="494" t="str">
        <f t="shared" si="3"/>
        <v>Xuất sắc</v>
      </c>
      <c r="AL32" s="494" t="str">
        <f>VLOOKUP($E32,'cac dv gui'!$C$90:$AC$104,25,0)</f>
        <v>Xuất sắc</v>
      </c>
      <c r="AM32" s="494" t="str">
        <f>VLOOKUP($E32,'cac dv gui'!$C$90:$AC$104,26,0)</f>
        <v>Xuất sắc</v>
      </c>
      <c r="AN32" s="675"/>
      <c r="AO32" s="494"/>
      <c r="AP32" s="675"/>
      <c r="AQ32" s="675"/>
      <c r="AR32" s="675"/>
      <c r="AS32" s="675"/>
      <c r="AT32" s="494"/>
      <c r="AU32" s="684" t="s">
        <v>390</v>
      </c>
    </row>
    <row r="33" spans="1:47" s="684" customFormat="1" ht="24.95" customHeight="1" x14ac:dyDescent="0.25">
      <c r="A33" s="512" t="s">
        <v>47</v>
      </c>
      <c r="B33" s="512">
        <f>COUNTIF($F$11:F33,F33)</f>
        <v>12</v>
      </c>
      <c r="C33" s="513" t="s">
        <v>984</v>
      </c>
      <c r="D33" s="552" t="s">
        <v>126</v>
      </c>
      <c r="E33" s="520" t="s">
        <v>454</v>
      </c>
      <c r="F33" s="494" t="s">
        <v>363</v>
      </c>
      <c r="G33" s="494" t="s">
        <v>975</v>
      </c>
      <c r="H33" s="494" t="str">
        <f>VLOOKUP(E33,'[16]Gui chi Quynh'!$C$7:$E$387,3,0)</f>
        <v>A1</v>
      </c>
      <c r="I33" s="494">
        <f>VLOOKUP(H33,Sheet1!$B$2:$C$12,2,TRUE)</f>
        <v>10</v>
      </c>
      <c r="J33" s="494" t="str">
        <f>VLOOKUP($E33,'[17]Gui chi Quynh'!$C$7:$E$387,3,0)</f>
        <v>A1</v>
      </c>
      <c r="K33" s="494">
        <f>VLOOKUP(J33,Sheet1!$B$2:$C$12,2,TRUE)</f>
        <v>10</v>
      </c>
      <c r="L33" s="494" t="str">
        <f>VLOOKUP(E33,'[18]Gui chi Quynh'!$C$7:$F$385,3,0)</f>
        <v>A1</v>
      </c>
      <c r="M33" s="494">
        <f>VLOOKUP(L33,Sheet1!$B$2:$C$12,2,TRUE)</f>
        <v>10</v>
      </c>
      <c r="N33" s="494" t="str">
        <f>VLOOKUP(E33,'[19]Gui chi Quynh'!$C$7:$E$391,3,0)</f>
        <v>A1</v>
      </c>
      <c r="O33" s="494">
        <f>VLOOKUP(N33,Sheet1!$B$2:$C$12,2,TRUE)</f>
        <v>10</v>
      </c>
      <c r="P33" s="494" t="str">
        <f>VLOOKUP(E33,'[20]Gui chi Quynh'!$C$7:$E$391,3,0)</f>
        <v>A2</v>
      </c>
      <c r="Q33" s="494">
        <f>VLOOKUP(P33,Sheet1!$B$2:$C$12,2,TRUE)</f>
        <v>9</v>
      </c>
      <c r="R33" s="494" t="str">
        <f>VLOOKUP($E33,'[21]Gui chi Quynh'!$C$7:$E$390,3,0)</f>
        <v>A2</v>
      </c>
      <c r="S33" s="494">
        <f>VLOOKUP(R33,Sheet1!$B$2:$C$12,2,TRUE)</f>
        <v>9</v>
      </c>
      <c r="T33" s="494" t="str">
        <f>VLOOKUP($E33,'[22]Gui chi Quynh'!$C$7:$E$390,3,0)</f>
        <v>A2</v>
      </c>
      <c r="U33" s="494">
        <f>VLOOKUP(T33,Sheet1!$B$2:$C$12,2,TRUE)</f>
        <v>9</v>
      </c>
      <c r="V33" s="494" t="str">
        <f>VLOOKUP($E33,'[23]Gui chi Quynh'!$C$7:$E$389,3,0)</f>
        <v>A3</v>
      </c>
      <c r="W33" s="494">
        <f>VLOOKUP(V33,Sheet1!$B$2:$C$12,2,TRUE)</f>
        <v>8</v>
      </c>
      <c r="X33" s="494" t="str">
        <f>VLOOKUP($E33,'[24]Gui chi Quynh'!$C$7:$E$389,3,0)</f>
        <v>A1</v>
      </c>
      <c r="Y33" s="494">
        <f>VLOOKUP(X33,Sheet1!$B$2:$C$12,2,TRUE)</f>
        <v>10</v>
      </c>
      <c r="Z33" s="494" t="str">
        <f>VLOOKUP($E33,'[25]Gui chi Quynh'!$C$7:$E$388,3,0)</f>
        <v>A2</v>
      </c>
      <c r="AA33" s="494">
        <f>VLOOKUP(Z33,Sheet1!$B$2:$C$12,2,TRUE)</f>
        <v>9</v>
      </c>
      <c r="AB33" s="494" t="str">
        <f>VLOOKUP($E33,'T5'!$E$9:$AH$337,24,0)</f>
        <v>A2</v>
      </c>
      <c r="AC33" s="494">
        <f>VLOOKUP(AB33,Sheet1!$B$2:$C$12,2,TRUE)</f>
        <v>9</v>
      </c>
      <c r="AD33" s="494"/>
      <c r="AE33" s="494" t="e">
        <f>VLOOKUP(AD33,Sheet1!$B$2:$C$12,2,TRUE)</f>
        <v>#N/A</v>
      </c>
      <c r="AF33" s="592" t="str">
        <f>VLOOKUP($E33,'[26]Tong hop ket qua'!$E$19:$M$219,9,0)</f>
        <v>Khá</v>
      </c>
      <c r="AG33" s="709">
        <f t="shared" si="0"/>
        <v>9.4</v>
      </c>
      <c r="AH33" s="709" t="str">
        <f t="shared" si="1"/>
        <v>11A*</v>
      </c>
      <c r="AI33" s="709">
        <f t="shared" si="2"/>
        <v>0</v>
      </c>
      <c r="AJ33" s="683"/>
      <c r="AK33" s="494" t="str">
        <f t="shared" si="3"/>
        <v>Xuất sắc</v>
      </c>
      <c r="AL33" s="494" t="str">
        <f>VLOOKUP($E33,'cac dv gui'!$C$90:$AC$104,25,0)</f>
        <v>Xuất sắc</v>
      </c>
      <c r="AM33" s="494" t="str">
        <f>VLOOKUP($E33,'cac dv gui'!$C$90:$AC$104,26,0)</f>
        <v>Xuất sắc</v>
      </c>
      <c r="AN33" s="675"/>
      <c r="AO33" s="494"/>
      <c r="AP33" s="675"/>
      <c r="AQ33" s="675"/>
      <c r="AR33" s="675"/>
      <c r="AS33" s="675"/>
      <c r="AT33" s="494"/>
      <c r="AU33" s="684" t="s">
        <v>391</v>
      </c>
    </row>
    <row r="34" spans="1:47" s="684" customFormat="1" ht="24.95" customHeight="1" x14ac:dyDescent="0.25">
      <c r="A34" s="512" t="s">
        <v>319</v>
      </c>
      <c r="B34" s="512">
        <f>COUNTIF($F$11:F34,F34)</f>
        <v>13</v>
      </c>
      <c r="C34" s="513" t="s">
        <v>984</v>
      </c>
      <c r="D34" s="552" t="s">
        <v>5</v>
      </c>
      <c r="E34" s="520" t="s">
        <v>455</v>
      </c>
      <c r="F34" s="494" t="s">
        <v>363</v>
      </c>
      <c r="G34" s="494" t="s">
        <v>975</v>
      </c>
      <c r="H34" s="494" t="str">
        <f>VLOOKUP(E34,'[16]Gui chi Quynh'!$C$7:$E$387,3,0)</f>
        <v>A1</v>
      </c>
      <c r="I34" s="494">
        <f>VLOOKUP(H34,Sheet1!$B$2:$C$12,2,TRUE)</f>
        <v>10</v>
      </c>
      <c r="J34" s="494" t="str">
        <f>VLOOKUP($E34,'[17]Gui chi Quynh'!$C$7:$E$387,3,0)</f>
        <v>A1</v>
      </c>
      <c r="K34" s="494">
        <f>VLOOKUP(J34,Sheet1!$B$2:$C$12,2,TRUE)</f>
        <v>10</v>
      </c>
      <c r="L34" s="494" t="str">
        <f>VLOOKUP(E34,'[18]Gui chi Quynh'!$C$7:$F$385,3,0)</f>
        <v>A1</v>
      </c>
      <c r="M34" s="494">
        <f>VLOOKUP(L34,Sheet1!$B$2:$C$12,2,TRUE)</f>
        <v>10</v>
      </c>
      <c r="N34" s="494" t="str">
        <f>VLOOKUP(E34,'[19]Gui chi Quynh'!$C$7:$E$391,3,0)</f>
        <v>A1</v>
      </c>
      <c r="O34" s="494">
        <f>VLOOKUP(N34,Sheet1!$B$2:$C$12,2,TRUE)</f>
        <v>10</v>
      </c>
      <c r="P34" s="494" t="str">
        <f>VLOOKUP(E34,'[20]Gui chi Quynh'!$C$7:$E$391,3,0)</f>
        <v>A1</v>
      </c>
      <c r="Q34" s="494">
        <f>VLOOKUP(P34,Sheet1!$B$2:$C$12,2,TRUE)</f>
        <v>10</v>
      </c>
      <c r="R34" s="494" t="str">
        <f>VLOOKUP($E34,'[21]Gui chi Quynh'!$C$7:$E$390,3,0)</f>
        <v>A1</v>
      </c>
      <c r="S34" s="494">
        <f>VLOOKUP(R34,Sheet1!$B$2:$C$12,2,TRUE)</f>
        <v>10</v>
      </c>
      <c r="T34" s="494" t="str">
        <f>VLOOKUP($E34,'[22]Gui chi Quynh'!$C$7:$E$390,3,0)</f>
        <v>A2</v>
      </c>
      <c r="U34" s="494">
        <f>VLOOKUP(T34,Sheet1!$B$2:$C$12,2,TRUE)</f>
        <v>9</v>
      </c>
      <c r="V34" s="494" t="str">
        <f>VLOOKUP($E34,'[23]Gui chi Quynh'!$C$7:$E$389,3,0)</f>
        <v>A3</v>
      </c>
      <c r="W34" s="494">
        <f>VLOOKUP(V34,Sheet1!$B$2:$C$12,2,TRUE)</f>
        <v>8</v>
      </c>
      <c r="X34" s="494" t="str">
        <f>VLOOKUP($E34,'[24]Gui chi Quynh'!$C$7:$E$389,3,0)</f>
        <v>A1</v>
      </c>
      <c r="Y34" s="494">
        <f>VLOOKUP(X34,Sheet1!$B$2:$C$12,2,TRUE)</f>
        <v>10</v>
      </c>
      <c r="Z34" s="494" t="str">
        <f>VLOOKUP($E34,'[25]Gui chi Quynh'!$C$7:$E$388,3,0)</f>
        <v>A1</v>
      </c>
      <c r="AA34" s="494">
        <f>VLOOKUP(Z34,Sheet1!$B$2:$C$12,2,TRUE)</f>
        <v>10</v>
      </c>
      <c r="AB34" s="494" t="str">
        <f>VLOOKUP($E34,'T5'!$E$9:$AH$337,24,0)</f>
        <v>A2</v>
      </c>
      <c r="AC34" s="494">
        <f>VLOOKUP(AB34,Sheet1!$B$2:$C$12,2,TRUE)</f>
        <v>9</v>
      </c>
      <c r="AD34" s="494"/>
      <c r="AE34" s="494" t="e">
        <f>VLOOKUP(AD34,Sheet1!$B$2:$C$12,2,TRUE)</f>
        <v>#N/A</v>
      </c>
      <c r="AF34" s="592" t="str">
        <f>VLOOKUP($E34,'[26]Tong hop ket qua'!$E$19:$M$219,9,0)</f>
        <v>Tốt</v>
      </c>
      <c r="AG34" s="709">
        <f t="shared" si="0"/>
        <v>9.6</v>
      </c>
      <c r="AH34" s="709" t="str">
        <f t="shared" si="1"/>
        <v>11A*</v>
      </c>
      <c r="AI34" s="709">
        <f t="shared" si="2"/>
        <v>0</v>
      </c>
      <c r="AJ34" s="683"/>
      <c r="AK34" s="494" t="str">
        <f t="shared" si="3"/>
        <v>Xuất sắc</v>
      </c>
      <c r="AL34" s="494" t="str">
        <f>VLOOKUP($E34,'cac dv gui'!$C$90:$AC$104,25,0)</f>
        <v>Xuất sắc</v>
      </c>
      <c r="AM34" s="494" t="str">
        <f>VLOOKUP($E34,'cac dv gui'!$C$90:$AC$104,26,0)</f>
        <v>Xuất sắc</v>
      </c>
      <c r="AN34" s="675"/>
      <c r="AO34" s="494"/>
      <c r="AP34" s="675"/>
      <c r="AQ34" s="675"/>
      <c r="AR34" s="675"/>
      <c r="AS34" s="675"/>
      <c r="AT34" s="494"/>
      <c r="AU34" s="684" t="s">
        <v>390</v>
      </c>
    </row>
    <row r="35" spans="1:47" s="684" customFormat="1" ht="47.25" customHeight="1" x14ac:dyDescent="0.25">
      <c r="A35" s="512" t="s">
        <v>320</v>
      </c>
      <c r="B35" s="512">
        <f>COUNTIF($F$11:F35,F35)</f>
        <v>14</v>
      </c>
      <c r="C35" s="513" t="s">
        <v>984</v>
      </c>
      <c r="D35" s="552" t="s">
        <v>212</v>
      </c>
      <c r="E35" s="520" t="s">
        <v>452</v>
      </c>
      <c r="F35" s="494" t="s">
        <v>363</v>
      </c>
      <c r="G35" s="494" t="s">
        <v>975</v>
      </c>
      <c r="H35" s="494" t="str">
        <f>VLOOKUP(E35,'[16]Gui chi Quynh'!$C$7:$E$387,3,0)</f>
        <v>A1</v>
      </c>
      <c r="I35" s="494">
        <f>VLOOKUP(H35,Sheet1!$B$2:$C$12,2,TRUE)</f>
        <v>10</v>
      </c>
      <c r="J35" s="494" t="str">
        <f>VLOOKUP($E35,'[17]Gui chi Quynh'!$C$7:$E$387,3,0)</f>
        <v>A1</v>
      </c>
      <c r="K35" s="494">
        <f>VLOOKUP(J35,Sheet1!$B$2:$C$12,2,TRUE)</f>
        <v>10</v>
      </c>
      <c r="L35" s="494" t="str">
        <f>VLOOKUP(E35,'[18]Gui chi Quynh'!$C$7:$F$385,3,0)</f>
        <v>A2</v>
      </c>
      <c r="M35" s="494">
        <f>VLOOKUP(L35,Sheet1!$B$2:$C$12,2,TRUE)</f>
        <v>9</v>
      </c>
      <c r="N35" s="494" t="str">
        <f>VLOOKUP(E35,'[19]Gui chi Quynh'!$C$7:$E$391,3,0)</f>
        <v>A2</v>
      </c>
      <c r="O35" s="494">
        <f>VLOOKUP(N35,Sheet1!$B$2:$C$12,2,TRUE)</f>
        <v>9</v>
      </c>
      <c r="P35" s="494" t="str">
        <f>VLOOKUP(E35,'[20]Gui chi Quynh'!$C$7:$E$391,3,0)</f>
        <v>A3</v>
      </c>
      <c r="Q35" s="494">
        <f>VLOOKUP(P35,Sheet1!$B$2:$C$12,2,TRUE)</f>
        <v>8</v>
      </c>
      <c r="R35" s="494" t="str">
        <f>VLOOKUP($E35,'[21]Gui chi Quynh'!$C$7:$E$390,3,0)</f>
        <v>A2</v>
      </c>
      <c r="S35" s="494">
        <f>VLOOKUP(R35,Sheet1!$B$2:$C$12,2,TRUE)</f>
        <v>9</v>
      </c>
      <c r="T35" s="494" t="str">
        <f>VLOOKUP($E35,'[22]Gui chi Quynh'!$C$7:$E$390,3,0)</f>
        <v>A3</v>
      </c>
      <c r="U35" s="494">
        <f>VLOOKUP(T35,Sheet1!$B$2:$C$12,2,TRUE)</f>
        <v>8</v>
      </c>
      <c r="V35" s="494" t="str">
        <f>VLOOKUP($E35,'[23]Gui chi Quynh'!$C$7:$E$389,3,0)</f>
        <v>A3</v>
      </c>
      <c r="W35" s="494">
        <f>VLOOKUP(V35,Sheet1!$B$2:$C$12,2,TRUE)</f>
        <v>8</v>
      </c>
      <c r="X35" s="494" t="str">
        <f>VLOOKUP($E35,'[24]Gui chi Quynh'!$C$7:$E$389,3,0)</f>
        <v>A1</v>
      </c>
      <c r="Y35" s="494">
        <f>VLOOKUP(X35,Sheet1!$B$2:$C$12,2,TRUE)</f>
        <v>10</v>
      </c>
      <c r="Z35" s="494" t="str">
        <f>VLOOKUP($E35,'[25]Gui chi Quynh'!$C$7:$E$388,3,0)</f>
        <v>A1</v>
      </c>
      <c r="AA35" s="494">
        <f>VLOOKUP(Z35,Sheet1!$B$2:$C$12,2,TRUE)</f>
        <v>10</v>
      </c>
      <c r="AB35" s="494" t="str">
        <f>VLOOKUP($E35,'T5'!$E$9:$AH$337,24,0)</f>
        <v>A3</v>
      </c>
      <c r="AC35" s="494">
        <f>VLOOKUP(AB35,Sheet1!$B$2:$C$12,2,TRUE)</f>
        <v>8</v>
      </c>
      <c r="AD35" s="494"/>
      <c r="AE35" s="494" t="e">
        <f>VLOOKUP(AD35,Sheet1!$B$2:$C$12,2,TRUE)</f>
        <v>#N/A</v>
      </c>
      <c r="AF35" s="592" t="str">
        <f>VLOOKUP($E35,'[26]Tong hop ket qua'!$E$19:$M$219,9,0)</f>
        <v>Khá</v>
      </c>
      <c r="AG35" s="709">
        <f t="shared" si="0"/>
        <v>9</v>
      </c>
      <c r="AH35" s="709" t="str">
        <f t="shared" si="1"/>
        <v>11A*</v>
      </c>
      <c r="AI35" s="709">
        <f t="shared" si="2"/>
        <v>0</v>
      </c>
      <c r="AJ35" s="683"/>
      <c r="AK35" s="494" t="str">
        <f t="shared" si="3"/>
        <v>Xuất sắc</v>
      </c>
      <c r="AL35" s="494" t="str">
        <f>VLOOKUP($E35,'cac dv gui'!$C$90:$AC$104,25,0)</f>
        <v>Tốt</v>
      </c>
      <c r="AM35" s="494" t="str">
        <f>VLOOKUP($E35,'cac dv gui'!$C$90:$AC$104,26,0)</f>
        <v>Xuất sắc</v>
      </c>
      <c r="AN35" s="675"/>
      <c r="AO35" s="494"/>
      <c r="AP35" s="675"/>
      <c r="AQ35" s="675"/>
      <c r="AR35" s="675"/>
      <c r="AS35" s="675"/>
      <c r="AT35" s="494"/>
      <c r="AU35" s="684" t="s">
        <v>391</v>
      </c>
    </row>
    <row r="36" spans="1:47" s="684" customFormat="1" ht="24.95" customHeight="1" x14ac:dyDescent="0.25">
      <c r="A36" s="512" t="s">
        <v>321</v>
      </c>
      <c r="B36" s="512">
        <f>COUNTIF($F$11:F36,F36)</f>
        <v>15</v>
      </c>
      <c r="C36" s="513" t="s">
        <v>985</v>
      </c>
      <c r="D36" s="552" t="s">
        <v>272</v>
      </c>
      <c r="E36" s="520" t="s">
        <v>453</v>
      </c>
      <c r="F36" s="494" t="s">
        <v>363</v>
      </c>
      <c r="G36" s="494" t="s">
        <v>975</v>
      </c>
      <c r="H36" s="494" t="str">
        <f>VLOOKUP(E36,'[16]Gui chi Quynh'!$C$7:$E$387,3,0)</f>
        <v>A1</v>
      </c>
      <c r="I36" s="494">
        <f>VLOOKUP(H36,Sheet1!$B$2:$C$12,2,TRUE)</f>
        <v>10</v>
      </c>
      <c r="J36" s="494" t="str">
        <f>VLOOKUP($E36,'[17]Gui chi Quynh'!$C$7:$E$387,3,0)</f>
        <v>A2</v>
      </c>
      <c r="K36" s="494">
        <f>VLOOKUP(J36,Sheet1!$B$2:$C$12,2,TRUE)</f>
        <v>9</v>
      </c>
      <c r="L36" s="494" t="str">
        <f>VLOOKUP(E36,'[18]Gui chi Quynh'!$C$7:$F$385,3,0)</f>
        <v>A2</v>
      </c>
      <c r="M36" s="494">
        <f>VLOOKUP(L36,Sheet1!$B$2:$C$12,2,TRUE)</f>
        <v>9</v>
      </c>
      <c r="N36" s="494" t="str">
        <f>VLOOKUP(E36,'[19]Gui chi Quynh'!$C$7:$E$391,3,0)</f>
        <v>A1</v>
      </c>
      <c r="O36" s="494">
        <f>VLOOKUP(N36,Sheet1!$B$2:$C$12,2,TRUE)</f>
        <v>10</v>
      </c>
      <c r="P36" s="494" t="str">
        <f>VLOOKUP(E36,'[20]Gui chi Quynh'!$C$7:$E$391,3,0)</f>
        <v>A1</v>
      </c>
      <c r="Q36" s="494">
        <f>VLOOKUP(P36,Sheet1!$B$2:$C$12,2,TRUE)</f>
        <v>10</v>
      </c>
      <c r="R36" s="494" t="str">
        <f>VLOOKUP($E36,'[21]Gui chi Quynh'!$C$7:$E$390,3,0)</f>
        <v>A1</v>
      </c>
      <c r="S36" s="494">
        <f>VLOOKUP(R36,Sheet1!$B$2:$C$12,2,TRUE)</f>
        <v>10</v>
      </c>
      <c r="T36" s="494" t="str">
        <f>VLOOKUP($E36,'[22]Gui chi Quynh'!$C$7:$E$390,3,0)</f>
        <v>A2</v>
      </c>
      <c r="U36" s="494">
        <f>VLOOKUP(T36,Sheet1!$B$2:$C$12,2,TRUE)</f>
        <v>9</v>
      </c>
      <c r="V36" s="494" t="str">
        <f>VLOOKUP($E36,'[23]Gui chi Quynh'!$C$7:$E$389,3,0)</f>
        <v>A2</v>
      </c>
      <c r="W36" s="494">
        <f>VLOOKUP(V36,Sheet1!$B$2:$C$12,2,TRUE)</f>
        <v>9</v>
      </c>
      <c r="X36" s="494" t="str">
        <f>VLOOKUP($E36,'[24]Gui chi Quynh'!$C$7:$E$389,3,0)</f>
        <v>A2</v>
      </c>
      <c r="Y36" s="494">
        <f>VLOOKUP(X36,Sheet1!$B$2:$C$12,2,TRUE)</f>
        <v>9</v>
      </c>
      <c r="Z36" s="494" t="str">
        <f>VLOOKUP($E36,'[25]Gui chi Quynh'!$C$7:$E$388,3,0)</f>
        <v>A2</v>
      </c>
      <c r="AA36" s="494">
        <f>VLOOKUP(Z36,Sheet1!$B$2:$C$12,2,TRUE)</f>
        <v>9</v>
      </c>
      <c r="AB36" s="494" t="str">
        <f>VLOOKUP($E36,'T5'!$E$9:$AH$337,24,0)</f>
        <v>A2</v>
      </c>
      <c r="AC36" s="494">
        <f>VLOOKUP(AB36,Sheet1!$B$2:$C$12,2,TRUE)</f>
        <v>9</v>
      </c>
      <c r="AD36" s="494"/>
      <c r="AE36" s="494" t="e">
        <f>VLOOKUP(AD36,Sheet1!$B$2:$C$12,2,TRUE)</f>
        <v>#N/A</v>
      </c>
      <c r="AF36" s="592" t="str">
        <f>VLOOKUP($E36,'[26]Tong hop ket qua'!$E$19:$M$219,9,0)</f>
        <v>Khá</v>
      </c>
      <c r="AG36" s="709">
        <f t="shared" si="0"/>
        <v>9.4</v>
      </c>
      <c r="AH36" s="709" t="str">
        <f t="shared" si="1"/>
        <v>11A*</v>
      </c>
      <c r="AI36" s="709">
        <f t="shared" si="2"/>
        <v>0</v>
      </c>
      <c r="AJ36" s="683"/>
      <c r="AK36" s="494" t="str">
        <f t="shared" si="3"/>
        <v>Xuất sắc</v>
      </c>
      <c r="AL36" s="494" t="str">
        <f>VLOOKUP($E36,'cac dv gui'!$C$90:$AC$104,25,0)</f>
        <v>Xuất sắc</v>
      </c>
      <c r="AM36" s="494" t="str">
        <f>VLOOKUP($E36,'cac dv gui'!$C$90:$AC$104,26,0)</f>
        <v>Xuất sắc</v>
      </c>
      <c r="AN36" s="675"/>
      <c r="AO36" s="494"/>
      <c r="AP36" s="675"/>
      <c r="AQ36" s="675"/>
      <c r="AR36" s="675"/>
      <c r="AS36" s="675"/>
      <c r="AT36" s="494"/>
      <c r="AU36" s="684" t="s">
        <v>390</v>
      </c>
    </row>
    <row r="37" spans="1:47" s="684" customFormat="1" ht="38.25" customHeight="1" x14ac:dyDescent="0.25">
      <c r="A37" s="512" t="s">
        <v>322</v>
      </c>
      <c r="B37" s="512">
        <f>COUNTIF($F$11:F152,F37)</f>
        <v>15</v>
      </c>
      <c r="C37" s="513" t="s">
        <v>985</v>
      </c>
      <c r="D37" s="514" t="s">
        <v>65</v>
      </c>
      <c r="E37" s="512" t="s">
        <v>724</v>
      </c>
      <c r="F37" s="494" t="s">
        <v>360</v>
      </c>
      <c r="G37" s="494" t="s">
        <v>974</v>
      </c>
      <c r="H37" s="494" t="str">
        <f>VLOOKUP(E37,'[16]Gui chi Quynh'!$C$7:$E$387,3,0)</f>
        <v>A1</v>
      </c>
      <c r="I37" s="494">
        <f>VLOOKUP(H37,Sheet1!$B$2:$C$12,2,TRUE)</f>
        <v>10</v>
      </c>
      <c r="J37" s="494" t="str">
        <f>VLOOKUP($E37,'[17]Gui chi Quynh'!$C$7:$E$387,3,0)</f>
        <v>A1</v>
      </c>
      <c r="K37" s="494">
        <f>VLOOKUP(J37,Sheet1!$B$2:$C$12,2,TRUE)</f>
        <v>10</v>
      </c>
      <c r="L37" s="494" t="str">
        <f>VLOOKUP(E37,'[18]Gui chi Quynh'!$C$7:$F$385,3,0)</f>
        <v>A1</v>
      </c>
      <c r="M37" s="494">
        <f>VLOOKUP(L37,Sheet1!$B$2:$C$12,2,TRUE)</f>
        <v>10</v>
      </c>
      <c r="N37" s="494" t="str">
        <f>VLOOKUP(E37,'[19]Gui chi Quynh'!$C$7:$E$391,3,0)</f>
        <v>A1</v>
      </c>
      <c r="O37" s="494">
        <f>VLOOKUP(N37,Sheet1!$B$2:$C$12,2,TRUE)</f>
        <v>10</v>
      </c>
      <c r="P37" s="494" t="str">
        <f>VLOOKUP(E37,'[20]Gui chi Quynh'!$C$7:$E$391,3,0)</f>
        <v>A1</v>
      </c>
      <c r="Q37" s="494">
        <f>VLOOKUP(P37,Sheet1!$B$2:$C$12,2,TRUE)</f>
        <v>10</v>
      </c>
      <c r="R37" s="494" t="str">
        <f>VLOOKUP($E37,'[21]Gui chi Quynh'!$C$7:$E$390,3,0)</f>
        <v>A1</v>
      </c>
      <c r="S37" s="494">
        <f>VLOOKUP(R37,Sheet1!$B$2:$C$12,2,TRUE)</f>
        <v>10</v>
      </c>
      <c r="T37" s="494" t="str">
        <f>VLOOKUP($E37,'[22]Gui chi Quynh'!$C$7:$E$390,3,0)</f>
        <v>A1</v>
      </c>
      <c r="U37" s="494">
        <f>VLOOKUP(T37,Sheet1!$B$2:$C$12,2,TRUE)</f>
        <v>10</v>
      </c>
      <c r="V37" s="494" t="str">
        <f>VLOOKUP($E37,'[23]Gui chi Quynh'!$C$7:$E$389,3,0)</f>
        <v>A1</v>
      </c>
      <c r="W37" s="494">
        <f>VLOOKUP(V37,Sheet1!$B$2:$C$12,2,TRUE)</f>
        <v>10</v>
      </c>
      <c r="X37" s="494" t="str">
        <f>VLOOKUP($E37,'[24]Gui chi Quynh'!$C$7:$E$389,3,0)</f>
        <v>A1</v>
      </c>
      <c r="Y37" s="494">
        <f>VLOOKUP(X37,Sheet1!$B$2:$C$12,2,TRUE)</f>
        <v>10</v>
      </c>
      <c r="Z37" s="494" t="str">
        <f>VLOOKUP($E37,'[25]Gui chi Quynh'!$C$7:$E$388,3,0)</f>
        <v>A1</v>
      </c>
      <c r="AA37" s="494">
        <f>VLOOKUP(Z37,Sheet1!$B$2:$C$12,2,TRUE)</f>
        <v>10</v>
      </c>
      <c r="AB37" s="494" t="str">
        <f>VLOOKUP($E37,'T5'!$E$9:$AH$337,24,0)</f>
        <v>A1</v>
      </c>
      <c r="AC37" s="494">
        <f>VLOOKUP(AB37,Sheet1!$B$2:$C$12,2,TRUE)</f>
        <v>10</v>
      </c>
      <c r="AD37" s="494"/>
      <c r="AE37" s="494" t="e">
        <f>VLOOKUP(AD37,Sheet1!$B$2:$C$12,2,TRUE)</f>
        <v>#N/A</v>
      </c>
      <c r="AF37" s="592" t="str">
        <f>VLOOKUP($E37,'[26]Tong hop ket qua'!$E$19:$M$219,9,0)</f>
        <v>Xuất sắc</v>
      </c>
      <c r="AG37" s="709">
        <f t="shared" si="0"/>
        <v>10</v>
      </c>
      <c r="AH37" s="709" t="str">
        <f t="shared" si="1"/>
        <v>11A*</v>
      </c>
      <c r="AI37" s="709">
        <f t="shared" si="2"/>
        <v>0</v>
      </c>
      <c r="AJ37" s="683"/>
      <c r="AK37" s="494" t="str">
        <f t="shared" si="3"/>
        <v>Xuất sắc</v>
      </c>
      <c r="AL37" s="494" t="s">
        <v>1130</v>
      </c>
      <c r="AM37" s="494" t="s">
        <v>1130</v>
      </c>
      <c r="AN37" s="675"/>
      <c r="AO37" s="494" t="s">
        <v>1130</v>
      </c>
      <c r="AP37" s="675"/>
      <c r="AQ37" s="675"/>
      <c r="AR37" s="675"/>
      <c r="AS37" s="675"/>
      <c r="AT37" s="494"/>
    </row>
    <row r="38" spans="1:47" s="684" customFormat="1" ht="24.95" customHeight="1" x14ac:dyDescent="0.25">
      <c r="A38" s="512" t="s">
        <v>323</v>
      </c>
      <c r="B38" s="512">
        <f>COUNTIF($F$11:F38,F38)</f>
        <v>2</v>
      </c>
      <c r="C38" s="513" t="s">
        <v>984</v>
      </c>
      <c r="D38" s="519" t="s">
        <v>32</v>
      </c>
      <c r="E38" s="599" t="s">
        <v>417</v>
      </c>
      <c r="F38" s="494" t="s">
        <v>360</v>
      </c>
      <c r="G38" s="494" t="s">
        <v>974</v>
      </c>
      <c r="H38" s="494" t="str">
        <f>VLOOKUP(E38,'[16]Gui chi Quynh'!$C$7:$E$387,3,0)</f>
        <v>A1</v>
      </c>
      <c r="I38" s="494">
        <f>VLOOKUP(H38,Sheet1!$B$2:$C$12,2,TRUE)</f>
        <v>10</v>
      </c>
      <c r="J38" s="494" t="str">
        <f>VLOOKUP($E38,'[17]Gui chi Quynh'!$C$7:$E$387,3,0)</f>
        <v>A1</v>
      </c>
      <c r="K38" s="494">
        <f>VLOOKUP(J38,Sheet1!$B$2:$C$12,2,TRUE)</f>
        <v>10</v>
      </c>
      <c r="L38" s="494" t="str">
        <f>VLOOKUP(E38,'[18]Gui chi Quynh'!$C$7:$F$385,3,0)</f>
        <v>A1</v>
      </c>
      <c r="M38" s="494">
        <f>VLOOKUP(L38,Sheet1!$B$2:$C$12,2,TRUE)</f>
        <v>10</v>
      </c>
      <c r="N38" s="494" t="str">
        <f>VLOOKUP(E38,'[19]Gui chi Quynh'!$C$7:$E$391,3,0)</f>
        <v>A1</v>
      </c>
      <c r="O38" s="494">
        <f>VLOOKUP(N38,Sheet1!$B$2:$C$12,2,TRUE)</f>
        <v>10</v>
      </c>
      <c r="P38" s="494" t="str">
        <f>VLOOKUP(E38,'[20]Gui chi Quynh'!$C$7:$E$391,3,0)</f>
        <v>A1</v>
      </c>
      <c r="Q38" s="494">
        <f>VLOOKUP(P38,Sheet1!$B$2:$C$12,2,TRUE)</f>
        <v>10</v>
      </c>
      <c r="R38" s="494" t="str">
        <f>VLOOKUP($E38,'[21]Gui chi Quynh'!$C$7:$E$390,3,0)</f>
        <v>A1</v>
      </c>
      <c r="S38" s="494">
        <f>VLOOKUP(R38,Sheet1!$B$2:$C$12,2,TRUE)</f>
        <v>10</v>
      </c>
      <c r="T38" s="494" t="str">
        <f>VLOOKUP($E38,'[22]Gui chi Quynh'!$C$7:$E$390,3,0)</f>
        <v>A1</v>
      </c>
      <c r="U38" s="494">
        <f>VLOOKUP(T38,Sheet1!$B$2:$C$12,2,TRUE)</f>
        <v>10</v>
      </c>
      <c r="V38" s="494" t="str">
        <f>VLOOKUP($E38,'[23]Gui chi Quynh'!$C$7:$E$389,3,0)</f>
        <v>A1</v>
      </c>
      <c r="W38" s="494">
        <f>VLOOKUP(V38,Sheet1!$B$2:$C$12,2,TRUE)</f>
        <v>10</v>
      </c>
      <c r="X38" s="494" t="str">
        <f>VLOOKUP($E38,'[24]Gui chi Quynh'!$C$7:$E$389,3,0)</f>
        <v>A1</v>
      </c>
      <c r="Y38" s="494">
        <f>VLOOKUP(X38,Sheet1!$B$2:$C$12,2,TRUE)</f>
        <v>10</v>
      </c>
      <c r="Z38" s="494" t="str">
        <f>VLOOKUP($E38,'[25]Gui chi Quynh'!$C$7:$E$388,3,0)</f>
        <v>A1</v>
      </c>
      <c r="AA38" s="494">
        <f>VLOOKUP(Z38,Sheet1!$B$2:$C$12,2,TRUE)</f>
        <v>10</v>
      </c>
      <c r="AB38" s="494" t="str">
        <f>VLOOKUP($E38,'T5'!$E$9:$AH$337,24,0)</f>
        <v>A1</v>
      </c>
      <c r="AC38" s="494">
        <f>VLOOKUP(AB38,Sheet1!$B$2:$C$12,2,TRUE)</f>
        <v>10</v>
      </c>
      <c r="AD38" s="494"/>
      <c r="AE38" s="494" t="e">
        <f>VLOOKUP(AD38,Sheet1!$B$2:$C$12,2,TRUE)</f>
        <v>#N/A</v>
      </c>
      <c r="AF38" s="592"/>
      <c r="AG38" s="709">
        <f t="shared" si="0"/>
        <v>10</v>
      </c>
      <c r="AH38" s="709" t="str">
        <f t="shared" si="1"/>
        <v>11A*</v>
      </c>
      <c r="AI38" s="709">
        <f t="shared" si="2"/>
        <v>0</v>
      </c>
      <c r="AJ38" s="683"/>
      <c r="AK38" s="494" t="str">
        <f t="shared" si="3"/>
        <v>Xuất sắc</v>
      </c>
      <c r="AL38" s="494" t="s">
        <v>1130</v>
      </c>
      <c r="AM38" s="494" t="s">
        <v>1130</v>
      </c>
      <c r="AN38" s="675"/>
      <c r="AO38" s="494" t="s">
        <v>1130</v>
      </c>
      <c r="AP38" s="675"/>
      <c r="AQ38" s="675"/>
      <c r="AR38" s="675"/>
      <c r="AS38" s="675"/>
      <c r="AT38" s="494"/>
    </row>
    <row r="39" spans="1:47" s="684" customFormat="1" ht="24.95" customHeight="1" x14ac:dyDescent="0.25">
      <c r="A39" s="512" t="s">
        <v>324</v>
      </c>
      <c r="B39" s="512">
        <f>COUNTIF($F$11:F39,F39)</f>
        <v>3</v>
      </c>
      <c r="C39" s="513" t="s">
        <v>984</v>
      </c>
      <c r="D39" s="519" t="s">
        <v>57</v>
      </c>
      <c r="E39" s="554" t="s">
        <v>612</v>
      </c>
      <c r="F39" s="494" t="s">
        <v>360</v>
      </c>
      <c r="G39" s="494" t="s">
        <v>974</v>
      </c>
      <c r="H39" s="494" t="str">
        <f>VLOOKUP(E39,'[16]Gui chi Quynh'!$C$7:$E$387,3,0)</f>
        <v>A1</v>
      </c>
      <c r="I39" s="494">
        <f>VLOOKUP(H39,Sheet1!$B$2:$C$12,2,TRUE)</f>
        <v>10</v>
      </c>
      <c r="J39" s="494" t="str">
        <f>VLOOKUP($E39,'[17]Gui chi Quynh'!$C$7:$E$387,3,0)</f>
        <v>A1</v>
      </c>
      <c r="K39" s="494">
        <f>VLOOKUP(J39,Sheet1!$B$2:$C$12,2,TRUE)</f>
        <v>10</v>
      </c>
      <c r="L39" s="494" t="str">
        <f>VLOOKUP(E39,'[18]Gui chi Quynh'!$C$7:$F$385,3,0)</f>
        <v>A1</v>
      </c>
      <c r="M39" s="494">
        <f>VLOOKUP(L39,Sheet1!$B$2:$C$12,2,TRUE)</f>
        <v>10</v>
      </c>
      <c r="N39" s="494" t="str">
        <f>VLOOKUP(E39,'[19]Gui chi Quynh'!$C$7:$E$391,3,0)</f>
        <v>A1</v>
      </c>
      <c r="O39" s="494">
        <f>VLOOKUP(N39,Sheet1!$B$2:$C$12,2,TRUE)</f>
        <v>10</v>
      </c>
      <c r="P39" s="494" t="str">
        <f>VLOOKUP(E39,'[20]Gui chi Quynh'!$C$7:$E$391,3,0)</f>
        <v>A1</v>
      </c>
      <c r="Q39" s="494">
        <f>VLOOKUP(P39,Sheet1!$B$2:$C$12,2,TRUE)</f>
        <v>10</v>
      </c>
      <c r="R39" s="494" t="str">
        <f>VLOOKUP($E39,'[21]Gui chi Quynh'!$C$7:$E$390,3,0)</f>
        <v>A1</v>
      </c>
      <c r="S39" s="494">
        <f>VLOOKUP(R39,Sheet1!$B$2:$C$12,2,TRUE)</f>
        <v>10</v>
      </c>
      <c r="T39" s="494" t="str">
        <f>VLOOKUP($E39,'[22]Gui chi Quynh'!$C$7:$E$390,3,0)</f>
        <v>A1</v>
      </c>
      <c r="U39" s="494">
        <f>VLOOKUP(T39,Sheet1!$B$2:$C$12,2,TRUE)</f>
        <v>10</v>
      </c>
      <c r="V39" s="494" t="str">
        <f>VLOOKUP($E39,'[23]Gui chi Quynh'!$C$7:$E$389,3,0)</f>
        <v>A1</v>
      </c>
      <c r="W39" s="494">
        <f>VLOOKUP(V39,Sheet1!$B$2:$C$12,2,TRUE)</f>
        <v>10</v>
      </c>
      <c r="X39" s="494" t="str">
        <f>VLOOKUP($E39,'[24]Gui chi Quynh'!$C$7:$E$389,3,0)</f>
        <v>A1</v>
      </c>
      <c r="Y39" s="494">
        <f>VLOOKUP(X39,Sheet1!$B$2:$C$12,2,TRUE)</f>
        <v>10</v>
      </c>
      <c r="Z39" s="494" t="str">
        <f>VLOOKUP($E39,'[25]Gui chi Quynh'!$C$7:$E$388,3,0)</f>
        <v>A1</v>
      </c>
      <c r="AA39" s="494">
        <f>VLOOKUP(Z39,Sheet1!$B$2:$C$12,2,TRUE)</f>
        <v>10</v>
      </c>
      <c r="AB39" s="494" t="str">
        <f>VLOOKUP($E39,'T5'!$E$9:$AH$337,24,0)</f>
        <v>A1</v>
      </c>
      <c r="AC39" s="494">
        <f>VLOOKUP(AB39,Sheet1!$B$2:$C$12,2,TRUE)</f>
        <v>10</v>
      </c>
      <c r="AD39" s="494"/>
      <c r="AE39" s="494" t="e">
        <f>VLOOKUP(AD39,Sheet1!$B$2:$C$12,2,TRUE)</f>
        <v>#N/A</v>
      </c>
      <c r="AF39" s="592" t="str">
        <f>VLOOKUP($E39,'[26]Tong hop ket qua'!$E$19:$M$219,9,0)</f>
        <v>Tốt</v>
      </c>
      <c r="AG39" s="709">
        <f t="shared" si="0"/>
        <v>10</v>
      </c>
      <c r="AH39" s="709" t="str">
        <f t="shared" si="1"/>
        <v>11A*</v>
      </c>
      <c r="AI39" s="709">
        <f t="shared" si="2"/>
        <v>0</v>
      </c>
      <c r="AJ39" s="683"/>
      <c r="AK39" s="494" t="str">
        <f t="shared" si="3"/>
        <v>Xuất sắc</v>
      </c>
      <c r="AL39" s="494" t="s">
        <v>1130</v>
      </c>
      <c r="AM39" s="494" t="s">
        <v>1130</v>
      </c>
      <c r="AN39" s="675"/>
      <c r="AO39" s="494" t="s">
        <v>1130</v>
      </c>
      <c r="AP39" s="675"/>
      <c r="AQ39" s="675"/>
      <c r="AR39" s="675"/>
      <c r="AS39" s="675"/>
      <c r="AT39" s="494"/>
    </row>
    <row r="40" spans="1:47" s="684" customFormat="1" ht="24.95" customHeight="1" x14ac:dyDescent="0.25">
      <c r="A40" s="512" t="s">
        <v>325</v>
      </c>
      <c r="B40" s="512">
        <f>COUNTIF($F$11:F40,F40)</f>
        <v>4</v>
      </c>
      <c r="C40" s="513" t="s">
        <v>984</v>
      </c>
      <c r="D40" s="519" t="s">
        <v>21</v>
      </c>
      <c r="E40" s="512" t="s">
        <v>411</v>
      </c>
      <c r="F40" s="494" t="s">
        <v>360</v>
      </c>
      <c r="G40" s="494" t="s">
        <v>974</v>
      </c>
      <c r="H40" s="494" t="str">
        <f>VLOOKUP(E40,'[16]Gui chi Quynh'!$C$7:$E$387,3,0)</f>
        <v>A2</v>
      </c>
      <c r="I40" s="494">
        <f>VLOOKUP(H40,Sheet1!$B$2:$C$12,2,TRUE)</f>
        <v>9</v>
      </c>
      <c r="J40" s="494" t="str">
        <f>VLOOKUP($E40,'[17]Gui chi Quynh'!$C$7:$E$387,3,0)</f>
        <v>A2</v>
      </c>
      <c r="K40" s="494">
        <f>VLOOKUP(J40,Sheet1!$B$2:$C$12,2,TRUE)</f>
        <v>9</v>
      </c>
      <c r="L40" s="494" t="str">
        <f>VLOOKUP(E40,'[18]Gui chi Quynh'!$C$7:$F$385,3,0)</f>
        <v>A2</v>
      </c>
      <c r="M40" s="494">
        <f>VLOOKUP(L40,Sheet1!$B$2:$C$12,2,TRUE)</f>
        <v>9</v>
      </c>
      <c r="N40" s="494" t="str">
        <f>VLOOKUP(E40,'[19]Gui chi Quynh'!$C$7:$E$391,3,0)</f>
        <v>A1</v>
      </c>
      <c r="O40" s="494">
        <f>VLOOKUP(N40,Sheet1!$B$2:$C$12,2,TRUE)</f>
        <v>10</v>
      </c>
      <c r="P40" s="494" t="str">
        <f>VLOOKUP(E40,'[20]Gui chi Quynh'!$C$7:$E$391,3,0)</f>
        <v>A1</v>
      </c>
      <c r="Q40" s="494">
        <f>VLOOKUP(P40,Sheet1!$B$2:$C$12,2,TRUE)</f>
        <v>10</v>
      </c>
      <c r="R40" s="494" t="str">
        <f>VLOOKUP($E40,'[21]Gui chi Quynh'!$C$7:$E$390,3,0)</f>
        <v>A1</v>
      </c>
      <c r="S40" s="494">
        <f>VLOOKUP(R40,Sheet1!$B$2:$C$12,2,TRUE)</f>
        <v>10</v>
      </c>
      <c r="T40" s="494" t="str">
        <f>VLOOKUP($E40,'[22]Gui chi Quynh'!$C$7:$E$390,3,0)</f>
        <v>A1</v>
      </c>
      <c r="U40" s="494">
        <f>VLOOKUP(T40,Sheet1!$B$2:$C$12,2,TRUE)</f>
        <v>10</v>
      </c>
      <c r="V40" s="494" t="str">
        <f>VLOOKUP($E40,'[23]Gui chi Quynh'!$C$7:$E$389,3,0)</f>
        <v>A2</v>
      </c>
      <c r="W40" s="494">
        <f>VLOOKUP(V40,Sheet1!$B$2:$C$12,2,TRUE)</f>
        <v>9</v>
      </c>
      <c r="X40" s="494" t="str">
        <f>VLOOKUP($E40,'[24]Gui chi Quynh'!$C$7:$E$389,3,0)</f>
        <v>A2</v>
      </c>
      <c r="Y40" s="494">
        <f>VLOOKUP(X40,Sheet1!$B$2:$C$12,2,TRUE)</f>
        <v>9</v>
      </c>
      <c r="Z40" s="494" t="str">
        <f>VLOOKUP($E40,'[25]Gui chi Quynh'!$C$7:$E$388,3,0)</f>
        <v>A2</v>
      </c>
      <c r="AA40" s="494">
        <f>VLOOKUP(Z40,Sheet1!$B$2:$C$12,2,TRUE)</f>
        <v>9</v>
      </c>
      <c r="AB40" s="494" t="str">
        <f>VLOOKUP($E40,'T5'!$E$9:$AH$337,24,0)</f>
        <v>A2</v>
      </c>
      <c r="AC40" s="494">
        <f>VLOOKUP(AB40,Sheet1!$B$2:$C$12,2,TRUE)</f>
        <v>9</v>
      </c>
      <c r="AD40" s="494"/>
      <c r="AE40" s="494" t="e">
        <f>VLOOKUP(AD40,Sheet1!$B$2:$C$12,2,TRUE)</f>
        <v>#N/A</v>
      </c>
      <c r="AF40" s="592" t="str">
        <f>VLOOKUP($E40,'[26]Tong hop ket qua'!$E$19:$M$219,9,0)</f>
        <v>Tốt</v>
      </c>
      <c r="AG40" s="709">
        <f t="shared" si="0"/>
        <v>9.4</v>
      </c>
      <c r="AH40" s="709" t="str">
        <f t="shared" si="1"/>
        <v>11A*</v>
      </c>
      <c r="AI40" s="709">
        <f t="shared" si="2"/>
        <v>0</v>
      </c>
      <c r="AJ40" s="683"/>
      <c r="AK40" s="494" t="str">
        <f t="shared" si="3"/>
        <v>Xuất sắc</v>
      </c>
      <c r="AL40" s="494" t="s">
        <v>1130</v>
      </c>
      <c r="AM40" s="494" t="s">
        <v>1130</v>
      </c>
      <c r="AN40" s="675"/>
      <c r="AO40" s="494"/>
      <c r="AP40" s="675"/>
      <c r="AQ40" s="675"/>
      <c r="AR40" s="675"/>
      <c r="AS40" s="675"/>
      <c r="AT40" s="494"/>
    </row>
    <row r="41" spans="1:47" s="684" customFormat="1" ht="24.95" customHeight="1" x14ac:dyDescent="0.25">
      <c r="A41" s="512" t="s">
        <v>326</v>
      </c>
      <c r="B41" s="512">
        <f>COUNTIF($F$11:F41,F41)</f>
        <v>5</v>
      </c>
      <c r="C41" s="513" t="s">
        <v>984</v>
      </c>
      <c r="D41" s="519" t="s">
        <v>361</v>
      </c>
      <c r="E41" s="512" t="s">
        <v>412</v>
      </c>
      <c r="F41" s="494" t="s">
        <v>360</v>
      </c>
      <c r="G41" s="494" t="s">
        <v>974</v>
      </c>
      <c r="H41" s="494" t="str">
        <f>VLOOKUP(E41,'[16]Gui chi Quynh'!$C$7:$E$387,3,0)</f>
        <v>A2</v>
      </c>
      <c r="I41" s="494">
        <f>VLOOKUP(H41,Sheet1!$B$2:$C$12,2,TRUE)</f>
        <v>9</v>
      </c>
      <c r="J41" s="494" t="str">
        <f>VLOOKUP($E41,'[17]Gui chi Quynh'!$C$7:$E$387,3,0)</f>
        <v>A2</v>
      </c>
      <c r="K41" s="494">
        <f>VLOOKUP(J41,Sheet1!$B$2:$C$12,2,TRUE)</f>
        <v>9</v>
      </c>
      <c r="L41" s="494" t="str">
        <f>VLOOKUP(E41,'[18]Gui chi Quynh'!$C$7:$F$385,3,0)</f>
        <v>A2</v>
      </c>
      <c r="M41" s="494">
        <f>VLOOKUP(L41,Sheet1!$B$2:$C$12,2,TRUE)</f>
        <v>9</v>
      </c>
      <c r="N41" s="494" t="str">
        <f>VLOOKUP(E41,'[19]Gui chi Quynh'!$C$7:$E$391,3,0)</f>
        <v>A1</v>
      </c>
      <c r="O41" s="494">
        <f>VLOOKUP(N41,Sheet1!$B$2:$C$12,2,TRUE)</f>
        <v>10</v>
      </c>
      <c r="P41" s="494" t="str">
        <f>VLOOKUP(E41,'[20]Gui chi Quynh'!$C$7:$E$391,3,0)</f>
        <v>A1</v>
      </c>
      <c r="Q41" s="494">
        <f>VLOOKUP(P41,Sheet1!$B$2:$C$12,2,TRUE)</f>
        <v>10</v>
      </c>
      <c r="R41" s="494" t="str">
        <f>VLOOKUP($E41,'[21]Gui chi Quynh'!$C$7:$E$390,3,0)</f>
        <v>A1</v>
      </c>
      <c r="S41" s="494">
        <f>VLOOKUP(R41,Sheet1!$B$2:$C$12,2,TRUE)</f>
        <v>10</v>
      </c>
      <c r="T41" s="494" t="str">
        <f>VLOOKUP($E41,'[22]Gui chi Quynh'!$C$7:$E$390,3,0)</f>
        <v>A1</v>
      </c>
      <c r="U41" s="494">
        <f>VLOOKUP(T41,Sheet1!$B$2:$C$12,2,TRUE)</f>
        <v>10</v>
      </c>
      <c r="V41" s="494" t="str">
        <f>VLOOKUP($E41,'[23]Gui chi Quynh'!$C$7:$E$389,3,0)</f>
        <v>A1</v>
      </c>
      <c r="W41" s="494">
        <f>VLOOKUP(V41,Sheet1!$B$2:$C$12,2,TRUE)</f>
        <v>10</v>
      </c>
      <c r="X41" s="494" t="str">
        <f>VLOOKUP($E41,'[24]Gui chi Quynh'!$C$7:$E$389,3,0)</f>
        <v>A2</v>
      </c>
      <c r="Y41" s="494">
        <f>VLOOKUP(X41,Sheet1!$B$2:$C$12,2,TRUE)</f>
        <v>9</v>
      </c>
      <c r="Z41" s="494" t="str">
        <f>VLOOKUP($E41,'[25]Gui chi Quynh'!$C$7:$E$388,3,0)</f>
        <v>A1</v>
      </c>
      <c r="AA41" s="494">
        <f>VLOOKUP(Z41,Sheet1!$B$2:$C$12,2,TRUE)</f>
        <v>10</v>
      </c>
      <c r="AB41" s="494" t="str">
        <f>VLOOKUP($E41,'T5'!$E$9:$AH$337,24,0)</f>
        <v>A2</v>
      </c>
      <c r="AC41" s="494">
        <f>VLOOKUP(AB41,Sheet1!$B$2:$C$12,2,TRUE)</f>
        <v>9</v>
      </c>
      <c r="AD41" s="494"/>
      <c r="AE41" s="494" t="e">
        <f>VLOOKUP(AD41,Sheet1!$B$2:$C$12,2,TRUE)</f>
        <v>#N/A</v>
      </c>
      <c r="AF41" s="592" t="str">
        <f>VLOOKUP($E41,'[26]Tong hop ket qua'!$E$19:$M$219,9,0)</f>
        <v>Tốt</v>
      </c>
      <c r="AG41" s="709">
        <f t="shared" si="0"/>
        <v>9.5</v>
      </c>
      <c r="AH41" s="709" t="str">
        <f t="shared" si="1"/>
        <v>11A*</v>
      </c>
      <c r="AI41" s="709">
        <f t="shared" si="2"/>
        <v>0</v>
      </c>
      <c r="AJ41" s="683"/>
      <c r="AK41" s="494" t="str">
        <f t="shared" si="3"/>
        <v>Xuất sắc</v>
      </c>
      <c r="AL41" s="494" t="s">
        <v>1130</v>
      </c>
      <c r="AM41" s="494" t="s">
        <v>1130</v>
      </c>
      <c r="AN41" s="675"/>
      <c r="AO41" s="494"/>
      <c r="AP41" s="675"/>
      <c r="AQ41" s="675"/>
      <c r="AR41" s="675"/>
      <c r="AS41" s="675"/>
      <c r="AT41" s="494"/>
    </row>
    <row r="42" spans="1:47" s="684" customFormat="1" ht="24.95" customHeight="1" x14ac:dyDescent="0.25">
      <c r="A42" s="512" t="s">
        <v>327</v>
      </c>
      <c r="B42" s="512">
        <f>COUNTIF($F$11:F42,F42)</f>
        <v>6</v>
      </c>
      <c r="C42" s="513" t="s">
        <v>984</v>
      </c>
      <c r="D42" s="519" t="s">
        <v>22</v>
      </c>
      <c r="E42" s="512" t="s">
        <v>413</v>
      </c>
      <c r="F42" s="494" t="s">
        <v>360</v>
      </c>
      <c r="G42" s="494" t="s">
        <v>974</v>
      </c>
      <c r="H42" s="494" t="str">
        <f>VLOOKUP(E42,'[16]Gui chi Quynh'!$C$7:$E$387,3,0)</f>
        <v>A2</v>
      </c>
      <c r="I42" s="494">
        <f>VLOOKUP(H42,Sheet1!$B$2:$C$12,2,TRUE)</f>
        <v>9</v>
      </c>
      <c r="J42" s="494" t="str">
        <f>VLOOKUP($E42,'[17]Gui chi Quynh'!$C$7:$E$387,3,0)</f>
        <v>A2</v>
      </c>
      <c r="K42" s="494">
        <f>VLOOKUP(J42,Sheet1!$B$2:$C$12,2,TRUE)</f>
        <v>9</v>
      </c>
      <c r="L42" s="494" t="str">
        <f>VLOOKUP(E42,'[18]Gui chi Quynh'!$C$7:$F$385,3,0)</f>
        <v>A2</v>
      </c>
      <c r="M42" s="494">
        <f>VLOOKUP(L42,Sheet1!$B$2:$C$12,2,TRUE)</f>
        <v>9</v>
      </c>
      <c r="N42" s="494" t="str">
        <f>VLOOKUP(E42,'[19]Gui chi Quynh'!$C$7:$E$391,3,0)</f>
        <v>A2</v>
      </c>
      <c r="O42" s="494">
        <f>VLOOKUP(N42,Sheet1!$B$2:$C$12,2,TRUE)</f>
        <v>9</v>
      </c>
      <c r="P42" s="494" t="str">
        <f>VLOOKUP(E42,'[20]Gui chi Quynh'!$C$7:$E$391,3,0)</f>
        <v>A1</v>
      </c>
      <c r="Q42" s="494">
        <f>VLOOKUP(P42,Sheet1!$B$2:$C$12,2,TRUE)</f>
        <v>10</v>
      </c>
      <c r="R42" s="494" t="str">
        <f>VLOOKUP($E42,'[21]Gui chi Quynh'!$C$7:$E$390,3,0)</f>
        <v>A2</v>
      </c>
      <c r="S42" s="494">
        <f>VLOOKUP(R42,Sheet1!$B$2:$C$12,2,TRUE)</f>
        <v>9</v>
      </c>
      <c r="T42" s="494" t="str">
        <f>VLOOKUP($E42,'[22]Gui chi Quynh'!$C$7:$E$390,3,0)</f>
        <v>A2</v>
      </c>
      <c r="U42" s="494">
        <f>VLOOKUP(T42,Sheet1!$B$2:$C$12,2,TRUE)</f>
        <v>9</v>
      </c>
      <c r="V42" s="494" t="str">
        <f>VLOOKUP($E42,'[23]Gui chi Quynh'!$C$7:$E$389,3,0)</f>
        <v>A3</v>
      </c>
      <c r="W42" s="494">
        <f>VLOOKUP(V42,Sheet1!$B$2:$C$12,2,TRUE)</f>
        <v>8</v>
      </c>
      <c r="X42" s="494" t="str">
        <f>VLOOKUP($E42,'[24]Gui chi Quynh'!$C$7:$E$389,3,0)</f>
        <v>A2</v>
      </c>
      <c r="Y42" s="494">
        <f>VLOOKUP(X42,Sheet1!$B$2:$C$12,2,TRUE)</f>
        <v>9</v>
      </c>
      <c r="Z42" s="494" t="str">
        <f>VLOOKUP($E42,'[25]Gui chi Quynh'!$C$7:$E$388,3,0)</f>
        <v>A2</v>
      </c>
      <c r="AA42" s="494">
        <f>VLOOKUP(Z42,Sheet1!$B$2:$C$12,2,TRUE)</f>
        <v>9</v>
      </c>
      <c r="AB42" s="494" t="str">
        <f>VLOOKUP($E42,'T5'!$E$9:$AH$337,24,0)</f>
        <v>A2</v>
      </c>
      <c r="AC42" s="494">
        <f>VLOOKUP(AB42,Sheet1!$B$2:$C$12,2,TRUE)</f>
        <v>9</v>
      </c>
      <c r="AD42" s="494"/>
      <c r="AE42" s="494" t="e">
        <f>VLOOKUP(AD42,Sheet1!$B$2:$C$12,2,TRUE)</f>
        <v>#N/A</v>
      </c>
      <c r="AF42" s="592" t="str">
        <f>VLOOKUP($E42,'[26]Tong hop ket qua'!$E$19:$M$219,9,0)</f>
        <v>Tốt</v>
      </c>
      <c r="AG42" s="709">
        <f t="shared" si="0"/>
        <v>9</v>
      </c>
      <c r="AH42" s="709" t="str">
        <f t="shared" si="1"/>
        <v>11A*</v>
      </c>
      <c r="AI42" s="709">
        <f t="shared" si="2"/>
        <v>0</v>
      </c>
      <c r="AJ42" s="683"/>
      <c r="AK42" s="494" t="str">
        <f t="shared" si="3"/>
        <v>Xuất sắc</v>
      </c>
      <c r="AL42" s="494" t="s">
        <v>1130</v>
      </c>
      <c r="AM42" s="494" t="s">
        <v>1130</v>
      </c>
      <c r="AN42" s="675"/>
      <c r="AO42" s="494"/>
      <c r="AP42" s="675"/>
      <c r="AQ42" s="675"/>
      <c r="AR42" s="675"/>
      <c r="AS42" s="675"/>
      <c r="AT42" s="494"/>
    </row>
    <row r="43" spans="1:47" s="684" customFormat="1" ht="24.95" customHeight="1" x14ac:dyDescent="0.25">
      <c r="A43" s="512" t="s">
        <v>328</v>
      </c>
      <c r="B43" s="512">
        <f>COUNTIF($F$11:F43,F43)</f>
        <v>7</v>
      </c>
      <c r="C43" s="513" t="s">
        <v>985</v>
      </c>
      <c r="D43" s="519" t="s">
        <v>24</v>
      </c>
      <c r="E43" s="512" t="s">
        <v>414</v>
      </c>
      <c r="F43" s="494" t="s">
        <v>360</v>
      </c>
      <c r="G43" s="494" t="s">
        <v>974</v>
      </c>
      <c r="H43" s="494" t="str">
        <f>VLOOKUP(E43,'[16]Gui chi Quynh'!$C$7:$E$387,3,0)</f>
        <v>A2</v>
      </c>
      <c r="I43" s="494">
        <f>VLOOKUP(H43,Sheet1!$B$2:$C$12,2,TRUE)</f>
        <v>9</v>
      </c>
      <c r="J43" s="494" t="str">
        <f>VLOOKUP($E43,'[17]Gui chi Quynh'!$C$7:$E$387,3,0)</f>
        <v>A3</v>
      </c>
      <c r="K43" s="494">
        <f>VLOOKUP(J43,Sheet1!$B$2:$C$12,2,TRUE)</f>
        <v>8</v>
      </c>
      <c r="L43" s="494" t="str">
        <f>VLOOKUP(E43,'[18]Gui chi Quynh'!$C$7:$F$385,3,0)</f>
        <v>A2</v>
      </c>
      <c r="M43" s="494">
        <f>VLOOKUP(L43,Sheet1!$B$2:$C$12,2,TRUE)</f>
        <v>9</v>
      </c>
      <c r="N43" s="494" t="str">
        <f>VLOOKUP(E43,'[19]Gui chi Quynh'!$C$7:$E$391,3,0)</f>
        <v>A3</v>
      </c>
      <c r="O43" s="494">
        <f>VLOOKUP(N43,Sheet1!$B$2:$C$12,2,TRUE)</f>
        <v>8</v>
      </c>
      <c r="P43" s="494" t="str">
        <f>VLOOKUP(E43,'[20]Gui chi Quynh'!$C$7:$E$391,3,0)</f>
        <v>A2</v>
      </c>
      <c r="Q43" s="494">
        <f>VLOOKUP(P43,Sheet1!$B$2:$C$12,2,TRUE)</f>
        <v>9</v>
      </c>
      <c r="R43" s="494" t="str">
        <f>VLOOKUP($E43,'[21]Gui chi Quynh'!$C$7:$E$390,3,0)</f>
        <v>A3</v>
      </c>
      <c r="S43" s="494">
        <f>VLOOKUP(R43,Sheet1!$B$2:$C$12,2,TRUE)</f>
        <v>8</v>
      </c>
      <c r="T43" s="494" t="str">
        <f>VLOOKUP($E43,'[22]Gui chi Quynh'!$C$7:$E$390,3,0)</f>
        <v>A3</v>
      </c>
      <c r="U43" s="494">
        <f>VLOOKUP(T43,Sheet1!$B$2:$C$12,2,TRUE)</f>
        <v>8</v>
      </c>
      <c r="V43" s="494" t="str">
        <f>VLOOKUP($E43,'[23]Gui chi Quynh'!$C$7:$E$389,3,0)</f>
        <v>A2</v>
      </c>
      <c r="W43" s="494">
        <f>VLOOKUP(V43,Sheet1!$B$2:$C$12,2,TRUE)</f>
        <v>9</v>
      </c>
      <c r="X43" s="494" t="str">
        <f>VLOOKUP($E43,'[24]Gui chi Quynh'!$C$7:$E$389,3,0)</f>
        <v>A2</v>
      </c>
      <c r="Y43" s="494">
        <f>VLOOKUP(X43,Sheet1!$B$2:$C$12,2,TRUE)</f>
        <v>9</v>
      </c>
      <c r="Z43" s="494" t="str">
        <f>VLOOKUP($E43,'[25]Gui chi Quynh'!$C$7:$E$388,3,0)</f>
        <v>A3</v>
      </c>
      <c r="AA43" s="494">
        <f>VLOOKUP(Z43,Sheet1!$B$2:$C$12,2,TRUE)</f>
        <v>8</v>
      </c>
      <c r="AB43" s="494" t="str">
        <f>VLOOKUP($E43,'T5'!$E$9:$AH$337,24,0)</f>
        <v>A2</v>
      </c>
      <c r="AC43" s="494">
        <f>VLOOKUP(AB43,Sheet1!$B$2:$C$12,2,TRUE)</f>
        <v>9</v>
      </c>
      <c r="AD43" s="494"/>
      <c r="AE43" s="494" t="e">
        <f>VLOOKUP(AD43,Sheet1!$B$2:$C$12,2,TRUE)</f>
        <v>#N/A</v>
      </c>
      <c r="AF43" s="592" t="str">
        <f>VLOOKUP($E43,'[26]Tong hop ket qua'!$E$19:$M$219,9,0)</f>
        <v>Khá</v>
      </c>
      <c r="AG43" s="709">
        <f t="shared" si="0"/>
        <v>8.5</v>
      </c>
      <c r="AH43" s="709" t="str">
        <f t="shared" si="1"/>
        <v>11A*</v>
      </c>
      <c r="AI43" s="709">
        <f t="shared" si="2"/>
        <v>0</v>
      </c>
      <c r="AJ43" s="683"/>
      <c r="AK43" s="494" t="str">
        <f t="shared" si="3"/>
        <v>Xuất sắc</v>
      </c>
      <c r="AL43" s="494" t="s">
        <v>1130</v>
      </c>
      <c r="AM43" s="494" t="s">
        <v>1130</v>
      </c>
      <c r="AN43" s="675"/>
      <c r="AO43" s="494"/>
      <c r="AP43" s="675"/>
      <c r="AQ43" s="675"/>
      <c r="AR43" s="675"/>
      <c r="AS43" s="675"/>
      <c r="AT43" s="494"/>
    </row>
    <row r="44" spans="1:47" s="684" customFormat="1" ht="24.95" customHeight="1" x14ac:dyDescent="0.25">
      <c r="A44" s="512" t="s">
        <v>329</v>
      </c>
      <c r="B44" s="512">
        <f>COUNTIF($F$11:F44,F44)</f>
        <v>8</v>
      </c>
      <c r="C44" s="513" t="s">
        <v>984</v>
      </c>
      <c r="D44" s="519" t="s">
        <v>26</v>
      </c>
      <c r="E44" s="599" t="s">
        <v>415</v>
      </c>
      <c r="F44" s="494" t="s">
        <v>360</v>
      </c>
      <c r="G44" s="494" t="s">
        <v>974</v>
      </c>
      <c r="H44" s="494" t="str">
        <f>VLOOKUP(E44,'[16]Gui chi Quynh'!$C$7:$E$387,3,0)</f>
        <v>A1</v>
      </c>
      <c r="I44" s="494">
        <f>VLOOKUP(H44,Sheet1!$B$2:$C$12,2,TRUE)</f>
        <v>10</v>
      </c>
      <c r="J44" s="494" t="str">
        <f>VLOOKUP($E44,'[17]Gui chi Quynh'!$C$7:$E$387,3,0)</f>
        <v>A1</v>
      </c>
      <c r="K44" s="494">
        <f>VLOOKUP(J44,Sheet1!$B$2:$C$12,2,TRUE)</f>
        <v>10</v>
      </c>
      <c r="L44" s="494" t="str">
        <f>VLOOKUP(E44,'[18]Gui chi Quynh'!$C$7:$F$385,3,0)</f>
        <v>A1</v>
      </c>
      <c r="M44" s="494">
        <f>VLOOKUP(L44,Sheet1!$B$2:$C$12,2,TRUE)</f>
        <v>10</v>
      </c>
      <c r="N44" s="494" t="str">
        <f>VLOOKUP(E44,'[19]Gui chi Quynh'!$C$7:$E$391,3,0)</f>
        <v>A1</v>
      </c>
      <c r="O44" s="494">
        <f>VLOOKUP(N44,Sheet1!$B$2:$C$12,2,TRUE)</f>
        <v>10</v>
      </c>
      <c r="P44" s="494" t="str">
        <f>VLOOKUP(E44,'[20]Gui chi Quynh'!$C$7:$E$391,3,0)</f>
        <v>A1</v>
      </c>
      <c r="Q44" s="494">
        <f>VLOOKUP(P44,Sheet1!$B$2:$C$12,2,TRUE)</f>
        <v>10</v>
      </c>
      <c r="R44" s="494" t="str">
        <f>VLOOKUP($E44,'[21]Gui chi Quynh'!$C$7:$E$390,3,0)</f>
        <v>A1</v>
      </c>
      <c r="S44" s="494">
        <f>VLOOKUP(R44,Sheet1!$B$2:$C$12,2,TRUE)</f>
        <v>10</v>
      </c>
      <c r="T44" s="494" t="str">
        <f>VLOOKUP($E44,'[22]Gui chi Quynh'!$C$7:$E$390,3,0)</f>
        <v>A1</v>
      </c>
      <c r="U44" s="494">
        <f>VLOOKUP(T44,Sheet1!$B$2:$C$12,2,TRUE)</f>
        <v>10</v>
      </c>
      <c r="V44" s="494" t="str">
        <f>VLOOKUP($E44,'[23]Gui chi Quynh'!$C$7:$E$389,3,0)</f>
        <v>A1</v>
      </c>
      <c r="W44" s="494">
        <f>VLOOKUP(V44,Sheet1!$B$2:$C$12,2,TRUE)</f>
        <v>10</v>
      </c>
      <c r="X44" s="494" t="str">
        <f>VLOOKUP($E44,'[24]Gui chi Quynh'!$C$7:$E$389,3,0)</f>
        <v>A2</v>
      </c>
      <c r="Y44" s="494">
        <f>VLOOKUP(X44,Sheet1!$B$2:$C$12,2,TRUE)</f>
        <v>9</v>
      </c>
      <c r="Z44" s="494" t="str">
        <f>VLOOKUP($E44,'[25]Gui chi Quynh'!$C$7:$E$388,3,0)</f>
        <v>A1</v>
      </c>
      <c r="AA44" s="494">
        <f>VLOOKUP(Z44,Sheet1!$B$2:$C$12,2,TRUE)</f>
        <v>10</v>
      </c>
      <c r="AB44" s="494" t="str">
        <f>VLOOKUP($E44,'T5'!$E$9:$AH$337,24,0)</f>
        <v>A1</v>
      </c>
      <c r="AC44" s="494">
        <f>VLOOKUP(AB44,Sheet1!$B$2:$C$12,2,TRUE)</f>
        <v>10</v>
      </c>
      <c r="AD44" s="494"/>
      <c r="AE44" s="494" t="e">
        <f>VLOOKUP(AD44,Sheet1!$B$2:$C$12,2,TRUE)</f>
        <v>#N/A</v>
      </c>
      <c r="AF44" s="592" t="str">
        <f>VLOOKUP($E44,'[26]Tong hop ket qua'!$E$19:$M$219,9,0)</f>
        <v>Tốt</v>
      </c>
      <c r="AG44" s="709">
        <f t="shared" si="0"/>
        <v>9.9</v>
      </c>
      <c r="AH44" s="709" t="str">
        <f t="shared" si="1"/>
        <v>11A*</v>
      </c>
      <c r="AI44" s="709">
        <f t="shared" si="2"/>
        <v>0</v>
      </c>
      <c r="AJ44" s="683"/>
      <c r="AK44" s="494" t="str">
        <f t="shared" si="3"/>
        <v>Xuất sắc</v>
      </c>
      <c r="AL44" s="494" t="s">
        <v>1130</v>
      </c>
      <c r="AM44" s="494" t="s">
        <v>1130</v>
      </c>
      <c r="AN44" s="675"/>
      <c r="AO44" s="494"/>
      <c r="AP44" s="675"/>
      <c r="AQ44" s="675"/>
      <c r="AR44" s="675"/>
      <c r="AS44" s="675"/>
      <c r="AT44" s="494"/>
    </row>
    <row r="45" spans="1:47" s="684" customFormat="1" ht="24.95" customHeight="1" x14ac:dyDescent="0.25">
      <c r="A45" s="512" t="s">
        <v>1280</v>
      </c>
      <c r="B45" s="512">
        <f>COUNTIF($F$11:F45,F45)</f>
        <v>9</v>
      </c>
      <c r="C45" s="513" t="s">
        <v>984</v>
      </c>
      <c r="D45" s="519" t="s">
        <v>284</v>
      </c>
      <c r="E45" s="512" t="s">
        <v>418</v>
      </c>
      <c r="F45" s="494" t="s">
        <v>360</v>
      </c>
      <c r="G45" s="494" t="s">
        <v>974</v>
      </c>
      <c r="H45" s="494" t="str">
        <f>VLOOKUP(E45,'[16]Gui chi Quynh'!$C$7:$E$387,3,0)</f>
        <v>A3</v>
      </c>
      <c r="I45" s="494">
        <f>VLOOKUP(H45,Sheet1!$B$2:$C$12,2,TRUE)</f>
        <v>8</v>
      </c>
      <c r="J45" s="494" t="str">
        <f>VLOOKUP($E45,'[17]Gui chi Quynh'!$C$7:$E$387,3,0)</f>
        <v>A3</v>
      </c>
      <c r="K45" s="494">
        <f>VLOOKUP(J45,Sheet1!$B$2:$C$12,2,TRUE)</f>
        <v>8</v>
      </c>
      <c r="L45" s="494" t="str">
        <f>VLOOKUP(E45,'[18]Gui chi Quynh'!$C$7:$F$385,3,0)</f>
        <v>A3</v>
      </c>
      <c r="M45" s="494">
        <f>VLOOKUP(L45,Sheet1!$B$2:$C$12,2,TRUE)</f>
        <v>8</v>
      </c>
      <c r="N45" s="494" t="str">
        <f>VLOOKUP(E45,'[19]Gui chi Quynh'!$C$7:$E$391,3,0)</f>
        <v>A2</v>
      </c>
      <c r="O45" s="494">
        <f>VLOOKUP(N45,Sheet1!$B$2:$C$12,2,TRUE)</f>
        <v>9</v>
      </c>
      <c r="P45" s="494" t="str">
        <f>VLOOKUP(E45,'[20]Gui chi Quynh'!$C$7:$E$391,3,0)</f>
        <v>A2</v>
      </c>
      <c r="Q45" s="494">
        <f>VLOOKUP(P45,Sheet1!$B$2:$C$12,2,TRUE)</f>
        <v>9</v>
      </c>
      <c r="R45" s="494" t="str">
        <f>VLOOKUP($E45,'[21]Gui chi Quynh'!$C$7:$E$390,3,0)</f>
        <v>A2</v>
      </c>
      <c r="S45" s="494">
        <f>VLOOKUP(R45,Sheet1!$B$2:$C$12,2,TRUE)</f>
        <v>9</v>
      </c>
      <c r="T45" s="494" t="str">
        <f>VLOOKUP($E45,'[22]Gui chi Quynh'!$C$7:$E$390,3,0)</f>
        <v>A3</v>
      </c>
      <c r="U45" s="494">
        <f>VLOOKUP(T45,Sheet1!$B$2:$C$12,2,TRUE)</f>
        <v>8</v>
      </c>
      <c r="V45" s="494" t="str">
        <f>VLOOKUP($E45,'[23]Gui chi Quynh'!$C$7:$E$389,3,0)</f>
        <v>A2</v>
      </c>
      <c r="W45" s="494">
        <f>VLOOKUP(V45,Sheet1!$B$2:$C$12,2,TRUE)</f>
        <v>9</v>
      </c>
      <c r="X45" s="494" t="str">
        <f>VLOOKUP($E45,'[24]Gui chi Quynh'!$C$7:$E$389,3,0)</f>
        <v>A3</v>
      </c>
      <c r="Y45" s="494">
        <f>VLOOKUP(X45,Sheet1!$B$2:$C$12,2,TRUE)</f>
        <v>8</v>
      </c>
      <c r="Z45" s="494" t="str">
        <f>VLOOKUP($E45,'[25]Gui chi Quynh'!$C$7:$E$388,3,0)</f>
        <v>A2</v>
      </c>
      <c r="AA45" s="494">
        <f>VLOOKUP(Z45,Sheet1!$B$2:$C$12,2,TRUE)</f>
        <v>9</v>
      </c>
      <c r="AB45" s="494" t="str">
        <f>VLOOKUP($E45,'T5'!$E$9:$AH$337,24,0)</f>
        <v>A2</v>
      </c>
      <c r="AC45" s="494">
        <f>VLOOKUP(AB45,Sheet1!$B$2:$C$12,2,TRUE)</f>
        <v>9</v>
      </c>
      <c r="AD45" s="494"/>
      <c r="AE45" s="494" t="e">
        <f>VLOOKUP(AD45,Sheet1!$B$2:$C$12,2,TRUE)</f>
        <v>#N/A</v>
      </c>
      <c r="AF45" s="592" t="str">
        <f>VLOOKUP($E45,'[26]Tong hop ket qua'!$E$19:$M$219,9,0)</f>
        <v>Tốt</v>
      </c>
      <c r="AG45" s="709">
        <f t="shared" si="0"/>
        <v>8.5</v>
      </c>
      <c r="AH45" s="709" t="str">
        <f t="shared" si="1"/>
        <v>11A*</v>
      </c>
      <c r="AI45" s="709">
        <f t="shared" si="2"/>
        <v>0</v>
      </c>
      <c r="AJ45" s="683"/>
      <c r="AK45" s="494" t="str">
        <f t="shared" si="3"/>
        <v>Xuất sắc</v>
      </c>
      <c r="AL45" s="494" t="s">
        <v>1130</v>
      </c>
      <c r="AM45" s="494" t="s">
        <v>1130</v>
      </c>
      <c r="AN45" s="675"/>
      <c r="AO45" s="494"/>
      <c r="AP45" s="675"/>
      <c r="AQ45" s="675"/>
      <c r="AR45" s="675"/>
      <c r="AS45" s="675"/>
      <c r="AT45" s="494"/>
    </row>
    <row r="46" spans="1:47" s="684" customFormat="1" ht="24.95" customHeight="1" x14ac:dyDescent="0.25">
      <c r="A46" s="512" t="s">
        <v>1281</v>
      </c>
      <c r="B46" s="512">
        <f>COUNTIF($F$11:F46,F46)</f>
        <v>10</v>
      </c>
      <c r="C46" s="513" t="s">
        <v>984</v>
      </c>
      <c r="D46" s="519" t="s">
        <v>68</v>
      </c>
      <c r="E46" s="512" t="s">
        <v>420</v>
      </c>
      <c r="F46" s="494" t="s">
        <v>360</v>
      </c>
      <c r="G46" s="494" t="s">
        <v>974</v>
      </c>
      <c r="H46" s="494" t="str">
        <f>VLOOKUP(E46,'[16]Gui chi Quynh'!$C$7:$E$387,3,0)</f>
        <v>A2</v>
      </c>
      <c r="I46" s="494">
        <f>VLOOKUP(H46,Sheet1!$B$2:$C$12,2,TRUE)</f>
        <v>9</v>
      </c>
      <c r="J46" s="494" t="str">
        <f>VLOOKUP($E46,'[17]Gui chi Quynh'!$C$7:$E$387,3,0)</f>
        <v>A2</v>
      </c>
      <c r="K46" s="494">
        <f>VLOOKUP(J46,Sheet1!$B$2:$C$12,2,TRUE)</f>
        <v>9</v>
      </c>
      <c r="L46" s="494" t="str">
        <f>VLOOKUP(E46,'[18]Gui chi Quynh'!$C$7:$F$385,3,0)</f>
        <v>A2</v>
      </c>
      <c r="M46" s="494">
        <f>VLOOKUP(L46,Sheet1!$B$2:$C$12,2,TRUE)</f>
        <v>9</v>
      </c>
      <c r="N46" s="494" t="str">
        <f>VLOOKUP(E46,'[19]Gui chi Quynh'!$C$7:$E$391,3,0)</f>
        <v>A2</v>
      </c>
      <c r="O46" s="494">
        <f>VLOOKUP(N46,Sheet1!$B$2:$C$12,2,TRUE)</f>
        <v>9</v>
      </c>
      <c r="P46" s="494" t="str">
        <f>VLOOKUP(E46,'[20]Gui chi Quynh'!$C$7:$E$391,3,0)</f>
        <v>A2</v>
      </c>
      <c r="Q46" s="494">
        <f>VLOOKUP(P46,Sheet1!$B$2:$C$12,2,TRUE)</f>
        <v>9</v>
      </c>
      <c r="R46" s="494" t="str">
        <f>VLOOKUP($E46,'[21]Gui chi Quynh'!$C$7:$E$390,3,0)</f>
        <v>A2</v>
      </c>
      <c r="S46" s="494">
        <f>VLOOKUP(R46,Sheet1!$B$2:$C$12,2,TRUE)</f>
        <v>9</v>
      </c>
      <c r="T46" s="494" t="str">
        <f>VLOOKUP($E46,'[22]Gui chi Quynh'!$C$7:$E$390,3,0)</f>
        <v>A3</v>
      </c>
      <c r="U46" s="494">
        <f>VLOOKUP(T46,Sheet1!$B$2:$C$12,2,TRUE)</f>
        <v>8</v>
      </c>
      <c r="V46" s="494" t="str">
        <f>VLOOKUP($E46,'[23]Gui chi Quynh'!$C$7:$E$389,3,0)</f>
        <v>A3</v>
      </c>
      <c r="W46" s="494">
        <f>VLOOKUP(V46,Sheet1!$B$2:$C$12,2,TRUE)</f>
        <v>8</v>
      </c>
      <c r="X46" s="494" t="str">
        <f>VLOOKUP($E46,'[24]Gui chi Quynh'!$C$7:$E$389,3,0)</f>
        <v>A3</v>
      </c>
      <c r="Y46" s="494">
        <f>VLOOKUP(X46,Sheet1!$B$2:$C$12,2,TRUE)</f>
        <v>8</v>
      </c>
      <c r="Z46" s="494" t="str">
        <f>VLOOKUP($E46,'[25]Gui chi Quynh'!$C$7:$E$388,3,0)</f>
        <v>A2</v>
      </c>
      <c r="AA46" s="494">
        <f>VLOOKUP(Z46,Sheet1!$B$2:$C$12,2,TRUE)</f>
        <v>9</v>
      </c>
      <c r="AB46" s="494" t="str">
        <f>VLOOKUP($E46,'T5'!$E$9:$AH$337,24,0)</f>
        <v>A3</v>
      </c>
      <c r="AC46" s="494">
        <f>VLOOKUP(AB46,Sheet1!$B$2:$C$12,2,TRUE)</f>
        <v>8</v>
      </c>
      <c r="AD46" s="494"/>
      <c r="AE46" s="494" t="e">
        <f>VLOOKUP(AD46,Sheet1!$B$2:$C$12,2,TRUE)</f>
        <v>#N/A</v>
      </c>
      <c r="AF46" s="592" t="str">
        <f>VLOOKUP($E46,'[26]Tong hop ket qua'!$E$19:$M$219,9,0)</f>
        <v>Tốt</v>
      </c>
      <c r="AG46" s="709">
        <f t="shared" si="0"/>
        <v>8.6</v>
      </c>
      <c r="AH46" s="709" t="str">
        <f t="shared" si="1"/>
        <v>11A*</v>
      </c>
      <c r="AI46" s="709">
        <f t="shared" si="2"/>
        <v>0</v>
      </c>
      <c r="AJ46" s="683"/>
      <c r="AK46" s="494" t="str">
        <f t="shared" si="3"/>
        <v>Xuất sắc</v>
      </c>
      <c r="AL46" s="494" t="s">
        <v>1130</v>
      </c>
      <c r="AM46" s="494" t="s">
        <v>1130</v>
      </c>
      <c r="AN46" s="675"/>
      <c r="AO46" s="494"/>
      <c r="AP46" s="675"/>
      <c r="AQ46" s="675"/>
      <c r="AR46" s="675"/>
      <c r="AS46" s="675"/>
      <c r="AT46" s="494"/>
    </row>
    <row r="47" spans="1:47" s="684" customFormat="1" ht="56.25" customHeight="1" x14ac:dyDescent="0.25">
      <c r="A47" s="512" t="s">
        <v>1282</v>
      </c>
      <c r="B47" s="512">
        <f>COUNTIF($F$11:F47,F47)</f>
        <v>11</v>
      </c>
      <c r="C47" s="513" t="s">
        <v>984</v>
      </c>
      <c r="D47" s="519" t="s">
        <v>69</v>
      </c>
      <c r="E47" s="512" t="s">
        <v>421</v>
      </c>
      <c r="F47" s="494" t="s">
        <v>360</v>
      </c>
      <c r="G47" s="494" t="s">
        <v>974</v>
      </c>
      <c r="H47" s="494" t="str">
        <f>VLOOKUP(E47,'[16]Gui chi Quynh'!$C$7:$E$387,3,0)</f>
        <v>A2</v>
      </c>
      <c r="I47" s="494">
        <f>VLOOKUP(H47,Sheet1!$B$2:$C$12,2,TRUE)</f>
        <v>9</v>
      </c>
      <c r="J47" s="494" t="str">
        <f>VLOOKUP($E47,'[17]Gui chi Quynh'!$C$7:$E$387,3,0)</f>
        <v>A1</v>
      </c>
      <c r="K47" s="494">
        <f>VLOOKUP(J47,Sheet1!$B$2:$C$12,2,TRUE)</f>
        <v>10</v>
      </c>
      <c r="L47" s="494" t="str">
        <f>VLOOKUP(E47,'[18]Gui chi Quynh'!$C$7:$F$385,3,0)</f>
        <v>A1</v>
      </c>
      <c r="M47" s="494">
        <f>VLOOKUP(L47,Sheet1!$B$2:$C$12,2,TRUE)</f>
        <v>10</v>
      </c>
      <c r="N47" s="494" t="str">
        <f>VLOOKUP(E47,'[19]Gui chi Quynh'!$C$7:$E$391,3,0)</f>
        <v>A1</v>
      </c>
      <c r="O47" s="494">
        <f>VLOOKUP(N47,Sheet1!$B$2:$C$12,2,TRUE)</f>
        <v>10</v>
      </c>
      <c r="P47" s="494" t="str">
        <f>VLOOKUP(E47,'[20]Gui chi Quynh'!$C$7:$E$391,3,0)</f>
        <v>A1</v>
      </c>
      <c r="Q47" s="494">
        <f>VLOOKUP(P47,Sheet1!$B$2:$C$12,2,TRUE)</f>
        <v>10</v>
      </c>
      <c r="R47" s="494" t="str">
        <f>VLOOKUP($E47,'[21]Gui chi Quynh'!$C$7:$E$390,3,0)</f>
        <v>A2</v>
      </c>
      <c r="S47" s="494">
        <f>VLOOKUP(R47,Sheet1!$B$2:$C$12,2,TRUE)</f>
        <v>9</v>
      </c>
      <c r="T47" s="494" t="str">
        <f>VLOOKUP($E47,'[22]Gui chi Quynh'!$C$7:$E$390,3,0)</f>
        <v>A DN</v>
      </c>
      <c r="U47" s="494"/>
      <c r="V47" s="494" t="str">
        <f>VLOOKUP($E47,'[23]Gui chi Quynh'!$C$7:$E$389,3,0)</f>
        <v>A DN</v>
      </c>
      <c r="W47" s="494"/>
      <c r="X47" s="494" t="str">
        <f>VLOOKUP($E47,'[24]Gui chi Quynh'!$C$7:$E$389,3,0)</f>
        <v>A DN</v>
      </c>
      <c r="Y47" s="494"/>
      <c r="Z47" s="494" t="str">
        <f>VLOOKUP($E47,'[25]Gui chi Quynh'!$C$7:$E$388,3,0)</f>
        <v>A DN</v>
      </c>
      <c r="AA47" s="494"/>
      <c r="AB47" s="494" t="str">
        <f>VLOOKUP($E47,'[25]Gui chi Quynh'!$C$7:$E$388,3,0)</f>
        <v>A DN</v>
      </c>
      <c r="AC47" s="494"/>
      <c r="AD47" s="494"/>
      <c r="AE47" s="494"/>
      <c r="AF47" s="592" t="str">
        <f>VLOOKUP($E47,'[26]Tong hop ket qua'!$E$19:$M$219,9,0)</f>
        <v>Khá</v>
      </c>
      <c r="AG47" s="709">
        <f t="shared" si="0"/>
        <v>9.6999999999999993</v>
      </c>
      <c r="AH47" s="709" t="str">
        <f t="shared" si="1"/>
        <v>11A*</v>
      </c>
      <c r="AI47" s="709">
        <f t="shared" si="2"/>
        <v>0</v>
      </c>
      <c r="AJ47" s="683"/>
      <c r="AK47" s="494" t="str">
        <f t="shared" si="3"/>
        <v>Xuất sắc</v>
      </c>
      <c r="AL47" s="494" t="s">
        <v>1130</v>
      </c>
      <c r="AM47" s="494" t="s">
        <v>1130</v>
      </c>
      <c r="AN47" s="675"/>
      <c r="AO47" s="494"/>
      <c r="AP47" s="675"/>
      <c r="AQ47" s="675"/>
      <c r="AR47" s="675"/>
      <c r="AS47" s="675"/>
      <c r="AT47" s="678" t="s">
        <v>1116</v>
      </c>
      <c r="AU47" s="684" t="s">
        <v>306</v>
      </c>
    </row>
    <row r="48" spans="1:47" s="684" customFormat="1" ht="82.5" customHeight="1" x14ac:dyDescent="0.25">
      <c r="A48" s="512" t="s">
        <v>1283</v>
      </c>
      <c r="B48" s="512">
        <f>COUNTIF($F$11:F48,F48)</f>
        <v>12</v>
      </c>
      <c r="C48" s="513" t="s">
        <v>984</v>
      </c>
      <c r="D48" s="681" t="s">
        <v>1098</v>
      </c>
      <c r="E48" s="682" t="s">
        <v>1099</v>
      </c>
      <c r="F48" s="494" t="s">
        <v>360</v>
      </c>
      <c r="G48" s="494" t="s">
        <v>974</v>
      </c>
      <c r="H48" s="494"/>
      <c r="I48" s="494"/>
      <c r="J48" s="494"/>
      <c r="K48" s="494"/>
      <c r="L48" s="494"/>
      <c r="M48" s="494"/>
      <c r="N48" s="494"/>
      <c r="O48" s="494"/>
      <c r="P48" s="494"/>
      <c r="Q48" s="494"/>
      <c r="R48" s="494"/>
      <c r="S48" s="494"/>
      <c r="T48" s="494"/>
      <c r="U48" s="494"/>
      <c r="V48" s="494"/>
      <c r="W48" s="494"/>
      <c r="X48" s="494"/>
      <c r="Y48" s="494"/>
      <c r="Z48" s="494" t="str">
        <f>VLOOKUP($E48,'[25]Gui chi Quynh'!$C$7:$E$388,3,0)</f>
        <v>A4</v>
      </c>
      <c r="AA48" s="494">
        <f>VLOOKUP(Z48,Sheet1!$B$2:$C$12,2,TRUE)</f>
        <v>7</v>
      </c>
      <c r="AB48" s="494" t="str">
        <f>VLOOKUP($E48,'T5'!$E$9:$AH$337,24,0)</f>
        <v>A4</v>
      </c>
      <c r="AC48" s="494">
        <f>VLOOKUP(AB48,Sheet1!$B$2:$C$12,2,TRUE)</f>
        <v>7</v>
      </c>
      <c r="AD48" s="494"/>
      <c r="AE48" s="494" t="e">
        <f>VLOOKUP(AD48,Sheet1!$B$2:$C$12,2,TRUE)</f>
        <v>#N/A</v>
      </c>
      <c r="AF48" s="592"/>
      <c r="AG48" s="709">
        <f t="shared" si="0"/>
        <v>7</v>
      </c>
      <c r="AH48" s="709" t="str">
        <f t="shared" si="1"/>
        <v xml:space="preserve">2A* </v>
      </c>
      <c r="AI48" s="709">
        <f t="shared" si="2"/>
        <v>0</v>
      </c>
      <c r="AJ48" s="683"/>
      <c r="AK48" s="233" t="str">
        <f t="shared" si="3"/>
        <v>Tốt</v>
      </c>
      <c r="AL48" s="494" t="s">
        <v>1130</v>
      </c>
      <c r="AM48" s="233" t="s">
        <v>1130</v>
      </c>
      <c r="AN48" s="675"/>
      <c r="AO48" s="494"/>
      <c r="AP48" s="675"/>
      <c r="AQ48" s="675"/>
      <c r="AR48" s="675"/>
      <c r="AS48" s="675"/>
      <c r="AT48" s="678" t="s">
        <v>1146</v>
      </c>
    </row>
    <row r="49" spans="1:47" s="684" customFormat="1" ht="24.95" customHeight="1" x14ac:dyDescent="0.25">
      <c r="A49" s="512" t="s">
        <v>1284</v>
      </c>
      <c r="B49" s="512">
        <f>COUNTIF($F$11:F49,F49)</f>
        <v>13</v>
      </c>
      <c r="C49" s="513" t="s">
        <v>984</v>
      </c>
      <c r="D49" s="519" t="s">
        <v>67</v>
      </c>
      <c r="E49" s="512" t="s">
        <v>419</v>
      </c>
      <c r="F49" s="494" t="s">
        <v>360</v>
      </c>
      <c r="G49" s="494" t="s">
        <v>975</v>
      </c>
      <c r="H49" s="494" t="str">
        <f>VLOOKUP(E49,'[16]Gui chi Quynh'!$C$7:$E$387,3,0)</f>
        <v>A2</v>
      </c>
      <c r="I49" s="494">
        <f>VLOOKUP(H49,Sheet1!$B$2:$C$12,2,TRUE)</f>
        <v>9</v>
      </c>
      <c r="J49" s="494" t="str">
        <f>VLOOKUP($E49,'[17]Gui chi Quynh'!$C$7:$E$387,3,0)</f>
        <v>A2</v>
      </c>
      <c r="K49" s="494">
        <f>VLOOKUP(J49,Sheet1!$B$2:$C$12,2,TRUE)</f>
        <v>9</v>
      </c>
      <c r="L49" s="494" t="str">
        <f>VLOOKUP(E49,'[18]Gui chi Quynh'!$C$7:$F$385,3,0)</f>
        <v>A2</v>
      </c>
      <c r="M49" s="494">
        <f>VLOOKUP(L49,Sheet1!$B$2:$C$12,2,TRUE)</f>
        <v>9</v>
      </c>
      <c r="N49" s="494" t="str">
        <f>VLOOKUP(E49,'[19]Gui chi Quynh'!$C$7:$E$391,3,0)</f>
        <v>A2</v>
      </c>
      <c r="O49" s="494">
        <f>VLOOKUP(N49,Sheet1!$B$2:$C$12,2,TRUE)</f>
        <v>9</v>
      </c>
      <c r="P49" s="494" t="str">
        <f>VLOOKUP(E49,'[20]Gui chi Quynh'!$C$7:$E$391,3,0)</f>
        <v>A3</v>
      </c>
      <c r="Q49" s="494">
        <f>VLOOKUP(P49,Sheet1!$B$2:$C$12,2,TRUE)</f>
        <v>8</v>
      </c>
      <c r="R49" s="494" t="str">
        <f>VLOOKUP($E49,'[21]Gui chi Quynh'!$C$7:$E$390,3,0)</f>
        <v>A3</v>
      </c>
      <c r="S49" s="494">
        <f>VLOOKUP(R49,Sheet1!$B$2:$C$12,2,TRUE)</f>
        <v>8</v>
      </c>
      <c r="T49" s="494" t="str">
        <f>VLOOKUP($E49,'[22]Gui chi Quynh'!$C$7:$E$390,3,0)</f>
        <v>A2</v>
      </c>
      <c r="U49" s="494">
        <f>VLOOKUP(T49,Sheet1!$B$2:$C$12,2,TRUE)</f>
        <v>9</v>
      </c>
      <c r="V49" s="494" t="str">
        <f>VLOOKUP($E49,'[23]Gui chi Quynh'!$C$7:$E$389,3,0)</f>
        <v>A3</v>
      </c>
      <c r="W49" s="494">
        <f>VLOOKUP(V49,Sheet1!$B$2:$C$12,2,TRUE)</f>
        <v>8</v>
      </c>
      <c r="X49" s="494" t="str">
        <f>VLOOKUP($E49,'[24]Gui chi Quynh'!$C$7:$E$389,3,0)</f>
        <v>A3</v>
      </c>
      <c r="Y49" s="494">
        <f>VLOOKUP(X49,Sheet1!$B$2:$C$12,2,TRUE)</f>
        <v>8</v>
      </c>
      <c r="Z49" s="494" t="str">
        <f>VLOOKUP($E49,'[25]Gui chi Quynh'!$C$7:$E$388,3,0)</f>
        <v>A2</v>
      </c>
      <c r="AA49" s="494">
        <f>VLOOKUP(Z49,Sheet1!$B$2:$C$12,2,TRUE)</f>
        <v>9</v>
      </c>
      <c r="AB49" s="494" t="str">
        <f>VLOOKUP($E49,'T5'!$E$9:$AH$337,24,0)</f>
        <v>A3</v>
      </c>
      <c r="AC49" s="494">
        <f>VLOOKUP(AB49,Sheet1!$B$2:$C$12,2,TRUE)</f>
        <v>8</v>
      </c>
      <c r="AD49" s="494"/>
      <c r="AE49" s="494" t="e">
        <f>VLOOKUP(AD49,Sheet1!$B$2:$C$12,2,TRUE)</f>
        <v>#N/A</v>
      </c>
      <c r="AF49" s="592" t="str">
        <f>VLOOKUP($E49,'[26]Tong hop ket qua'!$E$19:$M$219,9,0)</f>
        <v>Tốt</v>
      </c>
      <c r="AG49" s="709">
        <f t="shared" si="0"/>
        <v>8.5</v>
      </c>
      <c r="AH49" s="709" t="str">
        <f t="shared" si="1"/>
        <v>11A*</v>
      </c>
      <c r="AI49" s="709">
        <f t="shared" si="2"/>
        <v>0</v>
      </c>
      <c r="AJ49" s="683"/>
      <c r="AK49" s="494" t="str">
        <f t="shared" si="3"/>
        <v>Xuất sắc</v>
      </c>
      <c r="AL49" s="494" t="s">
        <v>1130</v>
      </c>
      <c r="AM49" s="494" t="s">
        <v>1130</v>
      </c>
      <c r="AN49" s="675"/>
      <c r="AO49" s="494"/>
      <c r="AP49" s="675"/>
      <c r="AQ49" s="675"/>
      <c r="AR49" s="675"/>
      <c r="AS49" s="675"/>
      <c r="AT49" s="494"/>
    </row>
    <row r="50" spans="1:47" s="684" customFormat="1" ht="24.95" customHeight="1" x14ac:dyDescent="0.25">
      <c r="A50" s="512" t="s">
        <v>1285</v>
      </c>
      <c r="B50" s="512">
        <f>COUNTIF($F$11:F152,F50)</f>
        <v>15</v>
      </c>
      <c r="C50" s="513" t="s">
        <v>985</v>
      </c>
      <c r="D50" s="552" t="s">
        <v>36</v>
      </c>
      <c r="E50" s="520" t="s">
        <v>422</v>
      </c>
      <c r="F50" s="494" t="s">
        <v>360</v>
      </c>
      <c r="G50" s="494" t="s">
        <v>975</v>
      </c>
      <c r="H50" s="494" t="str">
        <f>VLOOKUP(E50,'[16]Gui chi Quynh'!$C$7:$E$387,3,0)</f>
        <v>A2</v>
      </c>
      <c r="I50" s="494">
        <f>VLOOKUP(H50,Sheet1!$B$2:$C$12,2,TRUE)</f>
        <v>9</v>
      </c>
      <c r="J50" s="494" t="str">
        <f>VLOOKUP($E50,'[17]Gui chi Quynh'!$C$7:$E$387,3,0)</f>
        <v>A2</v>
      </c>
      <c r="K50" s="494">
        <f>VLOOKUP(J50,Sheet1!$B$2:$C$12,2,TRUE)</f>
        <v>9</v>
      </c>
      <c r="L50" s="494" t="str">
        <f>VLOOKUP(E50,'[18]Gui chi Quynh'!$C$7:$F$385,3,0)</f>
        <v>A2</v>
      </c>
      <c r="M50" s="494">
        <f>VLOOKUP(L50,Sheet1!$B$2:$C$12,2,TRUE)</f>
        <v>9</v>
      </c>
      <c r="N50" s="494" t="str">
        <f>VLOOKUP(E50,'[19]Gui chi Quynh'!$C$7:$E$391,3,0)</f>
        <v>A3</v>
      </c>
      <c r="O50" s="494">
        <f>VLOOKUP(N50,Sheet1!$B$2:$C$12,2,TRUE)</f>
        <v>8</v>
      </c>
      <c r="P50" s="494" t="str">
        <f>VLOOKUP(E50,'[20]Gui chi Quynh'!$C$7:$E$391,3,0)</f>
        <v>A3</v>
      </c>
      <c r="Q50" s="494">
        <f>VLOOKUP(P50,Sheet1!$B$2:$C$12,2,TRUE)</f>
        <v>8</v>
      </c>
      <c r="R50" s="494" t="str">
        <f>VLOOKUP($E50,'[21]Gui chi Quynh'!$C$7:$E$390,3,0)</f>
        <v>A2</v>
      </c>
      <c r="S50" s="494">
        <f>VLOOKUP(R50,Sheet1!$B$2:$C$12,2,TRUE)</f>
        <v>9</v>
      </c>
      <c r="T50" s="494" t="str">
        <f>VLOOKUP($E50,'[22]Gui chi Quynh'!$C$7:$E$390,3,0)</f>
        <v>A2</v>
      </c>
      <c r="U50" s="494">
        <f>VLOOKUP(T50,Sheet1!$B$2:$C$12,2,TRUE)</f>
        <v>9</v>
      </c>
      <c r="V50" s="494" t="str">
        <f>VLOOKUP($E50,'[23]Gui chi Quynh'!$C$7:$E$389,3,0)</f>
        <v>A2</v>
      </c>
      <c r="W50" s="494">
        <f>VLOOKUP(V50,Sheet1!$B$2:$C$12,2,TRUE)</f>
        <v>9</v>
      </c>
      <c r="X50" s="494" t="str">
        <f>VLOOKUP($E50,'[24]Gui chi Quynh'!$C$7:$E$389,3,0)</f>
        <v>A3</v>
      </c>
      <c r="Y50" s="494">
        <f>VLOOKUP(X50,Sheet1!$B$2:$C$12,2,TRUE)</f>
        <v>8</v>
      </c>
      <c r="Z50" s="494" t="str">
        <f>VLOOKUP($E50,'[25]Gui chi Quynh'!$C$7:$E$388,3,0)</f>
        <v>A2</v>
      </c>
      <c r="AA50" s="494">
        <f>VLOOKUP(Z50,Sheet1!$B$2:$C$12,2,TRUE)</f>
        <v>9</v>
      </c>
      <c r="AB50" s="494" t="str">
        <f>VLOOKUP($E50,'T5'!$E$9:$AH$337,24,0)</f>
        <v>A4</v>
      </c>
      <c r="AC50" s="494">
        <f>VLOOKUP(AB50,Sheet1!$B$2:$C$12,2,TRUE)</f>
        <v>7</v>
      </c>
      <c r="AD50" s="494"/>
      <c r="AE50" s="494" t="e">
        <f>VLOOKUP(AD50,Sheet1!$B$2:$C$12,2,TRUE)</f>
        <v>#N/A</v>
      </c>
      <c r="AF50" s="592"/>
      <c r="AG50" s="709">
        <f t="shared" si="0"/>
        <v>8.5</v>
      </c>
      <c r="AH50" s="709" t="str">
        <f t="shared" si="1"/>
        <v>11A*</v>
      </c>
      <c r="AI50" s="709">
        <f t="shared" si="2"/>
        <v>0</v>
      </c>
      <c r="AJ50" s="683"/>
      <c r="AK50" s="494" t="str">
        <f t="shared" si="3"/>
        <v>Xuất sắc</v>
      </c>
      <c r="AL50" s="494" t="s">
        <v>1130</v>
      </c>
      <c r="AM50" s="494" t="s">
        <v>1130</v>
      </c>
      <c r="AN50" s="675"/>
      <c r="AO50" s="494"/>
      <c r="AP50" s="675"/>
      <c r="AQ50" s="675"/>
      <c r="AR50" s="675"/>
      <c r="AS50" s="675"/>
      <c r="AT50" s="494"/>
    </row>
    <row r="51" spans="1:47" s="684" customFormat="1" ht="24.95" customHeight="1" x14ac:dyDescent="0.25">
      <c r="A51" s="512" t="s">
        <v>1286</v>
      </c>
      <c r="B51" s="512">
        <f>COUNTIF($F$11:F51,F51)</f>
        <v>15</v>
      </c>
      <c r="C51" s="513" t="s">
        <v>985</v>
      </c>
      <c r="D51" s="552" t="s">
        <v>355</v>
      </c>
      <c r="E51" s="520" t="s">
        <v>431</v>
      </c>
      <c r="F51" s="494" t="s">
        <v>360</v>
      </c>
      <c r="G51" s="494" t="s">
        <v>975</v>
      </c>
      <c r="H51" s="494" t="str">
        <f>VLOOKUP(E51,'[16]Gui chi Quynh'!$C$7:$E$387,3,0)</f>
        <v>A2</v>
      </c>
      <c r="I51" s="494">
        <f>VLOOKUP(H51,Sheet1!$B$2:$C$12,2,TRUE)</f>
        <v>9</v>
      </c>
      <c r="J51" s="494" t="str">
        <f>VLOOKUP($E51,'[17]Gui chi Quynh'!$C$7:$E$387,3,0)</f>
        <v>A2</v>
      </c>
      <c r="K51" s="494">
        <f>VLOOKUP(J51,Sheet1!$B$2:$C$12,2,TRUE)</f>
        <v>9</v>
      </c>
      <c r="L51" s="494" t="str">
        <f>VLOOKUP(E51,'[18]Gui chi Quynh'!$C$7:$F$385,3,0)</f>
        <v>A3</v>
      </c>
      <c r="M51" s="494">
        <f>VLOOKUP(L51,Sheet1!$B$2:$C$12,2,TRUE)</f>
        <v>8</v>
      </c>
      <c r="N51" s="494" t="str">
        <f>VLOOKUP(E51,'[19]Gui chi Quynh'!$C$7:$E$391,3,0)</f>
        <v>A2</v>
      </c>
      <c r="O51" s="494">
        <f>VLOOKUP(N51,Sheet1!$B$2:$C$12,2,TRUE)</f>
        <v>9</v>
      </c>
      <c r="P51" s="494" t="str">
        <f>VLOOKUP(E51,'[20]Gui chi Quynh'!$C$7:$E$391,3,0)</f>
        <v>A2</v>
      </c>
      <c r="Q51" s="494">
        <f>VLOOKUP(P51,Sheet1!$B$2:$C$12,2,TRUE)</f>
        <v>9</v>
      </c>
      <c r="R51" s="494" t="str">
        <f>VLOOKUP($E51,'[21]Gui chi Quynh'!$C$7:$E$390,3,0)</f>
        <v>A2</v>
      </c>
      <c r="S51" s="494">
        <f>VLOOKUP(R51,Sheet1!$B$2:$C$12,2,TRUE)</f>
        <v>9</v>
      </c>
      <c r="T51" s="494" t="str">
        <f>VLOOKUP($E51,'[22]Gui chi Quynh'!$C$7:$E$390,3,0)</f>
        <v>A2</v>
      </c>
      <c r="U51" s="494">
        <f>VLOOKUP(T51,Sheet1!$B$2:$C$12,2,TRUE)</f>
        <v>9</v>
      </c>
      <c r="V51" s="494" t="str">
        <f>VLOOKUP($E51,'[23]Gui chi Quynh'!$C$7:$E$389,3,0)</f>
        <v>A2</v>
      </c>
      <c r="W51" s="494">
        <f>VLOOKUP(V51,Sheet1!$B$2:$C$12,2,TRUE)</f>
        <v>9</v>
      </c>
      <c r="X51" s="494" t="str">
        <f>VLOOKUP($E51,'[24]Gui chi Quynh'!$C$7:$E$389,3,0)</f>
        <v>A3</v>
      </c>
      <c r="Y51" s="494">
        <f>VLOOKUP(X51,Sheet1!$B$2:$C$12,2,TRUE)</f>
        <v>8</v>
      </c>
      <c r="Z51" s="494" t="str">
        <f>VLOOKUP($E51,'[25]Gui chi Quynh'!$C$7:$E$388,3,0)</f>
        <v>A2</v>
      </c>
      <c r="AA51" s="494">
        <f>VLOOKUP(Z51,Sheet1!$B$2:$C$12,2,TRUE)</f>
        <v>9</v>
      </c>
      <c r="AB51" s="494" t="str">
        <f>VLOOKUP($E51,'T5'!$E$9:$AH$337,24,0)</f>
        <v>A4</v>
      </c>
      <c r="AC51" s="494">
        <f>VLOOKUP(AB51,Sheet1!$B$2:$C$12,2,TRUE)</f>
        <v>7</v>
      </c>
      <c r="AD51" s="494"/>
      <c r="AE51" s="494" t="e">
        <f>VLOOKUP(AD51,Sheet1!$B$2:$C$12,2,TRUE)</f>
        <v>#N/A</v>
      </c>
      <c r="AF51" s="592"/>
      <c r="AG51" s="709">
        <f t="shared" si="0"/>
        <v>8.6</v>
      </c>
      <c r="AH51" s="709" t="str">
        <f t="shared" si="1"/>
        <v>11A*</v>
      </c>
      <c r="AI51" s="709">
        <f t="shared" si="2"/>
        <v>0</v>
      </c>
      <c r="AJ51" s="683"/>
      <c r="AK51" s="494" t="str">
        <f t="shared" si="3"/>
        <v>Xuất sắc</v>
      </c>
      <c r="AL51" s="494" t="s">
        <v>1130</v>
      </c>
      <c r="AM51" s="494" t="s">
        <v>1130</v>
      </c>
      <c r="AN51" s="675"/>
      <c r="AO51" s="494"/>
      <c r="AP51" s="675"/>
      <c r="AQ51" s="675"/>
      <c r="AR51" s="675"/>
      <c r="AS51" s="675"/>
      <c r="AT51" s="494"/>
    </row>
    <row r="52" spans="1:47" s="684" customFormat="1" ht="39" customHeight="1" x14ac:dyDescent="0.25">
      <c r="A52" s="512" t="s">
        <v>1287</v>
      </c>
      <c r="B52" s="512">
        <f>COUNTIF($F$11:F52,F52)</f>
        <v>1</v>
      </c>
      <c r="C52" s="513" t="s">
        <v>985</v>
      </c>
      <c r="D52" s="552" t="s">
        <v>18</v>
      </c>
      <c r="E52" s="520" t="s">
        <v>456</v>
      </c>
      <c r="F52" s="494" t="s">
        <v>867</v>
      </c>
      <c r="G52" s="494" t="s">
        <v>974</v>
      </c>
      <c r="H52" s="494" t="str">
        <f>VLOOKUP(E52,'[16]Gui chi Quynh'!$C$7:$E$387,3,0)</f>
        <v>A1</v>
      </c>
      <c r="I52" s="494">
        <f>VLOOKUP(H52,Sheet1!$B$2:$C$12,2,TRUE)</f>
        <v>10</v>
      </c>
      <c r="J52" s="494" t="str">
        <f>VLOOKUP($E52,'[17]Gui chi Quynh'!$C$7:$E$387,3,0)</f>
        <v>A1</v>
      </c>
      <c r="K52" s="494">
        <f>VLOOKUP(J52,Sheet1!$B$2:$C$12,2,TRUE)</f>
        <v>10</v>
      </c>
      <c r="L52" s="494" t="str">
        <f>VLOOKUP(E52,'[18]Gui chi Quynh'!$C$7:$F$385,3,0)</f>
        <v>A1</v>
      </c>
      <c r="M52" s="494">
        <f>VLOOKUP(L52,Sheet1!$B$2:$C$12,2,TRUE)</f>
        <v>10</v>
      </c>
      <c r="N52" s="494" t="str">
        <f>VLOOKUP(E52,'[19]Gui chi Quynh'!$C$7:$E$391,3,0)</f>
        <v>A1</v>
      </c>
      <c r="O52" s="494">
        <f>VLOOKUP(N52,Sheet1!$B$2:$C$12,2,TRUE)</f>
        <v>10</v>
      </c>
      <c r="P52" s="494" t="str">
        <f>VLOOKUP(E52,'[20]Gui chi Quynh'!$C$7:$E$391,3,0)</f>
        <v>A1</v>
      </c>
      <c r="Q52" s="494">
        <f>VLOOKUP(P52,Sheet1!$B$2:$C$12,2,TRUE)</f>
        <v>10</v>
      </c>
      <c r="R52" s="494" t="str">
        <f>VLOOKUP($E52,'[21]Gui chi Quynh'!$C$7:$E$390,3,0)</f>
        <v>A1</v>
      </c>
      <c r="S52" s="494">
        <f>VLOOKUP(R52,Sheet1!$B$2:$C$12,2,TRUE)</f>
        <v>10</v>
      </c>
      <c r="T52" s="494" t="str">
        <f>VLOOKUP($E52,'[22]Gui chi Quynh'!$C$7:$E$390,3,0)</f>
        <v>A1</v>
      </c>
      <c r="U52" s="494">
        <f>VLOOKUP(T52,Sheet1!$B$2:$C$12,2,TRUE)</f>
        <v>10</v>
      </c>
      <c r="V52" s="494" t="str">
        <f>VLOOKUP($E52,'[23]Gui chi Quynh'!$C$7:$E$389,3,0)</f>
        <v>A2</v>
      </c>
      <c r="W52" s="494">
        <f>VLOOKUP(V52,Sheet1!$B$2:$C$12,2,TRUE)</f>
        <v>9</v>
      </c>
      <c r="X52" s="494" t="str">
        <f>VLOOKUP($E52,'[24]Gui chi Quynh'!$C$7:$E$389,3,0)</f>
        <v>A1</v>
      </c>
      <c r="Y52" s="494">
        <f>VLOOKUP(X52,Sheet1!$B$2:$C$12,2,TRUE)</f>
        <v>10</v>
      </c>
      <c r="Z52" s="494" t="str">
        <f>VLOOKUP($E52,'[25]Gui chi Quynh'!$C$7:$E$388,3,0)</f>
        <v>A1</v>
      </c>
      <c r="AA52" s="494">
        <f>VLOOKUP(Z52,Sheet1!$B$2:$C$12,2,TRUE)</f>
        <v>10</v>
      </c>
      <c r="AB52" s="494" t="str">
        <f>VLOOKUP($E52,'T5'!$E$9:$AH$337,24,0)</f>
        <v>A2</v>
      </c>
      <c r="AC52" s="494">
        <f>VLOOKUP(AB52,Sheet1!$B$2:$C$12,2,TRUE)</f>
        <v>9</v>
      </c>
      <c r="AD52" s="494"/>
      <c r="AE52" s="494" t="e">
        <f>VLOOKUP(AD52,Sheet1!$B$2:$C$12,2,TRUE)</f>
        <v>#N/A</v>
      </c>
      <c r="AF52" s="592" t="str">
        <f>VLOOKUP($E52,'[26]Tong hop ket qua'!$E$19:$M$219,9,0)</f>
        <v>Tốt</v>
      </c>
      <c r="AG52" s="709">
        <f t="shared" si="0"/>
        <v>9.8000000000000007</v>
      </c>
      <c r="AH52" s="709" t="str">
        <f t="shared" si="1"/>
        <v>11A*</v>
      </c>
      <c r="AI52" s="709">
        <f t="shared" si="2"/>
        <v>0</v>
      </c>
      <c r="AJ52" s="683"/>
      <c r="AK52" s="494" t="str">
        <f t="shared" si="3"/>
        <v>Xuất sắc</v>
      </c>
      <c r="AL52" s="494" t="str">
        <f>VLOOKUP($E52,'cac dv gui'!$C$135:$AC$151,25,0)</f>
        <v>Xuất sắc</v>
      </c>
      <c r="AM52" s="494" t="str">
        <f>VLOOKUP($E52,'cac dv gui'!$C$135:$AC$151,26,0)</f>
        <v>Xuất sắc</v>
      </c>
      <c r="AN52" s="494"/>
      <c r="AO52" s="494" t="s">
        <v>1130</v>
      </c>
      <c r="AP52" s="675"/>
      <c r="AQ52" s="675"/>
      <c r="AR52" s="675"/>
      <c r="AS52" s="675"/>
      <c r="AT52" s="494"/>
      <c r="AU52" s="684" t="s">
        <v>391</v>
      </c>
    </row>
    <row r="53" spans="1:47" s="684" customFormat="1" ht="24.95" customHeight="1" x14ac:dyDescent="0.25">
      <c r="A53" s="512" t="s">
        <v>1288</v>
      </c>
      <c r="B53" s="512">
        <f>COUNTIF($F$11:F53,F53)</f>
        <v>2</v>
      </c>
      <c r="C53" s="513" t="s">
        <v>985</v>
      </c>
      <c r="D53" s="519" t="s">
        <v>72</v>
      </c>
      <c r="E53" s="512" t="s">
        <v>457</v>
      </c>
      <c r="F53" s="518" t="s">
        <v>867</v>
      </c>
      <c r="G53" s="518" t="s">
        <v>974</v>
      </c>
      <c r="H53" s="494" t="str">
        <f>VLOOKUP(E53,'[16]Gui chi Quynh'!$C$7:$E$387,3,0)</f>
        <v>A1</v>
      </c>
      <c r="I53" s="494">
        <f>VLOOKUP(H53,Sheet1!$B$2:$C$12,2,TRUE)</f>
        <v>10</v>
      </c>
      <c r="J53" s="494" t="str">
        <f>VLOOKUP($E53,'[17]Gui chi Quynh'!$C$7:$E$387,3,0)</f>
        <v>A2</v>
      </c>
      <c r="K53" s="494">
        <f>VLOOKUP(J53,Sheet1!$B$2:$C$12,2,TRUE)</f>
        <v>9</v>
      </c>
      <c r="L53" s="494" t="str">
        <f>VLOOKUP(E53,'[18]Gui chi Quynh'!$C$7:$F$385,3,0)</f>
        <v>A1</v>
      </c>
      <c r="M53" s="494">
        <f>VLOOKUP(L53,Sheet1!$B$2:$C$12,2,TRUE)</f>
        <v>10</v>
      </c>
      <c r="N53" s="494" t="str">
        <f>VLOOKUP(E53,'[19]Gui chi Quynh'!$C$7:$E$391,3,0)</f>
        <v>A4</v>
      </c>
      <c r="O53" s="494">
        <f>VLOOKUP(N53,Sheet1!$B$2:$C$12,2,TRUE)</f>
        <v>7</v>
      </c>
      <c r="P53" s="494" t="str">
        <f>VLOOKUP(E53,'[20]Gui chi Quynh'!$C$7:$E$391,3,0)</f>
        <v>A1</v>
      </c>
      <c r="Q53" s="494">
        <f>VLOOKUP(P53,Sheet1!$B$2:$C$12,2,TRUE)</f>
        <v>10</v>
      </c>
      <c r="R53" s="494" t="str">
        <f>VLOOKUP($E53,'[21]Gui chi Quynh'!$C$7:$E$390,3,0)</f>
        <v>A1</v>
      </c>
      <c r="S53" s="494">
        <f>VLOOKUP(R53,Sheet1!$B$2:$C$12,2,TRUE)</f>
        <v>10</v>
      </c>
      <c r="T53" s="494" t="str">
        <f>VLOOKUP($E53,'[22]Gui chi Quynh'!$C$7:$E$390,3,0)</f>
        <v>A2</v>
      </c>
      <c r="U53" s="494">
        <f>VLOOKUP(T53,Sheet1!$B$2:$C$12,2,TRUE)</f>
        <v>9</v>
      </c>
      <c r="V53" s="494" t="str">
        <f>VLOOKUP($E53,'[23]Gui chi Quynh'!$C$7:$E$389,3,0)</f>
        <v>A2</v>
      </c>
      <c r="W53" s="494">
        <f>VLOOKUP(V53,Sheet1!$B$2:$C$12,2,TRUE)</f>
        <v>9</v>
      </c>
      <c r="X53" s="494" t="str">
        <f>VLOOKUP($E53,'[24]Gui chi Quynh'!$C$7:$E$389,3,0)</f>
        <v>A2</v>
      </c>
      <c r="Y53" s="494">
        <f>VLOOKUP(X53,Sheet1!$B$2:$C$12,2,TRUE)</f>
        <v>9</v>
      </c>
      <c r="Z53" s="494" t="str">
        <f>VLOOKUP($E53,'[25]Gui chi Quynh'!$C$7:$E$388,3,0)</f>
        <v>A2</v>
      </c>
      <c r="AA53" s="494">
        <f>VLOOKUP(Z53,Sheet1!$B$2:$C$12,2,TRUE)</f>
        <v>9</v>
      </c>
      <c r="AB53" s="494" t="str">
        <f>VLOOKUP($E53,'T5'!$E$9:$AH$337,24,0)</f>
        <v>A2</v>
      </c>
      <c r="AC53" s="494">
        <f>VLOOKUP(AB53,Sheet1!$B$2:$C$12,2,TRUE)</f>
        <v>9</v>
      </c>
      <c r="AD53" s="494"/>
      <c r="AE53" s="494" t="e">
        <f>VLOOKUP(AD53,Sheet1!$B$2:$C$12,2,TRUE)</f>
        <v>#N/A</v>
      </c>
      <c r="AF53" s="592" t="str">
        <f>VLOOKUP($E53,'[26]Tong hop ket qua'!$E$19:$M$219,9,0)</f>
        <v>Khá</v>
      </c>
      <c r="AG53" s="709">
        <f t="shared" si="0"/>
        <v>9.1999999999999993</v>
      </c>
      <c r="AH53" s="709" t="str">
        <f t="shared" si="1"/>
        <v>11A*</v>
      </c>
      <c r="AI53" s="709">
        <f t="shared" si="2"/>
        <v>0</v>
      </c>
      <c r="AJ53" s="683"/>
      <c r="AK53" s="494" t="str">
        <f t="shared" si="3"/>
        <v>Xuất sắc</v>
      </c>
      <c r="AL53" s="494" t="str">
        <f>VLOOKUP($E53,'cac dv gui'!$C$135:$AC$151,25,0)</f>
        <v>Tốt</v>
      </c>
      <c r="AM53" s="494" t="str">
        <f>VLOOKUP($E53,'cac dv gui'!$C$135:$AC$151,26,0)</f>
        <v>Xuất sắc</v>
      </c>
      <c r="AN53" s="494"/>
      <c r="AO53" s="494" t="s">
        <v>1130</v>
      </c>
      <c r="AP53" s="675"/>
      <c r="AQ53" s="675"/>
      <c r="AR53" s="675"/>
      <c r="AS53" s="675"/>
      <c r="AT53" s="494"/>
      <c r="AU53" s="684" t="s">
        <v>391</v>
      </c>
    </row>
    <row r="54" spans="1:47" s="684" customFormat="1" ht="24.95" customHeight="1" x14ac:dyDescent="0.25">
      <c r="A54" s="512" t="s">
        <v>1289</v>
      </c>
      <c r="B54" s="512">
        <f>COUNTIF($F$11:F54,F54)</f>
        <v>3</v>
      </c>
      <c r="C54" s="513" t="s">
        <v>984</v>
      </c>
      <c r="D54" s="519" t="s">
        <v>76</v>
      </c>
      <c r="E54" s="512" t="s">
        <v>462</v>
      </c>
      <c r="F54" s="518" t="s">
        <v>867</v>
      </c>
      <c r="G54" s="518" t="s">
        <v>974</v>
      </c>
      <c r="H54" s="494" t="str">
        <f>VLOOKUP(E54,'[16]Gui chi Quynh'!$C$7:$E$387,3,0)</f>
        <v>A2</v>
      </c>
      <c r="I54" s="494">
        <f>VLOOKUP(H54,Sheet1!$B$2:$C$12,2,TRUE)</f>
        <v>9</v>
      </c>
      <c r="J54" s="494" t="str">
        <f>VLOOKUP($E54,'[17]Gui chi Quynh'!$C$7:$E$387,3,0)</f>
        <v>A2</v>
      </c>
      <c r="K54" s="494">
        <f>VLOOKUP(J54,Sheet1!$B$2:$C$12,2,TRUE)</f>
        <v>9</v>
      </c>
      <c r="L54" s="494" t="str">
        <f>VLOOKUP(E54,'[18]Gui chi Quynh'!$C$7:$F$385,3,0)</f>
        <v>A3</v>
      </c>
      <c r="M54" s="494">
        <f>VLOOKUP(L54,Sheet1!$B$2:$C$12,2,TRUE)</f>
        <v>8</v>
      </c>
      <c r="N54" s="494" t="str">
        <f>VLOOKUP(E54,'[19]Gui chi Quynh'!$C$7:$E$391,3,0)</f>
        <v>A4</v>
      </c>
      <c r="O54" s="494">
        <f>VLOOKUP(N54,Sheet1!$B$2:$C$12,2,TRUE)</f>
        <v>7</v>
      </c>
      <c r="P54" s="494" t="str">
        <f>VLOOKUP(E54,'[20]Gui chi Quynh'!$C$7:$E$391,3,0)</f>
        <v>A3</v>
      </c>
      <c r="Q54" s="494">
        <f>VLOOKUP(P54,Sheet1!$B$2:$C$12,2,TRUE)</f>
        <v>8</v>
      </c>
      <c r="R54" s="494" t="str">
        <f>VLOOKUP($E54,'[21]Gui chi Quynh'!$C$7:$E$390,3,0)</f>
        <v>A3</v>
      </c>
      <c r="S54" s="494">
        <f>VLOOKUP(R54,Sheet1!$B$2:$C$12,2,TRUE)</f>
        <v>8</v>
      </c>
      <c r="T54" s="494" t="str">
        <f>VLOOKUP($E54,'[22]Gui chi Quynh'!$C$7:$E$390,3,0)</f>
        <v>A3</v>
      </c>
      <c r="U54" s="494">
        <f>VLOOKUP(T54,Sheet1!$B$2:$C$12,2,TRUE)</f>
        <v>8</v>
      </c>
      <c r="V54" s="494" t="str">
        <f>VLOOKUP($E54,'[23]Gui chi Quynh'!$C$7:$E$389,3,0)</f>
        <v>A3</v>
      </c>
      <c r="W54" s="494">
        <f>VLOOKUP(V54,Sheet1!$B$2:$C$12,2,TRUE)</f>
        <v>8</v>
      </c>
      <c r="X54" s="494" t="str">
        <f>VLOOKUP($E54,'[24]Gui chi Quynh'!$C$7:$E$389,3,0)</f>
        <v>A3</v>
      </c>
      <c r="Y54" s="494">
        <f>VLOOKUP(X54,Sheet1!$B$2:$C$12,2,TRUE)</f>
        <v>8</v>
      </c>
      <c r="Z54" s="494" t="str">
        <f>VLOOKUP($E54,'[25]Gui chi Quynh'!$C$7:$E$388,3,0)</f>
        <v>A3</v>
      </c>
      <c r="AA54" s="494">
        <f>VLOOKUP(Z54,Sheet1!$B$2:$C$12,2,TRUE)</f>
        <v>8</v>
      </c>
      <c r="AB54" s="494" t="str">
        <f>VLOOKUP($E54,'T5'!$E$9:$AH$337,24,0)</f>
        <v>A3</v>
      </c>
      <c r="AC54" s="494">
        <f>VLOOKUP(AB54,Sheet1!$B$2:$C$12,2,TRUE)</f>
        <v>8</v>
      </c>
      <c r="AD54" s="494"/>
      <c r="AE54" s="494" t="e">
        <f>VLOOKUP(AD54,Sheet1!$B$2:$C$12,2,TRUE)</f>
        <v>#N/A</v>
      </c>
      <c r="AF54" s="592" t="str">
        <f>VLOOKUP($E54,'[26]Tong hop ket qua'!$E$19:$M$219,9,0)</f>
        <v>Đạt yêu cầu</v>
      </c>
      <c r="AG54" s="709">
        <f t="shared" si="0"/>
        <v>8.1</v>
      </c>
      <c r="AH54" s="709" t="str">
        <f t="shared" si="1"/>
        <v>11A*</v>
      </c>
      <c r="AI54" s="709">
        <f t="shared" si="2"/>
        <v>0</v>
      </c>
      <c r="AJ54" s="683"/>
      <c r="AK54" s="494" t="str">
        <f t="shared" si="3"/>
        <v>Xuất sắc</v>
      </c>
      <c r="AL54" s="494" t="str">
        <f>VLOOKUP($E54,'cac dv gui'!$C$135:$AC$151,25,0)</f>
        <v>Xuất sắc</v>
      </c>
      <c r="AM54" s="494" t="str">
        <f>VLOOKUP($E54,'cac dv gui'!$C$135:$AC$151,26,0)</f>
        <v>Xuất sắc</v>
      </c>
      <c r="AN54" s="494"/>
      <c r="AO54" s="494"/>
      <c r="AP54" s="675"/>
      <c r="AQ54" s="675"/>
      <c r="AR54" s="675"/>
      <c r="AS54" s="675"/>
      <c r="AT54" s="494"/>
      <c r="AU54" s="684" t="s">
        <v>392</v>
      </c>
    </row>
    <row r="55" spans="1:47" s="684" customFormat="1" ht="24.95" customHeight="1" x14ac:dyDescent="0.25">
      <c r="A55" s="512" t="s">
        <v>1290</v>
      </c>
      <c r="B55" s="512">
        <f>COUNTIF($F$11:F55,F55)</f>
        <v>4</v>
      </c>
      <c r="C55" s="513" t="s">
        <v>984</v>
      </c>
      <c r="D55" s="519" t="s">
        <v>20</v>
      </c>
      <c r="E55" s="512" t="s">
        <v>463</v>
      </c>
      <c r="F55" s="518" t="s">
        <v>867</v>
      </c>
      <c r="G55" s="518" t="s">
        <v>974</v>
      </c>
      <c r="H55" s="494" t="str">
        <f>VLOOKUP(E55,'[16]Gui chi Quynh'!$C$7:$E$387,3,0)</f>
        <v>A1</v>
      </c>
      <c r="I55" s="494">
        <f>VLOOKUP(H55,Sheet1!$B$2:$C$12,2,TRUE)</f>
        <v>10</v>
      </c>
      <c r="J55" s="494" t="str">
        <f>VLOOKUP($E55,'[17]Gui chi Quynh'!$C$7:$E$387,3,0)</f>
        <v>A1</v>
      </c>
      <c r="K55" s="494">
        <f>VLOOKUP(J55,Sheet1!$B$2:$C$12,2,TRUE)</f>
        <v>10</v>
      </c>
      <c r="L55" s="494" t="str">
        <f>VLOOKUP(E55,'[18]Gui chi Quynh'!$C$7:$F$385,3,0)</f>
        <v>A1</v>
      </c>
      <c r="M55" s="494">
        <f>VLOOKUP(L55,Sheet1!$B$2:$C$12,2,TRUE)</f>
        <v>10</v>
      </c>
      <c r="N55" s="494" t="str">
        <f>VLOOKUP(E55,'[19]Gui chi Quynh'!$C$7:$E$391,3,0)</f>
        <v>A2</v>
      </c>
      <c r="O55" s="494">
        <f>VLOOKUP(N55,Sheet1!$B$2:$C$12,2,TRUE)</f>
        <v>9</v>
      </c>
      <c r="P55" s="494" t="str">
        <f>VLOOKUP(E55,'[20]Gui chi Quynh'!$C$7:$E$391,3,0)</f>
        <v>A1</v>
      </c>
      <c r="Q55" s="494">
        <f>VLOOKUP(P55,Sheet1!$B$2:$C$12,2,TRUE)</f>
        <v>10</v>
      </c>
      <c r="R55" s="494" t="str">
        <f>VLOOKUP($E55,'[21]Gui chi Quynh'!$C$7:$E$390,3,0)</f>
        <v>A1</v>
      </c>
      <c r="S55" s="494">
        <f>VLOOKUP(R55,Sheet1!$B$2:$C$12,2,TRUE)</f>
        <v>10</v>
      </c>
      <c r="T55" s="494" t="str">
        <f>VLOOKUP($E55,'[22]Gui chi Quynh'!$C$7:$E$390,3,0)</f>
        <v>A2</v>
      </c>
      <c r="U55" s="494">
        <f>VLOOKUP(T55,Sheet1!$B$2:$C$12,2,TRUE)</f>
        <v>9</v>
      </c>
      <c r="V55" s="494" t="str">
        <f>VLOOKUP($E55,'[23]Gui chi Quynh'!$C$7:$E$389,3,0)</f>
        <v>A1</v>
      </c>
      <c r="W55" s="494">
        <f>VLOOKUP(V55,Sheet1!$B$2:$C$12,2,TRUE)</f>
        <v>10</v>
      </c>
      <c r="X55" s="494" t="str">
        <f>VLOOKUP($E55,'[24]Gui chi Quynh'!$C$7:$E$389,3,0)</f>
        <v>A2</v>
      </c>
      <c r="Y55" s="494">
        <f>VLOOKUP(X55,Sheet1!$B$2:$C$12,2,TRUE)</f>
        <v>9</v>
      </c>
      <c r="Z55" s="494" t="str">
        <f>VLOOKUP($E55,'[25]Gui chi Quynh'!$C$7:$E$388,3,0)</f>
        <v>A2</v>
      </c>
      <c r="AA55" s="494">
        <f>VLOOKUP(Z55,Sheet1!$B$2:$C$12,2,TRUE)</f>
        <v>9</v>
      </c>
      <c r="AB55" s="494" t="str">
        <f>VLOOKUP($E55,'T5'!$E$9:$AH$337,24,0)</f>
        <v>A2</v>
      </c>
      <c r="AC55" s="494">
        <f>VLOOKUP(AB55,Sheet1!$B$2:$C$12,2,TRUE)</f>
        <v>9</v>
      </c>
      <c r="AD55" s="494"/>
      <c r="AE55" s="494" t="e">
        <f>VLOOKUP(AD55,Sheet1!$B$2:$C$12,2,TRUE)</f>
        <v>#N/A</v>
      </c>
      <c r="AF55" s="592" t="str">
        <f>VLOOKUP($E55,'[26]Tong hop ket qua'!$E$19:$M$219,9,0)</f>
        <v>Tốt</v>
      </c>
      <c r="AG55" s="709">
        <f t="shared" si="0"/>
        <v>9.5</v>
      </c>
      <c r="AH55" s="709" t="str">
        <f t="shared" si="1"/>
        <v>11A*</v>
      </c>
      <c r="AI55" s="709">
        <f t="shared" si="2"/>
        <v>0</v>
      </c>
      <c r="AJ55" s="683"/>
      <c r="AK55" s="494" t="str">
        <f t="shared" si="3"/>
        <v>Xuất sắc</v>
      </c>
      <c r="AL55" s="494" t="str">
        <f>VLOOKUP($E55,'cac dv gui'!$C$135:$AC$151,25,0)</f>
        <v>Xuất sắc</v>
      </c>
      <c r="AM55" s="494" t="str">
        <f>VLOOKUP($E55,'cac dv gui'!$C$135:$AC$151,26,0)</f>
        <v>Xuất sắc</v>
      </c>
      <c r="AN55" s="494"/>
      <c r="AO55" s="494"/>
      <c r="AP55" s="675"/>
      <c r="AQ55" s="675"/>
      <c r="AR55" s="675"/>
      <c r="AS55" s="675"/>
      <c r="AT55" s="494"/>
      <c r="AU55" s="684" t="s">
        <v>391</v>
      </c>
    </row>
    <row r="56" spans="1:47" s="684" customFormat="1" ht="24.95" customHeight="1" x14ac:dyDescent="0.25">
      <c r="A56" s="512" t="s">
        <v>1291</v>
      </c>
      <c r="B56" s="512">
        <f>COUNTIF($F$11:F56,F56)</f>
        <v>5</v>
      </c>
      <c r="C56" s="513" t="s">
        <v>985</v>
      </c>
      <c r="D56" s="519" t="s">
        <v>78</v>
      </c>
      <c r="E56" s="512" t="s">
        <v>460</v>
      </c>
      <c r="F56" s="518" t="s">
        <v>867</v>
      </c>
      <c r="G56" s="518" t="s">
        <v>974</v>
      </c>
      <c r="H56" s="494" t="str">
        <f>VLOOKUP(E56,'[16]Gui chi Quynh'!$C$7:$E$387,3,0)</f>
        <v>A3</v>
      </c>
      <c r="I56" s="494">
        <f>VLOOKUP(H56,Sheet1!$B$2:$C$12,2,TRUE)</f>
        <v>8</v>
      </c>
      <c r="J56" s="494" t="str">
        <f>VLOOKUP($E56,'[17]Gui chi Quynh'!$C$7:$E$387,3,0)</f>
        <v>A3</v>
      </c>
      <c r="K56" s="494">
        <f>VLOOKUP(J56,Sheet1!$B$2:$C$12,2,TRUE)</f>
        <v>8</v>
      </c>
      <c r="L56" s="494" t="str">
        <f>VLOOKUP(E56,'[18]Gui chi Quynh'!$C$7:$F$385,3,0)</f>
        <v>A4</v>
      </c>
      <c r="M56" s="494">
        <f>VLOOKUP(L56,Sheet1!$B$2:$C$12,2,TRUE)</f>
        <v>7</v>
      </c>
      <c r="N56" s="494" t="str">
        <f>VLOOKUP(E56,'[19]Gui chi Quynh'!$C$7:$E$391,3,0)</f>
        <v>A3</v>
      </c>
      <c r="O56" s="494">
        <f>VLOOKUP(N56,Sheet1!$B$2:$C$12,2,TRUE)</f>
        <v>8</v>
      </c>
      <c r="P56" s="494" t="str">
        <f>VLOOKUP(E56,'[20]Gui chi Quynh'!$C$7:$E$391,3,0)</f>
        <v>A3</v>
      </c>
      <c r="Q56" s="494">
        <f>VLOOKUP(P56,Sheet1!$B$2:$C$12,2,TRUE)</f>
        <v>8</v>
      </c>
      <c r="R56" s="494" t="str">
        <f>VLOOKUP($E56,'[21]Gui chi Quynh'!$C$7:$E$390,3,0)</f>
        <v>A3</v>
      </c>
      <c r="S56" s="494">
        <f>VLOOKUP(R56,Sheet1!$B$2:$C$12,2,TRUE)</f>
        <v>8</v>
      </c>
      <c r="T56" s="494" t="str">
        <f>VLOOKUP($E56,'[22]Gui chi Quynh'!$C$7:$E$390,3,0)</f>
        <v>A3</v>
      </c>
      <c r="U56" s="494">
        <f>VLOOKUP(T56,Sheet1!$B$2:$C$12,2,TRUE)</f>
        <v>8</v>
      </c>
      <c r="V56" s="494" t="str">
        <f>VLOOKUP($E56,'[23]Gui chi Quynh'!$C$7:$E$389,3,0)</f>
        <v>A3</v>
      </c>
      <c r="W56" s="494">
        <f>VLOOKUP(V56,Sheet1!$B$2:$C$12,2,TRUE)</f>
        <v>8</v>
      </c>
      <c r="X56" s="494" t="str">
        <f>VLOOKUP($E56,'[24]Gui chi Quynh'!$C$7:$E$389,3,0)</f>
        <v>A3</v>
      </c>
      <c r="Y56" s="494">
        <f>VLOOKUP(X56,Sheet1!$B$2:$C$12,2,TRUE)</f>
        <v>8</v>
      </c>
      <c r="Z56" s="494" t="str">
        <f>VLOOKUP($E56,'[25]Gui chi Quynh'!$C$7:$E$388,3,0)</f>
        <v>A2</v>
      </c>
      <c r="AA56" s="494">
        <f>VLOOKUP(Z56,Sheet1!$B$2:$C$12,2,TRUE)</f>
        <v>9</v>
      </c>
      <c r="AB56" s="494" t="str">
        <f>VLOOKUP($E56,'T5'!$E$9:$AH$337,24,0)</f>
        <v>A3</v>
      </c>
      <c r="AC56" s="494">
        <f>VLOOKUP(AB56,Sheet1!$B$2:$C$12,2,TRUE)</f>
        <v>8</v>
      </c>
      <c r="AD56" s="494"/>
      <c r="AE56" s="494" t="e">
        <f>VLOOKUP(AD56,Sheet1!$B$2:$C$12,2,TRUE)</f>
        <v>#N/A</v>
      </c>
      <c r="AF56" s="592" t="str">
        <f>VLOOKUP($E56,'[26]Tong hop ket qua'!$E$19:$M$219,9,0)</f>
        <v>Khá</v>
      </c>
      <c r="AG56" s="709">
        <f t="shared" si="0"/>
        <v>8</v>
      </c>
      <c r="AH56" s="709" t="str">
        <f t="shared" si="1"/>
        <v>11A*</v>
      </c>
      <c r="AI56" s="709">
        <f t="shared" si="2"/>
        <v>0</v>
      </c>
      <c r="AJ56" s="683"/>
      <c r="AK56" s="494" t="str">
        <f t="shared" si="3"/>
        <v>Xuất sắc</v>
      </c>
      <c r="AL56" s="494" t="str">
        <f>VLOOKUP($E56,'cac dv gui'!$C$135:$AC$151,25,0)</f>
        <v>Tốt</v>
      </c>
      <c r="AM56" s="494" t="str">
        <f>VLOOKUP($E56,'cac dv gui'!$C$135:$AC$151,26,0)</f>
        <v>Xuất sắc</v>
      </c>
      <c r="AN56" s="494"/>
      <c r="AO56" s="494"/>
      <c r="AP56" s="675"/>
      <c r="AQ56" s="675"/>
      <c r="AR56" s="675"/>
      <c r="AS56" s="675"/>
      <c r="AT56" s="494"/>
      <c r="AU56" s="684" t="s">
        <v>392</v>
      </c>
    </row>
    <row r="57" spans="1:47" s="684" customFormat="1" ht="24.95" customHeight="1" x14ac:dyDescent="0.25">
      <c r="A57" s="512" t="s">
        <v>1292</v>
      </c>
      <c r="B57" s="512">
        <f>COUNTIF($F$11:F57,F57)</f>
        <v>6</v>
      </c>
      <c r="C57" s="513" t="s">
        <v>984</v>
      </c>
      <c r="D57" s="519" t="s">
        <v>3</v>
      </c>
      <c r="E57" s="512" t="s">
        <v>464</v>
      </c>
      <c r="F57" s="518" t="s">
        <v>867</v>
      </c>
      <c r="G57" s="518" t="s">
        <v>974</v>
      </c>
      <c r="H57" s="494" t="str">
        <f>VLOOKUP(E57,'[16]Gui chi Quynh'!$C$7:$E$387,3,0)</f>
        <v>A3</v>
      </c>
      <c r="I57" s="494">
        <f>VLOOKUP(H57,Sheet1!$B$2:$C$12,2,TRUE)</f>
        <v>8</v>
      </c>
      <c r="J57" s="494" t="str">
        <f>VLOOKUP($E57,'[17]Gui chi Quynh'!$C$7:$E$387,3,0)</f>
        <v>A3</v>
      </c>
      <c r="K57" s="494">
        <f>VLOOKUP(J57,Sheet1!$B$2:$C$12,2,TRUE)</f>
        <v>8</v>
      </c>
      <c r="L57" s="494" t="str">
        <f>VLOOKUP(E57,'[18]Gui chi Quynh'!$C$7:$F$385,3,0)</f>
        <v>A3</v>
      </c>
      <c r="M57" s="494">
        <f>VLOOKUP(L57,Sheet1!$B$2:$C$12,2,TRUE)</f>
        <v>8</v>
      </c>
      <c r="N57" s="494" t="str">
        <f>VLOOKUP(E57,'[19]Gui chi Quynh'!$C$7:$E$391,3,0)</f>
        <v>A4</v>
      </c>
      <c r="O57" s="494">
        <f>VLOOKUP(N57,Sheet1!$B$2:$C$12,2,TRUE)</f>
        <v>7</v>
      </c>
      <c r="P57" s="494" t="str">
        <f>VLOOKUP(E57,'[20]Gui chi Quynh'!$C$7:$E$391,3,0)</f>
        <v>A3</v>
      </c>
      <c r="Q57" s="494">
        <f>VLOOKUP(P57,Sheet1!$B$2:$C$12,2,TRUE)</f>
        <v>8</v>
      </c>
      <c r="R57" s="494" t="str">
        <f>VLOOKUP($E57,'[21]Gui chi Quynh'!$C$7:$E$390,3,0)</f>
        <v>A3</v>
      </c>
      <c r="S57" s="494">
        <f>VLOOKUP(R57,Sheet1!$B$2:$C$12,2,TRUE)</f>
        <v>8</v>
      </c>
      <c r="T57" s="494" t="str">
        <f>VLOOKUP($E57,'[22]Gui chi Quynh'!$C$7:$E$390,3,0)</f>
        <v>A3</v>
      </c>
      <c r="U57" s="494">
        <f>VLOOKUP(T57,Sheet1!$B$2:$C$12,2,TRUE)</f>
        <v>8</v>
      </c>
      <c r="V57" s="494" t="str">
        <f>VLOOKUP($E57,'[23]Gui chi Quynh'!$C$7:$E$389,3,0)</f>
        <v>A2</v>
      </c>
      <c r="W57" s="494">
        <f>VLOOKUP(V57,Sheet1!$B$2:$C$12,2,TRUE)</f>
        <v>9</v>
      </c>
      <c r="X57" s="494" t="str">
        <f>VLOOKUP($E57,'[24]Gui chi Quynh'!$C$7:$E$389,3,0)</f>
        <v>A3</v>
      </c>
      <c r="Y57" s="494">
        <f>VLOOKUP(X57,Sheet1!$B$2:$C$12,2,TRUE)</f>
        <v>8</v>
      </c>
      <c r="Z57" s="494" t="str">
        <f>VLOOKUP($E57,'[25]Gui chi Quynh'!$C$7:$E$388,3,0)</f>
        <v>A2</v>
      </c>
      <c r="AA57" s="494">
        <f>VLOOKUP(Z57,Sheet1!$B$2:$C$12,2,TRUE)</f>
        <v>9</v>
      </c>
      <c r="AB57" s="494" t="str">
        <f>VLOOKUP($E57,'T5'!$E$9:$AH$337,24,0)</f>
        <v>A4</v>
      </c>
      <c r="AC57" s="494">
        <f>VLOOKUP(AB57,Sheet1!$B$2:$C$12,2,TRUE)</f>
        <v>7</v>
      </c>
      <c r="AD57" s="494"/>
      <c r="AE57" s="494" t="e">
        <f>VLOOKUP(AD57,Sheet1!$B$2:$C$12,2,TRUE)</f>
        <v>#N/A</v>
      </c>
      <c r="AF57" s="592" t="str">
        <f>VLOOKUP($E57,'[26]Tong hop ket qua'!$E$19:$M$219,9,0)</f>
        <v>Khá</v>
      </c>
      <c r="AG57" s="709">
        <f t="shared" si="0"/>
        <v>8</v>
      </c>
      <c r="AH57" s="709" t="str">
        <f t="shared" si="1"/>
        <v>11A*</v>
      </c>
      <c r="AI57" s="709">
        <f t="shared" si="2"/>
        <v>0</v>
      </c>
      <c r="AJ57" s="683"/>
      <c r="AK57" s="494" t="str">
        <f t="shared" si="3"/>
        <v>Xuất sắc</v>
      </c>
      <c r="AL57" s="494" t="str">
        <f>VLOOKUP($E57,'cac dv gui'!$C$135:$AC$151,25,0)</f>
        <v>Tốt</v>
      </c>
      <c r="AM57" s="494" t="str">
        <f>VLOOKUP($E57,'cac dv gui'!$C$135:$AC$151,26,0)</f>
        <v>Xuất sắc</v>
      </c>
      <c r="AN57" s="494"/>
      <c r="AO57" s="494"/>
      <c r="AP57" s="675"/>
      <c r="AQ57" s="675"/>
      <c r="AR57" s="675"/>
      <c r="AS57" s="675"/>
      <c r="AT57" s="494"/>
      <c r="AU57" s="684" t="s">
        <v>393</v>
      </c>
    </row>
    <row r="58" spans="1:47" s="684" customFormat="1" ht="24.95" customHeight="1" x14ac:dyDescent="0.25">
      <c r="A58" s="512" t="s">
        <v>1293</v>
      </c>
      <c r="B58" s="512">
        <f>COUNTIF($F$11:F58,F58)</f>
        <v>7</v>
      </c>
      <c r="C58" s="513" t="s">
        <v>984</v>
      </c>
      <c r="D58" s="519" t="s">
        <v>70</v>
      </c>
      <c r="E58" s="512" t="s">
        <v>465</v>
      </c>
      <c r="F58" s="518" t="s">
        <v>867</v>
      </c>
      <c r="G58" s="518" t="s">
        <v>974</v>
      </c>
      <c r="H58" s="494" t="str">
        <f>VLOOKUP(E58,'[16]Gui chi Quynh'!$C$7:$E$387,3,0)</f>
        <v>A2</v>
      </c>
      <c r="I58" s="494">
        <f>VLOOKUP(H58,Sheet1!$B$2:$C$12,2,TRUE)</f>
        <v>9</v>
      </c>
      <c r="J58" s="494" t="str">
        <f>VLOOKUP($E58,'[17]Gui chi Quynh'!$C$7:$E$387,3,0)</f>
        <v>A2</v>
      </c>
      <c r="K58" s="494">
        <f>VLOOKUP(J58,Sheet1!$B$2:$C$12,2,TRUE)</f>
        <v>9</v>
      </c>
      <c r="L58" s="494" t="str">
        <f>VLOOKUP(E58,'[18]Gui chi Quynh'!$C$7:$F$385,3,0)</f>
        <v>A3</v>
      </c>
      <c r="M58" s="494">
        <f>VLOOKUP(L58,Sheet1!$B$2:$C$12,2,TRUE)</f>
        <v>8</v>
      </c>
      <c r="N58" s="494" t="str">
        <f>VLOOKUP(E58,'[19]Gui chi Quynh'!$C$7:$E$391,3,0)</f>
        <v>A3</v>
      </c>
      <c r="O58" s="494">
        <f>VLOOKUP(N58,Sheet1!$B$2:$C$12,2,TRUE)</f>
        <v>8</v>
      </c>
      <c r="P58" s="494" t="str">
        <f>VLOOKUP(E58,'[20]Gui chi Quynh'!$C$7:$E$391,3,0)</f>
        <v>A3</v>
      </c>
      <c r="Q58" s="494">
        <f>VLOOKUP(P58,Sheet1!$B$2:$C$12,2,TRUE)</f>
        <v>8</v>
      </c>
      <c r="R58" s="494" t="str">
        <f>VLOOKUP($E58,'[21]Gui chi Quynh'!$C$7:$E$390,3,0)</f>
        <v>A3</v>
      </c>
      <c r="S58" s="494">
        <f>VLOOKUP(R58,Sheet1!$B$2:$C$12,2,TRUE)</f>
        <v>8</v>
      </c>
      <c r="T58" s="494" t="str">
        <f>VLOOKUP($E58,'[22]Gui chi Quynh'!$C$7:$E$390,3,0)</f>
        <v>A4</v>
      </c>
      <c r="U58" s="494">
        <f>VLOOKUP(T58,Sheet1!$B$2:$C$12,2,TRUE)</f>
        <v>7</v>
      </c>
      <c r="V58" s="494" t="str">
        <f>VLOOKUP($E58,'[23]Gui chi Quynh'!$C$7:$E$389,3,0)</f>
        <v>A3</v>
      </c>
      <c r="W58" s="494">
        <f>VLOOKUP(V58,Sheet1!$B$2:$C$12,2,TRUE)</f>
        <v>8</v>
      </c>
      <c r="X58" s="494" t="str">
        <f>VLOOKUP($E58,'[24]Gui chi Quynh'!$C$7:$E$389,3,0)</f>
        <v>A3</v>
      </c>
      <c r="Y58" s="494">
        <f>VLOOKUP(X58,Sheet1!$B$2:$C$12,2,TRUE)</f>
        <v>8</v>
      </c>
      <c r="Z58" s="494" t="str">
        <f>VLOOKUP($E58,'[25]Gui chi Quynh'!$C$7:$E$388,3,0)</f>
        <v>A3</v>
      </c>
      <c r="AA58" s="494">
        <f>VLOOKUP(Z58,Sheet1!$B$2:$C$12,2,TRUE)</f>
        <v>8</v>
      </c>
      <c r="AB58" s="494" t="str">
        <f>VLOOKUP($E58,'T5'!$E$9:$AH$337,24,0)</f>
        <v>A3</v>
      </c>
      <c r="AC58" s="494">
        <f>VLOOKUP(AB58,Sheet1!$B$2:$C$12,2,TRUE)</f>
        <v>8</v>
      </c>
      <c r="AD58" s="494"/>
      <c r="AE58" s="494" t="e">
        <f>VLOOKUP(AD58,Sheet1!$B$2:$C$12,2,TRUE)</f>
        <v>#N/A</v>
      </c>
      <c r="AF58" s="592" t="str">
        <f>VLOOKUP($E58,'[26]Tong hop ket qua'!$E$19:$M$219,9,0)</f>
        <v>Khá</v>
      </c>
      <c r="AG58" s="709">
        <f t="shared" si="0"/>
        <v>8.1</v>
      </c>
      <c r="AH58" s="709" t="str">
        <f t="shared" si="1"/>
        <v>11A*</v>
      </c>
      <c r="AI58" s="709">
        <f t="shared" si="2"/>
        <v>0</v>
      </c>
      <c r="AJ58" s="683"/>
      <c r="AK58" s="494" t="str">
        <f t="shared" si="3"/>
        <v>Xuất sắc</v>
      </c>
      <c r="AL58" s="494" t="str">
        <f>VLOOKUP($E58,'cac dv gui'!$C$135:$AC$151,25,0)</f>
        <v>Xuất sắc</v>
      </c>
      <c r="AM58" s="494" t="str">
        <f>VLOOKUP($E58,'cac dv gui'!$C$135:$AC$151,26,0)</f>
        <v>Xuất sắc</v>
      </c>
      <c r="AN58" s="494"/>
      <c r="AO58" s="494"/>
      <c r="AP58" s="675"/>
      <c r="AQ58" s="675"/>
      <c r="AR58" s="675"/>
      <c r="AS58" s="675"/>
      <c r="AT58" s="494"/>
      <c r="AU58" s="684" t="s">
        <v>392</v>
      </c>
    </row>
    <row r="59" spans="1:47" s="684" customFormat="1" ht="24.95" customHeight="1" x14ac:dyDescent="0.25">
      <c r="A59" s="512" t="s">
        <v>1294</v>
      </c>
      <c r="B59" s="512">
        <f>COUNTIF($F$11:F59,F59)</f>
        <v>8</v>
      </c>
      <c r="C59" s="513" t="s">
        <v>984</v>
      </c>
      <c r="D59" s="519" t="s">
        <v>75</v>
      </c>
      <c r="E59" s="512" t="s">
        <v>461</v>
      </c>
      <c r="F59" s="518" t="s">
        <v>867</v>
      </c>
      <c r="G59" s="494" t="s">
        <v>975</v>
      </c>
      <c r="H59" s="494" t="str">
        <f>VLOOKUP(E59,'[16]Gui chi Quynh'!$C$7:$E$387,3,0)</f>
        <v>A3</v>
      </c>
      <c r="I59" s="494">
        <f>VLOOKUP(H59,Sheet1!$B$2:$C$12,2,TRUE)</f>
        <v>8</v>
      </c>
      <c r="J59" s="494" t="str">
        <f>VLOOKUP($E59,'[17]Gui chi Quynh'!$C$7:$E$387,3,0)</f>
        <v>A2</v>
      </c>
      <c r="K59" s="494">
        <f>VLOOKUP(J59,Sheet1!$B$2:$C$12,2,TRUE)</f>
        <v>9</v>
      </c>
      <c r="L59" s="494" t="str">
        <f>VLOOKUP(E59,'[18]Gui chi Quynh'!$C$7:$F$385,3,0)</f>
        <v>A2</v>
      </c>
      <c r="M59" s="494">
        <f>VLOOKUP(L59,Sheet1!$B$2:$C$12,2,TRUE)</f>
        <v>9</v>
      </c>
      <c r="N59" s="494" t="str">
        <f>VLOOKUP(E59,'[19]Gui chi Quynh'!$C$7:$E$391,3,0)</f>
        <v>A3</v>
      </c>
      <c r="O59" s="494">
        <f>VLOOKUP(N59,Sheet1!$B$2:$C$12,2,TRUE)</f>
        <v>8</v>
      </c>
      <c r="P59" s="494" t="str">
        <f>VLOOKUP(E59,'[20]Gui chi Quynh'!$C$7:$E$391,3,0)</f>
        <v>A2</v>
      </c>
      <c r="Q59" s="494">
        <f>VLOOKUP(P59,Sheet1!$B$2:$C$12,2,TRUE)</f>
        <v>9</v>
      </c>
      <c r="R59" s="494" t="str">
        <f>VLOOKUP($E59,'[21]Gui chi Quynh'!$C$7:$E$390,3,0)</f>
        <v>A1</v>
      </c>
      <c r="S59" s="494">
        <f>VLOOKUP(R59,Sheet1!$B$2:$C$12,2,TRUE)</f>
        <v>10</v>
      </c>
      <c r="T59" s="494" t="str">
        <f>VLOOKUP($E59,'[22]Gui chi Quynh'!$C$7:$E$390,3,0)</f>
        <v>A3</v>
      </c>
      <c r="U59" s="494">
        <f>VLOOKUP(T59,Sheet1!$B$2:$C$12,2,TRUE)</f>
        <v>8</v>
      </c>
      <c r="V59" s="494" t="str">
        <f>VLOOKUP($E59,'[23]Gui chi Quynh'!$C$7:$E$389,3,0)</f>
        <v>A2</v>
      </c>
      <c r="W59" s="494">
        <f>VLOOKUP(V59,Sheet1!$B$2:$C$12,2,TRUE)</f>
        <v>9</v>
      </c>
      <c r="X59" s="494" t="str">
        <f>VLOOKUP($E59,'[24]Gui chi Quynh'!$C$7:$E$389,3,0)</f>
        <v>A2</v>
      </c>
      <c r="Y59" s="494">
        <f>VLOOKUP(X59,Sheet1!$B$2:$C$12,2,TRUE)</f>
        <v>9</v>
      </c>
      <c r="Z59" s="494" t="str">
        <f>VLOOKUP($E59,'[25]Gui chi Quynh'!$C$7:$E$388,3,0)</f>
        <v>A3</v>
      </c>
      <c r="AA59" s="494">
        <f>VLOOKUP(Z59,Sheet1!$B$2:$C$12,2,TRUE)</f>
        <v>8</v>
      </c>
      <c r="AB59" s="494" t="str">
        <f>VLOOKUP($E59,'T5'!$E$9:$AH$337,24,0)</f>
        <v>A3</v>
      </c>
      <c r="AC59" s="494">
        <f>VLOOKUP(AB59,Sheet1!$B$2:$C$12,2,TRUE)</f>
        <v>8</v>
      </c>
      <c r="AD59" s="494"/>
      <c r="AE59" s="494" t="e">
        <f>VLOOKUP(AD59,Sheet1!$B$2:$C$12,2,TRUE)</f>
        <v>#N/A</v>
      </c>
      <c r="AF59" s="592"/>
      <c r="AG59" s="709">
        <f t="shared" si="0"/>
        <v>8.6</v>
      </c>
      <c r="AH59" s="709" t="str">
        <f t="shared" si="1"/>
        <v>11A*</v>
      </c>
      <c r="AI59" s="709">
        <f t="shared" si="2"/>
        <v>0</v>
      </c>
      <c r="AJ59" s="683"/>
      <c r="AK59" s="494" t="str">
        <f t="shared" si="3"/>
        <v>Xuất sắc</v>
      </c>
      <c r="AL59" s="494" t="str">
        <f>VLOOKUP($E59,'cac dv gui'!$C$135:$AC$151,25,0)</f>
        <v>Xuất sắc</v>
      </c>
      <c r="AM59" s="494" t="str">
        <f>VLOOKUP($E59,'cac dv gui'!$C$135:$AC$151,26,0)</f>
        <v>Xuất sắc</v>
      </c>
      <c r="AN59" s="494"/>
      <c r="AO59" s="494"/>
      <c r="AP59" s="675"/>
      <c r="AQ59" s="675"/>
      <c r="AR59" s="675"/>
      <c r="AS59" s="675"/>
      <c r="AT59" s="494"/>
      <c r="AU59" s="684" t="s">
        <v>392</v>
      </c>
    </row>
    <row r="60" spans="1:47" s="684" customFormat="1" ht="24.95" customHeight="1" x14ac:dyDescent="0.25">
      <c r="A60" s="512" t="s">
        <v>1295</v>
      </c>
      <c r="B60" s="512">
        <f>COUNTIF($F$11:F60,F60)</f>
        <v>9</v>
      </c>
      <c r="C60" s="513" t="s">
        <v>985</v>
      </c>
      <c r="D60" s="519" t="s">
        <v>41</v>
      </c>
      <c r="E60" s="512" t="s">
        <v>467</v>
      </c>
      <c r="F60" s="518" t="s">
        <v>867</v>
      </c>
      <c r="G60" s="494" t="s">
        <v>975</v>
      </c>
      <c r="H60" s="494" t="str">
        <f>VLOOKUP(E60,'[16]Gui chi Quynh'!$C$7:$E$387,3,0)</f>
        <v>A1</v>
      </c>
      <c r="I60" s="494">
        <f>VLOOKUP(H60,Sheet1!$B$2:$C$12,2,TRUE)</f>
        <v>10</v>
      </c>
      <c r="J60" s="494" t="str">
        <f>VLOOKUP($E60,'[17]Gui chi Quynh'!$C$7:$E$387,3,0)</f>
        <v>A2</v>
      </c>
      <c r="K60" s="494">
        <f>VLOOKUP(J60,Sheet1!$B$2:$C$12,2,TRUE)</f>
        <v>9</v>
      </c>
      <c r="L60" s="494" t="str">
        <f>VLOOKUP(E60,'[18]Gui chi Quynh'!$C$7:$F$385,3,0)</f>
        <v>A1</v>
      </c>
      <c r="M60" s="494">
        <f>VLOOKUP(L60,Sheet1!$B$2:$C$12,2,TRUE)</f>
        <v>10</v>
      </c>
      <c r="N60" s="494" t="str">
        <f>VLOOKUP(E60,'[19]Gui chi Quynh'!$C$7:$E$391,3,0)</f>
        <v>A2</v>
      </c>
      <c r="O60" s="494">
        <f>VLOOKUP(N60,Sheet1!$B$2:$C$12,2,TRUE)</f>
        <v>9</v>
      </c>
      <c r="P60" s="494" t="str">
        <f>VLOOKUP(E60,'[20]Gui chi Quynh'!$C$7:$E$391,3,0)</f>
        <v>A3</v>
      </c>
      <c r="Q60" s="494">
        <f>VLOOKUP(P60,Sheet1!$B$2:$C$12,2,TRUE)</f>
        <v>8</v>
      </c>
      <c r="R60" s="494" t="str">
        <f>VLOOKUP($E60,'[21]Gui chi Quynh'!$C$7:$E$390,3,0)</f>
        <v>A3</v>
      </c>
      <c r="S60" s="494">
        <f>VLOOKUP(R60,Sheet1!$B$2:$C$12,2,TRUE)</f>
        <v>8</v>
      </c>
      <c r="T60" s="494" t="str">
        <f>VLOOKUP($E60,'[22]Gui chi Quynh'!$C$7:$E$390,3,0)</f>
        <v>A3</v>
      </c>
      <c r="U60" s="494">
        <f>VLOOKUP(T60,Sheet1!$B$2:$C$12,2,TRUE)</f>
        <v>8</v>
      </c>
      <c r="V60" s="494" t="str">
        <f>VLOOKUP($E60,'[23]Gui chi Quynh'!$C$7:$E$389,3,0)</f>
        <v>A3</v>
      </c>
      <c r="W60" s="494">
        <f>VLOOKUP(V60,Sheet1!$B$2:$C$12,2,TRUE)</f>
        <v>8</v>
      </c>
      <c r="X60" s="494" t="str">
        <f>VLOOKUP($E60,'[24]Gui chi Quynh'!$C$7:$E$389,3,0)</f>
        <v>A3</v>
      </c>
      <c r="Y60" s="494">
        <f>VLOOKUP(X60,Sheet1!$B$2:$C$12,2,TRUE)</f>
        <v>8</v>
      </c>
      <c r="Z60" s="494" t="str">
        <f>VLOOKUP($E60,'[25]Gui chi Quynh'!$C$7:$E$388,3,0)</f>
        <v>A2</v>
      </c>
      <c r="AA60" s="494">
        <f>VLOOKUP(Z60,Sheet1!$B$2:$C$12,2,TRUE)</f>
        <v>9</v>
      </c>
      <c r="AB60" s="494" t="str">
        <f>VLOOKUP($E60,'T5'!$E$9:$AH$337,24,0)</f>
        <v>A3</v>
      </c>
      <c r="AC60" s="494">
        <f>VLOOKUP(AB60,Sheet1!$B$2:$C$12,2,TRUE)</f>
        <v>8</v>
      </c>
      <c r="AD60" s="494"/>
      <c r="AE60" s="494" t="e">
        <f>VLOOKUP(AD60,Sheet1!$B$2:$C$12,2,TRUE)</f>
        <v>#N/A</v>
      </c>
      <c r="AF60" s="592" t="str">
        <f>VLOOKUP($E60,'[26]Tong hop ket qua'!$E$19:$M$219,9,0)</f>
        <v>Khá</v>
      </c>
      <c r="AG60" s="709">
        <f t="shared" si="0"/>
        <v>8.6</v>
      </c>
      <c r="AH60" s="709" t="str">
        <f t="shared" si="1"/>
        <v>11A*</v>
      </c>
      <c r="AI60" s="709">
        <f t="shared" si="2"/>
        <v>0</v>
      </c>
      <c r="AJ60" s="683"/>
      <c r="AK60" s="494" t="str">
        <f t="shared" si="3"/>
        <v>Xuất sắc</v>
      </c>
      <c r="AL60" s="494" t="str">
        <f>VLOOKUP($E60,'cac dv gui'!$C$135:$AC$151,25,0)</f>
        <v>Tốt</v>
      </c>
      <c r="AM60" s="494" t="str">
        <f>VLOOKUP($E60,'cac dv gui'!$C$135:$AC$151,26,0)</f>
        <v>Xuất sắc</v>
      </c>
      <c r="AN60" s="494"/>
      <c r="AO60" s="494"/>
      <c r="AP60" s="675"/>
      <c r="AQ60" s="675"/>
      <c r="AR60" s="675"/>
      <c r="AS60" s="675"/>
      <c r="AT60" s="494"/>
      <c r="AU60" s="684" t="s">
        <v>392</v>
      </c>
    </row>
    <row r="61" spans="1:47" s="684" customFormat="1" ht="24.95" customHeight="1" x14ac:dyDescent="0.25">
      <c r="A61" s="512" t="s">
        <v>1296</v>
      </c>
      <c r="B61" s="512">
        <f>COUNTIF($F$11:F61,F61)</f>
        <v>10</v>
      </c>
      <c r="C61" s="513" t="s">
        <v>985</v>
      </c>
      <c r="D61" s="519" t="s">
        <v>83</v>
      </c>
      <c r="E61" s="512" t="s">
        <v>468</v>
      </c>
      <c r="F61" s="518" t="s">
        <v>867</v>
      </c>
      <c r="G61" s="494" t="s">
        <v>975</v>
      </c>
      <c r="H61" s="494" t="str">
        <f>VLOOKUP(E61,'[16]Gui chi Quynh'!$C$7:$E$387,3,0)</f>
        <v>A3</v>
      </c>
      <c r="I61" s="494">
        <f>VLOOKUP(H61,Sheet1!$B$2:$C$12,2,TRUE)</f>
        <v>8</v>
      </c>
      <c r="J61" s="494" t="str">
        <f>VLOOKUP($E61,'[17]Gui chi Quynh'!$C$7:$E$387,3,0)</f>
        <v>A3</v>
      </c>
      <c r="K61" s="494">
        <f>VLOOKUP(J61,Sheet1!$B$2:$C$12,2,TRUE)</f>
        <v>8</v>
      </c>
      <c r="L61" s="494" t="str">
        <f>VLOOKUP(E61,'[18]Gui chi Quynh'!$C$7:$F$385,3,0)</f>
        <v>A3</v>
      </c>
      <c r="M61" s="494">
        <f>VLOOKUP(L61,Sheet1!$B$2:$C$12,2,TRUE)</f>
        <v>8</v>
      </c>
      <c r="N61" s="494" t="str">
        <f>VLOOKUP(E61,'[19]Gui chi Quynh'!$C$7:$E$391,3,0)</f>
        <v>A4</v>
      </c>
      <c r="O61" s="494">
        <f>VLOOKUP(N61,Sheet1!$B$2:$C$12,2,TRUE)</f>
        <v>7</v>
      </c>
      <c r="P61" s="494" t="str">
        <f>VLOOKUP(E61,'[20]Gui chi Quynh'!$C$7:$E$391,3,0)</f>
        <v>A3</v>
      </c>
      <c r="Q61" s="494">
        <f>VLOOKUP(P61,Sheet1!$B$2:$C$12,2,TRUE)</f>
        <v>8</v>
      </c>
      <c r="R61" s="494" t="str">
        <f>VLOOKUP($E61,'[21]Gui chi Quynh'!$C$7:$E$390,3,0)</f>
        <v>A3</v>
      </c>
      <c r="S61" s="494">
        <f>VLOOKUP(R61,Sheet1!$B$2:$C$12,2,TRUE)</f>
        <v>8</v>
      </c>
      <c r="T61" s="494" t="str">
        <f>VLOOKUP($E61,'[22]Gui chi Quynh'!$C$7:$E$390,3,0)</f>
        <v>A4</v>
      </c>
      <c r="U61" s="494">
        <f>VLOOKUP(T61,Sheet1!$B$2:$C$12,2,TRUE)</f>
        <v>7</v>
      </c>
      <c r="V61" s="494" t="str">
        <f>VLOOKUP($E61,'[23]Gui chi Quynh'!$C$7:$E$389,3,0)</f>
        <v>A2</v>
      </c>
      <c r="W61" s="494">
        <f>VLOOKUP(V61,Sheet1!$B$2:$C$12,2,TRUE)</f>
        <v>9</v>
      </c>
      <c r="X61" s="494" t="str">
        <f>VLOOKUP($E61,'[24]Gui chi Quynh'!$C$7:$E$389,3,0)</f>
        <v>A2</v>
      </c>
      <c r="Y61" s="494">
        <f>VLOOKUP(X61,Sheet1!$B$2:$C$12,2,TRUE)</f>
        <v>9</v>
      </c>
      <c r="Z61" s="494" t="str">
        <f>VLOOKUP($E61,'[25]Gui chi Quynh'!$C$7:$E$388,3,0)</f>
        <v>A3</v>
      </c>
      <c r="AA61" s="494">
        <f>VLOOKUP(Z61,Sheet1!$B$2:$C$12,2,TRUE)</f>
        <v>8</v>
      </c>
      <c r="AB61" s="494" t="str">
        <f>VLOOKUP($E61,'T5'!$E$9:$AH$337,24,0)</f>
        <v>A3</v>
      </c>
      <c r="AC61" s="494">
        <f>VLOOKUP(AB61,Sheet1!$B$2:$C$12,2,TRUE)</f>
        <v>8</v>
      </c>
      <c r="AD61" s="494"/>
      <c r="AE61" s="494" t="e">
        <f>VLOOKUP(AD61,Sheet1!$B$2:$C$12,2,TRUE)</f>
        <v>#N/A</v>
      </c>
      <c r="AF61" s="592" t="str">
        <f>VLOOKUP($E61,'[26]Tong hop ket qua'!$E$19:$M$219,9,0)</f>
        <v>Tốt</v>
      </c>
      <c r="AG61" s="709">
        <f t="shared" si="0"/>
        <v>8</v>
      </c>
      <c r="AH61" s="709" t="str">
        <f t="shared" si="1"/>
        <v>11A*</v>
      </c>
      <c r="AI61" s="709">
        <f t="shared" si="2"/>
        <v>0</v>
      </c>
      <c r="AJ61" s="683"/>
      <c r="AK61" s="494" t="str">
        <f t="shared" si="3"/>
        <v>Xuất sắc</v>
      </c>
      <c r="AL61" s="494" t="str">
        <f>VLOOKUP($E61,'cac dv gui'!$C$135:$AC$151,25,0)</f>
        <v>Tốt</v>
      </c>
      <c r="AM61" s="494" t="str">
        <f>VLOOKUP($E61,'cac dv gui'!$C$135:$AC$151,26,0)</f>
        <v>Xuất sắc</v>
      </c>
      <c r="AN61" s="494"/>
      <c r="AO61" s="494"/>
      <c r="AP61" s="675"/>
      <c r="AQ61" s="675"/>
      <c r="AR61" s="675"/>
      <c r="AS61" s="675"/>
      <c r="AT61" s="494"/>
      <c r="AU61" s="684" t="s">
        <v>392</v>
      </c>
    </row>
    <row r="62" spans="1:47" s="684" customFormat="1" ht="24.95" customHeight="1" x14ac:dyDescent="0.25">
      <c r="A62" s="512" t="s">
        <v>1297</v>
      </c>
      <c r="B62" s="512">
        <f>COUNTIF($F$11:F164,F62)</f>
        <v>13</v>
      </c>
      <c r="C62" s="513" t="s">
        <v>985</v>
      </c>
      <c r="D62" s="519" t="s">
        <v>81</v>
      </c>
      <c r="E62" s="512" t="s">
        <v>466</v>
      </c>
      <c r="F62" s="518" t="s">
        <v>867</v>
      </c>
      <c r="G62" s="494" t="s">
        <v>975</v>
      </c>
      <c r="H62" s="494" t="str">
        <f>VLOOKUP(E62,'[16]Gui chi Quynh'!$C$7:$E$387,3,0)</f>
        <v>A3</v>
      </c>
      <c r="I62" s="494">
        <f>VLOOKUP(H62,Sheet1!$B$2:$C$12,2,TRUE)</f>
        <v>8</v>
      </c>
      <c r="J62" s="494" t="str">
        <f>VLOOKUP($E62,'[17]Gui chi Quynh'!$C$7:$E$387,3,0)</f>
        <v>A3</v>
      </c>
      <c r="K62" s="494">
        <f>VLOOKUP(J62,Sheet1!$B$2:$C$12,2,TRUE)</f>
        <v>8</v>
      </c>
      <c r="L62" s="494" t="str">
        <f>VLOOKUP(E62,'[18]Gui chi Quynh'!$C$7:$F$385,3,0)</f>
        <v>A3</v>
      </c>
      <c r="M62" s="494">
        <f>VLOOKUP(L62,Sheet1!$B$2:$C$12,2,TRUE)</f>
        <v>8</v>
      </c>
      <c r="N62" s="494" t="str">
        <f>VLOOKUP(E62,'[19]Gui chi Quynh'!$C$7:$E$391,3,0)</f>
        <v>A2</v>
      </c>
      <c r="O62" s="494">
        <f>VLOOKUP(N62,Sheet1!$B$2:$C$12,2,TRUE)</f>
        <v>9</v>
      </c>
      <c r="P62" s="494" t="str">
        <f>VLOOKUP(E62,'[20]Gui chi Quynh'!$C$7:$E$391,3,0)</f>
        <v>A2</v>
      </c>
      <c r="Q62" s="494">
        <f>VLOOKUP(P62,Sheet1!$B$2:$C$12,2,TRUE)</f>
        <v>9</v>
      </c>
      <c r="R62" s="494" t="str">
        <f>VLOOKUP($E62,'[21]Gui chi Quynh'!$C$7:$E$390,3,0)</f>
        <v>A2</v>
      </c>
      <c r="S62" s="494">
        <f>VLOOKUP(R62,Sheet1!$B$2:$C$12,2,TRUE)</f>
        <v>9</v>
      </c>
      <c r="T62" s="494" t="str">
        <f>VLOOKUP($E62,'[22]Gui chi Quynh'!$C$7:$E$390,3,0)</f>
        <v>A2</v>
      </c>
      <c r="U62" s="494">
        <f>VLOOKUP(T62,Sheet1!$B$2:$C$12,2,TRUE)</f>
        <v>9</v>
      </c>
      <c r="V62" s="494" t="str">
        <f>VLOOKUP($E62,'[23]Gui chi Quynh'!$C$7:$E$389,3,0)</f>
        <v>A2</v>
      </c>
      <c r="W62" s="494">
        <f>VLOOKUP(V62,Sheet1!$B$2:$C$12,2,TRUE)</f>
        <v>9</v>
      </c>
      <c r="X62" s="494" t="str">
        <f>VLOOKUP($E62,'[24]Gui chi Quynh'!$C$7:$E$389,3,0)</f>
        <v>A2</v>
      </c>
      <c r="Y62" s="494">
        <f>VLOOKUP(X62,Sheet1!$B$2:$C$12,2,TRUE)</f>
        <v>9</v>
      </c>
      <c r="Z62" s="494" t="str">
        <f>VLOOKUP($E62,'[25]Gui chi Quynh'!$C$7:$E$388,3,0)</f>
        <v>A2</v>
      </c>
      <c r="AA62" s="494">
        <f>VLOOKUP(Z62,Sheet1!$B$2:$C$12,2,TRUE)</f>
        <v>9</v>
      </c>
      <c r="AB62" s="494" t="str">
        <f>VLOOKUP($E62,'T5'!$E$9:$AH$337,24,0)</f>
        <v>A3</v>
      </c>
      <c r="AC62" s="494">
        <f>VLOOKUP(AB62,Sheet1!$B$2:$C$12,2,TRUE)</f>
        <v>8</v>
      </c>
      <c r="AD62" s="494"/>
      <c r="AE62" s="494" t="e">
        <f>VLOOKUP(AD62,Sheet1!$B$2:$C$12,2,TRUE)</f>
        <v>#N/A</v>
      </c>
      <c r="AF62" s="592" t="str">
        <f>VLOOKUP($E62,'[26]Tong hop ket qua'!$E$19:$M$219,9,0)</f>
        <v>Khá</v>
      </c>
      <c r="AG62" s="709">
        <f t="shared" si="0"/>
        <v>8.6</v>
      </c>
      <c r="AH62" s="709" t="str">
        <f t="shared" si="1"/>
        <v>11A*</v>
      </c>
      <c r="AI62" s="709">
        <f t="shared" si="2"/>
        <v>0</v>
      </c>
      <c r="AJ62" s="683"/>
      <c r="AK62" s="494" t="str">
        <f t="shared" si="3"/>
        <v>Xuất sắc</v>
      </c>
      <c r="AL62" s="494" t="str">
        <f>VLOOKUP($E62,'cac dv gui'!$C$135:$AC$151,25,0)</f>
        <v>Tốt</v>
      </c>
      <c r="AM62" s="494" t="str">
        <f>VLOOKUP($E62,'cac dv gui'!$C$135:$AC$151,26,0)</f>
        <v>Xuất sắc</v>
      </c>
      <c r="AN62" s="494"/>
      <c r="AO62" s="494"/>
      <c r="AP62" s="675"/>
      <c r="AQ62" s="675"/>
      <c r="AR62" s="675"/>
      <c r="AS62" s="675"/>
      <c r="AT62" s="494"/>
      <c r="AU62" s="684" t="s">
        <v>392</v>
      </c>
    </row>
    <row r="63" spans="1:47" s="684" customFormat="1" ht="24.95" customHeight="1" x14ac:dyDescent="0.25">
      <c r="A63" s="512" t="s">
        <v>1298</v>
      </c>
      <c r="B63" s="512">
        <f>COUNTIF($F$11:F165,F63)</f>
        <v>14</v>
      </c>
      <c r="C63" s="513" t="s">
        <v>985</v>
      </c>
      <c r="D63" s="552" t="s">
        <v>275</v>
      </c>
      <c r="E63" s="520" t="s">
        <v>470</v>
      </c>
      <c r="F63" s="518" t="s">
        <v>867</v>
      </c>
      <c r="G63" s="494" t="s">
        <v>975</v>
      </c>
      <c r="H63" s="494" t="str">
        <f>VLOOKUP(E63,'[16]Gui chi Quynh'!$C$7:$E$387,3,0)</f>
        <v>A2</v>
      </c>
      <c r="I63" s="494">
        <f>VLOOKUP(H63,Sheet1!$B$2:$C$12,2,TRUE)</f>
        <v>9</v>
      </c>
      <c r="J63" s="494" t="str">
        <f>VLOOKUP($E63,'[17]Gui chi Quynh'!$C$7:$E$387,3,0)</f>
        <v>A3</v>
      </c>
      <c r="K63" s="494">
        <f>VLOOKUP(J63,Sheet1!$B$2:$C$12,2,TRUE)</f>
        <v>8</v>
      </c>
      <c r="L63" s="494" t="str">
        <f>VLOOKUP(E63,'[18]Gui chi Quynh'!$C$7:$F$385,3,0)</f>
        <v>A2</v>
      </c>
      <c r="M63" s="494">
        <f>VLOOKUP(L63,Sheet1!$B$2:$C$12,2,TRUE)</f>
        <v>9</v>
      </c>
      <c r="N63" s="494" t="str">
        <f>VLOOKUP(E63,'[19]Gui chi Quynh'!$C$7:$E$391,3,0)</f>
        <v>A3</v>
      </c>
      <c r="O63" s="494">
        <f>VLOOKUP(N63,Sheet1!$B$2:$C$12,2,TRUE)</f>
        <v>8</v>
      </c>
      <c r="P63" s="494" t="str">
        <f>VLOOKUP(E63,'[20]Gui chi Quynh'!$C$7:$E$391,3,0)</f>
        <v>A3</v>
      </c>
      <c r="Q63" s="494">
        <f>VLOOKUP(P63,Sheet1!$B$2:$C$12,2,TRUE)</f>
        <v>8</v>
      </c>
      <c r="R63" s="494" t="str">
        <f>VLOOKUP($E63,'[21]Gui chi Quynh'!$C$7:$E$390,3,0)</f>
        <v>A3</v>
      </c>
      <c r="S63" s="494">
        <f>VLOOKUP(R63,Sheet1!$B$2:$C$12,2,TRUE)</f>
        <v>8</v>
      </c>
      <c r="T63" s="494" t="str">
        <f>VLOOKUP($E63,'[22]Gui chi Quynh'!$C$7:$E$390,3,0)</f>
        <v>A1</v>
      </c>
      <c r="U63" s="494">
        <f>VLOOKUP(T63,Sheet1!$B$2:$C$12,2,TRUE)</f>
        <v>10</v>
      </c>
      <c r="V63" s="494" t="str">
        <f>VLOOKUP($E63,'[23]Gui chi Quynh'!$C$7:$E$389,3,0)</f>
        <v>A1</v>
      </c>
      <c r="W63" s="494">
        <f>VLOOKUP(V63,Sheet1!$B$2:$C$12,2,TRUE)</f>
        <v>10</v>
      </c>
      <c r="X63" s="494" t="str">
        <f>VLOOKUP($E63,'[24]Gui chi Quynh'!$C$7:$E$389,3,0)</f>
        <v>A1</v>
      </c>
      <c r="Y63" s="494">
        <f>VLOOKUP(X63,Sheet1!$B$2:$C$12,2,TRUE)</f>
        <v>10</v>
      </c>
      <c r="Z63" s="494" t="str">
        <f>VLOOKUP($E63,'[25]Gui chi Quynh'!$C$7:$E$388,3,0)</f>
        <v>A2</v>
      </c>
      <c r="AA63" s="494">
        <f>VLOOKUP(Z63,Sheet1!$B$2:$C$12,2,TRUE)</f>
        <v>9</v>
      </c>
      <c r="AB63" s="494" t="str">
        <f>VLOOKUP($E63,'T5'!$E$9:$AH$337,24,0)</f>
        <v>A2</v>
      </c>
      <c r="AC63" s="494">
        <f>VLOOKUP(AB63,Sheet1!$B$2:$C$12,2,TRUE)</f>
        <v>9</v>
      </c>
      <c r="AD63" s="494"/>
      <c r="AE63" s="494" t="e">
        <f>VLOOKUP(AD63,Sheet1!$B$2:$C$12,2,TRUE)</f>
        <v>#N/A</v>
      </c>
      <c r="AF63" s="592" t="str">
        <f>VLOOKUP($E63,'[26]Tong hop ket qua'!$E$19:$M$219,9,0)</f>
        <v>Tốt</v>
      </c>
      <c r="AG63" s="709">
        <f t="shared" si="0"/>
        <v>8.9</v>
      </c>
      <c r="AH63" s="709" t="str">
        <f t="shared" si="1"/>
        <v>11A*</v>
      </c>
      <c r="AI63" s="709">
        <f t="shared" si="2"/>
        <v>0</v>
      </c>
      <c r="AJ63" s="683"/>
      <c r="AK63" s="494" t="str">
        <f t="shared" si="3"/>
        <v>Xuất sắc</v>
      </c>
      <c r="AL63" s="494" t="str">
        <f>VLOOKUP($E63,'cac dv gui'!$C$135:$AC$151,25,0)</f>
        <v>Tốt</v>
      </c>
      <c r="AM63" s="494" t="str">
        <f>VLOOKUP($E63,'cac dv gui'!$C$135:$AC$151,26,0)</f>
        <v>Xuất sắc</v>
      </c>
      <c r="AN63" s="494"/>
      <c r="AO63" s="494"/>
      <c r="AP63" s="675"/>
      <c r="AQ63" s="675"/>
      <c r="AR63" s="675"/>
      <c r="AS63" s="675"/>
      <c r="AT63" s="494"/>
      <c r="AU63" s="684" t="s">
        <v>391</v>
      </c>
    </row>
    <row r="64" spans="1:47" s="684" customFormat="1" ht="38.25" customHeight="1" x14ac:dyDescent="0.25">
      <c r="A64" s="512" t="s">
        <v>1299</v>
      </c>
      <c r="B64" s="512">
        <f>COUNTIF($F$11:F64,F64)</f>
        <v>1</v>
      </c>
      <c r="C64" s="513" t="s">
        <v>985</v>
      </c>
      <c r="D64" s="552" t="s">
        <v>85</v>
      </c>
      <c r="E64" s="520" t="s">
        <v>471</v>
      </c>
      <c r="F64" s="494" t="s">
        <v>364</v>
      </c>
      <c r="G64" s="494" t="s">
        <v>974</v>
      </c>
      <c r="H64" s="494" t="str">
        <f>VLOOKUP(E64,'[16]Gui chi Quynh'!$C$7:$E$387,3,0)</f>
        <v>A1</v>
      </c>
      <c r="I64" s="494">
        <f>VLOOKUP(H64,Sheet1!$B$2:$C$12,2,TRUE)</f>
        <v>10</v>
      </c>
      <c r="J64" s="494" t="str">
        <f>VLOOKUP($E64,'[17]Gui chi Quynh'!$C$7:$E$387,3,0)</f>
        <v>A1</v>
      </c>
      <c r="K64" s="494">
        <f>VLOOKUP(J64,Sheet1!$B$2:$C$12,2,TRUE)</f>
        <v>10</v>
      </c>
      <c r="L64" s="494" t="str">
        <f>VLOOKUP(E64,'[18]Gui chi Quynh'!$C$7:$F$385,3,0)</f>
        <v>A1</v>
      </c>
      <c r="M64" s="494">
        <f>VLOOKUP(L64,Sheet1!$B$2:$C$12,2,TRUE)</f>
        <v>10</v>
      </c>
      <c r="N64" s="494" t="str">
        <f>VLOOKUP(E64,'[19]Gui chi Quynh'!$C$7:$E$391,3,0)</f>
        <v>A1</v>
      </c>
      <c r="O64" s="494">
        <f>VLOOKUP(N64,Sheet1!$B$2:$C$12,2,TRUE)</f>
        <v>10</v>
      </c>
      <c r="P64" s="494" t="str">
        <f>VLOOKUP(E64,'[20]Gui chi Quynh'!$C$7:$E$391,3,0)</f>
        <v>A1</v>
      </c>
      <c r="Q64" s="494">
        <f>VLOOKUP(P64,Sheet1!$B$2:$C$12,2,TRUE)</f>
        <v>10</v>
      </c>
      <c r="R64" s="494" t="str">
        <f>VLOOKUP($E64,'[21]Gui chi Quynh'!$C$7:$E$390,3,0)</f>
        <v>A1</v>
      </c>
      <c r="S64" s="494">
        <f>VLOOKUP(R64,Sheet1!$B$2:$C$12,2,TRUE)</f>
        <v>10</v>
      </c>
      <c r="T64" s="494" t="str">
        <f>VLOOKUP($E64,'[22]Gui chi Quynh'!$C$7:$E$390,3,0)</f>
        <v>A1</v>
      </c>
      <c r="U64" s="494">
        <f>VLOOKUP(T64,Sheet1!$B$2:$C$12,2,TRUE)</f>
        <v>10</v>
      </c>
      <c r="V64" s="494" t="str">
        <f>VLOOKUP($E64,'[23]Gui chi Quynh'!$C$7:$E$389,3,0)</f>
        <v>A3</v>
      </c>
      <c r="W64" s="494">
        <f>VLOOKUP(V64,Sheet1!$B$2:$C$12,2,TRUE)</f>
        <v>8</v>
      </c>
      <c r="X64" s="494" t="str">
        <f>VLOOKUP($E64,'[24]Gui chi Quynh'!$C$7:$E$389,3,0)</f>
        <v>A1</v>
      </c>
      <c r="Y64" s="494">
        <f>VLOOKUP(X64,Sheet1!$B$2:$C$12,2,TRUE)</f>
        <v>10</v>
      </c>
      <c r="Z64" s="494" t="str">
        <f>VLOOKUP($E64,'[25]Gui chi Quynh'!$C$7:$E$388,3,0)</f>
        <v>A1</v>
      </c>
      <c r="AA64" s="494">
        <f>VLOOKUP(Z64,Sheet1!$B$2:$C$12,2,TRUE)</f>
        <v>10</v>
      </c>
      <c r="AB64" s="494" t="str">
        <f>VLOOKUP($E64,'T5'!$E$9:$AH$337,24,0)</f>
        <v>A2</v>
      </c>
      <c r="AC64" s="494">
        <f>VLOOKUP(AB64,Sheet1!$B$2:$C$12,2,TRUE)</f>
        <v>9</v>
      </c>
      <c r="AD64" s="494"/>
      <c r="AE64" s="494" t="e">
        <f>VLOOKUP(AD64,Sheet1!$B$2:$C$12,2,TRUE)</f>
        <v>#N/A</v>
      </c>
      <c r="AF64" s="592"/>
      <c r="AG64" s="709">
        <f t="shared" si="0"/>
        <v>9.6999999999999993</v>
      </c>
      <c r="AH64" s="709" t="str">
        <f t="shared" si="1"/>
        <v>11A*</v>
      </c>
      <c r="AI64" s="709">
        <f t="shared" si="2"/>
        <v>0</v>
      </c>
      <c r="AJ64" s="683"/>
      <c r="AK64" s="494" t="str">
        <f t="shared" si="3"/>
        <v>Xuất sắc</v>
      </c>
      <c r="AL64" s="494" t="str">
        <f>VLOOKUP($E64,'cac dv gui'!$C$81:$AC$88,25,0)</f>
        <v>Tốt</v>
      </c>
      <c r="AM64" s="494" t="str">
        <f>VLOOKUP($E64,'cac dv gui'!$C$81:$AC$88,26,0)</f>
        <v>Xuất sắc</v>
      </c>
      <c r="AN64" s="675"/>
      <c r="AO64" s="494" t="s">
        <v>1130</v>
      </c>
      <c r="AP64" s="675"/>
      <c r="AQ64" s="675"/>
      <c r="AR64" s="675"/>
      <c r="AS64" s="675"/>
      <c r="AT64" s="494"/>
      <c r="AU64" s="684" t="s">
        <v>391</v>
      </c>
    </row>
    <row r="65" spans="1:47" s="684" customFormat="1" ht="24.95" customHeight="1" x14ac:dyDescent="0.25">
      <c r="A65" s="512" t="s">
        <v>1300</v>
      </c>
      <c r="B65" s="512">
        <f>COUNTIF($F$11:F65,F65)</f>
        <v>2</v>
      </c>
      <c r="C65" s="513" t="s">
        <v>984</v>
      </c>
      <c r="D65" s="514" t="s">
        <v>50</v>
      </c>
      <c r="E65" s="599" t="s">
        <v>434</v>
      </c>
      <c r="F65" s="494" t="s">
        <v>364</v>
      </c>
      <c r="G65" s="494" t="s">
        <v>974</v>
      </c>
      <c r="H65" s="494" t="str">
        <f>VLOOKUP(E65,'[16]Gui chi Quynh'!$C$7:$E$387,3,0)</f>
        <v>A2</v>
      </c>
      <c r="I65" s="494">
        <f>VLOOKUP(H65,Sheet1!$B$2:$C$12,2,TRUE)</f>
        <v>9</v>
      </c>
      <c r="J65" s="494" t="str">
        <f>VLOOKUP($E65,'[17]Gui chi Quynh'!$C$7:$E$387,3,0)</f>
        <v>A2</v>
      </c>
      <c r="K65" s="494">
        <f>VLOOKUP(J65,Sheet1!$B$2:$C$12,2,TRUE)</f>
        <v>9</v>
      </c>
      <c r="L65" s="494" t="str">
        <f>VLOOKUP(E65,'[18]Gui chi Quynh'!$C$7:$F$385,3,0)</f>
        <v>A2</v>
      </c>
      <c r="M65" s="494">
        <f>VLOOKUP(L65,Sheet1!$B$2:$C$12,2,TRUE)</f>
        <v>9</v>
      </c>
      <c r="N65" s="494" t="str">
        <f>VLOOKUP(E65,'[19]Gui chi Quynh'!$C$7:$E$391,3,0)</f>
        <v>A2</v>
      </c>
      <c r="O65" s="494">
        <f>VLOOKUP(N65,Sheet1!$B$2:$C$12,2,TRUE)</f>
        <v>9</v>
      </c>
      <c r="P65" s="494" t="str">
        <f>VLOOKUP(E65,'[20]Gui chi Quynh'!$C$7:$E$391,3,0)</f>
        <v>A2</v>
      </c>
      <c r="Q65" s="494">
        <f>VLOOKUP(P65,Sheet1!$B$2:$C$12,2,TRUE)</f>
        <v>9</v>
      </c>
      <c r="R65" s="494" t="str">
        <f>VLOOKUP($E65,'[21]Gui chi Quynh'!$C$7:$E$390,3,0)</f>
        <v>A2</v>
      </c>
      <c r="S65" s="494">
        <f>VLOOKUP(R65,Sheet1!$B$2:$C$12,2,TRUE)</f>
        <v>9</v>
      </c>
      <c r="T65" s="494" t="str">
        <f>VLOOKUP($E65,'[22]Gui chi Quynh'!$C$7:$E$390,3,0)</f>
        <v>A2</v>
      </c>
      <c r="U65" s="494">
        <f>VLOOKUP(T65,Sheet1!$B$2:$C$12,2,TRUE)</f>
        <v>9</v>
      </c>
      <c r="V65" s="494" t="str">
        <f>VLOOKUP($E65,'[23]Gui chi Quynh'!$C$7:$E$389,3,0)</f>
        <v>A2</v>
      </c>
      <c r="W65" s="494">
        <f>VLOOKUP(V65,Sheet1!$B$2:$C$12,2,TRUE)</f>
        <v>9</v>
      </c>
      <c r="X65" s="494" t="str">
        <f>VLOOKUP($E65,'[24]Gui chi Quynh'!$C$7:$E$389,3,0)</f>
        <v>A2</v>
      </c>
      <c r="Y65" s="494">
        <f>VLOOKUP(X65,Sheet1!$B$2:$C$12,2,TRUE)</f>
        <v>9</v>
      </c>
      <c r="Z65" s="494" t="str">
        <f>VLOOKUP($E65,'[25]Gui chi Quynh'!$C$7:$E$388,3,0)</f>
        <v>A2</v>
      </c>
      <c r="AA65" s="494">
        <f>VLOOKUP(Z65,Sheet1!$B$2:$C$12,2,TRUE)</f>
        <v>9</v>
      </c>
      <c r="AB65" s="494" t="str">
        <f>VLOOKUP($E65,'T5'!$E$9:$AH$337,24,0)</f>
        <v>A2</v>
      </c>
      <c r="AC65" s="494">
        <f>VLOOKUP(AB65,Sheet1!$B$2:$C$12,2,TRUE)</f>
        <v>9</v>
      </c>
      <c r="AD65" s="494"/>
      <c r="AE65" s="494" t="e">
        <f>VLOOKUP(AD65,Sheet1!$B$2:$C$12,2,TRUE)</f>
        <v>#N/A</v>
      </c>
      <c r="AF65" s="592" t="str">
        <f>VLOOKUP($E65,'[26]Tong hop ket qua'!$E$19:$M$219,9,0)</f>
        <v>Tốt</v>
      </c>
      <c r="AG65" s="709">
        <f t="shared" si="0"/>
        <v>9</v>
      </c>
      <c r="AH65" s="709" t="str">
        <f t="shared" si="1"/>
        <v>11A*</v>
      </c>
      <c r="AI65" s="709">
        <f t="shared" si="2"/>
        <v>0</v>
      </c>
      <c r="AJ65" s="683"/>
      <c r="AK65" s="494" t="str">
        <f t="shared" si="3"/>
        <v>Xuất sắc</v>
      </c>
      <c r="AL65" s="494" t="str">
        <f>VLOOKUP($E65,'cac dv gui'!$C$81:$AC$88,25,0)</f>
        <v>Xuất sắc</v>
      </c>
      <c r="AM65" s="494" t="str">
        <f>VLOOKUP($E65,'cac dv gui'!$C$81:$AC$88,26,0)</f>
        <v>Xuất sắc</v>
      </c>
      <c r="AN65" s="675"/>
      <c r="AO65" s="494" t="s">
        <v>1130</v>
      </c>
      <c r="AP65" s="675"/>
      <c r="AQ65" s="675"/>
      <c r="AR65" s="675"/>
      <c r="AS65" s="675"/>
      <c r="AT65" s="494"/>
      <c r="AU65" s="684" t="s">
        <v>391</v>
      </c>
    </row>
    <row r="66" spans="1:47" s="684" customFormat="1" ht="24.95" customHeight="1" x14ac:dyDescent="0.25">
      <c r="A66" s="512" t="s">
        <v>1301</v>
      </c>
      <c r="B66" s="512">
        <f>COUNTIF($F$11:F66,F66)</f>
        <v>3</v>
      </c>
      <c r="C66" s="513" t="s">
        <v>984</v>
      </c>
      <c r="D66" s="552" t="s">
        <v>864</v>
      </c>
      <c r="E66" s="520" t="s">
        <v>544</v>
      </c>
      <c r="F66" s="494" t="s">
        <v>364</v>
      </c>
      <c r="G66" s="494" t="s">
        <v>974</v>
      </c>
      <c r="H66" s="494" t="str">
        <f>VLOOKUP(E66,'[16]Gui chi Quynh'!$C$7:$E$387,3,0)</f>
        <v>A2</v>
      </c>
      <c r="I66" s="494">
        <f>VLOOKUP(H66,Sheet1!$B$2:$C$12,2,TRUE)</f>
        <v>9</v>
      </c>
      <c r="J66" s="494" t="str">
        <f>VLOOKUP($E66,'[17]Gui chi Quynh'!$C$7:$E$387,3,0)</f>
        <v>A2</v>
      </c>
      <c r="K66" s="494">
        <f>VLOOKUP(J66,Sheet1!$B$2:$C$12,2,TRUE)</f>
        <v>9</v>
      </c>
      <c r="L66" s="494" t="str">
        <f>VLOOKUP(E66,'[18]Gui chi Quynh'!$C$7:$F$385,3,0)</f>
        <v>A2</v>
      </c>
      <c r="M66" s="494">
        <f>VLOOKUP(L66,Sheet1!$B$2:$C$12,2,TRUE)</f>
        <v>9</v>
      </c>
      <c r="N66" s="494" t="str">
        <f>VLOOKUP(E66,'[19]Gui chi Quynh'!$C$7:$E$391,3,0)</f>
        <v>A2</v>
      </c>
      <c r="O66" s="494">
        <f>VLOOKUP(N66,Sheet1!$B$2:$C$12,2,TRUE)</f>
        <v>9</v>
      </c>
      <c r="P66" s="494" t="str">
        <f>VLOOKUP(E66,'[20]Gui chi Quynh'!$C$7:$E$391,3,0)</f>
        <v>A1</v>
      </c>
      <c r="Q66" s="494">
        <f>VLOOKUP(P66,Sheet1!$B$2:$C$12,2,TRUE)</f>
        <v>10</v>
      </c>
      <c r="R66" s="494" t="str">
        <f>VLOOKUP($E66,'[21]Gui chi Quynh'!$C$7:$E$390,3,0)</f>
        <v>A1</v>
      </c>
      <c r="S66" s="494">
        <f>VLOOKUP(R66,Sheet1!$B$2:$C$12,2,TRUE)</f>
        <v>10</v>
      </c>
      <c r="T66" s="494" t="str">
        <f>VLOOKUP($E66,'[22]Gui chi Quynh'!$C$7:$E$390,3,0)</f>
        <v>A3</v>
      </c>
      <c r="U66" s="494">
        <f>VLOOKUP(T66,Sheet1!$B$2:$C$12,2,TRUE)</f>
        <v>8</v>
      </c>
      <c r="V66" s="494" t="str">
        <f>VLOOKUP($E66,'[23]Gui chi Quynh'!$C$7:$E$389,3,0)</f>
        <v>A3</v>
      </c>
      <c r="W66" s="494">
        <f>VLOOKUP(V66,Sheet1!$B$2:$C$12,2,TRUE)</f>
        <v>8</v>
      </c>
      <c r="X66" s="494" t="str">
        <f>VLOOKUP($E66,'[24]Gui chi Quynh'!$C$7:$E$389,3,0)</f>
        <v>A2</v>
      </c>
      <c r="Y66" s="494">
        <f>VLOOKUP(X66,Sheet1!$B$2:$C$12,2,TRUE)</f>
        <v>9</v>
      </c>
      <c r="Z66" s="494" t="str">
        <f>VLOOKUP($E66,'[25]Gui chi Quynh'!$C$7:$E$388,3,0)</f>
        <v>A2</v>
      </c>
      <c r="AA66" s="494">
        <f>VLOOKUP(Z66,Sheet1!$B$2:$C$12,2,TRUE)</f>
        <v>9</v>
      </c>
      <c r="AB66" s="494" t="str">
        <f>VLOOKUP($E66,'T5'!$E$9:$AH$337,24,0)</f>
        <v>A2</v>
      </c>
      <c r="AC66" s="494">
        <f>VLOOKUP(AB66,Sheet1!$B$2:$C$12,2,TRUE)</f>
        <v>9</v>
      </c>
      <c r="AD66" s="494"/>
      <c r="AE66" s="494" t="e">
        <f>VLOOKUP(AD66,Sheet1!$B$2:$C$12,2,TRUE)</f>
        <v>#N/A</v>
      </c>
      <c r="AF66" s="592" t="str">
        <f>VLOOKUP($E66,'[26]Tong hop ket qua'!$E$19:$M$219,9,0)</f>
        <v>Tốt</v>
      </c>
      <c r="AG66" s="709">
        <f t="shared" si="0"/>
        <v>9</v>
      </c>
      <c r="AH66" s="709" t="str">
        <f t="shared" si="1"/>
        <v>11A*</v>
      </c>
      <c r="AI66" s="709">
        <f t="shared" si="2"/>
        <v>0</v>
      </c>
      <c r="AJ66" s="683"/>
      <c r="AK66" s="494" t="str">
        <f t="shared" si="3"/>
        <v>Xuất sắc</v>
      </c>
      <c r="AL66" s="494" t="str">
        <f>VLOOKUP($E66,'cac dv gui'!$C$81:$AC$88,25,0)</f>
        <v>Tốt</v>
      </c>
      <c r="AM66" s="494" t="str">
        <f>VLOOKUP($E66,'cac dv gui'!$C$81:$AC$88,26,0)</f>
        <v>Xuất sắc</v>
      </c>
      <c r="AN66" s="675"/>
      <c r="AO66" s="494"/>
      <c r="AP66" s="675"/>
      <c r="AQ66" s="675"/>
      <c r="AR66" s="675"/>
      <c r="AS66" s="675"/>
      <c r="AT66" s="494"/>
      <c r="AU66" s="684" t="s">
        <v>391</v>
      </c>
    </row>
    <row r="67" spans="1:47" s="684" customFormat="1" ht="24.95" customHeight="1" x14ac:dyDescent="0.25">
      <c r="A67" s="512" t="s">
        <v>1302</v>
      </c>
      <c r="B67" s="512">
        <f>COUNTIF($F$11:F67,F67)</f>
        <v>4</v>
      </c>
      <c r="C67" s="513" t="s">
        <v>984</v>
      </c>
      <c r="D67" s="514" t="s">
        <v>88</v>
      </c>
      <c r="E67" s="512" t="s">
        <v>474</v>
      </c>
      <c r="F67" s="494" t="s">
        <v>364</v>
      </c>
      <c r="G67" s="494" t="s">
        <v>974</v>
      </c>
      <c r="H67" s="494" t="str">
        <f>VLOOKUP(E67,'[16]Gui chi Quynh'!$C$7:$E$387,3,0)</f>
        <v>A3</v>
      </c>
      <c r="I67" s="494">
        <f>VLOOKUP(H67,Sheet1!$B$2:$C$12,2,TRUE)</f>
        <v>8</v>
      </c>
      <c r="J67" s="494" t="str">
        <f>VLOOKUP($E67,'[17]Gui chi Quynh'!$C$7:$E$387,3,0)</f>
        <v>A4</v>
      </c>
      <c r="K67" s="494">
        <f>VLOOKUP(J67,Sheet1!$B$2:$C$12,2,TRUE)</f>
        <v>7</v>
      </c>
      <c r="L67" s="494" t="str">
        <f>VLOOKUP(E67,'[18]Gui chi Quynh'!$C$7:$F$385,3,0)</f>
        <v>A2</v>
      </c>
      <c r="M67" s="494">
        <f>VLOOKUP(L67,Sheet1!$B$2:$C$12,2,TRUE)</f>
        <v>9</v>
      </c>
      <c r="N67" s="494" t="str">
        <f>VLOOKUP(E67,'[19]Gui chi Quynh'!$C$7:$E$391,3,0)</f>
        <v>A3</v>
      </c>
      <c r="O67" s="494">
        <f>VLOOKUP(N67,Sheet1!$B$2:$C$12,2,TRUE)</f>
        <v>8</v>
      </c>
      <c r="P67" s="494" t="str">
        <f>VLOOKUP(E67,'[20]Gui chi Quynh'!$C$7:$E$391,3,0)</f>
        <v>A3</v>
      </c>
      <c r="Q67" s="494">
        <f>VLOOKUP(P67,Sheet1!$B$2:$C$12,2,TRUE)</f>
        <v>8</v>
      </c>
      <c r="R67" s="494" t="str">
        <f>VLOOKUP($E67,'[21]Gui chi Quynh'!$C$7:$E$390,3,0)</f>
        <v>A3</v>
      </c>
      <c r="S67" s="494">
        <f>VLOOKUP(R67,Sheet1!$B$2:$C$12,2,TRUE)</f>
        <v>8</v>
      </c>
      <c r="T67" s="494" t="str">
        <f>VLOOKUP($E67,'[22]Gui chi Quynh'!$C$7:$E$390,3,0)</f>
        <v>A3</v>
      </c>
      <c r="U67" s="494">
        <f>VLOOKUP(T67,Sheet1!$B$2:$C$12,2,TRUE)</f>
        <v>8</v>
      </c>
      <c r="V67" s="494" t="str">
        <f>VLOOKUP($E67,'[23]Gui chi Quynh'!$C$7:$E$389,3,0)</f>
        <v>A3</v>
      </c>
      <c r="W67" s="494">
        <f>VLOOKUP(V67,Sheet1!$B$2:$C$12,2,TRUE)</f>
        <v>8</v>
      </c>
      <c r="X67" s="494" t="str">
        <f>VLOOKUP($E67,'[24]Gui chi Quynh'!$C$7:$E$389,3,0)</f>
        <v>A3</v>
      </c>
      <c r="Y67" s="494">
        <f>VLOOKUP(X67,Sheet1!$B$2:$C$12,2,TRUE)</f>
        <v>8</v>
      </c>
      <c r="Z67" s="494" t="str">
        <f>VLOOKUP($E67,'[25]Gui chi Quynh'!$C$7:$E$388,3,0)</f>
        <v>A3</v>
      </c>
      <c r="AA67" s="494">
        <f>VLOOKUP(Z67,Sheet1!$B$2:$C$12,2,TRUE)</f>
        <v>8</v>
      </c>
      <c r="AB67" s="494" t="str">
        <f>VLOOKUP($E67,'T5'!$E$9:$AH$337,24,0)</f>
        <v>A3</v>
      </c>
      <c r="AC67" s="494">
        <f>VLOOKUP(AB67,Sheet1!$B$2:$C$12,2,TRUE)</f>
        <v>8</v>
      </c>
      <c r="AD67" s="494"/>
      <c r="AE67" s="494" t="e">
        <f>VLOOKUP(AD67,Sheet1!$B$2:$C$12,2,TRUE)</f>
        <v>#N/A</v>
      </c>
      <c r="AF67" s="592" t="str">
        <f>VLOOKUP($E67,'[26]Tong hop ket qua'!$E$19:$M$219,9,0)</f>
        <v>Khá</v>
      </c>
      <c r="AG67" s="709">
        <f t="shared" si="0"/>
        <v>8</v>
      </c>
      <c r="AH67" s="709" t="str">
        <f t="shared" si="1"/>
        <v>11A*</v>
      </c>
      <c r="AI67" s="709">
        <f t="shared" si="2"/>
        <v>0</v>
      </c>
      <c r="AJ67" s="683"/>
      <c r="AK67" s="494" t="str">
        <f t="shared" si="3"/>
        <v>Xuất sắc</v>
      </c>
      <c r="AL67" s="494" t="str">
        <f>VLOOKUP($E67,'cac dv gui'!$C$81:$AC$88,25,0)</f>
        <v>Tốt</v>
      </c>
      <c r="AM67" s="494" t="str">
        <f>VLOOKUP($E67,'cac dv gui'!$C$81:$AC$88,26,0)</f>
        <v>Xuất sắc</v>
      </c>
      <c r="AN67" s="675"/>
      <c r="AO67" s="494"/>
      <c r="AP67" s="675"/>
      <c r="AQ67" s="675"/>
      <c r="AR67" s="675"/>
      <c r="AS67" s="675"/>
      <c r="AT67" s="494"/>
      <c r="AU67" s="684" t="s">
        <v>392</v>
      </c>
    </row>
    <row r="68" spans="1:47" s="684" customFormat="1" ht="24.95" customHeight="1" x14ac:dyDescent="0.25">
      <c r="A68" s="512" t="s">
        <v>1303</v>
      </c>
      <c r="B68" s="512">
        <f>COUNTIF($F$11:F68,F68)</f>
        <v>5</v>
      </c>
      <c r="C68" s="513" t="s">
        <v>984</v>
      </c>
      <c r="D68" s="514" t="s">
        <v>4</v>
      </c>
      <c r="E68" s="512" t="s">
        <v>475</v>
      </c>
      <c r="F68" s="494" t="s">
        <v>364</v>
      </c>
      <c r="G68" s="494" t="s">
        <v>974</v>
      </c>
      <c r="H68" s="494" t="str">
        <f>VLOOKUP(E68,'[16]Gui chi Quynh'!$C$7:$E$387,3,0)</f>
        <v>A1</v>
      </c>
      <c r="I68" s="494">
        <f>VLOOKUP(H68,Sheet1!$B$2:$C$12,2,TRUE)</f>
        <v>10</v>
      </c>
      <c r="J68" s="494" t="str">
        <f>VLOOKUP($E68,'[17]Gui chi Quynh'!$C$7:$E$387,3,0)</f>
        <v>A1</v>
      </c>
      <c r="K68" s="494">
        <f>VLOOKUP(J68,Sheet1!$B$2:$C$12,2,TRUE)</f>
        <v>10</v>
      </c>
      <c r="L68" s="494" t="str">
        <f>VLOOKUP(E68,'[18]Gui chi Quynh'!$C$7:$F$385,3,0)</f>
        <v>A1</v>
      </c>
      <c r="M68" s="494">
        <f>VLOOKUP(L68,Sheet1!$B$2:$C$12,2,TRUE)</f>
        <v>10</v>
      </c>
      <c r="N68" s="494" t="str">
        <f>VLOOKUP(E68,'[19]Gui chi Quynh'!$C$7:$E$391,3,0)</f>
        <v>A2</v>
      </c>
      <c r="O68" s="494">
        <f>VLOOKUP(N68,Sheet1!$B$2:$C$12,2,TRUE)</f>
        <v>9</v>
      </c>
      <c r="P68" s="494" t="str">
        <f>VLOOKUP(E68,'[20]Gui chi Quynh'!$C$7:$E$391,3,0)</f>
        <v>A1</v>
      </c>
      <c r="Q68" s="494">
        <f>VLOOKUP(P68,Sheet1!$B$2:$C$12,2,TRUE)</f>
        <v>10</v>
      </c>
      <c r="R68" s="494" t="str">
        <f>VLOOKUP($E68,'[21]Gui chi Quynh'!$C$7:$E$390,3,0)</f>
        <v>A2</v>
      </c>
      <c r="S68" s="494">
        <f>VLOOKUP(R68,Sheet1!$B$2:$C$12,2,TRUE)</f>
        <v>9</v>
      </c>
      <c r="T68" s="494" t="str">
        <f>VLOOKUP($E68,'[22]Gui chi Quynh'!$C$7:$E$390,3,0)</f>
        <v>A2</v>
      </c>
      <c r="U68" s="494">
        <f>VLOOKUP(T68,Sheet1!$B$2:$C$12,2,TRUE)</f>
        <v>9</v>
      </c>
      <c r="V68" s="494" t="str">
        <f>VLOOKUP($E68,'[23]Gui chi Quynh'!$C$7:$E$389,3,0)</f>
        <v>A1</v>
      </c>
      <c r="W68" s="494">
        <f>VLOOKUP(V68,Sheet1!$B$2:$C$12,2,TRUE)</f>
        <v>10</v>
      </c>
      <c r="X68" s="494" t="str">
        <f>VLOOKUP($E68,'[24]Gui chi Quynh'!$C$7:$E$389,3,0)</f>
        <v>A2</v>
      </c>
      <c r="Y68" s="494">
        <f>VLOOKUP(X68,Sheet1!$B$2:$C$12,2,TRUE)</f>
        <v>9</v>
      </c>
      <c r="Z68" s="494" t="str">
        <f>VLOOKUP($E68,'[25]Gui chi Quynh'!$C$7:$E$388,3,0)</f>
        <v>A2</v>
      </c>
      <c r="AA68" s="494">
        <f>VLOOKUP(Z68,Sheet1!$B$2:$C$12,2,TRUE)</f>
        <v>9</v>
      </c>
      <c r="AB68" s="494" t="str">
        <f>VLOOKUP($E68,'T5'!$E$9:$AH$337,24,0)</f>
        <v>A2</v>
      </c>
      <c r="AC68" s="494">
        <f>VLOOKUP(AB68,Sheet1!$B$2:$C$12,2,TRUE)</f>
        <v>9</v>
      </c>
      <c r="AD68" s="494"/>
      <c r="AE68" s="494" t="e">
        <f>VLOOKUP(AD68,Sheet1!$B$2:$C$12,2,TRUE)</f>
        <v>#N/A</v>
      </c>
      <c r="AF68" s="592" t="str">
        <f>VLOOKUP($E68,'[26]Tong hop ket qua'!$E$19:$M$219,9,0)</f>
        <v>Khá</v>
      </c>
      <c r="AG68" s="709">
        <f t="shared" si="0"/>
        <v>9.5</v>
      </c>
      <c r="AH68" s="709" t="str">
        <f t="shared" si="1"/>
        <v>11A*</v>
      </c>
      <c r="AI68" s="709">
        <f t="shared" si="2"/>
        <v>0</v>
      </c>
      <c r="AJ68" s="683"/>
      <c r="AK68" s="494" t="str">
        <f t="shared" si="3"/>
        <v>Xuất sắc</v>
      </c>
      <c r="AL68" s="494" t="str">
        <f>VLOOKUP($E68,'cac dv gui'!$C$81:$AC$88,25,0)</f>
        <v>Tốt</v>
      </c>
      <c r="AM68" s="494" t="str">
        <f>VLOOKUP($E68,'cac dv gui'!$C$81:$AC$88,26,0)</f>
        <v>Xuất sắc</v>
      </c>
      <c r="AN68" s="675"/>
      <c r="AO68" s="494"/>
      <c r="AP68" s="675"/>
      <c r="AQ68" s="675"/>
      <c r="AR68" s="675"/>
      <c r="AS68" s="675"/>
      <c r="AT68" s="494"/>
      <c r="AU68" s="684" t="s">
        <v>391</v>
      </c>
    </row>
    <row r="69" spans="1:47" s="684" customFormat="1" ht="24.95" customHeight="1" x14ac:dyDescent="0.25">
      <c r="A69" s="512" t="s">
        <v>1304</v>
      </c>
      <c r="B69" s="512">
        <f>COUNTIF($F$11:F69,F69)</f>
        <v>6</v>
      </c>
      <c r="C69" s="513" t="s">
        <v>985</v>
      </c>
      <c r="D69" s="514" t="s">
        <v>254</v>
      </c>
      <c r="E69" s="512" t="s">
        <v>476</v>
      </c>
      <c r="F69" s="494" t="s">
        <v>364</v>
      </c>
      <c r="G69" s="494" t="s">
        <v>974</v>
      </c>
      <c r="H69" s="494" t="str">
        <f>VLOOKUP(E69,'[16]Gui chi Quynh'!$C$7:$E$387,3,0)</f>
        <v>A1</v>
      </c>
      <c r="I69" s="494">
        <f>VLOOKUP(H69,Sheet1!$B$2:$C$12,2,TRUE)</f>
        <v>10</v>
      </c>
      <c r="J69" s="494" t="str">
        <f>VLOOKUP($E69,'[17]Gui chi Quynh'!$C$7:$E$387,3,0)</f>
        <v>A1</v>
      </c>
      <c r="K69" s="494">
        <f>VLOOKUP(J69,Sheet1!$B$2:$C$12,2,TRUE)</f>
        <v>10</v>
      </c>
      <c r="L69" s="494" t="str">
        <f>VLOOKUP(E69,'[18]Gui chi Quynh'!$C$7:$F$385,3,0)</f>
        <v>A2</v>
      </c>
      <c r="M69" s="494">
        <f>VLOOKUP(L69,Sheet1!$B$2:$C$12,2,TRUE)</f>
        <v>9</v>
      </c>
      <c r="N69" s="494" t="str">
        <f>VLOOKUP(E69,'[19]Gui chi Quynh'!$C$7:$E$391,3,0)</f>
        <v>A1</v>
      </c>
      <c r="O69" s="494">
        <f>VLOOKUP(N69,Sheet1!$B$2:$C$12,2,TRUE)</f>
        <v>10</v>
      </c>
      <c r="P69" s="494" t="str">
        <f>VLOOKUP(E69,'[20]Gui chi Quynh'!$C$7:$E$391,3,0)</f>
        <v>A2</v>
      </c>
      <c r="Q69" s="494">
        <f>VLOOKUP(P69,Sheet1!$B$2:$C$12,2,TRUE)</f>
        <v>9</v>
      </c>
      <c r="R69" s="494" t="str">
        <f>VLOOKUP($E69,'[21]Gui chi Quynh'!$C$7:$E$390,3,0)</f>
        <v>A1</v>
      </c>
      <c r="S69" s="494">
        <f>VLOOKUP(R69,Sheet1!$B$2:$C$12,2,TRUE)</f>
        <v>10</v>
      </c>
      <c r="T69" s="494" t="str">
        <f>VLOOKUP($E69,'[22]Gui chi Quynh'!$C$7:$E$390,3,0)</f>
        <v>A1</v>
      </c>
      <c r="U69" s="494">
        <f>VLOOKUP(T69,Sheet1!$B$2:$C$12,2,TRUE)</f>
        <v>10</v>
      </c>
      <c r="V69" s="494" t="str">
        <f>VLOOKUP($E69,'[23]Gui chi Quynh'!$C$7:$E$389,3,0)</f>
        <v>A2</v>
      </c>
      <c r="W69" s="494">
        <f>VLOOKUP(V69,Sheet1!$B$2:$C$12,2,TRUE)</f>
        <v>9</v>
      </c>
      <c r="X69" s="494" t="str">
        <f>VLOOKUP($E69,'[24]Gui chi Quynh'!$C$7:$E$389,3,0)</f>
        <v>A1</v>
      </c>
      <c r="Y69" s="494">
        <f>VLOOKUP(X69,Sheet1!$B$2:$C$12,2,TRUE)</f>
        <v>10</v>
      </c>
      <c r="Z69" s="494" t="str">
        <f>VLOOKUP($E69,'[25]Gui chi Quynh'!$C$7:$E$388,3,0)</f>
        <v>A2</v>
      </c>
      <c r="AA69" s="494">
        <f>VLOOKUP(Z69,Sheet1!$B$2:$C$12,2,TRUE)</f>
        <v>9</v>
      </c>
      <c r="AB69" s="494" t="str">
        <f>VLOOKUP($E69,'T5'!$E$9:$AH$337,24,0)</f>
        <v>A2</v>
      </c>
      <c r="AC69" s="494">
        <f>VLOOKUP(AB69,Sheet1!$B$2:$C$12,2,TRUE)</f>
        <v>9</v>
      </c>
      <c r="AD69" s="494"/>
      <c r="AE69" s="494" t="e">
        <f>VLOOKUP(AD69,Sheet1!$B$2:$C$12,2,TRUE)</f>
        <v>#N/A</v>
      </c>
      <c r="AF69" s="592" t="str">
        <f>VLOOKUP($E69,'[26]Tong hop ket qua'!$E$19:$M$219,9,0)</f>
        <v>Tốt</v>
      </c>
      <c r="AG69" s="709">
        <f t="shared" si="0"/>
        <v>9.5</v>
      </c>
      <c r="AH69" s="709" t="str">
        <f t="shared" si="1"/>
        <v>11A*</v>
      </c>
      <c r="AI69" s="709">
        <f t="shared" si="2"/>
        <v>0</v>
      </c>
      <c r="AJ69" s="683"/>
      <c r="AK69" s="494" t="str">
        <f t="shared" si="3"/>
        <v>Xuất sắc</v>
      </c>
      <c r="AL69" s="494" t="str">
        <f>VLOOKUP($E69,'cac dv gui'!$C$81:$AC$88,25,0)</f>
        <v>Tốt</v>
      </c>
      <c r="AM69" s="494" t="str">
        <f>VLOOKUP($E69,'cac dv gui'!$C$81:$AC$88,26,0)</f>
        <v>Xuất sắc</v>
      </c>
      <c r="AN69" s="675"/>
      <c r="AO69" s="494"/>
      <c r="AP69" s="675"/>
      <c r="AQ69" s="675"/>
      <c r="AR69" s="675"/>
      <c r="AS69" s="675"/>
      <c r="AT69" s="494"/>
      <c r="AU69" s="684" t="s">
        <v>390</v>
      </c>
    </row>
    <row r="70" spans="1:47" s="684" customFormat="1" ht="24.95" customHeight="1" x14ac:dyDescent="0.25">
      <c r="A70" s="512" t="s">
        <v>1305</v>
      </c>
      <c r="B70" s="512">
        <f>COUNTIF($F$11:F70,F70)</f>
        <v>7</v>
      </c>
      <c r="C70" s="513" t="s">
        <v>984</v>
      </c>
      <c r="D70" s="552" t="s">
        <v>89</v>
      </c>
      <c r="E70" s="520" t="s">
        <v>477</v>
      </c>
      <c r="F70" s="494" t="s">
        <v>364</v>
      </c>
      <c r="G70" s="494" t="s">
        <v>975</v>
      </c>
      <c r="H70" s="494" t="str">
        <f>VLOOKUP(E70,'[16]Gui chi Quynh'!$C$7:$E$387,3,0)</f>
        <v>A2</v>
      </c>
      <c r="I70" s="494">
        <f>VLOOKUP(H70,Sheet1!$B$2:$C$12,2,TRUE)</f>
        <v>9</v>
      </c>
      <c r="J70" s="494" t="str">
        <f>VLOOKUP($E70,'[17]Gui chi Quynh'!$C$7:$E$387,3,0)</f>
        <v>A2</v>
      </c>
      <c r="K70" s="494">
        <f>VLOOKUP(J70,Sheet1!$B$2:$C$12,2,TRUE)</f>
        <v>9</v>
      </c>
      <c r="L70" s="494" t="str">
        <f>VLOOKUP(E70,'[18]Gui chi Quynh'!$C$7:$F$385,3,0)</f>
        <v>A2</v>
      </c>
      <c r="M70" s="494">
        <f>VLOOKUP(L70,Sheet1!$B$2:$C$12,2,TRUE)</f>
        <v>9</v>
      </c>
      <c r="N70" s="494" t="str">
        <f>VLOOKUP(E70,'[19]Gui chi Quynh'!$C$7:$E$391,3,0)</f>
        <v>A2</v>
      </c>
      <c r="O70" s="494">
        <f>VLOOKUP(N70,Sheet1!$B$2:$C$12,2,TRUE)</f>
        <v>9</v>
      </c>
      <c r="P70" s="494" t="str">
        <f>VLOOKUP(E70,'[20]Gui chi Quynh'!$C$7:$E$391,3,0)</f>
        <v>A2</v>
      </c>
      <c r="Q70" s="494">
        <f>VLOOKUP(P70,Sheet1!$B$2:$C$12,2,TRUE)</f>
        <v>9</v>
      </c>
      <c r="R70" s="494" t="str">
        <f>VLOOKUP($E70,'[21]Gui chi Quynh'!$C$7:$E$390,3,0)</f>
        <v>A2</v>
      </c>
      <c r="S70" s="494">
        <f>VLOOKUP(R70,Sheet1!$B$2:$C$12,2,TRUE)</f>
        <v>9</v>
      </c>
      <c r="T70" s="494" t="str">
        <f>VLOOKUP($E70,'[22]Gui chi Quynh'!$C$7:$E$390,3,0)</f>
        <v>A3</v>
      </c>
      <c r="U70" s="494">
        <f>VLOOKUP(T70,Sheet1!$B$2:$C$12,2,TRUE)</f>
        <v>8</v>
      </c>
      <c r="V70" s="494" t="str">
        <f>VLOOKUP($E70,'[23]Gui chi Quynh'!$C$7:$E$389,3,0)</f>
        <v>A3</v>
      </c>
      <c r="W70" s="494">
        <f>VLOOKUP(V70,Sheet1!$B$2:$C$12,2,TRUE)</f>
        <v>8</v>
      </c>
      <c r="X70" s="494" t="str">
        <f>VLOOKUP($E70,'[24]Gui chi Quynh'!$C$7:$E$389,3,0)</f>
        <v>A3</v>
      </c>
      <c r="Y70" s="494">
        <f>VLOOKUP(X70,Sheet1!$B$2:$C$12,2,TRUE)</f>
        <v>8</v>
      </c>
      <c r="Z70" s="494" t="str">
        <f>VLOOKUP($E70,'[25]Gui chi Quynh'!$C$7:$E$388,3,0)</f>
        <v>A2</v>
      </c>
      <c r="AA70" s="494">
        <f>VLOOKUP(Z70,Sheet1!$B$2:$C$12,2,TRUE)</f>
        <v>9</v>
      </c>
      <c r="AB70" s="494" t="str">
        <f>VLOOKUP($E70,'T5'!$E$9:$AH$337,24,0)</f>
        <v>A2</v>
      </c>
      <c r="AC70" s="494">
        <f>VLOOKUP(AB70,Sheet1!$B$2:$C$12,2,TRUE)</f>
        <v>9</v>
      </c>
      <c r="AD70" s="494"/>
      <c r="AE70" s="494" t="e">
        <f>VLOOKUP(AD70,Sheet1!$B$2:$C$12,2,TRUE)</f>
        <v>#N/A</v>
      </c>
      <c r="AF70" s="592" t="str">
        <f>VLOOKUP($E70,'[26]Tong hop ket qua'!$E$19:$M$219,9,0)</f>
        <v>Tốt</v>
      </c>
      <c r="AG70" s="709">
        <f t="shared" si="0"/>
        <v>8.6999999999999993</v>
      </c>
      <c r="AH70" s="709" t="str">
        <f t="shared" si="1"/>
        <v>11A*</v>
      </c>
      <c r="AI70" s="709">
        <f t="shared" si="2"/>
        <v>0</v>
      </c>
      <c r="AJ70" s="683"/>
      <c r="AK70" s="494" t="str">
        <f t="shared" si="3"/>
        <v>Xuất sắc</v>
      </c>
      <c r="AL70" s="494" t="str">
        <f>VLOOKUP($E70,'cac dv gui'!$C$81:$AC$88,25,0)</f>
        <v>Tốt</v>
      </c>
      <c r="AM70" s="494" t="str">
        <f>VLOOKUP($E70,'cac dv gui'!$C$81:$AC$88,26,0)</f>
        <v>Xuất sắc</v>
      </c>
      <c r="AN70" s="675"/>
      <c r="AO70" s="494"/>
      <c r="AP70" s="675"/>
      <c r="AQ70" s="675"/>
      <c r="AR70" s="675"/>
      <c r="AS70" s="675"/>
      <c r="AT70" s="494"/>
      <c r="AU70" s="684" t="s">
        <v>391</v>
      </c>
    </row>
    <row r="71" spans="1:47" s="684" customFormat="1" ht="30.75" customHeight="1" x14ac:dyDescent="0.25">
      <c r="A71" s="512" t="s">
        <v>1306</v>
      </c>
      <c r="B71" s="512">
        <f>COUNTIF($F$11:F169,F71)</f>
        <v>1</v>
      </c>
      <c r="C71" s="513" t="s">
        <v>985</v>
      </c>
      <c r="D71" s="514" t="s">
        <v>197</v>
      </c>
      <c r="E71" s="512" t="s">
        <v>683</v>
      </c>
      <c r="F71" s="494" t="s">
        <v>365</v>
      </c>
      <c r="G71" s="494" t="s">
        <v>974</v>
      </c>
      <c r="H71" s="494" t="str">
        <f>VLOOKUP(E71,'[16]Gui chi Quynh'!$C$7:$E$387,3,0)</f>
        <v>A1</v>
      </c>
      <c r="I71" s="494">
        <f>VLOOKUP(H71,Sheet1!$B$2:$C$12,2,TRUE)</f>
        <v>10</v>
      </c>
      <c r="J71" s="494" t="str">
        <f>VLOOKUP($E71,'[17]Gui chi Quynh'!$C$7:$E$387,3,0)</f>
        <v>A1</v>
      </c>
      <c r="K71" s="494">
        <f>VLOOKUP(J71,Sheet1!$B$2:$C$12,2,TRUE)</f>
        <v>10</v>
      </c>
      <c r="L71" s="494" t="str">
        <f>VLOOKUP(E71,'[18]Gui chi Quynh'!$C$7:$F$385,3,0)</f>
        <v>A1</v>
      </c>
      <c r="M71" s="494">
        <f>VLOOKUP(L71,Sheet1!$B$2:$C$12,2,TRUE)</f>
        <v>10</v>
      </c>
      <c r="N71" s="494" t="str">
        <f>VLOOKUP(E71,'[19]Gui chi Quynh'!$C$7:$E$391,3,0)</f>
        <v>A1</v>
      </c>
      <c r="O71" s="494">
        <f>VLOOKUP(N71,Sheet1!$B$2:$C$12,2,TRUE)</f>
        <v>10</v>
      </c>
      <c r="P71" s="494" t="str">
        <f>VLOOKUP(E71,'[20]Gui chi Quynh'!$C$7:$E$391,3,0)</f>
        <v>A1</v>
      </c>
      <c r="Q71" s="494">
        <f>VLOOKUP(P71,Sheet1!$B$2:$C$12,2,TRUE)</f>
        <v>10</v>
      </c>
      <c r="R71" s="494" t="str">
        <f>VLOOKUP($E71,'[21]Gui chi Quynh'!$C$7:$E$390,3,0)</f>
        <v>A1</v>
      </c>
      <c r="S71" s="494">
        <f>VLOOKUP(R71,Sheet1!$B$2:$C$12,2,TRUE)</f>
        <v>10</v>
      </c>
      <c r="T71" s="494" t="str">
        <f>VLOOKUP($E71,'[22]Gui chi Quynh'!$C$7:$E$390,3,0)</f>
        <v>A1</v>
      </c>
      <c r="U71" s="494">
        <f>VLOOKUP(T71,Sheet1!$B$2:$C$12,2,TRUE)</f>
        <v>10</v>
      </c>
      <c r="V71" s="494" t="str">
        <f>VLOOKUP($E71,'[23]Gui chi Quynh'!$C$7:$E$389,3,0)</f>
        <v>A2</v>
      </c>
      <c r="W71" s="494">
        <f>VLOOKUP(V71,Sheet1!$B$2:$C$12,2,TRUE)</f>
        <v>9</v>
      </c>
      <c r="X71" s="494" t="str">
        <f>VLOOKUP($E71,'[24]Gui chi Quynh'!$C$7:$E$389,3,0)</f>
        <v>A1</v>
      </c>
      <c r="Y71" s="494">
        <f>VLOOKUP(X71,Sheet1!$B$2:$C$12,2,TRUE)</f>
        <v>10</v>
      </c>
      <c r="Z71" s="494" t="str">
        <f>VLOOKUP($E71,'[25]Gui chi Quynh'!$C$7:$E$388,3,0)</f>
        <v>A1</v>
      </c>
      <c r="AA71" s="494">
        <f>VLOOKUP(Z71,Sheet1!$B$2:$C$12,2,TRUE)</f>
        <v>10</v>
      </c>
      <c r="AB71" s="494" t="str">
        <f>VLOOKUP($E71,'T5'!$E$9:$AH$337,24,0)</f>
        <v>A2</v>
      </c>
      <c r="AC71" s="494">
        <f>VLOOKUP(AB71,Sheet1!$B$2:$C$12,2,TRUE)</f>
        <v>9</v>
      </c>
      <c r="AD71" s="494"/>
      <c r="AE71" s="494" t="e">
        <f>VLOOKUP(AD71,Sheet1!$B$2:$C$12,2,TRUE)</f>
        <v>#N/A</v>
      </c>
      <c r="AF71" s="592" t="str">
        <f>VLOOKUP($E71,'[26]Tong hop ket qua'!$E$19:$M$219,9,0)</f>
        <v>Tốt</v>
      </c>
      <c r="AG71" s="709">
        <f t="shared" si="0"/>
        <v>9.8000000000000007</v>
      </c>
      <c r="AH71" s="709" t="str">
        <f t="shared" si="1"/>
        <v>11A*</v>
      </c>
      <c r="AI71" s="709">
        <f t="shared" si="2"/>
        <v>0</v>
      </c>
      <c r="AJ71" s="683"/>
      <c r="AK71" s="494" t="str">
        <f t="shared" si="3"/>
        <v>Xuất sắc</v>
      </c>
      <c r="AL71" s="494" t="str">
        <f>VLOOKUP($E71,'cac dv gui'!$C$131:$AC$133,25,0)</f>
        <v>Xuất sắc</v>
      </c>
      <c r="AM71" s="494" t="str">
        <f>VLOOKUP($E71,'cac dv gui'!$C$131:$AC$133,26,0)</f>
        <v>Xuất sắc</v>
      </c>
      <c r="AN71" s="675"/>
      <c r="AO71" s="494" t="s">
        <v>1130</v>
      </c>
      <c r="AP71" s="675"/>
      <c r="AQ71" s="675"/>
      <c r="AR71" s="675"/>
      <c r="AS71" s="675"/>
      <c r="AT71" s="494"/>
      <c r="AU71" s="684" t="s">
        <v>390</v>
      </c>
    </row>
    <row r="72" spans="1:47" s="684" customFormat="1" ht="39.75" customHeight="1" x14ac:dyDescent="0.25">
      <c r="A72" s="512" t="s">
        <v>1307</v>
      </c>
      <c r="B72" s="512">
        <f>COUNTIF($F$11:F72,F72)</f>
        <v>1</v>
      </c>
      <c r="C72" s="513" t="s">
        <v>985</v>
      </c>
      <c r="D72" s="594" t="s">
        <v>218</v>
      </c>
      <c r="E72" s="685" t="s">
        <v>481</v>
      </c>
      <c r="F72" s="494" t="s">
        <v>367</v>
      </c>
      <c r="G72" s="494" t="s">
        <v>974</v>
      </c>
      <c r="H72" s="494" t="str">
        <f>VLOOKUP(E72,'[16]Gui chi Quynh'!$C$7:$E$387,3,0)</f>
        <v>A1</v>
      </c>
      <c r="I72" s="494">
        <f>VLOOKUP(H72,Sheet1!$B$2:$C$12,2,TRUE)</f>
        <v>10</v>
      </c>
      <c r="J72" s="494" t="str">
        <f>VLOOKUP($E72,'[17]Gui chi Quynh'!$C$7:$E$387,3,0)</f>
        <v>A1</v>
      </c>
      <c r="K72" s="494">
        <f>VLOOKUP(J72,Sheet1!$B$2:$C$12,2,TRUE)</f>
        <v>10</v>
      </c>
      <c r="L72" s="494" t="str">
        <f>VLOOKUP(E72,'[18]Gui chi Quynh'!$C$7:$F$385,3,0)</f>
        <v>A1</v>
      </c>
      <c r="M72" s="494">
        <f>VLOOKUP(L72,Sheet1!$B$2:$C$12,2,TRUE)</f>
        <v>10</v>
      </c>
      <c r="N72" s="494" t="str">
        <f>VLOOKUP(E72,'[19]Gui chi Quynh'!$C$7:$E$391,3,0)</f>
        <v>A1</v>
      </c>
      <c r="O72" s="494">
        <f>VLOOKUP(N72,Sheet1!$B$2:$C$12,2,TRUE)</f>
        <v>10</v>
      </c>
      <c r="P72" s="494" t="str">
        <f>VLOOKUP(E72,'[20]Gui chi Quynh'!$C$7:$E$391,3,0)</f>
        <v>A1</v>
      </c>
      <c r="Q72" s="494">
        <f>VLOOKUP(P72,Sheet1!$B$2:$C$12,2,TRUE)</f>
        <v>10</v>
      </c>
      <c r="R72" s="494" t="str">
        <f>VLOOKUP($E72,'[21]Gui chi Quynh'!$C$7:$E$390,3,0)</f>
        <v>A1</v>
      </c>
      <c r="S72" s="494">
        <f>VLOOKUP(R72,Sheet1!$B$2:$C$12,2,TRUE)</f>
        <v>10</v>
      </c>
      <c r="T72" s="494" t="str">
        <f>VLOOKUP($E72,'[22]Gui chi Quynh'!$C$7:$E$390,3,0)</f>
        <v>A1</v>
      </c>
      <c r="U72" s="494">
        <f>VLOOKUP(T72,Sheet1!$B$2:$C$12,2,TRUE)</f>
        <v>10</v>
      </c>
      <c r="V72" s="494" t="str">
        <f>VLOOKUP($E72,'[23]Gui chi Quynh'!$C$7:$E$389,3,0)</f>
        <v>A1</v>
      </c>
      <c r="W72" s="494">
        <f>VLOOKUP(V72,Sheet1!$B$2:$C$12,2,TRUE)</f>
        <v>10</v>
      </c>
      <c r="X72" s="494" t="str">
        <f>VLOOKUP($E72,'[24]Gui chi Quynh'!$C$7:$E$389,3,0)</f>
        <v>A1</v>
      </c>
      <c r="Y72" s="494">
        <f>VLOOKUP(X72,Sheet1!$B$2:$C$12,2,TRUE)</f>
        <v>10</v>
      </c>
      <c r="Z72" s="494" t="str">
        <f>VLOOKUP($E72,'[25]Gui chi Quynh'!$C$7:$E$388,3,0)</f>
        <v>A1</v>
      </c>
      <c r="AA72" s="494">
        <f>VLOOKUP(Z72,Sheet1!$B$2:$C$12,2,TRUE)</f>
        <v>10</v>
      </c>
      <c r="AB72" s="494" t="str">
        <f>VLOOKUP($E72,'T5'!$E$9:$AH$337,24,0)</f>
        <v>A1</v>
      </c>
      <c r="AC72" s="494">
        <f>VLOOKUP(AB72,Sheet1!$B$2:$C$12,2,TRUE)</f>
        <v>10</v>
      </c>
      <c r="AD72" s="494"/>
      <c r="AE72" s="494" t="e">
        <f>VLOOKUP(AD72,Sheet1!$B$2:$C$12,2,TRUE)</f>
        <v>#N/A</v>
      </c>
      <c r="AF72" s="592" t="str">
        <f>VLOOKUP($E72,'[26]Tong hop ket qua'!$E$19:$M$219,9,0)</f>
        <v>Xuất sắc</v>
      </c>
      <c r="AG72" s="709">
        <f t="shared" si="0"/>
        <v>10</v>
      </c>
      <c r="AH72" s="709" t="str">
        <f t="shared" si="1"/>
        <v>11A*</v>
      </c>
      <c r="AI72" s="709">
        <f t="shared" si="2"/>
        <v>0</v>
      </c>
      <c r="AJ72" s="683"/>
      <c r="AK72" s="494" t="str">
        <f t="shared" si="3"/>
        <v>Xuất sắc</v>
      </c>
      <c r="AL72" s="494" t="str">
        <f>VLOOKUP($E72,'cac dv gui'!$C$247:$AC$278,25,0)</f>
        <v xml:space="preserve">Xuất sắc </v>
      </c>
      <c r="AM72" s="494" t="str">
        <f>VLOOKUP($E72,'cac dv gui'!$C$247:$AC$278,26,0)</f>
        <v xml:space="preserve">Xuất sắc </v>
      </c>
      <c r="AN72" s="675"/>
      <c r="AO72" s="494" t="s">
        <v>1130</v>
      </c>
      <c r="AP72" s="675"/>
      <c r="AQ72" s="675"/>
      <c r="AR72" s="675"/>
      <c r="AS72" s="675"/>
      <c r="AT72" s="494"/>
      <c r="AU72" s="684" t="s">
        <v>390</v>
      </c>
    </row>
    <row r="73" spans="1:47" s="684" customFormat="1" ht="24.95" customHeight="1" x14ac:dyDescent="0.25">
      <c r="A73" s="512" t="s">
        <v>1308</v>
      </c>
      <c r="B73" s="512">
        <f>COUNTIF($F$11:F73,F73)</f>
        <v>2</v>
      </c>
      <c r="C73" s="513" t="s">
        <v>985</v>
      </c>
      <c r="D73" s="594" t="s">
        <v>219</v>
      </c>
      <c r="E73" s="685" t="s">
        <v>482</v>
      </c>
      <c r="F73" s="494" t="s">
        <v>367</v>
      </c>
      <c r="G73" s="494" t="s">
        <v>974</v>
      </c>
      <c r="H73" s="494" t="str">
        <f>VLOOKUP(E73,'[16]Gui chi Quynh'!$C$7:$E$387,3,0)</f>
        <v>A1</v>
      </c>
      <c r="I73" s="494">
        <f>VLOOKUP(H73,Sheet1!$B$2:$C$12,2,TRUE)</f>
        <v>10</v>
      </c>
      <c r="J73" s="494" t="str">
        <f>VLOOKUP($E73,'[17]Gui chi Quynh'!$C$7:$E$387,3,0)</f>
        <v>A1</v>
      </c>
      <c r="K73" s="494">
        <f>VLOOKUP(J73,Sheet1!$B$2:$C$12,2,TRUE)</f>
        <v>10</v>
      </c>
      <c r="L73" s="494" t="str">
        <f>VLOOKUP(E73,'[18]Gui chi Quynh'!$C$7:$F$385,3,0)</f>
        <v>A1</v>
      </c>
      <c r="M73" s="494">
        <f>VLOOKUP(L73,Sheet1!$B$2:$C$12,2,TRUE)</f>
        <v>10</v>
      </c>
      <c r="N73" s="494" t="str">
        <f>VLOOKUP(E73,'[19]Gui chi Quynh'!$C$7:$E$391,3,0)</f>
        <v>A1</v>
      </c>
      <c r="O73" s="494">
        <f>VLOOKUP(N73,Sheet1!$B$2:$C$12,2,TRUE)</f>
        <v>10</v>
      </c>
      <c r="P73" s="494" t="str">
        <f>VLOOKUP(E73,'[20]Gui chi Quynh'!$C$7:$E$391,3,0)</f>
        <v>A1</v>
      </c>
      <c r="Q73" s="494">
        <f>VLOOKUP(P73,Sheet1!$B$2:$C$12,2,TRUE)</f>
        <v>10</v>
      </c>
      <c r="R73" s="494" t="str">
        <f>VLOOKUP($E73,'[21]Gui chi Quynh'!$C$7:$E$390,3,0)</f>
        <v>A1</v>
      </c>
      <c r="S73" s="494">
        <f>VLOOKUP(R73,Sheet1!$B$2:$C$12,2,TRUE)</f>
        <v>10</v>
      </c>
      <c r="T73" s="494" t="str">
        <f>VLOOKUP($E73,'[22]Gui chi Quynh'!$C$7:$E$390,3,0)</f>
        <v>A1</v>
      </c>
      <c r="U73" s="494">
        <f>VLOOKUP(T73,Sheet1!$B$2:$C$12,2,TRUE)</f>
        <v>10</v>
      </c>
      <c r="V73" s="494" t="str">
        <f>VLOOKUP($E73,'[23]Gui chi Quynh'!$C$7:$E$389,3,0)</f>
        <v>A1</v>
      </c>
      <c r="W73" s="494">
        <f>VLOOKUP(V73,Sheet1!$B$2:$C$12,2,TRUE)</f>
        <v>10</v>
      </c>
      <c r="X73" s="494" t="str">
        <f>VLOOKUP($E73,'[24]Gui chi Quynh'!$C$7:$E$389,3,0)</f>
        <v>A1</v>
      </c>
      <c r="Y73" s="494">
        <f>VLOOKUP(X73,Sheet1!$B$2:$C$12,2,TRUE)</f>
        <v>10</v>
      </c>
      <c r="Z73" s="494" t="str">
        <f>VLOOKUP($E73,'[25]Gui chi Quynh'!$C$7:$E$388,3,0)</f>
        <v>A1</v>
      </c>
      <c r="AA73" s="494">
        <f>VLOOKUP(Z73,Sheet1!$B$2:$C$12,2,TRUE)</f>
        <v>10</v>
      </c>
      <c r="AB73" s="494" t="str">
        <f>VLOOKUP($E73,'T5'!$E$9:$AH$337,24,0)</f>
        <v>A1</v>
      </c>
      <c r="AC73" s="494">
        <f>VLOOKUP(AB73,Sheet1!$B$2:$C$12,2,TRUE)</f>
        <v>10</v>
      </c>
      <c r="AD73" s="494"/>
      <c r="AE73" s="494" t="e">
        <f>VLOOKUP(AD73,Sheet1!$B$2:$C$12,2,TRUE)</f>
        <v>#N/A</v>
      </c>
      <c r="AF73" s="592" t="str">
        <f>VLOOKUP($E73,'[26]Tong hop ket qua'!$E$19:$M$219,9,0)</f>
        <v>Tốt</v>
      </c>
      <c r="AG73" s="709">
        <f t="shared" si="0"/>
        <v>10</v>
      </c>
      <c r="AH73" s="709" t="str">
        <f t="shared" si="1"/>
        <v>11A*</v>
      </c>
      <c r="AI73" s="709">
        <f t="shared" si="2"/>
        <v>0</v>
      </c>
      <c r="AJ73" s="683"/>
      <c r="AK73" s="494" t="str">
        <f t="shared" si="3"/>
        <v>Xuất sắc</v>
      </c>
      <c r="AL73" s="494" t="str">
        <f>VLOOKUP($E73,'cac dv gui'!$C$247:$AC$278,25,0)</f>
        <v xml:space="preserve">Xuất sắc </v>
      </c>
      <c r="AM73" s="494" t="str">
        <f>VLOOKUP($E73,'cac dv gui'!$C$247:$AC$278,26,0)</f>
        <v xml:space="preserve">Xuất sắc </v>
      </c>
      <c r="AN73" s="675"/>
      <c r="AO73" s="494" t="s">
        <v>1130</v>
      </c>
      <c r="AP73" s="675"/>
      <c r="AQ73" s="675"/>
      <c r="AR73" s="675"/>
      <c r="AS73" s="675"/>
      <c r="AT73" s="494"/>
      <c r="AU73" s="684" t="s">
        <v>390</v>
      </c>
    </row>
    <row r="74" spans="1:47" s="684" customFormat="1" ht="24.95" customHeight="1" x14ac:dyDescent="0.25">
      <c r="A74" s="512" t="s">
        <v>1309</v>
      </c>
      <c r="B74" s="512">
        <f>COUNTIF($F$11:F74,F74)</f>
        <v>3</v>
      </c>
      <c r="C74" s="513" t="s">
        <v>985</v>
      </c>
      <c r="D74" s="552" t="s">
        <v>220</v>
      </c>
      <c r="E74" s="520" t="s">
        <v>484</v>
      </c>
      <c r="F74" s="494" t="s">
        <v>367</v>
      </c>
      <c r="G74" s="494" t="s">
        <v>974</v>
      </c>
      <c r="H74" s="494" t="str">
        <f>VLOOKUP(E74,'[16]Gui chi Quynh'!$C$7:$E$387,3,0)</f>
        <v>A1</v>
      </c>
      <c r="I74" s="494">
        <f>VLOOKUP(H74,Sheet1!$B$2:$C$12,2,TRUE)</f>
        <v>10</v>
      </c>
      <c r="J74" s="494" t="str">
        <f>VLOOKUP($E74,'[17]Gui chi Quynh'!$C$7:$E$387,3,0)</f>
        <v>A1</v>
      </c>
      <c r="K74" s="494">
        <f>VLOOKUP(J74,Sheet1!$B$2:$C$12,2,TRUE)</f>
        <v>10</v>
      </c>
      <c r="L74" s="494" t="str">
        <f>VLOOKUP(E74,'[18]Gui chi Quynh'!$C$7:$F$385,3,0)</f>
        <v>A1</v>
      </c>
      <c r="M74" s="494">
        <f>VLOOKUP(L74,Sheet1!$B$2:$C$12,2,TRUE)</f>
        <v>10</v>
      </c>
      <c r="N74" s="494" t="str">
        <f>VLOOKUP(E74,'[19]Gui chi Quynh'!$C$7:$E$391,3,0)</f>
        <v>A1</v>
      </c>
      <c r="O74" s="494">
        <f>VLOOKUP(N74,Sheet1!$B$2:$C$12,2,TRUE)</f>
        <v>10</v>
      </c>
      <c r="P74" s="494" t="str">
        <f>VLOOKUP(E74,'[20]Gui chi Quynh'!$C$7:$E$391,3,0)</f>
        <v>A1</v>
      </c>
      <c r="Q74" s="494">
        <f>VLOOKUP(P74,Sheet1!$B$2:$C$12,2,TRUE)</f>
        <v>10</v>
      </c>
      <c r="R74" s="494" t="str">
        <f>VLOOKUP($E74,'[21]Gui chi Quynh'!$C$7:$E$390,3,0)</f>
        <v>A1</v>
      </c>
      <c r="S74" s="494">
        <f>VLOOKUP(R74,Sheet1!$B$2:$C$12,2,TRUE)</f>
        <v>10</v>
      </c>
      <c r="T74" s="494" t="str">
        <f>VLOOKUP($E74,'[22]Gui chi Quynh'!$C$7:$E$390,3,0)</f>
        <v>A1</v>
      </c>
      <c r="U74" s="494">
        <f>VLOOKUP(T74,Sheet1!$B$2:$C$12,2,TRUE)</f>
        <v>10</v>
      </c>
      <c r="V74" s="494" t="str">
        <f>VLOOKUP($E74,'[23]Gui chi Quynh'!$C$7:$E$389,3,0)</f>
        <v>A1</v>
      </c>
      <c r="W74" s="494">
        <f>VLOOKUP(V74,Sheet1!$B$2:$C$12,2,TRUE)</f>
        <v>10</v>
      </c>
      <c r="X74" s="494" t="str">
        <f>VLOOKUP($E74,'[24]Gui chi Quynh'!$C$7:$E$389,3,0)</f>
        <v>A1</v>
      </c>
      <c r="Y74" s="494">
        <f>VLOOKUP(X74,Sheet1!$B$2:$C$12,2,TRUE)</f>
        <v>10</v>
      </c>
      <c r="Z74" s="494" t="str">
        <f>VLOOKUP($E74,'[25]Gui chi Quynh'!$C$7:$E$388,3,0)</f>
        <v>A1</v>
      </c>
      <c r="AA74" s="494">
        <f>VLOOKUP(Z74,Sheet1!$B$2:$C$12,2,TRUE)</f>
        <v>10</v>
      </c>
      <c r="AB74" s="494" t="str">
        <f>VLOOKUP($E74,'T5'!$E$9:$AH$337,24,0)</f>
        <v>A2</v>
      </c>
      <c r="AC74" s="494">
        <f>VLOOKUP(AB74,Sheet1!$B$2:$C$12,2,TRUE)</f>
        <v>9</v>
      </c>
      <c r="AD74" s="494"/>
      <c r="AE74" s="494" t="e">
        <f>VLOOKUP(AD74,Sheet1!$B$2:$C$12,2,TRUE)</f>
        <v>#N/A</v>
      </c>
      <c r="AF74" s="592" t="str">
        <f>VLOOKUP($E74,'[26]Tong hop ket qua'!$E$19:$M$219,9,0)</f>
        <v>Khá</v>
      </c>
      <c r="AG74" s="709">
        <f t="shared" si="0"/>
        <v>9.9</v>
      </c>
      <c r="AH74" s="709" t="str">
        <f t="shared" si="1"/>
        <v>11A*</v>
      </c>
      <c r="AI74" s="709">
        <f t="shared" si="2"/>
        <v>0</v>
      </c>
      <c r="AJ74" s="683"/>
      <c r="AK74" s="494" t="str">
        <f t="shared" si="3"/>
        <v>Xuất sắc</v>
      </c>
      <c r="AL74" s="494" t="str">
        <f>VLOOKUP($E74,'cac dv gui'!$C$247:$AC$278,25,0)</f>
        <v xml:space="preserve">Xuất sắc </v>
      </c>
      <c r="AM74" s="494" t="str">
        <f>VLOOKUP($E74,'cac dv gui'!$C$247:$AC$278,26,0)</f>
        <v xml:space="preserve">Xuất sắc </v>
      </c>
      <c r="AN74" s="675"/>
      <c r="AO74" s="494"/>
      <c r="AP74" s="675"/>
      <c r="AQ74" s="675"/>
      <c r="AR74" s="675"/>
      <c r="AS74" s="675"/>
      <c r="AT74" s="494"/>
      <c r="AU74" s="684" t="s">
        <v>391</v>
      </c>
    </row>
    <row r="75" spans="1:47" s="684" customFormat="1" ht="24.95" customHeight="1" x14ac:dyDescent="0.25">
      <c r="A75" s="512" t="s">
        <v>1310</v>
      </c>
      <c r="B75" s="512">
        <f>COUNTIF($F$11:F75,F75)</f>
        <v>4</v>
      </c>
      <c r="C75" s="513" t="s">
        <v>985</v>
      </c>
      <c r="D75" s="594" t="s">
        <v>74</v>
      </c>
      <c r="E75" s="685" t="s">
        <v>488</v>
      </c>
      <c r="F75" s="494" t="s">
        <v>367</v>
      </c>
      <c r="G75" s="494" t="s">
        <v>974</v>
      </c>
      <c r="H75" s="494" t="str">
        <f>VLOOKUP(E75,'[16]Gui chi Quynh'!$C$7:$E$387,3,0)</f>
        <v>A3</v>
      </c>
      <c r="I75" s="494">
        <f>VLOOKUP(H75,Sheet1!$B$2:$C$12,2,TRUE)</f>
        <v>8</v>
      </c>
      <c r="J75" s="494" t="str">
        <f>VLOOKUP($E75,'[17]Gui chi Quynh'!$C$7:$E$387,3,0)</f>
        <v>A3</v>
      </c>
      <c r="K75" s="494">
        <f>VLOOKUP(J75,Sheet1!$B$2:$C$12,2,TRUE)</f>
        <v>8</v>
      </c>
      <c r="L75" s="494" t="str">
        <f>VLOOKUP(E75,'[18]Gui chi Quynh'!$C$7:$F$385,3,0)</f>
        <v>A3</v>
      </c>
      <c r="M75" s="494">
        <f>VLOOKUP(L75,Sheet1!$B$2:$C$12,2,TRUE)</f>
        <v>8</v>
      </c>
      <c r="N75" s="494" t="str">
        <f>VLOOKUP(E75,'[19]Gui chi Quynh'!$C$7:$E$391,3,0)</f>
        <v>A3</v>
      </c>
      <c r="O75" s="494">
        <f>VLOOKUP(N75,Sheet1!$B$2:$C$12,2,TRUE)</f>
        <v>8</v>
      </c>
      <c r="P75" s="494" t="str">
        <f>VLOOKUP(E75,'[20]Gui chi Quynh'!$C$7:$E$391,3,0)</f>
        <v>A2</v>
      </c>
      <c r="Q75" s="494">
        <f>VLOOKUP(P75,Sheet1!$B$2:$C$12,2,TRUE)</f>
        <v>9</v>
      </c>
      <c r="R75" s="494" t="str">
        <f>VLOOKUP($E75,'[21]Gui chi Quynh'!$C$7:$E$390,3,0)</f>
        <v>A3</v>
      </c>
      <c r="S75" s="494">
        <f>VLOOKUP(R75,Sheet1!$B$2:$C$12,2,TRUE)</f>
        <v>8</v>
      </c>
      <c r="T75" s="494" t="str">
        <f>VLOOKUP($E75,'[22]Gui chi Quynh'!$C$7:$E$390,3,0)</f>
        <v>A3</v>
      </c>
      <c r="U75" s="494">
        <f>VLOOKUP(T75,Sheet1!$B$2:$C$12,2,TRUE)</f>
        <v>8</v>
      </c>
      <c r="V75" s="494" t="str">
        <f>VLOOKUP($E75,'[23]Gui chi Quynh'!$C$7:$E$389,3,0)</f>
        <v>A3</v>
      </c>
      <c r="W75" s="494">
        <f>VLOOKUP(V75,Sheet1!$B$2:$C$12,2,TRUE)</f>
        <v>8</v>
      </c>
      <c r="X75" s="494" t="str">
        <f>VLOOKUP($E75,'[24]Gui chi Quynh'!$C$7:$E$389,3,0)</f>
        <v>A3</v>
      </c>
      <c r="Y75" s="494">
        <f>VLOOKUP(X75,Sheet1!$B$2:$C$12,2,TRUE)</f>
        <v>8</v>
      </c>
      <c r="Z75" s="494" t="str">
        <f>VLOOKUP($E75,'[25]Gui chi Quynh'!$C$7:$E$388,3,0)</f>
        <v>A2</v>
      </c>
      <c r="AA75" s="494">
        <f>VLOOKUP(Z75,Sheet1!$B$2:$C$12,2,TRUE)</f>
        <v>9</v>
      </c>
      <c r="AB75" s="494" t="str">
        <f>VLOOKUP($E75,'T5'!$E$9:$AH$337,24,0)</f>
        <v>A2</v>
      </c>
      <c r="AC75" s="494">
        <f>VLOOKUP(AB75,Sheet1!$B$2:$C$12,2,TRUE)</f>
        <v>9</v>
      </c>
      <c r="AD75" s="494"/>
      <c r="AE75" s="494" t="e">
        <f>VLOOKUP(AD75,Sheet1!$B$2:$C$12,2,TRUE)</f>
        <v>#N/A</v>
      </c>
      <c r="AF75" s="592" t="str">
        <f>VLOOKUP($E75,'[26]Tong hop ket qua'!$E$19:$M$219,9,0)</f>
        <v>Tốt</v>
      </c>
      <c r="AG75" s="709">
        <f t="shared" si="0"/>
        <v>8.3000000000000007</v>
      </c>
      <c r="AH75" s="709" t="str">
        <f t="shared" si="1"/>
        <v>11A*</v>
      </c>
      <c r="AI75" s="709">
        <f t="shared" si="2"/>
        <v>0</v>
      </c>
      <c r="AJ75" s="683"/>
      <c r="AK75" s="494" t="str">
        <f t="shared" si="3"/>
        <v>Xuất sắc</v>
      </c>
      <c r="AL75" s="494" t="str">
        <f>VLOOKUP($E75,'cac dv gui'!$C$247:$AC$278,25,0)</f>
        <v xml:space="preserve">Xuất sắc </v>
      </c>
      <c r="AM75" s="494" t="str">
        <f>VLOOKUP($E75,'cac dv gui'!$C$247:$AC$278,26,0)</f>
        <v xml:space="preserve">Xuất sắc </v>
      </c>
      <c r="AN75" s="675"/>
      <c r="AO75" s="494"/>
      <c r="AP75" s="675"/>
      <c r="AQ75" s="675"/>
      <c r="AR75" s="675"/>
      <c r="AS75" s="675"/>
      <c r="AT75" s="494"/>
      <c r="AU75" s="684" t="s">
        <v>391</v>
      </c>
    </row>
    <row r="76" spans="1:47" s="684" customFormat="1" ht="24.95" customHeight="1" x14ac:dyDescent="0.25">
      <c r="A76" s="512" t="s">
        <v>1311</v>
      </c>
      <c r="B76" s="512">
        <f>COUNTIF($F$11:F76,F76)</f>
        <v>5</v>
      </c>
      <c r="C76" s="513" t="s">
        <v>985</v>
      </c>
      <c r="D76" s="552" t="s">
        <v>221</v>
      </c>
      <c r="E76" s="520" t="s">
        <v>485</v>
      </c>
      <c r="F76" s="494" t="s">
        <v>367</v>
      </c>
      <c r="G76" s="494" t="s">
        <v>974</v>
      </c>
      <c r="H76" s="494" t="str">
        <f>VLOOKUP(E76,'[16]Gui chi Quynh'!$C$7:$E$387,3,0)</f>
        <v>A2</v>
      </c>
      <c r="I76" s="494">
        <f>VLOOKUP(H76,Sheet1!$B$2:$C$12,2,TRUE)</f>
        <v>9</v>
      </c>
      <c r="J76" s="494" t="str">
        <f>VLOOKUP($E76,'[17]Gui chi Quynh'!$C$7:$E$387,3,0)</f>
        <v>A2</v>
      </c>
      <c r="K76" s="494">
        <f>VLOOKUP(J76,Sheet1!$B$2:$C$12,2,TRUE)</f>
        <v>9</v>
      </c>
      <c r="L76" s="494" t="str">
        <f>VLOOKUP(E76,'[18]Gui chi Quynh'!$C$7:$F$385,3,0)</f>
        <v>A2</v>
      </c>
      <c r="M76" s="494">
        <f>VLOOKUP(L76,Sheet1!$B$2:$C$12,2,TRUE)</f>
        <v>9</v>
      </c>
      <c r="N76" s="494" t="str">
        <f>VLOOKUP(E76,'[19]Gui chi Quynh'!$C$7:$E$391,3,0)</f>
        <v>A2</v>
      </c>
      <c r="O76" s="494">
        <f>VLOOKUP(N76,Sheet1!$B$2:$C$12,2,TRUE)</f>
        <v>9</v>
      </c>
      <c r="P76" s="494" t="str">
        <f>VLOOKUP(E76,'[20]Gui chi Quynh'!$C$7:$E$391,3,0)</f>
        <v>A1</v>
      </c>
      <c r="Q76" s="494">
        <f>VLOOKUP(P76,Sheet1!$B$2:$C$12,2,TRUE)</f>
        <v>10</v>
      </c>
      <c r="R76" s="494" t="str">
        <f>VLOOKUP($E76,'[21]Gui chi Quynh'!$C$7:$E$390,3,0)</f>
        <v>A3</v>
      </c>
      <c r="S76" s="494">
        <f>VLOOKUP(R76,Sheet1!$B$2:$C$12,2,TRUE)</f>
        <v>8</v>
      </c>
      <c r="T76" s="494" t="str">
        <f>VLOOKUP($E76,'[22]Gui chi Quynh'!$C$7:$E$390,3,0)</f>
        <v>A2</v>
      </c>
      <c r="U76" s="494">
        <f>VLOOKUP(T76,Sheet1!$B$2:$C$12,2,TRUE)</f>
        <v>9</v>
      </c>
      <c r="V76" s="494" t="str">
        <f>VLOOKUP($E76,'[23]Gui chi Quynh'!$C$7:$E$389,3,0)</f>
        <v>A2</v>
      </c>
      <c r="W76" s="494">
        <f>VLOOKUP(V76,Sheet1!$B$2:$C$12,2,TRUE)</f>
        <v>9</v>
      </c>
      <c r="X76" s="494" t="str">
        <f>VLOOKUP($E76,'[24]Gui chi Quynh'!$C$7:$E$389,3,0)</f>
        <v>A1</v>
      </c>
      <c r="Y76" s="494">
        <f>VLOOKUP(X76,Sheet1!$B$2:$C$12,2,TRUE)</f>
        <v>10</v>
      </c>
      <c r="Z76" s="494" t="str">
        <f>VLOOKUP($E76,'[25]Gui chi Quynh'!$C$7:$E$388,3,0)</f>
        <v>A1</v>
      </c>
      <c r="AA76" s="494">
        <f>VLOOKUP(Z76,Sheet1!$B$2:$C$12,2,TRUE)</f>
        <v>10</v>
      </c>
      <c r="AB76" s="494" t="str">
        <f>VLOOKUP($E76,'T5'!$E$9:$AH$337,24,0)</f>
        <v>A3</v>
      </c>
      <c r="AC76" s="494">
        <f>VLOOKUP(AB76,Sheet1!$B$2:$C$12,2,TRUE)</f>
        <v>8</v>
      </c>
      <c r="AD76" s="494"/>
      <c r="AE76" s="494" t="e">
        <f>VLOOKUP(AD76,Sheet1!$B$2:$C$12,2,TRUE)</f>
        <v>#N/A</v>
      </c>
      <c r="AF76" s="592" t="str">
        <f>VLOOKUP($E76,'[26]Tong hop ket qua'!$E$19:$M$219,9,0)</f>
        <v>Khá</v>
      </c>
      <c r="AG76" s="709">
        <f t="shared" si="0"/>
        <v>9.1</v>
      </c>
      <c r="AH76" s="709" t="str">
        <f t="shared" ref="AH76:AH139" si="4">LEFT((COUNTIF($H76:$AC76,"A*")&amp;"A*")&amp;" + "&amp;(COUNTIF($H76:$AC76,"B*")&amp;"B*")&amp;" + "&amp;(COUNTIF($H76:$AC76,"C*")&amp;"C*")&amp;" +  "&amp;(COUNTIF($H76:$AC76,"D")&amp;"D")&amp; " +  "&amp;(COUNTIF($H76:$AC76,"E")&amp;"E"),4)</f>
        <v>11A*</v>
      </c>
      <c r="AI76" s="709">
        <f t="shared" ref="AI76:AI139" si="5">COUNTIF($H76:$AB76,"B1")*1+COUNTIF($H76:$AB76,"B2")*1+COUNTIF($H76:$AB76,"C1")*1+COUNTIF($H76:$AB76,"C2")*1+COUNTIF($H76:$AB76,"D")*12+COUNTIF($H76:$AB76,"E")*15</f>
        <v>0</v>
      </c>
      <c r="AJ76" s="683"/>
      <c r="AK76" s="494" t="str">
        <f t="shared" ref="AK76:AK139" si="6">IF(AND(8&lt;=$AG76,$AI76=0),"Xuất sắc",IF(AND(6&lt;$AG76,$AG76&lt;8),"Tốt",IF(AND(6&lt;$AG76,$AI76&lt;12),"Tốt",IF(AND(5&lt;$AG76,$AG76&lt;6),"Hoàn thành NV",IF(AND(5&lt;$AG76,$AI76&lt;15),"Hoàn thành NV","Không hoàn thành NV")))))</f>
        <v>Xuất sắc</v>
      </c>
      <c r="AL76" s="494" t="str">
        <f>VLOOKUP($E76,'cac dv gui'!$C$247:$AC$278,25,0)</f>
        <v xml:space="preserve">Xuất sắc </v>
      </c>
      <c r="AM76" s="494" t="str">
        <f>VLOOKUP($E76,'cac dv gui'!$C$247:$AC$278,26,0)</f>
        <v xml:space="preserve">Xuất sắc </v>
      </c>
      <c r="AN76" s="675"/>
      <c r="AO76" s="494"/>
      <c r="AP76" s="675"/>
      <c r="AQ76" s="675"/>
      <c r="AR76" s="675"/>
      <c r="AS76" s="675"/>
      <c r="AT76" s="494"/>
      <c r="AU76" s="684" t="s">
        <v>391</v>
      </c>
    </row>
    <row r="77" spans="1:47" s="684" customFormat="1" ht="24.95" customHeight="1" x14ac:dyDescent="0.25">
      <c r="A77" s="512" t="s">
        <v>1312</v>
      </c>
      <c r="B77" s="512">
        <f>COUNTIF($F$11:F77,F77)</f>
        <v>6</v>
      </c>
      <c r="C77" s="513" t="s">
        <v>985</v>
      </c>
      <c r="D77" s="552" t="s">
        <v>222</v>
      </c>
      <c r="E77" s="520" t="s">
        <v>486</v>
      </c>
      <c r="F77" s="494" t="s">
        <v>367</v>
      </c>
      <c r="G77" s="494" t="s">
        <v>974</v>
      </c>
      <c r="H77" s="494" t="str">
        <f>VLOOKUP(E77,'[16]Gui chi Quynh'!$C$7:$E$387,3,0)</f>
        <v>A3</v>
      </c>
      <c r="I77" s="494">
        <f>VLOOKUP(H77,Sheet1!$B$2:$C$12,2,TRUE)</f>
        <v>8</v>
      </c>
      <c r="J77" s="494" t="str">
        <f>VLOOKUP($E77,'[17]Gui chi Quynh'!$C$7:$E$387,3,0)</f>
        <v>A2</v>
      </c>
      <c r="K77" s="494">
        <f>VLOOKUP(J77,Sheet1!$B$2:$C$12,2,TRUE)</f>
        <v>9</v>
      </c>
      <c r="L77" s="494" t="str">
        <f>VLOOKUP(E77,'[18]Gui chi Quynh'!$C$7:$F$385,3,0)</f>
        <v>A2</v>
      </c>
      <c r="M77" s="494">
        <f>VLOOKUP(L77,Sheet1!$B$2:$C$12,2,TRUE)</f>
        <v>9</v>
      </c>
      <c r="N77" s="494" t="str">
        <f>VLOOKUP(E77,'[19]Gui chi Quynh'!$C$7:$E$391,3,0)</f>
        <v>A1</v>
      </c>
      <c r="O77" s="494">
        <f>VLOOKUP(N77,Sheet1!$B$2:$C$12,2,TRUE)</f>
        <v>10</v>
      </c>
      <c r="P77" s="494" t="str">
        <f>VLOOKUP(E77,'[20]Gui chi Quynh'!$C$7:$E$391,3,0)</f>
        <v>A1</v>
      </c>
      <c r="Q77" s="494">
        <f>VLOOKUP(P77,Sheet1!$B$2:$C$12,2,TRUE)</f>
        <v>10</v>
      </c>
      <c r="R77" s="494" t="str">
        <f>VLOOKUP($E77,'[21]Gui chi Quynh'!$C$7:$E$390,3,0)</f>
        <v>A2</v>
      </c>
      <c r="S77" s="494">
        <f>VLOOKUP(R77,Sheet1!$B$2:$C$12,2,TRUE)</f>
        <v>9</v>
      </c>
      <c r="T77" s="494" t="str">
        <f>VLOOKUP($E77,'[22]Gui chi Quynh'!$C$7:$E$390,3,0)</f>
        <v>A2</v>
      </c>
      <c r="U77" s="494">
        <f>VLOOKUP(T77,Sheet1!$B$2:$C$12,2,TRUE)</f>
        <v>9</v>
      </c>
      <c r="V77" s="494" t="str">
        <f>VLOOKUP($E77,'[23]Gui chi Quynh'!$C$7:$E$389,3,0)</f>
        <v>A2</v>
      </c>
      <c r="W77" s="494">
        <f>VLOOKUP(V77,Sheet1!$B$2:$C$12,2,TRUE)</f>
        <v>9</v>
      </c>
      <c r="X77" s="494" t="str">
        <f>VLOOKUP($E77,'[24]Gui chi Quynh'!$C$7:$E$389,3,0)</f>
        <v>A2</v>
      </c>
      <c r="Y77" s="494">
        <f>VLOOKUP(X77,Sheet1!$B$2:$C$12,2,TRUE)</f>
        <v>9</v>
      </c>
      <c r="Z77" s="494" t="str">
        <f>VLOOKUP($E77,'[25]Gui chi Quynh'!$C$7:$E$388,3,0)</f>
        <v>A2</v>
      </c>
      <c r="AA77" s="494">
        <f>VLOOKUP(Z77,Sheet1!$B$2:$C$12,2,TRUE)</f>
        <v>9</v>
      </c>
      <c r="AB77" s="494" t="str">
        <f>VLOOKUP($E77,'T5'!$E$9:$AH$337,24,0)</f>
        <v>A3</v>
      </c>
      <c r="AC77" s="494">
        <f>VLOOKUP(AB77,Sheet1!$B$2:$C$12,2,TRUE)</f>
        <v>8</v>
      </c>
      <c r="AD77" s="494"/>
      <c r="AE77" s="494" t="e">
        <f>VLOOKUP(AD77,Sheet1!$B$2:$C$12,2,TRUE)</f>
        <v>#N/A</v>
      </c>
      <c r="AF77" s="592" t="str">
        <f>VLOOKUP($E77,'[26]Tong hop ket qua'!$E$19:$M$219,9,0)</f>
        <v>Khá</v>
      </c>
      <c r="AG77" s="709">
        <f t="shared" si="0"/>
        <v>9</v>
      </c>
      <c r="AH77" s="709" t="str">
        <f t="shared" si="4"/>
        <v>11A*</v>
      </c>
      <c r="AI77" s="709">
        <f t="shared" si="5"/>
        <v>0</v>
      </c>
      <c r="AJ77" s="683"/>
      <c r="AK77" s="494" t="str">
        <f t="shared" si="6"/>
        <v>Xuất sắc</v>
      </c>
      <c r="AL77" s="494" t="str">
        <f>VLOOKUP($E77,'cac dv gui'!$C$247:$AC$278,25,0)</f>
        <v xml:space="preserve">Xuất sắc </v>
      </c>
      <c r="AM77" s="494" t="str">
        <f>VLOOKUP($E77,'cac dv gui'!$C$247:$AC$278,26,0)</f>
        <v xml:space="preserve">Xuất sắc </v>
      </c>
      <c r="AN77" s="675"/>
      <c r="AO77" s="494"/>
      <c r="AP77" s="675"/>
      <c r="AQ77" s="675"/>
      <c r="AR77" s="675"/>
      <c r="AS77" s="675"/>
      <c r="AT77" s="494"/>
      <c r="AU77" s="684" t="s">
        <v>392</v>
      </c>
    </row>
    <row r="78" spans="1:47" s="684" customFormat="1" ht="24.95" customHeight="1" x14ac:dyDescent="0.25">
      <c r="A78" s="512" t="s">
        <v>1313</v>
      </c>
      <c r="B78" s="512">
        <f>COUNTIF($F$11:F78,F78)</f>
        <v>7</v>
      </c>
      <c r="C78" s="513" t="s">
        <v>985</v>
      </c>
      <c r="D78" s="594" t="s">
        <v>34</v>
      </c>
      <c r="E78" s="685" t="s">
        <v>491</v>
      </c>
      <c r="F78" s="494" t="s">
        <v>367</v>
      </c>
      <c r="G78" s="494" t="s">
        <v>974</v>
      </c>
      <c r="H78" s="494" t="str">
        <f>VLOOKUP(E78,'[16]Gui chi Quynh'!$C$7:$E$387,3,0)</f>
        <v>A1</v>
      </c>
      <c r="I78" s="494">
        <f>VLOOKUP(H78,Sheet1!$B$2:$C$12,2,TRUE)</f>
        <v>10</v>
      </c>
      <c r="J78" s="494" t="str">
        <f>VLOOKUP($E78,'[17]Gui chi Quynh'!$C$7:$E$387,3,0)</f>
        <v>A1</v>
      </c>
      <c r="K78" s="494">
        <f>VLOOKUP(J78,Sheet1!$B$2:$C$12,2,TRUE)</f>
        <v>10</v>
      </c>
      <c r="L78" s="494" t="str">
        <f>VLOOKUP(E78,'[18]Gui chi Quynh'!$C$7:$F$385,3,0)</f>
        <v>A1</v>
      </c>
      <c r="M78" s="494">
        <f>VLOOKUP(L78,Sheet1!$B$2:$C$12,2,TRUE)</f>
        <v>10</v>
      </c>
      <c r="N78" s="494" t="str">
        <f>VLOOKUP(E78,'[19]Gui chi Quynh'!$C$7:$E$391,3,0)</f>
        <v>A1</v>
      </c>
      <c r="O78" s="494">
        <f>VLOOKUP(N78,Sheet1!$B$2:$C$12,2,TRUE)</f>
        <v>10</v>
      </c>
      <c r="P78" s="494" t="str">
        <f>VLOOKUP(E78,'[20]Gui chi Quynh'!$C$7:$E$391,3,0)</f>
        <v>A1</v>
      </c>
      <c r="Q78" s="494">
        <f>VLOOKUP(P78,Sheet1!$B$2:$C$12,2,TRUE)</f>
        <v>10</v>
      </c>
      <c r="R78" s="494" t="str">
        <f>VLOOKUP($E78,'[21]Gui chi Quynh'!$C$7:$E$390,3,0)</f>
        <v>A1</v>
      </c>
      <c r="S78" s="494">
        <f>VLOOKUP(R78,Sheet1!$B$2:$C$12,2,TRUE)</f>
        <v>10</v>
      </c>
      <c r="T78" s="494" t="str">
        <f>VLOOKUP($E78,'[22]Gui chi Quynh'!$C$7:$E$390,3,0)</f>
        <v>A1</v>
      </c>
      <c r="U78" s="494">
        <f>VLOOKUP(T78,Sheet1!$B$2:$C$12,2,TRUE)</f>
        <v>10</v>
      </c>
      <c r="V78" s="494" t="str">
        <f>VLOOKUP($E78,'[23]Gui chi Quynh'!$C$7:$E$389,3,0)</f>
        <v>A1</v>
      </c>
      <c r="W78" s="494">
        <f>VLOOKUP(V78,Sheet1!$B$2:$C$12,2,TRUE)</f>
        <v>10</v>
      </c>
      <c r="X78" s="494" t="str">
        <f>VLOOKUP($E78,'[24]Gui chi Quynh'!$C$7:$E$389,3,0)</f>
        <v>A1</v>
      </c>
      <c r="Y78" s="494">
        <f>VLOOKUP(X78,Sheet1!$B$2:$C$12,2,TRUE)</f>
        <v>10</v>
      </c>
      <c r="Z78" s="494" t="str">
        <f>VLOOKUP($E78,'[25]Gui chi Quynh'!$C$7:$E$388,3,0)</f>
        <v>A1</v>
      </c>
      <c r="AA78" s="494">
        <f>VLOOKUP(Z78,Sheet1!$B$2:$C$12,2,TRUE)</f>
        <v>10</v>
      </c>
      <c r="AB78" s="494" t="str">
        <f>VLOOKUP($E78,'T5'!$E$9:$AH$337,24,0)</f>
        <v>A2</v>
      </c>
      <c r="AC78" s="494">
        <f>VLOOKUP(AB78,Sheet1!$B$2:$C$12,2,TRUE)</f>
        <v>9</v>
      </c>
      <c r="AD78" s="494"/>
      <c r="AE78" s="494" t="e">
        <f>VLOOKUP(AD78,Sheet1!$B$2:$C$12,2,TRUE)</f>
        <v>#N/A</v>
      </c>
      <c r="AF78" s="592" t="str">
        <f>VLOOKUP($E78,'[26]Tong hop ket qua'!$E$19:$M$219,9,0)</f>
        <v>Xuất sắc</v>
      </c>
      <c r="AG78" s="709">
        <f t="shared" ref="AG78:AG108" si="7">ROUND(AVERAGE($H78:$AC78),1)</f>
        <v>9.9</v>
      </c>
      <c r="AH78" s="709" t="str">
        <f t="shared" si="4"/>
        <v>11A*</v>
      </c>
      <c r="AI78" s="709">
        <f t="shared" si="5"/>
        <v>0</v>
      </c>
      <c r="AJ78" s="683"/>
      <c r="AK78" s="494" t="str">
        <f t="shared" si="6"/>
        <v>Xuất sắc</v>
      </c>
      <c r="AL78" s="494" t="str">
        <f>VLOOKUP($E78,'cac dv gui'!$C$247:$AC$278,25,0)</f>
        <v xml:space="preserve">Xuất sắc </v>
      </c>
      <c r="AM78" s="494" t="str">
        <f>VLOOKUP($E78,'cac dv gui'!$C$247:$AC$278,26,0)</f>
        <v xml:space="preserve">Xuất sắc </v>
      </c>
      <c r="AN78" s="675"/>
      <c r="AO78" s="494"/>
      <c r="AP78" s="675"/>
      <c r="AQ78" s="675"/>
      <c r="AR78" s="675"/>
      <c r="AS78" s="675"/>
      <c r="AT78" s="494"/>
      <c r="AU78" s="684" t="s">
        <v>391</v>
      </c>
    </row>
    <row r="79" spans="1:47" s="684" customFormat="1" ht="24.95" customHeight="1" x14ac:dyDescent="0.25">
      <c r="A79" s="512" t="s">
        <v>1314</v>
      </c>
      <c r="B79" s="512">
        <f>COUNTIF($F$11:F79,F79)</f>
        <v>8</v>
      </c>
      <c r="C79" s="513" t="s">
        <v>985</v>
      </c>
      <c r="D79" s="552" t="s">
        <v>224</v>
      </c>
      <c r="E79" s="520" t="s">
        <v>489</v>
      </c>
      <c r="F79" s="494" t="s">
        <v>367</v>
      </c>
      <c r="G79" s="494" t="s">
        <v>974</v>
      </c>
      <c r="H79" s="494" t="str">
        <f>VLOOKUP(E79,'[16]Gui chi Quynh'!$C$7:$E$387,3,0)</f>
        <v>A2</v>
      </c>
      <c r="I79" s="494">
        <f>VLOOKUP(H79,Sheet1!$B$2:$C$12,2,TRUE)</f>
        <v>9</v>
      </c>
      <c r="J79" s="494" t="str">
        <f>VLOOKUP($E79,'[17]Gui chi Quynh'!$C$7:$E$387,3,0)</f>
        <v>A3</v>
      </c>
      <c r="K79" s="494">
        <f>VLOOKUP(J79,Sheet1!$B$2:$C$12,2,TRUE)</f>
        <v>8</v>
      </c>
      <c r="L79" s="494" t="str">
        <f>VLOOKUP(E79,'[18]Gui chi Quynh'!$C$7:$F$385,3,0)</f>
        <v>A2</v>
      </c>
      <c r="M79" s="494">
        <f>VLOOKUP(L79,Sheet1!$B$2:$C$12,2,TRUE)</f>
        <v>9</v>
      </c>
      <c r="N79" s="494" t="str">
        <f>VLOOKUP(E79,'[19]Gui chi Quynh'!$C$7:$E$391,3,0)</f>
        <v>A1</v>
      </c>
      <c r="O79" s="494">
        <f>VLOOKUP(N79,Sheet1!$B$2:$C$12,2,TRUE)</f>
        <v>10</v>
      </c>
      <c r="P79" s="494" t="str">
        <f>VLOOKUP(E79,'[20]Gui chi Quynh'!$C$7:$E$391,3,0)</f>
        <v>A2</v>
      </c>
      <c r="Q79" s="494">
        <f>VLOOKUP(P79,Sheet1!$B$2:$C$12,2,TRUE)</f>
        <v>9</v>
      </c>
      <c r="R79" s="494" t="str">
        <f>VLOOKUP($E79,'[21]Gui chi Quynh'!$C$7:$E$390,3,0)</f>
        <v>A2</v>
      </c>
      <c r="S79" s="494">
        <f>VLOOKUP(R79,Sheet1!$B$2:$C$12,2,TRUE)</f>
        <v>9</v>
      </c>
      <c r="T79" s="494" t="str">
        <f>VLOOKUP($E79,'[22]Gui chi Quynh'!$C$7:$E$390,3,0)</f>
        <v>A3</v>
      </c>
      <c r="U79" s="494">
        <f>VLOOKUP(T79,Sheet1!$B$2:$C$12,2,TRUE)</f>
        <v>8</v>
      </c>
      <c r="V79" s="494" t="str">
        <f>VLOOKUP($E79,'[23]Gui chi Quynh'!$C$7:$E$389,3,0)</f>
        <v>A3</v>
      </c>
      <c r="W79" s="494">
        <f>VLOOKUP(V79,Sheet1!$B$2:$C$12,2,TRUE)</f>
        <v>8</v>
      </c>
      <c r="X79" s="494" t="str">
        <f>VLOOKUP($E79,'[24]Gui chi Quynh'!$C$7:$E$389,3,0)</f>
        <v>A3</v>
      </c>
      <c r="Y79" s="494">
        <f>VLOOKUP(X79,Sheet1!$B$2:$C$12,2,TRUE)</f>
        <v>8</v>
      </c>
      <c r="Z79" s="494" t="str">
        <f>VLOOKUP($E79,'[25]Gui chi Quynh'!$C$7:$E$388,3,0)</f>
        <v>A2</v>
      </c>
      <c r="AA79" s="494">
        <f>VLOOKUP(Z79,Sheet1!$B$2:$C$12,2,TRUE)</f>
        <v>9</v>
      </c>
      <c r="AB79" s="494" t="str">
        <f>VLOOKUP($E79,'T5'!$E$9:$AH$337,24,0)</f>
        <v>A3</v>
      </c>
      <c r="AC79" s="494">
        <f>VLOOKUP(AB79,Sheet1!$B$2:$C$12,2,TRUE)</f>
        <v>8</v>
      </c>
      <c r="AD79" s="494"/>
      <c r="AE79" s="494" t="e">
        <f>VLOOKUP(AD79,Sheet1!$B$2:$C$12,2,TRUE)</f>
        <v>#N/A</v>
      </c>
      <c r="AF79" s="592" t="str">
        <f>VLOOKUP($E79,'[26]Tong hop ket qua'!$E$19:$M$219,9,0)</f>
        <v>Khá</v>
      </c>
      <c r="AG79" s="709">
        <f t="shared" si="7"/>
        <v>8.6</v>
      </c>
      <c r="AH79" s="709" t="str">
        <f t="shared" si="4"/>
        <v>11A*</v>
      </c>
      <c r="AI79" s="709">
        <f t="shared" si="5"/>
        <v>0</v>
      </c>
      <c r="AJ79" s="683"/>
      <c r="AK79" s="494" t="str">
        <f t="shared" si="6"/>
        <v>Xuất sắc</v>
      </c>
      <c r="AL79" s="494" t="str">
        <f>VLOOKUP($E79,'cac dv gui'!$C$247:$AC$278,25,0)</f>
        <v xml:space="preserve">Xuất sắc </v>
      </c>
      <c r="AM79" s="494" t="str">
        <f>VLOOKUP($E79,'cac dv gui'!$C$247:$AC$278,26,0)</f>
        <v xml:space="preserve">Xuất sắc </v>
      </c>
      <c r="AN79" s="675"/>
      <c r="AO79" s="494"/>
      <c r="AP79" s="675"/>
      <c r="AQ79" s="675"/>
      <c r="AR79" s="675"/>
      <c r="AS79" s="675"/>
      <c r="AT79" s="494"/>
      <c r="AU79" s="684" t="s">
        <v>392</v>
      </c>
    </row>
    <row r="80" spans="1:47" s="684" customFormat="1" ht="24.95" customHeight="1" x14ac:dyDescent="0.25">
      <c r="A80" s="512" t="s">
        <v>1315</v>
      </c>
      <c r="B80" s="512">
        <f>COUNTIF($F$11:F80,F80)</f>
        <v>9</v>
      </c>
      <c r="C80" s="513" t="s">
        <v>985</v>
      </c>
      <c r="D80" s="594" t="s">
        <v>309</v>
      </c>
      <c r="E80" s="685" t="s">
        <v>492</v>
      </c>
      <c r="F80" s="494" t="s">
        <v>367</v>
      </c>
      <c r="G80" s="494" t="s">
        <v>974</v>
      </c>
      <c r="H80" s="494" t="str">
        <f>VLOOKUP(E80,'[16]Gui chi Quynh'!$C$7:$E$387,3,0)</f>
        <v>A3</v>
      </c>
      <c r="I80" s="494">
        <f>VLOOKUP(H80,Sheet1!$B$2:$C$12,2,TRUE)</f>
        <v>8</v>
      </c>
      <c r="J80" s="494" t="str">
        <f>VLOOKUP($E80,'[17]Gui chi Quynh'!$C$7:$E$387,3,0)</f>
        <v>A3</v>
      </c>
      <c r="K80" s="494">
        <f>VLOOKUP(J80,Sheet1!$B$2:$C$12,2,TRUE)</f>
        <v>8</v>
      </c>
      <c r="L80" s="494" t="str">
        <f>VLOOKUP(E80,'[18]Gui chi Quynh'!$C$7:$F$385,3,0)</f>
        <v>A3</v>
      </c>
      <c r="M80" s="494">
        <f>VLOOKUP(L80,Sheet1!$B$2:$C$12,2,TRUE)</f>
        <v>8</v>
      </c>
      <c r="N80" s="494" t="str">
        <f>VLOOKUP(E80,'[19]Gui chi Quynh'!$C$7:$E$391,3,0)</f>
        <v>A1</v>
      </c>
      <c r="O80" s="494">
        <f>VLOOKUP(N80,Sheet1!$B$2:$C$12,2,TRUE)</f>
        <v>10</v>
      </c>
      <c r="P80" s="494" t="str">
        <f>VLOOKUP(E80,'[20]Gui chi Quynh'!$C$7:$E$391,3,0)</f>
        <v>A2</v>
      </c>
      <c r="Q80" s="494">
        <f>VLOOKUP(P80,Sheet1!$B$2:$C$12,2,TRUE)</f>
        <v>9</v>
      </c>
      <c r="R80" s="494" t="str">
        <f>VLOOKUP($E80,'[21]Gui chi Quynh'!$C$7:$E$390,3,0)</f>
        <v>A3</v>
      </c>
      <c r="S80" s="494">
        <f>VLOOKUP(R80,Sheet1!$B$2:$C$12,2,TRUE)</f>
        <v>8</v>
      </c>
      <c r="T80" s="494" t="str">
        <f>VLOOKUP($E80,'[22]Gui chi Quynh'!$C$7:$E$390,3,0)</f>
        <v>A2</v>
      </c>
      <c r="U80" s="494">
        <f>VLOOKUP(T80,Sheet1!$B$2:$C$12,2,TRUE)</f>
        <v>9</v>
      </c>
      <c r="V80" s="494" t="str">
        <f>VLOOKUP($E80,'[23]Gui chi Quynh'!$C$7:$E$389,3,0)</f>
        <v>A3</v>
      </c>
      <c r="W80" s="494">
        <f>VLOOKUP(V80,Sheet1!$B$2:$C$12,2,TRUE)</f>
        <v>8</v>
      </c>
      <c r="X80" s="494" t="str">
        <f>VLOOKUP($E80,'[24]Gui chi Quynh'!$C$7:$E$389,3,0)</f>
        <v>A3</v>
      </c>
      <c r="Y80" s="494">
        <f>VLOOKUP(X80,Sheet1!$B$2:$C$12,2,TRUE)</f>
        <v>8</v>
      </c>
      <c r="Z80" s="494" t="str">
        <f>VLOOKUP($E80,'[25]Gui chi Quynh'!$C$7:$E$388,3,0)</f>
        <v>A3</v>
      </c>
      <c r="AA80" s="494">
        <f>VLOOKUP(Z80,Sheet1!$B$2:$C$12,2,TRUE)</f>
        <v>8</v>
      </c>
      <c r="AB80" s="494" t="str">
        <f>VLOOKUP($E80,'T5'!$E$9:$AH$337,24,0)</f>
        <v>A3</v>
      </c>
      <c r="AC80" s="494">
        <f>VLOOKUP(AB80,Sheet1!$B$2:$C$12,2,TRUE)</f>
        <v>8</v>
      </c>
      <c r="AD80" s="494"/>
      <c r="AE80" s="494" t="e">
        <f>VLOOKUP(AD80,Sheet1!$B$2:$C$12,2,TRUE)</f>
        <v>#N/A</v>
      </c>
      <c r="AF80" s="592" t="str">
        <f>VLOOKUP($E80,'[26]Tong hop ket qua'!$E$19:$M$219,9,0)</f>
        <v>Khá</v>
      </c>
      <c r="AG80" s="709">
        <f t="shared" si="7"/>
        <v>8.4</v>
      </c>
      <c r="AH80" s="709" t="str">
        <f t="shared" si="4"/>
        <v>11A*</v>
      </c>
      <c r="AI80" s="709">
        <f t="shared" si="5"/>
        <v>0</v>
      </c>
      <c r="AJ80" s="683"/>
      <c r="AK80" s="494" t="str">
        <f t="shared" si="6"/>
        <v>Xuất sắc</v>
      </c>
      <c r="AL80" s="494" t="str">
        <f>VLOOKUP($E80,'cac dv gui'!$C$247:$AC$278,25,0)</f>
        <v xml:space="preserve">Xuất sắc </v>
      </c>
      <c r="AM80" s="494" t="str">
        <f>VLOOKUP($E80,'cac dv gui'!$C$247:$AC$278,26,0)</f>
        <v xml:space="preserve">Xuất sắc </v>
      </c>
      <c r="AN80" s="675"/>
      <c r="AO80" s="494"/>
      <c r="AP80" s="675"/>
      <c r="AQ80" s="675"/>
      <c r="AR80" s="675"/>
      <c r="AS80" s="675"/>
      <c r="AT80" s="494"/>
      <c r="AU80" s="684" t="s">
        <v>392</v>
      </c>
    </row>
    <row r="81" spans="1:47" s="684" customFormat="1" ht="24.95" customHeight="1" x14ac:dyDescent="0.25">
      <c r="A81" s="512" t="s">
        <v>1316</v>
      </c>
      <c r="B81" s="512">
        <f>COUNTIF($F$11:F81,F81)</f>
        <v>10</v>
      </c>
      <c r="C81" s="513" t="s">
        <v>985</v>
      </c>
      <c r="D81" s="552" t="s">
        <v>281</v>
      </c>
      <c r="E81" s="520" t="s">
        <v>487</v>
      </c>
      <c r="F81" s="494" t="s">
        <v>367</v>
      </c>
      <c r="G81" s="494" t="s">
        <v>974</v>
      </c>
      <c r="H81" s="494" t="str">
        <f>VLOOKUP(E81,'[16]Gui chi Quynh'!$C$7:$E$387,3,0)</f>
        <v>A2</v>
      </c>
      <c r="I81" s="494">
        <f>VLOOKUP(H81,Sheet1!$B$2:$C$12,2,TRUE)</f>
        <v>9</v>
      </c>
      <c r="J81" s="494" t="str">
        <f>VLOOKUP($E81,'[17]Gui chi Quynh'!$C$7:$E$387,3,0)</f>
        <v>A3</v>
      </c>
      <c r="K81" s="494">
        <f>VLOOKUP(J81,Sheet1!$B$2:$C$12,2,TRUE)</f>
        <v>8</v>
      </c>
      <c r="L81" s="494" t="str">
        <f>VLOOKUP(E81,'[18]Gui chi Quynh'!$C$7:$F$385,3,0)</f>
        <v>A3</v>
      </c>
      <c r="M81" s="494">
        <f>VLOOKUP(L81,Sheet1!$B$2:$C$12,2,TRUE)</f>
        <v>8</v>
      </c>
      <c r="N81" s="494" t="str">
        <f>VLOOKUP(E81,'[19]Gui chi Quynh'!$C$7:$E$391,3,0)</f>
        <v>A1</v>
      </c>
      <c r="O81" s="494">
        <f>VLOOKUP(N81,Sheet1!$B$2:$C$12,2,TRUE)</f>
        <v>10</v>
      </c>
      <c r="P81" s="494" t="str">
        <f>VLOOKUP(E81,'[20]Gui chi Quynh'!$C$7:$E$391,3,0)</f>
        <v>A1</v>
      </c>
      <c r="Q81" s="494">
        <f>VLOOKUP(P81,Sheet1!$B$2:$C$12,2,TRUE)</f>
        <v>10</v>
      </c>
      <c r="R81" s="494" t="str">
        <f>VLOOKUP($E81,'[21]Gui chi Quynh'!$C$7:$E$390,3,0)</f>
        <v>A2</v>
      </c>
      <c r="S81" s="494">
        <f>VLOOKUP(R81,Sheet1!$B$2:$C$12,2,TRUE)</f>
        <v>9</v>
      </c>
      <c r="T81" s="494" t="str">
        <f>VLOOKUP($E81,'[22]Gui chi Quynh'!$C$7:$E$390,3,0)</f>
        <v>A2</v>
      </c>
      <c r="U81" s="494">
        <f>VLOOKUP(T81,Sheet1!$B$2:$C$12,2,TRUE)</f>
        <v>9</v>
      </c>
      <c r="V81" s="494" t="str">
        <f>VLOOKUP($E81,'[23]Gui chi Quynh'!$C$7:$E$389,3,0)</f>
        <v>A3</v>
      </c>
      <c r="W81" s="494">
        <f>VLOOKUP(V81,Sheet1!$B$2:$C$12,2,TRUE)</f>
        <v>8</v>
      </c>
      <c r="X81" s="494" t="str">
        <f>VLOOKUP($E81,'[24]Gui chi Quynh'!$C$7:$E$389,3,0)</f>
        <v>A2</v>
      </c>
      <c r="Y81" s="494">
        <f>VLOOKUP(X81,Sheet1!$B$2:$C$12,2,TRUE)</f>
        <v>9</v>
      </c>
      <c r="Z81" s="494" t="str">
        <f>VLOOKUP($E81,'[25]Gui chi Quynh'!$C$7:$E$388,3,0)</f>
        <v>A3</v>
      </c>
      <c r="AA81" s="494">
        <f>VLOOKUP(Z81,Sheet1!$B$2:$C$12,2,TRUE)</f>
        <v>8</v>
      </c>
      <c r="AB81" s="494" t="str">
        <f>VLOOKUP($E81,'T5'!$E$9:$AH$337,24,0)</f>
        <v>A3</v>
      </c>
      <c r="AC81" s="494">
        <f>VLOOKUP(AB81,Sheet1!$B$2:$C$12,2,TRUE)</f>
        <v>8</v>
      </c>
      <c r="AD81" s="494"/>
      <c r="AE81" s="494" t="e">
        <f>VLOOKUP(AD81,Sheet1!$B$2:$C$12,2,TRUE)</f>
        <v>#N/A</v>
      </c>
      <c r="AF81" s="592" t="str">
        <f>VLOOKUP($E81,'[26]Tong hop ket qua'!$E$19:$M$219,9,0)</f>
        <v>Khá</v>
      </c>
      <c r="AG81" s="709">
        <f t="shared" si="7"/>
        <v>8.6999999999999993</v>
      </c>
      <c r="AH81" s="709" t="str">
        <f t="shared" si="4"/>
        <v>11A*</v>
      </c>
      <c r="AI81" s="709">
        <f t="shared" si="5"/>
        <v>0</v>
      </c>
      <c r="AJ81" s="683"/>
      <c r="AK81" s="494" t="str">
        <f t="shared" si="6"/>
        <v>Xuất sắc</v>
      </c>
      <c r="AL81" s="494" t="str">
        <f>VLOOKUP($E81,'cac dv gui'!$C$247:$AC$278,25,0)</f>
        <v xml:space="preserve">Xuất sắc </v>
      </c>
      <c r="AM81" s="494" t="str">
        <f>VLOOKUP($E81,'cac dv gui'!$C$247:$AC$278,26,0)</f>
        <v xml:space="preserve">Xuất sắc </v>
      </c>
      <c r="AN81" s="675"/>
      <c r="AO81" s="494"/>
      <c r="AP81" s="675"/>
      <c r="AQ81" s="675"/>
      <c r="AR81" s="675"/>
      <c r="AS81" s="675"/>
      <c r="AT81" s="494"/>
      <c r="AU81" s="684" t="s">
        <v>392</v>
      </c>
    </row>
    <row r="82" spans="1:47" s="684" customFormat="1" ht="24.95" customHeight="1" x14ac:dyDescent="0.25">
      <c r="A82" s="512" t="s">
        <v>1317</v>
      </c>
      <c r="B82" s="512">
        <f>COUNTIF($F$11:F82,F82)</f>
        <v>11</v>
      </c>
      <c r="C82" s="513" t="s">
        <v>985</v>
      </c>
      <c r="D82" s="552" t="s">
        <v>225</v>
      </c>
      <c r="E82" s="520" t="s">
        <v>490</v>
      </c>
      <c r="F82" s="494" t="s">
        <v>367</v>
      </c>
      <c r="G82" s="494" t="s">
        <v>974</v>
      </c>
      <c r="H82" s="494" t="str">
        <f>VLOOKUP(E82,'[16]Gui chi Quynh'!$C$7:$E$387,3,0)</f>
        <v>A3</v>
      </c>
      <c r="I82" s="494">
        <f>VLOOKUP(H82,Sheet1!$B$2:$C$12,2,TRUE)</f>
        <v>8</v>
      </c>
      <c r="J82" s="494" t="str">
        <f>VLOOKUP($E82,'[17]Gui chi Quynh'!$C$7:$E$387,3,0)</f>
        <v>A2</v>
      </c>
      <c r="K82" s="494">
        <f>VLOOKUP(J82,Sheet1!$B$2:$C$12,2,TRUE)</f>
        <v>9</v>
      </c>
      <c r="L82" s="494" t="str">
        <f>VLOOKUP(E82,'[18]Gui chi Quynh'!$C$7:$F$385,3,0)</f>
        <v>A2</v>
      </c>
      <c r="M82" s="494">
        <f>VLOOKUP(L82,Sheet1!$B$2:$C$12,2,TRUE)</f>
        <v>9</v>
      </c>
      <c r="N82" s="494" t="str">
        <f>VLOOKUP(E82,'[19]Gui chi Quynh'!$C$7:$E$391,3,0)</f>
        <v>A1</v>
      </c>
      <c r="O82" s="494">
        <f>VLOOKUP(N82,Sheet1!$B$2:$C$12,2,TRUE)</f>
        <v>10</v>
      </c>
      <c r="P82" s="494" t="str">
        <f>VLOOKUP(E82,'[20]Gui chi Quynh'!$C$7:$E$391,3,0)</f>
        <v>A1</v>
      </c>
      <c r="Q82" s="494">
        <f>VLOOKUP(P82,Sheet1!$B$2:$C$12,2,TRUE)</f>
        <v>10</v>
      </c>
      <c r="R82" s="494" t="str">
        <f>VLOOKUP($E82,'[21]Gui chi Quynh'!$C$7:$E$390,3,0)</f>
        <v>A3</v>
      </c>
      <c r="S82" s="494">
        <f>VLOOKUP(R82,Sheet1!$B$2:$C$12,2,TRUE)</f>
        <v>8</v>
      </c>
      <c r="T82" s="494" t="str">
        <f>VLOOKUP($E82,'[22]Gui chi Quynh'!$C$7:$E$390,3,0)</f>
        <v>A2</v>
      </c>
      <c r="U82" s="494">
        <f>VLOOKUP(T82,Sheet1!$B$2:$C$12,2,TRUE)</f>
        <v>9</v>
      </c>
      <c r="V82" s="494" t="str">
        <f>VLOOKUP($E82,'[23]Gui chi Quynh'!$C$7:$E$389,3,0)</f>
        <v>A3</v>
      </c>
      <c r="W82" s="494">
        <f>VLOOKUP(V82,Sheet1!$B$2:$C$12,2,TRUE)</f>
        <v>8</v>
      </c>
      <c r="X82" s="494" t="str">
        <f>VLOOKUP($E82,'[24]Gui chi Quynh'!$C$7:$E$389,3,0)</f>
        <v>A2</v>
      </c>
      <c r="Y82" s="494">
        <f>VLOOKUP(X82,Sheet1!$B$2:$C$12,2,TRUE)</f>
        <v>9</v>
      </c>
      <c r="Z82" s="494" t="str">
        <f>VLOOKUP($E82,'[25]Gui chi Quynh'!$C$7:$E$388,3,0)</f>
        <v>A2</v>
      </c>
      <c r="AA82" s="494">
        <f>VLOOKUP(Z82,Sheet1!$B$2:$C$12,2,TRUE)</f>
        <v>9</v>
      </c>
      <c r="AB82" s="494" t="str">
        <f>VLOOKUP($E82,'T5'!$E$9:$AH$337,24,0)</f>
        <v>A3</v>
      </c>
      <c r="AC82" s="494">
        <f>VLOOKUP(AB82,Sheet1!$B$2:$C$12,2,TRUE)</f>
        <v>8</v>
      </c>
      <c r="AD82" s="494"/>
      <c r="AE82" s="494" t="e">
        <f>VLOOKUP(AD82,Sheet1!$B$2:$C$12,2,TRUE)</f>
        <v>#N/A</v>
      </c>
      <c r="AF82" s="592" t="str">
        <f>VLOOKUP($E82,'[26]Tong hop ket qua'!$E$19:$M$219,9,0)</f>
        <v>Khá</v>
      </c>
      <c r="AG82" s="709">
        <f t="shared" si="7"/>
        <v>8.8000000000000007</v>
      </c>
      <c r="AH82" s="709" t="str">
        <f t="shared" si="4"/>
        <v>11A*</v>
      </c>
      <c r="AI82" s="709">
        <f t="shared" si="5"/>
        <v>0</v>
      </c>
      <c r="AJ82" s="683"/>
      <c r="AK82" s="494" t="str">
        <f t="shared" si="6"/>
        <v>Xuất sắc</v>
      </c>
      <c r="AL82" s="494" t="str">
        <f>VLOOKUP($E82,'cac dv gui'!$C$247:$AC$278,25,0)</f>
        <v xml:space="preserve">Xuất sắc </v>
      </c>
      <c r="AM82" s="494" t="str">
        <f>VLOOKUP($E82,'cac dv gui'!$C$247:$AC$278,26,0)</f>
        <v xml:space="preserve">Xuất sắc </v>
      </c>
      <c r="AN82" s="675"/>
      <c r="AO82" s="494"/>
      <c r="AP82" s="675"/>
      <c r="AQ82" s="675"/>
      <c r="AR82" s="675"/>
      <c r="AS82" s="675"/>
      <c r="AT82" s="494"/>
      <c r="AU82" s="684" t="s">
        <v>392</v>
      </c>
    </row>
    <row r="83" spans="1:47" s="684" customFormat="1" ht="24.95" customHeight="1" x14ac:dyDescent="0.25">
      <c r="A83" s="512" t="s">
        <v>1318</v>
      </c>
      <c r="B83" s="512">
        <f>COUNTIF($F$11:F83,F83)</f>
        <v>12</v>
      </c>
      <c r="C83" s="513" t="s">
        <v>985</v>
      </c>
      <c r="D83" s="552" t="s">
        <v>274</v>
      </c>
      <c r="E83" s="520" t="s">
        <v>493</v>
      </c>
      <c r="F83" s="494" t="s">
        <v>367</v>
      </c>
      <c r="G83" s="494" t="s">
        <v>974</v>
      </c>
      <c r="H83" s="494" t="str">
        <f>VLOOKUP(E83,'[16]Gui chi Quynh'!$C$7:$E$387,3,0)</f>
        <v>A2</v>
      </c>
      <c r="I83" s="494">
        <f>VLOOKUP(H83,Sheet1!$B$2:$C$12,2,TRUE)</f>
        <v>9</v>
      </c>
      <c r="J83" s="494" t="str">
        <f>VLOOKUP($E83,'[17]Gui chi Quynh'!$C$7:$E$387,3,0)</f>
        <v>A2</v>
      </c>
      <c r="K83" s="494">
        <f>VLOOKUP(J83,Sheet1!$B$2:$C$12,2,TRUE)</f>
        <v>9</v>
      </c>
      <c r="L83" s="494" t="str">
        <f>VLOOKUP(E83,'[18]Gui chi Quynh'!$C$7:$F$385,3,0)</f>
        <v>A2</v>
      </c>
      <c r="M83" s="494">
        <f>VLOOKUP(L83,Sheet1!$B$2:$C$12,2,TRUE)</f>
        <v>9</v>
      </c>
      <c r="N83" s="494" t="str">
        <f>VLOOKUP(E83,'[19]Gui chi Quynh'!$C$7:$E$391,3,0)</f>
        <v>A1</v>
      </c>
      <c r="O83" s="494">
        <f>VLOOKUP(N83,Sheet1!$B$2:$C$12,2,TRUE)</f>
        <v>10</v>
      </c>
      <c r="P83" s="494" t="str">
        <f>VLOOKUP(E83,'[20]Gui chi Quynh'!$C$7:$E$391,3,0)</f>
        <v>A1</v>
      </c>
      <c r="Q83" s="494">
        <f>VLOOKUP(P83,Sheet1!$B$2:$C$12,2,TRUE)</f>
        <v>10</v>
      </c>
      <c r="R83" s="494" t="str">
        <f>VLOOKUP($E83,'[21]Gui chi Quynh'!$C$7:$E$390,3,0)</f>
        <v>A2</v>
      </c>
      <c r="S83" s="494">
        <f>VLOOKUP(R83,Sheet1!$B$2:$C$12,2,TRUE)</f>
        <v>9</v>
      </c>
      <c r="T83" s="494" t="str">
        <f>VLOOKUP($E83,'[22]Gui chi Quynh'!$C$7:$E$390,3,0)</f>
        <v>A1</v>
      </c>
      <c r="U83" s="494">
        <f>VLOOKUP(T83,Sheet1!$B$2:$C$12,2,TRUE)</f>
        <v>10</v>
      </c>
      <c r="V83" s="494" t="str">
        <f>VLOOKUP($E83,'[23]Gui chi Quynh'!$C$7:$E$389,3,0)</f>
        <v>A1</v>
      </c>
      <c r="W83" s="494">
        <f>VLOOKUP(V83,Sheet1!$B$2:$C$12,2,TRUE)</f>
        <v>10</v>
      </c>
      <c r="X83" s="494" t="str">
        <f>VLOOKUP($E83,'[24]Gui chi Quynh'!$C$7:$E$389,3,0)</f>
        <v>A1</v>
      </c>
      <c r="Y83" s="494">
        <f>VLOOKUP(X83,Sheet1!$B$2:$C$12,2,TRUE)</f>
        <v>10</v>
      </c>
      <c r="Z83" s="494" t="str">
        <f>VLOOKUP($E83,'[25]Gui chi Quynh'!$C$7:$E$388,3,0)</f>
        <v>A1</v>
      </c>
      <c r="AA83" s="494">
        <f>VLOOKUP(Z83,Sheet1!$B$2:$C$12,2,TRUE)</f>
        <v>10</v>
      </c>
      <c r="AB83" s="494" t="str">
        <f>VLOOKUP($E83,'T5'!$E$9:$AH$337,24,0)</f>
        <v>A2</v>
      </c>
      <c r="AC83" s="494">
        <f>VLOOKUP(AB83,Sheet1!$B$2:$C$12,2,TRUE)</f>
        <v>9</v>
      </c>
      <c r="AD83" s="494"/>
      <c r="AE83" s="494" t="e">
        <f>VLOOKUP(AD83,Sheet1!$B$2:$C$12,2,TRUE)</f>
        <v>#N/A</v>
      </c>
      <c r="AF83" s="592" t="str">
        <f>VLOOKUP($E83,'[26]Tong hop ket qua'!$E$19:$M$219,9,0)</f>
        <v>Tốt</v>
      </c>
      <c r="AG83" s="709">
        <f t="shared" si="7"/>
        <v>9.5</v>
      </c>
      <c r="AH83" s="709" t="str">
        <f t="shared" si="4"/>
        <v>11A*</v>
      </c>
      <c r="AI83" s="709">
        <f t="shared" si="5"/>
        <v>0</v>
      </c>
      <c r="AJ83" s="683"/>
      <c r="AK83" s="494" t="str">
        <f t="shared" si="6"/>
        <v>Xuất sắc</v>
      </c>
      <c r="AL83" s="494" t="str">
        <f>VLOOKUP($E83,'cac dv gui'!$C$247:$AC$278,25,0)</f>
        <v xml:space="preserve">Xuất sắc </v>
      </c>
      <c r="AM83" s="494" t="str">
        <f>VLOOKUP($E83,'cac dv gui'!$C$247:$AC$278,26,0)</f>
        <v xml:space="preserve">Xuất sắc </v>
      </c>
      <c r="AN83" s="675"/>
      <c r="AO83" s="494"/>
      <c r="AP83" s="675"/>
      <c r="AQ83" s="675"/>
      <c r="AR83" s="675"/>
      <c r="AS83" s="675"/>
      <c r="AT83" s="494"/>
      <c r="AU83" s="684" t="s">
        <v>391</v>
      </c>
    </row>
    <row r="84" spans="1:47" s="684" customFormat="1" ht="24.95" customHeight="1" x14ac:dyDescent="0.25">
      <c r="A84" s="512" t="s">
        <v>1319</v>
      </c>
      <c r="B84" s="512">
        <f>COUNTIF($F$11:F84,F84)</f>
        <v>13</v>
      </c>
      <c r="C84" s="513" t="s">
        <v>984</v>
      </c>
      <c r="D84" s="552" t="s">
        <v>230</v>
      </c>
      <c r="E84" s="520" t="s">
        <v>498</v>
      </c>
      <c r="F84" s="494" t="s">
        <v>367</v>
      </c>
      <c r="G84" s="494" t="s">
        <v>975</v>
      </c>
      <c r="H84" s="494" t="str">
        <f>VLOOKUP(E84,'[16]Gui chi Quynh'!$C$7:$E$387,3,0)</f>
        <v>A2</v>
      </c>
      <c r="I84" s="494">
        <f>VLOOKUP(H84,Sheet1!$B$2:$C$12,2,TRUE)</f>
        <v>9</v>
      </c>
      <c r="J84" s="494" t="str">
        <f>VLOOKUP($E84,'[17]Gui chi Quynh'!$C$7:$E$387,3,0)</f>
        <v>A3</v>
      </c>
      <c r="K84" s="494">
        <f>VLOOKUP(J84,Sheet1!$B$2:$C$12,2,TRUE)</f>
        <v>8</v>
      </c>
      <c r="L84" s="494" t="str">
        <f>VLOOKUP(E84,'[18]Gui chi Quynh'!$C$7:$F$385,3,0)</f>
        <v>A2</v>
      </c>
      <c r="M84" s="494">
        <f>VLOOKUP(L84,Sheet1!$B$2:$C$12,2,TRUE)</f>
        <v>9</v>
      </c>
      <c r="N84" s="494" t="str">
        <f>VLOOKUP(E84,'[19]Gui chi Quynh'!$C$7:$E$391,3,0)</f>
        <v>A2</v>
      </c>
      <c r="O84" s="494">
        <f>VLOOKUP(N84,Sheet1!$B$2:$C$12,2,TRUE)</f>
        <v>9</v>
      </c>
      <c r="P84" s="494" t="str">
        <f>VLOOKUP(E84,'[20]Gui chi Quynh'!$C$7:$E$391,3,0)</f>
        <v>A2</v>
      </c>
      <c r="Q84" s="494">
        <f>VLOOKUP(P84,Sheet1!$B$2:$C$12,2,TRUE)</f>
        <v>9</v>
      </c>
      <c r="R84" s="494" t="str">
        <f>VLOOKUP($E84,'[21]Gui chi Quynh'!$C$7:$E$390,3,0)</f>
        <v>A3</v>
      </c>
      <c r="S84" s="494">
        <f>VLOOKUP(R84,Sheet1!$B$2:$C$12,2,TRUE)</f>
        <v>8</v>
      </c>
      <c r="T84" s="494" t="str">
        <f>VLOOKUP($E84,'[22]Gui chi Quynh'!$C$7:$E$390,3,0)</f>
        <v>A3</v>
      </c>
      <c r="U84" s="494">
        <f>VLOOKUP(T84,Sheet1!$B$2:$C$12,2,TRUE)</f>
        <v>8</v>
      </c>
      <c r="V84" s="494" t="str">
        <f>VLOOKUP($E84,'[23]Gui chi Quynh'!$C$7:$E$389,3,0)</f>
        <v>A3</v>
      </c>
      <c r="W84" s="494">
        <f>VLOOKUP(V84,Sheet1!$B$2:$C$12,2,TRUE)</f>
        <v>8</v>
      </c>
      <c r="X84" s="494" t="str">
        <f>VLOOKUP($E84,'[24]Gui chi Quynh'!$C$7:$E$389,3,0)</f>
        <v>A3</v>
      </c>
      <c r="Y84" s="494">
        <f>VLOOKUP(X84,Sheet1!$B$2:$C$12,2,TRUE)</f>
        <v>8</v>
      </c>
      <c r="Z84" s="494" t="str">
        <f>VLOOKUP($E84,'[25]Gui chi Quynh'!$C$7:$E$388,3,0)</f>
        <v>A1</v>
      </c>
      <c r="AA84" s="494">
        <f>VLOOKUP(Z84,Sheet1!$B$2:$C$12,2,TRUE)</f>
        <v>10</v>
      </c>
      <c r="AB84" s="494" t="str">
        <f>VLOOKUP($E84,'T5'!$E$9:$AH$337,24,0)</f>
        <v>A2</v>
      </c>
      <c r="AC84" s="494">
        <f>VLOOKUP(AB84,Sheet1!$B$2:$C$12,2,TRUE)</f>
        <v>9</v>
      </c>
      <c r="AD84" s="494"/>
      <c r="AE84" s="494" t="e">
        <f>VLOOKUP(AD84,Sheet1!$B$2:$C$12,2,TRUE)</f>
        <v>#N/A</v>
      </c>
      <c r="AF84" s="592"/>
      <c r="AG84" s="709">
        <f t="shared" si="7"/>
        <v>8.6</v>
      </c>
      <c r="AH84" s="709" t="str">
        <f t="shared" si="4"/>
        <v>11A*</v>
      </c>
      <c r="AI84" s="709">
        <f t="shared" si="5"/>
        <v>0</v>
      </c>
      <c r="AJ84" s="683"/>
      <c r="AK84" s="494" t="str">
        <f t="shared" si="6"/>
        <v>Xuất sắc</v>
      </c>
      <c r="AL84" s="494" t="str">
        <f>VLOOKUP($E84,'cac dv gui'!$C$247:$AC$278,25,0)</f>
        <v xml:space="preserve">Tốt </v>
      </c>
      <c r="AM84" s="494" t="str">
        <f>VLOOKUP($E84,'cac dv gui'!$C$247:$AC$278,26,0)</f>
        <v xml:space="preserve">Xuất sắc </v>
      </c>
      <c r="AN84" s="675"/>
      <c r="AO84" s="494"/>
      <c r="AP84" s="675"/>
      <c r="AQ84" s="675"/>
      <c r="AR84" s="675"/>
      <c r="AS84" s="675"/>
      <c r="AT84" s="494"/>
      <c r="AU84" s="684" t="s">
        <v>391</v>
      </c>
    </row>
    <row r="85" spans="1:47" s="684" customFormat="1" ht="24.95" customHeight="1" x14ac:dyDescent="0.25">
      <c r="A85" s="512" t="s">
        <v>1320</v>
      </c>
      <c r="B85" s="512">
        <f>COUNTIF($F$11:F85,F85)</f>
        <v>14</v>
      </c>
      <c r="C85" s="513" t="s">
        <v>984</v>
      </c>
      <c r="D85" s="552" t="s">
        <v>226</v>
      </c>
      <c r="E85" s="520" t="s">
        <v>502</v>
      </c>
      <c r="F85" s="494" t="s">
        <v>367</v>
      </c>
      <c r="G85" s="494" t="s">
        <v>975</v>
      </c>
      <c r="H85" s="494" t="str">
        <f>VLOOKUP(E85,'[16]Gui chi Quynh'!$C$7:$E$387,3,0)</f>
        <v>A2</v>
      </c>
      <c r="I85" s="494">
        <f>VLOOKUP(H85,Sheet1!$B$2:$C$12,2,TRUE)</f>
        <v>9</v>
      </c>
      <c r="J85" s="494" t="str">
        <f>VLOOKUP($E85,'[17]Gui chi Quynh'!$C$7:$E$387,3,0)</f>
        <v>A3</v>
      </c>
      <c r="K85" s="494">
        <f>VLOOKUP(J85,Sheet1!$B$2:$C$12,2,TRUE)</f>
        <v>8</v>
      </c>
      <c r="L85" s="494" t="str">
        <f>VLOOKUP(E85,'[18]Gui chi Quynh'!$C$7:$F$385,3,0)</f>
        <v>A3</v>
      </c>
      <c r="M85" s="494">
        <f>VLOOKUP(L85,Sheet1!$B$2:$C$12,2,TRUE)</f>
        <v>8</v>
      </c>
      <c r="N85" s="494" t="str">
        <f>VLOOKUP(E85,'[19]Gui chi Quynh'!$C$7:$E$391,3,0)</f>
        <v>A2</v>
      </c>
      <c r="O85" s="494">
        <f>VLOOKUP(N85,Sheet1!$B$2:$C$12,2,TRUE)</f>
        <v>9</v>
      </c>
      <c r="P85" s="494" t="str">
        <f>VLOOKUP(E85,'[20]Gui chi Quynh'!$C$7:$E$391,3,0)</f>
        <v>A2</v>
      </c>
      <c r="Q85" s="494">
        <f>VLOOKUP(P85,Sheet1!$B$2:$C$12,2,TRUE)</f>
        <v>9</v>
      </c>
      <c r="R85" s="494" t="str">
        <f>VLOOKUP($E85,'[21]Gui chi Quynh'!$C$7:$E$390,3,0)</f>
        <v>A1</v>
      </c>
      <c r="S85" s="494">
        <f>VLOOKUP(R85,Sheet1!$B$2:$C$12,2,TRUE)</f>
        <v>10</v>
      </c>
      <c r="T85" s="494" t="str">
        <f>VLOOKUP($E85,'[22]Gui chi Quynh'!$C$7:$E$390,3,0)</f>
        <v>A2</v>
      </c>
      <c r="U85" s="494">
        <f>VLOOKUP(T85,Sheet1!$B$2:$C$12,2,TRUE)</f>
        <v>9</v>
      </c>
      <c r="V85" s="494" t="str">
        <f>VLOOKUP($E85,'[23]Gui chi Quynh'!$C$7:$E$389,3,0)</f>
        <v>A2</v>
      </c>
      <c r="W85" s="494">
        <f>VLOOKUP(V85,Sheet1!$B$2:$C$12,2,TRUE)</f>
        <v>9</v>
      </c>
      <c r="X85" s="494" t="str">
        <f>VLOOKUP($E85,'[24]Gui chi Quynh'!$C$7:$E$389,3,0)</f>
        <v>A2</v>
      </c>
      <c r="Y85" s="494">
        <f>VLOOKUP(X85,Sheet1!$B$2:$C$12,2,TRUE)</f>
        <v>9</v>
      </c>
      <c r="Z85" s="494" t="str">
        <f>VLOOKUP($E85,'[25]Gui chi Quynh'!$C$7:$E$388,3,0)</f>
        <v>A2</v>
      </c>
      <c r="AA85" s="494">
        <f>VLOOKUP(Z85,Sheet1!$B$2:$C$12,2,TRUE)</f>
        <v>9</v>
      </c>
      <c r="AB85" s="494" t="str">
        <f>VLOOKUP($E85,'T5'!$E$9:$AH$337,24,0)</f>
        <v>A2</v>
      </c>
      <c r="AC85" s="494">
        <f>VLOOKUP(AB85,Sheet1!$B$2:$C$12,2,TRUE)</f>
        <v>9</v>
      </c>
      <c r="AD85" s="494"/>
      <c r="AE85" s="494" t="e">
        <f>VLOOKUP(AD85,Sheet1!$B$2:$C$12,2,TRUE)</f>
        <v>#N/A</v>
      </c>
      <c r="AF85" s="592" t="str">
        <f>VLOOKUP($E85,'[26]Tong hop ket qua'!$E$19:$M$219,9,0)</f>
        <v>Tốt</v>
      </c>
      <c r="AG85" s="709">
        <f t="shared" si="7"/>
        <v>8.9</v>
      </c>
      <c r="AH85" s="709" t="str">
        <f t="shared" si="4"/>
        <v>11A*</v>
      </c>
      <c r="AI85" s="709">
        <f t="shared" si="5"/>
        <v>0</v>
      </c>
      <c r="AJ85" s="683"/>
      <c r="AK85" s="494" t="str">
        <f t="shared" si="6"/>
        <v>Xuất sắc</v>
      </c>
      <c r="AL85" s="494" t="str">
        <f>VLOOKUP($E85,'cac dv gui'!$C$247:$AC$278,25,0)</f>
        <v xml:space="preserve">Xuất sắc </v>
      </c>
      <c r="AM85" s="494" t="str">
        <f>VLOOKUP($E85,'cac dv gui'!$C$247:$AC$278,26,0)</f>
        <v xml:space="preserve">Xuất sắc </v>
      </c>
      <c r="AN85" s="675"/>
      <c r="AO85" s="494"/>
      <c r="AP85" s="675"/>
      <c r="AQ85" s="675"/>
      <c r="AR85" s="675"/>
      <c r="AS85" s="675"/>
      <c r="AT85" s="494"/>
      <c r="AU85" s="684" t="s">
        <v>391</v>
      </c>
    </row>
    <row r="86" spans="1:47" s="684" customFormat="1" ht="24.95" customHeight="1" x14ac:dyDescent="0.25">
      <c r="A86" s="512" t="s">
        <v>1321</v>
      </c>
      <c r="B86" s="512">
        <f>COUNTIF($F$11:F86,F86)</f>
        <v>15</v>
      </c>
      <c r="C86" s="513" t="s">
        <v>985</v>
      </c>
      <c r="D86" s="519" t="s">
        <v>147</v>
      </c>
      <c r="E86" s="711" t="s">
        <v>497</v>
      </c>
      <c r="F86" s="494" t="s">
        <v>367</v>
      </c>
      <c r="G86" s="494" t="s">
        <v>975</v>
      </c>
      <c r="H86" s="494" t="str">
        <f>VLOOKUP(E86,'[16]Gui chi Quynh'!$C$7:$E$387,3,0)</f>
        <v>A2</v>
      </c>
      <c r="I86" s="494">
        <f>VLOOKUP(H86,Sheet1!$B$2:$C$12,2,TRUE)</f>
        <v>9</v>
      </c>
      <c r="J86" s="494" t="str">
        <f>VLOOKUP($E86,'[17]Gui chi Quynh'!$C$7:$E$387,3,0)</f>
        <v>A2</v>
      </c>
      <c r="K86" s="494">
        <f>VLOOKUP(J86,Sheet1!$B$2:$C$12,2,TRUE)</f>
        <v>9</v>
      </c>
      <c r="L86" s="494" t="str">
        <f>VLOOKUP(E86,'[18]Gui chi Quynh'!$C$7:$F$385,3,0)</f>
        <v>A2</v>
      </c>
      <c r="M86" s="494">
        <f>VLOOKUP(L86,Sheet1!$B$2:$C$12,2,TRUE)</f>
        <v>9</v>
      </c>
      <c r="N86" s="494" t="str">
        <f>VLOOKUP(E86,'[19]Gui chi Quynh'!$C$7:$E$391,3,0)</f>
        <v>A2</v>
      </c>
      <c r="O86" s="494">
        <f>VLOOKUP(N86,Sheet1!$B$2:$C$12,2,TRUE)</f>
        <v>9</v>
      </c>
      <c r="P86" s="494" t="str">
        <f>VLOOKUP(E86,'[20]Gui chi Quynh'!$C$7:$E$391,3,0)</f>
        <v>A1</v>
      </c>
      <c r="Q86" s="494">
        <f>VLOOKUP(P86,Sheet1!$B$2:$C$12,2,TRUE)</f>
        <v>10</v>
      </c>
      <c r="R86" s="494" t="str">
        <f>VLOOKUP($E86,'[21]Gui chi Quynh'!$C$7:$E$390,3,0)</f>
        <v>A3</v>
      </c>
      <c r="S86" s="494">
        <f>VLOOKUP(R86,Sheet1!$B$2:$C$12,2,TRUE)</f>
        <v>8</v>
      </c>
      <c r="T86" s="494" t="str">
        <f>VLOOKUP($E86,'[22]Gui chi Quynh'!$C$7:$E$390,3,0)</f>
        <v>A4</v>
      </c>
      <c r="U86" s="494">
        <f>VLOOKUP(T86,Sheet1!$B$2:$C$12,2,TRUE)</f>
        <v>7</v>
      </c>
      <c r="V86" s="494" t="str">
        <f>VLOOKUP($E86,'[23]Gui chi Quynh'!$C$7:$E$389,3,0)</f>
        <v>A3</v>
      </c>
      <c r="W86" s="494">
        <f>VLOOKUP(V86,Sheet1!$B$2:$C$12,2,TRUE)</f>
        <v>8</v>
      </c>
      <c r="X86" s="494" t="str">
        <f>VLOOKUP($E86,'[24]Gui chi Quynh'!$C$7:$E$389,3,0)</f>
        <v>A2</v>
      </c>
      <c r="Y86" s="494">
        <f>VLOOKUP(X86,Sheet1!$B$2:$C$12,2,TRUE)</f>
        <v>9</v>
      </c>
      <c r="Z86" s="494" t="str">
        <f>VLOOKUP($E86,'[25]Gui chi Quynh'!$C$7:$E$388,3,0)</f>
        <v>A2</v>
      </c>
      <c r="AA86" s="494">
        <f>VLOOKUP(Z86,Sheet1!$B$2:$C$12,2,TRUE)</f>
        <v>9</v>
      </c>
      <c r="AB86" s="494" t="str">
        <f>VLOOKUP($E86,'T5'!$E$9:$AH$337,24,0)</f>
        <v>A3</v>
      </c>
      <c r="AC86" s="494">
        <f>VLOOKUP(AB86,Sheet1!$B$2:$C$12,2,TRUE)</f>
        <v>8</v>
      </c>
      <c r="AD86" s="494"/>
      <c r="AE86" s="494" t="e">
        <f>VLOOKUP(AD86,Sheet1!$B$2:$C$12,2,TRUE)</f>
        <v>#N/A</v>
      </c>
      <c r="AF86" s="592" t="str">
        <f>VLOOKUP($E86,'[26]Tong hop ket qua'!$E$19:$M$219,9,0)</f>
        <v>Đạt yêu cầu</v>
      </c>
      <c r="AG86" s="709">
        <f t="shared" si="7"/>
        <v>8.6</v>
      </c>
      <c r="AH86" s="709" t="str">
        <f t="shared" si="4"/>
        <v>11A*</v>
      </c>
      <c r="AI86" s="709">
        <f t="shared" si="5"/>
        <v>0</v>
      </c>
      <c r="AJ86" s="683"/>
      <c r="AK86" s="494" t="str">
        <f t="shared" si="6"/>
        <v>Xuất sắc</v>
      </c>
      <c r="AL86" s="494" t="str">
        <f>VLOOKUP($E86,'cac dv gui'!$C$247:$AC$278,25,0)</f>
        <v xml:space="preserve">Tốt </v>
      </c>
      <c r="AM86" s="494" t="str">
        <f>VLOOKUP($E86,'cac dv gui'!$C$247:$AC$278,26,0)</f>
        <v xml:space="preserve">Xuất sắc </v>
      </c>
      <c r="AN86" s="675"/>
      <c r="AO86" s="494"/>
      <c r="AP86" s="675"/>
      <c r="AQ86" s="675"/>
      <c r="AR86" s="675"/>
      <c r="AS86" s="675"/>
      <c r="AT86" s="494"/>
      <c r="AU86" s="684" t="s">
        <v>392</v>
      </c>
    </row>
    <row r="87" spans="1:47" s="684" customFormat="1" ht="24.95" customHeight="1" x14ac:dyDescent="0.25">
      <c r="A87" s="512" t="s">
        <v>1322</v>
      </c>
      <c r="B87" s="512">
        <f>COUNTIF($F$11:F87,F87)</f>
        <v>16</v>
      </c>
      <c r="C87" s="513" t="s">
        <v>985</v>
      </c>
      <c r="D87" s="552" t="s">
        <v>227</v>
      </c>
      <c r="E87" s="520" t="s">
        <v>504</v>
      </c>
      <c r="F87" s="494" t="s">
        <v>367</v>
      </c>
      <c r="G87" s="494" t="s">
        <v>975</v>
      </c>
      <c r="H87" s="494" t="str">
        <f>VLOOKUP(E87,'[16]Gui chi Quynh'!$C$7:$E$387,3,0)</f>
        <v>A4</v>
      </c>
      <c r="I87" s="494">
        <f>VLOOKUP(H87,Sheet1!$B$2:$C$12,2,TRUE)</f>
        <v>7</v>
      </c>
      <c r="J87" s="494" t="str">
        <f>VLOOKUP($E87,'[17]Gui chi Quynh'!$C$7:$E$387,3,0)</f>
        <v>A3</v>
      </c>
      <c r="K87" s="494">
        <f>VLOOKUP(J87,Sheet1!$B$2:$C$12,2,TRUE)</f>
        <v>8</v>
      </c>
      <c r="L87" s="494" t="str">
        <f>VLOOKUP(E87,'[18]Gui chi Quynh'!$C$7:$F$385,3,0)</f>
        <v>A3</v>
      </c>
      <c r="M87" s="494">
        <f>VLOOKUP(L87,Sheet1!$B$2:$C$12,2,TRUE)</f>
        <v>8</v>
      </c>
      <c r="N87" s="494" t="str">
        <f>VLOOKUP(E87,'[19]Gui chi Quynh'!$C$7:$E$391,3,0)</f>
        <v>A3</v>
      </c>
      <c r="O87" s="494">
        <f>VLOOKUP(N87,Sheet1!$B$2:$C$12,2,TRUE)</f>
        <v>8</v>
      </c>
      <c r="P87" s="494" t="str">
        <f>VLOOKUP(E87,'[20]Gui chi Quynh'!$C$7:$E$391,3,0)</f>
        <v>A3</v>
      </c>
      <c r="Q87" s="494">
        <f>VLOOKUP(P87,Sheet1!$B$2:$C$12,2,TRUE)</f>
        <v>8</v>
      </c>
      <c r="R87" s="494" t="str">
        <f>VLOOKUP($E87,'[21]Gui chi Quynh'!$C$7:$E$390,3,0)</f>
        <v>A4</v>
      </c>
      <c r="S87" s="494">
        <f>VLOOKUP(R87,Sheet1!$B$2:$C$12,2,TRUE)</f>
        <v>7</v>
      </c>
      <c r="T87" s="494" t="str">
        <f>VLOOKUP($E87,'[22]Gui chi Quynh'!$C$7:$E$390,3,0)</f>
        <v>A3</v>
      </c>
      <c r="U87" s="494">
        <f>VLOOKUP(T87,Sheet1!$B$2:$C$12,2,TRUE)</f>
        <v>8</v>
      </c>
      <c r="V87" s="494" t="str">
        <f>VLOOKUP($E87,'[23]Gui chi Quynh'!$C$7:$E$389,3,0)</f>
        <v>A3</v>
      </c>
      <c r="W87" s="494">
        <f>VLOOKUP(V87,Sheet1!$B$2:$C$12,2,TRUE)</f>
        <v>8</v>
      </c>
      <c r="X87" s="494" t="str">
        <f>VLOOKUP($E87,'[24]Gui chi Quynh'!$C$7:$E$389,3,0)</f>
        <v>A2</v>
      </c>
      <c r="Y87" s="494">
        <f>VLOOKUP(X87,Sheet1!$B$2:$C$12,2,TRUE)</f>
        <v>9</v>
      </c>
      <c r="Z87" s="494" t="str">
        <f>VLOOKUP($E87,'[25]Gui chi Quynh'!$C$7:$E$388,3,0)</f>
        <v>A2</v>
      </c>
      <c r="AA87" s="494">
        <f>VLOOKUP(Z87,Sheet1!$B$2:$C$12,2,TRUE)</f>
        <v>9</v>
      </c>
      <c r="AB87" s="494" t="str">
        <f>VLOOKUP($E87,'T5'!$E$9:$AH$337,24,0)</f>
        <v>A3</v>
      </c>
      <c r="AC87" s="494">
        <f>VLOOKUP(AB87,Sheet1!$B$2:$C$12,2,TRUE)</f>
        <v>8</v>
      </c>
      <c r="AD87" s="494"/>
      <c r="AE87" s="494" t="e">
        <f>VLOOKUP(AD87,Sheet1!$B$2:$C$12,2,TRUE)</f>
        <v>#N/A</v>
      </c>
      <c r="AF87" s="592" t="str">
        <f>VLOOKUP($E87,'[26]Tong hop ket qua'!$E$19:$M$219,9,0)</f>
        <v>Đạt yêu cầu</v>
      </c>
      <c r="AG87" s="709">
        <f t="shared" si="7"/>
        <v>8</v>
      </c>
      <c r="AH87" s="709" t="str">
        <f t="shared" si="4"/>
        <v>11A*</v>
      </c>
      <c r="AI87" s="709">
        <f t="shared" si="5"/>
        <v>0</v>
      </c>
      <c r="AJ87" s="683"/>
      <c r="AK87" s="494" t="str">
        <f t="shared" si="6"/>
        <v>Xuất sắc</v>
      </c>
      <c r="AL87" s="494" t="str">
        <f>VLOOKUP($E87,'cac dv gui'!$C$247:$AC$278,25,0)</f>
        <v xml:space="preserve">Xuất sắc </v>
      </c>
      <c r="AM87" s="494" t="str">
        <f>VLOOKUP($E87,'cac dv gui'!$C$247:$AC$278,26,0)</f>
        <v xml:space="preserve">Xuất sắc </v>
      </c>
      <c r="AN87" s="675"/>
      <c r="AO87" s="494"/>
      <c r="AP87" s="675"/>
      <c r="AQ87" s="675"/>
      <c r="AR87" s="675"/>
      <c r="AS87" s="675"/>
      <c r="AT87" s="494"/>
      <c r="AU87" s="684" t="s">
        <v>392</v>
      </c>
    </row>
    <row r="88" spans="1:47" s="684" customFormat="1" ht="24.95" customHeight="1" x14ac:dyDescent="0.25">
      <c r="A88" s="512" t="s">
        <v>1323</v>
      </c>
      <c r="B88" s="512">
        <f>COUNTIF($F$11:F178,F88)</f>
        <v>24</v>
      </c>
      <c r="C88" s="513" t="s">
        <v>985</v>
      </c>
      <c r="D88" s="552" t="s">
        <v>273</v>
      </c>
      <c r="E88" s="520" t="s">
        <v>509</v>
      </c>
      <c r="F88" s="494" t="s">
        <v>367</v>
      </c>
      <c r="G88" s="494" t="s">
        <v>975</v>
      </c>
      <c r="H88" s="494" t="str">
        <f>VLOOKUP(E88,'[16]Gui chi Quynh'!$C$7:$E$387,3,0)</f>
        <v>A3</v>
      </c>
      <c r="I88" s="494">
        <f>VLOOKUP(H88,Sheet1!$B$2:$C$12,2,TRUE)</f>
        <v>8</v>
      </c>
      <c r="J88" s="494" t="str">
        <f>VLOOKUP($E88,'[17]Gui chi Quynh'!$C$7:$E$387,3,0)</f>
        <v>A3</v>
      </c>
      <c r="K88" s="494">
        <f>VLOOKUP(J88,Sheet1!$B$2:$C$12,2,TRUE)</f>
        <v>8</v>
      </c>
      <c r="L88" s="494" t="str">
        <f>VLOOKUP(E88,'[18]Gui chi Quynh'!$C$7:$F$385,3,0)</f>
        <v>A3</v>
      </c>
      <c r="M88" s="494">
        <f>VLOOKUP(L88,Sheet1!$B$2:$C$12,2,TRUE)</f>
        <v>8</v>
      </c>
      <c r="N88" s="494" t="str">
        <f>VLOOKUP(E88,'[19]Gui chi Quynh'!$C$7:$E$391,3,0)</f>
        <v>A2</v>
      </c>
      <c r="O88" s="494">
        <f>VLOOKUP(N88,Sheet1!$B$2:$C$12,2,TRUE)</f>
        <v>9</v>
      </c>
      <c r="P88" s="494" t="str">
        <f>VLOOKUP(E88,'[20]Gui chi Quynh'!$C$7:$E$391,3,0)</f>
        <v>A2</v>
      </c>
      <c r="Q88" s="494">
        <f>VLOOKUP(P88,Sheet1!$B$2:$C$12,2,TRUE)</f>
        <v>9</v>
      </c>
      <c r="R88" s="494" t="str">
        <f>VLOOKUP($E88,'[21]Gui chi Quynh'!$C$7:$E$390,3,0)</f>
        <v>A3</v>
      </c>
      <c r="S88" s="494">
        <f>VLOOKUP(R88,Sheet1!$B$2:$C$12,2,TRUE)</f>
        <v>8</v>
      </c>
      <c r="T88" s="494" t="str">
        <f>VLOOKUP($E88,'[22]Gui chi Quynh'!$C$7:$E$390,3,0)</f>
        <v>A2</v>
      </c>
      <c r="U88" s="494">
        <f>VLOOKUP(T88,Sheet1!$B$2:$C$12,2,TRUE)</f>
        <v>9</v>
      </c>
      <c r="V88" s="494" t="str">
        <f>VLOOKUP($E88,'[23]Gui chi Quynh'!$C$7:$E$389,3,0)</f>
        <v>A4</v>
      </c>
      <c r="W88" s="494">
        <f>VLOOKUP(V88,Sheet1!$B$2:$C$12,2,TRUE)</f>
        <v>7</v>
      </c>
      <c r="X88" s="494" t="str">
        <f>VLOOKUP($E88,'[24]Gui chi Quynh'!$C$7:$E$389,3,0)</f>
        <v>A2</v>
      </c>
      <c r="Y88" s="494">
        <f>VLOOKUP(X88,Sheet1!$B$2:$C$12,2,TRUE)</f>
        <v>9</v>
      </c>
      <c r="Z88" s="494" t="str">
        <f>VLOOKUP($E88,'[25]Gui chi Quynh'!$C$7:$E$388,3,0)</f>
        <v>A2</v>
      </c>
      <c r="AA88" s="494">
        <f>VLOOKUP(Z88,Sheet1!$B$2:$C$12,2,TRUE)</f>
        <v>9</v>
      </c>
      <c r="AB88" s="494" t="str">
        <f>VLOOKUP($E88,'T5'!$E$9:$AH$337,24,0)</f>
        <v>A4</v>
      </c>
      <c r="AC88" s="494">
        <f>VLOOKUP(AB88,Sheet1!$B$2:$C$12,2,TRUE)</f>
        <v>7</v>
      </c>
      <c r="AD88" s="494"/>
      <c r="AE88" s="494" t="e">
        <f>VLOOKUP(AD88,Sheet1!$B$2:$C$12,2,TRUE)</f>
        <v>#N/A</v>
      </c>
      <c r="AF88" s="592" t="str">
        <f>VLOOKUP($E88,'[26]Tong hop ket qua'!$E$19:$M$219,9,0)</f>
        <v>Đạt yêu cầu</v>
      </c>
      <c r="AG88" s="709">
        <f t="shared" si="7"/>
        <v>8.3000000000000007</v>
      </c>
      <c r="AH88" s="709" t="str">
        <f t="shared" si="4"/>
        <v>11A*</v>
      </c>
      <c r="AI88" s="709">
        <f t="shared" si="5"/>
        <v>0</v>
      </c>
      <c r="AJ88" s="683"/>
      <c r="AK88" s="494" t="str">
        <f t="shared" si="6"/>
        <v>Xuất sắc</v>
      </c>
      <c r="AL88" s="494" t="str">
        <f>VLOOKUP($E88,'cac dv gui'!$C$247:$AC$278,25,0)</f>
        <v xml:space="preserve">Xuất sắc </v>
      </c>
      <c r="AM88" s="494" t="str">
        <f>VLOOKUP($E88,'cac dv gui'!$C$247:$AC$278,26,0)</f>
        <v xml:space="preserve">Xuất sắc </v>
      </c>
      <c r="AN88" s="675"/>
      <c r="AO88" s="494"/>
      <c r="AP88" s="675"/>
      <c r="AQ88" s="675"/>
      <c r="AR88" s="675"/>
      <c r="AS88" s="675"/>
      <c r="AT88" s="494"/>
      <c r="AU88" s="684" t="s">
        <v>393</v>
      </c>
    </row>
    <row r="89" spans="1:47" s="684" customFormat="1" ht="36" customHeight="1" x14ac:dyDescent="0.25">
      <c r="A89" s="512" t="s">
        <v>1324</v>
      </c>
      <c r="B89" s="512">
        <f>COUNTIF($F$11:F89,F89)</f>
        <v>1</v>
      </c>
      <c r="C89" s="513" t="s">
        <v>984</v>
      </c>
      <c r="D89" s="519" t="s">
        <v>6</v>
      </c>
      <c r="E89" s="599" t="s">
        <v>823</v>
      </c>
      <c r="F89" s="494" t="s">
        <v>10</v>
      </c>
      <c r="G89" s="494" t="s">
        <v>974</v>
      </c>
      <c r="H89" s="494" t="str">
        <f>VLOOKUP(E89,'[16]Gui chi Quynh'!$C$7:$E$387,3,0)</f>
        <v>A1</v>
      </c>
      <c r="I89" s="494">
        <f>VLOOKUP(H89,Sheet1!$B$2:$C$12,2,TRUE)</f>
        <v>10</v>
      </c>
      <c r="J89" s="494" t="str">
        <f>VLOOKUP($E89,'[17]Gui chi Quynh'!$C$7:$E$387,3,0)</f>
        <v>A3</v>
      </c>
      <c r="K89" s="494">
        <f>VLOOKUP(J89,Sheet1!$B$2:$C$12,2,TRUE)</f>
        <v>8</v>
      </c>
      <c r="L89" s="494" t="str">
        <f>VLOOKUP(E89,'[18]Gui chi Quynh'!$C$7:$F$385,3,0)</f>
        <v>A2</v>
      </c>
      <c r="M89" s="494">
        <f>VLOOKUP(L89,Sheet1!$B$2:$C$12,2,TRUE)</f>
        <v>9</v>
      </c>
      <c r="N89" s="494" t="str">
        <f>VLOOKUP(E89,'[19]Gui chi Quynh'!$C$7:$E$391,3,0)</f>
        <v>A4</v>
      </c>
      <c r="O89" s="494">
        <f>VLOOKUP(N89,Sheet1!$B$2:$C$12,2,TRUE)</f>
        <v>7</v>
      </c>
      <c r="P89" s="494" t="str">
        <f>VLOOKUP(E89,'[20]Gui chi Quynh'!$C$7:$E$391,3,0)</f>
        <v>A2</v>
      </c>
      <c r="Q89" s="494">
        <f>VLOOKUP(P89,Sheet1!$B$2:$C$12,2,TRUE)</f>
        <v>9</v>
      </c>
      <c r="R89" s="494" t="str">
        <f>VLOOKUP($E89,'[21]Gui chi Quynh'!$C$7:$E$390,3,0)</f>
        <v>A4</v>
      </c>
      <c r="S89" s="494">
        <f>VLOOKUP(R89,Sheet1!$B$2:$C$12,2,TRUE)</f>
        <v>7</v>
      </c>
      <c r="T89" s="494" t="str">
        <f>VLOOKUP($E89,'[22]Gui chi Quynh'!$C$7:$E$390,3,0)</f>
        <v>A2</v>
      </c>
      <c r="U89" s="494">
        <f>VLOOKUP(T89,Sheet1!$B$2:$C$12,2,TRUE)</f>
        <v>9</v>
      </c>
      <c r="V89" s="494" t="str">
        <f>VLOOKUP($E89,'[23]Gui chi Quynh'!$C$7:$E$389,3,0)</f>
        <v>A2</v>
      </c>
      <c r="W89" s="494">
        <f>VLOOKUP(V89,Sheet1!$B$2:$C$12,2,TRUE)</f>
        <v>9</v>
      </c>
      <c r="X89" s="494" t="str">
        <f>VLOOKUP($E89,'[24]Gui chi Quynh'!$C$7:$E$389,3,0)</f>
        <v>A1</v>
      </c>
      <c r="Y89" s="494">
        <f>VLOOKUP(X89,Sheet1!$B$2:$C$12,2,TRUE)</f>
        <v>10</v>
      </c>
      <c r="Z89" s="494" t="str">
        <f>VLOOKUP($E89,'[25]Gui chi Quynh'!$C$7:$E$388,3,0)</f>
        <v>A3</v>
      </c>
      <c r="AA89" s="494">
        <f>VLOOKUP(Z89,Sheet1!$B$2:$C$12,2,TRUE)</f>
        <v>8</v>
      </c>
      <c r="AB89" s="494" t="str">
        <f>VLOOKUP($E89,'T5'!$E$9:$AH$337,24,0)</f>
        <v>A3</v>
      </c>
      <c r="AC89" s="494">
        <f>VLOOKUP(AB89,Sheet1!$B$2:$C$12,2,TRUE)</f>
        <v>8</v>
      </c>
      <c r="AD89" s="494"/>
      <c r="AE89" s="494" t="e">
        <f>VLOOKUP(AD89,Sheet1!$B$2:$C$12,2,TRUE)</f>
        <v>#N/A</v>
      </c>
      <c r="AF89" s="592" t="str">
        <f>VLOOKUP($E89,'[26]Tong hop ket qua'!$E$19:$M$219,9,0)</f>
        <v>Tốt</v>
      </c>
      <c r="AG89" s="709">
        <f t="shared" si="7"/>
        <v>8.5</v>
      </c>
      <c r="AH89" s="709" t="str">
        <f t="shared" si="4"/>
        <v>11A*</v>
      </c>
      <c r="AI89" s="709">
        <f t="shared" si="5"/>
        <v>0</v>
      </c>
      <c r="AJ89" s="683"/>
      <c r="AK89" s="494" t="str">
        <f t="shared" si="6"/>
        <v>Xuất sắc</v>
      </c>
      <c r="AL89" s="494" t="str">
        <f>VLOOKUP($E89,'cac dv gui'!$C$38:$AD$58,25,0)</f>
        <v>Xuất sắc</v>
      </c>
      <c r="AM89" s="494" t="str">
        <f>VLOOKUP($E89,'cac dv gui'!$C$38:$AD$58,26,0)</f>
        <v>Xuất sắc</v>
      </c>
      <c r="AN89" s="675"/>
      <c r="AO89" s="494" t="s">
        <v>1130</v>
      </c>
      <c r="AP89" s="675"/>
      <c r="AQ89" s="675"/>
      <c r="AR89" s="675"/>
      <c r="AS89" s="675"/>
      <c r="AT89" s="494"/>
      <c r="AU89" s="684" t="s">
        <v>392</v>
      </c>
    </row>
    <row r="90" spans="1:47" s="684" customFormat="1" ht="24.95" customHeight="1" x14ac:dyDescent="0.25">
      <c r="A90" s="512" t="s">
        <v>1325</v>
      </c>
      <c r="B90" s="512">
        <f>COUNTIF($F$11:F90,F90)</f>
        <v>2</v>
      </c>
      <c r="C90" s="513" t="s">
        <v>985</v>
      </c>
      <c r="D90" s="552" t="s">
        <v>108</v>
      </c>
      <c r="E90" s="551" t="s">
        <v>530</v>
      </c>
      <c r="F90" s="494" t="s">
        <v>10</v>
      </c>
      <c r="G90" s="494" t="s">
        <v>974</v>
      </c>
      <c r="H90" s="494" t="str">
        <f>VLOOKUP(E90,'[16]Gui chi Quynh'!$C$7:$E$387,3,0)</f>
        <v>A4</v>
      </c>
      <c r="I90" s="494">
        <f>VLOOKUP(H90,Sheet1!$B$2:$C$12,2,TRUE)</f>
        <v>7</v>
      </c>
      <c r="J90" s="494" t="str">
        <f>VLOOKUP($E90,'[17]Gui chi Quynh'!$C$7:$E$387,3,0)</f>
        <v>A4</v>
      </c>
      <c r="K90" s="494">
        <f>VLOOKUP(J90,Sheet1!$B$2:$C$12,2,TRUE)</f>
        <v>7</v>
      </c>
      <c r="L90" s="494" t="str">
        <f>VLOOKUP(E90,'[18]Gui chi Quynh'!$C$7:$F$385,3,0)</f>
        <v>A4</v>
      </c>
      <c r="M90" s="494">
        <f>VLOOKUP(L90,Sheet1!$B$2:$C$12,2,TRUE)</f>
        <v>7</v>
      </c>
      <c r="N90" s="494" t="str">
        <f>VLOOKUP(E90,'[19]Gui chi Quynh'!$C$7:$E$391,3,0)</f>
        <v>A3</v>
      </c>
      <c r="O90" s="494">
        <f>VLOOKUP(N90,Sheet1!$B$2:$C$12,2,TRUE)</f>
        <v>8</v>
      </c>
      <c r="P90" s="494" t="str">
        <f>VLOOKUP(E90,'[20]Gui chi Quynh'!$C$7:$E$391,3,0)</f>
        <v>A2</v>
      </c>
      <c r="Q90" s="494">
        <f>VLOOKUP(P90,Sheet1!$B$2:$C$12,2,TRUE)</f>
        <v>9</v>
      </c>
      <c r="R90" s="494" t="str">
        <f>VLOOKUP($E90,'[21]Gui chi Quynh'!$C$7:$E$390,3,0)</f>
        <v>A4</v>
      </c>
      <c r="S90" s="494">
        <f>VLOOKUP(R90,Sheet1!$B$2:$C$12,2,TRUE)</f>
        <v>7</v>
      </c>
      <c r="T90" s="494" t="str">
        <f>VLOOKUP($E90,'[22]Gui chi Quynh'!$C$7:$E$390,3,0)</f>
        <v>A4</v>
      </c>
      <c r="U90" s="494">
        <f>VLOOKUP(T90,Sheet1!$B$2:$C$12,2,TRUE)</f>
        <v>7</v>
      </c>
      <c r="V90" s="494" t="str">
        <f>VLOOKUP($E90,'[23]Gui chi Quynh'!$C$7:$E$389,3,0)</f>
        <v>A3</v>
      </c>
      <c r="W90" s="494">
        <f>VLOOKUP(V90,Sheet1!$B$2:$C$12,2,TRUE)</f>
        <v>8</v>
      </c>
      <c r="X90" s="494" t="str">
        <f>VLOOKUP($E90,'[24]Gui chi Quynh'!$C$7:$E$389,3,0)</f>
        <v>A2</v>
      </c>
      <c r="Y90" s="494">
        <f>VLOOKUP(X90,Sheet1!$B$2:$C$12,2,TRUE)</f>
        <v>9</v>
      </c>
      <c r="Z90" s="494" t="str">
        <f>VLOOKUP($E90,'[25]Gui chi Quynh'!$C$7:$E$388,3,0)</f>
        <v>A1</v>
      </c>
      <c r="AA90" s="494">
        <f>VLOOKUP(Z90,Sheet1!$B$2:$C$12,2,TRUE)</f>
        <v>10</v>
      </c>
      <c r="AB90" s="494" t="str">
        <f>VLOOKUP($E90,'T5'!$E$9:$AH$337,24,0)</f>
        <v>A2</v>
      </c>
      <c r="AC90" s="494">
        <f>VLOOKUP(AB90,Sheet1!$B$2:$C$12,2,TRUE)</f>
        <v>9</v>
      </c>
      <c r="AD90" s="494"/>
      <c r="AE90" s="494" t="e">
        <f>VLOOKUP(AD90,Sheet1!$B$2:$C$12,2,TRUE)</f>
        <v>#N/A</v>
      </c>
      <c r="AF90" s="592"/>
      <c r="AG90" s="709">
        <f t="shared" si="7"/>
        <v>8</v>
      </c>
      <c r="AH90" s="709" t="str">
        <f t="shared" si="4"/>
        <v>11A*</v>
      </c>
      <c r="AI90" s="709">
        <f t="shared" si="5"/>
        <v>0</v>
      </c>
      <c r="AJ90" s="683"/>
      <c r="AK90" s="494" t="str">
        <f t="shared" si="6"/>
        <v>Xuất sắc</v>
      </c>
      <c r="AL90" s="494" t="str">
        <f>VLOOKUP($E90,'cac dv gui'!$C$38:$AD$58,25,0)</f>
        <v>Xuất sắc</v>
      </c>
      <c r="AM90" s="494" t="str">
        <f>VLOOKUP($E90,'cac dv gui'!$C$38:$AD$58,26,0)</f>
        <v>Xuất sắc</v>
      </c>
      <c r="AN90" s="675"/>
      <c r="AO90" s="494"/>
      <c r="AP90" s="675"/>
      <c r="AQ90" s="675"/>
      <c r="AR90" s="675"/>
      <c r="AS90" s="675"/>
      <c r="AT90" s="494"/>
      <c r="AU90" s="684" t="s">
        <v>391</v>
      </c>
    </row>
    <row r="91" spans="1:47" s="684" customFormat="1" ht="24.95" customHeight="1" x14ac:dyDescent="0.25">
      <c r="A91" s="512" t="s">
        <v>1326</v>
      </c>
      <c r="B91" s="512">
        <f>COUNTIF($F$11:F91,F91)</f>
        <v>3</v>
      </c>
      <c r="C91" s="513" t="s">
        <v>985</v>
      </c>
      <c r="D91" s="552" t="s">
        <v>107</v>
      </c>
      <c r="E91" s="551" t="s">
        <v>719</v>
      </c>
      <c r="F91" s="494" t="s">
        <v>10</v>
      </c>
      <c r="G91" s="494" t="s">
        <v>974</v>
      </c>
      <c r="H91" s="494" t="str">
        <f>VLOOKUP(E91,'[16]Gui chi Quynh'!$C$7:$E$387,3,0)</f>
        <v>A3</v>
      </c>
      <c r="I91" s="494">
        <f>VLOOKUP(H91,Sheet1!$B$2:$C$12,2,TRUE)</f>
        <v>8</v>
      </c>
      <c r="J91" s="494" t="str">
        <f>VLOOKUP($E91,'[17]Gui chi Quynh'!$C$7:$E$387,3,0)</f>
        <v>A4</v>
      </c>
      <c r="K91" s="494">
        <f>VLOOKUP(J91,Sheet1!$B$2:$C$12,2,TRUE)</f>
        <v>7</v>
      </c>
      <c r="L91" s="494" t="str">
        <f>VLOOKUP(E91,'[18]Gui chi Quynh'!$C$7:$F$385,3,0)</f>
        <v>A3</v>
      </c>
      <c r="M91" s="494">
        <f>VLOOKUP(L91,Sheet1!$B$2:$C$12,2,TRUE)</f>
        <v>8</v>
      </c>
      <c r="N91" s="494" t="str">
        <f>VLOOKUP(E91,'[19]Gui chi Quynh'!$C$7:$E$391,3,0)</f>
        <v>A3</v>
      </c>
      <c r="O91" s="494">
        <f>VLOOKUP(N91,Sheet1!$B$2:$C$12,2,TRUE)</f>
        <v>8</v>
      </c>
      <c r="P91" s="494" t="str">
        <f>VLOOKUP(E91,'[20]Gui chi Quynh'!$C$7:$E$391,3,0)</f>
        <v>A2</v>
      </c>
      <c r="Q91" s="494">
        <f>VLOOKUP(P91,Sheet1!$B$2:$C$12,2,TRUE)</f>
        <v>9</v>
      </c>
      <c r="R91" s="494" t="str">
        <f>VLOOKUP($E91,'[21]Gui chi Quynh'!$C$7:$E$390,3,0)</f>
        <v>A4</v>
      </c>
      <c r="S91" s="494">
        <f>VLOOKUP(R91,Sheet1!$B$2:$C$12,2,TRUE)</f>
        <v>7</v>
      </c>
      <c r="T91" s="494" t="str">
        <f>VLOOKUP($E91,'[22]Gui chi Quynh'!$C$7:$E$390,3,0)</f>
        <v>A4</v>
      </c>
      <c r="U91" s="494">
        <f>VLOOKUP(T91,Sheet1!$B$2:$C$12,2,TRUE)</f>
        <v>7</v>
      </c>
      <c r="V91" s="494" t="str">
        <f>VLOOKUP($E91,'[23]Gui chi Quynh'!$C$7:$E$389,3,0)</f>
        <v>A3</v>
      </c>
      <c r="W91" s="494">
        <f>VLOOKUP(V91,Sheet1!$B$2:$C$12,2,TRUE)</f>
        <v>8</v>
      </c>
      <c r="X91" s="494" t="str">
        <f>VLOOKUP($E91,'[24]Gui chi Quynh'!$C$7:$E$389,3,0)</f>
        <v>A2</v>
      </c>
      <c r="Y91" s="494">
        <f>VLOOKUP(X91,Sheet1!$B$2:$C$12,2,TRUE)</f>
        <v>9</v>
      </c>
      <c r="Z91" s="494" t="str">
        <f>VLOOKUP($E91,'[25]Gui chi Quynh'!$C$7:$E$388,3,0)</f>
        <v>A2</v>
      </c>
      <c r="AA91" s="494">
        <f>VLOOKUP(Z91,Sheet1!$B$2:$C$12,2,TRUE)</f>
        <v>9</v>
      </c>
      <c r="AB91" s="494" t="str">
        <f>VLOOKUP($E91,'T5'!$E$9:$AH$337,24,0)</f>
        <v>A3</v>
      </c>
      <c r="AC91" s="494">
        <f>VLOOKUP(AB91,Sheet1!$B$2:$C$12,2,TRUE)</f>
        <v>8</v>
      </c>
      <c r="AD91" s="494"/>
      <c r="AE91" s="494" t="e">
        <f>VLOOKUP(AD91,Sheet1!$B$2:$C$12,2,TRUE)</f>
        <v>#N/A</v>
      </c>
      <c r="AF91" s="592" t="str">
        <f>VLOOKUP($E91,'[26]Tong hop ket qua'!$E$19:$M$219,9,0)</f>
        <v>Khá</v>
      </c>
      <c r="AG91" s="709">
        <f t="shared" si="7"/>
        <v>8</v>
      </c>
      <c r="AH91" s="709" t="str">
        <f t="shared" si="4"/>
        <v>11A*</v>
      </c>
      <c r="AI91" s="709">
        <f t="shared" si="5"/>
        <v>0</v>
      </c>
      <c r="AJ91" s="683"/>
      <c r="AK91" s="494" t="str">
        <f t="shared" si="6"/>
        <v>Xuất sắc</v>
      </c>
      <c r="AL91" s="494" t="str">
        <f>VLOOKUP($E91,'cac dv gui'!$C$38:$AD$58,25,0)</f>
        <v>Tốt</v>
      </c>
      <c r="AM91" s="494" t="str">
        <f>VLOOKUP($E91,'cac dv gui'!$C$38:$AD$58,26,0)</f>
        <v>Xuất sắc</v>
      </c>
      <c r="AN91" s="675"/>
      <c r="AO91" s="494"/>
      <c r="AP91" s="675"/>
      <c r="AQ91" s="675"/>
      <c r="AR91" s="675"/>
      <c r="AS91" s="675"/>
      <c r="AT91" s="494"/>
      <c r="AU91" s="684" t="s">
        <v>392</v>
      </c>
    </row>
    <row r="92" spans="1:47" s="684" customFormat="1" ht="24.95" customHeight="1" x14ac:dyDescent="0.25">
      <c r="A92" s="512" t="s">
        <v>1327</v>
      </c>
      <c r="B92" s="512">
        <f>COUNTIF($F$11:F201,F92)</f>
        <v>1</v>
      </c>
      <c r="C92" s="513" t="s">
        <v>984</v>
      </c>
      <c r="D92" s="552" t="s">
        <v>399</v>
      </c>
      <c r="E92" s="551" t="s">
        <v>533</v>
      </c>
      <c r="F92" s="494" t="s">
        <v>1150</v>
      </c>
      <c r="G92" s="494" t="s">
        <v>974</v>
      </c>
      <c r="H92" s="494" t="str">
        <f>VLOOKUP(E92,'[16]Gui chi Quynh'!$C$7:$E$387,3,0)</f>
        <v>A3</v>
      </c>
      <c r="I92" s="494">
        <f>VLOOKUP(H92,Sheet1!$B$2:$C$12,2,TRUE)</f>
        <v>8</v>
      </c>
      <c r="J92" s="494" t="str">
        <f>VLOOKUP($E92,'[17]Gui chi Quynh'!$C$7:$E$387,3,0)</f>
        <v>A4</v>
      </c>
      <c r="K92" s="494">
        <f>VLOOKUP(J92,Sheet1!$B$2:$C$12,2,TRUE)</f>
        <v>7</v>
      </c>
      <c r="L92" s="494" t="str">
        <f>VLOOKUP(E92,'[18]Gui chi Quynh'!$C$7:$F$385,3,0)</f>
        <v>A3</v>
      </c>
      <c r="M92" s="494">
        <f>VLOOKUP(L92,Sheet1!$B$2:$C$12,2,TRUE)</f>
        <v>8</v>
      </c>
      <c r="N92" s="494" t="str">
        <f>VLOOKUP(E92,'[19]Gui chi Quynh'!$C$7:$E$391,3,0)</f>
        <v>A3</v>
      </c>
      <c r="O92" s="494">
        <f>VLOOKUP(N92,Sheet1!$B$2:$C$12,2,TRUE)</f>
        <v>8</v>
      </c>
      <c r="P92" s="494" t="str">
        <f>VLOOKUP(E92,'[20]Gui chi Quynh'!$C$7:$E$391,3,0)</f>
        <v>A2</v>
      </c>
      <c r="Q92" s="494">
        <f>VLOOKUP(P92,Sheet1!$B$2:$C$12,2,TRUE)</f>
        <v>9</v>
      </c>
      <c r="R92" s="494" t="str">
        <f>VLOOKUP($E92,'[21]Gui chi Quynh'!$C$7:$E$390,3,0)</f>
        <v>A4</v>
      </c>
      <c r="S92" s="494">
        <f>VLOOKUP(R92,Sheet1!$B$2:$C$12,2,TRUE)</f>
        <v>7</v>
      </c>
      <c r="T92" s="494" t="str">
        <f>VLOOKUP($E92,'[22]Gui chi Quynh'!$C$7:$E$390,3,0)</f>
        <v>A4</v>
      </c>
      <c r="U92" s="494">
        <f>VLOOKUP(T92,Sheet1!$B$2:$C$12,2,TRUE)</f>
        <v>7</v>
      </c>
      <c r="V92" s="494" t="str">
        <f>VLOOKUP($E92,'[23]Gui chi Quynh'!$C$7:$E$389,3,0)</f>
        <v>A2</v>
      </c>
      <c r="W92" s="494">
        <f>VLOOKUP(V92,Sheet1!$B$2:$C$12,2,TRUE)</f>
        <v>9</v>
      </c>
      <c r="X92" s="494" t="str">
        <f>VLOOKUP($E92,'[24]Gui chi Quynh'!$C$7:$E$389,3,0)</f>
        <v>A1</v>
      </c>
      <c r="Y92" s="494">
        <f>VLOOKUP(X92,Sheet1!$B$2:$C$12,2,TRUE)</f>
        <v>10</v>
      </c>
      <c r="Z92" s="494" t="str">
        <f>VLOOKUP($E92,'[25]Gui chi Quynh'!$C$7:$E$388,3,0)</f>
        <v>A2</v>
      </c>
      <c r="AA92" s="494">
        <f>VLOOKUP(Z92,Sheet1!$B$2:$C$12,2,TRUE)</f>
        <v>9</v>
      </c>
      <c r="AB92" s="494" t="str">
        <f>VLOOKUP($E92,'T5'!$E$9:$AH$337,24,0)</f>
        <v>A3</v>
      </c>
      <c r="AC92" s="494">
        <f>VLOOKUP(AB92,Sheet1!$B$2:$C$12,2,TRUE)</f>
        <v>8</v>
      </c>
      <c r="AD92" s="494"/>
      <c r="AE92" s="494" t="e">
        <f>VLOOKUP(AD92,Sheet1!$B$2:$C$12,2,TRUE)</f>
        <v>#N/A</v>
      </c>
      <c r="AF92" s="592" t="str">
        <f>VLOOKUP($E92,'[26]Tong hop ket qua'!$E$19:$M$219,9,0)</f>
        <v>Khá</v>
      </c>
      <c r="AG92" s="709">
        <f t="shared" si="7"/>
        <v>8.1999999999999993</v>
      </c>
      <c r="AH92" s="709" t="str">
        <f t="shared" si="4"/>
        <v>11A*</v>
      </c>
      <c r="AI92" s="709">
        <f t="shared" si="5"/>
        <v>0</v>
      </c>
      <c r="AJ92" s="683"/>
      <c r="AK92" s="494" t="str">
        <f t="shared" si="6"/>
        <v>Xuất sắc</v>
      </c>
      <c r="AL92" s="494" t="str">
        <f>VLOOKUP($E92,'cac dv gui'!$C$290:$AC$301,25,0)</f>
        <v xml:space="preserve">Xuất sắc </v>
      </c>
      <c r="AM92" s="494" t="str">
        <f>VLOOKUP($E92,'cac dv gui'!$C$290:$AC$301,26,0)</f>
        <v xml:space="preserve">Xuất sắc </v>
      </c>
      <c r="AN92" s="675"/>
      <c r="AO92" s="494" t="s">
        <v>1130</v>
      </c>
      <c r="AP92" s="675"/>
      <c r="AQ92" s="675"/>
      <c r="AR92" s="675"/>
      <c r="AS92" s="675"/>
      <c r="AT92" s="494"/>
      <c r="AU92" s="684" t="s">
        <v>392</v>
      </c>
    </row>
    <row r="93" spans="1:47" s="684" customFormat="1" ht="24.95" customHeight="1" x14ac:dyDescent="0.25">
      <c r="A93" s="512" t="s">
        <v>1328</v>
      </c>
      <c r="B93" s="512">
        <f>COUNTIF($F$11:F336,F93)</f>
        <v>16</v>
      </c>
      <c r="C93" s="513" t="s">
        <v>984</v>
      </c>
      <c r="D93" s="562" t="s">
        <v>112</v>
      </c>
      <c r="E93" s="712" t="s">
        <v>548</v>
      </c>
      <c r="F93" s="494" t="s">
        <v>255</v>
      </c>
      <c r="G93" s="494" t="s">
        <v>974</v>
      </c>
      <c r="H93" s="494" t="str">
        <f>VLOOKUP(E93,'[16]Gui chi Quynh'!$C$7:$E$387,3,0)</f>
        <v>A2</v>
      </c>
      <c r="I93" s="494">
        <f>VLOOKUP(H93,Sheet1!$B$2:$C$12,2,TRUE)</f>
        <v>9</v>
      </c>
      <c r="J93" s="494" t="str">
        <f>VLOOKUP($E93,'[17]Gui chi Quynh'!$C$7:$E$387,3,0)</f>
        <v>A4</v>
      </c>
      <c r="K93" s="494">
        <f>VLOOKUP(J93,Sheet1!$B$2:$C$12,2,TRUE)</f>
        <v>7</v>
      </c>
      <c r="L93" s="494" t="str">
        <f>VLOOKUP(E93,'[18]Gui chi Quynh'!$C$7:$F$385,3,0)</f>
        <v>A2</v>
      </c>
      <c r="M93" s="494">
        <f>VLOOKUP(L93,Sheet1!$B$2:$C$12,2,TRUE)</f>
        <v>9</v>
      </c>
      <c r="N93" s="494" t="str">
        <f>VLOOKUP(E93,'[19]Gui chi Quynh'!$C$7:$E$391,3,0)</f>
        <v>A4</v>
      </c>
      <c r="O93" s="494">
        <f>VLOOKUP(N93,Sheet1!$B$2:$C$12,2,TRUE)</f>
        <v>7</v>
      </c>
      <c r="P93" s="494" t="str">
        <f>VLOOKUP(E93,'[20]Gui chi Quynh'!$C$7:$E$391,3,0)</f>
        <v>A2</v>
      </c>
      <c r="Q93" s="494">
        <f>VLOOKUP(P93,Sheet1!$B$2:$C$12,2,TRUE)</f>
        <v>9</v>
      </c>
      <c r="R93" s="494" t="str">
        <f>VLOOKUP($E93,'[21]Gui chi Quynh'!$C$7:$E$390,3,0)</f>
        <v>A3</v>
      </c>
      <c r="S93" s="494">
        <f>VLOOKUP(R93,Sheet1!$B$2:$C$12,2,TRUE)</f>
        <v>8</v>
      </c>
      <c r="T93" s="494" t="str">
        <f>VLOOKUP($E93,'[22]Gui chi Quynh'!$C$7:$E$390,3,0)</f>
        <v>A2</v>
      </c>
      <c r="U93" s="494">
        <f>VLOOKUP(T93,Sheet1!$B$2:$C$12,2,TRUE)</f>
        <v>9</v>
      </c>
      <c r="V93" s="494" t="str">
        <f>VLOOKUP($E93,'[23]Gui chi Quynh'!$C$7:$E$389,3,0)</f>
        <v>A4</v>
      </c>
      <c r="W93" s="494">
        <f>VLOOKUP(V93,Sheet1!$B$2:$C$12,2,TRUE)</f>
        <v>7</v>
      </c>
      <c r="X93" s="494" t="str">
        <f>VLOOKUP($E93,'[24]Gui chi Quynh'!$C$7:$E$389,3,0)</f>
        <v>A2</v>
      </c>
      <c r="Y93" s="494">
        <f>VLOOKUP(X93,Sheet1!$B$2:$C$12,2,TRUE)</f>
        <v>9</v>
      </c>
      <c r="Z93" s="494" t="str">
        <f>VLOOKUP($E93,'[25]Gui chi Quynh'!$C$7:$E$388,3,0)</f>
        <v>A4</v>
      </c>
      <c r="AA93" s="494">
        <f>VLOOKUP(Z93,Sheet1!$B$2:$C$12,2,TRUE)</f>
        <v>7</v>
      </c>
      <c r="AB93" s="494" t="str">
        <f>VLOOKUP($E93,'T5'!$E$9:$AH$337,24,0)</f>
        <v>A3</v>
      </c>
      <c r="AC93" s="494">
        <f>VLOOKUP(AB93,Sheet1!$B$2:$C$12,2,TRUE)</f>
        <v>8</v>
      </c>
      <c r="AD93" s="494"/>
      <c r="AE93" s="494" t="e">
        <f>VLOOKUP(AD93,Sheet1!$B$2:$C$12,2,TRUE)</f>
        <v>#N/A</v>
      </c>
      <c r="AF93" s="592" t="str">
        <f>VLOOKUP($E93,'[26]Tong hop ket qua'!$E$19:$M$219,9,0)</f>
        <v>Khá</v>
      </c>
      <c r="AG93" s="709">
        <f t="shared" si="7"/>
        <v>8.1</v>
      </c>
      <c r="AH93" s="709" t="str">
        <f t="shared" si="4"/>
        <v>11A*</v>
      </c>
      <c r="AI93" s="709">
        <f t="shared" si="5"/>
        <v>0</v>
      </c>
      <c r="AJ93" s="683"/>
      <c r="AK93" s="494" t="str">
        <f t="shared" si="6"/>
        <v>Xuất sắc</v>
      </c>
      <c r="AL93" s="494" t="str">
        <f>VLOOKUP($E93,'cac dv gui'!$C$60:$AD$75,25,0)</f>
        <v>Tốt</v>
      </c>
      <c r="AM93" s="494" t="str">
        <f>VLOOKUP($E93,'cac dv gui'!$C$60:$AD$75,26,0)</f>
        <v>Xuất sắc</v>
      </c>
      <c r="AN93" s="675"/>
      <c r="AO93" s="494" t="s">
        <v>1130</v>
      </c>
      <c r="AP93" s="675"/>
      <c r="AQ93" s="675"/>
      <c r="AR93" s="675"/>
      <c r="AS93" s="675"/>
      <c r="AT93" s="494"/>
      <c r="AU93" s="684" t="s">
        <v>392</v>
      </c>
    </row>
    <row r="94" spans="1:47" s="684" customFormat="1" ht="59.25" customHeight="1" x14ac:dyDescent="0.25">
      <c r="A94" s="512" t="s">
        <v>1329</v>
      </c>
      <c r="B94" s="512">
        <f>COUNTIF($F$11:F94,F94)</f>
        <v>2</v>
      </c>
      <c r="C94" s="513" t="s">
        <v>984</v>
      </c>
      <c r="D94" s="562" t="s">
        <v>115</v>
      </c>
      <c r="E94" s="712" t="s">
        <v>553</v>
      </c>
      <c r="F94" s="494" t="s">
        <v>255</v>
      </c>
      <c r="G94" s="494" t="s">
        <v>974</v>
      </c>
      <c r="H94" s="494" t="str">
        <f>VLOOKUP(E94,'[16]Gui chi Quynh'!$C$7:$E$387,3,0)</f>
        <v>A3</v>
      </c>
      <c r="I94" s="494">
        <f>VLOOKUP(H94,Sheet1!$B$2:$C$12,2,TRUE)</f>
        <v>8</v>
      </c>
      <c r="J94" s="494" t="str">
        <f>VLOOKUP($E94,'[17]Gui chi Quynh'!$C$7:$E$387,3,0)</f>
        <v>A4</v>
      </c>
      <c r="K94" s="494">
        <f>VLOOKUP(J94,Sheet1!$B$2:$C$12,2,TRUE)</f>
        <v>7</v>
      </c>
      <c r="L94" s="494" t="str">
        <f>VLOOKUP(E94,'[18]Gui chi Quynh'!$C$7:$F$385,3,0)</f>
        <v>A3</v>
      </c>
      <c r="M94" s="494">
        <f>VLOOKUP(L94,Sheet1!$B$2:$C$12,2,TRUE)</f>
        <v>8</v>
      </c>
      <c r="N94" s="494" t="str">
        <f>VLOOKUP(E94,'[19]Gui chi Quynh'!$C$7:$E$391,3,0)</f>
        <v>A3</v>
      </c>
      <c r="O94" s="494">
        <f>VLOOKUP(N94,Sheet1!$B$2:$C$12,2,TRUE)</f>
        <v>8</v>
      </c>
      <c r="P94" s="494" t="str">
        <f>VLOOKUP(E94,'[20]Gui chi Quynh'!$C$7:$E$391,3,0)</f>
        <v>A2</v>
      </c>
      <c r="Q94" s="494">
        <f>VLOOKUP(P94,Sheet1!$B$2:$C$12,2,TRUE)</f>
        <v>9</v>
      </c>
      <c r="R94" s="494" t="str">
        <f>VLOOKUP($E94,'[21]Gui chi Quynh'!$C$7:$E$390,3,0)</f>
        <v>A4</v>
      </c>
      <c r="S94" s="494">
        <f>VLOOKUP(R94,Sheet1!$B$2:$C$12,2,TRUE)</f>
        <v>7</v>
      </c>
      <c r="T94" s="494" t="str">
        <f>VLOOKUP($E94,'[22]Gui chi Quynh'!$C$7:$E$390,3,0)</f>
        <v>A DN</v>
      </c>
      <c r="U94" s="494"/>
      <c r="V94" s="494" t="str">
        <f>VLOOKUP($E94,'[23]Gui chi Quynh'!$C$7:$E$389,3,0)</f>
        <v>A DN</v>
      </c>
      <c r="W94" s="494"/>
      <c r="X94" s="494" t="str">
        <f>VLOOKUP($E94,'[24]Gui chi Quynh'!$C$7:$E$389,3,0)</f>
        <v>A DN</v>
      </c>
      <c r="Y94" s="494"/>
      <c r="Z94" s="494" t="str">
        <f>VLOOKUP($E94,'[25]Gui chi Quynh'!$C$7:$E$388,3,0)</f>
        <v>A DN</v>
      </c>
      <c r="AA94" s="494"/>
      <c r="AB94" s="494" t="str">
        <f>VLOOKUP($E94,'T5'!$E$9:$AH$337,24,0)</f>
        <v>A DN</v>
      </c>
      <c r="AC94" s="494"/>
      <c r="AD94" s="494" t="s">
        <v>1117</v>
      </c>
      <c r="AE94" s="494"/>
      <c r="AF94" s="592"/>
      <c r="AG94" s="709">
        <f>ROUND(AVERAGE($H94:$R94),1)</f>
        <v>8</v>
      </c>
      <c r="AH94" s="709" t="str">
        <f t="shared" si="4"/>
        <v>11A*</v>
      </c>
      <c r="AI94" s="709">
        <f t="shared" si="5"/>
        <v>0</v>
      </c>
      <c r="AJ94" s="683"/>
      <c r="AK94" s="494" t="str">
        <f t="shared" si="6"/>
        <v>Xuất sắc</v>
      </c>
      <c r="AL94" s="494" t="str">
        <f>VLOOKUP($E94,'cac dv gui'!$C$60:$AD$75,25,0)</f>
        <v>Xuất sắc</v>
      </c>
      <c r="AM94" s="494" t="str">
        <f>VLOOKUP($E94,'cac dv gui'!$C$60:$AD$75,26,0)</f>
        <v>Xuất sắc</v>
      </c>
      <c r="AN94" s="675"/>
      <c r="AO94" s="494"/>
      <c r="AP94" s="675"/>
      <c r="AQ94" s="675"/>
      <c r="AR94" s="675"/>
      <c r="AS94" s="675"/>
      <c r="AT94" s="678" t="s">
        <v>1121</v>
      </c>
      <c r="AU94" s="684" t="s">
        <v>306</v>
      </c>
    </row>
    <row r="95" spans="1:47" s="684" customFormat="1" ht="24.95" customHeight="1" x14ac:dyDescent="0.25">
      <c r="A95" s="512" t="s">
        <v>1330</v>
      </c>
      <c r="B95" s="512">
        <f>COUNTIF($F$11:F95,F95)</f>
        <v>3</v>
      </c>
      <c r="C95" s="513" t="s">
        <v>984</v>
      </c>
      <c r="D95" s="562" t="s">
        <v>117</v>
      </c>
      <c r="E95" s="712" t="s">
        <v>555</v>
      </c>
      <c r="F95" s="494" t="s">
        <v>255</v>
      </c>
      <c r="G95" s="494" t="s">
        <v>974</v>
      </c>
      <c r="H95" s="494" t="str">
        <f>VLOOKUP(E95,'[16]Gui chi Quynh'!$C$7:$E$387,3,0)</f>
        <v>A1</v>
      </c>
      <c r="I95" s="494">
        <f>VLOOKUP(H95,Sheet1!$B$2:$C$12,2,TRUE)</f>
        <v>10</v>
      </c>
      <c r="J95" s="494" t="str">
        <f>VLOOKUP($E95,'[17]Gui chi Quynh'!$C$7:$E$387,3,0)</f>
        <v>A4</v>
      </c>
      <c r="K95" s="494">
        <f>VLOOKUP(J95,Sheet1!$B$2:$C$12,2,TRUE)</f>
        <v>7</v>
      </c>
      <c r="L95" s="494" t="str">
        <f>VLOOKUP(E95,'[18]Gui chi Quynh'!$C$7:$F$385,3,0)</f>
        <v>A1</v>
      </c>
      <c r="M95" s="494">
        <f>VLOOKUP(L95,Sheet1!$B$2:$C$12,2,TRUE)</f>
        <v>10</v>
      </c>
      <c r="N95" s="494" t="str">
        <f>VLOOKUP(E95,'[19]Gui chi Quynh'!$C$7:$E$391,3,0)</f>
        <v>A4</v>
      </c>
      <c r="O95" s="494">
        <f>VLOOKUP(N95,Sheet1!$B$2:$C$12,2,TRUE)</f>
        <v>7</v>
      </c>
      <c r="P95" s="494" t="str">
        <f>VLOOKUP(E95,'[20]Gui chi Quynh'!$C$7:$E$391,3,0)</f>
        <v>A3</v>
      </c>
      <c r="Q95" s="494">
        <f>VLOOKUP(P95,Sheet1!$B$2:$C$12,2,TRUE)</f>
        <v>8</v>
      </c>
      <c r="R95" s="494" t="str">
        <f>VLOOKUP($E95,'[21]Gui chi Quynh'!$C$7:$E$390,3,0)</f>
        <v>A2</v>
      </c>
      <c r="S95" s="494">
        <f>VLOOKUP(R95,Sheet1!$B$2:$C$12,2,TRUE)</f>
        <v>9</v>
      </c>
      <c r="T95" s="494" t="str">
        <f>VLOOKUP($E95,'[22]Gui chi Quynh'!$C$7:$E$390,3,0)</f>
        <v>A4</v>
      </c>
      <c r="U95" s="494">
        <f>VLOOKUP(T95,Sheet1!$B$2:$C$12,2,TRUE)</f>
        <v>7</v>
      </c>
      <c r="V95" s="494" t="str">
        <f>VLOOKUP($E95,'[23]Gui chi Quynh'!$C$7:$E$389,3,0)</f>
        <v>A3</v>
      </c>
      <c r="W95" s="494">
        <f>VLOOKUP(V95,Sheet1!$B$2:$C$12,2,TRUE)</f>
        <v>8</v>
      </c>
      <c r="X95" s="494" t="str">
        <f>VLOOKUP($E95,'[24]Gui chi Quynh'!$C$7:$E$389,3,0)</f>
        <v>A4</v>
      </c>
      <c r="Y95" s="494">
        <f>VLOOKUP(X95,Sheet1!$B$2:$C$12,2,TRUE)</f>
        <v>7</v>
      </c>
      <c r="Z95" s="494" t="str">
        <f>VLOOKUP($E95,'[25]Gui chi Quynh'!$C$7:$E$388,3,0)</f>
        <v>A3</v>
      </c>
      <c r="AA95" s="494">
        <f>VLOOKUP(Z95,Sheet1!$B$2:$C$12,2,TRUE)</f>
        <v>8</v>
      </c>
      <c r="AB95" s="494" t="str">
        <f>VLOOKUP($E95,'T5'!$E$9:$AH$337,24,0)</f>
        <v>A3</v>
      </c>
      <c r="AC95" s="494">
        <f>VLOOKUP(AB95,Sheet1!$B$2:$C$12,2,TRUE)</f>
        <v>8</v>
      </c>
      <c r="AD95" s="494"/>
      <c r="AE95" s="494" t="e">
        <f>VLOOKUP(AD95,Sheet1!$B$2:$C$12,2,TRUE)</f>
        <v>#N/A</v>
      </c>
      <c r="AF95" s="592" t="str">
        <f>VLOOKUP($E95,'[26]Tong hop ket qua'!$E$19:$M$219,9,0)</f>
        <v>Khá</v>
      </c>
      <c r="AG95" s="709">
        <f t="shared" si="7"/>
        <v>8.1</v>
      </c>
      <c r="AH95" s="709" t="str">
        <f t="shared" si="4"/>
        <v>11A*</v>
      </c>
      <c r="AI95" s="709">
        <f t="shared" si="5"/>
        <v>0</v>
      </c>
      <c r="AJ95" s="683"/>
      <c r="AK95" s="494" t="str">
        <f t="shared" si="6"/>
        <v>Xuất sắc</v>
      </c>
      <c r="AL95" s="494" t="str">
        <f>VLOOKUP($E95,'cac dv gui'!$C$60:$AD$75,25,0)</f>
        <v>Xuất sắc</v>
      </c>
      <c r="AM95" s="494" t="str">
        <f>VLOOKUP($E95,'cac dv gui'!$C$60:$AD$75,26,0)</f>
        <v>Xuất sắc</v>
      </c>
      <c r="AN95" s="675"/>
      <c r="AO95" s="494"/>
      <c r="AP95" s="675"/>
      <c r="AQ95" s="675"/>
      <c r="AR95" s="675"/>
      <c r="AS95" s="675"/>
      <c r="AT95" s="494"/>
      <c r="AU95" s="684" t="s">
        <v>392</v>
      </c>
    </row>
    <row r="96" spans="1:47" s="684" customFormat="1" ht="24.95" customHeight="1" x14ac:dyDescent="0.25">
      <c r="A96" s="512" t="s">
        <v>1331</v>
      </c>
      <c r="B96" s="512">
        <f>COUNTIF($F$11:F96,F96)</f>
        <v>4</v>
      </c>
      <c r="C96" s="513" t="s">
        <v>984</v>
      </c>
      <c r="D96" s="562" t="s">
        <v>125</v>
      </c>
      <c r="E96" s="712" t="s">
        <v>562</v>
      </c>
      <c r="F96" s="494" t="s">
        <v>255</v>
      </c>
      <c r="G96" s="494" t="s">
        <v>974</v>
      </c>
      <c r="H96" s="494" t="str">
        <f>VLOOKUP(E96,'[16]Gui chi Quynh'!$C$7:$E$387,3,0)</f>
        <v>A1</v>
      </c>
      <c r="I96" s="494">
        <f>VLOOKUP(H96,Sheet1!$B$2:$C$12,2,TRUE)</f>
        <v>10</v>
      </c>
      <c r="J96" s="494" t="str">
        <f>VLOOKUP($E96,'[17]Gui chi Quynh'!$C$7:$E$387,3,0)</f>
        <v>A4</v>
      </c>
      <c r="K96" s="494">
        <f>VLOOKUP(J96,Sheet1!$B$2:$C$12,2,TRUE)</f>
        <v>7</v>
      </c>
      <c r="L96" s="494" t="str">
        <f>VLOOKUP(E96,'[18]Gui chi Quynh'!$C$7:$F$385,3,0)</f>
        <v>A1</v>
      </c>
      <c r="M96" s="494">
        <f>VLOOKUP(L96,Sheet1!$B$2:$C$12,2,TRUE)</f>
        <v>10</v>
      </c>
      <c r="N96" s="494" t="str">
        <f>VLOOKUP(E96,'[19]Gui chi Quynh'!$C$7:$E$391,3,0)</f>
        <v>A3</v>
      </c>
      <c r="O96" s="494">
        <f>VLOOKUP(N96,Sheet1!$B$2:$C$12,2,TRUE)</f>
        <v>8</v>
      </c>
      <c r="P96" s="494" t="str">
        <f>VLOOKUP(E96,'[20]Gui chi Quynh'!$C$7:$E$391,3,0)</f>
        <v>A3</v>
      </c>
      <c r="Q96" s="494">
        <f>VLOOKUP(P96,Sheet1!$B$2:$C$12,2,TRUE)</f>
        <v>8</v>
      </c>
      <c r="R96" s="494" t="str">
        <f>VLOOKUP($E96,'[21]Gui chi Quynh'!$C$7:$E$390,3,0)</f>
        <v>A3</v>
      </c>
      <c r="S96" s="494">
        <f>VLOOKUP(R96,Sheet1!$B$2:$C$12,2,TRUE)</f>
        <v>8</v>
      </c>
      <c r="T96" s="494" t="str">
        <f>VLOOKUP($E96,'[22]Gui chi Quynh'!$C$7:$E$390,3,0)</f>
        <v>A3</v>
      </c>
      <c r="U96" s="494">
        <f>VLOOKUP(T96,Sheet1!$B$2:$C$12,2,TRUE)</f>
        <v>8</v>
      </c>
      <c r="V96" s="494" t="str">
        <f>VLOOKUP($E96,'[23]Gui chi Quynh'!$C$7:$E$389,3,0)</f>
        <v>A3</v>
      </c>
      <c r="W96" s="494">
        <f>VLOOKUP(V96,Sheet1!$B$2:$C$12,2,TRUE)</f>
        <v>8</v>
      </c>
      <c r="X96" s="494" t="str">
        <f>VLOOKUP($E96,'[24]Gui chi Quynh'!$C$7:$E$389,3,0)</f>
        <v>A3</v>
      </c>
      <c r="Y96" s="494">
        <f>VLOOKUP(X96,Sheet1!$B$2:$C$12,2,TRUE)</f>
        <v>8</v>
      </c>
      <c r="Z96" s="494" t="str">
        <f>VLOOKUP($E96,'[25]Gui chi Quynh'!$C$7:$E$388,3,0)</f>
        <v>A3</v>
      </c>
      <c r="AA96" s="494">
        <f>VLOOKUP(Z96,Sheet1!$B$2:$C$12,2,TRUE)</f>
        <v>8</v>
      </c>
      <c r="AB96" s="494" t="str">
        <f>VLOOKUP($E96,'T5'!$E$9:$AH$337,24,0)</f>
        <v>A3</v>
      </c>
      <c r="AC96" s="494">
        <f>VLOOKUP(AB96,Sheet1!$B$2:$C$12,2,TRUE)</f>
        <v>8</v>
      </c>
      <c r="AD96" s="494"/>
      <c r="AE96" s="494" t="e">
        <f>VLOOKUP(AD96,Sheet1!$B$2:$C$12,2,TRUE)</f>
        <v>#N/A</v>
      </c>
      <c r="AF96" s="592" t="str">
        <f>VLOOKUP($E96,'[26]Tong hop ket qua'!$E$19:$M$219,9,0)</f>
        <v>Tốt</v>
      </c>
      <c r="AG96" s="709">
        <f t="shared" si="7"/>
        <v>8.3000000000000007</v>
      </c>
      <c r="AH96" s="709" t="str">
        <f t="shared" si="4"/>
        <v>11A*</v>
      </c>
      <c r="AI96" s="709">
        <f t="shared" si="5"/>
        <v>0</v>
      </c>
      <c r="AJ96" s="683"/>
      <c r="AK96" s="494" t="str">
        <f t="shared" si="6"/>
        <v>Xuất sắc</v>
      </c>
      <c r="AL96" s="494" t="str">
        <f>VLOOKUP($E96,'cac dv gui'!$C$60:$AD$75,25,0)</f>
        <v>Xuất sắc</v>
      </c>
      <c r="AM96" s="494" t="str">
        <f>VLOOKUP($E96,'cac dv gui'!$C$60:$AD$75,26,0)</f>
        <v>Xuất sắc</v>
      </c>
      <c r="AN96" s="675"/>
      <c r="AO96" s="494"/>
      <c r="AP96" s="675"/>
      <c r="AQ96" s="675"/>
      <c r="AR96" s="675"/>
      <c r="AS96" s="675"/>
      <c r="AT96" s="494"/>
      <c r="AU96" s="684" t="s">
        <v>392</v>
      </c>
    </row>
    <row r="97" spans="1:47" s="684" customFormat="1" ht="24.95" customHeight="1" x14ac:dyDescent="0.25">
      <c r="A97" s="512" t="s">
        <v>1332</v>
      </c>
      <c r="B97" s="512">
        <f>COUNTIF($F$11:F97,F97)</f>
        <v>1</v>
      </c>
      <c r="C97" s="513" t="s">
        <v>985</v>
      </c>
      <c r="D97" s="552" t="s">
        <v>127</v>
      </c>
      <c r="E97" s="554" t="s">
        <v>563</v>
      </c>
      <c r="F97" s="494" t="s">
        <v>338</v>
      </c>
      <c r="G97" s="494" t="s">
        <v>974</v>
      </c>
      <c r="H97" s="494" t="str">
        <f>VLOOKUP(E97,'[16]Gui chi Quynh'!$C$7:$E$387,3,0)</f>
        <v>A1</v>
      </c>
      <c r="I97" s="494">
        <f>VLOOKUP(H97,Sheet1!$B$2:$C$12,2,TRUE)</f>
        <v>10</v>
      </c>
      <c r="J97" s="494" t="str">
        <f>VLOOKUP($E97,'[17]Gui chi Quynh'!$C$7:$E$387,3,0)</f>
        <v>A1</v>
      </c>
      <c r="K97" s="494">
        <f>VLOOKUP(J97,Sheet1!$B$2:$C$12,2,TRUE)</f>
        <v>10</v>
      </c>
      <c r="L97" s="494" t="str">
        <f>VLOOKUP(E97,'[18]Gui chi Quynh'!$C$7:$F$385,3,0)</f>
        <v>A1</v>
      </c>
      <c r="M97" s="494">
        <f>VLOOKUP(L97,Sheet1!$B$2:$C$12,2,TRUE)</f>
        <v>10</v>
      </c>
      <c r="N97" s="494" t="str">
        <f>VLOOKUP(E97,'[19]Gui chi Quynh'!$C$7:$E$391,3,0)</f>
        <v>A1</v>
      </c>
      <c r="O97" s="494">
        <f>VLOOKUP(N97,Sheet1!$B$2:$C$12,2,TRUE)</f>
        <v>10</v>
      </c>
      <c r="P97" s="494" t="str">
        <f>VLOOKUP(E97,'[20]Gui chi Quynh'!$C$7:$E$391,3,0)</f>
        <v>A1</v>
      </c>
      <c r="Q97" s="494">
        <f>VLOOKUP(P97,Sheet1!$B$2:$C$12,2,TRUE)</f>
        <v>10</v>
      </c>
      <c r="R97" s="494" t="str">
        <f>VLOOKUP($E97,'[21]Gui chi Quynh'!$C$7:$E$390,3,0)</f>
        <v>A1</v>
      </c>
      <c r="S97" s="494">
        <f>VLOOKUP(R97,Sheet1!$B$2:$C$12,2,TRUE)</f>
        <v>10</v>
      </c>
      <c r="T97" s="494" t="str">
        <f>VLOOKUP($E97,'[22]Gui chi Quynh'!$C$7:$E$390,3,0)</f>
        <v>A1</v>
      </c>
      <c r="U97" s="494">
        <f>VLOOKUP(T97,Sheet1!$B$2:$C$12,2,TRUE)</f>
        <v>10</v>
      </c>
      <c r="V97" s="494" t="str">
        <f>VLOOKUP($E97,'[23]Gui chi Quynh'!$C$7:$E$389,3,0)</f>
        <v>A1</v>
      </c>
      <c r="W97" s="494">
        <f>VLOOKUP(V97,Sheet1!$B$2:$C$12,2,TRUE)</f>
        <v>10</v>
      </c>
      <c r="X97" s="494" t="str">
        <f>VLOOKUP($E97,'[24]Gui chi Quynh'!$C$7:$E$389,3,0)</f>
        <v>A1</v>
      </c>
      <c r="Y97" s="494">
        <f>VLOOKUP(X97,Sheet1!$B$2:$C$12,2,TRUE)</f>
        <v>10</v>
      </c>
      <c r="Z97" s="494" t="str">
        <f>VLOOKUP($E97,'[25]Gui chi Quynh'!$C$7:$E$388,3,0)</f>
        <v>A1</v>
      </c>
      <c r="AA97" s="494">
        <f>VLOOKUP(Z97,Sheet1!$B$2:$C$12,2,TRUE)</f>
        <v>10</v>
      </c>
      <c r="AB97" s="494" t="str">
        <f>VLOOKUP($E97,'T5'!$E$9:$AH$337,24,0)</f>
        <v>A2</v>
      </c>
      <c r="AC97" s="494">
        <f>VLOOKUP(AB97,Sheet1!$B$2:$C$12,2,TRUE)</f>
        <v>9</v>
      </c>
      <c r="AD97" s="494"/>
      <c r="AE97" s="494" t="e">
        <f>VLOOKUP(AD97,Sheet1!$B$2:$C$12,2,TRUE)</f>
        <v>#N/A</v>
      </c>
      <c r="AF97" s="592" t="str">
        <f>VLOOKUP($E97,'[26]Tong hop ket qua'!$E$19:$M$219,9,0)</f>
        <v>Tốt</v>
      </c>
      <c r="AG97" s="709">
        <f t="shared" si="7"/>
        <v>9.9</v>
      </c>
      <c r="AH97" s="709" t="str">
        <f t="shared" si="4"/>
        <v>11A*</v>
      </c>
      <c r="AI97" s="709">
        <f t="shared" si="5"/>
        <v>0</v>
      </c>
      <c r="AJ97" s="683"/>
      <c r="AK97" s="494" t="str">
        <f t="shared" si="6"/>
        <v>Xuất sắc</v>
      </c>
      <c r="AL97" s="494" t="str">
        <f>VLOOKUP($E97,'cac dv gui'!$C$161:$AD$188,25,0)</f>
        <v>Xuất sắc</v>
      </c>
      <c r="AM97" s="494" t="str">
        <f>VLOOKUP($E97,'cac dv gui'!$C$161:$AD$188,26,0)</f>
        <v>Xuất sắc</v>
      </c>
      <c r="AN97" s="675"/>
      <c r="AO97" s="494" t="s">
        <v>1130</v>
      </c>
      <c r="AP97" s="675"/>
      <c r="AQ97" s="675"/>
      <c r="AR97" s="675"/>
      <c r="AS97" s="675"/>
      <c r="AT97" s="494"/>
      <c r="AU97" s="684" t="s">
        <v>390</v>
      </c>
    </row>
    <row r="98" spans="1:47" s="684" customFormat="1" ht="24.95" customHeight="1" x14ac:dyDescent="0.25">
      <c r="A98" s="512" t="s">
        <v>1333</v>
      </c>
      <c r="B98" s="512">
        <f>COUNTIF($F$11:F222,F98)</f>
        <v>8</v>
      </c>
      <c r="C98" s="513" t="s">
        <v>985</v>
      </c>
      <c r="D98" s="552" t="s">
        <v>136</v>
      </c>
      <c r="E98" s="553" t="s">
        <v>564</v>
      </c>
      <c r="F98" s="494" t="s">
        <v>338</v>
      </c>
      <c r="G98" s="494" t="s">
        <v>974</v>
      </c>
      <c r="H98" s="494" t="str">
        <f>VLOOKUP(E98,'[16]Gui chi Quynh'!$C$7:$E$387,3,0)</f>
        <v>A2</v>
      </c>
      <c r="I98" s="494">
        <f>VLOOKUP(H98,Sheet1!$B$2:$C$12,2,TRUE)</f>
        <v>9</v>
      </c>
      <c r="J98" s="494" t="str">
        <f>VLOOKUP($E98,'[17]Gui chi Quynh'!$C$7:$E$387,3,0)</f>
        <v>A3</v>
      </c>
      <c r="K98" s="494">
        <f>VLOOKUP(J98,Sheet1!$B$2:$C$12,2,TRUE)</f>
        <v>8</v>
      </c>
      <c r="L98" s="494" t="str">
        <f>VLOOKUP(E98,'[18]Gui chi Quynh'!$C$7:$F$385,3,0)</f>
        <v>A3</v>
      </c>
      <c r="M98" s="494">
        <f>VLOOKUP(L98,Sheet1!$B$2:$C$12,2,TRUE)</f>
        <v>8</v>
      </c>
      <c r="N98" s="494" t="str">
        <f>VLOOKUP(E98,'[19]Gui chi Quynh'!$C$7:$E$391,3,0)</f>
        <v>A3</v>
      </c>
      <c r="O98" s="494">
        <f>VLOOKUP(N98,Sheet1!$B$2:$C$12,2,TRUE)</f>
        <v>8</v>
      </c>
      <c r="P98" s="494" t="str">
        <f>VLOOKUP(E98,'[20]Gui chi Quynh'!$C$7:$E$391,3,0)</f>
        <v>A1</v>
      </c>
      <c r="Q98" s="494">
        <f>VLOOKUP(P98,Sheet1!$B$2:$C$12,2,TRUE)</f>
        <v>10</v>
      </c>
      <c r="R98" s="494" t="str">
        <f>VLOOKUP($E98,'[21]Gui chi Quynh'!$C$7:$E$390,3,0)</f>
        <v>A2</v>
      </c>
      <c r="S98" s="494">
        <f>VLOOKUP(R98,Sheet1!$B$2:$C$12,2,TRUE)</f>
        <v>9</v>
      </c>
      <c r="T98" s="494" t="str">
        <f>VLOOKUP($E98,'[22]Gui chi Quynh'!$C$7:$E$390,3,0)</f>
        <v>A2</v>
      </c>
      <c r="U98" s="494">
        <f>VLOOKUP(T98,Sheet1!$B$2:$C$12,2,TRUE)</f>
        <v>9</v>
      </c>
      <c r="V98" s="494" t="str">
        <f>VLOOKUP($E98,'[23]Gui chi Quynh'!$C$7:$E$389,3,0)</f>
        <v>A2</v>
      </c>
      <c r="W98" s="494">
        <f>VLOOKUP(V98,Sheet1!$B$2:$C$12,2,TRUE)</f>
        <v>9</v>
      </c>
      <c r="X98" s="494" t="str">
        <f>VLOOKUP($E98,'[24]Gui chi Quynh'!$C$7:$E$389,3,0)</f>
        <v>A2</v>
      </c>
      <c r="Y98" s="494">
        <f>VLOOKUP(X98,Sheet1!$B$2:$C$12,2,TRUE)</f>
        <v>9</v>
      </c>
      <c r="Z98" s="494" t="str">
        <f>VLOOKUP($E98,'[25]Gui chi Quynh'!$C$7:$E$388,3,0)</f>
        <v>A3</v>
      </c>
      <c r="AA98" s="494">
        <f>VLOOKUP(Z98,Sheet1!$B$2:$C$12,2,TRUE)</f>
        <v>8</v>
      </c>
      <c r="AB98" s="494" t="str">
        <f>VLOOKUP($E98,'T5'!$E$9:$AH$337,24,0)</f>
        <v>A4</v>
      </c>
      <c r="AC98" s="494">
        <f>VLOOKUP(AB98,Sheet1!$B$2:$C$12,2,TRUE)</f>
        <v>7</v>
      </c>
      <c r="AD98" s="494"/>
      <c r="AE98" s="494" t="e">
        <f>VLOOKUP(AD98,Sheet1!$B$2:$C$12,2,TRUE)</f>
        <v>#N/A</v>
      </c>
      <c r="AF98" s="592" t="str">
        <f>VLOOKUP($E98,'[26]Tong hop ket qua'!$E$19:$M$219,9,0)</f>
        <v>Khá</v>
      </c>
      <c r="AG98" s="709">
        <f t="shared" si="7"/>
        <v>8.5</v>
      </c>
      <c r="AH98" s="709" t="str">
        <f t="shared" si="4"/>
        <v>11A*</v>
      </c>
      <c r="AI98" s="709">
        <f t="shared" si="5"/>
        <v>0</v>
      </c>
      <c r="AJ98" s="683"/>
      <c r="AK98" s="494" t="str">
        <f t="shared" si="6"/>
        <v>Xuất sắc</v>
      </c>
      <c r="AL98" s="494" t="str">
        <f>VLOOKUP($E98,'cac dv gui'!$C$161:$AD$188,25,0)</f>
        <v>Tốt</v>
      </c>
      <c r="AM98" s="494" t="str">
        <f>VLOOKUP($E98,'cac dv gui'!$C$161:$AD$188,26,0)</f>
        <v>Xuất sắc</v>
      </c>
      <c r="AN98" s="675"/>
      <c r="AO98" s="494" t="s">
        <v>1130</v>
      </c>
      <c r="AP98" s="675"/>
      <c r="AQ98" s="675"/>
      <c r="AR98" s="675"/>
      <c r="AS98" s="675"/>
      <c r="AT98" s="494"/>
      <c r="AU98" s="684" t="s">
        <v>392</v>
      </c>
    </row>
    <row r="99" spans="1:47" s="684" customFormat="1" ht="24.95" customHeight="1" x14ac:dyDescent="0.25">
      <c r="A99" s="512" t="s">
        <v>1334</v>
      </c>
      <c r="B99" s="512">
        <f>COUNTIF($F$11:F99,F99)</f>
        <v>3</v>
      </c>
      <c r="C99" s="513" t="s">
        <v>985</v>
      </c>
      <c r="D99" s="552" t="s">
        <v>129</v>
      </c>
      <c r="E99" s="553" t="s">
        <v>566</v>
      </c>
      <c r="F99" s="494" t="s">
        <v>338</v>
      </c>
      <c r="G99" s="494" t="s">
        <v>974</v>
      </c>
      <c r="H99" s="494" t="str">
        <f>VLOOKUP(E99,'[16]Gui chi Quynh'!$C$7:$E$387,3,0)</f>
        <v>A2</v>
      </c>
      <c r="I99" s="494">
        <f>VLOOKUP(H99,Sheet1!$B$2:$C$12,2,TRUE)</f>
        <v>9</v>
      </c>
      <c r="J99" s="494" t="str">
        <f>VLOOKUP($E99,'[17]Gui chi Quynh'!$C$7:$E$387,3,0)</f>
        <v>A4</v>
      </c>
      <c r="K99" s="494">
        <f>VLOOKUP(J99,Sheet1!$B$2:$C$12,2,TRUE)</f>
        <v>7</v>
      </c>
      <c r="L99" s="494" t="str">
        <f>VLOOKUP(E99,'[18]Gui chi Quynh'!$C$7:$F$385,3,0)</f>
        <v>A3</v>
      </c>
      <c r="M99" s="494">
        <f>VLOOKUP(L99,Sheet1!$B$2:$C$12,2,TRUE)</f>
        <v>8</v>
      </c>
      <c r="N99" s="494" t="str">
        <f>VLOOKUP(E99,'[19]Gui chi Quynh'!$C$7:$E$391,3,0)</f>
        <v>A2</v>
      </c>
      <c r="O99" s="494">
        <f>VLOOKUP(N99,Sheet1!$B$2:$C$12,2,TRUE)</f>
        <v>9</v>
      </c>
      <c r="P99" s="494" t="str">
        <f>VLOOKUP(E99,'[20]Gui chi Quynh'!$C$7:$E$391,3,0)</f>
        <v>A1</v>
      </c>
      <c r="Q99" s="494">
        <f>VLOOKUP(P99,Sheet1!$B$2:$C$12,2,TRUE)</f>
        <v>10</v>
      </c>
      <c r="R99" s="494" t="str">
        <f>VLOOKUP($E99,'[21]Gui chi Quynh'!$C$7:$E$390,3,0)</f>
        <v>A2</v>
      </c>
      <c r="S99" s="494">
        <f>VLOOKUP(R99,Sheet1!$B$2:$C$12,2,TRUE)</f>
        <v>9</v>
      </c>
      <c r="T99" s="494" t="str">
        <f>VLOOKUP($E99,'[22]Gui chi Quynh'!$C$7:$E$390,3,0)</f>
        <v>A3</v>
      </c>
      <c r="U99" s="494">
        <f>VLOOKUP(T99,Sheet1!$B$2:$C$12,2,TRUE)</f>
        <v>8</v>
      </c>
      <c r="V99" s="494" t="str">
        <f>VLOOKUP($E99,'[23]Gui chi Quynh'!$C$7:$E$389,3,0)</f>
        <v>A1</v>
      </c>
      <c r="W99" s="494">
        <f>VLOOKUP(V99,Sheet1!$B$2:$C$12,2,TRUE)</f>
        <v>10</v>
      </c>
      <c r="X99" s="494" t="str">
        <f>VLOOKUP($E99,'[24]Gui chi Quynh'!$C$7:$E$389,3,0)</f>
        <v>A1</v>
      </c>
      <c r="Y99" s="494">
        <f>VLOOKUP(X99,Sheet1!$B$2:$C$12,2,TRUE)</f>
        <v>10</v>
      </c>
      <c r="Z99" s="494" t="str">
        <f>VLOOKUP($E99,'[25]Gui chi Quynh'!$C$7:$E$388,3,0)</f>
        <v>A3</v>
      </c>
      <c r="AA99" s="494">
        <f>VLOOKUP(Z99,Sheet1!$B$2:$C$12,2,TRUE)</f>
        <v>8</v>
      </c>
      <c r="AB99" s="494" t="str">
        <f>VLOOKUP($E99,'T5'!$E$9:$AH$337,24,0)</f>
        <v>A3</v>
      </c>
      <c r="AC99" s="494">
        <f>VLOOKUP(AB99,Sheet1!$B$2:$C$12,2,TRUE)</f>
        <v>8</v>
      </c>
      <c r="AD99" s="494"/>
      <c r="AE99" s="494" t="e">
        <f>VLOOKUP(AD99,Sheet1!$B$2:$C$12,2,TRUE)</f>
        <v>#N/A</v>
      </c>
      <c r="AF99" s="592" t="str">
        <f>VLOOKUP($E99,'[26]Tong hop ket qua'!$E$19:$M$219,9,0)</f>
        <v>Tốt</v>
      </c>
      <c r="AG99" s="709">
        <f t="shared" si="7"/>
        <v>8.6999999999999993</v>
      </c>
      <c r="AH99" s="709" t="str">
        <f t="shared" si="4"/>
        <v>11A*</v>
      </c>
      <c r="AI99" s="709">
        <f t="shared" si="5"/>
        <v>0</v>
      </c>
      <c r="AJ99" s="683"/>
      <c r="AK99" s="494" t="str">
        <f t="shared" si="6"/>
        <v>Xuất sắc</v>
      </c>
      <c r="AL99" s="494" t="str">
        <f>VLOOKUP($E99,'cac dv gui'!$C$161:$AD$188,25,0)</f>
        <v>Xuất sắc</v>
      </c>
      <c r="AM99" s="494" t="str">
        <f>VLOOKUP($E99,'cac dv gui'!$C$161:$AD$188,26,0)</f>
        <v>Xuất sắc</v>
      </c>
      <c r="AN99" s="675"/>
      <c r="AO99" s="494"/>
      <c r="AP99" s="675"/>
      <c r="AQ99" s="675"/>
      <c r="AR99" s="675"/>
      <c r="AS99" s="675"/>
      <c r="AT99" s="494"/>
      <c r="AU99" s="684" t="s">
        <v>391</v>
      </c>
    </row>
    <row r="100" spans="1:47" s="684" customFormat="1" ht="24.95" customHeight="1" x14ac:dyDescent="0.25">
      <c r="A100" s="512" t="s">
        <v>1335</v>
      </c>
      <c r="B100" s="512">
        <f>COUNTIF($F$11:F100,F100)</f>
        <v>4</v>
      </c>
      <c r="C100" s="513" t="s">
        <v>985</v>
      </c>
      <c r="D100" s="552" t="s">
        <v>141</v>
      </c>
      <c r="E100" s="553" t="s">
        <v>565</v>
      </c>
      <c r="F100" s="494" t="s">
        <v>338</v>
      </c>
      <c r="G100" s="494" t="s">
        <v>974</v>
      </c>
      <c r="H100" s="494" t="str">
        <f>VLOOKUP(E100,'[16]Gui chi Quynh'!$C$7:$E$387,3,0)</f>
        <v>A1</v>
      </c>
      <c r="I100" s="494">
        <f>VLOOKUP(H100,Sheet1!$B$2:$C$12,2,TRUE)</f>
        <v>10</v>
      </c>
      <c r="J100" s="494" t="str">
        <f>VLOOKUP($E100,'[17]Gui chi Quynh'!$C$7:$E$387,3,0)</f>
        <v>A4</v>
      </c>
      <c r="K100" s="494">
        <f>VLOOKUP(J100,Sheet1!$B$2:$C$12,2,TRUE)</f>
        <v>7</v>
      </c>
      <c r="L100" s="494" t="str">
        <f>VLOOKUP(E100,'[18]Gui chi Quynh'!$C$7:$F$385,3,0)</f>
        <v>A1</v>
      </c>
      <c r="M100" s="494">
        <f>VLOOKUP(L100,Sheet1!$B$2:$C$12,2,TRUE)</f>
        <v>10</v>
      </c>
      <c r="N100" s="494" t="str">
        <f>VLOOKUP(E100,'[19]Gui chi Quynh'!$C$7:$E$391,3,0)</f>
        <v>A1</v>
      </c>
      <c r="O100" s="494">
        <f>VLOOKUP(N100,Sheet1!$B$2:$C$12,2,TRUE)</f>
        <v>10</v>
      </c>
      <c r="P100" s="494" t="str">
        <f>VLOOKUP(E100,'[20]Gui chi Quynh'!$C$7:$E$391,3,0)</f>
        <v>A1</v>
      </c>
      <c r="Q100" s="494">
        <f>VLOOKUP(P100,Sheet1!$B$2:$C$12,2,TRUE)</f>
        <v>10</v>
      </c>
      <c r="R100" s="494" t="str">
        <f>VLOOKUP($E100,'[21]Gui chi Quynh'!$C$7:$E$390,3,0)</f>
        <v>A1</v>
      </c>
      <c r="S100" s="494">
        <f>VLOOKUP(R100,Sheet1!$B$2:$C$12,2,TRUE)</f>
        <v>10</v>
      </c>
      <c r="T100" s="494" t="str">
        <f>VLOOKUP($E100,'[22]Gui chi Quynh'!$C$7:$E$390,3,0)</f>
        <v>A1</v>
      </c>
      <c r="U100" s="494">
        <f>VLOOKUP(T100,Sheet1!$B$2:$C$12,2,TRUE)</f>
        <v>10</v>
      </c>
      <c r="V100" s="494" t="str">
        <f>VLOOKUP($E100,'[23]Gui chi Quynh'!$C$7:$E$389,3,0)</f>
        <v>A1</v>
      </c>
      <c r="W100" s="494">
        <f>VLOOKUP(V100,Sheet1!$B$2:$C$12,2,TRUE)</f>
        <v>10</v>
      </c>
      <c r="X100" s="494" t="str">
        <f>VLOOKUP($E100,'[24]Gui chi Quynh'!$C$7:$E$389,3,0)</f>
        <v>A1</v>
      </c>
      <c r="Y100" s="494">
        <f>VLOOKUP(X100,Sheet1!$B$2:$C$12,2,TRUE)</f>
        <v>10</v>
      </c>
      <c r="Z100" s="494" t="str">
        <f>VLOOKUP($E100,'[25]Gui chi Quynh'!$C$7:$E$388,3,0)</f>
        <v>A2</v>
      </c>
      <c r="AA100" s="494">
        <f>VLOOKUP(Z100,Sheet1!$B$2:$C$12,2,TRUE)</f>
        <v>9</v>
      </c>
      <c r="AB100" s="494" t="str">
        <f>VLOOKUP($E100,'T5'!$E$9:$AH$337,24,0)</f>
        <v>A2</v>
      </c>
      <c r="AC100" s="494">
        <f>VLOOKUP(AB100,Sheet1!$B$2:$C$12,2,TRUE)</f>
        <v>9</v>
      </c>
      <c r="AD100" s="494"/>
      <c r="AE100" s="494" t="e">
        <f>VLOOKUP(AD100,Sheet1!$B$2:$C$12,2,TRUE)</f>
        <v>#N/A</v>
      </c>
      <c r="AF100" s="592" t="str">
        <f>VLOOKUP($E100,'[26]Tong hop ket qua'!$E$19:$M$219,9,0)</f>
        <v>Tốt</v>
      </c>
      <c r="AG100" s="709">
        <f t="shared" si="7"/>
        <v>9.5</v>
      </c>
      <c r="AH100" s="709" t="str">
        <f t="shared" si="4"/>
        <v>11A*</v>
      </c>
      <c r="AI100" s="709">
        <f t="shared" si="5"/>
        <v>0</v>
      </c>
      <c r="AJ100" s="683"/>
      <c r="AK100" s="494" t="str">
        <f t="shared" si="6"/>
        <v>Xuất sắc</v>
      </c>
      <c r="AL100" s="494" t="str">
        <f>VLOOKUP($E100,'cac dv gui'!$C$161:$AD$188,25,0)</f>
        <v>Xuất sắc</v>
      </c>
      <c r="AM100" s="494" t="str">
        <f>VLOOKUP($E100,'cac dv gui'!$C$161:$AD$188,26,0)</f>
        <v>Xuất sắc</v>
      </c>
      <c r="AN100" s="675"/>
      <c r="AO100" s="494"/>
      <c r="AP100" s="675"/>
      <c r="AQ100" s="675"/>
      <c r="AR100" s="675"/>
      <c r="AS100" s="675"/>
      <c r="AT100" s="494"/>
      <c r="AU100" s="684" t="s">
        <v>391</v>
      </c>
    </row>
    <row r="101" spans="1:47" s="684" customFormat="1" ht="29.25" customHeight="1" x14ac:dyDescent="0.25">
      <c r="A101" s="512" t="s">
        <v>1336</v>
      </c>
      <c r="B101" s="512">
        <f>COUNTIF($F$11:F101,F101)</f>
        <v>5</v>
      </c>
      <c r="C101" s="513" t="s">
        <v>984</v>
      </c>
      <c r="D101" s="552" t="s">
        <v>132</v>
      </c>
      <c r="E101" s="553" t="s">
        <v>571</v>
      </c>
      <c r="F101" s="494" t="s">
        <v>338</v>
      </c>
      <c r="G101" s="494" t="s">
        <v>974</v>
      </c>
      <c r="H101" s="494" t="str">
        <f>VLOOKUP(E101,'[16]Gui chi Quynh'!$C$7:$E$387,3,0)</f>
        <v>A2</v>
      </c>
      <c r="I101" s="494">
        <f>VLOOKUP(H101,Sheet1!$B$2:$C$12,2,TRUE)</f>
        <v>9</v>
      </c>
      <c r="J101" s="494" t="str">
        <f>VLOOKUP($E101,'[17]Gui chi Quynh'!$C$7:$E$387,3,0)</f>
        <v>A4</v>
      </c>
      <c r="K101" s="494">
        <f>VLOOKUP(J101,Sheet1!$B$2:$C$12,2,TRUE)</f>
        <v>7</v>
      </c>
      <c r="L101" s="494" t="str">
        <f>VLOOKUP(E101,'[18]Gui chi Quynh'!$C$7:$F$385,3,0)</f>
        <v>A2</v>
      </c>
      <c r="M101" s="494">
        <f>VLOOKUP(L101,Sheet1!$B$2:$C$12,2,TRUE)</f>
        <v>9</v>
      </c>
      <c r="N101" s="494" t="str">
        <f>VLOOKUP(E101,'[19]Gui chi Quynh'!$C$7:$E$391,3,0)</f>
        <v>A2</v>
      </c>
      <c r="O101" s="494">
        <f>VLOOKUP(N101,Sheet1!$B$2:$C$12,2,TRUE)</f>
        <v>9</v>
      </c>
      <c r="P101" s="494" t="str">
        <f>VLOOKUP(E101,'[20]Gui chi Quynh'!$C$7:$E$391,3,0)</f>
        <v>A2</v>
      </c>
      <c r="Q101" s="494">
        <f>VLOOKUP(P101,Sheet1!$B$2:$C$12,2,TRUE)</f>
        <v>9</v>
      </c>
      <c r="R101" s="494" t="str">
        <f>VLOOKUP($E101,'[21]Gui chi Quynh'!$C$7:$E$390,3,0)</f>
        <v>A4</v>
      </c>
      <c r="S101" s="494">
        <f>VLOOKUP(R101,Sheet1!$B$2:$C$12,2,TRUE)</f>
        <v>7</v>
      </c>
      <c r="T101" s="494" t="str">
        <f>VLOOKUP($E101,'[22]Gui chi Quynh'!$C$7:$E$390,3,0)</f>
        <v>A1</v>
      </c>
      <c r="U101" s="494">
        <f>VLOOKUP(T101,Sheet1!$B$2:$C$12,2,TRUE)</f>
        <v>10</v>
      </c>
      <c r="V101" s="494" t="str">
        <f>VLOOKUP($E101,'[23]Gui chi Quynh'!$C$7:$E$389,3,0)</f>
        <v>A2</v>
      </c>
      <c r="W101" s="494">
        <f>VLOOKUP(V101,Sheet1!$B$2:$C$12,2,TRUE)</f>
        <v>9</v>
      </c>
      <c r="X101" s="494" t="str">
        <f>VLOOKUP($E101,'[24]Gui chi Quynh'!$C$7:$E$389,3,0)</f>
        <v>A1</v>
      </c>
      <c r="Y101" s="494">
        <f>VLOOKUP(X101,Sheet1!$B$2:$C$12,2,TRUE)</f>
        <v>10</v>
      </c>
      <c r="Z101" s="494" t="str">
        <f>VLOOKUP($E101,'[25]Gui chi Quynh'!$C$7:$E$388,3,0)</f>
        <v>A2</v>
      </c>
      <c r="AA101" s="494">
        <f>VLOOKUP(Z101,Sheet1!$B$2:$C$12,2,TRUE)</f>
        <v>9</v>
      </c>
      <c r="AB101" s="494" t="str">
        <f>VLOOKUP($E101,'T5'!$E$9:$AH$337,24,0)</f>
        <v>A3</v>
      </c>
      <c r="AC101" s="494">
        <f>VLOOKUP(AB101,Sheet1!$B$2:$C$12,2,TRUE)</f>
        <v>8</v>
      </c>
      <c r="AD101" s="494"/>
      <c r="AE101" s="494" t="e">
        <f>VLOOKUP(AD101,Sheet1!$B$2:$C$12,2,TRUE)</f>
        <v>#N/A</v>
      </c>
      <c r="AF101" s="592"/>
      <c r="AG101" s="709">
        <f t="shared" si="7"/>
        <v>8.6999999999999993</v>
      </c>
      <c r="AH101" s="709" t="str">
        <f t="shared" si="4"/>
        <v>11A*</v>
      </c>
      <c r="AI101" s="709">
        <f t="shared" si="5"/>
        <v>0</v>
      </c>
      <c r="AJ101" s="683"/>
      <c r="AK101" s="494" t="str">
        <f t="shared" si="6"/>
        <v>Xuất sắc</v>
      </c>
      <c r="AL101" s="494" t="str">
        <f>VLOOKUP($E101,'cac dv gui'!$C$161:$AD$188,25,0)</f>
        <v>Xuất sắc</v>
      </c>
      <c r="AM101" s="494" t="str">
        <f>VLOOKUP($E101,'cac dv gui'!$C$161:$AD$188,26,0)</f>
        <v>Xuất sắc</v>
      </c>
      <c r="AN101" s="675"/>
      <c r="AO101" s="494"/>
      <c r="AP101" s="675"/>
      <c r="AQ101" s="675"/>
      <c r="AR101" s="675"/>
      <c r="AS101" s="675"/>
      <c r="AT101" s="494"/>
      <c r="AU101" s="684" t="s">
        <v>391</v>
      </c>
    </row>
    <row r="102" spans="1:47" s="684" customFormat="1" ht="24.95" customHeight="1" x14ac:dyDescent="0.25">
      <c r="A102" s="512" t="s">
        <v>1337</v>
      </c>
      <c r="B102" s="512">
        <f>COUNTIF($F$11:F102,F102)</f>
        <v>6</v>
      </c>
      <c r="C102" s="513" t="s">
        <v>985</v>
      </c>
      <c r="D102" s="552" t="s">
        <v>297</v>
      </c>
      <c r="E102" s="553" t="s">
        <v>586</v>
      </c>
      <c r="F102" s="494" t="s">
        <v>338</v>
      </c>
      <c r="G102" s="494" t="s">
        <v>974</v>
      </c>
      <c r="H102" s="494" t="str">
        <f>VLOOKUP(E102,'[16]Gui chi Quynh'!$C$7:$E$387,3,0)</f>
        <v>A2</v>
      </c>
      <c r="I102" s="494">
        <f>VLOOKUP(H102,Sheet1!$B$2:$C$12,2,TRUE)</f>
        <v>9</v>
      </c>
      <c r="J102" s="494" t="str">
        <f>VLOOKUP($E102,'[17]Gui chi Quynh'!$C$7:$E$387,3,0)</f>
        <v>A4</v>
      </c>
      <c r="K102" s="494">
        <f>VLOOKUP(J102,Sheet1!$B$2:$C$12,2,TRUE)</f>
        <v>7</v>
      </c>
      <c r="L102" s="494" t="str">
        <f>VLOOKUP(E102,'[18]Gui chi Quynh'!$C$7:$F$385,3,0)</f>
        <v>A2</v>
      </c>
      <c r="M102" s="494">
        <f>VLOOKUP(L102,Sheet1!$B$2:$C$12,2,TRUE)</f>
        <v>9</v>
      </c>
      <c r="N102" s="494" t="str">
        <f>VLOOKUP(E102,'[19]Gui chi Quynh'!$C$7:$E$391,3,0)</f>
        <v>A2</v>
      </c>
      <c r="O102" s="494">
        <f>VLOOKUP(N102,Sheet1!$B$2:$C$12,2,TRUE)</f>
        <v>9</v>
      </c>
      <c r="P102" s="494" t="str">
        <f>VLOOKUP(E102,'[20]Gui chi Quynh'!$C$7:$E$391,3,0)</f>
        <v>A2</v>
      </c>
      <c r="Q102" s="494">
        <f>VLOOKUP(P102,Sheet1!$B$2:$C$12,2,TRUE)</f>
        <v>9</v>
      </c>
      <c r="R102" s="494" t="str">
        <f>VLOOKUP($E102,'[21]Gui chi Quynh'!$C$7:$E$390,3,0)</f>
        <v>A2</v>
      </c>
      <c r="S102" s="494">
        <f>VLOOKUP(R102,Sheet1!$B$2:$C$12,2,TRUE)</f>
        <v>9</v>
      </c>
      <c r="T102" s="494" t="str">
        <f>VLOOKUP($E102,'[22]Gui chi Quynh'!$C$7:$E$390,3,0)</f>
        <v>A2</v>
      </c>
      <c r="U102" s="494">
        <f>VLOOKUP(T102,Sheet1!$B$2:$C$12,2,TRUE)</f>
        <v>9</v>
      </c>
      <c r="V102" s="494" t="str">
        <f>VLOOKUP($E102,'[23]Gui chi Quynh'!$C$7:$E$389,3,0)</f>
        <v>A2</v>
      </c>
      <c r="W102" s="494">
        <f>VLOOKUP(V102,Sheet1!$B$2:$C$12,2,TRUE)</f>
        <v>9</v>
      </c>
      <c r="X102" s="494" t="str">
        <f>VLOOKUP($E102,'[24]Gui chi Quynh'!$C$7:$E$389,3,0)</f>
        <v>A2</v>
      </c>
      <c r="Y102" s="494">
        <f>VLOOKUP(X102,Sheet1!$B$2:$C$12,2,TRUE)</f>
        <v>9</v>
      </c>
      <c r="Z102" s="494" t="str">
        <f>VLOOKUP($E102,'[25]Gui chi Quynh'!$C$7:$E$388,3,0)</f>
        <v>A2</v>
      </c>
      <c r="AA102" s="494">
        <f>VLOOKUP(Z102,Sheet1!$B$2:$C$12,2,TRUE)</f>
        <v>9</v>
      </c>
      <c r="AB102" s="494" t="str">
        <f>VLOOKUP($E102,'T5'!$E$9:$AH$337,24,0)</f>
        <v>A2</v>
      </c>
      <c r="AC102" s="494">
        <f>VLOOKUP(AB102,Sheet1!$B$2:$C$12,2,TRUE)</f>
        <v>9</v>
      </c>
      <c r="AD102" s="494"/>
      <c r="AE102" s="494" t="e">
        <f>VLOOKUP(AD102,Sheet1!$B$2:$C$12,2,TRUE)</f>
        <v>#N/A</v>
      </c>
      <c r="AF102" s="592" t="str">
        <f>VLOOKUP($E102,'[26]Tong hop ket qua'!$E$19:$M$219,9,0)</f>
        <v>Khá</v>
      </c>
      <c r="AG102" s="709">
        <f t="shared" si="7"/>
        <v>8.8000000000000007</v>
      </c>
      <c r="AH102" s="709" t="str">
        <f t="shared" si="4"/>
        <v>11A*</v>
      </c>
      <c r="AI102" s="709">
        <f t="shared" si="5"/>
        <v>0</v>
      </c>
      <c r="AJ102" s="683"/>
      <c r="AK102" s="494" t="str">
        <f t="shared" si="6"/>
        <v>Xuất sắc</v>
      </c>
      <c r="AL102" s="494" t="str">
        <f>VLOOKUP($E102,'cac dv gui'!$C$161:$AD$188,25,0)</f>
        <v>Tốt</v>
      </c>
      <c r="AM102" s="494" t="str">
        <f>VLOOKUP($E102,'cac dv gui'!$C$161:$AD$188,26,0)</f>
        <v>Xuất sắc</v>
      </c>
      <c r="AN102" s="675"/>
      <c r="AO102" s="494"/>
      <c r="AP102" s="675"/>
      <c r="AQ102" s="675"/>
      <c r="AR102" s="675"/>
      <c r="AS102" s="675"/>
      <c r="AT102" s="494"/>
      <c r="AU102" s="684" t="s">
        <v>391</v>
      </c>
    </row>
    <row r="103" spans="1:47" s="684" customFormat="1" ht="24.95" customHeight="1" x14ac:dyDescent="0.25">
      <c r="A103" s="512" t="s">
        <v>1338</v>
      </c>
      <c r="B103" s="512">
        <f>COUNTIF($F$11:F103,F103)</f>
        <v>7</v>
      </c>
      <c r="C103" s="513" t="s">
        <v>985</v>
      </c>
      <c r="D103" s="552" t="s">
        <v>334</v>
      </c>
      <c r="E103" s="553" t="s">
        <v>587</v>
      </c>
      <c r="F103" s="494" t="s">
        <v>338</v>
      </c>
      <c r="G103" s="494" t="s">
        <v>974</v>
      </c>
      <c r="H103" s="494" t="str">
        <f>VLOOKUP(E103,'[16]Gui chi Quynh'!$C$7:$E$387,3,0)</f>
        <v>A2</v>
      </c>
      <c r="I103" s="494">
        <f>VLOOKUP(H103,Sheet1!$B$2:$C$12,2,TRUE)</f>
        <v>9</v>
      </c>
      <c r="J103" s="494" t="str">
        <f>VLOOKUP($E103,'[17]Gui chi Quynh'!$C$7:$E$387,3,0)</f>
        <v>A4</v>
      </c>
      <c r="K103" s="494">
        <f>VLOOKUP(J103,Sheet1!$B$2:$C$12,2,TRUE)</f>
        <v>7</v>
      </c>
      <c r="L103" s="494" t="str">
        <f>VLOOKUP(E103,'[18]Gui chi Quynh'!$C$7:$F$385,3,0)</f>
        <v>A2</v>
      </c>
      <c r="M103" s="494">
        <f>VLOOKUP(L103,Sheet1!$B$2:$C$12,2,TRUE)</f>
        <v>9</v>
      </c>
      <c r="N103" s="494" t="str">
        <f>VLOOKUP(E103,'[19]Gui chi Quynh'!$C$7:$E$391,3,0)</f>
        <v>A2</v>
      </c>
      <c r="O103" s="494">
        <f>VLOOKUP(N103,Sheet1!$B$2:$C$12,2,TRUE)</f>
        <v>9</v>
      </c>
      <c r="P103" s="494" t="str">
        <f>VLOOKUP(E103,'[20]Gui chi Quynh'!$C$7:$E$391,3,0)</f>
        <v>A1</v>
      </c>
      <c r="Q103" s="494">
        <f>VLOOKUP(P103,Sheet1!$B$2:$C$12,2,TRUE)</f>
        <v>10</v>
      </c>
      <c r="R103" s="494" t="str">
        <f>VLOOKUP($E103,'[21]Gui chi Quynh'!$C$7:$E$390,3,0)</f>
        <v>A2</v>
      </c>
      <c r="S103" s="494">
        <f>VLOOKUP(R103,Sheet1!$B$2:$C$12,2,TRUE)</f>
        <v>9</v>
      </c>
      <c r="T103" s="494" t="str">
        <f>VLOOKUP($E103,'[22]Gui chi Quynh'!$C$7:$E$390,3,0)</f>
        <v>A3</v>
      </c>
      <c r="U103" s="494">
        <f>VLOOKUP(T103,Sheet1!$B$2:$C$12,2,TRUE)</f>
        <v>8</v>
      </c>
      <c r="V103" s="494" t="str">
        <f>VLOOKUP($E103,'[23]Gui chi Quynh'!$C$7:$E$389,3,0)</f>
        <v>A2</v>
      </c>
      <c r="W103" s="494">
        <f>VLOOKUP(V103,Sheet1!$B$2:$C$12,2,TRUE)</f>
        <v>9</v>
      </c>
      <c r="X103" s="494" t="str">
        <f>VLOOKUP($E103,'[24]Gui chi Quynh'!$C$7:$E$389,3,0)</f>
        <v>A2</v>
      </c>
      <c r="Y103" s="494">
        <f>VLOOKUP(X103,Sheet1!$B$2:$C$12,2,TRUE)</f>
        <v>9</v>
      </c>
      <c r="Z103" s="494" t="str">
        <f>VLOOKUP($E103,'[25]Gui chi Quynh'!$C$7:$E$388,3,0)</f>
        <v>A2</v>
      </c>
      <c r="AA103" s="494">
        <f>VLOOKUP(Z103,Sheet1!$B$2:$C$12,2,TRUE)</f>
        <v>9</v>
      </c>
      <c r="AB103" s="494" t="str">
        <f>VLOOKUP($E103,'T5'!$E$9:$AH$337,24,0)</f>
        <v>A2</v>
      </c>
      <c r="AC103" s="494">
        <f>VLOOKUP(AB103,Sheet1!$B$2:$C$12,2,TRUE)</f>
        <v>9</v>
      </c>
      <c r="AD103" s="494"/>
      <c r="AE103" s="494" t="e">
        <f>VLOOKUP(AD103,Sheet1!$B$2:$C$12,2,TRUE)</f>
        <v>#N/A</v>
      </c>
      <c r="AF103" s="592" t="str">
        <f>VLOOKUP($E103,'[26]Tong hop ket qua'!$E$19:$M$219,9,0)</f>
        <v>Khá</v>
      </c>
      <c r="AG103" s="709">
        <f t="shared" si="7"/>
        <v>8.8000000000000007</v>
      </c>
      <c r="AH103" s="709" t="str">
        <f t="shared" si="4"/>
        <v>11A*</v>
      </c>
      <c r="AI103" s="709">
        <f t="shared" si="5"/>
        <v>0</v>
      </c>
      <c r="AJ103" s="683"/>
      <c r="AK103" s="494" t="str">
        <f t="shared" si="6"/>
        <v>Xuất sắc</v>
      </c>
      <c r="AL103" s="494" t="str">
        <f>VLOOKUP($E103,'cac dv gui'!$C$161:$AD$188,25,0)</f>
        <v>Tốt</v>
      </c>
      <c r="AM103" s="494" t="str">
        <f>VLOOKUP($E103,'cac dv gui'!$C$161:$AD$188,26,0)</f>
        <v>Xuất sắc</v>
      </c>
      <c r="AN103" s="675"/>
      <c r="AO103" s="494"/>
      <c r="AP103" s="675"/>
      <c r="AQ103" s="675"/>
      <c r="AR103" s="675"/>
      <c r="AS103" s="675"/>
      <c r="AT103" s="494"/>
      <c r="AU103" s="684" t="s">
        <v>391</v>
      </c>
    </row>
    <row r="104" spans="1:47" s="684" customFormat="1" ht="33.75" customHeight="1" x14ac:dyDescent="0.25">
      <c r="A104" s="512" t="s">
        <v>1339</v>
      </c>
      <c r="B104" s="512">
        <f>COUNTIF($F$11:F104,F104)</f>
        <v>8</v>
      </c>
      <c r="C104" s="512" t="s">
        <v>985</v>
      </c>
      <c r="D104" s="552" t="s">
        <v>1043</v>
      </c>
      <c r="E104" s="554" t="s">
        <v>1044</v>
      </c>
      <c r="F104" s="713" t="s">
        <v>338</v>
      </c>
      <c r="G104" s="713" t="s">
        <v>974</v>
      </c>
      <c r="H104" s="494"/>
      <c r="I104" s="494"/>
      <c r="J104" s="494"/>
      <c r="K104" s="494"/>
      <c r="L104" s="494"/>
      <c r="M104" s="494"/>
      <c r="N104" s="494" t="str">
        <f>VLOOKUP(E104,'[19]Gui chi Quynh'!$C$7:$E$391,3,0)</f>
        <v>A3</v>
      </c>
      <c r="O104" s="494">
        <f>VLOOKUP(N104,Sheet1!$B$2:$C$12,2,TRUE)</f>
        <v>8</v>
      </c>
      <c r="P104" s="494" t="str">
        <f>VLOOKUP(E104,'[20]Gui chi Quynh'!$C$7:$E$391,3,0)</f>
        <v>A3</v>
      </c>
      <c r="Q104" s="494">
        <f>VLOOKUP(P104,Sheet1!$B$2:$C$12,2,TRUE)</f>
        <v>8</v>
      </c>
      <c r="R104" s="494" t="str">
        <f>VLOOKUP($E104,'[21]Gui chi Quynh'!$C$7:$E$390,3,0)</f>
        <v>A3</v>
      </c>
      <c r="S104" s="494">
        <f>VLOOKUP(R104,Sheet1!$B$2:$C$12,2,TRUE)</f>
        <v>8</v>
      </c>
      <c r="T104" s="494" t="str">
        <f>VLOOKUP($E104,'[22]Gui chi Quynh'!$C$7:$E$390,3,0)</f>
        <v>A3</v>
      </c>
      <c r="U104" s="494">
        <f>VLOOKUP(T104,Sheet1!$B$2:$C$12,2,TRUE)</f>
        <v>8</v>
      </c>
      <c r="V104" s="494" t="str">
        <f>VLOOKUP($E104,'[23]Gui chi Quynh'!$C$7:$E$389,3,0)</f>
        <v>A3</v>
      </c>
      <c r="W104" s="494">
        <f>VLOOKUP(V104,Sheet1!$B$2:$C$12,2,TRUE)</f>
        <v>8</v>
      </c>
      <c r="X104" s="494" t="str">
        <f>VLOOKUP($E104,'[24]Gui chi Quynh'!$C$7:$E$389,3,0)</f>
        <v>A3</v>
      </c>
      <c r="Y104" s="494">
        <f>VLOOKUP(X104,Sheet1!$B$2:$C$12,2,TRUE)</f>
        <v>8</v>
      </c>
      <c r="Z104" s="494" t="str">
        <f>VLOOKUP($E104,'[25]Gui chi Quynh'!$C$7:$E$388,3,0)</f>
        <v>A3</v>
      </c>
      <c r="AA104" s="494">
        <f>VLOOKUP(Z104,Sheet1!$B$2:$C$12,2,TRUE)</f>
        <v>8</v>
      </c>
      <c r="AB104" s="494" t="str">
        <f>VLOOKUP($E104,'T5'!$E$9:$AH$337,24,0)</f>
        <v>A4</v>
      </c>
      <c r="AC104" s="494">
        <f>VLOOKUP(AB104,Sheet1!$B$2:$C$12,2,TRUE)</f>
        <v>7</v>
      </c>
      <c r="AD104" s="494"/>
      <c r="AE104" s="494" t="e">
        <f>VLOOKUP(AD104,Sheet1!$B$2:$C$12,2,TRUE)</f>
        <v>#N/A</v>
      </c>
      <c r="AF104" s="592" t="str">
        <f>VLOOKUP($E104,'[26]Tong hop ket qua'!$E$19:$M$219,9,0)</f>
        <v>Khá</v>
      </c>
      <c r="AG104" s="709">
        <f t="shared" si="7"/>
        <v>7.9</v>
      </c>
      <c r="AH104" s="709" t="str">
        <f t="shared" si="4"/>
        <v xml:space="preserve">8A* </v>
      </c>
      <c r="AI104" s="709">
        <f t="shared" si="5"/>
        <v>0</v>
      </c>
      <c r="AJ104" s="683"/>
      <c r="AK104" s="494" t="str">
        <f t="shared" si="6"/>
        <v>Tốt</v>
      </c>
      <c r="AL104" s="494" t="str">
        <f>VLOOKUP($E104,'cac dv gui'!$C$161:$AD$188,25,0)</f>
        <v>Tốt</v>
      </c>
      <c r="AM104" s="494" t="str">
        <f>VLOOKUP($E104,'cac dv gui'!$C$161:$AD$188,26,0)</f>
        <v>Xuất sắc</v>
      </c>
      <c r="AN104" s="675"/>
      <c r="AO104" s="494"/>
      <c r="AP104" s="675"/>
      <c r="AQ104" s="675"/>
      <c r="AR104" s="675"/>
      <c r="AS104" s="675"/>
      <c r="AT104" s="678" t="s">
        <v>1122</v>
      </c>
      <c r="AU104" s="684" t="s">
        <v>392</v>
      </c>
    </row>
    <row r="105" spans="1:47" s="684" customFormat="1" ht="24.95" customHeight="1" x14ac:dyDescent="0.25">
      <c r="A105" s="512" t="s">
        <v>1340</v>
      </c>
      <c r="B105" s="512">
        <f>COUNTIF($F$11:F342,F105)</f>
        <v>19</v>
      </c>
      <c r="C105" s="513" t="s">
        <v>985</v>
      </c>
      <c r="D105" s="519" t="s">
        <v>242</v>
      </c>
      <c r="E105" s="553" t="s">
        <v>594</v>
      </c>
      <c r="F105" s="494" t="s">
        <v>370</v>
      </c>
      <c r="G105" s="494" t="s">
        <v>974</v>
      </c>
      <c r="H105" s="494" t="str">
        <f>VLOOKUP(E105,'[16]Gui chi Quynh'!$C$7:$E$387,3,0)</f>
        <v>A1</v>
      </c>
      <c r="I105" s="494">
        <f>VLOOKUP(H105,Sheet1!$B$2:$C$12,2,TRUE)</f>
        <v>10</v>
      </c>
      <c r="J105" s="494" t="str">
        <f>VLOOKUP($E105,'[17]Gui chi Quynh'!$C$7:$E$387,3,0)</f>
        <v>A1</v>
      </c>
      <c r="K105" s="494">
        <f>VLOOKUP(J105,Sheet1!$B$2:$C$12,2,TRUE)</f>
        <v>10</v>
      </c>
      <c r="L105" s="494" t="str">
        <f>VLOOKUP(E105,'[18]Gui chi Quynh'!$C$7:$F$385,3,0)</f>
        <v>A2</v>
      </c>
      <c r="M105" s="494">
        <f>VLOOKUP(L105,Sheet1!$B$2:$C$12,2,TRUE)</f>
        <v>9</v>
      </c>
      <c r="N105" s="494" t="str">
        <f>VLOOKUP(E105,'[19]Gui chi Quynh'!$C$7:$E$391,3,0)</f>
        <v>A2</v>
      </c>
      <c r="O105" s="494">
        <f>VLOOKUP(N105,Sheet1!$B$2:$C$12,2,TRUE)</f>
        <v>9</v>
      </c>
      <c r="P105" s="494" t="str">
        <f>VLOOKUP(E105,'[20]Gui chi Quynh'!$C$7:$E$391,3,0)</f>
        <v>A2</v>
      </c>
      <c r="Q105" s="494">
        <f>VLOOKUP(P105,Sheet1!$B$2:$C$12,2,TRUE)</f>
        <v>9</v>
      </c>
      <c r="R105" s="494" t="str">
        <f>VLOOKUP($E105,'[21]Gui chi Quynh'!$C$7:$E$390,3,0)</f>
        <v>A2</v>
      </c>
      <c r="S105" s="494">
        <f>VLOOKUP(R105,Sheet1!$B$2:$C$12,2,TRUE)</f>
        <v>9</v>
      </c>
      <c r="T105" s="494" t="str">
        <f>VLOOKUP($E105,'[22]Gui chi Quynh'!$C$7:$E$390,3,0)</f>
        <v>A2</v>
      </c>
      <c r="U105" s="494">
        <f>VLOOKUP(T105,Sheet1!$B$2:$C$12,2,TRUE)</f>
        <v>9</v>
      </c>
      <c r="V105" s="494" t="str">
        <f>VLOOKUP($E105,'[23]Gui chi Quynh'!$C$7:$E$389,3,0)</f>
        <v>A2</v>
      </c>
      <c r="W105" s="494">
        <f>VLOOKUP(V105,Sheet1!$B$2:$C$12,2,TRUE)</f>
        <v>9</v>
      </c>
      <c r="X105" s="494" t="str">
        <f>VLOOKUP($E105,'[24]Gui chi Quynh'!$C$7:$E$389,3,0)</f>
        <v>A1</v>
      </c>
      <c r="Y105" s="494">
        <f>VLOOKUP(X105,Sheet1!$B$2:$C$12,2,TRUE)</f>
        <v>10</v>
      </c>
      <c r="Z105" s="494" t="str">
        <f>VLOOKUP($E105,'[25]Gui chi Quynh'!$C$7:$E$388,3,0)</f>
        <v>A2</v>
      </c>
      <c r="AA105" s="494">
        <f>VLOOKUP(Z105,Sheet1!$B$2:$C$12,2,TRUE)</f>
        <v>9</v>
      </c>
      <c r="AB105" s="494" t="str">
        <f>VLOOKUP($E105,'T5'!$E$9:$AH$337,24,0)</f>
        <v>A2</v>
      </c>
      <c r="AC105" s="494">
        <f>VLOOKUP(AB105,Sheet1!$B$2:$C$12,2,TRUE)</f>
        <v>9</v>
      </c>
      <c r="AD105" s="494"/>
      <c r="AE105" s="494" t="e">
        <f>VLOOKUP(AD105,Sheet1!$B$2:$C$12,2,TRUE)</f>
        <v>#N/A</v>
      </c>
      <c r="AF105" s="592" t="str">
        <f>VLOOKUP($E105,'[26]Tong hop ket qua'!$E$19:$M$219,9,0)</f>
        <v>Tốt</v>
      </c>
      <c r="AG105" s="709">
        <f t="shared" si="7"/>
        <v>9.3000000000000007</v>
      </c>
      <c r="AH105" s="709" t="str">
        <f t="shared" si="4"/>
        <v>11A*</v>
      </c>
      <c r="AI105" s="709">
        <f t="shared" si="5"/>
        <v>0</v>
      </c>
      <c r="AJ105" s="683"/>
      <c r="AK105" s="494" t="str">
        <f t="shared" si="6"/>
        <v>Xuất sắc</v>
      </c>
      <c r="AL105" s="494" t="str">
        <f>VLOOKUP($E105,'cac dv gui'!$C$227:$AD$245,25,0)</f>
        <v>Xuất sắc</v>
      </c>
      <c r="AM105" s="494" t="str">
        <f>VLOOKUP($E105,'cac dv gui'!$C$227:$AD$245,26,0)</f>
        <v>Xuất sắc</v>
      </c>
      <c r="AN105" s="675"/>
      <c r="AO105" s="494" t="s">
        <v>1130</v>
      </c>
      <c r="AP105" s="675"/>
      <c r="AQ105" s="675"/>
      <c r="AR105" s="675"/>
      <c r="AS105" s="675"/>
      <c r="AT105" s="494"/>
      <c r="AU105" s="684" t="s">
        <v>391</v>
      </c>
    </row>
    <row r="106" spans="1:47" s="684" customFormat="1" ht="24.95" customHeight="1" x14ac:dyDescent="0.25">
      <c r="A106" s="512" t="s">
        <v>1341</v>
      </c>
      <c r="B106" s="512">
        <f>COUNTIF($F$11:F106,F106)</f>
        <v>2</v>
      </c>
      <c r="C106" s="513" t="s">
        <v>985</v>
      </c>
      <c r="D106" s="519" t="s">
        <v>252</v>
      </c>
      <c r="E106" s="553" t="s">
        <v>611</v>
      </c>
      <c r="F106" s="494" t="s">
        <v>370</v>
      </c>
      <c r="G106" s="494" t="s">
        <v>974</v>
      </c>
      <c r="H106" s="494" t="str">
        <f>VLOOKUP(E106,'[16]Gui chi Quynh'!$C$7:$E$387,3,0)</f>
        <v>A1</v>
      </c>
      <c r="I106" s="494">
        <f>VLOOKUP(H106,Sheet1!$B$2:$C$12,2,TRUE)</f>
        <v>10</v>
      </c>
      <c r="J106" s="494" t="str">
        <f>VLOOKUP($E106,'[17]Gui chi Quynh'!$C$7:$E$387,3,0)</f>
        <v>A4</v>
      </c>
      <c r="K106" s="494">
        <f>VLOOKUP(J106,Sheet1!$B$2:$C$12,2,TRUE)</f>
        <v>7</v>
      </c>
      <c r="L106" s="494" t="str">
        <f>VLOOKUP(E106,'[18]Gui chi Quynh'!$C$7:$F$385,3,0)</f>
        <v>A1</v>
      </c>
      <c r="M106" s="494">
        <f>VLOOKUP(L106,Sheet1!$B$2:$C$12,2,TRUE)</f>
        <v>10</v>
      </c>
      <c r="N106" s="494" t="str">
        <f>VLOOKUP(E106,'[19]Gui chi Quynh'!$C$7:$E$391,3,0)</f>
        <v>A3</v>
      </c>
      <c r="O106" s="494">
        <f>VLOOKUP(N106,Sheet1!$B$2:$C$12,2,TRUE)</f>
        <v>8</v>
      </c>
      <c r="P106" s="494" t="str">
        <f>VLOOKUP(E106,'[20]Gui chi Quynh'!$C$7:$E$391,3,0)</f>
        <v>A3</v>
      </c>
      <c r="Q106" s="494">
        <f>VLOOKUP(P106,Sheet1!$B$2:$C$12,2,TRUE)</f>
        <v>8</v>
      </c>
      <c r="R106" s="494" t="str">
        <f>VLOOKUP($E106,'[21]Gui chi Quynh'!$C$7:$E$390,3,0)</f>
        <v>A3</v>
      </c>
      <c r="S106" s="494">
        <f>VLOOKUP(R106,Sheet1!$B$2:$C$12,2,TRUE)</f>
        <v>8</v>
      </c>
      <c r="T106" s="494" t="str">
        <f>VLOOKUP($E106,'[22]Gui chi Quynh'!$C$7:$E$390,3,0)</f>
        <v>A3</v>
      </c>
      <c r="U106" s="494">
        <f>VLOOKUP(T106,Sheet1!$B$2:$C$12,2,TRUE)</f>
        <v>8</v>
      </c>
      <c r="V106" s="494" t="str">
        <f>VLOOKUP($E106,'[23]Gui chi Quynh'!$C$7:$E$389,3,0)</f>
        <v>A3</v>
      </c>
      <c r="W106" s="494">
        <f>VLOOKUP(V106,Sheet1!$B$2:$C$12,2,TRUE)</f>
        <v>8</v>
      </c>
      <c r="X106" s="494" t="str">
        <f>VLOOKUP($E106,'[24]Gui chi Quynh'!$C$7:$E$389,3,0)</f>
        <v>A3</v>
      </c>
      <c r="Y106" s="494">
        <f>VLOOKUP(X106,Sheet1!$B$2:$C$12,2,TRUE)</f>
        <v>8</v>
      </c>
      <c r="Z106" s="494" t="str">
        <f>VLOOKUP($E106,'[25]Gui chi Quynh'!$C$7:$E$388,3,0)</f>
        <v>A4</v>
      </c>
      <c r="AA106" s="494">
        <f>VLOOKUP(Z106,Sheet1!$B$2:$C$12,2,TRUE)</f>
        <v>7</v>
      </c>
      <c r="AB106" s="494" t="str">
        <f>VLOOKUP($E106,'T5'!$E$9:$AH$337,24,0)</f>
        <v>A3</v>
      </c>
      <c r="AC106" s="494">
        <f>VLOOKUP(AB106,Sheet1!$B$2:$C$12,2,TRUE)</f>
        <v>8</v>
      </c>
      <c r="AD106" s="494"/>
      <c r="AE106" s="494" t="e">
        <f>VLOOKUP(AD106,Sheet1!$B$2:$C$12,2,TRUE)</f>
        <v>#N/A</v>
      </c>
      <c r="AF106" s="592" t="str">
        <f>VLOOKUP($E106,'[26]Tong hop ket qua'!$E$19:$M$219,9,0)</f>
        <v>Khá</v>
      </c>
      <c r="AG106" s="709">
        <f t="shared" si="7"/>
        <v>8.1999999999999993</v>
      </c>
      <c r="AH106" s="709" t="str">
        <f t="shared" si="4"/>
        <v>11A*</v>
      </c>
      <c r="AI106" s="709">
        <f t="shared" si="5"/>
        <v>0</v>
      </c>
      <c r="AJ106" s="683"/>
      <c r="AK106" s="494" t="str">
        <f t="shared" si="6"/>
        <v>Xuất sắc</v>
      </c>
      <c r="AL106" s="494" t="str">
        <f>VLOOKUP($E106,'cac dv gui'!$C$227:$AD$245,25,0)</f>
        <v>Xuất sắc</v>
      </c>
      <c r="AM106" s="494" t="str">
        <f>VLOOKUP($E106,'cac dv gui'!$C$227:$AD$245,26,0)</f>
        <v>Xuất sắc</v>
      </c>
      <c r="AN106" s="675"/>
      <c r="AO106" s="494"/>
      <c r="AP106" s="675"/>
      <c r="AQ106" s="675"/>
      <c r="AR106" s="675"/>
      <c r="AS106" s="675"/>
      <c r="AT106" s="494"/>
      <c r="AU106" s="684" t="s">
        <v>392</v>
      </c>
    </row>
    <row r="107" spans="1:47" s="684" customFormat="1" ht="24.95" customHeight="1" x14ac:dyDescent="0.25">
      <c r="A107" s="512" t="s">
        <v>1342</v>
      </c>
      <c r="B107" s="512">
        <f>COUNTIF($F$11:F107,F107)</f>
        <v>3</v>
      </c>
      <c r="C107" s="513" t="s">
        <v>985</v>
      </c>
      <c r="D107" s="519" t="s">
        <v>249</v>
      </c>
      <c r="E107" s="553" t="s">
        <v>608</v>
      </c>
      <c r="F107" s="494" t="s">
        <v>370</v>
      </c>
      <c r="G107" s="494" t="s">
        <v>974</v>
      </c>
      <c r="H107" s="494" t="str">
        <f>VLOOKUP(E107,'[16]Gui chi Quynh'!$C$7:$E$387,3,0)</f>
        <v>A1</v>
      </c>
      <c r="I107" s="494">
        <f>VLOOKUP(H107,Sheet1!$B$2:$C$12,2,TRUE)</f>
        <v>10</v>
      </c>
      <c r="J107" s="494" t="str">
        <f>VLOOKUP($E107,'[17]Gui chi Quynh'!$C$7:$E$387,3,0)</f>
        <v>A4</v>
      </c>
      <c r="K107" s="494">
        <f>VLOOKUP(J107,Sheet1!$B$2:$C$12,2,TRUE)</f>
        <v>7</v>
      </c>
      <c r="L107" s="494" t="str">
        <f>VLOOKUP(E107,'[18]Gui chi Quynh'!$C$7:$F$385,3,0)</f>
        <v>A1</v>
      </c>
      <c r="M107" s="494">
        <f>VLOOKUP(L107,Sheet1!$B$2:$C$12,2,TRUE)</f>
        <v>10</v>
      </c>
      <c r="N107" s="494" t="str">
        <f>VLOOKUP(E107,'[19]Gui chi Quynh'!$C$7:$E$391,3,0)</f>
        <v>A3</v>
      </c>
      <c r="O107" s="494">
        <f>VLOOKUP(N107,Sheet1!$B$2:$C$12,2,TRUE)</f>
        <v>8</v>
      </c>
      <c r="P107" s="494" t="str">
        <f>VLOOKUP(E107,'[20]Gui chi Quynh'!$C$7:$E$391,3,0)</f>
        <v>A3</v>
      </c>
      <c r="Q107" s="494">
        <f>VLOOKUP(P107,Sheet1!$B$2:$C$12,2,TRUE)</f>
        <v>8</v>
      </c>
      <c r="R107" s="494" t="str">
        <f>VLOOKUP($E107,'[21]Gui chi Quynh'!$C$7:$E$390,3,0)</f>
        <v>A2</v>
      </c>
      <c r="S107" s="494">
        <f>VLOOKUP(R107,Sheet1!$B$2:$C$12,2,TRUE)</f>
        <v>9</v>
      </c>
      <c r="T107" s="494" t="str">
        <f>VLOOKUP($E107,'[22]Gui chi Quynh'!$C$7:$E$390,3,0)</f>
        <v>A3</v>
      </c>
      <c r="U107" s="494">
        <f>VLOOKUP(T107,Sheet1!$B$2:$C$12,2,TRUE)</f>
        <v>8</v>
      </c>
      <c r="V107" s="494" t="str">
        <f>VLOOKUP($E107,'[23]Gui chi Quynh'!$C$7:$E$389,3,0)</f>
        <v>A4</v>
      </c>
      <c r="W107" s="494">
        <f>VLOOKUP(V107,Sheet1!$B$2:$C$12,2,TRUE)</f>
        <v>7</v>
      </c>
      <c r="X107" s="494" t="str">
        <f>VLOOKUP($E107,'[24]Gui chi Quynh'!$C$7:$E$389,3,0)</f>
        <v>A3</v>
      </c>
      <c r="Y107" s="494">
        <f>VLOOKUP(X107,Sheet1!$B$2:$C$12,2,TRUE)</f>
        <v>8</v>
      </c>
      <c r="Z107" s="494" t="str">
        <f>VLOOKUP($E107,'[25]Gui chi Quynh'!$C$7:$E$388,3,0)</f>
        <v>A4</v>
      </c>
      <c r="AA107" s="494">
        <f>VLOOKUP(Z107,Sheet1!$B$2:$C$12,2,TRUE)</f>
        <v>7</v>
      </c>
      <c r="AB107" s="494" t="str">
        <f>VLOOKUP($E107,'T5'!$E$9:$AH$337,24,0)</f>
        <v>A3</v>
      </c>
      <c r="AC107" s="494">
        <f>VLOOKUP(AB107,Sheet1!$B$2:$C$12,2,TRUE)</f>
        <v>8</v>
      </c>
      <c r="AD107" s="494"/>
      <c r="AE107" s="494" t="e">
        <f>VLOOKUP(AD107,Sheet1!$B$2:$C$12,2,TRUE)</f>
        <v>#N/A</v>
      </c>
      <c r="AF107" s="592" t="str">
        <f>VLOOKUP($E107,'[26]Tong hop ket qua'!$E$19:$M$219,9,0)</f>
        <v>Khá</v>
      </c>
      <c r="AG107" s="709">
        <f t="shared" si="7"/>
        <v>8.1999999999999993</v>
      </c>
      <c r="AH107" s="709" t="str">
        <f t="shared" si="4"/>
        <v>11A*</v>
      </c>
      <c r="AI107" s="709">
        <f t="shared" si="5"/>
        <v>0</v>
      </c>
      <c r="AJ107" s="683"/>
      <c r="AK107" s="494" t="str">
        <f t="shared" si="6"/>
        <v>Xuất sắc</v>
      </c>
      <c r="AL107" s="494" t="str">
        <f>VLOOKUP($E107,'cac dv gui'!$C$227:$AD$245,25,0)</f>
        <v>Xuất sắc</v>
      </c>
      <c r="AM107" s="494" t="str">
        <f>VLOOKUP($E107,'cac dv gui'!$C$227:$AD$245,26,0)</f>
        <v>Xuất sắc</v>
      </c>
      <c r="AN107" s="675"/>
      <c r="AO107" s="494"/>
      <c r="AP107" s="675"/>
      <c r="AQ107" s="675"/>
      <c r="AR107" s="675"/>
      <c r="AS107" s="675"/>
      <c r="AT107" s="494"/>
      <c r="AU107" s="684" t="s">
        <v>392</v>
      </c>
    </row>
    <row r="108" spans="1:47" s="684" customFormat="1" ht="24.95" customHeight="1" x14ac:dyDescent="0.25">
      <c r="A108" s="512" t="s">
        <v>1343</v>
      </c>
      <c r="B108" s="512">
        <f>COUNTIF($F$11:F108,F108)</f>
        <v>1</v>
      </c>
      <c r="C108" s="513" t="s">
        <v>985</v>
      </c>
      <c r="D108" s="686" t="s">
        <v>149</v>
      </c>
      <c r="E108" s="599" t="s">
        <v>614</v>
      </c>
      <c r="F108" s="494" t="s">
        <v>343</v>
      </c>
      <c r="G108" s="494" t="s">
        <v>974</v>
      </c>
      <c r="H108" s="494" t="str">
        <f>VLOOKUP(E108,'[16]Gui chi Quynh'!$C$7:$E$387,3,0)</f>
        <v>A1</v>
      </c>
      <c r="I108" s="494">
        <f>VLOOKUP(H108,Sheet1!$B$2:$C$12,2,TRUE)</f>
        <v>10</v>
      </c>
      <c r="J108" s="494" t="str">
        <f>VLOOKUP($E108,'[17]Gui chi Quynh'!$C$7:$E$387,3,0)</f>
        <v>A1</v>
      </c>
      <c r="K108" s="494">
        <f>VLOOKUP(J108,Sheet1!$B$2:$C$12,2,TRUE)</f>
        <v>10</v>
      </c>
      <c r="L108" s="494" t="str">
        <f>VLOOKUP(E108,'[18]Gui chi Quynh'!$C$7:$F$385,3,0)</f>
        <v>A1</v>
      </c>
      <c r="M108" s="494">
        <f>VLOOKUP(L108,Sheet1!$B$2:$C$12,2,TRUE)</f>
        <v>10</v>
      </c>
      <c r="N108" s="494" t="str">
        <f>VLOOKUP(E108,'[19]Gui chi Quynh'!$C$7:$E$391,3,0)</f>
        <v>A1</v>
      </c>
      <c r="O108" s="494">
        <f>VLOOKUP(N108,Sheet1!$B$2:$C$12,2,TRUE)</f>
        <v>10</v>
      </c>
      <c r="P108" s="494" t="str">
        <f>VLOOKUP(E108,'[20]Gui chi Quynh'!$C$7:$E$391,3,0)</f>
        <v>A1</v>
      </c>
      <c r="Q108" s="494">
        <f>VLOOKUP(P108,Sheet1!$B$2:$C$12,2,TRUE)</f>
        <v>10</v>
      </c>
      <c r="R108" s="494" t="str">
        <f>VLOOKUP($E108,'[21]Gui chi Quynh'!$C$7:$E$390,3,0)</f>
        <v>A1</v>
      </c>
      <c r="S108" s="494">
        <f>VLOOKUP(R108,Sheet1!$B$2:$C$12,2,TRUE)</f>
        <v>10</v>
      </c>
      <c r="T108" s="494" t="str">
        <f>VLOOKUP($E108,'[22]Gui chi Quynh'!$C$7:$E$390,3,0)</f>
        <v>A1</v>
      </c>
      <c r="U108" s="494">
        <f>VLOOKUP(T108,Sheet1!$B$2:$C$12,2,TRUE)</f>
        <v>10</v>
      </c>
      <c r="V108" s="494" t="str">
        <f>VLOOKUP($E108,'[23]Gui chi Quynh'!$C$7:$E$389,3,0)</f>
        <v>A1</v>
      </c>
      <c r="W108" s="494">
        <f>VLOOKUP(V108,Sheet1!$B$2:$C$12,2,TRUE)</f>
        <v>10</v>
      </c>
      <c r="X108" s="494" t="str">
        <f>VLOOKUP($E108,'[24]Gui chi Quynh'!$C$7:$E$389,3,0)</f>
        <v>A1</v>
      </c>
      <c r="Y108" s="494">
        <f>VLOOKUP(X108,Sheet1!$B$2:$C$12,2,TRUE)</f>
        <v>10</v>
      </c>
      <c r="Z108" s="494" t="str">
        <f>VLOOKUP($E108,'[25]Gui chi Quynh'!$C$7:$E$388,3,0)</f>
        <v>A1</v>
      </c>
      <c r="AA108" s="494">
        <f>VLOOKUP(Z108,Sheet1!$B$2:$C$12,2,TRUE)</f>
        <v>10</v>
      </c>
      <c r="AB108" s="494" t="str">
        <f>VLOOKUP($E108,'T5'!$E$9:$AH$337,24,0)</f>
        <v>A1</v>
      </c>
      <c r="AC108" s="494">
        <f>VLOOKUP(AB108,Sheet1!$B$2:$C$12,2,TRUE)</f>
        <v>10</v>
      </c>
      <c r="AD108" s="494"/>
      <c r="AE108" s="494" t="e">
        <f>VLOOKUP(AD108,Sheet1!$B$2:$C$12,2,TRUE)</f>
        <v>#N/A</v>
      </c>
      <c r="AF108" s="592" t="str">
        <f>VLOOKUP($E108,'[26]Tong hop ket qua'!$E$19:$M$219,9,0)</f>
        <v>Xuất sắc</v>
      </c>
      <c r="AG108" s="709">
        <f t="shared" si="7"/>
        <v>10</v>
      </c>
      <c r="AH108" s="709" t="str">
        <f t="shared" si="4"/>
        <v>11A*</v>
      </c>
      <c r="AI108" s="709">
        <f t="shared" si="5"/>
        <v>0</v>
      </c>
      <c r="AJ108" s="683"/>
      <c r="AK108" s="494" t="str">
        <f t="shared" si="6"/>
        <v>Xuất sắc</v>
      </c>
      <c r="AL108" s="494" t="str">
        <f>VLOOKUP($E108,'cac dv gui'!$C$200:$AD$225,25,0)</f>
        <v>Xuất sắc</v>
      </c>
      <c r="AM108" s="494" t="str">
        <f>VLOOKUP($E108,'cac dv gui'!$C$200:$AD$225,26,0)</f>
        <v>Xuất sắc</v>
      </c>
      <c r="AN108" s="675"/>
      <c r="AO108" s="494" t="s">
        <v>1130</v>
      </c>
      <c r="AP108" s="675"/>
      <c r="AQ108" s="675"/>
      <c r="AR108" s="675"/>
      <c r="AS108" s="675"/>
      <c r="AT108" s="494"/>
      <c r="AU108" s="684" t="s">
        <v>390</v>
      </c>
    </row>
    <row r="109" spans="1:47" s="684" customFormat="1" ht="24.95" customHeight="1" x14ac:dyDescent="0.25">
      <c r="A109" s="512" t="s">
        <v>1344</v>
      </c>
      <c r="B109" s="512">
        <f>COUNTIF($F$11:F109,F109)</f>
        <v>2</v>
      </c>
      <c r="C109" s="513" t="s">
        <v>985</v>
      </c>
      <c r="D109" s="686" t="s">
        <v>150</v>
      </c>
      <c r="E109" s="599" t="s">
        <v>615</v>
      </c>
      <c r="F109" s="518" t="s">
        <v>343</v>
      </c>
      <c r="G109" s="518" t="s">
        <v>974</v>
      </c>
      <c r="H109" s="494" t="str">
        <f>VLOOKUP(E109,'[16]Gui chi Quynh'!$C$7:$E$387,3,0)</f>
        <v>A3</v>
      </c>
      <c r="I109" s="494">
        <f>VLOOKUP(H109,Sheet1!$B$2:$C$12,2,TRUE)</f>
        <v>8</v>
      </c>
      <c r="J109" s="494" t="str">
        <f>VLOOKUP($E109,'[17]Gui chi Quynh'!$C$7:$E$387,3,0)</f>
        <v>A2</v>
      </c>
      <c r="K109" s="494">
        <f>VLOOKUP(J109,Sheet1!$B$2:$C$12,2,TRUE)</f>
        <v>9</v>
      </c>
      <c r="L109" s="494" t="str">
        <f>VLOOKUP(E109,'[18]Gui chi Quynh'!$C$7:$F$385,3,0)</f>
        <v>A3</v>
      </c>
      <c r="M109" s="494">
        <f>VLOOKUP(L109,Sheet1!$B$2:$C$12,2,TRUE)</f>
        <v>8</v>
      </c>
      <c r="N109" s="494" t="str">
        <f>VLOOKUP(E109,'[19]Gui chi Quynh'!$C$7:$E$391,3,0)</f>
        <v>A2</v>
      </c>
      <c r="O109" s="494">
        <f>VLOOKUP(N109,Sheet1!$B$2:$C$12,2,TRUE)</f>
        <v>9</v>
      </c>
      <c r="P109" s="494" t="str">
        <f>VLOOKUP(E109,'[20]Gui chi Quynh'!$C$7:$E$391,3,0)</f>
        <v>A2</v>
      </c>
      <c r="Q109" s="494">
        <f>VLOOKUP(P109,Sheet1!$B$2:$C$12,2,TRUE)</f>
        <v>9</v>
      </c>
      <c r="R109" s="494" t="str">
        <f>VLOOKUP($E109,'[21]Gui chi Quynh'!$C$7:$E$390,3,0)</f>
        <v>A2</v>
      </c>
      <c r="S109" s="494">
        <f>VLOOKUP(R109,Sheet1!$B$2:$C$12,2,TRUE)</f>
        <v>9</v>
      </c>
      <c r="T109" s="494" t="str">
        <f>VLOOKUP($E109,'[22]Gui chi Quynh'!$C$7:$E$390,3,0)</f>
        <v>A3</v>
      </c>
      <c r="U109" s="494">
        <f>VLOOKUP(T109,Sheet1!$B$2:$C$12,2,TRUE)</f>
        <v>8</v>
      </c>
      <c r="V109" s="494" t="str">
        <f>VLOOKUP($E109,'[23]Gui chi Quynh'!$C$7:$E$389,3,0)</f>
        <v>A3</v>
      </c>
      <c r="W109" s="494">
        <f>VLOOKUP(V109,Sheet1!$B$2:$C$12,2,TRUE)</f>
        <v>8</v>
      </c>
      <c r="X109" s="494" t="str">
        <f>VLOOKUP($E109,'[24]Gui chi Quynh'!$C$7:$E$389,3,0)</f>
        <v>A3</v>
      </c>
      <c r="Y109" s="494">
        <f>VLOOKUP(X109,Sheet1!$B$2:$C$12,2,TRUE)</f>
        <v>8</v>
      </c>
      <c r="Z109" s="494" t="str">
        <f>VLOOKUP($E109,'[25]Gui chi Quynh'!$C$7:$E$388,3,0)</f>
        <v>A3</v>
      </c>
      <c r="AA109" s="494">
        <f>VLOOKUP(Z109,Sheet1!$B$2:$C$12,2,TRUE)</f>
        <v>8</v>
      </c>
      <c r="AB109" s="494" t="str">
        <f>VLOOKUP($E109,'T5'!$E$9:$AH$337,24,0)</f>
        <v>A4</v>
      </c>
      <c r="AC109" s="494">
        <f>VLOOKUP(AB109,Sheet1!$B$2:$C$12,2,TRUE)</f>
        <v>7</v>
      </c>
      <c r="AD109" s="494"/>
      <c r="AE109" s="494" t="e">
        <f>VLOOKUP(AD109,Sheet1!$B$2:$C$12,2,TRUE)</f>
        <v>#N/A</v>
      </c>
      <c r="AF109" s="592" t="str">
        <f>VLOOKUP($E109,'[26]Tong hop ket qua'!$E$19:$M$219,9,0)</f>
        <v>Tốt</v>
      </c>
      <c r="AG109" s="804">
        <f t="shared" ref="AG109:AG150" si="8">(I109+K109+M109+O109+Q109+S109+U109+W109+Y109+AA109+AC109)/11</f>
        <v>8.2727272727272734</v>
      </c>
      <c r="AH109" s="709" t="str">
        <f t="shared" si="4"/>
        <v>11A*</v>
      </c>
      <c r="AI109" s="709">
        <f t="shared" si="5"/>
        <v>0</v>
      </c>
      <c r="AJ109" s="683"/>
      <c r="AK109" s="494" t="str">
        <f t="shared" si="6"/>
        <v>Xuất sắc</v>
      </c>
      <c r="AL109" s="494" t="str">
        <f>VLOOKUP($E109,'cac dv gui'!$C$200:$AD$225,25,0)</f>
        <v>Xuất sắc</v>
      </c>
      <c r="AM109" s="494" t="str">
        <f>VLOOKUP($E109,'cac dv gui'!$C$200:$AD$225,26,0)</f>
        <v>Xuất sắc</v>
      </c>
      <c r="AN109" s="675"/>
      <c r="AO109" s="494" t="s">
        <v>1130</v>
      </c>
      <c r="AP109" s="675"/>
      <c r="AQ109" s="675"/>
      <c r="AR109" s="675"/>
      <c r="AS109" s="675"/>
      <c r="AT109" s="494"/>
      <c r="AU109" s="684" t="s">
        <v>392</v>
      </c>
    </row>
    <row r="110" spans="1:47" s="684" customFormat="1" ht="24.95" customHeight="1" x14ac:dyDescent="0.25">
      <c r="A110" s="512" t="s">
        <v>1345</v>
      </c>
      <c r="B110" s="512">
        <f>COUNTIF($F$11:F110,F110)</f>
        <v>3</v>
      </c>
      <c r="C110" s="513" t="s">
        <v>985</v>
      </c>
      <c r="D110" s="686" t="s">
        <v>151</v>
      </c>
      <c r="E110" s="599" t="s">
        <v>616</v>
      </c>
      <c r="F110" s="518" t="s">
        <v>343</v>
      </c>
      <c r="G110" s="518" t="s">
        <v>974</v>
      </c>
      <c r="H110" s="494" t="str">
        <f>VLOOKUP(E110,'[16]Gui chi Quynh'!$C$7:$E$387,3,0)</f>
        <v>A3</v>
      </c>
      <c r="I110" s="494">
        <f>VLOOKUP(H110,Sheet1!$B$2:$C$12,2,TRUE)</f>
        <v>8</v>
      </c>
      <c r="J110" s="494" t="str">
        <f>VLOOKUP($E110,'[17]Gui chi Quynh'!$C$7:$E$387,3,0)</f>
        <v>A4</v>
      </c>
      <c r="K110" s="494">
        <f>VLOOKUP(J110,Sheet1!$B$2:$C$12,2,TRUE)</f>
        <v>7</v>
      </c>
      <c r="L110" s="494" t="str">
        <f>VLOOKUP(E110,'[18]Gui chi Quynh'!$C$7:$F$385,3,0)</f>
        <v>A3</v>
      </c>
      <c r="M110" s="494">
        <f>VLOOKUP(L110,Sheet1!$B$2:$C$12,2,TRUE)</f>
        <v>8</v>
      </c>
      <c r="N110" s="494" t="str">
        <f>VLOOKUP(E110,'[19]Gui chi Quynh'!$C$7:$E$391,3,0)</f>
        <v>A1</v>
      </c>
      <c r="O110" s="494">
        <f>VLOOKUP(N110,Sheet1!$B$2:$C$12,2,TRUE)</f>
        <v>10</v>
      </c>
      <c r="P110" s="494" t="str">
        <f>VLOOKUP(E110,'[20]Gui chi Quynh'!$C$7:$E$391,3,0)</f>
        <v>A3</v>
      </c>
      <c r="Q110" s="494">
        <f>VLOOKUP(P110,Sheet1!$B$2:$C$12,2,TRUE)</f>
        <v>8</v>
      </c>
      <c r="R110" s="494" t="str">
        <f>VLOOKUP($E110,'[21]Gui chi Quynh'!$C$7:$E$390,3,0)</f>
        <v>A3</v>
      </c>
      <c r="S110" s="494">
        <f>VLOOKUP(R110,Sheet1!$B$2:$C$12,2,TRUE)</f>
        <v>8</v>
      </c>
      <c r="T110" s="494" t="str">
        <f>VLOOKUP($E110,'[22]Gui chi Quynh'!$C$7:$E$390,3,0)</f>
        <v>A3</v>
      </c>
      <c r="U110" s="494">
        <f>VLOOKUP(T110,Sheet1!$B$2:$C$12,2,TRUE)</f>
        <v>8</v>
      </c>
      <c r="V110" s="494" t="str">
        <f>VLOOKUP($E110,'[23]Gui chi Quynh'!$C$7:$E$389,3,0)</f>
        <v>A3</v>
      </c>
      <c r="W110" s="494">
        <f>VLOOKUP(V110,Sheet1!$B$2:$C$12,2,TRUE)</f>
        <v>8</v>
      </c>
      <c r="X110" s="494" t="str">
        <f>VLOOKUP($E110,'[24]Gui chi Quynh'!$C$7:$E$389,3,0)</f>
        <v>A3</v>
      </c>
      <c r="Y110" s="494">
        <f>VLOOKUP(X110,Sheet1!$B$2:$C$12,2,TRUE)</f>
        <v>8</v>
      </c>
      <c r="Z110" s="494" t="str">
        <f>VLOOKUP($E110,'[25]Gui chi Quynh'!$C$7:$E$388,3,0)</f>
        <v>A3</v>
      </c>
      <c r="AA110" s="494">
        <f>VLOOKUP(Z110,Sheet1!$B$2:$C$12,2,TRUE)</f>
        <v>8</v>
      </c>
      <c r="AB110" s="494" t="str">
        <f>VLOOKUP($E110,'T5'!$E$9:$AH$337,24,0)</f>
        <v>A4</v>
      </c>
      <c r="AC110" s="494">
        <f>VLOOKUP(AB110,Sheet1!$B$2:$C$12,2,TRUE)</f>
        <v>7</v>
      </c>
      <c r="AD110" s="494"/>
      <c r="AE110" s="494" t="e">
        <f>VLOOKUP(AD110,Sheet1!$B$2:$C$12,2,TRUE)</f>
        <v>#N/A</v>
      </c>
      <c r="AF110" s="592" t="str">
        <f>VLOOKUP($E110,'[26]Tong hop ket qua'!$E$19:$M$219,9,0)</f>
        <v>Tốt</v>
      </c>
      <c r="AG110" s="709">
        <f t="shared" si="8"/>
        <v>8</v>
      </c>
      <c r="AH110" s="709" t="str">
        <f t="shared" si="4"/>
        <v>11A*</v>
      </c>
      <c r="AI110" s="709">
        <f t="shared" si="5"/>
        <v>0</v>
      </c>
      <c r="AJ110" s="683"/>
      <c r="AK110" s="494" t="str">
        <f t="shared" si="6"/>
        <v>Xuất sắc</v>
      </c>
      <c r="AL110" s="494" t="str">
        <f>VLOOKUP($E110,'cac dv gui'!$C$200:$AD$225,25,0)</f>
        <v>Xuất sắc</v>
      </c>
      <c r="AM110" s="494" t="str">
        <f>VLOOKUP($E110,'cac dv gui'!$C$200:$AD$225,26,0)</f>
        <v>Xuất sắc</v>
      </c>
      <c r="AN110" s="675"/>
      <c r="AO110" s="494"/>
      <c r="AP110" s="675"/>
      <c r="AQ110" s="675"/>
      <c r="AR110" s="675"/>
      <c r="AS110" s="675"/>
      <c r="AT110" s="494"/>
      <c r="AU110" s="684" t="s">
        <v>393</v>
      </c>
    </row>
    <row r="111" spans="1:47" s="684" customFormat="1" ht="24.95" customHeight="1" x14ac:dyDescent="0.25">
      <c r="A111" s="512" t="s">
        <v>1346</v>
      </c>
      <c r="B111" s="512">
        <f>COUNTIF($F$11:F111,F111)</f>
        <v>4</v>
      </c>
      <c r="C111" s="513" t="s">
        <v>985</v>
      </c>
      <c r="D111" s="594" t="s">
        <v>307</v>
      </c>
      <c r="E111" s="599" t="s">
        <v>631</v>
      </c>
      <c r="F111" s="518" t="s">
        <v>343</v>
      </c>
      <c r="G111" s="518" t="s">
        <v>974</v>
      </c>
      <c r="H111" s="494" t="str">
        <f>VLOOKUP(E111,'[16]Gui chi Quynh'!$C$7:$E$387,3,0)</f>
        <v>A3</v>
      </c>
      <c r="I111" s="494">
        <f>VLOOKUP(H111,Sheet1!$B$2:$C$12,2,TRUE)</f>
        <v>8</v>
      </c>
      <c r="J111" s="494" t="str">
        <f>VLOOKUP($E111,'[17]Gui chi Quynh'!$C$7:$E$387,3,0)</f>
        <v>A4</v>
      </c>
      <c r="K111" s="494">
        <f>VLOOKUP(J111,Sheet1!$B$2:$C$12,2,TRUE)</f>
        <v>7</v>
      </c>
      <c r="L111" s="494" t="str">
        <f>VLOOKUP(E111,'[18]Gui chi Quynh'!$C$7:$F$385,3,0)</f>
        <v>A3</v>
      </c>
      <c r="M111" s="494">
        <f>VLOOKUP(L111,Sheet1!$B$2:$C$12,2,TRUE)</f>
        <v>8</v>
      </c>
      <c r="N111" s="494" t="str">
        <f>VLOOKUP(E111,'[19]Gui chi Quynh'!$C$7:$E$391,3,0)</f>
        <v>A1</v>
      </c>
      <c r="O111" s="494">
        <f>VLOOKUP(N111,Sheet1!$B$2:$C$12,2,TRUE)</f>
        <v>10</v>
      </c>
      <c r="P111" s="494" t="str">
        <f>VLOOKUP(E111,'[20]Gui chi Quynh'!$C$7:$E$391,3,0)</f>
        <v>A1</v>
      </c>
      <c r="Q111" s="494">
        <f>VLOOKUP(P111,Sheet1!$B$2:$C$12,2,TRUE)</f>
        <v>10</v>
      </c>
      <c r="R111" s="494" t="str">
        <f>VLOOKUP($E111,'[21]Gui chi Quynh'!$C$7:$E$390,3,0)</f>
        <v>A3</v>
      </c>
      <c r="S111" s="494">
        <f>VLOOKUP(R111,Sheet1!$B$2:$C$12,2,TRUE)</f>
        <v>8</v>
      </c>
      <c r="T111" s="494" t="str">
        <f>VLOOKUP($E111,'[22]Gui chi Quynh'!$C$7:$E$390,3,0)</f>
        <v>A4</v>
      </c>
      <c r="U111" s="494">
        <f>VLOOKUP(T111,Sheet1!$B$2:$C$12,2,TRUE)</f>
        <v>7</v>
      </c>
      <c r="V111" s="494" t="str">
        <f>VLOOKUP($E111,'[23]Gui chi Quynh'!$C$7:$E$389,3,0)</f>
        <v>A4</v>
      </c>
      <c r="W111" s="494">
        <f>VLOOKUP(V111,Sheet1!$B$2:$C$12,2,TRUE)</f>
        <v>7</v>
      </c>
      <c r="X111" s="494" t="str">
        <f>VLOOKUP($E111,'[24]Gui chi Quynh'!$C$7:$E$389,3,0)</f>
        <v>A2</v>
      </c>
      <c r="Y111" s="494">
        <f>VLOOKUP(X111,Sheet1!$B$2:$C$12,2,TRUE)</f>
        <v>9</v>
      </c>
      <c r="Z111" s="494" t="str">
        <f>VLOOKUP($E111,'[25]Gui chi Quynh'!$C$7:$E$388,3,0)</f>
        <v>A3</v>
      </c>
      <c r="AA111" s="494">
        <f>VLOOKUP(Z111,Sheet1!$B$2:$C$12,2,TRUE)</f>
        <v>8</v>
      </c>
      <c r="AB111" s="494" t="str">
        <f>VLOOKUP($E111,'T5'!$E$9:$AH$337,24,0)</f>
        <v>A4</v>
      </c>
      <c r="AC111" s="494">
        <f>VLOOKUP(AB111,Sheet1!$B$2:$C$12,2,TRUE)</f>
        <v>7</v>
      </c>
      <c r="AD111" s="494"/>
      <c r="AE111" s="494" t="e">
        <f>VLOOKUP(AD111,Sheet1!$B$2:$C$12,2,TRUE)</f>
        <v>#N/A</v>
      </c>
      <c r="AF111" s="592" t="str">
        <f>VLOOKUP($E111,'[26]Tong hop ket qua'!$E$19:$M$219,9,0)</f>
        <v>Khá</v>
      </c>
      <c r="AG111" s="709">
        <f t="shared" si="8"/>
        <v>8.0909090909090917</v>
      </c>
      <c r="AH111" s="709" t="str">
        <f t="shared" si="4"/>
        <v>11A*</v>
      </c>
      <c r="AI111" s="709">
        <f t="shared" si="5"/>
        <v>0</v>
      </c>
      <c r="AJ111" s="683"/>
      <c r="AK111" s="494" t="str">
        <f t="shared" si="6"/>
        <v>Xuất sắc</v>
      </c>
      <c r="AL111" s="494" t="str">
        <f>VLOOKUP($E111,'cac dv gui'!$C$200:$AD$225,25,0)</f>
        <v>Xuất sắc</v>
      </c>
      <c r="AM111" s="494" t="str">
        <f>VLOOKUP($E111,'cac dv gui'!$C$200:$AD$225,26,0)</f>
        <v>Xuất sắc</v>
      </c>
      <c r="AN111" s="675"/>
      <c r="AO111" s="494"/>
      <c r="AP111" s="675"/>
      <c r="AQ111" s="675"/>
      <c r="AR111" s="675"/>
      <c r="AS111" s="675"/>
      <c r="AT111" s="494"/>
      <c r="AU111" s="684" t="s">
        <v>393</v>
      </c>
    </row>
    <row r="112" spans="1:47" s="684" customFormat="1" ht="24.95" customHeight="1" x14ac:dyDescent="0.25">
      <c r="A112" s="512" t="s">
        <v>1347</v>
      </c>
      <c r="B112" s="512">
        <f>COUNTIF($F$11:F273,F112)</f>
        <v>21</v>
      </c>
      <c r="C112" s="513" t="s">
        <v>985</v>
      </c>
      <c r="D112" s="594" t="s">
        <v>347</v>
      </c>
      <c r="E112" s="599" t="s">
        <v>634</v>
      </c>
      <c r="F112" s="518" t="s">
        <v>343</v>
      </c>
      <c r="G112" s="518" t="s">
        <v>974</v>
      </c>
      <c r="H112" s="494" t="str">
        <f>VLOOKUP(E112,'[16]Gui chi Quynh'!$C$7:$E$387,3,0)</f>
        <v>A2</v>
      </c>
      <c r="I112" s="494">
        <f>VLOOKUP(H112,Sheet1!$B$2:$C$12,2,TRUE)</f>
        <v>9</v>
      </c>
      <c r="J112" s="494" t="str">
        <f>VLOOKUP($E112,'[17]Gui chi Quynh'!$C$7:$E$387,3,0)</f>
        <v>A4</v>
      </c>
      <c r="K112" s="494">
        <f>VLOOKUP(J112,Sheet1!$B$2:$C$12,2,TRUE)</f>
        <v>7</v>
      </c>
      <c r="L112" s="494" t="str">
        <f>VLOOKUP(E112,'[18]Gui chi Quynh'!$C$7:$F$385,3,0)</f>
        <v>A3</v>
      </c>
      <c r="M112" s="494">
        <f>VLOOKUP(L112,Sheet1!$B$2:$C$12,2,TRUE)</f>
        <v>8</v>
      </c>
      <c r="N112" s="494" t="str">
        <f>VLOOKUP(E112,'[19]Gui chi Quynh'!$C$7:$E$391,3,0)</f>
        <v>A1</v>
      </c>
      <c r="O112" s="494">
        <f>VLOOKUP(N112,Sheet1!$B$2:$C$12,2,TRUE)</f>
        <v>10</v>
      </c>
      <c r="P112" s="494" t="str">
        <f>VLOOKUP(E112,'[20]Gui chi Quynh'!$C$7:$E$391,3,0)</f>
        <v>A1</v>
      </c>
      <c r="Q112" s="494">
        <f>VLOOKUP(P112,Sheet1!$B$2:$C$12,2,TRUE)</f>
        <v>10</v>
      </c>
      <c r="R112" s="494" t="str">
        <f>VLOOKUP($E112,'[21]Gui chi Quynh'!$C$7:$E$390,3,0)</f>
        <v>A1</v>
      </c>
      <c r="S112" s="494">
        <f>VLOOKUP(R112,Sheet1!$B$2:$C$12,2,TRUE)</f>
        <v>10</v>
      </c>
      <c r="T112" s="494" t="str">
        <f>VLOOKUP($E112,'[22]Gui chi Quynh'!$C$7:$E$390,3,0)</f>
        <v>A4</v>
      </c>
      <c r="U112" s="494">
        <f>VLOOKUP(T112,Sheet1!$B$2:$C$12,2,TRUE)</f>
        <v>7</v>
      </c>
      <c r="V112" s="494" t="str">
        <f>VLOOKUP($E112,'[23]Gui chi Quynh'!$C$7:$E$389,3,0)</f>
        <v>A4</v>
      </c>
      <c r="W112" s="494">
        <f>VLOOKUP(V112,Sheet1!$B$2:$C$12,2,TRUE)</f>
        <v>7</v>
      </c>
      <c r="X112" s="494" t="str">
        <f>VLOOKUP($E112,'[24]Gui chi Quynh'!$C$7:$E$389,3,0)</f>
        <v>A4</v>
      </c>
      <c r="Y112" s="494">
        <f>VLOOKUP(X112,Sheet1!$B$2:$C$12,2,TRUE)</f>
        <v>7</v>
      </c>
      <c r="Z112" s="494" t="str">
        <f>VLOOKUP($E112,'[25]Gui chi Quynh'!$C$7:$E$388,3,0)</f>
        <v>A4</v>
      </c>
      <c r="AA112" s="494">
        <f>VLOOKUP(Z112,Sheet1!$B$2:$C$12,2,TRUE)</f>
        <v>7</v>
      </c>
      <c r="AB112" s="494" t="str">
        <f>VLOOKUP($E112,'T5'!$E$9:$AH$337,24,0)</f>
        <v>A4</v>
      </c>
      <c r="AC112" s="494">
        <f>VLOOKUP(AB112,Sheet1!$B$2:$C$12,2,TRUE)</f>
        <v>7</v>
      </c>
      <c r="AD112" s="494"/>
      <c r="AE112" s="494" t="e">
        <f>VLOOKUP(AD112,Sheet1!$B$2:$C$12,2,TRUE)</f>
        <v>#N/A</v>
      </c>
      <c r="AF112" s="592" t="str">
        <f>VLOOKUP($E112,'[26]Tong hop ket qua'!$E$19:$M$219,9,0)</f>
        <v>Khá</v>
      </c>
      <c r="AG112" s="709">
        <f t="shared" si="8"/>
        <v>8.0909090909090917</v>
      </c>
      <c r="AH112" s="709" t="str">
        <f t="shared" si="4"/>
        <v>11A*</v>
      </c>
      <c r="AI112" s="709">
        <f t="shared" si="5"/>
        <v>0</v>
      </c>
      <c r="AJ112" s="683"/>
      <c r="AK112" s="494" t="str">
        <f t="shared" si="6"/>
        <v>Xuất sắc</v>
      </c>
      <c r="AL112" s="494" t="str">
        <f>VLOOKUP($E112,'cac dv gui'!$C$200:$AD$225,25,0)</f>
        <v>Tốt</v>
      </c>
      <c r="AM112" s="494" t="str">
        <f>VLOOKUP($E112,'cac dv gui'!$C$200:$AD$225,26,0)</f>
        <v>Xuất sắc</v>
      </c>
      <c r="AN112" s="675"/>
      <c r="AO112" s="494"/>
      <c r="AP112" s="675"/>
      <c r="AQ112" s="675"/>
      <c r="AR112" s="675"/>
      <c r="AS112" s="675"/>
      <c r="AT112" s="494"/>
      <c r="AU112" s="684" t="s">
        <v>393</v>
      </c>
    </row>
    <row r="113" spans="1:47" s="684" customFormat="1" ht="24.95" customHeight="1" x14ac:dyDescent="0.25">
      <c r="A113" s="512" t="s">
        <v>1348</v>
      </c>
      <c r="B113" s="512">
        <f>COUNTIF($F$11:F113,F113)</f>
        <v>6</v>
      </c>
      <c r="C113" s="513" t="s">
        <v>985</v>
      </c>
      <c r="D113" s="594" t="s">
        <v>356</v>
      </c>
      <c r="E113" s="599" t="s">
        <v>635</v>
      </c>
      <c r="F113" s="518" t="s">
        <v>343</v>
      </c>
      <c r="G113" s="518" t="s">
        <v>975</v>
      </c>
      <c r="H113" s="494" t="str">
        <f>VLOOKUP(E113,'[16]Gui chi Quynh'!$C$7:$E$387,3,0)</f>
        <v>A1</v>
      </c>
      <c r="I113" s="494">
        <f>VLOOKUP(H113,Sheet1!$B$2:$C$12,2,TRUE)</f>
        <v>10</v>
      </c>
      <c r="J113" s="494" t="str">
        <f>VLOOKUP($E113,'[17]Gui chi Quynh'!$C$7:$E$387,3,0)</f>
        <v>A1</v>
      </c>
      <c r="K113" s="494">
        <f>VLOOKUP(J113,Sheet1!$B$2:$C$12,2,TRUE)</f>
        <v>10</v>
      </c>
      <c r="L113" s="494" t="str">
        <f>VLOOKUP(E113,'[18]Gui chi Quynh'!$C$7:$F$385,3,0)</f>
        <v>A1</v>
      </c>
      <c r="M113" s="494">
        <f>VLOOKUP(L113,Sheet1!$B$2:$C$12,2,TRUE)</f>
        <v>10</v>
      </c>
      <c r="N113" s="494" t="str">
        <f>VLOOKUP(E113,'[19]Gui chi Quynh'!$C$7:$E$391,3,0)</f>
        <v>A1</v>
      </c>
      <c r="O113" s="494">
        <f>VLOOKUP(N113,Sheet1!$B$2:$C$12,2,TRUE)</f>
        <v>10</v>
      </c>
      <c r="P113" s="494" t="str">
        <f>VLOOKUP(E113,'[20]Gui chi Quynh'!$C$7:$E$391,3,0)</f>
        <v>A1</v>
      </c>
      <c r="Q113" s="494">
        <f>VLOOKUP(P113,Sheet1!$B$2:$C$12,2,TRUE)</f>
        <v>10</v>
      </c>
      <c r="R113" s="494" t="str">
        <f>VLOOKUP($E113,'[21]Gui chi Quynh'!$C$7:$E$390,3,0)</f>
        <v>A1</v>
      </c>
      <c r="S113" s="494">
        <f>VLOOKUP(R113,Sheet1!$B$2:$C$12,2,TRUE)</f>
        <v>10</v>
      </c>
      <c r="T113" s="494" t="str">
        <f>VLOOKUP($E113,'[22]Gui chi Quynh'!$C$7:$E$390,3,0)</f>
        <v>A1</v>
      </c>
      <c r="U113" s="494">
        <f>VLOOKUP(T113,Sheet1!$B$2:$C$12,2,TRUE)</f>
        <v>10</v>
      </c>
      <c r="V113" s="494" t="str">
        <f>VLOOKUP($E113,'[23]Gui chi Quynh'!$C$7:$E$389,3,0)</f>
        <v>A1</v>
      </c>
      <c r="W113" s="494">
        <f>VLOOKUP(V113,Sheet1!$B$2:$C$12,2,TRUE)</f>
        <v>10</v>
      </c>
      <c r="X113" s="494" t="str">
        <f>VLOOKUP($E113,'[24]Gui chi Quynh'!$C$7:$E$389,3,0)</f>
        <v>A1</v>
      </c>
      <c r="Y113" s="494">
        <f>VLOOKUP(X113,Sheet1!$B$2:$C$12,2,TRUE)</f>
        <v>10</v>
      </c>
      <c r="Z113" s="494" t="str">
        <f>VLOOKUP($E113,'[25]Gui chi Quynh'!$C$7:$E$388,3,0)</f>
        <v>A1</v>
      </c>
      <c r="AA113" s="494">
        <f>VLOOKUP(Z113,Sheet1!$B$2:$C$12,2,TRUE)</f>
        <v>10</v>
      </c>
      <c r="AB113" s="494" t="str">
        <f>VLOOKUP($E113,'T5'!$E$9:$AH$337,24,0)</f>
        <v>A1</v>
      </c>
      <c r="AC113" s="494">
        <f>VLOOKUP(AB113,Sheet1!$B$2:$C$12,2,TRUE)</f>
        <v>10</v>
      </c>
      <c r="AD113" s="494"/>
      <c r="AE113" s="494" t="e">
        <f>VLOOKUP(AD113,Sheet1!$B$2:$C$12,2,TRUE)</f>
        <v>#N/A</v>
      </c>
      <c r="AF113" s="592" t="str">
        <f>VLOOKUP($E113,'[26]Tong hop ket qua'!$E$19:$M$219,9,0)</f>
        <v>Xuất sắc</v>
      </c>
      <c r="AG113" s="709">
        <f t="shared" si="8"/>
        <v>10</v>
      </c>
      <c r="AH113" s="709" t="str">
        <f t="shared" si="4"/>
        <v>11A*</v>
      </c>
      <c r="AI113" s="709">
        <f t="shared" si="5"/>
        <v>0</v>
      </c>
      <c r="AJ113" s="683"/>
      <c r="AK113" s="494" t="str">
        <f t="shared" si="6"/>
        <v>Xuất sắc</v>
      </c>
      <c r="AL113" s="494" t="str">
        <f>VLOOKUP($E113,'cac dv gui'!$C$200:$AD$225,25,0)</f>
        <v>Xuất sắc</v>
      </c>
      <c r="AM113" s="494" t="str">
        <f>VLOOKUP($E113,'cac dv gui'!$C$200:$AD$225,26,0)</f>
        <v>Xuất sắc</v>
      </c>
      <c r="AN113" s="675"/>
      <c r="AO113" s="494"/>
      <c r="AP113" s="675"/>
      <c r="AQ113" s="675"/>
      <c r="AR113" s="675"/>
      <c r="AS113" s="675"/>
      <c r="AT113" s="494"/>
      <c r="AU113" s="684" t="s">
        <v>390</v>
      </c>
    </row>
    <row r="114" spans="1:47" s="684" customFormat="1" ht="24.95" customHeight="1" x14ac:dyDescent="0.25">
      <c r="A114" s="512" t="s">
        <v>1349</v>
      </c>
      <c r="B114" s="512">
        <f>COUNTIF($F$11:F114,F114)</f>
        <v>1</v>
      </c>
      <c r="C114" s="513" t="s">
        <v>985</v>
      </c>
      <c r="D114" s="514" t="s">
        <v>169</v>
      </c>
      <c r="E114" s="520" t="s">
        <v>636</v>
      </c>
      <c r="F114" s="518" t="s">
        <v>372</v>
      </c>
      <c r="G114" s="518" t="s">
        <v>974</v>
      </c>
      <c r="H114" s="494" t="str">
        <f>VLOOKUP(E114,'[16]Gui chi Quynh'!$C$7:$E$387,3,0)</f>
        <v>A1</v>
      </c>
      <c r="I114" s="494">
        <f>VLOOKUP(H114,Sheet1!$B$2:$C$12,2,TRUE)</f>
        <v>10</v>
      </c>
      <c r="J114" s="494" t="str">
        <f>VLOOKUP($E114,'[17]Gui chi Quynh'!$C$7:$E$387,3,0)</f>
        <v>A1</v>
      </c>
      <c r="K114" s="494">
        <f>VLOOKUP(J114,Sheet1!$B$2:$C$12,2,TRUE)</f>
        <v>10</v>
      </c>
      <c r="L114" s="494" t="str">
        <f>VLOOKUP(E114,'[18]Gui chi Quynh'!$C$7:$F$385,3,0)</f>
        <v>A1</v>
      </c>
      <c r="M114" s="494">
        <f>VLOOKUP(L114,Sheet1!$B$2:$C$12,2,TRUE)</f>
        <v>10</v>
      </c>
      <c r="N114" s="494" t="str">
        <f>VLOOKUP(E114,'[19]Gui chi Quynh'!$C$7:$E$391,3,0)</f>
        <v>A1</v>
      </c>
      <c r="O114" s="494">
        <f>VLOOKUP(N114,Sheet1!$B$2:$C$12,2,TRUE)</f>
        <v>10</v>
      </c>
      <c r="P114" s="494" t="str">
        <f>VLOOKUP(E114,'[20]Gui chi Quynh'!$C$7:$E$391,3,0)</f>
        <v>A1</v>
      </c>
      <c r="Q114" s="494">
        <f>VLOOKUP(P114,Sheet1!$B$2:$C$12,2,TRUE)</f>
        <v>10</v>
      </c>
      <c r="R114" s="494" t="str">
        <f>VLOOKUP($E114,'[21]Gui chi Quynh'!$C$7:$E$390,3,0)</f>
        <v>A1</v>
      </c>
      <c r="S114" s="494">
        <f>VLOOKUP(R114,Sheet1!$B$2:$C$12,2,TRUE)</f>
        <v>10</v>
      </c>
      <c r="T114" s="494" t="str">
        <f>VLOOKUP($E114,'[22]Gui chi Quynh'!$C$7:$E$390,3,0)</f>
        <v>A2</v>
      </c>
      <c r="U114" s="494">
        <f>VLOOKUP(T114,Sheet1!$B$2:$C$12,2,TRUE)</f>
        <v>9</v>
      </c>
      <c r="V114" s="494" t="str">
        <f>VLOOKUP($E114,'[23]Gui chi Quynh'!$C$7:$E$389,3,0)</f>
        <v>A1</v>
      </c>
      <c r="W114" s="494">
        <f>VLOOKUP(V114,Sheet1!$B$2:$C$12,2,TRUE)</f>
        <v>10</v>
      </c>
      <c r="X114" s="494" t="str">
        <f>VLOOKUP($E114,'[24]Gui chi Quynh'!$C$7:$E$389,3,0)</f>
        <v>A1</v>
      </c>
      <c r="Y114" s="494">
        <f>VLOOKUP(X114,Sheet1!$B$2:$C$12,2,TRUE)</f>
        <v>10</v>
      </c>
      <c r="Z114" s="494" t="str">
        <f>VLOOKUP($E114,'[25]Gui chi Quynh'!$C$7:$E$388,3,0)</f>
        <v>A1</v>
      </c>
      <c r="AA114" s="494">
        <f>VLOOKUP(Z114,Sheet1!$B$2:$C$12,2,TRUE)</f>
        <v>10</v>
      </c>
      <c r="AB114" s="494" t="str">
        <f>VLOOKUP($E114,'T5'!$E$9:$AH$337,24,0)</f>
        <v>A1</v>
      </c>
      <c r="AC114" s="494">
        <f>VLOOKUP(AB114,Sheet1!$B$2:$C$12,2,TRUE)</f>
        <v>10</v>
      </c>
      <c r="AD114" s="494"/>
      <c r="AE114" s="494" t="e">
        <f>VLOOKUP(AD114,Sheet1!$B$2:$C$12,2,TRUE)</f>
        <v>#N/A</v>
      </c>
      <c r="AF114" s="592" t="str">
        <f>VLOOKUP($E114,'[26]Tong hop ket qua'!$E$19:$M$219,9,0)</f>
        <v>Tốt</v>
      </c>
      <c r="AG114" s="709">
        <f t="shared" si="8"/>
        <v>9.9090909090909083</v>
      </c>
      <c r="AH114" s="709" t="str">
        <f t="shared" si="4"/>
        <v>11A*</v>
      </c>
      <c r="AI114" s="709">
        <f t="shared" si="5"/>
        <v>0</v>
      </c>
      <c r="AJ114" s="683"/>
      <c r="AK114" s="494" t="str">
        <f t="shared" si="6"/>
        <v>Xuất sắc</v>
      </c>
      <c r="AL114" s="494" t="str">
        <f>VLOOKUP($E114,'cac dv gui'!$C$6:$AD$36,25,0)</f>
        <v>Xuất sắc</v>
      </c>
      <c r="AM114" s="494" t="str">
        <f>VLOOKUP($E114,'cac dv gui'!$C$6:$AD$36,26,0)</f>
        <v>Xuất sắc</v>
      </c>
      <c r="AN114" s="675"/>
      <c r="AO114" s="494" t="s">
        <v>1130</v>
      </c>
      <c r="AP114" s="675"/>
      <c r="AQ114" s="675"/>
      <c r="AR114" s="675"/>
      <c r="AS114" s="675"/>
      <c r="AT114" s="494"/>
      <c r="AU114" s="684" t="s">
        <v>390</v>
      </c>
    </row>
    <row r="115" spans="1:47" s="684" customFormat="1" ht="24.95" customHeight="1" x14ac:dyDescent="0.25">
      <c r="A115" s="512" t="s">
        <v>1350</v>
      </c>
      <c r="B115" s="512">
        <f>COUNTIF($F$11:F115,F115)</f>
        <v>2</v>
      </c>
      <c r="C115" s="513" t="s">
        <v>985</v>
      </c>
      <c r="D115" s="514" t="s">
        <v>180</v>
      </c>
      <c r="E115" s="520" t="s">
        <v>638</v>
      </c>
      <c r="F115" s="518" t="s">
        <v>372</v>
      </c>
      <c r="G115" s="518" t="s">
        <v>974</v>
      </c>
      <c r="H115" s="494" t="str">
        <f>VLOOKUP(E115,'[16]Gui chi Quynh'!$C$7:$E$387,3,0)</f>
        <v>A1</v>
      </c>
      <c r="I115" s="494">
        <f>VLOOKUP(H115,Sheet1!$B$2:$C$12,2,TRUE)</f>
        <v>10</v>
      </c>
      <c r="J115" s="494" t="str">
        <f>VLOOKUP($E115,'[17]Gui chi Quynh'!$C$7:$E$387,3,0)</f>
        <v>A3</v>
      </c>
      <c r="K115" s="494">
        <f>VLOOKUP(J115,Sheet1!$B$2:$C$12,2,TRUE)</f>
        <v>8</v>
      </c>
      <c r="L115" s="494" t="str">
        <f>VLOOKUP(E115,'[18]Gui chi Quynh'!$C$7:$F$385,3,0)</f>
        <v>A2</v>
      </c>
      <c r="M115" s="494">
        <f>VLOOKUP(L115,Sheet1!$B$2:$C$12,2,TRUE)</f>
        <v>9</v>
      </c>
      <c r="N115" s="494" t="str">
        <f>VLOOKUP(E115,'[19]Gui chi Quynh'!$C$7:$E$391,3,0)</f>
        <v>A1</v>
      </c>
      <c r="O115" s="494">
        <f>VLOOKUP(N115,Sheet1!$B$2:$C$12,2,TRUE)</f>
        <v>10</v>
      </c>
      <c r="P115" s="494" t="str">
        <f>VLOOKUP(E115,'[20]Gui chi Quynh'!$C$7:$E$391,3,0)</f>
        <v>A2</v>
      </c>
      <c r="Q115" s="494">
        <f>VLOOKUP(P115,Sheet1!$B$2:$C$12,2,TRUE)</f>
        <v>9</v>
      </c>
      <c r="R115" s="494" t="str">
        <f>VLOOKUP($E115,'[21]Gui chi Quynh'!$C$7:$E$390,3,0)</f>
        <v>A1</v>
      </c>
      <c r="S115" s="494">
        <f>VLOOKUP(R115,Sheet1!$B$2:$C$12,2,TRUE)</f>
        <v>10</v>
      </c>
      <c r="T115" s="494" t="str">
        <f>VLOOKUP($E115,'[22]Gui chi Quynh'!$C$7:$E$390,3,0)</f>
        <v>A3</v>
      </c>
      <c r="U115" s="494">
        <f>VLOOKUP(T115,Sheet1!$B$2:$C$12,2,TRUE)</f>
        <v>8</v>
      </c>
      <c r="V115" s="494" t="str">
        <f>VLOOKUP($E115,'[23]Gui chi Quynh'!$C$7:$E$389,3,0)</f>
        <v>A1</v>
      </c>
      <c r="W115" s="494">
        <f>VLOOKUP(V115,Sheet1!$B$2:$C$12,2,TRUE)</f>
        <v>10</v>
      </c>
      <c r="X115" s="494" t="str">
        <f>VLOOKUP($E115,'[24]Gui chi Quynh'!$C$7:$E$389,3,0)</f>
        <v>A1</v>
      </c>
      <c r="Y115" s="494">
        <f>VLOOKUP(X115,Sheet1!$B$2:$C$12,2,TRUE)</f>
        <v>10</v>
      </c>
      <c r="Z115" s="494" t="str">
        <f>VLOOKUP($E115,'[25]Gui chi Quynh'!$C$7:$E$388,3,0)</f>
        <v>A3</v>
      </c>
      <c r="AA115" s="494">
        <f>VLOOKUP(Z115,Sheet1!$B$2:$C$12,2,TRUE)</f>
        <v>8</v>
      </c>
      <c r="AB115" s="494" t="str">
        <f>VLOOKUP($E115,'T5'!$E$9:$AH$337,24,0)</f>
        <v>A3</v>
      </c>
      <c r="AC115" s="494">
        <f>VLOOKUP(AB115,Sheet1!$B$2:$C$12,2,TRUE)</f>
        <v>8</v>
      </c>
      <c r="AD115" s="494"/>
      <c r="AE115" s="494" t="e">
        <f>VLOOKUP(AD115,Sheet1!$B$2:$C$12,2,TRUE)</f>
        <v>#N/A</v>
      </c>
      <c r="AF115" s="592" t="str">
        <f>VLOOKUP($E115,'[26]Tong hop ket qua'!$E$19:$M$219,9,0)</f>
        <v>Tốt</v>
      </c>
      <c r="AG115" s="709">
        <f t="shared" si="8"/>
        <v>9.0909090909090917</v>
      </c>
      <c r="AH115" s="709" t="str">
        <f t="shared" si="4"/>
        <v>11A*</v>
      </c>
      <c r="AI115" s="709">
        <f t="shared" si="5"/>
        <v>0</v>
      </c>
      <c r="AJ115" s="683"/>
      <c r="AK115" s="494" t="str">
        <f t="shared" si="6"/>
        <v>Xuất sắc</v>
      </c>
      <c r="AL115" s="494" t="str">
        <f>VLOOKUP($E115,'cac dv gui'!$C$6:$AD$36,25,0)</f>
        <v>Tốt</v>
      </c>
      <c r="AM115" s="494" t="str">
        <f>VLOOKUP($E115,'cac dv gui'!$C$6:$AD$36,26,0)</f>
        <v>Xuất sắc</v>
      </c>
      <c r="AN115" s="675"/>
      <c r="AO115" s="494" t="s">
        <v>1130</v>
      </c>
      <c r="AP115" s="675"/>
      <c r="AQ115" s="675"/>
      <c r="AR115" s="675"/>
      <c r="AS115" s="675"/>
      <c r="AT115" s="494"/>
      <c r="AU115" s="684" t="s">
        <v>392</v>
      </c>
    </row>
    <row r="116" spans="1:47" s="684" customFormat="1" ht="24.95" customHeight="1" x14ac:dyDescent="0.25">
      <c r="A116" s="512" t="s">
        <v>1351</v>
      </c>
      <c r="B116" s="512">
        <f>COUNTIF($F$11:F116,F116)</f>
        <v>3</v>
      </c>
      <c r="C116" s="513" t="s">
        <v>985</v>
      </c>
      <c r="D116" s="514" t="s">
        <v>71</v>
      </c>
      <c r="E116" s="520" t="s">
        <v>637</v>
      </c>
      <c r="F116" s="518" t="s">
        <v>372</v>
      </c>
      <c r="G116" s="518" t="s">
        <v>974</v>
      </c>
      <c r="H116" s="494" t="str">
        <f>VLOOKUP(E116,'[16]Gui chi Quynh'!$C$7:$E$387,3,0)</f>
        <v>A1</v>
      </c>
      <c r="I116" s="494">
        <f>VLOOKUP(H116,Sheet1!$B$2:$C$12,2,TRUE)</f>
        <v>10</v>
      </c>
      <c r="J116" s="494" t="str">
        <f>VLOOKUP($E116,'[17]Gui chi Quynh'!$C$7:$E$387,3,0)</f>
        <v>A1</v>
      </c>
      <c r="K116" s="494">
        <f>VLOOKUP(J116,Sheet1!$B$2:$C$12,2,TRUE)</f>
        <v>10</v>
      </c>
      <c r="L116" s="494" t="str">
        <f>VLOOKUP(E116,'[18]Gui chi Quynh'!$C$7:$F$385,3,0)</f>
        <v>A2</v>
      </c>
      <c r="M116" s="494">
        <f>VLOOKUP(L116,Sheet1!$B$2:$C$12,2,TRUE)</f>
        <v>9</v>
      </c>
      <c r="N116" s="494" t="str">
        <f>VLOOKUP(E116,'[19]Gui chi Quynh'!$C$7:$E$391,3,0)</f>
        <v>A3</v>
      </c>
      <c r="O116" s="494">
        <f>VLOOKUP(N116,Sheet1!$B$2:$C$12,2,TRUE)</f>
        <v>8</v>
      </c>
      <c r="P116" s="494" t="str">
        <f>VLOOKUP(E116,'[20]Gui chi Quynh'!$C$7:$E$391,3,0)</f>
        <v>A1</v>
      </c>
      <c r="Q116" s="494">
        <f>VLOOKUP(P116,Sheet1!$B$2:$C$12,2,TRUE)</f>
        <v>10</v>
      </c>
      <c r="R116" s="494" t="str">
        <f>VLOOKUP($E116,'[21]Gui chi Quynh'!$C$7:$E$390,3,0)</f>
        <v>A1</v>
      </c>
      <c r="S116" s="494">
        <f>VLOOKUP(R116,Sheet1!$B$2:$C$12,2,TRUE)</f>
        <v>10</v>
      </c>
      <c r="T116" s="494" t="str">
        <f>VLOOKUP($E116,'[22]Gui chi Quynh'!$C$7:$E$390,3,0)</f>
        <v>A3</v>
      </c>
      <c r="U116" s="494">
        <f>VLOOKUP(T116,Sheet1!$B$2:$C$12,2,TRUE)</f>
        <v>8</v>
      </c>
      <c r="V116" s="494" t="str">
        <f>VLOOKUP($E116,'[23]Gui chi Quynh'!$C$7:$E$389,3,0)</f>
        <v>A2</v>
      </c>
      <c r="W116" s="494">
        <f>VLOOKUP(V116,Sheet1!$B$2:$C$12,2,TRUE)</f>
        <v>9</v>
      </c>
      <c r="X116" s="494" t="str">
        <f>VLOOKUP($E116,'[24]Gui chi Quynh'!$C$7:$E$389,3,0)</f>
        <v>A1</v>
      </c>
      <c r="Y116" s="494">
        <f>VLOOKUP(X116,Sheet1!$B$2:$C$12,2,TRUE)</f>
        <v>10</v>
      </c>
      <c r="Z116" s="494" t="str">
        <f>VLOOKUP($E116,'[25]Gui chi Quynh'!$C$7:$E$388,3,0)</f>
        <v>A2</v>
      </c>
      <c r="AA116" s="494">
        <f>VLOOKUP(Z116,Sheet1!$B$2:$C$12,2,TRUE)</f>
        <v>9</v>
      </c>
      <c r="AB116" s="494" t="str">
        <f>VLOOKUP($E116,'T5'!$E$9:$AH$337,24,0)</f>
        <v>A2</v>
      </c>
      <c r="AC116" s="494">
        <f>VLOOKUP(AB116,Sheet1!$B$2:$C$12,2,TRUE)</f>
        <v>9</v>
      </c>
      <c r="AD116" s="494"/>
      <c r="AE116" s="494" t="e">
        <f>VLOOKUP(AD116,Sheet1!$B$2:$C$12,2,TRUE)</f>
        <v>#N/A</v>
      </c>
      <c r="AF116" s="592" t="str">
        <f>VLOOKUP($E116,'[26]Tong hop ket qua'!$E$19:$M$219,9,0)</f>
        <v>Tốt</v>
      </c>
      <c r="AG116" s="709">
        <f t="shared" si="8"/>
        <v>9.2727272727272734</v>
      </c>
      <c r="AH116" s="709" t="str">
        <f t="shared" si="4"/>
        <v>11A*</v>
      </c>
      <c r="AI116" s="709">
        <f t="shared" si="5"/>
        <v>0</v>
      </c>
      <c r="AJ116" s="683"/>
      <c r="AK116" s="494" t="str">
        <f t="shared" si="6"/>
        <v>Xuất sắc</v>
      </c>
      <c r="AL116" s="494" t="str">
        <f>VLOOKUP($E116,'cac dv gui'!$C$6:$AD$36,25,0)</f>
        <v>Xuất sắc</v>
      </c>
      <c r="AM116" s="494" t="str">
        <f>VLOOKUP($E116,'cac dv gui'!$C$6:$AD$36,26,0)</f>
        <v>Xuất sắc</v>
      </c>
      <c r="AN116" s="675"/>
      <c r="AO116" s="494" t="s">
        <v>1130</v>
      </c>
      <c r="AP116" s="675"/>
      <c r="AQ116" s="675"/>
      <c r="AR116" s="675"/>
      <c r="AS116" s="675"/>
      <c r="AT116" s="494"/>
      <c r="AU116" s="684" t="s">
        <v>391</v>
      </c>
    </row>
    <row r="117" spans="1:47" s="684" customFormat="1" ht="24.95" customHeight="1" x14ac:dyDescent="0.25">
      <c r="A117" s="512" t="s">
        <v>1352</v>
      </c>
      <c r="B117" s="512">
        <f>COUNTIF($F$11:F117,F117)</f>
        <v>4</v>
      </c>
      <c r="C117" s="513" t="s">
        <v>985</v>
      </c>
      <c r="D117" s="514" t="s">
        <v>189</v>
      </c>
      <c r="E117" s="520" t="s">
        <v>661</v>
      </c>
      <c r="F117" s="518" t="s">
        <v>372</v>
      </c>
      <c r="G117" s="518" t="s">
        <v>974</v>
      </c>
      <c r="H117" s="494" t="str">
        <f>VLOOKUP(E117,'[16]Gui chi Quynh'!$C$7:$E$387,3,0)</f>
        <v>A1</v>
      </c>
      <c r="I117" s="494">
        <f>VLOOKUP(H117,Sheet1!$B$2:$C$12,2,TRUE)</f>
        <v>10</v>
      </c>
      <c r="J117" s="494" t="str">
        <f>VLOOKUP($E117,'[17]Gui chi Quynh'!$C$7:$E$387,3,0)</f>
        <v>A4</v>
      </c>
      <c r="K117" s="494">
        <f>VLOOKUP(J117,Sheet1!$B$2:$C$12,2,TRUE)</f>
        <v>7</v>
      </c>
      <c r="L117" s="494" t="str">
        <f>VLOOKUP(E117,'[18]Gui chi Quynh'!$C$7:$F$385,3,0)</f>
        <v>A1</v>
      </c>
      <c r="M117" s="494">
        <f>VLOOKUP(L117,Sheet1!$B$2:$C$12,2,TRUE)</f>
        <v>10</v>
      </c>
      <c r="N117" s="494" t="str">
        <f>VLOOKUP(E117,'[19]Gui chi Quynh'!$C$7:$E$391,3,0)</f>
        <v>A1</v>
      </c>
      <c r="O117" s="494">
        <f>VLOOKUP(N117,Sheet1!$B$2:$C$12,2,TRUE)</f>
        <v>10</v>
      </c>
      <c r="P117" s="494" t="str">
        <f>VLOOKUP(E117,'[20]Gui chi Quynh'!$C$7:$E$391,3,0)</f>
        <v>A1</v>
      </c>
      <c r="Q117" s="494">
        <f>VLOOKUP(P117,Sheet1!$B$2:$C$12,2,TRUE)</f>
        <v>10</v>
      </c>
      <c r="R117" s="494" t="str">
        <f>VLOOKUP($E117,'[21]Gui chi Quynh'!$C$7:$E$390,3,0)</f>
        <v>A1</v>
      </c>
      <c r="S117" s="494">
        <f>VLOOKUP(R117,Sheet1!$B$2:$C$12,2,TRUE)</f>
        <v>10</v>
      </c>
      <c r="T117" s="494" t="str">
        <f>VLOOKUP($E117,'[22]Gui chi Quynh'!$C$7:$E$390,3,0)</f>
        <v>A3</v>
      </c>
      <c r="U117" s="494">
        <f>VLOOKUP(T117,Sheet1!$B$2:$C$12,2,TRUE)</f>
        <v>8</v>
      </c>
      <c r="V117" s="494" t="str">
        <f>VLOOKUP($E117,'[23]Gui chi Quynh'!$C$7:$E$389,3,0)</f>
        <v>A1</v>
      </c>
      <c r="W117" s="494">
        <f>VLOOKUP(V117,Sheet1!$B$2:$C$12,2,TRUE)</f>
        <v>10</v>
      </c>
      <c r="X117" s="494" t="str">
        <f>VLOOKUP($E117,'[24]Gui chi Quynh'!$C$7:$E$389,3,0)</f>
        <v>A1</v>
      </c>
      <c r="Y117" s="494">
        <f>VLOOKUP(X117,Sheet1!$B$2:$C$12,2,TRUE)</f>
        <v>10</v>
      </c>
      <c r="Z117" s="494" t="str">
        <f>VLOOKUP($E117,'[25]Gui chi Quynh'!$C$7:$E$388,3,0)</f>
        <v>A1</v>
      </c>
      <c r="AA117" s="494">
        <f>VLOOKUP(Z117,Sheet1!$B$2:$C$12,2,TRUE)</f>
        <v>10</v>
      </c>
      <c r="AB117" s="494" t="str">
        <f>VLOOKUP($E117,'T5'!$E$9:$AH$337,24,0)</f>
        <v>A1</v>
      </c>
      <c r="AC117" s="494">
        <f>VLOOKUP(AB117,Sheet1!$B$2:$C$12,2,TRUE)</f>
        <v>10</v>
      </c>
      <c r="AD117" s="494"/>
      <c r="AE117" s="494" t="e">
        <f>VLOOKUP(AD117,Sheet1!$B$2:$C$12,2,TRUE)</f>
        <v>#N/A</v>
      </c>
      <c r="AF117" s="592" t="str">
        <f>VLOOKUP($E117,'[26]Tong hop ket qua'!$E$19:$M$219,9,0)</f>
        <v>Tốt</v>
      </c>
      <c r="AG117" s="709">
        <f t="shared" si="8"/>
        <v>9.545454545454545</v>
      </c>
      <c r="AH117" s="709" t="str">
        <f t="shared" si="4"/>
        <v>11A*</v>
      </c>
      <c r="AI117" s="709">
        <f t="shared" si="5"/>
        <v>0</v>
      </c>
      <c r="AJ117" s="683"/>
      <c r="AK117" s="494" t="str">
        <f t="shared" si="6"/>
        <v>Xuất sắc</v>
      </c>
      <c r="AL117" s="494" t="str">
        <f>VLOOKUP($E117,'cac dv gui'!$C$6:$AD$36,25,0)</f>
        <v>Xuất sắc</v>
      </c>
      <c r="AM117" s="494" t="str">
        <f>VLOOKUP($E117,'cac dv gui'!$C$6:$AD$36,26,0)</f>
        <v>Xuất sắc</v>
      </c>
      <c r="AN117" s="675"/>
      <c r="AO117" s="494"/>
      <c r="AP117" s="675"/>
      <c r="AQ117" s="675"/>
      <c r="AR117" s="675"/>
      <c r="AS117" s="675"/>
      <c r="AT117" s="494"/>
      <c r="AU117" s="684" t="s">
        <v>390</v>
      </c>
    </row>
    <row r="118" spans="1:47" s="684" customFormat="1" ht="24.95" customHeight="1" x14ac:dyDescent="0.25">
      <c r="A118" s="512" t="s">
        <v>1353</v>
      </c>
      <c r="B118" s="512">
        <f>COUNTIF($F$11:F118,F118)</f>
        <v>5</v>
      </c>
      <c r="C118" s="513" t="s">
        <v>985</v>
      </c>
      <c r="D118" s="514" t="s">
        <v>291</v>
      </c>
      <c r="E118" s="520" t="s">
        <v>664</v>
      </c>
      <c r="F118" s="518" t="s">
        <v>372</v>
      </c>
      <c r="G118" s="518" t="s">
        <v>974</v>
      </c>
      <c r="H118" s="494" t="str">
        <f>VLOOKUP(E118,'[16]Gui chi Quynh'!$C$7:$E$387,3,0)</f>
        <v>A1</v>
      </c>
      <c r="I118" s="494">
        <f>VLOOKUP(H118,Sheet1!$B$2:$C$12,2,TRUE)</f>
        <v>10</v>
      </c>
      <c r="J118" s="494" t="str">
        <f>VLOOKUP($E118,'[17]Gui chi Quynh'!$C$7:$E$387,3,0)</f>
        <v>A4</v>
      </c>
      <c r="K118" s="494">
        <f>VLOOKUP(J118,Sheet1!$B$2:$C$12,2,TRUE)</f>
        <v>7</v>
      </c>
      <c r="L118" s="494" t="str">
        <f>VLOOKUP(E118,'[18]Gui chi Quynh'!$C$7:$F$385,3,0)</f>
        <v>A1</v>
      </c>
      <c r="M118" s="494">
        <f>VLOOKUP(L118,Sheet1!$B$2:$C$12,2,TRUE)</f>
        <v>10</v>
      </c>
      <c r="N118" s="494" t="str">
        <f>VLOOKUP(E118,'[19]Gui chi Quynh'!$C$7:$E$391,3,0)</f>
        <v>A1</v>
      </c>
      <c r="O118" s="494">
        <f>VLOOKUP(N118,Sheet1!$B$2:$C$12,2,TRUE)</f>
        <v>10</v>
      </c>
      <c r="P118" s="494" t="str">
        <f>VLOOKUP(E118,'[20]Gui chi Quynh'!$C$7:$E$391,3,0)</f>
        <v>A1</v>
      </c>
      <c r="Q118" s="494">
        <f>VLOOKUP(P118,Sheet1!$B$2:$C$12,2,TRUE)</f>
        <v>10</v>
      </c>
      <c r="R118" s="494" t="str">
        <f>VLOOKUP($E118,'[21]Gui chi Quynh'!$C$7:$E$390,3,0)</f>
        <v>A1</v>
      </c>
      <c r="S118" s="494">
        <f>VLOOKUP(R118,Sheet1!$B$2:$C$12,2,TRUE)</f>
        <v>10</v>
      </c>
      <c r="T118" s="494" t="str">
        <f>VLOOKUP($E118,'[22]Gui chi Quynh'!$C$7:$E$390,3,0)</f>
        <v>A3</v>
      </c>
      <c r="U118" s="494">
        <f>VLOOKUP(T118,Sheet1!$B$2:$C$12,2,TRUE)</f>
        <v>8</v>
      </c>
      <c r="V118" s="494" t="str">
        <f>VLOOKUP($E118,'[23]Gui chi Quynh'!$C$7:$E$389,3,0)</f>
        <v>A1</v>
      </c>
      <c r="W118" s="494">
        <f>VLOOKUP(V118,Sheet1!$B$2:$C$12,2,TRUE)</f>
        <v>10</v>
      </c>
      <c r="X118" s="494" t="str">
        <f>VLOOKUP($E118,'[24]Gui chi Quynh'!$C$7:$E$389,3,0)</f>
        <v>A1</v>
      </c>
      <c r="Y118" s="494">
        <f>VLOOKUP(X118,Sheet1!$B$2:$C$12,2,TRUE)</f>
        <v>10</v>
      </c>
      <c r="Z118" s="494" t="str">
        <f>VLOOKUP($E118,'[25]Gui chi Quynh'!$C$7:$E$388,3,0)</f>
        <v>A1</v>
      </c>
      <c r="AA118" s="494">
        <f>VLOOKUP(Z118,Sheet1!$B$2:$C$12,2,TRUE)</f>
        <v>10</v>
      </c>
      <c r="AB118" s="494" t="str">
        <f>VLOOKUP($E118,'T5'!$E$9:$AH$337,24,0)</f>
        <v>A1</v>
      </c>
      <c r="AC118" s="494">
        <f>VLOOKUP(AB118,Sheet1!$B$2:$C$12,2,TRUE)</f>
        <v>10</v>
      </c>
      <c r="AD118" s="494"/>
      <c r="AE118" s="494" t="e">
        <f>VLOOKUP(AD118,Sheet1!$B$2:$C$12,2,TRUE)</f>
        <v>#N/A</v>
      </c>
      <c r="AF118" s="592" t="str">
        <f>VLOOKUP($E118,'[26]Tong hop ket qua'!$E$19:$M$219,9,0)</f>
        <v>Tốt</v>
      </c>
      <c r="AG118" s="709">
        <f t="shared" si="8"/>
        <v>9.545454545454545</v>
      </c>
      <c r="AH118" s="709" t="str">
        <f t="shared" si="4"/>
        <v>11A*</v>
      </c>
      <c r="AI118" s="709">
        <f t="shared" si="5"/>
        <v>0</v>
      </c>
      <c r="AJ118" s="683"/>
      <c r="AK118" s="494" t="str">
        <f t="shared" si="6"/>
        <v>Xuất sắc</v>
      </c>
      <c r="AL118" s="494" t="str">
        <f>VLOOKUP($E118,'cac dv gui'!$C$6:$AD$36,25,0)</f>
        <v>Xuất sắc</v>
      </c>
      <c r="AM118" s="494" t="str">
        <f>VLOOKUP($E118,'cac dv gui'!$C$6:$AD$36,26,0)</f>
        <v>Xuất sắc</v>
      </c>
      <c r="AN118" s="675"/>
      <c r="AO118" s="494"/>
      <c r="AP118" s="675"/>
      <c r="AQ118" s="675"/>
      <c r="AR118" s="675"/>
      <c r="AS118" s="675"/>
      <c r="AT118" s="494"/>
      <c r="AU118" s="684" t="s">
        <v>390</v>
      </c>
    </row>
    <row r="119" spans="1:47" s="684" customFormat="1" ht="24.95" customHeight="1" x14ac:dyDescent="0.25">
      <c r="A119" s="512" t="s">
        <v>1354</v>
      </c>
      <c r="B119" s="512">
        <f>COUNTIF($F$11:F282,F119)</f>
        <v>14</v>
      </c>
      <c r="C119" s="513" t="s">
        <v>985</v>
      </c>
      <c r="D119" s="514" t="s">
        <v>168</v>
      </c>
      <c r="E119" s="520" t="s">
        <v>644</v>
      </c>
      <c r="F119" s="518" t="s">
        <v>372</v>
      </c>
      <c r="G119" s="518" t="s">
        <v>974</v>
      </c>
      <c r="H119" s="494" t="str">
        <f>VLOOKUP(E119,'[16]Gui chi Quynh'!$C$7:$E$387,3,0)</f>
        <v>A1</v>
      </c>
      <c r="I119" s="494">
        <f>VLOOKUP(H119,Sheet1!$B$2:$C$12,2,TRUE)</f>
        <v>10</v>
      </c>
      <c r="J119" s="494" t="str">
        <f>VLOOKUP($E119,'[17]Gui chi Quynh'!$C$7:$E$387,3,0)</f>
        <v>A4</v>
      </c>
      <c r="K119" s="494">
        <f>VLOOKUP(J119,Sheet1!$B$2:$C$12,2,TRUE)</f>
        <v>7</v>
      </c>
      <c r="L119" s="494" t="str">
        <f>VLOOKUP(E119,'[18]Gui chi Quynh'!$C$7:$F$385,3,0)</f>
        <v>A1</v>
      </c>
      <c r="M119" s="494">
        <f>VLOOKUP(L119,Sheet1!$B$2:$C$12,2,TRUE)</f>
        <v>10</v>
      </c>
      <c r="N119" s="494" t="str">
        <f>VLOOKUP(E119,'[19]Gui chi Quynh'!$C$7:$E$391,3,0)</f>
        <v>A1</v>
      </c>
      <c r="O119" s="494">
        <f>VLOOKUP(N119,Sheet1!$B$2:$C$12,2,TRUE)</f>
        <v>10</v>
      </c>
      <c r="P119" s="494" t="str">
        <f>VLOOKUP(E119,'[20]Gui chi Quynh'!$C$7:$E$391,3,0)</f>
        <v>A1</v>
      </c>
      <c r="Q119" s="494">
        <f>VLOOKUP(P119,Sheet1!$B$2:$C$12,2,TRUE)</f>
        <v>10</v>
      </c>
      <c r="R119" s="494" t="str">
        <f>VLOOKUP($E119,'[21]Gui chi Quynh'!$C$7:$E$390,3,0)</f>
        <v>A1</v>
      </c>
      <c r="S119" s="494">
        <f>VLOOKUP(R119,Sheet1!$B$2:$C$12,2,TRUE)</f>
        <v>10</v>
      </c>
      <c r="T119" s="494" t="str">
        <f>VLOOKUP($E119,'[22]Gui chi Quynh'!$C$7:$E$390,3,0)</f>
        <v>A1</v>
      </c>
      <c r="U119" s="494">
        <f>VLOOKUP(T119,Sheet1!$B$2:$C$12,2,TRUE)</f>
        <v>10</v>
      </c>
      <c r="V119" s="494" t="str">
        <f>VLOOKUP($E119,'[23]Gui chi Quynh'!$C$7:$E$389,3,0)</f>
        <v>A1</v>
      </c>
      <c r="W119" s="494">
        <f>VLOOKUP(V119,Sheet1!$B$2:$C$12,2,TRUE)</f>
        <v>10</v>
      </c>
      <c r="X119" s="494" t="str">
        <f>VLOOKUP($E119,'[24]Gui chi Quynh'!$C$7:$E$389,3,0)</f>
        <v>A1</v>
      </c>
      <c r="Y119" s="494">
        <f>VLOOKUP(X119,Sheet1!$B$2:$C$12,2,TRUE)</f>
        <v>10</v>
      </c>
      <c r="Z119" s="494" t="str">
        <f>VLOOKUP($E119,'[25]Gui chi Quynh'!$C$7:$E$388,3,0)</f>
        <v>A1</v>
      </c>
      <c r="AA119" s="494">
        <f>VLOOKUP(Z119,Sheet1!$B$2:$C$12,2,TRUE)</f>
        <v>10</v>
      </c>
      <c r="AB119" s="494" t="str">
        <f>VLOOKUP($E119,'T5'!$E$9:$AH$337,24,0)</f>
        <v>A1</v>
      </c>
      <c r="AC119" s="494">
        <f>VLOOKUP(AB119,Sheet1!$B$2:$C$12,2,TRUE)</f>
        <v>10</v>
      </c>
      <c r="AD119" s="494"/>
      <c r="AE119" s="494" t="e">
        <f>VLOOKUP(AD119,Sheet1!$B$2:$C$12,2,TRUE)</f>
        <v>#N/A</v>
      </c>
      <c r="AF119" s="592" t="str">
        <f>VLOOKUP($E119,'[26]Tong hop ket qua'!$E$19:$M$219,9,0)</f>
        <v>Tốt</v>
      </c>
      <c r="AG119" s="709">
        <f t="shared" si="8"/>
        <v>9.7272727272727266</v>
      </c>
      <c r="AH119" s="709" t="str">
        <f t="shared" si="4"/>
        <v>11A*</v>
      </c>
      <c r="AI119" s="709">
        <f t="shared" si="5"/>
        <v>0</v>
      </c>
      <c r="AJ119" s="683"/>
      <c r="AK119" s="494" t="str">
        <f t="shared" si="6"/>
        <v>Xuất sắc</v>
      </c>
      <c r="AL119" s="494" t="str">
        <f>VLOOKUP($E119,'cac dv gui'!$C$6:$AD$36,25,0)</f>
        <v>Xuất sắc</v>
      </c>
      <c r="AM119" s="494" t="str">
        <f>VLOOKUP($E119,'cac dv gui'!$C$6:$AD$36,26,0)</f>
        <v>Xuất sắc</v>
      </c>
      <c r="AN119" s="675"/>
      <c r="AO119" s="494"/>
      <c r="AP119" s="675"/>
      <c r="AQ119" s="675"/>
      <c r="AR119" s="675"/>
      <c r="AS119" s="675"/>
      <c r="AT119" s="494"/>
      <c r="AU119" s="684" t="s">
        <v>390</v>
      </c>
    </row>
    <row r="120" spans="1:47" s="684" customFormat="1" ht="24.95" customHeight="1" x14ac:dyDescent="0.25">
      <c r="A120" s="512" t="s">
        <v>1355</v>
      </c>
      <c r="B120" s="512">
        <f>COUNTIF($F$11:F120,F120)</f>
        <v>7</v>
      </c>
      <c r="C120" s="513" t="s">
        <v>985</v>
      </c>
      <c r="D120" s="524" t="s">
        <v>826</v>
      </c>
      <c r="E120" s="525" t="s">
        <v>827</v>
      </c>
      <c r="F120" s="518" t="s">
        <v>372</v>
      </c>
      <c r="G120" s="518" t="s">
        <v>974</v>
      </c>
      <c r="H120" s="494" t="str">
        <f>VLOOKUP(E120,'[16]Gui chi Quynh'!$C$7:$E$387,3,0)</f>
        <v>A2</v>
      </c>
      <c r="I120" s="494">
        <f>VLOOKUP(H120,Sheet1!$B$2:$C$12,2,TRUE)</f>
        <v>9</v>
      </c>
      <c r="J120" s="494" t="str">
        <f>VLOOKUP($E120,'[17]Gui chi Quynh'!$C$7:$E$387,3,0)</f>
        <v>A4</v>
      </c>
      <c r="K120" s="494">
        <f>VLOOKUP(J120,Sheet1!$B$2:$C$12,2,TRUE)</f>
        <v>7</v>
      </c>
      <c r="L120" s="494" t="str">
        <f>VLOOKUP(E120,'[18]Gui chi Quynh'!$C$7:$F$385,3,0)</f>
        <v>A2</v>
      </c>
      <c r="M120" s="494">
        <f>VLOOKUP(L120,Sheet1!$B$2:$C$12,2,TRUE)</f>
        <v>9</v>
      </c>
      <c r="N120" s="494" t="str">
        <f>VLOOKUP(E120,'[19]Gui chi Quynh'!$C$7:$E$391,3,0)</f>
        <v>A3</v>
      </c>
      <c r="O120" s="494">
        <f>VLOOKUP(N120,Sheet1!$B$2:$C$12,2,TRUE)</f>
        <v>8</v>
      </c>
      <c r="P120" s="494" t="str">
        <f>VLOOKUP(E120,'[20]Gui chi Quynh'!$C$7:$E$391,3,0)</f>
        <v>A3</v>
      </c>
      <c r="Q120" s="494">
        <f>VLOOKUP(P120,Sheet1!$B$2:$C$12,2,TRUE)</f>
        <v>8</v>
      </c>
      <c r="R120" s="494" t="str">
        <f>VLOOKUP($E120,'[21]Gui chi Quynh'!$C$7:$E$390,3,0)</f>
        <v>A3</v>
      </c>
      <c r="S120" s="494">
        <f>VLOOKUP(R120,Sheet1!$B$2:$C$12,2,TRUE)</f>
        <v>8</v>
      </c>
      <c r="T120" s="494" t="str">
        <f>VLOOKUP($E120,'[22]Gui chi Quynh'!$C$7:$E$390,3,0)</f>
        <v>A3</v>
      </c>
      <c r="U120" s="494">
        <f>VLOOKUP(T120,Sheet1!$B$2:$C$12,2,TRUE)</f>
        <v>8</v>
      </c>
      <c r="V120" s="494" t="str">
        <f>VLOOKUP($E120,'[23]Gui chi Quynh'!$C$7:$E$389,3,0)</f>
        <v>A3</v>
      </c>
      <c r="W120" s="494">
        <f>VLOOKUP(V120,Sheet1!$B$2:$C$12,2,TRUE)</f>
        <v>8</v>
      </c>
      <c r="X120" s="494" t="str">
        <f>VLOOKUP($E120,'[24]Gui chi Quynh'!$C$7:$E$389,3,0)</f>
        <v>A2</v>
      </c>
      <c r="Y120" s="494">
        <f>VLOOKUP(X120,Sheet1!$B$2:$C$12,2,TRUE)</f>
        <v>9</v>
      </c>
      <c r="Z120" s="494" t="str">
        <f>VLOOKUP($E120,'[25]Gui chi Quynh'!$C$7:$E$388,3,0)</f>
        <v>A1</v>
      </c>
      <c r="AA120" s="494">
        <f>VLOOKUP(Z120,Sheet1!$B$2:$C$12,2,TRUE)</f>
        <v>10</v>
      </c>
      <c r="AB120" s="494" t="str">
        <f>VLOOKUP($E120,'T5'!$E$9:$AH$337,24,0)</f>
        <v>A2</v>
      </c>
      <c r="AC120" s="494">
        <f>VLOOKUP(AB120,Sheet1!$B$2:$C$12,2,TRUE)</f>
        <v>9</v>
      </c>
      <c r="AD120" s="494"/>
      <c r="AE120" s="494" t="e">
        <f>VLOOKUP(AD120,Sheet1!$B$2:$C$12,2,TRUE)</f>
        <v>#N/A</v>
      </c>
      <c r="AF120" s="592" t="str">
        <f>VLOOKUP($E120,'[26]Tong hop ket qua'!$E$19:$M$219,9,0)</f>
        <v>Xuất sắc</v>
      </c>
      <c r="AG120" s="709">
        <f t="shared" si="8"/>
        <v>8.454545454545455</v>
      </c>
      <c r="AH120" s="709" t="str">
        <f t="shared" si="4"/>
        <v>11A*</v>
      </c>
      <c r="AI120" s="709">
        <f t="shared" si="5"/>
        <v>0</v>
      </c>
      <c r="AJ120" s="683"/>
      <c r="AK120" s="494" t="str">
        <f t="shared" si="6"/>
        <v>Xuất sắc</v>
      </c>
      <c r="AL120" s="494" t="str">
        <f>VLOOKUP($E120,'cac dv gui'!$C$6:$AD$36,25,0)</f>
        <v>Tốt</v>
      </c>
      <c r="AM120" s="494" t="str">
        <f>VLOOKUP($E120,'cac dv gui'!$C$6:$AD$36,26,0)</f>
        <v>Xuất sắc</v>
      </c>
      <c r="AN120" s="675"/>
      <c r="AO120" s="494"/>
      <c r="AP120" s="675"/>
      <c r="AQ120" s="675"/>
      <c r="AR120" s="675"/>
      <c r="AS120" s="675"/>
      <c r="AT120" s="494"/>
      <c r="AU120" s="684" t="s">
        <v>391</v>
      </c>
    </row>
    <row r="121" spans="1:47" s="684" customFormat="1" ht="24.95" customHeight="1" x14ac:dyDescent="0.25">
      <c r="A121" s="512" t="s">
        <v>1356</v>
      </c>
      <c r="B121" s="512">
        <f>COUNTIF($F$11:F121,F121)</f>
        <v>8</v>
      </c>
      <c r="C121" s="513" t="s">
        <v>985</v>
      </c>
      <c r="D121" s="514" t="s">
        <v>308</v>
      </c>
      <c r="E121" s="520" t="s">
        <v>665</v>
      </c>
      <c r="F121" s="518" t="s">
        <v>372</v>
      </c>
      <c r="G121" s="518" t="s">
        <v>974</v>
      </c>
      <c r="H121" s="494" t="str">
        <f>VLOOKUP(E121,'[16]Gui chi Quynh'!$C$7:$E$387,3,0)</f>
        <v>A1</v>
      </c>
      <c r="I121" s="494">
        <f>VLOOKUP(H121,Sheet1!$B$2:$C$12,2,TRUE)</f>
        <v>10</v>
      </c>
      <c r="J121" s="494" t="str">
        <f>VLOOKUP($E121,'[17]Gui chi Quynh'!$C$7:$E$387,3,0)</f>
        <v>A4</v>
      </c>
      <c r="K121" s="494">
        <f>VLOOKUP(J121,Sheet1!$B$2:$C$12,2,TRUE)</f>
        <v>7</v>
      </c>
      <c r="L121" s="494" t="str">
        <f>VLOOKUP(E121,'[18]Gui chi Quynh'!$C$7:$F$385,3,0)</f>
        <v>A1</v>
      </c>
      <c r="M121" s="494">
        <f>VLOOKUP(L121,Sheet1!$B$2:$C$12,2,TRUE)</f>
        <v>10</v>
      </c>
      <c r="N121" s="494" t="str">
        <f>VLOOKUP(E121,'[19]Gui chi Quynh'!$C$7:$E$391,3,0)</f>
        <v>A1</v>
      </c>
      <c r="O121" s="494">
        <f>VLOOKUP(N121,Sheet1!$B$2:$C$12,2,TRUE)</f>
        <v>10</v>
      </c>
      <c r="P121" s="494" t="str">
        <f>VLOOKUP(E121,'[20]Gui chi Quynh'!$C$7:$E$391,3,0)</f>
        <v>A1</v>
      </c>
      <c r="Q121" s="494">
        <f>VLOOKUP(P121,Sheet1!$B$2:$C$12,2,TRUE)</f>
        <v>10</v>
      </c>
      <c r="R121" s="494" t="str">
        <f>VLOOKUP($E121,'[21]Gui chi Quynh'!$C$7:$E$390,3,0)</f>
        <v>A1</v>
      </c>
      <c r="S121" s="494">
        <f>VLOOKUP(R121,Sheet1!$B$2:$C$12,2,TRUE)</f>
        <v>10</v>
      </c>
      <c r="T121" s="494" t="str">
        <f>VLOOKUP($E121,'[22]Gui chi Quynh'!$C$7:$E$390,3,0)</f>
        <v>A3</v>
      </c>
      <c r="U121" s="494">
        <f>VLOOKUP(T121,Sheet1!$B$2:$C$12,2,TRUE)</f>
        <v>8</v>
      </c>
      <c r="V121" s="494" t="str">
        <f>VLOOKUP($E121,'[23]Gui chi Quynh'!$C$7:$E$389,3,0)</f>
        <v>A1</v>
      </c>
      <c r="W121" s="494">
        <f>VLOOKUP(V121,Sheet1!$B$2:$C$12,2,TRUE)</f>
        <v>10</v>
      </c>
      <c r="X121" s="494" t="str">
        <f>VLOOKUP($E121,'[24]Gui chi Quynh'!$C$7:$E$389,3,0)</f>
        <v>A1</v>
      </c>
      <c r="Y121" s="494">
        <f>VLOOKUP(X121,Sheet1!$B$2:$C$12,2,TRUE)</f>
        <v>10</v>
      </c>
      <c r="Z121" s="494" t="str">
        <f>VLOOKUP($E121,'[25]Gui chi Quynh'!$C$7:$E$388,3,0)</f>
        <v>A1</v>
      </c>
      <c r="AA121" s="494">
        <f>VLOOKUP(Z121,Sheet1!$B$2:$C$12,2,TRUE)</f>
        <v>10</v>
      </c>
      <c r="AB121" s="494" t="str">
        <f>VLOOKUP($E121,'T5'!$E$9:$AH$337,24,0)</f>
        <v>A1</v>
      </c>
      <c r="AC121" s="494">
        <f>VLOOKUP(AB121,Sheet1!$B$2:$C$12,2,TRUE)</f>
        <v>10</v>
      </c>
      <c r="AD121" s="494"/>
      <c r="AE121" s="494" t="e">
        <f>VLOOKUP(AD121,Sheet1!$B$2:$C$12,2,TRUE)</f>
        <v>#N/A</v>
      </c>
      <c r="AF121" s="592" t="str">
        <f>VLOOKUP($E121,'[26]Tong hop ket qua'!$E$19:$M$219,9,0)</f>
        <v>Tốt</v>
      </c>
      <c r="AG121" s="709">
        <f t="shared" si="8"/>
        <v>9.545454545454545</v>
      </c>
      <c r="AH121" s="709" t="str">
        <f t="shared" si="4"/>
        <v>11A*</v>
      </c>
      <c r="AI121" s="709">
        <f t="shared" si="5"/>
        <v>0</v>
      </c>
      <c r="AJ121" s="683"/>
      <c r="AK121" s="494" t="str">
        <f t="shared" si="6"/>
        <v>Xuất sắc</v>
      </c>
      <c r="AL121" s="494" t="str">
        <f>VLOOKUP($E121,'cac dv gui'!$C$6:$AD$36,25,0)</f>
        <v>Xuất sắc</v>
      </c>
      <c r="AM121" s="494" t="str">
        <f>VLOOKUP($E121,'cac dv gui'!$C$6:$AD$36,26,0)</f>
        <v>Xuất sắc</v>
      </c>
      <c r="AN121" s="675"/>
      <c r="AO121" s="494"/>
      <c r="AP121" s="675"/>
      <c r="AQ121" s="675"/>
      <c r="AR121" s="675"/>
      <c r="AS121" s="675"/>
      <c r="AT121" s="494"/>
      <c r="AU121" s="684" t="s">
        <v>390</v>
      </c>
    </row>
    <row r="122" spans="1:47" s="684" customFormat="1" ht="24.95" customHeight="1" x14ac:dyDescent="0.25">
      <c r="A122" s="512" t="s">
        <v>1357</v>
      </c>
      <c r="B122" s="512">
        <f>COUNTIF($F$11:F122,F122)</f>
        <v>9</v>
      </c>
      <c r="C122" s="513" t="s">
        <v>985</v>
      </c>
      <c r="D122" s="514" t="s">
        <v>185</v>
      </c>
      <c r="E122" s="520" t="s">
        <v>658</v>
      </c>
      <c r="F122" s="518" t="s">
        <v>372</v>
      </c>
      <c r="G122" s="518" t="s">
        <v>974</v>
      </c>
      <c r="H122" s="494" t="str">
        <f>VLOOKUP(E122,'[16]Gui chi Quynh'!$C$7:$E$387,3,0)</f>
        <v>A3</v>
      </c>
      <c r="I122" s="494">
        <f>VLOOKUP(H122,Sheet1!$B$2:$C$12,2,TRUE)</f>
        <v>8</v>
      </c>
      <c r="J122" s="494" t="str">
        <f>VLOOKUP($E122,'[17]Gui chi Quynh'!$C$7:$E$387,3,0)</f>
        <v>A4</v>
      </c>
      <c r="K122" s="494">
        <f>VLOOKUP(J122,Sheet1!$B$2:$C$12,2,TRUE)</f>
        <v>7</v>
      </c>
      <c r="L122" s="494" t="str">
        <f>VLOOKUP(E122,'[18]Gui chi Quynh'!$C$7:$F$385,3,0)</f>
        <v>A3</v>
      </c>
      <c r="M122" s="494">
        <f>VLOOKUP(L122,Sheet1!$B$2:$C$12,2,TRUE)</f>
        <v>8</v>
      </c>
      <c r="N122" s="494" t="str">
        <f>VLOOKUP(E122,'[19]Gui chi Quynh'!$C$7:$E$391,3,0)</f>
        <v>A4</v>
      </c>
      <c r="O122" s="494">
        <f>VLOOKUP(N122,Sheet1!$B$2:$C$12,2,TRUE)</f>
        <v>7</v>
      </c>
      <c r="P122" s="494" t="str">
        <f>VLOOKUP(E122,'[20]Gui chi Quynh'!$C$7:$E$391,3,0)</f>
        <v>A3</v>
      </c>
      <c r="Q122" s="494">
        <f>VLOOKUP(P122,Sheet1!$B$2:$C$12,2,TRUE)</f>
        <v>8</v>
      </c>
      <c r="R122" s="494" t="str">
        <f>VLOOKUP($E122,'[21]Gui chi Quynh'!$C$7:$E$390,3,0)</f>
        <v>A1</v>
      </c>
      <c r="S122" s="494">
        <f>VLOOKUP(R122,Sheet1!$B$2:$C$12,2,TRUE)</f>
        <v>10</v>
      </c>
      <c r="T122" s="494" t="str">
        <f>VLOOKUP($E122,'[22]Gui chi Quynh'!$C$7:$E$390,3,0)</f>
        <v>A3</v>
      </c>
      <c r="U122" s="494">
        <f>VLOOKUP(T122,Sheet1!$B$2:$C$12,2,TRUE)</f>
        <v>8</v>
      </c>
      <c r="V122" s="494" t="str">
        <f>VLOOKUP($E122,'[23]Gui chi Quynh'!$C$7:$E$389,3,0)</f>
        <v>A3</v>
      </c>
      <c r="W122" s="494">
        <f>VLOOKUP(V122,Sheet1!$B$2:$C$12,2,TRUE)</f>
        <v>8</v>
      </c>
      <c r="X122" s="494" t="str">
        <f>VLOOKUP($E122,'[24]Gui chi Quynh'!$C$7:$E$389,3,0)</f>
        <v>A3</v>
      </c>
      <c r="Y122" s="494">
        <f>VLOOKUP(X122,Sheet1!$B$2:$C$12,2,TRUE)</f>
        <v>8</v>
      </c>
      <c r="Z122" s="494" t="str">
        <f>VLOOKUP($E122,'[25]Gui chi Quynh'!$C$7:$E$388,3,0)</f>
        <v>A2</v>
      </c>
      <c r="AA122" s="494">
        <f>VLOOKUP(Z122,Sheet1!$B$2:$C$12,2,TRUE)</f>
        <v>9</v>
      </c>
      <c r="AB122" s="494" t="str">
        <f>VLOOKUP($E122,'T5'!$E$9:$AH$337,24,0)</f>
        <v>A2</v>
      </c>
      <c r="AC122" s="494">
        <f>VLOOKUP(AB122,Sheet1!$B$2:$C$12,2,TRUE)</f>
        <v>9</v>
      </c>
      <c r="AD122" s="494"/>
      <c r="AE122" s="494" t="e">
        <f>VLOOKUP(AD122,Sheet1!$B$2:$C$12,2,TRUE)</f>
        <v>#N/A</v>
      </c>
      <c r="AF122" s="592"/>
      <c r="AG122" s="709">
        <f t="shared" si="8"/>
        <v>8.1818181818181817</v>
      </c>
      <c r="AH122" s="709" t="str">
        <f t="shared" si="4"/>
        <v>11A*</v>
      </c>
      <c r="AI122" s="709">
        <f t="shared" si="5"/>
        <v>0</v>
      </c>
      <c r="AJ122" s="683"/>
      <c r="AK122" s="494" t="str">
        <f t="shared" si="6"/>
        <v>Xuất sắc</v>
      </c>
      <c r="AL122" s="494" t="str">
        <f>VLOOKUP($E122,'cac dv gui'!$C$6:$AD$36,25,0)</f>
        <v>Xuất sắc</v>
      </c>
      <c r="AM122" s="494" t="str">
        <f>VLOOKUP($E122,'cac dv gui'!$C$6:$AD$36,26,0)</f>
        <v>Xuất sắc</v>
      </c>
      <c r="AN122" s="675"/>
      <c r="AO122" s="494"/>
      <c r="AP122" s="675"/>
      <c r="AQ122" s="675"/>
      <c r="AR122" s="675"/>
      <c r="AS122" s="675"/>
      <c r="AT122" s="494"/>
      <c r="AU122" s="684" t="s">
        <v>391</v>
      </c>
    </row>
    <row r="123" spans="1:47" s="684" customFormat="1" ht="24.95" customHeight="1" x14ac:dyDescent="0.25">
      <c r="A123" s="512" t="s">
        <v>1358</v>
      </c>
      <c r="B123" s="512">
        <f>COUNTIF($F$11:F123,F123)</f>
        <v>10</v>
      </c>
      <c r="C123" s="513" t="s">
        <v>985</v>
      </c>
      <c r="D123" s="514" t="s">
        <v>290</v>
      </c>
      <c r="E123" s="520" t="s">
        <v>663</v>
      </c>
      <c r="F123" s="518" t="s">
        <v>372</v>
      </c>
      <c r="G123" s="518" t="s">
        <v>974</v>
      </c>
      <c r="H123" s="494" t="str">
        <f>VLOOKUP(E123,'[16]Gui chi Quynh'!$C$7:$E$387,3,0)</f>
        <v>A1</v>
      </c>
      <c r="I123" s="494">
        <f>VLOOKUP(H123,Sheet1!$B$2:$C$12,2,TRUE)</f>
        <v>10</v>
      </c>
      <c r="J123" s="494" t="str">
        <f>VLOOKUP($E123,'[17]Gui chi Quynh'!$C$7:$E$387,3,0)</f>
        <v>A4</v>
      </c>
      <c r="K123" s="494">
        <f>VLOOKUP(J123,Sheet1!$B$2:$C$12,2,TRUE)</f>
        <v>7</v>
      </c>
      <c r="L123" s="494" t="str">
        <f>VLOOKUP(E123,'[18]Gui chi Quynh'!$C$7:$F$385,3,0)</f>
        <v>A1</v>
      </c>
      <c r="M123" s="494">
        <f>VLOOKUP(L123,Sheet1!$B$2:$C$12,2,TRUE)</f>
        <v>10</v>
      </c>
      <c r="N123" s="494" t="str">
        <f>VLOOKUP(E123,'[19]Gui chi Quynh'!$C$7:$E$391,3,0)</f>
        <v>A1</v>
      </c>
      <c r="O123" s="494">
        <f>VLOOKUP(N123,Sheet1!$B$2:$C$12,2,TRUE)</f>
        <v>10</v>
      </c>
      <c r="P123" s="494" t="str">
        <f>VLOOKUP(E123,'[20]Gui chi Quynh'!$C$7:$E$391,3,0)</f>
        <v>A1</v>
      </c>
      <c r="Q123" s="494">
        <f>VLOOKUP(P123,Sheet1!$B$2:$C$12,2,TRUE)</f>
        <v>10</v>
      </c>
      <c r="R123" s="494" t="str">
        <f>VLOOKUP($E123,'[21]Gui chi Quynh'!$C$7:$E$390,3,0)</f>
        <v>A1</v>
      </c>
      <c r="S123" s="494">
        <f>VLOOKUP(R123,Sheet1!$B$2:$C$12,2,TRUE)</f>
        <v>10</v>
      </c>
      <c r="T123" s="494" t="str">
        <f>VLOOKUP($E123,'[22]Gui chi Quynh'!$C$7:$E$390,3,0)</f>
        <v>A3</v>
      </c>
      <c r="U123" s="494">
        <f>VLOOKUP(T123,Sheet1!$B$2:$C$12,2,TRUE)</f>
        <v>8</v>
      </c>
      <c r="V123" s="494" t="str">
        <f>VLOOKUP($E123,'[23]Gui chi Quynh'!$C$7:$E$389,3,0)</f>
        <v>A1</v>
      </c>
      <c r="W123" s="494">
        <f>VLOOKUP(V123,Sheet1!$B$2:$C$12,2,TRUE)</f>
        <v>10</v>
      </c>
      <c r="X123" s="494" t="str">
        <f>VLOOKUP($E123,'[24]Gui chi Quynh'!$C$7:$E$389,3,0)</f>
        <v>A1</v>
      </c>
      <c r="Y123" s="494">
        <f>VLOOKUP(X123,Sheet1!$B$2:$C$12,2,TRUE)</f>
        <v>10</v>
      </c>
      <c r="Z123" s="494" t="str">
        <f>VLOOKUP($E123,'[25]Gui chi Quynh'!$C$7:$E$388,3,0)</f>
        <v>A3</v>
      </c>
      <c r="AA123" s="494">
        <f>VLOOKUP(Z123,Sheet1!$B$2:$C$12,2,TRUE)</f>
        <v>8</v>
      </c>
      <c r="AB123" s="494" t="str">
        <f>VLOOKUP($E123,'T5'!$E$9:$AH$337,24,0)</f>
        <v>A1</v>
      </c>
      <c r="AC123" s="494">
        <f>VLOOKUP(AB123,Sheet1!$B$2:$C$12,2,TRUE)</f>
        <v>10</v>
      </c>
      <c r="AD123" s="494"/>
      <c r="AE123" s="494" t="e">
        <f>VLOOKUP(AD123,Sheet1!$B$2:$C$12,2,TRUE)</f>
        <v>#N/A</v>
      </c>
      <c r="AF123" s="592" t="str">
        <f>VLOOKUP($E123,'[26]Tong hop ket qua'!$E$19:$M$219,9,0)</f>
        <v>Tốt</v>
      </c>
      <c r="AG123" s="709">
        <f t="shared" si="8"/>
        <v>9.3636363636363633</v>
      </c>
      <c r="AH123" s="709" t="str">
        <f t="shared" si="4"/>
        <v>11A*</v>
      </c>
      <c r="AI123" s="709">
        <f t="shared" si="5"/>
        <v>0</v>
      </c>
      <c r="AJ123" s="683"/>
      <c r="AK123" s="494" t="str">
        <f t="shared" si="6"/>
        <v>Xuất sắc</v>
      </c>
      <c r="AL123" s="494" t="str">
        <f>VLOOKUP($E123,'cac dv gui'!$C$6:$AD$36,25,0)</f>
        <v>Xuất sắc</v>
      </c>
      <c r="AM123" s="494" t="str">
        <f>VLOOKUP($E123,'cac dv gui'!$C$6:$AD$36,26,0)</f>
        <v>Xuất sắc</v>
      </c>
      <c r="AN123" s="675"/>
      <c r="AO123" s="494"/>
      <c r="AP123" s="675"/>
      <c r="AQ123" s="675"/>
      <c r="AR123" s="675"/>
      <c r="AS123" s="675"/>
      <c r="AT123" s="494"/>
      <c r="AU123" s="684" t="s">
        <v>390</v>
      </c>
    </row>
    <row r="124" spans="1:47" s="684" customFormat="1" ht="24.95" customHeight="1" x14ac:dyDescent="0.25">
      <c r="A124" s="512" t="s">
        <v>1359</v>
      </c>
      <c r="B124" s="512">
        <f>COUNTIF($F$11:F299,F124)</f>
        <v>1</v>
      </c>
      <c r="C124" s="513" t="s">
        <v>985</v>
      </c>
      <c r="D124" s="686" t="s">
        <v>265</v>
      </c>
      <c r="E124" s="599" t="s">
        <v>666</v>
      </c>
      <c r="F124" s="518" t="s">
        <v>339</v>
      </c>
      <c r="G124" s="518" t="s">
        <v>974</v>
      </c>
      <c r="H124" s="494" t="str">
        <f>VLOOKUP(E124,'[16]Gui chi Quynh'!$C$7:$E$387,3,0)</f>
        <v>A1</v>
      </c>
      <c r="I124" s="494">
        <f>VLOOKUP(H124,Sheet1!$B$2:$C$12,2,TRUE)</f>
        <v>10</v>
      </c>
      <c r="J124" s="494" t="str">
        <f>VLOOKUP($E124,'[17]Gui chi Quynh'!$C$7:$E$387,3,0)</f>
        <v>A2</v>
      </c>
      <c r="K124" s="494">
        <f>VLOOKUP(J124,Sheet1!$B$2:$C$12,2,TRUE)</f>
        <v>9</v>
      </c>
      <c r="L124" s="494" t="str">
        <f>VLOOKUP(E124,'[18]Gui chi Quynh'!$C$7:$F$385,3,0)</f>
        <v>A2</v>
      </c>
      <c r="M124" s="494">
        <f>VLOOKUP(L124,Sheet1!$B$2:$C$12,2,TRUE)</f>
        <v>9</v>
      </c>
      <c r="N124" s="494" t="str">
        <f>VLOOKUP(E124,'[19]Gui chi Quynh'!$C$7:$E$391,3,0)</f>
        <v>A2</v>
      </c>
      <c r="O124" s="494">
        <f>VLOOKUP(N124,Sheet1!$B$2:$C$12,2,TRUE)</f>
        <v>9</v>
      </c>
      <c r="P124" s="494" t="str">
        <f>VLOOKUP(E124,'[20]Gui chi Quynh'!$C$7:$E$391,3,0)</f>
        <v>A1</v>
      </c>
      <c r="Q124" s="494">
        <f>VLOOKUP(P124,Sheet1!$B$2:$C$12,2,TRUE)</f>
        <v>10</v>
      </c>
      <c r="R124" s="494" t="str">
        <f>VLOOKUP($E124,'[21]Gui chi Quynh'!$C$7:$E$390,3,0)</f>
        <v>A2</v>
      </c>
      <c r="S124" s="494">
        <f>VLOOKUP(R124,Sheet1!$B$2:$C$12,2,TRUE)</f>
        <v>9</v>
      </c>
      <c r="T124" s="494" t="str">
        <f>VLOOKUP($E124,'[22]Gui chi Quynh'!$C$7:$E$390,3,0)</f>
        <v>A2</v>
      </c>
      <c r="U124" s="494">
        <f>VLOOKUP(T124,Sheet1!$B$2:$C$12,2,TRUE)</f>
        <v>9</v>
      </c>
      <c r="V124" s="494" t="str">
        <f>VLOOKUP($E124,'[23]Gui chi Quynh'!$C$7:$E$389,3,0)</f>
        <v>A3</v>
      </c>
      <c r="W124" s="494">
        <f>VLOOKUP(V124,Sheet1!$B$2:$C$12,2,TRUE)</f>
        <v>8</v>
      </c>
      <c r="X124" s="494" t="str">
        <f>VLOOKUP($E124,'[24]Gui chi Quynh'!$C$7:$E$389,3,0)</f>
        <v>A1</v>
      </c>
      <c r="Y124" s="494">
        <f>VLOOKUP(X124,Sheet1!$B$2:$C$12,2,TRUE)</f>
        <v>10</v>
      </c>
      <c r="Z124" s="494" t="str">
        <f>VLOOKUP($E124,'[25]Gui chi Quynh'!$C$7:$E$388,3,0)</f>
        <v>A2</v>
      </c>
      <c r="AA124" s="494">
        <f>VLOOKUP(Z124,Sheet1!$B$2:$C$12,2,TRUE)</f>
        <v>9</v>
      </c>
      <c r="AB124" s="494" t="str">
        <f>VLOOKUP($E124,'T5'!$E$9:$AH$337,24,0)</f>
        <v>A2</v>
      </c>
      <c r="AC124" s="494">
        <f>VLOOKUP(AB124,Sheet1!$B$2:$C$12,2,TRUE)</f>
        <v>9</v>
      </c>
      <c r="AD124" s="494"/>
      <c r="AE124" s="494" t="e">
        <f>VLOOKUP(AD124,Sheet1!$B$2:$C$12,2,TRUE)</f>
        <v>#N/A</v>
      </c>
      <c r="AF124" s="592"/>
      <c r="AG124" s="709">
        <f t="shared" si="8"/>
        <v>9.1818181818181817</v>
      </c>
      <c r="AH124" s="709" t="str">
        <f t="shared" si="4"/>
        <v>11A*</v>
      </c>
      <c r="AI124" s="709">
        <f t="shared" si="5"/>
        <v>0</v>
      </c>
      <c r="AJ124" s="683"/>
      <c r="AK124" s="494" t="str">
        <f t="shared" si="6"/>
        <v>Xuất sắc</v>
      </c>
      <c r="AL124" s="494" t="str">
        <f>VLOOKUP($E124,'cac dv gui'!$C$190:$AD$198,25,0)</f>
        <v>Xuất sắc</v>
      </c>
      <c r="AM124" s="494" t="str">
        <f>VLOOKUP($E124,'cac dv gui'!$C$190:$AD$198,26,0)</f>
        <v>Xuất sắc</v>
      </c>
      <c r="AN124" s="675"/>
      <c r="AO124" s="494" t="s">
        <v>1130</v>
      </c>
      <c r="AP124" s="675"/>
      <c r="AQ124" s="675"/>
      <c r="AR124" s="675"/>
      <c r="AS124" s="675"/>
      <c r="AT124" s="494"/>
      <c r="AU124" s="684" t="s">
        <v>391</v>
      </c>
    </row>
    <row r="125" spans="1:47" s="684" customFormat="1" ht="39" customHeight="1" x14ac:dyDescent="0.25">
      <c r="A125" s="512" t="s">
        <v>1360</v>
      </c>
      <c r="B125" s="512">
        <f>COUNTIF($F$11:F125,F125)</f>
        <v>1</v>
      </c>
      <c r="C125" s="513" t="s">
        <v>985</v>
      </c>
      <c r="D125" s="552" t="s">
        <v>385</v>
      </c>
      <c r="E125" s="554" t="s">
        <v>676</v>
      </c>
      <c r="F125" s="598" t="s">
        <v>340</v>
      </c>
      <c r="G125" s="598" t="s">
        <v>974</v>
      </c>
      <c r="H125" s="494" t="str">
        <f>VLOOKUP(E125,'[16]Gui chi Quynh'!$C$7:$E$387,3,0)</f>
        <v>A2</v>
      </c>
      <c r="I125" s="494">
        <f>VLOOKUP(H125,Sheet1!$B$2:$C$12,2,TRUE)</f>
        <v>9</v>
      </c>
      <c r="J125" s="494" t="str">
        <f>VLOOKUP($E125,'[17]Gui chi Quynh'!$C$7:$E$387,3,0)</f>
        <v>A3</v>
      </c>
      <c r="K125" s="494">
        <f>VLOOKUP(J125,Sheet1!$B$2:$C$12,2,TRUE)</f>
        <v>8</v>
      </c>
      <c r="L125" s="494" t="str">
        <f>VLOOKUP(E125,'[18]Gui chi Quynh'!$C$7:$F$385,3,0)</f>
        <v>A2</v>
      </c>
      <c r="M125" s="494">
        <f>VLOOKUP(L125,Sheet1!$B$2:$C$12,2,TRUE)</f>
        <v>9</v>
      </c>
      <c r="N125" s="494" t="str">
        <f>VLOOKUP(E125,'[19]Gui chi Quynh'!$C$7:$E$391,3,0)</f>
        <v>A2</v>
      </c>
      <c r="O125" s="494">
        <f>VLOOKUP(N125,Sheet1!$B$2:$C$12,2,TRUE)</f>
        <v>9</v>
      </c>
      <c r="P125" s="494" t="str">
        <f>VLOOKUP(E125,'[20]Gui chi Quynh'!$C$7:$E$391,3,0)</f>
        <v>A2</v>
      </c>
      <c r="Q125" s="494">
        <f>VLOOKUP(P125,Sheet1!$B$2:$C$12,2,TRUE)</f>
        <v>9</v>
      </c>
      <c r="R125" s="494" t="str">
        <f>VLOOKUP($E125,'[21]Gui chi Quynh'!$C$7:$E$390,3,0)</f>
        <v>A3</v>
      </c>
      <c r="S125" s="494">
        <f>VLOOKUP(R125,Sheet1!$B$2:$C$12,2,TRUE)</f>
        <v>8</v>
      </c>
      <c r="T125" s="494" t="str">
        <f>VLOOKUP($E125,'[22]Gui chi Quynh'!$C$7:$E$390,3,0)</f>
        <v>A2</v>
      </c>
      <c r="U125" s="494">
        <f>VLOOKUP(T125,Sheet1!$B$2:$C$12,2,TRUE)</f>
        <v>9</v>
      </c>
      <c r="V125" s="494" t="str">
        <f>VLOOKUP($E125,'[23]Gui chi Quynh'!$C$7:$E$389,3,0)</f>
        <v>A4</v>
      </c>
      <c r="W125" s="494">
        <f>VLOOKUP(V125,Sheet1!$B$2:$C$12,2,TRUE)</f>
        <v>7</v>
      </c>
      <c r="X125" s="494" t="str">
        <f>VLOOKUP($E125,'[24]Gui chi Quynh'!$C$7:$E$389,3,0)</f>
        <v>A2</v>
      </c>
      <c r="Y125" s="494">
        <f>VLOOKUP(X125,Sheet1!$B$2:$C$12,2,TRUE)</f>
        <v>9</v>
      </c>
      <c r="Z125" s="494" t="str">
        <f>VLOOKUP($E125,'[25]Gui chi Quynh'!$C$7:$E$388,3,0)</f>
        <v>A3</v>
      </c>
      <c r="AA125" s="494">
        <f>VLOOKUP(Z125,Sheet1!$B$2:$C$12,2,TRUE)</f>
        <v>8</v>
      </c>
      <c r="AB125" s="494" t="str">
        <f>VLOOKUP($E125,'T5'!$E$9:$AH$337,24,0)</f>
        <v>A3</v>
      </c>
      <c r="AC125" s="494">
        <f>VLOOKUP(AB125,Sheet1!$B$2:$C$12,2,TRUE)</f>
        <v>8</v>
      </c>
      <c r="AD125" s="494"/>
      <c r="AE125" s="494" t="e">
        <f>VLOOKUP(AD125,Sheet1!$B$2:$C$12,2,TRUE)</f>
        <v>#N/A</v>
      </c>
      <c r="AF125" s="592"/>
      <c r="AG125" s="709">
        <f t="shared" si="8"/>
        <v>8.454545454545455</v>
      </c>
      <c r="AH125" s="709" t="str">
        <f t="shared" si="4"/>
        <v>11A*</v>
      </c>
      <c r="AI125" s="709">
        <f t="shared" si="5"/>
        <v>0</v>
      </c>
      <c r="AJ125" s="683"/>
      <c r="AK125" s="494" t="str">
        <f t="shared" si="6"/>
        <v>Xuất sắc</v>
      </c>
      <c r="AL125" s="494" t="str">
        <f>VLOOKUP($E125,'cac dv gui'!$C$121:$AC$129,25,0)</f>
        <v>Xuất sắc</v>
      </c>
      <c r="AM125" s="494" t="str">
        <f>VLOOKUP($E125,'cac dv gui'!$C$121:$AC$129,26,0)</f>
        <v>Xuất sắc</v>
      </c>
      <c r="AN125" s="675"/>
      <c r="AO125" s="494" t="s">
        <v>1130</v>
      </c>
      <c r="AP125" s="675"/>
      <c r="AQ125" s="675"/>
      <c r="AR125" s="675"/>
      <c r="AS125" s="675"/>
      <c r="AT125" s="494"/>
      <c r="AU125" s="684" t="s">
        <v>392</v>
      </c>
    </row>
    <row r="126" spans="1:47" s="684" customFormat="1" ht="24.95" customHeight="1" x14ac:dyDescent="0.25">
      <c r="A126" s="512" t="s">
        <v>1361</v>
      </c>
      <c r="B126" s="512">
        <f>COUNTIF($F$11:F126,F126)</f>
        <v>2</v>
      </c>
      <c r="C126" s="513" t="s">
        <v>985</v>
      </c>
      <c r="D126" s="552" t="s">
        <v>398</v>
      </c>
      <c r="E126" s="554" t="s">
        <v>677</v>
      </c>
      <c r="F126" s="687" t="s">
        <v>340</v>
      </c>
      <c r="G126" s="518" t="s">
        <v>974</v>
      </c>
      <c r="H126" s="494" t="str">
        <f>VLOOKUP(E126,'[16]Gui chi Quynh'!$C$7:$E$387,3,0)</f>
        <v>A1</v>
      </c>
      <c r="I126" s="494">
        <f>VLOOKUP(H126,Sheet1!$B$2:$C$12,2,TRUE)</f>
        <v>10</v>
      </c>
      <c r="J126" s="494" t="str">
        <f>VLOOKUP($E126,'[17]Gui chi Quynh'!$C$7:$E$387,3,0)</f>
        <v>A3</v>
      </c>
      <c r="K126" s="494">
        <f>VLOOKUP(J126,Sheet1!$B$2:$C$12,2,TRUE)</f>
        <v>8</v>
      </c>
      <c r="L126" s="494" t="str">
        <f>VLOOKUP(E126,'[18]Gui chi Quynh'!$C$7:$F$385,3,0)</f>
        <v>A3</v>
      </c>
      <c r="M126" s="494">
        <f>VLOOKUP(L126,Sheet1!$B$2:$C$12,2,TRUE)</f>
        <v>8</v>
      </c>
      <c r="N126" s="494" t="str">
        <f>VLOOKUP(E126,'[19]Gui chi Quynh'!$C$7:$E$391,3,0)</f>
        <v>A2</v>
      </c>
      <c r="O126" s="494">
        <f>VLOOKUP(N126,Sheet1!$B$2:$C$12,2,TRUE)</f>
        <v>9</v>
      </c>
      <c r="P126" s="494" t="str">
        <f>VLOOKUP(E126,'[20]Gui chi Quynh'!$C$7:$E$391,3,0)</f>
        <v>A2</v>
      </c>
      <c r="Q126" s="494">
        <f>VLOOKUP(P126,Sheet1!$B$2:$C$12,2,TRUE)</f>
        <v>9</v>
      </c>
      <c r="R126" s="494" t="str">
        <f>VLOOKUP($E126,'[21]Gui chi Quynh'!$C$7:$E$390,3,0)</f>
        <v>A2</v>
      </c>
      <c r="S126" s="494">
        <f>VLOOKUP(R126,Sheet1!$B$2:$C$12,2,TRUE)</f>
        <v>9</v>
      </c>
      <c r="T126" s="494" t="str">
        <f>VLOOKUP($E126,'[22]Gui chi Quynh'!$C$7:$E$390,3,0)</f>
        <v>A3</v>
      </c>
      <c r="U126" s="494">
        <f>VLOOKUP(T126,Sheet1!$B$2:$C$12,2,TRUE)</f>
        <v>8</v>
      </c>
      <c r="V126" s="494" t="str">
        <f>VLOOKUP($E126,'[23]Gui chi Quynh'!$C$7:$E$389,3,0)</f>
        <v>A4</v>
      </c>
      <c r="W126" s="494">
        <f>VLOOKUP(V126,Sheet1!$B$2:$C$12,2,TRUE)</f>
        <v>7</v>
      </c>
      <c r="X126" s="494" t="str">
        <f>VLOOKUP($E126,'[24]Gui chi Quynh'!$C$7:$E$389,3,0)</f>
        <v>A2</v>
      </c>
      <c r="Y126" s="494">
        <f>VLOOKUP(X126,Sheet1!$B$2:$C$12,2,TRUE)</f>
        <v>9</v>
      </c>
      <c r="Z126" s="494" t="str">
        <f>VLOOKUP($E126,'[25]Gui chi Quynh'!$C$7:$E$388,3,0)</f>
        <v>A3</v>
      </c>
      <c r="AA126" s="494">
        <f>VLOOKUP(Z126,Sheet1!$B$2:$C$12,2,TRUE)</f>
        <v>8</v>
      </c>
      <c r="AB126" s="494" t="str">
        <f>VLOOKUP($E126,'T5'!$E$9:$AH$337,24,0)</f>
        <v>A3</v>
      </c>
      <c r="AC126" s="494">
        <f>VLOOKUP(AB126,Sheet1!$B$2:$C$12,2,TRUE)</f>
        <v>8</v>
      </c>
      <c r="AD126" s="494"/>
      <c r="AE126" s="494" t="e">
        <f>VLOOKUP(AD126,Sheet1!$B$2:$C$12,2,TRUE)</f>
        <v>#N/A</v>
      </c>
      <c r="AF126" s="592"/>
      <c r="AG126" s="709">
        <f t="shared" si="8"/>
        <v>8.454545454545455</v>
      </c>
      <c r="AH126" s="709" t="str">
        <f t="shared" si="4"/>
        <v>11A*</v>
      </c>
      <c r="AI126" s="709">
        <f t="shared" si="5"/>
        <v>0</v>
      </c>
      <c r="AJ126" s="683"/>
      <c r="AK126" s="494" t="str">
        <f t="shared" si="6"/>
        <v>Xuất sắc</v>
      </c>
      <c r="AL126" s="494" t="str">
        <f>VLOOKUP($E126,'cac dv gui'!$C$121:$AC$129,25,0)</f>
        <v>Xuất sắc</v>
      </c>
      <c r="AM126" s="494" t="str">
        <f>VLOOKUP($E126,'cac dv gui'!$C$121:$AC$129,26,0)</f>
        <v>Xuất sắc</v>
      </c>
      <c r="AN126" s="675"/>
      <c r="AO126" s="494" t="s">
        <v>1130</v>
      </c>
      <c r="AP126" s="675"/>
      <c r="AQ126" s="675"/>
      <c r="AR126" s="675"/>
      <c r="AS126" s="675"/>
      <c r="AT126" s="494"/>
      <c r="AU126" s="684" t="s">
        <v>392</v>
      </c>
    </row>
    <row r="127" spans="1:47" s="684" customFormat="1" ht="24.95" customHeight="1" x14ac:dyDescent="0.25">
      <c r="A127" s="512" t="s">
        <v>1362</v>
      </c>
      <c r="B127" s="512">
        <f>COUNTIF($F$11:F127,F127)</f>
        <v>3</v>
      </c>
      <c r="C127" s="513" t="s">
        <v>985</v>
      </c>
      <c r="D127" s="552" t="s">
        <v>192</v>
      </c>
      <c r="E127" s="554" t="s">
        <v>678</v>
      </c>
      <c r="F127" s="687" t="s">
        <v>340</v>
      </c>
      <c r="G127" s="518" t="s">
        <v>974</v>
      </c>
      <c r="H127" s="494" t="str">
        <f>VLOOKUP(E127,'[16]Gui chi Quynh'!$C$7:$E$387,3,0)</f>
        <v>A2</v>
      </c>
      <c r="I127" s="494">
        <f>VLOOKUP(H127,Sheet1!$B$2:$C$12,2,TRUE)</f>
        <v>9</v>
      </c>
      <c r="J127" s="494" t="str">
        <f>VLOOKUP($E127,'[17]Gui chi Quynh'!$C$7:$E$387,3,0)</f>
        <v>A4</v>
      </c>
      <c r="K127" s="494">
        <f>VLOOKUP(J127,Sheet1!$B$2:$C$12,2,TRUE)</f>
        <v>7</v>
      </c>
      <c r="L127" s="494" t="str">
        <f>VLOOKUP(E127,'[18]Gui chi Quynh'!$C$7:$F$385,3,0)</f>
        <v>A3</v>
      </c>
      <c r="M127" s="494">
        <f>VLOOKUP(L127,Sheet1!$B$2:$C$12,2,TRUE)</f>
        <v>8</v>
      </c>
      <c r="N127" s="494" t="str">
        <f>VLOOKUP(E127,'[19]Gui chi Quynh'!$C$7:$E$391,3,0)</f>
        <v>A2</v>
      </c>
      <c r="O127" s="494">
        <f>VLOOKUP(N127,Sheet1!$B$2:$C$12,2,TRUE)</f>
        <v>9</v>
      </c>
      <c r="P127" s="494" t="str">
        <f>VLOOKUP(E127,'[20]Gui chi Quynh'!$C$7:$E$391,3,0)</f>
        <v>A3</v>
      </c>
      <c r="Q127" s="494">
        <f>VLOOKUP(P127,Sheet1!$B$2:$C$12,2,TRUE)</f>
        <v>8</v>
      </c>
      <c r="R127" s="494" t="str">
        <f>VLOOKUP($E127,'[21]Gui chi Quynh'!$C$7:$E$390,3,0)</f>
        <v>A3</v>
      </c>
      <c r="S127" s="494">
        <f>VLOOKUP(R127,Sheet1!$B$2:$C$12,2,TRUE)</f>
        <v>8</v>
      </c>
      <c r="T127" s="494" t="str">
        <f>VLOOKUP($E127,'[22]Gui chi Quynh'!$C$7:$E$390,3,0)</f>
        <v>A3</v>
      </c>
      <c r="U127" s="494">
        <f>VLOOKUP(T127,Sheet1!$B$2:$C$12,2,TRUE)</f>
        <v>8</v>
      </c>
      <c r="V127" s="494" t="str">
        <f>VLOOKUP($E127,'[23]Gui chi Quynh'!$C$7:$E$389,3,0)</f>
        <v>A3</v>
      </c>
      <c r="W127" s="494">
        <f>VLOOKUP(V127,Sheet1!$B$2:$C$12,2,TRUE)</f>
        <v>8</v>
      </c>
      <c r="X127" s="494" t="str">
        <f>VLOOKUP($E127,'[24]Gui chi Quynh'!$C$7:$E$389,3,0)</f>
        <v>A3</v>
      </c>
      <c r="Y127" s="494">
        <f>VLOOKUP(X127,Sheet1!$B$2:$C$12,2,TRUE)</f>
        <v>8</v>
      </c>
      <c r="Z127" s="494" t="str">
        <f>VLOOKUP($E127,'[25]Gui chi Quynh'!$C$7:$E$388,3,0)</f>
        <v>A4</v>
      </c>
      <c r="AA127" s="494">
        <f>VLOOKUP(Z127,Sheet1!$B$2:$C$12,2,TRUE)</f>
        <v>7</v>
      </c>
      <c r="AB127" s="494" t="str">
        <f>VLOOKUP($E127,'T5'!$E$9:$AH$337,24,0)</f>
        <v>A3</v>
      </c>
      <c r="AC127" s="494">
        <f>VLOOKUP(AB127,Sheet1!$B$2:$C$12,2,TRUE)</f>
        <v>8</v>
      </c>
      <c r="AD127" s="494"/>
      <c r="AE127" s="494" t="e">
        <f>VLOOKUP(AD127,Sheet1!$B$2:$C$12,2,TRUE)</f>
        <v>#N/A</v>
      </c>
      <c r="AF127" s="592"/>
      <c r="AG127" s="709">
        <f t="shared" si="8"/>
        <v>8</v>
      </c>
      <c r="AH127" s="709" t="str">
        <f t="shared" si="4"/>
        <v>11A*</v>
      </c>
      <c r="AI127" s="709">
        <f t="shared" si="5"/>
        <v>0</v>
      </c>
      <c r="AJ127" s="683"/>
      <c r="AK127" s="494" t="str">
        <f t="shared" si="6"/>
        <v>Xuất sắc</v>
      </c>
      <c r="AL127" s="494" t="str">
        <f>VLOOKUP($E127,'cac dv gui'!$C$121:$AC$129,25,0)</f>
        <v>Xuất sắc</v>
      </c>
      <c r="AM127" s="494" t="str">
        <f>VLOOKUP($E127,'cac dv gui'!$C$121:$AC$129,26,0)</f>
        <v>Xuất sắc</v>
      </c>
      <c r="AN127" s="675"/>
      <c r="AO127" s="494"/>
      <c r="AP127" s="675"/>
      <c r="AQ127" s="675"/>
      <c r="AR127" s="675"/>
      <c r="AS127" s="675"/>
      <c r="AT127" s="494"/>
      <c r="AU127" s="684" t="s">
        <v>392</v>
      </c>
    </row>
    <row r="128" spans="1:47" s="684" customFormat="1" ht="24.95" customHeight="1" x14ac:dyDescent="0.25">
      <c r="A128" s="512" t="s">
        <v>1363</v>
      </c>
      <c r="B128" s="512">
        <f>COUNTIF($F$11:F128,F128)</f>
        <v>4</v>
      </c>
      <c r="C128" s="513" t="s">
        <v>985</v>
      </c>
      <c r="D128" s="552" t="s">
        <v>397</v>
      </c>
      <c r="E128" s="554" t="s">
        <v>682</v>
      </c>
      <c r="F128" s="687" t="s">
        <v>340</v>
      </c>
      <c r="G128" s="518" t="s">
        <v>974</v>
      </c>
      <c r="H128" s="494" t="str">
        <f>VLOOKUP(E128,'[16]Gui chi Quynh'!$C$7:$E$387,3,0)</f>
        <v>A2</v>
      </c>
      <c r="I128" s="494">
        <f>VLOOKUP(H128,Sheet1!$B$2:$C$12,2,TRUE)</f>
        <v>9</v>
      </c>
      <c r="J128" s="494" t="str">
        <f>VLOOKUP($E128,'[17]Gui chi Quynh'!$C$7:$E$387,3,0)</f>
        <v>A4</v>
      </c>
      <c r="K128" s="494">
        <f>VLOOKUP(J128,Sheet1!$B$2:$C$12,2,TRUE)</f>
        <v>7</v>
      </c>
      <c r="L128" s="494" t="str">
        <f>VLOOKUP(E128,'[18]Gui chi Quynh'!$C$7:$F$385,3,0)</f>
        <v>A3</v>
      </c>
      <c r="M128" s="494">
        <f>VLOOKUP(L128,Sheet1!$B$2:$C$12,2,TRUE)</f>
        <v>8</v>
      </c>
      <c r="N128" s="494" t="str">
        <f>VLOOKUP(E128,'[19]Gui chi Quynh'!$C$7:$E$391,3,0)</f>
        <v>A2</v>
      </c>
      <c r="O128" s="494">
        <f>VLOOKUP(N128,Sheet1!$B$2:$C$12,2,TRUE)</f>
        <v>9</v>
      </c>
      <c r="P128" s="494" t="str">
        <f>VLOOKUP(E128,'[20]Gui chi Quynh'!$C$7:$E$391,3,0)</f>
        <v>A3</v>
      </c>
      <c r="Q128" s="494">
        <f>VLOOKUP(P128,Sheet1!$B$2:$C$12,2,TRUE)</f>
        <v>8</v>
      </c>
      <c r="R128" s="494" t="str">
        <f>VLOOKUP($E128,'[21]Gui chi Quynh'!$C$7:$E$390,3,0)</f>
        <v>A3</v>
      </c>
      <c r="S128" s="494">
        <f>VLOOKUP(R128,Sheet1!$B$2:$C$12,2,TRUE)</f>
        <v>8</v>
      </c>
      <c r="T128" s="494" t="str">
        <f>VLOOKUP($E128,'[22]Gui chi Quynh'!$C$7:$E$390,3,0)</f>
        <v>A3</v>
      </c>
      <c r="U128" s="494">
        <f>VLOOKUP(T128,Sheet1!$B$2:$C$12,2,TRUE)</f>
        <v>8</v>
      </c>
      <c r="V128" s="494" t="str">
        <f>VLOOKUP($E128,'[23]Gui chi Quynh'!$C$7:$E$389,3,0)</f>
        <v>A4</v>
      </c>
      <c r="W128" s="494">
        <f>VLOOKUP(V128,Sheet1!$B$2:$C$12,2,TRUE)</f>
        <v>7</v>
      </c>
      <c r="X128" s="494" t="str">
        <f>VLOOKUP($E128,'[24]Gui chi Quynh'!$C$7:$E$389,3,0)</f>
        <v>A3</v>
      </c>
      <c r="Y128" s="494">
        <f>VLOOKUP(X128,Sheet1!$B$2:$C$12,2,TRUE)</f>
        <v>8</v>
      </c>
      <c r="Z128" s="494" t="str">
        <f>VLOOKUP($E128,'[25]Gui chi Quynh'!$C$7:$E$388,3,0)</f>
        <v>A3</v>
      </c>
      <c r="AA128" s="494">
        <f>VLOOKUP(Z128,Sheet1!$B$2:$C$12,2,TRUE)</f>
        <v>8</v>
      </c>
      <c r="AB128" s="494" t="str">
        <f>VLOOKUP($E128,'T5'!$E$9:$AH$337,24,0)</f>
        <v>A3</v>
      </c>
      <c r="AC128" s="494">
        <f>VLOOKUP(AB128,Sheet1!$B$2:$C$12,2,TRUE)</f>
        <v>8</v>
      </c>
      <c r="AD128" s="494"/>
      <c r="AE128" s="494" t="e">
        <f>VLOOKUP(AD128,Sheet1!$B$2:$C$12,2,TRUE)</f>
        <v>#N/A</v>
      </c>
      <c r="AF128" s="592" t="str">
        <f>VLOOKUP($E128,'[26]Tong hop ket qua'!$E$19:$M$219,9,0)</f>
        <v>Xuất sắc</v>
      </c>
      <c r="AG128" s="709">
        <f t="shared" si="8"/>
        <v>8</v>
      </c>
      <c r="AH128" s="709" t="str">
        <f t="shared" si="4"/>
        <v>11A*</v>
      </c>
      <c r="AI128" s="709">
        <f t="shared" si="5"/>
        <v>0</v>
      </c>
      <c r="AJ128" s="683"/>
      <c r="AK128" s="494" t="str">
        <f t="shared" si="6"/>
        <v>Xuất sắc</v>
      </c>
      <c r="AL128" s="494" t="str">
        <f>VLOOKUP($E128,'cac dv gui'!$C$121:$AC$129,25,0)</f>
        <v>Xuất sắc</v>
      </c>
      <c r="AM128" s="494" t="str">
        <f>VLOOKUP($E128,'cac dv gui'!$C$121:$AC$129,26,0)</f>
        <v>Xuất sắc</v>
      </c>
      <c r="AN128" s="675"/>
      <c r="AO128" s="494"/>
      <c r="AP128" s="675"/>
      <c r="AQ128" s="675"/>
      <c r="AR128" s="675"/>
      <c r="AS128" s="675"/>
      <c r="AT128" s="494"/>
      <c r="AU128" s="684" t="s">
        <v>392</v>
      </c>
    </row>
    <row r="129" spans="1:47" s="684" customFormat="1" ht="96" customHeight="1" x14ac:dyDescent="0.25">
      <c r="A129" s="512" t="s">
        <v>1364</v>
      </c>
      <c r="B129" s="512">
        <f>COUNTIF($F$11:F129,F129)</f>
        <v>1</v>
      </c>
      <c r="C129" s="513" t="s">
        <v>985</v>
      </c>
      <c r="D129" s="594" t="s">
        <v>198</v>
      </c>
      <c r="E129" s="685" t="s">
        <v>483</v>
      </c>
      <c r="F129" s="518" t="s">
        <v>11</v>
      </c>
      <c r="G129" s="518" t="s">
        <v>974</v>
      </c>
      <c r="H129" s="494" t="str">
        <f>VLOOKUP(E129,'[16]Gui chi Quynh'!$C$7:$E$387,3,0)</f>
        <v>A1</v>
      </c>
      <c r="I129" s="494">
        <f>VLOOKUP(H129,Sheet1!$B$2:$C$12,2,TRUE)</f>
        <v>10</v>
      </c>
      <c r="J129" s="494" t="str">
        <f>VLOOKUP($E129,'[17]Gui chi Quynh'!$C$7:$E$387,3,0)</f>
        <v>A1</v>
      </c>
      <c r="K129" s="494">
        <f>VLOOKUP(J129,Sheet1!$B$2:$C$12,2,TRUE)</f>
        <v>10</v>
      </c>
      <c r="L129" s="494" t="str">
        <f>VLOOKUP(E129,'[18]Gui chi Quynh'!$C$7:$F$385,3,0)</f>
        <v>A2</v>
      </c>
      <c r="M129" s="494">
        <f>VLOOKUP(L129,Sheet1!$B$2:$C$12,2,TRUE)</f>
        <v>9</v>
      </c>
      <c r="N129" s="494" t="str">
        <f>VLOOKUP(E129,'[19]Gui chi Quynh'!$C$7:$E$391,3,0)</f>
        <v>A2</v>
      </c>
      <c r="O129" s="494">
        <f>VLOOKUP(N129,Sheet1!$B$2:$C$12,2,TRUE)</f>
        <v>9</v>
      </c>
      <c r="P129" s="494" t="str">
        <f>VLOOKUP(E129,'[20]Gui chi Quynh'!$C$7:$E$391,3,0)</f>
        <v>A1</v>
      </c>
      <c r="Q129" s="494">
        <f>VLOOKUP(P129,Sheet1!$B$2:$C$12,2,TRUE)</f>
        <v>10</v>
      </c>
      <c r="R129" s="494" t="str">
        <f>VLOOKUP($E129,'[21]Gui chi Quynh'!$C$7:$E$390,3,0)</f>
        <v>A2</v>
      </c>
      <c r="S129" s="494">
        <f>VLOOKUP(R129,Sheet1!$B$2:$C$12,2,TRUE)</f>
        <v>9</v>
      </c>
      <c r="T129" s="494" t="str">
        <f>VLOOKUP($E129,'[22]Gui chi Quynh'!$C$7:$E$390,3,0)</f>
        <v>A2</v>
      </c>
      <c r="U129" s="494">
        <f>VLOOKUP(T129,Sheet1!$B$2:$C$12,2,TRUE)</f>
        <v>9</v>
      </c>
      <c r="V129" s="494" t="str">
        <f>VLOOKUP($E129,'[23]Gui chi Quynh'!$C$7:$E$389,3,0)</f>
        <v>A3</v>
      </c>
      <c r="W129" s="494">
        <f>VLOOKUP(V129,Sheet1!$B$2:$C$12,2,TRUE)</f>
        <v>8</v>
      </c>
      <c r="X129" s="494" t="str">
        <f>VLOOKUP($E129,'[24]Gui chi Quynh'!$C$7:$E$389,3,0)</f>
        <v>A2</v>
      </c>
      <c r="Y129" s="494">
        <f>VLOOKUP(X129,Sheet1!$B$2:$C$12,2,TRUE)</f>
        <v>9</v>
      </c>
      <c r="Z129" s="494" t="str">
        <f>VLOOKUP($E129,'[25]Gui chi Quynh'!$C$7:$E$388,3,0)</f>
        <v>A2</v>
      </c>
      <c r="AA129" s="494">
        <f>VLOOKUP(Z129,Sheet1!$B$2:$C$12,2,TRUE)</f>
        <v>9</v>
      </c>
      <c r="AB129" s="494" t="str">
        <f>VLOOKUP($E129,'T5'!$E$9:$AH$337,24,0)</f>
        <v>A2</v>
      </c>
      <c r="AC129" s="494">
        <f>VLOOKUP(AB129,Sheet1!$B$2:$C$12,2,TRUE)</f>
        <v>9</v>
      </c>
      <c r="AD129" s="494"/>
      <c r="AE129" s="494" t="e">
        <f>VLOOKUP(AD129,Sheet1!$B$2:$C$12,2,TRUE)</f>
        <v>#N/A</v>
      </c>
      <c r="AF129" s="592" t="str">
        <f>VLOOKUP($E129,'[26]Tong hop ket qua'!$E$19:$M$219,9,0)</f>
        <v>Tốt</v>
      </c>
      <c r="AG129" s="709">
        <f t="shared" si="8"/>
        <v>9.1818181818181817</v>
      </c>
      <c r="AH129" s="709" t="str">
        <f t="shared" si="4"/>
        <v>11A*</v>
      </c>
      <c r="AI129" s="709">
        <f t="shared" si="5"/>
        <v>0</v>
      </c>
      <c r="AJ129" s="683"/>
      <c r="AK129" s="494" t="str">
        <f t="shared" si="6"/>
        <v>Xuất sắc</v>
      </c>
      <c r="AL129" s="494" t="str">
        <f>VLOOKUP($E129,'cac dv gui'!$C$303:$AD$320,25,0)</f>
        <v xml:space="preserve">Xuất sắc </v>
      </c>
      <c r="AM129" s="494" t="str">
        <f>VLOOKUP($E129,'cac dv gui'!$C$303:$AD$320,26,0)</f>
        <v xml:space="preserve">Xuất sắc </v>
      </c>
      <c r="AN129" s="494"/>
      <c r="AO129" s="494" t="s">
        <v>1130</v>
      </c>
      <c r="AP129" s="675"/>
      <c r="AQ129" s="675"/>
      <c r="AR129" s="675"/>
      <c r="AS129" s="675"/>
      <c r="AT129" s="494"/>
      <c r="AU129" s="684" t="s">
        <v>391</v>
      </c>
    </row>
    <row r="130" spans="1:47" s="684" customFormat="1" ht="41.25" customHeight="1" x14ac:dyDescent="0.25">
      <c r="A130" s="512" t="s">
        <v>1365</v>
      </c>
      <c r="B130" s="512">
        <f>COUNTIF($F$11:F315,F130)</f>
        <v>9</v>
      </c>
      <c r="C130" s="513" t="s">
        <v>984</v>
      </c>
      <c r="D130" s="514" t="s">
        <v>205</v>
      </c>
      <c r="E130" s="512" t="s">
        <v>684</v>
      </c>
      <c r="F130" s="518" t="s">
        <v>11</v>
      </c>
      <c r="G130" s="518" t="s">
        <v>974</v>
      </c>
      <c r="H130" s="494" t="str">
        <f>VLOOKUP(E130,'[16]Gui chi Quynh'!$C$7:$E$387,3,0)</f>
        <v>A4</v>
      </c>
      <c r="I130" s="494">
        <f>VLOOKUP(H130,Sheet1!$B$2:$C$12,2,TRUE)</f>
        <v>7</v>
      </c>
      <c r="J130" s="494" t="str">
        <f>VLOOKUP($E130,'[17]Gui chi Quynh'!$C$7:$E$387,3,0)</f>
        <v>A4</v>
      </c>
      <c r="K130" s="494">
        <f>VLOOKUP(J130,Sheet1!$B$2:$C$12,2,TRUE)</f>
        <v>7</v>
      </c>
      <c r="L130" s="494" t="str">
        <f>VLOOKUP(E130,'[18]Gui chi Quynh'!$C$7:$F$385,3,0)</f>
        <v>A2</v>
      </c>
      <c r="M130" s="494">
        <f>VLOOKUP(L130,Sheet1!$B$2:$C$12,2,TRUE)</f>
        <v>9</v>
      </c>
      <c r="N130" s="494" t="str">
        <f>VLOOKUP(E130,'[19]Gui chi Quynh'!$C$7:$E$391,3,0)</f>
        <v>A2</v>
      </c>
      <c r="O130" s="494">
        <f>VLOOKUP(N130,Sheet1!$B$2:$C$12,2,TRUE)</f>
        <v>9</v>
      </c>
      <c r="P130" s="494" t="str">
        <f>VLOOKUP(E130,'[20]Gui chi Quynh'!$C$7:$E$391,3,0)</f>
        <v>A1</v>
      </c>
      <c r="Q130" s="494">
        <f>VLOOKUP(P130,Sheet1!$B$2:$C$12,2,TRUE)</f>
        <v>10</v>
      </c>
      <c r="R130" s="494" t="str">
        <f>VLOOKUP($E130,'[21]Gui chi Quynh'!$C$7:$E$390,3,0)</f>
        <v>A2</v>
      </c>
      <c r="S130" s="494">
        <f>VLOOKUP(R130,Sheet1!$B$2:$C$12,2,TRUE)</f>
        <v>9</v>
      </c>
      <c r="T130" s="494" t="str">
        <f>VLOOKUP($E130,'[22]Gui chi Quynh'!$C$7:$E$390,3,0)</f>
        <v>A3</v>
      </c>
      <c r="U130" s="494">
        <f>VLOOKUP(T130,Sheet1!$B$2:$C$12,2,TRUE)</f>
        <v>8</v>
      </c>
      <c r="V130" s="494" t="str">
        <f>VLOOKUP($E130,'[23]Gui chi Quynh'!$C$7:$E$389,3,0)</f>
        <v>A4</v>
      </c>
      <c r="W130" s="494">
        <f>VLOOKUP(V130,Sheet1!$B$2:$C$12,2,TRUE)</f>
        <v>7</v>
      </c>
      <c r="X130" s="494" t="str">
        <f>VLOOKUP($E130,'[24]Gui chi Quynh'!$C$7:$E$389,3,0)</f>
        <v>A3</v>
      </c>
      <c r="Y130" s="494">
        <f>VLOOKUP(X130,Sheet1!$B$2:$C$12,2,TRUE)</f>
        <v>8</v>
      </c>
      <c r="Z130" s="494" t="str">
        <f>VLOOKUP($E130,'[25]Gui chi Quynh'!$C$7:$E$388,3,0)</f>
        <v>A3</v>
      </c>
      <c r="AA130" s="494">
        <f>VLOOKUP(Z130,Sheet1!$B$2:$C$12,2,TRUE)</f>
        <v>8</v>
      </c>
      <c r="AB130" s="494" t="str">
        <f>VLOOKUP($E130,'T5'!$E$9:$AH$337,24,0)</f>
        <v>A3</v>
      </c>
      <c r="AC130" s="494">
        <f>VLOOKUP(AB130,Sheet1!$B$2:$C$12,2,TRUE)</f>
        <v>8</v>
      </c>
      <c r="AD130" s="494"/>
      <c r="AE130" s="494" t="e">
        <f>VLOOKUP(AD130,Sheet1!$B$2:$C$12,2,TRUE)</f>
        <v>#N/A</v>
      </c>
      <c r="AF130" s="592" t="str">
        <f>VLOOKUP($E130,'[26]Tong hop ket qua'!$E$19:$M$219,9,0)</f>
        <v>Khá</v>
      </c>
      <c r="AG130" s="709">
        <f t="shared" si="8"/>
        <v>8.1818181818181817</v>
      </c>
      <c r="AH130" s="709" t="str">
        <f t="shared" si="4"/>
        <v>11A*</v>
      </c>
      <c r="AI130" s="709">
        <f t="shared" si="5"/>
        <v>0</v>
      </c>
      <c r="AJ130" s="683"/>
      <c r="AK130" s="494" t="str">
        <f t="shared" si="6"/>
        <v>Xuất sắc</v>
      </c>
      <c r="AL130" s="494" t="str">
        <f>VLOOKUP($E130,'cac dv gui'!$C$303:$AD$320,25,0)</f>
        <v xml:space="preserve">Xuất sắc </v>
      </c>
      <c r="AM130" s="494" t="str">
        <f>VLOOKUP($E130,'cac dv gui'!$C$303:$AD$320,26,0)</f>
        <v xml:space="preserve">Xuất sắc </v>
      </c>
      <c r="AN130" s="494"/>
      <c r="AO130" s="494"/>
      <c r="AP130" s="675"/>
      <c r="AQ130" s="675"/>
      <c r="AR130" s="675"/>
      <c r="AS130" s="675"/>
      <c r="AT130" s="494"/>
      <c r="AU130" s="684" t="s">
        <v>392</v>
      </c>
    </row>
    <row r="131" spans="1:47" s="684" customFormat="1" ht="41.25" customHeight="1" x14ac:dyDescent="0.25">
      <c r="A131" s="512" t="s">
        <v>1366</v>
      </c>
      <c r="B131" s="512">
        <f>COUNTIF($F$11:F311,F131)</f>
        <v>5</v>
      </c>
      <c r="C131" s="513" t="s">
        <v>985</v>
      </c>
      <c r="D131" s="552" t="s">
        <v>806</v>
      </c>
      <c r="E131" s="554" t="s">
        <v>818</v>
      </c>
      <c r="F131" s="518" t="s">
        <v>11</v>
      </c>
      <c r="G131" s="518" t="s">
        <v>974</v>
      </c>
      <c r="H131" s="494" t="str">
        <f>VLOOKUP(E131,'[16]Gui chi Quynh'!$C$7:$E$387,3,0)</f>
        <v>A1</v>
      </c>
      <c r="I131" s="494">
        <f>VLOOKUP(H131,Sheet1!$B$2:$C$12,2,TRUE)</f>
        <v>10</v>
      </c>
      <c r="J131" s="494" t="str">
        <f>VLOOKUP($E131,'[17]Gui chi Quynh'!$C$7:$E$387,3,0)</f>
        <v>A4</v>
      </c>
      <c r="K131" s="494">
        <f>VLOOKUP(J131,Sheet1!$B$2:$C$12,2,TRUE)</f>
        <v>7</v>
      </c>
      <c r="L131" s="494" t="str">
        <f>VLOOKUP(E131,'[18]Gui chi Quynh'!$C$7:$F$385,3,0)</f>
        <v>A2</v>
      </c>
      <c r="M131" s="494">
        <f>VLOOKUP(L131,Sheet1!$B$2:$C$12,2,TRUE)</f>
        <v>9</v>
      </c>
      <c r="N131" s="494" t="str">
        <f>VLOOKUP(E131,'[19]Gui chi Quynh'!$C$7:$E$391,3,0)</f>
        <v>A1</v>
      </c>
      <c r="O131" s="494">
        <f>VLOOKUP(N131,Sheet1!$B$2:$C$12,2,TRUE)</f>
        <v>10</v>
      </c>
      <c r="P131" s="494" t="str">
        <f>VLOOKUP(E131,'[20]Gui chi Quynh'!$C$7:$E$391,3,0)</f>
        <v>A1</v>
      </c>
      <c r="Q131" s="494">
        <f>VLOOKUP(P131,Sheet1!$B$2:$C$12,2,TRUE)</f>
        <v>10</v>
      </c>
      <c r="R131" s="494" t="str">
        <f>VLOOKUP($E131,'[21]Gui chi Quynh'!$C$7:$E$390,3,0)</f>
        <v>A2</v>
      </c>
      <c r="S131" s="494">
        <f>VLOOKUP(R131,Sheet1!$B$2:$C$12,2,TRUE)</f>
        <v>9</v>
      </c>
      <c r="T131" s="494" t="str">
        <f>VLOOKUP($E131,'[22]Gui chi Quynh'!$C$7:$E$390,3,0)</f>
        <v>A1</v>
      </c>
      <c r="U131" s="494">
        <f>VLOOKUP(T131,Sheet1!$B$2:$C$12,2,TRUE)</f>
        <v>10</v>
      </c>
      <c r="V131" s="494" t="str">
        <f>VLOOKUP($E131,'[23]Gui chi Quynh'!$C$7:$E$389,3,0)</f>
        <v>A3</v>
      </c>
      <c r="W131" s="494">
        <f>VLOOKUP(V131,Sheet1!$B$2:$C$12,2,TRUE)</f>
        <v>8</v>
      </c>
      <c r="X131" s="494" t="str">
        <f>VLOOKUP($E131,'[24]Gui chi Quynh'!$C$7:$E$389,3,0)</f>
        <v>A1</v>
      </c>
      <c r="Y131" s="494">
        <f>VLOOKUP(X131,Sheet1!$B$2:$C$12,2,TRUE)</f>
        <v>10</v>
      </c>
      <c r="Z131" s="494" t="str">
        <f>VLOOKUP($E131,'[25]Gui chi Quynh'!$C$7:$E$388,3,0)</f>
        <v>A1</v>
      </c>
      <c r="AA131" s="494">
        <f>VLOOKUP(Z131,Sheet1!$B$2:$C$12,2,TRUE)</f>
        <v>10</v>
      </c>
      <c r="AB131" s="494" t="str">
        <f>VLOOKUP($E131,'T5'!$E$9:$AH$337,24,0)</f>
        <v>A1</v>
      </c>
      <c r="AC131" s="494">
        <f>VLOOKUP(AB131,Sheet1!$B$2:$C$12,2,TRUE)</f>
        <v>10</v>
      </c>
      <c r="AD131" s="494"/>
      <c r="AE131" s="494" t="e">
        <f>VLOOKUP(AD131,Sheet1!$B$2:$C$12,2,TRUE)</f>
        <v>#N/A</v>
      </c>
      <c r="AF131" s="592" t="str">
        <f>VLOOKUP($E131,'[26]Tong hop ket qua'!$E$19:$M$219,9,0)</f>
        <v>Tốt</v>
      </c>
      <c r="AG131" s="709">
        <f t="shared" si="8"/>
        <v>9.3636363636363633</v>
      </c>
      <c r="AH131" s="709" t="str">
        <f t="shared" si="4"/>
        <v>11A*</v>
      </c>
      <c r="AI131" s="709">
        <f t="shared" si="5"/>
        <v>0</v>
      </c>
      <c r="AJ131" s="683"/>
      <c r="AK131" s="494" t="str">
        <f t="shared" si="6"/>
        <v>Xuất sắc</v>
      </c>
      <c r="AL131" s="494" t="str">
        <f>VLOOKUP($E131,'cac dv gui'!$C$303:$AD$320,25,0)</f>
        <v xml:space="preserve">Xuất sắc </v>
      </c>
      <c r="AM131" s="494" t="str">
        <f>VLOOKUP($E131,'cac dv gui'!$C$303:$AD$320,26,0)</f>
        <v xml:space="preserve">Xuất sắc </v>
      </c>
      <c r="AN131" s="494"/>
      <c r="AO131" s="494"/>
      <c r="AP131" s="675"/>
      <c r="AQ131" s="675"/>
      <c r="AR131" s="675"/>
      <c r="AS131" s="675"/>
      <c r="AT131" s="494"/>
      <c r="AU131" s="684" t="s">
        <v>391</v>
      </c>
    </row>
    <row r="132" spans="1:47" s="684" customFormat="1" ht="41.25" customHeight="1" x14ac:dyDescent="0.25">
      <c r="A132" s="512" t="s">
        <v>1367</v>
      </c>
      <c r="B132" s="512">
        <f>COUNTIF($F$11:F342,F132)</f>
        <v>18</v>
      </c>
      <c r="C132" s="513" t="s">
        <v>984</v>
      </c>
      <c r="D132" s="519" t="s">
        <v>277</v>
      </c>
      <c r="E132" s="599" t="s">
        <v>718</v>
      </c>
      <c r="F132" s="518" t="s">
        <v>11</v>
      </c>
      <c r="G132" s="518" t="s">
        <v>974</v>
      </c>
      <c r="H132" s="494" t="str">
        <f>VLOOKUP(E132,'[16]Gui chi Quynh'!$C$7:$E$387,3,0)</f>
        <v>A4</v>
      </c>
      <c r="I132" s="494">
        <f>VLOOKUP(H132,Sheet1!$B$2:$C$12,2,TRUE)</f>
        <v>7</v>
      </c>
      <c r="J132" s="494" t="str">
        <f>VLOOKUP($E132,'[17]Gui chi Quynh'!$C$7:$E$387,3,0)</f>
        <v>A4</v>
      </c>
      <c r="K132" s="494">
        <f>VLOOKUP(J132,Sheet1!$B$2:$C$12,2,TRUE)</f>
        <v>7</v>
      </c>
      <c r="L132" s="494" t="str">
        <f>VLOOKUP(E132,'[18]Gui chi Quynh'!$C$7:$F$385,3,0)</f>
        <v>A3</v>
      </c>
      <c r="M132" s="494">
        <f>VLOOKUP(L132,Sheet1!$B$2:$C$12,2,TRUE)</f>
        <v>8</v>
      </c>
      <c r="N132" s="494" t="str">
        <f>VLOOKUP(E132,'[19]Gui chi Quynh'!$C$7:$E$391,3,0)</f>
        <v>A2</v>
      </c>
      <c r="O132" s="494">
        <f>VLOOKUP(N132,Sheet1!$B$2:$C$12,2,TRUE)</f>
        <v>9</v>
      </c>
      <c r="P132" s="494" t="str">
        <f>VLOOKUP(E132,'[20]Gui chi Quynh'!$C$7:$E$391,3,0)</f>
        <v>A1</v>
      </c>
      <c r="Q132" s="494">
        <f>VLOOKUP(P132,Sheet1!$B$2:$C$12,2,TRUE)</f>
        <v>10</v>
      </c>
      <c r="R132" s="494" t="str">
        <f>VLOOKUP($E132,'[21]Gui chi Quynh'!$C$7:$E$390,3,0)</f>
        <v>A3</v>
      </c>
      <c r="S132" s="494">
        <f>VLOOKUP(R132,Sheet1!$B$2:$C$12,2,TRUE)</f>
        <v>8</v>
      </c>
      <c r="T132" s="494" t="str">
        <f>VLOOKUP($E132,'[22]Gui chi Quynh'!$C$7:$E$390,3,0)</f>
        <v>A2</v>
      </c>
      <c r="U132" s="494">
        <f>VLOOKUP(T132,Sheet1!$B$2:$C$12,2,TRUE)</f>
        <v>9</v>
      </c>
      <c r="V132" s="494" t="str">
        <f>VLOOKUP($E132,'[23]Gui chi Quynh'!$C$7:$E$389,3,0)</f>
        <v>A3</v>
      </c>
      <c r="W132" s="494">
        <f>VLOOKUP(V132,Sheet1!$B$2:$C$12,2,TRUE)</f>
        <v>8</v>
      </c>
      <c r="X132" s="494" t="str">
        <f>VLOOKUP($E132,'[24]Gui chi Quynh'!$C$7:$E$389,3,0)</f>
        <v>A4</v>
      </c>
      <c r="Y132" s="494">
        <f>VLOOKUP(X132,Sheet1!$B$2:$C$12,2,TRUE)</f>
        <v>7</v>
      </c>
      <c r="Z132" s="494" t="str">
        <f>VLOOKUP($E132,'[25]Gui chi Quynh'!$C$7:$E$388,3,0)</f>
        <v>A3</v>
      </c>
      <c r="AA132" s="494">
        <f>VLOOKUP(Z132,Sheet1!$B$2:$C$12,2,TRUE)</f>
        <v>8</v>
      </c>
      <c r="AB132" s="494" t="str">
        <f>VLOOKUP($E132,'T5'!$E$9:$AH$337,24,0)</f>
        <v>A3</v>
      </c>
      <c r="AC132" s="494">
        <f>VLOOKUP(AB132,Sheet1!$B$2:$C$12,2,TRUE)</f>
        <v>8</v>
      </c>
      <c r="AD132" s="494"/>
      <c r="AE132" s="494" t="e">
        <f>VLOOKUP(AD132,Sheet1!$B$2:$C$12,2,TRUE)</f>
        <v>#N/A</v>
      </c>
      <c r="AF132" s="592" t="str">
        <f>VLOOKUP($E132,'[26]Tong hop ket qua'!$E$19:$M$219,9,0)</f>
        <v>Tốt</v>
      </c>
      <c r="AG132" s="709">
        <f t="shared" si="8"/>
        <v>8.0909090909090917</v>
      </c>
      <c r="AH132" s="709" t="str">
        <f t="shared" si="4"/>
        <v>11A*</v>
      </c>
      <c r="AI132" s="709">
        <f t="shared" si="5"/>
        <v>0</v>
      </c>
      <c r="AJ132" s="683"/>
      <c r="AK132" s="494" t="str">
        <f t="shared" si="6"/>
        <v>Xuất sắc</v>
      </c>
      <c r="AL132" s="494" t="str">
        <f>VLOOKUP($E132,'cac dv gui'!$C$303:$AD$320,25,0)</f>
        <v xml:space="preserve">Xuất sắc </v>
      </c>
      <c r="AM132" s="494" t="str">
        <f>VLOOKUP($E132,'cac dv gui'!$C$303:$AD$320,26,0)</f>
        <v xml:space="preserve">Xuất sắc </v>
      </c>
      <c r="AN132" s="494"/>
      <c r="AO132" s="494"/>
      <c r="AP132" s="675"/>
      <c r="AQ132" s="675"/>
      <c r="AR132" s="675"/>
      <c r="AS132" s="675"/>
      <c r="AT132" s="494"/>
      <c r="AU132" s="684" t="s">
        <v>392</v>
      </c>
    </row>
    <row r="133" spans="1:47" s="684" customFormat="1" ht="41.25" customHeight="1" x14ac:dyDescent="0.25">
      <c r="A133" s="512" t="s">
        <v>1368</v>
      </c>
      <c r="B133" s="512">
        <f>COUNTIF($F$11:F133,F133)</f>
        <v>5</v>
      </c>
      <c r="C133" s="513" t="s">
        <v>984</v>
      </c>
      <c r="D133" s="514" t="s">
        <v>286</v>
      </c>
      <c r="E133" s="512" t="s">
        <v>685</v>
      </c>
      <c r="F133" s="518" t="s">
        <v>11</v>
      </c>
      <c r="G133" s="518" t="s">
        <v>974</v>
      </c>
      <c r="H133" s="494" t="str">
        <f>VLOOKUP(E133,'[16]Gui chi Quynh'!$C$7:$E$387,3,0)</f>
        <v>A2</v>
      </c>
      <c r="I133" s="494">
        <f>VLOOKUP(H133,Sheet1!$B$2:$C$12,2,TRUE)</f>
        <v>9</v>
      </c>
      <c r="J133" s="494" t="str">
        <f>VLOOKUP($E133,'[17]Gui chi Quynh'!$C$7:$E$387,3,0)</f>
        <v>A4</v>
      </c>
      <c r="K133" s="494">
        <f>VLOOKUP(J133,Sheet1!$B$2:$C$12,2,TRUE)</f>
        <v>7</v>
      </c>
      <c r="L133" s="494" t="str">
        <f>VLOOKUP(E133,'[18]Gui chi Quynh'!$C$7:$F$385,3,0)</f>
        <v>A2</v>
      </c>
      <c r="M133" s="494">
        <f>VLOOKUP(L133,Sheet1!$B$2:$C$12,2,TRUE)</f>
        <v>9</v>
      </c>
      <c r="N133" s="494" t="str">
        <f>VLOOKUP(E133,'[19]Gui chi Quynh'!$C$7:$E$391,3,0)</f>
        <v>A2</v>
      </c>
      <c r="O133" s="494">
        <f>VLOOKUP(N133,Sheet1!$B$2:$C$12,2,TRUE)</f>
        <v>9</v>
      </c>
      <c r="P133" s="494" t="str">
        <f>VLOOKUP(E133,'[20]Gui chi Quynh'!$C$7:$E$391,3,0)</f>
        <v>A2</v>
      </c>
      <c r="Q133" s="494">
        <f>VLOOKUP(P133,Sheet1!$B$2:$C$12,2,TRUE)</f>
        <v>9</v>
      </c>
      <c r="R133" s="494" t="str">
        <f>VLOOKUP($E133,'[21]Gui chi Quynh'!$C$7:$E$390,3,0)</f>
        <v>A2</v>
      </c>
      <c r="S133" s="494">
        <f>VLOOKUP(R133,Sheet1!$B$2:$C$12,2,TRUE)</f>
        <v>9</v>
      </c>
      <c r="T133" s="494" t="str">
        <f>VLOOKUP($E133,'[22]Gui chi Quynh'!$C$7:$E$390,3,0)</f>
        <v>A2</v>
      </c>
      <c r="U133" s="494">
        <f>VLOOKUP(T133,Sheet1!$B$2:$C$12,2,TRUE)</f>
        <v>9</v>
      </c>
      <c r="V133" s="494" t="str">
        <f>VLOOKUP($E133,'[23]Gui chi Quynh'!$C$7:$E$389,3,0)</f>
        <v>A2</v>
      </c>
      <c r="W133" s="494">
        <f>VLOOKUP(V133,Sheet1!$B$2:$C$12,2,TRUE)</f>
        <v>9</v>
      </c>
      <c r="X133" s="494" t="str">
        <f>VLOOKUP($E133,'[24]Gui chi Quynh'!$C$7:$E$389,3,0)</f>
        <v>A2</v>
      </c>
      <c r="Y133" s="494">
        <f>VLOOKUP(X133,Sheet1!$B$2:$C$12,2,TRUE)</f>
        <v>9</v>
      </c>
      <c r="Z133" s="494" t="str">
        <f>VLOOKUP($E133,'[25]Gui chi Quynh'!$C$7:$E$388,3,0)</f>
        <v>A2</v>
      </c>
      <c r="AA133" s="494">
        <f>VLOOKUP(Z133,Sheet1!$B$2:$C$12,2,TRUE)</f>
        <v>9</v>
      </c>
      <c r="AB133" s="494" t="str">
        <f>VLOOKUP($E133,'T5'!$E$9:$AH$337,24,0)</f>
        <v>A3</v>
      </c>
      <c r="AC133" s="494">
        <f>VLOOKUP(AB133,Sheet1!$B$2:$C$12,2,TRUE)</f>
        <v>8</v>
      </c>
      <c r="AD133" s="494"/>
      <c r="AE133" s="494" t="e">
        <f>VLOOKUP(AD133,Sheet1!$B$2:$C$12,2,TRUE)</f>
        <v>#N/A</v>
      </c>
      <c r="AF133" s="592" t="str">
        <f>VLOOKUP($E133,'[26]Tong hop ket qua'!$E$19:$M$219,9,0)</f>
        <v>Tốt</v>
      </c>
      <c r="AG133" s="709">
        <f t="shared" si="8"/>
        <v>8.7272727272727266</v>
      </c>
      <c r="AH133" s="709" t="str">
        <f t="shared" si="4"/>
        <v>11A*</v>
      </c>
      <c r="AI133" s="709">
        <f t="shared" si="5"/>
        <v>0</v>
      </c>
      <c r="AJ133" s="683"/>
      <c r="AK133" s="494" t="str">
        <f t="shared" si="6"/>
        <v>Xuất sắc</v>
      </c>
      <c r="AL133" s="494" t="str">
        <f>VLOOKUP($E133,'cac dv gui'!$C$303:$AD$320,25,0)</f>
        <v xml:space="preserve">Xuất sắc </v>
      </c>
      <c r="AM133" s="494" t="str">
        <f>VLOOKUP($E133,'cac dv gui'!$C$303:$AD$320,26,0)</f>
        <v xml:space="preserve">Xuất sắc </v>
      </c>
      <c r="AN133" s="494"/>
      <c r="AO133" s="494"/>
      <c r="AP133" s="675"/>
      <c r="AQ133" s="675"/>
      <c r="AR133" s="675"/>
      <c r="AS133" s="675"/>
      <c r="AT133" s="494"/>
      <c r="AU133" s="684" t="s">
        <v>392</v>
      </c>
    </row>
    <row r="134" spans="1:47" s="684" customFormat="1" ht="24.95" customHeight="1" x14ac:dyDescent="0.25">
      <c r="A134" s="512" t="s">
        <v>1369</v>
      </c>
      <c r="B134" s="512">
        <f>COUNTIF($F$11:F134,F134)</f>
        <v>1</v>
      </c>
      <c r="C134" s="513" t="s">
        <v>985</v>
      </c>
      <c r="D134" s="552" t="s">
        <v>292</v>
      </c>
      <c r="E134" s="553" t="s">
        <v>697</v>
      </c>
      <c r="F134" s="494" t="s">
        <v>378</v>
      </c>
      <c r="G134" s="494" t="s">
        <v>974</v>
      </c>
      <c r="H134" s="494" t="str">
        <f>VLOOKUP(E134,'[16]Gui chi Quynh'!$C$7:$E$387,3,0)</f>
        <v>A1</v>
      </c>
      <c r="I134" s="494">
        <f>VLOOKUP(H134,Sheet1!$B$2:$C$12,2,TRUE)</f>
        <v>10</v>
      </c>
      <c r="J134" s="494" t="str">
        <f>VLOOKUP($E134,'[17]Gui chi Quynh'!$C$7:$E$387,3,0)</f>
        <v>A1</v>
      </c>
      <c r="K134" s="494">
        <f>VLOOKUP(J134,Sheet1!$B$2:$C$12,2,TRUE)</f>
        <v>10</v>
      </c>
      <c r="L134" s="494" t="str">
        <f>VLOOKUP(E134,'[18]Gui chi Quynh'!$C$7:$F$385,3,0)</f>
        <v>A1</v>
      </c>
      <c r="M134" s="494">
        <f>VLOOKUP(L134,Sheet1!$B$2:$C$12,2,TRUE)</f>
        <v>10</v>
      </c>
      <c r="N134" s="494" t="str">
        <f>VLOOKUP(E134,'[19]Gui chi Quynh'!$C$7:$E$391,3,0)</f>
        <v>A1</v>
      </c>
      <c r="O134" s="494">
        <f>VLOOKUP(N134,Sheet1!$B$2:$C$12,2,TRUE)</f>
        <v>10</v>
      </c>
      <c r="P134" s="494" t="str">
        <f>VLOOKUP(E134,'[20]Gui chi Quynh'!$C$7:$E$391,3,0)</f>
        <v>A1</v>
      </c>
      <c r="Q134" s="494">
        <f>VLOOKUP(P134,Sheet1!$B$2:$C$12,2,TRUE)</f>
        <v>10</v>
      </c>
      <c r="R134" s="494" t="str">
        <f>VLOOKUP($E134,'[21]Gui chi Quynh'!$C$7:$E$390,3,0)</f>
        <v>A1</v>
      </c>
      <c r="S134" s="494">
        <f>VLOOKUP(R134,Sheet1!$B$2:$C$12,2,TRUE)</f>
        <v>10</v>
      </c>
      <c r="T134" s="494" t="str">
        <f>VLOOKUP($E134,'[22]Gui chi Quynh'!$C$7:$E$390,3,0)</f>
        <v>A2</v>
      </c>
      <c r="U134" s="494">
        <f>VLOOKUP(T134,Sheet1!$B$2:$C$12,2,TRUE)</f>
        <v>9</v>
      </c>
      <c r="V134" s="494" t="str">
        <f>VLOOKUP($E134,'[23]Gui chi Quynh'!$C$7:$E$389,3,0)</f>
        <v>A3</v>
      </c>
      <c r="W134" s="494">
        <f>VLOOKUP(V134,Sheet1!$B$2:$C$12,2,TRUE)</f>
        <v>8</v>
      </c>
      <c r="X134" s="494" t="str">
        <f>VLOOKUP($E134,'[24]Gui chi Quynh'!$C$7:$E$389,3,0)</f>
        <v>A2</v>
      </c>
      <c r="Y134" s="494">
        <f>VLOOKUP(X134,Sheet1!$B$2:$C$12,2,TRUE)</f>
        <v>9</v>
      </c>
      <c r="Z134" s="494" t="str">
        <f>VLOOKUP($E134,'[25]Gui chi Quynh'!$C$7:$E$388,3,0)</f>
        <v>A2</v>
      </c>
      <c r="AA134" s="494">
        <f>VLOOKUP(Z134,Sheet1!$B$2:$C$12,2,TRUE)</f>
        <v>9</v>
      </c>
      <c r="AB134" s="494" t="str">
        <f>VLOOKUP($E134,'T5'!$E$9:$AH$337,24,0)</f>
        <v>A2</v>
      </c>
      <c r="AC134" s="494">
        <f>VLOOKUP(AB134,Sheet1!$B$2:$C$12,2,TRUE)</f>
        <v>9</v>
      </c>
      <c r="AD134" s="494"/>
      <c r="AE134" s="494" t="e">
        <f>VLOOKUP(AD134,Sheet1!$B$2:$C$12,2,TRUE)</f>
        <v>#N/A</v>
      </c>
      <c r="AF134" s="592" t="str">
        <f>VLOOKUP($E134,'[26]Tong hop ket qua'!$E$19:$M$219,9,0)</f>
        <v>Tốt</v>
      </c>
      <c r="AG134" s="709">
        <f t="shared" si="8"/>
        <v>9.454545454545455</v>
      </c>
      <c r="AH134" s="709" t="str">
        <f t="shared" si="4"/>
        <v>11A*</v>
      </c>
      <c r="AI134" s="709">
        <f t="shared" si="5"/>
        <v>0</v>
      </c>
      <c r="AJ134" s="683"/>
      <c r="AK134" s="494" t="str">
        <f t="shared" si="6"/>
        <v>Xuất sắc</v>
      </c>
      <c r="AL134" s="494" t="str">
        <f>VLOOKUP($E134,'cac dv gui'!$C$77:$AB$79,25,0)</f>
        <v>Xuất sắc</v>
      </c>
      <c r="AM134" s="494" t="str">
        <f>VLOOKUP($E134,'cac dv gui'!$C$77:$AB$79,26,0)</f>
        <v>Xuất sắc</v>
      </c>
      <c r="AN134" s="675"/>
      <c r="AO134" s="494" t="s">
        <v>1130</v>
      </c>
      <c r="AP134" s="675"/>
      <c r="AQ134" s="675"/>
      <c r="AR134" s="675"/>
      <c r="AS134" s="675"/>
      <c r="AT134" s="678"/>
      <c r="AU134" s="684" t="s">
        <v>391</v>
      </c>
    </row>
    <row r="135" spans="1:47" s="684" customFormat="1" ht="24.95" customHeight="1" x14ac:dyDescent="0.25">
      <c r="A135" s="512" t="s">
        <v>1370</v>
      </c>
      <c r="B135" s="512">
        <f>COUNTIF($F$11:F135,F135)</f>
        <v>2</v>
      </c>
      <c r="C135" s="513" t="s">
        <v>985</v>
      </c>
      <c r="D135" s="552" t="s">
        <v>796</v>
      </c>
      <c r="E135" s="554" t="s">
        <v>797</v>
      </c>
      <c r="F135" s="518" t="s">
        <v>378</v>
      </c>
      <c r="G135" s="518" t="s">
        <v>974</v>
      </c>
      <c r="H135" s="494" t="str">
        <f>VLOOKUP(E135,'[16]Gui chi Quynh'!$C$7:$E$387,3,0)</f>
        <v>A2</v>
      </c>
      <c r="I135" s="494">
        <f>VLOOKUP(H135,Sheet1!$B$2:$C$12,2,TRUE)</f>
        <v>9</v>
      </c>
      <c r="J135" s="494" t="str">
        <f>VLOOKUP($E135,'[17]Gui chi Quynh'!$C$7:$E$387,3,0)</f>
        <v>A4</v>
      </c>
      <c r="K135" s="494">
        <f>VLOOKUP(J135,Sheet1!$B$2:$C$12,2,TRUE)</f>
        <v>7</v>
      </c>
      <c r="L135" s="494" t="str">
        <f>VLOOKUP(E135,'[18]Gui chi Quynh'!$C$7:$F$385,3,0)</f>
        <v>A2</v>
      </c>
      <c r="M135" s="494">
        <f>VLOOKUP(L135,Sheet1!$B$2:$C$12,2,TRUE)</f>
        <v>9</v>
      </c>
      <c r="N135" s="494" t="str">
        <f>VLOOKUP(E135,'[19]Gui chi Quynh'!$C$7:$E$391,3,0)</f>
        <v>A2</v>
      </c>
      <c r="O135" s="494">
        <f>VLOOKUP(N135,Sheet1!$B$2:$C$12,2,TRUE)</f>
        <v>9</v>
      </c>
      <c r="P135" s="494" t="str">
        <f>VLOOKUP(E135,'[20]Gui chi Quynh'!$C$7:$E$391,3,0)</f>
        <v>A3</v>
      </c>
      <c r="Q135" s="494">
        <f>VLOOKUP(P135,Sheet1!$B$2:$C$12,2,TRUE)</f>
        <v>8</v>
      </c>
      <c r="R135" s="494" t="str">
        <f>VLOOKUP($E135,'[21]Gui chi Quynh'!$C$7:$E$390,3,0)</f>
        <v>A3</v>
      </c>
      <c r="S135" s="494">
        <f>VLOOKUP(R135,Sheet1!$B$2:$C$12,2,TRUE)</f>
        <v>8</v>
      </c>
      <c r="T135" s="494" t="str">
        <f>VLOOKUP($E135,'[22]Gui chi Quynh'!$C$7:$E$390,3,0)</f>
        <v>A3</v>
      </c>
      <c r="U135" s="494">
        <f>VLOOKUP(T135,Sheet1!$B$2:$C$12,2,TRUE)</f>
        <v>8</v>
      </c>
      <c r="V135" s="494" t="str">
        <f>VLOOKUP($E135,'[23]Gui chi Quynh'!$C$7:$E$389,3,0)</f>
        <v>A3</v>
      </c>
      <c r="W135" s="494">
        <f>VLOOKUP(V135,Sheet1!$B$2:$C$12,2,TRUE)</f>
        <v>8</v>
      </c>
      <c r="X135" s="494" t="str">
        <f>VLOOKUP($E135,'[24]Gui chi Quynh'!$C$7:$E$389,3,0)</f>
        <v>A2</v>
      </c>
      <c r="Y135" s="494">
        <f>VLOOKUP(X135,Sheet1!$B$2:$C$12,2,TRUE)</f>
        <v>9</v>
      </c>
      <c r="Z135" s="494" t="str">
        <f>VLOOKUP($E135,'[25]Gui chi Quynh'!$C$7:$E$388,3,0)</f>
        <v>A2</v>
      </c>
      <c r="AA135" s="494">
        <f>VLOOKUP(Z135,Sheet1!$B$2:$C$12,2,TRUE)</f>
        <v>9</v>
      </c>
      <c r="AB135" s="494" t="str">
        <f>VLOOKUP($E135,'T5'!$E$9:$AH$337,24,0)</f>
        <v>A2</v>
      </c>
      <c r="AC135" s="494">
        <f>VLOOKUP(AB135,Sheet1!$B$2:$C$12,2,TRUE)</f>
        <v>9</v>
      </c>
      <c r="AD135" s="494"/>
      <c r="AE135" s="494" t="e">
        <f>VLOOKUP(AD135,Sheet1!$B$2:$C$12,2,TRUE)</f>
        <v>#N/A</v>
      </c>
      <c r="AF135" s="592" t="str">
        <f>VLOOKUP($E135,'[26]Tong hop ket qua'!$E$19:$M$219,9,0)</f>
        <v>Khá</v>
      </c>
      <c r="AG135" s="709">
        <f t="shared" si="8"/>
        <v>8.454545454545455</v>
      </c>
      <c r="AH135" s="709" t="str">
        <f t="shared" si="4"/>
        <v>11A*</v>
      </c>
      <c r="AI135" s="709">
        <f t="shared" si="5"/>
        <v>0</v>
      </c>
      <c r="AJ135" s="683"/>
      <c r="AK135" s="494" t="str">
        <f t="shared" si="6"/>
        <v>Xuất sắc</v>
      </c>
      <c r="AL135" s="494" t="str">
        <f>VLOOKUP($E135,'cac dv gui'!$C$77:$AB$79,25,0)</f>
        <v>Xuất sắc</v>
      </c>
      <c r="AM135" s="494" t="str">
        <f>VLOOKUP($E135,'cac dv gui'!$C$77:$AB$79,26,0)</f>
        <v>Xuất sắc</v>
      </c>
      <c r="AN135" s="675"/>
      <c r="AO135" s="494"/>
      <c r="AP135" s="675"/>
      <c r="AQ135" s="675"/>
      <c r="AR135" s="675"/>
      <c r="AS135" s="675"/>
      <c r="AT135" s="494"/>
      <c r="AU135" s="684" t="s">
        <v>391</v>
      </c>
    </row>
    <row r="136" spans="1:47" s="684" customFormat="1" ht="37.5" customHeight="1" x14ac:dyDescent="0.25">
      <c r="A136" s="512" t="s">
        <v>1371</v>
      </c>
      <c r="B136" s="512">
        <f>COUNTIF($F$11:F136,F136)</f>
        <v>1</v>
      </c>
      <c r="C136" s="513" t="s">
        <v>984</v>
      </c>
      <c r="D136" s="519" t="s">
        <v>298</v>
      </c>
      <c r="E136" s="553" t="s">
        <v>589</v>
      </c>
      <c r="F136" s="518" t="s">
        <v>337</v>
      </c>
      <c r="G136" s="494" t="s">
        <v>974</v>
      </c>
      <c r="H136" s="494" t="str">
        <f>VLOOKUP(E136,'[16]Gui chi Quynh'!$C$7:$E$387,3,0)</f>
        <v>A1</v>
      </c>
      <c r="I136" s="494">
        <f>VLOOKUP(H136,Sheet1!$B$2:$C$12,2,TRUE)</f>
        <v>10</v>
      </c>
      <c r="J136" s="494" t="str">
        <f>VLOOKUP($E136,'[17]Gui chi Quynh'!$C$7:$E$387,3,0)</f>
        <v>A2</v>
      </c>
      <c r="K136" s="494">
        <f>VLOOKUP(J136,Sheet1!$B$2:$C$12,2,TRUE)</f>
        <v>9</v>
      </c>
      <c r="L136" s="494" t="str">
        <f>VLOOKUP(E136,'[18]Gui chi Quynh'!$C$7:$F$385,3,0)</f>
        <v>A1</v>
      </c>
      <c r="M136" s="494">
        <f>VLOOKUP(L136,Sheet1!$B$2:$C$12,2,TRUE)</f>
        <v>10</v>
      </c>
      <c r="N136" s="494" t="str">
        <f>VLOOKUP(E136,'[19]Gui chi Quynh'!$C$7:$E$391,3,0)</f>
        <v>A4</v>
      </c>
      <c r="O136" s="494">
        <f>VLOOKUP(N136,Sheet1!$B$2:$C$12,2,TRUE)</f>
        <v>7</v>
      </c>
      <c r="P136" s="494" t="str">
        <f>VLOOKUP(E136,'[20]Gui chi Quynh'!$C$7:$E$391,3,0)</f>
        <v>A1</v>
      </c>
      <c r="Q136" s="494">
        <f>VLOOKUP(P136,Sheet1!$B$2:$C$12,2,TRUE)</f>
        <v>10</v>
      </c>
      <c r="R136" s="494" t="str">
        <f>VLOOKUP($E136,'[21]Gui chi Quynh'!$C$7:$E$390,3,0)</f>
        <v>A1</v>
      </c>
      <c r="S136" s="494">
        <f>VLOOKUP(R136,Sheet1!$B$2:$C$12,2,TRUE)</f>
        <v>10</v>
      </c>
      <c r="T136" s="494" t="str">
        <f>VLOOKUP($E136,'[22]Gui chi Quynh'!$C$7:$E$390,3,0)</f>
        <v>A2</v>
      </c>
      <c r="U136" s="494">
        <f>VLOOKUP(T136,Sheet1!$B$2:$C$12,2,TRUE)</f>
        <v>9</v>
      </c>
      <c r="V136" s="494" t="str">
        <f>VLOOKUP($E136,'[23]Gui chi Quynh'!$C$7:$E$389,3,0)</f>
        <v>A3</v>
      </c>
      <c r="W136" s="494">
        <f>VLOOKUP(V136,Sheet1!$B$2:$C$12,2,TRUE)</f>
        <v>8</v>
      </c>
      <c r="X136" s="494" t="str">
        <f>VLOOKUP($E136,'[24]Gui chi Quynh'!$C$7:$E$389,3,0)</f>
        <v>A1</v>
      </c>
      <c r="Y136" s="494">
        <f>VLOOKUP(X136,Sheet1!$B$2:$C$12,2,TRUE)</f>
        <v>10</v>
      </c>
      <c r="Z136" s="494" t="str">
        <f>VLOOKUP($E136,'[25]Gui chi Quynh'!$C$7:$E$388,3,0)</f>
        <v>A2</v>
      </c>
      <c r="AA136" s="494">
        <f>VLOOKUP(Z136,Sheet1!$B$2:$C$12,2,TRUE)</f>
        <v>9</v>
      </c>
      <c r="AB136" s="494" t="str">
        <f>VLOOKUP($E136,'T5'!$E$9:$AH$337,24,0)</f>
        <v>A3</v>
      </c>
      <c r="AC136" s="494">
        <f>VLOOKUP(AB136,Sheet1!$B$2:$C$12,2,TRUE)</f>
        <v>8</v>
      </c>
      <c r="AD136" s="494"/>
      <c r="AE136" s="494" t="e">
        <f>VLOOKUP(AD136,Sheet1!$B$2:$C$12,2,TRUE)</f>
        <v>#N/A</v>
      </c>
      <c r="AF136" s="592" t="str">
        <f>VLOOKUP($E136,'[26]Tong hop ket qua'!$E$19:$M$219,9,0)</f>
        <v>Tốt</v>
      </c>
      <c r="AG136" s="804">
        <f t="shared" si="8"/>
        <v>9.0909090909090917</v>
      </c>
      <c r="AH136" s="709" t="str">
        <f t="shared" si="4"/>
        <v>11A*</v>
      </c>
      <c r="AI136" s="709">
        <f t="shared" si="5"/>
        <v>0</v>
      </c>
      <c r="AJ136" s="683"/>
      <c r="AK136" s="494" t="str">
        <f t="shared" si="6"/>
        <v>Xuất sắc</v>
      </c>
      <c r="AL136" s="494" t="str">
        <f>VLOOKUP($E136,'cac dv gui'!$C$153:$AB$159,25,0)</f>
        <v>Xuất sắc</v>
      </c>
      <c r="AM136" s="494" t="str">
        <f>VLOOKUP($E136,'cac dv gui'!$C$153:$AB$159,26,0)</f>
        <v>Xuất sắc</v>
      </c>
      <c r="AN136" s="675"/>
      <c r="AO136" s="494" t="s">
        <v>1130</v>
      </c>
      <c r="AP136" s="675"/>
      <c r="AQ136" s="675"/>
      <c r="AR136" s="675"/>
      <c r="AS136" s="675"/>
      <c r="AT136" s="494"/>
      <c r="AU136" s="684" t="s">
        <v>391</v>
      </c>
    </row>
    <row r="137" spans="1:47" s="684" customFormat="1" ht="24.95" customHeight="1" x14ac:dyDescent="0.25">
      <c r="A137" s="512" t="s">
        <v>1372</v>
      </c>
      <c r="B137" s="512">
        <f>COUNTIF($F$11:F137,F137)</f>
        <v>2</v>
      </c>
      <c r="C137" s="513" t="s">
        <v>984</v>
      </c>
      <c r="D137" s="519" t="s">
        <v>210</v>
      </c>
      <c r="E137" s="599" t="s">
        <v>702</v>
      </c>
      <c r="F137" s="518" t="s">
        <v>337</v>
      </c>
      <c r="G137" s="518" t="s">
        <v>974</v>
      </c>
      <c r="H137" s="494" t="str">
        <f>VLOOKUP(E137,'[16]Gui chi Quynh'!$C$7:$E$387,3,0)</f>
        <v>A2</v>
      </c>
      <c r="I137" s="494">
        <f>VLOOKUP(H137,Sheet1!$B$2:$C$12,2,TRUE)</f>
        <v>9</v>
      </c>
      <c r="J137" s="494" t="str">
        <f>VLOOKUP($E137,'[17]Gui chi Quynh'!$C$7:$E$387,3,0)</f>
        <v>A2</v>
      </c>
      <c r="K137" s="494">
        <f>VLOOKUP(J137,Sheet1!$B$2:$C$12,2,TRUE)</f>
        <v>9</v>
      </c>
      <c r="L137" s="494" t="str">
        <f>VLOOKUP(E137,'[18]Gui chi Quynh'!$C$7:$F$385,3,0)</f>
        <v>A2</v>
      </c>
      <c r="M137" s="494">
        <f>VLOOKUP(L137,Sheet1!$B$2:$C$12,2,TRUE)</f>
        <v>9</v>
      </c>
      <c r="N137" s="494" t="str">
        <f>VLOOKUP(E137,'[19]Gui chi Quynh'!$C$7:$E$391,3,0)</f>
        <v>A2</v>
      </c>
      <c r="O137" s="494">
        <f>VLOOKUP(N137,Sheet1!$B$2:$C$12,2,TRUE)</f>
        <v>9</v>
      </c>
      <c r="P137" s="494" t="str">
        <f>VLOOKUP(E137,'[20]Gui chi Quynh'!$C$7:$E$391,3,0)</f>
        <v>A2</v>
      </c>
      <c r="Q137" s="494">
        <f>VLOOKUP(P137,Sheet1!$B$2:$C$12,2,TRUE)</f>
        <v>9</v>
      </c>
      <c r="R137" s="494" t="str">
        <f>VLOOKUP($E137,'[21]Gui chi Quynh'!$C$7:$E$390,3,0)</f>
        <v>A2</v>
      </c>
      <c r="S137" s="494">
        <f>VLOOKUP(R137,Sheet1!$B$2:$C$12,2,TRUE)</f>
        <v>9</v>
      </c>
      <c r="T137" s="494" t="str">
        <f>VLOOKUP($E137,'[22]Gui chi Quynh'!$C$7:$E$390,3,0)</f>
        <v>A3</v>
      </c>
      <c r="U137" s="494">
        <f>VLOOKUP(T137,Sheet1!$B$2:$C$12,2,TRUE)</f>
        <v>8</v>
      </c>
      <c r="V137" s="494" t="str">
        <f>VLOOKUP($E137,'[23]Gui chi Quynh'!$C$7:$E$389,3,0)</f>
        <v>A3</v>
      </c>
      <c r="W137" s="494">
        <f>VLOOKUP(V137,Sheet1!$B$2:$C$12,2,TRUE)</f>
        <v>8</v>
      </c>
      <c r="X137" s="494" t="str">
        <f>VLOOKUP($E137,'[24]Gui chi Quynh'!$C$7:$E$389,3,0)</f>
        <v>A1</v>
      </c>
      <c r="Y137" s="494">
        <f>VLOOKUP(X137,Sheet1!$B$2:$C$12,2,TRUE)</f>
        <v>10</v>
      </c>
      <c r="Z137" s="494" t="str">
        <f>VLOOKUP($E137,'[25]Gui chi Quynh'!$C$7:$E$388,3,0)</f>
        <v>A3</v>
      </c>
      <c r="AA137" s="494">
        <f>VLOOKUP(Z137,Sheet1!$B$2:$C$12,2,TRUE)</f>
        <v>8</v>
      </c>
      <c r="AB137" s="494" t="str">
        <f>VLOOKUP($E137,'T5'!$E$9:$AH$337,24,0)</f>
        <v>A2</v>
      </c>
      <c r="AC137" s="494">
        <f>VLOOKUP(AB137,Sheet1!$B$2:$C$12,2,TRUE)</f>
        <v>9</v>
      </c>
      <c r="AD137" s="494"/>
      <c r="AE137" s="494" t="e">
        <f>VLOOKUP(AD137,Sheet1!$B$2:$C$12,2,TRUE)</f>
        <v>#N/A</v>
      </c>
      <c r="AF137" s="592" t="str">
        <f>VLOOKUP($E137,'[26]Tong hop ket qua'!$E$19:$M$219,9,0)</f>
        <v>Tốt</v>
      </c>
      <c r="AG137" s="709">
        <f t="shared" si="8"/>
        <v>8.8181818181818183</v>
      </c>
      <c r="AH137" s="709" t="str">
        <f t="shared" si="4"/>
        <v>11A*</v>
      </c>
      <c r="AI137" s="709">
        <f t="shared" si="5"/>
        <v>0</v>
      </c>
      <c r="AJ137" s="683"/>
      <c r="AK137" s="494" t="str">
        <f t="shared" si="6"/>
        <v>Xuất sắc</v>
      </c>
      <c r="AL137" s="494" t="str">
        <f>VLOOKUP($E137,'cac dv gui'!$C$153:$AB$159,25,0)</f>
        <v>Xuất sắc</v>
      </c>
      <c r="AM137" s="494" t="str">
        <f>VLOOKUP($E137,'cac dv gui'!$C$153:$AB$159,26,0)</f>
        <v>Xuất sắc</v>
      </c>
      <c r="AN137" s="675"/>
      <c r="AO137" s="494"/>
      <c r="AP137" s="675"/>
      <c r="AQ137" s="675"/>
      <c r="AR137" s="675"/>
      <c r="AS137" s="675"/>
      <c r="AT137" s="494"/>
      <c r="AU137" s="684" t="s">
        <v>392</v>
      </c>
    </row>
    <row r="138" spans="1:47" s="684" customFormat="1" ht="24.95" customHeight="1" x14ac:dyDescent="0.25">
      <c r="A138" s="512" t="s">
        <v>1373</v>
      </c>
      <c r="B138" s="512">
        <f>COUNTIF($F$11:F138,F138)</f>
        <v>3</v>
      </c>
      <c r="C138" s="513" t="s">
        <v>984</v>
      </c>
      <c r="D138" s="519" t="s">
        <v>211</v>
      </c>
      <c r="E138" s="599" t="s">
        <v>703</v>
      </c>
      <c r="F138" s="518" t="s">
        <v>337</v>
      </c>
      <c r="G138" s="518" t="s">
        <v>974</v>
      </c>
      <c r="H138" s="494" t="str">
        <f>VLOOKUP(E138,'[16]Gui chi Quynh'!$C$7:$E$387,3,0)</f>
        <v>A1</v>
      </c>
      <c r="I138" s="494">
        <f>VLOOKUP(H138,Sheet1!$B$2:$C$12,2,TRUE)</f>
        <v>10</v>
      </c>
      <c r="J138" s="494" t="str">
        <f>VLOOKUP($E138,'[17]Gui chi Quynh'!$C$7:$E$387,3,0)</f>
        <v>A2</v>
      </c>
      <c r="K138" s="494">
        <f>VLOOKUP(J138,Sheet1!$B$2:$C$12,2,TRUE)</f>
        <v>9</v>
      </c>
      <c r="L138" s="494" t="str">
        <f>VLOOKUP(E138,'[18]Gui chi Quynh'!$C$7:$F$385,3,0)</f>
        <v>A2</v>
      </c>
      <c r="M138" s="494">
        <f>VLOOKUP(L138,Sheet1!$B$2:$C$12,2,TRUE)</f>
        <v>9</v>
      </c>
      <c r="N138" s="494" t="str">
        <f>VLOOKUP(E138,'[19]Gui chi Quynh'!$C$7:$E$391,3,0)</f>
        <v>A2</v>
      </c>
      <c r="O138" s="494">
        <f>VLOOKUP(N138,Sheet1!$B$2:$C$12,2,TRUE)</f>
        <v>9</v>
      </c>
      <c r="P138" s="494" t="str">
        <f>VLOOKUP(E138,'[20]Gui chi Quynh'!$C$7:$E$391,3,0)</f>
        <v>A2</v>
      </c>
      <c r="Q138" s="494">
        <f>VLOOKUP(P138,Sheet1!$B$2:$C$12,2,TRUE)</f>
        <v>9</v>
      </c>
      <c r="R138" s="494" t="str">
        <f>VLOOKUP($E138,'[21]Gui chi Quynh'!$C$7:$E$390,3,0)</f>
        <v>A2</v>
      </c>
      <c r="S138" s="494">
        <f>VLOOKUP(R138,Sheet1!$B$2:$C$12,2,TRUE)</f>
        <v>9</v>
      </c>
      <c r="T138" s="494" t="str">
        <f>VLOOKUP($E138,'[22]Gui chi Quynh'!$C$7:$E$390,3,0)</f>
        <v>A3</v>
      </c>
      <c r="U138" s="494">
        <f>VLOOKUP(T138,Sheet1!$B$2:$C$12,2,TRUE)</f>
        <v>8</v>
      </c>
      <c r="V138" s="494" t="str">
        <f>VLOOKUP($E138,'[23]Gui chi Quynh'!$C$7:$E$389,3,0)</f>
        <v>A3</v>
      </c>
      <c r="W138" s="494">
        <f>VLOOKUP(V138,Sheet1!$B$2:$C$12,2,TRUE)</f>
        <v>8</v>
      </c>
      <c r="X138" s="494" t="str">
        <f>VLOOKUP($E138,'[24]Gui chi Quynh'!$C$7:$E$389,3,0)</f>
        <v>A3</v>
      </c>
      <c r="Y138" s="494">
        <f>VLOOKUP(X138,Sheet1!$B$2:$C$12,2,TRUE)</f>
        <v>8</v>
      </c>
      <c r="Z138" s="494" t="str">
        <f>VLOOKUP($E138,'[25]Gui chi Quynh'!$C$7:$E$388,3,0)</f>
        <v>A3</v>
      </c>
      <c r="AA138" s="494">
        <f>VLOOKUP(Z138,Sheet1!$B$2:$C$12,2,TRUE)</f>
        <v>8</v>
      </c>
      <c r="AB138" s="494" t="str">
        <f>VLOOKUP($E138,'T5'!$E$9:$AH$337,24,0)</f>
        <v>A3</v>
      </c>
      <c r="AC138" s="494">
        <f>VLOOKUP(AB138,Sheet1!$B$2:$C$12,2,TRUE)</f>
        <v>8</v>
      </c>
      <c r="AD138" s="494"/>
      <c r="AE138" s="494" t="e">
        <f>VLOOKUP(AD138,Sheet1!$B$2:$C$12,2,TRUE)</f>
        <v>#N/A</v>
      </c>
      <c r="AF138" s="592" t="str">
        <f>VLOOKUP($E138,'[26]Tong hop ket qua'!$E$19:$M$219,9,0)</f>
        <v>Tốt</v>
      </c>
      <c r="AG138" s="709">
        <f t="shared" si="8"/>
        <v>8.6363636363636367</v>
      </c>
      <c r="AH138" s="709" t="str">
        <f t="shared" si="4"/>
        <v>11A*</v>
      </c>
      <c r="AI138" s="709">
        <f t="shared" si="5"/>
        <v>0</v>
      </c>
      <c r="AJ138" s="683"/>
      <c r="AK138" s="494" t="str">
        <f t="shared" si="6"/>
        <v>Xuất sắc</v>
      </c>
      <c r="AL138" s="494" t="str">
        <f>VLOOKUP($E138,'cac dv gui'!$C$153:$AB$159,25,0)</f>
        <v>Xuất sắc</v>
      </c>
      <c r="AM138" s="494" t="str">
        <f>VLOOKUP($E138,'cac dv gui'!$C$153:$AB$159,26,0)</f>
        <v>Xuất sắc</v>
      </c>
      <c r="AN138" s="675"/>
      <c r="AO138" s="494"/>
      <c r="AP138" s="675"/>
      <c r="AQ138" s="675"/>
      <c r="AR138" s="675"/>
      <c r="AS138" s="675"/>
      <c r="AT138" s="494"/>
      <c r="AU138" s="684" t="s">
        <v>392</v>
      </c>
    </row>
    <row r="139" spans="1:47" s="684" customFormat="1" ht="24.95" customHeight="1" x14ac:dyDescent="0.25">
      <c r="A139" s="512" t="s">
        <v>1374</v>
      </c>
      <c r="B139" s="512">
        <f>COUNTIF($F$11:F139,F139)</f>
        <v>4</v>
      </c>
      <c r="C139" s="513" t="s">
        <v>984</v>
      </c>
      <c r="D139" s="519" t="s">
        <v>213</v>
      </c>
      <c r="E139" s="599" t="s">
        <v>704</v>
      </c>
      <c r="F139" s="518" t="s">
        <v>337</v>
      </c>
      <c r="G139" s="518" t="s">
        <v>975</v>
      </c>
      <c r="H139" s="494" t="str">
        <f>VLOOKUP(E139,'[16]Gui chi Quynh'!$C$7:$E$387,3,0)</f>
        <v>A2</v>
      </c>
      <c r="I139" s="494">
        <f>VLOOKUP(H139,Sheet1!$B$2:$C$12,2,TRUE)</f>
        <v>9</v>
      </c>
      <c r="J139" s="494" t="str">
        <f>VLOOKUP($E139,'[17]Gui chi Quynh'!$C$7:$E$387,3,0)</f>
        <v>A2</v>
      </c>
      <c r="K139" s="494">
        <f>VLOOKUP(J139,Sheet1!$B$2:$C$12,2,TRUE)</f>
        <v>9</v>
      </c>
      <c r="L139" s="494" t="str">
        <f>VLOOKUP(E139,'[18]Gui chi Quynh'!$C$7:$F$385,3,0)</f>
        <v>A2</v>
      </c>
      <c r="M139" s="494">
        <f>VLOOKUP(L139,Sheet1!$B$2:$C$12,2,TRUE)</f>
        <v>9</v>
      </c>
      <c r="N139" s="494" t="str">
        <f>VLOOKUP(E139,'[19]Gui chi Quynh'!$C$7:$E$391,3,0)</f>
        <v>A2</v>
      </c>
      <c r="O139" s="494">
        <f>VLOOKUP(N139,Sheet1!$B$2:$C$12,2,TRUE)</f>
        <v>9</v>
      </c>
      <c r="P139" s="494" t="str">
        <f>VLOOKUP(E139,'[20]Gui chi Quynh'!$C$7:$E$391,3,0)</f>
        <v>A2</v>
      </c>
      <c r="Q139" s="494">
        <f>VLOOKUP(P139,Sheet1!$B$2:$C$12,2,TRUE)</f>
        <v>9</v>
      </c>
      <c r="R139" s="494" t="str">
        <f>VLOOKUP($E139,'[21]Gui chi Quynh'!$C$7:$E$390,3,0)</f>
        <v>A2</v>
      </c>
      <c r="S139" s="494">
        <f>VLOOKUP(R139,Sheet1!$B$2:$C$12,2,TRUE)</f>
        <v>9</v>
      </c>
      <c r="T139" s="494" t="str">
        <f>VLOOKUP($E139,'[22]Gui chi Quynh'!$C$7:$E$390,3,0)</f>
        <v>A3</v>
      </c>
      <c r="U139" s="494">
        <f>VLOOKUP(T139,Sheet1!$B$2:$C$12,2,TRUE)</f>
        <v>8</v>
      </c>
      <c r="V139" s="494" t="str">
        <f>VLOOKUP($E139,'[23]Gui chi Quynh'!$C$7:$E$389,3,0)</f>
        <v>A3</v>
      </c>
      <c r="W139" s="494">
        <f>VLOOKUP(V139,Sheet1!$B$2:$C$12,2,TRUE)</f>
        <v>8</v>
      </c>
      <c r="X139" s="494" t="str">
        <f>VLOOKUP($E139,'[24]Gui chi Quynh'!$C$7:$E$389,3,0)</f>
        <v>A3</v>
      </c>
      <c r="Y139" s="494">
        <f>VLOOKUP(X139,Sheet1!$B$2:$C$12,2,TRUE)</f>
        <v>8</v>
      </c>
      <c r="Z139" s="494" t="str">
        <f>VLOOKUP($E139,'[25]Gui chi Quynh'!$C$7:$E$388,3,0)</f>
        <v>A3</v>
      </c>
      <c r="AA139" s="494">
        <f>VLOOKUP(Z139,Sheet1!$B$2:$C$12,2,TRUE)</f>
        <v>8</v>
      </c>
      <c r="AB139" s="494" t="str">
        <f>VLOOKUP($E139,'T5'!$E$9:$AH$337,24,0)</f>
        <v>A3</v>
      </c>
      <c r="AC139" s="494">
        <f>VLOOKUP(AB139,Sheet1!$B$2:$C$12,2,TRUE)</f>
        <v>8</v>
      </c>
      <c r="AD139" s="494"/>
      <c r="AE139" s="494" t="e">
        <f>VLOOKUP(AD139,Sheet1!$B$2:$C$12,2,TRUE)</f>
        <v>#N/A</v>
      </c>
      <c r="AF139" s="592" t="str">
        <f>VLOOKUP($E139,'[26]Tong hop ket qua'!$E$19:$M$219,9,0)</f>
        <v>Khá</v>
      </c>
      <c r="AG139" s="709">
        <f t="shared" si="8"/>
        <v>8.545454545454545</v>
      </c>
      <c r="AH139" s="709" t="str">
        <f t="shared" si="4"/>
        <v>11A*</v>
      </c>
      <c r="AI139" s="709">
        <f t="shared" si="5"/>
        <v>0</v>
      </c>
      <c r="AJ139" s="683"/>
      <c r="AK139" s="494" t="str">
        <f t="shared" si="6"/>
        <v>Xuất sắc</v>
      </c>
      <c r="AL139" s="494" t="str">
        <f>VLOOKUP($E139,'cac dv gui'!$C$153:$AB$159,25,0)</f>
        <v>Xuất sắc</v>
      </c>
      <c r="AM139" s="494" t="str">
        <f>VLOOKUP($E139,'cac dv gui'!$C$153:$AB$159,26,0)</f>
        <v>Xuất sắc</v>
      </c>
      <c r="AN139" s="675"/>
      <c r="AO139" s="494"/>
      <c r="AP139" s="675"/>
      <c r="AQ139" s="675"/>
      <c r="AR139" s="675"/>
      <c r="AS139" s="675"/>
      <c r="AT139" s="494"/>
      <c r="AU139" s="684" t="s">
        <v>392</v>
      </c>
    </row>
    <row r="140" spans="1:47" s="684" customFormat="1" ht="24.95" customHeight="1" x14ac:dyDescent="0.25">
      <c r="A140" s="512" t="s">
        <v>1375</v>
      </c>
      <c r="B140" s="512">
        <f>COUNTIF($F$11:F320,F140)</f>
        <v>6</v>
      </c>
      <c r="C140" s="513" t="s">
        <v>984</v>
      </c>
      <c r="D140" s="519" t="s">
        <v>214</v>
      </c>
      <c r="E140" s="599" t="s">
        <v>705</v>
      </c>
      <c r="F140" s="518" t="s">
        <v>337</v>
      </c>
      <c r="G140" s="518" t="s">
        <v>975</v>
      </c>
      <c r="H140" s="494" t="str">
        <f>VLOOKUP(E140,'[16]Gui chi Quynh'!$C$7:$E$387,3,0)</f>
        <v>A2</v>
      </c>
      <c r="I140" s="494">
        <f>VLOOKUP(H140,Sheet1!$B$2:$C$12,2,TRUE)</f>
        <v>9</v>
      </c>
      <c r="J140" s="494" t="str">
        <f>VLOOKUP($E140,'[17]Gui chi Quynh'!$C$7:$E$387,3,0)</f>
        <v>A2</v>
      </c>
      <c r="K140" s="494">
        <f>VLOOKUP(J140,Sheet1!$B$2:$C$12,2,TRUE)</f>
        <v>9</v>
      </c>
      <c r="L140" s="494" t="str">
        <f>VLOOKUP(E140,'[18]Gui chi Quynh'!$C$7:$F$385,3,0)</f>
        <v>A2</v>
      </c>
      <c r="M140" s="494">
        <f>VLOOKUP(L140,Sheet1!$B$2:$C$12,2,TRUE)</f>
        <v>9</v>
      </c>
      <c r="N140" s="494" t="str">
        <f>VLOOKUP(E140,'[19]Gui chi Quynh'!$C$7:$E$391,3,0)</f>
        <v>A2</v>
      </c>
      <c r="O140" s="494">
        <f>VLOOKUP(N140,Sheet1!$B$2:$C$12,2,TRUE)</f>
        <v>9</v>
      </c>
      <c r="P140" s="494" t="str">
        <f>VLOOKUP(E140,'[20]Gui chi Quynh'!$C$7:$E$391,3,0)</f>
        <v>A3</v>
      </c>
      <c r="Q140" s="494">
        <f>VLOOKUP(P140,Sheet1!$B$2:$C$12,2,TRUE)</f>
        <v>8</v>
      </c>
      <c r="R140" s="494" t="str">
        <f>VLOOKUP($E140,'[21]Gui chi Quynh'!$C$7:$E$390,3,0)</f>
        <v>A3</v>
      </c>
      <c r="S140" s="494">
        <f>VLOOKUP(R140,Sheet1!$B$2:$C$12,2,TRUE)</f>
        <v>8</v>
      </c>
      <c r="T140" s="494" t="str">
        <f>VLOOKUP($E140,'[22]Gui chi Quynh'!$C$7:$E$390,3,0)</f>
        <v>A3</v>
      </c>
      <c r="U140" s="494">
        <f>VLOOKUP(T140,Sheet1!$B$2:$C$12,2,TRUE)</f>
        <v>8</v>
      </c>
      <c r="V140" s="494" t="str">
        <f>VLOOKUP($E140,'[23]Gui chi Quynh'!$C$7:$E$389,3,0)</f>
        <v>A3</v>
      </c>
      <c r="W140" s="494">
        <f>VLOOKUP(V140,Sheet1!$B$2:$C$12,2,TRUE)</f>
        <v>8</v>
      </c>
      <c r="X140" s="494" t="str">
        <f>VLOOKUP($E140,'[24]Gui chi Quynh'!$C$7:$E$389,3,0)</f>
        <v>A3</v>
      </c>
      <c r="Y140" s="494">
        <f>VLOOKUP(X140,Sheet1!$B$2:$C$12,2,TRUE)</f>
        <v>8</v>
      </c>
      <c r="Z140" s="494" t="str">
        <f>VLOOKUP($E140,'[25]Gui chi Quynh'!$C$7:$E$388,3,0)</f>
        <v>A3</v>
      </c>
      <c r="AA140" s="494">
        <f>VLOOKUP(Z140,Sheet1!$B$2:$C$12,2,TRUE)</f>
        <v>8</v>
      </c>
      <c r="AB140" s="494" t="str">
        <f>VLOOKUP($E140,'T5'!$E$9:$AH$337,24,0)</f>
        <v>A3</v>
      </c>
      <c r="AC140" s="494">
        <f>VLOOKUP(AB140,Sheet1!$B$2:$C$12,2,TRUE)</f>
        <v>8</v>
      </c>
      <c r="AD140" s="494"/>
      <c r="AE140" s="494" t="e">
        <f>VLOOKUP(AD140,Sheet1!$B$2:$C$12,2,TRUE)</f>
        <v>#N/A</v>
      </c>
      <c r="AF140" s="592" t="str">
        <f>VLOOKUP($E140,'[26]Tong hop ket qua'!$E$19:$M$219,9,0)</f>
        <v>Tốt</v>
      </c>
      <c r="AG140" s="709">
        <f t="shared" si="8"/>
        <v>8.3636363636363633</v>
      </c>
      <c r="AH140" s="709" t="str">
        <f t="shared" ref="AH140:AH203" si="9">LEFT((COUNTIF($H140:$AC140,"A*")&amp;"A*")&amp;" + "&amp;(COUNTIF($H140:$AC140,"B*")&amp;"B*")&amp;" + "&amp;(COUNTIF($H140:$AC140,"C*")&amp;"C*")&amp;" +  "&amp;(COUNTIF($H140:$AC140,"D")&amp;"D")&amp; " +  "&amp;(COUNTIF($H140:$AC140,"E")&amp;"E"),4)</f>
        <v>11A*</v>
      </c>
      <c r="AI140" s="709">
        <f t="shared" ref="AI140:AI203" si="10">COUNTIF($H140:$AB140,"B1")*1+COUNTIF($H140:$AB140,"B2")*1+COUNTIF($H140:$AB140,"C1")*1+COUNTIF($H140:$AB140,"C2")*1+COUNTIF($H140:$AB140,"D")*12+COUNTIF($H140:$AB140,"E")*15</f>
        <v>0</v>
      </c>
      <c r="AJ140" s="683"/>
      <c r="AK140" s="494" t="str">
        <f t="shared" ref="AK140:AK203" si="11">IF(AND(8&lt;=$AG140,$AI140=0),"Xuất sắc",IF(AND(6&lt;$AG140,$AG140&lt;8),"Tốt",IF(AND(6&lt;$AG140,$AI140&lt;12),"Tốt",IF(AND(5&lt;$AG140,$AG140&lt;6),"Hoàn thành NV",IF(AND(5&lt;$AG140,$AI140&lt;15),"Hoàn thành NV","Không hoàn thành NV")))))</f>
        <v>Xuất sắc</v>
      </c>
      <c r="AL140" s="494" t="str">
        <f>VLOOKUP($E140,'cac dv gui'!$C$153:$AB$159,25,0)</f>
        <v>Xuất sắc</v>
      </c>
      <c r="AM140" s="494" t="str">
        <f>VLOOKUP($E140,'cac dv gui'!$C$153:$AB$159,26,0)</f>
        <v>Xuất sắc</v>
      </c>
      <c r="AN140" s="675"/>
      <c r="AO140" s="494"/>
      <c r="AP140" s="675"/>
      <c r="AQ140" s="675"/>
      <c r="AR140" s="675"/>
      <c r="AS140" s="675"/>
      <c r="AT140" s="494"/>
      <c r="AU140" s="684" t="s">
        <v>392</v>
      </c>
    </row>
    <row r="141" spans="1:47" s="684" customFormat="1" ht="24.95" customHeight="1" x14ac:dyDescent="0.25">
      <c r="A141" s="512" t="s">
        <v>1376</v>
      </c>
      <c r="B141" s="512">
        <f>COUNTIF($F$11:F141,F141)</f>
        <v>1</v>
      </c>
      <c r="C141" s="513" t="s">
        <v>985</v>
      </c>
      <c r="D141" s="552" t="s">
        <v>64</v>
      </c>
      <c r="E141" s="520" t="s">
        <v>442</v>
      </c>
      <c r="F141" s="714" t="s">
        <v>13</v>
      </c>
      <c r="G141" s="494" t="s">
        <v>974</v>
      </c>
      <c r="H141" s="494" t="str">
        <f>VLOOKUP(E141,'[16]Gui chi Quynh'!$C$7:$E$387,3,0)</f>
        <v>A1</v>
      </c>
      <c r="I141" s="494">
        <f>VLOOKUP(H141,Sheet1!$B$2:$C$12,2,TRUE)</f>
        <v>10</v>
      </c>
      <c r="J141" s="494" t="str">
        <f>VLOOKUP($E141,'[17]Gui chi Quynh'!$C$7:$E$387,3,0)</f>
        <v>A1</v>
      </c>
      <c r="K141" s="494">
        <f>VLOOKUP(J141,Sheet1!$B$2:$C$12,2,TRUE)</f>
        <v>10</v>
      </c>
      <c r="L141" s="494" t="str">
        <f>VLOOKUP(E141,'[18]Gui chi Quynh'!$C$7:$F$385,3,0)</f>
        <v>A1</v>
      </c>
      <c r="M141" s="494">
        <f>VLOOKUP(L141,Sheet1!$B$2:$C$12,2,TRUE)</f>
        <v>10</v>
      </c>
      <c r="N141" s="494" t="str">
        <f>VLOOKUP(E141,'[19]Gui chi Quynh'!$C$7:$E$391,3,0)</f>
        <v>A1</v>
      </c>
      <c r="O141" s="494">
        <f>VLOOKUP(N141,Sheet1!$B$2:$C$12,2,TRUE)</f>
        <v>10</v>
      </c>
      <c r="P141" s="494" t="str">
        <f>VLOOKUP(E141,'[20]Gui chi Quynh'!$C$7:$E$391,3,0)</f>
        <v>A1</v>
      </c>
      <c r="Q141" s="494">
        <f>VLOOKUP(P141,Sheet1!$B$2:$C$12,2,TRUE)</f>
        <v>10</v>
      </c>
      <c r="R141" s="494" t="str">
        <f>VLOOKUP($E141,'[21]Gui chi Quynh'!$C$7:$E$390,3,0)</f>
        <v>A1</v>
      </c>
      <c r="S141" s="494">
        <f>VLOOKUP(R141,Sheet1!$B$2:$C$12,2,TRUE)</f>
        <v>10</v>
      </c>
      <c r="T141" s="494" t="str">
        <f>VLOOKUP($E141,'[22]Gui chi Quynh'!$C$7:$E$390,3,0)</f>
        <v>A1</v>
      </c>
      <c r="U141" s="494">
        <f>VLOOKUP(T141,Sheet1!$B$2:$C$12,2,TRUE)</f>
        <v>10</v>
      </c>
      <c r="V141" s="494" t="str">
        <f>VLOOKUP($E141,'[23]Gui chi Quynh'!$C$7:$E$389,3,0)</f>
        <v>A1</v>
      </c>
      <c r="W141" s="494">
        <f>VLOOKUP(V141,Sheet1!$B$2:$C$12,2,TRUE)</f>
        <v>10</v>
      </c>
      <c r="X141" s="494" t="str">
        <f>VLOOKUP($E141,'[24]Gui chi Quynh'!$C$7:$E$389,3,0)</f>
        <v>A1</v>
      </c>
      <c r="Y141" s="494">
        <f>VLOOKUP(X141,Sheet1!$B$2:$C$12,2,TRUE)</f>
        <v>10</v>
      </c>
      <c r="Z141" s="494" t="str">
        <f>VLOOKUP($E141,'[25]Gui chi Quynh'!$C$7:$E$388,3,0)</f>
        <v>A1</v>
      </c>
      <c r="AA141" s="494">
        <f>VLOOKUP(Z141,Sheet1!$B$2:$C$12,2,TRUE)</f>
        <v>10</v>
      </c>
      <c r="AB141" s="494" t="str">
        <f>VLOOKUP($E141,'T5'!$E$9:$AH$337,24,0)</f>
        <v>A1</v>
      </c>
      <c r="AC141" s="494">
        <f>VLOOKUP(AB141,Sheet1!$B$2:$C$12,2,TRUE)</f>
        <v>10</v>
      </c>
      <c r="AD141" s="494"/>
      <c r="AE141" s="494" t="e">
        <f>VLOOKUP(AD141,Sheet1!$B$2:$C$12,2,TRUE)</f>
        <v>#N/A</v>
      </c>
      <c r="AF141" s="592" t="str">
        <f>VLOOKUP($E141,'[26]Tong hop ket qua'!$E$19:$M$219,9,0)</f>
        <v>Tốt</v>
      </c>
      <c r="AG141" s="709">
        <f t="shared" si="8"/>
        <v>10</v>
      </c>
      <c r="AH141" s="709" t="str">
        <f t="shared" si="9"/>
        <v>11A*</v>
      </c>
      <c r="AI141" s="709">
        <f t="shared" si="10"/>
        <v>0</v>
      </c>
      <c r="AJ141" s="683"/>
      <c r="AK141" s="494" t="str">
        <f t="shared" si="11"/>
        <v>Xuất sắc</v>
      </c>
      <c r="AL141" s="494" t="str">
        <f>VLOOKUP($E141,'cac dv gui'!$C$106:$AC$109,25,0)</f>
        <v>Xuất sắc</v>
      </c>
      <c r="AM141" s="494" t="str">
        <f>VLOOKUP($E141,'cac dv gui'!$C$106:$AC$109,26,0)</f>
        <v>Xuất sắc</v>
      </c>
      <c r="AN141" s="675"/>
      <c r="AO141" s="494" t="s">
        <v>1130</v>
      </c>
      <c r="AP141" s="675"/>
      <c r="AQ141" s="675"/>
      <c r="AR141" s="675"/>
      <c r="AS141" s="675"/>
      <c r="AT141" s="494"/>
      <c r="AU141" s="684" t="s">
        <v>390</v>
      </c>
    </row>
    <row r="142" spans="1:47" s="684" customFormat="1" ht="24.95" customHeight="1" x14ac:dyDescent="0.25">
      <c r="A142" s="512" t="s">
        <v>1377</v>
      </c>
      <c r="B142" s="512">
        <f>COUNTIF($F$11:F142,F142)</f>
        <v>2</v>
      </c>
      <c r="C142" s="513" t="s">
        <v>985</v>
      </c>
      <c r="D142" s="689" t="s">
        <v>217</v>
      </c>
      <c r="E142" s="554" t="s">
        <v>709</v>
      </c>
      <c r="F142" s="714" t="s">
        <v>13</v>
      </c>
      <c r="G142" s="714" t="s">
        <v>975</v>
      </c>
      <c r="H142" s="494" t="str">
        <f>VLOOKUP(E142,'[16]Gui chi Quynh'!$C$7:$E$387,3,0)</f>
        <v>A2</v>
      </c>
      <c r="I142" s="494">
        <f>VLOOKUP(H142,Sheet1!$B$2:$C$12,2,TRUE)</f>
        <v>9</v>
      </c>
      <c r="J142" s="494" t="str">
        <f>VLOOKUP($E142,'[17]Gui chi Quynh'!$C$7:$E$387,3,0)</f>
        <v>A2</v>
      </c>
      <c r="K142" s="494">
        <f>VLOOKUP(J142,Sheet1!$B$2:$C$12,2,TRUE)</f>
        <v>9</v>
      </c>
      <c r="L142" s="494" t="str">
        <f>VLOOKUP(E142,'[18]Gui chi Quynh'!$C$7:$F$385,3,0)</f>
        <v>A2</v>
      </c>
      <c r="M142" s="494">
        <f>VLOOKUP(L142,Sheet1!$B$2:$C$12,2,TRUE)</f>
        <v>9</v>
      </c>
      <c r="N142" s="494" t="str">
        <f>VLOOKUP(E142,'[19]Gui chi Quynh'!$C$7:$E$391,3,0)</f>
        <v>A2</v>
      </c>
      <c r="O142" s="494">
        <f>VLOOKUP(N142,Sheet1!$B$2:$C$12,2,TRUE)</f>
        <v>9</v>
      </c>
      <c r="P142" s="494" t="str">
        <f>VLOOKUP(E142,'[20]Gui chi Quynh'!$C$7:$E$391,3,0)</f>
        <v>A2</v>
      </c>
      <c r="Q142" s="494">
        <f>VLOOKUP(P142,Sheet1!$B$2:$C$12,2,TRUE)</f>
        <v>9</v>
      </c>
      <c r="R142" s="494" t="str">
        <f>VLOOKUP($E142,'[21]Gui chi Quynh'!$C$7:$E$390,3,0)</f>
        <v>A2</v>
      </c>
      <c r="S142" s="494">
        <f>VLOOKUP(R142,Sheet1!$B$2:$C$12,2,TRUE)</f>
        <v>9</v>
      </c>
      <c r="T142" s="494" t="str">
        <f>VLOOKUP($E142,'[22]Gui chi Quynh'!$C$7:$E$390,3,0)</f>
        <v>A3</v>
      </c>
      <c r="U142" s="494">
        <f>VLOOKUP(T142,Sheet1!$B$2:$C$12,2,TRUE)</f>
        <v>8</v>
      </c>
      <c r="V142" s="494" t="str">
        <f>VLOOKUP($E142,'[23]Gui chi Quynh'!$C$7:$E$389,3,0)</f>
        <v>A2</v>
      </c>
      <c r="W142" s="494">
        <f>VLOOKUP(V142,Sheet1!$B$2:$C$12,2,TRUE)</f>
        <v>9</v>
      </c>
      <c r="X142" s="494" t="str">
        <f>VLOOKUP($E142,'[24]Gui chi Quynh'!$C$7:$E$389,3,0)</f>
        <v>A2</v>
      </c>
      <c r="Y142" s="494">
        <f>VLOOKUP(X142,Sheet1!$B$2:$C$12,2,TRUE)</f>
        <v>9</v>
      </c>
      <c r="Z142" s="494" t="str">
        <f>VLOOKUP($E142,'[25]Gui chi Quynh'!$C$7:$E$388,3,0)</f>
        <v>A2</v>
      </c>
      <c r="AA142" s="494">
        <f>VLOOKUP(Z142,Sheet1!$B$2:$C$12,2,TRUE)</f>
        <v>9</v>
      </c>
      <c r="AB142" s="494" t="str">
        <f>VLOOKUP($E142,'T5'!$E$9:$AH$337,24,0)</f>
        <v>A2</v>
      </c>
      <c r="AC142" s="494">
        <f>VLOOKUP(AB142,Sheet1!$B$2:$C$12,2,TRUE)</f>
        <v>9</v>
      </c>
      <c r="AD142" s="494"/>
      <c r="AE142" s="494" t="e">
        <f>VLOOKUP(AD142,Sheet1!$B$2:$C$12,2,TRUE)</f>
        <v>#N/A</v>
      </c>
      <c r="AF142" s="592"/>
      <c r="AG142" s="709">
        <f t="shared" si="8"/>
        <v>8.9090909090909083</v>
      </c>
      <c r="AH142" s="709" t="str">
        <f t="shared" si="9"/>
        <v>11A*</v>
      </c>
      <c r="AI142" s="709">
        <f t="shared" si="10"/>
        <v>0</v>
      </c>
      <c r="AJ142" s="683"/>
      <c r="AK142" s="494" t="str">
        <f t="shared" si="11"/>
        <v>Xuất sắc</v>
      </c>
      <c r="AL142" s="494" t="str">
        <f>VLOOKUP($E142,'cac dv gui'!$C$106:$AC$109,25,0)</f>
        <v>Xuất sắc</v>
      </c>
      <c r="AM142" s="494" t="str">
        <f>VLOOKUP($E142,'cac dv gui'!$C$106:$AC$109,26,0)</f>
        <v>Xuất sắc</v>
      </c>
      <c r="AN142" s="675"/>
      <c r="AO142" s="494"/>
      <c r="AP142" s="675"/>
      <c r="AQ142" s="675"/>
      <c r="AR142" s="675"/>
      <c r="AS142" s="675"/>
      <c r="AT142" s="494"/>
      <c r="AU142" s="684" t="s">
        <v>390</v>
      </c>
    </row>
    <row r="143" spans="1:47" s="684" customFormat="1" ht="24.95" customHeight="1" x14ac:dyDescent="0.25">
      <c r="A143" s="512" t="s">
        <v>1378</v>
      </c>
      <c r="B143" s="512">
        <f>COUNTIF($F$11:F143,F143)</f>
        <v>1</v>
      </c>
      <c r="C143" s="513" t="s">
        <v>984</v>
      </c>
      <c r="D143" s="514" t="s">
        <v>256</v>
      </c>
      <c r="E143" s="599" t="s">
        <v>710</v>
      </c>
      <c r="F143" s="714" t="s">
        <v>14</v>
      </c>
      <c r="G143" s="714" t="s">
        <v>974</v>
      </c>
      <c r="H143" s="494" t="str">
        <f>VLOOKUP(E143,'[16]Gui chi Quynh'!$C$7:$E$387,3,0)</f>
        <v>A1</v>
      </c>
      <c r="I143" s="494">
        <f>VLOOKUP(H143,Sheet1!$B$2:$C$12,2,TRUE)</f>
        <v>10</v>
      </c>
      <c r="J143" s="494" t="str">
        <f>VLOOKUP($E143,'[17]Gui chi Quynh'!$C$7:$E$387,3,0)</f>
        <v>A2</v>
      </c>
      <c r="K143" s="494">
        <f>VLOOKUP(J143,Sheet1!$B$2:$C$12,2,TRUE)</f>
        <v>9</v>
      </c>
      <c r="L143" s="494" t="str">
        <f>VLOOKUP(E143,'[18]Gui chi Quynh'!$C$7:$F$385,3,0)</f>
        <v>A2</v>
      </c>
      <c r="M143" s="494">
        <f>VLOOKUP(L143,Sheet1!$B$2:$C$12,2,TRUE)</f>
        <v>9</v>
      </c>
      <c r="N143" s="494" t="str">
        <f>VLOOKUP(E143,'[19]Gui chi Quynh'!$C$7:$E$391,3,0)</f>
        <v>A2</v>
      </c>
      <c r="O143" s="494">
        <f>VLOOKUP(N143,Sheet1!$B$2:$C$12,2,TRUE)</f>
        <v>9</v>
      </c>
      <c r="P143" s="494" t="str">
        <f>VLOOKUP(E143,'[20]Gui chi Quynh'!$C$7:$E$391,3,0)</f>
        <v>A2</v>
      </c>
      <c r="Q143" s="494">
        <f>VLOOKUP(P143,Sheet1!$B$2:$C$12,2,TRUE)</f>
        <v>9</v>
      </c>
      <c r="R143" s="494" t="str">
        <f>VLOOKUP($E143,'[21]Gui chi Quynh'!$C$7:$E$390,3,0)</f>
        <v>A1</v>
      </c>
      <c r="S143" s="494">
        <f>VLOOKUP(R143,Sheet1!$B$2:$C$12,2,TRUE)</f>
        <v>10</v>
      </c>
      <c r="T143" s="494" t="str">
        <f>VLOOKUP($E143,'[22]Gui chi Quynh'!$C$7:$E$390,3,0)</f>
        <v>A1</v>
      </c>
      <c r="U143" s="494">
        <f>VLOOKUP(T143,Sheet1!$B$2:$C$12,2,TRUE)</f>
        <v>10</v>
      </c>
      <c r="V143" s="494" t="str">
        <f>VLOOKUP($E143,'[23]Gui chi Quynh'!$C$7:$E$389,3,0)</f>
        <v>A3</v>
      </c>
      <c r="W143" s="494">
        <f>VLOOKUP(V143,Sheet1!$B$2:$C$12,2,TRUE)</f>
        <v>8</v>
      </c>
      <c r="X143" s="494" t="str">
        <f>VLOOKUP($E143,'[24]Gui chi Quynh'!$C$7:$E$389,3,0)</f>
        <v>A2</v>
      </c>
      <c r="Y143" s="494">
        <f>VLOOKUP(X143,Sheet1!$B$2:$C$12,2,TRUE)</f>
        <v>9</v>
      </c>
      <c r="Z143" s="494" t="str">
        <f>VLOOKUP($E143,'[25]Gui chi Quynh'!$C$7:$E$388,3,0)</f>
        <v>A1</v>
      </c>
      <c r="AA143" s="494">
        <f>VLOOKUP(Z143,Sheet1!$B$2:$C$12,2,TRUE)</f>
        <v>10</v>
      </c>
      <c r="AB143" s="494" t="str">
        <f>VLOOKUP($E143,'T5'!$E$9:$AH$337,24,0)</f>
        <v>A2</v>
      </c>
      <c r="AC143" s="494">
        <f>VLOOKUP(AB143,Sheet1!$B$2:$C$12,2,TRUE)</f>
        <v>9</v>
      </c>
      <c r="AD143" s="494"/>
      <c r="AE143" s="494" t="e">
        <f>VLOOKUP(AD143,Sheet1!$B$2:$C$12,2,TRUE)</f>
        <v>#N/A</v>
      </c>
      <c r="AF143" s="592" t="str">
        <f>VLOOKUP($E143,'[26]Tong hop ket qua'!$E$19:$M$219,9,0)</f>
        <v>Tốt</v>
      </c>
      <c r="AG143" s="709">
        <f t="shared" si="8"/>
        <v>9.2727272727272734</v>
      </c>
      <c r="AH143" s="709" t="str">
        <f t="shared" si="9"/>
        <v>11A*</v>
      </c>
      <c r="AI143" s="709">
        <f t="shared" si="10"/>
        <v>0</v>
      </c>
      <c r="AJ143" s="683"/>
      <c r="AK143" s="494" t="str">
        <f t="shared" si="11"/>
        <v>Xuất sắc</v>
      </c>
      <c r="AL143" s="494" t="str">
        <f>VLOOKUP($E143,'cac dv gui'!$C$280:$AC$282,25,0)</f>
        <v xml:space="preserve">Xuất sắc </v>
      </c>
      <c r="AM143" s="494" t="str">
        <f>VLOOKUP($E143,'cac dv gui'!$C$280:$AC$282,26,0)</f>
        <v xml:space="preserve">Xuất sắc </v>
      </c>
      <c r="AN143" s="675"/>
      <c r="AO143" s="494" t="s">
        <v>1130</v>
      </c>
      <c r="AP143" s="675"/>
      <c r="AQ143" s="675"/>
      <c r="AR143" s="675"/>
      <c r="AS143" s="675"/>
      <c r="AT143" s="494"/>
      <c r="AU143" s="684" t="s">
        <v>390</v>
      </c>
    </row>
    <row r="144" spans="1:47" s="684" customFormat="1" ht="24.95" customHeight="1" x14ac:dyDescent="0.25">
      <c r="A144" s="512" t="s">
        <v>1379</v>
      </c>
      <c r="B144" s="512">
        <f>COUNTIF($F$11:F144,F144)</f>
        <v>2</v>
      </c>
      <c r="C144" s="513" t="s">
        <v>984</v>
      </c>
      <c r="D144" s="514" t="s">
        <v>257</v>
      </c>
      <c r="E144" s="599" t="s">
        <v>711</v>
      </c>
      <c r="F144" s="494" t="s">
        <v>14</v>
      </c>
      <c r="G144" s="494" t="s">
        <v>974</v>
      </c>
      <c r="H144" s="494" t="str">
        <f>VLOOKUP(E144,'[16]Gui chi Quynh'!$C$7:$E$387,3,0)</f>
        <v>A3</v>
      </c>
      <c r="I144" s="494">
        <f>VLOOKUP(H144,Sheet1!$B$2:$C$12,2,TRUE)</f>
        <v>8</v>
      </c>
      <c r="J144" s="494" t="str">
        <f>VLOOKUP($E144,'[17]Gui chi Quynh'!$C$7:$E$387,3,0)</f>
        <v>A3</v>
      </c>
      <c r="K144" s="494">
        <f>VLOOKUP(J144,Sheet1!$B$2:$C$12,2,TRUE)</f>
        <v>8</v>
      </c>
      <c r="L144" s="494" t="str">
        <f>VLOOKUP(E144,'[18]Gui chi Quynh'!$C$7:$F$385,3,0)</f>
        <v>A3</v>
      </c>
      <c r="M144" s="494">
        <f>VLOOKUP(L144,Sheet1!$B$2:$C$12,2,TRUE)</f>
        <v>8</v>
      </c>
      <c r="N144" s="494" t="str">
        <f>VLOOKUP(E144,'[19]Gui chi Quynh'!$C$7:$E$391,3,0)</f>
        <v>A3</v>
      </c>
      <c r="O144" s="494">
        <f>VLOOKUP(N144,Sheet1!$B$2:$C$12,2,TRUE)</f>
        <v>8</v>
      </c>
      <c r="P144" s="494" t="str">
        <f>VLOOKUP(E144,'[20]Gui chi Quynh'!$C$7:$E$391,3,0)</f>
        <v>A3</v>
      </c>
      <c r="Q144" s="494">
        <f>VLOOKUP(P144,Sheet1!$B$2:$C$12,2,TRUE)</f>
        <v>8</v>
      </c>
      <c r="R144" s="494" t="str">
        <f>VLOOKUP($E144,'[21]Gui chi Quynh'!$C$7:$E$390,3,0)</f>
        <v>A3</v>
      </c>
      <c r="S144" s="494">
        <f>VLOOKUP(R144,Sheet1!$B$2:$C$12,2,TRUE)</f>
        <v>8</v>
      </c>
      <c r="T144" s="494" t="str">
        <f>VLOOKUP($E144,'[22]Gui chi Quynh'!$C$7:$E$390,3,0)</f>
        <v>A2</v>
      </c>
      <c r="U144" s="494">
        <f>VLOOKUP(T144,Sheet1!$B$2:$C$12,2,TRUE)</f>
        <v>9</v>
      </c>
      <c r="V144" s="494" t="str">
        <f>VLOOKUP($E144,'[23]Gui chi Quynh'!$C$7:$E$389,3,0)</f>
        <v>A3</v>
      </c>
      <c r="W144" s="494">
        <f>VLOOKUP(V144,Sheet1!$B$2:$C$12,2,TRUE)</f>
        <v>8</v>
      </c>
      <c r="X144" s="494" t="str">
        <f>VLOOKUP($E144,'[24]Gui chi Quynh'!$C$7:$E$389,3,0)</f>
        <v>A3</v>
      </c>
      <c r="Y144" s="494">
        <f>VLOOKUP(X144,Sheet1!$B$2:$C$12,2,TRUE)</f>
        <v>8</v>
      </c>
      <c r="Z144" s="494" t="str">
        <f>VLOOKUP($E144,'[25]Gui chi Quynh'!$C$7:$E$388,3,0)</f>
        <v>A2</v>
      </c>
      <c r="AA144" s="494">
        <f>VLOOKUP(Z144,Sheet1!$B$2:$C$12,2,TRUE)</f>
        <v>9</v>
      </c>
      <c r="AB144" s="494" t="str">
        <f>VLOOKUP($E144,'T5'!$E$9:$AH$337,24,0)</f>
        <v>A2</v>
      </c>
      <c r="AC144" s="494">
        <f>VLOOKUP(AB144,Sheet1!$B$2:$C$12,2,TRUE)</f>
        <v>9</v>
      </c>
      <c r="AD144" s="494"/>
      <c r="AE144" s="494" t="e">
        <f>VLOOKUP(AD144,Sheet1!$B$2:$C$12,2,TRUE)</f>
        <v>#N/A</v>
      </c>
      <c r="AF144" s="592" t="str">
        <f>VLOOKUP($E144,'[26]Tong hop ket qua'!$E$19:$M$219,9,0)</f>
        <v>Tốt</v>
      </c>
      <c r="AG144" s="709">
        <f t="shared" si="8"/>
        <v>8.2727272727272734</v>
      </c>
      <c r="AH144" s="709" t="str">
        <f t="shared" si="9"/>
        <v>11A*</v>
      </c>
      <c r="AI144" s="709">
        <f t="shared" si="10"/>
        <v>0</v>
      </c>
      <c r="AJ144" s="683"/>
      <c r="AK144" s="494" t="str">
        <f t="shared" si="11"/>
        <v>Xuất sắc</v>
      </c>
      <c r="AL144" s="494" t="str">
        <f>VLOOKUP($E144,'cac dv gui'!$C$280:$AC$282,25,0)</f>
        <v xml:space="preserve">Xuất sắc </v>
      </c>
      <c r="AM144" s="494" t="str">
        <f>VLOOKUP($E144,'cac dv gui'!$C$280:$AC$282,26,0)</f>
        <v xml:space="preserve">Xuất sắc </v>
      </c>
      <c r="AN144" s="675"/>
      <c r="AO144" s="494"/>
      <c r="AP144" s="675"/>
      <c r="AQ144" s="675"/>
      <c r="AR144" s="675"/>
      <c r="AS144" s="675"/>
      <c r="AT144" s="494"/>
      <c r="AU144" s="684" t="s">
        <v>391</v>
      </c>
    </row>
    <row r="145" spans="1:47" s="684" customFormat="1" ht="24.95" customHeight="1" x14ac:dyDescent="0.25">
      <c r="A145" s="512" t="s">
        <v>1380</v>
      </c>
      <c r="B145" s="512">
        <f>COUNTIF($F$11:F145,F145)</f>
        <v>3</v>
      </c>
      <c r="C145" s="513" t="s">
        <v>984</v>
      </c>
      <c r="D145" s="519" t="s">
        <v>258</v>
      </c>
      <c r="E145" s="599" t="s">
        <v>712</v>
      </c>
      <c r="F145" s="494" t="s">
        <v>14</v>
      </c>
      <c r="G145" s="494" t="s">
        <v>975</v>
      </c>
      <c r="H145" s="494" t="str">
        <f>VLOOKUP(E145,'[16]Gui chi Quynh'!$C$7:$E$387,3,0)</f>
        <v>A3</v>
      </c>
      <c r="I145" s="494">
        <f>VLOOKUP(H145,Sheet1!$B$2:$C$12,2,TRUE)</f>
        <v>8</v>
      </c>
      <c r="J145" s="494" t="str">
        <f>VLOOKUP($E145,'[17]Gui chi Quynh'!$C$7:$E$387,3,0)</f>
        <v>A3</v>
      </c>
      <c r="K145" s="494">
        <f>VLOOKUP(J145,Sheet1!$B$2:$C$12,2,TRUE)</f>
        <v>8</v>
      </c>
      <c r="L145" s="494" t="str">
        <f>VLOOKUP(E145,'[18]Gui chi Quynh'!$C$7:$F$385,3,0)</f>
        <v>A3</v>
      </c>
      <c r="M145" s="494">
        <f>VLOOKUP(L145,Sheet1!$B$2:$C$12,2,TRUE)</f>
        <v>8</v>
      </c>
      <c r="N145" s="494" t="str">
        <f>VLOOKUP(E145,'[19]Gui chi Quynh'!$C$7:$E$391,3,0)</f>
        <v>A3</v>
      </c>
      <c r="O145" s="494">
        <f>VLOOKUP(N145,Sheet1!$B$2:$C$12,2,TRUE)</f>
        <v>8</v>
      </c>
      <c r="P145" s="494" t="str">
        <f>VLOOKUP(E145,'[20]Gui chi Quynh'!$C$7:$E$391,3,0)</f>
        <v>A3</v>
      </c>
      <c r="Q145" s="494">
        <f>VLOOKUP(P145,Sheet1!$B$2:$C$12,2,TRUE)</f>
        <v>8</v>
      </c>
      <c r="R145" s="494" t="str">
        <f>VLOOKUP($E145,'[21]Gui chi Quynh'!$C$7:$E$390,3,0)</f>
        <v>A3</v>
      </c>
      <c r="S145" s="494">
        <f>VLOOKUP(R145,Sheet1!$B$2:$C$12,2,TRUE)</f>
        <v>8</v>
      </c>
      <c r="T145" s="494" t="str">
        <f>VLOOKUP($E145,'[22]Gui chi Quynh'!$C$7:$E$390,3,0)</f>
        <v>A3</v>
      </c>
      <c r="U145" s="494">
        <f>VLOOKUP(T145,Sheet1!$B$2:$C$12,2,TRUE)</f>
        <v>8</v>
      </c>
      <c r="V145" s="494" t="str">
        <f>VLOOKUP($E145,'[23]Gui chi Quynh'!$C$7:$E$389,3,0)</f>
        <v>A3</v>
      </c>
      <c r="W145" s="494">
        <f>VLOOKUP(V145,Sheet1!$B$2:$C$12,2,TRUE)</f>
        <v>8</v>
      </c>
      <c r="X145" s="494" t="str">
        <f>VLOOKUP($E145,'[24]Gui chi Quynh'!$C$7:$E$389,3,0)</f>
        <v>A3</v>
      </c>
      <c r="Y145" s="494">
        <f>VLOOKUP(X145,Sheet1!$B$2:$C$12,2,TRUE)</f>
        <v>8</v>
      </c>
      <c r="Z145" s="494" t="str">
        <f>VLOOKUP($E145,'[25]Gui chi Quynh'!$C$7:$E$388,3,0)</f>
        <v>A2</v>
      </c>
      <c r="AA145" s="494">
        <f>VLOOKUP(Z145,Sheet1!$B$2:$C$12,2,TRUE)</f>
        <v>9</v>
      </c>
      <c r="AB145" s="494" t="str">
        <f>VLOOKUP($E145,'T5'!$E$9:$AH$337,24,0)</f>
        <v>A2</v>
      </c>
      <c r="AC145" s="494">
        <f>VLOOKUP(AB145,Sheet1!$B$2:$C$12,2,TRUE)</f>
        <v>9</v>
      </c>
      <c r="AD145" s="494"/>
      <c r="AE145" s="494" t="e">
        <f>VLOOKUP(AD145,Sheet1!$B$2:$C$12,2,TRUE)</f>
        <v>#N/A</v>
      </c>
      <c r="AF145" s="592" t="str">
        <f>VLOOKUP($E145,'[26]Tong hop ket qua'!$E$19:$M$219,9,0)</f>
        <v>Tốt</v>
      </c>
      <c r="AG145" s="709">
        <f t="shared" si="8"/>
        <v>8.1818181818181817</v>
      </c>
      <c r="AH145" s="709" t="str">
        <f t="shared" si="9"/>
        <v>11A*</v>
      </c>
      <c r="AI145" s="709">
        <f t="shared" si="10"/>
        <v>0</v>
      </c>
      <c r="AJ145" s="683"/>
      <c r="AK145" s="494" t="str">
        <f t="shared" si="11"/>
        <v>Xuất sắc</v>
      </c>
      <c r="AL145" s="494" t="str">
        <f>VLOOKUP($E145,'cac dv gui'!$C$280:$AC$282,25,0)</f>
        <v xml:space="preserve">Xuất sắc </v>
      </c>
      <c r="AM145" s="494" t="str">
        <f>VLOOKUP($E145,'cac dv gui'!$C$280:$AC$282,26,0)</f>
        <v xml:space="preserve">Xuất sắc </v>
      </c>
      <c r="AN145" s="675"/>
      <c r="AO145" s="494"/>
      <c r="AP145" s="675"/>
      <c r="AQ145" s="675"/>
      <c r="AR145" s="675"/>
      <c r="AS145" s="675"/>
      <c r="AT145" s="494"/>
      <c r="AU145" s="684" t="s">
        <v>391</v>
      </c>
    </row>
    <row r="146" spans="1:47" s="684" customFormat="1" ht="24.95" customHeight="1" x14ac:dyDescent="0.25">
      <c r="A146" s="512" t="s">
        <v>1381</v>
      </c>
      <c r="B146" s="512">
        <f>COUNTIF($F$11:F146,F146)</f>
        <v>1</v>
      </c>
      <c r="C146" s="513" t="s">
        <v>985</v>
      </c>
      <c r="D146" s="514" t="s">
        <v>375</v>
      </c>
      <c r="E146" s="715" t="s">
        <v>713</v>
      </c>
      <c r="F146" s="494" t="s">
        <v>376</v>
      </c>
      <c r="G146" s="494" t="s">
        <v>974</v>
      </c>
      <c r="H146" s="494" t="str">
        <f>VLOOKUP(E146,'[16]Gui chi Quynh'!$C$7:$E$387,3,0)</f>
        <v>A1</v>
      </c>
      <c r="I146" s="494">
        <f>VLOOKUP(H146,Sheet1!$B$2:$C$12,2,TRUE)</f>
        <v>10</v>
      </c>
      <c r="J146" s="494" t="str">
        <f>VLOOKUP($E146,'[17]Gui chi Quynh'!$C$7:$E$387,3,0)</f>
        <v>A2</v>
      </c>
      <c r="K146" s="494">
        <f>VLOOKUP(J146,Sheet1!$B$2:$C$12,2,TRUE)</f>
        <v>9</v>
      </c>
      <c r="L146" s="494" t="str">
        <f>VLOOKUP(E146,'[18]Gui chi Quynh'!$C$7:$F$385,3,0)</f>
        <v>A1</v>
      </c>
      <c r="M146" s="494">
        <f>VLOOKUP(L146,Sheet1!$B$2:$C$12,2,TRUE)</f>
        <v>10</v>
      </c>
      <c r="N146" s="494" t="str">
        <f>VLOOKUP(E146,'[19]Gui chi Quynh'!$C$7:$E$391,3,0)</f>
        <v>A1</v>
      </c>
      <c r="O146" s="494">
        <f>VLOOKUP(N146,Sheet1!$B$2:$C$12,2,TRUE)</f>
        <v>10</v>
      </c>
      <c r="P146" s="494" t="str">
        <f>VLOOKUP(E146,'[20]Gui chi Quynh'!$C$7:$E$391,3,0)</f>
        <v>A1</v>
      </c>
      <c r="Q146" s="494">
        <f>VLOOKUP(P146,Sheet1!$B$2:$C$12,2,TRUE)</f>
        <v>10</v>
      </c>
      <c r="R146" s="494" t="str">
        <f>VLOOKUP($E146,'[21]Gui chi Quynh'!$C$7:$E$390,3,0)</f>
        <v>A1</v>
      </c>
      <c r="S146" s="494">
        <f>VLOOKUP(R146,Sheet1!$B$2:$C$12,2,TRUE)</f>
        <v>10</v>
      </c>
      <c r="T146" s="494" t="str">
        <f>VLOOKUP($E146,'[22]Gui chi Quynh'!$C$7:$E$390,3,0)</f>
        <v>A1</v>
      </c>
      <c r="U146" s="494">
        <f>VLOOKUP(T146,Sheet1!$B$2:$C$12,2,TRUE)</f>
        <v>10</v>
      </c>
      <c r="V146" s="494" t="str">
        <f>VLOOKUP($E146,'[23]Gui chi Quynh'!$C$7:$E$389,3,0)</f>
        <v>A3</v>
      </c>
      <c r="W146" s="494">
        <f>VLOOKUP(V146,Sheet1!$B$2:$C$12,2,TRUE)</f>
        <v>8</v>
      </c>
      <c r="X146" s="494" t="str">
        <f>VLOOKUP($E146,'[24]Gui chi Quynh'!$C$7:$E$389,3,0)</f>
        <v>A2</v>
      </c>
      <c r="Y146" s="494">
        <f>VLOOKUP(X146,Sheet1!$B$2:$C$12,2,TRUE)</f>
        <v>9</v>
      </c>
      <c r="Z146" s="494" t="str">
        <f>VLOOKUP($E146,'[25]Gui chi Quynh'!$C$7:$E$388,3,0)</f>
        <v>A2</v>
      </c>
      <c r="AA146" s="494">
        <f>VLOOKUP(Z146,Sheet1!$B$2:$C$12,2,TRUE)</f>
        <v>9</v>
      </c>
      <c r="AB146" s="494" t="str">
        <f>VLOOKUP($E146,'T5'!$E$9:$AH$337,24,0)</f>
        <v>A2</v>
      </c>
      <c r="AC146" s="494">
        <f>VLOOKUP(AB146,Sheet1!$B$2:$C$12,2,TRUE)</f>
        <v>9</v>
      </c>
      <c r="AD146" s="494"/>
      <c r="AE146" s="494" t="e">
        <f>VLOOKUP(AD146,Sheet1!$B$2:$C$12,2,TRUE)</f>
        <v>#N/A</v>
      </c>
      <c r="AF146" s="592" t="str">
        <f>VLOOKUP($E146,'[26]Tong hop ket qua'!$E$19:$M$219,9,0)</f>
        <v>Tốt</v>
      </c>
      <c r="AG146" s="709">
        <f t="shared" si="8"/>
        <v>9.454545454545455</v>
      </c>
      <c r="AH146" s="709" t="str">
        <f t="shared" si="9"/>
        <v>11A*</v>
      </c>
      <c r="AI146" s="709">
        <f t="shared" si="10"/>
        <v>0</v>
      </c>
      <c r="AJ146" s="683"/>
      <c r="AK146" s="494" t="str">
        <f t="shared" si="11"/>
        <v>Xuất sắc</v>
      </c>
      <c r="AL146" s="494" t="str">
        <f>VLOOKUP($E146,'cac dv gui'!$C$3:$AD$4,25,0)</f>
        <v>Xuất sắc</v>
      </c>
      <c r="AM146" s="494" t="str">
        <f>VLOOKUP($E146,'cac dv gui'!$C$3:$AD$4,25,0)</f>
        <v>Xuất sắc</v>
      </c>
      <c r="AN146" s="675"/>
      <c r="AO146" s="494" t="s">
        <v>1130</v>
      </c>
      <c r="AP146" s="675"/>
      <c r="AQ146" s="675"/>
      <c r="AR146" s="675"/>
      <c r="AS146" s="675"/>
      <c r="AT146" s="494"/>
      <c r="AU146" s="684" t="s">
        <v>391</v>
      </c>
    </row>
    <row r="147" spans="1:47" s="684" customFormat="1" ht="24.95" customHeight="1" x14ac:dyDescent="0.25">
      <c r="A147" s="512" t="s">
        <v>1382</v>
      </c>
      <c r="B147" s="512">
        <f>COUNTIF($F$11:F147,F147)</f>
        <v>1</v>
      </c>
      <c r="C147" s="513" t="s">
        <v>985</v>
      </c>
      <c r="D147" s="519" t="s">
        <v>207</v>
      </c>
      <c r="E147" s="599" t="s">
        <v>714</v>
      </c>
      <c r="F147" s="494" t="s">
        <v>377</v>
      </c>
      <c r="G147" s="494" t="s">
        <v>974</v>
      </c>
      <c r="H147" s="494" t="str">
        <f>VLOOKUP(E147,'[16]Gui chi Quynh'!$C$7:$E$387,3,0)</f>
        <v>A1</v>
      </c>
      <c r="I147" s="494">
        <f>VLOOKUP(H147,Sheet1!$B$2:$C$12,2,TRUE)</f>
        <v>10</v>
      </c>
      <c r="J147" s="494" t="str">
        <f>VLOOKUP($E147,'[17]Gui chi Quynh'!$C$7:$E$387,3,0)</f>
        <v>A1</v>
      </c>
      <c r="K147" s="494">
        <f>VLOOKUP(J147,Sheet1!$B$2:$C$12,2,TRUE)</f>
        <v>10</v>
      </c>
      <c r="L147" s="494" t="str">
        <f>VLOOKUP(E147,'[18]Gui chi Quynh'!$C$7:$F$385,3,0)</f>
        <v>A1</v>
      </c>
      <c r="M147" s="494">
        <f>VLOOKUP(L147,Sheet1!$B$2:$C$12,2,TRUE)</f>
        <v>10</v>
      </c>
      <c r="N147" s="494" t="str">
        <f>VLOOKUP(E147,'[19]Gui chi Quynh'!$C$7:$E$391,3,0)</f>
        <v>A1</v>
      </c>
      <c r="O147" s="494">
        <f>VLOOKUP(N147,Sheet1!$B$2:$C$12,2,TRUE)</f>
        <v>10</v>
      </c>
      <c r="P147" s="494" t="str">
        <f>VLOOKUP(E147,'[20]Gui chi Quynh'!$C$7:$E$391,3,0)</f>
        <v>A1</v>
      </c>
      <c r="Q147" s="494">
        <f>VLOOKUP(P147,Sheet1!$B$2:$C$12,2,TRUE)</f>
        <v>10</v>
      </c>
      <c r="R147" s="494" t="str">
        <f>VLOOKUP($E147,'[21]Gui chi Quynh'!$C$7:$E$390,3,0)</f>
        <v>A1</v>
      </c>
      <c r="S147" s="494">
        <f>VLOOKUP(R147,Sheet1!$B$2:$C$12,2,TRUE)</f>
        <v>10</v>
      </c>
      <c r="T147" s="494" t="str">
        <f>VLOOKUP($E147,'[22]Gui chi Quynh'!$C$7:$E$390,3,0)</f>
        <v>A1</v>
      </c>
      <c r="U147" s="494">
        <f>VLOOKUP(T147,Sheet1!$B$2:$C$12,2,TRUE)</f>
        <v>10</v>
      </c>
      <c r="V147" s="494" t="str">
        <f>VLOOKUP($E147,'[23]Gui chi Quynh'!$C$7:$E$389,3,0)</f>
        <v>A2</v>
      </c>
      <c r="W147" s="494">
        <f>VLOOKUP(V147,Sheet1!$B$2:$C$12,2,TRUE)</f>
        <v>9</v>
      </c>
      <c r="X147" s="494" t="str">
        <f>VLOOKUP($E147,'[24]Gui chi Quynh'!$C$7:$E$389,3,0)</f>
        <v>A1</v>
      </c>
      <c r="Y147" s="494">
        <f>VLOOKUP(X147,Sheet1!$B$2:$C$12,2,TRUE)</f>
        <v>10</v>
      </c>
      <c r="Z147" s="494" t="str">
        <f>VLOOKUP($E147,'[25]Gui chi Quynh'!$C$7:$E$388,3,0)</f>
        <v>A1</v>
      </c>
      <c r="AA147" s="494">
        <f>VLOOKUP(Z147,Sheet1!$B$2:$C$12,2,TRUE)</f>
        <v>10</v>
      </c>
      <c r="AB147" s="494" t="str">
        <f>VLOOKUP($E147,'T5'!$E$9:$AH$337,24,0)</f>
        <v>A2</v>
      </c>
      <c r="AC147" s="494">
        <f>VLOOKUP(AB147,Sheet1!$B$2:$C$12,2,TRUE)</f>
        <v>9</v>
      </c>
      <c r="AD147" s="494"/>
      <c r="AE147" s="494" t="e">
        <f>VLOOKUP(AD147,Sheet1!$B$2:$C$12,2,TRUE)</f>
        <v>#N/A</v>
      </c>
      <c r="AF147" s="592" t="str">
        <f>VLOOKUP($E147,'[26]Tong hop ket qua'!$E$19:$M$219,9,0)</f>
        <v>Tốt</v>
      </c>
      <c r="AG147" s="709">
        <f t="shared" si="8"/>
        <v>9.8181818181818183</v>
      </c>
      <c r="AH147" s="709" t="str">
        <f t="shared" si="9"/>
        <v>11A*</v>
      </c>
      <c r="AI147" s="709">
        <f t="shared" si="10"/>
        <v>0</v>
      </c>
      <c r="AJ147" s="683"/>
      <c r="AK147" s="494" t="str">
        <f t="shared" si="11"/>
        <v>Xuất sắc</v>
      </c>
      <c r="AL147" s="494" t="str">
        <f>VLOOKUP($E147,'cac dv gui'!$C$284:$AD$288,25,0)</f>
        <v xml:space="preserve">Xuất sắc </v>
      </c>
      <c r="AM147" s="494" t="str">
        <f>VLOOKUP($E147,'cac dv gui'!$C$284:$AD$288,26,0)</f>
        <v xml:space="preserve">Xuất sắc </v>
      </c>
      <c r="AN147" s="675"/>
      <c r="AO147" s="494" t="s">
        <v>1130</v>
      </c>
      <c r="AP147" s="675"/>
      <c r="AQ147" s="675"/>
      <c r="AR147" s="675"/>
      <c r="AS147" s="675"/>
      <c r="AT147" s="494"/>
      <c r="AU147" s="684" t="s">
        <v>391</v>
      </c>
    </row>
    <row r="148" spans="1:47" s="684" customFormat="1" ht="24.95" customHeight="1" x14ac:dyDescent="0.25">
      <c r="A148" s="512" t="s">
        <v>1383</v>
      </c>
      <c r="B148" s="512">
        <f>COUNTIF($F$11:F148,F148)</f>
        <v>2</v>
      </c>
      <c r="C148" s="513" t="s">
        <v>985</v>
      </c>
      <c r="D148" s="519" t="s">
        <v>61</v>
      </c>
      <c r="E148" s="599" t="s">
        <v>715</v>
      </c>
      <c r="F148" s="494" t="s">
        <v>377</v>
      </c>
      <c r="G148" s="494" t="s">
        <v>974</v>
      </c>
      <c r="H148" s="494" t="str">
        <f>VLOOKUP(E148,'[16]Gui chi Quynh'!$C$7:$E$387,3,0)</f>
        <v>A2</v>
      </c>
      <c r="I148" s="494">
        <f>VLOOKUP(H148,Sheet1!$B$2:$C$12,2,TRUE)</f>
        <v>9</v>
      </c>
      <c r="J148" s="494" t="str">
        <f>VLOOKUP($E148,'[17]Gui chi Quynh'!$C$7:$E$387,3,0)</f>
        <v>A2</v>
      </c>
      <c r="K148" s="494">
        <f>VLOOKUP(J148,Sheet1!$B$2:$C$12,2,TRUE)</f>
        <v>9</v>
      </c>
      <c r="L148" s="494" t="str">
        <f>VLOOKUP(E148,'[18]Gui chi Quynh'!$C$7:$F$385,3,0)</f>
        <v>A2</v>
      </c>
      <c r="M148" s="494">
        <f>VLOOKUP(L148,Sheet1!$B$2:$C$12,2,TRUE)</f>
        <v>9</v>
      </c>
      <c r="N148" s="494" t="str">
        <f>VLOOKUP(E148,'[19]Gui chi Quynh'!$C$7:$E$391,3,0)</f>
        <v>A1</v>
      </c>
      <c r="O148" s="494">
        <f>VLOOKUP(N148,Sheet1!$B$2:$C$12,2,TRUE)</f>
        <v>10</v>
      </c>
      <c r="P148" s="494" t="str">
        <f>VLOOKUP(E148,'[20]Gui chi Quynh'!$C$7:$E$391,3,0)</f>
        <v>A1</v>
      </c>
      <c r="Q148" s="494">
        <f>VLOOKUP(P148,Sheet1!$B$2:$C$12,2,TRUE)</f>
        <v>10</v>
      </c>
      <c r="R148" s="494" t="str">
        <f>VLOOKUP($E148,'[21]Gui chi Quynh'!$C$7:$E$390,3,0)</f>
        <v>A2</v>
      </c>
      <c r="S148" s="494">
        <f>VLOOKUP(R148,Sheet1!$B$2:$C$12,2,TRUE)</f>
        <v>9</v>
      </c>
      <c r="T148" s="494" t="str">
        <f>VLOOKUP($E148,'[22]Gui chi Quynh'!$C$7:$E$390,3,0)</f>
        <v>A2</v>
      </c>
      <c r="U148" s="494">
        <f>VLOOKUP(T148,Sheet1!$B$2:$C$12,2,TRUE)</f>
        <v>9</v>
      </c>
      <c r="V148" s="494" t="str">
        <f>VLOOKUP($E148,'[23]Gui chi Quynh'!$C$7:$E$389,3,0)</f>
        <v>A2</v>
      </c>
      <c r="W148" s="494">
        <f>VLOOKUP(V148,Sheet1!$B$2:$C$12,2,TRUE)</f>
        <v>9</v>
      </c>
      <c r="X148" s="494" t="str">
        <f>VLOOKUP($E148,'[24]Gui chi Quynh'!$C$7:$E$389,3,0)</f>
        <v>A2</v>
      </c>
      <c r="Y148" s="494">
        <f>VLOOKUP(X148,Sheet1!$B$2:$C$12,2,TRUE)</f>
        <v>9</v>
      </c>
      <c r="Z148" s="494" t="str">
        <f>VLOOKUP($E148,'[25]Gui chi Quynh'!$C$7:$E$388,3,0)</f>
        <v>A1</v>
      </c>
      <c r="AA148" s="494">
        <f>VLOOKUP(Z148,Sheet1!$B$2:$C$12,2,TRUE)</f>
        <v>10</v>
      </c>
      <c r="AB148" s="494" t="str">
        <f>VLOOKUP($E148,'T5'!$E$9:$AH$337,24,0)</f>
        <v>A2</v>
      </c>
      <c r="AC148" s="494">
        <f>VLOOKUP(AB148,Sheet1!$B$2:$C$12,2,TRUE)</f>
        <v>9</v>
      </c>
      <c r="AD148" s="494"/>
      <c r="AE148" s="494" t="e">
        <f>VLOOKUP(AD148,Sheet1!$B$2:$C$12,2,TRUE)</f>
        <v>#N/A</v>
      </c>
      <c r="AF148" s="592" t="str">
        <f>VLOOKUP($E148,'[26]Tong hop ket qua'!$E$19:$M$219,9,0)</f>
        <v>Tốt</v>
      </c>
      <c r="AG148" s="804">
        <f t="shared" si="8"/>
        <v>9.2727272727272734</v>
      </c>
      <c r="AH148" s="709" t="str">
        <f t="shared" si="9"/>
        <v>11A*</v>
      </c>
      <c r="AI148" s="709">
        <f t="shared" si="10"/>
        <v>0</v>
      </c>
      <c r="AJ148" s="683"/>
      <c r="AK148" s="494" t="str">
        <f t="shared" si="11"/>
        <v>Xuất sắc</v>
      </c>
      <c r="AL148" s="494" t="str">
        <f>VLOOKUP($E148,'cac dv gui'!$C$284:$AD$288,25,0)</f>
        <v xml:space="preserve">Xuất sắc </v>
      </c>
      <c r="AM148" s="494" t="str">
        <f>VLOOKUP($E148,'cac dv gui'!$C$284:$AD$288,26,0)</f>
        <v xml:space="preserve">Xuất sắc </v>
      </c>
      <c r="AN148" s="675"/>
      <c r="AO148" s="494"/>
      <c r="AP148" s="675"/>
      <c r="AQ148" s="675"/>
      <c r="AR148" s="675"/>
      <c r="AS148" s="675"/>
      <c r="AT148" s="494"/>
      <c r="AU148" s="684" t="s">
        <v>390</v>
      </c>
    </row>
    <row r="149" spans="1:47" s="684" customFormat="1" ht="24.95" customHeight="1" x14ac:dyDescent="0.25">
      <c r="A149" s="512" t="s">
        <v>1384</v>
      </c>
      <c r="B149" s="512">
        <f>COUNTIF($F$11:F149,F149)</f>
        <v>3</v>
      </c>
      <c r="C149" s="513" t="s">
        <v>985</v>
      </c>
      <c r="D149" s="519" t="s">
        <v>209</v>
      </c>
      <c r="E149" s="599" t="s">
        <v>716</v>
      </c>
      <c r="F149" s="494" t="s">
        <v>377</v>
      </c>
      <c r="G149" s="494" t="s">
        <v>974</v>
      </c>
      <c r="H149" s="494" t="str">
        <f>VLOOKUP(E149,'[16]Gui chi Quynh'!$C$7:$E$387,3,0)</f>
        <v>A2</v>
      </c>
      <c r="I149" s="494">
        <f>VLOOKUP(H149,Sheet1!$B$2:$C$12,2,TRUE)</f>
        <v>9</v>
      </c>
      <c r="J149" s="494" t="str">
        <f>VLOOKUP($E149,'[17]Gui chi Quynh'!$C$7:$E$387,3,0)</f>
        <v>A2</v>
      </c>
      <c r="K149" s="494">
        <f>VLOOKUP(J149,Sheet1!$B$2:$C$12,2,TRUE)</f>
        <v>9</v>
      </c>
      <c r="L149" s="494" t="str">
        <f>VLOOKUP(E149,'[18]Gui chi Quynh'!$C$7:$F$385,3,0)</f>
        <v>A3</v>
      </c>
      <c r="M149" s="494">
        <f>VLOOKUP(L149,Sheet1!$B$2:$C$12,2,TRUE)</f>
        <v>8</v>
      </c>
      <c r="N149" s="494" t="str">
        <f>VLOOKUP(E149,'[19]Gui chi Quynh'!$C$7:$E$391,3,0)</f>
        <v>A1</v>
      </c>
      <c r="O149" s="494">
        <f>VLOOKUP(N149,Sheet1!$B$2:$C$12,2,TRUE)</f>
        <v>10</v>
      </c>
      <c r="P149" s="494" t="str">
        <f>VLOOKUP(E149,'[20]Gui chi Quynh'!$C$7:$E$391,3,0)</f>
        <v>A1</v>
      </c>
      <c r="Q149" s="494">
        <f>VLOOKUP(P149,Sheet1!$B$2:$C$12,2,TRUE)</f>
        <v>10</v>
      </c>
      <c r="R149" s="494" t="str">
        <f>VLOOKUP($E149,'[21]Gui chi Quynh'!$C$7:$E$390,3,0)</f>
        <v>A2</v>
      </c>
      <c r="S149" s="494">
        <f>VLOOKUP(R149,Sheet1!$B$2:$C$12,2,TRUE)</f>
        <v>9</v>
      </c>
      <c r="T149" s="494" t="str">
        <f>VLOOKUP($E149,'[22]Gui chi Quynh'!$C$7:$E$390,3,0)</f>
        <v>A2</v>
      </c>
      <c r="U149" s="494">
        <f>VLOOKUP(T149,Sheet1!$B$2:$C$12,2,TRUE)</f>
        <v>9</v>
      </c>
      <c r="V149" s="494" t="str">
        <f>VLOOKUP($E149,'[23]Gui chi Quynh'!$C$7:$E$389,3,0)</f>
        <v>A1</v>
      </c>
      <c r="W149" s="494">
        <f>VLOOKUP(V149,Sheet1!$B$2:$C$12,2,TRUE)</f>
        <v>10</v>
      </c>
      <c r="X149" s="494" t="str">
        <f>VLOOKUP($E149,'[24]Gui chi Quynh'!$C$7:$E$389,3,0)</f>
        <v>A1</v>
      </c>
      <c r="Y149" s="494">
        <f>VLOOKUP(X149,Sheet1!$B$2:$C$12,2,TRUE)</f>
        <v>10</v>
      </c>
      <c r="Z149" s="494" t="str">
        <f>VLOOKUP($E149,'[25]Gui chi Quynh'!$C$7:$E$388,3,0)</f>
        <v>A1</v>
      </c>
      <c r="AA149" s="494">
        <f>VLOOKUP(Z149,Sheet1!$B$2:$C$12,2,TRUE)</f>
        <v>10</v>
      </c>
      <c r="AB149" s="494" t="str">
        <f>VLOOKUP($E149,'T5'!$E$9:$AH$337,24,0)</f>
        <v>A1</v>
      </c>
      <c r="AC149" s="494">
        <f>VLOOKUP(AB149,Sheet1!$B$2:$C$12,2,TRUE)</f>
        <v>10</v>
      </c>
      <c r="AD149" s="494"/>
      <c r="AE149" s="494" t="e">
        <f>VLOOKUP(AD149,Sheet1!$B$2:$C$12,2,TRUE)</f>
        <v>#N/A</v>
      </c>
      <c r="AF149" s="592" t="str">
        <f>VLOOKUP($E149,'[26]Tong hop ket qua'!$E$19:$M$219,9,0)</f>
        <v>Khá</v>
      </c>
      <c r="AG149" s="709">
        <f t="shared" si="8"/>
        <v>9.454545454545455</v>
      </c>
      <c r="AH149" s="709" t="str">
        <f t="shared" si="9"/>
        <v>11A*</v>
      </c>
      <c r="AI149" s="709">
        <f t="shared" si="10"/>
        <v>0</v>
      </c>
      <c r="AJ149" s="683"/>
      <c r="AK149" s="494" t="str">
        <f t="shared" si="11"/>
        <v>Xuất sắc</v>
      </c>
      <c r="AL149" s="494" t="str">
        <f>VLOOKUP($E149,'cac dv gui'!$C$284:$AD$288,25,0)</f>
        <v xml:space="preserve">Xuất sắc </v>
      </c>
      <c r="AM149" s="494" t="str">
        <f>VLOOKUP($E149,'cac dv gui'!$C$284:$AD$288,26,0)</f>
        <v xml:space="preserve">Xuất sắc </v>
      </c>
      <c r="AN149" s="675"/>
      <c r="AO149" s="494"/>
      <c r="AP149" s="675"/>
      <c r="AQ149" s="675"/>
      <c r="AR149" s="675"/>
      <c r="AS149" s="675"/>
      <c r="AT149" s="494"/>
      <c r="AU149" s="684" t="s">
        <v>390</v>
      </c>
    </row>
    <row r="150" spans="1:47" s="684" customFormat="1" ht="24.95" customHeight="1" x14ac:dyDescent="0.25">
      <c r="A150" s="512" t="s">
        <v>1385</v>
      </c>
      <c r="B150" s="512">
        <f>COUNTIF($F$11:F324,F150)</f>
        <v>4</v>
      </c>
      <c r="C150" s="513" t="s">
        <v>985</v>
      </c>
      <c r="D150" s="716" t="s">
        <v>1004</v>
      </c>
      <c r="E150" s="599" t="s">
        <v>1005</v>
      </c>
      <c r="F150" s="713" t="s">
        <v>377</v>
      </c>
      <c r="G150" s="713" t="s">
        <v>975</v>
      </c>
      <c r="H150" s="494" t="str">
        <f>VLOOKUP(E150,'[16]Gui chi Quynh'!$C$7:$E$387,3,0)</f>
        <v>A3</v>
      </c>
      <c r="I150" s="494">
        <f>VLOOKUP(H150,Sheet1!$B$2:$C$12,2,TRUE)</f>
        <v>8</v>
      </c>
      <c r="J150" s="494" t="str">
        <f>VLOOKUP($E150,'[17]Gui chi Quynh'!$C$7:$E$387,3,0)</f>
        <v>A3</v>
      </c>
      <c r="K150" s="494">
        <f>VLOOKUP(J150,Sheet1!$B$2:$C$12,2,TRUE)</f>
        <v>8</v>
      </c>
      <c r="L150" s="494" t="str">
        <f>VLOOKUP(E150,'[18]Gui chi Quynh'!$C$7:$F$385,3,0)</f>
        <v>A3</v>
      </c>
      <c r="M150" s="494">
        <f>VLOOKUP(L150,Sheet1!$B$2:$C$12,2,TRUE)</f>
        <v>8</v>
      </c>
      <c r="N150" s="494" t="str">
        <f>VLOOKUP(E150,'[19]Gui chi Quynh'!$C$7:$E$391,3,0)</f>
        <v>A2</v>
      </c>
      <c r="O150" s="494">
        <f>VLOOKUP(N150,Sheet1!$B$2:$C$12,2,TRUE)</f>
        <v>9</v>
      </c>
      <c r="P150" s="494" t="str">
        <f>VLOOKUP(E150,'[20]Gui chi Quynh'!$C$7:$E$391,3,0)</f>
        <v>A2</v>
      </c>
      <c r="Q150" s="494">
        <f>VLOOKUP(P150,Sheet1!$B$2:$C$12,2,TRUE)</f>
        <v>9</v>
      </c>
      <c r="R150" s="494" t="str">
        <f>VLOOKUP($E150,'[21]Gui chi Quynh'!$C$7:$E$390,3,0)</f>
        <v>A4</v>
      </c>
      <c r="S150" s="494">
        <f>VLOOKUP(R150,Sheet1!$B$2:$C$12,2,TRUE)</f>
        <v>7</v>
      </c>
      <c r="T150" s="494" t="str">
        <f>VLOOKUP($E150,'[22]Gui chi Quynh'!$C$7:$E$390,3,0)</f>
        <v>A3</v>
      </c>
      <c r="U150" s="494">
        <f>VLOOKUP(T150,Sheet1!$B$2:$C$12,2,TRUE)</f>
        <v>8</v>
      </c>
      <c r="V150" s="494" t="str">
        <f>VLOOKUP($E150,'[23]Gui chi Quynh'!$C$7:$E$389,3,0)</f>
        <v>A2</v>
      </c>
      <c r="W150" s="494">
        <f>VLOOKUP(V150,Sheet1!$B$2:$C$12,2,TRUE)</f>
        <v>9</v>
      </c>
      <c r="X150" s="494" t="str">
        <f>VLOOKUP($E150,'[24]Gui chi Quynh'!$C$7:$E$389,3,0)</f>
        <v>A2</v>
      </c>
      <c r="Y150" s="494">
        <f>VLOOKUP(X150,Sheet1!$B$2:$C$12,2,TRUE)</f>
        <v>9</v>
      </c>
      <c r="Z150" s="494" t="str">
        <f>VLOOKUP($E150,'[25]Gui chi Quynh'!$C$7:$E$388,3,0)</f>
        <v>A2</v>
      </c>
      <c r="AA150" s="494">
        <f>VLOOKUP(Z150,Sheet1!$B$2:$C$12,2,TRUE)</f>
        <v>9</v>
      </c>
      <c r="AB150" s="494" t="str">
        <f>VLOOKUP($E150,'T5'!$E$9:$AH$337,24,0)</f>
        <v>A3</v>
      </c>
      <c r="AC150" s="494">
        <f>VLOOKUP(AB150,Sheet1!$B$2:$C$12,2,TRUE)</f>
        <v>8</v>
      </c>
      <c r="AD150" s="494"/>
      <c r="AE150" s="494" t="e">
        <f>VLOOKUP(AD150,Sheet1!$B$2:$C$12,2,TRUE)</f>
        <v>#N/A</v>
      </c>
      <c r="AF150" s="592" t="str">
        <f>VLOOKUP($E150,'[26]Tong hop ket qua'!$E$19:$M$219,9,0)</f>
        <v>Khá</v>
      </c>
      <c r="AG150" s="804">
        <f t="shared" si="8"/>
        <v>8.3636363636363633</v>
      </c>
      <c r="AH150" s="709" t="str">
        <f t="shared" si="9"/>
        <v>11A*</v>
      </c>
      <c r="AI150" s="709">
        <f t="shared" si="10"/>
        <v>0</v>
      </c>
      <c r="AJ150" s="683"/>
      <c r="AK150" s="494" t="str">
        <f t="shared" si="11"/>
        <v>Xuất sắc</v>
      </c>
      <c r="AL150" s="494" t="str">
        <f>VLOOKUP($E150,'cac dv gui'!$C$284:$AD$288,25,0)</f>
        <v xml:space="preserve">Xuất sắc </v>
      </c>
      <c r="AM150" s="494" t="str">
        <f>VLOOKUP($E150,'cac dv gui'!$C$284:$AD$288,26,0)</f>
        <v xml:space="preserve">Xuất sắc </v>
      </c>
      <c r="AN150" s="675"/>
      <c r="AO150" s="494"/>
      <c r="AP150" s="675"/>
      <c r="AQ150" s="675"/>
      <c r="AR150" s="675"/>
      <c r="AS150" s="675"/>
      <c r="AT150" s="494"/>
      <c r="AU150" s="684" t="s">
        <v>391</v>
      </c>
    </row>
    <row r="151" spans="1:47" s="684" customFormat="1" ht="27.75" customHeight="1" x14ac:dyDescent="0.25">
      <c r="A151" s="680"/>
      <c r="B151" s="680"/>
      <c r="C151" s="708"/>
      <c r="D151" s="805" t="s">
        <v>1278</v>
      </c>
      <c r="E151" s="680"/>
      <c r="F151" s="680"/>
      <c r="G151" s="680"/>
      <c r="H151" s="680"/>
      <c r="I151" s="680"/>
      <c r="J151" s="680"/>
      <c r="K151" s="680"/>
      <c r="L151" s="680"/>
      <c r="M151" s="680"/>
      <c r="N151" s="680"/>
      <c r="O151" s="680"/>
      <c r="P151" s="680"/>
      <c r="Q151" s="680"/>
      <c r="R151" s="680"/>
      <c r="S151" s="680"/>
      <c r="T151" s="680"/>
      <c r="U151" s="680"/>
      <c r="V151" s="680"/>
      <c r="W151" s="680"/>
      <c r="X151" s="680"/>
      <c r="Y151" s="680"/>
      <c r="Z151" s="680"/>
      <c r="AA151" s="680"/>
      <c r="AB151" s="680"/>
      <c r="AC151" s="680"/>
      <c r="AD151" s="680"/>
      <c r="AE151" s="680"/>
      <c r="AF151" s="680"/>
      <c r="AG151" s="675"/>
      <c r="AH151" s="709" t="str">
        <f t="shared" si="9"/>
        <v xml:space="preserve">0A* </v>
      </c>
      <c r="AI151" s="709">
        <f t="shared" si="10"/>
        <v>0</v>
      </c>
      <c r="AJ151" s="675"/>
      <c r="AK151" s="494"/>
      <c r="AL151" s="675"/>
      <c r="AM151" s="494"/>
      <c r="AN151" s="675"/>
      <c r="AO151" s="494"/>
      <c r="AP151" s="675"/>
      <c r="AQ151" s="675"/>
      <c r="AR151" s="675"/>
      <c r="AS151" s="675"/>
      <c r="AT151" s="675"/>
    </row>
    <row r="152" spans="1:47" s="684" customFormat="1" ht="24.95" customHeight="1" x14ac:dyDescent="0.25">
      <c r="A152" s="512" t="s">
        <v>1386</v>
      </c>
      <c r="B152" s="512">
        <f>COUNTIF($F$11:F152,F152)</f>
        <v>8</v>
      </c>
      <c r="C152" s="513" t="s">
        <v>985</v>
      </c>
      <c r="D152" s="514" t="s">
        <v>1002</v>
      </c>
      <c r="E152" s="512" t="s">
        <v>1003</v>
      </c>
      <c r="F152" s="494" t="s">
        <v>362</v>
      </c>
      <c r="G152" s="494" t="s">
        <v>975</v>
      </c>
      <c r="H152" s="494" t="str">
        <f>VLOOKUP(E152,'[16]Gui chi Quynh'!$C$7:$E$387,3,0)</f>
        <v>A3</v>
      </c>
      <c r="I152" s="494">
        <f>VLOOKUP(H152,Sheet1!$B$2:$C$12,2,TRUE)</f>
        <v>8</v>
      </c>
      <c r="J152" s="494" t="str">
        <f>VLOOKUP($E152,'[17]Gui chi Quynh'!$C$7:$E$387,3,0)</f>
        <v>A3</v>
      </c>
      <c r="K152" s="494">
        <f>VLOOKUP(J152,Sheet1!$B$2:$C$12,2,TRUE)</f>
        <v>8</v>
      </c>
      <c r="L152" s="494" t="str">
        <f>VLOOKUP(E152,'[18]Gui chi Quynh'!$C$7:$F$385,3,0)</f>
        <v>A4</v>
      </c>
      <c r="M152" s="494">
        <f>VLOOKUP(L152,Sheet1!$B$2:$C$12,2,TRUE)</f>
        <v>7</v>
      </c>
      <c r="N152" s="494" t="str">
        <f>VLOOKUP(E152,'[19]Gui chi Quynh'!$C$7:$E$391,3,0)</f>
        <v>A3</v>
      </c>
      <c r="O152" s="494">
        <f>VLOOKUP(N152,Sheet1!$B$2:$C$12,2,TRUE)</f>
        <v>8</v>
      </c>
      <c r="P152" s="494" t="str">
        <f>VLOOKUP(E152,'[20]Gui chi Quynh'!$C$7:$E$391,3,0)</f>
        <v>A4</v>
      </c>
      <c r="Q152" s="494">
        <f>VLOOKUP(P152,Sheet1!$B$2:$C$12,2,TRUE)</f>
        <v>7</v>
      </c>
      <c r="R152" s="494" t="str">
        <f>VLOOKUP($E152,'[21]Gui chi Quynh'!$C$7:$E$390,3,0)</f>
        <v>A3</v>
      </c>
      <c r="S152" s="494">
        <f>VLOOKUP(R152,Sheet1!$B$2:$C$12,2,TRUE)</f>
        <v>8</v>
      </c>
      <c r="T152" s="494" t="str">
        <f>VLOOKUP($E152,'[22]Gui chi Quynh'!$C$7:$E$390,3,0)</f>
        <v>A3</v>
      </c>
      <c r="U152" s="494">
        <f>VLOOKUP(T152,Sheet1!$B$2:$C$12,2,TRUE)</f>
        <v>8</v>
      </c>
      <c r="V152" s="494" t="str">
        <f>VLOOKUP($E152,'[23]Gui chi Quynh'!$C$7:$E$389,3,0)</f>
        <v>A3</v>
      </c>
      <c r="W152" s="494">
        <f>VLOOKUP(V152,Sheet1!$B$2:$C$12,2,TRUE)</f>
        <v>8</v>
      </c>
      <c r="X152" s="494" t="str">
        <f>VLOOKUP($E152,'[24]Gui chi Quynh'!$C$7:$E$389,3,0)</f>
        <v>A3</v>
      </c>
      <c r="Y152" s="494">
        <f>VLOOKUP(X152,Sheet1!$B$2:$C$12,2,TRUE)</f>
        <v>8</v>
      </c>
      <c r="Z152" s="494" t="str">
        <f>VLOOKUP($E152,'[25]Gui chi Quynh'!$C$7:$E$388,3,0)</f>
        <v>A3</v>
      </c>
      <c r="AA152" s="494">
        <f>VLOOKUP(Z152,Sheet1!$B$2:$C$12,2,TRUE)</f>
        <v>8</v>
      </c>
      <c r="AB152" s="494" t="str">
        <f>VLOOKUP($E152,'T5'!$E$9:$AH$337,24,0)</f>
        <v>A4</v>
      </c>
      <c r="AC152" s="494">
        <f>VLOOKUP(AB152,Sheet1!$B$2:$C$12,2,TRUE)</f>
        <v>7</v>
      </c>
      <c r="AD152" s="494"/>
      <c r="AE152" s="494" t="e">
        <f>VLOOKUP(AD152,Sheet1!$B$2:$C$12,2,TRUE)</f>
        <v>#N/A</v>
      </c>
      <c r="AF152" s="592" t="str">
        <f>VLOOKUP($E152,'[26]Tong hop ket qua'!$E$19:$M$219,9,0)</f>
        <v>Tốt</v>
      </c>
      <c r="AG152" s="709">
        <f t="shared" ref="AG152:AG163" si="12">(I152+K152+M152+O152+Q152+S152+U152+W152+Y152+AA152+AC152)/11</f>
        <v>7.7272727272727275</v>
      </c>
      <c r="AH152" s="709" t="str">
        <f t="shared" si="9"/>
        <v>11A*</v>
      </c>
      <c r="AI152" s="709">
        <f t="shared" si="10"/>
        <v>0</v>
      </c>
      <c r="AJ152" s="683"/>
      <c r="AK152" s="494" t="str">
        <f t="shared" si="11"/>
        <v>Tốt</v>
      </c>
      <c r="AL152" s="494" t="str">
        <f>VLOOKUP($E152,'cac dv gui'!$C$111:$AC$119,25,0)</f>
        <v>Tốt</v>
      </c>
      <c r="AM152" s="494" t="str">
        <f>VLOOKUP($E152,'cac dv gui'!$C$111:$AC$119,26,0)</f>
        <v>Tốt</v>
      </c>
      <c r="AN152" s="675"/>
      <c r="AO152" s="494"/>
      <c r="AP152" s="675"/>
      <c r="AQ152" s="675"/>
      <c r="AR152" s="675"/>
      <c r="AS152" s="675"/>
      <c r="AT152" s="494"/>
      <c r="AU152" s="684" t="s">
        <v>392</v>
      </c>
    </row>
    <row r="153" spans="1:47" s="684" customFormat="1" ht="24.95" customHeight="1" x14ac:dyDescent="0.25">
      <c r="A153" s="512" t="s">
        <v>1387</v>
      </c>
      <c r="B153" s="512">
        <f>COUNTIF($F$11:F153,F153)</f>
        <v>16</v>
      </c>
      <c r="C153" s="513" t="s">
        <v>985</v>
      </c>
      <c r="D153" s="519" t="s">
        <v>28</v>
      </c>
      <c r="E153" s="599" t="s">
        <v>416</v>
      </c>
      <c r="F153" s="494" t="s">
        <v>360</v>
      </c>
      <c r="G153" s="494" t="s">
        <v>975</v>
      </c>
      <c r="H153" s="494" t="str">
        <f>VLOOKUP(E153,'[16]Gui chi Quynh'!$C$7:$E$387,3,0)</f>
        <v>A4</v>
      </c>
      <c r="I153" s="494">
        <f>VLOOKUP(H153,Sheet1!$B$2:$C$12,2,TRUE)</f>
        <v>7</v>
      </c>
      <c r="J153" s="494" t="str">
        <f>VLOOKUP($E153,'[17]Gui chi Quynh'!$C$7:$E$387,3,0)</f>
        <v>A3</v>
      </c>
      <c r="K153" s="494">
        <f>VLOOKUP(J153,Sheet1!$B$2:$C$12,2,TRUE)</f>
        <v>8</v>
      </c>
      <c r="L153" s="494" t="str">
        <f>VLOOKUP(E153,'[18]Gui chi Quynh'!$C$7:$F$385,3,0)</f>
        <v>A4</v>
      </c>
      <c r="M153" s="494">
        <f>VLOOKUP(L153,Sheet1!$B$2:$C$12,2,TRUE)</f>
        <v>7</v>
      </c>
      <c r="N153" s="494" t="str">
        <f>VLOOKUP(E153,'[19]Gui chi Quynh'!$C$7:$E$391,3,0)</f>
        <v>A4</v>
      </c>
      <c r="O153" s="494">
        <f>VLOOKUP(N153,Sheet1!$B$2:$C$12,2,TRUE)</f>
        <v>7</v>
      </c>
      <c r="P153" s="494" t="str">
        <f>VLOOKUP(E153,'[20]Gui chi Quynh'!$C$7:$E$391,3,0)</f>
        <v>A3</v>
      </c>
      <c r="Q153" s="494">
        <f>VLOOKUP(P153,Sheet1!$B$2:$C$12,2,TRUE)</f>
        <v>8</v>
      </c>
      <c r="R153" s="494" t="str">
        <f>VLOOKUP($E153,'[21]Gui chi Quynh'!$C$7:$E$390,3,0)</f>
        <v>A4</v>
      </c>
      <c r="S153" s="494">
        <f>VLOOKUP(R153,Sheet1!$B$2:$C$12,2,TRUE)</f>
        <v>7</v>
      </c>
      <c r="T153" s="494" t="str">
        <f>VLOOKUP($E153,'[22]Gui chi Quynh'!$C$7:$E$390,3,0)</f>
        <v>A3</v>
      </c>
      <c r="U153" s="494">
        <f>VLOOKUP(T153,Sheet1!$B$2:$C$12,2,TRUE)</f>
        <v>8</v>
      </c>
      <c r="V153" s="494" t="str">
        <f>VLOOKUP($E153,'[23]Gui chi Quynh'!$C$7:$E$389,3,0)</f>
        <v>A4</v>
      </c>
      <c r="W153" s="494">
        <f>VLOOKUP(V153,Sheet1!$B$2:$C$12,2,TRUE)</f>
        <v>7</v>
      </c>
      <c r="X153" s="494" t="str">
        <f>VLOOKUP($E153,'[24]Gui chi Quynh'!$C$7:$E$389,3,0)</f>
        <v>A4</v>
      </c>
      <c r="Y153" s="494">
        <f>VLOOKUP(X153,Sheet1!$B$2:$C$12,2,TRUE)</f>
        <v>7</v>
      </c>
      <c r="Z153" s="494" t="str">
        <f>VLOOKUP($E153,'[25]Gui chi Quynh'!$C$7:$E$388,3,0)</f>
        <v>A4</v>
      </c>
      <c r="AA153" s="494">
        <f>VLOOKUP(Z153,Sheet1!$B$2:$C$12,2,TRUE)</f>
        <v>7</v>
      </c>
      <c r="AB153" s="494" t="str">
        <f>VLOOKUP($E153,'T5'!$E$9:$AH$337,24,0)</f>
        <v>A4</v>
      </c>
      <c r="AC153" s="494">
        <f>VLOOKUP(AB153,Sheet1!$B$2:$C$12,2,TRUE)</f>
        <v>7</v>
      </c>
      <c r="AD153" s="494"/>
      <c r="AE153" s="494" t="e">
        <f>VLOOKUP(AD153,Sheet1!$B$2:$C$12,2,TRUE)</f>
        <v>#N/A</v>
      </c>
      <c r="AF153" s="592"/>
      <c r="AG153" s="709">
        <f t="shared" si="12"/>
        <v>7.2727272727272725</v>
      </c>
      <c r="AH153" s="709" t="str">
        <f t="shared" si="9"/>
        <v>11A*</v>
      </c>
      <c r="AI153" s="709">
        <f t="shared" si="10"/>
        <v>0</v>
      </c>
      <c r="AJ153" s="683"/>
      <c r="AK153" s="494" t="str">
        <f t="shared" si="11"/>
        <v>Tốt</v>
      </c>
      <c r="AL153" s="494" t="s">
        <v>966</v>
      </c>
      <c r="AM153" s="494" t="s">
        <v>966</v>
      </c>
      <c r="AN153" s="675"/>
      <c r="AO153" s="494"/>
      <c r="AP153" s="675"/>
      <c r="AQ153" s="675"/>
      <c r="AR153" s="675"/>
      <c r="AS153" s="675"/>
      <c r="AT153" s="494"/>
    </row>
    <row r="154" spans="1:47" s="684" customFormat="1" ht="24.95" customHeight="1" x14ac:dyDescent="0.25">
      <c r="A154" s="512" t="s">
        <v>1388</v>
      </c>
      <c r="B154" s="512">
        <f>COUNTIF($F$11:F154,F154)</f>
        <v>17</v>
      </c>
      <c r="C154" s="513" t="s">
        <v>985</v>
      </c>
      <c r="D154" s="552" t="s">
        <v>39</v>
      </c>
      <c r="E154" s="520" t="s">
        <v>423</v>
      </c>
      <c r="F154" s="494" t="s">
        <v>360</v>
      </c>
      <c r="G154" s="494" t="s">
        <v>975</v>
      </c>
      <c r="H154" s="494" t="str">
        <f>VLOOKUP(E154,'[16]Gui chi Quynh'!$C$7:$E$387,3,0)</f>
        <v>A3</v>
      </c>
      <c r="I154" s="494">
        <f>VLOOKUP(H154,Sheet1!$B$2:$C$12,2,TRUE)</f>
        <v>8</v>
      </c>
      <c r="J154" s="494" t="str">
        <f>VLOOKUP($E154,'[17]Gui chi Quynh'!$C$7:$E$387,3,0)</f>
        <v>A4</v>
      </c>
      <c r="K154" s="494">
        <f>VLOOKUP(J154,Sheet1!$B$2:$C$12,2,TRUE)</f>
        <v>7</v>
      </c>
      <c r="L154" s="494" t="str">
        <f>VLOOKUP(E154,'[18]Gui chi Quynh'!$C$7:$F$385,3,0)</f>
        <v>A3</v>
      </c>
      <c r="M154" s="494">
        <f>VLOOKUP(L154,Sheet1!$B$2:$C$12,2,TRUE)</f>
        <v>8</v>
      </c>
      <c r="N154" s="494" t="str">
        <f>VLOOKUP(E154,'[19]Gui chi Quynh'!$C$7:$E$391,3,0)</f>
        <v>A4</v>
      </c>
      <c r="O154" s="494">
        <f>VLOOKUP(N154,Sheet1!$B$2:$C$12,2,TRUE)</f>
        <v>7</v>
      </c>
      <c r="P154" s="494" t="str">
        <f>VLOOKUP(E154,'[20]Gui chi Quynh'!$C$7:$E$391,3,0)</f>
        <v>A3</v>
      </c>
      <c r="Q154" s="494">
        <f>VLOOKUP(P154,Sheet1!$B$2:$C$12,2,TRUE)</f>
        <v>8</v>
      </c>
      <c r="R154" s="494" t="str">
        <f>VLOOKUP($E154,'[21]Gui chi Quynh'!$C$7:$E$390,3,0)</f>
        <v>A3</v>
      </c>
      <c r="S154" s="494">
        <f>VLOOKUP(R154,Sheet1!$B$2:$C$12,2,TRUE)</f>
        <v>8</v>
      </c>
      <c r="T154" s="494" t="str">
        <f>VLOOKUP($E154,'[22]Gui chi Quynh'!$C$7:$E$390,3,0)</f>
        <v>A3</v>
      </c>
      <c r="U154" s="494">
        <f>VLOOKUP(T154,Sheet1!$B$2:$C$12,2,TRUE)</f>
        <v>8</v>
      </c>
      <c r="V154" s="494" t="str">
        <f>VLOOKUP($E154,'[23]Gui chi Quynh'!$C$7:$E$389,3,0)</f>
        <v>A3</v>
      </c>
      <c r="W154" s="494">
        <f>VLOOKUP(V154,Sheet1!$B$2:$C$12,2,TRUE)</f>
        <v>8</v>
      </c>
      <c r="X154" s="494" t="str">
        <f>VLOOKUP($E154,'[24]Gui chi Quynh'!$C$7:$E$389,3,0)</f>
        <v>A3</v>
      </c>
      <c r="Y154" s="494">
        <f>VLOOKUP(X154,Sheet1!$B$2:$C$12,2,TRUE)</f>
        <v>8</v>
      </c>
      <c r="Z154" s="494" t="str">
        <f>VLOOKUP($E154,'[25]Gui chi Quynh'!$C$7:$E$388,3,0)</f>
        <v>A3</v>
      </c>
      <c r="AA154" s="494">
        <f>VLOOKUP(Z154,Sheet1!$B$2:$C$12,2,TRUE)</f>
        <v>8</v>
      </c>
      <c r="AB154" s="494" t="str">
        <f>VLOOKUP($E154,'T5'!$E$9:$AH$337,24,0)</f>
        <v>A4</v>
      </c>
      <c r="AC154" s="494">
        <f>VLOOKUP(AB154,Sheet1!$B$2:$C$12,2,TRUE)</f>
        <v>7</v>
      </c>
      <c r="AD154" s="494"/>
      <c r="AE154" s="494" t="e">
        <f>VLOOKUP(AD154,Sheet1!$B$2:$C$12,2,TRUE)</f>
        <v>#N/A</v>
      </c>
      <c r="AF154" s="592"/>
      <c r="AG154" s="709">
        <f t="shared" si="12"/>
        <v>7.7272727272727275</v>
      </c>
      <c r="AH154" s="709" t="str">
        <f t="shared" si="9"/>
        <v>11A*</v>
      </c>
      <c r="AI154" s="709">
        <f t="shared" si="10"/>
        <v>0</v>
      </c>
      <c r="AJ154" s="683"/>
      <c r="AK154" s="494" t="str">
        <f t="shared" si="11"/>
        <v>Tốt</v>
      </c>
      <c r="AL154" s="494" t="s">
        <v>966</v>
      </c>
      <c r="AM154" s="494" t="s">
        <v>966</v>
      </c>
      <c r="AN154" s="675"/>
      <c r="AO154" s="494"/>
      <c r="AP154" s="675"/>
      <c r="AQ154" s="675"/>
      <c r="AR154" s="675"/>
      <c r="AS154" s="675"/>
      <c r="AT154" s="494"/>
    </row>
    <row r="155" spans="1:47" s="684" customFormat="1" ht="24.95" customHeight="1" x14ac:dyDescent="0.25">
      <c r="A155" s="512" t="s">
        <v>1389</v>
      </c>
      <c r="B155" s="512">
        <f>COUNTIF($F$11:F155,F155)</f>
        <v>18</v>
      </c>
      <c r="C155" s="513" t="s">
        <v>985</v>
      </c>
      <c r="D155" s="519" t="s">
        <v>44</v>
      </c>
      <c r="E155" s="512" t="s">
        <v>424</v>
      </c>
      <c r="F155" s="494" t="s">
        <v>360</v>
      </c>
      <c r="G155" s="494" t="s">
        <v>975</v>
      </c>
      <c r="H155" s="494" t="str">
        <f>VLOOKUP(E155,'[16]Gui chi Quynh'!$C$7:$E$387,3,0)</f>
        <v>A4</v>
      </c>
      <c r="I155" s="494">
        <f>VLOOKUP(H155,Sheet1!$B$2:$C$12,2,TRUE)</f>
        <v>7</v>
      </c>
      <c r="J155" s="494" t="str">
        <f>VLOOKUP($E155,'[17]Gui chi Quynh'!$C$7:$E$387,3,0)</f>
        <v>A3</v>
      </c>
      <c r="K155" s="494">
        <f>VLOOKUP(J155,Sheet1!$B$2:$C$12,2,TRUE)</f>
        <v>8</v>
      </c>
      <c r="L155" s="494" t="str">
        <f>VLOOKUP(E155,'[18]Gui chi Quynh'!$C$7:$F$385,3,0)</f>
        <v>A4</v>
      </c>
      <c r="M155" s="494">
        <f>VLOOKUP(L155,Sheet1!$B$2:$C$12,2,TRUE)</f>
        <v>7</v>
      </c>
      <c r="N155" s="494" t="str">
        <f>VLOOKUP(E155,'[19]Gui chi Quynh'!$C$7:$E$391,3,0)</f>
        <v>A4</v>
      </c>
      <c r="O155" s="494">
        <f>VLOOKUP(N155,Sheet1!$B$2:$C$12,2,TRUE)</f>
        <v>7</v>
      </c>
      <c r="P155" s="494" t="str">
        <f>VLOOKUP(E155,'[20]Gui chi Quynh'!$C$7:$E$391,3,0)</f>
        <v>A4</v>
      </c>
      <c r="Q155" s="494">
        <f>VLOOKUP(P155,Sheet1!$B$2:$C$12,2,TRUE)</f>
        <v>7</v>
      </c>
      <c r="R155" s="494" t="str">
        <f>VLOOKUP($E155,'[21]Gui chi Quynh'!$C$7:$E$390,3,0)</f>
        <v>A3</v>
      </c>
      <c r="S155" s="494">
        <f>VLOOKUP(R155,Sheet1!$B$2:$C$12,2,TRUE)</f>
        <v>8</v>
      </c>
      <c r="T155" s="494" t="str">
        <f>VLOOKUP($E155,'[22]Gui chi Quynh'!$C$7:$E$390,3,0)</f>
        <v>A3</v>
      </c>
      <c r="U155" s="494">
        <f>VLOOKUP(T155,Sheet1!$B$2:$C$12,2,TRUE)</f>
        <v>8</v>
      </c>
      <c r="V155" s="494" t="str">
        <f>VLOOKUP($E155,'[23]Gui chi Quynh'!$C$7:$E$389,3,0)</f>
        <v>A4</v>
      </c>
      <c r="W155" s="494">
        <f>VLOOKUP(V155,Sheet1!$B$2:$C$12,2,TRUE)</f>
        <v>7</v>
      </c>
      <c r="X155" s="494" t="str">
        <f>VLOOKUP($E155,'[24]Gui chi Quynh'!$C$7:$E$389,3,0)</f>
        <v>A4</v>
      </c>
      <c r="Y155" s="494">
        <f>VLOOKUP(X155,Sheet1!$B$2:$C$12,2,TRUE)</f>
        <v>7</v>
      </c>
      <c r="Z155" s="494" t="str">
        <f>VLOOKUP($E155,'[25]Gui chi Quynh'!$C$7:$E$388,3,0)</f>
        <v>A4</v>
      </c>
      <c r="AA155" s="494">
        <f>VLOOKUP(Z155,Sheet1!$B$2:$C$12,2,TRUE)</f>
        <v>7</v>
      </c>
      <c r="AB155" s="494" t="str">
        <f>VLOOKUP($E155,'T5'!$E$9:$AH$337,24,0)</f>
        <v>A4</v>
      </c>
      <c r="AC155" s="494">
        <f>VLOOKUP(AB155,Sheet1!$B$2:$C$12,2,TRUE)</f>
        <v>7</v>
      </c>
      <c r="AD155" s="494"/>
      <c r="AE155" s="494" t="e">
        <f>VLOOKUP(AD155,Sheet1!$B$2:$C$12,2,TRUE)</f>
        <v>#N/A</v>
      </c>
      <c r="AF155" s="592"/>
      <c r="AG155" s="709">
        <f t="shared" si="12"/>
        <v>7.2727272727272725</v>
      </c>
      <c r="AH155" s="709" t="str">
        <f t="shared" si="9"/>
        <v>11A*</v>
      </c>
      <c r="AI155" s="709">
        <f t="shared" si="10"/>
        <v>0</v>
      </c>
      <c r="AJ155" s="683"/>
      <c r="AK155" s="494" t="str">
        <f t="shared" si="11"/>
        <v>Tốt</v>
      </c>
      <c r="AL155" s="494" t="s">
        <v>966</v>
      </c>
      <c r="AM155" s="494" t="s">
        <v>966</v>
      </c>
      <c r="AN155" s="675"/>
      <c r="AO155" s="494"/>
      <c r="AP155" s="675"/>
      <c r="AQ155" s="675"/>
      <c r="AR155" s="675"/>
      <c r="AS155" s="675"/>
      <c r="AT155" s="494"/>
    </row>
    <row r="156" spans="1:47" s="684" customFormat="1" ht="24.95" customHeight="1" x14ac:dyDescent="0.25">
      <c r="A156" s="512" t="s">
        <v>1390</v>
      </c>
      <c r="B156" s="512">
        <f>COUNTIF($F$11:F156,F156)</f>
        <v>19</v>
      </c>
      <c r="C156" s="513" t="s">
        <v>985</v>
      </c>
      <c r="D156" s="519" t="s">
        <v>269</v>
      </c>
      <c r="E156" s="512" t="s">
        <v>425</v>
      </c>
      <c r="F156" s="494" t="s">
        <v>360</v>
      </c>
      <c r="G156" s="494" t="s">
        <v>975</v>
      </c>
      <c r="H156" s="494" t="str">
        <f>VLOOKUP(E156,'[16]Gui chi Quynh'!$C$7:$E$387,3,0)</f>
        <v>A4</v>
      </c>
      <c r="I156" s="494">
        <f>VLOOKUP(H156,Sheet1!$B$2:$C$12,2,TRUE)</f>
        <v>7</v>
      </c>
      <c r="J156" s="494" t="str">
        <f>VLOOKUP($E156,'[17]Gui chi Quynh'!$C$7:$E$387,3,0)</f>
        <v>A4</v>
      </c>
      <c r="K156" s="494">
        <f>VLOOKUP(J156,Sheet1!$B$2:$C$12,2,TRUE)</f>
        <v>7</v>
      </c>
      <c r="L156" s="494" t="str">
        <f>VLOOKUP(E156,'[18]Gui chi Quynh'!$C$7:$F$385,3,0)</f>
        <v>A3</v>
      </c>
      <c r="M156" s="494">
        <f>VLOOKUP(L156,Sheet1!$B$2:$C$12,2,TRUE)</f>
        <v>8</v>
      </c>
      <c r="N156" s="494" t="str">
        <f>VLOOKUP(E156,'[19]Gui chi Quynh'!$C$7:$E$391,3,0)</f>
        <v>A4</v>
      </c>
      <c r="O156" s="494">
        <f>VLOOKUP(N156,Sheet1!$B$2:$C$12,2,TRUE)</f>
        <v>7</v>
      </c>
      <c r="P156" s="494" t="str">
        <f>VLOOKUP(E156,'[20]Gui chi Quynh'!$C$7:$E$391,3,0)</f>
        <v>A3</v>
      </c>
      <c r="Q156" s="494">
        <f>VLOOKUP(P156,Sheet1!$B$2:$C$12,2,TRUE)</f>
        <v>8</v>
      </c>
      <c r="R156" s="494" t="str">
        <f>VLOOKUP($E156,'[21]Gui chi Quynh'!$C$7:$E$390,3,0)</f>
        <v>A4</v>
      </c>
      <c r="S156" s="494">
        <f>VLOOKUP(R156,Sheet1!$B$2:$C$12,2,TRUE)</f>
        <v>7</v>
      </c>
      <c r="T156" s="494" t="str">
        <f>VLOOKUP($E156,'[22]Gui chi Quynh'!$C$7:$E$390,3,0)</f>
        <v>A3</v>
      </c>
      <c r="U156" s="494">
        <f>VLOOKUP(T156,Sheet1!$B$2:$C$12,2,TRUE)</f>
        <v>8</v>
      </c>
      <c r="V156" s="494" t="str">
        <f>VLOOKUP($E156,'[23]Gui chi Quynh'!$C$7:$E$389,3,0)</f>
        <v>A3</v>
      </c>
      <c r="W156" s="494">
        <f>VLOOKUP(V156,Sheet1!$B$2:$C$12,2,TRUE)</f>
        <v>8</v>
      </c>
      <c r="X156" s="494" t="str">
        <f>VLOOKUP($E156,'[24]Gui chi Quynh'!$C$7:$E$389,3,0)</f>
        <v>A3</v>
      </c>
      <c r="Y156" s="494">
        <f>VLOOKUP(X156,Sheet1!$B$2:$C$12,2,TRUE)</f>
        <v>8</v>
      </c>
      <c r="Z156" s="494" t="str">
        <f>VLOOKUP($E156,'[25]Gui chi Quynh'!$C$7:$E$388,3,0)</f>
        <v>A3</v>
      </c>
      <c r="AA156" s="494">
        <f>VLOOKUP(Z156,Sheet1!$B$2:$C$12,2,TRUE)</f>
        <v>8</v>
      </c>
      <c r="AB156" s="494" t="str">
        <f>VLOOKUP($E156,'T5'!$E$9:$AH$337,24,0)</f>
        <v>A3</v>
      </c>
      <c r="AC156" s="494">
        <f>VLOOKUP(AB156,Sheet1!$B$2:$C$12,2,TRUE)</f>
        <v>8</v>
      </c>
      <c r="AD156" s="494"/>
      <c r="AE156" s="494" t="e">
        <f>VLOOKUP(AD156,Sheet1!$B$2:$C$12,2,TRUE)</f>
        <v>#N/A</v>
      </c>
      <c r="AF156" s="592" t="str">
        <f>VLOOKUP($E156,'[26]Tong hop ket qua'!$E$19:$M$219,9,0)</f>
        <v>Tốt</v>
      </c>
      <c r="AG156" s="709">
        <f t="shared" si="12"/>
        <v>7.6363636363636367</v>
      </c>
      <c r="AH156" s="709" t="str">
        <f t="shared" si="9"/>
        <v>11A*</v>
      </c>
      <c r="AI156" s="709">
        <f t="shared" si="10"/>
        <v>0</v>
      </c>
      <c r="AJ156" s="683"/>
      <c r="AK156" s="494" t="str">
        <f t="shared" si="11"/>
        <v>Tốt</v>
      </c>
      <c r="AL156" s="494" t="s">
        <v>966</v>
      </c>
      <c r="AM156" s="494" t="s">
        <v>966</v>
      </c>
      <c r="AN156" s="675"/>
      <c r="AO156" s="494"/>
      <c r="AP156" s="675"/>
      <c r="AQ156" s="675"/>
      <c r="AR156" s="675"/>
      <c r="AS156" s="675"/>
      <c r="AT156" s="494"/>
    </row>
    <row r="157" spans="1:47" s="684" customFormat="1" ht="24.95" customHeight="1" x14ac:dyDescent="0.25">
      <c r="A157" s="512" t="s">
        <v>1391</v>
      </c>
      <c r="B157" s="512">
        <f>COUNTIF($F$11:F157,F157)</f>
        <v>20</v>
      </c>
      <c r="C157" s="513" t="s">
        <v>985</v>
      </c>
      <c r="D157" s="552" t="s">
        <v>270</v>
      </c>
      <c r="E157" s="520" t="s">
        <v>426</v>
      </c>
      <c r="F157" s="494" t="s">
        <v>360</v>
      </c>
      <c r="G157" s="494" t="s">
        <v>975</v>
      </c>
      <c r="H157" s="494" t="str">
        <f>VLOOKUP(E157,'[16]Gui chi Quynh'!$C$7:$E$387,3,0)</f>
        <v>A3</v>
      </c>
      <c r="I157" s="494">
        <f>VLOOKUP(H157,Sheet1!$B$2:$C$12,2,TRUE)</f>
        <v>8</v>
      </c>
      <c r="J157" s="494" t="str">
        <f>VLOOKUP($E157,'[17]Gui chi Quynh'!$C$7:$E$387,3,0)</f>
        <v>A3</v>
      </c>
      <c r="K157" s="494">
        <f>VLOOKUP(J157,Sheet1!$B$2:$C$12,2,TRUE)</f>
        <v>8</v>
      </c>
      <c r="L157" s="494" t="str">
        <f>VLOOKUP(E157,'[18]Gui chi Quynh'!$C$7:$F$385,3,0)</f>
        <v>A4</v>
      </c>
      <c r="M157" s="494">
        <f>VLOOKUP(L157,Sheet1!$B$2:$C$12,2,TRUE)</f>
        <v>7</v>
      </c>
      <c r="N157" s="494" t="str">
        <f>VLOOKUP(E157,'[19]Gui chi Quynh'!$C$7:$E$391,3,0)</f>
        <v>A4</v>
      </c>
      <c r="O157" s="494">
        <f>VLOOKUP(N157,Sheet1!$B$2:$C$12,2,TRUE)</f>
        <v>7</v>
      </c>
      <c r="P157" s="494" t="str">
        <f>VLOOKUP(E157,'[20]Gui chi Quynh'!$C$7:$E$391,3,0)</f>
        <v>A2</v>
      </c>
      <c r="Q157" s="494">
        <f>VLOOKUP(P157,Sheet1!$B$2:$C$12,2,TRUE)</f>
        <v>9</v>
      </c>
      <c r="R157" s="494" t="str">
        <f>VLOOKUP($E157,'[21]Gui chi Quynh'!$C$7:$E$390,3,0)</f>
        <v>A3</v>
      </c>
      <c r="S157" s="494">
        <f>VLOOKUP(R157,Sheet1!$B$2:$C$12,2,TRUE)</f>
        <v>8</v>
      </c>
      <c r="T157" s="494" t="str">
        <f>VLOOKUP($E157,'[22]Gui chi Quynh'!$C$7:$E$390,3,0)</f>
        <v>A3</v>
      </c>
      <c r="U157" s="494">
        <f>VLOOKUP(T157,Sheet1!$B$2:$C$12,2,TRUE)</f>
        <v>8</v>
      </c>
      <c r="V157" s="494" t="str">
        <f>VLOOKUP($E157,'[23]Gui chi Quynh'!$C$7:$E$389,3,0)</f>
        <v>A3</v>
      </c>
      <c r="W157" s="494">
        <f>VLOOKUP(V157,Sheet1!$B$2:$C$12,2,TRUE)</f>
        <v>8</v>
      </c>
      <c r="X157" s="494" t="str">
        <f>VLOOKUP($E157,'[24]Gui chi Quynh'!$C$7:$E$389,3,0)</f>
        <v>A3</v>
      </c>
      <c r="Y157" s="494">
        <f>VLOOKUP(X157,Sheet1!$B$2:$C$12,2,TRUE)</f>
        <v>8</v>
      </c>
      <c r="Z157" s="494" t="str">
        <f>VLOOKUP($E157,'[25]Gui chi Quynh'!$C$7:$E$388,3,0)</f>
        <v>A3</v>
      </c>
      <c r="AA157" s="494">
        <f>VLOOKUP(Z157,Sheet1!$B$2:$C$12,2,TRUE)</f>
        <v>8</v>
      </c>
      <c r="AB157" s="494" t="str">
        <f>VLOOKUP($E157,'T5'!$E$9:$AH$337,24,0)</f>
        <v>A4</v>
      </c>
      <c r="AC157" s="494">
        <f>VLOOKUP(AB157,Sheet1!$B$2:$C$12,2,TRUE)</f>
        <v>7</v>
      </c>
      <c r="AD157" s="494"/>
      <c r="AE157" s="494" t="e">
        <f>VLOOKUP(AD157,Sheet1!$B$2:$C$12,2,TRUE)</f>
        <v>#N/A</v>
      </c>
      <c r="AF157" s="592"/>
      <c r="AG157" s="709">
        <f t="shared" si="12"/>
        <v>7.8181818181818183</v>
      </c>
      <c r="AH157" s="709" t="str">
        <f t="shared" si="9"/>
        <v>11A*</v>
      </c>
      <c r="AI157" s="709">
        <f t="shared" si="10"/>
        <v>0</v>
      </c>
      <c r="AJ157" s="683"/>
      <c r="AK157" s="494" t="str">
        <f t="shared" si="11"/>
        <v>Tốt</v>
      </c>
      <c r="AL157" s="494" t="s">
        <v>966</v>
      </c>
      <c r="AM157" s="494" t="s">
        <v>966</v>
      </c>
      <c r="AN157" s="675"/>
      <c r="AO157" s="494"/>
      <c r="AP157" s="675"/>
      <c r="AQ157" s="675"/>
      <c r="AR157" s="675"/>
      <c r="AS157" s="675"/>
      <c r="AT157" s="494"/>
    </row>
    <row r="158" spans="1:47" s="684" customFormat="1" ht="24.95" customHeight="1" x14ac:dyDescent="0.25">
      <c r="A158" s="512" t="s">
        <v>1392</v>
      </c>
      <c r="B158" s="512">
        <f>COUNTIF($F$11:F158,F158)</f>
        <v>21</v>
      </c>
      <c r="C158" s="513" t="s">
        <v>985</v>
      </c>
      <c r="D158" s="519" t="s">
        <v>48</v>
      </c>
      <c r="E158" s="512" t="s">
        <v>427</v>
      </c>
      <c r="F158" s="494" t="s">
        <v>360</v>
      </c>
      <c r="G158" s="494" t="s">
        <v>975</v>
      </c>
      <c r="H158" s="494" t="str">
        <f>VLOOKUP(E158,'[16]Gui chi Quynh'!$C$7:$E$387,3,0)</f>
        <v>A3</v>
      </c>
      <c r="I158" s="494">
        <f>VLOOKUP(H158,Sheet1!$B$2:$C$12,2,TRUE)</f>
        <v>8</v>
      </c>
      <c r="J158" s="494" t="str">
        <f>VLOOKUP($E158,'[17]Gui chi Quynh'!$C$7:$E$387,3,0)</f>
        <v>A3</v>
      </c>
      <c r="K158" s="494">
        <f>VLOOKUP(J158,Sheet1!$B$2:$C$12,2,TRUE)</f>
        <v>8</v>
      </c>
      <c r="L158" s="494" t="str">
        <f>VLOOKUP(E158,'[18]Gui chi Quynh'!$C$7:$F$385,3,0)</f>
        <v>A4</v>
      </c>
      <c r="M158" s="494">
        <f>VLOOKUP(L158,Sheet1!$B$2:$C$12,2,TRUE)</f>
        <v>7</v>
      </c>
      <c r="N158" s="494" t="str">
        <f>VLOOKUP(E158,'[19]Gui chi Quynh'!$C$7:$E$391,3,0)</f>
        <v>A4</v>
      </c>
      <c r="O158" s="494">
        <f>VLOOKUP(N158,Sheet1!$B$2:$C$12,2,TRUE)</f>
        <v>7</v>
      </c>
      <c r="P158" s="494" t="str">
        <f>VLOOKUP(E158,'[20]Gui chi Quynh'!$C$7:$E$391,3,0)</f>
        <v>A4</v>
      </c>
      <c r="Q158" s="494">
        <f>VLOOKUP(P158,Sheet1!$B$2:$C$12,2,TRUE)</f>
        <v>7</v>
      </c>
      <c r="R158" s="494" t="str">
        <f>VLOOKUP($E158,'[21]Gui chi Quynh'!$C$7:$E$390,3,0)</f>
        <v>A3</v>
      </c>
      <c r="S158" s="494">
        <f>VLOOKUP(R158,Sheet1!$B$2:$C$12,2,TRUE)</f>
        <v>8</v>
      </c>
      <c r="T158" s="494" t="str">
        <f>VLOOKUP($E158,'[22]Gui chi Quynh'!$C$7:$E$390,3,0)</f>
        <v>A3</v>
      </c>
      <c r="U158" s="494">
        <f>VLOOKUP(T158,Sheet1!$B$2:$C$12,2,TRUE)</f>
        <v>8</v>
      </c>
      <c r="V158" s="494" t="str">
        <f>VLOOKUP($E158,'[23]Gui chi Quynh'!$C$7:$E$389,3,0)</f>
        <v>A4</v>
      </c>
      <c r="W158" s="494">
        <f>VLOOKUP(V158,Sheet1!$B$2:$C$12,2,TRUE)</f>
        <v>7</v>
      </c>
      <c r="X158" s="494" t="str">
        <f>VLOOKUP($E158,'[24]Gui chi Quynh'!$C$7:$E$389,3,0)</f>
        <v>A4</v>
      </c>
      <c r="Y158" s="494">
        <f>VLOOKUP(X158,Sheet1!$B$2:$C$12,2,TRUE)</f>
        <v>7</v>
      </c>
      <c r="Z158" s="494" t="str">
        <f>VLOOKUP($E158,'[25]Gui chi Quynh'!$C$7:$E$388,3,0)</f>
        <v>A3</v>
      </c>
      <c r="AA158" s="494">
        <f>VLOOKUP(Z158,Sheet1!$B$2:$C$12,2,TRUE)</f>
        <v>8</v>
      </c>
      <c r="AB158" s="494" t="str">
        <f>VLOOKUP($E158,'T5'!$E$9:$AH$337,24,0)</f>
        <v>A4</v>
      </c>
      <c r="AC158" s="494">
        <f>VLOOKUP(AB158,Sheet1!$B$2:$C$12,2,TRUE)</f>
        <v>7</v>
      </c>
      <c r="AD158" s="494"/>
      <c r="AE158" s="494" t="e">
        <f>VLOOKUP(AD158,Sheet1!$B$2:$C$12,2,TRUE)</f>
        <v>#N/A</v>
      </c>
      <c r="AF158" s="592"/>
      <c r="AG158" s="709">
        <f t="shared" si="12"/>
        <v>7.4545454545454541</v>
      </c>
      <c r="AH158" s="709" t="str">
        <f t="shared" si="9"/>
        <v>11A*</v>
      </c>
      <c r="AI158" s="709">
        <f t="shared" si="10"/>
        <v>0</v>
      </c>
      <c r="AJ158" s="683"/>
      <c r="AK158" s="494" t="str">
        <f t="shared" si="11"/>
        <v>Tốt</v>
      </c>
      <c r="AL158" s="494" t="s">
        <v>966</v>
      </c>
      <c r="AM158" s="494" t="s">
        <v>966</v>
      </c>
      <c r="AN158" s="675"/>
      <c r="AO158" s="494"/>
      <c r="AP158" s="675"/>
      <c r="AQ158" s="675"/>
      <c r="AR158" s="675"/>
      <c r="AS158" s="675"/>
      <c r="AT158" s="494"/>
    </row>
    <row r="159" spans="1:47" s="684" customFormat="1" ht="24.95" customHeight="1" x14ac:dyDescent="0.25">
      <c r="A159" s="512" t="s">
        <v>1393</v>
      </c>
      <c r="B159" s="512">
        <f>COUNTIF($F$11:F159,F159)</f>
        <v>22</v>
      </c>
      <c r="C159" s="513" t="s">
        <v>985</v>
      </c>
      <c r="D159" s="519" t="s">
        <v>285</v>
      </c>
      <c r="E159" s="512" t="s">
        <v>428</v>
      </c>
      <c r="F159" s="494" t="s">
        <v>360</v>
      </c>
      <c r="G159" s="494" t="s">
        <v>975</v>
      </c>
      <c r="H159" s="494" t="str">
        <f>VLOOKUP(E159,'[16]Gui chi Quynh'!$C$7:$E$387,3,0)</f>
        <v>A4</v>
      </c>
      <c r="I159" s="494">
        <f>VLOOKUP(H159,Sheet1!$B$2:$C$12,2,TRUE)</f>
        <v>7</v>
      </c>
      <c r="J159" s="494" t="str">
        <f>VLOOKUP($E159,'[17]Gui chi Quynh'!$C$7:$E$387,3,0)</f>
        <v>A4</v>
      </c>
      <c r="K159" s="494">
        <f>VLOOKUP(J159,Sheet1!$B$2:$C$12,2,TRUE)</f>
        <v>7</v>
      </c>
      <c r="L159" s="494" t="str">
        <f>VLOOKUP(E159,'[18]Gui chi Quynh'!$C$7:$F$385,3,0)</f>
        <v>A4</v>
      </c>
      <c r="M159" s="494">
        <f>VLOOKUP(L159,Sheet1!$B$2:$C$12,2,TRUE)</f>
        <v>7</v>
      </c>
      <c r="N159" s="494" t="str">
        <f>VLOOKUP(E159,'[19]Gui chi Quynh'!$C$7:$E$391,3,0)</f>
        <v>A4</v>
      </c>
      <c r="O159" s="494">
        <f>VLOOKUP(N159,Sheet1!$B$2:$C$12,2,TRUE)</f>
        <v>7</v>
      </c>
      <c r="P159" s="494" t="str">
        <f>VLOOKUP(E159,'[20]Gui chi Quynh'!$C$7:$E$391,3,0)</f>
        <v>A4</v>
      </c>
      <c r="Q159" s="494">
        <f>VLOOKUP(P159,Sheet1!$B$2:$C$12,2,TRUE)</f>
        <v>7</v>
      </c>
      <c r="R159" s="494" t="str">
        <f>VLOOKUP($E159,'[21]Gui chi Quynh'!$C$7:$E$390,3,0)</f>
        <v>A3</v>
      </c>
      <c r="S159" s="494">
        <f>VLOOKUP(R159,Sheet1!$B$2:$C$12,2,TRUE)</f>
        <v>8</v>
      </c>
      <c r="T159" s="494" t="str">
        <f>VLOOKUP($E159,'[22]Gui chi Quynh'!$C$7:$E$390,3,0)</f>
        <v>A3</v>
      </c>
      <c r="U159" s="494">
        <f>VLOOKUP(T159,Sheet1!$B$2:$C$12,2,TRUE)</f>
        <v>8</v>
      </c>
      <c r="V159" s="494" t="str">
        <f>VLOOKUP($E159,'[23]Gui chi Quynh'!$C$7:$E$389,3,0)</f>
        <v>A4</v>
      </c>
      <c r="W159" s="494">
        <f>VLOOKUP(V159,Sheet1!$B$2:$C$12,2,TRUE)</f>
        <v>7</v>
      </c>
      <c r="X159" s="494" t="str">
        <f>VLOOKUP($E159,'[24]Gui chi Quynh'!$C$7:$E$389,3,0)</f>
        <v>A3</v>
      </c>
      <c r="Y159" s="494">
        <f>VLOOKUP(X159,Sheet1!$B$2:$C$12,2,TRUE)</f>
        <v>8</v>
      </c>
      <c r="Z159" s="494" t="str">
        <f>VLOOKUP($E159,'[25]Gui chi Quynh'!$C$7:$E$388,3,0)</f>
        <v>A4</v>
      </c>
      <c r="AA159" s="494">
        <f>VLOOKUP(Z159,Sheet1!$B$2:$C$12,2,TRUE)</f>
        <v>7</v>
      </c>
      <c r="AB159" s="494" t="str">
        <f>VLOOKUP($E159,'T5'!$E$9:$AH$337,24,0)</f>
        <v>A4</v>
      </c>
      <c r="AC159" s="494">
        <f>VLOOKUP(AB159,Sheet1!$B$2:$C$12,2,TRUE)</f>
        <v>7</v>
      </c>
      <c r="AD159" s="494"/>
      <c r="AE159" s="494" t="e">
        <f>VLOOKUP(AD159,Sheet1!$B$2:$C$12,2,TRUE)</f>
        <v>#N/A</v>
      </c>
      <c r="AF159" s="592"/>
      <c r="AG159" s="709">
        <f t="shared" si="12"/>
        <v>7.2727272727272725</v>
      </c>
      <c r="AH159" s="709" t="str">
        <f t="shared" si="9"/>
        <v>11A*</v>
      </c>
      <c r="AI159" s="709">
        <f t="shared" si="10"/>
        <v>0</v>
      </c>
      <c r="AJ159" s="683"/>
      <c r="AK159" s="494" t="str">
        <f t="shared" si="11"/>
        <v>Tốt</v>
      </c>
      <c r="AL159" s="494" t="s">
        <v>966</v>
      </c>
      <c r="AM159" s="494" t="s">
        <v>966</v>
      </c>
      <c r="AN159" s="675"/>
      <c r="AO159" s="494"/>
      <c r="AP159" s="675"/>
      <c r="AQ159" s="675"/>
      <c r="AR159" s="675"/>
      <c r="AS159" s="675"/>
      <c r="AT159" s="494"/>
    </row>
    <row r="160" spans="1:47" s="684" customFormat="1" ht="24.95" customHeight="1" x14ac:dyDescent="0.25">
      <c r="A160" s="512" t="s">
        <v>1394</v>
      </c>
      <c r="B160" s="512">
        <f>COUNTIF($F$11:F160,F160)</f>
        <v>23</v>
      </c>
      <c r="C160" s="513" t="s">
        <v>985</v>
      </c>
      <c r="D160" s="519" t="s">
        <v>296</v>
      </c>
      <c r="E160" s="512" t="s">
        <v>430</v>
      </c>
      <c r="F160" s="494" t="s">
        <v>360</v>
      </c>
      <c r="G160" s="494" t="s">
        <v>975</v>
      </c>
      <c r="H160" s="494" t="str">
        <f>VLOOKUP(E160,'[16]Gui chi Quynh'!$C$7:$E$387,3,0)</f>
        <v>A4</v>
      </c>
      <c r="I160" s="494">
        <f>VLOOKUP(H160,Sheet1!$B$2:$C$12,2,TRUE)</f>
        <v>7</v>
      </c>
      <c r="J160" s="494" t="str">
        <f>VLOOKUP($E160,'[17]Gui chi Quynh'!$C$7:$E$387,3,0)</f>
        <v>A3</v>
      </c>
      <c r="K160" s="494">
        <f>VLOOKUP(J160,Sheet1!$B$2:$C$12,2,TRUE)</f>
        <v>8</v>
      </c>
      <c r="L160" s="494" t="str">
        <f>VLOOKUP(E160,'[18]Gui chi Quynh'!$C$7:$F$385,3,0)</f>
        <v>A3</v>
      </c>
      <c r="M160" s="494">
        <f>VLOOKUP(L160,Sheet1!$B$2:$C$12,2,TRUE)</f>
        <v>8</v>
      </c>
      <c r="N160" s="494" t="str">
        <f>VLOOKUP(E160,'[19]Gui chi Quynh'!$C$7:$E$391,3,0)</f>
        <v>A4</v>
      </c>
      <c r="O160" s="494">
        <f>VLOOKUP(N160,Sheet1!$B$2:$C$12,2,TRUE)</f>
        <v>7</v>
      </c>
      <c r="P160" s="494" t="str">
        <f>VLOOKUP(E160,'[20]Gui chi Quynh'!$C$7:$E$391,3,0)</f>
        <v>A3</v>
      </c>
      <c r="Q160" s="494">
        <f>VLOOKUP(P160,Sheet1!$B$2:$C$12,2,TRUE)</f>
        <v>8</v>
      </c>
      <c r="R160" s="494" t="str">
        <f>VLOOKUP($E160,'[21]Gui chi Quynh'!$C$7:$E$390,3,0)</f>
        <v>A4</v>
      </c>
      <c r="S160" s="494">
        <f>VLOOKUP(R160,Sheet1!$B$2:$C$12,2,TRUE)</f>
        <v>7</v>
      </c>
      <c r="T160" s="494" t="str">
        <f>VLOOKUP($E160,'[22]Gui chi Quynh'!$C$7:$E$390,3,0)</f>
        <v>A3</v>
      </c>
      <c r="U160" s="494">
        <f>VLOOKUP(T160,Sheet1!$B$2:$C$12,2,TRUE)</f>
        <v>8</v>
      </c>
      <c r="V160" s="494" t="str">
        <f>VLOOKUP($E160,'[23]Gui chi Quynh'!$C$7:$E$389,3,0)</f>
        <v>A3</v>
      </c>
      <c r="W160" s="494">
        <f>VLOOKUP(V160,Sheet1!$B$2:$C$12,2,TRUE)</f>
        <v>8</v>
      </c>
      <c r="X160" s="494" t="str">
        <f>VLOOKUP($E160,'[24]Gui chi Quynh'!$C$7:$E$389,3,0)</f>
        <v>A4</v>
      </c>
      <c r="Y160" s="494">
        <f>VLOOKUP(X160,Sheet1!$B$2:$C$12,2,TRUE)</f>
        <v>7</v>
      </c>
      <c r="Z160" s="494" t="str">
        <f>VLOOKUP($E160,'[25]Gui chi Quynh'!$C$7:$E$388,3,0)</f>
        <v>A4</v>
      </c>
      <c r="AA160" s="494">
        <f>VLOOKUP(Z160,Sheet1!$B$2:$C$12,2,TRUE)</f>
        <v>7</v>
      </c>
      <c r="AB160" s="494" t="str">
        <f>VLOOKUP($E160,'T5'!$E$9:$AH$337,24,0)</f>
        <v>A4</v>
      </c>
      <c r="AC160" s="494">
        <f>VLOOKUP(AB160,Sheet1!$B$2:$C$12,2,TRUE)</f>
        <v>7</v>
      </c>
      <c r="AD160" s="494"/>
      <c r="AE160" s="494" t="e">
        <f>VLOOKUP(AD160,Sheet1!$B$2:$C$12,2,TRUE)</f>
        <v>#N/A</v>
      </c>
      <c r="AF160" s="592"/>
      <c r="AG160" s="709">
        <f t="shared" si="12"/>
        <v>7.4545454545454541</v>
      </c>
      <c r="AH160" s="709" t="str">
        <f t="shared" si="9"/>
        <v>11A*</v>
      </c>
      <c r="AI160" s="709">
        <f t="shared" si="10"/>
        <v>0</v>
      </c>
      <c r="AJ160" s="683"/>
      <c r="AK160" s="494" t="str">
        <f t="shared" si="11"/>
        <v>Tốt</v>
      </c>
      <c r="AL160" s="494" t="s">
        <v>966</v>
      </c>
      <c r="AM160" s="494" t="s">
        <v>966</v>
      </c>
      <c r="AN160" s="675"/>
      <c r="AO160" s="494"/>
      <c r="AP160" s="675"/>
      <c r="AQ160" s="675"/>
      <c r="AR160" s="675"/>
      <c r="AS160" s="675"/>
      <c r="AT160" s="494"/>
    </row>
    <row r="161" spans="1:47" s="684" customFormat="1" ht="24.95" customHeight="1" x14ac:dyDescent="0.25">
      <c r="A161" s="512" t="s">
        <v>1395</v>
      </c>
      <c r="B161" s="512">
        <f>COUNTIF($F$11:F161,F161)</f>
        <v>24</v>
      </c>
      <c r="C161" s="513" t="s">
        <v>985</v>
      </c>
      <c r="D161" s="519" t="s">
        <v>294</v>
      </c>
      <c r="E161" s="512" t="s">
        <v>429</v>
      </c>
      <c r="F161" s="494" t="s">
        <v>360</v>
      </c>
      <c r="G161" s="494" t="s">
        <v>975</v>
      </c>
      <c r="H161" s="494" t="str">
        <f>VLOOKUP(E161,'[16]Gui chi Quynh'!$C$7:$E$387,3,0)</f>
        <v>A3</v>
      </c>
      <c r="I161" s="494">
        <f>VLOOKUP(H161,Sheet1!$B$2:$C$12,2,TRUE)</f>
        <v>8</v>
      </c>
      <c r="J161" s="494" t="str">
        <f>VLOOKUP($E161,'[17]Gui chi Quynh'!$C$7:$E$387,3,0)</f>
        <v>A4</v>
      </c>
      <c r="K161" s="494">
        <f>VLOOKUP(J161,Sheet1!$B$2:$C$12,2,TRUE)</f>
        <v>7</v>
      </c>
      <c r="L161" s="494" t="str">
        <f>VLOOKUP(E161,'[18]Gui chi Quynh'!$C$7:$F$385,3,0)</f>
        <v>A4</v>
      </c>
      <c r="M161" s="494">
        <f>VLOOKUP(L161,Sheet1!$B$2:$C$12,2,TRUE)</f>
        <v>7</v>
      </c>
      <c r="N161" s="494" t="str">
        <f>VLOOKUP(E161,'[19]Gui chi Quynh'!$C$7:$E$391,3,0)</f>
        <v>A4</v>
      </c>
      <c r="O161" s="494">
        <f>VLOOKUP(N161,Sheet1!$B$2:$C$12,2,TRUE)</f>
        <v>7</v>
      </c>
      <c r="P161" s="494" t="str">
        <f>VLOOKUP(E161,'[20]Gui chi Quynh'!$C$7:$E$391,3,0)</f>
        <v>B1</v>
      </c>
      <c r="Q161" s="494">
        <f>VLOOKUP(P161,Sheet1!$B$2:$C$12,2,TRUE)</f>
        <v>6</v>
      </c>
      <c r="R161" s="494" t="str">
        <f>VLOOKUP($E161,'[21]Gui chi Quynh'!$C$7:$E$390,3,0)</f>
        <v>A3</v>
      </c>
      <c r="S161" s="494">
        <f>VLOOKUP(R161,Sheet1!$B$2:$C$12,2,TRUE)</f>
        <v>8</v>
      </c>
      <c r="T161" s="494" t="str">
        <f>VLOOKUP($E161,'[22]Gui chi Quynh'!$C$7:$E$390,3,0)</f>
        <v>A3</v>
      </c>
      <c r="U161" s="494">
        <f>VLOOKUP(T161,Sheet1!$B$2:$C$12,2,TRUE)</f>
        <v>8</v>
      </c>
      <c r="V161" s="494" t="str">
        <f>VLOOKUP($E161,'[23]Gui chi Quynh'!$C$7:$E$389,3,0)</f>
        <v>A3</v>
      </c>
      <c r="W161" s="494">
        <f>VLOOKUP(V161,Sheet1!$B$2:$C$12,2,TRUE)</f>
        <v>8</v>
      </c>
      <c r="X161" s="494" t="str">
        <f>VLOOKUP($E161,'[24]Gui chi Quynh'!$C$7:$E$389,3,0)</f>
        <v>A3</v>
      </c>
      <c r="Y161" s="494">
        <f>VLOOKUP(X161,Sheet1!$B$2:$C$12,2,TRUE)</f>
        <v>8</v>
      </c>
      <c r="Z161" s="494" t="str">
        <f>VLOOKUP($E161,'[25]Gui chi Quynh'!$C$7:$E$388,3,0)</f>
        <v>A4</v>
      </c>
      <c r="AA161" s="494">
        <f>VLOOKUP(Z161,Sheet1!$B$2:$C$12,2,TRUE)</f>
        <v>7</v>
      </c>
      <c r="AB161" s="494" t="str">
        <f>VLOOKUP($E161,'T5'!$E$9:$AH$337,24,0)</f>
        <v>B2</v>
      </c>
      <c r="AC161" s="494">
        <f>VLOOKUP(AB161,Sheet1!$B$2:$C$12,2,TRUE)</f>
        <v>5</v>
      </c>
      <c r="AD161" s="494"/>
      <c r="AE161" s="494" t="e">
        <f>VLOOKUP(AD161,Sheet1!$B$2:$C$12,2,TRUE)</f>
        <v>#N/A</v>
      </c>
      <c r="AF161" s="592"/>
      <c r="AG161" s="709">
        <f t="shared" si="12"/>
        <v>7.1818181818181817</v>
      </c>
      <c r="AH161" s="709" t="str">
        <f t="shared" si="9"/>
        <v xml:space="preserve">9A* </v>
      </c>
      <c r="AI161" s="709">
        <f t="shared" si="10"/>
        <v>2</v>
      </c>
      <c r="AJ161" s="683"/>
      <c r="AK161" s="494" t="str">
        <f t="shared" si="11"/>
        <v>Tốt</v>
      </c>
      <c r="AL161" s="494" t="s">
        <v>966</v>
      </c>
      <c r="AM161" s="494" t="s">
        <v>966</v>
      </c>
      <c r="AN161" s="675"/>
      <c r="AO161" s="494"/>
      <c r="AP161" s="675"/>
      <c r="AQ161" s="675"/>
      <c r="AR161" s="675"/>
      <c r="AS161" s="675"/>
      <c r="AT161" s="494"/>
    </row>
    <row r="162" spans="1:47" s="684" customFormat="1" ht="24.95" customHeight="1" x14ac:dyDescent="0.25">
      <c r="A162" s="512" t="s">
        <v>1396</v>
      </c>
      <c r="B162" s="512">
        <f>COUNTIF($F$11:F162,F162)</f>
        <v>25</v>
      </c>
      <c r="C162" s="513" t="s">
        <v>985</v>
      </c>
      <c r="D162" s="710" t="s">
        <v>383</v>
      </c>
      <c r="E162" s="512" t="s">
        <v>725</v>
      </c>
      <c r="F162" s="494" t="s">
        <v>360</v>
      </c>
      <c r="G162" s="494" t="s">
        <v>975</v>
      </c>
      <c r="H162" s="494" t="str">
        <f>VLOOKUP(E162,'[16]Gui chi Quynh'!$C$7:$E$387,3,0)</f>
        <v>A4</v>
      </c>
      <c r="I162" s="494">
        <f>VLOOKUP(H162,Sheet1!$B$2:$C$12,2,TRUE)</f>
        <v>7</v>
      </c>
      <c r="J162" s="494" t="str">
        <f>VLOOKUP($E162,'[17]Gui chi Quynh'!$C$7:$E$387,3,0)</f>
        <v>A4</v>
      </c>
      <c r="K162" s="494">
        <f>VLOOKUP(J162,Sheet1!$B$2:$C$12,2,TRUE)</f>
        <v>7</v>
      </c>
      <c r="L162" s="494" t="str">
        <f>VLOOKUP(E162,'[18]Gui chi Quynh'!$C$7:$F$385,3,0)</f>
        <v>A4</v>
      </c>
      <c r="M162" s="494">
        <f>VLOOKUP(L162,Sheet1!$B$2:$C$12,2,TRUE)</f>
        <v>7</v>
      </c>
      <c r="N162" s="494" t="str">
        <f>VLOOKUP(E162,'[19]Gui chi Quynh'!$C$7:$E$391,3,0)</f>
        <v>A4</v>
      </c>
      <c r="O162" s="494">
        <f>VLOOKUP(N162,Sheet1!$B$2:$C$12,2,TRUE)</f>
        <v>7</v>
      </c>
      <c r="P162" s="494" t="str">
        <f>VLOOKUP(E162,'[20]Gui chi Quynh'!$C$7:$E$391,3,0)</f>
        <v>A4</v>
      </c>
      <c r="Q162" s="494">
        <f>VLOOKUP(P162,Sheet1!$B$2:$C$12,2,TRUE)</f>
        <v>7</v>
      </c>
      <c r="R162" s="494" t="str">
        <f>VLOOKUP($E162,'[21]Gui chi Quynh'!$C$7:$E$390,3,0)</f>
        <v>A4</v>
      </c>
      <c r="S162" s="494">
        <f>VLOOKUP(R162,Sheet1!$B$2:$C$12,2,TRUE)</f>
        <v>7</v>
      </c>
      <c r="T162" s="494" t="str">
        <f>VLOOKUP($E162,'[22]Gui chi Quynh'!$C$7:$E$390,3,0)</f>
        <v>A3</v>
      </c>
      <c r="U162" s="494">
        <f>VLOOKUP(T162,Sheet1!$B$2:$C$12,2,TRUE)</f>
        <v>8</v>
      </c>
      <c r="V162" s="494" t="str">
        <f>VLOOKUP($E162,'[23]Gui chi Quynh'!$C$7:$E$389,3,0)</f>
        <v>A4</v>
      </c>
      <c r="W162" s="494">
        <f>VLOOKUP(V162,Sheet1!$B$2:$C$12,2,TRUE)</f>
        <v>7</v>
      </c>
      <c r="X162" s="494" t="str">
        <f>VLOOKUP($E162,'[24]Gui chi Quynh'!$C$7:$E$389,3,0)</f>
        <v>A4</v>
      </c>
      <c r="Y162" s="494">
        <f>VLOOKUP(X162,Sheet1!$B$2:$C$12,2,TRUE)</f>
        <v>7</v>
      </c>
      <c r="Z162" s="494" t="str">
        <f>VLOOKUP($E162,'[25]Gui chi Quynh'!$C$7:$E$388,3,0)</f>
        <v>A4</v>
      </c>
      <c r="AA162" s="494">
        <f>VLOOKUP(Z162,Sheet1!$B$2:$C$12,2,TRUE)</f>
        <v>7</v>
      </c>
      <c r="AB162" s="494" t="str">
        <f>VLOOKUP($E162,'T5'!$E$9:$AH$337,24,0)</f>
        <v>A4</v>
      </c>
      <c r="AC162" s="494">
        <f>VLOOKUP(AB162,Sheet1!$B$2:$C$12,2,TRUE)</f>
        <v>7</v>
      </c>
      <c r="AD162" s="494"/>
      <c r="AE162" s="494" t="e">
        <f>VLOOKUP(AD162,Sheet1!$B$2:$C$12,2,TRUE)</f>
        <v>#N/A</v>
      </c>
      <c r="AF162" s="592"/>
      <c r="AG162" s="709">
        <f t="shared" si="12"/>
        <v>7.0909090909090908</v>
      </c>
      <c r="AH162" s="709" t="str">
        <f t="shared" si="9"/>
        <v>11A*</v>
      </c>
      <c r="AI162" s="709">
        <f t="shared" si="10"/>
        <v>0</v>
      </c>
      <c r="AJ162" s="683"/>
      <c r="AK162" s="494" t="str">
        <f t="shared" si="11"/>
        <v>Tốt</v>
      </c>
      <c r="AL162" s="494" t="s">
        <v>966</v>
      </c>
      <c r="AM162" s="494" t="s">
        <v>966</v>
      </c>
      <c r="AN162" s="675"/>
      <c r="AO162" s="494"/>
      <c r="AP162" s="675"/>
      <c r="AQ162" s="675"/>
      <c r="AR162" s="675"/>
      <c r="AS162" s="675"/>
      <c r="AT162" s="494"/>
    </row>
    <row r="163" spans="1:47" s="684" customFormat="1" ht="24.95" customHeight="1" x14ac:dyDescent="0.25">
      <c r="A163" s="512" t="s">
        <v>1397</v>
      </c>
      <c r="B163" s="512">
        <f>COUNTIF($F$11:F163,F163)</f>
        <v>26</v>
      </c>
      <c r="C163" s="513" t="s">
        <v>984</v>
      </c>
      <c r="D163" s="552" t="s">
        <v>357</v>
      </c>
      <c r="E163" s="520" t="s">
        <v>432</v>
      </c>
      <c r="F163" s="494" t="s">
        <v>360</v>
      </c>
      <c r="G163" s="494" t="s">
        <v>975</v>
      </c>
      <c r="H163" s="810" t="str">
        <f>VLOOKUP(E163,'[16]Gui chi Quynh'!$C$7:$E$387,3,0)</f>
        <v>B1</v>
      </c>
      <c r="I163" s="494">
        <f>VLOOKUP(H163,Sheet1!$B$2:$C$12,2,TRUE)</f>
        <v>6</v>
      </c>
      <c r="J163" s="494" t="str">
        <f>VLOOKUP($E163,'[17]Gui chi Quynh'!$C$7:$E$387,3,0)</f>
        <v>A2</v>
      </c>
      <c r="K163" s="494">
        <f>VLOOKUP(J163,Sheet1!$B$2:$C$12,2,TRUE)</f>
        <v>9</v>
      </c>
      <c r="L163" s="494" t="str">
        <f>VLOOKUP(E163,'[18]Gui chi Quynh'!$C$7:$F$385,3,0)</f>
        <v>A3</v>
      </c>
      <c r="M163" s="494">
        <f>VLOOKUP(L163,Sheet1!$B$2:$C$12,2,TRUE)</f>
        <v>8</v>
      </c>
      <c r="N163" s="494" t="str">
        <f>VLOOKUP(E163,'[19]Gui chi Quynh'!$C$7:$E$391,3,0)</f>
        <v>A2</v>
      </c>
      <c r="O163" s="494">
        <f>VLOOKUP(N163,Sheet1!$B$2:$C$12,2,TRUE)</f>
        <v>9</v>
      </c>
      <c r="P163" s="494" t="str">
        <f>VLOOKUP(E163,'[20]Gui chi Quynh'!$C$7:$E$391,3,0)</f>
        <v>A2</v>
      </c>
      <c r="Q163" s="494">
        <f>VLOOKUP(P163,Sheet1!$B$2:$C$12,2,TRUE)</f>
        <v>9</v>
      </c>
      <c r="R163" s="494" t="str">
        <f>VLOOKUP($E163,'[21]Gui chi Quynh'!$C$7:$E$390,3,0)</f>
        <v>A3</v>
      </c>
      <c r="S163" s="494">
        <f>VLOOKUP(R163,Sheet1!$B$2:$C$12,2,TRUE)</f>
        <v>8</v>
      </c>
      <c r="T163" s="494" t="str">
        <f>VLOOKUP($E163,'[22]Gui chi Quynh'!$C$7:$E$390,3,0)</f>
        <v>A2</v>
      </c>
      <c r="U163" s="494">
        <f>VLOOKUP(T163,Sheet1!$B$2:$C$12,2,TRUE)</f>
        <v>9</v>
      </c>
      <c r="V163" s="494" t="str">
        <f>VLOOKUP($E163,'[23]Gui chi Quynh'!$C$7:$E$389,3,0)</f>
        <v>A2</v>
      </c>
      <c r="W163" s="494">
        <f>VLOOKUP(V163,Sheet1!$B$2:$C$12,2,TRUE)</f>
        <v>9</v>
      </c>
      <c r="X163" s="494" t="str">
        <f>VLOOKUP($E163,'[24]Gui chi Quynh'!$C$7:$E$389,3,0)</f>
        <v>A3</v>
      </c>
      <c r="Y163" s="494">
        <f>VLOOKUP(X163,Sheet1!$B$2:$C$12,2,TRUE)</f>
        <v>8</v>
      </c>
      <c r="Z163" s="494" t="str">
        <f>VLOOKUP($E163,'[25]Gui chi Quynh'!$C$7:$E$388,3,0)</f>
        <v>A2</v>
      </c>
      <c r="AA163" s="494">
        <f>VLOOKUP(Z163,Sheet1!$B$2:$C$12,2,TRUE)</f>
        <v>9</v>
      </c>
      <c r="AB163" s="494" t="str">
        <f>VLOOKUP($E163,'T5'!$E$9:$AH$337,24,0)</f>
        <v>A4</v>
      </c>
      <c r="AC163" s="494">
        <f>VLOOKUP(AB163,Sheet1!$B$2:$C$12,2,TRUE)</f>
        <v>7</v>
      </c>
      <c r="AD163" s="494"/>
      <c r="AE163" s="494" t="e">
        <f>VLOOKUP(AD163,Sheet1!$B$2:$C$12,2,TRUE)</f>
        <v>#N/A</v>
      </c>
      <c r="AF163" s="592"/>
      <c r="AG163" s="709">
        <f t="shared" si="12"/>
        <v>8.2727272727272734</v>
      </c>
      <c r="AH163" s="709" t="str">
        <f t="shared" si="9"/>
        <v>10A*</v>
      </c>
      <c r="AI163" s="709">
        <f t="shared" si="10"/>
        <v>1</v>
      </c>
      <c r="AJ163" s="683"/>
      <c r="AK163" s="494" t="str">
        <f t="shared" si="11"/>
        <v>Tốt</v>
      </c>
      <c r="AL163" s="494" t="s">
        <v>966</v>
      </c>
      <c r="AM163" s="494" t="s">
        <v>966</v>
      </c>
      <c r="AN163" s="675"/>
      <c r="AO163" s="494"/>
      <c r="AP163" s="675"/>
      <c r="AQ163" s="675"/>
      <c r="AR163" s="675"/>
      <c r="AS163" s="675"/>
      <c r="AT163" s="494"/>
    </row>
    <row r="164" spans="1:47" s="684" customFormat="1" ht="24.95" customHeight="1" x14ac:dyDescent="0.25">
      <c r="A164" s="512" t="s">
        <v>1398</v>
      </c>
      <c r="B164" s="512">
        <f>COUNTIF($F$11:F53,F164)</f>
        <v>2</v>
      </c>
      <c r="C164" s="513" t="s">
        <v>984</v>
      </c>
      <c r="D164" s="519" t="s">
        <v>73</v>
      </c>
      <c r="E164" s="512" t="s">
        <v>459</v>
      </c>
      <c r="F164" s="518" t="s">
        <v>867</v>
      </c>
      <c r="G164" s="518" t="s">
        <v>974</v>
      </c>
      <c r="H164" s="494" t="str">
        <f>VLOOKUP(E164,'[16]Gui chi Quynh'!$C$7:$E$387,3,0)</f>
        <v>A3</v>
      </c>
      <c r="I164" s="494">
        <f>VLOOKUP(H164,Sheet1!$B$2:$C$12,2,TRUE)</f>
        <v>8</v>
      </c>
      <c r="J164" s="494" t="str">
        <f>VLOOKUP($E164,'[17]Gui chi Quynh'!$C$7:$E$387,3,0)</f>
        <v>A1</v>
      </c>
      <c r="K164" s="494">
        <f>VLOOKUP(J164,Sheet1!$B$2:$C$12,2,TRUE)</f>
        <v>10</v>
      </c>
      <c r="L164" s="494" t="str">
        <f>VLOOKUP(E164,'[18]Gui chi Quynh'!$C$7:$F$385,3,0)</f>
        <v>A2</v>
      </c>
      <c r="M164" s="494">
        <f>VLOOKUP(L164,Sheet1!$B$2:$C$12,2,TRUE)</f>
        <v>9</v>
      </c>
      <c r="N164" s="494" t="str">
        <f>VLOOKUP(E164,'[19]Gui chi Quynh'!$C$7:$E$391,3,0)</f>
        <v>A3</v>
      </c>
      <c r="O164" s="494">
        <f>VLOOKUP(N164,Sheet1!$B$2:$C$12,2,TRUE)</f>
        <v>8</v>
      </c>
      <c r="P164" s="494" t="str">
        <f>VLOOKUP(E164,'[20]Gui chi Quynh'!$C$7:$E$391,3,0)</f>
        <v>A1</v>
      </c>
      <c r="Q164" s="494">
        <f>VLOOKUP(P164,Sheet1!$B$2:$C$12,2,TRUE)</f>
        <v>10</v>
      </c>
      <c r="R164" s="494" t="str">
        <f>VLOOKUP($E164,'[21]Gui chi Quynh'!$C$7:$E$390,3,0)</f>
        <v>A4</v>
      </c>
      <c r="S164" s="494">
        <f>VLOOKUP(R164,Sheet1!$B$2:$C$12,2,TRUE)</f>
        <v>7</v>
      </c>
      <c r="T164" s="494" t="str">
        <f>VLOOKUP($E164,'[22]Gui chi Quynh'!$C$7:$E$390,3,0)</f>
        <v>A3</v>
      </c>
      <c r="U164" s="494">
        <f>VLOOKUP(T164,Sheet1!$B$2:$C$12,2,TRUE)</f>
        <v>8</v>
      </c>
      <c r="V164" s="494" t="str">
        <f>VLOOKUP($E164,'[23]Gui chi Quynh'!$C$7:$E$389,3,0)</f>
        <v>A1</v>
      </c>
      <c r="W164" s="494">
        <f>VLOOKUP(V164,Sheet1!$B$2:$C$12,2,TRUE)</f>
        <v>10</v>
      </c>
      <c r="X164" s="494" t="str">
        <f>VLOOKUP($E164,'[24]Gui chi Quynh'!$C$7:$E$389,3,0)</f>
        <v>A3</v>
      </c>
      <c r="Y164" s="494">
        <f>VLOOKUP(X164,Sheet1!$B$2:$C$12,2,TRUE)</f>
        <v>8</v>
      </c>
      <c r="Z164" s="494" t="str">
        <f>VLOOKUP($E164,'[25]Gui chi Quynh'!$C$7:$E$388,3,0)</f>
        <v>B1</v>
      </c>
      <c r="AA164" s="494">
        <f>VLOOKUP(Z164,Sheet1!$B$2:$C$12,2,TRUE)</f>
        <v>6</v>
      </c>
      <c r="AB164" s="494" t="str">
        <f>VLOOKUP($E164,'T5'!$E$9:$AH$337,24,0)</f>
        <v>A3</v>
      </c>
      <c r="AC164" s="494">
        <f>VLOOKUP(AB164,Sheet1!$B$2:$C$12,2,TRUE)</f>
        <v>8</v>
      </c>
      <c r="AD164" s="494"/>
      <c r="AE164" s="494" t="e">
        <f>VLOOKUP(AD164,Sheet1!$B$2:$C$12,2,TRUE)</f>
        <v>#N/A</v>
      </c>
      <c r="AF164" s="592" t="str">
        <f>VLOOKUP($E164,'[26]Tong hop ket qua'!$E$19:$M$219,9,0)</f>
        <v>Đạt yêu cầu</v>
      </c>
      <c r="AG164" s="709">
        <f>(I164+K164+M164+O164+Q164+S164+U164+W164+Y164+AA164+AC164)/11</f>
        <v>8.3636363636363633</v>
      </c>
      <c r="AH164" s="709" t="str">
        <f t="shared" si="9"/>
        <v>10A*</v>
      </c>
      <c r="AI164" s="709">
        <f t="shared" si="10"/>
        <v>1</v>
      </c>
      <c r="AJ164" s="683"/>
      <c r="AK164" s="494" t="str">
        <f t="shared" si="11"/>
        <v>Tốt</v>
      </c>
      <c r="AL164" s="494" t="str">
        <f>VLOOKUP($E164,'cac dv gui'!$C$135:$AC$151,25,0)</f>
        <v>Tốt</v>
      </c>
      <c r="AM164" s="494" t="str">
        <f>VLOOKUP($E164,'cac dv gui'!$C$135:$AC$151,26,0)</f>
        <v>Tốt</v>
      </c>
      <c r="AN164" s="494"/>
      <c r="AO164" s="494"/>
      <c r="AP164" s="675"/>
      <c r="AQ164" s="675"/>
      <c r="AR164" s="675"/>
      <c r="AS164" s="675"/>
      <c r="AT164" s="494"/>
      <c r="AU164" s="684" t="s">
        <v>392</v>
      </c>
    </row>
    <row r="165" spans="1:47" s="684" customFormat="1" ht="42" customHeight="1" x14ac:dyDescent="0.25">
      <c r="A165" s="512" t="s">
        <v>1399</v>
      </c>
      <c r="B165" s="512">
        <f>COUNTIF($F$11:F165,F165)</f>
        <v>14</v>
      </c>
      <c r="C165" s="513" t="s">
        <v>985</v>
      </c>
      <c r="D165" s="519" t="s">
        <v>351</v>
      </c>
      <c r="E165" s="512" t="s">
        <v>469</v>
      </c>
      <c r="F165" s="518" t="s">
        <v>867</v>
      </c>
      <c r="G165" s="494" t="s">
        <v>975</v>
      </c>
      <c r="H165" s="494" t="str">
        <f>VLOOKUP(E165,'[16]Gui chi Quynh'!$C$7:$E$387,3,0)</f>
        <v>A4</v>
      </c>
      <c r="I165" s="494">
        <f>VLOOKUP(H165,Sheet1!$B$2:$C$12,2,TRUE)</f>
        <v>7</v>
      </c>
      <c r="J165" s="494" t="str">
        <f>VLOOKUP($E165,'[17]Gui chi Quynh'!$C$7:$E$387,3,0)</f>
        <v>A3</v>
      </c>
      <c r="K165" s="494">
        <f>VLOOKUP(J165,Sheet1!$B$2:$C$12,2,TRUE)</f>
        <v>8</v>
      </c>
      <c r="L165" s="494" t="str">
        <f>VLOOKUP(E165,'[18]Gui chi Quynh'!$C$7:$F$385,3,0)</f>
        <v>A4</v>
      </c>
      <c r="M165" s="494">
        <f>VLOOKUP(L165,Sheet1!$B$2:$C$12,2,TRUE)</f>
        <v>7</v>
      </c>
      <c r="N165" s="494" t="str">
        <f>VLOOKUP(E165,'[19]Gui chi Quynh'!$C$7:$E$391,3,0)</f>
        <v>A4</v>
      </c>
      <c r="O165" s="494">
        <f>VLOOKUP(N165,Sheet1!$B$2:$C$12,2,TRUE)</f>
        <v>7</v>
      </c>
      <c r="P165" s="494" t="str">
        <f>VLOOKUP(E165,'[20]Gui chi Quynh'!$C$7:$E$391,3,0)</f>
        <v>A4</v>
      </c>
      <c r="Q165" s="494">
        <f>VLOOKUP(P165,Sheet1!$B$2:$C$12,2,TRUE)</f>
        <v>7</v>
      </c>
      <c r="R165" s="494" t="str">
        <f>VLOOKUP($E165,'[21]Gui chi Quynh'!$C$7:$E$390,3,0)</f>
        <v>B2</v>
      </c>
      <c r="S165" s="494">
        <f>VLOOKUP(R165,Sheet1!$B$2:$C$12,2,TRUE)</f>
        <v>5</v>
      </c>
      <c r="T165" s="494" t="str">
        <f>VLOOKUP($E165,'[22]Gui chi Quynh'!$C$7:$E$390,3,0)</f>
        <v>A4</v>
      </c>
      <c r="U165" s="494">
        <f>VLOOKUP(T165,Sheet1!$B$2:$C$12,2,TRUE)</f>
        <v>7</v>
      </c>
      <c r="V165" s="494" t="str">
        <f>VLOOKUP($E165,'[23]Gui chi Quynh'!$C$7:$E$389,3,0)</f>
        <v>A3</v>
      </c>
      <c r="W165" s="494">
        <f>VLOOKUP(V165,Sheet1!$B$2:$C$12,2,TRUE)</f>
        <v>8</v>
      </c>
      <c r="X165" s="494" t="str">
        <f>VLOOKUP($E165,'[24]Gui chi Quynh'!$C$7:$E$389,3,0)</f>
        <v>A3</v>
      </c>
      <c r="Y165" s="494">
        <f>VLOOKUP(X165,Sheet1!$B$2:$C$12,2,TRUE)</f>
        <v>8</v>
      </c>
      <c r="Z165" s="494" t="str">
        <f>VLOOKUP($E165,'[25]Gui chi Quynh'!$C$7:$E$388,3,0)</f>
        <v>B2</v>
      </c>
      <c r="AA165" s="494">
        <f>VLOOKUP(Z165,Sheet1!$B$2:$C$12,2,TRUE)</f>
        <v>5</v>
      </c>
      <c r="AB165" s="494" t="str">
        <f>VLOOKUP($E165,'T5'!$E$9:$AH$337,24,0)</f>
        <v>A4</v>
      </c>
      <c r="AC165" s="494">
        <f>VLOOKUP(AB165,Sheet1!$B$2:$C$12,2,TRUE)</f>
        <v>7</v>
      </c>
      <c r="AD165" s="494"/>
      <c r="AE165" s="494" t="e">
        <f>VLOOKUP(AD165,Sheet1!$B$2:$C$12,2,TRUE)</f>
        <v>#N/A</v>
      </c>
      <c r="AF165" s="592" t="str">
        <f>VLOOKUP($E165,'[26]Tong hop ket qua'!$E$19:$M$219,9,0)</f>
        <v>Đạt yêu cầu</v>
      </c>
      <c r="AG165" s="709">
        <f t="shared" ref="AG165:AG228" si="13">(I165+K165+M165+O165+Q165+S165+U165+W165+Y165+AA165+AC165)/11</f>
        <v>6.9090909090909092</v>
      </c>
      <c r="AH165" s="709" t="str">
        <f t="shared" si="9"/>
        <v xml:space="preserve">9A* </v>
      </c>
      <c r="AI165" s="709">
        <f t="shared" si="10"/>
        <v>2</v>
      </c>
      <c r="AJ165" s="683"/>
      <c r="AK165" s="494" t="str">
        <f t="shared" si="11"/>
        <v>Tốt</v>
      </c>
      <c r="AL165" s="494" t="str">
        <f>VLOOKUP($E165,'cac dv gui'!$C$135:$AC$151,25,0)</f>
        <v>Hoàn thành</v>
      </c>
      <c r="AM165" s="494" t="str">
        <f>VLOOKUP($E165,'cac dv gui'!$C$135:$AC$151,26,0)</f>
        <v>Tốt</v>
      </c>
      <c r="AN165" s="494"/>
      <c r="AO165" s="494"/>
      <c r="AP165" s="675"/>
      <c r="AQ165" s="675"/>
      <c r="AR165" s="675"/>
      <c r="AS165" s="675"/>
      <c r="AT165" s="494"/>
      <c r="AU165" s="684" t="s">
        <v>393</v>
      </c>
    </row>
    <row r="166" spans="1:47" s="684" customFormat="1" ht="51.75" customHeight="1" x14ac:dyDescent="0.25">
      <c r="A166" s="512" t="s">
        <v>1400</v>
      </c>
      <c r="B166" s="512">
        <f>COUNTIF($F$11:F166,F166)</f>
        <v>15</v>
      </c>
      <c r="C166" s="513" t="s">
        <v>984</v>
      </c>
      <c r="D166" s="514" t="s">
        <v>283</v>
      </c>
      <c r="E166" s="711" t="s">
        <v>503</v>
      </c>
      <c r="F166" s="518" t="s">
        <v>867</v>
      </c>
      <c r="G166" s="494" t="s">
        <v>975</v>
      </c>
      <c r="H166" s="494" t="str">
        <f>VLOOKUP(E166,'[16]Gui chi Quynh'!$C$7:$E$387,3,0)</f>
        <v>A3</v>
      </c>
      <c r="I166" s="494">
        <f>VLOOKUP(H166,Sheet1!$B$2:$C$12,2,TRUE)</f>
        <v>8</v>
      </c>
      <c r="J166" s="494" t="str">
        <f>VLOOKUP($E166,'[17]Gui chi Quynh'!$C$7:$E$387,3,0)</f>
        <v>A4</v>
      </c>
      <c r="K166" s="494">
        <f>VLOOKUP(J166,Sheet1!$B$2:$C$12,2,TRUE)</f>
        <v>7</v>
      </c>
      <c r="L166" s="494" t="str">
        <f>VLOOKUP(E166,'[18]Gui chi Quynh'!$C$7:$F$385,3,0)</f>
        <v>A3</v>
      </c>
      <c r="M166" s="494">
        <f>VLOOKUP(L166,Sheet1!$B$2:$C$12,2,TRUE)</f>
        <v>8</v>
      </c>
      <c r="N166" s="494" t="str">
        <f>VLOOKUP(E166,'[19]Gui chi Quynh'!$C$7:$E$391,3,0)</f>
        <v>A4</v>
      </c>
      <c r="O166" s="494">
        <f>VLOOKUP(N166,Sheet1!$B$2:$C$12,2,TRUE)</f>
        <v>7</v>
      </c>
      <c r="P166" s="494" t="str">
        <f>VLOOKUP(E166,'[20]Gui chi Quynh'!$C$7:$E$391,3,0)</f>
        <v>A DN</v>
      </c>
      <c r="Q166" s="494"/>
      <c r="R166" s="494" t="str">
        <f>VLOOKUP($E166,'[21]Gui chi Quynh'!$C$7:$E$390,3,0)</f>
        <v>A DN</v>
      </c>
      <c r="S166" s="494"/>
      <c r="T166" s="494" t="str">
        <f>VLOOKUP($E166,'[22]Gui chi Quynh'!$C$7:$E$390,3,0)</f>
        <v>A DN</v>
      </c>
      <c r="U166" s="494"/>
      <c r="V166" s="494" t="str">
        <f>VLOOKUP($E166,'[23]Gui chi Quynh'!$C$7:$E$389,3,0)</f>
        <v>A DN</v>
      </c>
      <c r="W166" s="494"/>
      <c r="X166" s="494" t="str">
        <f>VLOOKUP($E166,'[24]Gui chi Quynh'!$C$7:$E$389,3,0)</f>
        <v>A DN</v>
      </c>
      <c r="Y166" s="494"/>
      <c r="Z166" s="494" t="s">
        <v>1117</v>
      </c>
      <c r="AA166" s="494"/>
      <c r="AB166" s="494" t="str">
        <f>VLOOKUP($E166,'T5'!$E$9:$AH$337,24,0)</f>
        <v>A4</v>
      </c>
      <c r="AC166" s="494">
        <f>VLOOKUP(AB166,Sheet1!$B$2:$C$12,2,TRUE)</f>
        <v>7</v>
      </c>
      <c r="AD166" s="494"/>
      <c r="AE166" s="494" t="e">
        <f>VLOOKUP(AD166,Sheet1!$B$2:$C$12,2,TRUE)</f>
        <v>#N/A</v>
      </c>
      <c r="AF166" s="592" t="str">
        <f>VLOOKUP($E166,'[26]Tong hop ket qua'!$E$19:$M$219,9,0)</f>
        <v>Khá</v>
      </c>
      <c r="AG166" s="709">
        <f>(I166+K166+M166+O166+Q166+S166+U166+W166+Y166+AA166+AC166)/6</f>
        <v>6.166666666666667</v>
      </c>
      <c r="AH166" s="709" t="str">
        <f t="shared" si="9"/>
        <v>11A*</v>
      </c>
      <c r="AI166" s="709">
        <f t="shared" si="10"/>
        <v>0</v>
      </c>
      <c r="AJ166" s="683"/>
      <c r="AK166" s="494" t="str">
        <f t="shared" si="11"/>
        <v>Tốt</v>
      </c>
      <c r="AL166" s="494" t="str">
        <f>VLOOKUP($E166,'cac dv gui'!$C$135:$AC$151,25,0)</f>
        <v>Tốt</v>
      </c>
      <c r="AM166" s="494" t="str">
        <f>VLOOKUP($E166,'cac dv gui'!$C$135:$AC$151,26,0)</f>
        <v>Tốt</v>
      </c>
      <c r="AN166" s="494"/>
      <c r="AO166" s="494"/>
      <c r="AP166" s="675"/>
      <c r="AQ166" s="675"/>
      <c r="AR166" s="675"/>
      <c r="AS166" s="675"/>
      <c r="AT166" s="678" t="s">
        <v>1147</v>
      </c>
      <c r="AU166" s="684" t="s">
        <v>393</v>
      </c>
    </row>
    <row r="167" spans="1:47" s="684" customFormat="1" ht="46.5" customHeight="1" x14ac:dyDescent="0.25">
      <c r="A167" s="512" t="s">
        <v>1401</v>
      </c>
      <c r="B167" s="512">
        <f>COUNTIF($F$11:F167,F167)</f>
        <v>16</v>
      </c>
      <c r="C167" s="513" t="s">
        <v>984</v>
      </c>
      <c r="D167" s="514" t="s">
        <v>1011</v>
      </c>
      <c r="E167" s="513" t="s">
        <v>1012</v>
      </c>
      <c r="F167" s="518" t="s">
        <v>867</v>
      </c>
      <c r="G167" s="494" t="s">
        <v>975</v>
      </c>
      <c r="H167" s="494"/>
      <c r="I167" s="494"/>
      <c r="J167" s="494" t="str">
        <f>VLOOKUP($E167,'[17]Gui chi Quynh'!$C$7:$E$387,3,0)</f>
        <v>A4</v>
      </c>
      <c r="K167" s="494">
        <f>VLOOKUP(J167,Sheet1!$B$2:$C$12,2,TRUE)</f>
        <v>7</v>
      </c>
      <c r="L167" s="494" t="str">
        <f>VLOOKUP(E167,'[18]Gui chi Quynh'!$C$7:$F$385,3,0)</f>
        <v>A4</v>
      </c>
      <c r="M167" s="494">
        <f>VLOOKUP(L167,Sheet1!$B$2:$C$12,2,TRUE)</f>
        <v>7</v>
      </c>
      <c r="N167" s="494" t="str">
        <f>VLOOKUP(E167,'[19]Gui chi Quynh'!$C$7:$E$391,3,0)</f>
        <v>A4</v>
      </c>
      <c r="O167" s="494">
        <f>VLOOKUP(N167,Sheet1!$B$2:$C$12,2,TRUE)</f>
        <v>7</v>
      </c>
      <c r="P167" s="494" t="str">
        <f>VLOOKUP(E167,'[20]Gui chi Quynh'!$C$7:$E$391,3,0)</f>
        <v>A3</v>
      </c>
      <c r="Q167" s="494">
        <f>VLOOKUP(P167,Sheet1!$B$2:$C$12,2,TRUE)</f>
        <v>8</v>
      </c>
      <c r="R167" s="494" t="str">
        <f>VLOOKUP($E167,'[21]Gui chi Quynh'!$C$7:$E$390,3,0)</f>
        <v>A3</v>
      </c>
      <c r="S167" s="494">
        <f>VLOOKUP(R167,Sheet1!$B$2:$C$12,2,TRUE)</f>
        <v>8</v>
      </c>
      <c r="T167" s="494" t="str">
        <f>VLOOKUP($E167,'[22]Gui chi Quynh'!$C$7:$E$390,3,0)</f>
        <v>A4</v>
      </c>
      <c r="U167" s="494">
        <f>VLOOKUP(T167,Sheet1!$B$2:$C$12,2,TRUE)</f>
        <v>7</v>
      </c>
      <c r="V167" s="494" t="str">
        <f>VLOOKUP($E167,'[23]Gui chi Quynh'!$C$7:$E$389,3,0)</f>
        <v>A3</v>
      </c>
      <c r="W167" s="494">
        <f>VLOOKUP(V167,Sheet1!$B$2:$C$12,2,TRUE)</f>
        <v>8</v>
      </c>
      <c r="X167" s="494" t="str">
        <f>VLOOKUP($E167,'[24]Gui chi Quynh'!$C$7:$E$389,3,0)</f>
        <v>A3</v>
      </c>
      <c r="Y167" s="494">
        <f>VLOOKUP(X167,Sheet1!$B$2:$C$12,2,TRUE)</f>
        <v>8</v>
      </c>
      <c r="Z167" s="494" t="str">
        <f>VLOOKUP($E167,'[25]Gui chi Quynh'!$C$7:$E$388,3,0)</f>
        <v>A4</v>
      </c>
      <c r="AA167" s="494">
        <f>VLOOKUP(Z167,Sheet1!$B$2:$C$12,2,TRUE)</f>
        <v>7</v>
      </c>
      <c r="AB167" s="494" t="str">
        <f>VLOOKUP($E167,'T5'!$E$9:$AH$337,24,0)</f>
        <v>A4</v>
      </c>
      <c r="AC167" s="494">
        <f>VLOOKUP(AB167,Sheet1!$B$2:$C$12,2,TRUE)</f>
        <v>7</v>
      </c>
      <c r="AD167" s="494"/>
      <c r="AE167" s="494" t="e">
        <f>VLOOKUP(AD167,Sheet1!$B$2:$C$12,2,TRUE)</f>
        <v>#N/A</v>
      </c>
      <c r="AF167" s="592" t="str">
        <f>VLOOKUP($E167,'[26]Tong hop ket qua'!$E$19:$M$219,9,0)</f>
        <v>Tốt</v>
      </c>
      <c r="AG167" s="804">
        <f t="shared" si="13"/>
        <v>6.7272727272727275</v>
      </c>
      <c r="AH167" s="709" t="str">
        <f t="shared" si="9"/>
        <v>10A*</v>
      </c>
      <c r="AI167" s="709">
        <f t="shared" si="10"/>
        <v>0</v>
      </c>
      <c r="AJ167" s="683"/>
      <c r="AK167" s="494" t="str">
        <f t="shared" si="11"/>
        <v>Tốt</v>
      </c>
      <c r="AL167" s="494" t="str">
        <f>VLOOKUP($E167,'cac dv gui'!$C$135:$AC$151,25,0)</f>
        <v>Tốt</v>
      </c>
      <c r="AM167" s="494" t="str">
        <f>VLOOKUP($E167,'cac dv gui'!$C$135:$AC$151,26,0)</f>
        <v>Tốt</v>
      </c>
      <c r="AN167" s="494"/>
      <c r="AO167" s="494"/>
      <c r="AP167" s="675"/>
      <c r="AQ167" s="675"/>
      <c r="AR167" s="675"/>
      <c r="AS167" s="675"/>
      <c r="AT167" s="678" t="s">
        <v>1118</v>
      </c>
      <c r="AU167" s="684" t="s">
        <v>393</v>
      </c>
    </row>
    <row r="168" spans="1:47" s="684" customFormat="1" ht="24.95" customHeight="1" x14ac:dyDescent="0.25">
      <c r="A168" s="512" t="s">
        <v>1402</v>
      </c>
      <c r="B168" s="512">
        <f>COUNTIF($F$11:F168,F168)</f>
        <v>27</v>
      </c>
      <c r="C168" s="513" t="s">
        <v>985</v>
      </c>
      <c r="D168" s="552" t="s">
        <v>743</v>
      </c>
      <c r="E168" s="520" t="s">
        <v>744</v>
      </c>
      <c r="F168" s="494" t="s">
        <v>360</v>
      </c>
      <c r="G168" s="494" t="s">
        <v>975</v>
      </c>
      <c r="H168" s="494" t="str">
        <f>VLOOKUP(E168,'[16]Gui chi Quynh'!$C$7:$E$387,3,0)</f>
        <v>A3</v>
      </c>
      <c r="I168" s="494">
        <f>VLOOKUP(H168,Sheet1!$B$2:$C$12,2,TRUE)</f>
        <v>8</v>
      </c>
      <c r="J168" s="494" t="str">
        <f>VLOOKUP($E168,'[17]Gui chi Quynh'!$C$7:$E$387,3,0)</f>
        <v>A4</v>
      </c>
      <c r="K168" s="494">
        <f>VLOOKUP(J168,Sheet1!$B$2:$C$12,2,TRUE)</f>
        <v>7</v>
      </c>
      <c r="L168" s="494" t="str">
        <f>VLOOKUP(E168,'[18]Gui chi Quynh'!$C$7:$F$385,3,0)</f>
        <v>A3</v>
      </c>
      <c r="M168" s="494">
        <f>VLOOKUP(L168,Sheet1!$B$2:$C$12,2,TRUE)</f>
        <v>8</v>
      </c>
      <c r="N168" s="494" t="str">
        <f>VLOOKUP(E168,'[19]Gui chi Quynh'!$C$7:$E$391,3,0)</f>
        <v>A4</v>
      </c>
      <c r="O168" s="494">
        <f>VLOOKUP(N168,Sheet1!$B$2:$C$12,2,TRUE)</f>
        <v>7</v>
      </c>
      <c r="P168" s="494" t="str">
        <f>VLOOKUP(E168,'[20]Gui chi Quynh'!$C$7:$E$391,3,0)</f>
        <v>A4</v>
      </c>
      <c r="Q168" s="494">
        <f>VLOOKUP(P168,Sheet1!$B$2:$C$12,2,TRUE)</f>
        <v>7</v>
      </c>
      <c r="R168" s="494" t="str">
        <f>VLOOKUP($E168,'[21]Gui chi Quynh'!$C$7:$E$390,3,0)</f>
        <v>A4</v>
      </c>
      <c r="S168" s="494">
        <f>VLOOKUP(R168,Sheet1!$B$2:$C$12,2,TRUE)</f>
        <v>7</v>
      </c>
      <c r="T168" s="494" t="str">
        <f>VLOOKUP($E168,'[22]Gui chi Quynh'!$C$7:$E$390,3,0)</f>
        <v>A4</v>
      </c>
      <c r="U168" s="494">
        <f>VLOOKUP(T168,Sheet1!$B$2:$C$12,2,TRUE)</f>
        <v>7</v>
      </c>
      <c r="V168" s="494" t="str">
        <f>VLOOKUP($E168,'[23]Gui chi Quynh'!$C$7:$E$389,3,0)</f>
        <v>B1</v>
      </c>
      <c r="W168" s="494">
        <f>VLOOKUP(V168,Sheet1!$B$2:$C$12,2,TRUE)</f>
        <v>6</v>
      </c>
      <c r="X168" s="494" t="str">
        <f>VLOOKUP($E168,'[24]Gui chi Quynh'!$C$7:$E$389,3,0)</f>
        <v>A4</v>
      </c>
      <c r="Y168" s="494">
        <f>VLOOKUP(X168,Sheet1!$B$2:$C$12,2,TRUE)</f>
        <v>7</v>
      </c>
      <c r="Z168" s="494" t="str">
        <f>VLOOKUP($E168,'[25]Gui chi Quynh'!$C$7:$E$388,3,0)</f>
        <v>A4</v>
      </c>
      <c r="AA168" s="494">
        <f>VLOOKUP(Z168,Sheet1!$B$2:$C$12,2,TRUE)</f>
        <v>7</v>
      </c>
      <c r="AB168" s="494" t="str">
        <f>VLOOKUP($E168,'T5'!$E$9:$AH$337,24,0)</f>
        <v>A4</v>
      </c>
      <c r="AC168" s="494">
        <f>VLOOKUP(AB168,Sheet1!$B$2:$C$12,2,TRUE)</f>
        <v>7</v>
      </c>
      <c r="AD168" s="494"/>
      <c r="AE168" s="494" t="e">
        <f>VLOOKUP(AD168,Sheet1!$B$2:$C$12,2,TRUE)</f>
        <v>#N/A</v>
      </c>
      <c r="AF168" s="592"/>
      <c r="AG168" s="709">
        <f>(I168+K168+M168+O168+Q168+S168+U168+W168+Y168+AA168+AC168)/11</f>
        <v>7.0909090909090908</v>
      </c>
      <c r="AH168" s="709" t="str">
        <f t="shared" si="9"/>
        <v>10A*</v>
      </c>
      <c r="AI168" s="709">
        <f t="shared" si="10"/>
        <v>1</v>
      </c>
      <c r="AJ168" s="683"/>
      <c r="AK168" s="494" t="str">
        <f t="shared" si="11"/>
        <v>Tốt</v>
      </c>
      <c r="AL168" s="494" t="str">
        <f>VLOOKUP($E168,'cac dv gui'!$C$135:$AC$151,25,0)</f>
        <v>Tốt</v>
      </c>
      <c r="AM168" s="494" t="str">
        <f>VLOOKUP($E168,'cac dv gui'!$C$135:$AC$151,26,0)</f>
        <v>Tốt</v>
      </c>
      <c r="AN168" s="675"/>
      <c r="AO168" s="494"/>
      <c r="AP168" s="675"/>
      <c r="AQ168" s="675"/>
      <c r="AR168" s="675"/>
      <c r="AS168" s="675"/>
      <c r="AT168" s="494"/>
      <c r="AU168" s="684" t="s">
        <v>393</v>
      </c>
    </row>
    <row r="169" spans="1:47" s="684" customFormat="1" ht="24.95" customHeight="1" x14ac:dyDescent="0.25">
      <c r="A169" s="512" t="s">
        <v>1403</v>
      </c>
      <c r="B169" s="512">
        <f>COUNTIF($F$11:F169,F169)</f>
        <v>8</v>
      </c>
      <c r="C169" s="513" t="s">
        <v>985</v>
      </c>
      <c r="D169" s="514" t="s">
        <v>86</v>
      </c>
      <c r="E169" s="512" t="s">
        <v>473</v>
      </c>
      <c r="F169" s="494" t="s">
        <v>364</v>
      </c>
      <c r="G169" s="494" t="s">
        <v>974</v>
      </c>
      <c r="H169" s="494" t="str">
        <f>VLOOKUP(E169,'[16]Gui chi Quynh'!$C$7:$E$387,3,0)</f>
        <v>A3</v>
      </c>
      <c r="I169" s="494">
        <f>VLOOKUP(H169,Sheet1!$B$2:$C$12,2,TRUE)</f>
        <v>8</v>
      </c>
      <c r="J169" s="494" t="str">
        <f>VLOOKUP($E169,'[17]Gui chi Quynh'!$C$7:$E$387,3,0)</f>
        <v>A4</v>
      </c>
      <c r="K169" s="494">
        <f>VLOOKUP(J169,Sheet1!$B$2:$C$12,2,TRUE)</f>
        <v>7</v>
      </c>
      <c r="L169" s="494" t="str">
        <f>VLOOKUP(E169,'[18]Gui chi Quynh'!$C$7:$F$385,3,0)</f>
        <v>A3</v>
      </c>
      <c r="M169" s="494">
        <f>VLOOKUP(L169,Sheet1!$B$2:$C$12,2,TRUE)</f>
        <v>8</v>
      </c>
      <c r="N169" s="494" t="str">
        <f>VLOOKUP(E169,'[19]Gui chi Quynh'!$C$7:$E$391,3,0)</f>
        <v>A4</v>
      </c>
      <c r="O169" s="494">
        <f>VLOOKUP(N169,Sheet1!$B$2:$C$12,2,TRUE)</f>
        <v>7</v>
      </c>
      <c r="P169" s="494" t="str">
        <f>VLOOKUP(E169,'[20]Gui chi Quynh'!$C$7:$E$391,3,0)</f>
        <v>A3</v>
      </c>
      <c r="Q169" s="494">
        <f>VLOOKUP(P169,Sheet1!$B$2:$C$12,2,TRUE)</f>
        <v>8</v>
      </c>
      <c r="R169" s="494" t="str">
        <f>VLOOKUP($E169,'[21]Gui chi Quynh'!$C$7:$E$390,3,0)</f>
        <v>A3</v>
      </c>
      <c r="S169" s="494">
        <f>VLOOKUP(R169,Sheet1!$B$2:$C$12,2,TRUE)</f>
        <v>8</v>
      </c>
      <c r="T169" s="494" t="str">
        <f>VLOOKUP($E169,'[22]Gui chi Quynh'!$C$7:$E$390,3,0)</f>
        <v>A3</v>
      </c>
      <c r="U169" s="494">
        <f>VLOOKUP(T169,Sheet1!$B$2:$C$12,2,TRUE)</f>
        <v>8</v>
      </c>
      <c r="V169" s="494" t="str">
        <f>VLOOKUP($E169,'[23]Gui chi Quynh'!$C$7:$E$389,3,0)</f>
        <v>A3</v>
      </c>
      <c r="W169" s="494">
        <f>VLOOKUP(V169,Sheet1!$B$2:$C$12,2,TRUE)</f>
        <v>8</v>
      </c>
      <c r="X169" s="494" t="str">
        <f>VLOOKUP($E169,'[24]Gui chi Quynh'!$C$7:$E$389,3,0)</f>
        <v>A3</v>
      </c>
      <c r="Y169" s="494">
        <f>VLOOKUP(X169,Sheet1!$B$2:$C$12,2,TRUE)</f>
        <v>8</v>
      </c>
      <c r="Z169" s="494" t="str">
        <f>VLOOKUP($E169,'[25]Gui chi Quynh'!$C$7:$E$388,3,0)</f>
        <v>A3</v>
      </c>
      <c r="AA169" s="494">
        <f>VLOOKUP(Z169,Sheet1!$B$2:$C$12,2,TRUE)</f>
        <v>8</v>
      </c>
      <c r="AB169" s="494" t="str">
        <f>VLOOKUP($E169,'T5'!$E$9:$AH$337,24,0)</f>
        <v>A3</v>
      </c>
      <c r="AC169" s="494">
        <f>VLOOKUP(AB169,Sheet1!$B$2:$C$12,2,TRUE)</f>
        <v>8</v>
      </c>
      <c r="AD169" s="494"/>
      <c r="AE169" s="494" t="e">
        <f>VLOOKUP(AD169,Sheet1!$B$2:$C$12,2,TRUE)</f>
        <v>#N/A</v>
      </c>
      <c r="AF169" s="592"/>
      <c r="AG169" s="709">
        <f t="shared" si="13"/>
        <v>7.8181818181818183</v>
      </c>
      <c r="AH169" s="709" t="str">
        <f t="shared" si="9"/>
        <v>11A*</v>
      </c>
      <c r="AI169" s="709">
        <f t="shared" si="10"/>
        <v>0</v>
      </c>
      <c r="AJ169" s="683"/>
      <c r="AK169" s="494" t="str">
        <f t="shared" si="11"/>
        <v>Tốt</v>
      </c>
      <c r="AL169" s="494" t="str">
        <f>VLOOKUP($E169,'cac dv gui'!$C$81:$AC$88,25,0)</f>
        <v>Tốt</v>
      </c>
      <c r="AM169" s="494" t="str">
        <f>VLOOKUP($E169,'cac dv gui'!$C$81:$AC$88,26,0)</f>
        <v>Tốt</v>
      </c>
      <c r="AN169" s="675"/>
      <c r="AO169" s="494"/>
      <c r="AP169" s="675"/>
      <c r="AQ169" s="675"/>
      <c r="AR169" s="675"/>
      <c r="AS169" s="675"/>
      <c r="AT169" s="494"/>
      <c r="AU169" s="684" t="s">
        <v>392</v>
      </c>
    </row>
    <row r="170" spans="1:47" s="684" customFormat="1" ht="36.75" customHeight="1" x14ac:dyDescent="0.25">
      <c r="A170" s="512" t="s">
        <v>1404</v>
      </c>
      <c r="B170" s="512">
        <f>COUNTIF($F$11:F170,F170)</f>
        <v>2</v>
      </c>
      <c r="C170" s="513" t="s">
        <v>985</v>
      </c>
      <c r="D170" s="552" t="s">
        <v>91</v>
      </c>
      <c r="E170" s="520" t="s">
        <v>479</v>
      </c>
      <c r="F170" s="494" t="s">
        <v>365</v>
      </c>
      <c r="G170" s="494" t="s">
        <v>975</v>
      </c>
      <c r="H170" s="494" t="str">
        <f>VLOOKUP(E170,'[16]Gui chi Quynh'!$C$7:$E$387,3,0)</f>
        <v>A3</v>
      </c>
      <c r="I170" s="494">
        <f>VLOOKUP(H170,Sheet1!$B$2:$C$12,2,TRUE)</f>
        <v>8</v>
      </c>
      <c r="J170" s="494" t="str">
        <f>VLOOKUP($E170,'[17]Gui chi Quynh'!$C$7:$E$387,3,0)</f>
        <v>A2</v>
      </c>
      <c r="K170" s="494">
        <f>VLOOKUP(J170,Sheet1!$B$2:$C$12,2,TRUE)</f>
        <v>9</v>
      </c>
      <c r="L170" s="494" t="str">
        <f>VLOOKUP(E170,'[18]Gui chi Quynh'!$C$7:$F$385,3,0)</f>
        <v>A3</v>
      </c>
      <c r="M170" s="494">
        <f>VLOOKUP(L170,Sheet1!$B$2:$C$12,2,TRUE)</f>
        <v>8</v>
      </c>
      <c r="N170" s="494" t="str">
        <f>VLOOKUP(E170,'[19]Gui chi Quynh'!$C$7:$E$391,3,0)</f>
        <v>A1</v>
      </c>
      <c r="O170" s="494">
        <f>VLOOKUP(N170,Sheet1!$B$2:$C$12,2,TRUE)</f>
        <v>10</v>
      </c>
      <c r="P170" s="494" t="str">
        <f>VLOOKUP(E170,'[20]Gui chi Quynh'!$C$7:$E$391,3,0)</f>
        <v>A2</v>
      </c>
      <c r="Q170" s="494">
        <f>VLOOKUP(P170,Sheet1!$B$2:$C$12,2,TRUE)</f>
        <v>9</v>
      </c>
      <c r="R170" s="494" t="str">
        <f>VLOOKUP($E170,'[21]Gui chi Quynh'!$C$7:$E$390,3,0)</f>
        <v>A2</v>
      </c>
      <c r="S170" s="494">
        <f>VLOOKUP(R170,Sheet1!$B$2:$C$12,2,TRUE)</f>
        <v>9</v>
      </c>
      <c r="T170" s="494" t="str">
        <f>VLOOKUP($E170,'[22]Gui chi Quynh'!$C$7:$E$390,3,0)</f>
        <v>A2</v>
      </c>
      <c r="U170" s="494">
        <f>VLOOKUP(T170,Sheet1!$B$2:$C$12,2,TRUE)</f>
        <v>9</v>
      </c>
      <c r="V170" s="494" t="str">
        <f>VLOOKUP($E170,'[23]Gui chi Quynh'!$C$7:$E$389,3,0)</f>
        <v>B1</v>
      </c>
      <c r="W170" s="494">
        <f>VLOOKUP(V170,Sheet1!$B$2:$C$12,2,TRUE)</f>
        <v>6</v>
      </c>
      <c r="X170" s="494" t="str">
        <f>VLOOKUP($E170,'[24]Gui chi Quynh'!$C$7:$E$389,3,0)</f>
        <v>A2</v>
      </c>
      <c r="Y170" s="494">
        <f>VLOOKUP(X170,Sheet1!$B$2:$C$12,2,TRUE)</f>
        <v>9</v>
      </c>
      <c r="Z170" s="494" t="str">
        <f>VLOOKUP($E170,'[25]Gui chi Quynh'!$C$7:$E$388,3,0)</f>
        <v>A1</v>
      </c>
      <c r="AA170" s="494">
        <f>VLOOKUP(Z170,Sheet1!$B$2:$C$12,2,TRUE)</f>
        <v>10</v>
      </c>
      <c r="AB170" s="494" t="str">
        <f>VLOOKUP($E170,'T5'!$E$9:$AH$337,24,0)</f>
        <v>A4</v>
      </c>
      <c r="AC170" s="494">
        <f>VLOOKUP(AB170,Sheet1!$B$2:$C$12,2,TRUE)</f>
        <v>7</v>
      </c>
      <c r="AD170" s="494"/>
      <c r="AE170" s="494" t="e">
        <f>VLOOKUP(AD170,Sheet1!$B$2:$C$12,2,TRUE)</f>
        <v>#N/A</v>
      </c>
      <c r="AF170" s="592" t="str">
        <f>VLOOKUP($E170,'[26]Tong hop ket qua'!$E$19:$M$219,9,0)</f>
        <v>Khá</v>
      </c>
      <c r="AG170" s="709">
        <f t="shared" si="13"/>
        <v>8.545454545454545</v>
      </c>
      <c r="AH170" s="709" t="str">
        <f t="shared" si="9"/>
        <v>10A*</v>
      </c>
      <c r="AI170" s="709">
        <f t="shared" si="10"/>
        <v>1</v>
      </c>
      <c r="AJ170" s="683"/>
      <c r="AK170" s="494" t="str">
        <f t="shared" si="11"/>
        <v>Tốt</v>
      </c>
      <c r="AL170" s="494" t="str">
        <f>VLOOKUP($E170,'cac dv gui'!$C$131:$AC$133,25,0)</f>
        <v>Tốt</v>
      </c>
      <c r="AM170" s="494" t="str">
        <f>VLOOKUP($E170,'cac dv gui'!$C$131:$AC$133,26,0)</f>
        <v>Tốt</v>
      </c>
      <c r="AN170" s="675"/>
      <c r="AO170" s="494"/>
      <c r="AP170" s="675"/>
      <c r="AQ170" s="675"/>
      <c r="AR170" s="675"/>
      <c r="AS170" s="675"/>
      <c r="AT170" s="494"/>
      <c r="AU170" s="684" t="s">
        <v>392</v>
      </c>
    </row>
    <row r="171" spans="1:47" s="684" customFormat="1" ht="36.75" customHeight="1" x14ac:dyDescent="0.25">
      <c r="A171" s="512" t="s">
        <v>1405</v>
      </c>
      <c r="B171" s="512">
        <f>COUNTIF($F$11:F171,F171)</f>
        <v>3</v>
      </c>
      <c r="C171" s="513" t="s">
        <v>984</v>
      </c>
      <c r="D171" s="519" t="s">
        <v>366</v>
      </c>
      <c r="E171" s="599" t="s">
        <v>480</v>
      </c>
      <c r="F171" s="494" t="s">
        <v>365</v>
      </c>
      <c r="G171" s="494" t="s">
        <v>975</v>
      </c>
      <c r="H171" s="494" t="str">
        <f>VLOOKUP(E171,'[16]Gui chi Quynh'!$C$7:$E$387,3,0)</f>
        <v>A4</v>
      </c>
      <c r="I171" s="494">
        <f>VLOOKUP(H171,Sheet1!$B$2:$C$12,2,TRUE)</f>
        <v>7</v>
      </c>
      <c r="J171" s="494" t="str">
        <f>VLOOKUP($E171,'[17]Gui chi Quynh'!$C$7:$E$387,3,0)</f>
        <v>A3</v>
      </c>
      <c r="K171" s="494">
        <f>VLOOKUP(J171,Sheet1!$B$2:$C$12,2,TRUE)</f>
        <v>8</v>
      </c>
      <c r="L171" s="494" t="str">
        <f>VLOOKUP(E171,'[18]Gui chi Quynh'!$C$7:$F$385,3,0)</f>
        <v>A4</v>
      </c>
      <c r="M171" s="494">
        <f>VLOOKUP(L171,Sheet1!$B$2:$C$12,2,TRUE)</f>
        <v>7</v>
      </c>
      <c r="N171" s="494" t="str">
        <f>VLOOKUP(E171,'[19]Gui chi Quynh'!$C$7:$E$391,3,0)</f>
        <v>A3</v>
      </c>
      <c r="O171" s="494">
        <f>VLOOKUP(N171,Sheet1!$B$2:$C$12,2,TRUE)</f>
        <v>8</v>
      </c>
      <c r="P171" s="494" t="str">
        <f>VLOOKUP(E171,'[20]Gui chi Quynh'!$C$7:$E$391,3,0)</f>
        <v>A3</v>
      </c>
      <c r="Q171" s="494">
        <f>VLOOKUP(P171,Sheet1!$B$2:$C$12,2,TRUE)</f>
        <v>8</v>
      </c>
      <c r="R171" s="494" t="str">
        <f>VLOOKUP($E171,'[21]Gui chi Quynh'!$C$7:$E$390,3,0)</f>
        <v>A4</v>
      </c>
      <c r="S171" s="494">
        <f>VLOOKUP(R171,Sheet1!$B$2:$C$12,2,TRUE)</f>
        <v>7</v>
      </c>
      <c r="T171" s="494" t="str">
        <f>VLOOKUP($E171,'[22]Gui chi Quynh'!$C$7:$E$390,3,0)</f>
        <v>A4</v>
      </c>
      <c r="U171" s="494">
        <f>VLOOKUP(T171,Sheet1!$B$2:$C$12,2,TRUE)</f>
        <v>7</v>
      </c>
      <c r="V171" s="494" t="str">
        <f>VLOOKUP($E171,'[23]Gui chi Quynh'!$C$7:$E$389,3,0)</f>
        <v>A4</v>
      </c>
      <c r="W171" s="494">
        <f>VLOOKUP(V171,Sheet1!$B$2:$C$12,2,TRUE)</f>
        <v>7</v>
      </c>
      <c r="X171" s="494" t="str">
        <f>VLOOKUP($E171,'[24]Gui chi Quynh'!$C$7:$E$389,3,0)</f>
        <v>A4</v>
      </c>
      <c r="Y171" s="494">
        <f>VLOOKUP(X171,Sheet1!$B$2:$C$12,2,TRUE)</f>
        <v>7</v>
      </c>
      <c r="Z171" s="494" t="str">
        <f>VLOOKUP($E171,'[25]Gui chi Quynh'!$C$7:$E$388,3,0)</f>
        <v>A4</v>
      </c>
      <c r="AA171" s="494">
        <f>VLOOKUP(Z171,Sheet1!$B$2:$C$12,2,TRUE)</f>
        <v>7</v>
      </c>
      <c r="AB171" s="494" t="str">
        <f>VLOOKUP($E171,'T5'!$E$9:$AH$337,24,0)</f>
        <v>A4</v>
      </c>
      <c r="AC171" s="494">
        <f>VLOOKUP(AB171,Sheet1!$B$2:$C$12,2,TRUE)</f>
        <v>7</v>
      </c>
      <c r="AD171" s="494"/>
      <c r="AE171" s="494" t="e">
        <f>VLOOKUP(AD171,Sheet1!$B$2:$C$12,2,TRUE)</f>
        <v>#N/A</v>
      </c>
      <c r="AF171" s="592"/>
      <c r="AG171" s="709">
        <f t="shared" si="13"/>
        <v>7.2727272727272725</v>
      </c>
      <c r="AH171" s="709" t="str">
        <f t="shared" si="9"/>
        <v>11A*</v>
      </c>
      <c r="AI171" s="709">
        <f t="shared" si="10"/>
        <v>0</v>
      </c>
      <c r="AJ171" s="683"/>
      <c r="AK171" s="494" t="str">
        <f t="shared" si="11"/>
        <v>Tốt</v>
      </c>
      <c r="AL171" s="494" t="str">
        <f>VLOOKUP($E171,'cac dv gui'!$C$131:$AC$133,25,0)</f>
        <v>Tốt</v>
      </c>
      <c r="AM171" s="494" t="str">
        <f>VLOOKUP($E171,'cac dv gui'!$C$131:$AC$133,26,0)</f>
        <v>Tốt</v>
      </c>
      <c r="AN171" s="675"/>
      <c r="AO171" s="494"/>
      <c r="AP171" s="675"/>
      <c r="AQ171" s="675"/>
      <c r="AR171" s="675"/>
      <c r="AS171" s="675"/>
      <c r="AT171" s="494"/>
      <c r="AU171" s="684" t="s">
        <v>393</v>
      </c>
    </row>
    <row r="172" spans="1:47" s="684" customFormat="1" ht="24.95" customHeight="1" x14ac:dyDescent="0.25">
      <c r="A172" s="512" t="s">
        <v>1406</v>
      </c>
      <c r="B172" s="512">
        <f>COUNTIF($F$11:F172,F172)</f>
        <v>18</v>
      </c>
      <c r="C172" s="513" t="s">
        <v>984</v>
      </c>
      <c r="D172" s="594" t="s">
        <v>79</v>
      </c>
      <c r="E172" s="685" t="s">
        <v>496</v>
      </c>
      <c r="F172" s="494" t="s">
        <v>367</v>
      </c>
      <c r="G172" s="494" t="s">
        <v>974</v>
      </c>
      <c r="H172" s="494" t="str">
        <f>VLOOKUP(E172,'[16]Gui chi Quynh'!$C$7:$E$387,3,0)</f>
        <v>A4</v>
      </c>
      <c r="I172" s="494">
        <f>VLOOKUP(H172,Sheet1!$B$2:$C$12,2,TRUE)</f>
        <v>7</v>
      </c>
      <c r="J172" s="494" t="str">
        <f>VLOOKUP($E172,'[17]Gui chi Quynh'!$C$7:$E$387,3,0)</f>
        <v>A4</v>
      </c>
      <c r="K172" s="494">
        <f>VLOOKUP(J172,Sheet1!$B$2:$C$12,2,TRUE)</f>
        <v>7</v>
      </c>
      <c r="L172" s="494" t="str">
        <f>VLOOKUP(E172,'[18]Gui chi Quynh'!$C$7:$F$385,3,0)</f>
        <v>A4</v>
      </c>
      <c r="M172" s="494">
        <f>VLOOKUP(L172,Sheet1!$B$2:$C$12,2,TRUE)</f>
        <v>7</v>
      </c>
      <c r="N172" s="494" t="str">
        <f>VLOOKUP(E172,'[19]Gui chi Quynh'!$C$7:$E$391,3,0)</f>
        <v>A4</v>
      </c>
      <c r="O172" s="494">
        <f>VLOOKUP(N172,Sheet1!$B$2:$C$12,2,TRUE)</f>
        <v>7</v>
      </c>
      <c r="P172" s="494" t="str">
        <f>VLOOKUP(E172,'[20]Gui chi Quynh'!$C$7:$E$391,3,0)</f>
        <v>A4</v>
      </c>
      <c r="Q172" s="494">
        <f>VLOOKUP(P172,Sheet1!$B$2:$C$12,2,TRUE)</f>
        <v>7</v>
      </c>
      <c r="R172" s="494" t="str">
        <f>VLOOKUP($E172,'[21]Gui chi Quynh'!$C$7:$E$390,3,0)</f>
        <v>A4</v>
      </c>
      <c r="S172" s="494">
        <f>VLOOKUP(R172,Sheet1!$B$2:$C$12,2,TRUE)</f>
        <v>7</v>
      </c>
      <c r="T172" s="494" t="str">
        <f>VLOOKUP($E172,'[22]Gui chi Quynh'!$C$7:$E$390,3,0)</f>
        <v>A4</v>
      </c>
      <c r="U172" s="494">
        <f>VLOOKUP(T172,Sheet1!$B$2:$C$12,2,TRUE)</f>
        <v>7</v>
      </c>
      <c r="V172" s="494" t="str">
        <f>VLOOKUP($E172,'[23]Gui chi Quynh'!$C$7:$E$389,3,0)</f>
        <v>A4</v>
      </c>
      <c r="W172" s="494">
        <f>VLOOKUP(V172,Sheet1!$B$2:$C$12,2,TRUE)</f>
        <v>7</v>
      </c>
      <c r="X172" s="494" t="str">
        <f>VLOOKUP($E172,'[24]Gui chi Quynh'!$C$7:$E$389,3,0)</f>
        <v>A4</v>
      </c>
      <c r="Y172" s="494">
        <f>VLOOKUP(X172,Sheet1!$B$2:$C$12,2,TRUE)</f>
        <v>7</v>
      </c>
      <c r="Z172" s="494" t="str">
        <f>VLOOKUP($E172,'[25]Gui chi Quynh'!$C$7:$E$388,3,0)</f>
        <v>A4</v>
      </c>
      <c r="AA172" s="494">
        <f>VLOOKUP(Z172,Sheet1!$B$2:$C$12,2,TRUE)</f>
        <v>7</v>
      </c>
      <c r="AB172" s="494" t="str">
        <f>VLOOKUP($E172,'T5'!$E$9:$AH$337,24,0)</f>
        <v>A4</v>
      </c>
      <c r="AC172" s="494">
        <f>VLOOKUP(AB172,Sheet1!$B$2:$C$12,2,TRUE)</f>
        <v>7</v>
      </c>
      <c r="AD172" s="494"/>
      <c r="AE172" s="494" t="e">
        <f>VLOOKUP(AD172,Sheet1!$B$2:$C$12,2,TRUE)</f>
        <v>#N/A</v>
      </c>
      <c r="AF172" s="592"/>
      <c r="AG172" s="709">
        <f>(I172+K172+M172+O172+Q172+S172+U172+W172+Y172+AA172+AC172)/11</f>
        <v>7</v>
      </c>
      <c r="AH172" s="709" t="str">
        <f t="shared" si="9"/>
        <v>11A*</v>
      </c>
      <c r="AI172" s="709">
        <f t="shared" si="10"/>
        <v>0</v>
      </c>
      <c r="AJ172" s="683"/>
      <c r="AK172" s="494" t="str">
        <f t="shared" si="11"/>
        <v>Tốt</v>
      </c>
      <c r="AL172" s="494" t="str">
        <f>VLOOKUP($E172,'cac dv gui'!$C$247:$AC$278,25,0)</f>
        <v xml:space="preserve">Tốt </v>
      </c>
      <c r="AM172" s="494" t="str">
        <f>VLOOKUP($E172,'cac dv gui'!$C$247:$AC$278,26,0)</f>
        <v xml:space="preserve">Tốt </v>
      </c>
      <c r="AN172" s="675"/>
      <c r="AO172" s="494"/>
      <c r="AP172" s="675"/>
      <c r="AQ172" s="675"/>
      <c r="AR172" s="675"/>
      <c r="AS172" s="675"/>
      <c r="AT172" s="494"/>
      <c r="AU172" s="684" t="s">
        <v>393</v>
      </c>
    </row>
    <row r="173" spans="1:47" s="684" customFormat="1" ht="24.95" customHeight="1" x14ac:dyDescent="0.25">
      <c r="A173" s="512" t="s">
        <v>1407</v>
      </c>
      <c r="B173" s="512">
        <f>COUNTIF($F$11:F173,F173)</f>
        <v>19</v>
      </c>
      <c r="C173" s="513" t="s">
        <v>984</v>
      </c>
      <c r="D173" s="514" t="s">
        <v>271</v>
      </c>
      <c r="E173" s="711" t="s">
        <v>501</v>
      </c>
      <c r="F173" s="494" t="s">
        <v>367</v>
      </c>
      <c r="G173" s="494" t="s">
        <v>975</v>
      </c>
      <c r="H173" s="494" t="str">
        <f>VLOOKUP(E173,'[16]Gui chi Quynh'!$C$7:$E$387,3,0)</f>
        <v>A4</v>
      </c>
      <c r="I173" s="494">
        <f>VLOOKUP(H173,Sheet1!$B$2:$C$12,2,TRUE)</f>
        <v>7</v>
      </c>
      <c r="J173" s="494" t="str">
        <f>VLOOKUP($E173,'[17]Gui chi Quynh'!$C$7:$E$387,3,0)</f>
        <v>A4</v>
      </c>
      <c r="K173" s="494">
        <f>VLOOKUP(J173,Sheet1!$B$2:$C$12,2,TRUE)</f>
        <v>7</v>
      </c>
      <c r="L173" s="494" t="str">
        <f>VLOOKUP(E173,'[18]Gui chi Quynh'!$C$7:$F$385,3,0)</f>
        <v>A4</v>
      </c>
      <c r="M173" s="494">
        <f>VLOOKUP(L173,Sheet1!$B$2:$C$12,2,TRUE)</f>
        <v>7</v>
      </c>
      <c r="N173" s="494" t="str">
        <f>VLOOKUP(E173,'[19]Gui chi Quynh'!$C$7:$E$391,3,0)</f>
        <v>A3</v>
      </c>
      <c r="O173" s="494">
        <f>VLOOKUP(N173,Sheet1!$B$2:$C$12,2,TRUE)</f>
        <v>8</v>
      </c>
      <c r="P173" s="494" t="str">
        <f>VLOOKUP(E173,'[20]Gui chi Quynh'!$C$7:$E$391,3,0)</f>
        <v>A3</v>
      </c>
      <c r="Q173" s="494">
        <f>VLOOKUP(P173,Sheet1!$B$2:$C$12,2,TRUE)</f>
        <v>8</v>
      </c>
      <c r="R173" s="494" t="str">
        <f>VLOOKUP($E173,'[21]Gui chi Quynh'!$C$7:$E$390,3,0)</f>
        <v>A4</v>
      </c>
      <c r="S173" s="494">
        <f>VLOOKUP(R173,Sheet1!$B$2:$C$12,2,TRUE)</f>
        <v>7</v>
      </c>
      <c r="T173" s="494" t="str">
        <f>VLOOKUP($E173,'[22]Gui chi Quynh'!$C$7:$E$390,3,0)</f>
        <v>A4</v>
      </c>
      <c r="U173" s="494">
        <f>VLOOKUP(T173,Sheet1!$B$2:$C$12,2,TRUE)</f>
        <v>7</v>
      </c>
      <c r="V173" s="494" t="str">
        <f>VLOOKUP($E173,'[23]Gui chi Quynh'!$C$7:$E$389,3,0)</f>
        <v>A4</v>
      </c>
      <c r="W173" s="494">
        <f>VLOOKUP(V173,Sheet1!$B$2:$C$12,2,TRUE)</f>
        <v>7</v>
      </c>
      <c r="X173" s="494" t="str">
        <f>VLOOKUP($E173,'[24]Gui chi Quynh'!$C$7:$E$389,3,0)</f>
        <v>A4</v>
      </c>
      <c r="Y173" s="494">
        <f>VLOOKUP(X173,Sheet1!$B$2:$C$12,2,TRUE)</f>
        <v>7</v>
      </c>
      <c r="Z173" s="494" t="str">
        <f>VLOOKUP($E173,'[25]Gui chi Quynh'!$C$7:$E$388,3,0)</f>
        <v>A4</v>
      </c>
      <c r="AA173" s="494">
        <f>VLOOKUP(Z173,Sheet1!$B$2:$C$12,2,TRUE)</f>
        <v>7</v>
      </c>
      <c r="AB173" s="494" t="str">
        <f>VLOOKUP($E173,'T5'!$E$9:$AH$337,24,0)</f>
        <v>A4</v>
      </c>
      <c r="AC173" s="494">
        <f>VLOOKUP(AB173,Sheet1!$B$2:$C$12,2,TRUE)</f>
        <v>7</v>
      </c>
      <c r="AD173" s="494"/>
      <c r="AE173" s="494" t="e">
        <f>VLOOKUP(AD173,Sheet1!$B$2:$C$12,2,TRUE)</f>
        <v>#N/A</v>
      </c>
      <c r="AF173" s="592"/>
      <c r="AG173" s="709">
        <f t="shared" si="13"/>
        <v>7.1818181818181817</v>
      </c>
      <c r="AH173" s="709" t="str">
        <f t="shared" si="9"/>
        <v>11A*</v>
      </c>
      <c r="AI173" s="709">
        <f t="shared" si="10"/>
        <v>0</v>
      </c>
      <c r="AJ173" s="683"/>
      <c r="AK173" s="494" t="str">
        <f t="shared" si="11"/>
        <v>Tốt</v>
      </c>
      <c r="AL173" s="494" t="str">
        <f>VLOOKUP($E173,'cac dv gui'!$C$247:$AC$278,25,0)</f>
        <v xml:space="preserve">Tốt </v>
      </c>
      <c r="AM173" s="494" t="str">
        <f>VLOOKUP($E173,'cac dv gui'!$C$247:$AC$278,26,0)</f>
        <v xml:space="preserve">Tốt </v>
      </c>
      <c r="AN173" s="675"/>
      <c r="AO173" s="494"/>
      <c r="AP173" s="675"/>
      <c r="AQ173" s="675"/>
      <c r="AR173" s="675"/>
      <c r="AS173" s="675"/>
      <c r="AT173" s="494"/>
      <c r="AU173" s="684" t="s">
        <v>393</v>
      </c>
    </row>
    <row r="174" spans="1:47" s="684" customFormat="1" ht="24.95" customHeight="1" x14ac:dyDescent="0.25">
      <c r="A174" s="512" t="s">
        <v>1408</v>
      </c>
      <c r="B174" s="512">
        <f>COUNTIF($F$11:F174,F174)</f>
        <v>20</v>
      </c>
      <c r="C174" s="513" t="s">
        <v>984</v>
      </c>
      <c r="D174" s="514" t="s">
        <v>229</v>
      </c>
      <c r="E174" s="711" t="s">
        <v>499</v>
      </c>
      <c r="F174" s="494" t="s">
        <v>367</v>
      </c>
      <c r="G174" s="494" t="s">
        <v>975</v>
      </c>
      <c r="H174" s="494" t="str">
        <f>VLOOKUP(E174,'[16]Gui chi Quynh'!$C$7:$E$387,3,0)</f>
        <v>A4</v>
      </c>
      <c r="I174" s="494">
        <f>VLOOKUP(H174,Sheet1!$B$2:$C$12,2,TRUE)</f>
        <v>7</v>
      </c>
      <c r="J174" s="494" t="str">
        <f>VLOOKUP($E174,'[17]Gui chi Quynh'!$C$7:$E$387,3,0)</f>
        <v>A4</v>
      </c>
      <c r="K174" s="494">
        <f>VLOOKUP(J174,Sheet1!$B$2:$C$12,2,TRUE)</f>
        <v>7</v>
      </c>
      <c r="L174" s="494" t="str">
        <f>VLOOKUP(E174,'[18]Gui chi Quynh'!$C$7:$F$385,3,0)</f>
        <v>A4</v>
      </c>
      <c r="M174" s="494">
        <f>VLOOKUP(L174,Sheet1!$B$2:$C$12,2,TRUE)</f>
        <v>7</v>
      </c>
      <c r="N174" s="494" t="str">
        <f>VLOOKUP(E174,'[19]Gui chi Quynh'!$C$7:$E$391,3,0)</f>
        <v>A3</v>
      </c>
      <c r="O174" s="494">
        <f>VLOOKUP(N174,Sheet1!$B$2:$C$12,2,TRUE)</f>
        <v>8</v>
      </c>
      <c r="P174" s="494" t="str">
        <f>VLOOKUP(E174,'[20]Gui chi Quynh'!$C$7:$E$391,3,0)</f>
        <v>A3</v>
      </c>
      <c r="Q174" s="494">
        <f>VLOOKUP(P174,Sheet1!$B$2:$C$12,2,TRUE)</f>
        <v>8</v>
      </c>
      <c r="R174" s="494" t="str">
        <f>VLOOKUP($E174,'[21]Gui chi Quynh'!$C$7:$E$390,3,0)</f>
        <v>A4</v>
      </c>
      <c r="S174" s="494">
        <f>VLOOKUP(R174,Sheet1!$B$2:$C$12,2,TRUE)</f>
        <v>7</v>
      </c>
      <c r="T174" s="494" t="str">
        <f>VLOOKUP($E174,'[22]Gui chi Quynh'!$C$7:$E$390,3,0)</f>
        <v>A4</v>
      </c>
      <c r="U174" s="494">
        <f>VLOOKUP(T174,Sheet1!$B$2:$C$12,2,TRUE)</f>
        <v>7</v>
      </c>
      <c r="V174" s="494" t="str">
        <f>VLOOKUP($E174,'[23]Gui chi Quynh'!$C$7:$E$389,3,0)</f>
        <v>A4</v>
      </c>
      <c r="W174" s="494">
        <f>VLOOKUP(V174,Sheet1!$B$2:$C$12,2,TRUE)</f>
        <v>7</v>
      </c>
      <c r="X174" s="494" t="str">
        <f>VLOOKUP($E174,'[24]Gui chi Quynh'!$C$7:$E$389,3,0)</f>
        <v>A4</v>
      </c>
      <c r="Y174" s="494">
        <f>VLOOKUP(X174,Sheet1!$B$2:$C$12,2,TRUE)</f>
        <v>7</v>
      </c>
      <c r="Z174" s="494" t="str">
        <f>VLOOKUP($E174,'[25]Gui chi Quynh'!$C$7:$E$388,3,0)</f>
        <v>A3</v>
      </c>
      <c r="AA174" s="494">
        <f>VLOOKUP(Z174,Sheet1!$B$2:$C$12,2,TRUE)</f>
        <v>8</v>
      </c>
      <c r="AB174" s="494" t="str">
        <f>VLOOKUP($E174,'T5'!$E$9:$AH$337,24,0)</f>
        <v>A4</v>
      </c>
      <c r="AC174" s="494">
        <f>VLOOKUP(AB174,Sheet1!$B$2:$C$12,2,TRUE)</f>
        <v>7</v>
      </c>
      <c r="AD174" s="494"/>
      <c r="AE174" s="494" t="e">
        <f>VLOOKUP(AD174,Sheet1!$B$2:$C$12,2,TRUE)</f>
        <v>#N/A</v>
      </c>
      <c r="AF174" s="592"/>
      <c r="AG174" s="709">
        <f t="shared" si="13"/>
        <v>7.2727272727272725</v>
      </c>
      <c r="AH174" s="709" t="str">
        <f t="shared" si="9"/>
        <v>11A*</v>
      </c>
      <c r="AI174" s="709">
        <f t="shared" si="10"/>
        <v>0</v>
      </c>
      <c r="AJ174" s="683"/>
      <c r="AK174" s="494" t="str">
        <f t="shared" si="11"/>
        <v>Tốt</v>
      </c>
      <c r="AL174" s="494" t="str">
        <f>VLOOKUP($E174,'cac dv gui'!$C$247:$AC$278,25,0)</f>
        <v xml:space="preserve">Tốt </v>
      </c>
      <c r="AM174" s="494" t="str">
        <f>VLOOKUP($E174,'cac dv gui'!$C$247:$AC$278,26,0)</f>
        <v xml:space="preserve">Tốt </v>
      </c>
      <c r="AN174" s="675"/>
      <c r="AO174" s="494"/>
      <c r="AP174" s="675"/>
      <c r="AQ174" s="675"/>
      <c r="AR174" s="675"/>
      <c r="AS174" s="675"/>
      <c r="AT174" s="494"/>
      <c r="AU174" s="684" t="s">
        <v>393</v>
      </c>
    </row>
    <row r="175" spans="1:47" s="684" customFormat="1" ht="24.95" customHeight="1" x14ac:dyDescent="0.25">
      <c r="A175" s="512" t="s">
        <v>1409</v>
      </c>
      <c r="B175" s="512">
        <f>COUNTIF($F$11:F175,F175)</f>
        <v>21</v>
      </c>
      <c r="C175" s="513" t="s">
        <v>984</v>
      </c>
      <c r="D175" s="514" t="s">
        <v>350</v>
      </c>
      <c r="E175" s="711" t="s">
        <v>511</v>
      </c>
      <c r="F175" s="494" t="s">
        <v>367</v>
      </c>
      <c r="G175" s="494" t="s">
        <v>975</v>
      </c>
      <c r="H175" s="494" t="str">
        <f>VLOOKUP(E175,'[16]Gui chi Quynh'!$C$7:$E$387,3,0)</f>
        <v>A4</v>
      </c>
      <c r="I175" s="494">
        <f>VLOOKUP(H175,Sheet1!$B$2:$C$12,2,TRUE)</f>
        <v>7</v>
      </c>
      <c r="J175" s="494" t="str">
        <f>VLOOKUP($E175,'[17]Gui chi Quynh'!$C$7:$E$387,3,0)</f>
        <v>A4</v>
      </c>
      <c r="K175" s="494">
        <f>VLOOKUP(J175,Sheet1!$B$2:$C$12,2,TRUE)</f>
        <v>7</v>
      </c>
      <c r="L175" s="494" t="str">
        <f>VLOOKUP(E175,'[18]Gui chi Quynh'!$C$7:$F$385,3,0)</f>
        <v>A4</v>
      </c>
      <c r="M175" s="494">
        <f>VLOOKUP(L175,Sheet1!$B$2:$C$12,2,TRUE)</f>
        <v>7</v>
      </c>
      <c r="N175" s="494" t="str">
        <f>VLOOKUP(E175,'[19]Gui chi Quynh'!$C$7:$E$391,3,0)</f>
        <v>A3</v>
      </c>
      <c r="O175" s="494">
        <f>VLOOKUP(N175,Sheet1!$B$2:$C$12,2,TRUE)</f>
        <v>8</v>
      </c>
      <c r="P175" s="494" t="str">
        <f>VLOOKUP(E175,'[20]Gui chi Quynh'!$C$7:$E$391,3,0)</f>
        <v>A3</v>
      </c>
      <c r="Q175" s="494">
        <f>VLOOKUP(P175,Sheet1!$B$2:$C$12,2,TRUE)</f>
        <v>8</v>
      </c>
      <c r="R175" s="494" t="str">
        <f>VLOOKUP($E175,'[21]Gui chi Quynh'!$C$7:$E$390,3,0)</f>
        <v>A4</v>
      </c>
      <c r="S175" s="494">
        <f>VLOOKUP(R175,Sheet1!$B$2:$C$12,2,TRUE)</f>
        <v>7</v>
      </c>
      <c r="T175" s="494" t="str">
        <f>VLOOKUP($E175,'[22]Gui chi Quynh'!$C$7:$E$390,3,0)</f>
        <v>A4</v>
      </c>
      <c r="U175" s="494">
        <f>VLOOKUP(T175,Sheet1!$B$2:$C$12,2,TRUE)</f>
        <v>7</v>
      </c>
      <c r="V175" s="494" t="str">
        <f>VLOOKUP($E175,'[23]Gui chi Quynh'!$C$7:$E$389,3,0)</f>
        <v>A4</v>
      </c>
      <c r="W175" s="494">
        <f>VLOOKUP(V175,Sheet1!$B$2:$C$12,2,TRUE)</f>
        <v>7</v>
      </c>
      <c r="X175" s="494" t="str">
        <f>VLOOKUP($E175,'[24]Gui chi Quynh'!$C$7:$E$389,3,0)</f>
        <v>A4</v>
      </c>
      <c r="Y175" s="494">
        <f>VLOOKUP(X175,Sheet1!$B$2:$C$12,2,TRUE)</f>
        <v>7</v>
      </c>
      <c r="Z175" s="494" t="str">
        <f>VLOOKUP($E175,'[25]Gui chi Quynh'!$C$7:$E$388,3,0)</f>
        <v>A3</v>
      </c>
      <c r="AA175" s="494">
        <f>VLOOKUP(Z175,Sheet1!$B$2:$C$12,2,TRUE)</f>
        <v>8</v>
      </c>
      <c r="AB175" s="494" t="str">
        <f>VLOOKUP($E175,'T5'!$E$9:$AH$337,24,0)</f>
        <v>A4</v>
      </c>
      <c r="AC175" s="494">
        <f>VLOOKUP(AB175,Sheet1!$B$2:$C$12,2,TRUE)</f>
        <v>7</v>
      </c>
      <c r="AD175" s="494"/>
      <c r="AE175" s="494" t="e">
        <f>VLOOKUP(AD175,Sheet1!$B$2:$C$12,2,TRUE)</f>
        <v>#N/A</v>
      </c>
      <c r="AF175" s="592"/>
      <c r="AG175" s="709">
        <f t="shared" si="13"/>
        <v>7.2727272727272725</v>
      </c>
      <c r="AH175" s="709" t="str">
        <f t="shared" si="9"/>
        <v>11A*</v>
      </c>
      <c r="AI175" s="709">
        <f t="shared" si="10"/>
        <v>0</v>
      </c>
      <c r="AJ175" s="683"/>
      <c r="AK175" s="494" t="str">
        <f t="shared" si="11"/>
        <v>Tốt</v>
      </c>
      <c r="AL175" s="494" t="str">
        <f>VLOOKUP($E175,'cac dv gui'!$C$247:$AC$278,25,0)</f>
        <v xml:space="preserve">Tốt </v>
      </c>
      <c r="AM175" s="494" t="str">
        <f>VLOOKUP($E175,'cac dv gui'!$C$247:$AC$278,26,0)</f>
        <v xml:space="preserve">Tốt </v>
      </c>
      <c r="AN175" s="675"/>
      <c r="AO175" s="494"/>
      <c r="AP175" s="675"/>
      <c r="AQ175" s="675"/>
      <c r="AR175" s="675"/>
      <c r="AS175" s="675"/>
      <c r="AT175" s="494"/>
      <c r="AU175" s="684" t="s">
        <v>393</v>
      </c>
    </row>
    <row r="176" spans="1:47" s="684" customFormat="1" ht="24.95" customHeight="1" x14ac:dyDescent="0.25">
      <c r="A176" s="512" t="s">
        <v>1410</v>
      </c>
      <c r="B176" s="512">
        <f>COUNTIF($F$11:F176,F176)</f>
        <v>22</v>
      </c>
      <c r="C176" s="513" t="s">
        <v>984</v>
      </c>
      <c r="D176" s="514" t="s">
        <v>382</v>
      </c>
      <c r="E176" s="711" t="s">
        <v>513</v>
      </c>
      <c r="F176" s="494" t="s">
        <v>367</v>
      </c>
      <c r="G176" s="494" t="s">
        <v>975</v>
      </c>
      <c r="H176" s="494" t="str">
        <f>VLOOKUP(E176,'[16]Gui chi Quynh'!$C$7:$E$387,3,0)</f>
        <v>A4</v>
      </c>
      <c r="I176" s="494">
        <f>VLOOKUP(H176,Sheet1!$B$2:$C$12,2,TRUE)</f>
        <v>7</v>
      </c>
      <c r="J176" s="494" t="str">
        <f>VLOOKUP($E176,'[17]Gui chi Quynh'!$C$7:$E$387,3,0)</f>
        <v>A4</v>
      </c>
      <c r="K176" s="494">
        <f>VLOOKUP(J176,Sheet1!$B$2:$C$12,2,TRUE)</f>
        <v>7</v>
      </c>
      <c r="L176" s="494" t="str">
        <f>VLOOKUP(E176,'[18]Gui chi Quynh'!$C$7:$F$385,3,0)</f>
        <v>A4</v>
      </c>
      <c r="M176" s="494">
        <f>VLOOKUP(L176,Sheet1!$B$2:$C$12,2,TRUE)</f>
        <v>7</v>
      </c>
      <c r="N176" s="494" t="str">
        <f>VLOOKUP(E176,'[19]Gui chi Quynh'!$C$7:$E$391,3,0)</f>
        <v>A4</v>
      </c>
      <c r="O176" s="494">
        <f>VLOOKUP(N176,Sheet1!$B$2:$C$12,2,TRUE)</f>
        <v>7</v>
      </c>
      <c r="P176" s="494" t="str">
        <f>VLOOKUP(E176,'[20]Gui chi Quynh'!$C$7:$E$391,3,0)</f>
        <v>A3</v>
      </c>
      <c r="Q176" s="494">
        <f>VLOOKUP(P176,Sheet1!$B$2:$C$12,2,TRUE)</f>
        <v>8</v>
      </c>
      <c r="R176" s="494" t="str">
        <f>VLOOKUP($E176,'[21]Gui chi Quynh'!$C$7:$E$390,3,0)</f>
        <v>A4</v>
      </c>
      <c r="S176" s="494">
        <f>VLOOKUP(R176,Sheet1!$B$2:$C$12,2,TRUE)</f>
        <v>7</v>
      </c>
      <c r="T176" s="494" t="str">
        <f>VLOOKUP($E176,'[22]Gui chi Quynh'!$C$7:$E$390,3,0)</f>
        <v>A4</v>
      </c>
      <c r="U176" s="494">
        <f>VLOOKUP(T176,Sheet1!$B$2:$C$12,2,TRUE)</f>
        <v>7</v>
      </c>
      <c r="V176" s="494" t="str">
        <f>VLOOKUP($E176,'[23]Gui chi Quynh'!$C$7:$E$389,3,0)</f>
        <v>A4</v>
      </c>
      <c r="W176" s="494">
        <f>VLOOKUP(V176,Sheet1!$B$2:$C$12,2,TRUE)</f>
        <v>7</v>
      </c>
      <c r="X176" s="494" t="str">
        <f>VLOOKUP($E176,'[24]Gui chi Quynh'!$C$7:$E$389,3,0)</f>
        <v>A4</v>
      </c>
      <c r="Y176" s="494">
        <f>VLOOKUP(X176,Sheet1!$B$2:$C$12,2,TRUE)</f>
        <v>7</v>
      </c>
      <c r="Z176" s="494" t="str">
        <f>VLOOKUP($E176,'[25]Gui chi Quynh'!$C$7:$E$388,3,0)</f>
        <v>A3</v>
      </c>
      <c r="AA176" s="494">
        <f>VLOOKUP(Z176,Sheet1!$B$2:$C$12,2,TRUE)</f>
        <v>8</v>
      </c>
      <c r="AB176" s="494" t="str">
        <f>VLOOKUP($E176,'T5'!$E$9:$AH$337,24,0)</f>
        <v>A4</v>
      </c>
      <c r="AC176" s="494">
        <f>VLOOKUP(AB176,Sheet1!$B$2:$C$12,2,TRUE)</f>
        <v>7</v>
      </c>
      <c r="AD176" s="494"/>
      <c r="AE176" s="494" t="e">
        <f>VLOOKUP(AD176,Sheet1!$B$2:$C$12,2,TRUE)</f>
        <v>#N/A</v>
      </c>
      <c r="AF176" s="592"/>
      <c r="AG176" s="709">
        <f t="shared" si="13"/>
        <v>7.1818181818181817</v>
      </c>
      <c r="AH176" s="709" t="str">
        <f t="shared" si="9"/>
        <v>11A*</v>
      </c>
      <c r="AI176" s="709">
        <f t="shared" si="10"/>
        <v>0</v>
      </c>
      <c r="AJ176" s="683"/>
      <c r="AK176" s="494" t="str">
        <f t="shared" si="11"/>
        <v>Tốt</v>
      </c>
      <c r="AL176" s="494" t="str">
        <f>VLOOKUP($E176,'cac dv gui'!$C$247:$AC$278,25,0)</f>
        <v xml:space="preserve">Tốt </v>
      </c>
      <c r="AM176" s="494" t="str">
        <f>VLOOKUP($E176,'cac dv gui'!$C$247:$AC$278,26,0)</f>
        <v xml:space="preserve">Tốt </v>
      </c>
      <c r="AN176" s="675"/>
      <c r="AO176" s="494"/>
      <c r="AP176" s="675"/>
      <c r="AQ176" s="675"/>
      <c r="AR176" s="675"/>
      <c r="AS176" s="675"/>
      <c r="AT176" s="494"/>
      <c r="AU176" s="684" t="s">
        <v>393</v>
      </c>
    </row>
    <row r="177" spans="1:47" s="684" customFormat="1" ht="24.95" customHeight="1" x14ac:dyDescent="0.25">
      <c r="A177" s="512" t="s">
        <v>1411</v>
      </c>
      <c r="B177" s="512">
        <f>COUNTIF($F$11:F177,F177)</f>
        <v>23</v>
      </c>
      <c r="C177" s="513" t="s">
        <v>984</v>
      </c>
      <c r="D177" s="519" t="s">
        <v>381</v>
      </c>
      <c r="E177" s="711" t="s">
        <v>512</v>
      </c>
      <c r="F177" s="494" t="s">
        <v>367</v>
      </c>
      <c r="G177" s="494" t="s">
        <v>975</v>
      </c>
      <c r="H177" s="494" t="str">
        <f>VLOOKUP(E177,'[16]Gui chi Quynh'!$C$7:$E$387,3,0)</f>
        <v>A4</v>
      </c>
      <c r="I177" s="494">
        <f>VLOOKUP(H177,Sheet1!$B$2:$C$12,2,TRUE)</f>
        <v>7</v>
      </c>
      <c r="J177" s="494" t="str">
        <f>VLOOKUP($E177,'[17]Gui chi Quynh'!$C$7:$E$387,3,0)</f>
        <v>A4</v>
      </c>
      <c r="K177" s="494">
        <f>VLOOKUP(J177,Sheet1!$B$2:$C$12,2,TRUE)</f>
        <v>7</v>
      </c>
      <c r="L177" s="494" t="str">
        <f>VLOOKUP(E177,'[18]Gui chi Quynh'!$C$7:$F$385,3,0)</f>
        <v>A4</v>
      </c>
      <c r="M177" s="494">
        <f>VLOOKUP(L177,Sheet1!$B$2:$C$12,2,TRUE)</f>
        <v>7</v>
      </c>
      <c r="N177" s="494" t="str">
        <f>VLOOKUP(E177,'[19]Gui chi Quynh'!$C$7:$E$391,3,0)</f>
        <v>A4</v>
      </c>
      <c r="O177" s="494">
        <f>VLOOKUP(N177,Sheet1!$B$2:$C$12,2,TRUE)</f>
        <v>7</v>
      </c>
      <c r="P177" s="494" t="str">
        <f>VLOOKUP(E177,'[20]Gui chi Quynh'!$C$7:$E$391,3,0)</f>
        <v>A3</v>
      </c>
      <c r="Q177" s="494">
        <f>VLOOKUP(P177,Sheet1!$B$2:$C$12,2,TRUE)</f>
        <v>8</v>
      </c>
      <c r="R177" s="494" t="str">
        <f>VLOOKUP($E177,'[21]Gui chi Quynh'!$C$7:$E$390,3,0)</f>
        <v>A4</v>
      </c>
      <c r="S177" s="494">
        <f>VLOOKUP(R177,Sheet1!$B$2:$C$12,2,TRUE)</f>
        <v>7</v>
      </c>
      <c r="T177" s="494" t="str">
        <f>VLOOKUP($E177,'[22]Gui chi Quynh'!$C$7:$E$390,3,0)</f>
        <v>A4</v>
      </c>
      <c r="U177" s="494">
        <f>VLOOKUP(T177,Sheet1!$B$2:$C$12,2,TRUE)</f>
        <v>7</v>
      </c>
      <c r="V177" s="494" t="str">
        <f>VLOOKUP($E177,'[23]Gui chi Quynh'!$C$7:$E$389,3,0)</f>
        <v>A4</v>
      </c>
      <c r="W177" s="494">
        <f>VLOOKUP(V177,Sheet1!$B$2:$C$12,2,TRUE)</f>
        <v>7</v>
      </c>
      <c r="X177" s="494" t="str">
        <f>VLOOKUP($E177,'[24]Gui chi Quynh'!$C$7:$E$389,3,0)</f>
        <v>A4</v>
      </c>
      <c r="Y177" s="494">
        <f>VLOOKUP(X177,Sheet1!$B$2:$C$12,2,TRUE)</f>
        <v>7</v>
      </c>
      <c r="Z177" s="494" t="str">
        <f>VLOOKUP($E177,'[25]Gui chi Quynh'!$C$7:$E$388,3,0)</f>
        <v>A3</v>
      </c>
      <c r="AA177" s="494">
        <f>VLOOKUP(Z177,Sheet1!$B$2:$C$12,2,TRUE)</f>
        <v>8</v>
      </c>
      <c r="AB177" s="494" t="str">
        <f>VLOOKUP($E177,'T5'!$E$9:$AH$337,24,0)</f>
        <v>A4</v>
      </c>
      <c r="AC177" s="494">
        <f>VLOOKUP(AB177,Sheet1!$B$2:$C$12,2,TRUE)</f>
        <v>7</v>
      </c>
      <c r="AD177" s="494"/>
      <c r="AE177" s="494" t="e">
        <f>VLOOKUP(AD177,Sheet1!$B$2:$C$12,2,TRUE)</f>
        <v>#N/A</v>
      </c>
      <c r="AF177" s="592"/>
      <c r="AG177" s="709">
        <f t="shared" si="13"/>
        <v>7.1818181818181817</v>
      </c>
      <c r="AH177" s="709" t="str">
        <f t="shared" si="9"/>
        <v>11A*</v>
      </c>
      <c r="AI177" s="709">
        <f t="shared" si="10"/>
        <v>0</v>
      </c>
      <c r="AJ177" s="683"/>
      <c r="AK177" s="494" t="str">
        <f t="shared" si="11"/>
        <v>Tốt</v>
      </c>
      <c r="AL177" s="494" t="str">
        <f>VLOOKUP($E177,'cac dv gui'!$C$247:$AC$278,25,0)</f>
        <v xml:space="preserve">Tốt </v>
      </c>
      <c r="AM177" s="494" t="str">
        <f>VLOOKUP($E177,'cac dv gui'!$C$247:$AC$278,26,0)</f>
        <v xml:space="preserve">Tốt </v>
      </c>
      <c r="AN177" s="675"/>
      <c r="AO177" s="494"/>
      <c r="AP177" s="675"/>
      <c r="AQ177" s="675"/>
      <c r="AR177" s="675"/>
      <c r="AS177" s="675"/>
      <c r="AT177" s="494"/>
      <c r="AU177" s="684" t="s">
        <v>393</v>
      </c>
    </row>
    <row r="178" spans="1:47" s="684" customFormat="1" ht="24.95" customHeight="1" x14ac:dyDescent="0.25">
      <c r="A178" s="512" t="s">
        <v>1412</v>
      </c>
      <c r="B178" s="512">
        <f>COUNTIF($F$11:F178,F178)</f>
        <v>24</v>
      </c>
      <c r="C178" s="513" t="s">
        <v>985</v>
      </c>
      <c r="D178" s="552" t="s">
        <v>232</v>
      </c>
      <c r="E178" s="520" t="s">
        <v>508</v>
      </c>
      <c r="F178" s="494" t="s">
        <v>367</v>
      </c>
      <c r="G178" s="494" t="s">
        <v>975</v>
      </c>
      <c r="H178" s="494" t="str">
        <f>VLOOKUP(E178,'[16]Gui chi Quynh'!$C$7:$E$387,3,0)</f>
        <v>A4</v>
      </c>
      <c r="I178" s="494">
        <f>VLOOKUP(H178,Sheet1!$B$2:$C$12,2,TRUE)</f>
        <v>7</v>
      </c>
      <c r="J178" s="494" t="str">
        <f>VLOOKUP($E178,'[17]Gui chi Quynh'!$C$7:$E$387,3,0)</f>
        <v>A4</v>
      </c>
      <c r="K178" s="494">
        <f>VLOOKUP(J178,Sheet1!$B$2:$C$12,2,TRUE)</f>
        <v>7</v>
      </c>
      <c r="L178" s="494" t="str">
        <f>VLOOKUP(E178,'[18]Gui chi Quynh'!$C$7:$F$385,3,0)</f>
        <v>A4</v>
      </c>
      <c r="M178" s="494">
        <f>VLOOKUP(L178,Sheet1!$B$2:$C$12,2,TRUE)</f>
        <v>7</v>
      </c>
      <c r="N178" s="494" t="str">
        <f>VLOOKUP(E178,'[19]Gui chi Quynh'!$C$7:$E$391,3,0)</f>
        <v>A4</v>
      </c>
      <c r="O178" s="494">
        <f>VLOOKUP(N178,Sheet1!$B$2:$C$12,2,TRUE)</f>
        <v>7</v>
      </c>
      <c r="P178" s="494" t="str">
        <f>VLOOKUP(E178,'[20]Gui chi Quynh'!$C$7:$E$391,3,0)</f>
        <v>A3</v>
      </c>
      <c r="Q178" s="494">
        <f>VLOOKUP(P178,Sheet1!$B$2:$C$12,2,TRUE)</f>
        <v>8</v>
      </c>
      <c r="R178" s="494" t="str">
        <f>VLOOKUP($E178,'[21]Gui chi Quynh'!$C$7:$E$390,3,0)</f>
        <v>A4</v>
      </c>
      <c r="S178" s="494">
        <f>VLOOKUP(R178,Sheet1!$B$2:$C$12,2,TRUE)</f>
        <v>7</v>
      </c>
      <c r="T178" s="494" t="str">
        <f>VLOOKUP($E178,'[22]Gui chi Quynh'!$C$7:$E$390,3,0)</f>
        <v>A4</v>
      </c>
      <c r="U178" s="494">
        <f>VLOOKUP(T178,Sheet1!$B$2:$C$12,2,TRUE)</f>
        <v>7</v>
      </c>
      <c r="V178" s="494" t="str">
        <f>VLOOKUP($E178,'[23]Gui chi Quynh'!$C$7:$E$389,3,0)</f>
        <v>A3</v>
      </c>
      <c r="W178" s="494">
        <f>VLOOKUP(V178,Sheet1!$B$2:$C$12,2,TRUE)</f>
        <v>8</v>
      </c>
      <c r="X178" s="494" t="str">
        <f>VLOOKUP($E178,'[24]Gui chi Quynh'!$C$7:$E$389,3,0)</f>
        <v>A2</v>
      </c>
      <c r="Y178" s="494">
        <f>VLOOKUP(X178,Sheet1!$B$2:$C$12,2,TRUE)</f>
        <v>9</v>
      </c>
      <c r="Z178" s="494" t="str">
        <f>VLOOKUP($E178,'[25]Gui chi Quynh'!$C$7:$E$388,3,0)</f>
        <v>A3</v>
      </c>
      <c r="AA178" s="494">
        <f>VLOOKUP(Z178,Sheet1!$B$2:$C$12,2,TRUE)</f>
        <v>8</v>
      </c>
      <c r="AB178" s="494" t="str">
        <f>VLOOKUP($E178,'T5'!$E$9:$AH$337,24,0)</f>
        <v>A3</v>
      </c>
      <c r="AC178" s="494">
        <f>VLOOKUP(AB178,Sheet1!$B$2:$C$12,2,TRUE)</f>
        <v>8</v>
      </c>
      <c r="AD178" s="494"/>
      <c r="AE178" s="494" t="e">
        <f>VLOOKUP(AD178,Sheet1!$B$2:$C$12,2,TRUE)</f>
        <v>#N/A</v>
      </c>
      <c r="AF178" s="592" t="str">
        <f>VLOOKUP($E178,'[26]Tong hop ket qua'!$E$19:$M$219,9,0)</f>
        <v>Khá</v>
      </c>
      <c r="AG178" s="804">
        <f t="shared" si="13"/>
        <v>7.5454545454545459</v>
      </c>
      <c r="AH178" s="709" t="str">
        <f t="shared" si="9"/>
        <v>11A*</v>
      </c>
      <c r="AI178" s="709">
        <f t="shared" si="10"/>
        <v>0</v>
      </c>
      <c r="AJ178" s="683"/>
      <c r="AK178" s="494" t="str">
        <f t="shared" si="11"/>
        <v>Tốt</v>
      </c>
      <c r="AL178" s="494" t="str">
        <f>VLOOKUP($E178,'cac dv gui'!$C$247:$AC$278,25,0)</f>
        <v xml:space="preserve">Xuất sắc </v>
      </c>
      <c r="AM178" s="494" t="str">
        <f>VLOOKUP($E178,'cac dv gui'!$C$247:$AC$278,26,0)</f>
        <v xml:space="preserve">Tốt </v>
      </c>
      <c r="AN178" s="675"/>
      <c r="AO178" s="494"/>
      <c r="AP178" s="675"/>
      <c r="AQ178" s="675"/>
      <c r="AR178" s="675"/>
      <c r="AS178" s="675"/>
      <c r="AT178" s="494"/>
      <c r="AU178" s="684" t="s">
        <v>392</v>
      </c>
    </row>
    <row r="179" spans="1:47" s="684" customFormat="1" ht="24.95" customHeight="1" x14ac:dyDescent="0.25">
      <c r="A179" s="512" t="s">
        <v>1413</v>
      </c>
      <c r="B179" s="512">
        <f>COUNTIF($F$11:F179,F179)</f>
        <v>25</v>
      </c>
      <c r="C179" s="513" t="s">
        <v>984</v>
      </c>
      <c r="D179" s="552" t="s">
        <v>196</v>
      </c>
      <c r="E179" s="520" t="s">
        <v>506</v>
      </c>
      <c r="F179" s="494" t="s">
        <v>367</v>
      </c>
      <c r="G179" s="494" t="s">
        <v>975</v>
      </c>
      <c r="H179" s="494" t="str">
        <f>VLOOKUP(E179,'[16]Gui chi Quynh'!$C$7:$E$387,3,0)</f>
        <v>A4</v>
      </c>
      <c r="I179" s="494">
        <f>VLOOKUP(H179,Sheet1!$B$2:$C$12,2,TRUE)</f>
        <v>7</v>
      </c>
      <c r="J179" s="494" t="str">
        <f>VLOOKUP($E179,'[17]Gui chi Quynh'!$C$7:$E$387,3,0)</f>
        <v>A4</v>
      </c>
      <c r="K179" s="494">
        <f>VLOOKUP(J179,Sheet1!$B$2:$C$12,2,TRUE)</f>
        <v>7</v>
      </c>
      <c r="L179" s="494" t="str">
        <f>VLOOKUP(E179,'[18]Gui chi Quynh'!$C$7:$F$385,3,0)</f>
        <v>A4</v>
      </c>
      <c r="M179" s="494">
        <f>VLOOKUP(L179,Sheet1!$B$2:$C$12,2,TRUE)</f>
        <v>7</v>
      </c>
      <c r="N179" s="494" t="str">
        <f>VLOOKUP(E179,'[19]Gui chi Quynh'!$C$7:$E$391,3,0)</f>
        <v>A4</v>
      </c>
      <c r="O179" s="494">
        <f>VLOOKUP(N179,Sheet1!$B$2:$C$12,2,TRUE)</f>
        <v>7</v>
      </c>
      <c r="P179" s="494" t="str">
        <f>VLOOKUP(E179,'[20]Gui chi Quynh'!$C$7:$E$391,3,0)</f>
        <v>A4</v>
      </c>
      <c r="Q179" s="494">
        <f>VLOOKUP(P179,Sheet1!$B$2:$C$12,2,TRUE)</f>
        <v>7</v>
      </c>
      <c r="R179" s="494" t="str">
        <f>VLOOKUP($E179,'[21]Gui chi Quynh'!$C$7:$E$390,3,0)</f>
        <v>A4</v>
      </c>
      <c r="S179" s="494">
        <f>VLOOKUP(R179,Sheet1!$B$2:$C$12,2,TRUE)</f>
        <v>7</v>
      </c>
      <c r="T179" s="494" t="str">
        <f>VLOOKUP($E179,'[22]Gui chi Quynh'!$C$7:$E$390,3,0)</f>
        <v>A4</v>
      </c>
      <c r="U179" s="494">
        <f>VLOOKUP(T179,Sheet1!$B$2:$C$12,2,TRUE)</f>
        <v>7</v>
      </c>
      <c r="V179" s="494" t="str">
        <f>VLOOKUP($E179,'[23]Gui chi Quynh'!$C$7:$E$389,3,0)</f>
        <v>A4</v>
      </c>
      <c r="W179" s="494">
        <f>VLOOKUP(V179,Sheet1!$B$2:$C$12,2,TRUE)</f>
        <v>7</v>
      </c>
      <c r="X179" s="494" t="str">
        <f>VLOOKUP($E179,'[24]Gui chi Quynh'!$C$7:$E$389,3,0)</f>
        <v>A4</v>
      </c>
      <c r="Y179" s="494">
        <f>VLOOKUP(X179,Sheet1!$B$2:$C$12,2,TRUE)</f>
        <v>7</v>
      </c>
      <c r="Z179" s="494" t="str">
        <f>VLOOKUP($E179,'[25]Gui chi Quynh'!$C$7:$E$388,3,0)</f>
        <v>A4</v>
      </c>
      <c r="AA179" s="494">
        <f>VLOOKUP(Z179,Sheet1!$B$2:$C$12,2,TRUE)</f>
        <v>7</v>
      </c>
      <c r="AB179" s="494" t="str">
        <f>VLOOKUP($E179,'T5'!$E$9:$AH$337,24,0)</f>
        <v>A4</v>
      </c>
      <c r="AC179" s="494">
        <f>VLOOKUP(AB179,Sheet1!$B$2:$C$12,2,TRUE)</f>
        <v>7</v>
      </c>
      <c r="AD179" s="494"/>
      <c r="AE179" s="494" t="e">
        <f>VLOOKUP(AD179,Sheet1!$B$2:$C$12,2,TRUE)</f>
        <v>#N/A</v>
      </c>
      <c r="AF179" s="592"/>
      <c r="AG179" s="709">
        <f t="shared" si="13"/>
        <v>7</v>
      </c>
      <c r="AH179" s="709" t="str">
        <f t="shared" si="9"/>
        <v>11A*</v>
      </c>
      <c r="AI179" s="709">
        <f t="shared" si="10"/>
        <v>0</v>
      </c>
      <c r="AJ179" s="683"/>
      <c r="AK179" s="494" t="str">
        <f t="shared" si="11"/>
        <v>Tốt</v>
      </c>
      <c r="AL179" s="494" t="str">
        <f>VLOOKUP($E179,'cac dv gui'!$C$247:$AC$278,25,0)</f>
        <v xml:space="preserve">Tốt </v>
      </c>
      <c r="AM179" s="494" t="str">
        <f>VLOOKUP($E179,'cac dv gui'!$C$247:$AC$278,26,0)</f>
        <v xml:space="preserve">Tốt </v>
      </c>
      <c r="AN179" s="675"/>
      <c r="AO179" s="494"/>
      <c r="AP179" s="675"/>
      <c r="AQ179" s="675"/>
      <c r="AR179" s="675"/>
      <c r="AS179" s="675"/>
      <c r="AT179" s="494"/>
      <c r="AU179" s="684" t="s">
        <v>393</v>
      </c>
    </row>
    <row r="180" spans="1:47" s="684" customFormat="1" ht="24.95" customHeight="1" x14ac:dyDescent="0.25">
      <c r="A180" s="512" t="s">
        <v>1414</v>
      </c>
      <c r="B180" s="512">
        <f>COUNTIF($F$11:F180,F180)</f>
        <v>26</v>
      </c>
      <c r="C180" s="513" t="s">
        <v>985</v>
      </c>
      <c r="D180" s="514" t="s">
        <v>82</v>
      </c>
      <c r="E180" s="711" t="s">
        <v>505</v>
      </c>
      <c r="F180" s="494" t="s">
        <v>367</v>
      </c>
      <c r="G180" s="494" t="s">
        <v>975</v>
      </c>
      <c r="H180" s="494" t="str">
        <f>VLOOKUP(E180,'[16]Gui chi Quynh'!$C$7:$E$387,3,0)</f>
        <v>A4</v>
      </c>
      <c r="I180" s="494">
        <f>VLOOKUP(H180,Sheet1!$B$2:$C$12,2,TRUE)</f>
        <v>7</v>
      </c>
      <c r="J180" s="494" t="str">
        <f>VLOOKUP($E180,'[17]Gui chi Quynh'!$C$7:$E$387,3,0)</f>
        <v>A4</v>
      </c>
      <c r="K180" s="494">
        <f>VLOOKUP(J180,Sheet1!$B$2:$C$12,2,TRUE)</f>
        <v>7</v>
      </c>
      <c r="L180" s="494" t="str">
        <f>VLOOKUP(E180,'[18]Gui chi Quynh'!$C$7:$F$385,3,0)</f>
        <v>A4</v>
      </c>
      <c r="M180" s="494">
        <f>VLOOKUP(L180,Sheet1!$B$2:$C$12,2,TRUE)</f>
        <v>7</v>
      </c>
      <c r="N180" s="494" t="str">
        <f>VLOOKUP(E180,'[19]Gui chi Quynh'!$C$7:$E$391,3,0)</f>
        <v>A4</v>
      </c>
      <c r="O180" s="494">
        <f>VLOOKUP(N180,Sheet1!$B$2:$C$12,2,TRUE)</f>
        <v>7</v>
      </c>
      <c r="P180" s="494" t="str">
        <f>VLOOKUP(E180,'[20]Gui chi Quynh'!$C$7:$E$391,3,0)</f>
        <v>A4</v>
      </c>
      <c r="Q180" s="494">
        <f>VLOOKUP(P180,Sheet1!$B$2:$C$12,2,TRUE)</f>
        <v>7</v>
      </c>
      <c r="R180" s="494" t="str">
        <f>VLOOKUP($E180,'[21]Gui chi Quynh'!$C$7:$E$390,3,0)</f>
        <v>A4</v>
      </c>
      <c r="S180" s="494">
        <f>VLOOKUP(R180,Sheet1!$B$2:$C$12,2,TRUE)</f>
        <v>7</v>
      </c>
      <c r="T180" s="494" t="str">
        <f>VLOOKUP($E180,'[22]Gui chi Quynh'!$C$7:$E$390,3,0)</f>
        <v>A4</v>
      </c>
      <c r="U180" s="494">
        <f>VLOOKUP(T180,Sheet1!$B$2:$C$12,2,TRUE)</f>
        <v>7</v>
      </c>
      <c r="V180" s="494" t="str">
        <f>VLOOKUP($E180,'[23]Gui chi Quynh'!$C$7:$E$389,3,0)</f>
        <v>A4</v>
      </c>
      <c r="W180" s="494">
        <f>VLOOKUP(V180,Sheet1!$B$2:$C$12,2,TRUE)</f>
        <v>7</v>
      </c>
      <c r="X180" s="494" t="str">
        <f>VLOOKUP($E180,'[24]Gui chi Quynh'!$C$7:$E$389,3,0)</f>
        <v>A4</v>
      </c>
      <c r="Y180" s="494">
        <f>VLOOKUP(X180,Sheet1!$B$2:$C$12,2,TRUE)</f>
        <v>7</v>
      </c>
      <c r="Z180" s="494" t="str">
        <f>VLOOKUP($E180,'[25]Gui chi Quynh'!$C$7:$E$388,3,0)</f>
        <v>A4</v>
      </c>
      <c r="AA180" s="494">
        <f>VLOOKUP(Z180,Sheet1!$B$2:$C$12,2,TRUE)</f>
        <v>7</v>
      </c>
      <c r="AB180" s="494" t="str">
        <f>VLOOKUP($E180,'T5'!$E$9:$AH$337,24,0)</f>
        <v>A4</v>
      </c>
      <c r="AC180" s="494">
        <f>VLOOKUP(AB180,Sheet1!$B$2:$C$12,2,TRUE)</f>
        <v>7</v>
      </c>
      <c r="AD180" s="494"/>
      <c r="AE180" s="494" t="e">
        <f>VLOOKUP(AD180,Sheet1!$B$2:$C$12,2,TRUE)</f>
        <v>#N/A</v>
      </c>
      <c r="AF180" s="592"/>
      <c r="AG180" s="709">
        <f t="shared" si="13"/>
        <v>7</v>
      </c>
      <c r="AH180" s="709" t="str">
        <f t="shared" si="9"/>
        <v>11A*</v>
      </c>
      <c r="AI180" s="709">
        <f t="shared" si="10"/>
        <v>0</v>
      </c>
      <c r="AJ180" s="683"/>
      <c r="AK180" s="494" t="str">
        <f t="shared" si="11"/>
        <v>Tốt</v>
      </c>
      <c r="AL180" s="494" t="str">
        <f>VLOOKUP($E180,'cac dv gui'!$C$247:$AC$278,25,0)</f>
        <v xml:space="preserve">Tốt </v>
      </c>
      <c r="AM180" s="494" t="str">
        <f>VLOOKUP($E180,'cac dv gui'!$C$247:$AC$278,26,0)</f>
        <v xml:space="preserve">Tốt </v>
      </c>
      <c r="AN180" s="675"/>
      <c r="AO180" s="494"/>
      <c r="AP180" s="675"/>
      <c r="AQ180" s="675"/>
      <c r="AR180" s="675"/>
      <c r="AS180" s="675"/>
      <c r="AT180" s="494"/>
      <c r="AU180" s="684" t="s">
        <v>393</v>
      </c>
    </row>
    <row r="181" spans="1:47" s="684" customFormat="1" ht="24.95" customHeight="1" x14ac:dyDescent="0.25">
      <c r="A181" s="512" t="s">
        <v>1415</v>
      </c>
      <c r="B181" s="512">
        <f>COUNTIF($F$11:F181,F181)</f>
        <v>27</v>
      </c>
      <c r="C181" s="513" t="s">
        <v>985</v>
      </c>
      <c r="D181" s="594" t="s">
        <v>80</v>
      </c>
      <c r="E181" s="685" t="s">
        <v>494</v>
      </c>
      <c r="F181" s="494" t="s">
        <v>367</v>
      </c>
      <c r="G181" s="494" t="s">
        <v>975</v>
      </c>
      <c r="H181" s="494" t="str">
        <f>VLOOKUP(E181,'[16]Gui chi Quynh'!$C$7:$E$387,3,0)</f>
        <v>A4</v>
      </c>
      <c r="I181" s="494">
        <f>VLOOKUP(H181,Sheet1!$B$2:$C$12,2,TRUE)</f>
        <v>7</v>
      </c>
      <c r="J181" s="494" t="str">
        <f>VLOOKUP($E181,'[17]Gui chi Quynh'!$C$7:$E$387,3,0)</f>
        <v>A4</v>
      </c>
      <c r="K181" s="494">
        <f>VLOOKUP(J181,Sheet1!$B$2:$C$12,2,TRUE)</f>
        <v>7</v>
      </c>
      <c r="L181" s="494" t="str">
        <f>VLOOKUP(E181,'[18]Gui chi Quynh'!$C$7:$F$385,3,0)</f>
        <v>A4</v>
      </c>
      <c r="M181" s="494">
        <f>VLOOKUP(L181,Sheet1!$B$2:$C$12,2,TRUE)</f>
        <v>7</v>
      </c>
      <c r="N181" s="494" t="str">
        <f>VLOOKUP(E181,'[19]Gui chi Quynh'!$C$7:$E$391,3,0)</f>
        <v>A4</v>
      </c>
      <c r="O181" s="494">
        <f>VLOOKUP(N181,Sheet1!$B$2:$C$12,2,TRUE)</f>
        <v>7</v>
      </c>
      <c r="P181" s="494" t="str">
        <f>VLOOKUP(E181,'[20]Gui chi Quynh'!$C$7:$E$391,3,0)</f>
        <v>B1</v>
      </c>
      <c r="Q181" s="494">
        <f>VLOOKUP(P181,Sheet1!$B$2:$C$12,2,TRUE)</f>
        <v>6</v>
      </c>
      <c r="R181" s="494" t="str">
        <f>VLOOKUP($E181,'[21]Gui chi Quynh'!$C$7:$E$390,3,0)</f>
        <v>A4</v>
      </c>
      <c r="S181" s="494">
        <f>VLOOKUP(R181,Sheet1!$B$2:$C$12,2,TRUE)</f>
        <v>7</v>
      </c>
      <c r="T181" s="494" t="str">
        <f>VLOOKUP($E181,'[22]Gui chi Quynh'!$C$7:$E$390,3,0)</f>
        <v>A4</v>
      </c>
      <c r="U181" s="494">
        <f>VLOOKUP(T181,Sheet1!$B$2:$C$12,2,TRUE)</f>
        <v>7</v>
      </c>
      <c r="V181" s="494" t="str">
        <f>VLOOKUP($E181,'[23]Gui chi Quynh'!$C$7:$E$389,3,0)</f>
        <v>A4</v>
      </c>
      <c r="W181" s="494">
        <f>VLOOKUP(V181,Sheet1!$B$2:$C$12,2,TRUE)</f>
        <v>7</v>
      </c>
      <c r="X181" s="494" t="str">
        <f>VLOOKUP($E181,'[24]Gui chi Quynh'!$C$7:$E$389,3,0)</f>
        <v>A4</v>
      </c>
      <c r="Y181" s="494">
        <f>VLOOKUP(X181,Sheet1!$B$2:$C$12,2,TRUE)</f>
        <v>7</v>
      </c>
      <c r="Z181" s="494" t="str">
        <f>VLOOKUP($E181,'[25]Gui chi Quynh'!$C$7:$E$388,3,0)</f>
        <v>A4</v>
      </c>
      <c r="AA181" s="494">
        <f>VLOOKUP(Z181,Sheet1!$B$2:$C$12,2,TRUE)</f>
        <v>7</v>
      </c>
      <c r="AB181" s="494" t="str">
        <f>VLOOKUP($E181,'T5'!$E$9:$AH$337,24,0)</f>
        <v>A4</v>
      </c>
      <c r="AC181" s="494">
        <f>VLOOKUP(AB181,Sheet1!$B$2:$C$12,2,TRUE)</f>
        <v>7</v>
      </c>
      <c r="AD181" s="494"/>
      <c r="AE181" s="494" t="e">
        <f>VLOOKUP(AD181,Sheet1!$B$2:$C$12,2,TRUE)</f>
        <v>#N/A</v>
      </c>
      <c r="AF181" s="592"/>
      <c r="AG181" s="709">
        <f t="shared" si="13"/>
        <v>6.9090909090909092</v>
      </c>
      <c r="AH181" s="709" t="str">
        <f t="shared" si="9"/>
        <v>10A*</v>
      </c>
      <c r="AI181" s="709">
        <f t="shared" si="10"/>
        <v>1</v>
      </c>
      <c r="AJ181" s="683"/>
      <c r="AK181" s="494" t="str">
        <f t="shared" si="11"/>
        <v>Tốt</v>
      </c>
      <c r="AL181" s="494" t="str">
        <f>VLOOKUP($E181,'cac dv gui'!$C$247:$AC$278,25,0)</f>
        <v xml:space="preserve">Xuất sắc </v>
      </c>
      <c r="AM181" s="494" t="str">
        <f>VLOOKUP($E181,'cac dv gui'!$C$247:$AC$278,26,0)</f>
        <v xml:space="preserve">Tốt </v>
      </c>
      <c r="AN181" s="675"/>
      <c r="AO181" s="494"/>
      <c r="AP181" s="675"/>
      <c r="AQ181" s="675"/>
      <c r="AR181" s="675"/>
      <c r="AS181" s="675"/>
      <c r="AT181" s="494"/>
      <c r="AU181" s="684" t="s">
        <v>393</v>
      </c>
    </row>
    <row r="182" spans="1:47" s="684" customFormat="1" ht="24.95" customHeight="1" x14ac:dyDescent="0.25">
      <c r="A182" s="512" t="s">
        <v>1416</v>
      </c>
      <c r="B182" s="512">
        <f>COUNTIF($F$11:F182,F182)</f>
        <v>28</v>
      </c>
      <c r="C182" s="513" t="s">
        <v>985</v>
      </c>
      <c r="D182" s="514" t="s">
        <v>749</v>
      </c>
      <c r="E182" s="711" t="s">
        <v>750</v>
      </c>
      <c r="F182" s="494" t="s">
        <v>367</v>
      </c>
      <c r="G182" s="494" t="s">
        <v>975</v>
      </c>
      <c r="H182" s="494" t="str">
        <f>VLOOKUP(E182,'[16]Gui chi Quynh'!$C$7:$E$387,3,0)</f>
        <v>A4</v>
      </c>
      <c r="I182" s="494">
        <f>VLOOKUP(H182,Sheet1!$B$2:$C$12,2,TRUE)</f>
        <v>7</v>
      </c>
      <c r="J182" s="494" t="str">
        <f>VLOOKUP($E182,'[17]Gui chi Quynh'!$C$7:$E$387,3,0)</f>
        <v>A4</v>
      </c>
      <c r="K182" s="494">
        <f>VLOOKUP(J182,Sheet1!$B$2:$C$12,2,TRUE)</f>
        <v>7</v>
      </c>
      <c r="L182" s="494" t="str">
        <f>VLOOKUP(E182,'[18]Gui chi Quynh'!$C$7:$F$385,3,0)</f>
        <v>A4</v>
      </c>
      <c r="M182" s="494">
        <f>VLOOKUP(L182,Sheet1!$B$2:$C$12,2,TRUE)</f>
        <v>7</v>
      </c>
      <c r="N182" s="494" t="str">
        <f>VLOOKUP(E182,'[19]Gui chi Quynh'!$C$7:$E$391,3,0)</f>
        <v>A4</v>
      </c>
      <c r="O182" s="494">
        <f>VLOOKUP(N182,Sheet1!$B$2:$C$12,2,TRUE)</f>
        <v>7</v>
      </c>
      <c r="P182" s="494" t="str">
        <f>VLOOKUP(E182,'[20]Gui chi Quynh'!$C$7:$E$391,3,0)</f>
        <v>A4</v>
      </c>
      <c r="Q182" s="494">
        <f>VLOOKUP(P182,Sheet1!$B$2:$C$12,2,TRUE)</f>
        <v>7</v>
      </c>
      <c r="R182" s="494" t="str">
        <f>VLOOKUP($E182,'[21]Gui chi Quynh'!$C$7:$E$390,3,0)</f>
        <v>A4</v>
      </c>
      <c r="S182" s="494">
        <f>VLOOKUP(R182,Sheet1!$B$2:$C$12,2,TRUE)</f>
        <v>7</v>
      </c>
      <c r="T182" s="494" t="str">
        <f>VLOOKUP($E182,'[22]Gui chi Quynh'!$C$7:$E$390,3,0)</f>
        <v>A4</v>
      </c>
      <c r="U182" s="494">
        <f>VLOOKUP(T182,Sheet1!$B$2:$C$12,2,TRUE)</f>
        <v>7</v>
      </c>
      <c r="V182" s="494" t="str">
        <f>VLOOKUP($E182,'[23]Gui chi Quynh'!$C$7:$E$389,3,0)</f>
        <v>A4</v>
      </c>
      <c r="W182" s="494">
        <f>VLOOKUP(V182,Sheet1!$B$2:$C$12,2,TRUE)</f>
        <v>7</v>
      </c>
      <c r="X182" s="494" t="str">
        <f>VLOOKUP($E182,'[24]Gui chi Quynh'!$C$7:$E$389,3,0)</f>
        <v>A4</v>
      </c>
      <c r="Y182" s="494">
        <f>VLOOKUP(X182,Sheet1!$B$2:$C$12,2,TRUE)</f>
        <v>7</v>
      </c>
      <c r="Z182" s="494" t="str">
        <f>VLOOKUP($E182,'[25]Gui chi Quynh'!$C$7:$E$388,3,0)</f>
        <v>A4</v>
      </c>
      <c r="AA182" s="494">
        <f>VLOOKUP(Z182,Sheet1!$B$2:$C$12,2,TRUE)</f>
        <v>7</v>
      </c>
      <c r="AB182" s="494" t="str">
        <f>VLOOKUP($E182,'T5'!$E$9:$AH$337,24,0)</f>
        <v>A4</v>
      </c>
      <c r="AC182" s="494">
        <f>VLOOKUP(AB182,Sheet1!$B$2:$C$12,2,TRUE)</f>
        <v>7</v>
      </c>
      <c r="AD182" s="494"/>
      <c r="AE182" s="494" t="e">
        <f>VLOOKUP(AD182,Sheet1!$B$2:$C$12,2,TRUE)</f>
        <v>#N/A</v>
      </c>
      <c r="AF182" s="592"/>
      <c r="AG182" s="709">
        <f t="shared" si="13"/>
        <v>7</v>
      </c>
      <c r="AH182" s="709" t="str">
        <f t="shared" si="9"/>
        <v>11A*</v>
      </c>
      <c r="AI182" s="709">
        <f t="shared" si="10"/>
        <v>0</v>
      </c>
      <c r="AJ182" s="683"/>
      <c r="AK182" s="494" t="str">
        <f t="shared" si="11"/>
        <v>Tốt</v>
      </c>
      <c r="AL182" s="494" t="str">
        <f>VLOOKUP($E182,'cac dv gui'!$C$247:$AC$278,25,0)</f>
        <v xml:space="preserve">Tốt </v>
      </c>
      <c r="AM182" s="494" t="str">
        <f>VLOOKUP($E182,'cac dv gui'!$C$247:$AC$278,26,0)</f>
        <v xml:space="preserve">Tốt </v>
      </c>
      <c r="AN182" s="675"/>
      <c r="AO182" s="494"/>
      <c r="AP182" s="675"/>
      <c r="AQ182" s="675"/>
      <c r="AR182" s="675"/>
      <c r="AS182" s="675"/>
      <c r="AT182" s="494"/>
      <c r="AU182" s="684" t="s">
        <v>393</v>
      </c>
    </row>
    <row r="183" spans="1:47" s="684" customFormat="1" ht="54" customHeight="1" x14ac:dyDescent="0.25">
      <c r="A183" s="512" t="s">
        <v>1417</v>
      </c>
      <c r="B183" s="512">
        <f>COUNTIF($F$11:F183,F183)</f>
        <v>29</v>
      </c>
      <c r="C183" s="513" t="s">
        <v>984</v>
      </c>
      <c r="D183" s="514" t="s">
        <v>982</v>
      </c>
      <c r="E183" s="513" t="s">
        <v>983</v>
      </c>
      <c r="F183" s="494" t="s">
        <v>367</v>
      </c>
      <c r="G183" s="494" t="s">
        <v>975</v>
      </c>
      <c r="H183" s="494" t="str">
        <f>VLOOKUP(E183,'[16]Gui chi Quynh'!$C$7:$E$387,3,0)</f>
        <v>A4</v>
      </c>
      <c r="I183" s="494">
        <f>VLOOKUP(H183,Sheet1!$B$2:$C$12,2,TRUE)</f>
        <v>7</v>
      </c>
      <c r="J183" s="494" t="str">
        <f>VLOOKUP($E183,'[17]Gui chi Quynh'!$C$7:$E$387,3,0)</f>
        <v>A4</v>
      </c>
      <c r="K183" s="494">
        <f>VLOOKUP(J183,Sheet1!$B$2:$C$12,2,TRUE)</f>
        <v>7</v>
      </c>
      <c r="L183" s="494" t="str">
        <f>VLOOKUP(E183,'[18]Gui chi Quynh'!$C$7:$F$385,3,0)</f>
        <v>A4</v>
      </c>
      <c r="M183" s="494">
        <f>VLOOKUP(L183,Sheet1!$B$2:$C$12,2,TRUE)</f>
        <v>7</v>
      </c>
      <c r="N183" s="494" t="str">
        <f>VLOOKUP(E183,'[19]Gui chi Quynh'!$C$7:$E$391,3,0)</f>
        <v>A4</v>
      </c>
      <c r="O183" s="494">
        <f>VLOOKUP(N183,Sheet1!$B$2:$C$12,2,TRUE)</f>
        <v>7</v>
      </c>
      <c r="P183" s="494" t="str">
        <f>VLOOKUP(E183,'[20]Gui chi Quynh'!$C$7:$E$391,3,0)</f>
        <v>A4</v>
      </c>
      <c r="Q183" s="494">
        <f>VLOOKUP(P183,Sheet1!$B$2:$C$12,2,TRUE)</f>
        <v>7</v>
      </c>
      <c r="R183" s="494" t="str">
        <f>VLOOKUP($E183,'[21]Gui chi Quynh'!$C$7:$E$390,3,0)</f>
        <v>A4</v>
      </c>
      <c r="S183" s="494">
        <f>VLOOKUP(R183,Sheet1!$B$2:$C$12,2,TRUE)</f>
        <v>7</v>
      </c>
      <c r="T183" s="494" t="str">
        <f>VLOOKUP($E183,'[22]Gui chi Quynh'!$C$7:$E$390,3,0)</f>
        <v>A4</v>
      </c>
      <c r="U183" s="494">
        <f>VLOOKUP(T183,Sheet1!$B$2:$C$12,2,TRUE)</f>
        <v>7</v>
      </c>
      <c r="V183" s="494" t="str">
        <f>VLOOKUP($E183,'[23]Gui chi Quynh'!$C$7:$E$389,3,0)</f>
        <v>A4</v>
      </c>
      <c r="W183" s="494">
        <f>VLOOKUP(V183,Sheet1!$B$2:$C$12,2,TRUE)</f>
        <v>7</v>
      </c>
      <c r="X183" s="494" t="str">
        <f>VLOOKUP($E183,'[24]Gui chi Quynh'!$C$7:$E$389,3,0)</f>
        <v>A4</v>
      </c>
      <c r="Y183" s="494">
        <f>VLOOKUP(X183,Sheet1!$B$2:$C$12,2,TRUE)</f>
        <v>7</v>
      </c>
      <c r="Z183" s="494" t="str">
        <f>VLOOKUP($E183,'[25]Gui chi Quynh'!$C$7:$E$388,3,0)</f>
        <v>A4</v>
      </c>
      <c r="AA183" s="494">
        <f>VLOOKUP(Z183,Sheet1!$B$2:$C$12,2,TRUE)</f>
        <v>7</v>
      </c>
      <c r="AB183" s="494" t="str">
        <f>VLOOKUP($E183,'T5'!$E$9:$AH$337,24,0)</f>
        <v>A4</v>
      </c>
      <c r="AC183" s="494">
        <f>VLOOKUP(AB183,Sheet1!$B$2:$C$12,2,TRUE)</f>
        <v>7</v>
      </c>
      <c r="AD183" s="494"/>
      <c r="AE183" s="494" t="e">
        <f>VLOOKUP(AD183,Sheet1!$B$2:$C$12,2,TRUE)</f>
        <v>#N/A</v>
      </c>
      <c r="AF183" s="592"/>
      <c r="AG183" s="709">
        <f t="shared" si="13"/>
        <v>7</v>
      </c>
      <c r="AH183" s="709" t="str">
        <f t="shared" si="9"/>
        <v>11A*</v>
      </c>
      <c r="AI183" s="709">
        <f t="shared" si="10"/>
        <v>0</v>
      </c>
      <c r="AJ183" s="683"/>
      <c r="AK183" s="494" t="str">
        <f t="shared" si="11"/>
        <v>Tốt</v>
      </c>
      <c r="AL183" s="494" t="str">
        <f>VLOOKUP($E183,'cac dv gui'!$C$247:$AC$278,25,0)</f>
        <v xml:space="preserve">Tốt </v>
      </c>
      <c r="AM183" s="494" t="str">
        <f>VLOOKUP($E183,'cac dv gui'!$C$247:$AC$278,26,0)</f>
        <v xml:space="preserve">Tốt </v>
      </c>
      <c r="AN183" s="675"/>
      <c r="AO183" s="494"/>
      <c r="AP183" s="675"/>
      <c r="AQ183" s="675"/>
      <c r="AR183" s="675"/>
      <c r="AS183" s="675"/>
      <c r="AT183" s="494"/>
      <c r="AU183" s="684" t="s">
        <v>393</v>
      </c>
    </row>
    <row r="184" spans="1:47" s="684" customFormat="1" ht="66" customHeight="1" x14ac:dyDescent="0.25">
      <c r="A184" s="512" t="s">
        <v>1418</v>
      </c>
      <c r="B184" s="512">
        <f>COUNTIF($F$11:F184,F184)</f>
        <v>30</v>
      </c>
      <c r="C184" s="513" t="s">
        <v>985</v>
      </c>
      <c r="D184" s="514" t="s">
        <v>1100</v>
      </c>
      <c r="E184" s="513" t="s">
        <v>1101</v>
      </c>
      <c r="F184" s="494" t="s">
        <v>367</v>
      </c>
      <c r="G184" s="494" t="s">
        <v>974</v>
      </c>
      <c r="H184" s="494"/>
      <c r="I184" s="494"/>
      <c r="J184" s="494"/>
      <c r="K184" s="494"/>
      <c r="L184" s="494"/>
      <c r="M184" s="494"/>
      <c r="N184" s="494"/>
      <c r="O184" s="494"/>
      <c r="P184" s="494"/>
      <c r="Q184" s="494"/>
      <c r="R184" s="494"/>
      <c r="S184" s="494"/>
      <c r="T184" s="494"/>
      <c r="U184" s="494"/>
      <c r="V184" s="494"/>
      <c r="W184" s="494"/>
      <c r="X184" s="494"/>
      <c r="Y184" s="494"/>
      <c r="Z184" s="494"/>
      <c r="AA184" s="494"/>
      <c r="AB184" s="494" t="str">
        <f>VLOOKUP($E184,'T5'!$E$9:$AH$337,24,0)</f>
        <v>A4</v>
      </c>
      <c r="AC184" s="494">
        <f>VLOOKUP(AB184,Sheet1!$B$2:$C$12,2,TRUE)</f>
        <v>7</v>
      </c>
      <c r="AD184" s="494"/>
      <c r="AE184" s="494" t="e">
        <f>VLOOKUP(AD184,Sheet1!$B$2:$C$12,2,TRUE)</f>
        <v>#N/A</v>
      </c>
      <c r="AF184" s="592"/>
      <c r="AG184" s="709">
        <f>(I184+K184+M184+O184+Q184+S184+U184+W184+Y184+AA184+AC184)/1</f>
        <v>7</v>
      </c>
      <c r="AH184" s="709" t="str">
        <f t="shared" si="9"/>
        <v xml:space="preserve">1A* </v>
      </c>
      <c r="AI184" s="709">
        <f t="shared" si="10"/>
        <v>0</v>
      </c>
      <c r="AJ184" s="683"/>
      <c r="AK184" s="494" t="str">
        <f t="shared" si="11"/>
        <v>Tốt</v>
      </c>
      <c r="AL184" s="494" t="s">
        <v>966</v>
      </c>
      <c r="AM184" s="494" t="s">
        <v>966</v>
      </c>
      <c r="AN184" s="675"/>
      <c r="AO184" s="494"/>
      <c r="AP184" s="675"/>
      <c r="AQ184" s="675"/>
      <c r="AR184" s="675"/>
      <c r="AS184" s="675"/>
      <c r="AT184" s="678" t="s">
        <v>1232</v>
      </c>
      <c r="AU184" s="684" t="s">
        <v>393</v>
      </c>
    </row>
    <row r="185" spans="1:47" s="684" customFormat="1" ht="38.25" customHeight="1" x14ac:dyDescent="0.25">
      <c r="A185" s="512" t="s">
        <v>1419</v>
      </c>
      <c r="B185" s="512">
        <f>COUNTIF($F$11:F185,F185)</f>
        <v>4</v>
      </c>
      <c r="C185" s="513" t="s">
        <v>984</v>
      </c>
      <c r="D185" s="552" t="s">
        <v>102</v>
      </c>
      <c r="E185" s="512" t="s">
        <v>516</v>
      </c>
      <c r="F185" s="494" t="s">
        <v>10</v>
      </c>
      <c r="G185" s="494" t="s">
        <v>974</v>
      </c>
      <c r="H185" s="494" t="str">
        <f>VLOOKUP(E185,'[16]Gui chi Quynh'!$C$7:$E$387,3,0)</f>
        <v>A4</v>
      </c>
      <c r="I185" s="494">
        <f>VLOOKUP(H185,Sheet1!$B$2:$C$12,2,TRUE)</f>
        <v>7</v>
      </c>
      <c r="J185" s="494" t="str">
        <f>VLOOKUP($E185,'[17]Gui chi Quynh'!$C$7:$E$387,3,0)</f>
        <v>A4</v>
      </c>
      <c r="K185" s="494">
        <f>VLOOKUP(J185,Sheet1!$B$2:$C$12,2,TRUE)</f>
        <v>7</v>
      </c>
      <c r="L185" s="494" t="str">
        <f>VLOOKUP(E185,'[18]Gui chi Quynh'!$C$7:$F$385,3,0)</f>
        <v>A3</v>
      </c>
      <c r="M185" s="494">
        <f>VLOOKUP(L185,Sheet1!$B$2:$C$12,2,TRUE)</f>
        <v>8</v>
      </c>
      <c r="N185" s="494" t="str">
        <f>VLOOKUP(E185,'[19]Gui chi Quynh'!$C$7:$E$391,3,0)</f>
        <v>A4</v>
      </c>
      <c r="O185" s="494">
        <f>VLOOKUP(N185,Sheet1!$B$2:$C$12,2,TRUE)</f>
        <v>7</v>
      </c>
      <c r="P185" s="494" t="str">
        <f>VLOOKUP(E185,'[20]Gui chi Quynh'!$C$7:$E$391,3,0)</f>
        <v>B2</v>
      </c>
      <c r="Q185" s="494">
        <f>VLOOKUP(P185,Sheet1!$B$2:$C$12,2,TRUE)</f>
        <v>5</v>
      </c>
      <c r="R185" s="494" t="str">
        <f>VLOOKUP($E185,'[21]Gui chi Quynh'!$C$7:$E$390,3,0)</f>
        <v>A4</v>
      </c>
      <c r="S185" s="494">
        <f>VLOOKUP(R185,Sheet1!$B$2:$C$12,2,TRUE)</f>
        <v>7</v>
      </c>
      <c r="T185" s="494" t="str">
        <f>VLOOKUP($E185,'[22]Gui chi Quynh'!$C$7:$E$390,3,0)</f>
        <v>B1</v>
      </c>
      <c r="U185" s="494">
        <f>VLOOKUP(T185,Sheet1!$B$2:$C$12,2,TRUE)</f>
        <v>6</v>
      </c>
      <c r="V185" s="494" t="str">
        <f>VLOOKUP($E185,'[23]Gui chi Quynh'!$C$7:$E$389,3,0)</f>
        <v>A4</v>
      </c>
      <c r="W185" s="494">
        <f>VLOOKUP(V185,Sheet1!$B$2:$C$12,2,TRUE)</f>
        <v>7</v>
      </c>
      <c r="X185" s="494" t="str">
        <f>VLOOKUP($E185,'[24]Gui chi Quynh'!$C$7:$E$389,3,0)</f>
        <v>A4</v>
      </c>
      <c r="Y185" s="494">
        <f>VLOOKUP(X185,Sheet1!$B$2:$C$12,2,TRUE)</f>
        <v>7</v>
      </c>
      <c r="Z185" s="494" t="str">
        <f>VLOOKUP($E185,'[25]Gui chi Quynh'!$C$7:$E$388,3,0)</f>
        <v>A4</v>
      </c>
      <c r="AA185" s="494">
        <f>VLOOKUP(Z185,Sheet1!$B$2:$C$12,2,TRUE)</f>
        <v>7</v>
      </c>
      <c r="AB185" s="494" t="str">
        <f>VLOOKUP($E185,'T5'!$E$9:$AH$337,24,0)</f>
        <v>A4</v>
      </c>
      <c r="AC185" s="494">
        <f>VLOOKUP(AB185,Sheet1!$B$2:$C$12,2,TRUE)</f>
        <v>7</v>
      </c>
      <c r="AD185" s="494"/>
      <c r="AE185" s="494" t="e">
        <f>VLOOKUP(AD185,Sheet1!$B$2:$C$12,2,TRUE)</f>
        <v>#N/A</v>
      </c>
      <c r="AF185" s="592"/>
      <c r="AG185" s="709">
        <f t="shared" si="13"/>
        <v>6.8181818181818183</v>
      </c>
      <c r="AH185" s="709" t="str">
        <f t="shared" si="9"/>
        <v xml:space="preserve">9A* </v>
      </c>
      <c r="AI185" s="709">
        <f t="shared" si="10"/>
        <v>2</v>
      </c>
      <c r="AJ185" s="683"/>
      <c r="AK185" s="494" t="str">
        <f t="shared" si="11"/>
        <v>Tốt</v>
      </c>
      <c r="AL185" s="494" t="str">
        <f>VLOOKUP($E185,'cac dv gui'!$C$38:$AD$58,25,0)</f>
        <v>Tốt</v>
      </c>
      <c r="AM185" s="494" t="str">
        <f>VLOOKUP($E185,'cac dv gui'!$C$38:$AD$58,26,0)</f>
        <v>Tốt</v>
      </c>
      <c r="AN185" s="675"/>
      <c r="AO185" s="494"/>
      <c r="AP185" s="675"/>
      <c r="AQ185" s="675"/>
      <c r="AR185" s="675"/>
      <c r="AS185" s="675"/>
      <c r="AT185" s="494"/>
      <c r="AU185" s="684" t="s">
        <v>393</v>
      </c>
    </row>
    <row r="186" spans="1:47" s="684" customFormat="1" ht="24.95" customHeight="1" x14ac:dyDescent="0.25">
      <c r="A186" s="512" t="s">
        <v>1420</v>
      </c>
      <c r="B186" s="512">
        <f>COUNTIF($F$11:F186,F186)</f>
        <v>5</v>
      </c>
      <c r="C186" s="513" t="s">
        <v>985</v>
      </c>
      <c r="D186" s="552" t="s">
        <v>100</v>
      </c>
      <c r="E186" s="551" t="s">
        <v>525</v>
      </c>
      <c r="F186" s="494" t="s">
        <v>10</v>
      </c>
      <c r="G186" s="494" t="s">
        <v>974</v>
      </c>
      <c r="H186" s="494" t="str">
        <f>VLOOKUP(E186,'[16]Gui chi Quynh'!$C$7:$E$387,3,0)</f>
        <v>A3</v>
      </c>
      <c r="I186" s="494">
        <f>VLOOKUP(H186,Sheet1!$B$2:$C$12,2,TRUE)</f>
        <v>8</v>
      </c>
      <c r="J186" s="494" t="str">
        <f>VLOOKUP($E186,'[17]Gui chi Quynh'!$C$7:$E$387,3,0)</f>
        <v>A4</v>
      </c>
      <c r="K186" s="494">
        <f>VLOOKUP(J186,Sheet1!$B$2:$C$12,2,TRUE)</f>
        <v>7</v>
      </c>
      <c r="L186" s="494" t="str">
        <f>VLOOKUP(E186,'[18]Gui chi Quynh'!$C$7:$F$385,3,0)</f>
        <v>A3</v>
      </c>
      <c r="M186" s="494">
        <f>VLOOKUP(L186,Sheet1!$B$2:$C$12,2,TRUE)</f>
        <v>8</v>
      </c>
      <c r="N186" s="494" t="str">
        <f>VLOOKUP(E186,'[19]Gui chi Quynh'!$C$7:$E$391,3,0)</f>
        <v>A3</v>
      </c>
      <c r="O186" s="494">
        <f>VLOOKUP(N186,Sheet1!$B$2:$C$12,2,TRUE)</f>
        <v>8</v>
      </c>
      <c r="P186" s="494" t="str">
        <f>VLOOKUP(E186,'[20]Gui chi Quynh'!$C$7:$E$391,3,0)</f>
        <v>B1</v>
      </c>
      <c r="Q186" s="494">
        <f>VLOOKUP(P186,Sheet1!$B$2:$C$12,2,TRUE)</f>
        <v>6</v>
      </c>
      <c r="R186" s="494" t="str">
        <f>VLOOKUP($E186,'[21]Gui chi Quynh'!$C$7:$E$390,3,0)</f>
        <v>A4</v>
      </c>
      <c r="S186" s="494">
        <f>VLOOKUP(R186,Sheet1!$B$2:$C$12,2,TRUE)</f>
        <v>7</v>
      </c>
      <c r="T186" s="494" t="str">
        <f>VLOOKUP($E186,'[22]Gui chi Quynh'!$C$7:$E$390,3,0)</f>
        <v>A4</v>
      </c>
      <c r="U186" s="494">
        <f>VLOOKUP(T186,Sheet1!$B$2:$C$12,2,TRUE)</f>
        <v>7</v>
      </c>
      <c r="V186" s="494" t="str">
        <f>VLOOKUP($E186,'[23]Gui chi Quynh'!$C$7:$E$389,3,0)</f>
        <v>A4</v>
      </c>
      <c r="W186" s="494">
        <f>VLOOKUP(V186,Sheet1!$B$2:$C$12,2,TRUE)</f>
        <v>7</v>
      </c>
      <c r="X186" s="494" t="str">
        <f>VLOOKUP($E186,'[24]Gui chi Quynh'!$C$7:$E$389,3,0)</f>
        <v>A4</v>
      </c>
      <c r="Y186" s="494">
        <f>VLOOKUP(X186,Sheet1!$B$2:$C$12,2,TRUE)</f>
        <v>7</v>
      </c>
      <c r="Z186" s="494" t="str">
        <f>VLOOKUP($E186,'[25]Gui chi Quynh'!$C$7:$E$388,3,0)</f>
        <v>A4</v>
      </c>
      <c r="AA186" s="494">
        <f>VLOOKUP(Z186,Sheet1!$B$2:$C$12,2,TRUE)</f>
        <v>7</v>
      </c>
      <c r="AB186" s="494" t="str">
        <f>VLOOKUP($E186,'T5'!$E$9:$AH$337,24,0)</f>
        <v>A3</v>
      </c>
      <c r="AC186" s="494">
        <f>VLOOKUP(AB186,Sheet1!$B$2:$C$12,2,TRUE)</f>
        <v>8</v>
      </c>
      <c r="AD186" s="494"/>
      <c r="AE186" s="494" t="e">
        <f>VLOOKUP(AD186,Sheet1!$B$2:$C$12,2,TRUE)</f>
        <v>#N/A</v>
      </c>
      <c r="AF186" s="592" t="str">
        <f>VLOOKUP($E186,'[26]Tong hop ket qua'!$E$19:$M$219,9,0)</f>
        <v>Tốt</v>
      </c>
      <c r="AG186" s="709">
        <f t="shared" si="13"/>
        <v>7.2727272727272725</v>
      </c>
      <c r="AH186" s="709" t="str">
        <f t="shared" si="9"/>
        <v>10A*</v>
      </c>
      <c r="AI186" s="709">
        <f t="shared" si="10"/>
        <v>1</v>
      </c>
      <c r="AJ186" s="683"/>
      <c r="AK186" s="494" t="str">
        <f t="shared" si="11"/>
        <v>Tốt</v>
      </c>
      <c r="AL186" s="494" t="str">
        <f>VLOOKUP($E186,'cac dv gui'!$C$38:$AD$58,25,0)</f>
        <v>Tốt</v>
      </c>
      <c r="AM186" s="494" t="str">
        <f>VLOOKUP($E186,'cac dv gui'!$C$38:$AD$58,26,0)</f>
        <v>Tốt</v>
      </c>
      <c r="AN186" s="675"/>
      <c r="AO186" s="494"/>
      <c r="AP186" s="675"/>
      <c r="AQ186" s="675"/>
      <c r="AR186" s="675"/>
      <c r="AS186" s="675"/>
      <c r="AT186" s="494"/>
      <c r="AU186" s="684" t="s">
        <v>392</v>
      </c>
    </row>
    <row r="187" spans="1:47" s="684" customFormat="1" ht="24.95" customHeight="1" x14ac:dyDescent="0.25">
      <c r="A187" s="512" t="s">
        <v>1421</v>
      </c>
      <c r="B187" s="512">
        <f>COUNTIF($F$11:F187,F187)</f>
        <v>6</v>
      </c>
      <c r="C187" s="513" t="s">
        <v>985</v>
      </c>
      <c r="D187" s="552" t="s">
        <v>63</v>
      </c>
      <c r="E187" s="551" t="s">
        <v>541</v>
      </c>
      <c r="F187" s="494" t="s">
        <v>10</v>
      </c>
      <c r="G187" s="494" t="s">
        <v>974</v>
      </c>
      <c r="H187" s="494" t="str">
        <f>VLOOKUP(E187,'[16]Gui chi Quynh'!$C$7:$E$387,3,0)</f>
        <v>A4</v>
      </c>
      <c r="I187" s="494">
        <f>VLOOKUP(H187,Sheet1!$B$2:$C$12,2,TRUE)</f>
        <v>7</v>
      </c>
      <c r="J187" s="494" t="str">
        <f>VLOOKUP($E187,'[17]Gui chi Quynh'!$C$7:$E$387,3,0)</f>
        <v>A4</v>
      </c>
      <c r="K187" s="494">
        <f>VLOOKUP(J187,Sheet1!$B$2:$C$12,2,TRUE)</f>
        <v>7</v>
      </c>
      <c r="L187" s="494" t="str">
        <f>VLOOKUP(E187,'[18]Gui chi Quynh'!$C$7:$F$385,3,0)</f>
        <v>A4</v>
      </c>
      <c r="M187" s="494">
        <f>VLOOKUP(L187,Sheet1!$B$2:$C$12,2,TRUE)</f>
        <v>7</v>
      </c>
      <c r="N187" s="494" t="str">
        <f>VLOOKUP(E187,'[19]Gui chi Quynh'!$C$7:$E$391,3,0)</f>
        <v>A4</v>
      </c>
      <c r="O187" s="494">
        <f>VLOOKUP(N187,Sheet1!$B$2:$C$12,2,TRUE)</f>
        <v>7</v>
      </c>
      <c r="P187" s="494" t="str">
        <f>VLOOKUP(E187,'[20]Gui chi Quynh'!$C$7:$E$391,3,0)</f>
        <v>A4</v>
      </c>
      <c r="Q187" s="494">
        <f>VLOOKUP(P187,Sheet1!$B$2:$C$12,2,TRUE)</f>
        <v>7</v>
      </c>
      <c r="R187" s="494" t="str">
        <f>VLOOKUP($E187,'[21]Gui chi Quynh'!$C$7:$E$390,3,0)</f>
        <v>A4</v>
      </c>
      <c r="S187" s="494">
        <f>VLOOKUP(R187,Sheet1!$B$2:$C$12,2,TRUE)</f>
        <v>7</v>
      </c>
      <c r="T187" s="494" t="str">
        <f>VLOOKUP($E187,'[22]Gui chi Quynh'!$C$7:$E$390,3,0)</f>
        <v>A4</v>
      </c>
      <c r="U187" s="494">
        <f>VLOOKUP(T187,Sheet1!$B$2:$C$12,2,TRUE)</f>
        <v>7</v>
      </c>
      <c r="V187" s="494" t="str">
        <f>VLOOKUP($E187,'[23]Gui chi Quynh'!$C$7:$E$389,3,0)</f>
        <v>A4</v>
      </c>
      <c r="W187" s="494">
        <f>VLOOKUP(V187,Sheet1!$B$2:$C$12,2,TRUE)</f>
        <v>7</v>
      </c>
      <c r="X187" s="494" t="str">
        <f>VLOOKUP($E187,'[24]Gui chi Quynh'!$C$7:$E$389,3,0)</f>
        <v>A4</v>
      </c>
      <c r="Y187" s="494">
        <f>VLOOKUP(X187,Sheet1!$B$2:$C$12,2,TRUE)</f>
        <v>7</v>
      </c>
      <c r="Z187" s="494" t="str">
        <f>VLOOKUP($E187,'[25]Gui chi Quynh'!$C$7:$E$388,3,0)</f>
        <v>A4</v>
      </c>
      <c r="AA187" s="494">
        <f>VLOOKUP(Z187,Sheet1!$B$2:$C$12,2,TRUE)</f>
        <v>7</v>
      </c>
      <c r="AB187" s="494" t="str">
        <f>VLOOKUP($E187,'T5'!$E$9:$AH$337,24,0)</f>
        <v>A4</v>
      </c>
      <c r="AC187" s="494">
        <f>VLOOKUP(AB187,Sheet1!$B$2:$C$12,2,TRUE)</f>
        <v>7</v>
      </c>
      <c r="AD187" s="494"/>
      <c r="AE187" s="494" t="e">
        <f>VLOOKUP(AD187,Sheet1!$B$2:$C$12,2,TRUE)</f>
        <v>#N/A</v>
      </c>
      <c r="AF187" s="592"/>
      <c r="AG187" s="709">
        <f t="shared" si="13"/>
        <v>7</v>
      </c>
      <c r="AH187" s="709" t="str">
        <f t="shared" si="9"/>
        <v>11A*</v>
      </c>
      <c r="AI187" s="709">
        <f t="shared" si="10"/>
        <v>0</v>
      </c>
      <c r="AJ187" s="683"/>
      <c r="AK187" s="494" t="str">
        <f t="shared" si="11"/>
        <v>Tốt</v>
      </c>
      <c r="AL187" s="494" t="str">
        <f>VLOOKUP($E187,'cac dv gui'!$C$38:$AD$58,25,0)</f>
        <v>Tốt</v>
      </c>
      <c r="AM187" s="494" t="str">
        <f>VLOOKUP($E187,'cac dv gui'!$C$38:$AD$58,26,0)</f>
        <v>Tốt</v>
      </c>
      <c r="AN187" s="675"/>
      <c r="AO187" s="494"/>
      <c r="AP187" s="675"/>
      <c r="AQ187" s="675"/>
      <c r="AR187" s="675"/>
      <c r="AS187" s="675"/>
      <c r="AT187" s="494"/>
      <c r="AU187" s="684" t="s">
        <v>393</v>
      </c>
    </row>
    <row r="188" spans="1:47" s="684" customFormat="1" ht="24.95" customHeight="1" x14ac:dyDescent="0.25">
      <c r="A188" s="512" t="s">
        <v>1422</v>
      </c>
      <c r="B188" s="512">
        <f>COUNTIF($F$11:F188,F188)</f>
        <v>7</v>
      </c>
      <c r="C188" s="513" t="s">
        <v>985</v>
      </c>
      <c r="D188" s="552" t="s">
        <v>103</v>
      </c>
      <c r="E188" s="551" t="s">
        <v>527</v>
      </c>
      <c r="F188" s="494" t="s">
        <v>10</v>
      </c>
      <c r="G188" s="494" t="s">
        <v>974</v>
      </c>
      <c r="H188" s="494" t="str">
        <f>VLOOKUP(E188,'[16]Gui chi Quynh'!$C$7:$E$387,3,0)</f>
        <v>A4</v>
      </c>
      <c r="I188" s="494">
        <f>VLOOKUP(H188,Sheet1!$B$2:$C$12,2,TRUE)</f>
        <v>7</v>
      </c>
      <c r="J188" s="494" t="str">
        <f>VLOOKUP($E188,'[17]Gui chi Quynh'!$C$7:$E$387,3,0)</f>
        <v>A4</v>
      </c>
      <c r="K188" s="494">
        <f>VLOOKUP(J188,Sheet1!$B$2:$C$12,2,TRUE)</f>
        <v>7</v>
      </c>
      <c r="L188" s="494" t="str">
        <f>VLOOKUP(E188,'[18]Gui chi Quynh'!$C$7:$F$385,3,0)</f>
        <v>A4</v>
      </c>
      <c r="M188" s="494">
        <f>VLOOKUP(L188,Sheet1!$B$2:$C$12,2,TRUE)</f>
        <v>7</v>
      </c>
      <c r="N188" s="494" t="str">
        <f>VLOOKUP(E188,'[19]Gui chi Quynh'!$C$7:$E$391,3,0)</f>
        <v>A4</v>
      </c>
      <c r="O188" s="494">
        <f>VLOOKUP(N188,Sheet1!$B$2:$C$12,2,TRUE)</f>
        <v>7</v>
      </c>
      <c r="P188" s="494" t="str">
        <f>VLOOKUP(E188,'[20]Gui chi Quynh'!$C$7:$E$391,3,0)</f>
        <v>A4</v>
      </c>
      <c r="Q188" s="494">
        <f>VLOOKUP(P188,Sheet1!$B$2:$C$12,2,TRUE)</f>
        <v>7</v>
      </c>
      <c r="R188" s="494" t="str">
        <f>VLOOKUP($E188,'[21]Gui chi Quynh'!$C$7:$E$390,3,0)</f>
        <v>A4</v>
      </c>
      <c r="S188" s="494">
        <f>VLOOKUP(R188,Sheet1!$B$2:$C$12,2,TRUE)</f>
        <v>7</v>
      </c>
      <c r="T188" s="494" t="str">
        <f>VLOOKUP($E188,'[22]Gui chi Quynh'!$C$7:$E$390,3,0)</f>
        <v>A4</v>
      </c>
      <c r="U188" s="494">
        <f>VLOOKUP(T188,Sheet1!$B$2:$C$12,2,TRUE)</f>
        <v>7</v>
      </c>
      <c r="V188" s="494" t="str">
        <f>VLOOKUP($E188,'[23]Gui chi Quynh'!$C$7:$E$389,3,0)</f>
        <v>A4</v>
      </c>
      <c r="W188" s="494">
        <f>VLOOKUP(V188,Sheet1!$B$2:$C$12,2,TRUE)</f>
        <v>7</v>
      </c>
      <c r="X188" s="494" t="str">
        <f>VLOOKUP($E188,'[24]Gui chi Quynh'!$C$7:$E$389,3,0)</f>
        <v>A4</v>
      </c>
      <c r="Y188" s="494">
        <f>VLOOKUP(X188,Sheet1!$B$2:$C$12,2,TRUE)</f>
        <v>7</v>
      </c>
      <c r="Z188" s="494" t="str">
        <f>VLOOKUP($E188,'[25]Gui chi Quynh'!$C$7:$E$388,3,0)</f>
        <v>A4</v>
      </c>
      <c r="AA188" s="494">
        <f>VLOOKUP(Z188,Sheet1!$B$2:$C$12,2,TRUE)</f>
        <v>7</v>
      </c>
      <c r="AB188" s="494" t="str">
        <f>VLOOKUP($E188,'T5'!$E$9:$AH$337,24,0)</f>
        <v>A4</v>
      </c>
      <c r="AC188" s="494">
        <f>VLOOKUP(AB188,Sheet1!$B$2:$C$12,2,TRUE)</f>
        <v>7</v>
      </c>
      <c r="AD188" s="494"/>
      <c r="AE188" s="494" t="e">
        <f>VLOOKUP(AD188,Sheet1!$B$2:$C$12,2,TRUE)</f>
        <v>#N/A</v>
      </c>
      <c r="AF188" s="592"/>
      <c r="AG188" s="709">
        <f t="shared" si="13"/>
        <v>7</v>
      </c>
      <c r="AH188" s="709" t="str">
        <f t="shared" si="9"/>
        <v>11A*</v>
      </c>
      <c r="AI188" s="709">
        <f t="shared" si="10"/>
        <v>0</v>
      </c>
      <c r="AJ188" s="683"/>
      <c r="AK188" s="494" t="str">
        <f t="shared" si="11"/>
        <v>Tốt</v>
      </c>
      <c r="AL188" s="494" t="str">
        <f>VLOOKUP($E188,'cac dv gui'!$C$38:$AD$58,25,0)</f>
        <v>Tốt</v>
      </c>
      <c r="AM188" s="494" t="str">
        <f>VLOOKUP($E188,'cac dv gui'!$C$38:$AD$58,26,0)</f>
        <v>Tốt</v>
      </c>
      <c r="AN188" s="675"/>
      <c r="AO188" s="494"/>
      <c r="AP188" s="675"/>
      <c r="AQ188" s="675"/>
      <c r="AR188" s="675"/>
      <c r="AS188" s="675"/>
      <c r="AT188" s="494"/>
      <c r="AU188" s="684" t="s">
        <v>393</v>
      </c>
    </row>
    <row r="189" spans="1:47" s="684" customFormat="1" ht="24.95" customHeight="1" x14ac:dyDescent="0.25">
      <c r="A189" s="512" t="s">
        <v>1423</v>
      </c>
      <c r="B189" s="512">
        <f>COUNTIF($F$11:F189,F189)</f>
        <v>8</v>
      </c>
      <c r="C189" s="513" t="s">
        <v>984</v>
      </c>
      <c r="D189" s="552" t="s">
        <v>104</v>
      </c>
      <c r="E189" s="551" t="s">
        <v>528</v>
      </c>
      <c r="F189" s="494" t="s">
        <v>10</v>
      </c>
      <c r="G189" s="494" t="s">
        <v>974</v>
      </c>
      <c r="H189" s="494" t="str">
        <f>VLOOKUP(E189,'[16]Gui chi Quynh'!$C$7:$E$387,3,0)</f>
        <v>A4</v>
      </c>
      <c r="I189" s="494">
        <f>VLOOKUP(H189,Sheet1!$B$2:$C$12,2,TRUE)</f>
        <v>7</v>
      </c>
      <c r="J189" s="494" t="str">
        <f>VLOOKUP($E189,'[17]Gui chi Quynh'!$C$7:$E$387,3,0)</f>
        <v>A4</v>
      </c>
      <c r="K189" s="494">
        <f>VLOOKUP(J189,Sheet1!$B$2:$C$12,2,TRUE)</f>
        <v>7</v>
      </c>
      <c r="L189" s="494" t="str">
        <f>VLOOKUP(E189,'[18]Gui chi Quynh'!$C$7:$F$385,3,0)</f>
        <v>A3</v>
      </c>
      <c r="M189" s="494">
        <f>VLOOKUP(L189,Sheet1!$B$2:$C$12,2,TRUE)</f>
        <v>8</v>
      </c>
      <c r="N189" s="494" t="str">
        <f>VLOOKUP(E189,'[19]Gui chi Quynh'!$C$7:$E$391,3,0)</f>
        <v>A4</v>
      </c>
      <c r="O189" s="494">
        <f>VLOOKUP(N189,Sheet1!$B$2:$C$12,2,TRUE)</f>
        <v>7</v>
      </c>
      <c r="P189" s="494" t="str">
        <f>VLOOKUP(E189,'[20]Gui chi Quynh'!$C$7:$E$391,3,0)</f>
        <v>A4</v>
      </c>
      <c r="Q189" s="494">
        <f>VLOOKUP(P189,Sheet1!$B$2:$C$12,2,TRUE)</f>
        <v>7</v>
      </c>
      <c r="R189" s="494" t="str">
        <f>VLOOKUP($E189,'[21]Gui chi Quynh'!$C$7:$E$390,3,0)</f>
        <v>A4</v>
      </c>
      <c r="S189" s="494">
        <f>VLOOKUP(R189,Sheet1!$B$2:$C$12,2,TRUE)</f>
        <v>7</v>
      </c>
      <c r="T189" s="494" t="str">
        <f>VLOOKUP($E189,'[22]Gui chi Quynh'!$C$7:$E$390,3,0)</f>
        <v>A4</v>
      </c>
      <c r="U189" s="494">
        <f>VLOOKUP(T189,Sheet1!$B$2:$C$12,2,TRUE)</f>
        <v>7</v>
      </c>
      <c r="V189" s="494" t="str">
        <f>VLOOKUP($E189,'[23]Gui chi Quynh'!$C$7:$E$389,3,0)</f>
        <v>A3</v>
      </c>
      <c r="W189" s="494">
        <f>VLOOKUP(V189,Sheet1!$B$2:$C$12,2,TRUE)</f>
        <v>8</v>
      </c>
      <c r="X189" s="494" t="str">
        <f>VLOOKUP($E189,'[24]Gui chi Quynh'!$C$7:$E$389,3,0)</f>
        <v>A4</v>
      </c>
      <c r="Y189" s="494">
        <f>VLOOKUP(X189,Sheet1!$B$2:$C$12,2,TRUE)</f>
        <v>7</v>
      </c>
      <c r="Z189" s="494" t="str">
        <f>VLOOKUP($E189,'[25]Gui chi Quynh'!$C$7:$E$388,3,0)</f>
        <v>A4</v>
      </c>
      <c r="AA189" s="494">
        <f>VLOOKUP(Z189,Sheet1!$B$2:$C$12,2,TRUE)</f>
        <v>7</v>
      </c>
      <c r="AB189" s="494" t="str">
        <f>VLOOKUP($E189,'T5'!$E$9:$AH$337,24,0)</f>
        <v>A3</v>
      </c>
      <c r="AC189" s="494">
        <f>VLOOKUP(AB189,Sheet1!$B$2:$C$12,2,TRUE)</f>
        <v>8</v>
      </c>
      <c r="AD189" s="494"/>
      <c r="AE189" s="494" t="e">
        <f>VLOOKUP(AD189,Sheet1!$B$2:$C$12,2,TRUE)</f>
        <v>#N/A</v>
      </c>
      <c r="AF189" s="592"/>
      <c r="AG189" s="709">
        <f t="shared" si="13"/>
        <v>7.2727272727272725</v>
      </c>
      <c r="AH189" s="709" t="str">
        <f t="shared" si="9"/>
        <v>11A*</v>
      </c>
      <c r="AI189" s="709">
        <f t="shared" si="10"/>
        <v>0</v>
      </c>
      <c r="AJ189" s="683"/>
      <c r="AK189" s="494" t="str">
        <f t="shared" si="11"/>
        <v>Tốt</v>
      </c>
      <c r="AL189" s="494" t="str">
        <f>VLOOKUP($E189,'cac dv gui'!$C$38:$AD$58,25,0)</f>
        <v>Tốt</v>
      </c>
      <c r="AM189" s="494" t="str">
        <f>VLOOKUP($E189,'cac dv gui'!$C$38:$AD$58,26,0)</f>
        <v>Tốt</v>
      </c>
      <c r="AN189" s="675"/>
      <c r="AO189" s="494"/>
      <c r="AP189" s="675"/>
      <c r="AQ189" s="675"/>
      <c r="AR189" s="675"/>
      <c r="AS189" s="675"/>
      <c r="AT189" s="494"/>
      <c r="AU189" s="684" t="s">
        <v>392</v>
      </c>
    </row>
    <row r="190" spans="1:47" s="684" customFormat="1" ht="24.95" customHeight="1" x14ac:dyDescent="0.25">
      <c r="A190" s="512" t="s">
        <v>1424</v>
      </c>
      <c r="B190" s="512">
        <f>COUNTIF($F$11:F190,F190)</f>
        <v>9</v>
      </c>
      <c r="C190" s="513" t="s">
        <v>984</v>
      </c>
      <c r="D190" s="552" t="s">
        <v>101</v>
      </c>
      <c r="E190" s="551" t="s">
        <v>526</v>
      </c>
      <c r="F190" s="494" t="s">
        <v>10</v>
      </c>
      <c r="G190" s="494" t="s">
        <v>974</v>
      </c>
      <c r="H190" s="494" t="str">
        <f>VLOOKUP(E190,'[16]Gui chi Quynh'!$C$7:$E$387,3,0)</f>
        <v>A4</v>
      </c>
      <c r="I190" s="494">
        <f>VLOOKUP(H190,Sheet1!$B$2:$C$12,2,TRUE)</f>
        <v>7</v>
      </c>
      <c r="J190" s="494" t="str">
        <f>VLOOKUP($E190,'[17]Gui chi Quynh'!$C$7:$E$387,3,0)</f>
        <v>A4</v>
      </c>
      <c r="K190" s="494">
        <f>VLOOKUP(J190,Sheet1!$B$2:$C$12,2,TRUE)</f>
        <v>7</v>
      </c>
      <c r="L190" s="494" t="str">
        <f>VLOOKUP(E190,'[18]Gui chi Quynh'!$C$7:$F$385,3,0)</f>
        <v>A3</v>
      </c>
      <c r="M190" s="494">
        <f>VLOOKUP(L190,Sheet1!$B$2:$C$12,2,TRUE)</f>
        <v>8</v>
      </c>
      <c r="N190" s="494" t="str">
        <f>VLOOKUP(E190,'[19]Gui chi Quynh'!$C$7:$E$391,3,0)</f>
        <v>A4</v>
      </c>
      <c r="O190" s="494">
        <f>VLOOKUP(N190,Sheet1!$B$2:$C$12,2,TRUE)</f>
        <v>7</v>
      </c>
      <c r="P190" s="494" t="str">
        <f>VLOOKUP(E190,'[20]Gui chi Quynh'!$C$7:$E$391,3,0)</f>
        <v>A4</v>
      </c>
      <c r="Q190" s="494">
        <f>VLOOKUP(P190,Sheet1!$B$2:$C$12,2,TRUE)</f>
        <v>7</v>
      </c>
      <c r="R190" s="494" t="str">
        <f>VLOOKUP($E190,'[21]Gui chi Quynh'!$C$7:$E$390,3,0)</f>
        <v>A4</v>
      </c>
      <c r="S190" s="494">
        <f>VLOOKUP(R190,Sheet1!$B$2:$C$12,2,TRUE)</f>
        <v>7</v>
      </c>
      <c r="T190" s="494" t="str">
        <f>VLOOKUP($E190,'[22]Gui chi Quynh'!$C$7:$E$390,3,0)</f>
        <v>A4</v>
      </c>
      <c r="U190" s="494">
        <f>VLOOKUP(T190,Sheet1!$B$2:$C$12,2,TRUE)</f>
        <v>7</v>
      </c>
      <c r="V190" s="494" t="str">
        <f>VLOOKUP($E190,'[23]Gui chi Quynh'!$C$7:$E$389,3,0)</f>
        <v>A4</v>
      </c>
      <c r="W190" s="494">
        <f>VLOOKUP(V190,Sheet1!$B$2:$C$12,2,TRUE)</f>
        <v>7</v>
      </c>
      <c r="X190" s="494" t="str">
        <f>VLOOKUP($E190,'[24]Gui chi Quynh'!$C$7:$E$389,3,0)</f>
        <v>A4</v>
      </c>
      <c r="Y190" s="494">
        <f>VLOOKUP(X190,Sheet1!$B$2:$C$12,2,TRUE)</f>
        <v>7</v>
      </c>
      <c r="Z190" s="494" t="str">
        <f>VLOOKUP($E190,'[25]Gui chi Quynh'!$C$7:$E$388,3,0)</f>
        <v>A2</v>
      </c>
      <c r="AA190" s="494">
        <f>VLOOKUP(Z190,Sheet1!$B$2:$C$12,2,TRUE)</f>
        <v>9</v>
      </c>
      <c r="AB190" s="494" t="str">
        <f>VLOOKUP($E190,'T5'!$E$9:$AH$337,24,0)</f>
        <v>A3</v>
      </c>
      <c r="AC190" s="494">
        <f>VLOOKUP(AB190,Sheet1!$B$2:$C$12,2,TRUE)</f>
        <v>8</v>
      </c>
      <c r="AD190" s="494"/>
      <c r="AE190" s="494" t="e">
        <f>VLOOKUP(AD190,Sheet1!$B$2:$C$12,2,TRUE)</f>
        <v>#N/A</v>
      </c>
      <c r="AF190" s="592" t="str">
        <f>VLOOKUP($E190,'[26]Tong hop ket qua'!$E$19:$M$219,9,0)</f>
        <v>Khá</v>
      </c>
      <c r="AG190" s="709">
        <f t="shared" si="13"/>
        <v>7.3636363636363633</v>
      </c>
      <c r="AH190" s="709" t="str">
        <f t="shared" si="9"/>
        <v>11A*</v>
      </c>
      <c r="AI190" s="709">
        <f t="shared" si="10"/>
        <v>0</v>
      </c>
      <c r="AJ190" s="683"/>
      <c r="AK190" s="494" t="str">
        <f t="shared" si="11"/>
        <v>Tốt</v>
      </c>
      <c r="AL190" s="494" t="str">
        <f>VLOOKUP($E190,'cac dv gui'!$C$38:$AD$58,25,0)</f>
        <v>Tốt</v>
      </c>
      <c r="AM190" s="494" t="str">
        <f>VLOOKUP($E190,'cac dv gui'!$C$38:$AD$58,26,0)</f>
        <v>Tốt</v>
      </c>
      <c r="AN190" s="675"/>
      <c r="AO190" s="494"/>
      <c r="AP190" s="675"/>
      <c r="AQ190" s="675"/>
      <c r="AR190" s="675"/>
      <c r="AS190" s="675"/>
      <c r="AT190" s="494"/>
      <c r="AU190" s="684" t="s">
        <v>392</v>
      </c>
    </row>
    <row r="191" spans="1:47" s="684" customFormat="1" ht="24.95" customHeight="1" x14ac:dyDescent="0.25">
      <c r="A191" s="512" t="s">
        <v>1425</v>
      </c>
      <c r="B191" s="512">
        <f>COUNTIF($F$11:F191,F191)</f>
        <v>10</v>
      </c>
      <c r="C191" s="513" t="s">
        <v>984</v>
      </c>
      <c r="D191" s="552" t="s">
        <v>99</v>
      </c>
      <c r="E191" s="551" t="s">
        <v>524</v>
      </c>
      <c r="F191" s="494" t="s">
        <v>10</v>
      </c>
      <c r="G191" s="494" t="s">
        <v>974</v>
      </c>
      <c r="H191" s="494" t="str">
        <f>VLOOKUP(E191,'[16]Gui chi Quynh'!$C$7:$E$387,3,0)</f>
        <v>A3</v>
      </c>
      <c r="I191" s="494">
        <f>VLOOKUP(H191,Sheet1!$B$2:$C$12,2,TRUE)</f>
        <v>8</v>
      </c>
      <c r="J191" s="494" t="str">
        <f>VLOOKUP($E191,'[17]Gui chi Quynh'!$C$7:$E$387,3,0)</f>
        <v>A4</v>
      </c>
      <c r="K191" s="494">
        <f>VLOOKUP(J191,Sheet1!$B$2:$C$12,2,TRUE)</f>
        <v>7</v>
      </c>
      <c r="L191" s="494" t="str">
        <f>VLOOKUP(E191,'[18]Gui chi Quynh'!$C$7:$F$385,3,0)</f>
        <v>A3</v>
      </c>
      <c r="M191" s="494">
        <f>VLOOKUP(L191,Sheet1!$B$2:$C$12,2,TRUE)</f>
        <v>8</v>
      </c>
      <c r="N191" s="494" t="str">
        <f>VLOOKUP(E191,'[19]Gui chi Quynh'!$C$7:$E$391,3,0)</f>
        <v>A4</v>
      </c>
      <c r="O191" s="494">
        <f>VLOOKUP(N191,Sheet1!$B$2:$C$12,2,TRUE)</f>
        <v>7</v>
      </c>
      <c r="P191" s="494" t="str">
        <f>VLOOKUP(E191,'[20]Gui chi Quynh'!$C$7:$E$391,3,0)</f>
        <v>A4</v>
      </c>
      <c r="Q191" s="494">
        <f>VLOOKUP(P191,Sheet1!$B$2:$C$12,2,TRUE)</f>
        <v>7</v>
      </c>
      <c r="R191" s="494" t="str">
        <f>VLOOKUP($E191,'[21]Gui chi Quynh'!$C$7:$E$390,3,0)</f>
        <v>A4</v>
      </c>
      <c r="S191" s="494">
        <f>VLOOKUP(R191,Sheet1!$B$2:$C$12,2,TRUE)</f>
        <v>7</v>
      </c>
      <c r="T191" s="494" t="str">
        <f>VLOOKUP($E191,'[22]Gui chi Quynh'!$C$7:$E$390,3,0)</f>
        <v>A4</v>
      </c>
      <c r="U191" s="494">
        <f>VLOOKUP(T191,Sheet1!$B$2:$C$12,2,TRUE)</f>
        <v>7</v>
      </c>
      <c r="V191" s="494" t="str">
        <f>VLOOKUP($E191,'[23]Gui chi Quynh'!$C$7:$E$389,3,0)</f>
        <v>A4</v>
      </c>
      <c r="W191" s="494">
        <f>VLOOKUP(V191,Sheet1!$B$2:$C$12,2,TRUE)</f>
        <v>7</v>
      </c>
      <c r="X191" s="494" t="str">
        <f>VLOOKUP($E191,'[24]Gui chi Quynh'!$C$7:$E$389,3,0)</f>
        <v>A4</v>
      </c>
      <c r="Y191" s="494">
        <f>VLOOKUP(X191,Sheet1!$B$2:$C$12,2,TRUE)</f>
        <v>7</v>
      </c>
      <c r="Z191" s="494" t="str">
        <f>VLOOKUP($E191,'[25]Gui chi Quynh'!$C$7:$E$388,3,0)</f>
        <v>A4</v>
      </c>
      <c r="AA191" s="494">
        <f>VLOOKUP(Z191,Sheet1!$B$2:$C$12,2,TRUE)</f>
        <v>7</v>
      </c>
      <c r="AB191" s="494" t="str">
        <f>VLOOKUP($E191,'T5'!$E$9:$AH$337,24,0)</f>
        <v>A4</v>
      </c>
      <c r="AC191" s="494">
        <f>VLOOKUP(AB191,Sheet1!$B$2:$C$12,2,TRUE)</f>
        <v>7</v>
      </c>
      <c r="AD191" s="494"/>
      <c r="AE191" s="494" t="e">
        <f>VLOOKUP(AD191,Sheet1!$B$2:$C$12,2,TRUE)</f>
        <v>#N/A</v>
      </c>
      <c r="AF191" s="592" t="str">
        <f>VLOOKUP($E191,'[26]Tong hop ket qua'!$E$19:$M$219,9,0)</f>
        <v>Khá</v>
      </c>
      <c r="AG191" s="709">
        <f t="shared" si="13"/>
        <v>7.1818181818181817</v>
      </c>
      <c r="AH191" s="709" t="str">
        <f t="shared" si="9"/>
        <v>11A*</v>
      </c>
      <c r="AI191" s="709">
        <f t="shared" si="10"/>
        <v>0</v>
      </c>
      <c r="AJ191" s="683"/>
      <c r="AK191" s="494" t="str">
        <f t="shared" si="11"/>
        <v>Tốt</v>
      </c>
      <c r="AL191" s="494" t="str">
        <f>VLOOKUP($E191,'cac dv gui'!$C$38:$AD$58,25,0)</f>
        <v>Tốt</v>
      </c>
      <c r="AM191" s="494" t="str">
        <f>VLOOKUP($E191,'cac dv gui'!$C$38:$AD$58,26,0)</f>
        <v>Tốt</v>
      </c>
      <c r="AN191" s="675"/>
      <c r="AO191" s="494"/>
      <c r="AP191" s="675"/>
      <c r="AQ191" s="675"/>
      <c r="AR191" s="675"/>
      <c r="AS191" s="675"/>
      <c r="AT191" s="494"/>
      <c r="AU191" s="684" t="s">
        <v>393</v>
      </c>
    </row>
    <row r="192" spans="1:47" s="684" customFormat="1" ht="24.95" customHeight="1" x14ac:dyDescent="0.25">
      <c r="A192" s="512" t="s">
        <v>1426</v>
      </c>
      <c r="B192" s="512">
        <f>COUNTIF($F$11:F192,F192)</f>
        <v>11</v>
      </c>
      <c r="C192" s="513" t="s">
        <v>985</v>
      </c>
      <c r="D192" s="552" t="s">
        <v>98</v>
      </c>
      <c r="E192" s="551" t="s">
        <v>523</v>
      </c>
      <c r="F192" s="494" t="s">
        <v>10</v>
      </c>
      <c r="G192" s="494" t="s">
        <v>974</v>
      </c>
      <c r="H192" s="494" t="str">
        <f>VLOOKUP(E192,'[16]Gui chi Quynh'!$C$7:$E$387,3,0)</f>
        <v>A2</v>
      </c>
      <c r="I192" s="494">
        <f>VLOOKUP(H192,Sheet1!$B$2:$C$12,2,TRUE)</f>
        <v>9</v>
      </c>
      <c r="J192" s="494" t="str">
        <f>VLOOKUP($E192,'[17]Gui chi Quynh'!$C$7:$E$387,3,0)</f>
        <v>A4</v>
      </c>
      <c r="K192" s="494">
        <f>VLOOKUP(J192,Sheet1!$B$2:$C$12,2,TRUE)</f>
        <v>7</v>
      </c>
      <c r="L192" s="494" t="str">
        <f>VLOOKUP(E192,'[18]Gui chi Quynh'!$C$7:$F$385,3,0)</f>
        <v>A3</v>
      </c>
      <c r="M192" s="494">
        <f>VLOOKUP(L192,Sheet1!$B$2:$C$12,2,TRUE)</f>
        <v>8</v>
      </c>
      <c r="N192" s="494" t="str">
        <f>VLOOKUP(E192,'[19]Gui chi Quynh'!$C$7:$E$391,3,0)</f>
        <v>A4</v>
      </c>
      <c r="O192" s="494">
        <f>VLOOKUP(N192,Sheet1!$B$2:$C$12,2,TRUE)</f>
        <v>7</v>
      </c>
      <c r="P192" s="494" t="str">
        <f>VLOOKUP(E192,'[20]Gui chi Quynh'!$C$7:$E$391,3,0)</f>
        <v>A4</v>
      </c>
      <c r="Q192" s="494">
        <f>VLOOKUP(P192,Sheet1!$B$2:$C$12,2,TRUE)</f>
        <v>7</v>
      </c>
      <c r="R192" s="494" t="str">
        <f>VLOOKUP($E192,'[21]Gui chi Quynh'!$C$7:$E$390,3,0)</f>
        <v>A4</v>
      </c>
      <c r="S192" s="494">
        <f>VLOOKUP(R192,Sheet1!$B$2:$C$12,2,TRUE)</f>
        <v>7</v>
      </c>
      <c r="T192" s="494" t="str">
        <f>VLOOKUP($E192,'[22]Gui chi Quynh'!$C$7:$E$390,3,0)</f>
        <v>A4</v>
      </c>
      <c r="U192" s="494">
        <f>VLOOKUP(T192,Sheet1!$B$2:$C$12,2,TRUE)</f>
        <v>7</v>
      </c>
      <c r="V192" s="494" t="str">
        <f>VLOOKUP($E192,'[23]Gui chi Quynh'!$C$7:$E$389,3,0)</f>
        <v>A4</v>
      </c>
      <c r="W192" s="494">
        <f>VLOOKUP(V192,Sheet1!$B$2:$C$12,2,TRUE)</f>
        <v>7</v>
      </c>
      <c r="X192" s="494" t="str">
        <f>VLOOKUP($E192,'[24]Gui chi Quynh'!$C$7:$E$389,3,0)</f>
        <v>A4</v>
      </c>
      <c r="Y192" s="494">
        <f>VLOOKUP(X192,Sheet1!$B$2:$C$12,2,TRUE)</f>
        <v>7</v>
      </c>
      <c r="Z192" s="494" t="str">
        <f>VLOOKUP($E192,'[25]Gui chi Quynh'!$C$7:$E$388,3,0)</f>
        <v>A4</v>
      </c>
      <c r="AA192" s="494">
        <f>VLOOKUP(Z192,Sheet1!$B$2:$C$12,2,TRUE)</f>
        <v>7</v>
      </c>
      <c r="AB192" s="494" t="str">
        <f>VLOOKUP($E192,'T5'!$E$9:$AH$337,24,0)</f>
        <v>A4</v>
      </c>
      <c r="AC192" s="494">
        <f>VLOOKUP(AB192,Sheet1!$B$2:$C$12,2,TRUE)</f>
        <v>7</v>
      </c>
      <c r="AD192" s="494"/>
      <c r="AE192" s="494" t="e">
        <f>VLOOKUP(AD192,Sheet1!$B$2:$C$12,2,TRUE)</f>
        <v>#N/A</v>
      </c>
      <c r="AF192" s="592"/>
      <c r="AG192" s="709">
        <f t="shared" si="13"/>
        <v>7.2727272727272725</v>
      </c>
      <c r="AH192" s="709" t="str">
        <f t="shared" si="9"/>
        <v>11A*</v>
      </c>
      <c r="AI192" s="709">
        <f t="shared" si="10"/>
        <v>0</v>
      </c>
      <c r="AJ192" s="683"/>
      <c r="AK192" s="494" t="str">
        <f t="shared" si="11"/>
        <v>Tốt</v>
      </c>
      <c r="AL192" s="494" t="str">
        <f>VLOOKUP($E192,'cac dv gui'!$C$38:$AD$58,25,0)</f>
        <v>Tốt</v>
      </c>
      <c r="AM192" s="494" t="str">
        <f>VLOOKUP($E192,'cac dv gui'!$C$38:$AD$58,26,0)</f>
        <v>Tốt</v>
      </c>
      <c r="AN192" s="675"/>
      <c r="AO192" s="494"/>
      <c r="AP192" s="675"/>
      <c r="AQ192" s="675"/>
      <c r="AR192" s="675"/>
      <c r="AS192" s="675"/>
      <c r="AT192" s="494"/>
      <c r="AU192" s="684" t="s">
        <v>393</v>
      </c>
    </row>
    <row r="193" spans="1:47" s="684" customFormat="1" ht="24.95" customHeight="1" x14ac:dyDescent="0.25">
      <c r="A193" s="512" t="s">
        <v>1427</v>
      </c>
      <c r="B193" s="512">
        <f>COUNTIF($F$11:F193,F193)</f>
        <v>12</v>
      </c>
      <c r="C193" s="513" t="s">
        <v>985</v>
      </c>
      <c r="D193" s="552" t="s">
        <v>7</v>
      </c>
      <c r="E193" s="551" t="s">
        <v>543</v>
      </c>
      <c r="F193" s="494" t="s">
        <v>10</v>
      </c>
      <c r="G193" s="494" t="s">
        <v>974</v>
      </c>
      <c r="H193" s="494" t="str">
        <f>VLOOKUP(E193,'[16]Gui chi Quynh'!$C$7:$E$387,3,0)</f>
        <v>A4</v>
      </c>
      <c r="I193" s="494">
        <f>VLOOKUP(H193,Sheet1!$B$2:$C$12,2,TRUE)</f>
        <v>7</v>
      </c>
      <c r="J193" s="494" t="str">
        <f>VLOOKUP($E193,'[17]Gui chi Quynh'!$C$7:$E$387,3,0)</f>
        <v>A4</v>
      </c>
      <c r="K193" s="494">
        <f>VLOOKUP(J193,Sheet1!$B$2:$C$12,2,TRUE)</f>
        <v>7</v>
      </c>
      <c r="L193" s="494" t="str">
        <f>VLOOKUP(E193,'[18]Gui chi Quynh'!$C$7:$F$385,3,0)</f>
        <v>A4</v>
      </c>
      <c r="M193" s="494">
        <f>VLOOKUP(L193,Sheet1!$B$2:$C$12,2,TRUE)</f>
        <v>7</v>
      </c>
      <c r="N193" s="494" t="str">
        <f>VLOOKUP(E193,'[19]Gui chi Quynh'!$C$7:$E$391,3,0)</f>
        <v>A4</v>
      </c>
      <c r="O193" s="494">
        <f>VLOOKUP(N193,Sheet1!$B$2:$C$12,2,TRUE)</f>
        <v>7</v>
      </c>
      <c r="P193" s="494" t="str">
        <f>VLOOKUP(E193,'[20]Gui chi Quynh'!$C$7:$E$391,3,0)</f>
        <v>A4</v>
      </c>
      <c r="Q193" s="494">
        <f>VLOOKUP(P193,Sheet1!$B$2:$C$12,2,TRUE)</f>
        <v>7</v>
      </c>
      <c r="R193" s="494" t="str">
        <f>VLOOKUP($E193,'[21]Gui chi Quynh'!$C$7:$E$390,3,0)</f>
        <v>A4</v>
      </c>
      <c r="S193" s="494">
        <f>VLOOKUP(R193,Sheet1!$B$2:$C$12,2,TRUE)</f>
        <v>7</v>
      </c>
      <c r="T193" s="494" t="str">
        <f>VLOOKUP($E193,'[22]Gui chi Quynh'!$C$7:$E$390,3,0)</f>
        <v>A4</v>
      </c>
      <c r="U193" s="494">
        <f>VLOOKUP(T193,Sheet1!$B$2:$C$12,2,TRUE)</f>
        <v>7</v>
      </c>
      <c r="V193" s="494" t="str">
        <f>VLOOKUP($E193,'[23]Gui chi Quynh'!$C$7:$E$389,3,0)</f>
        <v>A4</v>
      </c>
      <c r="W193" s="494">
        <f>VLOOKUP(V193,Sheet1!$B$2:$C$12,2,TRUE)</f>
        <v>7</v>
      </c>
      <c r="X193" s="494" t="str">
        <f>VLOOKUP($E193,'[24]Gui chi Quynh'!$C$7:$E$389,3,0)</f>
        <v>A4</v>
      </c>
      <c r="Y193" s="494">
        <f>VLOOKUP(X193,Sheet1!$B$2:$C$12,2,TRUE)</f>
        <v>7</v>
      </c>
      <c r="Z193" s="494" t="str">
        <f>VLOOKUP($E193,'[25]Gui chi Quynh'!$C$7:$E$388,3,0)</f>
        <v>A4</v>
      </c>
      <c r="AA193" s="494">
        <f>VLOOKUP(Z193,Sheet1!$B$2:$C$12,2,TRUE)</f>
        <v>7</v>
      </c>
      <c r="AB193" s="494" t="str">
        <f>VLOOKUP($E193,'T5'!$E$9:$AH$337,24,0)</f>
        <v>A4</v>
      </c>
      <c r="AC193" s="494">
        <f>VLOOKUP(AB193,Sheet1!$B$2:$C$12,2,TRUE)</f>
        <v>7</v>
      </c>
      <c r="AD193" s="494"/>
      <c r="AE193" s="494" t="e">
        <f>VLOOKUP(AD193,Sheet1!$B$2:$C$12,2,TRUE)</f>
        <v>#N/A</v>
      </c>
      <c r="AF193" s="592"/>
      <c r="AG193" s="709">
        <f t="shared" si="13"/>
        <v>7</v>
      </c>
      <c r="AH193" s="709" t="str">
        <f t="shared" si="9"/>
        <v>11A*</v>
      </c>
      <c r="AI193" s="709">
        <f t="shared" si="10"/>
        <v>0</v>
      </c>
      <c r="AJ193" s="683"/>
      <c r="AK193" s="494" t="str">
        <f t="shared" si="11"/>
        <v>Tốt</v>
      </c>
      <c r="AL193" s="494" t="str">
        <f>VLOOKUP($E193,'cac dv gui'!$C$38:$AD$58,25,0)</f>
        <v>Tốt</v>
      </c>
      <c r="AM193" s="494" t="str">
        <f>VLOOKUP($E193,'cac dv gui'!$C$38:$AD$58,26,0)</f>
        <v>Tốt</v>
      </c>
      <c r="AN193" s="675"/>
      <c r="AO193" s="494"/>
      <c r="AP193" s="675"/>
      <c r="AQ193" s="675"/>
      <c r="AR193" s="675"/>
      <c r="AS193" s="675"/>
      <c r="AT193" s="494"/>
      <c r="AU193" s="684" t="s">
        <v>393</v>
      </c>
    </row>
    <row r="194" spans="1:47" s="684" customFormat="1" ht="24.95" customHeight="1" x14ac:dyDescent="0.25">
      <c r="A194" s="512" t="s">
        <v>1428</v>
      </c>
      <c r="B194" s="512">
        <f>COUNTIF($F$11:F194,F194)</f>
        <v>13</v>
      </c>
      <c r="C194" s="513" t="s">
        <v>985</v>
      </c>
      <c r="D194" s="552" t="s">
        <v>92</v>
      </c>
      <c r="E194" s="553" t="s">
        <v>518</v>
      </c>
      <c r="F194" s="494" t="s">
        <v>10</v>
      </c>
      <c r="G194" s="494" t="s">
        <v>974</v>
      </c>
      <c r="H194" s="494" t="str">
        <f>VLOOKUP(E194,'[16]Gui chi Quynh'!$C$7:$E$387,3,0)</f>
        <v>A4</v>
      </c>
      <c r="I194" s="494">
        <f>VLOOKUP(H194,Sheet1!$B$2:$C$12,2,TRUE)</f>
        <v>7</v>
      </c>
      <c r="J194" s="494" t="str">
        <f>VLOOKUP($E194,'[17]Gui chi Quynh'!$C$7:$E$387,3,0)</f>
        <v>A4</v>
      </c>
      <c r="K194" s="494">
        <f>VLOOKUP(J194,Sheet1!$B$2:$C$12,2,TRUE)</f>
        <v>7</v>
      </c>
      <c r="L194" s="494" t="str">
        <f>VLOOKUP(E194,'[18]Gui chi Quynh'!$C$7:$F$385,3,0)</f>
        <v>A4</v>
      </c>
      <c r="M194" s="494">
        <f>VLOOKUP(L194,Sheet1!$B$2:$C$12,2,TRUE)</f>
        <v>7</v>
      </c>
      <c r="N194" s="494" t="str">
        <f>VLOOKUP(E194,'[19]Gui chi Quynh'!$C$7:$E$391,3,0)</f>
        <v>A4</v>
      </c>
      <c r="O194" s="494">
        <f>VLOOKUP(N194,Sheet1!$B$2:$C$12,2,TRUE)</f>
        <v>7</v>
      </c>
      <c r="P194" s="494" t="str">
        <f>VLOOKUP(E194,'[20]Gui chi Quynh'!$C$7:$E$391,3,0)</f>
        <v>A4</v>
      </c>
      <c r="Q194" s="494">
        <f>VLOOKUP(P194,Sheet1!$B$2:$C$12,2,TRUE)</f>
        <v>7</v>
      </c>
      <c r="R194" s="494" t="str">
        <f>VLOOKUP($E194,'[21]Gui chi Quynh'!$C$7:$E$390,3,0)</f>
        <v>A4</v>
      </c>
      <c r="S194" s="494">
        <f>VLOOKUP(R194,Sheet1!$B$2:$C$12,2,TRUE)</f>
        <v>7</v>
      </c>
      <c r="T194" s="494" t="str">
        <f>VLOOKUP($E194,'[22]Gui chi Quynh'!$C$7:$E$390,3,0)</f>
        <v>A4</v>
      </c>
      <c r="U194" s="494">
        <f>VLOOKUP(T194,Sheet1!$B$2:$C$12,2,TRUE)</f>
        <v>7</v>
      </c>
      <c r="V194" s="494" t="str">
        <f>VLOOKUP($E194,'[23]Gui chi Quynh'!$C$7:$E$389,3,0)</f>
        <v>A4</v>
      </c>
      <c r="W194" s="494">
        <f>VLOOKUP(V194,Sheet1!$B$2:$C$12,2,TRUE)</f>
        <v>7</v>
      </c>
      <c r="X194" s="494" t="str">
        <f>VLOOKUP($E194,'[24]Gui chi Quynh'!$C$7:$E$389,3,0)</f>
        <v>A4</v>
      </c>
      <c r="Y194" s="494">
        <f>VLOOKUP(X194,Sheet1!$B$2:$C$12,2,TRUE)</f>
        <v>7</v>
      </c>
      <c r="Z194" s="494" t="str">
        <f>VLOOKUP($E194,'[25]Gui chi Quynh'!$C$7:$E$388,3,0)</f>
        <v>A4</v>
      </c>
      <c r="AA194" s="494">
        <f>VLOOKUP(Z194,Sheet1!$B$2:$C$12,2,TRUE)</f>
        <v>7</v>
      </c>
      <c r="AB194" s="494" t="str">
        <f>VLOOKUP($E194,'T5'!$E$9:$AH$337,24,0)</f>
        <v>A4</v>
      </c>
      <c r="AC194" s="494">
        <f>VLOOKUP(AB194,Sheet1!$B$2:$C$12,2,TRUE)</f>
        <v>7</v>
      </c>
      <c r="AD194" s="494"/>
      <c r="AE194" s="494" t="e">
        <f>VLOOKUP(AD194,Sheet1!$B$2:$C$12,2,TRUE)</f>
        <v>#N/A</v>
      </c>
      <c r="AF194" s="592"/>
      <c r="AG194" s="709">
        <f t="shared" si="13"/>
        <v>7</v>
      </c>
      <c r="AH194" s="709" t="str">
        <f t="shared" si="9"/>
        <v>11A*</v>
      </c>
      <c r="AI194" s="709">
        <f t="shared" si="10"/>
        <v>0</v>
      </c>
      <c r="AJ194" s="683"/>
      <c r="AK194" s="494" t="str">
        <f t="shared" si="11"/>
        <v>Tốt</v>
      </c>
      <c r="AL194" s="494" t="str">
        <f>VLOOKUP($E194,'cac dv gui'!$C$38:$AD$58,25,0)</f>
        <v>Tốt</v>
      </c>
      <c r="AM194" s="494" t="str">
        <f>VLOOKUP($E194,'cac dv gui'!$C$38:$AD$58,26,0)</f>
        <v>Tốt</v>
      </c>
      <c r="AN194" s="675"/>
      <c r="AO194" s="494"/>
      <c r="AP194" s="675"/>
      <c r="AQ194" s="675"/>
      <c r="AR194" s="675"/>
      <c r="AS194" s="675"/>
      <c r="AT194" s="494"/>
      <c r="AU194" s="684" t="s">
        <v>393</v>
      </c>
    </row>
    <row r="195" spans="1:47" s="684" customFormat="1" ht="24.95" customHeight="1" x14ac:dyDescent="0.25">
      <c r="A195" s="512" t="s">
        <v>1429</v>
      </c>
      <c r="B195" s="512">
        <f>COUNTIF($F$11:F195,F195)</f>
        <v>14</v>
      </c>
      <c r="C195" s="513" t="s">
        <v>985</v>
      </c>
      <c r="D195" s="552" t="s">
        <v>93</v>
      </c>
      <c r="E195" s="551" t="s">
        <v>519</v>
      </c>
      <c r="F195" s="494" t="s">
        <v>10</v>
      </c>
      <c r="G195" s="494" t="s">
        <v>974</v>
      </c>
      <c r="H195" s="494" t="str">
        <f>VLOOKUP(E195,'[16]Gui chi Quynh'!$C$7:$E$387,3,0)</f>
        <v>A4</v>
      </c>
      <c r="I195" s="494">
        <f>VLOOKUP(H195,Sheet1!$B$2:$C$12,2,TRUE)</f>
        <v>7</v>
      </c>
      <c r="J195" s="494" t="str">
        <f>VLOOKUP($E195,'[17]Gui chi Quynh'!$C$7:$E$387,3,0)</f>
        <v>A4</v>
      </c>
      <c r="K195" s="494">
        <f>VLOOKUP(J195,Sheet1!$B$2:$C$12,2,TRUE)</f>
        <v>7</v>
      </c>
      <c r="L195" s="494" t="str">
        <f>VLOOKUP(E195,'[18]Gui chi Quynh'!$C$7:$F$385,3,0)</f>
        <v>A4</v>
      </c>
      <c r="M195" s="494">
        <f>VLOOKUP(L195,Sheet1!$B$2:$C$12,2,TRUE)</f>
        <v>7</v>
      </c>
      <c r="N195" s="494" t="str">
        <f>VLOOKUP(E195,'[19]Gui chi Quynh'!$C$7:$E$391,3,0)</f>
        <v>A4</v>
      </c>
      <c r="O195" s="494">
        <f>VLOOKUP(N195,Sheet1!$B$2:$C$12,2,TRUE)</f>
        <v>7</v>
      </c>
      <c r="P195" s="494" t="str">
        <f>VLOOKUP(E195,'[20]Gui chi Quynh'!$C$7:$E$391,3,0)</f>
        <v>A4</v>
      </c>
      <c r="Q195" s="494">
        <f>VLOOKUP(P195,Sheet1!$B$2:$C$12,2,TRUE)</f>
        <v>7</v>
      </c>
      <c r="R195" s="494" t="str">
        <f>VLOOKUP($E195,'[21]Gui chi Quynh'!$C$7:$E$390,3,0)</f>
        <v>A4</v>
      </c>
      <c r="S195" s="494">
        <f>VLOOKUP(R195,Sheet1!$B$2:$C$12,2,TRUE)</f>
        <v>7</v>
      </c>
      <c r="T195" s="494" t="str">
        <f>VLOOKUP($E195,'[22]Gui chi Quynh'!$C$7:$E$390,3,0)</f>
        <v>A4</v>
      </c>
      <c r="U195" s="494">
        <f>VLOOKUP(T195,Sheet1!$B$2:$C$12,2,TRUE)</f>
        <v>7</v>
      </c>
      <c r="V195" s="494" t="str">
        <f>VLOOKUP($E195,'[23]Gui chi Quynh'!$C$7:$E$389,3,0)</f>
        <v>A4</v>
      </c>
      <c r="W195" s="494">
        <f>VLOOKUP(V195,Sheet1!$B$2:$C$12,2,TRUE)</f>
        <v>7</v>
      </c>
      <c r="X195" s="494" t="str">
        <f>VLOOKUP($E195,'[24]Gui chi Quynh'!$C$7:$E$389,3,0)</f>
        <v>A4</v>
      </c>
      <c r="Y195" s="494">
        <f>VLOOKUP(X195,Sheet1!$B$2:$C$12,2,TRUE)</f>
        <v>7</v>
      </c>
      <c r="Z195" s="494" t="str">
        <f>VLOOKUP($E195,'[25]Gui chi Quynh'!$C$7:$E$388,3,0)</f>
        <v>A4</v>
      </c>
      <c r="AA195" s="494">
        <f>VLOOKUP(Z195,Sheet1!$B$2:$C$12,2,TRUE)</f>
        <v>7</v>
      </c>
      <c r="AB195" s="494" t="str">
        <f>VLOOKUP($E195,'T5'!$E$9:$AH$337,24,0)</f>
        <v>A3</v>
      </c>
      <c r="AC195" s="494">
        <f>VLOOKUP(AB195,Sheet1!$B$2:$C$12,2,TRUE)</f>
        <v>8</v>
      </c>
      <c r="AD195" s="494"/>
      <c r="AE195" s="494" t="e">
        <f>VLOOKUP(AD195,Sheet1!$B$2:$C$12,2,TRUE)</f>
        <v>#N/A</v>
      </c>
      <c r="AF195" s="592"/>
      <c r="AG195" s="709">
        <f t="shared" si="13"/>
        <v>7.0909090909090908</v>
      </c>
      <c r="AH195" s="709" t="str">
        <f t="shared" si="9"/>
        <v>11A*</v>
      </c>
      <c r="AI195" s="709">
        <f t="shared" si="10"/>
        <v>0</v>
      </c>
      <c r="AJ195" s="683"/>
      <c r="AK195" s="494" t="str">
        <f t="shared" si="11"/>
        <v>Tốt</v>
      </c>
      <c r="AL195" s="494" t="str">
        <f>VLOOKUP($E195,'cac dv gui'!$C$38:$AD$58,25,0)</f>
        <v>Tốt</v>
      </c>
      <c r="AM195" s="494" t="str">
        <f>VLOOKUP($E195,'cac dv gui'!$C$38:$AD$58,26,0)</f>
        <v>Tốt</v>
      </c>
      <c r="AN195" s="675"/>
      <c r="AO195" s="494"/>
      <c r="AP195" s="675"/>
      <c r="AQ195" s="675"/>
      <c r="AR195" s="675"/>
      <c r="AS195" s="675"/>
      <c r="AT195" s="494"/>
      <c r="AU195" s="684" t="s">
        <v>392</v>
      </c>
    </row>
    <row r="196" spans="1:47" s="684" customFormat="1" ht="48" customHeight="1" x14ac:dyDescent="0.25">
      <c r="A196" s="512" t="s">
        <v>1430</v>
      </c>
      <c r="B196" s="512">
        <f>COUNTIF($F$11:F196,F196)</f>
        <v>15</v>
      </c>
      <c r="C196" s="513" t="s">
        <v>984</v>
      </c>
      <c r="D196" s="552" t="s">
        <v>94</v>
      </c>
      <c r="E196" s="551" t="s">
        <v>520</v>
      </c>
      <c r="F196" s="494" t="s">
        <v>10</v>
      </c>
      <c r="G196" s="494" t="s">
        <v>974</v>
      </c>
      <c r="H196" s="494" t="str">
        <f>VLOOKUP(E196,'[16]Gui chi Quynh'!$C$7:$E$387,3,0)</f>
        <v>A4</v>
      </c>
      <c r="I196" s="494">
        <f>VLOOKUP(H196,Sheet1!$B$2:$C$12,2,TRUE)</f>
        <v>7</v>
      </c>
      <c r="J196" s="494" t="str">
        <f>VLOOKUP($E196,'[17]Gui chi Quynh'!$C$7:$E$387,3,0)</f>
        <v>A4</v>
      </c>
      <c r="K196" s="494">
        <f>VLOOKUP(J196,Sheet1!$B$2:$C$12,2,TRUE)</f>
        <v>7</v>
      </c>
      <c r="L196" s="494" t="str">
        <f>VLOOKUP(E196,'[18]Gui chi Quynh'!$C$7:$F$385,3,0)</f>
        <v>A3</v>
      </c>
      <c r="M196" s="494">
        <f>VLOOKUP(L196,Sheet1!$B$2:$C$12,2,TRUE)</f>
        <v>8</v>
      </c>
      <c r="N196" s="494" t="str">
        <f>VLOOKUP(E196,'[19]Gui chi Quynh'!$C$7:$E$391,3,0)</f>
        <v>A4</v>
      </c>
      <c r="O196" s="494">
        <f>VLOOKUP(N196,Sheet1!$B$2:$C$12,2,TRUE)</f>
        <v>7</v>
      </c>
      <c r="P196" s="494" t="str">
        <f>VLOOKUP(E196,'[20]Gui chi Quynh'!$C$7:$E$391,3,0)</f>
        <v>B2</v>
      </c>
      <c r="Q196" s="494">
        <f>VLOOKUP(P196,Sheet1!$B$2:$C$12,2,TRUE)</f>
        <v>5</v>
      </c>
      <c r="R196" s="494" t="str">
        <f>VLOOKUP($E196,'[21]Gui chi Quynh'!$C$7:$E$390,3,0)</f>
        <v>A4</v>
      </c>
      <c r="S196" s="494">
        <f>VLOOKUP(R196,Sheet1!$B$2:$C$12,2,TRUE)</f>
        <v>7</v>
      </c>
      <c r="T196" s="494" t="str">
        <f>VLOOKUP($E196,'[22]Gui chi Quynh'!$C$7:$E$390,3,0)</f>
        <v>A4</v>
      </c>
      <c r="U196" s="494">
        <f>VLOOKUP(T196,Sheet1!$B$2:$C$12,2,TRUE)</f>
        <v>7</v>
      </c>
      <c r="V196" s="494" t="str">
        <f>VLOOKUP($E196,'[23]Gui chi Quynh'!$C$7:$E$389,3,0)</f>
        <v>A4</v>
      </c>
      <c r="W196" s="494">
        <f>VLOOKUP(V196,Sheet1!$B$2:$C$12,2,TRUE)</f>
        <v>7</v>
      </c>
      <c r="X196" s="494" t="str">
        <f>VLOOKUP($E196,'[24]Gui chi Quynh'!$C$7:$E$389,3,0)</f>
        <v>A4</v>
      </c>
      <c r="Y196" s="494">
        <f>VLOOKUP(X196,Sheet1!$B$2:$C$12,2,TRUE)</f>
        <v>7</v>
      </c>
      <c r="Z196" s="494" t="str">
        <f>VLOOKUP($E196,'[25]Gui chi Quynh'!$C$7:$E$388,3,0)</f>
        <v>A4</v>
      </c>
      <c r="AA196" s="494">
        <f>VLOOKUP(Z196,Sheet1!$B$2:$C$12,2,TRUE)</f>
        <v>7</v>
      </c>
      <c r="AB196" s="494" t="str">
        <f>VLOOKUP($E196,'T5'!$E$9:$AH$337,24,0)</f>
        <v>A4</v>
      </c>
      <c r="AC196" s="494">
        <f>VLOOKUP(AB196,Sheet1!$B$2:$C$12,2,TRUE)</f>
        <v>7</v>
      </c>
      <c r="AD196" s="494"/>
      <c r="AE196" s="494" t="e">
        <f>VLOOKUP(AD196,Sheet1!$B$2:$C$12,2,TRUE)</f>
        <v>#N/A</v>
      </c>
      <c r="AF196" s="592"/>
      <c r="AG196" s="709">
        <f t="shared" si="13"/>
        <v>6.9090909090909092</v>
      </c>
      <c r="AH196" s="709" t="str">
        <f t="shared" si="9"/>
        <v>10A*</v>
      </c>
      <c r="AI196" s="709">
        <f t="shared" si="10"/>
        <v>1</v>
      </c>
      <c r="AJ196" s="683"/>
      <c r="AK196" s="494" t="str">
        <f t="shared" si="11"/>
        <v>Tốt</v>
      </c>
      <c r="AL196" s="494" t="str">
        <f>VLOOKUP($E196,'cac dv gui'!$C$38:$AD$58,25,0)</f>
        <v>Tốt</v>
      </c>
      <c r="AM196" s="494" t="str">
        <f>VLOOKUP($E196,'cac dv gui'!$C$38:$AD$58,26,0)</f>
        <v>Tốt</v>
      </c>
      <c r="AN196" s="675"/>
      <c r="AO196" s="494"/>
      <c r="AP196" s="675"/>
      <c r="AQ196" s="675"/>
      <c r="AR196" s="675"/>
      <c r="AS196" s="675"/>
      <c r="AT196" s="494"/>
      <c r="AU196" s="684" t="s">
        <v>393</v>
      </c>
    </row>
    <row r="197" spans="1:47" s="684" customFormat="1" ht="36.75" customHeight="1" x14ac:dyDescent="0.25">
      <c r="A197" s="512" t="s">
        <v>1431</v>
      </c>
      <c r="B197" s="512">
        <f>COUNTIF($F$11:F197,F197)</f>
        <v>16</v>
      </c>
      <c r="C197" s="513" t="s">
        <v>984</v>
      </c>
      <c r="D197" s="552" t="s">
        <v>96</v>
      </c>
      <c r="E197" s="551" t="s">
        <v>521</v>
      </c>
      <c r="F197" s="494" t="s">
        <v>10</v>
      </c>
      <c r="G197" s="494" t="s">
        <v>974</v>
      </c>
      <c r="H197" s="494" t="str">
        <f>VLOOKUP(E197,'[16]Gui chi Quynh'!$C$7:$E$387,3,0)</f>
        <v>A4</v>
      </c>
      <c r="I197" s="494">
        <f>VLOOKUP(H197,Sheet1!$B$2:$C$12,2,TRUE)</f>
        <v>7</v>
      </c>
      <c r="J197" s="494" t="str">
        <f>VLOOKUP($E197,'[17]Gui chi Quynh'!$C$7:$E$387,3,0)</f>
        <v>A4</v>
      </c>
      <c r="K197" s="494">
        <f>VLOOKUP(J197,Sheet1!$B$2:$C$12,2,TRUE)</f>
        <v>7</v>
      </c>
      <c r="L197" s="494" t="str">
        <f>VLOOKUP(E197,'[18]Gui chi Quynh'!$C$7:$F$385,3,0)</f>
        <v>A4</v>
      </c>
      <c r="M197" s="494">
        <f>VLOOKUP(L197,Sheet1!$B$2:$C$12,2,TRUE)</f>
        <v>7</v>
      </c>
      <c r="N197" s="494" t="str">
        <f>VLOOKUP(E197,'[19]Gui chi Quynh'!$C$7:$E$391,3,0)</f>
        <v>A4</v>
      </c>
      <c r="O197" s="494">
        <f>VLOOKUP(N197,Sheet1!$B$2:$C$12,2,TRUE)</f>
        <v>7</v>
      </c>
      <c r="P197" s="494" t="str">
        <f>VLOOKUP(E197,'[20]Gui chi Quynh'!$C$7:$E$391,3,0)</f>
        <v>A4</v>
      </c>
      <c r="Q197" s="494">
        <f>VLOOKUP(P197,Sheet1!$B$2:$C$12,2,TRUE)</f>
        <v>7</v>
      </c>
      <c r="R197" s="494" t="str">
        <f>VLOOKUP($E197,'[21]Gui chi Quynh'!$C$7:$E$390,3,0)</f>
        <v>A4</v>
      </c>
      <c r="S197" s="494">
        <f>VLOOKUP(R197,Sheet1!$B$2:$C$12,2,TRUE)</f>
        <v>7</v>
      </c>
      <c r="T197" s="494" t="str">
        <f>VLOOKUP($E197,'[22]Gui chi Quynh'!$C$7:$E$390,3,0)</f>
        <v>A4</v>
      </c>
      <c r="U197" s="494">
        <f>VLOOKUP(T197,Sheet1!$B$2:$C$12,2,TRUE)</f>
        <v>7</v>
      </c>
      <c r="V197" s="494" t="str">
        <f>VLOOKUP($E197,'[23]Gui chi Quynh'!$C$7:$E$389,3,0)</f>
        <v>A4</v>
      </c>
      <c r="W197" s="494">
        <f>VLOOKUP(V197,Sheet1!$B$2:$C$12,2,TRUE)</f>
        <v>7</v>
      </c>
      <c r="X197" s="494" t="str">
        <f>VLOOKUP($E197,'[24]Gui chi Quynh'!$C$7:$E$389,3,0)</f>
        <v>A4</v>
      </c>
      <c r="Y197" s="494">
        <f>VLOOKUP(X197,Sheet1!$B$2:$C$12,2,TRUE)</f>
        <v>7</v>
      </c>
      <c r="Z197" s="494" t="str">
        <f>VLOOKUP($E197,'[25]Gui chi Quynh'!$C$7:$E$388,3,0)</f>
        <v>A4</v>
      </c>
      <c r="AA197" s="494">
        <f>VLOOKUP(Z197,Sheet1!$B$2:$C$12,2,TRUE)</f>
        <v>7</v>
      </c>
      <c r="AB197" s="494" t="str">
        <f>VLOOKUP($E197,'T5'!$E$9:$AH$337,24,0)</f>
        <v>A4</v>
      </c>
      <c r="AC197" s="494">
        <f>VLOOKUP(AB197,Sheet1!$B$2:$C$12,2,TRUE)</f>
        <v>7</v>
      </c>
      <c r="AD197" s="494"/>
      <c r="AE197" s="494" t="e">
        <f>VLOOKUP(AD197,Sheet1!$B$2:$C$12,2,TRUE)</f>
        <v>#N/A</v>
      </c>
      <c r="AF197" s="592"/>
      <c r="AG197" s="709">
        <f t="shared" si="13"/>
        <v>7</v>
      </c>
      <c r="AH197" s="709" t="str">
        <f t="shared" si="9"/>
        <v>11A*</v>
      </c>
      <c r="AI197" s="709">
        <f t="shared" si="10"/>
        <v>0</v>
      </c>
      <c r="AJ197" s="683"/>
      <c r="AK197" s="494" t="str">
        <f t="shared" si="11"/>
        <v>Tốt</v>
      </c>
      <c r="AL197" s="494" t="str">
        <f>VLOOKUP($E197,'cac dv gui'!$C$38:$AD$58,25,0)</f>
        <v>Tốt</v>
      </c>
      <c r="AM197" s="494" t="str">
        <f>VLOOKUP($E197,'cac dv gui'!$C$38:$AD$58,26,0)</f>
        <v>Tốt</v>
      </c>
      <c r="AN197" s="675"/>
      <c r="AO197" s="494"/>
      <c r="AP197" s="675"/>
      <c r="AQ197" s="675"/>
      <c r="AR197" s="675"/>
      <c r="AS197" s="675"/>
      <c r="AT197" s="494"/>
      <c r="AU197" s="684" t="s">
        <v>393</v>
      </c>
    </row>
    <row r="198" spans="1:47" s="684" customFormat="1" ht="24.95" customHeight="1" x14ac:dyDescent="0.25">
      <c r="A198" s="512" t="s">
        <v>1432</v>
      </c>
      <c r="B198" s="512">
        <f>COUNTIF($F$11:F198,F198)</f>
        <v>17</v>
      </c>
      <c r="C198" s="513" t="s">
        <v>984</v>
      </c>
      <c r="D198" s="552" t="s">
        <v>97</v>
      </c>
      <c r="E198" s="551" t="s">
        <v>522</v>
      </c>
      <c r="F198" s="494" t="s">
        <v>10</v>
      </c>
      <c r="G198" s="494" t="s">
        <v>974</v>
      </c>
      <c r="H198" s="494" t="str">
        <f>VLOOKUP(E198,'[16]Gui chi Quynh'!$C$7:$E$387,3,0)</f>
        <v>A4</v>
      </c>
      <c r="I198" s="494">
        <f>VLOOKUP(H198,Sheet1!$B$2:$C$12,2,TRUE)</f>
        <v>7</v>
      </c>
      <c r="J198" s="494" t="str">
        <f>VLOOKUP($E198,'[17]Gui chi Quynh'!$C$7:$E$387,3,0)</f>
        <v>A4</v>
      </c>
      <c r="K198" s="494">
        <f>VLOOKUP(J198,Sheet1!$B$2:$C$12,2,TRUE)</f>
        <v>7</v>
      </c>
      <c r="L198" s="494" t="str">
        <f>VLOOKUP(E198,'[18]Gui chi Quynh'!$C$7:$F$385,3,0)</f>
        <v>A4</v>
      </c>
      <c r="M198" s="494">
        <f>VLOOKUP(L198,Sheet1!$B$2:$C$12,2,TRUE)</f>
        <v>7</v>
      </c>
      <c r="N198" s="494" t="str">
        <f>VLOOKUP(E198,'[19]Gui chi Quynh'!$C$7:$E$391,3,0)</f>
        <v>A4</v>
      </c>
      <c r="O198" s="494">
        <f>VLOOKUP(N198,Sheet1!$B$2:$C$12,2,TRUE)</f>
        <v>7</v>
      </c>
      <c r="P198" s="494" t="str">
        <f>VLOOKUP(E198,'[20]Gui chi Quynh'!$C$7:$E$391,3,0)</f>
        <v>A4</v>
      </c>
      <c r="Q198" s="494">
        <f>VLOOKUP(P198,Sheet1!$B$2:$C$12,2,TRUE)</f>
        <v>7</v>
      </c>
      <c r="R198" s="494" t="str">
        <f>VLOOKUP($E198,'[21]Gui chi Quynh'!$C$7:$E$390,3,0)</f>
        <v>A4</v>
      </c>
      <c r="S198" s="494">
        <f>VLOOKUP(R198,Sheet1!$B$2:$C$12,2,TRUE)</f>
        <v>7</v>
      </c>
      <c r="T198" s="494" t="str">
        <f>VLOOKUP($E198,'[22]Gui chi Quynh'!$C$7:$E$390,3,0)</f>
        <v>A4</v>
      </c>
      <c r="U198" s="494">
        <f>VLOOKUP(T198,Sheet1!$B$2:$C$12,2,TRUE)</f>
        <v>7</v>
      </c>
      <c r="V198" s="494" t="str">
        <f>VLOOKUP($E198,'[23]Gui chi Quynh'!$C$7:$E$389,3,0)</f>
        <v>A4</v>
      </c>
      <c r="W198" s="494">
        <f>VLOOKUP(V198,Sheet1!$B$2:$C$12,2,TRUE)</f>
        <v>7</v>
      </c>
      <c r="X198" s="494" t="str">
        <f>VLOOKUP($E198,'[24]Gui chi Quynh'!$C$7:$E$389,3,0)</f>
        <v>A4</v>
      </c>
      <c r="Y198" s="494">
        <f>VLOOKUP(X198,Sheet1!$B$2:$C$12,2,TRUE)</f>
        <v>7</v>
      </c>
      <c r="Z198" s="494" t="str">
        <f>VLOOKUP($E198,'[25]Gui chi Quynh'!$C$7:$E$388,3,0)</f>
        <v>A4</v>
      </c>
      <c r="AA198" s="494">
        <f>VLOOKUP(Z198,Sheet1!$B$2:$C$12,2,TRUE)</f>
        <v>7</v>
      </c>
      <c r="AB198" s="494" t="str">
        <f>VLOOKUP($E198,'T5'!$E$9:$AH$337,24,0)</f>
        <v>A4</v>
      </c>
      <c r="AC198" s="494">
        <f>VLOOKUP(AB198,Sheet1!$B$2:$C$12,2,TRUE)</f>
        <v>7</v>
      </c>
      <c r="AD198" s="494"/>
      <c r="AE198" s="494" t="e">
        <f>VLOOKUP(AD198,Sheet1!$B$2:$C$12,2,TRUE)</f>
        <v>#N/A</v>
      </c>
      <c r="AF198" s="592" t="str">
        <f>VLOOKUP($E198,'[26]Tong hop ket qua'!$E$19:$M$219,9,0)</f>
        <v>Tốt</v>
      </c>
      <c r="AG198" s="709">
        <f t="shared" si="13"/>
        <v>7</v>
      </c>
      <c r="AH198" s="709" t="str">
        <f t="shared" si="9"/>
        <v>11A*</v>
      </c>
      <c r="AI198" s="709">
        <f t="shared" si="10"/>
        <v>0</v>
      </c>
      <c r="AJ198" s="683"/>
      <c r="AK198" s="494" t="str">
        <f t="shared" si="11"/>
        <v>Tốt</v>
      </c>
      <c r="AL198" s="494" t="str">
        <f>VLOOKUP($E198,'cac dv gui'!$C$38:$AD$58,25,0)</f>
        <v>Tốt</v>
      </c>
      <c r="AM198" s="494" t="str">
        <f>VLOOKUP($E198,'cac dv gui'!$C$38:$AD$58,26,0)</f>
        <v>Tốt</v>
      </c>
      <c r="AN198" s="675"/>
      <c r="AO198" s="494"/>
      <c r="AP198" s="675"/>
      <c r="AQ198" s="675"/>
      <c r="AR198" s="675"/>
      <c r="AS198" s="675"/>
      <c r="AT198" s="494"/>
      <c r="AU198" s="684" t="s">
        <v>393</v>
      </c>
    </row>
    <row r="199" spans="1:47" s="684" customFormat="1" ht="24.95" customHeight="1" x14ac:dyDescent="0.25">
      <c r="A199" s="512" t="s">
        <v>1433</v>
      </c>
      <c r="B199" s="512">
        <f>COUNTIF($F$11:F199,F199)</f>
        <v>18</v>
      </c>
      <c r="C199" s="513" t="s">
        <v>985</v>
      </c>
      <c r="D199" s="552" t="s">
        <v>109</v>
      </c>
      <c r="E199" s="553" t="s">
        <v>531</v>
      </c>
      <c r="F199" s="494" t="s">
        <v>10</v>
      </c>
      <c r="G199" s="494" t="s">
        <v>974</v>
      </c>
      <c r="H199" s="494" t="str">
        <f>VLOOKUP(E199,'[16]Gui chi Quynh'!$C$7:$E$387,3,0)</f>
        <v>A4</v>
      </c>
      <c r="I199" s="494">
        <f>VLOOKUP(H199,Sheet1!$B$2:$C$12,2,TRUE)</f>
        <v>7</v>
      </c>
      <c r="J199" s="494" t="str">
        <f>VLOOKUP($E199,'[17]Gui chi Quynh'!$C$7:$E$387,3,0)</f>
        <v>A4</v>
      </c>
      <c r="K199" s="494">
        <f>VLOOKUP(J199,Sheet1!$B$2:$C$12,2,TRUE)</f>
        <v>7</v>
      </c>
      <c r="L199" s="494" t="str">
        <f>VLOOKUP(E199,'[18]Gui chi Quynh'!$C$7:$F$385,3,0)</f>
        <v>A4</v>
      </c>
      <c r="M199" s="494">
        <f>VLOOKUP(L199,Sheet1!$B$2:$C$12,2,TRUE)</f>
        <v>7</v>
      </c>
      <c r="N199" s="494" t="str">
        <f>VLOOKUP(E199,'[19]Gui chi Quynh'!$C$7:$E$391,3,0)</f>
        <v>A3</v>
      </c>
      <c r="O199" s="494">
        <f>VLOOKUP(N199,Sheet1!$B$2:$C$12,2,TRUE)</f>
        <v>8</v>
      </c>
      <c r="P199" s="494" t="str">
        <f>VLOOKUP(E199,'[20]Gui chi Quynh'!$C$7:$E$391,3,0)</f>
        <v>A2</v>
      </c>
      <c r="Q199" s="494">
        <f>VLOOKUP(P199,Sheet1!$B$2:$C$12,2,TRUE)</f>
        <v>9</v>
      </c>
      <c r="R199" s="494" t="str">
        <f>VLOOKUP($E199,'[21]Gui chi Quynh'!$C$7:$E$390,3,0)</f>
        <v>A4</v>
      </c>
      <c r="S199" s="494">
        <f>VLOOKUP(R199,Sheet1!$B$2:$C$12,2,TRUE)</f>
        <v>7</v>
      </c>
      <c r="T199" s="494" t="str">
        <f>VLOOKUP($E199,'[22]Gui chi Quynh'!$C$7:$E$390,3,0)</f>
        <v>A4</v>
      </c>
      <c r="U199" s="494">
        <f>VLOOKUP(T199,Sheet1!$B$2:$C$12,2,TRUE)</f>
        <v>7</v>
      </c>
      <c r="V199" s="494" t="str">
        <f>VLOOKUP($E199,'[23]Gui chi Quynh'!$C$7:$E$389,3,0)</f>
        <v>A4</v>
      </c>
      <c r="W199" s="494">
        <f>VLOOKUP(V199,Sheet1!$B$2:$C$12,2,TRUE)</f>
        <v>7</v>
      </c>
      <c r="X199" s="494" t="str">
        <f>VLOOKUP($E199,'[24]Gui chi Quynh'!$C$7:$E$389,3,0)</f>
        <v>A3</v>
      </c>
      <c r="Y199" s="494">
        <f>VLOOKUP(X199,Sheet1!$B$2:$C$12,2,TRUE)</f>
        <v>8</v>
      </c>
      <c r="Z199" s="494" t="str">
        <f>VLOOKUP($E199,'[25]Gui chi Quynh'!$C$7:$E$388,3,0)</f>
        <v>A2</v>
      </c>
      <c r="AA199" s="494">
        <f>VLOOKUP(Z199,Sheet1!$B$2:$C$12,2,TRUE)</f>
        <v>9</v>
      </c>
      <c r="AB199" s="494" t="str">
        <f>VLOOKUP($E199,'T5'!$E$9:$AH$337,24,0)</f>
        <v>A3</v>
      </c>
      <c r="AC199" s="494">
        <f>VLOOKUP(AB199,Sheet1!$B$2:$C$12,2,TRUE)</f>
        <v>8</v>
      </c>
      <c r="AD199" s="494"/>
      <c r="AE199" s="494" t="e">
        <f>VLOOKUP(AD199,Sheet1!$B$2:$C$12,2,TRUE)</f>
        <v>#N/A</v>
      </c>
      <c r="AF199" s="592"/>
      <c r="AG199" s="709">
        <f t="shared" si="13"/>
        <v>7.6363636363636367</v>
      </c>
      <c r="AH199" s="709" t="str">
        <f t="shared" si="9"/>
        <v>11A*</v>
      </c>
      <c r="AI199" s="709">
        <f t="shared" si="10"/>
        <v>0</v>
      </c>
      <c r="AJ199" s="683"/>
      <c r="AK199" s="494" t="str">
        <f t="shared" si="11"/>
        <v>Tốt</v>
      </c>
      <c r="AL199" s="494" t="str">
        <f>VLOOKUP($E199,'cac dv gui'!$C$38:$AD$58,25,0)</f>
        <v>Tốt</v>
      </c>
      <c r="AM199" s="494" t="str">
        <f>VLOOKUP($E199,'cac dv gui'!$C$38:$AD$58,26,0)</f>
        <v>Tốt</v>
      </c>
      <c r="AN199" s="675"/>
      <c r="AO199" s="494"/>
      <c r="AP199" s="675"/>
      <c r="AQ199" s="675"/>
      <c r="AR199" s="675"/>
      <c r="AS199" s="675"/>
      <c r="AT199" s="494"/>
      <c r="AU199" s="684" t="s">
        <v>392</v>
      </c>
    </row>
    <row r="200" spans="1:47" s="684" customFormat="1" ht="24.95" customHeight="1" x14ac:dyDescent="0.25">
      <c r="A200" s="512" t="s">
        <v>1434</v>
      </c>
      <c r="B200" s="512">
        <f>COUNTIF($F$11:F200,F200)</f>
        <v>19</v>
      </c>
      <c r="C200" s="513" t="s">
        <v>985</v>
      </c>
      <c r="D200" s="552" t="s">
        <v>106</v>
      </c>
      <c r="E200" s="554" t="s">
        <v>517</v>
      </c>
      <c r="F200" s="494" t="s">
        <v>10</v>
      </c>
      <c r="G200" s="494" t="s">
        <v>974</v>
      </c>
      <c r="H200" s="494" t="str">
        <f>VLOOKUP(E200,'[16]Gui chi Quynh'!$C$7:$E$387,3,0)</f>
        <v>A4</v>
      </c>
      <c r="I200" s="494">
        <f>VLOOKUP(H200,Sheet1!$B$2:$C$12,2,TRUE)</f>
        <v>7</v>
      </c>
      <c r="J200" s="494" t="str">
        <f>VLOOKUP($E200,'[17]Gui chi Quynh'!$C$7:$E$387,3,0)</f>
        <v>A4</v>
      </c>
      <c r="K200" s="494">
        <f>VLOOKUP(J200,Sheet1!$B$2:$C$12,2,TRUE)</f>
        <v>7</v>
      </c>
      <c r="L200" s="494" t="str">
        <f>VLOOKUP(E200,'[18]Gui chi Quynh'!$C$7:$F$385,3,0)</f>
        <v>A3</v>
      </c>
      <c r="M200" s="494">
        <f>VLOOKUP(L200,Sheet1!$B$2:$C$12,2,TRUE)</f>
        <v>8</v>
      </c>
      <c r="N200" s="494" t="str">
        <f>VLOOKUP(E200,'[19]Gui chi Quynh'!$C$7:$E$391,3,0)</f>
        <v>A3</v>
      </c>
      <c r="O200" s="494">
        <f>VLOOKUP(N200,Sheet1!$B$2:$C$12,2,TRUE)</f>
        <v>8</v>
      </c>
      <c r="P200" s="494" t="str">
        <f>VLOOKUP(E200,'[20]Gui chi Quynh'!$C$7:$E$391,3,0)</f>
        <v>A2</v>
      </c>
      <c r="Q200" s="494">
        <f>VLOOKUP(P200,Sheet1!$B$2:$C$12,2,TRUE)</f>
        <v>9</v>
      </c>
      <c r="R200" s="494" t="str">
        <f>VLOOKUP($E200,'[21]Gui chi Quynh'!$C$7:$E$390,3,0)</f>
        <v>A4</v>
      </c>
      <c r="S200" s="494">
        <f>VLOOKUP(R200,Sheet1!$B$2:$C$12,2,TRUE)</f>
        <v>7</v>
      </c>
      <c r="T200" s="494" t="str">
        <f>VLOOKUP($E200,'[22]Gui chi Quynh'!$C$7:$E$390,3,0)</f>
        <v>A4</v>
      </c>
      <c r="U200" s="494">
        <f>VLOOKUP(T200,Sheet1!$B$2:$C$12,2,TRUE)</f>
        <v>7</v>
      </c>
      <c r="V200" s="494" t="str">
        <f>VLOOKUP($E200,'[23]Gui chi Quynh'!$C$7:$E$389,3,0)</f>
        <v>A3</v>
      </c>
      <c r="W200" s="494">
        <f>VLOOKUP(V200,Sheet1!$B$2:$C$12,2,TRUE)</f>
        <v>8</v>
      </c>
      <c r="X200" s="494" t="str">
        <f>VLOOKUP($E200,'[24]Gui chi Quynh'!$C$7:$E$389,3,0)</f>
        <v>A3</v>
      </c>
      <c r="Y200" s="494">
        <f>VLOOKUP(X200,Sheet1!$B$2:$C$12,2,TRUE)</f>
        <v>8</v>
      </c>
      <c r="Z200" s="494" t="str">
        <f>VLOOKUP($E200,'[25]Gui chi Quynh'!$C$7:$E$388,3,0)</f>
        <v>A3</v>
      </c>
      <c r="AA200" s="494">
        <f>VLOOKUP(Z200,Sheet1!$B$2:$C$12,2,TRUE)</f>
        <v>8</v>
      </c>
      <c r="AB200" s="494" t="str">
        <f>VLOOKUP($E200,'T5'!$E$9:$AH$337,24,0)</f>
        <v>A3</v>
      </c>
      <c r="AC200" s="494">
        <f>VLOOKUP(AB200,Sheet1!$B$2:$C$12,2,TRUE)</f>
        <v>8</v>
      </c>
      <c r="AD200" s="494"/>
      <c r="AE200" s="494" t="e">
        <f>VLOOKUP(AD200,Sheet1!$B$2:$C$12,2,TRUE)</f>
        <v>#N/A</v>
      </c>
      <c r="AF200" s="592" t="str">
        <f>VLOOKUP($E200,'[26]Tong hop ket qua'!$E$19:$M$219,9,0)</f>
        <v>Khá</v>
      </c>
      <c r="AG200" s="709">
        <f t="shared" si="13"/>
        <v>7.7272727272727275</v>
      </c>
      <c r="AH200" s="709" t="str">
        <f t="shared" si="9"/>
        <v>11A*</v>
      </c>
      <c r="AI200" s="709">
        <f t="shared" si="10"/>
        <v>0</v>
      </c>
      <c r="AJ200" s="683"/>
      <c r="AK200" s="494" t="str">
        <f t="shared" si="11"/>
        <v>Tốt</v>
      </c>
      <c r="AL200" s="494" t="str">
        <f>VLOOKUP($E200,'cac dv gui'!$C$38:$AD$58,25,0)</f>
        <v>Tốt</v>
      </c>
      <c r="AM200" s="494" t="str">
        <f>VLOOKUP($E200,'cac dv gui'!$C$38:$AD$58,26,0)</f>
        <v>Tốt</v>
      </c>
      <c r="AN200" s="675"/>
      <c r="AO200" s="494"/>
      <c r="AP200" s="675"/>
      <c r="AQ200" s="675"/>
      <c r="AR200" s="675"/>
      <c r="AS200" s="675"/>
      <c r="AT200" s="494"/>
      <c r="AU200" s="684" t="s">
        <v>392</v>
      </c>
    </row>
    <row r="201" spans="1:47" s="684" customFormat="1" ht="24.95" customHeight="1" x14ac:dyDescent="0.25">
      <c r="A201" s="512" t="s">
        <v>1435</v>
      </c>
      <c r="B201" s="512">
        <f>COUNTIF($F$11:F201,F201)</f>
        <v>20</v>
      </c>
      <c r="C201" s="513" t="s">
        <v>985</v>
      </c>
      <c r="D201" s="552" t="s">
        <v>8</v>
      </c>
      <c r="E201" s="551" t="s">
        <v>542</v>
      </c>
      <c r="F201" s="494" t="s">
        <v>10</v>
      </c>
      <c r="G201" s="494" t="s">
        <v>974</v>
      </c>
      <c r="H201" s="494" t="str">
        <f>VLOOKUP(E201,'[16]Gui chi Quynh'!$C$7:$E$387,3,0)</f>
        <v>A4</v>
      </c>
      <c r="I201" s="494">
        <f>VLOOKUP(H201,Sheet1!$B$2:$C$12,2,TRUE)</f>
        <v>7</v>
      </c>
      <c r="J201" s="494" t="str">
        <f>VLOOKUP($E201,'[17]Gui chi Quynh'!$C$7:$E$387,3,0)</f>
        <v>A4</v>
      </c>
      <c r="K201" s="494">
        <f>VLOOKUP(J201,Sheet1!$B$2:$C$12,2,TRUE)</f>
        <v>7</v>
      </c>
      <c r="L201" s="494" t="str">
        <f>VLOOKUP(E201,'[18]Gui chi Quynh'!$C$7:$F$385,3,0)</f>
        <v>A3</v>
      </c>
      <c r="M201" s="494">
        <f>VLOOKUP(L201,Sheet1!$B$2:$C$12,2,TRUE)</f>
        <v>8</v>
      </c>
      <c r="N201" s="494" t="str">
        <f>VLOOKUP(E201,'[19]Gui chi Quynh'!$C$7:$E$391,3,0)</f>
        <v>A3</v>
      </c>
      <c r="O201" s="494">
        <f>VLOOKUP(N201,Sheet1!$B$2:$C$12,2,TRUE)</f>
        <v>8</v>
      </c>
      <c r="P201" s="494" t="str">
        <f>VLOOKUP(E201,'[20]Gui chi Quynh'!$C$7:$E$391,3,0)</f>
        <v>A2</v>
      </c>
      <c r="Q201" s="494">
        <f>VLOOKUP(P201,Sheet1!$B$2:$C$12,2,TRUE)</f>
        <v>9</v>
      </c>
      <c r="R201" s="494" t="str">
        <f>VLOOKUP($E201,'[21]Gui chi Quynh'!$C$7:$E$390,3,0)</f>
        <v>A4</v>
      </c>
      <c r="S201" s="494">
        <f>VLOOKUP(R201,Sheet1!$B$2:$C$12,2,TRUE)</f>
        <v>7</v>
      </c>
      <c r="T201" s="494" t="str">
        <f>VLOOKUP($E201,'[22]Gui chi Quynh'!$C$7:$E$390,3,0)</f>
        <v>A4</v>
      </c>
      <c r="U201" s="494">
        <f>VLOOKUP(T201,Sheet1!$B$2:$C$12,2,TRUE)</f>
        <v>7</v>
      </c>
      <c r="V201" s="494" t="str">
        <f>VLOOKUP($E201,'[23]Gui chi Quynh'!$C$7:$E$389,3,0)</f>
        <v>A3</v>
      </c>
      <c r="W201" s="494">
        <f>VLOOKUP(V201,Sheet1!$B$2:$C$12,2,TRUE)</f>
        <v>8</v>
      </c>
      <c r="X201" s="494" t="str">
        <f>VLOOKUP($E201,'[24]Gui chi Quynh'!$C$7:$E$389,3,0)</f>
        <v>A3</v>
      </c>
      <c r="Y201" s="494">
        <f>VLOOKUP(X201,Sheet1!$B$2:$C$12,2,TRUE)</f>
        <v>8</v>
      </c>
      <c r="Z201" s="494" t="str">
        <f>VLOOKUP($E201,'[25]Gui chi Quynh'!$C$7:$E$388,3,0)</f>
        <v>A2</v>
      </c>
      <c r="AA201" s="494">
        <f>VLOOKUP(Z201,Sheet1!$B$2:$C$12,2,TRUE)</f>
        <v>9</v>
      </c>
      <c r="AB201" s="494" t="str">
        <f>VLOOKUP($E201,'T5'!$E$9:$AH$337,24,0)</f>
        <v>A3</v>
      </c>
      <c r="AC201" s="494">
        <f>VLOOKUP(AB201,Sheet1!$B$2:$C$12,2,TRUE)</f>
        <v>8</v>
      </c>
      <c r="AD201" s="494"/>
      <c r="AE201" s="494" t="e">
        <f>VLOOKUP(AD201,Sheet1!$B$2:$C$12,2,TRUE)</f>
        <v>#N/A</v>
      </c>
      <c r="AF201" s="592"/>
      <c r="AG201" s="709">
        <f t="shared" si="13"/>
        <v>7.8181818181818183</v>
      </c>
      <c r="AH201" s="709" t="str">
        <f t="shared" si="9"/>
        <v>11A*</v>
      </c>
      <c r="AI201" s="709">
        <f t="shared" si="10"/>
        <v>0</v>
      </c>
      <c r="AJ201" s="683"/>
      <c r="AK201" s="494" t="str">
        <f t="shared" si="11"/>
        <v>Tốt</v>
      </c>
      <c r="AL201" s="494" t="str">
        <f>VLOOKUP($E201,'cac dv gui'!$C$38:$AD$58,25,0)</f>
        <v>Tốt</v>
      </c>
      <c r="AM201" s="494" t="str">
        <f>VLOOKUP($E201,'cac dv gui'!$C$38:$AD$58,26,0)</f>
        <v>Tốt</v>
      </c>
      <c r="AN201" s="675"/>
      <c r="AO201" s="494"/>
      <c r="AP201" s="675"/>
      <c r="AQ201" s="675"/>
      <c r="AR201" s="675"/>
      <c r="AS201" s="675"/>
      <c r="AT201" s="494"/>
      <c r="AU201" s="684" t="s">
        <v>392</v>
      </c>
    </row>
    <row r="202" spans="1:47" s="684" customFormat="1" ht="38.25" customHeight="1" x14ac:dyDescent="0.25">
      <c r="A202" s="512" t="s">
        <v>1436</v>
      </c>
      <c r="B202" s="512">
        <f>COUNTIF($F$11:F202,F202)</f>
        <v>2</v>
      </c>
      <c r="C202" s="513" t="s">
        <v>984</v>
      </c>
      <c r="D202" s="552" t="s">
        <v>400</v>
      </c>
      <c r="E202" s="554" t="s">
        <v>534</v>
      </c>
      <c r="F202" s="494" t="s">
        <v>1150</v>
      </c>
      <c r="G202" s="494" t="s">
        <v>974</v>
      </c>
      <c r="H202" s="494" t="str">
        <f>VLOOKUP(E202,'[16]Gui chi Quynh'!$C$7:$E$387,3,0)</f>
        <v>A4</v>
      </c>
      <c r="I202" s="494">
        <f>VLOOKUP(H202,Sheet1!$B$2:$C$12,2,TRUE)</f>
        <v>7</v>
      </c>
      <c r="J202" s="494" t="str">
        <f>VLOOKUP($E202,'[17]Gui chi Quynh'!$C$7:$E$387,3,0)</f>
        <v>A4</v>
      </c>
      <c r="K202" s="494">
        <f>VLOOKUP(J202,Sheet1!$B$2:$C$12,2,TRUE)</f>
        <v>7</v>
      </c>
      <c r="L202" s="494" t="str">
        <f>VLOOKUP(E202,'[18]Gui chi Quynh'!$C$7:$F$385,3,0)</f>
        <v>A4</v>
      </c>
      <c r="M202" s="494">
        <f>VLOOKUP(L202,Sheet1!$B$2:$C$12,2,TRUE)</f>
        <v>7</v>
      </c>
      <c r="N202" s="494" t="str">
        <f>VLOOKUP(E202,'[19]Gui chi Quynh'!$C$7:$E$391,3,0)</f>
        <v>A4</v>
      </c>
      <c r="O202" s="494">
        <f>VLOOKUP(N202,Sheet1!$B$2:$C$12,2,TRUE)</f>
        <v>7</v>
      </c>
      <c r="P202" s="494" t="str">
        <f>VLOOKUP(E202,'[20]Gui chi Quynh'!$C$7:$E$391,3,0)</f>
        <v>A3</v>
      </c>
      <c r="Q202" s="494">
        <f>VLOOKUP(P202,Sheet1!$B$2:$C$12,2,TRUE)</f>
        <v>8</v>
      </c>
      <c r="R202" s="494" t="str">
        <f>VLOOKUP($E202,'[21]Gui chi Quynh'!$C$7:$E$390,3,0)</f>
        <v>A4</v>
      </c>
      <c r="S202" s="494">
        <f>VLOOKUP(R202,Sheet1!$B$2:$C$12,2,TRUE)</f>
        <v>7</v>
      </c>
      <c r="T202" s="494" t="str">
        <f>VLOOKUP($E202,'[22]Gui chi Quynh'!$C$7:$E$390,3,0)</f>
        <v>A4</v>
      </c>
      <c r="U202" s="494">
        <f>VLOOKUP(T202,Sheet1!$B$2:$C$12,2,TRUE)</f>
        <v>7</v>
      </c>
      <c r="V202" s="494" t="str">
        <f>VLOOKUP($E202,'[23]Gui chi Quynh'!$C$7:$E$389,3,0)</f>
        <v>A4</v>
      </c>
      <c r="W202" s="494">
        <f>VLOOKUP(V202,Sheet1!$B$2:$C$12,2,TRUE)</f>
        <v>7</v>
      </c>
      <c r="X202" s="494" t="str">
        <f>VLOOKUP($E202,'[24]Gui chi Quynh'!$C$7:$E$389,3,0)</f>
        <v>A3</v>
      </c>
      <c r="Y202" s="494">
        <f>VLOOKUP(X202,Sheet1!$B$2:$C$12,2,TRUE)</f>
        <v>8</v>
      </c>
      <c r="Z202" s="494" t="str">
        <f>VLOOKUP($E202,'[25]Gui chi Quynh'!$C$7:$E$388,3,0)</f>
        <v>A3</v>
      </c>
      <c r="AA202" s="494">
        <f>VLOOKUP(Z202,Sheet1!$B$2:$C$12,2,TRUE)</f>
        <v>8</v>
      </c>
      <c r="AB202" s="494" t="str">
        <f>VLOOKUP($E202,'T5'!$E$9:$AH$337,24,0)</f>
        <v>A3</v>
      </c>
      <c r="AC202" s="494">
        <f>VLOOKUP(AB202,Sheet1!$B$2:$C$12,2,TRUE)</f>
        <v>8</v>
      </c>
      <c r="AD202" s="494"/>
      <c r="AE202" s="494" t="e">
        <f>VLOOKUP(AD202,Sheet1!$B$2:$C$12,2,TRUE)</f>
        <v>#N/A</v>
      </c>
      <c r="AF202" s="592"/>
      <c r="AG202" s="804">
        <f t="shared" si="13"/>
        <v>7.3636363636363633</v>
      </c>
      <c r="AH202" s="709" t="str">
        <f t="shared" si="9"/>
        <v>11A*</v>
      </c>
      <c r="AI202" s="709">
        <f t="shared" si="10"/>
        <v>0</v>
      </c>
      <c r="AJ202" s="683"/>
      <c r="AK202" s="494" t="str">
        <f t="shared" si="11"/>
        <v>Tốt</v>
      </c>
      <c r="AL202" s="494" t="str">
        <f>VLOOKUP($E202,'cac dv gui'!$C$290:$AC$301,25,0)</f>
        <v xml:space="preserve">Xuất sắc </v>
      </c>
      <c r="AM202" s="494" t="str">
        <f>VLOOKUP($E202,'cac dv gui'!$C$290:$AC$301,26,0)</f>
        <v>Tốt</v>
      </c>
      <c r="AN202" s="675"/>
      <c r="AO202" s="494"/>
      <c r="AP202" s="675"/>
      <c r="AQ202" s="675"/>
      <c r="AR202" s="675"/>
      <c r="AS202" s="675"/>
      <c r="AT202" s="494"/>
      <c r="AU202" s="684" t="s">
        <v>392</v>
      </c>
    </row>
    <row r="203" spans="1:47" s="684" customFormat="1" ht="24.95" customHeight="1" x14ac:dyDescent="0.25">
      <c r="A203" s="512" t="s">
        <v>1437</v>
      </c>
      <c r="B203" s="512">
        <f>COUNTIF($F$11:F203,F203)</f>
        <v>3</v>
      </c>
      <c r="C203" s="513" t="s">
        <v>984</v>
      </c>
      <c r="D203" s="552" t="s">
        <v>406</v>
      </c>
      <c r="E203" s="551" t="s">
        <v>538</v>
      </c>
      <c r="F203" s="494" t="s">
        <v>1150</v>
      </c>
      <c r="G203" s="494" t="s">
        <v>974</v>
      </c>
      <c r="H203" s="494" t="str">
        <f>VLOOKUP(E203,'[16]Gui chi Quynh'!$C$7:$E$387,3,0)</f>
        <v>A4</v>
      </c>
      <c r="I203" s="494">
        <f>VLOOKUP(H203,Sheet1!$B$2:$C$12,2,TRUE)</f>
        <v>7</v>
      </c>
      <c r="J203" s="494" t="str">
        <f>VLOOKUP($E203,'[17]Gui chi Quynh'!$C$7:$E$387,3,0)</f>
        <v>A4</v>
      </c>
      <c r="K203" s="494">
        <f>VLOOKUP(J203,Sheet1!$B$2:$C$12,2,TRUE)</f>
        <v>7</v>
      </c>
      <c r="L203" s="494" t="str">
        <f>VLOOKUP(E203,'[18]Gui chi Quynh'!$C$7:$F$385,3,0)</f>
        <v>A4</v>
      </c>
      <c r="M203" s="494">
        <f>VLOOKUP(L203,Sheet1!$B$2:$C$12,2,TRUE)</f>
        <v>7</v>
      </c>
      <c r="N203" s="494" t="str">
        <f>VLOOKUP(E203,'[19]Gui chi Quynh'!$C$7:$E$391,3,0)</f>
        <v>A3</v>
      </c>
      <c r="O203" s="494">
        <f>VLOOKUP(N203,Sheet1!$B$2:$C$12,2,TRUE)</f>
        <v>8</v>
      </c>
      <c r="P203" s="494" t="str">
        <f>VLOOKUP(E203,'[20]Gui chi Quynh'!$C$7:$E$391,3,0)</f>
        <v>A3</v>
      </c>
      <c r="Q203" s="494">
        <f>VLOOKUP(P203,Sheet1!$B$2:$C$12,2,TRUE)</f>
        <v>8</v>
      </c>
      <c r="R203" s="494" t="str">
        <f>VLOOKUP($E203,'[21]Gui chi Quynh'!$C$7:$E$390,3,0)</f>
        <v>A4</v>
      </c>
      <c r="S203" s="494">
        <f>VLOOKUP(R203,Sheet1!$B$2:$C$12,2,TRUE)</f>
        <v>7</v>
      </c>
      <c r="T203" s="494" t="str">
        <f>VLOOKUP($E203,'[22]Gui chi Quynh'!$C$7:$E$390,3,0)</f>
        <v>A4</v>
      </c>
      <c r="U203" s="494">
        <f>VLOOKUP(T203,Sheet1!$B$2:$C$12,2,TRUE)</f>
        <v>7</v>
      </c>
      <c r="V203" s="494" t="str">
        <f>VLOOKUP($E203,'[23]Gui chi Quynh'!$C$7:$E$389,3,0)</f>
        <v>A4</v>
      </c>
      <c r="W203" s="494">
        <f>VLOOKUP(V203,Sheet1!$B$2:$C$12,2,TRUE)</f>
        <v>7</v>
      </c>
      <c r="X203" s="494" t="str">
        <f>VLOOKUP($E203,'[24]Gui chi Quynh'!$C$7:$E$389,3,0)</f>
        <v>A4</v>
      </c>
      <c r="Y203" s="494">
        <f>VLOOKUP(X203,Sheet1!$B$2:$C$12,2,TRUE)</f>
        <v>7</v>
      </c>
      <c r="Z203" s="494" t="str">
        <f>VLOOKUP($E203,'[25]Gui chi Quynh'!$C$7:$E$388,3,0)</f>
        <v>A4</v>
      </c>
      <c r="AA203" s="494">
        <f>VLOOKUP(Z203,Sheet1!$B$2:$C$12,2,TRUE)</f>
        <v>7</v>
      </c>
      <c r="AB203" s="494" t="str">
        <f>VLOOKUP($E203,'T5'!$E$9:$AH$337,24,0)</f>
        <v>A3</v>
      </c>
      <c r="AC203" s="494">
        <f>VLOOKUP(AB203,Sheet1!$B$2:$C$12,2,TRUE)</f>
        <v>8</v>
      </c>
      <c r="AD203" s="494"/>
      <c r="AE203" s="494" t="e">
        <f>VLOOKUP(AD203,Sheet1!$B$2:$C$12,2,TRUE)</f>
        <v>#N/A</v>
      </c>
      <c r="AF203" s="592"/>
      <c r="AG203" s="709">
        <f t="shared" si="13"/>
        <v>7.2727272727272725</v>
      </c>
      <c r="AH203" s="709" t="str">
        <f t="shared" si="9"/>
        <v>11A*</v>
      </c>
      <c r="AI203" s="709">
        <f t="shared" si="10"/>
        <v>0</v>
      </c>
      <c r="AJ203" s="683"/>
      <c r="AK203" s="494" t="str">
        <f t="shared" si="11"/>
        <v>Tốt</v>
      </c>
      <c r="AL203" s="494" t="str">
        <f>VLOOKUP($E203,'cac dv gui'!$C$290:$AC$301,25,0)</f>
        <v>Tốt</v>
      </c>
      <c r="AM203" s="494" t="str">
        <f>VLOOKUP($E203,'cac dv gui'!$C$290:$AC$301,26,0)</f>
        <v>Tốt</v>
      </c>
      <c r="AN203" s="675"/>
      <c r="AO203" s="494"/>
      <c r="AP203" s="675"/>
      <c r="AQ203" s="675"/>
      <c r="AR203" s="675"/>
      <c r="AS203" s="675"/>
      <c r="AT203" s="494"/>
      <c r="AU203" s="684" t="s">
        <v>392</v>
      </c>
    </row>
    <row r="204" spans="1:47" s="684" customFormat="1" ht="24.95" customHeight="1" x14ac:dyDescent="0.25">
      <c r="A204" s="512" t="s">
        <v>1438</v>
      </c>
      <c r="B204" s="512">
        <f>COUNTIF($F$11:F204,F204)</f>
        <v>4</v>
      </c>
      <c r="C204" s="513" t="s">
        <v>984</v>
      </c>
      <c r="D204" s="552" t="s">
        <v>405</v>
      </c>
      <c r="E204" s="551" t="s">
        <v>539</v>
      </c>
      <c r="F204" s="494" t="s">
        <v>1150</v>
      </c>
      <c r="G204" s="494" t="s">
        <v>974</v>
      </c>
      <c r="H204" s="494" t="str">
        <f>VLOOKUP(E204,'[16]Gui chi Quynh'!$C$7:$E$387,3,0)</f>
        <v>A4</v>
      </c>
      <c r="I204" s="494">
        <f>VLOOKUP(H204,Sheet1!$B$2:$C$12,2,TRUE)</f>
        <v>7</v>
      </c>
      <c r="J204" s="494" t="str">
        <f>VLOOKUP($E204,'[17]Gui chi Quynh'!$C$7:$E$387,3,0)</f>
        <v>A4</v>
      </c>
      <c r="K204" s="494">
        <f>VLOOKUP(J204,Sheet1!$B$2:$C$12,2,TRUE)</f>
        <v>7</v>
      </c>
      <c r="L204" s="494" t="str">
        <f>VLOOKUP(E204,'[18]Gui chi Quynh'!$C$7:$F$385,3,0)</f>
        <v>A4</v>
      </c>
      <c r="M204" s="494">
        <f>VLOOKUP(L204,Sheet1!$B$2:$C$12,2,TRUE)</f>
        <v>7</v>
      </c>
      <c r="N204" s="494" t="str">
        <f>VLOOKUP(E204,'[19]Gui chi Quynh'!$C$7:$E$391,3,0)</f>
        <v>A4</v>
      </c>
      <c r="O204" s="494">
        <f>VLOOKUP(N204,Sheet1!$B$2:$C$12,2,TRUE)</f>
        <v>7</v>
      </c>
      <c r="P204" s="494" t="str">
        <f>VLOOKUP(E204,'[20]Gui chi Quynh'!$C$7:$E$391,3,0)</f>
        <v>A4</v>
      </c>
      <c r="Q204" s="494">
        <f>VLOOKUP(P204,Sheet1!$B$2:$C$12,2,TRUE)</f>
        <v>7</v>
      </c>
      <c r="R204" s="494" t="str">
        <f>VLOOKUP($E204,'[21]Gui chi Quynh'!$C$7:$E$390,3,0)</f>
        <v>A4</v>
      </c>
      <c r="S204" s="494">
        <f>VLOOKUP(R204,Sheet1!$B$2:$C$12,2,TRUE)</f>
        <v>7</v>
      </c>
      <c r="T204" s="494" t="str">
        <f>VLOOKUP($E204,'[22]Gui chi Quynh'!$C$7:$E$390,3,0)</f>
        <v>A4</v>
      </c>
      <c r="U204" s="494">
        <f>VLOOKUP(T204,Sheet1!$B$2:$C$12,2,TRUE)</f>
        <v>7</v>
      </c>
      <c r="V204" s="494" t="str">
        <f>VLOOKUP($E204,'[23]Gui chi Quynh'!$C$7:$E$389,3,0)</f>
        <v>A4</v>
      </c>
      <c r="W204" s="494">
        <f>VLOOKUP(V204,Sheet1!$B$2:$C$12,2,TRUE)</f>
        <v>7</v>
      </c>
      <c r="X204" s="494" t="str">
        <f>VLOOKUP($E204,'[24]Gui chi Quynh'!$C$7:$E$389,3,0)</f>
        <v>A4</v>
      </c>
      <c r="Y204" s="494">
        <f>VLOOKUP(X204,Sheet1!$B$2:$C$12,2,TRUE)</f>
        <v>7</v>
      </c>
      <c r="Z204" s="494" t="str">
        <f>VLOOKUP($E204,'[25]Gui chi Quynh'!$C$7:$E$388,3,0)</f>
        <v>A3</v>
      </c>
      <c r="AA204" s="494">
        <f>VLOOKUP(Z204,Sheet1!$B$2:$C$12,2,TRUE)</f>
        <v>8</v>
      </c>
      <c r="AB204" s="494" t="str">
        <f>VLOOKUP($E204,'T5'!$E$9:$AH$337,24,0)</f>
        <v>A4</v>
      </c>
      <c r="AC204" s="494">
        <f>VLOOKUP(AB204,Sheet1!$B$2:$C$12,2,TRUE)</f>
        <v>7</v>
      </c>
      <c r="AD204" s="494"/>
      <c r="AE204" s="494" t="e">
        <f>VLOOKUP(AD204,Sheet1!$B$2:$C$12,2,TRUE)</f>
        <v>#N/A</v>
      </c>
      <c r="AF204" s="592"/>
      <c r="AG204" s="804">
        <f t="shared" si="13"/>
        <v>7.0909090909090908</v>
      </c>
      <c r="AH204" s="709" t="str">
        <f t="shared" ref="AH204:AH267" si="14">LEFT((COUNTIF($H204:$AC204,"A*")&amp;"A*")&amp;" + "&amp;(COUNTIF($H204:$AC204,"B*")&amp;"B*")&amp;" + "&amp;(COUNTIF($H204:$AC204,"C*")&amp;"C*")&amp;" +  "&amp;(COUNTIF($H204:$AC204,"D")&amp;"D")&amp; " +  "&amp;(COUNTIF($H204:$AC204,"E")&amp;"E"),4)</f>
        <v>11A*</v>
      </c>
      <c r="AI204" s="709">
        <f t="shared" ref="AI204:AI267" si="15">COUNTIF($H204:$AB204,"B1")*1+COUNTIF($H204:$AB204,"B2")*1+COUNTIF($H204:$AB204,"C1")*1+COUNTIF($H204:$AB204,"C2")*1+COUNTIF($H204:$AB204,"D")*12+COUNTIF($H204:$AB204,"E")*15</f>
        <v>0</v>
      </c>
      <c r="AJ204" s="683"/>
      <c r="AK204" s="494" t="str">
        <f t="shared" ref="AK204:AK267" si="16">IF(AND(8&lt;=$AG204,$AI204=0),"Xuất sắc",IF(AND(6&lt;$AG204,$AG204&lt;8),"Tốt",IF(AND(6&lt;$AG204,$AI204&lt;12),"Tốt",IF(AND(5&lt;$AG204,$AG204&lt;6),"Hoàn thành NV",IF(AND(5&lt;$AG204,$AI204&lt;15),"Hoàn thành NV","Không hoàn thành NV")))))</f>
        <v>Tốt</v>
      </c>
      <c r="AL204" s="494" t="str">
        <f>VLOOKUP($E204,'cac dv gui'!$C$290:$AC$301,25,0)</f>
        <v xml:space="preserve">Xuất sắc </v>
      </c>
      <c r="AM204" s="494" t="str">
        <f>VLOOKUP($E204,'cac dv gui'!$C$290:$AC$301,26,0)</f>
        <v>Tốt</v>
      </c>
      <c r="AN204" s="675"/>
      <c r="AO204" s="494"/>
      <c r="AP204" s="675"/>
      <c r="AQ204" s="675"/>
      <c r="AR204" s="675"/>
      <c r="AS204" s="675"/>
      <c r="AT204" s="494"/>
      <c r="AU204" s="684" t="s">
        <v>392</v>
      </c>
    </row>
    <row r="205" spans="1:47" s="684" customFormat="1" ht="24.95" customHeight="1" x14ac:dyDescent="0.25">
      <c r="A205" s="512" t="s">
        <v>1439</v>
      </c>
      <c r="B205" s="512">
        <f>COUNTIF($F$11:F205,F205)</f>
        <v>5</v>
      </c>
      <c r="C205" s="513" t="s">
        <v>984</v>
      </c>
      <c r="D205" s="552" t="s">
        <v>341</v>
      </c>
      <c r="E205" s="551" t="s">
        <v>537</v>
      </c>
      <c r="F205" s="494" t="s">
        <v>1150</v>
      </c>
      <c r="G205" s="494" t="s">
        <v>974</v>
      </c>
      <c r="H205" s="494" t="str">
        <f>VLOOKUP(E205,'[16]Gui chi Quynh'!$C$7:$E$387,3,0)</f>
        <v>A4</v>
      </c>
      <c r="I205" s="494">
        <f>VLOOKUP(H205,Sheet1!$B$2:$C$12,2,TRUE)</f>
        <v>7</v>
      </c>
      <c r="J205" s="494" t="str">
        <f>VLOOKUP($E205,'[17]Gui chi Quynh'!$C$7:$E$387,3,0)</f>
        <v>A4</v>
      </c>
      <c r="K205" s="494">
        <f>VLOOKUP(J205,Sheet1!$B$2:$C$12,2,TRUE)</f>
        <v>7</v>
      </c>
      <c r="L205" s="494" t="str">
        <f>VLOOKUP(E205,'[18]Gui chi Quynh'!$C$7:$F$385,3,0)</f>
        <v>A3</v>
      </c>
      <c r="M205" s="494">
        <f>VLOOKUP(L205,Sheet1!$B$2:$C$12,2,TRUE)</f>
        <v>8</v>
      </c>
      <c r="N205" s="494" t="str">
        <f>VLOOKUP(E205,'[19]Gui chi Quynh'!$C$7:$E$391,3,0)</f>
        <v>A3</v>
      </c>
      <c r="O205" s="494">
        <f>VLOOKUP(N205,Sheet1!$B$2:$C$12,2,TRUE)</f>
        <v>8</v>
      </c>
      <c r="P205" s="494" t="str">
        <f>VLOOKUP(E205,'[20]Gui chi Quynh'!$C$7:$E$391,3,0)</f>
        <v>A3</v>
      </c>
      <c r="Q205" s="494">
        <f>VLOOKUP(P205,Sheet1!$B$2:$C$12,2,TRUE)</f>
        <v>8</v>
      </c>
      <c r="R205" s="494" t="str">
        <f>VLOOKUP($E205,'[21]Gui chi Quynh'!$C$7:$E$390,3,0)</f>
        <v>A4</v>
      </c>
      <c r="S205" s="494">
        <f>VLOOKUP(R205,Sheet1!$B$2:$C$12,2,TRUE)</f>
        <v>7</v>
      </c>
      <c r="T205" s="494" t="str">
        <f>VLOOKUP($E205,'[22]Gui chi Quynh'!$C$7:$E$390,3,0)</f>
        <v>A4</v>
      </c>
      <c r="U205" s="494">
        <f>VLOOKUP(T205,Sheet1!$B$2:$C$12,2,TRUE)</f>
        <v>7</v>
      </c>
      <c r="V205" s="494" t="str">
        <f>VLOOKUP($E205,'[23]Gui chi Quynh'!$C$7:$E$389,3,0)</f>
        <v>A4</v>
      </c>
      <c r="W205" s="494">
        <f>VLOOKUP(V205,Sheet1!$B$2:$C$12,2,TRUE)</f>
        <v>7</v>
      </c>
      <c r="X205" s="494" t="str">
        <f>VLOOKUP($E205,'[24]Gui chi Quynh'!$C$7:$E$389,3,0)</f>
        <v>A4</v>
      </c>
      <c r="Y205" s="494">
        <f>VLOOKUP(X205,Sheet1!$B$2:$C$12,2,TRUE)</f>
        <v>7</v>
      </c>
      <c r="Z205" s="494" t="str">
        <f>VLOOKUP($E205,'[25]Gui chi Quynh'!$C$7:$E$388,3,0)</f>
        <v>A4</v>
      </c>
      <c r="AA205" s="494">
        <f>VLOOKUP(Z205,Sheet1!$B$2:$C$12,2,TRUE)</f>
        <v>7</v>
      </c>
      <c r="AB205" s="494" t="str">
        <f>VLOOKUP($E205,'T5'!$E$9:$AH$337,24,0)</f>
        <v>A4</v>
      </c>
      <c r="AC205" s="494">
        <f>VLOOKUP(AB205,Sheet1!$B$2:$C$12,2,TRUE)</f>
        <v>7</v>
      </c>
      <c r="AD205" s="494"/>
      <c r="AE205" s="494" t="e">
        <f>VLOOKUP(AD205,Sheet1!$B$2:$C$12,2,TRUE)</f>
        <v>#N/A</v>
      </c>
      <c r="AF205" s="592"/>
      <c r="AG205" s="709">
        <f t="shared" si="13"/>
        <v>7.2727272727272725</v>
      </c>
      <c r="AH205" s="709" t="str">
        <f t="shared" si="14"/>
        <v>11A*</v>
      </c>
      <c r="AI205" s="709">
        <f t="shared" si="15"/>
        <v>0</v>
      </c>
      <c r="AJ205" s="683"/>
      <c r="AK205" s="494" t="str">
        <f t="shared" si="16"/>
        <v>Tốt</v>
      </c>
      <c r="AL205" s="494" t="str">
        <f>VLOOKUP($E205,'cac dv gui'!$C$290:$AC$301,25,0)</f>
        <v>Tốt</v>
      </c>
      <c r="AM205" s="494" t="str">
        <f>VLOOKUP($E205,'cac dv gui'!$C$290:$AC$301,26,0)</f>
        <v>Tốt</v>
      </c>
      <c r="AN205" s="675"/>
      <c r="AO205" s="494"/>
      <c r="AP205" s="675"/>
      <c r="AQ205" s="675"/>
      <c r="AR205" s="675"/>
      <c r="AS205" s="675"/>
      <c r="AT205" s="494"/>
      <c r="AU205" s="684" t="s">
        <v>393</v>
      </c>
    </row>
    <row r="206" spans="1:47" s="684" customFormat="1" ht="24.95" customHeight="1" x14ac:dyDescent="0.25">
      <c r="A206" s="512" t="s">
        <v>1440</v>
      </c>
      <c r="B206" s="512">
        <f>COUNTIF($F$11:F206,F206)</f>
        <v>6</v>
      </c>
      <c r="C206" s="513" t="s">
        <v>984</v>
      </c>
      <c r="D206" s="552" t="s">
        <v>404</v>
      </c>
      <c r="E206" s="551" t="s">
        <v>536</v>
      </c>
      <c r="F206" s="494" t="s">
        <v>1150</v>
      </c>
      <c r="G206" s="494" t="s">
        <v>974</v>
      </c>
      <c r="H206" s="494" t="str">
        <f>VLOOKUP(E206,'[16]Gui chi Quynh'!$C$7:$E$387,3,0)</f>
        <v>A3</v>
      </c>
      <c r="I206" s="494">
        <f>VLOOKUP(H206,Sheet1!$B$2:$C$12,2,TRUE)</f>
        <v>8</v>
      </c>
      <c r="J206" s="494" t="str">
        <f>VLOOKUP($E206,'[17]Gui chi Quynh'!$C$7:$E$387,3,0)</f>
        <v>A4</v>
      </c>
      <c r="K206" s="494">
        <f>VLOOKUP(J206,Sheet1!$B$2:$C$12,2,TRUE)</f>
        <v>7</v>
      </c>
      <c r="L206" s="494" t="str">
        <f>VLOOKUP(E206,'[18]Gui chi Quynh'!$C$7:$F$385,3,0)</f>
        <v>A4</v>
      </c>
      <c r="M206" s="494">
        <f>VLOOKUP(L206,Sheet1!$B$2:$C$12,2,TRUE)</f>
        <v>7</v>
      </c>
      <c r="N206" s="494" t="str">
        <f>VLOOKUP(E206,'[19]Gui chi Quynh'!$C$7:$E$391,3,0)</f>
        <v>A4</v>
      </c>
      <c r="O206" s="494">
        <f>VLOOKUP(N206,Sheet1!$B$2:$C$12,2,TRUE)</f>
        <v>7</v>
      </c>
      <c r="P206" s="494" t="str">
        <f>VLOOKUP(E206,'[20]Gui chi Quynh'!$C$7:$E$391,3,0)</f>
        <v>A4</v>
      </c>
      <c r="Q206" s="494">
        <f>VLOOKUP(P206,Sheet1!$B$2:$C$12,2,TRUE)</f>
        <v>7</v>
      </c>
      <c r="R206" s="494" t="str">
        <f>VLOOKUP($E206,'[21]Gui chi Quynh'!$C$7:$E$390,3,0)</f>
        <v>A4</v>
      </c>
      <c r="S206" s="494">
        <f>VLOOKUP(R206,Sheet1!$B$2:$C$12,2,TRUE)</f>
        <v>7</v>
      </c>
      <c r="T206" s="494" t="str">
        <f>VLOOKUP($E206,'[22]Gui chi Quynh'!$C$7:$E$390,3,0)</f>
        <v>A4</v>
      </c>
      <c r="U206" s="494">
        <f>VLOOKUP(T206,Sheet1!$B$2:$C$12,2,TRUE)</f>
        <v>7</v>
      </c>
      <c r="V206" s="494" t="str">
        <f>VLOOKUP($E206,'[23]Gui chi Quynh'!$C$7:$E$389,3,0)</f>
        <v>A4</v>
      </c>
      <c r="W206" s="494">
        <f>VLOOKUP(V206,Sheet1!$B$2:$C$12,2,TRUE)</f>
        <v>7</v>
      </c>
      <c r="X206" s="494" t="str">
        <f>VLOOKUP($E206,'[24]Gui chi Quynh'!$C$7:$E$389,3,0)</f>
        <v>A4</v>
      </c>
      <c r="Y206" s="494">
        <f>VLOOKUP(X206,Sheet1!$B$2:$C$12,2,TRUE)</f>
        <v>7</v>
      </c>
      <c r="Z206" s="494" t="str">
        <f>VLOOKUP($E206,'[25]Gui chi Quynh'!$C$7:$E$388,3,0)</f>
        <v>A3</v>
      </c>
      <c r="AA206" s="494">
        <f>VLOOKUP(Z206,Sheet1!$B$2:$C$12,2,TRUE)</f>
        <v>8</v>
      </c>
      <c r="AB206" s="494" t="str">
        <f>VLOOKUP($E206,'T5'!$E$9:$AH$337,24,0)</f>
        <v>A4</v>
      </c>
      <c r="AC206" s="494">
        <f>VLOOKUP(AB206,Sheet1!$B$2:$C$12,2,TRUE)</f>
        <v>7</v>
      </c>
      <c r="AD206" s="494"/>
      <c r="AE206" s="494" t="e">
        <f>VLOOKUP(AD206,Sheet1!$B$2:$C$12,2,TRUE)</f>
        <v>#N/A</v>
      </c>
      <c r="AF206" s="592"/>
      <c r="AG206" s="804">
        <f t="shared" si="13"/>
        <v>7.1818181818181817</v>
      </c>
      <c r="AH206" s="709" t="str">
        <f t="shared" si="14"/>
        <v>11A*</v>
      </c>
      <c r="AI206" s="709">
        <f t="shared" si="15"/>
        <v>0</v>
      </c>
      <c r="AJ206" s="683"/>
      <c r="AK206" s="494" t="str">
        <f t="shared" si="16"/>
        <v>Tốt</v>
      </c>
      <c r="AL206" s="494" t="str">
        <f>VLOOKUP($E206,'cac dv gui'!$C$290:$AC$301,25,0)</f>
        <v>Tốt</v>
      </c>
      <c r="AM206" s="494" t="str">
        <f>VLOOKUP($E206,'cac dv gui'!$C$290:$AC$301,26,0)</f>
        <v>Tốt</v>
      </c>
      <c r="AN206" s="675"/>
      <c r="AO206" s="494"/>
      <c r="AP206" s="675"/>
      <c r="AQ206" s="675"/>
      <c r="AR206" s="675"/>
      <c r="AS206" s="675"/>
      <c r="AT206" s="494"/>
      <c r="AU206" s="684" t="s">
        <v>392</v>
      </c>
    </row>
    <row r="207" spans="1:47" s="684" customFormat="1" ht="24.95" customHeight="1" x14ac:dyDescent="0.25">
      <c r="A207" s="512" t="s">
        <v>1441</v>
      </c>
      <c r="B207" s="512">
        <f>COUNTIF($F$11:F207,F207)</f>
        <v>7</v>
      </c>
      <c r="C207" s="513" t="s">
        <v>984</v>
      </c>
      <c r="D207" s="552" t="s">
        <v>401</v>
      </c>
      <c r="E207" s="551" t="s">
        <v>535</v>
      </c>
      <c r="F207" s="494" t="s">
        <v>1150</v>
      </c>
      <c r="G207" s="494" t="s">
        <v>974</v>
      </c>
      <c r="H207" s="494" t="str">
        <f>VLOOKUP(E207,'[16]Gui chi Quynh'!$C$7:$E$387,3,0)</f>
        <v>A4</v>
      </c>
      <c r="I207" s="494">
        <f>VLOOKUP(H207,Sheet1!$B$2:$C$12,2,TRUE)</f>
        <v>7</v>
      </c>
      <c r="J207" s="494" t="str">
        <f>VLOOKUP($E207,'[17]Gui chi Quynh'!$C$7:$E$387,3,0)</f>
        <v>A4</v>
      </c>
      <c r="K207" s="494">
        <f>VLOOKUP(J207,Sheet1!$B$2:$C$12,2,TRUE)</f>
        <v>7</v>
      </c>
      <c r="L207" s="494" t="str">
        <f>VLOOKUP(E207,'[18]Gui chi Quynh'!$C$7:$F$385,3,0)</f>
        <v>A3</v>
      </c>
      <c r="M207" s="494">
        <f>VLOOKUP(L207,Sheet1!$B$2:$C$12,2,TRUE)</f>
        <v>8</v>
      </c>
      <c r="N207" s="494" t="str">
        <f>VLOOKUP(E207,'[19]Gui chi Quynh'!$C$7:$E$391,3,0)</f>
        <v>A4</v>
      </c>
      <c r="O207" s="494">
        <f>VLOOKUP(N207,Sheet1!$B$2:$C$12,2,TRUE)</f>
        <v>7</v>
      </c>
      <c r="P207" s="494" t="str">
        <f>VLOOKUP(E207,'[20]Gui chi Quynh'!$C$7:$E$391,3,0)</f>
        <v>A4</v>
      </c>
      <c r="Q207" s="494">
        <f>VLOOKUP(P207,Sheet1!$B$2:$C$12,2,TRUE)</f>
        <v>7</v>
      </c>
      <c r="R207" s="494" t="str">
        <f>VLOOKUP($E207,'[21]Gui chi Quynh'!$C$7:$E$390,3,0)</f>
        <v>A4</v>
      </c>
      <c r="S207" s="494">
        <f>VLOOKUP(R207,Sheet1!$B$2:$C$12,2,TRUE)</f>
        <v>7</v>
      </c>
      <c r="T207" s="494" t="str">
        <f>VLOOKUP($E207,'[22]Gui chi Quynh'!$C$7:$E$390,3,0)</f>
        <v>A4</v>
      </c>
      <c r="U207" s="494">
        <f>VLOOKUP(T207,Sheet1!$B$2:$C$12,2,TRUE)</f>
        <v>7</v>
      </c>
      <c r="V207" s="494" t="str">
        <f>VLOOKUP($E207,'[23]Gui chi Quynh'!$C$7:$E$389,3,0)</f>
        <v>A4</v>
      </c>
      <c r="W207" s="494">
        <f>VLOOKUP(V207,Sheet1!$B$2:$C$12,2,TRUE)</f>
        <v>7</v>
      </c>
      <c r="X207" s="494" t="str">
        <f>VLOOKUP($E207,'[24]Gui chi Quynh'!$C$7:$E$389,3,0)</f>
        <v>A4</v>
      </c>
      <c r="Y207" s="494">
        <f>VLOOKUP(X207,Sheet1!$B$2:$C$12,2,TRUE)</f>
        <v>7</v>
      </c>
      <c r="Z207" s="494" t="str">
        <f>VLOOKUP($E207,'[25]Gui chi Quynh'!$C$7:$E$388,3,0)</f>
        <v>A3</v>
      </c>
      <c r="AA207" s="494">
        <f>VLOOKUP(Z207,Sheet1!$B$2:$C$12,2,TRUE)</f>
        <v>8</v>
      </c>
      <c r="AB207" s="494" t="str">
        <f>VLOOKUP($E207,'T5'!$E$9:$AH$337,24,0)</f>
        <v>A3</v>
      </c>
      <c r="AC207" s="494">
        <f>VLOOKUP(AB207,Sheet1!$B$2:$C$12,2,TRUE)</f>
        <v>8</v>
      </c>
      <c r="AD207" s="494"/>
      <c r="AE207" s="494" t="e">
        <f>VLOOKUP(AD207,Sheet1!$B$2:$C$12,2,TRUE)</f>
        <v>#N/A</v>
      </c>
      <c r="AF207" s="592"/>
      <c r="AG207" s="709">
        <f t="shared" si="13"/>
        <v>7.2727272727272725</v>
      </c>
      <c r="AH207" s="709" t="str">
        <f t="shared" si="14"/>
        <v>11A*</v>
      </c>
      <c r="AI207" s="709">
        <f t="shared" si="15"/>
        <v>0</v>
      </c>
      <c r="AJ207" s="683"/>
      <c r="AK207" s="494" t="str">
        <f t="shared" si="16"/>
        <v>Tốt</v>
      </c>
      <c r="AL207" s="494" t="str">
        <f>VLOOKUP($E207,'cac dv gui'!$C$290:$AC$301,25,0)</f>
        <v>Tốt</v>
      </c>
      <c r="AM207" s="494" t="str">
        <f>VLOOKUP($E207,'cac dv gui'!$C$290:$AC$301,26,0)</f>
        <v>Tốt</v>
      </c>
      <c r="AN207" s="675"/>
      <c r="AO207" s="494"/>
      <c r="AP207" s="675"/>
      <c r="AQ207" s="675"/>
      <c r="AR207" s="675"/>
      <c r="AS207" s="675"/>
      <c r="AT207" s="494"/>
      <c r="AU207" s="684" t="s">
        <v>392</v>
      </c>
    </row>
    <row r="208" spans="1:47" s="684" customFormat="1" ht="24.95" customHeight="1" x14ac:dyDescent="0.25">
      <c r="A208" s="512" t="s">
        <v>1442</v>
      </c>
      <c r="B208" s="512">
        <f>COUNTIF($F$11:F208,F208)</f>
        <v>8</v>
      </c>
      <c r="C208" s="513" t="s">
        <v>984</v>
      </c>
      <c r="D208" s="552" t="s">
        <v>402</v>
      </c>
      <c r="E208" s="551" t="s">
        <v>529</v>
      </c>
      <c r="F208" s="494" t="s">
        <v>1150</v>
      </c>
      <c r="G208" s="494" t="s">
        <v>974</v>
      </c>
      <c r="H208" s="494" t="str">
        <f>VLOOKUP(E208,'[16]Gui chi Quynh'!$C$7:$E$387,3,0)</f>
        <v>A3</v>
      </c>
      <c r="I208" s="494">
        <f>VLOOKUP(H208,Sheet1!$B$2:$C$12,2,TRUE)</f>
        <v>8</v>
      </c>
      <c r="J208" s="494" t="str">
        <f>VLOOKUP($E208,'[17]Gui chi Quynh'!$C$7:$E$387,3,0)</f>
        <v>A4</v>
      </c>
      <c r="K208" s="494">
        <f>VLOOKUP(J208,Sheet1!$B$2:$C$12,2,TRUE)</f>
        <v>7</v>
      </c>
      <c r="L208" s="494" t="str">
        <f>VLOOKUP(E208,'[18]Gui chi Quynh'!$C$7:$F$385,3,0)</f>
        <v>A4</v>
      </c>
      <c r="M208" s="494">
        <f>VLOOKUP(L208,Sheet1!$B$2:$C$12,2,TRUE)</f>
        <v>7</v>
      </c>
      <c r="N208" s="494" t="str">
        <f>VLOOKUP(E208,'[19]Gui chi Quynh'!$C$7:$E$391,3,0)</f>
        <v>A4</v>
      </c>
      <c r="O208" s="494">
        <f>VLOOKUP(N208,Sheet1!$B$2:$C$12,2,TRUE)</f>
        <v>7</v>
      </c>
      <c r="P208" s="494" t="str">
        <f>VLOOKUP(E208,'[20]Gui chi Quynh'!$C$7:$E$391,3,0)</f>
        <v>A3</v>
      </c>
      <c r="Q208" s="494">
        <f>VLOOKUP(P208,Sheet1!$B$2:$C$12,2,TRUE)</f>
        <v>8</v>
      </c>
      <c r="R208" s="494" t="str">
        <f>VLOOKUP($E208,'[21]Gui chi Quynh'!$C$7:$E$390,3,0)</f>
        <v>A4</v>
      </c>
      <c r="S208" s="494">
        <f>VLOOKUP(R208,Sheet1!$B$2:$C$12,2,TRUE)</f>
        <v>7</v>
      </c>
      <c r="T208" s="494" t="str">
        <f>VLOOKUP($E208,'[22]Gui chi Quynh'!$C$7:$E$390,3,0)</f>
        <v>A4</v>
      </c>
      <c r="U208" s="494">
        <f>VLOOKUP(T208,Sheet1!$B$2:$C$12,2,TRUE)</f>
        <v>7</v>
      </c>
      <c r="V208" s="494" t="str">
        <f>VLOOKUP($E208,'[23]Gui chi Quynh'!$C$7:$E$389,3,0)</f>
        <v>A4</v>
      </c>
      <c r="W208" s="494">
        <f>VLOOKUP(V208,Sheet1!$B$2:$C$12,2,TRUE)</f>
        <v>7</v>
      </c>
      <c r="X208" s="494" t="str">
        <f>VLOOKUP($E208,'[24]Gui chi Quynh'!$C$7:$E$389,3,0)</f>
        <v>A3</v>
      </c>
      <c r="Y208" s="494">
        <f>VLOOKUP(X208,Sheet1!$B$2:$C$12,2,TRUE)</f>
        <v>8</v>
      </c>
      <c r="Z208" s="494" t="str">
        <f>VLOOKUP($E208,'[25]Gui chi Quynh'!$C$7:$E$388,3,0)</f>
        <v>A3</v>
      </c>
      <c r="AA208" s="494">
        <f>VLOOKUP(Z208,Sheet1!$B$2:$C$12,2,TRUE)</f>
        <v>8</v>
      </c>
      <c r="AB208" s="494" t="str">
        <f>VLOOKUP($E208,'T5'!$E$9:$AH$337,24,0)</f>
        <v>A4</v>
      </c>
      <c r="AC208" s="494">
        <f>VLOOKUP(AB208,Sheet1!$B$2:$C$12,2,TRUE)</f>
        <v>7</v>
      </c>
      <c r="AD208" s="494"/>
      <c r="AE208" s="494" t="e">
        <f>VLOOKUP(AD208,Sheet1!$B$2:$C$12,2,TRUE)</f>
        <v>#N/A</v>
      </c>
      <c r="AF208" s="592"/>
      <c r="AG208" s="709">
        <f t="shared" si="13"/>
        <v>7.3636363636363633</v>
      </c>
      <c r="AH208" s="709" t="str">
        <f t="shared" si="14"/>
        <v>11A*</v>
      </c>
      <c r="AI208" s="709">
        <f t="shared" si="15"/>
        <v>0</v>
      </c>
      <c r="AJ208" s="683"/>
      <c r="AK208" s="494" t="str">
        <f t="shared" si="16"/>
        <v>Tốt</v>
      </c>
      <c r="AL208" s="494" t="str">
        <f>VLOOKUP($E208,'cac dv gui'!$C$290:$AC$301,25,0)</f>
        <v>Tốt</v>
      </c>
      <c r="AM208" s="494" t="str">
        <f>VLOOKUP($E208,'cac dv gui'!$C$290:$AC$301,26,0)</f>
        <v>Tốt</v>
      </c>
      <c r="AN208" s="675"/>
      <c r="AO208" s="494"/>
      <c r="AP208" s="675"/>
      <c r="AQ208" s="675"/>
      <c r="AR208" s="675"/>
      <c r="AS208" s="675"/>
      <c r="AT208" s="494"/>
      <c r="AU208" s="684" t="s">
        <v>392</v>
      </c>
    </row>
    <row r="209" spans="1:47" s="684" customFormat="1" ht="24.95" customHeight="1" x14ac:dyDescent="0.25">
      <c r="A209" s="512" t="s">
        <v>1443</v>
      </c>
      <c r="B209" s="512">
        <f>COUNTIF($F$11:F209,F209)</f>
        <v>9</v>
      </c>
      <c r="C209" s="513" t="s">
        <v>984</v>
      </c>
      <c r="D209" s="552" t="s">
        <v>403</v>
      </c>
      <c r="E209" s="551" t="s">
        <v>540</v>
      </c>
      <c r="F209" s="494" t="s">
        <v>1150</v>
      </c>
      <c r="G209" s="494" t="s">
        <v>974</v>
      </c>
      <c r="H209" s="494" t="str">
        <f>VLOOKUP(E209,'[16]Gui chi Quynh'!$C$7:$E$387,3,0)</f>
        <v>A4</v>
      </c>
      <c r="I209" s="494">
        <f>VLOOKUP(H209,Sheet1!$B$2:$C$12,2,TRUE)</f>
        <v>7</v>
      </c>
      <c r="J209" s="494" t="str">
        <f>VLOOKUP($E209,'[17]Gui chi Quynh'!$C$7:$E$387,3,0)</f>
        <v>A4</v>
      </c>
      <c r="K209" s="494">
        <f>VLOOKUP(J209,Sheet1!$B$2:$C$12,2,TRUE)</f>
        <v>7</v>
      </c>
      <c r="L209" s="494" t="str">
        <f>VLOOKUP(E209,'[18]Gui chi Quynh'!$C$7:$F$385,3,0)</f>
        <v>A4</v>
      </c>
      <c r="M209" s="494">
        <f>VLOOKUP(L209,Sheet1!$B$2:$C$12,2,TRUE)</f>
        <v>7</v>
      </c>
      <c r="N209" s="494" t="str">
        <f>VLOOKUP(E209,'[19]Gui chi Quynh'!$C$7:$E$391,3,0)</f>
        <v>A3</v>
      </c>
      <c r="O209" s="494">
        <f>VLOOKUP(N209,Sheet1!$B$2:$C$12,2,TRUE)</f>
        <v>8</v>
      </c>
      <c r="P209" s="494" t="str">
        <f>VLOOKUP(E209,'[20]Gui chi Quynh'!$C$7:$E$391,3,0)</f>
        <v>A3</v>
      </c>
      <c r="Q209" s="494">
        <f>VLOOKUP(P209,Sheet1!$B$2:$C$12,2,TRUE)</f>
        <v>8</v>
      </c>
      <c r="R209" s="494" t="str">
        <f>VLOOKUP($E209,'[21]Gui chi Quynh'!$C$7:$E$390,3,0)</f>
        <v>A4</v>
      </c>
      <c r="S209" s="494">
        <f>VLOOKUP(R209,Sheet1!$B$2:$C$12,2,TRUE)</f>
        <v>7</v>
      </c>
      <c r="T209" s="494" t="str">
        <f>VLOOKUP($E209,'[22]Gui chi Quynh'!$C$7:$E$390,3,0)</f>
        <v>B1</v>
      </c>
      <c r="U209" s="494">
        <f>VLOOKUP(T209,Sheet1!$B$2:$C$12,2,TRUE)</f>
        <v>6</v>
      </c>
      <c r="V209" s="494" t="str">
        <f>VLOOKUP($E209,'[23]Gui chi Quynh'!$C$7:$E$389,3,0)</f>
        <v>A3</v>
      </c>
      <c r="W209" s="494">
        <f>VLOOKUP(V209,Sheet1!$B$2:$C$12,2,TRUE)</f>
        <v>8</v>
      </c>
      <c r="X209" s="494" t="str">
        <f>VLOOKUP($E209,'[24]Gui chi Quynh'!$C$7:$E$389,3,0)</f>
        <v>A3</v>
      </c>
      <c r="Y209" s="494">
        <f>VLOOKUP(X209,Sheet1!$B$2:$C$12,2,TRUE)</f>
        <v>8</v>
      </c>
      <c r="Z209" s="494" t="str">
        <f>VLOOKUP($E209,'[25]Gui chi Quynh'!$C$7:$E$388,3,0)</f>
        <v>A4</v>
      </c>
      <c r="AA209" s="494">
        <f>VLOOKUP(Z209,Sheet1!$B$2:$C$12,2,TRUE)</f>
        <v>7</v>
      </c>
      <c r="AB209" s="494" t="str">
        <f>VLOOKUP($E209,'T5'!$E$9:$AH$337,24,0)</f>
        <v>A3</v>
      </c>
      <c r="AC209" s="494">
        <f>VLOOKUP(AB209,Sheet1!$B$2:$C$12,2,TRUE)</f>
        <v>8</v>
      </c>
      <c r="AD209" s="494"/>
      <c r="AE209" s="494" t="e">
        <f>VLOOKUP(AD209,Sheet1!$B$2:$C$12,2,TRUE)</f>
        <v>#N/A</v>
      </c>
      <c r="AF209" s="592"/>
      <c r="AG209" s="709">
        <f t="shared" si="13"/>
        <v>7.3636363636363633</v>
      </c>
      <c r="AH209" s="709" t="str">
        <f t="shared" si="14"/>
        <v>10A*</v>
      </c>
      <c r="AI209" s="709">
        <f t="shared" si="15"/>
        <v>1</v>
      </c>
      <c r="AJ209" s="683"/>
      <c r="AK209" s="494" t="str">
        <f t="shared" si="16"/>
        <v>Tốt</v>
      </c>
      <c r="AL209" s="494" t="str">
        <f>VLOOKUP($E209,'cac dv gui'!$C$290:$AC$301,25,0)</f>
        <v>Tốt</v>
      </c>
      <c r="AM209" s="494" t="str">
        <f>VLOOKUP($E209,'cac dv gui'!$C$290:$AC$301,26,0)</f>
        <v>Tốt</v>
      </c>
      <c r="AN209" s="675"/>
      <c r="AO209" s="494"/>
      <c r="AP209" s="675"/>
      <c r="AQ209" s="675"/>
      <c r="AR209" s="675"/>
      <c r="AS209" s="675"/>
      <c r="AT209" s="494"/>
      <c r="AU209" s="684" t="s">
        <v>392</v>
      </c>
    </row>
    <row r="210" spans="1:47" s="684" customFormat="1" ht="24.95" customHeight="1" x14ac:dyDescent="0.25">
      <c r="A210" s="512" t="s">
        <v>1444</v>
      </c>
      <c r="B210" s="512">
        <f>COUNTIF($F$11:F210,F210)</f>
        <v>10</v>
      </c>
      <c r="C210" s="513" t="s">
        <v>985</v>
      </c>
      <c r="D210" s="552" t="s">
        <v>369</v>
      </c>
      <c r="E210" s="551" t="s">
        <v>546</v>
      </c>
      <c r="F210" s="494" t="s">
        <v>1150</v>
      </c>
      <c r="G210" s="494" t="s">
        <v>974</v>
      </c>
      <c r="H210" s="494" t="str">
        <f>VLOOKUP(E210,'[16]Gui chi Quynh'!$C$7:$E$387,3,0)</f>
        <v>A3</v>
      </c>
      <c r="I210" s="494">
        <f>VLOOKUP(H210,Sheet1!$B$2:$C$12,2,TRUE)</f>
        <v>8</v>
      </c>
      <c r="J210" s="494" t="str">
        <f>VLOOKUP($E210,'[17]Gui chi Quynh'!$C$7:$E$387,3,0)</f>
        <v>A4</v>
      </c>
      <c r="K210" s="494">
        <f>VLOOKUP(J210,Sheet1!$B$2:$C$12,2,TRUE)</f>
        <v>7</v>
      </c>
      <c r="L210" s="494" t="str">
        <f>VLOOKUP(E210,'[18]Gui chi Quynh'!$C$7:$F$385,3,0)</f>
        <v>A4</v>
      </c>
      <c r="M210" s="494">
        <f>VLOOKUP(L210,Sheet1!$B$2:$C$12,2,TRUE)</f>
        <v>7</v>
      </c>
      <c r="N210" s="494" t="str">
        <f>VLOOKUP(E210,'[19]Gui chi Quynh'!$C$7:$E$391,3,0)</f>
        <v>A4</v>
      </c>
      <c r="O210" s="494">
        <f>VLOOKUP(N210,Sheet1!$B$2:$C$12,2,TRUE)</f>
        <v>7</v>
      </c>
      <c r="P210" s="494" t="str">
        <f>VLOOKUP(E210,'[20]Gui chi Quynh'!$C$7:$E$391,3,0)</f>
        <v>A3</v>
      </c>
      <c r="Q210" s="494">
        <f>VLOOKUP(P210,Sheet1!$B$2:$C$12,2,TRUE)</f>
        <v>8</v>
      </c>
      <c r="R210" s="494" t="str">
        <f>VLOOKUP($E210,'[21]Gui chi Quynh'!$C$7:$E$390,3,0)</f>
        <v>A4</v>
      </c>
      <c r="S210" s="494">
        <f>VLOOKUP(R210,Sheet1!$B$2:$C$12,2,TRUE)</f>
        <v>7</v>
      </c>
      <c r="T210" s="494" t="str">
        <f>VLOOKUP($E210,'[22]Gui chi Quynh'!$C$7:$E$390,3,0)</f>
        <v>A4</v>
      </c>
      <c r="U210" s="494">
        <f>VLOOKUP(T210,Sheet1!$B$2:$C$12,2,TRUE)</f>
        <v>7</v>
      </c>
      <c r="V210" s="494" t="str">
        <f>VLOOKUP($E210,'[23]Gui chi Quynh'!$C$7:$E$389,3,0)</f>
        <v>A4</v>
      </c>
      <c r="W210" s="494">
        <f>VLOOKUP(V210,Sheet1!$B$2:$C$12,2,TRUE)</f>
        <v>7</v>
      </c>
      <c r="X210" s="494" t="str">
        <f>VLOOKUP($E210,'[24]Gui chi Quynh'!$C$7:$E$389,3,0)</f>
        <v>A4</v>
      </c>
      <c r="Y210" s="494">
        <f>VLOOKUP(X210,Sheet1!$B$2:$C$12,2,TRUE)</f>
        <v>7</v>
      </c>
      <c r="Z210" s="494" t="str">
        <f>VLOOKUP($E210,'[25]Gui chi Quynh'!$C$7:$E$388,3,0)</f>
        <v>A3</v>
      </c>
      <c r="AA210" s="494">
        <f>VLOOKUP(Z210,Sheet1!$B$2:$C$12,2,TRUE)</f>
        <v>8</v>
      </c>
      <c r="AB210" s="494" t="str">
        <f>VLOOKUP($E210,'T5'!$E$9:$AH$337,24,0)</f>
        <v>A4</v>
      </c>
      <c r="AC210" s="494">
        <f>VLOOKUP(AB210,Sheet1!$B$2:$C$12,2,TRUE)</f>
        <v>7</v>
      </c>
      <c r="AD210" s="494"/>
      <c r="AE210" s="494" t="e">
        <f>VLOOKUP(AD210,Sheet1!$B$2:$C$12,2,TRUE)</f>
        <v>#N/A</v>
      </c>
      <c r="AF210" s="592"/>
      <c r="AG210" s="709">
        <f t="shared" si="13"/>
        <v>7.2727272727272725</v>
      </c>
      <c r="AH210" s="709" t="str">
        <f t="shared" si="14"/>
        <v>11A*</v>
      </c>
      <c r="AI210" s="709">
        <f t="shared" si="15"/>
        <v>0</v>
      </c>
      <c r="AJ210" s="683"/>
      <c r="AK210" s="494" t="str">
        <f t="shared" si="16"/>
        <v>Tốt</v>
      </c>
      <c r="AL210" s="494" t="str">
        <f>VLOOKUP($E210,'cac dv gui'!$C$290:$AC$301,25,0)</f>
        <v>Tốt</v>
      </c>
      <c r="AM210" s="494" t="str">
        <f>VLOOKUP($E210,'cac dv gui'!$C$290:$AC$301,26,0)</f>
        <v>Tốt</v>
      </c>
      <c r="AN210" s="675"/>
      <c r="AO210" s="494"/>
      <c r="AP210" s="675"/>
      <c r="AQ210" s="675"/>
      <c r="AR210" s="675"/>
      <c r="AS210" s="675"/>
      <c r="AT210" s="494"/>
      <c r="AU210" s="684" t="s">
        <v>392</v>
      </c>
    </row>
    <row r="211" spans="1:47" s="684" customFormat="1" ht="52.5" customHeight="1" x14ac:dyDescent="0.25">
      <c r="A211" s="512" t="s">
        <v>1445</v>
      </c>
      <c r="B211" s="512">
        <f>COUNTIF($F$11:F339,F211)</f>
        <v>12</v>
      </c>
      <c r="C211" s="513" t="s">
        <v>984</v>
      </c>
      <c r="D211" s="552" t="s">
        <v>1057</v>
      </c>
      <c r="E211" s="551" t="s">
        <v>1059</v>
      </c>
      <c r="F211" s="494" t="s">
        <v>1150</v>
      </c>
      <c r="G211" s="494" t="s">
        <v>974</v>
      </c>
      <c r="H211" s="494"/>
      <c r="I211" s="494"/>
      <c r="J211" s="494"/>
      <c r="K211" s="494"/>
      <c r="L211" s="494"/>
      <c r="M211" s="494"/>
      <c r="N211" s="494"/>
      <c r="O211" s="494"/>
      <c r="P211" s="494" t="str">
        <f>VLOOKUP(E211,'[20]Gui chi Quynh'!$C$7:$E$391,3,0)</f>
        <v>A4</v>
      </c>
      <c r="Q211" s="494">
        <f>VLOOKUP(P211,Sheet1!$B$2:$C$12,2,TRUE)</f>
        <v>7</v>
      </c>
      <c r="R211" s="494" t="str">
        <f>VLOOKUP($E211,'[21]Gui chi Quynh'!$C$7:$E$390,3,0)</f>
        <v>A4</v>
      </c>
      <c r="S211" s="494">
        <f>VLOOKUP(R211,Sheet1!$B$2:$C$12,2,TRUE)</f>
        <v>7</v>
      </c>
      <c r="T211" s="494" t="str">
        <f>VLOOKUP($E211,'[22]Gui chi Quynh'!$C$7:$E$390,3,0)</f>
        <v>A4</v>
      </c>
      <c r="U211" s="494">
        <f>VLOOKUP(T211,Sheet1!$B$2:$C$12,2,TRUE)</f>
        <v>7</v>
      </c>
      <c r="V211" s="494" t="str">
        <f>VLOOKUP($E211,'[23]Gui chi Quynh'!$C$7:$E$389,3,0)</f>
        <v>A4</v>
      </c>
      <c r="W211" s="494">
        <f>VLOOKUP(V211,Sheet1!$B$2:$C$12,2,TRUE)</f>
        <v>7</v>
      </c>
      <c r="X211" s="494" t="str">
        <f>VLOOKUP($E211,'[24]Gui chi Quynh'!$C$7:$E$389,3,0)</f>
        <v>A3</v>
      </c>
      <c r="Y211" s="494">
        <f>VLOOKUP(X211,Sheet1!$B$2:$C$12,2,TRUE)</f>
        <v>8</v>
      </c>
      <c r="Z211" s="494" t="str">
        <f>VLOOKUP($E211,'[25]Gui chi Quynh'!$C$7:$E$388,3,0)</f>
        <v>A3</v>
      </c>
      <c r="AA211" s="494">
        <f>VLOOKUP(Z211,Sheet1!$B$2:$C$12,2,TRUE)</f>
        <v>8</v>
      </c>
      <c r="AB211" s="494" t="str">
        <f>VLOOKUP($E211,'T5'!$E$9:$AH$337,24,0)</f>
        <v>A4</v>
      </c>
      <c r="AC211" s="494">
        <f>VLOOKUP(AB211,Sheet1!$B$2:$C$12,2,TRUE)</f>
        <v>7</v>
      </c>
      <c r="AD211" s="494"/>
      <c r="AE211" s="494" t="e">
        <f>VLOOKUP(AD211,Sheet1!$B$2:$C$12,2,TRUE)</f>
        <v>#N/A</v>
      </c>
      <c r="AF211" s="592"/>
      <c r="AG211" s="709">
        <f>(I211+K211+M211+O211+Q211+S211+U211+W211+Y211+AA211+AC211)/7</f>
        <v>7.2857142857142856</v>
      </c>
      <c r="AH211" s="709" t="str">
        <f t="shared" si="14"/>
        <v xml:space="preserve">7A* </v>
      </c>
      <c r="AI211" s="709">
        <f t="shared" si="15"/>
        <v>0</v>
      </c>
      <c r="AJ211" s="683"/>
      <c r="AK211" s="494" t="str">
        <f t="shared" si="16"/>
        <v>Tốt</v>
      </c>
      <c r="AL211" s="494" t="str">
        <f>VLOOKUP($E211,'cac dv gui'!$C$290:$AC$301,25,0)</f>
        <v>Tốt</v>
      </c>
      <c r="AM211" s="494" t="str">
        <f>VLOOKUP($E211,'cac dv gui'!$C$290:$AC$301,26,0)</f>
        <v>Tốt</v>
      </c>
      <c r="AN211" s="675"/>
      <c r="AO211" s="494"/>
      <c r="AP211" s="675"/>
      <c r="AQ211" s="675"/>
      <c r="AR211" s="675"/>
      <c r="AS211" s="675"/>
      <c r="AT211" s="678" t="s">
        <v>1120</v>
      </c>
      <c r="AU211" s="684" t="s">
        <v>393</v>
      </c>
    </row>
    <row r="212" spans="1:47" s="684" customFormat="1" ht="37.5" customHeight="1" x14ac:dyDescent="0.25">
      <c r="A212" s="512" t="s">
        <v>1446</v>
      </c>
      <c r="B212" s="512">
        <f>COUNTIF($F$11:F212,F212)</f>
        <v>5</v>
      </c>
      <c r="C212" s="513" t="s">
        <v>984</v>
      </c>
      <c r="D212" s="562" t="s">
        <v>113</v>
      </c>
      <c r="E212" s="712" t="s">
        <v>552</v>
      </c>
      <c r="F212" s="494" t="s">
        <v>255</v>
      </c>
      <c r="G212" s="494" t="s">
        <v>974</v>
      </c>
      <c r="H212" s="494" t="str">
        <f>VLOOKUP(E212,'[16]Gui chi Quynh'!$C$7:$E$387,3,0)</f>
        <v>A3</v>
      </c>
      <c r="I212" s="494">
        <f>VLOOKUP(H212,Sheet1!$B$2:$C$12,2,TRUE)</f>
        <v>8</v>
      </c>
      <c r="J212" s="494" t="str">
        <f>VLOOKUP($E212,'[17]Gui chi Quynh'!$C$7:$E$387,3,0)</f>
        <v>A4</v>
      </c>
      <c r="K212" s="494">
        <f>VLOOKUP(J212,Sheet1!$B$2:$C$12,2,TRUE)</f>
        <v>7</v>
      </c>
      <c r="L212" s="494" t="str">
        <f>VLOOKUP(E212,'[18]Gui chi Quynh'!$C$7:$F$385,3,0)</f>
        <v>A4</v>
      </c>
      <c r="M212" s="494">
        <f>VLOOKUP(L212,Sheet1!$B$2:$C$12,2,TRUE)</f>
        <v>7</v>
      </c>
      <c r="N212" s="494" t="str">
        <f>VLOOKUP(E212,'[19]Gui chi Quynh'!$C$7:$E$391,3,0)</f>
        <v>A4</v>
      </c>
      <c r="O212" s="494">
        <f>VLOOKUP(N212,Sheet1!$B$2:$C$12,2,TRUE)</f>
        <v>7</v>
      </c>
      <c r="P212" s="494" t="str">
        <f>VLOOKUP(E212,'[20]Gui chi Quynh'!$C$7:$E$391,3,0)</f>
        <v>A3</v>
      </c>
      <c r="Q212" s="494">
        <f>VLOOKUP(P212,Sheet1!$B$2:$C$12,2,TRUE)</f>
        <v>8</v>
      </c>
      <c r="R212" s="494" t="str">
        <f>VLOOKUP($E212,'[21]Gui chi Quynh'!$C$7:$E$390,3,0)</f>
        <v>A3</v>
      </c>
      <c r="S212" s="494">
        <f>VLOOKUP(R212,Sheet1!$B$2:$C$12,2,TRUE)</f>
        <v>8</v>
      </c>
      <c r="T212" s="494" t="str">
        <f>VLOOKUP($E212,'[22]Gui chi Quynh'!$C$7:$E$390,3,0)</f>
        <v>A3</v>
      </c>
      <c r="U212" s="494">
        <f>VLOOKUP(T212,Sheet1!$B$2:$C$12,2,TRUE)</f>
        <v>8</v>
      </c>
      <c r="V212" s="494" t="str">
        <f>VLOOKUP($E212,'[23]Gui chi Quynh'!$C$7:$E$389,3,0)</f>
        <v>A4</v>
      </c>
      <c r="W212" s="494">
        <f>VLOOKUP(V212,Sheet1!$B$2:$C$12,2,TRUE)</f>
        <v>7</v>
      </c>
      <c r="X212" s="494" t="str">
        <f>VLOOKUP($E212,'[24]Gui chi Quynh'!$C$7:$E$389,3,0)</f>
        <v>A4</v>
      </c>
      <c r="Y212" s="494">
        <f>VLOOKUP(X212,Sheet1!$B$2:$C$12,2,TRUE)</f>
        <v>7</v>
      </c>
      <c r="Z212" s="494" t="str">
        <f>VLOOKUP($E212,'[25]Gui chi Quynh'!$C$7:$E$388,3,0)</f>
        <v>A4</v>
      </c>
      <c r="AA212" s="494">
        <f>VLOOKUP(Z212,Sheet1!$B$2:$C$12,2,TRUE)</f>
        <v>7</v>
      </c>
      <c r="AB212" s="494" t="str">
        <f>VLOOKUP($E212,'T5'!$E$9:$AH$337,24,0)</f>
        <v>A3</v>
      </c>
      <c r="AC212" s="494">
        <f>VLOOKUP(AB212,Sheet1!$B$2:$C$12,2,TRUE)</f>
        <v>8</v>
      </c>
      <c r="AD212" s="494"/>
      <c r="AE212" s="494" t="e">
        <f>VLOOKUP(AD212,Sheet1!$B$2:$C$12,2,TRUE)</f>
        <v>#N/A</v>
      </c>
      <c r="AF212" s="592" t="str">
        <f>VLOOKUP($E212,'[26]Tong hop ket qua'!$E$19:$M$219,9,0)</f>
        <v>Đạt yêu cầu</v>
      </c>
      <c r="AG212" s="709">
        <f t="shared" si="13"/>
        <v>7.4545454545454541</v>
      </c>
      <c r="AH212" s="709" t="str">
        <f t="shared" si="14"/>
        <v>11A*</v>
      </c>
      <c r="AI212" s="709">
        <f t="shared" si="15"/>
        <v>0</v>
      </c>
      <c r="AJ212" s="683"/>
      <c r="AK212" s="494" t="str">
        <f t="shared" si="16"/>
        <v>Tốt</v>
      </c>
      <c r="AL212" s="494" t="str">
        <f>VLOOKUP($E212,'cac dv gui'!$C$60:$AD$75,25,0)</f>
        <v>Xuất sắc</v>
      </c>
      <c r="AM212" s="494" t="str">
        <f>VLOOKUP($E212,'cac dv gui'!$C$60:$AD$75,26,0)</f>
        <v>Tốt</v>
      </c>
      <c r="AN212" s="675"/>
      <c r="AO212" s="494"/>
      <c r="AP212" s="675"/>
      <c r="AQ212" s="675"/>
      <c r="AR212" s="675"/>
      <c r="AS212" s="675"/>
      <c r="AT212" s="494"/>
      <c r="AU212" s="684" t="s">
        <v>392</v>
      </c>
    </row>
    <row r="213" spans="1:47" s="684" customFormat="1" ht="24.95" customHeight="1" x14ac:dyDescent="0.25">
      <c r="A213" s="512" t="s">
        <v>1447</v>
      </c>
      <c r="B213" s="512">
        <f>COUNTIF($F$11:F213,F213)</f>
        <v>6</v>
      </c>
      <c r="C213" s="513" t="s">
        <v>985</v>
      </c>
      <c r="D213" s="562" t="s">
        <v>119</v>
      </c>
      <c r="E213" s="712" t="s">
        <v>557</v>
      </c>
      <c r="F213" s="494" t="s">
        <v>255</v>
      </c>
      <c r="G213" s="494" t="s">
        <v>974</v>
      </c>
      <c r="H213" s="494" t="str">
        <f>VLOOKUP(E213,'[16]Gui chi Quynh'!$C$7:$E$387,3,0)</f>
        <v>A4</v>
      </c>
      <c r="I213" s="494">
        <f>VLOOKUP(H213,Sheet1!$B$2:$C$12,2,TRUE)</f>
        <v>7</v>
      </c>
      <c r="J213" s="494" t="str">
        <f>VLOOKUP($E213,'[17]Gui chi Quynh'!$C$7:$E$387,3,0)</f>
        <v>A4</v>
      </c>
      <c r="K213" s="494">
        <f>VLOOKUP(J213,Sheet1!$B$2:$C$12,2,TRUE)</f>
        <v>7</v>
      </c>
      <c r="L213" s="494" t="str">
        <f>VLOOKUP(E213,'[18]Gui chi Quynh'!$C$7:$F$385,3,0)</f>
        <v>A3</v>
      </c>
      <c r="M213" s="494">
        <f>VLOOKUP(L213,Sheet1!$B$2:$C$12,2,TRUE)</f>
        <v>8</v>
      </c>
      <c r="N213" s="494" t="str">
        <f>VLOOKUP(E213,'[19]Gui chi Quynh'!$C$7:$E$391,3,0)</f>
        <v>A4</v>
      </c>
      <c r="O213" s="494">
        <f>VLOOKUP(N213,Sheet1!$B$2:$C$12,2,TRUE)</f>
        <v>7</v>
      </c>
      <c r="P213" s="494" t="str">
        <f>VLOOKUP(E213,'[20]Gui chi Quynh'!$C$7:$E$391,3,0)</f>
        <v>A3</v>
      </c>
      <c r="Q213" s="494">
        <f>VLOOKUP(P213,Sheet1!$B$2:$C$12,2,TRUE)</f>
        <v>8</v>
      </c>
      <c r="R213" s="494" t="str">
        <f>VLOOKUP($E213,'[21]Gui chi Quynh'!$C$7:$E$390,3,0)</f>
        <v>A4</v>
      </c>
      <c r="S213" s="494">
        <f>VLOOKUP(R213,Sheet1!$B$2:$C$12,2,TRUE)</f>
        <v>7</v>
      </c>
      <c r="T213" s="494" t="str">
        <f>VLOOKUP($E213,'[22]Gui chi Quynh'!$C$7:$E$390,3,0)</f>
        <v>A4</v>
      </c>
      <c r="U213" s="494">
        <f>VLOOKUP(T213,Sheet1!$B$2:$C$12,2,TRUE)</f>
        <v>7</v>
      </c>
      <c r="V213" s="494" t="str">
        <f>VLOOKUP($E213,'[23]Gui chi Quynh'!$C$7:$E$389,3,0)</f>
        <v>A4</v>
      </c>
      <c r="W213" s="494">
        <f>VLOOKUP(V213,Sheet1!$B$2:$C$12,2,TRUE)</f>
        <v>7</v>
      </c>
      <c r="X213" s="494" t="str">
        <f>VLOOKUP($E213,'[24]Gui chi Quynh'!$C$7:$E$389,3,0)</f>
        <v>A3</v>
      </c>
      <c r="Y213" s="494">
        <f>VLOOKUP(X213,Sheet1!$B$2:$C$12,2,TRUE)</f>
        <v>8</v>
      </c>
      <c r="Z213" s="494" t="str">
        <f>VLOOKUP($E213,'[25]Gui chi Quynh'!$C$7:$E$388,3,0)</f>
        <v>A3</v>
      </c>
      <c r="AA213" s="494">
        <f>VLOOKUP(Z213,Sheet1!$B$2:$C$12,2,TRUE)</f>
        <v>8</v>
      </c>
      <c r="AB213" s="494" t="str">
        <f>VLOOKUP($E213,'T5'!$E$9:$AH$337,24,0)</f>
        <v>A3</v>
      </c>
      <c r="AC213" s="494">
        <f>VLOOKUP(AB213,Sheet1!$B$2:$C$12,2,TRUE)</f>
        <v>8</v>
      </c>
      <c r="AD213" s="494"/>
      <c r="AE213" s="494" t="e">
        <f>VLOOKUP(AD213,Sheet1!$B$2:$C$12,2,TRUE)</f>
        <v>#N/A</v>
      </c>
      <c r="AF213" s="592" t="str">
        <f>VLOOKUP($E213,'[26]Tong hop ket qua'!$E$19:$M$219,9,0)</f>
        <v>Khá</v>
      </c>
      <c r="AG213" s="709">
        <f t="shared" si="13"/>
        <v>7.4545454545454541</v>
      </c>
      <c r="AH213" s="709" t="str">
        <f t="shared" si="14"/>
        <v>11A*</v>
      </c>
      <c r="AI213" s="709">
        <f t="shared" si="15"/>
        <v>0</v>
      </c>
      <c r="AJ213" s="683"/>
      <c r="AK213" s="494" t="str">
        <f t="shared" si="16"/>
        <v>Tốt</v>
      </c>
      <c r="AL213" s="494" t="str">
        <f>VLOOKUP($E213,'cac dv gui'!$C$60:$AD$75,25,0)</f>
        <v>Xuất sắc</v>
      </c>
      <c r="AM213" s="494" t="str">
        <f>VLOOKUP($E213,'cac dv gui'!$C$60:$AD$75,26,0)</f>
        <v>Tốt</v>
      </c>
      <c r="AN213" s="675"/>
      <c r="AO213" s="494"/>
      <c r="AP213" s="675"/>
      <c r="AQ213" s="675"/>
      <c r="AR213" s="675"/>
      <c r="AS213" s="675"/>
      <c r="AT213" s="494"/>
      <c r="AU213" s="684" t="s">
        <v>392</v>
      </c>
    </row>
    <row r="214" spans="1:47" s="684" customFormat="1" ht="24.95" customHeight="1" x14ac:dyDescent="0.25">
      <c r="A214" s="512" t="s">
        <v>1448</v>
      </c>
      <c r="B214" s="512">
        <f>COUNTIF($F$11:F214,F214)</f>
        <v>7</v>
      </c>
      <c r="C214" s="513" t="s">
        <v>984</v>
      </c>
      <c r="D214" s="562" t="s">
        <v>123</v>
      </c>
      <c r="E214" s="712" t="s">
        <v>549</v>
      </c>
      <c r="F214" s="494" t="s">
        <v>255</v>
      </c>
      <c r="G214" s="494" t="s">
        <v>974</v>
      </c>
      <c r="H214" s="494" t="str">
        <f>VLOOKUP(E214,'[16]Gui chi Quynh'!$C$7:$E$387,3,0)</f>
        <v>A3</v>
      </c>
      <c r="I214" s="494">
        <f>VLOOKUP(H214,Sheet1!$B$2:$C$12,2,TRUE)</f>
        <v>8</v>
      </c>
      <c r="J214" s="494" t="str">
        <f>VLOOKUP($E214,'[17]Gui chi Quynh'!$C$7:$E$387,3,0)</f>
        <v>A4</v>
      </c>
      <c r="K214" s="494">
        <f>VLOOKUP(J214,Sheet1!$B$2:$C$12,2,TRUE)</f>
        <v>7</v>
      </c>
      <c r="L214" s="494" t="str">
        <f>VLOOKUP(E214,'[18]Gui chi Quynh'!$C$7:$F$385,3,0)</f>
        <v>A3</v>
      </c>
      <c r="M214" s="494">
        <f>VLOOKUP(L214,Sheet1!$B$2:$C$12,2,TRUE)</f>
        <v>8</v>
      </c>
      <c r="N214" s="494" t="str">
        <f>VLOOKUP(E214,'[19]Gui chi Quynh'!$C$7:$E$391,3,0)</f>
        <v>A3</v>
      </c>
      <c r="O214" s="494">
        <f>VLOOKUP(N214,Sheet1!$B$2:$C$12,2,TRUE)</f>
        <v>8</v>
      </c>
      <c r="P214" s="494" t="str">
        <f>VLOOKUP(E214,'[20]Gui chi Quynh'!$C$7:$E$391,3,0)</f>
        <v>A3</v>
      </c>
      <c r="Q214" s="494">
        <f>VLOOKUP(P214,Sheet1!$B$2:$C$12,2,TRUE)</f>
        <v>8</v>
      </c>
      <c r="R214" s="494" t="str">
        <f>VLOOKUP($E214,'[21]Gui chi Quynh'!$C$7:$E$390,3,0)</f>
        <v>A3</v>
      </c>
      <c r="S214" s="494">
        <f>VLOOKUP(R214,Sheet1!$B$2:$C$12,2,TRUE)</f>
        <v>8</v>
      </c>
      <c r="T214" s="494" t="str">
        <f>VLOOKUP($E214,'[22]Gui chi Quynh'!$C$7:$E$390,3,0)</f>
        <v>A3</v>
      </c>
      <c r="U214" s="494">
        <f>VLOOKUP(T214,Sheet1!$B$2:$C$12,2,TRUE)</f>
        <v>8</v>
      </c>
      <c r="V214" s="494" t="str">
        <f>VLOOKUP($E214,'[23]Gui chi Quynh'!$C$7:$E$389,3,0)</f>
        <v>A4</v>
      </c>
      <c r="W214" s="494">
        <f>VLOOKUP(V214,Sheet1!$B$2:$C$12,2,TRUE)</f>
        <v>7</v>
      </c>
      <c r="X214" s="494" t="str">
        <f>VLOOKUP($E214,'[24]Gui chi Quynh'!$C$7:$E$389,3,0)</f>
        <v>A4</v>
      </c>
      <c r="Y214" s="494">
        <f>VLOOKUP(X214,Sheet1!$B$2:$C$12,2,TRUE)</f>
        <v>7</v>
      </c>
      <c r="Z214" s="494" t="str">
        <f>VLOOKUP($E214,'[25]Gui chi Quynh'!$C$7:$E$388,3,0)</f>
        <v>A3</v>
      </c>
      <c r="AA214" s="494">
        <f>VLOOKUP(Z214,Sheet1!$B$2:$C$12,2,TRUE)</f>
        <v>8</v>
      </c>
      <c r="AB214" s="494" t="str">
        <f>VLOOKUP($E214,'T5'!$E$9:$AH$337,24,0)</f>
        <v>A3</v>
      </c>
      <c r="AC214" s="494">
        <f>VLOOKUP(AB214,Sheet1!$B$2:$C$12,2,TRUE)</f>
        <v>8</v>
      </c>
      <c r="AD214" s="494"/>
      <c r="AE214" s="494" t="e">
        <f>VLOOKUP(AD214,Sheet1!$B$2:$C$12,2,TRUE)</f>
        <v>#N/A</v>
      </c>
      <c r="AF214" s="592" t="str">
        <f>VLOOKUP($E214,'[26]Tong hop ket qua'!$E$19:$M$219,9,0)</f>
        <v>Khá</v>
      </c>
      <c r="AG214" s="709">
        <f t="shared" si="13"/>
        <v>7.7272727272727275</v>
      </c>
      <c r="AH214" s="709" t="str">
        <f t="shared" si="14"/>
        <v>11A*</v>
      </c>
      <c r="AI214" s="709">
        <f t="shared" si="15"/>
        <v>0</v>
      </c>
      <c r="AJ214" s="683"/>
      <c r="AK214" s="494" t="str">
        <f t="shared" si="16"/>
        <v>Tốt</v>
      </c>
      <c r="AL214" s="494" t="str">
        <f>VLOOKUP($E214,'cac dv gui'!$C$60:$AD$75,25,0)</f>
        <v>Tốt</v>
      </c>
      <c r="AM214" s="494" t="str">
        <f>VLOOKUP($E214,'cac dv gui'!$C$60:$AD$75,26,0)</f>
        <v>Tốt</v>
      </c>
      <c r="AN214" s="675"/>
      <c r="AO214" s="494"/>
      <c r="AP214" s="675"/>
      <c r="AQ214" s="675"/>
      <c r="AR214" s="675"/>
      <c r="AS214" s="675"/>
      <c r="AT214" s="494"/>
      <c r="AU214" s="684" t="s">
        <v>392</v>
      </c>
    </row>
    <row r="215" spans="1:47" s="684" customFormat="1" ht="24.95" customHeight="1" x14ac:dyDescent="0.25">
      <c r="A215" s="512" t="s">
        <v>1449</v>
      </c>
      <c r="B215" s="512">
        <f>COUNTIF($F$11:F215,F215)</f>
        <v>8</v>
      </c>
      <c r="C215" s="513" t="s">
        <v>985</v>
      </c>
      <c r="D215" s="562" t="s">
        <v>121</v>
      </c>
      <c r="E215" s="712" t="s">
        <v>559</v>
      </c>
      <c r="F215" s="494" t="s">
        <v>255</v>
      </c>
      <c r="G215" s="494" t="s">
        <v>974</v>
      </c>
      <c r="H215" s="494" t="str">
        <f>VLOOKUP(E215,'[16]Gui chi Quynh'!$C$7:$E$387,3,0)</f>
        <v>A4</v>
      </c>
      <c r="I215" s="494">
        <f>VLOOKUP(H215,Sheet1!$B$2:$C$12,2,TRUE)</f>
        <v>7</v>
      </c>
      <c r="J215" s="494" t="str">
        <f>VLOOKUP($E215,'[17]Gui chi Quynh'!$C$7:$E$387,3,0)</f>
        <v>A4</v>
      </c>
      <c r="K215" s="494">
        <f>VLOOKUP(J215,Sheet1!$B$2:$C$12,2,TRUE)</f>
        <v>7</v>
      </c>
      <c r="L215" s="494" t="str">
        <f>VLOOKUP(E215,'[18]Gui chi Quynh'!$C$7:$F$385,3,0)</f>
        <v>A4</v>
      </c>
      <c r="M215" s="494">
        <f>VLOOKUP(L215,Sheet1!$B$2:$C$12,2,TRUE)</f>
        <v>7</v>
      </c>
      <c r="N215" s="494" t="str">
        <f>VLOOKUP(E215,'[19]Gui chi Quynh'!$C$7:$E$391,3,0)</f>
        <v>A4</v>
      </c>
      <c r="O215" s="494">
        <f>VLOOKUP(N215,Sheet1!$B$2:$C$12,2,TRUE)</f>
        <v>7</v>
      </c>
      <c r="P215" s="494" t="str">
        <f>VLOOKUP(E215,'[20]Gui chi Quynh'!$C$7:$E$391,3,0)</f>
        <v>A4</v>
      </c>
      <c r="Q215" s="494">
        <f>VLOOKUP(P215,Sheet1!$B$2:$C$12,2,TRUE)</f>
        <v>7</v>
      </c>
      <c r="R215" s="494" t="str">
        <f>VLOOKUP($E215,'[21]Gui chi Quynh'!$C$7:$E$390,3,0)</f>
        <v>A4</v>
      </c>
      <c r="S215" s="494">
        <f>VLOOKUP(R215,Sheet1!$B$2:$C$12,2,TRUE)</f>
        <v>7</v>
      </c>
      <c r="T215" s="494" t="str">
        <f>VLOOKUP($E215,'[22]Gui chi Quynh'!$C$7:$E$390,3,0)</f>
        <v>A4</v>
      </c>
      <c r="U215" s="494">
        <f>VLOOKUP(T215,Sheet1!$B$2:$C$12,2,TRUE)</f>
        <v>7</v>
      </c>
      <c r="V215" s="494" t="str">
        <f>VLOOKUP($E215,'[23]Gui chi Quynh'!$C$7:$E$389,3,0)</f>
        <v>A4</v>
      </c>
      <c r="W215" s="494">
        <f>VLOOKUP(V215,Sheet1!$B$2:$C$12,2,TRUE)</f>
        <v>7</v>
      </c>
      <c r="X215" s="494" t="str">
        <f>VLOOKUP($E215,'[24]Gui chi Quynh'!$C$7:$E$389,3,0)</f>
        <v>A4</v>
      </c>
      <c r="Y215" s="494">
        <f>VLOOKUP(X215,Sheet1!$B$2:$C$12,2,TRUE)</f>
        <v>7</v>
      </c>
      <c r="Z215" s="494" t="str">
        <f>VLOOKUP($E215,'[25]Gui chi Quynh'!$C$7:$E$388,3,0)</f>
        <v>A4</v>
      </c>
      <c r="AA215" s="494">
        <f>VLOOKUP(Z215,Sheet1!$B$2:$C$12,2,TRUE)</f>
        <v>7</v>
      </c>
      <c r="AB215" s="494" t="str">
        <f>VLOOKUP($E215,'T5'!$E$9:$AH$337,24,0)</f>
        <v>A4</v>
      </c>
      <c r="AC215" s="494">
        <f>VLOOKUP(AB215,Sheet1!$B$2:$C$12,2,TRUE)</f>
        <v>7</v>
      </c>
      <c r="AD215" s="494"/>
      <c r="AE215" s="494" t="e">
        <f>VLOOKUP(AD215,Sheet1!$B$2:$C$12,2,TRUE)</f>
        <v>#N/A</v>
      </c>
      <c r="AF215" s="592"/>
      <c r="AG215" s="709">
        <f t="shared" si="13"/>
        <v>7</v>
      </c>
      <c r="AH215" s="709" t="str">
        <f t="shared" si="14"/>
        <v>11A*</v>
      </c>
      <c r="AI215" s="709">
        <f t="shared" si="15"/>
        <v>0</v>
      </c>
      <c r="AJ215" s="683"/>
      <c r="AK215" s="494" t="str">
        <f t="shared" si="16"/>
        <v>Tốt</v>
      </c>
      <c r="AL215" s="494" t="str">
        <f>VLOOKUP($E215,'cac dv gui'!$C$60:$AD$75,25,0)</f>
        <v>Tốt</v>
      </c>
      <c r="AM215" s="494" t="str">
        <f>VLOOKUP($E215,'cac dv gui'!$C$60:$AD$75,26,0)</f>
        <v>Tốt</v>
      </c>
      <c r="AN215" s="675"/>
      <c r="AO215" s="494"/>
      <c r="AP215" s="675"/>
      <c r="AQ215" s="675"/>
      <c r="AR215" s="675"/>
      <c r="AS215" s="675"/>
      <c r="AT215" s="494"/>
      <c r="AU215" s="684" t="s">
        <v>393</v>
      </c>
    </row>
    <row r="216" spans="1:47" s="684" customFormat="1" ht="24.95" customHeight="1" x14ac:dyDescent="0.25">
      <c r="A216" s="512" t="s">
        <v>1450</v>
      </c>
      <c r="B216" s="512">
        <f>COUNTIF($F$11:F216,F216)</f>
        <v>9</v>
      </c>
      <c r="C216" s="513" t="s">
        <v>985</v>
      </c>
      <c r="D216" s="562" t="s">
        <v>120</v>
      </c>
      <c r="E216" s="712" t="s">
        <v>558</v>
      </c>
      <c r="F216" s="494" t="s">
        <v>255</v>
      </c>
      <c r="G216" s="494" t="s">
        <v>974</v>
      </c>
      <c r="H216" s="494" t="str">
        <f>VLOOKUP(E216,'[16]Gui chi Quynh'!$C$7:$E$387,3,0)</f>
        <v>A4</v>
      </c>
      <c r="I216" s="494">
        <f>VLOOKUP(H216,Sheet1!$B$2:$C$12,2,TRUE)</f>
        <v>7</v>
      </c>
      <c r="J216" s="494" t="str">
        <f>VLOOKUP($E216,'[17]Gui chi Quynh'!$C$7:$E$387,3,0)</f>
        <v>A4</v>
      </c>
      <c r="K216" s="494">
        <f>VLOOKUP(J216,Sheet1!$B$2:$C$12,2,TRUE)</f>
        <v>7</v>
      </c>
      <c r="L216" s="494" t="str">
        <f>VLOOKUP(E216,'[18]Gui chi Quynh'!$C$7:$F$385,3,0)</f>
        <v>A4</v>
      </c>
      <c r="M216" s="494">
        <f>VLOOKUP(L216,Sheet1!$B$2:$C$12,2,TRUE)</f>
        <v>7</v>
      </c>
      <c r="N216" s="494" t="str">
        <f>VLOOKUP(E216,'[19]Gui chi Quynh'!$C$7:$E$391,3,0)</f>
        <v>A4</v>
      </c>
      <c r="O216" s="494">
        <f>VLOOKUP(N216,Sheet1!$B$2:$C$12,2,TRUE)</f>
        <v>7</v>
      </c>
      <c r="P216" s="494" t="str">
        <f>VLOOKUP(E216,'[20]Gui chi Quynh'!$C$7:$E$391,3,0)</f>
        <v>A3</v>
      </c>
      <c r="Q216" s="494">
        <f>VLOOKUP(P216,Sheet1!$B$2:$C$12,2,TRUE)</f>
        <v>8</v>
      </c>
      <c r="R216" s="494" t="str">
        <f>VLOOKUP($E216,'[21]Gui chi Quynh'!$C$7:$E$390,3,0)</f>
        <v>A4</v>
      </c>
      <c r="S216" s="494">
        <f>VLOOKUP(R216,Sheet1!$B$2:$C$12,2,TRUE)</f>
        <v>7</v>
      </c>
      <c r="T216" s="494" t="str">
        <f>VLOOKUP($E216,'[22]Gui chi Quynh'!$C$7:$E$390,3,0)</f>
        <v>A3</v>
      </c>
      <c r="U216" s="494">
        <f>VLOOKUP(T216,Sheet1!$B$2:$C$12,2,TRUE)</f>
        <v>8</v>
      </c>
      <c r="V216" s="494" t="str">
        <f>VLOOKUP($E216,'[23]Gui chi Quynh'!$C$7:$E$389,3,0)</f>
        <v>A4</v>
      </c>
      <c r="W216" s="494">
        <f>VLOOKUP(V216,Sheet1!$B$2:$C$12,2,TRUE)</f>
        <v>7</v>
      </c>
      <c r="X216" s="494" t="str">
        <f>VLOOKUP($E216,'[24]Gui chi Quynh'!$C$7:$E$389,3,0)</f>
        <v>A4</v>
      </c>
      <c r="Y216" s="494">
        <f>VLOOKUP(X216,Sheet1!$B$2:$C$12,2,TRUE)</f>
        <v>7</v>
      </c>
      <c r="Z216" s="494" t="str">
        <f>VLOOKUP($E216,'[25]Gui chi Quynh'!$C$7:$E$388,3,0)</f>
        <v>A4</v>
      </c>
      <c r="AA216" s="494">
        <f>VLOOKUP(Z216,Sheet1!$B$2:$C$12,2,TRUE)</f>
        <v>7</v>
      </c>
      <c r="AB216" s="494" t="str">
        <f>VLOOKUP($E216,'T5'!$E$9:$AH$337,24,0)</f>
        <v>A3</v>
      </c>
      <c r="AC216" s="494">
        <f>VLOOKUP(AB216,Sheet1!$B$2:$C$12,2,TRUE)</f>
        <v>8</v>
      </c>
      <c r="AD216" s="494"/>
      <c r="AE216" s="494" t="e">
        <f>VLOOKUP(AD216,Sheet1!$B$2:$C$12,2,TRUE)</f>
        <v>#N/A</v>
      </c>
      <c r="AF216" s="592" t="str">
        <f>VLOOKUP($E216,'[26]Tong hop ket qua'!$E$19:$M$219,9,0)</f>
        <v>Khá</v>
      </c>
      <c r="AG216" s="709">
        <f t="shared" si="13"/>
        <v>7.2727272727272725</v>
      </c>
      <c r="AH216" s="709" t="str">
        <f t="shared" si="14"/>
        <v>11A*</v>
      </c>
      <c r="AI216" s="709">
        <f t="shared" si="15"/>
        <v>0</v>
      </c>
      <c r="AJ216" s="683"/>
      <c r="AK216" s="494" t="str">
        <f t="shared" si="16"/>
        <v>Tốt</v>
      </c>
      <c r="AL216" s="494" t="str">
        <f>VLOOKUP($E216,'cac dv gui'!$C$60:$AD$75,25,0)</f>
        <v>Tốt</v>
      </c>
      <c r="AM216" s="494" t="str">
        <f>VLOOKUP($E216,'cac dv gui'!$C$60:$AD$75,26,0)</f>
        <v>Tốt</v>
      </c>
      <c r="AN216" s="675"/>
      <c r="AO216" s="494"/>
      <c r="AP216" s="675"/>
      <c r="AQ216" s="675"/>
      <c r="AR216" s="675"/>
      <c r="AS216" s="675"/>
      <c r="AT216" s="494"/>
      <c r="AU216" s="684" t="s">
        <v>392</v>
      </c>
    </row>
    <row r="217" spans="1:47" s="684" customFormat="1" ht="24.95" customHeight="1" x14ac:dyDescent="0.25">
      <c r="A217" s="512" t="s">
        <v>1451</v>
      </c>
      <c r="B217" s="512">
        <f>COUNTIF($F$11:F217,F217)</f>
        <v>10</v>
      </c>
      <c r="C217" s="513" t="s">
        <v>984</v>
      </c>
      <c r="D217" s="562" t="s">
        <v>105</v>
      </c>
      <c r="E217" s="712" t="s">
        <v>551</v>
      </c>
      <c r="F217" s="494" t="s">
        <v>255</v>
      </c>
      <c r="G217" s="494" t="s">
        <v>974</v>
      </c>
      <c r="H217" s="494" t="str">
        <f>VLOOKUP(E217,'[16]Gui chi Quynh'!$C$7:$E$387,3,0)</f>
        <v>A3</v>
      </c>
      <c r="I217" s="494">
        <f>VLOOKUP(H217,Sheet1!$B$2:$C$12,2,TRUE)</f>
        <v>8</v>
      </c>
      <c r="J217" s="494" t="str">
        <f>VLOOKUP($E217,'[17]Gui chi Quynh'!$C$7:$E$387,3,0)</f>
        <v>A4</v>
      </c>
      <c r="K217" s="494">
        <f>VLOOKUP(J217,Sheet1!$B$2:$C$12,2,TRUE)</f>
        <v>7</v>
      </c>
      <c r="L217" s="494" t="str">
        <f>VLOOKUP(E217,'[18]Gui chi Quynh'!$C$7:$F$385,3,0)</f>
        <v>A3</v>
      </c>
      <c r="M217" s="494">
        <f>VLOOKUP(L217,Sheet1!$B$2:$C$12,2,TRUE)</f>
        <v>8</v>
      </c>
      <c r="N217" s="494" t="str">
        <f>VLOOKUP(E217,'[19]Gui chi Quynh'!$C$7:$E$391,3,0)</f>
        <v>A3</v>
      </c>
      <c r="O217" s="494">
        <f>VLOOKUP(N217,Sheet1!$B$2:$C$12,2,TRUE)</f>
        <v>8</v>
      </c>
      <c r="P217" s="494" t="str">
        <f>VLOOKUP(E217,'[20]Gui chi Quynh'!$C$7:$E$391,3,0)</f>
        <v>A1</v>
      </c>
      <c r="Q217" s="494">
        <f>VLOOKUP(P217,Sheet1!$B$2:$C$12,2,TRUE)</f>
        <v>10</v>
      </c>
      <c r="R217" s="494" t="str">
        <f>VLOOKUP($E217,'[21]Gui chi Quynh'!$C$7:$E$390,3,0)</f>
        <v>A4</v>
      </c>
      <c r="S217" s="494">
        <f>VLOOKUP(R217,Sheet1!$B$2:$C$12,2,TRUE)</f>
        <v>7</v>
      </c>
      <c r="T217" s="494" t="str">
        <f>VLOOKUP($E217,'[22]Gui chi Quynh'!$C$7:$E$390,3,0)</f>
        <v>A3</v>
      </c>
      <c r="U217" s="494">
        <f>VLOOKUP(T217,Sheet1!$B$2:$C$12,2,TRUE)</f>
        <v>8</v>
      </c>
      <c r="V217" s="494" t="str">
        <f>VLOOKUP($E217,'[23]Gui chi Quynh'!$C$7:$E$389,3,0)</f>
        <v>A4</v>
      </c>
      <c r="W217" s="494">
        <f>VLOOKUP(V217,Sheet1!$B$2:$C$12,2,TRUE)</f>
        <v>7</v>
      </c>
      <c r="X217" s="494" t="str">
        <f>VLOOKUP($E217,'[24]Gui chi Quynh'!$C$7:$E$389,3,0)</f>
        <v>A4</v>
      </c>
      <c r="Y217" s="494">
        <f>VLOOKUP(X217,Sheet1!$B$2:$C$12,2,TRUE)</f>
        <v>7</v>
      </c>
      <c r="Z217" s="494" t="str">
        <f>VLOOKUP($E217,'[25]Gui chi Quynh'!$C$7:$E$388,3,0)</f>
        <v>A4</v>
      </c>
      <c r="AA217" s="494">
        <f>VLOOKUP(Z217,Sheet1!$B$2:$C$12,2,TRUE)</f>
        <v>7</v>
      </c>
      <c r="AB217" s="494" t="str">
        <f>VLOOKUP($E217,'T5'!$E$9:$AH$337,24,0)</f>
        <v>A3</v>
      </c>
      <c r="AC217" s="494">
        <f>VLOOKUP(AB217,Sheet1!$B$2:$C$12,2,TRUE)</f>
        <v>8</v>
      </c>
      <c r="AD217" s="494"/>
      <c r="AE217" s="494" t="e">
        <f>VLOOKUP(AD217,Sheet1!$B$2:$C$12,2,TRUE)</f>
        <v>#N/A</v>
      </c>
      <c r="AF217" s="592" t="str">
        <f>VLOOKUP($E217,'[26]Tong hop ket qua'!$E$19:$M$219,9,0)</f>
        <v>Tốt</v>
      </c>
      <c r="AG217" s="709">
        <f t="shared" si="13"/>
        <v>7.7272727272727275</v>
      </c>
      <c r="AH217" s="709" t="str">
        <f t="shared" si="14"/>
        <v>11A*</v>
      </c>
      <c r="AI217" s="709">
        <f t="shared" si="15"/>
        <v>0</v>
      </c>
      <c r="AJ217" s="683"/>
      <c r="AK217" s="494" t="str">
        <f t="shared" si="16"/>
        <v>Tốt</v>
      </c>
      <c r="AL217" s="494" t="str">
        <f>VLOOKUP($E217,'cac dv gui'!$C$60:$AD$75,25,0)</f>
        <v>Tốt</v>
      </c>
      <c r="AM217" s="494" t="str">
        <f>VLOOKUP($E217,'cac dv gui'!$C$60:$AD$75,26,0)</f>
        <v>Tốt</v>
      </c>
      <c r="AN217" s="675"/>
      <c r="AO217" s="494"/>
      <c r="AP217" s="675"/>
      <c r="AQ217" s="675"/>
      <c r="AR217" s="675"/>
      <c r="AS217" s="675"/>
      <c r="AT217" s="494"/>
      <c r="AU217" s="684" t="s">
        <v>392</v>
      </c>
    </row>
    <row r="218" spans="1:47" s="684" customFormat="1" ht="24.95" customHeight="1" x14ac:dyDescent="0.25">
      <c r="A218" s="512" t="s">
        <v>1452</v>
      </c>
      <c r="B218" s="512">
        <f>COUNTIF($F$11:F218,F218)</f>
        <v>11</v>
      </c>
      <c r="C218" s="513" t="s">
        <v>984</v>
      </c>
      <c r="D218" s="562" t="s">
        <v>124</v>
      </c>
      <c r="E218" s="712" t="s">
        <v>561</v>
      </c>
      <c r="F218" s="494" t="s">
        <v>255</v>
      </c>
      <c r="G218" s="494" t="s">
        <v>974</v>
      </c>
      <c r="H218" s="494" t="str">
        <f>VLOOKUP(E218,'[16]Gui chi Quynh'!$C$7:$E$387,3,0)</f>
        <v>A3</v>
      </c>
      <c r="I218" s="494">
        <f>VLOOKUP(H218,Sheet1!$B$2:$C$12,2,TRUE)</f>
        <v>8</v>
      </c>
      <c r="J218" s="494" t="str">
        <f>VLOOKUP($E218,'[17]Gui chi Quynh'!$C$7:$E$387,3,0)</f>
        <v>A4</v>
      </c>
      <c r="K218" s="494">
        <f>VLOOKUP(J218,Sheet1!$B$2:$C$12,2,TRUE)</f>
        <v>7</v>
      </c>
      <c r="L218" s="494" t="str">
        <f>VLOOKUP(E218,'[18]Gui chi Quynh'!$C$7:$F$385,3,0)</f>
        <v>A3</v>
      </c>
      <c r="M218" s="494">
        <f>VLOOKUP(L218,Sheet1!$B$2:$C$12,2,TRUE)</f>
        <v>8</v>
      </c>
      <c r="N218" s="494" t="str">
        <f>VLOOKUP(E218,'[19]Gui chi Quynh'!$C$7:$E$391,3,0)</f>
        <v>A4</v>
      </c>
      <c r="O218" s="494">
        <f>VLOOKUP(N218,Sheet1!$B$2:$C$12,2,TRUE)</f>
        <v>7</v>
      </c>
      <c r="P218" s="494" t="str">
        <f>VLOOKUP(E218,'[20]Gui chi Quynh'!$C$7:$E$391,3,0)</f>
        <v>A3</v>
      </c>
      <c r="Q218" s="494">
        <f>VLOOKUP(P218,Sheet1!$B$2:$C$12,2,TRUE)</f>
        <v>8</v>
      </c>
      <c r="R218" s="494" t="str">
        <f>VLOOKUP($E218,'[21]Gui chi Quynh'!$C$7:$E$390,3,0)</f>
        <v>A4</v>
      </c>
      <c r="S218" s="494">
        <f>VLOOKUP(R218,Sheet1!$B$2:$C$12,2,TRUE)</f>
        <v>7</v>
      </c>
      <c r="T218" s="494" t="str">
        <f>VLOOKUP($E218,'[22]Gui chi Quynh'!$C$7:$E$390,3,0)</f>
        <v>A4</v>
      </c>
      <c r="U218" s="494">
        <f>VLOOKUP(T218,Sheet1!$B$2:$C$12,2,TRUE)</f>
        <v>7</v>
      </c>
      <c r="V218" s="494" t="str">
        <f>VLOOKUP($E218,'[23]Gui chi Quynh'!$C$7:$E$389,3,0)</f>
        <v>A3</v>
      </c>
      <c r="W218" s="494">
        <f>VLOOKUP(V218,Sheet1!$B$2:$C$12,2,TRUE)</f>
        <v>8</v>
      </c>
      <c r="X218" s="494" t="str">
        <f>VLOOKUP($E218,'[24]Gui chi Quynh'!$C$7:$E$389,3,0)</f>
        <v>A3</v>
      </c>
      <c r="Y218" s="494">
        <f>VLOOKUP(X218,Sheet1!$B$2:$C$12,2,TRUE)</f>
        <v>8</v>
      </c>
      <c r="Z218" s="494" t="str">
        <f>VLOOKUP($E218,'[25]Gui chi Quynh'!$C$7:$E$388,3,0)</f>
        <v>A4</v>
      </c>
      <c r="AA218" s="494">
        <f>VLOOKUP(Z218,Sheet1!$B$2:$C$12,2,TRUE)</f>
        <v>7</v>
      </c>
      <c r="AB218" s="494" t="str">
        <f>VLOOKUP($E218,'T5'!$E$9:$AH$337,24,0)</f>
        <v>A3</v>
      </c>
      <c r="AC218" s="494">
        <f>VLOOKUP(AB218,Sheet1!$B$2:$C$12,2,TRUE)</f>
        <v>8</v>
      </c>
      <c r="AD218" s="494"/>
      <c r="AE218" s="494" t="e">
        <f>VLOOKUP(AD218,Sheet1!$B$2:$C$12,2,TRUE)</f>
        <v>#N/A</v>
      </c>
      <c r="AF218" s="592" t="str">
        <f>VLOOKUP($E218,'[26]Tong hop ket qua'!$E$19:$M$219,9,0)</f>
        <v>Đạt yêu cầu</v>
      </c>
      <c r="AG218" s="709">
        <f t="shared" si="13"/>
        <v>7.5454545454545459</v>
      </c>
      <c r="AH218" s="709" t="str">
        <f t="shared" si="14"/>
        <v>11A*</v>
      </c>
      <c r="AI218" s="709">
        <f t="shared" si="15"/>
        <v>0</v>
      </c>
      <c r="AJ218" s="683"/>
      <c r="AK218" s="494" t="str">
        <f t="shared" si="16"/>
        <v>Tốt</v>
      </c>
      <c r="AL218" s="494" t="str">
        <f>VLOOKUP($E218,'cac dv gui'!$C$60:$AD$75,25,0)</f>
        <v>Tốt</v>
      </c>
      <c r="AM218" s="494" t="str">
        <f>VLOOKUP($E218,'cac dv gui'!$C$60:$AD$75,26,0)</f>
        <v>Tốt</v>
      </c>
      <c r="AN218" s="675"/>
      <c r="AO218" s="494"/>
      <c r="AP218" s="675"/>
      <c r="AQ218" s="675"/>
      <c r="AR218" s="675"/>
      <c r="AS218" s="675"/>
      <c r="AT218" s="494"/>
      <c r="AU218" s="684" t="s">
        <v>392</v>
      </c>
    </row>
    <row r="219" spans="1:47" s="684" customFormat="1" ht="24.95" customHeight="1" x14ac:dyDescent="0.25">
      <c r="A219" s="512" t="s">
        <v>1453</v>
      </c>
      <c r="B219" s="512">
        <f>COUNTIF($F$11:F219,F219)</f>
        <v>12</v>
      </c>
      <c r="C219" s="513" t="s">
        <v>984</v>
      </c>
      <c r="D219" s="562" t="s">
        <v>118</v>
      </c>
      <c r="E219" s="712" t="s">
        <v>556</v>
      </c>
      <c r="F219" s="494" t="s">
        <v>255</v>
      </c>
      <c r="G219" s="494" t="s">
        <v>974</v>
      </c>
      <c r="H219" s="494" t="str">
        <f>VLOOKUP(E219,'[16]Gui chi Quynh'!$C$7:$E$387,3,0)</f>
        <v>A4</v>
      </c>
      <c r="I219" s="494">
        <f>VLOOKUP(H219,Sheet1!$B$2:$C$12,2,TRUE)</f>
        <v>7</v>
      </c>
      <c r="J219" s="494" t="str">
        <f>VLOOKUP($E219,'[17]Gui chi Quynh'!$C$7:$E$387,3,0)</f>
        <v>A4</v>
      </c>
      <c r="K219" s="494">
        <f>VLOOKUP(J219,Sheet1!$B$2:$C$12,2,TRUE)</f>
        <v>7</v>
      </c>
      <c r="L219" s="494" t="str">
        <f>VLOOKUP(E219,'[18]Gui chi Quynh'!$C$7:$F$385,3,0)</f>
        <v>A3</v>
      </c>
      <c r="M219" s="494">
        <f>VLOOKUP(L219,Sheet1!$B$2:$C$12,2,TRUE)</f>
        <v>8</v>
      </c>
      <c r="N219" s="494" t="str">
        <f>VLOOKUP(E219,'[19]Gui chi Quynh'!$C$7:$E$391,3,0)</f>
        <v>A3</v>
      </c>
      <c r="O219" s="494">
        <f>VLOOKUP(N219,Sheet1!$B$2:$C$12,2,TRUE)</f>
        <v>8</v>
      </c>
      <c r="P219" s="494" t="str">
        <f>VLOOKUP(E219,'[20]Gui chi Quynh'!$C$7:$E$391,3,0)</f>
        <v>A4</v>
      </c>
      <c r="Q219" s="494">
        <f>VLOOKUP(P219,Sheet1!$B$2:$C$12,2,TRUE)</f>
        <v>7</v>
      </c>
      <c r="R219" s="494" t="str">
        <f>VLOOKUP($E219,'[21]Gui chi Quynh'!$C$7:$E$390,3,0)</f>
        <v>A3</v>
      </c>
      <c r="S219" s="494">
        <f>VLOOKUP(R219,Sheet1!$B$2:$C$12,2,TRUE)</f>
        <v>8</v>
      </c>
      <c r="T219" s="494" t="str">
        <f>VLOOKUP($E219,'[22]Gui chi Quynh'!$C$7:$E$390,3,0)</f>
        <v>A4</v>
      </c>
      <c r="U219" s="494">
        <f>VLOOKUP(T219,Sheet1!$B$2:$C$12,2,TRUE)</f>
        <v>7</v>
      </c>
      <c r="V219" s="494" t="str">
        <f>VLOOKUP($E219,'[23]Gui chi Quynh'!$C$7:$E$389,3,0)</f>
        <v>A4</v>
      </c>
      <c r="W219" s="494">
        <f>VLOOKUP(V219,Sheet1!$B$2:$C$12,2,TRUE)</f>
        <v>7</v>
      </c>
      <c r="X219" s="494" t="str">
        <f>VLOOKUP($E219,'[24]Gui chi Quynh'!$C$7:$E$389,3,0)</f>
        <v>A4</v>
      </c>
      <c r="Y219" s="494">
        <f>VLOOKUP(X219,Sheet1!$B$2:$C$12,2,TRUE)</f>
        <v>7</v>
      </c>
      <c r="Z219" s="494" t="str">
        <f>VLOOKUP($E219,'[25]Gui chi Quynh'!$C$7:$E$388,3,0)</f>
        <v>A4</v>
      </c>
      <c r="AA219" s="494">
        <f>VLOOKUP(Z219,Sheet1!$B$2:$C$12,2,TRUE)</f>
        <v>7</v>
      </c>
      <c r="AB219" s="494" t="str">
        <f>VLOOKUP($E219,'T5'!$E$9:$AH$337,24,0)</f>
        <v>A4</v>
      </c>
      <c r="AC219" s="494">
        <f>VLOOKUP(AB219,Sheet1!$B$2:$C$12,2,TRUE)</f>
        <v>7</v>
      </c>
      <c r="AD219" s="494"/>
      <c r="AE219" s="494" t="e">
        <f>VLOOKUP(AD219,Sheet1!$B$2:$C$12,2,TRUE)</f>
        <v>#N/A</v>
      </c>
      <c r="AF219" s="592" t="str">
        <f>VLOOKUP($E219,'[26]Tong hop ket qua'!$E$19:$M$219,9,0)</f>
        <v>Khá</v>
      </c>
      <c r="AG219" s="709">
        <f t="shared" si="13"/>
        <v>7.2727272727272725</v>
      </c>
      <c r="AH219" s="709" t="str">
        <f t="shared" si="14"/>
        <v>11A*</v>
      </c>
      <c r="AI219" s="709">
        <f t="shared" si="15"/>
        <v>0</v>
      </c>
      <c r="AJ219" s="683"/>
      <c r="AK219" s="494" t="str">
        <f t="shared" si="16"/>
        <v>Tốt</v>
      </c>
      <c r="AL219" s="494" t="str">
        <f>VLOOKUP($E219,'cac dv gui'!$C$60:$AD$75,25,0)</f>
        <v>Tốt</v>
      </c>
      <c r="AM219" s="494" t="str">
        <f>VLOOKUP($E219,'cac dv gui'!$C$60:$AD$75,26,0)</f>
        <v>Tốt</v>
      </c>
      <c r="AN219" s="675"/>
      <c r="AO219" s="494"/>
      <c r="AP219" s="675"/>
      <c r="AQ219" s="675"/>
      <c r="AR219" s="675"/>
      <c r="AS219" s="675"/>
      <c r="AT219" s="494"/>
      <c r="AU219" s="684" t="s">
        <v>393</v>
      </c>
    </row>
    <row r="220" spans="1:47" s="684" customFormat="1" ht="24.95" customHeight="1" x14ac:dyDescent="0.25">
      <c r="A220" s="512" t="s">
        <v>1454</v>
      </c>
      <c r="B220" s="512">
        <f>COUNTIF($F$11:F220,F220)</f>
        <v>13</v>
      </c>
      <c r="C220" s="513" t="s">
        <v>984</v>
      </c>
      <c r="D220" s="562" t="s">
        <v>116</v>
      </c>
      <c r="E220" s="712" t="s">
        <v>554</v>
      </c>
      <c r="F220" s="494" t="s">
        <v>255</v>
      </c>
      <c r="G220" s="494" t="s">
        <v>974</v>
      </c>
      <c r="H220" s="494" t="str">
        <f>VLOOKUP(E220,'[16]Gui chi Quynh'!$C$7:$E$387,3,0)</f>
        <v>A3</v>
      </c>
      <c r="I220" s="494">
        <f>VLOOKUP(H220,Sheet1!$B$2:$C$12,2,TRUE)</f>
        <v>8</v>
      </c>
      <c r="J220" s="494" t="str">
        <f>VLOOKUP($E220,'[17]Gui chi Quynh'!$C$7:$E$387,3,0)</f>
        <v>A4</v>
      </c>
      <c r="K220" s="494">
        <f>VLOOKUP(J220,Sheet1!$B$2:$C$12,2,TRUE)</f>
        <v>7</v>
      </c>
      <c r="L220" s="494" t="str">
        <f>VLOOKUP(E220,'[18]Gui chi Quynh'!$C$7:$F$385,3,0)</f>
        <v>A3</v>
      </c>
      <c r="M220" s="494">
        <f>VLOOKUP(L220,Sheet1!$B$2:$C$12,2,TRUE)</f>
        <v>8</v>
      </c>
      <c r="N220" s="494" t="str">
        <f>VLOOKUP(E220,'[19]Gui chi Quynh'!$C$7:$E$391,3,0)</f>
        <v>A4</v>
      </c>
      <c r="O220" s="494">
        <f>VLOOKUP(N220,Sheet1!$B$2:$C$12,2,TRUE)</f>
        <v>7</v>
      </c>
      <c r="P220" s="494" t="str">
        <f>VLOOKUP(E220,'[20]Gui chi Quynh'!$C$7:$E$391,3,0)</f>
        <v>A2</v>
      </c>
      <c r="Q220" s="494">
        <f>VLOOKUP(P220,Sheet1!$B$2:$C$12,2,TRUE)</f>
        <v>9</v>
      </c>
      <c r="R220" s="494" t="str">
        <f>VLOOKUP($E220,'[21]Gui chi Quynh'!$C$7:$E$390,3,0)</f>
        <v>A3</v>
      </c>
      <c r="S220" s="494">
        <f>VLOOKUP(R220,Sheet1!$B$2:$C$12,2,TRUE)</f>
        <v>8</v>
      </c>
      <c r="T220" s="494" t="str">
        <f>VLOOKUP($E220,'[22]Gui chi Quynh'!$C$7:$E$390,3,0)</f>
        <v>A3</v>
      </c>
      <c r="U220" s="494">
        <f>VLOOKUP(T220,Sheet1!$B$2:$C$12,2,TRUE)</f>
        <v>8</v>
      </c>
      <c r="V220" s="494" t="str">
        <f>VLOOKUP($E220,'[23]Gui chi Quynh'!$C$7:$E$389,3,0)</f>
        <v>A3</v>
      </c>
      <c r="W220" s="494">
        <f>VLOOKUP(V220,Sheet1!$B$2:$C$12,2,TRUE)</f>
        <v>8</v>
      </c>
      <c r="X220" s="494" t="str">
        <f>VLOOKUP($E220,'[24]Gui chi Quynh'!$C$7:$E$389,3,0)</f>
        <v>A4</v>
      </c>
      <c r="Y220" s="494">
        <f>VLOOKUP(X220,Sheet1!$B$2:$C$12,2,TRUE)</f>
        <v>7</v>
      </c>
      <c r="Z220" s="494" t="str">
        <f>VLOOKUP($E220,'[25]Gui chi Quynh'!$C$7:$E$388,3,0)</f>
        <v>A4</v>
      </c>
      <c r="AA220" s="494">
        <f>VLOOKUP(Z220,Sheet1!$B$2:$C$12,2,TRUE)</f>
        <v>7</v>
      </c>
      <c r="AB220" s="494" t="str">
        <f>VLOOKUP($E220,'T5'!$E$9:$AH$337,24,0)</f>
        <v>A3</v>
      </c>
      <c r="AC220" s="494">
        <f>VLOOKUP(AB220,Sheet1!$B$2:$C$12,2,TRUE)</f>
        <v>8</v>
      </c>
      <c r="AD220" s="494"/>
      <c r="AE220" s="494" t="e">
        <f>VLOOKUP(AD220,Sheet1!$B$2:$C$12,2,TRUE)</f>
        <v>#N/A</v>
      </c>
      <c r="AF220" s="592" t="str">
        <f>VLOOKUP($E220,'[26]Tong hop ket qua'!$E$19:$M$219,9,0)</f>
        <v>Khá</v>
      </c>
      <c r="AG220" s="709">
        <f t="shared" si="13"/>
        <v>7.7272727272727275</v>
      </c>
      <c r="AH220" s="709" t="str">
        <f t="shared" si="14"/>
        <v>11A*</v>
      </c>
      <c r="AI220" s="709">
        <f t="shared" si="15"/>
        <v>0</v>
      </c>
      <c r="AJ220" s="683"/>
      <c r="AK220" s="494" t="str">
        <f t="shared" si="16"/>
        <v>Tốt</v>
      </c>
      <c r="AL220" s="494" t="str">
        <f>VLOOKUP($E220,'cac dv gui'!$C$60:$AD$75,25,0)</f>
        <v>Tốt</v>
      </c>
      <c r="AM220" s="494" t="str">
        <f>VLOOKUP($E220,'cac dv gui'!$C$60:$AD$75,26,0)</f>
        <v>Tốt</v>
      </c>
      <c r="AN220" s="675"/>
      <c r="AO220" s="494"/>
      <c r="AP220" s="675"/>
      <c r="AQ220" s="675"/>
      <c r="AR220" s="675"/>
      <c r="AS220" s="675"/>
      <c r="AT220" s="494"/>
      <c r="AU220" s="684" t="s">
        <v>392</v>
      </c>
    </row>
    <row r="221" spans="1:47" s="684" customFormat="1" ht="24.95" customHeight="1" x14ac:dyDescent="0.25">
      <c r="A221" s="512" t="s">
        <v>1455</v>
      </c>
      <c r="B221" s="512">
        <f>COUNTIF($F$11:F221,F221)</f>
        <v>14</v>
      </c>
      <c r="C221" s="513" t="s">
        <v>984</v>
      </c>
      <c r="D221" s="562" t="s">
        <v>114</v>
      </c>
      <c r="E221" s="712" t="s">
        <v>550</v>
      </c>
      <c r="F221" s="494" t="s">
        <v>255</v>
      </c>
      <c r="G221" s="494" t="s">
        <v>974</v>
      </c>
      <c r="H221" s="494" t="str">
        <f>VLOOKUP(E221,'[16]Gui chi Quynh'!$C$7:$E$387,3,0)</f>
        <v>A3</v>
      </c>
      <c r="I221" s="494">
        <f>VLOOKUP(H221,Sheet1!$B$2:$C$12,2,TRUE)</f>
        <v>8</v>
      </c>
      <c r="J221" s="494" t="str">
        <f>VLOOKUP($E221,'[17]Gui chi Quynh'!$C$7:$E$387,3,0)</f>
        <v>A4</v>
      </c>
      <c r="K221" s="494">
        <f>VLOOKUP(J221,Sheet1!$B$2:$C$12,2,TRUE)</f>
        <v>7</v>
      </c>
      <c r="L221" s="494" t="str">
        <f>VLOOKUP(E221,'[18]Gui chi Quynh'!$C$7:$F$385,3,0)</f>
        <v>A3</v>
      </c>
      <c r="M221" s="494">
        <f>VLOOKUP(L221,Sheet1!$B$2:$C$12,2,TRUE)</f>
        <v>8</v>
      </c>
      <c r="N221" s="494" t="str">
        <f>VLOOKUP(E221,'[19]Gui chi Quynh'!$C$7:$E$391,3,0)</f>
        <v>A4</v>
      </c>
      <c r="O221" s="494">
        <f>VLOOKUP(N221,Sheet1!$B$2:$C$12,2,TRUE)</f>
        <v>7</v>
      </c>
      <c r="P221" s="494" t="str">
        <f>VLOOKUP(E221,'[20]Gui chi Quynh'!$C$7:$E$391,3,0)</f>
        <v>A3</v>
      </c>
      <c r="Q221" s="494">
        <f>VLOOKUP(P221,Sheet1!$B$2:$C$12,2,TRUE)</f>
        <v>8</v>
      </c>
      <c r="R221" s="494" t="str">
        <f>VLOOKUP($E221,'[21]Gui chi Quynh'!$C$7:$E$390,3,0)</f>
        <v>A3</v>
      </c>
      <c r="S221" s="494">
        <f>VLOOKUP(R221,Sheet1!$B$2:$C$12,2,TRUE)</f>
        <v>8</v>
      </c>
      <c r="T221" s="494" t="str">
        <f>VLOOKUP($E221,'[22]Gui chi Quynh'!$C$7:$E$390,3,0)</f>
        <v>A3</v>
      </c>
      <c r="U221" s="494">
        <f>VLOOKUP(T221,Sheet1!$B$2:$C$12,2,TRUE)</f>
        <v>8</v>
      </c>
      <c r="V221" s="494" t="str">
        <f>VLOOKUP($E221,'[23]Gui chi Quynh'!$C$7:$E$389,3,0)</f>
        <v>A4</v>
      </c>
      <c r="W221" s="494">
        <f>VLOOKUP(V221,Sheet1!$B$2:$C$12,2,TRUE)</f>
        <v>7</v>
      </c>
      <c r="X221" s="494" t="str">
        <f>VLOOKUP($E221,'[24]Gui chi Quynh'!$C$7:$E$389,3,0)</f>
        <v>A4</v>
      </c>
      <c r="Y221" s="494">
        <f>VLOOKUP(X221,Sheet1!$B$2:$C$12,2,TRUE)</f>
        <v>7</v>
      </c>
      <c r="Z221" s="494" t="str">
        <f>VLOOKUP($E221,'[25]Gui chi Quynh'!$C$7:$E$388,3,0)</f>
        <v>A4</v>
      </c>
      <c r="AA221" s="494">
        <f>VLOOKUP(Z221,Sheet1!$B$2:$C$12,2,TRUE)</f>
        <v>7</v>
      </c>
      <c r="AB221" s="494" t="str">
        <f>VLOOKUP($E221,'T5'!$E$9:$AH$337,24,0)</f>
        <v>A3</v>
      </c>
      <c r="AC221" s="494">
        <f>VLOOKUP(AB221,Sheet1!$B$2:$C$12,2,TRUE)</f>
        <v>8</v>
      </c>
      <c r="AD221" s="494"/>
      <c r="AE221" s="494" t="e">
        <f>VLOOKUP(AD221,Sheet1!$B$2:$C$12,2,TRUE)</f>
        <v>#N/A</v>
      </c>
      <c r="AF221" s="592" t="str">
        <f>VLOOKUP($E221,'[26]Tong hop ket qua'!$E$19:$M$219,9,0)</f>
        <v>Khá</v>
      </c>
      <c r="AG221" s="709">
        <f>(I221+K221+M221+O221+Q221+S221+U221+W221+Y221+AA221+AC221)/11</f>
        <v>7.5454545454545459</v>
      </c>
      <c r="AH221" s="709" t="str">
        <f t="shared" si="14"/>
        <v>11A*</v>
      </c>
      <c r="AI221" s="709">
        <f t="shared" si="15"/>
        <v>0</v>
      </c>
      <c r="AJ221" s="683"/>
      <c r="AK221" s="494" t="str">
        <f t="shared" si="16"/>
        <v>Tốt</v>
      </c>
      <c r="AL221" s="494" t="str">
        <f>VLOOKUP($E221,'cac dv gui'!$C$60:$AD$75,25,0)</f>
        <v>Xuất sắc</v>
      </c>
      <c r="AM221" s="494" t="str">
        <f>VLOOKUP($E221,'cac dv gui'!$C$60:$AD$75,26,0)</f>
        <v>Tốt</v>
      </c>
      <c r="AN221" s="675"/>
      <c r="AO221" s="494"/>
      <c r="AP221" s="675"/>
      <c r="AQ221" s="675"/>
      <c r="AR221" s="675"/>
      <c r="AS221" s="675"/>
      <c r="AT221" s="494"/>
      <c r="AU221" s="684" t="s">
        <v>392</v>
      </c>
    </row>
    <row r="222" spans="1:47" s="684" customFormat="1" ht="24.95" customHeight="1" x14ac:dyDescent="0.25">
      <c r="A222" s="512" t="s">
        <v>1456</v>
      </c>
      <c r="B222" s="512">
        <f>COUNTIF($F$11:F222,F222)</f>
        <v>15</v>
      </c>
      <c r="C222" s="513" t="s">
        <v>984</v>
      </c>
      <c r="D222" s="562" t="s">
        <v>122</v>
      </c>
      <c r="E222" s="712" t="s">
        <v>560</v>
      </c>
      <c r="F222" s="494" t="s">
        <v>255</v>
      </c>
      <c r="G222" s="494" t="s">
        <v>974</v>
      </c>
      <c r="H222" s="494" t="str">
        <f>VLOOKUP(E222,'[16]Gui chi Quynh'!$C$7:$E$387,3,0)</f>
        <v>A3</v>
      </c>
      <c r="I222" s="494">
        <f>VLOOKUP(H222,Sheet1!$B$2:$C$12,2,TRUE)</f>
        <v>8</v>
      </c>
      <c r="J222" s="494" t="str">
        <f>VLOOKUP($E222,'[17]Gui chi Quynh'!$C$7:$E$387,3,0)</f>
        <v>A4</v>
      </c>
      <c r="K222" s="494">
        <f>VLOOKUP(J222,Sheet1!$B$2:$C$12,2,TRUE)</f>
        <v>7</v>
      </c>
      <c r="L222" s="494" t="str">
        <f>VLOOKUP(E222,'[18]Gui chi Quynh'!$C$7:$F$385,3,0)</f>
        <v>A4</v>
      </c>
      <c r="M222" s="494">
        <f>VLOOKUP(L222,Sheet1!$B$2:$C$12,2,TRUE)</f>
        <v>7</v>
      </c>
      <c r="N222" s="494" t="str">
        <f>VLOOKUP(E222,'[19]Gui chi Quynh'!$C$7:$E$391,3,0)</f>
        <v>A4</v>
      </c>
      <c r="O222" s="494">
        <f>VLOOKUP(N222,Sheet1!$B$2:$C$12,2,TRUE)</f>
        <v>7</v>
      </c>
      <c r="P222" s="494" t="str">
        <f>VLOOKUP(E222,'[20]Gui chi Quynh'!$C$7:$E$391,3,0)</f>
        <v>A3</v>
      </c>
      <c r="Q222" s="494">
        <f>VLOOKUP(P222,Sheet1!$B$2:$C$12,2,TRUE)</f>
        <v>8</v>
      </c>
      <c r="R222" s="494" t="str">
        <f>VLOOKUP($E222,'[21]Gui chi Quynh'!$C$7:$E$390,3,0)</f>
        <v>A3</v>
      </c>
      <c r="S222" s="494">
        <f>VLOOKUP(R222,Sheet1!$B$2:$C$12,2,TRUE)</f>
        <v>8</v>
      </c>
      <c r="T222" s="494" t="str">
        <f>VLOOKUP($E222,'[22]Gui chi Quynh'!$C$7:$E$390,3,0)</f>
        <v>A3</v>
      </c>
      <c r="U222" s="494">
        <f>VLOOKUP(T222,Sheet1!$B$2:$C$12,2,TRUE)</f>
        <v>8</v>
      </c>
      <c r="V222" s="494" t="str">
        <f>VLOOKUP($E222,'[23]Gui chi Quynh'!$C$7:$E$389,3,0)</f>
        <v>A4</v>
      </c>
      <c r="W222" s="494">
        <f>VLOOKUP(V222,Sheet1!$B$2:$C$12,2,TRUE)</f>
        <v>7</v>
      </c>
      <c r="X222" s="494" t="str">
        <f>VLOOKUP($E222,'[24]Gui chi Quynh'!$C$7:$E$389,3,0)</f>
        <v>A4</v>
      </c>
      <c r="Y222" s="494">
        <f>VLOOKUP(X222,Sheet1!$B$2:$C$12,2,TRUE)</f>
        <v>7</v>
      </c>
      <c r="Z222" s="494" t="str">
        <f>VLOOKUP($E222,'[25]Gui chi Quynh'!$C$7:$E$388,3,0)</f>
        <v>A4</v>
      </c>
      <c r="AA222" s="494">
        <f>VLOOKUP(Z222,Sheet1!$B$2:$C$12,2,TRUE)</f>
        <v>7</v>
      </c>
      <c r="AB222" s="494" t="str">
        <f>VLOOKUP($E222,'T5'!$E$9:$AH$337,24,0)</f>
        <v>A3</v>
      </c>
      <c r="AC222" s="494">
        <f>VLOOKUP(AB222,Sheet1!$B$2:$C$12,2,TRUE)</f>
        <v>8</v>
      </c>
      <c r="AD222" s="494"/>
      <c r="AE222" s="494" t="e">
        <f>VLOOKUP(AD222,Sheet1!$B$2:$C$12,2,TRUE)</f>
        <v>#N/A</v>
      </c>
      <c r="AF222" s="592" t="str">
        <f>VLOOKUP($E222,'[26]Tong hop ket qua'!$E$19:$M$219,9,0)</f>
        <v>Khá</v>
      </c>
      <c r="AG222" s="709">
        <f t="shared" si="13"/>
        <v>7.4545454545454541</v>
      </c>
      <c r="AH222" s="709" t="str">
        <f t="shared" si="14"/>
        <v>11A*</v>
      </c>
      <c r="AI222" s="709">
        <f t="shared" si="15"/>
        <v>0</v>
      </c>
      <c r="AJ222" s="683"/>
      <c r="AK222" s="494" t="str">
        <f t="shared" si="16"/>
        <v>Tốt</v>
      </c>
      <c r="AL222" s="494" t="str">
        <f>VLOOKUP($E222,'cac dv gui'!$C$60:$AD$75,25,0)</f>
        <v>Xuất sắc</v>
      </c>
      <c r="AM222" s="494" t="str">
        <f>VLOOKUP($E222,'cac dv gui'!$C$60:$AD$75,26,0)</f>
        <v>Tốt</v>
      </c>
      <c r="AN222" s="675"/>
      <c r="AO222" s="494"/>
      <c r="AP222" s="675"/>
      <c r="AQ222" s="675"/>
      <c r="AR222" s="675"/>
      <c r="AS222" s="675"/>
      <c r="AT222" s="494"/>
      <c r="AU222" s="684" t="s">
        <v>392</v>
      </c>
    </row>
    <row r="223" spans="1:47" s="684" customFormat="1" ht="24.95" customHeight="1" x14ac:dyDescent="0.25">
      <c r="A223" s="512" t="s">
        <v>1457</v>
      </c>
      <c r="B223" s="512">
        <f>COUNTIF($F$11:F223,F223)</f>
        <v>9</v>
      </c>
      <c r="C223" s="513" t="s">
        <v>985</v>
      </c>
      <c r="D223" s="552" t="s">
        <v>130</v>
      </c>
      <c r="E223" s="553" t="s">
        <v>567</v>
      </c>
      <c r="F223" s="494" t="s">
        <v>338</v>
      </c>
      <c r="G223" s="494" t="s">
        <v>974</v>
      </c>
      <c r="H223" s="494" t="str">
        <f>VLOOKUP(E223,'[16]Gui chi Quynh'!$C$7:$E$387,3,0)</f>
        <v>A3</v>
      </c>
      <c r="I223" s="494">
        <f>VLOOKUP(H223,Sheet1!$B$2:$C$12,2,TRUE)</f>
        <v>8</v>
      </c>
      <c r="J223" s="494" t="str">
        <f>VLOOKUP($E223,'[17]Gui chi Quynh'!$C$7:$E$387,3,0)</f>
        <v>A4</v>
      </c>
      <c r="K223" s="494">
        <f>VLOOKUP(J223,Sheet1!$B$2:$C$12,2,TRUE)</f>
        <v>7</v>
      </c>
      <c r="L223" s="494" t="str">
        <f>VLOOKUP(E223,'[18]Gui chi Quynh'!$C$7:$F$385,3,0)</f>
        <v>A2</v>
      </c>
      <c r="M223" s="494">
        <f>VLOOKUP(L223,Sheet1!$B$2:$C$12,2,TRUE)</f>
        <v>9</v>
      </c>
      <c r="N223" s="494" t="str">
        <f>VLOOKUP(E223,'[19]Gui chi Quynh'!$C$7:$E$391,3,0)</f>
        <v>A3</v>
      </c>
      <c r="O223" s="494">
        <f>VLOOKUP(N223,Sheet1!$B$2:$C$12,2,TRUE)</f>
        <v>8</v>
      </c>
      <c r="P223" s="494" t="str">
        <f>VLOOKUP(E223,'[20]Gui chi Quynh'!$C$7:$E$391,3,0)</f>
        <v>A3</v>
      </c>
      <c r="Q223" s="494">
        <f>VLOOKUP(P223,Sheet1!$B$2:$C$12,2,TRUE)</f>
        <v>8</v>
      </c>
      <c r="R223" s="494" t="str">
        <f>VLOOKUP($E223,'[21]Gui chi Quynh'!$C$7:$E$390,3,0)</f>
        <v>A3</v>
      </c>
      <c r="S223" s="494">
        <f>VLOOKUP(R223,Sheet1!$B$2:$C$12,2,TRUE)</f>
        <v>8</v>
      </c>
      <c r="T223" s="494" t="str">
        <f>VLOOKUP($E223,'[22]Gui chi Quynh'!$C$7:$E$390,3,0)</f>
        <v>A4</v>
      </c>
      <c r="U223" s="494">
        <f>VLOOKUP(T223,Sheet1!$B$2:$C$12,2,TRUE)</f>
        <v>7</v>
      </c>
      <c r="V223" s="494" t="str">
        <f>VLOOKUP($E223,'[23]Gui chi Quynh'!$C$7:$E$389,3,0)</f>
        <v>A4</v>
      </c>
      <c r="W223" s="494">
        <f>VLOOKUP(V223,Sheet1!$B$2:$C$12,2,TRUE)</f>
        <v>7</v>
      </c>
      <c r="X223" s="494" t="str">
        <f>VLOOKUP($E223,'[24]Gui chi Quynh'!$C$7:$E$389,3,0)</f>
        <v>A3</v>
      </c>
      <c r="Y223" s="494">
        <f>VLOOKUP(X223,Sheet1!$B$2:$C$12,2,TRUE)</f>
        <v>8</v>
      </c>
      <c r="Z223" s="494" t="str">
        <f>VLOOKUP($E223,'[25]Gui chi Quynh'!$C$7:$E$388,3,0)</f>
        <v>A3</v>
      </c>
      <c r="AA223" s="494">
        <f>VLOOKUP(Z223,Sheet1!$B$2:$C$12,2,TRUE)</f>
        <v>8</v>
      </c>
      <c r="AB223" s="494" t="str">
        <f>VLOOKUP($E223,'T5'!$E$9:$AH$337,24,0)</f>
        <v>A3</v>
      </c>
      <c r="AC223" s="494">
        <f>VLOOKUP(AB223,Sheet1!$B$2:$C$12,2,TRUE)</f>
        <v>8</v>
      </c>
      <c r="AD223" s="494"/>
      <c r="AE223" s="494" t="e">
        <f>VLOOKUP(AD223,Sheet1!$B$2:$C$12,2,TRUE)</f>
        <v>#N/A</v>
      </c>
      <c r="AF223" s="592"/>
      <c r="AG223" s="709">
        <f t="shared" si="13"/>
        <v>7.8181818181818183</v>
      </c>
      <c r="AH223" s="709" t="str">
        <f t="shared" si="14"/>
        <v>11A*</v>
      </c>
      <c r="AI223" s="709">
        <f t="shared" si="15"/>
        <v>0</v>
      </c>
      <c r="AJ223" s="683"/>
      <c r="AK223" s="494" t="str">
        <f t="shared" si="16"/>
        <v>Tốt</v>
      </c>
      <c r="AL223" s="494" t="str">
        <f>VLOOKUP($E223,'cac dv gui'!$C$161:$AD$188,25,0)</f>
        <v>Tốt</v>
      </c>
      <c r="AM223" s="494" t="str">
        <f>VLOOKUP($E223,'cac dv gui'!$C$161:$AD$188,26,0)</f>
        <v>Tốt</v>
      </c>
      <c r="AN223" s="675"/>
      <c r="AO223" s="494"/>
      <c r="AP223" s="675"/>
      <c r="AQ223" s="675"/>
      <c r="AR223" s="675"/>
      <c r="AS223" s="675"/>
      <c r="AT223" s="494"/>
      <c r="AU223" s="684" t="s">
        <v>392</v>
      </c>
    </row>
    <row r="224" spans="1:47" s="684" customFormat="1" ht="24.95" customHeight="1" x14ac:dyDescent="0.25">
      <c r="A224" s="512" t="s">
        <v>1458</v>
      </c>
      <c r="B224" s="512">
        <f>COUNTIF($F$11:F224,F224)</f>
        <v>10</v>
      </c>
      <c r="C224" s="513" t="s">
        <v>985</v>
      </c>
      <c r="D224" s="552" t="s">
        <v>128</v>
      </c>
      <c r="E224" s="553" t="s">
        <v>569</v>
      </c>
      <c r="F224" s="494" t="s">
        <v>338</v>
      </c>
      <c r="G224" s="494" t="s">
        <v>974</v>
      </c>
      <c r="H224" s="494" t="str">
        <f>VLOOKUP(E224,'[16]Gui chi Quynh'!$C$7:$E$387,3,0)</f>
        <v>A4</v>
      </c>
      <c r="I224" s="494">
        <f>VLOOKUP(H224,Sheet1!$B$2:$C$12,2,TRUE)</f>
        <v>7</v>
      </c>
      <c r="J224" s="494" t="str">
        <f>VLOOKUP($E224,'[17]Gui chi Quynh'!$C$7:$E$387,3,0)</f>
        <v>A4</v>
      </c>
      <c r="K224" s="494">
        <f>VLOOKUP(J224,Sheet1!$B$2:$C$12,2,TRUE)</f>
        <v>7</v>
      </c>
      <c r="L224" s="494" t="str">
        <f>VLOOKUP(E224,'[18]Gui chi Quynh'!$C$7:$F$385,3,0)</f>
        <v>A4</v>
      </c>
      <c r="M224" s="494">
        <f>VLOOKUP(L224,Sheet1!$B$2:$C$12,2,TRUE)</f>
        <v>7</v>
      </c>
      <c r="N224" s="494" t="str">
        <f>VLOOKUP(E224,'[19]Gui chi Quynh'!$C$7:$E$391,3,0)</f>
        <v>A4</v>
      </c>
      <c r="O224" s="494">
        <f>VLOOKUP(N224,Sheet1!$B$2:$C$12,2,TRUE)</f>
        <v>7</v>
      </c>
      <c r="P224" s="494" t="str">
        <f>VLOOKUP(E224,'[20]Gui chi Quynh'!$C$7:$E$391,3,0)</f>
        <v>A4</v>
      </c>
      <c r="Q224" s="494">
        <f>VLOOKUP(P224,Sheet1!$B$2:$C$12,2,TRUE)</f>
        <v>7</v>
      </c>
      <c r="R224" s="494" t="str">
        <f>VLOOKUP($E224,'[21]Gui chi Quynh'!$C$7:$E$390,3,0)</f>
        <v>A4</v>
      </c>
      <c r="S224" s="494">
        <f>VLOOKUP(R224,Sheet1!$B$2:$C$12,2,TRUE)</f>
        <v>7</v>
      </c>
      <c r="T224" s="494" t="str">
        <f>VLOOKUP($E224,'[22]Gui chi Quynh'!$C$7:$E$390,3,0)</f>
        <v>A4</v>
      </c>
      <c r="U224" s="494">
        <f>VLOOKUP(T224,Sheet1!$B$2:$C$12,2,TRUE)</f>
        <v>7</v>
      </c>
      <c r="V224" s="494" t="str">
        <f>VLOOKUP($E224,'[23]Gui chi Quynh'!$C$7:$E$389,3,0)</f>
        <v>A4</v>
      </c>
      <c r="W224" s="494">
        <f>VLOOKUP(V224,Sheet1!$B$2:$C$12,2,TRUE)</f>
        <v>7</v>
      </c>
      <c r="X224" s="494" t="str">
        <f>VLOOKUP($E224,'[24]Gui chi Quynh'!$C$7:$E$389,3,0)</f>
        <v>A3</v>
      </c>
      <c r="Y224" s="494">
        <f>VLOOKUP(X224,Sheet1!$B$2:$C$12,2,TRUE)</f>
        <v>8</v>
      </c>
      <c r="Z224" s="494" t="str">
        <f>VLOOKUP($E224,'[25]Gui chi Quynh'!$C$7:$E$388,3,0)</f>
        <v>A3</v>
      </c>
      <c r="AA224" s="494">
        <f>VLOOKUP(Z224,Sheet1!$B$2:$C$12,2,TRUE)</f>
        <v>8</v>
      </c>
      <c r="AB224" s="494" t="str">
        <f>VLOOKUP($E224,'T5'!$E$9:$AH$337,24,0)</f>
        <v>A3</v>
      </c>
      <c r="AC224" s="494">
        <f>VLOOKUP(AB224,Sheet1!$B$2:$C$12,2,TRUE)</f>
        <v>8</v>
      </c>
      <c r="AD224" s="494"/>
      <c r="AE224" s="494" t="e">
        <f>VLOOKUP(AD224,Sheet1!$B$2:$C$12,2,TRUE)</f>
        <v>#N/A</v>
      </c>
      <c r="AF224" s="592"/>
      <c r="AG224" s="709">
        <f t="shared" si="13"/>
        <v>7.2727272727272725</v>
      </c>
      <c r="AH224" s="709" t="str">
        <f t="shared" si="14"/>
        <v>11A*</v>
      </c>
      <c r="AI224" s="709">
        <f t="shared" si="15"/>
        <v>0</v>
      </c>
      <c r="AJ224" s="683"/>
      <c r="AK224" s="494" t="str">
        <f t="shared" si="16"/>
        <v>Tốt</v>
      </c>
      <c r="AL224" s="494" t="str">
        <f>VLOOKUP($E224,'cac dv gui'!$C$161:$AD$188,25,0)</f>
        <v>Xuất sắc</v>
      </c>
      <c r="AM224" s="494" t="str">
        <f>VLOOKUP($E224,'cac dv gui'!$C$161:$AD$188,26,0)</f>
        <v>Tốt</v>
      </c>
      <c r="AN224" s="675"/>
      <c r="AO224" s="494"/>
      <c r="AP224" s="675"/>
      <c r="AQ224" s="675"/>
      <c r="AR224" s="675"/>
      <c r="AS224" s="675"/>
      <c r="AT224" s="494"/>
      <c r="AU224" s="684" t="s">
        <v>392</v>
      </c>
    </row>
    <row r="225" spans="1:47" s="684" customFormat="1" ht="24.95" customHeight="1" x14ac:dyDescent="0.25">
      <c r="A225" s="512" t="s">
        <v>1459</v>
      </c>
      <c r="B225" s="512">
        <f>COUNTIF($F$11:F225,F225)</f>
        <v>11</v>
      </c>
      <c r="C225" s="513" t="s">
        <v>984</v>
      </c>
      <c r="D225" s="552" t="s">
        <v>131</v>
      </c>
      <c r="E225" s="553" t="s">
        <v>570</v>
      </c>
      <c r="F225" s="494" t="s">
        <v>338</v>
      </c>
      <c r="G225" s="494" t="s">
        <v>974</v>
      </c>
      <c r="H225" s="494" t="str">
        <f>VLOOKUP(E225,'[16]Gui chi Quynh'!$C$7:$E$387,3,0)</f>
        <v>A3</v>
      </c>
      <c r="I225" s="494">
        <f>VLOOKUP(H225,Sheet1!$B$2:$C$12,2,TRUE)</f>
        <v>8</v>
      </c>
      <c r="J225" s="494" t="str">
        <f>VLOOKUP($E225,'[17]Gui chi Quynh'!$C$7:$E$387,3,0)</f>
        <v>A4</v>
      </c>
      <c r="K225" s="494">
        <f>VLOOKUP(J225,Sheet1!$B$2:$C$12,2,TRUE)</f>
        <v>7</v>
      </c>
      <c r="L225" s="494" t="str">
        <f>VLOOKUP(E225,'[18]Gui chi Quynh'!$C$7:$F$385,3,0)</f>
        <v>A3</v>
      </c>
      <c r="M225" s="494">
        <f>VLOOKUP(L225,Sheet1!$B$2:$C$12,2,TRUE)</f>
        <v>8</v>
      </c>
      <c r="N225" s="494" t="str">
        <f>VLOOKUP(E225,'[19]Gui chi Quynh'!$C$7:$E$391,3,0)</f>
        <v>A4</v>
      </c>
      <c r="O225" s="494">
        <f>VLOOKUP(N225,Sheet1!$B$2:$C$12,2,TRUE)</f>
        <v>7</v>
      </c>
      <c r="P225" s="494" t="str">
        <f>VLOOKUP(E225,'[20]Gui chi Quynh'!$C$7:$E$391,3,0)</f>
        <v>A3</v>
      </c>
      <c r="Q225" s="494">
        <f>VLOOKUP(P225,Sheet1!$B$2:$C$12,2,TRUE)</f>
        <v>8</v>
      </c>
      <c r="R225" s="494" t="str">
        <f>VLOOKUP($E225,'[21]Gui chi Quynh'!$C$7:$E$390,3,0)</f>
        <v>A3</v>
      </c>
      <c r="S225" s="494">
        <f>VLOOKUP(R225,Sheet1!$B$2:$C$12,2,TRUE)</f>
        <v>8</v>
      </c>
      <c r="T225" s="494" t="str">
        <f>VLOOKUP($E225,'[22]Gui chi Quynh'!$C$7:$E$390,3,0)</f>
        <v>A4</v>
      </c>
      <c r="U225" s="494">
        <f>VLOOKUP(T225,Sheet1!$B$2:$C$12,2,TRUE)</f>
        <v>7</v>
      </c>
      <c r="V225" s="494" t="str">
        <f>VLOOKUP($E225,'[23]Gui chi Quynh'!$C$7:$E$389,3,0)</f>
        <v>A2</v>
      </c>
      <c r="W225" s="494">
        <f>VLOOKUP(V225,Sheet1!$B$2:$C$12,2,TRUE)</f>
        <v>9</v>
      </c>
      <c r="X225" s="494" t="str">
        <f>VLOOKUP($E225,'[24]Gui chi Quynh'!$C$7:$E$389,3,0)</f>
        <v>A2</v>
      </c>
      <c r="Y225" s="494">
        <f>VLOOKUP(X225,Sheet1!$B$2:$C$12,2,TRUE)</f>
        <v>9</v>
      </c>
      <c r="Z225" s="494" t="str">
        <f>VLOOKUP($E225,'[25]Gui chi Quynh'!$C$7:$E$388,3,0)</f>
        <v>A3</v>
      </c>
      <c r="AA225" s="494">
        <f>VLOOKUP(Z225,Sheet1!$B$2:$C$12,2,TRUE)</f>
        <v>8</v>
      </c>
      <c r="AB225" s="494" t="str">
        <f>VLOOKUP($E225,'T5'!$E$9:$AH$337,24,0)</f>
        <v>A3</v>
      </c>
      <c r="AC225" s="494">
        <f>VLOOKUP(AB225,Sheet1!$B$2:$C$12,2,TRUE)</f>
        <v>8</v>
      </c>
      <c r="AD225" s="494"/>
      <c r="AE225" s="494" t="e">
        <f>VLOOKUP(AD225,Sheet1!$B$2:$C$12,2,TRUE)</f>
        <v>#N/A</v>
      </c>
      <c r="AF225" s="592" t="str">
        <f>VLOOKUP($E225,'[26]Tong hop ket qua'!$E$19:$M$219,9,0)</f>
        <v>Khá</v>
      </c>
      <c r="AG225" s="709">
        <f t="shared" si="13"/>
        <v>7.9090909090909092</v>
      </c>
      <c r="AH225" s="709" t="str">
        <f t="shared" si="14"/>
        <v>11A*</v>
      </c>
      <c r="AI225" s="709">
        <f t="shared" si="15"/>
        <v>0</v>
      </c>
      <c r="AJ225" s="683"/>
      <c r="AK225" s="494" t="str">
        <f t="shared" si="16"/>
        <v>Tốt</v>
      </c>
      <c r="AL225" s="494" t="str">
        <f>VLOOKUP($E225,'cac dv gui'!$C$161:$AD$188,25,0)</f>
        <v>Tốt</v>
      </c>
      <c r="AM225" s="494" t="str">
        <f>VLOOKUP($E225,'cac dv gui'!$C$161:$AD$188,26,0)</f>
        <v>Tốt</v>
      </c>
      <c r="AN225" s="675"/>
      <c r="AO225" s="494"/>
      <c r="AP225" s="675"/>
      <c r="AQ225" s="675"/>
      <c r="AR225" s="675"/>
      <c r="AS225" s="675"/>
      <c r="AT225" s="494"/>
      <c r="AU225" s="684" t="s">
        <v>392</v>
      </c>
    </row>
    <row r="226" spans="1:47" s="684" customFormat="1" ht="24.95" customHeight="1" x14ac:dyDescent="0.25">
      <c r="A226" s="512" t="s">
        <v>1460</v>
      </c>
      <c r="B226" s="512">
        <f>COUNTIF($F$11:F226,F226)</f>
        <v>12</v>
      </c>
      <c r="C226" s="513" t="s">
        <v>985</v>
      </c>
      <c r="D226" s="552" t="s">
        <v>133</v>
      </c>
      <c r="E226" s="553" t="s">
        <v>572</v>
      </c>
      <c r="F226" s="494" t="s">
        <v>338</v>
      </c>
      <c r="G226" s="494" t="s">
        <v>974</v>
      </c>
      <c r="H226" s="494" t="str">
        <f>VLOOKUP(E226,'[16]Gui chi Quynh'!$C$7:$E$387,3,0)</f>
        <v>A3</v>
      </c>
      <c r="I226" s="494">
        <f>VLOOKUP(H226,Sheet1!$B$2:$C$12,2,TRUE)</f>
        <v>8</v>
      </c>
      <c r="J226" s="494" t="str">
        <f>VLOOKUP($E226,'[17]Gui chi Quynh'!$C$7:$E$387,3,0)</f>
        <v>A4</v>
      </c>
      <c r="K226" s="494">
        <f>VLOOKUP(J226,Sheet1!$B$2:$C$12,2,TRUE)</f>
        <v>7</v>
      </c>
      <c r="L226" s="494" t="str">
        <f>VLOOKUP(E226,'[18]Gui chi Quynh'!$C$7:$F$385,3,0)</f>
        <v>A4</v>
      </c>
      <c r="M226" s="494">
        <f>VLOOKUP(L226,Sheet1!$B$2:$C$12,2,TRUE)</f>
        <v>7</v>
      </c>
      <c r="N226" s="494" t="str">
        <f>VLOOKUP(E226,'[19]Gui chi Quynh'!$C$7:$E$391,3,0)</f>
        <v>A4</v>
      </c>
      <c r="O226" s="494">
        <f>VLOOKUP(N226,Sheet1!$B$2:$C$12,2,TRUE)</f>
        <v>7</v>
      </c>
      <c r="P226" s="494" t="str">
        <f>VLOOKUP(E226,'[20]Gui chi Quynh'!$C$7:$E$391,3,0)</f>
        <v>A4</v>
      </c>
      <c r="Q226" s="494">
        <f>VLOOKUP(P226,Sheet1!$B$2:$C$12,2,TRUE)</f>
        <v>7</v>
      </c>
      <c r="R226" s="494" t="str">
        <f>VLOOKUP($E226,'[21]Gui chi Quynh'!$C$7:$E$390,3,0)</f>
        <v>A3</v>
      </c>
      <c r="S226" s="494">
        <f>VLOOKUP(R226,Sheet1!$B$2:$C$12,2,TRUE)</f>
        <v>8</v>
      </c>
      <c r="T226" s="494" t="str">
        <f>VLOOKUP($E226,'[22]Gui chi Quynh'!$C$7:$E$390,3,0)</f>
        <v>A4</v>
      </c>
      <c r="U226" s="494">
        <f>VLOOKUP(T226,Sheet1!$B$2:$C$12,2,TRUE)</f>
        <v>7</v>
      </c>
      <c r="V226" s="494" t="str">
        <f>VLOOKUP($E226,'[23]Gui chi Quynh'!$C$7:$E$389,3,0)</f>
        <v>A3</v>
      </c>
      <c r="W226" s="494">
        <f>VLOOKUP(V226,Sheet1!$B$2:$C$12,2,TRUE)</f>
        <v>8</v>
      </c>
      <c r="X226" s="494" t="str">
        <f>VLOOKUP($E226,'[24]Gui chi Quynh'!$C$7:$E$389,3,0)</f>
        <v>A3</v>
      </c>
      <c r="Y226" s="494">
        <f>VLOOKUP(X226,Sheet1!$B$2:$C$12,2,TRUE)</f>
        <v>8</v>
      </c>
      <c r="Z226" s="494" t="str">
        <f>VLOOKUP($E226,'[25]Gui chi Quynh'!$C$7:$E$388,3,0)</f>
        <v>A4</v>
      </c>
      <c r="AA226" s="494">
        <f>VLOOKUP(Z226,Sheet1!$B$2:$C$12,2,TRUE)</f>
        <v>7</v>
      </c>
      <c r="AB226" s="494" t="str">
        <f>VLOOKUP($E226,'T5'!$E$9:$AH$337,24,0)</f>
        <v>A4</v>
      </c>
      <c r="AC226" s="494">
        <f>VLOOKUP(AB226,Sheet1!$B$2:$C$12,2,TRUE)</f>
        <v>7</v>
      </c>
      <c r="AD226" s="494"/>
      <c r="AE226" s="494" t="e">
        <f>VLOOKUP(AD226,Sheet1!$B$2:$C$12,2,TRUE)</f>
        <v>#N/A</v>
      </c>
      <c r="AF226" s="592"/>
      <c r="AG226" s="709">
        <f t="shared" si="13"/>
        <v>7.3636363636363633</v>
      </c>
      <c r="AH226" s="709" t="str">
        <f t="shared" si="14"/>
        <v>11A*</v>
      </c>
      <c r="AI226" s="709">
        <f t="shared" si="15"/>
        <v>0</v>
      </c>
      <c r="AJ226" s="683"/>
      <c r="AK226" s="494" t="str">
        <f t="shared" si="16"/>
        <v>Tốt</v>
      </c>
      <c r="AL226" s="494" t="str">
        <f>VLOOKUP($E226,'cac dv gui'!$C$161:$AD$188,25,0)</f>
        <v>Tốt</v>
      </c>
      <c r="AM226" s="494" t="str">
        <f>VLOOKUP($E226,'cac dv gui'!$C$161:$AD$188,26,0)</f>
        <v>Tốt</v>
      </c>
      <c r="AN226" s="675"/>
      <c r="AO226" s="494"/>
      <c r="AP226" s="675"/>
      <c r="AQ226" s="675"/>
      <c r="AR226" s="675"/>
      <c r="AS226" s="675"/>
      <c r="AT226" s="494"/>
      <c r="AU226" s="684" t="s">
        <v>393</v>
      </c>
    </row>
    <row r="227" spans="1:47" s="684" customFormat="1" ht="24.95" customHeight="1" x14ac:dyDescent="0.25">
      <c r="A227" s="512" t="s">
        <v>1461</v>
      </c>
      <c r="B227" s="512">
        <f>COUNTIF($F$11:F227,F227)</f>
        <v>13</v>
      </c>
      <c r="C227" s="513" t="s">
        <v>984</v>
      </c>
      <c r="D227" s="552" t="s">
        <v>134</v>
      </c>
      <c r="E227" s="553" t="s">
        <v>573</v>
      </c>
      <c r="F227" s="494" t="s">
        <v>338</v>
      </c>
      <c r="G227" s="494" t="s">
        <v>974</v>
      </c>
      <c r="H227" s="494" t="str">
        <f>VLOOKUP(E227,'[16]Gui chi Quynh'!$C$7:$E$387,3,0)</f>
        <v>A4</v>
      </c>
      <c r="I227" s="494">
        <f>VLOOKUP(H227,Sheet1!$B$2:$C$12,2,TRUE)</f>
        <v>7</v>
      </c>
      <c r="J227" s="494" t="str">
        <f>VLOOKUP($E227,'[17]Gui chi Quynh'!$C$7:$E$387,3,0)</f>
        <v>A4</v>
      </c>
      <c r="K227" s="494">
        <f>VLOOKUP(J227,Sheet1!$B$2:$C$12,2,TRUE)</f>
        <v>7</v>
      </c>
      <c r="L227" s="494" t="str">
        <f>VLOOKUP(E227,'[18]Gui chi Quynh'!$C$7:$F$385,3,0)</f>
        <v>A4</v>
      </c>
      <c r="M227" s="494">
        <f>VLOOKUP(L227,Sheet1!$B$2:$C$12,2,TRUE)</f>
        <v>7</v>
      </c>
      <c r="N227" s="494" t="str">
        <f>VLOOKUP(E227,'[19]Gui chi Quynh'!$C$7:$E$391,3,0)</f>
        <v>A4</v>
      </c>
      <c r="O227" s="494">
        <f>VLOOKUP(N227,Sheet1!$B$2:$C$12,2,TRUE)</f>
        <v>7</v>
      </c>
      <c r="P227" s="494" t="str">
        <f>VLOOKUP(E227,'[20]Gui chi Quynh'!$C$7:$E$391,3,0)</f>
        <v>A4</v>
      </c>
      <c r="Q227" s="494">
        <f>VLOOKUP(P227,Sheet1!$B$2:$C$12,2,TRUE)</f>
        <v>7</v>
      </c>
      <c r="R227" s="494" t="str">
        <f>VLOOKUP($E227,'[21]Gui chi Quynh'!$C$7:$E$390,3,0)</f>
        <v>A4</v>
      </c>
      <c r="S227" s="494">
        <f>VLOOKUP(R227,Sheet1!$B$2:$C$12,2,TRUE)</f>
        <v>7</v>
      </c>
      <c r="T227" s="494" t="str">
        <f>VLOOKUP($E227,'[22]Gui chi Quynh'!$C$7:$E$390,3,0)</f>
        <v>A4</v>
      </c>
      <c r="U227" s="494">
        <f>VLOOKUP(T227,Sheet1!$B$2:$C$12,2,TRUE)</f>
        <v>7</v>
      </c>
      <c r="V227" s="494" t="str">
        <f>VLOOKUP($E227,'[23]Gui chi Quynh'!$C$7:$E$389,3,0)</f>
        <v>A4</v>
      </c>
      <c r="W227" s="494">
        <f>VLOOKUP(V227,Sheet1!$B$2:$C$12,2,TRUE)</f>
        <v>7</v>
      </c>
      <c r="X227" s="494" t="str">
        <f>VLOOKUP($E227,'[24]Gui chi Quynh'!$C$7:$E$389,3,0)</f>
        <v>A4</v>
      </c>
      <c r="Y227" s="494">
        <f>VLOOKUP(X227,Sheet1!$B$2:$C$12,2,TRUE)</f>
        <v>7</v>
      </c>
      <c r="Z227" s="494" t="str">
        <f>VLOOKUP($E227,'[25]Gui chi Quynh'!$C$7:$E$388,3,0)</f>
        <v>A4</v>
      </c>
      <c r="AA227" s="494">
        <f>VLOOKUP(Z227,Sheet1!$B$2:$C$12,2,TRUE)</f>
        <v>7</v>
      </c>
      <c r="AB227" s="494" t="str">
        <f>VLOOKUP($E227,'T5'!$E$9:$AH$337,24,0)</f>
        <v>A4</v>
      </c>
      <c r="AC227" s="494">
        <f>VLOOKUP(AB227,Sheet1!$B$2:$C$12,2,TRUE)</f>
        <v>7</v>
      </c>
      <c r="AD227" s="494"/>
      <c r="AE227" s="494" t="e">
        <f>VLOOKUP(AD227,Sheet1!$B$2:$C$12,2,TRUE)</f>
        <v>#N/A</v>
      </c>
      <c r="AF227" s="592"/>
      <c r="AG227" s="709">
        <f t="shared" si="13"/>
        <v>7</v>
      </c>
      <c r="AH227" s="709" t="str">
        <f t="shared" si="14"/>
        <v>11A*</v>
      </c>
      <c r="AI227" s="709">
        <f t="shared" si="15"/>
        <v>0</v>
      </c>
      <c r="AJ227" s="683"/>
      <c r="AK227" s="494" t="str">
        <f t="shared" si="16"/>
        <v>Tốt</v>
      </c>
      <c r="AL227" s="494" t="str">
        <f>VLOOKUP($E227,'cac dv gui'!$C$161:$AD$188,25,0)</f>
        <v>Tốt</v>
      </c>
      <c r="AM227" s="494" t="str">
        <f>VLOOKUP($E227,'cac dv gui'!$C$161:$AD$188,26,0)</f>
        <v>Tốt</v>
      </c>
      <c r="AN227" s="675"/>
      <c r="AO227" s="494"/>
      <c r="AP227" s="675"/>
      <c r="AQ227" s="675"/>
      <c r="AR227" s="675"/>
      <c r="AS227" s="675"/>
      <c r="AT227" s="494"/>
      <c r="AU227" s="684" t="s">
        <v>393</v>
      </c>
    </row>
    <row r="228" spans="1:47" s="684" customFormat="1" ht="24.95" customHeight="1" x14ac:dyDescent="0.25">
      <c r="A228" s="512" t="s">
        <v>1462</v>
      </c>
      <c r="B228" s="512">
        <f>COUNTIF($F$11:F228,F228)</f>
        <v>14</v>
      </c>
      <c r="C228" s="513" t="s">
        <v>984</v>
      </c>
      <c r="D228" s="552" t="s">
        <v>135</v>
      </c>
      <c r="E228" s="553" t="s">
        <v>574</v>
      </c>
      <c r="F228" s="494" t="s">
        <v>338</v>
      </c>
      <c r="G228" s="494" t="s">
        <v>974</v>
      </c>
      <c r="H228" s="494" t="str">
        <f>VLOOKUP(E228,'[16]Gui chi Quynh'!$C$7:$E$387,3,0)</f>
        <v>A4</v>
      </c>
      <c r="I228" s="494">
        <f>VLOOKUP(H228,Sheet1!$B$2:$C$12,2,TRUE)</f>
        <v>7</v>
      </c>
      <c r="J228" s="494" t="str">
        <f>VLOOKUP($E228,'[17]Gui chi Quynh'!$C$7:$E$387,3,0)</f>
        <v>A4</v>
      </c>
      <c r="K228" s="494">
        <f>VLOOKUP(J228,Sheet1!$B$2:$C$12,2,TRUE)</f>
        <v>7</v>
      </c>
      <c r="L228" s="494" t="str">
        <f>VLOOKUP(E228,'[18]Gui chi Quynh'!$C$7:$F$385,3,0)</f>
        <v>A4</v>
      </c>
      <c r="M228" s="494">
        <f>VLOOKUP(L228,Sheet1!$B$2:$C$12,2,TRUE)</f>
        <v>7</v>
      </c>
      <c r="N228" s="494" t="str">
        <f>VLOOKUP(E228,'[19]Gui chi Quynh'!$C$7:$E$391,3,0)</f>
        <v>A4</v>
      </c>
      <c r="O228" s="494">
        <f>VLOOKUP(N228,Sheet1!$B$2:$C$12,2,TRUE)</f>
        <v>7</v>
      </c>
      <c r="P228" s="494" t="str">
        <f>VLOOKUP(E228,'[20]Gui chi Quynh'!$C$7:$E$391,3,0)</f>
        <v>A4</v>
      </c>
      <c r="Q228" s="494">
        <f>VLOOKUP(P228,Sheet1!$B$2:$C$12,2,TRUE)</f>
        <v>7</v>
      </c>
      <c r="R228" s="494" t="str">
        <f>VLOOKUP($E228,'[21]Gui chi Quynh'!$C$7:$E$390,3,0)</f>
        <v>B1</v>
      </c>
      <c r="S228" s="494">
        <f>VLOOKUP(R228,Sheet1!$B$2:$C$12,2,TRUE)</f>
        <v>6</v>
      </c>
      <c r="T228" s="494" t="str">
        <f>VLOOKUP($E228,'[22]Gui chi Quynh'!$C$7:$E$390,3,0)</f>
        <v>B1</v>
      </c>
      <c r="U228" s="494">
        <f>VLOOKUP(T228,Sheet1!$B$2:$C$12,2,TRUE)</f>
        <v>6</v>
      </c>
      <c r="V228" s="494" t="str">
        <f>VLOOKUP($E228,'[23]Gui chi Quynh'!$C$7:$E$389,3,0)</f>
        <v>A4</v>
      </c>
      <c r="W228" s="494">
        <f>VLOOKUP(V228,Sheet1!$B$2:$C$12,2,TRUE)</f>
        <v>7</v>
      </c>
      <c r="X228" s="494" t="str">
        <f>VLOOKUP($E228,'[24]Gui chi Quynh'!$C$7:$E$389,3,0)</f>
        <v>C1</v>
      </c>
      <c r="Y228" s="494">
        <f>VLOOKUP(X228,Sheet1!$B$2:$C$12,2,TRUE)</f>
        <v>4</v>
      </c>
      <c r="Z228" s="494" t="str">
        <f>VLOOKUP($E228,'[25]Gui chi Quynh'!$C$7:$E$388,3,0)</f>
        <v>A4</v>
      </c>
      <c r="AA228" s="494">
        <f>VLOOKUP(Z228,Sheet1!$B$2:$C$12,2,TRUE)</f>
        <v>7</v>
      </c>
      <c r="AB228" s="494" t="str">
        <f>VLOOKUP($E228,'T5'!$E$9:$AH$337,24,0)</f>
        <v>A4</v>
      </c>
      <c r="AC228" s="494">
        <f>VLOOKUP(AB228,Sheet1!$B$2:$C$12,2,TRUE)</f>
        <v>7</v>
      </c>
      <c r="AD228" s="494"/>
      <c r="AE228" s="494" t="e">
        <f>VLOOKUP(AD228,Sheet1!$B$2:$C$12,2,TRUE)</f>
        <v>#N/A</v>
      </c>
      <c r="AF228" s="592"/>
      <c r="AG228" s="709">
        <f t="shared" si="13"/>
        <v>6.5454545454545459</v>
      </c>
      <c r="AH228" s="709" t="str">
        <f t="shared" si="14"/>
        <v xml:space="preserve">8A* </v>
      </c>
      <c r="AI228" s="709">
        <f t="shared" si="15"/>
        <v>3</v>
      </c>
      <c r="AJ228" s="683"/>
      <c r="AK228" s="494" t="str">
        <f t="shared" si="16"/>
        <v>Tốt</v>
      </c>
      <c r="AL228" s="494" t="str">
        <f>VLOOKUP($E228,'cac dv gui'!$C$161:$AD$188,25,0)</f>
        <v>Tốt</v>
      </c>
      <c r="AM228" s="494" t="str">
        <f>VLOOKUP($E228,'cac dv gui'!$C$161:$AD$188,26,0)</f>
        <v>Tốt</v>
      </c>
      <c r="AN228" s="675"/>
      <c r="AO228" s="494"/>
      <c r="AP228" s="675"/>
      <c r="AQ228" s="675"/>
      <c r="AR228" s="675"/>
      <c r="AS228" s="675"/>
      <c r="AT228" s="494"/>
      <c r="AU228" s="684" t="s">
        <v>393</v>
      </c>
    </row>
    <row r="229" spans="1:47" s="684" customFormat="1" ht="24.95" customHeight="1" x14ac:dyDescent="0.25">
      <c r="A229" s="512" t="s">
        <v>1463</v>
      </c>
      <c r="B229" s="512">
        <f>COUNTIF($F$11:F229,F229)</f>
        <v>15</v>
      </c>
      <c r="C229" s="513" t="s">
        <v>985</v>
      </c>
      <c r="D229" s="552" t="s">
        <v>137</v>
      </c>
      <c r="E229" s="553" t="s">
        <v>575</v>
      </c>
      <c r="F229" s="494" t="s">
        <v>338</v>
      </c>
      <c r="G229" s="494" t="s">
        <v>974</v>
      </c>
      <c r="H229" s="494" t="str">
        <f>VLOOKUP(E229,'[16]Gui chi Quynh'!$C$7:$E$387,3,0)</f>
        <v>A4</v>
      </c>
      <c r="I229" s="494">
        <f>VLOOKUP(H229,Sheet1!$B$2:$C$12,2,TRUE)</f>
        <v>7</v>
      </c>
      <c r="J229" s="494" t="str">
        <f>VLOOKUP($E229,'[17]Gui chi Quynh'!$C$7:$E$387,3,0)</f>
        <v>A4</v>
      </c>
      <c r="K229" s="494">
        <f>VLOOKUP(J229,Sheet1!$B$2:$C$12,2,TRUE)</f>
        <v>7</v>
      </c>
      <c r="L229" s="494" t="str">
        <f>VLOOKUP(E229,'[18]Gui chi Quynh'!$C$7:$F$385,3,0)</f>
        <v>A4</v>
      </c>
      <c r="M229" s="494">
        <f>VLOOKUP(L229,Sheet1!$B$2:$C$12,2,TRUE)</f>
        <v>7</v>
      </c>
      <c r="N229" s="494" t="str">
        <f>VLOOKUP(E229,'[19]Gui chi Quynh'!$C$7:$E$391,3,0)</f>
        <v>A4</v>
      </c>
      <c r="O229" s="494">
        <f>VLOOKUP(N229,Sheet1!$B$2:$C$12,2,TRUE)</f>
        <v>7</v>
      </c>
      <c r="P229" s="494" t="str">
        <f>VLOOKUP(E229,'[20]Gui chi Quynh'!$C$7:$E$391,3,0)</f>
        <v>A4</v>
      </c>
      <c r="Q229" s="494">
        <f>VLOOKUP(P229,Sheet1!$B$2:$C$12,2,TRUE)</f>
        <v>7</v>
      </c>
      <c r="R229" s="494" t="str">
        <f>VLOOKUP($E229,'[21]Gui chi Quynh'!$C$7:$E$390,3,0)</f>
        <v>A4</v>
      </c>
      <c r="S229" s="494">
        <f>VLOOKUP(R229,Sheet1!$B$2:$C$12,2,TRUE)</f>
        <v>7</v>
      </c>
      <c r="T229" s="494" t="str">
        <f>VLOOKUP($E229,'[22]Gui chi Quynh'!$C$7:$E$390,3,0)</f>
        <v>A4</v>
      </c>
      <c r="U229" s="494">
        <f>VLOOKUP(T229,Sheet1!$B$2:$C$12,2,TRUE)</f>
        <v>7</v>
      </c>
      <c r="V229" s="494" t="str">
        <f>VLOOKUP($E229,'[23]Gui chi Quynh'!$C$7:$E$389,3,0)</f>
        <v>A4</v>
      </c>
      <c r="W229" s="494">
        <f>VLOOKUP(V229,Sheet1!$B$2:$C$12,2,TRUE)</f>
        <v>7</v>
      </c>
      <c r="X229" s="494" t="str">
        <f>VLOOKUP($E229,'[24]Gui chi Quynh'!$C$7:$E$389,3,0)</f>
        <v>A4</v>
      </c>
      <c r="Y229" s="494">
        <f>VLOOKUP(X229,Sheet1!$B$2:$C$12,2,TRUE)</f>
        <v>7</v>
      </c>
      <c r="Z229" s="494" t="str">
        <f>VLOOKUP($E229,'[25]Gui chi Quynh'!$C$7:$E$388,3,0)</f>
        <v>A3</v>
      </c>
      <c r="AA229" s="494">
        <f>VLOOKUP(Z229,Sheet1!$B$2:$C$12,2,TRUE)</f>
        <v>8</v>
      </c>
      <c r="AB229" s="494" t="str">
        <f>VLOOKUP($E229,'T5'!$E$9:$AH$337,24,0)</f>
        <v>A4</v>
      </c>
      <c r="AC229" s="494">
        <f>VLOOKUP(AB229,Sheet1!$B$2:$C$12,2,TRUE)</f>
        <v>7</v>
      </c>
      <c r="AD229" s="494"/>
      <c r="AE229" s="494" t="e">
        <f>VLOOKUP(AD229,Sheet1!$B$2:$C$12,2,TRUE)</f>
        <v>#N/A</v>
      </c>
      <c r="AF229" s="592"/>
      <c r="AG229" s="709">
        <f t="shared" ref="AG229:AG291" si="17">(I229+K229+M229+O229+Q229+S229+U229+W229+Y229+AA229+AC229)/11</f>
        <v>7.0909090909090908</v>
      </c>
      <c r="AH229" s="709" t="str">
        <f t="shared" si="14"/>
        <v>11A*</v>
      </c>
      <c r="AI229" s="709">
        <f t="shared" si="15"/>
        <v>0</v>
      </c>
      <c r="AJ229" s="683"/>
      <c r="AK229" s="494" t="str">
        <f t="shared" si="16"/>
        <v>Tốt</v>
      </c>
      <c r="AL229" s="494" t="str">
        <f>VLOOKUP($E229,'cac dv gui'!$C$161:$AD$188,25,0)</f>
        <v>Xuất sắc</v>
      </c>
      <c r="AM229" s="494" t="str">
        <f>VLOOKUP($E229,'cac dv gui'!$C$161:$AD$188,26,0)</f>
        <v>Tốt</v>
      </c>
      <c r="AN229" s="675"/>
      <c r="AO229" s="494"/>
      <c r="AP229" s="675"/>
      <c r="AQ229" s="675"/>
      <c r="AR229" s="675"/>
      <c r="AS229" s="675"/>
      <c r="AT229" s="494"/>
      <c r="AU229" s="684" t="s">
        <v>393</v>
      </c>
    </row>
    <row r="230" spans="1:47" s="684" customFormat="1" ht="24.95" customHeight="1" x14ac:dyDescent="0.25">
      <c r="A230" s="512" t="s">
        <v>1464</v>
      </c>
      <c r="B230" s="512">
        <f>COUNTIF($F$11:F230,F230)</f>
        <v>16</v>
      </c>
      <c r="C230" s="513" t="s">
        <v>985</v>
      </c>
      <c r="D230" s="552" t="s">
        <v>138</v>
      </c>
      <c r="E230" s="553" t="s">
        <v>576</v>
      </c>
      <c r="F230" s="494" t="s">
        <v>338</v>
      </c>
      <c r="G230" s="494" t="s">
        <v>974</v>
      </c>
      <c r="H230" s="494" t="str">
        <f>VLOOKUP(E230,'[16]Gui chi Quynh'!$C$7:$E$387,3,0)</f>
        <v>A3</v>
      </c>
      <c r="I230" s="494">
        <f>VLOOKUP(H230,Sheet1!$B$2:$C$12,2,TRUE)</f>
        <v>8</v>
      </c>
      <c r="J230" s="494" t="str">
        <f>VLOOKUP($E230,'[17]Gui chi Quynh'!$C$7:$E$387,3,0)</f>
        <v>A4</v>
      </c>
      <c r="K230" s="494">
        <f>VLOOKUP(J230,Sheet1!$B$2:$C$12,2,TRUE)</f>
        <v>7</v>
      </c>
      <c r="L230" s="494" t="str">
        <f>VLOOKUP(E230,'[18]Gui chi Quynh'!$C$7:$F$385,3,0)</f>
        <v>A3</v>
      </c>
      <c r="M230" s="494">
        <f>VLOOKUP(L230,Sheet1!$B$2:$C$12,2,TRUE)</f>
        <v>8</v>
      </c>
      <c r="N230" s="494" t="str">
        <f>VLOOKUP(E230,'[19]Gui chi Quynh'!$C$7:$E$391,3,0)</f>
        <v>A3</v>
      </c>
      <c r="O230" s="494">
        <f>VLOOKUP(N230,Sheet1!$B$2:$C$12,2,TRUE)</f>
        <v>8</v>
      </c>
      <c r="P230" s="494" t="str">
        <f>VLOOKUP(E230,'[20]Gui chi Quynh'!$C$7:$E$391,3,0)</f>
        <v>A4</v>
      </c>
      <c r="Q230" s="494">
        <f>VLOOKUP(P230,Sheet1!$B$2:$C$12,2,TRUE)</f>
        <v>7</v>
      </c>
      <c r="R230" s="494" t="str">
        <f>VLOOKUP($E230,'[21]Gui chi Quynh'!$C$7:$E$390,3,0)</f>
        <v>A3</v>
      </c>
      <c r="S230" s="494">
        <f>VLOOKUP(R230,Sheet1!$B$2:$C$12,2,TRUE)</f>
        <v>8</v>
      </c>
      <c r="T230" s="494" t="str">
        <f>VLOOKUP($E230,'[22]Gui chi Quynh'!$C$7:$E$390,3,0)</f>
        <v>A3</v>
      </c>
      <c r="U230" s="494">
        <f>VLOOKUP(T230,Sheet1!$B$2:$C$12,2,TRUE)</f>
        <v>8</v>
      </c>
      <c r="V230" s="494" t="str">
        <f>VLOOKUP($E230,'[23]Gui chi Quynh'!$C$7:$E$389,3,0)</f>
        <v>A3</v>
      </c>
      <c r="W230" s="494">
        <f>VLOOKUP(V230,Sheet1!$B$2:$C$12,2,TRUE)</f>
        <v>8</v>
      </c>
      <c r="X230" s="494" t="str">
        <f>VLOOKUP($E230,'[24]Gui chi Quynh'!$C$7:$E$389,3,0)</f>
        <v>A3</v>
      </c>
      <c r="Y230" s="494">
        <f>VLOOKUP(X230,Sheet1!$B$2:$C$12,2,TRUE)</f>
        <v>8</v>
      </c>
      <c r="Z230" s="494" t="str">
        <f>VLOOKUP($E230,'[25]Gui chi Quynh'!$C$7:$E$388,3,0)</f>
        <v>A4</v>
      </c>
      <c r="AA230" s="494">
        <f>VLOOKUP(Z230,Sheet1!$B$2:$C$12,2,TRUE)</f>
        <v>7</v>
      </c>
      <c r="AB230" s="494" t="str">
        <f>VLOOKUP($E230,'T5'!$E$9:$AH$337,24,0)</f>
        <v>A4</v>
      </c>
      <c r="AC230" s="494">
        <f>VLOOKUP(AB230,Sheet1!$B$2:$C$12,2,TRUE)</f>
        <v>7</v>
      </c>
      <c r="AD230" s="494"/>
      <c r="AE230" s="494" t="e">
        <f>VLOOKUP(AD230,Sheet1!$B$2:$C$12,2,TRUE)</f>
        <v>#N/A</v>
      </c>
      <c r="AF230" s="592"/>
      <c r="AG230" s="709">
        <f t="shared" si="17"/>
        <v>7.6363636363636367</v>
      </c>
      <c r="AH230" s="709" t="str">
        <f t="shared" si="14"/>
        <v>11A*</v>
      </c>
      <c r="AI230" s="709">
        <f t="shared" si="15"/>
        <v>0</v>
      </c>
      <c r="AJ230" s="683"/>
      <c r="AK230" s="494" t="str">
        <f t="shared" si="16"/>
        <v>Tốt</v>
      </c>
      <c r="AL230" s="494" t="str">
        <f>VLOOKUP($E230,'cac dv gui'!$C$161:$AD$188,25,0)</f>
        <v>Xuất sắc</v>
      </c>
      <c r="AM230" s="494" t="str">
        <f>VLOOKUP($E230,'cac dv gui'!$C$161:$AD$188,26,0)</f>
        <v>Tốt</v>
      </c>
      <c r="AN230" s="675"/>
      <c r="AO230" s="494"/>
      <c r="AP230" s="675"/>
      <c r="AQ230" s="675"/>
      <c r="AR230" s="675"/>
      <c r="AS230" s="675"/>
      <c r="AT230" s="494"/>
      <c r="AU230" s="684" t="s">
        <v>393</v>
      </c>
    </row>
    <row r="231" spans="1:47" s="684" customFormat="1" ht="24.95" customHeight="1" x14ac:dyDescent="0.25">
      <c r="A231" s="512" t="s">
        <v>1465</v>
      </c>
      <c r="B231" s="512">
        <f>COUNTIF($F$11:F231,F231)</f>
        <v>17</v>
      </c>
      <c r="C231" s="513" t="s">
        <v>985</v>
      </c>
      <c r="D231" s="552" t="s">
        <v>139</v>
      </c>
      <c r="E231" s="553" t="s">
        <v>577</v>
      </c>
      <c r="F231" s="494" t="s">
        <v>338</v>
      </c>
      <c r="G231" s="494" t="s">
        <v>974</v>
      </c>
      <c r="H231" s="494" t="str">
        <f>VLOOKUP(E231,'[16]Gui chi Quynh'!$C$7:$E$387,3,0)</f>
        <v>A3</v>
      </c>
      <c r="I231" s="494">
        <f>VLOOKUP(H231,Sheet1!$B$2:$C$12,2,TRUE)</f>
        <v>8</v>
      </c>
      <c r="J231" s="494" t="str">
        <f>VLOOKUP($E231,'[17]Gui chi Quynh'!$C$7:$E$387,3,0)</f>
        <v>A4</v>
      </c>
      <c r="K231" s="494">
        <f>VLOOKUP(J231,Sheet1!$B$2:$C$12,2,TRUE)</f>
        <v>7</v>
      </c>
      <c r="L231" s="494" t="str">
        <f>VLOOKUP(E231,'[18]Gui chi Quynh'!$C$7:$F$385,3,0)</f>
        <v>A4</v>
      </c>
      <c r="M231" s="494">
        <f>VLOOKUP(L231,Sheet1!$B$2:$C$12,2,TRUE)</f>
        <v>7</v>
      </c>
      <c r="N231" s="494" t="str">
        <f>VLOOKUP(E231,'[19]Gui chi Quynh'!$C$7:$E$391,3,0)</f>
        <v>A4</v>
      </c>
      <c r="O231" s="494">
        <f>VLOOKUP(N231,Sheet1!$B$2:$C$12,2,TRUE)</f>
        <v>7</v>
      </c>
      <c r="P231" s="494" t="str">
        <f>VLOOKUP(E231,'[20]Gui chi Quynh'!$C$7:$E$391,3,0)</f>
        <v>A4</v>
      </c>
      <c r="Q231" s="494">
        <f>VLOOKUP(P231,Sheet1!$B$2:$C$12,2,TRUE)</f>
        <v>7</v>
      </c>
      <c r="R231" s="494" t="str">
        <f>VLOOKUP($E231,'[21]Gui chi Quynh'!$C$7:$E$390,3,0)</f>
        <v>A4</v>
      </c>
      <c r="S231" s="494">
        <f>VLOOKUP(R231,Sheet1!$B$2:$C$12,2,TRUE)</f>
        <v>7</v>
      </c>
      <c r="T231" s="494" t="str">
        <f>VLOOKUP($E231,'[22]Gui chi Quynh'!$C$7:$E$390,3,0)</f>
        <v>A4</v>
      </c>
      <c r="U231" s="494">
        <f>VLOOKUP(T231,Sheet1!$B$2:$C$12,2,TRUE)</f>
        <v>7</v>
      </c>
      <c r="V231" s="494" t="str">
        <f>VLOOKUP($E231,'[23]Gui chi Quynh'!$C$7:$E$389,3,0)</f>
        <v>A4</v>
      </c>
      <c r="W231" s="494">
        <f>VLOOKUP(V231,Sheet1!$B$2:$C$12,2,TRUE)</f>
        <v>7</v>
      </c>
      <c r="X231" s="494" t="str">
        <f>VLOOKUP($E231,'[24]Gui chi Quynh'!$C$7:$E$389,3,0)</f>
        <v>A3</v>
      </c>
      <c r="Y231" s="494">
        <f>VLOOKUP(X231,Sheet1!$B$2:$C$12,2,TRUE)</f>
        <v>8</v>
      </c>
      <c r="Z231" s="494" t="str">
        <f>VLOOKUP($E231,'[25]Gui chi Quynh'!$C$7:$E$388,3,0)</f>
        <v>A3</v>
      </c>
      <c r="AA231" s="494">
        <f>VLOOKUP(Z231,Sheet1!$B$2:$C$12,2,TRUE)</f>
        <v>8</v>
      </c>
      <c r="AB231" s="494" t="str">
        <f>VLOOKUP($E231,'T5'!$E$9:$AH$337,24,0)</f>
        <v>A4</v>
      </c>
      <c r="AC231" s="494">
        <f>VLOOKUP(AB231,Sheet1!$B$2:$C$12,2,TRUE)</f>
        <v>7</v>
      </c>
      <c r="AD231" s="494"/>
      <c r="AE231" s="494" t="e">
        <f>VLOOKUP(AD231,Sheet1!$B$2:$C$12,2,TRUE)</f>
        <v>#N/A</v>
      </c>
      <c r="AF231" s="592"/>
      <c r="AG231" s="709">
        <f t="shared" si="17"/>
        <v>7.2727272727272725</v>
      </c>
      <c r="AH231" s="709" t="str">
        <f t="shared" si="14"/>
        <v>11A*</v>
      </c>
      <c r="AI231" s="709">
        <f t="shared" si="15"/>
        <v>0</v>
      </c>
      <c r="AJ231" s="683"/>
      <c r="AK231" s="494" t="str">
        <f t="shared" si="16"/>
        <v>Tốt</v>
      </c>
      <c r="AL231" s="494" t="str">
        <f>VLOOKUP($E231,'cac dv gui'!$C$161:$AD$188,25,0)</f>
        <v>Tốt</v>
      </c>
      <c r="AM231" s="494" t="str">
        <f>VLOOKUP($E231,'cac dv gui'!$C$161:$AD$188,26,0)</f>
        <v>Tốt</v>
      </c>
      <c r="AN231" s="675"/>
      <c r="AO231" s="494"/>
      <c r="AP231" s="675"/>
      <c r="AQ231" s="675"/>
      <c r="AR231" s="675"/>
      <c r="AS231" s="675"/>
      <c r="AT231" s="494"/>
      <c r="AU231" s="684" t="s">
        <v>393</v>
      </c>
    </row>
    <row r="232" spans="1:47" s="684" customFormat="1" ht="24.95" customHeight="1" x14ac:dyDescent="0.25">
      <c r="A232" s="512" t="s">
        <v>1466</v>
      </c>
      <c r="B232" s="512">
        <f>COUNTIF($F$11:F232,F232)</f>
        <v>18</v>
      </c>
      <c r="C232" s="513" t="s">
        <v>985</v>
      </c>
      <c r="D232" s="552" t="s">
        <v>111</v>
      </c>
      <c r="E232" s="553" t="s">
        <v>578</v>
      </c>
      <c r="F232" s="494" t="s">
        <v>338</v>
      </c>
      <c r="G232" s="494" t="s">
        <v>974</v>
      </c>
      <c r="H232" s="494" t="str">
        <f>VLOOKUP(E232,'[16]Gui chi Quynh'!$C$7:$E$387,3,0)</f>
        <v>A4</v>
      </c>
      <c r="I232" s="494">
        <f>VLOOKUP(H232,Sheet1!$B$2:$C$12,2,TRUE)</f>
        <v>7</v>
      </c>
      <c r="J232" s="494" t="str">
        <f>VLOOKUP($E232,'[17]Gui chi Quynh'!$C$7:$E$387,3,0)</f>
        <v>A4</v>
      </c>
      <c r="K232" s="494">
        <f>VLOOKUP(J232,Sheet1!$B$2:$C$12,2,TRUE)</f>
        <v>7</v>
      </c>
      <c r="L232" s="494" t="str">
        <f>VLOOKUP(E232,'[18]Gui chi Quynh'!$C$7:$F$385,3,0)</f>
        <v>A4</v>
      </c>
      <c r="M232" s="494">
        <f>VLOOKUP(L232,Sheet1!$B$2:$C$12,2,TRUE)</f>
        <v>7</v>
      </c>
      <c r="N232" s="494" t="str">
        <f>VLOOKUP(E232,'[19]Gui chi Quynh'!$C$7:$E$391,3,0)</f>
        <v>A4</v>
      </c>
      <c r="O232" s="494">
        <f>VLOOKUP(N232,Sheet1!$B$2:$C$12,2,TRUE)</f>
        <v>7</v>
      </c>
      <c r="P232" s="494" t="str">
        <f>VLOOKUP(E232,'[20]Gui chi Quynh'!$C$7:$E$391,3,0)</f>
        <v>A4</v>
      </c>
      <c r="Q232" s="494">
        <f>VLOOKUP(P232,Sheet1!$B$2:$C$12,2,TRUE)</f>
        <v>7</v>
      </c>
      <c r="R232" s="494" t="str">
        <f>VLOOKUP($E232,'[21]Gui chi Quynh'!$C$7:$E$390,3,0)</f>
        <v>A4</v>
      </c>
      <c r="S232" s="494">
        <f>VLOOKUP(R232,Sheet1!$B$2:$C$12,2,TRUE)</f>
        <v>7</v>
      </c>
      <c r="T232" s="494" t="str">
        <f>VLOOKUP($E232,'[22]Gui chi Quynh'!$C$7:$E$390,3,0)</f>
        <v>A4</v>
      </c>
      <c r="U232" s="494">
        <f>VLOOKUP(T232,Sheet1!$B$2:$C$12,2,TRUE)</f>
        <v>7</v>
      </c>
      <c r="V232" s="494" t="str">
        <f>VLOOKUP($E232,'[23]Gui chi Quynh'!$C$7:$E$389,3,0)</f>
        <v>A4</v>
      </c>
      <c r="W232" s="494">
        <f>VLOOKUP(V232,Sheet1!$B$2:$C$12,2,TRUE)</f>
        <v>7</v>
      </c>
      <c r="X232" s="494" t="str">
        <f>VLOOKUP($E232,'[24]Gui chi Quynh'!$C$7:$E$389,3,0)</f>
        <v>A4</v>
      </c>
      <c r="Y232" s="494">
        <f>VLOOKUP(X232,Sheet1!$B$2:$C$12,2,TRUE)</f>
        <v>7</v>
      </c>
      <c r="Z232" s="494" t="str">
        <f>VLOOKUP($E232,'[25]Gui chi Quynh'!$C$7:$E$388,3,0)</f>
        <v>A4</v>
      </c>
      <c r="AA232" s="494">
        <f>VLOOKUP(Z232,Sheet1!$B$2:$C$12,2,TRUE)</f>
        <v>7</v>
      </c>
      <c r="AB232" s="494" t="str">
        <f>VLOOKUP($E232,'T5'!$E$9:$AH$337,24,0)</f>
        <v>A4</v>
      </c>
      <c r="AC232" s="494">
        <f>VLOOKUP(AB232,Sheet1!$B$2:$C$12,2,TRUE)</f>
        <v>7</v>
      </c>
      <c r="AD232" s="494"/>
      <c r="AE232" s="494" t="e">
        <f>VLOOKUP(AD232,Sheet1!$B$2:$C$12,2,TRUE)</f>
        <v>#N/A</v>
      </c>
      <c r="AF232" s="592"/>
      <c r="AG232" s="709">
        <f t="shared" si="17"/>
        <v>7</v>
      </c>
      <c r="AH232" s="709" t="str">
        <f t="shared" si="14"/>
        <v>11A*</v>
      </c>
      <c r="AI232" s="709">
        <f t="shared" si="15"/>
        <v>0</v>
      </c>
      <c r="AJ232" s="683"/>
      <c r="AK232" s="494" t="str">
        <f t="shared" si="16"/>
        <v>Tốt</v>
      </c>
      <c r="AL232" s="494" t="str">
        <f>VLOOKUP($E232,'cac dv gui'!$C$161:$AD$188,25,0)</f>
        <v>Tốt</v>
      </c>
      <c r="AM232" s="494" t="str">
        <f>VLOOKUP($E232,'cac dv gui'!$C$161:$AD$188,26,0)</f>
        <v>Tốt</v>
      </c>
      <c r="AN232" s="675"/>
      <c r="AO232" s="494"/>
      <c r="AP232" s="675"/>
      <c r="AQ232" s="675"/>
      <c r="AR232" s="675"/>
      <c r="AS232" s="675"/>
      <c r="AT232" s="494"/>
      <c r="AU232" s="684" t="s">
        <v>393</v>
      </c>
    </row>
    <row r="233" spans="1:47" s="684" customFormat="1" ht="24.95" customHeight="1" x14ac:dyDescent="0.25">
      <c r="A233" s="512" t="s">
        <v>1467</v>
      </c>
      <c r="B233" s="512">
        <f>COUNTIF($F$11:F233,F233)</f>
        <v>19</v>
      </c>
      <c r="C233" s="513" t="s">
        <v>985</v>
      </c>
      <c r="D233" s="552" t="s">
        <v>140</v>
      </c>
      <c r="E233" s="553" t="s">
        <v>568</v>
      </c>
      <c r="F233" s="494" t="s">
        <v>338</v>
      </c>
      <c r="G233" s="494" t="s">
        <v>974</v>
      </c>
      <c r="H233" s="494" t="str">
        <f>VLOOKUP(E233,'[16]Gui chi Quynh'!$C$7:$E$387,3,0)</f>
        <v>A4</v>
      </c>
      <c r="I233" s="494">
        <f>VLOOKUP(H233,Sheet1!$B$2:$C$12,2,TRUE)</f>
        <v>7</v>
      </c>
      <c r="J233" s="494" t="str">
        <f>VLOOKUP($E233,'[17]Gui chi Quynh'!$C$7:$E$387,3,0)</f>
        <v>A4</v>
      </c>
      <c r="K233" s="494">
        <f>VLOOKUP(J233,Sheet1!$B$2:$C$12,2,TRUE)</f>
        <v>7</v>
      </c>
      <c r="L233" s="494" t="str">
        <f>VLOOKUP(E233,'[18]Gui chi Quynh'!$C$7:$F$385,3,0)</f>
        <v>A4</v>
      </c>
      <c r="M233" s="494">
        <f>VLOOKUP(L233,Sheet1!$B$2:$C$12,2,TRUE)</f>
        <v>7</v>
      </c>
      <c r="N233" s="494" t="str">
        <f>VLOOKUP(E233,'[19]Gui chi Quynh'!$C$7:$E$391,3,0)</f>
        <v>A4</v>
      </c>
      <c r="O233" s="494">
        <f>VLOOKUP(N233,Sheet1!$B$2:$C$12,2,TRUE)</f>
        <v>7</v>
      </c>
      <c r="P233" s="494" t="str">
        <f>VLOOKUP(E233,'[20]Gui chi Quynh'!$C$7:$E$391,3,0)</f>
        <v>A4</v>
      </c>
      <c r="Q233" s="494">
        <f>VLOOKUP(P233,Sheet1!$B$2:$C$12,2,TRUE)</f>
        <v>7</v>
      </c>
      <c r="R233" s="494" t="str">
        <f>VLOOKUP($E233,'[21]Gui chi Quynh'!$C$7:$E$390,3,0)</f>
        <v>A4</v>
      </c>
      <c r="S233" s="494">
        <f>VLOOKUP(R233,Sheet1!$B$2:$C$12,2,TRUE)</f>
        <v>7</v>
      </c>
      <c r="T233" s="494" t="str">
        <f>VLOOKUP($E233,'[22]Gui chi Quynh'!$C$7:$E$390,3,0)</f>
        <v>A4</v>
      </c>
      <c r="U233" s="494">
        <f>VLOOKUP(T233,Sheet1!$B$2:$C$12,2,TRUE)</f>
        <v>7</v>
      </c>
      <c r="V233" s="494" t="str">
        <f>VLOOKUP($E233,'[23]Gui chi Quynh'!$C$7:$E$389,3,0)</f>
        <v>A4</v>
      </c>
      <c r="W233" s="494">
        <f>VLOOKUP(V233,Sheet1!$B$2:$C$12,2,TRUE)</f>
        <v>7</v>
      </c>
      <c r="X233" s="494" t="str">
        <f>VLOOKUP($E233,'[24]Gui chi Quynh'!$C$7:$E$389,3,0)</f>
        <v>A4</v>
      </c>
      <c r="Y233" s="494">
        <f>VLOOKUP(X233,Sheet1!$B$2:$C$12,2,TRUE)</f>
        <v>7</v>
      </c>
      <c r="Z233" s="494" t="str">
        <f>VLOOKUP($E233,'[25]Gui chi Quynh'!$C$7:$E$388,3,0)</f>
        <v>A4</v>
      </c>
      <c r="AA233" s="494">
        <f>VLOOKUP(Z233,Sheet1!$B$2:$C$12,2,TRUE)</f>
        <v>7</v>
      </c>
      <c r="AB233" s="494" t="str">
        <f>VLOOKUP($E233,'T5'!$E$9:$AH$337,24,0)</f>
        <v>A4</v>
      </c>
      <c r="AC233" s="494">
        <f>VLOOKUP(AB233,Sheet1!$B$2:$C$12,2,TRUE)</f>
        <v>7</v>
      </c>
      <c r="AD233" s="494"/>
      <c r="AE233" s="494" t="e">
        <f>VLOOKUP(AD233,Sheet1!$B$2:$C$12,2,TRUE)</f>
        <v>#N/A</v>
      </c>
      <c r="AF233" s="592"/>
      <c r="AG233" s="709">
        <f t="shared" si="17"/>
        <v>7</v>
      </c>
      <c r="AH233" s="709" t="str">
        <f t="shared" si="14"/>
        <v>11A*</v>
      </c>
      <c r="AI233" s="709">
        <f t="shared" si="15"/>
        <v>0</v>
      </c>
      <c r="AJ233" s="683"/>
      <c r="AK233" s="494" t="str">
        <f t="shared" si="16"/>
        <v>Tốt</v>
      </c>
      <c r="AL233" s="494" t="str">
        <f>VLOOKUP($E233,'cac dv gui'!$C$161:$AD$188,25,0)</f>
        <v>Tốt</v>
      </c>
      <c r="AM233" s="494" t="str">
        <f>VLOOKUP($E233,'cac dv gui'!$C$161:$AD$188,26,0)</f>
        <v>Tốt</v>
      </c>
      <c r="AN233" s="675"/>
      <c r="AO233" s="494"/>
      <c r="AP233" s="675"/>
      <c r="AQ233" s="675"/>
      <c r="AR233" s="675"/>
      <c r="AS233" s="675"/>
      <c r="AT233" s="494"/>
      <c r="AU233" s="684" t="s">
        <v>393</v>
      </c>
    </row>
    <row r="234" spans="1:47" s="684" customFormat="1" ht="24.95" customHeight="1" x14ac:dyDescent="0.25">
      <c r="A234" s="512" t="s">
        <v>1468</v>
      </c>
      <c r="B234" s="512">
        <f>COUNTIF($F$11:F234,F234)</f>
        <v>20</v>
      </c>
      <c r="C234" s="513" t="s">
        <v>985</v>
      </c>
      <c r="D234" s="552" t="s">
        <v>142</v>
      </c>
      <c r="E234" s="553" t="s">
        <v>579</v>
      </c>
      <c r="F234" s="494" t="s">
        <v>338</v>
      </c>
      <c r="G234" s="494" t="s">
        <v>974</v>
      </c>
      <c r="H234" s="494" t="str">
        <f>VLOOKUP(E234,'[16]Gui chi Quynh'!$C$7:$E$387,3,0)</f>
        <v>A3</v>
      </c>
      <c r="I234" s="494">
        <f>VLOOKUP(H234,Sheet1!$B$2:$C$12,2,TRUE)</f>
        <v>8</v>
      </c>
      <c r="J234" s="494" t="str">
        <f>VLOOKUP($E234,'[17]Gui chi Quynh'!$C$7:$E$387,3,0)</f>
        <v>A4</v>
      </c>
      <c r="K234" s="494">
        <f>VLOOKUP(J234,Sheet1!$B$2:$C$12,2,TRUE)</f>
        <v>7</v>
      </c>
      <c r="L234" s="494" t="str">
        <f>VLOOKUP(E234,'[18]Gui chi Quynh'!$C$7:$F$385,3,0)</f>
        <v>A3</v>
      </c>
      <c r="M234" s="494">
        <f>VLOOKUP(L234,Sheet1!$B$2:$C$12,2,TRUE)</f>
        <v>8</v>
      </c>
      <c r="N234" s="494" t="str">
        <f>VLOOKUP(E234,'[19]Gui chi Quynh'!$C$7:$E$391,3,0)</f>
        <v>A3</v>
      </c>
      <c r="O234" s="494">
        <f>VLOOKUP(N234,Sheet1!$B$2:$C$12,2,TRUE)</f>
        <v>8</v>
      </c>
      <c r="P234" s="494" t="str">
        <f>VLOOKUP(E234,'[20]Gui chi Quynh'!$C$7:$E$391,3,0)</f>
        <v>A3</v>
      </c>
      <c r="Q234" s="494">
        <f>VLOOKUP(P234,Sheet1!$B$2:$C$12,2,TRUE)</f>
        <v>8</v>
      </c>
      <c r="R234" s="494" t="str">
        <f>VLOOKUP($E234,'[21]Gui chi Quynh'!$C$7:$E$390,3,0)</f>
        <v>A4</v>
      </c>
      <c r="S234" s="494">
        <f>VLOOKUP(R234,Sheet1!$B$2:$C$12,2,TRUE)</f>
        <v>7</v>
      </c>
      <c r="T234" s="494" t="str">
        <f>VLOOKUP($E234,'[22]Gui chi Quynh'!$C$7:$E$390,3,0)</f>
        <v>A4</v>
      </c>
      <c r="U234" s="494">
        <f>VLOOKUP(T234,Sheet1!$B$2:$C$12,2,TRUE)</f>
        <v>7</v>
      </c>
      <c r="V234" s="494" t="str">
        <f>VLOOKUP($E234,'[23]Gui chi Quynh'!$C$7:$E$389,3,0)</f>
        <v>A2</v>
      </c>
      <c r="W234" s="494">
        <f>VLOOKUP(V234,Sheet1!$B$2:$C$12,2,TRUE)</f>
        <v>9</v>
      </c>
      <c r="X234" s="494" t="str">
        <f>VLOOKUP($E234,'[24]Gui chi Quynh'!$C$7:$E$389,3,0)</f>
        <v>A2</v>
      </c>
      <c r="Y234" s="494">
        <f>VLOOKUP(X234,Sheet1!$B$2:$C$12,2,TRUE)</f>
        <v>9</v>
      </c>
      <c r="Z234" s="494" t="str">
        <f>VLOOKUP($E234,'[25]Gui chi Quynh'!$C$7:$E$388,3,0)</f>
        <v>A3</v>
      </c>
      <c r="AA234" s="494">
        <f>VLOOKUP(Z234,Sheet1!$B$2:$C$12,2,TRUE)</f>
        <v>8</v>
      </c>
      <c r="AB234" s="494" t="str">
        <f>VLOOKUP($E234,'T5'!$E$9:$AH$337,24,0)</f>
        <v>A3</v>
      </c>
      <c r="AC234" s="494">
        <f>VLOOKUP(AB234,Sheet1!$B$2:$C$12,2,TRUE)</f>
        <v>8</v>
      </c>
      <c r="AD234" s="494"/>
      <c r="AE234" s="494" t="e">
        <f>VLOOKUP(AD234,Sheet1!$B$2:$C$12,2,TRUE)</f>
        <v>#N/A</v>
      </c>
      <c r="AF234" s="592"/>
      <c r="AG234" s="709">
        <f t="shared" si="17"/>
        <v>7.9090909090909092</v>
      </c>
      <c r="AH234" s="709" t="str">
        <f t="shared" si="14"/>
        <v>11A*</v>
      </c>
      <c r="AI234" s="709">
        <f t="shared" si="15"/>
        <v>0</v>
      </c>
      <c r="AJ234" s="683"/>
      <c r="AK234" s="494" t="str">
        <f t="shared" si="16"/>
        <v>Tốt</v>
      </c>
      <c r="AL234" s="494" t="str">
        <f>VLOOKUP($E234,'cac dv gui'!$C$161:$AD$188,25,0)</f>
        <v>Xuất sắc</v>
      </c>
      <c r="AM234" s="494" t="str">
        <f>VLOOKUP($E234,'cac dv gui'!$C$161:$AD$188,26,0)</f>
        <v>Tốt</v>
      </c>
      <c r="AN234" s="675"/>
      <c r="AO234" s="494"/>
      <c r="AP234" s="675"/>
      <c r="AQ234" s="675"/>
      <c r="AR234" s="675"/>
      <c r="AS234" s="675"/>
      <c r="AT234" s="494"/>
      <c r="AU234" s="684" t="s">
        <v>392</v>
      </c>
    </row>
    <row r="235" spans="1:47" s="684" customFormat="1" ht="24.95" customHeight="1" x14ac:dyDescent="0.25">
      <c r="A235" s="512" t="s">
        <v>1469</v>
      </c>
      <c r="B235" s="512">
        <f>COUNTIF($F$11:F235,F235)</f>
        <v>21</v>
      </c>
      <c r="C235" s="513" t="s">
        <v>984</v>
      </c>
      <c r="D235" s="552" t="s">
        <v>143</v>
      </c>
      <c r="E235" s="553" t="s">
        <v>580</v>
      </c>
      <c r="F235" s="494" t="s">
        <v>338</v>
      </c>
      <c r="G235" s="494" t="s">
        <v>974</v>
      </c>
      <c r="H235" s="494" t="str">
        <f>VLOOKUP(E235,'[16]Gui chi Quynh'!$C$7:$E$387,3,0)</f>
        <v>A4</v>
      </c>
      <c r="I235" s="494">
        <f>VLOOKUP(H235,Sheet1!$B$2:$C$12,2,TRUE)</f>
        <v>7</v>
      </c>
      <c r="J235" s="494" t="str">
        <f>VLOOKUP($E235,'[17]Gui chi Quynh'!$C$7:$E$387,3,0)</f>
        <v>A4</v>
      </c>
      <c r="K235" s="494">
        <f>VLOOKUP(J235,Sheet1!$B$2:$C$12,2,TRUE)</f>
        <v>7</v>
      </c>
      <c r="L235" s="494" t="str">
        <f>VLOOKUP(E235,'[18]Gui chi Quynh'!$C$7:$F$385,3,0)</f>
        <v>A4</v>
      </c>
      <c r="M235" s="494">
        <f>VLOOKUP(L235,Sheet1!$B$2:$C$12,2,TRUE)</f>
        <v>7</v>
      </c>
      <c r="N235" s="494" t="str">
        <f>VLOOKUP(E235,'[19]Gui chi Quynh'!$C$7:$E$391,3,0)</f>
        <v>A4</v>
      </c>
      <c r="O235" s="494">
        <f>VLOOKUP(N235,Sheet1!$B$2:$C$12,2,TRUE)</f>
        <v>7</v>
      </c>
      <c r="P235" s="494" t="str">
        <f>VLOOKUP(E235,'[20]Gui chi Quynh'!$C$7:$E$391,3,0)</f>
        <v>A4</v>
      </c>
      <c r="Q235" s="494">
        <f>VLOOKUP(P235,Sheet1!$B$2:$C$12,2,TRUE)</f>
        <v>7</v>
      </c>
      <c r="R235" s="494" t="str">
        <f>VLOOKUP($E235,'[21]Gui chi Quynh'!$C$7:$E$390,3,0)</f>
        <v>B1</v>
      </c>
      <c r="S235" s="494">
        <f>VLOOKUP(R235,Sheet1!$B$2:$C$12,2,TRUE)</f>
        <v>6</v>
      </c>
      <c r="T235" s="494" t="str">
        <f>VLOOKUP($E235,'[22]Gui chi Quynh'!$C$7:$E$390,3,0)</f>
        <v>A4</v>
      </c>
      <c r="U235" s="494">
        <f>VLOOKUP(T235,Sheet1!$B$2:$C$12,2,TRUE)</f>
        <v>7</v>
      </c>
      <c r="V235" s="494" t="str">
        <f>VLOOKUP($E235,'[23]Gui chi Quynh'!$C$7:$E$389,3,0)</f>
        <v>A4</v>
      </c>
      <c r="W235" s="494">
        <f>VLOOKUP(V235,Sheet1!$B$2:$C$12,2,TRUE)</f>
        <v>7</v>
      </c>
      <c r="X235" s="494" t="str">
        <f>VLOOKUP($E235,'[24]Gui chi Quynh'!$C$7:$E$389,3,0)</f>
        <v>A4</v>
      </c>
      <c r="Y235" s="494">
        <f>VLOOKUP(X235,Sheet1!$B$2:$C$12,2,TRUE)</f>
        <v>7</v>
      </c>
      <c r="Z235" s="494" t="str">
        <f>VLOOKUP($E235,'[25]Gui chi Quynh'!$C$7:$E$388,3,0)</f>
        <v>A4</v>
      </c>
      <c r="AA235" s="494">
        <f>VLOOKUP(Z235,Sheet1!$B$2:$C$12,2,TRUE)</f>
        <v>7</v>
      </c>
      <c r="AB235" s="494" t="str">
        <f>VLOOKUP($E235,'T5'!$E$9:$AH$337,24,0)</f>
        <v>A4</v>
      </c>
      <c r="AC235" s="494">
        <f>VLOOKUP(AB235,Sheet1!$B$2:$C$12,2,TRUE)</f>
        <v>7</v>
      </c>
      <c r="AD235" s="494"/>
      <c r="AE235" s="494" t="e">
        <f>VLOOKUP(AD235,Sheet1!$B$2:$C$12,2,TRUE)</f>
        <v>#N/A</v>
      </c>
      <c r="AF235" s="592"/>
      <c r="AG235" s="709">
        <f t="shared" si="17"/>
        <v>6.9090909090909092</v>
      </c>
      <c r="AH235" s="709" t="str">
        <f t="shared" si="14"/>
        <v>10A*</v>
      </c>
      <c r="AI235" s="709">
        <f t="shared" si="15"/>
        <v>1</v>
      </c>
      <c r="AJ235" s="683"/>
      <c r="AK235" s="494" t="str">
        <f t="shared" si="16"/>
        <v>Tốt</v>
      </c>
      <c r="AL235" s="494" t="str">
        <f>VLOOKUP($E235,'cac dv gui'!$C$161:$AD$188,25,0)</f>
        <v>Tốt</v>
      </c>
      <c r="AM235" s="494" t="str">
        <f>VLOOKUP($E235,'cac dv gui'!$C$161:$AD$188,26,0)</f>
        <v>Tốt</v>
      </c>
      <c r="AN235" s="675"/>
      <c r="AO235" s="494"/>
      <c r="AP235" s="675"/>
      <c r="AQ235" s="675"/>
      <c r="AR235" s="675"/>
      <c r="AS235" s="675"/>
      <c r="AT235" s="494"/>
      <c r="AU235" s="684" t="s">
        <v>393</v>
      </c>
    </row>
    <row r="236" spans="1:47" s="684" customFormat="1" ht="33" customHeight="1" x14ac:dyDescent="0.25">
      <c r="A236" s="512" t="s">
        <v>1470</v>
      </c>
      <c r="B236" s="512">
        <f>COUNTIF($F$11:F236,F236)</f>
        <v>22</v>
      </c>
      <c r="C236" s="513" t="s">
        <v>985</v>
      </c>
      <c r="D236" s="552" t="s">
        <v>144</v>
      </c>
      <c r="E236" s="553" t="s">
        <v>581</v>
      </c>
      <c r="F236" s="494" t="s">
        <v>338</v>
      </c>
      <c r="G236" s="494" t="s">
        <v>974</v>
      </c>
      <c r="H236" s="494" t="str">
        <f>VLOOKUP(E236,'[16]Gui chi Quynh'!$C$7:$E$387,3,0)</f>
        <v>A4</v>
      </c>
      <c r="I236" s="494">
        <f>VLOOKUP(H236,Sheet1!$B$2:$C$12,2,TRUE)</f>
        <v>7</v>
      </c>
      <c r="J236" s="494" t="str">
        <f>VLOOKUP($E236,'[17]Gui chi Quynh'!$C$7:$E$387,3,0)</f>
        <v>A4</v>
      </c>
      <c r="K236" s="494">
        <f>VLOOKUP(J236,Sheet1!$B$2:$C$12,2,TRUE)</f>
        <v>7</v>
      </c>
      <c r="L236" s="494" t="str">
        <f>VLOOKUP(E236,'[18]Gui chi Quynh'!$C$7:$F$385,3,0)</f>
        <v>A4</v>
      </c>
      <c r="M236" s="494">
        <f>VLOOKUP(L236,Sheet1!$B$2:$C$12,2,TRUE)</f>
        <v>7</v>
      </c>
      <c r="N236" s="494" t="str">
        <f>VLOOKUP(E236,'[19]Gui chi Quynh'!$C$7:$E$391,3,0)</f>
        <v>A4</v>
      </c>
      <c r="O236" s="494">
        <f>VLOOKUP(N236,Sheet1!$B$2:$C$12,2,TRUE)</f>
        <v>7</v>
      </c>
      <c r="P236" s="494" t="str">
        <f>VLOOKUP(E236,'[20]Gui chi Quynh'!$C$7:$E$391,3,0)</f>
        <v>A4</v>
      </c>
      <c r="Q236" s="494">
        <f>VLOOKUP(P236,Sheet1!$B$2:$C$12,2,TRUE)</f>
        <v>7</v>
      </c>
      <c r="R236" s="494" t="str">
        <f>VLOOKUP($E236,'[21]Gui chi Quynh'!$C$7:$E$390,3,0)</f>
        <v>A4</v>
      </c>
      <c r="S236" s="494">
        <f>VLOOKUP(R236,Sheet1!$B$2:$C$12,2,TRUE)</f>
        <v>7</v>
      </c>
      <c r="T236" s="494" t="str">
        <f>VLOOKUP($E236,'[22]Gui chi Quynh'!$C$7:$E$390,3,0)</f>
        <v>A4</v>
      </c>
      <c r="U236" s="494">
        <f>VLOOKUP(T236,Sheet1!$B$2:$C$12,2,TRUE)</f>
        <v>7</v>
      </c>
      <c r="V236" s="494" t="str">
        <f>VLOOKUP($E236,'[23]Gui chi Quynh'!$C$7:$E$389,3,0)</f>
        <v>A3</v>
      </c>
      <c r="W236" s="494">
        <f>VLOOKUP(V236,Sheet1!$B$2:$C$12,2,TRUE)</f>
        <v>8</v>
      </c>
      <c r="X236" s="494" t="str">
        <f>VLOOKUP($E236,'[24]Gui chi Quynh'!$C$7:$E$389,3,0)</f>
        <v>A4</v>
      </c>
      <c r="Y236" s="494">
        <f>VLOOKUP(X236,Sheet1!$B$2:$C$12,2,TRUE)</f>
        <v>7</v>
      </c>
      <c r="Z236" s="494" t="str">
        <f>VLOOKUP($E236,'[25]Gui chi Quynh'!$C$7:$E$388,3,0)</f>
        <v>A4</v>
      </c>
      <c r="AA236" s="494">
        <f>VLOOKUP(Z236,Sheet1!$B$2:$C$12,2,TRUE)</f>
        <v>7</v>
      </c>
      <c r="AB236" s="494" t="str">
        <f>VLOOKUP($E236,'T5'!$E$9:$AH$337,24,0)</f>
        <v>A3</v>
      </c>
      <c r="AC236" s="494">
        <f>VLOOKUP(AB236,Sheet1!$B$2:$C$12,2,TRUE)</f>
        <v>8</v>
      </c>
      <c r="AD236" s="494"/>
      <c r="AE236" s="494" t="e">
        <f>VLOOKUP(AD236,Sheet1!$B$2:$C$12,2,TRUE)</f>
        <v>#N/A</v>
      </c>
      <c r="AF236" s="592"/>
      <c r="AG236" s="804">
        <f t="shared" si="17"/>
        <v>7.1818181818181817</v>
      </c>
      <c r="AH236" s="709" t="str">
        <f t="shared" si="14"/>
        <v>11A*</v>
      </c>
      <c r="AI236" s="709">
        <f t="shared" si="15"/>
        <v>0</v>
      </c>
      <c r="AJ236" s="683"/>
      <c r="AK236" s="494" t="str">
        <f t="shared" si="16"/>
        <v>Tốt</v>
      </c>
      <c r="AL236" s="494" t="str">
        <f>VLOOKUP($E236,'cac dv gui'!$C$161:$AD$188,25,0)</f>
        <v>Tốt</v>
      </c>
      <c r="AM236" s="494" t="str">
        <f>VLOOKUP($E236,'cac dv gui'!$C$161:$AD$188,26,0)</f>
        <v>Tốt</v>
      </c>
      <c r="AN236" s="675"/>
      <c r="AO236" s="494"/>
      <c r="AP236" s="675"/>
      <c r="AQ236" s="675"/>
      <c r="AR236" s="675"/>
      <c r="AS236" s="675"/>
      <c r="AT236" s="494"/>
      <c r="AU236" s="684" t="s">
        <v>393</v>
      </c>
    </row>
    <row r="237" spans="1:47" s="684" customFormat="1" ht="24.95" customHeight="1" x14ac:dyDescent="0.25">
      <c r="A237" s="512" t="s">
        <v>1471</v>
      </c>
      <c r="B237" s="512">
        <f>COUNTIF($F$11:F237,F237)</f>
        <v>23</v>
      </c>
      <c r="C237" s="513" t="s">
        <v>985</v>
      </c>
      <c r="D237" s="552" t="s">
        <v>145</v>
      </c>
      <c r="E237" s="553" t="s">
        <v>582</v>
      </c>
      <c r="F237" s="494" t="s">
        <v>338</v>
      </c>
      <c r="G237" s="494" t="s">
        <v>974</v>
      </c>
      <c r="H237" s="494" t="str">
        <f>VLOOKUP(E237,'[16]Gui chi Quynh'!$C$7:$E$387,3,0)</f>
        <v>A4</v>
      </c>
      <c r="I237" s="494">
        <f>VLOOKUP(H237,Sheet1!$B$2:$C$12,2,TRUE)</f>
        <v>7</v>
      </c>
      <c r="J237" s="494" t="str">
        <f>VLOOKUP($E237,'[17]Gui chi Quynh'!$C$7:$E$387,3,0)</f>
        <v>A4</v>
      </c>
      <c r="K237" s="494">
        <f>VLOOKUP(J237,Sheet1!$B$2:$C$12,2,TRUE)</f>
        <v>7</v>
      </c>
      <c r="L237" s="494" t="str">
        <f>VLOOKUP(E237,'[18]Gui chi Quynh'!$C$7:$F$385,3,0)</f>
        <v>A4</v>
      </c>
      <c r="M237" s="494">
        <f>VLOOKUP(L237,Sheet1!$B$2:$C$12,2,TRUE)</f>
        <v>7</v>
      </c>
      <c r="N237" s="494" t="str">
        <f>VLOOKUP(E237,'[19]Gui chi Quynh'!$C$7:$E$391,3,0)</f>
        <v>A4</v>
      </c>
      <c r="O237" s="494">
        <f>VLOOKUP(N237,Sheet1!$B$2:$C$12,2,TRUE)</f>
        <v>7</v>
      </c>
      <c r="P237" s="494" t="str">
        <f>VLOOKUP(E237,'[20]Gui chi Quynh'!$C$7:$E$391,3,0)</f>
        <v>A4</v>
      </c>
      <c r="Q237" s="494">
        <f>VLOOKUP(P237,Sheet1!$B$2:$C$12,2,TRUE)</f>
        <v>7</v>
      </c>
      <c r="R237" s="494" t="str">
        <f>VLOOKUP($E237,'[21]Gui chi Quynh'!$C$7:$E$390,3,0)</f>
        <v>A4</v>
      </c>
      <c r="S237" s="494">
        <f>VLOOKUP(R237,Sheet1!$B$2:$C$12,2,TRUE)</f>
        <v>7</v>
      </c>
      <c r="T237" s="494" t="str">
        <f>VLOOKUP($E237,'[22]Gui chi Quynh'!$C$7:$E$390,3,0)</f>
        <v>A4</v>
      </c>
      <c r="U237" s="494">
        <f>VLOOKUP(T237,Sheet1!$B$2:$C$12,2,TRUE)</f>
        <v>7</v>
      </c>
      <c r="V237" s="494" t="str">
        <f>VLOOKUP($E237,'[23]Gui chi Quynh'!$C$7:$E$389,3,0)</f>
        <v>A4</v>
      </c>
      <c r="W237" s="494">
        <f>VLOOKUP(V237,Sheet1!$B$2:$C$12,2,TRUE)</f>
        <v>7</v>
      </c>
      <c r="X237" s="494" t="str">
        <f>VLOOKUP($E237,'[24]Gui chi Quynh'!$C$7:$E$389,3,0)</f>
        <v>A4</v>
      </c>
      <c r="Y237" s="494">
        <f>VLOOKUP(X237,Sheet1!$B$2:$C$12,2,TRUE)</f>
        <v>7</v>
      </c>
      <c r="Z237" s="494" t="str">
        <f>VLOOKUP($E237,'[25]Gui chi Quynh'!$C$7:$E$388,3,0)</f>
        <v>A4</v>
      </c>
      <c r="AA237" s="494">
        <f>VLOOKUP(Z237,Sheet1!$B$2:$C$12,2,TRUE)</f>
        <v>7</v>
      </c>
      <c r="AB237" s="494" t="str">
        <f>VLOOKUP($E237,'T5'!$E$9:$AH$337,24,0)</f>
        <v>A4</v>
      </c>
      <c r="AC237" s="494">
        <f>VLOOKUP(AB237,Sheet1!$B$2:$C$12,2,TRUE)</f>
        <v>7</v>
      </c>
      <c r="AD237" s="494"/>
      <c r="AE237" s="494" t="e">
        <f>VLOOKUP(AD237,Sheet1!$B$2:$C$12,2,TRUE)</f>
        <v>#N/A</v>
      </c>
      <c r="AF237" s="592"/>
      <c r="AG237" s="709">
        <f t="shared" si="17"/>
        <v>7</v>
      </c>
      <c r="AH237" s="709" t="str">
        <f t="shared" si="14"/>
        <v>11A*</v>
      </c>
      <c r="AI237" s="709">
        <f t="shared" si="15"/>
        <v>0</v>
      </c>
      <c r="AJ237" s="683"/>
      <c r="AK237" s="494" t="str">
        <f t="shared" si="16"/>
        <v>Tốt</v>
      </c>
      <c r="AL237" s="494" t="str">
        <f>VLOOKUP($E237,'cac dv gui'!$C$161:$AD$188,25,0)</f>
        <v>Tốt</v>
      </c>
      <c r="AM237" s="494" t="str">
        <f>VLOOKUP($E237,'cac dv gui'!$C$161:$AD$188,26,0)</f>
        <v>Tốt</v>
      </c>
      <c r="AN237" s="675"/>
      <c r="AO237" s="494"/>
      <c r="AP237" s="675"/>
      <c r="AQ237" s="675"/>
      <c r="AR237" s="675"/>
      <c r="AS237" s="675"/>
      <c r="AT237" s="494"/>
      <c r="AU237" s="684" t="s">
        <v>393</v>
      </c>
    </row>
    <row r="238" spans="1:47" s="684" customFormat="1" ht="24.95" customHeight="1" x14ac:dyDescent="0.25">
      <c r="A238" s="512" t="s">
        <v>1472</v>
      </c>
      <c r="B238" s="512">
        <f>COUNTIF($F$11:F238,F238)</f>
        <v>24</v>
      </c>
      <c r="C238" s="513" t="s">
        <v>984</v>
      </c>
      <c r="D238" s="552" t="s">
        <v>146</v>
      </c>
      <c r="E238" s="553" t="s">
        <v>583</v>
      </c>
      <c r="F238" s="494" t="s">
        <v>338</v>
      </c>
      <c r="G238" s="494" t="s">
        <v>974</v>
      </c>
      <c r="H238" s="494" t="str">
        <f>VLOOKUP(E238,'[16]Gui chi Quynh'!$C$7:$E$387,3,0)</f>
        <v>A4</v>
      </c>
      <c r="I238" s="494">
        <f>VLOOKUP(H238,Sheet1!$B$2:$C$12,2,TRUE)</f>
        <v>7</v>
      </c>
      <c r="J238" s="494" t="str">
        <f>VLOOKUP($E238,'[17]Gui chi Quynh'!$C$7:$E$387,3,0)</f>
        <v>A4</v>
      </c>
      <c r="K238" s="494">
        <f>VLOOKUP(J238,Sheet1!$B$2:$C$12,2,TRUE)</f>
        <v>7</v>
      </c>
      <c r="L238" s="494" t="str">
        <f>VLOOKUP(E238,'[18]Gui chi Quynh'!$C$7:$F$385,3,0)</f>
        <v>A3</v>
      </c>
      <c r="M238" s="494">
        <f>VLOOKUP(L238,Sheet1!$B$2:$C$12,2,TRUE)</f>
        <v>8</v>
      </c>
      <c r="N238" s="494" t="str">
        <f>VLOOKUP(E238,'[19]Gui chi Quynh'!$C$7:$E$391,3,0)</f>
        <v>A3</v>
      </c>
      <c r="O238" s="494">
        <f>VLOOKUP(N238,Sheet1!$B$2:$C$12,2,TRUE)</f>
        <v>8</v>
      </c>
      <c r="P238" s="494" t="str">
        <f>VLOOKUP(E238,'[20]Gui chi Quynh'!$C$7:$E$391,3,0)</f>
        <v>A3</v>
      </c>
      <c r="Q238" s="494">
        <f>VLOOKUP(P238,Sheet1!$B$2:$C$12,2,TRUE)</f>
        <v>8</v>
      </c>
      <c r="R238" s="494" t="str">
        <f>VLOOKUP($E238,'[21]Gui chi Quynh'!$C$7:$E$390,3,0)</f>
        <v>A4</v>
      </c>
      <c r="S238" s="494">
        <f>VLOOKUP(R238,Sheet1!$B$2:$C$12,2,TRUE)</f>
        <v>7</v>
      </c>
      <c r="T238" s="494" t="str">
        <f>VLOOKUP($E238,'[22]Gui chi Quynh'!$C$7:$E$390,3,0)</f>
        <v>A4</v>
      </c>
      <c r="U238" s="494">
        <f>VLOOKUP(T238,Sheet1!$B$2:$C$12,2,TRUE)</f>
        <v>7</v>
      </c>
      <c r="V238" s="494" t="str">
        <f>VLOOKUP($E238,'[23]Gui chi Quynh'!$C$7:$E$389,3,0)</f>
        <v>A4</v>
      </c>
      <c r="W238" s="494">
        <f>VLOOKUP(V238,Sheet1!$B$2:$C$12,2,TRUE)</f>
        <v>7</v>
      </c>
      <c r="X238" s="494" t="str">
        <f>VLOOKUP($E238,'[24]Gui chi Quynh'!$C$7:$E$389,3,0)</f>
        <v>A3</v>
      </c>
      <c r="Y238" s="494">
        <f>VLOOKUP(X238,Sheet1!$B$2:$C$12,2,TRUE)</f>
        <v>8</v>
      </c>
      <c r="Z238" s="494" t="str">
        <f>VLOOKUP($E238,'[25]Gui chi Quynh'!$C$7:$E$388,3,0)</f>
        <v>A4</v>
      </c>
      <c r="AA238" s="494">
        <f>VLOOKUP(Z238,Sheet1!$B$2:$C$12,2,TRUE)</f>
        <v>7</v>
      </c>
      <c r="AB238" s="494" t="str">
        <f>VLOOKUP($E238,'T5'!$E$9:$AH$337,24,0)</f>
        <v>A4</v>
      </c>
      <c r="AC238" s="494">
        <f>VLOOKUP(AB238,Sheet1!$B$2:$C$12,2,TRUE)</f>
        <v>7</v>
      </c>
      <c r="AD238" s="494"/>
      <c r="AE238" s="494" t="e">
        <f>VLOOKUP(AD238,Sheet1!$B$2:$C$12,2,TRUE)</f>
        <v>#N/A</v>
      </c>
      <c r="AF238" s="592"/>
      <c r="AG238" s="709">
        <f t="shared" si="17"/>
        <v>7.3636363636363633</v>
      </c>
      <c r="AH238" s="709" t="str">
        <f t="shared" si="14"/>
        <v>11A*</v>
      </c>
      <c r="AI238" s="709">
        <f t="shared" si="15"/>
        <v>0</v>
      </c>
      <c r="AJ238" s="683"/>
      <c r="AK238" s="494" t="str">
        <f t="shared" si="16"/>
        <v>Tốt</v>
      </c>
      <c r="AL238" s="494" t="str">
        <f>VLOOKUP($E238,'cac dv gui'!$C$161:$AD$188,25,0)</f>
        <v>Tốt</v>
      </c>
      <c r="AM238" s="494" t="str">
        <f>VLOOKUP($E238,'cac dv gui'!$C$161:$AD$188,26,0)</f>
        <v>Tốt</v>
      </c>
      <c r="AN238" s="675"/>
      <c r="AO238" s="494"/>
      <c r="AP238" s="675"/>
      <c r="AQ238" s="675"/>
      <c r="AR238" s="675"/>
      <c r="AS238" s="675"/>
      <c r="AT238" s="494"/>
      <c r="AU238" s="684" t="s">
        <v>392</v>
      </c>
    </row>
    <row r="239" spans="1:47" s="684" customFormat="1" ht="24.95" customHeight="1" x14ac:dyDescent="0.25">
      <c r="A239" s="512" t="s">
        <v>1473</v>
      </c>
      <c r="B239" s="512">
        <f>COUNTIF($F$11:F239,F239)</f>
        <v>25</v>
      </c>
      <c r="C239" s="513" t="s">
        <v>985</v>
      </c>
      <c r="D239" s="552" t="s">
        <v>293</v>
      </c>
      <c r="E239" s="553" t="s">
        <v>585</v>
      </c>
      <c r="F239" s="494" t="s">
        <v>338</v>
      </c>
      <c r="G239" s="494" t="s">
        <v>974</v>
      </c>
      <c r="H239" s="494" t="str">
        <f>VLOOKUP(E239,'[16]Gui chi Quynh'!$C$7:$E$387,3,0)</f>
        <v>A4</v>
      </c>
      <c r="I239" s="494">
        <f>VLOOKUP(H239,Sheet1!$B$2:$C$12,2,TRUE)</f>
        <v>7</v>
      </c>
      <c r="J239" s="494" t="str">
        <f>VLOOKUP($E239,'[17]Gui chi Quynh'!$C$7:$E$387,3,0)</f>
        <v>A4</v>
      </c>
      <c r="K239" s="494">
        <f>VLOOKUP(J239,Sheet1!$B$2:$C$12,2,TRUE)</f>
        <v>7</v>
      </c>
      <c r="L239" s="494" t="str">
        <f>VLOOKUP(E239,'[18]Gui chi Quynh'!$C$7:$F$385,3,0)</f>
        <v>A3</v>
      </c>
      <c r="M239" s="494">
        <f>VLOOKUP(L239,Sheet1!$B$2:$C$12,2,TRUE)</f>
        <v>8</v>
      </c>
      <c r="N239" s="494" t="str">
        <f>VLOOKUP(E239,'[19]Gui chi Quynh'!$C$7:$E$391,3,0)</f>
        <v>A4</v>
      </c>
      <c r="O239" s="494">
        <f>VLOOKUP(N239,Sheet1!$B$2:$C$12,2,TRUE)</f>
        <v>7</v>
      </c>
      <c r="P239" s="494" t="str">
        <f>VLOOKUP(E239,'[20]Gui chi Quynh'!$C$7:$E$391,3,0)</f>
        <v>A3</v>
      </c>
      <c r="Q239" s="494">
        <f>VLOOKUP(P239,Sheet1!$B$2:$C$12,2,TRUE)</f>
        <v>8</v>
      </c>
      <c r="R239" s="494" t="str">
        <f>VLOOKUP($E239,'[21]Gui chi Quynh'!$C$7:$E$390,3,0)</f>
        <v>A3</v>
      </c>
      <c r="S239" s="494">
        <f>VLOOKUP(R239,Sheet1!$B$2:$C$12,2,TRUE)</f>
        <v>8</v>
      </c>
      <c r="T239" s="494" t="str">
        <f>VLOOKUP($E239,'[22]Gui chi Quynh'!$C$7:$E$390,3,0)</f>
        <v>A3</v>
      </c>
      <c r="U239" s="494">
        <f>VLOOKUP(T239,Sheet1!$B$2:$C$12,2,TRUE)</f>
        <v>8</v>
      </c>
      <c r="V239" s="494" t="str">
        <f>VLOOKUP($E239,'[23]Gui chi Quynh'!$C$7:$E$389,3,0)</f>
        <v>A3</v>
      </c>
      <c r="W239" s="494">
        <f>VLOOKUP(V239,Sheet1!$B$2:$C$12,2,TRUE)</f>
        <v>8</v>
      </c>
      <c r="X239" s="494" t="str">
        <f>VLOOKUP($E239,'[24]Gui chi Quynh'!$C$7:$E$389,3,0)</f>
        <v>A3</v>
      </c>
      <c r="Y239" s="494">
        <f>VLOOKUP(X239,Sheet1!$B$2:$C$12,2,TRUE)</f>
        <v>8</v>
      </c>
      <c r="Z239" s="494" t="str">
        <f>VLOOKUP($E239,'[25]Gui chi Quynh'!$C$7:$E$388,3,0)</f>
        <v>A3</v>
      </c>
      <c r="AA239" s="494">
        <f>VLOOKUP(Z239,Sheet1!$B$2:$C$12,2,TRUE)</f>
        <v>8</v>
      </c>
      <c r="AB239" s="494" t="str">
        <f>VLOOKUP($E239,'T5'!$E$9:$AH$337,24,0)</f>
        <v>A3</v>
      </c>
      <c r="AC239" s="494">
        <f>VLOOKUP(AB239,Sheet1!$B$2:$C$12,2,TRUE)</f>
        <v>8</v>
      </c>
      <c r="AD239" s="494"/>
      <c r="AE239" s="494" t="e">
        <f>VLOOKUP(AD239,Sheet1!$B$2:$C$12,2,TRUE)</f>
        <v>#N/A</v>
      </c>
      <c r="AF239" s="592"/>
      <c r="AG239" s="709">
        <f t="shared" si="17"/>
        <v>7.7272727272727275</v>
      </c>
      <c r="AH239" s="709" t="str">
        <f t="shared" si="14"/>
        <v>11A*</v>
      </c>
      <c r="AI239" s="709">
        <f t="shared" si="15"/>
        <v>0</v>
      </c>
      <c r="AJ239" s="683"/>
      <c r="AK239" s="494" t="str">
        <f t="shared" si="16"/>
        <v>Tốt</v>
      </c>
      <c r="AL239" s="494" t="str">
        <f>VLOOKUP($E239,'cac dv gui'!$C$161:$AD$188,25,0)</f>
        <v>Xuất sắc</v>
      </c>
      <c r="AM239" s="494" t="str">
        <f>VLOOKUP($E239,'cac dv gui'!$C$161:$AD$188,26,0)</f>
        <v>Tốt</v>
      </c>
      <c r="AN239" s="675"/>
      <c r="AO239" s="494"/>
      <c r="AP239" s="675"/>
      <c r="AQ239" s="675"/>
      <c r="AR239" s="675"/>
      <c r="AS239" s="675"/>
      <c r="AT239" s="494"/>
      <c r="AU239" s="684" t="s">
        <v>392</v>
      </c>
    </row>
    <row r="240" spans="1:47" s="684" customFormat="1" ht="24.95" customHeight="1" x14ac:dyDescent="0.25">
      <c r="A240" s="512" t="s">
        <v>1474</v>
      </c>
      <c r="B240" s="512">
        <f>COUNTIF($F$11:F102,F240)</f>
        <v>6</v>
      </c>
      <c r="C240" s="513" t="s">
        <v>985</v>
      </c>
      <c r="D240" s="552" t="s">
        <v>87</v>
      </c>
      <c r="E240" s="554" t="s">
        <v>584</v>
      </c>
      <c r="F240" s="494" t="s">
        <v>338</v>
      </c>
      <c r="G240" s="494" t="s">
        <v>974</v>
      </c>
      <c r="H240" s="494" t="str">
        <f>VLOOKUP(E240,'[16]Gui chi Quynh'!$C$7:$E$387,3,0)</f>
        <v>A3</v>
      </c>
      <c r="I240" s="494">
        <f>VLOOKUP(H240,Sheet1!$B$2:$C$12,2,TRUE)</f>
        <v>8</v>
      </c>
      <c r="J240" s="494" t="str">
        <f>VLOOKUP($E240,'[17]Gui chi Quynh'!$C$7:$E$387,3,0)</f>
        <v>A4</v>
      </c>
      <c r="K240" s="494">
        <f>VLOOKUP(J240,Sheet1!$B$2:$C$12,2,TRUE)</f>
        <v>7</v>
      </c>
      <c r="L240" s="494" t="str">
        <f>VLOOKUP(E240,'[18]Gui chi Quynh'!$C$7:$F$385,3,0)</f>
        <v>A4</v>
      </c>
      <c r="M240" s="494">
        <f>VLOOKUP(L240,Sheet1!$B$2:$C$12,2,TRUE)</f>
        <v>7</v>
      </c>
      <c r="N240" s="494" t="str">
        <f>VLOOKUP(E240,'[19]Gui chi Quynh'!$C$7:$E$391,3,0)</f>
        <v>A4</v>
      </c>
      <c r="O240" s="494">
        <f>VLOOKUP(N240,Sheet1!$B$2:$C$12,2,TRUE)</f>
        <v>7</v>
      </c>
      <c r="P240" s="494" t="str">
        <f>VLOOKUP(E240,'[20]Gui chi Quynh'!$C$7:$E$391,3,0)</f>
        <v>A4</v>
      </c>
      <c r="Q240" s="494">
        <f>VLOOKUP(P240,Sheet1!$B$2:$C$12,2,TRUE)</f>
        <v>7</v>
      </c>
      <c r="R240" s="494" t="str">
        <f>VLOOKUP($E240,'[21]Gui chi Quynh'!$C$7:$E$390,3,0)</f>
        <v>A4</v>
      </c>
      <c r="S240" s="494">
        <f>VLOOKUP(R240,Sheet1!$B$2:$C$12,2,TRUE)</f>
        <v>7</v>
      </c>
      <c r="T240" s="494" t="str">
        <f>VLOOKUP($E240,'[22]Gui chi Quynh'!$C$7:$E$390,3,0)</f>
        <v>A4</v>
      </c>
      <c r="U240" s="494">
        <f>VLOOKUP(T240,Sheet1!$B$2:$C$12,2,TRUE)</f>
        <v>7</v>
      </c>
      <c r="V240" s="494" t="str">
        <f>VLOOKUP($E240,'[23]Gui chi Quynh'!$C$7:$E$389,3,0)</f>
        <v>A4</v>
      </c>
      <c r="W240" s="494">
        <f>VLOOKUP(V240,Sheet1!$B$2:$C$12,2,TRUE)</f>
        <v>7</v>
      </c>
      <c r="X240" s="494" t="str">
        <f>VLOOKUP($E240,'[24]Gui chi Quynh'!$C$7:$E$389,3,0)</f>
        <v>A4</v>
      </c>
      <c r="Y240" s="494">
        <f>VLOOKUP(X240,Sheet1!$B$2:$C$12,2,TRUE)</f>
        <v>7</v>
      </c>
      <c r="Z240" s="494" t="str">
        <f>VLOOKUP($E240,'[25]Gui chi Quynh'!$C$7:$E$388,3,0)</f>
        <v>A4</v>
      </c>
      <c r="AA240" s="494">
        <f>VLOOKUP(Z240,Sheet1!$B$2:$C$12,2,TRUE)</f>
        <v>7</v>
      </c>
      <c r="AB240" s="494" t="str">
        <f>VLOOKUP($E240,'T5'!$E$9:$AH$337,24,0)</f>
        <v>B1</v>
      </c>
      <c r="AC240" s="494">
        <f>VLOOKUP(AB240,Sheet1!$B$2:$C$12,2,TRUE)</f>
        <v>6</v>
      </c>
      <c r="AD240" s="494"/>
      <c r="AE240" s="494" t="e">
        <f>VLOOKUP(AD240,Sheet1!$B$2:$C$12,2,TRUE)</f>
        <v>#N/A</v>
      </c>
      <c r="AF240" s="592"/>
      <c r="AG240" s="804">
        <f>(I240+K240+M240+O240+Q240+S240+U240+W240+Y240+AA240+AC240)/11</f>
        <v>7</v>
      </c>
      <c r="AH240" s="709" t="str">
        <f t="shared" si="14"/>
        <v>10A*</v>
      </c>
      <c r="AI240" s="709">
        <f t="shared" si="15"/>
        <v>1</v>
      </c>
      <c r="AJ240" s="683"/>
      <c r="AK240" s="494" t="str">
        <f t="shared" si="16"/>
        <v>Tốt</v>
      </c>
      <c r="AL240" s="494" t="str">
        <f>VLOOKUP($E240,'cac dv gui'!$C$161:$AD$188,25,0)</f>
        <v>Tốt</v>
      </c>
      <c r="AM240" s="494" t="str">
        <f>VLOOKUP($E240,'cac dv gui'!$C$161:$AD$188,26,0)</f>
        <v>Tốt</v>
      </c>
      <c r="AN240" s="675"/>
      <c r="AO240" s="494"/>
      <c r="AP240" s="675"/>
      <c r="AQ240" s="675"/>
      <c r="AR240" s="675"/>
      <c r="AS240" s="675"/>
      <c r="AT240" s="494"/>
      <c r="AU240" s="684" t="s">
        <v>393</v>
      </c>
    </row>
    <row r="241" spans="1:47" s="684" customFormat="1" ht="24.95" customHeight="1" x14ac:dyDescent="0.25">
      <c r="A241" s="512" t="s">
        <v>1475</v>
      </c>
      <c r="B241" s="512">
        <f>COUNTIF($F$11:F241,F241)</f>
        <v>27</v>
      </c>
      <c r="C241" s="513" t="s">
        <v>985</v>
      </c>
      <c r="D241" s="552" t="s">
        <v>792</v>
      </c>
      <c r="E241" s="554" t="s">
        <v>793</v>
      </c>
      <c r="F241" s="494" t="s">
        <v>338</v>
      </c>
      <c r="G241" s="494" t="s">
        <v>974</v>
      </c>
      <c r="H241" s="494" t="str">
        <f>VLOOKUP(E241,'[16]Gui chi Quynh'!$C$7:$E$387,3,0)</f>
        <v>A4</v>
      </c>
      <c r="I241" s="494">
        <f>VLOOKUP(H241,Sheet1!$B$2:$C$12,2,TRUE)</f>
        <v>7</v>
      </c>
      <c r="J241" s="494" t="str">
        <f>VLOOKUP($E241,'[17]Gui chi Quynh'!$C$7:$E$387,3,0)</f>
        <v>A4</v>
      </c>
      <c r="K241" s="494">
        <f>VLOOKUP(J241,Sheet1!$B$2:$C$12,2,TRUE)</f>
        <v>7</v>
      </c>
      <c r="L241" s="494" t="str">
        <f>VLOOKUP(E241,'[18]Gui chi Quynh'!$C$7:$F$385,3,0)</f>
        <v>A4</v>
      </c>
      <c r="M241" s="494">
        <f>VLOOKUP(L241,Sheet1!$B$2:$C$12,2,TRUE)</f>
        <v>7</v>
      </c>
      <c r="N241" s="494" t="str">
        <f>VLOOKUP(E241,'[19]Gui chi Quynh'!$C$7:$E$391,3,0)</f>
        <v>A3</v>
      </c>
      <c r="O241" s="494">
        <f>VLOOKUP(N241,Sheet1!$B$2:$C$12,2,TRUE)</f>
        <v>8</v>
      </c>
      <c r="P241" s="494" t="str">
        <f>VLOOKUP(E241,'[20]Gui chi Quynh'!$C$7:$E$391,3,0)</f>
        <v>A4</v>
      </c>
      <c r="Q241" s="494">
        <f>VLOOKUP(P241,Sheet1!$B$2:$C$12,2,TRUE)</f>
        <v>7</v>
      </c>
      <c r="R241" s="494" t="str">
        <f>VLOOKUP($E241,'[21]Gui chi Quynh'!$C$7:$E$390,3,0)</f>
        <v>B1</v>
      </c>
      <c r="S241" s="494">
        <f>VLOOKUP(R241,Sheet1!$B$2:$C$12,2,TRUE)</f>
        <v>6</v>
      </c>
      <c r="T241" s="494" t="str">
        <f>VLOOKUP($E241,'[22]Gui chi Quynh'!$C$7:$E$390,3,0)</f>
        <v>A4</v>
      </c>
      <c r="U241" s="494">
        <f>VLOOKUP(T241,Sheet1!$B$2:$C$12,2,TRUE)</f>
        <v>7</v>
      </c>
      <c r="V241" s="494" t="str">
        <f>VLOOKUP($E241,'[23]Gui chi Quynh'!$C$7:$E$389,3,0)</f>
        <v>A3</v>
      </c>
      <c r="W241" s="494">
        <f>VLOOKUP(V241,Sheet1!$B$2:$C$12,2,TRUE)</f>
        <v>8</v>
      </c>
      <c r="X241" s="494" t="str">
        <f>VLOOKUP($E241,'[24]Gui chi Quynh'!$C$7:$E$389,3,0)</f>
        <v>A3</v>
      </c>
      <c r="Y241" s="494">
        <f>VLOOKUP(X241,Sheet1!$B$2:$C$12,2,TRUE)</f>
        <v>8</v>
      </c>
      <c r="Z241" s="494" t="str">
        <f>VLOOKUP($E241,'[25]Gui chi Quynh'!$C$7:$E$388,3,0)</f>
        <v>A3</v>
      </c>
      <c r="AA241" s="494">
        <f>VLOOKUP(Z241,Sheet1!$B$2:$C$12,2,TRUE)</f>
        <v>8</v>
      </c>
      <c r="AB241" s="494" t="str">
        <f>VLOOKUP($E241,'T5'!$E$9:$AH$337,24,0)</f>
        <v>A4</v>
      </c>
      <c r="AC241" s="494">
        <f>VLOOKUP(AB241,Sheet1!$B$2:$C$12,2,TRUE)</f>
        <v>7</v>
      </c>
      <c r="AD241" s="494"/>
      <c r="AE241" s="494" t="e">
        <f>VLOOKUP(AD241,Sheet1!$B$2:$C$12,2,TRUE)</f>
        <v>#N/A</v>
      </c>
      <c r="AF241" s="592"/>
      <c r="AG241" s="709">
        <f t="shared" si="17"/>
        <v>7.2727272727272725</v>
      </c>
      <c r="AH241" s="709" t="str">
        <f t="shared" si="14"/>
        <v>10A*</v>
      </c>
      <c r="AI241" s="709">
        <f t="shared" si="15"/>
        <v>1</v>
      </c>
      <c r="AJ241" s="683"/>
      <c r="AK241" s="494" t="str">
        <f t="shared" si="16"/>
        <v>Tốt</v>
      </c>
      <c r="AL241" s="494" t="str">
        <f>VLOOKUP($E241,'cac dv gui'!$C$161:$AD$188,25,0)</f>
        <v>Tốt</v>
      </c>
      <c r="AM241" s="494" t="str">
        <f>VLOOKUP($E241,'cac dv gui'!$C$161:$AD$188,26,0)</f>
        <v>Tốt</v>
      </c>
      <c r="AN241" s="675"/>
      <c r="AO241" s="494"/>
      <c r="AP241" s="675"/>
      <c r="AQ241" s="675"/>
      <c r="AR241" s="675"/>
      <c r="AS241" s="675"/>
      <c r="AT241" s="494"/>
      <c r="AU241" s="684" t="s">
        <v>392</v>
      </c>
    </row>
    <row r="242" spans="1:47" s="684" customFormat="1" ht="48" customHeight="1" x14ac:dyDescent="0.25">
      <c r="A242" s="512" t="s">
        <v>1476</v>
      </c>
      <c r="B242" s="512">
        <f>COUNTIF($F$11:F242,F242)</f>
        <v>28</v>
      </c>
      <c r="C242" s="513" t="s">
        <v>984</v>
      </c>
      <c r="D242" s="552" t="s">
        <v>825</v>
      </c>
      <c r="E242" s="554" t="s">
        <v>824</v>
      </c>
      <c r="F242" s="494" t="s">
        <v>338</v>
      </c>
      <c r="G242" s="494" t="s">
        <v>974</v>
      </c>
      <c r="H242" s="494" t="str">
        <f>VLOOKUP(E242,'[16]Gui chi Quynh'!$C$7:$E$387,3,0)</f>
        <v>A4</v>
      </c>
      <c r="I242" s="494">
        <f>VLOOKUP(H242,Sheet1!$B$2:$C$12,2,TRUE)</f>
        <v>7</v>
      </c>
      <c r="J242" s="494" t="str">
        <f>VLOOKUP($E242,'[17]Gui chi Quynh'!$C$7:$E$387,3,0)</f>
        <v>A4</v>
      </c>
      <c r="K242" s="494">
        <f>VLOOKUP(J242,Sheet1!$B$2:$C$12,2,TRUE)</f>
        <v>7</v>
      </c>
      <c r="L242" s="494" t="str">
        <f>VLOOKUP(E242,'[18]Gui chi Quynh'!$C$7:$F$385,3,0)</f>
        <v>A4</v>
      </c>
      <c r="M242" s="494">
        <f>VLOOKUP(L242,Sheet1!$B$2:$C$12,2,TRUE)</f>
        <v>7</v>
      </c>
      <c r="N242" s="494" t="str">
        <f>VLOOKUP(E242,'[19]Gui chi Quynh'!$C$7:$E$391,3,0)</f>
        <v>A4</v>
      </c>
      <c r="O242" s="494">
        <f>VLOOKUP(N242,Sheet1!$B$2:$C$12,2,TRUE)</f>
        <v>7</v>
      </c>
      <c r="P242" s="494" t="str">
        <f>VLOOKUP(E242,'[20]Gui chi Quynh'!$C$7:$E$391,3,0)</f>
        <v>A4</v>
      </c>
      <c r="Q242" s="494">
        <f>VLOOKUP(P242,Sheet1!$B$2:$C$12,2,TRUE)</f>
        <v>7</v>
      </c>
      <c r="R242" s="494" t="str">
        <f>VLOOKUP($E242,'[21]Gui chi Quynh'!$C$7:$E$390,3,0)</f>
        <v>A4</v>
      </c>
      <c r="S242" s="494">
        <f>VLOOKUP(R242,Sheet1!$B$2:$C$12,2,TRUE)</f>
        <v>7</v>
      </c>
      <c r="T242" s="494" t="str">
        <f>VLOOKUP($E242,'[22]Gui chi Quynh'!$C$7:$E$390,3,0)</f>
        <v>A4</v>
      </c>
      <c r="U242" s="494">
        <f>VLOOKUP(T242,Sheet1!$B$2:$C$12,2,TRUE)</f>
        <v>7</v>
      </c>
      <c r="V242" s="494" t="str">
        <f>VLOOKUP($E242,'[23]Gui chi Quynh'!$C$7:$E$389,3,0)</f>
        <v>A4</v>
      </c>
      <c r="W242" s="494">
        <f>VLOOKUP(V242,Sheet1!$B$2:$C$12,2,TRUE)</f>
        <v>7</v>
      </c>
      <c r="X242" s="494" t="str">
        <f>VLOOKUP($E242,'[24]Gui chi Quynh'!$C$7:$E$389,3,0)</f>
        <v>A4</v>
      </c>
      <c r="Y242" s="494">
        <f>VLOOKUP(X242,Sheet1!$B$2:$C$12,2,TRUE)</f>
        <v>7</v>
      </c>
      <c r="Z242" s="494" t="str">
        <f>VLOOKUP($E242,'[25]Gui chi Quynh'!$C$7:$E$388,3,0)</f>
        <v>A4</v>
      </c>
      <c r="AA242" s="494">
        <f>VLOOKUP(Z242,Sheet1!$B$2:$C$12,2,TRUE)</f>
        <v>7</v>
      </c>
      <c r="AB242" s="494" t="str">
        <f>VLOOKUP($E242,'T5'!$E$9:$AH$337,24,0)</f>
        <v>A4</v>
      </c>
      <c r="AC242" s="494">
        <f>VLOOKUP(AB242,Sheet1!$B$2:$C$12,2,TRUE)</f>
        <v>7</v>
      </c>
      <c r="AD242" s="494"/>
      <c r="AE242" s="494" t="e">
        <f>VLOOKUP(AD242,Sheet1!$B$2:$C$12,2,TRUE)</f>
        <v>#N/A</v>
      </c>
      <c r="AF242" s="592"/>
      <c r="AG242" s="709">
        <f t="shared" si="17"/>
        <v>7</v>
      </c>
      <c r="AH242" s="709" t="str">
        <f t="shared" si="14"/>
        <v>11A*</v>
      </c>
      <c r="AI242" s="709">
        <f t="shared" si="15"/>
        <v>0</v>
      </c>
      <c r="AJ242" s="683"/>
      <c r="AK242" s="494" t="str">
        <f t="shared" si="16"/>
        <v>Tốt</v>
      </c>
      <c r="AL242" s="494" t="str">
        <f>VLOOKUP($E242,'cac dv gui'!$C$161:$AD$188,25,0)</f>
        <v>Tốt</v>
      </c>
      <c r="AM242" s="494" t="str">
        <f>VLOOKUP($E242,'cac dv gui'!$C$161:$AD$188,26,0)</f>
        <v>Tốt</v>
      </c>
      <c r="AN242" s="675"/>
      <c r="AO242" s="494"/>
      <c r="AP242" s="675"/>
      <c r="AQ242" s="675"/>
      <c r="AR242" s="675"/>
      <c r="AS242" s="675"/>
      <c r="AT242" s="494"/>
      <c r="AU242" s="684" t="s">
        <v>393</v>
      </c>
    </row>
    <row r="243" spans="1:47" s="684" customFormat="1" ht="24.95" customHeight="1" x14ac:dyDescent="0.25">
      <c r="A243" s="512" t="s">
        <v>1477</v>
      </c>
      <c r="B243" s="512">
        <f>COUNTIF($F$11:F245,F243)</f>
        <v>6</v>
      </c>
      <c r="C243" s="513" t="s">
        <v>985</v>
      </c>
      <c r="D243" s="519" t="s">
        <v>246</v>
      </c>
      <c r="E243" s="553" t="s">
        <v>593</v>
      </c>
      <c r="F243" s="494" t="s">
        <v>370</v>
      </c>
      <c r="G243" s="494" t="s">
        <v>974</v>
      </c>
      <c r="H243" s="494" t="str">
        <f>VLOOKUP(E243,'[16]Gui chi Quynh'!$C$7:$E$387,3,0)</f>
        <v>A1</v>
      </c>
      <c r="I243" s="494">
        <f>VLOOKUP(H243,Sheet1!$B$2:$C$12,2,TRUE)</f>
        <v>10</v>
      </c>
      <c r="J243" s="494" t="str">
        <f>VLOOKUP($E243,'[17]Gui chi Quynh'!$C$7:$E$387,3,0)</f>
        <v>A4</v>
      </c>
      <c r="K243" s="494">
        <f>VLOOKUP(J243,Sheet1!$B$2:$C$12,2,TRUE)</f>
        <v>7</v>
      </c>
      <c r="L243" s="494" t="str">
        <f>VLOOKUP(E243,'[18]Gui chi Quynh'!$C$7:$F$385,3,0)</f>
        <v>A2</v>
      </c>
      <c r="M243" s="494">
        <f>VLOOKUP(L243,Sheet1!$B$2:$C$12,2,TRUE)</f>
        <v>9</v>
      </c>
      <c r="N243" s="494" t="str">
        <f>VLOOKUP(E243,'[19]Gui chi Quynh'!$C$7:$E$391,3,0)</f>
        <v>A3</v>
      </c>
      <c r="O243" s="494">
        <f>VLOOKUP(N243,Sheet1!$B$2:$C$12,2,TRUE)</f>
        <v>8</v>
      </c>
      <c r="P243" s="494" t="str">
        <f>VLOOKUP(E243,'[20]Gui chi Quynh'!$C$7:$E$391,3,0)</f>
        <v>A3</v>
      </c>
      <c r="Q243" s="494">
        <f>VLOOKUP(P243,Sheet1!$B$2:$C$12,2,TRUE)</f>
        <v>8</v>
      </c>
      <c r="R243" s="494" t="str">
        <f>VLOOKUP($E243,'[21]Gui chi Quynh'!$C$7:$E$390,3,0)</f>
        <v>A4</v>
      </c>
      <c r="S243" s="494">
        <f>VLOOKUP(R243,Sheet1!$B$2:$C$12,2,TRUE)</f>
        <v>7</v>
      </c>
      <c r="T243" s="494" t="str">
        <f>VLOOKUP($E243,'[22]Gui chi Quynh'!$C$7:$E$390,3,0)</f>
        <v>A4</v>
      </c>
      <c r="U243" s="494">
        <f>VLOOKUP(T243,Sheet1!$B$2:$C$12,2,TRUE)</f>
        <v>7</v>
      </c>
      <c r="V243" s="494" t="str">
        <f>VLOOKUP($E243,'[23]Gui chi Quynh'!$C$7:$E$389,3,0)</f>
        <v>A3</v>
      </c>
      <c r="W243" s="494">
        <f>VLOOKUP(V243,Sheet1!$B$2:$C$12,2,TRUE)</f>
        <v>8</v>
      </c>
      <c r="X243" s="494" t="str">
        <f>VLOOKUP($E243,'[24]Gui chi Quynh'!$C$7:$E$389,3,0)</f>
        <v>A4</v>
      </c>
      <c r="Y243" s="494">
        <f>VLOOKUP(X243,Sheet1!$B$2:$C$12,2,TRUE)</f>
        <v>7</v>
      </c>
      <c r="Z243" s="494" t="str">
        <f>VLOOKUP($E243,'[25]Gui chi Quynh'!$C$7:$E$388,3,0)</f>
        <v>A4</v>
      </c>
      <c r="AA243" s="494">
        <f>VLOOKUP(Z243,Sheet1!$B$2:$C$12,2,TRUE)</f>
        <v>7</v>
      </c>
      <c r="AB243" s="494" t="str">
        <f>VLOOKUP($E243,'T5'!$E$9:$AH$337,24,0)</f>
        <v>A3</v>
      </c>
      <c r="AC243" s="494">
        <f>VLOOKUP(AB243,Sheet1!$B$2:$C$12,2,TRUE)</f>
        <v>8</v>
      </c>
      <c r="AD243" s="494"/>
      <c r="AE243" s="494" t="e">
        <f>VLOOKUP(AD243,Sheet1!$B$2:$C$12,2,TRUE)</f>
        <v>#N/A</v>
      </c>
      <c r="AF243" s="592" t="str">
        <f>VLOOKUP($E243,'[26]Tong hop ket qua'!$E$19:$M$219,9,0)</f>
        <v>Khá</v>
      </c>
      <c r="AG243" s="804">
        <f t="shared" si="17"/>
        <v>7.8181818181818183</v>
      </c>
      <c r="AH243" s="709" t="str">
        <f t="shared" si="14"/>
        <v>11A*</v>
      </c>
      <c r="AI243" s="709">
        <f t="shared" si="15"/>
        <v>0</v>
      </c>
      <c r="AJ243" s="683"/>
      <c r="AK243" s="494" t="str">
        <f t="shared" si="16"/>
        <v>Tốt</v>
      </c>
      <c r="AL243" s="494" t="str">
        <f>VLOOKUP($E243,'cac dv gui'!$C$227:$AD$245,25,0)</f>
        <v>Tốt</v>
      </c>
      <c r="AM243" s="494" t="str">
        <f>VLOOKUP($E243,'cac dv gui'!$C$227:$AD$245,26,0)</f>
        <v>Tốt</v>
      </c>
      <c r="AN243" s="675"/>
      <c r="AO243" s="494" t="s">
        <v>966</v>
      </c>
      <c r="AP243" s="675"/>
      <c r="AQ243" s="675"/>
      <c r="AR243" s="675"/>
      <c r="AS243" s="675"/>
      <c r="AT243" s="494"/>
      <c r="AU243" s="684" t="s">
        <v>393</v>
      </c>
    </row>
    <row r="244" spans="1:47" s="684" customFormat="1" ht="24.95" customHeight="1" x14ac:dyDescent="0.25">
      <c r="A244" s="512" t="s">
        <v>1478</v>
      </c>
      <c r="B244" s="512">
        <f>COUNTIF($F$11:F244,F244)</f>
        <v>5</v>
      </c>
      <c r="C244" s="513" t="s">
        <v>985</v>
      </c>
      <c r="D244" s="519" t="s">
        <v>236</v>
      </c>
      <c r="E244" s="553" t="s">
        <v>599</v>
      </c>
      <c r="F244" s="494" t="s">
        <v>370</v>
      </c>
      <c r="G244" s="494" t="s">
        <v>974</v>
      </c>
      <c r="H244" s="494" t="str">
        <f>VLOOKUP(E244,'[16]Gui chi Quynh'!$C$7:$E$387,3,0)</f>
        <v>A3</v>
      </c>
      <c r="I244" s="494">
        <f>VLOOKUP(H244,Sheet1!$B$2:$C$12,2,TRUE)</f>
        <v>8</v>
      </c>
      <c r="J244" s="494" t="str">
        <f>VLOOKUP($E244,'[17]Gui chi Quynh'!$C$7:$E$387,3,0)</f>
        <v>A4</v>
      </c>
      <c r="K244" s="494">
        <f>VLOOKUP(J244,Sheet1!$B$2:$C$12,2,TRUE)</f>
        <v>7</v>
      </c>
      <c r="L244" s="494" t="str">
        <f>VLOOKUP(E244,'[18]Gui chi Quynh'!$C$7:$F$385,3,0)</f>
        <v>A3</v>
      </c>
      <c r="M244" s="494">
        <f>VLOOKUP(L244,Sheet1!$B$2:$C$12,2,TRUE)</f>
        <v>8</v>
      </c>
      <c r="N244" s="494" t="str">
        <f>VLOOKUP(E244,'[19]Gui chi Quynh'!$C$7:$E$391,3,0)</f>
        <v>A4</v>
      </c>
      <c r="O244" s="494">
        <f>VLOOKUP(N244,Sheet1!$B$2:$C$12,2,TRUE)</f>
        <v>7</v>
      </c>
      <c r="P244" s="494" t="str">
        <f>VLOOKUP(E244,'[20]Gui chi Quynh'!$C$7:$E$391,3,0)</f>
        <v>A4</v>
      </c>
      <c r="Q244" s="494">
        <f>VLOOKUP(P244,Sheet1!$B$2:$C$12,2,TRUE)</f>
        <v>7</v>
      </c>
      <c r="R244" s="494" t="str">
        <f>VLOOKUP($E244,'[21]Gui chi Quynh'!$C$7:$E$390,3,0)</f>
        <v>A3</v>
      </c>
      <c r="S244" s="494">
        <f>VLOOKUP(R244,Sheet1!$B$2:$C$12,2,TRUE)</f>
        <v>8</v>
      </c>
      <c r="T244" s="494" t="str">
        <f>VLOOKUP($E244,'[22]Gui chi Quynh'!$C$7:$E$390,3,0)</f>
        <v>A4</v>
      </c>
      <c r="U244" s="494">
        <f>VLOOKUP(T244,Sheet1!$B$2:$C$12,2,TRUE)</f>
        <v>7</v>
      </c>
      <c r="V244" s="494" t="str">
        <f>VLOOKUP($E244,'[23]Gui chi Quynh'!$C$7:$E$389,3,0)</f>
        <v>A4</v>
      </c>
      <c r="W244" s="494">
        <f>VLOOKUP(V244,Sheet1!$B$2:$C$12,2,TRUE)</f>
        <v>7</v>
      </c>
      <c r="X244" s="494" t="str">
        <f>VLOOKUP($E244,'[24]Gui chi Quynh'!$C$7:$E$389,3,0)</f>
        <v>A4</v>
      </c>
      <c r="Y244" s="494">
        <f>VLOOKUP(X244,Sheet1!$B$2:$C$12,2,TRUE)</f>
        <v>7</v>
      </c>
      <c r="Z244" s="494" t="str">
        <f>VLOOKUP($E244,'[25]Gui chi Quynh'!$C$7:$E$388,3,0)</f>
        <v>A4</v>
      </c>
      <c r="AA244" s="494">
        <f>VLOOKUP(Z244,Sheet1!$B$2:$C$12,2,TRUE)</f>
        <v>7</v>
      </c>
      <c r="AB244" s="494" t="str">
        <f>VLOOKUP($E244,'T5'!$E$9:$AH$337,24,0)</f>
        <v>A3</v>
      </c>
      <c r="AC244" s="494">
        <f>VLOOKUP(AB244,Sheet1!$B$2:$C$12,2,TRUE)</f>
        <v>8</v>
      </c>
      <c r="AD244" s="494"/>
      <c r="AE244" s="494" t="e">
        <f>VLOOKUP(AD244,Sheet1!$B$2:$C$12,2,TRUE)</f>
        <v>#N/A</v>
      </c>
      <c r="AF244" s="592"/>
      <c r="AG244" s="804">
        <f t="shared" si="17"/>
        <v>7.3636363636363633</v>
      </c>
      <c r="AH244" s="709" t="str">
        <f t="shared" si="14"/>
        <v>11A*</v>
      </c>
      <c r="AI244" s="709">
        <f t="shared" si="15"/>
        <v>0</v>
      </c>
      <c r="AJ244" s="683"/>
      <c r="AK244" s="494" t="str">
        <f t="shared" si="16"/>
        <v>Tốt</v>
      </c>
      <c r="AL244" s="494" t="str">
        <f>VLOOKUP($E244,'cac dv gui'!$C$227:$AD$245,25,0)</f>
        <v>Tốt</v>
      </c>
      <c r="AM244" s="494" t="str">
        <f>VLOOKUP($E244,'cac dv gui'!$C$227:$AD$245,26,0)</f>
        <v>Tốt</v>
      </c>
      <c r="AN244" s="675"/>
      <c r="AO244" s="494"/>
      <c r="AP244" s="675"/>
      <c r="AQ244" s="675"/>
      <c r="AR244" s="675"/>
      <c r="AS244" s="675"/>
      <c r="AT244" s="494"/>
      <c r="AU244" s="684" t="s">
        <v>393</v>
      </c>
    </row>
    <row r="245" spans="1:47" s="684" customFormat="1" ht="24.95" customHeight="1" x14ac:dyDescent="0.25">
      <c r="A245" s="512" t="s">
        <v>1479</v>
      </c>
      <c r="B245" s="512">
        <f>COUNTIF($F$11:F245,F245)</f>
        <v>6</v>
      </c>
      <c r="C245" s="513" t="s">
        <v>985</v>
      </c>
      <c r="D245" s="519" t="s">
        <v>245</v>
      </c>
      <c r="E245" s="553" t="s">
        <v>606</v>
      </c>
      <c r="F245" s="494" t="s">
        <v>370</v>
      </c>
      <c r="G245" s="494" t="s">
        <v>974</v>
      </c>
      <c r="H245" s="494" t="str">
        <f>VLOOKUP(E245,'[16]Gui chi Quynh'!$C$7:$E$387,3,0)</f>
        <v>A2</v>
      </c>
      <c r="I245" s="494">
        <f>VLOOKUP(H245,Sheet1!$B$2:$C$12,2,TRUE)</f>
        <v>9</v>
      </c>
      <c r="J245" s="494" t="str">
        <f>VLOOKUP($E245,'[17]Gui chi Quynh'!$C$7:$E$387,3,0)</f>
        <v>A4</v>
      </c>
      <c r="K245" s="494">
        <f>VLOOKUP(J245,Sheet1!$B$2:$C$12,2,TRUE)</f>
        <v>7</v>
      </c>
      <c r="L245" s="494" t="str">
        <f>VLOOKUP(E245,'[18]Gui chi Quynh'!$C$7:$F$385,3,0)</f>
        <v>A3</v>
      </c>
      <c r="M245" s="494">
        <f>VLOOKUP(L245,Sheet1!$B$2:$C$12,2,TRUE)</f>
        <v>8</v>
      </c>
      <c r="N245" s="494" t="str">
        <f>VLOOKUP(E245,'[19]Gui chi Quynh'!$C$7:$E$391,3,0)</f>
        <v>A4</v>
      </c>
      <c r="O245" s="494">
        <f>VLOOKUP(N245,Sheet1!$B$2:$C$12,2,TRUE)</f>
        <v>7</v>
      </c>
      <c r="P245" s="494" t="str">
        <f>VLOOKUP(E245,'[20]Gui chi Quynh'!$C$7:$E$391,3,0)</f>
        <v>A4</v>
      </c>
      <c r="Q245" s="494">
        <f>VLOOKUP(P245,Sheet1!$B$2:$C$12,2,TRUE)</f>
        <v>7</v>
      </c>
      <c r="R245" s="494" t="str">
        <f>VLOOKUP($E245,'[21]Gui chi Quynh'!$C$7:$E$390,3,0)</f>
        <v>A4</v>
      </c>
      <c r="S245" s="494">
        <f>VLOOKUP(R245,Sheet1!$B$2:$C$12,2,TRUE)</f>
        <v>7</v>
      </c>
      <c r="T245" s="494" t="str">
        <f>VLOOKUP($E245,'[22]Gui chi Quynh'!$C$7:$E$390,3,0)</f>
        <v>A4</v>
      </c>
      <c r="U245" s="494">
        <f>VLOOKUP(T245,Sheet1!$B$2:$C$12,2,TRUE)</f>
        <v>7</v>
      </c>
      <c r="V245" s="494" t="str">
        <f>VLOOKUP($E245,'[23]Gui chi Quynh'!$C$7:$E$389,3,0)</f>
        <v>A4</v>
      </c>
      <c r="W245" s="494">
        <f>VLOOKUP(V245,Sheet1!$B$2:$C$12,2,TRUE)</f>
        <v>7</v>
      </c>
      <c r="X245" s="494" t="str">
        <f>VLOOKUP($E245,'[24]Gui chi Quynh'!$C$7:$E$389,3,0)</f>
        <v>A3</v>
      </c>
      <c r="Y245" s="494">
        <f>VLOOKUP(X245,Sheet1!$B$2:$C$12,2,TRUE)</f>
        <v>8</v>
      </c>
      <c r="Z245" s="494" t="str">
        <f>VLOOKUP($E245,'[25]Gui chi Quynh'!$C$7:$E$388,3,0)</f>
        <v>A4</v>
      </c>
      <c r="AA245" s="494">
        <f>VLOOKUP(Z245,Sheet1!$B$2:$C$12,2,TRUE)</f>
        <v>7</v>
      </c>
      <c r="AB245" s="494" t="str">
        <f>VLOOKUP($E245,'T5'!$E$9:$AH$337,24,0)</f>
        <v>A4</v>
      </c>
      <c r="AC245" s="494">
        <f>VLOOKUP(AB245,Sheet1!$B$2:$C$12,2,TRUE)</f>
        <v>7</v>
      </c>
      <c r="AD245" s="494"/>
      <c r="AE245" s="494" t="e">
        <f>VLOOKUP(AD245,Sheet1!$B$2:$C$12,2,TRUE)</f>
        <v>#N/A</v>
      </c>
      <c r="AF245" s="592"/>
      <c r="AG245" s="709">
        <f t="shared" si="17"/>
        <v>7.3636363636363633</v>
      </c>
      <c r="AH245" s="709" t="str">
        <f t="shared" si="14"/>
        <v>11A*</v>
      </c>
      <c r="AI245" s="709">
        <f t="shared" si="15"/>
        <v>0</v>
      </c>
      <c r="AJ245" s="683"/>
      <c r="AK245" s="494" t="str">
        <f t="shared" si="16"/>
        <v>Tốt</v>
      </c>
      <c r="AL245" s="494" t="str">
        <f>VLOOKUP($E245,'cac dv gui'!$C$227:$AD$245,25,0)</f>
        <v>Tốt</v>
      </c>
      <c r="AM245" s="494" t="str">
        <f>VLOOKUP($E245,'cac dv gui'!$C$227:$AD$245,26,0)</f>
        <v>Tốt</v>
      </c>
      <c r="AN245" s="675"/>
      <c r="AO245" s="494"/>
      <c r="AP245" s="675"/>
      <c r="AQ245" s="675"/>
      <c r="AR245" s="675"/>
      <c r="AS245" s="675"/>
      <c r="AT245" s="494"/>
      <c r="AU245" s="684" t="s">
        <v>393</v>
      </c>
    </row>
    <row r="246" spans="1:47" s="684" customFormat="1" ht="48" customHeight="1" x14ac:dyDescent="0.25">
      <c r="A246" s="512" t="s">
        <v>1480</v>
      </c>
      <c r="B246" s="512">
        <f>COUNTIF($F$11:F246,F246)</f>
        <v>7</v>
      </c>
      <c r="C246" s="513" t="s">
        <v>985</v>
      </c>
      <c r="D246" s="519" t="s">
        <v>238</v>
      </c>
      <c r="E246" s="553" t="s">
        <v>601</v>
      </c>
      <c r="F246" s="494" t="s">
        <v>370</v>
      </c>
      <c r="G246" s="494" t="s">
        <v>974</v>
      </c>
      <c r="H246" s="494" t="str">
        <f>VLOOKUP(E246,'[16]Gui chi Quynh'!$C$7:$E$387,3,0)</f>
        <v>A4</v>
      </c>
      <c r="I246" s="494">
        <f>VLOOKUP(H246,Sheet1!$B$2:$C$12,2,TRUE)</f>
        <v>7</v>
      </c>
      <c r="J246" s="494" t="str">
        <f>VLOOKUP($E246,'[17]Gui chi Quynh'!$C$7:$E$387,3,0)</f>
        <v>A4</v>
      </c>
      <c r="K246" s="494">
        <f>VLOOKUP(J246,Sheet1!$B$2:$C$12,2,TRUE)</f>
        <v>7</v>
      </c>
      <c r="L246" s="494" t="str">
        <f>VLOOKUP(E246,'[18]Gui chi Quynh'!$C$7:$F$385,3,0)</f>
        <v>A3</v>
      </c>
      <c r="M246" s="494">
        <f>VLOOKUP(L246,Sheet1!$B$2:$C$12,2,TRUE)</f>
        <v>8</v>
      </c>
      <c r="N246" s="494" t="str">
        <f>VLOOKUP(E246,'[19]Gui chi Quynh'!$C$7:$E$391,3,0)</f>
        <v>A4</v>
      </c>
      <c r="O246" s="494">
        <f>VLOOKUP(N246,Sheet1!$B$2:$C$12,2,TRUE)</f>
        <v>7</v>
      </c>
      <c r="P246" s="494" t="str">
        <f>VLOOKUP(E246,'[20]Gui chi Quynh'!$C$7:$E$391,3,0)</f>
        <v>B1</v>
      </c>
      <c r="Q246" s="494">
        <f>VLOOKUP(P246,Sheet1!$B$2:$C$12,2,TRUE)</f>
        <v>6</v>
      </c>
      <c r="R246" s="494" t="str">
        <f>VLOOKUP($E246,'[21]Gui chi Quynh'!$C$7:$E$390,3,0)</f>
        <v>B2</v>
      </c>
      <c r="S246" s="494">
        <f>VLOOKUP(R246,Sheet1!$B$2:$C$12,2,TRUE)</f>
        <v>5</v>
      </c>
      <c r="T246" s="494" t="str">
        <f>VLOOKUP($E246,'[22]Gui chi Quynh'!$C$7:$E$390,3,0)</f>
        <v>A4</v>
      </c>
      <c r="U246" s="494">
        <f>VLOOKUP(T246,Sheet1!$B$2:$C$12,2,TRUE)</f>
        <v>7</v>
      </c>
      <c r="V246" s="494" t="str">
        <f>VLOOKUP($E246,'[23]Gui chi Quynh'!$C$7:$E$389,3,0)</f>
        <v>A4</v>
      </c>
      <c r="W246" s="494">
        <f>VLOOKUP(V246,Sheet1!$B$2:$C$12,2,TRUE)</f>
        <v>7</v>
      </c>
      <c r="X246" s="494" t="str">
        <f>VLOOKUP($E246,'[24]Gui chi Quynh'!$C$7:$E$389,3,0)</f>
        <v>B2</v>
      </c>
      <c r="Y246" s="494">
        <f>VLOOKUP(X246,Sheet1!$B$2:$C$12,2,TRUE)</f>
        <v>5</v>
      </c>
      <c r="Z246" s="494" t="str">
        <f>VLOOKUP($E246,'[25]Gui chi Quynh'!$C$7:$E$388,3,0)</f>
        <v>C2</v>
      </c>
      <c r="AA246" s="494">
        <f>VLOOKUP(Z246,Sheet1!$B$2:$C$12,2,TRUE)</f>
        <v>3</v>
      </c>
      <c r="AB246" s="494" t="str">
        <f>VLOOKUP($E246,'T5'!$E$9:$AH$337,24,0)</f>
        <v>A4</v>
      </c>
      <c r="AC246" s="494">
        <f>VLOOKUP(AB246,Sheet1!$B$2:$C$12,2,TRUE)</f>
        <v>7</v>
      </c>
      <c r="AD246" s="494"/>
      <c r="AE246" s="494" t="e">
        <f>VLOOKUP(AD246,Sheet1!$B$2:$C$12,2,TRUE)</f>
        <v>#N/A</v>
      </c>
      <c r="AF246" s="592"/>
      <c r="AG246" s="709">
        <f t="shared" si="17"/>
        <v>6.2727272727272725</v>
      </c>
      <c r="AH246" s="709" t="str">
        <f t="shared" si="14"/>
        <v xml:space="preserve">7A* </v>
      </c>
      <c r="AI246" s="709">
        <f t="shared" si="15"/>
        <v>4</v>
      </c>
      <c r="AJ246" s="683"/>
      <c r="AK246" s="494" t="str">
        <f t="shared" si="16"/>
        <v>Tốt</v>
      </c>
      <c r="AL246" s="494" t="str">
        <f>VLOOKUP($E246,'cac dv gui'!$C$227:$AD$245,25,0)</f>
        <v>Tốt</v>
      </c>
      <c r="AM246" s="494" t="str">
        <f>VLOOKUP($E246,'cac dv gui'!$C$227:$AD$245,26,0)</f>
        <v>Tốt</v>
      </c>
      <c r="AN246" s="675"/>
      <c r="AO246" s="494"/>
      <c r="AP246" s="675"/>
      <c r="AQ246" s="675"/>
      <c r="AR246" s="675"/>
      <c r="AS246" s="675"/>
      <c r="AT246" s="494"/>
      <c r="AU246" s="684" t="s">
        <v>393</v>
      </c>
    </row>
    <row r="247" spans="1:47" s="684" customFormat="1" ht="42" customHeight="1" x14ac:dyDescent="0.25">
      <c r="A247" s="512" t="s">
        <v>1481</v>
      </c>
      <c r="B247" s="512">
        <f>COUNTIF($F$11:F247,F247)</f>
        <v>8</v>
      </c>
      <c r="C247" s="513" t="s">
        <v>985</v>
      </c>
      <c r="D247" s="519" t="s">
        <v>299</v>
      </c>
      <c r="E247" s="553" t="s">
        <v>613</v>
      </c>
      <c r="F247" s="494" t="s">
        <v>370</v>
      </c>
      <c r="G247" s="494" t="s">
        <v>974</v>
      </c>
      <c r="H247" s="494" t="str">
        <f>VLOOKUP(E247,'[16]Gui chi Quynh'!$C$7:$E$387,3,0)</f>
        <v>A3</v>
      </c>
      <c r="I247" s="494">
        <f>VLOOKUP(H247,Sheet1!$B$2:$C$12,2,TRUE)</f>
        <v>8</v>
      </c>
      <c r="J247" s="494" t="str">
        <f>VLOOKUP($E247,'[17]Gui chi Quynh'!$C$7:$E$387,3,0)</f>
        <v>A4</v>
      </c>
      <c r="K247" s="494">
        <f>VLOOKUP(J247,Sheet1!$B$2:$C$12,2,TRUE)</f>
        <v>7</v>
      </c>
      <c r="L247" s="494" t="str">
        <f>VLOOKUP(E247,'[18]Gui chi Quynh'!$C$7:$F$385,3,0)</f>
        <v>A3</v>
      </c>
      <c r="M247" s="494">
        <f>VLOOKUP(L247,Sheet1!$B$2:$C$12,2,TRUE)</f>
        <v>8</v>
      </c>
      <c r="N247" s="494" t="str">
        <f>VLOOKUP(E247,'[19]Gui chi Quynh'!$C$7:$E$391,3,0)</f>
        <v>A4</v>
      </c>
      <c r="O247" s="494">
        <f>VLOOKUP(N247,Sheet1!$B$2:$C$12,2,TRUE)</f>
        <v>7</v>
      </c>
      <c r="P247" s="494" t="str">
        <f>VLOOKUP(E247,'[20]Gui chi Quynh'!$C$7:$E$391,3,0)</f>
        <v>A4</v>
      </c>
      <c r="Q247" s="494">
        <f>VLOOKUP(P247,Sheet1!$B$2:$C$12,2,TRUE)</f>
        <v>7</v>
      </c>
      <c r="R247" s="494" t="str">
        <f>VLOOKUP($E247,'[21]Gui chi Quynh'!$C$7:$E$390,3,0)</f>
        <v>A4</v>
      </c>
      <c r="S247" s="494">
        <f>VLOOKUP(R247,Sheet1!$B$2:$C$12,2,TRUE)</f>
        <v>7</v>
      </c>
      <c r="T247" s="494" t="str">
        <f>VLOOKUP($E247,'[22]Gui chi Quynh'!$C$7:$E$390,3,0)</f>
        <v>A4</v>
      </c>
      <c r="U247" s="494">
        <f>VLOOKUP(T247,Sheet1!$B$2:$C$12,2,TRUE)</f>
        <v>7</v>
      </c>
      <c r="V247" s="494" t="str">
        <f>VLOOKUP($E247,'[23]Gui chi Quynh'!$C$7:$E$389,3,0)</f>
        <v>A4</v>
      </c>
      <c r="W247" s="494">
        <f>VLOOKUP(V247,Sheet1!$B$2:$C$12,2,TRUE)</f>
        <v>7</v>
      </c>
      <c r="X247" s="494" t="str">
        <f>VLOOKUP($E247,'[24]Gui chi Quynh'!$C$7:$E$389,3,0)</f>
        <v>A4</v>
      </c>
      <c r="Y247" s="494">
        <f>VLOOKUP(X247,Sheet1!$B$2:$C$12,2,TRUE)</f>
        <v>7</v>
      </c>
      <c r="Z247" s="494" t="str">
        <f>VLOOKUP($E247,'[25]Gui chi Quynh'!$C$7:$E$388,3,0)</f>
        <v>A3</v>
      </c>
      <c r="AA247" s="494">
        <f>VLOOKUP(Z247,Sheet1!$B$2:$C$12,2,TRUE)</f>
        <v>8</v>
      </c>
      <c r="AB247" s="494" t="str">
        <f>VLOOKUP($E247,'T5'!$E$9:$AH$337,24,0)</f>
        <v>A3</v>
      </c>
      <c r="AC247" s="494">
        <f>VLOOKUP(AB247,Sheet1!$B$2:$C$12,2,TRUE)</f>
        <v>8</v>
      </c>
      <c r="AD247" s="494"/>
      <c r="AE247" s="494" t="e">
        <f>VLOOKUP(AD247,Sheet1!$B$2:$C$12,2,TRUE)</f>
        <v>#N/A</v>
      </c>
      <c r="AF247" s="592" t="str">
        <f>VLOOKUP($E247,'[26]Tong hop ket qua'!$E$19:$M$219,9,0)</f>
        <v>Khá</v>
      </c>
      <c r="AG247" s="804">
        <f t="shared" si="17"/>
        <v>7.3636363636363633</v>
      </c>
      <c r="AH247" s="709" t="str">
        <f t="shared" si="14"/>
        <v>11A*</v>
      </c>
      <c r="AI247" s="709">
        <f t="shared" si="15"/>
        <v>0</v>
      </c>
      <c r="AJ247" s="683"/>
      <c r="AK247" s="494" t="str">
        <f t="shared" si="16"/>
        <v>Tốt</v>
      </c>
      <c r="AL247" s="494" t="str">
        <f>VLOOKUP($E247,'cac dv gui'!$C$227:$AD$245,25,0)</f>
        <v>Tốt</v>
      </c>
      <c r="AM247" s="494" t="str">
        <f>VLOOKUP($E247,'cac dv gui'!$C$227:$AD$245,26,0)</f>
        <v>Tốt</v>
      </c>
      <c r="AN247" s="675"/>
      <c r="AO247" s="494"/>
      <c r="AP247" s="675"/>
      <c r="AQ247" s="675"/>
      <c r="AR247" s="675"/>
      <c r="AS247" s="675"/>
      <c r="AT247" s="494"/>
      <c r="AU247" s="684" t="s">
        <v>393</v>
      </c>
    </row>
    <row r="248" spans="1:47" s="684" customFormat="1" ht="48" customHeight="1" x14ac:dyDescent="0.25">
      <c r="A248" s="512" t="s">
        <v>1482</v>
      </c>
      <c r="B248" s="512">
        <f>COUNTIF($F$11:F248,F248)</f>
        <v>9</v>
      </c>
      <c r="C248" s="513" t="s">
        <v>984</v>
      </c>
      <c r="D248" s="519" t="s">
        <v>235</v>
      </c>
      <c r="E248" s="553" t="s">
        <v>592</v>
      </c>
      <c r="F248" s="494" t="s">
        <v>370</v>
      </c>
      <c r="G248" s="494" t="s">
        <v>974</v>
      </c>
      <c r="H248" s="494" t="str">
        <f>VLOOKUP(E248,'[16]Gui chi Quynh'!$C$7:$E$387,3,0)</f>
        <v>A3</v>
      </c>
      <c r="I248" s="494">
        <f>VLOOKUP(H248,Sheet1!$B$2:$C$12,2,TRUE)</f>
        <v>8</v>
      </c>
      <c r="J248" s="494" t="str">
        <f>VLOOKUP($E248,'[17]Gui chi Quynh'!$C$7:$E$387,3,0)</f>
        <v>A4</v>
      </c>
      <c r="K248" s="494">
        <f>VLOOKUP(J248,Sheet1!$B$2:$C$12,2,TRUE)</f>
        <v>7</v>
      </c>
      <c r="L248" s="494" t="str">
        <f>VLOOKUP(E248,'[18]Gui chi Quynh'!$C$7:$F$385,3,0)</f>
        <v>A4</v>
      </c>
      <c r="M248" s="494">
        <f>VLOOKUP(L248,Sheet1!$B$2:$C$12,2,TRUE)</f>
        <v>7</v>
      </c>
      <c r="N248" s="494" t="str">
        <f>VLOOKUP(E248,'[19]Gui chi Quynh'!$C$7:$E$391,3,0)</f>
        <v>A4</v>
      </c>
      <c r="O248" s="494">
        <f>VLOOKUP(N248,Sheet1!$B$2:$C$12,2,TRUE)</f>
        <v>7</v>
      </c>
      <c r="P248" s="494" t="str">
        <f>VLOOKUP(E248,'[20]Gui chi Quynh'!$C$7:$E$391,3,0)</f>
        <v>A4</v>
      </c>
      <c r="Q248" s="494">
        <f>VLOOKUP(P248,Sheet1!$B$2:$C$12,2,TRUE)</f>
        <v>7</v>
      </c>
      <c r="R248" s="494" t="str">
        <f>VLOOKUP($E248,'[21]Gui chi Quynh'!$C$7:$E$390,3,0)</f>
        <v>A3</v>
      </c>
      <c r="S248" s="494">
        <f>VLOOKUP(R248,Sheet1!$B$2:$C$12,2,TRUE)</f>
        <v>8</v>
      </c>
      <c r="T248" s="494" t="str">
        <f>VLOOKUP($E248,'[22]Gui chi Quynh'!$C$7:$E$390,3,0)</f>
        <v>A3</v>
      </c>
      <c r="U248" s="494">
        <f>VLOOKUP(T248,Sheet1!$B$2:$C$12,2,TRUE)</f>
        <v>8</v>
      </c>
      <c r="V248" s="494" t="str">
        <f>VLOOKUP($E248,'[23]Gui chi Quynh'!$C$7:$E$389,3,0)</f>
        <v>A4</v>
      </c>
      <c r="W248" s="494">
        <f>VLOOKUP(V248,Sheet1!$B$2:$C$12,2,TRUE)</f>
        <v>7</v>
      </c>
      <c r="X248" s="494" t="str">
        <f>VLOOKUP($E248,'[24]Gui chi Quynh'!$C$7:$E$389,3,0)</f>
        <v>A4</v>
      </c>
      <c r="Y248" s="494">
        <f>VLOOKUP(X248,Sheet1!$B$2:$C$12,2,TRUE)</f>
        <v>7</v>
      </c>
      <c r="Z248" s="494" t="str">
        <f>VLOOKUP($E248,'[25]Gui chi Quynh'!$C$7:$E$388,3,0)</f>
        <v>A3</v>
      </c>
      <c r="AA248" s="494">
        <f>VLOOKUP(Z248,Sheet1!$B$2:$C$12,2,TRUE)</f>
        <v>8</v>
      </c>
      <c r="AB248" s="494" t="str">
        <f>VLOOKUP($E248,'T5'!$E$9:$AH$337,24,0)</f>
        <v>A4</v>
      </c>
      <c r="AC248" s="494">
        <f>VLOOKUP(AB248,Sheet1!$B$2:$C$12,2,TRUE)</f>
        <v>7</v>
      </c>
      <c r="AD248" s="494"/>
      <c r="AE248" s="494" t="e">
        <f>VLOOKUP(AD248,Sheet1!$B$2:$C$12,2,TRUE)</f>
        <v>#N/A</v>
      </c>
      <c r="AF248" s="592" t="str">
        <f>VLOOKUP($E248,'[26]Tong hop ket qua'!$E$19:$M$219,9,0)</f>
        <v>Khá</v>
      </c>
      <c r="AG248" s="709">
        <f t="shared" si="17"/>
        <v>7.3636363636363633</v>
      </c>
      <c r="AH248" s="709" t="str">
        <f t="shared" si="14"/>
        <v>11A*</v>
      </c>
      <c r="AI248" s="709">
        <f t="shared" si="15"/>
        <v>0</v>
      </c>
      <c r="AJ248" s="683"/>
      <c r="AK248" s="494" t="str">
        <f t="shared" si="16"/>
        <v>Tốt</v>
      </c>
      <c r="AL248" s="494" t="str">
        <f>VLOOKUP($E248,'cac dv gui'!$C$227:$AD$245,25,0)</f>
        <v>Tốt</v>
      </c>
      <c r="AM248" s="494" t="str">
        <f>VLOOKUP($E248,'cac dv gui'!$C$227:$AD$245,26,0)</f>
        <v>Tốt</v>
      </c>
      <c r="AN248" s="675"/>
      <c r="AO248" s="494"/>
      <c r="AP248" s="675"/>
      <c r="AQ248" s="675"/>
      <c r="AR248" s="675"/>
      <c r="AS248" s="675"/>
      <c r="AT248" s="494"/>
      <c r="AU248" s="684" t="s">
        <v>393</v>
      </c>
    </row>
    <row r="249" spans="1:47" s="684" customFormat="1" ht="24.95" customHeight="1" x14ac:dyDescent="0.25">
      <c r="A249" s="512" t="s">
        <v>1483</v>
      </c>
      <c r="B249" s="512">
        <f>COUNTIF($F$11:F249,F249)</f>
        <v>10</v>
      </c>
      <c r="C249" s="513" t="s">
        <v>985</v>
      </c>
      <c r="D249" s="519" t="s">
        <v>239</v>
      </c>
      <c r="E249" s="553" t="s">
        <v>596</v>
      </c>
      <c r="F249" s="494" t="s">
        <v>370</v>
      </c>
      <c r="G249" s="494" t="s">
        <v>974</v>
      </c>
      <c r="H249" s="494" t="str">
        <f>VLOOKUP(E249,'[16]Gui chi Quynh'!$C$7:$E$387,3,0)</f>
        <v>A3</v>
      </c>
      <c r="I249" s="494">
        <f>VLOOKUP(H249,Sheet1!$B$2:$C$12,2,TRUE)</f>
        <v>8</v>
      </c>
      <c r="J249" s="494" t="str">
        <f>VLOOKUP($E249,'[17]Gui chi Quynh'!$C$7:$E$387,3,0)</f>
        <v>A4</v>
      </c>
      <c r="K249" s="494">
        <f>VLOOKUP(J249,Sheet1!$B$2:$C$12,2,TRUE)</f>
        <v>7</v>
      </c>
      <c r="L249" s="494" t="str">
        <f>VLOOKUP(E249,'[18]Gui chi Quynh'!$C$7:$F$385,3,0)</f>
        <v>A2</v>
      </c>
      <c r="M249" s="494">
        <f>VLOOKUP(L249,Sheet1!$B$2:$C$12,2,TRUE)</f>
        <v>9</v>
      </c>
      <c r="N249" s="494" t="str">
        <f>VLOOKUP(E249,'[19]Gui chi Quynh'!$C$7:$E$391,3,0)</f>
        <v>A4</v>
      </c>
      <c r="O249" s="494">
        <f>VLOOKUP(N249,Sheet1!$B$2:$C$12,2,TRUE)</f>
        <v>7</v>
      </c>
      <c r="P249" s="494" t="str">
        <f>VLOOKUP(E249,'[20]Gui chi Quynh'!$C$7:$E$391,3,0)</f>
        <v>A3</v>
      </c>
      <c r="Q249" s="494">
        <f>VLOOKUP(P249,Sheet1!$B$2:$C$12,2,TRUE)</f>
        <v>8</v>
      </c>
      <c r="R249" s="494" t="str">
        <f>VLOOKUP($E249,'[21]Gui chi Quynh'!$C$7:$E$390,3,0)</f>
        <v>A3</v>
      </c>
      <c r="S249" s="494">
        <f>VLOOKUP(R249,Sheet1!$B$2:$C$12,2,TRUE)</f>
        <v>8</v>
      </c>
      <c r="T249" s="494" t="str">
        <f>VLOOKUP($E249,'[22]Gui chi Quynh'!$C$7:$E$390,3,0)</f>
        <v>A3</v>
      </c>
      <c r="U249" s="494">
        <f>VLOOKUP(T249,Sheet1!$B$2:$C$12,2,TRUE)</f>
        <v>8</v>
      </c>
      <c r="V249" s="494" t="str">
        <f>VLOOKUP($E249,'[23]Gui chi Quynh'!$C$7:$E$389,3,0)</f>
        <v>A3</v>
      </c>
      <c r="W249" s="494">
        <f>VLOOKUP(V249,Sheet1!$B$2:$C$12,2,TRUE)</f>
        <v>8</v>
      </c>
      <c r="X249" s="494" t="str">
        <f>VLOOKUP($E249,'[24]Gui chi Quynh'!$C$7:$E$389,3,0)</f>
        <v>A3</v>
      </c>
      <c r="Y249" s="494">
        <f>VLOOKUP(X249,Sheet1!$B$2:$C$12,2,TRUE)</f>
        <v>8</v>
      </c>
      <c r="Z249" s="494" t="str">
        <f>VLOOKUP($E249,'[25]Gui chi Quynh'!$C$7:$E$388,3,0)</f>
        <v>A3</v>
      </c>
      <c r="AA249" s="494">
        <f>VLOOKUP(Z249,Sheet1!$B$2:$C$12,2,TRUE)</f>
        <v>8</v>
      </c>
      <c r="AB249" s="494" t="str">
        <f>VLOOKUP($E249,'T5'!$E$9:$AH$337,24,0)</f>
        <v>A3</v>
      </c>
      <c r="AC249" s="494">
        <f>VLOOKUP(AB249,Sheet1!$B$2:$C$12,2,TRUE)</f>
        <v>8</v>
      </c>
      <c r="AD249" s="494"/>
      <c r="AE249" s="494" t="e">
        <f>VLOOKUP(AD249,Sheet1!$B$2:$C$12,2,TRUE)</f>
        <v>#N/A</v>
      </c>
      <c r="AF249" s="592" t="str">
        <f>VLOOKUP($E249,'[26]Tong hop ket qua'!$E$19:$M$219,9,0)</f>
        <v>Tốt</v>
      </c>
      <c r="AG249" s="709">
        <f t="shared" si="17"/>
        <v>7.9090909090909092</v>
      </c>
      <c r="AH249" s="709" t="str">
        <f t="shared" si="14"/>
        <v>11A*</v>
      </c>
      <c r="AI249" s="709">
        <f t="shared" si="15"/>
        <v>0</v>
      </c>
      <c r="AJ249" s="683"/>
      <c r="AK249" s="494" t="str">
        <f t="shared" si="16"/>
        <v>Tốt</v>
      </c>
      <c r="AL249" s="494" t="str">
        <f>VLOOKUP($E249,'cac dv gui'!$C$227:$AD$245,25,0)</f>
        <v>Tốt</v>
      </c>
      <c r="AM249" s="494" t="str">
        <f>VLOOKUP($E249,'cac dv gui'!$C$227:$AD$245,26,0)</f>
        <v>Tốt</v>
      </c>
      <c r="AN249" s="675"/>
      <c r="AO249" s="494"/>
      <c r="AP249" s="675"/>
      <c r="AQ249" s="675"/>
      <c r="AR249" s="675"/>
      <c r="AS249" s="675"/>
      <c r="AT249" s="494"/>
      <c r="AU249" s="684" t="s">
        <v>392</v>
      </c>
    </row>
    <row r="250" spans="1:47" s="684" customFormat="1" ht="24.95" customHeight="1" x14ac:dyDescent="0.25">
      <c r="A250" s="512" t="s">
        <v>1484</v>
      </c>
      <c r="B250" s="512">
        <f>COUNTIF($F$11:F250,F250)</f>
        <v>11</v>
      </c>
      <c r="C250" s="513" t="s">
        <v>985</v>
      </c>
      <c r="D250" s="519" t="s">
        <v>251</v>
      </c>
      <c r="E250" s="553" t="s">
        <v>610</v>
      </c>
      <c r="F250" s="494" t="s">
        <v>370</v>
      </c>
      <c r="G250" s="494" t="s">
        <v>974</v>
      </c>
      <c r="H250" s="494" t="str">
        <f>VLOOKUP(E250,'[16]Gui chi Quynh'!$C$7:$E$387,3,0)</f>
        <v>A4</v>
      </c>
      <c r="I250" s="494">
        <f>VLOOKUP(H250,Sheet1!$B$2:$C$12,2,TRUE)</f>
        <v>7</v>
      </c>
      <c r="J250" s="494" t="str">
        <f>VLOOKUP($E250,'[17]Gui chi Quynh'!$C$7:$E$387,3,0)</f>
        <v>A4</v>
      </c>
      <c r="K250" s="494">
        <f>VLOOKUP(J250,Sheet1!$B$2:$C$12,2,TRUE)</f>
        <v>7</v>
      </c>
      <c r="L250" s="494" t="str">
        <f>VLOOKUP(E250,'[18]Gui chi Quynh'!$C$7:$F$385,3,0)</f>
        <v>A4</v>
      </c>
      <c r="M250" s="494">
        <f>VLOOKUP(L250,Sheet1!$B$2:$C$12,2,TRUE)</f>
        <v>7</v>
      </c>
      <c r="N250" s="494" t="str">
        <f>VLOOKUP(E250,'[19]Gui chi Quynh'!$C$7:$E$391,3,0)</f>
        <v>A3</v>
      </c>
      <c r="O250" s="494">
        <f>VLOOKUP(N250,Sheet1!$B$2:$C$12,2,TRUE)</f>
        <v>8</v>
      </c>
      <c r="P250" s="494" t="str">
        <f>VLOOKUP(E250,'[20]Gui chi Quynh'!$C$7:$E$391,3,0)</f>
        <v>A4</v>
      </c>
      <c r="Q250" s="494">
        <f>VLOOKUP(P250,Sheet1!$B$2:$C$12,2,TRUE)</f>
        <v>7</v>
      </c>
      <c r="R250" s="494" t="str">
        <f>VLOOKUP($E250,'[21]Gui chi Quynh'!$C$7:$E$390,3,0)</f>
        <v>A3</v>
      </c>
      <c r="S250" s="494">
        <f>VLOOKUP(R250,Sheet1!$B$2:$C$12,2,TRUE)</f>
        <v>8</v>
      </c>
      <c r="T250" s="494" t="str">
        <f>VLOOKUP($E250,'[22]Gui chi Quynh'!$C$7:$E$390,3,0)</f>
        <v>A4</v>
      </c>
      <c r="U250" s="494">
        <f>VLOOKUP(T250,Sheet1!$B$2:$C$12,2,TRUE)</f>
        <v>7</v>
      </c>
      <c r="V250" s="494" t="str">
        <f>VLOOKUP($E250,'[23]Gui chi Quynh'!$C$7:$E$389,3,0)</f>
        <v>A4</v>
      </c>
      <c r="W250" s="494">
        <f>VLOOKUP(V250,Sheet1!$B$2:$C$12,2,TRUE)</f>
        <v>7</v>
      </c>
      <c r="X250" s="494" t="str">
        <f>VLOOKUP($E250,'[24]Gui chi Quynh'!$C$7:$E$389,3,0)</f>
        <v>A4</v>
      </c>
      <c r="Y250" s="494">
        <f>VLOOKUP(X250,Sheet1!$B$2:$C$12,2,TRUE)</f>
        <v>7</v>
      </c>
      <c r="Z250" s="494" t="str">
        <f>VLOOKUP($E250,'[25]Gui chi Quynh'!$C$7:$E$388,3,0)</f>
        <v>A3</v>
      </c>
      <c r="AA250" s="494">
        <f>VLOOKUP(Z250,Sheet1!$B$2:$C$12,2,TRUE)</f>
        <v>8</v>
      </c>
      <c r="AB250" s="494" t="str">
        <f>VLOOKUP($E250,'T5'!$E$9:$AH$337,24,0)</f>
        <v>A3</v>
      </c>
      <c r="AC250" s="494">
        <f>VLOOKUP(AB250,Sheet1!$B$2:$C$12,2,TRUE)</f>
        <v>8</v>
      </c>
      <c r="AD250" s="494"/>
      <c r="AE250" s="494" t="e">
        <f>VLOOKUP(AD250,Sheet1!$B$2:$C$12,2,TRUE)</f>
        <v>#N/A</v>
      </c>
      <c r="AF250" s="592" t="str">
        <f>VLOOKUP($E250,'[26]Tong hop ket qua'!$E$19:$M$219,9,0)</f>
        <v>Khá</v>
      </c>
      <c r="AG250" s="709">
        <f t="shared" si="17"/>
        <v>7.3636363636363633</v>
      </c>
      <c r="AH250" s="709" t="str">
        <f t="shared" si="14"/>
        <v>11A*</v>
      </c>
      <c r="AI250" s="709">
        <f t="shared" si="15"/>
        <v>0</v>
      </c>
      <c r="AJ250" s="683"/>
      <c r="AK250" s="494" t="str">
        <f t="shared" si="16"/>
        <v>Tốt</v>
      </c>
      <c r="AL250" s="494" t="str">
        <f>VLOOKUP($E250,'cac dv gui'!$C$227:$AD$245,25,0)</f>
        <v>Tốt</v>
      </c>
      <c r="AM250" s="494" t="str">
        <f>VLOOKUP($E250,'cac dv gui'!$C$227:$AD$245,26,0)</f>
        <v>Tốt</v>
      </c>
      <c r="AN250" s="675"/>
      <c r="AO250" s="494"/>
      <c r="AP250" s="675"/>
      <c r="AQ250" s="675"/>
      <c r="AR250" s="675"/>
      <c r="AS250" s="675"/>
      <c r="AT250" s="494"/>
      <c r="AU250" s="684" t="s">
        <v>392</v>
      </c>
    </row>
    <row r="251" spans="1:47" s="684" customFormat="1" ht="24.95" customHeight="1" x14ac:dyDescent="0.25">
      <c r="A251" s="512" t="s">
        <v>1485</v>
      </c>
      <c r="B251" s="512">
        <f>COUNTIF($F$11:F251,F251)</f>
        <v>12</v>
      </c>
      <c r="C251" s="513" t="s">
        <v>985</v>
      </c>
      <c r="D251" s="519" t="s">
        <v>237</v>
      </c>
      <c r="E251" s="553" t="s">
        <v>600</v>
      </c>
      <c r="F251" s="494" t="s">
        <v>370</v>
      </c>
      <c r="G251" s="494" t="s">
        <v>974</v>
      </c>
      <c r="H251" s="494" t="str">
        <f>VLOOKUP(E251,'[16]Gui chi Quynh'!$C$7:$E$387,3,0)</f>
        <v>A2</v>
      </c>
      <c r="I251" s="494">
        <f>VLOOKUP(H251,Sheet1!$B$2:$C$12,2,TRUE)</f>
        <v>9</v>
      </c>
      <c r="J251" s="494" t="str">
        <f>VLOOKUP($E251,'[17]Gui chi Quynh'!$C$7:$E$387,3,0)</f>
        <v>A4</v>
      </c>
      <c r="K251" s="494">
        <f>VLOOKUP(J251,Sheet1!$B$2:$C$12,2,TRUE)</f>
        <v>7</v>
      </c>
      <c r="L251" s="494" t="str">
        <f>VLOOKUP(E251,'[18]Gui chi Quynh'!$C$7:$F$385,3,0)</f>
        <v>A2</v>
      </c>
      <c r="M251" s="494">
        <f>VLOOKUP(L251,Sheet1!$B$2:$C$12,2,TRUE)</f>
        <v>9</v>
      </c>
      <c r="N251" s="494" t="str">
        <f>VLOOKUP(E251,'[19]Gui chi Quynh'!$C$7:$E$391,3,0)</f>
        <v>A3</v>
      </c>
      <c r="O251" s="494">
        <f>VLOOKUP(N251,Sheet1!$B$2:$C$12,2,TRUE)</f>
        <v>8</v>
      </c>
      <c r="P251" s="494" t="str">
        <f>VLOOKUP(E251,'[20]Gui chi Quynh'!$C$7:$E$391,3,0)</f>
        <v>A4</v>
      </c>
      <c r="Q251" s="494">
        <f>VLOOKUP(P251,Sheet1!$B$2:$C$12,2,TRUE)</f>
        <v>7</v>
      </c>
      <c r="R251" s="494" t="str">
        <f>VLOOKUP($E251,'[21]Gui chi Quynh'!$C$7:$E$390,3,0)</f>
        <v>A3</v>
      </c>
      <c r="S251" s="494">
        <f>VLOOKUP(R251,Sheet1!$B$2:$C$12,2,TRUE)</f>
        <v>8</v>
      </c>
      <c r="T251" s="494" t="str">
        <f>VLOOKUP($E251,'[22]Gui chi Quynh'!$C$7:$E$390,3,0)</f>
        <v>A4</v>
      </c>
      <c r="U251" s="494">
        <f>VLOOKUP(T251,Sheet1!$B$2:$C$12,2,TRUE)</f>
        <v>7</v>
      </c>
      <c r="V251" s="494" t="str">
        <f>VLOOKUP($E251,'[23]Gui chi Quynh'!$C$7:$E$389,3,0)</f>
        <v>A4</v>
      </c>
      <c r="W251" s="494">
        <f>VLOOKUP(V251,Sheet1!$B$2:$C$12,2,TRUE)</f>
        <v>7</v>
      </c>
      <c r="X251" s="494" t="str">
        <f>VLOOKUP($E251,'[24]Gui chi Quynh'!$C$7:$E$389,3,0)</f>
        <v>A4</v>
      </c>
      <c r="Y251" s="494">
        <f>VLOOKUP(X251,Sheet1!$B$2:$C$12,2,TRUE)</f>
        <v>7</v>
      </c>
      <c r="Z251" s="494" t="str">
        <f>VLOOKUP($E251,'[25]Gui chi Quynh'!$C$7:$E$388,3,0)</f>
        <v>A3</v>
      </c>
      <c r="AA251" s="494">
        <f>VLOOKUP(Z251,Sheet1!$B$2:$C$12,2,TRUE)</f>
        <v>8</v>
      </c>
      <c r="AB251" s="494" t="str">
        <f>VLOOKUP($E251,'T5'!$E$9:$AH$337,24,0)</f>
        <v>A4</v>
      </c>
      <c r="AC251" s="494">
        <f>VLOOKUP(AB251,Sheet1!$B$2:$C$12,2,TRUE)</f>
        <v>7</v>
      </c>
      <c r="AD251" s="494"/>
      <c r="AE251" s="494" t="e">
        <f>VLOOKUP(AD251,Sheet1!$B$2:$C$12,2,TRUE)</f>
        <v>#N/A</v>
      </c>
      <c r="AF251" s="592" t="str">
        <f>VLOOKUP($E251,'[26]Tong hop ket qua'!$E$19:$M$219,9,0)</f>
        <v>Khá</v>
      </c>
      <c r="AG251" s="709">
        <f t="shared" si="17"/>
        <v>7.6363636363636367</v>
      </c>
      <c r="AH251" s="709" t="str">
        <f t="shared" si="14"/>
        <v>11A*</v>
      </c>
      <c r="AI251" s="709">
        <f t="shared" si="15"/>
        <v>0</v>
      </c>
      <c r="AJ251" s="683"/>
      <c r="AK251" s="494" t="str">
        <f t="shared" si="16"/>
        <v>Tốt</v>
      </c>
      <c r="AL251" s="494" t="str">
        <f>VLOOKUP($E251,'cac dv gui'!$C$227:$AD$245,25,0)</f>
        <v>Tốt</v>
      </c>
      <c r="AM251" s="494" t="str">
        <f>VLOOKUP($E251,'cac dv gui'!$C$227:$AD$245,26,0)</f>
        <v>Tốt</v>
      </c>
      <c r="AN251" s="675"/>
      <c r="AO251" s="494"/>
      <c r="AP251" s="675"/>
      <c r="AQ251" s="675"/>
      <c r="AR251" s="675"/>
      <c r="AS251" s="675"/>
      <c r="AT251" s="494"/>
      <c r="AU251" s="684" t="s">
        <v>393</v>
      </c>
    </row>
    <row r="252" spans="1:47" s="684" customFormat="1" ht="39.75" customHeight="1" x14ac:dyDescent="0.25">
      <c r="A252" s="512" t="s">
        <v>1486</v>
      </c>
      <c r="B252" s="512">
        <f>COUNTIF($F$11:F252,F252)</f>
        <v>13</v>
      </c>
      <c r="C252" s="513" t="s">
        <v>984</v>
      </c>
      <c r="D252" s="519" t="s">
        <v>371</v>
      </c>
      <c r="E252" s="553" t="s">
        <v>598</v>
      </c>
      <c r="F252" s="494" t="s">
        <v>370</v>
      </c>
      <c r="G252" s="494" t="s">
        <v>974</v>
      </c>
      <c r="H252" s="810" t="str">
        <f>VLOOKUP(E252,'[16]Gui chi Quynh'!$C$7:$E$387,3,0)</f>
        <v>B2</v>
      </c>
      <c r="I252" s="494">
        <f>VLOOKUP(H252,Sheet1!$B$2:$C$12,2,TRUE)</f>
        <v>5</v>
      </c>
      <c r="J252" s="494" t="str">
        <f>VLOOKUP($E252,'[17]Gui chi Quynh'!$C$7:$E$387,3,0)</f>
        <v>A4</v>
      </c>
      <c r="K252" s="494">
        <f>VLOOKUP(J252,Sheet1!$B$2:$C$12,2,TRUE)</f>
        <v>7</v>
      </c>
      <c r="L252" s="494" t="str">
        <f>VLOOKUP(E252,'[18]Gui chi Quynh'!$C$7:$F$385,3,0)</f>
        <v>A3</v>
      </c>
      <c r="M252" s="494">
        <f>VLOOKUP(L252,Sheet1!$B$2:$C$12,2,TRUE)</f>
        <v>8</v>
      </c>
      <c r="N252" s="494" t="str">
        <f>VLOOKUP(E252,'[19]Gui chi Quynh'!$C$7:$E$391,3,0)</f>
        <v>A4</v>
      </c>
      <c r="O252" s="494">
        <f>VLOOKUP(N252,Sheet1!$B$2:$C$12,2,TRUE)</f>
        <v>7</v>
      </c>
      <c r="P252" s="494" t="str">
        <f>VLOOKUP(E252,'[20]Gui chi Quynh'!$C$7:$E$391,3,0)</f>
        <v>A4</v>
      </c>
      <c r="Q252" s="494">
        <f>VLOOKUP(P252,Sheet1!$B$2:$C$12,2,TRUE)</f>
        <v>7</v>
      </c>
      <c r="R252" s="494" t="str">
        <f>VLOOKUP($E252,'[21]Gui chi Quynh'!$C$7:$E$390,3,0)</f>
        <v>A4</v>
      </c>
      <c r="S252" s="494">
        <f>VLOOKUP(R252,Sheet1!$B$2:$C$12,2,TRUE)</f>
        <v>7</v>
      </c>
      <c r="T252" s="494" t="str">
        <f>VLOOKUP($E252,'[22]Gui chi Quynh'!$C$7:$E$390,3,0)</f>
        <v>A4</v>
      </c>
      <c r="U252" s="494">
        <f>VLOOKUP(T252,Sheet1!$B$2:$C$12,2,TRUE)</f>
        <v>7</v>
      </c>
      <c r="V252" s="494" t="str">
        <f>VLOOKUP($E252,'[23]Gui chi Quynh'!$C$7:$E$389,3,0)</f>
        <v>A3</v>
      </c>
      <c r="W252" s="494">
        <f>VLOOKUP(V252,Sheet1!$B$2:$C$12,2,TRUE)</f>
        <v>8</v>
      </c>
      <c r="X252" s="494" t="str">
        <f>VLOOKUP($E252,'[24]Gui chi Quynh'!$C$7:$E$389,3,0)</f>
        <v>A4</v>
      </c>
      <c r="Y252" s="494">
        <f>VLOOKUP(X252,Sheet1!$B$2:$C$12,2,TRUE)</f>
        <v>7</v>
      </c>
      <c r="Z252" s="494" t="str">
        <f>VLOOKUP($E252,'[25]Gui chi Quynh'!$C$7:$E$388,3,0)</f>
        <v>A2</v>
      </c>
      <c r="AA252" s="494">
        <f>VLOOKUP(Z252,Sheet1!$B$2:$C$12,2,TRUE)</f>
        <v>9</v>
      </c>
      <c r="AB252" s="494" t="str">
        <f>VLOOKUP($E252,'T5'!$E$9:$AH$337,24,0)</f>
        <v>A4</v>
      </c>
      <c r="AC252" s="494">
        <f>VLOOKUP(AB252,Sheet1!$B$2:$C$12,2,TRUE)</f>
        <v>7</v>
      </c>
      <c r="AD252" s="494"/>
      <c r="AE252" s="494" t="e">
        <f>VLOOKUP(AD252,Sheet1!$B$2:$C$12,2,TRUE)</f>
        <v>#N/A</v>
      </c>
      <c r="AF252" s="592"/>
      <c r="AG252" s="709">
        <f t="shared" si="17"/>
        <v>7.1818181818181817</v>
      </c>
      <c r="AH252" s="709" t="str">
        <f t="shared" si="14"/>
        <v>10A*</v>
      </c>
      <c r="AI252" s="709">
        <f t="shared" si="15"/>
        <v>1</v>
      </c>
      <c r="AJ252" s="683"/>
      <c r="AK252" s="494" t="str">
        <f t="shared" si="16"/>
        <v>Tốt</v>
      </c>
      <c r="AL252" s="494" t="str">
        <f>VLOOKUP($E252,'cac dv gui'!$C$227:$AD$245,25,0)</f>
        <v>Tốt</v>
      </c>
      <c r="AM252" s="494" t="str">
        <f>VLOOKUP($E252,'cac dv gui'!$C$227:$AD$245,26,0)</f>
        <v>Tốt</v>
      </c>
      <c r="AN252" s="675"/>
      <c r="AO252" s="494"/>
      <c r="AP252" s="675"/>
      <c r="AQ252" s="675"/>
      <c r="AR252" s="675"/>
      <c r="AS252" s="675"/>
      <c r="AT252" s="494"/>
      <c r="AU252" s="684" t="s">
        <v>393</v>
      </c>
    </row>
    <row r="253" spans="1:47" s="684" customFormat="1" ht="24.95" customHeight="1" x14ac:dyDescent="0.25">
      <c r="A253" s="512" t="s">
        <v>1487</v>
      </c>
      <c r="B253" s="512">
        <f>COUNTIF($F$11:F253,F253)</f>
        <v>14</v>
      </c>
      <c r="C253" s="513" t="s">
        <v>984</v>
      </c>
      <c r="D253" s="519" t="s">
        <v>244</v>
      </c>
      <c r="E253" s="553" t="s">
        <v>605</v>
      </c>
      <c r="F253" s="494" t="s">
        <v>370</v>
      </c>
      <c r="G253" s="494" t="s">
        <v>974</v>
      </c>
      <c r="H253" s="494" t="str">
        <f>VLOOKUP(E253,'[16]Gui chi Quynh'!$C$7:$E$387,3,0)</f>
        <v>A3</v>
      </c>
      <c r="I253" s="494">
        <f>VLOOKUP(H253,Sheet1!$B$2:$C$12,2,TRUE)</f>
        <v>8</v>
      </c>
      <c r="J253" s="494" t="str">
        <f>VLOOKUP($E253,'[17]Gui chi Quynh'!$C$7:$E$387,3,0)</f>
        <v>A4</v>
      </c>
      <c r="K253" s="494">
        <f>VLOOKUP(J253,Sheet1!$B$2:$C$12,2,TRUE)</f>
        <v>7</v>
      </c>
      <c r="L253" s="494" t="str">
        <f>VLOOKUP(E253,'[18]Gui chi Quynh'!$C$7:$F$385,3,0)</f>
        <v>A3</v>
      </c>
      <c r="M253" s="494">
        <f>VLOOKUP(L253,Sheet1!$B$2:$C$12,2,TRUE)</f>
        <v>8</v>
      </c>
      <c r="N253" s="494" t="str">
        <f>VLOOKUP(E253,'[19]Gui chi Quynh'!$C$7:$E$391,3,0)</f>
        <v>A4</v>
      </c>
      <c r="O253" s="494">
        <f>VLOOKUP(N253,Sheet1!$B$2:$C$12,2,TRUE)</f>
        <v>7</v>
      </c>
      <c r="P253" s="494" t="str">
        <f>VLOOKUP(E253,'[20]Gui chi Quynh'!$C$7:$E$391,3,0)</f>
        <v>A4</v>
      </c>
      <c r="Q253" s="494">
        <f>VLOOKUP(P253,Sheet1!$B$2:$C$12,2,TRUE)</f>
        <v>7</v>
      </c>
      <c r="R253" s="494" t="str">
        <f>VLOOKUP($E253,'[21]Gui chi Quynh'!$C$7:$E$390,3,0)</f>
        <v>A4</v>
      </c>
      <c r="S253" s="494">
        <f>VLOOKUP(R253,Sheet1!$B$2:$C$12,2,TRUE)</f>
        <v>7</v>
      </c>
      <c r="T253" s="494" t="str">
        <f>VLOOKUP($E253,'[22]Gui chi Quynh'!$C$7:$E$390,3,0)</f>
        <v>A3</v>
      </c>
      <c r="U253" s="494">
        <f>VLOOKUP(T253,Sheet1!$B$2:$C$12,2,TRUE)</f>
        <v>8</v>
      </c>
      <c r="V253" s="494" t="str">
        <f>VLOOKUP($E253,'[23]Gui chi Quynh'!$C$7:$E$389,3,0)</f>
        <v>A4</v>
      </c>
      <c r="W253" s="494">
        <f>VLOOKUP(V253,Sheet1!$B$2:$C$12,2,TRUE)</f>
        <v>7</v>
      </c>
      <c r="X253" s="494" t="str">
        <f>VLOOKUP($E253,'[24]Gui chi Quynh'!$C$7:$E$389,3,0)</f>
        <v>A4</v>
      </c>
      <c r="Y253" s="494">
        <f>VLOOKUP(X253,Sheet1!$B$2:$C$12,2,TRUE)</f>
        <v>7</v>
      </c>
      <c r="Z253" s="494" t="str">
        <f>VLOOKUP($E253,'[25]Gui chi Quynh'!$C$7:$E$388,3,0)</f>
        <v>A3</v>
      </c>
      <c r="AA253" s="494">
        <f>VLOOKUP(Z253,Sheet1!$B$2:$C$12,2,TRUE)</f>
        <v>8</v>
      </c>
      <c r="AB253" s="494" t="str">
        <f>VLOOKUP($E253,'T5'!$E$9:$AH$337,24,0)</f>
        <v>A3</v>
      </c>
      <c r="AC253" s="494">
        <f>VLOOKUP(AB253,Sheet1!$B$2:$C$12,2,TRUE)</f>
        <v>8</v>
      </c>
      <c r="AD253" s="494"/>
      <c r="AE253" s="494" t="e">
        <f>VLOOKUP(AD253,Sheet1!$B$2:$C$12,2,TRUE)</f>
        <v>#N/A</v>
      </c>
      <c r="AF253" s="592" t="str">
        <f>VLOOKUP($E253,'[26]Tong hop ket qua'!$E$19:$M$219,9,0)</f>
        <v>Tốt</v>
      </c>
      <c r="AG253" s="709">
        <f t="shared" si="17"/>
        <v>7.4545454545454541</v>
      </c>
      <c r="AH253" s="709" t="str">
        <f t="shared" si="14"/>
        <v>11A*</v>
      </c>
      <c r="AI253" s="709">
        <f t="shared" si="15"/>
        <v>0</v>
      </c>
      <c r="AJ253" s="683"/>
      <c r="AK253" s="494" t="str">
        <f t="shared" si="16"/>
        <v>Tốt</v>
      </c>
      <c r="AL253" s="494" t="str">
        <f>VLOOKUP($E253,'cac dv gui'!$C$227:$AD$245,25,0)</f>
        <v>Tốt</v>
      </c>
      <c r="AM253" s="494" t="str">
        <f>VLOOKUP($E253,'cac dv gui'!$C$227:$AD$245,26,0)</f>
        <v>Tốt</v>
      </c>
      <c r="AN253" s="675"/>
      <c r="AO253" s="494"/>
      <c r="AP253" s="675"/>
      <c r="AQ253" s="675"/>
      <c r="AR253" s="675"/>
      <c r="AS253" s="675"/>
      <c r="AT253" s="494"/>
      <c r="AU253" s="684" t="s">
        <v>392</v>
      </c>
    </row>
    <row r="254" spans="1:47" s="684" customFormat="1" ht="24.95" customHeight="1" x14ac:dyDescent="0.25">
      <c r="A254" s="512" t="s">
        <v>1488</v>
      </c>
      <c r="B254" s="512">
        <f>COUNTIF($F$11:F254,F254)</f>
        <v>15</v>
      </c>
      <c r="C254" s="513" t="s">
        <v>984</v>
      </c>
      <c r="D254" s="519" t="s">
        <v>240</v>
      </c>
      <c r="E254" s="553" t="s">
        <v>602</v>
      </c>
      <c r="F254" s="494" t="s">
        <v>370</v>
      </c>
      <c r="G254" s="494" t="s">
        <v>974</v>
      </c>
      <c r="H254" s="494" t="str">
        <f>VLOOKUP(E254,'[16]Gui chi Quynh'!$C$7:$E$387,3,0)</f>
        <v>A4</v>
      </c>
      <c r="I254" s="494">
        <f>VLOOKUP(H254,Sheet1!$B$2:$C$12,2,TRUE)</f>
        <v>7</v>
      </c>
      <c r="J254" s="494" t="str">
        <f>VLOOKUP($E254,'[17]Gui chi Quynh'!$C$7:$E$387,3,0)</f>
        <v>A4</v>
      </c>
      <c r="K254" s="494">
        <f>VLOOKUP(J254,Sheet1!$B$2:$C$12,2,TRUE)</f>
        <v>7</v>
      </c>
      <c r="L254" s="494" t="str">
        <f>VLOOKUP(E254,'[18]Gui chi Quynh'!$C$7:$F$385,3,0)</f>
        <v>A3</v>
      </c>
      <c r="M254" s="494">
        <f>VLOOKUP(L254,Sheet1!$B$2:$C$12,2,TRUE)</f>
        <v>8</v>
      </c>
      <c r="N254" s="494" t="str">
        <f>VLOOKUP(E254,'[19]Gui chi Quynh'!$C$7:$E$391,3,0)</f>
        <v>A4</v>
      </c>
      <c r="O254" s="494">
        <f>VLOOKUP(N254,Sheet1!$B$2:$C$12,2,TRUE)</f>
        <v>7</v>
      </c>
      <c r="P254" s="494" t="str">
        <f>VLOOKUP(E254,'[20]Gui chi Quynh'!$C$7:$E$391,3,0)</f>
        <v>A4</v>
      </c>
      <c r="Q254" s="494">
        <f>VLOOKUP(P254,Sheet1!$B$2:$C$12,2,TRUE)</f>
        <v>7</v>
      </c>
      <c r="R254" s="494" t="str">
        <f>VLOOKUP($E254,'[21]Gui chi Quynh'!$C$7:$E$390,3,0)</f>
        <v>A4</v>
      </c>
      <c r="S254" s="494">
        <f>VLOOKUP(R254,Sheet1!$B$2:$C$12,2,TRUE)</f>
        <v>7</v>
      </c>
      <c r="T254" s="494" t="str">
        <f>VLOOKUP($E254,'[22]Gui chi Quynh'!$C$7:$E$390,3,0)</f>
        <v>A4</v>
      </c>
      <c r="U254" s="494">
        <f>VLOOKUP(T254,Sheet1!$B$2:$C$12,2,TRUE)</f>
        <v>7</v>
      </c>
      <c r="V254" s="494" t="str">
        <f>VLOOKUP($E254,'[23]Gui chi Quynh'!$C$7:$E$389,3,0)</f>
        <v>A3</v>
      </c>
      <c r="W254" s="494">
        <f>VLOOKUP(V254,Sheet1!$B$2:$C$12,2,TRUE)</f>
        <v>8</v>
      </c>
      <c r="X254" s="494" t="str">
        <f>VLOOKUP($E254,'[24]Gui chi Quynh'!$C$7:$E$389,3,0)</f>
        <v>A4</v>
      </c>
      <c r="Y254" s="494">
        <f>VLOOKUP(X254,Sheet1!$B$2:$C$12,2,TRUE)</f>
        <v>7</v>
      </c>
      <c r="Z254" s="494" t="str">
        <f>VLOOKUP($E254,'[25]Gui chi Quynh'!$C$7:$E$388,3,0)</f>
        <v>A3</v>
      </c>
      <c r="AA254" s="494">
        <f>VLOOKUP(Z254,Sheet1!$B$2:$C$12,2,TRUE)</f>
        <v>8</v>
      </c>
      <c r="AB254" s="494" t="str">
        <f>VLOOKUP($E254,'T5'!$E$9:$AH$337,24,0)</f>
        <v>A3</v>
      </c>
      <c r="AC254" s="494">
        <f>VLOOKUP(AB254,Sheet1!$B$2:$C$12,2,TRUE)</f>
        <v>8</v>
      </c>
      <c r="AD254" s="494"/>
      <c r="AE254" s="494" t="e">
        <f>VLOOKUP(AD254,Sheet1!$B$2:$C$12,2,TRUE)</f>
        <v>#N/A</v>
      </c>
      <c r="AF254" s="592"/>
      <c r="AG254" s="709">
        <f t="shared" si="17"/>
        <v>7.3636363636363633</v>
      </c>
      <c r="AH254" s="709" t="str">
        <f t="shared" si="14"/>
        <v>11A*</v>
      </c>
      <c r="AI254" s="709">
        <f t="shared" si="15"/>
        <v>0</v>
      </c>
      <c r="AJ254" s="683"/>
      <c r="AK254" s="494" t="str">
        <f t="shared" si="16"/>
        <v>Tốt</v>
      </c>
      <c r="AL254" s="494" t="str">
        <f>VLOOKUP($E254,'cac dv gui'!$C$227:$AD$245,25,0)</f>
        <v>Tốt</v>
      </c>
      <c r="AM254" s="494" t="str">
        <f>VLOOKUP($E254,'cac dv gui'!$C$227:$AD$245,26,0)</f>
        <v>Tốt</v>
      </c>
      <c r="AN254" s="675"/>
      <c r="AO254" s="494"/>
      <c r="AP254" s="675"/>
      <c r="AQ254" s="675"/>
      <c r="AR254" s="675"/>
      <c r="AS254" s="675"/>
      <c r="AT254" s="494"/>
      <c r="AU254" s="684" t="s">
        <v>392</v>
      </c>
    </row>
    <row r="255" spans="1:47" s="684" customFormat="1" ht="24.95" customHeight="1" x14ac:dyDescent="0.25">
      <c r="A255" s="512" t="s">
        <v>1489</v>
      </c>
      <c r="B255" s="512">
        <f>COUNTIF($F$11:F255,F255)</f>
        <v>16</v>
      </c>
      <c r="C255" s="513" t="s">
        <v>985</v>
      </c>
      <c r="D255" s="514" t="s">
        <v>250</v>
      </c>
      <c r="E255" s="553" t="s">
        <v>609</v>
      </c>
      <c r="F255" s="494" t="s">
        <v>370</v>
      </c>
      <c r="G255" s="494" t="s">
        <v>974</v>
      </c>
      <c r="H255" s="494" t="str">
        <f>VLOOKUP(E255,'[16]Gui chi Quynh'!$C$7:$E$387,3,0)</f>
        <v>A1</v>
      </c>
      <c r="I255" s="494">
        <f>VLOOKUP(H255,Sheet1!$B$2:$C$12,2,TRUE)</f>
        <v>10</v>
      </c>
      <c r="J255" s="494" t="str">
        <f>VLOOKUP($E255,'[17]Gui chi Quynh'!$C$7:$E$387,3,0)</f>
        <v>A4</v>
      </c>
      <c r="K255" s="494">
        <f>VLOOKUP(J255,Sheet1!$B$2:$C$12,2,TRUE)</f>
        <v>7</v>
      </c>
      <c r="L255" s="494" t="str">
        <f>VLOOKUP(E255,'[18]Gui chi Quynh'!$C$7:$F$385,3,0)</f>
        <v>A3</v>
      </c>
      <c r="M255" s="494">
        <f>VLOOKUP(L255,Sheet1!$B$2:$C$12,2,TRUE)</f>
        <v>8</v>
      </c>
      <c r="N255" s="494" t="str">
        <f>VLOOKUP(E255,'[19]Gui chi Quynh'!$C$7:$E$391,3,0)</f>
        <v>A4</v>
      </c>
      <c r="O255" s="494">
        <f>VLOOKUP(N255,Sheet1!$B$2:$C$12,2,TRUE)</f>
        <v>7</v>
      </c>
      <c r="P255" s="494" t="str">
        <f>VLOOKUP(E255,'[20]Gui chi Quynh'!$C$7:$E$391,3,0)</f>
        <v>B1</v>
      </c>
      <c r="Q255" s="494">
        <f>VLOOKUP(P255,Sheet1!$B$2:$C$12,2,TRUE)</f>
        <v>6</v>
      </c>
      <c r="R255" s="494" t="str">
        <f>VLOOKUP($E255,'[21]Gui chi Quynh'!$C$7:$E$390,3,0)</f>
        <v>A3</v>
      </c>
      <c r="S255" s="494">
        <f>VLOOKUP(R255,Sheet1!$B$2:$C$12,2,TRUE)</f>
        <v>8</v>
      </c>
      <c r="T255" s="494" t="str">
        <f>VLOOKUP($E255,'[22]Gui chi Quynh'!$C$7:$E$390,3,0)</f>
        <v>A3</v>
      </c>
      <c r="U255" s="494">
        <f>VLOOKUP(T255,Sheet1!$B$2:$C$12,2,TRUE)</f>
        <v>8</v>
      </c>
      <c r="V255" s="494" t="str">
        <f>VLOOKUP($E255,'[23]Gui chi Quynh'!$C$7:$E$389,3,0)</f>
        <v>A4</v>
      </c>
      <c r="W255" s="494">
        <f>VLOOKUP(V255,Sheet1!$B$2:$C$12,2,TRUE)</f>
        <v>7</v>
      </c>
      <c r="X255" s="494" t="str">
        <f>VLOOKUP($E255,'[24]Gui chi Quynh'!$C$7:$E$389,3,0)</f>
        <v>A4</v>
      </c>
      <c r="Y255" s="494">
        <f>VLOOKUP(X255,Sheet1!$B$2:$C$12,2,TRUE)</f>
        <v>7</v>
      </c>
      <c r="Z255" s="494" t="str">
        <f>VLOOKUP($E255,'[25]Gui chi Quynh'!$C$7:$E$388,3,0)</f>
        <v>A3</v>
      </c>
      <c r="AA255" s="494">
        <f>VLOOKUP(Z255,Sheet1!$B$2:$C$12,2,TRUE)</f>
        <v>8</v>
      </c>
      <c r="AB255" s="494" t="str">
        <f>VLOOKUP($E255,'T5'!$E$9:$AH$337,24,0)</f>
        <v>A4</v>
      </c>
      <c r="AC255" s="494">
        <f>VLOOKUP(AB255,Sheet1!$B$2:$C$12,2,TRUE)</f>
        <v>7</v>
      </c>
      <c r="AD255" s="494"/>
      <c r="AE255" s="494" t="e">
        <f>VLOOKUP(AD255,Sheet1!$B$2:$C$12,2,TRUE)</f>
        <v>#N/A</v>
      </c>
      <c r="AF255" s="592" t="str">
        <f>VLOOKUP($E255,'[26]Tong hop ket qua'!$E$19:$M$219,9,0)</f>
        <v>Khá</v>
      </c>
      <c r="AG255" s="709">
        <f t="shared" si="17"/>
        <v>7.5454545454545459</v>
      </c>
      <c r="AH255" s="709" t="str">
        <f t="shared" si="14"/>
        <v>10A*</v>
      </c>
      <c r="AI255" s="709">
        <f t="shared" si="15"/>
        <v>1</v>
      </c>
      <c r="AJ255" s="683"/>
      <c r="AK255" s="494" t="str">
        <f t="shared" si="16"/>
        <v>Tốt</v>
      </c>
      <c r="AL255" s="494" t="str">
        <f>VLOOKUP($E255,'cac dv gui'!$C$227:$AD$245,25,0)</f>
        <v>Tốt</v>
      </c>
      <c r="AM255" s="494" t="str">
        <f>VLOOKUP($E255,'cac dv gui'!$C$227:$AD$245,26,0)</f>
        <v>Tốt</v>
      </c>
      <c r="AN255" s="675"/>
      <c r="AO255" s="494"/>
      <c r="AP255" s="675"/>
      <c r="AQ255" s="675"/>
      <c r="AR255" s="675"/>
      <c r="AS255" s="675"/>
      <c r="AT255" s="494"/>
      <c r="AU255" s="684" t="s">
        <v>393</v>
      </c>
    </row>
    <row r="256" spans="1:47" s="684" customFormat="1" ht="24.95" customHeight="1" x14ac:dyDescent="0.25">
      <c r="A256" s="512" t="s">
        <v>1490</v>
      </c>
      <c r="B256" s="512">
        <f>COUNTIF($F$11:F256,F256)</f>
        <v>17</v>
      </c>
      <c r="C256" s="513" t="s">
        <v>985</v>
      </c>
      <c r="D256" s="519" t="s">
        <v>206</v>
      </c>
      <c r="E256" s="553" t="s">
        <v>595</v>
      </c>
      <c r="F256" s="494" t="s">
        <v>370</v>
      </c>
      <c r="G256" s="494" t="s">
        <v>974</v>
      </c>
      <c r="H256" s="494" t="str">
        <f>VLOOKUP(E256,'[16]Gui chi Quynh'!$C$7:$E$387,3,0)</f>
        <v>A3</v>
      </c>
      <c r="I256" s="494">
        <f>VLOOKUP(H256,Sheet1!$B$2:$C$12,2,TRUE)</f>
        <v>8</v>
      </c>
      <c r="J256" s="494" t="str">
        <f>VLOOKUP($E256,'[17]Gui chi Quynh'!$C$7:$E$387,3,0)</f>
        <v>A4</v>
      </c>
      <c r="K256" s="494">
        <f>VLOOKUP(J256,Sheet1!$B$2:$C$12,2,TRUE)</f>
        <v>7</v>
      </c>
      <c r="L256" s="494" t="str">
        <f>VLOOKUP(E256,'[18]Gui chi Quynh'!$C$7:$F$385,3,0)</f>
        <v>A2</v>
      </c>
      <c r="M256" s="494">
        <f>VLOOKUP(L256,Sheet1!$B$2:$C$12,2,TRUE)</f>
        <v>9</v>
      </c>
      <c r="N256" s="494" t="str">
        <f>VLOOKUP(E256,'[19]Gui chi Quynh'!$C$7:$E$391,3,0)</f>
        <v>A3</v>
      </c>
      <c r="O256" s="494">
        <f>VLOOKUP(N256,Sheet1!$B$2:$C$12,2,TRUE)</f>
        <v>8</v>
      </c>
      <c r="P256" s="494" t="str">
        <f>VLOOKUP(E256,'[20]Gui chi Quynh'!$C$7:$E$391,3,0)</f>
        <v>A4</v>
      </c>
      <c r="Q256" s="494">
        <f>VLOOKUP(P256,Sheet1!$B$2:$C$12,2,TRUE)</f>
        <v>7</v>
      </c>
      <c r="R256" s="494" t="str">
        <f>VLOOKUP($E256,'[21]Gui chi Quynh'!$C$7:$E$390,3,0)</f>
        <v>A3</v>
      </c>
      <c r="S256" s="494">
        <f>VLOOKUP(R256,Sheet1!$B$2:$C$12,2,TRUE)</f>
        <v>8</v>
      </c>
      <c r="T256" s="494" t="str">
        <f>VLOOKUP($E256,'[22]Gui chi Quynh'!$C$7:$E$390,3,0)</f>
        <v>A4</v>
      </c>
      <c r="U256" s="494">
        <f>VLOOKUP(T256,Sheet1!$B$2:$C$12,2,TRUE)</f>
        <v>7</v>
      </c>
      <c r="V256" s="494" t="str">
        <f>VLOOKUP($E256,'[23]Gui chi Quynh'!$C$7:$E$389,3,0)</f>
        <v>A3</v>
      </c>
      <c r="W256" s="494">
        <f>VLOOKUP(V256,Sheet1!$B$2:$C$12,2,TRUE)</f>
        <v>8</v>
      </c>
      <c r="X256" s="494" t="str">
        <f>VLOOKUP($E256,'[24]Gui chi Quynh'!$C$7:$E$389,3,0)</f>
        <v>A4</v>
      </c>
      <c r="Y256" s="494">
        <f>VLOOKUP(X256,Sheet1!$B$2:$C$12,2,TRUE)</f>
        <v>7</v>
      </c>
      <c r="Z256" s="494" t="str">
        <f>VLOOKUP($E256,'[25]Gui chi Quynh'!$C$7:$E$388,3,0)</f>
        <v>A3</v>
      </c>
      <c r="AA256" s="494">
        <f>VLOOKUP(Z256,Sheet1!$B$2:$C$12,2,TRUE)</f>
        <v>8</v>
      </c>
      <c r="AB256" s="494" t="str">
        <f>VLOOKUP($E256,'T5'!$E$9:$AH$337,24,0)</f>
        <v>A4</v>
      </c>
      <c r="AC256" s="494">
        <f>VLOOKUP(AB256,Sheet1!$B$2:$C$12,2,TRUE)</f>
        <v>7</v>
      </c>
      <c r="AD256" s="494"/>
      <c r="AE256" s="494" t="e">
        <f>VLOOKUP(AD256,Sheet1!$B$2:$C$12,2,TRUE)</f>
        <v>#N/A</v>
      </c>
      <c r="AF256" s="592" t="str">
        <f>VLOOKUP($E256,'[26]Tong hop ket qua'!$E$19:$M$219,9,0)</f>
        <v>Khá</v>
      </c>
      <c r="AG256" s="709">
        <f t="shared" si="17"/>
        <v>7.6363636363636367</v>
      </c>
      <c r="AH256" s="709" t="str">
        <f t="shared" si="14"/>
        <v>11A*</v>
      </c>
      <c r="AI256" s="709">
        <f t="shared" si="15"/>
        <v>0</v>
      </c>
      <c r="AJ256" s="683"/>
      <c r="AK256" s="494" t="str">
        <f t="shared" si="16"/>
        <v>Tốt</v>
      </c>
      <c r="AL256" s="494" t="str">
        <f>VLOOKUP($E256,'cac dv gui'!$C$227:$AD$245,25,0)</f>
        <v>Tốt</v>
      </c>
      <c r="AM256" s="494" t="str">
        <f>VLOOKUP($E256,'cac dv gui'!$C$227:$AD$245,26,0)</f>
        <v>Tốt</v>
      </c>
      <c r="AN256" s="675"/>
      <c r="AO256" s="494"/>
      <c r="AP256" s="675"/>
      <c r="AQ256" s="675"/>
      <c r="AR256" s="675"/>
      <c r="AS256" s="675"/>
      <c r="AT256" s="494"/>
      <c r="AU256" s="684" t="s">
        <v>393</v>
      </c>
    </row>
    <row r="257" spans="1:47" s="684" customFormat="1" ht="24.95" customHeight="1" x14ac:dyDescent="0.25">
      <c r="A257" s="512" t="s">
        <v>1491</v>
      </c>
      <c r="B257" s="512">
        <f>COUNTIF($F$11:F257,F257)</f>
        <v>18</v>
      </c>
      <c r="C257" s="513" t="s">
        <v>985</v>
      </c>
      <c r="D257" s="519" t="s">
        <v>248</v>
      </c>
      <c r="E257" s="553" t="s">
        <v>591</v>
      </c>
      <c r="F257" s="494" t="s">
        <v>370</v>
      </c>
      <c r="G257" s="494" t="s">
        <v>974</v>
      </c>
      <c r="H257" s="494" t="str">
        <f>VLOOKUP(E257,'[16]Gui chi Quynh'!$C$7:$E$387,3,0)</f>
        <v>A3</v>
      </c>
      <c r="I257" s="494">
        <f>VLOOKUP(H257,Sheet1!$B$2:$C$12,2,TRUE)</f>
        <v>8</v>
      </c>
      <c r="J257" s="494" t="str">
        <f>VLOOKUP($E257,'[17]Gui chi Quynh'!$C$7:$E$387,3,0)</f>
        <v>A4</v>
      </c>
      <c r="K257" s="494">
        <f>VLOOKUP(J257,Sheet1!$B$2:$C$12,2,TRUE)</f>
        <v>7</v>
      </c>
      <c r="L257" s="494" t="str">
        <f>VLOOKUP(E257,'[18]Gui chi Quynh'!$C$7:$F$385,3,0)</f>
        <v>A2</v>
      </c>
      <c r="M257" s="494">
        <f>VLOOKUP(L257,Sheet1!$B$2:$C$12,2,TRUE)</f>
        <v>9</v>
      </c>
      <c r="N257" s="494" t="str">
        <f>VLOOKUP(E257,'[19]Gui chi Quynh'!$C$7:$E$391,3,0)</f>
        <v>A4</v>
      </c>
      <c r="O257" s="494">
        <f>VLOOKUP(N257,Sheet1!$B$2:$C$12,2,TRUE)</f>
        <v>7</v>
      </c>
      <c r="P257" s="494" t="str">
        <f>VLOOKUP(E257,'[20]Gui chi Quynh'!$C$7:$E$391,3,0)</f>
        <v>A4</v>
      </c>
      <c r="Q257" s="494">
        <f>VLOOKUP(P257,Sheet1!$B$2:$C$12,2,TRUE)</f>
        <v>7</v>
      </c>
      <c r="R257" s="494" t="str">
        <f>VLOOKUP($E257,'[21]Gui chi Quynh'!$C$7:$E$390,3,0)</f>
        <v>A4</v>
      </c>
      <c r="S257" s="494">
        <f>VLOOKUP(R257,Sheet1!$B$2:$C$12,2,TRUE)</f>
        <v>7</v>
      </c>
      <c r="T257" s="494" t="str">
        <f>VLOOKUP($E257,'[22]Gui chi Quynh'!$C$7:$E$390,3,0)</f>
        <v>A4</v>
      </c>
      <c r="U257" s="494">
        <f>VLOOKUP(T257,Sheet1!$B$2:$C$12,2,TRUE)</f>
        <v>7</v>
      </c>
      <c r="V257" s="494" t="str">
        <f>VLOOKUP($E257,'[23]Gui chi Quynh'!$C$7:$E$389,3,0)</f>
        <v>A4</v>
      </c>
      <c r="W257" s="494">
        <f>VLOOKUP(V257,Sheet1!$B$2:$C$12,2,TRUE)</f>
        <v>7</v>
      </c>
      <c r="X257" s="494" t="str">
        <f>VLOOKUP($E257,'[24]Gui chi Quynh'!$C$7:$E$389,3,0)</f>
        <v>A4</v>
      </c>
      <c r="Y257" s="494">
        <f>VLOOKUP(X257,Sheet1!$B$2:$C$12,2,TRUE)</f>
        <v>7</v>
      </c>
      <c r="Z257" s="494" t="str">
        <f>VLOOKUP($E257,'[25]Gui chi Quynh'!$C$7:$E$388,3,0)</f>
        <v>A3</v>
      </c>
      <c r="AA257" s="494">
        <f>VLOOKUP(Z257,Sheet1!$B$2:$C$12,2,TRUE)</f>
        <v>8</v>
      </c>
      <c r="AB257" s="494" t="str">
        <f>VLOOKUP($E257,'T5'!$E$9:$AH$337,24,0)</f>
        <v>A4</v>
      </c>
      <c r="AC257" s="494">
        <f>VLOOKUP(AB257,Sheet1!$B$2:$C$12,2,TRUE)</f>
        <v>7</v>
      </c>
      <c r="AD257" s="494"/>
      <c r="AE257" s="494" t="e">
        <f>VLOOKUP(AD257,Sheet1!$B$2:$C$12,2,TRUE)</f>
        <v>#N/A</v>
      </c>
      <c r="AF257" s="592" t="str">
        <f>VLOOKUP($E257,'[26]Tong hop ket qua'!$E$19:$M$219,9,0)</f>
        <v>Khá</v>
      </c>
      <c r="AG257" s="709">
        <f t="shared" si="17"/>
        <v>7.3636363636363633</v>
      </c>
      <c r="AH257" s="709" t="str">
        <f t="shared" si="14"/>
        <v>11A*</v>
      </c>
      <c r="AI257" s="709">
        <f t="shared" si="15"/>
        <v>0</v>
      </c>
      <c r="AJ257" s="683"/>
      <c r="AK257" s="494" t="str">
        <f t="shared" si="16"/>
        <v>Tốt</v>
      </c>
      <c r="AL257" s="494" t="str">
        <f>VLOOKUP($E257,'cac dv gui'!$C$227:$AD$245,25,0)</f>
        <v>Tốt</v>
      </c>
      <c r="AM257" s="494" t="str">
        <f>VLOOKUP($E257,'cac dv gui'!$C$227:$AD$245,26,0)</f>
        <v>Tốt</v>
      </c>
      <c r="AN257" s="675"/>
      <c r="AO257" s="494"/>
      <c r="AP257" s="675"/>
      <c r="AQ257" s="675"/>
      <c r="AR257" s="675"/>
      <c r="AS257" s="675"/>
      <c r="AT257" s="494"/>
      <c r="AU257" s="684" t="s">
        <v>393</v>
      </c>
    </row>
    <row r="258" spans="1:47" s="684" customFormat="1" ht="27.75" customHeight="1" x14ac:dyDescent="0.25">
      <c r="A258" s="512" t="s">
        <v>1492</v>
      </c>
      <c r="B258" s="512">
        <f>COUNTIF($F$11:F258,F258)</f>
        <v>19</v>
      </c>
      <c r="C258" s="513" t="s">
        <v>984</v>
      </c>
      <c r="D258" s="514" t="s">
        <v>243</v>
      </c>
      <c r="E258" s="553" t="s">
        <v>604</v>
      </c>
      <c r="F258" s="494" t="s">
        <v>370</v>
      </c>
      <c r="G258" s="494" t="s">
        <v>974</v>
      </c>
      <c r="H258" s="494" t="str">
        <f>VLOOKUP(E258,'[16]Gui chi Quynh'!$C$7:$E$387,3,0)</f>
        <v>A3</v>
      </c>
      <c r="I258" s="494">
        <f>VLOOKUP(H258,Sheet1!$B$2:$C$12,2,TRUE)</f>
        <v>8</v>
      </c>
      <c r="J258" s="494" t="str">
        <f>VLOOKUP($E258,'[17]Gui chi Quynh'!$C$7:$E$387,3,0)</f>
        <v>A4</v>
      </c>
      <c r="K258" s="494">
        <f>VLOOKUP(J258,Sheet1!$B$2:$C$12,2,TRUE)</f>
        <v>7</v>
      </c>
      <c r="L258" s="494" t="str">
        <f>VLOOKUP(E258,'[18]Gui chi Quynh'!$C$7:$F$385,3,0)</f>
        <v>A4</v>
      </c>
      <c r="M258" s="494">
        <f>VLOOKUP(L258,Sheet1!$B$2:$C$12,2,TRUE)</f>
        <v>7</v>
      </c>
      <c r="N258" s="494" t="str">
        <f>VLOOKUP(E258,'[19]Gui chi Quynh'!$C$7:$E$391,3,0)</f>
        <v>A4</v>
      </c>
      <c r="O258" s="494">
        <f>VLOOKUP(N258,Sheet1!$B$2:$C$12,2,TRUE)</f>
        <v>7</v>
      </c>
      <c r="P258" s="494" t="str">
        <f>VLOOKUP(E258,'[20]Gui chi Quynh'!$C$7:$E$391,3,0)</f>
        <v>A3</v>
      </c>
      <c r="Q258" s="494">
        <f>VLOOKUP(P258,Sheet1!$B$2:$C$12,2,TRUE)</f>
        <v>8</v>
      </c>
      <c r="R258" s="494" t="str">
        <f>VLOOKUP($E258,'[21]Gui chi Quynh'!$C$7:$E$390,3,0)</f>
        <v>B1</v>
      </c>
      <c r="S258" s="494">
        <f>VLOOKUP(R258,Sheet1!$B$2:$C$12,2,TRUE)</f>
        <v>6</v>
      </c>
      <c r="T258" s="494" t="str">
        <f>VLOOKUP($E258,'[22]Gui chi Quynh'!$C$7:$E$390,3,0)</f>
        <v>A3</v>
      </c>
      <c r="U258" s="494">
        <f>VLOOKUP(T258,Sheet1!$B$2:$C$12,2,TRUE)</f>
        <v>8</v>
      </c>
      <c r="V258" s="494" t="str">
        <f>VLOOKUP($E258,'[23]Gui chi Quynh'!$C$7:$E$389,3,0)</f>
        <v>A4</v>
      </c>
      <c r="W258" s="494">
        <f>VLOOKUP(V258,Sheet1!$B$2:$C$12,2,TRUE)</f>
        <v>7</v>
      </c>
      <c r="X258" s="494" t="str">
        <f>VLOOKUP($E258,'[24]Gui chi Quynh'!$C$7:$E$389,3,0)</f>
        <v>A3</v>
      </c>
      <c r="Y258" s="494">
        <f>VLOOKUP(X258,Sheet1!$B$2:$C$12,2,TRUE)</f>
        <v>8</v>
      </c>
      <c r="Z258" s="494" t="str">
        <f>VLOOKUP($E258,'[25]Gui chi Quynh'!$C$7:$E$388,3,0)</f>
        <v>A3</v>
      </c>
      <c r="AA258" s="494">
        <f>VLOOKUP(Z258,Sheet1!$B$2:$C$12,2,TRUE)</f>
        <v>8</v>
      </c>
      <c r="AB258" s="494" t="str">
        <f>VLOOKUP($E258,'T5'!$E$9:$AH$337,24,0)</f>
        <v>A4</v>
      </c>
      <c r="AC258" s="494">
        <f>VLOOKUP(AB258,Sheet1!$B$2:$C$12,2,TRUE)</f>
        <v>7</v>
      </c>
      <c r="AD258" s="494"/>
      <c r="AE258" s="494" t="e">
        <f>VLOOKUP(AD258,Sheet1!$B$2:$C$12,2,TRUE)</f>
        <v>#N/A</v>
      </c>
      <c r="AF258" s="592"/>
      <c r="AG258" s="709">
        <f t="shared" si="17"/>
        <v>7.3636363636363633</v>
      </c>
      <c r="AH258" s="709" t="str">
        <f t="shared" si="14"/>
        <v>10A*</v>
      </c>
      <c r="AI258" s="709">
        <f t="shared" si="15"/>
        <v>1</v>
      </c>
      <c r="AJ258" s="683"/>
      <c r="AK258" s="494" t="str">
        <f t="shared" si="16"/>
        <v>Tốt</v>
      </c>
      <c r="AL258" s="494" t="str">
        <f>VLOOKUP($E258,'cac dv gui'!$C$227:$AD$245,25,0)</f>
        <v>Tốt</v>
      </c>
      <c r="AM258" s="494" t="str">
        <f>VLOOKUP($E258,'cac dv gui'!$C$227:$AD$245,26,0)</f>
        <v>Tốt</v>
      </c>
      <c r="AN258" s="675"/>
      <c r="AO258" s="494"/>
      <c r="AP258" s="675"/>
      <c r="AQ258" s="675"/>
      <c r="AR258" s="675"/>
      <c r="AS258" s="675"/>
      <c r="AT258" s="494"/>
      <c r="AU258" s="684" t="s">
        <v>393</v>
      </c>
    </row>
    <row r="259" spans="1:47" s="684" customFormat="1" ht="24.95" customHeight="1" x14ac:dyDescent="0.25">
      <c r="A259" s="512" t="s">
        <v>1493</v>
      </c>
      <c r="B259" s="512">
        <f>COUNTIF($F$11:F259,F259)</f>
        <v>7</v>
      </c>
      <c r="C259" s="513" t="s">
        <v>985</v>
      </c>
      <c r="D259" s="686" t="s">
        <v>162</v>
      </c>
      <c r="E259" s="599" t="s">
        <v>617</v>
      </c>
      <c r="F259" s="518" t="s">
        <v>343</v>
      </c>
      <c r="G259" s="518" t="s">
        <v>974</v>
      </c>
      <c r="H259" s="494" t="str">
        <f>VLOOKUP(E259,'[16]Gui chi Quynh'!$C$7:$E$387,3,0)</f>
        <v>A3</v>
      </c>
      <c r="I259" s="494">
        <f>VLOOKUP(H259,Sheet1!$B$2:$C$12,2,TRUE)</f>
        <v>8</v>
      </c>
      <c r="J259" s="494" t="str">
        <f>VLOOKUP($E259,'[17]Gui chi Quynh'!$C$7:$E$387,3,0)</f>
        <v>A4</v>
      </c>
      <c r="K259" s="494">
        <f>VLOOKUP(J259,Sheet1!$B$2:$C$12,2,TRUE)</f>
        <v>7</v>
      </c>
      <c r="L259" s="494" t="str">
        <f>VLOOKUP(E259,'[18]Gui chi Quynh'!$C$7:$F$385,3,0)</f>
        <v>A3</v>
      </c>
      <c r="M259" s="494">
        <f>VLOOKUP(L259,Sheet1!$B$2:$C$12,2,TRUE)</f>
        <v>8</v>
      </c>
      <c r="N259" s="494" t="str">
        <f>VLOOKUP(E259,'[19]Gui chi Quynh'!$C$7:$E$391,3,0)</f>
        <v>A2</v>
      </c>
      <c r="O259" s="494">
        <f>VLOOKUP(N259,Sheet1!$B$2:$C$12,2,TRUE)</f>
        <v>9</v>
      </c>
      <c r="P259" s="494" t="str">
        <f>VLOOKUP(E259,'[20]Gui chi Quynh'!$C$7:$E$391,3,0)</f>
        <v>A3</v>
      </c>
      <c r="Q259" s="494">
        <f>VLOOKUP(P259,Sheet1!$B$2:$C$12,2,TRUE)</f>
        <v>8</v>
      </c>
      <c r="R259" s="494" t="str">
        <f>VLOOKUP($E259,'[21]Gui chi Quynh'!$C$7:$E$390,3,0)</f>
        <v>A3</v>
      </c>
      <c r="S259" s="494">
        <f>VLOOKUP(R259,Sheet1!$B$2:$C$12,2,TRUE)</f>
        <v>8</v>
      </c>
      <c r="T259" s="494" t="str">
        <f>VLOOKUP($E259,'[22]Gui chi Quynh'!$C$7:$E$390,3,0)</f>
        <v>A4</v>
      </c>
      <c r="U259" s="494">
        <f>VLOOKUP(T259,Sheet1!$B$2:$C$12,2,TRUE)</f>
        <v>7</v>
      </c>
      <c r="V259" s="494" t="str">
        <f>VLOOKUP($E259,'[23]Gui chi Quynh'!$C$7:$E$389,3,0)</f>
        <v>A3</v>
      </c>
      <c r="W259" s="494">
        <f>VLOOKUP(V259,Sheet1!$B$2:$C$12,2,TRUE)</f>
        <v>8</v>
      </c>
      <c r="X259" s="494" t="str">
        <f>VLOOKUP($E259,'[24]Gui chi Quynh'!$C$7:$E$389,3,0)</f>
        <v>A3</v>
      </c>
      <c r="Y259" s="494">
        <f>VLOOKUP(X259,Sheet1!$B$2:$C$12,2,TRUE)</f>
        <v>8</v>
      </c>
      <c r="Z259" s="494" t="str">
        <f>VLOOKUP($E259,'[25]Gui chi Quynh'!$C$7:$E$388,3,0)</f>
        <v>A3</v>
      </c>
      <c r="AA259" s="494">
        <f>VLOOKUP(Z259,Sheet1!$B$2:$C$12,2,TRUE)</f>
        <v>8</v>
      </c>
      <c r="AB259" s="494" t="str">
        <f>VLOOKUP($E259,'T5'!$E$9:$AH$337,24,0)</f>
        <v>A3</v>
      </c>
      <c r="AC259" s="494">
        <f>VLOOKUP(AB259,Sheet1!$B$2:$C$12,2,TRUE)</f>
        <v>8</v>
      </c>
      <c r="AD259" s="494"/>
      <c r="AE259" s="494" t="e">
        <f>VLOOKUP(AD259,Sheet1!$B$2:$C$12,2,TRUE)</f>
        <v>#N/A</v>
      </c>
      <c r="AF259" s="592" t="str">
        <f>VLOOKUP($E259,'[26]Tong hop ket qua'!$E$19:$M$219,9,0)</f>
        <v>Khá</v>
      </c>
      <c r="AG259" s="709">
        <f t="shared" si="17"/>
        <v>7.9090909090909092</v>
      </c>
      <c r="AH259" s="709" t="str">
        <f t="shared" si="14"/>
        <v>11A*</v>
      </c>
      <c r="AI259" s="709">
        <f t="shared" si="15"/>
        <v>0</v>
      </c>
      <c r="AJ259" s="683"/>
      <c r="AK259" s="494" t="str">
        <f t="shared" si="16"/>
        <v>Tốt</v>
      </c>
      <c r="AL259" s="494" t="str">
        <f>VLOOKUP($E259,'cac dv gui'!$C$200:$AD$225,25,0)</f>
        <v>Xuất sắc</v>
      </c>
      <c r="AM259" s="494" t="str">
        <f>VLOOKUP($E259,'cac dv gui'!$C$200:$AD$225,26,0)</f>
        <v>Tốt</v>
      </c>
      <c r="AN259" s="675"/>
      <c r="AO259" s="494"/>
      <c r="AP259" s="675"/>
      <c r="AQ259" s="675"/>
      <c r="AR259" s="675"/>
      <c r="AS259" s="675"/>
      <c r="AT259" s="494"/>
      <c r="AU259" s="684" t="s">
        <v>392</v>
      </c>
    </row>
    <row r="260" spans="1:47" s="684" customFormat="1" ht="24.95" customHeight="1" x14ac:dyDescent="0.25">
      <c r="A260" s="512" t="s">
        <v>1494</v>
      </c>
      <c r="B260" s="512">
        <f>COUNTIF($F$11:F260,F260)</f>
        <v>8</v>
      </c>
      <c r="C260" s="513" t="s">
        <v>985</v>
      </c>
      <c r="D260" s="686" t="s">
        <v>153</v>
      </c>
      <c r="E260" s="599" t="s">
        <v>618</v>
      </c>
      <c r="F260" s="518" t="s">
        <v>343</v>
      </c>
      <c r="G260" s="518" t="s">
        <v>974</v>
      </c>
      <c r="H260" s="494" t="str">
        <f>VLOOKUP(E260,'[16]Gui chi Quynh'!$C$7:$E$387,3,0)</f>
        <v>A3</v>
      </c>
      <c r="I260" s="494">
        <f>VLOOKUP(H260,Sheet1!$B$2:$C$12,2,TRUE)</f>
        <v>8</v>
      </c>
      <c r="J260" s="494" t="str">
        <f>VLOOKUP($E260,'[17]Gui chi Quynh'!$C$7:$E$387,3,0)</f>
        <v>A4</v>
      </c>
      <c r="K260" s="494">
        <f>VLOOKUP(J260,Sheet1!$B$2:$C$12,2,TRUE)</f>
        <v>7</v>
      </c>
      <c r="L260" s="494" t="str">
        <f>VLOOKUP(E260,'[18]Gui chi Quynh'!$C$7:$F$385,3,0)</f>
        <v>A3</v>
      </c>
      <c r="M260" s="494">
        <f>VLOOKUP(L260,Sheet1!$B$2:$C$12,2,TRUE)</f>
        <v>8</v>
      </c>
      <c r="N260" s="494" t="str">
        <f>VLOOKUP(E260,'[19]Gui chi Quynh'!$C$7:$E$391,3,0)</f>
        <v>A2</v>
      </c>
      <c r="O260" s="494">
        <f>VLOOKUP(N260,Sheet1!$B$2:$C$12,2,TRUE)</f>
        <v>9</v>
      </c>
      <c r="P260" s="494" t="str">
        <f>VLOOKUP(E260,'[20]Gui chi Quynh'!$C$7:$E$391,3,0)</f>
        <v>A2</v>
      </c>
      <c r="Q260" s="494">
        <f>VLOOKUP(P260,Sheet1!$B$2:$C$12,2,TRUE)</f>
        <v>9</v>
      </c>
      <c r="R260" s="494" t="str">
        <f>VLOOKUP($E260,'[21]Gui chi Quynh'!$C$7:$E$390,3,0)</f>
        <v>A3</v>
      </c>
      <c r="S260" s="494">
        <f>VLOOKUP(R260,Sheet1!$B$2:$C$12,2,TRUE)</f>
        <v>8</v>
      </c>
      <c r="T260" s="494" t="str">
        <f>VLOOKUP($E260,'[22]Gui chi Quynh'!$C$7:$E$390,3,0)</f>
        <v>A4</v>
      </c>
      <c r="U260" s="494">
        <f>VLOOKUP(T260,Sheet1!$B$2:$C$12,2,TRUE)</f>
        <v>7</v>
      </c>
      <c r="V260" s="494" t="str">
        <f>VLOOKUP($E260,'[23]Gui chi Quynh'!$C$7:$E$389,3,0)</f>
        <v>A3</v>
      </c>
      <c r="W260" s="494">
        <f>VLOOKUP(V260,Sheet1!$B$2:$C$12,2,TRUE)</f>
        <v>8</v>
      </c>
      <c r="X260" s="494" t="str">
        <f>VLOOKUP($E260,'[24]Gui chi Quynh'!$C$7:$E$389,3,0)</f>
        <v>A3</v>
      </c>
      <c r="Y260" s="494">
        <f>VLOOKUP(X260,Sheet1!$B$2:$C$12,2,TRUE)</f>
        <v>8</v>
      </c>
      <c r="Z260" s="494" t="str">
        <f>VLOOKUP($E260,'[25]Gui chi Quynh'!$C$7:$E$388,3,0)</f>
        <v>A3</v>
      </c>
      <c r="AA260" s="494">
        <f>VLOOKUP(Z260,Sheet1!$B$2:$C$12,2,TRUE)</f>
        <v>8</v>
      </c>
      <c r="AB260" s="494" t="str">
        <f>VLOOKUP($E260,'T5'!$E$9:$AH$337,24,0)</f>
        <v>A4</v>
      </c>
      <c r="AC260" s="494">
        <f>VLOOKUP(AB260,Sheet1!$B$2:$C$12,2,TRUE)</f>
        <v>7</v>
      </c>
      <c r="AD260" s="494"/>
      <c r="AE260" s="494" t="e">
        <f>VLOOKUP(AD260,Sheet1!$B$2:$C$12,2,TRUE)</f>
        <v>#N/A</v>
      </c>
      <c r="AF260" s="592" t="str">
        <f>VLOOKUP($E260,'[26]Tong hop ket qua'!$E$19:$M$219,9,0)</f>
        <v>Khá</v>
      </c>
      <c r="AG260" s="709">
        <f t="shared" si="17"/>
        <v>7.9090909090909092</v>
      </c>
      <c r="AH260" s="709" t="str">
        <f t="shared" si="14"/>
        <v>11A*</v>
      </c>
      <c r="AI260" s="709">
        <f t="shared" si="15"/>
        <v>0</v>
      </c>
      <c r="AJ260" s="683"/>
      <c r="AK260" s="494" t="str">
        <f t="shared" si="16"/>
        <v>Tốt</v>
      </c>
      <c r="AL260" s="494" t="str">
        <f>VLOOKUP($E260,'cac dv gui'!$C$200:$AD$225,25,0)</f>
        <v>Xuất sắc</v>
      </c>
      <c r="AM260" s="494" t="str">
        <f>VLOOKUP($E260,'cac dv gui'!$C$200:$AD$225,26,0)</f>
        <v>Tốt</v>
      </c>
      <c r="AN260" s="675"/>
      <c r="AO260" s="494"/>
      <c r="AP260" s="675"/>
      <c r="AQ260" s="675"/>
      <c r="AR260" s="675"/>
      <c r="AS260" s="675"/>
      <c r="AT260" s="494"/>
      <c r="AU260" s="684" t="s">
        <v>393</v>
      </c>
    </row>
    <row r="261" spans="1:47" s="684" customFormat="1" ht="24.95" customHeight="1" x14ac:dyDescent="0.25">
      <c r="A261" s="512" t="s">
        <v>1495</v>
      </c>
      <c r="B261" s="512">
        <f>COUNTIF($F$11:F261,F261)</f>
        <v>9</v>
      </c>
      <c r="C261" s="513" t="s">
        <v>985</v>
      </c>
      <c r="D261" s="686" t="s">
        <v>154</v>
      </c>
      <c r="E261" s="599" t="s">
        <v>621</v>
      </c>
      <c r="F261" s="518" t="s">
        <v>343</v>
      </c>
      <c r="G261" s="518" t="s">
        <v>974</v>
      </c>
      <c r="H261" s="494" t="str">
        <f>VLOOKUP(E261,'[16]Gui chi Quynh'!$C$7:$E$387,3,0)</f>
        <v>A3</v>
      </c>
      <c r="I261" s="494">
        <f>VLOOKUP(H261,Sheet1!$B$2:$C$12,2,TRUE)</f>
        <v>8</v>
      </c>
      <c r="J261" s="494" t="str">
        <f>VLOOKUP($E261,'[17]Gui chi Quynh'!$C$7:$E$387,3,0)</f>
        <v>A4</v>
      </c>
      <c r="K261" s="494">
        <f>VLOOKUP(J261,Sheet1!$B$2:$C$12,2,TRUE)</f>
        <v>7</v>
      </c>
      <c r="L261" s="494" t="str">
        <f>VLOOKUP(E261,'[18]Gui chi Quynh'!$C$7:$F$385,3,0)</f>
        <v>A4</v>
      </c>
      <c r="M261" s="494">
        <f>VLOOKUP(L261,Sheet1!$B$2:$C$12,2,TRUE)</f>
        <v>7</v>
      </c>
      <c r="N261" s="494" t="str">
        <f>VLOOKUP(E261,'[19]Gui chi Quynh'!$C$7:$E$391,3,0)</f>
        <v>A4</v>
      </c>
      <c r="O261" s="494">
        <f>VLOOKUP(N261,Sheet1!$B$2:$C$12,2,TRUE)</f>
        <v>7</v>
      </c>
      <c r="P261" s="494" t="str">
        <f>VLOOKUP(E261,'[20]Gui chi Quynh'!$C$7:$E$391,3,0)</f>
        <v>B1</v>
      </c>
      <c r="Q261" s="494">
        <f>VLOOKUP(P261,Sheet1!$B$2:$C$12,2,TRUE)</f>
        <v>6</v>
      </c>
      <c r="R261" s="494" t="str">
        <f>VLOOKUP($E261,'[21]Gui chi Quynh'!$C$7:$E$390,3,0)</f>
        <v>A3</v>
      </c>
      <c r="S261" s="494">
        <f>VLOOKUP(R261,Sheet1!$B$2:$C$12,2,TRUE)</f>
        <v>8</v>
      </c>
      <c r="T261" s="494" t="str">
        <f>VLOOKUP($E261,'[22]Gui chi Quynh'!$C$7:$E$390,3,0)</f>
        <v>A4</v>
      </c>
      <c r="U261" s="494">
        <f>VLOOKUP(T261,Sheet1!$B$2:$C$12,2,TRUE)</f>
        <v>7</v>
      </c>
      <c r="V261" s="494" t="str">
        <f>VLOOKUP($E261,'[23]Gui chi Quynh'!$C$7:$E$389,3,0)</f>
        <v>B1</v>
      </c>
      <c r="W261" s="494">
        <f>VLOOKUP(V261,Sheet1!$B$2:$C$12,2,TRUE)</f>
        <v>6</v>
      </c>
      <c r="X261" s="494" t="str">
        <f>VLOOKUP($E261,'[24]Gui chi Quynh'!$C$7:$E$389,3,0)</f>
        <v>A4</v>
      </c>
      <c r="Y261" s="494">
        <f>VLOOKUP(X261,Sheet1!$B$2:$C$12,2,TRUE)</f>
        <v>7</v>
      </c>
      <c r="Z261" s="494" t="str">
        <f>VLOOKUP($E261,'[25]Gui chi Quynh'!$C$7:$E$388,3,0)</f>
        <v>B2</v>
      </c>
      <c r="AA261" s="494">
        <f>VLOOKUP(Z261,Sheet1!$B$2:$C$12,2,TRUE)</f>
        <v>5</v>
      </c>
      <c r="AB261" s="494" t="str">
        <f>VLOOKUP($E261,'T5'!$E$9:$AH$337,24,0)</f>
        <v>A4</v>
      </c>
      <c r="AC261" s="494">
        <f>VLOOKUP(AB261,Sheet1!$B$2:$C$12,2,TRUE)</f>
        <v>7</v>
      </c>
      <c r="AD261" s="494"/>
      <c r="AE261" s="494" t="e">
        <f>VLOOKUP(AD261,Sheet1!$B$2:$C$12,2,TRUE)</f>
        <v>#N/A</v>
      </c>
      <c r="AF261" s="592" t="str">
        <f>VLOOKUP($E261,'[26]Tong hop ket qua'!$E$19:$M$219,9,0)</f>
        <v>Khá</v>
      </c>
      <c r="AG261" s="709">
        <f t="shared" si="17"/>
        <v>6.8181818181818183</v>
      </c>
      <c r="AH261" s="709" t="str">
        <f t="shared" si="14"/>
        <v xml:space="preserve">8A* </v>
      </c>
      <c r="AI261" s="709">
        <f t="shared" si="15"/>
        <v>3</v>
      </c>
      <c r="AJ261" s="683"/>
      <c r="AK261" s="494" t="str">
        <f t="shared" si="16"/>
        <v>Tốt</v>
      </c>
      <c r="AL261" s="494" t="str">
        <f>VLOOKUP($E261,'cac dv gui'!$C$200:$AD$225,25,0)</f>
        <v>Tốt</v>
      </c>
      <c r="AM261" s="494" t="str">
        <f>VLOOKUP($E261,'cac dv gui'!$C$200:$AD$225,26,0)</f>
        <v>Tốt</v>
      </c>
      <c r="AN261" s="675"/>
      <c r="AO261" s="494"/>
      <c r="AP261" s="675"/>
      <c r="AQ261" s="675"/>
      <c r="AR261" s="675"/>
      <c r="AS261" s="675"/>
      <c r="AT261" s="494"/>
      <c r="AU261" s="684" t="s">
        <v>393</v>
      </c>
    </row>
    <row r="262" spans="1:47" s="684" customFormat="1" ht="24.95" customHeight="1" x14ac:dyDescent="0.25">
      <c r="A262" s="512" t="s">
        <v>1496</v>
      </c>
      <c r="B262" s="512">
        <f>COUNTIF($F$11:F262,F262)</f>
        <v>10</v>
      </c>
      <c r="C262" s="513" t="s">
        <v>985</v>
      </c>
      <c r="D262" s="686" t="s">
        <v>155</v>
      </c>
      <c r="E262" s="599" t="s">
        <v>622</v>
      </c>
      <c r="F262" s="518" t="s">
        <v>343</v>
      </c>
      <c r="G262" s="518" t="s">
        <v>974</v>
      </c>
      <c r="H262" s="494" t="str">
        <f>VLOOKUP(E262,'[16]Gui chi Quynh'!$C$7:$E$387,3,0)</f>
        <v>A4</v>
      </c>
      <c r="I262" s="494">
        <f>VLOOKUP(H262,Sheet1!$B$2:$C$12,2,TRUE)</f>
        <v>7</v>
      </c>
      <c r="J262" s="494" t="str">
        <f>VLOOKUP($E262,'[17]Gui chi Quynh'!$C$7:$E$387,3,0)</f>
        <v>A4</v>
      </c>
      <c r="K262" s="494">
        <f>VLOOKUP(J262,Sheet1!$B$2:$C$12,2,TRUE)</f>
        <v>7</v>
      </c>
      <c r="L262" s="494" t="str">
        <f>VLOOKUP(E262,'[18]Gui chi Quynh'!$C$7:$F$385,3,0)</f>
        <v>A4</v>
      </c>
      <c r="M262" s="494">
        <f>VLOOKUP(L262,Sheet1!$B$2:$C$12,2,TRUE)</f>
        <v>7</v>
      </c>
      <c r="N262" s="494" t="str">
        <f>VLOOKUP(E262,'[19]Gui chi Quynh'!$C$7:$E$391,3,0)</f>
        <v>A4</v>
      </c>
      <c r="O262" s="494">
        <f>VLOOKUP(N262,Sheet1!$B$2:$C$12,2,TRUE)</f>
        <v>7</v>
      </c>
      <c r="P262" s="494" t="str">
        <f>VLOOKUP(E262,'[20]Gui chi Quynh'!$C$7:$E$391,3,0)</f>
        <v>A3</v>
      </c>
      <c r="Q262" s="494">
        <f>VLOOKUP(P262,Sheet1!$B$2:$C$12,2,TRUE)</f>
        <v>8</v>
      </c>
      <c r="R262" s="494" t="str">
        <f>VLOOKUP($E262,'[21]Gui chi Quynh'!$C$7:$E$390,3,0)</f>
        <v>A3</v>
      </c>
      <c r="S262" s="494">
        <f>VLOOKUP(R262,Sheet1!$B$2:$C$12,2,TRUE)</f>
        <v>8</v>
      </c>
      <c r="T262" s="494" t="str">
        <f>VLOOKUP($E262,'[22]Gui chi Quynh'!$C$7:$E$390,3,0)</f>
        <v>A4</v>
      </c>
      <c r="U262" s="494">
        <f>VLOOKUP(T262,Sheet1!$B$2:$C$12,2,TRUE)</f>
        <v>7</v>
      </c>
      <c r="V262" s="494" t="str">
        <f>VLOOKUP($E262,'[23]Gui chi Quynh'!$C$7:$E$389,3,0)</f>
        <v>A4</v>
      </c>
      <c r="W262" s="494">
        <f>VLOOKUP(V262,Sheet1!$B$2:$C$12,2,TRUE)</f>
        <v>7</v>
      </c>
      <c r="X262" s="494" t="str">
        <f>VLOOKUP($E262,'[24]Gui chi Quynh'!$C$7:$E$389,3,0)</f>
        <v>A4</v>
      </c>
      <c r="Y262" s="494">
        <f>VLOOKUP(X262,Sheet1!$B$2:$C$12,2,TRUE)</f>
        <v>7</v>
      </c>
      <c r="Z262" s="494" t="str">
        <f>VLOOKUP($E262,'[25]Gui chi Quynh'!$C$7:$E$388,3,0)</f>
        <v>A4</v>
      </c>
      <c r="AA262" s="494">
        <f>VLOOKUP(Z262,Sheet1!$B$2:$C$12,2,TRUE)</f>
        <v>7</v>
      </c>
      <c r="AB262" s="494" t="str">
        <f>VLOOKUP($E262,'T5'!$E$9:$AH$337,24,0)</f>
        <v>A4</v>
      </c>
      <c r="AC262" s="494">
        <f>VLOOKUP(AB262,Sheet1!$B$2:$C$12,2,TRUE)</f>
        <v>7</v>
      </c>
      <c r="AD262" s="494"/>
      <c r="AE262" s="494" t="e">
        <f>VLOOKUP(AD262,Sheet1!$B$2:$C$12,2,TRUE)</f>
        <v>#N/A</v>
      </c>
      <c r="AF262" s="592" t="str">
        <f>VLOOKUP($E262,'[26]Tong hop ket qua'!$E$19:$M$219,9,0)</f>
        <v>Khá</v>
      </c>
      <c r="AG262" s="709">
        <f t="shared" si="17"/>
        <v>7.1818181818181817</v>
      </c>
      <c r="AH262" s="709" t="str">
        <f t="shared" si="14"/>
        <v>11A*</v>
      </c>
      <c r="AI262" s="709">
        <f t="shared" si="15"/>
        <v>0</v>
      </c>
      <c r="AJ262" s="683"/>
      <c r="AK262" s="494" t="str">
        <f t="shared" si="16"/>
        <v>Tốt</v>
      </c>
      <c r="AL262" s="494" t="str">
        <f>VLOOKUP($E262,'cac dv gui'!$C$200:$AD$225,25,0)</f>
        <v>Tốt</v>
      </c>
      <c r="AM262" s="494" t="str">
        <f>VLOOKUP($E262,'cac dv gui'!$C$200:$AD$225,26,0)</f>
        <v>Tốt</v>
      </c>
      <c r="AN262" s="675"/>
      <c r="AO262" s="494"/>
      <c r="AP262" s="675"/>
      <c r="AQ262" s="675"/>
      <c r="AR262" s="675"/>
      <c r="AS262" s="675"/>
      <c r="AT262" s="494"/>
      <c r="AU262" s="684" t="s">
        <v>393</v>
      </c>
    </row>
    <row r="263" spans="1:47" s="684" customFormat="1" ht="24.95" customHeight="1" x14ac:dyDescent="0.25">
      <c r="A263" s="512" t="s">
        <v>1497</v>
      </c>
      <c r="B263" s="512">
        <f>COUNTIF($F$11:F263,F263)</f>
        <v>11</v>
      </c>
      <c r="C263" s="513" t="s">
        <v>985</v>
      </c>
      <c r="D263" s="686" t="s">
        <v>156</v>
      </c>
      <c r="E263" s="599" t="s">
        <v>620</v>
      </c>
      <c r="F263" s="518" t="s">
        <v>343</v>
      </c>
      <c r="G263" s="518" t="s">
        <v>974</v>
      </c>
      <c r="H263" s="494" t="str">
        <f>VLOOKUP(E263,'[16]Gui chi Quynh'!$C$7:$E$387,3,0)</f>
        <v>A3</v>
      </c>
      <c r="I263" s="494">
        <f>VLOOKUP(H263,Sheet1!$B$2:$C$12,2,TRUE)</f>
        <v>8</v>
      </c>
      <c r="J263" s="494" t="str">
        <f>VLOOKUP($E263,'[17]Gui chi Quynh'!$C$7:$E$387,3,0)</f>
        <v>A4</v>
      </c>
      <c r="K263" s="494">
        <f>VLOOKUP(J263,Sheet1!$B$2:$C$12,2,TRUE)</f>
        <v>7</v>
      </c>
      <c r="L263" s="494" t="str">
        <f>VLOOKUP(E263,'[18]Gui chi Quynh'!$C$7:$F$385,3,0)</f>
        <v>A4</v>
      </c>
      <c r="M263" s="494">
        <f>VLOOKUP(L263,Sheet1!$B$2:$C$12,2,TRUE)</f>
        <v>7</v>
      </c>
      <c r="N263" s="494" t="str">
        <f>VLOOKUP(E263,'[19]Gui chi Quynh'!$C$7:$E$391,3,0)</f>
        <v>A4</v>
      </c>
      <c r="O263" s="494">
        <f>VLOOKUP(N263,Sheet1!$B$2:$C$12,2,TRUE)</f>
        <v>7</v>
      </c>
      <c r="P263" s="494" t="str">
        <f>VLOOKUP(E263,'[20]Gui chi Quynh'!$C$7:$E$391,3,0)</f>
        <v>A2</v>
      </c>
      <c r="Q263" s="494">
        <f>VLOOKUP(P263,Sheet1!$B$2:$C$12,2,TRUE)</f>
        <v>9</v>
      </c>
      <c r="R263" s="494" t="str">
        <f>VLOOKUP($E263,'[21]Gui chi Quynh'!$C$7:$E$390,3,0)</f>
        <v>A3</v>
      </c>
      <c r="S263" s="494">
        <f>VLOOKUP(R263,Sheet1!$B$2:$C$12,2,TRUE)</f>
        <v>8</v>
      </c>
      <c r="T263" s="494" t="str">
        <f>VLOOKUP($E263,'[22]Gui chi Quynh'!$C$7:$E$390,3,0)</f>
        <v>A4</v>
      </c>
      <c r="U263" s="494">
        <f>VLOOKUP(T263,Sheet1!$B$2:$C$12,2,TRUE)</f>
        <v>7</v>
      </c>
      <c r="V263" s="494" t="str">
        <f>VLOOKUP($E263,'[23]Gui chi Quynh'!$C$7:$E$389,3,0)</f>
        <v>A4</v>
      </c>
      <c r="W263" s="494">
        <f>VLOOKUP(V263,Sheet1!$B$2:$C$12,2,TRUE)</f>
        <v>7</v>
      </c>
      <c r="X263" s="494" t="str">
        <f>VLOOKUP($E263,'[24]Gui chi Quynh'!$C$7:$E$389,3,0)</f>
        <v>A4</v>
      </c>
      <c r="Y263" s="494">
        <f>VLOOKUP(X263,Sheet1!$B$2:$C$12,2,TRUE)</f>
        <v>7</v>
      </c>
      <c r="Z263" s="494" t="str">
        <f>VLOOKUP($E263,'[25]Gui chi Quynh'!$C$7:$E$388,3,0)</f>
        <v>B2</v>
      </c>
      <c r="AA263" s="494">
        <f>VLOOKUP(Z263,Sheet1!$B$2:$C$12,2,TRUE)</f>
        <v>5</v>
      </c>
      <c r="AB263" s="494" t="str">
        <f>VLOOKUP($E263,'T5'!$E$9:$AH$337,24,0)</f>
        <v>A4</v>
      </c>
      <c r="AC263" s="494">
        <f>VLOOKUP(AB263,Sheet1!$B$2:$C$12,2,TRUE)</f>
        <v>7</v>
      </c>
      <c r="AD263" s="494"/>
      <c r="AE263" s="494" t="e">
        <f>VLOOKUP(AD263,Sheet1!$B$2:$C$12,2,TRUE)</f>
        <v>#N/A</v>
      </c>
      <c r="AF263" s="592" t="str">
        <f>VLOOKUP($E263,'[26]Tong hop ket qua'!$E$19:$M$219,9,0)</f>
        <v>Khá</v>
      </c>
      <c r="AG263" s="709">
        <f t="shared" si="17"/>
        <v>7.1818181818181817</v>
      </c>
      <c r="AH263" s="709" t="str">
        <f t="shared" si="14"/>
        <v>10A*</v>
      </c>
      <c r="AI263" s="709">
        <f t="shared" si="15"/>
        <v>1</v>
      </c>
      <c r="AJ263" s="683"/>
      <c r="AK263" s="494" t="str">
        <f t="shared" si="16"/>
        <v>Tốt</v>
      </c>
      <c r="AL263" s="494" t="str">
        <f>VLOOKUP($E263,'cac dv gui'!$C$200:$AD$225,25,0)</f>
        <v>Tốt</v>
      </c>
      <c r="AM263" s="494" t="str">
        <f>VLOOKUP($E263,'cac dv gui'!$C$200:$AD$225,26,0)</f>
        <v>Tốt</v>
      </c>
      <c r="AN263" s="675"/>
      <c r="AO263" s="494"/>
      <c r="AP263" s="675"/>
      <c r="AQ263" s="675"/>
      <c r="AR263" s="675"/>
      <c r="AS263" s="675"/>
      <c r="AT263" s="494"/>
      <c r="AU263" s="684" t="s">
        <v>393</v>
      </c>
    </row>
    <row r="264" spans="1:47" s="684" customFormat="1" ht="24.95" customHeight="1" x14ac:dyDescent="0.25">
      <c r="A264" s="512" t="s">
        <v>1498</v>
      </c>
      <c r="B264" s="512">
        <f>COUNTIF($F$11:F264,F264)</f>
        <v>12</v>
      </c>
      <c r="C264" s="513" t="s">
        <v>985</v>
      </c>
      <c r="D264" s="686" t="s">
        <v>157</v>
      </c>
      <c r="E264" s="599" t="s">
        <v>623</v>
      </c>
      <c r="F264" s="518" t="s">
        <v>343</v>
      </c>
      <c r="G264" s="518" t="s">
        <v>974</v>
      </c>
      <c r="H264" s="494" t="str">
        <f>VLOOKUP(E264,'[16]Gui chi Quynh'!$C$7:$E$387,3,0)</f>
        <v>A4</v>
      </c>
      <c r="I264" s="494">
        <f>VLOOKUP(H264,Sheet1!$B$2:$C$12,2,TRUE)</f>
        <v>7</v>
      </c>
      <c r="J264" s="494" t="str">
        <f>VLOOKUP($E264,'[17]Gui chi Quynh'!$C$7:$E$387,3,0)</f>
        <v>A4</v>
      </c>
      <c r="K264" s="494">
        <f>VLOOKUP(J264,Sheet1!$B$2:$C$12,2,TRUE)</f>
        <v>7</v>
      </c>
      <c r="L264" s="494" t="str">
        <f>VLOOKUP(E264,'[18]Gui chi Quynh'!$C$7:$F$385,3,0)</f>
        <v>A4</v>
      </c>
      <c r="M264" s="494">
        <f>VLOOKUP(L264,Sheet1!$B$2:$C$12,2,TRUE)</f>
        <v>7</v>
      </c>
      <c r="N264" s="494" t="str">
        <f>VLOOKUP(E264,'[19]Gui chi Quynh'!$C$7:$E$391,3,0)</f>
        <v>A4</v>
      </c>
      <c r="O264" s="494">
        <f>VLOOKUP(N264,Sheet1!$B$2:$C$12,2,TRUE)</f>
        <v>7</v>
      </c>
      <c r="P264" s="494" t="str">
        <f>VLOOKUP(E264,'[20]Gui chi Quynh'!$C$7:$E$391,3,0)</f>
        <v>A3</v>
      </c>
      <c r="Q264" s="494">
        <f>VLOOKUP(P264,Sheet1!$B$2:$C$12,2,TRUE)</f>
        <v>8</v>
      </c>
      <c r="R264" s="494" t="str">
        <f>VLOOKUP($E264,'[21]Gui chi Quynh'!$C$7:$E$390,3,0)</f>
        <v>A3</v>
      </c>
      <c r="S264" s="494">
        <f>VLOOKUP(R264,Sheet1!$B$2:$C$12,2,TRUE)</f>
        <v>8</v>
      </c>
      <c r="T264" s="494" t="str">
        <f>VLOOKUP($E264,'[22]Gui chi Quynh'!$C$7:$E$390,3,0)</f>
        <v>A4</v>
      </c>
      <c r="U264" s="494">
        <f>VLOOKUP(T264,Sheet1!$B$2:$C$12,2,TRUE)</f>
        <v>7</v>
      </c>
      <c r="V264" s="494" t="str">
        <f>VLOOKUP($E264,'[23]Gui chi Quynh'!$C$7:$E$389,3,0)</f>
        <v>A4</v>
      </c>
      <c r="W264" s="494">
        <f>VLOOKUP(V264,Sheet1!$B$2:$C$12,2,TRUE)</f>
        <v>7</v>
      </c>
      <c r="X264" s="494" t="str">
        <f>VLOOKUP($E264,'[24]Gui chi Quynh'!$C$7:$E$389,3,0)</f>
        <v>A4</v>
      </c>
      <c r="Y264" s="494">
        <f>VLOOKUP(X264,Sheet1!$B$2:$C$12,2,TRUE)</f>
        <v>7</v>
      </c>
      <c r="Z264" s="494" t="str">
        <f>VLOOKUP($E264,'[25]Gui chi Quynh'!$C$7:$E$388,3,0)</f>
        <v>A4</v>
      </c>
      <c r="AA264" s="494">
        <f>VLOOKUP(Z264,Sheet1!$B$2:$C$12,2,TRUE)</f>
        <v>7</v>
      </c>
      <c r="AB264" s="494" t="str">
        <f>VLOOKUP($E264,'T5'!$E$9:$AH$337,24,0)</f>
        <v>A4</v>
      </c>
      <c r="AC264" s="494">
        <f>VLOOKUP(AB264,Sheet1!$B$2:$C$12,2,TRUE)</f>
        <v>7</v>
      </c>
      <c r="AD264" s="494"/>
      <c r="AE264" s="494" t="e">
        <f>VLOOKUP(AD264,Sheet1!$B$2:$C$12,2,TRUE)</f>
        <v>#N/A</v>
      </c>
      <c r="AF264" s="592" t="str">
        <f>VLOOKUP($E264,'[26]Tong hop ket qua'!$E$19:$M$219,9,0)</f>
        <v>Khá</v>
      </c>
      <c r="AG264" s="709">
        <f t="shared" si="17"/>
        <v>7.1818181818181817</v>
      </c>
      <c r="AH264" s="709" t="str">
        <f t="shared" si="14"/>
        <v>11A*</v>
      </c>
      <c r="AI264" s="709">
        <f t="shared" si="15"/>
        <v>0</v>
      </c>
      <c r="AJ264" s="683"/>
      <c r="AK264" s="494" t="str">
        <f t="shared" si="16"/>
        <v>Tốt</v>
      </c>
      <c r="AL264" s="494" t="str">
        <f>VLOOKUP($E264,'cac dv gui'!$C$200:$AD$225,25,0)</f>
        <v>Xuất sắc</v>
      </c>
      <c r="AM264" s="494" t="str">
        <f>VLOOKUP($E264,'cac dv gui'!$C$200:$AD$225,26,0)</f>
        <v>Tốt</v>
      </c>
      <c r="AN264" s="675"/>
      <c r="AO264" s="494"/>
      <c r="AP264" s="675"/>
      <c r="AQ264" s="675"/>
      <c r="AR264" s="675"/>
      <c r="AS264" s="675"/>
      <c r="AT264" s="494"/>
      <c r="AU264" s="684" t="s">
        <v>393</v>
      </c>
    </row>
    <row r="265" spans="1:47" s="684" customFormat="1" ht="24.95" customHeight="1" x14ac:dyDescent="0.25">
      <c r="A265" s="512" t="s">
        <v>1499</v>
      </c>
      <c r="B265" s="512">
        <f>COUNTIF($F$11:F265,F265)</f>
        <v>13</v>
      </c>
      <c r="C265" s="513" t="s">
        <v>985</v>
      </c>
      <c r="D265" s="686" t="s">
        <v>158</v>
      </c>
      <c r="E265" s="599" t="s">
        <v>624</v>
      </c>
      <c r="F265" s="518" t="s">
        <v>343</v>
      </c>
      <c r="G265" s="518" t="s">
        <v>974</v>
      </c>
      <c r="H265" s="494" t="str">
        <f>VLOOKUP(E265,'[16]Gui chi Quynh'!$C$7:$E$387,3,0)</f>
        <v>A2</v>
      </c>
      <c r="I265" s="494">
        <f>VLOOKUP(H265,Sheet1!$B$2:$C$12,2,TRUE)</f>
        <v>9</v>
      </c>
      <c r="J265" s="494" t="str">
        <f>VLOOKUP($E265,'[17]Gui chi Quynh'!$C$7:$E$387,3,0)</f>
        <v>A4</v>
      </c>
      <c r="K265" s="494">
        <f>VLOOKUP(J265,Sheet1!$B$2:$C$12,2,TRUE)</f>
        <v>7</v>
      </c>
      <c r="L265" s="494" t="str">
        <f>VLOOKUP(E265,'[18]Gui chi Quynh'!$C$7:$F$385,3,0)</f>
        <v>A4</v>
      </c>
      <c r="M265" s="494">
        <f>VLOOKUP(L265,Sheet1!$B$2:$C$12,2,TRUE)</f>
        <v>7</v>
      </c>
      <c r="N265" s="494" t="str">
        <f>VLOOKUP(E265,'[19]Gui chi Quynh'!$C$7:$E$391,3,0)</f>
        <v>A2</v>
      </c>
      <c r="O265" s="494">
        <f>VLOOKUP(N265,Sheet1!$B$2:$C$12,2,TRUE)</f>
        <v>9</v>
      </c>
      <c r="P265" s="494" t="str">
        <f>VLOOKUP(E265,'[20]Gui chi Quynh'!$C$7:$E$391,3,0)</f>
        <v>A3</v>
      </c>
      <c r="Q265" s="494">
        <f>VLOOKUP(P265,Sheet1!$B$2:$C$12,2,TRUE)</f>
        <v>8</v>
      </c>
      <c r="R265" s="494" t="str">
        <f>VLOOKUP($E265,'[21]Gui chi Quynh'!$C$7:$E$390,3,0)</f>
        <v>A3</v>
      </c>
      <c r="S265" s="494">
        <f>VLOOKUP(R265,Sheet1!$B$2:$C$12,2,TRUE)</f>
        <v>8</v>
      </c>
      <c r="T265" s="494" t="str">
        <f>VLOOKUP($E265,'[22]Gui chi Quynh'!$C$7:$E$390,3,0)</f>
        <v>A4</v>
      </c>
      <c r="U265" s="494">
        <f>VLOOKUP(T265,Sheet1!$B$2:$C$12,2,TRUE)</f>
        <v>7</v>
      </c>
      <c r="V265" s="494" t="str">
        <f>VLOOKUP($E265,'[23]Gui chi Quynh'!$C$7:$E$389,3,0)</f>
        <v>A4</v>
      </c>
      <c r="W265" s="494">
        <f>VLOOKUP(V265,Sheet1!$B$2:$C$12,2,TRUE)</f>
        <v>7</v>
      </c>
      <c r="X265" s="494" t="str">
        <f>VLOOKUP($E265,'[24]Gui chi Quynh'!$C$7:$E$389,3,0)</f>
        <v>A4</v>
      </c>
      <c r="Y265" s="494">
        <f>VLOOKUP(X265,Sheet1!$B$2:$C$12,2,TRUE)</f>
        <v>7</v>
      </c>
      <c r="Z265" s="494" t="str">
        <f>VLOOKUP($E265,'[25]Gui chi Quynh'!$C$7:$E$388,3,0)</f>
        <v>A4</v>
      </c>
      <c r="AA265" s="494">
        <f>VLOOKUP(Z265,Sheet1!$B$2:$C$12,2,TRUE)</f>
        <v>7</v>
      </c>
      <c r="AB265" s="494" t="str">
        <f>VLOOKUP($E265,'T5'!$E$9:$AH$337,24,0)</f>
        <v>A4</v>
      </c>
      <c r="AC265" s="494">
        <f>VLOOKUP(AB265,Sheet1!$B$2:$C$12,2,TRUE)</f>
        <v>7</v>
      </c>
      <c r="AD265" s="494"/>
      <c r="AE265" s="494" t="e">
        <f>VLOOKUP(AD265,Sheet1!$B$2:$C$12,2,TRUE)</f>
        <v>#N/A</v>
      </c>
      <c r="AF265" s="592" t="str">
        <f>VLOOKUP($E265,'[26]Tong hop ket qua'!$E$19:$M$219,9,0)</f>
        <v>Khá</v>
      </c>
      <c r="AG265" s="709">
        <f t="shared" si="17"/>
        <v>7.5454545454545459</v>
      </c>
      <c r="AH265" s="709" t="str">
        <f t="shared" si="14"/>
        <v>11A*</v>
      </c>
      <c r="AI265" s="709">
        <f t="shared" si="15"/>
        <v>0</v>
      </c>
      <c r="AJ265" s="683"/>
      <c r="AK265" s="494" t="str">
        <f t="shared" si="16"/>
        <v>Tốt</v>
      </c>
      <c r="AL265" s="494" t="str">
        <f>VLOOKUP($E265,'cac dv gui'!$C$200:$AD$225,25,0)</f>
        <v>Xuất sắc</v>
      </c>
      <c r="AM265" s="494" t="str">
        <f>VLOOKUP($E265,'cac dv gui'!$C$200:$AD$225,26,0)</f>
        <v>Tốt</v>
      </c>
      <c r="AN265" s="675"/>
      <c r="AO265" s="494"/>
      <c r="AP265" s="675"/>
      <c r="AQ265" s="675"/>
      <c r="AR265" s="675"/>
      <c r="AS265" s="675"/>
      <c r="AT265" s="494"/>
      <c r="AU265" s="684" t="s">
        <v>393</v>
      </c>
    </row>
    <row r="266" spans="1:47" s="684" customFormat="1" ht="24.95" customHeight="1" x14ac:dyDescent="0.25">
      <c r="A266" s="512" t="s">
        <v>1500</v>
      </c>
      <c r="B266" s="512">
        <f>COUNTIF($F$11:F266,F266)</f>
        <v>14</v>
      </c>
      <c r="C266" s="513" t="s">
        <v>985</v>
      </c>
      <c r="D266" s="686" t="s">
        <v>159</v>
      </c>
      <c r="E266" s="599" t="s">
        <v>625</v>
      </c>
      <c r="F266" s="518" t="s">
        <v>343</v>
      </c>
      <c r="G266" s="518" t="s">
        <v>974</v>
      </c>
      <c r="H266" s="494" t="str">
        <f>VLOOKUP(E266,'[16]Gui chi Quynh'!$C$7:$E$387,3,0)</f>
        <v>A4</v>
      </c>
      <c r="I266" s="494">
        <f>VLOOKUP(H266,Sheet1!$B$2:$C$12,2,TRUE)</f>
        <v>7</v>
      </c>
      <c r="J266" s="494" t="str">
        <f>VLOOKUP($E266,'[17]Gui chi Quynh'!$C$7:$E$387,3,0)</f>
        <v>A4</v>
      </c>
      <c r="K266" s="494">
        <f>VLOOKUP(J266,Sheet1!$B$2:$C$12,2,TRUE)</f>
        <v>7</v>
      </c>
      <c r="L266" s="494" t="str">
        <f>VLOOKUP(E266,'[18]Gui chi Quynh'!$C$7:$F$385,3,0)</f>
        <v>A4</v>
      </c>
      <c r="M266" s="494">
        <f>VLOOKUP(L266,Sheet1!$B$2:$C$12,2,TRUE)</f>
        <v>7</v>
      </c>
      <c r="N266" s="494" t="str">
        <f>VLOOKUP(E266,'[19]Gui chi Quynh'!$C$7:$E$391,3,0)</f>
        <v>A4</v>
      </c>
      <c r="O266" s="494">
        <f>VLOOKUP(N266,Sheet1!$B$2:$C$12,2,TRUE)</f>
        <v>7</v>
      </c>
      <c r="P266" s="494" t="str">
        <f>VLOOKUP(E266,'[20]Gui chi Quynh'!$C$7:$E$391,3,0)</f>
        <v>A2</v>
      </c>
      <c r="Q266" s="494">
        <f>VLOOKUP(P266,Sheet1!$B$2:$C$12,2,TRUE)</f>
        <v>9</v>
      </c>
      <c r="R266" s="494" t="str">
        <f>VLOOKUP($E266,'[21]Gui chi Quynh'!$C$7:$E$390,3,0)</f>
        <v>A2</v>
      </c>
      <c r="S266" s="494">
        <f>VLOOKUP(R266,Sheet1!$B$2:$C$12,2,TRUE)</f>
        <v>9</v>
      </c>
      <c r="T266" s="494" t="str">
        <f>VLOOKUP($E266,'[22]Gui chi Quynh'!$C$7:$E$390,3,0)</f>
        <v>A3</v>
      </c>
      <c r="U266" s="494">
        <f>VLOOKUP(T266,Sheet1!$B$2:$C$12,2,TRUE)</f>
        <v>8</v>
      </c>
      <c r="V266" s="494" t="str">
        <f>VLOOKUP($E266,'[23]Gui chi Quynh'!$C$7:$E$389,3,0)</f>
        <v>A3</v>
      </c>
      <c r="W266" s="494">
        <f>VLOOKUP(V266,Sheet1!$B$2:$C$12,2,TRUE)</f>
        <v>8</v>
      </c>
      <c r="X266" s="494" t="str">
        <f>VLOOKUP($E266,'[24]Gui chi Quynh'!$C$7:$E$389,3,0)</f>
        <v>A4</v>
      </c>
      <c r="Y266" s="494">
        <f>VLOOKUP(X266,Sheet1!$B$2:$C$12,2,TRUE)</f>
        <v>7</v>
      </c>
      <c r="Z266" s="494" t="str">
        <f>VLOOKUP($E266,'[25]Gui chi Quynh'!$C$7:$E$388,3,0)</f>
        <v>A4</v>
      </c>
      <c r="AA266" s="494">
        <f>VLOOKUP(Z266,Sheet1!$B$2:$C$12,2,TRUE)</f>
        <v>7</v>
      </c>
      <c r="AB266" s="494" t="str">
        <f>VLOOKUP($E266,'T5'!$E$9:$AH$337,24,0)</f>
        <v>A4</v>
      </c>
      <c r="AC266" s="494">
        <f>VLOOKUP(AB266,Sheet1!$B$2:$C$12,2,TRUE)</f>
        <v>7</v>
      </c>
      <c r="AD266" s="494"/>
      <c r="AE266" s="494" t="e">
        <f>VLOOKUP(AD266,Sheet1!$B$2:$C$12,2,TRUE)</f>
        <v>#N/A</v>
      </c>
      <c r="AF266" s="592" t="str">
        <f>VLOOKUP($E266,'[26]Tong hop ket qua'!$E$19:$M$219,9,0)</f>
        <v>Khá</v>
      </c>
      <c r="AG266" s="709">
        <f t="shared" si="17"/>
        <v>7.5454545454545459</v>
      </c>
      <c r="AH266" s="709" t="str">
        <f t="shared" si="14"/>
        <v>11A*</v>
      </c>
      <c r="AI266" s="709">
        <f t="shared" si="15"/>
        <v>0</v>
      </c>
      <c r="AJ266" s="683"/>
      <c r="AK266" s="494" t="str">
        <f t="shared" si="16"/>
        <v>Tốt</v>
      </c>
      <c r="AL266" s="494" t="str">
        <f>VLOOKUP($E266,'cac dv gui'!$C$200:$AD$225,25,0)</f>
        <v>Xuất sắc</v>
      </c>
      <c r="AM266" s="494" t="str">
        <f>VLOOKUP($E266,'cac dv gui'!$C$200:$AD$225,26,0)</f>
        <v>Tốt</v>
      </c>
      <c r="AN266" s="675"/>
      <c r="AO266" s="494"/>
      <c r="AP266" s="675"/>
      <c r="AQ266" s="675"/>
      <c r="AR266" s="675"/>
      <c r="AS266" s="675"/>
      <c r="AT266" s="494"/>
      <c r="AU266" s="684" t="s">
        <v>393</v>
      </c>
    </row>
    <row r="267" spans="1:47" s="684" customFormat="1" ht="24.95" customHeight="1" x14ac:dyDescent="0.25">
      <c r="A267" s="512" t="s">
        <v>1501</v>
      </c>
      <c r="B267" s="512">
        <f>COUNTIF($F$11:F267,F267)</f>
        <v>15</v>
      </c>
      <c r="C267" s="513" t="s">
        <v>985</v>
      </c>
      <c r="D267" s="686" t="s">
        <v>160</v>
      </c>
      <c r="E267" s="599" t="s">
        <v>626</v>
      </c>
      <c r="F267" s="518" t="s">
        <v>343</v>
      </c>
      <c r="G267" s="518" t="s">
        <v>974</v>
      </c>
      <c r="H267" s="494" t="str">
        <f>VLOOKUP(E267,'[16]Gui chi Quynh'!$C$7:$E$387,3,0)</f>
        <v>A4</v>
      </c>
      <c r="I267" s="494">
        <f>VLOOKUP(H267,Sheet1!$B$2:$C$12,2,TRUE)</f>
        <v>7</v>
      </c>
      <c r="J267" s="494" t="str">
        <f>VLOOKUP($E267,'[17]Gui chi Quynh'!$C$7:$E$387,3,0)</f>
        <v>A4</v>
      </c>
      <c r="K267" s="494">
        <f>VLOOKUP(J267,Sheet1!$B$2:$C$12,2,TRUE)</f>
        <v>7</v>
      </c>
      <c r="L267" s="494" t="str">
        <f>VLOOKUP(E267,'[18]Gui chi Quynh'!$C$7:$F$385,3,0)</f>
        <v>A4</v>
      </c>
      <c r="M267" s="494">
        <f>VLOOKUP(L267,Sheet1!$B$2:$C$12,2,TRUE)</f>
        <v>7</v>
      </c>
      <c r="N267" s="494" t="str">
        <f>VLOOKUP(E267,'[19]Gui chi Quynh'!$C$7:$E$391,3,0)</f>
        <v>A4</v>
      </c>
      <c r="O267" s="494">
        <f>VLOOKUP(N267,Sheet1!$B$2:$C$12,2,TRUE)</f>
        <v>7</v>
      </c>
      <c r="P267" s="494" t="str">
        <f>VLOOKUP(E267,'[20]Gui chi Quynh'!$C$7:$E$391,3,0)</f>
        <v>A3</v>
      </c>
      <c r="Q267" s="494">
        <f>VLOOKUP(P267,Sheet1!$B$2:$C$12,2,TRUE)</f>
        <v>8</v>
      </c>
      <c r="R267" s="494" t="str">
        <f>VLOOKUP($E267,'[21]Gui chi Quynh'!$C$7:$E$390,3,0)</f>
        <v>A4</v>
      </c>
      <c r="S267" s="494">
        <f>VLOOKUP(R267,Sheet1!$B$2:$C$12,2,TRUE)</f>
        <v>7</v>
      </c>
      <c r="T267" s="494" t="str">
        <f>VLOOKUP($E267,'[22]Gui chi Quynh'!$C$7:$E$390,3,0)</f>
        <v>A4</v>
      </c>
      <c r="U267" s="494">
        <f>VLOOKUP(T267,Sheet1!$B$2:$C$12,2,TRUE)</f>
        <v>7</v>
      </c>
      <c r="V267" s="494" t="str">
        <f>VLOOKUP($E267,'[23]Gui chi Quynh'!$C$7:$E$389,3,0)</f>
        <v>A3</v>
      </c>
      <c r="W267" s="494">
        <f>VLOOKUP(V267,Sheet1!$B$2:$C$12,2,TRUE)</f>
        <v>8</v>
      </c>
      <c r="X267" s="494" t="str">
        <f>VLOOKUP($E267,'[24]Gui chi Quynh'!$C$7:$E$389,3,0)</f>
        <v>A4</v>
      </c>
      <c r="Y267" s="494">
        <f>VLOOKUP(X267,Sheet1!$B$2:$C$12,2,TRUE)</f>
        <v>7</v>
      </c>
      <c r="Z267" s="494" t="str">
        <f>VLOOKUP($E267,'[25]Gui chi Quynh'!$C$7:$E$388,3,0)</f>
        <v>A4</v>
      </c>
      <c r="AA267" s="494">
        <f>VLOOKUP(Z267,Sheet1!$B$2:$C$12,2,TRUE)</f>
        <v>7</v>
      </c>
      <c r="AB267" s="494" t="str">
        <f>VLOOKUP($E267,'T5'!$E$9:$AH$337,24,0)</f>
        <v>A4</v>
      </c>
      <c r="AC267" s="494">
        <f>VLOOKUP(AB267,Sheet1!$B$2:$C$12,2,TRUE)</f>
        <v>7</v>
      </c>
      <c r="AD267" s="494"/>
      <c r="AE267" s="494" t="e">
        <f>VLOOKUP(AD267,Sheet1!$B$2:$C$12,2,TRUE)</f>
        <v>#N/A</v>
      </c>
      <c r="AF267" s="592" t="str">
        <f>VLOOKUP($E267,'[26]Tong hop ket qua'!$E$19:$M$219,9,0)</f>
        <v>Khá</v>
      </c>
      <c r="AG267" s="709">
        <f t="shared" si="17"/>
        <v>7.1818181818181817</v>
      </c>
      <c r="AH267" s="709" t="str">
        <f t="shared" si="14"/>
        <v>11A*</v>
      </c>
      <c r="AI267" s="709">
        <f t="shared" si="15"/>
        <v>0</v>
      </c>
      <c r="AJ267" s="683"/>
      <c r="AK267" s="494" t="str">
        <f t="shared" si="16"/>
        <v>Tốt</v>
      </c>
      <c r="AL267" s="494" t="str">
        <f>VLOOKUP($E267,'cac dv gui'!$C$200:$AD$225,25,0)</f>
        <v>Xuất sắc</v>
      </c>
      <c r="AM267" s="494" t="str">
        <f>VLOOKUP($E267,'cac dv gui'!$C$200:$AD$225,26,0)</f>
        <v>Tốt</v>
      </c>
      <c r="AN267" s="675"/>
      <c r="AO267" s="494"/>
      <c r="AP267" s="675"/>
      <c r="AQ267" s="675"/>
      <c r="AR267" s="675"/>
      <c r="AS267" s="675"/>
      <c r="AT267" s="494"/>
      <c r="AU267" s="684" t="s">
        <v>393</v>
      </c>
    </row>
    <row r="268" spans="1:47" s="684" customFormat="1" ht="24.95" customHeight="1" x14ac:dyDescent="0.25">
      <c r="A268" s="512" t="s">
        <v>1502</v>
      </c>
      <c r="B268" s="512">
        <f>COUNTIF($F$11:F268,F268)</f>
        <v>16</v>
      </c>
      <c r="C268" s="513" t="s">
        <v>985</v>
      </c>
      <c r="D268" s="686" t="s">
        <v>161</v>
      </c>
      <c r="E268" s="599" t="s">
        <v>627</v>
      </c>
      <c r="F268" s="518" t="s">
        <v>343</v>
      </c>
      <c r="G268" s="518" t="s">
        <v>974</v>
      </c>
      <c r="H268" s="494" t="str">
        <f>VLOOKUP(E268,'[16]Gui chi Quynh'!$C$7:$E$387,3,0)</f>
        <v>A3</v>
      </c>
      <c r="I268" s="494">
        <f>VLOOKUP(H268,Sheet1!$B$2:$C$12,2,TRUE)</f>
        <v>8</v>
      </c>
      <c r="J268" s="494" t="str">
        <f>VLOOKUP($E268,'[17]Gui chi Quynh'!$C$7:$E$387,3,0)</f>
        <v>A4</v>
      </c>
      <c r="K268" s="494">
        <f>VLOOKUP(J268,Sheet1!$B$2:$C$12,2,TRUE)</f>
        <v>7</v>
      </c>
      <c r="L268" s="494" t="str">
        <f>VLOOKUP(E268,'[18]Gui chi Quynh'!$C$7:$F$385,3,0)</f>
        <v>A4</v>
      </c>
      <c r="M268" s="494">
        <f>VLOOKUP(L268,Sheet1!$B$2:$C$12,2,TRUE)</f>
        <v>7</v>
      </c>
      <c r="N268" s="494" t="str">
        <f>VLOOKUP(E268,'[19]Gui chi Quynh'!$C$7:$E$391,3,0)</f>
        <v>A4</v>
      </c>
      <c r="O268" s="494">
        <f>VLOOKUP(N268,Sheet1!$B$2:$C$12,2,TRUE)</f>
        <v>7</v>
      </c>
      <c r="P268" s="494" t="str">
        <f>VLOOKUP(E268,'[20]Gui chi Quynh'!$C$7:$E$391,3,0)</f>
        <v>A4</v>
      </c>
      <c r="Q268" s="494">
        <f>VLOOKUP(P268,Sheet1!$B$2:$C$12,2,TRUE)</f>
        <v>7</v>
      </c>
      <c r="R268" s="494" t="str">
        <f>VLOOKUP($E268,'[21]Gui chi Quynh'!$C$7:$E$390,3,0)</f>
        <v>A4</v>
      </c>
      <c r="S268" s="494">
        <f>VLOOKUP(R268,Sheet1!$B$2:$C$12,2,TRUE)</f>
        <v>7</v>
      </c>
      <c r="T268" s="494" t="str">
        <f>VLOOKUP($E268,'[22]Gui chi Quynh'!$C$7:$E$390,3,0)</f>
        <v>A4</v>
      </c>
      <c r="U268" s="494">
        <f>VLOOKUP(T268,Sheet1!$B$2:$C$12,2,TRUE)</f>
        <v>7</v>
      </c>
      <c r="V268" s="494" t="str">
        <f>VLOOKUP($E268,'[23]Gui chi Quynh'!$C$7:$E$389,3,0)</f>
        <v>A4</v>
      </c>
      <c r="W268" s="494">
        <f>VLOOKUP(V268,Sheet1!$B$2:$C$12,2,TRUE)</f>
        <v>7</v>
      </c>
      <c r="X268" s="494" t="str">
        <f>VLOOKUP($E268,'[24]Gui chi Quynh'!$C$7:$E$389,3,0)</f>
        <v>A4</v>
      </c>
      <c r="Y268" s="494">
        <f>VLOOKUP(X268,Sheet1!$B$2:$C$12,2,TRUE)</f>
        <v>7</v>
      </c>
      <c r="Z268" s="494" t="str">
        <f>VLOOKUP($E268,'[25]Gui chi Quynh'!$C$7:$E$388,3,0)</f>
        <v>A4</v>
      </c>
      <c r="AA268" s="494">
        <f>VLOOKUP(Z268,Sheet1!$B$2:$C$12,2,TRUE)</f>
        <v>7</v>
      </c>
      <c r="AB268" s="494" t="str">
        <f>VLOOKUP($E268,'T5'!$E$9:$AH$337,24,0)</f>
        <v>A3</v>
      </c>
      <c r="AC268" s="494">
        <f>VLOOKUP(AB268,Sheet1!$B$2:$C$12,2,TRUE)</f>
        <v>8</v>
      </c>
      <c r="AD268" s="494"/>
      <c r="AE268" s="494" t="e">
        <f>VLOOKUP(AD268,Sheet1!$B$2:$C$12,2,TRUE)</f>
        <v>#N/A</v>
      </c>
      <c r="AF268" s="592" t="str">
        <f>VLOOKUP($E268,'[26]Tong hop ket qua'!$E$19:$M$219,9,0)</f>
        <v>Tốt</v>
      </c>
      <c r="AG268" s="804">
        <f t="shared" si="17"/>
        <v>7.1818181818181817</v>
      </c>
      <c r="AH268" s="709" t="str">
        <f t="shared" ref="AH268:AH331" si="18">LEFT((COUNTIF($H268:$AC268,"A*")&amp;"A*")&amp;" + "&amp;(COUNTIF($H268:$AC268,"B*")&amp;"B*")&amp;" + "&amp;(COUNTIF($H268:$AC268,"C*")&amp;"C*")&amp;" +  "&amp;(COUNTIF($H268:$AC268,"D")&amp;"D")&amp; " +  "&amp;(COUNTIF($H268:$AC268,"E")&amp;"E"),4)</f>
        <v>11A*</v>
      </c>
      <c r="AI268" s="709">
        <f t="shared" ref="AI268:AI331" si="19">COUNTIF($H268:$AB268,"B1")*1+COUNTIF($H268:$AB268,"B2")*1+COUNTIF($H268:$AB268,"C1")*1+COUNTIF($H268:$AB268,"C2")*1+COUNTIF($H268:$AB268,"D")*12+COUNTIF($H268:$AB268,"E")*15</f>
        <v>0</v>
      </c>
      <c r="AJ268" s="683"/>
      <c r="AK268" s="494" t="str">
        <f t="shared" ref="AK268:AK325" si="20">IF(AND(8&lt;=$AG268,$AI268=0),"Xuất sắc",IF(AND(6&lt;$AG268,$AG268&lt;8),"Tốt",IF(AND(6&lt;$AG268,$AI268&lt;12),"Tốt",IF(AND(5&lt;$AG268,$AG268&lt;6),"Hoàn thành NV",IF(AND(5&lt;$AG268,$AI268&lt;15),"Hoàn thành NV","Không hoàn thành NV")))))</f>
        <v>Tốt</v>
      </c>
      <c r="AL268" s="494" t="str">
        <f>VLOOKUP($E268,'cac dv gui'!$C$200:$AD$225,25,0)</f>
        <v>Tốt</v>
      </c>
      <c r="AM268" s="494" t="str">
        <f>VLOOKUP($E268,'cac dv gui'!$C$200:$AD$225,26,0)</f>
        <v>Tốt</v>
      </c>
      <c r="AN268" s="675"/>
      <c r="AO268" s="494"/>
      <c r="AP268" s="675"/>
      <c r="AQ268" s="675"/>
      <c r="AR268" s="675"/>
      <c r="AS268" s="675"/>
      <c r="AT268" s="494"/>
      <c r="AU268" s="684" t="s">
        <v>393</v>
      </c>
    </row>
    <row r="269" spans="1:47" s="684" customFormat="1" ht="24.95" customHeight="1" x14ac:dyDescent="0.25">
      <c r="A269" s="512" t="s">
        <v>1503</v>
      </c>
      <c r="B269" s="512">
        <f>COUNTIF($F$11:F269,F269)</f>
        <v>17</v>
      </c>
      <c r="C269" s="513" t="s">
        <v>985</v>
      </c>
      <c r="D269" s="686" t="s">
        <v>152</v>
      </c>
      <c r="E269" s="599" t="s">
        <v>619</v>
      </c>
      <c r="F269" s="518" t="s">
        <v>343</v>
      </c>
      <c r="G269" s="518" t="s">
        <v>974</v>
      </c>
      <c r="H269" s="494" t="str">
        <f>VLOOKUP(E269,'[16]Gui chi Quynh'!$C$7:$E$387,3,0)</f>
        <v>A3</v>
      </c>
      <c r="I269" s="494">
        <f>VLOOKUP(H269,Sheet1!$B$2:$C$12,2,TRUE)</f>
        <v>8</v>
      </c>
      <c r="J269" s="494" t="str">
        <f>VLOOKUP($E269,'[17]Gui chi Quynh'!$C$7:$E$387,3,0)</f>
        <v>A4</v>
      </c>
      <c r="K269" s="494">
        <f>VLOOKUP(J269,Sheet1!$B$2:$C$12,2,TRUE)</f>
        <v>7</v>
      </c>
      <c r="L269" s="494" t="str">
        <f>VLOOKUP(E269,'[18]Gui chi Quynh'!$C$7:$F$385,3,0)</f>
        <v>A3</v>
      </c>
      <c r="M269" s="494">
        <f>VLOOKUP(L269,Sheet1!$B$2:$C$12,2,TRUE)</f>
        <v>8</v>
      </c>
      <c r="N269" s="494" t="str">
        <f>VLOOKUP(E269,'[19]Gui chi Quynh'!$C$7:$E$391,3,0)</f>
        <v>A4</v>
      </c>
      <c r="O269" s="494">
        <f>VLOOKUP(N269,Sheet1!$B$2:$C$12,2,TRUE)</f>
        <v>7</v>
      </c>
      <c r="P269" s="494" t="str">
        <f>VLOOKUP(E269,'[20]Gui chi Quynh'!$C$7:$E$391,3,0)</f>
        <v>A3</v>
      </c>
      <c r="Q269" s="494">
        <f>VLOOKUP(P269,Sheet1!$B$2:$C$12,2,TRUE)</f>
        <v>8</v>
      </c>
      <c r="R269" s="494" t="str">
        <f>VLOOKUP($E269,'[21]Gui chi Quynh'!$C$7:$E$390,3,0)</f>
        <v>A3</v>
      </c>
      <c r="S269" s="494">
        <f>VLOOKUP(R269,Sheet1!$B$2:$C$12,2,TRUE)</f>
        <v>8</v>
      </c>
      <c r="T269" s="494" t="str">
        <f>VLOOKUP($E269,'[22]Gui chi Quynh'!$C$7:$E$390,3,0)</f>
        <v>A4</v>
      </c>
      <c r="U269" s="494">
        <f>VLOOKUP(T269,Sheet1!$B$2:$C$12,2,TRUE)</f>
        <v>7</v>
      </c>
      <c r="V269" s="494" t="str">
        <f>VLOOKUP($E269,'[23]Gui chi Quynh'!$C$7:$E$389,3,0)</f>
        <v>A4</v>
      </c>
      <c r="W269" s="494">
        <f>VLOOKUP(V269,Sheet1!$B$2:$C$12,2,TRUE)</f>
        <v>7</v>
      </c>
      <c r="X269" s="494" t="str">
        <f>VLOOKUP($E269,'[24]Gui chi Quynh'!$C$7:$E$389,3,0)</f>
        <v>A4</v>
      </c>
      <c r="Y269" s="494">
        <f>VLOOKUP(X269,Sheet1!$B$2:$C$12,2,TRUE)</f>
        <v>7</v>
      </c>
      <c r="Z269" s="494" t="str">
        <f>VLOOKUP($E269,'[25]Gui chi Quynh'!$C$7:$E$388,3,0)</f>
        <v>A4</v>
      </c>
      <c r="AA269" s="494">
        <f>VLOOKUP(Z269,Sheet1!$B$2:$C$12,2,TRUE)</f>
        <v>7</v>
      </c>
      <c r="AB269" s="494" t="str">
        <f>VLOOKUP($E269,'T5'!$E$9:$AH$337,24,0)</f>
        <v>A4</v>
      </c>
      <c r="AC269" s="494">
        <f>VLOOKUP(AB269,Sheet1!$B$2:$C$12,2,TRUE)</f>
        <v>7</v>
      </c>
      <c r="AD269" s="494"/>
      <c r="AE269" s="494" t="e">
        <f>VLOOKUP(AD269,Sheet1!$B$2:$C$12,2,TRUE)</f>
        <v>#N/A</v>
      </c>
      <c r="AF269" s="592" t="str">
        <f>VLOOKUP($E269,'[26]Tong hop ket qua'!$E$19:$M$219,9,0)</f>
        <v>Tốt</v>
      </c>
      <c r="AG269" s="709">
        <f t="shared" si="17"/>
        <v>7.3636363636363633</v>
      </c>
      <c r="AH269" s="709" t="str">
        <f t="shared" si="18"/>
        <v>11A*</v>
      </c>
      <c r="AI269" s="709">
        <f t="shared" si="19"/>
        <v>0</v>
      </c>
      <c r="AJ269" s="683"/>
      <c r="AK269" s="494" t="str">
        <f t="shared" si="20"/>
        <v>Tốt</v>
      </c>
      <c r="AL269" s="494" t="str">
        <f>VLOOKUP($E269,'cac dv gui'!$C$200:$AD$225,25,0)</f>
        <v>Tốt</v>
      </c>
      <c r="AM269" s="494" t="str">
        <f>VLOOKUP($E269,'cac dv gui'!$C$200:$AD$225,26,0)</f>
        <v>Tốt</v>
      </c>
      <c r="AN269" s="675"/>
      <c r="AO269" s="494"/>
      <c r="AP269" s="675"/>
      <c r="AQ269" s="675"/>
      <c r="AR269" s="675"/>
      <c r="AS269" s="675"/>
      <c r="AT269" s="494"/>
      <c r="AU269" s="684" t="s">
        <v>393</v>
      </c>
    </row>
    <row r="270" spans="1:47" s="684" customFormat="1" ht="24.95" customHeight="1" x14ac:dyDescent="0.25">
      <c r="A270" s="512" t="s">
        <v>1504</v>
      </c>
      <c r="B270" s="512">
        <f>COUNTIF($F$11:F270,F270)</f>
        <v>18</v>
      </c>
      <c r="C270" s="513" t="s">
        <v>985</v>
      </c>
      <c r="D270" s="686" t="s">
        <v>163</v>
      </c>
      <c r="E270" s="599" t="s">
        <v>628</v>
      </c>
      <c r="F270" s="518" t="s">
        <v>343</v>
      </c>
      <c r="G270" s="518" t="s">
        <v>974</v>
      </c>
      <c r="H270" s="494" t="str">
        <f>VLOOKUP(E270,'[16]Gui chi Quynh'!$C$7:$E$387,3,0)</f>
        <v>A3</v>
      </c>
      <c r="I270" s="494">
        <f>VLOOKUP(H270,Sheet1!$B$2:$C$12,2,TRUE)</f>
        <v>8</v>
      </c>
      <c r="J270" s="494" t="str">
        <f>VLOOKUP($E270,'[17]Gui chi Quynh'!$C$7:$E$387,3,0)</f>
        <v>A4</v>
      </c>
      <c r="K270" s="494">
        <f>VLOOKUP(J270,Sheet1!$B$2:$C$12,2,TRUE)</f>
        <v>7</v>
      </c>
      <c r="L270" s="494" t="str">
        <f>VLOOKUP(E270,'[18]Gui chi Quynh'!$C$7:$F$385,3,0)</f>
        <v>A3</v>
      </c>
      <c r="M270" s="494">
        <f>VLOOKUP(L270,Sheet1!$B$2:$C$12,2,TRUE)</f>
        <v>8</v>
      </c>
      <c r="N270" s="494" t="str">
        <f>VLOOKUP(E270,'[19]Gui chi Quynh'!$C$7:$E$391,3,0)</f>
        <v>A2</v>
      </c>
      <c r="O270" s="494">
        <f>VLOOKUP(N270,Sheet1!$B$2:$C$12,2,TRUE)</f>
        <v>9</v>
      </c>
      <c r="P270" s="494" t="str">
        <f>VLOOKUP(E270,'[20]Gui chi Quynh'!$C$7:$E$391,3,0)</f>
        <v>A2</v>
      </c>
      <c r="Q270" s="494">
        <f>VLOOKUP(P270,Sheet1!$B$2:$C$12,2,TRUE)</f>
        <v>9</v>
      </c>
      <c r="R270" s="494" t="str">
        <f>VLOOKUP($E270,'[21]Gui chi Quynh'!$C$7:$E$390,3,0)</f>
        <v>A4</v>
      </c>
      <c r="S270" s="494">
        <f>VLOOKUP(R270,Sheet1!$B$2:$C$12,2,TRUE)</f>
        <v>7</v>
      </c>
      <c r="T270" s="494" t="str">
        <f>VLOOKUP($E270,'[22]Gui chi Quynh'!$C$7:$E$390,3,0)</f>
        <v>A4</v>
      </c>
      <c r="U270" s="494">
        <f>VLOOKUP(T270,Sheet1!$B$2:$C$12,2,TRUE)</f>
        <v>7</v>
      </c>
      <c r="V270" s="494" t="str">
        <f>VLOOKUP($E270,'[23]Gui chi Quynh'!$C$7:$E$389,3,0)</f>
        <v>A4</v>
      </c>
      <c r="W270" s="494">
        <f>VLOOKUP(V270,Sheet1!$B$2:$C$12,2,TRUE)</f>
        <v>7</v>
      </c>
      <c r="X270" s="494" t="str">
        <f>VLOOKUP($E270,'[24]Gui chi Quynh'!$C$7:$E$389,3,0)</f>
        <v>A3</v>
      </c>
      <c r="Y270" s="494">
        <f>VLOOKUP(X270,Sheet1!$B$2:$C$12,2,TRUE)</f>
        <v>8</v>
      </c>
      <c r="Z270" s="494" t="str">
        <f>VLOOKUP($E270,'[25]Gui chi Quynh'!$C$7:$E$388,3,0)</f>
        <v>A3</v>
      </c>
      <c r="AA270" s="494">
        <f>VLOOKUP(Z270,Sheet1!$B$2:$C$12,2,TRUE)</f>
        <v>8</v>
      </c>
      <c r="AB270" s="494" t="str">
        <f>VLOOKUP($E270,'T5'!$E$9:$AH$337,24,0)</f>
        <v>A3</v>
      </c>
      <c r="AC270" s="494">
        <f>VLOOKUP(AB270,Sheet1!$B$2:$C$12,2,TRUE)</f>
        <v>8</v>
      </c>
      <c r="AD270" s="494"/>
      <c r="AE270" s="494" t="e">
        <f>VLOOKUP(AD270,Sheet1!$B$2:$C$12,2,TRUE)</f>
        <v>#N/A</v>
      </c>
      <c r="AF270" s="592" t="str">
        <f>VLOOKUP($E270,'[26]Tong hop ket qua'!$E$19:$M$219,9,0)</f>
        <v>Khá</v>
      </c>
      <c r="AG270" s="804">
        <f t="shared" si="17"/>
        <v>7.8181818181818183</v>
      </c>
      <c r="AH270" s="709" t="str">
        <f t="shared" si="18"/>
        <v>11A*</v>
      </c>
      <c r="AI270" s="709">
        <f t="shared" si="19"/>
        <v>0</v>
      </c>
      <c r="AJ270" s="683"/>
      <c r="AK270" s="494" t="str">
        <f t="shared" si="20"/>
        <v>Tốt</v>
      </c>
      <c r="AL270" s="494" t="str">
        <f>VLOOKUP($E270,'cac dv gui'!$C$200:$AD$225,25,0)</f>
        <v>Xuất sắc</v>
      </c>
      <c r="AM270" s="494" t="str">
        <f>VLOOKUP($E270,'cac dv gui'!$C$200:$AD$225,26,0)</f>
        <v>Tốt</v>
      </c>
      <c r="AN270" s="675"/>
      <c r="AO270" s="494"/>
      <c r="AP270" s="675"/>
      <c r="AQ270" s="675"/>
      <c r="AR270" s="675"/>
      <c r="AS270" s="675"/>
      <c r="AT270" s="494"/>
      <c r="AU270" s="684" t="s">
        <v>393</v>
      </c>
    </row>
    <row r="271" spans="1:47" s="684" customFormat="1" ht="24.95" customHeight="1" x14ac:dyDescent="0.25">
      <c r="A271" s="512" t="s">
        <v>1505</v>
      </c>
      <c r="B271" s="512">
        <f>COUNTIF($F$11:F271,F271)</f>
        <v>19</v>
      </c>
      <c r="C271" s="513" t="s">
        <v>985</v>
      </c>
      <c r="D271" s="686" t="s">
        <v>300</v>
      </c>
      <c r="E271" s="599" t="s">
        <v>629</v>
      </c>
      <c r="F271" s="518" t="s">
        <v>343</v>
      </c>
      <c r="G271" s="518" t="s">
        <v>974</v>
      </c>
      <c r="H271" s="494" t="str">
        <f>VLOOKUP(E271,'[16]Gui chi Quynh'!$C$7:$E$387,3,0)</f>
        <v>A4</v>
      </c>
      <c r="I271" s="494">
        <f>VLOOKUP(H271,Sheet1!$B$2:$C$12,2,TRUE)</f>
        <v>7</v>
      </c>
      <c r="J271" s="494" t="str">
        <f>VLOOKUP($E271,'[17]Gui chi Quynh'!$C$7:$E$387,3,0)</f>
        <v>A4</v>
      </c>
      <c r="K271" s="494">
        <f>VLOOKUP(J271,Sheet1!$B$2:$C$12,2,TRUE)</f>
        <v>7</v>
      </c>
      <c r="L271" s="494" t="str">
        <f>VLOOKUP(E271,'[18]Gui chi Quynh'!$C$7:$F$385,3,0)</f>
        <v>A4</v>
      </c>
      <c r="M271" s="494">
        <f>VLOOKUP(L271,Sheet1!$B$2:$C$12,2,TRUE)</f>
        <v>7</v>
      </c>
      <c r="N271" s="494" t="str">
        <f>VLOOKUP(E271,'[19]Gui chi Quynh'!$C$7:$E$391,3,0)</f>
        <v>A4</v>
      </c>
      <c r="O271" s="494">
        <f>VLOOKUP(N271,Sheet1!$B$2:$C$12,2,TRUE)</f>
        <v>7</v>
      </c>
      <c r="P271" s="494" t="str">
        <f>VLOOKUP(E271,'[20]Gui chi Quynh'!$C$7:$E$391,3,0)</f>
        <v>A3</v>
      </c>
      <c r="Q271" s="494">
        <f>VLOOKUP(P271,Sheet1!$B$2:$C$12,2,TRUE)</f>
        <v>8</v>
      </c>
      <c r="R271" s="494" t="str">
        <f>VLOOKUP($E271,'[21]Gui chi Quynh'!$C$7:$E$390,3,0)</f>
        <v>A4</v>
      </c>
      <c r="S271" s="494">
        <f>VLOOKUP(R271,Sheet1!$B$2:$C$12,2,TRUE)</f>
        <v>7</v>
      </c>
      <c r="T271" s="494" t="str">
        <f>VLOOKUP($E271,'[22]Gui chi Quynh'!$C$7:$E$390,3,0)</f>
        <v>A4</v>
      </c>
      <c r="U271" s="494">
        <f>VLOOKUP(T271,Sheet1!$B$2:$C$12,2,TRUE)</f>
        <v>7</v>
      </c>
      <c r="V271" s="494" t="str">
        <f>VLOOKUP($E271,'[23]Gui chi Quynh'!$C$7:$E$389,3,0)</f>
        <v>A4</v>
      </c>
      <c r="W271" s="494">
        <f>VLOOKUP(V271,Sheet1!$B$2:$C$12,2,TRUE)</f>
        <v>7</v>
      </c>
      <c r="X271" s="494" t="str">
        <f>VLOOKUP($E271,'[24]Gui chi Quynh'!$C$7:$E$389,3,0)</f>
        <v>A4</v>
      </c>
      <c r="Y271" s="494">
        <f>VLOOKUP(X271,Sheet1!$B$2:$C$12,2,TRUE)</f>
        <v>7</v>
      </c>
      <c r="Z271" s="494" t="str">
        <f>VLOOKUP($E271,'[25]Gui chi Quynh'!$C$7:$E$388,3,0)</f>
        <v>A3</v>
      </c>
      <c r="AA271" s="494">
        <f>VLOOKUP(Z271,Sheet1!$B$2:$C$12,2,TRUE)</f>
        <v>8</v>
      </c>
      <c r="AB271" s="494" t="str">
        <f>VLOOKUP($E271,'T5'!$E$9:$AH$337,24,0)</f>
        <v>A4</v>
      </c>
      <c r="AC271" s="494">
        <f>VLOOKUP(AB271,Sheet1!$B$2:$C$12,2,TRUE)</f>
        <v>7</v>
      </c>
      <c r="AD271" s="494"/>
      <c r="AE271" s="494" t="e">
        <f>VLOOKUP(AD271,Sheet1!$B$2:$C$12,2,TRUE)</f>
        <v>#N/A</v>
      </c>
      <c r="AF271" s="592" t="str">
        <f>VLOOKUP($E271,'[26]Tong hop ket qua'!$E$19:$M$219,9,0)</f>
        <v>Khá</v>
      </c>
      <c r="AG271" s="709">
        <f t="shared" si="17"/>
        <v>7.1818181818181817</v>
      </c>
      <c r="AH271" s="709" t="str">
        <f t="shared" si="18"/>
        <v>11A*</v>
      </c>
      <c r="AI271" s="709">
        <f t="shared" si="19"/>
        <v>0</v>
      </c>
      <c r="AJ271" s="683"/>
      <c r="AK271" s="494" t="str">
        <f t="shared" si="20"/>
        <v>Tốt</v>
      </c>
      <c r="AL271" s="494" t="str">
        <f>VLOOKUP($E271,'cac dv gui'!$C$200:$AD$225,25,0)</f>
        <v>Xuất sắc</v>
      </c>
      <c r="AM271" s="494" t="str">
        <f>VLOOKUP($E271,'cac dv gui'!$C$200:$AD$225,26,0)</f>
        <v>Tốt</v>
      </c>
      <c r="AN271" s="675"/>
      <c r="AO271" s="494"/>
      <c r="AP271" s="675"/>
      <c r="AQ271" s="675"/>
      <c r="AR271" s="675"/>
      <c r="AS271" s="675"/>
      <c r="AT271" s="494"/>
      <c r="AU271" s="684" t="s">
        <v>393</v>
      </c>
    </row>
    <row r="272" spans="1:47" s="684" customFormat="1" ht="24.95" customHeight="1" x14ac:dyDescent="0.25">
      <c r="A272" s="512" t="s">
        <v>1506</v>
      </c>
      <c r="B272" s="512">
        <f>COUNTIF($F$11:F272,F272)</f>
        <v>20</v>
      </c>
      <c r="C272" s="513" t="s">
        <v>985</v>
      </c>
      <c r="D272" s="686" t="s">
        <v>301</v>
      </c>
      <c r="E272" s="599" t="s">
        <v>630</v>
      </c>
      <c r="F272" s="518" t="s">
        <v>343</v>
      </c>
      <c r="G272" s="518" t="s">
        <v>974</v>
      </c>
      <c r="H272" s="494" t="str">
        <f>VLOOKUP(E272,'[16]Gui chi Quynh'!$C$7:$E$387,3,0)</f>
        <v>A3</v>
      </c>
      <c r="I272" s="494">
        <f>VLOOKUP(H272,Sheet1!$B$2:$C$12,2,TRUE)</f>
        <v>8</v>
      </c>
      <c r="J272" s="494" t="str">
        <f>VLOOKUP($E272,'[17]Gui chi Quynh'!$C$7:$E$387,3,0)</f>
        <v>A4</v>
      </c>
      <c r="K272" s="494">
        <f>VLOOKUP(J272,Sheet1!$B$2:$C$12,2,TRUE)</f>
        <v>7</v>
      </c>
      <c r="L272" s="494" t="str">
        <f>VLOOKUP(E272,'[18]Gui chi Quynh'!$C$7:$F$385,3,0)</f>
        <v>A4</v>
      </c>
      <c r="M272" s="494">
        <f>VLOOKUP(L272,Sheet1!$B$2:$C$12,2,TRUE)</f>
        <v>7</v>
      </c>
      <c r="N272" s="494" t="str">
        <f>VLOOKUP(E272,'[19]Gui chi Quynh'!$C$7:$E$391,3,0)</f>
        <v>A4</v>
      </c>
      <c r="O272" s="494">
        <f>VLOOKUP(N272,Sheet1!$B$2:$C$12,2,TRUE)</f>
        <v>7</v>
      </c>
      <c r="P272" s="494" t="str">
        <f>VLOOKUP(E272,'[20]Gui chi Quynh'!$C$7:$E$391,3,0)</f>
        <v>A2</v>
      </c>
      <c r="Q272" s="494">
        <f>VLOOKUP(P272,Sheet1!$B$2:$C$12,2,TRUE)</f>
        <v>9</v>
      </c>
      <c r="R272" s="494" t="str">
        <f>VLOOKUP($E272,'[21]Gui chi Quynh'!$C$7:$E$390,3,0)</f>
        <v>A2</v>
      </c>
      <c r="S272" s="494">
        <f>VLOOKUP(R272,Sheet1!$B$2:$C$12,2,TRUE)</f>
        <v>9</v>
      </c>
      <c r="T272" s="494" t="str">
        <f>VLOOKUP($E272,'[22]Gui chi Quynh'!$C$7:$E$390,3,0)</f>
        <v>A3</v>
      </c>
      <c r="U272" s="494">
        <f>VLOOKUP(T272,Sheet1!$B$2:$C$12,2,TRUE)</f>
        <v>8</v>
      </c>
      <c r="V272" s="494" t="str">
        <f>VLOOKUP($E272,'[23]Gui chi Quynh'!$C$7:$E$389,3,0)</f>
        <v>A4</v>
      </c>
      <c r="W272" s="494">
        <f>VLOOKUP(V272,Sheet1!$B$2:$C$12,2,TRUE)</f>
        <v>7</v>
      </c>
      <c r="X272" s="494" t="str">
        <f>VLOOKUP($E272,'[24]Gui chi Quynh'!$C$7:$E$389,3,0)</f>
        <v>A3</v>
      </c>
      <c r="Y272" s="494">
        <f>VLOOKUP(X272,Sheet1!$B$2:$C$12,2,TRUE)</f>
        <v>8</v>
      </c>
      <c r="Z272" s="494" t="str">
        <f>VLOOKUP($E272,'[25]Gui chi Quynh'!$C$7:$E$388,3,0)</f>
        <v>A3</v>
      </c>
      <c r="AA272" s="494">
        <f>VLOOKUP(Z272,Sheet1!$B$2:$C$12,2,TRUE)</f>
        <v>8</v>
      </c>
      <c r="AB272" s="494" t="str">
        <f>VLOOKUP($E272,'T5'!$E$9:$AH$337,24,0)</f>
        <v>A4</v>
      </c>
      <c r="AC272" s="494">
        <f>VLOOKUP(AB272,Sheet1!$B$2:$C$12,2,TRUE)</f>
        <v>7</v>
      </c>
      <c r="AD272" s="494"/>
      <c r="AE272" s="494" t="e">
        <f>VLOOKUP(AD272,Sheet1!$B$2:$C$12,2,TRUE)</f>
        <v>#N/A</v>
      </c>
      <c r="AF272" s="592" t="str">
        <f>VLOOKUP($E272,'[26]Tong hop ket qua'!$E$19:$M$219,9,0)</f>
        <v>Khá</v>
      </c>
      <c r="AG272" s="709">
        <f t="shared" si="17"/>
        <v>7.7272727272727275</v>
      </c>
      <c r="AH272" s="709" t="str">
        <f t="shared" si="18"/>
        <v>11A*</v>
      </c>
      <c r="AI272" s="709">
        <f t="shared" si="19"/>
        <v>0</v>
      </c>
      <c r="AJ272" s="683"/>
      <c r="AK272" s="494" t="str">
        <f t="shared" si="20"/>
        <v>Tốt</v>
      </c>
      <c r="AL272" s="494" t="str">
        <f>VLOOKUP($E272,'cac dv gui'!$C$200:$AD$225,25,0)</f>
        <v>Xuất sắc</v>
      </c>
      <c r="AM272" s="494" t="str">
        <f>VLOOKUP($E272,'cac dv gui'!$C$200:$AD$225,26,0)</f>
        <v>Tốt</v>
      </c>
      <c r="AN272" s="675"/>
      <c r="AO272" s="494"/>
      <c r="AP272" s="675"/>
      <c r="AQ272" s="675"/>
      <c r="AR272" s="675"/>
      <c r="AS272" s="675"/>
      <c r="AT272" s="494"/>
      <c r="AU272" s="684" t="s">
        <v>393</v>
      </c>
    </row>
    <row r="273" spans="1:47" s="684" customFormat="1" ht="24.95" customHeight="1" x14ac:dyDescent="0.25">
      <c r="A273" s="512" t="s">
        <v>1507</v>
      </c>
      <c r="B273" s="512">
        <f>COUNTIF($F$11:F273,F273)</f>
        <v>21</v>
      </c>
      <c r="C273" s="513" t="s">
        <v>985</v>
      </c>
      <c r="D273" s="594" t="s">
        <v>345</v>
      </c>
      <c r="E273" s="599" t="s">
        <v>632</v>
      </c>
      <c r="F273" s="518" t="s">
        <v>343</v>
      </c>
      <c r="G273" s="518" t="s">
        <v>974</v>
      </c>
      <c r="H273" s="494" t="str">
        <f>VLOOKUP(E273,'[16]Gui chi Quynh'!$C$7:$E$387,3,0)</f>
        <v>A4</v>
      </c>
      <c r="I273" s="494">
        <f>VLOOKUP(H273,Sheet1!$B$2:$C$12,2,TRUE)</f>
        <v>7</v>
      </c>
      <c r="J273" s="494" t="str">
        <f>VLOOKUP($E273,'[17]Gui chi Quynh'!$C$7:$E$387,3,0)</f>
        <v>A4</v>
      </c>
      <c r="K273" s="494">
        <f>VLOOKUP(J273,Sheet1!$B$2:$C$12,2,TRUE)</f>
        <v>7</v>
      </c>
      <c r="L273" s="494" t="str">
        <f>VLOOKUP(E273,'[18]Gui chi Quynh'!$C$7:$F$385,3,0)</f>
        <v>A3</v>
      </c>
      <c r="M273" s="494">
        <f>VLOOKUP(L273,Sheet1!$B$2:$C$12,2,TRUE)</f>
        <v>8</v>
      </c>
      <c r="N273" s="494" t="str">
        <f>VLOOKUP(E273,'[19]Gui chi Quynh'!$C$7:$E$391,3,0)</f>
        <v>A4</v>
      </c>
      <c r="O273" s="494">
        <f>VLOOKUP(N273,Sheet1!$B$2:$C$12,2,TRUE)</f>
        <v>7</v>
      </c>
      <c r="P273" s="494" t="str">
        <f>VLOOKUP(E273,'[20]Gui chi Quynh'!$C$7:$E$391,3,0)</f>
        <v>A2</v>
      </c>
      <c r="Q273" s="494">
        <f>VLOOKUP(P273,Sheet1!$B$2:$C$12,2,TRUE)</f>
        <v>9</v>
      </c>
      <c r="R273" s="494" t="str">
        <f>VLOOKUP($E273,'[21]Gui chi Quynh'!$C$7:$E$390,3,0)</f>
        <v>A3</v>
      </c>
      <c r="S273" s="494">
        <f>VLOOKUP(R273,Sheet1!$B$2:$C$12,2,TRUE)</f>
        <v>8</v>
      </c>
      <c r="T273" s="494" t="str">
        <f>VLOOKUP($E273,'[22]Gui chi Quynh'!$C$7:$E$390,3,0)</f>
        <v>A4</v>
      </c>
      <c r="U273" s="494">
        <f>VLOOKUP(T273,Sheet1!$B$2:$C$12,2,TRUE)</f>
        <v>7</v>
      </c>
      <c r="V273" s="494" t="str">
        <f>VLOOKUP($E273,'[23]Gui chi Quynh'!$C$7:$E$389,3,0)</f>
        <v>A4</v>
      </c>
      <c r="W273" s="494">
        <f>VLOOKUP(V273,Sheet1!$B$2:$C$12,2,TRUE)</f>
        <v>7</v>
      </c>
      <c r="X273" s="494" t="str">
        <f>VLOOKUP($E273,'[24]Gui chi Quynh'!$C$7:$E$389,3,0)</f>
        <v>A3</v>
      </c>
      <c r="Y273" s="494">
        <f>VLOOKUP(X273,Sheet1!$B$2:$C$12,2,TRUE)</f>
        <v>8</v>
      </c>
      <c r="Z273" s="494" t="str">
        <f>VLOOKUP($E273,'[25]Gui chi Quynh'!$C$7:$E$388,3,0)</f>
        <v>A3</v>
      </c>
      <c r="AA273" s="494">
        <f>VLOOKUP(Z273,Sheet1!$B$2:$C$12,2,TRUE)</f>
        <v>8</v>
      </c>
      <c r="AB273" s="494" t="str">
        <f>VLOOKUP($E273,'T5'!$E$9:$AH$337,24,0)</f>
        <v>A3</v>
      </c>
      <c r="AC273" s="494">
        <f>VLOOKUP(AB273,Sheet1!$B$2:$C$12,2,TRUE)</f>
        <v>8</v>
      </c>
      <c r="AD273" s="494"/>
      <c r="AE273" s="494" t="e">
        <f>VLOOKUP(AD273,Sheet1!$B$2:$C$12,2,TRUE)</f>
        <v>#N/A</v>
      </c>
      <c r="AF273" s="592" t="str">
        <f>VLOOKUP($E273,'[26]Tong hop ket qua'!$E$19:$M$219,9,0)</f>
        <v>Khá</v>
      </c>
      <c r="AG273" s="709">
        <f t="shared" si="17"/>
        <v>7.6363636363636367</v>
      </c>
      <c r="AH273" s="709" t="str">
        <f t="shared" si="18"/>
        <v>11A*</v>
      </c>
      <c r="AI273" s="709">
        <f t="shared" si="19"/>
        <v>0</v>
      </c>
      <c r="AJ273" s="683"/>
      <c r="AK273" s="494" t="str">
        <f t="shared" si="20"/>
        <v>Tốt</v>
      </c>
      <c r="AL273" s="494" t="str">
        <f>VLOOKUP($E273,'cac dv gui'!$C$200:$AD$225,25,0)</f>
        <v>Xuất sắc</v>
      </c>
      <c r="AM273" s="494" t="str">
        <f>VLOOKUP($E273,'cac dv gui'!$C$200:$AD$225,26,0)</f>
        <v>Tốt</v>
      </c>
      <c r="AN273" s="675"/>
      <c r="AO273" s="494"/>
      <c r="AP273" s="675"/>
      <c r="AQ273" s="675"/>
      <c r="AR273" s="675"/>
      <c r="AS273" s="675"/>
      <c r="AT273" s="494"/>
      <c r="AU273" s="684" t="s">
        <v>392</v>
      </c>
    </row>
    <row r="274" spans="1:47" s="684" customFormat="1" ht="24.95" customHeight="1" x14ac:dyDescent="0.25">
      <c r="A274" s="512" t="s">
        <v>1508</v>
      </c>
      <c r="B274" s="512">
        <f>COUNTIF($F$11:F274,F274)</f>
        <v>22</v>
      </c>
      <c r="C274" s="513" t="s">
        <v>985</v>
      </c>
      <c r="D274" s="594" t="s">
        <v>346</v>
      </c>
      <c r="E274" s="599" t="s">
        <v>633</v>
      </c>
      <c r="F274" s="518" t="s">
        <v>343</v>
      </c>
      <c r="G274" s="518" t="s">
        <v>974</v>
      </c>
      <c r="H274" s="494" t="str">
        <f>VLOOKUP(E274,'[16]Gui chi Quynh'!$C$7:$E$387,3,0)</f>
        <v>A3</v>
      </c>
      <c r="I274" s="494">
        <f>VLOOKUP(H274,Sheet1!$B$2:$C$12,2,TRUE)</f>
        <v>8</v>
      </c>
      <c r="J274" s="494" t="str">
        <f>VLOOKUP($E274,'[17]Gui chi Quynh'!$C$7:$E$387,3,0)</f>
        <v>A4</v>
      </c>
      <c r="K274" s="494">
        <f>VLOOKUP(J274,Sheet1!$B$2:$C$12,2,TRUE)</f>
        <v>7</v>
      </c>
      <c r="L274" s="494" t="str">
        <f>VLOOKUP(E274,'[18]Gui chi Quynh'!$C$7:$F$385,3,0)</f>
        <v>A4</v>
      </c>
      <c r="M274" s="494">
        <f>VLOOKUP(L274,Sheet1!$B$2:$C$12,2,TRUE)</f>
        <v>7</v>
      </c>
      <c r="N274" s="494" t="str">
        <f>VLOOKUP(E274,'[19]Gui chi Quynh'!$C$7:$E$391,3,0)</f>
        <v>A4</v>
      </c>
      <c r="O274" s="494">
        <f>VLOOKUP(N274,Sheet1!$B$2:$C$12,2,TRUE)</f>
        <v>7</v>
      </c>
      <c r="P274" s="494" t="str">
        <f>VLOOKUP(E274,'[20]Gui chi Quynh'!$C$7:$E$391,3,0)</f>
        <v>A3</v>
      </c>
      <c r="Q274" s="494">
        <f>VLOOKUP(P274,Sheet1!$B$2:$C$12,2,TRUE)</f>
        <v>8</v>
      </c>
      <c r="R274" s="494" t="str">
        <f>VLOOKUP($E274,'[21]Gui chi Quynh'!$C$7:$E$390,3,0)</f>
        <v>A4</v>
      </c>
      <c r="S274" s="494">
        <f>VLOOKUP(R274,Sheet1!$B$2:$C$12,2,TRUE)</f>
        <v>7</v>
      </c>
      <c r="T274" s="494" t="str">
        <f>VLOOKUP($E274,'[22]Gui chi Quynh'!$C$7:$E$390,3,0)</f>
        <v>A4</v>
      </c>
      <c r="U274" s="494">
        <f>VLOOKUP(T274,Sheet1!$B$2:$C$12,2,TRUE)</f>
        <v>7</v>
      </c>
      <c r="V274" s="494" t="str">
        <f>VLOOKUP($E274,'[23]Gui chi Quynh'!$C$7:$E$389,3,0)</f>
        <v>A4</v>
      </c>
      <c r="W274" s="494">
        <f>VLOOKUP(V274,Sheet1!$B$2:$C$12,2,TRUE)</f>
        <v>7</v>
      </c>
      <c r="X274" s="494" t="str">
        <f>VLOOKUP($E274,'[24]Gui chi Quynh'!$C$7:$E$389,3,0)</f>
        <v>A4</v>
      </c>
      <c r="Y274" s="494">
        <f>VLOOKUP(X274,Sheet1!$B$2:$C$12,2,TRUE)</f>
        <v>7</v>
      </c>
      <c r="Z274" s="494" t="str">
        <f>VLOOKUP($E274,'[25]Gui chi Quynh'!$C$7:$E$388,3,0)</f>
        <v>A4</v>
      </c>
      <c r="AA274" s="494">
        <f>VLOOKUP(Z274,Sheet1!$B$2:$C$12,2,TRUE)</f>
        <v>7</v>
      </c>
      <c r="AB274" s="494" t="str">
        <f>VLOOKUP($E274,'T5'!$E$9:$AH$337,24,0)</f>
        <v>A4</v>
      </c>
      <c r="AC274" s="494">
        <f>VLOOKUP(AB274,Sheet1!$B$2:$C$12,2,TRUE)</f>
        <v>7</v>
      </c>
      <c r="AD274" s="494"/>
      <c r="AE274" s="494" t="e">
        <f>VLOOKUP(AD274,Sheet1!$B$2:$C$12,2,TRUE)</f>
        <v>#N/A</v>
      </c>
      <c r="AF274" s="592" t="str">
        <f>VLOOKUP($E274,'[26]Tong hop ket qua'!$E$19:$M$219,9,0)</f>
        <v>Đạt yêu cầu</v>
      </c>
      <c r="AG274" s="709">
        <f t="shared" si="17"/>
        <v>7.1818181818181817</v>
      </c>
      <c r="AH274" s="709" t="str">
        <f t="shared" si="18"/>
        <v>11A*</v>
      </c>
      <c r="AI274" s="709">
        <f t="shared" si="19"/>
        <v>0</v>
      </c>
      <c r="AJ274" s="683"/>
      <c r="AK274" s="494" t="str">
        <f t="shared" si="20"/>
        <v>Tốt</v>
      </c>
      <c r="AL274" s="494" t="str">
        <f>VLOOKUP($E274,'cac dv gui'!$C$200:$AD$225,25,0)</f>
        <v>Xuất sắc</v>
      </c>
      <c r="AM274" s="494" t="str">
        <f>VLOOKUP($E274,'cac dv gui'!$C$200:$AD$225,26,0)</f>
        <v>Tốt</v>
      </c>
      <c r="AN274" s="675"/>
      <c r="AO274" s="494"/>
      <c r="AP274" s="675"/>
      <c r="AQ274" s="675"/>
      <c r="AR274" s="675"/>
      <c r="AS274" s="675"/>
      <c r="AT274" s="494"/>
      <c r="AU274" s="684" t="s">
        <v>393</v>
      </c>
    </row>
    <row r="275" spans="1:47" s="684" customFormat="1" ht="24.95" customHeight="1" x14ac:dyDescent="0.25">
      <c r="A275" s="512" t="s">
        <v>1509</v>
      </c>
      <c r="B275" s="512">
        <f>COUNTIF($F$11:F275,F275)</f>
        <v>23</v>
      </c>
      <c r="C275" s="513" t="s">
        <v>985</v>
      </c>
      <c r="D275" s="594" t="s">
        <v>727</v>
      </c>
      <c r="E275" s="599" t="s">
        <v>728</v>
      </c>
      <c r="F275" s="518" t="s">
        <v>343</v>
      </c>
      <c r="G275" s="518" t="s">
        <v>974</v>
      </c>
      <c r="H275" s="494" t="str">
        <f>VLOOKUP(E275,'[16]Gui chi Quynh'!$C$7:$E$387,3,0)</f>
        <v>A3</v>
      </c>
      <c r="I275" s="494">
        <f>VLOOKUP(H275,Sheet1!$B$2:$C$12,2,TRUE)</f>
        <v>8</v>
      </c>
      <c r="J275" s="494" t="str">
        <f>VLOOKUP($E275,'[17]Gui chi Quynh'!$C$7:$E$387,3,0)</f>
        <v>A4</v>
      </c>
      <c r="K275" s="494">
        <f>VLOOKUP(J275,Sheet1!$B$2:$C$12,2,TRUE)</f>
        <v>7</v>
      </c>
      <c r="L275" s="494" t="str">
        <f>VLOOKUP(E275,'[18]Gui chi Quynh'!$C$7:$F$385,3,0)</f>
        <v>A3</v>
      </c>
      <c r="M275" s="494">
        <f>VLOOKUP(L275,Sheet1!$B$2:$C$12,2,TRUE)</f>
        <v>8</v>
      </c>
      <c r="N275" s="494" t="str">
        <f>VLOOKUP(E275,'[19]Gui chi Quynh'!$C$7:$E$391,3,0)</f>
        <v>A2</v>
      </c>
      <c r="O275" s="494">
        <f>VLOOKUP(N275,Sheet1!$B$2:$C$12,2,TRUE)</f>
        <v>9</v>
      </c>
      <c r="P275" s="494" t="str">
        <f>VLOOKUP(E275,'[20]Gui chi Quynh'!$C$7:$E$391,3,0)</f>
        <v>A2</v>
      </c>
      <c r="Q275" s="494">
        <f>VLOOKUP(P275,Sheet1!$B$2:$C$12,2,TRUE)</f>
        <v>9</v>
      </c>
      <c r="R275" s="494" t="str">
        <f>VLOOKUP($E275,'[21]Gui chi Quynh'!$C$7:$E$390,3,0)</f>
        <v>A3</v>
      </c>
      <c r="S275" s="494">
        <f>VLOOKUP(R275,Sheet1!$B$2:$C$12,2,TRUE)</f>
        <v>8</v>
      </c>
      <c r="T275" s="494" t="str">
        <f>VLOOKUP($E275,'[22]Gui chi Quynh'!$C$7:$E$390,3,0)</f>
        <v>A3</v>
      </c>
      <c r="U275" s="494">
        <f>VLOOKUP(T275,Sheet1!$B$2:$C$12,2,TRUE)</f>
        <v>8</v>
      </c>
      <c r="V275" s="494" t="str">
        <f>VLOOKUP($E275,'[23]Gui chi Quynh'!$C$7:$E$389,3,0)</f>
        <v>A4</v>
      </c>
      <c r="W275" s="494">
        <f>VLOOKUP(V275,Sheet1!$B$2:$C$12,2,TRUE)</f>
        <v>7</v>
      </c>
      <c r="X275" s="494" t="str">
        <f>VLOOKUP($E275,'[24]Gui chi Quynh'!$C$7:$E$389,3,0)</f>
        <v>A4</v>
      </c>
      <c r="Y275" s="494">
        <f>VLOOKUP(X275,Sheet1!$B$2:$C$12,2,TRUE)</f>
        <v>7</v>
      </c>
      <c r="Z275" s="494" t="str">
        <f>VLOOKUP($E275,'[25]Gui chi Quynh'!$C$7:$E$388,3,0)</f>
        <v>A3</v>
      </c>
      <c r="AA275" s="494">
        <f>VLOOKUP(Z275,Sheet1!$B$2:$C$12,2,TRUE)</f>
        <v>8</v>
      </c>
      <c r="AB275" s="494" t="str">
        <f>VLOOKUP($E275,'T5'!$E$9:$AH$337,24,0)</f>
        <v>A4</v>
      </c>
      <c r="AC275" s="494">
        <f>VLOOKUP(AB275,Sheet1!$B$2:$C$12,2,TRUE)</f>
        <v>7</v>
      </c>
      <c r="AD275" s="494"/>
      <c r="AE275" s="494" t="e">
        <f>VLOOKUP(AD275,Sheet1!$B$2:$C$12,2,TRUE)</f>
        <v>#N/A</v>
      </c>
      <c r="AF275" s="592" t="str">
        <f>VLOOKUP($E275,'[26]Tong hop ket qua'!$E$19:$M$219,9,0)</f>
        <v>Khá</v>
      </c>
      <c r="AG275" s="709">
        <f t="shared" si="17"/>
        <v>7.8181818181818183</v>
      </c>
      <c r="AH275" s="709" t="str">
        <f t="shared" si="18"/>
        <v>11A*</v>
      </c>
      <c r="AI275" s="709">
        <f t="shared" si="19"/>
        <v>0</v>
      </c>
      <c r="AJ275" s="683"/>
      <c r="AK275" s="494" t="str">
        <f t="shared" si="20"/>
        <v>Tốt</v>
      </c>
      <c r="AL275" s="494" t="str">
        <f>VLOOKUP($E275,'cac dv gui'!$C$200:$AD$225,25,0)</f>
        <v>Xuất sắc</v>
      </c>
      <c r="AM275" s="494" t="str">
        <f>VLOOKUP($E275,'cac dv gui'!$C$200:$AD$225,26,0)</f>
        <v>Tốt</v>
      </c>
      <c r="AN275" s="675"/>
      <c r="AO275" s="494"/>
      <c r="AP275" s="675"/>
      <c r="AQ275" s="675"/>
      <c r="AR275" s="675"/>
      <c r="AS275" s="675"/>
      <c r="AT275" s="494"/>
      <c r="AU275" s="684" t="s">
        <v>393</v>
      </c>
    </row>
    <row r="276" spans="1:47" s="684" customFormat="1" ht="24.95" customHeight="1" x14ac:dyDescent="0.25">
      <c r="A276" s="512" t="s">
        <v>1510</v>
      </c>
      <c r="B276" s="512">
        <f>COUNTIF($F$11:F276,F276)</f>
        <v>24</v>
      </c>
      <c r="C276" s="513" t="s">
        <v>985</v>
      </c>
      <c r="D276" s="552" t="s">
        <v>794</v>
      </c>
      <c r="E276" s="554" t="s">
        <v>795</v>
      </c>
      <c r="F276" s="518" t="s">
        <v>343</v>
      </c>
      <c r="G276" s="518" t="s">
        <v>974</v>
      </c>
      <c r="H276" s="494" t="str">
        <f>VLOOKUP(E276,'[16]Gui chi Quynh'!$C$7:$E$387,3,0)</f>
        <v>A3</v>
      </c>
      <c r="I276" s="494">
        <f>VLOOKUP(H276,Sheet1!$B$2:$C$12,2,TRUE)</f>
        <v>8</v>
      </c>
      <c r="J276" s="494" t="str">
        <f>VLOOKUP($E276,'[17]Gui chi Quynh'!$C$7:$E$387,3,0)</f>
        <v>A4</v>
      </c>
      <c r="K276" s="494">
        <f>VLOOKUP(J276,Sheet1!$B$2:$C$12,2,TRUE)</f>
        <v>7</v>
      </c>
      <c r="L276" s="494" t="str">
        <f>VLOOKUP(E276,'[18]Gui chi Quynh'!$C$7:$F$385,3,0)</f>
        <v>A3</v>
      </c>
      <c r="M276" s="494">
        <f>VLOOKUP(L276,Sheet1!$B$2:$C$12,2,TRUE)</f>
        <v>8</v>
      </c>
      <c r="N276" s="494" t="str">
        <f>VLOOKUP(E276,'[19]Gui chi Quynh'!$C$7:$E$391,3,0)</f>
        <v>A1</v>
      </c>
      <c r="O276" s="494">
        <f>VLOOKUP(N276,Sheet1!$B$2:$C$12,2,TRUE)</f>
        <v>10</v>
      </c>
      <c r="P276" s="494" t="str">
        <f>VLOOKUP(E276,'[20]Gui chi Quynh'!$C$7:$E$391,3,0)</f>
        <v>A2</v>
      </c>
      <c r="Q276" s="494">
        <f>VLOOKUP(P276,Sheet1!$B$2:$C$12,2,TRUE)</f>
        <v>9</v>
      </c>
      <c r="R276" s="494" t="str">
        <f>VLOOKUP($E276,'[21]Gui chi Quynh'!$C$7:$E$390,3,0)</f>
        <v>A3</v>
      </c>
      <c r="S276" s="494">
        <f>VLOOKUP(R276,Sheet1!$B$2:$C$12,2,TRUE)</f>
        <v>8</v>
      </c>
      <c r="T276" s="494" t="str">
        <f>VLOOKUP($E276,'[22]Gui chi Quynh'!$C$7:$E$390,3,0)</f>
        <v>A4</v>
      </c>
      <c r="U276" s="494">
        <f>VLOOKUP(T276,Sheet1!$B$2:$C$12,2,TRUE)</f>
        <v>7</v>
      </c>
      <c r="V276" s="494" t="str">
        <f>VLOOKUP($E276,'[23]Gui chi Quynh'!$C$7:$E$389,3,0)</f>
        <v>A4</v>
      </c>
      <c r="W276" s="494">
        <f>VLOOKUP(V276,Sheet1!$B$2:$C$12,2,TRUE)</f>
        <v>7</v>
      </c>
      <c r="X276" s="494" t="str">
        <f>VLOOKUP($E276,'[24]Gui chi Quynh'!$C$7:$E$389,3,0)</f>
        <v>A4</v>
      </c>
      <c r="Y276" s="494">
        <f>VLOOKUP(X276,Sheet1!$B$2:$C$12,2,TRUE)</f>
        <v>7</v>
      </c>
      <c r="Z276" s="494" t="str">
        <f>VLOOKUP($E276,'[25]Gui chi Quynh'!$C$7:$E$388,3,0)</f>
        <v>A4</v>
      </c>
      <c r="AA276" s="494">
        <f>VLOOKUP(Z276,Sheet1!$B$2:$C$12,2,TRUE)</f>
        <v>7</v>
      </c>
      <c r="AB276" s="494" t="str">
        <f>VLOOKUP($E276,'T5'!$E$9:$AH$337,24,0)</f>
        <v>A4</v>
      </c>
      <c r="AC276" s="494">
        <f>VLOOKUP(AB276,Sheet1!$B$2:$C$12,2,TRUE)</f>
        <v>7</v>
      </c>
      <c r="AD276" s="494"/>
      <c r="AE276" s="494" t="e">
        <f>VLOOKUP(AD276,Sheet1!$B$2:$C$12,2,TRUE)</f>
        <v>#N/A</v>
      </c>
      <c r="AF276" s="592" t="str">
        <f>VLOOKUP($E276,'[26]Tong hop ket qua'!$E$19:$M$219,9,0)</f>
        <v>Tốt</v>
      </c>
      <c r="AG276" s="709">
        <f t="shared" si="17"/>
        <v>7.7272727272727275</v>
      </c>
      <c r="AH276" s="709" t="str">
        <f t="shared" si="18"/>
        <v>11A*</v>
      </c>
      <c r="AI276" s="709">
        <f t="shared" si="19"/>
        <v>0</v>
      </c>
      <c r="AJ276" s="683"/>
      <c r="AK276" s="494" t="str">
        <f t="shared" si="20"/>
        <v>Tốt</v>
      </c>
      <c r="AL276" s="494" t="str">
        <f>VLOOKUP($E276,'cac dv gui'!$C$200:$AD$225,25,0)</f>
        <v>Xuất sắc</v>
      </c>
      <c r="AM276" s="494" t="str">
        <f>VLOOKUP($E276,'cac dv gui'!$C$200:$AD$225,26,0)</f>
        <v>Tốt</v>
      </c>
      <c r="AN276" s="675"/>
      <c r="AO276" s="494"/>
      <c r="AP276" s="675"/>
      <c r="AQ276" s="675"/>
      <c r="AR276" s="675"/>
      <c r="AS276" s="675"/>
      <c r="AT276" s="494"/>
      <c r="AU276" s="684" t="s">
        <v>393</v>
      </c>
    </row>
    <row r="277" spans="1:47" s="684" customFormat="1" ht="24.95" customHeight="1" x14ac:dyDescent="0.25">
      <c r="A277" s="512" t="s">
        <v>1511</v>
      </c>
      <c r="B277" s="512">
        <f>COUNTIF($F$11:F277,F277)</f>
        <v>25</v>
      </c>
      <c r="C277" s="513" t="s">
        <v>985</v>
      </c>
      <c r="D277" s="594" t="s">
        <v>804</v>
      </c>
      <c r="E277" s="599" t="s">
        <v>820</v>
      </c>
      <c r="F277" s="518" t="s">
        <v>343</v>
      </c>
      <c r="G277" s="518" t="s">
        <v>974</v>
      </c>
      <c r="H277" s="494" t="str">
        <f>VLOOKUP(E277,'[16]Gui chi Quynh'!$C$7:$E$387,3,0)</f>
        <v>A4</v>
      </c>
      <c r="I277" s="494">
        <f>VLOOKUP(H277,Sheet1!$B$2:$C$12,2,TRUE)</f>
        <v>7</v>
      </c>
      <c r="J277" s="494" t="str">
        <f>VLOOKUP($E277,'[17]Gui chi Quynh'!$C$7:$E$387,3,0)</f>
        <v>A4</v>
      </c>
      <c r="K277" s="494">
        <f>VLOOKUP(J277,Sheet1!$B$2:$C$12,2,TRUE)</f>
        <v>7</v>
      </c>
      <c r="L277" s="494" t="str">
        <f>VLOOKUP(E277,'[18]Gui chi Quynh'!$C$7:$F$385,3,0)</f>
        <v>A4</v>
      </c>
      <c r="M277" s="494">
        <f>VLOOKUP(L277,Sheet1!$B$2:$C$12,2,TRUE)</f>
        <v>7</v>
      </c>
      <c r="N277" s="494" t="str">
        <f>VLOOKUP(E277,'[19]Gui chi Quynh'!$C$7:$E$391,3,0)</f>
        <v>A4</v>
      </c>
      <c r="O277" s="494">
        <f>VLOOKUP(N277,Sheet1!$B$2:$C$12,2,TRUE)</f>
        <v>7</v>
      </c>
      <c r="P277" s="494" t="str">
        <f>VLOOKUP(E277,'[20]Gui chi Quynh'!$C$7:$E$391,3,0)</f>
        <v>A3</v>
      </c>
      <c r="Q277" s="494">
        <f>VLOOKUP(P277,Sheet1!$B$2:$C$12,2,TRUE)</f>
        <v>8</v>
      </c>
      <c r="R277" s="494" t="str">
        <f>VLOOKUP($E277,'[21]Gui chi Quynh'!$C$7:$E$390,3,0)</f>
        <v>A4</v>
      </c>
      <c r="S277" s="494">
        <f>VLOOKUP(R277,Sheet1!$B$2:$C$12,2,TRUE)</f>
        <v>7</v>
      </c>
      <c r="T277" s="494" t="str">
        <f>VLOOKUP($E277,'[22]Gui chi Quynh'!$C$7:$E$390,3,0)</f>
        <v>B2</v>
      </c>
      <c r="U277" s="494">
        <f>VLOOKUP(T277,Sheet1!$B$2:$C$12,2,TRUE)</f>
        <v>5</v>
      </c>
      <c r="V277" s="494" t="str">
        <f>VLOOKUP($E277,'[23]Gui chi Quynh'!$C$7:$E$389,3,0)</f>
        <v>A4</v>
      </c>
      <c r="W277" s="494">
        <f>VLOOKUP(V277,Sheet1!$B$2:$C$12,2,TRUE)</f>
        <v>7</v>
      </c>
      <c r="X277" s="494" t="str">
        <f>VLOOKUP($E277,'[24]Gui chi Quynh'!$C$7:$E$389,3,0)</f>
        <v>A4</v>
      </c>
      <c r="Y277" s="494">
        <f>VLOOKUP(X277,Sheet1!$B$2:$C$12,2,TRUE)</f>
        <v>7</v>
      </c>
      <c r="Z277" s="494" t="str">
        <f>VLOOKUP($E277,'[25]Gui chi Quynh'!$C$7:$E$388,3,0)</f>
        <v>A4</v>
      </c>
      <c r="AA277" s="494">
        <f>VLOOKUP(Z277,Sheet1!$B$2:$C$12,2,TRUE)</f>
        <v>7</v>
      </c>
      <c r="AB277" s="494" t="str">
        <f>VLOOKUP($E277,'T5'!$E$9:$AH$337,24,0)</f>
        <v>A4</v>
      </c>
      <c r="AC277" s="494">
        <f>VLOOKUP(AB277,Sheet1!$B$2:$C$12,2,TRUE)</f>
        <v>7</v>
      </c>
      <c r="AD277" s="494"/>
      <c r="AE277" s="494" t="e">
        <f>VLOOKUP(AD277,Sheet1!$B$2:$C$12,2,TRUE)</f>
        <v>#N/A</v>
      </c>
      <c r="AF277" s="592" t="str">
        <f>VLOOKUP($E277,'[26]Tong hop ket qua'!$E$19:$M$219,9,0)</f>
        <v>Khá</v>
      </c>
      <c r="AG277" s="709">
        <f t="shared" si="17"/>
        <v>6.9090909090909092</v>
      </c>
      <c r="AH277" s="709" t="str">
        <f t="shared" si="18"/>
        <v>10A*</v>
      </c>
      <c r="AI277" s="709">
        <f t="shared" si="19"/>
        <v>1</v>
      </c>
      <c r="AJ277" s="683"/>
      <c r="AK277" s="494" t="str">
        <f t="shared" si="20"/>
        <v>Tốt</v>
      </c>
      <c r="AL277" s="494" t="str">
        <f>VLOOKUP($E277,'cac dv gui'!$C$200:$AD$225,25,0)</f>
        <v>Tốt</v>
      </c>
      <c r="AM277" s="494" t="str">
        <f>VLOOKUP($E277,'cac dv gui'!$C$200:$AD$225,26,0)</f>
        <v>Tốt</v>
      </c>
      <c r="AN277" s="675"/>
      <c r="AO277" s="494"/>
      <c r="AP277" s="675"/>
      <c r="AQ277" s="675"/>
      <c r="AR277" s="675"/>
      <c r="AS277" s="675"/>
      <c r="AT277" s="494"/>
      <c r="AU277" s="684" t="s">
        <v>393</v>
      </c>
    </row>
    <row r="278" spans="1:47" s="684" customFormat="1" ht="44.25" customHeight="1" x14ac:dyDescent="0.25">
      <c r="A278" s="512" t="s">
        <v>1512</v>
      </c>
      <c r="B278" s="512">
        <f>COUNTIF($F$11:F278,F278)</f>
        <v>26</v>
      </c>
      <c r="C278" s="512" t="s">
        <v>985</v>
      </c>
      <c r="D278" s="594" t="s">
        <v>1045</v>
      </c>
      <c r="E278" s="554" t="s">
        <v>1046</v>
      </c>
      <c r="F278" s="523" t="s">
        <v>343</v>
      </c>
      <c r="G278" s="523" t="s">
        <v>974</v>
      </c>
      <c r="H278" s="494"/>
      <c r="I278" s="494"/>
      <c r="J278" s="494"/>
      <c r="K278" s="494"/>
      <c r="L278" s="494"/>
      <c r="M278" s="494"/>
      <c r="N278" s="494" t="str">
        <f>VLOOKUP(E278,'[19]Gui chi Quynh'!$C$7:$E$391,3,0)</f>
        <v>A4</v>
      </c>
      <c r="O278" s="494">
        <f>VLOOKUP(N278,Sheet1!$B$2:$C$12,2,TRUE)</f>
        <v>7</v>
      </c>
      <c r="P278" s="494" t="str">
        <f>VLOOKUP(E278,'[20]Gui chi Quynh'!$C$7:$E$391,3,0)</f>
        <v>A3</v>
      </c>
      <c r="Q278" s="494">
        <f>VLOOKUP(P278,Sheet1!$B$2:$C$12,2,TRUE)</f>
        <v>8</v>
      </c>
      <c r="R278" s="494" t="str">
        <f>VLOOKUP($E278,'[21]Gui chi Quynh'!$C$7:$E$390,3,0)</f>
        <v>A4</v>
      </c>
      <c r="S278" s="494">
        <f>VLOOKUP(R278,Sheet1!$B$2:$C$12,2,TRUE)</f>
        <v>7</v>
      </c>
      <c r="T278" s="494" t="str">
        <f>VLOOKUP($E278,'[22]Gui chi Quynh'!$C$7:$E$390,3,0)</f>
        <v>A4</v>
      </c>
      <c r="U278" s="494">
        <f>VLOOKUP(T278,Sheet1!$B$2:$C$12,2,TRUE)</f>
        <v>7</v>
      </c>
      <c r="V278" s="494" t="str">
        <f>VLOOKUP($E278,'[23]Gui chi Quynh'!$C$7:$E$389,3,0)</f>
        <v>A4</v>
      </c>
      <c r="W278" s="494">
        <f>VLOOKUP(V278,Sheet1!$B$2:$C$12,2,TRUE)</f>
        <v>7</v>
      </c>
      <c r="X278" s="494" t="str">
        <f>VLOOKUP($E278,'[24]Gui chi Quynh'!$C$7:$E$389,3,0)</f>
        <v>A4</v>
      </c>
      <c r="Y278" s="494">
        <f>VLOOKUP(X278,Sheet1!$B$2:$C$12,2,TRUE)</f>
        <v>7</v>
      </c>
      <c r="Z278" s="494" t="str">
        <f>VLOOKUP($E278,'[25]Gui chi Quynh'!$C$7:$E$388,3,0)</f>
        <v>A4</v>
      </c>
      <c r="AA278" s="494">
        <f>VLOOKUP(Z278,Sheet1!$B$2:$C$12,2,TRUE)</f>
        <v>7</v>
      </c>
      <c r="AB278" s="494" t="str">
        <f>VLOOKUP($E278,'T5'!$E$9:$AH$337,24,0)</f>
        <v>A4</v>
      </c>
      <c r="AC278" s="494">
        <f>VLOOKUP(AB278,Sheet1!$B$2:$C$12,2,TRUE)</f>
        <v>7</v>
      </c>
      <c r="AD278" s="494"/>
      <c r="AE278" s="494" t="e">
        <f>VLOOKUP(AD278,Sheet1!$B$2:$C$12,2,TRUE)</f>
        <v>#N/A</v>
      </c>
      <c r="AF278" s="592" t="str">
        <f>VLOOKUP($E278,'[26]Tong hop ket qua'!$E$19:$M$219,9,0)</f>
        <v>Khá</v>
      </c>
      <c r="AG278" s="709">
        <f>(I278+K278+M278+O278+Q278+S278+U278+W278+Y278+AA278+AC278)/8</f>
        <v>7.125</v>
      </c>
      <c r="AH278" s="709" t="str">
        <f t="shared" si="18"/>
        <v xml:space="preserve">8A* </v>
      </c>
      <c r="AI278" s="709">
        <f t="shared" si="19"/>
        <v>0</v>
      </c>
      <c r="AJ278" s="683"/>
      <c r="AK278" s="494" t="str">
        <f t="shared" si="20"/>
        <v>Tốt</v>
      </c>
      <c r="AL278" s="494" t="str">
        <f>VLOOKUP($E278,'cac dv gui'!$C$200:$AD$225,25,0)</f>
        <v>Tốt</v>
      </c>
      <c r="AM278" s="494" t="str">
        <f>VLOOKUP($E278,'cac dv gui'!$C$200:$AD$225,26,0)</f>
        <v>Tốt</v>
      </c>
      <c r="AN278" s="675"/>
      <c r="AO278" s="494"/>
      <c r="AP278" s="675"/>
      <c r="AQ278" s="675"/>
      <c r="AR278" s="675"/>
      <c r="AS278" s="675"/>
      <c r="AT278" s="678" t="s">
        <v>1122</v>
      </c>
      <c r="AU278" s="684" t="s">
        <v>393</v>
      </c>
    </row>
    <row r="279" spans="1:47" s="684" customFormat="1" ht="39" customHeight="1" x14ac:dyDescent="0.25">
      <c r="A279" s="512" t="s">
        <v>1513</v>
      </c>
      <c r="B279" s="512">
        <f>COUNTIF($F$11:F299,F279)</f>
        <v>31</v>
      </c>
      <c r="C279" s="512" t="s">
        <v>985</v>
      </c>
      <c r="D279" s="514" t="s">
        <v>1047</v>
      </c>
      <c r="E279" s="521" t="s">
        <v>1048</v>
      </c>
      <c r="F279" s="522" t="s">
        <v>372</v>
      </c>
      <c r="G279" s="523" t="s">
        <v>974</v>
      </c>
      <c r="H279" s="494"/>
      <c r="I279" s="494"/>
      <c r="J279" s="494"/>
      <c r="K279" s="494"/>
      <c r="L279" s="494"/>
      <c r="M279" s="494"/>
      <c r="N279" s="494" t="str">
        <f>VLOOKUP(E279,'[19]Gui chi Quynh'!$C$7:$E$391,3,0)</f>
        <v>A4</v>
      </c>
      <c r="O279" s="494">
        <f>VLOOKUP(N279,Sheet1!$B$2:$C$12,2,TRUE)</f>
        <v>7</v>
      </c>
      <c r="P279" s="494" t="str">
        <f>VLOOKUP(E279,'[20]Gui chi Quynh'!$C$7:$E$391,3,0)</f>
        <v>A4</v>
      </c>
      <c r="Q279" s="494">
        <f>VLOOKUP(P279,Sheet1!$B$2:$C$12,2,TRUE)</f>
        <v>7</v>
      </c>
      <c r="R279" s="494" t="str">
        <f>VLOOKUP($E279,'[21]Gui chi Quynh'!$C$7:$E$390,3,0)</f>
        <v>A4</v>
      </c>
      <c r="S279" s="494">
        <f>VLOOKUP(R279,Sheet1!$B$2:$C$12,2,TRUE)</f>
        <v>7</v>
      </c>
      <c r="T279" s="494" t="str">
        <f>VLOOKUP($E279,'[22]Gui chi Quynh'!$C$7:$E$390,3,0)</f>
        <v>A4</v>
      </c>
      <c r="U279" s="494">
        <f>VLOOKUP(T279,Sheet1!$B$2:$C$12,2,TRUE)</f>
        <v>7</v>
      </c>
      <c r="V279" s="494" t="str">
        <f>VLOOKUP($E279,'[23]Gui chi Quynh'!$C$7:$E$389,3,0)</f>
        <v>A3</v>
      </c>
      <c r="W279" s="494">
        <f>VLOOKUP(V279,Sheet1!$B$2:$C$12,2,TRUE)</f>
        <v>8</v>
      </c>
      <c r="X279" s="494" t="str">
        <f>VLOOKUP($E279,'[24]Gui chi Quynh'!$C$7:$E$389,3,0)</f>
        <v>A3</v>
      </c>
      <c r="Y279" s="494">
        <f>VLOOKUP(X279,Sheet1!$B$2:$C$12,2,TRUE)</f>
        <v>8</v>
      </c>
      <c r="Z279" s="494" t="str">
        <f>VLOOKUP($E279,'[25]Gui chi Quynh'!$C$7:$E$388,3,0)</f>
        <v>A4</v>
      </c>
      <c r="AA279" s="494">
        <f>VLOOKUP(Z279,Sheet1!$B$2:$C$12,2,TRUE)</f>
        <v>7</v>
      </c>
      <c r="AB279" s="494" t="str">
        <f>VLOOKUP($E279,'T5'!$E$9:$AH$337,24,0)</f>
        <v>A4</v>
      </c>
      <c r="AC279" s="494">
        <f>VLOOKUP(AB279,Sheet1!$B$2:$C$12,2,TRUE)</f>
        <v>7</v>
      </c>
      <c r="AD279" s="494"/>
      <c r="AE279" s="494" t="e">
        <f>VLOOKUP(AD279,Sheet1!$B$2:$C$12,2,TRUE)</f>
        <v>#N/A</v>
      </c>
      <c r="AF279" s="592"/>
      <c r="AG279" s="709">
        <f>(I279+K279+M279+O279+Q279+S279+U279+W279+Y279+AA279+AC279)/8</f>
        <v>7.25</v>
      </c>
      <c r="AH279" s="709" t="str">
        <f t="shared" si="18"/>
        <v xml:space="preserve">8A* </v>
      </c>
      <c r="AI279" s="709">
        <f t="shared" si="19"/>
        <v>0</v>
      </c>
      <c r="AJ279" s="683"/>
      <c r="AK279" s="494" t="str">
        <f t="shared" si="20"/>
        <v>Tốt</v>
      </c>
      <c r="AL279" s="494" t="str">
        <f>VLOOKUP($E279,'cac dv gui'!$C$6:$AD$36,25,0)</f>
        <v>Tốt</v>
      </c>
      <c r="AM279" s="494" t="str">
        <f>VLOOKUP($E279,'cac dv gui'!$C$6:$AD$36,26,0)</f>
        <v>Tốt</v>
      </c>
      <c r="AN279" s="675"/>
      <c r="AO279" s="494"/>
      <c r="AP279" s="675"/>
      <c r="AQ279" s="675"/>
      <c r="AR279" s="675"/>
      <c r="AS279" s="675"/>
      <c r="AT279" s="678" t="s">
        <v>1122</v>
      </c>
      <c r="AU279" s="684" t="s">
        <v>393</v>
      </c>
    </row>
    <row r="280" spans="1:47" s="684" customFormat="1" ht="24.95" customHeight="1" x14ac:dyDescent="0.25">
      <c r="A280" s="512" t="s">
        <v>1514</v>
      </c>
      <c r="B280" s="512">
        <f>COUNTIF($F$11:F117,F280)</f>
        <v>4</v>
      </c>
      <c r="C280" s="513" t="s">
        <v>985</v>
      </c>
      <c r="D280" s="514" t="s">
        <v>164</v>
      </c>
      <c r="E280" s="520" t="s">
        <v>641</v>
      </c>
      <c r="F280" s="518" t="s">
        <v>372</v>
      </c>
      <c r="G280" s="518" t="s">
        <v>974</v>
      </c>
      <c r="H280" s="494" t="str">
        <f>VLOOKUP(E280,'[16]Gui chi Quynh'!$C$7:$E$387,3,0)</f>
        <v>A4</v>
      </c>
      <c r="I280" s="494">
        <f>VLOOKUP(H280,Sheet1!$B$2:$C$12,2,TRUE)</f>
        <v>7</v>
      </c>
      <c r="J280" s="494" t="str">
        <f>VLOOKUP($E280,'[17]Gui chi Quynh'!$C$7:$E$387,3,0)</f>
        <v>A4</v>
      </c>
      <c r="K280" s="494">
        <f>VLOOKUP(J280,Sheet1!$B$2:$C$12,2,TRUE)</f>
        <v>7</v>
      </c>
      <c r="L280" s="494" t="str">
        <f>VLOOKUP(E280,'[18]Gui chi Quynh'!$C$7:$F$385,3,0)</f>
        <v>A3</v>
      </c>
      <c r="M280" s="494">
        <f>VLOOKUP(L280,Sheet1!$B$2:$C$12,2,TRUE)</f>
        <v>8</v>
      </c>
      <c r="N280" s="494" t="str">
        <f>VLOOKUP(E280,'[19]Gui chi Quynh'!$C$7:$E$391,3,0)</f>
        <v>A4</v>
      </c>
      <c r="O280" s="494">
        <f>VLOOKUP(N280,Sheet1!$B$2:$C$12,2,TRUE)</f>
        <v>7</v>
      </c>
      <c r="P280" s="494" t="str">
        <f>VLOOKUP(E280,'[20]Gui chi Quynh'!$C$7:$E$391,3,0)</f>
        <v>A3</v>
      </c>
      <c r="Q280" s="494">
        <f>VLOOKUP(P280,Sheet1!$B$2:$C$12,2,TRUE)</f>
        <v>8</v>
      </c>
      <c r="R280" s="494" t="str">
        <f>VLOOKUP($E280,'[21]Gui chi Quynh'!$C$7:$E$390,3,0)</f>
        <v>A3</v>
      </c>
      <c r="S280" s="494">
        <f>VLOOKUP(R280,Sheet1!$B$2:$C$12,2,TRUE)</f>
        <v>8</v>
      </c>
      <c r="T280" s="494" t="str">
        <f>VLOOKUP($E280,'[22]Gui chi Quynh'!$C$7:$E$390,3,0)</f>
        <v>A4</v>
      </c>
      <c r="U280" s="494">
        <f>VLOOKUP(T280,Sheet1!$B$2:$C$12,2,TRUE)</f>
        <v>7</v>
      </c>
      <c r="V280" s="494" t="str">
        <f>VLOOKUP($E280,'[23]Gui chi Quynh'!$C$7:$E$389,3,0)</f>
        <v>A4</v>
      </c>
      <c r="W280" s="494">
        <f>VLOOKUP(V280,Sheet1!$B$2:$C$12,2,TRUE)</f>
        <v>7</v>
      </c>
      <c r="X280" s="494" t="str">
        <f>VLOOKUP($E280,'[24]Gui chi Quynh'!$C$7:$E$389,3,0)</f>
        <v>A4</v>
      </c>
      <c r="Y280" s="494">
        <f>VLOOKUP(X280,Sheet1!$B$2:$C$12,2,TRUE)</f>
        <v>7</v>
      </c>
      <c r="Z280" s="494" t="str">
        <f>VLOOKUP($E280,'[25]Gui chi Quynh'!$C$7:$E$388,3,0)</f>
        <v>A4</v>
      </c>
      <c r="AA280" s="494">
        <f>VLOOKUP(Z280,Sheet1!$B$2:$C$12,2,TRUE)</f>
        <v>7</v>
      </c>
      <c r="AB280" s="494" t="str">
        <f>VLOOKUP($E280,'T5'!$E$9:$AH$337,24,0)</f>
        <v>A4</v>
      </c>
      <c r="AC280" s="494">
        <f>VLOOKUP(AB280,Sheet1!$B$2:$C$12,2,TRUE)</f>
        <v>7</v>
      </c>
      <c r="AD280" s="494"/>
      <c r="AE280" s="494" t="e">
        <f>VLOOKUP(AD280,Sheet1!$B$2:$C$12,2,TRUE)</f>
        <v>#N/A</v>
      </c>
      <c r="AF280" s="592"/>
      <c r="AG280" s="709">
        <f>(I280+K280+M280+O280+Q280+S280+U280+W280+Y280+AA280+AC280)/11</f>
        <v>7.2727272727272725</v>
      </c>
      <c r="AH280" s="709" t="str">
        <f t="shared" si="18"/>
        <v>11A*</v>
      </c>
      <c r="AI280" s="709">
        <f t="shared" si="19"/>
        <v>0</v>
      </c>
      <c r="AJ280" s="683"/>
      <c r="AK280" s="494" t="str">
        <f t="shared" si="20"/>
        <v>Tốt</v>
      </c>
      <c r="AL280" s="494" t="str">
        <f>VLOOKUP($E280,'cac dv gui'!$C$6:$AD$36,25,0)</f>
        <v>Tốt</v>
      </c>
      <c r="AM280" s="494" t="str">
        <f>VLOOKUP($E280,'cac dv gui'!$C$6:$AD$36,26,0)</f>
        <v>Tốt</v>
      </c>
      <c r="AN280" s="675"/>
      <c r="AO280" s="494"/>
      <c r="AP280" s="675"/>
      <c r="AQ280" s="675"/>
      <c r="AR280" s="675"/>
      <c r="AS280" s="675"/>
      <c r="AT280" s="494"/>
      <c r="AU280" s="684" t="s">
        <v>393</v>
      </c>
    </row>
    <row r="281" spans="1:47" s="684" customFormat="1" ht="24.95" customHeight="1" x14ac:dyDescent="0.25">
      <c r="A281" s="512" t="s">
        <v>1515</v>
      </c>
      <c r="B281" s="512">
        <f>COUNTIF($F$11:F281,F281)</f>
        <v>13</v>
      </c>
      <c r="C281" s="513" t="s">
        <v>984</v>
      </c>
      <c r="D281" s="514" t="s">
        <v>166</v>
      </c>
      <c r="E281" s="520" t="s">
        <v>642</v>
      </c>
      <c r="F281" s="518" t="s">
        <v>372</v>
      </c>
      <c r="G281" s="518" t="s">
        <v>974</v>
      </c>
      <c r="H281" s="494" t="str">
        <f>VLOOKUP(E281,'[16]Gui chi Quynh'!$C$7:$E$387,3,0)</f>
        <v>A4</v>
      </c>
      <c r="I281" s="494">
        <f>VLOOKUP(H281,Sheet1!$B$2:$C$12,2,TRUE)</f>
        <v>7</v>
      </c>
      <c r="J281" s="494" t="str">
        <f>VLOOKUP($E281,'[17]Gui chi Quynh'!$C$7:$E$387,3,0)</f>
        <v>A4</v>
      </c>
      <c r="K281" s="494">
        <f>VLOOKUP(J281,Sheet1!$B$2:$C$12,2,TRUE)</f>
        <v>7</v>
      </c>
      <c r="L281" s="494" t="str">
        <f>VLOOKUP(E281,'[18]Gui chi Quynh'!$C$7:$F$385,3,0)</f>
        <v>A3</v>
      </c>
      <c r="M281" s="494">
        <f>VLOOKUP(L281,Sheet1!$B$2:$C$12,2,TRUE)</f>
        <v>8</v>
      </c>
      <c r="N281" s="494" t="str">
        <f>VLOOKUP(E281,'[19]Gui chi Quynh'!$C$7:$E$391,3,0)</f>
        <v>A4</v>
      </c>
      <c r="O281" s="494">
        <f>VLOOKUP(N281,Sheet1!$B$2:$C$12,2,TRUE)</f>
        <v>7</v>
      </c>
      <c r="P281" s="494" t="str">
        <f>VLOOKUP(E281,'[20]Gui chi Quynh'!$C$7:$E$391,3,0)</f>
        <v>A3</v>
      </c>
      <c r="Q281" s="494">
        <f>VLOOKUP(P281,Sheet1!$B$2:$C$12,2,TRUE)</f>
        <v>8</v>
      </c>
      <c r="R281" s="494" t="str">
        <f>VLOOKUP($E281,'[21]Gui chi Quynh'!$C$7:$E$390,3,0)</f>
        <v>A3</v>
      </c>
      <c r="S281" s="494">
        <f>VLOOKUP(R281,Sheet1!$B$2:$C$12,2,TRUE)</f>
        <v>8</v>
      </c>
      <c r="T281" s="494" t="str">
        <f>VLOOKUP($E281,'[22]Gui chi Quynh'!$C$7:$E$390,3,0)</f>
        <v>A3</v>
      </c>
      <c r="U281" s="494">
        <f>VLOOKUP(T281,Sheet1!$B$2:$C$12,2,TRUE)</f>
        <v>8</v>
      </c>
      <c r="V281" s="494" t="str">
        <f>VLOOKUP($E281,'[23]Gui chi Quynh'!$C$7:$E$389,3,0)</f>
        <v>A3</v>
      </c>
      <c r="W281" s="494">
        <f>VLOOKUP(V281,Sheet1!$B$2:$C$12,2,TRUE)</f>
        <v>8</v>
      </c>
      <c r="X281" s="494" t="str">
        <f>VLOOKUP($E281,'[24]Gui chi Quynh'!$C$7:$E$389,3,0)</f>
        <v>A3</v>
      </c>
      <c r="Y281" s="494">
        <f>VLOOKUP(X281,Sheet1!$B$2:$C$12,2,TRUE)</f>
        <v>8</v>
      </c>
      <c r="Z281" s="494" t="str">
        <f>VLOOKUP($E281,'[25]Gui chi Quynh'!$C$7:$E$388,3,0)</f>
        <v>A2</v>
      </c>
      <c r="AA281" s="494">
        <f>VLOOKUP(Z281,Sheet1!$B$2:$C$12,2,TRUE)</f>
        <v>9</v>
      </c>
      <c r="AB281" s="494" t="str">
        <f>VLOOKUP($E281,'T5'!$E$9:$AH$337,24,0)</f>
        <v>A4</v>
      </c>
      <c r="AC281" s="494">
        <f>VLOOKUP(AB281,Sheet1!$B$2:$C$12,2,TRUE)</f>
        <v>7</v>
      </c>
      <c r="AD281" s="494"/>
      <c r="AE281" s="494" t="e">
        <f>VLOOKUP(AD281,Sheet1!$B$2:$C$12,2,TRUE)</f>
        <v>#N/A</v>
      </c>
      <c r="AF281" s="592"/>
      <c r="AG281" s="709">
        <f t="shared" si="17"/>
        <v>7.7272727272727275</v>
      </c>
      <c r="AH281" s="709" t="str">
        <f t="shared" si="18"/>
        <v>11A*</v>
      </c>
      <c r="AI281" s="709">
        <f t="shared" si="19"/>
        <v>0</v>
      </c>
      <c r="AJ281" s="683"/>
      <c r="AK281" s="494" t="str">
        <f t="shared" si="20"/>
        <v>Tốt</v>
      </c>
      <c r="AL281" s="494" t="str">
        <f>VLOOKUP($E281,'cac dv gui'!$C$6:$AD$36,25,0)</f>
        <v>Tốt</v>
      </c>
      <c r="AM281" s="494" t="str">
        <f>VLOOKUP($E281,'cac dv gui'!$C$6:$AD$36,26,0)</f>
        <v>Tốt</v>
      </c>
      <c r="AN281" s="675"/>
      <c r="AO281" s="494"/>
      <c r="AP281" s="675"/>
      <c r="AQ281" s="675"/>
      <c r="AR281" s="675"/>
      <c r="AS281" s="675"/>
      <c r="AT281" s="494"/>
      <c r="AU281" s="684" t="s">
        <v>393</v>
      </c>
    </row>
    <row r="282" spans="1:47" s="684" customFormat="1" ht="24.95" customHeight="1" x14ac:dyDescent="0.25">
      <c r="A282" s="512" t="s">
        <v>1516</v>
      </c>
      <c r="B282" s="512">
        <f>COUNTIF($F$11:F282,F282)</f>
        <v>14</v>
      </c>
      <c r="C282" s="513" t="s">
        <v>985</v>
      </c>
      <c r="D282" s="514" t="s">
        <v>167</v>
      </c>
      <c r="E282" s="520" t="s">
        <v>643</v>
      </c>
      <c r="F282" s="518" t="s">
        <v>372</v>
      </c>
      <c r="G282" s="518" t="s">
        <v>974</v>
      </c>
      <c r="H282" s="494" t="str">
        <f>VLOOKUP(E282,'[16]Gui chi Quynh'!$C$7:$E$387,3,0)</f>
        <v>A4</v>
      </c>
      <c r="I282" s="494">
        <f>VLOOKUP(H282,Sheet1!$B$2:$C$12,2,TRUE)</f>
        <v>7</v>
      </c>
      <c r="J282" s="494" t="str">
        <f>VLOOKUP($E282,'[17]Gui chi Quynh'!$C$7:$E$387,3,0)</f>
        <v>A4</v>
      </c>
      <c r="K282" s="494">
        <f>VLOOKUP(J282,Sheet1!$B$2:$C$12,2,TRUE)</f>
        <v>7</v>
      </c>
      <c r="L282" s="494" t="str">
        <f>VLOOKUP(E282,'[18]Gui chi Quynh'!$C$7:$F$385,3,0)</f>
        <v>A4</v>
      </c>
      <c r="M282" s="494">
        <f>VLOOKUP(L282,Sheet1!$B$2:$C$12,2,TRUE)</f>
        <v>7</v>
      </c>
      <c r="N282" s="494" t="str">
        <f>VLOOKUP(E282,'[19]Gui chi Quynh'!$C$7:$E$391,3,0)</f>
        <v>A4</v>
      </c>
      <c r="O282" s="494">
        <f>VLOOKUP(N282,Sheet1!$B$2:$C$12,2,TRUE)</f>
        <v>7</v>
      </c>
      <c r="P282" s="494" t="str">
        <f>VLOOKUP(E282,'[20]Gui chi Quynh'!$C$7:$E$391,3,0)</f>
        <v>A3</v>
      </c>
      <c r="Q282" s="494">
        <f>VLOOKUP(P282,Sheet1!$B$2:$C$12,2,TRUE)</f>
        <v>8</v>
      </c>
      <c r="R282" s="494" t="str">
        <f>VLOOKUP($E282,'[21]Gui chi Quynh'!$C$7:$E$390,3,0)</f>
        <v>A3</v>
      </c>
      <c r="S282" s="494">
        <f>VLOOKUP(R282,Sheet1!$B$2:$C$12,2,TRUE)</f>
        <v>8</v>
      </c>
      <c r="T282" s="494" t="str">
        <f>VLOOKUP($E282,'[22]Gui chi Quynh'!$C$7:$E$390,3,0)</f>
        <v>A4</v>
      </c>
      <c r="U282" s="494">
        <f>VLOOKUP(T282,Sheet1!$B$2:$C$12,2,TRUE)</f>
        <v>7</v>
      </c>
      <c r="V282" s="494" t="str">
        <f>VLOOKUP($E282,'[23]Gui chi Quynh'!$C$7:$E$389,3,0)</f>
        <v>A4</v>
      </c>
      <c r="W282" s="494">
        <f>VLOOKUP(V282,Sheet1!$B$2:$C$12,2,TRUE)</f>
        <v>7</v>
      </c>
      <c r="X282" s="494" t="str">
        <f>VLOOKUP($E282,'[24]Gui chi Quynh'!$C$7:$E$389,3,0)</f>
        <v>A4</v>
      </c>
      <c r="Y282" s="494">
        <f>VLOOKUP(X282,Sheet1!$B$2:$C$12,2,TRUE)</f>
        <v>7</v>
      </c>
      <c r="Z282" s="494" t="str">
        <f>VLOOKUP($E282,'[25]Gui chi Quynh'!$C$7:$E$388,3,0)</f>
        <v>A4</v>
      </c>
      <c r="AA282" s="494">
        <f>VLOOKUP(Z282,Sheet1!$B$2:$C$12,2,TRUE)</f>
        <v>7</v>
      </c>
      <c r="AB282" s="494" t="str">
        <f>VLOOKUP($E282,'T5'!$E$9:$AH$337,24,0)</f>
        <v>A4</v>
      </c>
      <c r="AC282" s="494">
        <f>VLOOKUP(AB282,Sheet1!$B$2:$C$12,2,TRUE)</f>
        <v>7</v>
      </c>
      <c r="AD282" s="494"/>
      <c r="AE282" s="494" t="e">
        <f>VLOOKUP(AD282,Sheet1!$B$2:$C$12,2,TRUE)</f>
        <v>#N/A</v>
      </c>
      <c r="AF282" s="592"/>
      <c r="AG282" s="709">
        <f t="shared" si="17"/>
        <v>7.1818181818181817</v>
      </c>
      <c r="AH282" s="709" t="str">
        <f t="shared" si="18"/>
        <v>11A*</v>
      </c>
      <c r="AI282" s="709">
        <f t="shared" si="19"/>
        <v>0</v>
      </c>
      <c r="AJ282" s="683"/>
      <c r="AK282" s="494" t="str">
        <f t="shared" si="20"/>
        <v>Tốt</v>
      </c>
      <c r="AL282" s="494" t="str">
        <f>VLOOKUP($E282,'cac dv gui'!$C$6:$AD$36,25,0)</f>
        <v>Tốt</v>
      </c>
      <c r="AM282" s="494" t="str">
        <f>VLOOKUP($E282,'cac dv gui'!$C$6:$AD$36,26,0)</f>
        <v>Tốt</v>
      </c>
      <c r="AN282" s="675"/>
      <c r="AO282" s="494"/>
      <c r="AP282" s="675"/>
      <c r="AQ282" s="675"/>
      <c r="AR282" s="675"/>
      <c r="AS282" s="675"/>
      <c r="AT282" s="494"/>
      <c r="AU282" s="684" t="s">
        <v>393</v>
      </c>
    </row>
    <row r="283" spans="1:47" s="684" customFormat="1" ht="24.95" customHeight="1" x14ac:dyDescent="0.25">
      <c r="A283" s="512" t="s">
        <v>1517</v>
      </c>
      <c r="B283" s="512">
        <f>COUNTIF($F$11:F283,F283)</f>
        <v>15</v>
      </c>
      <c r="C283" s="513" t="s">
        <v>985</v>
      </c>
      <c r="D283" s="514" t="s">
        <v>172</v>
      </c>
      <c r="E283" s="520" t="s">
        <v>645</v>
      </c>
      <c r="F283" s="518" t="s">
        <v>372</v>
      </c>
      <c r="G283" s="518" t="s">
        <v>974</v>
      </c>
      <c r="H283" s="494" t="str">
        <f>VLOOKUP(E283,'[16]Gui chi Quynh'!$C$7:$E$387,3,0)</f>
        <v>A4</v>
      </c>
      <c r="I283" s="494">
        <f>VLOOKUP(H283,Sheet1!$B$2:$C$12,2,TRUE)</f>
        <v>7</v>
      </c>
      <c r="J283" s="494" t="str">
        <f>VLOOKUP($E283,'[17]Gui chi Quynh'!$C$7:$E$387,3,0)</f>
        <v>A4</v>
      </c>
      <c r="K283" s="494">
        <f>VLOOKUP(J283,Sheet1!$B$2:$C$12,2,TRUE)</f>
        <v>7</v>
      </c>
      <c r="L283" s="494" t="str">
        <f>VLOOKUP(E283,'[18]Gui chi Quynh'!$C$7:$F$385,3,0)</f>
        <v>A3</v>
      </c>
      <c r="M283" s="494">
        <f>VLOOKUP(L283,Sheet1!$B$2:$C$12,2,TRUE)</f>
        <v>8</v>
      </c>
      <c r="N283" s="494" t="str">
        <f>VLOOKUP(E283,'[19]Gui chi Quynh'!$C$7:$E$391,3,0)</f>
        <v>A4</v>
      </c>
      <c r="O283" s="494">
        <f>VLOOKUP(N283,Sheet1!$B$2:$C$12,2,TRUE)</f>
        <v>7</v>
      </c>
      <c r="P283" s="494" t="str">
        <f>VLOOKUP(E283,'[20]Gui chi Quynh'!$C$7:$E$391,3,0)</f>
        <v>A3</v>
      </c>
      <c r="Q283" s="494">
        <f>VLOOKUP(P283,Sheet1!$B$2:$C$12,2,TRUE)</f>
        <v>8</v>
      </c>
      <c r="R283" s="494" t="str">
        <f>VLOOKUP($E283,'[21]Gui chi Quynh'!$C$7:$E$390,3,0)</f>
        <v>A3</v>
      </c>
      <c r="S283" s="494">
        <f>VLOOKUP(R283,Sheet1!$B$2:$C$12,2,TRUE)</f>
        <v>8</v>
      </c>
      <c r="T283" s="494" t="str">
        <f>VLOOKUP($E283,'[22]Gui chi Quynh'!$C$7:$E$390,3,0)</f>
        <v>A4</v>
      </c>
      <c r="U283" s="494">
        <f>VLOOKUP(T283,Sheet1!$B$2:$C$12,2,TRUE)</f>
        <v>7</v>
      </c>
      <c r="V283" s="494" t="str">
        <f>VLOOKUP($E283,'[23]Gui chi Quynh'!$C$7:$E$389,3,0)</f>
        <v>A4</v>
      </c>
      <c r="W283" s="494">
        <f>VLOOKUP(V283,Sheet1!$B$2:$C$12,2,TRUE)</f>
        <v>7</v>
      </c>
      <c r="X283" s="494" t="str">
        <f>VLOOKUP($E283,'[24]Gui chi Quynh'!$C$7:$E$389,3,0)</f>
        <v>A3</v>
      </c>
      <c r="Y283" s="494">
        <f>VLOOKUP(X283,Sheet1!$B$2:$C$12,2,TRUE)</f>
        <v>8</v>
      </c>
      <c r="Z283" s="494" t="str">
        <f>VLOOKUP($E283,'[25]Gui chi Quynh'!$C$7:$E$388,3,0)</f>
        <v>A4</v>
      </c>
      <c r="AA283" s="494">
        <f>VLOOKUP(Z283,Sheet1!$B$2:$C$12,2,TRUE)</f>
        <v>7</v>
      </c>
      <c r="AB283" s="494" t="str">
        <f>VLOOKUP($E283,'T5'!$E$9:$AH$337,24,0)</f>
        <v>A4</v>
      </c>
      <c r="AC283" s="494">
        <f>VLOOKUP(AB283,Sheet1!$B$2:$C$12,2,TRUE)</f>
        <v>7</v>
      </c>
      <c r="AD283" s="494"/>
      <c r="AE283" s="494" t="e">
        <f>VLOOKUP(AD283,Sheet1!$B$2:$C$12,2,TRUE)</f>
        <v>#N/A</v>
      </c>
      <c r="AF283" s="592" t="str">
        <f>VLOOKUP($E283,'[26]Tong hop ket qua'!$E$19:$M$219,9,0)</f>
        <v>Tốt</v>
      </c>
      <c r="AG283" s="709">
        <f t="shared" si="17"/>
        <v>7.3636363636363633</v>
      </c>
      <c r="AH283" s="709" t="str">
        <f t="shared" si="18"/>
        <v>11A*</v>
      </c>
      <c r="AI283" s="709">
        <f t="shared" si="19"/>
        <v>0</v>
      </c>
      <c r="AJ283" s="683"/>
      <c r="AK283" s="494" t="str">
        <f t="shared" si="20"/>
        <v>Tốt</v>
      </c>
      <c r="AL283" s="494" t="str">
        <f>VLOOKUP($E283,'cac dv gui'!$C$6:$AD$36,25,0)</f>
        <v>Tốt</v>
      </c>
      <c r="AM283" s="494" t="str">
        <f>VLOOKUP($E283,'cac dv gui'!$C$6:$AD$36,26,0)</f>
        <v>Tốt</v>
      </c>
      <c r="AN283" s="675"/>
      <c r="AO283" s="494"/>
      <c r="AP283" s="675"/>
      <c r="AQ283" s="675"/>
      <c r="AR283" s="675"/>
      <c r="AS283" s="675"/>
      <c r="AT283" s="494"/>
      <c r="AU283" s="684" t="s">
        <v>393</v>
      </c>
    </row>
    <row r="284" spans="1:47" s="684" customFormat="1" ht="24.95" customHeight="1" x14ac:dyDescent="0.25">
      <c r="A284" s="512" t="s">
        <v>1518</v>
      </c>
      <c r="B284" s="512">
        <f>COUNTIF($F$11:F284,F284)</f>
        <v>16</v>
      </c>
      <c r="C284" s="513" t="s">
        <v>985</v>
      </c>
      <c r="D284" s="514" t="s">
        <v>173</v>
      </c>
      <c r="E284" s="520" t="s">
        <v>646</v>
      </c>
      <c r="F284" s="518" t="s">
        <v>372</v>
      </c>
      <c r="G284" s="518" t="s">
        <v>974</v>
      </c>
      <c r="H284" s="494" t="str">
        <f>VLOOKUP(E284,'[16]Gui chi Quynh'!$C$7:$E$387,3,0)</f>
        <v>A4</v>
      </c>
      <c r="I284" s="494">
        <f>VLOOKUP(H284,Sheet1!$B$2:$C$12,2,TRUE)</f>
        <v>7</v>
      </c>
      <c r="J284" s="494" t="str">
        <f>VLOOKUP($E284,'[17]Gui chi Quynh'!$C$7:$E$387,3,0)</f>
        <v>A4</v>
      </c>
      <c r="K284" s="494">
        <f>VLOOKUP(J284,Sheet1!$B$2:$C$12,2,TRUE)</f>
        <v>7</v>
      </c>
      <c r="L284" s="494" t="str">
        <f>VLOOKUP(E284,'[18]Gui chi Quynh'!$C$7:$F$385,3,0)</f>
        <v>A4</v>
      </c>
      <c r="M284" s="494">
        <f>VLOOKUP(L284,Sheet1!$B$2:$C$12,2,TRUE)</f>
        <v>7</v>
      </c>
      <c r="N284" s="494" t="str">
        <f>VLOOKUP(E284,'[19]Gui chi Quynh'!$C$7:$E$391,3,0)</f>
        <v>A4</v>
      </c>
      <c r="O284" s="494">
        <f>VLOOKUP(N284,Sheet1!$B$2:$C$12,2,TRUE)</f>
        <v>7</v>
      </c>
      <c r="P284" s="494" t="str">
        <f>VLOOKUP(E284,'[20]Gui chi Quynh'!$C$7:$E$391,3,0)</f>
        <v>A3</v>
      </c>
      <c r="Q284" s="494">
        <f>VLOOKUP(P284,Sheet1!$B$2:$C$12,2,TRUE)</f>
        <v>8</v>
      </c>
      <c r="R284" s="494" t="str">
        <f>VLOOKUP($E284,'[21]Gui chi Quynh'!$C$7:$E$390,3,0)</f>
        <v>A3</v>
      </c>
      <c r="S284" s="494">
        <f>VLOOKUP(R284,Sheet1!$B$2:$C$12,2,TRUE)</f>
        <v>8</v>
      </c>
      <c r="T284" s="494" t="str">
        <f>VLOOKUP($E284,'[22]Gui chi Quynh'!$C$7:$E$390,3,0)</f>
        <v>A4</v>
      </c>
      <c r="U284" s="494">
        <f>VLOOKUP(T284,Sheet1!$B$2:$C$12,2,TRUE)</f>
        <v>7</v>
      </c>
      <c r="V284" s="494" t="str">
        <f>VLOOKUP($E284,'[23]Gui chi Quynh'!$C$7:$E$389,3,0)</f>
        <v>A4</v>
      </c>
      <c r="W284" s="494">
        <f>VLOOKUP(V284,Sheet1!$B$2:$C$12,2,TRUE)</f>
        <v>7</v>
      </c>
      <c r="X284" s="494" t="str">
        <f>VLOOKUP($E284,'[24]Gui chi Quynh'!$C$7:$E$389,3,0)</f>
        <v>A4</v>
      </c>
      <c r="Y284" s="494">
        <f>VLOOKUP(X284,Sheet1!$B$2:$C$12,2,TRUE)</f>
        <v>7</v>
      </c>
      <c r="Z284" s="494" t="str">
        <f>VLOOKUP($E284,'[25]Gui chi Quynh'!$C$7:$E$388,3,0)</f>
        <v>A3</v>
      </c>
      <c r="AA284" s="494">
        <f>VLOOKUP(Z284,Sheet1!$B$2:$C$12,2,TRUE)</f>
        <v>8</v>
      </c>
      <c r="AB284" s="494" t="str">
        <f>VLOOKUP($E284,'T5'!$E$9:$AH$337,24,0)</f>
        <v>A4</v>
      </c>
      <c r="AC284" s="494">
        <f>VLOOKUP(AB284,Sheet1!$B$2:$C$12,2,TRUE)</f>
        <v>7</v>
      </c>
      <c r="AD284" s="494"/>
      <c r="AE284" s="494" t="e">
        <f>VLOOKUP(AD284,Sheet1!$B$2:$C$12,2,TRUE)</f>
        <v>#N/A</v>
      </c>
      <c r="AF284" s="592"/>
      <c r="AG284" s="709">
        <f t="shared" si="17"/>
        <v>7.2727272727272725</v>
      </c>
      <c r="AH284" s="709" t="str">
        <f t="shared" si="18"/>
        <v>11A*</v>
      </c>
      <c r="AI284" s="709">
        <f t="shared" si="19"/>
        <v>0</v>
      </c>
      <c r="AJ284" s="683"/>
      <c r="AK284" s="494" t="str">
        <f t="shared" si="20"/>
        <v>Tốt</v>
      </c>
      <c r="AL284" s="494" t="str">
        <f>VLOOKUP($E284,'cac dv gui'!$C$6:$AD$36,25,0)</f>
        <v>Xuất sắc</v>
      </c>
      <c r="AM284" s="494" t="str">
        <f>VLOOKUP($E284,'cac dv gui'!$C$6:$AD$36,26,0)</f>
        <v>Tốt</v>
      </c>
      <c r="AN284" s="675"/>
      <c r="AO284" s="494"/>
      <c r="AP284" s="675"/>
      <c r="AQ284" s="675"/>
      <c r="AR284" s="675"/>
      <c r="AS284" s="675"/>
      <c r="AT284" s="494"/>
      <c r="AU284" s="684" t="s">
        <v>393</v>
      </c>
    </row>
    <row r="285" spans="1:47" s="684" customFormat="1" ht="24.95" customHeight="1" x14ac:dyDescent="0.25">
      <c r="A285" s="512" t="s">
        <v>1519</v>
      </c>
      <c r="B285" s="512">
        <f>COUNTIF($F$11:F285,F285)</f>
        <v>17</v>
      </c>
      <c r="C285" s="513" t="s">
        <v>985</v>
      </c>
      <c r="D285" s="514" t="s">
        <v>865</v>
      </c>
      <c r="E285" s="520" t="s">
        <v>647</v>
      </c>
      <c r="F285" s="518" t="s">
        <v>372</v>
      </c>
      <c r="G285" s="518" t="s">
        <v>974</v>
      </c>
      <c r="H285" s="494" t="str">
        <f>VLOOKUP(E285,'[16]Gui chi Quynh'!$C$7:$E$387,3,0)</f>
        <v>A4</v>
      </c>
      <c r="I285" s="494">
        <f>VLOOKUP(H285,Sheet1!$B$2:$C$12,2,TRUE)</f>
        <v>7</v>
      </c>
      <c r="J285" s="494" t="str">
        <f>VLOOKUP($E285,'[17]Gui chi Quynh'!$C$7:$E$387,3,0)</f>
        <v>A4</v>
      </c>
      <c r="K285" s="494">
        <f>VLOOKUP(J285,Sheet1!$B$2:$C$12,2,TRUE)</f>
        <v>7</v>
      </c>
      <c r="L285" s="494" t="str">
        <f>VLOOKUP(E285,'[18]Gui chi Quynh'!$C$7:$F$385,3,0)</f>
        <v>A4</v>
      </c>
      <c r="M285" s="494">
        <f>VLOOKUP(L285,Sheet1!$B$2:$C$12,2,TRUE)</f>
        <v>7</v>
      </c>
      <c r="N285" s="494" t="str">
        <f>VLOOKUP(E285,'[19]Gui chi Quynh'!$C$7:$E$391,3,0)</f>
        <v>A3</v>
      </c>
      <c r="O285" s="494">
        <f>VLOOKUP(N285,Sheet1!$B$2:$C$12,2,TRUE)</f>
        <v>8</v>
      </c>
      <c r="P285" s="494" t="str">
        <f>VLOOKUP(E285,'[20]Gui chi Quynh'!$C$7:$E$391,3,0)</f>
        <v>A4</v>
      </c>
      <c r="Q285" s="494">
        <f>VLOOKUP(P285,Sheet1!$B$2:$C$12,2,TRUE)</f>
        <v>7</v>
      </c>
      <c r="R285" s="494" t="str">
        <f>VLOOKUP($E285,'[21]Gui chi Quynh'!$C$7:$E$390,3,0)</f>
        <v>A3</v>
      </c>
      <c r="S285" s="494">
        <f>VLOOKUP(R285,Sheet1!$B$2:$C$12,2,TRUE)</f>
        <v>8</v>
      </c>
      <c r="T285" s="494" t="str">
        <f>VLOOKUP($E285,'[22]Gui chi Quynh'!$C$7:$E$390,3,0)</f>
        <v>B2</v>
      </c>
      <c r="U285" s="494">
        <f>VLOOKUP(T285,Sheet1!$B$2:$C$12,2,TRUE)</f>
        <v>5</v>
      </c>
      <c r="V285" s="494" t="str">
        <f>VLOOKUP($E285,'[23]Gui chi Quynh'!$C$7:$E$389,3,0)</f>
        <v>A4</v>
      </c>
      <c r="W285" s="494">
        <f>VLOOKUP(V285,Sheet1!$B$2:$C$12,2,TRUE)</f>
        <v>7</v>
      </c>
      <c r="X285" s="494" t="str">
        <f>VLOOKUP($E285,'[24]Gui chi Quynh'!$C$7:$E$389,3,0)</f>
        <v>A3</v>
      </c>
      <c r="Y285" s="494">
        <f>VLOOKUP(X285,Sheet1!$B$2:$C$12,2,TRUE)</f>
        <v>8</v>
      </c>
      <c r="Z285" s="494" t="str">
        <f>VLOOKUP($E285,'[25]Gui chi Quynh'!$C$7:$E$388,3,0)</f>
        <v>A4</v>
      </c>
      <c r="AA285" s="494">
        <f>VLOOKUP(Z285,Sheet1!$B$2:$C$12,2,TRUE)</f>
        <v>7</v>
      </c>
      <c r="AB285" s="494" t="str">
        <f>VLOOKUP($E285,'T5'!$E$9:$AH$337,24,0)</f>
        <v>C1</v>
      </c>
      <c r="AC285" s="494">
        <f>VLOOKUP(AB285,Sheet1!$B$2:$C$12,2,TRUE)</f>
        <v>4</v>
      </c>
      <c r="AD285" s="494"/>
      <c r="AE285" s="494" t="e">
        <f>VLOOKUP(AD285,Sheet1!$B$2:$C$12,2,TRUE)</f>
        <v>#N/A</v>
      </c>
      <c r="AF285" s="592"/>
      <c r="AG285" s="804">
        <f t="shared" si="17"/>
        <v>6.8181818181818183</v>
      </c>
      <c r="AH285" s="709" t="str">
        <f t="shared" si="18"/>
        <v xml:space="preserve">9A* </v>
      </c>
      <c r="AI285" s="709">
        <f t="shared" si="19"/>
        <v>2</v>
      </c>
      <c r="AJ285" s="683"/>
      <c r="AK285" s="494" t="str">
        <f t="shared" si="20"/>
        <v>Tốt</v>
      </c>
      <c r="AL285" s="494" t="str">
        <f>VLOOKUP($E285,'cac dv gui'!$C$6:$AD$36,25,0)</f>
        <v>Tốt</v>
      </c>
      <c r="AM285" s="494" t="str">
        <f>VLOOKUP($E285,'cac dv gui'!$C$6:$AD$36,26,0)</f>
        <v>Tốt</v>
      </c>
      <c r="AN285" s="675"/>
      <c r="AO285" s="494"/>
      <c r="AP285" s="675"/>
      <c r="AQ285" s="675"/>
      <c r="AR285" s="675"/>
      <c r="AS285" s="675"/>
      <c r="AT285" s="494"/>
      <c r="AU285" s="684" t="s">
        <v>393</v>
      </c>
    </row>
    <row r="286" spans="1:47" s="684" customFormat="1" ht="24.95" customHeight="1" x14ac:dyDescent="0.25">
      <c r="A286" s="512" t="s">
        <v>1520</v>
      </c>
      <c r="B286" s="512">
        <f>COUNTIF($F$11:F286,F286)</f>
        <v>18</v>
      </c>
      <c r="C286" s="513" t="s">
        <v>984</v>
      </c>
      <c r="D286" s="514" t="s">
        <v>174</v>
      </c>
      <c r="E286" s="520" t="s">
        <v>648</v>
      </c>
      <c r="F286" s="518" t="s">
        <v>372</v>
      </c>
      <c r="G286" s="518" t="s">
        <v>974</v>
      </c>
      <c r="H286" s="494" t="str">
        <f>VLOOKUP(E286,'[16]Gui chi Quynh'!$C$7:$E$387,3,0)</f>
        <v>A3</v>
      </c>
      <c r="I286" s="494">
        <f>VLOOKUP(H286,Sheet1!$B$2:$C$12,2,TRUE)</f>
        <v>8</v>
      </c>
      <c r="J286" s="494" t="str">
        <f>VLOOKUP($E286,'[17]Gui chi Quynh'!$C$7:$E$387,3,0)</f>
        <v>A4</v>
      </c>
      <c r="K286" s="494">
        <f>VLOOKUP(J286,Sheet1!$B$2:$C$12,2,TRUE)</f>
        <v>7</v>
      </c>
      <c r="L286" s="494" t="str">
        <f>VLOOKUP(E286,'[18]Gui chi Quynh'!$C$7:$F$385,3,0)</f>
        <v>A3</v>
      </c>
      <c r="M286" s="494">
        <f>VLOOKUP(L286,Sheet1!$B$2:$C$12,2,TRUE)</f>
        <v>8</v>
      </c>
      <c r="N286" s="494" t="str">
        <f>VLOOKUP(E286,'[19]Gui chi Quynh'!$C$7:$E$391,3,0)</f>
        <v>A4</v>
      </c>
      <c r="O286" s="494">
        <f>VLOOKUP(N286,Sheet1!$B$2:$C$12,2,TRUE)</f>
        <v>7</v>
      </c>
      <c r="P286" s="494" t="str">
        <f>VLOOKUP(E286,'[20]Gui chi Quynh'!$C$7:$E$391,3,0)</f>
        <v>A3</v>
      </c>
      <c r="Q286" s="494">
        <f>VLOOKUP(P286,Sheet1!$B$2:$C$12,2,TRUE)</f>
        <v>8</v>
      </c>
      <c r="R286" s="494" t="str">
        <f>VLOOKUP($E286,'[21]Gui chi Quynh'!$C$7:$E$390,3,0)</f>
        <v>A3</v>
      </c>
      <c r="S286" s="494">
        <f>VLOOKUP(R286,Sheet1!$B$2:$C$12,2,TRUE)</f>
        <v>8</v>
      </c>
      <c r="T286" s="494" t="str">
        <f>VLOOKUP($E286,'[22]Gui chi Quynh'!$C$7:$E$390,3,0)</f>
        <v>A4</v>
      </c>
      <c r="U286" s="494">
        <f>VLOOKUP(T286,Sheet1!$B$2:$C$12,2,TRUE)</f>
        <v>7</v>
      </c>
      <c r="V286" s="494" t="str">
        <f>VLOOKUP($E286,'[23]Gui chi Quynh'!$C$7:$E$389,3,0)</f>
        <v>A3</v>
      </c>
      <c r="W286" s="494">
        <f>VLOOKUP(V286,Sheet1!$B$2:$C$12,2,TRUE)</f>
        <v>8</v>
      </c>
      <c r="X286" s="494" t="str">
        <f>VLOOKUP($E286,'[24]Gui chi Quynh'!$C$7:$E$389,3,0)</f>
        <v>A3</v>
      </c>
      <c r="Y286" s="494">
        <f>VLOOKUP(X286,Sheet1!$B$2:$C$12,2,TRUE)</f>
        <v>8</v>
      </c>
      <c r="Z286" s="494" t="str">
        <f>VLOOKUP($E286,'[25]Gui chi Quynh'!$C$7:$E$388,3,0)</f>
        <v>A3</v>
      </c>
      <c r="AA286" s="494">
        <f>VLOOKUP(Z286,Sheet1!$B$2:$C$12,2,TRUE)</f>
        <v>8</v>
      </c>
      <c r="AB286" s="494" t="str">
        <f>VLOOKUP($E286,'T5'!$E$9:$AH$337,24,0)</f>
        <v>A3</v>
      </c>
      <c r="AC286" s="494">
        <f>VLOOKUP(AB286,Sheet1!$B$2:$C$12,2,TRUE)</f>
        <v>8</v>
      </c>
      <c r="AD286" s="494"/>
      <c r="AE286" s="494" t="e">
        <f>VLOOKUP(AD286,Sheet1!$B$2:$C$12,2,TRUE)</f>
        <v>#N/A</v>
      </c>
      <c r="AF286" s="592"/>
      <c r="AG286" s="709">
        <f t="shared" si="17"/>
        <v>7.7272727272727275</v>
      </c>
      <c r="AH286" s="709" t="str">
        <f t="shared" si="18"/>
        <v>11A*</v>
      </c>
      <c r="AI286" s="709">
        <f t="shared" si="19"/>
        <v>0</v>
      </c>
      <c r="AJ286" s="683"/>
      <c r="AK286" s="494" t="str">
        <f t="shared" si="20"/>
        <v>Tốt</v>
      </c>
      <c r="AL286" s="494" t="str">
        <f>VLOOKUP($E286,'cac dv gui'!$C$6:$AD$36,25,0)</f>
        <v>Xuất sắc</v>
      </c>
      <c r="AM286" s="494" t="str">
        <f>VLOOKUP($E286,'cac dv gui'!$C$6:$AD$36,26,0)</f>
        <v>Tốt</v>
      </c>
      <c r="AN286" s="675"/>
      <c r="AO286" s="494"/>
      <c r="AP286" s="675"/>
      <c r="AQ286" s="675"/>
      <c r="AR286" s="675"/>
      <c r="AS286" s="675"/>
      <c r="AT286" s="494"/>
      <c r="AU286" s="684" t="s">
        <v>392</v>
      </c>
    </row>
    <row r="287" spans="1:47" s="684" customFormat="1" ht="24.95" customHeight="1" x14ac:dyDescent="0.25">
      <c r="A287" s="512" t="s">
        <v>1521</v>
      </c>
      <c r="B287" s="512">
        <f>COUNTIF($F$11:F287,F287)</f>
        <v>19</v>
      </c>
      <c r="C287" s="513" t="s">
        <v>985</v>
      </c>
      <c r="D287" s="514" t="s">
        <v>175</v>
      </c>
      <c r="E287" s="520" t="s">
        <v>649</v>
      </c>
      <c r="F287" s="518" t="s">
        <v>372</v>
      </c>
      <c r="G287" s="518" t="s">
        <v>974</v>
      </c>
      <c r="H287" s="494" t="str">
        <f>VLOOKUP(E287,'[16]Gui chi Quynh'!$C$7:$E$387,3,0)</f>
        <v>A4</v>
      </c>
      <c r="I287" s="494">
        <f>VLOOKUP(H287,Sheet1!$B$2:$C$12,2,TRUE)</f>
        <v>7</v>
      </c>
      <c r="J287" s="494" t="str">
        <f>VLOOKUP($E287,'[17]Gui chi Quynh'!$C$7:$E$387,3,0)</f>
        <v>A4</v>
      </c>
      <c r="K287" s="494">
        <f>VLOOKUP(J287,Sheet1!$B$2:$C$12,2,TRUE)</f>
        <v>7</v>
      </c>
      <c r="L287" s="494" t="str">
        <f>VLOOKUP(E287,'[18]Gui chi Quynh'!$C$7:$F$385,3,0)</f>
        <v>A3</v>
      </c>
      <c r="M287" s="494">
        <f>VLOOKUP(L287,Sheet1!$B$2:$C$12,2,TRUE)</f>
        <v>8</v>
      </c>
      <c r="N287" s="494" t="str">
        <f>VLOOKUP(E287,'[19]Gui chi Quynh'!$C$7:$E$391,3,0)</f>
        <v>A4</v>
      </c>
      <c r="O287" s="494">
        <f>VLOOKUP(N287,Sheet1!$B$2:$C$12,2,TRUE)</f>
        <v>7</v>
      </c>
      <c r="P287" s="494" t="str">
        <f>VLOOKUP(E287,'[20]Gui chi Quynh'!$C$7:$E$391,3,0)</f>
        <v>A3</v>
      </c>
      <c r="Q287" s="494">
        <f>VLOOKUP(P287,Sheet1!$B$2:$C$12,2,TRUE)</f>
        <v>8</v>
      </c>
      <c r="R287" s="494" t="str">
        <f>VLOOKUP($E287,'[21]Gui chi Quynh'!$C$7:$E$390,3,0)</f>
        <v>A3</v>
      </c>
      <c r="S287" s="494">
        <f>VLOOKUP(R287,Sheet1!$B$2:$C$12,2,TRUE)</f>
        <v>8</v>
      </c>
      <c r="T287" s="494" t="str">
        <f>VLOOKUP($E287,'[22]Gui chi Quynh'!$C$7:$E$390,3,0)</f>
        <v>A4</v>
      </c>
      <c r="U287" s="494">
        <f>VLOOKUP(T287,Sheet1!$B$2:$C$12,2,TRUE)</f>
        <v>7</v>
      </c>
      <c r="V287" s="494" t="str">
        <f>VLOOKUP($E287,'[23]Gui chi Quynh'!$C$7:$E$389,3,0)</f>
        <v>A3</v>
      </c>
      <c r="W287" s="494">
        <f>VLOOKUP(V287,Sheet1!$B$2:$C$12,2,TRUE)</f>
        <v>8</v>
      </c>
      <c r="X287" s="494" t="str">
        <f>VLOOKUP($E287,'[24]Gui chi Quynh'!$C$7:$E$389,3,0)</f>
        <v>A3</v>
      </c>
      <c r="Y287" s="494">
        <f>VLOOKUP(X287,Sheet1!$B$2:$C$12,2,TRUE)</f>
        <v>8</v>
      </c>
      <c r="Z287" s="494" t="str">
        <f>VLOOKUP($E287,'[25]Gui chi Quynh'!$C$7:$E$388,3,0)</f>
        <v>A3</v>
      </c>
      <c r="AA287" s="494">
        <f>VLOOKUP(Z287,Sheet1!$B$2:$C$12,2,TRUE)</f>
        <v>8</v>
      </c>
      <c r="AB287" s="494" t="str">
        <f>VLOOKUP($E287,'T5'!$E$9:$AH$337,24,0)</f>
        <v>A3</v>
      </c>
      <c r="AC287" s="494">
        <f>VLOOKUP(AB287,Sheet1!$B$2:$C$12,2,TRUE)</f>
        <v>8</v>
      </c>
      <c r="AD287" s="494"/>
      <c r="AE287" s="494" t="e">
        <f>VLOOKUP(AD287,Sheet1!$B$2:$C$12,2,TRUE)</f>
        <v>#N/A</v>
      </c>
      <c r="AF287" s="592"/>
      <c r="AG287" s="709">
        <f t="shared" si="17"/>
        <v>7.6363636363636367</v>
      </c>
      <c r="AH287" s="709" t="str">
        <f t="shared" si="18"/>
        <v>11A*</v>
      </c>
      <c r="AI287" s="709">
        <f t="shared" si="19"/>
        <v>0</v>
      </c>
      <c r="AJ287" s="683"/>
      <c r="AK287" s="494" t="str">
        <f t="shared" si="20"/>
        <v>Tốt</v>
      </c>
      <c r="AL287" s="494" t="str">
        <f>VLOOKUP($E287,'cac dv gui'!$C$6:$AD$36,25,0)</f>
        <v>Tốt</v>
      </c>
      <c r="AM287" s="494" t="str">
        <f>VLOOKUP($E287,'cac dv gui'!$C$6:$AD$36,26,0)</f>
        <v>Tốt</v>
      </c>
      <c r="AN287" s="675"/>
      <c r="AO287" s="494"/>
      <c r="AP287" s="675"/>
      <c r="AQ287" s="675"/>
      <c r="AR287" s="675"/>
      <c r="AS287" s="675"/>
      <c r="AT287" s="494"/>
      <c r="AU287" s="684" t="s">
        <v>392</v>
      </c>
    </row>
    <row r="288" spans="1:47" s="684" customFormat="1" ht="24.95" customHeight="1" x14ac:dyDescent="0.25">
      <c r="A288" s="512" t="s">
        <v>1522</v>
      </c>
      <c r="B288" s="512">
        <f>COUNTIF($F$11:F288,F288)</f>
        <v>20</v>
      </c>
      <c r="C288" s="513" t="s">
        <v>985</v>
      </c>
      <c r="D288" s="514" t="s">
        <v>176</v>
      </c>
      <c r="E288" s="520" t="s">
        <v>650</v>
      </c>
      <c r="F288" s="518" t="s">
        <v>372</v>
      </c>
      <c r="G288" s="518" t="s">
        <v>974</v>
      </c>
      <c r="H288" s="494" t="str">
        <f>VLOOKUP(E288,'[16]Gui chi Quynh'!$C$7:$E$387,3,0)</f>
        <v>A4</v>
      </c>
      <c r="I288" s="494">
        <f>VLOOKUP(H288,Sheet1!$B$2:$C$12,2,TRUE)</f>
        <v>7</v>
      </c>
      <c r="J288" s="494" t="str">
        <f>VLOOKUP($E288,'[17]Gui chi Quynh'!$C$7:$E$387,3,0)</f>
        <v>A4</v>
      </c>
      <c r="K288" s="494">
        <f>VLOOKUP(J288,Sheet1!$B$2:$C$12,2,TRUE)</f>
        <v>7</v>
      </c>
      <c r="L288" s="494" t="str">
        <f>VLOOKUP(E288,'[18]Gui chi Quynh'!$C$7:$F$385,3,0)</f>
        <v>A4</v>
      </c>
      <c r="M288" s="494">
        <f>VLOOKUP(L288,Sheet1!$B$2:$C$12,2,TRUE)</f>
        <v>7</v>
      </c>
      <c r="N288" s="494" t="str">
        <f>VLOOKUP(E288,'[19]Gui chi Quynh'!$C$7:$E$391,3,0)</f>
        <v>A4</v>
      </c>
      <c r="O288" s="494">
        <f>VLOOKUP(N288,Sheet1!$B$2:$C$12,2,TRUE)</f>
        <v>7</v>
      </c>
      <c r="P288" s="494" t="str">
        <f>VLOOKUP(E288,'[20]Gui chi Quynh'!$C$7:$E$391,3,0)</f>
        <v>A3</v>
      </c>
      <c r="Q288" s="494">
        <f>VLOOKUP(P288,Sheet1!$B$2:$C$12,2,TRUE)</f>
        <v>8</v>
      </c>
      <c r="R288" s="494" t="str">
        <f>VLOOKUP($E288,'[21]Gui chi Quynh'!$C$7:$E$390,3,0)</f>
        <v>A4</v>
      </c>
      <c r="S288" s="494">
        <f>VLOOKUP(R288,Sheet1!$B$2:$C$12,2,TRUE)</f>
        <v>7</v>
      </c>
      <c r="T288" s="494" t="str">
        <f>VLOOKUP($E288,'[22]Gui chi Quynh'!$C$7:$E$390,3,0)</f>
        <v>A4</v>
      </c>
      <c r="U288" s="494">
        <f>VLOOKUP(T288,Sheet1!$B$2:$C$12,2,TRUE)</f>
        <v>7</v>
      </c>
      <c r="V288" s="494" t="str">
        <f>VLOOKUP($E288,'[23]Gui chi Quynh'!$C$7:$E$389,3,0)</f>
        <v>A3</v>
      </c>
      <c r="W288" s="494">
        <f>VLOOKUP(V288,Sheet1!$B$2:$C$12,2,TRUE)</f>
        <v>8</v>
      </c>
      <c r="X288" s="494" t="str">
        <f>VLOOKUP($E288,'[24]Gui chi Quynh'!$C$7:$E$389,3,0)</f>
        <v>A3</v>
      </c>
      <c r="Y288" s="494">
        <f>VLOOKUP(X288,Sheet1!$B$2:$C$12,2,TRUE)</f>
        <v>8</v>
      </c>
      <c r="Z288" s="494" t="str">
        <f>VLOOKUP($E288,'[25]Gui chi Quynh'!$C$7:$E$388,3,0)</f>
        <v>A4</v>
      </c>
      <c r="AA288" s="494">
        <f>VLOOKUP(Z288,Sheet1!$B$2:$C$12,2,TRUE)</f>
        <v>7</v>
      </c>
      <c r="AB288" s="494" t="str">
        <f>VLOOKUP($E288,'T5'!$E$9:$AH$337,24,0)</f>
        <v>A3</v>
      </c>
      <c r="AC288" s="494">
        <f>VLOOKUP(AB288,Sheet1!$B$2:$C$12,2,TRUE)</f>
        <v>8</v>
      </c>
      <c r="AD288" s="494"/>
      <c r="AE288" s="494" t="e">
        <f>VLOOKUP(AD288,Sheet1!$B$2:$C$12,2,TRUE)</f>
        <v>#N/A</v>
      </c>
      <c r="AF288" s="592"/>
      <c r="AG288" s="709">
        <f t="shared" si="17"/>
        <v>7.3636363636363633</v>
      </c>
      <c r="AH288" s="709" t="str">
        <f t="shared" si="18"/>
        <v>11A*</v>
      </c>
      <c r="AI288" s="709">
        <f t="shared" si="19"/>
        <v>0</v>
      </c>
      <c r="AJ288" s="683"/>
      <c r="AK288" s="494" t="str">
        <f t="shared" si="20"/>
        <v>Tốt</v>
      </c>
      <c r="AL288" s="494" t="str">
        <f>VLOOKUP($E288,'cac dv gui'!$C$6:$AD$36,25,0)</f>
        <v>Tốt</v>
      </c>
      <c r="AM288" s="494" t="str">
        <f>VLOOKUP($E288,'cac dv gui'!$C$6:$AD$36,26,0)</f>
        <v>Tốt</v>
      </c>
      <c r="AN288" s="675"/>
      <c r="AO288" s="494"/>
      <c r="AP288" s="675"/>
      <c r="AQ288" s="675"/>
      <c r="AR288" s="675"/>
      <c r="AS288" s="675"/>
      <c r="AT288" s="494"/>
      <c r="AU288" s="684" t="s">
        <v>392</v>
      </c>
    </row>
    <row r="289" spans="1:47" s="684" customFormat="1" ht="24.95" customHeight="1" x14ac:dyDescent="0.25">
      <c r="A289" s="512" t="s">
        <v>1523</v>
      </c>
      <c r="B289" s="512">
        <f>COUNTIF($F$11:F289,F289)</f>
        <v>21</v>
      </c>
      <c r="C289" s="513" t="s">
        <v>985</v>
      </c>
      <c r="D289" s="514" t="s">
        <v>177</v>
      </c>
      <c r="E289" s="520" t="s">
        <v>651</v>
      </c>
      <c r="F289" s="518" t="s">
        <v>372</v>
      </c>
      <c r="G289" s="518" t="s">
        <v>974</v>
      </c>
      <c r="H289" s="494" t="str">
        <f>VLOOKUP(E289,'[16]Gui chi Quynh'!$C$7:$E$387,3,0)</f>
        <v>A4</v>
      </c>
      <c r="I289" s="494">
        <f>VLOOKUP(H289,Sheet1!$B$2:$C$12,2,TRUE)</f>
        <v>7</v>
      </c>
      <c r="J289" s="494" t="str">
        <f>VLOOKUP($E289,'[17]Gui chi Quynh'!$C$7:$E$387,3,0)</f>
        <v>A4</v>
      </c>
      <c r="K289" s="494">
        <f>VLOOKUP(J289,Sheet1!$B$2:$C$12,2,TRUE)</f>
        <v>7</v>
      </c>
      <c r="L289" s="494" t="str">
        <f>VLOOKUP(E289,'[18]Gui chi Quynh'!$C$7:$F$385,3,0)</f>
        <v>A3</v>
      </c>
      <c r="M289" s="494">
        <f>VLOOKUP(L289,Sheet1!$B$2:$C$12,2,TRUE)</f>
        <v>8</v>
      </c>
      <c r="N289" s="494" t="str">
        <f>VLOOKUP(E289,'[19]Gui chi Quynh'!$C$7:$E$391,3,0)</f>
        <v>A4</v>
      </c>
      <c r="O289" s="494">
        <f>VLOOKUP(N289,Sheet1!$B$2:$C$12,2,TRUE)</f>
        <v>7</v>
      </c>
      <c r="P289" s="494" t="str">
        <f>VLOOKUP(E289,'[20]Gui chi Quynh'!$C$7:$E$391,3,0)</f>
        <v>A3</v>
      </c>
      <c r="Q289" s="494">
        <f>VLOOKUP(P289,Sheet1!$B$2:$C$12,2,TRUE)</f>
        <v>8</v>
      </c>
      <c r="R289" s="494" t="str">
        <f>VLOOKUP($E289,'[21]Gui chi Quynh'!$C$7:$E$390,3,0)</f>
        <v>A3</v>
      </c>
      <c r="S289" s="494">
        <f>VLOOKUP(R289,Sheet1!$B$2:$C$12,2,TRUE)</f>
        <v>8</v>
      </c>
      <c r="T289" s="494" t="str">
        <f>VLOOKUP($E289,'[22]Gui chi Quynh'!$C$7:$E$390,3,0)</f>
        <v>A3</v>
      </c>
      <c r="U289" s="494">
        <f>VLOOKUP(T289,Sheet1!$B$2:$C$12,2,TRUE)</f>
        <v>8</v>
      </c>
      <c r="V289" s="494" t="str">
        <f>VLOOKUP($E289,'[23]Gui chi Quynh'!$C$7:$E$389,3,0)</f>
        <v>A3</v>
      </c>
      <c r="W289" s="494">
        <f>VLOOKUP(V289,Sheet1!$B$2:$C$12,2,TRUE)</f>
        <v>8</v>
      </c>
      <c r="X289" s="494" t="str">
        <f>VLOOKUP($E289,'[24]Gui chi Quynh'!$C$7:$E$389,3,0)</f>
        <v>A3</v>
      </c>
      <c r="Y289" s="494">
        <f>VLOOKUP(X289,Sheet1!$B$2:$C$12,2,TRUE)</f>
        <v>8</v>
      </c>
      <c r="Z289" s="494" t="str">
        <f>VLOOKUP($E289,'[25]Gui chi Quynh'!$C$7:$E$388,3,0)</f>
        <v>A3</v>
      </c>
      <c r="AA289" s="494">
        <f>VLOOKUP(Z289,Sheet1!$B$2:$C$12,2,TRUE)</f>
        <v>8</v>
      </c>
      <c r="AB289" s="494" t="str">
        <f>VLOOKUP($E289,'T5'!$E$9:$AH$337,24,0)</f>
        <v>A3</v>
      </c>
      <c r="AC289" s="494">
        <f>VLOOKUP(AB289,Sheet1!$B$2:$C$12,2,TRUE)</f>
        <v>8</v>
      </c>
      <c r="AD289" s="494"/>
      <c r="AE289" s="494" t="e">
        <f>VLOOKUP(AD289,Sheet1!$B$2:$C$12,2,TRUE)</f>
        <v>#N/A</v>
      </c>
      <c r="AF289" s="592"/>
      <c r="AG289" s="709">
        <f t="shared" si="17"/>
        <v>7.7272727272727275</v>
      </c>
      <c r="AH289" s="709" t="str">
        <f t="shared" si="18"/>
        <v>11A*</v>
      </c>
      <c r="AI289" s="709">
        <f t="shared" si="19"/>
        <v>0</v>
      </c>
      <c r="AJ289" s="683"/>
      <c r="AK289" s="494" t="str">
        <f t="shared" si="20"/>
        <v>Tốt</v>
      </c>
      <c r="AL289" s="494" t="str">
        <f>VLOOKUP($E289,'cac dv gui'!$C$6:$AD$36,25,0)</f>
        <v>Tốt</v>
      </c>
      <c r="AM289" s="494" t="str">
        <f>VLOOKUP($E289,'cac dv gui'!$C$6:$AD$36,26,0)</f>
        <v>Tốt</v>
      </c>
      <c r="AN289" s="675"/>
      <c r="AO289" s="494"/>
      <c r="AP289" s="675"/>
      <c r="AQ289" s="675"/>
      <c r="AR289" s="675"/>
      <c r="AS289" s="675"/>
      <c r="AT289" s="494"/>
      <c r="AU289" s="684" t="s">
        <v>392</v>
      </c>
    </row>
    <row r="290" spans="1:47" s="684" customFormat="1" ht="24.95" customHeight="1" x14ac:dyDescent="0.25">
      <c r="A290" s="512" t="s">
        <v>1524</v>
      </c>
      <c r="B290" s="512">
        <f>COUNTIF($F$11:F290,F290)</f>
        <v>22</v>
      </c>
      <c r="C290" s="513" t="s">
        <v>984</v>
      </c>
      <c r="D290" s="514" t="s">
        <v>178</v>
      </c>
      <c r="E290" s="520" t="s">
        <v>652</v>
      </c>
      <c r="F290" s="518" t="s">
        <v>372</v>
      </c>
      <c r="G290" s="518" t="s">
        <v>974</v>
      </c>
      <c r="H290" s="494" t="str">
        <f>VLOOKUP(E290,'[16]Gui chi Quynh'!$C$7:$E$387,3,0)</f>
        <v>A4</v>
      </c>
      <c r="I290" s="494">
        <f>VLOOKUP(H290,Sheet1!$B$2:$C$12,2,TRUE)</f>
        <v>7</v>
      </c>
      <c r="J290" s="494" t="str">
        <f>VLOOKUP($E290,'[17]Gui chi Quynh'!$C$7:$E$387,3,0)</f>
        <v>A4</v>
      </c>
      <c r="K290" s="494">
        <f>VLOOKUP(J290,Sheet1!$B$2:$C$12,2,TRUE)</f>
        <v>7</v>
      </c>
      <c r="L290" s="494" t="str">
        <f>VLOOKUP(E290,'[18]Gui chi Quynh'!$C$7:$F$385,3,0)</f>
        <v>A4</v>
      </c>
      <c r="M290" s="494">
        <f>VLOOKUP(L290,Sheet1!$B$2:$C$12,2,TRUE)</f>
        <v>7</v>
      </c>
      <c r="N290" s="494" t="str">
        <f>VLOOKUP(E290,'[19]Gui chi Quynh'!$C$7:$E$391,3,0)</f>
        <v>A4</v>
      </c>
      <c r="O290" s="494">
        <f>VLOOKUP(N290,Sheet1!$B$2:$C$12,2,TRUE)</f>
        <v>7</v>
      </c>
      <c r="P290" s="494" t="str">
        <f>VLOOKUP(E290,'[20]Gui chi Quynh'!$C$7:$E$391,3,0)</f>
        <v>A3</v>
      </c>
      <c r="Q290" s="494">
        <f>VLOOKUP(P290,Sheet1!$B$2:$C$12,2,TRUE)</f>
        <v>8</v>
      </c>
      <c r="R290" s="494" t="str">
        <f>VLOOKUP($E290,'[21]Gui chi Quynh'!$C$7:$E$390,3,0)</f>
        <v>A3</v>
      </c>
      <c r="S290" s="494">
        <f>VLOOKUP(R290,Sheet1!$B$2:$C$12,2,TRUE)</f>
        <v>8</v>
      </c>
      <c r="T290" s="494" t="str">
        <f>VLOOKUP($E290,'[22]Gui chi Quynh'!$C$7:$E$390,3,0)</f>
        <v>A4</v>
      </c>
      <c r="U290" s="494">
        <f>VLOOKUP(T290,Sheet1!$B$2:$C$12,2,TRUE)</f>
        <v>7</v>
      </c>
      <c r="V290" s="494" t="str">
        <f>VLOOKUP($E290,'[23]Gui chi Quynh'!$C$7:$E$389,3,0)</f>
        <v>A3</v>
      </c>
      <c r="W290" s="494">
        <f>VLOOKUP(V290,Sheet1!$B$2:$C$12,2,TRUE)</f>
        <v>8</v>
      </c>
      <c r="X290" s="494" t="str">
        <f>VLOOKUP($E290,'[24]Gui chi Quynh'!$C$7:$E$389,3,0)</f>
        <v>A4</v>
      </c>
      <c r="Y290" s="494">
        <f>VLOOKUP(X290,Sheet1!$B$2:$C$12,2,TRUE)</f>
        <v>7</v>
      </c>
      <c r="Z290" s="494" t="str">
        <f>VLOOKUP($E290,'[25]Gui chi Quynh'!$C$7:$E$388,3,0)</f>
        <v>A3</v>
      </c>
      <c r="AA290" s="494">
        <f>VLOOKUP(Z290,Sheet1!$B$2:$C$12,2,TRUE)</f>
        <v>8</v>
      </c>
      <c r="AB290" s="494" t="str">
        <f>VLOOKUP($E290,'T5'!$E$9:$AH$337,24,0)</f>
        <v>A4</v>
      </c>
      <c r="AC290" s="494">
        <f>VLOOKUP(AB290,Sheet1!$B$2:$C$12,2,TRUE)</f>
        <v>7</v>
      </c>
      <c r="AD290" s="494"/>
      <c r="AE290" s="494" t="e">
        <f>VLOOKUP(AD290,Sheet1!$B$2:$C$12,2,TRUE)</f>
        <v>#N/A</v>
      </c>
      <c r="AF290" s="592"/>
      <c r="AG290" s="709">
        <f t="shared" si="17"/>
        <v>7.3636363636363633</v>
      </c>
      <c r="AH290" s="709" t="str">
        <f t="shared" si="18"/>
        <v>11A*</v>
      </c>
      <c r="AI290" s="709">
        <f t="shared" si="19"/>
        <v>0</v>
      </c>
      <c r="AJ290" s="683"/>
      <c r="AK290" s="494" t="str">
        <f t="shared" si="20"/>
        <v>Tốt</v>
      </c>
      <c r="AL290" s="494" t="str">
        <f>VLOOKUP($E290,'cac dv gui'!$C$6:$AD$36,25,0)</f>
        <v>Tốt</v>
      </c>
      <c r="AM290" s="494" t="str">
        <f>VLOOKUP($E290,'cac dv gui'!$C$6:$AD$36,26,0)</f>
        <v>Tốt</v>
      </c>
      <c r="AN290" s="675"/>
      <c r="AO290" s="494"/>
      <c r="AP290" s="675"/>
      <c r="AQ290" s="675"/>
      <c r="AR290" s="675"/>
      <c r="AS290" s="675"/>
      <c r="AT290" s="494"/>
      <c r="AU290" s="684" t="s">
        <v>393</v>
      </c>
    </row>
    <row r="291" spans="1:47" s="684" customFormat="1" ht="24.95" customHeight="1" x14ac:dyDescent="0.25">
      <c r="A291" s="512" t="s">
        <v>1525</v>
      </c>
      <c r="B291" s="512">
        <f>COUNTIF($F$11:F291,F291)</f>
        <v>23</v>
      </c>
      <c r="C291" s="513" t="s">
        <v>984</v>
      </c>
      <c r="D291" s="514" t="s">
        <v>179</v>
      </c>
      <c r="E291" s="520" t="s">
        <v>653</v>
      </c>
      <c r="F291" s="518" t="s">
        <v>372</v>
      </c>
      <c r="G291" s="518" t="s">
        <v>974</v>
      </c>
      <c r="H291" s="494" t="str">
        <f>VLOOKUP(E291,'[16]Gui chi Quynh'!$C$7:$E$387,3,0)</f>
        <v>A4</v>
      </c>
      <c r="I291" s="494">
        <f>VLOOKUP(H291,Sheet1!$B$2:$C$12,2,TRUE)</f>
        <v>7</v>
      </c>
      <c r="J291" s="494" t="str">
        <f>VLOOKUP($E291,'[17]Gui chi Quynh'!$C$7:$E$387,3,0)</f>
        <v>A4</v>
      </c>
      <c r="K291" s="494">
        <f>VLOOKUP(J291,Sheet1!$B$2:$C$12,2,TRUE)</f>
        <v>7</v>
      </c>
      <c r="L291" s="494" t="str">
        <f>VLOOKUP(E291,'[18]Gui chi Quynh'!$C$7:$F$385,3,0)</f>
        <v>A4</v>
      </c>
      <c r="M291" s="494">
        <f>VLOOKUP(L291,Sheet1!$B$2:$C$12,2,TRUE)</f>
        <v>7</v>
      </c>
      <c r="N291" s="494" t="str">
        <f>VLOOKUP(E291,'[19]Gui chi Quynh'!$C$7:$E$391,3,0)</f>
        <v>A4</v>
      </c>
      <c r="O291" s="494">
        <f>VLOOKUP(N291,Sheet1!$B$2:$C$12,2,TRUE)</f>
        <v>7</v>
      </c>
      <c r="P291" s="494" t="str">
        <f>VLOOKUP(E291,'[20]Gui chi Quynh'!$C$7:$E$391,3,0)</f>
        <v>A3</v>
      </c>
      <c r="Q291" s="494">
        <f>VLOOKUP(P291,Sheet1!$B$2:$C$12,2,TRUE)</f>
        <v>8</v>
      </c>
      <c r="R291" s="494" t="str">
        <f>VLOOKUP($E291,'[21]Gui chi Quynh'!$C$7:$E$390,3,0)</f>
        <v>A1</v>
      </c>
      <c r="S291" s="494">
        <f>VLOOKUP(R291,Sheet1!$B$2:$C$12,2,TRUE)</f>
        <v>10</v>
      </c>
      <c r="T291" s="494" t="str">
        <f>VLOOKUP($E291,'[22]Gui chi Quynh'!$C$7:$E$390,3,0)</f>
        <v>A4</v>
      </c>
      <c r="U291" s="494">
        <f>VLOOKUP(T291,Sheet1!$B$2:$C$12,2,TRUE)</f>
        <v>7</v>
      </c>
      <c r="V291" s="494" t="str">
        <f>VLOOKUP($E291,'[23]Gui chi Quynh'!$C$7:$E$389,3,0)</f>
        <v>A4</v>
      </c>
      <c r="W291" s="494">
        <f>VLOOKUP(V291,Sheet1!$B$2:$C$12,2,TRUE)</f>
        <v>7</v>
      </c>
      <c r="X291" s="494" t="str">
        <f>VLOOKUP($E291,'[24]Gui chi Quynh'!$C$7:$E$389,3,0)</f>
        <v>A3</v>
      </c>
      <c r="Y291" s="494">
        <f>VLOOKUP(X291,Sheet1!$B$2:$C$12,2,TRUE)</f>
        <v>8</v>
      </c>
      <c r="Z291" s="494" t="str">
        <f>VLOOKUP($E291,'[25]Gui chi Quynh'!$C$7:$E$388,3,0)</f>
        <v>A3</v>
      </c>
      <c r="AA291" s="494">
        <f>VLOOKUP(Z291,Sheet1!$B$2:$C$12,2,TRUE)</f>
        <v>8</v>
      </c>
      <c r="AB291" s="494" t="str">
        <f>VLOOKUP($E291,'T5'!$E$9:$AH$337,24,0)</f>
        <v>A4</v>
      </c>
      <c r="AC291" s="494">
        <f>VLOOKUP(AB291,Sheet1!$B$2:$C$12,2,TRUE)</f>
        <v>7</v>
      </c>
      <c r="AD291" s="494"/>
      <c r="AE291" s="494" t="e">
        <f>VLOOKUP(AD291,Sheet1!$B$2:$C$12,2,TRUE)</f>
        <v>#N/A</v>
      </c>
      <c r="AF291" s="592"/>
      <c r="AG291" s="709">
        <f t="shared" si="17"/>
        <v>7.5454545454545459</v>
      </c>
      <c r="AH291" s="709" t="str">
        <f t="shared" si="18"/>
        <v>11A*</v>
      </c>
      <c r="AI291" s="709">
        <f t="shared" si="19"/>
        <v>0</v>
      </c>
      <c r="AJ291" s="683"/>
      <c r="AK291" s="494" t="str">
        <f t="shared" si="20"/>
        <v>Tốt</v>
      </c>
      <c r="AL291" s="494" t="str">
        <f>VLOOKUP($E291,'cac dv gui'!$C$6:$AD$36,25,0)</f>
        <v>Xuất sắc</v>
      </c>
      <c r="AM291" s="494" t="str">
        <f>VLOOKUP($E291,'cac dv gui'!$C$6:$AD$36,26,0)</f>
        <v>Tốt</v>
      </c>
      <c r="AN291" s="675"/>
      <c r="AO291" s="494"/>
      <c r="AP291" s="675"/>
      <c r="AQ291" s="675"/>
      <c r="AR291" s="675"/>
      <c r="AS291" s="675"/>
      <c r="AT291" s="494"/>
      <c r="AU291" s="684" t="s">
        <v>393</v>
      </c>
    </row>
    <row r="292" spans="1:47" s="684" customFormat="1" ht="24.95" customHeight="1" x14ac:dyDescent="0.25">
      <c r="A292" s="512" t="s">
        <v>1526</v>
      </c>
      <c r="B292" s="512">
        <f>COUNTIF($F$11:F292,F292)</f>
        <v>24</v>
      </c>
      <c r="C292" s="513" t="s">
        <v>985</v>
      </c>
      <c r="D292" s="514" t="s">
        <v>181</v>
      </c>
      <c r="E292" s="520" t="s">
        <v>654</v>
      </c>
      <c r="F292" s="518" t="s">
        <v>372</v>
      </c>
      <c r="G292" s="518" t="s">
        <v>974</v>
      </c>
      <c r="H292" s="494" t="str">
        <f>VLOOKUP(E292,'[16]Gui chi Quynh'!$C$7:$E$387,3,0)</f>
        <v>A3</v>
      </c>
      <c r="I292" s="494">
        <f>VLOOKUP(H292,Sheet1!$B$2:$C$12,2,TRUE)</f>
        <v>8</v>
      </c>
      <c r="J292" s="494" t="str">
        <f>VLOOKUP($E292,'[17]Gui chi Quynh'!$C$7:$E$387,3,0)</f>
        <v>A4</v>
      </c>
      <c r="K292" s="494">
        <f>VLOOKUP(J292,Sheet1!$B$2:$C$12,2,TRUE)</f>
        <v>7</v>
      </c>
      <c r="L292" s="494" t="str">
        <f>VLOOKUP(E292,'[18]Gui chi Quynh'!$C$7:$F$385,3,0)</f>
        <v>A3</v>
      </c>
      <c r="M292" s="494">
        <f>VLOOKUP(L292,Sheet1!$B$2:$C$12,2,TRUE)</f>
        <v>8</v>
      </c>
      <c r="N292" s="494" t="str">
        <f>VLOOKUP(E292,'[19]Gui chi Quynh'!$C$7:$E$391,3,0)</f>
        <v>A3</v>
      </c>
      <c r="O292" s="494">
        <f>VLOOKUP(N292,Sheet1!$B$2:$C$12,2,TRUE)</f>
        <v>8</v>
      </c>
      <c r="P292" s="494" t="str">
        <f>VLOOKUP(E292,'[20]Gui chi Quynh'!$C$7:$E$391,3,0)</f>
        <v>A3</v>
      </c>
      <c r="Q292" s="494">
        <f>VLOOKUP(P292,Sheet1!$B$2:$C$12,2,TRUE)</f>
        <v>8</v>
      </c>
      <c r="R292" s="494" t="str">
        <f>VLOOKUP($E292,'[21]Gui chi Quynh'!$C$7:$E$390,3,0)</f>
        <v>A3</v>
      </c>
      <c r="S292" s="494">
        <f>VLOOKUP(R292,Sheet1!$B$2:$C$12,2,TRUE)</f>
        <v>8</v>
      </c>
      <c r="T292" s="494" t="str">
        <f>VLOOKUP($E292,'[22]Gui chi Quynh'!$C$7:$E$390,3,0)</f>
        <v>A3</v>
      </c>
      <c r="U292" s="494">
        <f>VLOOKUP(T292,Sheet1!$B$2:$C$12,2,TRUE)</f>
        <v>8</v>
      </c>
      <c r="V292" s="494" t="str">
        <f>VLOOKUP($E292,'[23]Gui chi Quynh'!$C$7:$E$389,3,0)</f>
        <v>A3</v>
      </c>
      <c r="W292" s="494">
        <f>VLOOKUP(V292,Sheet1!$B$2:$C$12,2,TRUE)</f>
        <v>8</v>
      </c>
      <c r="X292" s="494" t="str">
        <f>VLOOKUP($E292,'[24]Gui chi Quynh'!$C$7:$E$389,3,0)</f>
        <v>A3</v>
      </c>
      <c r="Y292" s="494">
        <f>VLOOKUP(X292,Sheet1!$B$2:$C$12,2,TRUE)</f>
        <v>8</v>
      </c>
      <c r="Z292" s="494" t="str">
        <f>VLOOKUP($E292,'[25]Gui chi Quynh'!$C$7:$E$388,3,0)</f>
        <v>A3</v>
      </c>
      <c r="AA292" s="494">
        <f>VLOOKUP(Z292,Sheet1!$B$2:$C$12,2,TRUE)</f>
        <v>8</v>
      </c>
      <c r="AB292" s="494" t="str">
        <f>VLOOKUP($E292,'T5'!$E$9:$AH$337,24,0)</f>
        <v>A3</v>
      </c>
      <c r="AC292" s="494">
        <f>VLOOKUP(AB292,Sheet1!$B$2:$C$12,2,TRUE)</f>
        <v>8</v>
      </c>
      <c r="AD292" s="494"/>
      <c r="AE292" s="494" t="e">
        <f>VLOOKUP(AD292,Sheet1!$B$2:$C$12,2,TRUE)</f>
        <v>#N/A</v>
      </c>
      <c r="AF292" s="592" t="str">
        <f>VLOOKUP($E292,'[26]Tong hop ket qua'!$E$19:$M$219,9,0)</f>
        <v>Tốt</v>
      </c>
      <c r="AG292" s="709">
        <f>SUM(H292:AC292)/11</f>
        <v>7.9090909090909092</v>
      </c>
      <c r="AH292" s="709" t="str">
        <f t="shared" si="18"/>
        <v>11A*</v>
      </c>
      <c r="AI292" s="709">
        <f t="shared" si="19"/>
        <v>0</v>
      </c>
      <c r="AJ292" s="683"/>
      <c r="AK292" s="494" t="str">
        <f t="shared" si="20"/>
        <v>Tốt</v>
      </c>
      <c r="AL292" s="494" t="str">
        <f>VLOOKUP($E292,'cac dv gui'!$C$6:$AD$36,25,0)</f>
        <v>Tốt</v>
      </c>
      <c r="AM292" s="494" t="str">
        <f>VLOOKUP($E292,'cac dv gui'!$C$6:$AD$36,26,0)</f>
        <v>Tốt</v>
      </c>
      <c r="AN292" s="675"/>
      <c r="AO292" s="494"/>
      <c r="AP292" s="675"/>
      <c r="AQ292" s="675"/>
      <c r="AR292" s="675"/>
      <c r="AS292" s="675"/>
      <c r="AT292" s="494"/>
      <c r="AU292" s="684" t="s">
        <v>392</v>
      </c>
    </row>
    <row r="293" spans="1:47" s="684" customFormat="1" ht="24.95" customHeight="1" x14ac:dyDescent="0.25">
      <c r="A293" s="512" t="s">
        <v>1527</v>
      </c>
      <c r="B293" s="512">
        <f>COUNTIF($F$11:F293,F293)</f>
        <v>25</v>
      </c>
      <c r="C293" s="513" t="s">
        <v>984</v>
      </c>
      <c r="D293" s="514" t="s">
        <v>182</v>
      </c>
      <c r="E293" s="520" t="s">
        <v>655</v>
      </c>
      <c r="F293" s="518" t="s">
        <v>372</v>
      </c>
      <c r="G293" s="518" t="s">
        <v>974</v>
      </c>
      <c r="H293" s="494" t="str">
        <f>VLOOKUP(E293,'[16]Gui chi Quynh'!$C$7:$E$387,3,0)</f>
        <v>A4</v>
      </c>
      <c r="I293" s="494">
        <f>VLOOKUP(H293,Sheet1!$B$2:$C$12,2,TRUE)</f>
        <v>7</v>
      </c>
      <c r="J293" s="494" t="str">
        <f>VLOOKUP($E293,'[17]Gui chi Quynh'!$C$7:$E$387,3,0)</f>
        <v>A4</v>
      </c>
      <c r="K293" s="494">
        <f>VLOOKUP(J293,Sheet1!$B$2:$C$12,2,TRUE)</f>
        <v>7</v>
      </c>
      <c r="L293" s="494" t="str">
        <f>VLOOKUP(E293,'[18]Gui chi Quynh'!$C$7:$F$385,3,0)</f>
        <v>A3</v>
      </c>
      <c r="M293" s="494">
        <f>VLOOKUP(L293,Sheet1!$B$2:$C$12,2,TRUE)</f>
        <v>8</v>
      </c>
      <c r="N293" s="494" t="str">
        <f>VLOOKUP(E293,'[19]Gui chi Quynh'!$C$7:$E$391,3,0)</f>
        <v>A4</v>
      </c>
      <c r="O293" s="494">
        <f>VLOOKUP(N293,Sheet1!$B$2:$C$12,2,TRUE)</f>
        <v>7</v>
      </c>
      <c r="P293" s="494" t="str">
        <f>VLOOKUP(E293,'[20]Gui chi Quynh'!$C$7:$E$391,3,0)</f>
        <v>A3</v>
      </c>
      <c r="Q293" s="494">
        <f>VLOOKUP(P293,Sheet1!$B$2:$C$12,2,TRUE)</f>
        <v>8</v>
      </c>
      <c r="R293" s="494" t="str">
        <f>VLOOKUP($E293,'[21]Gui chi Quynh'!$C$7:$E$390,3,0)</f>
        <v>A3</v>
      </c>
      <c r="S293" s="494">
        <f>VLOOKUP(R293,Sheet1!$B$2:$C$12,2,TRUE)</f>
        <v>8</v>
      </c>
      <c r="T293" s="494" t="str">
        <f>VLOOKUP($E293,'[22]Gui chi Quynh'!$C$7:$E$390,3,0)</f>
        <v>A4</v>
      </c>
      <c r="U293" s="494">
        <f>VLOOKUP(T293,Sheet1!$B$2:$C$12,2,TRUE)</f>
        <v>7</v>
      </c>
      <c r="V293" s="494" t="str">
        <f>VLOOKUP($E293,'[23]Gui chi Quynh'!$C$7:$E$389,3,0)</f>
        <v>A3</v>
      </c>
      <c r="W293" s="494">
        <f>VLOOKUP(V293,Sheet1!$B$2:$C$12,2,TRUE)</f>
        <v>8</v>
      </c>
      <c r="X293" s="494" t="str">
        <f>VLOOKUP($E293,'[24]Gui chi Quynh'!$C$7:$E$389,3,0)</f>
        <v>A4</v>
      </c>
      <c r="Y293" s="494">
        <f>VLOOKUP(X293,Sheet1!$B$2:$C$12,2,TRUE)</f>
        <v>7</v>
      </c>
      <c r="Z293" s="494" t="str">
        <f>VLOOKUP($E293,'[25]Gui chi Quynh'!$C$7:$E$388,3,0)</f>
        <v>A3</v>
      </c>
      <c r="AA293" s="494">
        <f>VLOOKUP(Z293,Sheet1!$B$2:$C$12,2,TRUE)</f>
        <v>8</v>
      </c>
      <c r="AB293" s="494" t="str">
        <f>VLOOKUP($E293,'T5'!$E$9:$AH$337,24,0)</f>
        <v>A3</v>
      </c>
      <c r="AC293" s="494">
        <f>VLOOKUP(AB293,Sheet1!$B$2:$C$12,2,TRUE)</f>
        <v>8</v>
      </c>
      <c r="AD293" s="494"/>
      <c r="AE293" s="494" t="e">
        <f>VLOOKUP(AD293,Sheet1!$B$2:$C$12,2,TRUE)</f>
        <v>#N/A</v>
      </c>
      <c r="AF293" s="592" t="str">
        <f>VLOOKUP($E293,'[26]Tong hop ket qua'!$E$19:$M$219,9,0)</f>
        <v>Khá</v>
      </c>
      <c r="AG293" s="709">
        <f t="shared" ref="AG293:AG323" si="21">(I293+K293+M293+O293+Q293+S293+U293+W293+Y293+AA293+AC293)/11</f>
        <v>7.5454545454545459</v>
      </c>
      <c r="AH293" s="709" t="str">
        <f t="shared" si="18"/>
        <v>11A*</v>
      </c>
      <c r="AI293" s="709">
        <f t="shared" si="19"/>
        <v>0</v>
      </c>
      <c r="AJ293" s="683"/>
      <c r="AK293" s="494" t="str">
        <f t="shared" si="20"/>
        <v>Tốt</v>
      </c>
      <c r="AL293" s="494" t="str">
        <f>VLOOKUP($E293,'cac dv gui'!$C$6:$AD$36,25,0)</f>
        <v>Xuất sắc</v>
      </c>
      <c r="AM293" s="494" t="str">
        <f>VLOOKUP($E293,'cac dv gui'!$C$6:$AD$36,26,0)</f>
        <v>Tốt</v>
      </c>
      <c r="AN293" s="675"/>
      <c r="AO293" s="494"/>
      <c r="AP293" s="675"/>
      <c r="AQ293" s="675"/>
      <c r="AR293" s="675"/>
      <c r="AS293" s="675"/>
      <c r="AT293" s="494"/>
      <c r="AU293" s="684" t="s">
        <v>392</v>
      </c>
    </row>
    <row r="294" spans="1:47" s="684" customFormat="1" ht="24.95" customHeight="1" x14ac:dyDescent="0.25">
      <c r="A294" s="512" t="s">
        <v>1528</v>
      </c>
      <c r="B294" s="512">
        <f>COUNTIF($F$11:F294,F294)</f>
        <v>26</v>
      </c>
      <c r="C294" s="513" t="s">
        <v>984</v>
      </c>
      <c r="D294" s="514" t="s">
        <v>183</v>
      </c>
      <c r="E294" s="520" t="s">
        <v>656</v>
      </c>
      <c r="F294" s="518" t="s">
        <v>372</v>
      </c>
      <c r="G294" s="518" t="s">
        <v>974</v>
      </c>
      <c r="H294" s="494" t="str">
        <f>VLOOKUP(E294,'[16]Gui chi Quynh'!$C$7:$E$387,3,0)</f>
        <v>A4</v>
      </c>
      <c r="I294" s="494">
        <f>VLOOKUP(H294,Sheet1!$B$2:$C$12,2,TRUE)</f>
        <v>7</v>
      </c>
      <c r="J294" s="494" t="str">
        <f>VLOOKUP($E294,'[17]Gui chi Quynh'!$C$7:$E$387,3,0)</f>
        <v>A4</v>
      </c>
      <c r="K294" s="494">
        <f>VLOOKUP(J294,Sheet1!$B$2:$C$12,2,TRUE)</f>
        <v>7</v>
      </c>
      <c r="L294" s="494" t="str">
        <f>VLOOKUP(E294,'[18]Gui chi Quynh'!$C$7:$F$385,3,0)</f>
        <v>A4</v>
      </c>
      <c r="M294" s="494">
        <f>VLOOKUP(L294,Sheet1!$B$2:$C$12,2,TRUE)</f>
        <v>7</v>
      </c>
      <c r="N294" s="494" t="str">
        <f>VLOOKUP(E294,'[19]Gui chi Quynh'!$C$7:$E$391,3,0)</f>
        <v>A4</v>
      </c>
      <c r="O294" s="494">
        <f>VLOOKUP(N294,Sheet1!$B$2:$C$12,2,TRUE)</f>
        <v>7</v>
      </c>
      <c r="P294" s="494" t="str">
        <f>VLOOKUP(E294,'[20]Gui chi Quynh'!$C$7:$E$391,3,0)</f>
        <v>A4</v>
      </c>
      <c r="Q294" s="494">
        <f>VLOOKUP(P294,Sheet1!$B$2:$C$12,2,TRUE)</f>
        <v>7</v>
      </c>
      <c r="R294" s="494" t="str">
        <f>VLOOKUP($E294,'[21]Gui chi Quynh'!$C$7:$E$390,3,0)</f>
        <v>A4</v>
      </c>
      <c r="S294" s="494">
        <f>VLOOKUP(R294,Sheet1!$B$2:$C$12,2,TRUE)</f>
        <v>7</v>
      </c>
      <c r="T294" s="494" t="str">
        <f>VLOOKUP($E294,'[22]Gui chi Quynh'!$C$7:$E$390,3,0)</f>
        <v>A4</v>
      </c>
      <c r="U294" s="494">
        <f>VLOOKUP(T294,Sheet1!$B$2:$C$12,2,TRUE)</f>
        <v>7</v>
      </c>
      <c r="V294" s="494" t="str">
        <f>VLOOKUP($E294,'[23]Gui chi Quynh'!$C$7:$E$389,3,0)</f>
        <v>A4</v>
      </c>
      <c r="W294" s="494">
        <f>VLOOKUP(V294,Sheet1!$B$2:$C$12,2,TRUE)</f>
        <v>7</v>
      </c>
      <c r="X294" s="494" t="str">
        <f>VLOOKUP($E294,'[24]Gui chi Quynh'!$C$7:$E$389,3,0)</f>
        <v>A3</v>
      </c>
      <c r="Y294" s="494">
        <f>VLOOKUP(X294,Sheet1!$B$2:$C$12,2,TRUE)</f>
        <v>8</v>
      </c>
      <c r="Z294" s="494" t="str">
        <f>VLOOKUP($E294,'[25]Gui chi Quynh'!$C$7:$E$388,3,0)</f>
        <v>A4</v>
      </c>
      <c r="AA294" s="494">
        <f>VLOOKUP(Z294,Sheet1!$B$2:$C$12,2,TRUE)</f>
        <v>7</v>
      </c>
      <c r="AB294" s="494" t="str">
        <f>VLOOKUP($E294,'T5'!$E$9:$AH$337,24,0)</f>
        <v>A4</v>
      </c>
      <c r="AC294" s="494">
        <f>VLOOKUP(AB294,Sheet1!$B$2:$C$12,2,TRUE)</f>
        <v>7</v>
      </c>
      <c r="AD294" s="494"/>
      <c r="AE294" s="494" t="e">
        <f>VLOOKUP(AD294,Sheet1!$B$2:$C$12,2,TRUE)</f>
        <v>#N/A</v>
      </c>
      <c r="AF294" s="592"/>
      <c r="AG294" s="709">
        <f t="shared" si="21"/>
        <v>7.0909090909090908</v>
      </c>
      <c r="AH294" s="709" t="str">
        <f t="shared" si="18"/>
        <v>11A*</v>
      </c>
      <c r="AI294" s="709">
        <f t="shared" si="19"/>
        <v>0</v>
      </c>
      <c r="AJ294" s="683"/>
      <c r="AK294" s="494" t="str">
        <f t="shared" si="20"/>
        <v>Tốt</v>
      </c>
      <c r="AL294" s="494" t="str">
        <f>VLOOKUP($E294,'cac dv gui'!$C$6:$AD$36,25,0)</f>
        <v>Tốt</v>
      </c>
      <c r="AM294" s="494" t="str">
        <f>VLOOKUP($E294,'cac dv gui'!$C$6:$AD$36,26,0)</f>
        <v>Tốt</v>
      </c>
      <c r="AN294" s="675"/>
      <c r="AO294" s="494"/>
      <c r="AP294" s="675"/>
      <c r="AQ294" s="675"/>
      <c r="AR294" s="675"/>
      <c r="AS294" s="675"/>
      <c r="AT294" s="494"/>
      <c r="AU294" s="684" t="s">
        <v>393</v>
      </c>
    </row>
    <row r="295" spans="1:47" s="684" customFormat="1" ht="24.95" customHeight="1" x14ac:dyDescent="0.25">
      <c r="A295" s="512" t="s">
        <v>1529</v>
      </c>
      <c r="B295" s="512">
        <f>COUNTIF($F$11:F295,F295)</f>
        <v>27</v>
      </c>
      <c r="C295" s="513" t="s">
        <v>985</v>
      </c>
      <c r="D295" s="514" t="s">
        <v>184</v>
      </c>
      <c r="E295" s="520" t="s">
        <v>657</v>
      </c>
      <c r="F295" s="518" t="s">
        <v>372</v>
      </c>
      <c r="G295" s="518" t="s">
        <v>974</v>
      </c>
      <c r="H295" s="494" t="str">
        <f>VLOOKUP(E295,'[16]Gui chi Quynh'!$C$7:$E$387,3,0)</f>
        <v>A4</v>
      </c>
      <c r="I295" s="494">
        <f>VLOOKUP(H295,Sheet1!$B$2:$C$12,2,TRUE)</f>
        <v>7</v>
      </c>
      <c r="J295" s="494" t="str">
        <f>VLOOKUP($E295,'[17]Gui chi Quynh'!$C$7:$E$387,3,0)</f>
        <v>A4</v>
      </c>
      <c r="K295" s="494">
        <f>VLOOKUP(J295,Sheet1!$B$2:$C$12,2,TRUE)</f>
        <v>7</v>
      </c>
      <c r="L295" s="494" t="str">
        <f>VLOOKUP(E295,'[18]Gui chi Quynh'!$C$7:$F$385,3,0)</f>
        <v>A3</v>
      </c>
      <c r="M295" s="494">
        <f>VLOOKUP(L295,Sheet1!$B$2:$C$12,2,TRUE)</f>
        <v>8</v>
      </c>
      <c r="N295" s="494" t="str">
        <f>VLOOKUP(E295,'[19]Gui chi Quynh'!$C$7:$E$391,3,0)</f>
        <v>A4</v>
      </c>
      <c r="O295" s="494">
        <f>VLOOKUP(N295,Sheet1!$B$2:$C$12,2,TRUE)</f>
        <v>7</v>
      </c>
      <c r="P295" s="494" t="str">
        <f>VLOOKUP(E295,'[20]Gui chi Quynh'!$C$7:$E$391,3,0)</f>
        <v>A3</v>
      </c>
      <c r="Q295" s="494">
        <f>VLOOKUP(P295,Sheet1!$B$2:$C$12,2,TRUE)</f>
        <v>8</v>
      </c>
      <c r="R295" s="494" t="str">
        <f>VLOOKUP($E295,'[21]Gui chi Quynh'!$C$7:$E$390,3,0)</f>
        <v>A1</v>
      </c>
      <c r="S295" s="494">
        <f>VLOOKUP(R295,Sheet1!$B$2:$C$12,2,TRUE)</f>
        <v>10</v>
      </c>
      <c r="T295" s="494" t="str">
        <f>VLOOKUP($E295,'[22]Gui chi Quynh'!$C$7:$E$390,3,0)</f>
        <v>A3</v>
      </c>
      <c r="U295" s="494">
        <f>VLOOKUP(T295,Sheet1!$B$2:$C$12,2,TRUE)</f>
        <v>8</v>
      </c>
      <c r="V295" s="494" t="str">
        <f>VLOOKUP($E295,'[23]Gui chi Quynh'!$C$7:$E$389,3,0)</f>
        <v>A4</v>
      </c>
      <c r="W295" s="494">
        <f>VLOOKUP(V295,Sheet1!$B$2:$C$12,2,TRUE)</f>
        <v>7</v>
      </c>
      <c r="X295" s="494" t="str">
        <f>VLOOKUP($E295,'[24]Gui chi Quynh'!$C$7:$E$389,3,0)</f>
        <v>A2</v>
      </c>
      <c r="Y295" s="494">
        <f>VLOOKUP(X295,Sheet1!$B$2:$C$12,2,TRUE)</f>
        <v>9</v>
      </c>
      <c r="Z295" s="494" t="str">
        <f>VLOOKUP($E295,'[25]Gui chi Quynh'!$C$7:$E$388,3,0)</f>
        <v>A3</v>
      </c>
      <c r="AA295" s="494">
        <f>VLOOKUP(Z295,Sheet1!$B$2:$C$12,2,TRUE)</f>
        <v>8</v>
      </c>
      <c r="AB295" s="494" t="str">
        <f>VLOOKUP($E295,'T5'!$E$9:$AH$337,24,0)</f>
        <v>A3</v>
      </c>
      <c r="AC295" s="494">
        <f>VLOOKUP(AB295,Sheet1!$B$2:$C$12,2,TRUE)</f>
        <v>8</v>
      </c>
      <c r="AD295" s="494"/>
      <c r="AE295" s="494" t="e">
        <f>VLOOKUP(AD295,Sheet1!$B$2:$C$12,2,TRUE)</f>
        <v>#N/A</v>
      </c>
      <c r="AF295" s="592"/>
      <c r="AG295" s="709">
        <f t="shared" si="21"/>
        <v>7.9090909090909092</v>
      </c>
      <c r="AH295" s="709" t="str">
        <f t="shared" si="18"/>
        <v>11A*</v>
      </c>
      <c r="AI295" s="709">
        <f t="shared" si="19"/>
        <v>0</v>
      </c>
      <c r="AJ295" s="683"/>
      <c r="AK295" s="494" t="str">
        <f t="shared" si="20"/>
        <v>Tốt</v>
      </c>
      <c r="AL295" s="494" t="str">
        <f>VLOOKUP($E295,'cac dv gui'!$C$6:$AD$36,25,0)</f>
        <v>Xuất sắc</v>
      </c>
      <c r="AM295" s="494" t="str">
        <f>VLOOKUP($E295,'cac dv gui'!$C$6:$AD$36,26,0)</f>
        <v>Tốt</v>
      </c>
      <c r="AN295" s="675"/>
      <c r="AO295" s="494"/>
      <c r="AP295" s="675"/>
      <c r="AQ295" s="675"/>
      <c r="AR295" s="675"/>
      <c r="AS295" s="675"/>
      <c r="AT295" s="494"/>
      <c r="AU295" s="684" t="s">
        <v>392</v>
      </c>
    </row>
    <row r="296" spans="1:47" s="684" customFormat="1" ht="39" customHeight="1" x14ac:dyDescent="0.25">
      <c r="A296" s="512" t="s">
        <v>1530</v>
      </c>
      <c r="B296" s="512">
        <f>COUNTIF($F$11:F299,F296)</f>
        <v>31</v>
      </c>
      <c r="C296" s="512" t="s">
        <v>985</v>
      </c>
      <c r="D296" s="514" t="s">
        <v>1049</v>
      </c>
      <c r="E296" s="521" t="s">
        <v>1050</v>
      </c>
      <c r="F296" s="522" t="s">
        <v>372</v>
      </c>
      <c r="G296" s="523" t="s">
        <v>974</v>
      </c>
      <c r="H296" s="494"/>
      <c r="I296" s="494"/>
      <c r="J296" s="494"/>
      <c r="K296" s="494"/>
      <c r="L296" s="494"/>
      <c r="M296" s="494"/>
      <c r="N296" s="494" t="str">
        <f>VLOOKUP(E296,'[19]Gui chi Quynh'!$C$7:$E$391,3,0)</f>
        <v>A4</v>
      </c>
      <c r="O296" s="494">
        <f>VLOOKUP(N296,Sheet1!$B$2:$C$12,2,TRUE)</f>
        <v>7</v>
      </c>
      <c r="P296" s="494" t="str">
        <f>VLOOKUP(E296,'[20]Gui chi Quynh'!$C$7:$E$391,3,0)</f>
        <v>A4</v>
      </c>
      <c r="Q296" s="494">
        <f>VLOOKUP(P296,Sheet1!$B$2:$C$12,2,TRUE)</f>
        <v>7</v>
      </c>
      <c r="R296" s="494" t="str">
        <f>VLOOKUP($E296,'[21]Gui chi Quynh'!$C$7:$E$390,3,0)</f>
        <v>A4</v>
      </c>
      <c r="S296" s="494">
        <f>VLOOKUP(R296,Sheet1!$B$2:$C$12,2,TRUE)</f>
        <v>7</v>
      </c>
      <c r="T296" s="494" t="str">
        <f>VLOOKUP($E296,'[22]Gui chi Quynh'!$C$7:$E$390,3,0)</f>
        <v>A4</v>
      </c>
      <c r="U296" s="494">
        <f>VLOOKUP(T296,Sheet1!$B$2:$C$12,2,TRUE)</f>
        <v>7</v>
      </c>
      <c r="V296" s="494" t="str">
        <f>VLOOKUP($E296,'[23]Gui chi Quynh'!$C$7:$E$389,3,0)</f>
        <v>A4</v>
      </c>
      <c r="W296" s="494">
        <f>VLOOKUP(V296,Sheet1!$B$2:$C$12,2,TRUE)</f>
        <v>7</v>
      </c>
      <c r="X296" s="494" t="str">
        <f>VLOOKUP($E296,'[24]Gui chi Quynh'!$C$7:$E$389,3,0)</f>
        <v>A4</v>
      </c>
      <c r="Y296" s="494">
        <f>VLOOKUP(X296,Sheet1!$B$2:$C$12,2,TRUE)</f>
        <v>7</v>
      </c>
      <c r="Z296" s="494" t="str">
        <f>VLOOKUP($E296,'[25]Gui chi Quynh'!$C$7:$E$388,3,0)</f>
        <v>A4</v>
      </c>
      <c r="AA296" s="494">
        <f>VLOOKUP(Z296,Sheet1!$B$2:$C$12,2,TRUE)</f>
        <v>7</v>
      </c>
      <c r="AB296" s="494" t="str">
        <f>VLOOKUP($E296,'T5'!$E$9:$AH$337,24,0)</f>
        <v>A4</v>
      </c>
      <c r="AC296" s="494">
        <f>VLOOKUP(AB296,Sheet1!$B$2:$C$12,2,TRUE)</f>
        <v>7</v>
      </c>
      <c r="AD296" s="494"/>
      <c r="AE296" s="494" t="e">
        <f>VLOOKUP(AD296,Sheet1!$B$2:$C$12,2,TRUE)</f>
        <v>#N/A</v>
      </c>
      <c r="AF296" s="592"/>
      <c r="AG296" s="709">
        <f>(I296+K296+M296+O296+Q296+S296+U296+W296+Y296+AA296+AC296)/8</f>
        <v>7</v>
      </c>
      <c r="AH296" s="709" t="str">
        <f t="shared" si="18"/>
        <v xml:space="preserve">8A* </v>
      </c>
      <c r="AI296" s="709">
        <f t="shared" si="19"/>
        <v>0</v>
      </c>
      <c r="AJ296" s="683"/>
      <c r="AK296" s="494" t="str">
        <f t="shared" si="20"/>
        <v>Tốt</v>
      </c>
      <c r="AL296" s="494" t="str">
        <f>VLOOKUP($E296,'cac dv gui'!$C$6:$AD$36,25,0)</f>
        <v>Tốt</v>
      </c>
      <c r="AM296" s="494" t="str">
        <f>VLOOKUP($E296,'cac dv gui'!$C$6:$AD$36,26,0)</f>
        <v>Tốt</v>
      </c>
      <c r="AN296" s="675"/>
      <c r="AO296" s="494"/>
      <c r="AP296" s="675"/>
      <c r="AQ296" s="675"/>
      <c r="AR296" s="675"/>
      <c r="AS296" s="675"/>
      <c r="AT296" s="678" t="s">
        <v>1122</v>
      </c>
      <c r="AU296" s="684" t="s">
        <v>393</v>
      </c>
    </row>
    <row r="297" spans="1:47" s="684" customFormat="1" ht="24.95" customHeight="1" x14ac:dyDescent="0.25">
      <c r="A297" s="512" t="s">
        <v>1531</v>
      </c>
      <c r="B297" s="512">
        <f>COUNTIF($F$11:F297,F297)</f>
        <v>29</v>
      </c>
      <c r="C297" s="513" t="s">
        <v>985</v>
      </c>
      <c r="D297" s="514" t="s">
        <v>187</v>
      </c>
      <c r="E297" s="520" t="s">
        <v>659</v>
      </c>
      <c r="F297" s="518" t="s">
        <v>372</v>
      </c>
      <c r="G297" s="518" t="s">
        <v>974</v>
      </c>
      <c r="H297" s="494" t="str">
        <f>VLOOKUP(E297,'[16]Gui chi Quynh'!$C$7:$E$387,3,0)</f>
        <v>A4</v>
      </c>
      <c r="I297" s="494">
        <f>VLOOKUP(H297,Sheet1!$B$2:$C$12,2,TRUE)</f>
        <v>7</v>
      </c>
      <c r="J297" s="494" t="str">
        <f>VLOOKUP($E297,'[17]Gui chi Quynh'!$C$7:$E$387,3,0)</f>
        <v>A4</v>
      </c>
      <c r="K297" s="494">
        <f>VLOOKUP(J297,Sheet1!$B$2:$C$12,2,TRUE)</f>
        <v>7</v>
      </c>
      <c r="L297" s="494" t="str">
        <f>VLOOKUP(E297,'[18]Gui chi Quynh'!$C$7:$F$385,3,0)</f>
        <v>A3</v>
      </c>
      <c r="M297" s="494">
        <f>VLOOKUP(L297,Sheet1!$B$2:$C$12,2,TRUE)</f>
        <v>8</v>
      </c>
      <c r="N297" s="494" t="str">
        <f>VLOOKUP(E297,'[19]Gui chi Quynh'!$C$7:$E$391,3,0)</f>
        <v>A4</v>
      </c>
      <c r="O297" s="494">
        <f>VLOOKUP(N297,Sheet1!$B$2:$C$12,2,TRUE)</f>
        <v>7</v>
      </c>
      <c r="P297" s="494" t="str">
        <f>VLOOKUP(E297,'[20]Gui chi Quynh'!$C$7:$E$391,3,0)</f>
        <v>A3</v>
      </c>
      <c r="Q297" s="494">
        <f>VLOOKUP(P297,Sheet1!$B$2:$C$12,2,TRUE)</f>
        <v>8</v>
      </c>
      <c r="R297" s="494" t="str">
        <f>VLOOKUP($E297,'[21]Gui chi Quynh'!$C$7:$E$390,3,0)</f>
        <v>A3</v>
      </c>
      <c r="S297" s="494">
        <f>VLOOKUP(R297,Sheet1!$B$2:$C$12,2,TRUE)</f>
        <v>8</v>
      </c>
      <c r="T297" s="494" t="str">
        <f>VLOOKUP($E297,'[22]Gui chi Quynh'!$C$7:$E$390,3,0)</f>
        <v>A4</v>
      </c>
      <c r="U297" s="494">
        <f>VLOOKUP(T297,Sheet1!$B$2:$C$12,2,TRUE)</f>
        <v>7</v>
      </c>
      <c r="V297" s="494" t="str">
        <f>VLOOKUP($E297,'[23]Gui chi Quynh'!$C$7:$E$389,3,0)</f>
        <v>A3</v>
      </c>
      <c r="W297" s="494">
        <f>VLOOKUP(V297,Sheet1!$B$2:$C$12,2,TRUE)</f>
        <v>8</v>
      </c>
      <c r="X297" s="494" t="str">
        <f>VLOOKUP($E297,'[24]Gui chi Quynh'!$C$7:$E$389,3,0)</f>
        <v>A2</v>
      </c>
      <c r="Y297" s="494">
        <f>VLOOKUP(X297,Sheet1!$B$2:$C$12,2,TRUE)</f>
        <v>9</v>
      </c>
      <c r="Z297" s="494" t="str">
        <f>VLOOKUP($E297,'[25]Gui chi Quynh'!$C$7:$E$388,3,0)</f>
        <v>A4</v>
      </c>
      <c r="AA297" s="494">
        <f>VLOOKUP(Z297,Sheet1!$B$2:$C$12,2,TRUE)</f>
        <v>7</v>
      </c>
      <c r="AB297" s="494" t="str">
        <f>VLOOKUP($E297,'T5'!$E$9:$AH$337,24,0)</f>
        <v>A3</v>
      </c>
      <c r="AC297" s="494">
        <f>VLOOKUP(AB297,Sheet1!$B$2:$C$12,2,TRUE)</f>
        <v>8</v>
      </c>
      <c r="AD297" s="494"/>
      <c r="AE297" s="494" t="e">
        <f>VLOOKUP(AD297,Sheet1!$B$2:$C$12,2,TRUE)</f>
        <v>#N/A</v>
      </c>
      <c r="AF297" s="592"/>
      <c r="AG297" s="804">
        <f t="shared" si="21"/>
        <v>7.6363636363636367</v>
      </c>
      <c r="AH297" s="709" t="str">
        <f t="shared" si="18"/>
        <v>11A*</v>
      </c>
      <c r="AI297" s="709">
        <f t="shared" si="19"/>
        <v>0</v>
      </c>
      <c r="AJ297" s="683"/>
      <c r="AK297" s="494" t="str">
        <f t="shared" si="20"/>
        <v>Tốt</v>
      </c>
      <c r="AL297" s="494" t="str">
        <f>VLOOKUP($E297,'cac dv gui'!$C$6:$AD$36,25,0)</f>
        <v>Xuất sắc</v>
      </c>
      <c r="AM297" s="494" t="str">
        <f>VLOOKUP($E297,'cac dv gui'!$C$6:$AD$36,26,0)</f>
        <v>Tốt</v>
      </c>
      <c r="AN297" s="675"/>
      <c r="AO297" s="494"/>
      <c r="AP297" s="675"/>
      <c r="AQ297" s="675"/>
      <c r="AR297" s="675"/>
      <c r="AS297" s="675"/>
      <c r="AT297" s="494"/>
      <c r="AU297" s="684" t="s">
        <v>393</v>
      </c>
    </row>
    <row r="298" spans="1:47" s="684" customFormat="1" ht="24.95" customHeight="1" x14ac:dyDescent="0.25">
      <c r="A298" s="512" t="s">
        <v>1532</v>
      </c>
      <c r="B298" s="512">
        <f>COUNTIF($F$11:F298,F298)</f>
        <v>30</v>
      </c>
      <c r="C298" s="513" t="s">
        <v>984</v>
      </c>
      <c r="D298" s="514" t="s">
        <v>188</v>
      </c>
      <c r="E298" s="520" t="s">
        <v>660</v>
      </c>
      <c r="F298" s="518" t="s">
        <v>372</v>
      </c>
      <c r="G298" s="518" t="s">
        <v>974</v>
      </c>
      <c r="H298" s="494" t="str">
        <f>VLOOKUP(E298,'[16]Gui chi Quynh'!$C$7:$E$387,3,0)</f>
        <v>A3</v>
      </c>
      <c r="I298" s="494">
        <f>VLOOKUP(H298,Sheet1!$B$2:$C$12,2,TRUE)</f>
        <v>8</v>
      </c>
      <c r="J298" s="494" t="str">
        <f>VLOOKUP($E298,'[17]Gui chi Quynh'!$C$7:$E$387,3,0)</f>
        <v>A4</v>
      </c>
      <c r="K298" s="494">
        <f>VLOOKUP(J298,Sheet1!$B$2:$C$12,2,TRUE)</f>
        <v>7</v>
      </c>
      <c r="L298" s="494" t="str">
        <f>VLOOKUP(E298,'[18]Gui chi Quynh'!$C$7:$F$385,3,0)</f>
        <v>A3</v>
      </c>
      <c r="M298" s="494">
        <f>VLOOKUP(L298,Sheet1!$B$2:$C$12,2,TRUE)</f>
        <v>8</v>
      </c>
      <c r="N298" s="494" t="str">
        <f>VLOOKUP(E298,'[19]Gui chi Quynh'!$C$7:$E$391,3,0)</f>
        <v>A4</v>
      </c>
      <c r="O298" s="494">
        <f>VLOOKUP(N298,Sheet1!$B$2:$C$12,2,TRUE)</f>
        <v>7</v>
      </c>
      <c r="P298" s="494" t="str">
        <f>VLOOKUP(E298,'[20]Gui chi Quynh'!$C$7:$E$391,3,0)</f>
        <v>A3</v>
      </c>
      <c r="Q298" s="494">
        <f>VLOOKUP(P298,Sheet1!$B$2:$C$12,2,TRUE)</f>
        <v>8</v>
      </c>
      <c r="R298" s="494" t="str">
        <f>VLOOKUP($E298,'[21]Gui chi Quynh'!$C$7:$E$390,3,0)</f>
        <v>A3</v>
      </c>
      <c r="S298" s="494">
        <f>VLOOKUP(R298,Sheet1!$B$2:$C$12,2,TRUE)</f>
        <v>8</v>
      </c>
      <c r="T298" s="494" t="str">
        <f>VLOOKUP($E298,'[22]Gui chi Quynh'!$C$7:$E$390,3,0)</f>
        <v>A4</v>
      </c>
      <c r="U298" s="494">
        <f>VLOOKUP(T298,Sheet1!$B$2:$C$12,2,TRUE)</f>
        <v>7</v>
      </c>
      <c r="V298" s="494" t="str">
        <f>VLOOKUP($E298,'[23]Gui chi Quynh'!$C$7:$E$389,3,0)</f>
        <v>A3</v>
      </c>
      <c r="W298" s="494">
        <f>VLOOKUP(V298,Sheet1!$B$2:$C$12,2,TRUE)</f>
        <v>8</v>
      </c>
      <c r="X298" s="494" t="str">
        <f>VLOOKUP($E298,'[24]Gui chi Quynh'!$C$7:$E$389,3,0)</f>
        <v>A4</v>
      </c>
      <c r="Y298" s="494">
        <f>VLOOKUP(X298,Sheet1!$B$2:$C$12,2,TRUE)</f>
        <v>7</v>
      </c>
      <c r="Z298" s="494" t="str">
        <f>VLOOKUP($E298,'[25]Gui chi Quynh'!$C$7:$E$388,3,0)</f>
        <v>A3</v>
      </c>
      <c r="AA298" s="494">
        <f>VLOOKUP(Z298,Sheet1!$B$2:$C$12,2,TRUE)</f>
        <v>8</v>
      </c>
      <c r="AB298" s="494" t="str">
        <f>VLOOKUP($E298,'T5'!$E$9:$AH$337,24,0)</f>
        <v>A3</v>
      </c>
      <c r="AC298" s="494">
        <f>VLOOKUP(AB298,Sheet1!$B$2:$C$12,2,TRUE)</f>
        <v>8</v>
      </c>
      <c r="AD298" s="494"/>
      <c r="AE298" s="494" t="e">
        <f>VLOOKUP(AD298,Sheet1!$B$2:$C$12,2,TRUE)</f>
        <v>#N/A</v>
      </c>
      <c r="AF298" s="592"/>
      <c r="AG298" s="804">
        <f t="shared" si="21"/>
        <v>7.6363636363636367</v>
      </c>
      <c r="AH298" s="709" t="str">
        <f t="shared" si="18"/>
        <v>11A*</v>
      </c>
      <c r="AI298" s="709">
        <f t="shared" si="19"/>
        <v>0</v>
      </c>
      <c r="AJ298" s="683"/>
      <c r="AK298" s="494" t="str">
        <f t="shared" si="20"/>
        <v>Tốt</v>
      </c>
      <c r="AL298" s="494" t="str">
        <f>VLOOKUP($E298,'cac dv gui'!$C$6:$AD$36,25,0)</f>
        <v>Tốt</v>
      </c>
      <c r="AM298" s="494" t="str">
        <f>VLOOKUP($E298,'cac dv gui'!$C$6:$AD$36,26,0)</f>
        <v>Tốt</v>
      </c>
      <c r="AN298" s="675"/>
      <c r="AO298" s="494"/>
      <c r="AP298" s="675"/>
      <c r="AQ298" s="675"/>
      <c r="AR298" s="675"/>
      <c r="AS298" s="675"/>
      <c r="AT298" s="494"/>
      <c r="AU298" s="684" t="s">
        <v>393</v>
      </c>
    </row>
    <row r="299" spans="1:47" s="684" customFormat="1" ht="24.95" customHeight="1" x14ac:dyDescent="0.25">
      <c r="A299" s="512" t="s">
        <v>1533</v>
      </c>
      <c r="B299" s="512">
        <f>COUNTIF($F$11:F299,F299)</f>
        <v>31</v>
      </c>
      <c r="C299" s="513" t="s">
        <v>985</v>
      </c>
      <c r="D299" s="514" t="s">
        <v>190</v>
      </c>
      <c r="E299" s="520" t="s">
        <v>662</v>
      </c>
      <c r="F299" s="518" t="s">
        <v>372</v>
      </c>
      <c r="G299" s="518" t="s">
        <v>974</v>
      </c>
      <c r="H299" s="494" t="str">
        <f>VLOOKUP(E299,'[16]Gui chi Quynh'!$C$7:$E$387,3,0)</f>
        <v>A4</v>
      </c>
      <c r="I299" s="494">
        <f>VLOOKUP(H299,Sheet1!$B$2:$C$12,2,TRUE)</f>
        <v>7</v>
      </c>
      <c r="J299" s="494" t="str">
        <f>VLOOKUP($E299,'[17]Gui chi Quynh'!$C$7:$E$387,3,0)</f>
        <v>A4</v>
      </c>
      <c r="K299" s="494">
        <f>VLOOKUP(J299,Sheet1!$B$2:$C$12,2,TRUE)</f>
        <v>7</v>
      </c>
      <c r="L299" s="494" t="str">
        <f>VLOOKUP(E299,'[18]Gui chi Quynh'!$C$7:$F$385,3,0)</f>
        <v>A3</v>
      </c>
      <c r="M299" s="494">
        <f>VLOOKUP(L299,Sheet1!$B$2:$C$12,2,TRUE)</f>
        <v>8</v>
      </c>
      <c r="N299" s="494" t="str">
        <f>VLOOKUP(E299,'[19]Gui chi Quynh'!$C$7:$E$391,3,0)</f>
        <v>A4</v>
      </c>
      <c r="O299" s="494">
        <f>VLOOKUP(N299,Sheet1!$B$2:$C$12,2,TRUE)</f>
        <v>7</v>
      </c>
      <c r="P299" s="494" t="str">
        <f>VLOOKUP(E299,'[20]Gui chi Quynh'!$C$7:$E$391,3,0)</f>
        <v>A4</v>
      </c>
      <c r="Q299" s="494">
        <f>VLOOKUP(P299,Sheet1!$B$2:$C$12,2,TRUE)</f>
        <v>7</v>
      </c>
      <c r="R299" s="494" t="str">
        <f>VLOOKUP($E299,'[21]Gui chi Quynh'!$C$7:$E$390,3,0)</f>
        <v>A3</v>
      </c>
      <c r="S299" s="494">
        <f>VLOOKUP(R299,Sheet1!$B$2:$C$12,2,TRUE)</f>
        <v>8</v>
      </c>
      <c r="T299" s="494" t="str">
        <f>VLOOKUP($E299,'[22]Gui chi Quynh'!$C$7:$E$390,3,0)</f>
        <v>A4</v>
      </c>
      <c r="U299" s="494">
        <f>VLOOKUP(T299,Sheet1!$B$2:$C$12,2,TRUE)</f>
        <v>7</v>
      </c>
      <c r="V299" s="494" t="str">
        <f>VLOOKUP($E299,'[23]Gui chi Quynh'!$C$7:$E$389,3,0)</f>
        <v>A2</v>
      </c>
      <c r="W299" s="494">
        <f>VLOOKUP(V299,Sheet1!$B$2:$C$12,2,TRUE)</f>
        <v>9</v>
      </c>
      <c r="X299" s="494" t="str">
        <f>VLOOKUP($E299,'[24]Gui chi Quynh'!$C$7:$E$389,3,0)</f>
        <v>A3</v>
      </c>
      <c r="Y299" s="494">
        <f>VLOOKUP(X299,Sheet1!$B$2:$C$12,2,TRUE)</f>
        <v>8</v>
      </c>
      <c r="Z299" s="494" t="str">
        <f>VLOOKUP($E299,'[25]Gui chi Quynh'!$C$7:$E$388,3,0)</f>
        <v>A2</v>
      </c>
      <c r="AA299" s="494">
        <f>VLOOKUP(Z299,Sheet1!$B$2:$C$12,2,TRUE)</f>
        <v>9</v>
      </c>
      <c r="AB299" s="494" t="str">
        <f>VLOOKUP($E299,'T5'!$E$9:$AH$337,24,0)</f>
        <v>A3</v>
      </c>
      <c r="AC299" s="494">
        <f>VLOOKUP(AB299,Sheet1!$B$2:$C$12,2,TRUE)</f>
        <v>8</v>
      </c>
      <c r="AD299" s="494"/>
      <c r="AE299" s="494" t="e">
        <f>VLOOKUP(AD299,Sheet1!$B$2:$C$12,2,TRUE)</f>
        <v>#N/A</v>
      </c>
      <c r="AF299" s="592"/>
      <c r="AG299" s="709">
        <f t="shared" si="21"/>
        <v>7.7272727272727275</v>
      </c>
      <c r="AH299" s="709" t="str">
        <f t="shared" si="18"/>
        <v>11A*</v>
      </c>
      <c r="AI299" s="709">
        <f t="shared" si="19"/>
        <v>0</v>
      </c>
      <c r="AJ299" s="683"/>
      <c r="AK299" s="494" t="str">
        <f t="shared" si="20"/>
        <v>Tốt</v>
      </c>
      <c r="AL299" s="494" t="str">
        <f>VLOOKUP($E299,'cac dv gui'!$C$6:$AD$36,25,0)</f>
        <v>Tốt</v>
      </c>
      <c r="AM299" s="494" t="str">
        <f>VLOOKUP($E299,'cac dv gui'!$C$6:$AD$36,26,0)</f>
        <v>Tốt</v>
      </c>
      <c r="AN299" s="675"/>
      <c r="AO299" s="494"/>
      <c r="AP299" s="675"/>
      <c r="AQ299" s="675"/>
      <c r="AR299" s="675"/>
      <c r="AS299" s="675"/>
      <c r="AT299" s="494"/>
      <c r="AU299" s="684" t="s">
        <v>392</v>
      </c>
    </row>
    <row r="300" spans="1:47" s="684" customFormat="1" ht="24.95" customHeight="1" x14ac:dyDescent="0.25">
      <c r="A300" s="512" t="s">
        <v>1534</v>
      </c>
      <c r="B300" s="512">
        <f>COUNTIF($F$11:F300,F300)</f>
        <v>2</v>
      </c>
      <c r="C300" s="513" t="s">
        <v>984</v>
      </c>
      <c r="D300" s="686" t="s">
        <v>261</v>
      </c>
      <c r="E300" s="599" t="s">
        <v>669</v>
      </c>
      <c r="F300" s="518" t="s">
        <v>339</v>
      </c>
      <c r="G300" s="518" t="s">
        <v>974</v>
      </c>
      <c r="H300" s="494" t="str">
        <f>VLOOKUP(E300,'[16]Gui chi Quynh'!$C$7:$E$387,3,0)</f>
        <v>A3</v>
      </c>
      <c r="I300" s="494">
        <f>VLOOKUP(H300,Sheet1!$B$2:$C$12,2,TRUE)</f>
        <v>8</v>
      </c>
      <c r="J300" s="494" t="str">
        <f>VLOOKUP($E300,'[17]Gui chi Quynh'!$C$7:$E$387,3,0)</f>
        <v>A4</v>
      </c>
      <c r="K300" s="494">
        <f>VLOOKUP(J300,Sheet1!$B$2:$C$12,2,TRUE)</f>
        <v>7</v>
      </c>
      <c r="L300" s="494" t="str">
        <f>VLOOKUP(E300,'[18]Gui chi Quynh'!$C$7:$F$385,3,0)</f>
        <v>A3</v>
      </c>
      <c r="M300" s="494">
        <f>VLOOKUP(L300,Sheet1!$B$2:$C$12,2,TRUE)</f>
        <v>8</v>
      </c>
      <c r="N300" s="494" t="str">
        <f>VLOOKUP(E300,'[19]Gui chi Quynh'!$C$7:$E$391,3,0)</f>
        <v>A3</v>
      </c>
      <c r="O300" s="494">
        <f>VLOOKUP(N300,Sheet1!$B$2:$C$12,2,TRUE)</f>
        <v>8</v>
      </c>
      <c r="P300" s="494" t="str">
        <f>VLOOKUP(E300,'[20]Gui chi Quynh'!$C$7:$E$391,3,0)</f>
        <v>A2</v>
      </c>
      <c r="Q300" s="494">
        <f>VLOOKUP(P300,Sheet1!$B$2:$C$12,2,TRUE)</f>
        <v>9</v>
      </c>
      <c r="R300" s="494" t="str">
        <f>VLOOKUP($E300,'[21]Gui chi Quynh'!$C$7:$E$390,3,0)</f>
        <v>A4</v>
      </c>
      <c r="S300" s="494">
        <f>VLOOKUP(R300,Sheet1!$B$2:$C$12,2,TRUE)</f>
        <v>7</v>
      </c>
      <c r="T300" s="494" t="str">
        <f>VLOOKUP($E300,'[22]Gui chi Quynh'!$C$7:$E$390,3,0)</f>
        <v>A3</v>
      </c>
      <c r="U300" s="494">
        <f>VLOOKUP(T300,Sheet1!$B$2:$C$12,2,TRUE)</f>
        <v>8</v>
      </c>
      <c r="V300" s="494" t="str">
        <f>VLOOKUP($E300,'[23]Gui chi Quynh'!$C$7:$E$389,3,0)</f>
        <v>A3</v>
      </c>
      <c r="W300" s="494">
        <f>VLOOKUP(V300,Sheet1!$B$2:$C$12,2,TRUE)</f>
        <v>8</v>
      </c>
      <c r="X300" s="494" t="str">
        <f>VLOOKUP($E300,'[24]Gui chi Quynh'!$C$7:$E$389,3,0)</f>
        <v>A3</v>
      </c>
      <c r="Y300" s="494">
        <f>VLOOKUP(X300,Sheet1!$B$2:$C$12,2,TRUE)</f>
        <v>8</v>
      </c>
      <c r="Z300" s="494" t="str">
        <f>VLOOKUP($E300,'[25]Gui chi Quynh'!$C$7:$E$388,3,0)</f>
        <v>A4</v>
      </c>
      <c r="AA300" s="494">
        <f>VLOOKUP(Z300,Sheet1!$B$2:$C$12,2,TRUE)</f>
        <v>7</v>
      </c>
      <c r="AB300" s="494" t="str">
        <f>VLOOKUP($E300,'T5'!$E$9:$AH$337,24,0)</f>
        <v>A3</v>
      </c>
      <c r="AC300" s="494">
        <f>VLOOKUP(AB300,Sheet1!$B$2:$C$12,2,TRUE)</f>
        <v>8</v>
      </c>
      <c r="AD300" s="494"/>
      <c r="AE300" s="494" t="e">
        <f>VLOOKUP(AD300,Sheet1!$B$2:$C$12,2,TRUE)</f>
        <v>#N/A</v>
      </c>
      <c r="AF300" s="592"/>
      <c r="AG300" s="709">
        <f t="shared" si="21"/>
        <v>7.8181818181818183</v>
      </c>
      <c r="AH300" s="709" t="str">
        <f t="shared" si="18"/>
        <v>11A*</v>
      </c>
      <c r="AI300" s="709">
        <f t="shared" si="19"/>
        <v>0</v>
      </c>
      <c r="AJ300" s="683"/>
      <c r="AK300" s="494" t="str">
        <f t="shared" si="20"/>
        <v>Tốt</v>
      </c>
      <c r="AL300" s="494" t="str">
        <f>VLOOKUP($E300,'cac dv gui'!$C$190:$AD$198,25,0)</f>
        <v>Xuất sắc</v>
      </c>
      <c r="AM300" s="494" t="str">
        <f>VLOOKUP($E300,'cac dv gui'!$C$190:$AD$198,26,0)</f>
        <v>Tốt</v>
      </c>
      <c r="AN300" s="675"/>
      <c r="AO300" s="494"/>
      <c r="AP300" s="675"/>
      <c r="AQ300" s="675"/>
      <c r="AR300" s="675"/>
      <c r="AS300" s="675"/>
      <c r="AT300" s="494"/>
      <c r="AU300" s="684" t="s">
        <v>392</v>
      </c>
    </row>
    <row r="301" spans="1:47" s="684" customFormat="1" ht="24.95" customHeight="1" x14ac:dyDescent="0.25">
      <c r="A301" s="512" t="s">
        <v>1535</v>
      </c>
      <c r="B301" s="512">
        <f>COUNTIF($F$11:F301,F301)</f>
        <v>3</v>
      </c>
      <c r="C301" s="513" t="s">
        <v>984</v>
      </c>
      <c r="D301" s="686" t="s">
        <v>262</v>
      </c>
      <c r="E301" s="599" t="s">
        <v>670</v>
      </c>
      <c r="F301" s="518" t="s">
        <v>339</v>
      </c>
      <c r="G301" s="518" t="s">
        <v>974</v>
      </c>
      <c r="H301" s="494" t="str">
        <f>VLOOKUP(E301,'[16]Gui chi Quynh'!$C$7:$E$387,3,0)</f>
        <v>A3</v>
      </c>
      <c r="I301" s="494">
        <f>VLOOKUP(H301,Sheet1!$B$2:$C$12,2,TRUE)</f>
        <v>8</v>
      </c>
      <c r="J301" s="494" t="str">
        <f>VLOOKUP($E301,'[17]Gui chi Quynh'!$C$7:$E$387,3,0)</f>
        <v>A4</v>
      </c>
      <c r="K301" s="494">
        <f>VLOOKUP(J301,Sheet1!$B$2:$C$12,2,TRUE)</f>
        <v>7</v>
      </c>
      <c r="L301" s="494" t="str">
        <f>VLOOKUP(E301,'[18]Gui chi Quynh'!$C$7:$F$385,3,0)</f>
        <v>A3</v>
      </c>
      <c r="M301" s="494">
        <f>VLOOKUP(L301,Sheet1!$B$2:$C$12,2,TRUE)</f>
        <v>8</v>
      </c>
      <c r="N301" s="494" t="str">
        <f>VLOOKUP(E301,'[19]Gui chi Quynh'!$C$7:$E$391,3,0)</f>
        <v>A3</v>
      </c>
      <c r="O301" s="494">
        <f>VLOOKUP(N301,Sheet1!$B$2:$C$12,2,TRUE)</f>
        <v>8</v>
      </c>
      <c r="P301" s="494" t="str">
        <f>VLOOKUP(E301,'[20]Gui chi Quynh'!$C$7:$E$391,3,0)</f>
        <v>A3</v>
      </c>
      <c r="Q301" s="494">
        <f>VLOOKUP(P301,Sheet1!$B$2:$C$12,2,TRUE)</f>
        <v>8</v>
      </c>
      <c r="R301" s="494" t="str">
        <f>VLOOKUP($E301,'[21]Gui chi Quynh'!$C$7:$E$390,3,0)</f>
        <v>A4</v>
      </c>
      <c r="S301" s="494">
        <f>VLOOKUP(R301,Sheet1!$B$2:$C$12,2,TRUE)</f>
        <v>7</v>
      </c>
      <c r="T301" s="494" t="str">
        <f>VLOOKUP($E301,'[22]Gui chi Quynh'!$C$7:$E$390,3,0)</f>
        <v>A4</v>
      </c>
      <c r="U301" s="494">
        <f>VLOOKUP(T301,Sheet1!$B$2:$C$12,2,TRUE)</f>
        <v>7</v>
      </c>
      <c r="V301" s="494" t="str">
        <f>VLOOKUP($E301,'[23]Gui chi Quynh'!$C$7:$E$389,3,0)</f>
        <v>A4</v>
      </c>
      <c r="W301" s="494">
        <f>VLOOKUP(V301,Sheet1!$B$2:$C$12,2,TRUE)</f>
        <v>7</v>
      </c>
      <c r="X301" s="494" t="str">
        <f>VLOOKUP($E301,'[24]Gui chi Quynh'!$C$7:$E$389,3,0)</f>
        <v>A4</v>
      </c>
      <c r="Y301" s="494">
        <f>VLOOKUP(X301,Sheet1!$B$2:$C$12,2,TRUE)</f>
        <v>7</v>
      </c>
      <c r="Z301" s="494" t="str">
        <f>VLOOKUP($E301,'[25]Gui chi Quynh'!$C$7:$E$388,3,0)</f>
        <v>A3</v>
      </c>
      <c r="AA301" s="494">
        <f>VLOOKUP(Z301,Sheet1!$B$2:$C$12,2,TRUE)</f>
        <v>8</v>
      </c>
      <c r="AB301" s="494" t="str">
        <f>VLOOKUP($E301,'T5'!$E$9:$AH$337,24,0)</f>
        <v>A3</v>
      </c>
      <c r="AC301" s="494">
        <f>VLOOKUP(AB301,Sheet1!$B$2:$C$12,2,TRUE)</f>
        <v>8</v>
      </c>
      <c r="AD301" s="494"/>
      <c r="AE301" s="494" t="e">
        <f>VLOOKUP(AD301,Sheet1!$B$2:$C$12,2,TRUE)</f>
        <v>#N/A</v>
      </c>
      <c r="AF301" s="592"/>
      <c r="AG301" s="709">
        <f t="shared" si="21"/>
        <v>7.5454545454545459</v>
      </c>
      <c r="AH301" s="709" t="str">
        <f t="shared" si="18"/>
        <v>11A*</v>
      </c>
      <c r="AI301" s="709">
        <f t="shared" si="19"/>
        <v>0</v>
      </c>
      <c r="AJ301" s="683"/>
      <c r="AK301" s="494" t="str">
        <f t="shared" si="20"/>
        <v>Tốt</v>
      </c>
      <c r="AL301" s="494" t="str">
        <f>VLOOKUP($E301,'cac dv gui'!$C$190:$AD$198,25,0)</f>
        <v>Xuất sắc</v>
      </c>
      <c r="AM301" s="494" t="str">
        <f>VLOOKUP($E301,'cac dv gui'!$C$190:$AD$198,26,0)</f>
        <v>Tốt</v>
      </c>
      <c r="AN301" s="675"/>
      <c r="AO301" s="494"/>
      <c r="AP301" s="675"/>
      <c r="AQ301" s="675"/>
      <c r="AR301" s="675"/>
      <c r="AS301" s="675"/>
      <c r="AT301" s="494"/>
      <c r="AU301" s="684" t="s">
        <v>392</v>
      </c>
    </row>
    <row r="302" spans="1:47" s="684" customFormat="1" ht="24.95" customHeight="1" x14ac:dyDescent="0.25">
      <c r="A302" s="512" t="s">
        <v>1536</v>
      </c>
      <c r="B302" s="512">
        <f>COUNTIF($F$11:F302,F302)</f>
        <v>4</v>
      </c>
      <c r="C302" s="513" t="s">
        <v>984</v>
      </c>
      <c r="D302" s="686" t="s">
        <v>264</v>
      </c>
      <c r="E302" s="599" t="s">
        <v>672</v>
      </c>
      <c r="F302" s="518" t="s">
        <v>339</v>
      </c>
      <c r="G302" s="518" t="s">
        <v>974</v>
      </c>
      <c r="H302" s="494" t="str">
        <f>VLOOKUP(E302,'[16]Gui chi Quynh'!$C$7:$E$387,3,0)</f>
        <v>A3</v>
      </c>
      <c r="I302" s="494">
        <f>VLOOKUP(H302,Sheet1!$B$2:$C$12,2,TRUE)</f>
        <v>8</v>
      </c>
      <c r="J302" s="494" t="str">
        <f>VLOOKUP($E302,'[17]Gui chi Quynh'!$C$7:$E$387,3,0)</f>
        <v>A4</v>
      </c>
      <c r="K302" s="494">
        <f>VLOOKUP(J302,Sheet1!$B$2:$C$12,2,TRUE)</f>
        <v>7</v>
      </c>
      <c r="L302" s="494" t="str">
        <f>VLOOKUP(E302,'[18]Gui chi Quynh'!$C$7:$F$385,3,0)</f>
        <v>A4</v>
      </c>
      <c r="M302" s="494">
        <f>VLOOKUP(L302,Sheet1!$B$2:$C$12,2,TRUE)</f>
        <v>7</v>
      </c>
      <c r="N302" s="494" t="str">
        <f>VLOOKUP(E302,'[19]Gui chi Quynh'!$C$7:$E$391,3,0)</f>
        <v>A4</v>
      </c>
      <c r="O302" s="494">
        <f>VLOOKUP(N302,Sheet1!$B$2:$C$12,2,TRUE)</f>
        <v>7</v>
      </c>
      <c r="P302" s="494" t="str">
        <f>VLOOKUP(E302,'[20]Gui chi Quynh'!$C$7:$E$391,3,0)</f>
        <v>A3</v>
      </c>
      <c r="Q302" s="494">
        <f>VLOOKUP(P302,Sheet1!$B$2:$C$12,2,TRUE)</f>
        <v>8</v>
      </c>
      <c r="R302" s="494" t="str">
        <f>VLOOKUP($E302,'[21]Gui chi Quynh'!$C$7:$E$390,3,0)</f>
        <v>A3</v>
      </c>
      <c r="S302" s="494">
        <f>VLOOKUP(R302,Sheet1!$B$2:$C$12,2,TRUE)</f>
        <v>8</v>
      </c>
      <c r="T302" s="494" t="str">
        <f>VLOOKUP($E302,'[22]Gui chi Quynh'!$C$7:$E$390,3,0)</f>
        <v>A3</v>
      </c>
      <c r="U302" s="494">
        <f>VLOOKUP(T302,Sheet1!$B$2:$C$12,2,TRUE)</f>
        <v>8</v>
      </c>
      <c r="V302" s="494" t="str">
        <f>VLOOKUP($E302,'[23]Gui chi Quynh'!$C$7:$E$389,3,0)</f>
        <v>A3</v>
      </c>
      <c r="W302" s="494">
        <f>VLOOKUP(V302,Sheet1!$B$2:$C$12,2,TRUE)</f>
        <v>8</v>
      </c>
      <c r="X302" s="494" t="str">
        <f>VLOOKUP($E302,'[24]Gui chi Quynh'!$C$7:$E$389,3,0)</f>
        <v>A3</v>
      </c>
      <c r="Y302" s="494">
        <f>VLOOKUP(X302,Sheet1!$B$2:$C$12,2,TRUE)</f>
        <v>8</v>
      </c>
      <c r="Z302" s="494" t="str">
        <f>VLOOKUP($E302,'[25]Gui chi Quynh'!$C$7:$E$388,3,0)</f>
        <v>A3</v>
      </c>
      <c r="AA302" s="494">
        <f>VLOOKUP(Z302,Sheet1!$B$2:$C$12,2,TRUE)</f>
        <v>8</v>
      </c>
      <c r="AB302" s="494" t="str">
        <f>VLOOKUP($E302,'T5'!$E$9:$AH$337,24,0)</f>
        <v>A3</v>
      </c>
      <c r="AC302" s="494">
        <f>VLOOKUP(AB302,Sheet1!$B$2:$C$12,2,TRUE)</f>
        <v>8</v>
      </c>
      <c r="AD302" s="494"/>
      <c r="AE302" s="494" t="e">
        <f>VLOOKUP(AD302,Sheet1!$B$2:$C$12,2,TRUE)</f>
        <v>#N/A</v>
      </c>
      <c r="AF302" s="592"/>
      <c r="AG302" s="709">
        <f t="shared" si="21"/>
        <v>7.7272727272727275</v>
      </c>
      <c r="AH302" s="709" t="str">
        <f t="shared" si="18"/>
        <v>11A*</v>
      </c>
      <c r="AI302" s="709">
        <f t="shared" si="19"/>
        <v>0</v>
      </c>
      <c r="AJ302" s="683"/>
      <c r="AK302" s="494" t="str">
        <f t="shared" si="20"/>
        <v>Tốt</v>
      </c>
      <c r="AL302" s="494" t="str">
        <f>VLOOKUP($E302,'cac dv gui'!$C$190:$AD$198,25,0)</f>
        <v>Xuất sắc</v>
      </c>
      <c r="AM302" s="494" t="str">
        <f>VLOOKUP($E302,'cac dv gui'!$C$190:$AD$198,26,0)</f>
        <v>Tốt</v>
      </c>
      <c r="AN302" s="675"/>
      <c r="AO302" s="494"/>
      <c r="AP302" s="675"/>
      <c r="AQ302" s="675"/>
      <c r="AR302" s="675"/>
      <c r="AS302" s="675"/>
      <c r="AT302" s="494"/>
      <c r="AU302" s="684" t="s">
        <v>392</v>
      </c>
    </row>
    <row r="303" spans="1:47" s="684" customFormat="1" ht="24.95" customHeight="1" x14ac:dyDescent="0.25">
      <c r="A303" s="512" t="s">
        <v>1537</v>
      </c>
      <c r="B303" s="512">
        <f>COUNTIF($F$11:F303,F303)</f>
        <v>5</v>
      </c>
      <c r="C303" s="513" t="s">
        <v>984</v>
      </c>
      <c r="D303" s="686" t="s">
        <v>302</v>
      </c>
      <c r="E303" s="599" t="s">
        <v>675</v>
      </c>
      <c r="F303" s="518" t="s">
        <v>339</v>
      </c>
      <c r="G303" s="518" t="s">
        <v>974</v>
      </c>
      <c r="H303" s="494" t="str">
        <f>VLOOKUP(E303,'[16]Gui chi Quynh'!$C$7:$E$387,3,0)</f>
        <v>A3</v>
      </c>
      <c r="I303" s="494">
        <f>VLOOKUP(H303,Sheet1!$B$2:$C$12,2,TRUE)</f>
        <v>8</v>
      </c>
      <c r="J303" s="494" t="str">
        <f>VLOOKUP($E303,'[17]Gui chi Quynh'!$C$7:$E$387,3,0)</f>
        <v>A4</v>
      </c>
      <c r="K303" s="494">
        <f>VLOOKUP(J303,Sheet1!$B$2:$C$12,2,TRUE)</f>
        <v>7</v>
      </c>
      <c r="L303" s="494" t="str">
        <f>VLOOKUP(E303,'[18]Gui chi Quynh'!$C$7:$F$385,3,0)</f>
        <v>A3</v>
      </c>
      <c r="M303" s="494">
        <f>VLOOKUP(L303,Sheet1!$B$2:$C$12,2,TRUE)</f>
        <v>8</v>
      </c>
      <c r="N303" s="494" t="str">
        <f>VLOOKUP(E303,'[19]Gui chi Quynh'!$C$7:$E$391,3,0)</f>
        <v>A4</v>
      </c>
      <c r="O303" s="494">
        <f>VLOOKUP(N303,Sheet1!$B$2:$C$12,2,TRUE)</f>
        <v>7</v>
      </c>
      <c r="P303" s="494" t="str">
        <f>VLOOKUP(E303,'[20]Gui chi Quynh'!$C$7:$E$391,3,0)</f>
        <v>A4</v>
      </c>
      <c r="Q303" s="494">
        <f>VLOOKUP(P303,Sheet1!$B$2:$C$12,2,TRUE)</f>
        <v>7</v>
      </c>
      <c r="R303" s="494" t="str">
        <f>VLOOKUP($E303,'[21]Gui chi Quynh'!$C$7:$E$390,3,0)</f>
        <v>A4</v>
      </c>
      <c r="S303" s="494">
        <f>VLOOKUP(R303,Sheet1!$B$2:$C$12,2,TRUE)</f>
        <v>7</v>
      </c>
      <c r="T303" s="494" t="str">
        <f>VLOOKUP($E303,'[22]Gui chi Quynh'!$C$7:$E$390,3,0)</f>
        <v>A3</v>
      </c>
      <c r="U303" s="494">
        <f>VLOOKUP(T303,Sheet1!$B$2:$C$12,2,TRUE)</f>
        <v>8</v>
      </c>
      <c r="V303" s="494" t="str">
        <f>VLOOKUP($E303,'[23]Gui chi Quynh'!$C$7:$E$389,3,0)</f>
        <v>A4</v>
      </c>
      <c r="W303" s="494">
        <f>VLOOKUP(V303,Sheet1!$B$2:$C$12,2,TRUE)</f>
        <v>7</v>
      </c>
      <c r="X303" s="494" t="str">
        <f>VLOOKUP($E303,'[24]Gui chi Quynh'!$C$7:$E$389,3,0)</f>
        <v>A3</v>
      </c>
      <c r="Y303" s="494">
        <f>VLOOKUP(X303,Sheet1!$B$2:$C$12,2,TRUE)</f>
        <v>8</v>
      </c>
      <c r="Z303" s="494" t="str">
        <f>VLOOKUP($E303,'[25]Gui chi Quynh'!$C$7:$E$388,3,0)</f>
        <v>A3</v>
      </c>
      <c r="AA303" s="494">
        <f>VLOOKUP(Z303,Sheet1!$B$2:$C$12,2,TRUE)</f>
        <v>8</v>
      </c>
      <c r="AB303" s="494" t="str">
        <f>VLOOKUP($E303,'T5'!$E$9:$AH$337,24,0)</f>
        <v>A3</v>
      </c>
      <c r="AC303" s="494">
        <f>VLOOKUP(AB303,Sheet1!$B$2:$C$12,2,TRUE)</f>
        <v>8</v>
      </c>
      <c r="AD303" s="494"/>
      <c r="AE303" s="494" t="e">
        <f>VLOOKUP(AD303,Sheet1!$B$2:$C$12,2,TRUE)</f>
        <v>#N/A</v>
      </c>
      <c r="AF303" s="592"/>
      <c r="AG303" s="804">
        <f t="shared" si="21"/>
        <v>7.5454545454545459</v>
      </c>
      <c r="AH303" s="709" t="str">
        <f t="shared" si="18"/>
        <v>11A*</v>
      </c>
      <c r="AI303" s="709">
        <f t="shared" si="19"/>
        <v>0</v>
      </c>
      <c r="AJ303" s="683"/>
      <c r="AK303" s="494" t="str">
        <f t="shared" si="20"/>
        <v>Tốt</v>
      </c>
      <c r="AL303" s="494" t="str">
        <f>VLOOKUP($E303,'cac dv gui'!$C$190:$AD$198,25,0)</f>
        <v>Xuất sắc</v>
      </c>
      <c r="AM303" s="494" t="str">
        <f>VLOOKUP($E303,'cac dv gui'!$C$190:$AD$198,26,0)</f>
        <v>Tốt</v>
      </c>
      <c r="AN303" s="675"/>
      <c r="AO303" s="494"/>
      <c r="AP303" s="675"/>
      <c r="AQ303" s="675"/>
      <c r="AR303" s="675"/>
      <c r="AS303" s="675"/>
      <c r="AT303" s="494"/>
      <c r="AU303" s="684" t="s">
        <v>393</v>
      </c>
    </row>
    <row r="304" spans="1:47" s="684" customFormat="1" ht="24.95" customHeight="1" x14ac:dyDescent="0.25">
      <c r="A304" s="512" t="s">
        <v>1538</v>
      </c>
      <c r="B304" s="512">
        <f>COUNTIF($F$11:F304,F304)</f>
        <v>6</v>
      </c>
      <c r="C304" s="513" t="s">
        <v>984</v>
      </c>
      <c r="D304" s="686" t="s">
        <v>289</v>
      </c>
      <c r="E304" s="599" t="s">
        <v>674</v>
      </c>
      <c r="F304" s="518" t="s">
        <v>339</v>
      </c>
      <c r="G304" s="518" t="s">
        <v>974</v>
      </c>
      <c r="H304" s="494" t="str">
        <f>VLOOKUP(E304,'[16]Gui chi Quynh'!$C$7:$E$387,3,0)</f>
        <v>A3</v>
      </c>
      <c r="I304" s="494">
        <f>VLOOKUP(H304,Sheet1!$B$2:$C$12,2,TRUE)</f>
        <v>8</v>
      </c>
      <c r="J304" s="494" t="str">
        <f>VLOOKUP($E304,'[17]Gui chi Quynh'!$C$7:$E$387,3,0)</f>
        <v>A4</v>
      </c>
      <c r="K304" s="494">
        <f>VLOOKUP(J304,Sheet1!$B$2:$C$12,2,TRUE)</f>
        <v>7</v>
      </c>
      <c r="L304" s="494" t="str">
        <f>VLOOKUP(E304,'[18]Gui chi Quynh'!$C$7:$F$385,3,0)</f>
        <v>A3</v>
      </c>
      <c r="M304" s="494">
        <f>VLOOKUP(L304,Sheet1!$B$2:$C$12,2,TRUE)</f>
        <v>8</v>
      </c>
      <c r="N304" s="494" t="str">
        <f>VLOOKUP(E304,'[19]Gui chi Quynh'!$C$7:$E$391,3,0)</f>
        <v>A4</v>
      </c>
      <c r="O304" s="494">
        <f>VLOOKUP(N304,Sheet1!$B$2:$C$12,2,TRUE)</f>
        <v>7</v>
      </c>
      <c r="P304" s="494" t="str">
        <f>VLOOKUP(E304,'[20]Gui chi Quynh'!$C$7:$E$391,3,0)</f>
        <v>A4</v>
      </c>
      <c r="Q304" s="494">
        <f>VLOOKUP(P304,Sheet1!$B$2:$C$12,2,TRUE)</f>
        <v>7</v>
      </c>
      <c r="R304" s="494" t="str">
        <f>VLOOKUP($E304,'[21]Gui chi Quynh'!$C$7:$E$390,3,0)</f>
        <v>A3</v>
      </c>
      <c r="S304" s="494">
        <f>VLOOKUP(R304,Sheet1!$B$2:$C$12,2,TRUE)</f>
        <v>8</v>
      </c>
      <c r="T304" s="494" t="str">
        <f>VLOOKUP($E304,'[22]Gui chi Quynh'!$C$7:$E$390,3,0)</f>
        <v>A3</v>
      </c>
      <c r="U304" s="494">
        <f>VLOOKUP(T304,Sheet1!$B$2:$C$12,2,TRUE)</f>
        <v>8</v>
      </c>
      <c r="V304" s="494" t="str">
        <f>VLOOKUP($E304,'[23]Gui chi Quynh'!$C$7:$E$389,3,0)</f>
        <v>A4</v>
      </c>
      <c r="W304" s="494">
        <f>VLOOKUP(V304,Sheet1!$B$2:$C$12,2,TRUE)</f>
        <v>7</v>
      </c>
      <c r="X304" s="494" t="str">
        <f>VLOOKUP($E304,'[24]Gui chi Quynh'!$C$7:$E$389,3,0)</f>
        <v>A3</v>
      </c>
      <c r="Y304" s="494">
        <f>VLOOKUP(X304,Sheet1!$B$2:$C$12,2,TRUE)</f>
        <v>8</v>
      </c>
      <c r="Z304" s="494" t="str">
        <f>VLOOKUP($E304,'[25]Gui chi Quynh'!$C$7:$E$388,3,0)</f>
        <v>A4</v>
      </c>
      <c r="AA304" s="494">
        <f>VLOOKUP(Z304,Sheet1!$B$2:$C$12,2,TRUE)</f>
        <v>7</v>
      </c>
      <c r="AB304" s="494" t="str">
        <f>VLOOKUP($E304,'T5'!$E$9:$AH$337,24,0)</f>
        <v>A4</v>
      </c>
      <c r="AC304" s="494">
        <f>VLOOKUP(AB304,Sheet1!$B$2:$C$12,2,TRUE)</f>
        <v>7</v>
      </c>
      <c r="AD304" s="494"/>
      <c r="AE304" s="494" t="e">
        <f>VLOOKUP(AD304,Sheet1!$B$2:$C$12,2,TRUE)</f>
        <v>#N/A</v>
      </c>
      <c r="AF304" s="592"/>
      <c r="AG304" s="709">
        <f t="shared" si="21"/>
        <v>7.4545454545454541</v>
      </c>
      <c r="AH304" s="709" t="str">
        <f t="shared" si="18"/>
        <v>11A*</v>
      </c>
      <c r="AI304" s="709">
        <f t="shared" si="19"/>
        <v>0</v>
      </c>
      <c r="AJ304" s="683"/>
      <c r="AK304" s="494" t="str">
        <f t="shared" si="20"/>
        <v>Tốt</v>
      </c>
      <c r="AL304" s="494" t="str">
        <f>VLOOKUP($E304,'cac dv gui'!$C$190:$AD$198,25,0)</f>
        <v>Xuất sắc</v>
      </c>
      <c r="AM304" s="494" t="str">
        <f>VLOOKUP($E304,'cac dv gui'!$C$190:$AD$198,26,0)</f>
        <v>Tốt</v>
      </c>
      <c r="AN304" s="675"/>
      <c r="AO304" s="494"/>
      <c r="AP304" s="675"/>
      <c r="AQ304" s="675"/>
      <c r="AR304" s="675"/>
      <c r="AS304" s="675"/>
      <c r="AT304" s="494"/>
      <c r="AU304" s="684" t="s">
        <v>393</v>
      </c>
    </row>
    <row r="305" spans="1:47" s="684" customFormat="1" ht="24.95" customHeight="1" x14ac:dyDescent="0.25">
      <c r="A305" s="512" t="s">
        <v>1539</v>
      </c>
      <c r="B305" s="512">
        <f>COUNTIF($F$11:F305,F305)</f>
        <v>7</v>
      </c>
      <c r="C305" s="513" t="s">
        <v>984</v>
      </c>
      <c r="D305" s="686" t="s">
        <v>267</v>
      </c>
      <c r="E305" s="599" t="s">
        <v>673</v>
      </c>
      <c r="F305" s="518" t="s">
        <v>339</v>
      </c>
      <c r="G305" s="518" t="s">
        <v>974</v>
      </c>
      <c r="H305" s="494" t="str">
        <f>VLOOKUP(E305,'[16]Gui chi Quynh'!$C$7:$E$387,3,0)</f>
        <v>A2</v>
      </c>
      <c r="I305" s="494">
        <f>VLOOKUP(H305,Sheet1!$B$2:$C$12,2,TRUE)</f>
        <v>9</v>
      </c>
      <c r="J305" s="494" t="str">
        <f>VLOOKUP($E305,'[17]Gui chi Quynh'!$C$7:$E$387,3,0)</f>
        <v>A4</v>
      </c>
      <c r="K305" s="494">
        <f>VLOOKUP(J305,Sheet1!$B$2:$C$12,2,TRUE)</f>
        <v>7</v>
      </c>
      <c r="L305" s="494" t="str">
        <f>VLOOKUP(E305,'[18]Gui chi Quynh'!$C$7:$F$385,3,0)</f>
        <v>A3</v>
      </c>
      <c r="M305" s="494">
        <f>VLOOKUP(L305,Sheet1!$B$2:$C$12,2,TRUE)</f>
        <v>8</v>
      </c>
      <c r="N305" s="494" t="str">
        <f>VLOOKUP(E305,'[19]Gui chi Quynh'!$C$7:$E$391,3,0)</f>
        <v>A3</v>
      </c>
      <c r="O305" s="494">
        <f>VLOOKUP(N305,Sheet1!$B$2:$C$12,2,TRUE)</f>
        <v>8</v>
      </c>
      <c r="P305" s="494" t="str">
        <f>VLOOKUP(E305,'[20]Gui chi Quynh'!$C$7:$E$391,3,0)</f>
        <v>A3</v>
      </c>
      <c r="Q305" s="494">
        <f>VLOOKUP(P305,Sheet1!$B$2:$C$12,2,TRUE)</f>
        <v>8</v>
      </c>
      <c r="R305" s="494" t="str">
        <f>VLOOKUP($E305,'[21]Gui chi Quynh'!$C$7:$E$390,3,0)</f>
        <v>A3</v>
      </c>
      <c r="S305" s="494">
        <f>VLOOKUP(R305,Sheet1!$B$2:$C$12,2,TRUE)</f>
        <v>8</v>
      </c>
      <c r="T305" s="494" t="str">
        <f>VLOOKUP($E305,'[22]Gui chi Quynh'!$C$7:$E$390,3,0)</f>
        <v>A3</v>
      </c>
      <c r="U305" s="494">
        <f>VLOOKUP(T305,Sheet1!$B$2:$C$12,2,TRUE)</f>
        <v>8</v>
      </c>
      <c r="V305" s="494" t="str">
        <f>VLOOKUP($E305,'[23]Gui chi Quynh'!$C$7:$E$389,3,0)</f>
        <v>A3</v>
      </c>
      <c r="W305" s="494">
        <f>VLOOKUP(V305,Sheet1!$B$2:$C$12,2,TRUE)</f>
        <v>8</v>
      </c>
      <c r="X305" s="494" t="str">
        <f>VLOOKUP($E305,'[24]Gui chi Quynh'!$C$7:$E$389,3,0)</f>
        <v>A4</v>
      </c>
      <c r="Y305" s="494">
        <f>VLOOKUP(X305,Sheet1!$B$2:$C$12,2,TRUE)</f>
        <v>7</v>
      </c>
      <c r="Z305" s="494" t="str">
        <f>VLOOKUP($E305,'[25]Gui chi Quynh'!$C$7:$E$388,3,0)</f>
        <v>A4</v>
      </c>
      <c r="AA305" s="494">
        <f>VLOOKUP(Z305,Sheet1!$B$2:$C$12,2,TRUE)</f>
        <v>7</v>
      </c>
      <c r="AB305" s="494" t="str">
        <f>VLOOKUP($E305,'T5'!$E$9:$AH$337,24,0)</f>
        <v>A3</v>
      </c>
      <c r="AC305" s="494">
        <f>VLOOKUP(AB305,Sheet1!$B$2:$C$12,2,TRUE)</f>
        <v>8</v>
      </c>
      <c r="AD305" s="494"/>
      <c r="AE305" s="494" t="e">
        <f>VLOOKUP(AD305,Sheet1!$B$2:$C$12,2,TRUE)</f>
        <v>#N/A</v>
      </c>
      <c r="AF305" s="592" t="str">
        <f>VLOOKUP($E305,'[26]Tong hop ket qua'!$E$19:$M$219,9,0)</f>
        <v>Khá</v>
      </c>
      <c r="AG305" s="709">
        <f t="shared" si="21"/>
        <v>7.8181818181818183</v>
      </c>
      <c r="AH305" s="709" t="str">
        <f t="shared" si="18"/>
        <v>11A*</v>
      </c>
      <c r="AI305" s="709">
        <f t="shared" si="19"/>
        <v>0</v>
      </c>
      <c r="AJ305" s="683"/>
      <c r="AK305" s="494" t="str">
        <f t="shared" si="20"/>
        <v>Tốt</v>
      </c>
      <c r="AL305" s="494" t="str">
        <f>VLOOKUP($E305,'cac dv gui'!$C$190:$AD$198,25,0)</f>
        <v>Xuất sắc</v>
      </c>
      <c r="AM305" s="494" t="str">
        <f>VLOOKUP($E305,'cac dv gui'!$C$190:$AD$198,26,0)</f>
        <v>Tốt</v>
      </c>
      <c r="AN305" s="675"/>
      <c r="AO305" s="494"/>
      <c r="AP305" s="675"/>
      <c r="AQ305" s="675"/>
      <c r="AR305" s="675"/>
      <c r="AS305" s="675"/>
      <c r="AT305" s="494"/>
      <c r="AU305" s="684" t="s">
        <v>392</v>
      </c>
    </row>
    <row r="306" spans="1:47" s="684" customFormat="1" ht="24.95" customHeight="1" x14ac:dyDescent="0.25">
      <c r="A306" s="512" t="s">
        <v>1540</v>
      </c>
      <c r="B306" s="512">
        <f>COUNTIF($F$11:F306,F306)</f>
        <v>8</v>
      </c>
      <c r="C306" s="513" t="s">
        <v>984</v>
      </c>
      <c r="D306" s="686" t="s">
        <v>266</v>
      </c>
      <c r="E306" s="599" t="s">
        <v>668</v>
      </c>
      <c r="F306" s="518" t="s">
        <v>339</v>
      </c>
      <c r="G306" s="518" t="s">
        <v>974</v>
      </c>
      <c r="H306" s="494" t="str">
        <f>VLOOKUP(E306,'[16]Gui chi Quynh'!$C$7:$E$387,3,0)</f>
        <v>A3</v>
      </c>
      <c r="I306" s="494">
        <f>VLOOKUP(H306,Sheet1!$B$2:$C$12,2,TRUE)</f>
        <v>8</v>
      </c>
      <c r="J306" s="494" t="str">
        <f>VLOOKUP($E306,'[17]Gui chi Quynh'!$C$7:$E$387,3,0)</f>
        <v>A4</v>
      </c>
      <c r="K306" s="494">
        <f>VLOOKUP(J306,Sheet1!$B$2:$C$12,2,TRUE)</f>
        <v>7</v>
      </c>
      <c r="L306" s="494" t="str">
        <f>VLOOKUP(E306,'[18]Gui chi Quynh'!$C$7:$F$385,3,0)</f>
        <v>A3</v>
      </c>
      <c r="M306" s="494">
        <f>VLOOKUP(L306,Sheet1!$B$2:$C$12,2,TRUE)</f>
        <v>8</v>
      </c>
      <c r="N306" s="494" t="str">
        <f>VLOOKUP(E306,'[19]Gui chi Quynh'!$C$7:$E$391,3,0)</f>
        <v>A3</v>
      </c>
      <c r="O306" s="494">
        <f>VLOOKUP(N306,Sheet1!$B$2:$C$12,2,TRUE)</f>
        <v>8</v>
      </c>
      <c r="P306" s="494" t="str">
        <f>VLOOKUP(E306,'[20]Gui chi Quynh'!$C$7:$E$391,3,0)</f>
        <v>A3</v>
      </c>
      <c r="Q306" s="494">
        <f>VLOOKUP(P306,Sheet1!$B$2:$C$12,2,TRUE)</f>
        <v>8</v>
      </c>
      <c r="R306" s="494" t="str">
        <f>VLOOKUP($E306,'[21]Gui chi Quynh'!$C$7:$E$390,3,0)</f>
        <v>A3</v>
      </c>
      <c r="S306" s="494">
        <f>VLOOKUP(R306,Sheet1!$B$2:$C$12,2,TRUE)</f>
        <v>8</v>
      </c>
      <c r="T306" s="494" t="str">
        <f>VLOOKUP($E306,'[22]Gui chi Quynh'!$C$7:$E$390,3,0)</f>
        <v>A3</v>
      </c>
      <c r="U306" s="494">
        <f>VLOOKUP(T306,Sheet1!$B$2:$C$12,2,TRUE)</f>
        <v>8</v>
      </c>
      <c r="V306" s="494" t="str">
        <f>VLOOKUP($E306,'[23]Gui chi Quynh'!$C$7:$E$389,3,0)</f>
        <v>A3</v>
      </c>
      <c r="W306" s="494">
        <f>VLOOKUP(V306,Sheet1!$B$2:$C$12,2,TRUE)</f>
        <v>8</v>
      </c>
      <c r="X306" s="494" t="str">
        <f>VLOOKUP($E306,'[24]Gui chi Quynh'!$C$7:$E$389,3,0)</f>
        <v>A4</v>
      </c>
      <c r="Y306" s="494">
        <f>VLOOKUP(X306,Sheet1!$B$2:$C$12,2,TRUE)</f>
        <v>7</v>
      </c>
      <c r="Z306" s="494" t="str">
        <f>VLOOKUP($E306,'[25]Gui chi Quynh'!$C$7:$E$388,3,0)</f>
        <v>A3</v>
      </c>
      <c r="AA306" s="494">
        <f>VLOOKUP(Z306,Sheet1!$B$2:$C$12,2,TRUE)</f>
        <v>8</v>
      </c>
      <c r="AB306" s="494" t="str">
        <f>VLOOKUP($E306,'T5'!$E$9:$AH$337,24,0)</f>
        <v>A3</v>
      </c>
      <c r="AC306" s="494">
        <f>VLOOKUP(AB306,Sheet1!$B$2:$C$12,2,TRUE)</f>
        <v>8</v>
      </c>
      <c r="AD306" s="494"/>
      <c r="AE306" s="494" t="e">
        <f>VLOOKUP(AD306,Sheet1!$B$2:$C$12,2,TRUE)</f>
        <v>#N/A</v>
      </c>
      <c r="AF306" s="592"/>
      <c r="AG306" s="709">
        <f t="shared" si="21"/>
        <v>7.8181818181818183</v>
      </c>
      <c r="AH306" s="709" t="str">
        <f t="shared" si="18"/>
        <v>11A*</v>
      </c>
      <c r="AI306" s="709">
        <f t="shared" si="19"/>
        <v>0</v>
      </c>
      <c r="AJ306" s="683"/>
      <c r="AK306" s="494" t="str">
        <f t="shared" si="20"/>
        <v>Tốt</v>
      </c>
      <c r="AL306" s="494" t="str">
        <f>VLOOKUP($E306,'cac dv gui'!$C$190:$AD$198,25,0)</f>
        <v>Xuất sắc</v>
      </c>
      <c r="AM306" s="494" t="str">
        <f>VLOOKUP($E306,'cac dv gui'!$C$190:$AD$198,26,0)</f>
        <v>Tốt</v>
      </c>
      <c r="AN306" s="675"/>
      <c r="AO306" s="494"/>
      <c r="AP306" s="675"/>
      <c r="AQ306" s="675"/>
      <c r="AR306" s="675"/>
      <c r="AS306" s="675"/>
      <c r="AT306" s="494"/>
      <c r="AU306" s="684" t="s">
        <v>392</v>
      </c>
    </row>
    <row r="307" spans="1:47" s="684" customFormat="1" ht="24.95" customHeight="1" x14ac:dyDescent="0.25">
      <c r="A307" s="512" t="s">
        <v>1541</v>
      </c>
      <c r="B307" s="512">
        <f>COUNTIF($F$11:F307,F307)</f>
        <v>5</v>
      </c>
      <c r="C307" s="513" t="s">
        <v>985</v>
      </c>
      <c r="D307" s="552" t="s">
        <v>386</v>
      </c>
      <c r="E307" s="554" t="s">
        <v>822</v>
      </c>
      <c r="F307" s="687" t="s">
        <v>340</v>
      </c>
      <c r="G307" s="518" t="s">
        <v>974</v>
      </c>
      <c r="H307" s="494" t="str">
        <f>VLOOKUP(E307,'[16]Gui chi Quynh'!$C$7:$E$387,3,0)</f>
        <v>A4</v>
      </c>
      <c r="I307" s="494">
        <f>VLOOKUP(H307,Sheet1!$B$2:$C$12,2,TRUE)</f>
        <v>7</v>
      </c>
      <c r="J307" s="494" t="str">
        <f>VLOOKUP($E307,'[17]Gui chi Quynh'!$C$7:$E$387,3,0)</f>
        <v>A4</v>
      </c>
      <c r="K307" s="494">
        <f>VLOOKUP(J307,Sheet1!$B$2:$C$12,2,TRUE)</f>
        <v>7</v>
      </c>
      <c r="L307" s="494" t="str">
        <f>VLOOKUP(E307,'[18]Gui chi Quynh'!$C$7:$F$385,3,0)</f>
        <v>A3</v>
      </c>
      <c r="M307" s="494">
        <f>VLOOKUP(L307,Sheet1!$B$2:$C$12,2,TRUE)</f>
        <v>8</v>
      </c>
      <c r="N307" s="494" t="str">
        <f>VLOOKUP(E307,'[19]Gui chi Quynh'!$C$7:$E$391,3,0)</f>
        <v>A4</v>
      </c>
      <c r="O307" s="494">
        <f>VLOOKUP(N307,Sheet1!$B$2:$C$12,2,TRUE)</f>
        <v>7</v>
      </c>
      <c r="P307" s="494" t="str">
        <f>VLOOKUP(E307,'[20]Gui chi Quynh'!$C$7:$E$391,3,0)</f>
        <v>A3</v>
      </c>
      <c r="Q307" s="494">
        <f>VLOOKUP(P307,Sheet1!$B$2:$C$12,2,TRUE)</f>
        <v>8</v>
      </c>
      <c r="R307" s="494" t="str">
        <f>VLOOKUP($E307,'[21]Gui chi Quynh'!$C$7:$E$390,3,0)</f>
        <v>A3</v>
      </c>
      <c r="S307" s="494">
        <f>VLOOKUP(R307,Sheet1!$B$2:$C$12,2,TRUE)</f>
        <v>8</v>
      </c>
      <c r="T307" s="494" t="str">
        <f>VLOOKUP($E307,'[22]Gui chi Quynh'!$C$7:$E$390,3,0)</f>
        <v>A3</v>
      </c>
      <c r="U307" s="494">
        <f>VLOOKUP(T307,Sheet1!$B$2:$C$12,2,TRUE)</f>
        <v>8</v>
      </c>
      <c r="V307" s="494" t="str">
        <f>VLOOKUP($E307,'[23]Gui chi Quynh'!$C$7:$E$389,3,0)</f>
        <v>A3</v>
      </c>
      <c r="W307" s="494">
        <f>VLOOKUP(V307,Sheet1!$B$2:$C$12,2,TRUE)</f>
        <v>8</v>
      </c>
      <c r="X307" s="494" t="str">
        <f>VLOOKUP($E307,'[24]Gui chi Quynh'!$C$7:$E$389,3,0)</f>
        <v>A3</v>
      </c>
      <c r="Y307" s="494">
        <f>VLOOKUP(X307,Sheet1!$B$2:$C$12,2,TRUE)</f>
        <v>8</v>
      </c>
      <c r="Z307" s="494" t="str">
        <f>VLOOKUP($E307,'[25]Gui chi Quynh'!$C$7:$E$388,3,0)</f>
        <v>A3</v>
      </c>
      <c r="AA307" s="494">
        <f>VLOOKUP(Z307,Sheet1!$B$2:$C$12,2,TRUE)</f>
        <v>8</v>
      </c>
      <c r="AB307" s="494" t="str">
        <f>VLOOKUP($E307,'T5'!$E$9:$AH$337,24,0)</f>
        <v>A4</v>
      </c>
      <c r="AC307" s="494">
        <f>VLOOKUP(AB307,Sheet1!$B$2:$C$12,2,TRUE)</f>
        <v>7</v>
      </c>
      <c r="AD307" s="494"/>
      <c r="AE307" s="494" t="e">
        <f>VLOOKUP(AD307,Sheet1!$B$2:$C$12,2,TRUE)</f>
        <v>#N/A</v>
      </c>
      <c r="AF307" s="592"/>
      <c r="AG307" s="709">
        <f t="shared" si="21"/>
        <v>7.6363636363636367</v>
      </c>
      <c r="AH307" s="709" t="str">
        <f t="shared" si="18"/>
        <v>11A*</v>
      </c>
      <c r="AI307" s="709">
        <f t="shared" si="19"/>
        <v>0</v>
      </c>
      <c r="AJ307" s="683"/>
      <c r="AK307" s="494" t="str">
        <f t="shared" si="20"/>
        <v>Tốt</v>
      </c>
      <c r="AL307" s="494" t="str">
        <f>VLOOKUP($E307,'cac dv gui'!$C$121:$AC$129,25,0)</f>
        <v>Xuất sắc</v>
      </c>
      <c r="AM307" s="494" t="str">
        <f>VLOOKUP($E307,'cac dv gui'!$C$121:$AC$129,26,0)</f>
        <v>Tốt</v>
      </c>
      <c r="AN307" s="675"/>
      <c r="AO307" s="494"/>
      <c r="AP307" s="675"/>
      <c r="AQ307" s="675"/>
      <c r="AR307" s="675"/>
      <c r="AS307" s="675"/>
      <c r="AT307" s="494"/>
      <c r="AU307" s="684" t="s">
        <v>393</v>
      </c>
    </row>
    <row r="308" spans="1:47" s="684" customFormat="1" ht="24.95" customHeight="1" x14ac:dyDescent="0.25">
      <c r="A308" s="512" t="s">
        <v>1542</v>
      </c>
      <c r="B308" s="512">
        <f>COUNTIF($F$11:F308,F308)</f>
        <v>6</v>
      </c>
      <c r="C308" s="513" t="s">
        <v>985</v>
      </c>
      <c r="D308" s="552" t="s">
        <v>195</v>
      </c>
      <c r="E308" s="554" t="s">
        <v>681</v>
      </c>
      <c r="F308" s="687" t="s">
        <v>340</v>
      </c>
      <c r="G308" s="518" t="s">
        <v>974</v>
      </c>
      <c r="H308" s="494" t="str">
        <f>VLOOKUP(E308,'[16]Gui chi Quynh'!$C$7:$E$387,3,0)</f>
        <v>A4</v>
      </c>
      <c r="I308" s="494">
        <f>VLOOKUP(H308,Sheet1!$B$2:$C$12,2,TRUE)</f>
        <v>7</v>
      </c>
      <c r="J308" s="494" t="str">
        <f>VLOOKUP($E308,'[17]Gui chi Quynh'!$C$7:$E$387,3,0)</f>
        <v>A4</v>
      </c>
      <c r="K308" s="494">
        <f>VLOOKUP(J308,Sheet1!$B$2:$C$12,2,TRUE)</f>
        <v>7</v>
      </c>
      <c r="L308" s="494" t="str">
        <f>VLOOKUP(E308,'[18]Gui chi Quynh'!$C$7:$F$385,3,0)</f>
        <v>A3</v>
      </c>
      <c r="M308" s="494">
        <f>VLOOKUP(L308,Sheet1!$B$2:$C$12,2,TRUE)</f>
        <v>8</v>
      </c>
      <c r="N308" s="494" t="str">
        <f>VLOOKUP(E308,'[19]Gui chi Quynh'!$C$7:$E$391,3,0)</f>
        <v>A4</v>
      </c>
      <c r="O308" s="494">
        <f>VLOOKUP(N308,Sheet1!$B$2:$C$12,2,TRUE)</f>
        <v>7</v>
      </c>
      <c r="P308" s="494" t="str">
        <f>VLOOKUP(E308,'[20]Gui chi Quynh'!$C$7:$E$391,3,0)</f>
        <v>A3</v>
      </c>
      <c r="Q308" s="494">
        <f>VLOOKUP(P308,Sheet1!$B$2:$C$12,2,TRUE)</f>
        <v>8</v>
      </c>
      <c r="R308" s="494" t="str">
        <f>VLOOKUP($E308,'[21]Gui chi Quynh'!$C$7:$E$390,3,0)</f>
        <v>A3</v>
      </c>
      <c r="S308" s="494">
        <f>VLOOKUP(R308,Sheet1!$B$2:$C$12,2,TRUE)</f>
        <v>8</v>
      </c>
      <c r="T308" s="494" t="str">
        <f>VLOOKUP($E308,'[22]Gui chi Quynh'!$C$7:$E$390,3,0)</f>
        <v>A4</v>
      </c>
      <c r="U308" s="494">
        <f>VLOOKUP(T308,Sheet1!$B$2:$C$12,2,TRUE)</f>
        <v>7</v>
      </c>
      <c r="V308" s="494" t="str">
        <f>VLOOKUP($E308,'[23]Gui chi Quynh'!$C$7:$E$389,3,0)</f>
        <v>A4</v>
      </c>
      <c r="W308" s="494">
        <f>VLOOKUP(V308,Sheet1!$B$2:$C$12,2,TRUE)</f>
        <v>7</v>
      </c>
      <c r="X308" s="494" t="str">
        <f>VLOOKUP($E308,'[24]Gui chi Quynh'!$C$7:$E$389,3,0)</f>
        <v>B1</v>
      </c>
      <c r="Y308" s="494">
        <f>VLOOKUP(X308,Sheet1!$B$2:$C$12,2,TRUE)</f>
        <v>6</v>
      </c>
      <c r="Z308" s="494" t="str">
        <f>VLOOKUP($E308,'[25]Gui chi Quynh'!$C$7:$E$388,3,0)</f>
        <v>A4</v>
      </c>
      <c r="AA308" s="494">
        <f>VLOOKUP(Z308,Sheet1!$B$2:$C$12,2,TRUE)</f>
        <v>7</v>
      </c>
      <c r="AB308" s="494" t="str">
        <f>VLOOKUP($E308,'T5'!$E$9:$AH$337,24,0)</f>
        <v>A4</v>
      </c>
      <c r="AC308" s="494">
        <f>VLOOKUP(AB308,Sheet1!$B$2:$C$12,2,TRUE)</f>
        <v>7</v>
      </c>
      <c r="AD308" s="494"/>
      <c r="AE308" s="494" t="e">
        <f>VLOOKUP(AD308,Sheet1!$B$2:$C$12,2,TRUE)</f>
        <v>#N/A</v>
      </c>
      <c r="AF308" s="592"/>
      <c r="AG308" s="709">
        <f t="shared" si="21"/>
        <v>7.1818181818181817</v>
      </c>
      <c r="AH308" s="709" t="str">
        <f t="shared" si="18"/>
        <v>10A*</v>
      </c>
      <c r="AI308" s="709">
        <f t="shared" si="19"/>
        <v>1</v>
      </c>
      <c r="AJ308" s="683"/>
      <c r="AK308" s="494" t="str">
        <f t="shared" si="20"/>
        <v>Tốt</v>
      </c>
      <c r="AL308" s="494" t="str">
        <f>VLOOKUP($E308,'cac dv gui'!$C$121:$AC$129,25,0)</f>
        <v>Xuất sắc</v>
      </c>
      <c r="AM308" s="494" t="str">
        <f>VLOOKUP($E308,'cac dv gui'!$C$121:$AC$129,26,0)</f>
        <v>Tốt</v>
      </c>
      <c r="AN308" s="675"/>
      <c r="AO308" s="494"/>
      <c r="AP308" s="675"/>
      <c r="AQ308" s="675"/>
      <c r="AR308" s="675"/>
      <c r="AS308" s="675"/>
      <c r="AT308" s="494"/>
      <c r="AU308" s="684" t="s">
        <v>393</v>
      </c>
    </row>
    <row r="309" spans="1:47" s="684" customFormat="1" ht="24.95" customHeight="1" x14ac:dyDescent="0.25">
      <c r="A309" s="512" t="s">
        <v>1543</v>
      </c>
      <c r="B309" s="512">
        <f>COUNTIF($F$11:F309,F309)</f>
        <v>7</v>
      </c>
      <c r="C309" s="513" t="s">
        <v>985</v>
      </c>
      <c r="D309" s="552" t="s">
        <v>194</v>
      </c>
      <c r="E309" s="554" t="s">
        <v>680</v>
      </c>
      <c r="F309" s="687" t="s">
        <v>340</v>
      </c>
      <c r="G309" s="518" t="s">
        <v>974</v>
      </c>
      <c r="H309" s="494" t="str">
        <f>VLOOKUP(E309,'[16]Gui chi Quynh'!$C$7:$E$387,3,0)</f>
        <v>A4</v>
      </c>
      <c r="I309" s="494">
        <f>VLOOKUP(H309,Sheet1!$B$2:$C$12,2,TRUE)</f>
        <v>7</v>
      </c>
      <c r="J309" s="494" t="str">
        <f>VLOOKUP($E309,'[17]Gui chi Quynh'!$C$7:$E$387,3,0)</f>
        <v>A4</v>
      </c>
      <c r="K309" s="494">
        <f>VLOOKUP(J309,Sheet1!$B$2:$C$12,2,TRUE)</f>
        <v>7</v>
      </c>
      <c r="L309" s="494" t="str">
        <f>VLOOKUP(E309,'[18]Gui chi Quynh'!$C$7:$F$385,3,0)</f>
        <v>A4</v>
      </c>
      <c r="M309" s="494">
        <f>VLOOKUP(L309,Sheet1!$B$2:$C$12,2,TRUE)</f>
        <v>7</v>
      </c>
      <c r="N309" s="494" t="str">
        <f>VLOOKUP(E309,'[19]Gui chi Quynh'!$C$7:$E$391,3,0)</f>
        <v>A4</v>
      </c>
      <c r="O309" s="494">
        <f>VLOOKUP(N309,Sheet1!$B$2:$C$12,2,TRUE)</f>
        <v>7</v>
      </c>
      <c r="P309" s="494" t="str">
        <f>VLOOKUP(E309,'[20]Gui chi Quynh'!$C$7:$E$391,3,0)</f>
        <v>A4</v>
      </c>
      <c r="Q309" s="494">
        <f>VLOOKUP(P309,Sheet1!$B$2:$C$12,2,TRUE)</f>
        <v>7</v>
      </c>
      <c r="R309" s="494" t="str">
        <f>VLOOKUP($E309,'[21]Gui chi Quynh'!$C$7:$E$390,3,0)</f>
        <v>A3</v>
      </c>
      <c r="S309" s="494">
        <f>VLOOKUP(R309,Sheet1!$B$2:$C$12,2,TRUE)</f>
        <v>8</v>
      </c>
      <c r="T309" s="494" t="str">
        <f>VLOOKUP($E309,'[22]Gui chi Quynh'!$C$7:$E$390,3,0)</f>
        <v>A4</v>
      </c>
      <c r="U309" s="494">
        <f>VLOOKUP(T309,Sheet1!$B$2:$C$12,2,TRUE)</f>
        <v>7</v>
      </c>
      <c r="V309" s="494" t="str">
        <f>VLOOKUP($E309,'[23]Gui chi Quynh'!$C$7:$E$389,3,0)</f>
        <v>A4</v>
      </c>
      <c r="W309" s="494">
        <f>VLOOKUP(V309,Sheet1!$B$2:$C$12,2,TRUE)</f>
        <v>7</v>
      </c>
      <c r="X309" s="494" t="str">
        <f>VLOOKUP($E309,'[24]Gui chi Quynh'!$C$7:$E$389,3,0)</f>
        <v>A4</v>
      </c>
      <c r="Y309" s="494">
        <f>VLOOKUP(X309,Sheet1!$B$2:$C$12,2,TRUE)</f>
        <v>7</v>
      </c>
      <c r="Z309" s="494" t="str">
        <f>VLOOKUP($E309,'[25]Gui chi Quynh'!$C$7:$E$388,3,0)</f>
        <v>A4</v>
      </c>
      <c r="AA309" s="494">
        <f>VLOOKUP(Z309,Sheet1!$B$2:$C$12,2,TRUE)</f>
        <v>7</v>
      </c>
      <c r="AB309" s="494" t="str">
        <f>VLOOKUP($E309,'T5'!$E$9:$AH$337,24,0)</f>
        <v>A4</v>
      </c>
      <c r="AC309" s="494">
        <f>VLOOKUP(AB309,Sheet1!$B$2:$C$12,2,TRUE)</f>
        <v>7</v>
      </c>
      <c r="AD309" s="494"/>
      <c r="AE309" s="494" t="e">
        <f>VLOOKUP(AD309,Sheet1!$B$2:$C$12,2,TRUE)</f>
        <v>#N/A</v>
      </c>
      <c r="AF309" s="592"/>
      <c r="AG309" s="709">
        <f t="shared" si="21"/>
        <v>7.0909090909090908</v>
      </c>
      <c r="AH309" s="709" t="str">
        <f t="shared" si="18"/>
        <v>11A*</v>
      </c>
      <c r="AI309" s="709">
        <f t="shared" si="19"/>
        <v>0</v>
      </c>
      <c r="AJ309" s="683"/>
      <c r="AK309" s="494" t="str">
        <f t="shared" si="20"/>
        <v>Tốt</v>
      </c>
      <c r="AL309" s="494" t="str">
        <f>VLOOKUP($E309,'cac dv gui'!$C$121:$AC$129,25,0)</f>
        <v>Xuất sắc</v>
      </c>
      <c r="AM309" s="494" t="str">
        <f>VLOOKUP($E309,'cac dv gui'!$C$121:$AC$129,26,0)</f>
        <v>Tốt</v>
      </c>
      <c r="AN309" s="675"/>
      <c r="AO309" s="494"/>
      <c r="AP309" s="675"/>
      <c r="AQ309" s="675"/>
      <c r="AR309" s="675"/>
      <c r="AS309" s="675"/>
      <c r="AT309" s="494"/>
      <c r="AU309" s="684" t="s">
        <v>393</v>
      </c>
    </row>
    <row r="310" spans="1:47" s="684" customFormat="1" ht="24.95" customHeight="1" x14ac:dyDescent="0.25">
      <c r="A310" s="512" t="s">
        <v>1544</v>
      </c>
      <c r="B310" s="512">
        <f>COUNTIF($F$11:F310,F310)</f>
        <v>8</v>
      </c>
      <c r="C310" s="513" t="s">
        <v>985</v>
      </c>
      <c r="D310" s="552" t="s">
        <v>866</v>
      </c>
      <c r="E310" s="554" t="s">
        <v>679</v>
      </c>
      <c r="F310" s="687" t="s">
        <v>340</v>
      </c>
      <c r="G310" s="518" t="s">
        <v>974</v>
      </c>
      <c r="H310" s="494" t="str">
        <f>VLOOKUP(E310,'[16]Gui chi Quynh'!$C$7:$E$387,3,0)</f>
        <v>A4</v>
      </c>
      <c r="I310" s="494">
        <f>VLOOKUP(H310,Sheet1!$B$2:$C$12,2,TRUE)</f>
        <v>7</v>
      </c>
      <c r="J310" s="494" t="str">
        <f>VLOOKUP($E310,'[17]Gui chi Quynh'!$C$7:$E$387,3,0)</f>
        <v>A4</v>
      </c>
      <c r="K310" s="494">
        <f>VLOOKUP(J310,Sheet1!$B$2:$C$12,2,TRUE)</f>
        <v>7</v>
      </c>
      <c r="L310" s="494" t="str">
        <f>VLOOKUP(E310,'[18]Gui chi Quynh'!$C$7:$F$385,3,0)</f>
        <v>A3</v>
      </c>
      <c r="M310" s="494">
        <f>VLOOKUP(L310,Sheet1!$B$2:$C$12,2,TRUE)</f>
        <v>8</v>
      </c>
      <c r="N310" s="494" t="str">
        <f>VLOOKUP(E310,'[19]Gui chi Quynh'!$C$7:$E$391,3,0)</f>
        <v>A3</v>
      </c>
      <c r="O310" s="494">
        <f>VLOOKUP(N310,Sheet1!$B$2:$C$12,2,TRUE)</f>
        <v>8</v>
      </c>
      <c r="P310" s="494" t="str">
        <f>VLOOKUP(E310,'[20]Gui chi Quynh'!$C$7:$E$391,3,0)</f>
        <v>A4</v>
      </c>
      <c r="Q310" s="494">
        <f>VLOOKUP(P310,Sheet1!$B$2:$C$12,2,TRUE)</f>
        <v>7</v>
      </c>
      <c r="R310" s="494" t="str">
        <f>VLOOKUP($E310,'[21]Gui chi Quynh'!$C$7:$E$390,3,0)</f>
        <v>A3</v>
      </c>
      <c r="S310" s="494">
        <f>VLOOKUP(R310,Sheet1!$B$2:$C$12,2,TRUE)</f>
        <v>8</v>
      </c>
      <c r="T310" s="494" t="str">
        <f>VLOOKUP($E310,'[22]Gui chi Quynh'!$C$7:$E$390,3,0)</f>
        <v>A3</v>
      </c>
      <c r="U310" s="494">
        <f>VLOOKUP(T310,Sheet1!$B$2:$C$12,2,TRUE)</f>
        <v>8</v>
      </c>
      <c r="V310" s="494" t="str">
        <f>VLOOKUP($E310,'[23]Gui chi Quynh'!$C$7:$E$389,3,0)</f>
        <v>A4</v>
      </c>
      <c r="W310" s="494">
        <f>VLOOKUP(V310,Sheet1!$B$2:$C$12,2,TRUE)</f>
        <v>7</v>
      </c>
      <c r="X310" s="494" t="str">
        <f>VLOOKUP($E310,'[24]Gui chi Quynh'!$C$7:$E$389,3,0)</f>
        <v>B2</v>
      </c>
      <c r="Y310" s="494">
        <f>VLOOKUP(X310,Sheet1!$B$2:$C$12,2,TRUE)</f>
        <v>5</v>
      </c>
      <c r="Z310" s="494" t="str">
        <f>VLOOKUP($E310,'[25]Gui chi Quynh'!$C$7:$E$388,3,0)</f>
        <v>A4</v>
      </c>
      <c r="AA310" s="494">
        <f>VLOOKUP(Z310,Sheet1!$B$2:$C$12,2,TRUE)</f>
        <v>7</v>
      </c>
      <c r="AB310" s="494" t="str">
        <f>VLOOKUP($E310,'T5'!$E$9:$AH$337,24,0)</f>
        <v>A3</v>
      </c>
      <c r="AC310" s="494">
        <f>VLOOKUP(AB310,Sheet1!$B$2:$C$12,2,TRUE)</f>
        <v>8</v>
      </c>
      <c r="AD310" s="494"/>
      <c r="AE310" s="494" t="e">
        <f>VLOOKUP(AD310,Sheet1!$B$2:$C$12,2,TRUE)</f>
        <v>#N/A</v>
      </c>
      <c r="AF310" s="592"/>
      <c r="AG310" s="804">
        <f t="shared" si="21"/>
        <v>7.2727272727272725</v>
      </c>
      <c r="AH310" s="709" t="str">
        <f t="shared" si="18"/>
        <v>10A*</v>
      </c>
      <c r="AI310" s="709">
        <f t="shared" si="19"/>
        <v>1</v>
      </c>
      <c r="AJ310" s="683"/>
      <c r="AK310" s="494" t="str">
        <f t="shared" si="20"/>
        <v>Tốt</v>
      </c>
      <c r="AL310" s="494" t="str">
        <f>VLOOKUP($E310,'cac dv gui'!$C$121:$AC$129,25,0)</f>
        <v>Xuất sắc</v>
      </c>
      <c r="AM310" s="494" t="str">
        <f>VLOOKUP($E310,'cac dv gui'!$C$121:$AC$129,26,0)</f>
        <v>Tốt</v>
      </c>
      <c r="AN310" s="675"/>
      <c r="AO310" s="494"/>
      <c r="AP310" s="675"/>
      <c r="AQ310" s="675"/>
      <c r="AR310" s="675"/>
      <c r="AS310" s="675"/>
      <c r="AT310" s="494"/>
      <c r="AU310" s="684" t="s">
        <v>393</v>
      </c>
    </row>
    <row r="311" spans="1:47" s="684" customFormat="1" ht="24.95" customHeight="1" x14ac:dyDescent="0.25">
      <c r="A311" s="512" t="s">
        <v>1545</v>
      </c>
      <c r="B311" s="512">
        <f>COUNTIF($F$11:F311,F311)</f>
        <v>9</v>
      </c>
      <c r="C311" s="513" t="s">
        <v>985</v>
      </c>
      <c r="D311" s="552" t="s">
        <v>729</v>
      </c>
      <c r="E311" s="554" t="s">
        <v>730</v>
      </c>
      <c r="F311" s="687" t="s">
        <v>340</v>
      </c>
      <c r="G311" s="518" t="s">
        <v>974</v>
      </c>
      <c r="H311" s="494" t="str">
        <f>VLOOKUP(E311,'[16]Gui chi Quynh'!$C$7:$E$387,3,0)</f>
        <v>A3</v>
      </c>
      <c r="I311" s="494">
        <f>VLOOKUP(H311,Sheet1!$B$2:$C$12,2,TRUE)</f>
        <v>8</v>
      </c>
      <c r="J311" s="494" t="str">
        <f>VLOOKUP($E311,'[17]Gui chi Quynh'!$C$7:$E$387,3,0)</f>
        <v>A4</v>
      </c>
      <c r="K311" s="494">
        <f>VLOOKUP(J311,Sheet1!$B$2:$C$12,2,TRUE)</f>
        <v>7</v>
      </c>
      <c r="L311" s="494" t="str">
        <f>VLOOKUP(E311,'[18]Gui chi Quynh'!$C$7:$F$385,3,0)</f>
        <v>A4</v>
      </c>
      <c r="M311" s="494">
        <f>VLOOKUP(L311,Sheet1!$B$2:$C$12,2,TRUE)</f>
        <v>7</v>
      </c>
      <c r="N311" s="494" t="str">
        <f>VLOOKUP(E311,'[19]Gui chi Quynh'!$C$7:$E$391,3,0)</f>
        <v>A4</v>
      </c>
      <c r="O311" s="494">
        <f>VLOOKUP(N311,Sheet1!$B$2:$C$12,2,TRUE)</f>
        <v>7</v>
      </c>
      <c r="P311" s="494" t="str">
        <f>VLOOKUP(E311,'[20]Gui chi Quynh'!$C$7:$E$391,3,0)</f>
        <v>A4</v>
      </c>
      <c r="Q311" s="494">
        <f>VLOOKUP(P311,Sheet1!$B$2:$C$12,2,TRUE)</f>
        <v>7</v>
      </c>
      <c r="R311" s="494" t="str">
        <f>VLOOKUP($E311,'[21]Gui chi Quynh'!$C$7:$E$390,3,0)</f>
        <v>A4</v>
      </c>
      <c r="S311" s="494">
        <f>VLOOKUP(R311,Sheet1!$B$2:$C$12,2,TRUE)</f>
        <v>7</v>
      </c>
      <c r="T311" s="494" t="str">
        <f>VLOOKUP($E311,'[22]Gui chi Quynh'!$C$7:$E$390,3,0)</f>
        <v>A3</v>
      </c>
      <c r="U311" s="494">
        <f>VLOOKUP(T311,Sheet1!$B$2:$C$12,2,TRUE)</f>
        <v>8</v>
      </c>
      <c r="V311" s="494" t="str">
        <f>VLOOKUP($E311,'[23]Gui chi Quynh'!$C$7:$E$389,3,0)</f>
        <v>A4</v>
      </c>
      <c r="W311" s="494">
        <f>VLOOKUP(V311,Sheet1!$B$2:$C$12,2,TRUE)</f>
        <v>7</v>
      </c>
      <c r="X311" s="494" t="str">
        <f>VLOOKUP($E311,'[24]Gui chi Quynh'!$C$7:$E$389,3,0)</f>
        <v>A3</v>
      </c>
      <c r="Y311" s="494">
        <f>VLOOKUP(X311,Sheet1!$B$2:$C$12,2,TRUE)</f>
        <v>8</v>
      </c>
      <c r="Z311" s="494" t="str">
        <f>VLOOKUP($E311,'[25]Gui chi Quynh'!$C$7:$E$388,3,0)</f>
        <v>A3</v>
      </c>
      <c r="AA311" s="494">
        <f>VLOOKUP(Z311,Sheet1!$B$2:$C$12,2,TRUE)</f>
        <v>8</v>
      </c>
      <c r="AB311" s="494" t="str">
        <f>VLOOKUP($E311,'T5'!$E$9:$AH$337,24,0)</f>
        <v>A3</v>
      </c>
      <c r="AC311" s="494">
        <f>VLOOKUP(AB311,Sheet1!$B$2:$C$12,2,TRUE)</f>
        <v>8</v>
      </c>
      <c r="AD311" s="494"/>
      <c r="AE311" s="494" t="e">
        <f>VLOOKUP(AD311,Sheet1!$B$2:$C$12,2,TRUE)</f>
        <v>#N/A</v>
      </c>
      <c r="AF311" s="592"/>
      <c r="AG311" s="804">
        <f t="shared" si="21"/>
        <v>7.4545454545454541</v>
      </c>
      <c r="AH311" s="709" t="str">
        <f t="shared" si="18"/>
        <v>11A*</v>
      </c>
      <c r="AI311" s="709">
        <f t="shared" si="19"/>
        <v>0</v>
      </c>
      <c r="AJ311" s="683"/>
      <c r="AK311" s="494" t="str">
        <f t="shared" si="20"/>
        <v>Tốt</v>
      </c>
      <c r="AL311" s="494" t="str">
        <f>VLOOKUP($E311,'cac dv gui'!$C$121:$AC$129,25,0)</f>
        <v>Xuất sắc</v>
      </c>
      <c r="AM311" s="494" t="str">
        <f>VLOOKUP($E311,'cac dv gui'!$C$121:$AC$129,26,0)</f>
        <v>Tốt</v>
      </c>
      <c r="AN311" s="675"/>
      <c r="AO311" s="494"/>
      <c r="AP311" s="675"/>
      <c r="AQ311" s="675"/>
      <c r="AR311" s="675"/>
      <c r="AS311" s="675"/>
      <c r="AT311" s="494"/>
      <c r="AU311" s="684" t="s">
        <v>393</v>
      </c>
    </row>
    <row r="312" spans="1:47" s="684" customFormat="1" ht="41.25" customHeight="1" x14ac:dyDescent="0.25">
      <c r="A312" s="512" t="s">
        <v>940</v>
      </c>
      <c r="B312" s="512">
        <f>COUNTIF($F$11:F312,F312)</f>
        <v>6</v>
      </c>
      <c r="C312" s="513" t="s">
        <v>984</v>
      </c>
      <c r="D312" s="514" t="s">
        <v>287</v>
      </c>
      <c r="E312" s="512" t="s">
        <v>692</v>
      </c>
      <c r="F312" s="518" t="s">
        <v>11</v>
      </c>
      <c r="G312" s="518" t="s">
        <v>974</v>
      </c>
      <c r="H312" s="494" t="str">
        <f>VLOOKUP(E312,'[16]Gui chi Quynh'!$C$7:$E$387,3,0)</f>
        <v>A4</v>
      </c>
      <c r="I312" s="494">
        <f>VLOOKUP(H312,Sheet1!$B$2:$C$12,2,TRUE)</f>
        <v>7</v>
      </c>
      <c r="J312" s="494" t="str">
        <f>VLOOKUP($E312,'[17]Gui chi Quynh'!$C$7:$E$387,3,0)</f>
        <v>A4</v>
      </c>
      <c r="K312" s="494">
        <f>VLOOKUP(J312,Sheet1!$B$2:$C$12,2,TRUE)</f>
        <v>7</v>
      </c>
      <c r="L312" s="494" t="str">
        <f>VLOOKUP(E312,'[18]Gui chi Quynh'!$C$7:$F$385,3,0)</f>
        <v>A4</v>
      </c>
      <c r="M312" s="494">
        <f>VLOOKUP(L312,Sheet1!$B$2:$C$12,2,TRUE)</f>
        <v>7</v>
      </c>
      <c r="N312" s="494" t="str">
        <f>VLOOKUP(E312,'[19]Gui chi Quynh'!$C$7:$E$391,3,0)</f>
        <v>A4</v>
      </c>
      <c r="O312" s="494">
        <f>VLOOKUP(N312,Sheet1!$B$2:$C$12,2,TRUE)</f>
        <v>7</v>
      </c>
      <c r="P312" s="494" t="str">
        <f>VLOOKUP(E312,'[20]Gui chi Quynh'!$C$7:$E$391,3,0)</f>
        <v>A4</v>
      </c>
      <c r="Q312" s="494">
        <f>VLOOKUP(P312,Sheet1!$B$2:$C$12,2,TRUE)</f>
        <v>7</v>
      </c>
      <c r="R312" s="494" t="str">
        <f>VLOOKUP($E312,'[21]Gui chi Quynh'!$C$7:$E$390,3,0)</f>
        <v>A4</v>
      </c>
      <c r="S312" s="494">
        <f>VLOOKUP(R312,Sheet1!$B$2:$C$12,2,TRUE)</f>
        <v>7</v>
      </c>
      <c r="T312" s="494" t="str">
        <f>VLOOKUP($E312,'[22]Gui chi Quynh'!$C$7:$E$390,3,0)</f>
        <v>A3</v>
      </c>
      <c r="U312" s="494">
        <f>VLOOKUP(T312,Sheet1!$B$2:$C$12,2,TRUE)</f>
        <v>8</v>
      </c>
      <c r="V312" s="494" t="str">
        <f>VLOOKUP($E312,'[23]Gui chi Quynh'!$C$7:$E$389,3,0)</f>
        <v>A4</v>
      </c>
      <c r="W312" s="494">
        <f>VLOOKUP(V312,Sheet1!$B$2:$C$12,2,TRUE)</f>
        <v>7</v>
      </c>
      <c r="X312" s="494" t="str">
        <f>VLOOKUP($E312,'[24]Gui chi Quynh'!$C$7:$E$389,3,0)</f>
        <v>A4</v>
      </c>
      <c r="Y312" s="494">
        <f>VLOOKUP(X312,Sheet1!$B$2:$C$12,2,TRUE)</f>
        <v>7</v>
      </c>
      <c r="Z312" s="494" t="str">
        <f>VLOOKUP($E312,'[25]Gui chi Quynh'!$C$7:$E$388,3,0)</f>
        <v>A3</v>
      </c>
      <c r="AA312" s="494">
        <f>VLOOKUP(Z312,Sheet1!$B$2:$C$12,2,TRUE)</f>
        <v>8</v>
      </c>
      <c r="AB312" s="494" t="str">
        <f>VLOOKUP($E312,'T5'!$E$9:$AH$337,24,0)</f>
        <v>A3</v>
      </c>
      <c r="AC312" s="494">
        <f>VLOOKUP(AB312,Sheet1!$B$2:$C$12,2,TRUE)</f>
        <v>8</v>
      </c>
      <c r="AD312" s="494"/>
      <c r="AE312" s="494" t="e">
        <f>VLOOKUP(AD312,Sheet1!$B$2:$C$12,2,TRUE)</f>
        <v>#N/A</v>
      </c>
      <c r="AF312" s="592"/>
      <c r="AG312" s="709">
        <f t="shared" si="21"/>
        <v>7.2727272727272725</v>
      </c>
      <c r="AH312" s="709" t="str">
        <f t="shared" si="18"/>
        <v>11A*</v>
      </c>
      <c r="AI312" s="709">
        <f t="shared" si="19"/>
        <v>0</v>
      </c>
      <c r="AJ312" s="683"/>
      <c r="AK312" s="494" t="str">
        <f t="shared" si="20"/>
        <v>Tốt</v>
      </c>
      <c r="AL312" s="494" t="str">
        <f>VLOOKUP($E312,'cac dv gui'!$C$303:$AD$320,25,0)</f>
        <v>Tốt</v>
      </c>
      <c r="AM312" s="494" t="str">
        <f>VLOOKUP($E312,'cac dv gui'!$C$303:$AD$320,26,0)</f>
        <v>Tốt</v>
      </c>
      <c r="AN312" s="494"/>
      <c r="AO312" s="494"/>
      <c r="AP312" s="675"/>
      <c r="AQ312" s="675"/>
      <c r="AR312" s="675"/>
      <c r="AS312" s="675"/>
      <c r="AT312" s="494"/>
      <c r="AU312" s="684" t="s">
        <v>392</v>
      </c>
    </row>
    <row r="313" spans="1:47" s="684" customFormat="1" ht="41.25" customHeight="1" x14ac:dyDescent="0.25">
      <c r="A313" s="512" t="s">
        <v>1546</v>
      </c>
      <c r="B313" s="512">
        <f>COUNTIF($F$11:F313,F313)</f>
        <v>7</v>
      </c>
      <c r="C313" s="513" t="s">
        <v>985</v>
      </c>
      <c r="D313" s="514" t="s">
        <v>303</v>
      </c>
      <c r="E313" s="512" t="s">
        <v>694</v>
      </c>
      <c r="F313" s="518" t="s">
        <v>11</v>
      </c>
      <c r="G313" s="518" t="s">
        <v>974</v>
      </c>
      <c r="H313" s="494" t="str">
        <f>VLOOKUP(E313,'[16]Gui chi Quynh'!$C$7:$E$387,3,0)</f>
        <v>A4</v>
      </c>
      <c r="I313" s="494">
        <f>VLOOKUP(H313,Sheet1!$B$2:$C$12,2,TRUE)</f>
        <v>7</v>
      </c>
      <c r="J313" s="494" t="str">
        <f>VLOOKUP($E313,'[17]Gui chi Quynh'!$C$7:$E$387,3,0)</f>
        <v>A4</v>
      </c>
      <c r="K313" s="494">
        <f>VLOOKUP(J313,Sheet1!$B$2:$C$12,2,TRUE)</f>
        <v>7</v>
      </c>
      <c r="L313" s="494" t="str">
        <f>VLOOKUP(E313,'[18]Gui chi Quynh'!$C$7:$F$385,3,0)</f>
        <v>A4</v>
      </c>
      <c r="M313" s="494">
        <f>VLOOKUP(L313,Sheet1!$B$2:$C$12,2,TRUE)</f>
        <v>7</v>
      </c>
      <c r="N313" s="494" t="str">
        <f>VLOOKUP(E313,'[19]Gui chi Quynh'!$C$7:$E$391,3,0)</f>
        <v>A4</v>
      </c>
      <c r="O313" s="494">
        <f>VLOOKUP(N313,Sheet1!$B$2:$C$12,2,TRUE)</f>
        <v>7</v>
      </c>
      <c r="P313" s="494" t="str">
        <f>VLOOKUP(E313,'[20]Gui chi Quynh'!$C$7:$E$391,3,0)</f>
        <v>A3</v>
      </c>
      <c r="Q313" s="494">
        <f>VLOOKUP(P313,Sheet1!$B$2:$C$12,2,TRUE)</f>
        <v>8</v>
      </c>
      <c r="R313" s="494" t="str">
        <f>VLOOKUP($E313,'[21]Gui chi Quynh'!$C$7:$E$390,3,0)</f>
        <v>A4</v>
      </c>
      <c r="S313" s="494">
        <f>VLOOKUP(R313,Sheet1!$B$2:$C$12,2,TRUE)</f>
        <v>7</v>
      </c>
      <c r="T313" s="494" t="str">
        <f>VLOOKUP($E313,'[22]Gui chi Quynh'!$C$7:$E$390,3,0)</f>
        <v>A4</v>
      </c>
      <c r="U313" s="494">
        <f>VLOOKUP(T313,Sheet1!$B$2:$C$12,2,TRUE)</f>
        <v>7</v>
      </c>
      <c r="V313" s="494" t="str">
        <f>VLOOKUP($E313,'[23]Gui chi Quynh'!$C$7:$E$389,3,0)</f>
        <v>A4</v>
      </c>
      <c r="W313" s="494">
        <f>VLOOKUP(V313,Sheet1!$B$2:$C$12,2,TRUE)</f>
        <v>7</v>
      </c>
      <c r="X313" s="494" t="str">
        <f>VLOOKUP($E313,'[24]Gui chi Quynh'!$C$7:$E$389,3,0)</f>
        <v>A4</v>
      </c>
      <c r="Y313" s="494">
        <f>VLOOKUP(X313,Sheet1!$B$2:$C$12,2,TRUE)</f>
        <v>7</v>
      </c>
      <c r="Z313" s="494" t="str">
        <f>VLOOKUP($E313,'[25]Gui chi Quynh'!$C$7:$E$388,3,0)</f>
        <v>A4</v>
      </c>
      <c r="AA313" s="494">
        <f>VLOOKUP(Z313,Sheet1!$B$2:$C$12,2,TRUE)</f>
        <v>7</v>
      </c>
      <c r="AB313" s="494" t="str">
        <f>VLOOKUP($E313,'T5'!$E$9:$AH$337,24,0)</f>
        <v>A3</v>
      </c>
      <c r="AC313" s="494">
        <f>VLOOKUP(AB313,Sheet1!$B$2:$C$12,2,TRUE)</f>
        <v>8</v>
      </c>
      <c r="AD313" s="494"/>
      <c r="AE313" s="494" t="e">
        <f>VLOOKUP(AD313,Sheet1!$B$2:$C$12,2,TRUE)</f>
        <v>#N/A</v>
      </c>
      <c r="AF313" s="592"/>
      <c r="AG313" s="709">
        <f t="shared" si="21"/>
        <v>7.1818181818181817</v>
      </c>
      <c r="AH313" s="709" t="str">
        <f t="shared" si="18"/>
        <v>11A*</v>
      </c>
      <c r="AI313" s="709">
        <f t="shared" si="19"/>
        <v>0</v>
      </c>
      <c r="AJ313" s="683"/>
      <c r="AK313" s="494" t="str">
        <f t="shared" si="20"/>
        <v>Tốt</v>
      </c>
      <c r="AL313" s="494" t="str">
        <f>VLOOKUP($E313,'cac dv gui'!$C$303:$AD$320,25,0)</f>
        <v>Tốt</v>
      </c>
      <c r="AM313" s="494" t="str">
        <f>VLOOKUP($E313,'cac dv gui'!$C$303:$AD$320,26,0)</f>
        <v>Tốt</v>
      </c>
      <c r="AN313" s="494"/>
      <c r="AO313" s="494"/>
      <c r="AP313" s="675"/>
      <c r="AQ313" s="675"/>
      <c r="AR313" s="675"/>
      <c r="AS313" s="675"/>
      <c r="AT313" s="494"/>
      <c r="AU313" s="684" t="s">
        <v>392</v>
      </c>
    </row>
    <row r="314" spans="1:47" s="684" customFormat="1" ht="41.25" customHeight="1" x14ac:dyDescent="0.25">
      <c r="A314" s="512" t="s">
        <v>1547</v>
      </c>
      <c r="B314" s="512">
        <f>COUNTIF($F$11:F330,F314)</f>
        <v>14</v>
      </c>
      <c r="C314" s="513" t="s">
        <v>984</v>
      </c>
      <c r="D314" s="514" t="s">
        <v>373</v>
      </c>
      <c r="E314" s="512" t="s">
        <v>696</v>
      </c>
      <c r="F314" s="518" t="s">
        <v>11</v>
      </c>
      <c r="G314" s="518" t="s">
        <v>974</v>
      </c>
      <c r="H314" s="494" t="str">
        <f>VLOOKUP(E314,'[16]Gui chi Quynh'!$C$7:$E$387,3,0)</f>
        <v>A4</v>
      </c>
      <c r="I314" s="494">
        <f>VLOOKUP(H314,Sheet1!$B$2:$C$12,2,TRUE)</f>
        <v>7</v>
      </c>
      <c r="J314" s="494" t="str">
        <f>VLOOKUP($E314,'[17]Gui chi Quynh'!$C$7:$E$387,3,0)</f>
        <v>A4</v>
      </c>
      <c r="K314" s="494">
        <f>VLOOKUP(J314,Sheet1!$B$2:$C$12,2,TRUE)</f>
        <v>7</v>
      </c>
      <c r="L314" s="494" t="str">
        <f>VLOOKUP(E314,'[18]Gui chi Quynh'!$C$7:$F$385,3,0)</f>
        <v>A3</v>
      </c>
      <c r="M314" s="494">
        <f>VLOOKUP(L314,Sheet1!$B$2:$C$12,2,TRUE)</f>
        <v>8</v>
      </c>
      <c r="N314" s="494" t="str">
        <f>VLOOKUP(E314,'[19]Gui chi Quynh'!$C$7:$E$391,3,0)</f>
        <v>A3</v>
      </c>
      <c r="O314" s="494">
        <f>VLOOKUP(N314,Sheet1!$B$2:$C$12,2,TRUE)</f>
        <v>8</v>
      </c>
      <c r="P314" s="494" t="str">
        <f>VLOOKUP(E314,'[20]Gui chi Quynh'!$C$7:$E$391,3,0)</f>
        <v>A1</v>
      </c>
      <c r="Q314" s="494">
        <f>VLOOKUP(P314,Sheet1!$B$2:$C$12,2,TRUE)</f>
        <v>10</v>
      </c>
      <c r="R314" s="19" t="str">
        <f>VLOOKUP($E314,'[21]Gui chi Quynh'!$C$7:$E$390,3,0)</f>
        <v>B1</v>
      </c>
      <c r="S314" s="494">
        <f>VLOOKUP(R314,Sheet1!$B$2:$C$12,2,TRUE)</f>
        <v>6</v>
      </c>
      <c r="T314" s="494" t="str">
        <f>VLOOKUP($E314,'[22]Gui chi Quynh'!$C$7:$E$390,3,0)</f>
        <v>A3</v>
      </c>
      <c r="U314" s="494">
        <f>VLOOKUP(T314,Sheet1!$B$2:$C$12,2,TRUE)</f>
        <v>8</v>
      </c>
      <c r="V314" s="494" t="str">
        <f>VLOOKUP($E314,'[23]Gui chi Quynh'!$C$7:$E$389,3,0)</f>
        <v>B2</v>
      </c>
      <c r="W314" s="494">
        <f>VLOOKUP(V314,Sheet1!$B$2:$C$12,2,TRUE)</f>
        <v>5</v>
      </c>
      <c r="X314" s="494" t="str">
        <f>VLOOKUP($E314,'[24]Gui chi Quynh'!$C$7:$E$389,3,0)</f>
        <v>A3</v>
      </c>
      <c r="Y314" s="494">
        <f>VLOOKUP(X314,Sheet1!$B$2:$C$12,2,TRUE)</f>
        <v>8</v>
      </c>
      <c r="Z314" s="494" t="str">
        <f>VLOOKUP($E314,'[25]Gui chi Quynh'!$C$7:$E$388,3,0)</f>
        <v>A4</v>
      </c>
      <c r="AA314" s="494">
        <f>VLOOKUP(Z314,Sheet1!$B$2:$C$12,2,TRUE)</f>
        <v>7</v>
      </c>
      <c r="AB314" s="494" t="str">
        <f>VLOOKUP($E314,'T5'!$E$9:$AH$337,24,0)</f>
        <v>B2</v>
      </c>
      <c r="AC314" s="494">
        <f>VLOOKUP(AB314,Sheet1!$B$2:$C$12,2,TRUE)</f>
        <v>5</v>
      </c>
      <c r="AD314" s="494"/>
      <c r="AE314" s="494" t="e">
        <f>VLOOKUP(AD314,Sheet1!$B$2:$C$12,2,TRUE)</f>
        <v>#N/A</v>
      </c>
      <c r="AF314" s="592" t="str">
        <f>VLOOKUP($E314,'[26]Tong hop ket qua'!$E$19:$M$219,9,0)</f>
        <v>Khá</v>
      </c>
      <c r="AG314" s="804">
        <f>(I314+K314+M314+O314+Q314+S314+U314+W314+Y314+AA314+AC314)/11</f>
        <v>7.1818181818181817</v>
      </c>
      <c r="AH314" s="709" t="str">
        <f t="shared" si="18"/>
        <v xml:space="preserve">8A* </v>
      </c>
      <c r="AI314" s="709">
        <f t="shared" si="19"/>
        <v>3</v>
      </c>
      <c r="AJ314" s="683"/>
      <c r="AK314" s="494" t="str">
        <f t="shared" si="20"/>
        <v>Tốt</v>
      </c>
      <c r="AL314" s="494" t="str">
        <f>VLOOKUP($E314,'cac dv gui'!$C$303:$AD$320,25,0)</f>
        <v>Tốt</v>
      </c>
      <c r="AM314" s="494" t="str">
        <f>VLOOKUP($E314,'cac dv gui'!$C$303:$AD$320,26,0)</f>
        <v>Tốt</v>
      </c>
      <c r="AN314" s="494"/>
      <c r="AO314" s="494"/>
      <c r="AP314" s="675"/>
      <c r="AQ314" s="675"/>
      <c r="AR314" s="675"/>
      <c r="AS314" s="675"/>
      <c r="AT314" s="494"/>
      <c r="AU314" s="684" t="s">
        <v>394</v>
      </c>
    </row>
    <row r="315" spans="1:47" s="684" customFormat="1" ht="41.25" customHeight="1" x14ac:dyDescent="0.25">
      <c r="A315" s="512" t="s">
        <v>1548</v>
      </c>
      <c r="B315" s="512">
        <f>COUNTIF($F$11:F315,F315)</f>
        <v>9</v>
      </c>
      <c r="C315" s="513" t="s">
        <v>984</v>
      </c>
      <c r="D315" s="514" t="s">
        <v>288</v>
      </c>
      <c r="E315" s="512" t="s">
        <v>693</v>
      </c>
      <c r="F315" s="518" t="s">
        <v>11</v>
      </c>
      <c r="G315" s="518" t="s">
        <v>974</v>
      </c>
      <c r="H315" s="494" t="str">
        <f>VLOOKUP(E315,'[16]Gui chi Quynh'!$C$7:$E$387,3,0)</f>
        <v>A4</v>
      </c>
      <c r="I315" s="494">
        <f>VLOOKUP(H315,Sheet1!$B$2:$C$12,2,TRUE)</f>
        <v>7</v>
      </c>
      <c r="J315" s="494" t="str">
        <f>VLOOKUP($E315,'[17]Gui chi Quynh'!$C$7:$E$387,3,0)</f>
        <v>A4</v>
      </c>
      <c r="K315" s="494">
        <f>VLOOKUP(J315,Sheet1!$B$2:$C$12,2,TRUE)</f>
        <v>7</v>
      </c>
      <c r="L315" s="494" t="str">
        <f>VLOOKUP(E315,'[18]Gui chi Quynh'!$C$7:$F$385,3,0)</f>
        <v>A4</v>
      </c>
      <c r="M315" s="494">
        <f>VLOOKUP(L315,Sheet1!$B$2:$C$12,2,TRUE)</f>
        <v>7</v>
      </c>
      <c r="N315" s="494" t="str">
        <f>VLOOKUP(E315,'[19]Gui chi Quynh'!$C$7:$E$391,3,0)</f>
        <v>A4</v>
      </c>
      <c r="O315" s="494">
        <f>VLOOKUP(N315,Sheet1!$B$2:$C$12,2,TRUE)</f>
        <v>7</v>
      </c>
      <c r="P315" s="494" t="str">
        <f>VLOOKUP(E315,'[20]Gui chi Quynh'!$C$7:$E$391,3,0)</f>
        <v>A3</v>
      </c>
      <c r="Q315" s="494">
        <f>VLOOKUP(P315,Sheet1!$B$2:$C$12,2,TRUE)</f>
        <v>8</v>
      </c>
      <c r="R315" s="494" t="str">
        <f>VLOOKUP($E315,'[21]Gui chi Quynh'!$C$7:$E$390,3,0)</f>
        <v>A4</v>
      </c>
      <c r="S315" s="494">
        <f>VLOOKUP(R315,Sheet1!$B$2:$C$12,2,TRUE)</f>
        <v>7</v>
      </c>
      <c r="T315" s="494" t="str">
        <f>VLOOKUP($E315,'[22]Gui chi Quynh'!$C$7:$E$390,3,0)</f>
        <v>A4</v>
      </c>
      <c r="U315" s="494">
        <f>VLOOKUP(T315,Sheet1!$B$2:$C$12,2,TRUE)</f>
        <v>7</v>
      </c>
      <c r="V315" s="494" t="str">
        <f>VLOOKUP($E315,'[23]Gui chi Quynh'!$C$7:$E$389,3,0)</f>
        <v>A4</v>
      </c>
      <c r="W315" s="494">
        <f>VLOOKUP(V315,Sheet1!$B$2:$C$12,2,TRUE)</f>
        <v>7</v>
      </c>
      <c r="X315" s="494" t="str">
        <f>VLOOKUP($E315,'[24]Gui chi Quynh'!$C$7:$E$389,3,0)</f>
        <v>A4</v>
      </c>
      <c r="Y315" s="494">
        <f>VLOOKUP(X315,Sheet1!$B$2:$C$12,2,TRUE)</f>
        <v>7</v>
      </c>
      <c r="Z315" s="494" t="str">
        <f>VLOOKUP($E315,'[25]Gui chi Quynh'!$C$7:$E$388,3,0)</f>
        <v>A3</v>
      </c>
      <c r="AA315" s="494">
        <f>VLOOKUP(Z315,Sheet1!$B$2:$C$12,2,TRUE)</f>
        <v>8</v>
      </c>
      <c r="AB315" s="494" t="str">
        <f>VLOOKUP($E315,'T5'!$E$9:$AH$337,24,0)</f>
        <v>A3</v>
      </c>
      <c r="AC315" s="494">
        <f>VLOOKUP(AB315,Sheet1!$B$2:$C$12,2,TRUE)</f>
        <v>8</v>
      </c>
      <c r="AD315" s="494"/>
      <c r="AE315" s="494" t="e">
        <f>VLOOKUP(AD315,Sheet1!$B$2:$C$12,2,TRUE)</f>
        <v>#N/A</v>
      </c>
      <c r="AF315" s="592" t="str">
        <f>VLOOKUP($E315,'[26]Tong hop ket qua'!$E$19:$M$219,9,0)</f>
        <v>Khá</v>
      </c>
      <c r="AG315" s="709">
        <f t="shared" si="21"/>
        <v>7.2727272727272725</v>
      </c>
      <c r="AH315" s="709" t="str">
        <f t="shared" si="18"/>
        <v>11A*</v>
      </c>
      <c r="AI315" s="709">
        <f t="shared" si="19"/>
        <v>0</v>
      </c>
      <c r="AJ315" s="683"/>
      <c r="AK315" s="494" t="str">
        <f t="shared" si="20"/>
        <v>Tốt</v>
      </c>
      <c r="AL315" s="494" t="str">
        <f>VLOOKUP($E315,'cac dv gui'!$C$303:$AD$320,25,0)</f>
        <v>Tốt</v>
      </c>
      <c r="AM315" s="494" t="str">
        <f>VLOOKUP($E315,'cac dv gui'!$C$303:$AD$320,26,0)</f>
        <v>Tốt</v>
      </c>
      <c r="AN315" s="494"/>
      <c r="AO315" s="494"/>
      <c r="AP315" s="675"/>
      <c r="AQ315" s="675"/>
      <c r="AR315" s="675"/>
      <c r="AS315" s="675"/>
      <c r="AT315" s="494"/>
      <c r="AU315" s="684" t="s">
        <v>392</v>
      </c>
    </row>
    <row r="316" spans="1:47" s="684" customFormat="1" ht="54.75" customHeight="1" x14ac:dyDescent="0.25">
      <c r="A316" s="512" t="s">
        <v>1549</v>
      </c>
      <c r="B316" s="512">
        <f>COUNTIF($F$11:F316,F316)</f>
        <v>10</v>
      </c>
      <c r="C316" s="682" t="s">
        <v>985</v>
      </c>
      <c r="D316" s="681" t="s">
        <v>1051</v>
      </c>
      <c r="E316" s="592" t="s">
        <v>1052</v>
      </c>
      <c r="F316" s="688" t="s">
        <v>11</v>
      </c>
      <c r="G316" s="518" t="s">
        <v>974</v>
      </c>
      <c r="H316" s="494"/>
      <c r="I316" s="494"/>
      <c r="J316" s="494"/>
      <c r="K316" s="494"/>
      <c r="L316" s="494"/>
      <c r="M316" s="494"/>
      <c r="N316" s="494" t="str">
        <f>VLOOKUP(E316,'[19]Gui chi Quynh'!$C$7:$E$391,3,0)</f>
        <v>A4</v>
      </c>
      <c r="O316" s="494">
        <f>VLOOKUP(N316,Sheet1!$B$2:$C$12,2,TRUE)</f>
        <v>7</v>
      </c>
      <c r="P316" s="494" t="str">
        <f>VLOOKUP(E316,'[20]Gui chi Quynh'!$C$7:$E$391,3,0)</f>
        <v>A3</v>
      </c>
      <c r="Q316" s="494">
        <f>VLOOKUP(P316,Sheet1!$B$2:$C$12,2,TRUE)</f>
        <v>8</v>
      </c>
      <c r="R316" s="494" t="str">
        <f>VLOOKUP($E316,'[21]Gui chi Quynh'!$C$7:$E$390,3,0)</f>
        <v>A3</v>
      </c>
      <c r="S316" s="494">
        <f>VLOOKUP(R316,Sheet1!$B$2:$C$12,2,TRUE)</f>
        <v>8</v>
      </c>
      <c r="T316" s="494" t="str">
        <f>VLOOKUP($E316,'[22]Gui chi Quynh'!$C$7:$E$390,3,0)</f>
        <v>A3</v>
      </c>
      <c r="U316" s="494">
        <f>VLOOKUP(T316,Sheet1!$B$2:$C$12,2,TRUE)</f>
        <v>8</v>
      </c>
      <c r="V316" s="494" t="str">
        <f>VLOOKUP($E316,'[23]Gui chi Quynh'!$C$7:$E$389,3,0)</f>
        <v>A4</v>
      </c>
      <c r="W316" s="494">
        <f>VLOOKUP(V316,Sheet1!$B$2:$C$12,2,TRUE)</f>
        <v>7</v>
      </c>
      <c r="X316" s="494" t="str">
        <f>VLOOKUP($E316,'[24]Gui chi Quynh'!$C$7:$E$389,3,0)</f>
        <v>B1</v>
      </c>
      <c r="Y316" s="494">
        <f>VLOOKUP(X316,Sheet1!$B$2:$C$12,2,TRUE)</f>
        <v>6</v>
      </c>
      <c r="Z316" s="494" t="str">
        <f>VLOOKUP($E316,'[25]Gui chi Quynh'!$C$7:$E$388,3,0)</f>
        <v>A3</v>
      </c>
      <c r="AA316" s="494">
        <f>VLOOKUP(Z316,Sheet1!$B$2:$C$12,2,TRUE)</f>
        <v>8</v>
      </c>
      <c r="AB316" s="494" t="str">
        <f>VLOOKUP($E316,'T5'!$E$9:$AH$337,24,0)</f>
        <v>A4</v>
      </c>
      <c r="AC316" s="494">
        <f>VLOOKUP(AB316,Sheet1!$B$2:$C$12,2,TRUE)</f>
        <v>7</v>
      </c>
      <c r="AD316" s="494"/>
      <c r="AE316" s="494" t="e">
        <f>VLOOKUP(AD316,Sheet1!$B$2:$C$12,2,TRUE)</f>
        <v>#N/A</v>
      </c>
      <c r="AF316" s="592"/>
      <c r="AG316" s="804">
        <f>(I316+K316+M316+O316+Q316+S316+U316+W316+Y316+AA316+AC316)/8</f>
        <v>7.375</v>
      </c>
      <c r="AH316" s="709" t="str">
        <f t="shared" si="18"/>
        <v xml:space="preserve">7A* </v>
      </c>
      <c r="AI316" s="709">
        <f t="shared" si="19"/>
        <v>1</v>
      </c>
      <c r="AJ316" s="683"/>
      <c r="AK316" s="494" t="str">
        <f t="shared" si="20"/>
        <v>Tốt</v>
      </c>
      <c r="AL316" s="494" t="str">
        <f>VLOOKUP($E316,'cac dv gui'!$C$303:$AD$320,25,0)</f>
        <v>Tốt</v>
      </c>
      <c r="AM316" s="494" t="str">
        <f>VLOOKUP($E316,'cac dv gui'!$C$303:$AD$320,26,0)</f>
        <v>Tốt</v>
      </c>
      <c r="AN316" s="494"/>
      <c r="AO316" s="494"/>
      <c r="AP316" s="675"/>
      <c r="AQ316" s="675"/>
      <c r="AR316" s="675"/>
      <c r="AS316" s="675"/>
      <c r="AT316" s="678" t="s">
        <v>1122</v>
      </c>
      <c r="AU316" s="684" t="s">
        <v>393</v>
      </c>
    </row>
    <row r="317" spans="1:47" s="684" customFormat="1" ht="44.25" customHeight="1" x14ac:dyDescent="0.25">
      <c r="A317" s="512" t="s">
        <v>1550</v>
      </c>
      <c r="B317" s="512">
        <f>COUNTIF($F$11:F317,F317)</f>
        <v>11</v>
      </c>
      <c r="C317" s="682" t="s">
        <v>984</v>
      </c>
      <c r="D317" s="681" t="s">
        <v>1053</v>
      </c>
      <c r="E317" s="592" t="s">
        <v>1054</v>
      </c>
      <c r="F317" s="688" t="s">
        <v>11</v>
      </c>
      <c r="G317" s="518" t="s">
        <v>974</v>
      </c>
      <c r="H317" s="494"/>
      <c r="I317" s="494"/>
      <c r="J317" s="494"/>
      <c r="K317" s="494"/>
      <c r="L317" s="494"/>
      <c r="M317" s="494"/>
      <c r="N317" s="494" t="str">
        <f>VLOOKUP(E317,'[19]Gui chi Quynh'!$C$7:$E$391,3,0)</f>
        <v>A4</v>
      </c>
      <c r="O317" s="494">
        <f>VLOOKUP(N317,Sheet1!$B$2:$C$12,2,TRUE)</f>
        <v>7</v>
      </c>
      <c r="P317" s="494" t="str">
        <f>VLOOKUP(E317,'[20]Gui chi Quynh'!$C$7:$E$391,3,0)</f>
        <v>A4</v>
      </c>
      <c r="Q317" s="494">
        <f>VLOOKUP(P317,Sheet1!$B$2:$C$12,2,TRUE)</f>
        <v>7</v>
      </c>
      <c r="R317" s="494" t="str">
        <f>VLOOKUP($E317,'[21]Gui chi Quynh'!$C$7:$E$390,3,0)</f>
        <v>A4</v>
      </c>
      <c r="S317" s="494">
        <f>VLOOKUP(R317,Sheet1!$B$2:$C$12,2,TRUE)</f>
        <v>7</v>
      </c>
      <c r="T317" s="494" t="str">
        <f>VLOOKUP($E317,'[22]Gui chi Quynh'!$C$7:$E$390,3,0)</f>
        <v>A3</v>
      </c>
      <c r="U317" s="494">
        <f>VLOOKUP(T317,Sheet1!$B$2:$C$12,2,TRUE)</f>
        <v>8</v>
      </c>
      <c r="V317" s="494" t="str">
        <f>VLOOKUP($E317,'[23]Gui chi Quynh'!$C$7:$E$389,3,0)</f>
        <v>A3</v>
      </c>
      <c r="W317" s="494">
        <f>VLOOKUP(V317,Sheet1!$B$2:$C$12,2,TRUE)</f>
        <v>8</v>
      </c>
      <c r="X317" s="494" t="str">
        <f>VLOOKUP($E317,'[24]Gui chi Quynh'!$C$7:$E$389,3,0)</f>
        <v>A3</v>
      </c>
      <c r="Y317" s="494">
        <f>VLOOKUP(X317,Sheet1!$B$2:$C$12,2,TRUE)</f>
        <v>8</v>
      </c>
      <c r="Z317" s="494" t="str">
        <f>VLOOKUP($E317,'[25]Gui chi Quynh'!$C$7:$E$388,3,0)</f>
        <v>A3</v>
      </c>
      <c r="AA317" s="494">
        <f>VLOOKUP(Z317,Sheet1!$B$2:$C$12,2,TRUE)</f>
        <v>8</v>
      </c>
      <c r="AB317" s="494" t="str">
        <f>VLOOKUP($E317,'T5'!$E$9:$AH$337,24,0)</f>
        <v>A4</v>
      </c>
      <c r="AC317" s="494">
        <f>VLOOKUP(AB317,Sheet1!$B$2:$C$12,2,TRUE)</f>
        <v>7</v>
      </c>
      <c r="AD317" s="494"/>
      <c r="AE317" s="494" t="e">
        <f>VLOOKUP(AD317,Sheet1!$B$2:$C$12,2,TRUE)</f>
        <v>#N/A</v>
      </c>
      <c r="AF317" s="592" t="str">
        <f>VLOOKUP($E317,'[26]Tong hop ket qua'!$E$19:$M$219,9,0)</f>
        <v>Khá</v>
      </c>
      <c r="AG317" s="804">
        <f>(I317+K317+M317+O317+Q317+S317+U317+W317+Y317+AA317+AC317)/8</f>
        <v>7.5</v>
      </c>
      <c r="AH317" s="709" t="str">
        <f t="shared" si="18"/>
        <v xml:space="preserve">8A* </v>
      </c>
      <c r="AI317" s="709">
        <f t="shared" si="19"/>
        <v>0</v>
      </c>
      <c r="AJ317" s="683"/>
      <c r="AK317" s="494" t="str">
        <f t="shared" si="20"/>
        <v>Tốt</v>
      </c>
      <c r="AL317" s="494" t="str">
        <f>VLOOKUP($E317,'cac dv gui'!$C$303:$AD$320,25,0)</f>
        <v>Tốt</v>
      </c>
      <c r="AM317" s="494" t="str">
        <f>VLOOKUP($E317,'cac dv gui'!$C$303:$AD$320,26,0)</f>
        <v>Tốt</v>
      </c>
      <c r="AN317" s="494"/>
      <c r="AO317" s="494"/>
      <c r="AP317" s="675"/>
      <c r="AQ317" s="675"/>
      <c r="AR317" s="675"/>
      <c r="AS317" s="675"/>
      <c r="AT317" s="678" t="s">
        <v>1122</v>
      </c>
      <c r="AU317" s="684" t="s">
        <v>393</v>
      </c>
    </row>
    <row r="318" spans="1:47" s="684" customFormat="1" ht="73.5" customHeight="1" x14ac:dyDescent="0.25">
      <c r="A318" s="512" t="s">
        <v>1551</v>
      </c>
      <c r="B318" s="512">
        <f>COUNTIF($F$11:F318,F318)</f>
        <v>12</v>
      </c>
      <c r="C318" s="682" t="s">
        <v>984</v>
      </c>
      <c r="D318" s="681" t="s">
        <v>1055</v>
      </c>
      <c r="E318" s="592" t="s">
        <v>1056</v>
      </c>
      <c r="F318" s="688" t="s">
        <v>11</v>
      </c>
      <c r="G318" s="518" t="s">
        <v>974</v>
      </c>
      <c r="H318" s="494"/>
      <c r="I318" s="494"/>
      <c r="J318" s="494"/>
      <c r="K318" s="494"/>
      <c r="L318" s="494"/>
      <c r="M318" s="494"/>
      <c r="N318" s="494" t="str">
        <f>VLOOKUP(E318,'[19]Gui chi Quynh'!$C$7:$E$391,3,0)</f>
        <v>A4</v>
      </c>
      <c r="O318" s="494">
        <f>VLOOKUP(N318,Sheet1!$B$2:$C$12,2,TRUE)</f>
        <v>7</v>
      </c>
      <c r="P318" s="494" t="str">
        <f>VLOOKUP(E318,'[20]Gui chi Quynh'!$C$7:$E$391,3,0)</f>
        <v>B2</v>
      </c>
      <c r="Q318" s="494">
        <f>VLOOKUP(P318,Sheet1!$B$2:$C$12,2,TRUE)</f>
        <v>5</v>
      </c>
      <c r="R318" s="494" t="str">
        <f>VLOOKUP($E318,'[21]Gui chi Quynh'!$C$7:$E$390,3,0)</f>
        <v>A4</v>
      </c>
      <c r="S318" s="494">
        <f>VLOOKUP(R318,Sheet1!$B$2:$C$12,2,TRUE)</f>
        <v>7</v>
      </c>
      <c r="T318" s="494" t="str">
        <f>VLOOKUP($E318,'[22]Gui chi Quynh'!$C$7:$E$390,3,0)</f>
        <v>A3</v>
      </c>
      <c r="U318" s="494">
        <f>VLOOKUP(T318,Sheet1!$B$2:$C$12,2,TRUE)</f>
        <v>8</v>
      </c>
      <c r="V318" s="494" t="str">
        <f>VLOOKUP($E318,'[23]Gui chi Quynh'!$C$7:$E$389,3,0)</f>
        <v>A4</v>
      </c>
      <c r="W318" s="494">
        <f>VLOOKUP(V318,Sheet1!$B$2:$C$12,2,TRUE)</f>
        <v>7</v>
      </c>
      <c r="X318" s="494" t="str">
        <f>VLOOKUP($E318,'[24]Gui chi Quynh'!$C$7:$E$389,3,0)</f>
        <v>A4</v>
      </c>
      <c r="Y318" s="494">
        <f>VLOOKUP(X318,Sheet1!$B$2:$C$12,2,TRUE)</f>
        <v>7</v>
      </c>
      <c r="Z318" s="494" t="str">
        <f>VLOOKUP($E318,'[25]Gui chi Quynh'!$C$7:$E$388,3,0)</f>
        <v>A3</v>
      </c>
      <c r="AA318" s="494">
        <f>VLOOKUP(Z318,Sheet1!$B$2:$C$12,2,TRUE)</f>
        <v>8</v>
      </c>
      <c r="AB318" s="494" t="str">
        <f>VLOOKUP($E318,'T5'!$E$9:$AH$337,24,0)</f>
        <v>A4</v>
      </c>
      <c r="AC318" s="494">
        <f>VLOOKUP(AB318,Sheet1!$B$2:$C$12,2,TRUE)</f>
        <v>7</v>
      </c>
      <c r="AD318" s="494"/>
      <c r="AE318" s="494" t="e">
        <f>VLOOKUP(AD318,Sheet1!$B$2:$C$12,2,TRUE)</f>
        <v>#N/A</v>
      </c>
      <c r="AF318" s="592"/>
      <c r="AG318" s="709">
        <f>(I318+K318+M318+O318+Q318+S318+U318+W318+Y318+AA318+AC318)/8</f>
        <v>7</v>
      </c>
      <c r="AH318" s="709" t="str">
        <f t="shared" si="18"/>
        <v xml:space="preserve">7A* </v>
      </c>
      <c r="AI318" s="709">
        <f t="shared" si="19"/>
        <v>1</v>
      </c>
      <c r="AJ318" s="683"/>
      <c r="AK318" s="494" t="str">
        <f t="shared" si="20"/>
        <v>Tốt</v>
      </c>
      <c r="AL318" s="494" t="str">
        <f>VLOOKUP($E318,'cac dv gui'!$C$303:$AD$320,25,0)</f>
        <v>Tốt</v>
      </c>
      <c r="AM318" s="494" t="str">
        <f>VLOOKUP($E318,'cac dv gui'!$C$303:$AD$320,26,0)</f>
        <v>Tốt</v>
      </c>
      <c r="AN318" s="494"/>
      <c r="AO318" s="494"/>
      <c r="AP318" s="675"/>
      <c r="AQ318" s="675"/>
      <c r="AR318" s="675"/>
      <c r="AS318" s="675"/>
      <c r="AT318" s="678" t="s">
        <v>1279</v>
      </c>
      <c r="AU318" s="684" t="s">
        <v>393</v>
      </c>
    </row>
    <row r="319" spans="1:47" s="684" customFormat="1" ht="24.95" customHeight="1" x14ac:dyDescent="0.25">
      <c r="A319" s="512" t="s">
        <v>1552</v>
      </c>
      <c r="B319" s="512">
        <f>COUNTIF($F$11:F134,F319)</f>
        <v>1</v>
      </c>
      <c r="C319" s="513" t="s">
        <v>985</v>
      </c>
      <c r="D319" s="552" t="s">
        <v>349</v>
      </c>
      <c r="E319" s="554" t="s">
        <v>699</v>
      </c>
      <c r="F319" s="518" t="s">
        <v>378</v>
      </c>
      <c r="G319" s="518" t="s">
        <v>974</v>
      </c>
      <c r="H319" s="494" t="str">
        <f>VLOOKUP(E319,'[16]Gui chi Quynh'!$C$7:$E$387,3,0)</f>
        <v>A4</v>
      </c>
      <c r="I319" s="494">
        <f>VLOOKUP(H319,Sheet1!$B$2:$C$12,2,TRUE)</f>
        <v>7</v>
      </c>
      <c r="J319" s="494" t="str">
        <f>VLOOKUP($E319,'[17]Gui chi Quynh'!$C$7:$E$387,3,0)</f>
        <v>A4</v>
      </c>
      <c r="K319" s="494">
        <f>VLOOKUP(J319,Sheet1!$B$2:$C$12,2,TRUE)</f>
        <v>7</v>
      </c>
      <c r="L319" s="494" t="str">
        <f>VLOOKUP(E319,'[18]Gui chi Quynh'!$C$7:$F$385,3,0)</f>
        <v>A4</v>
      </c>
      <c r="M319" s="494">
        <f>VLOOKUP(L319,Sheet1!$B$2:$C$12,2,TRUE)</f>
        <v>7</v>
      </c>
      <c r="N319" s="494" t="str">
        <f>VLOOKUP(E319,'[19]Gui chi Quynh'!$C$7:$E$391,3,0)</f>
        <v>A4</v>
      </c>
      <c r="O319" s="494">
        <f>VLOOKUP(N319,Sheet1!$B$2:$C$12,2,TRUE)</f>
        <v>7</v>
      </c>
      <c r="P319" s="494" t="str">
        <f>VLOOKUP(E319,'[20]Gui chi Quynh'!$C$7:$E$391,3,0)</f>
        <v>A4</v>
      </c>
      <c r="Q319" s="494">
        <f>VLOOKUP(P319,Sheet1!$B$2:$C$12,2,TRUE)</f>
        <v>7</v>
      </c>
      <c r="R319" s="494" t="str">
        <f>VLOOKUP($E319,'[21]Gui chi Quynh'!$C$7:$E$390,3,0)</f>
        <v>A4</v>
      </c>
      <c r="S319" s="494">
        <f>VLOOKUP(R319,Sheet1!$B$2:$C$12,2,TRUE)</f>
        <v>7</v>
      </c>
      <c r="T319" s="494" t="str">
        <f>VLOOKUP($E319,'[22]Gui chi Quynh'!$C$7:$E$390,3,0)</f>
        <v>A4</v>
      </c>
      <c r="U319" s="494">
        <f>VLOOKUP(T319,Sheet1!$B$2:$C$12,2,TRUE)</f>
        <v>7</v>
      </c>
      <c r="V319" s="494" t="str">
        <f>VLOOKUP($E319,'[23]Gui chi Quynh'!$C$7:$E$389,3,0)</f>
        <v>A3</v>
      </c>
      <c r="W319" s="494">
        <f>VLOOKUP(V319,Sheet1!$B$2:$C$12,2,TRUE)</f>
        <v>8</v>
      </c>
      <c r="X319" s="494" t="str">
        <f>VLOOKUP($E319,'[24]Gui chi Quynh'!$C$7:$E$389,3,0)</f>
        <v>A3</v>
      </c>
      <c r="Y319" s="494">
        <f>VLOOKUP(X319,Sheet1!$B$2:$C$12,2,TRUE)</f>
        <v>8</v>
      </c>
      <c r="Z319" s="494" t="str">
        <f>VLOOKUP($E319,'[25]Gui chi Quynh'!$C$7:$E$388,3,0)</f>
        <v>A3</v>
      </c>
      <c r="AA319" s="494">
        <f>VLOOKUP(Z319,Sheet1!$B$2:$C$12,2,TRUE)</f>
        <v>8</v>
      </c>
      <c r="AB319" s="494" t="str">
        <f>VLOOKUP($E319,'T5'!$E$9:$AH$337,24,0)</f>
        <v>A3</v>
      </c>
      <c r="AC319" s="494">
        <f>VLOOKUP(AB319,Sheet1!$B$2:$C$12,2,TRUE)</f>
        <v>8</v>
      </c>
      <c r="AD319" s="494"/>
      <c r="AE319" s="494" t="e">
        <f>VLOOKUP(AD319,Sheet1!$B$2:$C$12,2,TRUE)</f>
        <v>#N/A</v>
      </c>
      <c r="AF319" s="592" t="str">
        <f>VLOOKUP($E319,'[26]Tong hop ket qua'!$E$19:$M$219,9,0)</f>
        <v>Khá</v>
      </c>
      <c r="AG319" s="709">
        <f>(I319+K319+M319+O319+Q319+S319+U319+W319+Y319+AA319+AC319)/11</f>
        <v>7.3636363636363633</v>
      </c>
      <c r="AH319" s="709" t="str">
        <f t="shared" si="18"/>
        <v>11A*</v>
      </c>
      <c r="AI319" s="709">
        <f t="shared" si="19"/>
        <v>0</v>
      </c>
      <c r="AJ319" s="683"/>
      <c r="AK319" s="494" t="str">
        <f t="shared" si="20"/>
        <v>Tốt</v>
      </c>
      <c r="AL319" s="494" t="str">
        <f>VLOOKUP($E319,'cac dv gui'!$C$77:$AB$79,25,0)</f>
        <v>Tốt</v>
      </c>
      <c r="AM319" s="494" t="str">
        <f>VLOOKUP($E319,'cac dv gui'!$C$77:$AB$79,26,0)</f>
        <v>Tốt</v>
      </c>
      <c r="AN319" s="675"/>
      <c r="AO319" s="494"/>
      <c r="AP319" s="675"/>
      <c r="AQ319" s="675"/>
      <c r="AR319" s="675"/>
      <c r="AS319" s="675"/>
      <c r="AT319" s="494"/>
      <c r="AU319" s="684" t="s">
        <v>392</v>
      </c>
    </row>
    <row r="320" spans="1:47" s="684" customFormat="1" ht="24.95" customHeight="1" x14ac:dyDescent="0.25">
      <c r="A320" s="512" t="s">
        <v>1553</v>
      </c>
      <c r="B320" s="512">
        <f>COUNTIF($F$11:F136,F320)</f>
        <v>1</v>
      </c>
      <c r="C320" s="513" t="s">
        <v>985</v>
      </c>
      <c r="D320" s="519" t="s">
        <v>208</v>
      </c>
      <c r="E320" s="599" t="s">
        <v>701</v>
      </c>
      <c r="F320" s="518" t="s">
        <v>337</v>
      </c>
      <c r="G320" s="518" t="s">
        <v>974</v>
      </c>
      <c r="H320" s="494" t="str">
        <f>VLOOKUP(E320,'[16]Gui chi Quynh'!$C$7:$E$387,3,0)</f>
        <v>A3</v>
      </c>
      <c r="I320" s="494">
        <f>VLOOKUP(H320,Sheet1!$B$2:$C$12,2,TRUE)</f>
        <v>8</v>
      </c>
      <c r="J320" s="494" t="str">
        <f>VLOOKUP($E320,'[17]Gui chi Quynh'!$C$7:$E$387,3,0)</f>
        <v>A3</v>
      </c>
      <c r="K320" s="494">
        <f>VLOOKUP(J320,Sheet1!$B$2:$C$12,2,TRUE)</f>
        <v>8</v>
      </c>
      <c r="L320" s="494" t="str">
        <f>VLOOKUP(E320,'[18]Gui chi Quynh'!$C$7:$F$385,3,0)</f>
        <v>A3</v>
      </c>
      <c r="M320" s="494">
        <f>VLOOKUP(L320,Sheet1!$B$2:$C$12,2,TRUE)</f>
        <v>8</v>
      </c>
      <c r="N320" s="494" t="str">
        <f>VLOOKUP(E320,'[19]Gui chi Quynh'!$C$7:$E$391,3,0)</f>
        <v>A3</v>
      </c>
      <c r="O320" s="494">
        <f>VLOOKUP(N320,Sheet1!$B$2:$C$12,2,TRUE)</f>
        <v>8</v>
      </c>
      <c r="P320" s="494" t="str">
        <f>VLOOKUP(E320,'[20]Gui chi Quynh'!$C$7:$E$391,3,0)</f>
        <v>A4</v>
      </c>
      <c r="Q320" s="494">
        <f>VLOOKUP(P320,Sheet1!$B$2:$C$12,2,TRUE)</f>
        <v>7</v>
      </c>
      <c r="R320" s="494" t="str">
        <f>VLOOKUP($E320,'[21]Gui chi Quynh'!$C$7:$E$390,3,0)</f>
        <v>A4</v>
      </c>
      <c r="S320" s="494">
        <f>VLOOKUP(R320,Sheet1!$B$2:$C$12,2,TRUE)</f>
        <v>7</v>
      </c>
      <c r="T320" s="494" t="str">
        <f>VLOOKUP($E320,'[22]Gui chi Quynh'!$C$7:$E$390,3,0)</f>
        <v>B1</v>
      </c>
      <c r="U320" s="494">
        <f>VLOOKUP(T320,Sheet1!$B$2:$C$12,2,TRUE)</f>
        <v>6</v>
      </c>
      <c r="V320" s="494" t="str">
        <f>VLOOKUP($E320,'[23]Gui chi Quynh'!$C$7:$E$389,3,0)</f>
        <v>A4</v>
      </c>
      <c r="W320" s="494">
        <f>VLOOKUP(V320,Sheet1!$B$2:$C$12,2,TRUE)</f>
        <v>7</v>
      </c>
      <c r="X320" s="494" t="str">
        <f>VLOOKUP($E320,'[24]Gui chi Quynh'!$C$7:$E$389,3,0)</f>
        <v>A3</v>
      </c>
      <c r="Y320" s="494">
        <f>VLOOKUP(X320,Sheet1!$B$2:$C$12,2,TRUE)</f>
        <v>8</v>
      </c>
      <c r="Z320" s="494" t="str">
        <f>VLOOKUP($E320,'[25]Gui chi Quynh'!$C$7:$E$388,3,0)</f>
        <v>A4</v>
      </c>
      <c r="AA320" s="494">
        <f>VLOOKUP(Z320,Sheet1!$B$2:$C$12,2,TRUE)</f>
        <v>7</v>
      </c>
      <c r="AB320" s="494" t="str">
        <f>VLOOKUP($E320,'T5'!$E$9:$AH$337,24,0)</f>
        <v>A4</v>
      </c>
      <c r="AC320" s="494">
        <f>VLOOKUP(AB320,Sheet1!$B$2:$C$12,2,TRUE)</f>
        <v>7</v>
      </c>
      <c r="AD320" s="494"/>
      <c r="AE320" s="494" t="e">
        <f>VLOOKUP(AD320,Sheet1!$B$2:$C$12,2,TRUE)</f>
        <v>#N/A</v>
      </c>
      <c r="AF320" s="592"/>
      <c r="AG320" s="709">
        <f>(I320+K320+M320+O320+Q320+S320+U320+W320+Y320+AA320+AC320)/11</f>
        <v>7.3636363636363633</v>
      </c>
      <c r="AH320" s="709" t="str">
        <f t="shared" si="18"/>
        <v>10A*</v>
      </c>
      <c r="AI320" s="709">
        <f t="shared" si="19"/>
        <v>1</v>
      </c>
      <c r="AJ320" s="683"/>
      <c r="AK320" s="494" t="str">
        <f t="shared" si="20"/>
        <v>Tốt</v>
      </c>
      <c r="AL320" s="494" t="str">
        <f>VLOOKUP($E320,'cac dv gui'!$C$153:$AB$159,25,0)</f>
        <v>Tốt</v>
      </c>
      <c r="AM320" s="494" t="str">
        <f>VLOOKUP($E320,'cac dv gui'!$C$153:$AB$159,26,0)</f>
        <v>Tốt</v>
      </c>
      <c r="AN320" s="675"/>
      <c r="AO320" s="494"/>
      <c r="AP320" s="675"/>
      <c r="AQ320" s="675"/>
      <c r="AR320" s="675"/>
      <c r="AS320" s="675"/>
      <c r="AT320" s="494"/>
      <c r="AU320" s="684" t="s">
        <v>393</v>
      </c>
    </row>
    <row r="321" spans="1:47" s="684" customFormat="1" ht="24.95" customHeight="1" x14ac:dyDescent="0.25">
      <c r="A321" s="512" t="s">
        <v>1554</v>
      </c>
      <c r="B321" s="512">
        <f>COUNTIF($F$11:F321,F321)</f>
        <v>7</v>
      </c>
      <c r="C321" s="513" t="s">
        <v>984</v>
      </c>
      <c r="D321" s="519" t="s">
        <v>384</v>
      </c>
      <c r="E321" s="599" t="s">
        <v>706</v>
      </c>
      <c r="F321" s="518" t="s">
        <v>337</v>
      </c>
      <c r="G321" s="518" t="s">
        <v>975</v>
      </c>
      <c r="H321" s="494" t="str">
        <f>VLOOKUP(E321,'[16]Gui chi Quynh'!$C$7:$E$387,3,0)</f>
        <v>A3</v>
      </c>
      <c r="I321" s="494">
        <f>VLOOKUP(H321,Sheet1!$B$2:$C$12,2,TRUE)</f>
        <v>8</v>
      </c>
      <c r="J321" s="494" t="str">
        <f>VLOOKUP($E321,'[17]Gui chi Quynh'!$C$7:$E$387,3,0)</f>
        <v>A3</v>
      </c>
      <c r="K321" s="494">
        <f>VLOOKUP(J321,Sheet1!$B$2:$C$12,2,TRUE)</f>
        <v>8</v>
      </c>
      <c r="L321" s="494" t="str">
        <f>VLOOKUP(E321,'[18]Gui chi Quynh'!$C$7:$F$385,3,0)</f>
        <v>A3</v>
      </c>
      <c r="M321" s="494">
        <f>VLOOKUP(L321,Sheet1!$B$2:$C$12,2,TRUE)</f>
        <v>8</v>
      </c>
      <c r="N321" s="494" t="str">
        <f>VLOOKUP(E321,'[19]Gui chi Quynh'!$C$7:$E$391,3,0)</f>
        <v>A3</v>
      </c>
      <c r="O321" s="494">
        <f>VLOOKUP(N321,Sheet1!$B$2:$C$12,2,TRUE)</f>
        <v>8</v>
      </c>
      <c r="P321" s="494" t="str">
        <f>VLOOKUP(E321,'[20]Gui chi Quynh'!$C$7:$E$391,3,0)</f>
        <v>A3</v>
      </c>
      <c r="Q321" s="494">
        <f>VLOOKUP(P321,Sheet1!$B$2:$C$12,2,TRUE)</f>
        <v>8</v>
      </c>
      <c r="R321" s="494" t="str">
        <f>VLOOKUP($E321,'[21]Gui chi Quynh'!$C$7:$E$390,3,0)</f>
        <v>A3</v>
      </c>
      <c r="S321" s="494">
        <f>VLOOKUP(R321,Sheet1!$B$2:$C$12,2,TRUE)</f>
        <v>8</v>
      </c>
      <c r="T321" s="494" t="str">
        <f>VLOOKUP($E321,'[22]Gui chi Quynh'!$C$7:$E$390,3,0)</f>
        <v>A3</v>
      </c>
      <c r="U321" s="494">
        <f>VLOOKUP(T321,Sheet1!$B$2:$C$12,2,TRUE)</f>
        <v>8</v>
      </c>
      <c r="V321" s="494" t="str">
        <f>VLOOKUP($E321,'[23]Gui chi Quynh'!$C$7:$E$389,3,0)</f>
        <v>A3</v>
      </c>
      <c r="W321" s="494">
        <f>VLOOKUP(V321,Sheet1!$B$2:$C$12,2,TRUE)</f>
        <v>8</v>
      </c>
      <c r="X321" s="494" t="str">
        <f>VLOOKUP($E321,'[24]Gui chi Quynh'!$C$7:$E$389,3,0)</f>
        <v>A3</v>
      </c>
      <c r="Y321" s="494">
        <f>VLOOKUP(X321,Sheet1!$B$2:$C$12,2,TRUE)</f>
        <v>8</v>
      </c>
      <c r="Z321" s="494" t="str">
        <f>VLOOKUP($E321,'[25]Gui chi Quynh'!$C$7:$E$388,3,0)</f>
        <v>A3</v>
      </c>
      <c r="AA321" s="494">
        <f>VLOOKUP(Z321,Sheet1!$B$2:$C$12,2,TRUE)</f>
        <v>8</v>
      </c>
      <c r="AB321" s="494" t="str">
        <f>VLOOKUP($E321,'T5'!$E$9:$AH$337,24,0)</f>
        <v>A4</v>
      </c>
      <c r="AC321" s="494">
        <f>VLOOKUP(AB321,Sheet1!$B$2:$C$12,2,TRUE)</f>
        <v>7</v>
      </c>
      <c r="AD321" s="494"/>
      <c r="AE321" s="494" t="e">
        <f>VLOOKUP(AD321,Sheet1!$B$2:$C$12,2,TRUE)</f>
        <v>#N/A</v>
      </c>
      <c r="AF321" s="592" t="str">
        <f>VLOOKUP($E321,'[26]Tong hop ket qua'!$E$19:$M$219,9,0)</f>
        <v>Tốt</v>
      </c>
      <c r="AG321" s="709">
        <f t="shared" si="21"/>
        <v>7.9090909090909092</v>
      </c>
      <c r="AH321" s="709" t="str">
        <f t="shared" si="18"/>
        <v>11A*</v>
      </c>
      <c r="AI321" s="709">
        <f t="shared" si="19"/>
        <v>0</v>
      </c>
      <c r="AJ321" s="683"/>
      <c r="AK321" s="494" t="str">
        <f t="shared" si="20"/>
        <v>Tốt</v>
      </c>
      <c r="AL321" s="494" t="str">
        <f>VLOOKUP($E321,'cac dv gui'!$C$153:$AB$159,25,0)</f>
        <v>Tốt</v>
      </c>
      <c r="AM321" s="494" t="str">
        <f>VLOOKUP($E321,'cac dv gui'!$C$153:$AB$159,26,0)</f>
        <v>Tốt</v>
      </c>
      <c r="AN321" s="675"/>
      <c r="AO321" s="494"/>
      <c r="AP321" s="675"/>
      <c r="AQ321" s="675"/>
      <c r="AR321" s="675"/>
      <c r="AS321" s="675"/>
      <c r="AT321" s="494"/>
      <c r="AU321" s="684" t="s">
        <v>393</v>
      </c>
    </row>
    <row r="322" spans="1:47" s="684" customFormat="1" ht="24.95" customHeight="1" x14ac:dyDescent="0.25">
      <c r="A322" s="512" t="s">
        <v>1555</v>
      </c>
      <c r="B322" s="512">
        <f>COUNTIF($F$11:F322,F322)</f>
        <v>3</v>
      </c>
      <c r="C322" s="513" t="s">
        <v>984</v>
      </c>
      <c r="D322" s="689" t="s">
        <v>215</v>
      </c>
      <c r="E322" s="554" t="s">
        <v>708</v>
      </c>
      <c r="F322" s="518" t="s">
        <v>13</v>
      </c>
      <c r="G322" s="494" t="s">
        <v>974</v>
      </c>
      <c r="H322" s="494" t="str">
        <f>VLOOKUP(E322,'[16]Gui chi Quynh'!$C$7:$E$387,3,0)</f>
        <v>A4</v>
      </c>
      <c r="I322" s="494">
        <f>VLOOKUP(H322,Sheet1!$B$2:$C$12,2,TRUE)</f>
        <v>7</v>
      </c>
      <c r="J322" s="494" t="str">
        <f>VLOOKUP($E322,'[17]Gui chi Quynh'!$C$7:$E$387,3,0)</f>
        <v>A4</v>
      </c>
      <c r="K322" s="494">
        <f>VLOOKUP(J322,Sheet1!$B$2:$C$12,2,TRUE)</f>
        <v>7</v>
      </c>
      <c r="L322" s="494" t="str">
        <f>VLOOKUP(E322,'[18]Gui chi Quynh'!$C$7:$F$385,3,0)</f>
        <v>A4</v>
      </c>
      <c r="M322" s="494">
        <f>VLOOKUP(L322,Sheet1!$B$2:$C$12,2,TRUE)</f>
        <v>7</v>
      </c>
      <c r="N322" s="494" t="str">
        <f>VLOOKUP(E322,'[19]Gui chi Quynh'!$C$7:$E$391,3,0)</f>
        <v>A4</v>
      </c>
      <c r="O322" s="494">
        <f>VLOOKUP(N322,Sheet1!$B$2:$C$12,2,TRUE)</f>
        <v>7</v>
      </c>
      <c r="P322" s="494" t="str">
        <f>VLOOKUP(E322,'[20]Gui chi Quynh'!$C$7:$E$391,3,0)</f>
        <v>A4</v>
      </c>
      <c r="Q322" s="494">
        <f>VLOOKUP(P322,Sheet1!$B$2:$C$12,2,TRUE)</f>
        <v>7</v>
      </c>
      <c r="R322" s="494" t="str">
        <f>VLOOKUP($E322,'[21]Gui chi Quynh'!$C$7:$E$390,3,0)</f>
        <v>A3</v>
      </c>
      <c r="S322" s="494">
        <f>VLOOKUP(R322,Sheet1!$B$2:$C$12,2,TRUE)</f>
        <v>8</v>
      </c>
      <c r="T322" s="494" t="str">
        <f>VLOOKUP($E322,'[22]Gui chi Quynh'!$C$7:$E$390,3,0)</f>
        <v>A4</v>
      </c>
      <c r="U322" s="494">
        <f>VLOOKUP(T322,Sheet1!$B$2:$C$12,2,TRUE)</f>
        <v>7</v>
      </c>
      <c r="V322" s="494" t="str">
        <f>VLOOKUP($E322,'[23]Gui chi Quynh'!$C$7:$E$389,3,0)</f>
        <v>A4</v>
      </c>
      <c r="W322" s="494">
        <f>VLOOKUP(V322,Sheet1!$B$2:$C$12,2,TRUE)</f>
        <v>7</v>
      </c>
      <c r="X322" s="494" t="str">
        <f>VLOOKUP($E322,'[24]Gui chi Quynh'!$C$7:$E$389,3,0)</f>
        <v>A4</v>
      </c>
      <c r="Y322" s="494">
        <f>VLOOKUP(X322,Sheet1!$B$2:$C$12,2,TRUE)</f>
        <v>7</v>
      </c>
      <c r="Z322" s="494" t="str">
        <f>VLOOKUP($E322,'[25]Gui chi Quynh'!$C$7:$E$388,3,0)</f>
        <v>A3</v>
      </c>
      <c r="AA322" s="494">
        <f>VLOOKUP(Z322,Sheet1!$B$2:$C$12,2,TRUE)</f>
        <v>8</v>
      </c>
      <c r="AB322" s="494" t="str">
        <f>VLOOKUP($E322,'T5'!$E$9:$AH$337,24,0)</f>
        <v>A3</v>
      </c>
      <c r="AC322" s="494">
        <f>VLOOKUP(AB322,Sheet1!$B$2:$C$12,2,TRUE)</f>
        <v>8</v>
      </c>
      <c r="AD322" s="494"/>
      <c r="AE322" s="494" t="e">
        <f>VLOOKUP(AD322,Sheet1!$B$2:$C$12,2,TRUE)</f>
        <v>#N/A</v>
      </c>
      <c r="AF322" s="592" t="str">
        <f>VLOOKUP($E322,'[26]Tong hop ket qua'!$E$19:$M$219,9,0)</f>
        <v>Tốt</v>
      </c>
      <c r="AG322" s="709">
        <f t="shared" si="21"/>
        <v>7.2727272727272725</v>
      </c>
      <c r="AH322" s="709" t="str">
        <f t="shared" si="18"/>
        <v>11A*</v>
      </c>
      <c r="AI322" s="709">
        <f t="shared" si="19"/>
        <v>0</v>
      </c>
      <c r="AJ322" s="683"/>
      <c r="AK322" s="494" t="str">
        <f t="shared" si="20"/>
        <v>Tốt</v>
      </c>
      <c r="AL322" s="494" t="str">
        <f>VLOOKUP($E322,'cac dv gui'!$C$106:$AC$109,25,0)</f>
        <v>Tốt</v>
      </c>
      <c r="AM322" s="494" t="str">
        <f>VLOOKUP($E322,'cac dv gui'!$C$106:$AC$109,26,0)</f>
        <v>Tốt</v>
      </c>
      <c r="AN322" s="675"/>
      <c r="AO322" s="494"/>
      <c r="AP322" s="675"/>
      <c r="AQ322" s="675"/>
      <c r="AR322" s="675"/>
      <c r="AS322" s="675"/>
      <c r="AT322" s="494"/>
      <c r="AU322" s="684" t="s">
        <v>392</v>
      </c>
    </row>
    <row r="323" spans="1:47" s="684" customFormat="1" ht="24.95" customHeight="1" x14ac:dyDescent="0.25">
      <c r="A323" s="512" t="s">
        <v>1556</v>
      </c>
      <c r="B323" s="512">
        <f>COUNTIF($F$11:F323,F323)</f>
        <v>4</v>
      </c>
      <c r="C323" s="513" t="s">
        <v>984</v>
      </c>
      <c r="D323" s="689" t="s">
        <v>216</v>
      </c>
      <c r="E323" s="554" t="s">
        <v>707</v>
      </c>
      <c r="F323" s="714" t="s">
        <v>13</v>
      </c>
      <c r="G323" s="714" t="s">
        <v>975</v>
      </c>
      <c r="H323" s="494" t="str">
        <f>VLOOKUP(E323,'[16]Gui chi Quynh'!$C$7:$E$387,3,0)</f>
        <v>A4</v>
      </c>
      <c r="I323" s="494">
        <f>VLOOKUP(H323,Sheet1!$B$2:$C$12,2,TRUE)</f>
        <v>7</v>
      </c>
      <c r="J323" s="494" t="str">
        <f>VLOOKUP($E323,'[17]Gui chi Quynh'!$C$7:$E$387,3,0)</f>
        <v>A4</v>
      </c>
      <c r="K323" s="494">
        <f>VLOOKUP(J323,Sheet1!$B$2:$C$12,2,TRUE)</f>
        <v>7</v>
      </c>
      <c r="L323" s="494" t="str">
        <f>VLOOKUP(E323,'[18]Gui chi Quynh'!$C$7:$F$385,3,0)</f>
        <v>A4</v>
      </c>
      <c r="M323" s="494">
        <f>VLOOKUP(L323,Sheet1!$B$2:$C$12,2,TRUE)</f>
        <v>7</v>
      </c>
      <c r="N323" s="494" t="str">
        <f>VLOOKUP(E323,'[19]Gui chi Quynh'!$C$7:$E$391,3,0)</f>
        <v>A4</v>
      </c>
      <c r="O323" s="494">
        <f>VLOOKUP(N323,Sheet1!$B$2:$C$12,2,TRUE)</f>
        <v>7</v>
      </c>
      <c r="P323" s="494" t="str">
        <f>VLOOKUP(E323,'[20]Gui chi Quynh'!$C$7:$E$391,3,0)</f>
        <v>A4</v>
      </c>
      <c r="Q323" s="494">
        <f>VLOOKUP(P323,Sheet1!$B$2:$C$12,2,TRUE)</f>
        <v>7</v>
      </c>
      <c r="R323" s="494" t="str">
        <f>VLOOKUP($E323,'[21]Gui chi Quynh'!$C$7:$E$390,3,0)</f>
        <v>A4</v>
      </c>
      <c r="S323" s="494">
        <f>VLOOKUP(R323,Sheet1!$B$2:$C$12,2,TRUE)</f>
        <v>7</v>
      </c>
      <c r="T323" s="494" t="str">
        <f>VLOOKUP($E323,'[22]Gui chi Quynh'!$C$7:$E$390,3,0)</f>
        <v>A4</v>
      </c>
      <c r="U323" s="494">
        <f>VLOOKUP(T323,Sheet1!$B$2:$C$12,2,TRUE)</f>
        <v>7</v>
      </c>
      <c r="V323" s="494" t="str">
        <f>VLOOKUP($E323,'[23]Gui chi Quynh'!$C$7:$E$389,3,0)</f>
        <v>A4</v>
      </c>
      <c r="W323" s="494">
        <f>VLOOKUP(V323,Sheet1!$B$2:$C$12,2,TRUE)</f>
        <v>7</v>
      </c>
      <c r="X323" s="494" t="str">
        <f>VLOOKUP($E323,'[24]Gui chi Quynh'!$C$7:$E$389,3,0)</f>
        <v>A4</v>
      </c>
      <c r="Y323" s="494">
        <f>VLOOKUP(X323,Sheet1!$B$2:$C$12,2,TRUE)</f>
        <v>7</v>
      </c>
      <c r="Z323" s="494" t="str">
        <f>VLOOKUP($E323,'[25]Gui chi Quynh'!$C$7:$E$388,3,0)</f>
        <v>A3</v>
      </c>
      <c r="AA323" s="494">
        <f>VLOOKUP(Z323,Sheet1!$B$2:$C$12,2,TRUE)</f>
        <v>8</v>
      </c>
      <c r="AB323" s="494" t="str">
        <f>VLOOKUP($E323,'T5'!$E$9:$AH$337,24,0)</f>
        <v>A3</v>
      </c>
      <c r="AC323" s="494">
        <f>VLOOKUP(AB323,Sheet1!$B$2:$C$12,2,TRUE)</f>
        <v>8</v>
      </c>
      <c r="AD323" s="494"/>
      <c r="AE323" s="494" t="e">
        <f>VLOOKUP(AD323,Sheet1!$B$2:$C$12,2,TRUE)</f>
        <v>#N/A</v>
      </c>
      <c r="AF323" s="592" t="str">
        <f>VLOOKUP($E323,'[26]Tong hop ket qua'!$E$19:$M$219,9,0)</f>
        <v>Khá</v>
      </c>
      <c r="AG323" s="709">
        <f t="shared" si="21"/>
        <v>7.1818181818181817</v>
      </c>
      <c r="AH323" s="709" t="str">
        <f t="shared" si="18"/>
        <v>11A*</v>
      </c>
      <c r="AI323" s="709">
        <f t="shared" si="19"/>
        <v>0</v>
      </c>
      <c r="AJ323" s="683"/>
      <c r="AK323" s="494" t="str">
        <f t="shared" si="20"/>
        <v>Tốt</v>
      </c>
      <c r="AL323" s="494" t="str">
        <f>VLOOKUP($E323,'cac dv gui'!$C$106:$AC$109,25,0)</f>
        <v>Tốt</v>
      </c>
      <c r="AM323" s="494" t="str">
        <f>VLOOKUP($E323,'cac dv gui'!$C$106:$AC$109,26,0)</f>
        <v>Tốt</v>
      </c>
      <c r="AN323" s="675"/>
      <c r="AO323" s="494"/>
      <c r="AP323" s="675"/>
      <c r="AQ323" s="675"/>
      <c r="AR323" s="675"/>
      <c r="AS323" s="675"/>
      <c r="AT323" s="494"/>
      <c r="AU323" s="684" t="s">
        <v>392</v>
      </c>
    </row>
    <row r="324" spans="1:47" s="684" customFormat="1" ht="24.95" customHeight="1" x14ac:dyDescent="0.25">
      <c r="A324" s="512" t="s">
        <v>1557</v>
      </c>
      <c r="B324" s="512">
        <f>COUNTIF($F$11:F146,F324)</f>
        <v>1</v>
      </c>
      <c r="C324" s="513" t="s">
        <v>984</v>
      </c>
      <c r="D324" s="514" t="s">
        <v>171</v>
      </c>
      <c r="E324" s="715" t="s">
        <v>758</v>
      </c>
      <c r="F324" s="518" t="s">
        <v>376</v>
      </c>
      <c r="G324" s="518" t="s">
        <v>974</v>
      </c>
      <c r="H324" s="494" t="str">
        <f>VLOOKUP(E324,'[16]Gui chi Quynh'!$C$7:$E$387,3,0)</f>
        <v>A3</v>
      </c>
      <c r="I324" s="494">
        <f>VLOOKUP(H324,Sheet1!$B$2:$C$12,2,TRUE)</f>
        <v>8</v>
      </c>
      <c r="J324" s="494" t="str">
        <f>VLOOKUP($E324,'[17]Gui chi Quynh'!$C$7:$E$387,3,0)</f>
        <v>A4</v>
      </c>
      <c r="K324" s="494">
        <f>VLOOKUP(J324,Sheet1!$B$2:$C$12,2,TRUE)</f>
        <v>7</v>
      </c>
      <c r="L324" s="494" t="str">
        <f>VLOOKUP(E324,'[18]Gui chi Quynh'!$C$7:$F$385,3,0)</f>
        <v>A4</v>
      </c>
      <c r="M324" s="494">
        <f>VLOOKUP(L324,Sheet1!$B$2:$C$12,2,TRUE)</f>
        <v>7</v>
      </c>
      <c r="N324" s="494" t="str">
        <f>VLOOKUP(E324,'[19]Gui chi Quynh'!$C$7:$E$391,3,0)</f>
        <v>A4</v>
      </c>
      <c r="O324" s="494">
        <f>VLOOKUP(N324,Sheet1!$B$2:$C$12,2,TRUE)</f>
        <v>7</v>
      </c>
      <c r="P324" s="494" t="str">
        <f>VLOOKUP(E324,'[20]Gui chi Quynh'!$C$7:$E$391,3,0)</f>
        <v>A3</v>
      </c>
      <c r="Q324" s="494">
        <f>VLOOKUP(P324,Sheet1!$B$2:$C$12,2,TRUE)</f>
        <v>8</v>
      </c>
      <c r="R324" s="494" t="str">
        <f>VLOOKUP($E324,'[21]Gui chi Quynh'!$C$7:$E$390,3,0)</f>
        <v>A4</v>
      </c>
      <c r="S324" s="494">
        <f>VLOOKUP(R324,Sheet1!$B$2:$C$12,2,TRUE)</f>
        <v>7</v>
      </c>
      <c r="T324" s="494" t="str">
        <f>VLOOKUP($E324,'[22]Gui chi Quynh'!$C$7:$E$390,3,0)</f>
        <v>A3</v>
      </c>
      <c r="U324" s="494">
        <f>VLOOKUP(T324,Sheet1!$B$2:$C$12,2,TRUE)</f>
        <v>8</v>
      </c>
      <c r="V324" s="494" t="str">
        <f>VLOOKUP($E324,'[23]Gui chi Quynh'!$C$7:$E$389,3,0)</f>
        <v>A4</v>
      </c>
      <c r="W324" s="494">
        <f>VLOOKUP(V324,Sheet1!$B$2:$C$12,2,TRUE)</f>
        <v>7</v>
      </c>
      <c r="X324" s="494" t="str">
        <f>VLOOKUP($E324,'[24]Gui chi Quynh'!$C$7:$E$389,3,0)</f>
        <v>A4</v>
      </c>
      <c r="Y324" s="494">
        <f>VLOOKUP(X324,Sheet1!$B$2:$C$12,2,TRUE)</f>
        <v>7</v>
      </c>
      <c r="Z324" s="494" t="str">
        <f>VLOOKUP($E324,'[25]Gui chi Quynh'!$C$7:$E$388,3,0)</f>
        <v>A4</v>
      </c>
      <c r="AA324" s="494">
        <f>VLOOKUP(Z324,Sheet1!$B$2:$C$12,2,TRUE)</f>
        <v>7</v>
      </c>
      <c r="AB324" s="494" t="str">
        <f>VLOOKUP($E324,'T5'!$E$9:$AH$337,24,0)</f>
        <v>A3</v>
      </c>
      <c r="AC324" s="494">
        <f>VLOOKUP(AB324,Sheet1!$B$2:$C$12,2,TRUE)</f>
        <v>8</v>
      </c>
      <c r="AD324" s="494"/>
      <c r="AE324" s="494" t="e">
        <f>VLOOKUP(AD324,Sheet1!$B$2:$C$12,2,TRUE)</f>
        <v>#N/A</v>
      </c>
      <c r="AF324" s="592" t="str">
        <f>VLOOKUP($E324,'[26]Tong hop ket qua'!$E$19:$M$219,9,0)</f>
        <v>Khá</v>
      </c>
      <c r="AG324" s="709">
        <f>(I324+K324+M324+O324+Q324+S324+U324+W324+Y324+AA324+AC324)/11</f>
        <v>7.3636363636363633</v>
      </c>
      <c r="AH324" s="709" t="str">
        <f t="shared" si="18"/>
        <v>11A*</v>
      </c>
      <c r="AI324" s="709">
        <f t="shared" si="19"/>
        <v>0</v>
      </c>
      <c r="AJ324" s="683"/>
      <c r="AK324" s="494" t="str">
        <f t="shared" si="20"/>
        <v>Tốt</v>
      </c>
      <c r="AL324" s="494" t="str">
        <f>VLOOKUP($E324,'cac dv gui'!$C$3:$AD$4,25,0)</f>
        <v>Tốt</v>
      </c>
      <c r="AM324" s="494" t="str">
        <f>VLOOKUP($E324,'cac dv gui'!$C$3:$AD$4,25,0)</f>
        <v>Tốt</v>
      </c>
      <c r="AN324" s="675"/>
      <c r="AO324" s="494"/>
      <c r="AP324" s="675"/>
      <c r="AQ324" s="675"/>
      <c r="AR324" s="675"/>
      <c r="AS324" s="675"/>
      <c r="AT324" s="494"/>
      <c r="AU324" s="684" t="s">
        <v>393</v>
      </c>
    </row>
    <row r="325" spans="1:47" s="684" customFormat="1" ht="24.95" customHeight="1" x14ac:dyDescent="0.25">
      <c r="A325" s="512" t="s">
        <v>1558</v>
      </c>
      <c r="B325" s="512">
        <f>COUNTIF($F$11:F325,F325)</f>
        <v>5</v>
      </c>
      <c r="C325" s="513" t="s">
        <v>984</v>
      </c>
      <c r="D325" s="519" t="s">
        <v>278</v>
      </c>
      <c r="E325" s="599" t="s">
        <v>717</v>
      </c>
      <c r="F325" s="713" t="s">
        <v>377</v>
      </c>
      <c r="G325" s="713" t="s">
        <v>975</v>
      </c>
      <c r="H325" s="494" t="str">
        <f>VLOOKUP(E325,'[16]Gui chi Quynh'!$C$7:$E$387,3,0)</f>
        <v>A3</v>
      </c>
      <c r="I325" s="494">
        <f>VLOOKUP(H325,Sheet1!$B$2:$C$12,2,TRUE)</f>
        <v>8</v>
      </c>
      <c r="J325" s="494" t="str">
        <f>VLOOKUP($E325,'[17]Gui chi Quynh'!$C$7:$E$387,3,0)</f>
        <v>A3</v>
      </c>
      <c r="K325" s="494">
        <f>VLOOKUP(J325,Sheet1!$B$2:$C$12,2,TRUE)</f>
        <v>8</v>
      </c>
      <c r="L325" s="494" t="str">
        <f>VLOOKUP(E325,'[18]Gui chi Quynh'!$C$7:$F$385,3,0)</f>
        <v>A3</v>
      </c>
      <c r="M325" s="494">
        <f>VLOOKUP(L325,Sheet1!$B$2:$C$12,2,TRUE)</f>
        <v>8</v>
      </c>
      <c r="N325" s="494" t="str">
        <f>VLOOKUP(E325,'[19]Gui chi Quynh'!$C$7:$E$391,3,0)</f>
        <v>A3</v>
      </c>
      <c r="O325" s="494">
        <f>VLOOKUP(N325,Sheet1!$B$2:$C$12,2,TRUE)</f>
        <v>8</v>
      </c>
      <c r="P325" s="494" t="str">
        <f>VLOOKUP(E325,'[20]Gui chi Quynh'!$C$7:$E$391,3,0)</f>
        <v>A4</v>
      </c>
      <c r="Q325" s="494">
        <f>VLOOKUP(P325,Sheet1!$B$2:$C$12,2,TRUE)</f>
        <v>7</v>
      </c>
      <c r="R325" s="494" t="str">
        <f>VLOOKUP($E325,'[21]Gui chi Quynh'!$C$7:$E$390,3,0)</f>
        <v>A3</v>
      </c>
      <c r="S325" s="494">
        <f>VLOOKUP(R325,Sheet1!$B$2:$C$12,2,TRUE)</f>
        <v>8</v>
      </c>
      <c r="T325" s="494" t="str">
        <f>VLOOKUP($E325,'[22]Gui chi Quynh'!$C$7:$E$390,3,0)</f>
        <v>A3</v>
      </c>
      <c r="U325" s="494">
        <f>VLOOKUP(T325,Sheet1!$B$2:$C$12,2,TRUE)</f>
        <v>8</v>
      </c>
      <c r="V325" s="494" t="str">
        <f>VLOOKUP($E325,'[23]Gui chi Quynh'!$C$7:$E$389,3,0)</f>
        <v>A3</v>
      </c>
      <c r="W325" s="494">
        <f>VLOOKUP(V325,Sheet1!$B$2:$C$12,2,TRUE)</f>
        <v>8</v>
      </c>
      <c r="X325" s="494" t="str">
        <f>VLOOKUP($E325,'[24]Gui chi Quynh'!$C$7:$E$389,3,0)</f>
        <v>A3</v>
      </c>
      <c r="Y325" s="494">
        <f>VLOOKUP(X325,Sheet1!$B$2:$C$12,2,TRUE)</f>
        <v>8</v>
      </c>
      <c r="Z325" s="494" t="str">
        <f>VLOOKUP($E325,'[25]Gui chi Quynh'!$C$7:$E$388,3,0)</f>
        <v>A4</v>
      </c>
      <c r="AA325" s="494">
        <f>VLOOKUP(Z325,Sheet1!$B$2:$C$12,2,TRUE)</f>
        <v>7</v>
      </c>
      <c r="AB325" s="494" t="str">
        <f>VLOOKUP($E325,'T5'!$E$9:$AH$337,24,0)</f>
        <v>A4</v>
      </c>
      <c r="AC325" s="494">
        <f>VLOOKUP(AB325,Sheet1!$B$2:$C$12,2,TRUE)</f>
        <v>7</v>
      </c>
      <c r="AD325" s="494"/>
      <c r="AE325" s="494" t="e">
        <f>VLOOKUP(AD325,Sheet1!$B$2:$C$12,2,TRUE)</f>
        <v>#N/A</v>
      </c>
      <c r="AF325" s="592" t="str">
        <f>VLOOKUP($E325,'[26]Tong hop ket qua'!$E$19:$M$219,9,0)</f>
        <v>Tốt</v>
      </c>
      <c r="AG325" s="709">
        <f>(I325+K325+M325+O325+Q325+S325+U325+W325+Y325+AA325+AC325)/11</f>
        <v>7.7272727272727275</v>
      </c>
      <c r="AH325" s="709" t="str">
        <f t="shared" si="18"/>
        <v>11A*</v>
      </c>
      <c r="AI325" s="709">
        <f t="shared" si="19"/>
        <v>0</v>
      </c>
      <c r="AJ325" s="683"/>
      <c r="AK325" s="494" t="str">
        <f t="shared" si="20"/>
        <v>Tốt</v>
      </c>
      <c r="AL325" s="494" t="str">
        <f>VLOOKUP($E325,'cac dv gui'!$C$284:$AD$288,25,0)</f>
        <v xml:space="preserve">Tốt </v>
      </c>
      <c r="AM325" s="494" t="str">
        <f>VLOOKUP($E325,'cac dv gui'!$C$284:$AD$288,26,0)</f>
        <v xml:space="preserve">Tốt </v>
      </c>
      <c r="AN325" s="675"/>
      <c r="AO325" s="494"/>
      <c r="AP325" s="675"/>
      <c r="AQ325" s="675"/>
      <c r="AR325" s="675"/>
      <c r="AS325" s="675"/>
      <c r="AT325" s="494"/>
      <c r="AU325" s="684" t="s">
        <v>393</v>
      </c>
    </row>
    <row r="326" spans="1:47" ht="33" customHeight="1" x14ac:dyDescent="0.25">
      <c r="A326" s="690"/>
      <c r="B326" s="690"/>
      <c r="C326" s="691"/>
      <c r="D326" s="691" t="s">
        <v>1227</v>
      </c>
      <c r="E326" s="690"/>
      <c r="F326" s="684"/>
      <c r="G326" s="809"/>
      <c r="H326" s="809"/>
      <c r="I326" s="494"/>
      <c r="J326" s="494"/>
      <c r="K326" s="494"/>
      <c r="L326" s="494"/>
      <c r="M326" s="494"/>
      <c r="N326" s="494"/>
      <c r="O326" s="494"/>
      <c r="P326" s="494"/>
      <c r="Q326" s="494"/>
      <c r="R326" s="494"/>
      <c r="S326" s="494"/>
      <c r="T326" s="494"/>
      <c r="U326" s="494"/>
      <c r="V326" s="494"/>
      <c r="W326" s="494"/>
      <c r="X326" s="494"/>
      <c r="Y326" s="494"/>
      <c r="Z326" s="494"/>
      <c r="AA326" s="494"/>
      <c r="AB326" s="494"/>
      <c r="AC326" s="494"/>
      <c r="AD326" s="494"/>
      <c r="AE326" s="494"/>
      <c r="AF326" s="494"/>
      <c r="AG326" s="717"/>
      <c r="AH326" s="709" t="str">
        <f t="shared" si="18"/>
        <v xml:space="preserve">0A* </v>
      </c>
      <c r="AI326" s="709">
        <f t="shared" si="19"/>
        <v>0</v>
      </c>
      <c r="AJ326" s="718"/>
      <c r="AK326" s="729"/>
      <c r="AL326" s="718"/>
      <c r="AM326" s="729"/>
      <c r="AN326" s="718"/>
      <c r="AO326" s="729"/>
      <c r="AP326" s="718"/>
      <c r="AQ326" s="718"/>
      <c r="AR326" s="718"/>
      <c r="AS326" s="718"/>
      <c r="AT326" s="494"/>
    </row>
    <row r="327" spans="1:47" ht="36.75" customHeight="1" x14ac:dyDescent="0.25">
      <c r="A327" s="690"/>
      <c r="B327" s="690"/>
      <c r="C327" s="691"/>
      <c r="D327" s="692" t="s">
        <v>1233</v>
      </c>
      <c r="E327" s="690"/>
      <c r="F327" s="684"/>
      <c r="G327" s="809"/>
      <c r="H327" s="809"/>
      <c r="I327" s="494"/>
      <c r="J327" s="494"/>
      <c r="K327" s="494"/>
      <c r="L327" s="494"/>
      <c r="M327" s="494"/>
      <c r="N327" s="494"/>
      <c r="O327" s="494"/>
      <c r="P327" s="494"/>
      <c r="Q327" s="494"/>
      <c r="R327" s="494"/>
      <c r="S327" s="494"/>
      <c r="T327" s="494"/>
      <c r="U327" s="494"/>
      <c r="V327" s="494"/>
      <c r="W327" s="494"/>
      <c r="X327" s="494"/>
      <c r="Y327" s="494"/>
      <c r="Z327" s="494"/>
      <c r="AA327" s="494"/>
      <c r="AB327" s="494"/>
      <c r="AC327" s="494"/>
      <c r="AD327" s="494"/>
      <c r="AE327" s="494"/>
      <c r="AF327" s="494"/>
      <c r="AG327" s="717"/>
      <c r="AH327" s="709" t="str">
        <f t="shared" si="18"/>
        <v xml:space="preserve">0A* </v>
      </c>
      <c r="AI327" s="709">
        <f t="shared" si="19"/>
        <v>0</v>
      </c>
      <c r="AJ327" s="718"/>
      <c r="AK327" s="729"/>
      <c r="AL327" s="718"/>
      <c r="AM327" s="729"/>
      <c r="AN327" s="718"/>
      <c r="AO327" s="729"/>
      <c r="AP327" s="718"/>
      <c r="AQ327" s="718"/>
      <c r="AR327" s="718"/>
      <c r="AS327" s="718"/>
      <c r="AT327" s="494"/>
    </row>
    <row r="328" spans="1:47" s="684" customFormat="1" ht="104.25" customHeight="1" x14ac:dyDescent="0.25">
      <c r="A328" s="512" t="s">
        <v>1559</v>
      </c>
      <c r="B328" s="512">
        <f>COUNTIF($F$11:F330,F328)</f>
        <v>14</v>
      </c>
      <c r="C328" s="513" t="s">
        <v>984</v>
      </c>
      <c r="D328" s="552" t="s">
        <v>807</v>
      </c>
      <c r="E328" s="554" t="s">
        <v>819</v>
      </c>
      <c r="F328" s="518" t="s">
        <v>11</v>
      </c>
      <c r="G328" s="518" t="s">
        <v>974</v>
      </c>
      <c r="H328" s="494" t="str">
        <f>VLOOKUP(E328,'[16]Gui chi Quynh'!$C$7:$E$387,3,0)</f>
        <v>A2</v>
      </c>
      <c r="I328" s="494">
        <f>VLOOKUP(H328,Sheet1!$B$2:$C$12,2,TRUE)</f>
        <v>9</v>
      </c>
      <c r="J328" s="494" t="str">
        <f>VLOOKUP($E328,'[17]Gui chi Quynh'!$C$7:$E$387,3,0)</f>
        <v>A4</v>
      </c>
      <c r="K328" s="494">
        <f>VLOOKUP(J328,Sheet1!$B$2:$C$12,2,TRUE)</f>
        <v>7</v>
      </c>
      <c r="L328" s="494" t="str">
        <f>VLOOKUP(E328,'[18]Gui chi Quynh'!$C$7:$F$385,3,0)</f>
        <v>A3</v>
      </c>
      <c r="M328" s="494">
        <f>VLOOKUP(L328,Sheet1!$B$2:$C$12,2,TRUE)</f>
        <v>8</v>
      </c>
      <c r="N328" s="494" t="str">
        <f>VLOOKUP(E328,'[19]Gui chi Quynh'!$C$7:$E$391,3,0)</f>
        <v>A3</v>
      </c>
      <c r="O328" s="494">
        <f>VLOOKUP(N328,Sheet1!$B$2:$C$12,2,TRUE)</f>
        <v>8</v>
      </c>
      <c r="P328" s="494" t="str">
        <f>VLOOKUP(E328,'[20]Gui chi Quynh'!$C$7:$E$391,3,0)</f>
        <v>A3</v>
      </c>
      <c r="Q328" s="494">
        <f>VLOOKUP(P328,Sheet1!$B$2:$C$12,2,TRUE)</f>
        <v>8</v>
      </c>
      <c r="R328" s="494" t="str">
        <f>VLOOKUP($E328,'[21]Gui chi Quynh'!$C$7:$E$390,3,0)</f>
        <v>A3</v>
      </c>
      <c r="S328" s="494">
        <f>VLOOKUP(R328,Sheet1!$B$2:$C$12,2,TRUE)</f>
        <v>8</v>
      </c>
      <c r="T328" s="494" t="str">
        <f>VLOOKUP($E328,'[22]Gui chi Quynh'!$C$7:$E$390,3,0)</f>
        <v>A2</v>
      </c>
      <c r="U328" s="494">
        <f>VLOOKUP(T328,Sheet1!$B$2:$C$12,2,TRUE)</f>
        <v>9</v>
      </c>
      <c r="V328" s="494" t="str">
        <f>VLOOKUP($E328,'[23]Gui chi Quynh'!$C$7:$E$389,3,0)</f>
        <v>A4</v>
      </c>
      <c r="W328" s="494">
        <f>VLOOKUP(V328,Sheet1!$B$2:$C$12,2,TRUE)</f>
        <v>7</v>
      </c>
      <c r="X328" s="494" t="str">
        <f>VLOOKUP($E328,'[24]Gui chi Quynh'!$C$7:$E$389,3,0)</f>
        <v>A DN</v>
      </c>
      <c r="Y328" s="494">
        <v>7</v>
      </c>
      <c r="Z328" s="494" t="str">
        <f>VLOOKUP($E328,'[25]Gui chi Quynh'!$C$7:$E$388,3,0)</f>
        <v>A DN</v>
      </c>
      <c r="AA328" s="494">
        <v>7</v>
      </c>
      <c r="AB328" s="494" t="str">
        <f>VLOOKUP($E328,'T5'!$E$9:$AH$337,24,0)</f>
        <v>A DN</v>
      </c>
      <c r="AC328" s="494">
        <v>7</v>
      </c>
      <c r="AD328" s="494"/>
      <c r="AE328" s="494" t="e">
        <f>VLOOKUP(AD328,Sheet1!$B$2:$C$12,2,TRUE)</f>
        <v>#N/A</v>
      </c>
      <c r="AF328" s="592" t="str">
        <f>VLOOKUP($E328,'[26]Tong hop ket qua'!$E$19:$M$219,9,0)</f>
        <v>Đạt yêu cầu</v>
      </c>
      <c r="AG328" s="709">
        <f>(I328+K328+M328+O328+Q328+S328+U328+W328)/8</f>
        <v>8</v>
      </c>
      <c r="AH328" s="709" t="str">
        <f t="shared" si="18"/>
        <v>11A*</v>
      </c>
      <c r="AI328" s="709">
        <f t="shared" si="19"/>
        <v>0</v>
      </c>
      <c r="AJ328" s="683"/>
      <c r="AK328" s="494" t="str">
        <f t="shared" ref="AK328:AK340" si="22">IF(AND(8&lt;=$AG328),"Xuất sắc",IF(AND(6&lt;$AG328,$AG328&lt;8),"Tốt",IF(AND(5&lt;$AG328,$AG328&lt;6),"Hoàn thành NV","Không hoàn thành NV")))</f>
        <v>Xuất sắc</v>
      </c>
      <c r="AL328" s="494" t="str">
        <f>VLOOKUP($E328,'cac dv gui'!$C$303:$AD$320,25,0)</f>
        <v xml:space="preserve">Xuất sắc </v>
      </c>
      <c r="AM328" s="494" t="str">
        <f>VLOOKUP($E328,'cac dv gui'!$C$303:$AD$320,26,0)</f>
        <v>Tốt</v>
      </c>
      <c r="AN328" s="494" t="str">
        <f>VLOOKUP($E328,'cac dv gui'!$C$303:$AD$320,27,0)</f>
        <v>Tập thể đơn vị nhất trí với nội dung phiếu đánh giá chất lượng viên chức của cô Nguyễn Hoàng Thanh Ngân
Hoàn thành tốt  nhiệm vụ NH 2022 - 2023.</v>
      </c>
      <c r="AO328" s="494"/>
      <c r="AP328" s="675"/>
      <c r="AQ328" s="675"/>
      <c r="AR328" s="675"/>
      <c r="AS328" s="675"/>
      <c r="AT328" s="678" t="s">
        <v>1226</v>
      </c>
      <c r="AU328" s="684" t="s">
        <v>306</v>
      </c>
    </row>
    <row r="329" spans="1:47" ht="30" customHeight="1" x14ac:dyDescent="0.25">
      <c r="A329" s="690"/>
      <c r="B329" s="690"/>
      <c r="C329" s="691"/>
      <c r="D329" s="692" t="s">
        <v>1243</v>
      </c>
      <c r="E329" s="690"/>
      <c r="F329" s="684"/>
      <c r="G329" s="809"/>
      <c r="H329" s="809"/>
      <c r="I329" s="494"/>
      <c r="J329" s="494"/>
      <c r="K329" s="494"/>
      <c r="L329" s="494"/>
      <c r="M329" s="494"/>
      <c r="N329" s="494"/>
      <c r="O329" s="494"/>
      <c r="P329" s="494"/>
      <c r="Q329" s="494"/>
      <c r="R329" s="494"/>
      <c r="S329" s="494"/>
      <c r="T329" s="494"/>
      <c r="U329" s="494"/>
      <c r="V329" s="494"/>
      <c r="W329" s="494"/>
      <c r="X329" s="494"/>
      <c r="Y329" s="494"/>
      <c r="Z329" s="494"/>
      <c r="AA329" s="494"/>
      <c r="AB329" s="494"/>
      <c r="AC329" s="494"/>
      <c r="AD329" s="494"/>
      <c r="AE329" s="494"/>
      <c r="AF329" s="494"/>
      <c r="AG329" s="717"/>
      <c r="AH329" s="709" t="str">
        <f t="shared" si="18"/>
        <v xml:space="preserve">0A* </v>
      </c>
      <c r="AI329" s="709">
        <f t="shared" si="19"/>
        <v>0</v>
      </c>
      <c r="AJ329" s="718"/>
      <c r="AK329" s="729"/>
      <c r="AL329" s="718"/>
      <c r="AM329" s="729"/>
      <c r="AN329" s="718"/>
      <c r="AO329" s="729"/>
      <c r="AP329" s="718"/>
      <c r="AQ329" s="718"/>
      <c r="AR329" s="718"/>
      <c r="AS329" s="718"/>
      <c r="AT329" s="494"/>
    </row>
    <row r="330" spans="1:47" s="684" customFormat="1" ht="94.5" x14ac:dyDescent="0.25">
      <c r="A330" s="512" t="s">
        <v>1560</v>
      </c>
      <c r="B330" s="512">
        <f>COUNTIF($F$11:F330,F330)</f>
        <v>14</v>
      </c>
      <c r="C330" s="513" t="s">
        <v>984</v>
      </c>
      <c r="D330" s="514" t="s">
        <v>199</v>
      </c>
      <c r="E330" s="512" t="s">
        <v>686</v>
      </c>
      <c r="F330" s="518" t="s">
        <v>11</v>
      </c>
      <c r="G330" s="518" t="s">
        <v>974</v>
      </c>
      <c r="H330" s="494" t="str">
        <f>VLOOKUP(E330,'[16]Gui chi Quynh'!$C$7:$E$387,3,0)</f>
        <v>A4</v>
      </c>
      <c r="I330" s="494">
        <f>VLOOKUP(H330,Sheet1!$B$2:$C$12,2,TRUE)</f>
        <v>7</v>
      </c>
      <c r="J330" s="494" t="str">
        <f>VLOOKUP($E330,'[17]Gui chi Quynh'!$C$7:$E$387,3,0)</f>
        <v>A4</v>
      </c>
      <c r="K330" s="494">
        <f>VLOOKUP(J330,Sheet1!$B$2:$C$12,2,TRUE)</f>
        <v>7</v>
      </c>
      <c r="L330" s="494" t="str">
        <f>VLOOKUP(E330,'[18]Gui chi Quynh'!$C$7:$F$385,3,0)</f>
        <v>A2</v>
      </c>
      <c r="M330" s="494">
        <f>VLOOKUP(L330,Sheet1!$B$2:$C$12,2,TRUE)</f>
        <v>9</v>
      </c>
      <c r="N330" s="494" t="str">
        <f>VLOOKUP(E330,'[19]Gui chi Quynh'!$C$7:$E$391,3,0)</f>
        <v>A1</v>
      </c>
      <c r="O330" s="494">
        <f>VLOOKUP(N330,Sheet1!$B$2:$C$12,2,TRUE)</f>
        <v>10</v>
      </c>
      <c r="P330" s="494" t="str">
        <f>VLOOKUP(E330,'[20]Gui chi Quynh'!$C$7:$E$391,3,0)</f>
        <v>A1</v>
      </c>
      <c r="Q330" s="494">
        <f>VLOOKUP(P330,Sheet1!$B$2:$C$12,2,TRUE)</f>
        <v>10</v>
      </c>
      <c r="R330" s="494" t="str">
        <f>VLOOKUP($E330,'[21]Gui chi Quynh'!$C$7:$E$390,3,0)</f>
        <v>A2</v>
      </c>
      <c r="S330" s="494">
        <f>VLOOKUP(R330,Sheet1!$B$2:$C$12,2,TRUE)</f>
        <v>9</v>
      </c>
      <c r="T330" s="494" t="str">
        <f>VLOOKUP($E330,'[22]Gui chi Quynh'!$C$7:$E$390,3,0)</f>
        <v>A1</v>
      </c>
      <c r="U330" s="494">
        <f>VLOOKUP(T330,Sheet1!$B$2:$C$12,2,TRUE)</f>
        <v>10</v>
      </c>
      <c r="V330" s="494" t="str">
        <f>VLOOKUP($E330,'[23]Gui chi Quynh'!$C$7:$E$389,3,0)</f>
        <v>A3</v>
      </c>
      <c r="W330" s="494">
        <f>VLOOKUP(V330,Sheet1!$B$2:$C$12,2,TRUE)</f>
        <v>8</v>
      </c>
      <c r="X330" s="494" t="str">
        <f>VLOOKUP($E330,'[24]Gui chi Quynh'!$C$7:$E$389,3,0)</f>
        <v>A2</v>
      </c>
      <c r="Y330" s="494">
        <f>VLOOKUP(X330,Sheet1!$B$2:$C$12,2,TRUE)</f>
        <v>9</v>
      </c>
      <c r="Z330" s="494" t="str">
        <f>VLOOKUP($E330,'[25]Gui chi Quynh'!$C$7:$E$388,3,0)</f>
        <v>A2</v>
      </c>
      <c r="AA330" s="494">
        <f>VLOOKUP(Z330,Sheet1!$B$2:$C$12,2,TRUE)</f>
        <v>9</v>
      </c>
      <c r="AB330" s="494" t="str">
        <f>VLOOKUP($E330,'T5'!$E$9:$AH$337,24,0)</f>
        <v>B1</v>
      </c>
      <c r="AC330" s="494">
        <f>VLOOKUP(AB330,Sheet1!$B$2:$C$12,2,TRUE)</f>
        <v>6</v>
      </c>
      <c r="AD330" s="494"/>
      <c r="AE330" s="494" t="e">
        <f>VLOOKUP(AD330,Sheet1!$B$2:$C$12,2,TRUE)</f>
        <v>#N/A</v>
      </c>
      <c r="AF330" s="592" t="str">
        <f>VLOOKUP($E330,'[26]Tong hop ket qua'!$E$19:$M$219,9,0)</f>
        <v>Tốt</v>
      </c>
      <c r="AG330" s="709">
        <f t="shared" ref="AG330:AG340" si="23">(I330+K330+M330+O330+Q330+S330+U330+W330+Y330+AA330+AC330)/11</f>
        <v>8.545454545454545</v>
      </c>
      <c r="AH330" s="709" t="str">
        <f t="shared" si="18"/>
        <v>10A*</v>
      </c>
      <c r="AI330" s="709">
        <f t="shared" si="19"/>
        <v>1</v>
      </c>
      <c r="AJ330" s="683"/>
      <c r="AK330" s="233" t="str">
        <f t="shared" si="22"/>
        <v>Xuất sắc</v>
      </c>
      <c r="AL330" s="494" t="str">
        <f>VLOOKUP($E330,'cac dv gui'!$C$303:$AD$320,25,0)</f>
        <v xml:space="preserve">Xuất sắc </v>
      </c>
      <c r="AM330" s="494" t="str">
        <f>VLOOKUP($E330,'cac dv gui'!$C$303:$AD$320,26,0)</f>
        <v xml:space="preserve">Xuất sắc </v>
      </c>
      <c r="AN330" s="494" t="str">
        <f>VLOOKUP($E330,'cac dv gui'!$C$303:$AD$320,27,0)</f>
        <v>Tập thể đơn vị nhất trí với nội dung phiếu đánh giá chất lượng viên chức của cô Phạm Quỳnh Như.
Hoàn thành xuất sắc nhiệm vụ NH 2022 - 2023.</v>
      </c>
      <c r="AO330" s="494" t="s">
        <v>1130</v>
      </c>
      <c r="AP330" s="600" t="s">
        <v>1237</v>
      </c>
      <c r="AQ330" s="675"/>
      <c r="AR330" s="675"/>
      <c r="AS330" s="675"/>
      <c r="AT330" s="494"/>
      <c r="AU330" s="684" t="s">
        <v>395</v>
      </c>
    </row>
    <row r="331" spans="1:47" s="684" customFormat="1" ht="191.25" customHeight="1" x14ac:dyDescent="0.25">
      <c r="A331" s="512" t="s">
        <v>1561</v>
      </c>
      <c r="B331" s="512">
        <f>COUNTIF($F$11:F333,F331)</f>
        <v>17</v>
      </c>
      <c r="C331" s="513" t="s">
        <v>984</v>
      </c>
      <c r="D331" s="514" t="s">
        <v>203</v>
      </c>
      <c r="E331" s="512" t="s">
        <v>690</v>
      </c>
      <c r="F331" s="518" t="s">
        <v>11</v>
      </c>
      <c r="G331" s="518" t="s">
        <v>974</v>
      </c>
      <c r="H331" s="494" t="str">
        <f>VLOOKUP(E331,'[16]Gui chi Quynh'!$C$7:$E$387,3,0)</f>
        <v>A4</v>
      </c>
      <c r="I331" s="494">
        <f>VLOOKUP(H331,Sheet1!$B$2:$C$12,2,TRUE)</f>
        <v>7</v>
      </c>
      <c r="J331" s="494" t="str">
        <f>VLOOKUP($E331,'[17]Gui chi Quynh'!$C$7:$E$387,3,0)</f>
        <v>A4</v>
      </c>
      <c r="K331" s="494">
        <f>VLOOKUP(J331,Sheet1!$B$2:$C$12,2,TRUE)</f>
        <v>7</v>
      </c>
      <c r="L331" s="494" t="str">
        <f>VLOOKUP(E331,'[18]Gui chi Quynh'!$C$7:$F$385,3,0)</f>
        <v>A4</v>
      </c>
      <c r="M331" s="494">
        <f>VLOOKUP(L331,Sheet1!$B$2:$C$12,2,TRUE)</f>
        <v>7</v>
      </c>
      <c r="N331" s="494" t="str">
        <f>VLOOKUP(E331,'[19]Gui chi Quynh'!$C$7:$E$391,3,0)</f>
        <v>A4</v>
      </c>
      <c r="O331" s="494">
        <f>VLOOKUP(N331,Sheet1!$B$2:$C$12,2,TRUE)</f>
        <v>7</v>
      </c>
      <c r="P331" s="494" t="str">
        <f>VLOOKUP(E331,'[20]Gui chi Quynh'!$C$7:$E$391,3,0)</f>
        <v>A3</v>
      </c>
      <c r="Q331" s="494">
        <f>VLOOKUP(P331,Sheet1!$B$2:$C$12,2,TRUE)</f>
        <v>8</v>
      </c>
      <c r="R331" s="494" t="str">
        <f>VLOOKUP($E331,'[21]Gui chi Quynh'!$C$7:$E$390,3,0)</f>
        <v>A4</v>
      </c>
      <c r="S331" s="494">
        <f>VLOOKUP(R331,Sheet1!$B$2:$C$12,2,TRUE)</f>
        <v>7</v>
      </c>
      <c r="T331" s="494" t="str">
        <f>VLOOKUP($E331,'[22]Gui chi Quynh'!$C$7:$E$390,3,0)</f>
        <v>A3</v>
      </c>
      <c r="U331" s="494">
        <f>VLOOKUP(T331,Sheet1!$B$2:$C$12,2,TRUE)</f>
        <v>8</v>
      </c>
      <c r="V331" s="494" t="str">
        <f>VLOOKUP($E331,'[23]Gui chi Quynh'!$C$7:$E$389,3,0)</f>
        <v>A3</v>
      </c>
      <c r="W331" s="494">
        <f>VLOOKUP(V331,Sheet1!$B$2:$C$12,2,TRUE)</f>
        <v>8</v>
      </c>
      <c r="X331" s="494" t="str">
        <f>VLOOKUP($E331,'[24]Gui chi Quynh'!$C$7:$E$389,3,0)</f>
        <v>A4</v>
      </c>
      <c r="Y331" s="494">
        <f>VLOOKUP(X331,Sheet1!$B$2:$C$12,2,TRUE)</f>
        <v>7</v>
      </c>
      <c r="Z331" s="494" t="str">
        <f>VLOOKUP($E331,'[25]Gui chi Quynh'!$C$7:$E$388,3,0)</f>
        <v>A4</v>
      </c>
      <c r="AA331" s="494">
        <f>VLOOKUP(Z331,Sheet1!$B$2:$C$12,2,TRUE)</f>
        <v>7</v>
      </c>
      <c r="AB331" s="494" t="str">
        <f>VLOOKUP($E331,'T5'!$E$9:$AH$337,24,0)</f>
        <v>A2</v>
      </c>
      <c r="AC331" s="494">
        <f>VLOOKUP(AB331,Sheet1!$B$2:$C$12,2,TRUE)</f>
        <v>9</v>
      </c>
      <c r="AD331" s="494"/>
      <c r="AE331" s="494" t="e">
        <f>VLOOKUP(AD331,Sheet1!$B$2:$C$12,2,TRUE)</f>
        <v>#N/A</v>
      </c>
      <c r="AF331" s="592" t="str">
        <f>VLOOKUP($E331,'[26]Tong hop ket qua'!$E$19:$M$219,9,0)</f>
        <v>Tốt</v>
      </c>
      <c r="AG331" s="709">
        <f t="shared" si="23"/>
        <v>7.4545454545454541</v>
      </c>
      <c r="AH331" s="709" t="str">
        <f t="shared" si="18"/>
        <v>11A*</v>
      </c>
      <c r="AI331" s="709">
        <f t="shared" si="19"/>
        <v>0</v>
      </c>
      <c r="AJ331" s="683"/>
      <c r="AK331" s="494" t="str">
        <f t="shared" si="22"/>
        <v>Tốt</v>
      </c>
      <c r="AL331" s="494" t="str">
        <f>VLOOKUP($E331,'cac dv gui'!$C$303:$AD$320,25,0)</f>
        <v>Tốt</v>
      </c>
      <c r="AM331" s="494" t="str">
        <f>VLOOKUP($E331,'cac dv gui'!$C$303:$AD$320,26,0)</f>
        <v xml:space="preserve">Xuất sắc </v>
      </c>
      <c r="AN331" s="494" t="str">
        <f>VLOOKUP($E331,'cac dv gui'!$C$303:$AD$320,27,0)</f>
        <v>Tập thể đơn vị nhất trí với nội dung phiếu đánh giá chất lượng viên chức của cô Lưu Thị Thúy. 
- Tích cực và chủ động trong công việc. Tích cực tham gia các hoạt động, phong trào của Khoa, Trường. Tích cực và chủ động kết nối với doanh nghiệp và cựu sinh viên liên hệ chỗ thực tập và giới thiệu việc làm cho sinh viên.  
Hoàn thành xuất sắc nhiệm vụ NH 2022 - 2023.</v>
      </c>
      <c r="AO331" s="494"/>
      <c r="AP331" s="675"/>
      <c r="AQ331" s="675"/>
      <c r="AR331" s="675"/>
      <c r="AS331" s="675"/>
      <c r="AT331" s="494"/>
      <c r="AU331" s="684" t="s">
        <v>391</v>
      </c>
    </row>
    <row r="332" spans="1:47" s="684" customFormat="1" ht="190.5" customHeight="1" x14ac:dyDescent="0.25">
      <c r="A332" s="512" t="s">
        <v>1562</v>
      </c>
      <c r="B332" s="512">
        <f>COUNTIF($F$11:F332,F332)</f>
        <v>16</v>
      </c>
      <c r="C332" s="513" t="s">
        <v>984</v>
      </c>
      <c r="D332" s="514" t="s">
        <v>202</v>
      </c>
      <c r="E332" s="512" t="s">
        <v>689</v>
      </c>
      <c r="F332" s="518" t="s">
        <v>11</v>
      </c>
      <c r="G332" s="518" t="s">
        <v>974</v>
      </c>
      <c r="H332" s="494" t="str">
        <f>VLOOKUP(E332,'[16]Gui chi Quynh'!$C$7:$E$387,3,0)</f>
        <v>A4</v>
      </c>
      <c r="I332" s="494">
        <f>VLOOKUP(H332,Sheet1!$B$2:$C$12,2,TRUE)</f>
        <v>7</v>
      </c>
      <c r="J332" s="494" t="str">
        <f>VLOOKUP($E332,'[17]Gui chi Quynh'!$C$7:$E$387,3,0)</f>
        <v>A4</v>
      </c>
      <c r="K332" s="494">
        <f>VLOOKUP(J332,Sheet1!$B$2:$C$12,2,TRUE)</f>
        <v>7</v>
      </c>
      <c r="L332" s="494" t="str">
        <f>VLOOKUP(E332,'[18]Gui chi Quynh'!$C$7:$F$385,3,0)</f>
        <v>A4</v>
      </c>
      <c r="M332" s="494">
        <f>VLOOKUP(L332,Sheet1!$B$2:$C$12,2,TRUE)</f>
        <v>7</v>
      </c>
      <c r="N332" s="494" t="str">
        <f>VLOOKUP(E332,'[19]Gui chi Quynh'!$C$7:$E$391,3,0)</f>
        <v>A3</v>
      </c>
      <c r="O332" s="494">
        <f>VLOOKUP(N332,Sheet1!$B$2:$C$12,2,TRUE)</f>
        <v>8</v>
      </c>
      <c r="P332" s="494" t="str">
        <f>VLOOKUP(E332,'[20]Gui chi Quynh'!$C$7:$E$391,3,0)</f>
        <v>A3</v>
      </c>
      <c r="Q332" s="494">
        <f>VLOOKUP(P332,Sheet1!$B$2:$C$12,2,TRUE)</f>
        <v>8</v>
      </c>
      <c r="R332" s="494" t="str">
        <f>VLOOKUP($E332,'[21]Gui chi Quynh'!$C$7:$E$390,3,0)</f>
        <v>A4</v>
      </c>
      <c r="S332" s="494">
        <f>VLOOKUP(R332,Sheet1!$B$2:$C$12,2,TRUE)</f>
        <v>7</v>
      </c>
      <c r="T332" s="494" t="str">
        <f>VLOOKUP($E332,'[22]Gui chi Quynh'!$C$7:$E$390,3,0)</f>
        <v>A3</v>
      </c>
      <c r="U332" s="494">
        <f>VLOOKUP(T332,Sheet1!$B$2:$C$12,2,TRUE)</f>
        <v>8</v>
      </c>
      <c r="V332" s="494" t="str">
        <f>VLOOKUP($E332,'[23]Gui chi Quynh'!$C$7:$E$389,3,0)</f>
        <v>A4</v>
      </c>
      <c r="W332" s="494">
        <f>VLOOKUP(V332,Sheet1!$B$2:$C$12,2,TRUE)</f>
        <v>7</v>
      </c>
      <c r="X332" s="494" t="str">
        <f>VLOOKUP($E332,'[24]Gui chi Quynh'!$C$7:$E$389,3,0)</f>
        <v>A4</v>
      </c>
      <c r="Y332" s="494">
        <f>VLOOKUP(X332,Sheet1!$B$2:$C$12,2,TRUE)</f>
        <v>7</v>
      </c>
      <c r="Z332" s="494" t="str">
        <f>VLOOKUP($E332,'[25]Gui chi Quynh'!$C$7:$E$388,3,0)</f>
        <v>A4</v>
      </c>
      <c r="AA332" s="494">
        <f>VLOOKUP(Z332,Sheet1!$B$2:$C$12,2,TRUE)</f>
        <v>7</v>
      </c>
      <c r="AB332" s="494" t="str">
        <f>VLOOKUP($E332,'T5'!$E$9:$AH$337,24,0)</f>
        <v>B1</v>
      </c>
      <c r="AC332" s="494">
        <f>VLOOKUP(AB332,Sheet1!$B$2:$C$12,2,TRUE)</f>
        <v>6</v>
      </c>
      <c r="AD332" s="494"/>
      <c r="AE332" s="494" t="e">
        <f>VLOOKUP(AD332,Sheet1!$B$2:$C$12,2,TRUE)</f>
        <v>#N/A</v>
      </c>
      <c r="AF332" s="592" t="str">
        <f>VLOOKUP($E332,'[26]Tong hop ket qua'!$E$19:$M$219,9,0)</f>
        <v>Tốt</v>
      </c>
      <c r="AG332" s="709">
        <f t="shared" si="23"/>
        <v>7.1818181818181817</v>
      </c>
      <c r="AH332" s="709" t="str">
        <f t="shared" ref="AH332:AH344" si="24">LEFT((COUNTIF($H332:$AC332,"A*")&amp;"A*")&amp;" + "&amp;(COUNTIF($H332:$AC332,"B*")&amp;"B*")&amp;" + "&amp;(COUNTIF($H332:$AC332,"C*")&amp;"C*")&amp;" +  "&amp;(COUNTIF($H332:$AC332,"D")&amp;"D")&amp; " +  "&amp;(COUNTIF($H332:$AC332,"E")&amp;"E"),4)</f>
        <v>10A*</v>
      </c>
      <c r="AI332" s="709">
        <f t="shared" ref="AI332:AI344" si="25">COUNTIF($H332:$AB332,"B1")*1+COUNTIF($H332:$AB332,"B2")*1+COUNTIF($H332:$AB332,"C1")*1+COUNTIF($H332:$AB332,"C2")*1+COUNTIF($H332:$AB332,"D")*12+COUNTIF($H332:$AB332,"E")*15</f>
        <v>1</v>
      </c>
      <c r="AJ332" s="683"/>
      <c r="AK332" s="494" t="str">
        <f t="shared" si="22"/>
        <v>Tốt</v>
      </c>
      <c r="AL332" s="494" t="str">
        <f>VLOOKUP($E332,'cac dv gui'!$C$303:$AD$320,25,0)</f>
        <v>Tốt</v>
      </c>
      <c r="AM332" s="494" t="str">
        <f>VLOOKUP($E332,'cac dv gui'!$C$303:$AD$320,26,0)</f>
        <v xml:space="preserve">Xuất sắc </v>
      </c>
      <c r="AN332" s="494" t="str">
        <f>VLOOKUP($E332,'cac dv gui'!$C$303:$AD$320,27,0)</f>
        <v>Tập thể đơn vị nhất trí với nội dung phiếu đánh giá chất lượng viên chức của cô Lê Thị Thu Thảo
- Có tinh thần đoàn kết, đóng góp ý kiến để xây dựng cho sự phát triển của khoa, nhiệt tình và trách nhiệm trong công việc. Tâm huyết với nghề và hết lòng vì sinh viên. Luôn có tinh thần học tập và nâng cao kiến thức chuyên môn.
Hoàn thành xuất sắc nhiệm vụ NH 2022 - 2023.</v>
      </c>
      <c r="AO332" s="494"/>
      <c r="AP332" s="675"/>
      <c r="AQ332" s="675"/>
      <c r="AR332" s="675"/>
      <c r="AS332" s="675"/>
      <c r="AT332" s="494"/>
      <c r="AU332" s="684" t="s">
        <v>394</v>
      </c>
    </row>
    <row r="333" spans="1:47" s="684" customFormat="1" ht="173.25" x14ac:dyDescent="0.25">
      <c r="A333" s="512" t="s">
        <v>1563</v>
      </c>
      <c r="B333" s="512">
        <f>COUNTIF($F$11:F333,F333)</f>
        <v>17</v>
      </c>
      <c r="C333" s="513" t="s">
        <v>984</v>
      </c>
      <c r="D333" s="514" t="s">
        <v>204</v>
      </c>
      <c r="E333" s="512" t="s">
        <v>691</v>
      </c>
      <c r="F333" s="518" t="s">
        <v>11</v>
      </c>
      <c r="G333" s="518" t="s">
        <v>974</v>
      </c>
      <c r="H333" s="494" t="str">
        <f>VLOOKUP(E333,'[16]Gui chi Quynh'!$C$7:$E$387,3,0)</f>
        <v>A4</v>
      </c>
      <c r="I333" s="494">
        <f>VLOOKUP(H333,Sheet1!$B$2:$C$12,2,TRUE)</f>
        <v>7</v>
      </c>
      <c r="J333" s="494" t="str">
        <f>VLOOKUP($E333,'[17]Gui chi Quynh'!$C$7:$E$387,3,0)</f>
        <v>A4</v>
      </c>
      <c r="K333" s="494">
        <f>VLOOKUP(J333,Sheet1!$B$2:$C$12,2,TRUE)</f>
        <v>7</v>
      </c>
      <c r="L333" s="494" t="str">
        <f>VLOOKUP(E333,'[18]Gui chi Quynh'!$C$7:$F$385,3,0)</f>
        <v>A4</v>
      </c>
      <c r="M333" s="494">
        <f>VLOOKUP(L333,Sheet1!$B$2:$C$12,2,TRUE)</f>
        <v>7</v>
      </c>
      <c r="N333" s="494" t="str">
        <f>VLOOKUP(E333,'[19]Gui chi Quynh'!$C$7:$E$391,3,0)</f>
        <v>A4</v>
      </c>
      <c r="O333" s="494">
        <f>VLOOKUP(N333,Sheet1!$B$2:$C$12,2,TRUE)</f>
        <v>7</v>
      </c>
      <c r="P333" s="494" t="str">
        <f>VLOOKUP(E333,'[20]Gui chi Quynh'!$C$7:$E$391,3,0)</f>
        <v>A3</v>
      </c>
      <c r="Q333" s="494">
        <f>VLOOKUP(P333,Sheet1!$B$2:$C$12,2,TRUE)</f>
        <v>8</v>
      </c>
      <c r="R333" s="494" t="str">
        <f>VLOOKUP($E333,'[21]Gui chi Quynh'!$C$7:$E$390,3,0)</f>
        <v>A3</v>
      </c>
      <c r="S333" s="494">
        <f>VLOOKUP(R333,Sheet1!$B$2:$C$12,2,TRUE)</f>
        <v>8</v>
      </c>
      <c r="T333" s="494" t="str">
        <f>VLOOKUP($E333,'[22]Gui chi Quynh'!$C$7:$E$390,3,0)</f>
        <v>A3</v>
      </c>
      <c r="U333" s="494">
        <f>VLOOKUP(T333,Sheet1!$B$2:$C$12,2,TRUE)</f>
        <v>8</v>
      </c>
      <c r="V333" s="494" t="str">
        <f>VLOOKUP($E333,'[23]Gui chi Quynh'!$C$7:$E$389,3,0)</f>
        <v>A4</v>
      </c>
      <c r="W333" s="494">
        <f>VLOOKUP(V333,Sheet1!$B$2:$C$12,2,TRUE)</f>
        <v>7</v>
      </c>
      <c r="X333" s="494" t="str">
        <f>VLOOKUP($E333,'[24]Gui chi Quynh'!$C$7:$E$389,3,0)</f>
        <v>A3</v>
      </c>
      <c r="Y333" s="494">
        <f>VLOOKUP(X333,Sheet1!$B$2:$C$12,2,TRUE)</f>
        <v>8</v>
      </c>
      <c r="Z333" s="494" t="str">
        <f>VLOOKUP($E333,'[25]Gui chi Quynh'!$C$7:$E$388,3,0)</f>
        <v>A3</v>
      </c>
      <c r="AA333" s="494">
        <f>VLOOKUP(Z333,Sheet1!$B$2:$C$12,2,TRUE)</f>
        <v>8</v>
      </c>
      <c r="AB333" s="494" t="str">
        <f>VLOOKUP($E333,'T5'!$E$9:$AH$337,24,0)</f>
        <v>A3</v>
      </c>
      <c r="AC333" s="494">
        <f>VLOOKUP(AB333,Sheet1!$B$2:$C$12,2,TRUE)</f>
        <v>8</v>
      </c>
      <c r="AD333" s="494"/>
      <c r="AE333" s="494" t="e">
        <f>VLOOKUP(AD333,Sheet1!$B$2:$C$12,2,TRUE)</f>
        <v>#N/A</v>
      </c>
      <c r="AF333" s="592"/>
      <c r="AG333" s="804">
        <f t="shared" si="23"/>
        <v>7.5454545454545459</v>
      </c>
      <c r="AH333" s="709" t="str">
        <f t="shared" si="24"/>
        <v>11A*</v>
      </c>
      <c r="AI333" s="709">
        <f t="shared" si="25"/>
        <v>0</v>
      </c>
      <c r="AJ333" s="683"/>
      <c r="AK333" s="494" t="str">
        <f t="shared" si="22"/>
        <v>Tốt</v>
      </c>
      <c r="AL333" s="494" t="str">
        <f>VLOOKUP($E333,'cac dv gui'!$C$303:$AD$320,25,0)</f>
        <v>Tốt</v>
      </c>
      <c r="AM333" s="494" t="str">
        <f>VLOOKUP($E333,'cac dv gui'!$C$303:$AD$320,26,0)</f>
        <v xml:space="preserve">Xuất sắc </v>
      </c>
      <c r="AN333" s="494" t="str">
        <f>VLOOKUP($E333,'cac dv gui'!$C$303:$AD$320,27,0)</f>
        <v>Tập thể đơn vị nhất trí với nội dung phiếu đánh giá chất lượng viên chức của cô Võ Thị Kim Thư
- Tích cực tham gia các phong trào, hoạt động của Khoa, Trường. Tận tâm với sinh viên. Luôn có tinh thần học tập và nâng cao kiến thức chuyên môn.
- Hoàn thành xuất sắc nhiệm vụ NH 2022 - 2023.</v>
      </c>
      <c r="AO333" s="494"/>
      <c r="AP333" s="675"/>
      <c r="AQ333" s="675"/>
      <c r="AR333" s="675"/>
      <c r="AS333" s="675"/>
      <c r="AT333" s="494"/>
      <c r="AU333" s="684" t="s">
        <v>392</v>
      </c>
    </row>
    <row r="334" spans="1:47" s="684" customFormat="1" ht="250.5" customHeight="1" x14ac:dyDescent="0.25">
      <c r="A334" s="512" t="s">
        <v>1564</v>
      </c>
      <c r="B334" s="512">
        <f>COUNTIF($F$11:F315,F334)</f>
        <v>9</v>
      </c>
      <c r="C334" s="513" t="s">
        <v>984</v>
      </c>
      <c r="D334" s="720" t="s">
        <v>1016</v>
      </c>
      <c r="E334" s="679" t="s">
        <v>1017</v>
      </c>
      <c r="F334" s="518" t="s">
        <v>11</v>
      </c>
      <c r="G334" s="518" t="s">
        <v>974</v>
      </c>
      <c r="H334" s="494" t="str">
        <f>VLOOKUP(E334,'[16]Gui chi Quynh'!$C$7:$E$387,3,0)</f>
        <v>A4</v>
      </c>
      <c r="I334" s="494">
        <f>VLOOKUP(H334,Sheet1!$B$2:$C$12,2,TRUE)</f>
        <v>7</v>
      </c>
      <c r="J334" s="494" t="str">
        <f>VLOOKUP($E334,'[17]Gui chi Quynh'!$C$7:$E$387,3,0)</f>
        <v>A4</v>
      </c>
      <c r="K334" s="494">
        <f>VLOOKUP(J334,Sheet1!$B$2:$C$12,2,TRUE)</f>
        <v>7</v>
      </c>
      <c r="L334" s="494" t="str">
        <f>VLOOKUP(E334,'[18]Gui chi Quynh'!$C$7:$F$385,3,0)</f>
        <v>A3</v>
      </c>
      <c r="M334" s="494">
        <f>VLOOKUP(L334,Sheet1!$B$2:$C$12,2,TRUE)</f>
        <v>8</v>
      </c>
      <c r="N334" s="494" t="str">
        <f>VLOOKUP(E334,'[19]Gui chi Quynh'!$C$7:$E$391,3,0)</f>
        <v>A3</v>
      </c>
      <c r="O334" s="494">
        <f>VLOOKUP(N334,Sheet1!$B$2:$C$12,2,TRUE)</f>
        <v>8</v>
      </c>
      <c r="P334" s="494" t="str">
        <f>VLOOKUP(E334,'[20]Gui chi Quynh'!$C$7:$E$391,3,0)</f>
        <v>A3</v>
      </c>
      <c r="Q334" s="494">
        <f>VLOOKUP(P334,Sheet1!$B$2:$C$12,2,TRUE)</f>
        <v>8</v>
      </c>
      <c r="R334" s="494" t="str">
        <f>VLOOKUP($E334,'[21]Gui chi Quynh'!$C$7:$E$390,3,0)</f>
        <v>A3</v>
      </c>
      <c r="S334" s="494">
        <f>VLOOKUP(R334,Sheet1!$B$2:$C$12,2,TRUE)</f>
        <v>8</v>
      </c>
      <c r="T334" s="494" t="str">
        <f>VLOOKUP($E334,'[22]Gui chi Quynh'!$C$7:$E$390,3,0)</f>
        <v>A3</v>
      </c>
      <c r="U334" s="494">
        <f>VLOOKUP(T334,Sheet1!$B$2:$C$12,2,TRUE)</f>
        <v>8</v>
      </c>
      <c r="V334" s="494" t="str">
        <f>VLOOKUP($E334,'[23]Gui chi Quynh'!$C$7:$E$389,3,0)</f>
        <v>A4</v>
      </c>
      <c r="W334" s="494">
        <f>VLOOKUP(V334,Sheet1!$B$2:$C$12,2,TRUE)</f>
        <v>7</v>
      </c>
      <c r="X334" s="494" t="str">
        <f>VLOOKUP($E334,'[24]Gui chi Quynh'!$C$7:$E$389,3,0)</f>
        <v>A3</v>
      </c>
      <c r="Y334" s="494">
        <f>VLOOKUP(X334,Sheet1!$B$2:$C$12,2,TRUE)</f>
        <v>8</v>
      </c>
      <c r="Z334" s="494" t="str">
        <f>VLOOKUP($E334,'[25]Gui chi Quynh'!$C$7:$E$388,3,0)</f>
        <v>A4</v>
      </c>
      <c r="AA334" s="494">
        <f>VLOOKUP(Z334,Sheet1!$B$2:$C$12,2,TRUE)</f>
        <v>7</v>
      </c>
      <c r="AB334" s="494" t="str">
        <f>VLOOKUP($E334,'T5'!$E$9:$AH$337,24,0)</f>
        <v>A4</v>
      </c>
      <c r="AC334" s="494">
        <f>VLOOKUP(AB334,Sheet1!$B$2:$C$12,2,TRUE)</f>
        <v>7</v>
      </c>
      <c r="AD334" s="494"/>
      <c r="AE334" s="494" t="e">
        <f>VLOOKUP(AD334,Sheet1!$B$2:$C$12,2,TRUE)</f>
        <v>#N/A</v>
      </c>
      <c r="AF334" s="592" t="str">
        <f>VLOOKUP($E334,'[26]Tong hop ket qua'!$E$19:$M$219,9,0)</f>
        <v>Tốt</v>
      </c>
      <c r="AG334" s="804">
        <f t="shared" si="23"/>
        <v>7.5454545454545459</v>
      </c>
      <c r="AH334" s="709" t="str">
        <f t="shared" si="24"/>
        <v>11A*</v>
      </c>
      <c r="AI334" s="709">
        <f t="shared" si="25"/>
        <v>0</v>
      </c>
      <c r="AJ334" s="683"/>
      <c r="AK334" s="494" t="str">
        <f t="shared" si="22"/>
        <v>Tốt</v>
      </c>
      <c r="AL334" s="494" t="str">
        <f>VLOOKUP($E334,'cac dv gui'!$C$303:$AD$320,25,0)</f>
        <v>Tốt</v>
      </c>
      <c r="AM334" s="494" t="str">
        <f>VLOOKUP($E334,'cac dv gui'!$C$303:$AD$320,26,0)</f>
        <v xml:space="preserve">Xuất sắc </v>
      </c>
      <c r="AN334" s="494" t="str">
        <f>VLOOKUP($E334,'cac dv gui'!$C$303:$AD$320,27,0)</f>
        <v>Tập thể đơn vị nhất trí với nội dung phiếu đánh giá chất lượng viên chức của cô Đinh Thị Trâm.
Tích cực tham gia các phong trào, hoạt động của Khoa, Trường. Kết nối với Doanh nghiệp trong việc đưa sinh viên tham gia kiến tập và thực tập. Tận tâm với nghề và sinh viên. Luôn có tinh thần học tập và nâng cao trình độ chuyên môn.
Hoàn thành xuất sắc nhiệm vụ NH 2022 - 2023.</v>
      </c>
      <c r="AO334" s="494"/>
      <c r="AP334" s="675"/>
      <c r="AQ334" s="675"/>
      <c r="AR334" s="675"/>
      <c r="AS334" s="675"/>
      <c r="AT334" s="494"/>
      <c r="AU334" s="684" t="s">
        <v>393</v>
      </c>
    </row>
    <row r="335" spans="1:47" s="684" customFormat="1" ht="115.5" customHeight="1" x14ac:dyDescent="0.25">
      <c r="A335" s="512" t="s">
        <v>1565</v>
      </c>
      <c r="B335" s="512">
        <f>COUNTIF($F$11:F335,F335)</f>
        <v>21</v>
      </c>
      <c r="C335" s="513" t="s">
        <v>984</v>
      </c>
      <c r="D335" s="519" t="s">
        <v>95</v>
      </c>
      <c r="E335" s="551" t="s">
        <v>515</v>
      </c>
      <c r="F335" s="494" t="s">
        <v>10</v>
      </c>
      <c r="G335" s="494" t="s">
        <v>974</v>
      </c>
      <c r="H335" s="494" t="str">
        <f>VLOOKUP(E335,'[16]Gui chi Quynh'!$C$7:$E$387,3,0)</f>
        <v>A4</v>
      </c>
      <c r="I335" s="494">
        <f>VLOOKUP(H335,Sheet1!$B$2:$C$12,2,TRUE)</f>
        <v>7</v>
      </c>
      <c r="J335" s="494" t="str">
        <f>VLOOKUP($E335,'[17]Gui chi Quynh'!$C$7:$E$387,3,0)</f>
        <v>A4</v>
      </c>
      <c r="K335" s="494">
        <f>VLOOKUP(J335,Sheet1!$B$2:$C$12,2,TRUE)</f>
        <v>7</v>
      </c>
      <c r="L335" s="494" t="str">
        <f>VLOOKUP(E335,'[18]Gui chi Quynh'!$C$7:$F$385,3,0)</f>
        <v>A3</v>
      </c>
      <c r="M335" s="494">
        <f>VLOOKUP(L335,Sheet1!$B$2:$C$12,2,TRUE)</f>
        <v>8</v>
      </c>
      <c r="N335" s="494" t="str">
        <f>VLOOKUP(E335,'[19]Gui chi Quynh'!$C$7:$E$391,3,0)</f>
        <v>A3</v>
      </c>
      <c r="O335" s="494">
        <f>VLOOKUP(N335,Sheet1!$B$2:$C$12,2,TRUE)</f>
        <v>8</v>
      </c>
      <c r="P335" s="494" t="str">
        <f>VLOOKUP(E335,'[20]Gui chi Quynh'!$C$7:$E$391,3,0)</f>
        <v>A2</v>
      </c>
      <c r="Q335" s="494">
        <f>VLOOKUP(P335,Sheet1!$B$2:$C$12,2,TRUE)</f>
        <v>9</v>
      </c>
      <c r="R335" s="494" t="str">
        <f>VLOOKUP($E335,'[21]Gui chi Quynh'!$C$7:$E$390,3,0)</f>
        <v>A4</v>
      </c>
      <c r="S335" s="494">
        <f>VLOOKUP(R335,Sheet1!$B$2:$C$12,2,TRUE)</f>
        <v>7</v>
      </c>
      <c r="T335" s="494" t="str">
        <f>VLOOKUP($E335,'[22]Gui chi Quynh'!$C$7:$E$390,3,0)</f>
        <v>A3</v>
      </c>
      <c r="U335" s="494">
        <f>VLOOKUP(T335,Sheet1!$B$2:$C$12,2,TRUE)</f>
        <v>8</v>
      </c>
      <c r="V335" s="494" t="str">
        <f>VLOOKUP($E335,'[23]Gui chi Quynh'!$C$7:$E$389,3,0)</f>
        <v>A3</v>
      </c>
      <c r="W335" s="494">
        <f>VLOOKUP(V335,Sheet1!$B$2:$C$12,2,TRUE)</f>
        <v>8</v>
      </c>
      <c r="X335" s="494" t="str">
        <f>VLOOKUP($E335,'[24]Gui chi Quynh'!$C$7:$E$389,3,0)</f>
        <v>A3</v>
      </c>
      <c r="Y335" s="494">
        <f>VLOOKUP(X335,Sheet1!$B$2:$C$12,2,TRUE)</f>
        <v>8</v>
      </c>
      <c r="Z335" s="494" t="str">
        <f>VLOOKUP($E335,'[25]Gui chi Quynh'!$C$7:$E$388,3,0)</f>
        <v>A3</v>
      </c>
      <c r="AA335" s="494">
        <f>VLOOKUP(Z335,Sheet1!$B$2:$C$12,2,TRUE)</f>
        <v>8</v>
      </c>
      <c r="AB335" s="494" t="str">
        <f>VLOOKUP($E335,'T5'!$E$9:$AH$337,24,0)</f>
        <v>A3</v>
      </c>
      <c r="AC335" s="494">
        <f>VLOOKUP(AB335,Sheet1!$B$2:$C$12,2,TRUE)</f>
        <v>8</v>
      </c>
      <c r="AD335" s="494"/>
      <c r="AE335" s="494" t="e">
        <f>VLOOKUP(AD335,Sheet1!$B$2:$C$12,2,TRUE)</f>
        <v>#N/A</v>
      </c>
      <c r="AF335" s="592" t="str">
        <f>VLOOKUP($E335,'[26]Tong hop ket qua'!$E$19:$M$219,9,0)</f>
        <v>Tốt</v>
      </c>
      <c r="AG335" s="804">
        <f>(I335+K335+M335+O335+Q335+S335+U335+W335+Y335+AA335+AC335)/11</f>
        <v>7.8181818181818183</v>
      </c>
      <c r="AH335" s="709" t="str">
        <f t="shared" si="24"/>
        <v>11A*</v>
      </c>
      <c r="AI335" s="709">
        <f t="shared" si="25"/>
        <v>0</v>
      </c>
      <c r="AJ335" s="683"/>
      <c r="AK335" s="494" t="str">
        <f t="shared" si="22"/>
        <v>Tốt</v>
      </c>
      <c r="AL335" s="494" t="str">
        <f>VLOOKUP($E335,'cac dv gui'!$C$38:$AD$58,25,0)</f>
        <v>Tốt</v>
      </c>
      <c r="AM335" s="494" t="str">
        <f>VLOOKUP($E335,'cac dv gui'!$C$38:$AD$58,26,0)</f>
        <v>Tốt</v>
      </c>
      <c r="AN335" s="675"/>
      <c r="AO335" s="494" t="s">
        <v>1130</v>
      </c>
      <c r="AP335" s="494" t="s">
        <v>1235</v>
      </c>
      <c r="AQ335" s="675"/>
      <c r="AR335" s="675"/>
      <c r="AS335" s="675"/>
      <c r="AT335" s="494"/>
      <c r="AU335" s="684" t="s">
        <v>392</v>
      </c>
    </row>
    <row r="336" spans="1:47" s="684" customFormat="1" ht="102.75" customHeight="1" x14ac:dyDescent="0.25">
      <c r="A336" s="512" t="s">
        <v>1566</v>
      </c>
      <c r="B336" s="512">
        <f>COUNTIF($F$11:F336,F336)</f>
        <v>16</v>
      </c>
      <c r="C336" s="513" t="s">
        <v>985</v>
      </c>
      <c r="D336" s="562" t="s">
        <v>111</v>
      </c>
      <c r="E336" s="712" t="s">
        <v>547</v>
      </c>
      <c r="F336" s="494" t="s">
        <v>255</v>
      </c>
      <c r="G336" s="494" t="s">
        <v>974</v>
      </c>
      <c r="H336" s="494" t="str">
        <f>VLOOKUP(E336,'[16]Gui chi Quynh'!$C$7:$E$387,3,0)</f>
        <v>A2</v>
      </c>
      <c r="I336" s="494">
        <f>VLOOKUP(H336,Sheet1!$B$2:$C$12,2,TRUE)</f>
        <v>9</v>
      </c>
      <c r="J336" s="494" t="str">
        <f>VLOOKUP($E336,'[17]Gui chi Quynh'!$C$7:$E$387,3,0)</f>
        <v>A4</v>
      </c>
      <c r="K336" s="494">
        <f>VLOOKUP(J336,Sheet1!$B$2:$C$12,2,TRUE)</f>
        <v>7</v>
      </c>
      <c r="L336" s="494" t="str">
        <f>VLOOKUP(E336,'[18]Gui chi Quynh'!$C$7:$F$385,3,0)</f>
        <v>A3</v>
      </c>
      <c r="M336" s="494">
        <f>VLOOKUP(L336,Sheet1!$B$2:$C$12,2,TRUE)</f>
        <v>8</v>
      </c>
      <c r="N336" s="494" t="str">
        <f>VLOOKUP(E336,'[19]Gui chi Quynh'!$C$7:$E$391,3,0)</f>
        <v>A3</v>
      </c>
      <c r="O336" s="494">
        <f>VLOOKUP(N336,Sheet1!$B$2:$C$12,2,TRUE)</f>
        <v>8</v>
      </c>
      <c r="P336" s="494" t="str">
        <f>VLOOKUP(E336,'[20]Gui chi Quynh'!$C$7:$E$391,3,0)</f>
        <v>A2</v>
      </c>
      <c r="Q336" s="494">
        <f>VLOOKUP(P336,Sheet1!$B$2:$C$12,2,TRUE)</f>
        <v>9</v>
      </c>
      <c r="R336" s="494" t="str">
        <f>VLOOKUP($E336,'[21]Gui chi Quynh'!$C$7:$E$390,3,0)</f>
        <v>A3</v>
      </c>
      <c r="S336" s="494">
        <f>VLOOKUP(R336,Sheet1!$B$2:$C$12,2,TRUE)</f>
        <v>8</v>
      </c>
      <c r="T336" s="494" t="str">
        <f>VLOOKUP($E336,'[22]Gui chi Quynh'!$C$7:$E$390,3,0)</f>
        <v>A3</v>
      </c>
      <c r="U336" s="494">
        <f>VLOOKUP(T336,Sheet1!$B$2:$C$12,2,TRUE)</f>
        <v>8</v>
      </c>
      <c r="V336" s="494" t="str">
        <f>VLOOKUP($E336,'[23]Gui chi Quynh'!$C$7:$E$389,3,0)</f>
        <v>B1</v>
      </c>
      <c r="W336" s="494">
        <f>VLOOKUP(V336,Sheet1!$B$2:$C$12,2,TRUE)</f>
        <v>6</v>
      </c>
      <c r="X336" s="494" t="str">
        <f>VLOOKUP($E336,'[24]Gui chi Quynh'!$C$7:$E$389,3,0)</f>
        <v>A4</v>
      </c>
      <c r="Y336" s="494">
        <f>VLOOKUP(X336,Sheet1!$B$2:$C$12,2,TRUE)</f>
        <v>7</v>
      </c>
      <c r="Z336" s="494" t="str">
        <f>VLOOKUP($E336,'[25]Gui chi Quynh'!$C$7:$E$388,3,0)</f>
        <v>A3</v>
      </c>
      <c r="AA336" s="494">
        <f>VLOOKUP(Z336,Sheet1!$B$2:$C$12,2,TRUE)</f>
        <v>8</v>
      </c>
      <c r="AB336" s="494" t="str">
        <f>VLOOKUP($E336,'T5'!$E$9:$AH$337,24,0)</f>
        <v>A3</v>
      </c>
      <c r="AC336" s="494">
        <f>VLOOKUP(AB336,Sheet1!$B$2:$C$12,2,TRUE)</f>
        <v>8</v>
      </c>
      <c r="AD336" s="494"/>
      <c r="AE336" s="494" t="e">
        <f>VLOOKUP(AD336,Sheet1!$B$2:$C$12,2,TRUE)</f>
        <v>#N/A</v>
      </c>
      <c r="AF336" s="592" t="str">
        <f>VLOOKUP($E336,'[26]Tong hop ket qua'!$E$19:$M$219,9,0)</f>
        <v>Khá</v>
      </c>
      <c r="AG336" s="709">
        <f>(I336+K336+M336+O336+Q336+S336+U336+W336+Y336+AA336+AC336)/11</f>
        <v>7.8181818181818183</v>
      </c>
      <c r="AH336" s="709" t="str">
        <f t="shared" si="24"/>
        <v>10A*</v>
      </c>
      <c r="AI336" s="709">
        <f t="shared" si="25"/>
        <v>1</v>
      </c>
      <c r="AJ336" s="683"/>
      <c r="AK336" s="494" t="str">
        <f t="shared" si="22"/>
        <v>Tốt</v>
      </c>
      <c r="AL336" s="494" t="str">
        <f>VLOOKUP($E336,'cac dv gui'!$C$60:$AD$75,25,0)</f>
        <v>Tốt</v>
      </c>
      <c r="AM336" s="494" t="str">
        <f>VLOOKUP($E336,'cac dv gui'!$C$60:$AD$75,26,0)</f>
        <v>Tốt</v>
      </c>
      <c r="AN336" s="675"/>
      <c r="AO336" s="494" t="s">
        <v>1130</v>
      </c>
      <c r="AP336" s="675" t="s">
        <v>1236</v>
      </c>
      <c r="AQ336" s="675"/>
      <c r="AR336" s="675"/>
      <c r="AS336" s="675"/>
      <c r="AT336" s="494"/>
      <c r="AU336" s="684" t="s">
        <v>392</v>
      </c>
    </row>
    <row r="337" spans="1:47" s="684" customFormat="1" ht="99.75" customHeight="1" x14ac:dyDescent="0.25">
      <c r="A337" s="512" t="s">
        <v>1567</v>
      </c>
      <c r="B337" s="512">
        <f>COUNTIF($F$11:F337,F337)</f>
        <v>9</v>
      </c>
      <c r="C337" s="513" t="s">
        <v>984</v>
      </c>
      <c r="D337" s="514" t="s">
        <v>148</v>
      </c>
      <c r="E337" s="599" t="s">
        <v>438</v>
      </c>
      <c r="F337" s="494" t="s">
        <v>362</v>
      </c>
      <c r="G337" s="494" t="s">
        <v>974</v>
      </c>
      <c r="H337" s="494" t="str">
        <f>VLOOKUP(E337,'[16]Gui chi Quynh'!$C$7:$E$387,3,0)</f>
        <v>A1</v>
      </c>
      <c r="I337" s="494">
        <f>VLOOKUP(H337,Sheet1!$B$2:$C$12,2,TRUE)</f>
        <v>10</v>
      </c>
      <c r="J337" s="494" t="str">
        <f>VLOOKUP($E337,'[17]Gui chi Quynh'!$C$7:$E$387,3,0)</f>
        <v>A1</v>
      </c>
      <c r="K337" s="494">
        <f>VLOOKUP(J337,Sheet1!$B$2:$C$12,2,TRUE)</f>
        <v>10</v>
      </c>
      <c r="L337" s="494" t="str">
        <f>VLOOKUP(E337,'[18]Gui chi Quynh'!$C$7:$F$385,3,0)</f>
        <v>A1</v>
      </c>
      <c r="M337" s="494">
        <f>VLOOKUP(L337,Sheet1!$B$2:$C$12,2,TRUE)</f>
        <v>10</v>
      </c>
      <c r="N337" s="494" t="str">
        <f>VLOOKUP(E337,'[19]Gui chi Quynh'!$C$7:$E$391,3,0)</f>
        <v>A1</v>
      </c>
      <c r="O337" s="494">
        <f>VLOOKUP(N337,Sheet1!$B$2:$C$12,2,TRUE)</f>
        <v>10</v>
      </c>
      <c r="P337" s="494" t="str">
        <f>VLOOKUP(E337,'[20]Gui chi Quynh'!$C$7:$E$391,3,0)</f>
        <v>A2</v>
      </c>
      <c r="Q337" s="494">
        <f>VLOOKUP(P337,Sheet1!$B$2:$C$12,2,TRUE)</f>
        <v>9</v>
      </c>
      <c r="R337" s="494" t="str">
        <f>VLOOKUP($E337,'[21]Gui chi Quynh'!$C$7:$E$390,3,0)</f>
        <v>A1</v>
      </c>
      <c r="S337" s="494">
        <f>VLOOKUP(R337,Sheet1!$B$2:$C$12,2,TRUE)</f>
        <v>10</v>
      </c>
      <c r="T337" s="494" t="str">
        <f>VLOOKUP($E337,'[22]Gui chi Quynh'!$C$7:$E$390,3,0)</f>
        <v>A1</v>
      </c>
      <c r="U337" s="494">
        <f>VLOOKUP(T337,Sheet1!$B$2:$C$12,2,TRUE)</f>
        <v>10</v>
      </c>
      <c r="V337" s="494" t="str">
        <f>VLOOKUP($E337,'[23]Gui chi Quynh'!$C$7:$E$389,3,0)</f>
        <v>A1</v>
      </c>
      <c r="W337" s="494">
        <f>VLOOKUP(V337,Sheet1!$B$2:$C$12,2,TRUE)</f>
        <v>10</v>
      </c>
      <c r="X337" s="494" t="str">
        <f>VLOOKUP($E337,'[24]Gui chi Quynh'!$C$7:$E$389,3,0)</f>
        <v>A1</v>
      </c>
      <c r="Y337" s="494">
        <f>VLOOKUP(X337,Sheet1!$B$2:$C$12,2,TRUE)</f>
        <v>10</v>
      </c>
      <c r="Z337" s="494" t="str">
        <f>VLOOKUP($E337,'[25]Gui chi Quynh'!$C$7:$E$388,3,0)</f>
        <v>B1</v>
      </c>
      <c r="AA337" s="494">
        <f>VLOOKUP(Z337,Sheet1!$B$2:$C$12,2,TRUE)</f>
        <v>6</v>
      </c>
      <c r="AB337" s="494" t="str">
        <f>VLOOKUP($E337,'T5'!$E$9:$AH$337,24,0)</f>
        <v>A2</v>
      </c>
      <c r="AC337" s="494">
        <f>VLOOKUP(AB337,Sheet1!$B$2:$C$12,2,TRUE)</f>
        <v>9</v>
      </c>
      <c r="AD337" s="494"/>
      <c r="AE337" s="494" t="e">
        <f>VLOOKUP(AD337,Sheet1!$B$2:$C$12,2,TRUE)</f>
        <v>#N/A</v>
      </c>
      <c r="AF337" s="592" t="str">
        <f>VLOOKUP($E337,'[26]Tong hop ket qua'!$E$19:$M$219,9,0)</f>
        <v>Tốt</v>
      </c>
      <c r="AG337" s="709">
        <f t="shared" si="23"/>
        <v>9.454545454545455</v>
      </c>
      <c r="AH337" s="709" t="str">
        <f t="shared" si="24"/>
        <v>10A*</v>
      </c>
      <c r="AI337" s="709">
        <f t="shared" si="25"/>
        <v>1</v>
      </c>
      <c r="AJ337" s="683"/>
      <c r="AK337" s="233" t="str">
        <f t="shared" si="22"/>
        <v>Xuất sắc</v>
      </c>
      <c r="AL337" s="494" t="str">
        <f>VLOOKUP($E337,'cac dv gui'!$C$111:$AC$119,25,0)</f>
        <v>Tốt</v>
      </c>
      <c r="AM337" s="494" t="str">
        <f>VLOOKUP($E337,'cac dv gui'!$C$111:$AC$119,26,0)</f>
        <v>Tốt</v>
      </c>
      <c r="AN337" s="675" t="s">
        <v>1276</v>
      </c>
      <c r="AO337" s="494"/>
      <c r="AP337" s="675"/>
      <c r="AQ337" s="675"/>
      <c r="AR337" s="675"/>
      <c r="AS337" s="675"/>
      <c r="AT337" s="494"/>
      <c r="AU337" s="684" t="s">
        <v>390</v>
      </c>
    </row>
    <row r="338" spans="1:47" s="684" customFormat="1" ht="92.25" customHeight="1" x14ac:dyDescent="0.25">
      <c r="A338" s="512" t="s">
        <v>1568</v>
      </c>
      <c r="B338" s="512">
        <f>COUNTIF($F$11:F338,F338)</f>
        <v>31</v>
      </c>
      <c r="C338" s="513" t="s">
        <v>985</v>
      </c>
      <c r="D338" s="514" t="s">
        <v>747</v>
      </c>
      <c r="E338" s="711" t="s">
        <v>748</v>
      </c>
      <c r="F338" s="494" t="s">
        <v>367</v>
      </c>
      <c r="G338" s="494" t="s">
        <v>975</v>
      </c>
      <c r="H338" s="494" t="str">
        <f>VLOOKUP(E338,'[16]Gui chi Quynh'!$C$7:$E$387,3,0)</f>
        <v>A4</v>
      </c>
      <c r="I338" s="494">
        <f>VLOOKUP(H338,Sheet1!$B$2:$C$12,2,TRUE)</f>
        <v>7</v>
      </c>
      <c r="J338" s="494" t="str">
        <f>VLOOKUP($E338,'[17]Gui chi Quynh'!$C$7:$E$387,3,0)</f>
        <v>A4</v>
      </c>
      <c r="K338" s="494">
        <f>VLOOKUP(J338,Sheet1!$B$2:$C$12,2,TRUE)</f>
        <v>7</v>
      </c>
      <c r="L338" s="494" t="str">
        <f>VLOOKUP(E338,'[18]Gui chi Quynh'!$C$7:$F$385,3,0)</f>
        <v>A4</v>
      </c>
      <c r="M338" s="494">
        <f>VLOOKUP(L338,Sheet1!$B$2:$C$12,2,TRUE)</f>
        <v>7</v>
      </c>
      <c r="N338" s="494" t="str">
        <f>VLOOKUP(E338,'[19]Gui chi Quynh'!$C$7:$E$391,3,0)</f>
        <v>A4</v>
      </c>
      <c r="O338" s="494">
        <f>VLOOKUP(N338,Sheet1!$B$2:$C$12,2,TRUE)</f>
        <v>7</v>
      </c>
      <c r="P338" s="494" t="str">
        <f>VLOOKUP(E338,'[20]Gui chi Quynh'!$C$7:$E$391,3,0)</f>
        <v>A3</v>
      </c>
      <c r="Q338" s="494">
        <f>VLOOKUP(P338,Sheet1!$B$2:$C$12,2,TRUE)</f>
        <v>8</v>
      </c>
      <c r="R338" s="494" t="str">
        <f>VLOOKUP($E338,'[21]Gui chi Quynh'!$C$7:$E$390,3,0)</f>
        <v>A4</v>
      </c>
      <c r="S338" s="494">
        <f>VLOOKUP(R338,Sheet1!$B$2:$C$12,2,TRUE)</f>
        <v>7</v>
      </c>
      <c r="T338" s="494" t="str">
        <f>VLOOKUP($E338,'[22]Gui chi Quynh'!$C$7:$E$390,3,0)</f>
        <v>A4</v>
      </c>
      <c r="U338" s="494">
        <f>VLOOKUP(T338,Sheet1!$B$2:$C$12,2,TRUE)</f>
        <v>7</v>
      </c>
      <c r="V338" s="494" t="str">
        <f>VLOOKUP($E338,'[23]Gui chi Quynh'!$C$7:$E$389,3,0)</f>
        <v>A4</v>
      </c>
      <c r="W338" s="494">
        <f>VLOOKUP(V338,Sheet1!$B$2:$C$12,2,TRUE)</f>
        <v>7</v>
      </c>
      <c r="X338" s="494" t="str">
        <f>VLOOKUP($E338,'[24]Gui chi Quynh'!$C$7:$E$389,3,0)</f>
        <v>A4</v>
      </c>
      <c r="Y338" s="494">
        <f>VLOOKUP(X338,Sheet1!$B$2:$C$12,2,TRUE)</f>
        <v>7</v>
      </c>
      <c r="Z338" s="494" t="str">
        <f>VLOOKUP($E338,'[25]Gui chi Quynh'!$C$7:$E$388,3,0)</f>
        <v>A4</v>
      </c>
      <c r="AA338" s="494">
        <f>VLOOKUP(Z338,Sheet1!$B$2:$C$12,2,TRUE)</f>
        <v>7</v>
      </c>
      <c r="AB338" s="494" t="str">
        <f>VLOOKUP($E338,'T5'!$E$9:$AH$337,24,0)</f>
        <v>A4</v>
      </c>
      <c r="AC338" s="494">
        <f>VLOOKUP(AB338,Sheet1!$B$2:$C$12,2,TRUE)</f>
        <v>7</v>
      </c>
      <c r="AD338" s="494"/>
      <c r="AE338" s="494" t="e">
        <f>VLOOKUP(AD338,Sheet1!$B$2:$C$12,2,TRUE)</f>
        <v>#N/A</v>
      </c>
      <c r="AF338" s="592"/>
      <c r="AG338" s="709">
        <f t="shared" si="23"/>
        <v>7.0909090909090908</v>
      </c>
      <c r="AH338" s="709" t="str">
        <f t="shared" si="24"/>
        <v>11A*</v>
      </c>
      <c r="AI338" s="709">
        <f t="shared" si="25"/>
        <v>0</v>
      </c>
      <c r="AJ338" s="683"/>
      <c r="AK338" s="494" t="str">
        <f t="shared" si="22"/>
        <v>Tốt</v>
      </c>
      <c r="AL338" s="494" t="str">
        <f>VLOOKUP($E338,'cac dv gui'!$C$247:$AC$278,25,0)</f>
        <v xml:space="preserve">Tốt </v>
      </c>
      <c r="AM338" s="494" t="s">
        <v>966</v>
      </c>
      <c r="AN338" s="675" t="s">
        <v>1594</v>
      </c>
      <c r="AO338" s="494"/>
      <c r="AP338" s="675"/>
      <c r="AQ338" s="675"/>
      <c r="AR338" s="675"/>
      <c r="AS338" s="675"/>
      <c r="AT338" s="494"/>
      <c r="AU338" s="684" t="s">
        <v>393</v>
      </c>
    </row>
    <row r="339" spans="1:47" s="684" customFormat="1" ht="63" customHeight="1" x14ac:dyDescent="0.25">
      <c r="A339" s="512" t="s">
        <v>1569</v>
      </c>
      <c r="B339" s="512">
        <f>COUNTIF($F$11:F339,F339)</f>
        <v>12</v>
      </c>
      <c r="C339" s="513" t="s">
        <v>984</v>
      </c>
      <c r="D339" s="552" t="s">
        <v>353</v>
      </c>
      <c r="E339" s="551" t="s">
        <v>545</v>
      </c>
      <c r="F339" s="494" t="s">
        <v>1150</v>
      </c>
      <c r="G339" s="494" t="s">
        <v>974</v>
      </c>
      <c r="H339" s="494" t="str">
        <f>VLOOKUP(E339,'[16]Gui chi Quynh'!$C$7:$E$387,3,0)</f>
        <v>A3</v>
      </c>
      <c r="I339" s="494">
        <f>VLOOKUP(H339,Sheet1!$B$2:$C$12,2,TRUE)</f>
        <v>8</v>
      </c>
      <c r="J339" s="494" t="str">
        <f>VLOOKUP($E339,'[17]Gui chi Quynh'!$C$7:$E$387,3,0)</f>
        <v>A4</v>
      </c>
      <c r="K339" s="494">
        <f>VLOOKUP(J339,Sheet1!$B$2:$C$12,2,TRUE)</f>
        <v>7</v>
      </c>
      <c r="L339" s="494" t="str">
        <f>VLOOKUP(E339,'[18]Gui chi Quynh'!$C$7:$F$385,3,0)</f>
        <v>A4</v>
      </c>
      <c r="M339" s="494">
        <f>VLOOKUP(L339,Sheet1!$B$2:$C$12,2,TRUE)</f>
        <v>7</v>
      </c>
      <c r="N339" s="494" t="str">
        <f>VLOOKUP(E339,'[19]Gui chi Quynh'!$C$7:$E$391,3,0)</f>
        <v>A4</v>
      </c>
      <c r="O339" s="494">
        <f>VLOOKUP(N339,Sheet1!$B$2:$C$12,2,TRUE)</f>
        <v>7</v>
      </c>
      <c r="P339" s="494" t="str">
        <f>VLOOKUP(E339,'[20]Gui chi Quynh'!$C$7:$E$391,3,0)</f>
        <v>A3</v>
      </c>
      <c r="Q339" s="494">
        <f>VLOOKUP(P339,Sheet1!$B$2:$C$12,2,TRUE)</f>
        <v>8</v>
      </c>
      <c r="R339" s="494" t="str">
        <f>VLOOKUP($E339,'[21]Gui chi Quynh'!$C$7:$E$390,3,0)</f>
        <v>A4</v>
      </c>
      <c r="S339" s="494">
        <f>VLOOKUP(R339,Sheet1!$B$2:$C$12,2,TRUE)</f>
        <v>7</v>
      </c>
      <c r="T339" s="494" t="str">
        <f>VLOOKUP($E339,'[22]Gui chi Quynh'!$C$7:$E$390,3,0)</f>
        <v>A3</v>
      </c>
      <c r="U339" s="494">
        <f>VLOOKUP(T339,Sheet1!$B$2:$C$12,2,TRUE)</f>
        <v>8</v>
      </c>
      <c r="V339" s="494" t="str">
        <f>VLOOKUP($E339,'[23]Gui chi Quynh'!$C$7:$E$389,3,0)</f>
        <v>A4</v>
      </c>
      <c r="W339" s="494">
        <f>VLOOKUP(V339,Sheet1!$B$2:$C$12,2,TRUE)</f>
        <v>7</v>
      </c>
      <c r="X339" s="494" t="str">
        <f>VLOOKUP($E339,'[24]Gui chi Quynh'!$C$7:$E$389,3,0)</f>
        <v>A2</v>
      </c>
      <c r="Y339" s="494">
        <f>VLOOKUP(X339,Sheet1!$B$2:$C$12,2,TRUE)</f>
        <v>9</v>
      </c>
      <c r="Z339" s="494" t="str">
        <f>VLOOKUP($E339,'[25]Gui chi Quynh'!$C$7:$E$388,3,0)</f>
        <v>A3</v>
      </c>
      <c r="AA339" s="494">
        <f>VLOOKUP(Z339,Sheet1!$B$2:$C$12,2,TRUE)</f>
        <v>8</v>
      </c>
      <c r="AB339" s="494" t="str">
        <f>VLOOKUP($E339,'T5'!$E$9:$AH$337,24,0)</f>
        <v>A3</v>
      </c>
      <c r="AC339" s="494">
        <f>VLOOKUP(AB339,Sheet1!$B$2:$C$12,2,TRUE)</f>
        <v>8</v>
      </c>
      <c r="AD339" s="494"/>
      <c r="AE339" s="494" t="e">
        <f>VLOOKUP(AD339,Sheet1!$B$2:$C$12,2,TRUE)</f>
        <v>#N/A</v>
      </c>
      <c r="AF339" s="592" t="str">
        <f>VLOOKUP($E339,'[26]Tong hop ket qua'!$E$19:$M$219,9,0)</f>
        <v>Khá</v>
      </c>
      <c r="AG339" s="709">
        <f t="shared" si="23"/>
        <v>7.6363636363636367</v>
      </c>
      <c r="AH339" s="709" t="str">
        <f t="shared" si="24"/>
        <v>11A*</v>
      </c>
      <c r="AI339" s="709">
        <f t="shared" si="25"/>
        <v>0</v>
      </c>
      <c r="AJ339" s="683"/>
      <c r="AK339" s="494" t="str">
        <f t="shared" si="22"/>
        <v>Tốt</v>
      </c>
      <c r="AL339" s="494" t="str">
        <f>VLOOKUP($E339,'cac dv gui'!$C$290:$AC$301,25,0)</f>
        <v xml:space="preserve">Xuất sắc </v>
      </c>
      <c r="AM339" s="494" t="str">
        <f>VLOOKUP($E339,'cac dv gui'!$C$290:$AC$301,26,0)</f>
        <v>Tốt</v>
      </c>
      <c r="AN339" s="675" t="s">
        <v>1208</v>
      </c>
      <c r="AO339" s="494"/>
      <c r="AP339" s="675"/>
      <c r="AQ339" s="675"/>
      <c r="AR339" s="675"/>
      <c r="AS339" s="675"/>
      <c r="AT339" s="494"/>
      <c r="AU339" s="684" t="s">
        <v>392</v>
      </c>
    </row>
    <row r="340" spans="1:47" s="684" customFormat="1" ht="130.5" customHeight="1" x14ac:dyDescent="0.25">
      <c r="A340" s="512" t="s">
        <v>1570</v>
      </c>
      <c r="B340" s="512">
        <f>COUNTIF($F$11:F340,F340)</f>
        <v>9</v>
      </c>
      <c r="C340" s="513" t="s">
        <v>984</v>
      </c>
      <c r="D340" s="686" t="s">
        <v>263</v>
      </c>
      <c r="E340" s="599" t="s">
        <v>671</v>
      </c>
      <c r="F340" s="518" t="s">
        <v>339</v>
      </c>
      <c r="G340" s="518" t="s">
        <v>974</v>
      </c>
      <c r="H340" s="494" t="str">
        <f>VLOOKUP(E340,'[16]Gui chi Quynh'!$C$7:$E$387,3,0)</f>
        <v>A3</v>
      </c>
      <c r="I340" s="494">
        <f>VLOOKUP(H340,Sheet1!$B$2:$C$12,2,TRUE)</f>
        <v>8</v>
      </c>
      <c r="J340" s="494" t="str">
        <f>VLOOKUP($E340,'[17]Gui chi Quynh'!$C$7:$E$387,3,0)</f>
        <v>A4</v>
      </c>
      <c r="K340" s="494">
        <f>VLOOKUP(J340,Sheet1!$B$2:$C$12,2,TRUE)</f>
        <v>7</v>
      </c>
      <c r="L340" s="494" t="str">
        <f>VLOOKUP(E340,'[18]Gui chi Quynh'!$C$7:$F$385,3,0)</f>
        <v>A3</v>
      </c>
      <c r="M340" s="494">
        <f>VLOOKUP(L340,Sheet1!$B$2:$C$12,2,TRUE)</f>
        <v>8</v>
      </c>
      <c r="N340" s="494" t="str">
        <f>VLOOKUP(E340,'[19]Gui chi Quynh'!$C$7:$E$391,3,0)</f>
        <v>A3</v>
      </c>
      <c r="O340" s="494">
        <f>VLOOKUP(N340,Sheet1!$B$2:$C$12,2,TRUE)</f>
        <v>8</v>
      </c>
      <c r="P340" s="494" t="str">
        <f>VLOOKUP(E340,'[20]Gui chi Quynh'!$C$7:$E$391,3,0)</f>
        <v>A3</v>
      </c>
      <c r="Q340" s="494">
        <f>VLOOKUP(P340,Sheet1!$B$2:$C$12,2,TRUE)</f>
        <v>8</v>
      </c>
      <c r="R340" s="494" t="str">
        <f>VLOOKUP($E340,'[21]Gui chi Quynh'!$C$7:$E$390,3,0)</f>
        <v>A4</v>
      </c>
      <c r="S340" s="494">
        <f>VLOOKUP(R340,Sheet1!$B$2:$C$12,2,TRUE)</f>
        <v>7</v>
      </c>
      <c r="T340" s="494" t="str">
        <f>VLOOKUP($E340,'[22]Gui chi Quynh'!$C$7:$E$390,3,0)</f>
        <v>A3</v>
      </c>
      <c r="U340" s="494">
        <f>VLOOKUP(T340,Sheet1!$B$2:$C$12,2,TRUE)</f>
        <v>8</v>
      </c>
      <c r="V340" s="494" t="str">
        <f>VLOOKUP($E340,'[23]Gui chi Quynh'!$C$7:$E$389,3,0)</f>
        <v>A3</v>
      </c>
      <c r="W340" s="494">
        <f>VLOOKUP(V340,Sheet1!$B$2:$C$12,2,TRUE)</f>
        <v>8</v>
      </c>
      <c r="X340" s="494" t="str">
        <f>VLOOKUP($E340,'[24]Gui chi Quynh'!$C$7:$E$389,3,0)</f>
        <v>A4</v>
      </c>
      <c r="Y340" s="494">
        <f>VLOOKUP(X340,Sheet1!$B$2:$C$12,2,TRUE)</f>
        <v>7</v>
      </c>
      <c r="Z340" s="494" t="str">
        <f>VLOOKUP($E340,'[25]Gui chi Quynh'!$C$7:$E$388,3,0)</f>
        <v>A4</v>
      </c>
      <c r="AA340" s="494">
        <f>VLOOKUP(Z340,Sheet1!$B$2:$C$12,2,TRUE)</f>
        <v>7</v>
      </c>
      <c r="AB340" s="494" t="str">
        <f>VLOOKUP($E340,'T5'!$E$9:$AH$337,24,0)</f>
        <v>A3</v>
      </c>
      <c r="AC340" s="494">
        <f>VLOOKUP(AB340,Sheet1!$B$2:$C$12,2,TRUE)</f>
        <v>8</v>
      </c>
      <c r="AD340" s="494"/>
      <c r="AE340" s="494" t="e">
        <f>VLOOKUP(AD340,Sheet1!$B$2:$C$12,2,TRUE)</f>
        <v>#N/A</v>
      </c>
      <c r="AF340" s="592" t="str">
        <f>VLOOKUP($E340,'[26]Tong hop ket qua'!$E$19:$M$219,9,0)</f>
        <v>Tốt</v>
      </c>
      <c r="AG340" s="709">
        <f t="shared" si="23"/>
        <v>7.6363636363636367</v>
      </c>
      <c r="AH340" s="709" t="str">
        <f t="shared" si="24"/>
        <v>11A*</v>
      </c>
      <c r="AI340" s="709">
        <f t="shared" si="25"/>
        <v>0</v>
      </c>
      <c r="AJ340" s="683"/>
      <c r="AK340" s="494" t="str">
        <f t="shared" si="22"/>
        <v>Tốt</v>
      </c>
      <c r="AL340" s="494" t="str">
        <f>VLOOKUP($E340,'cac dv gui'!$C$190:$AD$198,25,0)</f>
        <v>Xuất sắc</v>
      </c>
      <c r="AM340" s="494" t="str">
        <f>VLOOKUP($E340,'cac dv gui'!$C$190:$AD$198,26,0)</f>
        <v>Tốt</v>
      </c>
      <c r="AN340" s="594" t="s">
        <v>1170</v>
      </c>
      <c r="AO340" s="494"/>
      <c r="AP340" s="675"/>
      <c r="AQ340" s="675"/>
      <c r="AR340" s="675"/>
      <c r="AS340" s="675"/>
      <c r="AT340" s="494"/>
      <c r="AU340" s="684" t="s">
        <v>392</v>
      </c>
    </row>
    <row r="341" spans="1:47" ht="32.25" customHeight="1" x14ac:dyDescent="0.25">
      <c r="A341" s="690"/>
      <c r="B341" s="690"/>
      <c r="C341" s="691"/>
      <c r="D341" s="692" t="s">
        <v>1234</v>
      </c>
      <c r="E341" s="690"/>
      <c r="F341" s="684"/>
      <c r="G341" s="809"/>
      <c r="H341" s="809"/>
      <c r="I341" s="494"/>
      <c r="J341" s="494"/>
      <c r="K341" s="494"/>
      <c r="L341" s="494"/>
      <c r="M341" s="494"/>
      <c r="N341" s="494"/>
      <c r="O341" s="494"/>
      <c r="P341" s="494"/>
      <c r="Q341" s="494"/>
      <c r="R341" s="494"/>
      <c r="S341" s="494"/>
      <c r="T341" s="494"/>
      <c r="U341" s="494"/>
      <c r="V341" s="494"/>
      <c r="W341" s="494"/>
      <c r="X341" s="494"/>
      <c r="Y341" s="494"/>
      <c r="Z341" s="494"/>
      <c r="AA341" s="494"/>
      <c r="AB341" s="494"/>
      <c r="AC341" s="494"/>
      <c r="AD341" s="494"/>
      <c r="AE341" s="494"/>
      <c r="AF341" s="494"/>
      <c r="AG341" s="717"/>
      <c r="AH341" s="709" t="str">
        <f t="shared" si="24"/>
        <v xml:space="preserve">0A* </v>
      </c>
      <c r="AI341" s="709">
        <f t="shared" si="25"/>
        <v>0</v>
      </c>
      <c r="AJ341" s="718"/>
      <c r="AK341" s="729"/>
      <c r="AL341" s="718"/>
      <c r="AM341" s="729"/>
      <c r="AN341" s="718"/>
      <c r="AO341" s="729"/>
      <c r="AP341" s="718"/>
      <c r="AQ341" s="718"/>
      <c r="AR341" s="718"/>
      <c r="AS341" s="718"/>
      <c r="AT341" s="494"/>
    </row>
    <row r="342" spans="1:47" s="684" customFormat="1" ht="54" customHeight="1" x14ac:dyDescent="0.25">
      <c r="A342" s="512" t="s">
        <v>1571</v>
      </c>
      <c r="B342" s="512">
        <f>COUNTIF($F$11:F342,F342)</f>
        <v>32</v>
      </c>
      <c r="C342" s="513" t="s">
        <v>985</v>
      </c>
      <c r="D342" s="514" t="s">
        <v>1094</v>
      </c>
      <c r="E342" s="513" t="s">
        <v>1095</v>
      </c>
      <c r="F342" s="494" t="s">
        <v>367</v>
      </c>
      <c r="G342" s="494" t="s">
        <v>975</v>
      </c>
      <c r="H342" s="494"/>
      <c r="I342" s="494"/>
      <c r="J342" s="494"/>
      <c r="K342" s="494"/>
      <c r="L342" s="494"/>
      <c r="M342" s="494"/>
      <c r="N342" s="494"/>
      <c r="O342" s="494"/>
      <c r="P342" s="494"/>
      <c r="Q342" s="494"/>
      <c r="R342" s="494"/>
      <c r="S342" s="494"/>
      <c r="T342" s="494"/>
      <c r="U342" s="494"/>
      <c r="V342" s="494" t="str">
        <f>VLOOKUP($E342,'[23]Gui chi Quynh'!$C$7:$E$389,3,0)</f>
        <v>A4</v>
      </c>
      <c r="W342" s="494">
        <f>VLOOKUP(V342,Sheet1!$B$2:$C$12,2,TRUE)</f>
        <v>7</v>
      </c>
      <c r="X342" s="494" t="str">
        <f>VLOOKUP($E342,'[24]Gui chi Quynh'!$C$7:$E$389,3,0)</f>
        <v>A3</v>
      </c>
      <c r="Y342" s="494">
        <f>VLOOKUP(X342,Sheet1!$B$2:$C$12,2,TRUE)</f>
        <v>8</v>
      </c>
      <c r="Z342" s="494" t="str">
        <f>VLOOKUP($E342,'[25]Gui chi Quynh'!$C$7:$E$388,3,0)</f>
        <v>A3</v>
      </c>
      <c r="AA342" s="494">
        <f>VLOOKUP(Z342,Sheet1!$B$2:$C$12,2,TRUE)</f>
        <v>8</v>
      </c>
      <c r="AB342" s="494" t="str">
        <f>VLOOKUP($E342,'T5'!$E$9:$AH$337,24,0)</f>
        <v>A4</v>
      </c>
      <c r="AC342" s="494">
        <f>VLOOKUP(AB342,Sheet1!$B$2:$C$12,2,TRUE)</f>
        <v>7</v>
      </c>
      <c r="AD342" s="494"/>
      <c r="AE342" s="494" t="e">
        <f>VLOOKUP(AD342,Sheet1!$B$2:$C$12,2,TRUE)</f>
        <v>#N/A</v>
      </c>
      <c r="AF342" s="592"/>
      <c r="AG342" s="709"/>
      <c r="AH342" s="709" t="str">
        <f t="shared" si="24"/>
        <v xml:space="preserve">4A* </v>
      </c>
      <c r="AI342" s="709">
        <f t="shared" si="25"/>
        <v>0</v>
      </c>
      <c r="AJ342" s="683"/>
      <c r="AK342" s="494"/>
      <c r="AL342" s="494" t="str">
        <f>VLOOKUP($E342,'cac dv gui'!$C$247:$AC$278,25,0)</f>
        <v xml:space="preserve">Không xét </v>
      </c>
      <c r="AM342" s="494" t="str">
        <f>VLOOKUP($E342,'cac dv gui'!$C$247:$AC$278,26,0)</f>
        <v xml:space="preserve">Không xét </v>
      </c>
      <c r="AN342" s="675"/>
      <c r="AO342" s="494"/>
      <c r="AP342" s="675"/>
      <c r="AQ342" s="675"/>
      <c r="AR342" s="675"/>
      <c r="AS342" s="675"/>
      <c r="AT342" s="678" t="s">
        <v>1119</v>
      </c>
      <c r="AU342" s="684" t="s">
        <v>393</v>
      </c>
    </row>
    <row r="343" spans="1:47" s="684" customFormat="1" ht="54" customHeight="1" x14ac:dyDescent="0.25">
      <c r="A343" s="512" t="s">
        <v>1575</v>
      </c>
      <c r="B343" s="512">
        <f>COUNTIF($F$11:F343,F343)</f>
        <v>27</v>
      </c>
      <c r="C343" s="513" t="s">
        <v>985</v>
      </c>
      <c r="D343" s="806" t="s">
        <v>1254</v>
      </c>
      <c r="E343" s="513"/>
      <c r="F343" s="494" t="s">
        <v>343</v>
      </c>
      <c r="G343" s="494" t="s">
        <v>974</v>
      </c>
      <c r="H343" s="494"/>
      <c r="I343" s="494"/>
      <c r="J343" s="494"/>
      <c r="K343" s="494"/>
      <c r="L343" s="494"/>
      <c r="M343" s="494"/>
      <c r="N343" s="494"/>
      <c r="O343" s="494"/>
      <c r="P343" s="494"/>
      <c r="Q343" s="494"/>
      <c r="R343" s="494"/>
      <c r="S343" s="494"/>
      <c r="T343" s="494"/>
      <c r="U343" s="494"/>
      <c r="V343" s="494"/>
      <c r="W343" s="494"/>
      <c r="X343" s="494"/>
      <c r="Y343" s="494"/>
      <c r="Z343" s="494"/>
      <c r="AA343" s="494" t="e">
        <f>VLOOKUP(Z343,Sheet1!$B$2:$C$12,2,TRUE)</f>
        <v>#N/A</v>
      </c>
      <c r="AB343" s="494"/>
      <c r="AC343" s="494" t="e">
        <f>VLOOKUP(AB343,Sheet1!$B$2:$C$12,2,TRUE)</f>
        <v>#N/A</v>
      </c>
      <c r="AD343" s="494"/>
      <c r="AE343" s="494" t="e">
        <f>VLOOKUP(AD343,Sheet1!$B$2:$C$12,2,TRUE)</f>
        <v>#N/A</v>
      </c>
      <c r="AF343" s="592"/>
      <c r="AG343" s="709"/>
      <c r="AH343" s="709" t="str">
        <f t="shared" si="24"/>
        <v xml:space="preserve">0A* </v>
      </c>
      <c r="AI343" s="709">
        <f t="shared" si="25"/>
        <v>0</v>
      </c>
      <c r="AJ343" s="683"/>
      <c r="AK343" s="494"/>
      <c r="AL343" s="494" t="s">
        <v>1573</v>
      </c>
      <c r="AM343" s="494" t="s">
        <v>1573</v>
      </c>
      <c r="AN343" s="675"/>
      <c r="AO343" s="494"/>
      <c r="AP343" s="675"/>
      <c r="AQ343" s="675"/>
      <c r="AR343" s="675"/>
      <c r="AS343" s="675"/>
      <c r="AT343" s="678" t="s">
        <v>1574</v>
      </c>
      <c r="AU343" s="684" t="s">
        <v>393</v>
      </c>
    </row>
    <row r="344" spans="1:47" s="684" customFormat="1" ht="54" customHeight="1" x14ac:dyDescent="0.25">
      <c r="A344" s="512" t="s">
        <v>1576</v>
      </c>
      <c r="B344" s="512">
        <f>COUNTIF($F$11:F363,F344)</f>
        <v>20</v>
      </c>
      <c r="C344" s="513" t="s">
        <v>985</v>
      </c>
      <c r="D344" s="806" t="s">
        <v>1251</v>
      </c>
      <c r="E344" s="513"/>
      <c r="F344" s="807" t="s">
        <v>370</v>
      </c>
      <c r="G344" s="494" t="s">
        <v>974</v>
      </c>
      <c r="H344" s="494"/>
      <c r="I344" s="494"/>
      <c r="J344" s="494"/>
      <c r="K344" s="494"/>
      <c r="L344" s="494"/>
      <c r="M344" s="494"/>
      <c r="N344" s="494"/>
      <c r="O344" s="494"/>
      <c r="P344" s="494"/>
      <c r="Q344" s="494"/>
      <c r="R344" s="494"/>
      <c r="S344" s="494"/>
      <c r="T344" s="494"/>
      <c r="U344" s="494"/>
      <c r="V344" s="494"/>
      <c r="W344" s="494"/>
      <c r="X344" s="494"/>
      <c r="Y344" s="494"/>
      <c r="Z344" s="494"/>
      <c r="AA344" s="494" t="e">
        <f>VLOOKUP(Z344,Sheet1!$B$2:$C$12,2,TRUE)</f>
        <v>#N/A</v>
      </c>
      <c r="AB344" s="494"/>
      <c r="AC344" s="494" t="e">
        <f>VLOOKUP(AB344,Sheet1!$B$2:$C$12,2,TRUE)</f>
        <v>#N/A</v>
      </c>
      <c r="AD344" s="494"/>
      <c r="AE344" s="494" t="e">
        <f>VLOOKUP(AD344,Sheet1!$B$2:$C$12,2,TRUE)</f>
        <v>#N/A</v>
      </c>
      <c r="AF344" s="592"/>
      <c r="AG344" s="709"/>
      <c r="AH344" s="709" t="str">
        <f t="shared" si="24"/>
        <v xml:space="preserve">0A* </v>
      </c>
      <c r="AI344" s="709">
        <f t="shared" si="25"/>
        <v>0</v>
      </c>
      <c r="AJ344" s="683"/>
      <c r="AK344" s="494"/>
      <c r="AL344" s="494" t="s">
        <v>1573</v>
      </c>
      <c r="AM344" s="494" t="s">
        <v>1573</v>
      </c>
      <c r="AN344" s="675"/>
      <c r="AO344" s="494"/>
      <c r="AP344" s="675"/>
      <c r="AQ344" s="675"/>
      <c r="AR344" s="675"/>
      <c r="AS344" s="675"/>
      <c r="AT344" s="678" t="s">
        <v>1574</v>
      </c>
      <c r="AU344" s="684" t="s">
        <v>393</v>
      </c>
    </row>
    <row r="345" spans="1:47" s="684" customFormat="1" ht="24.95" customHeight="1" x14ac:dyDescent="0.25">
      <c r="A345" s="512" t="s">
        <v>1575</v>
      </c>
      <c r="B345" s="693"/>
      <c r="C345" s="694"/>
      <c r="D345" s="695"/>
      <c r="E345" s="696"/>
      <c r="F345" s="697"/>
      <c r="G345" s="697"/>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721"/>
      <c r="AG345" s="675"/>
      <c r="AH345" s="835"/>
      <c r="AI345" s="835"/>
      <c r="AK345" s="809"/>
      <c r="AM345" s="809"/>
      <c r="AO345" s="809"/>
      <c r="AT345" s="809"/>
    </row>
    <row r="346" spans="1:47" s="704" customFormat="1" ht="16.5" x14ac:dyDescent="0.25">
      <c r="A346" s="512" t="s">
        <v>1576</v>
      </c>
      <c r="C346" s="722"/>
      <c r="D346" s="722"/>
      <c r="E346" s="698"/>
      <c r="F346" s="723" t="s">
        <v>304</v>
      </c>
      <c r="G346" s="724"/>
      <c r="H346" s="725">
        <f>SUM(H351:H360)</f>
        <v>315</v>
      </c>
      <c r="I346" s="726"/>
      <c r="J346" s="725">
        <f>SUM(J351:J360)</f>
        <v>316</v>
      </c>
      <c r="K346" s="726"/>
      <c r="L346" s="725">
        <f>SUM(L351:L360)</f>
        <v>316</v>
      </c>
      <c r="M346" s="725"/>
      <c r="N346" s="725">
        <f>SUM(N351:N360)</f>
        <v>323</v>
      </c>
      <c r="O346" s="725"/>
      <c r="P346" s="725">
        <f>SUM(P351:P360)</f>
        <v>324</v>
      </c>
      <c r="Q346" s="725"/>
      <c r="R346" s="725">
        <f>SUM(R351:R360)</f>
        <v>324</v>
      </c>
      <c r="S346" s="725"/>
      <c r="T346" s="725">
        <f>SUM(T351:T360)</f>
        <v>324</v>
      </c>
      <c r="U346" s="725"/>
      <c r="V346" s="725">
        <f>SUM(V351:V360)</f>
        <v>324</v>
      </c>
      <c r="W346" s="1"/>
      <c r="X346" s="725">
        <f>SUM(X351:X361)</f>
        <v>324</v>
      </c>
      <c r="Y346" s="1"/>
      <c r="Z346" s="725">
        <f>SUM(Z351:Z360)</f>
        <v>312</v>
      </c>
      <c r="AA346" s="725"/>
      <c r="AB346" s="725">
        <f t="shared" ref="AB346:AD346" si="26">SUM(AB351:AB360)</f>
        <v>316</v>
      </c>
      <c r="AC346" s="1"/>
      <c r="AD346" s="725">
        <f t="shared" si="26"/>
        <v>0</v>
      </c>
      <c r="AE346" s="1"/>
      <c r="AF346" s="698"/>
      <c r="AG346" s="675"/>
      <c r="AH346" s="835"/>
      <c r="AI346" s="835"/>
      <c r="AK346" s="698"/>
      <c r="AM346" s="698"/>
      <c r="AO346" s="698"/>
      <c r="AT346" s="1"/>
    </row>
    <row r="347" spans="1:47" s="704" customFormat="1" ht="333.75" customHeight="1" x14ac:dyDescent="0.25">
      <c r="A347" s="512" t="s">
        <v>1577</v>
      </c>
      <c r="C347" s="722"/>
      <c r="D347" s="722"/>
      <c r="E347" s="698"/>
      <c r="G347" s="698"/>
      <c r="H347" s="1023" t="s">
        <v>1061</v>
      </c>
      <c r="I347" s="1023"/>
      <c r="J347" s="1023" t="s">
        <v>1025</v>
      </c>
      <c r="K347" s="1023"/>
      <c r="L347" s="727" t="s">
        <v>1042</v>
      </c>
      <c r="M347" s="727"/>
      <c r="N347" s="727" t="s">
        <v>1058</v>
      </c>
      <c r="O347" s="727"/>
      <c r="P347" s="727" t="s">
        <v>1060</v>
      </c>
      <c r="Q347" s="727"/>
      <c r="R347" s="727" t="s">
        <v>1062</v>
      </c>
      <c r="S347" s="727"/>
      <c r="T347" s="728" t="s">
        <v>1097</v>
      </c>
      <c r="U347" s="727"/>
      <c r="V347" s="727" t="s">
        <v>1238</v>
      </c>
      <c r="W347" s="1"/>
      <c r="X347" s="727" t="s">
        <v>1239</v>
      </c>
      <c r="Y347" s="1"/>
      <c r="Z347" s="727" t="s">
        <v>1240</v>
      </c>
      <c r="AA347" s="1"/>
      <c r="AB347" s="727" t="s">
        <v>1241</v>
      </c>
      <c r="AC347" s="1"/>
      <c r="AD347" s="727" t="s">
        <v>1242</v>
      </c>
      <c r="AE347" s="1"/>
      <c r="AF347" s="698"/>
      <c r="AG347" s="675"/>
      <c r="AH347" s="835"/>
      <c r="AI347" s="835"/>
      <c r="AK347" s="698"/>
      <c r="AM347" s="698"/>
      <c r="AO347" s="698"/>
      <c r="AT347" s="1"/>
    </row>
    <row r="348" spans="1:47" s="704" customFormat="1" ht="16.5" x14ac:dyDescent="0.25">
      <c r="A348" s="512" t="s">
        <v>1578</v>
      </c>
      <c r="C348" s="722"/>
      <c r="D348" s="722"/>
      <c r="E348" s="698"/>
      <c r="F348" s="729" t="s">
        <v>974</v>
      </c>
      <c r="G348" s="729">
        <f>COUNTIF($G$11:$G$324,"VC")</f>
        <v>255</v>
      </c>
      <c r="H348" s="726"/>
      <c r="I348" s="726"/>
      <c r="J348" s="726"/>
      <c r="K348" s="726"/>
      <c r="L348" s="730"/>
      <c r="M348" s="730"/>
      <c r="N348" s="731"/>
      <c r="O348" s="731"/>
      <c r="W348" s="1"/>
      <c r="X348" s="1"/>
      <c r="Y348" s="1"/>
      <c r="Z348" s="732"/>
      <c r="AA348" s="1"/>
      <c r="AB348" s="1"/>
      <c r="AC348" s="1"/>
      <c r="AD348" s="1"/>
      <c r="AE348" s="1"/>
      <c r="AF348" s="698"/>
      <c r="AG348" s="675"/>
      <c r="AH348" s="835"/>
      <c r="AI348" s="835"/>
      <c r="AK348" s="698"/>
      <c r="AM348" s="698"/>
      <c r="AO348" s="698"/>
      <c r="AT348" s="1"/>
    </row>
    <row r="349" spans="1:47" s="704" customFormat="1" ht="16.5" x14ac:dyDescent="0.25">
      <c r="A349" s="512" t="s">
        <v>1579</v>
      </c>
      <c r="C349" s="722"/>
      <c r="D349" s="722"/>
      <c r="E349" s="698"/>
      <c r="F349" s="729" t="s">
        <v>975</v>
      </c>
      <c r="G349" s="729">
        <f>COUNTIF($G$11:$G$324,"HĐT")</f>
        <v>58</v>
      </c>
      <c r="H349" s="726"/>
      <c r="I349" s="726"/>
      <c r="J349" s="726"/>
      <c r="K349" s="726"/>
      <c r="L349" s="733"/>
      <c r="M349" s="733"/>
      <c r="N349" s="731"/>
      <c r="O349" s="731"/>
      <c r="P349" s="734"/>
      <c r="Q349" s="734"/>
      <c r="W349" s="1"/>
      <c r="X349" s="1"/>
      <c r="Y349" s="1"/>
      <c r="Z349" s="734"/>
      <c r="AA349" s="1"/>
      <c r="AB349" s="1"/>
      <c r="AC349" s="1"/>
      <c r="AD349" s="1"/>
      <c r="AE349" s="1"/>
      <c r="AF349" s="698"/>
      <c r="AG349" s="675"/>
      <c r="AH349" s="835"/>
      <c r="AI349" s="835"/>
      <c r="AK349" s="698"/>
      <c r="AM349" s="698"/>
      <c r="AO349" s="698"/>
      <c r="AT349" s="1"/>
    </row>
    <row r="350" spans="1:47" s="704" customFormat="1" ht="27" customHeight="1" x14ac:dyDescent="0.25">
      <c r="A350" s="512" t="s">
        <v>1580</v>
      </c>
      <c r="C350" s="735"/>
      <c r="D350" s="735"/>
      <c r="E350" s="699"/>
      <c r="G350" s="698"/>
      <c r="H350" s="700" t="s">
        <v>1024</v>
      </c>
      <c r="I350" s="700"/>
      <c r="J350" s="700" t="s">
        <v>1031</v>
      </c>
      <c r="K350" s="700"/>
      <c r="L350" s="700" t="s">
        <v>1032</v>
      </c>
      <c r="N350" s="700" t="s">
        <v>1033</v>
      </c>
      <c r="O350" s="698"/>
      <c r="P350" s="700" t="s">
        <v>1034</v>
      </c>
      <c r="Q350" s="736"/>
      <c r="R350" s="700" t="s">
        <v>1035</v>
      </c>
      <c r="T350" s="700" t="s">
        <v>1036</v>
      </c>
      <c r="U350" s="700"/>
      <c r="V350" s="700" t="s">
        <v>1037</v>
      </c>
      <c r="W350" s="700"/>
      <c r="X350" s="700" t="s">
        <v>1038</v>
      </c>
      <c r="Y350" s="1"/>
      <c r="Z350" s="700" t="s">
        <v>1039</v>
      </c>
      <c r="AA350" s="1"/>
      <c r="AB350" s="700" t="s">
        <v>1040</v>
      </c>
      <c r="AC350" s="1"/>
      <c r="AD350" s="700" t="s">
        <v>1041</v>
      </c>
      <c r="AE350" s="1"/>
      <c r="AG350" s="675"/>
      <c r="AH350" s="835"/>
      <c r="AI350" s="835"/>
      <c r="AK350" s="698"/>
      <c r="AM350" s="698"/>
      <c r="AO350" s="698"/>
      <c r="AT350" s="1"/>
    </row>
    <row r="351" spans="1:47" s="704" customFormat="1" ht="16.5" x14ac:dyDescent="0.25">
      <c r="A351" s="512" t="s">
        <v>1581</v>
      </c>
      <c r="C351" s="735"/>
      <c r="D351" s="735"/>
      <c r="E351" s="699"/>
      <c r="G351" s="698"/>
      <c r="H351" s="725">
        <f>COUNTIF($H$11:$H$342,"A1")</f>
        <v>69</v>
      </c>
      <c r="I351" s="725"/>
      <c r="J351" s="725">
        <f>COUNTIF($J$11:$J$342,"A1")</f>
        <v>46</v>
      </c>
      <c r="K351" s="725"/>
      <c r="L351" s="725">
        <f>COUNTIF($L$11:$L$342,"A1")</f>
        <v>54</v>
      </c>
      <c r="N351" s="725">
        <f>COUNTIF($N$11:$N$342,"A1")</f>
        <v>63</v>
      </c>
      <c r="O351" s="698" t="s">
        <v>731</v>
      </c>
      <c r="P351" s="725">
        <f>COUNTIF($P$11:$P$341,"A1")</f>
        <v>72</v>
      </c>
      <c r="R351" s="725">
        <f>COUNTIF($R$11:$R$341,"A1")</f>
        <v>57</v>
      </c>
      <c r="T351" s="725">
        <f>COUNTIF($T$11:$T$342,"A1")</f>
        <v>43</v>
      </c>
      <c r="U351" s="725"/>
      <c r="V351" s="725">
        <f>COUNTIF($V$11:$V$341,"A1")</f>
        <v>42</v>
      </c>
      <c r="W351" s="725"/>
      <c r="X351" s="725">
        <f>COUNTIF($X$11:$X$342,"A1")</f>
        <v>55</v>
      </c>
      <c r="Y351" s="1"/>
      <c r="Z351" s="725">
        <f>COUNTIF($Z$11:$Z$325,"A1")</f>
        <v>48</v>
      </c>
      <c r="AA351" s="1"/>
      <c r="AB351" s="725">
        <f>COUNTIF($AB$11:$AB$325,"A1")</f>
        <v>25</v>
      </c>
      <c r="AC351" s="701"/>
      <c r="AD351" s="725">
        <f>COUNTIF($AD$11:$AD$324,"A1")</f>
        <v>0</v>
      </c>
      <c r="AE351" s="1"/>
      <c r="AG351" s="675"/>
      <c r="AH351" s="835"/>
      <c r="AI351" s="835"/>
      <c r="AK351" s="698"/>
      <c r="AM351" s="698"/>
      <c r="AO351" s="698"/>
      <c r="AT351" s="1"/>
    </row>
    <row r="352" spans="1:47" s="704" customFormat="1" ht="16.5" x14ac:dyDescent="0.25">
      <c r="A352" s="512" t="s">
        <v>1582</v>
      </c>
      <c r="C352" s="737"/>
      <c r="D352" s="737"/>
      <c r="E352" s="702"/>
      <c r="G352" s="698"/>
      <c r="H352" s="725">
        <f>COUNTIF($H$11:$H$342,"A2")</f>
        <v>52</v>
      </c>
      <c r="I352" s="725"/>
      <c r="J352" s="725">
        <f>COUNTIF($J$11:$J$342,"A2")</f>
        <v>36</v>
      </c>
      <c r="K352" s="725"/>
      <c r="L352" s="725">
        <f>COUNTIF($L$11:$L$342,"A2")</f>
        <v>58</v>
      </c>
      <c r="N352" s="725">
        <f>COUNTIF($N$11:$N$342,"A2")</f>
        <v>55</v>
      </c>
      <c r="O352" s="698" t="s">
        <v>732</v>
      </c>
      <c r="P352" s="725">
        <f>COUNTIF($P$11:$P$341,"A2")</f>
        <v>61</v>
      </c>
      <c r="R352" s="725">
        <f>COUNTIF($R$11:$R$341,"A2")</f>
        <v>46</v>
      </c>
      <c r="T352" s="725">
        <f>COUNTIF($T$11:$T$342,"A2")</f>
        <v>42</v>
      </c>
      <c r="U352" s="725"/>
      <c r="V352" s="725">
        <f>COUNTIF($V$11:$V$341,"A2")</f>
        <v>39</v>
      </c>
      <c r="W352" s="725"/>
      <c r="X352" s="725">
        <f>COUNTIF($X$11:$X$342,"A2")</f>
        <v>56</v>
      </c>
      <c r="Y352" s="1"/>
      <c r="Z352" s="725">
        <f>COUNTIF($Z$11:$Z$325,"A2")</f>
        <v>64</v>
      </c>
      <c r="AA352" s="1"/>
      <c r="AB352" s="725">
        <f>COUNTIF($AB$11:$AB$325,"A2")</f>
        <v>58</v>
      </c>
      <c r="AC352" s="701"/>
      <c r="AD352" s="725">
        <f>COUNTIF($AD$11:$AD$324,"A2")</f>
        <v>0</v>
      </c>
      <c r="AE352" s="1"/>
      <c r="AG352" s="675"/>
      <c r="AH352" s="835"/>
      <c r="AI352" s="835"/>
      <c r="AK352" s="698"/>
      <c r="AM352" s="698"/>
      <c r="AO352" s="698"/>
      <c r="AT352" s="1"/>
    </row>
    <row r="353" spans="1:46" s="704" customFormat="1" ht="16.5" x14ac:dyDescent="0.25">
      <c r="A353" s="512" t="s">
        <v>1583</v>
      </c>
      <c r="C353" s="737"/>
      <c r="D353" s="737"/>
      <c r="E353" s="702"/>
      <c r="G353" s="698"/>
      <c r="H353" s="725">
        <f>COUNTIF($H$11:$H$342,"A3")</f>
        <v>86</v>
      </c>
      <c r="I353" s="725"/>
      <c r="J353" s="725">
        <f>COUNTIF($J$11:$J$342,"A3")</f>
        <v>37</v>
      </c>
      <c r="K353" s="725"/>
      <c r="L353" s="725">
        <f>COUNTIF($L$11:$L$342,"A3")</f>
        <v>109</v>
      </c>
      <c r="N353" s="725">
        <f>COUNTIF($N$11:$N$342,"A3")</f>
        <v>64</v>
      </c>
      <c r="O353" s="698" t="s">
        <v>733</v>
      </c>
      <c r="P353" s="725">
        <f>COUNTIF($P$11:$P$341,"A3")</f>
        <v>108</v>
      </c>
      <c r="R353" s="725">
        <f>COUNTIF($R$11:$R$341,"A3")</f>
        <v>105</v>
      </c>
      <c r="T353" s="725">
        <f>COUNTIF($T$11:$T$342,"A3")</f>
        <v>107</v>
      </c>
      <c r="U353" s="725"/>
      <c r="V353" s="725">
        <f>COUNTIF($V$11:$V$341,"A3")</f>
        <v>107</v>
      </c>
      <c r="W353" s="725"/>
      <c r="X353" s="725">
        <f>COUNTIF($X$11:$X$341,"A3")</f>
        <v>95</v>
      </c>
      <c r="Y353" s="1"/>
      <c r="Z353" s="725">
        <f>COUNTIF($Z$11:$Z$325,"A3")</f>
        <v>100</v>
      </c>
      <c r="AA353" s="1"/>
      <c r="AB353" s="725">
        <f>COUNTIF($AB$11:$AB$325,"A3")</f>
        <v>110</v>
      </c>
      <c r="AC353" s="701"/>
      <c r="AD353" s="725">
        <f>COUNTIF($AD$11:$AD$324,"A3")</f>
        <v>0</v>
      </c>
      <c r="AE353" s="1"/>
      <c r="AG353" s="675"/>
      <c r="AH353" s="835"/>
      <c r="AI353" s="835"/>
      <c r="AK353" s="698"/>
      <c r="AM353" s="698"/>
      <c r="AO353" s="698"/>
      <c r="AT353" s="1"/>
    </row>
    <row r="354" spans="1:46" s="704" customFormat="1" ht="16.5" x14ac:dyDescent="0.25">
      <c r="A354" s="512" t="s">
        <v>1584</v>
      </c>
      <c r="C354" s="737"/>
      <c r="D354" s="737"/>
      <c r="E354" s="702"/>
      <c r="G354" s="698"/>
      <c r="H354" s="725">
        <f>COUNTIF($H$11:$H$342,"A4")</f>
        <v>105</v>
      </c>
      <c r="I354" s="725"/>
      <c r="J354" s="725">
        <f>COUNTIF($J$11:$J$342,"A4")</f>
        <v>197</v>
      </c>
      <c r="K354" s="725"/>
      <c r="L354" s="725">
        <f>COUNTIF($L$11:$L$342,"A4")</f>
        <v>95</v>
      </c>
      <c r="N354" s="725">
        <f>COUNTIF($N$11:$N$342,"A4")</f>
        <v>141</v>
      </c>
      <c r="O354" s="698" t="s">
        <v>734</v>
      </c>
      <c r="P354" s="725">
        <f>COUNTIF($P$11:$P$341,"A4")</f>
        <v>73</v>
      </c>
      <c r="R354" s="725">
        <f>COUNTIF($R$11:$R$341,"A4")</f>
        <v>108</v>
      </c>
      <c r="T354" s="725">
        <f>COUNTIF($T$11:$T$342,"A4")</f>
        <v>123</v>
      </c>
      <c r="U354" s="725"/>
      <c r="V354" s="725">
        <f>COUNTIF($V$11:$V$341,"A4")</f>
        <v>128</v>
      </c>
      <c r="W354" s="725"/>
      <c r="X354" s="725">
        <f>COUNTIF($X$11:$X$341,"A4")</f>
        <v>109</v>
      </c>
      <c r="Y354" s="1"/>
      <c r="Z354" s="725">
        <f>COUNTIF($Z$11:$Z$325,"A4")</f>
        <v>93</v>
      </c>
      <c r="AA354" s="1"/>
      <c r="AB354" s="725">
        <f>COUNTIF($AB$11:$AB$341,"A4")</f>
        <v>117</v>
      </c>
      <c r="AC354" s="701"/>
      <c r="AD354" s="725">
        <f>COUNTIF($AD$11:$AD$324,"A4")</f>
        <v>0</v>
      </c>
      <c r="AE354" s="1"/>
      <c r="AG354" s="675"/>
      <c r="AH354" s="835"/>
      <c r="AI354" s="835"/>
      <c r="AK354" s="698"/>
      <c r="AM354" s="698"/>
      <c r="AO354" s="698"/>
      <c r="AT354" s="1"/>
    </row>
    <row r="355" spans="1:46" s="704" customFormat="1" ht="16.5" x14ac:dyDescent="0.25">
      <c r="A355" s="512" t="s">
        <v>1585</v>
      </c>
      <c r="C355" s="737"/>
      <c r="D355" s="735"/>
      <c r="E355" s="699"/>
      <c r="G355" s="698"/>
      <c r="H355" s="725">
        <f>COUNTIF($H$11:$H$342,"B1")</f>
        <v>1</v>
      </c>
      <c r="I355" s="725"/>
      <c r="J355" s="725">
        <f>COUNTIF($J$11:$J$341,"B1")</f>
        <v>0</v>
      </c>
      <c r="K355" s="725"/>
      <c r="L355" s="725">
        <f>COUNTIF($L$11:$L$341,"B1")</f>
        <v>0</v>
      </c>
      <c r="N355" s="725">
        <f>COUNTIF($N$11:$N$342,"B1")</f>
        <v>0</v>
      </c>
      <c r="O355" s="698" t="s">
        <v>735</v>
      </c>
      <c r="P355" s="725">
        <f>COUNTIF($P$11:$P$341,"B1")</f>
        <v>6</v>
      </c>
      <c r="R355" s="725">
        <f>COUNTIF($R$11:$R$341,"B1")</f>
        <v>5</v>
      </c>
      <c r="T355" s="725">
        <f>COUNTIF($T$11:$T$342,"B1")</f>
        <v>4</v>
      </c>
      <c r="U355" s="725"/>
      <c r="V355" s="725">
        <f>COUNTIF($V$11:$V$341,"B1")</f>
        <v>4</v>
      </c>
      <c r="W355" s="725"/>
      <c r="X355" s="725">
        <f>COUNTIF($X$11:$X$341,"B1")</f>
        <v>2</v>
      </c>
      <c r="Y355" s="1"/>
      <c r="Z355" s="725">
        <f>COUNTIF($Z$11:$Z$325,"B1")</f>
        <v>1</v>
      </c>
      <c r="AA355" s="1"/>
      <c r="AB355" s="725">
        <f>COUNTIF($AB$11:$AB$325,"B1")</f>
        <v>1</v>
      </c>
      <c r="AC355" s="701"/>
      <c r="AD355" s="725">
        <f>COUNTIF($AD$11:$AD$325,"B1")</f>
        <v>0</v>
      </c>
      <c r="AE355" s="1"/>
      <c r="AG355" s="675"/>
      <c r="AH355" s="835"/>
      <c r="AI355" s="835"/>
      <c r="AK355" s="698"/>
      <c r="AM355" s="698"/>
      <c r="AO355" s="698"/>
      <c r="AT355" s="1"/>
    </row>
    <row r="356" spans="1:46" s="704" customFormat="1" ht="16.5" x14ac:dyDescent="0.25">
      <c r="A356" s="512" t="s">
        <v>1586</v>
      </c>
      <c r="C356" s="735"/>
      <c r="D356" s="737"/>
      <c r="E356" s="702"/>
      <c r="G356" s="698"/>
      <c r="H356" s="725">
        <f>COUNTIF($H$11:$H$342,"B2")</f>
        <v>1</v>
      </c>
      <c r="I356" s="725"/>
      <c r="J356" s="725">
        <f>COUNTIF($J$11:$J$341,"B2")</f>
        <v>0</v>
      </c>
      <c r="K356" s="725"/>
      <c r="L356" s="725">
        <f>COUNTIF($L$11:$L$341,"B2")</f>
        <v>0</v>
      </c>
      <c r="N356" s="725">
        <f>COUNTIF($N$11:$N$342,"B2")</f>
        <v>0</v>
      </c>
      <c r="O356" s="698" t="s">
        <v>736</v>
      </c>
      <c r="P356" s="725">
        <f>COUNTIF($P$11:$P$341,"B2")</f>
        <v>3</v>
      </c>
      <c r="R356" s="725">
        <f>COUNTIF($R$11:$R$341,"B2")</f>
        <v>2</v>
      </c>
      <c r="T356" s="725">
        <f>COUNTIF($T$11:$T$342,"B2")</f>
        <v>2</v>
      </c>
      <c r="U356" s="725"/>
      <c r="V356" s="725">
        <f>COUNTIF($V$11:$V$341,"B2")</f>
        <v>1</v>
      </c>
      <c r="W356" s="725"/>
      <c r="X356" s="725">
        <f>COUNTIF($X$11:$X$341,"B2")</f>
        <v>2</v>
      </c>
      <c r="Y356" s="1"/>
      <c r="Z356" s="725">
        <f>COUNTIF($Z$11:$Z$325,"B2")</f>
        <v>3</v>
      </c>
      <c r="AA356" s="1"/>
      <c r="AB356" s="725">
        <f>COUNTIF($AB$11:$AB$325,"B2")</f>
        <v>2</v>
      </c>
      <c r="AC356" s="701"/>
      <c r="AD356" s="725">
        <f>COUNTIF($AD$11:$AD$325,"B2")</f>
        <v>0</v>
      </c>
      <c r="AE356" s="1"/>
      <c r="AG356" s="675"/>
      <c r="AH356" s="835"/>
      <c r="AI356" s="835"/>
      <c r="AK356" s="698"/>
      <c r="AM356" s="698"/>
      <c r="AO356" s="698"/>
      <c r="AT356" s="1"/>
    </row>
    <row r="357" spans="1:46" s="704" customFormat="1" ht="16.5" x14ac:dyDescent="0.25">
      <c r="A357" s="512" t="s">
        <v>1587</v>
      </c>
      <c r="C357" s="735"/>
      <c r="D357" s="737"/>
      <c r="E357" s="702"/>
      <c r="G357" s="698"/>
      <c r="H357" s="725">
        <f>COUNTIF($H$11:$H$342,"C1")</f>
        <v>0</v>
      </c>
      <c r="I357" s="725"/>
      <c r="J357" s="725">
        <f>COUNTIF($J$11:$J$341,"C1")</f>
        <v>0</v>
      </c>
      <c r="K357" s="725"/>
      <c r="L357" s="725">
        <f>COUNTIF($L$11:$L$341,"C1")</f>
        <v>0</v>
      </c>
      <c r="N357" s="725">
        <f>COUNTIF($N$11:$N$341,"C1")</f>
        <v>0</v>
      </c>
      <c r="O357" s="698" t="s">
        <v>737</v>
      </c>
      <c r="P357" s="725">
        <f>COUNTIF($P$11:$P$341,"C1")</f>
        <v>0</v>
      </c>
      <c r="R357" s="725">
        <f>COUNTIF($R$11:$R$341,"C1")</f>
        <v>0</v>
      </c>
      <c r="T357" s="725">
        <f>COUNTIF($T$11:$T$342,"C1")</f>
        <v>0</v>
      </c>
      <c r="U357" s="725"/>
      <c r="V357" s="725">
        <f>COUNTIF($V$11:$V$341,"C1")</f>
        <v>0</v>
      </c>
      <c r="W357" s="725"/>
      <c r="X357" s="725">
        <f>COUNTIF($X$11:$X$341,"C1")</f>
        <v>1</v>
      </c>
      <c r="Y357" s="1"/>
      <c r="Z357" s="725">
        <f>COUNTIF($Z$11:$Z$325,"C1")</f>
        <v>0</v>
      </c>
      <c r="AA357" s="1"/>
      <c r="AB357" s="725">
        <f>COUNTIF($AB$11:$AB$325,"C1")</f>
        <v>1</v>
      </c>
      <c r="AC357" s="701"/>
      <c r="AD357" s="725">
        <f>COUNTIF($AD$11:$AD$325,"C1")</f>
        <v>0</v>
      </c>
      <c r="AE357" s="1"/>
      <c r="AG357" s="675"/>
      <c r="AH357" s="835"/>
      <c r="AI357" s="835"/>
      <c r="AK357" s="698"/>
      <c r="AM357" s="698"/>
      <c r="AO357" s="698"/>
      <c r="AT357" s="1"/>
    </row>
    <row r="358" spans="1:46" s="704" customFormat="1" ht="16.5" x14ac:dyDescent="0.25">
      <c r="A358" s="512" t="s">
        <v>1588</v>
      </c>
      <c r="C358" s="737"/>
      <c r="D358" s="737"/>
      <c r="E358" s="702"/>
      <c r="G358" s="698"/>
      <c r="H358" s="725">
        <f>COUNTIF($H$11:$H$342,"C2")</f>
        <v>0</v>
      </c>
      <c r="I358" s="725"/>
      <c r="J358" s="725">
        <f>COUNTIF($J$11:$J$341,"C2")</f>
        <v>0</v>
      </c>
      <c r="K358" s="725"/>
      <c r="L358" s="725">
        <f>COUNTIF($L$11:$L$341,"C2")</f>
        <v>0</v>
      </c>
      <c r="N358" s="725">
        <f>COUNTIF($N$11:$N$341,"C2")</f>
        <v>0</v>
      </c>
      <c r="O358" s="698" t="s">
        <v>738</v>
      </c>
      <c r="P358" s="725">
        <f>COUNTIF($P$11:$P$341,"C2")</f>
        <v>0</v>
      </c>
      <c r="R358" s="725">
        <f>COUNTIF($R$11:$R$341,"C2")</f>
        <v>0</v>
      </c>
      <c r="T358" s="725">
        <f>COUNTIF($T$11:$T$342,"C2")</f>
        <v>0</v>
      </c>
      <c r="U358" s="725"/>
      <c r="V358" s="725">
        <f>COUNTIF($V$11:$V$341,"C2")</f>
        <v>0</v>
      </c>
      <c r="W358" s="725"/>
      <c r="X358" s="725">
        <f>COUNTIF($X$11:$X$341,"C2")</f>
        <v>0</v>
      </c>
      <c r="Y358" s="1"/>
      <c r="Z358" s="725">
        <f>COUNTIF($Z$11:$Z$325,"C2")</f>
        <v>1</v>
      </c>
      <c r="AA358" s="1"/>
      <c r="AB358" s="725">
        <f>COUNTIF($AB$11:$AB$325,"C2")</f>
        <v>0</v>
      </c>
      <c r="AC358" s="701"/>
      <c r="AD358" s="725">
        <f>COUNTIF($AD$11:$AD$325,"C2")</f>
        <v>0</v>
      </c>
      <c r="AE358" s="1"/>
      <c r="AG358" s="675"/>
      <c r="AH358" s="835"/>
      <c r="AI358" s="835"/>
      <c r="AK358" s="698"/>
      <c r="AM358" s="698"/>
      <c r="AO358" s="698"/>
      <c r="AT358" s="1"/>
    </row>
    <row r="359" spans="1:46" s="704" customFormat="1" ht="16.5" x14ac:dyDescent="0.25">
      <c r="A359" s="512" t="s">
        <v>1589</v>
      </c>
      <c r="C359" s="737"/>
      <c r="D359" s="737"/>
      <c r="E359" s="702"/>
      <c r="G359" s="698"/>
      <c r="H359" s="725">
        <f>COUNTIF($H$11:$H$342,"D")</f>
        <v>0</v>
      </c>
      <c r="I359" s="725"/>
      <c r="J359" s="725">
        <f>COUNTIF($J$11:$J$341,"D")</f>
        <v>0</v>
      </c>
      <c r="K359" s="725"/>
      <c r="L359" s="725">
        <f>COUNTIF($L$11:$L$341,"D")</f>
        <v>0</v>
      </c>
      <c r="N359" s="725">
        <f>COUNTIF($N$11:$N$341,"D")</f>
        <v>0</v>
      </c>
      <c r="O359" s="698" t="s">
        <v>739</v>
      </c>
      <c r="P359" s="725">
        <f>COUNTIF($P$11:$P$341,"D")</f>
        <v>0</v>
      </c>
      <c r="R359" s="725">
        <f>COUNTIF($R$11:$R$341,"D")</f>
        <v>0</v>
      </c>
      <c r="T359" s="725">
        <f>COUNTIF($T$11:$T$342,"D")</f>
        <v>0</v>
      </c>
      <c r="U359" s="725"/>
      <c r="V359" s="725">
        <f>COUNTIF($V$11:$V$341,"D")</f>
        <v>0</v>
      </c>
      <c r="W359" s="725"/>
      <c r="X359" s="725">
        <f>COUNTIF($X$11:$X$341,"D")</f>
        <v>0</v>
      </c>
      <c r="Y359" s="1"/>
      <c r="Z359" s="725">
        <f>COUNTIF($Z$11:$Z$325,"D")</f>
        <v>0</v>
      </c>
      <c r="AA359" s="1"/>
      <c r="AB359" s="725">
        <f>COUNTIF($AB$11:$AB$325,"D")</f>
        <v>0</v>
      </c>
      <c r="AC359" s="701"/>
      <c r="AD359" s="725">
        <f>COUNTIF($AD$11:$AD$325,"D")</f>
        <v>0</v>
      </c>
      <c r="AE359" s="1"/>
      <c r="AG359" s="675"/>
      <c r="AH359" s="835"/>
      <c r="AI359" s="835"/>
      <c r="AK359" s="698"/>
      <c r="AM359" s="698"/>
      <c r="AO359" s="698"/>
      <c r="AT359" s="1"/>
    </row>
    <row r="360" spans="1:46" s="704" customFormat="1" ht="16.5" x14ac:dyDescent="0.25">
      <c r="A360" s="512" t="s">
        <v>1590</v>
      </c>
      <c r="C360" s="737"/>
      <c r="D360" s="737"/>
      <c r="E360" s="702"/>
      <c r="G360" s="698"/>
      <c r="H360" s="725">
        <f>COUNTIF($H$11:$H$342,"A DN")</f>
        <v>1</v>
      </c>
      <c r="I360" s="725"/>
      <c r="J360" s="725">
        <f>COUNTIF($J$11:$J$341,"A DN")</f>
        <v>0</v>
      </c>
      <c r="K360" s="725"/>
      <c r="L360" s="725">
        <f>COUNTIF($L$11:$L$341,"A DN")</f>
        <v>0</v>
      </c>
      <c r="N360" s="725">
        <f>COUNTIF($N$11:$N$341,"A DN")</f>
        <v>0</v>
      </c>
      <c r="O360" s="698" t="s">
        <v>740</v>
      </c>
      <c r="P360" s="725">
        <f>COUNTIF($P$11:$P$341,"A DN")</f>
        <v>1</v>
      </c>
      <c r="R360" s="725">
        <f>COUNTIF($R$11:$R$341,"A DN")</f>
        <v>1</v>
      </c>
      <c r="T360" s="725">
        <f>COUNTIF($T$11:$T$342,"A DN")</f>
        <v>3</v>
      </c>
      <c r="U360" s="725"/>
      <c r="V360" s="725">
        <f>COUNTIF($V$11:$V$341,"A DN")</f>
        <v>3</v>
      </c>
      <c r="W360" s="725"/>
      <c r="X360" s="725">
        <f>COUNTIF($X$11:$X$341,"A DN")</f>
        <v>4</v>
      </c>
      <c r="Y360" s="1"/>
      <c r="Z360" s="725">
        <f>COUNTIF($Z$11:$Z$325,"A DN")</f>
        <v>2</v>
      </c>
      <c r="AA360" s="1"/>
      <c r="AB360" s="725">
        <f>COUNTIF($AB$11:$AB$325,"A DN")</f>
        <v>2</v>
      </c>
      <c r="AC360" s="701"/>
      <c r="AD360" s="725">
        <f>COUNTIF($AD$11:$AD$325,"A DN")</f>
        <v>0</v>
      </c>
      <c r="AE360" s="1"/>
      <c r="AG360" s="675"/>
      <c r="AH360" s="835"/>
      <c r="AI360" s="835"/>
      <c r="AK360" s="698"/>
      <c r="AM360" s="698"/>
      <c r="AO360" s="698"/>
      <c r="AT360" s="1"/>
    </row>
    <row r="361" spans="1:46" s="704" customFormat="1" ht="16.5" x14ac:dyDescent="0.25">
      <c r="A361" s="512" t="s">
        <v>1591</v>
      </c>
      <c r="C361" s="737"/>
      <c r="D361" s="737"/>
      <c r="E361" s="702"/>
      <c r="G361" s="698"/>
      <c r="N361" s="732"/>
      <c r="O361" s="732"/>
      <c r="X361" s="725">
        <f>COUNTIF($X$11:$X$342,"KXL")</f>
        <v>0</v>
      </c>
      <c r="Y361" s="1"/>
      <c r="AA361" s="1"/>
      <c r="AB361" s="1"/>
      <c r="AC361" s="1"/>
      <c r="AD361" s="1"/>
      <c r="AE361" s="1"/>
      <c r="AG361" s="675"/>
      <c r="AH361" s="835"/>
      <c r="AI361" s="835"/>
      <c r="AK361" s="698"/>
      <c r="AM361" s="698"/>
      <c r="AO361" s="698"/>
      <c r="AT361" s="1"/>
    </row>
    <row r="362" spans="1:46" s="704" customFormat="1" ht="16.5" x14ac:dyDescent="0.25">
      <c r="A362" s="512" t="s">
        <v>1592</v>
      </c>
      <c r="C362" s="737"/>
      <c r="D362" s="735"/>
      <c r="E362" s="702"/>
      <c r="G362" s="698"/>
      <c r="N362" s="732"/>
      <c r="O362" s="732"/>
      <c r="Y362" s="1"/>
      <c r="AA362" s="1"/>
      <c r="AB362" s="1"/>
      <c r="AC362" s="1"/>
      <c r="AD362" s="1"/>
      <c r="AE362" s="1"/>
      <c r="AK362" s="698"/>
      <c r="AM362" s="698"/>
      <c r="AO362" s="698"/>
      <c r="AT362" s="1"/>
    </row>
    <row r="363" spans="1:46" s="704" customFormat="1" ht="16.5" x14ac:dyDescent="0.25">
      <c r="A363" s="512" t="s">
        <v>1593</v>
      </c>
      <c r="C363" s="735"/>
      <c r="D363" s="737"/>
      <c r="E363" s="702"/>
      <c r="G363" s="698"/>
      <c r="N363" s="732"/>
      <c r="O363" s="732"/>
      <c r="P363" s="725"/>
      <c r="Q363" s="725"/>
      <c r="Y363" s="1"/>
      <c r="AA363" s="1"/>
      <c r="AB363" s="1"/>
      <c r="AC363" s="1"/>
      <c r="AD363" s="1"/>
      <c r="AE363" s="1"/>
      <c r="AK363" s="698"/>
      <c r="AM363" s="698"/>
      <c r="AO363" s="698"/>
      <c r="AT363" s="1"/>
    </row>
    <row r="364" spans="1:46" s="704" customFormat="1" x14ac:dyDescent="0.25">
      <c r="C364" s="737"/>
      <c r="D364" s="737"/>
      <c r="E364" s="702"/>
      <c r="G364" s="698"/>
      <c r="N364" s="732"/>
      <c r="O364" s="732"/>
      <c r="P364" s="732"/>
      <c r="Q364" s="732"/>
      <c r="Y364" s="1"/>
      <c r="AA364" s="1"/>
      <c r="AB364" s="1"/>
      <c r="AC364" s="1"/>
      <c r="AD364" s="1"/>
      <c r="AE364" s="1"/>
      <c r="AK364" s="698"/>
      <c r="AM364" s="698"/>
      <c r="AO364" s="698"/>
      <c r="AT364" s="1"/>
    </row>
    <row r="365" spans="1:46" s="704" customFormat="1" x14ac:dyDescent="0.25">
      <c r="C365" s="737"/>
      <c r="D365" s="737"/>
      <c r="E365" s="702"/>
      <c r="G365" s="698"/>
      <c r="N365" s="725"/>
      <c r="O365" s="725"/>
      <c r="P365" s="732"/>
      <c r="Q365" s="732"/>
      <c r="AB365" s="732"/>
      <c r="AC365" s="732"/>
      <c r="AK365" s="698"/>
      <c r="AM365" s="698"/>
      <c r="AO365" s="698"/>
      <c r="AT365" s="1"/>
    </row>
    <row r="366" spans="1:46" s="704" customFormat="1" x14ac:dyDescent="0.25">
      <c r="C366" s="735"/>
      <c r="D366" s="737"/>
      <c r="E366" s="702"/>
      <c r="G366" s="698"/>
      <c r="N366" s="732"/>
      <c r="O366" s="732"/>
      <c r="P366" s="732"/>
      <c r="Q366" s="732"/>
      <c r="AB366" s="732"/>
      <c r="AC366" s="732"/>
      <c r="AK366" s="698"/>
      <c r="AM366" s="698"/>
      <c r="AO366" s="698"/>
      <c r="AT366" s="1"/>
    </row>
    <row r="367" spans="1:46" s="704" customFormat="1" x14ac:dyDescent="0.25">
      <c r="C367" s="737"/>
      <c r="D367" s="737"/>
      <c r="E367" s="702"/>
      <c r="G367" s="698"/>
      <c r="N367" s="732"/>
      <c r="O367" s="732"/>
      <c r="AB367" s="732"/>
      <c r="AC367" s="732"/>
      <c r="AK367" s="698"/>
      <c r="AM367" s="698"/>
      <c r="AO367" s="698"/>
      <c r="AT367" s="1"/>
    </row>
    <row r="368" spans="1:46" s="704" customFormat="1" x14ac:dyDescent="0.25">
      <c r="C368" s="737"/>
      <c r="D368" s="737"/>
      <c r="E368" s="702"/>
      <c r="G368" s="698"/>
      <c r="N368" s="732"/>
      <c r="O368" s="732"/>
      <c r="AB368" s="732"/>
      <c r="AC368" s="732"/>
      <c r="AK368" s="698"/>
      <c r="AM368" s="698"/>
      <c r="AO368" s="698"/>
      <c r="AT368" s="1"/>
    </row>
    <row r="369" spans="3:46" s="704" customFormat="1" x14ac:dyDescent="0.25">
      <c r="C369" s="735"/>
      <c r="D369" s="735"/>
      <c r="G369" s="698"/>
      <c r="P369" s="732"/>
      <c r="Q369" s="732"/>
      <c r="AK369" s="698"/>
      <c r="AM369" s="698"/>
      <c r="AO369" s="698"/>
      <c r="AT369" s="1"/>
    </row>
    <row r="370" spans="3:46" s="704" customFormat="1" x14ac:dyDescent="0.25">
      <c r="C370" s="737"/>
      <c r="D370" s="737"/>
      <c r="E370" s="702"/>
      <c r="G370" s="698"/>
      <c r="N370" s="732"/>
      <c r="O370" s="732"/>
      <c r="P370" s="732"/>
      <c r="Q370" s="732"/>
      <c r="AB370" s="725"/>
      <c r="AC370" s="725"/>
      <c r="AK370" s="698"/>
      <c r="AM370" s="698"/>
      <c r="AO370" s="698"/>
      <c r="AT370" s="1"/>
    </row>
    <row r="371" spans="3:46" s="704" customFormat="1" x14ac:dyDescent="0.25">
      <c r="C371" s="737"/>
      <c r="D371" s="737"/>
      <c r="E371" s="702"/>
      <c r="G371" s="698"/>
      <c r="N371" s="732"/>
      <c r="O371" s="732"/>
      <c r="P371" s="732"/>
      <c r="Q371" s="732"/>
      <c r="AB371" s="732"/>
      <c r="AC371" s="732"/>
      <c r="AK371" s="698"/>
      <c r="AM371" s="698"/>
      <c r="AO371" s="698"/>
      <c r="AT371" s="1"/>
    </row>
    <row r="372" spans="3:46" s="704" customFormat="1" x14ac:dyDescent="0.25">
      <c r="C372" s="737"/>
      <c r="D372" s="737"/>
      <c r="E372" s="702"/>
      <c r="G372" s="698"/>
      <c r="N372" s="732"/>
      <c r="O372" s="732"/>
      <c r="P372" s="732"/>
      <c r="Q372" s="732"/>
      <c r="AB372" s="732"/>
      <c r="AC372" s="732"/>
      <c r="AK372" s="698"/>
      <c r="AM372" s="698"/>
      <c r="AO372" s="698"/>
      <c r="AT372" s="1"/>
    </row>
    <row r="373" spans="3:46" s="704" customFormat="1" x14ac:dyDescent="0.25">
      <c r="C373" s="737"/>
      <c r="D373" s="737"/>
      <c r="E373" s="702"/>
      <c r="G373" s="698"/>
      <c r="N373" s="732"/>
      <c r="O373" s="732"/>
      <c r="P373" s="732"/>
      <c r="Q373" s="732"/>
      <c r="AB373" s="725"/>
      <c r="AC373" s="725"/>
      <c r="AK373" s="698"/>
      <c r="AM373" s="698"/>
      <c r="AO373" s="698"/>
      <c r="AT373" s="1"/>
    </row>
    <row r="374" spans="3:46" s="704" customFormat="1" x14ac:dyDescent="0.25">
      <c r="C374" s="737"/>
      <c r="D374" s="737"/>
      <c r="E374" s="702"/>
      <c r="G374" s="698"/>
      <c r="N374" s="732"/>
      <c r="O374" s="732"/>
      <c r="P374" s="732"/>
      <c r="Q374" s="732"/>
      <c r="AB374" s="725"/>
      <c r="AC374" s="725"/>
      <c r="AK374" s="698"/>
      <c r="AM374" s="698"/>
      <c r="AO374" s="698"/>
      <c r="AT374" s="1"/>
    </row>
    <row r="375" spans="3:46" s="704" customFormat="1" x14ac:dyDescent="0.25">
      <c r="C375" s="737"/>
      <c r="D375" s="737"/>
      <c r="E375" s="702"/>
      <c r="G375" s="698"/>
      <c r="N375" s="732"/>
      <c r="O375" s="732"/>
      <c r="P375" s="732"/>
      <c r="Q375" s="732"/>
      <c r="AB375" s="732"/>
      <c r="AC375" s="732"/>
      <c r="AK375" s="698"/>
      <c r="AM375" s="698"/>
      <c r="AO375" s="698"/>
      <c r="AT375" s="1"/>
    </row>
    <row r="376" spans="3:46" s="704" customFormat="1" x14ac:dyDescent="0.25">
      <c r="C376" s="737"/>
      <c r="D376" s="737"/>
      <c r="E376" s="702"/>
      <c r="G376" s="698"/>
      <c r="N376" s="732"/>
      <c r="O376" s="732"/>
      <c r="P376" s="732"/>
      <c r="Q376" s="732"/>
      <c r="AB376" s="725"/>
      <c r="AC376" s="725"/>
      <c r="AK376" s="698"/>
      <c r="AM376" s="698"/>
      <c r="AO376" s="698"/>
      <c r="AT376" s="1"/>
    </row>
    <row r="377" spans="3:46" s="704" customFormat="1" x14ac:dyDescent="0.25">
      <c r="C377" s="737"/>
      <c r="D377" s="737"/>
      <c r="E377" s="702"/>
      <c r="G377" s="698"/>
      <c r="N377" s="732"/>
      <c r="O377" s="732"/>
      <c r="P377" s="732"/>
      <c r="Q377" s="732"/>
      <c r="AB377" s="725"/>
      <c r="AC377" s="725"/>
      <c r="AK377" s="698"/>
      <c r="AM377" s="698"/>
      <c r="AO377" s="698"/>
      <c r="AT377" s="1"/>
    </row>
    <row r="378" spans="3:46" s="704" customFormat="1" x14ac:dyDescent="0.25">
      <c r="C378" s="737"/>
      <c r="D378" s="737"/>
      <c r="E378" s="702"/>
      <c r="G378" s="698"/>
      <c r="N378" s="732"/>
      <c r="O378" s="732"/>
      <c r="P378" s="732"/>
      <c r="Q378" s="732"/>
      <c r="AB378" s="732"/>
      <c r="AC378" s="732"/>
      <c r="AK378" s="698"/>
      <c r="AM378" s="698"/>
      <c r="AO378" s="698"/>
      <c r="AT378" s="1"/>
    </row>
    <row r="379" spans="3:46" s="704" customFormat="1" x14ac:dyDescent="0.25">
      <c r="C379" s="735"/>
      <c r="D379" s="737"/>
      <c r="E379" s="702"/>
      <c r="G379" s="698"/>
      <c r="AB379" s="732"/>
      <c r="AC379" s="732"/>
      <c r="AK379" s="698"/>
      <c r="AM379" s="698"/>
      <c r="AO379" s="698"/>
      <c r="AT379" s="1"/>
    </row>
    <row r="380" spans="3:46" s="704" customFormat="1" x14ac:dyDescent="0.25">
      <c r="C380" s="737"/>
      <c r="D380" s="737"/>
      <c r="E380" s="702"/>
      <c r="G380" s="698"/>
      <c r="AB380" s="732"/>
      <c r="AC380" s="732"/>
      <c r="AK380" s="698"/>
      <c r="AM380" s="698"/>
      <c r="AO380" s="698"/>
      <c r="AT380" s="1"/>
    </row>
    <row r="381" spans="3:46" s="704" customFormat="1" x14ac:dyDescent="0.25">
      <c r="C381" s="737"/>
      <c r="D381" s="737"/>
      <c r="E381" s="702"/>
      <c r="G381" s="698"/>
      <c r="AB381" s="732"/>
      <c r="AC381" s="732"/>
      <c r="AK381" s="698"/>
      <c r="AM381" s="698"/>
      <c r="AO381" s="698"/>
      <c r="AT381" s="1"/>
    </row>
    <row r="382" spans="3:46" s="704" customFormat="1" x14ac:dyDescent="0.25">
      <c r="C382" s="737"/>
      <c r="D382" s="737"/>
      <c r="E382" s="702"/>
      <c r="G382" s="698"/>
      <c r="AB382" s="732"/>
      <c r="AC382" s="732"/>
      <c r="AK382" s="698"/>
      <c r="AM382" s="698"/>
      <c r="AO382" s="698"/>
      <c r="AT382" s="1"/>
    </row>
    <row r="383" spans="3:46" s="704" customFormat="1" x14ac:dyDescent="0.25">
      <c r="C383" s="737"/>
      <c r="D383" s="735"/>
      <c r="E383" s="702"/>
      <c r="G383" s="698"/>
      <c r="AB383" s="732"/>
      <c r="AC383" s="732"/>
      <c r="AK383" s="698"/>
      <c r="AM383" s="698"/>
      <c r="AO383" s="698"/>
      <c r="AT383" s="1"/>
    </row>
    <row r="384" spans="3:46" s="704" customFormat="1" x14ac:dyDescent="0.25">
      <c r="C384" s="737"/>
      <c r="D384" s="737"/>
      <c r="E384" s="702"/>
      <c r="G384" s="698"/>
      <c r="AB384" s="732"/>
      <c r="AC384" s="732"/>
      <c r="AK384" s="698"/>
      <c r="AM384" s="698"/>
      <c r="AO384" s="698"/>
      <c r="AT384" s="1"/>
    </row>
    <row r="385" spans="3:46" s="704" customFormat="1" x14ac:dyDescent="0.25">
      <c r="C385" s="737"/>
      <c r="D385" s="737"/>
      <c r="E385" s="702"/>
      <c r="G385" s="698"/>
      <c r="N385" s="725"/>
      <c r="O385" s="725"/>
      <c r="AB385" s="732"/>
      <c r="AC385" s="732"/>
      <c r="AK385" s="698"/>
      <c r="AM385" s="698"/>
      <c r="AO385" s="698"/>
      <c r="AT385" s="1"/>
    </row>
    <row r="386" spans="3:46" x14ac:dyDescent="0.25">
      <c r="C386" s="738"/>
      <c r="D386" s="737"/>
      <c r="E386" s="702"/>
      <c r="F386" s="704"/>
      <c r="N386" s="739"/>
      <c r="O386" s="739"/>
      <c r="AT386" s="809"/>
    </row>
    <row r="387" spans="3:46" x14ac:dyDescent="0.25">
      <c r="C387" s="740"/>
      <c r="D387" s="737"/>
      <c r="E387" s="702"/>
      <c r="F387" s="704"/>
      <c r="AT387" s="809"/>
    </row>
    <row r="388" spans="3:46" x14ac:dyDescent="0.25">
      <c r="C388" s="740"/>
      <c r="D388" s="737"/>
      <c r="E388" s="702"/>
      <c r="F388" s="704"/>
      <c r="AT388" s="809"/>
    </row>
    <row r="389" spans="3:46" x14ac:dyDescent="0.25">
      <c r="C389" s="740"/>
      <c r="D389" s="740"/>
      <c r="E389" s="703"/>
      <c r="N389" s="739"/>
      <c r="O389" s="739"/>
      <c r="P389" s="739"/>
      <c r="Q389" s="739"/>
      <c r="AT389" s="809"/>
    </row>
    <row r="390" spans="3:46" x14ac:dyDescent="0.25">
      <c r="C390" s="740"/>
      <c r="D390" s="735"/>
      <c r="E390" s="704"/>
      <c r="N390" s="739"/>
      <c r="O390" s="739"/>
      <c r="P390" s="739"/>
      <c r="Q390" s="739"/>
      <c r="AT390" s="809"/>
    </row>
    <row r="391" spans="3:46" x14ac:dyDescent="0.25">
      <c r="C391" s="740"/>
      <c r="D391" s="737"/>
      <c r="F391" s="704"/>
      <c r="N391" s="739"/>
      <c r="O391" s="739"/>
      <c r="AT391" s="809"/>
    </row>
    <row r="392" spans="3:46" x14ac:dyDescent="0.25">
      <c r="C392" s="740"/>
      <c r="D392" s="737"/>
      <c r="F392" s="704"/>
      <c r="AT392" s="809"/>
    </row>
    <row r="393" spans="3:46" x14ac:dyDescent="0.25">
      <c r="C393" s="740"/>
      <c r="D393" s="737"/>
      <c r="F393" s="704"/>
      <c r="N393" s="741"/>
      <c r="O393" s="741"/>
      <c r="AT393" s="809"/>
    </row>
    <row r="394" spans="3:46" x14ac:dyDescent="0.25">
      <c r="C394" s="740"/>
      <c r="D394" s="737"/>
      <c r="F394" s="704"/>
      <c r="N394" s="741"/>
      <c r="O394" s="741"/>
      <c r="AT394" s="809"/>
    </row>
    <row r="395" spans="3:46" x14ac:dyDescent="0.25">
      <c r="C395" s="740"/>
      <c r="D395" s="737"/>
      <c r="F395" s="704"/>
      <c r="N395" s="739"/>
      <c r="O395" s="739"/>
      <c r="AT395" s="809"/>
    </row>
    <row r="396" spans="3:46" x14ac:dyDescent="0.25">
      <c r="C396" s="740"/>
      <c r="D396" s="737"/>
      <c r="F396" s="704"/>
      <c r="N396" s="739"/>
      <c r="O396" s="739"/>
      <c r="AT396" s="809"/>
    </row>
    <row r="397" spans="3:46" x14ac:dyDescent="0.25">
      <c r="C397" s="740"/>
      <c r="D397" s="737"/>
      <c r="F397" s="704"/>
      <c r="N397" s="741"/>
      <c r="O397" s="741"/>
      <c r="AT397" s="809"/>
    </row>
    <row r="398" spans="3:46" x14ac:dyDescent="0.25">
      <c r="C398" s="740"/>
      <c r="D398" s="737"/>
      <c r="F398" s="704"/>
      <c r="N398" s="741"/>
      <c r="O398" s="741"/>
      <c r="AT398" s="809"/>
    </row>
    <row r="399" spans="3:46" x14ac:dyDescent="0.25">
      <c r="C399" s="740"/>
      <c r="D399" s="740"/>
      <c r="E399" s="703"/>
      <c r="N399" s="741"/>
      <c r="O399" s="741"/>
      <c r="AT399" s="809"/>
    </row>
    <row r="400" spans="3:46" x14ac:dyDescent="0.25">
      <c r="C400" s="740"/>
      <c r="D400" s="735"/>
      <c r="E400" s="704"/>
      <c r="AT400" s="809"/>
    </row>
    <row r="401" spans="3:46" x14ac:dyDescent="0.25">
      <c r="D401" s="737"/>
      <c r="F401" s="704"/>
      <c r="AT401" s="809"/>
    </row>
    <row r="402" spans="3:46" x14ac:dyDescent="0.25">
      <c r="D402" s="737"/>
      <c r="F402" s="704"/>
      <c r="AT402" s="809"/>
    </row>
    <row r="403" spans="3:46" x14ac:dyDescent="0.25">
      <c r="D403" s="737"/>
      <c r="F403" s="704"/>
      <c r="AT403" s="809"/>
    </row>
    <row r="404" spans="3:46" x14ac:dyDescent="0.25">
      <c r="D404" s="737"/>
      <c r="F404" s="704"/>
      <c r="AT404" s="809"/>
    </row>
    <row r="405" spans="3:46" x14ac:dyDescent="0.25">
      <c r="C405" s="738"/>
      <c r="D405" s="737"/>
      <c r="F405" s="704"/>
      <c r="AT405" s="809"/>
    </row>
    <row r="406" spans="3:46" x14ac:dyDescent="0.25">
      <c r="C406" s="740"/>
      <c r="D406" s="737"/>
      <c r="F406" s="704"/>
      <c r="AT406" s="809"/>
    </row>
    <row r="407" spans="3:46" x14ac:dyDescent="0.25">
      <c r="C407" s="740"/>
      <c r="D407" s="740"/>
      <c r="E407" s="703"/>
      <c r="F407" s="704"/>
      <c r="AT407" s="809"/>
    </row>
    <row r="408" spans="3:46" x14ac:dyDescent="0.25">
      <c r="C408" s="740"/>
      <c r="D408" s="740"/>
      <c r="E408" s="703"/>
      <c r="AT408" s="809"/>
    </row>
    <row r="409" spans="3:46" x14ac:dyDescent="0.25">
      <c r="C409" s="740"/>
      <c r="D409" s="740"/>
      <c r="E409" s="703"/>
      <c r="AT409" s="809"/>
    </row>
    <row r="410" spans="3:46" x14ac:dyDescent="0.25">
      <c r="C410" s="740"/>
      <c r="D410" s="740"/>
      <c r="E410" s="703"/>
      <c r="AT410" s="809"/>
    </row>
    <row r="411" spans="3:46" x14ac:dyDescent="0.25">
      <c r="C411" s="740"/>
      <c r="D411" s="740"/>
      <c r="E411" s="703"/>
      <c r="AT411" s="809"/>
    </row>
    <row r="412" spans="3:46" x14ac:dyDescent="0.25">
      <c r="C412" s="740"/>
      <c r="D412" s="740"/>
      <c r="E412" s="703"/>
      <c r="AT412" s="809"/>
    </row>
    <row r="413" spans="3:46" x14ac:dyDescent="0.25">
      <c r="C413" s="740"/>
      <c r="D413" s="740"/>
      <c r="E413" s="703"/>
      <c r="AT413" s="809"/>
    </row>
    <row r="414" spans="3:46" x14ac:dyDescent="0.25">
      <c r="C414" s="740"/>
      <c r="D414" s="740"/>
      <c r="E414" s="703"/>
      <c r="AT414" s="809"/>
    </row>
    <row r="415" spans="3:46" x14ac:dyDescent="0.25">
      <c r="C415" s="740"/>
      <c r="D415" s="740"/>
      <c r="E415" s="703"/>
      <c r="AT415" s="809"/>
    </row>
    <row r="416" spans="3:46" x14ac:dyDescent="0.25">
      <c r="C416" s="740"/>
      <c r="D416" s="740"/>
      <c r="E416" s="703"/>
      <c r="AT416" s="809"/>
    </row>
    <row r="417" spans="3:46" x14ac:dyDescent="0.25">
      <c r="C417" s="740"/>
      <c r="D417" s="740"/>
      <c r="E417" s="703"/>
      <c r="AT417" s="809"/>
    </row>
    <row r="418" spans="3:46" x14ac:dyDescent="0.25">
      <c r="C418" s="740"/>
      <c r="D418" s="740"/>
      <c r="E418" s="703"/>
      <c r="AT418" s="809"/>
    </row>
    <row r="419" spans="3:46" x14ac:dyDescent="0.25">
      <c r="C419" s="740"/>
      <c r="D419" s="740"/>
      <c r="E419" s="703"/>
      <c r="AT419" s="809"/>
    </row>
    <row r="420" spans="3:46" x14ac:dyDescent="0.25">
      <c r="D420" s="735"/>
      <c r="AT420" s="809"/>
    </row>
    <row r="421" spans="3:46" x14ac:dyDescent="0.25">
      <c r="C421" s="738"/>
      <c r="D421" s="737"/>
      <c r="F421" s="704"/>
      <c r="AT421" s="809"/>
    </row>
    <row r="422" spans="3:46" x14ac:dyDescent="0.25">
      <c r="C422" s="740"/>
      <c r="D422" s="737"/>
      <c r="F422" s="704"/>
      <c r="AT422" s="809"/>
    </row>
    <row r="423" spans="3:46" x14ac:dyDescent="0.25">
      <c r="C423" s="740"/>
      <c r="D423" s="737"/>
      <c r="E423" s="702"/>
      <c r="F423" s="704"/>
      <c r="AT423" s="809"/>
    </row>
    <row r="424" spans="3:46" x14ac:dyDescent="0.25">
      <c r="C424" s="740"/>
      <c r="D424" s="737"/>
      <c r="E424" s="702"/>
      <c r="F424" s="704"/>
      <c r="AT424" s="809"/>
    </row>
    <row r="425" spans="3:46" x14ac:dyDescent="0.25">
      <c r="D425" s="737"/>
      <c r="E425" s="702"/>
      <c r="F425" s="704"/>
      <c r="AT425" s="809"/>
    </row>
    <row r="426" spans="3:46" x14ac:dyDescent="0.25">
      <c r="C426" s="738"/>
      <c r="D426" s="737"/>
      <c r="F426" s="704"/>
      <c r="AT426" s="809"/>
    </row>
    <row r="427" spans="3:46" x14ac:dyDescent="0.25">
      <c r="C427" s="740"/>
      <c r="D427" s="737"/>
      <c r="E427" s="702"/>
      <c r="F427" s="704"/>
      <c r="AT427" s="809"/>
    </row>
    <row r="428" spans="3:46" x14ac:dyDescent="0.25">
      <c r="C428" s="740"/>
      <c r="D428" s="735"/>
      <c r="E428" s="703"/>
      <c r="AT428" s="809"/>
    </row>
    <row r="429" spans="3:46" x14ac:dyDescent="0.25">
      <c r="C429" s="740"/>
      <c r="D429" s="740"/>
      <c r="E429" s="703"/>
      <c r="AT429" s="809"/>
    </row>
    <row r="430" spans="3:46" x14ac:dyDescent="0.25">
      <c r="C430" s="740"/>
      <c r="D430" s="740"/>
      <c r="E430" s="703"/>
      <c r="AT430" s="809"/>
    </row>
    <row r="431" spans="3:46" x14ac:dyDescent="0.25">
      <c r="C431" s="740"/>
      <c r="D431" s="740"/>
      <c r="E431" s="703"/>
      <c r="AT431" s="809"/>
    </row>
    <row r="432" spans="3:46" x14ac:dyDescent="0.25">
      <c r="C432" s="740"/>
      <c r="D432" s="735"/>
      <c r="E432" s="703"/>
      <c r="AT432" s="809"/>
    </row>
    <row r="433" spans="3:46" x14ac:dyDescent="0.25">
      <c r="C433" s="740"/>
      <c r="D433" s="740"/>
      <c r="E433" s="703"/>
      <c r="AT433" s="809"/>
    </row>
    <row r="434" spans="3:46" x14ac:dyDescent="0.25">
      <c r="C434" s="740"/>
      <c r="D434" s="740"/>
      <c r="E434" s="703"/>
      <c r="AT434" s="809"/>
    </row>
    <row r="435" spans="3:46" x14ac:dyDescent="0.25">
      <c r="C435" s="740"/>
      <c r="D435" s="740"/>
      <c r="E435" s="703"/>
      <c r="AT435" s="809"/>
    </row>
    <row r="436" spans="3:46" x14ac:dyDescent="0.25">
      <c r="C436" s="740"/>
      <c r="D436" s="740"/>
      <c r="E436" s="703"/>
    </row>
    <row r="437" spans="3:46" x14ac:dyDescent="0.25">
      <c r="C437" s="740"/>
      <c r="D437" s="740"/>
      <c r="E437" s="703"/>
    </row>
    <row r="438" spans="3:46" x14ac:dyDescent="0.25">
      <c r="C438" s="740"/>
      <c r="D438" s="740"/>
      <c r="E438" s="703"/>
    </row>
    <row r="439" spans="3:46" x14ac:dyDescent="0.25">
      <c r="C439" s="740"/>
      <c r="D439" s="740"/>
      <c r="E439" s="703"/>
    </row>
    <row r="440" spans="3:46" x14ac:dyDescent="0.25">
      <c r="C440" s="740"/>
      <c r="D440" s="740"/>
      <c r="E440" s="703"/>
    </row>
    <row r="442" spans="3:46" x14ac:dyDescent="0.25">
      <c r="C442" s="738"/>
      <c r="D442" s="738"/>
    </row>
    <row r="443" spans="3:46" x14ac:dyDescent="0.25">
      <c r="C443" s="740"/>
      <c r="D443" s="740"/>
      <c r="E443" s="703"/>
    </row>
    <row r="444" spans="3:46" x14ac:dyDescent="0.25">
      <c r="C444" s="740"/>
      <c r="D444" s="740"/>
      <c r="E444" s="703"/>
    </row>
    <row r="445" spans="3:46" x14ac:dyDescent="0.25">
      <c r="C445" s="740"/>
      <c r="D445" s="740"/>
      <c r="E445" s="703"/>
    </row>
    <row r="446" spans="3:46" x14ac:dyDescent="0.25">
      <c r="C446" s="740"/>
      <c r="D446" s="740"/>
      <c r="E446" s="703"/>
    </row>
    <row r="447" spans="3:46" x14ac:dyDescent="0.25">
      <c r="C447" s="740"/>
      <c r="D447" s="740"/>
      <c r="E447" s="703"/>
    </row>
    <row r="448" spans="3:46" x14ac:dyDescent="0.25">
      <c r="C448" s="740"/>
      <c r="D448" s="740"/>
      <c r="E448" s="703"/>
    </row>
    <row r="449" spans="3:5" x14ac:dyDescent="0.25">
      <c r="C449" s="740"/>
      <c r="D449" s="740"/>
      <c r="E449" s="703"/>
    </row>
    <row r="450" spans="3:5" x14ac:dyDescent="0.25">
      <c r="C450" s="740"/>
      <c r="D450" s="740"/>
      <c r="E450" s="703"/>
    </row>
    <row r="451" spans="3:5" x14ac:dyDescent="0.25">
      <c r="C451" s="740"/>
      <c r="D451" s="740"/>
      <c r="E451" s="703"/>
    </row>
    <row r="452" spans="3:5" x14ac:dyDescent="0.25">
      <c r="C452" s="740"/>
      <c r="D452" s="740"/>
      <c r="E452" s="703"/>
    </row>
    <row r="453" spans="3:5" x14ac:dyDescent="0.25">
      <c r="C453" s="740"/>
      <c r="D453" s="740"/>
      <c r="E453" s="703"/>
    </row>
    <row r="454" spans="3:5" x14ac:dyDescent="0.25">
      <c r="C454" s="740"/>
      <c r="D454" s="740"/>
      <c r="E454" s="703"/>
    </row>
    <row r="455" spans="3:5" x14ac:dyDescent="0.25">
      <c r="C455" s="740"/>
      <c r="D455" s="740"/>
      <c r="E455" s="703"/>
    </row>
    <row r="456" spans="3:5" x14ac:dyDescent="0.25">
      <c r="C456" s="740"/>
      <c r="D456" s="740"/>
      <c r="E456" s="703"/>
    </row>
    <row r="457" spans="3:5" x14ac:dyDescent="0.25">
      <c r="C457" s="740"/>
      <c r="D457" s="740"/>
      <c r="E457" s="703"/>
    </row>
    <row r="458" spans="3:5" x14ac:dyDescent="0.25">
      <c r="C458" s="740"/>
      <c r="D458" s="740"/>
      <c r="E458" s="703"/>
    </row>
    <row r="459" spans="3:5" x14ac:dyDescent="0.25">
      <c r="C459" s="740"/>
      <c r="D459" s="740"/>
      <c r="E459" s="703"/>
    </row>
    <row r="460" spans="3:5" x14ac:dyDescent="0.25">
      <c r="C460" s="740"/>
      <c r="D460" s="740"/>
      <c r="E460" s="703"/>
    </row>
    <row r="461" spans="3:5" x14ac:dyDescent="0.25">
      <c r="C461" s="740"/>
      <c r="D461" s="740"/>
      <c r="E461" s="703"/>
    </row>
    <row r="462" spans="3:5" x14ac:dyDescent="0.25">
      <c r="C462" s="740"/>
      <c r="D462" s="740"/>
      <c r="E462" s="703"/>
    </row>
    <row r="463" spans="3:5" x14ac:dyDescent="0.25">
      <c r="C463" s="740"/>
      <c r="D463" s="740"/>
      <c r="E463" s="703"/>
    </row>
    <row r="464" spans="3:5" x14ac:dyDescent="0.25">
      <c r="C464" s="740"/>
      <c r="D464" s="740"/>
      <c r="E464" s="703"/>
    </row>
    <row r="465" spans="3:5" x14ac:dyDescent="0.25">
      <c r="C465" s="740"/>
      <c r="D465" s="740"/>
      <c r="E465" s="703"/>
    </row>
    <row r="466" spans="3:5" x14ac:dyDescent="0.25">
      <c r="C466" s="740"/>
      <c r="D466" s="740"/>
      <c r="E466" s="703"/>
    </row>
    <row r="467" spans="3:5" x14ac:dyDescent="0.25">
      <c r="C467" s="740"/>
      <c r="D467" s="740"/>
      <c r="E467" s="703"/>
    </row>
    <row r="468" spans="3:5" x14ac:dyDescent="0.25">
      <c r="C468" s="740"/>
      <c r="D468" s="740"/>
      <c r="E468" s="703"/>
    </row>
    <row r="469" spans="3:5" x14ac:dyDescent="0.25">
      <c r="C469" s="740"/>
      <c r="D469" s="740"/>
      <c r="E469" s="703"/>
    </row>
    <row r="471" spans="3:5" x14ac:dyDescent="0.25">
      <c r="C471" s="738"/>
      <c r="D471" s="738"/>
      <c r="E471" s="706"/>
    </row>
    <row r="472" spans="3:5" x14ac:dyDescent="0.25">
      <c r="C472" s="740"/>
      <c r="D472" s="740"/>
      <c r="E472" s="703"/>
    </row>
    <row r="473" spans="3:5" x14ac:dyDescent="0.25">
      <c r="C473" s="740"/>
      <c r="D473" s="740"/>
      <c r="E473" s="703"/>
    </row>
    <row r="474" spans="3:5" x14ac:dyDescent="0.25">
      <c r="C474" s="740"/>
      <c r="D474" s="740"/>
      <c r="E474" s="703"/>
    </row>
  </sheetData>
  <autoFilter ref="A7:AT363">
    <filterColumn colId="2" showButton="0"/>
  </autoFilter>
  <mergeCells count="34">
    <mergeCell ref="AL6:AN6"/>
    <mergeCell ref="H6:I6"/>
    <mergeCell ref="J6:K6"/>
    <mergeCell ref="AT6:AT7"/>
    <mergeCell ref="AI6:AI7"/>
    <mergeCell ref="AJ6:AJ7"/>
    <mergeCell ref="AK6:AK7"/>
    <mergeCell ref="AO6:AP6"/>
    <mergeCell ref="AQ6:AS6"/>
    <mergeCell ref="H347:I347"/>
    <mergeCell ref="J347:K347"/>
    <mergeCell ref="AF6:AF7"/>
    <mergeCell ref="AG6:AG7"/>
    <mergeCell ref="AH6:AH7"/>
    <mergeCell ref="T6:U6"/>
    <mergeCell ref="V6:W6"/>
    <mergeCell ref="X6:Y6"/>
    <mergeCell ref="Z6:AA6"/>
    <mergeCell ref="P6:Q6"/>
    <mergeCell ref="L6:M6"/>
    <mergeCell ref="N6:O6"/>
    <mergeCell ref="R6:S6"/>
    <mergeCell ref="A1:E1"/>
    <mergeCell ref="AB1:AD3"/>
    <mergeCell ref="A2:D2"/>
    <mergeCell ref="A4:G4"/>
    <mergeCell ref="A6:A7"/>
    <mergeCell ref="B6:B7"/>
    <mergeCell ref="C6:D7"/>
    <mergeCell ref="E6:E7"/>
    <mergeCell ref="F6:F7"/>
    <mergeCell ref="G6:G7"/>
    <mergeCell ref="AB6:AC6"/>
    <mergeCell ref="AD6:AE6"/>
  </mergeCells>
  <conditionalFormatting sqref="R246">
    <cfRule type="containsText" dxfId="154" priority="20" operator="containsText" text="B">
      <formula>NOT(ISERROR(SEARCH("B",R246)))</formula>
    </cfRule>
    <cfRule type="colorScale" priority="21">
      <colorScale>
        <cfvo type="min"/>
        <cfvo type="percentile" val="50"/>
        <cfvo type="max"/>
        <color rgb="FFF8696B"/>
        <color rgb="FFFFEB84"/>
        <color rgb="FF63BE7B"/>
      </colorScale>
    </cfRule>
  </conditionalFormatting>
  <conditionalFormatting sqref="P342:Q342 P328 P330:P340 P152:P183 R240:R246 R103:R105 P185:P325 P11:P150">
    <cfRule type="containsText" dxfId="153" priority="19" operator="containsText" text="B">
      <formula>NOT(ISERROR(SEARCH("B",P11)))</formula>
    </cfRule>
  </conditionalFormatting>
  <conditionalFormatting sqref="S48:X48 R342:V342 X342 Z342 T328 Z328 X328 V328 R328 T330:T340 Z330:Z340 X330:X340 V330:V340 R330:R340 T11:T47 X11:X47 V11:V47 V152:V183 X152:X183 R152:R183 Z152:Z183 T152:T183 R185:R325 R11:R150 V185:V325 V49:V150 X185:X325 X49:X150 Z185:Z325 Z11:Z150 T185:T325 T49:T150">
    <cfRule type="containsText" dxfId="152" priority="16" operator="containsText" text="C">
      <formula>NOT(ISERROR(SEARCH("C",R11)))</formula>
    </cfRule>
    <cfRule type="containsText" dxfId="151" priority="17" operator="containsText" text="B">
      <formula>NOT(ISERROR(SEARCH("B",R11)))</formula>
    </cfRule>
    <cfRule type="containsText" dxfId="150" priority="18" operator="containsText" text="B or C">
      <formula>NOT(ISERROR(SEARCH("B or C",R11)))</formula>
    </cfRule>
  </conditionalFormatting>
  <conditionalFormatting sqref="Y48">
    <cfRule type="containsText" dxfId="149" priority="13" operator="containsText" text="C">
      <formula>NOT(ISERROR(SEARCH("C",Y48)))</formula>
    </cfRule>
    <cfRule type="containsText" dxfId="148" priority="14" operator="containsText" text="B">
      <formula>NOT(ISERROR(SEARCH("B",Y48)))</formula>
    </cfRule>
    <cfRule type="containsText" dxfId="147" priority="15" operator="containsText" text="B or C">
      <formula>NOT(ISERROR(SEARCH("B or C",Y48)))</formula>
    </cfRule>
  </conditionalFormatting>
  <conditionalFormatting sqref="Q48">
    <cfRule type="containsText" dxfId="146" priority="12" operator="containsText" text="B">
      <formula>NOT(ISERROR(SEARCH("B",Q48)))</formula>
    </cfRule>
  </conditionalFormatting>
  <conditionalFormatting sqref="AB47">
    <cfRule type="containsText" dxfId="145" priority="9" operator="containsText" text="C">
      <formula>NOT(ISERROR(SEARCH("C",AB47)))</formula>
    </cfRule>
    <cfRule type="containsText" dxfId="144" priority="10" operator="containsText" text="B">
      <formula>NOT(ISERROR(SEARCH("B",AB47)))</formula>
    </cfRule>
    <cfRule type="containsText" dxfId="143" priority="11" operator="containsText" text="B or C">
      <formula>NOT(ISERROR(SEARCH("B or C",AB47)))</formula>
    </cfRule>
  </conditionalFormatting>
  <conditionalFormatting sqref="P343:Q343">
    <cfRule type="containsText" dxfId="142" priority="8" operator="containsText" text="B">
      <formula>NOT(ISERROR(SEARCH("B",P343)))</formula>
    </cfRule>
  </conditionalFormatting>
  <conditionalFormatting sqref="R343:V343 X343 Z343">
    <cfRule type="containsText" dxfId="141" priority="5" operator="containsText" text="C">
      <formula>NOT(ISERROR(SEARCH("C",R343)))</formula>
    </cfRule>
    <cfRule type="containsText" dxfId="140" priority="6" operator="containsText" text="B">
      <formula>NOT(ISERROR(SEARCH("B",R343)))</formula>
    </cfRule>
    <cfRule type="containsText" dxfId="139" priority="7" operator="containsText" text="B or C">
      <formula>NOT(ISERROR(SEARCH("B or C",R343)))</formula>
    </cfRule>
  </conditionalFormatting>
  <conditionalFormatting sqref="P344:Q344">
    <cfRule type="containsText" dxfId="138" priority="4" operator="containsText" text="B">
      <formula>NOT(ISERROR(SEARCH("B",P344)))</formula>
    </cfRule>
  </conditionalFormatting>
  <conditionalFormatting sqref="R344:V344 X344 Z344">
    <cfRule type="containsText" dxfId="137" priority="1" operator="containsText" text="C">
      <formula>NOT(ISERROR(SEARCH("C",R344)))</formula>
    </cfRule>
    <cfRule type="containsText" dxfId="136" priority="2" operator="containsText" text="B">
      <formula>NOT(ISERROR(SEARCH("B",R344)))</formula>
    </cfRule>
    <cfRule type="containsText" dxfId="135" priority="3" operator="containsText" text="B or C">
      <formula>NOT(ISERROR(SEARCH("B or C",R344)))</formula>
    </cfRule>
  </conditionalFormatting>
  <pageMargins left="0.35" right="0.2" top="0.41" bottom="0.48" header="0.3" footer="0.3"/>
  <pageSetup paperSize="9" orientation="landscape" verticalDpi="300" r:id="rId1"/>
</worksheet>
</file>

<file path=xl/worksheets/sheet3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AU445"/>
  <sheetViews>
    <sheetView topLeftCell="A317" zoomScale="120" zoomScaleNormal="120" workbookViewId="0">
      <selection activeCell="F335" sqref="F335"/>
    </sheetView>
  </sheetViews>
  <sheetFormatPr defaultColWidth="8.85546875" defaultRowHeight="15.75" x14ac:dyDescent="0.25"/>
  <cols>
    <col min="1" max="1" width="6.85546875" style="719" customWidth="1"/>
    <col min="2" max="2" width="4.85546875" style="719" hidden="1" customWidth="1"/>
    <col min="3" max="3" width="6.140625" style="742" hidden="1" customWidth="1"/>
    <col min="4" max="4" width="24" style="742" customWidth="1"/>
    <col min="5" max="5" width="12" style="705" hidden="1" customWidth="1"/>
    <col min="6" max="6" width="13.5703125" style="719" customWidth="1"/>
    <col min="7" max="7" width="6.85546875" style="705" customWidth="1"/>
    <col min="8" max="8" width="8.5703125" style="719" hidden="1" customWidth="1"/>
    <col min="9" max="9" width="12" style="719" hidden="1" customWidth="1"/>
    <col min="10" max="10" width="8.140625" style="719" hidden="1" customWidth="1"/>
    <col min="11" max="11" width="12" style="719" hidden="1" customWidth="1"/>
    <col min="12" max="12" width="8.85546875" style="719" hidden="1" customWidth="1"/>
    <col min="13" max="13" width="12" style="719" hidden="1" customWidth="1"/>
    <col min="14" max="14" width="8.5703125" style="719" hidden="1" customWidth="1"/>
    <col min="15" max="15" width="12" style="719" hidden="1" customWidth="1"/>
    <col min="16" max="16" width="8.5703125" style="719" hidden="1" customWidth="1"/>
    <col min="17" max="17" width="12" style="719" hidden="1" customWidth="1"/>
    <col min="18" max="18" width="8.5703125" style="719" hidden="1" customWidth="1"/>
    <col min="19" max="19" width="12" style="719" hidden="1" customWidth="1"/>
    <col min="20" max="20" width="9.85546875" style="719" hidden="1" customWidth="1"/>
    <col min="21" max="21" width="12" style="719" hidden="1" customWidth="1"/>
    <col min="22" max="22" width="8.85546875" style="719" hidden="1" customWidth="1"/>
    <col min="23" max="23" width="7.140625" style="719" hidden="1" customWidth="1"/>
    <col min="24" max="24" width="8.7109375" style="719" hidden="1" customWidth="1"/>
    <col min="25" max="25" width="6.42578125" style="719" hidden="1" customWidth="1"/>
    <col min="26" max="26" width="8.7109375" style="719" hidden="1" customWidth="1"/>
    <col min="27" max="27" width="7" style="719" hidden="1" customWidth="1"/>
    <col min="28" max="28" width="6.7109375" style="719" hidden="1" customWidth="1"/>
    <col min="29" max="29" width="7" style="719" hidden="1" customWidth="1"/>
    <col min="30" max="30" width="9.7109375" style="719" hidden="1" customWidth="1"/>
    <col min="31" max="31" width="12.140625" style="719" hidden="1" customWidth="1"/>
    <col min="32" max="32" width="11" style="719" hidden="1" customWidth="1"/>
    <col min="33" max="33" width="8.42578125" style="719" customWidth="1"/>
    <col min="34" max="34" width="19.85546875" style="719" hidden="1" customWidth="1"/>
    <col min="35" max="35" width="8.42578125" style="719" hidden="1" customWidth="1"/>
    <col min="36" max="36" width="12.28515625" style="719" hidden="1" customWidth="1"/>
    <col min="37" max="37" width="10.140625" style="705" customWidth="1"/>
    <col min="38" max="38" width="10.7109375" style="719" customWidth="1"/>
    <col min="39" max="39" width="11.42578125" style="705" customWidth="1"/>
    <col min="40" max="40" width="51.85546875" style="719" hidden="1" customWidth="1"/>
    <col min="41" max="41" width="9.5703125" style="705" customWidth="1"/>
    <col min="42" max="42" width="27.7109375" style="719" hidden="1" customWidth="1"/>
    <col min="43" max="43" width="15.85546875" style="705" customWidth="1"/>
    <col min="44" max="44" width="19" style="719" customWidth="1"/>
    <col min="45" max="45" width="17.42578125" style="719" customWidth="1"/>
    <col min="46" max="46" width="39.7109375" style="719" customWidth="1"/>
    <col min="47" max="48" width="8.85546875" style="719"/>
    <col min="49" max="49" width="14.140625" style="719" bestFit="1" customWidth="1"/>
    <col min="50" max="16384" width="8.85546875" style="719"/>
  </cols>
  <sheetData>
    <row r="1" spans="1:47" s="684" customFormat="1" x14ac:dyDescent="0.25">
      <c r="E1" s="879"/>
      <c r="F1" s="879"/>
      <c r="G1" s="879"/>
      <c r="V1" s="707"/>
      <c r="W1" s="707"/>
      <c r="AK1" s="879"/>
      <c r="AM1" s="879"/>
      <c r="AO1" s="879"/>
      <c r="AQ1" s="879"/>
    </row>
    <row r="2" spans="1:47" s="684" customFormat="1" ht="54.75" customHeight="1" x14ac:dyDescent="0.25">
      <c r="A2" s="1016" t="s">
        <v>771</v>
      </c>
      <c r="B2" s="1016" t="s">
        <v>976</v>
      </c>
      <c r="C2" s="1018" t="s">
        <v>1</v>
      </c>
      <c r="D2" s="1019"/>
      <c r="E2" s="1016" t="s">
        <v>396</v>
      </c>
      <c r="F2" s="1016" t="s">
        <v>9</v>
      </c>
      <c r="G2" s="1016" t="s">
        <v>973</v>
      </c>
      <c r="H2" s="1027" t="s">
        <v>1274</v>
      </c>
      <c r="I2" s="1028"/>
      <c r="J2" s="1027" t="s">
        <v>1275</v>
      </c>
      <c r="K2" s="1028"/>
      <c r="L2" s="1027" t="s">
        <v>1019</v>
      </c>
      <c r="M2" s="1028"/>
      <c r="N2" s="1027" t="s">
        <v>1020</v>
      </c>
      <c r="O2" s="1028"/>
      <c r="P2" s="1027" t="s">
        <v>1021</v>
      </c>
      <c r="Q2" s="1028"/>
      <c r="R2" s="1027" t="s">
        <v>1022</v>
      </c>
      <c r="S2" s="1028"/>
      <c r="T2" s="1027" t="s">
        <v>1023</v>
      </c>
      <c r="U2" s="1028"/>
      <c r="V2" s="1022" t="s">
        <v>1026</v>
      </c>
      <c r="W2" s="1022"/>
      <c r="X2" s="1022" t="s">
        <v>1027</v>
      </c>
      <c r="Y2" s="1022"/>
      <c r="Z2" s="1022" t="s">
        <v>1028</v>
      </c>
      <c r="AA2" s="1022"/>
      <c r="AB2" s="1022" t="s">
        <v>1029</v>
      </c>
      <c r="AC2" s="1022"/>
      <c r="AD2" s="1022" t="s">
        <v>1030</v>
      </c>
      <c r="AE2" s="1022"/>
      <c r="AF2" s="1022" t="s">
        <v>354</v>
      </c>
      <c r="AG2" s="1024" t="s">
        <v>1102</v>
      </c>
      <c r="AH2" s="1025" t="s">
        <v>1622</v>
      </c>
      <c r="AI2" s="1030" t="s">
        <v>1621</v>
      </c>
      <c r="AJ2" s="1032" t="s">
        <v>1103</v>
      </c>
      <c r="AK2" s="1035" t="s">
        <v>1104</v>
      </c>
      <c r="AL2" s="1022" t="s">
        <v>1105</v>
      </c>
      <c r="AM2" s="1029"/>
      <c r="AN2" s="1029"/>
      <c r="AO2" s="1027" t="s">
        <v>1106</v>
      </c>
      <c r="AP2" s="1033"/>
      <c r="AQ2" s="1027" t="s">
        <v>1107</v>
      </c>
      <c r="AR2" s="1034"/>
      <c r="AS2" s="1028"/>
      <c r="AT2" s="1022" t="s">
        <v>259</v>
      </c>
    </row>
    <row r="3" spans="1:47" s="684" customFormat="1" ht="76.5" customHeight="1" x14ac:dyDescent="0.25">
      <c r="A3" s="1017"/>
      <c r="B3" s="1017"/>
      <c r="C3" s="1020"/>
      <c r="D3" s="1021"/>
      <c r="E3" s="1017"/>
      <c r="F3" s="1017"/>
      <c r="G3" s="1017"/>
      <c r="H3" s="877" t="s">
        <v>784</v>
      </c>
      <c r="I3" s="877" t="s">
        <v>785</v>
      </c>
      <c r="J3" s="877" t="s">
        <v>784</v>
      </c>
      <c r="K3" s="877" t="s">
        <v>785</v>
      </c>
      <c r="L3" s="877" t="s">
        <v>784</v>
      </c>
      <c r="M3" s="877" t="s">
        <v>785</v>
      </c>
      <c r="N3" s="877" t="s">
        <v>784</v>
      </c>
      <c r="O3" s="877" t="s">
        <v>785</v>
      </c>
      <c r="P3" s="877" t="s">
        <v>784</v>
      </c>
      <c r="Q3" s="877" t="s">
        <v>785</v>
      </c>
      <c r="R3" s="877" t="s">
        <v>784</v>
      </c>
      <c r="S3" s="877" t="s">
        <v>785</v>
      </c>
      <c r="T3" s="877" t="s">
        <v>784</v>
      </c>
      <c r="U3" s="877" t="s">
        <v>785</v>
      </c>
      <c r="V3" s="877" t="s">
        <v>784</v>
      </c>
      <c r="W3" s="877" t="s">
        <v>785</v>
      </c>
      <c r="X3" s="877" t="s">
        <v>784</v>
      </c>
      <c r="Y3" s="877" t="s">
        <v>785</v>
      </c>
      <c r="Z3" s="877" t="s">
        <v>784</v>
      </c>
      <c r="AA3" s="877" t="s">
        <v>785</v>
      </c>
      <c r="AB3" s="877" t="s">
        <v>784</v>
      </c>
      <c r="AC3" s="877" t="s">
        <v>785</v>
      </c>
      <c r="AD3" s="877" t="s">
        <v>784</v>
      </c>
      <c r="AE3" s="877" t="s">
        <v>785</v>
      </c>
      <c r="AF3" s="1022"/>
      <c r="AG3" s="1024"/>
      <c r="AH3" s="1026"/>
      <c r="AI3" s="1031"/>
      <c r="AJ3" s="1032"/>
      <c r="AK3" s="1035"/>
      <c r="AL3" s="877" t="s">
        <v>1108</v>
      </c>
      <c r="AM3" s="878" t="s">
        <v>1109</v>
      </c>
      <c r="AN3" s="878" t="s">
        <v>1110</v>
      </c>
      <c r="AO3" s="877" t="s">
        <v>1111</v>
      </c>
      <c r="AP3" s="878" t="s">
        <v>1112</v>
      </c>
      <c r="AQ3" s="877" t="s">
        <v>1113</v>
      </c>
      <c r="AR3" s="878" t="s">
        <v>1114</v>
      </c>
      <c r="AS3" s="877" t="s">
        <v>1115</v>
      </c>
      <c r="AT3" s="1022"/>
    </row>
    <row r="4" spans="1:47" s="684" customFormat="1" x14ac:dyDescent="0.25">
      <c r="A4" s="680"/>
      <c r="B4" s="680"/>
      <c r="C4" s="708"/>
      <c r="D4" s="708"/>
      <c r="E4" s="680">
        <v>1</v>
      </c>
      <c r="F4" s="680">
        <v>2</v>
      </c>
      <c r="G4" s="680">
        <v>1</v>
      </c>
      <c r="H4" s="680">
        <v>2</v>
      </c>
      <c r="I4" s="680">
        <v>3</v>
      </c>
      <c r="J4" s="680">
        <v>4</v>
      </c>
      <c r="K4" s="680">
        <v>5</v>
      </c>
      <c r="L4" s="680">
        <v>6</v>
      </c>
      <c r="M4" s="680">
        <v>7</v>
      </c>
      <c r="N4" s="680">
        <v>8</v>
      </c>
      <c r="O4" s="680">
        <v>9</v>
      </c>
      <c r="P4" s="680">
        <v>10</v>
      </c>
      <c r="Q4" s="680">
        <v>11</v>
      </c>
      <c r="R4" s="680">
        <v>12</v>
      </c>
      <c r="S4" s="680">
        <v>13</v>
      </c>
      <c r="T4" s="680">
        <v>14</v>
      </c>
      <c r="U4" s="680">
        <v>15</v>
      </c>
      <c r="V4" s="680">
        <v>16</v>
      </c>
      <c r="W4" s="680">
        <v>17</v>
      </c>
      <c r="X4" s="680">
        <v>18</v>
      </c>
      <c r="Y4" s="680">
        <v>19</v>
      </c>
      <c r="Z4" s="680">
        <v>20</v>
      </c>
      <c r="AA4" s="680">
        <v>21</v>
      </c>
      <c r="AB4" s="680">
        <v>22</v>
      </c>
      <c r="AC4" s="680">
        <v>23</v>
      </c>
      <c r="AD4" s="680">
        <v>24</v>
      </c>
      <c r="AE4" s="680">
        <v>25</v>
      </c>
      <c r="AF4" s="680">
        <v>26</v>
      </c>
      <c r="AG4" s="680">
        <v>27</v>
      </c>
      <c r="AH4" s="680">
        <v>28</v>
      </c>
      <c r="AI4" s="680">
        <v>29</v>
      </c>
      <c r="AJ4" s="680">
        <v>30</v>
      </c>
      <c r="AK4" s="680">
        <v>31</v>
      </c>
      <c r="AL4" s="680">
        <v>32</v>
      </c>
      <c r="AM4" s="680">
        <v>33</v>
      </c>
      <c r="AN4" s="680">
        <v>34</v>
      </c>
      <c r="AO4" s="680">
        <v>35</v>
      </c>
      <c r="AP4" s="680">
        <v>36</v>
      </c>
      <c r="AQ4" s="680">
        <v>37</v>
      </c>
      <c r="AR4" s="680">
        <v>38</v>
      </c>
      <c r="AS4" s="680">
        <v>39</v>
      </c>
      <c r="AT4" s="680">
        <v>40</v>
      </c>
    </row>
    <row r="5" spans="1:47" s="684" customFormat="1" ht="24.95" customHeight="1" x14ac:dyDescent="0.25">
      <c r="A5" s="512" t="s">
        <v>310</v>
      </c>
      <c r="B5" s="512">
        <f>COUNTIF($F$5:F5,F5)</f>
        <v>1</v>
      </c>
      <c r="C5" s="513" t="s">
        <v>985</v>
      </c>
      <c r="D5" s="519" t="s">
        <v>15</v>
      </c>
      <c r="E5" s="512" t="s">
        <v>720</v>
      </c>
      <c r="F5" s="592" t="s">
        <v>1597</v>
      </c>
      <c r="G5" s="592" t="s">
        <v>974</v>
      </c>
      <c r="H5" s="494" t="str">
        <f>VLOOKUP(E5,'[16]Gui chi Quynh'!$C$7:$E$387,3,0)</f>
        <v>A1</v>
      </c>
      <c r="I5" s="494">
        <f>VLOOKUP(H5,Sheet1!$B$2:$C$12,2,TRUE)</f>
        <v>10</v>
      </c>
      <c r="J5" s="494" t="str">
        <f>VLOOKUP($E5,'[17]Gui chi Quynh'!$C$7:$E$387,3,0)</f>
        <v>A1</v>
      </c>
      <c r="K5" s="494">
        <f>VLOOKUP(J5,Sheet1!$B$2:$C$12,2,TRUE)</f>
        <v>10</v>
      </c>
      <c r="L5" s="494" t="str">
        <f>VLOOKUP(E5,'[18]Gui chi Quynh'!$C$7:$F$385,3,0)</f>
        <v>A1</v>
      </c>
      <c r="M5" s="494">
        <f>VLOOKUP(L5,Sheet1!$B$2:$C$12,2,TRUE)</f>
        <v>10</v>
      </c>
      <c r="N5" s="494" t="str">
        <f>VLOOKUP(E5,'[19]Gui chi Quynh'!$C$7:$E$391,3,0)</f>
        <v>A1</v>
      </c>
      <c r="O5" s="494">
        <f>VLOOKUP(N5,Sheet1!$B$2:$C$12,2,TRUE)</f>
        <v>10</v>
      </c>
      <c r="P5" s="494" t="str">
        <f>VLOOKUP($E5,'[20]Gui chi Quynh'!$C$7:$E$391,3,0)</f>
        <v>A1</v>
      </c>
      <c r="Q5" s="494">
        <f>VLOOKUP(P5,Sheet1!$B$2:$C$12,2,TRUE)</f>
        <v>10</v>
      </c>
      <c r="R5" s="494" t="str">
        <f>VLOOKUP($E5,'[21]Gui chi Quynh'!$C$7:$E$390,3,0)</f>
        <v>A1</v>
      </c>
      <c r="S5" s="494">
        <f>VLOOKUP(R5,Sheet1!$B$2:$C$12,2,TRUE)</f>
        <v>10</v>
      </c>
      <c r="T5" s="494" t="str">
        <f>VLOOKUP($E5,'[22]Gui chi Quynh'!$C$7:$E$390,3,0)</f>
        <v>A1</v>
      </c>
      <c r="U5" s="494">
        <f>VLOOKUP(T5,Sheet1!$B$2:$C$12,2,TRUE)</f>
        <v>10</v>
      </c>
      <c r="V5" s="494" t="str">
        <f>VLOOKUP($E5,'[23]Gui chi Quynh'!$C$7:$E$389,3,0)</f>
        <v>A1</v>
      </c>
      <c r="W5" s="494">
        <f>VLOOKUP(V5,Sheet1!$B$2:$C$12,2,TRUE)</f>
        <v>10</v>
      </c>
      <c r="X5" s="494" t="str">
        <f>VLOOKUP($E5,'[24]Gui chi Quynh'!$C$7:$E$389,3,0)</f>
        <v>A1</v>
      </c>
      <c r="Y5" s="494">
        <f>VLOOKUP(X5,Sheet1!$B$2:$C$12,2,TRUE)</f>
        <v>10</v>
      </c>
      <c r="Z5" s="494" t="str">
        <f>VLOOKUP($E5,'[25]Gui chi Quynh'!$C$7:$E$388,3,0)</f>
        <v>A1</v>
      </c>
      <c r="AA5" s="494">
        <f>VLOOKUP(Z5,Sheet1!$B$2:$C$12,2,TRUE)</f>
        <v>10</v>
      </c>
      <c r="AB5" s="494" t="str">
        <f>VLOOKUP($E5,'T5'!$E$9:$AH$337,24,0)</f>
        <v>A1</v>
      </c>
      <c r="AC5" s="494">
        <f>VLOOKUP(AB5,Sheet1!$B$2:$C$12,2,TRUE)</f>
        <v>10</v>
      </c>
      <c r="AD5" s="494"/>
      <c r="AE5" s="494" t="e">
        <f>VLOOKUP(AD5,Sheet1!$B$2:$C$12,2,TRUE)</f>
        <v>#N/A</v>
      </c>
      <c r="AF5" s="592" t="str">
        <f>VLOOKUP($E5,'[26]Tong hop ket qua'!$E$19:$M$219,9,0)</f>
        <v>Xuất sắc</v>
      </c>
      <c r="AG5" s="709">
        <f>ROUND(AVERAGE($H5:$AC5),1)</f>
        <v>10</v>
      </c>
      <c r="AH5" s="709" t="str">
        <f>LEFT((COUNTIF($H5:$AC5,"A*")&amp;"A*")&amp;" + "&amp;(COUNTIF($H5:$AC5,"B*")&amp;"B*")&amp;" + "&amp;(COUNTIF($H5:$AC5,"C*")&amp;"C*")&amp;" +  "&amp;(COUNTIF($H5:$AC5,"D")&amp;"D")&amp; " +  "&amp;(COUNTIF($H5:$AC5,"E")&amp;"E"),4)</f>
        <v>11A*</v>
      </c>
      <c r="AI5" s="709">
        <f t="shared" ref="AI5:AI13" si="0">COUNTIF($H5:$AB5,"B1")*1+COUNTIF($H5:$AB5,"B2")*1+COUNTIF($H5:$AB5,"C1")*1+COUNTIF($H5:$AB5,"C2")*1+COUNTIF($H5:$AB5,"D")*12+COUNTIF($H5:$AB5,"E")*15</f>
        <v>0</v>
      </c>
      <c r="AJ5" s="683"/>
      <c r="AK5" s="494" t="str">
        <f t="shared" ref="AK5:AK13" si="1">IF(AND(8&lt;=$AG5,$AI5=0),"Xuất sắc",IF(AND(6&lt;$AG5,$AG5&lt;8),"Tốt",IF(AND(6&lt;$AG5,$AI5&lt;12),"Tốt",IF(AND(5&lt;$AG5,$AG5&lt;6),"Hoàn thành NV",IF(AND(5&lt;$AG5,$AI5&lt;15),"Hoàn thành NV","Không hoàn thành NV")))))</f>
        <v>Xuất sắc</v>
      </c>
      <c r="AL5" s="494" t="s">
        <v>1130</v>
      </c>
      <c r="AM5" s="494" t="s">
        <v>1130</v>
      </c>
      <c r="AN5" s="675"/>
      <c r="AO5" s="494" t="s">
        <v>1130</v>
      </c>
      <c r="AP5" s="675"/>
      <c r="AQ5" s="494" t="str">
        <f t="shared" ref="AQ5:AQ13" si="2">AK5</f>
        <v>Xuất sắc</v>
      </c>
      <c r="AR5" s="675"/>
      <c r="AS5" s="675"/>
      <c r="AT5" s="27" t="s">
        <v>1642</v>
      </c>
      <c r="AU5" s="684" t="s">
        <v>390</v>
      </c>
    </row>
    <row r="6" spans="1:47" s="684" customFormat="1" ht="24.95" customHeight="1" x14ac:dyDescent="0.25">
      <c r="A6" s="512" t="s">
        <v>311</v>
      </c>
      <c r="B6" s="512">
        <f>COUNTIF($F$5:F6,F6)</f>
        <v>2</v>
      </c>
      <c r="C6" s="513" t="s">
        <v>984</v>
      </c>
      <c r="D6" s="519" t="s">
        <v>17</v>
      </c>
      <c r="E6" s="512" t="s">
        <v>721</v>
      </c>
      <c r="F6" s="592" t="s">
        <v>1597</v>
      </c>
      <c r="G6" s="494" t="s">
        <v>974</v>
      </c>
      <c r="H6" s="494" t="str">
        <f>VLOOKUP(E6,'[16]Gui chi Quynh'!$C$7:$E$387,3,0)</f>
        <v>A1</v>
      </c>
      <c r="I6" s="494">
        <f>VLOOKUP(H6,Sheet1!$B$2:$C$12,2,TRUE)</f>
        <v>10</v>
      </c>
      <c r="J6" s="494" t="str">
        <f>VLOOKUP($E6,'[17]Gui chi Quynh'!$C$7:$E$387,3,0)</f>
        <v>A1</v>
      </c>
      <c r="K6" s="494">
        <f>VLOOKUP(J6,Sheet1!$B$2:$C$12,2,TRUE)</f>
        <v>10</v>
      </c>
      <c r="L6" s="494" t="str">
        <f>VLOOKUP(E6,'[18]Gui chi Quynh'!$C$7:$F$385,3,0)</f>
        <v>A1</v>
      </c>
      <c r="M6" s="494">
        <f>VLOOKUP(L6,Sheet1!$B$2:$C$12,2,TRUE)</f>
        <v>10</v>
      </c>
      <c r="N6" s="494" t="str">
        <f>VLOOKUP(E6,'[19]Gui chi Quynh'!$C$7:$E$391,3,0)</f>
        <v>A1</v>
      </c>
      <c r="O6" s="494">
        <f>VLOOKUP(N6,Sheet1!$B$2:$C$12,2,TRUE)</f>
        <v>10</v>
      </c>
      <c r="P6" s="494" t="str">
        <f>VLOOKUP(E6,'[20]Gui chi Quynh'!$C$7:$E$391,3,0)</f>
        <v>A1</v>
      </c>
      <c r="Q6" s="494">
        <f>VLOOKUP(P6,Sheet1!$B$2:$C$12,2,TRUE)</f>
        <v>10</v>
      </c>
      <c r="R6" s="494" t="str">
        <f>VLOOKUP($E6,'[21]Gui chi Quynh'!$C$7:$E$390,3,0)</f>
        <v>A1</v>
      </c>
      <c r="S6" s="494">
        <f>VLOOKUP(R6,Sheet1!$B$2:$C$12,2,TRUE)</f>
        <v>10</v>
      </c>
      <c r="T6" s="494" t="str">
        <f>VLOOKUP($E6,'[22]Gui chi Quynh'!$C$7:$E$390,3,0)</f>
        <v>A1</v>
      </c>
      <c r="U6" s="494">
        <f>VLOOKUP(T6,Sheet1!$B$2:$C$12,2,TRUE)</f>
        <v>10</v>
      </c>
      <c r="V6" s="494" t="str">
        <f>VLOOKUP($E6,'[23]Gui chi Quynh'!$C$7:$E$389,3,0)</f>
        <v>A1</v>
      </c>
      <c r="W6" s="494">
        <f>VLOOKUP(V6,Sheet1!$B$2:$C$12,2,TRUE)</f>
        <v>10</v>
      </c>
      <c r="X6" s="494" t="str">
        <f>VLOOKUP($E6,'[24]Gui chi Quynh'!$C$7:$E$389,3,0)</f>
        <v>A1</v>
      </c>
      <c r="Y6" s="494">
        <f>VLOOKUP(X6,Sheet1!$B$2:$C$12,2,TRUE)</f>
        <v>10</v>
      </c>
      <c r="Z6" s="494" t="str">
        <f>VLOOKUP($E6,'[25]Gui chi Quynh'!$C$7:$E$388,3,0)</f>
        <v>A1</v>
      </c>
      <c r="AA6" s="494">
        <f>VLOOKUP(Z6,Sheet1!$B$2:$C$12,2,TRUE)</f>
        <v>10</v>
      </c>
      <c r="AB6" s="494" t="str">
        <f>VLOOKUP($E6,'T5'!$E$9:$AH$337,24,0)</f>
        <v>A1</v>
      </c>
      <c r="AC6" s="494">
        <f>VLOOKUP(AB6,Sheet1!$B$2:$C$12,2,TRUE)</f>
        <v>10</v>
      </c>
      <c r="AD6" s="494"/>
      <c r="AE6" s="494" t="e">
        <f>VLOOKUP(AD6,Sheet1!$B$2:$C$12,2,TRUE)</f>
        <v>#N/A</v>
      </c>
      <c r="AF6" s="592" t="str">
        <f>VLOOKUP($E6,'[26]Tong hop ket qua'!$E$19:$M$219,9,0)</f>
        <v>Xuất sắc</v>
      </c>
      <c r="AG6" s="709">
        <f>ROUND(AVERAGE($H6:$AC6),1)</f>
        <v>10</v>
      </c>
      <c r="AH6" s="709" t="str">
        <f>LEFT((COUNTIF($H6:$AC6,"A*")&amp;"A*")&amp;" + "&amp;(COUNTIF($H6:$AC6,"B*")&amp;"B*")&amp;" + "&amp;(COUNTIF($H6:$AC6,"C*")&amp;"C*")&amp;" +  "&amp;(COUNTIF($H6:$AC6,"D")&amp;"D")&amp; " +  "&amp;(COUNTIF($H6:$AC6,"E")&amp;"E"),4)</f>
        <v>11A*</v>
      </c>
      <c r="AI6" s="709">
        <f t="shared" si="0"/>
        <v>0</v>
      </c>
      <c r="AJ6" s="683"/>
      <c r="AK6" s="494" t="str">
        <f t="shared" si="1"/>
        <v>Xuất sắc</v>
      </c>
      <c r="AL6" s="494" t="s">
        <v>1130</v>
      </c>
      <c r="AM6" s="494" t="s">
        <v>1130</v>
      </c>
      <c r="AN6" s="675"/>
      <c r="AO6" s="494" t="s">
        <v>1130</v>
      </c>
      <c r="AP6" s="675"/>
      <c r="AQ6" s="494" t="str">
        <f t="shared" si="2"/>
        <v>Xuất sắc</v>
      </c>
      <c r="AR6" s="675"/>
      <c r="AS6" s="675"/>
      <c r="AT6" s="27" t="s">
        <v>1642</v>
      </c>
      <c r="AU6" s="684" t="s">
        <v>390</v>
      </c>
    </row>
    <row r="7" spans="1:47" s="684" customFormat="1" ht="24.95" customHeight="1" x14ac:dyDescent="0.25">
      <c r="A7" s="512" t="s">
        <v>312</v>
      </c>
      <c r="B7" s="512">
        <f>COUNTIF($F$5:F7,F7)</f>
        <v>3</v>
      </c>
      <c r="C7" s="513" t="s">
        <v>985</v>
      </c>
      <c r="D7" s="519" t="s">
        <v>16</v>
      </c>
      <c r="E7" s="512" t="s">
        <v>722</v>
      </c>
      <c r="F7" s="592" t="s">
        <v>1597</v>
      </c>
      <c r="G7" s="494" t="s">
        <v>974</v>
      </c>
      <c r="H7" s="494" t="str">
        <f>VLOOKUP(E7,'[16]Gui chi Quynh'!$C$7:$E$387,3,0)</f>
        <v>A1</v>
      </c>
      <c r="I7" s="494">
        <f>VLOOKUP(H7,Sheet1!$B$2:$C$12,2,TRUE)</f>
        <v>10</v>
      </c>
      <c r="J7" s="494" t="str">
        <f>VLOOKUP($E7,'[17]Gui chi Quynh'!$C$7:$E$387,3,0)</f>
        <v>A1</v>
      </c>
      <c r="K7" s="494">
        <f>VLOOKUP(J7,Sheet1!$B$2:$C$12,2,TRUE)</f>
        <v>10</v>
      </c>
      <c r="L7" s="494" t="str">
        <f>VLOOKUP(E7,'[18]Gui chi Quynh'!$C$7:$F$385,3,0)</f>
        <v>A1</v>
      </c>
      <c r="M7" s="494">
        <f>VLOOKUP(L7,Sheet1!$B$2:$C$12,2,TRUE)</f>
        <v>10</v>
      </c>
      <c r="N7" s="494" t="str">
        <f>VLOOKUP(E7,'[19]Gui chi Quynh'!$C$7:$E$391,3,0)</f>
        <v>A1</v>
      </c>
      <c r="O7" s="494">
        <f>VLOOKUP(N7,Sheet1!$B$2:$C$12,2,TRUE)</f>
        <v>10</v>
      </c>
      <c r="P7" s="494" t="str">
        <f>VLOOKUP(E7,'[20]Gui chi Quynh'!$C$7:$E$391,3,0)</f>
        <v>A1</v>
      </c>
      <c r="Q7" s="494">
        <f>VLOOKUP(P7,Sheet1!$B$2:$C$12,2,TRUE)</f>
        <v>10</v>
      </c>
      <c r="R7" s="494" t="str">
        <f>VLOOKUP($E7,'[21]Gui chi Quynh'!$C$7:$E$390,3,0)</f>
        <v>A1</v>
      </c>
      <c r="S7" s="494">
        <f>VLOOKUP(R7,Sheet1!$B$2:$C$12,2,TRUE)</f>
        <v>10</v>
      </c>
      <c r="T7" s="494" t="str">
        <f>VLOOKUP($E7,'[22]Gui chi Quynh'!$C$7:$E$390,3,0)</f>
        <v>A1</v>
      </c>
      <c r="U7" s="494">
        <f>VLOOKUP(T7,Sheet1!$B$2:$C$12,2,TRUE)</f>
        <v>10</v>
      </c>
      <c r="V7" s="494" t="str">
        <f>VLOOKUP($E7,'[23]Gui chi Quynh'!$C$7:$E$389,3,0)</f>
        <v>A1</v>
      </c>
      <c r="W7" s="494">
        <f>VLOOKUP(V7,Sheet1!$B$2:$C$12,2,TRUE)</f>
        <v>10</v>
      </c>
      <c r="X7" s="494" t="str">
        <f>VLOOKUP($E7,'[24]Gui chi Quynh'!$C$7:$E$389,3,0)</f>
        <v>A1</v>
      </c>
      <c r="Y7" s="494">
        <f>VLOOKUP(X7,Sheet1!$B$2:$C$12,2,TRUE)</f>
        <v>10</v>
      </c>
      <c r="Z7" s="494" t="str">
        <f>VLOOKUP($E7,'[25]Gui chi Quynh'!$C$7:$E$388,3,0)</f>
        <v>A1</v>
      </c>
      <c r="AA7" s="494">
        <f>VLOOKUP(Z7,Sheet1!$B$2:$C$12,2,TRUE)</f>
        <v>10</v>
      </c>
      <c r="AB7" s="494" t="str">
        <f>VLOOKUP($E7,'T5'!$E$9:$AH$337,24,0)</f>
        <v>A1</v>
      </c>
      <c r="AC7" s="494">
        <f>VLOOKUP(AB7,Sheet1!$B$2:$C$12,2,TRUE)</f>
        <v>10</v>
      </c>
      <c r="AD7" s="494"/>
      <c r="AE7" s="494" t="e">
        <f>VLOOKUP(AD7,Sheet1!$B$2:$C$12,2,TRUE)</f>
        <v>#N/A</v>
      </c>
      <c r="AF7" s="592" t="str">
        <f>VLOOKUP($E7,'[26]Tong hop ket qua'!$E$19:$M$219,9,0)</f>
        <v>Xuất sắc</v>
      </c>
      <c r="AG7" s="709">
        <f>ROUND(AVERAGE($H7:$AC7),1)</f>
        <v>10</v>
      </c>
      <c r="AH7" s="709" t="str">
        <f>LEFT((COUNTIF($H7:$AC7,"A*")&amp;"A*")&amp;" + "&amp;(COUNTIF($H7:$AC7,"B*")&amp;"B*")&amp;" + "&amp;(COUNTIF($H7:$AC7,"C*")&amp;"C*")&amp;" +  "&amp;(COUNTIF($H7:$AC7,"D")&amp;"D")&amp; " +  "&amp;(COUNTIF($H7:$AC7,"E")&amp;"E"),4)</f>
        <v>11A*</v>
      </c>
      <c r="AI7" s="709">
        <f t="shared" si="0"/>
        <v>0</v>
      </c>
      <c r="AJ7" s="683"/>
      <c r="AK7" s="494" t="str">
        <f t="shared" si="1"/>
        <v>Xuất sắc</v>
      </c>
      <c r="AL7" s="494" t="s">
        <v>1130</v>
      </c>
      <c r="AM7" s="494" t="s">
        <v>1130</v>
      </c>
      <c r="AN7" s="675"/>
      <c r="AO7" s="494" t="s">
        <v>1130</v>
      </c>
      <c r="AP7" s="675"/>
      <c r="AQ7" s="494" t="str">
        <f t="shared" si="2"/>
        <v>Xuất sắc</v>
      </c>
      <c r="AR7" s="675"/>
      <c r="AS7" s="675"/>
      <c r="AT7" s="27" t="s">
        <v>1642</v>
      </c>
      <c r="AU7" s="684" t="s">
        <v>390</v>
      </c>
    </row>
    <row r="8" spans="1:47" s="684" customFormat="1" ht="24.95" customHeight="1" x14ac:dyDescent="0.25">
      <c r="A8" s="512" t="s">
        <v>313</v>
      </c>
      <c r="B8" s="512">
        <f>COUNTIF($F$5:F8,F8)</f>
        <v>4</v>
      </c>
      <c r="C8" s="513" t="s">
        <v>985</v>
      </c>
      <c r="D8" s="519" t="s">
        <v>165</v>
      </c>
      <c r="E8" s="512" t="s">
        <v>723</v>
      </c>
      <c r="F8" s="592" t="s">
        <v>1597</v>
      </c>
      <c r="G8" s="494" t="s">
        <v>974</v>
      </c>
      <c r="H8" s="494" t="str">
        <f>VLOOKUP(E8,'[16]Gui chi Quynh'!$C$7:$E$387,3,0)</f>
        <v>A1</v>
      </c>
      <c r="I8" s="494">
        <f>VLOOKUP(H8,Sheet1!$B$2:$C$12,2,TRUE)</f>
        <v>10</v>
      </c>
      <c r="J8" s="494" t="str">
        <f>VLOOKUP($E8,'[17]Gui chi Quynh'!$C$7:$E$387,3,0)</f>
        <v>A1</v>
      </c>
      <c r="K8" s="494">
        <f>VLOOKUP(J8,Sheet1!$B$2:$C$12,2,TRUE)</f>
        <v>10</v>
      </c>
      <c r="L8" s="494" t="str">
        <f>VLOOKUP(E8,'[18]Gui chi Quynh'!$C$7:$F$385,3,0)</f>
        <v>A1</v>
      </c>
      <c r="M8" s="494">
        <f>VLOOKUP(L8,Sheet1!$B$2:$C$12,2,TRUE)</f>
        <v>10</v>
      </c>
      <c r="N8" s="494" t="str">
        <f>VLOOKUP(E8,'[19]Gui chi Quynh'!$C$7:$E$391,3,0)</f>
        <v>A1</v>
      </c>
      <c r="O8" s="494">
        <f>VLOOKUP(N8,Sheet1!$B$2:$C$12,2,TRUE)</f>
        <v>10</v>
      </c>
      <c r="P8" s="494" t="str">
        <f>VLOOKUP(E8,'[20]Gui chi Quynh'!$C$7:$E$391,3,0)</f>
        <v>A1</v>
      </c>
      <c r="Q8" s="494">
        <f>VLOOKUP(P8,Sheet1!$B$2:$C$12,2,TRUE)</f>
        <v>10</v>
      </c>
      <c r="R8" s="494" t="str">
        <f>VLOOKUP($E8,'[21]Gui chi Quynh'!$C$7:$E$390,3,0)</f>
        <v>A1</v>
      </c>
      <c r="S8" s="494">
        <f>VLOOKUP(R8,Sheet1!$B$2:$C$12,2,TRUE)</f>
        <v>10</v>
      </c>
      <c r="T8" s="494" t="str">
        <f>VLOOKUP($E8,'[22]Gui chi Quynh'!$C$7:$E$390,3,0)</f>
        <v>A1</v>
      </c>
      <c r="U8" s="494">
        <f>VLOOKUP(T8,Sheet1!$B$2:$C$12,2,TRUE)</f>
        <v>10</v>
      </c>
      <c r="V8" s="494" t="str">
        <f>VLOOKUP($E8,'[23]Gui chi Quynh'!$C$7:$E$389,3,0)</f>
        <v>A1</v>
      </c>
      <c r="W8" s="494">
        <f>VLOOKUP(V8,Sheet1!$B$2:$C$12,2,TRUE)</f>
        <v>10</v>
      </c>
      <c r="X8" s="494" t="str">
        <f>VLOOKUP($E8,'[24]Gui chi Quynh'!$C$7:$E$389,3,0)</f>
        <v>A1</v>
      </c>
      <c r="Y8" s="494">
        <f>VLOOKUP(X8,Sheet1!$B$2:$C$12,2,TRUE)</f>
        <v>10</v>
      </c>
      <c r="Z8" s="494" t="str">
        <f>VLOOKUP($E8,'[25]Gui chi Quynh'!$C$7:$E$388,3,0)</f>
        <v>A1</v>
      </c>
      <c r="AA8" s="494">
        <f>VLOOKUP(Z8,Sheet1!$B$2:$C$12,2,TRUE)</f>
        <v>10</v>
      </c>
      <c r="AB8" s="494" t="str">
        <f>VLOOKUP($E8,'T5'!$E$9:$AH$337,24,0)</f>
        <v>A1</v>
      </c>
      <c r="AC8" s="494">
        <f>VLOOKUP(AB8,Sheet1!$B$2:$C$12,2,TRUE)</f>
        <v>10</v>
      </c>
      <c r="AD8" s="494"/>
      <c r="AE8" s="494" t="e">
        <f>VLOOKUP(AD8,Sheet1!$B$2:$C$12,2,TRUE)</f>
        <v>#N/A</v>
      </c>
      <c r="AF8" s="592" t="str">
        <f>VLOOKUP($E8,'[26]Tong hop ket qua'!$E$19:$M$219,9,0)</f>
        <v>Xuất sắc</v>
      </c>
      <c r="AG8" s="709">
        <f>ROUND(AVERAGE($H8:$AC8),1)</f>
        <v>10</v>
      </c>
      <c r="AH8" s="709" t="str">
        <f>LEFT((COUNTIF($H8:$AC8,"A*")&amp;"A*")&amp;" + "&amp;(COUNTIF($H8:$AC8,"B*")&amp;"B*")&amp;" + "&amp;(COUNTIF($H8:$AC8,"C*")&amp;"C*")&amp;" +  "&amp;(COUNTIF($H8:$AC8,"D")&amp;"D")&amp; " +  "&amp;(COUNTIF($H8:$AC8,"E")&amp;"E"),4)</f>
        <v>11A*</v>
      </c>
      <c r="AI8" s="709">
        <f t="shared" si="0"/>
        <v>0</v>
      </c>
      <c r="AJ8" s="683"/>
      <c r="AK8" s="494" t="str">
        <f t="shared" si="1"/>
        <v>Xuất sắc</v>
      </c>
      <c r="AL8" s="494" t="s">
        <v>1130</v>
      </c>
      <c r="AM8" s="494" t="s">
        <v>1130</v>
      </c>
      <c r="AN8" s="675"/>
      <c r="AO8" s="494" t="s">
        <v>1130</v>
      </c>
      <c r="AP8" s="675"/>
      <c r="AQ8" s="494" t="str">
        <f t="shared" si="2"/>
        <v>Xuất sắc</v>
      </c>
      <c r="AR8" s="675"/>
      <c r="AS8" s="675"/>
      <c r="AT8" s="27" t="s">
        <v>1642</v>
      </c>
      <c r="AU8" s="684" t="s">
        <v>390</v>
      </c>
    </row>
    <row r="9" spans="1:47" s="684" customFormat="1" ht="51.75" customHeight="1" x14ac:dyDescent="0.25">
      <c r="A9" s="512" t="s">
        <v>314</v>
      </c>
      <c r="B9" s="512">
        <f>COUNTIF($F$5:F9,F9)</f>
        <v>1</v>
      </c>
      <c r="C9" s="513" t="s">
        <v>985</v>
      </c>
      <c r="D9" s="336" t="s">
        <v>148</v>
      </c>
      <c r="E9" s="843" t="s">
        <v>438</v>
      </c>
      <c r="F9" s="233" t="s">
        <v>1599</v>
      </c>
      <c r="G9" s="233" t="s">
        <v>974</v>
      </c>
      <c r="H9" s="494" t="str">
        <f>VLOOKUP(E9,'[16]Gui chi Quynh'!$C$7:$E$387,3,0)</f>
        <v>A1</v>
      </c>
      <c r="I9" s="494">
        <f>VLOOKUP(H9,Sheet1!$B$2:$C$12,2,TRUE)</f>
        <v>10</v>
      </c>
      <c r="J9" s="494" t="str">
        <f>VLOOKUP($E9,'[17]Gui chi Quynh'!$C$7:$E$387,3,0)</f>
        <v>A1</v>
      </c>
      <c r="K9" s="494">
        <f>VLOOKUP(J9,Sheet1!$B$2:$C$12,2,TRUE)</f>
        <v>10</v>
      </c>
      <c r="L9" s="494" t="str">
        <f>VLOOKUP(E9,'[18]Gui chi Quynh'!$C$7:$F$385,3,0)</f>
        <v>A1</v>
      </c>
      <c r="M9" s="494">
        <f>VLOOKUP(L9,Sheet1!$B$2:$C$12,2,TRUE)</f>
        <v>10</v>
      </c>
      <c r="N9" s="494" t="str">
        <f>VLOOKUP(E9,'[19]Gui chi Quynh'!$C$7:$E$391,3,0)</f>
        <v>A1</v>
      </c>
      <c r="O9" s="494">
        <f>VLOOKUP(N9,Sheet1!$B$2:$C$12,2,TRUE)</f>
        <v>10</v>
      </c>
      <c r="P9" s="494" t="str">
        <f>VLOOKUP(E9,'[20]Gui chi Quynh'!$C$7:$E$391,3,0)</f>
        <v>A2</v>
      </c>
      <c r="Q9" s="494">
        <f>VLOOKUP(P9,Sheet1!$B$2:$C$12,2,TRUE)</f>
        <v>9</v>
      </c>
      <c r="R9" s="494" t="str">
        <f>VLOOKUP($E9,'[21]Gui chi Quynh'!$C$7:$E$390,3,0)</f>
        <v>A1</v>
      </c>
      <c r="S9" s="494">
        <f>VLOOKUP(R9,Sheet1!$B$2:$C$12,2,TRUE)</f>
        <v>10</v>
      </c>
      <c r="T9" s="494" t="str">
        <f>VLOOKUP($E9,'[22]Gui chi Quynh'!$C$7:$E$390,3,0)</f>
        <v>A1</v>
      </c>
      <c r="U9" s="494">
        <f>VLOOKUP(T9,Sheet1!$B$2:$C$12,2,TRUE)</f>
        <v>10</v>
      </c>
      <c r="V9" s="494" t="str">
        <f>VLOOKUP($E9,'[23]Gui chi Quynh'!$C$7:$E$389,3,0)</f>
        <v>A1</v>
      </c>
      <c r="W9" s="494">
        <f>VLOOKUP(V9,Sheet1!$B$2:$C$12,2,TRUE)</f>
        <v>10</v>
      </c>
      <c r="X9" s="494" t="str">
        <f>VLOOKUP($E9,'[24]Gui chi Quynh'!$C$7:$E$389,3,0)</f>
        <v>A1</v>
      </c>
      <c r="Y9" s="494">
        <f>VLOOKUP(X9,Sheet1!$B$2:$C$12,2,TRUE)</f>
        <v>10</v>
      </c>
      <c r="Z9" s="494" t="str">
        <f>VLOOKUP($E9,'[25]Gui chi Quynh'!$C$7:$E$388,3,0)</f>
        <v>B1</v>
      </c>
      <c r="AA9" s="494">
        <f>VLOOKUP(Z9,Sheet1!$B$2:$C$12,2,TRUE)</f>
        <v>6</v>
      </c>
      <c r="AB9" s="494" t="str">
        <f>VLOOKUP($E9,'T5'!$E$9:$AH$337,24,0)</f>
        <v>A2</v>
      </c>
      <c r="AC9" s="494">
        <f>VLOOKUP(AB9,Sheet1!$B$2:$C$12,2,TRUE)</f>
        <v>9</v>
      </c>
      <c r="AD9" s="494"/>
      <c r="AE9" s="494" t="e">
        <f>VLOOKUP(AD9,Sheet1!$B$2:$C$12,2,TRUE)</f>
        <v>#N/A</v>
      </c>
      <c r="AF9" s="592" t="str">
        <f>VLOOKUP($E9,'[26]Tong hop ket qua'!$E$19:$M$219,9,0)</f>
        <v>Tốt</v>
      </c>
      <c r="AG9" s="804">
        <f>(I9+K9+M9+O9+Q9+S9+U9+W9+Y9+AA9+AC9)/11</f>
        <v>9.454545454545455</v>
      </c>
      <c r="AH9" s="804" t="str">
        <f>LEFT((COUNTIF($H9:$AC9,"A*")&amp;"A*")&amp;" + "&amp;(COUNTIF($H9:$AC9,"B*")&amp;"B*")&amp;" + "&amp;(COUNTIF($H9:$AC9,"C*")&amp;"C*")&amp;" +  "&amp;(COUNTIF($H9:$AC9,"D")&amp;"D")&amp; " +  "&amp;(COUNTIF($H9:$AC9,"E")&amp;"E"),10)</f>
        <v>10A* + 1B*</v>
      </c>
      <c r="AI9" s="709">
        <f t="shared" si="0"/>
        <v>1</v>
      </c>
      <c r="AJ9" s="683"/>
      <c r="AK9" s="233" t="str">
        <f t="shared" si="1"/>
        <v>Tốt</v>
      </c>
      <c r="AL9" s="233" t="str">
        <f>VLOOKUP($E9,'cac dv gui'!$C$111:$AC$119,25,0)</f>
        <v>Tốt</v>
      </c>
      <c r="AM9" s="233" t="str">
        <f>VLOOKUP($E9,'cac dv gui'!$C$111:$AC$119,26,0)</f>
        <v>Tốt</v>
      </c>
      <c r="AN9" s="844" t="s">
        <v>1276</v>
      </c>
      <c r="AO9" s="233"/>
      <c r="AP9" s="844"/>
      <c r="AQ9" s="494" t="str">
        <f t="shared" si="2"/>
        <v>Tốt</v>
      </c>
      <c r="AR9" s="844"/>
      <c r="AS9" s="844"/>
      <c r="AT9" s="233"/>
      <c r="AU9" s="684" t="s">
        <v>390</v>
      </c>
    </row>
    <row r="10" spans="1:47" s="684" customFormat="1" ht="36.75" customHeight="1" x14ac:dyDescent="0.25">
      <c r="A10" s="512" t="s">
        <v>315</v>
      </c>
      <c r="B10" s="512">
        <f>COUNTIF($F$5:F10,F10)</f>
        <v>2</v>
      </c>
      <c r="C10" s="513" t="s">
        <v>984</v>
      </c>
      <c r="D10" s="514" t="s">
        <v>49</v>
      </c>
      <c r="E10" s="599" t="s">
        <v>433</v>
      </c>
      <c r="F10" s="494" t="s">
        <v>1599</v>
      </c>
      <c r="G10" s="494" t="s">
        <v>974</v>
      </c>
      <c r="H10" s="494" t="str">
        <f>VLOOKUP(E10,'[16]Gui chi Quynh'!$C$7:$E$387,3,0)</f>
        <v>A1</v>
      </c>
      <c r="I10" s="494">
        <f>VLOOKUP(H10,Sheet1!$B$2:$C$12,2,TRUE)</f>
        <v>10</v>
      </c>
      <c r="J10" s="494" t="str">
        <f>VLOOKUP($E10,'[17]Gui chi Quynh'!$C$7:$E$387,3,0)</f>
        <v>A1</v>
      </c>
      <c r="K10" s="494">
        <f>VLOOKUP(J10,Sheet1!$B$2:$C$12,2,TRUE)</f>
        <v>10</v>
      </c>
      <c r="L10" s="494" t="str">
        <f>VLOOKUP(E10,'[18]Gui chi Quynh'!$C$7:$F$385,3,0)</f>
        <v>A1</v>
      </c>
      <c r="M10" s="494">
        <f>VLOOKUP(L10,Sheet1!$B$2:$C$12,2,TRUE)</f>
        <v>10</v>
      </c>
      <c r="N10" s="494" t="str">
        <f>VLOOKUP(E10,'[19]Gui chi Quynh'!$C$7:$E$391,3,0)</f>
        <v>A1</v>
      </c>
      <c r="O10" s="494">
        <f>VLOOKUP(N10,Sheet1!$B$2:$C$12,2,TRUE)</f>
        <v>10</v>
      </c>
      <c r="P10" s="494" t="str">
        <f>VLOOKUP(E10,'[20]Gui chi Quynh'!$C$7:$E$391,3,0)</f>
        <v>A1</v>
      </c>
      <c r="Q10" s="494">
        <f>VLOOKUP(P10,Sheet1!$B$2:$C$12,2,TRUE)</f>
        <v>10</v>
      </c>
      <c r="R10" s="494" t="str">
        <f>VLOOKUP($E10,'[21]Gui chi Quynh'!$C$7:$E$390,3,0)</f>
        <v>A1</v>
      </c>
      <c r="S10" s="494">
        <f>VLOOKUP(R10,Sheet1!$B$2:$C$12,2,TRUE)</f>
        <v>10</v>
      </c>
      <c r="T10" s="494" t="str">
        <f>VLOOKUP($E10,'[22]Gui chi Quynh'!$C$7:$E$390,3,0)</f>
        <v>A1</v>
      </c>
      <c r="U10" s="494">
        <f>VLOOKUP(T10,Sheet1!$B$2:$C$12,2,TRUE)</f>
        <v>10</v>
      </c>
      <c r="V10" s="494" t="str">
        <f>VLOOKUP($E10,'[23]Gui chi Quynh'!$C$7:$E$389,3,0)</f>
        <v>A1</v>
      </c>
      <c r="W10" s="494">
        <f>VLOOKUP(V10,Sheet1!$B$2:$C$12,2,TRUE)</f>
        <v>10</v>
      </c>
      <c r="X10" s="494" t="str">
        <f>VLOOKUP($E10,'[24]Gui chi Quynh'!$C$7:$E$389,3,0)</f>
        <v>A1</v>
      </c>
      <c r="Y10" s="494">
        <f>VLOOKUP(X10,Sheet1!$B$2:$C$12,2,TRUE)</f>
        <v>10</v>
      </c>
      <c r="Z10" s="494" t="str">
        <f>VLOOKUP($E10,'[25]Gui chi Quynh'!$C$7:$E$388,3,0)</f>
        <v>A1</v>
      </c>
      <c r="AA10" s="494">
        <f>VLOOKUP(Z10,Sheet1!$B$2:$C$12,2,TRUE)</f>
        <v>10</v>
      </c>
      <c r="AB10" s="494" t="str">
        <f>VLOOKUP($E10,'T5'!$E$9:$AH$337,24,0)</f>
        <v>A1</v>
      </c>
      <c r="AC10" s="494">
        <f>VLOOKUP(AB10,Sheet1!$B$2:$C$12,2,TRUE)</f>
        <v>10</v>
      </c>
      <c r="AD10" s="494"/>
      <c r="AE10" s="494" t="e">
        <f>VLOOKUP(AD10,Sheet1!$B$2:$C$12,2,TRUE)</f>
        <v>#N/A</v>
      </c>
      <c r="AF10" s="592" t="str">
        <f>VLOOKUP($E10,'[26]Tong hop ket qua'!$E$19:$M$219,9,0)</f>
        <v>Xuất sắc</v>
      </c>
      <c r="AG10" s="709">
        <f>ROUND(AVERAGE($H10:$AC10),1)</f>
        <v>10</v>
      </c>
      <c r="AH10" s="709" t="str">
        <f>LEFT((COUNTIF($H10:$AC10,"A*")&amp;"A*")&amp;" + "&amp;(COUNTIF($H10:$AC10,"B*")&amp;"B*")&amp;" + "&amp;(COUNTIF($H10:$AC10,"C*")&amp;"C*")&amp;" +  "&amp;(COUNTIF($H10:$AC10,"D")&amp;"D")&amp; " +  "&amp;(COUNTIF($H10:$AC10,"E")&amp;"E"),4)</f>
        <v>11A*</v>
      </c>
      <c r="AI10" s="709">
        <f t="shared" si="0"/>
        <v>0</v>
      </c>
      <c r="AJ10" s="683"/>
      <c r="AK10" s="494" t="str">
        <f t="shared" si="1"/>
        <v>Xuất sắc</v>
      </c>
      <c r="AL10" s="494" t="str">
        <f>VLOOKUP($E10,'cac dv gui'!$C$111:$AC$119,25,0)</f>
        <v>Xuất sắc</v>
      </c>
      <c r="AM10" s="494" t="str">
        <f>VLOOKUP($E10,'cac dv gui'!$C$111:$AC$119,26,0)</f>
        <v>Xuất sắc</v>
      </c>
      <c r="AN10" s="675"/>
      <c r="AO10" s="494" t="s">
        <v>1130</v>
      </c>
      <c r="AP10" s="675"/>
      <c r="AQ10" s="494" t="str">
        <f t="shared" si="2"/>
        <v>Xuất sắc</v>
      </c>
      <c r="AR10" s="675"/>
      <c r="AS10" s="675"/>
      <c r="AT10" s="494"/>
      <c r="AU10" s="684" t="s">
        <v>390</v>
      </c>
    </row>
    <row r="11" spans="1:47" s="684" customFormat="1" ht="33.75" customHeight="1" x14ac:dyDescent="0.25">
      <c r="A11" s="512" t="s">
        <v>316</v>
      </c>
      <c r="B11" s="512">
        <f>COUNTIF($F$5:F11,F11)</f>
        <v>3</v>
      </c>
      <c r="C11" s="513" t="s">
        <v>984</v>
      </c>
      <c r="D11" s="514" t="s">
        <v>51</v>
      </c>
      <c r="E11" s="599" t="s">
        <v>435</v>
      </c>
      <c r="F11" s="494" t="s">
        <v>1599</v>
      </c>
      <c r="G11" s="494" t="s">
        <v>974</v>
      </c>
      <c r="H11" s="494" t="str">
        <f>VLOOKUP(E11,'[16]Gui chi Quynh'!$C$7:$E$387,3,0)</f>
        <v>A1</v>
      </c>
      <c r="I11" s="494">
        <f>VLOOKUP(H11,Sheet1!$B$2:$C$12,2,TRUE)</f>
        <v>10</v>
      </c>
      <c r="J11" s="494" t="str">
        <f>VLOOKUP($E11,'[17]Gui chi Quynh'!$C$7:$E$387,3,0)</f>
        <v>A1</v>
      </c>
      <c r="K11" s="494">
        <f>VLOOKUP(J11,Sheet1!$B$2:$C$12,2,TRUE)</f>
        <v>10</v>
      </c>
      <c r="L11" s="494" t="str">
        <f>VLOOKUP(E11,'[18]Gui chi Quynh'!$C$7:$F$385,3,0)</f>
        <v>A1</v>
      </c>
      <c r="M11" s="494">
        <f>VLOOKUP(L11,Sheet1!$B$2:$C$12,2,TRUE)</f>
        <v>10</v>
      </c>
      <c r="N11" s="494" t="str">
        <f>VLOOKUP(E11,'[19]Gui chi Quynh'!$C$7:$E$391,3,0)</f>
        <v>A1</v>
      </c>
      <c r="O11" s="494">
        <f>VLOOKUP(N11,Sheet1!$B$2:$C$12,2,TRUE)</f>
        <v>10</v>
      </c>
      <c r="P11" s="494" t="str">
        <f>VLOOKUP(E11,'[20]Gui chi Quynh'!$C$7:$E$391,3,0)</f>
        <v>A1</v>
      </c>
      <c r="Q11" s="494">
        <f>VLOOKUP(P11,Sheet1!$B$2:$C$12,2,TRUE)</f>
        <v>10</v>
      </c>
      <c r="R11" s="494" t="str">
        <f>VLOOKUP($E11,'[21]Gui chi Quynh'!$C$7:$E$390,3,0)</f>
        <v>A1</v>
      </c>
      <c r="S11" s="494">
        <f>VLOOKUP(R11,Sheet1!$B$2:$C$12,2,TRUE)</f>
        <v>10</v>
      </c>
      <c r="T11" s="494" t="str">
        <f>VLOOKUP($E11,'[22]Gui chi Quynh'!$C$7:$E$390,3,0)</f>
        <v>A1</v>
      </c>
      <c r="U11" s="494">
        <f>VLOOKUP(T11,Sheet1!$B$2:$C$12,2,TRUE)</f>
        <v>10</v>
      </c>
      <c r="V11" s="494" t="str">
        <f>VLOOKUP($E11,'[23]Gui chi Quynh'!$C$7:$E$389,3,0)</f>
        <v>A1</v>
      </c>
      <c r="W11" s="494">
        <f>VLOOKUP(V11,Sheet1!$B$2:$C$12,2,TRUE)</f>
        <v>10</v>
      </c>
      <c r="X11" s="494" t="str">
        <f>VLOOKUP($E11,'[24]Gui chi Quynh'!$C$7:$E$389,3,0)</f>
        <v>A1</v>
      </c>
      <c r="Y11" s="494">
        <f>VLOOKUP(X11,Sheet1!$B$2:$C$12,2,TRUE)</f>
        <v>10</v>
      </c>
      <c r="Z11" s="494" t="str">
        <f>VLOOKUP($E11,'[25]Gui chi Quynh'!$C$7:$E$388,3,0)</f>
        <v>A1</v>
      </c>
      <c r="AA11" s="494">
        <f>VLOOKUP(Z11,Sheet1!$B$2:$C$12,2,TRUE)</f>
        <v>10</v>
      </c>
      <c r="AB11" s="494" t="str">
        <f>VLOOKUP($E11,'T5'!$E$9:$AH$337,24,0)</f>
        <v>A2</v>
      </c>
      <c r="AC11" s="494">
        <f>VLOOKUP(AB11,Sheet1!$B$2:$C$12,2,TRUE)</f>
        <v>9</v>
      </c>
      <c r="AD11" s="494"/>
      <c r="AE11" s="494" t="e">
        <f>VLOOKUP(AD11,Sheet1!$B$2:$C$12,2,TRUE)</f>
        <v>#N/A</v>
      </c>
      <c r="AF11" s="592" t="str">
        <f>VLOOKUP($E11,'[26]Tong hop ket qua'!$E$19:$M$219,9,0)</f>
        <v>Tốt</v>
      </c>
      <c r="AG11" s="709">
        <f>ROUND(AVERAGE($H11:$AC11),1)</f>
        <v>9.9</v>
      </c>
      <c r="AH11" s="709" t="str">
        <f>LEFT((COUNTIF($H11:$AC11,"A*")&amp;"A*")&amp;" + "&amp;(COUNTIF($H11:$AC11,"B*")&amp;"B*")&amp;" + "&amp;(COUNTIF($H11:$AC11,"C*")&amp;"C*")&amp;" +  "&amp;(COUNTIF($H11:$AC11,"D")&amp;"D")&amp; " +  "&amp;(COUNTIF($H11:$AC11,"E")&amp;"E"),4)</f>
        <v>11A*</v>
      </c>
      <c r="AI11" s="709">
        <f t="shared" si="0"/>
        <v>0</v>
      </c>
      <c r="AJ11" s="683"/>
      <c r="AK11" s="494" t="str">
        <f t="shared" si="1"/>
        <v>Xuất sắc</v>
      </c>
      <c r="AL11" s="494" t="str">
        <f>VLOOKUP($E11,'cac dv gui'!$C$111:$AC$119,25,0)</f>
        <v>Xuất sắc</v>
      </c>
      <c r="AM11" s="494" t="str">
        <f>VLOOKUP($E11,'cac dv gui'!$C$111:$AC$119,26,0)</f>
        <v>Xuất sắc</v>
      </c>
      <c r="AN11" s="675"/>
      <c r="AO11" s="494"/>
      <c r="AP11" s="675"/>
      <c r="AQ11" s="494" t="str">
        <f t="shared" si="2"/>
        <v>Xuất sắc</v>
      </c>
      <c r="AR11" s="675"/>
      <c r="AS11" s="675"/>
      <c r="AT11" s="494"/>
      <c r="AU11" s="684" t="s">
        <v>390</v>
      </c>
    </row>
    <row r="12" spans="1:47" s="684" customFormat="1" ht="48" customHeight="1" x14ac:dyDescent="0.25">
      <c r="A12" s="512" t="s">
        <v>317</v>
      </c>
      <c r="B12" s="512">
        <f>COUNTIF($F$5:F12,F12)</f>
        <v>4</v>
      </c>
      <c r="C12" s="513" t="s">
        <v>984</v>
      </c>
      <c r="D12" s="514" t="s">
        <v>52</v>
      </c>
      <c r="E12" s="599" t="s">
        <v>436</v>
      </c>
      <c r="F12" s="494" t="s">
        <v>1599</v>
      </c>
      <c r="G12" s="494" t="s">
        <v>974</v>
      </c>
      <c r="H12" s="494" t="str">
        <f>VLOOKUP(E12,'[16]Gui chi Quynh'!$C$7:$E$387,3,0)</f>
        <v>A1</v>
      </c>
      <c r="I12" s="494">
        <f>VLOOKUP(H12,Sheet1!$B$2:$C$12,2,TRUE)</f>
        <v>10</v>
      </c>
      <c r="J12" s="494" t="str">
        <f>VLOOKUP($E12,'[17]Gui chi Quynh'!$C$7:$E$387,3,0)</f>
        <v>A1</v>
      </c>
      <c r="K12" s="494">
        <f>VLOOKUP(J12,Sheet1!$B$2:$C$12,2,TRUE)</f>
        <v>10</v>
      </c>
      <c r="L12" s="494" t="str">
        <f>VLOOKUP(E12,'[18]Gui chi Quynh'!$C$7:$F$385,3,0)</f>
        <v>A1</v>
      </c>
      <c r="M12" s="494">
        <f>VLOOKUP(L12,Sheet1!$B$2:$C$12,2,TRUE)</f>
        <v>10</v>
      </c>
      <c r="N12" s="494" t="str">
        <f>VLOOKUP(E12,'[19]Gui chi Quynh'!$C$7:$E$391,3,0)</f>
        <v>A1</v>
      </c>
      <c r="O12" s="494">
        <f>VLOOKUP(N12,Sheet1!$B$2:$C$12,2,TRUE)</f>
        <v>10</v>
      </c>
      <c r="P12" s="494" t="str">
        <f>VLOOKUP(E12,'[20]Gui chi Quynh'!$C$7:$E$391,3,0)</f>
        <v>A1</v>
      </c>
      <c r="Q12" s="494">
        <f>VLOOKUP(P12,Sheet1!$B$2:$C$12,2,TRUE)</f>
        <v>10</v>
      </c>
      <c r="R12" s="494" t="str">
        <f>VLOOKUP($E12,'[21]Gui chi Quynh'!$C$7:$E$390,3,0)</f>
        <v>A1</v>
      </c>
      <c r="S12" s="494">
        <f>VLOOKUP(R12,Sheet1!$B$2:$C$12,2,TRUE)</f>
        <v>10</v>
      </c>
      <c r="T12" s="494" t="str">
        <f>VLOOKUP($E12,'[22]Gui chi Quynh'!$C$7:$E$390,3,0)</f>
        <v>A1</v>
      </c>
      <c r="U12" s="494">
        <f>VLOOKUP(T12,Sheet1!$B$2:$C$12,2,TRUE)</f>
        <v>10</v>
      </c>
      <c r="V12" s="494" t="str">
        <f>VLOOKUP($E12,'[23]Gui chi Quynh'!$C$7:$E$389,3,0)</f>
        <v>A1</v>
      </c>
      <c r="W12" s="494">
        <f>VLOOKUP(V12,Sheet1!$B$2:$C$12,2,TRUE)</f>
        <v>10</v>
      </c>
      <c r="X12" s="494" t="str">
        <f>VLOOKUP($E12,'[24]Gui chi Quynh'!$C$7:$E$389,3,0)</f>
        <v>A1</v>
      </c>
      <c r="Y12" s="494">
        <f>VLOOKUP(X12,Sheet1!$B$2:$C$12,2,TRUE)</f>
        <v>10</v>
      </c>
      <c r="Z12" s="494" t="str">
        <f>VLOOKUP($E12,'[25]Gui chi Quynh'!$C$7:$E$388,3,0)</f>
        <v>A1</v>
      </c>
      <c r="AA12" s="494">
        <f>VLOOKUP(Z12,Sheet1!$B$2:$C$12,2,TRUE)</f>
        <v>10</v>
      </c>
      <c r="AB12" s="494" t="str">
        <f>VLOOKUP($E12,'T5'!$E$9:$AH$337,24,0)</f>
        <v>A2</v>
      </c>
      <c r="AC12" s="494">
        <f>VLOOKUP(AB12,Sheet1!$B$2:$C$12,2,TRUE)</f>
        <v>9</v>
      </c>
      <c r="AD12" s="494"/>
      <c r="AE12" s="494" t="e">
        <f>VLOOKUP(AD12,Sheet1!$B$2:$C$12,2,TRUE)</f>
        <v>#N/A</v>
      </c>
      <c r="AF12" s="592" t="str">
        <f>VLOOKUP($E12,'[26]Tong hop ket qua'!$E$19:$M$219,9,0)</f>
        <v>Tốt</v>
      </c>
      <c r="AG12" s="709">
        <f>ROUND(AVERAGE($H12:$AC12),1)</f>
        <v>9.9</v>
      </c>
      <c r="AH12" s="709" t="str">
        <f>LEFT((COUNTIF($H12:$AC12,"A*")&amp;"A*")&amp;" + "&amp;(COUNTIF($H12:$AC12,"B*")&amp;"B*")&amp;" + "&amp;(COUNTIF($H12:$AC12,"C*")&amp;"C*")&amp;" +  "&amp;(COUNTIF($H12:$AC12,"D")&amp;"D")&amp; " +  "&amp;(COUNTIF($H12:$AC12,"E")&amp;"E"),4)</f>
        <v>11A*</v>
      </c>
      <c r="AI12" s="709">
        <f t="shared" si="0"/>
        <v>0</v>
      </c>
      <c r="AJ12" s="683"/>
      <c r="AK12" s="494" t="str">
        <f t="shared" si="1"/>
        <v>Xuất sắc</v>
      </c>
      <c r="AL12" s="494" t="str">
        <f>VLOOKUP($E12,'cac dv gui'!$C$111:$AC$119,25,0)</f>
        <v>Xuất sắc</v>
      </c>
      <c r="AM12" s="494" t="str">
        <f>VLOOKUP($E12,'cac dv gui'!$C$111:$AC$119,26,0)</f>
        <v>Xuất sắc</v>
      </c>
      <c r="AN12" s="675"/>
      <c r="AO12" s="494"/>
      <c r="AP12" s="675"/>
      <c r="AQ12" s="494" t="str">
        <f t="shared" si="2"/>
        <v>Xuất sắc</v>
      </c>
      <c r="AR12" s="675"/>
      <c r="AS12" s="675"/>
      <c r="AT12" s="494"/>
      <c r="AU12" s="684" t="s">
        <v>390</v>
      </c>
    </row>
    <row r="13" spans="1:47" s="684" customFormat="1" ht="24.95" customHeight="1" x14ac:dyDescent="0.25">
      <c r="A13" s="512" t="s">
        <v>318</v>
      </c>
      <c r="B13" s="512">
        <f>COUNTIF($F$5:F13,F13)</f>
        <v>5</v>
      </c>
      <c r="C13" s="513" t="s">
        <v>984</v>
      </c>
      <c r="D13" s="514" t="s">
        <v>53</v>
      </c>
      <c r="E13" s="599" t="s">
        <v>437</v>
      </c>
      <c r="F13" s="494" t="s">
        <v>1599</v>
      </c>
      <c r="G13" s="494" t="s">
        <v>974</v>
      </c>
      <c r="H13" s="494" t="str">
        <f>VLOOKUP(E13,'[16]Gui chi Quynh'!$C$7:$E$387,3,0)</f>
        <v>A1</v>
      </c>
      <c r="I13" s="494">
        <f>VLOOKUP(H13,Sheet1!$B$2:$C$12,2,TRUE)</f>
        <v>10</v>
      </c>
      <c r="J13" s="494" t="str">
        <f>VLOOKUP($E13,'[17]Gui chi Quynh'!$C$7:$E$387,3,0)</f>
        <v>A2</v>
      </c>
      <c r="K13" s="494">
        <f>VLOOKUP(J13,Sheet1!$B$2:$C$12,2,TRUE)</f>
        <v>9</v>
      </c>
      <c r="L13" s="494" t="str">
        <f>VLOOKUP(E13,'[18]Gui chi Quynh'!$C$7:$F$385,3,0)</f>
        <v>A2</v>
      </c>
      <c r="M13" s="494">
        <f>VLOOKUP(L13,Sheet1!$B$2:$C$12,2,TRUE)</f>
        <v>9</v>
      </c>
      <c r="N13" s="494" t="str">
        <f>VLOOKUP(E13,'[19]Gui chi Quynh'!$C$7:$E$391,3,0)</f>
        <v>A1</v>
      </c>
      <c r="O13" s="494">
        <f>VLOOKUP(N13,Sheet1!$B$2:$C$12,2,TRUE)</f>
        <v>10</v>
      </c>
      <c r="P13" s="494" t="str">
        <f>VLOOKUP(E13,'[20]Gui chi Quynh'!$C$7:$E$391,3,0)</f>
        <v>A2</v>
      </c>
      <c r="Q13" s="494">
        <f>VLOOKUP(P13,Sheet1!$B$2:$C$12,2,TRUE)</f>
        <v>9</v>
      </c>
      <c r="R13" s="494" t="str">
        <f>VLOOKUP($E13,'[21]Gui chi Quynh'!$C$7:$E$390,3,0)</f>
        <v>A2</v>
      </c>
      <c r="S13" s="494">
        <f>VLOOKUP(R13,Sheet1!$B$2:$C$12,2,TRUE)</f>
        <v>9</v>
      </c>
      <c r="T13" s="494" t="str">
        <f>VLOOKUP($E13,'[22]Gui chi Quynh'!$C$7:$E$390,3,0)</f>
        <v>A2</v>
      </c>
      <c r="U13" s="494">
        <f>VLOOKUP(T13,Sheet1!$B$2:$C$12,2,TRUE)</f>
        <v>9</v>
      </c>
      <c r="V13" s="494" t="str">
        <f>VLOOKUP($E13,'[23]Gui chi Quynh'!$C$7:$E$389,3,0)</f>
        <v>A2</v>
      </c>
      <c r="W13" s="494">
        <f>VLOOKUP(V13,Sheet1!$B$2:$C$12,2,TRUE)</f>
        <v>9</v>
      </c>
      <c r="X13" s="494" t="str">
        <f>VLOOKUP($E13,'[24]Gui chi Quynh'!$C$7:$E$389,3,0)</f>
        <v>A2</v>
      </c>
      <c r="Y13" s="494">
        <f>VLOOKUP(X13,Sheet1!$B$2:$C$12,2,TRUE)</f>
        <v>9</v>
      </c>
      <c r="Z13" s="494" t="str">
        <f>VLOOKUP($E13,'[25]Gui chi Quynh'!$C$7:$E$388,3,0)</f>
        <v>A1</v>
      </c>
      <c r="AA13" s="494">
        <f>VLOOKUP(Z13,Sheet1!$B$2:$C$12,2,TRUE)</f>
        <v>10</v>
      </c>
      <c r="AB13" s="494" t="str">
        <f>VLOOKUP($E13,'T5'!$E$9:$AH$337,24,0)</f>
        <v>A2</v>
      </c>
      <c r="AC13" s="494">
        <f>VLOOKUP(AB13,Sheet1!$B$2:$C$12,2,TRUE)</f>
        <v>9</v>
      </c>
      <c r="AD13" s="494"/>
      <c r="AE13" s="494" t="e">
        <f>VLOOKUP(AD13,Sheet1!$B$2:$C$12,2,TRUE)</f>
        <v>#N/A</v>
      </c>
      <c r="AF13" s="592" t="str">
        <f>VLOOKUP($E13,'[26]Tong hop ket qua'!$E$19:$M$219,9,0)</f>
        <v>Tốt</v>
      </c>
      <c r="AG13" s="709">
        <f>ROUND(AVERAGE($H13:$AC13),1)</f>
        <v>9.3000000000000007</v>
      </c>
      <c r="AH13" s="709" t="str">
        <f>LEFT((COUNTIF($H13:$AC13,"A*")&amp;"A*")&amp;" + "&amp;(COUNTIF($H13:$AC13,"B*")&amp;"B*")&amp;" + "&amp;(COUNTIF($H13:$AC13,"C*")&amp;"C*")&amp;" +  "&amp;(COUNTIF($H13:$AC13,"D")&amp;"D")&amp; " +  "&amp;(COUNTIF($H13:$AC13,"E")&amp;"E"),4)</f>
        <v>11A*</v>
      </c>
      <c r="AI13" s="709">
        <f t="shared" si="0"/>
        <v>0</v>
      </c>
      <c r="AJ13" s="683"/>
      <c r="AK13" s="494" t="str">
        <f t="shared" si="1"/>
        <v>Xuất sắc</v>
      </c>
      <c r="AL13" s="494" t="str">
        <f>VLOOKUP($E13,'cac dv gui'!$C$111:$AC$119,25,0)</f>
        <v>Xuất sắc</v>
      </c>
      <c r="AM13" s="494" t="str">
        <f>VLOOKUP($E13,'cac dv gui'!$C$111:$AC$119,26,0)</f>
        <v>Xuất sắc</v>
      </c>
      <c r="AN13" s="675"/>
      <c r="AO13" s="494"/>
      <c r="AP13" s="675"/>
      <c r="AQ13" s="494" t="str">
        <f t="shared" si="2"/>
        <v>Xuất sắc</v>
      </c>
      <c r="AR13" s="675"/>
      <c r="AS13" s="675"/>
      <c r="AT13" s="494"/>
      <c r="AU13" s="684" t="s">
        <v>391</v>
      </c>
    </row>
    <row r="17" spans="1:47" s="684" customFormat="1" ht="24.95" customHeight="1" x14ac:dyDescent="0.25">
      <c r="A17" s="512" t="s">
        <v>29</v>
      </c>
      <c r="B17" s="512">
        <f>COUNTIF($F$5:F17,F17)</f>
        <v>6</v>
      </c>
      <c r="C17" s="513" t="s">
        <v>985</v>
      </c>
      <c r="D17" s="514" t="s">
        <v>1002</v>
      </c>
      <c r="E17" s="512" t="s">
        <v>1003</v>
      </c>
      <c r="F17" s="494" t="s">
        <v>1599</v>
      </c>
      <c r="G17" s="494" t="s">
        <v>975</v>
      </c>
      <c r="H17" s="494" t="str">
        <f>VLOOKUP(E17,'[16]Gui chi Quynh'!$C$7:$E$387,3,0)</f>
        <v>A3</v>
      </c>
      <c r="I17" s="494">
        <f>VLOOKUP(H17,Sheet1!$B$2:$C$12,2,TRUE)</f>
        <v>8</v>
      </c>
      <c r="J17" s="494" t="str">
        <f>VLOOKUP($E17,'[17]Gui chi Quynh'!$C$7:$E$387,3,0)</f>
        <v>A3</v>
      </c>
      <c r="K17" s="494">
        <f>VLOOKUP(J17,Sheet1!$B$2:$C$12,2,TRUE)</f>
        <v>8</v>
      </c>
      <c r="L17" s="494" t="str">
        <f>VLOOKUP(E17,'[18]Gui chi Quynh'!$C$7:$F$385,3,0)</f>
        <v>A4</v>
      </c>
      <c r="M17" s="494">
        <f>VLOOKUP(L17,Sheet1!$B$2:$C$12,2,TRUE)</f>
        <v>7</v>
      </c>
      <c r="N17" s="494" t="str">
        <f>VLOOKUP(E17,'[19]Gui chi Quynh'!$C$7:$E$391,3,0)</f>
        <v>A3</v>
      </c>
      <c r="O17" s="494">
        <f>VLOOKUP(N17,Sheet1!$B$2:$C$12,2,TRUE)</f>
        <v>8</v>
      </c>
      <c r="P17" s="494" t="str">
        <f>VLOOKUP(E17,'[20]Gui chi Quynh'!$C$7:$E$391,3,0)</f>
        <v>A4</v>
      </c>
      <c r="Q17" s="494">
        <f>VLOOKUP(P17,Sheet1!$B$2:$C$12,2,TRUE)</f>
        <v>7</v>
      </c>
      <c r="R17" s="494" t="str">
        <f>VLOOKUP($E17,'[21]Gui chi Quynh'!$C$7:$E$390,3,0)</f>
        <v>A3</v>
      </c>
      <c r="S17" s="494">
        <f>VLOOKUP(R17,Sheet1!$B$2:$C$12,2,TRUE)</f>
        <v>8</v>
      </c>
      <c r="T17" s="494" t="str">
        <f>VLOOKUP($E17,'[22]Gui chi Quynh'!$C$7:$E$390,3,0)</f>
        <v>A3</v>
      </c>
      <c r="U17" s="494">
        <f>VLOOKUP(T17,Sheet1!$B$2:$C$12,2,TRUE)</f>
        <v>8</v>
      </c>
      <c r="V17" s="494" t="str">
        <f>VLOOKUP($E17,'[23]Gui chi Quynh'!$C$7:$E$389,3,0)</f>
        <v>A3</v>
      </c>
      <c r="W17" s="494">
        <f>VLOOKUP(V17,Sheet1!$B$2:$C$12,2,TRUE)</f>
        <v>8</v>
      </c>
      <c r="X17" s="494" t="str">
        <f>VLOOKUP($E17,'[24]Gui chi Quynh'!$C$7:$E$389,3,0)</f>
        <v>A3</v>
      </c>
      <c r="Y17" s="494">
        <f>VLOOKUP(X17,Sheet1!$B$2:$C$12,2,TRUE)</f>
        <v>8</v>
      </c>
      <c r="Z17" s="494" t="str">
        <f>VLOOKUP($E17,'[25]Gui chi Quynh'!$C$7:$E$388,3,0)</f>
        <v>A3</v>
      </c>
      <c r="AA17" s="494">
        <f>VLOOKUP(Z17,Sheet1!$B$2:$C$12,2,TRUE)</f>
        <v>8</v>
      </c>
      <c r="AB17" s="494" t="str">
        <f>VLOOKUP($E17,'T5'!$E$9:$AH$337,24,0)</f>
        <v>A4</v>
      </c>
      <c r="AC17" s="494">
        <f>VLOOKUP(AB17,Sheet1!$B$2:$C$12,2,TRUE)</f>
        <v>7</v>
      </c>
      <c r="AD17" s="494"/>
      <c r="AE17" s="494" t="e">
        <f>VLOOKUP(AD17,Sheet1!$B$2:$C$12,2,TRUE)</f>
        <v>#N/A</v>
      </c>
      <c r="AF17" s="592" t="str">
        <f>VLOOKUP($E17,'[26]Tong hop ket qua'!$E$19:$M$219,9,0)</f>
        <v>Tốt</v>
      </c>
      <c r="AG17" s="709">
        <f>(I17+K17+M17+O17+Q17+S17+U17+W17+Y17+AA17+AC17)/11</f>
        <v>7.7272727272727275</v>
      </c>
      <c r="AH17" s="709" t="str">
        <f t="shared" ref="AH17:AH26" si="3">LEFT((COUNTIF($H17:$AC17,"A*")&amp;"A*")&amp;" + "&amp;(COUNTIF($H17:$AC17,"B*")&amp;"B*")&amp;" + "&amp;(COUNTIF($H17:$AC17,"C*")&amp;"C*")&amp;" +  "&amp;(COUNTIF($H17:$AC17,"D")&amp;"D")&amp; " +  "&amp;(COUNTIF($H17:$AC17,"E")&amp;"E"),4)</f>
        <v>11A*</v>
      </c>
      <c r="AI17" s="709">
        <f t="shared" ref="AI17:AI48" si="4">COUNTIF($H17:$AB17,"B1")*1+COUNTIF($H17:$AB17,"B2")*1+COUNTIF($H17:$AB17,"C1")*1+COUNTIF($H17:$AB17,"C2")*1+COUNTIF($H17:$AB17,"D")*12+COUNTIF($H17:$AB17,"E")*15</f>
        <v>0</v>
      </c>
      <c r="AJ17" s="683"/>
      <c r="AK17" s="494" t="str">
        <f t="shared" ref="AK17:AK48" si="5">IF(AND(8&lt;=$AG17,$AI17=0),"Xuất sắc",IF(AND(6&lt;$AG17,$AG17&lt;8),"Tốt",IF(AND(6&lt;$AG17,$AI17&lt;12),"Tốt",IF(AND(5&lt;$AG17,$AG17&lt;6),"Hoàn thành NV",IF(AND(5&lt;$AG17,$AI17&lt;15),"Hoàn thành NV","Không hoàn thành NV")))))</f>
        <v>Tốt</v>
      </c>
      <c r="AL17" s="494" t="str">
        <f>VLOOKUP($E17,'cac dv gui'!$C$111:$AC$119,25,0)</f>
        <v>Tốt</v>
      </c>
      <c r="AM17" s="494" t="str">
        <f>VLOOKUP($E17,'cac dv gui'!$C$111:$AC$119,26,0)</f>
        <v>Tốt</v>
      </c>
      <c r="AN17" s="675"/>
      <c r="AO17" s="494"/>
      <c r="AP17" s="675"/>
      <c r="AQ17" s="494" t="str">
        <f t="shared" ref="AQ17:AQ48" si="6">AK17</f>
        <v>Tốt</v>
      </c>
      <c r="AR17" s="675"/>
      <c r="AS17" s="675"/>
      <c r="AT17" s="494"/>
      <c r="AU17" s="684" t="s">
        <v>392</v>
      </c>
    </row>
    <row r="18" spans="1:47" s="684" customFormat="1" ht="24.95" customHeight="1" x14ac:dyDescent="0.25">
      <c r="A18" s="512" t="s">
        <v>31</v>
      </c>
      <c r="B18" s="512">
        <f>COUNTIF($F$5:F18,F18)</f>
        <v>1</v>
      </c>
      <c r="C18" s="513" t="s">
        <v>984</v>
      </c>
      <c r="D18" s="552" t="s">
        <v>85</v>
      </c>
      <c r="E18" s="520" t="s">
        <v>471</v>
      </c>
      <c r="F18" s="494" t="s">
        <v>1620</v>
      </c>
      <c r="G18" s="494" t="s">
        <v>974</v>
      </c>
      <c r="H18" s="494" t="str">
        <f>VLOOKUP(E18,'[16]Gui chi Quynh'!$C$7:$E$387,3,0)</f>
        <v>A1</v>
      </c>
      <c r="I18" s="494">
        <f>VLOOKUP(H18,Sheet1!$B$2:$C$12,2,TRUE)</f>
        <v>10</v>
      </c>
      <c r="J18" s="494" t="str">
        <f>VLOOKUP($E18,'[17]Gui chi Quynh'!$C$7:$E$387,3,0)</f>
        <v>A1</v>
      </c>
      <c r="K18" s="494">
        <f>VLOOKUP(J18,Sheet1!$B$2:$C$12,2,TRUE)</f>
        <v>10</v>
      </c>
      <c r="L18" s="494" t="str">
        <f>VLOOKUP(E18,'[18]Gui chi Quynh'!$C$7:$F$385,3,0)</f>
        <v>A1</v>
      </c>
      <c r="M18" s="494">
        <f>VLOOKUP(L18,Sheet1!$B$2:$C$12,2,TRUE)</f>
        <v>10</v>
      </c>
      <c r="N18" s="494" t="str">
        <f>VLOOKUP(E18,'[19]Gui chi Quynh'!$C$7:$E$391,3,0)</f>
        <v>A1</v>
      </c>
      <c r="O18" s="494">
        <f>VLOOKUP(N18,Sheet1!$B$2:$C$12,2,TRUE)</f>
        <v>10</v>
      </c>
      <c r="P18" s="494" t="str">
        <f>VLOOKUP(E18,'[20]Gui chi Quynh'!$C$7:$E$391,3,0)</f>
        <v>A1</v>
      </c>
      <c r="Q18" s="494">
        <f>VLOOKUP(P18,Sheet1!$B$2:$C$12,2,TRUE)</f>
        <v>10</v>
      </c>
      <c r="R18" s="494" t="str">
        <f>VLOOKUP($E18,'[21]Gui chi Quynh'!$C$7:$E$390,3,0)</f>
        <v>A1</v>
      </c>
      <c r="S18" s="494">
        <f>VLOOKUP(R18,Sheet1!$B$2:$C$12,2,TRUE)</f>
        <v>10</v>
      </c>
      <c r="T18" s="494" t="str">
        <f>VLOOKUP($E18,'[22]Gui chi Quynh'!$C$7:$E$390,3,0)</f>
        <v>A1</v>
      </c>
      <c r="U18" s="494">
        <f>VLOOKUP(T18,Sheet1!$B$2:$C$12,2,TRUE)</f>
        <v>10</v>
      </c>
      <c r="V18" s="494" t="str">
        <f>VLOOKUP($E18,'[23]Gui chi Quynh'!$C$7:$E$389,3,0)</f>
        <v>A3</v>
      </c>
      <c r="W18" s="494">
        <f>VLOOKUP(V18,Sheet1!$B$2:$C$12,2,TRUE)</f>
        <v>8</v>
      </c>
      <c r="X18" s="494" t="str">
        <f>VLOOKUP($E18,'[24]Gui chi Quynh'!$C$7:$E$389,3,0)</f>
        <v>A1</v>
      </c>
      <c r="Y18" s="494">
        <f>VLOOKUP(X18,Sheet1!$B$2:$C$12,2,TRUE)</f>
        <v>10</v>
      </c>
      <c r="Z18" s="494" t="str">
        <f>VLOOKUP($E18,'[25]Gui chi Quynh'!$C$7:$E$388,3,0)</f>
        <v>A1</v>
      </c>
      <c r="AA18" s="494">
        <f>VLOOKUP(Z18,Sheet1!$B$2:$C$12,2,TRUE)</f>
        <v>10</v>
      </c>
      <c r="AB18" s="494" t="str">
        <f>VLOOKUP($E18,'T5'!$E$9:$AH$337,24,0)</f>
        <v>A2</v>
      </c>
      <c r="AC18" s="494">
        <f>VLOOKUP(AB18,Sheet1!$B$2:$C$12,2,TRUE)</f>
        <v>9</v>
      </c>
      <c r="AD18" s="494"/>
      <c r="AE18" s="494" t="e">
        <f>VLOOKUP(AD18,Sheet1!$B$2:$C$12,2,TRUE)</f>
        <v>#N/A</v>
      </c>
      <c r="AF18" s="592"/>
      <c r="AG18" s="709">
        <f t="shared" ref="AG18:AG24" si="7">ROUND(AVERAGE($H18:$AC18),1)</f>
        <v>9.6999999999999993</v>
      </c>
      <c r="AH18" s="709" t="str">
        <f t="shared" si="3"/>
        <v>11A*</v>
      </c>
      <c r="AI18" s="709">
        <f t="shared" si="4"/>
        <v>0</v>
      </c>
      <c r="AJ18" s="683"/>
      <c r="AK18" s="494" t="str">
        <f t="shared" si="5"/>
        <v>Xuất sắc</v>
      </c>
      <c r="AL18" s="494" t="str">
        <f>VLOOKUP($E18,'cac dv gui'!$C$81:$AC$88,25,0)</f>
        <v>Tốt</v>
      </c>
      <c r="AM18" s="494" t="str">
        <f>VLOOKUP($E18,'cac dv gui'!$C$81:$AC$88,26,0)</f>
        <v>Xuất sắc</v>
      </c>
      <c r="AN18" s="675"/>
      <c r="AO18" s="494" t="s">
        <v>1130</v>
      </c>
      <c r="AP18" s="675"/>
      <c r="AQ18" s="494" t="str">
        <f t="shared" si="6"/>
        <v>Xuất sắc</v>
      </c>
      <c r="AR18" s="675"/>
      <c r="AS18" s="675"/>
      <c r="AT18" s="494"/>
      <c r="AU18" s="684" t="s">
        <v>391</v>
      </c>
    </row>
    <row r="19" spans="1:47" s="684" customFormat="1" ht="24.95" customHeight="1" x14ac:dyDescent="0.25">
      <c r="A19" s="512" t="s">
        <v>33</v>
      </c>
      <c r="B19" s="512">
        <f>COUNTIF($F$5:F19,F19)</f>
        <v>2</v>
      </c>
      <c r="C19" s="513" t="s">
        <v>984</v>
      </c>
      <c r="D19" s="514" t="s">
        <v>50</v>
      </c>
      <c r="E19" s="599" t="s">
        <v>434</v>
      </c>
      <c r="F19" s="494" t="s">
        <v>1620</v>
      </c>
      <c r="G19" s="494" t="s">
        <v>974</v>
      </c>
      <c r="H19" s="494" t="str">
        <f>VLOOKUP(E19,'[16]Gui chi Quynh'!$C$7:$E$387,3,0)</f>
        <v>A2</v>
      </c>
      <c r="I19" s="494">
        <f>VLOOKUP(H19,Sheet1!$B$2:$C$12,2,TRUE)</f>
        <v>9</v>
      </c>
      <c r="J19" s="494" t="str">
        <f>VLOOKUP($E19,'[17]Gui chi Quynh'!$C$7:$E$387,3,0)</f>
        <v>A2</v>
      </c>
      <c r="K19" s="494">
        <f>VLOOKUP(J19,Sheet1!$B$2:$C$12,2,TRUE)</f>
        <v>9</v>
      </c>
      <c r="L19" s="494" t="str">
        <f>VLOOKUP(E19,'[18]Gui chi Quynh'!$C$7:$F$385,3,0)</f>
        <v>A2</v>
      </c>
      <c r="M19" s="494">
        <f>VLOOKUP(L19,Sheet1!$B$2:$C$12,2,TRUE)</f>
        <v>9</v>
      </c>
      <c r="N19" s="494" t="str">
        <f>VLOOKUP(E19,'[19]Gui chi Quynh'!$C$7:$E$391,3,0)</f>
        <v>A2</v>
      </c>
      <c r="O19" s="494">
        <f>VLOOKUP(N19,Sheet1!$B$2:$C$12,2,TRUE)</f>
        <v>9</v>
      </c>
      <c r="P19" s="494" t="str">
        <f>VLOOKUP(E19,'[20]Gui chi Quynh'!$C$7:$E$391,3,0)</f>
        <v>A2</v>
      </c>
      <c r="Q19" s="494">
        <f>VLOOKUP(P19,Sheet1!$B$2:$C$12,2,TRUE)</f>
        <v>9</v>
      </c>
      <c r="R19" s="494" t="str">
        <f>VLOOKUP($E19,'[21]Gui chi Quynh'!$C$7:$E$390,3,0)</f>
        <v>A2</v>
      </c>
      <c r="S19" s="494">
        <f>VLOOKUP(R19,Sheet1!$B$2:$C$12,2,TRUE)</f>
        <v>9</v>
      </c>
      <c r="T19" s="494" t="str">
        <f>VLOOKUP($E19,'[22]Gui chi Quynh'!$C$7:$E$390,3,0)</f>
        <v>A2</v>
      </c>
      <c r="U19" s="494">
        <f>VLOOKUP(T19,Sheet1!$B$2:$C$12,2,TRUE)</f>
        <v>9</v>
      </c>
      <c r="V19" s="494" t="str">
        <f>VLOOKUP($E19,'[23]Gui chi Quynh'!$C$7:$E$389,3,0)</f>
        <v>A2</v>
      </c>
      <c r="W19" s="494">
        <f>VLOOKUP(V19,Sheet1!$B$2:$C$12,2,TRUE)</f>
        <v>9</v>
      </c>
      <c r="X19" s="494" t="str">
        <f>VLOOKUP($E19,'[24]Gui chi Quynh'!$C$7:$E$389,3,0)</f>
        <v>A2</v>
      </c>
      <c r="Y19" s="494">
        <f>VLOOKUP(X19,Sheet1!$B$2:$C$12,2,TRUE)</f>
        <v>9</v>
      </c>
      <c r="Z19" s="494" t="str">
        <f>VLOOKUP($E19,'[25]Gui chi Quynh'!$C$7:$E$388,3,0)</f>
        <v>A2</v>
      </c>
      <c r="AA19" s="494">
        <f>VLOOKUP(Z19,Sheet1!$B$2:$C$12,2,TRUE)</f>
        <v>9</v>
      </c>
      <c r="AB19" s="494" t="str">
        <f>VLOOKUP($E19,'T5'!$E$9:$AH$337,24,0)</f>
        <v>A2</v>
      </c>
      <c r="AC19" s="494">
        <f>VLOOKUP(AB19,Sheet1!$B$2:$C$12,2,TRUE)</f>
        <v>9</v>
      </c>
      <c r="AD19" s="494"/>
      <c r="AE19" s="494" t="e">
        <f>VLOOKUP(AD19,Sheet1!$B$2:$C$12,2,TRUE)</f>
        <v>#N/A</v>
      </c>
      <c r="AF19" s="592" t="str">
        <f>VLOOKUP($E19,'[26]Tong hop ket qua'!$E$19:$M$219,9,0)</f>
        <v>Tốt</v>
      </c>
      <c r="AG19" s="709">
        <f t="shared" si="7"/>
        <v>9</v>
      </c>
      <c r="AH19" s="709" t="str">
        <f t="shared" si="3"/>
        <v>11A*</v>
      </c>
      <c r="AI19" s="709">
        <f t="shared" si="4"/>
        <v>0</v>
      </c>
      <c r="AJ19" s="683"/>
      <c r="AK19" s="494" t="str">
        <f t="shared" si="5"/>
        <v>Xuất sắc</v>
      </c>
      <c r="AL19" s="494" t="str">
        <f>VLOOKUP($E19,'cac dv gui'!$C$81:$AC$88,25,0)</f>
        <v>Xuất sắc</v>
      </c>
      <c r="AM19" s="494" t="str">
        <f>VLOOKUP($E19,'cac dv gui'!$C$81:$AC$88,26,0)</f>
        <v>Xuất sắc</v>
      </c>
      <c r="AN19" s="675"/>
      <c r="AO19" s="494" t="s">
        <v>1130</v>
      </c>
      <c r="AP19" s="675"/>
      <c r="AQ19" s="494" t="str">
        <f t="shared" si="6"/>
        <v>Xuất sắc</v>
      </c>
      <c r="AR19" s="675"/>
      <c r="AS19" s="675"/>
      <c r="AT19" s="494"/>
      <c r="AU19" s="684" t="s">
        <v>391</v>
      </c>
    </row>
    <row r="20" spans="1:47" s="684" customFormat="1" ht="24.95" customHeight="1" x14ac:dyDescent="0.25">
      <c r="A20" s="512" t="s">
        <v>35</v>
      </c>
      <c r="B20" s="512">
        <f>COUNTIF($F$5:F20,F20)</f>
        <v>3</v>
      </c>
      <c r="C20" s="513" t="s">
        <v>984</v>
      </c>
      <c r="D20" s="552" t="s">
        <v>864</v>
      </c>
      <c r="E20" s="520" t="s">
        <v>544</v>
      </c>
      <c r="F20" s="494" t="s">
        <v>1620</v>
      </c>
      <c r="G20" s="494" t="s">
        <v>974</v>
      </c>
      <c r="H20" s="494" t="str">
        <f>VLOOKUP(E20,'[16]Gui chi Quynh'!$C$7:$E$387,3,0)</f>
        <v>A2</v>
      </c>
      <c r="I20" s="494">
        <f>VLOOKUP(H20,Sheet1!$B$2:$C$12,2,TRUE)</f>
        <v>9</v>
      </c>
      <c r="J20" s="494" t="str">
        <f>VLOOKUP($E20,'[17]Gui chi Quynh'!$C$7:$E$387,3,0)</f>
        <v>A2</v>
      </c>
      <c r="K20" s="494">
        <f>VLOOKUP(J20,Sheet1!$B$2:$C$12,2,TRUE)</f>
        <v>9</v>
      </c>
      <c r="L20" s="494" t="str">
        <f>VLOOKUP(E20,'[18]Gui chi Quynh'!$C$7:$F$385,3,0)</f>
        <v>A2</v>
      </c>
      <c r="M20" s="494">
        <f>VLOOKUP(L20,Sheet1!$B$2:$C$12,2,TRUE)</f>
        <v>9</v>
      </c>
      <c r="N20" s="494" t="str">
        <f>VLOOKUP(E20,'[19]Gui chi Quynh'!$C$7:$E$391,3,0)</f>
        <v>A2</v>
      </c>
      <c r="O20" s="494">
        <f>VLOOKUP(N20,Sheet1!$B$2:$C$12,2,TRUE)</f>
        <v>9</v>
      </c>
      <c r="P20" s="494" t="str">
        <f>VLOOKUP(E20,'[20]Gui chi Quynh'!$C$7:$E$391,3,0)</f>
        <v>A1</v>
      </c>
      <c r="Q20" s="494">
        <f>VLOOKUP(P20,Sheet1!$B$2:$C$12,2,TRUE)</f>
        <v>10</v>
      </c>
      <c r="R20" s="494" t="str">
        <f>VLOOKUP($E20,'[21]Gui chi Quynh'!$C$7:$E$390,3,0)</f>
        <v>A1</v>
      </c>
      <c r="S20" s="494">
        <f>VLOOKUP(R20,Sheet1!$B$2:$C$12,2,TRUE)</f>
        <v>10</v>
      </c>
      <c r="T20" s="494" t="str">
        <f>VLOOKUP($E20,'[22]Gui chi Quynh'!$C$7:$E$390,3,0)</f>
        <v>A3</v>
      </c>
      <c r="U20" s="494">
        <f>VLOOKUP(T20,Sheet1!$B$2:$C$12,2,TRUE)</f>
        <v>8</v>
      </c>
      <c r="V20" s="494" t="str">
        <f>VLOOKUP($E20,'[23]Gui chi Quynh'!$C$7:$E$389,3,0)</f>
        <v>A3</v>
      </c>
      <c r="W20" s="494">
        <f>VLOOKUP(V20,Sheet1!$B$2:$C$12,2,TRUE)</f>
        <v>8</v>
      </c>
      <c r="X20" s="494" t="str">
        <f>VLOOKUP($E20,'[24]Gui chi Quynh'!$C$7:$E$389,3,0)</f>
        <v>A2</v>
      </c>
      <c r="Y20" s="494">
        <f>VLOOKUP(X20,Sheet1!$B$2:$C$12,2,TRUE)</f>
        <v>9</v>
      </c>
      <c r="Z20" s="494" t="str">
        <f>VLOOKUP($E20,'[25]Gui chi Quynh'!$C$7:$E$388,3,0)</f>
        <v>A2</v>
      </c>
      <c r="AA20" s="494">
        <f>VLOOKUP(Z20,Sheet1!$B$2:$C$12,2,TRUE)</f>
        <v>9</v>
      </c>
      <c r="AB20" s="494" t="str">
        <f>VLOOKUP($E20,'T5'!$E$9:$AH$337,24,0)</f>
        <v>A2</v>
      </c>
      <c r="AC20" s="494">
        <f>VLOOKUP(AB20,Sheet1!$B$2:$C$12,2,TRUE)</f>
        <v>9</v>
      </c>
      <c r="AD20" s="494"/>
      <c r="AE20" s="494" t="e">
        <f>VLOOKUP(AD20,Sheet1!$B$2:$C$12,2,TRUE)</f>
        <v>#N/A</v>
      </c>
      <c r="AF20" s="592" t="str">
        <f>VLOOKUP($E20,'[26]Tong hop ket qua'!$E$19:$M$219,9,0)</f>
        <v>Tốt</v>
      </c>
      <c r="AG20" s="709">
        <f t="shared" si="7"/>
        <v>9</v>
      </c>
      <c r="AH20" s="709" t="str">
        <f t="shared" si="3"/>
        <v>11A*</v>
      </c>
      <c r="AI20" s="709">
        <f t="shared" si="4"/>
        <v>0</v>
      </c>
      <c r="AJ20" s="683"/>
      <c r="AK20" s="494" t="str">
        <f t="shared" si="5"/>
        <v>Xuất sắc</v>
      </c>
      <c r="AL20" s="494" t="str">
        <f>VLOOKUP($E20,'cac dv gui'!$C$81:$AC$88,25,0)</f>
        <v>Tốt</v>
      </c>
      <c r="AM20" s="494" t="str">
        <f>VLOOKUP($E20,'cac dv gui'!$C$81:$AC$88,26,0)</f>
        <v>Xuất sắc</v>
      </c>
      <c r="AN20" s="675"/>
      <c r="AO20" s="494"/>
      <c r="AP20" s="675"/>
      <c r="AQ20" s="494" t="str">
        <f t="shared" si="6"/>
        <v>Xuất sắc</v>
      </c>
      <c r="AR20" s="675"/>
      <c r="AS20" s="675"/>
      <c r="AT20" s="494"/>
      <c r="AU20" s="684" t="s">
        <v>391</v>
      </c>
    </row>
    <row r="21" spans="1:47" s="684" customFormat="1" ht="36" customHeight="1" x14ac:dyDescent="0.25">
      <c r="A21" s="512" t="s">
        <v>37</v>
      </c>
      <c r="B21" s="512">
        <f>COUNTIF($F$5:F21,F21)</f>
        <v>4</v>
      </c>
      <c r="C21" s="513" t="s">
        <v>984</v>
      </c>
      <c r="D21" s="514" t="s">
        <v>88</v>
      </c>
      <c r="E21" s="512" t="s">
        <v>474</v>
      </c>
      <c r="F21" s="494" t="s">
        <v>1620</v>
      </c>
      <c r="G21" s="494" t="s">
        <v>974</v>
      </c>
      <c r="H21" s="494" t="str">
        <f>VLOOKUP(E21,'[16]Gui chi Quynh'!$C$7:$E$387,3,0)</f>
        <v>A3</v>
      </c>
      <c r="I21" s="494">
        <f>VLOOKUP(H21,Sheet1!$B$2:$C$12,2,TRUE)</f>
        <v>8</v>
      </c>
      <c r="J21" s="494" t="str">
        <f>VLOOKUP($E21,'[17]Gui chi Quynh'!$C$7:$E$387,3,0)</f>
        <v>A4</v>
      </c>
      <c r="K21" s="494">
        <f>VLOOKUP(J21,Sheet1!$B$2:$C$12,2,TRUE)</f>
        <v>7</v>
      </c>
      <c r="L21" s="494" t="str">
        <f>VLOOKUP(E21,'[18]Gui chi Quynh'!$C$7:$F$385,3,0)</f>
        <v>A2</v>
      </c>
      <c r="M21" s="494">
        <f>VLOOKUP(L21,Sheet1!$B$2:$C$12,2,TRUE)</f>
        <v>9</v>
      </c>
      <c r="N21" s="494" t="str">
        <f>VLOOKUP(E21,'[19]Gui chi Quynh'!$C$7:$E$391,3,0)</f>
        <v>A3</v>
      </c>
      <c r="O21" s="494">
        <f>VLOOKUP(N21,Sheet1!$B$2:$C$12,2,TRUE)</f>
        <v>8</v>
      </c>
      <c r="P21" s="494" t="str">
        <f>VLOOKUP(E21,'[20]Gui chi Quynh'!$C$7:$E$391,3,0)</f>
        <v>A3</v>
      </c>
      <c r="Q21" s="494">
        <f>VLOOKUP(P21,Sheet1!$B$2:$C$12,2,TRUE)</f>
        <v>8</v>
      </c>
      <c r="R21" s="494" t="str">
        <f>VLOOKUP($E21,'[21]Gui chi Quynh'!$C$7:$E$390,3,0)</f>
        <v>A3</v>
      </c>
      <c r="S21" s="494">
        <f>VLOOKUP(R21,Sheet1!$B$2:$C$12,2,TRUE)</f>
        <v>8</v>
      </c>
      <c r="T21" s="494" t="str">
        <f>VLOOKUP($E21,'[22]Gui chi Quynh'!$C$7:$E$390,3,0)</f>
        <v>A3</v>
      </c>
      <c r="U21" s="494">
        <f>VLOOKUP(T21,Sheet1!$B$2:$C$12,2,TRUE)</f>
        <v>8</v>
      </c>
      <c r="V21" s="494" t="str">
        <f>VLOOKUP($E21,'[23]Gui chi Quynh'!$C$7:$E$389,3,0)</f>
        <v>A3</v>
      </c>
      <c r="W21" s="494">
        <f>VLOOKUP(V21,Sheet1!$B$2:$C$12,2,TRUE)</f>
        <v>8</v>
      </c>
      <c r="X21" s="494" t="str">
        <f>VLOOKUP($E21,'[24]Gui chi Quynh'!$C$7:$E$389,3,0)</f>
        <v>A3</v>
      </c>
      <c r="Y21" s="494">
        <f>VLOOKUP(X21,Sheet1!$B$2:$C$12,2,TRUE)</f>
        <v>8</v>
      </c>
      <c r="Z21" s="494" t="str">
        <f>VLOOKUP($E21,'[25]Gui chi Quynh'!$C$7:$E$388,3,0)</f>
        <v>A3</v>
      </c>
      <c r="AA21" s="494">
        <f>VLOOKUP(Z21,Sheet1!$B$2:$C$12,2,TRUE)</f>
        <v>8</v>
      </c>
      <c r="AB21" s="494" t="str">
        <f>VLOOKUP($E21,'T5'!$E$9:$AH$337,24,0)</f>
        <v>A3</v>
      </c>
      <c r="AC21" s="494">
        <f>VLOOKUP(AB21,Sheet1!$B$2:$C$12,2,TRUE)</f>
        <v>8</v>
      </c>
      <c r="AD21" s="494"/>
      <c r="AE21" s="494" t="e">
        <f>VLOOKUP(AD21,Sheet1!$B$2:$C$12,2,TRUE)</f>
        <v>#N/A</v>
      </c>
      <c r="AF21" s="592" t="str">
        <f>VLOOKUP($E21,'[26]Tong hop ket qua'!$E$19:$M$219,9,0)</f>
        <v>Khá</v>
      </c>
      <c r="AG21" s="709">
        <f t="shared" si="7"/>
        <v>8</v>
      </c>
      <c r="AH21" s="709" t="str">
        <f t="shared" si="3"/>
        <v>11A*</v>
      </c>
      <c r="AI21" s="709">
        <f t="shared" si="4"/>
        <v>0</v>
      </c>
      <c r="AJ21" s="683"/>
      <c r="AK21" s="494" t="str">
        <f t="shared" si="5"/>
        <v>Xuất sắc</v>
      </c>
      <c r="AL21" s="494" t="str">
        <f>VLOOKUP($E21,'cac dv gui'!$C$81:$AC$88,25,0)</f>
        <v>Tốt</v>
      </c>
      <c r="AM21" s="494" t="str">
        <f>VLOOKUP($E21,'cac dv gui'!$C$81:$AC$88,26,0)</f>
        <v>Xuất sắc</v>
      </c>
      <c r="AN21" s="675"/>
      <c r="AO21" s="494"/>
      <c r="AP21" s="675"/>
      <c r="AQ21" s="494" t="str">
        <f t="shared" si="6"/>
        <v>Xuất sắc</v>
      </c>
      <c r="AR21" s="675"/>
      <c r="AS21" s="675"/>
      <c r="AT21" s="494"/>
      <c r="AU21" s="684" t="s">
        <v>392</v>
      </c>
    </row>
    <row r="22" spans="1:47" s="684" customFormat="1" ht="24.95" customHeight="1" x14ac:dyDescent="0.25">
      <c r="A22" s="512" t="s">
        <v>38</v>
      </c>
      <c r="B22" s="512">
        <f>COUNTIF($F$5:F22,F22)</f>
        <v>5</v>
      </c>
      <c r="C22" s="513" t="s">
        <v>984</v>
      </c>
      <c r="D22" s="514" t="s">
        <v>4</v>
      </c>
      <c r="E22" s="512" t="s">
        <v>475</v>
      </c>
      <c r="F22" s="494" t="s">
        <v>1620</v>
      </c>
      <c r="G22" s="494" t="s">
        <v>974</v>
      </c>
      <c r="H22" s="494" t="str">
        <f>VLOOKUP(E22,'[16]Gui chi Quynh'!$C$7:$E$387,3,0)</f>
        <v>A1</v>
      </c>
      <c r="I22" s="494">
        <f>VLOOKUP(H22,Sheet1!$B$2:$C$12,2,TRUE)</f>
        <v>10</v>
      </c>
      <c r="J22" s="494" t="str">
        <f>VLOOKUP($E22,'[17]Gui chi Quynh'!$C$7:$E$387,3,0)</f>
        <v>A1</v>
      </c>
      <c r="K22" s="494">
        <f>VLOOKUP(J22,Sheet1!$B$2:$C$12,2,TRUE)</f>
        <v>10</v>
      </c>
      <c r="L22" s="494" t="str">
        <f>VLOOKUP(E22,'[18]Gui chi Quynh'!$C$7:$F$385,3,0)</f>
        <v>A1</v>
      </c>
      <c r="M22" s="494">
        <f>VLOOKUP(L22,Sheet1!$B$2:$C$12,2,TRUE)</f>
        <v>10</v>
      </c>
      <c r="N22" s="494" t="str">
        <f>VLOOKUP(E22,'[19]Gui chi Quynh'!$C$7:$E$391,3,0)</f>
        <v>A2</v>
      </c>
      <c r="O22" s="494">
        <f>VLOOKUP(N22,Sheet1!$B$2:$C$12,2,TRUE)</f>
        <v>9</v>
      </c>
      <c r="P22" s="494" t="str">
        <f>VLOOKUP(E22,'[20]Gui chi Quynh'!$C$7:$E$391,3,0)</f>
        <v>A1</v>
      </c>
      <c r="Q22" s="494">
        <f>VLOOKUP(P22,Sheet1!$B$2:$C$12,2,TRUE)</f>
        <v>10</v>
      </c>
      <c r="R22" s="494" t="str">
        <f>VLOOKUP($E22,'[21]Gui chi Quynh'!$C$7:$E$390,3,0)</f>
        <v>A2</v>
      </c>
      <c r="S22" s="494">
        <f>VLOOKUP(R22,Sheet1!$B$2:$C$12,2,TRUE)</f>
        <v>9</v>
      </c>
      <c r="T22" s="494" t="str">
        <f>VLOOKUP($E22,'[22]Gui chi Quynh'!$C$7:$E$390,3,0)</f>
        <v>A2</v>
      </c>
      <c r="U22" s="494">
        <f>VLOOKUP(T22,Sheet1!$B$2:$C$12,2,TRUE)</f>
        <v>9</v>
      </c>
      <c r="V22" s="494" t="str">
        <f>VLOOKUP($E22,'[23]Gui chi Quynh'!$C$7:$E$389,3,0)</f>
        <v>A1</v>
      </c>
      <c r="W22" s="494">
        <f>VLOOKUP(V22,Sheet1!$B$2:$C$12,2,TRUE)</f>
        <v>10</v>
      </c>
      <c r="X22" s="494" t="str">
        <f>VLOOKUP($E22,'[24]Gui chi Quynh'!$C$7:$E$389,3,0)</f>
        <v>A2</v>
      </c>
      <c r="Y22" s="494">
        <f>VLOOKUP(X22,Sheet1!$B$2:$C$12,2,TRUE)</f>
        <v>9</v>
      </c>
      <c r="Z22" s="494" t="str">
        <f>VLOOKUP($E22,'[25]Gui chi Quynh'!$C$7:$E$388,3,0)</f>
        <v>A2</v>
      </c>
      <c r="AA22" s="494">
        <f>VLOOKUP(Z22,Sheet1!$B$2:$C$12,2,TRUE)</f>
        <v>9</v>
      </c>
      <c r="AB22" s="494" t="str">
        <f>VLOOKUP($E22,'T5'!$E$9:$AH$337,24,0)</f>
        <v>A2</v>
      </c>
      <c r="AC22" s="494">
        <f>VLOOKUP(AB22,Sheet1!$B$2:$C$12,2,TRUE)</f>
        <v>9</v>
      </c>
      <c r="AD22" s="494"/>
      <c r="AE22" s="494" t="e">
        <f>VLOOKUP(AD22,Sheet1!$B$2:$C$12,2,TRUE)</f>
        <v>#N/A</v>
      </c>
      <c r="AF22" s="592" t="str">
        <f>VLOOKUP($E22,'[26]Tong hop ket qua'!$E$19:$M$219,9,0)</f>
        <v>Khá</v>
      </c>
      <c r="AG22" s="709">
        <f t="shared" si="7"/>
        <v>9.5</v>
      </c>
      <c r="AH22" s="709" t="str">
        <f t="shared" si="3"/>
        <v>11A*</v>
      </c>
      <c r="AI22" s="709">
        <f t="shared" si="4"/>
        <v>0</v>
      </c>
      <c r="AJ22" s="683"/>
      <c r="AK22" s="494" t="str">
        <f t="shared" si="5"/>
        <v>Xuất sắc</v>
      </c>
      <c r="AL22" s="494" t="str">
        <f>VLOOKUP($E22,'cac dv gui'!$C$81:$AC$88,25,0)</f>
        <v>Tốt</v>
      </c>
      <c r="AM22" s="494" t="str">
        <f>VLOOKUP($E22,'cac dv gui'!$C$81:$AC$88,26,0)</f>
        <v>Xuất sắc</v>
      </c>
      <c r="AN22" s="675"/>
      <c r="AO22" s="494"/>
      <c r="AP22" s="675"/>
      <c r="AQ22" s="494" t="str">
        <f t="shared" si="6"/>
        <v>Xuất sắc</v>
      </c>
      <c r="AR22" s="675"/>
      <c r="AS22" s="675"/>
      <c r="AT22" s="494"/>
      <c r="AU22" s="684" t="s">
        <v>391</v>
      </c>
    </row>
    <row r="23" spans="1:47" s="684" customFormat="1" ht="24.95" customHeight="1" x14ac:dyDescent="0.25">
      <c r="A23" s="512" t="s">
        <v>40</v>
      </c>
      <c r="B23" s="512">
        <f>COUNTIF($F$5:F23,F23)</f>
        <v>6</v>
      </c>
      <c r="C23" s="513" t="s">
        <v>984</v>
      </c>
      <c r="D23" s="514" t="s">
        <v>254</v>
      </c>
      <c r="E23" s="512" t="s">
        <v>476</v>
      </c>
      <c r="F23" s="494" t="s">
        <v>1620</v>
      </c>
      <c r="G23" s="494" t="s">
        <v>974</v>
      </c>
      <c r="H23" s="494" t="str">
        <f>VLOOKUP(E23,'[16]Gui chi Quynh'!$C$7:$E$387,3,0)</f>
        <v>A1</v>
      </c>
      <c r="I23" s="494">
        <f>VLOOKUP(H23,Sheet1!$B$2:$C$12,2,TRUE)</f>
        <v>10</v>
      </c>
      <c r="J23" s="494" t="str">
        <f>VLOOKUP($E23,'[17]Gui chi Quynh'!$C$7:$E$387,3,0)</f>
        <v>A1</v>
      </c>
      <c r="K23" s="494">
        <f>VLOOKUP(J23,Sheet1!$B$2:$C$12,2,TRUE)</f>
        <v>10</v>
      </c>
      <c r="L23" s="494" t="str">
        <f>VLOOKUP(E23,'[18]Gui chi Quynh'!$C$7:$F$385,3,0)</f>
        <v>A2</v>
      </c>
      <c r="M23" s="494">
        <f>VLOOKUP(L23,Sheet1!$B$2:$C$12,2,TRUE)</f>
        <v>9</v>
      </c>
      <c r="N23" s="494" t="str">
        <f>VLOOKUP(E23,'[19]Gui chi Quynh'!$C$7:$E$391,3,0)</f>
        <v>A1</v>
      </c>
      <c r="O23" s="494">
        <f>VLOOKUP(N23,Sheet1!$B$2:$C$12,2,TRUE)</f>
        <v>10</v>
      </c>
      <c r="P23" s="494" t="str">
        <f>VLOOKUP(E23,'[20]Gui chi Quynh'!$C$7:$E$391,3,0)</f>
        <v>A2</v>
      </c>
      <c r="Q23" s="494">
        <f>VLOOKUP(P23,Sheet1!$B$2:$C$12,2,TRUE)</f>
        <v>9</v>
      </c>
      <c r="R23" s="494" t="str">
        <f>VLOOKUP($E23,'[21]Gui chi Quynh'!$C$7:$E$390,3,0)</f>
        <v>A1</v>
      </c>
      <c r="S23" s="494">
        <f>VLOOKUP(R23,Sheet1!$B$2:$C$12,2,TRUE)</f>
        <v>10</v>
      </c>
      <c r="T23" s="494" t="str">
        <f>VLOOKUP($E23,'[22]Gui chi Quynh'!$C$7:$E$390,3,0)</f>
        <v>A1</v>
      </c>
      <c r="U23" s="494">
        <f>VLOOKUP(T23,Sheet1!$B$2:$C$12,2,TRUE)</f>
        <v>10</v>
      </c>
      <c r="V23" s="494" t="str">
        <f>VLOOKUP($E23,'[23]Gui chi Quynh'!$C$7:$E$389,3,0)</f>
        <v>A2</v>
      </c>
      <c r="W23" s="494">
        <f>VLOOKUP(V23,Sheet1!$B$2:$C$12,2,TRUE)</f>
        <v>9</v>
      </c>
      <c r="X23" s="494" t="str">
        <f>VLOOKUP($E23,'[24]Gui chi Quynh'!$C$7:$E$389,3,0)</f>
        <v>A1</v>
      </c>
      <c r="Y23" s="494">
        <f>VLOOKUP(X23,Sheet1!$B$2:$C$12,2,TRUE)</f>
        <v>10</v>
      </c>
      <c r="Z23" s="494" t="str">
        <f>VLOOKUP($E23,'[25]Gui chi Quynh'!$C$7:$E$388,3,0)</f>
        <v>A2</v>
      </c>
      <c r="AA23" s="494">
        <f>VLOOKUP(Z23,Sheet1!$B$2:$C$12,2,TRUE)</f>
        <v>9</v>
      </c>
      <c r="AB23" s="494" t="str">
        <f>VLOOKUP($E23,'T5'!$E$9:$AH$337,24,0)</f>
        <v>A2</v>
      </c>
      <c r="AC23" s="494">
        <f>VLOOKUP(AB23,Sheet1!$B$2:$C$12,2,TRUE)</f>
        <v>9</v>
      </c>
      <c r="AD23" s="494"/>
      <c r="AE23" s="494" t="e">
        <f>VLOOKUP(AD23,Sheet1!$B$2:$C$12,2,TRUE)</f>
        <v>#N/A</v>
      </c>
      <c r="AF23" s="592" t="str">
        <f>VLOOKUP($E23,'[26]Tong hop ket qua'!$E$19:$M$219,9,0)</f>
        <v>Tốt</v>
      </c>
      <c r="AG23" s="709">
        <f t="shared" si="7"/>
        <v>9.5</v>
      </c>
      <c r="AH23" s="709" t="str">
        <f t="shared" si="3"/>
        <v>11A*</v>
      </c>
      <c r="AI23" s="709">
        <f t="shared" si="4"/>
        <v>0</v>
      </c>
      <c r="AJ23" s="683"/>
      <c r="AK23" s="494" t="str">
        <f t="shared" si="5"/>
        <v>Xuất sắc</v>
      </c>
      <c r="AL23" s="494" t="str">
        <f>VLOOKUP($E23,'cac dv gui'!$C$81:$AC$88,25,0)</f>
        <v>Tốt</v>
      </c>
      <c r="AM23" s="494" t="str">
        <f>VLOOKUP($E23,'cac dv gui'!$C$81:$AC$88,26,0)</f>
        <v>Xuất sắc</v>
      </c>
      <c r="AN23" s="675"/>
      <c r="AO23" s="494"/>
      <c r="AP23" s="675"/>
      <c r="AQ23" s="494" t="str">
        <f t="shared" si="6"/>
        <v>Xuất sắc</v>
      </c>
      <c r="AR23" s="675"/>
      <c r="AS23" s="675"/>
      <c r="AT23" s="494"/>
      <c r="AU23" s="684" t="s">
        <v>390</v>
      </c>
    </row>
    <row r="24" spans="1:47" s="684" customFormat="1" ht="24.95" customHeight="1" x14ac:dyDescent="0.25">
      <c r="A24" s="512" t="s">
        <v>42</v>
      </c>
      <c r="B24" s="512">
        <f>COUNTIF($F$5:F24,F24)</f>
        <v>7</v>
      </c>
      <c r="C24" s="513" t="s">
        <v>984</v>
      </c>
      <c r="D24" s="552" t="s">
        <v>89</v>
      </c>
      <c r="E24" s="520" t="s">
        <v>477</v>
      </c>
      <c r="F24" s="494" t="s">
        <v>1620</v>
      </c>
      <c r="G24" s="494" t="s">
        <v>975</v>
      </c>
      <c r="H24" s="494" t="str">
        <f>VLOOKUP(E24,'[16]Gui chi Quynh'!$C$7:$E$387,3,0)</f>
        <v>A2</v>
      </c>
      <c r="I24" s="494">
        <f>VLOOKUP(H24,Sheet1!$B$2:$C$12,2,TRUE)</f>
        <v>9</v>
      </c>
      <c r="J24" s="494" t="str">
        <f>VLOOKUP($E24,'[17]Gui chi Quynh'!$C$7:$E$387,3,0)</f>
        <v>A2</v>
      </c>
      <c r="K24" s="494">
        <f>VLOOKUP(J24,Sheet1!$B$2:$C$12,2,TRUE)</f>
        <v>9</v>
      </c>
      <c r="L24" s="494" t="str">
        <f>VLOOKUP(E24,'[18]Gui chi Quynh'!$C$7:$F$385,3,0)</f>
        <v>A2</v>
      </c>
      <c r="M24" s="494">
        <f>VLOOKUP(L24,Sheet1!$B$2:$C$12,2,TRUE)</f>
        <v>9</v>
      </c>
      <c r="N24" s="494" t="str">
        <f>VLOOKUP(E24,'[19]Gui chi Quynh'!$C$7:$E$391,3,0)</f>
        <v>A2</v>
      </c>
      <c r="O24" s="494">
        <f>VLOOKUP(N24,Sheet1!$B$2:$C$12,2,TRUE)</f>
        <v>9</v>
      </c>
      <c r="P24" s="494" t="str">
        <f>VLOOKUP(E24,'[20]Gui chi Quynh'!$C$7:$E$391,3,0)</f>
        <v>A2</v>
      </c>
      <c r="Q24" s="494">
        <f>VLOOKUP(P24,Sheet1!$B$2:$C$12,2,TRUE)</f>
        <v>9</v>
      </c>
      <c r="R24" s="494" t="str">
        <f>VLOOKUP($E24,'[21]Gui chi Quynh'!$C$7:$E$390,3,0)</f>
        <v>A2</v>
      </c>
      <c r="S24" s="494">
        <f>VLOOKUP(R24,Sheet1!$B$2:$C$12,2,TRUE)</f>
        <v>9</v>
      </c>
      <c r="T24" s="494" t="str">
        <f>VLOOKUP($E24,'[22]Gui chi Quynh'!$C$7:$E$390,3,0)</f>
        <v>A3</v>
      </c>
      <c r="U24" s="494">
        <f>VLOOKUP(T24,Sheet1!$B$2:$C$12,2,TRUE)</f>
        <v>8</v>
      </c>
      <c r="V24" s="494" t="str">
        <f>VLOOKUP($E24,'[23]Gui chi Quynh'!$C$7:$E$389,3,0)</f>
        <v>A3</v>
      </c>
      <c r="W24" s="494">
        <f>VLOOKUP(V24,Sheet1!$B$2:$C$12,2,TRUE)</f>
        <v>8</v>
      </c>
      <c r="X24" s="494" t="str">
        <f>VLOOKUP($E24,'[24]Gui chi Quynh'!$C$7:$E$389,3,0)</f>
        <v>A3</v>
      </c>
      <c r="Y24" s="494">
        <f>VLOOKUP(X24,Sheet1!$B$2:$C$12,2,TRUE)</f>
        <v>8</v>
      </c>
      <c r="Z24" s="494" t="str">
        <f>VLOOKUP($E24,'[25]Gui chi Quynh'!$C$7:$E$388,3,0)</f>
        <v>A2</v>
      </c>
      <c r="AA24" s="494">
        <f>VLOOKUP(Z24,Sheet1!$B$2:$C$12,2,TRUE)</f>
        <v>9</v>
      </c>
      <c r="AB24" s="494" t="str">
        <f>VLOOKUP($E24,'T5'!$E$9:$AH$337,24,0)</f>
        <v>A2</v>
      </c>
      <c r="AC24" s="494">
        <f>VLOOKUP(AB24,Sheet1!$B$2:$C$12,2,TRUE)</f>
        <v>9</v>
      </c>
      <c r="AD24" s="494"/>
      <c r="AE24" s="494" t="e">
        <f>VLOOKUP(AD24,Sheet1!$B$2:$C$12,2,TRUE)</f>
        <v>#N/A</v>
      </c>
      <c r="AF24" s="592" t="str">
        <f>VLOOKUP($E24,'[26]Tong hop ket qua'!$E$19:$M$219,9,0)</f>
        <v>Tốt</v>
      </c>
      <c r="AG24" s="709">
        <f t="shared" si="7"/>
        <v>8.6999999999999993</v>
      </c>
      <c r="AH24" s="709" t="str">
        <f t="shared" si="3"/>
        <v>11A*</v>
      </c>
      <c r="AI24" s="709">
        <f t="shared" si="4"/>
        <v>0</v>
      </c>
      <c r="AJ24" s="683"/>
      <c r="AK24" s="494" t="str">
        <f t="shared" si="5"/>
        <v>Xuất sắc</v>
      </c>
      <c r="AL24" s="494" t="str">
        <f>VLOOKUP($E24,'cac dv gui'!$C$81:$AC$88,25,0)</f>
        <v>Tốt</v>
      </c>
      <c r="AM24" s="494" t="str">
        <f>VLOOKUP($E24,'cac dv gui'!$C$81:$AC$88,26,0)</f>
        <v>Xuất sắc</v>
      </c>
      <c r="AN24" s="675"/>
      <c r="AO24" s="494"/>
      <c r="AP24" s="675"/>
      <c r="AQ24" s="494" t="str">
        <f t="shared" si="6"/>
        <v>Xuất sắc</v>
      </c>
      <c r="AR24" s="675"/>
      <c r="AS24" s="675"/>
      <c r="AT24" s="494"/>
      <c r="AU24" s="684" t="s">
        <v>391</v>
      </c>
    </row>
    <row r="25" spans="1:47" s="684" customFormat="1" ht="36.75" customHeight="1" x14ac:dyDescent="0.25">
      <c r="A25" s="512" t="s">
        <v>43</v>
      </c>
      <c r="B25" s="512">
        <f>COUNTIF($F$5:F25,F25)</f>
        <v>8</v>
      </c>
      <c r="C25" s="513" t="s">
        <v>984</v>
      </c>
      <c r="D25" s="514" t="s">
        <v>86</v>
      </c>
      <c r="E25" s="512" t="s">
        <v>473</v>
      </c>
      <c r="F25" s="494" t="s">
        <v>1620</v>
      </c>
      <c r="G25" s="494" t="s">
        <v>974</v>
      </c>
      <c r="H25" s="494" t="str">
        <f>VLOOKUP(E25,'[16]Gui chi Quynh'!$C$7:$E$387,3,0)</f>
        <v>A3</v>
      </c>
      <c r="I25" s="494">
        <f>VLOOKUP(H25,Sheet1!$B$2:$C$12,2,TRUE)</f>
        <v>8</v>
      </c>
      <c r="J25" s="494" t="str">
        <f>VLOOKUP($E25,'[17]Gui chi Quynh'!$C$7:$E$387,3,0)</f>
        <v>A4</v>
      </c>
      <c r="K25" s="494">
        <f>VLOOKUP(J25,Sheet1!$B$2:$C$12,2,TRUE)</f>
        <v>7</v>
      </c>
      <c r="L25" s="494" t="str">
        <f>VLOOKUP(E25,'[18]Gui chi Quynh'!$C$7:$F$385,3,0)</f>
        <v>A3</v>
      </c>
      <c r="M25" s="494">
        <f>VLOOKUP(L25,Sheet1!$B$2:$C$12,2,TRUE)</f>
        <v>8</v>
      </c>
      <c r="N25" s="494" t="str">
        <f>VLOOKUP(E25,'[19]Gui chi Quynh'!$C$7:$E$391,3,0)</f>
        <v>A4</v>
      </c>
      <c r="O25" s="494">
        <f>VLOOKUP(N25,Sheet1!$B$2:$C$12,2,TRUE)</f>
        <v>7</v>
      </c>
      <c r="P25" s="494" t="str">
        <f>VLOOKUP(E25,'[20]Gui chi Quynh'!$C$7:$E$391,3,0)</f>
        <v>A3</v>
      </c>
      <c r="Q25" s="494">
        <f>VLOOKUP(P25,Sheet1!$B$2:$C$12,2,TRUE)</f>
        <v>8</v>
      </c>
      <c r="R25" s="494" t="str">
        <f>VLOOKUP($E25,'[21]Gui chi Quynh'!$C$7:$E$390,3,0)</f>
        <v>A3</v>
      </c>
      <c r="S25" s="494">
        <f>VLOOKUP(R25,Sheet1!$B$2:$C$12,2,TRUE)</f>
        <v>8</v>
      </c>
      <c r="T25" s="494" t="str">
        <f>VLOOKUP($E25,'[22]Gui chi Quynh'!$C$7:$E$390,3,0)</f>
        <v>A3</v>
      </c>
      <c r="U25" s="494">
        <f>VLOOKUP(T25,Sheet1!$B$2:$C$12,2,TRUE)</f>
        <v>8</v>
      </c>
      <c r="V25" s="494" t="str">
        <f>VLOOKUP($E25,'[23]Gui chi Quynh'!$C$7:$E$389,3,0)</f>
        <v>A3</v>
      </c>
      <c r="W25" s="494">
        <f>VLOOKUP(V25,Sheet1!$B$2:$C$12,2,TRUE)</f>
        <v>8</v>
      </c>
      <c r="X25" s="494" t="str">
        <f>VLOOKUP($E25,'[24]Gui chi Quynh'!$C$7:$E$389,3,0)</f>
        <v>A3</v>
      </c>
      <c r="Y25" s="494">
        <f>VLOOKUP(X25,Sheet1!$B$2:$C$12,2,TRUE)</f>
        <v>8</v>
      </c>
      <c r="Z25" s="494" t="str">
        <f>VLOOKUP($E25,'[25]Gui chi Quynh'!$C$7:$E$388,3,0)</f>
        <v>A3</v>
      </c>
      <c r="AA25" s="494">
        <f>VLOOKUP(Z25,Sheet1!$B$2:$C$12,2,TRUE)</f>
        <v>8</v>
      </c>
      <c r="AB25" s="494" t="str">
        <f>VLOOKUP($E25,'T5'!$E$9:$AH$337,24,0)</f>
        <v>A3</v>
      </c>
      <c r="AC25" s="494">
        <f>VLOOKUP(AB25,Sheet1!$B$2:$C$12,2,TRUE)</f>
        <v>8</v>
      </c>
      <c r="AD25" s="494"/>
      <c r="AE25" s="494" t="e">
        <f>VLOOKUP(AD25,Sheet1!$B$2:$C$12,2,TRUE)</f>
        <v>#N/A</v>
      </c>
      <c r="AF25" s="592"/>
      <c r="AG25" s="709">
        <f>(I25+K25+M25+O25+Q25+S25+U25+W25+Y25+AA25+AC25)/11</f>
        <v>7.8181818181818183</v>
      </c>
      <c r="AH25" s="709" t="str">
        <f t="shared" si="3"/>
        <v>11A*</v>
      </c>
      <c r="AI25" s="709">
        <f t="shared" si="4"/>
        <v>0</v>
      </c>
      <c r="AJ25" s="683"/>
      <c r="AK25" s="494" t="str">
        <f t="shared" si="5"/>
        <v>Tốt</v>
      </c>
      <c r="AL25" s="494" t="str">
        <f>VLOOKUP($E25,'cac dv gui'!$C$81:$AC$88,25,0)</f>
        <v>Tốt</v>
      </c>
      <c r="AM25" s="494" t="str">
        <f>VLOOKUP($E25,'cac dv gui'!$C$81:$AC$88,26,0)</f>
        <v>Tốt</v>
      </c>
      <c r="AN25" s="675"/>
      <c r="AO25" s="494"/>
      <c r="AP25" s="675"/>
      <c r="AQ25" s="494" t="str">
        <f t="shared" si="6"/>
        <v>Tốt</v>
      </c>
      <c r="AR25" s="675"/>
      <c r="AS25" s="675"/>
      <c r="AT25" s="494"/>
      <c r="AU25" s="684" t="s">
        <v>392</v>
      </c>
    </row>
    <row r="26" spans="1:47" s="684" customFormat="1" ht="24.95" customHeight="1" x14ac:dyDescent="0.25">
      <c r="A26" s="512" t="s">
        <v>45</v>
      </c>
      <c r="B26" s="512">
        <f>COUNTIF($F$5:F26,F26)</f>
        <v>1</v>
      </c>
      <c r="C26" s="513" t="s">
        <v>984</v>
      </c>
      <c r="D26" s="514" t="s">
        <v>197</v>
      </c>
      <c r="E26" s="512" t="s">
        <v>683</v>
      </c>
      <c r="F26" s="494" t="s">
        <v>1602</v>
      </c>
      <c r="G26" s="494" t="s">
        <v>974</v>
      </c>
      <c r="H26" s="494" t="str">
        <f>VLOOKUP(E26,'[16]Gui chi Quynh'!$C$7:$E$387,3,0)</f>
        <v>A1</v>
      </c>
      <c r="I26" s="494">
        <f>VLOOKUP(H26,Sheet1!$B$2:$C$12,2,TRUE)</f>
        <v>10</v>
      </c>
      <c r="J26" s="494" t="str">
        <f>VLOOKUP($E26,'[17]Gui chi Quynh'!$C$7:$E$387,3,0)</f>
        <v>A1</v>
      </c>
      <c r="K26" s="494">
        <f>VLOOKUP(J26,Sheet1!$B$2:$C$12,2,TRUE)</f>
        <v>10</v>
      </c>
      <c r="L26" s="494" t="str">
        <f>VLOOKUP(E26,'[18]Gui chi Quynh'!$C$7:$F$385,3,0)</f>
        <v>A1</v>
      </c>
      <c r="M26" s="494">
        <f>VLOOKUP(L26,Sheet1!$B$2:$C$12,2,TRUE)</f>
        <v>10</v>
      </c>
      <c r="N26" s="494" t="str">
        <f>VLOOKUP(E26,'[19]Gui chi Quynh'!$C$7:$E$391,3,0)</f>
        <v>A1</v>
      </c>
      <c r="O26" s="494">
        <f>VLOOKUP(N26,Sheet1!$B$2:$C$12,2,TRUE)</f>
        <v>10</v>
      </c>
      <c r="P26" s="494" t="str">
        <f>VLOOKUP(E26,'[20]Gui chi Quynh'!$C$7:$E$391,3,0)</f>
        <v>A1</v>
      </c>
      <c r="Q26" s="494">
        <f>VLOOKUP(P26,Sheet1!$B$2:$C$12,2,TRUE)</f>
        <v>10</v>
      </c>
      <c r="R26" s="494" t="str">
        <f>VLOOKUP($E26,'[21]Gui chi Quynh'!$C$7:$E$390,3,0)</f>
        <v>A1</v>
      </c>
      <c r="S26" s="494">
        <f>VLOOKUP(R26,Sheet1!$B$2:$C$12,2,TRUE)</f>
        <v>10</v>
      </c>
      <c r="T26" s="494" t="str">
        <f>VLOOKUP($E26,'[22]Gui chi Quynh'!$C$7:$E$390,3,0)</f>
        <v>A1</v>
      </c>
      <c r="U26" s="494">
        <f>VLOOKUP(T26,Sheet1!$B$2:$C$12,2,TRUE)</f>
        <v>10</v>
      </c>
      <c r="V26" s="494" t="str">
        <f>VLOOKUP($E26,'[23]Gui chi Quynh'!$C$7:$E$389,3,0)</f>
        <v>A2</v>
      </c>
      <c r="W26" s="494">
        <f>VLOOKUP(V26,Sheet1!$B$2:$C$12,2,TRUE)</f>
        <v>9</v>
      </c>
      <c r="X26" s="494" t="str">
        <f>VLOOKUP($E26,'[24]Gui chi Quynh'!$C$7:$E$389,3,0)</f>
        <v>A1</v>
      </c>
      <c r="Y26" s="494">
        <f>VLOOKUP(X26,Sheet1!$B$2:$C$12,2,TRUE)</f>
        <v>10</v>
      </c>
      <c r="Z26" s="494" t="str">
        <f>VLOOKUP($E26,'[25]Gui chi Quynh'!$C$7:$E$388,3,0)</f>
        <v>A1</v>
      </c>
      <c r="AA26" s="494">
        <f>VLOOKUP(Z26,Sheet1!$B$2:$C$12,2,TRUE)</f>
        <v>10</v>
      </c>
      <c r="AB26" s="494" t="str">
        <f>VLOOKUP($E26,'T5'!$E$9:$AH$337,24,0)</f>
        <v>A2</v>
      </c>
      <c r="AC26" s="494">
        <f>VLOOKUP(AB26,Sheet1!$B$2:$C$12,2,TRUE)</f>
        <v>9</v>
      </c>
      <c r="AD26" s="494"/>
      <c r="AE26" s="494" t="e">
        <f>VLOOKUP(AD26,Sheet1!$B$2:$C$12,2,TRUE)</f>
        <v>#N/A</v>
      </c>
      <c r="AF26" s="592" t="str">
        <f>VLOOKUP($E26,'[26]Tong hop ket qua'!$E$19:$M$219,9,0)</f>
        <v>Tốt</v>
      </c>
      <c r="AG26" s="709">
        <f>ROUND(AVERAGE($H26:$AC26),1)</f>
        <v>9.8000000000000007</v>
      </c>
      <c r="AH26" s="709" t="str">
        <f t="shared" si="3"/>
        <v>11A*</v>
      </c>
      <c r="AI26" s="709">
        <f t="shared" si="4"/>
        <v>0</v>
      </c>
      <c r="AJ26" s="683"/>
      <c r="AK26" s="494" t="str">
        <f t="shared" si="5"/>
        <v>Xuất sắc</v>
      </c>
      <c r="AL26" s="494" t="str">
        <f>VLOOKUP($E26,'cac dv gui'!$C$131:$AC$133,25,0)</f>
        <v>Xuất sắc</v>
      </c>
      <c r="AM26" s="494" t="str">
        <f>VLOOKUP($E26,'cac dv gui'!$C$131:$AC$133,26,0)</f>
        <v>Xuất sắc</v>
      </c>
      <c r="AN26" s="675"/>
      <c r="AO26" s="494" t="s">
        <v>1130</v>
      </c>
      <c r="AP26" s="675"/>
      <c r="AQ26" s="494" t="str">
        <f t="shared" si="6"/>
        <v>Xuất sắc</v>
      </c>
      <c r="AR26" s="675"/>
      <c r="AS26" s="675"/>
      <c r="AT26" s="494"/>
      <c r="AU26" s="684" t="s">
        <v>390</v>
      </c>
    </row>
    <row r="27" spans="1:47" s="684" customFormat="1" ht="24.75" customHeight="1" x14ac:dyDescent="0.25">
      <c r="A27" s="512" t="s">
        <v>47</v>
      </c>
      <c r="B27" s="512">
        <f>COUNTIF($F$5:F27,F27)</f>
        <v>2</v>
      </c>
      <c r="C27" s="513" t="s">
        <v>984</v>
      </c>
      <c r="D27" s="552" t="s">
        <v>91</v>
      </c>
      <c r="E27" s="520" t="s">
        <v>479</v>
      </c>
      <c r="F27" s="494" t="s">
        <v>1602</v>
      </c>
      <c r="G27" s="494" t="s">
        <v>975</v>
      </c>
      <c r="H27" s="494" t="str">
        <f>VLOOKUP(E27,'[16]Gui chi Quynh'!$C$7:$E$387,3,0)</f>
        <v>A3</v>
      </c>
      <c r="I27" s="494">
        <f>VLOOKUP(H27,Sheet1!$B$2:$C$12,2,TRUE)</f>
        <v>8</v>
      </c>
      <c r="J27" s="494" t="str">
        <f>VLOOKUP($E27,'[17]Gui chi Quynh'!$C$7:$E$387,3,0)</f>
        <v>A2</v>
      </c>
      <c r="K27" s="494">
        <f>VLOOKUP(J27,Sheet1!$B$2:$C$12,2,TRUE)</f>
        <v>9</v>
      </c>
      <c r="L27" s="494" t="str">
        <f>VLOOKUP(E27,'[18]Gui chi Quynh'!$C$7:$F$385,3,0)</f>
        <v>A3</v>
      </c>
      <c r="M27" s="494">
        <f>VLOOKUP(L27,Sheet1!$B$2:$C$12,2,TRUE)</f>
        <v>8</v>
      </c>
      <c r="N27" s="494" t="str">
        <f>VLOOKUP(E27,'[19]Gui chi Quynh'!$C$7:$E$391,3,0)</f>
        <v>A1</v>
      </c>
      <c r="O27" s="494">
        <f>VLOOKUP(N27,Sheet1!$B$2:$C$12,2,TRUE)</f>
        <v>10</v>
      </c>
      <c r="P27" s="494" t="str">
        <f>VLOOKUP(E27,'[20]Gui chi Quynh'!$C$7:$E$391,3,0)</f>
        <v>A2</v>
      </c>
      <c r="Q27" s="494">
        <f>VLOOKUP(P27,Sheet1!$B$2:$C$12,2,TRUE)</f>
        <v>9</v>
      </c>
      <c r="R27" s="494" t="str">
        <f>VLOOKUP($E27,'[21]Gui chi Quynh'!$C$7:$E$390,3,0)</f>
        <v>A2</v>
      </c>
      <c r="S27" s="494">
        <f>VLOOKUP(R27,Sheet1!$B$2:$C$12,2,TRUE)</f>
        <v>9</v>
      </c>
      <c r="T27" s="494" t="str">
        <f>VLOOKUP($E27,'[22]Gui chi Quynh'!$C$7:$E$390,3,0)</f>
        <v>A2</v>
      </c>
      <c r="U27" s="494">
        <f>VLOOKUP(T27,Sheet1!$B$2:$C$12,2,TRUE)</f>
        <v>9</v>
      </c>
      <c r="V27" s="494" t="str">
        <f>VLOOKUP($E27,'[23]Gui chi Quynh'!$C$7:$E$389,3,0)</f>
        <v>B1</v>
      </c>
      <c r="W27" s="494">
        <f>VLOOKUP(V27,Sheet1!$B$2:$C$12,2,TRUE)</f>
        <v>6</v>
      </c>
      <c r="X27" s="494" t="str">
        <f>VLOOKUP($E27,'[24]Gui chi Quynh'!$C$7:$E$389,3,0)</f>
        <v>A2</v>
      </c>
      <c r="Y27" s="494">
        <f>VLOOKUP(X27,Sheet1!$B$2:$C$12,2,TRUE)</f>
        <v>9</v>
      </c>
      <c r="Z27" s="494" t="str">
        <f>VLOOKUP($E27,'[25]Gui chi Quynh'!$C$7:$E$388,3,0)</f>
        <v>A1</v>
      </c>
      <c r="AA27" s="494">
        <f>VLOOKUP(Z27,Sheet1!$B$2:$C$12,2,TRUE)</f>
        <v>10</v>
      </c>
      <c r="AB27" s="494" t="str">
        <f>VLOOKUP($E27,'T5'!$E$9:$AH$337,24,0)</f>
        <v>A4</v>
      </c>
      <c r="AC27" s="494">
        <f>VLOOKUP(AB27,Sheet1!$B$2:$C$12,2,TRUE)</f>
        <v>7</v>
      </c>
      <c r="AD27" s="494"/>
      <c r="AE27" s="494" t="e">
        <f>VLOOKUP(AD27,Sheet1!$B$2:$C$12,2,TRUE)</f>
        <v>#N/A</v>
      </c>
      <c r="AF27" s="592" t="str">
        <f>VLOOKUP($E27,'[26]Tong hop ket qua'!$E$19:$M$219,9,0)</f>
        <v>Khá</v>
      </c>
      <c r="AG27" s="709">
        <f>(I27+K27+M27+O27+Q27+S27+U27+W27+Y27+AA27+AC27)/11</f>
        <v>8.545454545454545</v>
      </c>
      <c r="AH27" s="709" t="str">
        <f>LEFT((COUNTIF($H27:$AC27,"A*")&amp;"A*")&amp;" + "&amp;(COUNTIF($H27:$AC27,"B*")&amp;"B*")&amp;" + "&amp;(COUNTIF($H27:$AC27,"C*")&amp;"C*")&amp;" +  "&amp;(COUNTIF($H27:$AC27,"D")&amp;"D")&amp; " +  "&amp;(COUNTIF($H27:$AC27,"E")&amp;"E"),10)</f>
        <v>10A* + 1B*</v>
      </c>
      <c r="AI27" s="709">
        <f t="shared" si="4"/>
        <v>1</v>
      </c>
      <c r="AJ27" s="683"/>
      <c r="AK27" s="19" t="str">
        <f t="shared" si="5"/>
        <v>Tốt</v>
      </c>
      <c r="AL27" s="494" t="str">
        <f>VLOOKUP($E27,'cac dv gui'!$C$131:$AC$133,25,0)</f>
        <v>Tốt</v>
      </c>
      <c r="AM27" s="494" t="str">
        <f>VLOOKUP($E27,'cac dv gui'!$C$131:$AC$133,26,0)</f>
        <v>Tốt</v>
      </c>
      <c r="AN27" s="675"/>
      <c r="AO27" s="494"/>
      <c r="AP27" s="675"/>
      <c r="AQ27" s="494" t="str">
        <f t="shared" si="6"/>
        <v>Tốt</v>
      </c>
      <c r="AR27" s="675"/>
      <c r="AS27" s="675"/>
      <c r="AT27" s="494"/>
      <c r="AU27" s="684" t="s">
        <v>392</v>
      </c>
    </row>
    <row r="28" spans="1:47" s="684" customFormat="1" ht="24.95" customHeight="1" x14ac:dyDescent="0.25">
      <c r="A28" s="512" t="s">
        <v>319</v>
      </c>
      <c r="B28" s="512">
        <f>COUNTIF($F$5:F28,F28)</f>
        <v>3</v>
      </c>
      <c r="C28" s="513" t="s">
        <v>984</v>
      </c>
      <c r="D28" s="519" t="s">
        <v>366</v>
      </c>
      <c r="E28" s="599" t="s">
        <v>480</v>
      </c>
      <c r="F28" s="494" t="s">
        <v>1602</v>
      </c>
      <c r="G28" s="494" t="s">
        <v>975</v>
      </c>
      <c r="H28" s="494" t="str">
        <f>VLOOKUP(E28,'[16]Gui chi Quynh'!$C$7:$E$387,3,0)</f>
        <v>A4</v>
      </c>
      <c r="I28" s="494">
        <f>VLOOKUP(H28,Sheet1!$B$2:$C$12,2,TRUE)</f>
        <v>7</v>
      </c>
      <c r="J28" s="494" t="str">
        <f>VLOOKUP($E28,'[17]Gui chi Quynh'!$C$7:$E$387,3,0)</f>
        <v>A3</v>
      </c>
      <c r="K28" s="494">
        <f>VLOOKUP(J28,Sheet1!$B$2:$C$12,2,TRUE)</f>
        <v>8</v>
      </c>
      <c r="L28" s="494" t="str">
        <f>VLOOKUP(E28,'[18]Gui chi Quynh'!$C$7:$F$385,3,0)</f>
        <v>A4</v>
      </c>
      <c r="M28" s="494">
        <f>VLOOKUP(L28,Sheet1!$B$2:$C$12,2,TRUE)</f>
        <v>7</v>
      </c>
      <c r="N28" s="494" t="str">
        <f>VLOOKUP(E28,'[19]Gui chi Quynh'!$C$7:$E$391,3,0)</f>
        <v>A3</v>
      </c>
      <c r="O28" s="494">
        <f>VLOOKUP(N28,Sheet1!$B$2:$C$12,2,TRUE)</f>
        <v>8</v>
      </c>
      <c r="P28" s="494" t="str">
        <f>VLOOKUP(E28,'[20]Gui chi Quynh'!$C$7:$E$391,3,0)</f>
        <v>A3</v>
      </c>
      <c r="Q28" s="494">
        <f>VLOOKUP(P28,Sheet1!$B$2:$C$12,2,TRUE)</f>
        <v>8</v>
      </c>
      <c r="R28" s="494" t="str">
        <f>VLOOKUP($E28,'[21]Gui chi Quynh'!$C$7:$E$390,3,0)</f>
        <v>A4</v>
      </c>
      <c r="S28" s="494">
        <f>VLOOKUP(R28,Sheet1!$B$2:$C$12,2,TRUE)</f>
        <v>7</v>
      </c>
      <c r="T28" s="494" t="str">
        <f>VLOOKUP($E28,'[22]Gui chi Quynh'!$C$7:$E$390,3,0)</f>
        <v>A4</v>
      </c>
      <c r="U28" s="494">
        <f>VLOOKUP(T28,Sheet1!$B$2:$C$12,2,TRUE)</f>
        <v>7</v>
      </c>
      <c r="V28" s="494" t="str">
        <f>VLOOKUP($E28,'[23]Gui chi Quynh'!$C$7:$E$389,3,0)</f>
        <v>A4</v>
      </c>
      <c r="W28" s="494">
        <f>VLOOKUP(V28,Sheet1!$B$2:$C$12,2,TRUE)</f>
        <v>7</v>
      </c>
      <c r="X28" s="494" t="str">
        <f>VLOOKUP($E28,'[24]Gui chi Quynh'!$C$7:$E$389,3,0)</f>
        <v>A4</v>
      </c>
      <c r="Y28" s="494">
        <f>VLOOKUP(X28,Sheet1!$B$2:$C$12,2,TRUE)</f>
        <v>7</v>
      </c>
      <c r="Z28" s="494" t="str">
        <f>VLOOKUP($E28,'[25]Gui chi Quynh'!$C$7:$E$388,3,0)</f>
        <v>A4</v>
      </c>
      <c r="AA28" s="494">
        <f>VLOOKUP(Z28,Sheet1!$B$2:$C$12,2,TRUE)</f>
        <v>7</v>
      </c>
      <c r="AB28" s="494" t="str">
        <f>VLOOKUP($E28,'T5'!$E$9:$AH$337,24,0)</f>
        <v>A4</v>
      </c>
      <c r="AC28" s="494">
        <f>VLOOKUP(AB28,Sheet1!$B$2:$C$12,2,TRUE)</f>
        <v>7</v>
      </c>
      <c r="AD28" s="494"/>
      <c r="AE28" s="494" t="e">
        <f>VLOOKUP(AD28,Sheet1!$B$2:$C$12,2,TRUE)</f>
        <v>#N/A</v>
      </c>
      <c r="AF28" s="592"/>
      <c r="AG28" s="709">
        <f>(I28+K28+M28+O28+Q28+S28+U28+W28+Y28+AA28+AC28)/11</f>
        <v>7.2727272727272725</v>
      </c>
      <c r="AH28" s="709" t="str">
        <f t="shared" ref="AH28:AH54" si="8">LEFT((COUNTIF($H28:$AC28,"A*")&amp;"A*")&amp;" + "&amp;(COUNTIF($H28:$AC28,"B*")&amp;"B*")&amp;" + "&amp;(COUNTIF($H28:$AC28,"C*")&amp;"C*")&amp;" +  "&amp;(COUNTIF($H28:$AC28,"D")&amp;"D")&amp; " +  "&amp;(COUNTIF($H28:$AC28,"E")&amp;"E"),4)</f>
        <v>11A*</v>
      </c>
      <c r="AI28" s="709">
        <f t="shared" si="4"/>
        <v>0</v>
      </c>
      <c r="AJ28" s="683"/>
      <c r="AK28" s="494" t="str">
        <f t="shared" si="5"/>
        <v>Tốt</v>
      </c>
      <c r="AL28" s="494" t="str">
        <f>VLOOKUP($E28,'cac dv gui'!$C$131:$AC$133,25,0)</f>
        <v>Tốt</v>
      </c>
      <c r="AM28" s="494" t="str">
        <f>VLOOKUP($E28,'cac dv gui'!$C$131:$AC$133,26,0)</f>
        <v>Tốt</v>
      </c>
      <c r="AN28" s="675"/>
      <c r="AO28" s="494"/>
      <c r="AP28" s="675"/>
      <c r="AQ28" s="494" t="str">
        <f t="shared" si="6"/>
        <v>Tốt</v>
      </c>
      <c r="AR28" s="675"/>
      <c r="AS28" s="675"/>
      <c r="AT28" s="494"/>
      <c r="AU28" s="684" t="s">
        <v>393</v>
      </c>
    </row>
    <row r="29" spans="1:47" s="684" customFormat="1" ht="47.25" customHeight="1" x14ac:dyDescent="0.25">
      <c r="A29" s="512" t="s">
        <v>320</v>
      </c>
      <c r="B29" s="512">
        <f>COUNTIF($F$5:F29,F29)</f>
        <v>1</v>
      </c>
      <c r="C29" s="513" t="s">
        <v>984</v>
      </c>
      <c r="D29" s="594" t="s">
        <v>218</v>
      </c>
      <c r="E29" s="713" t="s">
        <v>481</v>
      </c>
      <c r="F29" s="494" t="s">
        <v>1603</v>
      </c>
      <c r="G29" s="494" t="s">
        <v>974</v>
      </c>
      <c r="H29" s="494" t="str">
        <f>VLOOKUP(E29,'[16]Gui chi Quynh'!$C$7:$E$387,3,0)</f>
        <v>A1</v>
      </c>
      <c r="I29" s="494">
        <f>VLOOKUP(H29,Sheet1!$B$2:$C$12,2,TRUE)</f>
        <v>10</v>
      </c>
      <c r="J29" s="494" t="str">
        <f>VLOOKUP($E29,'[17]Gui chi Quynh'!$C$7:$E$387,3,0)</f>
        <v>A1</v>
      </c>
      <c r="K29" s="494">
        <f>VLOOKUP(J29,Sheet1!$B$2:$C$12,2,TRUE)</f>
        <v>10</v>
      </c>
      <c r="L29" s="494" t="str">
        <f>VLOOKUP(E29,'[18]Gui chi Quynh'!$C$7:$F$385,3,0)</f>
        <v>A1</v>
      </c>
      <c r="M29" s="494">
        <f>VLOOKUP(L29,Sheet1!$B$2:$C$12,2,TRUE)</f>
        <v>10</v>
      </c>
      <c r="N29" s="494" t="str">
        <f>VLOOKUP(E29,'[19]Gui chi Quynh'!$C$7:$E$391,3,0)</f>
        <v>A1</v>
      </c>
      <c r="O29" s="494">
        <f>VLOOKUP(N29,Sheet1!$B$2:$C$12,2,TRUE)</f>
        <v>10</v>
      </c>
      <c r="P29" s="494" t="str">
        <f>VLOOKUP(E29,'[20]Gui chi Quynh'!$C$7:$E$391,3,0)</f>
        <v>A1</v>
      </c>
      <c r="Q29" s="494">
        <f>VLOOKUP(P29,Sheet1!$B$2:$C$12,2,TRUE)</f>
        <v>10</v>
      </c>
      <c r="R29" s="494" t="str">
        <f>VLOOKUP($E29,'[21]Gui chi Quynh'!$C$7:$E$390,3,0)</f>
        <v>A1</v>
      </c>
      <c r="S29" s="494">
        <f>VLOOKUP(R29,Sheet1!$B$2:$C$12,2,TRUE)</f>
        <v>10</v>
      </c>
      <c r="T29" s="494" t="str">
        <f>VLOOKUP($E29,'[22]Gui chi Quynh'!$C$7:$E$390,3,0)</f>
        <v>A1</v>
      </c>
      <c r="U29" s="494">
        <f>VLOOKUP(T29,Sheet1!$B$2:$C$12,2,TRUE)</f>
        <v>10</v>
      </c>
      <c r="V29" s="494" t="str">
        <f>VLOOKUP($E29,'[23]Gui chi Quynh'!$C$7:$E$389,3,0)</f>
        <v>A1</v>
      </c>
      <c r="W29" s="494">
        <f>VLOOKUP(V29,Sheet1!$B$2:$C$12,2,TRUE)</f>
        <v>10</v>
      </c>
      <c r="X29" s="494" t="str">
        <f>VLOOKUP($E29,'[24]Gui chi Quynh'!$C$7:$E$389,3,0)</f>
        <v>A1</v>
      </c>
      <c r="Y29" s="494">
        <f>VLOOKUP(X29,Sheet1!$B$2:$C$12,2,TRUE)</f>
        <v>10</v>
      </c>
      <c r="Z29" s="494" t="str">
        <f>VLOOKUP($E29,'[25]Gui chi Quynh'!$C$7:$E$388,3,0)</f>
        <v>A1</v>
      </c>
      <c r="AA29" s="494">
        <f>VLOOKUP(Z29,Sheet1!$B$2:$C$12,2,TRUE)</f>
        <v>10</v>
      </c>
      <c r="AB29" s="494" t="str">
        <f>VLOOKUP($E29,'T5'!$E$9:$AH$337,24,0)</f>
        <v>A1</v>
      </c>
      <c r="AC29" s="494">
        <f>VLOOKUP(AB29,Sheet1!$B$2:$C$12,2,TRUE)</f>
        <v>10</v>
      </c>
      <c r="AD29" s="494"/>
      <c r="AE29" s="494" t="e">
        <f>VLOOKUP(AD29,Sheet1!$B$2:$C$12,2,TRUE)</f>
        <v>#N/A</v>
      </c>
      <c r="AF29" s="592" t="str">
        <f>VLOOKUP($E29,'[26]Tong hop ket qua'!$E$19:$M$219,9,0)</f>
        <v>Xuất sắc</v>
      </c>
      <c r="AG29" s="709">
        <f t="shared" ref="AG29:AG45" si="9">ROUND(AVERAGE($H29:$AC29),1)</f>
        <v>10</v>
      </c>
      <c r="AH29" s="709" t="str">
        <f t="shared" si="8"/>
        <v>11A*</v>
      </c>
      <c r="AI29" s="709">
        <f t="shared" si="4"/>
        <v>0</v>
      </c>
      <c r="AJ29" s="683"/>
      <c r="AK29" s="494" t="str">
        <f t="shared" si="5"/>
        <v>Xuất sắc</v>
      </c>
      <c r="AL29" s="494" t="str">
        <f>VLOOKUP($E29,'cac dv gui'!$C$247:$AC$278,25,0)</f>
        <v xml:space="preserve">Xuất sắc </v>
      </c>
      <c r="AM29" s="494" t="str">
        <f>VLOOKUP($E29,'cac dv gui'!$C$247:$AC$278,26,0)</f>
        <v xml:space="preserve">Xuất sắc </v>
      </c>
      <c r="AN29" s="675"/>
      <c r="AO29" s="494" t="s">
        <v>1130</v>
      </c>
      <c r="AP29" s="675"/>
      <c r="AQ29" s="494" t="str">
        <f t="shared" si="6"/>
        <v>Xuất sắc</v>
      </c>
      <c r="AR29" s="675"/>
      <c r="AS29" s="675"/>
      <c r="AT29" s="494"/>
      <c r="AU29" s="684" t="s">
        <v>390</v>
      </c>
    </row>
    <row r="30" spans="1:47" s="684" customFormat="1" ht="24.95" customHeight="1" x14ac:dyDescent="0.25">
      <c r="A30" s="512" t="s">
        <v>321</v>
      </c>
      <c r="B30" s="512">
        <f>COUNTIF($F$5:F30,F30)</f>
        <v>2</v>
      </c>
      <c r="C30" s="513" t="s">
        <v>985</v>
      </c>
      <c r="D30" s="594" t="s">
        <v>219</v>
      </c>
      <c r="E30" s="713" t="s">
        <v>482</v>
      </c>
      <c r="F30" s="494" t="s">
        <v>1603</v>
      </c>
      <c r="G30" s="494" t="s">
        <v>974</v>
      </c>
      <c r="H30" s="494" t="str">
        <f>VLOOKUP(E30,'[16]Gui chi Quynh'!$C$7:$E$387,3,0)</f>
        <v>A1</v>
      </c>
      <c r="I30" s="494">
        <f>VLOOKUP(H30,Sheet1!$B$2:$C$12,2,TRUE)</f>
        <v>10</v>
      </c>
      <c r="J30" s="494" t="str">
        <f>VLOOKUP($E30,'[17]Gui chi Quynh'!$C$7:$E$387,3,0)</f>
        <v>A1</v>
      </c>
      <c r="K30" s="494">
        <f>VLOOKUP(J30,Sheet1!$B$2:$C$12,2,TRUE)</f>
        <v>10</v>
      </c>
      <c r="L30" s="494" t="str">
        <f>VLOOKUP(E30,'[18]Gui chi Quynh'!$C$7:$F$385,3,0)</f>
        <v>A1</v>
      </c>
      <c r="M30" s="494">
        <f>VLOOKUP(L30,Sheet1!$B$2:$C$12,2,TRUE)</f>
        <v>10</v>
      </c>
      <c r="N30" s="494" t="str">
        <f>VLOOKUP(E30,'[19]Gui chi Quynh'!$C$7:$E$391,3,0)</f>
        <v>A1</v>
      </c>
      <c r="O30" s="494">
        <f>VLOOKUP(N30,Sheet1!$B$2:$C$12,2,TRUE)</f>
        <v>10</v>
      </c>
      <c r="P30" s="494" t="str">
        <f>VLOOKUP(E30,'[20]Gui chi Quynh'!$C$7:$E$391,3,0)</f>
        <v>A1</v>
      </c>
      <c r="Q30" s="494">
        <f>VLOOKUP(P30,Sheet1!$B$2:$C$12,2,TRUE)</f>
        <v>10</v>
      </c>
      <c r="R30" s="494" t="str">
        <f>VLOOKUP($E30,'[21]Gui chi Quynh'!$C$7:$E$390,3,0)</f>
        <v>A1</v>
      </c>
      <c r="S30" s="494">
        <f>VLOOKUP(R30,Sheet1!$B$2:$C$12,2,TRUE)</f>
        <v>10</v>
      </c>
      <c r="T30" s="494" t="str">
        <f>VLOOKUP($E30,'[22]Gui chi Quynh'!$C$7:$E$390,3,0)</f>
        <v>A1</v>
      </c>
      <c r="U30" s="494">
        <f>VLOOKUP(T30,Sheet1!$B$2:$C$12,2,TRUE)</f>
        <v>10</v>
      </c>
      <c r="V30" s="494" t="str">
        <f>VLOOKUP($E30,'[23]Gui chi Quynh'!$C$7:$E$389,3,0)</f>
        <v>A1</v>
      </c>
      <c r="W30" s="494">
        <f>VLOOKUP(V30,Sheet1!$B$2:$C$12,2,TRUE)</f>
        <v>10</v>
      </c>
      <c r="X30" s="494" t="str">
        <f>VLOOKUP($E30,'[24]Gui chi Quynh'!$C$7:$E$389,3,0)</f>
        <v>A1</v>
      </c>
      <c r="Y30" s="494">
        <f>VLOOKUP(X30,Sheet1!$B$2:$C$12,2,TRUE)</f>
        <v>10</v>
      </c>
      <c r="Z30" s="494" t="str">
        <f>VLOOKUP($E30,'[25]Gui chi Quynh'!$C$7:$E$388,3,0)</f>
        <v>A1</v>
      </c>
      <c r="AA30" s="494">
        <f>VLOOKUP(Z30,Sheet1!$B$2:$C$12,2,TRUE)</f>
        <v>10</v>
      </c>
      <c r="AB30" s="494" t="str">
        <f>VLOOKUP($E30,'T5'!$E$9:$AH$337,24,0)</f>
        <v>A1</v>
      </c>
      <c r="AC30" s="494">
        <f>VLOOKUP(AB30,Sheet1!$B$2:$C$12,2,TRUE)</f>
        <v>10</v>
      </c>
      <c r="AD30" s="494"/>
      <c r="AE30" s="494" t="e">
        <f>VLOOKUP(AD30,Sheet1!$B$2:$C$12,2,TRUE)</f>
        <v>#N/A</v>
      </c>
      <c r="AF30" s="592" t="str">
        <f>VLOOKUP($E30,'[26]Tong hop ket qua'!$E$19:$M$219,9,0)</f>
        <v>Tốt</v>
      </c>
      <c r="AG30" s="709">
        <f t="shared" si="9"/>
        <v>10</v>
      </c>
      <c r="AH30" s="709" t="str">
        <f t="shared" si="8"/>
        <v>11A*</v>
      </c>
      <c r="AI30" s="709">
        <f t="shared" si="4"/>
        <v>0</v>
      </c>
      <c r="AJ30" s="683"/>
      <c r="AK30" s="494" t="str">
        <f t="shared" si="5"/>
        <v>Xuất sắc</v>
      </c>
      <c r="AL30" s="494" t="str">
        <f>VLOOKUP($E30,'cac dv gui'!$C$247:$AC$278,25,0)</f>
        <v xml:space="preserve">Xuất sắc </v>
      </c>
      <c r="AM30" s="494" t="str">
        <f>VLOOKUP($E30,'cac dv gui'!$C$247:$AC$278,26,0)</f>
        <v xml:space="preserve">Xuất sắc </v>
      </c>
      <c r="AN30" s="675"/>
      <c r="AO30" s="494" t="s">
        <v>1130</v>
      </c>
      <c r="AP30" s="675"/>
      <c r="AQ30" s="494" t="str">
        <f t="shared" si="6"/>
        <v>Xuất sắc</v>
      </c>
      <c r="AR30" s="675"/>
      <c r="AS30" s="675"/>
      <c r="AT30" s="494"/>
      <c r="AU30" s="684" t="s">
        <v>390</v>
      </c>
    </row>
    <row r="31" spans="1:47" s="684" customFormat="1" ht="38.25" customHeight="1" x14ac:dyDescent="0.25">
      <c r="A31" s="512" t="s">
        <v>322</v>
      </c>
      <c r="B31" s="512">
        <f>COUNTIF($F$5:F145,F31)</f>
        <v>31</v>
      </c>
      <c r="C31" s="513" t="s">
        <v>985</v>
      </c>
      <c r="D31" s="552" t="s">
        <v>220</v>
      </c>
      <c r="E31" s="520" t="s">
        <v>484</v>
      </c>
      <c r="F31" s="494" t="s">
        <v>1603</v>
      </c>
      <c r="G31" s="494" t="s">
        <v>974</v>
      </c>
      <c r="H31" s="494" t="str">
        <f>VLOOKUP(E31,'[16]Gui chi Quynh'!$C$7:$E$387,3,0)</f>
        <v>A1</v>
      </c>
      <c r="I31" s="494">
        <f>VLOOKUP(H31,Sheet1!$B$2:$C$12,2,TRUE)</f>
        <v>10</v>
      </c>
      <c r="J31" s="494" t="str">
        <f>VLOOKUP($E31,'[17]Gui chi Quynh'!$C$7:$E$387,3,0)</f>
        <v>A1</v>
      </c>
      <c r="K31" s="494">
        <f>VLOOKUP(J31,Sheet1!$B$2:$C$12,2,TRUE)</f>
        <v>10</v>
      </c>
      <c r="L31" s="494" t="str">
        <f>VLOOKUP(E31,'[18]Gui chi Quynh'!$C$7:$F$385,3,0)</f>
        <v>A1</v>
      </c>
      <c r="M31" s="494">
        <f>VLOOKUP(L31,Sheet1!$B$2:$C$12,2,TRUE)</f>
        <v>10</v>
      </c>
      <c r="N31" s="494" t="str">
        <f>VLOOKUP(E31,'[19]Gui chi Quynh'!$C$7:$E$391,3,0)</f>
        <v>A1</v>
      </c>
      <c r="O31" s="494">
        <f>VLOOKUP(N31,Sheet1!$B$2:$C$12,2,TRUE)</f>
        <v>10</v>
      </c>
      <c r="P31" s="494" t="str">
        <f>VLOOKUP(E31,'[20]Gui chi Quynh'!$C$7:$E$391,3,0)</f>
        <v>A1</v>
      </c>
      <c r="Q31" s="494">
        <f>VLOOKUP(P31,Sheet1!$B$2:$C$12,2,TRUE)</f>
        <v>10</v>
      </c>
      <c r="R31" s="494" t="str">
        <f>VLOOKUP($E31,'[21]Gui chi Quynh'!$C$7:$E$390,3,0)</f>
        <v>A1</v>
      </c>
      <c r="S31" s="494">
        <f>VLOOKUP(R31,Sheet1!$B$2:$C$12,2,TRUE)</f>
        <v>10</v>
      </c>
      <c r="T31" s="494" t="str">
        <f>VLOOKUP($E31,'[22]Gui chi Quynh'!$C$7:$E$390,3,0)</f>
        <v>A1</v>
      </c>
      <c r="U31" s="494">
        <f>VLOOKUP(T31,Sheet1!$B$2:$C$12,2,TRUE)</f>
        <v>10</v>
      </c>
      <c r="V31" s="494" t="str">
        <f>VLOOKUP($E31,'[23]Gui chi Quynh'!$C$7:$E$389,3,0)</f>
        <v>A1</v>
      </c>
      <c r="W31" s="494">
        <f>VLOOKUP(V31,Sheet1!$B$2:$C$12,2,TRUE)</f>
        <v>10</v>
      </c>
      <c r="X31" s="494" t="str">
        <f>VLOOKUP($E31,'[24]Gui chi Quynh'!$C$7:$E$389,3,0)</f>
        <v>A1</v>
      </c>
      <c r="Y31" s="494">
        <f>VLOOKUP(X31,Sheet1!$B$2:$C$12,2,TRUE)</f>
        <v>10</v>
      </c>
      <c r="Z31" s="494" t="str">
        <f>VLOOKUP($E31,'[25]Gui chi Quynh'!$C$7:$E$388,3,0)</f>
        <v>A1</v>
      </c>
      <c r="AA31" s="494">
        <f>VLOOKUP(Z31,Sheet1!$B$2:$C$12,2,TRUE)</f>
        <v>10</v>
      </c>
      <c r="AB31" s="494" t="str">
        <f>VLOOKUP($E31,'T5'!$E$9:$AH$337,24,0)</f>
        <v>A2</v>
      </c>
      <c r="AC31" s="494">
        <f>VLOOKUP(AB31,Sheet1!$B$2:$C$12,2,TRUE)</f>
        <v>9</v>
      </c>
      <c r="AD31" s="494"/>
      <c r="AE31" s="494" t="e">
        <f>VLOOKUP(AD31,Sheet1!$B$2:$C$12,2,TRUE)</f>
        <v>#N/A</v>
      </c>
      <c r="AF31" s="592" t="str">
        <f>VLOOKUP($E31,'[26]Tong hop ket qua'!$E$19:$M$219,9,0)</f>
        <v>Khá</v>
      </c>
      <c r="AG31" s="709">
        <f t="shared" si="9"/>
        <v>9.9</v>
      </c>
      <c r="AH31" s="709" t="str">
        <f t="shared" si="8"/>
        <v>11A*</v>
      </c>
      <c r="AI31" s="709">
        <f t="shared" si="4"/>
        <v>0</v>
      </c>
      <c r="AJ31" s="683"/>
      <c r="AK31" s="494" t="str">
        <f t="shared" si="5"/>
        <v>Xuất sắc</v>
      </c>
      <c r="AL31" s="494" t="str">
        <f>VLOOKUP($E31,'cac dv gui'!$C$247:$AC$278,25,0)</f>
        <v xml:space="preserve">Xuất sắc </v>
      </c>
      <c r="AM31" s="494" t="str">
        <f>VLOOKUP($E31,'cac dv gui'!$C$247:$AC$278,26,0)</f>
        <v xml:space="preserve">Xuất sắc </v>
      </c>
      <c r="AN31" s="675"/>
      <c r="AO31" s="494"/>
      <c r="AP31" s="675"/>
      <c r="AQ31" s="494" t="str">
        <f t="shared" si="6"/>
        <v>Xuất sắc</v>
      </c>
      <c r="AR31" s="675"/>
      <c r="AS31" s="675"/>
      <c r="AT31" s="494"/>
      <c r="AU31" s="684" t="s">
        <v>391</v>
      </c>
    </row>
    <row r="32" spans="1:47" s="684" customFormat="1" ht="24.95" customHeight="1" x14ac:dyDescent="0.25">
      <c r="A32" s="512" t="s">
        <v>323</v>
      </c>
      <c r="B32" s="512">
        <f>COUNTIF($F$5:F32,F32)</f>
        <v>4</v>
      </c>
      <c r="C32" s="513" t="s">
        <v>984</v>
      </c>
      <c r="D32" s="594" t="s">
        <v>74</v>
      </c>
      <c r="E32" s="713" t="s">
        <v>488</v>
      </c>
      <c r="F32" s="494" t="s">
        <v>1603</v>
      </c>
      <c r="G32" s="494" t="s">
        <v>974</v>
      </c>
      <c r="H32" s="494" t="str">
        <f>VLOOKUP(E32,'[16]Gui chi Quynh'!$C$7:$E$387,3,0)</f>
        <v>A3</v>
      </c>
      <c r="I32" s="494">
        <f>VLOOKUP(H32,Sheet1!$B$2:$C$12,2,TRUE)</f>
        <v>8</v>
      </c>
      <c r="J32" s="494" t="str">
        <f>VLOOKUP($E32,'[17]Gui chi Quynh'!$C$7:$E$387,3,0)</f>
        <v>A3</v>
      </c>
      <c r="K32" s="494">
        <f>VLOOKUP(J32,Sheet1!$B$2:$C$12,2,TRUE)</f>
        <v>8</v>
      </c>
      <c r="L32" s="494" t="str">
        <f>VLOOKUP(E32,'[18]Gui chi Quynh'!$C$7:$F$385,3,0)</f>
        <v>A3</v>
      </c>
      <c r="M32" s="494">
        <f>VLOOKUP(L32,Sheet1!$B$2:$C$12,2,TRUE)</f>
        <v>8</v>
      </c>
      <c r="N32" s="494" t="str">
        <f>VLOOKUP(E32,'[19]Gui chi Quynh'!$C$7:$E$391,3,0)</f>
        <v>A3</v>
      </c>
      <c r="O32" s="494">
        <f>VLOOKUP(N32,Sheet1!$B$2:$C$12,2,TRUE)</f>
        <v>8</v>
      </c>
      <c r="P32" s="494" t="str">
        <f>VLOOKUP(E32,'[20]Gui chi Quynh'!$C$7:$E$391,3,0)</f>
        <v>A2</v>
      </c>
      <c r="Q32" s="494">
        <f>VLOOKUP(P32,Sheet1!$B$2:$C$12,2,TRUE)</f>
        <v>9</v>
      </c>
      <c r="R32" s="494" t="str">
        <f>VLOOKUP($E32,'[21]Gui chi Quynh'!$C$7:$E$390,3,0)</f>
        <v>A3</v>
      </c>
      <c r="S32" s="494">
        <f>VLOOKUP(R32,Sheet1!$B$2:$C$12,2,TRUE)</f>
        <v>8</v>
      </c>
      <c r="T32" s="494" t="str">
        <f>VLOOKUP($E32,'[22]Gui chi Quynh'!$C$7:$E$390,3,0)</f>
        <v>A3</v>
      </c>
      <c r="U32" s="494">
        <f>VLOOKUP(T32,Sheet1!$B$2:$C$12,2,TRUE)</f>
        <v>8</v>
      </c>
      <c r="V32" s="494" t="str">
        <f>VLOOKUP($E32,'[23]Gui chi Quynh'!$C$7:$E$389,3,0)</f>
        <v>A3</v>
      </c>
      <c r="W32" s="494">
        <f>VLOOKUP(V32,Sheet1!$B$2:$C$12,2,TRUE)</f>
        <v>8</v>
      </c>
      <c r="X32" s="494" t="str">
        <f>VLOOKUP($E32,'[24]Gui chi Quynh'!$C$7:$E$389,3,0)</f>
        <v>A3</v>
      </c>
      <c r="Y32" s="494">
        <f>VLOOKUP(X32,Sheet1!$B$2:$C$12,2,TRUE)</f>
        <v>8</v>
      </c>
      <c r="Z32" s="494" t="str">
        <f>VLOOKUP($E32,'[25]Gui chi Quynh'!$C$7:$E$388,3,0)</f>
        <v>A2</v>
      </c>
      <c r="AA32" s="494">
        <f>VLOOKUP(Z32,Sheet1!$B$2:$C$12,2,TRUE)</f>
        <v>9</v>
      </c>
      <c r="AB32" s="494" t="str">
        <f>VLOOKUP($E32,'T5'!$E$9:$AH$337,24,0)</f>
        <v>A2</v>
      </c>
      <c r="AC32" s="494">
        <f>VLOOKUP(AB32,Sheet1!$B$2:$C$12,2,TRUE)</f>
        <v>9</v>
      </c>
      <c r="AD32" s="494"/>
      <c r="AE32" s="494" t="e">
        <f>VLOOKUP(AD32,Sheet1!$B$2:$C$12,2,TRUE)</f>
        <v>#N/A</v>
      </c>
      <c r="AF32" s="592" t="str">
        <f>VLOOKUP($E32,'[26]Tong hop ket qua'!$E$19:$M$219,9,0)</f>
        <v>Tốt</v>
      </c>
      <c r="AG32" s="709">
        <f t="shared" si="9"/>
        <v>8.3000000000000007</v>
      </c>
      <c r="AH32" s="709" t="str">
        <f t="shared" si="8"/>
        <v>11A*</v>
      </c>
      <c r="AI32" s="709">
        <f t="shared" si="4"/>
        <v>0</v>
      </c>
      <c r="AJ32" s="683"/>
      <c r="AK32" s="494" t="str">
        <f t="shared" si="5"/>
        <v>Xuất sắc</v>
      </c>
      <c r="AL32" s="494" t="str">
        <f>VLOOKUP($E32,'cac dv gui'!$C$247:$AC$278,25,0)</f>
        <v xml:space="preserve">Xuất sắc </v>
      </c>
      <c r="AM32" s="494" t="str">
        <f>VLOOKUP($E32,'cac dv gui'!$C$247:$AC$278,26,0)</f>
        <v xml:space="preserve">Xuất sắc </v>
      </c>
      <c r="AN32" s="675"/>
      <c r="AO32" s="494"/>
      <c r="AP32" s="675"/>
      <c r="AQ32" s="494" t="str">
        <f t="shared" si="6"/>
        <v>Xuất sắc</v>
      </c>
      <c r="AR32" s="675"/>
      <c r="AS32" s="675"/>
      <c r="AT32" s="494"/>
      <c r="AU32" s="684" t="s">
        <v>391</v>
      </c>
    </row>
    <row r="33" spans="1:47" s="684" customFormat="1" ht="24.95" customHeight="1" x14ac:dyDescent="0.25">
      <c r="A33" s="512" t="s">
        <v>324</v>
      </c>
      <c r="B33" s="512">
        <f>COUNTIF($F$5:F33,F33)</f>
        <v>5</v>
      </c>
      <c r="C33" s="513" t="s">
        <v>984</v>
      </c>
      <c r="D33" s="552" t="s">
        <v>221</v>
      </c>
      <c r="E33" s="520" t="s">
        <v>485</v>
      </c>
      <c r="F33" s="494" t="s">
        <v>1603</v>
      </c>
      <c r="G33" s="494" t="s">
        <v>974</v>
      </c>
      <c r="H33" s="494" t="str">
        <f>VLOOKUP(E33,'[16]Gui chi Quynh'!$C$7:$E$387,3,0)</f>
        <v>A2</v>
      </c>
      <c r="I33" s="494">
        <f>VLOOKUP(H33,Sheet1!$B$2:$C$12,2,TRUE)</f>
        <v>9</v>
      </c>
      <c r="J33" s="494" t="str">
        <f>VLOOKUP($E33,'[17]Gui chi Quynh'!$C$7:$E$387,3,0)</f>
        <v>A2</v>
      </c>
      <c r="K33" s="494">
        <f>VLOOKUP(J33,Sheet1!$B$2:$C$12,2,TRUE)</f>
        <v>9</v>
      </c>
      <c r="L33" s="494" t="str">
        <f>VLOOKUP(E33,'[18]Gui chi Quynh'!$C$7:$F$385,3,0)</f>
        <v>A2</v>
      </c>
      <c r="M33" s="494">
        <f>VLOOKUP(L33,Sheet1!$B$2:$C$12,2,TRUE)</f>
        <v>9</v>
      </c>
      <c r="N33" s="494" t="str">
        <f>VLOOKUP(E33,'[19]Gui chi Quynh'!$C$7:$E$391,3,0)</f>
        <v>A2</v>
      </c>
      <c r="O33" s="494">
        <f>VLOOKUP(N33,Sheet1!$B$2:$C$12,2,TRUE)</f>
        <v>9</v>
      </c>
      <c r="P33" s="494" t="str">
        <f>VLOOKUP(E33,'[20]Gui chi Quynh'!$C$7:$E$391,3,0)</f>
        <v>A1</v>
      </c>
      <c r="Q33" s="494">
        <f>VLOOKUP(P33,Sheet1!$B$2:$C$12,2,TRUE)</f>
        <v>10</v>
      </c>
      <c r="R33" s="494" t="str">
        <f>VLOOKUP($E33,'[21]Gui chi Quynh'!$C$7:$E$390,3,0)</f>
        <v>A3</v>
      </c>
      <c r="S33" s="494">
        <f>VLOOKUP(R33,Sheet1!$B$2:$C$12,2,TRUE)</f>
        <v>8</v>
      </c>
      <c r="T33" s="494" t="str">
        <f>VLOOKUP($E33,'[22]Gui chi Quynh'!$C$7:$E$390,3,0)</f>
        <v>A2</v>
      </c>
      <c r="U33" s="494">
        <f>VLOOKUP(T33,Sheet1!$B$2:$C$12,2,TRUE)</f>
        <v>9</v>
      </c>
      <c r="V33" s="494" t="str">
        <f>VLOOKUP($E33,'[23]Gui chi Quynh'!$C$7:$E$389,3,0)</f>
        <v>A2</v>
      </c>
      <c r="W33" s="494">
        <f>VLOOKUP(V33,Sheet1!$B$2:$C$12,2,TRUE)</f>
        <v>9</v>
      </c>
      <c r="X33" s="494" t="str">
        <f>VLOOKUP($E33,'[24]Gui chi Quynh'!$C$7:$E$389,3,0)</f>
        <v>A1</v>
      </c>
      <c r="Y33" s="494">
        <f>VLOOKUP(X33,Sheet1!$B$2:$C$12,2,TRUE)</f>
        <v>10</v>
      </c>
      <c r="Z33" s="494" t="str">
        <f>VLOOKUP($E33,'[25]Gui chi Quynh'!$C$7:$E$388,3,0)</f>
        <v>A1</v>
      </c>
      <c r="AA33" s="494">
        <f>VLOOKUP(Z33,Sheet1!$B$2:$C$12,2,TRUE)</f>
        <v>10</v>
      </c>
      <c r="AB33" s="494" t="str">
        <f>VLOOKUP($E33,'T5'!$E$9:$AH$337,24,0)</f>
        <v>A3</v>
      </c>
      <c r="AC33" s="494">
        <f>VLOOKUP(AB33,Sheet1!$B$2:$C$12,2,TRUE)</f>
        <v>8</v>
      </c>
      <c r="AD33" s="494"/>
      <c r="AE33" s="494" t="e">
        <f>VLOOKUP(AD33,Sheet1!$B$2:$C$12,2,TRUE)</f>
        <v>#N/A</v>
      </c>
      <c r="AF33" s="592" t="str">
        <f>VLOOKUP($E33,'[26]Tong hop ket qua'!$E$19:$M$219,9,0)</f>
        <v>Khá</v>
      </c>
      <c r="AG33" s="709">
        <f t="shared" si="9"/>
        <v>9.1</v>
      </c>
      <c r="AH33" s="709" t="str">
        <f t="shared" si="8"/>
        <v>11A*</v>
      </c>
      <c r="AI33" s="709">
        <f t="shared" si="4"/>
        <v>0</v>
      </c>
      <c r="AJ33" s="683"/>
      <c r="AK33" s="494" t="str">
        <f t="shared" si="5"/>
        <v>Xuất sắc</v>
      </c>
      <c r="AL33" s="494" t="str">
        <f>VLOOKUP($E33,'cac dv gui'!$C$247:$AC$278,25,0)</f>
        <v xml:space="preserve">Xuất sắc </v>
      </c>
      <c r="AM33" s="494" t="str">
        <f>VLOOKUP($E33,'cac dv gui'!$C$247:$AC$278,26,0)</f>
        <v xml:space="preserve">Xuất sắc </v>
      </c>
      <c r="AN33" s="675"/>
      <c r="AO33" s="494"/>
      <c r="AP33" s="675"/>
      <c r="AQ33" s="494" t="str">
        <f t="shared" si="6"/>
        <v>Xuất sắc</v>
      </c>
      <c r="AR33" s="675"/>
      <c r="AS33" s="675"/>
      <c r="AT33" s="494"/>
      <c r="AU33" s="684" t="s">
        <v>391</v>
      </c>
    </row>
    <row r="34" spans="1:47" s="684" customFormat="1" ht="24.95" customHeight="1" x14ac:dyDescent="0.25">
      <c r="A34" s="512" t="s">
        <v>325</v>
      </c>
      <c r="B34" s="512">
        <f>COUNTIF($F$5:F34,F34)</f>
        <v>6</v>
      </c>
      <c r="C34" s="513" t="s">
        <v>984</v>
      </c>
      <c r="D34" s="552" t="s">
        <v>222</v>
      </c>
      <c r="E34" s="520" t="s">
        <v>486</v>
      </c>
      <c r="F34" s="494" t="s">
        <v>1603</v>
      </c>
      <c r="G34" s="494" t="s">
        <v>974</v>
      </c>
      <c r="H34" s="494" t="str">
        <f>VLOOKUP(E34,'[16]Gui chi Quynh'!$C$7:$E$387,3,0)</f>
        <v>A3</v>
      </c>
      <c r="I34" s="494">
        <f>VLOOKUP(H34,Sheet1!$B$2:$C$12,2,TRUE)</f>
        <v>8</v>
      </c>
      <c r="J34" s="494" t="str">
        <f>VLOOKUP($E34,'[17]Gui chi Quynh'!$C$7:$E$387,3,0)</f>
        <v>A2</v>
      </c>
      <c r="K34" s="494">
        <f>VLOOKUP(J34,Sheet1!$B$2:$C$12,2,TRUE)</f>
        <v>9</v>
      </c>
      <c r="L34" s="494" t="str">
        <f>VLOOKUP(E34,'[18]Gui chi Quynh'!$C$7:$F$385,3,0)</f>
        <v>A2</v>
      </c>
      <c r="M34" s="494">
        <f>VLOOKUP(L34,Sheet1!$B$2:$C$12,2,TRUE)</f>
        <v>9</v>
      </c>
      <c r="N34" s="494" t="str">
        <f>VLOOKUP(E34,'[19]Gui chi Quynh'!$C$7:$E$391,3,0)</f>
        <v>A1</v>
      </c>
      <c r="O34" s="494">
        <f>VLOOKUP(N34,Sheet1!$B$2:$C$12,2,TRUE)</f>
        <v>10</v>
      </c>
      <c r="P34" s="494" t="str">
        <f>VLOOKUP(E34,'[20]Gui chi Quynh'!$C$7:$E$391,3,0)</f>
        <v>A1</v>
      </c>
      <c r="Q34" s="494">
        <f>VLOOKUP(P34,Sheet1!$B$2:$C$12,2,TRUE)</f>
        <v>10</v>
      </c>
      <c r="R34" s="494" t="str">
        <f>VLOOKUP($E34,'[21]Gui chi Quynh'!$C$7:$E$390,3,0)</f>
        <v>A2</v>
      </c>
      <c r="S34" s="494">
        <f>VLOOKUP(R34,Sheet1!$B$2:$C$12,2,TRUE)</f>
        <v>9</v>
      </c>
      <c r="T34" s="494" t="str">
        <f>VLOOKUP($E34,'[22]Gui chi Quynh'!$C$7:$E$390,3,0)</f>
        <v>A2</v>
      </c>
      <c r="U34" s="494">
        <f>VLOOKUP(T34,Sheet1!$B$2:$C$12,2,TRUE)</f>
        <v>9</v>
      </c>
      <c r="V34" s="494" t="str">
        <f>VLOOKUP($E34,'[23]Gui chi Quynh'!$C$7:$E$389,3,0)</f>
        <v>A2</v>
      </c>
      <c r="W34" s="494">
        <f>VLOOKUP(V34,Sheet1!$B$2:$C$12,2,TRUE)</f>
        <v>9</v>
      </c>
      <c r="X34" s="494" t="str">
        <f>VLOOKUP($E34,'[24]Gui chi Quynh'!$C$7:$E$389,3,0)</f>
        <v>A2</v>
      </c>
      <c r="Y34" s="494">
        <f>VLOOKUP(X34,Sheet1!$B$2:$C$12,2,TRUE)</f>
        <v>9</v>
      </c>
      <c r="Z34" s="494" t="str">
        <f>VLOOKUP($E34,'[25]Gui chi Quynh'!$C$7:$E$388,3,0)</f>
        <v>A2</v>
      </c>
      <c r="AA34" s="494">
        <f>VLOOKUP(Z34,Sheet1!$B$2:$C$12,2,TRUE)</f>
        <v>9</v>
      </c>
      <c r="AB34" s="494" t="str">
        <f>VLOOKUP($E34,'T5'!$E$9:$AH$337,24,0)</f>
        <v>A3</v>
      </c>
      <c r="AC34" s="494">
        <f>VLOOKUP(AB34,Sheet1!$B$2:$C$12,2,TRUE)</f>
        <v>8</v>
      </c>
      <c r="AD34" s="494"/>
      <c r="AE34" s="494" t="e">
        <f>VLOOKUP(AD34,Sheet1!$B$2:$C$12,2,TRUE)</f>
        <v>#N/A</v>
      </c>
      <c r="AF34" s="592" t="str">
        <f>VLOOKUP($E34,'[26]Tong hop ket qua'!$E$19:$M$219,9,0)</f>
        <v>Khá</v>
      </c>
      <c r="AG34" s="709">
        <f t="shared" si="9"/>
        <v>9</v>
      </c>
      <c r="AH34" s="709" t="str">
        <f t="shared" si="8"/>
        <v>11A*</v>
      </c>
      <c r="AI34" s="709">
        <f t="shared" si="4"/>
        <v>0</v>
      </c>
      <c r="AJ34" s="683"/>
      <c r="AK34" s="494" t="str">
        <f t="shared" si="5"/>
        <v>Xuất sắc</v>
      </c>
      <c r="AL34" s="494" t="str">
        <f>VLOOKUP($E34,'cac dv gui'!$C$247:$AC$278,25,0)</f>
        <v xml:space="preserve">Xuất sắc </v>
      </c>
      <c r="AM34" s="494" t="str">
        <f>VLOOKUP($E34,'cac dv gui'!$C$247:$AC$278,26,0)</f>
        <v xml:space="preserve">Xuất sắc </v>
      </c>
      <c r="AN34" s="675"/>
      <c r="AO34" s="494"/>
      <c r="AP34" s="675"/>
      <c r="AQ34" s="494" t="str">
        <f t="shared" si="6"/>
        <v>Xuất sắc</v>
      </c>
      <c r="AR34" s="675"/>
      <c r="AS34" s="675"/>
      <c r="AT34" s="494"/>
      <c r="AU34" s="684" t="s">
        <v>392</v>
      </c>
    </row>
    <row r="35" spans="1:47" s="684" customFormat="1" ht="24.95" customHeight="1" x14ac:dyDescent="0.25">
      <c r="A35" s="512" t="s">
        <v>326</v>
      </c>
      <c r="B35" s="512">
        <f>COUNTIF($F$5:F35,F35)</f>
        <v>7</v>
      </c>
      <c r="C35" s="513" t="s">
        <v>984</v>
      </c>
      <c r="D35" s="594" t="s">
        <v>34</v>
      </c>
      <c r="E35" s="713" t="s">
        <v>491</v>
      </c>
      <c r="F35" s="494" t="s">
        <v>1603</v>
      </c>
      <c r="G35" s="494" t="s">
        <v>974</v>
      </c>
      <c r="H35" s="494" t="str">
        <f>VLOOKUP(E35,'[16]Gui chi Quynh'!$C$7:$E$387,3,0)</f>
        <v>A1</v>
      </c>
      <c r="I35" s="494">
        <f>VLOOKUP(H35,Sheet1!$B$2:$C$12,2,TRUE)</f>
        <v>10</v>
      </c>
      <c r="J35" s="494" t="str">
        <f>VLOOKUP($E35,'[17]Gui chi Quynh'!$C$7:$E$387,3,0)</f>
        <v>A1</v>
      </c>
      <c r="K35" s="494">
        <f>VLOOKUP(J35,Sheet1!$B$2:$C$12,2,TRUE)</f>
        <v>10</v>
      </c>
      <c r="L35" s="494" t="str">
        <f>VLOOKUP(E35,'[18]Gui chi Quynh'!$C$7:$F$385,3,0)</f>
        <v>A1</v>
      </c>
      <c r="M35" s="494">
        <f>VLOOKUP(L35,Sheet1!$B$2:$C$12,2,TRUE)</f>
        <v>10</v>
      </c>
      <c r="N35" s="494" t="str">
        <f>VLOOKUP(E35,'[19]Gui chi Quynh'!$C$7:$E$391,3,0)</f>
        <v>A1</v>
      </c>
      <c r="O35" s="494">
        <f>VLOOKUP(N35,Sheet1!$B$2:$C$12,2,TRUE)</f>
        <v>10</v>
      </c>
      <c r="P35" s="494" t="str">
        <f>VLOOKUP(E35,'[20]Gui chi Quynh'!$C$7:$E$391,3,0)</f>
        <v>A1</v>
      </c>
      <c r="Q35" s="494">
        <f>VLOOKUP(P35,Sheet1!$B$2:$C$12,2,TRUE)</f>
        <v>10</v>
      </c>
      <c r="R35" s="494" t="str">
        <f>VLOOKUP($E35,'[21]Gui chi Quynh'!$C$7:$E$390,3,0)</f>
        <v>A1</v>
      </c>
      <c r="S35" s="494">
        <f>VLOOKUP(R35,Sheet1!$B$2:$C$12,2,TRUE)</f>
        <v>10</v>
      </c>
      <c r="T35" s="494" t="str">
        <f>VLOOKUP($E35,'[22]Gui chi Quynh'!$C$7:$E$390,3,0)</f>
        <v>A1</v>
      </c>
      <c r="U35" s="494">
        <f>VLOOKUP(T35,Sheet1!$B$2:$C$12,2,TRUE)</f>
        <v>10</v>
      </c>
      <c r="V35" s="494" t="str">
        <f>VLOOKUP($E35,'[23]Gui chi Quynh'!$C$7:$E$389,3,0)</f>
        <v>A1</v>
      </c>
      <c r="W35" s="494">
        <f>VLOOKUP(V35,Sheet1!$B$2:$C$12,2,TRUE)</f>
        <v>10</v>
      </c>
      <c r="X35" s="494" t="str">
        <f>VLOOKUP($E35,'[24]Gui chi Quynh'!$C$7:$E$389,3,0)</f>
        <v>A1</v>
      </c>
      <c r="Y35" s="494">
        <f>VLOOKUP(X35,Sheet1!$B$2:$C$12,2,TRUE)</f>
        <v>10</v>
      </c>
      <c r="Z35" s="494" t="str">
        <f>VLOOKUP($E35,'[25]Gui chi Quynh'!$C$7:$E$388,3,0)</f>
        <v>A1</v>
      </c>
      <c r="AA35" s="494">
        <f>VLOOKUP(Z35,Sheet1!$B$2:$C$12,2,TRUE)</f>
        <v>10</v>
      </c>
      <c r="AB35" s="494" t="str">
        <f>VLOOKUP($E35,'T5'!$E$9:$AH$337,24,0)</f>
        <v>A2</v>
      </c>
      <c r="AC35" s="494">
        <f>VLOOKUP(AB35,Sheet1!$B$2:$C$12,2,TRUE)</f>
        <v>9</v>
      </c>
      <c r="AD35" s="494"/>
      <c r="AE35" s="494" t="e">
        <f>VLOOKUP(AD35,Sheet1!$B$2:$C$12,2,TRUE)</f>
        <v>#N/A</v>
      </c>
      <c r="AF35" s="592" t="str">
        <f>VLOOKUP($E35,'[26]Tong hop ket qua'!$E$19:$M$219,9,0)</f>
        <v>Xuất sắc</v>
      </c>
      <c r="AG35" s="709">
        <f t="shared" si="9"/>
        <v>9.9</v>
      </c>
      <c r="AH35" s="709" t="str">
        <f t="shared" si="8"/>
        <v>11A*</v>
      </c>
      <c r="AI35" s="709">
        <f t="shared" si="4"/>
        <v>0</v>
      </c>
      <c r="AJ35" s="683"/>
      <c r="AK35" s="494" t="str">
        <f t="shared" si="5"/>
        <v>Xuất sắc</v>
      </c>
      <c r="AL35" s="494" t="str">
        <f>VLOOKUP($E35,'cac dv gui'!$C$247:$AC$278,25,0)</f>
        <v xml:space="preserve">Xuất sắc </v>
      </c>
      <c r="AM35" s="494" t="str">
        <f>VLOOKUP($E35,'cac dv gui'!$C$247:$AC$278,26,0)</f>
        <v xml:space="preserve">Xuất sắc </v>
      </c>
      <c r="AN35" s="675"/>
      <c r="AO35" s="494"/>
      <c r="AP35" s="675"/>
      <c r="AQ35" s="494" t="str">
        <f t="shared" si="6"/>
        <v>Xuất sắc</v>
      </c>
      <c r="AR35" s="675"/>
      <c r="AS35" s="675"/>
      <c r="AT35" s="494"/>
      <c r="AU35" s="684" t="s">
        <v>391</v>
      </c>
    </row>
    <row r="36" spans="1:47" s="684" customFormat="1" ht="24.95" customHeight="1" x14ac:dyDescent="0.25">
      <c r="A36" s="512" t="s">
        <v>327</v>
      </c>
      <c r="B36" s="512">
        <f>COUNTIF($F$5:F36,F36)</f>
        <v>8</v>
      </c>
      <c r="C36" s="513" t="s">
        <v>984</v>
      </c>
      <c r="D36" s="552" t="s">
        <v>224</v>
      </c>
      <c r="E36" s="520" t="s">
        <v>489</v>
      </c>
      <c r="F36" s="494" t="s">
        <v>1603</v>
      </c>
      <c r="G36" s="494" t="s">
        <v>974</v>
      </c>
      <c r="H36" s="494" t="str">
        <f>VLOOKUP(E36,'[16]Gui chi Quynh'!$C$7:$E$387,3,0)</f>
        <v>A2</v>
      </c>
      <c r="I36" s="494">
        <f>VLOOKUP(H36,Sheet1!$B$2:$C$12,2,TRUE)</f>
        <v>9</v>
      </c>
      <c r="J36" s="494" t="str">
        <f>VLOOKUP($E36,'[17]Gui chi Quynh'!$C$7:$E$387,3,0)</f>
        <v>A3</v>
      </c>
      <c r="K36" s="494">
        <f>VLOOKUP(J36,Sheet1!$B$2:$C$12,2,TRUE)</f>
        <v>8</v>
      </c>
      <c r="L36" s="494" t="str">
        <f>VLOOKUP(E36,'[18]Gui chi Quynh'!$C$7:$F$385,3,0)</f>
        <v>A2</v>
      </c>
      <c r="M36" s="494">
        <f>VLOOKUP(L36,Sheet1!$B$2:$C$12,2,TRUE)</f>
        <v>9</v>
      </c>
      <c r="N36" s="494" t="str">
        <f>VLOOKUP(E36,'[19]Gui chi Quynh'!$C$7:$E$391,3,0)</f>
        <v>A1</v>
      </c>
      <c r="O36" s="494">
        <f>VLOOKUP(N36,Sheet1!$B$2:$C$12,2,TRUE)</f>
        <v>10</v>
      </c>
      <c r="P36" s="494" t="str">
        <f>VLOOKUP(E36,'[20]Gui chi Quynh'!$C$7:$E$391,3,0)</f>
        <v>A2</v>
      </c>
      <c r="Q36" s="494">
        <f>VLOOKUP(P36,Sheet1!$B$2:$C$12,2,TRUE)</f>
        <v>9</v>
      </c>
      <c r="R36" s="494" t="str">
        <f>VLOOKUP($E36,'[21]Gui chi Quynh'!$C$7:$E$390,3,0)</f>
        <v>A2</v>
      </c>
      <c r="S36" s="494">
        <f>VLOOKUP(R36,Sheet1!$B$2:$C$12,2,TRUE)</f>
        <v>9</v>
      </c>
      <c r="T36" s="494" t="str">
        <f>VLOOKUP($E36,'[22]Gui chi Quynh'!$C$7:$E$390,3,0)</f>
        <v>A3</v>
      </c>
      <c r="U36" s="494">
        <f>VLOOKUP(T36,Sheet1!$B$2:$C$12,2,TRUE)</f>
        <v>8</v>
      </c>
      <c r="V36" s="494" t="str">
        <f>VLOOKUP($E36,'[23]Gui chi Quynh'!$C$7:$E$389,3,0)</f>
        <v>A3</v>
      </c>
      <c r="W36" s="494">
        <f>VLOOKUP(V36,Sheet1!$B$2:$C$12,2,TRUE)</f>
        <v>8</v>
      </c>
      <c r="X36" s="494" t="str">
        <f>VLOOKUP($E36,'[24]Gui chi Quynh'!$C$7:$E$389,3,0)</f>
        <v>A3</v>
      </c>
      <c r="Y36" s="494">
        <f>VLOOKUP(X36,Sheet1!$B$2:$C$12,2,TRUE)</f>
        <v>8</v>
      </c>
      <c r="Z36" s="494" t="str">
        <f>VLOOKUP($E36,'[25]Gui chi Quynh'!$C$7:$E$388,3,0)</f>
        <v>A2</v>
      </c>
      <c r="AA36" s="494">
        <f>VLOOKUP(Z36,Sheet1!$B$2:$C$12,2,TRUE)</f>
        <v>9</v>
      </c>
      <c r="AB36" s="494" t="str">
        <f>VLOOKUP($E36,'T5'!$E$9:$AH$337,24,0)</f>
        <v>A3</v>
      </c>
      <c r="AC36" s="494">
        <f>VLOOKUP(AB36,Sheet1!$B$2:$C$12,2,TRUE)</f>
        <v>8</v>
      </c>
      <c r="AD36" s="494"/>
      <c r="AE36" s="494" t="e">
        <f>VLOOKUP(AD36,Sheet1!$B$2:$C$12,2,TRUE)</f>
        <v>#N/A</v>
      </c>
      <c r="AF36" s="592" t="str">
        <f>VLOOKUP($E36,'[26]Tong hop ket qua'!$E$19:$M$219,9,0)</f>
        <v>Khá</v>
      </c>
      <c r="AG36" s="709">
        <f t="shared" si="9"/>
        <v>8.6</v>
      </c>
      <c r="AH36" s="709" t="str">
        <f t="shared" si="8"/>
        <v>11A*</v>
      </c>
      <c r="AI36" s="709">
        <f t="shared" si="4"/>
        <v>0</v>
      </c>
      <c r="AJ36" s="683"/>
      <c r="AK36" s="494" t="str">
        <f t="shared" si="5"/>
        <v>Xuất sắc</v>
      </c>
      <c r="AL36" s="494" t="str">
        <f>VLOOKUP($E36,'cac dv gui'!$C$247:$AC$278,25,0)</f>
        <v xml:space="preserve">Xuất sắc </v>
      </c>
      <c r="AM36" s="494" t="str">
        <f>VLOOKUP($E36,'cac dv gui'!$C$247:$AC$278,26,0)</f>
        <v xml:space="preserve">Xuất sắc </v>
      </c>
      <c r="AN36" s="675"/>
      <c r="AO36" s="494"/>
      <c r="AP36" s="675"/>
      <c r="AQ36" s="494" t="str">
        <f t="shared" si="6"/>
        <v>Xuất sắc</v>
      </c>
      <c r="AR36" s="675"/>
      <c r="AS36" s="675"/>
      <c r="AT36" s="494"/>
      <c r="AU36" s="684" t="s">
        <v>392</v>
      </c>
    </row>
    <row r="37" spans="1:47" s="684" customFormat="1" ht="24.95" customHeight="1" x14ac:dyDescent="0.25">
      <c r="A37" s="512" t="s">
        <v>328</v>
      </c>
      <c r="B37" s="512">
        <f>COUNTIF($F$5:F37,F37)</f>
        <v>9</v>
      </c>
      <c r="C37" s="513" t="s">
        <v>985</v>
      </c>
      <c r="D37" s="594" t="s">
        <v>309</v>
      </c>
      <c r="E37" s="713" t="s">
        <v>492</v>
      </c>
      <c r="F37" s="494" t="s">
        <v>1603</v>
      </c>
      <c r="G37" s="494" t="s">
        <v>974</v>
      </c>
      <c r="H37" s="494" t="str">
        <f>VLOOKUP(E37,'[16]Gui chi Quynh'!$C$7:$E$387,3,0)</f>
        <v>A3</v>
      </c>
      <c r="I37" s="494">
        <f>VLOOKUP(H37,Sheet1!$B$2:$C$12,2,TRUE)</f>
        <v>8</v>
      </c>
      <c r="J37" s="494" t="str">
        <f>VLOOKUP($E37,'[17]Gui chi Quynh'!$C$7:$E$387,3,0)</f>
        <v>A3</v>
      </c>
      <c r="K37" s="494">
        <f>VLOOKUP(J37,Sheet1!$B$2:$C$12,2,TRUE)</f>
        <v>8</v>
      </c>
      <c r="L37" s="494" t="str">
        <f>VLOOKUP(E37,'[18]Gui chi Quynh'!$C$7:$F$385,3,0)</f>
        <v>A3</v>
      </c>
      <c r="M37" s="494">
        <f>VLOOKUP(L37,Sheet1!$B$2:$C$12,2,TRUE)</f>
        <v>8</v>
      </c>
      <c r="N37" s="494" t="str">
        <f>VLOOKUP(E37,'[19]Gui chi Quynh'!$C$7:$E$391,3,0)</f>
        <v>A1</v>
      </c>
      <c r="O37" s="494">
        <f>VLOOKUP(N37,Sheet1!$B$2:$C$12,2,TRUE)</f>
        <v>10</v>
      </c>
      <c r="P37" s="494" t="str">
        <f>VLOOKUP(E37,'[20]Gui chi Quynh'!$C$7:$E$391,3,0)</f>
        <v>A2</v>
      </c>
      <c r="Q37" s="494">
        <f>VLOOKUP(P37,Sheet1!$B$2:$C$12,2,TRUE)</f>
        <v>9</v>
      </c>
      <c r="R37" s="494" t="str">
        <f>VLOOKUP($E37,'[21]Gui chi Quynh'!$C$7:$E$390,3,0)</f>
        <v>A3</v>
      </c>
      <c r="S37" s="494">
        <f>VLOOKUP(R37,Sheet1!$B$2:$C$12,2,TRUE)</f>
        <v>8</v>
      </c>
      <c r="T37" s="494" t="str">
        <f>VLOOKUP($E37,'[22]Gui chi Quynh'!$C$7:$E$390,3,0)</f>
        <v>A2</v>
      </c>
      <c r="U37" s="494">
        <f>VLOOKUP(T37,Sheet1!$B$2:$C$12,2,TRUE)</f>
        <v>9</v>
      </c>
      <c r="V37" s="494" t="str">
        <f>VLOOKUP($E37,'[23]Gui chi Quynh'!$C$7:$E$389,3,0)</f>
        <v>A3</v>
      </c>
      <c r="W37" s="494">
        <f>VLOOKUP(V37,Sheet1!$B$2:$C$12,2,TRUE)</f>
        <v>8</v>
      </c>
      <c r="X37" s="494" t="str">
        <f>VLOOKUP($E37,'[24]Gui chi Quynh'!$C$7:$E$389,3,0)</f>
        <v>A3</v>
      </c>
      <c r="Y37" s="494">
        <f>VLOOKUP(X37,Sheet1!$B$2:$C$12,2,TRUE)</f>
        <v>8</v>
      </c>
      <c r="Z37" s="494" t="str">
        <f>VLOOKUP($E37,'[25]Gui chi Quynh'!$C$7:$E$388,3,0)</f>
        <v>A3</v>
      </c>
      <c r="AA37" s="494">
        <f>VLOOKUP(Z37,Sheet1!$B$2:$C$12,2,TRUE)</f>
        <v>8</v>
      </c>
      <c r="AB37" s="494" t="str">
        <f>VLOOKUP($E37,'T5'!$E$9:$AH$337,24,0)</f>
        <v>A3</v>
      </c>
      <c r="AC37" s="494">
        <f>VLOOKUP(AB37,Sheet1!$B$2:$C$12,2,TRUE)</f>
        <v>8</v>
      </c>
      <c r="AD37" s="494"/>
      <c r="AE37" s="494" t="e">
        <f>VLOOKUP(AD37,Sheet1!$B$2:$C$12,2,TRUE)</f>
        <v>#N/A</v>
      </c>
      <c r="AF37" s="592" t="str">
        <f>VLOOKUP($E37,'[26]Tong hop ket qua'!$E$19:$M$219,9,0)</f>
        <v>Khá</v>
      </c>
      <c r="AG37" s="709">
        <f t="shared" si="9"/>
        <v>8.4</v>
      </c>
      <c r="AH37" s="709" t="str">
        <f t="shared" si="8"/>
        <v>11A*</v>
      </c>
      <c r="AI37" s="709">
        <f t="shared" si="4"/>
        <v>0</v>
      </c>
      <c r="AJ37" s="683"/>
      <c r="AK37" s="494" t="str">
        <f t="shared" si="5"/>
        <v>Xuất sắc</v>
      </c>
      <c r="AL37" s="494" t="str">
        <f>VLOOKUP($E37,'cac dv gui'!$C$247:$AC$278,25,0)</f>
        <v xml:space="preserve">Xuất sắc </v>
      </c>
      <c r="AM37" s="494" t="str">
        <f>VLOOKUP($E37,'cac dv gui'!$C$247:$AC$278,26,0)</f>
        <v xml:space="preserve">Xuất sắc </v>
      </c>
      <c r="AN37" s="675"/>
      <c r="AO37" s="494"/>
      <c r="AP37" s="675"/>
      <c r="AQ37" s="494" t="str">
        <f t="shared" si="6"/>
        <v>Xuất sắc</v>
      </c>
      <c r="AR37" s="675"/>
      <c r="AS37" s="675"/>
      <c r="AT37" s="494"/>
      <c r="AU37" s="684" t="s">
        <v>392</v>
      </c>
    </row>
    <row r="38" spans="1:47" s="684" customFormat="1" ht="24.95" customHeight="1" x14ac:dyDescent="0.25">
      <c r="A38" s="512" t="s">
        <v>329</v>
      </c>
      <c r="B38" s="512">
        <f>COUNTIF($F$5:F38,F38)</f>
        <v>10</v>
      </c>
      <c r="C38" s="513" t="s">
        <v>984</v>
      </c>
      <c r="D38" s="552" t="s">
        <v>281</v>
      </c>
      <c r="E38" s="520" t="s">
        <v>487</v>
      </c>
      <c r="F38" s="494" t="s">
        <v>1603</v>
      </c>
      <c r="G38" s="494" t="s">
        <v>974</v>
      </c>
      <c r="H38" s="494" t="str">
        <f>VLOOKUP(E38,'[16]Gui chi Quynh'!$C$7:$E$387,3,0)</f>
        <v>A2</v>
      </c>
      <c r="I38" s="494">
        <f>VLOOKUP(H38,Sheet1!$B$2:$C$12,2,TRUE)</f>
        <v>9</v>
      </c>
      <c r="J38" s="494" t="str">
        <f>VLOOKUP($E38,'[17]Gui chi Quynh'!$C$7:$E$387,3,0)</f>
        <v>A3</v>
      </c>
      <c r="K38" s="494">
        <f>VLOOKUP(J38,Sheet1!$B$2:$C$12,2,TRUE)</f>
        <v>8</v>
      </c>
      <c r="L38" s="494" t="str">
        <f>VLOOKUP(E38,'[18]Gui chi Quynh'!$C$7:$F$385,3,0)</f>
        <v>A3</v>
      </c>
      <c r="M38" s="494">
        <f>VLOOKUP(L38,Sheet1!$B$2:$C$12,2,TRUE)</f>
        <v>8</v>
      </c>
      <c r="N38" s="494" t="str">
        <f>VLOOKUP(E38,'[19]Gui chi Quynh'!$C$7:$E$391,3,0)</f>
        <v>A1</v>
      </c>
      <c r="O38" s="494">
        <f>VLOOKUP(N38,Sheet1!$B$2:$C$12,2,TRUE)</f>
        <v>10</v>
      </c>
      <c r="P38" s="494" t="str">
        <f>VLOOKUP(E38,'[20]Gui chi Quynh'!$C$7:$E$391,3,0)</f>
        <v>A1</v>
      </c>
      <c r="Q38" s="494">
        <f>VLOOKUP(P38,Sheet1!$B$2:$C$12,2,TRUE)</f>
        <v>10</v>
      </c>
      <c r="R38" s="494" t="str">
        <f>VLOOKUP($E38,'[21]Gui chi Quynh'!$C$7:$E$390,3,0)</f>
        <v>A2</v>
      </c>
      <c r="S38" s="494">
        <f>VLOOKUP(R38,Sheet1!$B$2:$C$12,2,TRUE)</f>
        <v>9</v>
      </c>
      <c r="T38" s="494" t="str">
        <f>VLOOKUP($E38,'[22]Gui chi Quynh'!$C$7:$E$390,3,0)</f>
        <v>A2</v>
      </c>
      <c r="U38" s="494">
        <f>VLOOKUP(T38,Sheet1!$B$2:$C$12,2,TRUE)</f>
        <v>9</v>
      </c>
      <c r="V38" s="494" t="str">
        <f>VLOOKUP($E38,'[23]Gui chi Quynh'!$C$7:$E$389,3,0)</f>
        <v>A3</v>
      </c>
      <c r="W38" s="494">
        <f>VLOOKUP(V38,Sheet1!$B$2:$C$12,2,TRUE)</f>
        <v>8</v>
      </c>
      <c r="X38" s="494" t="str">
        <f>VLOOKUP($E38,'[24]Gui chi Quynh'!$C$7:$E$389,3,0)</f>
        <v>A2</v>
      </c>
      <c r="Y38" s="494">
        <f>VLOOKUP(X38,Sheet1!$B$2:$C$12,2,TRUE)</f>
        <v>9</v>
      </c>
      <c r="Z38" s="494" t="str">
        <f>VLOOKUP($E38,'[25]Gui chi Quynh'!$C$7:$E$388,3,0)</f>
        <v>A3</v>
      </c>
      <c r="AA38" s="494">
        <f>VLOOKUP(Z38,Sheet1!$B$2:$C$12,2,TRUE)</f>
        <v>8</v>
      </c>
      <c r="AB38" s="494" t="str">
        <f>VLOOKUP($E38,'T5'!$E$9:$AH$337,24,0)</f>
        <v>A3</v>
      </c>
      <c r="AC38" s="494">
        <f>VLOOKUP(AB38,Sheet1!$B$2:$C$12,2,TRUE)</f>
        <v>8</v>
      </c>
      <c r="AD38" s="494"/>
      <c r="AE38" s="494" t="e">
        <f>VLOOKUP(AD38,Sheet1!$B$2:$C$12,2,TRUE)</f>
        <v>#N/A</v>
      </c>
      <c r="AF38" s="592" t="str">
        <f>VLOOKUP($E38,'[26]Tong hop ket qua'!$E$19:$M$219,9,0)</f>
        <v>Khá</v>
      </c>
      <c r="AG38" s="709">
        <f t="shared" si="9"/>
        <v>8.6999999999999993</v>
      </c>
      <c r="AH38" s="709" t="str">
        <f t="shared" si="8"/>
        <v>11A*</v>
      </c>
      <c r="AI38" s="709">
        <f t="shared" si="4"/>
        <v>0</v>
      </c>
      <c r="AJ38" s="683"/>
      <c r="AK38" s="494" t="str">
        <f t="shared" si="5"/>
        <v>Xuất sắc</v>
      </c>
      <c r="AL38" s="494" t="str">
        <f>VLOOKUP($E38,'cac dv gui'!$C$247:$AC$278,25,0)</f>
        <v xml:space="preserve">Xuất sắc </v>
      </c>
      <c r="AM38" s="494" t="str">
        <f>VLOOKUP($E38,'cac dv gui'!$C$247:$AC$278,26,0)</f>
        <v xml:space="preserve">Xuất sắc </v>
      </c>
      <c r="AN38" s="675"/>
      <c r="AO38" s="494"/>
      <c r="AP38" s="675"/>
      <c r="AQ38" s="494" t="str">
        <f t="shared" si="6"/>
        <v>Xuất sắc</v>
      </c>
      <c r="AR38" s="675"/>
      <c r="AS38" s="675"/>
      <c r="AT38" s="494"/>
      <c r="AU38" s="684" t="s">
        <v>392</v>
      </c>
    </row>
    <row r="39" spans="1:47" s="684" customFormat="1" ht="24.95" customHeight="1" x14ac:dyDescent="0.25">
      <c r="A39" s="512" t="s">
        <v>1280</v>
      </c>
      <c r="B39" s="512">
        <f>COUNTIF($F$5:F39,F39)</f>
        <v>11</v>
      </c>
      <c r="C39" s="513" t="s">
        <v>984</v>
      </c>
      <c r="D39" s="552" t="s">
        <v>225</v>
      </c>
      <c r="E39" s="520" t="s">
        <v>490</v>
      </c>
      <c r="F39" s="494" t="s">
        <v>1603</v>
      </c>
      <c r="G39" s="494" t="s">
        <v>974</v>
      </c>
      <c r="H39" s="494" t="str">
        <f>VLOOKUP(E39,'[16]Gui chi Quynh'!$C$7:$E$387,3,0)</f>
        <v>A3</v>
      </c>
      <c r="I39" s="494">
        <f>VLOOKUP(H39,Sheet1!$B$2:$C$12,2,TRUE)</f>
        <v>8</v>
      </c>
      <c r="J39" s="494" t="str">
        <f>VLOOKUP($E39,'[17]Gui chi Quynh'!$C$7:$E$387,3,0)</f>
        <v>A2</v>
      </c>
      <c r="K39" s="494">
        <f>VLOOKUP(J39,Sheet1!$B$2:$C$12,2,TRUE)</f>
        <v>9</v>
      </c>
      <c r="L39" s="494" t="str">
        <f>VLOOKUP(E39,'[18]Gui chi Quynh'!$C$7:$F$385,3,0)</f>
        <v>A2</v>
      </c>
      <c r="M39" s="494">
        <f>VLOOKUP(L39,Sheet1!$B$2:$C$12,2,TRUE)</f>
        <v>9</v>
      </c>
      <c r="N39" s="494" t="str">
        <f>VLOOKUP(E39,'[19]Gui chi Quynh'!$C$7:$E$391,3,0)</f>
        <v>A1</v>
      </c>
      <c r="O39" s="494">
        <f>VLOOKUP(N39,Sheet1!$B$2:$C$12,2,TRUE)</f>
        <v>10</v>
      </c>
      <c r="P39" s="494" t="str">
        <f>VLOOKUP(E39,'[20]Gui chi Quynh'!$C$7:$E$391,3,0)</f>
        <v>A1</v>
      </c>
      <c r="Q39" s="494">
        <f>VLOOKUP(P39,Sheet1!$B$2:$C$12,2,TRUE)</f>
        <v>10</v>
      </c>
      <c r="R39" s="494" t="str">
        <f>VLOOKUP($E39,'[21]Gui chi Quynh'!$C$7:$E$390,3,0)</f>
        <v>A3</v>
      </c>
      <c r="S39" s="494">
        <f>VLOOKUP(R39,Sheet1!$B$2:$C$12,2,TRUE)</f>
        <v>8</v>
      </c>
      <c r="T39" s="494" t="str">
        <f>VLOOKUP($E39,'[22]Gui chi Quynh'!$C$7:$E$390,3,0)</f>
        <v>A2</v>
      </c>
      <c r="U39" s="494">
        <f>VLOOKUP(T39,Sheet1!$B$2:$C$12,2,TRUE)</f>
        <v>9</v>
      </c>
      <c r="V39" s="494" t="str">
        <f>VLOOKUP($E39,'[23]Gui chi Quynh'!$C$7:$E$389,3,0)</f>
        <v>A3</v>
      </c>
      <c r="W39" s="494">
        <f>VLOOKUP(V39,Sheet1!$B$2:$C$12,2,TRUE)</f>
        <v>8</v>
      </c>
      <c r="X39" s="494" t="str">
        <f>VLOOKUP($E39,'[24]Gui chi Quynh'!$C$7:$E$389,3,0)</f>
        <v>A2</v>
      </c>
      <c r="Y39" s="494">
        <f>VLOOKUP(X39,Sheet1!$B$2:$C$12,2,TRUE)</f>
        <v>9</v>
      </c>
      <c r="Z39" s="494" t="str">
        <f>VLOOKUP($E39,'[25]Gui chi Quynh'!$C$7:$E$388,3,0)</f>
        <v>A2</v>
      </c>
      <c r="AA39" s="494">
        <f>VLOOKUP(Z39,Sheet1!$B$2:$C$12,2,TRUE)</f>
        <v>9</v>
      </c>
      <c r="AB39" s="494" t="str">
        <f>VLOOKUP($E39,'T5'!$E$9:$AH$337,24,0)</f>
        <v>A3</v>
      </c>
      <c r="AC39" s="494">
        <f>VLOOKUP(AB39,Sheet1!$B$2:$C$12,2,TRUE)</f>
        <v>8</v>
      </c>
      <c r="AD39" s="494"/>
      <c r="AE39" s="494" t="e">
        <f>VLOOKUP(AD39,Sheet1!$B$2:$C$12,2,TRUE)</f>
        <v>#N/A</v>
      </c>
      <c r="AF39" s="592" t="str">
        <f>VLOOKUP($E39,'[26]Tong hop ket qua'!$E$19:$M$219,9,0)</f>
        <v>Khá</v>
      </c>
      <c r="AG39" s="709">
        <f t="shared" si="9"/>
        <v>8.8000000000000007</v>
      </c>
      <c r="AH39" s="709" t="str">
        <f t="shared" si="8"/>
        <v>11A*</v>
      </c>
      <c r="AI39" s="709">
        <f t="shared" si="4"/>
        <v>0</v>
      </c>
      <c r="AJ39" s="683"/>
      <c r="AK39" s="494" t="str">
        <f t="shared" si="5"/>
        <v>Xuất sắc</v>
      </c>
      <c r="AL39" s="494" t="str">
        <f>VLOOKUP($E39,'cac dv gui'!$C$247:$AC$278,25,0)</f>
        <v xml:space="preserve">Xuất sắc </v>
      </c>
      <c r="AM39" s="494" t="str">
        <f>VLOOKUP($E39,'cac dv gui'!$C$247:$AC$278,26,0)</f>
        <v xml:space="preserve">Xuất sắc </v>
      </c>
      <c r="AN39" s="675"/>
      <c r="AO39" s="494"/>
      <c r="AP39" s="675"/>
      <c r="AQ39" s="494" t="str">
        <f t="shared" si="6"/>
        <v>Xuất sắc</v>
      </c>
      <c r="AR39" s="675"/>
      <c r="AS39" s="675"/>
      <c r="AT39" s="494"/>
      <c r="AU39" s="684" t="s">
        <v>392</v>
      </c>
    </row>
    <row r="40" spans="1:47" s="684" customFormat="1" ht="24.95" customHeight="1" x14ac:dyDescent="0.25">
      <c r="A40" s="512" t="s">
        <v>1281</v>
      </c>
      <c r="B40" s="512">
        <f>COUNTIF($F$5:F40,F40)</f>
        <v>12</v>
      </c>
      <c r="C40" s="513" t="s">
        <v>984</v>
      </c>
      <c r="D40" s="552" t="s">
        <v>274</v>
      </c>
      <c r="E40" s="520" t="s">
        <v>493</v>
      </c>
      <c r="F40" s="494" t="s">
        <v>1603</v>
      </c>
      <c r="G40" s="494" t="s">
        <v>974</v>
      </c>
      <c r="H40" s="494" t="str">
        <f>VLOOKUP(E40,'[16]Gui chi Quynh'!$C$7:$E$387,3,0)</f>
        <v>A2</v>
      </c>
      <c r="I40" s="494">
        <f>VLOOKUP(H40,Sheet1!$B$2:$C$12,2,TRUE)</f>
        <v>9</v>
      </c>
      <c r="J40" s="494" t="str">
        <f>VLOOKUP($E40,'[17]Gui chi Quynh'!$C$7:$E$387,3,0)</f>
        <v>A2</v>
      </c>
      <c r="K40" s="494">
        <f>VLOOKUP(J40,Sheet1!$B$2:$C$12,2,TRUE)</f>
        <v>9</v>
      </c>
      <c r="L40" s="494" t="str">
        <f>VLOOKUP(E40,'[18]Gui chi Quynh'!$C$7:$F$385,3,0)</f>
        <v>A2</v>
      </c>
      <c r="M40" s="494">
        <f>VLOOKUP(L40,Sheet1!$B$2:$C$12,2,TRUE)</f>
        <v>9</v>
      </c>
      <c r="N40" s="494" t="str">
        <f>VLOOKUP(E40,'[19]Gui chi Quynh'!$C$7:$E$391,3,0)</f>
        <v>A1</v>
      </c>
      <c r="O40" s="494">
        <f>VLOOKUP(N40,Sheet1!$B$2:$C$12,2,TRUE)</f>
        <v>10</v>
      </c>
      <c r="P40" s="494" t="str">
        <f>VLOOKUP(E40,'[20]Gui chi Quynh'!$C$7:$E$391,3,0)</f>
        <v>A1</v>
      </c>
      <c r="Q40" s="494">
        <f>VLOOKUP(P40,Sheet1!$B$2:$C$12,2,TRUE)</f>
        <v>10</v>
      </c>
      <c r="R40" s="494" t="str">
        <f>VLOOKUP($E40,'[21]Gui chi Quynh'!$C$7:$E$390,3,0)</f>
        <v>A2</v>
      </c>
      <c r="S40" s="494">
        <f>VLOOKUP(R40,Sheet1!$B$2:$C$12,2,TRUE)</f>
        <v>9</v>
      </c>
      <c r="T40" s="494" t="str">
        <f>VLOOKUP($E40,'[22]Gui chi Quynh'!$C$7:$E$390,3,0)</f>
        <v>A1</v>
      </c>
      <c r="U40" s="494">
        <f>VLOOKUP(T40,Sheet1!$B$2:$C$12,2,TRUE)</f>
        <v>10</v>
      </c>
      <c r="V40" s="494" t="str">
        <f>VLOOKUP($E40,'[23]Gui chi Quynh'!$C$7:$E$389,3,0)</f>
        <v>A1</v>
      </c>
      <c r="W40" s="494">
        <f>VLOOKUP(V40,Sheet1!$B$2:$C$12,2,TRUE)</f>
        <v>10</v>
      </c>
      <c r="X40" s="494" t="str">
        <f>VLOOKUP($E40,'[24]Gui chi Quynh'!$C$7:$E$389,3,0)</f>
        <v>A1</v>
      </c>
      <c r="Y40" s="494">
        <f>VLOOKUP(X40,Sheet1!$B$2:$C$12,2,TRUE)</f>
        <v>10</v>
      </c>
      <c r="Z40" s="494" t="str">
        <f>VLOOKUP($E40,'[25]Gui chi Quynh'!$C$7:$E$388,3,0)</f>
        <v>A1</v>
      </c>
      <c r="AA40" s="494">
        <f>VLOOKUP(Z40,Sheet1!$B$2:$C$12,2,TRUE)</f>
        <v>10</v>
      </c>
      <c r="AB40" s="494" t="str">
        <f>VLOOKUP($E40,'T5'!$E$9:$AH$337,24,0)</f>
        <v>A2</v>
      </c>
      <c r="AC40" s="494">
        <f>VLOOKUP(AB40,Sheet1!$B$2:$C$12,2,TRUE)</f>
        <v>9</v>
      </c>
      <c r="AD40" s="494"/>
      <c r="AE40" s="494" t="e">
        <f>VLOOKUP(AD40,Sheet1!$B$2:$C$12,2,TRUE)</f>
        <v>#N/A</v>
      </c>
      <c r="AF40" s="592" t="str">
        <f>VLOOKUP($E40,'[26]Tong hop ket qua'!$E$19:$M$219,9,0)</f>
        <v>Tốt</v>
      </c>
      <c r="AG40" s="709">
        <f t="shared" si="9"/>
        <v>9.5</v>
      </c>
      <c r="AH40" s="709" t="str">
        <f t="shared" si="8"/>
        <v>11A*</v>
      </c>
      <c r="AI40" s="709">
        <f t="shared" si="4"/>
        <v>0</v>
      </c>
      <c r="AJ40" s="683"/>
      <c r="AK40" s="494" t="str">
        <f t="shared" si="5"/>
        <v>Xuất sắc</v>
      </c>
      <c r="AL40" s="494" t="str">
        <f>VLOOKUP($E40,'cac dv gui'!$C$247:$AC$278,25,0)</f>
        <v xml:space="preserve">Xuất sắc </v>
      </c>
      <c r="AM40" s="494" t="str">
        <f>VLOOKUP($E40,'cac dv gui'!$C$247:$AC$278,26,0)</f>
        <v xml:space="preserve">Xuất sắc </v>
      </c>
      <c r="AN40" s="675"/>
      <c r="AO40" s="494"/>
      <c r="AP40" s="675"/>
      <c r="AQ40" s="494" t="str">
        <f t="shared" si="6"/>
        <v>Xuất sắc</v>
      </c>
      <c r="AR40" s="675"/>
      <c r="AS40" s="675"/>
      <c r="AT40" s="494"/>
      <c r="AU40" s="684" t="s">
        <v>391</v>
      </c>
    </row>
    <row r="41" spans="1:47" s="684" customFormat="1" ht="56.25" customHeight="1" x14ac:dyDescent="0.25">
      <c r="A41" s="512" t="s">
        <v>1282</v>
      </c>
      <c r="B41" s="512">
        <f>COUNTIF($F$5:F41,F41)</f>
        <v>13</v>
      </c>
      <c r="C41" s="513" t="s">
        <v>984</v>
      </c>
      <c r="D41" s="552" t="s">
        <v>230</v>
      </c>
      <c r="E41" s="520" t="s">
        <v>498</v>
      </c>
      <c r="F41" s="494" t="s">
        <v>1603</v>
      </c>
      <c r="G41" s="494" t="s">
        <v>975</v>
      </c>
      <c r="H41" s="494" t="str">
        <f>VLOOKUP(E41,'[16]Gui chi Quynh'!$C$7:$E$387,3,0)</f>
        <v>A2</v>
      </c>
      <c r="I41" s="494">
        <f>VLOOKUP(H41,Sheet1!$B$2:$C$12,2,TRUE)</f>
        <v>9</v>
      </c>
      <c r="J41" s="494" t="str">
        <f>VLOOKUP($E41,'[17]Gui chi Quynh'!$C$7:$E$387,3,0)</f>
        <v>A3</v>
      </c>
      <c r="K41" s="494">
        <f>VLOOKUP(J41,Sheet1!$B$2:$C$12,2,TRUE)</f>
        <v>8</v>
      </c>
      <c r="L41" s="494" t="str">
        <f>VLOOKUP(E41,'[18]Gui chi Quynh'!$C$7:$F$385,3,0)</f>
        <v>A2</v>
      </c>
      <c r="M41" s="494">
        <f>VLOOKUP(L41,Sheet1!$B$2:$C$12,2,TRUE)</f>
        <v>9</v>
      </c>
      <c r="N41" s="494" t="str">
        <f>VLOOKUP(E41,'[19]Gui chi Quynh'!$C$7:$E$391,3,0)</f>
        <v>A2</v>
      </c>
      <c r="O41" s="494">
        <f>VLOOKUP(N41,Sheet1!$B$2:$C$12,2,TRUE)</f>
        <v>9</v>
      </c>
      <c r="P41" s="494" t="str">
        <f>VLOOKUP(E41,'[20]Gui chi Quynh'!$C$7:$E$391,3,0)</f>
        <v>A2</v>
      </c>
      <c r="Q41" s="494">
        <f>VLOOKUP(P41,Sheet1!$B$2:$C$12,2,TRUE)</f>
        <v>9</v>
      </c>
      <c r="R41" s="494" t="str">
        <f>VLOOKUP($E41,'[21]Gui chi Quynh'!$C$7:$E$390,3,0)</f>
        <v>A3</v>
      </c>
      <c r="S41" s="494">
        <f>VLOOKUP(R41,Sheet1!$B$2:$C$12,2,TRUE)</f>
        <v>8</v>
      </c>
      <c r="T41" s="494" t="str">
        <f>VLOOKUP($E41,'[22]Gui chi Quynh'!$C$7:$E$390,3,0)</f>
        <v>A3</v>
      </c>
      <c r="U41" s="494">
        <f>VLOOKUP(T41,Sheet1!$B$2:$C$12,2,TRUE)</f>
        <v>8</v>
      </c>
      <c r="V41" s="494" t="str">
        <f>VLOOKUP($E41,'[23]Gui chi Quynh'!$C$7:$E$389,3,0)</f>
        <v>A3</v>
      </c>
      <c r="W41" s="494">
        <f>VLOOKUP(V41,Sheet1!$B$2:$C$12,2,TRUE)</f>
        <v>8</v>
      </c>
      <c r="X41" s="494" t="str">
        <f>VLOOKUP($E41,'[24]Gui chi Quynh'!$C$7:$E$389,3,0)</f>
        <v>A3</v>
      </c>
      <c r="Y41" s="494">
        <f>VLOOKUP(X41,Sheet1!$B$2:$C$12,2,TRUE)</f>
        <v>8</v>
      </c>
      <c r="Z41" s="494" t="str">
        <f>VLOOKUP($E41,'[25]Gui chi Quynh'!$C$7:$E$388,3,0)</f>
        <v>A1</v>
      </c>
      <c r="AA41" s="494">
        <f>VLOOKUP(Z41,Sheet1!$B$2:$C$12,2,TRUE)</f>
        <v>10</v>
      </c>
      <c r="AB41" s="494" t="str">
        <f>VLOOKUP($E41,'T5'!$E$9:$AH$337,24,0)</f>
        <v>A2</v>
      </c>
      <c r="AC41" s="494">
        <f>VLOOKUP(AB41,Sheet1!$B$2:$C$12,2,TRUE)</f>
        <v>9</v>
      </c>
      <c r="AD41" s="494"/>
      <c r="AE41" s="494" t="e">
        <f>VLOOKUP(AD41,Sheet1!$B$2:$C$12,2,TRUE)</f>
        <v>#N/A</v>
      </c>
      <c r="AF41" s="592"/>
      <c r="AG41" s="709">
        <f t="shared" si="9"/>
        <v>8.6</v>
      </c>
      <c r="AH41" s="709" t="str">
        <f t="shared" si="8"/>
        <v>11A*</v>
      </c>
      <c r="AI41" s="709">
        <f t="shared" si="4"/>
        <v>0</v>
      </c>
      <c r="AJ41" s="683"/>
      <c r="AK41" s="494" t="str">
        <f t="shared" si="5"/>
        <v>Xuất sắc</v>
      </c>
      <c r="AL41" s="494" t="str">
        <f>VLOOKUP($E41,'cac dv gui'!$C$247:$AC$278,25,0)</f>
        <v xml:space="preserve">Tốt </v>
      </c>
      <c r="AM41" s="494" t="str">
        <f>VLOOKUP($E41,'cac dv gui'!$C$247:$AC$278,26,0)</f>
        <v xml:space="preserve">Xuất sắc </v>
      </c>
      <c r="AN41" s="675"/>
      <c r="AO41" s="494"/>
      <c r="AP41" s="675"/>
      <c r="AQ41" s="494" t="str">
        <f t="shared" si="6"/>
        <v>Xuất sắc</v>
      </c>
      <c r="AR41" s="675"/>
      <c r="AS41" s="675"/>
      <c r="AT41" s="494"/>
      <c r="AU41" s="684" t="s">
        <v>391</v>
      </c>
    </row>
    <row r="42" spans="1:47" s="684" customFormat="1" ht="82.5" customHeight="1" x14ac:dyDescent="0.25">
      <c r="A42" s="512" t="s">
        <v>1283</v>
      </c>
      <c r="B42" s="512">
        <f>COUNTIF($F$5:F42,F42)</f>
        <v>14</v>
      </c>
      <c r="C42" s="513" t="s">
        <v>984</v>
      </c>
      <c r="D42" s="552" t="s">
        <v>226</v>
      </c>
      <c r="E42" s="520" t="s">
        <v>502</v>
      </c>
      <c r="F42" s="494" t="s">
        <v>1603</v>
      </c>
      <c r="G42" s="494" t="s">
        <v>975</v>
      </c>
      <c r="H42" s="494" t="str">
        <f>VLOOKUP(E42,'[16]Gui chi Quynh'!$C$7:$E$387,3,0)</f>
        <v>A2</v>
      </c>
      <c r="I42" s="494">
        <f>VLOOKUP(H42,Sheet1!$B$2:$C$12,2,TRUE)</f>
        <v>9</v>
      </c>
      <c r="J42" s="494" t="str">
        <f>VLOOKUP($E42,'[17]Gui chi Quynh'!$C$7:$E$387,3,0)</f>
        <v>A3</v>
      </c>
      <c r="K42" s="494">
        <f>VLOOKUP(J42,Sheet1!$B$2:$C$12,2,TRUE)</f>
        <v>8</v>
      </c>
      <c r="L42" s="494" t="str">
        <f>VLOOKUP(E42,'[18]Gui chi Quynh'!$C$7:$F$385,3,0)</f>
        <v>A3</v>
      </c>
      <c r="M42" s="494">
        <f>VLOOKUP(L42,Sheet1!$B$2:$C$12,2,TRUE)</f>
        <v>8</v>
      </c>
      <c r="N42" s="494" t="str">
        <f>VLOOKUP(E42,'[19]Gui chi Quynh'!$C$7:$E$391,3,0)</f>
        <v>A2</v>
      </c>
      <c r="O42" s="494">
        <f>VLOOKUP(N42,Sheet1!$B$2:$C$12,2,TRUE)</f>
        <v>9</v>
      </c>
      <c r="P42" s="494" t="str">
        <f>VLOOKUP(E42,'[20]Gui chi Quynh'!$C$7:$E$391,3,0)</f>
        <v>A2</v>
      </c>
      <c r="Q42" s="494">
        <f>VLOOKUP(P42,Sheet1!$B$2:$C$12,2,TRUE)</f>
        <v>9</v>
      </c>
      <c r="R42" s="494" t="str">
        <f>VLOOKUP($E42,'[21]Gui chi Quynh'!$C$7:$E$390,3,0)</f>
        <v>A1</v>
      </c>
      <c r="S42" s="494">
        <f>VLOOKUP(R42,Sheet1!$B$2:$C$12,2,TRUE)</f>
        <v>10</v>
      </c>
      <c r="T42" s="494" t="str">
        <f>VLOOKUP($E42,'[22]Gui chi Quynh'!$C$7:$E$390,3,0)</f>
        <v>A2</v>
      </c>
      <c r="U42" s="494">
        <f>VLOOKUP(T42,Sheet1!$B$2:$C$12,2,TRUE)</f>
        <v>9</v>
      </c>
      <c r="V42" s="494" t="str">
        <f>VLOOKUP($E42,'[23]Gui chi Quynh'!$C$7:$E$389,3,0)</f>
        <v>A2</v>
      </c>
      <c r="W42" s="494">
        <f>VLOOKUP(V42,Sheet1!$B$2:$C$12,2,TRUE)</f>
        <v>9</v>
      </c>
      <c r="X42" s="494" t="str">
        <f>VLOOKUP($E42,'[24]Gui chi Quynh'!$C$7:$E$389,3,0)</f>
        <v>A2</v>
      </c>
      <c r="Y42" s="494">
        <f>VLOOKUP(X42,Sheet1!$B$2:$C$12,2,TRUE)</f>
        <v>9</v>
      </c>
      <c r="Z42" s="494" t="str">
        <f>VLOOKUP($E42,'[25]Gui chi Quynh'!$C$7:$E$388,3,0)</f>
        <v>A2</v>
      </c>
      <c r="AA42" s="494">
        <f>VLOOKUP(Z42,Sheet1!$B$2:$C$12,2,TRUE)</f>
        <v>9</v>
      </c>
      <c r="AB42" s="494" t="str">
        <f>VLOOKUP($E42,'T5'!$E$9:$AH$337,24,0)</f>
        <v>A2</v>
      </c>
      <c r="AC42" s="494">
        <f>VLOOKUP(AB42,Sheet1!$B$2:$C$12,2,TRUE)</f>
        <v>9</v>
      </c>
      <c r="AD42" s="494"/>
      <c r="AE42" s="494" t="e">
        <f>VLOOKUP(AD42,Sheet1!$B$2:$C$12,2,TRUE)</f>
        <v>#N/A</v>
      </c>
      <c r="AF42" s="592" t="str">
        <f>VLOOKUP($E42,'[26]Tong hop ket qua'!$E$19:$M$219,9,0)</f>
        <v>Tốt</v>
      </c>
      <c r="AG42" s="709">
        <f t="shared" si="9"/>
        <v>8.9</v>
      </c>
      <c r="AH42" s="709" t="str">
        <f t="shared" si="8"/>
        <v>11A*</v>
      </c>
      <c r="AI42" s="709">
        <f t="shared" si="4"/>
        <v>0</v>
      </c>
      <c r="AJ42" s="683"/>
      <c r="AK42" s="494" t="str">
        <f t="shared" si="5"/>
        <v>Xuất sắc</v>
      </c>
      <c r="AL42" s="494" t="str">
        <f>VLOOKUP($E42,'cac dv gui'!$C$247:$AC$278,25,0)</f>
        <v xml:space="preserve">Xuất sắc </v>
      </c>
      <c r="AM42" s="494" t="str">
        <f>VLOOKUP($E42,'cac dv gui'!$C$247:$AC$278,26,0)</f>
        <v xml:space="preserve">Xuất sắc </v>
      </c>
      <c r="AN42" s="675"/>
      <c r="AO42" s="494"/>
      <c r="AP42" s="675"/>
      <c r="AQ42" s="494" t="str">
        <f t="shared" si="6"/>
        <v>Xuất sắc</v>
      </c>
      <c r="AR42" s="675"/>
      <c r="AS42" s="675"/>
      <c r="AT42" s="494"/>
      <c r="AU42" s="684" t="s">
        <v>391</v>
      </c>
    </row>
    <row r="43" spans="1:47" s="684" customFormat="1" ht="24.95" customHeight="1" x14ac:dyDescent="0.25">
      <c r="A43" s="512" t="s">
        <v>1284</v>
      </c>
      <c r="B43" s="512">
        <f>COUNTIF($F$5:F43,F43)</f>
        <v>15</v>
      </c>
      <c r="C43" s="513" t="s">
        <v>984</v>
      </c>
      <c r="D43" s="519" t="s">
        <v>147</v>
      </c>
      <c r="E43" s="513" t="s">
        <v>497</v>
      </c>
      <c r="F43" s="494" t="s">
        <v>1603</v>
      </c>
      <c r="G43" s="494" t="s">
        <v>975</v>
      </c>
      <c r="H43" s="494" t="str">
        <f>VLOOKUP(E43,'[16]Gui chi Quynh'!$C$7:$E$387,3,0)</f>
        <v>A2</v>
      </c>
      <c r="I43" s="494">
        <f>VLOOKUP(H43,Sheet1!$B$2:$C$12,2,TRUE)</f>
        <v>9</v>
      </c>
      <c r="J43" s="494" t="str">
        <f>VLOOKUP($E43,'[17]Gui chi Quynh'!$C$7:$E$387,3,0)</f>
        <v>A2</v>
      </c>
      <c r="K43" s="494">
        <f>VLOOKUP(J43,Sheet1!$B$2:$C$12,2,TRUE)</f>
        <v>9</v>
      </c>
      <c r="L43" s="494" t="str">
        <f>VLOOKUP(E43,'[18]Gui chi Quynh'!$C$7:$F$385,3,0)</f>
        <v>A2</v>
      </c>
      <c r="M43" s="494">
        <f>VLOOKUP(L43,Sheet1!$B$2:$C$12,2,TRUE)</f>
        <v>9</v>
      </c>
      <c r="N43" s="494" t="str">
        <f>VLOOKUP(E43,'[19]Gui chi Quynh'!$C$7:$E$391,3,0)</f>
        <v>A2</v>
      </c>
      <c r="O43" s="494">
        <f>VLOOKUP(N43,Sheet1!$B$2:$C$12,2,TRUE)</f>
        <v>9</v>
      </c>
      <c r="P43" s="494" t="str">
        <f>VLOOKUP(E43,'[20]Gui chi Quynh'!$C$7:$E$391,3,0)</f>
        <v>A1</v>
      </c>
      <c r="Q43" s="494">
        <f>VLOOKUP(P43,Sheet1!$B$2:$C$12,2,TRUE)</f>
        <v>10</v>
      </c>
      <c r="R43" s="494" t="str">
        <f>VLOOKUP($E43,'[21]Gui chi Quynh'!$C$7:$E$390,3,0)</f>
        <v>A3</v>
      </c>
      <c r="S43" s="494">
        <f>VLOOKUP(R43,Sheet1!$B$2:$C$12,2,TRUE)</f>
        <v>8</v>
      </c>
      <c r="T43" s="494" t="str">
        <f>VLOOKUP($E43,'[22]Gui chi Quynh'!$C$7:$E$390,3,0)</f>
        <v>A4</v>
      </c>
      <c r="U43" s="494">
        <f>VLOOKUP(T43,Sheet1!$B$2:$C$12,2,TRUE)</f>
        <v>7</v>
      </c>
      <c r="V43" s="494" t="str">
        <f>VLOOKUP($E43,'[23]Gui chi Quynh'!$C$7:$E$389,3,0)</f>
        <v>A3</v>
      </c>
      <c r="W43" s="494">
        <f>VLOOKUP(V43,Sheet1!$B$2:$C$12,2,TRUE)</f>
        <v>8</v>
      </c>
      <c r="X43" s="494" t="str">
        <f>VLOOKUP($E43,'[24]Gui chi Quynh'!$C$7:$E$389,3,0)</f>
        <v>A2</v>
      </c>
      <c r="Y43" s="494">
        <f>VLOOKUP(X43,Sheet1!$B$2:$C$12,2,TRUE)</f>
        <v>9</v>
      </c>
      <c r="Z43" s="494" t="str">
        <f>VLOOKUP($E43,'[25]Gui chi Quynh'!$C$7:$E$388,3,0)</f>
        <v>A2</v>
      </c>
      <c r="AA43" s="494">
        <f>VLOOKUP(Z43,Sheet1!$B$2:$C$12,2,TRUE)</f>
        <v>9</v>
      </c>
      <c r="AB43" s="494" t="str">
        <f>VLOOKUP($E43,'T5'!$E$9:$AH$337,24,0)</f>
        <v>A3</v>
      </c>
      <c r="AC43" s="494">
        <f>VLOOKUP(AB43,Sheet1!$B$2:$C$12,2,TRUE)</f>
        <v>8</v>
      </c>
      <c r="AD43" s="494"/>
      <c r="AE43" s="494" t="e">
        <f>VLOOKUP(AD43,Sheet1!$B$2:$C$12,2,TRUE)</f>
        <v>#N/A</v>
      </c>
      <c r="AF43" s="592" t="str">
        <f>VLOOKUP($E43,'[26]Tong hop ket qua'!$E$19:$M$219,9,0)</f>
        <v>Đạt yêu cầu</v>
      </c>
      <c r="AG43" s="709">
        <f t="shared" si="9"/>
        <v>8.6</v>
      </c>
      <c r="AH43" s="709" t="str">
        <f t="shared" si="8"/>
        <v>11A*</v>
      </c>
      <c r="AI43" s="709">
        <f t="shared" si="4"/>
        <v>0</v>
      </c>
      <c r="AJ43" s="683"/>
      <c r="AK43" s="494" t="str">
        <f t="shared" si="5"/>
        <v>Xuất sắc</v>
      </c>
      <c r="AL43" s="494" t="str">
        <f>VLOOKUP($E43,'cac dv gui'!$C$247:$AC$278,25,0)</f>
        <v xml:space="preserve">Tốt </v>
      </c>
      <c r="AM43" s="494" t="str">
        <f>VLOOKUP($E43,'cac dv gui'!$C$247:$AC$278,26,0)</f>
        <v xml:space="preserve">Xuất sắc </v>
      </c>
      <c r="AN43" s="675"/>
      <c r="AO43" s="494"/>
      <c r="AP43" s="675"/>
      <c r="AQ43" s="494" t="str">
        <f t="shared" si="6"/>
        <v>Xuất sắc</v>
      </c>
      <c r="AR43" s="675"/>
      <c r="AS43" s="675"/>
      <c r="AT43" s="494"/>
      <c r="AU43" s="684" t="s">
        <v>392</v>
      </c>
    </row>
    <row r="44" spans="1:47" s="684" customFormat="1" ht="24.95" customHeight="1" x14ac:dyDescent="0.25">
      <c r="A44" s="512" t="s">
        <v>1285</v>
      </c>
      <c r="B44" s="512">
        <f>COUNTIF($F$5:F145,F44)</f>
        <v>31</v>
      </c>
      <c r="C44" s="513" t="s">
        <v>985</v>
      </c>
      <c r="D44" s="552" t="s">
        <v>227</v>
      </c>
      <c r="E44" s="520" t="s">
        <v>504</v>
      </c>
      <c r="F44" s="494" t="s">
        <v>1603</v>
      </c>
      <c r="G44" s="494" t="s">
        <v>975</v>
      </c>
      <c r="H44" s="494" t="str">
        <f>VLOOKUP(E44,'[16]Gui chi Quynh'!$C$7:$E$387,3,0)</f>
        <v>A4</v>
      </c>
      <c r="I44" s="494">
        <f>VLOOKUP(H44,Sheet1!$B$2:$C$12,2,TRUE)</f>
        <v>7</v>
      </c>
      <c r="J44" s="494" t="str">
        <f>VLOOKUP($E44,'[17]Gui chi Quynh'!$C$7:$E$387,3,0)</f>
        <v>A3</v>
      </c>
      <c r="K44" s="494">
        <f>VLOOKUP(J44,Sheet1!$B$2:$C$12,2,TRUE)</f>
        <v>8</v>
      </c>
      <c r="L44" s="494" t="str">
        <f>VLOOKUP(E44,'[18]Gui chi Quynh'!$C$7:$F$385,3,0)</f>
        <v>A3</v>
      </c>
      <c r="M44" s="494">
        <f>VLOOKUP(L44,Sheet1!$B$2:$C$12,2,TRUE)</f>
        <v>8</v>
      </c>
      <c r="N44" s="494" t="str">
        <f>VLOOKUP(E44,'[19]Gui chi Quynh'!$C$7:$E$391,3,0)</f>
        <v>A3</v>
      </c>
      <c r="O44" s="494">
        <f>VLOOKUP(N44,Sheet1!$B$2:$C$12,2,TRUE)</f>
        <v>8</v>
      </c>
      <c r="P44" s="494" t="str">
        <f>VLOOKUP(E44,'[20]Gui chi Quynh'!$C$7:$E$391,3,0)</f>
        <v>A3</v>
      </c>
      <c r="Q44" s="494">
        <f>VLOOKUP(P44,Sheet1!$B$2:$C$12,2,TRUE)</f>
        <v>8</v>
      </c>
      <c r="R44" s="494" t="str">
        <f>VLOOKUP($E44,'[21]Gui chi Quynh'!$C$7:$E$390,3,0)</f>
        <v>A4</v>
      </c>
      <c r="S44" s="494">
        <f>VLOOKUP(R44,Sheet1!$B$2:$C$12,2,TRUE)</f>
        <v>7</v>
      </c>
      <c r="T44" s="494" t="str">
        <f>VLOOKUP($E44,'[22]Gui chi Quynh'!$C$7:$E$390,3,0)</f>
        <v>A3</v>
      </c>
      <c r="U44" s="494">
        <f>VLOOKUP(T44,Sheet1!$B$2:$C$12,2,TRUE)</f>
        <v>8</v>
      </c>
      <c r="V44" s="494" t="str">
        <f>VLOOKUP($E44,'[23]Gui chi Quynh'!$C$7:$E$389,3,0)</f>
        <v>A3</v>
      </c>
      <c r="W44" s="494">
        <f>VLOOKUP(V44,Sheet1!$B$2:$C$12,2,TRUE)</f>
        <v>8</v>
      </c>
      <c r="X44" s="494" t="str">
        <f>VLOOKUP($E44,'[24]Gui chi Quynh'!$C$7:$E$389,3,0)</f>
        <v>A2</v>
      </c>
      <c r="Y44" s="494">
        <f>VLOOKUP(X44,Sheet1!$B$2:$C$12,2,TRUE)</f>
        <v>9</v>
      </c>
      <c r="Z44" s="494" t="str">
        <f>VLOOKUP($E44,'[25]Gui chi Quynh'!$C$7:$E$388,3,0)</f>
        <v>A2</v>
      </c>
      <c r="AA44" s="494">
        <f>VLOOKUP(Z44,Sheet1!$B$2:$C$12,2,TRUE)</f>
        <v>9</v>
      </c>
      <c r="AB44" s="494" t="str">
        <f>VLOOKUP($E44,'T5'!$E$9:$AH$337,24,0)</f>
        <v>A3</v>
      </c>
      <c r="AC44" s="494">
        <f>VLOOKUP(AB44,Sheet1!$B$2:$C$12,2,TRUE)</f>
        <v>8</v>
      </c>
      <c r="AD44" s="494"/>
      <c r="AE44" s="494" t="e">
        <f>VLOOKUP(AD44,Sheet1!$B$2:$C$12,2,TRUE)</f>
        <v>#N/A</v>
      </c>
      <c r="AF44" s="592" t="str">
        <f>VLOOKUP($E44,'[26]Tong hop ket qua'!$E$19:$M$219,9,0)</f>
        <v>Đạt yêu cầu</v>
      </c>
      <c r="AG44" s="709">
        <f t="shared" si="9"/>
        <v>8</v>
      </c>
      <c r="AH44" s="709" t="str">
        <f t="shared" si="8"/>
        <v>11A*</v>
      </c>
      <c r="AI44" s="709">
        <f t="shared" si="4"/>
        <v>0</v>
      </c>
      <c r="AJ44" s="683"/>
      <c r="AK44" s="494" t="str">
        <f t="shared" si="5"/>
        <v>Xuất sắc</v>
      </c>
      <c r="AL44" s="494" t="str">
        <f>VLOOKUP($E44,'cac dv gui'!$C$247:$AC$278,25,0)</f>
        <v xml:space="preserve">Xuất sắc </v>
      </c>
      <c r="AM44" s="494" t="str">
        <f>VLOOKUP($E44,'cac dv gui'!$C$247:$AC$278,26,0)</f>
        <v xml:space="preserve">Xuất sắc </v>
      </c>
      <c r="AN44" s="675"/>
      <c r="AO44" s="494"/>
      <c r="AP44" s="675"/>
      <c r="AQ44" s="494" t="str">
        <f t="shared" si="6"/>
        <v>Xuất sắc</v>
      </c>
      <c r="AR44" s="675"/>
      <c r="AS44" s="675"/>
      <c r="AT44" s="494"/>
      <c r="AU44" s="684" t="s">
        <v>392</v>
      </c>
    </row>
    <row r="45" spans="1:47" s="684" customFormat="1" ht="24.95" customHeight="1" x14ac:dyDescent="0.25">
      <c r="A45" s="512" t="s">
        <v>1286</v>
      </c>
      <c r="B45" s="512">
        <f>COUNTIF($F$5:F45,F45)</f>
        <v>17</v>
      </c>
      <c r="C45" s="513" t="s">
        <v>985</v>
      </c>
      <c r="D45" s="552" t="s">
        <v>273</v>
      </c>
      <c r="E45" s="520" t="s">
        <v>509</v>
      </c>
      <c r="F45" s="494" t="s">
        <v>1603</v>
      </c>
      <c r="G45" s="494" t="s">
        <v>975</v>
      </c>
      <c r="H45" s="494" t="str">
        <f>VLOOKUP(E45,'[16]Gui chi Quynh'!$C$7:$E$387,3,0)</f>
        <v>A3</v>
      </c>
      <c r="I45" s="494">
        <f>VLOOKUP(H45,Sheet1!$B$2:$C$12,2,TRUE)</f>
        <v>8</v>
      </c>
      <c r="J45" s="494" t="str">
        <f>VLOOKUP($E45,'[17]Gui chi Quynh'!$C$7:$E$387,3,0)</f>
        <v>A3</v>
      </c>
      <c r="K45" s="494">
        <f>VLOOKUP(J45,Sheet1!$B$2:$C$12,2,TRUE)</f>
        <v>8</v>
      </c>
      <c r="L45" s="494" t="str">
        <f>VLOOKUP(E45,'[18]Gui chi Quynh'!$C$7:$F$385,3,0)</f>
        <v>A3</v>
      </c>
      <c r="M45" s="494">
        <f>VLOOKUP(L45,Sheet1!$B$2:$C$12,2,TRUE)</f>
        <v>8</v>
      </c>
      <c r="N45" s="494" t="str">
        <f>VLOOKUP(E45,'[19]Gui chi Quynh'!$C$7:$E$391,3,0)</f>
        <v>A2</v>
      </c>
      <c r="O45" s="494">
        <f>VLOOKUP(N45,Sheet1!$B$2:$C$12,2,TRUE)</f>
        <v>9</v>
      </c>
      <c r="P45" s="494" t="str">
        <f>VLOOKUP(E45,'[20]Gui chi Quynh'!$C$7:$E$391,3,0)</f>
        <v>A2</v>
      </c>
      <c r="Q45" s="494">
        <f>VLOOKUP(P45,Sheet1!$B$2:$C$12,2,TRUE)</f>
        <v>9</v>
      </c>
      <c r="R45" s="494" t="str">
        <f>VLOOKUP($E45,'[21]Gui chi Quynh'!$C$7:$E$390,3,0)</f>
        <v>A3</v>
      </c>
      <c r="S45" s="494">
        <f>VLOOKUP(R45,Sheet1!$B$2:$C$12,2,TRUE)</f>
        <v>8</v>
      </c>
      <c r="T45" s="494" t="str">
        <f>VLOOKUP($E45,'[22]Gui chi Quynh'!$C$7:$E$390,3,0)</f>
        <v>A2</v>
      </c>
      <c r="U45" s="494">
        <f>VLOOKUP(T45,Sheet1!$B$2:$C$12,2,TRUE)</f>
        <v>9</v>
      </c>
      <c r="V45" s="494" t="str">
        <f>VLOOKUP($E45,'[23]Gui chi Quynh'!$C$7:$E$389,3,0)</f>
        <v>A4</v>
      </c>
      <c r="W45" s="494">
        <f>VLOOKUP(V45,Sheet1!$B$2:$C$12,2,TRUE)</f>
        <v>7</v>
      </c>
      <c r="X45" s="494" t="str">
        <f>VLOOKUP($E45,'[24]Gui chi Quynh'!$C$7:$E$389,3,0)</f>
        <v>A2</v>
      </c>
      <c r="Y45" s="494">
        <f>VLOOKUP(X45,Sheet1!$B$2:$C$12,2,TRUE)</f>
        <v>9</v>
      </c>
      <c r="Z45" s="494" t="str">
        <f>VLOOKUP($E45,'[25]Gui chi Quynh'!$C$7:$E$388,3,0)</f>
        <v>A2</v>
      </c>
      <c r="AA45" s="494">
        <f>VLOOKUP(Z45,Sheet1!$B$2:$C$12,2,TRUE)</f>
        <v>9</v>
      </c>
      <c r="AB45" s="494" t="str">
        <f>VLOOKUP($E45,'T5'!$E$9:$AH$337,24,0)</f>
        <v>A4</v>
      </c>
      <c r="AC45" s="494">
        <f>VLOOKUP(AB45,Sheet1!$B$2:$C$12,2,TRUE)</f>
        <v>7</v>
      </c>
      <c r="AD45" s="494"/>
      <c r="AE45" s="494" t="e">
        <f>VLOOKUP(AD45,Sheet1!$B$2:$C$12,2,TRUE)</f>
        <v>#N/A</v>
      </c>
      <c r="AF45" s="592" t="str">
        <f>VLOOKUP($E45,'[26]Tong hop ket qua'!$E$19:$M$219,9,0)</f>
        <v>Đạt yêu cầu</v>
      </c>
      <c r="AG45" s="709">
        <f t="shared" si="9"/>
        <v>8.3000000000000007</v>
      </c>
      <c r="AH45" s="709" t="str">
        <f t="shared" si="8"/>
        <v>11A*</v>
      </c>
      <c r="AI45" s="709">
        <f t="shared" si="4"/>
        <v>0</v>
      </c>
      <c r="AJ45" s="683"/>
      <c r="AK45" s="494" t="str">
        <f t="shared" si="5"/>
        <v>Xuất sắc</v>
      </c>
      <c r="AL45" s="494" t="str">
        <f>VLOOKUP($E45,'cac dv gui'!$C$247:$AC$278,25,0)</f>
        <v xml:space="preserve">Xuất sắc </v>
      </c>
      <c r="AM45" s="494" t="str">
        <f>VLOOKUP($E45,'cac dv gui'!$C$247:$AC$278,26,0)</f>
        <v xml:space="preserve">Xuất sắc </v>
      </c>
      <c r="AN45" s="675"/>
      <c r="AO45" s="494"/>
      <c r="AP45" s="675"/>
      <c r="AQ45" s="494" t="str">
        <f t="shared" si="6"/>
        <v>Xuất sắc</v>
      </c>
      <c r="AR45" s="675"/>
      <c r="AS45" s="675"/>
      <c r="AT45" s="494"/>
      <c r="AU45" s="684" t="s">
        <v>393</v>
      </c>
    </row>
    <row r="46" spans="1:47" s="684" customFormat="1" ht="39" customHeight="1" x14ac:dyDescent="0.25">
      <c r="A46" s="512" t="s">
        <v>1287</v>
      </c>
      <c r="B46" s="512">
        <f>COUNTIF($F$5:F46,F46)</f>
        <v>18</v>
      </c>
      <c r="C46" s="513" t="s">
        <v>985</v>
      </c>
      <c r="D46" s="594" t="s">
        <v>79</v>
      </c>
      <c r="E46" s="713" t="s">
        <v>496</v>
      </c>
      <c r="F46" s="494" t="s">
        <v>1603</v>
      </c>
      <c r="G46" s="494" t="s">
        <v>974</v>
      </c>
      <c r="H46" s="494" t="str">
        <f>VLOOKUP(E46,'[16]Gui chi Quynh'!$C$7:$E$387,3,0)</f>
        <v>A4</v>
      </c>
      <c r="I46" s="494">
        <f>VLOOKUP(H46,Sheet1!$B$2:$C$12,2,TRUE)</f>
        <v>7</v>
      </c>
      <c r="J46" s="494" t="str">
        <f>VLOOKUP($E46,'[17]Gui chi Quynh'!$C$7:$E$387,3,0)</f>
        <v>A4</v>
      </c>
      <c r="K46" s="494">
        <f>VLOOKUP(J46,Sheet1!$B$2:$C$12,2,TRUE)</f>
        <v>7</v>
      </c>
      <c r="L46" s="494" t="str">
        <f>VLOOKUP(E46,'[18]Gui chi Quynh'!$C$7:$F$385,3,0)</f>
        <v>A4</v>
      </c>
      <c r="M46" s="494">
        <f>VLOOKUP(L46,Sheet1!$B$2:$C$12,2,TRUE)</f>
        <v>7</v>
      </c>
      <c r="N46" s="494" t="str">
        <f>VLOOKUP(E46,'[19]Gui chi Quynh'!$C$7:$E$391,3,0)</f>
        <v>A4</v>
      </c>
      <c r="O46" s="494">
        <f>VLOOKUP(N46,Sheet1!$B$2:$C$12,2,TRUE)</f>
        <v>7</v>
      </c>
      <c r="P46" s="494" t="str">
        <f>VLOOKUP(E46,'[20]Gui chi Quynh'!$C$7:$E$391,3,0)</f>
        <v>A4</v>
      </c>
      <c r="Q46" s="494">
        <f>VLOOKUP(P46,Sheet1!$B$2:$C$12,2,TRUE)</f>
        <v>7</v>
      </c>
      <c r="R46" s="494" t="str">
        <f>VLOOKUP($E46,'[21]Gui chi Quynh'!$C$7:$E$390,3,0)</f>
        <v>A4</v>
      </c>
      <c r="S46" s="494">
        <f>VLOOKUP(R46,Sheet1!$B$2:$C$12,2,TRUE)</f>
        <v>7</v>
      </c>
      <c r="T46" s="494" t="str">
        <f>VLOOKUP($E46,'[22]Gui chi Quynh'!$C$7:$E$390,3,0)</f>
        <v>A4</v>
      </c>
      <c r="U46" s="494">
        <f>VLOOKUP(T46,Sheet1!$B$2:$C$12,2,TRUE)</f>
        <v>7</v>
      </c>
      <c r="V46" s="494" t="str">
        <f>VLOOKUP($E46,'[23]Gui chi Quynh'!$C$7:$E$389,3,0)</f>
        <v>A4</v>
      </c>
      <c r="W46" s="494">
        <f>VLOOKUP(V46,Sheet1!$B$2:$C$12,2,TRUE)</f>
        <v>7</v>
      </c>
      <c r="X46" s="494" t="str">
        <f>VLOOKUP($E46,'[24]Gui chi Quynh'!$C$7:$E$389,3,0)</f>
        <v>A4</v>
      </c>
      <c r="Y46" s="494">
        <f>VLOOKUP(X46,Sheet1!$B$2:$C$12,2,TRUE)</f>
        <v>7</v>
      </c>
      <c r="Z46" s="494" t="str">
        <f>VLOOKUP($E46,'[25]Gui chi Quynh'!$C$7:$E$388,3,0)</f>
        <v>A4</v>
      </c>
      <c r="AA46" s="494">
        <f>VLOOKUP(Z46,Sheet1!$B$2:$C$12,2,TRUE)</f>
        <v>7</v>
      </c>
      <c r="AB46" s="494" t="str">
        <f>VLOOKUP($E46,'T5'!$E$9:$AH$337,24,0)</f>
        <v>A4</v>
      </c>
      <c r="AC46" s="494">
        <f>VLOOKUP(AB46,Sheet1!$B$2:$C$12,2,TRUE)</f>
        <v>7</v>
      </c>
      <c r="AD46" s="494"/>
      <c r="AE46" s="494" t="e">
        <f>VLOOKUP(AD46,Sheet1!$B$2:$C$12,2,TRUE)</f>
        <v>#N/A</v>
      </c>
      <c r="AF46" s="592"/>
      <c r="AG46" s="709">
        <f t="shared" ref="AG46:AG57" si="10">(I46+K46+M46+O46+Q46+S46+U46+W46+Y46+AA46+AC46)/11</f>
        <v>7</v>
      </c>
      <c r="AH46" s="709" t="str">
        <f t="shared" si="8"/>
        <v>11A*</v>
      </c>
      <c r="AI46" s="709">
        <f t="shared" si="4"/>
        <v>0</v>
      </c>
      <c r="AJ46" s="683"/>
      <c r="AK46" s="494" t="str">
        <f t="shared" si="5"/>
        <v>Tốt</v>
      </c>
      <c r="AL46" s="494" t="str">
        <f>VLOOKUP($E46,'cac dv gui'!$C$247:$AC$278,25,0)</f>
        <v xml:space="preserve">Tốt </v>
      </c>
      <c r="AM46" s="494" t="str">
        <f>VLOOKUP($E46,'cac dv gui'!$C$247:$AC$278,26,0)</f>
        <v xml:space="preserve">Tốt </v>
      </c>
      <c r="AN46" s="675"/>
      <c r="AO46" s="494"/>
      <c r="AP46" s="675"/>
      <c r="AQ46" s="494" t="str">
        <f t="shared" si="6"/>
        <v>Tốt</v>
      </c>
      <c r="AR46" s="675"/>
      <c r="AS46" s="675"/>
      <c r="AT46" s="494"/>
      <c r="AU46" s="684" t="s">
        <v>393</v>
      </c>
    </row>
    <row r="47" spans="1:47" s="684" customFormat="1" ht="24.95" customHeight="1" x14ac:dyDescent="0.25">
      <c r="A47" s="512" t="s">
        <v>1288</v>
      </c>
      <c r="B47" s="512">
        <f>COUNTIF($F$5:F47,F47)</f>
        <v>19</v>
      </c>
      <c r="C47" s="513" t="s">
        <v>985</v>
      </c>
      <c r="D47" s="514" t="s">
        <v>271</v>
      </c>
      <c r="E47" s="513" t="s">
        <v>501</v>
      </c>
      <c r="F47" s="494" t="s">
        <v>1603</v>
      </c>
      <c r="G47" s="494" t="s">
        <v>975</v>
      </c>
      <c r="H47" s="494" t="str">
        <f>VLOOKUP(E47,'[16]Gui chi Quynh'!$C$7:$E$387,3,0)</f>
        <v>A4</v>
      </c>
      <c r="I47" s="494">
        <f>VLOOKUP(H47,Sheet1!$B$2:$C$12,2,TRUE)</f>
        <v>7</v>
      </c>
      <c r="J47" s="494" t="str">
        <f>VLOOKUP($E47,'[17]Gui chi Quynh'!$C$7:$E$387,3,0)</f>
        <v>A4</v>
      </c>
      <c r="K47" s="494">
        <f>VLOOKUP(J47,Sheet1!$B$2:$C$12,2,TRUE)</f>
        <v>7</v>
      </c>
      <c r="L47" s="494" t="str">
        <f>VLOOKUP(E47,'[18]Gui chi Quynh'!$C$7:$F$385,3,0)</f>
        <v>A4</v>
      </c>
      <c r="M47" s="494">
        <f>VLOOKUP(L47,Sheet1!$B$2:$C$12,2,TRUE)</f>
        <v>7</v>
      </c>
      <c r="N47" s="494" t="str">
        <f>VLOOKUP(E47,'[19]Gui chi Quynh'!$C$7:$E$391,3,0)</f>
        <v>A3</v>
      </c>
      <c r="O47" s="494">
        <f>VLOOKUP(N47,Sheet1!$B$2:$C$12,2,TRUE)</f>
        <v>8</v>
      </c>
      <c r="P47" s="494" t="str">
        <f>VLOOKUP(E47,'[20]Gui chi Quynh'!$C$7:$E$391,3,0)</f>
        <v>A3</v>
      </c>
      <c r="Q47" s="494">
        <f>VLOOKUP(P47,Sheet1!$B$2:$C$12,2,TRUE)</f>
        <v>8</v>
      </c>
      <c r="R47" s="494" t="str">
        <f>VLOOKUP($E47,'[21]Gui chi Quynh'!$C$7:$E$390,3,0)</f>
        <v>A4</v>
      </c>
      <c r="S47" s="494">
        <f>VLOOKUP(R47,Sheet1!$B$2:$C$12,2,TRUE)</f>
        <v>7</v>
      </c>
      <c r="T47" s="494" t="str">
        <f>VLOOKUP($E47,'[22]Gui chi Quynh'!$C$7:$E$390,3,0)</f>
        <v>A4</v>
      </c>
      <c r="U47" s="494">
        <f>VLOOKUP(T47,Sheet1!$B$2:$C$12,2,TRUE)</f>
        <v>7</v>
      </c>
      <c r="V47" s="494" t="str">
        <f>VLOOKUP($E47,'[23]Gui chi Quynh'!$C$7:$E$389,3,0)</f>
        <v>A4</v>
      </c>
      <c r="W47" s="494">
        <f>VLOOKUP(V47,Sheet1!$B$2:$C$12,2,TRUE)</f>
        <v>7</v>
      </c>
      <c r="X47" s="494" t="str">
        <f>VLOOKUP($E47,'[24]Gui chi Quynh'!$C$7:$E$389,3,0)</f>
        <v>A4</v>
      </c>
      <c r="Y47" s="494">
        <f>VLOOKUP(X47,Sheet1!$B$2:$C$12,2,TRUE)</f>
        <v>7</v>
      </c>
      <c r="Z47" s="494" t="str">
        <f>VLOOKUP($E47,'[25]Gui chi Quynh'!$C$7:$E$388,3,0)</f>
        <v>A4</v>
      </c>
      <c r="AA47" s="494">
        <f>VLOOKUP(Z47,Sheet1!$B$2:$C$12,2,TRUE)</f>
        <v>7</v>
      </c>
      <c r="AB47" s="494" t="str">
        <f>VLOOKUP($E47,'T5'!$E$9:$AH$337,24,0)</f>
        <v>A4</v>
      </c>
      <c r="AC47" s="494">
        <f>VLOOKUP(AB47,Sheet1!$B$2:$C$12,2,TRUE)</f>
        <v>7</v>
      </c>
      <c r="AD47" s="494"/>
      <c r="AE47" s="494" t="e">
        <f>VLOOKUP(AD47,Sheet1!$B$2:$C$12,2,TRUE)</f>
        <v>#N/A</v>
      </c>
      <c r="AF47" s="592"/>
      <c r="AG47" s="709">
        <f t="shared" si="10"/>
        <v>7.1818181818181817</v>
      </c>
      <c r="AH47" s="709" t="str">
        <f t="shared" si="8"/>
        <v>11A*</v>
      </c>
      <c r="AI47" s="709">
        <f t="shared" si="4"/>
        <v>0</v>
      </c>
      <c r="AJ47" s="683"/>
      <c r="AK47" s="494" t="str">
        <f t="shared" si="5"/>
        <v>Tốt</v>
      </c>
      <c r="AL47" s="494" t="str">
        <f>VLOOKUP($E47,'cac dv gui'!$C$247:$AC$278,25,0)</f>
        <v xml:space="preserve">Tốt </v>
      </c>
      <c r="AM47" s="494" t="str">
        <f>VLOOKUP($E47,'cac dv gui'!$C$247:$AC$278,26,0)</f>
        <v xml:space="preserve">Tốt </v>
      </c>
      <c r="AN47" s="675"/>
      <c r="AO47" s="494"/>
      <c r="AP47" s="675"/>
      <c r="AQ47" s="494" t="str">
        <f t="shared" si="6"/>
        <v>Tốt</v>
      </c>
      <c r="AR47" s="675"/>
      <c r="AS47" s="675"/>
      <c r="AT47" s="494"/>
      <c r="AU47" s="684" t="s">
        <v>393</v>
      </c>
    </row>
    <row r="48" spans="1:47" s="684" customFormat="1" ht="24.95" customHeight="1" x14ac:dyDescent="0.25">
      <c r="A48" s="512" t="s">
        <v>1289</v>
      </c>
      <c r="B48" s="512">
        <f>COUNTIF($F$5:F48,F48)</f>
        <v>20</v>
      </c>
      <c r="C48" s="513" t="s">
        <v>984</v>
      </c>
      <c r="D48" s="514" t="s">
        <v>229</v>
      </c>
      <c r="E48" s="513" t="s">
        <v>499</v>
      </c>
      <c r="F48" s="494" t="s">
        <v>1603</v>
      </c>
      <c r="G48" s="494" t="s">
        <v>975</v>
      </c>
      <c r="H48" s="494" t="str">
        <f>VLOOKUP(E48,'[16]Gui chi Quynh'!$C$7:$E$387,3,0)</f>
        <v>A4</v>
      </c>
      <c r="I48" s="494">
        <f>VLOOKUP(H48,Sheet1!$B$2:$C$12,2,TRUE)</f>
        <v>7</v>
      </c>
      <c r="J48" s="494" t="str">
        <f>VLOOKUP($E48,'[17]Gui chi Quynh'!$C$7:$E$387,3,0)</f>
        <v>A4</v>
      </c>
      <c r="K48" s="494">
        <f>VLOOKUP(J48,Sheet1!$B$2:$C$12,2,TRUE)</f>
        <v>7</v>
      </c>
      <c r="L48" s="494" t="str">
        <f>VLOOKUP(E48,'[18]Gui chi Quynh'!$C$7:$F$385,3,0)</f>
        <v>A4</v>
      </c>
      <c r="M48" s="494">
        <f>VLOOKUP(L48,Sheet1!$B$2:$C$12,2,TRUE)</f>
        <v>7</v>
      </c>
      <c r="N48" s="494" t="str">
        <f>VLOOKUP(E48,'[19]Gui chi Quynh'!$C$7:$E$391,3,0)</f>
        <v>A3</v>
      </c>
      <c r="O48" s="494">
        <f>VLOOKUP(N48,Sheet1!$B$2:$C$12,2,TRUE)</f>
        <v>8</v>
      </c>
      <c r="P48" s="494" t="str">
        <f>VLOOKUP(E48,'[20]Gui chi Quynh'!$C$7:$E$391,3,0)</f>
        <v>A3</v>
      </c>
      <c r="Q48" s="494">
        <f>VLOOKUP(P48,Sheet1!$B$2:$C$12,2,TRUE)</f>
        <v>8</v>
      </c>
      <c r="R48" s="494" t="str">
        <f>VLOOKUP($E48,'[21]Gui chi Quynh'!$C$7:$E$390,3,0)</f>
        <v>A4</v>
      </c>
      <c r="S48" s="494">
        <f>VLOOKUP(R48,Sheet1!$B$2:$C$12,2,TRUE)</f>
        <v>7</v>
      </c>
      <c r="T48" s="494" t="str">
        <f>VLOOKUP($E48,'[22]Gui chi Quynh'!$C$7:$E$390,3,0)</f>
        <v>A4</v>
      </c>
      <c r="U48" s="494">
        <f>VLOOKUP(T48,Sheet1!$B$2:$C$12,2,TRUE)</f>
        <v>7</v>
      </c>
      <c r="V48" s="494" t="str">
        <f>VLOOKUP($E48,'[23]Gui chi Quynh'!$C$7:$E$389,3,0)</f>
        <v>A4</v>
      </c>
      <c r="W48" s="494">
        <f>VLOOKUP(V48,Sheet1!$B$2:$C$12,2,TRUE)</f>
        <v>7</v>
      </c>
      <c r="X48" s="494" t="str">
        <f>VLOOKUP($E48,'[24]Gui chi Quynh'!$C$7:$E$389,3,0)</f>
        <v>A4</v>
      </c>
      <c r="Y48" s="494">
        <f>VLOOKUP(X48,Sheet1!$B$2:$C$12,2,TRUE)</f>
        <v>7</v>
      </c>
      <c r="Z48" s="494" t="str">
        <f>VLOOKUP($E48,'[25]Gui chi Quynh'!$C$7:$E$388,3,0)</f>
        <v>A3</v>
      </c>
      <c r="AA48" s="494">
        <f>VLOOKUP(Z48,Sheet1!$B$2:$C$12,2,TRUE)</f>
        <v>8</v>
      </c>
      <c r="AB48" s="494" t="str">
        <f>VLOOKUP($E48,'T5'!$E$9:$AH$337,24,0)</f>
        <v>A4</v>
      </c>
      <c r="AC48" s="494">
        <f>VLOOKUP(AB48,Sheet1!$B$2:$C$12,2,TRUE)</f>
        <v>7</v>
      </c>
      <c r="AD48" s="494"/>
      <c r="AE48" s="494" t="e">
        <f>VLOOKUP(AD48,Sheet1!$B$2:$C$12,2,TRUE)</f>
        <v>#N/A</v>
      </c>
      <c r="AF48" s="592"/>
      <c r="AG48" s="709">
        <f t="shared" si="10"/>
        <v>7.2727272727272725</v>
      </c>
      <c r="AH48" s="709" t="str">
        <f t="shared" si="8"/>
        <v>11A*</v>
      </c>
      <c r="AI48" s="709">
        <f t="shared" si="4"/>
        <v>0</v>
      </c>
      <c r="AJ48" s="683"/>
      <c r="AK48" s="494" t="str">
        <f t="shared" si="5"/>
        <v>Tốt</v>
      </c>
      <c r="AL48" s="494" t="str">
        <f>VLOOKUP($E48,'cac dv gui'!$C$247:$AC$278,25,0)</f>
        <v xml:space="preserve">Tốt </v>
      </c>
      <c r="AM48" s="494" t="str">
        <f>VLOOKUP($E48,'cac dv gui'!$C$247:$AC$278,26,0)</f>
        <v xml:space="preserve">Tốt </v>
      </c>
      <c r="AN48" s="675"/>
      <c r="AO48" s="494"/>
      <c r="AP48" s="675"/>
      <c r="AQ48" s="494" t="str">
        <f t="shared" si="6"/>
        <v>Tốt</v>
      </c>
      <c r="AR48" s="675"/>
      <c r="AS48" s="675"/>
      <c r="AT48" s="494"/>
      <c r="AU48" s="684" t="s">
        <v>393</v>
      </c>
    </row>
    <row r="49" spans="1:47" s="684" customFormat="1" ht="24.95" customHeight="1" x14ac:dyDescent="0.25">
      <c r="A49" s="512" t="s">
        <v>1290</v>
      </c>
      <c r="B49" s="512">
        <f>COUNTIF($F$5:F49,F49)</f>
        <v>21</v>
      </c>
      <c r="C49" s="513" t="s">
        <v>984</v>
      </c>
      <c r="D49" s="514" t="s">
        <v>350</v>
      </c>
      <c r="E49" s="513" t="s">
        <v>511</v>
      </c>
      <c r="F49" s="494" t="s">
        <v>1603</v>
      </c>
      <c r="G49" s="494" t="s">
        <v>975</v>
      </c>
      <c r="H49" s="494" t="str">
        <f>VLOOKUP(E49,'[16]Gui chi Quynh'!$C$7:$E$387,3,0)</f>
        <v>A4</v>
      </c>
      <c r="I49" s="494">
        <f>VLOOKUP(H49,Sheet1!$B$2:$C$12,2,TRUE)</f>
        <v>7</v>
      </c>
      <c r="J49" s="494" t="str">
        <f>VLOOKUP($E49,'[17]Gui chi Quynh'!$C$7:$E$387,3,0)</f>
        <v>A4</v>
      </c>
      <c r="K49" s="494">
        <f>VLOOKUP(J49,Sheet1!$B$2:$C$12,2,TRUE)</f>
        <v>7</v>
      </c>
      <c r="L49" s="494" t="str">
        <f>VLOOKUP(E49,'[18]Gui chi Quynh'!$C$7:$F$385,3,0)</f>
        <v>A4</v>
      </c>
      <c r="M49" s="494">
        <f>VLOOKUP(L49,Sheet1!$B$2:$C$12,2,TRUE)</f>
        <v>7</v>
      </c>
      <c r="N49" s="494" t="str">
        <f>VLOOKUP(E49,'[19]Gui chi Quynh'!$C$7:$E$391,3,0)</f>
        <v>A3</v>
      </c>
      <c r="O49" s="494">
        <f>VLOOKUP(N49,Sheet1!$B$2:$C$12,2,TRUE)</f>
        <v>8</v>
      </c>
      <c r="P49" s="494" t="str">
        <f>VLOOKUP(E49,'[20]Gui chi Quynh'!$C$7:$E$391,3,0)</f>
        <v>A3</v>
      </c>
      <c r="Q49" s="494">
        <f>VLOOKUP(P49,Sheet1!$B$2:$C$12,2,TRUE)</f>
        <v>8</v>
      </c>
      <c r="R49" s="494" t="str">
        <f>VLOOKUP($E49,'[21]Gui chi Quynh'!$C$7:$E$390,3,0)</f>
        <v>A4</v>
      </c>
      <c r="S49" s="494">
        <f>VLOOKUP(R49,Sheet1!$B$2:$C$12,2,TRUE)</f>
        <v>7</v>
      </c>
      <c r="T49" s="494" t="str">
        <f>VLOOKUP($E49,'[22]Gui chi Quynh'!$C$7:$E$390,3,0)</f>
        <v>A4</v>
      </c>
      <c r="U49" s="494">
        <f>VLOOKUP(T49,Sheet1!$B$2:$C$12,2,TRUE)</f>
        <v>7</v>
      </c>
      <c r="V49" s="494" t="str">
        <f>VLOOKUP($E49,'[23]Gui chi Quynh'!$C$7:$E$389,3,0)</f>
        <v>A4</v>
      </c>
      <c r="W49" s="494">
        <f>VLOOKUP(V49,Sheet1!$B$2:$C$12,2,TRUE)</f>
        <v>7</v>
      </c>
      <c r="X49" s="494" t="str">
        <f>VLOOKUP($E49,'[24]Gui chi Quynh'!$C$7:$E$389,3,0)</f>
        <v>A4</v>
      </c>
      <c r="Y49" s="494">
        <f>VLOOKUP(X49,Sheet1!$B$2:$C$12,2,TRUE)</f>
        <v>7</v>
      </c>
      <c r="Z49" s="494" t="str">
        <f>VLOOKUP($E49,'[25]Gui chi Quynh'!$C$7:$E$388,3,0)</f>
        <v>A3</v>
      </c>
      <c r="AA49" s="494">
        <f>VLOOKUP(Z49,Sheet1!$B$2:$C$12,2,TRUE)</f>
        <v>8</v>
      </c>
      <c r="AB49" s="494" t="str">
        <f>VLOOKUP($E49,'T5'!$E$9:$AH$337,24,0)</f>
        <v>A4</v>
      </c>
      <c r="AC49" s="494">
        <f>VLOOKUP(AB49,Sheet1!$B$2:$C$12,2,TRUE)</f>
        <v>7</v>
      </c>
      <c r="AD49" s="494"/>
      <c r="AE49" s="494" t="e">
        <f>VLOOKUP(AD49,Sheet1!$B$2:$C$12,2,TRUE)</f>
        <v>#N/A</v>
      </c>
      <c r="AF49" s="592"/>
      <c r="AG49" s="709">
        <f t="shared" si="10"/>
        <v>7.2727272727272725</v>
      </c>
      <c r="AH49" s="709" t="str">
        <f t="shared" si="8"/>
        <v>11A*</v>
      </c>
      <c r="AI49" s="709">
        <f t="shared" ref="AI49:AI69" si="11">COUNTIF($H49:$AB49,"B1")*1+COUNTIF($H49:$AB49,"B2")*1+COUNTIF($H49:$AB49,"C1")*1+COUNTIF($H49:$AB49,"C2")*1+COUNTIF($H49:$AB49,"D")*12+COUNTIF($H49:$AB49,"E")*15</f>
        <v>0</v>
      </c>
      <c r="AJ49" s="683"/>
      <c r="AK49" s="494" t="str">
        <f t="shared" ref="AK49:AK69" si="12">IF(AND(8&lt;=$AG49,$AI49=0),"Xuất sắc",IF(AND(6&lt;$AG49,$AG49&lt;8),"Tốt",IF(AND(6&lt;$AG49,$AI49&lt;12),"Tốt",IF(AND(5&lt;$AG49,$AG49&lt;6),"Hoàn thành NV",IF(AND(5&lt;$AG49,$AI49&lt;15),"Hoàn thành NV","Không hoàn thành NV")))))</f>
        <v>Tốt</v>
      </c>
      <c r="AL49" s="494" t="str">
        <f>VLOOKUP($E49,'cac dv gui'!$C$247:$AC$278,25,0)</f>
        <v xml:space="preserve">Tốt </v>
      </c>
      <c r="AM49" s="494" t="str">
        <f>VLOOKUP($E49,'cac dv gui'!$C$247:$AC$278,26,0)</f>
        <v xml:space="preserve">Tốt </v>
      </c>
      <c r="AN49" s="675"/>
      <c r="AO49" s="494"/>
      <c r="AP49" s="675"/>
      <c r="AQ49" s="494" t="str">
        <f t="shared" ref="AQ49:AQ69" si="13">AK49</f>
        <v>Tốt</v>
      </c>
      <c r="AR49" s="675"/>
      <c r="AS49" s="675"/>
      <c r="AT49" s="494"/>
      <c r="AU49" s="684" t="s">
        <v>393</v>
      </c>
    </row>
    <row r="50" spans="1:47" s="684" customFormat="1" ht="24.95" customHeight="1" x14ac:dyDescent="0.25">
      <c r="A50" s="512" t="s">
        <v>1291</v>
      </c>
      <c r="B50" s="512">
        <f>COUNTIF($F$5:F50,F50)</f>
        <v>22</v>
      </c>
      <c r="C50" s="513" t="s">
        <v>985</v>
      </c>
      <c r="D50" s="514" t="s">
        <v>382</v>
      </c>
      <c r="E50" s="513" t="s">
        <v>513</v>
      </c>
      <c r="F50" s="494" t="s">
        <v>1603</v>
      </c>
      <c r="G50" s="494" t="s">
        <v>975</v>
      </c>
      <c r="H50" s="494" t="str">
        <f>VLOOKUP(E50,'[16]Gui chi Quynh'!$C$7:$E$387,3,0)</f>
        <v>A4</v>
      </c>
      <c r="I50" s="494">
        <f>VLOOKUP(H50,Sheet1!$B$2:$C$12,2,TRUE)</f>
        <v>7</v>
      </c>
      <c r="J50" s="494" t="str">
        <f>VLOOKUP($E50,'[17]Gui chi Quynh'!$C$7:$E$387,3,0)</f>
        <v>A4</v>
      </c>
      <c r="K50" s="494">
        <f>VLOOKUP(J50,Sheet1!$B$2:$C$12,2,TRUE)</f>
        <v>7</v>
      </c>
      <c r="L50" s="494" t="str">
        <f>VLOOKUP(E50,'[18]Gui chi Quynh'!$C$7:$F$385,3,0)</f>
        <v>A4</v>
      </c>
      <c r="M50" s="494">
        <f>VLOOKUP(L50,Sheet1!$B$2:$C$12,2,TRUE)</f>
        <v>7</v>
      </c>
      <c r="N50" s="494" t="str">
        <f>VLOOKUP(E50,'[19]Gui chi Quynh'!$C$7:$E$391,3,0)</f>
        <v>A4</v>
      </c>
      <c r="O50" s="494">
        <f>VLOOKUP(N50,Sheet1!$B$2:$C$12,2,TRUE)</f>
        <v>7</v>
      </c>
      <c r="P50" s="494" t="str">
        <f>VLOOKUP(E50,'[20]Gui chi Quynh'!$C$7:$E$391,3,0)</f>
        <v>A3</v>
      </c>
      <c r="Q50" s="494">
        <f>VLOOKUP(P50,Sheet1!$B$2:$C$12,2,TRUE)</f>
        <v>8</v>
      </c>
      <c r="R50" s="494" t="str">
        <f>VLOOKUP($E50,'[21]Gui chi Quynh'!$C$7:$E$390,3,0)</f>
        <v>A4</v>
      </c>
      <c r="S50" s="494">
        <f>VLOOKUP(R50,Sheet1!$B$2:$C$12,2,TRUE)</f>
        <v>7</v>
      </c>
      <c r="T50" s="494" t="str">
        <f>VLOOKUP($E50,'[22]Gui chi Quynh'!$C$7:$E$390,3,0)</f>
        <v>A4</v>
      </c>
      <c r="U50" s="494">
        <f>VLOOKUP(T50,Sheet1!$B$2:$C$12,2,TRUE)</f>
        <v>7</v>
      </c>
      <c r="V50" s="494" t="str">
        <f>VLOOKUP($E50,'[23]Gui chi Quynh'!$C$7:$E$389,3,0)</f>
        <v>A4</v>
      </c>
      <c r="W50" s="494">
        <f>VLOOKUP(V50,Sheet1!$B$2:$C$12,2,TRUE)</f>
        <v>7</v>
      </c>
      <c r="X50" s="494" t="str">
        <f>VLOOKUP($E50,'[24]Gui chi Quynh'!$C$7:$E$389,3,0)</f>
        <v>A4</v>
      </c>
      <c r="Y50" s="494">
        <f>VLOOKUP(X50,Sheet1!$B$2:$C$12,2,TRUE)</f>
        <v>7</v>
      </c>
      <c r="Z50" s="494" t="str">
        <f>VLOOKUP($E50,'[25]Gui chi Quynh'!$C$7:$E$388,3,0)</f>
        <v>A3</v>
      </c>
      <c r="AA50" s="494">
        <f>VLOOKUP(Z50,Sheet1!$B$2:$C$12,2,TRUE)</f>
        <v>8</v>
      </c>
      <c r="AB50" s="494" t="str">
        <f>VLOOKUP($E50,'T5'!$E$9:$AH$337,24,0)</f>
        <v>A4</v>
      </c>
      <c r="AC50" s="494">
        <f>VLOOKUP(AB50,Sheet1!$B$2:$C$12,2,TRUE)</f>
        <v>7</v>
      </c>
      <c r="AD50" s="494"/>
      <c r="AE50" s="494" t="e">
        <f>VLOOKUP(AD50,Sheet1!$B$2:$C$12,2,TRUE)</f>
        <v>#N/A</v>
      </c>
      <c r="AF50" s="592"/>
      <c r="AG50" s="709">
        <f t="shared" si="10"/>
        <v>7.1818181818181817</v>
      </c>
      <c r="AH50" s="709" t="str">
        <f t="shared" si="8"/>
        <v>11A*</v>
      </c>
      <c r="AI50" s="709">
        <f t="shared" si="11"/>
        <v>0</v>
      </c>
      <c r="AJ50" s="683"/>
      <c r="AK50" s="494" t="str">
        <f t="shared" si="12"/>
        <v>Tốt</v>
      </c>
      <c r="AL50" s="494" t="str">
        <f>VLOOKUP($E50,'cac dv gui'!$C$247:$AC$278,25,0)</f>
        <v xml:space="preserve">Tốt </v>
      </c>
      <c r="AM50" s="494" t="str">
        <f>VLOOKUP($E50,'cac dv gui'!$C$247:$AC$278,26,0)</f>
        <v xml:space="preserve">Tốt </v>
      </c>
      <c r="AN50" s="675"/>
      <c r="AO50" s="494"/>
      <c r="AP50" s="675"/>
      <c r="AQ50" s="494" t="str">
        <f t="shared" si="13"/>
        <v>Tốt</v>
      </c>
      <c r="AR50" s="675"/>
      <c r="AS50" s="675"/>
      <c r="AT50" s="494"/>
      <c r="AU50" s="684" t="s">
        <v>393</v>
      </c>
    </row>
    <row r="51" spans="1:47" s="684" customFormat="1" ht="24.95" customHeight="1" x14ac:dyDescent="0.25">
      <c r="A51" s="512" t="s">
        <v>1292</v>
      </c>
      <c r="B51" s="512">
        <f>COUNTIF($F$5:F51,F51)</f>
        <v>23</v>
      </c>
      <c r="C51" s="513" t="s">
        <v>984</v>
      </c>
      <c r="D51" s="519" t="s">
        <v>381</v>
      </c>
      <c r="E51" s="513" t="s">
        <v>512</v>
      </c>
      <c r="F51" s="494" t="s">
        <v>1603</v>
      </c>
      <c r="G51" s="494" t="s">
        <v>975</v>
      </c>
      <c r="H51" s="494" t="str">
        <f>VLOOKUP(E51,'[16]Gui chi Quynh'!$C$7:$E$387,3,0)</f>
        <v>A4</v>
      </c>
      <c r="I51" s="494">
        <f>VLOOKUP(H51,Sheet1!$B$2:$C$12,2,TRUE)</f>
        <v>7</v>
      </c>
      <c r="J51" s="494" t="str">
        <f>VLOOKUP($E51,'[17]Gui chi Quynh'!$C$7:$E$387,3,0)</f>
        <v>A4</v>
      </c>
      <c r="K51" s="494">
        <f>VLOOKUP(J51,Sheet1!$B$2:$C$12,2,TRUE)</f>
        <v>7</v>
      </c>
      <c r="L51" s="494" t="str">
        <f>VLOOKUP(E51,'[18]Gui chi Quynh'!$C$7:$F$385,3,0)</f>
        <v>A4</v>
      </c>
      <c r="M51" s="494">
        <f>VLOOKUP(L51,Sheet1!$B$2:$C$12,2,TRUE)</f>
        <v>7</v>
      </c>
      <c r="N51" s="494" t="str">
        <f>VLOOKUP(E51,'[19]Gui chi Quynh'!$C$7:$E$391,3,0)</f>
        <v>A4</v>
      </c>
      <c r="O51" s="494">
        <f>VLOOKUP(N51,Sheet1!$B$2:$C$12,2,TRUE)</f>
        <v>7</v>
      </c>
      <c r="P51" s="494" t="str">
        <f>VLOOKUP(E51,'[20]Gui chi Quynh'!$C$7:$E$391,3,0)</f>
        <v>A3</v>
      </c>
      <c r="Q51" s="494">
        <f>VLOOKUP(P51,Sheet1!$B$2:$C$12,2,TRUE)</f>
        <v>8</v>
      </c>
      <c r="R51" s="494" t="str">
        <f>VLOOKUP($E51,'[21]Gui chi Quynh'!$C$7:$E$390,3,0)</f>
        <v>A4</v>
      </c>
      <c r="S51" s="494">
        <f>VLOOKUP(R51,Sheet1!$B$2:$C$12,2,TRUE)</f>
        <v>7</v>
      </c>
      <c r="T51" s="494" t="str">
        <f>VLOOKUP($E51,'[22]Gui chi Quynh'!$C$7:$E$390,3,0)</f>
        <v>A4</v>
      </c>
      <c r="U51" s="494">
        <f>VLOOKUP(T51,Sheet1!$B$2:$C$12,2,TRUE)</f>
        <v>7</v>
      </c>
      <c r="V51" s="494" t="str">
        <f>VLOOKUP($E51,'[23]Gui chi Quynh'!$C$7:$E$389,3,0)</f>
        <v>A4</v>
      </c>
      <c r="W51" s="494">
        <f>VLOOKUP(V51,Sheet1!$B$2:$C$12,2,TRUE)</f>
        <v>7</v>
      </c>
      <c r="X51" s="494" t="str">
        <f>VLOOKUP($E51,'[24]Gui chi Quynh'!$C$7:$E$389,3,0)</f>
        <v>A4</v>
      </c>
      <c r="Y51" s="494">
        <f>VLOOKUP(X51,Sheet1!$B$2:$C$12,2,TRUE)</f>
        <v>7</v>
      </c>
      <c r="Z51" s="494" t="str">
        <f>VLOOKUP($E51,'[25]Gui chi Quynh'!$C$7:$E$388,3,0)</f>
        <v>A3</v>
      </c>
      <c r="AA51" s="494">
        <f>VLOOKUP(Z51,Sheet1!$B$2:$C$12,2,TRUE)</f>
        <v>8</v>
      </c>
      <c r="AB51" s="494" t="str">
        <f>VLOOKUP($E51,'T5'!$E$9:$AH$337,24,0)</f>
        <v>A4</v>
      </c>
      <c r="AC51" s="494">
        <f>VLOOKUP(AB51,Sheet1!$B$2:$C$12,2,TRUE)</f>
        <v>7</v>
      </c>
      <c r="AD51" s="494"/>
      <c r="AE51" s="494" t="e">
        <f>VLOOKUP(AD51,Sheet1!$B$2:$C$12,2,TRUE)</f>
        <v>#N/A</v>
      </c>
      <c r="AF51" s="592"/>
      <c r="AG51" s="709">
        <f t="shared" si="10"/>
        <v>7.1818181818181817</v>
      </c>
      <c r="AH51" s="709" t="str">
        <f t="shared" si="8"/>
        <v>11A*</v>
      </c>
      <c r="AI51" s="709">
        <f t="shared" si="11"/>
        <v>0</v>
      </c>
      <c r="AJ51" s="683"/>
      <c r="AK51" s="494" t="str">
        <f t="shared" si="12"/>
        <v>Tốt</v>
      </c>
      <c r="AL51" s="494" t="str">
        <f>VLOOKUP($E51,'cac dv gui'!$C$247:$AC$278,25,0)</f>
        <v xml:space="preserve">Tốt </v>
      </c>
      <c r="AM51" s="494" t="str">
        <f>VLOOKUP($E51,'cac dv gui'!$C$247:$AC$278,26,0)</f>
        <v xml:space="preserve">Tốt </v>
      </c>
      <c r="AN51" s="675"/>
      <c r="AO51" s="494"/>
      <c r="AP51" s="675"/>
      <c r="AQ51" s="494" t="str">
        <f t="shared" si="13"/>
        <v>Tốt</v>
      </c>
      <c r="AR51" s="675"/>
      <c r="AS51" s="675"/>
      <c r="AT51" s="494"/>
      <c r="AU51" s="684" t="s">
        <v>393</v>
      </c>
    </row>
    <row r="52" spans="1:47" s="684" customFormat="1" ht="24.95" customHeight="1" x14ac:dyDescent="0.25">
      <c r="A52" s="512" t="s">
        <v>1293</v>
      </c>
      <c r="B52" s="512">
        <f>COUNTIF($F$5:F52,F52)</f>
        <v>24</v>
      </c>
      <c r="C52" s="513" t="s">
        <v>984</v>
      </c>
      <c r="D52" s="552" t="s">
        <v>232</v>
      </c>
      <c r="E52" s="520" t="s">
        <v>508</v>
      </c>
      <c r="F52" s="494" t="s">
        <v>1603</v>
      </c>
      <c r="G52" s="494" t="s">
        <v>975</v>
      </c>
      <c r="H52" s="494" t="str">
        <f>VLOOKUP(E52,'[16]Gui chi Quynh'!$C$7:$E$387,3,0)</f>
        <v>A4</v>
      </c>
      <c r="I52" s="494">
        <f>VLOOKUP(H52,Sheet1!$B$2:$C$12,2,TRUE)</f>
        <v>7</v>
      </c>
      <c r="J52" s="494" t="str">
        <f>VLOOKUP($E52,'[17]Gui chi Quynh'!$C$7:$E$387,3,0)</f>
        <v>A4</v>
      </c>
      <c r="K52" s="494">
        <f>VLOOKUP(J52,Sheet1!$B$2:$C$12,2,TRUE)</f>
        <v>7</v>
      </c>
      <c r="L52" s="494" t="str">
        <f>VLOOKUP(E52,'[18]Gui chi Quynh'!$C$7:$F$385,3,0)</f>
        <v>A4</v>
      </c>
      <c r="M52" s="494">
        <f>VLOOKUP(L52,Sheet1!$B$2:$C$12,2,TRUE)</f>
        <v>7</v>
      </c>
      <c r="N52" s="494" t="str">
        <f>VLOOKUP(E52,'[19]Gui chi Quynh'!$C$7:$E$391,3,0)</f>
        <v>A4</v>
      </c>
      <c r="O52" s="494">
        <f>VLOOKUP(N52,Sheet1!$B$2:$C$12,2,TRUE)</f>
        <v>7</v>
      </c>
      <c r="P52" s="494" t="str">
        <f>VLOOKUP(E52,'[20]Gui chi Quynh'!$C$7:$E$391,3,0)</f>
        <v>A3</v>
      </c>
      <c r="Q52" s="494">
        <f>VLOOKUP(P52,Sheet1!$B$2:$C$12,2,TRUE)</f>
        <v>8</v>
      </c>
      <c r="R52" s="494" t="str">
        <f>VLOOKUP($E52,'[21]Gui chi Quynh'!$C$7:$E$390,3,0)</f>
        <v>A4</v>
      </c>
      <c r="S52" s="494">
        <f>VLOOKUP(R52,Sheet1!$B$2:$C$12,2,TRUE)</f>
        <v>7</v>
      </c>
      <c r="T52" s="494" t="str">
        <f>VLOOKUP($E52,'[22]Gui chi Quynh'!$C$7:$E$390,3,0)</f>
        <v>A4</v>
      </c>
      <c r="U52" s="494">
        <f>VLOOKUP(T52,Sheet1!$B$2:$C$12,2,TRUE)</f>
        <v>7</v>
      </c>
      <c r="V52" s="494" t="str">
        <f>VLOOKUP($E52,'[23]Gui chi Quynh'!$C$7:$E$389,3,0)</f>
        <v>A3</v>
      </c>
      <c r="W52" s="494">
        <f>VLOOKUP(V52,Sheet1!$B$2:$C$12,2,TRUE)</f>
        <v>8</v>
      </c>
      <c r="X52" s="494" t="str">
        <f>VLOOKUP($E52,'[24]Gui chi Quynh'!$C$7:$E$389,3,0)</f>
        <v>A2</v>
      </c>
      <c r="Y52" s="494">
        <f>VLOOKUP(X52,Sheet1!$B$2:$C$12,2,TRUE)</f>
        <v>9</v>
      </c>
      <c r="Z52" s="494" t="str">
        <f>VLOOKUP($E52,'[25]Gui chi Quynh'!$C$7:$E$388,3,0)</f>
        <v>A3</v>
      </c>
      <c r="AA52" s="494">
        <f>VLOOKUP(Z52,Sheet1!$B$2:$C$12,2,TRUE)</f>
        <v>8</v>
      </c>
      <c r="AB52" s="494" t="str">
        <f>VLOOKUP($E52,'T5'!$E$9:$AH$337,24,0)</f>
        <v>A3</v>
      </c>
      <c r="AC52" s="494">
        <f>VLOOKUP(AB52,Sheet1!$B$2:$C$12,2,TRUE)</f>
        <v>8</v>
      </c>
      <c r="AD52" s="494"/>
      <c r="AE52" s="494" t="e">
        <f>VLOOKUP(AD52,Sheet1!$B$2:$C$12,2,TRUE)</f>
        <v>#N/A</v>
      </c>
      <c r="AF52" s="592" t="str">
        <f>VLOOKUP($E52,'[26]Tong hop ket qua'!$E$19:$M$219,9,0)</f>
        <v>Khá</v>
      </c>
      <c r="AG52" s="804">
        <f t="shared" si="10"/>
        <v>7.5454545454545459</v>
      </c>
      <c r="AH52" s="709" t="str">
        <f t="shared" si="8"/>
        <v>11A*</v>
      </c>
      <c r="AI52" s="709">
        <f t="shared" si="11"/>
        <v>0</v>
      </c>
      <c r="AJ52" s="683"/>
      <c r="AK52" s="494" t="str">
        <f t="shared" si="12"/>
        <v>Tốt</v>
      </c>
      <c r="AL52" s="494" t="str">
        <f>VLOOKUP($E52,'cac dv gui'!$C$247:$AC$278,25,0)</f>
        <v xml:space="preserve">Xuất sắc </v>
      </c>
      <c r="AM52" s="494" t="str">
        <f>VLOOKUP($E52,'cac dv gui'!$C$247:$AC$278,26,0)</f>
        <v xml:space="preserve">Tốt </v>
      </c>
      <c r="AN52" s="675"/>
      <c r="AO52" s="494"/>
      <c r="AP52" s="675"/>
      <c r="AQ52" s="494" t="str">
        <f t="shared" si="13"/>
        <v>Tốt</v>
      </c>
      <c r="AR52" s="675"/>
      <c r="AS52" s="675"/>
      <c r="AT52" s="494"/>
      <c r="AU52" s="684" t="s">
        <v>392</v>
      </c>
    </row>
    <row r="53" spans="1:47" s="684" customFormat="1" ht="24.95" customHeight="1" x14ac:dyDescent="0.25">
      <c r="A53" s="512" t="s">
        <v>1294</v>
      </c>
      <c r="B53" s="512">
        <f>COUNTIF($F$5:F53,F53)</f>
        <v>25</v>
      </c>
      <c r="C53" s="513" t="s">
        <v>984</v>
      </c>
      <c r="D53" s="552" t="s">
        <v>196</v>
      </c>
      <c r="E53" s="520" t="s">
        <v>506</v>
      </c>
      <c r="F53" s="494" t="s">
        <v>1603</v>
      </c>
      <c r="G53" s="494" t="s">
        <v>975</v>
      </c>
      <c r="H53" s="494" t="str">
        <f>VLOOKUP(E53,'[16]Gui chi Quynh'!$C$7:$E$387,3,0)</f>
        <v>A4</v>
      </c>
      <c r="I53" s="494">
        <f>VLOOKUP(H53,Sheet1!$B$2:$C$12,2,TRUE)</f>
        <v>7</v>
      </c>
      <c r="J53" s="494" t="str">
        <f>VLOOKUP($E53,'[17]Gui chi Quynh'!$C$7:$E$387,3,0)</f>
        <v>A4</v>
      </c>
      <c r="K53" s="494">
        <f>VLOOKUP(J53,Sheet1!$B$2:$C$12,2,TRUE)</f>
        <v>7</v>
      </c>
      <c r="L53" s="494" t="str">
        <f>VLOOKUP(E53,'[18]Gui chi Quynh'!$C$7:$F$385,3,0)</f>
        <v>A4</v>
      </c>
      <c r="M53" s="494">
        <f>VLOOKUP(L53,Sheet1!$B$2:$C$12,2,TRUE)</f>
        <v>7</v>
      </c>
      <c r="N53" s="494" t="str">
        <f>VLOOKUP(E53,'[19]Gui chi Quynh'!$C$7:$E$391,3,0)</f>
        <v>A4</v>
      </c>
      <c r="O53" s="494">
        <f>VLOOKUP(N53,Sheet1!$B$2:$C$12,2,TRUE)</f>
        <v>7</v>
      </c>
      <c r="P53" s="494" t="str">
        <f>VLOOKUP(E53,'[20]Gui chi Quynh'!$C$7:$E$391,3,0)</f>
        <v>A4</v>
      </c>
      <c r="Q53" s="494">
        <f>VLOOKUP(P53,Sheet1!$B$2:$C$12,2,TRUE)</f>
        <v>7</v>
      </c>
      <c r="R53" s="494" t="str">
        <f>VLOOKUP($E53,'[21]Gui chi Quynh'!$C$7:$E$390,3,0)</f>
        <v>A4</v>
      </c>
      <c r="S53" s="494">
        <f>VLOOKUP(R53,Sheet1!$B$2:$C$12,2,TRUE)</f>
        <v>7</v>
      </c>
      <c r="T53" s="494" t="str">
        <f>VLOOKUP($E53,'[22]Gui chi Quynh'!$C$7:$E$390,3,0)</f>
        <v>A4</v>
      </c>
      <c r="U53" s="494">
        <f>VLOOKUP(T53,Sheet1!$B$2:$C$12,2,TRUE)</f>
        <v>7</v>
      </c>
      <c r="V53" s="494" t="str">
        <f>VLOOKUP($E53,'[23]Gui chi Quynh'!$C$7:$E$389,3,0)</f>
        <v>A4</v>
      </c>
      <c r="W53" s="494">
        <f>VLOOKUP(V53,Sheet1!$B$2:$C$12,2,TRUE)</f>
        <v>7</v>
      </c>
      <c r="X53" s="494" t="str">
        <f>VLOOKUP($E53,'[24]Gui chi Quynh'!$C$7:$E$389,3,0)</f>
        <v>A4</v>
      </c>
      <c r="Y53" s="494">
        <f>VLOOKUP(X53,Sheet1!$B$2:$C$12,2,TRUE)</f>
        <v>7</v>
      </c>
      <c r="Z53" s="494" t="str">
        <f>VLOOKUP($E53,'[25]Gui chi Quynh'!$C$7:$E$388,3,0)</f>
        <v>A4</v>
      </c>
      <c r="AA53" s="494">
        <f>VLOOKUP(Z53,Sheet1!$B$2:$C$12,2,TRUE)</f>
        <v>7</v>
      </c>
      <c r="AB53" s="494" t="str">
        <f>VLOOKUP($E53,'T5'!$E$9:$AH$337,24,0)</f>
        <v>A4</v>
      </c>
      <c r="AC53" s="494">
        <f>VLOOKUP(AB53,Sheet1!$B$2:$C$12,2,TRUE)</f>
        <v>7</v>
      </c>
      <c r="AD53" s="494"/>
      <c r="AE53" s="494" t="e">
        <f>VLOOKUP(AD53,Sheet1!$B$2:$C$12,2,TRUE)</f>
        <v>#N/A</v>
      </c>
      <c r="AF53" s="592"/>
      <c r="AG53" s="709">
        <f t="shared" si="10"/>
        <v>7</v>
      </c>
      <c r="AH53" s="709" t="str">
        <f t="shared" si="8"/>
        <v>11A*</v>
      </c>
      <c r="AI53" s="709">
        <f t="shared" si="11"/>
        <v>0</v>
      </c>
      <c r="AJ53" s="683"/>
      <c r="AK53" s="494" t="str">
        <f t="shared" si="12"/>
        <v>Tốt</v>
      </c>
      <c r="AL53" s="494" t="str">
        <f>VLOOKUP($E53,'cac dv gui'!$C$247:$AC$278,25,0)</f>
        <v xml:space="preserve">Tốt </v>
      </c>
      <c r="AM53" s="494" t="str">
        <f>VLOOKUP($E53,'cac dv gui'!$C$247:$AC$278,26,0)</f>
        <v xml:space="preserve">Tốt </v>
      </c>
      <c r="AN53" s="675"/>
      <c r="AO53" s="494"/>
      <c r="AP53" s="675"/>
      <c r="AQ53" s="494" t="str">
        <f t="shared" si="13"/>
        <v>Tốt</v>
      </c>
      <c r="AR53" s="675"/>
      <c r="AS53" s="675"/>
      <c r="AT53" s="494"/>
      <c r="AU53" s="684" t="s">
        <v>393</v>
      </c>
    </row>
    <row r="54" spans="1:47" s="684" customFormat="1" ht="24.95" customHeight="1" x14ac:dyDescent="0.25">
      <c r="A54" s="512" t="s">
        <v>1295</v>
      </c>
      <c r="B54" s="512">
        <f>COUNTIF($F$5:F54,F54)</f>
        <v>26</v>
      </c>
      <c r="C54" s="513" t="s">
        <v>985</v>
      </c>
      <c r="D54" s="514" t="s">
        <v>82</v>
      </c>
      <c r="E54" s="513" t="s">
        <v>505</v>
      </c>
      <c r="F54" s="494" t="s">
        <v>1603</v>
      </c>
      <c r="G54" s="494" t="s">
        <v>975</v>
      </c>
      <c r="H54" s="494" t="str">
        <f>VLOOKUP(E54,'[16]Gui chi Quynh'!$C$7:$E$387,3,0)</f>
        <v>A4</v>
      </c>
      <c r="I54" s="494">
        <f>VLOOKUP(H54,Sheet1!$B$2:$C$12,2,TRUE)</f>
        <v>7</v>
      </c>
      <c r="J54" s="494" t="str">
        <f>VLOOKUP($E54,'[17]Gui chi Quynh'!$C$7:$E$387,3,0)</f>
        <v>A4</v>
      </c>
      <c r="K54" s="494">
        <f>VLOOKUP(J54,Sheet1!$B$2:$C$12,2,TRUE)</f>
        <v>7</v>
      </c>
      <c r="L54" s="494" t="str">
        <f>VLOOKUP(E54,'[18]Gui chi Quynh'!$C$7:$F$385,3,0)</f>
        <v>A4</v>
      </c>
      <c r="M54" s="494">
        <f>VLOOKUP(L54,Sheet1!$B$2:$C$12,2,TRUE)</f>
        <v>7</v>
      </c>
      <c r="N54" s="494" t="str">
        <f>VLOOKUP(E54,'[19]Gui chi Quynh'!$C$7:$E$391,3,0)</f>
        <v>A4</v>
      </c>
      <c r="O54" s="494">
        <f>VLOOKUP(N54,Sheet1!$B$2:$C$12,2,TRUE)</f>
        <v>7</v>
      </c>
      <c r="P54" s="494" t="str">
        <f>VLOOKUP(E54,'[20]Gui chi Quynh'!$C$7:$E$391,3,0)</f>
        <v>A4</v>
      </c>
      <c r="Q54" s="494">
        <f>VLOOKUP(P54,Sheet1!$B$2:$C$12,2,TRUE)</f>
        <v>7</v>
      </c>
      <c r="R54" s="494" t="str">
        <f>VLOOKUP($E54,'[21]Gui chi Quynh'!$C$7:$E$390,3,0)</f>
        <v>A4</v>
      </c>
      <c r="S54" s="494">
        <f>VLOOKUP(R54,Sheet1!$B$2:$C$12,2,TRUE)</f>
        <v>7</v>
      </c>
      <c r="T54" s="494" t="str">
        <f>VLOOKUP($E54,'[22]Gui chi Quynh'!$C$7:$E$390,3,0)</f>
        <v>A4</v>
      </c>
      <c r="U54" s="494">
        <f>VLOOKUP(T54,Sheet1!$B$2:$C$12,2,TRUE)</f>
        <v>7</v>
      </c>
      <c r="V54" s="494" t="str">
        <f>VLOOKUP($E54,'[23]Gui chi Quynh'!$C$7:$E$389,3,0)</f>
        <v>A4</v>
      </c>
      <c r="W54" s="494">
        <f>VLOOKUP(V54,Sheet1!$B$2:$C$12,2,TRUE)</f>
        <v>7</v>
      </c>
      <c r="X54" s="494" t="str">
        <f>VLOOKUP($E54,'[24]Gui chi Quynh'!$C$7:$E$389,3,0)</f>
        <v>A4</v>
      </c>
      <c r="Y54" s="494">
        <f>VLOOKUP(X54,Sheet1!$B$2:$C$12,2,TRUE)</f>
        <v>7</v>
      </c>
      <c r="Z54" s="494" t="str">
        <f>VLOOKUP($E54,'[25]Gui chi Quynh'!$C$7:$E$388,3,0)</f>
        <v>A4</v>
      </c>
      <c r="AA54" s="494">
        <f>VLOOKUP(Z54,Sheet1!$B$2:$C$12,2,TRUE)</f>
        <v>7</v>
      </c>
      <c r="AB54" s="494" t="str">
        <f>VLOOKUP($E54,'T5'!$E$9:$AH$337,24,0)</f>
        <v>A4</v>
      </c>
      <c r="AC54" s="494">
        <f>VLOOKUP(AB54,Sheet1!$B$2:$C$12,2,TRUE)</f>
        <v>7</v>
      </c>
      <c r="AD54" s="494"/>
      <c r="AE54" s="494" t="e">
        <f>VLOOKUP(AD54,Sheet1!$B$2:$C$12,2,TRUE)</f>
        <v>#N/A</v>
      </c>
      <c r="AF54" s="592"/>
      <c r="AG54" s="709">
        <f t="shared" si="10"/>
        <v>7</v>
      </c>
      <c r="AH54" s="709" t="str">
        <f t="shared" si="8"/>
        <v>11A*</v>
      </c>
      <c r="AI54" s="709">
        <f t="shared" si="11"/>
        <v>0</v>
      </c>
      <c r="AJ54" s="683"/>
      <c r="AK54" s="494" t="str">
        <f t="shared" si="12"/>
        <v>Tốt</v>
      </c>
      <c r="AL54" s="494" t="str">
        <f>VLOOKUP($E54,'cac dv gui'!$C$247:$AC$278,25,0)</f>
        <v xml:space="preserve">Tốt </v>
      </c>
      <c r="AM54" s="494" t="str">
        <f>VLOOKUP($E54,'cac dv gui'!$C$247:$AC$278,26,0)</f>
        <v xml:space="preserve">Tốt </v>
      </c>
      <c r="AN54" s="675"/>
      <c r="AO54" s="494"/>
      <c r="AP54" s="675"/>
      <c r="AQ54" s="494" t="str">
        <f t="shared" si="13"/>
        <v>Tốt</v>
      </c>
      <c r="AR54" s="675"/>
      <c r="AS54" s="675"/>
      <c r="AT54" s="494"/>
      <c r="AU54" s="684" t="s">
        <v>393</v>
      </c>
    </row>
    <row r="55" spans="1:47" s="684" customFormat="1" ht="24.95" customHeight="1" x14ac:dyDescent="0.25">
      <c r="A55" s="512" t="s">
        <v>1296</v>
      </c>
      <c r="B55" s="512">
        <f>COUNTIF($F$5:F55,F55)</f>
        <v>27</v>
      </c>
      <c r="C55" s="513" t="s">
        <v>985</v>
      </c>
      <c r="D55" s="594" t="s">
        <v>80</v>
      </c>
      <c r="E55" s="713" t="s">
        <v>494</v>
      </c>
      <c r="F55" s="494" t="s">
        <v>1603</v>
      </c>
      <c r="G55" s="494" t="s">
        <v>975</v>
      </c>
      <c r="H55" s="494" t="str">
        <f>VLOOKUP(E55,'[16]Gui chi Quynh'!$C$7:$E$387,3,0)</f>
        <v>A4</v>
      </c>
      <c r="I55" s="494">
        <f>VLOOKUP(H55,Sheet1!$B$2:$C$12,2,TRUE)</f>
        <v>7</v>
      </c>
      <c r="J55" s="494" t="str">
        <f>VLOOKUP($E55,'[17]Gui chi Quynh'!$C$7:$E$387,3,0)</f>
        <v>A4</v>
      </c>
      <c r="K55" s="494">
        <f>VLOOKUP(J55,Sheet1!$B$2:$C$12,2,TRUE)</f>
        <v>7</v>
      </c>
      <c r="L55" s="494" t="str">
        <f>VLOOKUP(E55,'[18]Gui chi Quynh'!$C$7:$F$385,3,0)</f>
        <v>A4</v>
      </c>
      <c r="M55" s="494">
        <f>VLOOKUP(L55,Sheet1!$B$2:$C$12,2,TRUE)</f>
        <v>7</v>
      </c>
      <c r="N55" s="494" t="str">
        <f>VLOOKUP(E55,'[19]Gui chi Quynh'!$C$7:$E$391,3,0)</f>
        <v>A4</v>
      </c>
      <c r="O55" s="494">
        <f>VLOOKUP(N55,Sheet1!$B$2:$C$12,2,TRUE)</f>
        <v>7</v>
      </c>
      <c r="P55" s="494" t="str">
        <f>VLOOKUP(E55,'[20]Gui chi Quynh'!$C$7:$E$391,3,0)</f>
        <v>B1</v>
      </c>
      <c r="Q55" s="494">
        <f>VLOOKUP(P55,Sheet1!$B$2:$C$12,2,TRUE)</f>
        <v>6</v>
      </c>
      <c r="R55" s="494" t="str">
        <f>VLOOKUP($E55,'[21]Gui chi Quynh'!$C$7:$E$390,3,0)</f>
        <v>A4</v>
      </c>
      <c r="S55" s="494">
        <f>VLOOKUP(R55,Sheet1!$B$2:$C$12,2,TRUE)</f>
        <v>7</v>
      </c>
      <c r="T55" s="494" t="str">
        <f>VLOOKUP($E55,'[22]Gui chi Quynh'!$C$7:$E$390,3,0)</f>
        <v>A4</v>
      </c>
      <c r="U55" s="494">
        <f>VLOOKUP(T55,Sheet1!$B$2:$C$12,2,TRUE)</f>
        <v>7</v>
      </c>
      <c r="V55" s="494" t="str">
        <f>VLOOKUP($E55,'[23]Gui chi Quynh'!$C$7:$E$389,3,0)</f>
        <v>A4</v>
      </c>
      <c r="W55" s="494">
        <f>VLOOKUP(V55,Sheet1!$B$2:$C$12,2,TRUE)</f>
        <v>7</v>
      </c>
      <c r="X55" s="494" t="str">
        <f>VLOOKUP($E55,'[24]Gui chi Quynh'!$C$7:$E$389,3,0)</f>
        <v>A4</v>
      </c>
      <c r="Y55" s="494">
        <f>VLOOKUP(X55,Sheet1!$B$2:$C$12,2,TRUE)</f>
        <v>7</v>
      </c>
      <c r="Z55" s="494" t="str">
        <f>VLOOKUP($E55,'[25]Gui chi Quynh'!$C$7:$E$388,3,0)</f>
        <v>A4</v>
      </c>
      <c r="AA55" s="494">
        <f>VLOOKUP(Z55,Sheet1!$B$2:$C$12,2,TRUE)</f>
        <v>7</v>
      </c>
      <c r="AB55" s="494" t="str">
        <f>VLOOKUP($E55,'T5'!$E$9:$AH$337,24,0)</f>
        <v>A4</v>
      </c>
      <c r="AC55" s="494">
        <f>VLOOKUP(AB55,Sheet1!$B$2:$C$12,2,TRUE)</f>
        <v>7</v>
      </c>
      <c r="AD55" s="494"/>
      <c r="AE55" s="494" t="e">
        <f>VLOOKUP(AD55,Sheet1!$B$2:$C$12,2,TRUE)</f>
        <v>#N/A</v>
      </c>
      <c r="AF55" s="592"/>
      <c r="AG55" s="709">
        <f t="shared" si="10"/>
        <v>6.9090909090909092</v>
      </c>
      <c r="AH55" s="709" t="str">
        <f>LEFT((COUNTIF($H55:$AC55,"A*")&amp;"A*")&amp;" + "&amp;(COUNTIF($H55:$AC55,"B*")&amp;"B*")&amp;" + "&amp;(COUNTIF($H55:$AC55,"C*")&amp;"C*")&amp;" +  "&amp;(COUNTIF($H55:$AC55,"D")&amp;"D")&amp; " +  "&amp;(COUNTIF($H55:$AC55,"E")&amp;"E"),10)</f>
        <v>10A* + 1B*</v>
      </c>
      <c r="AI55" s="709">
        <f t="shared" si="11"/>
        <v>1</v>
      </c>
      <c r="AJ55" s="683"/>
      <c r="AK55" s="494" t="str">
        <f t="shared" si="12"/>
        <v>Tốt</v>
      </c>
      <c r="AL55" s="494" t="str">
        <f>VLOOKUP($E55,'cac dv gui'!$C$247:$AC$278,25,0)</f>
        <v xml:space="preserve">Xuất sắc </v>
      </c>
      <c r="AM55" s="494" t="str">
        <f>VLOOKUP($E55,'cac dv gui'!$C$247:$AC$278,26,0)</f>
        <v xml:space="preserve">Tốt </v>
      </c>
      <c r="AN55" s="675"/>
      <c r="AO55" s="494"/>
      <c r="AP55" s="675"/>
      <c r="AQ55" s="494" t="str">
        <f t="shared" si="13"/>
        <v>Tốt</v>
      </c>
      <c r="AR55" s="675"/>
      <c r="AS55" s="675"/>
      <c r="AT55" s="494"/>
      <c r="AU55" s="684" t="s">
        <v>393</v>
      </c>
    </row>
    <row r="56" spans="1:47" s="684" customFormat="1" ht="24.95" customHeight="1" x14ac:dyDescent="0.25">
      <c r="A56" s="512" t="s">
        <v>1297</v>
      </c>
      <c r="B56" s="512">
        <f>COUNTIF($F$5:F157,F56)</f>
        <v>31</v>
      </c>
      <c r="C56" s="513" t="s">
        <v>985</v>
      </c>
      <c r="D56" s="514" t="s">
        <v>749</v>
      </c>
      <c r="E56" s="513" t="s">
        <v>750</v>
      </c>
      <c r="F56" s="494" t="s">
        <v>1603</v>
      </c>
      <c r="G56" s="494" t="s">
        <v>975</v>
      </c>
      <c r="H56" s="494" t="str">
        <f>VLOOKUP(E56,'[16]Gui chi Quynh'!$C$7:$E$387,3,0)</f>
        <v>A4</v>
      </c>
      <c r="I56" s="494">
        <f>VLOOKUP(H56,Sheet1!$B$2:$C$12,2,TRUE)</f>
        <v>7</v>
      </c>
      <c r="J56" s="494" t="str">
        <f>VLOOKUP($E56,'[17]Gui chi Quynh'!$C$7:$E$387,3,0)</f>
        <v>A4</v>
      </c>
      <c r="K56" s="494">
        <f>VLOOKUP(J56,Sheet1!$B$2:$C$12,2,TRUE)</f>
        <v>7</v>
      </c>
      <c r="L56" s="494" t="str">
        <f>VLOOKUP(E56,'[18]Gui chi Quynh'!$C$7:$F$385,3,0)</f>
        <v>A4</v>
      </c>
      <c r="M56" s="494">
        <f>VLOOKUP(L56,Sheet1!$B$2:$C$12,2,TRUE)</f>
        <v>7</v>
      </c>
      <c r="N56" s="494" t="str">
        <f>VLOOKUP(E56,'[19]Gui chi Quynh'!$C$7:$E$391,3,0)</f>
        <v>A4</v>
      </c>
      <c r="O56" s="494">
        <f>VLOOKUP(N56,Sheet1!$B$2:$C$12,2,TRUE)</f>
        <v>7</v>
      </c>
      <c r="P56" s="494" t="str">
        <f>VLOOKUP(E56,'[20]Gui chi Quynh'!$C$7:$E$391,3,0)</f>
        <v>A4</v>
      </c>
      <c r="Q56" s="494">
        <f>VLOOKUP(P56,Sheet1!$B$2:$C$12,2,TRUE)</f>
        <v>7</v>
      </c>
      <c r="R56" s="494" t="str">
        <f>VLOOKUP($E56,'[21]Gui chi Quynh'!$C$7:$E$390,3,0)</f>
        <v>A4</v>
      </c>
      <c r="S56" s="494">
        <f>VLOOKUP(R56,Sheet1!$B$2:$C$12,2,TRUE)</f>
        <v>7</v>
      </c>
      <c r="T56" s="494" t="str">
        <f>VLOOKUP($E56,'[22]Gui chi Quynh'!$C$7:$E$390,3,0)</f>
        <v>A4</v>
      </c>
      <c r="U56" s="494">
        <f>VLOOKUP(T56,Sheet1!$B$2:$C$12,2,TRUE)</f>
        <v>7</v>
      </c>
      <c r="V56" s="494" t="str">
        <f>VLOOKUP($E56,'[23]Gui chi Quynh'!$C$7:$E$389,3,0)</f>
        <v>A4</v>
      </c>
      <c r="W56" s="494">
        <f>VLOOKUP(V56,Sheet1!$B$2:$C$12,2,TRUE)</f>
        <v>7</v>
      </c>
      <c r="X56" s="494" t="str">
        <f>VLOOKUP($E56,'[24]Gui chi Quynh'!$C$7:$E$389,3,0)</f>
        <v>A4</v>
      </c>
      <c r="Y56" s="494">
        <f>VLOOKUP(X56,Sheet1!$B$2:$C$12,2,TRUE)</f>
        <v>7</v>
      </c>
      <c r="Z56" s="494" t="str">
        <f>VLOOKUP($E56,'[25]Gui chi Quynh'!$C$7:$E$388,3,0)</f>
        <v>A4</v>
      </c>
      <c r="AA56" s="494">
        <f>VLOOKUP(Z56,Sheet1!$B$2:$C$12,2,TRUE)</f>
        <v>7</v>
      </c>
      <c r="AB56" s="494" t="str">
        <f>VLOOKUP($E56,'T5'!$E$9:$AH$337,24,0)</f>
        <v>A4</v>
      </c>
      <c r="AC56" s="494">
        <f>VLOOKUP(AB56,Sheet1!$B$2:$C$12,2,TRUE)</f>
        <v>7</v>
      </c>
      <c r="AD56" s="494"/>
      <c r="AE56" s="494" t="e">
        <f>VLOOKUP(AD56,Sheet1!$B$2:$C$12,2,TRUE)</f>
        <v>#N/A</v>
      </c>
      <c r="AF56" s="592"/>
      <c r="AG56" s="709">
        <f t="shared" si="10"/>
        <v>7</v>
      </c>
      <c r="AH56" s="709" t="str">
        <f t="shared" ref="AH56:AH84" si="14">LEFT((COUNTIF($H56:$AC56,"A*")&amp;"A*")&amp;" + "&amp;(COUNTIF($H56:$AC56,"B*")&amp;"B*")&amp;" + "&amp;(COUNTIF($H56:$AC56,"C*")&amp;"C*")&amp;" +  "&amp;(COUNTIF($H56:$AC56,"D")&amp;"D")&amp; " +  "&amp;(COUNTIF($H56:$AC56,"E")&amp;"E"),4)</f>
        <v>11A*</v>
      </c>
      <c r="AI56" s="709">
        <f t="shared" si="11"/>
        <v>0</v>
      </c>
      <c r="AJ56" s="683"/>
      <c r="AK56" s="494" t="str">
        <f t="shared" si="12"/>
        <v>Tốt</v>
      </c>
      <c r="AL56" s="494" t="str">
        <f>VLOOKUP($E56,'cac dv gui'!$C$247:$AC$278,25,0)</f>
        <v xml:space="preserve">Tốt </v>
      </c>
      <c r="AM56" s="494" t="str">
        <f>VLOOKUP($E56,'cac dv gui'!$C$247:$AC$278,26,0)</f>
        <v xml:space="preserve">Tốt </v>
      </c>
      <c r="AN56" s="675"/>
      <c r="AO56" s="494"/>
      <c r="AP56" s="675"/>
      <c r="AQ56" s="494" t="str">
        <f t="shared" si="13"/>
        <v>Tốt</v>
      </c>
      <c r="AR56" s="675"/>
      <c r="AS56" s="675"/>
      <c r="AT56" s="494"/>
      <c r="AU56" s="684" t="s">
        <v>393</v>
      </c>
    </row>
    <row r="57" spans="1:47" s="684" customFormat="1" ht="24.95" customHeight="1" x14ac:dyDescent="0.25">
      <c r="A57" s="512" t="s">
        <v>1298</v>
      </c>
      <c r="B57" s="512">
        <f>COUNTIF($F$5:F158,F57)</f>
        <v>31</v>
      </c>
      <c r="C57" s="513" t="s">
        <v>985</v>
      </c>
      <c r="D57" s="514" t="s">
        <v>982</v>
      </c>
      <c r="E57" s="513" t="s">
        <v>983</v>
      </c>
      <c r="F57" s="494" t="s">
        <v>1603</v>
      </c>
      <c r="G57" s="494" t="s">
        <v>975</v>
      </c>
      <c r="H57" s="494" t="str">
        <f>VLOOKUP(E57,'[16]Gui chi Quynh'!$C$7:$E$387,3,0)</f>
        <v>A4</v>
      </c>
      <c r="I57" s="494">
        <f>VLOOKUP(H57,Sheet1!$B$2:$C$12,2,TRUE)</f>
        <v>7</v>
      </c>
      <c r="J57" s="494" t="str">
        <f>VLOOKUP($E57,'[17]Gui chi Quynh'!$C$7:$E$387,3,0)</f>
        <v>A4</v>
      </c>
      <c r="K57" s="494">
        <f>VLOOKUP(J57,Sheet1!$B$2:$C$12,2,TRUE)</f>
        <v>7</v>
      </c>
      <c r="L57" s="494" t="str">
        <f>VLOOKUP(E57,'[18]Gui chi Quynh'!$C$7:$F$385,3,0)</f>
        <v>A4</v>
      </c>
      <c r="M57" s="494">
        <f>VLOOKUP(L57,Sheet1!$B$2:$C$12,2,TRUE)</f>
        <v>7</v>
      </c>
      <c r="N57" s="494" t="str">
        <f>VLOOKUP(E57,'[19]Gui chi Quynh'!$C$7:$E$391,3,0)</f>
        <v>A4</v>
      </c>
      <c r="O57" s="494">
        <f>VLOOKUP(N57,Sheet1!$B$2:$C$12,2,TRUE)</f>
        <v>7</v>
      </c>
      <c r="P57" s="494" t="str">
        <f>VLOOKUP(E57,'[20]Gui chi Quynh'!$C$7:$E$391,3,0)</f>
        <v>A4</v>
      </c>
      <c r="Q57" s="494">
        <f>VLOOKUP(P57,Sheet1!$B$2:$C$12,2,TRUE)</f>
        <v>7</v>
      </c>
      <c r="R57" s="494" t="str">
        <f>VLOOKUP($E57,'[21]Gui chi Quynh'!$C$7:$E$390,3,0)</f>
        <v>A4</v>
      </c>
      <c r="S57" s="494">
        <f>VLOOKUP(R57,Sheet1!$B$2:$C$12,2,TRUE)</f>
        <v>7</v>
      </c>
      <c r="T57" s="494" t="str">
        <f>VLOOKUP($E57,'[22]Gui chi Quynh'!$C$7:$E$390,3,0)</f>
        <v>A4</v>
      </c>
      <c r="U57" s="494">
        <f>VLOOKUP(T57,Sheet1!$B$2:$C$12,2,TRUE)</f>
        <v>7</v>
      </c>
      <c r="V57" s="494" t="str">
        <f>VLOOKUP($E57,'[23]Gui chi Quynh'!$C$7:$E$389,3,0)</f>
        <v>A4</v>
      </c>
      <c r="W57" s="494">
        <f>VLOOKUP(V57,Sheet1!$B$2:$C$12,2,TRUE)</f>
        <v>7</v>
      </c>
      <c r="X57" s="494" t="str">
        <f>VLOOKUP($E57,'[24]Gui chi Quynh'!$C$7:$E$389,3,0)</f>
        <v>A4</v>
      </c>
      <c r="Y57" s="494">
        <f>VLOOKUP(X57,Sheet1!$B$2:$C$12,2,TRUE)</f>
        <v>7</v>
      </c>
      <c r="Z57" s="494" t="str">
        <f>VLOOKUP($E57,'[25]Gui chi Quynh'!$C$7:$E$388,3,0)</f>
        <v>A4</v>
      </c>
      <c r="AA57" s="494">
        <f>VLOOKUP(Z57,Sheet1!$B$2:$C$12,2,TRUE)</f>
        <v>7</v>
      </c>
      <c r="AB57" s="494" t="str">
        <f>VLOOKUP($E57,'T5'!$E$9:$AH$337,24,0)</f>
        <v>A4</v>
      </c>
      <c r="AC57" s="494">
        <f>VLOOKUP(AB57,Sheet1!$B$2:$C$12,2,TRUE)</f>
        <v>7</v>
      </c>
      <c r="AD57" s="494"/>
      <c r="AE57" s="494" t="e">
        <f>VLOOKUP(AD57,Sheet1!$B$2:$C$12,2,TRUE)</f>
        <v>#N/A</v>
      </c>
      <c r="AF57" s="592"/>
      <c r="AG57" s="709">
        <f t="shared" si="10"/>
        <v>7</v>
      </c>
      <c r="AH57" s="709" t="str">
        <f t="shared" si="14"/>
        <v>11A*</v>
      </c>
      <c r="AI57" s="709">
        <f t="shared" si="11"/>
        <v>0</v>
      </c>
      <c r="AJ57" s="683"/>
      <c r="AK57" s="494" t="str">
        <f t="shared" si="12"/>
        <v>Tốt</v>
      </c>
      <c r="AL57" s="494" t="str">
        <f>VLOOKUP($E57,'cac dv gui'!$C$247:$AC$278,25,0)</f>
        <v xml:space="preserve">Tốt </v>
      </c>
      <c r="AM57" s="494" t="str">
        <f>VLOOKUP($E57,'cac dv gui'!$C$247:$AC$278,26,0)</f>
        <v xml:space="preserve">Tốt </v>
      </c>
      <c r="AN57" s="675"/>
      <c r="AO57" s="494"/>
      <c r="AP57" s="675"/>
      <c r="AQ57" s="494" t="str">
        <f t="shared" si="13"/>
        <v>Tốt</v>
      </c>
      <c r="AR57" s="675"/>
      <c r="AS57" s="675"/>
      <c r="AT57" s="494"/>
      <c r="AU57" s="684" t="s">
        <v>393</v>
      </c>
    </row>
    <row r="58" spans="1:47" s="684" customFormat="1" ht="52.5" customHeight="1" x14ac:dyDescent="0.25">
      <c r="A58" s="512" t="s">
        <v>1300</v>
      </c>
      <c r="B58" s="512">
        <f>COUNTIF($F$5:F59,F58)</f>
        <v>31</v>
      </c>
      <c r="C58" s="513" t="s">
        <v>984</v>
      </c>
      <c r="D58" s="336" t="s">
        <v>747</v>
      </c>
      <c r="E58" s="849" t="s">
        <v>748</v>
      </c>
      <c r="F58" s="233" t="s">
        <v>1603</v>
      </c>
      <c r="G58" s="233" t="s">
        <v>975</v>
      </c>
      <c r="H58" s="233" t="str">
        <f>VLOOKUP(E58,'[16]Gui chi Quynh'!$C$7:$E$387,3,0)</f>
        <v>A4</v>
      </c>
      <c r="I58" s="233">
        <f>VLOOKUP(H58,Sheet1!$B$2:$C$12,2,TRUE)</f>
        <v>7</v>
      </c>
      <c r="J58" s="233" t="str">
        <f>VLOOKUP($E58,'[17]Gui chi Quynh'!$C$7:$E$387,3,0)</f>
        <v>A4</v>
      </c>
      <c r="K58" s="233">
        <f>VLOOKUP(J58,Sheet1!$B$2:$C$12,2,TRUE)</f>
        <v>7</v>
      </c>
      <c r="L58" s="233" t="str">
        <f>VLOOKUP(E58,'[18]Gui chi Quynh'!$C$7:$F$385,3,0)</f>
        <v>A4</v>
      </c>
      <c r="M58" s="233">
        <f>VLOOKUP(L58,Sheet1!$B$2:$C$12,2,TRUE)</f>
        <v>7</v>
      </c>
      <c r="N58" s="233" t="str">
        <f>VLOOKUP(E58,'[19]Gui chi Quynh'!$C$7:$E$391,3,0)</f>
        <v>A4</v>
      </c>
      <c r="O58" s="233">
        <f>VLOOKUP(N58,Sheet1!$B$2:$C$12,2,TRUE)</f>
        <v>7</v>
      </c>
      <c r="P58" s="233" t="str">
        <f>VLOOKUP(E58,'[20]Gui chi Quynh'!$C$7:$E$391,3,0)</f>
        <v>A3</v>
      </c>
      <c r="Q58" s="233">
        <f>VLOOKUP(P58,Sheet1!$B$2:$C$12,2,TRUE)</f>
        <v>8</v>
      </c>
      <c r="R58" s="233" t="str">
        <f>VLOOKUP($E58,'[21]Gui chi Quynh'!$C$7:$E$390,3,0)</f>
        <v>A4</v>
      </c>
      <c r="S58" s="233">
        <f>VLOOKUP(R58,Sheet1!$B$2:$C$12,2,TRUE)</f>
        <v>7</v>
      </c>
      <c r="T58" s="233" t="str">
        <f>VLOOKUP($E58,'[22]Gui chi Quynh'!$C$7:$E$390,3,0)</f>
        <v>A4</v>
      </c>
      <c r="U58" s="233">
        <f>VLOOKUP(T58,Sheet1!$B$2:$C$12,2,TRUE)</f>
        <v>7</v>
      </c>
      <c r="V58" s="233" t="str">
        <f>VLOOKUP($E58,'[23]Gui chi Quynh'!$C$7:$E$389,3,0)</f>
        <v>A4</v>
      </c>
      <c r="W58" s="233">
        <f>VLOOKUP(V58,Sheet1!$B$2:$C$12,2,TRUE)</f>
        <v>7</v>
      </c>
      <c r="X58" s="233" t="str">
        <f>VLOOKUP($E58,'[24]Gui chi Quynh'!$C$7:$E$389,3,0)</f>
        <v>A4</v>
      </c>
      <c r="Y58" s="233">
        <f>VLOOKUP(X58,Sheet1!$B$2:$C$12,2,TRUE)</f>
        <v>7</v>
      </c>
      <c r="Z58" s="233" t="str">
        <f>VLOOKUP($E58,'[25]Gui chi Quynh'!$C$7:$E$388,3,0)</f>
        <v>A4</v>
      </c>
      <c r="AA58" s="233">
        <f>VLOOKUP(Z58,Sheet1!$B$2:$C$12,2,TRUE)</f>
        <v>7</v>
      </c>
      <c r="AB58" s="233" t="str">
        <f>VLOOKUP($E58,'T5'!$E$9:$AH$337,24,0)</f>
        <v>A4</v>
      </c>
      <c r="AC58" s="233">
        <f>VLOOKUP(AB58,Sheet1!$B$2:$C$12,2,TRUE)</f>
        <v>7</v>
      </c>
      <c r="AD58" s="233"/>
      <c r="AE58" s="233" t="e">
        <f>VLOOKUP(AD58,Sheet1!$B$2:$C$12,2,TRUE)</f>
        <v>#N/A</v>
      </c>
      <c r="AF58" s="67"/>
      <c r="AG58" s="804">
        <f>(I58+K58+M58+O58+Q58+S58+U58+W58+Y58+AA58+AC58)/11</f>
        <v>7.0909090909090908</v>
      </c>
      <c r="AH58" s="804" t="str">
        <f>LEFT((COUNTIF($H58:$AC58,"A*")&amp;"A*")&amp;" + "&amp;(COUNTIF($H58:$AC58,"B*")&amp;"B*")&amp;" + "&amp;(COUNTIF($H58:$AC58,"C*")&amp;"C*")&amp;" +  "&amp;(COUNTIF($H58:$AC58,"D")&amp;"D")&amp; " +  "&amp;(COUNTIF($H58:$AC58,"E")&amp;"E"),4)</f>
        <v>11A*</v>
      </c>
      <c r="AI58" s="804">
        <f t="shared" si="11"/>
        <v>0</v>
      </c>
      <c r="AJ58" s="845"/>
      <c r="AK58" s="233" t="str">
        <f t="shared" si="12"/>
        <v>Tốt</v>
      </c>
      <c r="AL58" s="233" t="str">
        <f>VLOOKUP($E58,'cac dv gui'!$C$247:$AC$278,25,0)</f>
        <v xml:space="preserve">Tốt </v>
      </c>
      <c r="AM58" s="233" t="s">
        <v>966</v>
      </c>
      <c r="AN58" s="844" t="s">
        <v>1594</v>
      </c>
      <c r="AO58" s="233"/>
      <c r="AP58" s="844"/>
      <c r="AQ58" s="494" t="str">
        <f t="shared" si="13"/>
        <v>Tốt</v>
      </c>
      <c r="AR58" s="844"/>
      <c r="AS58" s="844"/>
      <c r="AT58" s="233"/>
      <c r="AU58" s="684" t="s">
        <v>393</v>
      </c>
    </row>
    <row r="59" spans="1:47" s="684" customFormat="1" ht="66.75" customHeight="1" x14ac:dyDescent="0.25">
      <c r="A59" s="512" t="s">
        <v>1299</v>
      </c>
      <c r="B59" s="512">
        <f>COUNTIF($F$5:F59,F59)</f>
        <v>31</v>
      </c>
      <c r="C59" s="513" t="s">
        <v>985</v>
      </c>
      <c r="D59" s="514" t="s">
        <v>1100</v>
      </c>
      <c r="E59" s="513" t="s">
        <v>1101</v>
      </c>
      <c r="F59" s="494" t="s">
        <v>1603</v>
      </c>
      <c r="G59" s="494" t="s">
        <v>974</v>
      </c>
      <c r="H59" s="494"/>
      <c r="I59" s="494"/>
      <c r="J59" s="494"/>
      <c r="K59" s="494"/>
      <c r="L59" s="494"/>
      <c r="M59" s="494"/>
      <c r="N59" s="494"/>
      <c r="O59" s="494"/>
      <c r="P59" s="494"/>
      <c r="Q59" s="494"/>
      <c r="R59" s="494"/>
      <c r="S59" s="494"/>
      <c r="T59" s="494"/>
      <c r="U59" s="494"/>
      <c r="V59" s="494"/>
      <c r="W59" s="494"/>
      <c r="X59" s="494"/>
      <c r="Y59" s="494"/>
      <c r="Z59" s="494"/>
      <c r="AA59" s="494"/>
      <c r="AB59" s="494" t="str">
        <f>VLOOKUP($E59,'T5'!$E$9:$AH$337,24,0)</f>
        <v>A4</v>
      </c>
      <c r="AC59" s="494">
        <f>VLOOKUP(AB59,Sheet1!$B$2:$C$12,2,TRUE)</f>
        <v>7</v>
      </c>
      <c r="AD59" s="494"/>
      <c r="AE59" s="494" t="e">
        <f>VLOOKUP(AD59,Sheet1!$B$2:$C$12,2,TRUE)</f>
        <v>#N/A</v>
      </c>
      <c r="AF59" s="592"/>
      <c r="AG59" s="709">
        <f>(I59+K59+M59+O59+Q59+S59+U59+W59+Y59+AA59+AC59)/1</f>
        <v>7</v>
      </c>
      <c r="AH59" s="709" t="str">
        <f t="shared" si="14"/>
        <v xml:space="preserve">1A* </v>
      </c>
      <c r="AI59" s="709">
        <f t="shared" si="11"/>
        <v>0</v>
      </c>
      <c r="AJ59" s="683"/>
      <c r="AK59" s="494" t="str">
        <f t="shared" si="12"/>
        <v>Tốt</v>
      </c>
      <c r="AL59" s="494" t="s">
        <v>966</v>
      </c>
      <c r="AM59" s="494" t="s">
        <v>966</v>
      </c>
      <c r="AN59" s="675"/>
      <c r="AO59" s="494"/>
      <c r="AP59" s="675"/>
      <c r="AQ59" s="494" t="str">
        <f t="shared" si="13"/>
        <v>Tốt</v>
      </c>
      <c r="AR59" s="675"/>
      <c r="AS59" s="675"/>
      <c r="AT59" s="678" t="s">
        <v>1232</v>
      </c>
      <c r="AU59" s="684" t="s">
        <v>393</v>
      </c>
    </row>
    <row r="60" spans="1:47" s="684" customFormat="1" ht="24.95" customHeight="1" x14ac:dyDescent="0.25">
      <c r="A60" s="512" t="s">
        <v>1301</v>
      </c>
      <c r="B60" s="512">
        <f>COUNTIF($F$5:F60,F60)</f>
        <v>1</v>
      </c>
      <c r="C60" s="513" t="s">
        <v>984</v>
      </c>
      <c r="D60" s="514" t="s">
        <v>65</v>
      </c>
      <c r="E60" s="512" t="s">
        <v>724</v>
      </c>
      <c r="F60" s="494" t="s">
        <v>1600</v>
      </c>
      <c r="G60" s="494" t="s">
        <v>974</v>
      </c>
      <c r="H60" s="494" t="str">
        <f>VLOOKUP(E60,'[16]Gui chi Quynh'!$C$7:$E$387,3,0)</f>
        <v>A1</v>
      </c>
      <c r="I60" s="494">
        <f>VLOOKUP(H60,Sheet1!$B$2:$C$12,2,TRUE)</f>
        <v>10</v>
      </c>
      <c r="J60" s="494" t="str">
        <f>VLOOKUP($E60,'[17]Gui chi Quynh'!$C$7:$E$387,3,0)</f>
        <v>A1</v>
      </c>
      <c r="K60" s="494">
        <f>VLOOKUP(J60,Sheet1!$B$2:$C$12,2,TRUE)</f>
        <v>10</v>
      </c>
      <c r="L60" s="494" t="str">
        <f>VLOOKUP(E60,'[18]Gui chi Quynh'!$C$7:$F$385,3,0)</f>
        <v>A1</v>
      </c>
      <c r="M60" s="494">
        <f>VLOOKUP(L60,Sheet1!$B$2:$C$12,2,TRUE)</f>
        <v>10</v>
      </c>
      <c r="N60" s="494" t="str">
        <f>VLOOKUP(E60,'[19]Gui chi Quynh'!$C$7:$E$391,3,0)</f>
        <v>A1</v>
      </c>
      <c r="O60" s="494">
        <f>VLOOKUP(N60,Sheet1!$B$2:$C$12,2,TRUE)</f>
        <v>10</v>
      </c>
      <c r="P60" s="494" t="str">
        <f>VLOOKUP(E60,'[20]Gui chi Quynh'!$C$7:$E$391,3,0)</f>
        <v>A1</v>
      </c>
      <c r="Q60" s="494">
        <f>VLOOKUP(P60,Sheet1!$B$2:$C$12,2,TRUE)</f>
        <v>10</v>
      </c>
      <c r="R60" s="494" t="str">
        <f>VLOOKUP($E60,'[21]Gui chi Quynh'!$C$7:$E$390,3,0)</f>
        <v>A1</v>
      </c>
      <c r="S60" s="494">
        <f>VLOOKUP(R60,Sheet1!$B$2:$C$12,2,TRUE)</f>
        <v>10</v>
      </c>
      <c r="T60" s="494" t="str">
        <f>VLOOKUP($E60,'[22]Gui chi Quynh'!$C$7:$E$390,3,0)</f>
        <v>A1</v>
      </c>
      <c r="U60" s="494">
        <f>VLOOKUP(T60,Sheet1!$B$2:$C$12,2,TRUE)</f>
        <v>10</v>
      </c>
      <c r="V60" s="494" t="str">
        <f>VLOOKUP($E60,'[23]Gui chi Quynh'!$C$7:$E$389,3,0)</f>
        <v>A1</v>
      </c>
      <c r="W60" s="494">
        <f>VLOOKUP(V60,Sheet1!$B$2:$C$12,2,TRUE)</f>
        <v>10</v>
      </c>
      <c r="X60" s="494" t="str">
        <f>VLOOKUP($E60,'[24]Gui chi Quynh'!$C$7:$E$389,3,0)</f>
        <v>A1</v>
      </c>
      <c r="Y60" s="494">
        <f>VLOOKUP(X60,Sheet1!$B$2:$C$12,2,TRUE)</f>
        <v>10</v>
      </c>
      <c r="Z60" s="494" t="str">
        <f>VLOOKUP($E60,'[25]Gui chi Quynh'!$C$7:$E$388,3,0)</f>
        <v>A1</v>
      </c>
      <c r="AA60" s="494">
        <f>VLOOKUP(Z60,Sheet1!$B$2:$C$12,2,TRUE)</f>
        <v>10</v>
      </c>
      <c r="AB60" s="494" t="str">
        <f>VLOOKUP($E60,'T5'!$E$9:$AH$337,24,0)</f>
        <v>A1</v>
      </c>
      <c r="AC60" s="494">
        <f>VLOOKUP(AB60,Sheet1!$B$2:$C$12,2,TRUE)</f>
        <v>10</v>
      </c>
      <c r="AD60" s="494"/>
      <c r="AE60" s="494" t="e">
        <f>VLOOKUP(AD60,Sheet1!$B$2:$C$12,2,TRUE)</f>
        <v>#N/A</v>
      </c>
      <c r="AF60" s="592" t="str">
        <f>VLOOKUP($E60,'[26]Tong hop ket qua'!$E$19:$M$219,9,0)</f>
        <v>Xuất sắc</v>
      </c>
      <c r="AG60" s="709">
        <f t="shared" ref="AG60:AG74" si="15">ROUND(AVERAGE($H60:$AC60),1)</f>
        <v>10</v>
      </c>
      <c r="AH60" s="709" t="str">
        <f t="shared" si="14"/>
        <v>11A*</v>
      </c>
      <c r="AI60" s="709">
        <f t="shared" si="11"/>
        <v>0</v>
      </c>
      <c r="AJ60" s="683"/>
      <c r="AK60" s="494" t="str">
        <f t="shared" si="12"/>
        <v>Xuất sắc</v>
      </c>
      <c r="AL60" s="494" t="s">
        <v>1130</v>
      </c>
      <c r="AM60" s="494" t="s">
        <v>1130</v>
      </c>
      <c r="AN60" s="675"/>
      <c r="AO60" s="494" t="s">
        <v>1130</v>
      </c>
      <c r="AP60" s="675"/>
      <c r="AQ60" s="494" t="str">
        <f t="shared" si="13"/>
        <v>Xuất sắc</v>
      </c>
      <c r="AR60" s="675"/>
      <c r="AS60" s="675"/>
      <c r="AT60" s="494"/>
    </row>
    <row r="61" spans="1:47" s="684" customFormat="1" ht="24.95" customHeight="1" x14ac:dyDescent="0.25">
      <c r="A61" s="512" t="s">
        <v>1302</v>
      </c>
      <c r="B61" s="512">
        <f>COUNTIF($F$5:F61,F61)</f>
        <v>2</v>
      </c>
      <c r="C61" s="513" t="s">
        <v>984</v>
      </c>
      <c r="D61" s="519" t="s">
        <v>32</v>
      </c>
      <c r="E61" s="599" t="s">
        <v>417</v>
      </c>
      <c r="F61" s="494" t="s">
        <v>1600</v>
      </c>
      <c r="G61" s="494" t="s">
        <v>974</v>
      </c>
      <c r="H61" s="494" t="str">
        <f>VLOOKUP(E61,'[16]Gui chi Quynh'!$C$7:$E$387,3,0)</f>
        <v>A1</v>
      </c>
      <c r="I61" s="494">
        <f>VLOOKUP(H61,Sheet1!$B$2:$C$12,2,TRUE)</f>
        <v>10</v>
      </c>
      <c r="J61" s="494" t="str">
        <f>VLOOKUP($E61,'[17]Gui chi Quynh'!$C$7:$E$387,3,0)</f>
        <v>A1</v>
      </c>
      <c r="K61" s="494">
        <f>VLOOKUP(J61,Sheet1!$B$2:$C$12,2,TRUE)</f>
        <v>10</v>
      </c>
      <c r="L61" s="494" t="str">
        <f>VLOOKUP(E61,'[18]Gui chi Quynh'!$C$7:$F$385,3,0)</f>
        <v>A1</v>
      </c>
      <c r="M61" s="494">
        <f>VLOOKUP(L61,Sheet1!$B$2:$C$12,2,TRUE)</f>
        <v>10</v>
      </c>
      <c r="N61" s="494" t="str">
        <f>VLOOKUP(E61,'[19]Gui chi Quynh'!$C$7:$E$391,3,0)</f>
        <v>A1</v>
      </c>
      <c r="O61" s="494">
        <f>VLOOKUP(N61,Sheet1!$B$2:$C$12,2,TRUE)</f>
        <v>10</v>
      </c>
      <c r="P61" s="494" t="str">
        <f>VLOOKUP(E61,'[20]Gui chi Quynh'!$C$7:$E$391,3,0)</f>
        <v>A1</v>
      </c>
      <c r="Q61" s="494">
        <f>VLOOKUP(P61,Sheet1!$B$2:$C$12,2,TRUE)</f>
        <v>10</v>
      </c>
      <c r="R61" s="494" t="str">
        <f>VLOOKUP($E61,'[21]Gui chi Quynh'!$C$7:$E$390,3,0)</f>
        <v>A1</v>
      </c>
      <c r="S61" s="494">
        <f>VLOOKUP(R61,Sheet1!$B$2:$C$12,2,TRUE)</f>
        <v>10</v>
      </c>
      <c r="T61" s="494" t="str">
        <f>VLOOKUP($E61,'[22]Gui chi Quynh'!$C$7:$E$390,3,0)</f>
        <v>A1</v>
      </c>
      <c r="U61" s="494">
        <f>VLOOKUP(T61,Sheet1!$B$2:$C$12,2,TRUE)</f>
        <v>10</v>
      </c>
      <c r="V61" s="494" t="str">
        <f>VLOOKUP($E61,'[23]Gui chi Quynh'!$C$7:$E$389,3,0)</f>
        <v>A1</v>
      </c>
      <c r="W61" s="494">
        <f>VLOOKUP(V61,Sheet1!$B$2:$C$12,2,TRUE)</f>
        <v>10</v>
      </c>
      <c r="X61" s="494" t="str">
        <f>VLOOKUP($E61,'[24]Gui chi Quynh'!$C$7:$E$389,3,0)</f>
        <v>A1</v>
      </c>
      <c r="Y61" s="494">
        <f>VLOOKUP(X61,Sheet1!$B$2:$C$12,2,TRUE)</f>
        <v>10</v>
      </c>
      <c r="Z61" s="494" t="str">
        <f>VLOOKUP($E61,'[25]Gui chi Quynh'!$C$7:$E$388,3,0)</f>
        <v>A1</v>
      </c>
      <c r="AA61" s="494">
        <f>VLOOKUP(Z61,Sheet1!$B$2:$C$12,2,TRUE)</f>
        <v>10</v>
      </c>
      <c r="AB61" s="494" t="str">
        <f>VLOOKUP($E61,'T5'!$E$9:$AH$337,24,0)</f>
        <v>A1</v>
      </c>
      <c r="AC61" s="494">
        <f>VLOOKUP(AB61,Sheet1!$B$2:$C$12,2,TRUE)</f>
        <v>10</v>
      </c>
      <c r="AD61" s="494"/>
      <c r="AE61" s="494" t="e">
        <f>VLOOKUP(AD61,Sheet1!$B$2:$C$12,2,TRUE)</f>
        <v>#N/A</v>
      </c>
      <c r="AF61" s="592"/>
      <c r="AG61" s="709">
        <f t="shared" si="15"/>
        <v>10</v>
      </c>
      <c r="AH61" s="709" t="str">
        <f t="shared" si="14"/>
        <v>11A*</v>
      </c>
      <c r="AI61" s="709">
        <f t="shared" si="11"/>
        <v>0</v>
      </c>
      <c r="AJ61" s="683"/>
      <c r="AK61" s="494" t="str">
        <f t="shared" si="12"/>
        <v>Xuất sắc</v>
      </c>
      <c r="AL61" s="494" t="s">
        <v>1130</v>
      </c>
      <c r="AM61" s="494" t="s">
        <v>1130</v>
      </c>
      <c r="AN61" s="675"/>
      <c r="AO61" s="494" t="s">
        <v>1130</v>
      </c>
      <c r="AP61" s="675"/>
      <c r="AQ61" s="494" t="str">
        <f t="shared" si="13"/>
        <v>Xuất sắc</v>
      </c>
      <c r="AR61" s="675"/>
      <c r="AS61" s="675"/>
      <c r="AT61" s="494"/>
    </row>
    <row r="62" spans="1:47" s="684" customFormat="1" ht="24.95" customHeight="1" x14ac:dyDescent="0.25">
      <c r="A62" s="512" t="s">
        <v>1303</v>
      </c>
      <c r="B62" s="512">
        <f>COUNTIF($F$5:F62,F62)</f>
        <v>3</v>
      </c>
      <c r="C62" s="513" t="s">
        <v>984</v>
      </c>
      <c r="D62" s="519" t="s">
        <v>57</v>
      </c>
      <c r="E62" s="554" t="s">
        <v>612</v>
      </c>
      <c r="F62" s="494" t="s">
        <v>1600</v>
      </c>
      <c r="G62" s="494" t="s">
        <v>974</v>
      </c>
      <c r="H62" s="494" t="str">
        <f>VLOOKUP(E62,'[16]Gui chi Quynh'!$C$7:$E$387,3,0)</f>
        <v>A1</v>
      </c>
      <c r="I62" s="494">
        <f>VLOOKUP(H62,Sheet1!$B$2:$C$12,2,TRUE)</f>
        <v>10</v>
      </c>
      <c r="J62" s="494" t="str">
        <f>VLOOKUP($E62,'[17]Gui chi Quynh'!$C$7:$E$387,3,0)</f>
        <v>A1</v>
      </c>
      <c r="K62" s="494">
        <f>VLOOKUP(J62,Sheet1!$B$2:$C$12,2,TRUE)</f>
        <v>10</v>
      </c>
      <c r="L62" s="494" t="str">
        <f>VLOOKUP(E62,'[18]Gui chi Quynh'!$C$7:$F$385,3,0)</f>
        <v>A1</v>
      </c>
      <c r="M62" s="494">
        <f>VLOOKUP(L62,Sheet1!$B$2:$C$12,2,TRUE)</f>
        <v>10</v>
      </c>
      <c r="N62" s="494" t="str">
        <f>VLOOKUP(E62,'[19]Gui chi Quynh'!$C$7:$E$391,3,0)</f>
        <v>A1</v>
      </c>
      <c r="O62" s="494">
        <f>VLOOKUP(N62,Sheet1!$B$2:$C$12,2,TRUE)</f>
        <v>10</v>
      </c>
      <c r="P62" s="494" t="str">
        <f>VLOOKUP(E62,'[20]Gui chi Quynh'!$C$7:$E$391,3,0)</f>
        <v>A1</v>
      </c>
      <c r="Q62" s="494">
        <f>VLOOKUP(P62,Sheet1!$B$2:$C$12,2,TRUE)</f>
        <v>10</v>
      </c>
      <c r="R62" s="494" t="str">
        <f>VLOOKUP($E62,'[21]Gui chi Quynh'!$C$7:$E$390,3,0)</f>
        <v>A1</v>
      </c>
      <c r="S62" s="494">
        <f>VLOOKUP(R62,Sheet1!$B$2:$C$12,2,TRUE)</f>
        <v>10</v>
      </c>
      <c r="T62" s="494" t="str">
        <f>VLOOKUP($E62,'[22]Gui chi Quynh'!$C$7:$E$390,3,0)</f>
        <v>A1</v>
      </c>
      <c r="U62" s="494">
        <f>VLOOKUP(T62,Sheet1!$B$2:$C$12,2,TRUE)</f>
        <v>10</v>
      </c>
      <c r="V62" s="494" t="str">
        <f>VLOOKUP($E62,'[23]Gui chi Quynh'!$C$7:$E$389,3,0)</f>
        <v>A1</v>
      </c>
      <c r="W62" s="494">
        <f>VLOOKUP(V62,Sheet1!$B$2:$C$12,2,TRUE)</f>
        <v>10</v>
      </c>
      <c r="X62" s="494" t="str">
        <f>VLOOKUP($E62,'[24]Gui chi Quynh'!$C$7:$E$389,3,0)</f>
        <v>A1</v>
      </c>
      <c r="Y62" s="494">
        <f>VLOOKUP(X62,Sheet1!$B$2:$C$12,2,TRUE)</f>
        <v>10</v>
      </c>
      <c r="Z62" s="494" t="str">
        <f>VLOOKUP($E62,'[25]Gui chi Quynh'!$C$7:$E$388,3,0)</f>
        <v>A1</v>
      </c>
      <c r="AA62" s="494">
        <f>VLOOKUP(Z62,Sheet1!$B$2:$C$12,2,TRUE)</f>
        <v>10</v>
      </c>
      <c r="AB62" s="494" t="str">
        <f>VLOOKUP($E62,'T5'!$E$9:$AH$337,24,0)</f>
        <v>A1</v>
      </c>
      <c r="AC62" s="494">
        <f>VLOOKUP(AB62,Sheet1!$B$2:$C$12,2,TRUE)</f>
        <v>10</v>
      </c>
      <c r="AD62" s="494"/>
      <c r="AE62" s="494" t="e">
        <f>VLOOKUP(AD62,Sheet1!$B$2:$C$12,2,TRUE)</f>
        <v>#N/A</v>
      </c>
      <c r="AF62" s="592" t="str">
        <f>VLOOKUP($E62,'[26]Tong hop ket qua'!$E$19:$M$219,9,0)</f>
        <v>Tốt</v>
      </c>
      <c r="AG62" s="709">
        <f t="shared" si="15"/>
        <v>10</v>
      </c>
      <c r="AH62" s="709" t="str">
        <f t="shared" si="14"/>
        <v>11A*</v>
      </c>
      <c r="AI62" s="709">
        <f t="shared" si="11"/>
        <v>0</v>
      </c>
      <c r="AJ62" s="683"/>
      <c r="AK62" s="494" t="str">
        <f t="shared" si="12"/>
        <v>Xuất sắc</v>
      </c>
      <c r="AL62" s="494" t="s">
        <v>1130</v>
      </c>
      <c r="AM62" s="494" t="s">
        <v>1130</v>
      </c>
      <c r="AN62" s="675"/>
      <c r="AO62" s="494" t="s">
        <v>1130</v>
      </c>
      <c r="AP62" s="675"/>
      <c r="AQ62" s="494" t="str">
        <f t="shared" si="13"/>
        <v>Xuất sắc</v>
      </c>
      <c r="AR62" s="675"/>
      <c r="AS62" s="675"/>
      <c r="AT62" s="494"/>
    </row>
    <row r="63" spans="1:47" s="684" customFormat="1" ht="24.95" customHeight="1" x14ac:dyDescent="0.25">
      <c r="A63" s="512" t="s">
        <v>1304</v>
      </c>
      <c r="B63" s="512">
        <f>COUNTIF($F$5:F63,F63)</f>
        <v>4</v>
      </c>
      <c r="C63" s="513" t="s">
        <v>985</v>
      </c>
      <c r="D63" s="519" t="s">
        <v>21</v>
      </c>
      <c r="E63" s="512" t="s">
        <v>411</v>
      </c>
      <c r="F63" s="494" t="s">
        <v>1600</v>
      </c>
      <c r="G63" s="494" t="s">
        <v>974</v>
      </c>
      <c r="H63" s="494" t="str">
        <f>VLOOKUP(E63,'[16]Gui chi Quynh'!$C$7:$E$387,3,0)</f>
        <v>A2</v>
      </c>
      <c r="I63" s="494">
        <f>VLOOKUP(H63,Sheet1!$B$2:$C$12,2,TRUE)</f>
        <v>9</v>
      </c>
      <c r="J63" s="494" t="str">
        <f>VLOOKUP($E63,'[17]Gui chi Quynh'!$C$7:$E$387,3,0)</f>
        <v>A2</v>
      </c>
      <c r="K63" s="494">
        <f>VLOOKUP(J63,Sheet1!$B$2:$C$12,2,TRUE)</f>
        <v>9</v>
      </c>
      <c r="L63" s="494" t="str">
        <f>VLOOKUP(E63,'[18]Gui chi Quynh'!$C$7:$F$385,3,0)</f>
        <v>A2</v>
      </c>
      <c r="M63" s="494">
        <f>VLOOKUP(L63,Sheet1!$B$2:$C$12,2,TRUE)</f>
        <v>9</v>
      </c>
      <c r="N63" s="494" t="str">
        <f>VLOOKUP(E63,'[19]Gui chi Quynh'!$C$7:$E$391,3,0)</f>
        <v>A1</v>
      </c>
      <c r="O63" s="494">
        <f>VLOOKUP(N63,Sheet1!$B$2:$C$12,2,TRUE)</f>
        <v>10</v>
      </c>
      <c r="P63" s="494" t="str">
        <f>VLOOKUP(E63,'[20]Gui chi Quynh'!$C$7:$E$391,3,0)</f>
        <v>A1</v>
      </c>
      <c r="Q63" s="494">
        <f>VLOOKUP(P63,Sheet1!$B$2:$C$12,2,TRUE)</f>
        <v>10</v>
      </c>
      <c r="R63" s="494" t="str">
        <f>VLOOKUP($E63,'[21]Gui chi Quynh'!$C$7:$E$390,3,0)</f>
        <v>A1</v>
      </c>
      <c r="S63" s="494">
        <f>VLOOKUP(R63,Sheet1!$B$2:$C$12,2,TRUE)</f>
        <v>10</v>
      </c>
      <c r="T63" s="494" t="str">
        <f>VLOOKUP($E63,'[22]Gui chi Quynh'!$C$7:$E$390,3,0)</f>
        <v>A1</v>
      </c>
      <c r="U63" s="494">
        <f>VLOOKUP(T63,Sheet1!$B$2:$C$12,2,TRUE)</f>
        <v>10</v>
      </c>
      <c r="V63" s="494" t="str">
        <f>VLOOKUP($E63,'[23]Gui chi Quynh'!$C$7:$E$389,3,0)</f>
        <v>A2</v>
      </c>
      <c r="W63" s="494">
        <f>VLOOKUP(V63,Sheet1!$B$2:$C$12,2,TRUE)</f>
        <v>9</v>
      </c>
      <c r="X63" s="494" t="str">
        <f>VLOOKUP($E63,'[24]Gui chi Quynh'!$C$7:$E$389,3,0)</f>
        <v>A2</v>
      </c>
      <c r="Y63" s="494">
        <f>VLOOKUP(X63,Sheet1!$B$2:$C$12,2,TRUE)</f>
        <v>9</v>
      </c>
      <c r="Z63" s="494" t="str">
        <f>VLOOKUP($E63,'[25]Gui chi Quynh'!$C$7:$E$388,3,0)</f>
        <v>A2</v>
      </c>
      <c r="AA63" s="494">
        <f>VLOOKUP(Z63,Sheet1!$B$2:$C$12,2,TRUE)</f>
        <v>9</v>
      </c>
      <c r="AB63" s="494" t="str">
        <f>VLOOKUP($E63,'T5'!$E$9:$AH$337,24,0)</f>
        <v>A2</v>
      </c>
      <c r="AC63" s="494">
        <f>VLOOKUP(AB63,Sheet1!$B$2:$C$12,2,TRUE)</f>
        <v>9</v>
      </c>
      <c r="AD63" s="494"/>
      <c r="AE63" s="494" t="e">
        <f>VLOOKUP(AD63,Sheet1!$B$2:$C$12,2,TRUE)</f>
        <v>#N/A</v>
      </c>
      <c r="AF63" s="592" t="str">
        <f>VLOOKUP($E63,'[26]Tong hop ket qua'!$E$19:$M$219,9,0)</f>
        <v>Tốt</v>
      </c>
      <c r="AG63" s="709">
        <f t="shared" si="15"/>
        <v>9.4</v>
      </c>
      <c r="AH63" s="709" t="str">
        <f t="shared" si="14"/>
        <v>11A*</v>
      </c>
      <c r="AI63" s="709">
        <f t="shared" si="11"/>
        <v>0</v>
      </c>
      <c r="AJ63" s="683"/>
      <c r="AK63" s="494" t="str">
        <f t="shared" si="12"/>
        <v>Xuất sắc</v>
      </c>
      <c r="AL63" s="494" t="s">
        <v>1130</v>
      </c>
      <c r="AM63" s="494" t="s">
        <v>1130</v>
      </c>
      <c r="AN63" s="675"/>
      <c r="AO63" s="494"/>
      <c r="AP63" s="675"/>
      <c r="AQ63" s="494" t="str">
        <f t="shared" si="13"/>
        <v>Xuất sắc</v>
      </c>
      <c r="AR63" s="675"/>
      <c r="AS63" s="675"/>
      <c r="AT63" s="494"/>
    </row>
    <row r="64" spans="1:47" s="684" customFormat="1" ht="24.95" customHeight="1" x14ac:dyDescent="0.25">
      <c r="A64" s="512" t="s">
        <v>1305</v>
      </c>
      <c r="B64" s="512">
        <f>COUNTIF($F$5:F64,F64)</f>
        <v>5</v>
      </c>
      <c r="C64" s="513" t="s">
        <v>984</v>
      </c>
      <c r="D64" s="519" t="s">
        <v>361</v>
      </c>
      <c r="E64" s="512" t="s">
        <v>412</v>
      </c>
      <c r="F64" s="494" t="s">
        <v>1600</v>
      </c>
      <c r="G64" s="494" t="s">
        <v>974</v>
      </c>
      <c r="H64" s="494" t="str">
        <f>VLOOKUP(E64,'[16]Gui chi Quynh'!$C$7:$E$387,3,0)</f>
        <v>A2</v>
      </c>
      <c r="I64" s="494">
        <f>VLOOKUP(H64,Sheet1!$B$2:$C$12,2,TRUE)</f>
        <v>9</v>
      </c>
      <c r="J64" s="494" t="str">
        <f>VLOOKUP($E64,'[17]Gui chi Quynh'!$C$7:$E$387,3,0)</f>
        <v>A2</v>
      </c>
      <c r="K64" s="494">
        <f>VLOOKUP(J64,Sheet1!$B$2:$C$12,2,TRUE)</f>
        <v>9</v>
      </c>
      <c r="L64" s="494" t="str">
        <f>VLOOKUP(E64,'[18]Gui chi Quynh'!$C$7:$F$385,3,0)</f>
        <v>A2</v>
      </c>
      <c r="M64" s="494">
        <f>VLOOKUP(L64,Sheet1!$B$2:$C$12,2,TRUE)</f>
        <v>9</v>
      </c>
      <c r="N64" s="494" t="str">
        <f>VLOOKUP(E64,'[19]Gui chi Quynh'!$C$7:$E$391,3,0)</f>
        <v>A1</v>
      </c>
      <c r="O64" s="494">
        <f>VLOOKUP(N64,Sheet1!$B$2:$C$12,2,TRUE)</f>
        <v>10</v>
      </c>
      <c r="P64" s="494" t="str">
        <f>VLOOKUP(E64,'[20]Gui chi Quynh'!$C$7:$E$391,3,0)</f>
        <v>A1</v>
      </c>
      <c r="Q64" s="494">
        <f>VLOOKUP(P64,Sheet1!$B$2:$C$12,2,TRUE)</f>
        <v>10</v>
      </c>
      <c r="R64" s="494" t="str">
        <f>VLOOKUP($E64,'[21]Gui chi Quynh'!$C$7:$E$390,3,0)</f>
        <v>A1</v>
      </c>
      <c r="S64" s="494">
        <f>VLOOKUP(R64,Sheet1!$B$2:$C$12,2,TRUE)</f>
        <v>10</v>
      </c>
      <c r="T64" s="494" t="str">
        <f>VLOOKUP($E64,'[22]Gui chi Quynh'!$C$7:$E$390,3,0)</f>
        <v>A1</v>
      </c>
      <c r="U64" s="494">
        <f>VLOOKUP(T64,Sheet1!$B$2:$C$12,2,TRUE)</f>
        <v>10</v>
      </c>
      <c r="V64" s="494" t="str">
        <f>VLOOKUP($E64,'[23]Gui chi Quynh'!$C$7:$E$389,3,0)</f>
        <v>A1</v>
      </c>
      <c r="W64" s="494">
        <f>VLOOKUP(V64,Sheet1!$B$2:$C$12,2,TRUE)</f>
        <v>10</v>
      </c>
      <c r="X64" s="494" t="str">
        <f>VLOOKUP($E64,'[24]Gui chi Quynh'!$C$7:$E$389,3,0)</f>
        <v>A2</v>
      </c>
      <c r="Y64" s="494">
        <f>VLOOKUP(X64,Sheet1!$B$2:$C$12,2,TRUE)</f>
        <v>9</v>
      </c>
      <c r="Z64" s="494" t="str">
        <f>VLOOKUP($E64,'[25]Gui chi Quynh'!$C$7:$E$388,3,0)</f>
        <v>A1</v>
      </c>
      <c r="AA64" s="494">
        <f>VLOOKUP(Z64,Sheet1!$B$2:$C$12,2,TRUE)</f>
        <v>10</v>
      </c>
      <c r="AB64" s="494" t="str">
        <f>VLOOKUP($E64,'T5'!$E$9:$AH$337,24,0)</f>
        <v>A2</v>
      </c>
      <c r="AC64" s="494">
        <f>VLOOKUP(AB64,Sheet1!$B$2:$C$12,2,TRUE)</f>
        <v>9</v>
      </c>
      <c r="AD64" s="494"/>
      <c r="AE64" s="494" t="e">
        <f>VLOOKUP(AD64,Sheet1!$B$2:$C$12,2,TRUE)</f>
        <v>#N/A</v>
      </c>
      <c r="AF64" s="592" t="str">
        <f>VLOOKUP($E64,'[26]Tong hop ket qua'!$E$19:$M$219,9,0)</f>
        <v>Tốt</v>
      </c>
      <c r="AG64" s="709">
        <f t="shared" si="15"/>
        <v>9.5</v>
      </c>
      <c r="AH64" s="709" t="str">
        <f t="shared" si="14"/>
        <v>11A*</v>
      </c>
      <c r="AI64" s="709">
        <f t="shared" si="11"/>
        <v>0</v>
      </c>
      <c r="AJ64" s="683"/>
      <c r="AK64" s="494" t="str">
        <f t="shared" si="12"/>
        <v>Xuất sắc</v>
      </c>
      <c r="AL64" s="494" t="s">
        <v>1130</v>
      </c>
      <c r="AM64" s="494" t="s">
        <v>1130</v>
      </c>
      <c r="AN64" s="675"/>
      <c r="AO64" s="494"/>
      <c r="AP64" s="675"/>
      <c r="AQ64" s="494" t="str">
        <f t="shared" si="13"/>
        <v>Xuất sắc</v>
      </c>
      <c r="AR64" s="675"/>
      <c r="AS64" s="675"/>
      <c r="AT64" s="494"/>
    </row>
    <row r="65" spans="1:47" s="684" customFormat="1" ht="30.75" customHeight="1" x14ac:dyDescent="0.25">
      <c r="A65" s="512" t="s">
        <v>1306</v>
      </c>
      <c r="B65" s="512">
        <f>COUNTIF($F$5:F162,F65)</f>
        <v>26</v>
      </c>
      <c r="C65" s="513" t="s">
        <v>985</v>
      </c>
      <c r="D65" s="519" t="s">
        <v>22</v>
      </c>
      <c r="E65" s="512" t="s">
        <v>413</v>
      </c>
      <c r="F65" s="494" t="s">
        <v>1600</v>
      </c>
      <c r="G65" s="494" t="s">
        <v>974</v>
      </c>
      <c r="H65" s="494" t="str">
        <f>VLOOKUP(E65,'[16]Gui chi Quynh'!$C$7:$E$387,3,0)</f>
        <v>A2</v>
      </c>
      <c r="I65" s="494">
        <f>VLOOKUP(H65,Sheet1!$B$2:$C$12,2,TRUE)</f>
        <v>9</v>
      </c>
      <c r="J65" s="494" t="str">
        <f>VLOOKUP($E65,'[17]Gui chi Quynh'!$C$7:$E$387,3,0)</f>
        <v>A2</v>
      </c>
      <c r="K65" s="494">
        <f>VLOOKUP(J65,Sheet1!$B$2:$C$12,2,TRUE)</f>
        <v>9</v>
      </c>
      <c r="L65" s="494" t="str">
        <f>VLOOKUP(E65,'[18]Gui chi Quynh'!$C$7:$F$385,3,0)</f>
        <v>A2</v>
      </c>
      <c r="M65" s="494">
        <f>VLOOKUP(L65,Sheet1!$B$2:$C$12,2,TRUE)</f>
        <v>9</v>
      </c>
      <c r="N65" s="494" t="str">
        <f>VLOOKUP(E65,'[19]Gui chi Quynh'!$C$7:$E$391,3,0)</f>
        <v>A2</v>
      </c>
      <c r="O65" s="494">
        <f>VLOOKUP(N65,Sheet1!$B$2:$C$12,2,TRUE)</f>
        <v>9</v>
      </c>
      <c r="P65" s="494" t="str">
        <f>VLOOKUP(E65,'[20]Gui chi Quynh'!$C$7:$E$391,3,0)</f>
        <v>A1</v>
      </c>
      <c r="Q65" s="494">
        <f>VLOOKUP(P65,Sheet1!$B$2:$C$12,2,TRUE)</f>
        <v>10</v>
      </c>
      <c r="R65" s="494" t="str">
        <f>VLOOKUP($E65,'[21]Gui chi Quynh'!$C$7:$E$390,3,0)</f>
        <v>A2</v>
      </c>
      <c r="S65" s="494">
        <f>VLOOKUP(R65,Sheet1!$B$2:$C$12,2,TRUE)</f>
        <v>9</v>
      </c>
      <c r="T65" s="494" t="str">
        <f>VLOOKUP($E65,'[22]Gui chi Quynh'!$C$7:$E$390,3,0)</f>
        <v>A2</v>
      </c>
      <c r="U65" s="494">
        <f>VLOOKUP(T65,Sheet1!$B$2:$C$12,2,TRUE)</f>
        <v>9</v>
      </c>
      <c r="V65" s="494" t="str">
        <f>VLOOKUP($E65,'[23]Gui chi Quynh'!$C$7:$E$389,3,0)</f>
        <v>A3</v>
      </c>
      <c r="W65" s="494">
        <f>VLOOKUP(V65,Sheet1!$B$2:$C$12,2,TRUE)</f>
        <v>8</v>
      </c>
      <c r="X65" s="494" t="str">
        <f>VLOOKUP($E65,'[24]Gui chi Quynh'!$C$7:$E$389,3,0)</f>
        <v>A2</v>
      </c>
      <c r="Y65" s="494">
        <f>VLOOKUP(X65,Sheet1!$B$2:$C$12,2,TRUE)</f>
        <v>9</v>
      </c>
      <c r="Z65" s="494" t="str">
        <f>VLOOKUP($E65,'[25]Gui chi Quynh'!$C$7:$E$388,3,0)</f>
        <v>A2</v>
      </c>
      <c r="AA65" s="494">
        <f>VLOOKUP(Z65,Sheet1!$B$2:$C$12,2,TRUE)</f>
        <v>9</v>
      </c>
      <c r="AB65" s="494" t="str">
        <f>VLOOKUP($E65,'T5'!$E$9:$AH$337,24,0)</f>
        <v>A2</v>
      </c>
      <c r="AC65" s="494">
        <f>VLOOKUP(AB65,Sheet1!$B$2:$C$12,2,TRUE)</f>
        <v>9</v>
      </c>
      <c r="AD65" s="494"/>
      <c r="AE65" s="494" t="e">
        <f>VLOOKUP(AD65,Sheet1!$B$2:$C$12,2,TRUE)</f>
        <v>#N/A</v>
      </c>
      <c r="AF65" s="592" t="str">
        <f>VLOOKUP($E65,'[26]Tong hop ket qua'!$E$19:$M$219,9,0)</f>
        <v>Tốt</v>
      </c>
      <c r="AG65" s="709">
        <f t="shared" si="15"/>
        <v>9</v>
      </c>
      <c r="AH65" s="709" t="str">
        <f t="shared" si="14"/>
        <v>11A*</v>
      </c>
      <c r="AI65" s="709">
        <f t="shared" si="11"/>
        <v>0</v>
      </c>
      <c r="AJ65" s="683"/>
      <c r="AK65" s="494" t="str">
        <f t="shared" si="12"/>
        <v>Xuất sắc</v>
      </c>
      <c r="AL65" s="494" t="s">
        <v>1130</v>
      </c>
      <c r="AM65" s="494" t="s">
        <v>1130</v>
      </c>
      <c r="AN65" s="675"/>
      <c r="AO65" s="494"/>
      <c r="AP65" s="675"/>
      <c r="AQ65" s="494" t="str">
        <f t="shared" si="13"/>
        <v>Xuất sắc</v>
      </c>
      <c r="AR65" s="675"/>
      <c r="AS65" s="675"/>
      <c r="AT65" s="494"/>
    </row>
    <row r="66" spans="1:47" s="684" customFormat="1" ht="39.75" customHeight="1" x14ac:dyDescent="0.25">
      <c r="A66" s="512" t="s">
        <v>1307</v>
      </c>
      <c r="B66" s="512">
        <f>COUNTIF($F$5:F66,F66)</f>
        <v>7</v>
      </c>
      <c r="C66" s="513" t="s">
        <v>985</v>
      </c>
      <c r="D66" s="519" t="s">
        <v>24</v>
      </c>
      <c r="E66" s="840" t="s">
        <v>414</v>
      </c>
      <c r="F66" s="494" t="s">
        <v>1600</v>
      </c>
      <c r="G66" s="494" t="s">
        <v>974</v>
      </c>
      <c r="H66" s="494" t="str">
        <f>VLOOKUP(E66,'[16]Gui chi Quynh'!$C$7:$E$387,3,0)</f>
        <v>A2</v>
      </c>
      <c r="I66" s="494">
        <f>VLOOKUP(H66,Sheet1!$B$2:$C$12,2,TRUE)</f>
        <v>9</v>
      </c>
      <c r="J66" s="494" t="str">
        <f>VLOOKUP($E66,'[17]Gui chi Quynh'!$C$7:$E$387,3,0)</f>
        <v>A3</v>
      </c>
      <c r="K66" s="494">
        <f>VLOOKUP(J66,Sheet1!$B$2:$C$12,2,TRUE)</f>
        <v>8</v>
      </c>
      <c r="L66" s="494" t="str">
        <f>VLOOKUP(E66,'[18]Gui chi Quynh'!$C$7:$F$385,3,0)</f>
        <v>A2</v>
      </c>
      <c r="M66" s="494">
        <f>VLOOKUP(L66,Sheet1!$B$2:$C$12,2,TRUE)</f>
        <v>9</v>
      </c>
      <c r="N66" s="494" t="str">
        <f>VLOOKUP(E66,'[19]Gui chi Quynh'!$C$7:$E$391,3,0)</f>
        <v>A3</v>
      </c>
      <c r="O66" s="494">
        <f>VLOOKUP(N66,Sheet1!$B$2:$C$12,2,TRUE)</f>
        <v>8</v>
      </c>
      <c r="P66" s="494" t="str">
        <f>VLOOKUP(E66,'[20]Gui chi Quynh'!$C$7:$E$391,3,0)</f>
        <v>A2</v>
      </c>
      <c r="Q66" s="494">
        <f>VLOOKUP(P66,Sheet1!$B$2:$C$12,2,TRUE)</f>
        <v>9</v>
      </c>
      <c r="R66" s="494" t="str">
        <f>VLOOKUP($E66,'[21]Gui chi Quynh'!$C$7:$E$390,3,0)</f>
        <v>A3</v>
      </c>
      <c r="S66" s="494">
        <f>VLOOKUP(R66,Sheet1!$B$2:$C$12,2,TRUE)</f>
        <v>8</v>
      </c>
      <c r="T66" s="494" t="str">
        <f>VLOOKUP($E66,'[22]Gui chi Quynh'!$C$7:$E$390,3,0)</f>
        <v>A3</v>
      </c>
      <c r="U66" s="494">
        <f>VLOOKUP(T66,Sheet1!$B$2:$C$12,2,TRUE)</f>
        <v>8</v>
      </c>
      <c r="V66" s="494" t="str">
        <f>VLOOKUP($E66,'[23]Gui chi Quynh'!$C$7:$E$389,3,0)</f>
        <v>A2</v>
      </c>
      <c r="W66" s="494">
        <f>VLOOKUP(V66,Sheet1!$B$2:$C$12,2,TRUE)</f>
        <v>9</v>
      </c>
      <c r="X66" s="494" t="str">
        <f>VLOOKUP($E66,'[24]Gui chi Quynh'!$C$7:$E$389,3,0)</f>
        <v>A2</v>
      </c>
      <c r="Y66" s="494">
        <f>VLOOKUP(X66,Sheet1!$B$2:$C$12,2,TRUE)</f>
        <v>9</v>
      </c>
      <c r="Z66" s="494" t="str">
        <f>VLOOKUP($E66,'[25]Gui chi Quynh'!$C$7:$E$388,3,0)</f>
        <v>A3</v>
      </c>
      <c r="AA66" s="494">
        <f>VLOOKUP(Z66,Sheet1!$B$2:$C$12,2,TRUE)</f>
        <v>8</v>
      </c>
      <c r="AB66" s="494" t="str">
        <f>VLOOKUP($E66,'T5'!$E$9:$AH$337,24,0)</f>
        <v>A2</v>
      </c>
      <c r="AC66" s="494">
        <f>VLOOKUP(AB66,Sheet1!$B$2:$C$12,2,TRUE)</f>
        <v>9</v>
      </c>
      <c r="AD66" s="494"/>
      <c r="AE66" s="494" t="e">
        <f>VLOOKUP(AD66,Sheet1!$B$2:$C$12,2,TRUE)</f>
        <v>#N/A</v>
      </c>
      <c r="AF66" s="592" t="str">
        <f>VLOOKUP($E66,'[26]Tong hop ket qua'!$E$19:$M$219,9,0)</f>
        <v>Khá</v>
      </c>
      <c r="AG66" s="709">
        <f t="shared" si="15"/>
        <v>8.5</v>
      </c>
      <c r="AH66" s="709" t="str">
        <f t="shared" si="14"/>
        <v>11A*</v>
      </c>
      <c r="AI66" s="709">
        <f t="shared" si="11"/>
        <v>0</v>
      </c>
      <c r="AJ66" s="683"/>
      <c r="AK66" s="494" t="str">
        <f t="shared" si="12"/>
        <v>Xuất sắc</v>
      </c>
      <c r="AL66" s="494" t="s">
        <v>1130</v>
      </c>
      <c r="AM66" s="494" t="s">
        <v>1130</v>
      </c>
      <c r="AN66" s="675"/>
      <c r="AO66" s="494"/>
      <c r="AP66" s="675"/>
      <c r="AQ66" s="494" t="str">
        <f t="shared" si="13"/>
        <v>Xuất sắc</v>
      </c>
      <c r="AR66" s="675"/>
      <c r="AS66" s="675"/>
      <c r="AT66" s="494"/>
    </row>
    <row r="67" spans="1:47" s="684" customFormat="1" ht="24.95" customHeight="1" x14ac:dyDescent="0.25">
      <c r="A67" s="512" t="s">
        <v>1308</v>
      </c>
      <c r="B67" s="512">
        <f>COUNTIF($F$5:F67,F67)</f>
        <v>8</v>
      </c>
      <c r="C67" s="513" t="s">
        <v>985</v>
      </c>
      <c r="D67" s="519" t="s">
        <v>26</v>
      </c>
      <c r="E67" s="837" t="s">
        <v>415</v>
      </c>
      <c r="F67" s="494" t="s">
        <v>1600</v>
      </c>
      <c r="G67" s="494" t="s">
        <v>974</v>
      </c>
      <c r="H67" s="494" t="str">
        <f>VLOOKUP(E67,'[16]Gui chi Quynh'!$C$7:$E$387,3,0)</f>
        <v>A1</v>
      </c>
      <c r="I67" s="494">
        <f>VLOOKUP(H67,Sheet1!$B$2:$C$12,2,TRUE)</f>
        <v>10</v>
      </c>
      <c r="J67" s="494" t="str">
        <f>VLOOKUP($E67,'[17]Gui chi Quynh'!$C$7:$E$387,3,0)</f>
        <v>A1</v>
      </c>
      <c r="K67" s="494">
        <f>VLOOKUP(J67,Sheet1!$B$2:$C$12,2,TRUE)</f>
        <v>10</v>
      </c>
      <c r="L67" s="494" t="str">
        <f>VLOOKUP(E67,'[18]Gui chi Quynh'!$C$7:$F$385,3,0)</f>
        <v>A1</v>
      </c>
      <c r="M67" s="494">
        <f>VLOOKUP(L67,Sheet1!$B$2:$C$12,2,TRUE)</f>
        <v>10</v>
      </c>
      <c r="N67" s="494" t="str">
        <f>VLOOKUP(E67,'[19]Gui chi Quynh'!$C$7:$E$391,3,0)</f>
        <v>A1</v>
      </c>
      <c r="O67" s="494">
        <f>VLOOKUP(N67,Sheet1!$B$2:$C$12,2,TRUE)</f>
        <v>10</v>
      </c>
      <c r="P67" s="494" t="str">
        <f>VLOOKUP(E67,'[20]Gui chi Quynh'!$C$7:$E$391,3,0)</f>
        <v>A1</v>
      </c>
      <c r="Q67" s="494">
        <f>VLOOKUP(P67,Sheet1!$B$2:$C$12,2,TRUE)</f>
        <v>10</v>
      </c>
      <c r="R67" s="494" t="str">
        <f>VLOOKUP($E67,'[21]Gui chi Quynh'!$C$7:$E$390,3,0)</f>
        <v>A1</v>
      </c>
      <c r="S67" s="494">
        <f>VLOOKUP(R67,Sheet1!$B$2:$C$12,2,TRUE)</f>
        <v>10</v>
      </c>
      <c r="T67" s="494" t="str">
        <f>VLOOKUP($E67,'[22]Gui chi Quynh'!$C$7:$E$390,3,0)</f>
        <v>A1</v>
      </c>
      <c r="U67" s="494">
        <f>VLOOKUP(T67,Sheet1!$B$2:$C$12,2,TRUE)</f>
        <v>10</v>
      </c>
      <c r="V67" s="494" t="str">
        <f>VLOOKUP($E67,'[23]Gui chi Quynh'!$C$7:$E$389,3,0)</f>
        <v>A1</v>
      </c>
      <c r="W67" s="494">
        <f>VLOOKUP(V67,Sheet1!$B$2:$C$12,2,TRUE)</f>
        <v>10</v>
      </c>
      <c r="X67" s="494" t="str">
        <f>VLOOKUP($E67,'[24]Gui chi Quynh'!$C$7:$E$389,3,0)</f>
        <v>A2</v>
      </c>
      <c r="Y67" s="494">
        <f>VLOOKUP(X67,Sheet1!$B$2:$C$12,2,TRUE)</f>
        <v>9</v>
      </c>
      <c r="Z67" s="494" t="str">
        <f>VLOOKUP($E67,'[25]Gui chi Quynh'!$C$7:$E$388,3,0)</f>
        <v>A1</v>
      </c>
      <c r="AA67" s="494">
        <f>VLOOKUP(Z67,Sheet1!$B$2:$C$12,2,TRUE)</f>
        <v>10</v>
      </c>
      <c r="AB67" s="494" t="str">
        <f>VLOOKUP($E67,'T5'!$E$9:$AH$337,24,0)</f>
        <v>A1</v>
      </c>
      <c r="AC67" s="494">
        <f>VLOOKUP(AB67,Sheet1!$B$2:$C$12,2,TRUE)</f>
        <v>10</v>
      </c>
      <c r="AD67" s="494"/>
      <c r="AE67" s="494" t="e">
        <f>VLOOKUP(AD67,Sheet1!$B$2:$C$12,2,TRUE)</f>
        <v>#N/A</v>
      </c>
      <c r="AF67" s="592" t="str">
        <f>VLOOKUP($E67,'[26]Tong hop ket qua'!$E$19:$M$219,9,0)</f>
        <v>Tốt</v>
      </c>
      <c r="AG67" s="709">
        <f t="shared" si="15"/>
        <v>9.9</v>
      </c>
      <c r="AH67" s="709" t="str">
        <f t="shared" si="14"/>
        <v>11A*</v>
      </c>
      <c r="AI67" s="709">
        <f t="shared" si="11"/>
        <v>0</v>
      </c>
      <c r="AJ67" s="683"/>
      <c r="AK67" s="494" t="str">
        <f t="shared" si="12"/>
        <v>Xuất sắc</v>
      </c>
      <c r="AL67" s="494" t="s">
        <v>1130</v>
      </c>
      <c r="AM67" s="494" t="s">
        <v>1130</v>
      </c>
      <c r="AN67" s="675"/>
      <c r="AO67" s="494"/>
      <c r="AP67" s="675"/>
      <c r="AQ67" s="494" t="str">
        <f t="shared" si="13"/>
        <v>Xuất sắc</v>
      </c>
      <c r="AR67" s="675"/>
      <c r="AS67" s="675"/>
      <c r="AT67" s="494"/>
    </row>
    <row r="68" spans="1:47" s="684" customFormat="1" ht="24.95" customHeight="1" x14ac:dyDescent="0.25">
      <c r="A68" s="512" t="s">
        <v>1309</v>
      </c>
      <c r="B68" s="512">
        <f>COUNTIF($F$5:F68,F68)</f>
        <v>9</v>
      </c>
      <c r="C68" s="513" t="s">
        <v>985</v>
      </c>
      <c r="D68" s="519" t="s">
        <v>284</v>
      </c>
      <c r="E68" s="512" t="s">
        <v>418</v>
      </c>
      <c r="F68" s="494" t="s">
        <v>1600</v>
      </c>
      <c r="G68" s="494" t="s">
        <v>974</v>
      </c>
      <c r="H68" s="494" t="str">
        <f>VLOOKUP(E68,'[16]Gui chi Quynh'!$C$7:$E$387,3,0)</f>
        <v>A3</v>
      </c>
      <c r="I68" s="494">
        <f>VLOOKUP(H68,Sheet1!$B$2:$C$12,2,TRUE)</f>
        <v>8</v>
      </c>
      <c r="J68" s="494" t="str">
        <f>VLOOKUP($E68,'[17]Gui chi Quynh'!$C$7:$E$387,3,0)</f>
        <v>A3</v>
      </c>
      <c r="K68" s="494">
        <f>VLOOKUP(J68,Sheet1!$B$2:$C$12,2,TRUE)</f>
        <v>8</v>
      </c>
      <c r="L68" s="494" t="str">
        <f>VLOOKUP(E68,'[18]Gui chi Quynh'!$C$7:$F$385,3,0)</f>
        <v>A3</v>
      </c>
      <c r="M68" s="494">
        <f>VLOOKUP(L68,Sheet1!$B$2:$C$12,2,TRUE)</f>
        <v>8</v>
      </c>
      <c r="N68" s="494" t="str">
        <f>VLOOKUP(E68,'[19]Gui chi Quynh'!$C$7:$E$391,3,0)</f>
        <v>A2</v>
      </c>
      <c r="O68" s="494">
        <f>VLOOKUP(N68,Sheet1!$B$2:$C$12,2,TRUE)</f>
        <v>9</v>
      </c>
      <c r="P68" s="494" t="str">
        <f>VLOOKUP(E68,'[20]Gui chi Quynh'!$C$7:$E$391,3,0)</f>
        <v>A2</v>
      </c>
      <c r="Q68" s="494">
        <f>VLOOKUP(P68,Sheet1!$B$2:$C$12,2,TRUE)</f>
        <v>9</v>
      </c>
      <c r="R68" s="494" t="str">
        <f>VLOOKUP($E68,'[21]Gui chi Quynh'!$C$7:$E$390,3,0)</f>
        <v>A2</v>
      </c>
      <c r="S68" s="494">
        <f>VLOOKUP(R68,Sheet1!$B$2:$C$12,2,TRUE)</f>
        <v>9</v>
      </c>
      <c r="T68" s="494" t="str">
        <f>VLOOKUP($E68,'[22]Gui chi Quynh'!$C$7:$E$390,3,0)</f>
        <v>A3</v>
      </c>
      <c r="U68" s="494">
        <f>VLOOKUP(T68,Sheet1!$B$2:$C$12,2,TRUE)</f>
        <v>8</v>
      </c>
      <c r="V68" s="494" t="str">
        <f>VLOOKUP($E68,'[23]Gui chi Quynh'!$C$7:$E$389,3,0)</f>
        <v>A2</v>
      </c>
      <c r="W68" s="494">
        <f>VLOOKUP(V68,Sheet1!$B$2:$C$12,2,TRUE)</f>
        <v>9</v>
      </c>
      <c r="X68" s="494" t="str">
        <f>VLOOKUP($E68,'[24]Gui chi Quynh'!$C$7:$E$389,3,0)</f>
        <v>A3</v>
      </c>
      <c r="Y68" s="494">
        <f>VLOOKUP(X68,Sheet1!$B$2:$C$12,2,TRUE)</f>
        <v>8</v>
      </c>
      <c r="Z68" s="494" t="str">
        <f>VLOOKUP($E68,'[25]Gui chi Quynh'!$C$7:$E$388,3,0)</f>
        <v>A2</v>
      </c>
      <c r="AA68" s="494">
        <f>VLOOKUP(Z68,Sheet1!$B$2:$C$12,2,TRUE)</f>
        <v>9</v>
      </c>
      <c r="AB68" s="494" t="str">
        <f>VLOOKUP($E68,'T5'!$E$9:$AH$337,24,0)</f>
        <v>A2</v>
      </c>
      <c r="AC68" s="494">
        <f>VLOOKUP(AB68,Sheet1!$B$2:$C$12,2,TRUE)</f>
        <v>9</v>
      </c>
      <c r="AD68" s="494"/>
      <c r="AE68" s="494" t="e">
        <f>VLOOKUP(AD68,Sheet1!$B$2:$C$12,2,TRUE)</f>
        <v>#N/A</v>
      </c>
      <c r="AF68" s="592" t="str">
        <f>VLOOKUP($E68,'[26]Tong hop ket qua'!$E$19:$M$219,9,0)</f>
        <v>Tốt</v>
      </c>
      <c r="AG68" s="709">
        <f t="shared" si="15"/>
        <v>8.5</v>
      </c>
      <c r="AH68" s="709" t="str">
        <f t="shared" si="14"/>
        <v>11A*</v>
      </c>
      <c r="AI68" s="709">
        <f t="shared" si="11"/>
        <v>0</v>
      </c>
      <c r="AJ68" s="683"/>
      <c r="AK68" s="494" t="str">
        <f t="shared" si="12"/>
        <v>Xuất sắc</v>
      </c>
      <c r="AL68" s="494" t="s">
        <v>1130</v>
      </c>
      <c r="AM68" s="494" t="s">
        <v>1130</v>
      </c>
      <c r="AN68" s="675"/>
      <c r="AO68" s="494"/>
      <c r="AP68" s="675"/>
      <c r="AQ68" s="494" t="str">
        <f t="shared" si="13"/>
        <v>Xuất sắc</v>
      </c>
      <c r="AR68" s="675"/>
      <c r="AS68" s="675"/>
      <c r="AT68" s="494"/>
    </row>
    <row r="69" spans="1:47" s="684" customFormat="1" ht="24.95" customHeight="1" x14ac:dyDescent="0.25">
      <c r="A69" s="512" t="s">
        <v>1310</v>
      </c>
      <c r="B69" s="512">
        <f>COUNTIF($F$5:F69,F69)</f>
        <v>10</v>
      </c>
      <c r="C69" s="513" t="s">
        <v>985</v>
      </c>
      <c r="D69" s="519" t="s">
        <v>68</v>
      </c>
      <c r="E69" s="840" t="s">
        <v>420</v>
      </c>
      <c r="F69" s="494" t="s">
        <v>1600</v>
      </c>
      <c r="G69" s="494" t="s">
        <v>974</v>
      </c>
      <c r="H69" s="494" t="str">
        <f>VLOOKUP(E69,'[16]Gui chi Quynh'!$C$7:$E$387,3,0)</f>
        <v>A2</v>
      </c>
      <c r="I69" s="494">
        <f>VLOOKUP(H69,Sheet1!$B$2:$C$12,2,TRUE)</f>
        <v>9</v>
      </c>
      <c r="J69" s="494" t="str">
        <f>VLOOKUP($E69,'[17]Gui chi Quynh'!$C$7:$E$387,3,0)</f>
        <v>A2</v>
      </c>
      <c r="K69" s="494">
        <f>VLOOKUP(J69,Sheet1!$B$2:$C$12,2,TRUE)</f>
        <v>9</v>
      </c>
      <c r="L69" s="494" t="str">
        <f>VLOOKUP(E69,'[18]Gui chi Quynh'!$C$7:$F$385,3,0)</f>
        <v>A2</v>
      </c>
      <c r="M69" s="494">
        <f>VLOOKUP(L69,Sheet1!$B$2:$C$12,2,TRUE)</f>
        <v>9</v>
      </c>
      <c r="N69" s="494" t="str">
        <f>VLOOKUP(E69,'[19]Gui chi Quynh'!$C$7:$E$391,3,0)</f>
        <v>A2</v>
      </c>
      <c r="O69" s="494">
        <f>VLOOKUP(N69,Sheet1!$B$2:$C$12,2,TRUE)</f>
        <v>9</v>
      </c>
      <c r="P69" s="494" t="str">
        <f>VLOOKUP(E69,'[20]Gui chi Quynh'!$C$7:$E$391,3,0)</f>
        <v>A2</v>
      </c>
      <c r="Q69" s="494">
        <f>VLOOKUP(P69,Sheet1!$B$2:$C$12,2,TRUE)</f>
        <v>9</v>
      </c>
      <c r="R69" s="494" t="str">
        <f>VLOOKUP($E69,'[21]Gui chi Quynh'!$C$7:$E$390,3,0)</f>
        <v>A2</v>
      </c>
      <c r="S69" s="494">
        <f>VLOOKUP(R69,Sheet1!$B$2:$C$12,2,TRUE)</f>
        <v>9</v>
      </c>
      <c r="T69" s="494" t="str">
        <f>VLOOKUP($E69,'[22]Gui chi Quynh'!$C$7:$E$390,3,0)</f>
        <v>A3</v>
      </c>
      <c r="U69" s="494">
        <f>VLOOKUP(T69,Sheet1!$B$2:$C$12,2,TRUE)</f>
        <v>8</v>
      </c>
      <c r="V69" s="494" t="str">
        <f>VLOOKUP($E69,'[23]Gui chi Quynh'!$C$7:$E$389,3,0)</f>
        <v>A3</v>
      </c>
      <c r="W69" s="494">
        <f>VLOOKUP(V69,Sheet1!$B$2:$C$12,2,TRUE)</f>
        <v>8</v>
      </c>
      <c r="X69" s="494" t="str">
        <f>VLOOKUP($E69,'[24]Gui chi Quynh'!$C$7:$E$389,3,0)</f>
        <v>A3</v>
      </c>
      <c r="Y69" s="494">
        <f>VLOOKUP(X69,Sheet1!$B$2:$C$12,2,TRUE)</f>
        <v>8</v>
      </c>
      <c r="Z69" s="494" t="str">
        <f>VLOOKUP($E69,'[25]Gui chi Quynh'!$C$7:$E$388,3,0)</f>
        <v>A2</v>
      </c>
      <c r="AA69" s="494">
        <f>VLOOKUP(Z69,Sheet1!$B$2:$C$12,2,TRUE)</f>
        <v>9</v>
      </c>
      <c r="AB69" s="494" t="str">
        <f>VLOOKUP($E69,'T5'!$E$9:$AH$337,24,0)</f>
        <v>A3</v>
      </c>
      <c r="AC69" s="494">
        <f>VLOOKUP(AB69,Sheet1!$B$2:$C$12,2,TRUE)</f>
        <v>8</v>
      </c>
      <c r="AD69" s="494"/>
      <c r="AE69" s="494" t="e">
        <f>VLOOKUP(AD69,Sheet1!$B$2:$C$12,2,TRUE)</f>
        <v>#N/A</v>
      </c>
      <c r="AF69" s="592" t="str">
        <f>VLOOKUP($E69,'[26]Tong hop ket qua'!$E$19:$M$219,9,0)</f>
        <v>Tốt</v>
      </c>
      <c r="AG69" s="709">
        <f t="shared" si="15"/>
        <v>8.6</v>
      </c>
      <c r="AH69" s="709" t="str">
        <f t="shared" si="14"/>
        <v>11A*</v>
      </c>
      <c r="AI69" s="709">
        <f t="shared" si="11"/>
        <v>0</v>
      </c>
      <c r="AJ69" s="683"/>
      <c r="AK69" s="494" t="str">
        <f t="shared" si="12"/>
        <v>Xuất sắc</v>
      </c>
      <c r="AL69" s="494" t="s">
        <v>1130</v>
      </c>
      <c r="AM69" s="494" t="s">
        <v>1130</v>
      </c>
      <c r="AN69" s="675"/>
      <c r="AO69" s="494"/>
      <c r="AP69" s="675"/>
      <c r="AQ69" s="494" t="str">
        <f t="shared" si="13"/>
        <v>Xuất sắc</v>
      </c>
      <c r="AR69" s="675"/>
      <c r="AS69" s="675"/>
      <c r="AT69" s="494"/>
    </row>
    <row r="70" spans="1:47" s="684" customFormat="1" ht="24.95" customHeight="1" x14ac:dyDescent="0.25">
      <c r="A70" s="512" t="s">
        <v>1311</v>
      </c>
      <c r="B70" s="512">
        <f>COUNTIF($F$5:F70,F70)</f>
        <v>11</v>
      </c>
      <c r="C70" s="513" t="s">
        <v>985</v>
      </c>
      <c r="D70" s="519" t="s">
        <v>69</v>
      </c>
      <c r="E70" s="512" t="s">
        <v>421</v>
      </c>
      <c r="F70" s="494" t="s">
        <v>1600</v>
      </c>
      <c r="G70" s="494" t="s">
        <v>974</v>
      </c>
      <c r="H70" s="494" t="str">
        <f>VLOOKUP(E70,'[16]Gui chi Quynh'!$C$7:$E$387,3,0)</f>
        <v>A2</v>
      </c>
      <c r="I70" s="494">
        <f>VLOOKUP(H70,Sheet1!$B$2:$C$12,2,TRUE)</f>
        <v>9</v>
      </c>
      <c r="J70" s="494" t="str">
        <f>VLOOKUP($E70,'[17]Gui chi Quynh'!$C$7:$E$387,3,0)</f>
        <v>A1</v>
      </c>
      <c r="K70" s="494">
        <f>VLOOKUP(J70,Sheet1!$B$2:$C$12,2,TRUE)</f>
        <v>10</v>
      </c>
      <c r="L70" s="494" t="str">
        <f>VLOOKUP(E70,'[18]Gui chi Quynh'!$C$7:$F$385,3,0)</f>
        <v>A1</v>
      </c>
      <c r="M70" s="494">
        <f>VLOOKUP(L70,Sheet1!$B$2:$C$12,2,TRUE)</f>
        <v>10</v>
      </c>
      <c r="N70" s="494" t="str">
        <f>VLOOKUP(E70,'[19]Gui chi Quynh'!$C$7:$E$391,3,0)</f>
        <v>A1</v>
      </c>
      <c r="O70" s="494">
        <f>VLOOKUP(N70,Sheet1!$B$2:$C$12,2,TRUE)</f>
        <v>10</v>
      </c>
      <c r="P70" s="494" t="str">
        <f>VLOOKUP(E70,'[20]Gui chi Quynh'!$C$7:$E$391,3,0)</f>
        <v>A1</v>
      </c>
      <c r="Q70" s="494">
        <f>VLOOKUP(P70,Sheet1!$B$2:$C$12,2,TRUE)</f>
        <v>10</v>
      </c>
      <c r="R70" s="494" t="str">
        <f>VLOOKUP($E70,'[21]Gui chi Quynh'!$C$7:$E$390,3,0)</f>
        <v>A2</v>
      </c>
      <c r="S70" s="494">
        <f>VLOOKUP(R70,Sheet1!$B$2:$C$12,2,TRUE)</f>
        <v>9</v>
      </c>
      <c r="T70" s="494" t="str">
        <f>VLOOKUP($E70,'[22]Gui chi Quynh'!$C$7:$E$390,3,0)</f>
        <v>A DN</v>
      </c>
      <c r="U70" s="494"/>
      <c r="V70" s="494" t="str">
        <f>VLOOKUP($E70,'[23]Gui chi Quynh'!$C$7:$E$389,3,0)</f>
        <v>A DN</v>
      </c>
      <c r="W70" s="494"/>
      <c r="X70" s="494" t="str">
        <f>VLOOKUP($E70,'[24]Gui chi Quynh'!$C$7:$E$389,3,0)</f>
        <v>A DN</v>
      </c>
      <c r="Y70" s="494"/>
      <c r="Z70" s="494" t="str">
        <f>VLOOKUP($E70,'[25]Gui chi Quynh'!$C$7:$E$388,3,0)</f>
        <v>A DN</v>
      </c>
      <c r="AA70" s="494"/>
      <c r="AB70" s="494" t="str">
        <f>VLOOKUP($E70,'[25]Gui chi Quynh'!$C$7:$E$388,3,0)</f>
        <v>A DN</v>
      </c>
      <c r="AC70" s="494"/>
      <c r="AD70" s="494"/>
      <c r="AE70" s="494"/>
      <c r="AF70" s="592" t="str">
        <f>VLOOKUP($E70,'[26]Tong hop ket qua'!$E$19:$M$219,9,0)</f>
        <v>Khá</v>
      </c>
      <c r="AG70" s="709">
        <f t="shared" si="15"/>
        <v>9.6999999999999993</v>
      </c>
      <c r="AH70" s="709" t="str">
        <f t="shared" si="14"/>
        <v>11A*</v>
      </c>
      <c r="AI70" s="709">
        <f t="shared" ref="AI70:AI134" si="16">COUNTIF($H70:$AB70,"B1")*1+COUNTIF($H70:$AB70,"B2")*1+COUNTIF($H70:$AB70,"C1")*1+COUNTIF($H70:$AB70,"C2")*1+COUNTIF($H70:$AB70,"D")*12+COUNTIF($H70:$AB70,"E")*15</f>
        <v>0</v>
      </c>
      <c r="AJ70" s="683"/>
      <c r="AK70" s="494" t="str">
        <f t="shared" ref="AK70:AK134" si="17">IF(AND(8&lt;=$AG70,$AI70=0),"Xuất sắc",IF(AND(6&lt;$AG70,$AG70&lt;8),"Tốt",IF(AND(6&lt;$AG70,$AI70&lt;12),"Tốt",IF(AND(5&lt;$AG70,$AG70&lt;6),"Hoàn thành NV",IF(AND(5&lt;$AG70,$AI70&lt;15),"Hoàn thành NV","Không hoàn thành NV")))))</f>
        <v>Xuất sắc</v>
      </c>
      <c r="AL70" s="494" t="s">
        <v>1130</v>
      </c>
      <c r="AM70" s="494" t="s">
        <v>1130</v>
      </c>
      <c r="AN70" s="675"/>
      <c r="AO70" s="494"/>
      <c r="AP70" s="675"/>
      <c r="AQ70" s="494" t="str">
        <f t="shared" ref="AQ70:AQ134" si="18">AK70</f>
        <v>Xuất sắc</v>
      </c>
      <c r="AR70" s="675"/>
      <c r="AS70" s="675"/>
      <c r="AT70" s="678" t="s">
        <v>1116</v>
      </c>
      <c r="AU70" s="684" t="s">
        <v>306</v>
      </c>
    </row>
    <row r="71" spans="1:47" s="684" customFormat="1" ht="24.95" customHeight="1" x14ac:dyDescent="0.25">
      <c r="A71" s="512" t="s">
        <v>1312</v>
      </c>
      <c r="B71" s="512">
        <f>COUNTIF($F$5:F71,F71)</f>
        <v>12</v>
      </c>
      <c r="C71" s="513" t="s">
        <v>985</v>
      </c>
      <c r="D71" s="681" t="s">
        <v>1098</v>
      </c>
      <c r="E71" s="682" t="s">
        <v>1099</v>
      </c>
      <c r="F71" s="494" t="s">
        <v>1600</v>
      </c>
      <c r="G71" s="494" t="s">
        <v>974</v>
      </c>
      <c r="H71" s="494"/>
      <c r="I71" s="494"/>
      <c r="J71" s="494"/>
      <c r="K71" s="494"/>
      <c r="L71" s="494"/>
      <c r="M71" s="494"/>
      <c r="N71" s="494"/>
      <c r="O71" s="494"/>
      <c r="P71" s="494"/>
      <c r="Q71" s="494"/>
      <c r="R71" s="494"/>
      <c r="S71" s="494"/>
      <c r="T71" s="494"/>
      <c r="U71" s="494"/>
      <c r="V71" s="494"/>
      <c r="W71" s="494"/>
      <c r="X71" s="494"/>
      <c r="Y71" s="494"/>
      <c r="Z71" s="494" t="str">
        <f>VLOOKUP($E71,'[25]Gui chi Quynh'!$C$7:$E$388,3,0)</f>
        <v>A4</v>
      </c>
      <c r="AA71" s="494">
        <f>VLOOKUP(Z71,Sheet1!$B$2:$C$12,2,TRUE)</f>
        <v>7</v>
      </c>
      <c r="AB71" s="494" t="str">
        <f>VLOOKUP($E71,'T5'!$E$9:$AH$337,24,0)</f>
        <v>A4</v>
      </c>
      <c r="AC71" s="494">
        <f>VLOOKUP(AB71,Sheet1!$B$2:$C$12,2,TRUE)</f>
        <v>7</v>
      </c>
      <c r="AD71" s="494"/>
      <c r="AE71" s="494" t="e">
        <f>VLOOKUP(AD71,Sheet1!$B$2:$C$12,2,TRUE)</f>
        <v>#N/A</v>
      </c>
      <c r="AF71" s="592"/>
      <c r="AG71" s="709">
        <f t="shared" si="15"/>
        <v>7</v>
      </c>
      <c r="AH71" s="709" t="str">
        <f t="shared" si="14"/>
        <v xml:space="preserve">2A* </v>
      </c>
      <c r="AI71" s="709">
        <f t="shared" si="16"/>
        <v>0</v>
      </c>
      <c r="AJ71" s="683"/>
      <c r="AK71" s="494" t="str">
        <f t="shared" si="17"/>
        <v>Tốt</v>
      </c>
      <c r="AL71" s="494" t="s">
        <v>1130</v>
      </c>
      <c r="AM71" s="233" t="s">
        <v>966</v>
      </c>
      <c r="AN71" s="675"/>
      <c r="AO71" s="494"/>
      <c r="AP71" s="675"/>
      <c r="AQ71" s="494" t="str">
        <f t="shared" si="18"/>
        <v>Tốt</v>
      </c>
      <c r="AR71" s="675"/>
      <c r="AS71" s="675"/>
      <c r="AT71" s="678" t="s">
        <v>1146</v>
      </c>
    </row>
    <row r="72" spans="1:47" s="684" customFormat="1" ht="24.95" customHeight="1" x14ac:dyDescent="0.25">
      <c r="A72" s="512" t="s">
        <v>1313</v>
      </c>
      <c r="B72" s="512">
        <f>COUNTIF($F$5:F72,F72)</f>
        <v>13</v>
      </c>
      <c r="C72" s="513" t="s">
        <v>985</v>
      </c>
      <c r="D72" s="519" t="s">
        <v>67</v>
      </c>
      <c r="E72" s="840" t="s">
        <v>419</v>
      </c>
      <c r="F72" s="494" t="s">
        <v>1600</v>
      </c>
      <c r="G72" s="494" t="s">
        <v>975</v>
      </c>
      <c r="H72" s="494" t="str">
        <f>VLOOKUP(E72,'[16]Gui chi Quynh'!$C$7:$E$387,3,0)</f>
        <v>A2</v>
      </c>
      <c r="I72" s="494">
        <f>VLOOKUP(H72,Sheet1!$B$2:$C$12,2,TRUE)</f>
        <v>9</v>
      </c>
      <c r="J72" s="494" t="str">
        <f>VLOOKUP($E72,'[17]Gui chi Quynh'!$C$7:$E$387,3,0)</f>
        <v>A2</v>
      </c>
      <c r="K72" s="494">
        <f>VLOOKUP(J72,Sheet1!$B$2:$C$12,2,TRUE)</f>
        <v>9</v>
      </c>
      <c r="L72" s="494" t="str">
        <f>VLOOKUP(E72,'[18]Gui chi Quynh'!$C$7:$F$385,3,0)</f>
        <v>A2</v>
      </c>
      <c r="M72" s="494">
        <f>VLOOKUP(L72,Sheet1!$B$2:$C$12,2,TRUE)</f>
        <v>9</v>
      </c>
      <c r="N72" s="494" t="str">
        <f>VLOOKUP(E72,'[19]Gui chi Quynh'!$C$7:$E$391,3,0)</f>
        <v>A2</v>
      </c>
      <c r="O72" s="494">
        <f>VLOOKUP(N72,Sheet1!$B$2:$C$12,2,TRUE)</f>
        <v>9</v>
      </c>
      <c r="P72" s="494" t="str">
        <f>VLOOKUP(E72,'[20]Gui chi Quynh'!$C$7:$E$391,3,0)</f>
        <v>A3</v>
      </c>
      <c r="Q72" s="494">
        <f>VLOOKUP(P72,Sheet1!$B$2:$C$12,2,TRUE)</f>
        <v>8</v>
      </c>
      <c r="R72" s="494" t="str">
        <f>VLOOKUP($E72,'[21]Gui chi Quynh'!$C$7:$E$390,3,0)</f>
        <v>A3</v>
      </c>
      <c r="S72" s="494">
        <f>VLOOKUP(R72,Sheet1!$B$2:$C$12,2,TRUE)</f>
        <v>8</v>
      </c>
      <c r="T72" s="494" t="str">
        <f>VLOOKUP($E72,'[22]Gui chi Quynh'!$C$7:$E$390,3,0)</f>
        <v>A2</v>
      </c>
      <c r="U72" s="494">
        <f>VLOOKUP(T72,Sheet1!$B$2:$C$12,2,TRUE)</f>
        <v>9</v>
      </c>
      <c r="V72" s="494" t="str">
        <f>VLOOKUP($E72,'[23]Gui chi Quynh'!$C$7:$E$389,3,0)</f>
        <v>A3</v>
      </c>
      <c r="W72" s="494">
        <f>VLOOKUP(V72,Sheet1!$B$2:$C$12,2,TRUE)</f>
        <v>8</v>
      </c>
      <c r="X72" s="494" t="str">
        <f>VLOOKUP($E72,'[24]Gui chi Quynh'!$C$7:$E$389,3,0)</f>
        <v>A3</v>
      </c>
      <c r="Y72" s="494">
        <f>VLOOKUP(X72,Sheet1!$B$2:$C$12,2,TRUE)</f>
        <v>8</v>
      </c>
      <c r="Z72" s="494" t="str">
        <f>VLOOKUP($E72,'[25]Gui chi Quynh'!$C$7:$E$388,3,0)</f>
        <v>A2</v>
      </c>
      <c r="AA72" s="494">
        <f>VLOOKUP(Z72,Sheet1!$B$2:$C$12,2,TRUE)</f>
        <v>9</v>
      </c>
      <c r="AB72" s="494" t="str">
        <f>VLOOKUP($E72,'T5'!$E$9:$AH$337,24,0)</f>
        <v>A3</v>
      </c>
      <c r="AC72" s="494">
        <f>VLOOKUP(AB72,Sheet1!$B$2:$C$12,2,TRUE)</f>
        <v>8</v>
      </c>
      <c r="AD72" s="494"/>
      <c r="AE72" s="494" t="e">
        <f>VLOOKUP(AD72,Sheet1!$B$2:$C$12,2,TRUE)</f>
        <v>#N/A</v>
      </c>
      <c r="AF72" s="592" t="str">
        <f>VLOOKUP($E72,'[26]Tong hop ket qua'!$E$19:$M$219,9,0)</f>
        <v>Tốt</v>
      </c>
      <c r="AG72" s="709">
        <f t="shared" si="15"/>
        <v>8.5</v>
      </c>
      <c r="AH72" s="709" t="str">
        <f t="shared" si="14"/>
        <v>11A*</v>
      </c>
      <c r="AI72" s="709">
        <f t="shared" si="16"/>
        <v>0</v>
      </c>
      <c r="AJ72" s="683"/>
      <c r="AK72" s="494" t="str">
        <f t="shared" si="17"/>
        <v>Xuất sắc</v>
      </c>
      <c r="AL72" s="494" t="s">
        <v>1130</v>
      </c>
      <c r="AM72" s="494" t="s">
        <v>1130</v>
      </c>
      <c r="AN72" s="675"/>
      <c r="AO72" s="494"/>
      <c r="AP72" s="675"/>
      <c r="AQ72" s="494" t="str">
        <f t="shared" si="18"/>
        <v>Xuất sắc</v>
      </c>
      <c r="AR72" s="675"/>
      <c r="AS72" s="675"/>
      <c r="AT72" s="494"/>
    </row>
    <row r="73" spans="1:47" s="684" customFormat="1" ht="24.95" customHeight="1" x14ac:dyDescent="0.25">
      <c r="A73" s="512" t="s">
        <v>1314</v>
      </c>
      <c r="B73" s="512">
        <f>COUNTIF($F$5:F73,F73)</f>
        <v>14</v>
      </c>
      <c r="C73" s="513" t="s">
        <v>985</v>
      </c>
      <c r="D73" s="552" t="s">
        <v>36</v>
      </c>
      <c r="E73" s="520" t="s">
        <v>422</v>
      </c>
      <c r="F73" s="494" t="s">
        <v>1600</v>
      </c>
      <c r="G73" s="494" t="s">
        <v>975</v>
      </c>
      <c r="H73" s="494" t="str">
        <f>VLOOKUP(E73,'[16]Gui chi Quynh'!$C$7:$E$387,3,0)</f>
        <v>A2</v>
      </c>
      <c r="I73" s="494">
        <f>VLOOKUP(H73,Sheet1!$B$2:$C$12,2,TRUE)</f>
        <v>9</v>
      </c>
      <c r="J73" s="494" t="str">
        <f>VLOOKUP($E73,'[17]Gui chi Quynh'!$C$7:$E$387,3,0)</f>
        <v>A2</v>
      </c>
      <c r="K73" s="494">
        <f>VLOOKUP(J73,Sheet1!$B$2:$C$12,2,TRUE)</f>
        <v>9</v>
      </c>
      <c r="L73" s="494" t="str">
        <f>VLOOKUP(E73,'[18]Gui chi Quynh'!$C$7:$F$385,3,0)</f>
        <v>A2</v>
      </c>
      <c r="M73" s="494">
        <f>VLOOKUP(L73,Sheet1!$B$2:$C$12,2,TRUE)</f>
        <v>9</v>
      </c>
      <c r="N73" s="494" t="str">
        <f>VLOOKUP(E73,'[19]Gui chi Quynh'!$C$7:$E$391,3,0)</f>
        <v>A3</v>
      </c>
      <c r="O73" s="494">
        <f>VLOOKUP(N73,Sheet1!$B$2:$C$12,2,TRUE)</f>
        <v>8</v>
      </c>
      <c r="P73" s="494" t="str">
        <f>VLOOKUP(E73,'[20]Gui chi Quynh'!$C$7:$E$391,3,0)</f>
        <v>A3</v>
      </c>
      <c r="Q73" s="494">
        <f>VLOOKUP(P73,Sheet1!$B$2:$C$12,2,TRUE)</f>
        <v>8</v>
      </c>
      <c r="R73" s="494" t="str">
        <f>VLOOKUP($E73,'[21]Gui chi Quynh'!$C$7:$E$390,3,0)</f>
        <v>A2</v>
      </c>
      <c r="S73" s="494">
        <f>VLOOKUP(R73,Sheet1!$B$2:$C$12,2,TRUE)</f>
        <v>9</v>
      </c>
      <c r="T73" s="494" t="str">
        <f>VLOOKUP($E73,'[22]Gui chi Quynh'!$C$7:$E$390,3,0)</f>
        <v>A2</v>
      </c>
      <c r="U73" s="494">
        <f>VLOOKUP(T73,Sheet1!$B$2:$C$12,2,TRUE)</f>
        <v>9</v>
      </c>
      <c r="V73" s="494" t="str">
        <f>VLOOKUP($E73,'[23]Gui chi Quynh'!$C$7:$E$389,3,0)</f>
        <v>A2</v>
      </c>
      <c r="W73" s="494">
        <f>VLOOKUP(V73,Sheet1!$B$2:$C$12,2,TRUE)</f>
        <v>9</v>
      </c>
      <c r="X73" s="494" t="str">
        <f>VLOOKUP($E73,'[24]Gui chi Quynh'!$C$7:$E$389,3,0)</f>
        <v>A3</v>
      </c>
      <c r="Y73" s="494">
        <f>VLOOKUP(X73,Sheet1!$B$2:$C$12,2,TRUE)</f>
        <v>8</v>
      </c>
      <c r="Z73" s="494" t="str">
        <f>VLOOKUP($E73,'[25]Gui chi Quynh'!$C$7:$E$388,3,0)</f>
        <v>A2</v>
      </c>
      <c r="AA73" s="494">
        <f>VLOOKUP(Z73,Sheet1!$B$2:$C$12,2,TRUE)</f>
        <v>9</v>
      </c>
      <c r="AB73" s="494" t="str">
        <f>VLOOKUP($E73,'T5'!$E$9:$AH$337,24,0)</f>
        <v>A4</v>
      </c>
      <c r="AC73" s="494">
        <f>VLOOKUP(AB73,Sheet1!$B$2:$C$12,2,TRUE)</f>
        <v>7</v>
      </c>
      <c r="AD73" s="494"/>
      <c r="AE73" s="494" t="e">
        <f>VLOOKUP(AD73,Sheet1!$B$2:$C$12,2,TRUE)</f>
        <v>#N/A</v>
      </c>
      <c r="AF73" s="592"/>
      <c r="AG73" s="709">
        <f t="shared" si="15"/>
        <v>8.5</v>
      </c>
      <c r="AH73" s="709" t="str">
        <f t="shared" si="14"/>
        <v>11A*</v>
      </c>
      <c r="AI73" s="709">
        <f t="shared" si="16"/>
        <v>0</v>
      </c>
      <c r="AJ73" s="683"/>
      <c r="AK73" s="494" t="str">
        <f t="shared" si="17"/>
        <v>Xuất sắc</v>
      </c>
      <c r="AL73" s="494" t="s">
        <v>1130</v>
      </c>
      <c r="AM73" s="494" t="s">
        <v>1130</v>
      </c>
      <c r="AN73" s="675"/>
      <c r="AO73" s="494"/>
      <c r="AP73" s="675"/>
      <c r="AQ73" s="494" t="str">
        <f t="shared" si="18"/>
        <v>Xuất sắc</v>
      </c>
      <c r="AR73" s="675"/>
      <c r="AS73" s="675"/>
      <c r="AT73" s="494"/>
    </row>
    <row r="74" spans="1:47" s="684" customFormat="1" ht="24.95" customHeight="1" x14ac:dyDescent="0.25">
      <c r="A74" s="512" t="s">
        <v>1315</v>
      </c>
      <c r="B74" s="512">
        <f>COUNTIF($F$5:F74,F74)</f>
        <v>15</v>
      </c>
      <c r="C74" s="513" t="s">
        <v>985</v>
      </c>
      <c r="D74" s="552" t="s">
        <v>355</v>
      </c>
      <c r="E74" s="838" t="s">
        <v>431</v>
      </c>
      <c r="F74" s="494" t="s">
        <v>1600</v>
      </c>
      <c r="G74" s="494" t="s">
        <v>975</v>
      </c>
      <c r="H74" s="494" t="str">
        <f>VLOOKUP(E74,'[16]Gui chi Quynh'!$C$7:$E$387,3,0)</f>
        <v>A2</v>
      </c>
      <c r="I74" s="494">
        <f>VLOOKUP(H74,Sheet1!$B$2:$C$12,2,TRUE)</f>
        <v>9</v>
      </c>
      <c r="J74" s="494" t="str">
        <f>VLOOKUP($E74,'[17]Gui chi Quynh'!$C$7:$E$387,3,0)</f>
        <v>A2</v>
      </c>
      <c r="K74" s="494">
        <f>VLOOKUP(J74,Sheet1!$B$2:$C$12,2,TRUE)</f>
        <v>9</v>
      </c>
      <c r="L74" s="494" t="str">
        <f>VLOOKUP(E74,'[18]Gui chi Quynh'!$C$7:$F$385,3,0)</f>
        <v>A3</v>
      </c>
      <c r="M74" s="494">
        <f>VLOOKUP(L74,Sheet1!$B$2:$C$12,2,TRUE)</f>
        <v>8</v>
      </c>
      <c r="N74" s="494" t="str">
        <f>VLOOKUP(E74,'[19]Gui chi Quynh'!$C$7:$E$391,3,0)</f>
        <v>A2</v>
      </c>
      <c r="O74" s="494">
        <f>VLOOKUP(N74,Sheet1!$B$2:$C$12,2,TRUE)</f>
        <v>9</v>
      </c>
      <c r="P74" s="494" t="str">
        <f>VLOOKUP(E74,'[20]Gui chi Quynh'!$C$7:$E$391,3,0)</f>
        <v>A2</v>
      </c>
      <c r="Q74" s="494">
        <f>VLOOKUP(P74,Sheet1!$B$2:$C$12,2,TRUE)</f>
        <v>9</v>
      </c>
      <c r="R74" s="494" t="str">
        <f>VLOOKUP($E74,'[21]Gui chi Quynh'!$C$7:$E$390,3,0)</f>
        <v>A2</v>
      </c>
      <c r="S74" s="494">
        <f>VLOOKUP(R74,Sheet1!$B$2:$C$12,2,TRUE)</f>
        <v>9</v>
      </c>
      <c r="T74" s="494" t="str">
        <f>VLOOKUP($E74,'[22]Gui chi Quynh'!$C$7:$E$390,3,0)</f>
        <v>A2</v>
      </c>
      <c r="U74" s="494">
        <f>VLOOKUP(T74,Sheet1!$B$2:$C$12,2,TRUE)</f>
        <v>9</v>
      </c>
      <c r="V74" s="494" t="str">
        <f>VLOOKUP($E74,'[23]Gui chi Quynh'!$C$7:$E$389,3,0)</f>
        <v>A2</v>
      </c>
      <c r="W74" s="494">
        <f>VLOOKUP(V74,Sheet1!$B$2:$C$12,2,TRUE)</f>
        <v>9</v>
      </c>
      <c r="X74" s="494" t="str">
        <f>VLOOKUP($E74,'[24]Gui chi Quynh'!$C$7:$E$389,3,0)</f>
        <v>A3</v>
      </c>
      <c r="Y74" s="494">
        <f>VLOOKUP(X74,Sheet1!$B$2:$C$12,2,TRUE)</f>
        <v>8</v>
      </c>
      <c r="Z74" s="494" t="str">
        <f>VLOOKUP($E74,'[25]Gui chi Quynh'!$C$7:$E$388,3,0)</f>
        <v>A2</v>
      </c>
      <c r="AA74" s="494">
        <f>VLOOKUP(Z74,Sheet1!$B$2:$C$12,2,TRUE)</f>
        <v>9</v>
      </c>
      <c r="AB74" s="494" t="str">
        <f>VLOOKUP($E74,'T5'!$E$9:$AH$337,24,0)</f>
        <v>A4</v>
      </c>
      <c r="AC74" s="494">
        <f>VLOOKUP(AB74,Sheet1!$B$2:$C$12,2,TRUE)</f>
        <v>7</v>
      </c>
      <c r="AD74" s="494"/>
      <c r="AE74" s="494" t="e">
        <f>VLOOKUP(AD74,Sheet1!$B$2:$C$12,2,TRUE)</f>
        <v>#N/A</v>
      </c>
      <c r="AF74" s="592"/>
      <c r="AG74" s="709">
        <f t="shared" si="15"/>
        <v>8.6</v>
      </c>
      <c r="AH74" s="709" t="str">
        <f t="shared" si="14"/>
        <v>11A*</v>
      </c>
      <c r="AI74" s="709">
        <f t="shared" si="16"/>
        <v>0</v>
      </c>
      <c r="AJ74" s="683"/>
      <c r="AK74" s="494" t="str">
        <f t="shared" si="17"/>
        <v>Xuất sắc</v>
      </c>
      <c r="AL74" s="494" t="s">
        <v>1130</v>
      </c>
      <c r="AM74" s="494" t="s">
        <v>1130</v>
      </c>
      <c r="AN74" s="675"/>
      <c r="AO74" s="494"/>
      <c r="AP74" s="675"/>
      <c r="AQ74" s="494" t="str">
        <f t="shared" si="18"/>
        <v>Xuất sắc</v>
      </c>
      <c r="AR74" s="675"/>
      <c r="AS74" s="675"/>
      <c r="AT74" s="494"/>
    </row>
    <row r="75" spans="1:47" s="684" customFormat="1" ht="24.95" customHeight="1" x14ac:dyDescent="0.25">
      <c r="A75" s="512" t="s">
        <v>1316</v>
      </c>
      <c r="B75" s="512">
        <f>COUNTIF($F$5:F75,F75)</f>
        <v>16</v>
      </c>
      <c r="C75" s="513" t="s">
        <v>985</v>
      </c>
      <c r="D75" s="519" t="s">
        <v>28</v>
      </c>
      <c r="E75" s="599" t="s">
        <v>416</v>
      </c>
      <c r="F75" s="494" t="s">
        <v>1600</v>
      </c>
      <c r="G75" s="494" t="s">
        <v>975</v>
      </c>
      <c r="H75" s="494" t="str">
        <f>VLOOKUP(E75,'[16]Gui chi Quynh'!$C$7:$E$387,3,0)</f>
        <v>A4</v>
      </c>
      <c r="I75" s="494">
        <f>VLOOKUP(H75,Sheet1!$B$2:$C$12,2,TRUE)</f>
        <v>7</v>
      </c>
      <c r="J75" s="494" t="str">
        <f>VLOOKUP($E75,'[17]Gui chi Quynh'!$C$7:$E$387,3,0)</f>
        <v>A3</v>
      </c>
      <c r="K75" s="494">
        <f>VLOOKUP(J75,Sheet1!$B$2:$C$12,2,TRUE)</f>
        <v>8</v>
      </c>
      <c r="L75" s="494" t="str">
        <f>VLOOKUP(E75,'[18]Gui chi Quynh'!$C$7:$F$385,3,0)</f>
        <v>A4</v>
      </c>
      <c r="M75" s="494">
        <f>VLOOKUP(L75,Sheet1!$B$2:$C$12,2,TRUE)</f>
        <v>7</v>
      </c>
      <c r="N75" s="494" t="str">
        <f>VLOOKUP(E75,'[19]Gui chi Quynh'!$C$7:$E$391,3,0)</f>
        <v>A4</v>
      </c>
      <c r="O75" s="494">
        <f>VLOOKUP(N75,Sheet1!$B$2:$C$12,2,TRUE)</f>
        <v>7</v>
      </c>
      <c r="P75" s="494" t="str">
        <f>VLOOKUP(E75,'[20]Gui chi Quynh'!$C$7:$E$391,3,0)</f>
        <v>A3</v>
      </c>
      <c r="Q75" s="494">
        <f>VLOOKUP(P75,Sheet1!$B$2:$C$12,2,TRUE)</f>
        <v>8</v>
      </c>
      <c r="R75" s="494" t="str">
        <f>VLOOKUP($E75,'[21]Gui chi Quynh'!$C$7:$E$390,3,0)</f>
        <v>A4</v>
      </c>
      <c r="S75" s="494">
        <f>VLOOKUP(R75,Sheet1!$B$2:$C$12,2,TRUE)</f>
        <v>7</v>
      </c>
      <c r="T75" s="494" t="str">
        <f>VLOOKUP($E75,'[22]Gui chi Quynh'!$C$7:$E$390,3,0)</f>
        <v>A3</v>
      </c>
      <c r="U75" s="494">
        <f>VLOOKUP(T75,Sheet1!$B$2:$C$12,2,TRUE)</f>
        <v>8</v>
      </c>
      <c r="V75" s="494" t="str">
        <f>VLOOKUP($E75,'[23]Gui chi Quynh'!$C$7:$E$389,3,0)</f>
        <v>A4</v>
      </c>
      <c r="W75" s="494">
        <f>VLOOKUP(V75,Sheet1!$B$2:$C$12,2,TRUE)</f>
        <v>7</v>
      </c>
      <c r="X75" s="494" t="str">
        <f>VLOOKUP($E75,'[24]Gui chi Quynh'!$C$7:$E$389,3,0)</f>
        <v>A4</v>
      </c>
      <c r="Y75" s="494">
        <f>VLOOKUP(X75,Sheet1!$B$2:$C$12,2,TRUE)</f>
        <v>7</v>
      </c>
      <c r="Z75" s="494" t="str">
        <f>VLOOKUP($E75,'[25]Gui chi Quynh'!$C$7:$E$388,3,0)</f>
        <v>A4</v>
      </c>
      <c r="AA75" s="494">
        <f>VLOOKUP(Z75,Sheet1!$B$2:$C$12,2,TRUE)</f>
        <v>7</v>
      </c>
      <c r="AB75" s="494" t="str">
        <f>VLOOKUP($E75,'T5'!$E$9:$AH$337,24,0)</f>
        <v>A4</v>
      </c>
      <c r="AC75" s="494">
        <f>VLOOKUP(AB75,Sheet1!$B$2:$C$12,2,TRUE)</f>
        <v>7</v>
      </c>
      <c r="AD75" s="494"/>
      <c r="AE75" s="494" t="e">
        <f>VLOOKUP(AD75,Sheet1!$B$2:$C$12,2,TRUE)</f>
        <v>#N/A</v>
      </c>
      <c r="AF75" s="592"/>
      <c r="AG75" s="709">
        <f t="shared" ref="AG75:AG85" si="19">(I75+K75+M75+O75+Q75+S75+U75+W75+Y75+AA75+AC75)/11</f>
        <v>7.2727272727272725</v>
      </c>
      <c r="AH75" s="709" t="str">
        <f t="shared" si="14"/>
        <v>11A*</v>
      </c>
      <c r="AI75" s="709">
        <f t="shared" si="16"/>
        <v>0</v>
      </c>
      <c r="AJ75" s="683"/>
      <c r="AK75" s="494" t="str">
        <f t="shared" si="17"/>
        <v>Tốt</v>
      </c>
      <c r="AL75" s="494" t="s">
        <v>966</v>
      </c>
      <c r="AM75" s="494" t="s">
        <v>966</v>
      </c>
      <c r="AN75" s="675"/>
      <c r="AO75" s="494"/>
      <c r="AP75" s="675"/>
      <c r="AQ75" s="494" t="str">
        <f t="shared" si="18"/>
        <v>Tốt</v>
      </c>
      <c r="AR75" s="675"/>
      <c r="AS75" s="675"/>
      <c r="AT75" s="494"/>
    </row>
    <row r="76" spans="1:47" s="684" customFormat="1" ht="24.95" customHeight="1" x14ac:dyDescent="0.25">
      <c r="A76" s="512" t="s">
        <v>1317</v>
      </c>
      <c r="B76" s="512">
        <f>COUNTIF($F$5:F76,F76)</f>
        <v>17</v>
      </c>
      <c r="C76" s="513" t="s">
        <v>985</v>
      </c>
      <c r="D76" s="552" t="s">
        <v>39</v>
      </c>
      <c r="E76" s="520" t="s">
        <v>423</v>
      </c>
      <c r="F76" s="494" t="s">
        <v>1600</v>
      </c>
      <c r="G76" s="494" t="s">
        <v>975</v>
      </c>
      <c r="H76" s="494" t="str">
        <f>VLOOKUP(E76,'[16]Gui chi Quynh'!$C$7:$E$387,3,0)</f>
        <v>A3</v>
      </c>
      <c r="I76" s="494">
        <f>VLOOKUP(H76,Sheet1!$B$2:$C$12,2,TRUE)</f>
        <v>8</v>
      </c>
      <c r="J76" s="494" t="str">
        <f>VLOOKUP($E76,'[17]Gui chi Quynh'!$C$7:$E$387,3,0)</f>
        <v>A4</v>
      </c>
      <c r="K76" s="494">
        <f>VLOOKUP(J76,Sheet1!$B$2:$C$12,2,TRUE)</f>
        <v>7</v>
      </c>
      <c r="L76" s="494" t="str">
        <f>VLOOKUP(E76,'[18]Gui chi Quynh'!$C$7:$F$385,3,0)</f>
        <v>A3</v>
      </c>
      <c r="M76" s="494">
        <f>VLOOKUP(L76,Sheet1!$B$2:$C$12,2,TRUE)</f>
        <v>8</v>
      </c>
      <c r="N76" s="494" t="str">
        <f>VLOOKUP(E76,'[19]Gui chi Quynh'!$C$7:$E$391,3,0)</f>
        <v>A4</v>
      </c>
      <c r="O76" s="494">
        <f>VLOOKUP(N76,Sheet1!$B$2:$C$12,2,TRUE)</f>
        <v>7</v>
      </c>
      <c r="P76" s="494" t="str">
        <f>VLOOKUP(E76,'[20]Gui chi Quynh'!$C$7:$E$391,3,0)</f>
        <v>A3</v>
      </c>
      <c r="Q76" s="494">
        <f>VLOOKUP(P76,Sheet1!$B$2:$C$12,2,TRUE)</f>
        <v>8</v>
      </c>
      <c r="R76" s="494" t="str">
        <f>VLOOKUP($E76,'[21]Gui chi Quynh'!$C$7:$E$390,3,0)</f>
        <v>A3</v>
      </c>
      <c r="S76" s="494">
        <f>VLOOKUP(R76,Sheet1!$B$2:$C$12,2,TRUE)</f>
        <v>8</v>
      </c>
      <c r="T76" s="494" t="str">
        <f>VLOOKUP($E76,'[22]Gui chi Quynh'!$C$7:$E$390,3,0)</f>
        <v>A3</v>
      </c>
      <c r="U76" s="494">
        <f>VLOOKUP(T76,Sheet1!$B$2:$C$12,2,TRUE)</f>
        <v>8</v>
      </c>
      <c r="V76" s="494" t="str">
        <f>VLOOKUP($E76,'[23]Gui chi Quynh'!$C$7:$E$389,3,0)</f>
        <v>A3</v>
      </c>
      <c r="W76" s="494">
        <f>VLOOKUP(V76,Sheet1!$B$2:$C$12,2,TRUE)</f>
        <v>8</v>
      </c>
      <c r="X76" s="494" t="str">
        <f>VLOOKUP($E76,'[24]Gui chi Quynh'!$C$7:$E$389,3,0)</f>
        <v>A3</v>
      </c>
      <c r="Y76" s="494">
        <f>VLOOKUP(X76,Sheet1!$B$2:$C$12,2,TRUE)</f>
        <v>8</v>
      </c>
      <c r="Z76" s="494" t="str">
        <f>VLOOKUP($E76,'[25]Gui chi Quynh'!$C$7:$E$388,3,0)</f>
        <v>A3</v>
      </c>
      <c r="AA76" s="494">
        <f>VLOOKUP(Z76,Sheet1!$B$2:$C$12,2,TRUE)</f>
        <v>8</v>
      </c>
      <c r="AB76" s="494" t="str">
        <f>VLOOKUP($E76,'T5'!$E$9:$AH$337,24,0)</f>
        <v>A4</v>
      </c>
      <c r="AC76" s="494">
        <f>VLOOKUP(AB76,Sheet1!$B$2:$C$12,2,TRUE)</f>
        <v>7</v>
      </c>
      <c r="AD76" s="494"/>
      <c r="AE76" s="494" t="e">
        <f>VLOOKUP(AD76,Sheet1!$B$2:$C$12,2,TRUE)</f>
        <v>#N/A</v>
      </c>
      <c r="AF76" s="592"/>
      <c r="AG76" s="709">
        <f t="shared" si="19"/>
        <v>7.7272727272727275</v>
      </c>
      <c r="AH76" s="709" t="str">
        <f t="shared" si="14"/>
        <v>11A*</v>
      </c>
      <c r="AI76" s="709">
        <f t="shared" si="16"/>
        <v>0</v>
      </c>
      <c r="AJ76" s="683"/>
      <c r="AK76" s="494" t="str">
        <f t="shared" si="17"/>
        <v>Tốt</v>
      </c>
      <c r="AL76" s="494" t="s">
        <v>966</v>
      </c>
      <c r="AM76" s="494" t="s">
        <v>966</v>
      </c>
      <c r="AN76" s="675"/>
      <c r="AO76" s="494"/>
      <c r="AP76" s="675"/>
      <c r="AQ76" s="494" t="str">
        <f t="shared" si="18"/>
        <v>Tốt</v>
      </c>
      <c r="AR76" s="675"/>
      <c r="AS76" s="675"/>
      <c r="AT76" s="494"/>
    </row>
    <row r="77" spans="1:47" s="684" customFormat="1" ht="24.95" customHeight="1" x14ac:dyDescent="0.25">
      <c r="A77" s="512" t="s">
        <v>1318</v>
      </c>
      <c r="B77" s="512">
        <f>COUNTIF($F$5:F77,F77)</f>
        <v>18</v>
      </c>
      <c r="C77" s="513" t="s">
        <v>985</v>
      </c>
      <c r="D77" s="519" t="s">
        <v>44</v>
      </c>
      <c r="E77" s="512" t="s">
        <v>424</v>
      </c>
      <c r="F77" s="494" t="s">
        <v>1600</v>
      </c>
      <c r="G77" s="494" t="s">
        <v>975</v>
      </c>
      <c r="H77" s="494" t="str">
        <f>VLOOKUP(E77,'[16]Gui chi Quynh'!$C$7:$E$387,3,0)</f>
        <v>A4</v>
      </c>
      <c r="I77" s="494">
        <f>VLOOKUP(H77,Sheet1!$B$2:$C$12,2,TRUE)</f>
        <v>7</v>
      </c>
      <c r="J77" s="494" t="str">
        <f>VLOOKUP($E77,'[17]Gui chi Quynh'!$C$7:$E$387,3,0)</f>
        <v>A3</v>
      </c>
      <c r="K77" s="494">
        <f>VLOOKUP(J77,Sheet1!$B$2:$C$12,2,TRUE)</f>
        <v>8</v>
      </c>
      <c r="L77" s="494" t="str">
        <f>VLOOKUP(E77,'[18]Gui chi Quynh'!$C$7:$F$385,3,0)</f>
        <v>A4</v>
      </c>
      <c r="M77" s="494">
        <f>VLOOKUP(L77,Sheet1!$B$2:$C$12,2,TRUE)</f>
        <v>7</v>
      </c>
      <c r="N77" s="494" t="str">
        <f>VLOOKUP(E77,'[19]Gui chi Quynh'!$C$7:$E$391,3,0)</f>
        <v>A4</v>
      </c>
      <c r="O77" s="494">
        <f>VLOOKUP(N77,Sheet1!$B$2:$C$12,2,TRUE)</f>
        <v>7</v>
      </c>
      <c r="P77" s="494" t="str">
        <f>VLOOKUP(E77,'[20]Gui chi Quynh'!$C$7:$E$391,3,0)</f>
        <v>A4</v>
      </c>
      <c r="Q77" s="494">
        <f>VLOOKUP(P77,Sheet1!$B$2:$C$12,2,TRUE)</f>
        <v>7</v>
      </c>
      <c r="R77" s="494" t="str">
        <f>VLOOKUP($E77,'[21]Gui chi Quynh'!$C$7:$E$390,3,0)</f>
        <v>A3</v>
      </c>
      <c r="S77" s="494">
        <f>VLOOKUP(R77,Sheet1!$B$2:$C$12,2,TRUE)</f>
        <v>8</v>
      </c>
      <c r="T77" s="494" t="str">
        <f>VLOOKUP($E77,'[22]Gui chi Quynh'!$C$7:$E$390,3,0)</f>
        <v>A3</v>
      </c>
      <c r="U77" s="494">
        <f>VLOOKUP(T77,Sheet1!$B$2:$C$12,2,TRUE)</f>
        <v>8</v>
      </c>
      <c r="V77" s="494" t="str">
        <f>VLOOKUP($E77,'[23]Gui chi Quynh'!$C$7:$E$389,3,0)</f>
        <v>A4</v>
      </c>
      <c r="W77" s="494">
        <f>VLOOKUP(V77,Sheet1!$B$2:$C$12,2,TRUE)</f>
        <v>7</v>
      </c>
      <c r="X77" s="494" t="str">
        <f>VLOOKUP($E77,'[24]Gui chi Quynh'!$C$7:$E$389,3,0)</f>
        <v>A4</v>
      </c>
      <c r="Y77" s="494">
        <f>VLOOKUP(X77,Sheet1!$B$2:$C$12,2,TRUE)</f>
        <v>7</v>
      </c>
      <c r="Z77" s="494" t="str">
        <f>VLOOKUP($E77,'[25]Gui chi Quynh'!$C$7:$E$388,3,0)</f>
        <v>A4</v>
      </c>
      <c r="AA77" s="494">
        <f>VLOOKUP(Z77,Sheet1!$B$2:$C$12,2,TRUE)</f>
        <v>7</v>
      </c>
      <c r="AB77" s="494" t="str">
        <f>VLOOKUP($E77,'T5'!$E$9:$AH$337,24,0)</f>
        <v>A4</v>
      </c>
      <c r="AC77" s="494">
        <f>VLOOKUP(AB77,Sheet1!$B$2:$C$12,2,TRUE)</f>
        <v>7</v>
      </c>
      <c r="AD77" s="494"/>
      <c r="AE77" s="494" t="e">
        <f>VLOOKUP(AD77,Sheet1!$B$2:$C$12,2,TRUE)</f>
        <v>#N/A</v>
      </c>
      <c r="AF77" s="592"/>
      <c r="AG77" s="709">
        <f t="shared" si="19"/>
        <v>7.2727272727272725</v>
      </c>
      <c r="AH77" s="709" t="str">
        <f t="shared" si="14"/>
        <v>11A*</v>
      </c>
      <c r="AI77" s="709">
        <f t="shared" si="16"/>
        <v>0</v>
      </c>
      <c r="AJ77" s="683"/>
      <c r="AK77" s="494" t="str">
        <f t="shared" si="17"/>
        <v>Tốt</v>
      </c>
      <c r="AL77" s="494" t="s">
        <v>966</v>
      </c>
      <c r="AM77" s="494" t="s">
        <v>966</v>
      </c>
      <c r="AN77" s="675"/>
      <c r="AO77" s="494"/>
      <c r="AP77" s="675"/>
      <c r="AQ77" s="494" t="str">
        <f t="shared" si="18"/>
        <v>Tốt</v>
      </c>
      <c r="AR77" s="675"/>
      <c r="AS77" s="675"/>
      <c r="AT77" s="494"/>
    </row>
    <row r="78" spans="1:47" s="684" customFormat="1" ht="24.95" customHeight="1" x14ac:dyDescent="0.25">
      <c r="A78" s="512" t="s">
        <v>1319</v>
      </c>
      <c r="B78" s="512">
        <f>COUNTIF($F$5:F78,F78)</f>
        <v>19</v>
      </c>
      <c r="C78" s="513" t="s">
        <v>984</v>
      </c>
      <c r="D78" s="519" t="s">
        <v>269</v>
      </c>
      <c r="E78" s="512" t="s">
        <v>425</v>
      </c>
      <c r="F78" s="494" t="s">
        <v>1600</v>
      </c>
      <c r="G78" s="494" t="s">
        <v>975</v>
      </c>
      <c r="H78" s="494" t="str">
        <f>VLOOKUP(E78,'[16]Gui chi Quynh'!$C$7:$E$387,3,0)</f>
        <v>A4</v>
      </c>
      <c r="I78" s="494">
        <f>VLOOKUP(H78,Sheet1!$B$2:$C$12,2,TRUE)</f>
        <v>7</v>
      </c>
      <c r="J78" s="494" t="str">
        <f>VLOOKUP($E78,'[17]Gui chi Quynh'!$C$7:$E$387,3,0)</f>
        <v>A4</v>
      </c>
      <c r="K78" s="494">
        <f>VLOOKUP(J78,Sheet1!$B$2:$C$12,2,TRUE)</f>
        <v>7</v>
      </c>
      <c r="L78" s="494" t="str">
        <f>VLOOKUP(E78,'[18]Gui chi Quynh'!$C$7:$F$385,3,0)</f>
        <v>A3</v>
      </c>
      <c r="M78" s="494">
        <f>VLOOKUP(L78,Sheet1!$B$2:$C$12,2,TRUE)</f>
        <v>8</v>
      </c>
      <c r="N78" s="494" t="str">
        <f>VLOOKUP(E78,'[19]Gui chi Quynh'!$C$7:$E$391,3,0)</f>
        <v>A4</v>
      </c>
      <c r="O78" s="494">
        <f>VLOOKUP(N78,Sheet1!$B$2:$C$12,2,TRUE)</f>
        <v>7</v>
      </c>
      <c r="P78" s="494" t="str">
        <f>VLOOKUP(E78,'[20]Gui chi Quynh'!$C$7:$E$391,3,0)</f>
        <v>A3</v>
      </c>
      <c r="Q78" s="494">
        <f>VLOOKUP(P78,Sheet1!$B$2:$C$12,2,TRUE)</f>
        <v>8</v>
      </c>
      <c r="R78" s="494" t="str">
        <f>VLOOKUP($E78,'[21]Gui chi Quynh'!$C$7:$E$390,3,0)</f>
        <v>A4</v>
      </c>
      <c r="S78" s="494">
        <f>VLOOKUP(R78,Sheet1!$B$2:$C$12,2,TRUE)</f>
        <v>7</v>
      </c>
      <c r="T78" s="494" t="str">
        <f>VLOOKUP($E78,'[22]Gui chi Quynh'!$C$7:$E$390,3,0)</f>
        <v>A3</v>
      </c>
      <c r="U78" s="494">
        <f>VLOOKUP(T78,Sheet1!$B$2:$C$12,2,TRUE)</f>
        <v>8</v>
      </c>
      <c r="V78" s="494" t="str">
        <f>VLOOKUP($E78,'[23]Gui chi Quynh'!$C$7:$E$389,3,0)</f>
        <v>A3</v>
      </c>
      <c r="W78" s="494">
        <f>VLOOKUP(V78,Sheet1!$B$2:$C$12,2,TRUE)</f>
        <v>8</v>
      </c>
      <c r="X78" s="494" t="str">
        <f>VLOOKUP($E78,'[24]Gui chi Quynh'!$C$7:$E$389,3,0)</f>
        <v>A3</v>
      </c>
      <c r="Y78" s="494">
        <f>VLOOKUP(X78,Sheet1!$B$2:$C$12,2,TRUE)</f>
        <v>8</v>
      </c>
      <c r="Z78" s="494" t="str">
        <f>VLOOKUP($E78,'[25]Gui chi Quynh'!$C$7:$E$388,3,0)</f>
        <v>A3</v>
      </c>
      <c r="AA78" s="494">
        <f>VLOOKUP(Z78,Sheet1!$B$2:$C$12,2,TRUE)</f>
        <v>8</v>
      </c>
      <c r="AB78" s="494" t="str">
        <f>VLOOKUP($E78,'T5'!$E$9:$AH$337,24,0)</f>
        <v>A3</v>
      </c>
      <c r="AC78" s="494">
        <f>VLOOKUP(AB78,Sheet1!$B$2:$C$12,2,TRUE)</f>
        <v>8</v>
      </c>
      <c r="AD78" s="494"/>
      <c r="AE78" s="494" t="e">
        <f>VLOOKUP(AD78,Sheet1!$B$2:$C$12,2,TRUE)</f>
        <v>#N/A</v>
      </c>
      <c r="AF78" s="592" t="str">
        <f>VLOOKUP($E78,'[26]Tong hop ket qua'!$E$19:$M$219,9,0)</f>
        <v>Tốt</v>
      </c>
      <c r="AG78" s="709">
        <f t="shared" si="19"/>
        <v>7.6363636363636367</v>
      </c>
      <c r="AH78" s="709" t="str">
        <f t="shared" si="14"/>
        <v>11A*</v>
      </c>
      <c r="AI78" s="709">
        <f t="shared" si="16"/>
        <v>0</v>
      </c>
      <c r="AJ78" s="683"/>
      <c r="AK78" s="494" t="str">
        <f t="shared" si="17"/>
        <v>Tốt</v>
      </c>
      <c r="AL78" s="494" t="s">
        <v>966</v>
      </c>
      <c r="AM78" s="494" t="s">
        <v>966</v>
      </c>
      <c r="AN78" s="675"/>
      <c r="AO78" s="494"/>
      <c r="AP78" s="675"/>
      <c r="AQ78" s="494" t="str">
        <f t="shared" si="18"/>
        <v>Tốt</v>
      </c>
      <c r="AR78" s="675"/>
      <c r="AS78" s="675"/>
      <c r="AT78" s="494"/>
    </row>
    <row r="79" spans="1:47" s="684" customFormat="1" ht="24.95" customHeight="1" x14ac:dyDescent="0.25">
      <c r="A79" s="512" t="s">
        <v>1320</v>
      </c>
      <c r="B79" s="512">
        <f>COUNTIF($F$5:F79,F79)</f>
        <v>20</v>
      </c>
      <c r="C79" s="513" t="s">
        <v>984</v>
      </c>
      <c r="D79" s="552" t="s">
        <v>270</v>
      </c>
      <c r="E79" s="520" t="s">
        <v>426</v>
      </c>
      <c r="F79" s="494" t="s">
        <v>1600</v>
      </c>
      <c r="G79" s="494" t="s">
        <v>975</v>
      </c>
      <c r="H79" s="494" t="str">
        <f>VLOOKUP(E79,'[16]Gui chi Quynh'!$C$7:$E$387,3,0)</f>
        <v>A3</v>
      </c>
      <c r="I79" s="494">
        <f>VLOOKUP(H79,Sheet1!$B$2:$C$12,2,TRUE)</f>
        <v>8</v>
      </c>
      <c r="J79" s="494" t="str">
        <f>VLOOKUP($E79,'[17]Gui chi Quynh'!$C$7:$E$387,3,0)</f>
        <v>A3</v>
      </c>
      <c r="K79" s="494">
        <f>VLOOKUP(J79,Sheet1!$B$2:$C$12,2,TRUE)</f>
        <v>8</v>
      </c>
      <c r="L79" s="494" t="str">
        <f>VLOOKUP(E79,'[18]Gui chi Quynh'!$C$7:$F$385,3,0)</f>
        <v>A4</v>
      </c>
      <c r="M79" s="494">
        <f>VLOOKUP(L79,Sheet1!$B$2:$C$12,2,TRUE)</f>
        <v>7</v>
      </c>
      <c r="N79" s="494" t="str">
        <f>VLOOKUP(E79,'[19]Gui chi Quynh'!$C$7:$E$391,3,0)</f>
        <v>A4</v>
      </c>
      <c r="O79" s="494">
        <f>VLOOKUP(N79,Sheet1!$B$2:$C$12,2,TRUE)</f>
        <v>7</v>
      </c>
      <c r="P79" s="494" t="str">
        <f>VLOOKUP(E79,'[20]Gui chi Quynh'!$C$7:$E$391,3,0)</f>
        <v>A2</v>
      </c>
      <c r="Q79" s="494">
        <f>VLOOKUP(P79,Sheet1!$B$2:$C$12,2,TRUE)</f>
        <v>9</v>
      </c>
      <c r="R79" s="494" t="str">
        <f>VLOOKUP($E79,'[21]Gui chi Quynh'!$C$7:$E$390,3,0)</f>
        <v>A3</v>
      </c>
      <c r="S79" s="494">
        <f>VLOOKUP(R79,Sheet1!$B$2:$C$12,2,TRUE)</f>
        <v>8</v>
      </c>
      <c r="T79" s="494" t="str">
        <f>VLOOKUP($E79,'[22]Gui chi Quynh'!$C$7:$E$390,3,0)</f>
        <v>A3</v>
      </c>
      <c r="U79" s="494">
        <f>VLOOKUP(T79,Sheet1!$B$2:$C$12,2,TRUE)</f>
        <v>8</v>
      </c>
      <c r="V79" s="494" t="str">
        <f>VLOOKUP($E79,'[23]Gui chi Quynh'!$C$7:$E$389,3,0)</f>
        <v>A3</v>
      </c>
      <c r="W79" s="494">
        <f>VLOOKUP(V79,Sheet1!$B$2:$C$12,2,TRUE)</f>
        <v>8</v>
      </c>
      <c r="X79" s="494" t="str">
        <f>VLOOKUP($E79,'[24]Gui chi Quynh'!$C$7:$E$389,3,0)</f>
        <v>A3</v>
      </c>
      <c r="Y79" s="494">
        <f>VLOOKUP(X79,Sheet1!$B$2:$C$12,2,TRUE)</f>
        <v>8</v>
      </c>
      <c r="Z79" s="494" t="str">
        <f>VLOOKUP($E79,'[25]Gui chi Quynh'!$C$7:$E$388,3,0)</f>
        <v>A3</v>
      </c>
      <c r="AA79" s="494">
        <f>VLOOKUP(Z79,Sheet1!$B$2:$C$12,2,TRUE)</f>
        <v>8</v>
      </c>
      <c r="AB79" s="494" t="str">
        <f>VLOOKUP($E79,'T5'!$E$9:$AH$337,24,0)</f>
        <v>A4</v>
      </c>
      <c r="AC79" s="494">
        <f>VLOOKUP(AB79,Sheet1!$B$2:$C$12,2,TRUE)</f>
        <v>7</v>
      </c>
      <c r="AD79" s="494"/>
      <c r="AE79" s="494" t="e">
        <f>VLOOKUP(AD79,Sheet1!$B$2:$C$12,2,TRUE)</f>
        <v>#N/A</v>
      </c>
      <c r="AF79" s="592"/>
      <c r="AG79" s="709">
        <f t="shared" si="19"/>
        <v>7.8181818181818183</v>
      </c>
      <c r="AH79" s="709" t="str">
        <f t="shared" si="14"/>
        <v>11A*</v>
      </c>
      <c r="AI79" s="709">
        <f t="shared" si="16"/>
        <v>0</v>
      </c>
      <c r="AJ79" s="683"/>
      <c r="AK79" s="494" t="str">
        <f t="shared" si="17"/>
        <v>Tốt</v>
      </c>
      <c r="AL79" s="494" t="s">
        <v>966</v>
      </c>
      <c r="AM79" s="494" t="s">
        <v>966</v>
      </c>
      <c r="AN79" s="675"/>
      <c r="AO79" s="494"/>
      <c r="AP79" s="675"/>
      <c r="AQ79" s="494" t="str">
        <f t="shared" si="18"/>
        <v>Tốt</v>
      </c>
      <c r="AR79" s="675"/>
      <c r="AS79" s="675"/>
      <c r="AT79" s="494"/>
    </row>
    <row r="80" spans="1:47" s="684" customFormat="1" ht="24.95" customHeight="1" x14ac:dyDescent="0.25">
      <c r="A80" s="512" t="s">
        <v>1321</v>
      </c>
      <c r="B80" s="512">
        <f>COUNTIF($F$5:F80,F80)</f>
        <v>21</v>
      </c>
      <c r="C80" s="513" t="s">
        <v>985</v>
      </c>
      <c r="D80" s="519" t="s">
        <v>48</v>
      </c>
      <c r="E80" s="840" t="s">
        <v>427</v>
      </c>
      <c r="F80" s="494" t="s">
        <v>1600</v>
      </c>
      <c r="G80" s="494" t="s">
        <v>975</v>
      </c>
      <c r="H80" s="494" t="str">
        <f>VLOOKUP(E80,'[16]Gui chi Quynh'!$C$7:$E$387,3,0)</f>
        <v>A3</v>
      </c>
      <c r="I80" s="494">
        <f>VLOOKUP(H80,Sheet1!$B$2:$C$12,2,TRUE)</f>
        <v>8</v>
      </c>
      <c r="J80" s="494" t="str">
        <f>VLOOKUP($E80,'[17]Gui chi Quynh'!$C$7:$E$387,3,0)</f>
        <v>A3</v>
      </c>
      <c r="K80" s="494">
        <f>VLOOKUP(J80,Sheet1!$B$2:$C$12,2,TRUE)</f>
        <v>8</v>
      </c>
      <c r="L80" s="494" t="str">
        <f>VLOOKUP(E80,'[18]Gui chi Quynh'!$C$7:$F$385,3,0)</f>
        <v>A4</v>
      </c>
      <c r="M80" s="494">
        <f>VLOOKUP(L80,Sheet1!$B$2:$C$12,2,TRUE)</f>
        <v>7</v>
      </c>
      <c r="N80" s="494" t="str">
        <f>VLOOKUP(E80,'[19]Gui chi Quynh'!$C$7:$E$391,3,0)</f>
        <v>A4</v>
      </c>
      <c r="O80" s="494">
        <f>VLOOKUP(N80,Sheet1!$B$2:$C$12,2,TRUE)</f>
        <v>7</v>
      </c>
      <c r="P80" s="494" t="str">
        <f>VLOOKUP(E80,'[20]Gui chi Quynh'!$C$7:$E$391,3,0)</f>
        <v>A4</v>
      </c>
      <c r="Q80" s="494">
        <f>VLOOKUP(P80,Sheet1!$B$2:$C$12,2,TRUE)</f>
        <v>7</v>
      </c>
      <c r="R80" s="494" t="str">
        <f>VLOOKUP($E80,'[21]Gui chi Quynh'!$C$7:$E$390,3,0)</f>
        <v>A3</v>
      </c>
      <c r="S80" s="494">
        <f>VLOOKUP(R80,Sheet1!$B$2:$C$12,2,TRUE)</f>
        <v>8</v>
      </c>
      <c r="T80" s="494" t="str">
        <f>VLOOKUP($E80,'[22]Gui chi Quynh'!$C$7:$E$390,3,0)</f>
        <v>A3</v>
      </c>
      <c r="U80" s="494">
        <f>VLOOKUP(T80,Sheet1!$B$2:$C$12,2,TRUE)</f>
        <v>8</v>
      </c>
      <c r="V80" s="494" t="str">
        <f>VLOOKUP($E80,'[23]Gui chi Quynh'!$C$7:$E$389,3,0)</f>
        <v>A4</v>
      </c>
      <c r="W80" s="494">
        <f>VLOOKUP(V80,Sheet1!$B$2:$C$12,2,TRUE)</f>
        <v>7</v>
      </c>
      <c r="X80" s="494" t="str">
        <f>VLOOKUP($E80,'[24]Gui chi Quynh'!$C$7:$E$389,3,0)</f>
        <v>A4</v>
      </c>
      <c r="Y80" s="494">
        <f>VLOOKUP(X80,Sheet1!$B$2:$C$12,2,TRUE)</f>
        <v>7</v>
      </c>
      <c r="Z80" s="494" t="str">
        <f>VLOOKUP($E80,'[25]Gui chi Quynh'!$C$7:$E$388,3,0)</f>
        <v>A3</v>
      </c>
      <c r="AA80" s="494">
        <f>VLOOKUP(Z80,Sheet1!$B$2:$C$12,2,TRUE)</f>
        <v>8</v>
      </c>
      <c r="AB80" s="494" t="str">
        <f>VLOOKUP($E80,'T5'!$E$9:$AH$337,24,0)</f>
        <v>A4</v>
      </c>
      <c r="AC80" s="494">
        <f>VLOOKUP(AB80,Sheet1!$B$2:$C$12,2,TRUE)</f>
        <v>7</v>
      </c>
      <c r="AD80" s="494"/>
      <c r="AE80" s="494" t="e">
        <f>VLOOKUP(AD80,Sheet1!$B$2:$C$12,2,TRUE)</f>
        <v>#N/A</v>
      </c>
      <c r="AF80" s="592"/>
      <c r="AG80" s="709">
        <f t="shared" si="19"/>
        <v>7.4545454545454541</v>
      </c>
      <c r="AH80" s="709" t="str">
        <f t="shared" si="14"/>
        <v>11A*</v>
      </c>
      <c r="AI80" s="709">
        <f t="shared" si="16"/>
        <v>0</v>
      </c>
      <c r="AJ80" s="683"/>
      <c r="AK80" s="494" t="str">
        <f t="shared" si="17"/>
        <v>Tốt</v>
      </c>
      <c r="AL80" s="494" t="s">
        <v>966</v>
      </c>
      <c r="AM80" s="494" t="s">
        <v>966</v>
      </c>
      <c r="AN80" s="675"/>
      <c r="AO80" s="494"/>
      <c r="AP80" s="675"/>
      <c r="AQ80" s="494" t="str">
        <f t="shared" si="18"/>
        <v>Tốt</v>
      </c>
      <c r="AR80" s="675"/>
      <c r="AS80" s="675"/>
      <c r="AT80" s="494"/>
    </row>
    <row r="81" spans="1:47" s="684" customFormat="1" ht="24.95" customHeight="1" x14ac:dyDescent="0.25">
      <c r="A81" s="512" t="s">
        <v>1322</v>
      </c>
      <c r="B81" s="512">
        <f>COUNTIF($F$5:F81,F81)</f>
        <v>22</v>
      </c>
      <c r="C81" s="513" t="s">
        <v>985</v>
      </c>
      <c r="D81" s="519" t="s">
        <v>285</v>
      </c>
      <c r="E81" s="512" t="s">
        <v>428</v>
      </c>
      <c r="F81" s="494" t="s">
        <v>1600</v>
      </c>
      <c r="G81" s="494" t="s">
        <v>975</v>
      </c>
      <c r="H81" s="494" t="str">
        <f>VLOOKUP(E81,'[16]Gui chi Quynh'!$C$7:$E$387,3,0)</f>
        <v>A4</v>
      </c>
      <c r="I81" s="494">
        <f>VLOOKUP(H81,Sheet1!$B$2:$C$12,2,TRUE)</f>
        <v>7</v>
      </c>
      <c r="J81" s="494" t="str">
        <f>VLOOKUP($E81,'[17]Gui chi Quynh'!$C$7:$E$387,3,0)</f>
        <v>A4</v>
      </c>
      <c r="K81" s="494">
        <f>VLOOKUP(J81,Sheet1!$B$2:$C$12,2,TRUE)</f>
        <v>7</v>
      </c>
      <c r="L81" s="494" t="str">
        <f>VLOOKUP(E81,'[18]Gui chi Quynh'!$C$7:$F$385,3,0)</f>
        <v>A4</v>
      </c>
      <c r="M81" s="494">
        <f>VLOOKUP(L81,Sheet1!$B$2:$C$12,2,TRUE)</f>
        <v>7</v>
      </c>
      <c r="N81" s="494" t="str">
        <f>VLOOKUP(E81,'[19]Gui chi Quynh'!$C$7:$E$391,3,0)</f>
        <v>A4</v>
      </c>
      <c r="O81" s="494">
        <f>VLOOKUP(N81,Sheet1!$B$2:$C$12,2,TRUE)</f>
        <v>7</v>
      </c>
      <c r="P81" s="494" t="str">
        <f>VLOOKUP(E81,'[20]Gui chi Quynh'!$C$7:$E$391,3,0)</f>
        <v>A4</v>
      </c>
      <c r="Q81" s="494">
        <f>VLOOKUP(P81,Sheet1!$B$2:$C$12,2,TRUE)</f>
        <v>7</v>
      </c>
      <c r="R81" s="494" t="str">
        <f>VLOOKUP($E81,'[21]Gui chi Quynh'!$C$7:$E$390,3,0)</f>
        <v>A3</v>
      </c>
      <c r="S81" s="494">
        <f>VLOOKUP(R81,Sheet1!$B$2:$C$12,2,TRUE)</f>
        <v>8</v>
      </c>
      <c r="T81" s="494" t="str">
        <f>VLOOKUP($E81,'[22]Gui chi Quynh'!$C$7:$E$390,3,0)</f>
        <v>A3</v>
      </c>
      <c r="U81" s="494">
        <f>VLOOKUP(T81,Sheet1!$B$2:$C$12,2,TRUE)</f>
        <v>8</v>
      </c>
      <c r="V81" s="494" t="str">
        <f>VLOOKUP($E81,'[23]Gui chi Quynh'!$C$7:$E$389,3,0)</f>
        <v>A4</v>
      </c>
      <c r="W81" s="494">
        <f>VLOOKUP(V81,Sheet1!$B$2:$C$12,2,TRUE)</f>
        <v>7</v>
      </c>
      <c r="X81" s="494" t="str">
        <f>VLOOKUP($E81,'[24]Gui chi Quynh'!$C$7:$E$389,3,0)</f>
        <v>A3</v>
      </c>
      <c r="Y81" s="494">
        <f>VLOOKUP(X81,Sheet1!$B$2:$C$12,2,TRUE)</f>
        <v>8</v>
      </c>
      <c r="Z81" s="494" t="str">
        <f>VLOOKUP($E81,'[25]Gui chi Quynh'!$C$7:$E$388,3,0)</f>
        <v>A4</v>
      </c>
      <c r="AA81" s="494">
        <f>VLOOKUP(Z81,Sheet1!$B$2:$C$12,2,TRUE)</f>
        <v>7</v>
      </c>
      <c r="AB81" s="494" t="str">
        <f>VLOOKUP($E81,'T5'!$E$9:$AH$337,24,0)</f>
        <v>A4</v>
      </c>
      <c r="AC81" s="494">
        <f>VLOOKUP(AB81,Sheet1!$B$2:$C$12,2,TRUE)</f>
        <v>7</v>
      </c>
      <c r="AD81" s="494"/>
      <c r="AE81" s="494" t="e">
        <f>VLOOKUP(AD81,Sheet1!$B$2:$C$12,2,TRUE)</f>
        <v>#N/A</v>
      </c>
      <c r="AF81" s="592"/>
      <c r="AG81" s="709">
        <f t="shared" si="19"/>
        <v>7.2727272727272725</v>
      </c>
      <c r="AH81" s="709" t="str">
        <f t="shared" si="14"/>
        <v>11A*</v>
      </c>
      <c r="AI81" s="709">
        <f t="shared" si="16"/>
        <v>0</v>
      </c>
      <c r="AJ81" s="683"/>
      <c r="AK81" s="494" t="str">
        <f t="shared" si="17"/>
        <v>Tốt</v>
      </c>
      <c r="AL81" s="494" t="s">
        <v>966</v>
      </c>
      <c r="AM81" s="494" t="s">
        <v>966</v>
      </c>
      <c r="AN81" s="675"/>
      <c r="AO81" s="494"/>
      <c r="AP81" s="675"/>
      <c r="AQ81" s="494" t="str">
        <f t="shared" si="18"/>
        <v>Tốt</v>
      </c>
      <c r="AR81" s="675"/>
      <c r="AS81" s="675"/>
      <c r="AT81" s="494"/>
    </row>
    <row r="82" spans="1:47" s="684" customFormat="1" ht="24.95" customHeight="1" x14ac:dyDescent="0.25">
      <c r="A82" s="512" t="s">
        <v>1323</v>
      </c>
      <c r="B82" s="512">
        <f>COUNTIF($F$5:F171,F82)</f>
        <v>26</v>
      </c>
      <c r="C82" s="513" t="s">
        <v>985</v>
      </c>
      <c r="D82" s="519" t="s">
        <v>296</v>
      </c>
      <c r="E82" s="512" t="s">
        <v>430</v>
      </c>
      <c r="F82" s="494" t="s">
        <v>1600</v>
      </c>
      <c r="G82" s="494" t="s">
        <v>975</v>
      </c>
      <c r="H82" s="494" t="str">
        <f>VLOOKUP(E82,'[16]Gui chi Quynh'!$C$7:$E$387,3,0)</f>
        <v>A4</v>
      </c>
      <c r="I82" s="494">
        <f>VLOOKUP(H82,Sheet1!$B$2:$C$12,2,TRUE)</f>
        <v>7</v>
      </c>
      <c r="J82" s="494" t="str">
        <f>VLOOKUP($E82,'[17]Gui chi Quynh'!$C$7:$E$387,3,0)</f>
        <v>A3</v>
      </c>
      <c r="K82" s="494">
        <f>VLOOKUP(J82,Sheet1!$B$2:$C$12,2,TRUE)</f>
        <v>8</v>
      </c>
      <c r="L82" s="494" t="str">
        <f>VLOOKUP(E82,'[18]Gui chi Quynh'!$C$7:$F$385,3,0)</f>
        <v>A3</v>
      </c>
      <c r="M82" s="494">
        <f>VLOOKUP(L82,Sheet1!$B$2:$C$12,2,TRUE)</f>
        <v>8</v>
      </c>
      <c r="N82" s="494" t="str">
        <f>VLOOKUP(E82,'[19]Gui chi Quynh'!$C$7:$E$391,3,0)</f>
        <v>A4</v>
      </c>
      <c r="O82" s="494">
        <f>VLOOKUP(N82,Sheet1!$B$2:$C$12,2,TRUE)</f>
        <v>7</v>
      </c>
      <c r="P82" s="494" t="str">
        <f>VLOOKUP(E82,'[20]Gui chi Quynh'!$C$7:$E$391,3,0)</f>
        <v>A3</v>
      </c>
      <c r="Q82" s="494">
        <f>VLOOKUP(P82,Sheet1!$B$2:$C$12,2,TRUE)</f>
        <v>8</v>
      </c>
      <c r="R82" s="494" t="str">
        <f>VLOOKUP($E82,'[21]Gui chi Quynh'!$C$7:$E$390,3,0)</f>
        <v>A4</v>
      </c>
      <c r="S82" s="494">
        <f>VLOOKUP(R82,Sheet1!$B$2:$C$12,2,TRUE)</f>
        <v>7</v>
      </c>
      <c r="T82" s="494" t="str">
        <f>VLOOKUP($E82,'[22]Gui chi Quynh'!$C$7:$E$390,3,0)</f>
        <v>A3</v>
      </c>
      <c r="U82" s="494">
        <f>VLOOKUP(T82,Sheet1!$B$2:$C$12,2,TRUE)</f>
        <v>8</v>
      </c>
      <c r="V82" s="494" t="str">
        <f>VLOOKUP($E82,'[23]Gui chi Quynh'!$C$7:$E$389,3,0)</f>
        <v>A3</v>
      </c>
      <c r="W82" s="494">
        <f>VLOOKUP(V82,Sheet1!$B$2:$C$12,2,TRUE)</f>
        <v>8</v>
      </c>
      <c r="X82" s="494" t="str">
        <f>VLOOKUP($E82,'[24]Gui chi Quynh'!$C$7:$E$389,3,0)</f>
        <v>A4</v>
      </c>
      <c r="Y82" s="494">
        <f>VLOOKUP(X82,Sheet1!$B$2:$C$12,2,TRUE)</f>
        <v>7</v>
      </c>
      <c r="Z82" s="494" t="str">
        <f>VLOOKUP($E82,'[25]Gui chi Quynh'!$C$7:$E$388,3,0)</f>
        <v>A4</v>
      </c>
      <c r="AA82" s="494">
        <f>VLOOKUP(Z82,Sheet1!$B$2:$C$12,2,TRUE)</f>
        <v>7</v>
      </c>
      <c r="AB82" s="494" t="str">
        <f>VLOOKUP($E82,'T5'!$E$9:$AH$337,24,0)</f>
        <v>A4</v>
      </c>
      <c r="AC82" s="494">
        <f>VLOOKUP(AB82,Sheet1!$B$2:$C$12,2,TRUE)</f>
        <v>7</v>
      </c>
      <c r="AD82" s="494"/>
      <c r="AE82" s="494" t="e">
        <f>VLOOKUP(AD82,Sheet1!$B$2:$C$12,2,TRUE)</f>
        <v>#N/A</v>
      </c>
      <c r="AF82" s="592"/>
      <c r="AG82" s="709">
        <f t="shared" si="19"/>
        <v>7.4545454545454541</v>
      </c>
      <c r="AH82" s="709" t="str">
        <f t="shared" si="14"/>
        <v>11A*</v>
      </c>
      <c r="AI82" s="709">
        <f t="shared" si="16"/>
        <v>0</v>
      </c>
      <c r="AJ82" s="683"/>
      <c r="AK82" s="494" t="str">
        <f t="shared" si="17"/>
        <v>Tốt</v>
      </c>
      <c r="AL82" s="494" t="s">
        <v>966</v>
      </c>
      <c r="AM82" s="494" t="s">
        <v>966</v>
      </c>
      <c r="AN82" s="675"/>
      <c r="AO82" s="494"/>
      <c r="AP82" s="675"/>
      <c r="AQ82" s="494" t="str">
        <f t="shared" si="18"/>
        <v>Tốt</v>
      </c>
      <c r="AR82" s="675"/>
      <c r="AS82" s="675"/>
      <c r="AT82" s="494"/>
    </row>
    <row r="83" spans="1:47" s="684" customFormat="1" ht="36" customHeight="1" x14ac:dyDescent="0.25">
      <c r="A83" s="512" t="s">
        <v>1324</v>
      </c>
      <c r="B83" s="512">
        <f>COUNTIF($F$5:F83,F83)</f>
        <v>24</v>
      </c>
      <c r="C83" s="513" t="s">
        <v>984</v>
      </c>
      <c r="D83" s="519" t="s">
        <v>294</v>
      </c>
      <c r="E83" s="512" t="s">
        <v>429</v>
      </c>
      <c r="F83" s="494" t="s">
        <v>1600</v>
      </c>
      <c r="G83" s="494" t="s">
        <v>975</v>
      </c>
      <c r="H83" s="494" t="str">
        <f>VLOOKUP(E83,'[16]Gui chi Quynh'!$C$7:$E$387,3,0)</f>
        <v>A3</v>
      </c>
      <c r="I83" s="494">
        <f>VLOOKUP(H83,Sheet1!$B$2:$C$12,2,TRUE)</f>
        <v>8</v>
      </c>
      <c r="J83" s="494" t="str">
        <f>VLOOKUP($E83,'[17]Gui chi Quynh'!$C$7:$E$387,3,0)</f>
        <v>A4</v>
      </c>
      <c r="K83" s="494">
        <f>VLOOKUP(J83,Sheet1!$B$2:$C$12,2,TRUE)</f>
        <v>7</v>
      </c>
      <c r="L83" s="494" t="str">
        <f>VLOOKUP(E83,'[18]Gui chi Quynh'!$C$7:$F$385,3,0)</f>
        <v>A4</v>
      </c>
      <c r="M83" s="494">
        <f>VLOOKUP(L83,Sheet1!$B$2:$C$12,2,TRUE)</f>
        <v>7</v>
      </c>
      <c r="N83" s="494" t="str">
        <f>VLOOKUP(E83,'[19]Gui chi Quynh'!$C$7:$E$391,3,0)</f>
        <v>A4</v>
      </c>
      <c r="O83" s="494">
        <f>VLOOKUP(N83,Sheet1!$B$2:$C$12,2,TRUE)</f>
        <v>7</v>
      </c>
      <c r="P83" s="494" t="str">
        <f>VLOOKUP(E83,'[20]Gui chi Quynh'!$C$7:$E$391,3,0)</f>
        <v>B1</v>
      </c>
      <c r="Q83" s="494">
        <f>VLOOKUP(P83,Sheet1!$B$2:$C$12,2,TRUE)</f>
        <v>6</v>
      </c>
      <c r="R83" s="494" t="str">
        <f>VLOOKUP($E83,'[21]Gui chi Quynh'!$C$7:$E$390,3,0)</f>
        <v>A3</v>
      </c>
      <c r="S83" s="494">
        <f>VLOOKUP(R83,Sheet1!$B$2:$C$12,2,TRUE)</f>
        <v>8</v>
      </c>
      <c r="T83" s="494" t="str">
        <f>VLOOKUP($E83,'[22]Gui chi Quynh'!$C$7:$E$390,3,0)</f>
        <v>A3</v>
      </c>
      <c r="U83" s="494">
        <f>VLOOKUP(T83,Sheet1!$B$2:$C$12,2,TRUE)</f>
        <v>8</v>
      </c>
      <c r="V83" s="494" t="str">
        <f>VLOOKUP($E83,'[23]Gui chi Quynh'!$C$7:$E$389,3,0)</f>
        <v>A3</v>
      </c>
      <c r="W83" s="494">
        <f>VLOOKUP(V83,Sheet1!$B$2:$C$12,2,TRUE)</f>
        <v>8</v>
      </c>
      <c r="X83" s="494" t="str">
        <f>VLOOKUP($E83,'[24]Gui chi Quynh'!$C$7:$E$389,3,0)</f>
        <v>A3</v>
      </c>
      <c r="Y83" s="494">
        <f>VLOOKUP(X83,Sheet1!$B$2:$C$12,2,TRUE)</f>
        <v>8</v>
      </c>
      <c r="Z83" s="494" t="str">
        <f>VLOOKUP($E83,'[25]Gui chi Quynh'!$C$7:$E$388,3,0)</f>
        <v>A4</v>
      </c>
      <c r="AA83" s="494">
        <f>VLOOKUP(Z83,Sheet1!$B$2:$C$12,2,TRUE)</f>
        <v>7</v>
      </c>
      <c r="AB83" s="494" t="str">
        <f>VLOOKUP($E83,'T5'!$E$9:$AH$337,24,0)</f>
        <v>B2</v>
      </c>
      <c r="AC83" s="494">
        <f>VLOOKUP(AB83,Sheet1!$B$2:$C$12,2,TRUE)</f>
        <v>5</v>
      </c>
      <c r="AD83" s="494"/>
      <c r="AE83" s="494" t="e">
        <f>VLOOKUP(AD83,Sheet1!$B$2:$C$12,2,TRUE)</f>
        <v>#N/A</v>
      </c>
      <c r="AF83" s="592"/>
      <c r="AG83" s="709">
        <f t="shared" si="19"/>
        <v>7.1818181818181817</v>
      </c>
      <c r="AH83" s="709" t="str">
        <f t="shared" si="14"/>
        <v xml:space="preserve">9A* </v>
      </c>
      <c r="AI83" s="709">
        <f t="shared" si="16"/>
        <v>2</v>
      </c>
      <c r="AJ83" s="683"/>
      <c r="AK83" s="494" t="str">
        <f t="shared" si="17"/>
        <v>Tốt</v>
      </c>
      <c r="AL83" s="494" t="s">
        <v>966</v>
      </c>
      <c r="AM83" s="494" t="s">
        <v>966</v>
      </c>
      <c r="AN83" s="675"/>
      <c r="AO83" s="494"/>
      <c r="AP83" s="675"/>
      <c r="AQ83" s="494" t="str">
        <f t="shared" si="18"/>
        <v>Tốt</v>
      </c>
      <c r="AR83" s="675"/>
      <c r="AS83" s="675"/>
      <c r="AT83" s="494"/>
    </row>
    <row r="84" spans="1:47" s="684" customFormat="1" ht="24.95" customHeight="1" x14ac:dyDescent="0.25">
      <c r="A84" s="512" t="s">
        <v>1325</v>
      </c>
      <c r="B84" s="512">
        <f>COUNTIF($F$5:F84,F84)</f>
        <v>25</v>
      </c>
      <c r="C84" s="513" t="s">
        <v>985</v>
      </c>
      <c r="D84" s="710" t="s">
        <v>383</v>
      </c>
      <c r="E84" s="512" t="s">
        <v>725</v>
      </c>
      <c r="F84" s="494" t="s">
        <v>1600</v>
      </c>
      <c r="G84" s="494" t="s">
        <v>975</v>
      </c>
      <c r="H84" s="494" t="str">
        <f>VLOOKUP(E84,'[16]Gui chi Quynh'!$C$7:$E$387,3,0)</f>
        <v>A4</v>
      </c>
      <c r="I84" s="494">
        <f>VLOOKUP(H84,Sheet1!$B$2:$C$12,2,TRUE)</f>
        <v>7</v>
      </c>
      <c r="J84" s="494" t="str">
        <f>VLOOKUP($E84,'[17]Gui chi Quynh'!$C$7:$E$387,3,0)</f>
        <v>A4</v>
      </c>
      <c r="K84" s="494">
        <f>VLOOKUP(J84,Sheet1!$B$2:$C$12,2,TRUE)</f>
        <v>7</v>
      </c>
      <c r="L84" s="494" t="str">
        <f>VLOOKUP(E84,'[18]Gui chi Quynh'!$C$7:$F$385,3,0)</f>
        <v>A4</v>
      </c>
      <c r="M84" s="494">
        <f>VLOOKUP(L84,Sheet1!$B$2:$C$12,2,TRUE)</f>
        <v>7</v>
      </c>
      <c r="N84" s="494" t="str">
        <f>VLOOKUP(E84,'[19]Gui chi Quynh'!$C$7:$E$391,3,0)</f>
        <v>A4</v>
      </c>
      <c r="O84" s="494">
        <f>VLOOKUP(N84,Sheet1!$B$2:$C$12,2,TRUE)</f>
        <v>7</v>
      </c>
      <c r="P84" s="494" t="str">
        <f>VLOOKUP(E84,'[20]Gui chi Quynh'!$C$7:$E$391,3,0)</f>
        <v>A4</v>
      </c>
      <c r="Q84" s="494">
        <f>VLOOKUP(P84,Sheet1!$B$2:$C$12,2,TRUE)</f>
        <v>7</v>
      </c>
      <c r="R84" s="494" t="str">
        <f>VLOOKUP($E84,'[21]Gui chi Quynh'!$C$7:$E$390,3,0)</f>
        <v>A4</v>
      </c>
      <c r="S84" s="494">
        <f>VLOOKUP(R84,Sheet1!$B$2:$C$12,2,TRUE)</f>
        <v>7</v>
      </c>
      <c r="T84" s="494" t="str">
        <f>VLOOKUP($E84,'[22]Gui chi Quynh'!$C$7:$E$390,3,0)</f>
        <v>A3</v>
      </c>
      <c r="U84" s="494">
        <f>VLOOKUP(T84,Sheet1!$B$2:$C$12,2,TRUE)</f>
        <v>8</v>
      </c>
      <c r="V84" s="494" t="str">
        <f>VLOOKUP($E84,'[23]Gui chi Quynh'!$C$7:$E$389,3,0)</f>
        <v>A4</v>
      </c>
      <c r="W84" s="494">
        <f>VLOOKUP(V84,Sheet1!$B$2:$C$12,2,TRUE)</f>
        <v>7</v>
      </c>
      <c r="X84" s="494" t="str">
        <f>VLOOKUP($E84,'[24]Gui chi Quynh'!$C$7:$E$389,3,0)</f>
        <v>A4</v>
      </c>
      <c r="Y84" s="494">
        <f>VLOOKUP(X84,Sheet1!$B$2:$C$12,2,TRUE)</f>
        <v>7</v>
      </c>
      <c r="Z84" s="494" t="str">
        <f>VLOOKUP($E84,'[25]Gui chi Quynh'!$C$7:$E$388,3,0)</f>
        <v>A4</v>
      </c>
      <c r="AA84" s="494">
        <f>VLOOKUP(Z84,Sheet1!$B$2:$C$12,2,TRUE)</f>
        <v>7</v>
      </c>
      <c r="AB84" s="494" t="str">
        <f>VLOOKUP($E84,'T5'!$E$9:$AH$337,24,0)</f>
        <v>A4</v>
      </c>
      <c r="AC84" s="494">
        <f>VLOOKUP(AB84,Sheet1!$B$2:$C$12,2,TRUE)</f>
        <v>7</v>
      </c>
      <c r="AD84" s="494"/>
      <c r="AE84" s="494" t="e">
        <f>VLOOKUP(AD84,Sheet1!$B$2:$C$12,2,TRUE)</f>
        <v>#N/A</v>
      </c>
      <c r="AF84" s="592"/>
      <c r="AG84" s="709">
        <f t="shared" si="19"/>
        <v>7.0909090909090908</v>
      </c>
      <c r="AH84" s="709" t="str">
        <f t="shared" si="14"/>
        <v>11A*</v>
      </c>
      <c r="AI84" s="709">
        <f t="shared" si="16"/>
        <v>0</v>
      </c>
      <c r="AJ84" s="683"/>
      <c r="AK84" s="494" t="str">
        <f t="shared" si="17"/>
        <v>Tốt</v>
      </c>
      <c r="AL84" s="494" t="s">
        <v>966</v>
      </c>
      <c r="AM84" s="494" t="s">
        <v>966</v>
      </c>
      <c r="AN84" s="675"/>
      <c r="AO84" s="494"/>
      <c r="AP84" s="675"/>
      <c r="AQ84" s="494" t="str">
        <f t="shared" si="18"/>
        <v>Tốt</v>
      </c>
      <c r="AR84" s="675"/>
      <c r="AS84" s="675"/>
      <c r="AT84" s="494"/>
    </row>
    <row r="85" spans="1:47" s="684" customFormat="1" ht="24.95" customHeight="1" x14ac:dyDescent="0.25">
      <c r="A85" s="512" t="s">
        <v>1326</v>
      </c>
      <c r="B85" s="512">
        <f>COUNTIF($F$5:F85,F85)</f>
        <v>26</v>
      </c>
      <c r="C85" s="513" t="s">
        <v>985</v>
      </c>
      <c r="D85" s="552" t="s">
        <v>357</v>
      </c>
      <c r="E85" s="520" t="s">
        <v>432</v>
      </c>
      <c r="F85" s="494" t="s">
        <v>1600</v>
      </c>
      <c r="G85" s="494" t="s">
        <v>975</v>
      </c>
      <c r="H85" s="836" t="str">
        <f>VLOOKUP(E85,'[16]Gui chi Quynh'!$C$7:$E$387,3,0)</f>
        <v>B1</v>
      </c>
      <c r="I85" s="494">
        <f>VLOOKUP(H85,Sheet1!$B$2:$C$12,2,TRUE)</f>
        <v>6</v>
      </c>
      <c r="J85" s="494" t="str">
        <f>VLOOKUP($E85,'[17]Gui chi Quynh'!$C$7:$E$387,3,0)</f>
        <v>A2</v>
      </c>
      <c r="K85" s="494">
        <f>VLOOKUP(J85,Sheet1!$B$2:$C$12,2,TRUE)</f>
        <v>9</v>
      </c>
      <c r="L85" s="494" t="str">
        <f>VLOOKUP(E85,'[18]Gui chi Quynh'!$C$7:$F$385,3,0)</f>
        <v>A3</v>
      </c>
      <c r="M85" s="494">
        <f>VLOOKUP(L85,Sheet1!$B$2:$C$12,2,TRUE)</f>
        <v>8</v>
      </c>
      <c r="N85" s="494" t="str">
        <f>VLOOKUP(E85,'[19]Gui chi Quynh'!$C$7:$E$391,3,0)</f>
        <v>A2</v>
      </c>
      <c r="O85" s="494">
        <f>VLOOKUP(N85,Sheet1!$B$2:$C$12,2,TRUE)</f>
        <v>9</v>
      </c>
      <c r="P85" s="494" t="str">
        <f>VLOOKUP(E85,'[20]Gui chi Quynh'!$C$7:$E$391,3,0)</f>
        <v>A2</v>
      </c>
      <c r="Q85" s="494">
        <f>VLOOKUP(P85,Sheet1!$B$2:$C$12,2,TRUE)</f>
        <v>9</v>
      </c>
      <c r="R85" s="494" t="str">
        <f>VLOOKUP($E85,'[21]Gui chi Quynh'!$C$7:$E$390,3,0)</f>
        <v>A3</v>
      </c>
      <c r="S85" s="494">
        <f>VLOOKUP(R85,Sheet1!$B$2:$C$12,2,TRUE)</f>
        <v>8</v>
      </c>
      <c r="T85" s="494" t="str">
        <f>VLOOKUP($E85,'[22]Gui chi Quynh'!$C$7:$E$390,3,0)</f>
        <v>A2</v>
      </c>
      <c r="U85" s="494">
        <f>VLOOKUP(T85,Sheet1!$B$2:$C$12,2,TRUE)</f>
        <v>9</v>
      </c>
      <c r="V85" s="494" t="str">
        <f>VLOOKUP($E85,'[23]Gui chi Quynh'!$C$7:$E$389,3,0)</f>
        <v>A2</v>
      </c>
      <c r="W85" s="494">
        <f>VLOOKUP(V85,Sheet1!$B$2:$C$12,2,TRUE)</f>
        <v>9</v>
      </c>
      <c r="X85" s="494" t="str">
        <f>VLOOKUP($E85,'[24]Gui chi Quynh'!$C$7:$E$389,3,0)</f>
        <v>A3</v>
      </c>
      <c r="Y85" s="494">
        <f>VLOOKUP(X85,Sheet1!$B$2:$C$12,2,TRUE)</f>
        <v>8</v>
      </c>
      <c r="Z85" s="494" t="str">
        <f>VLOOKUP($E85,'[25]Gui chi Quynh'!$C$7:$E$388,3,0)</f>
        <v>A2</v>
      </c>
      <c r="AA85" s="494">
        <f>VLOOKUP(Z85,Sheet1!$B$2:$C$12,2,TRUE)</f>
        <v>9</v>
      </c>
      <c r="AB85" s="494" t="str">
        <f>VLOOKUP($E85,'T5'!$E$9:$AH$337,24,0)</f>
        <v>A4</v>
      </c>
      <c r="AC85" s="494">
        <f>VLOOKUP(AB85,Sheet1!$B$2:$C$12,2,TRUE)</f>
        <v>7</v>
      </c>
      <c r="AD85" s="494"/>
      <c r="AE85" s="494" t="e">
        <f>VLOOKUP(AD85,Sheet1!$B$2:$C$12,2,TRUE)</f>
        <v>#N/A</v>
      </c>
      <c r="AF85" s="592"/>
      <c r="AG85" s="709">
        <f t="shared" si="19"/>
        <v>8.2727272727272734</v>
      </c>
      <c r="AH85" s="709" t="str">
        <f>LEFT((COUNTIF($H85:$AC85,"A*")&amp;"A*")&amp;" + "&amp;(COUNTIF($H85:$AC85,"B*")&amp;"B*")&amp;" + "&amp;(COUNTIF($H85:$AC85,"C*")&amp;"C*")&amp;" +  "&amp;(COUNTIF($H85:$AC85,"D")&amp;"D")&amp; " +  "&amp;(COUNTIF($H85:$AC85,"E")&amp;"E"),10)</f>
        <v>10A* + 1B*</v>
      </c>
      <c r="AI85" s="709">
        <f t="shared" si="16"/>
        <v>1</v>
      </c>
      <c r="AJ85" s="683"/>
      <c r="AK85" s="494" t="str">
        <f t="shared" si="17"/>
        <v>Tốt</v>
      </c>
      <c r="AL85" s="494" t="s">
        <v>966</v>
      </c>
      <c r="AM85" s="494" t="s">
        <v>966</v>
      </c>
      <c r="AN85" s="675"/>
      <c r="AO85" s="494"/>
      <c r="AP85" s="675"/>
      <c r="AQ85" s="494" t="str">
        <f t="shared" si="18"/>
        <v>Tốt</v>
      </c>
      <c r="AR85" s="675"/>
      <c r="AS85" s="675"/>
      <c r="AT85" s="494"/>
    </row>
    <row r="86" spans="1:47" s="684" customFormat="1" ht="24.95" customHeight="1" x14ac:dyDescent="0.25">
      <c r="A86" s="512" t="s">
        <v>1327</v>
      </c>
      <c r="B86" s="512">
        <f>COUNTIF($F$5:F194,F86)</f>
        <v>15</v>
      </c>
      <c r="C86" s="513" t="s">
        <v>984</v>
      </c>
      <c r="D86" s="552" t="s">
        <v>368</v>
      </c>
      <c r="E86" s="551" t="s">
        <v>514</v>
      </c>
      <c r="F86" s="494" t="s">
        <v>1598</v>
      </c>
      <c r="G86" s="494" t="s">
        <v>974</v>
      </c>
      <c r="H86" s="494" t="str">
        <f>VLOOKUP(E86,'[16]Gui chi Quynh'!$C$7:$E$387,3,0)</f>
        <v>A1</v>
      </c>
      <c r="I86" s="494">
        <f>VLOOKUP(H86,Sheet1!$B$2:$C$12,2,TRUE)</f>
        <v>10</v>
      </c>
      <c r="J86" s="494" t="str">
        <f>VLOOKUP($E86,'[17]Gui chi Quynh'!$C$7:$E$387,3,0)</f>
        <v>A1</v>
      </c>
      <c r="K86" s="494">
        <f>VLOOKUP(J86,Sheet1!$B$2:$C$12,2,TRUE)</f>
        <v>10</v>
      </c>
      <c r="L86" s="494" t="str">
        <f>VLOOKUP(E86,'[18]Gui chi Quynh'!$C$7:$F$385,3,0)</f>
        <v>A1</v>
      </c>
      <c r="M86" s="494">
        <f>VLOOKUP(L86,Sheet1!$B$2:$C$12,2,TRUE)</f>
        <v>10</v>
      </c>
      <c r="N86" s="494" t="str">
        <f>VLOOKUP(E86,'[19]Gui chi Quynh'!$C$7:$E$391,3,0)</f>
        <v>A1</v>
      </c>
      <c r="O86" s="494">
        <f>VLOOKUP(N86,Sheet1!$B$2:$C$12,2,TRUE)</f>
        <v>10</v>
      </c>
      <c r="P86" s="494" t="str">
        <f>VLOOKUP(E86,'[20]Gui chi Quynh'!$C$7:$E$391,3,0)</f>
        <v>A1</v>
      </c>
      <c r="Q86" s="494">
        <f>VLOOKUP(P86,Sheet1!$B$2:$C$12,2,TRUE)</f>
        <v>10</v>
      </c>
      <c r="R86" s="494" t="str">
        <f>VLOOKUP($E86,'[21]Gui chi Quynh'!$C$7:$E$390,3,0)</f>
        <v>A1</v>
      </c>
      <c r="S86" s="494">
        <f>VLOOKUP(R86,Sheet1!$B$2:$C$12,2,TRUE)</f>
        <v>10</v>
      </c>
      <c r="T86" s="494" t="str">
        <f>VLOOKUP($E86,'[22]Gui chi Quynh'!$C$7:$E$390,3,0)</f>
        <v>A1</v>
      </c>
      <c r="U86" s="494">
        <f>VLOOKUP(T86,Sheet1!$B$2:$C$12,2,TRUE)</f>
        <v>10</v>
      </c>
      <c r="V86" s="494" t="str">
        <f>VLOOKUP($E86,'[23]Gui chi Quynh'!$C$7:$E$389,3,0)</f>
        <v>A1</v>
      </c>
      <c r="W86" s="494">
        <f>VLOOKUP(V86,Sheet1!$B$2:$C$12,2,TRUE)</f>
        <v>10</v>
      </c>
      <c r="X86" s="494" t="str">
        <f>VLOOKUP($E86,'[24]Gui chi Quynh'!$C$7:$E$389,3,0)</f>
        <v>A1</v>
      </c>
      <c r="Y86" s="494">
        <f>VLOOKUP(X86,Sheet1!$B$2:$C$12,2,TRUE)</f>
        <v>10</v>
      </c>
      <c r="Z86" s="494" t="str">
        <f>VLOOKUP($E86,'[25]Gui chi Quynh'!$C$7:$E$388,3,0)</f>
        <v>A1</v>
      </c>
      <c r="AA86" s="494">
        <f>VLOOKUP(Z86,Sheet1!$B$2:$C$12,2,TRUE)</f>
        <v>10</v>
      </c>
      <c r="AB86" s="494" t="str">
        <f>VLOOKUP($E86,'T5'!$E$9:$AH$337,24,0)</f>
        <v>A1</v>
      </c>
      <c r="AC86" s="494">
        <f>VLOOKUP(AB86,Sheet1!$B$2:$C$12,2,TRUE)</f>
        <v>10</v>
      </c>
      <c r="AD86" s="494"/>
      <c r="AE86" s="494" t="e">
        <f>VLOOKUP(AD86,Sheet1!$B$2:$C$12,2,TRUE)</f>
        <v>#N/A</v>
      </c>
      <c r="AF86" s="592" t="str">
        <f>VLOOKUP($E86,'[26]Tong hop ket qua'!$E$19:$M$219,9,0)</f>
        <v>Tốt</v>
      </c>
      <c r="AG86" s="709">
        <f t="shared" ref="AG86:AG113" si="20">ROUND(AVERAGE($H86:$AC86),1)</f>
        <v>10</v>
      </c>
      <c r="AH86" s="709" t="str">
        <f t="shared" ref="AH86:AH113" si="21">LEFT((COUNTIF($H86:$AC86,"A*")&amp;"A*")&amp;" + "&amp;(COUNTIF($H86:$AC86,"B*")&amp;"B*")&amp;" + "&amp;(COUNTIF($H86:$AC86,"C*")&amp;"C*")&amp;" +  "&amp;(COUNTIF($H86:$AC86,"D")&amp;"D")&amp; " +  "&amp;(COUNTIF($H86:$AC86,"E")&amp;"E"),4)</f>
        <v>11A*</v>
      </c>
      <c r="AI86" s="709">
        <f t="shared" si="16"/>
        <v>0</v>
      </c>
      <c r="AJ86" s="683"/>
      <c r="AK86" s="494" t="str">
        <f t="shared" si="17"/>
        <v>Xuất sắc</v>
      </c>
      <c r="AL86" s="494" t="str">
        <f>VLOOKUP($E86,'cac dv gui'!$C$90:$AC$104,25,0)</f>
        <v>Xuất sắc</v>
      </c>
      <c r="AM86" s="494" t="str">
        <f>VLOOKUP($E86,'cac dv gui'!$C$90:$AC$104,26,0)</f>
        <v>Xuất sắc</v>
      </c>
      <c r="AN86" s="675"/>
      <c r="AO86" s="494" t="s">
        <v>1130</v>
      </c>
      <c r="AP86" s="675"/>
      <c r="AQ86" s="494" t="str">
        <f t="shared" si="18"/>
        <v>Xuất sắc</v>
      </c>
      <c r="AR86" s="675"/>
      <c r="AS86" s="675"/>
      <c r="AT86" s="494"/>
      <c r="AU86" s="684" t="s">
        <v>390</v>
      </c>
    </row>
    <row r="87" spans="1:47" s="684" customFormat="1" ht="24.95" customHeight="1" x14ac:dyDescent="0.25">
      <c r="A87" s="512" t="s">
        <v>1328</v>
      </c>
      <c r="B87" s="512">
        <f>COUNTIF($F$5:F326,F87)</f>
        <v>15</v>
      </c>
      <c r="C87" s="513" t="s">
        <v>984</v>
      </c>
      <c r="D87" s="514" t="s">
        <v>186</v>
      </c>
      <c r="E87" s="520" t="s">
        <v>640</v>
      </c>
      <c r="F87" s="494" t="s">
        <v>1598</v>
      </c>
      <c r="G87" s="518" t="s">
        <v>974</v>
      </c>
      <c r="H87" s="494" t="str">
        <f>VLOOKUP(E87,'[16]Gui chi Quynh'!$C$7:$E$387,3,0)</f>
        <v>A1</v>
      </c>
      <c r="I87" s="494">
        <f>VLOOKUP(H87,Sheet1!$B$2:$C$12,2,TRUE)</f>
        <v>10</v>
      </c>
      <c r="J87" s="494" t="str">
        <f>VLOOKUP($E87,'[17]Gui chi Quynh'!$C$7:$E$387,3,0)</f>
        <v>A4</v>
      </c>
      <c r="K87" s="494">
        <f>VLOOKUP(J87,Sheet1!$B$2:$C$12,2,TRUE)</f>
        <v>7</v>
      </c>
      <c r="L87" s="494" t="str">
        <f>VLOOKUP(E87,'[18]Gui chi Quynh'!$C$7:$F$385,3,0)</f>
        <v>A1</v>
      </c>
      <c r="M87" s="494">
        <f>VLOOKUP(L87,Sheet1!$B$2:$C$12,2,TRUE)</f>
        <v>10</v>
      </c>
      <c r="N87" s="494" t="str">
        <f>VLOOKUP(E87,'[19]Gui chi Quynh'!$C$7:$E$391,3,0)</f>
        <v>A1</v>
      </c>
      <c r="O87" s="494">
        <f>VLOOKUP(N87,Sheet1!$B$2:$C$12,2,TRUE)</f>
        <v>10</v>
      </c>
      <c r="P87" s="494" t="str">
        <f>VLOOKUP(E87,'[20]Gui chi Quynh'!$C$7:$E$391,3,0)</f>
        <v>A1</v>
      </c>
      <c r="Q87" s="494">
        <f>VLOOKUP(P87,Sheet1!$B$2:$C$12,2,TRUE)</f>
        <v>10</v>
      </c>
      <c r="R87" s="494" t="str">
        <f>VLOOKUP($E87,'[21]Gui chi Quynh'!$C$7:$E$390,3,0)</f>
        <v>A1</v>
      </c>
      <c r="S87" s="494">
        <f>VLOOKUP(R87,Sheet1!$B$2:$C$12,2,TRUE)</f>
        <v>10</v>
      </c>
      <c r="T87" s="494" t="str">
        <f>VLOOKUP($E87,'[22]Gui chi Quynh'!$C$7:$E$390,3,0)</f>
        <v>A1</v>
      </c>
      <c r="U87" s="494">
        <f>VLOOKUP(T87,Sheet1!$B$2:$C$12,2,TRUE)</f>
        <v>10</v>
      </c>
      <c r="V87" s="494" t="str">
        <f>VLOOKUP($E87,'[23]Gui chi Quynh'!$C$7:$E$389,3,0)</f>
        <v>A1</v>
      </c>
      <c r="W87" s="494">
        <f>VLOOKUP(V87,Sheet1!$B$2:$C$12,2,TRUE)</f>
        <v>10</v>
      </c>
      <c r="X87" s="494" t="str">
        <f>VLOOKUP($E87,'[24]Gui chi Quynh'!$C$7:$E$389,3,0)</f>
        <v>A1</v>
      </c>
      <c r="Y87" s="494">
        <f>VLOOKUP(X87,Sheet1!$B$2:$C$12,2,TRUE)</f>
        <v>10</v>
      </c>
      <c r="Z87" s="494" t="str">
        <f>VLOOKUP($E87,'[25]Gui chi Quynh'!$C$7:$E$388,3,0)</f>
        <v>A1</v>
      </c>
      <c r="AA87" s="494">
        <f>VLOOKUP(Z87,Sheet1!$B$2:$C$12,2,TRUE)</f>
        <v>10</v>
      </c>
      <c r="AB87" s="494" t="str">
        <f>VLOOKUP($E87,'T5'!$E$9:$AH$337,24,0)</f>
        <v>A1</v>
      </c>
      <c r="AC87" s="494">
        <f>VLOOKUP(AB87,Sheet1!$B$2:$C$12,2,TRUE)</f>
        <v>10</v>
      </c>
      <c r="AD87" s="494"/>
      <c r="AE87" s="494" t="e">
        <f>VLOOKUP(AD87,Sheet1!$B$2:$C$12,2,TRUE)</f>
        <v>#N/A</v>
      </c>
      <c r="AF87" s="592" t="str">
        <f>VLOOKUP($E87,'[26]Tong hop ket qua'!$E$19:$M$219,9,0)</f>
        <v>Xuất sắc</v>
      </c>
      <c r="AG87" s="709">
        <f t="shared" si="20"/>
        <v>9.6999999999999993</v>
      </c>
      <c r="AH87" s="709" t="str">
        <f t="shared" si="21"/>
        <v>11A*</v>
      </c>
      <c r="AI87" s="709">
        <f t="shared" si="16"/>
        <v>0</v>
      </c>
      <c r="AJ87" s="683"/>
      <c r="AK87" s="494" t="str">
        <f t="shared" si="17"/>
        <v>Xuất sắc</v>
      </c>
      <c r="AL87" s="494" t="str">
        <f>VLOOKUP($E87,'cac dv gui'!$C$90:$AC$104,25,0)</f>
        <v>Xuất sắc</v>
      </c>
      <c r="AM87" s="494" t="str">
        <f>VLOOKUP($E87,'cac dv gui'!$C$90:$AC$104,26,0)</f>
        <v>Xuất sắc</v>
      </c>
      <c r="AN87" s="675"/>
      <c r="AO87" s="494" t="s">
        <v>1130</v>
      </c>
      <c r="AP87" s="675"/>
      <c r="AQ87" s="494" t="str">
        <f t="shared" si="18"/>
        <v>Xuất sắc</v>
      </c>
      <c r="AR87" s="675"/>
      <c r="AS87" s="675"/>
      <c r="AT87" s="494"/>
      <c r="AU87" s="684" t="s">
        <v>390</v>
      </c>
    </row>
    <row r="88" spans="1:47" s="684" customFormat="1" ht="59.25" customHeight="1" x14ac:dyDescent="0.25">
      <c r="A88" s="512" t="s">
        <v>1329</v>
      </c>
      <c r="B88" s="512">
        <f>COUNTIF($F$5:F88,F88)</f>
        <v>3</v>
      </c>
      <c r="C88" s="513" t="s">
        <v>984</v>
      </c>
      <c r="D88" s="514" t="s">
        <v>58</v>
      </c>
      <c r="E88" s="512" t="s">
        <v>472</v>
      </c>
      <c r="F88" s="494" t="s">
        <v>1598</v>
      </c>
      <c r="G88" s="494" t="s">
        <v>974</v>
      </c>
      <c r="H88" s="494" t="str">
        <f>VLOOKUP(E88,'[16]Gui chi Quynh'!$C$7:$E$387,3,0)</f>
        <v>A1</v>
      </c>
      <c r="I88" s="494">
        <f>VLOOKUP(H88,Sheet1!$B$2:$C$12,2,TRUE)</f>
        <v>10</v>
      </c>
      <c r="J88" s="494" t="str">
        <f>VLOOKUP($E88,'[17]Gui chi Quynh'!$C$7:$E$387,3,0)</f>
        <v>A1</v>
      </c>
      <c r="K88" s="494">
        <f>VLOOKUP(J88,Sheet1!$B$2:$C$12,2,TRUE)</f>
        <v>10</v>
      </c>
      <c r="L88" s="494" t="str">
        <f>VLOOKUP(E88,'[18]Gui chi Quynh'!$C$7:$F$385,3,0)</f>
        <v>A1</v>
      </c>
      <c r="M88" s="494">
        <f>VLOOKUP(L88,Sheet1!$B$2:$C$12,2,TRUE)</f>
        <v>10</v>
      </c>
      <c r="N88" s="494" t="str">
        <f>VLOOKUP(E88,'[19]Gui chi Quynh'!$C$7:$E$391,3,0)</f>
        <v>A1</v>
      </c>
      <c r="O88" s="494">
        <f>VLOOKUP(N88,Sheet1!$B$2:$C$12,2,TRUE)</f>
        <v>10</v>
      </c>
      <c r="P88" s="494" t="str">
        <f>VLOOKUP(E88,'[20]Gui chi Quynh'!$C$7:$E$391,3,0)</f>
        <v>A1</v>
      </c>
      <c r="Q88" s="494">
        <f>VLOOKUP(P88,Sheet1!$B$2:$C$12,2,TRUE)</f>
        <v>10</v>
      </c>
      <c r="R88" s="494" t="str">
        <f>VLOOKUP($E88,'[21]Gui chi Quynh'!$C$7:$E$390,3,0)</f>
        <v>A1</v>
      </c>
      <c r="S88" s="494">
        <f>VLOOKUP(R88,Sheet1!$B$2:$C$12,2,TRUE)</f>
        <v>10</v>
      </c>
      <c r="T88" s="494" t="str">
        <f>VLOOKUP($E88,'[22]Gui chi Quynh'!$C$7:$E$390,3,0)</f>
        <v>A1</v>
      </c>
      <c r="U88" s="494">
        <f>VLOOKUP(T88,Sheet1!$B$2:$C$12,2,TRUE)</f>
        <v>10</v>
      </c>
      <c r="V88" s="494" t="str">
        <f>VLOOKUP($E88,'[23]Gui chi Quynh'!$C$7:$E$389,3,0)</f>
        <v>A1</v>
      </c>
      <c r="W88" s="494">
        <f>VLOOKUP(V88,Sheet1!$B$2:$C$12,2,TRUE)</f>
        <v>10</v>
      </c>
      <c r="X88" s="494" t="str">
        <f>VLOOKUP($E88,'[24]Gui chi Quynh'!$C$7:$E$389,3,0)</f>
        <v>A1</v>
      </c>
      <c r="Y88" s="494">
        <f>VLOOKUP(X88,Sheet1!$B$2:$C$12,2,TRUE)</f>
        <v>10</v>
      </c>
      <c r="Z88" s="494" t="str">
        <f>VLOOKUP($E88,'[25]Gui chi Quynh'!$C$7:$E$388,3,0)</f>
        <v>A1</v>
      </c>
      <c r="AA88" s="494">
        <f>VLOOKUP(Z88,Sheet1!$B$2:$C$12,2,TRUE)</f>
        <v>10</v>
      </c>
      <c r="AB88" s="494" t="str">
        <f>VLOOKUP($E88,'T5'!$E$9:$AH$337,24,0)</f>
        <v>A1</v>
      </c>
      <c r="AC88" s="494">
        <f>VLOOKUP(AB88,Sheet1!$B$2:$C$12,2,TRUE)</f>
        <v>10</v>
      </c>
      <c r="AD88" s="494"/>
      <c r="AE88" s="494" t="e">
        <f>VLOOKUP(AD88,Sheet1!$B$2:$C$12,2,TRUE)</f>
        <v>#N/A</v>
      </c>
      <c r="AF88" s="592" t="str">
        <f>VLOOKUP($E88,'[26]Tong hop ket qua'!$E$19:$M$219,9,0)</f>
        <v>Tốt</v>
      </c>
      <c r="AG88" s="709">
        <f t="shared" si="20"/>
        <v>10</v>
      </c>
      <c r="AH88" s="709" t="str">
        <f t="shared" si="21"/>
        <v>11A*</v>
      </c>
      <c r="AI88" s="709">
        <f t="shared" si="16"/>
        <v>0</v>
      </c>
      <c r="AJ88" s="683"/>
      <c r="AK88" s="494" t="str">
        <f t="shared" si="17"/>
        <v>Xuất sắc</v>
      </c>
      <c r="AL88" s="494" t="str">
        <f>VLOOKUP($E88,'cac dv gui'!$C$90:$AC$104,25,0)</f>
        <v>Xuất sắc</v>
      </c>
      <c r="AM88" s="494" t="str">
        <f>VLOOKUP($E88,'cac dv gui'!$C$90:$AC$104,26,0)</f>
        <v>Xuất sắc</v>
      </c>
      <c r="AN88" s="675"/>
      <c r="AO88" s="494" t="s">
        <v>1130</v>
      </c>
      <c r="AP88" s="675"/>
      <c r="AQ88" s="494" t="str">
        <f t="shared" si="18"/>
        <v>Xuất sắc</v>
      </c>
      <c r="AR88" s="675"/>
      <c r="AS88" s="675"/>
      <c r="AT88" s="494"/>
      <c r="AU88" s="684" t="s">
        <v>390</v>
      </c>
    </row>
    <row r="89" spans="1:47" s="684" customFormat="1" ht="24.95" customHeight="1" x14ac:dyDescent="0.25">
      <c r="A89" s="512" t="s">
        <v>1330</v>
      </c>
      <c r="B89" s="512">
        <f>COUNTIF($F$5:F89,F89)</f>
        <v>4</v>
      </c>
      <c r="C89" s="513" t="s">
        <v>984</v>
      </c>
      <c r="D89" s="552" t="s">
        <v>2</v>
      </c>
      <c r="E89" s="520" t="s">
        <v>447</v>
      </c>
      <c r="F89" s="494" t="s">
        <v>1598</v>
      </c>
      <c r="G89" s="494" t="s">
        <v>974</v>
      </c>
      <c r="H89" s="494" t="str">
        <f>VLOOKUP(E89,'[16]Gui chi Quynh'!$C$7:$E$387,3,0)</f>
        <v>A1</v>
      </c>
      <c r="I89" s="494">
        <f>VLOOKUP(H89,Sheet1!$B$2:$C$12,2,TRUE)</f>
        <v>10</v>
      </c>
      <c r="J89" s="494" t="str">
        <f>VLOOKUP($E89,'[17]Gui chi Quynh'!$C$7:$E$387,3,0)</f>
        <v>A1</v>
      </c>
      <c r="K89" s="494">
        <f>VLOOKUP(J89,Sheet1!$B$2:$C$12,2,TRUE)</f>
        <v>10</v>
      </c>
      <c r="L89" s="494" t="str">
        <f>VLOOKUP(E89,'[18]Gui chi Quynh'!$C$7:$F$385,3,0)</f>
        <v>A1</v>
      </c>
      <c r="M89" s="494">
        <f>VLOOKUP(L89,Sheet1!$B$2:$C$12,2,TRUE)</f>
        <v>10</v>
      </c>
      <c r="N89" s="494" t="str">
        <f>VLOOKUP(E89,'[19]Gui chi Quynh'!$C$7:$E$391,3,0)</f>
        <v>A1</v>
      </c>
      <c r="O89" s="494">
        <f>VLOOKUP(N89,Sheet1!$B$2:$C$12,2,TRUE)</f>
        <v>10</v>
      </c>
      <c r="P89" s="494" t="str">
        <f>VLOOKUP(E89,'[20]Gui chi Quynh'!$C$7:$E$391,3,0)</f>
        <v>A1</v>
      </c>
      <c r="Q89" s="494">
        <f>VLOOKUP(P89,Sheet1!$B$2:$C$12,2,TRUE)</f>
        <v>10</v>
      </c>
      <c r="R89" s="494" t="str">
        <f>VLOOKUP($E89,'[21]Gui chi Quynh'!$C$7:$E$390,3,0)</f>
        <v>A1</v>
      </c>
      <c r="S89" s="494">
        <f>VLOOKUP(R89,Sheet1!$B$2:$C$12,2,TRUE)</f>
        <v>10</v>
      </c>
      <c r="T89" s="494" t="str">
        <f>VLOOKUP($E89,'[22]Gui chi Quynh'!$C$7:$E$390,3,0)</f>
        <v>A1</v>
      </c>
      <c r="U89" s="494">
        <f>VLOOKUP(T89,Sheet1!$B$2:$C$12,2,TRUE)</f>
        <v>10</v>
      </c>
      <c r="V89" s="494" t="str">
        <f>VLOOKUP($E89,'[23]Gui chi Quynh'!$C$7:$E$389,3,0)</f>
        <v>A2</v>
      </c>
      <c r="W89" s="494">
        <f>VLOOKUP(V89,Sheet1!$B$2:$C$12,2,TRUE)</f>
        <v>9</v>
      </c>
      <c r="X89" s="494" t="str">
        <f>VLOOKUP($E89,'[24]Gui chi Quynh'!$C$7:$E$389,3,0)</f>
        <v>A2</v>
      </c>
      <c r="Y89" s="494">
        <f>VLOOKUP(X89,Sheet1!$B$2:$C$12,2,TRUE)</f>
        <v>9</v>
      </c>
      <c r="Z89" s="494" t="str">
        <f>VLOOKUP($E89,'[25]Gui chi Quynh'!$C$7:$E$388,3,0)</f>
        <v>A1</v>
      </c>
      <c r="AA89" s="494">
        <f>VLOOKUP(Z89,Sheet1!$B$2:$C$12,2,TRUE)</f>
        <v>10</v>
      </c>
      <c r="AB89" s="494" t="str">
        <f>VLOOKUP($E89,'T5'!$E$9:$AH$337,24,0)</f>
        <v>A2</v>
      </c>
      <c r="AC89" s="494">
        <f>VLOOKUP(AB89,Sheet1!$B$2:$C$12,2,TRUE)</f>
        <v>9</v>
      </c>
      <c r="AD89" s="494"/>
      <c r="AE89" s="494" t="e">
        <f>VLOOKUP(AD89,Sheet1!$B$2:$C$12,2,TRUE)</f>
        <v>#N/A</v>
      </c>
      <c r="AF89" s="592" t="str">
        <f>VLOOKUP($E89,'[26]Tong hop ket qua'!$E$19:$M$219,9,0)</f>
        <v>Khá</v>
      </c>
      <c r="AG89" s="709">
        <f t="shared" si="20"/>
        <v>9.6999999999999993</v>
      </c>
      <c r="AH89" s="709" t="str">
        <f t="shared" si="21"/>
        <v>11A*</v>
      </c>
      <c r="AI89" s="709">
        <f t="shared" si="16"/>
        <v>0</v>
      </c>
      <c r="AJ89" s="683"/>
      <c r="AK89" s="494" t="str">
        <f t="shared" si="17"/>
        <v>Xuất sắc</v>
      </c>
      <c r="AL89" s="494" t="str">
        <f>VLOOKUP($E89,'cac dv gui'!$C$90:$AC$104,25,0)</f>
        <v>Xuất sắc</v>
      </c>
      <c r="AM89" s="494" t="str">
        <f>VLOOKUP($E89,'cac dv gui'!$C$90:$AC$104,26,0)</f>
        <v>Xuất sắc</v>
      </c>
      <c r="AN89" s="675"/>
      <c r="AO89" s="494"/>
      <c r="AP89" s="675"/>
      <c r="AQ89" s="494" t="str">
        <f t="shared" si="18"/>
        <v>Xuất sắc</v>
      </c>
      <c r="AR89" s="675"/>
      <c r="AS89" s="675"/>
      <c r="AT89" s="494"/>
      <c r="AU89" s="684" t="s">
        <v>390</v>
      </c>
    </row>
    <row r="90" spans="1:47" s="684" customFormat="1" ht="24.95" customHeight="1" x14ac:dyDescent="0.25">
      <c r="A90" s="512" t="s">
        <v>1331</v>
      </c>
      <c r="B90" s="512">
        <f>COUNTIF($F$5:F90,F90)</f>
        <v>5</v>
      </c>
      <c r="C90" s="513" t="s">
        <v>984</v>
      </c>
      <c r="D90" s="552" t="s">
        <v>59</v>
      </c>
      <c r="E90" s="520" t="s">
        <v>444</v>
      </c>
      <c r="F90" s="494" t="s">
        <v>1598</v>
      </c>
      <c r="G90" s="494" t="s">
        <v>974</v>
      </c>
      <c r="H90" s="494" t="str">
        <f>VLOOKUP(E90,'[16]Gui chi Quynh'!$C$7:$E$387,3,0)</f>
        <v>A1</v>
      </c>
      <c r="I90" s="494">
        <f>VLOOKUP(H90,Sheet1!$B$2:$C$12,2,TRUE)</f>
        <v>10</v>
      </c>
      <c r="J90" s="494" t="str">
        <f>VLOOKUP($E90,'[17]Gui chi Quynh'!$C$7:$E$387,3,0)</f>
        <v>A1</v>
      </c>
      <c r="K90" s="494">
        <f>VLOOKUP(J90,Sheet1!$B$2:$C$12,2,TRUE)</f>
        <v>10</v>
      </c>
      <c r="L90" s="494" t="str">
        <f>VLOOKUP(E90,'[18]Gui chi Quynh'!$C$7:$F$385,3,0)</f>
        <v>A1</v>
      </c>
      <c r="M90" s="494">
        <f>VLOOKUP(L90,Sheet1!$B$2:$C$12,2,TRUE)</f>
        <v>10</v>
      </c>
      <c r="N90" s="494" t="str">
        <f>VLOOKUP(E90,'[19]Gui chi Quynh'!$C$7:$E$391,3,0)</f>
        <v>A2</v>
      </c>
      <c r="O90" s="494">
        <f>VLOOKUP(N90,Sheet1!$B$2:$C$12,2,TRUE)</f>
        <v>9</v>
      </c>
      <c r="P90" s="494" t="str">
        <f>VLOOKUP(E90,'[20]Gui chi Quynh'!$C$7:$E$391,3,0)</f>
        <v>A1</v>
      </c>
      <c r="Q90" s="494">
        <f>VLOOKUP(P90,Sheet1!$B$2:$C$12,2,TRUE)</f>
        <v>10</v>
      </c>
      <c r="R90" s="494" t="str">
        <f>VLOOKUP($E90,'[21]Gui chi Quynh'!$C$7:$E$390,3,0)</f>
        <v>A1</v>
      </c>
      <c r="S90" s="494">
        <f>VLOOKUP(R90,Sheet1!$B$2:$C$12,2,TRUE)</f>
        <v>10</v>
      </c>
      <c r="T90" s="494" t="str">
        <f>VLOOKUP($E90,'[22]Gui chi Quynh'!$C$7:$E$390,3,0)</f>
        <v>A1</v>
      </c>
      <c r="U90" s="494">
        <f>VLOOKUP(T90,Sheet1!$B$2:$C$12,2,TRUE)</f>
        <v>10</v>
      </c>
      <c r="V90" s="494" t="str">
        <f>VLOOKUP($E90,'[23]Gui chi Quynh'!$C$7:$E$389,3,0)</f>
        <v>A1</v>
      </c>
      <c r="W90" s="494">
        <f>VLOOKUP(V90,Sheet1!$B$2:$C$12,2,TRUE)</f>
        <v>10</v>
      </c>
      <c r="X90" s="494" t="str">
        <f>VLOOKUP($E90,'[24]Gui chi Quynh'!$C$7:$E$389,3,0)</f>
        <v>A2</v>
      </c>
      <c r="Y90" s="494">
        <f>VLOOKUP(X90,Sheet1!$B$2:$C$12,2,TRUE)</f>
        <v>9</v>
      </c>
      <c r="Z90" s="494" t="str">
        <f>VLOOKUP($E90,'[25]Gui chi Quynh'!$C$7:$E$388,3,0)</f>
        <v>A2</v>
      </c>
      <c r="AA90" s="494">
        <f>VLOOKUP(Z90,Sheet1!$B$2:$C$12,2,TRUE)</f>
        <v>9</v>
      </c>
      <c r="AB90" s="494" t="str">
        <f>VLOOKUP($E90,'T5'!$E$9:$AH$337,24,0)</f>
        <v>A2</v>
      </c>
      <c r="AC90" s="494">
        <f>VLOOKUP(AB90,Sheet1!$B$2:$C$12,2,TRUE)</f>
        <v>9</v>
      </c>
      <c r="AD90" s="494"/>
      <c r="AE90" s="494" t="e">
        <f>VLOOKUP(AD90,Sheet1!$B$2:$C$12,2,TRUE)</f>
        <v>#N/A</v>
      </c>
      <c r="AF90" s="592" t="str">
        <f>VLOOKUP($E90,'[26]Tong hop ket qua'!$E$19:$M$219,9,0)</f>
        <v>Tốt</v>
      </c>
      <c r="AG90" s="709">
        <f t="shared" si="20"/>
        <v>9.6</v>
      </c>
      <c r="AH90" s="709" t="str">
        <f t="shared" si="21"/>
        <v>11A*</v>
      </c>
      <c r="AI90" s="709">
        <f t="shared" si="16"/>
        <v>0</v>
      </c>
      <c r="AJ90" s="683"/>
      <c r="AK90" s="494" t="str">
        <f t="shared" si="17"/>
        <v>Xuất sắc</v>
      </c>
      <c r="AL90" s="494" t="str">
        <f>VLOOKUP($E90,'cac dv gui'!$C$90:$AC$104,25,0)</f>
        <v>Xuất sắc</v>
      </c>
      <c r="AM90" s="494" t="str">
        <f>VLOOKUP($E90,'cac dv gui'!$C$90:$AC$104,26,0)</f>
        <v>Xuất sắc</v>
      </c>
      <c r="AN90" s="675"/>
      <c r="AO90" s="494"/>
      <c r="AP90" s="675"/>
      <c r="AQ90" s="494" t="str">
        <f t="shared" si="18"/>
        <v>Xuất sắc</v>
      </c>
      <c r="AR90" s="675"/>
      <c r="AS90" s="675"/>
      <c r="AT90" s="494"/>
      <c r="AU90" s="684" t="s">
        <v>390</v>
      </c>
    </row>
    <row r="91" spans="1:47" s="684" customFormat="1" ht="24.95" customHeight="1" x14ac:dyDescent="0.25">
      <c r="A91" s="512" t="s">
        <v>1332</v>
      </c>
      <c r="B91" s="512">
        <f>COUNTIF($F$5:F91,F91)</f>
        <v>6</v>
      </c>
      <c r="C91" s="513" t="s">
        <v>985</v>
      </c>
      <c r="D91" s="552" t="s">
        <v>62</v>
      </c>
      <c r="E91" s="520" t="s">
        <v>445</v>
      </c>
      <c r="F91" s="494" t="s">
        <v>1598</v>
      </c>
      <c r="G91" s="494" t="s">
        <v>974</v>
      </c>
      <c r="H91" s="494" t="str">
        <f>VLOOKUP(E91,'[16]Gui chi Quynh'!$C$7:$E$387,3,0)</f>
        <v>A1</v>
      </c>
      <c r="I91" s="494">
        <f>VLOOKUP(H91,Sheet1!$B$2:$C$12,2,TRUE)</f>
        <v>10</v>
      </c>
      <c r="J91" s="494" t="str">
        <f>VLOOKUP($E91,'[17]Gui chi Quynh'!$C$7:$E$387,3,0)</f>
        <v>A1</v>
      </c>
      <c r="K91" s="494">
        <f>VLOOKUP(J91,Sheet1!$B$2:$C$12,2,TRUE)</f>
        <v>10</v>
      </c>
      <c r="L91" s="494" t="str">
        <f>VLOOKUP(E91,'[18]Gui chi Quynh'!$C$7:$F$385,3,0)</f>
        <v>A1</v>
      </c>
      <c r="M91" s="494">
        <f>VLOOKUP(L91,Sheet1!$B$2:$C$12,2,TRUE)</f>
        <v>10</v>
      </c>
      <c r="N91" s="494" t="str">
        <f>VLOOKUP(E91,'[19]Gui chi Quynh'!$C$7:$E$391,3,0)</f>
        <v>A2</v>
      </c>
      <c r="O91" s="494">
        <f>VLOOKUP(N91,Sheet1!$B$2:$C$12,2,TRUE)</f>
        <v>9</v>
      </c>
      <c r="P91" s="494" t="str">
        <f>VLOOKUP(E91,'[20]Gui chi Quynh'!$C$7:$E$391,3,0)</f>
        <v>A2</v>
      </c>
      <c r="Q91" s="494">
        <f>VLOOKUP(P91,Sheet1!$B$2:$C$12,2,TRUE)</f>
        <v>9</v>
      </c>
      <c r="R91" s="494" t="str">
        <f>VLOOKUP($E91,'[21]Gui chi Quynh'!$C$7:$E$390,3,0)</f>
        <v>A2</v>
      </c>
      <c r="S91" s="494">
        <f>VLOOKUP(R91,Sheet1!$B$2:$C$12,2,TRUE)</f>
        <v>9</v>
      </c>
      <c r="T91" s="494" t="str">
        <f>VLOOKUP($E91,'[22]Gui chi Quynh'!$C$7:$E$390,3,0)</f>
        <v>A2</v>
      </c>
      <c r="U91" s="494">
        <f>VLOOKUP(T91,Sheet1!$B$2:$C$12,2,TRUE)</f>
        <v>9</v>
      </c>
      <c r="V91" s="494" t="str">
        <f>VLOOKUP($E91,'[23]Gui chi Quynh'!$C$7:$E$389,3,0)</f>
        <v>A1</v>
      </c>
      <c r="W91" s="494">
        <f>VLOOKUP(V91,Sheet1!$B$2:$C$12,2,TRUE)</f>
        <v>10</v>
      </c>
      <c r="X91" s="494" t="str">
        <f>VLOOKUP($E91,'[24]Gui chi Quynh'!$C$7:$E$389,3,0)</f>
        <v>A3</v>
      </c>
      <c r="Y91" s="494">
        <f>VLOOKUP(X91,Sheet1!$B$2:$C$12,2,TRUE)</f>
        <v>8</v>
      </c>
      <c r="Z91" s="494" t="str">
        <f>VLOOKUP($E91,'[25]Gui chi Quynh'!$C$7:$E$388,3,0)</f>
        <v>A2</v>
      </c>
      <c r="AA91" s="494">
        <f>VLOOKUP(Z91,Sheet1!$B$2:$C$12,2,TRUE)</f>
        <v>9</v>
      </c>
      <c r="AB91" s="494" t="str">
        <f>VLOOKUP($E91,'T5'!$E$9:$AH$337,24,0)</f>
        <v>A3</v>
      </c>
      <c r="AC91" s="494">
        <f>VLOOKUP(AB91,Sheet1!$B$2:$C$12,2,TRUE)</f>
        <v>8</v>
      </c>
      <c r="AD91" s="494"/>
      <c r="AE91" s="494" t="e">
        <f>VLOOKUP(AD91,Sheet1!$B$2:$C$12,2,TRUE)</f>
        <v>#N/A</v>
      </c>
      <c r="AF91" s="592" t="str">
        <f>VLOOKUP($E91,'[26]Tong hop ket qua'!$E$19:$M$219,9,0)</f>
        <v>Khá</v>
      </c>
      <c r="AG91" s="709">
        <f t="shared" si="20"/>
        <v>9.1999999999999993</v>
      </c>
      <c r="AH91" s="709" t="str">
        <f t="shared" si="21"/>
        <v>11A*</v>
      </c>
      <c r="AI91" s="709">
        <f t="shared" si="16"/>
        <v>0</v>
      </c>
      <c r="AJ91" s="683"/>
      <c r="AK91" s="494" t="str">
        <f t="shared" si="17"/>
        <v>Xuất sắc</v>
      </c>
      <c r="AL91" s="494" t="str">
        <f>VLOOKUP($E91,'cac dv gui'!$C$90:$AC$104,25,0)</f>
        <v>Xuất sắc</v>
      </c>
      <c r="AM91" s="494" t="str">
        <f>VLOOKUP($E91,'cac dv gui'!$C$90:$AC$104,26,0)</f>
        <v>Xuất sắc</v>
      </c>
      <c r="AN91" s="675"/>
      <c r="AO91" s="494"/>
      <c r="AP91" s="675"/>
      <c r="AQ91" s="494" t="str">
        <f t="shared" si="18"/>
        <v>Xuất sắc</v>
      </c>
      <c r="AR91" s="675"/>
      <c r="AS91" s="675"/>
      <c r="AT91" s="494"/>
      <c r="AU91" s="684" t="s">
        <v>390</v>
      </c>
    </row>
    <row r="92" spans="1:47" s="684" customFormat="1" ht="24.95" customHeight="1" x14ac:dyDescent="0.25">
      <c r="A92" s="512" t="s">
        <v>1333</v>
      </c>
      <c r="B92" s="512">
        <f>COUNTIF($F$5:F215,F92)</f>
        <v>15</v>
      </c>
      <c r="C92" s="513" t="s">
        <v>985</v>
      </c>
      <c r="D92" s="552" t="s">
        <v>280</v>
      </c>
      <c r="E92" s="520" t="s">
        <v>451</v>
      </c>
      <c r="F92" s="494" t="s">
        <v>1598</v>
      </c>
      <c r="G92" s="494" t="s">
        <v>974</v>
      </c>
      <c r="H92" s="877" t="str">
        <f>VLOOKUP(E92,'[16]Gui chi Quynh'!$C$7:$E$387,3,0)</f>
        <v>A DN</v>
      </c>
      <c r="I92" s="494">
        <v>7</v>
      </c>
      <c r="J92" s="494" t="str">
        <f>VLOOKUP($E92,'[17]Gui chi Quynh'!$C$7:$E$387,3,0)</f>
        <v>A4</v>
      </c>
      <c r="K92" s="494">
        <f>VLOOKUP(J92,Sheet1!$B$2:$C$12,2,TRUE)</f>
        <v>7</v>
      </c>
      <c r="L92" s="494" t="str">
        <f>VLOOKUP(E92,'[18]Gui chi Quynh'!$C$7:$F$385,3,0)</f>
        <v>A3</v>
      </c>
      <c r="M92" s="494">
        <f>VLOOKUP(L92,Sheet1!$B$2:$C$12,2,TRUE)</f>
        <v>8</v>
      </c>
      <c r="N92" s="494" t="str">
        <f>VLOOKUP(E92,'[19]Gui chi Quynh'!$C$7:$E$391,3,0)</f>
        <v>A2</v>
      </c>
      <c r="O92" s="494">
        <f>VLOOKUP(N92,Sheet1!$B$2:$C$12,2,TRUE)</f>
        <v>9</v>
      </c>
      <c r="P92" s="494" t="str">
        <f>VLOOKUP(E92,'[20]Gui chi Quynh'!$C$7:$E$391,3,0)</f>
        <v>A3</v>
      </c>
      <c r="Q92" s="494">
        <f>VLOOKUP(P92,Sheet1!$B$2:$C$12,2,TRUE)</f>
        <v>8</v>
      </c>
      <c r="R92" s="494" t="str">
        <f>VLOOKUP($E92,'[21]Gui chi Quynh'!$C$7:$E$390,3,0)</f>
        <v>A3</v>
      </c>
      <c r="S92" s="494">
        <f>VLOOKUP(R92,Sheet1!$B$2:$C$12,2,TRUE)</f>
        <v>8</v>
      </c>
      <c r="T92" s="494" t="str">
        <f>VLOOKUP($E92,'[22]Gui chi Quynh'!$C$7:$E$390,3,0)</f>
        <v>A3</v>
      </c>
      <c r="U92" s="494">
        <f>VLOOKUP(T92,Sheet1!$B$2:$C$12,2,TRUE)</f>
        <v>8</v>
      </c>
      <c r="V92" s="494" t="str">
        <f>VLOOKUP($E92,'[23]Gui chi Quynh'!$C$7:$E$389,3,0)</f>
        <v>A3</v>
      </c>
      <c r="W92" s="494">
        <f>VLOOKUP(V92,Sheet1!$B$2:$C$12,2,TRUE)</f>
        <v>8</v>
      </c>
      <c r="X92" s="494" t="str">
        <f>VLOOKUP($E92,'[24]Gui chi Quynh'!$C$7:$E$389,3,0)</f>
        <v>A2</v>
      </c>
      <c r="Y92" s="494">
        <f>VLOOKUP(X92,Sheet1!$B$2:$C$12,2,TRUE)</f>
        <v>9</v>
      </c>
      <c r="Z92" s="494" t="str">
        <f>VLOOKUP($E92,'[25]Gui chi Quynh'!$C$7:$E$388,3,0)</f>
        <v>A2</v>
      </c>
      <c r="AA92" s="494">
        <f>VLOOKUP(Z92,Sheet1!$B$2:$C$12,2,TRUE)</f>
        <v>9</v>
      </c>
      <c r="AB92" s="494" t="str">
        <f>VLOOKUP($E92,'T5'!$E$9:$AH$337,24,0)</f>
        <v>A3</v>
      </c>
      <c r="AC92" s="494">
        <f>VLOOKUP(AB92,Sheet1!$B$2:$C$12,2,TRUE)</f>
        <v>8</v>
      </c>
      <c r="AD92" s="494"/>
      <c r="AE92" s="494" t="e">
        <f>VLOOKUP(AD92,Sheet1!$B$2:$C$12,2,TRUE)</f>
        <v>#N/A</v>
      </c>
      <c r="AF92" s="592" t="str">
        <f>VLOOKUP($E92,'[26]Tong hop ket qua'!$E$19:$M$219,9,0)</f>
        <v>Đạt yêu cầu</v>
      </c>
      <c r="AG92" s="709">
        <f t="shared" si="20"/>
        <v>8.1</v>
      </c>
      <c r="AH92" s="709" t="str">
        <f t="shared" si="21"/>
        <v>11A*</v>
      </c>
      <c r="AI92" s="709">
        <f t="shared" si="16"/>
        <v>0</v>
      </c>
      <c r="AJ92" s="683"/>
      <c r="AK92" s="494" t="str">
        <f t="shared" si="17"/>
        <v>Xuất sắc</v>
      </c>
      <c r="AL92" s="494" t="str">
        <f>VLOOKUP($E92,'cac dv gui'!$C$90:$AC$104,25,0)</f>
        <v>Tốt</v>
      </c>
      <c r="AM92" s="494" t="str">
        <f>VLOOKUP($E92,'cac dv gui'!$C$90:$AC$104,26,0)</f>
        <v>Xuất sắc</v>
      </c>
      <c r="AN92" s="675"/>
      <c r="AO92" s="494"/>
      <c r="AP92" s="675"/>
      <c r="AQ92" s="494" t="str">
        <f t="shared" si="18"/>
        <v>Xuất sắc</v>
      </c>
      <c r="AR92" s="675"/>
      <c r="AS92" s="675"/>
      <c r="AT92" s="494"/>
      <c r="AU92" s="684" t="s">
        <v>391</v>
      </c>
    </row>
    <row r="93" spans="1:47" s="684" customFormat="1" ht="24.95" customHeight="1" x14ac:dyDescent="0.25">
      <c r="A93" s="512" t="s">
        <v>1334</v>
      </c>
      <c r="B93" s="512">
        <f>COUNTIF($F$5:F93,F93)</f>
        <v>8</v>
      </c>
      <c r="C93" s="513" t="s">
        <v>985</v>
      </c>
      <c r="D93" s="552" t="s">
        <v>60</v>
      </c>
      <c r="E93" s="553" t="s">
        <v>446</v>
      </c>
      <c r="F93" s="494" t="s">
        <v>1598</v>
      </c>
      <c r="G93" s="494" t="s">
        <v>974</v>
      </c>
      <c r="H93" s="494" t="str">
        <f>VLOOKUP(E93,'[16]Gui chi Quynh'!$C$7:$E$387,3,0)</f>
        <v>A2</v>
      </c>
      <c r="I93" s="494">
        <f>VLOOKUP(H93,Sheet1!$B$2:$C$12,2,TRUE)</f>
        <v>9</v>
      </c>
      <c r="J93" s="494" t="str">
        <f>VLOOKUP($E93,'[17]Gui chi Quynh'!$C$7:$E$387,3,0)</f>
        <v>A1</v>
      </c>
      <c r="K93" s="494">
        <f>VLOOKUP(J93,Sheet1!$B$2:$C$12,2,TRUE)</f>
        <v>10</v>
      </c>
      <c r="L93" s="494" t="str">
        <f>VLOOKUP(E93,'[18]Gui chi Quynh'!$C$7:$F$385,3,0)</f>
        <v>A1</v>
      </c>
      <c r="M93" s="494">
        <f>VLOOKUP(L93,Sheet1!$B$2:$C$12,2,TRUE)</f>
        <v>10</v>
      </c>
      <c r="N93" s="494" t="str">
        <f>VLOOKUP(E93,'[19]Gui chi Quynh'!$C$7:$E$391,3,0)</f>
        <v>A2</v>
      </c>
      <c r="O93" s="494">
        <f>VLOOKUP(N93,Sheet1!$B$2:$C$12,2,TRUE)</f>
        <v>9</v>
      </c>
      <c r="P93" s="494" t="str">
        <f>VLOOKUP(E93,'[20]Gui chi Quynh'!$C$7:$E$391,3,0)</f>
        <v>A2</v>
      </c>
      <c r="Q93" s="494">
        <f>VLOOKUP(P93,Sheet1!$B$2:$C$12,2,TRUE)</f>
        <v>9</v>
      </c>
      <c r="R93" s="494" t="str">
        <f>VLOOKUP($E93,'[21]Gui chi Quynh'!$C$7:$E$390,3,0)</f>
        <v>A3</v>
      </c>
      <c r="S93" s="494">
        <f>VLOOKUP(R93,Sheet1!$B$2:$C$12,2,TRUE)</f>
        <v>8</v>
      </c>
      <c r="T93" s="494" t="str">
        <f>VLOOKUP($E93,'[22]Gui chi Quynh'!$C$7:$E$390,3,0)</f>
        <v>A1</v>
      </c>
      <c r="U93" s="494">
        <f>VLOOKUP(T93,Sheet1!$B$2:$C$12,2,TRUE)</f>
        <v>10</v>
      </c>
      <c r="V93" s="494" t="str">
        <f>VLOOKUP($E93,'[23]Gui chi Quynh'!$C$7:$E$389,3,0)</f>
        <v>A3</v>
      </c>
      <c r="W93" s="494">
        <f>VLOOKUP(V93,Sheet1!$B$2:$C$12,2,TRUE)</f>
        <v>8</v>
      </c>
      <c r="X93" s="494" t="str">
        <f>VLOOKUP($E93,'[24]Gui chi Quynh'!$C$7:$E$389,3,0)</f>
        <v>A1</v>
      </c>
      <c r="Y93" s="494">
        <f>VLOOKUP(X93,Sheet1!$B$2:$C$12,2,TRUE)</f>
        <v>10</v>
      </c>
      <c r="Z93" s="494" t="str">
        <f>VLOOKUP($E93,'[25]Gui chi Quynh'!$C$7:$E$388,3,0)</f>
        <v>A2</v>
      </c>
      <c r="AA93" s="494">
        <f>VLOOKUP(Z93,Sheet1!$B$2:$C$12,2,TRUE)</f>
        <v>9</v>
      </c>
      <c r="AB93" s="494" t="str">
        <f>VLOOKUP($E93,'T5'!$E$9:$AH$337,24,0)</f>
        <v>A2</v>
      </c>
      <c r="AC93" s="494">
        <f>VLOOKUP(AB93,Sheet1!$B$2:$C$12,2,TRUE)</f>
        <v>9</v>
      </c>
      <c r="AD93" s="494"/>
      <c r="AE93" s="494" t="e">
        <f>VLOOKUP(AD93,Sheet1!$B$2:$C$12,2,TRUE)</f>
        <v>#N/A</v>
      </c>
      <c r="AF93" s="592" t="str">
        <f>VLOOKUP($E93,'[26]Tong hop ket qua'!$E$19:$M$219,9,0)</f>
        <v>Đạt yêu cầu</v>
      </c>
      <c r="AG93" s="709">
        <f t="shared" si="20"/>
        <v>9.1999999999999993</v>
      </c>
      <c r="AH93" s="709" t="str">
        <f t="shared" si="21"/>
        <v>11A*</v>
      </c>
      <c r="AI93" s="709">
        <f t="shared" si="16"/>
        <v>0</v>
      </c>
      <c r="AJ93" s="683"/>
      <c r="AK93" s="494" t="str">
        <f t="shared" si="17"/>
        <v>Xuất sắc</v>
      </c>
      <c r="AL93" s="494" t="str">
        <f>VLOOKUP($E93,'cac dv gui'!$C$90:$AC$104,25,0)</f>
        <v>Xuất sắc</v>
      </c>
      <c r="AM93" s="494" t="str">
        <f>VLOOKUP($E93,'cac dv gui'!$C$90:$AC$104,26,0)</f>
        <v>Xuất sắc</v>
      </c>
      <c r="AN93" s="675"/>
      <c r="AO93" s="494"/>
      <c r="AP93" s="675"/>
      <c r="AQ93" s="494" t="str">
        <f t="shared" si="18"/>
        <v>Xuất sắc</v>
      </c>
      <c r="AR93" s="675"/>
      <c r="AS93" s="675"/>
      <c r="AT93" s="494"/>
      <c r="AU93" s="684" t="s">
        <v>391</v>
      </c>
    </row>
    <row r="94" spans="1:47" s="684" customFormat="1" ht="24.95" customHeight="1" x14ac:dyDescent="0.25">
      <c r="A94" s="512" t="s">
        <v>1335</v>
      </c>
      <c r="B94" s="512">
        <f>COUNTIF($F$5:F94,F94)</f>
        <v>9</v>
      </c>
      <c r="C94" s="513" t="s">
        <v>985</v>
      </c>
      <c r="D94" s="552" t="s">
        <v>30</v>
      </c>
      <c r="E94" s="520" t="s">
        <v>450</v>
      </c>
      <c r="F94" s="494" t="s">
        <v>1598</v>
      </c>
      <c r="G94" s="494" t="s">
        <v>974</v>
      </c>
      <c r="H94" s="494" t="str">
        <f>VLOOKUP(E94,'[16]Gui chi Quynh'!$C$7:$E$387,3,0)</f>
        <v>A1</v>
      </c>
      <c r="I94" s="494">
        <f>VLOOKUP(H94,Sheet1!$B$2:$C$12,2,TRUE)</f>
        <v>10</v>
      </c>
      <c r="J94" s="494" t="str">
        <f>VLOOKUP($E94,'[17]Gui chi Quynh'!$C$7:$E$387,3,0)</f>
        <v>A1</v>
      </c>
      <c r="K94" s="494">
        <f>VLOOKUP(J94,Sheet1!$B$2:$C$12,2,TRUE)</f>
        <v>10</v>
      </c>
      <c r="L94" s="494" t="str">
        <f>VLOOKUP(E94,'[18]Gui chi Quynh'!$C$7:$F$385,3,0)</f>
        <v>A1</v>
      </c>
      <c r="M94" s="494">
        <f>VLOOKUP(L94,Sheet1!$B$2:$C$12,2,TRUE)</f>
        <v>10</v>
      </c>
      <c r="N94" s="494" t="str">
        <f>VLOOKUP(E94,'[19]Gui chi Quynh'!$C$7:$E$391,3,0)</f>
        <v>A1</v>
      </c>
      <c r="O94" s="494">
        <f>VLOOKUP(N94,Sheet1!$B$2:$C$12,2,TRUE)</f>
        <v>10</v>
      </c>
      <c r="P94" s="494" t="str">
        <f>VLOOKUP(E94,'[20]Gui chi Quynh'!$C$7:$E$391,3,0)</f>
        <v>A1</v>
      </c>
      <c r="Q94" s="494">
        <f>VLOOKUP(P94,Sheet1!$B$2:$C$12,2,TRUE)</f>
        <v>10</v>
      </c>
      <c r="R94" s="494" t="str">
        <f>VLOOKUP($E94,'[21]Gui chi Quynh'!$C$7:$E$390,3,0)</f>
        <v>A2</v>
      </c>
      <c r="S94" s="494">
        <f>VLOOKUP(R94,Sheet1!$B$2:$C$12,2,TRUE)</f>
        <v>9</v>
      </c>
      <c r="T94" s="494" t="str">
        <f>VLOOKUP($E94,'[22]Gui chi Quynh'!$C$7:$E$390,3,0)</f>
        <v>A1</v>
      </c>
      <c r="U94" s="494">
        <f>VLOOKUP(T94,Sheet1!$B$2:$C$12,2,TRUE)</f>
        <v>10</v>
      </c>
      <c r="V94" s="494" t="str">
        <f>VLOOKUP($E94,'[23]Gui chi Quynh'!$C$7:$E$389,3,0)</f>
        <v>A1</v>
      </c>
      <c r="W94" s="494">
        <f>VLOOKUP(V94,Sheet1!$B$2:$C$12,2,TRUE)</f>
        <v>10</v>
      </c>
      <c r="X94" s="494" t="str">
        <f>VLOOKUP($E94,'[24]Gui chi Quynh'!$C$7:$E$389,3,0)</f>
        <v>A1</v>
      </c>
      <c r="Y94" s="494">
        <f>VLOOKUP(X94,Sheet1!$B$2:$C$12,2,TRUE)</f>
        <v>10</v>
      </c>
      <c r="Z94" s="494" t="str">
        <f>VLOOKUP($E94,'[25]Gui chi Quynh'!$C$7:$E$388,3,0)</f>
        <v>A1</v>
      </c>
      <c r="AA94" s="494">
        <f>VLOOKUP(Z94,Sheet1!$B$2:$C$12,2,TRUE)</f>
        <v>10</v>
      </c>
      <c r="AB94" s="494" t="str">
        <f>VLOOKUP($E94,'T5'!$E$9:$AH$337,24,0)</f>
        <v>A2</v>
      </c>
      <c r="AC94" s="494">
        <f>VLOOKUP(AB94,Sheet1!$B$2:$C$12,2,TRUE)</f>
        <v>9</v>
      </c>
      <c r="AD94" s="494"/>
      <c r="AE94" s="494" t="e">
        <f>VLOOKUP(AD94,Sheet1!$B$2:$C$12,2,TRUE)</f>
        <v>#N/A</v>
      </c>
      <c r="AF94" s="592" t="str">
        <f>VLOOKUP($E94,'[26]Tong hop ket qua'!$E$19:$M$219,9,0)</f>
        <v>Tốt</v>
      </c>
      <c r="AG94" s="709">
        <f t="shared" si="20"/>
        <v>9.8000000000000007</v>
      </c>
      <c r="AH94" s="709" t="str">
        <f t="shared" si="21"/>
        <v>11A*</v>
      </c>
      <c r="AI94" s="709">
        <f t="shared" si="16"/>
        <v>0</v>
      </c>
      <c r="AJ94" s="683"/>
      <c r="AK94" s="494" t="str">
        <f t="shared" si="17"/>
        <v>Xuất sắc</v>
      </c>
      <c r="AL94" s="494" t="str">
        <f>VLOOKUP($E94,'cac dv gui'!$C$90:$AC$104,25,0)</f>
        <v>Xuất sắc</v>
      </c>
      <c r="AM94" s="494" t="str">
        <f>VLOOKUP($E94,'cac dv gui'!$C$90:$AC$104,26,0)</f>
        <v>Xuất sắc</v>
      </c>
      <c r="AN94" s="675"/>
      <c r="AO94" s="494"/>
      <c r="AP94" s="675"/>
      <c r="AQ94" s="494" t="str">
        <f t="shared" si="18"/>
        <v>Xuất sắc</v>
      </c>
      <c r="AR94" s="675"/>
      <c r="AS94" s="675"/>
      <c r="AT94" s="494"/>
      <c r="AU94" s="684" t="s">
        <v>390</v>
      </c>
    </row>
    <row r="95" spans="1:47" s="684" customFormat="1" ht="29.25" customHeight="1" x14ac:dyDescent="0.25">
      <c r="A95" s="512" t="s">
        <v>1336</v>
      </c>
      <c r="B95" s="512">
        <f>COUNTIF($F$5:F95,F95)</f>
        <v>10</v>
      </c>
      <c r="C95" s="513" t="s">
        <v>984</v>
      </c>
      <c r="D95" s="552" t="s">
        <v>344</v>
      </c>
      <c r="E95" s="520" t="s">
        <v>448</v>
      </c>
      <c r="F95" s="494" t="s">
        <v>1598</v>
      </c>
      <c r="G95" s="494" t="s">
        <v>974</v>
      </c>
      <c r="H95" s="494" t="str">
        <f>VLOOKUP(E95,'[16]Gui chi Quynh'!$C$7:$E$387,3,0)</f>
        <v>A1</v>
      </c>
      <c r="I95" s="494">
        <f>VLOOKUP(H95,Sheet1!$B$2:$C$12,2,TRUE)</f>
        <v>10</v>
      </c>
      <c r="J95" s="494" t="str">
        <f>VLOOKUP($E95,'[17]Gui chi Quynh'!$C$7:$E$387,3,0)</f>
        <v>A1</v>
      </c>
      <c r="K95" s="494">
        <f>VLOOKUP(J95,Sheet1!$B$2:$C$12,2,TRUE)</f>
        <v>10</v>
      </c>
      <c r="L95" s="494" t="str">
        <f>VLOOKUP(E95,'[18]Gui chi Quynh'!$C$7:$F$385,3,0)</f>
        <v>A2</v>
      </c>
      <c r="M95" s="494">
        <f>VLOOKUP(L95,Sheet1!$B$2:$C$12,2,TRUE)</f>
        <v>9</v>
      </c>
      <c r="N95" s="494" t="str">
        <f>VLOOKUP(E95,'[19]Gui chi Quynh'!$C$7:$E$391,3,0)</f>
        <v>A1</v>
      </c>
      <c r="O95" s="494">
        <f>VLOOKUP(N95,Sheet1!$B$2:$C$12,2,TRUE)</f>
        <v>10</v>
      </c>
      <c r="P95" s="494" t="str">
        <f>VLOOKUP(E95,'[20]Gui chi Quynh'!$C$7:$E$391,3,0)</f>
        <v>A3</v>
      </c>
      <c r="Q95" s="494">
        <f>VLOOKUP(P95,Sheet1!$B$2:$C$12,2,TRUE)</f>
        <v>8</v>
      </c>
      <c r="R95" s="494" t="str">
        <f>VLOOKUP($E95,'[21]Gui chi Quynh'!$C$7:$E$390,3,0)</f>
        <v>A3</v>
      </c>
      <c r="S95" s="494">
        <f>VLOOKUP(R95,Sheet1!$B$2:$C$12,2,TRUE)</f>
        <v>8</v>
      </c>
      <c r="T95" s="494" t="str">
        <f>VLOOKUP($E95,'[22]Gui chi Quynh'!$C$7:$E$390,3,0)</f>
        <v>A3</v>
      </c>
      <c r="U95" s="494">
        <f>VLOOKUP(T95,Sheet1!$B$2:$C$12,2,TRUE)</f>
        <v>8</v>
      </c>
      <c r="V95" s="494" t="str">
        <f>VLOOKUP($E95,'[23]Gui chi Quynh'!$C$7:$E$389,3,0)</f>
        <v>A3</v>
      </c>
      <c r="W95" s="494">
        <f>VLOOKUP(V95,Sheet1!$B$2:$C$12,2,TRUE)</f>
        <v>8</v>
      </c>
      <c r="X95" s="494" t="str">
        <f>VLOOKUP($E95,'[24]Gui chi Quynh'!$C$7:$E$389,3,0)</f>
        <v>A1</v>
      </c>
      <c r="Y95" s="494">
        <f>VLOOKUP(X95,Sheet1!$B$2:$C$12,2,TRUE)</f>
        <v>10</v>
      </c>
      <c r="Z95" s="494" t="str">
        <f>VLOOKUP($E95,'[25]Gui chi Quynh'!$C$7:$E$388,3,0)</f>
        <v>A2</v>
      </c>
      <c r="AA95" s="494">
        <f>VLOOKUP(Z95,Sheet1!$B$2:$C$12,2,TRUE)</f>
        <v>9</v>
      </c>
      <c r="AB95" s="494" t="str">
        <f>VLOOKUP($E95,'T5'!$E$9:$AH$337,24,0)</f>
        <v>A2</v>
      </c>
      <c r="AC95" s="494">
        <f>VLOOKUP(AB95,Sheet1!$B$2:$C$12,2,TRUE)</f>
        <v>9</v>
      </c>
      <c r="AD95" s="494"/>
      <c r="AE95" s="494" t="e">
        <f>VLOOKUP(AD95,Sheet1!$B$2:$C$12,2,TRUE)</f>
        <v>#N/A</v>
      </c>
      <c r="AF95" s="592" t="str">
        <f>VLOOKUP($E95,'[26]Tong hop ket qua'!$E$19:$M$219,9,0)</f>
        <v>Khá</v>
      </c>
      <c r="AG95" s="709">
        <f t="shared" si="20"/>
        <v>9</v>
      </c>
      <c r="AH95" s="709" t="str">
        <f t="shared" si="21"/>
        <v>11A*</v>
      </c>
      <c r="AI95" s="709">
        <f t="shared" si="16"/>
        <v>0</v>
      </c>
      <c r="AJ95" s="683"/>
      <c r="AK95" s="494" t="str">
        <f t="shared" si="17"/>
        <v>Xuất sắc</v>
      </c>
      <c r="AL95" s="494" t="str">
        <f>VLOOKUP($E95,'cac dv gui'!$C$90:$AC$104,25,0)</f>
        <v>Xuất sắc</v>
      </c>
      <c r="AM95" s="494" t="str">
        <f>VLOOKUP($E95,'cac dv gui'!$C$90:$AC$104,26,0)</f>
        <v>Xuất sắc</v>
      </c>
      <c r="AN95" s="675"/>
      <c r="AO95" s="494"/>
      <c r="AP95" s="675"/>
      <c r="AQ95" s="494" t="str">
        <f t="shared" si="18"/>
        <v>Xuất sắc</v>
      </c>
      <c r="AR95" s="675"/>
      <c r="AS95" s="675"/>
      <c r="AT95" s="494"/>
      <c r="AU95" s="684" t="s">
        <v>391</v>
      </c>
    </row>
    <row r="96" spans="1:47" s="684" customFormat="1" ht="24.95" customHeight="1" x14ac:dyDescent="0.25">
      <c r="A96" s="512" t="s">
        <v>1337</v>
      </c>
      <c r="B96" s="512">
        <f>COUNTIF($F$5:F96,F96)</f>
        <v>11</v>
      </c>
      <c r="C96" s="513" t="s">
        <v>985</v>
      </c>
      <c r="D96" s="552" t="s">
        <v>253</v>
      </c>
      <c r="E96" s="520" t="s">
        <v>449</v>
      </c>
      <c r="F96" s="494" t="s">
        <v>1598</v>
      </c>
      <c r="G96" s="494" t="s">
        <v>974</v>
      </c>
      <c r="H96" s="494" t="str">
        <f>VLOOKUP(E96,'[16]Gui chi Quynh'!$C$7:$E$387,3,0)</f>
        <v>A1</v>
      </c>
      <c r="I96" s="494">
        <f>VLOOKUP(H96,Sheet1!$B$2:$C$12,2,TRUE)</f>
        <v>10</v>
      </c>
      <c r="J96" s="494" t="str">
        <f>VLOOKUP($E96,'[17]Gui chi Quynh'!$C$7:$E$387,3,0)</f>
        <v>A1</v>
      </c>
      <c r="K96" s="494">
        <f>VLOOKUP(J96,Sheet1!$B$2:$C$12,2,TRUE)</f>
        <v>10</v>
      </c>
      <c r="L96" s="494" t="str">
        <f>VLOOKUP(E96,'[18]Gui chi Quynh'!$C$7:$F$385,3,0)</f>
        <v>A1</v>
      </c>
      <c r="M96" s="494">
        <f>VLOOKUP(L96,Sheet1!$B$2:$C$12,2,TRUE)</f>
        <v>10</v>
      </c>
      <c r="N96" s="494" t="str">
        <f>VLOOKUP(E96,'[19]Gui chi Quynh'!$C$7:$E$391,3,0)</f>
        <v>A2</v>
      </c>
      <c r="O96" s="494">
        <f>VLOOKUP(N96,Sheet1!$B$2:$C$12,2,TRUE)</f>
        <v>9</v>
      </c>
      <c r="P96" s="494" t="str">
        <f>VLOOKUP(E96,'[20]Gui chi Quynh'!$C$7:$E$391,3,0)</f>
        <v>A2</v>
      </c>
      <c r="Q96" s="494">
        <f>VLOOKUP(P96,Sheet1!$B$2:$C$12,2,TRUE)</f>
        <v>9</v>
      </c>
      <c r="R96" s="494" t="str">
        <f>VLOOKUP($E96,'[21]Gui chi Quynh'!$C$7:$E$390,3,0)</f>
        <v>A1</v>
      </c>
      <c r="S96" s="494">
        <f>VLOOKUP(R96,Sheet1!$B$2:$C$12,2,TRUE)</f>
        <v>10</v>
      </c>
      <c r="T96" s="494" t="str">
        <f>VLOOKUP($E96,'[22]Gui chi Quynh'!$C$7:$E$390,3,0)</f>
        <v>A3</v>
      </c>
      <c r="U96" s="494">
        <f>VLOOKUP(T96,Sheet1!$B$2:$C$12,2,TRUE)</f>
        <v>8</v>
      </c>
      <c r="V96" s="494" t="str">
        <f>VLOOKUP($E96,'[23]Gui chi Quynh'!$C$7:$E$389,3,0)</f>
        <v>A3</v>
      </c>
      <c r="W96" s="494">
        <f>VLOOKUP(V96,Sheet1!$B$2:$C$12,2,TRUE)</f>
        <v>8</v>
      </c>
      <c r="X96" s="494" t="str">
        <f>VLOOKUP($E96,'[24]Gui chi Quynh'!$C$7:$E$389,3,0)</f>
        <v>A2</v>
      </c>
      <c r="Y96" s="494">
        <f>VLOOKUP(X96,Sheet1!$B$2:$C$12,2,TRUE)</f>
        <v>9</v>
      </c>
      <c r="Z96" s="494" t="str">
        <f>VLOOKUP($E96,'[25]Gui chi Quynh'!$C$7:$E$388,3,0)</f>
        <v>A1</v>
      </c>
      <c r="AA96" s="494">
        <f>VLOOKUP(Z96,Sheet1!$B$2:$C$12,2,TRUE)</f>
        <v>10</v>
      </c>
      <c r="AB96" s="494" t="str">
        <f>VLOOKUP($E96,'T5'!$E$9:$AH$337,24,0)</f>
        <v>A2</v>
      </c>
      <c r="AC96" s="494">
        <f>VLOOKUP(AB96,Sheet1!$B$2:$C$12,2,TRUE)</f>
        <v>9</v>
      </c>
      <c r="AD96" s="494"/>
      <c r="AE96" s="494" t="e">
        <f>VLOOKUP(AD96,Sheet1!$B$2:$C$12,2,TRUE)</f>
        <v>#N/A</v>
      </c>
      <c r="AF96" s="592" t="str">
        <f>VLOOKUP($E96,'[26]Tong hop ket qua'!$E$19:$M$219,9,0)</f>
        <v>Khá</v>
      </c>
      <c r="AG96" s="709">
        <f t="shared" si="20"/>
        <v>9.3000000000000007</v>
      </c>
      <c r="AH96" s="709" t="str">
        <f t="shared" si="21"/>
        <v>11A*</v>
      </c>
      <c r="AI96" s="709">
        <f t="shared" si="16"/>
        <v>0</v>
      </c>
      <c r="AJ96" s="683"/>
      <c r="AK96" s="494" t="str">
        <f t="shared" si="17"/>
        <v>Xuất sắc</v>
      </c>
      <c r="AL96" s="494" t="str">
        <f>VLOOKUP($E96,'cac dv gui'!$C$90:$AC$104,25,0)</f>
        <v>Xuất sắc</v>
      </c>
      <c r="AM96" s="494" t="str">
        <f>VLOOKUP($E96,'cac dv gui'!$C$90:$AC$104,26,0)</f>
        <v>Xuất sắc</v>
      </c>
      <c r="AN96" s="675"/>
      <c r="AO96" s="494"/>
      <c r="AP96" s="675"/>
      <c r="AQ96" s="494" t="str">
        <f t="shared" si="18"/>
        <v>Xuất sắc</v>
      </c>
      <c r="AR96" s="675"/>
      <c r="AS96" s="675"/>
      <c r="AT96" s="494"/>
      <c r="AU96" s="684" t="s">
        <v>390</v>
      </c>
    </row>
    <row r="97" spans="1:47" s="684" customFormat="1" ht="24.95" customHeight="1" x14ac:dyDescent="0.25">
      <c r="A97" s="512" t="s">
        <v>1338</v>
      </c>
      <c r="B97" s="512">
        <f>COUNTIF($F$5:F97,F97)</f>
        <v>12</v>
      </c>
      <c r="C97" s="513" t="s">
        <v>985</v>
      </c>
      <c r="D97" s="552" t="s">
        <v>126</v>
      </c>
      <c r="E97" s="520" t="s">
        <v>454</v>
      </c>
      <c r="F97" s="494" t="s">
        <v>1598</v>
      </c>
      <c r="G97" s="494" t="s">
        <v>975</v>
      </c>
      <c r="H97" s="494" t="str">
        <f>VLOOKUP(E97,'[16]Gui chi Quynh'!$C$7:$E$387,3,0)</f>
        <v>A1</v>
      </c>
      <c r="I97" s="494">
        <f>VLOOKUP(H97,Sheet1!$B$2:$C$12,2,TRUE)</f>
        <v>10</v>
      </c>
      <c r="J97" s="494" t="str">
        <f>VLOOKUP($E97,'[17]Gui chi Quynh'!$C$7:$E$387,3,0)</f>
        <v>A1</v>
      </c>
      <c r="K97" s="494">
        <f>VLOOKUP(J97,Sheet1!$B$2:$C$12,2,TRUE)</f>
        <v>10</v>
      </c>
      <c r="L97" s="494" t="str">
        <f>VLOOKUP(E97,'[18]Gui chi Quynh'!$C$7:$F$385,3,0)</f>
        <v>A1</v>
      </c>
      <c r="M97" s="494">
        <f>VLOOKUP(L97,Sheet1!$B$2:$C$12,2,TRUE)</f>
        <v>10</v>
      </c>
      <c r="N97" s="494" t="str">
        <f>VLOOKUP(E97,'[19]Gui chi Quynh'!$C$7:$E$391,3,0)</f>
        <v>A1</v>
      </c>
      <c r="O97" s="494">
        <f>VLOOKUP(N97,Sheet1!$B$2:$C$12,2,TRUE)</f>
        <v>10</v>
      </c>
      <c r="P97" s="494" t="str">
        <f>VLOOKUP(E97,'[20]Gui chi Quynh'!$C$7:$E$391,3,0)</f>
        <v>A2</v>
      </c>
      <c r="Q97" s="494">
        <f>VLOOKUP(P97,Sheet1!$B$2:$C$12,2,TRUE)</f>
        <v>9</v>
      </c>
      <c r="R97" s="494" t="str">
        <f>VLOOKUP($E97,'[21]Gui chi Quynh'!$C$7:$E$390,3,0)</f>
        <v>A2</v>
      </c>
      <c r="S97" s="494">
        <f>VLOOKUP(R97,Sheet1!$B$2:$C$12,2,TRUE)</f>
        <v>9</v>
      </c>
      <c r="T97" s="494" t="str">
        <f>VLOOKUP($E97,'[22]Gui chi Quynh'!$C$7:$E$390,3,0)</f>
        <v>A2</v>
      </c>
      <c r="U97" s="494">
        <f>VLOOKUP(T97,Sheet1!$B$2:$C$12,2,TRUE)</f>
        <v>9</v>
      </c>
      <c r="V97" s="494" t="str">
        <f>VLOOKUP($E97,'[23]Gui chi Quynh'!$C$7:$E$389,3,0)</f>
        <v>A3</v>
      </c>
      <c r="W97" s="494">
        <f>VLOOKUP(V97,Sheet1!$B$2:$C$12,2,TRUE)</f>
        <v>8</v>
      </c>
      <c r="X97" s="494" t="str">
        <f>VLOOKUP($E97,'[24]Gui chi Quynh'!$C$7:$E$389,3,0)</f>
        <v>A1</v>
      </c>
      <c r="Y97" s="494">
        <f>VLOOKUP(X97,Sheet1!$B$2:$C$12,2,TRUE)</f>
        <v>10</v>
      </c>
      <c r="Z97" s="494" t="str">
        <f>VLOOKUP($E97,'[25]Gui chi Quynh'!$C$7:$E$388,3,0)</f>
        <v>A2</v>
      </c>
      <c r="AA97" s="494">
        <f>VLOOKUP(Z97,Sheet1!$B$2:$C$12,2,TRUE)</f>
        <v>9</v>
      </c>
      <c r="AB97" s="494" t="str">
        <f>VLOOKUP($E97,'T5'!$E$9:$AH$337,24,0)</f>
        <v>A2</v>
      </c>
      <c r="AC97" s="494">
        <f>VLOOKUP(AB97,Sheet1!$B$2:$C$12,2,TRUE)</f>
        <v>9</v>
      </c>
      <c r="AD97" s="494"/>
      <c r="AE97" s="494" t="e">
        <f>VLOOKUP(AD97,Sheet1!$B$2:$C$12,2,TRUE)</f>
        <v>#N/A</v>
      </c>
      <c r="AF97" s="592" t="str">
        <f>VLOOKUP($E97,'[26]Tong hop ket qua'!$E$19:$M$219,9,0)</f>
        <v>Khá</v>
      </c>
      <c r="AG97" s="709">
        <f t="shared" si="20"/>
        <v>9.4</v>
      </c>
      <c r="AH97" s="709" t="str">
        <f t="shared" si="21"/>
        <v>11A*</v>
      </c>
      <c r="AI97" s="709">
        <f t="shared" si="16"/>
        <v>0</v>
      </c>
      <c r="AJ97" s="683"/>
      <c r="AK97" s="494" t="str">
        <f t="shared" si="17"/>
        <v>Xuất sắc</v>
      </c>
      <c r="AL97" s="494" t="str">
        <f>VLOOKUP($E97,'cac dv gui'!$C$90:$AC$104,25,0)</f>
        <v>Xuất sắc</v>
      </c>
      <c r="AM97" s="494" t="str">
        <f>VLOOKUP($E97,'cac dv gui'!$C$90:$AC$104,26,0)</f>
        <v>Xuất sắc</v>
      </c>
      <c r="AN97" s="675"/>
      <c r="AO97" s="494"/>
      <c r="AP97" s="675"/>
      <c r="AQ97" s="494" t="str">
        <f t="shared" si="18"/>
        <v>Xuất sắc</v>
      </c>
      <c r="AR97" s="675"/>
      <c r="AS97" s="675"/>
      <c r="AT97" s="494"/>
      <c r="AU97" s="684" t="s">
        <v>391</v>
      </c>
    </row>
    <row r="98" spans="1:47" s="684" customFormat="1" ht="33.75" customHeight="1" x14ac:dyDescent="0.25">
      <c r="A98" s="512" t="s">
        <v>1339</v>
      </c>
      <c r="B98" s="512">
        <f>COUNTIF($F$5:F98,F98)</f>
        <v>13</v>
      </c>
      <c r="C98" s="512" t="s">
        <v>985</v>
      </c>
      <c r="D98" s="552" t="s">
        <v>5</v>
      </c>
      <c r="E98" s="520" t="s">
        <v>455</v>
      </c>
      <c r="F98" s="494" t="s">
        <v>1598</v>
      </c>
      <c r="G98" s="494" t="s">
        <v>975</v>
      </c>
      <c r="H98" s="494" t="str">
        <f>VLOOKUP(E98,'[16]Gui chi Quynh'!$C$7:$E$387,3,0)</f>
        <v>A1</v>
      </c>
      <c r="I98" s="494">
        <f>VLOOKUP(H98,Sheet1!$B$2:$C$12,2,TRUE)</f>
        <v>10</v>
      </c>
      <c r="J98" s="494" t="str">
        <f>VLOOKUP($E98,'[17]Gui chi Quynh'!$C$7:$E$387,3,0)</f>
        <v>A1</v>
      </c>
      <c r="K98" s="494">
        <f>VLOOKUP(J98,Sheet1!$B$2:$C$12,2,TRUE)</f>
        <v>10</v>
      </c>
      <c r="L98" s="494" t="str">
        <f>VLOOKUP(E98,'[18]Gui chi Quynh'!$C$7:$F$385,3,0)</f>
        <v>A1</v>
      </c>
      <c r="M98" s="494">
        <f>VLOOKUP(L98,Sheet1!$B$2:$C$12,2,TRUE)</f>
        <v>10</v>
      </c>
      <c r="N98" s="494" t="str">
        <f>VLOOKUP(E98,'[19]Gui chi Quynh'!$C$7:$E$391,3,0)</f>
        <v>A1</v>
      </c>
      <c r="O98" s="494">
        <f>VLOOKUP(N98,Sheet1!$B$2:$C$12,2,TRUE)</f>
        <v>10</v>
      </c>
      <c r="P98" s="494" t="str">
        <f>VLOOKUP(E98,'[20]Gui chi Quynh'!$C$7:$E$391,3,0)</f>
        <v>A1</v>
      </c>
      <c r="Q98" s="494">
        <f>VLOOKUP(P98,Sheet1!$B$2:$C$12,2,TRUE)</f>
        <v>10</v>
      </c>
      <c r="R98" s="494" t="str">
        <f>VLOOKUP($E98,'[21]Gui chi Quynh'!$C$7:$E$390,3,0)</f>
        <v>A1</v>
      </c>
      <c r="S98" s="494">
        <f>VLOOKUP(R98,Sheet1!$B$2:$C$12,2,TRUE)</f>
        <v>10</v>
      </c>
      <c r="T98" s="494" t="str">
        <f>VLOOKUP($E98,'[22]Gui chi Quynh'!$C$7:$E$390,3,0)</f>
        <v>A2</v>
      </c>
      <c r="U98" s="494">
        <f>VLOOKUP(T98,Sheet1!$B$2:$C$12,2,TRUE)</f>
        <v>9</v>
      </c>
      <c r="V98" s="494" t="str">
        <f>VLOOKUP($E98,'[23]Gui chi Quynh'!$C$7:$E$389,3,0)</f>
        <v>A3</v>
      </c>
      <c r="W98" s="494">
        <f>VLOOKUP(V98,Sheet1!$B$2:$C$12,2,TRUE)</f>
        <v>8</v>
      </c>
      <c r="X98" s="494" t="str">
        <f>VLOOKUP($E98,'[24]Gui chi Quynh'!$C$7:$E$389,3,0)</f>
        <v>A1</v>
      </c>
      <c r="Y98" s="494">
        <f>VLOOKUP(X98,Sheet1!$B$2:$C$12,2,TRUE)</f>
        <v>10</v>
      </c>
      <c r="Z98" s="494" t="str">
        <f>VLOOKUP($E98,'[25]Gui chi Quynh'!$C$7:$E$388,3,0)</f>
        <v>A1</v>
      </c>
      <c r="AA98" s="494">
        <f>VLOOKUP(Z98,Sheet1!$B$2:$C$12,2,TRUE)</f>
        <v>10</v>
      </c>
      <c r="AB98" s="494" t="str">
        <f>VLOOKUP($E98,'T5'!$E$9:$AH$337,24,0)</f>
        <v>A2</v>
      </c>
      <c r="AC98" s="494">
        <f>VLOOKUP(AB98,Sheet1!$B$2:$C$12,2,TRUE)</f>
        <v>9</v>
      </c>
      <c r="AD98" s="494"/>
      <c r="AE98" s="494" t="e">
        <f>VLOOKUP(AD98,Sheet1!$B$2:$C$12,2,TRUE)</f>
        <v>#N/A</v>
      </c>
      <c r="AF98" s="592" t="str">
        <f>VLOOKUP($E98,'[26]Tong hop ket qua'!$E$19:$M$219,9,0)</f>
        <v>Tốt</v>
      </c>
      <c r="AG98" s="709">
        <f t="shared" si="20"/>
        <v>9.6</v>
      </c>
      <c r="AH98" s="709" t="str">
        <f t="shared" si="21"/>
        <v>11A*</v>
      </c>
      <c r="AI98" s="709">
        <f t="shared" si="16"/>
        <v>0</v>
      </c>
      <c r="AJ98" s="683"/>
      <c r="AK98" s="494" t="str">
        <f t="shared" si="17"/>
        <v>Xuất sắc</v>
      </c>
      <c r="AL98" s="494" t="str">
        <f>VLOOKUP($E98,'cac dv gui'!$C$90:$AC$104,25,0)</f>
        <v>Xuất sắc</v>
      </c>
      <c r="AM98" s="494" t="str">
        <f>VLOOKUP($E98,'cac dv gui'!$C$90:$AC$104,26,0)</f>
        <v>Xuất sắc</v>
      </c>
      <c r="AN98" s="675"/>
      <c r="AO98" s="494"/>
      <c r="AP98" s="675"/>
      <c r="AQ98" s="494" t="str">
        <f t="shared" si="18"/>
        <v>Xuất sắc</v>
      </c>
      <c r="AR98" s="675"/>
      <c r="AS98" s="675"/>
      <c r="AT98" s="494"/>
      <c r="AU98" s="684" t="s">
        <v>390</v>
      </c>
    </row>
    <row r="99" spans="1:47" s="684" customFormat="1" ht="24.95" customHeight="1" x14ac:dyDescent="0.25">
      <c r="A99" s="512" t="s">
        <v>1340</v>
      </c>
      <c r="B99" s="512">
        <f>COUNTIF($F$5:F332,F99)</f>
        <v>15</v>
      </c>
      <c r="C99" s="513" t="s">
        <v>985</v>
      </c>
      <c r="D99" s="552" t="s">
        <v>212</v>
      </c>
      <c r="E99" s="520" t="s">
        <v>452</v>
      </c>
      <c r="F99" s="494" t="s">
        <v>1598</v>
      </c>
      <c r="G99" s="494" t="s">
        <v>975</v>
      </c>
      <c r="H99" s="494" t="str">
        <f>VLOOKUP(E99,'[16]Gui chi Quynh'!$C$7:$E$387,3,0)</f>
        <v>A1</v>
      </c>
      <c r="I99" s="494">
        <f>VLOOKUP(H99,Sheet1!$B$2:$C$12,2,TRUE)</f>
        <v>10</v>
      </c>
      <c r="J99" s="494" t="str">
        <f>VLOOKUP($E99,'[17]Gui chi Quynh'!$C$7:$E$387,3,0)</f>
        <v>A1</v>
      </c>
      <c r="K99" s="494">
        <f>VLOOKUP(J99,Sheet1!$B$2:$C$12,2,TRUE)</f>
        <v>10</v>
      </c>
      <c r="L99" s="494" t="str">
        <f>VLOOKUP(E99,'[18]Gui chi Quynh'!$C$7:$F$385,3,0)</f>
        <v>A2</v>
      </c>
      <c r="M99" s="494">
        <f>VLOOKUP(L99,Sheet1!$B$2:$C$12,2,TRUE)</f>
        <v>9</v>
      </c>
      <c r="N99" s="494" t="str">
        <f>VLOOKUP(E99,'[19]Gui chi Quynh'!$C$7:$E$391,3,0)</f>
        <v>A2</v>
      </c>
      <c r="O99" s="494">
        <f>VLOOKUP(N99,Sheet1!$B$2:$C$12,2,TRUE)</f>
        <v>9</v>
      </c>
      <c r="P99" s="494" t="str">
        <f>VLOOKUP(E99,'[20]Gui chi Quynh'!$C$7:$E$391,3,0)</f>
        <v>A3</v>
      </c>
      <c r="Q99" s="494">
        <f>VLOOKUP(P99,Sheet1!$B$2:$C$12,2,TRUE)</f>
        <v>8</v>
      </c>
      <c r="R99" s="494" t="str">
        <f>VLOOKUP($E99,'[21]Gui chi Quynh'!$C$7:$E$390,3,0)</f>
        <v>A2</v>
      </c>
      <c r="S99" s="494">
        <f>VLOOKUP(R99,Sheet1!$B$2:$C$12,2,TRUE)</f>
        <v>9</v>
      </c>
      <c r="T99" s="494" t="str">
        <f>VLOOKUP($E99,'[22]Gui chi Quynh'!$C$7:$E$390,3,0)</f>
        <v>A3</v>
      </c>
      <c r="U99" s="494">
        <f>VLOOKUP(T99,Sheet1!$B$2:$C$12,2,TRUE)</f>
        <v>8</v>
      </c>
      <c r="V99" s="494" t="str">
        <f>VLOOKUP($E99,'[23]Gui chi Quynh'!$C$7:$E$389,3,0)</f>
        <v>A3</v>
      </c>
      <c r="W99" s="494">
        <f>VLOOKUP(V99,Sheet1!$B$2:$C$12,2,TRUE)</f>
        <v>8</v>
      </c>
      <c r="X99" s="494" t="str">
        <f>VLOOKUP($E99,'[24]Gui chi Quynh'!$C$7:$E$389,3,0)</f>
        <v>A1</v>
      </c>
      <c r="Y99" s="494">
        <f>VLOOKUP(X99,Sheet1!$B$2:$C$12,2,TRUE)</f>
        <v>10</v>
      </c>
      <c r="Z99" s="494" t="str">
        <f>VLOOKUP($E99,'[25]Gui chi Quynh'!$C$7:$E$388,3,0)</f>
        <v>A1</v>
      </c>
      <c r="AA99" s="494">
        <f>VLOOKUP(Z99,Sheet1!$B$2:$C$12,2,TRUE)</f>
        <v>10</v>
      </c>
      <c r="AB99" s="494" t="str">
        <f>VLOOKUP($E99,'T5'!$E$9:$AH$337,24,0)</f>
        <v>A3</v>
      </c>
      <c r="AC99" s="494">
        <f>VLOOKUP(AB99,Sheet1!$B$2:$C$12,2,TRUE)</f>
        <v>8</v>
      </c>
      <c r="AD99" s="494"/>
      <c r="AE99" s="494" t="e">
        <f>VLOOKUP(AD99,Sheet1!$B$2:$C$12,2,TRUE)</f>
        <v>#N/A</v>
      </c>
      <c r="AF99" s="592" t="str">
        <f>VLOOKUP($E99,'[26]Tong hop ket qua'!$E$19:$M$219,9,0)</f>
        <v>Khá</v>
      </c>
      <c r="AG99" s="709">
        <f t="shared" si="20"/>
        <v>9</v>
      </c>
      <c r="AH99" s="709" t="str">
        <f t="shared" si="21"/>
        <v>11A*</v>
      </c>
      <c r="AI99" s="709">
        <f t="shared" si="16"/>
        <v>0</v>
      </c>
      <c r="AJ99" s="683"/>
      <c r="AK99" s="494" t="str">
        <f t="shared" si="17"/>
        <v>Xuất sắc</v>
      </c>
      <c r="AL99" s="494" t="str">
        <f>VLOOKUP($E99,'cac dv gui'!$C$90:$AC$104,25,0)</f>
        <v>Tốt</v>
      </c>
      <c r="AM99" s="494" t="str">
        <f>VLOOKUP($E99,'cac dv gui'!$C$90:$AC$104,26,0)</f>
        <v>Xuất sắc</v>
      </c>
      <c r="AN99" s="675"/>
      <c r="AO99" s="494"/>
      <c r="AP99" s="675"/>
      <c r="AQ99" s="494" t="str">
        <f t="shared" si="18"/>
        <v>Xuất sắc</v>
      </c>
      <c r="AR99" s="675"/>
      <c r="AS99" s="675"/>
      <c r="AT99" s="494"/>
      <c r="AU99" s="684" t="s">
        <v>391</v>
      </c>
    </row>
    <row r="100" spans="1:47" s="684" customFormat="1" ht="24.95" customHeight="1" x14ac:dyDescent="0.25">
      <c r="A100" s="512" t="s">
        <v>1341</v>
      </c>
      <c r="B100" s="512">
        <f>COUNTIF($F$5:F100,F100)</f>
        <v>15</v>
      </c>
      <c r="C100" s="513" t="s">
        <v>985</v>
      </c>
      <c r="D100" s="552" t="s">
        <v>272</v>
      </c>
      <c r="E100" s="520" t="s">
        <v>453</v>
      </c>
      <c r="F100" s="494" t="s">
        <v>1598</v>
      </c>
      <c r="G100" s="494" t="s">
        <v>975</v>
      </c>
      <c r="H100" s="494" t="str">
        <f>VLOOKUP(E100,'[16]Gui chi Quynh'!$C$7:$E$387,3,0)</f>
        <v>A1</v>
      </c>
      <c r="I100" s="494">
        <f>VLOOKUP(H100,Sheet1!$B$2:$C$12,2,TRUE)</f>
        <v>10</v>
      </c>
      <c r="J100" s="494" t="str">
        <f>VLOOKUP($E100,'[17]Gui chi Quynh'!$C$7:$E$387,3,0)</f>
        <v>A2</v>
      </c>
      <c r="K100" s="494">
        <f>VLOOKUP(J100,Sheet1!$B$2:$C$12,2,TRUE)</f>
        <v>9</v>
      </c>
      <c r="L100" s="494" t="str">
        <f>VLOOKUP(E100,'[18]Gui chi Quynh'!$C$7:$F$385,3,0)</f>
        <v>A2</v>
      </c>
      <c r="M100" s="494">
        <f>VLOOKUP(L100,Sheet1!$B$2:$C$12,2,TRUE)</f>
        <v>9</v>
      </c>
      <c r="N100" s="494" t="str">
        <f>VLOOKUP(E100,'[19]Gui chi Quynh'!$C$7:$E$391,3,0)</f>
        <v>A1</v>
      </c>
      <c r="O100" s="494">
        <f>VLOOKUP(N100,Sheet1!$B$2:$C$12,2,TRUE)</f>
        <v>10</v>
      </c>
      <c r="P100" s="494" t="str">
        <f>VLOOKUP(E100,'[20]Gui chi Quynh'!$C$7:$E$391,3,0)</f>
        <v>A1</v>
      </c>
      <c r="Q100" s="494">
        <f>VLOOKUP(P100,Sheet1!$B$2:$C$12,2,TRUE)</f>
        <v>10</v>
      </c>
      <c r="R100" s="494" t="str">
        <f>VLOOKUP($E100,'[21]Gui chi Quynh'!$C$7:$E$390,3,0)</f>
        <v>A1</v>
      </c>
      <c r="S100" s="494">
        <f>VLOOKUP(R100,Sheet1!$B$2:$C$12,2,TRUE)</f>
        <v>10</v>
      </c>
      <c r="T100" s="494" t="str">
        <f>VLOOKUP($E100,'[22]Gui chi Quynh'!$C$7:$E$390,3,0)</f>
        <v>A2</v>
      </c>
      <c r="U100" s="494">
        <f>VLOOKUP(T100,Sheet1!$B$2:$C$12,2,TRUE)</f>
        <v>9</v>
      </c>
      <c r="V100" s="494" t="str">
        <f>VLOOKUP($E100,'[23]Gui chi Quynh'!$C$7:$E$389,3,0)</f>
        <v>A2</v>
      </c>
      <c r="W100" s="494">
        <f>VLOOKUP(V100,Sheet1!$B$2:$C$12,2,TRUE)</f>
        <v>9</v>
      </c>
      <c r="X100" s="494" t="str">
        <f>VLOOKUP($E100,'[24]Gui chi Quynh'!$C$7:$E$389,3,0)</f>
        <v>A2</v>
      </c>
      <c r="Y100" s="494">
        <f>VLOOKUP(X100,Sheet1!$B$2:$C$12,2,TRUE)</f>
        <v>9</v>
      </c>
      <c r="Z100" s="494" t="str">
        <f>VLOOKUP($E100,'[25]Gui chi Quynh'!$C$7:$E$388,3,0)</f>
        <v>A2</v>
      </c>
      <c r="AA100" s="494">
        <f>VLOOKUP(Z100,Sheet1!$B$2:$C$12,2,TRUE)</f>
        <v>9</v>
      </c>
      <c r="AB100" s="494" t="str">
        <f>VLOOKUP($E100,'T5'!$E$9:$AH$337,24,0)</f>
        <v>A2</v>
      </c>
      <c r="AC100" s="494">
        <f>VLOOKUP(AB100,Sheet1!$B$2:$C$12,2,TRUE)</f>
        <v>9</v>
      </c>
      <c r="AD100" s="494"/>
      <c r="AE100" s="494" t="e">
        <f>VLOOKUP(AD100,Sheet1!$B$2:$C$12,2,TRUE)</f>
        <v>#N/A</v>
      </c>
      <c r="AF100" s="592" t="str">
        <f>VLOOKUP($E100,'[26]Tong hop ket qua'!$E$19:$M$219,9,0)</f>
        <v>Khá</v>
      </c>
      <c r="AG100" s="709">
        <f t="shared" si="20"/>
        <v>9.4</v>
      </c>
      <c r="AH100" s="709" t="str">
        <f t="shared" si="21"/>
        <v>11A*</v>
      </c>
      <c r="AI100" s="709">
        <f t="shared" si="16"/>
        <v>0</v>
      </c>
      <c r="AJ100" s="683"/>
      <c r="AK100" s="494" t="str">
        <f t="shared" si="17"/>
        <v>Xuất sắc</v>
      </c>
      <c r="AL100" s="494" t="str">
        <f>VLOOKUP($E100,'cac dv gui'!$C$90:$AC$104,25,0)</f>
        <v>Xuất sắc</v>
      </c>
      <c r="AM100" s="494" t="str">
        <f>VLOOKUP($E100,'cac dv gui'!$C$90:$AC$104,26,0)</f>
        <v>Xuất sắc</v>
      </c>
      <c r="AN100" s="675"/>
      <c r="AO100" s="494"/>
      <c r="AP100" s="675"/>
      <c r="AQ100" s="494" t="str">
        <f t="shared" si="18"/>
        <v>Xuất sắc</v>
      </c>
      <c r="AR100" s="675"/>
      <c r="AS100" s="675"/>
      <c r="AT100" s="494"/>
      <c r="AU100" s="684" t="s">
        <v>390</v>
      </c>
    </row>
    <row r="101" spans="1:47" s="684" customFormat="1" ht="24.95" customHeight="1" x14ac:dyDescent="0.25">
      <c r="A101" s="512" t="s">
        <v>1342</v>
      </c>
      <c r="B101" s="512">
        <f>COUNTIF($F$5:F101,F101)</f>
        <v>1</v>
      </c>
      <c r="C101" s="513" t="s">
        <v>985</v>
      </c>
      <c r="D101" s="552" t="s">
        <v>18</v>
      </c>
      <c r="E101" s="520" t="s">
        <v>456</v>
      </c>
      <c r="F101" s="494" t="s">
        <v>1601</v>
      </c>
      <c r="G101" s="494" t="s">
        <v>974</v>
      </c>
      <c r="H101" s="494" t="str">
        <f>VLOOKUP(E101,'[16]Gui chi Quynh'!$C$7:$E$387,3,0)</f>
        <v>A1</v>
      </c>
      <c r="I101" s="494">
        <f>VLOOKUP(H101,Sheet1!$B$2:$C$12,2,TRUE)</f>
        <v>10</v>
      </c>
      <c r="J101" s="494" t="str">
        <f>VLOOKUP($E101,'[17]Gui chi Quynh'!$C$7:$E$387,3,0)</f>
        <v>A1</v>
      </c>
      <c r="K101" s="494">
        <f>VLOOKUP(J101,Sheet1!$B$2:$C$12,2,TRUE)</f>
        <v>10</v>
      </c>
      <c r="L101" s="494" t="str">
        <f>VLOOKUP(E101,'[18]Gui chi Quynh'!$C$7:$F$385,3,0)</f>
        <v>A1</v>
      </c>
      <c r="M101" s="494">
        <f>VLOOKUP(L101,Sheet1!$B$2:$C$12,2,TRUE)</f>
        <v>10</v>
      </c>
      <c r="N101" s="494" t="str">
        <f>VLOOKUP(E101,'[19]Gui chi Quynh'!$C$7:$E$391,3,0)</f>
        <v>A1</v>
      </c>
      <c r="O101" s="494">
        <f>VLOOKUP(N101,Sheet1!$B$2:$C$12,2,TRUE)</f>
        <v>10</v>
      </c>
      <c r="P101" s="494" t="str">
        <f>VLOOKUP(E101,'[20]Gui chi Quynh'!$C$7:$E$391,3,0)</f>
        <v>A1</v>
      </c>
      <c r="Q101" s="494">
        <f>VLOOKUP(P101,Sheet1!$B$2:$C$12,2,TRUE)</f>
        <v>10</v>
      </c>
      <c r="R101" s="494" t="str">
        <f>VLOOKUP($E101,'[21]Gui chi Quynh'!$C$7:$E$390,3,0)</f>
        <v>A1</v>
      </c>
      <c r="S101" s="494">
        <f>VLOOKUP(R101,Sheet1!$B$2:$C$12,2,TRUE)</f>
        <v>10</v>
      </c>
      <c r="T101" s="494" t="str">
        <f>VLOOKUP($E101,'[22]Gui chi Quynh'!$C$7:$E$390,3,0)</f>
        <v>A1</v>
      </c>
      <c r="U101" s="494">
        <f>VLOOKUP(T101,Sheet1!$B$2:$C$12,2,TRUE)</f>
        <v>10</v>
      </c>
      <c r="V101" s="494" t="str">
        <f>VLOOKUP($E101,'[23]Gui chi Quynh'!$C$7:$E$389,3,0)</f>
        <v>A2</v>
      </c>
      <c r="W101" s="494">
        <f>VLOOKUP(V101,Sheet1!$B$2:$C$12,2,TRUE)</f>
        <v>9</v>
      </c>
      <c r="X101" s="494" t="str">
        <f>VLOOKUP($E101,'[24]Gui chi Quynh'!$C$7:$E$389,3,0)</f>
        <v>A1</v>
      </c>
      <c r="Y101" s="494">
        <f>VLOOKUP(X101,Sheet1!$B$2:$C$12,2,TRUE)</f>
        <v>10</v>
      </c>
      <c r="Z101" s="494" t="str">
        <f>VLOOKUP($E101,'[25]Gui chi Quynh'!$C$7:$E$388,3,0)</f>
        <v>A1</v>
      </c>
      <c r="AA101" s="494">
        <f>VLOOKUP(Z101,Sheet1!$B$2:$C$12,2,TRUE)</f>
        <v>10</v>
      </c>
      <c r="AB101" s="494" t="str">
        <f>VLOOKUP($E101,'T5'!$E$9:$AH$337,24,0)</f>
        <v>A2</v>
      </c>
      <c r="AC101" s="494">
        <f>VLOOKUP(AB101,Sheet1!$B$2:$C$12,2,TRUE)</f>
        <v>9</v>
      </c>
      <c r="AD101" s="494"/>
      <c r="AE101" s="494" t="e">
        <f>VLOOKUP(AD101,Sheet1!$B$2:$C$12,2,TRUE)</f>
        <v>#N/A</v>
      </c>
      <c r="AF101" s="592" t="str">
        <f>VLOOKUP($E101,'[26]Tong hop ket qua'!$E$19:$M$219,9,0)</f>
        <v>Tốt</v>
      </c>
      <c r="AG101" s="709">
        <f t="shared" si="20"/>
        <v>9.8000000000000007</v>
      </c>
      <c r="AH101" s="709" t="str">
        <f t="shared" si="21"/>
        <v>11A*</v>
      </c>
      <c r="AI101" s="709">
        <f t="shared" si="16"/>
        <v>0</v>
      </c>
      <c r="AJ101" s="683"/>
      <c r="AK101" s="494" t="str">
        <f t="shared" si="17"/>
        <v>Xuất sắc</v>
      </c>
      <c r="AL101" s="494" t="str">
        <f>VLOOKUP($E101,'cac dv gui'!$C$135:$AC$151,25,0)</f>
        <v>Xuất sắc</v>
      </c>
      <c r="AM101" s="494" t="str">
        <f>VLOOKUP($E101,'cac dv gui'!$C$135:$AC$151,26,0)</f>
        <v>Xuất sắc</v>
      </c>
      <c r="AN101" s="494"/>
      <c r="AO101" s="494" t="s">
        <v>1130</v>
      </c>
      <c r="AP101" s="675"/>
      <c r="AQ101" s="494" t="str">
        <f t="shared" si="18"/>
        <v>Xuất sắc</v>
      </c>
      <c r="AR101" s="675"/>
      <c r="AS101" s="675"/>
      <c r="AT101" s="494"/>
      <c r="AU101" s="684" t="s">
        <v>391</v>
      </c>
    </row>
    <row r="102" spans="1:47" s="684" customFormat="1" ht="24.95" customHeight="1" x14ac:dyDescent="0.25">
      <c r="A102" s="512" t="s">
        <v>1343</v>
      </c>
      <c r="B102" s="512">
        <f>COUNTIF($F$5:F102,F102)</f>
        <v>2</v>
      </c>
      <c r="C102" s="513" t="s">
        <v>985</v>
      </c>
      <c r="D102" s="519" t="s">
        <v>72</v>
      </c>
      <c r="E102" s="512" t="s">
        <v>457</v>
      </c>
      <c r="F102" s="494" t="s">
        <v>1601</v>
      </c>
      <c r="G102" s="518" t="s">
        <v>974</v>
      </c>
      <c r="H102" s="494" t="str">
        <f>VLOOKUP(E102,'[16]Gui chi Quynh'!$C$7:$E$387,3,0)</f>
        <v>A1</v>
      </c>
      <c r="I102" s="494">
        <f>VLOOKUP(H102,Sheet1!$B$2:$C$12,2,TRUE)</f>
        <v>10</v>
      </c>
      <c r="J102" s="494" t="str">
        <f>VLOOKUP($E102,'[17]Gui chi Quynh'!$C$7:$E$387,3,0)</f>
        <v>A2</v>
      </c>
      <c r="K102" s="494">
        <f>VLOOKUP(J102,Sheet1!$B$2:$C$12,2,TRUE)</f>
        <v>9</v>
      </c>
      <c r="L102" s="494" t="str">
        <f>VLOOKUP(E102,'[18]Gui chi Quynh'!$C$7:$F$385,3,0)</f>
        <v>A1</v>
      </c>
      <c r="M102" s="494">
        <f>VLOOKUP(L102,Sheet1!$B$2:$C$12,2,TRUE)</f>
        <v>10</v>
      </c>
      <c r="N102" s="494" t="str">
        <f>VLOOKUP(E102,'[19]Gui chi Quynh'!$C$7:$E$391,3,0)</f>
        <v>A4</v>
      </c>
      <c r="O102" s="494">
        <f>VLOOKUP(N102,Sheet1!$B$2:$C$12,2,TRUE)</f>
        <v>7</v>
      </c>
      <c r="P102" s="494" t="str">
        <f>VLOOKUP(E102,'[20]Gui chi Quynh'!$C$7:$E$391,3,0)</f>
        <v>A1</v>
      </c>
      <c r="Q102" s="494">
        <f>VLOOKUP(P102,Sheet1!$B$2:$C$12,2,TRUE)</f>
        <v>10</v>
      </c>
      <c r="R102" s="494" t="str">
        <f>VLOOKUP($E102,'[21]Gui chi Quynh'!$C$7:$E$390,3,0)</f>
        <v>A1</v>
      </c>
      <c r="S102" s="494">
        <f>VLOOKUP(R102,Sheet1!$B$2:$C$12,2,TRUE)</f>
        <v>10</v>
      </c>
      <c r="T102" s="494" t="str">
        <f>VLOOKUP($E102,'[22]Gui chi Quynh'!$C$7:$E$390,3,0)</f>
        <v>A2</v>
      </c>
      <c r="U102" s="494">
        <f>VLOOKUP(T102,Sheet1!$B$2:$C$12,2,TRUE)</f>
        <v>9</v>
      </c>
      <c r="V102" s="494" t="str">
        <f>VLOOKUP($E102,'[23]Gui chi Quynh'!$C$7:$E$389,3,0)</f>
        <v>A2</v>
      </c>
      <c r="W102" s="494">
        <f>VLOOKUP(V102,Sheet1!$B$2:$C$12,2,TRUE)</f>
        <v>9</v>
      </c>
      <c r="X102" s="494" t="str">
        <f>VLOOKUP($E102,'[24]Gui chi Quynh'!$C$7:$E$389,3,0)</f>
        <v>A2</v>
      </c>
      <c r="Y102" s="494">
        <f>VLOOKUP(X102,Sheet1!$B$2:$C$12,2,TRUE)</f>
        <v>9</v>
      </c>
      <c r="Z102" s="494" t="str">
        <f>VLOOKUP($E102,'[25]Gui chi Quynh'!$C$7:$E$388,3,0)</f>
        <v>A2</v>
      </c>
      <c r="AA102" s="494">
        <f>VLOOKUP(Z102,Sheet1!$B$2:$C$12,2,TRUE)</f>
        <v>9</v>
      </c>
      <c r="AB102" s="494" t="str">
        <f>VLOOKUP($E102,'T5'!$E$9:$AH$337,24,0)</f>
        <v>A2</v>
      </c>
      <c r="AC102" s="494">
        <f>VLOOKUP(AB102,Sheet1!$B$2:$C$12,2,TRUE)</f>
        <v>9</v>
      </c>
      <c r="AD102" s="494"/>
      <c r="AE102" s="494" t="e">
        <f>VLOOKUP(AD102,Sheet1!$B$2:$C$12,2,TRUE)</f>
        <v>#N/A</v>
      </c>
      <c r="AF102" s="592" t="str">
        <f>VLOOKUP($E102,'[26]Tong hop ket qua'!$E$19:$M$219,9,0)</f>
        <v>Khá</v>
      </c>
      <c r="AG102" s="709">
        <f t="shared" si="20"/>
        <v>9.1999999999999993</v>
      </c>
      <c r="AH102" s="709" t="str">
        <f t="shared" si="21"/>
        <v>11A*</v>
      </c>
      <c r="AI102" s="709">
        <f t="shared" si="16"/>
        <v>0</v>
      </c>
      <c r="AJ102" s="683"/>
      <c r="AK102" s="494" t="str">
        <f t="shared" si="17"/>
        <v>Xuất sắc</v>
      </c>
      <c r="AL102" s="494" t="str">
        <f>VLOOKUP($E102,'cac dv gui'!$C$135:$AC$151,25,0)</f>
        <v>Tốt</v>
      </c>
      <c r="AM102" s="494" t="str">
        <f>VLOOKUP($E102,'cac dv gui'!$C$135:$AC$151,26,0)</f>
        <v>Xuất sắc</v>
      </c>
      <c r="AN102" s="494"/>
      <c r="AO102" s="494" t="s">
        <v>1130</v>
      </c>
      <c r="AP102" s="675"/>
      <c r="AQ102" s="494" t="str">
        <f t="shared" si="18"/>
        <v>Xuất sắc</v>
      </c>
      <c r="AR102" s="675"/>
      <c r="AS102" s="675"/>
      <c r="AT102" s="494"/>
      <c r="AU102" s="684" t="s">
        <v>391</v>
      </c>
    </row>
    <row r="103" spans="1:47" s="684" customFormat="1" ht="24.95" customHeight="1" x14ac:dyDescent="0.25">
      <c r="A103" s="512" t="s">
        <v>1344</v>
      </c>
      <c r="B103" s="512">
        <f>COUNTIF($F$5:F103,F103)</f>
        <v>3</v>
      </c>
      <c r="C103" s="513" t="s">
        <v>985</v>
      </c>
      <c r="D103" s="519" t="s">
        <v>76</v>
      </c>
      <c r="E103" s="512" t="s">
        <v>462</v>
      </c>
      <c r="F103" s="494" t="s">
        <v>1601</v>
      </c>
      <c r="G103" s="518" t="s">
        <v>974</v>
      </c>
      <c r="H103" s="494" t="str">
        <f>VLOOKUP(E103,'[16]Gui chi Quynh'!$C$7:$E$387,3,0)</f>
        <v>A2</v>
      </c>
      <c r="I103" s="494">
        <f>VLOOKUP(H103,Sheet1!$B$2:$C$12,2,TRUE)</f>
        <v>9</v>
      </c>
      <c r="J103" s="494" t="str">
        <f>VLOOKUP($E103,'[17]Gui chi Quynh'!$C$7:$E$387,3,0)</f>
        <v>A2</v>
      </c>
      <c r="K103" s="494">
        <f>VLOOKUP(J103,Sheet1!$B$2:$C$12,2,TRUE)</f>
        <v>9</v>
      </c>
      <c r="L103" s="494" t="str">
        <f>VLOOKUP(E103,'[18]Gui chi Quynh'!$C$7:$F$385,3,0)</f>
        <v>A3</v>
      </c>
      <c r="M103" s="494">
        <f>VLOOKUP(L103,Sheet1!$B$2:$C$12,2,TRUE)</f>
        <v>8</v>
      </c>
      <c r="N103" s="494" t="str">
        <f>VLOOKUP(E103,'[19]Gui chi Quynh'!$C$7:$E$391,3,0)</f>
        <v>A4</v>
      </c>
      <c r="O103" s="494">
        <f>VLOOKUP(N103,Sheet1!$B$2:$C$12,2,TRUE)</f>
        <v>7</v>
      </c>
      <c r="P103" s="494" t="str">
        <f>VLOOKUP(E103,'[20]Gui chi Quynh'!$C$7:$E$391,3,0)</f>
        <v>A3</v>
      </c>
      <c r="Q103" s="494">
        <f>VLOOKUP(P103,Sheet1!$B$2:$C$12,2,TRUE)</f>
        <v>8</v>
      </c>
      <c r="R103" s="494" t="str">
        <f>VLOOKUP($E103,'[21]Gui chi Quynh'!$C$7:$E$390,3,0)</f>
        <v>A3</v>
      </c>
      <c r="S103" s="494">
        <f>VLOOKUP(R103,Sheet1!$B$2:$C$12,2,TRUE)</f>
        <v>8</v>
      </c>
      <c r="T103" s="494" t="str">
        <f>VLOOKUP($E103,'[22]Gui chi Quynh'!$C$7:$E$390,3,0)</f>
        <v>A3</v>
      </c>
      <c r="U103" s="494">
        <f>VLOOKUP(T103,Sheet1!$B$2:$C$12,2,TRUE)</f>
        <v>8</v>
      </c>
      <c r="V103" s="494" t="str">
        <f>VLOOKUP($E103,'[23]Gui chi Quynh'!$C$7:$E$389,3,0)</f>
        <v>A3</v>
      </c>
      <c r="W103" s="494">
        <f>VLOOKUP(V103,Sheet1!$B$2:$C$12,2,TRUE)</f>
        <v>8</v>
      </c>
      <c r="X103" s="494" t="str">
        <f>VLOOKUP($E103,'[24]Gui chi Quynh'!$C$7:$E$389,3,0)</f>
        <v>A3</v>
      </c>
      <c r="Y103" s="494">
        <f>VLOOKUP(X103,Sheet1!$B$2:$C$12,2,TRUE)</f>
        <v>8</v>
      </c>
      <c r="Z103" s="494" t="str">
        <f>VLOOKUP($E103,'[25]Gui chi Quynh'!$C$7:$E$388,3,0)</f>
        <v>A3</v>
      </c>
      <c r="AA103" s="494">
        <f>VLOOKUP(Z103,Sheet1!$B$2:$C$12,2,TRUE)</f>
        <v>8</v>
      </c>
      <c r="AB103" s="494" t="str">
        <f>VLOOKUP($E103,'T5'!$E$9:$AH$337,24,0)</f>
        <v>A3</v>
      </c>
      <c r="AC103" s="494">
        <f>VLOOKUP(AB103,Sheet1!$B$2:$C$12,2,TRUE)</f>
        <v>8</v>
      </c>
      <c r="AD103" s="494"/>
      <c r="AE103" s="494" t="e">
        <f>VLOOKUP(AD103,Sheet1!$B$2:$C$12,2,TRUE)</f>
        <v>#N/A</v>
      </c>
      <c r="AF103" s="592" t="str">
        <f>VLOOKUP($E103,'[26]Tong hop ket qua'!$E$19:$M$219,9,0)</f>
        <v>Đạt yêu cầu</v>
      </c>
      <c r="AG103" s="709">
        <f t="shared" si="20"/>
        <v>8.1</v>
      </c>
      <c r="AH103" s="709" t="str">
        <f t="shared" si="21"/>
        <v>11A*</v>
      </c>
      <c r="AI103" s="709">
        <f t="shared" si="16"/>
        <v>0</v>
      </c>
      <c r="AJ103" s="683"/>
      <c r="AK103" s="494" t="str">
        <f t="shared" si="17"/>
        <v>Xuất sắc</v>
      </c>
      <c r="AL103" s="494" t="str">
        <f>VLOOKUP($E103,'cac dv gui'!$C$135:$AC$151,25,0)</f>
        <v>Xuất sắc</v>
      </c>
      <c r="AM103" s="494" t="str">
        <f>VLOOKUP($E103,'cac dv gui'!$C$135:$AC$151,26,0)</f>
        <v>Xuất sắc</v>
      </c>
      <c r="AN103" s="494"/>
      <c r="AO103" s="494"/>
      <c r="AP103" s="675"/>
      <c r="AQ103" s="494" t="str">
        <f t="shared" si="18"/>
        <v>Xuất sắc</v>
      </c>
      <c r="AR103" s="675"/>
      <c r="AS103" s="675"/>
      <c r="AT103" s="494"/>
      <c r="AU103" s="684" t="s">
        <v>392</v>
      </c>
    </row>
    <row r="104" spans="1:47" s="684" customFormat="1" ht="24.95" customHeight="1" x14ac:dyDescent="0.25">
      <c r="A104" s="512" t="s">
        <v>1345</v>
      </c>
      <c r="B104" s="512">
        <f>COUNTIF($F$5:F104,F104)</f>
        <v>4</v>
      </c>
      <c r="C104" s="513" t="s">
        <v>985</v>
      </c>
      <c r="D104" s="519" t="s">
        <v>20</v>
      </c>
      <c r="E104" s="512" t="s">
        <v>463</v>
      </c>
      <c r="F104" s="494" t="s">
        <v>1601</v>
      </c>
      <c r="G104" s="518" t="s">
        <v>974</v>
      </c>
      <c r="H104" s="494" t="str">
        <f>VLOOKUP(E104,'[16]Gui chi Quynh'!$C$7:$E$387,3,0)</f>
        <v>A1</v>
      </c>
      <c r="I104" s="494">
        <f>VLOOKUP(H104,Sheet1!$B$2:$C$12,2,TRUE)</f>
        <v>10</v>
      </c>
      <c r="J104" s="494" t="str">
        <f>VLOOKUP($E104,'[17]Gui chi Quynh'!$C$7:$E$387,3,0)</f>
        <v>A1</v>
      </c>
      <c r="K104" s="494">
        <f>VLOOKUP(J104,Sheet1!$B$2:$C$12,2,TRUE)</f>
        <v>10</v>
      </c>
      <c r="L104" s="494" t="str">
        <f>VLOOKUP(E104,'[18]Gui chi Quynh'!$C$7:$F$385,3,0)</f>
        <v>A1</v>
      </c>
      <c r="M104" s="494">
        <f>VLOOKUP(L104,Sheet1!$B$2:$C$12,2,TRUE)</f>
        <v>10</v>
      </c>
      <c r="N104" s="494" t="str">
        <f>VLOOKUP(E104,'[19]Gui chi Quynh'!$C$7:$E$391,3,0)</f>
        <v>A2</v>
      </c>
      <c r="O104" s="494">
        <f>VLOOKUP(N104,Sheet1!$B$2:$C$12,2,TRUE)</f>
        <v>9</v>
      </c>
      <c r="P104" s="494" t="str">
        <f>VLOOKUP(E104,'[20]Gui chi Quynh'!$C$7:$E$391,3,0)</f>
        <v>A1</v>
      </c>
      <c r="Q104" s="494">
        <f>VLOOKUP(P104,Sheet1!$B$2:$C$12,2,TRUE)</f>
        <v>10</v>
      </c>
      <c r="R104" s="494" t="str">
        <f>VLOOKUP($E104,'[21]Gui chi Quynh'!$C$7:$E$390,3,0)</f>
        <v>A1</v>
      </c>
      <c r="S104" s="494">
        <f>VLOOKUP(R104,Sheet1!$B$2:$C$12,2,TRUE)</f>
        <v>10</v>
      </c>
      <c r="T104" s="494" t="str">
        <f>VLOOKUP($E104,'[22]Gui chi Quynh'!$C$7:$E$390,3,0)</f>
        <v>A2</v>
      </c>
      <c r="U104" s="494">
        <f>VLOOKUP(T104,Sheet1!$B$2:$C$12,2,TRUE)</f>
        <v>9</v>
      </c>
      <c r="V104" s="494" t="str">
        <f>VLOOKUP($E104,'[23]Gui chi Quynh'!$C$7:$E$389,3,0)</f>
        <v>A1</v>
      </c>
      <c r="W104" s="494">
        <f>VLOOKUP(V104,Sheet1!$B$2:$C$12,2,TRUE)</f>
        <v>10</v>
      </c>
      <c r="X104" s="494" t="str">
        <f>VLOOKUP($E104,'[24]Gui chi Quynh'!$C$7:$E$389,3,0)</f>
        <v>A2</v>
      </c>
      <c r="Y104" s="494">
        <f>VLOOKUP(X104,Sheet1!$B$2:$C$12,2,TRUE)</f>
        <v>9</v>
      </c>
      <c r="Z104" s="494" t="str">
        <f>VLOOKUP($E104,'[25]Gui chi Quynh'!$C$7:$E$388,3,0)</f>
        <v>A2</v>
      </c>
      <c r="AA104" s="494">
        <f>VLOOKUP(Z104,Sheet1!$B$2:$C$12,2,TRUE)</f>
        <v>9</v>
      </c>
      <c r="AB104" s="494" t="str">
        <f>VLOOKUP($E104,'T5'!$E$9:$AH$337,24,0)</f>
        <v>A2</v>
      </c>
      <c r="AC104" s="494">
        <f>VLOOKUP(AB104,Sheet1!$B$2:$C$12,2,TRUE)</f>
        <v>9</v>
      </c>
      <c r="AD104" s="494"/>
      <c r="AE104" s="494" t="e">
        <f>VLOOKUP(AD104,Sheet1!$B$2:$C$12,2,TRUE)</f>
        <v>#N/A</v>
      </c>
      <c r="AF104" s="592" t="str">
        <f>VLOOKUP($E104,'[26]Tong hop ket qua'!$E$19:$M$219,9,0)</f>
        <v>Tốt</v>
      </c>
      <c r="AG104" s="709">
        <f t="shared" si="20"/>
        <v>9.5</v>
      </c>
      <c r="AH104" s="709" t="str">
        <f t="shared" si="21"/>
        <v>11A*</v>
      </c>
      <c r="AI104" s="709">
        <f t="shared" si="16"/>
        <v>0</v>
      </c>
      <c r="AJ104" s="683"/>
      <c r="AK104" s="494" t="str">
        <f t="shared" si="17"/>
        <v>Xuất sắc</v>
      </c>
      <c r="AL104" s="494" t="str">
        <f>VLOOKUP($E104,'cac dv gui'!$C$135:$AC$151,25,0)</f>
        <v>Xuất sắc</v>
      </c>
      <c r="AM104" s="494" t="str">
        <f>VLOOKUP($E104,'cac dv gui'!$C$135:$AC$151,26,0)</f>
        <v>Xuất sắc</v>
      </c>
      <c r="AN104" s="494"/>
      <c r="AO104" s="494"/>
      <c r="AP104" s="675"/>
      <c r="AQ104" s="494" t="str">
        <f t="shared" si="18"/>
        <v>Xuất sắc</v>
      </c>
      <c r="AR104" s="675"/>
      <c r="AS104" s="675"/>
      <c r="AT104" s="494"/>
      <c r="AU104" s="684" t="s">
        <v>391</v>
      </c>
    </row>
    <row r="105" spans="1:47" s="684" customFormat="1" ht="24.95" customHeight="1" x14ac:dyDescent="0.25">
      <c r="A105" s="512" t="s">
        <v>1346</v>
      </c>
      <c r="B105" s="512">
        <f>COUNTIF($F$5:F105,F105)</f>
        <v>5</v>
      </c>
      <c r="C105" s="513" t="s">
        <v>985</v>
      </c>
      <c r="D105" s="519" t="s">
        <v>78</v>
      </c>
      <c r="E105" s="512" t="s">
        <v>460</v>
      </c>
      <c r="F105" s="494" t="s">
        <v>1601</v>
      </c>
      <c r="G105" s="518" t="s">
        <v>974</v>
      </c>
      <c r="H105" s="494" t="str">
        <f>VLOOKUP(E105,'[16]Gui chi Quynh'!$C$7:$E$387,3,0)</f>
        <v>A3</v>
      </c>
      <c r="I105" s="494">
        <f>VLOOKUP(H105,Sheet1!$B$2:$C$12,2,TRUE)</f>
        <v>8</v>
      </c>
      <c r="J105" s="494" t="str">
        <f>VLOOKUP($E105,'[17]Gui chi Quynh'!$C$7:$E$387,3,0)</f>
        <v>A3</v>
      </c>
      <c r="K105" s="494">
        <f>VLOOKUP(J105,Sheet1!$B$2:$C$12,2,TRUE)</f>
        <v>8</v>
      </c>
      <c r="L105" s="494" t="str">
        <f>VLOOKUP(E105,'[18]Gui chi Quynh'!$C$7:$F$385,3,0)</f>
        <v>A4</v>
      </c>
      <c r="M105" s="494">
        <f>VLOOKUP(L105,Sheet1!$B$2:$C$12,2,TRUE)</f>
        <v>7</v>
      </c>
      <c r="N105" s="494" t="str">
        <f>VLOOKUP(E105,'[19]Gui chi Quynh'!$C$7:$E$391,3,0)</f>
        <v>A3</v>
      </c>
      <c r="O105" s="494">
        <f>VLOOKUP(N105,Sheet1!$B$2:$C$12,2,TRUE)</f>
        <v>8</v>
      </c>
      <c r="P105" s="494" t="str">
        <f>VLOOKUP(E105,'[20]Gui chi Quynh'!$C$7:$E$391,3,0)</f>
        <v>A3</v>
      </c>
      <c r="Q105" s="494">
        <f>VLOOKUP(P105,Sheet1!$B$2:$C$12,2,TRUE)</f>
        <v>8</v>
      </c>
      <c r="R105" s="494" t="str">
        <f>VLOOKUP($E105,'[21]Gui chi Quynh'!$C$7:$E$390,3,0)</f>
        <v>A3</v>
      </c>
      <c r="S105" s="494">
        <f>VLOOKUP(R105,Sheet1!$B$2:$C$12,2,TRUE)</f>
        <v>8</v>
      </c>
      <c r="T105" s="494" t="str">
        <f>VLOOKUP($E105,'[22]Gui chi Quynh'!$C$7:$E$390,3,0)</f>
        <v>A3</v>
      </c>
      <c r="U105" s="494">
        <f>VLOOKUP(T105,Sheet1!$B$2:$C$12,2,TRUE)</f>
        <v>8</v>
      </c>
      <c r="V105" s="494" t="str">
        <f>VLOOKUP($E105,'[23]Gui chi Quynh'!$C$7:$E$389,3,0)</f>
        <v>A3</v>
      </c>
      <c r="W105" s="494">
        <f>VLOOKUP(V105,Sheet1!$B$2:$C$12,2,TRUE)</f>
        <v>8</v>
      </c>
      <c r="X105" s="494" t="str">
        <f>VLOOKUP($E105,'[24]Gui chi Quynh'!$C$7:$E$389,3,0)</f>
        <v>A3</v>
      </c>
      <c r="Y105" s="494">
        <f>VLOOKUP(X105,Sheet1!$B$2:$C$12,2,TRUE)</f>
        <v>8</v>
      </c>
      <c r="Z105" s="494" t="str">
        <f>VLOOKUP($E105,'[25]Gui chi Quynh'!$C$7:$E$388,3,0)</f>
        <v>A2</v>
      </c>
      <c r="AA105" s="494">
        <f>VLOOKUP(Z105,Sheet1!$B$2:$C$12,2,TRUE)</f>
        <v>9</v>
      </c>
      <c r="AB105" s="494" t="str">
        <f>VLOOKUP($E105,'T5'!$E$9:$AH$337,24,0)</f>
        <v>A3</v>
      </c>
      <c r="AC105" s="494">
        <f>VLOOKUP(AB105,Sheet1!$B$2:$C$12,2,TRUE)</f>
        <v>8</v>
      </c>
      <c r="AD105" s="494"/>
      <c r="AE105" s="494" t="e">
        <f>VLOOKUP(AD105,Sheet1!$B$2:$C$12,2,TRUE)</f>
        <v>#N/A</v>
      </c>
      <c r="AF105" s="592" t="str">
        <f>VLOOKUP($E105,'[26]Tong hop ket qua'!$E$19:$M$219,9,0)</f>
        <v>Khá</v>
      </c>
      <c r="AG105" s="709">
        <f t="shared" si="20"/>
        <v>8</v>
      </c>
      <c r="AH105" s="709" t="str">
        <f t="shared" si="21"/>
        <v>11A*</v>
      </c>
      <c r="AI105" s="709">
        <f t="shared" si="16"/>
        <v>0</v>
      </c>
      <c r="AJ105" s="683"/>
      <c r="AK105" s="494" t="str">
        <f t="shared" si="17"/>
        <v>Xuất sắc</v>
      </c>
      <c r="AL105" s="494" t="str">
        <f>VLOOKUP($E105,'cac dv gui'!$C$135:$AC$151,25,0)</f>
        <v>Tốt</v>
      </c>
      <c r="AM105" s="494" t="str">
        <f>VLOOKUP($E105,'cac dv gui'!$C$135:$AC$151,26,0)</f>
        <v>Xuất sắc</v>
      </c>
      <c r="AN105" s="494"/>
      <c r="AO105" s="494"/>
      <c r="AP105" s="675"/>
      <c r="AQ105" s="494" t="str">
        <f t="shared" si="18"/>
        <v>Xuất sắc</v>
      </c>
      <c r="AR105" s="675"/>
      <c r="AS105" s="675"/>
      <c r="AT105" s="494"/>
      <c r="AU105" s="684" t="s">
        <v>392</v>
      </c>
    </row>
    <row r="106" spans="1:47" s="684" customFormat="1" ht="24.95" customHeight="1" x14ac:dyDescent="0.25">
      <c r="A106" s="512" t="s">
        <v>1347</v>
      </c>
      <c r="B106" s="512">
        <f>COUNTIF($F$5:F266,F106)</f>
        <v>17</v>
      </c>
      <c r="C106" s="513" t="s">
        <v>985</v>
      </c>
      <c r="D106" s="519" t="s">
        <v>3</v>
      </c>
      <c r="E106" s="512" t="s">
        <v>464</v>
      </c>
      <c r="F106" s="494" t="s">
        <v>1601</v>
      </c>
      <c r="G106" s="518" t="s">
        <v>974</v>
      </c>
      <c r="H106" s="494" t="str">
        <f>VLOOKUP(E106,'[16]Gui chi Quynh'!$C$7:$E$387,3,0)</f>
        <v>A3</v>
      </c>
      <c r="I106" s="494">
        <f>VLOOKUP(H106,Sheet1!$B$2:$C$12,2,TRUE)</f>
        <v>8</v>
      </c>
      <c r="J106" s="494" t="str">
        <f>VLOOKUP($E106,'[17]Gui chi Quynh'!$C$7:$E$387,3,0)</f>
        <v>A3</v>
      </c>
      <c r="K106" s="494">
        <f>VLOOKUP(J106,Sheet1!$B$2:$C$12,2,TRUE)</f>
        <v>8</v>
      </c>
      <c r="L106" s="494" t="str">
        <f>VLOOKUP(E106,'[18]Gui chi Quynh'!$C$7:$F$385,3,0)</f>
        <v>A3</v>
      </c>
      <c r="M106" s="494">
        <f>VLOOKUP(L106,Sheet1!$B$2:$C$12,2,TRUE)</f>
        <v>8</v>
      </c>
      <c r="N106" s="494" t="str">
        <f>VLOOKUP(E106,'[19]Gui chi Quynh'!$C$7:$E$391,3,0)</f>
        <v>A4</v>
      </c>
      <c r="O106" s="494">
        <f>VLOOKUP(N106,Sheet1!$B$2:$C$12,2,TRUE)</f>
        <v>7</v>
      </c>
      <c r="P106" s="494" t="str">
        <f>VLOOKUP(E106,'[20]Gui chi Quynh'!$C$7:$E$391,3,0)</f>
        <v>A3</v>
      </c>
      <c r="Q106" s="494">
        <f>VLOOKUP(P106,Sheet1!$B$2:$C$12,2,TRUE)</f>
        <v>8</v>
      </c>
      <c r="R106" s="494" t="str">
        <f>VLOOKUP($E106,'[21]Gui chi Quynh'!$C$7:$E$390,3,0)</f>
        <v>A3</v>
      </c>
      <c r="S106" s="494">
        <f>VLOOKUP(R106,Sheet1!$B$2:$C$12,2,TRUE)</f>
        <v>8</v>
      </c>
      <c r="T106" s="494" t="str">
        <f>VLOOKUP($E106,'[22]Gui chi Quynh'!$C$7:$E$390,3,0)</f>
        <v>A3</v>
      </c>
      <c r="U106" s="494">
        <f>VLOOKUP(T106,Sheet1!$B$2:$C$12,2,TRUE)</f>
        <v>8</v>
      </c>
      <c r="V106" s="494" t="str">
        <f>VLOOKUP($E106,'[23]Gui chi Quynh'!$C$7:$E$389,3,0)</f>
        <v>A2</v>
      </c>
      <c r="W106" s="494">
        <f>VLOOKUP(V106,Sheet1!$B$2:$C$12,2,TRUE)</f>
        <v>9</v>
      </c>
      <c r="X106" s="494" t="str">
        <f>VLOOKUP($E106,'[24]Gui chi Quynh'!$C$7:$E$389,3,0)</f>
        <v>A3</v>
      </c>
      <c r="Y106" s="494">
        <f>VLOOKUP(X106,Sheet1!$B$2:$C$12,2,TRUE)</f>
        <v>8</v>
      </c>
      <c r="Z106" s="494" t="str">
        <f>VLOOKUP($E106,'[25]Gui chi Quynh'!$C$7:$E$388,3,0)</f>
        <v>A2</v>
      </c>
      <c r="AA106" s="494">
        <f>VLOOKUP(Z106,Sheet1!$B$2:$C$12,2,TRUE)</f>
        <v>9</v>
      </c>
      <c r="AB106" s="494" t="str">
        <f>VLOOKUP($E106,'T5'!$E$9:$AH$337,24,0)</f>
        <v>A4</v>
      </c>
      <c r="AC106" s="494">
        <f>VLOOKUP(AB106,Sheet1!$B$2:$C$12,2,TRUE)</f>
        <v>7</v>
      </c>
      <c r="AD106" s="494"/>
      <c r="AE106" s="494" t="e">
        <f>VLOOKUP(AD106,Sheet1!$B$2:$C$12,2,TRUE)</f>
        <v>#N/A</v>
      </c>
      <c r="AF106" s="592" t="str">
        <f>VLOOKUP($E106,'[26]Tong hop ket qua'!$E$19:$M$219,9,0)</f>
        <v>Khá</v>
      </c>
      <c r="AG106" s="709">
        <f t="shared" si="20"/>
        <v>8</v>
      </c>
      <c r="AH106" s="709" t="str">
        <f t="shared" si="21"/>
        <v>11A*</v>
      </c>
      <c r="AI106" s="709">
        <f t="shared" si="16"/>
        <v>0</v>
      </c>
      <c r="AJ106" s="683"/>
      <c r="AK106" s="494" t="str">
        <f t="shared" si="17"/>
        <v>Xuất sắc</v>
      </c>
      <c r="AL106" s="494" t="str">
        <f>VLOOKUP($E106,'cac dv gui'!$C$135:$AC$151,25,0)</f>
        <v>Tốt</v>
      </c>
      <c r="AM106" s="494" t="str">
        <f>VLOOKUP($E106,'cac dv gui'!$C$135:$AC$151,26,0)</f>
        <v>Xuất sắc</v>
      </c>
      <c r="AN106" s="494"/>
      <c r="AO106" s="494"/>
      <c r="AP106" s="675"/>
      <c r="AQ106" s="494" t="str">
        <f t="shared" si="18"/>
        <v>Xuất sắc</v>
      </c>
      <c r="AR106" s="675"/>
      <c r="AS106" s="675"/>
      <c r="AT106" s="494"/>
      <c r="AU106" s="684" t="s">
        <v>393</v>
      </c>
    </row>
    <row r="107" spans="1:47" s="684" customFormat="1" ht="24.95" customHeight="1" x14ac:dyDescent="0.25">
      <c r="A107" s="512" t="s">
        <v>1348</v>
      </c>
      <c r="B107" s="512">
        <f>COUNTIF($F$5:F107,F107)</f>
        <v>7</v>
      </c>
      <c r="C107" s="513" t="s">
        <v>985</v>
      </c>
      <c r="D107" s="519" t="s">
        <v>70</v>
      </c>
      <c r="E107" s="512" t="s">
        <v>465</v>
      </c>
      <c r="F107" s="494" t="s">
        <v>1601</v>
      </c>
      <c r="G107" s="518" t="s">
        <v>974</v>
      </c>
      <c r="H107" s="494" t="str">
        <f>VLOOKUP(E107,'[16]Gui chi Quynh'!$C$7:$E$387,3,0)</f>
        <v>A2</v>
      </c>
      <c r="I107" s="494">
        <f>VLOOKUP(H107,Sheet1!$B$2:$C$12,2,TRUE)</f>
        <v>9</v>
      </c>
      <c r="J107" s="494" t="str">
        <f>VLOOKUP($E107,'[17]Gui chi Quynh'!$C$7:$E$387,3,0)</f>
        <v>A2</v>
      </c>
      <c r="K107" s="494">
        <f>VLOOKUP(J107,Sheet1!$B$2:$C$12,2,TRUE)</f>
        <v>9</v>
      </c>
      <c r="L107" s="494" t="str">
        <f>VLOOKUP(E107,'[18]Gui chi Quynh'!$C$7:$F$385,3,0)</f>
        <v>A3</v>
      </c>
      <c r="M107" s="494">
        <f>VLOOKUP(L107,Sheet1!$B$2:$C$12,2,TRUE)</f>
        <v>8</v>
      </c>
      <c r="N107" s="494" t="str">
        <f>VLOOKUP(E107,'[19]Gui chi Quynh'!$C$7:$E$391,3,0)</f>
        <v>A3</v>
      </c>
      <c r="O107" s="494">
        <f>VLOOKUP(N107,Sheet1!$B$2:$C$12,2,TRUE)</f>
        <v>8</v>
      </c>
      <c r="P107" s="494" t="str">
        <f>VLOOKUP(E107,'[20]Gui chi Quynh'!$C$7:$E$391,3,0)</f>
        <v>A3</v>
      </c>
      <c r="Q107" s="494">
        <f>VLOOKUP(P107,Sheet1!$B$2:$C$12,2,TRUE)</f>
        <v>8</v>
      </c>
      <c r="R107" s="494" t="str">
        <f>VLOOKUP($E107,'[21]Gui chi Quynh'!$C$7:$E$390,3,0)</f>
        <v>A3</v>
      </c>
      <c r="S107" s="494">
        <f>VLOOKUP(R107,Sheet1!$B$2:$C$12,2,TRUE)</f>
        <v>8</v>
      </c>
      <c r="T107" s="494" t="str">
        <f>VLOOKUP($E107,'[22]Gui chi Quynh'!$C$7:$E$390,3,0)</f>
        <v>A4</v>
      </c>
      <c r="U107" s="494">
        <f>VLOOKUP(T107,Sheet1!$B$2:$C$12,2,TRUE)</f>
        <v>7</v>
      </c>
      <c r="V107" s="494" t="str">
        <f>VLOOKUP($E107,'[23]Gui chi Quynh'!$C$7:$E$389,3,0)</f>
        <v>A3</v>
      </c>
      <c r="W107" s="494">
        <f>VLOOKUP(V107,Sheet1!$B$2:$C$12,2,TRUE)</f>
        <v>8</v>
      </c>
      <c r="X107" s="494" t="str">
        <f>VLOOKUP($E107,'[24]Gui chi Quynh'!$C$7:$E$389,3,0)</f>
        <v>A3</v>
      </c>
      <c r="Y107" s="494">
        <f>VLOOKUP(X107,Sheet1!$B$2:$C$12,2,TRUE)</f>
        <v>8</v>
      </c>
      <c r="Z107" s="494" t="str">
        <f>VLOOKUP($E107,'[25]Gui chi Quynh'!$C$7:$E$388,3,0)</f>
        <v>A3</v>
      </c>
      <c r="AA107" s="494">
        <f>VLOOKUP(Z107,Sheet1!$B$2:$C$12,2,TRUE)</f>
        <v>8</v>
      </c>
      <c r="AB107" s="494" t="str">
        <f>VLOOKUP($E107,'T5'!$E$9:$AH$337,24,0)</f>
        <v>A3</v>
      </c>
      <c r="AC107" s="494">
        <f>VLOOKUP(AB107,Sheet1!$B$2:$C$12,2,TRUE)</f>
        <v>8</v>
      </c>
      <c r="AD107" s="494"/>
      <c r="AE107" s="494" t="e">
        <f>VLOOKUP(AD107,Sheet1!$B$2:$C$12,2,TRUE)</f>
        <v>#N/A</v>
      </c>
      <c r="AF107" s="592" t="str">
        <f>VLOOKUP($E107,'[26]Tong hop ket qua'!$E$19:$M$219,9,0)</f>
        <v>Khá</v>
      </c>
      <c r="AG107" s="709">
        <f t="shared" si="20"/>
        <v>8.1</v>
      </c>
      <c r="AH107" s="709" t="str">
        <f t="shared" si="21"/>
        <v>11A*</v>
      </c>
      <c r="AI107" s="709">
        <f t="shared" si="16"/>
        <v>0</v>
      </c>
      <c r="AJ107" s="683"/>
      <c r="AK107" s="494" t="str">
        <f t="shared" si="17"/>
        <v>Xuất sắc</v>
      </c>
      <c r="AL107" s="494" t="str">
        <f>VLOOKUP($E107,'cac dv gui'!$C$135:$AC$151,25,0)</f>
        <v>Xuất sắc</v>
      </c>
      <c r="AM107" s="494" t="str">
        <f>VLOOKUP($E107,'cac dv gui'!$C$135:$AC$151,26,0)</f>
        <v>Xuất sắc</v>
      </c>
      <c r="AN107" s="494"/>
      <c r="AO107" s="494"/>
      <c r="AP107" s="675"/>
      <c r="AQ107" s="494" t="str">
        <f t="shared" si="18"/>
        <v>Xuất sắc</v>
      </c>
      <c r="AR107" s="675"/>
      <c r="AS107" s="675"/>
      <c r="AT107" s="494"/>
      <c r="AU107" s="684" t="s">
        <v>392</v>
      </c>
    </row>
    <row r="108" spans="1:47" s="684" customFormat="1" ht="24.95" customHeight="1" x14ac:dyDescent="0.25">
      <c r="A108" s="512" t="s">
        <v>1354</v>
      </c>
      <c r="B108" s="512">
        <f>COUNTIF($F$5:F275,F108)</f>
        <v>17</v>
      </c>
      <c r="C108" s="513" t="s">
        <v>985</v>
      </c>
      <c r="D108" s="519" t="s">
        <v>73</v>
      </c>
      <c r="E108" s="512" t="s">
        <v>459</v>
      </c>
      <c r="F108" s="518" t="s">
        <v>1601</v>
      </c>
      <c r="G108" s="518" t="s">
        <v>974</v>
      </c>
      <c r="H108" s="494" t="str">
        <f>VLOOKUP(E108,'[16]Gui chi Quynh'!$C$7:$E$387,3,0)</f>
        <v>A3</v>
      </c>
      <c r="I108" s="494">
        <f>VLOOKUP(H108,Sheet1!$B$2:$C$12,2,TRUE)</f>
        <v>8</v>
      </c>
      <c r="J108" s="494" t="str">
        <f>VLOOKUP($E108,'[17]Gui chi Quynh'!$C$7:$E$387,3,0)</f>
        <v>A1</v>
      </c>
      <c r="K108" s="494">
        <f>VLOOKUP(J108,Sheet1!$B$2:$C$12,2,TRUE)</f>
        <v>10</v>
      </c>
      <c r="L108" s="494" t="str">
        <f>VLOOKUP(E108,'[18]Gui chi Quynh'!$C$7:$F$385,3,0)</f>
        <v>A2</v>
      </c>
      <c r="M108" s="494">
        <f>VLOOKUP(L108,Sheet1!$B$2:$C$12,2,TRUE)</f>
        <v>9</v>
      </c>
      <c r="N108" s="494" t="str">
        <f>VLOOKUP(E108,'[19]Gui chi Quynh'!$C$7:$E$391,3,0)</f>
        <v>A3</v>
      </c>
      <c r="O108" s="494">
        <f>VLOOKUP(N108,Sheet1!$B$2:$C$12,2,TRUE)</f>
        <v>8</v>
      </c>
      <c r="P108" s="494" t="str">
        <f>VLOOKUP(E108,'[20]Gui chi Quynh'!$C$7:$E$391,3,0)</f>
        <v>A1</v>
      </c>
      <c r="Q108" s="494">
        <f>VLOOKUP(P108,Sheet1!$B$2:$C$12,2,TRUE)</f>
        <v>10</v>
      </c>
      <c r="R108" s="494" t="str">
        <f>VLOOKUP($E108,'[21]Gui chi Quynh'!$C$7:$E$390,3,0)</f>
        <v>A4</v>
      </c>
      <c r="S108" s="494">
        <f>VLOOKUP(R108,Sheet1!$B$2:$C$12,2,TRUE)</f>
        <v>7</v>
      </c>
      <c r="T108" s="494" t="str">
        <f>VLOOKUP($E108,'[22]Gui chi Quynh'!$C$7:$E$390,3,0)</f>
        <v>A3</v>
      </c>
      <c r="U108" s="494">
        <f>VLOOKUP(T108,Sheet1!$B$2:$C$12,2,TRUE)</f>
        <v>8</v>
      </c>
      <c r="V108" s="494" t="str">
        <f>VLOOKUP($E108,'[23]Gui chi Quynh'!$C$7:$E$389,3,0)</f>
        <v>A1</v>
      </c>
      <c r="W108" s="494">
        <f>VLOOKUP(V108,Sheet1!$B$2:$C$12,2,TRUE)</f>
        <v>10</v>
      </c>
      <c r="X108" s="494" t="str">
        <f>VLOOKUP($E108,'[24]Gui chi Quynh'!$C$7:$E$389,3,0)</f>
        <v>A3</v>
      </c>
      <c r="Y108" s="494">
        <f>VLOOKUP(X108,Sheet1!$B$2:$C$12,2,TRUE)</f>
        <v>8</v>
      </c>
      <c r="Z108" s="494" t="str">
        <f>VLOOKUP($E108,'[25]Gui chi Quynh'!$C$7:$E$388,3,0)</f>
        <v>B1</v>
      </c>
      <c r="AA108" s="494">
        <f>VLOOKUP(Z108,Sheet1!$B$2:$C$12,2,TRUE)</f>
        <v>6</v>
      </c>
      <c r="AB108" s="494" t="str">
        <f>VLOOKUP($E108,'T5'!$E$9:$AH$337,24,0)</f>
        <v>A3</v>
      </c>
      <c r="AC108" s="494">
        <f>VLOOKUP(AB108,Sheet1!$B$2:$C$12,2,TRUE)</f>
        <v>8</v>
      </c>
      <c r="AD108" s="494"/>
      <c r="AE108" s="494" t="e">
        <f>VLOOKUP(AD108,Sheet1!$B$2:$C$12,2,TRUE)</f>
        <v>#N/A</v>
      </c>
      <c r="AF108" s="592" t="str">
        <f>VLOOKUP($E108,'[26]Tong hop ket qua'!$E$19:$M$219,9,0)</f>
        <v>Đạt yêu cầu</v>
      </c>
      <c r="AG108" s="709">
        <f>(I108+K108+M108+O108+Q108+S108+U108+W108+Y108+AA108+AC108)/11</f>
        <v>8.3636363636363633</v>
      </c>
      <c r="AH108" s="709" t="str">
        <f>LEFT((COUNTIF($H108:$AC108,"A*")&amp;"A*")&amp;" + "&amp;(COUNTIF($H108:$AC108,"B*")&amp;"B*")&amp;" + "&amp;(COUNTIF($H108:$AC108,"C*")&amp;"C*")&amp;" +  "&amp;(COUNTIF($H108:$AC108,"D")&amp;"D")&amp; " +  "&amp;(COUNTIF($H108:$AC108,"E")&amp;"E"),10)</f>
        <v>10A* + 1B*</v>
      </c>
      <c r="AI108" s="709">
        <f>COUNTIF($H108:$AB108,"B1")*1+COUNTIF($H108:$AB108,"B2")*1+COUNTIF($H108:$AB108,"C1")*1+COUNTIF($H108:$AB108,"C2")*1+COUNTIF($H108:$AB108,"D")*12+COUNTIF($H108:$AB108,"E")*15</f>
        <v>1</v>
      </c>
      <c r="AJ108" s="683"/>
      <c r="AK108" s="494" t="str">
        <f>IF(AND(8&lt;=$AG108,$AI108=0),"Xuất sắc",IF(AND(6&lt;$AG108,$AG108&lt;8),"Tốt",IF(AND(6&lt;$AG108,$AI108&lt;12),"Tốt",IF(AND(5&lt;$AG108,$AG108&lt;6),"Hoàn thành NV",IF(AND(5&lt;$AG108,$AI108&lt;15),"Hoàn thành NV","Không hoàn thành NV")))))</f>
        <v>Tốt</v>
      </c>
      <c r="AL108" s="494" t="str">
        <f>VLOOKUP($E108,'cac dv gui'!$C$135:$AC$151,25,0)</f>
        <v>Tốt</v>
      </c>
      <c r="AM108" s="494" t="str">
        <f>VLOOKUP($E108,'cac dv gui'!$C$135:$AC$151,26,0)</f>
        <v>Tốt</v>
      </c>
      <c r="AN108" s="494"/>
      <c r="AO108" s="494"/>
      <c r="AP108" s="675"/>
      <c r="AQ108" s="494" t="str">
        <f>AK108</f>
        <v>Tốt</v>
      </c>
      <c r="AR108" s="675"/>
      <c r="AS108" s="675"/>
      <c r="AT108" s="494"/>
      <c r="AU108" s="684" t="s">
        <v>392</v>
      </c>
    </row>
    <row r="109" spans="1:47" s="684" customFormat="1" ht="24.95" customHeight="1" x14ac:dyDescent="0.25">
      <c r="A109" s="512" t="s">
        <v>1349</v>
      </c>
      <c r="B109" s="512">
        <f>COUNTIF($F$5:F109,F109)</f>
        <v>9</v>
      </c>
      <c r="C109" s="513" t="s">
        <v>985</v>
      </c>
      <c r="D109" s="519" t="s">
        <v>75</v>
      </c>
      <c r="E109" s="512" t="s">
        <v>461</v>
      </c>
      <c r="F109" s="494" t="s">
        <v>1601</v>
      </c>
      <c r="G109" s="494" t="s">
        <v>975</v>
      </c>
      <c r="H109" s="494" t="str">
        <f>VLOOKUP(E109,'[16]Gui chi Quynh'!$C$7:$E$387,3,0)</f>
        <v>A3</v>
      </c>
      <c r="I109" s="494">
        <f>VLOOKUP(H109,Sheet1!$B$2:$C$12,2,TRUE)</f>
        <v>8</v>
      </c>
      <c r="J109" s="494" t="str">
        <f>VLOOKUP($E109,'[17]Gui chi Quynh'!$C$7:$E$387,3,0)</f>
        <v>A2</v>
      </c>
      <c r="K109" s="494">
        <f>VLOOKUP(J109,Sheet1!$B$2:$C$12,2,TRUE)</f>
        <v>9</v>
      </c>
      <c r="L109" s="494" t="str">
        <f>VLOOKUP(E109,'[18]Gui chi Quynh'!$C$7:$F$385,3,0)</f>
        <v>A2</v>
      </c>
      <c r="M109" s="494">
        <f>VLOOKUP(L109,Sheet1!$B$2:$C$12,2,TRUE)</f>
        <v>9</v>
      </c>
      <c r="N109" s="494" t="str">
        <f>VLOOKUP(E109,'[19]Gui chi Quynh'!$C$7:$E$391,3,0)</f>
        <v>A3</v>
      </c>
      <c r="O109" s="494">
        <f>VLOOKUP(N109,Sheet1!$B$2:$C$12,2,TRUE)</f>
        <v>8</v>
      </c>
      <c r="P109" s="494" t="str">
        <f>VLOOKUP(E109,'[20]Gui chi Quynh'!$C$7:$E$391,3,0)</f>
        <v>A2</v>
      </c>
      <c r="Q109" s="494">
        <f>VLOOKUP(P109,Sheet1!$B$2:$C$12,2,TRUE)</f>
        <v>9</v>
      </c>
      <c r="R109" s="494" t="str">
        <f>VLOOKUP($E109,'[21]Gui chi Quynh'!$C$7:$E$390,3,0)</f>
        <v>A1</v>
      </c>
      <c r="S109" s="494">
        <f>VLOOKUP(R109,Sheet1!$B$2:$C$12,2,TRUE)</f>
        <v>10</v>
      </c>
      <c r="T109" s="494" t="str">
        <f>VLOOKUP($E109,'[22]Gui chi Quynh'!$C$7:$E$390,3,0)</f>
        <v>A3</v>
      </c>
      <c r="U109" s="494">
        <f>VLOOKUP(T109,Sheet1!$B$2:$C$12,2,TRUE)</f>
        <v>8</v>
      </c>
      <c r="V109" s="494" t="str">
        <f>VLOOKUP($E109,'[23]Gui chi Quynh'!$C$7:$E$389,3,0)</f>
        <v>A2</v>
      </c>
      <c r="W109" s="494">
        <f>VLOOKUP(V109,Sheet1!$B$2:$C$12,2,TRUE)</f>
        <v>9</v>
      </c>
      <c r="X109" s="494" t="str">
        <f>VLOOKUP($E109,'[24]Gui chi Quynh'!$C$7:$E$389,3,0)</f>
        <v>A2</v>
      </c>
      <c r="Y109" s="494">
        <f>VLOOKUP(X109,Sheet1!$B$2:$C$12,2,TRUE)</f>
        <v>9</v>
      </c>
      <c r="Z109" s="494" t="str">
        <f>VLOOKUP($E109,'[25]Gui chi Quynh'!$C$7:$E$388,3,0)</f>
        <v>A3</v>
      </c>
      <c r="AA109" s="494">
        <f>VLOOKUP(Z109,Sheet1!$B$2:$C$12,2,TRUE)</f>
        <v>8</v>
      </c>
      <c r="AB109" s="494" t="str">
        <f>VLOOKUP($E109,'T5'!$E$9:$AH$337,24,0)</f>
        <v>A3</v>
      </c>
      <c r="AC109" s="494">
        <f>VLOOKUP(AB109,Sheet1!$B$2:$C$12,2,TRUE)</f>
        <v>8</v>
      </c>
      <c r="AD109" s="494"/>
      <c r="AE109" s="494" t="e">
        <f>VLOOKUP(AD109,Sheet1!$B$2:$C$12,2,TRUE)</f>
        <v>#N/A</v>
      </c>
      <c r="AF109" s="592"/>
      <c r="AG109" s="709">
        <f t="shared" si="20"/>
        <v>8.6</v>
      </c>
      <c r="AH109" s="709" t="str">
        <f t="shared" si="21"/>
        <v>11A*</v>
      </c>
      <c r="AI109" s="709">
        <f t="shared" si="16"/>
        <v>0</v>
      </c>
      <c r="AJ109" s="683"/>
      <c r="AK109" s="494" t="str">
        <f t="shared" si="17"/>
        <v>Xuất sắc</v>
      </c>
      <c r="AL109" s="494" t="str">
        <f>VLOOKUP($E109,'cac dv gui'!$C$135:$AC$151,25,0)</f>
        <v>Xuất sắc</v>
      </c>
      <c r="AM109" s="494" t="str">
        <f>VLOOKUP($E109,'cac dv gui'!$C$135:$AC$151,26,0)</f>
        <v>Xuất sắc</v>
      </c>
      <c r="AN109" s="494"/>
      <c r="AO109" s="494"/>
      <c r="AP109" s="675"/>
      <c r="AQ109" s="494" t="str">
        <f t="shared" si="18"/>
        <v>Xuất sắc</v>
      </c>
      <c r="AR109" s="675"/>
      <c r="AS109" s="675"/>
      <c r="AT109" s="494"/>
      <c r="AU109" s="684" t="s">
        <v>392</v>
      </c>
    </row>
    <row r="110" spans="1:47" s="684" customFormat="1" ht="24.95" customHeight="1" x14ac:dyDescent="0.25">
      <c r="A110" s="512" t="s">
        <v>1350</v>
      </c>
      <c r="B110" s="512">
        <f>COUNTIF($F$5:F110,F110)</f>
        <v>10</v>
      </c>
      <c r="C110" s="513" t="s">
        <v>985</v>
      </c>
      <c r="D110" s="519" t="s">
        <v>41</v>
      </c>
      <c r="E110" s="512" t="s">
        <v>467</v>
      </c>
      <c r="F110" s="494" t="s">
        <v>1601</v>
      </c>
      <c r="G110" s="494" t="s">
        <v>975</v>
      </c>
      <c r="H110" s="494" t="str">
        <f>VLOOKUP(E110,'[16]Gui chi Quynh'!$C$7:$E$387,3,0)</f>
        <v>A1</v>
      </c>
      <c r="I110" s="494">
        <f>VLOOKUP(H110,Sheet1!$B$2:$C$12,2,TRUE)</f>
        <v>10</v>
      </c>
      <c r="J110" s="494" t="str">
        <f>VLOOKUP($E110,'[17]Gui chi Quynh'!$C$7:$E$387,3,0)</f>
        <v>A2</v>
      </c>
      <c r="K110" s="494">
        <f>VLOOKUP(J110,Sheet1!$B$2:$C$12,2,TRUE)</f>
        <v>9</v>
      </c>
      <c r="L110" s="494" t="str">
        <f>VLOOKUP(E110,'[18]Gui chi Quynh'!$C$7:$F$385,3,0)</f>
        <v>A1</v>
      </c>
      <c r="M110" s="494">
        <f>VLOOKUP(L110,Sheet1!$B$2:$C$12,2,TRUE)</f>
        <v>10</v>
      </c>
      <c r="N110" s="494" t="str">
        <f>VLOOKUP(E110,'[19]Gui chi Quynh'!$C$7:$E$391,3,0)</f>
        <v>A2</v>
      </c>
      <c r="O110" s="494">
        <f>VLOOKUP(N110,Sheet1!$B$2:$C$12,2,TRUE)</f>
        <v>9</v>
      </c>
      <c r="P110" s="494" t="str">
        <f>VLOOKUP(E110,'[20]Gui chi Quynh'!$C$7:$E$391,3,0)</f>
        <v>A3</v>
      </c>
      <c r="Q110" s="494">
        <f>VLOOKUP(P110,Sheet1!$B$2:$C$12,2,TRUE)</f>
        <v>8</v>
      </c>
      <c r="R110" s="494" t="str">
        <f>VLOOKUP($E110,'[21]Gui chi Quynh'!$C$7:$E$390,3,0)</f>
        <v>A3</v>
      </c>
      <c r="S110" s="494">
        <f>VLOOKUP(R110,Sheet1!$B$2:$C$12,2,TRUE)</f>
        <v>8</v>
      </c>
      <c r="T110" s="494" t="str">
        <f>VLOOKUP($E110,'[22]Gui chi Quynh'!$C$7:$E$390,3,0)</f>
        <v>A3</v>
      </c>
      <c r="U110" s="494">
        <f>VLOOKUP(T110,Sheet1!$B$2:$C$12,2,TRUE)</f>
        <v>8</v>
      </c>
      <c r="V110" s="494" t="str">
        <f>VLOOKUP($E110,'[23]Gui chi Quynh'!$C$7:$E$389,3,0)</f>
        <v>A3</v>
      </c>
      <c r="W110" s="494">
        <f>VLOOKUP(V110,Sheet1!$B$2:$C$12,2,TRUE)</f>
        <v>8</v>
      </c>
      <c r="X110" s="494" t="str">
        <f>VLOOKUP($E110,'[24]Gui chi Quynh'!$C$7:$E$389,3,0)</f>
        <v>A3</v>
      </c>
      <c r="Y110" s="494">
        <f>VLOOKUP(X110,Sheet1!$B$2:$C$12,2,TRUE)</f>
        <v>8</v>
      </c>
      <c r="Z110" s="494" t="str">
        <f>VLOOKUP($E110,'[25]Gui chi Quynh'!$C$7:$E$388,3,0)</f>
        <v>A2</v>
      </c>
      <c r="AA110" s="494">
        <f>VLOOKUP(Z110,Sheet1!$B$2:$C$12,2,TRUE)</f>
        <v>9</v>
      </c>
      <c r="AB110" s="494" t="str">
        <f>VLOOKUP($E110,'T5'!$E$9:$AH$337,24,0)</f>
        <v>A3</v>
      </c>
      <c r="AC110" s="494">
        <f>VLOOKUP(AB110,Sheet1!$B$2:$C$12,2,TRUE)</f>
        <v>8</v>
      </c>
      <c r="AD110" s="494"/>
      <c r="AE110" s="494" t="e">
        <f>VLOOKUP(AD110,Sheet1!$B$2:$C$12,2,TRUE)</f>
        <v>#N/A</v>
      </c>
      <c r="AF110" s="592" t="str">
        <f>VLOOKUP($E110,'[26]Tong hop ket qua'!$E$19:$M$219,9,0)</f>
        <v>Khá</v>
      </c>
      <c r="AG110" s="709">
        <f t="shared" si="20"/>
        <v>8.6</v>
      </c>
      <c r="AH110" s="709" t="str">
        <f t="shared" si="21"/>
        <v>11A*</v>
      </c>
      <c r="AI110" s="709">
        <f t="shared" si="16"/>
        <v>0</v>
      </c>
      <c r="AJ110" s="683"/>
      <c r="AK110" s="494" t="str">
        <f t="shared" si="17"/>
        <v>Xuất sắc</v>
      </c>
      <c r="AL110" s="494" t="str">
        <f>VLOOKUP($E110,'cac dv gui'!$C$135:$AC$151,25,0)</f>
        <v>Tốt</v>
      </c>
      <c r="AM110" s="494" t="str">
        <f>VLOOKUP($E110,'cac dv gui'!$C$135:$AC$151,26,0)</f>
        <v>Xuất sắc</v>
      </c>
      <c r="AN110" s="494"/>
      <c r="AO110" s="494"/>
      <c r="AP110" s="675"/>
      <c r="AQ110" s="494" t="str">
        <f t="shared" si="18"/>
        <v>Xuất sắc</v>
      </c>
      <c r="AR110" s="675"/>
      <c r="AS110" s="675"/>
      <c r="AT110" s="494"/>
      <c r="AU110" s="684" t="s">
        <v>392</v>
      </c>
    </row>
    <row r="111" spans="1:47" s="684" customFormat="1" ht="24.95" customHeight="1" x14ac:dyDescent="0.25">
      <c r="A111" s="512" t="s">
        <v>1351</v>
      </c>
      <c r="B111" s="512">
        <f>COUNTIF($F$5:F111,F111)</f>
        <v>11</v>
      </c>
      <c r="C111" s="513" t="s">
        <v>985</v>
      </c>
      <c r="D111" s="519" t="s">
        <v>83</v>
      </c>
      <c r="E111" s="512" t="s">
        <v>468</v>
      </c>
      <c r="F111" s="494" t="s">
        <v>1601</v>
      </c>
      <c r="G111" s="494" t="s">
        <v>975</v>
      </c>
      <c r="H111" s="494" t="str">
        <f>VLOOKUP(E111,'[16]Gui chi Quynh'!$C$7:$E$387,3,0)</f>
        <v>A3</v>
      </c>
      <c r="I111" s="494">
        <f>VLOOKUP(H111,Sheet1!$B$2:$C$12,2,TRUE)</f>
        <v>8</v>
      </c>
      <c r="J111" s="494" t="str">
        <f>VLOOKUP($E111,'[17]Gui chi Quynh'!$C$7:$E$387,3,0)</f>
        <v>A3</v>
      </c>
      <c r="K111" s="494">
        <f>VLOOKUP(J111,Sheet1!$B$2:$C$12,2,TRUE)</f>
        <v>8</v>
      </c>
      <c r="L111" s="494" t="str">
        <f>VLOOKUP(E111,'[18]Gui chi Quynh'!$C$7:$F$385,3,0)</f>
        <v>A3</v>
      </c>
      <c r="M111" s="494">
        <f>VLOOKUP(L111,Sheet1!$B$2:$C$12,2,TRUE)</f>
        <v>8</v>
      </c>
      <c r="N111" s="494" t="str">
        <f>VLOOKUP(E111,'[19]Gui chi Quynh'!$C$7:$E$391,3,0)</f>
        <v>A4</v>
      </c>
      <c r="O111" s="494">
        <f>VLOOKUP(N111,Sheet1!$B$2:$C$12,2,TRUE)</f>
        <v>7</v>
      </c>
      <c r="P111" s="494" t="str">
        <f>VLOOKUP(E111,'[20]Gui chi Quynh'!$C$7:$E$391,3,0)</f>
        <v>A3</v>
      </c>
      <c r="Q111" s="494">
        <f>VLOOKUP(P111,Sheet1!$B$2:$C$12,2,TRUE)</f>
        <v>8</v>
      </c>
      <c r="R111" s="494" t="str">
        <f>VLOOKUP($E111,'[21]Gui chi Quynh'!$C$7:$E$390,3,0)</f>
        <v>A3</v>
      </c>
      <c r="S111" s="494">
        <f>VLOOKUP(R111,Sheet1!$B$2:$C$12,2,TRUE)</f>
        <v>8</v>
      </c>
      <c r="T111" s="494" t="str">
        <f>VLOOKUP($E111,'[22]Gui chi Quynh'!$C$7:$E$390,3,0)</f>
        <v>A4</v>
      </c>
      <c r="U111" s="494">
        <f>VLOOKUP(T111,Sheet1!$B$2:$C$12,2,TRUE)</f>
        <v>7</v>
      </c>
      <c r="V111" s="494" t="str">
        <f>VLOOKUP($E111,'[23]Gui chi Quynh'!$C$7:$E$389,3,0)</f>
        <v>A2</v>
      </c>
      <c r="W111" s="494">
        <f>VLOOKUP(V111,Sheet1!$B$2:$C$12,2,TRUE)</f>
        <v>9</v>
      </c>
      <c r="X111" s="494" t="str">
        <f>VLOOKUP($E111,'[24]Gui chi Quynh'!$C$7:$E$389,3,0)</f>
        <v>A2</v>
      </c>
      <c r="Y111" s="494">
        <f>VLOOKUP(X111,Sheet1!$B$2:$C$12,2,TRUE)</f>
        <v>9</v>
      </c>
      <c r="Z111" s="494" t="str">
        <f>VLOOKUP($E111,'[25]Gui chi Quynh'!$C$7:$E$388,3,0)</f>
        <v>A3</v>
      </c>
      <c r="AA111" s="494">
        <f>VLOOKUP(Z111,Sheet1!$B$2:$C$12,2,TRUE)</f>
        <v>8</v>
      </c>
      <c r="AB111" s="494" t="str">
        <f>VLOOKUP($E111,'T5'!$E$9:$AH$337,24,0)</f>
        <v>A3</v>
      </c>
      <c r="AC111" s="494">
        <f>VLOOKUP(AB111,Sheet1!$B$2:$C$12,2,TRUE)</f>
        <v>8</v>
      </c>
      <c r="AD111" s="494"/>
      <c r="AE111" s="494" t="e">
        <f>VLOOKUP(AD111,Sheet1!$B$2:$C$12,2,TRUE)</f>
        <v>#N/A</v>
      </c>
      <c r="AF111" s="592" t="str">
        <f>VLOOKUP($E111,'[26]Tong hop ket qua'!$E$19:$M$219,9,0)</f>
        <v>Tốt</v>
      </c>
      <c r="AG111" s="709">
        <f t="shared" si="20"/>
        <v>8</v>
      </c>
      <c r="AH111" s="709" t="str">
        <f t="shared" si="21"/>
        <v>11A*</v>
      </c>
      <c r="AI111" s="709">
        <f t="shared" si="16"/>
        <v>0</v>
      </c>
      <c r="AJ111" s="683"/>
      <c r="AK111" s="494" t="str">
        <f t="shared" si="17"/>
        <v>Xuất sắc</v>
      </c>
      <c r="AL111" s="494" t="str">
        <f>VLOOKUP($E111,'cac dv gui'!$C$135:$AC$151,25,0)</f>
        <v>Tốt</v>
      </c>
      <c r="AM111" s="494" t="str">
        <f>VLOOKUP($E111,'cac dv gui'!$C$135:$AC$151,26,0)</f>
        <v>Xuất sắc</v>
      </c>
      <c r="AN111" s="494"/>
      <c r="AO111" s="494"/>
      <c r="AP111" s="675"/>
      <c r="AQ111" s="494" t="str">
        <f t="shared" si="18"/>
        <v>Xuất sắc</v>
      </c>
      <c r="AR111" s="675"/>
      <c r="AS111" s="675"/>
      <c r="AT111" s="494"/>
      <c r="AU111" s="684" t="s">
        <v>392</v>
      </c>
    </row>
    <row r="112" spans="1:47" s="684" customFormat="1" ht="24.95" customHeight="1" x14ac:dyDescent="0.25">
      <c r="A112" s="512" t="s">
        <v>1352</v>
      </c>
      <c r="B112" s="512">
        <f>COUNTIF($F$5:F112,F112)</f>
        <v>12</v>
      </c>
      <c r="C112" s="513" t="s">
        <v>985</v>
      </c>
      <c r="D112" s="519" t="s">
        <v>81</v>
      </c>
      <c r="E112" s="512" t="s">
        <v>466</v>
      </c>
      <c r="F112" s="494" t="s">
        <v>1601</v>
      </c>
      <c r="G112" s="494" t="s">
        <v>975</v>
      </c>
      <c r="H112" s="494" t="str">
        <f>VLOOKUP(E112,'[16]Gui chi Quynh'!$C$7:$E$387,3,0)</f>
        <v>A3</v>
      </c>
      <c r="I112" s="494">
        <f>VLOOKUP(H112,Sheet1!$B$2:$C$12,2,TRUE)</f>
        <v>8</v>
      </c>
      <c r="J112" s="494" t="str">
        <f>VLOOKUP($E112,'[17]Gui chi Quynh'!$C$7:$E$387,3,0)</f>
        <v>A3</v>
      </c>
      <c r="K112" s="494">
        <f>VLOOKUP(J112,Sheet1!$B$2:$C$12,2,TRUE)</f>
        <v>8</v>
      </c>
      <c r="L112" s="494" t="str">
        <f>VLOOKUP(E112,'[18]Gui chi Quynh'!$C$7:$F$385,3,0)</f>
        <v>A3</v>
      </c>
      <c r="M112" s="494">
        <f>VLOOKUP(L112,Sheet1!$B$2:$C$12,2,TRUE)</f>
        <v>8</v>
      </c>
      <c r="N112" s="494" t="str">
        <f>VLOOKUP(E112,'[19]Gui chi Quynh'!$C$7:$E$391,3,0)</f>
        <v>A2</v>
      </c>
      <c r="O112" s="494">
        <f>VLOOKUP(N112,Sheet1!$B$2:$C$12,2,TRUE)</f>
        <v>9</v>
      </c>
      <c r="P112" s="494" t="str">
        <f>VLOOKUP(E112,'[20]Gui chi Quynh'!$C$7:$E$391,3,0)</f>
        <v>A2</v>
      </c>
      <c r="Q112" s="494">
        <f>VLOOKUP(P112,Sheet1!$B$2:$C$12,2,TRUE)</f>
        <v>9</v>
      </c>
      <c r="R112" s="494" t="str">
        <f>VLOOKUP($E112,'[21]Gui chi Quynh'!$C$7:$E$390,3,0)</f>
        <v>A2</v>
      </c>
      <c r="S112" s="494">
        <f>VLOOKUP(R112,Sheet1!$B$2:$C$12,2,TRUE)</f>
        <v>9</v>
      </c>
      <c r="T112" s="494" t="str">
        <f>VLOOKUP($E112,'[22]Gui chi Quynh'!$C$7:$E$390,3,0)</f>
        <v>A2</v>
      </c>
      <c r="U112" s="494">
        <f>VLOOKUP(T112,Sheet1!$B$2:$C$12,2,TRUE)</f>
        <v>9</v>
      </c>
      <c r="V112" s="494" t="str">
        <f>VLOOKUP($E112,'[23]Gui chi Quynh'!$C$7:$E$389,3,0)</f>
        <v>A2</v>
      </c>
      <c r="W112" s="494">
        <f>VLOOKUP(V112,Sheet1!$B$2:$C$12,2,TRUE)</f>
        <v>9</v>
      </c>
      <c r="X112" s="494" t="str">
        <f>VLOOKUP($E112,'[24]Gui chi Quynh'!$C$7:$E$389,3,0)</f>
        <v>A2</v>
      </c>
      <c r="Y112" s="494">
        <f>VLOOKUP(X112,Sheet1!$B$2:$C$12,2,TRUE)</f>
        <v>9</v>
      </c>
      <c r="Z112" s="494" t="str">
        <f>VLOOKUP($E112,'[25]Gui chi Quynh'!$C$7:$E$388,3,0)</f>
        <v>A2</v>
      </c>
      <c r="AA112" s="494">
        <f>VLOOKUP(Z112,Sheet1!$B$2:$C$12,2,TRUE)</f>
        <v>9</v>
      </c>
      <c r="AB112" s="494" t="str">
        <f>VLOOKUP($E112,'T5'!$E$9:$AH$337,24,0)</f>
        <v>A3</v>
      </c>
      <c r="AC112" s="494">
        <f>VLOOKUP(AB112,Sheet1!$B$2:$C$12,2,TRUE)</f>
        <v>8</v>
      </c>
      <c r="AD112" s="494"/>
      <c r="AE112" s="494" t="e">
        <f>VLOOKUP(AD112,Sheet1!$B$2:$C$12,2,TRUE)</f>
        <v>#N/A</v>
      </c>
      <c r="AF112" s="592" t="str">
        <f>VLOOKUP($E112,'[26]Tong hop ket qua'!$E$19:$M$219,9,0)</f>
        <v>Khá</v>
      </c>
      <c r="AG112" s="709">
        <f t="shared" si="20"/>
        <v>8.6</v>
      </c>
      <c r="AH112" s="709" t="str">
        <f t="shared" si="21"/>
        <v>11A*</v>
      </c>
      <c r="AI112" s="709">
        <f t="shared" si="16"/>
        <v>0</v>
      </c>
      <c r="AJ112" s="683"/>
      <c r="AK112" s="494" t="str">
        <f t="shared" si="17"/>
        <v>Xuất sắc</v>
      </c>
      <c r="AL112" s="494" t="str">
        <f>VLOOKUP($E112,'cac dv gui'!$C$135:$AC$151,25,0)</f>
        <v>Tốt</v>
      </c>
      <c r="AM112" s="494" t="str">
        <f>VLOOKUP($E112,'cac dv gui'!$C$135:$AC$151,26,0)</f>
        <v>Xuất sắc</v>
      </c>
      <c r="AN112" s="494"/>
      <c r="AO112" s="494"/>
      <c r="AP112" s="675"/>
      <c r="AQ112" s="494" t="str">
        <f t="shared" si="18"/>
        <v>Xuất sắc</v>
      </c>
      <c r="AR112" s="675"/>
      <c r="AS112" s="675"/>
      <c r="AT112" s="494"/>
      <c r="AU112" s="684" t="s">
        <v>392</v>
      </c>
    </row>
    <row r="113" spans="1:47" s="684" customFormat="1" ht="24.95" customHeight="1" x14ac:dyDescent="0.25">
      <c r="A113" s="512" t="s">
        <v>1353</v>
      </c>
      <c r="B113" s="512">
        <f>COUNTIF($F$5:F113,F113)</f>
        <v>13</v>
      </c>
      <c r="C113" s="513" t="s">
        <v>985</v>
      </c>
      <c r="D113" s="552" t="s">
        <v>275</v>
      </c>
      <c r="E113" s="520" t="s">
        <v>470</v>
      </c>
      <c r="F113" s="494" t="s">
        <v>1601</v>
      </c>
      <c r="G113" s="494" t="s">
        <v>975</v>
      </c>
      <c r="H113" s="494" t="str">
        <f>VLOOKUP(E113,'[16]Gui chi Quynh'!$C$7:$E$387,3,0)</f>
        <v>A2</v>
      </c>
      <c r="I113" s="494">
        <f>VLOOKUP(H113,Sheet1!$B$2:$C$12,2,TRUE)</f>
        <v>9</v>
      </c>
      <c r="J113" s="494" t="str">
        <f>VLOOKUP($E113,'[17]Gui chi Quynh'!$C$7:$E$387,3,0)</f>
        <v>A3</v>
      </c>
      <c r="K113" s="494">
        <f>VLOOKUP(J113,Sheet1!$B$2:$C$12,2,TRUE)</f>
        <v>8</v>
      </c>
      <c r="L113" s="494" t="str">
        <f>VLOOKUP(E113,'[18]Gui chi Quynh'!$C$7:$F$385,3,0)</f>
        <v>A2</v>
      </c>
      <c r="M113" s="494">
        <f>VLOOKUP(L113,Sheet1!$B$2:$C$12,2,TRUE)</f>
        <v>9</v>
      </c>
      <c r="N113" s="494" t="str">
        <f>VLOOKUP(E113,'[19]Gui chi Quynh'!$C$7:$E$391,3,0)</f>
        <v>A3</v>
      </c>
      <c r="O113" s="494">
        <f>VLOOKUP(N113,Sheet1!$B$2:$C$12,2,TRUE)</f>
        <v>8</v>
      </c>
      <c r="P113" s="494" t="str">
        <f>VLOOKUP(E113,'[20]Gui chi Quynh'!$C$7:$E$391,3,0)</f>
        <v>A3</v>
      </c>
      <c r="Q113" s="494">
        <f>VLOOKUP(P113,Sheet1!$B$2:$C$12,2,TRUE)</f>
        <v>8</v>
      </c>
      <c r="R113" s="494" t="str">
        <f>VLOOKUP($E113,'[21]Gui chi Quynh'!$C$7:$E$390,3,0)</f>
        <v>A3</v>
      </c>
      <c r="S113" s="494">
        <f>VLOOKUP(R113,Sheet1!$B$2:$C$12,2,TRUE)</f>
        <v>8</v>
      </c>
      <c r="T113" s="494" t="str">
        <f>VLOOKUP($E113,'[22]Gui chi Quynh'!$C$7:$E$390,3,0)</f>
        <v>A1</v>
      </c>
      <c r="U113" s="494">
        <f>VLOOKUP(T113,Sheet1!$B$2:$C$12,2,TRUE)</f>
        <v>10</v>
      </c>
      <c r="V113" s="494" t="str">
        <f>VLOOKUP($E113,'[23]Gui chi Quynh'!$C$7:$E$389,3,0)</f>
        <v>A1</v>
      </c>
      <c r="W113" s="494">
        <f>VLOOKUP(V113,Sheet1!$B$2:$C$12,2,TRUE)</f>
        <v>10</v>
      </c>
      <c r="X113" s="494" t="str">
        <f>VLOOKUP($E113,'[24]Gui chi Quynh'!$C$7:$E$389,3,0)</f>
        <v>A1</v>
      </c>
      <c r="Y113" s="494">
        <f>VLOOKUP(X113,Sheet1!$B$2:$C$12,2,TRUE)</f>
        <v>10</v>
      </c>
      <c r="Z113" s="494" t="str">
        <f>VLOOKUP($E113,'[25]Gui chi Quynh'!$C$7:$E$388,3,0)</f>
        <v>A2</v>
      </c>
      <c r="AA113" s="494">
        <f>VLOOKUP(Z113,Sheet1!$B$2:$C$12,2,TRUE)</f>
        <v>9</v>
      </c>
      <c r="AB113" s="494" t="str">
        <f>VLOOKUP($E113,'T5'!$E$9:$AH$337,24,0)</f>
        <v>A2</v>
      </c>
      <c r="AC113" s="494">
        <f>VLOOKUP(AB113,Sheet1!$B$2:$C$12,2,TRUE)</f>
        <v>9</v>
      </c>
      <c r="AD113" s="494"/>
      <c r="AE113" s="494" t="e">
        <f>VLOOKUP(AD113,Sheet1!$B$2:$C$12,2,TRUE)</f>
        <v>#N/A</v>
      </c>
      <c r="AF113" s="592" t="str">
        <f>VLOOKUP($E113,'[26]Tong hop ket qua'!$E$19:$M$219,9,0)</f>
        <v>Tốt</v>
      </c>
      <c r="AG113" s="709">
        <f t="shared" si="20"/>
        <v>8.9</v>
      </c>
      <c r="AH113" s="709" t="str">
        <f t="shared" si="21"/>
        <v>11A*</v>
      </c>
      <c r="AI113" s="709">
        <f t="shared" si="16"/>
        <v>0</v>
      </c>
      <c r="AJ113" s="683"/>
      <c r="AK113" s="494" t="str">
        <f t="shared" si="17"/>
        <v>Xuất sắc</v>
      </c>
      <c r="AL113" s="494" t="str">
        <f>VLOOKUP($E113,'cac dv gui'!$C$135:$AC$151,25,0)</f>
        <v>Tốt</v>
      </c>
      <c r="AM113" s="494" t="str">
        <f>VLOOKUP($E113,'cac dv gui'!$C$135:$AC$151,26,0)</f>
        <v>Xuất sắc</v>
      </c>
      <c r="AN113" s="494"/>
      <c r="AO113" s="494"/>
      <c r="AP113" s="675"/>
      <c r="AQ113" s="494" t="str">
        <f t="shared" si="18"/>
        <v>Xuất sắc</v>
      </c>
      <c r="AR113" s="675"/>
      <c r="AS113" s="675"/>
      <c r="AT113" s="494"/>
      <c r="AU113" s="684" t="s">
        <v>391</v>
      </c>
    </row>
    <row r="114" spans="1:47" s="684" customFormat="1" ht="24.95" customHeight="1" x14ac:dyDescent="0.25">
      <c r="A114" s="512" t="s">
        <v>1355</v>
      </c>
      <c r="B114" s="512">
        <f>COUNTIF($F$5:F114,F114)</f>
        <v>14</v>
      </c>
      <c r="C114" s="513" t="s">
        <v>985</v>
      </c>
      <c r="D114" s="519" t="s">
        <v>351</v>
      </c>
      <c r="E114" s="512" t="s">
        <v>469</v>
      </c>
      <c r="F114" s="518" t="s">
        <v>1601</v>
      </c>
      <c r="G114" s="494" t="s">
        <v>975</v>
      </c>
      <c r="H114" s="494" t="str">
        <f>VLOOKUP(E114,'[16]Gui chi Quynh'!$C$7:$E$387,3,0)</f>
        <v>A4</v>
      </c>
      <c r="I114" s="494">
        <f>VLOOKUP(H114,Sheet1!$B$2:$C$12,2,TRUE)</f>
        <v>7</v>
      </c>
      <c r="J114" s="494" t="str">
        <f>VLOOKUP($E114,'[17]Gui chi Quynh'!$C$7:$E$387,3,0)</f>
        <v>A3</v>
      </c>
      <c r="K114" s="494">
        <f>VLOOKUP(J114,Sheet1!$B$2:$C$12,2,TRUE)</f>
        <v>8</v>
      </c>
      <c r="L114" s="494" t="str">
        <f>VLOOKUP(E114,'[18]Gui chi Quynh'!$C$7:$F$385,3,0)</f>
        <v>A4</v>
      </c>
      <c r="M114" s="494">
        <f>VLOOKUP(L114,Sheet1!$B$2:$C$12,2,TRUE)</f>
        <v>7</v>
      </c>
      <c r="N114" s="494" t="str">
        <f>VLOOKUP(E114,'[19]Gui chi Quynh'!$C$7:$E$391,3,0)</f>
        <v>A4</v>
      </c>
      <c r="O114" s="494">
        <f>VLOOKUP(N114,Sheet1!$B$2:$C$12,2,TRUE)</f>
        <v>7</v>
      </c>
      <c r="P114" s="494" t="str">
        <f>VLOOKUP(E114,'[20]Gui chi Quynh'!$C$7:$E$391,3,0)</f>
        <v>A4</v>
      </c>
      <c r="Q114" s="494">
        <f>VLOOKUP(P114,Sheet1!$B$2:$C$12,2,TRUE)</f>
        <v>7</v>
      </c>
      <c r="R114" s="494" t="str">
        <f>VLOOKUP($E114,'[21]Gui chi Quynh'!$C$7:$E$390,3,0)</f>
        <v>B2</v>
      </c>
      <c r="S114" s="494">
        <f>VLOOKUP(R114,Sheet1!$B$2:$C$12,2,TRUE)</f>
        <v>5</v>
      </c>
      <c r="T114" s="494" t="str">
        <f>VLOOKUP($E114,'[22]Gui chi Quynh'!$C$7:$E$390,3,0)</f>
        <v>A4</v>
      </c>
      <c r="U114" s="494">
        <f>VLOOKUP(T114,Sheet1!$B$2:$C$12,2,TRUE)</f>
        <v>7</v>
      </c>
      <c r="V114" s="494" t="str">
        <f>VLOOKUP($E114,'[23]Gui chi Quynh'!$C$7:$E$389,3,0)</f>
        <v>A3</v>
      </c>
      <c r="W114" s="494">
        <f>VLOOKUP(V114,Sheet1!$B$2:$C$12,2,TRUE)</f>
        <v>8</v>
      </c>
      <c r="X114" s="494" t="str">
        <f>VLOOKUP($E114,'[24]Gui chi Quynh'!$C$7:$E$389,3,0)</f>
        <v>A3</v>
      </c>
      <c r="Y114" s="494">
        <f>VLOOKUP(X114,Sheet1!$B$2:$C$12,2,TRUE)</f>
        <v>8</v>
      </c>
      <c r="Z114" s="494" t="str">
        <f>VLOOKUP($E114,'[25]Gui chi Quynh'!$C$7:$E$388,3,0)</f>
        <v>B2</v>
      </c>
      <c r="AA114" s="494">
        <f>VLOOKUP(Z114,Sheet1!$B$2:$C$12,2,TRUE)</f>
        <v>5</v>
      </c>
      <c r="AB114" s="494" t="str">
        <f>VLOOKUP($E114,'T5'!$E$9:$AH$337,24,0)</f>
        <v>A4</v>
      </c>
      <c r="AC114" s="494">
        <f>VLOOKUP(AB114,Sheet1!$B$2:$C$12,2,TRUE)</f>
        <v>7</v>
      </c>
      <c r="AD114" s="494"/>
      <c r="AE114" s="494" t="e">
        <f>VLOOKUP(AD114,Sheet1!$B$2:$C$12,2,TRUE)</f>
        <v>#N/A</v>
      </c>
      <c r="AF114" s="592" t="str">
        <f>VLOOKUP($E114,'[26]Tong hop ket qua'!$E$19:$M$219,9,0)</f>
        <v>Đạt yêu cầu</v>
      </c>
      <c r="AG114" s="709">
        <f>(I114+K114+M114+O114+Q114+S114+U114+W114+Y114+AA114+AC114)/11</f>
        <v>6.9090909090909092</v>
      </c>
      <c r="AH114" s="709" t="str">
        <f>LEFT((COUNTIF($H114:$AC114,"A*")&amp;"A*")&amp;" + "&amp;(COUNTIF($H114:$AC114,"B*")&amp;"B*")&amp;" + "&amp;(COUNTIF($H114:$AC114,"C*")&amp;"C*")&amp;" +  "&amp;(COUNTIF($H114:$AC114,"D")&amp;"D")&amp; " +  "&amp;(COUNTIF($H114:$AC114,"E")&amp;"E"),10)</f>
        <v xml:space="preserve">9A* + 2B* </v>
      </c>
      <c r="AI114" s="709">
        <f t="shared" si="16"/>
        <v>2</v>
      </c>
      <c r="AJ114" s="683"/>
      <c r="AK114" s="494" t="str">
        <f t="shared" si="17"/>
        <v>Tốt</v>
      </c>
      <c r="AL114" s="494" t="str">
        <f>VLOOKUP($E114,'cac dv gui'!$C$135:$AC$151,25,0)</f>
        <v>Hoàn thành</v>
      </c>
      <c r="AM114" s="494" t="str">
        <f>VLOOKUP($E114,'cac dv gui'!$C$135:$AC$151,26,0)</f>
        <v>Tốt</v>
      </c>
      <c r="AN114" s="494"/>
      <c r="AO114" s="494"/>
      <c r="AP114" s="675"/>
      <c r="AQ114" s="494" t="str">
        <f t="shared" si="18"/>
        <v>Tốt</v>
      </c>
      <c r="AR114" s="675"/>
      <c r="AS114" s="675"/>
      <c r="AT114" s="494"/>
      <c r="AU114" s="684" t="s">
        <v>393</v>
      </c>
    </row>
    <row r="115" spans="1:47" s="684" customFormat="1" ht="24.95" customHeight="1" x14ac:dyDescent="0.25">
      <c r="A115" s="512" t="s">
        <v>1356</v>
      </c>
      <c r="B115" s="512">
        <f>COUNTIF($F$5:F115,F115)</f>
        <v>15</v>
      </c>
      <c r="C115" s="513" t="s">
        <v>985</v>
      </c>
      <c r="D115" s="514" t="s">
        <v>283</v>
      </c>
      <c r="E115" s="513" t="s">
        <v>503</v>
      </c>
      <c r="F115" s="518" t="s">
        <v>1601</v>
      </c>
      <c r="G115" s="494" t="s">
        <v>975</v>
      </c>
      <c r="H115" s="494" t="str">
        <f>VLOOKUP(E115,'[16]Gui chi Quynh'!$C$7:$E$387,3,0)</f>
        <v>A3</v>
      </c>
      <c r="I115" s="494">
        <f>VLOOKUP(H115,Sheet1!$B$2:$C$12,2,TRUE)</f>
        <v>8</v>
      </c>
      <c r="J115" s="494" t="str">
        <f>VLOOKUP($E115,'[17]Gui chi Quynh'!$C$7:$E$387,3,0)</f>
        <v>A4</v>
      </c>
      <c r="K115" s="494">
        <f>VLOOKUP(J115,Sheet1!$B$2:$C$12,2,TRUE)</f>
        <v>7</v>
      </c>
      <c r="L115" s="494" t="str">
        <f>VLOOKUP(E115,'[18]Gui chi Quynh'!$C$7:$F$385,3,0)</f>
        <v>A3</v>
      </c>
      <c r="M115" s="494">
        <f>VLOOKUP(L115,Sheet1!$B$2:$C$12,2,TRUE)</f>
        <v>8</v>
      </c>
      <c r="N115" s="494" t="str">
        <f>VLOOKUP(E115,'[19]Gui chi Quynh'!$C$7:$E$391,3,0)</f>
        <v>A4</v>
      </c>
      <c r="O115" s="494">
        <f>VLOOKUP(N115,Sheet1!$B$2:$C$12,2,TRUE)</f>
        <v>7</v>
      </c>
      <c r="P115" s="494" t="str">
        <f>VLOOKUP(E115,'[20]Gui chi Quynh'!$C$7:$E$391,3,0)</f>
        <v>A DN</v>
      </c>
      <c r="Q115" s="494"/>
      <c r="R115" s="494" t="str">
        <f>VLOOKUP($E115,'[21]Gui chi Quynh'!$C$7:$E$390,3,0)</f>
        <v>A DN</v>
      </c>
      <c r="S115" s="494"/>
      <c r="T115" s="494" t="str">
        <f>VLOOKUP($E115,'[22]Gui chi Quynh'!$C$7:$E$390,3,0)</f>
        <v>A DN</v>
      </c>
      <c r="U115" s="494"/>
      <c r="V115" s="494" t="str">
        <f>VLOOKUP($E115,'[23]Gui chi Quynh'!$C$7:$E$389,3,0)</f>
        <v>A DN</v>
      </c>
      <c r="W115" s="494"/>
      <c r="X115" s="494" t="str">
        <f>VLOOKUP($E115,'[24]Gui chi Quynh'!$C$7:$E$389,3,0)</f>
        <v>A DN</v>
      </c>
      <c r="Y115" s="494"/>
      <c r="Z115" s="494" t="s">
        <v>1117</v>
      </c>
      <c r="AA115" s="494"/>
      <c r="AB115" s="494" t="str">
        <f>VLOOKUP($E115,'T5'!$E$9:$AH$337,24,0)</f>
        <v>A4</v>
      </c>
      <c r="AC115" s="494">
        <f>VLOOKUP(AB115,Sheet1!$B$2:$C$12,2,TRUE)</f>
        <v>7</v>
      </c>
      <c r="AD115" s="494"/>
      <c r="AE115" s="494" t="e">
        <f>VLOOKUP(AD115,Sheet1!$B$2:$C$12,2,TRUE)</f>
        <v>#N/A</v>
      </c>
      <c r="AF115" s="592" t="str">
        <f>VLOOKUP($E115,'[26]Tong hop ket qua'!$E$19:$M$219,9,0)</f>
        <v>Khá</v>
      </c>
      <c r="AG115" s="709">
        <f>(I115+K115+M115+O115+Q115+S115+U115+W115+Y115+AA115+AC115)/6</f>
        <v>6.166666666666667</v>
      </c>
      <c r="AH115" s="709" t="str">
        <f>LEFT((COUNTIF($H115:$AC115,"A*")&amp;"A*")&amp;" + "&amp;(COUNTIF($H115:$AC115,"B*")&amp;"B*")&amp;" + "&amp;(COUNTIF($H115:$AC115,"C*")&amp;"C*")&amp;" +  "&amp;(COUNTIF($H115:$AC115,"D")&amp;"D")&amp; " +  "&amp;(COUNTIF($H115:$AC115,"E")&amp;"E"),4)</f>
        <v>11A*</v>
      </c>
      <c r="AI115" s="709">
        <f t="shared" si="16"/>
        <v>0</v>
      </c>
      <c r="AJ115" s="683"/>
      <c r="AK115" s="494" t="str">
        <f t="shared" si="17"/>
        <v>Tốt</v>
      </c>
      <c r="AL115" s="494" t="str">
        <f>VLOOKUP($E115,'cac dv gui'!$C$135:$AC$151,25,0)</f>
        <v>Tốt</v>
      </c>
      <c r="AM115" s="494" t="str">
        <f>VLOOKUP($E115,'cac dv gui'!$C$135:$AC$151,26,0)</f>
        <v>Tốt</v>
      </c>
      <c r="AN115" s="494"/>
      <c r="AO115" s="494"/>
      <c r="AP115" s="675"/>
      <c r="AQ115" s="494" t="str">
        <f t="shared" si="18"/>
        <v>Tốt</v>
      </c>
      <c r="AR115" s="675"/>
      <c r="AS115" s="675"/>
      <c r="AT115" s="678" t="s">
        <v>1147</v>
      </c>
      <c r="AU115" s="684" t="s">
        <v>393</v>
      </c>
    </row>
    <row r="116" spans="1:47" s="684" customFormat="1" ht="24.95" customHeight="1" x14ac:dyDescent="0.25">
      <c r="A116" s="512" t="s">
        <v>1357</v>
      </c>
      <c r="B116" s="512">
        <f>COUNTIF($F$5:F116,F116)</f>
        <v>16</v>
      </c>
      <c r="C116" s="513" t="s">
        <v>985</v>
      </c>
      <c r="D116" s="514" t="s">
        <v>1011</v>
      </c>
      <c r="E116" s="513" t="s">
        <v>1012</v>
      </c>
      <c r="F116" s="518" t="s">
        <v>1601</v>
      </c>
      <c r="G116" s="494" t="s">
        <v>975</v>
      </c>
      <c r="H116" s="494"/>
      <c r="I116" s="494"/>
      <c r="J116" s="494" t="str">
        <f>VLOOKUP($E116,'[17]Gui chi Quynh'!$C$7:$E$387,3,0)</f>
        <v>A4</v>
      </c>
      <c r="K116" s="494">
        <f>VLOOKUP(J116,Sheet1!$B$2:$C$12,2,TRUE)</f>
        <v>7</v>
      </c>
      <c r="L116" s="494" t="str">
        <f>VLOOKUP(E116,'[18]Gui chi Quynh'!$C$7:$F$385,3,0)</f>
        <v>A4</v>
      </c>
      <c r="M116" s="494">
        <f>VLOOKUP(L116,Sheet1!$B$2:$C$12,2,TRUE)</f>
        <v>7</v>
      </c>
      <c r="N116" s="494" t="str">
        <f>VLOOKUP(E116,'[19]Gui chi Quynh'!$C$7:$E$391,3,0)</f>
        <v>A4</v>
      </c>
      <c r="O116" s="494">
        <f>VLOOKUP(N116,Sheet1!$B$2:$C$12,2,TRUE)</f>
        <v>7</v>
      </c>
      <c r="P116" s="494" t="str">
        <f>VLOOKUP(E116,'[20]Gui chi Quynh'!$C$7:$E$391,3,0)</f>
        <v>A3</v>
      </c>
      <c r="Q116" s="494">
        <f>VLOOKUP(P116,Sheet1!$B$2:$C$12,2,TRUE)</f>
        <v>8</v>
      </c>
      <c r="R116" s="494" t="str">
        <f>VLOOKUP($E116,'[21]Gui chi Quynh'!$C$7:$E$390,3,0)</f>
        <v>A3</v>
      </c>
      <c r="S116" s="494">
        <f>VLOOKUP(R116,Sheet1!$B$2:$C$12,2,TRUE)</f>
        <v>8</v>
      </c>
      <c r="T116" s="494" t="str">
        <f>VLOOKUP($E116,'[22]Gui chi Quynh'!$C$7:$E$390,3,0)</f>
        <v>A4</v>
      </c>
      <c r="U116" s="494">
        <f>VLOOKUP(T116,Sheet1!$B$2:$C$12,2,TRUE)</f>
        <v>7</v>
      </c>
      <c r="V116" s="494" t="str">
        <f>VLOOKUP($E116,'[23]Gui chi Quynh'!$C$7:$E$389,3,0)</f>
        <v>A3</v>
      </c>
      <c r="W116" s="494">
        <f>VLOOKUP(V116,Sheet1!$B$2:$C$12,2,TRUE)</f>
        <v>8</v>
      </c>
      <c r="X116" s="494" t="str">
        <f>VLOOKUP($E116,'[24]Gui chi Quynh'!$C$7:$E$389,3,0)</f>
        <v>A3</v>
      </c>
      <c r="Y116" s="494">
        <f>VLOOKUP(X116,Sheet1!$B$2:$C$12,2,TRUE)</f>
        <v>8</v>
      </c>
      <c r="Z116" s="494" t="str">
        <f>VLOOKUP($E116,'[25]Gui chi Quynh'!$C$7:$E$388,3,0)</f>
        <v>A4</v>
      </c>
      <c r="AA116" s="494">
        <f>VLOOKUP(Z116,Sheet1!$B$2:$C$12,2,TRUE)</f>
        <v>7</v>
      </c>
      <c r="AB116" s="494" t="str">
        <f>VLOOKUP($E116,'T5'!$E$9:$AH$337,24,0)</f>
        <v>A4</v>
      </c>
      <c r="AC116" s="494">
        <f>VLOOKUP(AB116,Sheet1!$B$2:$C$12,2,TRUE)</f>
        <v>7</v>
      </c>
      <c r="AD116" s="494"/>
      <c r="AE116" s="494" t="e">
        <f>VLOOKUP(AD116,Sheet1!$B$2:$C$12,2,TRUE)</f>
        <v>#N/A</v>
      </c>
      <c r="AF116" s="592" t="str">
        <f>VLOOKUP($E116,'[26]Tong hop ket qua'!$E$19:$M$219,9,0)</f>
        <v>Tốt</v>
      </c>
      <c r="AG116" s="804">
        <f t="shared" ref="AG116:AG138" si="22">(I116+K116+M116+O116+Q116+S116+U116+W116+Y116+AA116+AC116)/11</f>
        <v>6.7272727272727275</v>
      </c>
      <c r="AH116" s="709" t="str">
        <f>LEFT((COUNTIF($H116:$AC116,"A*")&amp;"A*")&amp;" + "&amp;(COUNTIF($H116:$AC116,"B*")&amp;"B*")&amp;" + "&amp;(COUNTIF($H116:$AC116,"C*")&amp;"C*")&amp;" +  "&amp;(COUNTIF($H116:$AC116,"D")&amp;"D")&amp; " +  "&amp;(COUNTIF($H116:$AC116,"E")&amp;"E"),4)</f>
        <v>10A*</v>
      </c>
      <c r="AI116" s="709">
        <f t="shared" si="16"/>
        <v>0</v>
      </c>
      <c r="AJ116" s="683"/>
      <c r="AK116" s="494" t="str">
        <f t="shared" si="17"/>
        <v>Tốt</v>
      </c>
      <c r="AL116" s="494" t="str">
        <f>VLOOKUP($E116,'cac dv gui'!$C$135:$AC$151,25,0)</f>
        <v>Tốt</v>
      </c>
      <c r="AM116" s="494" t="str">
        <f>VLOOKUP($E116,'cac dv gui'!$C$135:$AC$151,26,0)</f>
        <v>Tốt</v>
      </c>
      <c r="AN116" s="494"/>
      <c r="AO116" s="494"/>
      <c r="AP116" s="675"/>
      <c r="AQ116" s="494" t="str">
        <f t="shared" si="18"/>
        <v>Tốt</v>
      </c>
      <c r="AR116" s="675"/>
      <c r="AS116" s="675"/>
      <c r="AT116" s="678" t="s">
        <v>1118</v>
      </c>
      <c r="AU116" s="684" t="s">
        <v>393</v>
      </c>
    </row>
    <row r="117" spans="1:47" s="684" customFormat="1" ht="24.95" customHeight="1" x14ac:dyDescent="0.25">
      <c r="A117" s="512" t="s">
        <v>1358</v>
      </c>
      <c r="B117" s="512">
        <f>COUNTIF($F$5:F117,F117)</f>
        <v>17</v>
      </c>
      <c r="C117" s="513" t="s">
        <v>985</v>
      </c>
      <c r="D117" s="552" t="s">
        <v>743</v>
      </c>
      <c r="E117" s="520" t="s">
        <v>744</v>
      </c>
      <c r="F117" s="518" t="s">
        <v>1601</v>
      </c>
      <c r="G117" s="494" t="s">
        <v>975</v>
      </c>
      <c r="H117" s="494" t="str">
        <f>VLOOKUP(E117,'[16]Gui chi Quynh'!$C$7:$E$387,3,0)</f>
        <v>A3</v>
      </c>
      <c r="I117" s="494">
        <f>VLOOKUP(H117,Sheet1!$B$2:$C$12,2,TRUE)</f>
        <v>8</v>
      </c>
      <c r="J117" s="494" t="str">
        <f>VLOOKUP($E117,'[17]Gui chi Quynh'!$C$7:$E$387,3,0)</f>
        <v>A4</v>
      </c>
      <c r="K117" s="494">
        <f>VLOOKUP(J117,Sheet1!$B$2:$C$12,2,TRUE)</f>
        <v>7</v>
      </c>
      <c r="L117" s="494" t="str">
        <f>VLOOKUP(E117,'[18]Gui chi Quynh'!$C$7:$F$385,3,0)</f>
        <v>A3</v>
      </c>
      <c r="M117" s="494">
        <f>VLOOKUP(L117,Sheet1!$B$2:$C$12,2,TRUE)</f>
        <v>8</v>
      </c>
      <c r="N117" s="494" t="str">
        <f>VLOOKUP(E117,'[19]Gui chi Quynh'!$C$7:$E$391,3,0)</f>
        <v>A4</v>
      </c>
      <c r="O117" s="494">
        <f>VLOOKUP(N117,Sheet1!$B$2:$C$12,2,TRUE)</f>
        <v>7</v>
      </c>
      <c r="P117" s="494" t="str">
        <f>VLOOKUP(E117,'[20]Gui chi Quynh'!$C$7:$E$391,3,0)</f>
        <v>A4</v>
      </c>
      <c r="Q117" s="494">
        <f>VLOOKUP(P117,Sheet1!$B$2:$C$12,2,TRUE)</f>
        <v>7</v>
      </c>
      <c r="R117" s="494" t="str">
        <f>VLOOKUP($E117,'[21]Gui chi Quynh'!$C$7:$E$390,3,0)</f>
        <v>A4</v>
      </c>
      <c r="S117" s="494">
        <f>VLOOKUP(R117,Sheet1!$B$2:$C$12,2,TRUE)</f>
        <v>7</v>
      </c>
      <c r="T117" s="494" t="str">
        <f>VLOOKUP($E117,'[22]Gui chi Quynh'!$C$7:$E$390,3,0)</f>
        <v>A4</v>
      </c>
      <c r="U117" s="494">
        <f>VLOOKUP(T117,Sheet1!$B$2:$C$12,2,TRUE)</f>
        <v>7</v>
      </c>
      <c r="V117" s="494" t="str">
        <f>VLOOKUP($E117,'[23]Gui chi Quynh'!$C$7:$E$389,3,0)</f>
        <v>B1</v>
      </c>
      <c r="W117" s="494">
        <f>VLOOKUP(V117,Sheet1!$B$2:$C$12,2,TRUE)</f>
        <v>6</v>
      </c>
      <c r="X117" s="494" t="str">
        <f>VLOOKUP($E117,'[24]Gui chi Quynh'!$C$7:$E$389,3,0)</f>
        <v>A4</v>
      </c>
      <c r="Y117" s="494">
        <f>VLOOKUP(X117,Sheet1!$B$2:$C$12,2,TRUE)</f>
        <v>7</v>
      </c>
      <c r="Z117" s="494" t="str">
        <f>VLOOKUP($E117,'[25]Gui chi Quynh'!$C$7:$E$388,3,0)</f>
        <v>A4</v>
      </c>
      <c r="AA117" s="494">
        <f>VLOOKUP(Z117,Sheet1!$B$2:$C$12,2,TRUE)</f>
        <v>7</v>
      </c>
      <c r="AB117" s="494" t="str">
        <f>VLOOKUP($E117,'T5'!$E$9:$AH$337,24,0)</f>
        <v>A4</v>
      </c>
      <c r="AC117" s="494">
        <f>VLOOKUP(AB117,Sheet1!$B$2:$C$12,2,TRUE)</f>
        <v>7</v>
      </c>
      <c r="AD117" s="494"/>
      <c r="AE117" s="494" t="e">
        <f>VLOOKUP(AD117,Sheet1!$B$2:$C$12,2,TRUE)</f>
        <v>#N/A</v>
      </c>
      <c r="AF117" s="592"/>
      <c r="AG117" s="709">
        <f t="shared" si="22"/>
        <v>7.0909090909090908</v>
      </c>
      <c r="AH117" s="709" t="str">
        <f>LEFT((COUNTIF($H117:$AC117,"A*")&amp;"A*")&amp;" + "&amp;(COUNTIF($H117:$AC117,"B*")&amp;"B*")&amp;" + "&amp;(COUNTIF($H117:$AC117,"C*")&amp;"C*")&amp;" +  "&amp;(COUNTIF($H117:$AC117,"D")&amp;"D")&amp; " +  "&amp;(COUNTIF($H117:$AC117,"E")&amp;"E"),10)</f>
        <v>10A* + 1B*</v>
      </c>
      <c r="AI117" s="709">
        <f t="shared" si="16"/>
        <v>1</v>
      </c>
      <c r="AJ117" s="683"/>
      <c r="AK117" s="494" t="str">
        <f t="shared" si="17"/>
        <v>Tốt</v>
      </c>
      <c r="AL117" s="494" t="str">
        <f>VLOOKUP($E117,'cac dv gui'!$C$135:$AC$151,25,0)</f>
        <v>Tốt</v>
      </c>
      <c r="AM117" s="494" t="str">
        <f>VLOOKUP($E117,'cac dv gui'!$C$135:$AC$151,26,0)</f>
        <v>Tốt</v>
      </c>
      <c r="AN117" s="675"/>
      <c r="AO117" s="494"/>
      <c r="AP117" s="675"/>
      <c r="AQ117" s="494" t="str">
        <f t="shared" si="18"/>
        <v>Tốt</v>
      </c>
      <c r="AR117" s="675"/>
      <c r="AS117" s="675"/>
      <c r="AT117" s="494"/>
      <c r="AU117" s="684" t="s">
        <v>393</v>
      </c>
    </row>
    <row r="118" spans="1:47" s="684" customFormat="1" ht="24.95" customHeight="1" x14ac:dyDescent="0.25">
      <c r="A118" s="512" t="s">
        <v>1359</v>
      </c>
      <c r="B118" s="512">
        <f>COUNTIF($F$5:F292,F118)</f>
        <v>5</v>
      </c>
      <c r="C118" s="513" t="s">
        <v>985</v>
      </c>
      <c r="D118" s="519" t="s">
        <v>207</v>
      </c>
      <c r="E118" s="599" t="s">
        <v>714</v>
      </c>
      <c r="F118" s="494" t="s">
        <v>1619</v>
      </c>
      <c r="G118" s="494" t="s">
        <v>974</v>
      </c>
      <c r="H118" s="494" t="str">
        <f>VLOOKUP(E118,'[16]Gui chi Quynh'!$C$7:$E$387,3,0)</f>
        <v>A1</v>
      </c>
      <c r="I118" s="494">
        <f>VLOOKUP(H118,Sheet1!$B$2:$C$12,2,TRUE)</f>
        <v>10</v>
      </c>
      <c r="J118" s="494" t="str">
        <f>VLOOKUP($E118,'[17]Gui chi Quynh'!$C$7:$E$387,3,0)</f>
        <v>A1</v>
      </c>
      <c r="K118" s="494">
        <f>VLOOKUP(J118,Sheet1!$B$2:$C$12,2,TRUE)</f>
        <v>10</v>
      </c>
      <c r="L118" s="494" t="str">
        <f>VLOOKUP(E118,'[18]Gui chi Quynh'!$C$7:$F$385,3,0)</f>
        <v>A1</v>
      </c>
      <c r="M118" s="494">
        <f>VLOOKUP(L118,Sheet1!$B$2:$C$12,2,TRUE)</f>
        <v>10</v>
      </c>
      <c r="N118" s="494" t="str">
        <f>VLOOKUP(E118,'[19]Gui chi Quynh'!$C$7:$E$391,3,0)</f>
        <v>A1</v>
      </c>
      <c r="O118" s="494">
        <f>VLOOKUP(N118,Sheet1!$B$2:$C$12,2,TRUE)</f>
        <v>10</v>
      </c>
      <c r="P118" s="494" t="str">
        <f>VLOOKUP(E118,'[20]Gui chi Quynh'!$C$7:$E$391,3,0)</f>
        <v>A1</v>
      </c>
      <c r="Q118" s="494">
        <f>VLOOKUP(P118,Sheet1!$B$2:$C$12,2,TRUE)</f>
        <v>10</v>
      </c>
      <c r="R118" s="494" t="str">
        <f>VLOOKUP($E118,'[21]Gui chi Quynh'!$C$7:$E$390,3,0)</f>
        <v>A1</v>
      </c>
      <c r="S118" s="494">
        <f>VLOOKUP(R118,Sheet1!$B$2:$C$12,2,TRUE)</f>
        <v>10</v>
      </c>
      <c r="T118" s="494" t="str">
        <f>VLOOKUP($E118,'[22]Gui chi Quynh'!$C$7:$E$390,3,0)</f>
        <v>A1</v>
      </c>
      <c r="U118" s="494">
        <f>VLOOKUP(T118,Sheet1!$B$2:$C$12,2,TRUE)</f>
        <v>10</v>
      </c>
      <c r="V118" s="494" t="str">
        <f>VLOOKUP($E118,'[23]Gui chi Quynh'!$C$7:$E$389,3,0)</f>
        <v>A2</v>
      </c>
      <c r="W118" s="494">
        <f>VLOOKUP(V118,Sheet1!$B$2:$C$12,2,TRUE)</f>
        <v>9</v>
      </c>
      <c r="X118" s="494" t="str">
        <f>VLOOKUP($E118,'[24]Gui chi Quynh'!$C$7:$E$389,3,0)</f>
        <v>A1</v>
      </c>
      <c r="Y118" s="494">
        <f>VLOOKUP(X118,Sheet1!$B$2:$C$12,2,TRUE)</f>
        <v>10</v>
      </c>
      <c r="Z118" s="494" t="str">
        <f>VLOOKUP($E118,'[25]Gui chi Quynh'!$C$7:$E$388,3,0)</f>
        <v>A1</v>
      </c>
      <c r="AA118" s="494">
        <f>VLOOKUP(Z118,Sheet1!$B$2:$C$12,2,TRUE)</f>
        <v>10</v>
      </c>
      <c r="AB118" s="494" t="str">
        <f>VLOOKUP($E118,'T5'!$E$9:$AH$337,24,0)</f>
        <v>A2</v>
      </c>
      <c r="AC118" s="494">
        <f>VLOOKUP(AB118,Sheet1!$B$2:$C$12,2,TRUE)</f>
        <v>9</v>
      </c>
      <c r="AD118" s="494"/>
      <c r="AE118" s="494" t="e">
        <f>VLOOKUP(AD118,Sheet1!$B$2:$C$12,2,TRUE)</f>
        <v>#N/A</v>
      </c>
      <c r="AF118" s="592" t="str">
        <f>VLOOKUP($E118,'[26]Tong hop ket qua'!$E$19:$M$219,9,0)</f>
        <v>Tốt</v>
      </c>
      <c r="AG118" s="709">
        <f t="shared" si="22"/>
        <v>9.8181818181818183</v>
      </c>
      <c r="AH118" s="709" t="str">
        <f t="shared" ref="AH118:AH134" si="23">LEFT((COUNTIF($H118:$AC118,"A*")&amp;"A*")&amp;" + "&amp;(COUNTIF($H118:$AC118,"B*")&amp;"B*")&amp;" + "&amp;(COUNTIF($H118:$AC118,"C*")&amp;"C*")&amp;" +  "&amp;(COUNTIF($H118:$AC118,"D")&amp;"D")&amp; " +  "&amp;(COUNTIF($H118:$AC118,"E")&amp;"E"),4)</f>
        <v>11A*</v>
      </c>
      <c r="AI118" s="709">
        <f t="shared" si="16"/>
        <v>0</v>
      </c>
      <c r="AJ118" s="683"/>
      <c r="AK118" s="494" t="str">
        <f t="shared" si="17"/>
        <v>Xuất sắc</v>
      </c>
      <c r="AL118" s="494" t="str">
        <f>VLOOKUP($E118,'cac dv gui'!$C$284:$AD$288,25,0)</f>
        <v xml:space="preserve">Xuất sắc </v>
      </c>
      <c r="AM118" s="494" t="str">
        <f>VLOOKUP($E118,'cac dv gui'!$C$284:$AD$288,26,0)</f>
        <v xml:space="preserve">Xuất sắc </v>
      </c>
      <c r="AN118" s="675"/>
      <c r="AO118" s="494" t="s">
        <v>1130</v>
      </c>
      <c r="AP118" s="675"/>
      <c r="AQ118" s="494" t="str">
        <f t="shared" si="18"/>
        <v>Xuất sắc</v>
      </c>
      <c r="AR118" s="675"/>
      <c r="AS118" s="675"/>
      <c r="AT118" s="494"/>
      <c r="AU118" s="684" t="s">
        <v>391</v>
      </c>
    </row>
    <row r="119" spans="1:47" s="684" customFormat="1" ht="39" customHeight="1" x14ac:dyDescent="0.25">
      <c r="A119" s="512" t="s">
        <v>1360</v>
      </c>
      <c r="B119" s="512">
        <f>COUNTIF($F$5:F119,F119)</f>
        <v>2</v>
      </c>
      <c r="C119" s="513" t="s">
        <v>985</v>
      </c>
      <c r="D119" s="519" t="s">
        <v>61</v>
      </c>
      <c r="E119" s="599" t="s">
        <v>715</v>
      </c>
      <c r="F119" s="494" t="s">
        <v>1619</v>
      </c>
      <c r="G119" s="494" t="s">
        <v>974</v>
      </c>
      <c r="H119" s="494" t="str">
        <f>VLOOKUP(E119,'[16]Gui chi Quynh'!$C$7:$E$387,3,0)</f>
        <v>A2</v>
      </c>
      <c r="I119" s="494">
        <f>VLOOKUP(H119,Sheet1!$B$2:$C$12,2,TRUE)</f>
        <v>9</v>
      </c>
      <c r="J119" s="494" t="str">
        <f>VLOOKUP($E119,'[17]Gui chi Quynh'!$C$7:$E$387,3,0)</f>
        <v>A2</v>
      </c>
      <c r="K119" s="494">
        <f>VLOOKUP(J119,Sheet1!$B$2:$C$12,2,TRUE)</f>
        <v>9</v>
      </c>
      <c r="L119" s="494" t="str">
        <f>VLOOKUP(E119,'[18]Gui chi Quynh'!$C$7:$F$385,3,0)</f>
        <v>A2</v>
      </c>
      <c r="M119" s="494">
        <f>VLOOKUP(L119,Sheet1!$B$2:$C$12,2,TRUE)</f>
        <v>9</v>
      </c>
      <c r="N119" s="494" t="str">
        <f>VLOOKUP(E119,'[19]Gui chi Quynh'!$C$7:$E$391,3,0)</f>
        <v>A1</v>
      </c>
      <c r="O119" s="494">
        <f>VLOOKUP(N119,Sheet1!$B$2:$C$12,2,TRUE)</f>
        <v>10</v>
      </c>
      <c r="P119" s="494" t="str">
        <f>VLOOKUP(E119,'[20]Gui chi Quynh'!$C$7:$E$391,3,0)</f>
        <v>A1</v>
      </c>
      <c r="Q119" s="494">
        <f>VLOOKUP(P119,Sheet1!$B$2:$C$12,2,TRUE)</f>
        <v>10</v>
      </c>
      <c r="R119" s="494" t="str">
        <f>VLOOKUP($E119,'[21]Gui chi Quynh'!$C$7:$E$390,3,0)</f>
        <v>A2</v>
      </c>
      <c r="S119" s="494">
        <f>VLOOKUP(R119,Sheet1!$B$2:$C$12,2,TRUE)</f>
        <v>9</v>
      </c>
      <c r="T119" s="494" t="str">
        <f>VLOOKUP($E119,'[22]Gui chi Quynh'!$C$7:$E$390,3,0)</f>
        <v>A2</v>
      </c>
      <c r="U119" s="494">
        <f>VLOOKUP(T119,Sheet1!$B$2:$C$12,2,TRUE)</f>
        <v>9</v>
      </c>
      <c r="V119" s="494" t="str">
        <f>VLOOKUP($E119,'[23]Gui chi Quynh'!$C$7:$E$389,3,0)</f>
        <v>A2</v>
      </c>
      <c r="W119" s="494">
        <f>VLOOKUP(V119,Sheet1!$B$2:$C$12,2,TRUE)</f>
        <v>9</v>
      </c>
      <c r="X119" s="494" t="str">
        <f>VLOOKUP($E119,'[24]Gui chi Quynh'!$C$7:$E$389,3,0)</f>
        <v>A2</v>
      </c>
      <c r="Y119" s="494">
        <f>VLOOKUP(X119,Sheet1!$B$2:$C$12,2,TRUE)</f>
        <v>9</v>
      </c>
      <c r="Z119" s="494" t="str">
        <f>VLOOKUP($E119,'[25]Gui chi Quynh'!$C$7:$E$388,3,0)</f>
        <v>A1</v>
      </c>
      <c r="AA119" s="494">
        <f>VLOOKUP(Z119,Sheet1!$B$2:$C$12,2,TRUE)</f>
        <v>10</v>
      </c>
      <c r="AB119" s="494" t="str">
        <f>VLOOKUP($E119,'T5'!$E$9:$AH$337,24,0)</f>
        <v>A2</v>
      </c>
      <c r="AC119" s="494">
        <f>VLOOKUP(AB119,Sheet1!$B$2:$C$12,2,TRUE)</f>
        <v>9</v>
      </c>
      <c r="AD119" s="494"/>
      <c r="AE119" s="494" t="e">
        <f>VLOOKUP(AD119,Sheet1!$B$2:$C$12,2,TRUE)</f>
        <v>#N/A</v>
      </c>
      <c r="AF119" s="592" t="str">
        <f>VLOOKUP($E119,'[26]Tong hop ket qua'!$E$19:$M$219,9,0)</f>
        <v>Tốt</v>
      </c>
      <c r="AG119" s="804">
        <f t="shared" si="22"/>
        <v>9.2727272727272734</v>
      </c>
      <c r="AH119" s="709" t="str">
        <f t="shared" si="23"/>
        <v>11A*</v>
      </c>
      <c r="AI119" s="709">
        <f t="shared" si="16"/>
        <v>0</v>
      </c>
      <c r="AJ119" s="683"/>
      <c r="AK119" s="494" t="str">
        <f t="shared" si="17"/>
        <v>Xuất sắc</v>
      </c>
      <c r="AL119" s="494" t="str">
        <f>VLOOKUP($E119,'cac dv gui'!$C$284:$AD$288,25,0)</f>
        <v xml:space="preserve">Xuất sắc </v>
      </c>
      <c r="AM119" s="494" t="str">
        <f>VLOOKUP($E119,'cac dv gui'!$C$284:$AD$288,26,0)</f>
        <v xml:space="preserve">Xuất sắc </v>
      </c>
      <c r="AN119" s="675"/>
      <c r="AO119" s="494"/>
      <c r="AP119" s="675"/>
      <c r="AQ119" s="494" t="str">
        <f t="shared" si="18"/>
        <v>Xuất sắc</v>
      </c>
      <c r="AR119" s="675"/>
      <c r="AS119" s="675"/>
      <c r="AT119" s="494"/>
      <c r="AU119" s="684" t="s">
        <v>390</v>
      </c>
    </row>
    <row r="120" spans="1:47" s="684" customFormat="1" ht="24.95" customHeight="1" x14ac:dyDescent="0.25">
      <c r="A120" s="512" t="s">
        <v>1361</v>
      </c>
      <c r="B120" s="512">
        <f>COUNTIF($F$5:F120,F120)</f>
        <v>3</v>
      </c>
      <c r="C120" s="513" t="s">
        <v>985</v>
      </c>
      <c r="D120" s="519" t="s">
        <v>209</v>
      </c>
      <c r="E120" s="599" t="s">
        <v>716</v>
      </c>
      <c r="F120" s="494" t="s">
        <v>1619</v>
      </c>
      <c r="G120" s="494" t="s">
        <v>974</v>
      </c>
      <c r="H120" s="494" t="str">
        <f>VLOOKUP(E120,'[16]Gui chi Quynh'!$C$7:$E$387,3,0)</f>
        <v>A2</v>
      </c>
      <c r="I120" s="494">
        <f>VLOOKUP(H120,Sheet1!$B$2:$C$12,2,TRUE)</f>
        <v>9</v>
      </c>
      <c r="J120" s="494" t="str">
        <f>VLOOKUP($E120,'[17]Gui chi Quynh'!$C$7:$E$387,3,0)</f>
        <v>A2</v>
      </c>
      <c r="K120" s="494">
        <f>VLOOKUP(J120,Sheet1!$B$2:$C$12,2,TRUE)</f>
        <v>9</v>
      </c>
      <c r="L120" s="494" t="str">
        <f>VLOOKUP(E120,'[18]Gui chi Quynh'!$C$7:$F$385,3,0)</f>
        <v>A3</v>
      </c>
      <c r="M120" s="494">
        <f>VLOOKUP(L120,Sheet1!$B$2:$C$12,2,TRUE)</f>
        <v>8</v>
      </c>
      <c r="N120" s="494" t="str">
        <f>VLOOKUP(E120,'[19]Gui chi Quynh'!$C$7:$E$391,3,0)</f>
        <v>A1</v>
      </c>
      <c r="O120" s="494">
        <f>VLOOKUP(N120,Sheet1!$B$2:$C$12,2,TRUE)</f>
        <v>10</v>
      </c>
      <c r="P120" s="494" t="str">
        <f>VLOOKUP(E120,'[20]Gui chi Quynh'!$C$7:$E$391,3,0)</f>
        <v>A1</v>
      </c>
      <c r="Q120" s="494">
        <f>VLOOKUP(P120,Sheet1!$B$2:$C$12,2,TRUE)</f>
        <v>10</v>
      </c>
      <c r="R120" s="494" t="str">
        <f>VLOOKUP($E120,'[21]Gui chi Quynh'!$C$7:$E$390,3,0)</f>
        <v>A2</v>
      </c>
      <c r="S120" s="494">
        <f>VLOOKUP(R120,Sheet1!$B$2:$C$12,2,TRUE)</f>
        <v>9</v>
      </c>
      <c r="T120" s="494" t="str">
        <f>VLOOKUP($E120,'[22]Gui chi Quynh'!$C$7:$E$390,3,0)</f>
        <v>A2</v>
      </c>
      <c r="U120" s="494">
        <f>VLOOKUP(T120,Sheet1!$B$2:$C$12,2,TRUE)</f>
        <v>9</v>
      </c>
      <c r="V120" s="494" t="str">
        <f>VLOOKUP($E120,'[23]Gui chi Quynh'!$C$7:$E$389,3,0)</f>
        <v>A1</v>
      </c>
      <c r="W120" s="494">
        <f>VLOOKUP(V120,Sheet1!$B$2:$C$12,2,TRUE)</f>
        <v>10</v>
      </c>
      <c r="X120" s="494" t="str">
        <f>VLOOKUP($E120,'[24]Gui chi Quynh'!$C$7:$E$389,3,0)</f>
        <v>A1</v>
      </c>
      <c r="Y120" s="494">
        <f>VLOOKUP(X120,Sheet1!$B$2:$C$12,2,TRUE)</f>
        <v>10</v>
      </c>
      <c r="Z120" s="494" t="str">
        <f>VLOOKUP($E120,'[25]Gui chi Quynh'!$C$7:$E$388,3,0)</f>
        <v>A1</v>
      </c>
      <c r="AA120" s="494">
        <f>VLOOKUP(Z120,Sheet1!$B$2:$C$12,2,TRUE)</f>
        <v>10</v>
      </c>
      <c r="AB120" s="494" t="str">
        <f>VLOOKUP($E120,'T5'!$E$9:$AH$337,24,0)</f>
        <v>A1</v>
      </c>
      <c r="AC120" s="494">
        <f>VLOOKUP(AB120,Sheet1!$B$2:$C$12,2,TRUE)</f>
        <v>10</v>
      </c>
      <c r="AD120" s="494"/>
      <c r="AE120" s="494" t="e">
        <f>VLOOKUP(AD120,Sheet1!$B$2:$C$12,2,TRUE)</f>
        <v>#N/A</v>
      </c>
      <c r="AF120" s="592" t="str">
        <f>VLOOKUP($E120,'[26]Tong hop ket qua'!$E$19:$M$219,9,0)</f>
        <v>Khá</v>
      </c>
      <c r="AG120" s="709">
        <f t="shared" si="22"/>
        <v>9.454545454545455</v>
      </c>
      <c r="AH120" s="709" t="str">
        <f t="shared" si="23"/>
        <v>11A*</v>
      </c>
      <c r="AI120" s="709">
        <f t="shared" si="16"/>
        <v>0</v>
      </c>
      <c r="AJ120" s="683"/>
      <c r="AK120" s="494" t="str">
        <f t="shared" si="17"/>
        <v>Xuất sắc</v>
      </c>
      <c r="AL120" s="494" t="str">
        <f>VLOOKUP($E120,'cac dv gui'!$C$284:$AD$288,25,0)</f>
        <v xml:space="preserve">Xuất sắc </v>
      </c>
      <c r="AM120" s="494" t="str">
        <f>VLOOKUP($E120,'cac dv gui'!$C$284:$AD$288,26,0)</f>
        <v xml:space="preserve">Xuất sắc </v>
      </c>
      <c r="AN120" s="675"/>
      <c r="AO120" s="494"/>
      <c r="AP120" s="675"/>
      <c r="AQ120" s="494" t="str">
        <f t="shared" si="18"/>
        <v>Xuất sắc</v>
      </c>
      <c r="AR120" s="675"/>
      <c r="AS120" s="675"/>
      <c r="AT120" s="494"/>
      <c r="AU120" s="684" t="s">
        <v>390</v>
      </c>
    </row>
    <row r="121" spans="1:47" s="684" customFormat="1" ht="24.95" customHeight="1" x14ac:dyDescent="0.25">
      <c r="A121" s="512" t="s">
        <v>1362</v>
      </c>
      <c r="B121" s="512">
        <f>COUNTIF($F$5:F121,F121)</f>
        <v>4</v>
      </c>
      <c r="C121" s="513" t="s">
        <v>985</v>
      </c>
      <c r="D121" s="716" t="s">
        <v>1004</v>
      </c>
      <c r="E121" s="599" t="s">
        <v>1005</v>
      </c>
      <c r="F121" s="494" t="s">
        <v>1619</v>
      </c>
      <c r="G121" s="713" t="s">
        <v>975</v>
      </c>
      <c r="H121" s="494" t="str">
        <f>VLOOKUP(E121,'[16]Gui chi Quynh'!$C$7:$E$387,3,0)</f>
        <v>A3</v>
      </c>
      <c r="I121" s="494">
        <f>VLOOKUP(H121,Sheet1!$B$2:$C$12,2,TRUE)</f>
        <v>8</v>
      </c>
      <c r="J121" s="494" t="str">
        <f>VLOOKUP($E121,'[17]Gui chi Quynh'!$C$7:$E$387,3,0)</f>
        <v>A3</v>
      </c>
      <c r="K121" s="494">
        <f>VLOOKUP(J121,Sheet1!$B$2:$C$12,2,TRUE)</f>
        <v>8</v>
      </c>
      <c r="L121" s="494" t="str">
        <f>VLOOKUP(E121,'[18]Gui chi Quynh'!$C$7:$F$385,3,0)</f>
        <v>A3</v>
      </c>
      <c r="M121" s="494">
        <f>VLOOKUP(L121,Sheet1!$B$2:$C$12,2,TRUE)</f>
        <v>8</v>
      </c>
      <c r="N121" s="494" t="str">
        <f>VLOOKUP(E121,'[19]Gui chi Quynh'!$C$7:$E$391,3,0)</f>
        <v>A2</v>
      </c>
      <c r="O121" s="494">
        <f>VLOOKUP(N121,Sheet1!$B$2:$C$12,2,TRUE)</f>
        <v>9</v>
      </c>
      <c r="P121" s="494" t="str">
        <f>VLOOKUP(E121,'[20]Gui chi Quynh'!$C$7:$E$391,3,0)</f>
        <v>A2</v>
      </c>
      <c r="Q121" s="494">
        <f>VLOOKUP(P121,Sheet1!$B$2:$C$12,2,TRUE)</f>
        <v>9</v>
      </c>
      <c r="R121" s="494" t="str">
        <f>VLOOKUP($E121,'[21]Gui chi Quynh'!$C$7:$E$390,3,0)</f>
        <v>A4</v>
      </c>
      <c r="S121" s="494">
        <f>VLOOKUP(R121,Sheet1!$B$2:$C$12,2,TRUE)</f>
        <v>7</v>
      </c>
      <c r="T121" s="494" t="str">
        <f>VLOOKUP($E121,'[22]Gui chi Quynh'!$C$7:$E$390,3,0)</f>
        <v>A3</v>
      </c>
      <c r="U121" s="494">
        <f>VLOOKUP(T121,Sheet1!$B$2:$C$12,2,TRUE)</f>
        <v>8</v>
      </c>
      <c r="V121" s="494" t="str">
        <f>VLOOKUP($E121,'[23]Gui chi Quynh'!$C$7:$E$389,3,0)</f>
        <v>A2</v>
      </c>
      <c r="W121" s="494">
        <f>VLOOKUP(V121,Sheet1!$B$2:$C$12,2,TRUE)</f>
        <v>9</v>
      </c>
      <c r="X121" s="494" t="str">
        <f>VLOOKUP($E121,'[24]Gui chi Quynh'!$C$7:$E$389,3,0)</f>
        <v>A2</v>
      </c>
      <c r="Y121" s="494">
        <f>VLOOKUP(X121,Sheet1!$B$2:$C$12,2,TRUE)</f>
        <v>9</v>
      </c>
      <c r="Z121" s="494" t="str">
        <f>VLOOKUP($E121,'[25]Gui chi Quynh'!$C$7:$E$388,3,0)</f>
        <v>A2</v>
      </c>
      <c r="AA121" s="494">
        <f>VLOOKUP(Z121,Sheet1!$B$2:$C$12,2,TRUE)</f>
        <v>9</v>
      </c>
      <c r="AB121" s="494" t="str">
        <f>VLOOKUP($E121,'T5'!$E$9:$AH$337,24,0)</f>
        <v>A3</v>
      </c>
      <c r="AC121" s="494">
        <f>VLOOKUP(AB121,Sheet1!$B$2:$C$12,2,TRUE)</f>
        <v>8</v>
      </c>
      <c r="AD121" s="494"/>
      <c r="AE121" s="494" t="e">
        <f>VLOOKUP(AD121,Sheet1!$B$2:$C$12,2,TRUE)</f>
        <v>#N/A</v>
      </c>
      <c r="AF121" s="592" t="str">
        <f>VLOOKUP($E121,'[26]Tong hop ket qua'!$E$19:$M$219,9,0)</f>
        <v>Khá</v>
      </c>
      <c r="AG121" s="804">
        <f t="shared" si="22"/>
        <v>8.3636363636363633</v>
      </c>
      <c r="AH121" s="709" t="str">
        <f t="shared" si="23"/>
        <v>11A*</v>
      </c>
      <c r="AI121" s="709">
        <f t="shared" si="16"/>
        <v>0</v>
      </c>
      <c r="AJ121" s="683"/>
      <c r="AK121" s="494" t="str">
        <f t="shared" si="17"/>
        <v>Xuất sắc</v>
      </c>
      <c r="AL121" s="494" t="str">
        <f>VLOOKUP($E121,'cac dv gui'!$C$284:$AD$288,25,0)</f>
        <v xml:space="preserve">Xuất sắc </v>
      </c>
      <c r="AM121" s="494" t="str">
        <f>VLOOKUP($E121,'cac dv gui'!$C$284:$AD$288,26,0)</f>
        <v xml:space="preserve">Xuất sắc </v>
      </c>
      <c r="AN121" s="675"/>
      <c r="AO121" s="494"/>
      <c r="AP121" s="675"/>
      <c r="AQ121" s="494" t="str">
        <f t="shared" si="18"/>
        <v>Xuất sắc</v>
      </c>
      <c r="AR121" s="675"/>
      <c r="AS121" s="675"/>
      <c r="AT121" s="494"/>
      <c r="AU121" s="684" t="s">
        <v>391</v>
      </c>
    </row>
    <row r="122" spans="1:47" s="684" customFormat="1" ht="24.95" customHeight="1" x14ac:dyDescent="0.25">
      <c r="A122" s="512" t="s">
        <v>1363</v>
      </c>
      <c r="B122" s="512">
        <f>COUNTIF($F$5:F122,F122)</f>
        <v>5</v>
      </c>
      <c r="C122" s="513" t="s">
        <v>985</v>
      </c>
      <c r="D122" s="519" t="s">
        <v>278</v>
      </c>
      <c r="E122" s="599" t="s">
        <v>717</v>
      </c>
      <c r="F122" s="713" t="s">
        <v>1619</v>
      </c>
      <c r="G122" s="713" t="s">
        <v>975</v>
      </c>
      <c r="H122" s="494" t="str">
        <f>VLOOKUP(E122,'[16]Gui chi Quynh'!$C$7:$E$387,3,0)</f>
        <v>A3</v>
      </c>
      <c r="I122" s="494">
        <f>VLOOKUP(H122,Sheet1!$B$2:$C$12,2,TRUE)</f>
        <v>8</v>
      </c>
      <c r="J122" s="494" t="str">
        <f>VLOOKUP($E122,'[17]Gui chi Quynh'!$C$7:$E$387,3,0)</f>
        <v>A3</v>
      </c>
      <c r="K122" s="494">
        <f>VLOOKUP(J122,Sheet1!$B$2:$C$12,2,TRUE)</f>
        <v>8</v>
      </c>
      <c r="L122" s="494" t="str">
        <f>VLOOKUP(E122,'[18]Gui chi Quynh'!$C$7:$F$385,3,0)</f>
        <v>A3</v>
      </c>
      <c r="M122" s="494">
        <f>VLOOKUP(L122,Sheet1!$B$2:$C$12,2,TRUE)</f>
        <v>8</v>
      </c>
      <c r="N122" s="494" t="str">
        <f>VLOOKUP(E122,'[19]Gui chi Quynh'!$C$7:$E$391,3,0)</f>
        <v>A3</v>
      </c>
      <c r="O122" s="494">
        <f>VLOOKUP(N122,Sheet1!$B$2:$C$12,2,TRUE)</f>
        <v>8</v>
      </c>
      <c r="P122" s="494" t="str">
        <f>VLOOKUP(E122,'[20]Gui chi Quynh'!$C$7:$E$391,3,0)</f>
        <v>A4</v>
      </c>
      <c r="Q122" s="494">
        <f>VLOOKUP(P122,Sheet1!$B$2:$C$12,2,TRUE)</f>
        <v>7</v>
      </c>
      <c r="R122" s="494" t="str">
        <f>VLOOKUP($E122,'[21]Gui chi Quynh'!$C$7:$E$390,3,0)</f>
        <v>A3</v>
      </c>
      <c r="S122" s="494">
        <f>VLOOKUP(R122,Sheet1!$B$2:$C$12,2,TRUE)</f>
        <v>8</v>
      </c>
      <c r="T122" s="494" t="str">
        <f>VLOOKUP($E122,'[22]Gui chi Quynh'!$C$7:$E$390,3,0)</f>
        <v>A3</v>
      </c>
      <c r="U122" s="494">
        <f>VLOOKUP(T122,Sheet1!$B$2:$C$12,2,TRUE)</f>
        <v>8</v>
      </c>
      <c r="V122" s="494" t="str">
        <f>VLOOKUP($E122,'[23]Gui chi Quynh'!$C$7:$E$389,3,0)</f>
        <v>A3</v>
      </c>
      <c r="W122" s="494">
        <f>VLOOKUP(V122,Sheet1!$B$2:$C$12,2,TRUE)</f>
        <v>8</v>
      </c>
      <c r="X122" s="494" t="str">
        <f>VLOOKUP($E122,'[24]Gui chi Quynh'!$C$7:$E$389,3,0)</f>
        <v>A3</v>
      </c>
      <c r="Y122" s="494">
        <f>VLOOKUP(X122,Sheet1!$B$2:$C$12,2,TRUE)</f>
        <v>8</v>
      </c>
      <c r="Z122" s="494" t="str">
        <f>VLOOKUP($E122,'[25]Gui chi Quynh'!$C$7:$E$388,3,0)</f>
        <v>A4</v>
      </c>
      <c r="AA122" s="494">
        <f>VLOOKUP(Z122,Sheet1!$B$2:$C$12,2,TRUE)</f>
        <v>7</v>
      </c>
      <c r="AB122" s="494" t="str">
        <f>VLOOKUP($E122,'T5'!$E$9:$AH$337,24,0)</f>
        <v>A4</v>
      </c>
      <c r="AC122" s="494">
        <f>VLOOKUP(AB122,Sheet1!$B$2:$C$12,2,TRUE)</f>
        <v>7</v>
      </c>
      <c r="AD122" s="494"/>
      <c r="AE122" s="494" t="e">
        <f>VLOOKUP(AD122,Sheet1!$B$2:$C$12,2,TRUE)</f>
        <v>#N/A</v>
      </c>
      <c r="AF122" s="592" t="str">
        <f>VLOOKUP($E122,'[26]Tong hop ket qua'!$E$19:$M$219,9,0)</f>
        <v>Tốt</v>
      </c>
      <c r="AG122" s="709">
        <f t="shared" si="22"/>
        <v>7.7272727272727275</v>
      </c>
      <c r="AH122" s="709" t="str">
        <f t="shared" si="23"/>
        <v>11A*</v>
      </c>
      <c r="AI122" s="709">
        <f t="shared" si="16"/>
        <v>0</v>
      </c>
      <c r="AJ122" s="683"/>
      <c r="AK122" s="494" t="str">
        <f t="shared" si="17"/>
        <v>Tốt</v>
      </c>
      <c r="AL122" s="494" t="str">
        <f>VLOOKUP($E122,'cac dv gui'!$C$284:$AD$288,25,0)</f>
        <v xml:space="preserve">Tốt </v>
      </c>
      <c r="AM122" s="494" t="str">
        <f>VLOOKUP($E122,'cac dv gui'!$C$284:$AD$288,26,0)</f>
        <v xml:space="preserve">Tốt </v>
      </c>
      <c r="AN122" s="675"/>
      <c r="AO122" s="494"/>
      <c r="AP122" s="675"/>
      <c r="AQ122" s="494" t="str">
        <f t="shared" si="18"/>
        <v>Tốt</v>
      </c>
      <c r="AR122" s="675"/>
      <c r="AS122" s="675"/>
      <c r="AT122" s="494"/>
      <c r="AU122" s="684" t="s">
        <v>393</v>
      </c>
    </row>
    <row r="123" spans="1:47" s="684" customFormat="1" ht="96" customHeight="1" x14ac:dyDescent="0.25">
      <c r="A123" s="512" t="s">
        <v>1364</v>
      </c>
      <c r="B123" s="512">
        <f>COUNTIF($F$5:F123,F123)</f>
        <v>1</v>
      </c>
      <c r="C123" s="513" t="s">
        <v>985</v>
      </c>
      <c r="D123" s="552" t="s">
        <v>64</v>
      </c>
      <c r="E123" s="838" t="s">
        <v>442</v>
      </c>
      <c r="F123" s="714" t="s">
        <v>1616</v>
      </c>
      <c r="G123" s="494" t="s">
        <v>974</v>
      </c>
      <c r="H123" s="494" t="str">
        <f>VLOOKUP(E123,'[16]Gui chi Quynh'!$C$7:$E$387,3,0)</f>
        <v>A1</v>
      </c>
      <c r="I123" s="494">
        <f>VLOOKUP(H123,Sheet1!$B$2:$C$12,2,TRUE)</f>
        <v>10</v>
      </c>
      <c r="J123" s="494" t="str">
        <f>VLOOKUP($E123,'[17]Gui chi Quynh'!$C$7:$E$387,3,0)</f>
        <v>A1</v>
      </c>
      <c r="K123" s="494">
        <f>VLOOKUP(J123,Sheet1!$B$2:$C$12,2,TRUE)</f>
        <v>10</v>
      </c>
      <c r="L123" s="494" t="str">
        <f>VLOOKUP(E123,'[18]Gui chi Quynh'!$C$7:$F$385,3,0)</f>
        <v>A1</v>
      </c>
      <c r="M123" s="494">
        <f>VLOOKUP(L123,Sheet1!$B$2:$C$12,2,TRUE)</f>
        <v>10</v>
      </c>
      <c r="N123" s="494" t="str">
        <f>VLOOKUP(E123,'[19]Gui chi Quynh'!$C$7:$E$391,3,0)</f>
        <v>A1</v>
      </c>
      <c r="O123" s="494">
        <f>VLOOKUP(N123,Sheet1!$B$2:$C$12,2,TRUE)</f>
        <v>10</v>
      </c>
      <c r="P123" s="494" t="str">
        <f>VLOOKUP(E123,'[20]Gui chi Quynh'!$C$7:$E$391,3,0)</f>
        <v>A1</v>
      </c>
      <c r="Q123" s="494">
        <f>VLOOKUP(P123,Sheet1!$B$2:$C$12,2,TRUE)</f>
        <v>10</v>
      </c>
      <c r="R123" s="494" t="str">
        <f>VLOOKUP($E123,'[21]Gui chi Quynh'!$C$7:$E$390,3,0)</f>
        <v>A1</v>
      </c>
      <c r="S123" s="494">
        <f>VLOOKUP(R123,Sheet1!$B$2:$C$12,2,TRUE)</f>
        <v>10</v>
      </c>
      <c r="T123" s="494" t="str">
        <f>VLOOKUP($E123,'[22]Gui chi Quynh'!$C$7:$E$390,3,0)</f>
        <v>A1</v>
      </c>
      <c r="U123" s="494">
        <f>VLOOKUP(T123,Sheet1!$B$2:$C$12,2,TRUE)</f>
        <v>10</v>
      </c>
      <c r="V123" s="494" t="str">
        <f>VLOOKUP($E123,'[23]Gui chi Quynh'!$C$7:$E$389,3,0)</f>
        <v>A1</v>
      </c>
      <c r="W123" s="494">
        <f>VLOOKUP(V123,Sheet1!$B$2:$C$12,2,TRUE)</f>
        <v>10</v>
      </c>
      <c r="X123" s="494" t="str">
        <f>VLOOKUP($E123,'[24]Gui chi Quynh'!$C$7:$E$389,3,0)</f>
        <v>A1</v>
      </c>
      <c r="Y123" s="494">
        <f>VLOOKUP(X123,Sheet1!$B$2:$C$12,2,TRUE)</f>
        <v>10</v>
      </c>
      <c r="Z123" s="494" t="str">
        <f>VLOOKUP($E123,'[25]Gui chi Quynh'!$C$7:$E$388,3,0)</f>
        <v>A1</v>
      </c>
      <c r="AA123" s="494">
        <f>VLOOKUP(Z123,Sheet1!$B$2:$C$12,2,TRUE)</f>
        <v>10</v>
      </c>
      <c r="AB123" s="494" t="str">
        <f>VLOOKUP($E123,'T5'!$E$9:$AH$337,24,0)</f>
        <v>A1</v>
      </c>
      <c r="AC123" s="494">
        <f>VLOOKUP(AB123,Sheet1!$B$2:$C$12,2,TRUE)</f>
        <v>10</v>
      </c>
      <c r="AD123" s="494"/>
      <c r="AE123" s="494" t="e">
        <f>VLOOKUP(AD123,Sheet1!$B$2:$C$12,2,TRUE)</f>
        <v>#N/A</v>
      </c>
      <c r="AF123" s="592" t="str">
        <f>VLOOKUP($E123,'[26]Tong hop ket qua'!$E$19:$M$219,9,0)</f>
        <v>Tốt</v>
      </c>
      <c r="AG123" s="709">
        <f t="shared" si="22"/>
        <v>10</v>
      </c>
      <c r="AH123" s="709" t="str">
        <f t="shared" si="23"/>
        <v>11A*</v>
      </c>
      <c r="AI123" s="709">
        <f t="shared" si="16"/>
        <v>0</v>
      </c>
      <c r="AJ123" s="683"/>
      <c r="AK123" s="494" t="str">
        <f t="shared" si="17"/>
        <v>Xuất sắc</v>
      </c>
      <c r="AL123" s="494" t="str">
        <f>VLOOKUP($E123,'cac dv gui'!$C$106:$AC$109,25,0)</f>
        <v>Xuất sắc</v>
      </c>
      <c r="AM123" s="494" t="str">
        <f>VLOOKUP($E123,'cac dv gui'!$C$106:$AC$109,26,0)</f>
        <v>Xuất sắc</v>
      </c>
      <c r="AN123" s="675"/>
      <c r="AO123" s="494" t="s">
        <v>1130</v>
      </c>
      <c r="AP123" s="675"/>
      <c r="AQ123" s="494" t="str">
        <f t="shared" si="18"/>
        <v>Xuất sắc</v>
      </c>
      <c r="AR123" s="675"/>
      <c r="AS123" s="675"/>
      <c r="AT123" s="494"/>
      <c r="AU123" s="684" t="s">
        <v>390</v>
      </c>
    </row>
    <row r="124" spans="1:47" s="684" customFormat="1" ht="41.25" customHeight="1" x14ac:dyDescent="0.25">
      <c r="A124" s="512" t="s">
        <v>1366</v>
      </c>
      <c r="B124" s="512">
        <f>COUNTIF($F$5:F304,F124)</f>
        <v>4</v>
      </c>
      <c r="C124" s="513" t="s">
        <v>985</v>
      </c>
      <c r="D124" s="689" t="s">
        <v>215</v>
      </c>
      <c r="E124" s="554" t="s">
        <v>708</v>
      </c>
      <c r="F124" s="518" t="s">
        <v>1616</v>
      </c>
      <c r="G124" s="494" t="s">
        <v>974</v>
      </c>
      <c r="H124" s="494" t="str">
        <f>VLOOKUP(E124,'[16]Gui chi Quynh'!$C$7:$E$387,3,0)</f>
        <v>A4</v>
      </c>
      <c r="I124" s="494">
        <f>VLOOKUP(H124,Sheet1!$B$2:$C$12,2,TRUE)</f>
        <v>7</v>
      </c>
      <c r="J124" s="494" t="str">
        <f>VLOOKUP($E124,'[17]Gui chi Quynh'!$C$7:$E$387,3,0)</f>
        <v>A4</v>
      </c>
      <c r="K124" s="494">
        <f>VLOOKUP(J124,Sheet1!$B$2:$C$12,2,TRUE)</f>
        <v>7</v>
      </c>
      <c r="L124" s="494" t="str">
        <f>VLOOKUP(E124,'[18]Gui chi Quynh'!$C$7:$F$385,3,0)</f>
        <v>A4</v>
      </c>
      <c r="M124" s="494">
        <f>VLOOKUP(L124,Sheet1!$B$2:$C$12,2,TRUE)</f>
        <v>7</v>
      </c>
      <c r="N124" s="494" t="str">
        <f>VLOOKUP(E124,'[19]Gui chi Quynh'!$C$7:$E$391,3,0)</f>
        <v>A4</v>
      </c>
      <c r="O124" s="494">
        <f>VLOOKUP(N124,Sheet1!$B$2:$C$12,2,TRUE)</f>
        <v>7</v>
      </c>
      <c r="P124" s="494" t="str">
        <f>VLOOKUP(E124,'[20]Gui chi Quynh'!$C$7:$E$391,3,0)</f>
        <v>A4</v>
      </c>
      <c r="Q124" s="494">
        <f>VLOOKUP(P124,Sheet1!$B$2:$C$12,2,TRUE)</f>
        <v>7</v>
      </c>
      <c r="R124" s="494" t="str">
        <f>VLOOKUP($E124,'[21]Gui chi Quynh'!$C$7:$E$390,3,0)</f>
        <v>A3</v>
      </c>
      <c r="S124" s="494">
        <f>VLOOKUP(R124,Sheet1!$B$2:$C$12,2,TRUE)</f>
        <v>8</v>
      </c>
      <c r="T124" s="494" t="str">
        <f>VLOOKUP($E124,'[22]Gui chi Quynh'!$C$7:$E$390,3,0)</f>
        <v>A4</v>
      </c>
      <c r="U124" s="494">
        <f>VLOOKUP(T124,Sheet1!$B$2:$C$12,2,TRUE)</f>
        <v>7</v>
      </c>
      <c r="V124" s="494" t="str">
        <f>VLOOKUP($E124,'[23]Gui chi Quynh'!$C$7:$E$389,3,0)</f>
        <v>A4</v>
      </c>
      <c r="W124" s="494">
        <f>VLOOKUP(V124,Sheet1!$B$2:$C$12,2,TRUE)</f>
        <v>7</v>
      </c>
      <c r="X124" s="494" t="str">
        <f>VLOOKUP($E124,'[24]Gui chi Quynh'!$C$7:$E$389,3,0)</f>
        <v>A4</v>
      </c>
      <c r="Y124" s="494">
        <f>VLOOKUP(X124,Sheet1!$B$2:$C$12,2,TRUE)</f>
        <v>7</v>
      </c>
      <c r="Z124" s="494" t="str">
        <f>VLOOKUP($E124,'[25]Gui chi Quynh'!$C$7:$E$388,3,0)</f>
        <v>A3</v>
      </c>
      <c r="AA124" s="494">
        <f>VLOOKUP(Z124,Sheet1!$B$2:$C$12,2,TRUE)</f>
        <v>8</v>
      </c>
      <c r="AB124" s="494" t="str">
        <f>VLOOKUP($E124,'T5'!$E$9:$AH$337,24,0)</f>
        <v>A3</v>
      </c>
      <c r="AC124" s="494">
        <f>VLOOKUP(AB124,Sheet1!$B$2:$C$12,2,TRUE)</f>
        <v>8</v>
      </c>
      <c r="AD124" s="494"/>
      <c r="AE124" s="494" t="e">
        <f>VLOOKUP(AD124,Sheet1!$B$2:$C$12,2,TRUE)</f>
        <v>#N/A</v>
      </c>
      <c r="AF124" s="592" t="str">
        <f>VLOOKUP($E124,'[26]Tong hop ket qua'!$E$19:$M$219,9,0)</f>
        <v>Tốt</v>
      </c>
      <c r="AG124" s="709">
        <f t="shared" si="22"/>
        <v>7.2727272727272725</v>
      </c>
      <c r="AH124" s="709" t="str">
        <f t="shared" si="23"/>
        <v>11A*</v>
      </c>
      <c r="AI124" s="709">
        <f t="shared" si="16"/>
        <v>0</v>
      </c>
      <c r="AJ124" s="683"/>
      <c r="AK124" s="494" t="str">
        <f t="shared" si="17"/>
        <v>Tốt</v>
      </c>
      <c r="AL124" s="494" t="str">
        <f>VLOOKUP($E124,'cac dv gui'!$C$106:$AC$109,25,0)</f>
        <v>Tốt</v>
      </c>
      <c r="AM124" s="494" t="str">
        <f>VLOOKUP($E124,'cac dv gui'!$C$106:$AC$109,26,0)</f>
        <v>Tốt</v>
      </c>
      <c r="AN124" s="675"/>
      <c r="AO124" s="494"/>
      <c r="AP124" s="675"/>
      <c r="AQ124" s="494" t="str">
        <f t="shared" si="18"/>
        <v>Tốt</v>
      </c>
      <c r="AR124" s="675"/>
      <c r="AS124" s="675"/>
      <c r="AT124" s="494"/>
      <c r="AU124" s="684" t="s">
        <v>392</v>
      </c>
    </row>
    <row r="125" spans="1:47" s="684" customFormat="1" ht="41.25" customHeight="1" x14ac:dyDescent="0.25">
      <c r="A125" s="512" t="s">
        <v>1365</v>
      </c>
      <c r="B125" s="512">
        <f>COUNTIF($F$5:F308,F125)</f>
        <v>4</v>
      </c>
      <c r="C125" s="513" t="s">
        <v>984</v>
      </c>
      <c r="D125" s="689" t="s">
        <v>217</v>
      </c>
      <c r="E125" s="554" t="s">
        <v>709</v>
      </c>
      <c r="F125" s="714" t="s">
        <v>1616</v>
      </c>
      <c r="G125" s="714" t="s">
        <v>975</v>
      </c>
      <c r="H125" s="494" t="str">
        <f>VLOOKUP(E125,'[16]Gui chi Quynh'!$C$7:$E$387,3,0)</f>
        <v>A2</v>
      </c>
      <c r="I125" s="494">
        <f>VLOOKUP(H125,Sheet1!$B$2:$C$12,2,TRUE)</f>
        <v>9</v>
      </c>
      <c r="J125" s="494" t="str">
        <f>VLOOKUP($E125,'[17]Gui chi Quynh'!$C$7:$E$387,3,0)</f>
        <v>A2</v>
      </c>
      <c r="K125" s="494">
        <f>VLOOKUP(J125,Sheet1!$B$2:$C$12,2,TRUE)</f>
        <v>9</v>
      </c>
      <c r="L125" s="494" t="str">
        <f>VLOOKUP(E125,'[18]Gui chi Quynh'!$C$7:$F$385,3,0)</f>
        <v>A2</v>
      </c>
      <c r="M125" s="494">
        <f>VLOOKUP(L125,Sheet1!$B$2:$C$12,2,TRUE)</f>
        <v>9</v>
      </c>
      <c r="N125" s="494" t="str">
        <f>VLOOKUP(E125,'[19]Gui chi Quynh'!$C$7:$E$391,3,0)</f>
        <v>A2</v>
      </c>
      <c r="O125" s="494">
        <f>VLOOKUP(N125,Sheet1!$B$2:$C$12,2,TRUE)</f>
        <v>9</v>
      </c>
      <c r="P125" s="494" t="str">
        <f>VLOOKUP(E125,'[20]Gui chi Quynh'!$C$7:$E$391,3,0)</f>
        <v>A2</v>
      </c>
      <c r="Q125" s="494">
        <f>VLOOKUP(P125,Sheet1!$B$2:$C$12,2,TRUE)</f>
        <v>9</v>
      </c>
      <c r="R125" s="494" t="str">
        <f>VLOOKUP($E125,'[21]Gui chi Quynh'!$C$7:$E$390,3,0)</f>
        <v>A2</v>
      </c>
      <c r="S125" s="494">
        <f>VLOOKUP(R125,Sheet1!$B$2:$C$12,2,TRUE)</f>
        <v>9</v>
      </c>
      <c r="T125" s="494" t="str">
        <f>VLOOKUP($E125,'[22]Gui chi Quynh'!$C$7:$E$390,3,0)</f>
        <v>A3</v>
      </c>
      <c r="U125" s="494">
        <f>VLOOKUP(T125,Sheet1!$B$2:$C$12,2,TRUE)</f>
        <v>8</v>
      </c>
      <c r="V125" s="494" t="str">
        <f>VLOOKUP($E125,'[23]Gui chi Quynh'!$C$7:$E$389,3,0)</f>
        <v>A2</v>
      </c>
      <c r="W125" s="494">
        <f>VLOOKUP(V125,Sheet1!$B$2:$C$12,2,TRUE)</f>
        <v>9</v>
      </c>
      <c r="X125" s="494" t="str">
        <f>VLOOKUP($E125,'[24]Gui chi Quynh'!$C$7:$E$389,3,0)</f>
        <v>A2</v>
      </c>
      <c r="Y125" s="494">
        <f>VLOOKUP(X125,Sheet1!$B$2:$C$12,2,TRUE)</f>
        <v>9</v>
      </c>
      <c r="Z125" s="494" t="str">
        <f>VLOOKUP($E125,'[25]Gui chi Quynh'!$C$7:$E$388,3,0)</f>
        <v>A2</v>
      </c>
      <c r="AA125" s="494">
        <f>VLOOKUP(Z125,Sheet1!$B$2:$C$12,2,TRUE)</f>
        <v>9</v>
      </c>
      <c r="AB125" s="494" t="str">
        <f>VLOOKUP($E125,'T5'!$E$9:$AH$337,24,0)</f>
        <v>A2</v>
      </c>
      <c r="AC125" s="494">
        <f>VLOOKUP(AB125,Sheet1!$B$2:$C$12,2,TRUE)</f>
        <v>9</v>
      </c>
      <c r="AD125" s="494"/>
      <c r="AE125" s="494" t="e">
        <f>VLOOKUP(AD125,Sheet1!$B$2:$C$12,2,TRUE)</f>
        <v>#N/A</v>
      </c>
      <c r="AF125" s="592"/>
      <c r="AG125" s="709">
        <f>(I125+K125+M125+O125+Q125+S125+U125+W125+Y125+AA125+AC125)/11</f>
        <v>8.9090909090909083</v>
      </c>
      <c r="AH125" s="709" t="str">
        <f>LEFT((COUNTIF($H125:$AC125,"A*")&amp;"A*")&amp;" + "&amp;(COUNTIF($H125:$AC125,"B*")&amp;"B*")&amp;" + "&amp;(COUNTIF($H125:$AC125,"C*")&amp;"C*")&amp;" +  "&amp;(COUNTIF($H125:$AC125,"D")&amp;"D")&amp; " +  "&amp;(COUNTIF($H125:$AC125,"E")&amp;"E"),4)</f>
        <v>11A*</v>
      </c>
      <c r="AI125" s="709">
        <f>COUNTIF($H125:$AB125,"B1")*1+COUNTIF($H125:$AB125,"B2")*1+COUNTIF($H125:$AB125,"C1")*1+COUNTIF($H125:$AB125,"C2")*1+COUNTIF($H125:$AB125,"D")*12+COUNTIF($H125:$AB125,"E")*15</f>
        <v>0</v>
      </c>
      <c r="AJ125" s="683"/>
      <c r="AK125" s="494" t="str">
        <f>IF(AND(8&lt;=$AG125,$AI125=0),"Xuất sắc",IF(AND(6&lt;$AG125,$AG125&lt;8),"Tốt",IF(AND(6&lt;$AG125,$AI125&lt;12),"Tốt",IF(AND(5&lt;$AG125,$AG125&lt;6),"Hoàn thành NV",IF(AND(5&lt;$AG125,$AI125&lt;15),"Hoàn thành NV","Không hoàn thành NV")))))</f>
        <v>Xuất sắc</v>
      </c>
      <c r="AL125" s="494" t="str">
        <f>VLOOKUP($E125,'cac dv gui'!$C$106:$AC$109,25,0)</f>
        <v>Xuất sắc</v>
      </c>
      <c r="AM125" s="494" t="str">
        <f>VLOOKUP($E125,'cac dv gui'!$C$106:$AC$109,26,0)</f>
        <v>Xuất sắc</v>
      </c>
      <c r="AN125" s="675"/>
      <c r="AO125" s="494"/>
      <c r="AP125" s="675"/>
      <c r="AQ125" s="494" t="str">
        <f>AK125</f>
        <v>Xuất sắc</v>
      </c>
      <c r="AR125" s="675"/>
      <c r="AS125" s="675"/>
      <c r="AT125" s="494"/>
      <c r="AU125" s="684" t="s">
        <v>390</v>
      </c>
    </row>
    <row r="126" spans="1:47" s="684" customFormat="1" ht="41.25" customHeight="1" x14ac:dyDescent="0.25">
      <c r="A126" s="512" t="s">
        <v>1367</v>
      </c>
      <c r="B126" s="512">
        <f>COUNTIF($F$5:F332,F126)</f>
        <v>4</v>
      </c>
      <c r="C126" s="513" t="s">
        <v>984</v>
      </c>
      <c r="D126" s="689" t="s">
        <v>216</v>
      </c>
      <c r="E126" s="554" t="s">
        <v>707</v>
      </c>
      <c r="F126" s="518" t="s">
        <v>1616</v>
      </c>
      <c r="G126" s="714" t="s">
        <v>975</v>
      </c>
      <c r="H126" s="494" t="str">
        <f>VLOOKUP(E126,'[16]Gui chi Quynh'!$C$7:$E$387,3,0)</f>
        <v>A4</v>
      </c>
      <c r="I126" s="494">
        <f>VLOOKUP(H126,Sheet1!$B$2:$C$12,2,TRUE)</f>
        <v>7</v>
      </c>
      <c r="J126" s="494" t="str">
        <f>VLOOKUP($E126,'[17]Gui chi Quynh'!$C$7:$E$387,3,0)</f>
        <v>A4</v>
      </c>
      <c r="K126" s="494">
        <f>VLOOKUP(J126,Sheet1!$B$2:$C$12,2,TRUE)</f>
        <v>7</v>
      </c>
      <c r="L126" s="494" t="str">
        <f>VLOOKUP(E126,'[18]Gui chi Quynh'!$C$7:$F$385,3,0)</f>
        <v>A4</v>
      </c>
      <c r="M126" s="494">
        <f>VLOOKUP(L126,Sheet1!$B$2:$C$12,2,TRUE)</f>
        <v>7</v>
      </c>
      <c r="N126" s="494" t="str">
        <f>VLOOKUP(E126,'[19]Gui chi Quynh'!$C$7:$E$391,3,0)</f>
        <v>A4</v>
      </c>
      <c r="O126" s="494">
        <f>VLOOKUP(N126,Sheet1!$B$2:$C$12,2,TRUE)</f>
        <v>7</v>
      </c>
      <c r="P126" s="494" t="str">
        <f>VLOOKUP(E126,'[20]Gui chi Quynh'!$C$7:$E$391,3,0)</f>
        <v>A4</v>
      </c>
      <c r="Q126" s="494">
        <f>VLOOKUP(P126,Sheet1!$B$2:$C$12,2,TRUE)</f>
        <v>7</v>
      </c>
      <c r="R126" s="494" t="str">
        <f>VLOOKUP($E126,'[21]Gui chi Quynh'!$C$7:$E$390,3,0)</f>
        <v>A4</v>
      </c>
      <c r="S126" s="494">
        <f>VLOOKUP(R126,Sheet1!$B$2:$C$12,2,TRUE)</f>
        <v>7</v>
      </c>
      <c r="T126" s="494" t="str">
        <f>VLOOKUP($E126,'[22]Gui chi Quynh'!$C$7:$E$390,3,0)</f>
        <v>A4</v>
      </c>
      <c r="U126" s="494">
        <f>VLOOKUP(T126,Sheet1!$B$2:$C$12,2,TRUE)</f>
        <v>7</v>
      </c>
      <c r="V126" s="494" t="str">
        <f>VLOOKUP($E126,'[23]Gui chi Quynh'!$C$7:$E$389,3,0)</f>
        <v>A4</v>
      </c>
      <c r="W126" s="494">
        <f>VLOOKUP(V126,Sheet1!$B$2:$C$12,2,TRUE)</f>
        <v>7</v>
      </c>
      <c r="X126" s="494" t="str">
        <f>VLOOKUP($E126,'[24]Gui chi Quynh'!$C$7:$E$389,3,0)</f>
        <v>A4</v>
      </c>
      <c r="Y126" s="494">
        <f>VLOOKUP(X126,Sheet1!$B$2:$C$12,2,TRUE)</f>
        <v>7</v>
      </c>
      <c r="Z126" s="494" t="str">
        <f>VLOOKUP($E126,'[25]Gui chi Quynh'!$C$7:$E$388,3,0)</f>
        <v>A3</v>
      </c>
      <c r="AA126" s="494">
        <f>VLOOKUP(Z126,Sheet1!$B$2:$C$12,2,TRUE)</f>
        <v>8</v>
      </c>
      <c r="AB126" s="494" t="str">
        <f>VLOOKUP($E126,'T5'!$E$9:$AH$337,24,0)</f>
        <v>A3</v>
      </c>
      <c r="AC126" s="494">
        <f>VLOOKUP(AB126,Sheet1!$B$2:$C$12,2,TRUE)</f>
        <v>8</v>
      </c>
      <c r="AD126" s="494"/>
      <c r="AE126" s="494" t="e">
        <f>VLOOKUP(AD126,Sheet1!$B$2:$C$12,2,TRUE)</f>
        <v>#N/A</v>
      </c>
      <c r="AF126" s="592" t="str">
        <f>VLOOKUP($E126,'[26]Tong hop ket qua'!$E$19:$M$219,9,0)</f>
        <v>Khá</v>
      </c>
      <c r="AG126" s="709">
        <f t="shared" si="22"/>
        <v>7.1818181818181817</v>
      </c>
      <c r="AH126" s="709" t="str">
        <f t="shared" si="23"/>
        <v>11A*</v>
      </c>
      <c r="AI126" s="709">
        <f t="shared" si="16"/>
        <v>0</v>
      </c>
      <c r="AJ126" s="683"/>
      <c r="AK126" s="494" t="str">
        <f t="shared" si="17"/>
        <v>Tốt</v>
      </c>
      <c r="AL126" s="494" t="str">
        <f>VLOOKUP($E126,'cac dv gui'!$C$106:$AC$109,25,0)</f>
        <v>Tốt</v>
      </c>
      <c r="AM126" s="494" t="str">
        <f>VLOOKUP($E126,'cac dv gui'!$C$106:$AC$109,26,0)</f>
        <v>Tốt</v>
      </c>
      <c r="AN126" s="675"/>
      <c r="AO126" s="494"/>
      <c r="AP126" s="675"/>
      <c r="AQ126" s="494" t="str">
        <f t="shared" si="18"/>
        <v>Tốt</v>
      </c>
      <c r="AR126" s="675"/>
      <c r="AS126" s="675"/>
      <c r="AT126" s="494"/>
      <c r="AU126" s="684" t="s">
        <v>392</v>
      </c>
    </row>
    <row r="127" spans="1:47" s="684" customFormat="1" ht="41.25" customHeight="1" x14ac:dyDescent="0.25">
      <c r="A127" s="512" t="s">
        <v>1368</v>
      </c>
      <c r="B127" s="512">
        <f>COUNTIF($F$5:F127,F127)</f>
        <v>1</v>
      </c>
      <c r="C127" s="513" t="s">
        <v>984</v>
      </c>
      <c r="D127" s="514" t="s">
        <v>375</v>
      </c>
      <c r="E127" s="715" t="s">
        <v>713</v>
      </c>
      <c r="F127" s="494" t="s">
        <v>1618</v>
      </c>
      <c r="G127" s="494" t="s">
        <v>974</v>
      </c>
      <c r="H127" s="494" t="str">
        <f>VLOOKUP(E127,'[16]Gui chi Quynh'!$C$7:$E$387,3,0)</f>
        <v>A1</v>
      </c>
      <c r="I127" s="494">
        <f>VLOOKUP(H127,Sheet1!$B$2:$C$12,2,TRUE)</f>
        <v>10</v>
      </c>
      <c r="J127" s="494" t="str">
        <f>VLOOKUP($E127,'[17]Gui chi Quynh'!$C$7:$E$387,3,0)</f>
        <v>A2</v>
      </c>
      <c r="K127" s="494">
        <f>VLOOKUP(J127,Sheet1!$B$2:$C$12,2,TRUE)</f>
        <v>9</v>
      </c>
      <c r="L127" s="494" t="str">
        <f>VLOOKUP(E127,'[18]Gui chi Quynh'!$C$7:$F$385,3,0)</f>
        <v>A1</v>
      </c>
      <c r="M127" s="494">
        <f>VLOOKUP(L127,Sheet1!$B$2:$C$12,2,TRUE)</f>
        <v>10</v>
      </c>
      <c r="N127" s="494" t="str">
        <f>VLOOKUP(E127,'[19]Gui chi Quynh'!$C$7:$E$391,3,0)</f>
        <v>A1</v>
      </c>
      <c r="O127" s="494">
        <f>VLOOKUP(N127,Sheet1!$B$2:$C$12,2,TRUE)</f>
        <v>10</v>
      </c>
      <c r="P127" s="494" t="str">
        <f>VLOOKUP(E127,'[20]Gui chi Quynh'!$C$7:$E$391,3,0)</f>
        <v>A1</v>
      </c>
      <c r="Q127" s="494">
        <f>VLOOKUP(P127,Sheet1!$B$2:$C$12,2,TRUE)</f>
        <v>10</v>
      </c>
      <c r="R127" s="494" t="str">
        <f>VLOOKUP($E127,'[21]Gui chi Quynh'!$C$7:$E$390,3,0)</f>
        <v>A1</v>
      </c>
      <c r="S127" s="494">
        <f>VLOOKUP(R127,Sheet1!$B$2:$C$12,2,TRUE)</f>
        <v>10</v>
      </c>
      <c r="T127" s="494" t="str">
        <f>VLOOKUP($E127,'[22]Gui chi Quynh'!$C$7:$E$390,3,0)</f>
        <v>A1</v>
      </c>
      <c r="U127" s="494">
        <f>VLOOKUP(T127,Sheet1!$B$2:$C$12,2,TRUE)</f>
        <v>10</v>
      </c>
      <c r="V127" s="494" t="str">
        <f>VLOOKUP($E127,'[23]Gui chi Quynh'!$C$7:$E$389,3,0)</f>
        <v>A3</v>
      </c>
      <c r="W127" s="494">
        <f>VLOOKUP(V127,Sheet1!$B$2:$C$12,2,TRUE)</f>
        <v>8</v>
      </c>
      <c r="X127" s="494" t="str">
        <f>VLOOKUP($E127,'[24]Gui chi Quynh'!$C$7:$E$389,3,0)</f>
        <v>A2</v>
      </c>
      <c r="Y127" s="494">
        <f>VLOOKUP(X127,Sheet1!$B$2:$C$12,2,TRUE)</f>
        <v>9</v>
      </c>
      <c r="Z127" s="494" t="str">
        <f>VLOOKUP($E127,'[25]Gui chi Quynh'!$C$7:$E$388,3,0)</f>
        <v>A2</v>
      </c>
      <c r="AA127" s="494">
        <f>VLOOKUP(Z127,Sheet1!$B$2:$C$12,2,TRUE)</f>
        <v>9</v>
      </c>
      <c r="AB127" s="494" t="str">
        <f>VLOOKUP($E127,'T5'!$E$9:$AH$337,24,0)</f>
        <v>A2</v>
      </c>
      <c r="AC127" s="494">
        <f>VLOOKUP(AB127,Sheet1!$B$2:$C$12,2,TRUE)</f>
        <v>9</v>
      </c>
      <c r="AD127" s="494"/>
      <c r="AE127" s="494" t="e">
        <f>VLOOKUP(AD127,Sheet1!$B$2:$C$12,2,TRUE)</f>
        <v>#N/A</v>
      </c>
      <c r="AF127" s="592" t="str">
        <f>VLOOKUP($E127,'[26]Tong hop ket qua'!$E$19:$M$219,9,0)</f>
        <v>Tốt</v>
      </c>
      <c r="AG127" s="709">
        <f t="shared" si="22"/>
        <v>9.454545454545455</v>
      </c>
      <c r="AH127" s="709" t="str">
        <f t="shared" si="23"/>
        <v>11A*</v>
      </c>
      <c r="AI127" s="709">
        <f t="shared" si="16"/>
        <v>0</v>
      </c>
      <c r="AJ127" s="683"/>
      <c r="AK127" s="494" t="str">
        <f t="shared" si="17"/>
        <v>Xuất sắc</v>
      </c>
      <c r="AL127" s="494" t="str">
        <f>VLOOKUP($E127,'cac dv gui'!$C$3:$AD$4,25,0)</f>
        <v>Xuất sắc</v>
      </c>
      <c r="AM127" s="494" t="str">
        <f>VLOOKUP($E127,'cac dv gui'!$C$3:$AD$4,25,0)</f>
        <v>Xuất sắc</v>
      </c>
      <c r="AN127" s="675"/>
      <c r="AO127" s="494" t="s">
        <v>1130</v>
      </c>
      <c r="AP127" s="675"/>
      <c r="AQ127" s="494" t="str">
        <f t="shared" si="18"/>
        <v>Xuất sắc</v>
      </c>
      <c r="AR127" s="675"/>
      <c r="AS127" s="675"/>
      <c r="AT127" s="494"/>
      <c r="AU127" s="684" t="s">
        <v>391</v>
      </c>
    </row>
    <row r="128" spans="1:47" s="684" customFormat="1" ht="24.95" customHeight="1" x14ac:dyDescent="0.25">
      <c r="A128" s="512" t="s">
        <v>1369</v>
      </c>
      <c r="B128" s="512">
        <f>COUNTIF($F$5:F128,F128)</f>
        <v>2</v>
      </c>
      <c r="C128" s="513" t="s">
        <v>985</v>
      </c>
      <c r="D128" s="514" t="s">
        <v>171</v>
      </c>
      <c r="E128" s="715" t="s">
        <v>758</v>
      </c>
      <c r="F128" s="518" t="s">
        <v>1618</v>
      </c>
      <c r="G128" s="518" t="s">
        <v>974</v>
      </c>
      <c r="H128" s="494" t="str">
        <f>VLOOKUP(E128,'[16]Gui chi Quynh'!$C$7:$E$387,3,0)</f>
        <v>A3</v>
      </c>
      <c r="I128" s="494">
        <f>VLOOKUP(H128,Sheet1!$B$2:$C$12,2,TRUE)</f>
        <v>8</v>
      </c>
      <c r="J128" s="494" t="str">
        <f>VLOOKUP($E128,'[17]Gui chi Quynh'!$C$7:$E$387,3,0)</f>
        <v>A4</v>
      </c>
      <c r="K128" s="494">
        <f>VLOOKUP(J128,Sheet1!$B$2:$C$12,2,TRUE)</f>
        <v>7</v>
      </c>
      <c r="L128" s="494" t="str">
        <f>VLOOKUP(E128,'[18]Gui chi Quynh'!$C$7:$F$385,3,0)</f>
        <v>A4</v>
      </c>
      <c r="M128" s="494">
        <f>VLOOKUP(L128,Sheet1!$B$2:$C$12,2,TRUE)</f>
        <v>7</v>
      </c>
      <c r="N128" s="494" t="str">
        <f>VLOOKUP(E128,'[19]Gui chi Quynh'!$C$7:$E$391,3,0)</f>
        <v>A4</v>
      </c>
      <c r="O128" s="494">
        <f>VLOOKUP(N128,Sheet1!$B$2:$C$12,2,TRUE)</f>
        <v>7</v>
      </c>
      <c r="P128" s="494" t="str">
        <f>VLOOKUP(E128,'[20]Gui chi Quynh'!$C$7:$E$391,3,0)</f>
        <v>A3</v>
      </c>
      <c r="Q128" s="494">
        <f>VLOOKUP(P128,Sheet1!$B$2:$C$12,2,TRUE)</f>
        <v>8</v>
      </c>
      <c r="R128" s="494" t="str">
        <f>VLOOKUP($E128,'[21]Gui chi Quynh'!$C$7:$E$390,3,0)</f>
        <v>A4</v>
      </c>
      <c r="S128" s="494">
        <f>VLOOKUP(R128,Sheet1!$B$2:$C$12,2,TRUE)</f>
        <v>7</v>
      </c>
      <c r="T128" s="494" t="str">
        <f>VLOOKUP($E128,'[22]Gui chi Quynh'!$C$7:$E$390,3,0)</f>
        <v>A3</v>
      </c>
      <c r="U128" s="494">
        <f>VLOOKUP(T128,Sheet1!$B$2:$C$12,2,TRUE)</f>
        <v>8</v>
      </c>
      <c r="V128" s="494" t="str">
        <f>VLOOKUP($E128,'[23]Gui chi Quynh'!$C$7:$E$389,3,0)</f>
        <v>A4</v>
      </c>
      <c r="W128" s="494">
        <f>VLOOKUP(V128,Sheet1!$B$2:$C$12,2,TRUE)</f>
        <v>7</v>
      </c>
      <c r="X128" s="494" t="str">
        <f>VLOOKUP($E128,'[24]Gui chi Quynh'!$C$7:$E$389,3,0)</f>
        <v>A4</v>
      </c>
      <c r="Y128" s="494">
        <f>VLOOKUP(X128,Sheet1!$B$2:$C$12,2,TRUE)</f>
        <v>7</v>
      </c>
      <c r="Z128" s="494" t="str">
        <f>VLOOKUP($E128,'[25]Gui chi Quynh'!$C$7:$E$388,3,0)</f>
        <v>A4</v>
      </c>
      <c r="AA128" s="494">
        <f>VLOOKUP(Z128,Sheet1!$B$2:$C$12,2,TRUE)</f>
        <v>7</v>
      </c>
      <c r="AB128" s="494" t="str">
        <f>VLOOKUP($E128,'T5'!$E$9:$AH$337,24,0)</f>
        <v>A3</v>
      </c>
      <c r="AC128" s="494">
        <f>VLOOKUP(AB128,Sheet1!$B$2:$C$12,2,TRUE)</f>
        <v>8</v>
      </c>
      <c r="AD128" s="494"/>
      <c r="AE128" s="494" t="e">
        <f>VLOOKUP(AD128,Sheet1!$B$2:$C$12,2,TRUE)</f>
        <v>#N/A</v>
      </c>
      <c r="AF128" s="592" t="str">
        <f>VLOOKUP($E128,'[26]Tong hop ket qua'!$E$19:$M$219,9,0)</f>
        <v>Khá</v>
      </c>
      <c r="AG128" s="709">
        <f t="shared" si="22"/>
        <v>7.3636363636363633</v>
      </c>
      <c r="AH128" s="709" t="str">
        <f t="shared" si="23"/>
        <v>11A*</v>
      </c>
      <c r="AI128" s="709">
        <f t="shared" si="16"/>
        <v>0</v>
      </c>
      <c r="AJ128" s="683"/>
      <c r="AK128" s="494" t="str">
        <f t="shared" si="17"/>
        <v>Tốt</v>
      </c>
      <c r="AL128" s="494" t="str">
        <f>VLOOKUP($E128,'cac dv gui'!$C$3:$AD$4,25,0)</f>
        <v>Tốt</v>
      </c>
      <c r="AM128" s="494" t="str">
        <f>VLOOKUP($E128,'cac dv gui'!$C$3:$AD$4,25,0)</f>
        <v>Tốt</v>
      </c>
      <c r="AN128" s="675"/>
      <c r="AO128" s="494"/>
      <c r="AP128" s="675"/>
      <c r="AQ128" s="494" t="str">
        <f t="shared" si="18"/>
        <v>Tốt</v>
      </c>
      <c r="AR128" s="675"/>
      <c r="AS128" s="675"/>
      <c r="AT128" s="494"/>
      <c r="AU128" s="684" t="s">
        <v>393</v>
      </c>
    </row>
    <row r="129" spans="1:47" s="684" customFormat="1" ht="24.95" customHeight="1" x14ac:dyDescent="0.25">
      <c r="A129" s="512" t="s">
        <v>1370</v>
      </c>
      <c r="B129" s="512">
        <f>COUNTIF($F$5:F129,F129)</f>
        <v>1</v>
      </c>
      <c r="C129" s="513" t="s">
        <v>985</v>
      </c>
      <c r="D129" s="519" t="s">
        <v>298</v>
      </c>
      <c r="E129" s="553" t="s">
        <v>589</v>
      </c>
      <c r="F129" s="518" t="s">
        <v>1615</v>
      </c>
      <c r="G129" s="494" t="s">
        <v>974</v>
      </c>
      <c r="H129" s="494" t="str">
        <f>VLOOKUP(E129,'[16]Gui chi Quynh'!$C$7:$E$387,3,0)</f>
        <v>A1</v>
      </c>
      <c r="I129" s="494">
        <f>VLOOKUP(H129,Sheet1!$B$2:$C$12,2,TRUE)</f>
        <v>10</v>
      </c>
      <c r="J129" s="494" t="str">
        <f>VLOOKUP($E129,'[17]Gui chi Quynh'!$C$7:$E$387,3,0)</f>
        <v>A2</v>
      </c>
      <c r="K129" s="494">
        <f>VLOOKUP(J129,Sheet1!$B$2:$C$12,2,TRUE)</f>
        <v>9</v>
      </c>
      <c r="L129" s="494" t="str">
        <f>VLOOKUP(E129,'[18]Gui chi Quynh'!$C$7:$F$385,3,0)</f>
        <v>A1</v>
      </c>
      <c r="M129" s="494">
        <f>VLOOKUP(L129,Sheet1!$B$2:$C$12,2,TRUE)</f>
        <v>10</v>
      </c>
      <c r="N129" s="494" t="str">
        <f>VLOOKUP(E129,'[19]Gui chi Quynh'!$C$7:$E$391,3,0)</f>
        <v>A4</v>
      </c>
      <c r="O129" s="494">
        <f>VLOOKUP(N129,Sheet1!$B$2:$C$12,2,TRUE)</f>
        <v>7</v>
      </c>
      <c r="P129" s="494" t="str">
        <f>VLOOKUP(E129,'[20]Gui chi Quynh'!$C$7:$E$391,3,0)</f>
        <v>A1</v>
      </c>
      <c r="Q129" s="494">
        <f>VLOOKUP(P129,Sheet1!$B$2:$C$12,2,TRUE)</f>
        <v>10</v>
      </c>
      <c r="R129" s="494" t="str">
        <f>VLOOKUP($E129,'[21]Gui chi Quynh'!$C$7:$E$390,3,0)</f>
        <v>A1</v>
      </c>
      <c r="S129" s="494">
        <f>VLOOKUP(R129,Sheet1!$B$2:$C$12,2,TRUE)</f>
        <v>10</v>
      </c>
      <c r="T129" s="494" t="str">
        <f>VLOOKUP($E129,'[22]Gui chi Quynh'!$C$7:$E$390,3,0)</f>
        <v>A2</v>
      </c>
      <c r="U129" s="494">
        <f>VLOOKUP(T129,Sheet1!$B$2:$C$12,2,TRUE)</f>
        <v>9</v>
      </c>
      <c r="V129" s="494" t="str">
        <f>VLOOKUP($E129,'[23]Gui chi Quynh'!$C$7:$E$389,3,0)</f>
        <v>A3</v>
      </c>
      <c r="W129" s="494">
        <f>VLOOKUP(V129,Sheet1!$B$2:$C$12,2,TRUE)</f>
        <v>8</v>
      </c>
      <c r="X129" s="494" t="str">
        <f>VLOOKUP($E129,'[24]Gui chi Quynh'!$C$7:$E$389,3,0)</f>
        <v>A1</v>
      </c>
      <c r="Y129" s="494">
        <f>VLOOKUP(X129,Sheet1!$B$2:$C$12,2,TRUE)</f>
        <v>10</v>
      </c>
      <c r="Z129" s="494" t="str">
        <f>VLOOKUP($E129,'[25]Gui chi Quynh'!$C$7:$E$388,3,0)</f>
        <v>A2</v>
      </c>
      <c r="AA129" s="494">
        <f>VLOOKUP(Z129,Sheet1!$B$2:$C$12,2,TRUE)</f>
        <v>9</v>
      </c>
      <c r="AB129" s="494" t="str">
        <f>VLOOKUP($E129,'T5'!$E$9:$AH$337,24,0)</f>
        <v>A3</v>
      </c>
      <c r="AC129" s="494">
        <f>VLOOKUP(AB129,Sheet1!$B$2:$C$12,2,TRUE)</f>
        <v>8</v>
      </c>
      <c r="AD129" s="494"/>
      <c r="AE129" s="494" t="e">
        <f>VLOOKUP(AD129,Sheet1!$B$2:$C$12,2,TRUE)</f>
        <v>#N/A</v>
      </c>
      <c r="AF129" s="592" t="str">
        <f>VLOOKUP($E129,'[26]Tong hop ket qua'!$E$19:$M$219,9,0)</f>
        <v>Tốt</v>
      </c>
      <c r="AG129" s="804">
        <f t="shared" si="22"/>
        <v>9.0909090909090917</v>
      </c>
      <c r="AH129" s="709" t="str">
        <f t="shared" si="23"/>
        <v>11A*</v>
      </c>
      <c r="AI129" s="709">
        <f t="shared" si="16"/>
        <v>0</v>
      </c>
      <c r="AJ129" s="683"/>
      <c r="AK129" s="494" t="str">
        <f t="shared" si="17"/>
        <v>Xuất sắc</v>
      </c>
      <c r="AL129" s="494" t="str">
        <f>VLOOKUP($E129,'cac dv gui'!$C$153:$AB$159,25,0)</f>
        <v>Xuất sắc</v>
      </c>
      <c r="AM129" s="494" t="str">
        <f>VLOOKUP($E129,'cac dv gui'!$C$153:$AB$159,26,0)</f>
        <v>Xuất sắc</v>
      </c>
      <c r="AN129" s="675"/>
      <c r="AO129" s="494" t="s">
        <v>1130</v>
      </c>
      <c r="AP129" s="675"/>
      <c r="AQ129" s="494" t="str">
        <f t="shared" si="18"/>
        <v>Xuất sắc</v>
      </c>
      <c r="AR129" s="675"/>
      <c r="AS129" s="675"/>
      <c r="AT129" s="494"/>
      <c r="AU129" s="684" t="s">
        <v>391</v>
      </c>
    </row>
    <row r="130" spans="1:47" s="684" customFormat="1" ht="37.5" customHeight="1" x14ac:dyDescent="0.25">
      <c r="A130" s="512" t="s">
        <v>1371</v>
      </c>
      <c r="B130" s="512">
        <f>COUNTIF($F$5:F130,F130)</f>
        <v>2</v>
      </c>
      <c r="C130" s="513" t="s">
        <v>984</v>
      </c>
      <c r="D130" s="519" t="s">
        <v>210</v>
      </c>
      <c r="E130" s="599" t="s">
        <v>702</v>
      </c>
      <c r="F130" s="518" t="s">
        <v>1615</v>
      </c>
      <c r="G130" s="518" t="s">
        <v>974</v>
      </c>
      <c r="H130" s="494" t="str">
        <f>VLOOKUP(E130,'[16]Gui chi Quynh'!$C$7:$E$387,3,0)</f>
        <v>A2</v>
      </c>
      <c r="I130" s="494">
        <f>VLOOKUP(H130,Sheet1!$B$2:$C$12,2,TRUE)</f>
        <v>9</v>
      </c>
      <c r="J130" s="494" t="str">
        <f>VLOOKUP($E130,'[17]Gui chi Quynh'!$C$7:$E$387,3,0)</f>
        <v>A2</v>
      </c>
      <c r="K130" s="494">
        <f>VLOOKUP(J130,Sheet1!$B$2:$C$12,2,TRUE)</f>
        <v>9</v>
      </c>
      <c r="L130" s="494" t="str">
        <f>VLOOKUP(E130,'[18]Gui chi Quynh'!$C$7:$F$385,3,0)</f>
        <v>A2</v>
      </c>
      <c r="M130" s="494">
        <f>VLOOKUP(L130,Sheet1!$B$2:$C$12,2,TRUE)</f>
        <v>9</v>
      </c>
      <c r="N130" s="494" t="str">
        <f>VLOOKUP(E130,'[19]Gui chi Quynh'!$C$7:$E$391,3,0)</f>
        <v>A2</v>
      </c>
      <c r="O130" s="494">
        <f>VLOOKUP(N130,Sheet1!$B$2:$C$12,2,TRUE)</f>
        <v>9</v>
      </c>
      <c r="P130" s="494" t="str">
        <f>VLOOKUP(E130,'[20]Gui chi Quynh'!$C$7:$E$391,3,0)</f>
        <v>A2</v>
      </c>
      <c r="Q130" s="494">
        <f>VLOOKUP(P130,Sheet1!$B$2:$C$12,2,TRUE)</f>
        <v>9</v>
      </c>
      <c r="R130" s="494" t="str">
        <f>VLOOKUP($E130,'[21]Gui chi Quynh'!$C$7:$E$390,3,0)</f>
        <v>A2</v>
      </c>
      <c r="S130" s="494">
        <f>VLOOKUP(R130,Sheet1!$B$2:$C$12,2,TRUE)</f>
        <v>9</v>
      </c>
      <c r="T130" s="494" t="str">
        <f>VLOOKUP($E130,'[22]Gui chi Quynh'!$C$7:$E$390,3,0)</f>
        <v>A3</v>
      </c>
      <c r="U130" s="494">
        <f>VLOOKUP(T130,Sheet1!$B$2:$C$12,2,TRUE)</f>
        <v>8</v>
      </c>
      <c r="V130" s="494" t="str">
        <f>VLOOKUP($E130,'[23]Gui chi Quynh'!$C$7:$E$389,3,0)</f>
        <v>A3</v>
      </c>
      <c r="W130" s="494">
        <f>VLOOKUP(V130,Sheet1!$B$2:$C$12,2,TRUE)</f>
        <v>8</v>
      </c>
      <c r="X130" s="494" t="str">
        <f>VLOOKUP($E130,'[24]Gui chi Quynh'!$C$7:$E$389,3,0)</f>
        <v>A1</v>
      </c>
      <c r="Y130" s="494">
        <f>VLOOKUP(X130,Sheet1!$B$2:$C$12,2,TRUE)</f>
        <v>10</v>
      </c>
      <c r="Z130" s="494" t="str">
        <f>VLOOKUP($E130,'[25]Gui chi Quynh'!$C$7:$E$388,3,0)</f>
        <v>A3</v>
      </c>
      <c r="AA130" s="494">
        <f>VLOOKUP(Z130,Sheet1!$B$2:$C$12,2,TRUE)</f>
        <v>8</v>
      </c>
      <c r="AB130" s="494" t="str">
        <f>VLOOKUP($E130,'T5'!$E$9:$AH$337,24,0)</f>
        <v>A2</v>
      </c>
      <c r="AC130" s="494">
        <f>VLOOKUP(AB130,Sheet1!$B$2:$C$12,2,TRUE)</f>
        <v>9</v>
      </c>
      <c r="AD130" s="494"/>
      <c r="AE130" s="494" t="e">
        <f>VLOOKUP(AD130,Sheet1!$B$2:$C$12,2,TRUE)</f>
        <v>#N/A</v>
      </c>
      <c r="AF130" s="592" t="str">
        <f>VLOOKUP($E130,'[26]Tong hop ket qua'!$E$19:$M$219,9,0)</f>
        <v>Tốt</v>
      </c>
      <c r="AG130" s="709">
        <f t="shared" si="22"/>
        <v>8.8181818181818183</v>
      </c>
      <c r="AH130" s="709" t="str">
        <f t="shared" si="23"/>
        <v>11A*</v>
      </c>
      <c r="AI130" s="709">
        <f t="shared" si="16"/>
        <v>0</v>
      </c>
      <c r="AJ130" s="683"/>
      <c r="AK130" s="494" t="str">
        <f t="shared" si="17"/>
        <v>Xuất sắc</v>
      </c>
      <c r="AL130" s="494" t="str">
        <f>VLOOKUP($E130,'cac dv gui'!$C$153:$AB$159,25,0)</f>
        <v>Xuất sắc</v>
      </c>
      <c r="AM130" s="494" t="str">
        <f>VLOOKUP($E130,'cac dv gui'!$C$153:$AB$159,26,0)</f>
        <v>Xuất sắc</v>
      </c>
      <c r="AN130" s="675"/>
      <c r="AO130" s="494"/>
      <c r="AP130" s="675"/>
      <c r="AQ130" s="494" t="str">
        <f t="shared" si="18"/>
        <v>Xuất sắc</v>
      </c>
      <c r="AR130" s="675"/>
      <c r="AS130" s="675"/>
      <c r="AT130" s="494"/>
      <c r="AU130" s="684" t="s">
        <v>392</v>
      </c>
    </row>
    <row r="131" spans="1:47" s="684" customFormat="1" ht="24.95" customHeight="1" x14ac:dyDescent="0.25">
      <c r="A131" s="512" t="s">
        <v>1372</v>
      </c>
      <c r="B131" s="512">
        <f>COUNTIF($F$5:F131,F131)</f>
        <v>3</v>
      </c>
      <c r="C131" s="513" t="s">
        <v>984</v>
      </c>
      <c r="D131" s="519" t="s">
        <v>211</v>
      </c>
      <c r="E131" s="599" t="s">
        <v>703</v>
      </c>
      <c r="F131" s="518" t="s">
        <v>1615</v>
      </c>
      <c r="G131" s="518" t="s">
        <v>974</v>
      </c>
      <c r="H131" s="494" t="str">
        <f>VLOOKUP(E131,'[16]Gui chi Quynh'!$C$7:$E$387,3,0)</f>
        <v>A1</v>
      </c>
      <c r="I131" s="494">
        <f>VLOOKUP(H131,Sheet1!$B$2:$C$12,2,TRUE)</f>
        <v>10</v>
      </c>
      <c r="J131" s="494" t="str">
        <f>VLOOKUP($E131,'[17]Gui chi Quynh'!$C$7:$E$387,3,0)</f>
        <v>A2</v>
      </c>
      <c r="K131" s="494">
        <f>VLOOKUP(J131,Sheet1!$B$2:$C$12,2,TRUE)</f>
        <v>9</v>
      </c>
      <c r="L131" s="494" t="str">
        <f>VLOOKUP(E131,'[18]Gui chi Quynh'!$C$7:$F$385,3,0)</f>
        <v>A2</v>
      </c>
      <c r="M131" s="494">
        <f>VLOOKUP(L131,Sheet1!$B$2:$C$12,2,TRUE)</f>
        <v>9</v>
      </c>
      <c r="N131" s="494" t="str">
        <f>VLOOKUP(E131,'[19]Gui chi Quynh'!$C$7:$E$391,3,0)</f>
        <v>A2</v>
      </c>
      <c r="O131" s="494">
        <f>VLOOKUP(N131,Sheet1!$B$2:$C$12,2,TRUE)</f>
        <v>9</v>
      </c>
      <c r="P131" s="494" t="str">
        <f>VLOOKUP(E131,'[20]Gui chi Quynh'!$C$7:$E$391,3,0)</f>
        <v>A2</v>
      </c>
      <c r="Q131" s="494">
        <f>VLOOKUP(P131,Sheet1!$B$2:$C$12,2,TRUE)</f>
        <v>9</v>
      </c>
      <c r="R131" s="494" t="str">
        <f>VLOOKUP($E131,'[21]Gui chi Quynh'!$C$7:$E$390,3,0)</f>
        <v>A2</v>
      </c>
      <c r="S131" s="494">
        <f>VLOOKUP(R131,Sheet1!$B$2:$C$12,2,TRUE)</f>
        <v>9</v>
      </c>
      <c r="T131" s="494" t="str">
        <f>VLOOKUP($E131,'[22]Gui chi Quynh'!$C$7:$E$390,3,0)</f>
        <v>A3</v>
      </c>
      <c r="U131" s="494">
        <f>VLOOKUP(T131,Sheet1!$B$2:$C$12,2,TRUE)</f>
        <v>8</v>
      </c>
      <c r="V131" s="494" t="str">
        <f>VLOOKUP($E131,'[23]Gui chi Quynh'!$C$7:$E$389,3,0)</f>
        <v>A3</v>
      </c>
      <c r="W131" s="494">
        <f>VLOOKUP(V131,Sheet1!$B$2:$C$12,2,TRUE)</f>
        <v>8</v>
      </c>
      <c r="X131" s="494" t="str">
        <f>VLOOKUP($E131,'[24]Gui chi Quynh'!$C$7:$E$389,3,0)</f>
        <v>A3</v>
      </c>
      <c r="Y131" s="494">
        <f>VLOOKUP(X131,Sheet1!$B$2:$C$12,2,TRUE)</f>
        <v>8</v>
      </c>
      <c r="Z131" s="494" t="str">
        <f>VLOOKUP($E131,'[25]Gui chi Quynh'!$C$7:$E$388,3,0)</f>
        <v>A3</v>
      </c>
      <c r="AA131" s="494">
        <f>VLOOKUP(Z131,Sheet1!$B$2:$C$12,2,TRUE)</f>
        <v>8</v>
      </c>
      <c r="AB131" s="494" t="str">
        <f>VLOOKUP($E131,'T5'!$E$9:$AH$337,24,0)</f>
        <v>A3</v>
      </c>
      <c r="AC131" s="494">
        <f>VLOOKUP(AB131,Sheet1!$B$2:$C$12,2,TRUE)</f>
        <v>8</v>
      </c>
      <c r="AD131" s="494"/>
      <c r="AE131" s="494" t="e">
        <f>VLOOKUP(AD131,Sheet1!$B$2:$C$12,2,TRUE)</f>
        <v>#N/A</v>
      </c>
      <c r="AF131" s="592" t="str">
        <f>VLOOKUP($E131,'[26]Tong hop ket qua'!$E$19:$M$219,9,0)</f>
        <v>Tốt</v>
      </c>
      <c r="AG131" s="709">
        <f t="shared" si="22"/>
        <v>8.6363636363636367</v>
      </c>
      <c r="AH131" s="709" t="str">
        <f t="shared" si="23"/>
        <v>11A*</v>
      </c>
      <c r="AI131" s="709">
        <f t="shared" si="16"/>
        <v>0</v>
      </c>
      <c r="AJ131" s="683"/>
      <c r="AK131" s="494" t="str">
        <f t="shared" si="17"/>
        <v>Xuất sắc</v>
      </c>
      <c r="AL131" s="494" t="str">
        <f>VLOOKUP($E131,'cac dv gui'!$C$153:$AB$159,25,0)</f>
        <v>Xuất sắc</v>
      </c>
      <c r="AM131" s="494" t="str">
        <f>VLOOKUP($E131,'cac dv gui'!$C$153:$AB$159,26,0)</f>
        <v>Xuất sắc</v>
      </c>
      <c r="AN131" s="675"/>
      <c r="AO131" s="494"/>
      <c r="AP131" s="675"/>
      <c r="AQ131" s="494" t="str">
        <f t="shared" si="18"/>
        <v>Xuất sắc</v>
      </c>
      <c r="AR131" s="675"/>
      <c r="AS131" s="675"/>
      <c r="AT131" s="494"/>
      <c r="AU131" s="684" t="s">
        <v>392</v>
      </c>
    </row>
    <row r="132" spans="1:47" s="684" customFormat="1" ht="24.95" customHeight="1" x14ac:dyDescent="0.25">
      <c r="A132" s="512" t="s">
        <v>1375</v>
      </c>
      <c r="B132" s="512">
        <f>COUNTIF($F$5:F313,F132)</f>
        <v>7</v>
      </c>
      <c r="C132" s="513" t="s">
        <v>984</v>
      </c>
      <c r="D132" s="519" t="s">
        <v>208</v>
      </c>
      <c r="E132" s="599" t="s">
        <v>701</v>
      </c>
      <c r="F132" s="518" t="s">
        <v>1615</v>
      </c>
      <c r="G132" s="518" t="s">
        <v>974</v>
      </c>
      <c r="H132" s="494" t="str">
        <f>VLOOKUP(E132,'[16]Gui chi Quynh'!$C$7:$E$387,3,0)</f>
        <v>A3</v>
      </c>
      <c r="I132" s="494">
        <f>VLOOKUP(H132,Sheet1!$B$2:$C$12,2,TRUE)</f>
        <v>8</v>
      </c>
      <c r="J132" s="494" t="str">
        <f>VLOOKUP($E132,'[17]Gui chi Quynh'!$C$7:$E$387,3,0)</f>
        <v>A3</v>
      </c>
      <c r="K132" s="494">
        <f>VLOOKUP(J132,Sheet1!$B$2:$C$12,2,TRUE)</f>
        <v>8</v>
      </c>
      <c r="L132" s="494" t="str">
        <f>VLOOKUP(E132,'[18]Gui chi Quynh'!$C$7:$F$385,3,0)</f>
        <v>A3</v>
      </c>
      <c r="M132" s="494">
        <f>VLOOKUP(L132,Sheet1!$B$2:$C$12,2,TRUE)</f>
        <v>8</v>
      </c>
      <c r="N132" s="494" t="str">
        <f>VLOOKUP(E132,'[19]Gui chi Quynh'!$C$7:$E$391,3,0)</f>
        <v>A3</v>
      </c>
      <c r="O132" s="494">
        <f>VLOOKUP(N132,Sheet1!$B$2:$C$12,2,TRUE)</f>
        <v>8</v>
      </c>
      <c r="P132" s="494" t="str">
        <f>VLOOKUP(E132,'[20]Gui chi Quynh'!$C$7:$E$391,3,0)</f>
        <v>A4</v>
      </c>
      <c r="Q132" s="494">
        <f>VLOOKUP(P132,Sheet1!$B$2:$C$12,2,TRUE)</f>
        <v>7</v>
      </c>
      <c r="R132" s="494" t="str">
        <f>VLOOKUP($E132,'[21]Gui chi Quynh'!$C$7:$E$390,3,0)</f>
        <v>A4</v>
      </c>
      <c r="S132" s="494">
        <f>VLOOKUP(R132,Sheet1!$B$2:$C$12,2,TRUE)</f>
        <v>7</v>
      </c>
      <c r="T132" s="494" t="str">
        <f>VLOOKUP($E132,'[22]Gui chi Quynh'!$C$7:$E$390,3,0)</f>
        <v>B1</v>
      </c>
      <c r="U132" s="494">
        <f>VLOOKUP(T132,Sheet1!$B$2:$C$12,2,TRUE)</f>
        <v>6</v>
      </c>
      <c r="V132" s="494" t="str">
        <f>VLOOKUP($E132,'[23]Gui chi Quynh'!$C$7:$E$389,3,0)</f>
        <v>A4</v>
      </c>
      <c r="W132" s="494">
        <f>VLOOKUP(V132,Sheet1!$B$2:$C$12,2,TRUE)</f>
        <v>7</v>
      </c>
      <c r="X132" s="494" t="str">
        <f>VLOOKUP($E132,'[24]Gui chi Quynh'!$C$7:$E$389,3,0)</f>
        <v>A3</v>
      </c>
      <c r="Y132" s="494">
        <f>VLOOKUP(X132,Sheet1!$B$2:$C$12,2,TRUE)</f>
        <v>8</v>
      </c>
      <c r="Z132" s="494" t="str">
        <f>VLOOKUP($E132,'[25]Gui chi Quynh'!$C$7:$E$388,3,0)</f>
        <v>A4</v>
      </c>
      <c r="AA132" s="494">
        <f>VLOOKUP(Z132,Sheet1!$B$2:$C$12,2,TRUE)</f>
        <v>7</v>
      </c>
      <c r="AB132" s="494" t="str">
        <f>VLOOKUP($E132,'T5'!$E$9:$AH$337,24,0)</f>
        <v>A4</v>
      </c>
      <c r="AC132" s="494">
        <f>VLOOKUP(AB132,Sheet1!$B$2:$C$12,2,TRUE)</f>
        <v>7</v>
      </c>
      <c r="AD132" s="494"/>
      <c r="AE132" s="494" t="e">
        <f>VLOOKUP(AD132,Sheet1!$B$2:$C$12,2,TRUE)</f>
        <v>#N/A</v>
      </c>
      <c r="AF132" s="592"/>
      <c r="AG132" s="709">
        <f>(I132+K132+M132+O132+Q132+S132+U132+W132+Y132+AA132+AC132)/11</f>
        <v>7.3636363636363633</v>
      </c>
      <c r="AH132" s="709" t="str">
        <f>LEFT((COUNTIF($H132:$AC132,"A*")&amp;"A*")&amp;" + "&amp;(COUNTIF($H132:$AC132,"B*")&amp;"B*")&amp;" + "&amp;(COUNTIF($H132:$AC132,"C*")&amp;"C*")&amp;" +  "&amp;(COUNTIF($H132:$AC132,"D")&amp;"D")&amp; " +  "&amp;(COUNTIF($H132:$AC132,"E")&amp;"E"),10)</f>
        <v>10A* + 1B*</v>
      </c>
      <c r="AI132" s="709">
        <f>COUNTIF($H132:$AB132,"B1")*1+COUNTIF($H132:$AB132,"B2")*1+COUNTIF($H132:$AB132,"C1")*1+COUNTIF($H132:$AB132,"C2")*1+COUNTIF($H132:$AB132,"D")*12+COUNTIF($H132:$AB132,"E")*15</f>
        <v>1</v>
      </c>
      <c r="AJ132" s="683"/>
      <c r="AK132" s="494" t="str">
        <f>IF(AND(8&lt;=$AG132,$AI132=0),"Xuất sắc",IF(AND(6&lt;$AG132,$AG132&lt;8),"Tốt",IF(AND(6&lt;$AG132,$AI132&lt;12),"Tốt",IF(AND(5&lt;$AG132,$AG132&lt;6),"Hoàn thành NV",IF(AND(5&lt;$AG132,$AI132&lt;15),"Hoàn thành NV","Không hoàn thành NV")))))</f>
        <v>Tốt</v>
      </c>
      <c r="AL132" s="494" t="str">
        <f>VLOOKUP($E132,'cac dv gui'!$C$153:$AB$159,25,0)</f>
        <v>Tốt</v>
      </c>
      <c r="AM132" s="494" t="str">
        <f>VLOOKUP($E132,'cac dv gui'!$C$153:$AB$159,26,0)</f>
        <v>Tốt</v>
      </c>
      <c r="AN132" s="675"/>
      <c r="AO132" s="494"/>
      <c r="AP132" s="675"/>
      <c r="AQ132" s="494" t="str">
        <f>AK132</f>
        <v>Tốt</v>
      </c>
      <c r="AR132" s="675"/>
      <c r="AS132" s="675"/>
      <c r="AT132" s="494"/>
      <c r="AU132" s="684" t="s">
        <v>393</v>
      </c>
    </row>
    <row r="133" spans="1:47" s="684" customFormat="1" ht="24.95" customHeight="1" x14ac:dyDescent="0.25">
      <c r="A133" s="512" t="s">
        <v>1373</v>
      </c>
      <c r="B133" s="512">
        <f>COUNTIF($F$5:F133,F133)</f>
        <v>5</v>
      </c>
      <c r="C133" s="513" t="s">
        <v>984</v>
      </c>
      <c r="D133" s="519" t="s">
        <v>213</v>
      </c>
      <c r="E133" s="599" t="s">
        <v>704</v>
      </c>
      <c r="F133" s="518" t="s">
        <v>1615</v>
      </c>
      <c r="G133" s="518" t="s">
        <v>975</v>
      </c>
      <c r="H133" s="494" t="str">
        <f>VLOOKUP(E133,'[16]Gui chi Quynh'!$C$7:$E$387,3,0)</f>
        <v>A2</v>
      </c>
      <c r="I133" s="494">
        <f>VLOOKUP(H133,Sheet1!$B$2:$C$12,2,TRUE)</f>
        <v>9</v>
      </c>
      <c r="J133" s="494" t="str">
        <f>VLOOKUP($E133,'[17]Gui chi Quynh'!$C$7:$E$387,3,0)</f>
        <v>A2</v>
      </c>
      <c r="K133" s="494">
        <f>VLOOKUP(J133,Sheet1!$B$2:$C$12,2,TRUE)</f>
        <v>9</v>
      </c>
      <c r="L133" s="494" t="str">
        <f>VLOOKUP(E133,'[18]Gui chi Quynh'!$C$7:$F$385,3,0)</f>
        <v>A2</v>
      </c>
      <c r="M133" s="494">
        <f>VLOOKUP(L133,Sheet1!$B$2:$C$12,2,TRUE)</f>
        <v>9</v>
      </c>
      <c r="N133" s="494" t="str">
        <f>VLOOKUP(E133,'[19]Gui chi Quynh'!$C$7:$E$391,3,0)</f>
        <v>A2</v>
      </c>
      <c r="O133" s="494">
        <f>VLOOKUP(N133,Sheet1!$B$2:$C$12,2,TRUE)</f>
        <v>9</v>
      </c>
      <c r="P133" s="494" t="str">
        <f>VLOOKUP(E133,'[20]Gui chi Quynh'!$C$7:$E$391,3,0)</f>
        <v>A2</v>
      </c>
      <c r="Q133" s="494">
        <f>VLOOKUP(P133,Sheet1!$B$2:$C$12,2,TRUE)</f>
        <v>9</v>
      </c>
      <c r="R133" s="494" t="str">
        <f>VLOOKUP($E133,'[21]Gui chi Quynh'!$C$7:$E$390,3,0)</f>
        <v>A2</v>
      </c>
      <c r="S133" s="494">
        <f>VLOOKUP(R133,Sheet1!$B$2:$C$12,2,TRUE)</f>
        <v>9</v>
      </c>
      <c r="T133" s="494" t="str">
        <f>VLOOKUP($E133,'[22]Gui chi Quynh'!$C$7:$E$390,3,0)</f>
        <v>A3</v>
      </c>
      <c r="U133" s="494">
        <f>VLOOKUP(T133,Sheet1!$B$2:$C$12,2,TRUE)</f>
        <v>8</v>
      </c>
      <c r="V133" s="494" t="str">
        <f>VLOOKUP($E133,'[23]Gui chi Quynh'!$C$7:$E$389,3,0)</f>
        <v>A3</v>
      </c>
      <c r="W133" s="494">
        <f>VLOOKUP(V133,Sheet1!$B$2:$C$12,2,TRUE)</f>
        <v>8</v>
      </c>
      <c r="X133" s="494" t="str">
        <f>VLOOKUP($E133,'[24]Gui chi Quynh'!$C$7:$E$389,3,0)</f>
        <v>A3</v>
      </c>
      <c r="Y133" s="494">
        <f>VLOOKUP(X133,Sheet1!$B$2:$C$12,2,TRUE)</f>
        <v>8</v>
      </c>
      <c r="Z133" s="494" t="str">
        <f>VLOOKUP($E133,'[25]Gui chi Quynh'!$C$7:$E$388,3,0)</f>
        <v>A3</v>
      </c>
      <c r="AA133" s="494">
        <f>VLOOKUP(Z133,Sheet1!$B$2:$C$12,2,TRUE)</f>
        <v>8</v>
      </c>
      <c r="AB133" s="494" t="str">
        <f>VLOOKUP($E133,'T5'!$E$9:$AH$337,24,0)</f>
        <v>A3</v>
      </c>
      <c r="AC133" s="494">
        <f>VLOOKUP(AB133,Sheet1!$B$2:$C$12,2,TRUE)</f>
        <v>8</v>
      </c>
      <c r="AD133" s="494"/>
      <c r="AE133" s="494" t="e">
        <f>VLOOKUP(AD133,Sheet1!$B$2:$C$12,2,TRUE)</f>
        <v>#N/A</v>
      </c>
      <c r="AF133" s="592" t="str">
        <f>VLOOKUP($E133,'[26]Tong hop ket qua'!$E$19:$M$219,9,0)</f>
        <v>Khá</v>
      </c>
      <c r="AG133" s="709">
        <f t="shared" si="22"/>
        <v>8.545454545454545</v>
      </c>
      <c r="AH133" s="709" t="str">
        <f t="shared" si="23"/>
        <v>11A*</v>
      </c>
      <c r="AI133" s="709">
        <f t="shared" si="16"/>
        <v>0</v>
      </c>
      <c r="AJ133" s="683"/>
      <c r="AK133" s="494" t="str">
        <f t="shared" si="17"/>
        <v>Xuất sắc</v>
      </c>
      <c r="AL133" s="494" t="str">
        <f>VLOOKUP($E133,'cac dv gui'!$C$153:$AB$159,25,0)</f>
        <v>Xuất sắc</v>
      </c>
      <c r="AM133" s="494" t="str">
        <f>VLOOKUP($E133,'cac dv gui'!$C$153:$AB$159,26,0)</f>
        <v>Xuất sắc</v>
      </c>
      <c r="AN133" s="675"/>
      <c r="AO133" s="494"/>
      <c r="AP133" s="675"/>
      <c r="AQ133" s="494" t="str">
        <f t="shared" si="18"/>
        <v>Xuất sắc</v>
      </c>
      <c r="AR133" s="675"/>
      <c r="AS133" s="675"/>
      <c r="AT133" s="494"/>
      <c r="AU133" s="684" t="s">
        <v>392</v>
      </c>
    </row>
    <row r="134" spans="1:47" s="684" customFormat="1" ht="24.95" customHeight="1" x14ac:dyDescent="0.25">
      <c r="A134" s="512" t="s">
        <v>1374</v>
      </c>
      <c r="B134" s="512">
        <f>COUNTIF($F$5:F134,F134)</f>
        <v>6</v>
      </c>
      <c r="C134" s="513" t="s">
        <v>984</v>
      </c>
      <c r="D134" s="519" t="s">
        <v>214</v>
      </c>
      <c r="E134" s="599" t="s">
        <v>705</v>
      </c>
      <c r="F134" s="518" t="s">
        <v>1615</v>
      </c>
      <c r="G134" s="518" t="s">
        <v>975</v>
      </c>
      <c r="H134" s="494" t="str">
        <f>VLOOKUP(E134,'[16]Gui chi Quynh'!$C$7:$E$387,3,0)</f>
        <v>A2</v>
      </c>
      <c r="I134" s="494">
        <f>VLOOKUP(H134,Sheet1!$B$2:$C$12,2,TRUE)</f>
        <v>9</v>
      </c>
      <c r="J134" s="494" t="str">
        <f>VLOOKUP($E134,'[17]Gui chi Quynh'!$C$7:$E$387,3,0)</f>
        <v>A2</v>
      </c>
      <c r="K134" s="494">
        <f>VLOOKUP(J134,Sheet1!$B$2:$C$12,2,TRUE)</f>
        <v>9</v>
      </c>
      <c r="L134" s="494" t="str">
        <f>VLOOKUP(E134,'[18]Gui chi Quynh'!$C$7:$F$385,3,0)</f>
        <v>A2</v>
      </c>
      <c r="M134" s="494">
        <f>VLOOKUP(L134,Sheet1!$B$2:$C$12,2,TRUE)</f>
        <v>9</v>
      </c>
      <c r="N134" s="494" t="str">
        <f>VLOOKUP(E134,'[19]Gui chi Quynh'!$C$7:$E$391,3,0)</f>
        <v>A2</v>
      </c>
      <c r="O134" s="494">
        <f>VLOOKUP(N134,Sheet1!$B$2:$C$12,2,TRUE)</f>
        <v>9</v>
      </c>
      <c r="P134" s="494" t="str">
        <f>VLOOKUP(E134,'[20]Gui chi Quynh'!$C$7:$E$391,3,0)</f>
        <v>A3</v>
      </c>
      <c r="Q134" s="494">
        <f>VLOOKUP(P134,Sheet1!$B$2:$C$12,2,TRUE)</f>
        <v>8</v>
      </c>
      <c r="R134" s="494" t="str">
        <f>VLOOKUP($E134,'[21]Gui chi Quynh'!$C$7:$E$390,3,0)</f>
        <v>A3</v>
      </c>
      <c r="S134" s="494">
        <f>VLOOKUP(R134,Sheet1!$B$2:$C$12,2,TRUE)</f>
        <v>8</v>
      </c>
      <c r="T134" s="494" t="str">
        <f>VLOOKUP($E134,'[22]Gui chi Quynh'!$C$7:$E$390,3,0)</f>
        <v>A3</v>
      </c>
      <c r="U134" s="494">
        <f>VLOOKUP(T134,Sheet1!$B$2:$C$12,2,TRUE)</f>
        <v>8</v>
      </c>
      <c r="V134" s="494" t="str">
        <f>VLOOKUP($E134,'[23]Gui chi Quynh'!$C$7:$E$389,3,0)</f>
        <v>A3</v>
      </c>
      <c r="W134" s="494">
        <f>VLOOKUP(V134,Sheet1!$B$2:$C$12,2,TRUE)</f>
        <v>8</v>
      </c>
      <c r="X134" s="494" t="str">
        <f>VLOOKUP($E134,'[24]Gui chi Quynh'!$C$7:$E$389,3,0)</f>
        <v>A3</v>
      </c>
      <c r="Y134" s="494">
        <f>VLOOKUP(X134,Sheet1!$B$2:$C$12,2,TRUE)</f>
        <v>8</v>
      </c>
      <c r="Z134" s="494" t="str">
        <f>VLOOKUP($E134,'[25]Gui chi Quynh'!$C$7:$E$388,3,0)</f>
        <v>A3</v>
      </c>
      <c r="AA134" s="494">
        <f>VLOOKUP(Z134,Sheet1!$B$2:$C$12,2,TRUE)</f>
        <v>8</v>
      </c>
      <c r="AB134" s="494" t="str">
        <f>VLOOKUP($E134,'T5'!$E$9:$AH$337,24,0)</f>
        <v>A3</v>
      </c>
      <c r="AC134" s="494">
        <f>VLOOKUP(AB134,Sheet1!$B$2:$C$12,2,TRUE)</f>
        <v>8</v>
      </c>
      <c r="AD134" s="494"/>
      <c r="AE134" s="494" t="e">
        <f>VLOOKUP(AD134,Sheet1!$B$2:$C$12,2,TRUE)</f>
        <v>#N/A</v>
      </c>
      <c r="AF134" s="592" t="str">
        <f>VLOOKUP($E134,'[26]Tong hop ket qua'!$E$19:$M$219,9,0)</f>
        <v>Tốt</v>
      </c>
      <c r="AG134" s="709">
        <f t="shared" si="22"/>
        <v>8.3636363636363633</v>
      </c>
      <c r="AH134" s="709" t="str">
        <f t="shared" si="23"/>
        <v>11A*</v>
      </c>
      <c r="AI134" s="709">
        <f t="shared" si="16"/>
        <v>0</v>
      </c>
      <c r="AJ134" s="683"/>
      <c r="AK134" s="494" t="str">
        <f t="shared" si="17"/>
        <v>Xuất sắc</v>
      </c>
      <c r="AL134" s="494" t="str">
        <f>VLOOKUP($E134,'cac dv gui'!$C$153:$AB$159,25,0)</f>
        <v>Xuất sắc</v>
      </c>
      <c r="AM134" s="494" t="str">
        <f>VLOOKUP($E134,'cac dv gui'!$C$153:$AB$159,26,0)</f>
        <v>Xuất sắc</v>
      </c>
      <c r="AN134" s="675"/>
      <c r="AO134" s="494"/>
      <c r="AP134" s="675"/>
      <c r="AQ134" s="494" t="str">
        <f t="shared" si="18"/>
        <v>Xuất sắc</v>
      </c>
      <c r="AR134" s="675"/>
      <c r="AS134" s="675"/>
      <c r="AT134" s="494"/>
      <c r="AU134" s="684" t="s">
        <v>392</v>
      </c>
    </row>
    <row r="135" spans="1:47" s="684" customFormat="1" ht="24.95" customHeight="1" x14ac:dyDescent="0.25">
      <c r="A135" s="512" t="s">
        <v>1376</v>
      </c>
      <c r="B135" s="512">
        <f>COUNTIF($F$5:F135,F135)</f>
        <v>7</v>
      </c>
      <c r="C135" s="513" t="s">
        <v>985</v>
      </c>
      <c r="D135" s="519" t="s">
        <v>384</v>
      </c>
      <c r="E135" s="599" t="s">
        <v>706</v>
      </c>
      <c r="F135" s="518" t="s">
        <v>1615</v>
      </c>
      <c r="G135" s="518" t="s">
        <v>975</v>
      </c>
      <c r="H135" s="494" t="str">
        <f>VLOOKUP(E135,'[16]Gui chi Quynh'!$C$7:$E$387,3,0)</f>
        <v>A3</v>
      </c>
      <c r="I135" s="494">
        <f>VLOOKUP(H135,Sheet1!$B$2:$C$12,2,TRUE)</f>
        <v>8</v>
      </c>
      <c r="J135" s="494" t="str">
        <f>VLOOKUP($E135,'[17]Gui chi Quynh'!$C$7:$E$387,3,0)</f>
        <v>A3</v>
      </c>
      <c r="K135" s="494">
        <f>VLOOKUP(J135,Sheet1!$B$2:$C$12,2,TRUE)</f>
        <v>8</v>
      </c>
      <c r="L135" s="494" t="str">
        <f>VLOOKUP(E135,'[18]Gui chi Quynh'!$C$7:$F$385,3,0)</f>
        <v>A3</v>
      </c>
      <c r="M135" s="494">
        <f>VLOOKUP(L135,Sheet1!$B$2:$C$12,2,TRUE)</f>
        <v>8</v>
      </c>
      <c r="N135" s="494" t="str">
        <f>VLOOKUP(E135,'[19]Gui chi Quynh'!$C$7:$E$391,3,0)</f>
        <v>A3</v>
      </c>
      <c r="O135" s="494">
        <f>VLOOKUP(N135,Sheet1!$B$2:$C$12,2,TRUE)</f>
        <v>8</v>
      </c>
      <c r="P135" s="494" t="str">
        <f>VLOOKUP(E135,'[20]Gui chi Quynh'!$C$7:$E$391,3,0)</f>
        <v>A3</v>
      </c>
      <c r="Q135" s="494">
        <f>VLOOKUP(P135,Sheet1!$B$2:$C$12,2,TRUE)</f>
        <v>8</v>
      </c>
      <c r="R135" s="494" t="str">
        <f>VLOOKUP($E135,'[21]Gui chi Quynh'!$C$7:$E$390,3,0)</f>
        <v>A3</v>
      </c>
      <c r="S135" s="494">
        <f>VLOOKUP(R135,Sheet1!$B$2:$C$12,2,TRUE)</f>
        <v>8</v>
      </c>
      <c r="T135" s="494" t="str">
        <f>VLOOKUP($E135,'[22]Gui chi Quynh'!$C$7:$E$390,3,0)</f>
        <v>A3</v>
      </c>
      <c r="U135" s="494">
        <f>VLOOKUP(T135,Sheet1!$B$2:$C$12,2,TRUE)</f>
        <v>8</v>
      </c>
      <c r="V135" s="494" t="str">
        <f>VLOOKUP($E135,'[23]Gui chi Quynh'!$C$7:$E$389,3,0)</f>
        <v>A3</v>
      </c>
      <c r="W135" s="494">
        <f>VLOOKUP(V135,Sheet1!$B$2:$C$12,2,TRUE)</f>
        <v>8</v>
      </c>
      <c r="X135" s="494" t="str">
        <f>VLOOKUP($E135,'[24]Gui chi Quynh'!$C$7:$E$389,3,0)</f>
        <v>A3</v>
      </c>
      <c r="Y135" s="494">
        <f>VLOOKUP(X135,Sheet1!$B$2:$C$12,2,TRUE)</f>
        <v>8</v>
      </c>
      <c r="Z135" s="494" t="str">
        <f>VLOOKUP($E135,'[25]Gui chi Quynh'!$C$7:$E$388,3,0)</f>
        <v>A3</v>
      </c>
      <c r="AA135" s="494">
        <f>VLOOKUP(Z135,Sheet1!$B$2:$C$12,2,TRUE)</f>
        <v>8</v>
      </c>
      <c r="AB135" s="494" t="str">
        <f>VLOOKUP($E135,'T5'!$E$9:$AH$337,24,0)</f>
        <v>A4</v>
      </c>
      <c r="AC135" s="494">
        <f>VLOOKUP(AB135,Sheet1!$B$2:$C$12,2,TRUE)</f>
        <v>7</v>
      </c>
      <c r="AD135" s="494"/>
      <c r="AE135" s="494" t="e">
        <f>VLOOKUP(AD135,Sheet1!$B$2:$C$12,2,TRUE)</f>
        <v>#N/A</v>
      </c>
      <c r="AF135" s="592" t="str">
        <f>VLOOKUP($E135,'[26]Tong hop ket qua'!$E$19:$M$219,9,0)</f>
        <v>Tốt</v>
      </c>
      <c r="AG135" s="709">
        <f t="shared" si="22"/>
        <v>7.9090909090909092</v>
      </c>
      <c r="AH135" s="709" t="str">
        <f t="shared" ref="AH135:AH151" si="24">LEFT((COUNTIF($H135:$AC135,"A*")&amp;"A*")&amp;" + "&amp;(COUNTIF($H135:$AC135,"B*")&amp;"B*")&amp;" + "&amp;(COUNTIF($H135:$AC135,"C*")&amp;"C*")&amp;" +  "&amp;(COUNTIF($H135:$AC135,"D")&amp;"D")&amp; " +  "&amp;(COUNTIF($H135:$AC135,"E")&amp;"E"),4)</f>
        <v>11A*</v>
      </c>
      <c r="AI135" s="709">
        <f t="shared" ref="AI135:AI197" si="25">COUNTIF($H135:$AB135,"B1")*1+COUNTIF($H135:$AB135,"B2")*1+COUNTIF($H135:$AB135,"C1")*1+COUNTIF($H135:$AB135,"C2")*1+COUNTIF($H135:$AB135,"D")*12+COUNTIF($H135:$AB135,"E")*15</f>
        <v>0</v>
      </c>
      <c r="AJ135" s="683"/>
      <c r="AK135" s="494" t="str">
        <f t="shared" ref="AK135:AK197" si="26">IF(AND(8&lt;=$AG135,$AI135=0),"Xuất sắc",IF(AND(6&lt;$AG135,$AG135&lt;8),"Tốt",IF(AND(6&lt;$AG135,$AI135&lt;12),"Tốt",IF(AND(5&lt;$AG135,$AG135&lt;6),"Hoàn thành NV",IF(AND(5&lt;$AG135,$AI135&lt;15),"Hoàn thành NV","Không hoàn thành NV")))))</f>
        <v>Tốt</v>
      </c>
      <c r="AL135" s="494" t="str">
        <f>VLOOKUP($E135,'cac dv gui'!$C$153:$AB$159,25,0)</f>
        <v>Tốt</v>
      </c>
      <c r="AM135" s="494" t="str">
        <f>VLOOKUP($E135,'cac dv gui'!$C$153:$AB$159,26,0)</f>
        <v>Tốt</v>
      </c>
      <c r="AN135" s="675"/>
      <c r="AO135" s="494"/>
      <c r="AP135" s="675"/>
      <c r="AQ135" s="494" t="str">
        <f t="shared" ref="AQ135:AQ197" si="27">AK135</f>
        <v>Tốt</v>
      </c>
      <c r="AR135" s="675"/>
      <c r="AS135" s="675"/>
      <c r="AT135" s="494"/>
      <c r="AU135" s="684" t="s">
        <v>393</v>
      </c>
    </row>
    <row r="136" spans="1:47" s="684" customFormat="1" ht="24.95" customHeight="1" x14ac:dyDescent="0.25">
      <c r="A136" s="512" t="s">
        <v>1377</v>
      </c>
      <c r="B136" s="512">
        <f>COUNTIF($F$5:F136,F136)</f>
        <v>1</v>
      </c>
      <c r="C136" s="513" t="s">
        <v>985</v>
      </c>
      <c r="D136" s="514" t="s">
        <v>256</v>
      </c>
      <c r="E136" s="599" t="s">
        <v>710</v>
      </c>
      <c r="F136" s="714" t="s">
        <v>1617</v>
      </c>
      <c r="G136" s="714" t="s">
        <v>974</v>
      </c>
      <c r="H136" s="494" t="str">
        <f>VLOOKUP(E136,'[16]Gui chi Quynh'!$C$7:$E$387,3,0)</f>
        <v>A1</v>
      </c>
      <c r="I136" s="494">
        <f>VLOOKUP(H136,Sheet1!$B$2:$C$12,2,TRUE)</f>
        <v>10</v>
      </c>
      <c r="J136" s="494" t="str">
        <f>VLOOKUP($E136,'[17]Gui chi Quynh'!$C$7:$E$387,3,0)</f>
        <v>A2</v>
      </c>
      <c r="K136" s="494">
        <f>VLOOKUP(J136,Sheet1!$B$2:$C$12,2,TRUE)</f>
        <v>9</v>
      </c>
      <c r="L136" s="494" t="str">
        <f>VLOOKUP(E136,'[18]Gui chi Quynh'!$C$7:$F$385,3,0)</f>
        <v>A2</v>
      </c>
      <c r="M136" s="494">
        <f>VLOOKUP(L136,Sheet1!$B$2:$C$12,2,TRUE)</f>
        <v>9</v>
      </c>
      <c r="N136" s="494" t="str">
        <f>VLOOKUP(E136,'[19]Gui chi Quynh'!$C$7:$E$391,3,0)</f>
        <v>A2</v>
      </c>
      <c r="O136" s="494">
        <f>VLOOKUP(N136,Sheet1!$B$2:$C$12,2,TRUE)</f>
        <v>9</v>
      </c>
      <c r="P136" s="494" t="str">
        <f>VLOOKUP(E136,'[20]Gui chi Quynh'!$C$7:$E$391,3,0)</f>
        <v>A2</v>
      </c>
      <c r="Q136" s="494">
        <f>VLOOKUP(P136,Sheet1!$B$2:$C$12,2,TRUE)</f>
        <v>9</v>
      </c>
      <c r="R136" s="494" t="str">
        <f>VLOOKUP($E136,'[21]Gui chi Quynh'!$C$7:$E$390,3,0)</f>
        <v>A1</v>
      </c>
      <c r="S136" s="494">
        <f>VLOOKUP(R136,Sheet1!$B$2:$C$12,2,TRUE)</f>
        <v>10</v>
      </c>
      <c r="T136" s="494" t="str">
        <f>VLOOKUP($E136,'[22]Gui chi Quynh'!$C$7:$E$390,3,0)</f>
        <v>A1</v>
      </c>
      <c r="U136" s="494">
        <f>VLOOKUP(T136,Sheet1!$B$2:$C$12,2,TRUE)</f>
        <v>10</v>
      </c>
      <c r="V136" s="494" t="str">
        <f>VLOOKUP($E136,'[23]Gui chi Quynh'!$C$7:$E$389,3,0)</f>
        <v>A3</v>
      </c>
      <c r="W136" s="494">
        <f>VLOOKUP(V136,Sheet1!$B$2:$C$12,2,TRUE)</f>
        <v>8</v>
      </c>
      <c r="X136" s="494" t="str">
        <f>VLOOKUP($E136,'[24]Gui chi Quynh'!$C$7:$E$389,3,0)</f>
        <v>A2</v>
      </c>
      <c r="Y136" s="494">
        <f>VLOOKUP(X136,Sheet1!$B$2:$C$12,2,TRUE)</f>
        <v>9</v>
      </c>
      <c r="Z136" s="494" t="str">
        <f>VLOOKUP($E136,'[25]Gui chi Quynh'!$C$7:$E$388,3,0)</f>
        <v>A1</v>
      </c>
      <c r="AA136" s="494">
        <f>VLOOKUP(Z136,Sheet1!$B$2:$C$12,2,TRUE)</f>
        <v>10</v>
      </c>
      <c r="AB136" s="494" t="str">
        <f>VLOOKUP($E136,'T5'!$E$9:$AH$337,24,0)</f>
        <v>A2</v>
      </c>
      <c r="AC136" s="494">
        <f>VLOOKUP(AB136,Sheet1!$B$2:$C$12,2,TRUE)</f>
        <v>9</v>
      </c>
      <c r="AD136" s="494"/>
      <c r="AE136" s="494" t="e">
        <f>VLOOKUP(AD136,Sheet1!$B$2:$C$12,2,TRUE)</f>
        <v>#N/A</v>
      </c>
      <c r="AF136" s="592" t="str">
        <f>VLOOKUP($E136,'[26]Tong hop ket qua'!$E$19:$M$219,9,0)</f>
        <v>Tốt</v>
      </c>
      <c r="AG136" s="709">
        <f t="shared" si="22"/>
        <v>9.2727272727272734</v>
      </c>
      <c r="AH136" s="709" t="str">
        <f t="shared" si="24"/>
        <v>11A*</v>
      </c>
      <c r="AI136" s="709">
        <f t="shared" si="25"/>
        <v>0</v>
      </c>
      <c r="AJ136" s="683"/>
      <c r="AK136" s="494" t="str">
        <f t="shared" si="26"/>
        <v>Xuất sắc</v>
      </c>
      <c r="AL136" s="494" t="str">
        <f>VLOOKUP($E136,'cac dv gui'!$C$280:$AC$282,25,0)</f>
        <v xml:space="preserve">Xuất sắc </v>
      </c>
      <c r="AM136" s="494" t="str">
        <f>VLOOKUP($E136,'cac dv gui'!$C$280:$AC$282,26,0)</f>
        <v xml:space="preserve">Xuất sắc </v>
      </c>
      <c r="AN136" s="675"/>
      <c r="AO136" s="494" t="s">
        <v>1130</v>
      </c>
      <c r="AP136" s="675"/>
      <c r="AQ136" s="494" t="str">
        <f t="shared" si="27"/>
        <v>Xuất sắc</v>
      </c>
      <c r="AR136" s="675"/>
      <c r="AS136" s="675"/>
      <c r="AT136" s="494"/>
      <c r="AU136" s="684" t="s">
        <v>390</v>
      </c>
    </row>
    <row r="137" spans="1:47" s="684" customFormat="1" ht="24.95" customHeight="1" x14ac:dyDescent="0.25">
      <c r="A137" s="512" t="s">
        <v>1378</v>
      </c>
      <c r="B137" s="512">
        <f>COUNTIF($F$5:F137,F137)</f>
        <v>2</v>
      </c>
      <c r="C137" s="513" t="s">
        <v>984</v>
      </c>
      <c r="D137" s="514" t="s">
        <v>257</v>
      </c>
      <c r="E137" s="599" t="s">
        <v>711</v>
      </c>
      <c r="F137" s="714" t="s">
        <v>1617</v>
      </c>
      <c r="G137" s="494" t="s">
        <v>974</v>
      </c>
      <c r="H137" s="494" t="str">
        <f>VLOOKUP(E137,'[16]Gui chi Quynh'!$C$7:$E$387,3,0)</f>
        <v>A3</v>
      </c>
      <c r="I137" s="494">
        <f>VLOOKUP(H137,Sheet1!$B$2:$C$12,2,TRUE)</f>
        <v>8</v>
      </c>
      <c r="J137" s="494" t="str">
        <f>VLOOKUP($E137,'[17]Gui chi Quynh'!$C$7:$E$387,3,0)</f>
        <v>A3</v>
      </c>
      <c r="K137" s="494">
        <f>VLOOKUP(J137,Sheet1!$B$2:$C$12,2,TRUE)</f>
        <v>8</v>
      </c>
      <c r="L137" s="494" t="str">
        <f>VLOOKUP(E137,'[18]Gui chi Quynh'!$C$7:$F$385,3,0)</f>
        <v>A3</v>
      </c>
      <c r="M137" s="494">
        <f>VLOOKUP(L137,Sheet1!$B$2:$C$12,2,TRUE)</f>
        <v>8</v>
      </c>
      <c r="N137" s="494" t="str">
        <f>VLOOKUP(E137,'[19]Gui chi Quynh'!$C$7:$E$391,3,0)</f>
        <v>A3</v>
      </c>
      <c r="O137" s="494">
        <f>VLOOKUP(N137,Sheet1!$B$2:$C$12,2,TRUE)</f>
        <v>8</v>
      </c>
      <c r="P137" s="494" t="str">
        <f>VLOOKUP(E137,'[20]Gui chi Quynh'!$C$7:$E$391,3,0)</f>
        <v>A3</v>
      </c>
      <c r="Q137" s="494">
        <f>VLOOKUP(P137,Sheet1!$B$2:$C$12,2,TRUE)</f>
        <v>8</v>
      </c>
      <c r="R137" s="494" t="str">
        <f>VLOOKUP($E137,'[21]Gui chi Quynh'!$C$7:$E$390,3,0)</f>
        <v>A3</v>
      </c>
      <c r="S137" s="494">
        <f>VLOOKUP(R137,Sheet1!$B$2:$C$12,2,TRUE)</f>
        <v>8</v>
      </c>
      <c r="T137" s="494" t="str">
        <f>VLOOKUP($E137,'[22]Gui chi Quynh'!$C$7:$E$390,3,0)</f>
        <v>A2</v>
      </c>
      <c r="U137" s="494">
        <f>VLOOKUP(T137,Sheet1!$B$2:$C$12,2,TRUE)</f>
        <v>9</v>
      </c>
      <c r="V137" s="494" t="str">
        <f>VLOOKUP($E137,'[23]Gui chi Quynh'!$C$7:$E$389,3,0)</f>
        <v>A3</v>
      </c>
      <c r="W137" s="494">
        <f>VLOOKUP(V137,Sheet1!$B$2:$C$12,2,TRUE)</f>
        <v>8</v>
      </c>
      <c r="X137" s="494" t="str">
        <f>VLOOKUP($E137,'[24]Gui chi Quynh'!$C$7:$E$389,3,0)</f>
        <v>A3</v>
      </c>
      <c r="Y137" s="494">
        <f>VLOOKUP(X137,Sheet1!$B$2:$C$12,2,TRUE)</f>
        <v>8</v>
      </c>
      <c r="Z137" s="494" t="str">
        <f>VLOOKUP($E137,'[25]Gui chi Quynh'!$C$7:$E$388,3,0)</f>
        <v>A2</v>
      </c>
      <c r="AA137" s="494">
        <f>VLOOKUP(Z137,Sheet1!$B$2:$C$12,2,TRUE)</f>
        <v>9</v>
      </c>
      <c r="AB137" s="494" t="str">
        <f>VLOOKUP($E137,'T5'!$E$9:$AH$337,24,0)</f>
        <v>A2</v>
      </c>
      <c r="AC137" s="494">
        <f>VLOOKUP(AB137,Sheet1!$B$2:$C$12,2,TRUE)</f>
        <v>9</v>
      </c>
      <c r="AD137" s="494"/>
      <c r="AE137" s="494" t="e">
        <f>VLOOKUP(AD137,Sheet1!$B$2:$C$12,2,TRUE)</f>
        <v>#N/A</v>
      </c>
      <c r="AF137" s="592" t="str">
        <f>VLOOKUP($E137,'[26]Tong hop ket qua'!$E$19:$M$219,9,0)</f>
        <v>Tốt</v>
      </c>
      <c r="AG137" s="709">
        <f t="shared" si="22"/>
        <v>8.2727272727272734</v>
      </c>
      <c r="AH137" s="709" t="str">
        <f t="shared" si="24"/>
        <v>11A*</v>
      </c>
      <c r="AI137" s="709">
        <f t="shared" si="25"/>
        <v>0</v>
      </c>
      <c r="AJ137" s="683"/>
      <c r="AK137" s="494" t="str">
        <f t="shared" si="26"/>
        <v>Xuất sắc</v>
      </c>
      <c r="AL137" s="494" t="str">
        <f>VLOOKUP($E137,'cac dv gui'!$C$280:$AC$282,25,0)</f>
        <v xml:space="preserve">Xuất sắc </v>
      </c>
      <c r="AM137" s="494" t="str">
        <f>VLOOKUP($E137,'cac dv gui'!$C$280:$AC$282,26,0)</f>
        <v xml:space="preserve">Xuất sắc </v>
      </c>
      <c r="AN137" s="675"/>
      <c r="AO137" s="494"/>
      <c r="AP137" s="675"/>
      <c r="AQ137" s="494" t="str">
        <f t="shared" si="27"/>
        <v>Xuất sắc</v>
      </c>
      <c r="AR137" s="675"/>
      <c r="AS137" s="675"/>
      <c r="AT137" s="494"/>
      <c r="AU137" s="684" t="s">
        <v>391</v>
      </c>
    </row>
    <row r="138" spans="1:47" s="684" customFormat="1" ht="24.95" customHeight="1" x14ac:dyDescent="0.25">
      <c r="A138" s="512" t="s">
        <v>1379</v>
      </c>
      <c r="B138" s="512">
        <f>COUNTIF($F$5:F138,F138)</f>
        <v>3</v>
      </c>
      <c r="C138" s="513" t="s">
        <v>984</v>
      </c>
      <c r="D138" s="519" t="s">
        <v>258</v>
      </c>
      <c r="E138" s="599" t="s">
        <v>712</v>
      </c>
      <c r="F138" s="714" t="s">
        <v>1617</v>
      </c>
      <c r="G138" s="494" t="s">
        <v>975</v>
      </c>
      <c r="H138" s="494" t="str">
        <f>VLOOKUP(E138,'[16]Gui chi Quynh'!$C$7:$E$387,3,0)</f>
        <v>A3</v>
      </c>
      <c r="I138" s="494">
        <f>VLOOKUP(H138,Sheet1!$B$2:$C$12,2,TRUE)</f>
        <v>8</v>
      </c>
      <c r="J138" s="494" t="str">
        <f>VLOOKUP($E138,'[17]Gui chi Quynh'!$C$7:$E$387,3,0)</f>
        <v>A3</v>
      </c>
      <c r="K138" s="494">
        <f>VLOOKUP(J138,Sheet1!$B$2:$C$12,2,TRUE)</f>
        <v>8</v>
      </c>
      <c r="L138" s="494" t="str">
        <f>VLOOKUP(E138,'[18]Gui chi Quynh'!$C$7:$F$385,3,0)</f>
        <v>A3</v>
      </c>
      <c r="M138" s="494">
        <f>VLOOKUP(L138,Sheet1!$B$2:$C$12,2,TRUE)</f>
        <v>8</v>
      </c>
      <c r="N138" s="494" t="str">
        <f>VLOOKUP(E138,'[19]Gui chi Quynh'!$C$7:$E$391,3,0)</f>
        <v>A3</v>
      </c>
      <c r="O138" s="494">
        <f>VLOOKUP(N138,Sheet1!$B$2:$C$12,2,TRUE)</f>
        <v>8</v>
      </c>
      <c r="P138" s="494" t="str">
        <f>VLOOKUP(E138,'[20]Gui chi Quynh'!$C$7:$E$391,3,0)</f>
        <v>A3</v>
      </c>
      <c r="Q138" s="494">
        <f>VLOOKUP(P138,Sheet1!$B$2:$C$12,2,TRUE)</f>
        <v>8</v>
      </c>
      <c r="R138" s="494" t="str">
        <f>VLOOKUP($E138,'[21]Gui chi Quynh'!$C$7:$E$390,3,0)</f>
        <v>A3</v>
      </c>
      <c r="S138" s="494">
        <f>VLOOKUP(R138,Sheet1!$B$2:$C$12,2,TRUE)</f>
        <v>8</v>
      </c>
      <c r="T138" s="494" t="str">
        <f>VLOOKUP($E138,'[22]Gui chi Quynh'!$C$7:$E$390,3,0)</f>
        <v>A3</v>
      </c>
      <c r="U138" s="494">
        <f>VLOOKUP(T138,Sheet1!$B$2:$C$12,2,TRUE)</f>
        <v>8</v>
      </c>
      <c r="V138" s="494" t="str">
        <f>VLOOKUP($E138,'[23]Gui chi Quynh'!$C$7:$E$389,3,0)</f>
        <v>A3</v>
      </c>
      <c r="W138" s="494">
        <f>VLOOKUP(V138,Sheet1!$B$2:$C$12,2,TRUE)</f>
        <v>8</v>
      </c>
      <c r="X138" s="494" t="str">
        <f>VLOOKUP($E138,'[24]Gui chi Quynh'!$C$7:$E$389,3,0)</f>
        <v>A3</v>
      </c>
      <c r="Y138" s="494">
        <f>VLOOKUP(X138,Sheet1!$B$2:$C$12,2,TRUE)</f>
        <v>8</v>
      </c>
      <c r="Z138" s="494" t="str">
        <f>VLOOKUP($E138,'[25]Gui chi Quynh'!$C$7:$E$388,3,0)</f>
        <v>A2</v>
      </c>
      <c r="AA138" s="494">
        <f>VLOOKUP(Z138,Sheet1!$B$2:$C$12,2,TRUE)</f>
        <v>9</v>
      </c>
      <c r="AB138" s="494" t="str">
        <f>VLOOKUP($E138,'T5'!$E$9:$AH$337,24,0)</f>
        <v>A2</v>
      </c>
      <c r="AC138" s="494">
        <f>VLOOKUP(AB138,Sheet1!$B$2:$C$12,2,TRUE)</f>
        <v>9</v>
      </c>
      <c r="AD138" s="494"/>
      <c r="AE138" s="494" t="e">
        <f>VLOOKUP(AD138,Sheet1!$B$2:$C$12,2,TRUE)</f>
        <v>#N/A</v>
      </c>
      <c r="AF138" s="592" t="str">
        <f>VLOOKUP($E138,'[26]Tong hop ket qua'!$E$19:$M$219,9,0)</f>
        <v>Tốt</v>
      </c>
      <c r="AG138" s="709">
        <f t="shared" si="22"/>
        <v>8.1818181818181817</v>
      </c>
      <c r="AH138" s="709" t="str">
        <f t="shared" si="24"/>
        <v>11A*</v>
      </c>
      <c r="AI138" s="709">
        <f t="shared" si="25"/>
        <v>0</v>
      </c>
      <c r="AJ138" s="683"/>
      <c r="AK138" s="494" t="str">
        <f t="shared" si="26"/>
        <v>Xuất sắc</v>
      </c>
      <c r="AL138" s="494" t="str">
        <f>VLOOKUP($E138,'cac dv gui'!$C$280:$AC$282,25,0)</f>
        <v xml:space="preserve">Xuất sắc </v>
      </c>
      <c r="AM138" s="494" t="str">
        <f>VLOOKUP($E138,'cac dv gui'!$C$280:$AC$282,26,0)</f>
        <v xml:space="preserve">Xuất sắc </v>
      </c>
      <c r="AN138" s="675"/>
      <c r="AO138" s="494"/>
      <c r="AP138" s="675"/>
      <c r="AQ138" s="494" t="str">
        <f t="shared" si="27"/>
        <v>Xuất sắc</v>
      </c>
      <c r="AR138" s="675"/>
      <c r="AS138" s="675"/>
      <c r="AT138" s="494"/>
      <c r="AU138" s="684" t="s">
        <v>391</v>
      </c>
    </row>
    <row r="139" spans="1:47" s="684" customFormat="1" ht="24.95" customHeight="1" x14ac:dyDescent="0.25">
      <c r="A139" s="512" t="s">
        <v>1380</v>
      </c>
      <c r="B139" s="512">
        <f>COUNTIF($F$5:F139,F139)</f>
        <v>1</v>
      </c>
      <c r="C139" s="513" t="s">
        <v>984</v>
      </c>
      <c r="D139" s="552" t="s">
        <v>127</v>
      </c>
      <c r="E139" s="554" t="s">
        <v>563</v>
      </c>
      <c r="F139" s="494" t="s">
        <v>1607</v>
      </c>
      <c r="G139" s="494" t="s">
        <v>974</v>
      </c>
      <c r="H139" s="494" t="str">
        <f>VLOOKUP(E139,'[16]Gui chi Quynh'!$C$7:$E$387,3,0)</f>
        <v>A1</v>
      </c>
      <c r="I139" s="494">
        <f>VLOOKUP(H139,Sheet1!$B$2:$C$12,2,TRUE)</f>
        <v>10</v>
      </c>
      <c r="J139" s="494" t="str">
        <f>VLOOKUP($E139,'[17]Gui chi Quynh'!$C$7:$E$387,3,0)</f>
        <v>A1</v>
      </c>
      <c r="K139" s="494">
        <f>VLOOKUP(J139,Sheet1!$B$2:$C$12,2,TRUE)</f>
        <v>10</v>
      </c>
      <c r="L139" s="494" t="str">
        <f>VLOOKUP(E139,'[18]Gui chi Quynh'!$C$7:$F$385,3,0)</f>
        <v>A1</v>
      </c>
      <c r="M139" s="494">
        <f>VLOOKUP(L139,Sheet1!$B$2:$C$12,2,TRUE)</f>
        <v>10</v>
      </c>
      <c r="N139" s="494" t="str">
        <f>VLOOKUP(E139,'[19]Gui chi Quynh'!$C$7:$E$391,3,0)</f>
        <v>A1</v>
      </c>
      <c r="O139" s="494">
        <f>VLOOKUP(N139,Sheet1!$B$2:$C$12,2,TRUE)</f>
        <v>10</v>
      </c>
      <c r="P139" s="494" t="str">
        <f>VLOOKUP(E139,'[20]Gui chi Quynh'!$C$7:$E$391,3,0)</f>
        <v>A1</v>
      </c>
      <c r="Q139" s="494">
        <f>VLOOKUP(P139,Sheet1!$B$2:$C$12,2,TRUE)</f>
        <v>10</v>
      </c>
      <c r="R139" s="494" t="str">
        <f>VLOOKUP($E139,'[21]Gui chi Quynh'!$C$7:$E$390,3,0)</f>
        <v>A1</v>
      </c>
      <c r="S139" s="494">
        <f>VLOOKUP(R139,Sheet1!$B$2:$C$12,2,TRUE)</f>
        <v>10</v>
      </c>
      <c r="T139" s="494" t="str">
        <f>VLOOKUP($E139,'[22]Gui chi Quynh'!$C$7:$E$390,3,0)</f>
        <v>A1</v>
      </c>
      <c r="U139" s="494">
        <f>VLOOKUP(T139,Sheet1!$B$2:$C$12,2,TRUE)</f>
        <v>10</v>
      </c>
      <c r="V139" s="494" t="str">
        <f>VLOOKUP($E139,'[23]Gui chi Quynh'!$C$7:$E$389,3,0)</f>
        <v>A1</v>
      </c>
      <c r="W139" s="494">
        <f>VLOOKUP(V139,Sheet1!$B$2:$C$12,2,TRUE)</f>
        <v>10</v>
      </c>
      <c r="X139" s="494" t="str">
        <f>VLOOKUP($E139,'[24]Gui chi Quynh'!$C$7:$E$389,3,0)</f>
        <v>A1</v>
      </c>
      <c r="Y139" s="494">
        <f>VLOOKUP(X139,Sheet1!$B$2:$C$12,2,TRUE)</f>
        <v>10</v>
      </c>
      <c r="Z139" s="494" t="str">
        <f>VLOOKUP($E139,'[25]Gui chi Quynh'!$C$7:$E$388,3,0)</f>
        <v>A1</v>
      </c>
      <c r="AA139" s="494">
        <f>VLOOKUP(Z139,Sheet1!$B$2:$C$12,2,TRUE)</f>
        <v>10</v>
      </c>
      <c r="AB139" s="494" t="str">
        <f>VLOOKUP($E139,'T5'!$E$9:$AH$337,24,0)</f>
        <v>A2</v>
      </c>
      <c r="AC139" s="494">
        <f>VLOOKUP(AB139,Sheet1!$B$2:$C$12,2,TRUE)</f>
        <v>9</v>
      </c>
      <c r="AD139" s="494"/>
      <c r="AE139" s="494" t="e">
        <f>VLOOKUP(AD139,Sheet1!$B$2:$C$12,2,TRUE)</f>
        <v>#N/A</v>
      </c>
      <c r="AF139" s="592" t="str">
        <f>VLOOKUP($E139,'[26]Tong hop ket qua'!$E$19:$M$219,9,0)</f>
        <v>Tốt</v>
      </c>
      <c r="AG139" s="709">
        <f t="shared" ref="AG139:AG146" si="28">ROUND(AVERAGE($H139:$AC139),1)</f>
        <v>9.9</v>
      </c>
      <c r="AH139" s="709" t="str">
        <f t="shared" si="24"/>
        <v>11A*</v>
      </c>
      <c r="AI139" s="709">
        <f t="shared" si="25"/>
        <v>0</v>
      </c>
      <c r="AJ139" s="683"/>
      <c r="AK139" s="494" t="str">
        <f t="shared" si="26"/>
        <v>Xuất sắc</v>
      </c>
      <c r="AL139" s="494" t="str">
        <f>VLOOKUP($E139,'cac dv gui'!$C$161:$AD$188,25,0)</f>
        <v>Xuất sắc</v>
      </c>
      <c r="AM139" s="494" t="str">
        <f>VLOOKUP($E139,'cac dv gui'!$C$161:$AD$188,26,0)</f>
        <v>Xuất sắc</v>
      </c>
      <c r="AN139" s="675"/>
      <c r="AO139" s="494" t="s">
        <v>1130</v>
      </c>
      <c r="AP139" s="675"/>
      <c r="AQ139" s="494" t="str">
        <f t="shared" si="27"/>
        <v>Xuất sắc</v>
      </c>
      <c r="AR139" s="675"/>
      <c r="AS139" s="675"/>
      <c r="AT139" s="494"/>
      <c r="AU139" s="684" t="s">
        <v>390</v>
      </c>
    </row>
    <row r="140" spans="1:47" s="684" customFormat="1" ht="24.95" customHeight="1" x14ac:dyDescent="0.25">
      <c r="A140" s="512" t="s">
        <v>1381</v>
      </c>
      <c r="B140" s="512">
        <f>COUNTIF($F$5:F140,F140)</f>
        <v>2</v>
      </c>
      <c r="C140" s="513" t="s">
        <v>985</v>
      </c>
      <c r="D140" s="552" t="s">
        <v>136</v>
      </c>
      <c r="E140" s="553" t="s">
        <v>564</v>
      </c>
      <c r="F140" s="494" t="s">
        <v>1607</v>
      </c>
      <c r="G140" s="494" t="s">
        <v>974</v>
      </c>
      <c r="H140" s="494" t="str">
        <f>VLOOKUP(E140,'[16]Gui chi Quynh'!$C$7:$E$387,3,0)</f>
        <v>A2</v>
      </c>
      <c r="I140" s="494">
        <f>VLOOKUP(H140,Sheet1!$B$2:$C$12,2,TRUE)</f>
        <v>9</v>
      </c>
      <c r="J140" s="494" t="str">
        <f>VLOOKUP($E140,'[17]Gui chi Quynh'!$C$7:$E$387,3,0)</f>
        <v>A3</v>
      </c>
      <c r="K140" s="494">
        <f>VLOOKUP(J140,Sheet1!$B$2:$C$12,2,TRUE)</f>
        <v>8</v>
      </c>
      <c r="L140" s="494" t="str">
        <f>VLOOKUP(E140,'[18]Gui chi Quynh'!$C$7:$F$385,3,0)</f>
        <v>A3</v>
      </c>
      <c r="M140" s="494">
        <f>VLOOKUP(L140,Sheet1!$B$2:$C$12,2,TRUE)</f>
        <v>8</v>
      </c>
      <c r="N140" s="494" t="str">
        <f>VLOOKUP(E140,'[19]Gui chi Quynh'!$C$7:$E$391,3,0)</f>
        <v>A3</v>
      </c>
      <c r="O140" s="494">
        <f>VLOOKUP(N140,Sheet1!$B$2:$C$12,2,TRUE)</f>
        <v>8</v>
      </c>
      <c r="P140" s="494" t="str">
        <f>VLOOKUP(E140,'[20]Gui chi Quynh'!$C$7:$E$391,3,0)</f>
        <v>A1</v>
      </c>
      <c r="Q140" s="494">
        <f>VLOOKUP(P140,Sheet1!$B$2:$C$12,2,TRUE)</f>
        <v>10</v>
      </c>
      <c r="R140" s="494" t="str">
        <f>VLOOKUP($E140,'[21]Gui chi Quynh'!$C$7:$E$390,3,0)</f>
        <v>A2</v>
      </c>
      <c r="S140" s="494">
        <f>VLOOKUP(R140,Sheet1!$B$2:$C$12,2,TRUE)</f>
        <v>9</v>
      </c>
      <c r="T140" s="494" t="str">
        <f>VLOOKUP($E140,'[22]Gui chi Quynh'!$C$7:$E$390,3,0)</f>
        <v>A2</v>
      </c>
      <c r="U140" s="494">
        <f>VLOOKUP(T140,Sheet1!$B$2:$C$12,2,TRUE)</f>
        <v>9</v>
      </c>
      <c r="V140" s="494" t="str">
        <f>VLOOKUP($E140,'[23]Gui chi Quynh'!$C$7:$E$389,3,0)</f>
        <v>A2</v>
      </c>
      <c r="W140" s="494">
        <f>VLOOKUP(V140,Sheet1!$B$2:$C$12,2,TRUE)</f>
        <v>9</v>
      </c>
      <c r="X140" s="494" t="str">
        <f>VLOOKUP($E140,'[24]Gui chi Quynh'!$C$7:$E$389,3,0)</f>
        <v>A2</v>
      </c>
      <c r="Y140" s="494">
        <f>VLOOKUP(X140,Sheet1!$B$2:$C$12,2,TRUE)</f>
        <v>9</v>
      </c>
      <c r="Z140" s="494" t="str">
        <f>VLOOKUP($E140,'[25]Gui chi Quynh'!$C$7:$E$388,3,0)</f>
        <v>A3</v>
      </c>
      <c r="AA140" s="494">
        <f>VLOOKUP(Z140,Sheet1!$B$2:$C$12,2,TRUE)</f>
        <v>8</v>
      </c>
      <c r="AB140" s="494" t="str">
        <f>VLOOKUP($E140,'T5'!$E$9:$AH$337,24,0)</f>
        <v>A4</v>
      </c>
      <c r="AC140" s="494">
        <f>VLOOKUP(AB140,Sheet1!$B$2:$C$12,2,TRUE)</f>
        <v>7</v>
      </c>
      <c r="AD140" s="494"/>
      <c r="AE140" s="494" t="e">
        <f>VLOOKUP(AD140,Sheet1!$B$2:$C$12,2,TRUE)</f>
        <v>#N/A</v>
      </c>
      <c r="AF140" s="592" t="str">
        <f>VLOOKUP($E140,'[26]Tong hop ket qua'!$E$19:$M$219,9,0)</f>
        <v>Khá</v>
      </c>
      <c r="AG140" s="709">
        <f t="shared" si="28"/>
        <v>8.5</v>
      </c>
      <c r="AH140" s="709" t="str">
        <f t="shared" si="24"/>
        <v>11A*</v>
      </c>
      <c r="AI140" s="709">
        <f t="shared" si="25"/>
        <v>0</v>
      </c>
      <c r="AJ140" s="683"/>
      <c r="AK140" s="494" t="str">
        <f t="shared" si="26"/>
        <v>Xuất sắc</v>
      </c>
      <c r="AL140" s="494" t="str">
        <f>VLOOKUP($E140,'cac dv gui'!$C$161:$AD$188,25,0)</f>
        <v>Tốt</v>
      </c>
      <c r="AM140" s="494" t="str">
        <f>VLOOKUP($E140,'cac dv gui'!$C$161:$AD$188,26,0)</f>
        <v>Xuất sắc</v>
      </c>
      <c r="AN140" s="675"/>
      <c r="AO140" s="494" t="s">
        <v>1130</v>
      </c>
      <c r="AP140" s="675"/>
      <c r="AQ140" s="494" t="str">
        <f t="shared" si="27"/>
        <v>Xuất sắc</v>
      </c>
      <c r="AR140" s="675"/>
      <c r="AS140" s="675"/>
      <c r="AT140" s="494"/>
      <c r="AU140" s="684" t="s">
        <v>392</v>
      </c>
    </row>
    <row r="141" spans="1:47" s="684" customFormat="1" ht="24.95" customHeight="1" x14ac:dyDescent="0.25">
      <c r="A141" s="512" t="s">
        <v>1382</v>
      </c>
      <c r="B141" s="512">
        <f>COUNTIF($F$5:F141,F141)</f>
        <v>3</v>
      </c>
      <c r="C141" s="513" t="s">
        <v>985</v>
      </c>
      <c r="D141" s="552" t="s">
        <v>129</v>
      </c>
      <c r="E141" s="553" t="s">
        <v>566</v>
      </c>
      <c r="F141" s="494" t="s">
        <v>1607</v>
      </c>
      <c r="G141" s="494" t="s">
        <v>974</v>
      </c>
      <c r="H141" s="494" t="str">
        <f>VLOOKUP(E141,'[16]Gui chi Quynh'!$C$7:$E$387,3,0)</f>
        <v>A2</v>
      </c>
      <c r="I141" s="494">
        <f>VLOOKUP(H141,Sheet1!$B$2:$C$12,2,TRUE)</f>
        <v>9</v>
      </c>
      <c r="J141" s="494" t="str">
        <f>VLOOKUP($E141,'[17]Gui chi Quynh'!$C$7:$E$387,3,0)</f>
        <v>A4</v>
      </c>
      <c r="K141" s="494">
        <f>VLOOKUP(J141,Sheet1!$B$2:$C$12,2,TRUE)</f>
        <v>7</v>
      </c>
      <c r="L141" s="494" t="str">
        <f>VLOOKUP(E141,'[18]Gui chi Quynh'!$C$7:$F$385,3,0)</f>
        <v>A3</v>
      </c>
      <c r="M141" s="494">
        <f>VLOOKUP(L141,Sheet1!$B$2:$C$12,2,TRUE)</f>
        <v>8</v>
      </c>
      <c r="N141" s="494" t="str">
        <f>VLOOKUP(E141,'[19]Gui chi Quynh'!$C$7:$E$391,3,0)</f>
        <v>A2</v>
      </c>
      <c r="O141" s="494">
        <f>VLOOKUP(N141,Sheet1!$B$2:$C$12,2,TRUE)</f>
        <v>9</v>
      </c>
      <c r="P141" s="494" t="str">
        <f>VLOOKUP(E141,'[20]Gui chi Quynh'!$C$7:$E$391,3,0)</f>
        <v>A1</v>
      </c>
      <c r="Q141" s="494">
        <f>VLOOKUP(P141,Sheet1!$B$2:$C$12,2,TRUE)</f>
        <v>10</v>
      </c>
      <c r="R141" s="494" t="str">
        <f>VLOOKUP($E141,'[21]Gui chi Quynh'!$C$7:$E$390,3,0)</f>
        <v>A2</v>
      </c>
      <c r="S141" s="494">
        <f>VLOOKUP(R141,Sheet1!$B$2:$C$12,2,TRUE)</f>
        <v>9</v>
      </c>
      <c r="T141" s="494" t="str">
        <f>VLOOKUP($E141,'[22]Gui chi Quynh'!$C$7:$E$390,3,0)</f>
        <v>A3</v>
      </c>
      <c r="U141" s="494">
        <f>VLOOKUP(T141,Sheet1!$B$2:$C$12,2,TRUE)</f>
        <v>8</v>
      </c>
      <c r="V141" s="494" t="str">
        <f>VLOOKUP($E141,'[23]Gui chi Quynh'!$C$7:$E$389,3,0)</f>
        <v>A1</v>
      </c>
      <c r="W141" s="494">
        <f>VLOOKUP(V141,Sheet1!$B$2:$C$12,2,TRUE)</f>
        <v>10</v>
      </c>
      <c r="X141" s="494" t="str">
        <f>VLOOKUP($E141,'[24]Gui chi Quynh'!$C$7:$E$389,3,0)</f>
        <v>A1</v>
      </c>
      <c r="Y141" s="494">
        <f>VLOOKUP(X141,Sheet1!$B$2:$C$12,2,TRUE)</f>
        <v>10</v>
      </c>
      <c r="Z141" s="494" t="str">
        <f>VLOOKUP($E141,'[25]Gui chi Quynh'!$C$7:$E$388,3,0)</f>
        <v>A3</v>
      </c>
      <c r="AA141" s="494">
        <f>VLOOKUP(Z141,Sheet1!$B$2:$C$12,2,TRUE)</f>
        <v>8</v>
      </c>
      <c r="AB141" s="494" t="str">
        <f>VLOOKUP($E141,'T5'!$E$9:$AH$337,24,0)</f>
        <v>A3</v>
      </c>
      <c r="AC141" s="494">
        <f>VLOOKUP(AB141,Sheet1!$B$2:$C$12,2,TRUE)</f>
        <v>8</v>
      </c>
      <c r="AD141" s="494"/>
      <c r="AE141" s="494" t="e">
        <f>VLOOKUP(AD141,Sheet1!$B$2:$C$12,2,TRUE)</f>
        <v>#N/A</v>
      </c>
      <c r="AF141" s="592" t="str">
        <f>VLOOKUP($E141,'[26]Tong hop ket qua'!$E$19:$M$219,9,0)</f>
        <v>Tốt</v>
      </c>
      <c r="AG141" s="709">
        <f t="shared" si="28"/>
        <v>8.6999999999999993</v>
      </c>
      <c r="AH141" s="709" t="str">
        <f t="shared" si="24"/>
        <v>11A*</v>
      </c>
      <c r="AI141" s="709">
        <f t="shared" si="25"/>
        <v>0</v>
      </c>
      <c r="AJ141" s="683"/>
      <c r="AK141" s="494" t="str">
        <f t="shared" si="26"/>
        <v>Xuất sắc</v>
      </c>
      <c r="AL141" s="494" t="str">
        <f>VLOOKUP($E141,'cac dv gui'!$C$161:$AD$188,25,0)</f>
        <v>Xuất sắc</v>
      </c>
      <c r="AM141" s="494" t="str">
        <f>VLOOKUP($E141,'cac dv gui'!$C$161:$AD$188,26,0)</f>
        <v>Xuất sắc</v>
      </c>
      <c r="AN141" s="675"/>
      <c r="AO141" s="494"/>
      <c r="AP141" s="675"/>
      <c r="AQ141" s="494" t="str">
        <f t="shared" si="27"/>
        <v>Xuất sắc</v>
      </c>
      <c r="AR141" s="675"/>
      <c r="AS141" s="675"/>
      <c r="AT141" s="494"/>
      <c r="AU141" s="684" t="s">
        <v>391</v>
      </c>
    </row>
    <row r="142" spans="1:47" s="684" customFormat="1" ht="24.95" customHeight="1" x14ac:dyDescent="0.25">
      <c r="A142" s="512" t="s">
        <v>1383</v>
      </c>
      <c r="B142" s="512">
        <f>COUNTIF($F$5:F142,F142)</f>
        <v>4</v>
      </c>
      <c r="C142" s="513" t="s">
        <v>985</v>
      </c>
      <c r="D142" s="552" t="s">
        <v>141</v>
      </c>
      <c r="E142" s="553" t="s">
        <v>565</v>
      </c>
      <c r="F142" s="494" t="s">
        <v>1607</v>
      </c>
      <c r="G142" s="494" t="s">
        <v>974</v>
      </c>
      <c r="H142" s="494" t="str">
        <f>VLOOKUP(E142,'[16]Gui chi Quynh'!$C$7:$E$387,3,0)</f>
        <v>A1</v>
      </c>
      <c r="I142" s="494">
        <f>VLOOKUP(H142,Sheet1!$B$2:$C$12,2,TRUE)</f>
        <v>10</v>
      </c>
      <c r="J142" s="494" t="str">
        <f>VLOOKUP($E142,'[17]Gui chi Quynh'!$C$7:$E$387,3,0)</f>
        <v>A4</v>
      </c>
      <c r="K142" s="494">
        <f>VLOOKUP(J142,Sheet1!$B$2:$C$12,2,TRUE)</f>
        <v>7</v>
      </c>
      <c r="L142" s="494" t="str">
        <f>VLOOKUP(E142,'[18]Gui chi Quynh'!$C$7:$F$385,3,0)</f>
        <v>A1</v>
      </c>
      <c r="M142" s="494">
        <f>VLOOKUP(L142,Sheet1!$B$2:$C$12,2,TRUE)</f>
        <v>10</v>
      </c>
      <c r="N142" s="494" t="str">
        <f>VLOOKUP(E142,'[19]Gui chi Quynh'!$C$7:$E$391,3,0)</f>
        <v>A1</v>
      </c>
      <c r="O142" s="494">
        <f>VLOOKUP(N142,Sheet1!$B$2:$C$12,2,TRUE)</f>
        <v>10</v>
      </c>
      <c r="P142" s="494" t="str">
        <f>VLOOKUP(E142,'[20]Gui chi Quynh'!$C$7:$E$391,3,0)</f>
        <v>A1</v>
      </c>
      <c r="Q142" s="494">
        <f>VLOOKUP(P142,Sheet1!$B$2:$C$12,2,TRUE)</f>
        <v>10</v>
      </c>
      <c r="R142" s="494" t="str">
        <f>VLOOKUP($E142,'[21]Gui chi Quynh'!$C$7:$E$390,3,0)</f>
        <v>A1</v>
      </c>
      <c r="S142" s="494">
        <f>VLOOKUP(R142,Sheet1!$B$2:$C$12,2,TRUE)</f>
        <v>10</v>
      </c>
      <c r="T142" s="494" t="str">
        <f>VLOOKUP($E142,'[22]Gui chi Quynh'!$C$7:$E$390,3,0)</f>
        <v>A1</v>
      </c>
      <c r="U142" s="494">
        <f>VLOOKUP(T142,Sheet1!$B$2:$C$12,2,TRUE)</f>
        <v>10</v>
      </c>
      <c r="V142" s="494" t="str">
        <f>VLOOKUP($E142,'[23]Gui chi Quynh'!$C$7:$E$389,3,0)</f>
        <v>A1</v>
      </c>
      <c r="W142" s="494">
        <f>VLOOKUP(V142,Sheet1!$B$2:$C$12,2,TRUE)</f>
        <v>10</v>
      </c>
      <c r="X142" s="494" t="str">
        <f>VLOOKUP($E142,'[24]Gui chi Quynh'!$C$7:$E$389,3,0)</f>
        <v>A1</v>
      </c>
      <c r="Y142" s="494">
        <f>VLOOKUP(X142,Sheet1!$B$2:$C$12,2,TRUE)</f>
        <v>10</v>
      </c>
      <c r="Z142" s="494" t="str">
        <f>VLOOKUP($E142,'[25]Gui chi Quynh'!$C$7:$E$388,3,0)</f>
        <v>A2</v>
      </c>
      <c r="AA142" s="494">
        <f>VLOOKUP(Z142,Sheet1!$B$2:$C$12,2,TRUE)</f>
        <v>9</v>
      </c>
      <c r="AB142" s="494" t="str">
        <f>VLOOKUP($E142,'T5'!$E$9:$AH$337,24,0)</f>
        <v>A2</v>
      </c>
      <c r="AC142" s="494">
        <f>VLOOKUP(AB142,Sheet1!$B$2:$C$12,2,TRUE)</f>
        <v>9</v>
      </c>
      <c r="AD142" s="494"/>
      <c r="AE142" s="494" t="e">
        <f>VLOOKUP(AD142,Sheet1!$B$2:$C$12,2,TRUE)</f>
        <v>#N/A</v>
      </c>
      <c r="AF142" s="592" t="str">
        <f>VLOOKUP($E142,'[26]Tong hop ket qua'!$E$19:$M$219,9,0)</f>
        <v>Tốt</v>
      </c>
      <c r="AG142" s="709">
        <f t="shared" si="28"/>
        <v>9.5</v>
      </c>
      <c r="AH142" s="709" t="str">
        <f t="shared" si="24"/>
        <v>11A*</v>
      </c>
      <c r="AI142" s="709">
        <f t="shared" si="25"/>
        <v>0</v>
      </c>
      <c r="AJ142" s="683"/>
      <c r="AK142" s="494" t="str">
        <f t="shared" si="26"/>
        <v>Xuất sắc</v>
      </c>
      <c r="AL142" s="494" t="str">
        <f>VLOOKUP($E142,'cac dv gui'!$C$161:$AD$188,25,0)</f>
        <v>Xuất sắc</v>
      </c>
      <c r="AM142" s="494" t="str">
        <f>VLOOKUP($E142,'cac dv gui'!$C$161:$AD$188,26,0)</f>
        <v>Xuất sắc</v>
      </c>
      <c r="AN142" s="675"/>
      <c r="AO142" s="494"/>
      <c r="AP142" s="675"/>
      <c r="AQ142" s="494" t="str">
        <f t="shared" si="27"/>
        <v>Xuất sắc</v>
      </c>
      <c r="AR142" s="675"/>
      <c r="AS142" s="675"/>
      <c r="AT142" s="494"/>
      <c r="AU142" s="684" t="s">
        <v>391</v>
      </c>
    </row>
    <row r="143" spans="1:47" s="684" customFormat="1" ht="33" customHeight="1" x14ac:dyDescent="0.25">
      <c r="A143" s="512" t="s">
        <v>1384</v>
      </c>
      <c r="B143" s="512">
        <f>COUNTIF($F$5:F143,F143)</f>
        <v>5</v>
      </c>
      <c r="C143" s="513" t="s">
        <v>985</v>
      </c>
      <c r="D143" s="552" t="s">
        <v>132</v>
      </c>
      <c r="E143" s="553" t="s">
        <v>571</v>
      </c>
      <c r="F143" s="494" t="s">
        <v>1607</v>
      </c>
      <c r="G143" s="494" t="s">
        <v>974</v>
      </c>
      <c r="H143" s="494" t="str">
        <f>VLOOKUP(E143,'[16]Gui chi Quynh'!$C$7:$E$387,3,0)</f>
        <v>A2</v>
      </c>
      <c r="I143" s="494">
        <f>VLOOKUP(H143,Sheet1!$B$2:$C$12,2,TRUE)</f>
        <v>9</v>
      </c>
      <c r="J143" s="494" t="str">
        <f>VLOOKUP($E143,'[17]Gui chi Quynh'!$C$7:$E$387,3,0)</f>
        <v>A4</v>
      </c>
      <c r="K143" s="494">
        <f>VLOOKUP(J143,Sheet1!$B$2:$C$12,2,TRUE)</f>
        <v>7</v>
      </c>
      <c r="L143" s="494" t="str">
        <f>VLOOKUP(E143,'[18]Gui chi Quynh'!$C$7:$F$385,3,0)</f>
        <v>A2</v>
      </c>
      <c r="M143" s="494">
        <f>VLOOKUP(L143,Sheet1!$B$2:$C$12,2,TRUE)</f>
        <v>9</v>
      </c>
      <c r="N143" s="494" t="str">
        <f>VLOOKUP(E143,'[19]Gui chi Quynh'!$C$7:$E$391,3,0)</f>
        <v>A2</v>
      </c>
      <c r="O143" s="494">
        <f>VLOOKUP(N143,Sheet1!$B$2:$C$12,2,TRUE)</f>
        <v>9</v>
      </c>
      <c r="P143" s="494" t="str">
        <f>VLOOKUP(E143,'[20]Gui chi Quynh'!$C$7:$E$391,3,0)</f>
        <v>A2</v>
      </c>
      <c r="Q143" s="494">
        <f>VLOOKUP(P143,Sheet1!$B$2:$C$12,2,TRUE)</f>
        <v>9</v>
      </c>
      <c r="R143" s="494" t="str">
        <f>VLOOKUP($E143,'[21]Gui chi Quynh'!$C$7:$E$390,3,0)</f>
        <v>A4</v>
      </c>
      <c r="S143" s="494">
        <f>VLOOKUP(R143,Sheet1!$B$2:$C$12,2,TRUE)</f>
        <v>7</v>
      </c>
      <c r="T143" s="494" t="str">
        <f>VLOOKUP($E143,'[22]Gui chi Quynh'!$C$7:$E$390,3,0)</f>
        <v>A1</v>
      </c>
      <c r="U143" s="494">
        <f>VLOOKUP(T143,Sheet1!$B$2:$C$12,2,TRUE)</f>
        <v>10</v>
      </c>
      <c r="V143" s="494" t="str">
        <f>VLOOKUP($E143,'[23]Gui chi Quynh'!$C$7:$E$389,3,0)</f>
        <v>A2</v>
      </c>
      <c r="W143" s="494">
        <f>VLOOKUP(V143,Sheet1!$B$2:$C$12,2,TRUE)</f>
        <v>9</v>
      </c>
      <c r="X143" s="494" t="str">
        <f>VLOOKUP($E143,'[24]Gui chi Quynh'!$C$7:$E$389,3,0)</f>
        <v>A1</v>
      </c>
      <c r="Y143" s="494">
        <f>VLOOKUP(X143,Sheet1!$B$2:$C$12,2,TRUE)</f>
        <v>10</v>
      </c>
      <c r="Z143" s="494" t="str">
        <f>VLOOKUP($E143,'[25]Gui chi Quynh'!$C$7:$E$388,3,0)</f>
        <v>A2</v>
      </c>
      <c r="AA143" s="494">
        <f>VLOOKUP(Z143,Sheet1!$B$2:$C$12,2,TRUE)</f>
        <v>9</v>
      </c>
      <c r="AB143" s="494" t="str">
        <f>VLOOKUP($E143,'T5'!$E$9:$AH$337,24,0)</f>
        <v>A3</v>
      </c>
      <c r="AC143" s="494">
        <f>VLOOKUP(AB143,Sheet1!$B$2:$C$12,2,TRUE)</f>
        <v>8</v>
      </c>
      <c r="AD143" s="494"/>
      <c r="AE143" s="494" t="e">
        <f>VLOOKUP(AD143,Sheet1!$B$2:$C$12,2,TRUE)</f>
        <v>#N/A</v>
      </c>
      <c r="AF143" s="592"/>
      <c r="AG143" s="709">
        <f t="shared" si="28"/>
        <v>8.6999999999999993</v>
      </c>
      <c r="AH143" s="709" t="str">
        <f t="shared" si="24"/>
        <v>11A*</v>
      </c>
      <c r="AI143" s="709">
        <f t="shared" si="25"/>
        <v>0</v>
      </c>
      <c r="AJ143" s="683"/>
      <c r="AK143" s="494" t="str">
        <f t="shared" si="26"/>
        <v>Xuất sắc</v>
      </c>
      <c r="AL143" s="494" t="str">
        <f>VLOOKUP($E143,'cac dv gui'!$C$161:$AD$188,25,0)</f>
        <v>Xuất sắc</v>
      </c>
      <c r="AM143" s="494" t="str">
        <f>VLOOKUP($E143,'cac dv gui'!$C$161:$AD$188,26,0)</f>
        <v>Xuất sắc</v>
      </c>
      <c r="AN143" s="675"/>
      <c r="AO143" s="494"/>
      <c r="AP143" s="675"/>
      <c r="AQ143" s="494" t="str">
        <f t="shared" si="27"/>
        <v>Xuất sắc</v>
      </c>
      <c r="AR143" s="675"/>
      <c r="AS143" s="675"/>
      <c r="AT143" s="494"/>
      <c r="AU143" s="684" t="s">
        <v>391</v>
      </c>
    </row>
    <row r="144" spans="1:47" s="684" customFormat="1" ht="24.95" customHeight="1" x14ac:dyDescent="0.25">
      <c r="A144" s="512" t="s">
        <v>1385</v>
      </c>
      <c r="B144" s="512">
        <f>COUNTIF($F$5:F317,F144)</f>
        <v>28</v>
      </c>
      <c r="C144" s="513" t="s">
        <v>985</v>
      </c>
      <c r="D144" s="552" t="s">
        <v>297</v>
      </c>
      <c r="E144" s="553" t="s">
        <v>586</v>
      </c>
      <c r="F144" s="494" t="s">
        <v>1607</v>
      </c>
      <c r="G144" s="494" t="s">
        <v>974</v>
      </c>
      <c r="H144" s="494" t="str">
        <f>VLOOKUP(E144,'[16]Gui chi Quynh'!$C$7:$E$387,3,0)</f>
        <v>A2</v>
      </c>
      <c r="I144" s="494">
        <f>VLOOKUP(H144,Sheet1!$B$2:$C$12,2,TRUE)</f>
        <v>9</v>
      </c>
      <c r="J144" s="494" t="str">
        <f>VLOOKUP($E144,'[17]Gui chi Quynh'!$C$7:$E$387,3,0)</f>
        <v>A4</v>
      </c>
      <c r="K144" s="494">
        <f>VLOOKUP(J144,Sheet1!$B$2:$C$12,2,TRUE)</f>
        <v>7</v>
      </c>
      <c r="L144" s="494" t="str">
        <f>VLOOKUP(E144,'[18]Gui chi Quynh'!$C$7:$F$385,3,0)</f>
        <v>A2</v>
      </c>
      <c r="M144" s="494">
        <f>VLOOKUP(L144,Sheet1!$B$2:$C$12,2,TRUE)</f>
        <v>9</v>
      </c>
      <c r="N144" s="494" t="str">
        <f>VLOOKUP(E144,'[19]Gui chi Quynh'!$C$7:$E$391,3,0)</f>
        <v>A2</v>
      </c>
      <c r="O144" s="494">
        <f>VLOOKUP(N144,Sheet1!$B$2:$C$12,2,TRUE)</f>
        <v>9</v>
      </c>
      <c r="P144" s="494" t="str">
        <f>VLOOKUP(E144,'[20]Gui chi Quynh'!$C$7:$E$391,3,0)</f>
        <v>A2</v>
      </c>
      <c r="Q144" s="494">
        <f>VLOOKUP(P144,Sheet1!$B$2:$C$12,2,TRUE)</f>
        <v>9</v>
      </c>
      <c r="R144" s="494" t="str">
        <f>VLOOKUP($E144,'[21]Gui chi Quynh'!$C$7:$E$390,3,0)</f>
        <v>A2</v>
      </c>
      <c r="S144" s="494">
        <f>VLOOKUP(R144,Sheet1!$B$2:$C$12,2,TRUE)</f>
        <v>9</v>
      </c>
      <c r="T144" s="494" t="str">
        <f>VLOOKUP($E144,'[22]Gui chi Quynh'!$C$7:$E$390,3,0)</f>
        <v>A2</v>
      </c>
      <c r="U144" s="494">
        <f>VLOOKUP(T144,Sheet1!$B$2:$C$12,2,TRUE)</f>
        <v>9</v>
      </c>
      <c r="V144" s="494" t="str">
        <f>VLOOKUP($E144,'[23]Gui chi Quynh'!$C$7:$E$389,3,0)</f>
        <v>A2</v>
      </c>
      <c r="W144" s="494">
        <f>VLOOKUP(V144,Sheet1!$B$2:$C$12,2,TRUE)</f>
        <v>9</v>
      </c>
      <c r="X144" s="494" t="str">
        <f>VLOOKUP($E144,'[24]Gui chi Quynh'!$C$7:$E$389,3,0)</f>
        <v>A2</v>
      </c>
      <c r="Y144" s="494">
        <f>VLOOKUP(X144,Sheet1!$B$2:$C$12,2,TRUE)</f>
        <v>9</v>
      </c>
      <c r="Z144" s="494" t="str">
        <f>VLOOKUP($E144,'[25]Gui chi Quynh'!$C$7:$E$388,3,0)</f>
        <v>A2</v>
      </c>
      <c r="AA144" s="494">
        <f>VLOOKUP(Z144,Sheet1!$B$2:$C$12,2,TRUE)</f>
        <v>9</v>
      </c>
      <c r="AB144" s="494" t="str">
        <f>VLOOKUP($E144,'T5'!$E$9:$AH$337,24,0)</f>
        <v>A2</v>
      </c>
      <c r="AC144" s="494">
        <f>VLOOKUP(AB144,Sheet1!$B$2:$C$12,2,TRUE)</f>
        <v>9</v>
      </c>
      <c r="AD144" s="494"/>
      <c r="AE144" s="494" t="e">
        <f>VLOOKUP(AD144,Sheet1!$B$2:$C$12,2,TRUE)</f>
        <v>#N/A</v>
      </c>
      <c r="AF144" s="592" t="str">
        <f>VLOOKUP($E144,'[26]Tong hop ket qua'!$E$19:$M$219,9,0)</f>
        <v>Khá</v>
      </c>
      <c r="AG144" s="709">
        <f t="shared" si="28"/>
        <v>8.8000000000000007</v>
      </c>
      <c r="AH144" s="709" t="str">
        <f t="shared" si="24"/>
        <v>11A*</v>
      </c>
      <c r="AI144" s="709">
        <f t="shared" si="25"/>
        <v>0</v>
      </c>
      <c r="AJ144" s="683"/>
      <c r="AK144" s="494" t="str">
        <f t="shared" si="26"/>
        <v>Xuất sắc</v>
      </c>
      <c r="AL144" s="494" t="str">
        <f>VLOOKUP($E144,'cac dv gui'!$C$161:$AD$188,25,0)</f>
        <v>Tốt</v>
      </c>
      <c r="AM144" s="494" t="str">
        <f>VLOOKUP($E144,'cac dv gui'!$C$161:$AD$188,26,0)</f>
        <v>Xuất sắc</v>
      </c>
      <c r="AN144" s="675"/>
      <c r="AO144" s="494"/>
      <c r="AP144" s="675"/>
      <c r="AQ144" s="494" t="str">
        <f t="shared" si="27"/>
        <v>Xuất sắc</v>
      </c>
      <c r="AR144" s="675"/>
      <c r="AS144" s="675"/>
      <c r="AT144" s="494"/>
      <c r="AU144" s="684" t="s">
        <v>391</v>
      </c>
    </row>
    <row r="145" spans="1:47" s="684" customFormat="1" ht="24.95" customHeight="1" x14ac:dyDescent="0.25">
      <c r="A145" s="512" t="s">
        <v>1386</v>
      </c>
      <c r="B145" s="512">
        <f>COUNTIF($F$5:F145,F145)</f>
        <v>7</v>
      </c>
      <c r="C145" s="513" t="s">
        <v>985</v>
      </c>
      <c r="D145" s="552" t="s">
        <v>334</v>
      </c>
      <c r="E145" s="553" t="s">
        <v>587</v>
      </c>
      <c r="F145" s="494" t="s">
        <v>1607</v>
      </c>
      <c r="G145" s="494" t="s">
        <v>974</v>
      </c>
      <c r="H145" s="494" t="str">
        <f>VLOOKUP(E145,'[16]Gui chi Quynh'!$C$7:$E$387,3,0)</f>
        <v>A2</v>
      </c>
      <c r="I145" s="494">
        <f>VLOOKUP(H145,Sheet1!$B$2:$C$12,2,TRUE)</f>
        <v>9</v>
      </c>
      <c r="J145" s="494" t="str">
        <f>VLOOKUP($E145,'[17]Gui chi Quynh'!$C$7:$E$387,3,0)</f>
        <v>A4</v>
      </c>
      <c r="K145" s="494">
        <f>VLOOKUP(J145,Sheet1!$B$2:$C$12,2,TRUE)</f>
        <v>7</v>
      </c>
      <c r="L145" s="494" t="str">
        <f>VLOOKUP(E145,'[18]Gui chi Quynh'!$C$7:$F$385,3,0)</f>
        <v>A2</v>
      </c>
      <c r="M145" s="494">
        <f>VLOOKUP(L145,Sheet1!$B$2:$C$12,2,TRUE)</f>
        <v>9</v>
      </c>
      <c r="N145" s="494" t="str">
        <f>VLOOKUP(E145,'[19]Gui chi Quynh'!$C$7:$E$391,3,0)</f>
        <v>A2</v>
      </c>
      <c r="O145" s="494">
        <f>VLOOKUP(N145,Sheet1!$B$2:$C$12,2,TRUE)</f>
        <v>9</v>
      </c>
      <c r="P145" s="494" t="str">
        <f>VLOOKUP(E145,'[20]Gui chi Quynh'!$C$7:$E$391,3,0)</f>
        <v>A1</v>
      </c>
      <c r="Q145" s="494">
        <f>VLOOKUP(P145,Sheet1!$B$2:$C$12,2,TRUE)</f>
        <v>10</v>
      </c>
      <c r="R145" s="494" t="str">
        <f>VLOOKUP($E145,'[21]Gui chi Quynh'!$C$7:$E$390,3,0)</f>
        <v>A2</v>
      </c>
      <c r="S145" s="494">
        <f>VLOOKUP(R145,Sheet1!$B$2:$C$12,2,TRUE)</f>
        <v>9</v>
      </c>
      <c r="T145" s="494" t="str">
        <f>VLOOKUP($E145,'[22]Gui chi Quynh'!$C$7:$E$390,3,0)</f>
        <v>A3</v>
      </c>
      <c r="U145" s="494">
        <f>VLOOKUP(T145,Sheet1!$B$2:$C$12,2,TRUE)</f>
        <v>8</v>
      </c>
      <c r="V145" s="494" t="str">
        <f>VLOOKUP($E145,'[23]Gui chi Quynh'!$C$7:$E$389,3,0)</f>
        <v>A2</v>
      </c>
      <c r="W145" s="494">
        <f>VLOOKUP(V145,Sheet1!$B$2:$C$12,2,TRUE)</f>
        <v>9</v>
      </c>
      <c r="X145" s="494" t="str">
        <f>VLOOKUP($E145,'[24]Gui chi Quynh'!$C$7:$E$389,3,0)</f>
        <v>A2</v>
      </c>
      <c r="Y145" s="494">
        <f>VLOOKUP(X145,Sheet1!$B$2:$C$12,2,TRUE)</f>
        <v>9</v>
      </c>
      <c r="Z145" s="494" t="str">
        <f>VLOOKUP($E145,'[25]Gui chi Quynh'!$C$7:$E$388,3,0)</f>
        <v>A2</v>
      </c>
      <c r="AA145" s="494">
        <f>VLOOKUP(Z145,Sheet1!$B$2:$C$12,2,TRUE)</f>
        <v>9</v>
      </c>
      <c r="AB145" s="494" t="str">
        <f>VLOOKUP($E145,'T5'!$E$9:$AH$337,24,0)</f>
        <v>A2</v>
      </c>
      <c r="AC145" s="494">
        <f>VLOOKUP(AB145,Sheet1!$B$2:$C$12,2,TRUE)</f>
        <v>9</v>
      </c>
      <c r="AD145" s="494"/>
      <c r="AE145" s="494" t="e">
        <f>VLOOKUP(AD145,Sheet1!$B$2:$C$12,2,TRUE)</f>
        <v>#N/A</v>
      </c>
      <c r="AF145" s="592" t="str">
        <f>VLOOKUP($E145,'[26]Tong hop ket qua'!$E$19:$M$219,9,0)</f>
        <v>Khá</v>
      </c>
      <c r="AG145" s="709">
        <f t="shared" si="28"/>
        <v>8.8000000000000007</v>
      </c>
      <c r="AH145" s="709" t="str">
        <f t="shared" si="24"/>
        <v>11A*</v>
      </c>
      <c r="AI145" s="709">
        <f t="shared" si="25"/>
        <v>0</v>
      </c>
      <c r="AJ145" s="683"/>
      <c r="AK145" s="494" t="str">
        <f t="shared" si="26"/>
        <v>Xuất sắc</v>
      </c>
      <c r="AL145" s="494" t="str">
        <f>VLOOKUP($E145,'cac dv gui'!$C$161:$AD$188,25,0)</f>
        <v>Tốt</v>
      </c>
      <c r="AM145" s="494" t="str">
        <f>VLOOKUP($E145,'cac dv gui'!$C$161:$AD$188,26,0)</f>
        <v>Xuất sắc</v>
      </c>
      <c r="AN145" s="675"/>
      <c r="AO145" s="494"/>
      <c r="AP145" s="675"/>
      <c r="AQ145" s="494" t="str">
        <f t="shared" si="27"/>
        <v>Xuất sắc</v>
      </c>
      <c r="AR145" s="675"/>
      <c r="AS145" s="675"/>
      <c r="AT145" s="494"/>
      <c r="AU145" s="684" t="s">
        <v>391</v>
      </c>
    </row>
    <row r="146" spans="1:47" s="684" customFormat="1" ht="24.95" customHeight="1" x14ac:dyDescent="0.25">
      <c r="A146" s="512" t="s">
        <v>1387</v>
      </c>
      <c r="B146" s="512">
        <f>COUNTIF($F$5:F146,F146)</f>
        <v>8</v>
      </c>
      <c r="C146" s="513" t="s">
        <v>985</v>
      </c>
      <c r="D146" s="552" t="s">
        <v>1043</v>
      </c>
      <c r="E146" s="554" t="s">
        <v>1044</v>
      </c>
      <c r="F146" s="494" t="s">
        <v>1607</v>
      </c>
      <c r="G146" s="713" t="s">
        <v>974</v>
      </c>
      <c r="H146" s="494"/>
      <c r="I146" s="494"/>
      <c r="J146" s="494"/>
      <c r="K146" s="494"/>
      <c r="L146" s="494"/>
      <c r="M146" s="494"/>
      <c r="N146" s="494" t="str">
        <f>VLOOKUP(E146,'[19]Gui chi Quynh'!$C$7:$E$391,3,0)</f>
        <v>A3</v>
      </c>
      <c r="O146" s="494">
        <f>VLOOKUP(N146,Sheet1!$B$2:$C$12,2,TRUE)</f>
        <v>8</v>
      </c>
      <c r="P146" s="494" t="str">
        <f>VLOOKUP(E146,'[20]Gui chi Quynh'!$C$7:$E$391,3,0)</f>
        <v>A3</v>
      </c>
      <c r="Q146" s="494">
        <f>VLOOKUP(P146,Sheet1!$B$2:$C$12,2,TRUE)</f>
        <v>8</v>
      </c>
      <c r="R146" s="494" t="str">
        <f>VLOOKUP($E146,'[21]Gui chi Quynh'!$C$7:$E$390,3,0)</f>
        <v>A3</v>
      </c>
      <c r="S146" s="494">
        <f>VLOOKUP(R146,Sheet1!$B$2:$C$12,2,TRUE)</f>
        <v>8</v>
      </c>
      <c r="T146" s="494" t="str">
        <f>VLOOKUP($E146,'[22]Gui chi Quynh'!$C$7:$E$390,3,0)</f>
        <v>A3</v>
      </c>
      <c r="U146" s="494">
        <f>VLOOKUP(T146,Sheet1!$B$2:$C$12,2,TRUE)</f>
        <v>8</v>
      </c>
      <c r="V146" s="494" t="str">
        <f>VLOOKUP($E146,'[23]Gui chi Quynh'!$C$7:$E$389,3,0)</f>
        <v>A3</v>
      </c>
      <c r="W146" s="494">
        <f>VLOOKUP(V146,Sheet1!$B$2:$C$12,2,TRUE)</f>
        <v>8</v>
      </c>
      <c r="X146" s="494" t="str">
        <f>VLOOKUP($E146,'[24]Gui chi Quynh'!$C$7:$E$389,3,0)</f>
        <v>A3</v>
      </c>
      <c r="Y146" s="494">
        <f>VLOOKUP(X146,Sheet1!$B$2:$C$12,2,TRUE)</f>
        <v>8</v>
      </c>
      <c r="Z146" s="494" t="str">
        <f>VLOOKUP($E146,'[25]Gui chi Quynh'!$C$7:$E$388,3,0)</f>
        <v>A3</v>
      </c>
      <c r="AA146" s="494">
        <f>VLOOKUP(Z146,Sheet1!$B$2:$C$12,2,TRUE)</f>
        <v>8</v>
      </c>
      <c r="AB146" s="494" t="str">
        <f>VLOOKUP($E146,'T5'!$E$9:$AH$337,24,0)</f>
        <v>A4</v>
      </c>
      <c r="AC146" s="494">
        <f>VLOOKUP(AB146,Sheet1!$B$2:$C$12,2,TRUE)</f>
        <v>7</v>
      </c>
      <c r="AD146" s="494"/>
      <c r="AE146" s="494" t="e">
        <f>VLOOKUP(AD146,Sheet1!$B$2:$C$12,2,TRUE)</f>
        <v>#N/A</v>
      </c>
      <c r="AF146" s="592" t="str">
        <f>VLOOKUP($E146,'[26]Tong hop ket qua'!$E$19:$M$219,9,0)</f>
        <v>Khá</v>
      </c>
      <c r="AG146" s="709">
        <f t="shared" si="28"/>
        <v>7.9</v>
      </c>
      <c r="AH146" s="709" t="str">
        <f t="shared" si="24"/>
        <v xml:space="preserve">8A* </v>
      </c>
      <c r="AI146" s="709">
        <f t="shared" si="25"/>
        <v>0</v>
      </c>
      <c r="AJ146" s="683"/>
      <c r="AK146" s="233" t="str">
        <f t="shared" si="26"/>
        <v>Tốt</v>
      </c>
      <c r="AL146" s="494" t="str">
        <f>VLOOKUP($E146,'cac dv gui'!$C$161:$AD$188,25,0)</f>
        <v>Tốt</v>
      </c>
      <c r="AM146" s="494" t="str">
        <f>VLOOKUP($E146,'cac dv gui'!$C$161:$AD$188,26,0)</f>
        <v>Xuất sắc</v>
      </c>
      <c r="AN146" s="675"/>
      <c r="AO146" s="494"/>
      <c r="AP146" s="675"/>
      <c r="AQ146" s="494" t="str">
        <f t="shared" si="27"/>
        <v>Tốt</v>
      </c>
      <c r="AR146" s="675"/>
      <c r="AS146" s="675"/>
      <c r="AT146" s="678" t="s">
        <v>1122</v>
      </c>
      <c r="AU146" s="684" t="s">
        <v>392</v>
      </c>
    </row>
    <row r="147" spans="1:47" s="684" customFormat="1" ht="24.95" customHeight="1" x14ac:dyDescent="0.25">
      <c r="A147" s="512" t="s">
        <v>1388</v>
      </c>
      <c r="B147" s="512">
        <f>COUNTIF($F$5:F147,F147)</f>
        <v>9</v>
      </c>
      <c r="C147" s="513" t="s">
        <v>985</v>
      </c>
      <c r="D147" s="552" t="s">
        <v>130</v>
      </c>
      <c r="E147" s="553" t="s">
        <v>567</v>
      </c>
      <c r="F147" s="494" t="s">
        <v>1607</v>
      </c>
      <c r="G147" s="494" t="s">
        <v>974</v>
      </c>
      <c r="H147" s="494" t="str">
        <f>VLOOKUP(E147,'[16]Gui chi Quynh'!$C$7:$E$387,3,0)</f>
        <v>A3</v>
      </c>
      <c r="I147" s="494">
        <f>VLOOKUP(H147,Sheet1!$B$2:$C$12,2,TRUE)</f>
        <v>8</v>
      </c>
      <c r="J147" s="494" t="str">
        <f>VLOOKUP($E147,'[17]Gui chi Quynh'!$C$7:$E$387,3,0)</f>
        <v>A4</v>
      </c>
      <c r="K147" s="494">
        <f>VLOOKUP(J147,Sheet1!$B$2:$C$12,2,TRUE)</f>
        <v>7</v>
      </c>
      <c r="L147" s="494" t="str">
        <f>VLOOKUP(E147,'[18]Gui chi Quynh'!$C$7:$F$385,3,0)</f>
        <v>A2</v>
      </c>
      <c r="M147" s="494">
        <f>VLOOKUP(L147,Sheet1!$B$2:$C$12,2,TRUE)</f>
        <v>9</v>
      </c>
      <c r="N147" s="494" t="str">
        <f>VLOOKUP(E147,'[19]Gui chi Quynh'!$C$7:$E$391,3,0)</f>
        <v>A3</v>
      </c>
      <c r="O147" s="494">
        <f>VLOOKUP(N147,Sheet1!$B$2:$C$12,2,TRUE)</f>
        <v>8</v>
      </c>
      <c r="P147" s="494" t="str">
        <f>VLOOKUP(E147,'[20]Gui chi Quynh'!$C$7:$E$391,3,0)</f>
        <v>A3</v>
      </c>
      <c r="Q147" s="494">
        <f>VLOOKUP(P147,Sheet1!$B$2:$C$12,2,TRUE)</f>
        <v>8</v>
      </c>
      <c r="R147" s="494" t="str">
        <f>VLOOKUP($E147,'[21]Gui chi Quynh'!$C$7:$E$390,3,0)</f>
        <v>A3</v>
      </c>
      <c r="S147" s="494">
        <f>VLOOKUP(R147,Sheet1!$B$2:$C$12,2,TRUE)</f>
        <v>8</v>
      </c>
      <c r="T147" s="494" t="str">
        <f>VLOOKUP($E147,'[22]Gui chi Quynh'!$C$7:$E$390,3,0)</f>
        <v>A4</v>
      </c>
      <c r="U147" s="494">
        <f>VLOOKUP(T147,Sheet1!$B$2:$C$12,2,TRUE)</f>
        <v>7</v>
      </c>
      <c r="V147" s="494" t="str">
        <f>VLOOKUP($E147,'[23]Gui chi Quynh'!$C$7:$E$389,3,0)</f>
        <v>A4</v>
      </c>
      <c r="W147" s="494">
        <f>VLOOKUP(V147,Sheet1!$B$2:$C$12,2,TRUE)</f>
        <v>7</v>
      </c>
      <c r="X147" s="494" t="str">
        <f>VLOOKUP($E147,'[24]Gui chi Quynh'!$C$7:$E$389,3,0)</f>
        <v>A3</v>
      </c>
      <c r="Y147" s="494">
        <f>VLOOKUP(X147,Sheet1!$B$2:$C$12,2,TRUE)</f>
        <v>8</v>
      </c>
      <c r="Z147" s="494" t="str">
        <f>VLOOKUP($E147,'[25]Gui chi Quynh'!$C$7:$E$388,3,0)</f>
        <v>A3</v>
      </c>
      <c r="AA147" s="494">
        <f>VLOOKUP(Z147,Sheet1!$B$2:$C$12,2,TRUE)</f>
        <v>8</v>
      </c>
      <c r="AB147" s="494" t="str">
        <f>VLOOKUP($E147,'T5'!$E$9:$AH$337,24,0)</f>
        <v>A3</v>
      </c>
      <c r="AC147" s="494">
        <f>VLOOKUP(AB147,Sheet1!$B$2:$C$12,2,TRUE)</f>
        <v>8</v>
      </c>
      <c r="AD147" s="494"/>
      <c r="AE147" s="494" t="e">
        <f>VLOOKUP(AD147,Sheet1!$B$2:$C$12,2,TRUE)</f>
        <v>#N/A</v>
      </c>
      <c r="AF147" s="592"/>
      <c r="AG147" s="709">
        <f t="shared" ref="AG147:AG166" si="29">(I147+K147+M147+O147+Q147+S147+U147+W147+Y147+AA147+AC147)/11</f>
        <v>7.8181818181818183</v>
      </c>
      <c r="AH147" s="709" t="str">
        <f t="shared" si="24"/>
        <v>11A*</v>
      </c>
      <c r="AI147" s="709">
        <f t="shared" si="25"/>
        <v>0</v>
      </c>
      <c r="AJ147" s="683"/>
      <c r="AK147" s="494" t="str">
        <f t="shared" si="26"/>
        <v>Tốt</v>
      </c>
      <c r="AL147" s="494" t="str">
        <f>VLOOKUP($E147,'cac dv gui'!$C$161:$AD$188,25,0)</f>
        <v>Tốt</v>
      </c>
      <c r="AM147" s="494" t="str">
        <f>VLOOKUP($E147,'cac dv gui'!$C$161:$AD$188,26,0)</f>
        <v>Tốt</v>
      </c>
      <c r="AN147" s="675"/>
      <c r="AO147" s="494"/>
      <c r="AP147" s="675"/>
      <c r="AQ147" s="494" t="str">
        <f t="shared" si="27"/>
        <v>Tốt</v>
      </c>
      <c r="AR147" s="675"/>
      <c r="AS147" s="675"/>
      <c r="AT147" s="494"/>
      <c r="AU147" s="684" t="s">
        <v>392</v>
      </c>
    </row>
    <row r="148" spans="1:47" s="684" customFormat="1" ht="24.95" customHeight="1" x14ac:dyDescent="0.25">
      <c r="A148" s="512" t="s">
        <v>1389</v>
      </c>
      <c r="B148" s="512">
        <f>COUNTIF($F$5:F148,F148)</f>
        <v>10</v>
      </c>
      <c r="C148" s="513" t="s">
        <v>985</v>
      </c>
      <c r="D148" s="552" t="s">
        <v>128</v>
      </c>
      <c r="E148" s="553" t="s">
        <v>569</v>
      </c>
      <c r="F148" s="494" t="s">
        <v>1607</v>
      </c>
      <c r="G148" s="494" t="s">
        <v>974</v>
      </c>
      <c r="H148" s="494" t="str">
        <f>VLOOKUP(E148,'[16]Gui chi Quynh'!$C$7:$E$387,3,0)</f>
        <v>A4</v>
      </c>
      <c r="I148" s="494">
        <f>VLOOKUP(H148,Sheet1!$B$2:$C$12,2,TRUE)</f>
        <v>7</v>
      </c>
      <c r="J148" s="494" t="str">
        <f>VLOOKUP($E148,'[17]Gui chi Quynh'!$C$7:$E$387,3,0)</f>
        <v>A4</v>
      </c>
      <c r="K148" s="494">
        <f>VLOOKUP(J148,Sheet1!$B$2:$C$12,2,TRUE)</f>
        <v>7</v>
      </c>
      <c r="L148" s="494" t="str">
        <f>VLOOKUP(E148,'[18]Gui chi Quynh'!$C$7:$F$385,3,0)</f>
        <v>A4</v>
      </c>
      <c r="M148" s="494">
        <f>VLOOKUP(L148,Sheet1!$B$2:$C$12,2,TRUE)</f>
        <v>7</v>
      </c>
      <c r="N148" s="494" t="str">
        <f>VLOOKUP(E148,'[19]Gui chi Quynh'!$C$7:$E$391,3,0)</f>
        <v>A4</v>
      </c>
      <c r="O148" s="494">
        <f>VLOOKUP(N148,Sheet1!$B$2:$C$12,2,TRUE)</f>
        <v>7</v>
      </c>
      <c r="P148" s="494" t="str">
        <f>VLOOKUP(E148,'[20]Gui chi Quynh'!$C$7:$E$391,3,0)</f>
        <v>A4</v>
      </c>
      <c r="Q148" s="494">
        <f>VLOOKUP(P148,Sheet1!$B$2:$C$12,2,TRUE)</f>
        <v>7</v>
      </c>
      <c r="R148" s="494" t="str">
        <f>VLOOKUP($E148,'[21]Gui chi Quynh'!$C$7:$E$390,3,0)</f>
        <v>A4</v>
      </c>
      <c r="S148" s="494">
        <f>VLOOKUP(R148,Sheet1!$B$2:$C$12,2,TRUE)</f>
        <v>7</v>
      </c>
      <c r="T148" s="494" t="str">
        <f>VLOOKUP($E148,'[22]Gui chi Quynh'!$C$7:$E$390,3,0)</f>
        <v>A4</v>
      </c>
      <c r="U148" s="494">
        <f>VLOOKUP(T148,Sheet1!$B$2:$C$12,2,TRUE)</f>
        <v>7</v>
      </c>
      <c r="V148" s="494" t="str">
        <f>VLOOKUP($E148,'[23]Gui chi Quynh'!$C$7:$E$389,3,0)</f>
        <v>A4</v>
      </c>
      <c r="W148" s="494">
        <f>VLOOKUP(V148,Sheet1!$B$2:$C$12,2,TRUE)</f>
        <v>7</v>
      </c>
      <c r="X148" s="494" t="str">
        <f>VLOOKUP($E148,'[24]Gui chi Quynh'!$C$7:$E$389,3,0)</f>
        <v>A3</v>
      </c>
      <c r="Y148" s="494">
        <f>VLOOKUP(X148,Sheet1!$B$2:$C$12,2,TRUE)</f>
        <v>8</v>
      </c>
      <c r="Z148" s="494" t="str">
        <f>VLOOKUP($E148,'[25]Gui chi Quynh'!$C$7:$E$388,3,0)</f>
        <v>A3</v>
      </c>
      <c r="AA148" s="494">
        <f>VLOOKUP(Z148,Sheet1!$B$2:$C$12,2,TRUE)</f>
        <v>8</v>
      </c>
      <c r="AB148" s="494" t="str">
        <f>VLOOKUP($E148,'T5'!$E$9:$AH$337,24,0)</f>
        <v>A3</v>
      </c>
      <c r="AC148" s="494">
        <f>VLOOKUP(AB148,Sheet1!$B$2:$C$12,2,TRUE)</f>
        <v>8</v>
      </c>
      <c r="AD148" s="494"/>
      <c r="AE148" s="494" t="e">
        <f>VLOOKUP(AD148,Sheet1!$B$2:$C$12,2,TRUE)</f>
        <v>#N/A</v>
      </c>
      <c r="AF148" s="592"/>
      <c r="AG148" s="709">
        <f t="shared" si="29"/>
        <v>7.2727272727272725</v>
      </c>
      <c r="AH148" s="709" t="str">
        <f t="shared" si="24"/>
        <v>11A*</v>
      </c>
      <c r="AI148" s="709">
        <f t="shared" si="25"/>
        <v>0</v>
      </c>
      <c r="AJ148" s="683"/>
      <c r="AK148" s="494" t="str">
        <f t="shared" si="26"/>
        <v>Tốt</v>
      </c>
      <c r="AL148" s="494" t="str">
        <f>VLOOKUP($E148,'cac dv gui'!$C$161:$AD$188,25,0)</f>
        <v>Xuất sắc</v>
      </c>
      <c r="AM148" s="494" t="str">
        <f>VLOOKUP($E148,'cac dv gui'!$C$161:$AD$188,26,0)</f>
        <v>Tốt</v>
      </c>
      <c r="AN148" s="675"/>
      <c r="AO148" s="494"/>
      <c r="AP148" s="675"/>
      <c r="AQ148" s="494" t="str">
        <f t="shared" si="27"/>
        <v>Tốt</v>
      </c>
      <c r="AR148" s="675"/>
      <c r="AS148" s="675"/>
      <c r="AT148" s="494"/>
      <c r="AU148" s="684" t="s">
        <v>392</v>
      </c>
    </row>
    <row r="149" spans="1:47" s="684" customFormat="1" ht="24.95" customHeight="1" x14ac:dyDescent="0.25">
      <c r="A149" s="512" t="s">
        <v>1390</v>
      </c>
      <c r="B149" s="512">
        <f>COUNTIF($F$5:F149,F149)</f>
        <v>11</v>
      </c>
      <c r="C149" s="513" t="s">
        <v>985</v>
      </c>
      <c r="D149" s="552" t="s">
        <v>131</v>
      </c>
      <c r="E149" s="553" t="s">
        <v>570</v>
      </c>
      <c r="F149" s="494" t="s">
        <v>1607</v>
      </c>
      <c r="G149" s="494" t="s">
        <v>974</v>
      </c>
      <c r="H149" s="494" t="str">
        <f>VLOOKUP(E149,'[16]Gui chi Quynh'!$C$7:$E$387,3,0)</f>
        <v>A3</v>
      </c>
      <c r="I149" s="494">
        <f>VLOOKUP(H149,Sheet1!$B$2:$C$12,2,TRUE)</f>
        <v>8</v>
      </c>
      <c r="J149" s="494" t="str">
        <f>VLOOKUP($E149,'[17]Gui chi Quynh'!$C$7:$E$387,3,0)</f>
        <v>A4</v>
      </c>
      <c r="K149" s="494">
        <f>VLOOKUP(J149,Sheet1!$B$2:$C$12,2,TRUE)</f>
        <v>7</v>
      </c>
      <c r="L149" s="494" t="str">
        <f>VLOOKUP(E149,'[18]Gui chi Quynh'!$C$7:$F$385,3,0)</f>
        <v>A3</v>
      </c>
      <c r="M149" s="494">
        <f>VLOOKUP(L149,Sheet1!$B$2:$C$12,2,TRUE)</f>
        <v>8</v>
      </c>
      <c r="N149" s="494" t="str">
        <f>VLOOKUP(E149,'[19]Gui chi Quynh'!$C$7:$E$391,3,0)</f>
        <v>A4</v>
      </c>
      <c r="O149" s="494">
        <f>VLOOKUP(N149,Sheet1!$B$2:$C$12,2,TRUE)</f>
        <v>7</v>
      </c>
      <c r="P149" s="494" t="str">
        <f>VLOOKUP(E149,'[20]Gui chi Quynh'!$C$7:$E$391,3,0)</f>
        <v>A3</v>
      </c>
      <c r="Q149" s="494">
        <f>VLOOKUP(P149,Sheet1!$B$2:$C$12,2,TRUE)</f>
        <v>8</v>
      </c>
      <c r="R149" s="494" t="str">
        <f>VLOOKUP($E149,'[21]Gui chi Quynh'!$C$7:$E$390,3,0)</f>
        <v>A3</v>
      </c>
      <c r="S149" s="494">
        <f>VLOOKUP(R149,Sheet1!$B$2:$C$12,2,TRUE)</f>
        <v>8</v>
      </c>
      <c r="T149" s="494" t="str">
        <f>VLOOKUP($E149,'[22]Gui chi Quynh'!$C$7:$E$390,3,0)</f>
        <v>A4</v>
      </c>
      <c r="U149" s="494">
        <f>VLOOKUP(T149,Sheet1!$B$2:$C$12,2,TRUE)</f>
        <v>7</v>
      </c>
      <c r="V149" s="494" t="str">
        <f>VLOOKUP($E149,'[23]Gui chi Quynh'!$C$7:$E$389,3,0)</f>
        <v>A2</v>
      </c>
      <c r="W149" s="494">
        <f>VLOOKUP(V149,Sheet1!$B$2:$C$12,2,TRUE)</f>
        <v>9</v>
      </c>
      <c r="X149" s="494" t="str">
        <f>VLOOKUP($E149,'[24]Gui chi Quynh'!$C$7:$E$389,3,0)</f>
        <v>A2</v>
      </c>
      <c r="Y149" s="494">
        <f>VLOOKUP(X149,Sheet1!$B$2:$C$12,2,TRUE)</f>
        <v>9</v>
      </c>
      <c r="Z149" s="494" t="str">
        <f>VLOOKUP($E149,'[25]Gui chi Quynh'!$C$7:$E$388,3,0)</f>
        <v>A3</v>
      </c>
      <c r="AA149" s="494">
        <f>VLOOKUP(Z149,Sheet1!$B$2:$C$12,2,TRUE)</f>
        <v>8</v>
      </c>
      <c r="AB149" s="494" t="str">
        <f>VLOOKUP($E149,'T5'!$E$9:$AH$337,24,0)</f>
        <v>A3</v>
      </c>
      <c r="AC149" s="494">
        <f>VLOOKUP(AB149,Sheet1!$B$2:$C$12,2,TRUE)</f>
        <v>8</v>
      </c>
      <c r="AD149" s="494"/>
      <c r="AE149" s="494" t="e">
        <f>VLOOKUP(AD149,Sheet1!$B$2:$C$12,2,TRUE)</f>
        <v>#N/A</v>
      </c>
      <c r="AF149" s="592" t="str">
        <f>VLOOKUP($E149,'[26]Tong hop ket qua'!$E$19:$M$219,9,0)</f>
        <v>Khá</v>
      </c>
      <c r="AG149" s="709">
        <f t="shared" si="29"/>
        <v>7.9090909090909092</v>
      </c>
      <c r="AH149" s="709" t="str">
        <f t="shared" si="24"/>
        <v>11A*</v>
      </c>
      <c r="AI149" s="709">
        <f t="shared" si="25"/>
        <v>0</v>
      </c>
      <c r="AJ149" s="683"/>
      <c r="AK149" s="494" t="str">
        <f t="shared" si="26"/>
        <v>Tốt</v>
      </c>
      <c r="AL149" s="494" t="str">
        <f>VLOOKUP($E149,'cac dv gui'!$C$161:$AD$188,25,0)</f>
        <v>Tốt</v>
      </c>
      <c r="AM149" s="494" t="str">
        <f>VLOOKUP($E149,'cac dv gui'!$C$161:$AD$188,26,0)</f>
        <v>Tốt</v>
      </c>
      <c r="AN149" s="675"/>
      <c r="AO149" s="494"/>
      <c r="AP149" s="675"/>
      <c r="AQ149" s="494" t="str">
        <f t="shared" si="27"/>
        <v>Tốt</v>
      </c>
      <c r="AR149" s="675"/>
      <c r="AS149" s="675"/>
      <c r="AT149" s="494"/>
      <c r="AU149" s="684" t="s">
        <v>392</v>
      </c>
    </row>
    <row r="150" spans="1:47" s="684" customFormat="1" ht="24.95" customHeight="1" x14ac:dyDescent="0.25">
      <c r="A150" s="512" t="s">
        <v>1391</v>
      </c>
      <c r="B150" s="512">
        <f>COUNTIF($F$5:F150,F150)</f>
        <v>12</v>
      </c>
      <c r="C150" s="513" t="s">
        <v>985</v>
      </c>
      <c r="D150" s="552" t="s">
        <v>133</v>
      </c>
      <c r="E150" s="553" t="s">
        <v>572</v>
      </c>
      <c r="F150" s="494" t="s">
        <v>1607</v>
      </c>
      <c r="G150" s="494" t="s">
        <v>974</v>
      </c>
      <c r="H150" s="494" t="str">
        <f>VLOOKUP(E150,'[16]Gui chi Quynh'!$C$7:$E$387,3,0)</f>
        <v>A3</v>
      </c>
      <c r="I150" s="494">
        <f>VLOOKUP(H150,Sheet1!$B$2:$C$12,2,TRUE)</f>
        <v>8</v>
      </c>
      <c r="J150" s="494" t="str">
        <f>VLOOKUP($E150,'[17]Gui chi Quynh'!$C$7:$E$387,3,0)</f>
        <v>A4</v>
      </c>
      <c r="K150" s="494">
        <f>VLOOKUP(J150,Sheet1!$B$2:$C$12,2,TRUE)</f>
        <v>7</v>
      </c>
      <c r="L150" s="494" t="str">
        <f>VLOOKUP(E150,'[18]Gui chi Quynh'!$C$7:$F$385,3,0)</f>
        <v>A4</v>
      </c>
      <c r="M150" s="494">
        <f>VLOOKUP(L150,Sheet1!$B$2:$C$12,2,TRUE)</f>
        <v>7</v>
      </c>
      <c r="N150" s="494" t="str">
        <f>VLOOKUP(E150,'[19]Gui chi Quynh'!$C$7:$E$391,3,0)</f>
        <v>A4</v>
      </c>
      <c r="O150" s="494">
        <f>VLOOKUP(N150,Sheet1!$B$2:$C$12,2,TRUE)</f>
        <v>7</v>
      </c>
      <c r="P150" s="494" t="str">
        <f>VLOOKUP(E150,'[20]Gui chi Quynh'!$C$7:$E$391,3,0)</f>
        <v>A4</v>
      </c>
      <c r="Q150" s="494">
        <f>VLOOKUP(P150,Sheet1!$B$2:$C$12,2,TRUE)</f>
        <v>7</v>
      </c>
      <c r="R150" s="494" t="str">
        <f>VLOOKUP($E150,'[21]Gui chi Quynh'!$C$7:$E$390,3,0)</f>
        <v>A3</v>
      </c>
      <c r="S150" s="494">
        <f>VLOOKUP(R150,Sheet1!$B$2:$C$12,2,TRUE)</f>
        <v>8</v>
      </c>
      <c r="T150" s="494" t="str">
        <f>VLOOKUP($E150,'[22]Gui chi Quynh'!$C$7:$E$390,3,0)</f>
        <v>A4</v>
      </c>
      <c r="U150" s="494">
        <f>VLOOKUP(T150,Sheet1!$B$2:$C$12,2,TRUE)</f>
        <v>7</v>
      </c>
      <c r="V150" s="494" t="str">
        <f>VLOOKUP($E150,'[23]Gui chi Quynh'!$C$7:$E$389,3,0)</f>
        <v>A3</v>
      </c>
      <c r="W150" s="494">
        <f>VLOOKUP(V150,Sheet1!$B$2:$C$12,2,TRUE)</f>
        <v>8</v>
      </c>
      <c r="X150" s="494" t="str">
        <f>VLOOKUP($E150,'[24]Gui chi Quynh'!$C$7:$E$389,3,0)</f>
        <v>A3</v>
      </c>
      <c r="Y150" s="494">
        <f>VLOOKUP(X150,Sheet1!$B$2:$C$12,2,TRUE)</f>
        <v>8</v>
      </c>
      <c r="Z150" s="494" t="str">
        <f>VLOOKUP($E150,'[25]Gui chi Quynh'!$C$7:$E$388,3,0)</f>
        <v>A4</v>
      </c>
      <c r="AA150" s="494">
        <f>VLOOKUP(Z150,Sheet1!$B$2:$C$12,2,TRUE)</f>
        <v>7</v>
      </c>
      <c r="AB150" s="494" t="str">
        <f>VLOOKUP($E150,'T5'!$E$9:$AH$337,24,0)</f>
        <v>A4</v>
      </c>
      <c r="AC150" s="494">
        <f>VLOOKUP(AB150,Sheet1!$B$2:$C$12,2,TRUE)</f>
        <v>7</v>
      </c>
      <c r="AD150" s="494"/>
      <c r="AE150" s="494" t="e">
        <f>VLOOKUP(AD150,Sheet1!$B$2:$C$12,2,TRUE)</f>
        <v>#N/A</v>
      </c>
      <c r="AF150" s="592"/>
      <c r="AG150" s="709">
        <f t="shared" si="29"/>
        <v>7.3636363636363633</v>
      </c>
      <c r="AH150" s="709" t="str">
        <f t="shared" si="24"/>
        <v>11A*</v>
      </c>
      <c r="AI150" s="709">
        <f t="shared" si="25"/>
        <v>0</v>
      </c>
      <c r="AJ150" s="683"/>
      <c r="AK150" s="494" t="str">
        <f t="shared" si="26"/>
        <v>Tốt</v>
      </c>
      <c r="AL150" s="494" t="str">
        <f>VLOOKUP($E150,'cac dv gui'!$C$161:$AD$188,25,0)</f>
        <v>Tốt</v>
      </c>
      <c r="AM150" s="494" t="str">
        <f>VLOOKUP($E150,'cac dv gui'!$C$161:$AD$188,26,0)</f>
        <v>Tốt</v>
      </c>
      <c r="AN150" s="675"/>
      <c r="AO150" s="494"/>
      <c r="AP150" s="675"/>
      <c r="AQ150" s="494" t="str">
        <f t="shared" si="27"/>
        <v>Tốt</v>
      </c>
      <c r="AR150" s="675"/>
      <c r="AS150" s="675"/>
      <c r="AT150" s="494"/>
      <c r="AU150" s="684" t="s">
        <v>393</v>
      </c>
    </row>
    <row r="151" spans="1:47" s="684" customFormat="1" ht="24.95" customHeight="1" x14ac:dyDescent="0.25">
      <c r="A151" s="512" t="s">
        <v>1392</v>
      </c>
      <c r="B151" s="512">
        <f>COUNTIF($F$5:F151,F151)</f>
        <v>13</v>
      </c>
      <c r="C151" s="513" t="s">
        <v>985</v>
      </c>
      <c r="D151" s="552" t="s">
        <v>134</v>
      </c>
      <c r="E151" s="553" t="s">
        <v>573</v>
      </c>
      <c r="F151" s="494" t="s">
        <v>1607</v>
      </c>
      <c r="G151" s="494" t="s">
        <v>974</v>
      </c>
      <c r="H151" s="494" t="str">
        <f>VLOOKUP(E151,'[16]Gui chi Quynh'!$C$7:$E$387,3,0)</f>
        <v>A4</v>
      </c>
      <c r="I151" s="494">
        <f>VLOOKUP(H151,Sheet1!$B$2:$C$12,2,TRUE)</f>
        <v>7</v>
      </c>
      <c r="J151" s="494" t="str">
        <f>VLOOKUP($E151,'[17]Gui chi Quynh'!$C$7:$E$387,3,0)</f>
        <v>A4</v>
      </c>
      <c r="K151" s="494">
        <f>VLOOKUP(J151,Sheet1!$B$2:$C$12,2,TRUE)</f>
        <v>7</v>
      </c>
      <c r="L151" s="494" t="str">
        <f>VLOOKUP(E151,'[18]Gui chi Quynh'!$C$7:$F$385,3,0)</f>
        <v>A4</v>
      </c>
      <c r="M151" s="494">
        <f>VLOOKUP(L151,Sheet1!$B$2:$C$12,2,TRUE)</f>
        <v>7</v>
      </c>
      <c r="N151" s="494" t="str">
        <f>VLOOKUP(E151,'[19]Gui chi Quynh'!$C$7:$E$391,3,0)</f>
        <v>A4</v>
      </c>
      <c r="O151" s="494">
        <f>VLOOKUP(N151,Sheet1!$B$2:$C$12,2,TRUE)</f>
        <v>7</v>
      </c>
      <c r="P151" s="494" t="str">
        <f>VLOOKUP(E151,'[20]Gui chi Quynh'!$C$7:$E$391,3,0)</f>
        <v>A4</v>
      </c>
      <c r="Q151" s="494">
        <f>VLOOKUP(P151,Sheet1!$B$2:$C$12,2,TRUE)</f>
        <v>7</v>
      </c>
      <c r="R151" s="494" t="str">
        <f>VLOOKUP($E151,'[21]Gui chi Quynh'!$C$7:$E$390,3,0)</f>
        <v>A4</v>
      </c>
      <c r="S151" s="494">
        <f>VLOOKUP(R151,Sheet1!$B$2:$C$12,2,TRUE)</f>
        <v>7</v>
      </c>
      <c r="T151" s="494" t="str">
        <f>VLOOKUP($E151,'[22]Gui chi Quynh'!$C$7:$E$390,3,0)</f>
        <v>A4</v>
      </c>
      <c r="U151" s="494">
        <f>VLOOKUP(T151,Sheet1!$B$2:$C$12,2,TRUE)</f>
        <v>7</v>
      </c>
      <c r="V151" s="494" t="str">
        <f>VLOOKUP($E151,'[23]Gui chi Quynh'!$C$7:$E$389,3,0)</f>
        <v>A4</v>
      </c>
      <c r="W151" s="494">
        <f>VLOOKUP(V151,Sheet1!$B$2:$C$12,2,TRUE)</f>
        <v>7</v>
      </c>
      <c r="X151" s="494" t="str">
        <f>VLOOKUP($E151,'[24]Gui chi Quynh'!$C$7:$E$389,3,0)</f>
        <v>A4</v>
      </c>
      <c r="Y151" s="494">
        <f>VLOOKUP(X151,Sheet1!$B$2:$C$12,2,TRUE)</f>
        <v>7</v>
      </c>
      <c r="Z151" s="494" t="str">
        <f>VLOOKUP($E151,'[25]Gui chi Quynh'!$C$7:$E$388,3,0)</f>
        <v>A4</v>
      </c>
      <c r="AA151" s="494">
        <f>VLOOKUP(Z151,Sheet1!$B$2:$C$12,2,TRUE)</f>
        <v>7</v>
      </c>
      <c r="AB151" s="494" t="str">
        <f>VLOOKUP($E151,'T5'!$E$9:$AH$337,24,0)</f>
        <v>A4</v>
      </c>
      <c r="AC151" s="494">
        <f>VLOOKUP(AB151,Sheet1!$B$2:$C$12,2,TRUE)</f>
        <v>7</v>
      </c>
      <c r="AD151" s="494"/>
      <c r="AE151" s="494" t="e">
        <f>VLOOKUP(AD151,Sheet1!$B$2:$C$12,2,TRUE)</f>
        <v>#N/A</v>
      </c>
      <c r="AF151" s="592"/>
      <c r="AG151" s="709">
        <f t="shared" si="29"/>
        <v>7</v>
      </c>
      <c r="AH151" s="709" t="str">
        <f t="shared" si="24"/>
        <v>11A*</v>
      </c>
      <c r="AI151" s="709">
        <f t="shared" si="25"/>
        <v>0</v>
      </c>
      <c r="AJ151" s="683"/>
      <c r="AK151" s="494" t="str">
        <f t="shared" si="26"/>
        <v>Tốt</v>
      </c>
      <c r="AL151" s="494" t="str">
        <f>VLOOKUP($E151,'cac dv gui'!$C$161:$AD$188,25,0)</f>
        <v>Tốt</v>
      </c>
      <c r="AM151" s="494" t="str">
        <f>VLOOKUP($E151,'cac dv gui'!$C$161:$AD$188,26,0)</f>
        <v>Tốt</v>
      </c>
      <c r="AN151" s="675"/>
      <c r="AO151" s="494"/>
      <c r="AP151" s="675"/>
      <c r="AQ151" s="494" t="str">
        <f t="shared" si="27"/>
        <v>Tốt</v>
      </c>
      <c r="AR151" s="675"/>
      <c r="AS151" s="675"/>
      <c r="AT151" s="494"/>
      <c r="AU151" s="684" t="s">
        <v>393</v>
      </c>
    </row>
    <row r="152" spans="1:47" s="684" customFormat="1" ht="24.95" customHeight="1" x14ac:dyDescent="0.25">
      <c r="A152" s="512" t="s">
        <v>1393</v>
      </c>
      <c r="B152" s="512">
        <f>COUNTIF($F$5:F152,F152)</f>
        <v>14</v>
      </c>
      <c r="C152" s="513" t="s">
        <v>985</v>
      </c>
      <c r="D152" s="552" t="s">
        <v>135</v>
      </c>
      <c r="E152" s="553" t="s">
        <v>574</v>
      </c>
      <c r="F152" s="494" t="s">
        <v>1607</v>
      </c>
      <c r="G152" s="494" t="s">
        <v>974</v>
      </c>
      <c r="H152" s="494" t="str">
        <f>VLOOKUP(E152,'[16]Gui chi Quynh'!$C$7:$E$387,3,0)</f>
        <v>A4</v>
      </c>
      <c r="I152" s="494">
        <f>VLOOKUP(H152,Sheet1!$B$2:$C$12,2,TRUE)</f>
        <v>7</v>
      </c>
      <c r="J152" s="494" t="str">
        <f>VLOOKUP($E152,'[17]Gui chi Quynh'!$C$7:$E$387,3,0)</f>
        <v>A4</v>
      </c>
      <c r="K152" s="494">
        <f>VLOOKUP(J152,Sheet1!$B$2:$C$12,2,TRUE)</f>
        <v>7</v>
      </c>
      <c r="L152" s="494" t="str">
        <f>VLOOKUP(E152,'[18]Gui chi Quynh'!$C$7:$F$385,3,0)</f>
        <v>A4</v>
      </c>
      <c r="M152" s="494">
        <f>VLOOKUP(L152,Sheet1!$B$2:$C$12,2,TRUE)</f>
        <v>7</v>
      </c>
      <c r="N152" s="494" t="str">
        <f>VLOOKUP(E152,'[19]Gui chi Quynh'!$C$7:$E$391,3,0)</f>
        <v>A4</v>
      </c>
      <c r="O152" s="494">
        <f>VLOOKUP(N152,Sheet1!$B$2:$C$12,2,TRUE)</f>
        <v>7</v>
      </c>
      <c r="P152" s="494" t="str">
        <f>VLOOKUP(E152,'[20]Gui chi Quynh'!$C$7:$E$391,3,0)</f>
        <v>A4</v>
      </c>
      <c r="Q152" s="494">
        <f>VLOOKUP(P152,Sheet1!$B$2:$C$12,2,TRUE)</f>
        <v>7</v>
      </c>
      <c r="R152" s="494" t="str">
        <f>VLOOKUP($E152,'[21]Gui chi Quynh'!$C$7:$E$390,3,0)</f>
        <v>B1</v>
      </c>
      <c r="S152" s="494">
        <f>VLOOKUP(R152,Sheet1!$B$2:$C$12,2,TRUE)</f>
        <v>6</v>
      </c>
      <c r="T152" s="494" t="str">
        <f>VLOOKUP($E152,'[22]Gui chi Quynh'!$C$7:$E$390,3,0)</f>
        <v>B1</v>
      </c>
      <c r="U152" s="494">
        <f>VLOOKUP(T152,Sheet1!$B$2:$C$12,2,TRUE)</f>
        <v>6</v>
      </c>
      <c r="V152" s="494" t="str">
        <f>VLOOKUP($E152,'[23]Gui chi Quynh'!$C$7:$E$389,3,0)</f>
        <v>A4</v>
      </c>
      <c r="W152" s="494">
        <f>VLOOKUP(V152,Sheet1!$B$2:$C$12,2,TRUE)</f>
        <v>7</v>
      </c>
      <c r="X152" s="494" t="str">
        <f>VLOOKUP($E152,'[24]Gui chi Quynh'!$C$7:$E$389,3,0)</f>
        <v>C1</v>
      </c>
      <c r="Y152" s="494">
        <f>VLOOKUP(X152,Sheet1!$B$2:$C$12,2,TRUE)</f>
        <v>4</v>
      </c>
      <c r="Z152" s="494" t="str">
        <f>VLOOKUP($E152,'[25]Gui chi Quynh'!$C$7:$E$388,3,0)</f>
        <v>A4</v>
      </c>
      <c r="AA152" s="494">
        <f>VLOOKUP(Z152,Sheet1!$B$2:$C$12,2,TRUE)</f>
        <v>7</v>
      </c>
      <c r="AB152" s="494" t="str">
        <f>VLOOKUP($E152,'T5'!$E$9:$AH$337,24,0)</f>
        <v>A4</v>
      </c>
      <c r="AC152" s="494">
        <f>VLOOKUP(AB152,Sheet1!$B$2:$C$12,2,TRUE)</f>
        <v>7</v>
      </c>
      <c r="AD152" s="494"/>
      <c r="AE152" s="494" t="e">
        <f>VLOOKUP(AD152,Sheet1!$B$2:$C$12,2,TRUE)</f>
        <v>#N/A</v>
      </c>
      <c r="AF152" s="592"/>
      <c r="AG152" s="709">
        <f t="shared" si="29"/>
        <v>6.5454545454545459</v>
      </c>
      <c r="AH152" s="709" t="str">
        <f>LEFT((COUNTIF($H152:$AC152,"A*")&amp;"A*")&amp;" + "&amp;(COUNTIF($H152:$AC152,"B*")&amp;"B*")&amp;" + "&amp;(COUNTIF($H152:$AC152,"C*")&amp;"C*")&amp;" +  "&amp;(COUNTIF($H152:$AC152,"D")&amp;"D")&amp; " +  "&amp;(COUNTIF($H152:$AC152,"E")&amp;"E"),10)</f>
        <v xml:space="preserve">8A* + 2B* </v>
      </c>
      <c r="AI152" s="709">
        <f t="shared" si="25"/>
        <v>3</v>
      </c>
      <c r="AJ152" s="683"/>
      <c r="AK152" s="494" t="str">
        <f t="shared" si="26"/>
        <v>Tốt</v>
      </c>
      <c r="AL152" s="494" t="str">
        <f>VLOOKUP($E152,'cac dv gui'!$C$161:$AD$188,25,0)</f>
        <v>Tốt</v>
      </c>
      <c r="AM152" s="494" t="str">
        <f>VLOOKUP($E152,'cac dv gui'!$C$161:$AD$188,26,0)</f>
        <v>Tốt</v>
      </c>
      <c r="AN152" s="675"/>
      <c r="AO152" s="494"/>
      <c r="AP152" s="675"/>
      <c r="AQ152" s="494" t="str">
        <f t="shared" si="27"/>
        <v>Tốt</v>
      </c>
      <c r="AR152" s="675"/>
      <c r="AS152" s="675"/>
      <c r="AT152" s="494"/>
      <c r="AU152" s="684" t="s">
        <v>393</v>
      </c>
    </row>
    <row r="153" spans="1:47" s="684" customFormat="1" ht="24.95" customHeight="1" x14ac:dyDescent="0.25">
      <c r="A153" s="512" t="s">
        <v>1394</v>
      </c>
      <c r="B153" s="512">
        <f>COUNTIF($F$5:F153,F153)</f>
        <v>15</v>
      </c>
      <c r="C153" s="513" t="s">
        <v>985</v>
      </c>
      <c r="D153" s="552" t="s">
        <v>137</v>
      </c>
      <c r="E153" s="553" t="s">
        <v>575</v>
      </c>
      <c r="F153" s="494" t="s">
        <v>1607</v>
      </c>
      <c r="G153" s="494" t="s">
        <v>974</v>
      </c>
      <c r="H153" s="494" t="str">
        <f>VLOOKUP(E153,'[16]Gui chi Quynh'!$C$7:$E$387,3,0)</f>
        <v>A4</v>
      </c>
      <c r="I153" s="494">
        <f>VLOOKUP(H153,Sheet1!$B$2:$C$12,2,TRUE)</f>
        <v>7</v>
      </c>
      <c r="J153" s="494" t="str">
        <f>VLOOKUP($E153,'[17]Gui chi Quynh'!$C$7:$E$387,3,0)</f>
        <v>A4</v>
      </c>
      <c r="K153" s="494">
        <f>VLOOKUP(J153,Sheet1!$B$2:$C$12,2,TRUE)</f>
        <v>7</v>
      </c>
      <c r="L153" s="494" t="str">
        <f>VLOOKUP(E153,'[18]Gui chi Quynh'!$C$7:$F$385,3,0)</f>
        <v>A4</v>
      </c>
      <c r="M153" s="494">
        <f>VLOOKUP(L153,Sheet1!$B$2:$C$12,2,TRUE)</f>
        <v>7</v>
      </c>
      <c r="N153" s="494" t="str">
        <f>VLOOKUP(E153,'[19]Gui chi Quynh'!$C$7:$E$391,3,0)</f>
        <v>A4</v>
      </c>
      <c r="O153" s="494">
        <f>VLOOKUP(N153,Sheet1!$B$2:$C$12,2,TRUE)</f>
        <v>7</v>
      </c>
      <c r="P153" s="494" t="str">
        <f>VLOOKUP(E153,'[20]Gui chi Quynh'!$C$7:$E$391,3,0)</f>
        <v>A4</v>
      </c>
      <c r="Q153" s="494">
        <f>VLOOKUP(P153,Sheet1!$B$2:$C$12,2,TRUE)</f>
        <v>7</v>
      </c>
      <c r="R153" s="494" t="str">
        <f>VLOOKUP($E153,'[21]Gui chi Quynh'!$C$7:$E$390,3,0)</f>
        <v>A4</v>
      </c>
      <c r="S153" s="494">
        <f>VLOOKUP(R153,Sheet1!$B$2:$C$12,2,TRUE)</f>
        <v>7</v>
      </c>
      <c r="T153" s="494" t="str">
        <f>VLOOKUP($E153,'[22]Gui chi Quynh'!$C$7:$E$390,3,0)</f>
        <v>A4</v>
      </c>
      <c r="U153" s="494">
        <f>VLOOKUP(T153,Sheet1!$B$2:$C$12,2,TRUE)</f>
        <v>7</v>
      </c>
      <c r="V153" s="494" t="str">
        <f>VLOOKUP($E153,'[23]Gui chi Quynh'!$C$7:$E$389,3,0)</f>
        <v>A4</v>
      </c>
      <c r="W153" s="494">
        <f>VLOOKUP(V153,Sheet1!$B$2:$C$12,2,TRUE)</f>
        <v>7</v>
      </c>
      <c r="X153" s="494" t="str">
        <f>VLOOKUP($E153,'[24]Gui chi Quynh'!$C$7:$E$389,3,0)</f>
        <v>A4</v>
      </c>
      <c r="Y153" s="494">
        <f>VLOOKUP(X153,Sheet1!$B$2:$C$12,2,TRUE)</f>
        <v>7</v>
      </c>
      <c r="Z153" s="494" t="str">
        <f>VLOOKUP($E153,'[25]Gui chi Quynh'!$C$7:$E$388,3,0)</f>
        <v>A3</v>
      </c>
      <c r="AA153" s="494">
        <f>VLOOKUP(Z153,Sheet1!$B$2:$C$12,2,TRUE)</f>
        <v>8</v>
      </c>
      <c r="AB153" s="494" t="str">
        <f>VLOOKUP($E153,'T5'!$E$9:$AH$337,24,0)</f>
        <v>A4</v>
      </c>
      <c r="AC153" s="494">
        <f>VLOOKUP(AB153,Sheet1!$B$2:$C$12,2,TRUE)</f>
        <v>7</v>
      </c>
      <c r="AD153" s="494"/>
      <c r="AE153" s="494" t="e">
        <f>VLOOKUP(AD153,Sheet1!$B$2:$C$12,2,TRUE)</f>
        <v>#N/A</v>
      </c>
      <c r="AF153" s="592"/>
      <c r="AG153" s="709">
        <f t="shared" si="29"/>
        <v>7.0909090909090908</v>
      </c>
      <c r="AH153" s="709" t="str">
        <f t="shared" ref="AH153:AH158" si="30">LEFT((COUNTIF($H153:$AC153,"A*")&amp;"A*")&amp;" + "&amp;(COUNTIF($H153:$AC153,"B*")&amp;"B*")&amp;" + "&amp;(COUNTIF($H153:$AC153,"C*")&amp;"C*")&amp;" +  "&amp;(COUNTIF($H153:$AC153,"D")&amp;"D")&amp; " +  "&amp;(COUNTIF($H153:$AC153,"E")&amp;"E"),4)</f>
        <v>11A*</v>
      </c>
      <c r="AI153" s="709">
        <f t="shared" si="25"/>
        <v>0</v>
      </c>
      <c r="AJ153" s="683"/>
      <c r="AK153" s="494" t="str">
        <f t="shared" si="26"/>
        <v>Tốt</v>
      </c>
      <c r="AL153" s="494" t="str">
        <f>VLOOKUP($E153,'cac dv gui'!$C$161:$AD$188,25,0)</f>
        <v>Xuất sắc</v>
      </c>
      <c r="AM153" s="494" t="str">
        <f>VLOOKUP($E153,'cac dv gui'!$C$161:$AD$188,26,0)</f>
        <v>Tốt</v>
      </c>
      <c r="AN153" s="675"/>
      <c r="AO153" s="494"/>
      <c r="AP153" s="675"/>
      <c r="AQ153" s="494" t="str">
        <f t="shared" si="27"/>
        <v>Tốt</v>
      </c>
      <c r="AR153" s="675"/>
      <c r="AS153" s="675"/>
      <c r="AT153" s="494"/>
      <c r="AU153" s="684" t="s">
        <v>393</v>
      </c>
    </row>
    <row r="154" spans="1:47" s="684" customFormat="1" ht="24.95" customHeight="1" x14ac:dyDescent="0.25">
      <c r="A154" s="512" t="s">
        <v>1395</v>
      </c>
      <c r="B154" s="512">
        <f>COUNTIF($F$5:F154,F154)</f>
        <v>16</v>
      </c>
      <c r="C154" s="513" t="s">
        <v>985</v>
      </c>
      <c r="D154" s="552" t="s">
        <v>138</v>
      </c>
      <c r="E154" s="553" t="s">
        <v>576</v>
      </c>
      <c r="F154" s="494" t="s">
        <v>1607</v>
      </c>
      <c r="G154" s="494" t="s">
        <v>974</v>
      </c>
      <c r="H154" s="494" t="str">
        <f>VLOOKUP(E154,'[16]Gui chi Quynh'!$C$7:$E$387,3,0)</f>
        <v>A3</v>
      </c>
      <c r="I154" s="494">
        <f>VLOOKUP(H154,Sheet1!$B$2:$C$12,2,TRUE)</f>
        <v>8</v>
      </c>
      <c r="J154" s="494" t="str">
        <f>VLOOKUP($E154,'[17]Gui chi Quynh'!$C$7:$E$387,3,0)</f>
        <v>A4</v>
      </c>
      <c r="K154" s="494">
        <f>VLOOKUP(J154,Sheet1!$B$2:$C$12,2,TRUE)</f>
        <v>7</v>
      </c>
      <c r="L154" s="494" t="str">
        <f>VLOOKUP(E154,'[18]Gui chi Quynh'!$C$7:$F$385,3,0)</f>
        <v>A3</v>
      </c>
      <c r="M154" s="494">
        <f>VLOOKUP(L154,Sheet1!$B$2:$C$12,2,TRUE)</f>
        <v>8</v>
      </c>
      <c r="N154" s="494" t="str">
        <f>VLOOKUP(E154,'[19]Gui chi Quynh'!$C$7:$E$391,3,0)</f>
        <v>A3</v>
      </c>
      <c r="O154" s="494">
        <f>VLOOKUP(N154,Sheet1!$B$2:$C$12,2,TRUE)</f>
        <v>8</v>
      </c>
      <c r="P154" s="494" t="str">
        <f>VLOOKUP(E154,'[20]Gui chi Quynh'!$C$7:$E$391,3,0)</f>
        <v>A4</v>
      </c>
      <c r="Q154" s="494">
        <f>VLOOKUP(P154,Sheet1!$B$2:$C$12,2,TRUE)</f>
        <v>7</v>
      </c>
      <c r="R154" s="494" t="str">
        <f>VLOOKUP($E154,'[21]Gui chi Quynh'!$C$7:$E$390,3,0)</f>
        <v>A3</v>
      </c>
      <c r="S154" s="494">
        <f>VLOOKUP(R154,Sheet1!$B$2:$C$12,2,TRUE)</f>
        <v>8</v>
      </c>
      <c r="T154" s="494" t="str">
        <f>VLOOKUP($E154,'[22]Gui chi Quynh'!$C$7:$E$390,3,0)</f>
        <v>A3</v>
      </c>
      <c r="U154" s="494">
        <f>VLOOKUP(T154,Sheet1!$B$2:$C$12,2,TRUE)</f>
        <v>8</v>
      </c>
      <c r="V154" s="494" t="str">
        <f>VLOOKUP($E154,'[23]Gui chi Quynh'!$C$7:$E$389,3,0)</f>
        <v>A3</v>
      </c>
      <c r="W154" s="494">
        <f>VLOOKUP(V154,Sheet1!$B$2:$C$12,2,TRUE)</f>
        <v>8</v>
      </c>
      <c r="X154" s="494" t="str">
        <f>VLOOKUP($E154,'[24]Gui chi Quynh'!$C$7:$E$389,3,0)</f>
        <v>A3</v>
      </c>
      <c r="Y154" s="494">
        <f>VLOOKUP(X154,Sheet1!$B$2:$C$12,2,TRUE)</f>
        <v>8</v>
      </c>
      <c r="Z154" s="494" t="str">
        <f>VLOOKUP($E154,'[25]Gui chi Quynh'!$C$7:$E$388,3,0)</f>
        <v>A4</v>
      </c>
      <c r="AA154" s="494">
        <f>VLOOKUP(Z154,Sheet1!$B$2:$C$12,2,TRUE)</f>
        <v>7</v>
      </c>
      <c r="AB154" s="494" t="str">
        <f>VLOOKUP($E154,'T5'!$E$9:$AH$337,24,0)</f>
        <v>A4</v>
      </c>
      <c r="AC154" s="494">
        <f>VLOOKUP(AB154,Sheet1!$B$2:$C$12,2,TRUE)</f>
        <v>7</v>
      </c>
      <c r="AD154" s="494"/>
      <c r="AE154" s="494" t="e">
        <f>VLOOKUP(AD154,Sheet1!$B$2:$C$12,2,TRUE)</f>
        <v>#N/A</v>
      </c>
      <c r="AF154" s="592"/>
      <c r="AG154" s="709">
        <f t="shared" si="29"/>
        <v>7.6363636363636367</v>
      </c>
      <c r="AH154" s="709" t="str">
        <f t="shared" si="30"/>
        <v>11A*</v>
      </c>
      <c r="AI154" s="709">
        <f t="shared" si="25"/>
        <v>0</v>
      </c>
      <c r="AJ154" s="683"/>
      <c r="AK154" s="494" t="str">
        <f t="shared" si="26"/>
        <v>Tốt</v>
      </c>
      <c r="AL154" s="494" t="str">
        <f>VLOOKUP($E154,'cac dv gui'!$C$161:$AD$188,25,0)</f>
        <v>Xuất sắc</v>
      </c>
      <c r="AM154" s="494" t="str">
        <f>VLOOKUP($E154,'cac dv gui'!$C$161:$AD$188,26,0)</f>
        <v>Tốt</v>
      </c>
      <c r="AN154" s="675"/>
      <c r="AO154" s="494"/>
      <c r="AP154" s="675"/>
      <c r="AQ154" s="494" t="str">
        <f t="shared" si="27"/>
        <v>Tốt</v>
      </c>
      <c r="AR154" s="675"/>
      <c r="AS154" s="675"/>
      <c r="AT154" s="494"/>
      <c r="AU154" s="684" t="s">
        <v>393</v>
      </c>
    </row>
    <row r="155" spans="1:47" s="684" customFormat="1" ht="24.95" customHeight="1" x14ac:dyDescent="0.25">
      <c r="A155" s="512" t="s">
        <v>1396</v>
      </c>
      <c r="B155" s="512">
        <f>COUNTIF($F$5:F155,F155)</f>
        <v>17</v>
      </c>
      <c r="C155" s="513" t="s">
        <v>985</v>
      </c>
      <c r="D155" s="552" t="s">
        <v>139</v>
      </c>
      <c r="E155" s="553" t="s">
        <v>577</v>
      </c>
      <c r="F155" s="494" t="s">
        <v>1607</v>
      </c>
      <c r="G155" s="494" t="s">
        <v>974</v>
      </c>
      <c r="H155" s="494" t="str">
        <f>VLOOKUP(E155,'[16]Gui chi Quynh'!$C$7:$E$387,3,0)</f>
        <v>A3</v>
      </c>
      <c r="I155" s="494">
        <f>VLOOKUP(H155,Sheet1!$B$2:$C$12,2,TRUE)</f>
        <v>8</v>
      </c>
      <c r="J155" s="494" t="str">
        <f>VLOOKUP($E155,'[17]Gui chi Quynh'!$C$7:$E$387,3,0)</f>
        <v>A4</v>
      </c>
      <c r="K155" s="494">
        <f>VLOOKUP(J155,Sheet1!$B$2:$C$12,2,TRUE)</f>
        <v>7</v>
      </c>
      <c r="L155" s="494" t="str">
        <f>VLOOKUP(E155,'[18]Gui chi Quynh'!$C$7:$F$385,3,0)</f>
        <v>A4</v>
      </c>
      <c r="M155" s="494">
        <f>VLOOKUP(L155,Sheet1!$B$2:$C$12,2,TRUE)</f>
        <v>7</v>
      </c>
      <c r="N155" s="494" t="str">
        <f>VLOOKUP(E155,'[19]Gui chi Quynh'!$C$7:$E$391,3,0)</f>
        <v>A4</v>
      </c>
      <c r="O155" s="494">
        <f>VLOOKUP(N155,Sheet1!$B$2:$C$12,2,TRUE)</f>
        <v>7</v>
      </c>
      <c r="P155" s="494" t="str">
        <f>VLOOKUP(E155,'[20]Gui chi Quynh'!$C$7:$E$391,3,0)</f>
        <v>A4</v>
      </c>
      <c r="Q155" s="494">
        <f>VLOOKUP(P155,Sheet1!$B$2:$C$12,2,TRUE)</f>
        <v>7</v>
      </c>
      <c r="R155" s="494" t="str">
        <f>VLOOKUP($E155,'[21]Gui chi Quynh'!$C$7:$E$390,3,0)</f>
        <v>A4</v>
      </c>
      <c r="S155" s="494">
        <f>VLOOKUP(R155,Sheet1!$B$2:$C$12,2,TRUE)</f>
        <v>7</v>
      </c>
      <c r="T155" s="494" t="str">
        <f>VLOOKUP($E155,'[22]Gui chi Quynh'!$C$7:$E$390,3,0)</f>
        <v>A4</v>
      </c>
      <c r="U155" s="494">
        <f>VLOOKUP(T155,Sheet1!$B$2:$C$12,2,TRUE)</f>
        <v>7</v>
      </c>
      <c r="V155" s="494" t="str">
        <f>VLOOKUP($E155,'[23]Gui chi Quynh'!$C$7:$E$389,3,0)</f>
        <v>A4</v>
      </c>
      <c r="W155" s="494">
        <f>VLOOKUP(V155,Sheet1!$B$2:$C$12,2,TRUE)</f>
        <v>7</v>
      </c>
      <c r="X155" s="494" t="str">
        <f>VLOOKUP($E155,'[24]Gui chi Quynh'!$C$7:$E$389,3,0)</f>
        <v>A3</v>
      </c>
      <c r="Y155" s="494">
        <f>VLOOKUP(X155,Sheet1!$B$2:$C$12,2,TRUE)</f>
        <v>8</v>
      </c>
      <c r="Z155" s="494" t="str">
        <f>VLOOKUP($E155,'[25]Gui chi Quynh'!$C$7:$E$388,3,0)</f>
        <v>A3</v>
      </c>
      <c r="AA155" s="494">
        <f>VLOOKUP(Z155,Sheet1!$B$2:$C$12,2,TRUE)</f>
        <v>8</v>
      </c>
      <c r="AB155" s="494" t="str">
        <f>VLOOKUP($E155,'T5'!$E$9:$AH$337,24,0)</f>
        <v>A4</v>
      </c>
      <c r="AC155" s="494">
        <f>VLOOKUP(AB155,Sheet1!$B$2:$C$12,2,TRUE)</f>
        <v>7</v>
      </c>
      <c r="AD155" s="494"/>
      <c r="AE155" s="494" t="e">
        <f>VLOOKUP(AD155,Sheet1!$B$2:$C$12,2,TRUE)</f>
        <v>#N/A</v>
      </c>
      <c r="AF155" s="592"/>
      <c r="AG155" s="709">
        <f t="shared" si="29"/>
        <v>7.2727272727272725</v>
      </c>
      <c r="AH155" s="709" t="str">
        <f t="shared" si="30"/>
        <v>11A*</v>
      </c>
      <c r="AI155" s="709">
        <f t="shared" si="25"/>
        <v>0</v>
      </c>
      <c r="AJ155" s="683"/>
      <c r="AK155" s="494" t="str">
        <f t="shared" si="26"/>
        <v>Tốt</v>
      </c>
      <c r="AL155" s="494" t="str">
        <f>VLOOKUP($E155,'cac dv gui'!$C$161:$AD$188,25,0)</f>
        <v>Tốt</v>
      </c>
      <c r="AM155" s="494" t="str">
        <f>VLOOKUP($E155,'cac dv gui'!$C$161:$AD$188,26,0)</f>
        <v>Tốt</v>
      </c>
      <c r="AN155" s="675"/>
      <c r="AO155" s="494"/>
      <c r="AP155" s="675"/>
      <c r="AQ155" s="494" t="str">
        <f t="shared" si="27"/>
        <v>Tốt</v>
      </c>
      <c r="AR155" s="675"/>
      <c r="AS155" s="675"/>
      <c r="AT155" s="494"/>
      <c r="AU155" s="684" t="s">
        <v>393</v>
      </c>
    </row>
    <row r="156" spans="1:47" s="684" customFormat="1" ht="24.95" customHeight="1" x14ac:dyDescent="0.25">
      <c r="A156" s="512" t="s">
        <v>1397</v>
      </c>
      <c r="B156" s="512">
        <f>COUNTIF($F$5:F156,F156)</f>
        <v>18</v>
      </c>
      <c r="C156" s="513" t="s">
        <v>984</v>
      </c>
      <c r="D156" s="552" t="s">
        <v>111</v>
      </c>
      <c r="E156" s="553" t="s">
        <v>578</v>
      </c>
      <c r="F156" s="494" t="s">
        <v>1607</v>
      </c>
      <c r="G156" s="494" t="s">
        <v>974</v>
      </c>
      <c r="H156" s="494" t="str">
        <f>VLOOKUP(E156,'[16]Gui chi Quynh'!$C$7:$E$387,3,0)</f>
        <v>A4</v>
      </c>
      <c r="I156" s="494">
        <f>VLOOKUP(H156,Sheet1!$B$2:$C$12,2,TRUE)</f>
        <v>7</v>
      </c>
      <c r="J156" s="494" t="str">
        <f>VLOOKUP($E156,'[17]Gui chi Quynh'!$C$7:$E$387,3,0)</f>
        <v>A4</v>
      </c>
      <c r="K156" s="494">
        <f>VLOOKUP(J156,Sheet1!$B$2:$C$12,2,TRUE)</f>
        <v>7</v>
      </c>
      <c r="L156" s="494" t="str">
        <f>VLOOKUP(E156,'[18]Gui chi Quynh'!$C$7:$F$385,3,0)</f>
        <v>A4</v>
      </c>
      <c r="M156" s="494">
        <f>VLOOKUP(L156,Sheet1!$B$2:$C$12,2,TRUE)</f>
        <v>7</v>
      </c>
      <c r="N156" s="494" t="str">
        <f>VLOOKUP(E156,'[19]Gui chi Quynh'!$C$7:$E$391,3,0)</f>
        <v>A4</v>
      </c>
      <c r="O156" s="494">
        <f>VLOOKUP(N156,Sheet1!$B$2:$C$12,2,TRUE)</f>
        <v>7</v>
      </c>
      <c r="P156" s="494" t="str">
        <f>VLOOKUP(E156,'[20]Gui chi Quynh'!$C$7:$E$391,3,0)</f>
        <v>A4</v>
      </c>
      <c r="Q156" s="494">
        <f>VLOOKUP(P156,Sheet1!$B$2:$C$12,2,TRUE)</f>
        <v>7</v>
      </c>
      <c r="R156" s="494" t="str">
        <f>VLOOKUP($E156,'[21]Gui chi Quynh'!$C$7:$E$390,3,0)</f>
        <v>A4</v>
      </c>
      <c r="S156" s="494">
        <f>VLOOKUP(R156,Sheet1!$B$2:$C$12,2,TRUE)</f>
        <v>7</v>
      </c>
      <c r="T156" s="494" t="str">
        <f>VLOOKUP($E156,'[22]Gui chi Quynh'!$C$7:$E$390,3,0)</f>
        <v>A4</v>
      </c>
      <c r="U156" s="494">
        <f>VLOOKUP(T156,Sheet1!$B$2:$C$12,2,TRUE)</f>
        <v>7</v>
      </c>
      <c r="V156" s="494" t="str">
        <f>VLOOKUP($E156,'[23]Gui chi Quynh'!$C$7:$E$389,3,0)</f>
        <v>A4</v>
      </c>
      <c r="W156" s="494">
        <f>VLOOKUP(V156,Sheet1!$B$2:$C$12,2,TRUE)</f>
        <v>7</v>
      </c>
      <c r="X156" s="494" t="str">
        <f>VLOOKUP($E156,'[24]Gui chi Quynh'!$C$7:$E$389,3,0)</f>
        <v>A4</v>
      </c>
      <c r="Y156" s="494">
        <f>VLOOKUP(X156,Sheet1!$B$2:$C$12,2,TRUE)</f>
        <v>7</v>
      </c>
      <c r="Z156" s="494" t="str">
        <f>VLOOKUP($E156,'[25]Gui chi Quynh'!$C$7:$E$388,3,0)</f>
        <v>A4</v>
      </c>
      <c r="AA156" s="494">
        <f>VLOOKUP(Z156,Sheet1!$B$2:$C$12,2,TRUE)</f>
        <v>7</v>
      </c>
      <c r="AB156" s="494" t="str">
        <f>VLOOKUP($E156,'T5'!$E$9:$AH$337,24,0)</f>
        <v>A4</v>
      </c>
      <c r="AC156" s="494">
        <f>VLOOKUP(AB156,Sheet1!$B$2:$C$12,2,TRUE)</f>
        <v>7</v>
      </c>
      <c r="AD156" s="494"/>
      <c r="AE156" s="494" t="e">
        <f>VLOOKUP(AD156,Sheet1!$B$2:$C$12,2,TRUE)</f>
        <v>#N/A</v>
      </c>
      <c r="AF156" s="592"/>
      <c r="AG156" s="709">
        <f t="shared" si="29"/>
        <v>7</v>
      </c>
      <c r="AH156" s="709" t="str">
        <f t="shared" si="30"/>
        <v>11A*</v>
      </c>
      <c r="AI156" s="709">
        <f t="shared" si="25"/>
        <v>0</v>
      </c>
      <c r="AJ156" s="683"/>
      <c r="AK156" s="494" t="str">
        <f t="shared" si="26"/>
        <v>Tốt</v>
      </c>
      <c r="AL156" s="494" t="str">
        <f>VLOOKUP($E156,'cac dv gui'!$C$161:$AD$188,25,0)</f>
        <v>Tốt</v>
      </c>
      <c r="AM156" s="494" t="str">
        <f>VLOOKUP($E156,'cac dv gui'!$C$161:$AD$188,26,0)</f>
        <v>Tốt</v>
      </c>
      <c r="AN156" s="675"/>
      <c r="AO156" s="494"/>
      <c r="AP156" s="675"/>
      <c r="AQ156" s="494" t="str">
        <f t="shared" si="27"/>
        <v>Tốt</v>
      </c>
      <c r="AR156" s="675"/>
      <c r="AS156" s="675"/>
      <c r="AT156" s="494"/>
      <c r="AU156" s="684" t="s">
        <v>393</v>
      </c>
    </row>
    <row r="157" spans="1:47" s="684" customFormat="1" ht="24.95" customHeight="1" x14ac:dyDescent="0.25">
      <c r="A157" s="512" t="s">
        <v>1398</v>
      </c>
      <c r="B157" s="512">
        <f>COUNTIF($F$5:F47,F157)</f>
        <v>0</v>
      </c>
      <c r="C157" s="513" t="s">
        <v>984</v>
      </c>
      <c r="D157" s="552" t="s">
        <v>140</v>
      </c>
      <c r="E157" s="553" t="s">
        <v>568</v>
      </c>
      <c r="F157" s="494" t="s">
        <v>1607</v>
      </c>
      <c r="G157" s="494" t="s">
        <v>974</v>
      </c>
      <c r="H157" s="494" t="str">
        <f>VLOOKUP(E157,'[16]Gui chi Quynh'!$C$7:$E$387,3,0)</f>
        <v>A4</v>
      </c>
      <c r="I157" s="494">
        <f>VLOOKUP(H157,Sheet1!$B$2:$C$12,2,TRUE)</f>
        <v>7</v>
      </c>
      <c r="J157" s="494" t="str">
        <f>VLOOKUP($E157,'[17]Gui chi Quynh'!$C$7:$E$387,3,0)</f>
        <v>A4</v>
      </c>
      <c r="K157" s="494">
        <f>VLOOKUP(J157,Sheet1!$B$2:$C$12,2,TRUE)</f>
        <v>7</v>
      </c>
      <c r="L157" s="494" t="str">
        <f>VLOOKUP(E157,'[18]Gui chi Quynh'!$C$7:$F$385,3,0)</f>
        <v>A4</v>
      </c>
      <c r="M157" s="494">
        <f>VLOOKUP(L157,Sheet1!$B$2:$C$12,2,TRUE)</f>
        <v>7</v>
      </c>
      <c r="N157" s="494" t="str">
        <f>VLOOKUP(E157,'[19]Gui chi Quynh'!$C$7:$E$391,3,0)</f>
        <v>A4</v>
      </c>
      <c r="O157" s="494">
        <f>VLOOKUP(N157,Sheet1!$B$2:$C$12,2,TRUE)</f>
        <v>7</v>
      </c>
      <c r="P157" s="494" t="str">
        <f>VLOOKUP(E157,'[20]Gui chi Quynh'!$C$7:$E$391,3,0)</f>
        <v>A4</v>
      </c>
      <c r="Q157" s="494">
        <f>VLOOKUP(P157,Sheet1!$B$2:$C$12,2,TRUE)</f>
        <v>7</v>
      </c>
      <c r="R157" s="494" t="str">
        <f>VLOOKUP($E157,'[21]Gui chi Quynh'!$C$7:$E$390,3,0)</f>
        <v>A4</v>
      </c>
      <c r="S157" s="494">
        <f>VLOOKUP(R157,Sheet1!$B$2:$C$12,2,TRUE)</f>
        <v>7</v>
      </c>
      <c r="T157" s="494" t="str">
        <f>VLOOKUP($E157,'[22]Gui chi Quynh'!$C$7:$E$390,3,0)</f>
        <v>A4</v>
      </c>
      <c r="U157" s="494">
        <f>VLOOKUP(T157,Sheet1!$B$2:$C$12,2,TRUE)</f>
        <v>7</v>
      </c>
      <c r="V157" s="494" t="str">
        <f>VLOOKUP($E157,'[23]Gui chi Quynh'!$C$7:$E$389,3,0)</f>
        <v>A4</v>
      </c>
      <c r="W157" s="494">
        <f>VLOOKUP(V157,Sheet1!$B$2:$C$12,2,TRUE)</f>
        <v>7</v>
      </c>
      <c r="X157" s="494" t="str">
        <f>VLOOKUP($E157,'[24]Gui chi Quynh'!$C$7:$E$389,3,0)</f>
        <v>A4</v>
      </c>
      <c r="Y157" s="494">
        <f>VLOOKUP(X157,Sheet1!$B$2:$C$12,2,TRUE)</f>
        <v>7</v>
      </c>
      <c r="Z157" s="494" t="str">
        <f>VLOOKUP($E157,'[25]Gui chi Quynh'!$C$7:$E$388,3,0)</f>
        <v>A4</v>
      </c>
      <c r="AA157" s="494">
        <f>VLOOKUP(Z157,Sheet1!$B$2:$C$12,2,TRUE)</f>
        <v>7</v>
      </c>
      <c r="AB157" s="494" t="str">
        <f>VLOOKUP($E157,'T5'!$E$9:$AH$337,24,0)</f>
        <v>A4</v>
      </c>
      <c r="AC157" s="494">
        <f>VLOOKUP(AB157,Sheet1!$B$2:$C$12,2,TRUE)</f>
        <v>7</v>
      </c>
      <c r="AD157" s="494"/>
      <c r="AE157" s="494" t="e">
        <f>VLOOKUP(AD157,Sheet1!$B$2:$C$12,2,TRUE)</f>
        <v>#N/A</v>
      </c>
      <c r="AF157" s="592"/>
      <c r="AG157" s="709">
        <f t="shared" si="29"/>
        <v>7</v>
      </c>
      <c r="AH157" s="709" t="str">
        <f t="shared" si="30"/>
        <v>11A*</v>
      </c>
      <c r="AI157" s="709">
        <f t="shared" si="25"/>
        <v>0</v>
      </c>
      <c r="AJ157" s="683"/>
      <c r="AK157" s="494" t="str">
        <f t="shared" si="26"/>
        <v>Tốt</v>
      </c>
      <c r="AL157" s="494" t="str">
        <f>VLOOKUP($E157,'cac dv gui'!$C$161:$AD$188,25,0)</f>
        <v>Tốt</v>
      </c>
      <c r="AM157" s="494" t="str">
        <f>VLOOKUP($E157,'cac dv gui'!$C$161:$AD$188,26,0)</f>
        <v>Tốt</v>
      </c>
      <c r="AN157" s="675"/>
      <c r="AO157" s="494"/>
      <c r="AP157" s="675"/>
      <c r="AQ157" s="494" t="str">
        <f t="shared" si="27"/>
        <v>Tốt</v>
      </c>
      <c r="AR157" s="675"/>
      <c r="AS157" s="675"/>
      <c r="AT157" s="494"/>
      <c r="AU157" s="684" t="s">
        <v>393</v>
      </c>
    </row>
    <row r="158" spans="1:47" s="684" customFormat="1" ht="42" customHeight="1" x14ac:dyDescent="0.25">
      <c r="A158" s="512" t="s">
        <v>1399</v>
      </c>
      <c r="B158" s="512">
        <f>COUNTIF($F$5:F158,F158)</f>
        <v>20</v>
      </c>
      <c r="C158" s="513" t="s">
        <v>985</v>
      </c>
      <c r="D158" s="552" t="s">
        <v>142</v>
      </c>
      <c r="E158" s="553" t="s">
        <v>579</v>
      </c>
      <c r="F158" s="494" t="s">
        <v>1607</v>
      </c>
      <c r="G158" s="494" t="s">
        <v>974</v>
      </c>
      <c r="H158" s="494" t="str">
        <f>VLOOKUP(E158,'[16]Gui chi Quynh'!$C$7:$E$387,3,0)</f>
        <v>A3</v>
      </c>
      <c r="I158" s="494">
        <f>VLOOKUP(H158,Sheet1!$B$2:$C$12,2,TRUE)</f>
        <v>8</v>
      </c>
      <c r="J158" s="494" t="str">
        <f>VLOOKUP($E158,'[17]Gui chi Quynh'!$C$7:$E$387,3,0)</f>
        <v>A4</v>
      </c>
      <c r="K158" s="494">
        <f>VLOOKUP(J158,Sheet1!$B$2:$C$12,2,TRUE)</f>
        <v>7</v>
      </c>
      <c r="L158" s="494" t="str">
        <f>VLOOKUP(E158,'[18]Gui chi Quynh'!$C$7:$F$385,3,0)</f>
        <v>A3</v>
      </c>
      <c r="M158" s="494">
        <f>VLOOKUP(L158,Sheet1!$B$2:$C$12,2,TRUE)</f>
        <v>8</v>
      </c>
      <c r="N158" s="494" t="str">
        <f>VLOOKUP(E158,'[19]Gui chi Quynh'!$C$7:$E$391,3,0)</f>
        <v>A3</v>
      </c>
      <c r="O158" s="494">
        <f>VLOOKUP(N158,Sheet1!$B$2:$C$12,2,TRUE)</f>
        <v>8</v>
      </c>
      <c r="P158" s="494" t="str">
        <f>VLOOKUP(E158,'[20]Gui chi Quynh'!$C$7:$E$391,3,0)</f>
        <v>A3</v>
      </c>
      <c r="Q158" s="494">
        <f>VLOOKUP(P158,Sheet1!$B$2:$C$12,2,TRUE)</f>
        <v>8</v>
      </c>
      <c r="R158" s="494" t="str">
        <f>VLOOKUP($E158,'[21]Gui chi Quynh'!$C$7:$E$390,3,0)</f>
        <v>A4</v>
      </c>
      <c r="S158" s="494">
        <f>VLOOKUP(R158,Sheet1!$B$2:$C$12,2,TRUE)</f>
        <v>7</v>
      </c>
      <c r="T158" s="494" t="str">
        <f>VLOOKUP($E158,'[22]Gui chi Quynh'!$C$7:$E$390,3,0)</f>
        <v>A4</v>
      </c>
      <c r="U158" s="494">
        <f>VLOOKUP(T158,Sheet1!$B$2:$C$12,2,TRUE)</f>
        <v>7</v>
      </c>
      <c r="V158" s="494" t="str">
        <f>VLOOKUP($E158,'[23]Gui chi Quynh'!$C$7:$E$389,3,0)</f>
        <v>A2</v>
      </c>
      <c r="W158" s="494">
        <f>VLOOKUP(V158,Sheet1!$B$2:$C$12,2,TRUE)</f>
        <v>9</v>
      </c>
      <c r="X158" s="494" t="str">
        <f>VLOOKUP($E158,'[24]Gui chi Quynh'!$C$7:$E$389,3,0)</f>
        <v>A2</v>
      </c>
      <c r="Y158" s="494">
        <f>VLOOKUP(X158,Sheet1!$B$2:$C$12,2,TRUE)</f>
        <v>9</v>
      </c>
      <c r="Z158" s="494" t="str">
        <f>VLOOKUP($E158,'[25]Gui chi Quynh'!$C$7:$E$388,3,0)</f>
        <v>A3</v>
      </c>
      <c r="AA158" s="494">
        <f>VLOOKUP(Z158,Sheet1!$B$2:$C$12,2,TRUE)</f>
        <v>8</v>
      </c>
      <c r="AB158" s="494" t="str">
        <f>VLOOKUP($E158,'T5'!$E$9:$AH$337,24,0)</f>
        <v>A3</v>
      </c>
      <c r="AC158" s="494">
        <f>VLOOKUP(AB158,Sheet1!$B$2:$C$12,2,TRUE)</f>
        <v>8</v>
      </c>
      <c r="AD158" s="494"/>
      <c r="AE158" s="494" t="e">
        <f>VLOOKUP(AD158,Sheet1!$B$2:$C$12,2,TRUE)</f>
        <v>#N/A</v>
      </c>
      <c r="AF158" s="592"/>
      <c r="AG158" s="709">
        <f t="shared" si="29"/>
        <v>7.9090909090909092</v>
      </c>
      <c r="AH158" s="709" t="str">
        <f t="shared" si="30"/>
        <v>11A*</v>
      </c>
      <c r="AI158" s="709">
        <f t="shared" si="25"/>
        <v>0</v>
      </c>
      <c r="AJ158" s="683"/>
      <c r="AK158" s="494" t="str">
        <f t="shared" si="26"/>
        <v>Tốt</v>
      </c>
      <c r="AL158" s="494" t="str">
        <f>VLOOKUP($E158,'cac dv gui'!$C$161:$AD$188,25,0)</f>
        <v>Xuất sắc</v>
      </c>
      <c r="AM158" s="494" t="str">
        <f>VLOOKUP($E158,'cac dv gui'!$C$161:$AD$188,26,0)</f>
        <v>Tốt</v>
      </c>
      <c r="AN158" s="675"/>
      <c r="AO158" s="494"/>
      <c r="AP158" s="675"/>
      <c r="AQ158" s="494" t="str">
        <f t="shared" si="27"/>
        <v>Tốt</v>
      </c>
      <c r="AR158" s="675"/>
      <c r="AS158" s="675"/>
      <c r="AT158" s="494"/>
      <c r="AU158" s="684" t="s">
        <v>392</v>
      </c>
    </row>
    <row r="159" spans="1:47" s="684" customFormat="1" ht="51.75" customHeight="1" x14ac:dyDescent="0.25">
      <c r="A159" s="512" t="s">
        <v>1400</v>
      </c>
      <c r="B159" s="512">
        <f>COUNTIF($F$5:F159,F159)</f>
        <v>21</v>
      </c>
      <c r="C159" s="513" t="s">
        <v>984</v>
      </c>
      <c r="D159" s="552" t="s">
        <v>143</v>
      </c>
      <c r="E159" s="841" t="s">
        <v>580</v>
      </c>
      <c r="F159" s="494" t="s">
        <v>1607</v>
      </c>
      <c r="G159" s="494" t="s">
        <v>974</v>
      </c>
      <c r="H159" s="494" t="str">
        <f>VLOOKUP(E159,'[16]Gui chi Quynh'!$C$7:$E$387,3,0)</f>
        <v>A4</v>
      </c>
      <c r="I159" s="494">
        <f>VLOOKUP(H159,Sheet1!$B$2:$C$12,2,TRUE)</f>
        <v>7</v>
      </c>
      <c r="J159" s="494" t="str">
        <f>VLOOKUP($E159,'[17]Gui chi Quynh'!$C$7:$E$387,3,0)</f>
        <v>A4</v>
      </c>
      <c r="K159" s="494">
        <f>VLOOKUP(J159,Sheet1!$B$2:$C$12,2,TRUE)</f>
        <v>7</v>
      </c>
      <c r="L159" s="494" t="str">
        <f>VLOOKUP(E159,'[18]Gui chi Quynh'!$C$7:$F$385,3,0)</f>
        <v>A4</v>
      </c>
      <c r="M159" s="494">
        <f>VLOOKUP(L159,Sheet1!$B$2:$C$12,2,TRUE)</f>
        <v>7</v>
      </c>
      <c r="N159" s="494" t="str">
        <f>VLOOKUP(E159,'[19]Gui chi Quynh'!$C$7:$E$391,3,0)</f>
        <v>A4</v>
      </c>
      <c r="O159" s="494">
        <f>VLOOKUP(N159,Sheet1!$B$2:$C$12,2,TRUE)</f>
        <v>7</v>
      </c>
      <c r="P159" s="494" t="str">
        <f>VLOOKUP(E159,'[20]Gui chi Quynh'!$C$7:$E$391,3,0)</f>
        <v>A4</v>
      </c>
      <c r="Q159" s="494">
        <f>VLOOKUP(P159,Sheet1!$B$2:$C$12,2,TRUE)</f>
        <v>7</v>
      </c>
      <c r="R159" s="494" t="str">
        <f>VLOOKUP($E159,'[21]Gui chi Quynh'!$C$7:$E$390,3,0)</f>
        <v>B1</v>
      </c>
      <c r="S159" s="494">
        <f>VLOOKUP(R159,Sheet1!$B$2:$C$12,2,TRUE)</f>
        <v>6</v>
      </c>
      <c r="T159" s="494" t="str">
        <f>VLOOKUP($E159,'[22]Gui chi Quynh'!$C$7:$E$390,3,0)</f>
        <v>A4</v>
      </c>
      <c r="U159" s="494">
        <f>VLOOKUP(T159,Sheet1!$B$2:$C$12,2,TRUE)</f>
        <v>7</v>
      </c>
      <c r="V159" s="494" t="str">
        <f>VLOOKUP($E159,'[23]Gui chi Quynh'!$C$7:$E$389,3,0)</f>
        <v>A4</v>
      </c>
      <c r="W159" s="494">
        <f>VLOOKUP(V159,Sheet1!$B$2:$C$12,2,TRUE)</f>
        <v>7</v>
      </c>
      <c r="X159" s="494" t="str">
        <f>VLOOKUP($E159,'[24]Gui chi Quynh'!$C$7:$E$389,3,0)</f>
        <v>A4</v>
      </c>
      <c r="Y159" s="494">
        <f>VLOOKUP(X159,Sheet1!$B$2:$C$12,2,TRUE)</f>
        <v>7</v>
      </c>
      <c r="Z159" s="494" t="str">
        <f>VLOOKUP($E159,'[25]Gui chi Quynh'!$C$7:$E$388,3,0)</f>
        <v>A4</v>
      </c>
      <c r="AA159" s="494">
        <f>VLOOKUP(Z159,Sheet1!$B$2:$C$12,2,TRUE)</f>
        <v>7</v>
      </c>
      <c r="AB159" s="494" t="str">
        <f>VLOOKUP($E159,'T5'!$E$9:$AH$337,24,0)</f>
        <v>A4</v>
      </c>
      <c r="AC159" s="494">
        <f>VLOOKUP(AB159,Sheet1!$B$2:$C$12,2,TRUE)</f>
        <v>7</v>
      </c>
      <c r="AD159" s="494"/>
      <c r="AE159" s="494" t="e">
        <f>VLOOKUP(AD159,Sheet1!$B$2:$C$12,2,TRUE)</f>
        <v>#N/A</v>
      </c>
      <c r="AF159" s="592"/>
      <c r="AG159" s="709">
        <f t="shared" si="29"/>
        <v>6.9090909090909092</v>
      </c>
      <c r="AH159" s="709" t="str">
        <f>LEFT((COUNTIF($H159:$AC159,"A*")&amp;"A*")&amp;" + "&amp;(COUNTIF($H159:$AC159,"B*")&amp;"B*")&amp;" + "&amp;(COUNTIF($H159:$AC159,"C*")&amp;"C*")&amp;" +  "&amp;(COUNTIF($H159:$AC159,"D")&amp;"D")&amp; " +  "&amp;(COUNTIF($H159:$AC159,"E")&amp;"E"),10)</f>
        <v>10A* + 1B*</v>
      </c>
      <c r="AI159" s="709">
        <f t="shared" si="25"/>
        <v>1</v>
      </c>
      <c r="AJ159" s="683"/>
      <c r="AK159" s="494" t="str">
        <f t="shared" si="26"/>
        <v>Tốt</v>
      </c>
      <c r="AL159" s="494" t="str">
        <f>VLOOKUP($E159,'cac dv gui'!$C$161:$AD$188,25,0)</f>
        <v>Tốt</v>
      </c>
      <c r="AM159" s="494" t="str">
        <f>VLOOKUP($E159,'cac dv gui'!$C$161:$AD$188,26,0)</f>
        <v>Tốt</v>
      </c>
      <c r="AN159" s="675"/>
      <c r="AO159" s="494"/>
      <c r="AP159" s="675"/>
      <c r="AQ159" s="494" t="str">
        <f t="shared" si="27"/>
        <v>Tốt</v>
      </c>
      <c r="AR159" s="675"/>
      <c r="AS159" s="675"/>
      <c r="AT159" s="494"/>
      <c r="AU159" s="684" t="s">
        <v>393</v>
      </c>
    </row>
    <row r="160" spans="1:47" s="684" customFormat="1" ht="46.5" customHeight="1" x14ac:dyDescent="0.25">
      <c r="A160" s="512" t="s">
        <v>1401</v>
      </c>
      <c r="B160" s="512">
        <f>COUNTIF($F$5:F160,F160)</f>
        <v>22</v>
      </c>
      <c r="C160" s="513" t="s">
        <v>984</v>
      </c>
      <c r="D160" s="552" t="s">
        <v>144</v>
      </c>
      <c r="E160" s="553" t="s">
        <v>581</v>
      </c>
      <c r="F160" s="494" t="s">
        <v>1607</v>
      </c>
      <c r="G160" s="494" t="s">
        <v>974</v>
      </c>
      <c r="H160" s="494" t="str">
        <f>VLOOKUP(E160,'[16]Gui chi Quynh'!$C$7:$E$387,3,0)</f>
        <v>A4</v>
      </c>
      <c r="I160" s="494">
        <f>VLOOKUP(H160,Sheet1!$B$2:$C$12,2,TRUE)</f>
        <v>7</v>
      </c>
      <c r="J160" s="494" t="str">
        <f>VLOOKUP($E160,'[17]Gui chi Quynh'!$C$7:$E$387,3,0)</f>
        <v>A4</v>
      </c>
      <c r="K160" s="494">
        <f>VLOOKUP(J160,Sheet1!$B$2:$C$12,2,TRUE)</f>
        <v>7</v>
      </c>
      <c r="L160" s="494" t="str">
        <f>VLOOKUP(E160,'[18]Gui chi Quynh'!$C$7:$F$385,3,0)</f>
        <v>A4</v>
      </c>
      <c r="M160" s="494">
        <f>VLOOKUP(L160,Sheet1!$B$2:$C$12,2,TRUE)</f>
        <v>7</v>
      </c>
      <c r="N160" s="494" t="str">
        <f>VLOOKUP(E160,'[19]Gui chi Quynh'!$C$7:$E$391,3,0)</f>
        <v>A4</v>
      </c>
      <c r="O160" s="494">
        <f>VLOOKUP(N160,Sheet1!$B$2:$C$12,2,TRUE)</f>
        <v>7</v>
      </c>
      <c r="P160" s="494" t="str">
        <f>VLOOKUP(E160,'[20]Gui chi Quynh'!$C$7:$E$391,3,0)</f>
        <v>A4</v>
      </c>
      <c r="Q160" s="494">
        <f>VLOOKUP(P160,Sheet1!$B$2:$C$12,2,TRUE)</f>
        <v>7</v>
      </c>
      <c r="R160" s="494" t="str">
        <f>VLOOKUP($E160,'[21]Gui chi Quynh'!$C$7:$E$390,3,0)</f>
        <v>A4</v>
      </c>
      <c r="S160" s="494">
        <f>VLOOKUP(R160,Sheet1!$B$2:$C$12,2,TRUE)</f>
        <v>7</v>
      </c>
      <c r="T160" s="494" t="str">
        <f>VLOOKUP($E160,'[22]Gui chi Quynh'!$C$7:$E$390,3,0)</f>
        <v>A4</v>
      </c>
      <c r="U160" s="494">
        <f>VLOOKUP(T160,Sheet1!$B$2:$C$12,2,TRUE)</f>
        <v>7</v>
      </c>
      <c r="V160" s="494" t="str">
        <f>VLOOKUP($E160,'[23]Gui chi Quynh'!$C$7:$E$389,3,0)</f>
        <v>A3</v>
      </c>
      <c r="W160" s="494">
        <f>VLOOKUP(V160,Sheet1!$B$2:$C$12,2,TRUE)</f>
        <v>8</v>
      </c>
      <c r="X160" s="494" t="str">
        <f>VLOOKUP($E160,'[24]Gui chi Quynh'!$C$7:$E$389,3,0)</f>
        <v>A4</v>
      </c>
      <c r="Y160" s="494">
        <f>VLOOKUP(X160,Sheet1!$B$2:$C$12,2,TRUE)</f>
        <v>7</v>
      </c>
      <c r="Z160" s="494" t="str">
        <f>VLOOKUP($E160,'[25]Gui chi Quynh'!$C$7:$E$388,3,0)</f>
        <v>A4</v>
      </c>
      <c r="AA160" s="494">
        <f>VLOOKUP(Z160,Sheet1!$B$2:$C$12,2,TRUE)</f>
        <v>7</v>
      </c>
      <c r="AB160" s="494" t="str">
        <f>VLOOKUP($E160,'T5'!$E$9:$AH$337,24,0)</f>
        <v>A3</v>
      </c>
      <c r="AC160" s="494">
        <f>VLOOKUP(AB160,Sheet1!$B$2:$C$12,2,TRUE)</f>
        <v>8</v>
      </c>
      <c r="AD160" s="494"/>
      <c r="AE160" s="494" t="e">
        <f>VLOOKUP(AD160,Sheet1!$B$2:$C$12,2,TRUE)</f>
        <v>#N/A</v>
      </c>
      <c r="AF160" s="592"/>
      <c r="AG160" s="804">
        <f t="shared" si="29"/>
        <v>7.1818181818181817</v>
      </c>
      <c r="AH160" s="709" t="str">
        <f>LEFT((COUNTIF($H160:$AC160,"A*")&amp;"A*")&amp;" + "&amp;(COUNTIF($H160:$AC160,"B*")&amp;"B*")&amp;" + "&amp;(COUNTIF($H160:$AC160,"C*")&amp;"C*")&amp;" +  "&amp;(COUNTIF($H160:$AC160,"D")&amp;"D")&amp; " +  "&amp;(COUNTIF($H160:$AC160,"E")&amp;"E"),4)</f>
        <v>11A*</v>
      </c>
      <c r="AI160" s="709">
        <f t="shared" si="25"/>
        <v>0</v>
      </c>
      <c r="AJ160" s="683"/>
      <c r="AK160" s="494" t="str">
        <f t="shared" si="26"/>
        <v>Tốt</v>
      </c>
      <c r="AL160" s="494" t="str">
        <f>VLOOKUP($E160,'cac dv gui'!$C$161:$AD$188,25,0)</f>
        <v>Tốt</v>
      </c>
      <c r="AM160" s="494" t="str">
        <f>VLOOKUP($E160,'cac dv gui'!$C$161:$AD$188,26,0)</f>
        <v>Tốt</v>
      </c>
      <c r="AN160" s="675"/>
      <c r="AO160" s="494"/>
      <c r="AP160" s="675"/>
      <c r="AQ160" s="494" t="str">
        <f t="shared" si="27"/>
        <v>Tốt</v>
      </c>
      <c r="AR160" s="675"/>
      <c r="AS160" s="675"/>
      <c r="AT160" s="494"/>
      <c r="AU160" s="684" t="s">
        <v>393</v>
      </c>
    </row>
    <row r="161" spans="1:47" s="684" customFormat="1" ht="24.95" customHeight="1" x14ac:dyDescent="0.25">
      <c r="A161" s="512" t="s">
        <v>1402</v>
      </c>
      <c r="B161" s="512">
        <f>COUNTIF($F$5:F161,F161)</f>
        <v>23</v>
      </c>
      <c r="C161" s="513" t="s">
        <v>985</v>
      </c>
      <c r="D161" s="552" t="s">
        <v>145</v>
      </c>
      <c r="E161" s="553" t="s">
        <v>582</v>
      </c>
      <c r="F161" s="494" t="s">
        <v>1607</v>
      </c>
      <c r="G161" s="494" t="s">
        <v>974</v>
      </c>
      <c r="H161" s="494" t="str">
        <f>VLOOKUP(E161,'[16]Gui chi Quynh'!$C$7:$E$387,3,0)</f>
        <v>A4</v>
      </c>
      <c r="I161" s="494">
        <f>VLOOKUP(H161,Sheet1!$B$2:$C$12,2,TRUE)</f>
        <v>7</v>
      </c>
      <c r="J161" s="494" t="str">
        <f>VLOOKUP($E161,'[17]Gui chi Quynh'!$C$7:$E$387,3,0)</f>
        <v>A4</v>
      </c>
      <c r="K161" s="494">
        <f>VLOOKUP(J161,Sheet1!$B$2:$C$12,2,TRUE)</f>
        <v>7</v>
      </c>
      <c r="L161" s="494" t="str">
        <f>VLOOKUP(E161,'[18]Gui chi Quynh'!$C$7:$F$385,3,0)</f>
        <v>A4</v>
      </c>
      <c r="M161" s="494">
        <f>VLOOKUP(L161,Sheet1!$B$2:$C$12,2,TRUE)</f>
        <v>7</v>
      </c>
      <c r="N161" s="494" t="str">
        <f>VLOOKUP(E161,'[19]Gui chi Quynh'!$C$7:$E$391,3,0)</f>
        <v>A4</v>
      </c>
      <c r="O161" s="494">
        <f>VLOOKUP(N161,Sheet1!$B$2:$C$12,2,TRUE)</f>
        <v>7</v>
      </c>
      <c r="P161" s="494" t="str">
        <f>VLOOKUP(E161,'[20]Gui chi Quynh'!$C$7:$E$391,3,0)</f>
        <v>A4</v>
      </c>
      <c r="Q161" s="494">
        <f>VLOOKUP(P161,Sheet1!$B$2:$C$12,2,TRUE)</f>
        <v>7</v>
      </c>
      <c r="R161" s="494" t="str">
        <f>VLOOKUP($E161,'[21]Gui chi Quynh'!$C$7:$E$390,3,0)</f>
        <v>A4</v>
      </c>
      <c r="S161" s="494">
        <f>VLOOKUP(R161,Sheet1!$B$2:$C$12,2,TRUE)</f>
        <v>7</v>
      </c>
      <c r="T161" s="494" t="str">
        <f>VLOOKUP($E161,'[22]Gui chi Quynh'!$C$7:$E$390,3,0)</f>
        <v>A4</v>
      </c>
      <c r="U161" s="494">
        <f>VLOOKUP(T161,Sheet1!$B$2:$C$12,2,TRUE)</f>
        <v>7</v>
      </c>
      <c r="V161" s="494" t="str">
        <f>VLOOKUP($E161,'[23]Gui chi Quynh'!$C$7:$E$389,3,0)</f>
        <v>A4</v>
      </c>
      <c r="W161" s="494">
        <f>VLOOKUP(V161,Sheet1!$B$2:$C$12,2,TRUE)</f>
        <v>7</v>
      </c>
      <c r="X161" s="494" t="str">
        <f>VLOOKUP($E161,'[24]Gui chi Quynh'!$C$7:$E$389,3,0)</f>
        <v>A4</v>
      </c>
      <c r="Y161" s="494">
        <f>VLOOKUP(X161,Sheet1!$B$2:$C$12,2,TRUE)</f>
        <v>7</v>
      </c>
      <c r="Z161" s="494" t="str">
        <f>VLOOKUP($E161,'[25]Gui chi Quynh'!$C$7:$E$388,3,0)</f>
        <v>A4</v>
      </c>
      <c r="AA161" s="494">
        <f>VLOOKUP(Z161,Sheet1!$B$2:$C$12,2,TRUE)</f>
        <v>7</v>
      </c>
      <c r="AB161" s="494" t="str">
        <f>VLOOKUP($E161,'T5'!$E$9:$AH$337,24,0)</f>
        <v>A4</v>
      </c>
      <c r="AC161" s="494">
        <f>VLOOKUP(AB161,Sheet1!$B$2:$C$12,2,TRUE)</f>
        <v>7</v>
      </c>
      <c r="AD161" s="494"/>
      <c r="AE161" s="494" t="e">
        <f>VLOOKUP(AD161,Sheet1!$B$2:$C$12,2,TRUE)</f>
        <v>#N/A</v>
      </c>
      <c r="AF161" s="592"/>
      <c r="AG161" s="709">
        <f t="shared" si="29"/>
        <v>7</v>
      </c>
      <c r="AH161" s="709" t="str">
        <f>LEFT((COUNTIF($H161:$AC161,"A*")&amp;"A*")&amp;" + "&amp;(COUNTIF($H161:$AC161,"B*")&amp;"B*")&amp;" + "&amp;(COUNTIF($H161:$AC161,"C*")&amp;"C*")&amp;" +  "&amp;(COUNTIF($H161:$AC161,"D")&amp;"D")&amp; " +  "&amp;(COUNTIF($H161:$AC161,"E")&amp;"E"),4)</f>
        <v>11A*</v>
      </c>
      <c r="AI161" s="709">
        <f t="shared" si="25"/>
        <v>0</v>
      </c>
      <c r="AJ161" s="683"/>
      <c r="AK161" s="494" t="str">
        <f t="shared" si="26"/>
        <v>Tốt</v>
      </c>
      <c r="AL161" s="494" t="str">
        <f>VLOOKUP($E161,'cac dv gui'!$C$161:$AD$188,25,0)</f>
        <v>Tốt</v>
      </c>
      <c r="AM161" s="494" t="str">
        <f>VLOOKUP($E161,'cac dv gui'!$C$161:$AD$188,26,0)</f>
        <v>Tốt</v>
      </c>
      <c r="AN161" s="675"/>
      <c r="AO161" s="494"/>
      <c r="AP161" s="675"/>
      <c r="AQ161" s="494" t="str">
        <f t="shared" si="27"/>
        <v>Tốt</v>
      </c>
      <c r="AR161" s="675"/>
      <c r="AS161" s="675"/>
      <c r="AT161" s="494"/>
      <c r="AU161" s="684" t="s">
        <v>393</v>
      </c>
    </row>
    <row r="162" spans="1:47" s="684" customFormat="1" ht="24.95" customHeight="1" x14ac:dyDescent="0.25">
      <c r="A162" s="512" t="s">
        <v>1403</v>
      </c>
      <c r="B162" s="512">
        <f>COUNTIF($F$5:F162,F162)</f>
        <v>24</v>
      </c>
      <c r="C162" s="513" t="s">
        <v>985</v>
      </c>
      <c r="D162" s="552" t="s">
        <v>146</v>
      </c>
      <c r="E162" s="553" t="s">
        <v>583</v>
      </c>
      <c r="F162" s="494" t="s">
        <v>1607</v>
      </c>
      <c r="G162" s="494" t="s">
        <v>974</v>
      </c>
      <c r="H162" s="494" t="str">
        <f>VLOOKUP(E162,'[16]Gui chi Quynh'!$C$7:$E$387,3,0)</f>
        <v>A4</v>
      </c>
      <c r="I162" s="494">
        <f>VLOOKUP(H162,Sheet1!$B$2:$C$12,2,TRUE)</f>
        <v>7</v>
      </c>
      <c r="J162" s="494" t="str">
        <f>VLOOKUP($E162,'[17]Gui chi Quynh'!$C$7:$E$387,3,0)</f>
        <v>A4</v>
      </c>
      <c r="K162" s="494">
        <f>VLOOKUP(J162,Sheet1!$B$2:$C$12,2,TRUE)</f>
        <v>7</v>
      </c>
      <c r="L162" s="494" t="str">
        <f>VLOOKUP(E162,'[18]Gui chi Quynh'!$C$7:$F$385,3,0)</f>
        <v>A3</v>
      </c>
      <c r="M162" s="494">
        <f>VLOOKUP(L162,Sheet1!$B$2:$C$12,2,TRUE)</f>
        <v>8</v>
      </c>
      <c r="N162" s="494" t="str">
        <f>VLOOKUP(E162,'[19]Gui chi Quynh'!$C$7:$E$391,3,0)</f>
        <v>A3</v>
      </c>
      <c r="O162" s="494">
        <f>VLOOKUP(N162,Sheet1!$B$2:$C$12,2,TRUE)</f>
        <v>8</v>
      </c>
      <c r="P162" s="494" t="str">
        <f>VLOOKUP(E162,'[20]Gui chi Quynh'!$C$7:$E$391,3,0)</f>
        <v>A3</v>
      </c>
      <c r="Q162" s="494">
        <f>VLOOKUP(P162,Sheet1!$B$2:$C$12,2,TRUE)</f>
        <v>8</v>
      </c>
      <c r="R162" s="494" t="str">
        <f>VLOOKUP($E162,'[21]Gui chi Quynh'!$C$7:$E$390,3,0)</f>
        <v>A4</v>
      </c>
      <c r="S162" s="494">
        <f>VLOOKUP(R162,Sheet1!$B$2:$C$12,2,TRUE)</f>
        <v>7</v>
      </c>
      <c r="T162" s="494" t="str">
        <f>VLOOKUP($E162,'[22]Gui chi Quynh'!$C$7:$E$390,3,0)</f>
        <v>A4</v>
      </c>
      <c r="U162" s="494">
        <f>VLOOKUP(T162,Sheet1!$B$2:$C$12,2,TRUE)</f>
        <v>7</v>
      </c>
      <c r="V162" s="494" t="str">
        <f>VLOOKUP($E162,'[23]Gui chi Quynh'!$C$7:$E$389,3,0)</f>
        <v>A4</v>
      </c>
      <c r="W162" s="494">
        <f>VLOOKUP(V162,Sheet1!$B$2:$C$12,2,TRUE)</f>
        <v>7</v>
      </c>
      <c r="X162" s="494" t="str">
        <f>VLOOKUP($E162,'[24]Gui chi Quynh'!$C$7:$E$389,3,0)</f>
        <v>A3</v>
      </c>
      <c r="Y162" s="494">
        <f>VLOOKUP(X162,Sheet1!$B$2:$C$12,2,TRUE)</f>
        <v>8</v>
      </c>
      <c r="Z162" s="494" t="str">
        <f>VLOOKUP($E162,'[25]Gui chi Quynh'!$C$7:$E$388,3,0)</f>
        <v>A4</v>
      </c>
      <c r="AA162" s="494">
        <f>VLOOKUP(Z162,Sheet1!$B$2:$C$12,2,TRUE)</f>
        <v>7</v>
      </c>
      <c r="AB162" s="494" t="str">
        <f>VLOOKUP($E162,'T5'!$E$9:$AH$337,24,0)</f>
        <v>A4</v>
      </c>
      <c r="AC162" s="494">
        <f>VLOOKUP(AB162,Sheet1!$B$2:$C$12,2,TRUE)</f>
        <v>7</v>
      </c>
      <c r="AD162" s="494"/>
      <c r="AE162" s="494" t="e">
        <f>VLOOKUP(AD162,Sheet1!$B$2:$C$12,2,TRUE)</f>
        <v>#N/A</v>
      </c>
      <c r="AF162" s="592"/>
      <c r="AG162" s="709">
        <f t="shared" si="29"/>
        <v>7.3636363636363633</v>
      </c>
      <c r="AH162" s="709" t="str">
        <f>LEFT((COUNTIF($H162:$AC162,"A*")&amp;"A*")&amp;" + "&amp;(COUNTIF($H162:$AC162,"B*")&amp;"B*")&amp;" + "&amp;(COUNTIF($H162:$AC162,"C*")&amp;"C*")&amp;" +  "&amp;(COUNTIF($H162:$AC162,"D")&amp;"D")&amp; " +  "&amp;(COUNTIF($H162:$AC162,"E")&amp;"E"),4)</f>
        <v>11A*</v>
      </c>
      <c r="AI162" s="709">
        <f t="shared" si="25"/>
        <v>0</v>
      </c>
      <c r="AJ162" s="683"/>
      <c r="AK162" s="494" t="str">
        <f t="shared" si="26"/>
        <v>Tốt</v>
      </c>
      <c r="AL162" s="494" t="str">
        <f>VLOOKUP($E162,'cac dv gui'!$C$161:$AD$188,25,0)</f>
        <v>Tốt</v>
      </c>
      <c r="AM162" s="494" t="str">
        <f>VLOOKUP($E162,'cac dv gui'!$C$161:$AD$188,26,0)</f>
        <v>Tốt</v>
      </c>
      <c r="AN162" s="675"/>
      <c r="AO162" s="494"/>
      <c r="AP162" s="675"/>
      <c r="AQ162" s="494" t="str">
        <f t="shared" si="27"/>
        <v>Tốt</v>
      </c>
      <c r="AR162" s="675"/>
      <c r="AS162" s="675"/>
      <c r="AT162" s="494"/>
      <c r="AU162" s="684" t="s">
        <v>392</v>
      </c>
    </row>
    <row r="163" spans="1:47" s="684" customFormat="1" ht="36.75" customHeight="1" x14ac:dyDescent="0.25">
      <c r="A163" s="512" t="s">
        <v>1404</v>
      </c>
      <c r="B163" s="512">
        <f>COUNTIF($F$5:F163,F163)</f>
        <v>25</v>
      </c>
      <c r="C163" s="513" t="s">
        <v>985</v>
      </c>
      <c r="D163" s="552" t="s">
        <v>293</v>
      </c>
      <c r="E163" s="553" t="s">
        <v>585</v>
      </c>
      <c r="F163" s="494" t="s">
        <v>1607</v>
      </c>
      <c r="G163" s="494" t="s">
        <v>974</v>
      </c>
      <c r="H163" s="494" t="str">
        <f>VLOOKUP(E163,'[16]Gui chi Quynh'!$C$7:$E$387,3,0)</f>
        <v>A4</v>
      </c>
      <c r="I163" s="494">
        <f>VLOOKUP(H163,Sheet1!$B$2:$C$12,2,TRUE)</f>
        <v>7</v>
      </c>
      <c r="J163" s="494" t="str">
        <f>VLOOKUP($E163,'[17]Gui chi Quynh'!$C$7:$E$387,3,0)</f>
        <v>A4</v>
      </c>
      <c r="K163" s="494">
        <f>VLOOKUP(J163,Sheet1!$B$2:$C$12,2,TRUE)</f>
        <v>7</v>
      </c>
      <c r="L163" s="494" t="str">
        <f>VLOOKUP(E163,'[18]Gui chi Quynh'!$C$7:$F$385,3,0)</f>
        <v>A3</v>
      </c>
      <c r="M163" s="494">
        <f>VLOOKUP(L163,Sheet1!$B$2:$C$12,2,TRUE)</f>
        <v>8</v>
      </c>
      <c r="N163" s="494" t="str">
        <f>VLOOKUP(E163,'[19]Gui chi Quynh'!$C$7:$E$391,3,0)</f>
        <v>A4</v>
      </c>
      <c r="O163" s="494">
        <f>VLOOKUP(N163,Sheet1!$B$2:$C$12,2,TRUE)</f>
        <v>7</v>
      </c>
      <c r="P163" s="494" t="str">
        <f>VLOOKUP(E163,'[20]Gui chi Quynh'!$C$7:$E$391,3,0)</f>
        <v>A3</v>
      </c>
      <c r="Q163" s="494">
        <f>VLOOKUP(P163,Sheet1!$B$2:$C$12,2,TRUE)</f>
        <v>8</v>
      </c>
      <c r="R163" s="494" t="str">
        <f>VLOOKUP($E163,'[21]Gui chi Quynh'!$C$7:$E$390,3,0)</f>
        <v>A3</v>
      </c>
      <c r="S163" s="494">
        <f>VLOOKUP(R163,Sheet1!$B$2:$C$12,2,TRUE)</f>
        <v>8</v>
      </c>
      <c r="T163" s="494" t="str">
        <f>VLOOKUP($E163,'[22]Gui chi Quynh'!$C$7:$E$390,3,0)</f>
        <v>A3</v>
      </c>
      <c r="U163" s="494">
        <f>VLOOKUP(T163,Sheet1!$B$2:$C$12,2,TRUE)</f>
        <v>8</v>
      </c>
      <c r="V163" s="494" t="str">
        <f>VLOOKUP($E163,'[23]Gui chi Quynh'!$C$7:$E$389,3,0)</f>
        <v>A3</v>
      </c>
      <c r="W163" s="494">
        <f>VLOOKUP(V163,Sheet1!$B$2:$C$12,2,TRUE)</f>
        <v>8</v>
      </c>
      <c r="X163" s="494" t="str">
        <f>VLOOKUP($E163,'[24]Gui chi Quynh'!$C$7:$E$389,3,0)</f>
        <v>A3</v>
      </c>
      <c r="Y163" s="494">
        <f>VLOOKUP(X163,Sheet1!$B$2:$C$12,2,TRUE)</f>
        <v>8</v>
      </c>
      <c r="Z163" s="494" t="str">
        <f>VLOOKUP($E163,'[25]Gui chi Quynh'!$C$7:$E$388,3,0)</f>
        <v>A3</v>
      </c>
      <c r="AA163" s="494">
        <f>VLOOKUP(Z163,Sheet1!$B$2:$C$12,2,TRUE)</f>
        <v>8</v>
      </c>
      <c r="AB163" s="494" t="str">
        <f>VLOOKUP($E163,'T5'!$E$9:$AH$337,24,0)</f>
        <v>A3</v>
      </c>
      <c r="AC163" s="494">
        <f>VLOOKUP(AB163,Sheet1!$B$2:$C$12,2,TRUE)</f>
        <v>8</v>
      </c>
      <c r="AD163" s="494"/>
      <c r="AE163" s="494" t="e">
        <f>VLOOKUP(AD163,Sheet1!$B$2:$C$12,2,TRUE)</f>
        <v>#N/A</v>
      </c>
      <c r="AF163" s="592"/>
      <c r="AG163" s="709">
        <f t="shared" si="29"/>
        <v>7.7272727272727275</v>
      </c>
      <c r="AH163" s="709" t="str">
        <f>LEFT((COUNTIF($H163:$AC163,"A*")&amp;"A*")&amp;" + "&amp;(COUNTIF($H163:$AC163,"B*")&amp;"B*")&amp;" + "&amp;(COUNTIF($H163:$AC163,"C*")&amp;"C*")&amp;" +  "&amp;(COUNTIF($H163:$AC163,"D")&amp;"D")&amp; " +  "&amp;(COUNTIF($H163:$AC163,"E")&amp;"E"),4)</f>
        <v>11A*</v>
      </c>
      <c r="AI163" s="709">
        <f t="shared" si="25"/>
        <v>0</v>
      </c>
      <c r="AJ163" s="683"/>
      <c r="AK163" s="494" t="str">
        <f t="shared" si="26"/>
        <v>Tốt</v>
      </c>
      <c r="AL163" s="494" t="str">
        <f>VLOOKUP($E163,'cac dv gui'!$C$161:$AD$188,25,0)</f>
        <v>Xuất sắc</v>
      </c>
      <c r="AM163" s="494" t="str">
        <f>VLOOKUP($E163,'cac dv gui'!$C$161:$AD$188,26,0)</f>
        <v>Tốt</v>
      </c>
      <c r="AN163" s="675"/>
      <c r="AO163" s="494"/>
      <c r="AP163" s="675"/>
      <c r="AQ163" s="494" t="str">
        <f t="shared" si="27"/>
        <v>Tốt</v>
      </c>
      <c r="AR163" s="675"/>
      <c r="AS163" s="675"/>
      <c r="AT163" s="494"/>
      <c r="AU163" s="684" t="s">
        <v>392</v>
      </c>
    </row>
    <row r="164" spans="1:47" s="684" customFormat="1" ht="36.75" customHeight="1" x14ac:dyDescent="0.25">
      <c r="A164" s="512" t="s">
        <v>1405</v>
      </c>
      <c r="B164" s="512">
        <f>COUNTIF($F$5:F164,F164)</f>
        <v>26</v>
      </c>
      <c r="C164" s="513" t="s">
        <v>984</v>
      </c>
      <c r="D164" s="552" t="s">
        <v>87</v>
      </c>
      <c r="E164" s="554" t="s">
        <v>584</v>
      </c>
      <c r="F164" s="494" t="s">
        <v>1607</v>
      </c>
      <c r="G164" s="494" t="s">
        <v>974</v>
      </c>
      <c r="H164" s="494" t="str">
        <f>VLOOKUP(E164,'[16]Gui chi Quynh'!$C$7:$E$387,3,0)</f>
        <v>A3</v>
      </c>
      <c r="I164" s="494">
        <f>VLOOKUP(H164,Sheet1!$B$2:$C$12,2,TRUE)</f>
        <v>8</v>
      </c>
      <c r="J164" s="494" t="str">
        <f>VLOOKUP($E164,'[17]Gui chi Quynh'!$C$7:$E$387,3,0)</f>
        <v>A4</v>
      </c>
      <c r="K164" s="494">
        <f>VLOOKUP(J164,Sheet1!$B$2:$C$12,2,TRUE)</f>
        <v>7</v>
      </c>
      <c r="L164" s="494" t="str">
        <f>VLOOKUP(E164,'[18]Gui chi Quynh'!$C$7:$F$385,3,0)</f>
        <v>A4</v>
      </c>
      <c r="M164" s="494">
        <f>VLOOKUP(L164,Sheet1!$B$2:$C$12,2,TRUE)</f>
        <v>7</v>
      </c>
      <c r="N164" s="494" t="str">
        <f>VLOOKUP(E164,'[19]Gui chi Quynh'!$C$7:$E$391,3,0)</f>
        <v>A4</v>
      </c>
      <c r="O164" s="494">
        <f>VLOOKUP(N164,Sheet1!$B$2:$C$12,2,TRUE)</f>
        <v>7</v>
      </c>
      <c r="P164" s="494" t="str">
        <f>VLOOKUP(E164,'[20]Gui chi Quynh'!$C$7:$E$391,3,0)</f>
        <v>A4</v>
      </c>
      <c r="Q164" s="494">
        <f>VLOOKUP(P164,Sheet1!$B$2:$C$12,2,TRUE)</f>
        <v>7</v>
      </c>
      <c r="R164" s="494" t="str">
        <f>VLOOKUP($E164,'[21]Gui chi Quynh'!$C$7:$E$390,3,0)</f>
        <v>A4</v>
      </c>
      <c r="S164" s="494">
        <f>VLOOKUP(R164,Sheet1!$B$2:$C$12,2,TRUE)</f>
        <v>7</v>
      </c>
      <c r="T164" s="494" t="str">
        <f>VLOOKUP($E164,'[22]Gui chi Quynh'!$C$7:$E$390,3,0)</f>
        <v>A4</v>
      </c>
      <c r="U164" s="494">
        <f>VLOOKUP(T164,Sheet1!$B$2:$C$12,2,TRUE)</f>
        <v>7</v>
      </c>
      <c r="V164" s="494" t="str">
        <f>VLOOKUP($E164,'[23]Gui chi Quynh'!$C$7:$E$389,3,0)</f>
        <v>A4</v>
      </c>
      <c r="W164" s="494">
        <f>VLOOKUP(V164,Sheet1!$B$2:$C$12,2,TRUE)</f>
        <v>7</v>
      </c>
      <c r="X164" s="494" t="str">
        <f>VLOOKUP($E164,'[24]Gui chi Quynh'!$C$7:$E$389,3,0)</f>
        <v>A4</v>
      </c>
      <c r="Y164" s="494">
        <f>VLOOKUP(X164,Sheet1!$B$2:$C$12,2,TRUE)</f>
        <v>7</v>
      </c>
      <c r="Z164" s="494" t="str">
        <f>VLOOKUP($E164,'[25]Gui chi Quynh'!$C$7:$E$388,3,0)</f>
        <v>A4</v>
      </c>
      <c r="AA164" s="494">
        <f>VLOOKUP(Z164,Sheet1!$B$2:$C$12,2,TRUE)</f>
        <v>7</v>
      </c>
      <c r="AB164" s="494" t="str">
        <f>VLOOKUP($E164,'T5'!$E$9:$AH$337,24,0)</f>
        <v>B1</v>
      </c>
      <c r="AC164" s="494">
        <f>VLOOKUP(AB164,Sheet1!$B$2:$C$12,2,TRUE)</f>
        <v>6</v>
      </c>
      <c r="AD164" s="494"/>
      <c r="AE164" s="494" t="e">
        <f>VLOOKUP(AD164,Sheet1!$B$2:$C$12,2,TRUE)</f>
        <v>#N/A</v>
      </c>
      <c r="AF164" s="592"/>
      <c r="AG164" s="804">
        <f t="shared" si="29"/>
        <v>7</v>
      </c>
      <c r="AH164" s="709" t="str">
        <f>LEFT((COUNTIF($H164:$AC164,"A*")&amp;"A*")&amp;" + "&amp;(COUNTIF($H164:$AC164,"B*")&amp;"B*")&amp;" + "&amp;(COUNTIF($H164:$AC164,"C*")&amp;"C*")&amp;" +  "&amp;(COUNTIF($H164:$AC164,"D")&amp;"D")&amp; " +  "&amp;(COUNTIF($H164:$AC164,"E")&amp;"E"),4)</f>
        <v>10A*</v>
      </c>
      <c r="AI164" s="709">
        <f t="shared" si="25"/>
        <v>1</v>
      </c>
      <c r="AJ164" s="683"/>
      <c r="AK164" s="494" t="str">
        <f t="shared" si="26"/>
        <v>Tốt</v>
      </c>
      <c r="AL164" s="494" t="str">
        <f>VLOOKUP($E164,'cac dv gui'!$C$161:$AD$188,25,0)</f>
        <v>Tốt</v>
      </c>
      <c r="AM164" s="494" t="str">
        <f>VLOOKUP($E164,'cac dv gui'!$C$161:$AD$188,26,0)</f>
        <v>Tốt</v>
      </c>
      <c r="AN164" s="675"/>
      <c r="AO164" s="494"/>
      <c r="AP164" s="675"/>
      <c r="AQ164" s="494" t="str">
        <f t="shared" si="27"/>
        <v>Tốt</v>
      </c>
      <c r="AR164" s="675"/>
      <c r="AS164" s="675"/>
      <c r="AT164" s="494"/>
      <c r="AU164" s="684" t="s">
        <v>393</v>
      </c>
    </row>
    <row r="165" spans="1:47" s="684" customFormat="1" ht="24.95" customHeight="1" x14ac:dyDescent="0.25">
      <c r="A165" s="512" t="s">
        <v>1406</v>
      </c>
      <c r="B165" s="512">
        <f>COUNTIF($F$5:F165,F165)</f>
        <v>27</v>
      </c>
      <c r="C165" s="513" t="s">
        <v>984</v>
      </c>
      <c r="D165" s="552" t="s">
        <v>792</v>
      </c>
      <c r="E165" s="839" t="s">
        <v>793</v>
      </c>
      <c r="F165" s="494" t="s">
        <v>1607</v>
      </c>
      <c r="G165" s="494" t="s">
        <v>974</v>
      </c>
      <c r="H165" s="494" t="str">
        <f>VLOOKUP(E165,'[16]Gui chi Quynh'!$C$7:$E$387,3,0)</f>
        <v>A4</v>
      </c>
      <c r="I165" s="494">
        <f>VLOOKUP(H165,Sheet1!$B$2:$C$12,2,TRUE)</f>
        <v>7</v>
      </c>
      <c r="J165" s="494" t="str">
        <f>VLOOKUP($E165,'[17]Gui chi Quynh'!$C$7:$E$387,3,0)</f>
        <v>A4</v>
      </c>
      <c r="K165" s="494">
        <f>VLOOKUP(J165,Sheet1!$B$2:$C$12,2,TRUE)</f>
        <v>7</v>
      </c>
      <c r="L165" s="494" t="str">
        <f>VLOOKUP(E165,'[18]Gui chi Quynh'!$C$7:$F$385,3,0)</f>
        <v>A4</v>
      </c>
      <c r="M165" s="494">
        <f>VLOOKUP(L165,Sheet1!$B$2:$C$12,2,TRUE)</f>
        <v>7</v>
      </c>
      <c r="N165" s="494" t="str">
        <f>VLOOKUP(E165,'[19]Gui chi Quynh'!$C$7:$E$391,3,0)</f>
        <v>A3</v>
      </c>
      <c r="O165" s="494">
        <f>VLOOKUP(N165,Sheet1!$B$2:$C$12,2,TRUE)</f>
        <v>8</v>
      </c>
      <c r="P165" s="494" t="str">
        <f>VLOOKUP(E165,'[20]Gui chi Quynh'!$C$7:$E$391,3,0)</f>
        <v>A4</v>
      </c>
      <c r="Q165" s="494">
        <f>VLOOKUP(P165,Sheet1!$B$2:$C$12,2,TRUE)</f>
        <v>7</v>
      </c>
      <c r="R165" s="494" t="str">
        <f>VLOOKUP($E165,'[21]Gui chi Quynh'!$C$7:$E$390,3,0)</f>
        <v>B1</v>
      </c>
      <c r="S165" s="494">
        <f>VLOOKUP(R165,Sheet1!$B$2:$C$12,2,TRUE)</f>
        <v>6</v>
      </c>
      <c r="T165" s="494" t="str">
        <f>VLOOKUP($E165,'[22]Gui chi Quynh'!$C$7:$E$390,3,0)</f>
        <v>A4</v>
      </c>
      <c r="U165" s="494">
        <f>VLOOKUP(T165,Sheet1!$B$2:$C$12,2,TRUE)</f>
        <v>7</v>
      </c>
      <c r="V165" s="494" t="str">
        <f>VLOOKUP($E165,'[23]Gui chi Quynh'!$C$7:$E$389,3,0)</f>
        <v>A3</v>
      </c>
      <c r="W165" s="494">
        <f>VLOOKUP(V165,Sheet1!$B$2:$C$12,2,TRUE)</f>
        <v>8</v>
      </c>
      <c r="X165" s="494" t="str">
        <f>VLOOKUP($E165,'[24]Gui chi Quynh'!$C$7:$E$389,3,0)</f>
        <v>A3</v>
      </c>
      <c r="Y165" s="494">
        <f>VLOOKUP(X165,Sheet1!$B$2:$C$12,2,TRUE)</f>
        <v>8</v>
      </c>
      <c r="Z165" s="494" t="str">
        <f>VLOOKUP($E165,'[25]Gui chi Quynh'!$C$7:$E$388,3,0)</f>
        <v>A3</v>
      </c>
      <c r="AA165" s="494">
        <f>VLOOKUP(Z165,Sheet1!$B$2:$C$12,2,TRUE)</f>
        <v>8</v>
      </c>
      <c r="AB165" s="494" t="str">
        <f>VLOOKUP($E165,'T5'!$E$9:$AH$337,24,0)</f>
        <v>A4</v>
      </c>
      <c r="AC165" s="494">
        <f>VLOOKUP(AB165,Sheet1!$B$2:$C$12,2,TRUE)</f>
        <v>7</v>
      </c>
      <c r="AD165" s="494"/>
      <c r="AE165" s="494" t="e">
        <f>VLOOKUP(AD165,Sheet1!$B$2:$C$12,2,TRUE)</f>
        <v>#N/A</v>
      </c>
      <c r="AF165" s="592"/>
      <c r="AG165" s="709">
        <f t="shared" si="29"/>
        <v>7.2727272727272725</v>
      </c>
      <c r="AH165" s="709" t="str">
        <f>LEFT((COUNTIF($H165:$AC165,"A*")&amp;"A*")&amp;" + "&amp;(COUNTIF($H165:$AC165,"B*")&amp;"B*")&amp;" + "&amp;(COUNTIF($H165:$AC165,"C*")&amp;"C*")&amp;" +  "&amp;(COUNTIF($H165:$AC165,"D")&amp;"D")&amp; " +  "&amp;(COUNTIF($H165:$AC165,"E")&amp;"E"),10)</f>
        <v>10A* + 1B*</v>
      </c>
      <c r="AI165" s="709">
        <f t="shared" si="25"/>
        <v>1</v>
      </c>
      <c r="AJ165" s="683"/>
      <c r="AK165" s="494" t="str">
        <f t="shared" si="26"/>
        <v>Tốt</v>
      </c>
      <c r="AL165" s="494" t="str">
        <f>VLOOKUP($E165,'cac dv gui'!$C$161:$AD$188,25,0)</f>
        <v>Tốt</v>
      </c>
      <c r="AM165" s="494" t="str">
        <f>VLOOKUP($E165,'cac dv gui'!$C$161:$AD$188,26,0)</f>
        <v>Tốt</v>
      </c>
      <c r="AN165" s="675"/>
      <c r="AO165" s="494"/>
      <c r="AP165" s="675"/>
      <c r="AQ165" s="494" t="str">
        <f t="shared" si="27"/>
        <v>Tốt</v>
      </c>
      <c r="AR165" s="675"/>
      <c r="AS165" s="675"/>
      <c r="AT165" s="494"/>
      <c r="AU165" s="684" t="s">
        <v>392</v>
      </c>
    </row>
    <row r="166" spans="1:47" s="684" customFormat="1" ht="24.95" customHeight="1" x14ac:dyDescent="0.25">
      <c r="A166" s="512" t="s">
        <v>1407</v>
      </c>
      <c r="B166" s="512">
        <f>COUNTIF($F$5:F166,F166)</f>
        <v>28</v>
      </c>
      <c r="C166" s="513" t="s">
        <v>984</v>
      </c>
      <c r="D166" s="552" t="s">
        <v>825</v>
      </c>
      <c r="E166" s="839" t="s">
        <v>824</v>
      </c>
      <c r="F166" s="494" t="s">
        <v>1607</v>
      </c>
      <c r="G166" s="494" t="s">
        <v>974</v>
      </c>
      <c r="H166" s="494" t="str">
        <f>VLOOKUP(E166,'[16]Gui chi Quynh'!$C$7:$E$387,3,0)</f>
        <v>A4</v>
      </c>
      <c r="I166" s="494">
        <f>VLOOKUP(H166,Sheet1!$B$2:$C$12,2,TRUE)</f>
        <v>7</v>
      </c>
      <c r="J166" s="494" t="str">
        <f>VLOOKUP($E166,'[17]Gui chi Quynh'!$C$7:$E$387,3,0)</f>
        <v>A4</v>
      </c>
      <c r="K166" s="494">
        <f>VLOOKUP(J166,Sheet1!$B$2:$C$12,2,TRUE)</f>
        <v>7</v>
      </c>
      <c r="L166" s="494" t="str">
        <f>VLOOKUP(E166,'[18]Gui chi Quynh'!$C$7:$F$385,3,0)</f>
        <v>A4</v>
      </c>
      <c r="M166" s="494">
        <f>VLOOKUP(L166,Sheet1!$B$2:$C$12,2,TRUE)</f>
        <v>7</v>
      </c>
      <c r="N166" s="494" t="str">
        <f>VLOOKUP(E166,'[19]Gui chi Quynh'!$C$7:$E$391,3,0)</f>
        <v>A4</v>
      </c>
      <c r="O166" s="494">
        <f>VLOOKUP(N166,Sheet1!$B$2:$C$12,2,TRUE)</f>
        <v>7</v>
      </c>
      <c r="P166" s="494" t="str">
        <f>VLOOKUP(E166,'[20]Gui chi Quynh'!$C$7:$E$391,3,0)</f>
        <v>A4</v>
      </c>
      <c r="Q166" s="494">
        <f>VLOOKUP(P166,Sheet1!$B$2:$C$12,2,TRUE)</f>
        <v>7</v>
      </c>
      <c r="R166" s="494" t="str">
        <f>VLOOKUP($E166,'[21]Gui chi Quynh'!$C$7:$E$390,3,0)</f>
        <v>A4</v>
      </c>
      <c r="S166" s="494">
        <f>VLOOKUP(R166,Sheet1!$B$2:$C$12,2,TRUE)</f>
        <v>7</v>
      </c>
      <c r="T166" s="494" t="str">
        <f>VLOOKUP($E166,'[22]Gui chi Quynh'!$C$7:$E$390,3,0)</f>
        <v>A4</v>
      </c>
      <c r="U166" s="494">
        <f>VLOOKUP(T166,Sheet1!$B$2:$C$12,2,TRUE)</f>
        <v>7</v>
      </c>
      <c r="V166" s="494" t="str">
        <f>VLOOKUP($E166,'[23]Gui chi Quynh'!$C$7:$E$389,3,0)</f>
        <v>A4</v>
      </c>
      <c r="W166" s="494">
        <f>VLOOKUP(V166,Sheet1!$B$2:$C$12,2,TRUE)</f>
        <v>7</v>
      </c>
      <c r="X166" s="494" t="str">
        <f>VLOOKUP($E166,'[24]Gui chi Quynh'!$C$7:$E$389,3,0)</f>
        <v>A4</v>
      </c>
      <c r="Y166" s="494">
        <f>VLOOKUP(X166,Sheet1!$B$2:$C$12,2,TRUE)</f>
        <v>7</v>
      </c>
      <c r="Z166" s="494" t="str">
        <f>VLOOKUP($E166,'[25]Gui chi Quynh'!$C$7:$E$388,3,0)</f>
        <v>A4</v>
      </c>
      <c r="AA166" s="494">
        <f>VLOOKUP(Z166,Sheet1!$B$2:$C$12,2,TRUE)</f>
        <v>7</v>
      </c>
      <c r="AB166" s="494" t="str">
        <f>VLOOKUP($E166,'T5'!$E$9:$AH$337,24,0)</f>
        <v>A4</v>
      </c>
      <c r="AC166" s="494">
        <f>VLOOKUP(AB166,Sheet1!$B$2:$C$12,2,TRUE)</f>
        <v>7</v>
      </c>
      <c r="AD166" s="494"/>
      <c r="AE166" s="494" t="e">
        <f>VLOOKUP(AD166,Sheet1!$B$2:$C$12,2,TRUE)</f>
        <v>#N/A</v>
      </c>
      <c r="AF166" s="592"/>
      <c r="AG166" s="709">
        <f t="shared" si="29"/>
        <v>7</v>
      </c>
      <c r="AH166" s="709" t="str">
        <f t="shared" ref="AH166:AH172" si="31">LEFT((COUNTIF($H166:$AC166,"A*")&amp;"A*")&amp;" + "&amp;(COUNTIF($H166:$AC166,"B*")&amp;"B*")&amp;" + "&amp;(COUNTIF($H166:$AC166,"C*")&amp;"C*")&amp;" +  "&amp;(COUNTIF($H166:$AC166,"D")&amp;"D")&amp; " +  "&amp;(COUNTIF($H166:$AC166,"E")&amp;"E"),4)</f>
        <v>11A*</v>
      </c>
      <c r="AI166" s="709">
        <f t="shared" si="25"/>
        <v>0</v>
      </c>
      <c r="AJ166" s="683"/>
      <c r="AK166" s="494" t="str">
        <f t="shared" si="26"/>
        <v>Tốt</v>
      </c>
      <c r="AL166" s="494" t="str">
        <f>VLOOKUP($E166,'cac dv gui'!$C$161:$AD$188,25,0)</f>
        <v>Tốt</v>
      </c>
      <c r="AM166" s="494" t="str">
        <f>VLOOKUP($E166,'cac dv gui'!$C$161:$AD$188,26,0)</f>
        <v>Tốt</v>
      </c>
      <c r="AN166" s="675"/>
      <c r="AO166" s="494"/>
      <c r="AP166" s="675"/>
      <c r="AQ166" s="494" t="str">
        <f t="shared" si="27"/>
        <v>Tốt</v>
      </c>
      <c r="AR166" s="675"/>
      <c r="AS166" s="675"/>
      <c r="AT166" s="494"/>
      <c r="AU166" s="684" t="s">
        <v>393</v>
      </c>
    </row>
    <row r="167" spans="1:47" s="684" customFormat="1" ht="24.95" customHeight="1" x14ac:dyDescent="0.25">
      <c r="A167" s="512" t="s">
        <v>1408</v>
      </c>
      <c r="B167" s="512">
        <f>COUNTIF($F$5:F167,F167)</f>
        <v>1</v>
      </c>
      <c r="C167" s="513" t="s">
        <v>984</v>
      </c>
      <c r="D167" s="519" t="s">
        <v>242</v>
      </c>
      <c r="E167" s="841" t="s">
        <v>594</v>
      </c>
      <c r="F167" s="494" t="s">
        <v>1608</v>
      </c>
      <c r="G167" s="494" t="s">
        <v>974</v>
      </c>
      <c r="H167" s="494" t="str">
        <f>VLOOKUP(E167,'[16]Gui chi Quynh'!$C$7:$E$387,3,0)</f>
        <v>A1</v>
      </c>
      <c r="I167" s="494">
        <f>VLOOKUP(H167,Sheet1!$B$2:$C$12,2,TRUE)</f>
        <v>10</v>
      </c>
      <c r="J167" s="494" t="str">
        <f>VLOOKUP($E167,'[17]Gui chi Quynh'!$C$7:$E$387,3,0)</f>
        <v>A1</v>
      </c>
      <c r="K167" s="494">
        <f>VLOOKUP(J167,Sheet1!$B$2:$C$12,2,TRUE)</f>
        <v>10</v>
      </c>
      <c r="L167" s="494" t="str">
        <f>VLOOKUP(E167,'[18]Gui chi Quynh'!$C$7:$F$385,3,0)</f>
        <v>A2</v>
      </c>
      <c r="M167" s="494">
        <f>VLOOKUP(L167,Sheet1!$B$2:$C$12,2,TRUE)</f>
        <v>9</v>
      </c>
      <c r="N167" s="494" t="str">
        <f>VLOOKUP(E167,'[19]Gui chi Quynh'!$C$7:$E$391,3,0)</f>
        <v>A2</v>
      </c>
      <c r="O167" s="494">
        <f>VLOOKUP(N167,Sheet1!$B$2:$C$12,2,TRUE)</f>
        <v>9</v>
      </c>
      <c r="P167" s="494" t="str">
        <f>VLOOKUP(E167,'[20]Gui chi Quynh'!$C$7:$E$391,3,0)</f>
        <v>A2</v>
      </c>
      <c r="Q167" s="494">
        <f>VLOOKUP(P167,Sheet1!$B$2:$C$12,2,TRUE)</f>
        <v>9</v>
      </c>
      <c r="R167" s="494" t="str">
        <f>VLOOKUP($E167,'[21]Gui chi Quynh'!$C$7:$E$390,3,0)</f>
        <v>A2</v>
      </c>
      <c r="S167" s="494">
        <f>VLOOKUP(R167,Sheet1!$B$2:$C$12,2,TRUE)</f>
        <v>9</v>
      </c>
      <c r="T167" s="494" t="str">
        <f>VLOOKUP($E167,'[22]Gui chi Quynh'!$C$7:$E$390,3,0)</f>
        <v>A2</v>
      </c>
      <c r="U167" s="494">
        <f>VLOOKUP(T167,Sheet1!$B$2:$C$12,2,TRUE)</f>
        <v>9</v>
      </c>
      <c r="V167" s="494" t="str">
        <f>VLOOKUP($E167,'[23]Gui chi Quynh'!$C$7:$E$389,3,0)</f>
        <v>A2</v>
      </c>
      <c r="W167" s="494">
        <f>VLOOKUP(V167,Sheet1!$B$2:$C$12,2,TRUE)</f>
        <v>9</v>
      </c>
      <c r="X167" s="494" t="str">
        <f>VLOOKUP($E167,'[24]Gui chi Quynh'!$C$7:$E$389,3,0)</f>
        <v>A1</v>
      </c>
      <c r="Y167" s="494">
        <f>VLOOKUP(X167,Sheet1!$B$2:$C$12,2,TRUE)</f>
        <v>10</v>
      </c>
      <c r="Z167" s="494" t="str">
        <f>VLOOKUP($E167,'[25]Gui chi Quynh'!$C$7:$E$388,3,0)</f>
        <v>A2</v>
      </c>
      <c r="AA167" s="494">
        <f>VLOOKUP(Z167,Sheet1!$B$2:$C$12,2,TRUE)</f>
        <v>9</v>
      </c>
      <c r="AB167" s="494" t="str">
        <f>VLOOKUP($E167,'T5'!$E$9:$AH$337,24,0)</f>
        <v>A2</v>
      </c>
      <c r="AC167" s="494">
        <f>VLOOKUP(AB167,Sheet1!$B$2:$C$12,2,TRUE)</f>
        <v>9</v>
      </c>
      <c r="AD167" s="494"/>
      <c r="AE167" s="494" t="e">
        <f>VLOOKUP(AD167,Sheet1!$B$2:$C$12,2,TRUE)</f>
        <v>#N/A</v>
      </c>
      <c r="AF167" s="592" t="str">
        <f>VLOOKUP($E167,'[26]Tong hop ket qua'!$E$19:$M$219,9,0)</f>
        <v>Tốt</v>
      </c>
      <c r="AG167" s="709">
        <f>ROUND(AVERAGE($H167:$AC167),1)</f>
        <v>9.3000000000000007</v>
      </c>
      <c r="AH167" s="709" t="str">
        <f t="shared" si="31"/>
        <v>11A*</v>
      </c>
      <c r="AI167" s="709">
        <f t="shared" si="25"/>
        <v>0</v>
      </c>
      <c r="AJ167" s="683"/>
      <c r="AK167" s="494" t="str">
        <f t="shared" si="26"/>
        <v>Xuất sắc</v>
      </c>
      <c r="AL167" s="494" t="str">
        <f>VLOOKUP($E167,'cac dv gui'!$C$227:$AD$245,25,0)</f>
        <v>Xuất sắc</v>
      </c>
      <c r="AM167" s="494" t="str">
        <f>VLOOKUP($E167,'cac dv gui'!$C$227:$AD$245,26,0)</f>
        <v>Xuất sắc</v>
      </c>
      <c r="AN167" s="675"/>
      <c r="AO167" s="494" t="s">
        <v>1130</v>
      </c>
      <c r="AP167" s="675"/>
      <c r="AQ167" s="494" t="str">
        <f t="shared" si="27"/>
        <v>Xuất sắc</v>
      </c>
      <c r="AR167" s="675"/>
      <c r="AS167" s="675"/>
      <c r="AT167" s="494"/>
      <c r="AU167" s="684" t="s">
        <v>391</v>
      </c>
    </row>
    <row r="168" spans="1:47" s="684" customFormat="1" ht="24.95" customHeight="1" x14ac:dyDescent="0.25">
      <c r="A168" s="512" t="s">
        <v>1409</v>
      </c>
      <c r="B168" s="512">
        <f>COUNTIF($F$5:F168,F168)</f>
        <v>2</v>
      </c>
      <c r="C168" s="513" t="s">
        <v>984</v>
      </c>
      <c r="D168" s="519" t="s">
        <v>252</v>
      </c>
      <c r="E168" s="841" t="s">
        <v>611</v>
      </c>
      <c r="F168" s="494" t="s">
        <v>1608</v>
      </c>
      <c r="G168" s="494" t="s">
        <v>974</v>
      </c>
      <c r="H168" s="494" t="str">
        <f>VLOOKUP(E168,'[16]Gui chi Quynh'!$C$7:$E$387,3,0)</f>
        <v>A1</v>
      </c>
      <c r="I168" s="494">
        <f>VLOOKUP(H168,Sheet1!$B$2:$C$12,2,TRUE)</f>
        <v>10</v>
      </c>
      <c r="J168" s="494" t="str">
        <f>VLOOKUP($E168,'[17]Gui chi Quynh'!$C$7:$E$387,3,0)</f>
        <v>A4</v>
      </c>
      <c r="K168" s="494">
        <f>VLOOKUP(J168,Sheet1!$B$2:$C$12,2,TRUE)</f>
        <v>7</v>
      </c>
      <c r="L168" s="494" t="str">
        <f>VLOOKUP(E168,'[18]Gui chi Quynh'!$C$7:$F$385,3,0)</f>
        <v>A1</v>
      </c>
      <c r="M168" s="494">
        <f>VLOOKUP(L168,Sheet1!$B$2:$C$12,2,TRUE)</f>
        <v>10</v>
      </c>
      <c r="N168" s="494" t="str">
        <f>VLOOKUP(E168,'[19]Gui chi Quynh'!$C$7:$E$391,3,0)</f>
        <v>A3</v>
      </c>
      <c r="O168" s="494">
        <f>VLOOKUP(N168,Sheet1!$B$2:$C$12,2,TRUE)</f>
        <v>8</v>
      </c>
      <c r="P168" s="494" t="str">
        <f>VLOOKUP(E168,'[20]Gui chi Quynh'!$C$7:$E$391,3,0)</f>
        <v>A3</v>
      </c>
      <c r="Q168" s="494">
        <f>VLOOKUP(P168,Sheet1!$B$2:$C$12,2,TRUE)</f>
        <v>8</v>
      </c>
      <c r="R168" s="494" t="str">
        <f>VLOOKUP($E168,'[21]Gui chi Quynh'!$C$7:$E$390,3,0)</f>
        <v>A3</v>
      </c>
      <c r="S168" s="494">
        <f>VLOOKUP(R168,Sheet1!$B$2:$C$12,2,TRUE)</f>
        <v>8</v>
      </c>
      <c r="T168" s="494" t="str">
        <f>VLOOKUP($E168,'[22]Gui chi Quynh'!$C$7:$E$390,3,0)</f>
        <v>A3</v>
      </c>
      <c r="U168" s="494">
        <f>VLOOKUP(T168,Sheet1!$B$2:$C$12,2,TRUE)</f>
        <v>8</v>
      </c>
      <c r="V168" s="494" t="str">
        <f>VLOOKUP($E168,'[23]Gui chi Quynh'!$C$7:$E$389,3,0)</f>
        <v>A3</v>
      </c>
      <c r="W168" s="494">
        <f>VLOOKUP(V168,Sheet1!$B$2:$C$12,2,TRUE)</f>
        <v>8</v>
      </c>
      <c r="X168" s="494" t="str">
        <f>VLOOKUP($E168,'[24]Gui chi Quynh'!$C$7:$E$389,3,0)</f>
        <v>A3</v>
      </c>
      <c r="Y168" s="494">
        <f>VLOOKUP(X168,Sheet1!$B$2:$C$12,2,TRUE)</f>
        <v>8</v>
      </c>
      <c r="Z168" s="494" t="str">
        <f>VLOOKUP($E168,'[25]Gui chi Quynh'!$C$7:$E$388,3,0)</f>
        <v>A4</v>
      </c>
      <c r="AA168" s="494">
        <f>VLOOKUP(Z168,Sheet1!$B$2:$C$12,2,TRUE)</f>
        <v>7</v>
      </c>
      <c r="AB168" s="494" t="str">
        <f>VLOOKUP($E168,'T5'!$E$9:$AH$337,24,0)</f>
        <v>A3</v>
      </c>
      <c r="AC168" s="494">
        <f>VLOOKUP(AB168,Sheet1!$B$2:$C$12,2,TRUE)</f>
        <v>8</v>
      </c>
      <c r="AD168" s="494"/>
      <c r="AE168" s="494" t="e">
        <f>VLOOKUP(AD168,Sheet1!$B$2:$C$12,2,TRUE)</f>
        <v>#N/A</v>
      </c>
      <c r="AF168" s="592" t="str">
        <f>VLOOKUP($E168,'[26]Tong hop ket qua'!$E$19:$M$219,9,0)</f>
        <v>Khá</v>
      </c>
      <c r="AG168" s="709">
        <f>ROUND(AVERAGE($H168:$AC168),1)</f>
        <v>8.1999999999999993</v>
      </c>
      <c r="AH168" s="709" t="str">
        <f t="shared" si="31"/>
        <v>11A*</v>
      </c>
      <c r="AI168" s="709">
        <f t="shared" si="25"/>
        <v>0</v>
      </c>
      <c r="AJ168" s="683"/>
      <c r="AK168" s="494" t="str">
        <f t="shared" si="26"/>
        <v>Xuất sắc</v>
      </c>
      <c r="AL168" s="494" t="str">
        <f>VLOOKUP($E168,'cac dv gui'!$C$227:$AD$245,25,0)</f>
        <v>Xuất sắc</v>
      </c>
      <c r="AM168" s="494" t="str">
        <f>VLOOKUP($E168,'cac dv gui'!$C$227:$AD$245,26,0)</f>
        <v>Xuất sắc</v>
      </c>
      <c r="AN168" s="675"/>
      <c r="AO168" s="494"/>
      <c r="AP168" s="675"/>
      <c r="AQ168" s="494" t="str">
        <f t="shared" si="27"/>
        <v>Xuất sắc</v>
      </c>
      <c r="AR168" s="675"/>
      <c r="AS168" s="675"/>
      <c r="AT168" s="494"/>
      <c r="AU168" s="684" t="s">
        <v>392</v>
      </c>
    </row>
    <row r="169" spans="1:47" s="684" customFormat="1" ht="24.95" customHeight="1" x14ac:dyDescent="0.25">
      <c r="A169" s="512" t="s">
        <v>1410</v>
      </c>
      <c r="B169" s="512">
        <f>COUNTIF($F$5:F169,F169)</f>
        <v>3</v>
      </c>
      <c r="C169" s="513" t="s">
        <v>984</v>
      </c>
      <c r="D169" s="519" t="s">
        <v>249</v>
      </c>
      <c r="E169" s="841" t="s">
        <v>608</v>
      </c>
      <c r="F169" s="494" t="s">
        <v>1608</v>
      </c>
      <c r="G169" s="494" t="s">
        <v>974</v>
      </c>
      <c r="H169" s="494" t="str">
        <f>VLOOKUP(E169,'[16]Gui chi Quynh'!$C$7:$E$387,3,0)</f>
        <v>A1</v>
      </c>
      <c r="I169" s="494">
        <f>VLOOKUP(H169,Sheet1!$B$2:$C$12,2,TRUE)</f>
        <v>10</v>
      </c>
      <c r="J169" s="494" t="str">
        <f>VLOOKUP($E169,'[17]Gui chi Quynh'!$C$7:$E$387,3,0)</f>
        <v>A4</v>
      </c>
      <c r="K169" s="494">
        <f>VLOOKUP(J169,Sheet1!$B$2:$C$12,2,TRUE)</f>
        <v>7</v>
      </c>
      <c r="L169" s="494" t="str">
        <f>VLOOKUP(E169,'[18]Gui chi Quynh'!$C$7:$F$385,3,0)</f>
        <v>A1</v>
      </c>
      <c r="M169" s="494">
        <f>VLOOKUP(L169,Sheet1!$B$2:$C$12,2,TRUE)</f>
        <v>10</v>
      </c>
      <c r="N169" s="494" t="str">
        <f>VLOOKUP(E169,'[19]Gui chi Quynh'!$C$7:$E$391,3,0)</f>
        <v>A3</v>
      </c>
      <c r="O169" s="494">
        <f>VLOOKUP(N169,Sheet1!$B$2:$C$12,2,TRUE)</f>
        <v>8</v>
      </c>
      <c r="P169" s="494" t="str">
        <f>VLOOKUP(E169,'[20]Gui chi Quynh'!$C$7:$E$391,3,0)</f>
        <v>A3</v>
      </c>
      <c r="Q169" s="494">
        <f>VLOOKUP(P169,Sheet1!$B$2:$C$12,2,TRUE)</f>
        <v>8</v>
      </c>
      <c r="R169" s="494" t="str">
        <f>VLOOKUP($E169,'[21]Gui chi Quynh'!$C$7:$E$390,3,0)</f>
        <v>A2</v>
      </c>
      <c r="S169" s="494">
        <f>VLOOKUP(R169,Sheet1!$B$2:$C$12,2,TRUE)</f>
        <v>9</v>
      </c>
      <c r="T169" s="494" t="str">
        <f>VLOOKUP($E169,'[22]Gui chi Quynh'!$C$7:$E$390,3,0)</f>
        <v>A3</v>
      </c>
      <c r="U169" s="494">
        <f>VLOOKUP(T169,Sheet1!$B$2:$C$12,2,TRUE)</f>
        <v>8</v>
      </c>
      <c r="V169" s="494" t="str">
        <f>VLOOKUP($E169,'[23]Gui chi Quynh'!$C$7:$E$389,3,0)</f>
        <v>A4</v>
      </c>
      <c r="W169" s="494">
        <f>VLOOKUP(V169,Sheet1!$B$2:$C$12,2,TRUE)</f>
        <v>7</v>
      </c>
      <c r="X169" s="494" t="str">
        <f>VLOOKUP($E169,'[24]Gui chi Quynh'!$C$7:$E$389,3,0)</f>
        <v>A3</v>
      </c>
      <c r="Y169" s="494">
        <f>VLOOKUP(X169,Sheet1!$B$2:$C$12,2,TRUE)</f>
        <v>8</v>
      </c>
      <c r="Z169" s="494" t="str">
        <f>VLOOKUP($E169,'[25]Gui chi Quynh'!$C$7:$E$388,3,0)</f>
        <v>A4</v>
      </c>
      <c r="AA169" s="494">
        <f>VLOOKUP(Z169,Sheet1!$B$2:$C$12,2,TRUE)</f>
        <v>7</v>
      </c>
      <c r="AB169" s="494" t="str">
        <f>VLOOKUP($E169,'T5'!$E$9:$AH$337,24,0)</f>
        <v>A3</v>
      </c>
      <c r="AC169" s="494">
        <f>VLOOKUP(AB169,Sheet1!$B$2:$C$12,2,TRUE)</f>
        <v>8</v>
      </c>
      <c r="AD169" s="494"/>
      <c r="AE169" s="494" t="e">
        <f>VLOOKUP(AD169,Sheet1!$B$2:$C$12,2,TRUE)</f>
        <v>#N/A</v>
      </c>
      <c r="AF169" s="592" t="str">
        <f>VLOOKUP($E169,'[26]Tong hop ket qua'!$E$19:$M$219,9,0)</f>
        <v>Khá</v>
      </c>
      <c r="AG169" s="709">
        <f>ROUND(AVERAGE($H169:$AC169),1)</f>
        <v>8.1999999999999993</v>
      </c>
      <c r="AH169" s="709" t="str">
        <f t="shared" si="31"/>
        <v>11A*</v>
      </c>
      <c r="AI169" s="709">
        <f t="shared" si="25"/>
        <v>0</v>
      </c>
      <c r="AJ169" s="683"/>
      <c r="AK169" s="494" t="str">
        <f t="shared" si="26"/>
        <v>Xuất sắc</v>
      </c>
      <c r="AL169" s="494" t="str">
        <f>VLOOKUP($E169,'cac dv gui'!$C$227:$AD$245,25,0)</f>
        <v>Xuất sắc</v>
      </c>
      <c r="AM169" s="494" t="str">
        <f>VLOOKUP($E169,'cac dv gui'!$C$227:$AD$245,26,0)</f>
        <v>Xuất sắc</v>
      </c>
      <c r="AN169" s="675"/>
      <c r="AO169" s="494"/>
      <c r="AP169" s="675"/>
      <c r="AQ169" s="494" t="str">
        <f t="shared" si="27"/>
        <v>Xuất sắc</v>
      </c>
      <c r="AR169" s="675"/>
      <c r="AS169" s="675"/>
      <c r="AT169" s="494"/>
      <c r="AU169" s="684" t="s">
        <v>392</v>
      </c>
    </row>
    <row r="170" spans="1:47" s="684" customFormat="1" ht="24.95" customHeight="1" x14ac:dyDescent="0.25">
      <c r="A170" s="512" t="s">
        <v>1411</v>
      </c>
      <c r="B170" s="512">
        <f>COUNTIF($F$5:F170,F170)</f>
        <v>4</v>
      </c>
      <c r="C170" s="513" t="s">
        <v>984</v>
      </c>
      <c r="D170" s="519" t="s">
        <v>246</v>
      </c>
      <c r="E170" s="841" t="s">
        <v>593</v>
      </c>
      <c r="F170" s="494" t="s">
        <v>1608</v>
      </c>
      <c r="G170" s="494" t="s">
        <v>974</v>
      </c>
      <c r="H170" s="494" t="str">
        <f>VLOOKUP(E170,'[16]Gui chi Quynh'!$C$7:$E$387,3,0)</f>
        <v>A1</v>
      </c>
      <c r="I170" s="494">
        <f>VLOOKUP(H170,Sheet1!$B$2:$C$12,2,TRUE)</f>
        <v>10</v>
      </c>
      <c r="J170" s="494" t="str">
        <f>VLOOKUP($E170,'[17]Gui chi Quynh'!$C$7:$E$387,3,0)</f>
        <v>A4</v>
      </c>
      <c r="K170" s="494">
        <f>VLOOKUP(J170,Sheet1!$B$2:$C$12,2,TRUE)</f>
        <v>7</v>
      </c>
      <c r="L170" s="494" t="str">
        <f>VLOOKUP(E170,'[18]Gui chi Quynh'!$C$7:$F$385,3,0)</f>
        <v>A2</v>
      </c>
      <c r="M170" s="494">
        <f>VLOOKUP(L170,Sheet1!$B$2:$C$12,2,TRUE)</f>
        <v>9</v>
      </c>
      <c r="N170" s="494" t="str">
        <f>VLOOKUP(E170,'[19]Gui chi Quynh'!$C$7:$E$391,3,0)</f>
        <v>A3</v>
      </c>
      <c r="O170" s="494">
        <f>VLOOKUP(N170,Sheet1!$B$2:$C$12,2,TRUE)</f>
        <v>8</v>
      </c>
      <c r="P170" s="494" t="str">
        <f>VLOOKUP(E170,'[20]Gui chi Quynh'!$C$7:$E$391,3,0)</f>
        <v>A3</v>
      </c>
      <c r="Q170" s="494">
        <f>VLOOKUP(P170,Sheet1!$B$2:$C$12,2,TRUE)</f>
        <v>8</v>
      </c>
      <c r="R170" s="494" t="str">
        <f>VLOOKUP($E170,'[21]Gui chi Quynh'!$C$7:$E$390,3,0)</f>
        <v>A4</v>
      </c>
      <c r="S170" s="494">
        <f>VLOOKUP(R170,Sheet1!$B$2:$C$12,2,TRUE)</f>
        <v>7</v>
      </c>
      <c r="T170" s="494" t="str">
        <f>VLOOKUP($E170,'[22]Gui chi Quynh'!$C$7:$E$390,3,0)</f>
        <v>A4</v>
      </c>
      <c r="U170" s="494">
        <f>VLOOKUP(T170,Sheet1!$B$2:$C$12,2,TRUE)</f>
        <v>7</v>
      </c>
      <c r="V170" s="494" t="str">
        <f>VLOOKUP($E170,'[23]Gui chi Quynh'!$C$7:$E$389,3,0)</f>
        <v>A3</v>
      </c>
      <c r="W170" s="494">
        <f>VLOOKUP(V170,Sheet1!$B$2:$C$12,2,TRUE)</f>
        <v>8</v>
      </c>
      <c r="X170" s="494" t="str">
        <f>VLOOKUP($E170,'[24]Gui chi Quynh'!$C$7:$E$389,3,0)</f>
        <v>A4</v>
      </c>
      <c r="Y170" s="494">
        <f>VLOOKUP(X170,Sheet1!$B$2:$C$12,2,TRUE)</f>
        <v>7</v>
      </c>
      <c r="Z170" s="494" t="str">
        <f>VLOOKUP($E170,'[25]Gui chi Quynh'!$C$7:$E$388,3,0)</f>
        <v>A4</v>
      </c>
      <c r="AA170" s="494">
        <f>VLOOKUP(Z170,Sheet1!$B$2:$C$12,2,TRUE)</f>
        <v>7</v>
      </c>
      <c r="AB170" s="494" t="str">
        <f>VLOOKUP($E170,'T5'!$E$9:$AH$337,24,0)</f>
        <v>A3</v>
      </c>
      <c r="AC170" s="494">
        <f>VLOOKUP(AB170,Sheet1!$B$2:$C$12,2,TRUE)</f>
        <v>8</v>
      </c>
      <c r="AD170" s="494"/>
      <c r="AE170" s="494" t="e">
        <f>VLOOKUP(AD170,Sheet1!$B$2:$C$12,2,TRUE)</f>
        <v>#N/A</v>
      </c>
      <c r="AF170" s="592" t="str">
        <f>VLOOKUP($E170,'[26]Tong hop ket qua'!$E$19:$M$219,9,0)</f>
        <v>Khá</v>
      </c>
      <c r="AG170" s="804">
        <f t="shared" ref="AG170:AG195" si="32">(I170+K170+M170+O170+Q170+S170+U170+W170+Y170+AA170+AC170)/11</f>
        <v>7.8181818181818183</v>
      </c>
      <c r="AH170" s="709" t="str">
        <f t="shared" si="31"/>
        <v>11A*</v>
      </c>
      <c r="AI170" s="709">
        <f t="shared" si="25"/>
        <v>0</v>
      </c>
      <c r="AJ170" s="683"/>
      <c r="AK170" s="494" t="str">
        <f t="shared" si="26"/>
        <v>Tốt</v>
      </c>
      <c r="AL170" s="494" t="str">
        <f>VLOOKUP($E170,'cac dv gui'!$C$227:$AD$245,25,0)</f>
        <v>Tốt</v>
      </c>
      <c r="AM170" s="494" t="str">
        <f>VLOOKUP($E170,'cac dv gui'!$C$227:$AD$245,26,0)</f>
        <v>Tốt</v>
      </c>
      <c r="AN170" s="675"/>
      <c r="AO170" s="494" t="s">
        <v>966</v>
      </c>
      <c r="AP170" s="675"/>
      <c r="AQ170" s="494" t="str">
        <f t="shared" si="27"/>
        <v>Tốt</v>
      </c>
      <c r="AR170" s="675"/>
      <c r="AS170" s="675"/>
      <c r="AT170" s="494"/>
      <c r="AU170" s="684" t="s">
        <v>393</v>
      </c>
    </row>
    <row r="171" spans="1:47" s="684" customFormat="1" ht="24.95" customHeight="1" x14ac:dyDescent="0.25">
      <c r="A171" s="512" t="s">
        <v>1412</v>
      </c>
      <c r="B171" s="512">
        <f>COUNTIF($F$5:F171,F171)</f>
        <v>5</v>
      </c>
      <c r="C171" s="513" t="s">
        <v>985</v>
      </c>
      <c r="D171" s="519" t="s">
        <v>236</v>
      </c>
      <c r="E171" s="553" t="s">
        <v>599</v>
      </c>
      <c r="F171" s="494" t="s">
        <v>1608</v>
      </c>
      <c r="G171" s="494" t="s">
        <v>974</v>
      </c>
      <c r="H171" s="494" t="str">
        <f>VLOOKUP(E171,'[16]Gui chi Quynh'!$C$7:$E$387,3,0)</f>
        <v>A3</v>
      </c>
      <c r="I171" s="494">
        <f>VLOOKUP(H171,Sheet1!$B$2:$C$12,2,TRUE)</f>
        <v>8</v>
      </c>
      <c r="J171" s="494" t="str">
        <f>VLOOKUP($E171,'[17]Gui chi Quynh'!$C$7:$E$387,3,0)</f>
        <v>A4</v>
      </c>
      <c r="K171" s="494">
        <f>VLOOKUP(J171,Sheet1!$B$2:$C$12,2,TRUE)</f>
        <v>7</v>
      </c>
      <c r="L171" s="494" t="str">
        <f>VLOOKUP(E171,'[18]Gui chi Quynh'!$C$7:$F$385,3,0)</f>
        <v>A3</v>
      </c>
      <c r="M171" s="494">
        <f>VLOOKUP(L171,Sheet1!$B$2:$C$12,2,TRUE)</f>
        <v>8</v>
      </c>
      <c r="N171" s="494" t="str">
        <f>VLOOKUP(E171,'[19]Gui chi Quynh'!$C$7:$E$391,3,0)</f>
        <v>A4</v>
      </c>
      <c r="O171" s="494">
        <f>VLOOKUP(N171,Sheet1!$B$2:$C$12,2,TRUE)</f>
        <v>7</v>
      </c>
      <c r="P171" s="494" t="str">
        <f>VLOOKUP(E171,'[20]Gui chi Quynh'!$C$7:$E$391,3,0)</f>
        <v>A4</v>
      </c>
      <c r="Q171" s="494">
        <f>VLOOKUP(P171,Sheet1!$B$2:$C$12,2,TRUE)</f>
        <v>7</v>
      </c>
      <c r="R171" s="494" t="str">
        <f>VLOOKUP($E171,'[21]Gui chi Quynh'!$C$7:$E$390,3,0)</f>
        <v>A3</v>
      </c>
      <c r="S171" s="494">
        <f>VLOOKUP(R171,Sheet1!$B$2:$C$12,2,TRUE)</f>
        <v>8</v>
      </c>
      <c r="T171" s="494" t="str">
        <f>VLOOKUP($E171,'[22]Gui chi Quynh'!$C$7:$E$390,3,0)</f>
        <v>A4</v>
      </c>
      <c r="U171" s="494">
        <f>VLOOKUP(T171,Sheet1!$B$2:$C$12,2,TRUE)</f>
        <v>7</v>
      </c>
      <c r="V171" s="494" t="str">
        <f>VLOOKUP($E171,'[23]Gui chi Quynh'!$C$7:$E$389,3,0)</f>
        <v>A4</v>
      </c>
      <c r="W171" s="494">
        <f>VLOOKUP(V171,Sheet1!$B$2:$C$12,2,TRUE)</f>
        <v>7</v>
      </c>
      <c r="X171" s="494" t="str">
        <f>VLOOKUP($E171,'[24]Gui chi Quynh'!$C$7:$E$389,3,0)</f>
        <v>A4</v>
      </c>
      <c r="Y171" s="494">
        <f>VLOOKUP(X171,Sheet1!$B$2:$C$12,2,TRUE)</f>
        <v>7</v>
      </c>
      <c r="Z171" s="494" t="str">
        <f>VLOOKUP($E171,'[25]Gui chi Quynh'!$C$7:$E$388,3,0)</f>
        <v>A4</v>
      </c>
      <c r="AA171" s="494">
        <f>VLOOKUP(Z171,Sheet1!$B$2:$C$12,2,TRUE)</f>
        <v>7</v>
      </c>
      <c r="AB171" s="494" t="str">
        <f>VLOOKUP($E171,'T5'!$E$9:$AH$337,24,0)</f>
        <v>A3</v>
      </c>
      <c r="AC171" s="494">
        <f>VLOOKUP(AB171,Sheet1!$B$2:$C$12,2,TRUE)</f>
        <v>8</v>
      </c>
      <c r="AD171" s="494"/>
      <c r="AE171" s="494" t="e">
        <f>VLOOKUP(AD171,Sheet1!$B$2:$C$12,2,TRUE)</f>
        <v>#N/A</v>
      </c>
      <c r="AF171" s="592"/>
      <c r="AG171" s="804">
        <f t="shared" si="32"/>
        <v>7.3636363636363633</v>
      </c>
      <c r="AH171" s="709" t="str">
        <f t="shared" si="31"/>
        <v>11A*</v>
      </c>
      <c r="AI171" s="709">
        <f t="shared" si="25"/>
        <v>0</v>
      </c>
      <c r="AJ171" s="683"/>
      <c r="AK171" s="494" t="str">
        <f t="shared" si="26"/>
        <v>Tốt</v>
      </c>
      <c r="AL171" s="494" t="str">
        <f>VLOOKUP($E171,'cac dv gui'!$C$227:$AD$245,25,0)</f>
        <v>Tốt</v>
      </c>
      <c r="AM171" s="494" t="str">
        <f>VLOOKUP($E171,'cac dv gui'!$C$227:$AD$245,26,0)</f>
        <v>Tốt</v>
      </c>
      <c r="AN171" s="675"/>
      <c r="AO171" s="494"/>
      <c r="AP171" s="675"/>
      <c r="AQ171" s="494" t="str">
        <f t="shared" si="27"/>
        <v>Tốt</v>
      </c>
      <c r="AR171" s="675"/>
      <c r="AS171" s="675"/>
      <c r="AT171" s="494"/>
      <c r="AU171" s="684" t="s">
        <v>393</v>
      </c>
    </row>
    <row r="172" spans="1:47" s="684" customFormat="1" ht="24.95" customHeight="1" x14ac:dyDescent="0.25">
      <c r="A172" s="512" t="s">
        <v>1413</v>
      </c>
      <c r="B172" s="512">
        <f>COUNTIF($F$5:F172,F172)</f>
        <v>6</v>
      </c>
      <c r="C172" s="513" t="s">
        <v>984</v>
      </c>
      <c r="D172" s="519" t="s">
        <v>245</v>
      </c>
      <c r="E172" s="553" t="s">
        <v>606</v>
      </c>
      <c r="F172" s="494" t="s">
        <v>1608</v>
      </c>
      <c r="G172" s="494" t="s">
        <v>974</v>
      </c>
      <c r="H172" s="494" t="str">
        <f>VLOOKUP(E172,'[16]Gui chi Quynh'!$C$7:$E$387,3,0)</f>
        <v>A2</v>
      </c>
      <c r="I172" s="494">
        <f>VLOOKUP(H172,Sheet1!$B$2:$C$12,2,TRUE)</f>
        <v>9</v>
      </c>
      <c r="J172" s="494" t="str">
        <f>VLOOKUP($E172,'[17]Gui chi Quynh'!$C$7:$E$387,3,0)</f>
        <v>A4</v>
      </c>
      <c r="K172" s="494">
        <f>VLOOKUP(J172,Sheet1!$B$2:$C$12,2,TRUE)</f>
        <v>7</v>
      </c>
      <c r="L172" s="494" t="str">
        <f>VLOOKUP(E172,'[18]Gui chi Quynh'!$C$7:$F$385,3,0)</f>
        <v>A3</v>
      </c>
      <c r="M172" s="494">
        <f>VLOOKUP(L172,Sheet1!$B$2:$C$12,2,TRUE)</f>
        <v>8</v>
      </c>
      <c r="N172" s="494" t="str">
        <f>VLOOKUP(E172,'[19]Gui chi Quynh'!$C$7:$E$391,3,0)</f>
        <v>A4</v>
      </c>
      <c r="O172" s="494">
        <f>VLOOKUP(N172,Sheet1!$B$2:$C$12,2,TRUE)</f>
        <v>7</v>
      </c>
      <c r="P172" s="494" t="str">
        <f>VLOOKUP(E172,'[20]Gui chi Quynh'!$C$7:$E$391,3,0)</f>
        <v>A4</v>
      </c>
      <c r="Q172" s="494">
        <f>VLOOKUP(P172,Sheet1!$B$2:$C$12,2,TRUE)</f>
        <v>7</v>
      </c>
      <c r="R172" s="494" t="str">
        <f>VLOOKUP($E172,'[21]Gui chi Quynh'!$C$7:$E$390,3,0)</f>
        <v>A4</v>
      </c>
      <c r="S172" s="494">
        <f>VLOOKUP(R172,Sheet1!$B$2:$C$12,2,TRUE)</f>
        <v>7</v>
      </c>
      <c r="T172" s="494" t="str">
        <f>VLOOKUP($E172,'[22]Gui chi Quynh'!$C$7:$E$390,3,0)</f>
        <v>A4</v>
      </c>
      <c r="U172" s="494">
        <f>VLOOKUP(T172,Sheet1!$B$2:$C$12,2,TRUE)</f>
        <v>7</v>
      </c>
      <c r="V172" s="494" t="str">
        <f>VLOOKUP($E172,'[23]Gui chi Quynh'!$C$7:$E$389,3,0)</f>
        <v>A4</v>
      </c>
      <c r="W172" s="494">
        <f>VLOOKUP(V172,Sheet1!$B$2:$C$12,2,TRUE)</f>
        <v>7</v>
      </c>
      <c r="X172" s="494" t="str">
        <f>VLOOKUP($E172,'[24]Gui chi Quynh'!$C$7:$E$389,3,0)</f>
        <v>A3</v>
      </c>
      <c r="Y172" s="494">
        <f>VLOOKUP(X172,Sheet1!$B$2:$C$12,2,TRUE)</f>
        <v>8</v>
      </c>
      <c r="Z172" s="494" t="str">
        <f>VLOOKUP($E172,'[25]Gui chi Quynh'!$C$7:$E$388,3,0)</f>
        <v>A4</v>
      </c>
      <c r="AA172" s="494">
        <f>VLOOKUP(Z172,Sheet1!$B$2:$C$12,2,TRUE)</f>
        <v>7</v>
      </c>
      <c r="AB172" s="494" t="str">
        <f>VLOOKUP($E172,'T5'!$E$9:$AH$337,24,0)</f>
        <v>A4</v>
      </c>
      <c r="AC172" s="494">
        <f>VLOOKUP(AB172,Sheet1!$B$2:$C$12,2,TRUE)</f>
        <v>7</v>
      </c>
      <c r="AD172" s="494"/>
      <c r="AE172" s="494" t="e">
        <f>VLOOKUP(AD172,Sheet1!$B$2:$C$12,2,TRUE)</f>
        <v>#N/A</v>
      </c>
      <c r="AF172" s="592"/>
      <c r="AG172" s="709">
        <f t="shared" si="32"/>
        <v>7.3636363636363633</v>
      </c>
      <c r="AH172" s="709" t="str">
        <f t="shared" si="31"/>
        <v>11A*</v>
      </c>
      <c r="AI172" s="709">
        <f t="shared" si="25"/>
        <v>0</v>
      </c>
      <c r="AJ172" s="683"/>
      <c r="AK172" s="494" t="str">
        <f t="shared" si="26"/>
        <v>Tốt</v>
      </c>
      <c r="AL172" s="494" t="str">
        <f>VLOOKUP($E172,'cac dv gui'!$C$227:$AD$245,25,0)</f>
        <v>Tốt</v>
      </c>
      <c r="AM172" s="494" t="str">
        <f>VLOOKUP($E172,'cac dv gui'!$C$227:$AD$245,26,0)</f>
        <v>Tốt</v>
      </c>
      <c r="AN172" s="675"/>
      <c r="AO172" s="494"/>
      <c r="AP172" s="675"/>
      <c r="AQ172" s="494" t="str">
        <f t="shared" si="27"/>
        <v>Tốt</v>
      </c>
      <c r="AR172" s="675"/>
      <c r="AS172" s="675"/>
      <c r="AT172" s="494"/>
      <c r="AU172" s="684" t="s">
        <v>393</v>
      </c>
    </row>
    <row r="173" spans="1:47" s="684" customFormat="1" ht="24.95" customHeight="1" x14ac:dyDescent="0.25">
      <c r="A173" s="512" t="s">
        <v>1414</v>
      </c>
      <c r="B173" s="512">
        <f>COUNTIF($F$5:F173,F173)</f>
        <v>7</v>
      </c>
      <c r="C173" s="513" t="s">
        <v>985</v>
      </c>
      <c r="D173" s="519" t="s">
        <v>238</v>
      </c>
      <c r="E173" s="841" t="s">
        <v>601</v>
      </c>
      <c r="F173" s="494" t="s">
        <v>1608</v>
      </c>
      <c r="G173" s="494" t="s">
        <v>974</v>
      </c>
      <c r="H173" s="494" t="str">
        <f>VLOOKUP(E173,'[16]Gui chi Quynh'!$C$7:$E$387,3,0)</f>
        <v>A4</v>
      </c>
      <c r="I173" s="494">
        <f>VLOOKUP(H173,Sheet1!$B$2:$C$12,2,TRUE)</f>
        <v>7</v>
      </c>
      <c r="J173" s="494" t="str">
        <f>VLOOKUP($E173,'[17]Gui chi Quynh'!$C$7:$E$387,3,0)</f>
        <v>A4</v>
      </c>
      <c r="K173" s="494">
        <f>VLOOKUP(J173,Sheet1!$B$2:$C$12,2,TRUE)</f>
        <v>7</v>
      </c>
      <c r="L173" s="494" t="str">
        <f>VLOOKUP(E173,'[18]Gui chi Quynh'!$C$7:$F$385,3,0)</f>
        <v>A3</v>
      </c>
      <c r="M173" s="494">
        <f>VLOOKUP(L173,Sheet1!$B$2:$C$12,2,TRUE)</f>
        <v>8</v>
      </c>
      <c r="N173" s="494" t="str">
        <f>VLOOKUP(E173,'[19]Gui chi Quynh'!$C$7:$E$391,3,0)</f>
        <v>A4</v>
      </c>
      <c r="O173" s="494">
        <f>VLOOKUP(N173,Sheet1!$B$2:$C$12,2,TRUE)</f>
        <v>7</v>
      </c>
      <c r="P173" s="494" t="str">
        <f>VLOOKUP(E173,'[20]Gui chi Quynh'!$C$7:$E$391,3,0)</f>
        <v>B1</v>
      </c>
      <c r="Q173" s="494">
        <f>VLOOKUP(P173,Sheet1!$B$2:$C$12,2,TRUE)</f>
        <v>6</v>
      </c>
      <c r="R173" s="494" t="str">
        <f>VLOOKUP($E173,'[21]Gui chi Quynh'!$C$7:$E$390,3,0)</f>
        <v>B2</v>
      </c>
      <c r="S173" s="494">
        <f>VLOOKUP(R173,Sheet1!$B$2:$C$12,2,TRUE)</f>
        <v>5</v>
      </c>
      <c r="T173" s="494" t="str">
        <f>VLOOKUP($E173,'[22]Gui chi Quynh'!$C$7:$E$390,3,0)</f>
        <v>A4</v>
      </c>
      <c r="U173" s="494">
        <f>VLOOKUP(T173,Sheet1!$B$2:$C$12,2,TRUE)</f>
        <v>7</v>
      </c>
      <c r="V173" s="494" t="str">
        <f>VLOOKUP($E173,'[23]Gui chi Quynh'!$C$7:$E$389,3,0)</f>
        <v>A4</v>
      </c>
      <c r="W173" s="494">
        <f>VLOOKUP(V173,Sheet1!$B$2:$C$12,2,TRUE)</f>
        <v>7</v>
      </c>
      <c r="X173" s="494" t="str">
        <f>VLOOKUP($E173,'[24]Gui chi Quynh'!$C$7:$E$389,3,0)</f>
        <v>B2</v>
      </c>
      <c r="Y173" s="494">
        <f>VLOOKUP(X173,Sheet1!$B$2:$C$12,2,TRUE)</f>
        <v>5</v>
      </c>
      <c r="Z173" s="494" t="str">
        <f>VLOOKUP($E173,'[25]Gui chi Quynh'!$C$7:$E$388,3,0)</f>
        <v>C2</v>
      </c>
      <c r="AA173" s="494">
        <f>VLOOKUP(Z173,Sheet1!$B$2:$C$12,2,TRUE)</f>
        <v>3</v>
      </c>
      <c r="AB173" s="494" t="str">
        <f>VLOOKUP($E173,'T5'!$E$9:$AH$337,24,0)</f>
        <v>A4</v>
      </c>
      <c r="AC173" s="494">
        <f>VLOOKUP(AB173,Sheet1!$B$2:$C$12,2,TRUE)</f>
        <v>7</v>
      </c>
      <c r="AD173" s="494"/>
      <c r="AE173" s="494" t="e">
        <f>VLOOKUP(AD173,Sheet1!$B$2:$C$12,2,TRUE)</f>
        <v>#N/A</v>
      </c>
      <c r="AF173" s="592"/>
      <c r="AG173" s="709">
        <f t="shared" si="32"/>
        <v>6.2727272727272725</v>
      </c>
      <c r="AH173" s="709" t="str">
        <f>LEFT((COUNTIF($H173:$AC173,"A*")&amp;"A*")&amp;" + "&amp;(COUNTIF($H173:$AC173,"B*")&amp;"B*")&amp;" + "&amp;(COUNTIF($H173:$AC173,"C*")&amp;"C*")&amp;" +  "&amp;(COUNTIF($H173:$AC173,"D")&amp;"D")&amp; " +  "&amp;(COUNTIF($H173:$AC173,"E")&amp;"E"),16)</f>
        <v xml:space="preserve">7A* + 3B* + 1C* </v>
      </c>
      <c r="AI173" s="709">
        <f t="shared" si="25"/>
        <v>4</v>
      </c>
      <c r="AJ173" s="683"/>
      <c r="AK173" s="494" t="str">
        <f t="shared" si="26"/>
        <v>Tốt</v>
      </c>
      <c r="AL173" s="494" t="str">
        <f>VLOOKUP($E173,'cac dv gui'!$C$227:$AD$245,25,0)</f>
        <v>Tốt</v>
      </c>
      <c r="AM173" s="494" t="str">
        <f>VLOOKUP($E173,'cac dv gui'!$C$227:$AD$245,26,0)</f>
        <v>Tốt</v>
      </c>
      <c r="AN173" s="675"/>
      <c r="AO173" s="494"/>
      <c r="AP173" s="675"/>
      <c r="AQ173" s="494" t="str">
        <f t="shared" si="27"/>
        <v>Tốt</v>
      </c>
      <c r="AR173" s="675"/>
      <c r="AS173" s="675"/>
      <c r="AT173" s="494"/>
      <c r="AU173" s="684" t="s">
        <v>393</v>
      </c>
    </row>
    <row r="174" spans="1:47" s="684" customFormat="1" ht="24.95" customHeight="1" x14ac:dyDescent="0.25">
      <c r="A174" s="512" t="s">
        <v>1415</v>
      </c>
      <c r="B174" s="512">
        <f>COUNTIF($F$5:F174,F174)</f>
        <v>8</v>
      </c>
      <c r="C174" s="513" t="s">
        <v>985</v>
      </c>
      <c r="D174" s="519" t="s">
        <v>299</v>
      </c>
      <c r="E174" s="841" t="s">
        <v>613</v>
      </c>
      <c r="F174" s="494" t="s">
        <v>1608</v>
      </c>
      <c r="G174" s="494" t="s">
        <v>974</v>
      </c>
      <c r="H174" s="494" t="str">
        <f>VLOOKUP(E174,'[16]Gui chi Quynh'!$C$7:$E$387,3,0)</f>
        <v>A3</v>
      </c>
      <c r="I174" s="494">
        <f>VLOOKUP(H174,Sheet1!$B$2:$C$12,2,TRUE)</f>
        <v>8</v>
      </c>
      <c r="J174" s="494" t="str">
        <f>VLOOKUP($E174,'[17]Gui chi Quynh'!$C$7:$E$387,3,0)</f>
        <v>A4</v>
      </c>
      <c r="K174" s="494">
        <f>VLOOKUP(J174,Sheet1!$B$2:$C$12,2,TRUE)</f>
        <v>7</v>
      </c>
      <c r="L174" s="494" t="str">
        <f>VLOOKUP(E174,'[18]Gui chi Quynh'!$C$7:$F$385,3,0)</f>
        <v>A3</v>
      </c>
      <c r="M174" s="494">
        <f>VLOOKUP(L174,Sheet1!$B$2:$C$12,2,TRUE)</f>
        <v>8</v>
      </c>
      <c r="N174" s="494" t="str">
        <f>VLOOKUP(E174,'[19]Gui chi Quynh'!$C$7:$E$391,3,0)</f>
        <v>A4</v>
      </c>
      <c r="O174" s="494">
        <f>VLOOKUP(N174,Sheet1!$B$2:$C$12,2,TRUE)</f>
        <v>7</v>
      </c>
      <c r="P174" s="494" t="str">
        <f>VLOOKUP(E174,'[20]Gui chi Quynh'!$C$7:$E$391,3,0)</f>
        <v>A4</v>
      </c>
      <c r="Q174" s="494">
        <f>VLOOKUP(P174,Sheet1!$B$2:$C$12,2,TRUE)</f>
        <v>7</v>
      </c>
      <c r="R174" s="494" t="str">
        <f>VLOOKUP($E174,'[21]Gui chi Quynh'!$C$7:$E$390,3,0)</f>
        <v>A4</v>
      </c>
      <c r="S174" s="494">
        <f>VLOOKUP(R174,Sheet1!$B$2:$C$12,2,TRUE)</f>
        <v>7</v>
      </c>
      <c r="T174" s="494" t="str">
        <f>VLOOKUP($E174,'[22]Gui chi Quynh'!$C$7:$E$390,3,0)</f>
        <v>A4</v>
      </c>
      <c r="U174" s="494">
        <f>VLOOKUP(T174,Sheet1!$B$2:$C$12,2,TRUE)</f>
        <v>7</v>
      </c>
      <c r="V174" s="494" t="str">
        <f>VLOOKUP($E174,'[23]Gui chi Quynh'!$C$7:$E$389,3,0)</f>
        <v>A4</v>
      </c>
      <c r="W174" s="494">
        <f>VLOOKUP(V174,Sheet1!$B$2:$C$12,2,TRUE)</f>
        <v>7</v>
      </c>
      <c r="X174" s="494" t="str">
        <f>VLOOKUP($E174,'[24]Gui chi Quynh'!$C$7:$E$389,3,0)</f>
        <v>A4</v>
      </c>
      <c r="Y174" s="494">
        <f>VLOOKUP(X174,Sheet1!$B$2:$C$12,2,TRUE)</f>
        <v>7</v>
      </c>
      <c r="Z174" s="494" t="str">
        <f>VLOOKUP($E174,'[25]Gui chi Quynh'!$C$7:$E$388,3,0)</f>
        <v>A3</v>
      </c>
      <c r="AA174" s="494">
        <f>VLOOKUP(Z174,Sheet1!$B$2:$C$12,2,TRUE)</f>
        <v>8</v>
      </c>
      <c r="AB174" s="494" t="str">
        <f>VLOOKUP($E174,'T5'!$E$9:$AH$337,24,0)</f>
        <v>A3</v>
      </c>
      <c r="AC174" s="494">
        <f>VLOOKUP(AB174,Sheet1!$B$2:$C$12,2,TRUE)</f>
        <v>8</v>
      </c>
      <c r="AD174" s="494"/>
      <c r="AE174" s="494" t="e">
        <f>VLOOKUP(AD174,Sheet1!$B$2:$C$12,2,TRUE)</f>
        <v>#N/A</v>
      </c>
      <c r="AF174" s="592" t="str">
        <f>VLOOKUP($E174,'[26]Tong hop ket qua'!$E$19:$M$219,9,0)</f>
        <v>Khá</v>
      </c>
      <c r="AG174" s="804">
        <f t="shared" si="32"/>
        <v>7.3636363636363633</v>
      </c>
      <c r="AH174" s="709" t="str">
        <f>LEFT((COUNTIF($H174:$AC174,"A*")&amp;"A*")&amp;" + "&amp;(COUNTIF($H174:$AC174,"B*")&amp;"B*")&amp;" + "&amp;(COUNTIF($H174:$AC174,"C*")&amp;"C*")&amp;" +  "&amp;(COUNTIF($H174:$AC174,"D")&amp;"D")&amp; " +  "&amp;(COUNTIF($H174:$AC174,"E")&amp;"E"),4)</f>
        <v>11A*</v>
      </c>
      <c r="AI174" s="709">
        <f t="shared" si="25"/>
        <v>0</v>
      </c>
      <c r="AJ174" s="683"/>
      <c r="AK174" s="494" t="str">
        <f t="shared" si="26"/>
        <v>Tốt</v>
      </c>
      <c r="AL174" s="494" t="str">
        <f>VLOOKUP($E174,'cac dv gui'!$C$227:$AD$245,25,0)</f>
        <v>Tốt</v>
      </c>
      <c r="AM174" s="494" t="str">
        <f>VLOOKUP($E174,'cac dv gui'!$C$227:$AD$245,26,0)</f>
        <v>Tốt</v>
      </c>
      <c r="AN174" s="675"/>
      <c r="AO174" s="494"/>
      <c r="AP174" s="675"/>
      <c r="AQ174" s="494" t="str">
        <f t="shared" si="27"/>
        <v>Tốt</v>
      </c>
      <c r="AR174" s="675"/>
      <c r="AS174" s="675"/>
      <c r="AT174" s="494"/>
      <c r="AU174" s="684" t="s">
        <v>393</v>
      </c>
    </row>
    <row r="175" spans="1:47" s="684" customFormat="1" ht="24.95" customHeight="1" x14ac:dyDescent="0.25">
      <c r="A175" s="512" t="s">
        <v>1416</v>
      </c>
      <c r="B175" s="512">
        <f>COUNTIF($F$5:F175,F175)</f>
        <v>9</v>
      </c>
      <c r="C175" s="513" t="s">
        <v>985</v>
      </c>
      <c r="D175" s="519" t="s">
        <v>235</v>
      </c>
      <c r="E175" s="841" t="s">
        <v>592</v>
      </c>
      <c r="F175" s="494" t="s">
        <v>1608</v>
      </c>
      <c r="G175" s="494" t="s">
        <v>974</v>
      </c>
      <c r="H175" s="494" t="str">
        <f>VLOOKUP(E175,'[16]Gui chi Quynh'!$C$7:$E$387,3,0)</f>
        <v>A3</v>
      </c>
      <c r="I175" s="494">
        <f>VLOOKUP(H175,Sheet1!$B$2:$C$12,2,TRUE)</f>
        <v>8</v>
      </c>
      <c r="J175" s="494" t="str">
        <f>VLOOKUP($E175,'[17]Gui chi Quynh'!$C$7:$E$387,3,0)</f>
        <v>A4</v>
      </c>
      <c r="K175" s="494">
        <f>VLOOKUP(J175,Sheet1!$B$2:$C$12,2,TRUE)</f>
        <v>7</v>
      </c>
      <c r="L175" s="494" t="str">
        <f>VLOOKUP(E175,'[18]Gui chi Quynh'!$C$7:$F$385,3,0)</f>
        <v>A4</v>
      </c>
      <c r="M175" s="494">
        <f>VLOOKUP(L175,Sheet1!$B$2:$C$12,2,TRUE)</f>
        <v>7</v>
      </c>
      <c r="N175" s="494" t="str">
        <f>VLOOKUP(E175,'[19]Gui chi Quynh'!$C$7:$E$391,3,0)</f>
        <v>A4</v>
      </c>
      <c r="O175" s="494">
        <f>VLOOKUP(N175,Sheet1!$B$2:$C$12,2,TRUE)</f>
        <v>7</v>
      </c>
      <c r="P175" s="494" t="str">
        <f>VLOOKUP(E175,'[20]Gui chi Quynh'!$C$7:$E$391,3,0)</f>
        <v>A4</v>
      </c>
      <c r="Q175" s="494">
        <f>VLOOKUP(P175,Sheet1!$B$2:$C$12,2,TRUE)</f>
        <v>7</v>
      </c>
      <c r="R175" s="494" t="str">
        <f>VLOOKUP($E175,'[21]Gui chi Quynh'!$C$7:$E$390,3,0)</f>
        <v>A3</v>
      </c>
      <c r="S175" s="494">
        <f>VLOOKUP(R175,Sheet1!$B$2:$C$12,2,TRUE)</f>
        <v>8</v>
      </c>
      <c r="T175" s="494" t="str">
        <f>VLOOKUP($E175,'[22]Gui chi Quynh'!$C$7:$E$390,3,0)</f>
        <v>A3</v>
      </c>
      <c r="U175" s="494">
        <f>VLOOKUP(T175,Sheet1!$B$2:$C$12,2,TRUE)</f>
        <v>8</v>
      </c>
      <c r="V175" s="494" t="str">
        <f>VLOOKUP($E175,'[23]Gui chi Quynh'!$C$7:$E$389,3,0)</f>
        <v>A4</v>
      </c>
      <c r="W175" s="494">
        <f>VLOOKUP(V175,Sheet1!$B$2:$C$12,2,TRUE)</f>
        <v>7</v>
      </c>
      <c r="X175" s="494" t="str">
        <f>VLOOKUP($E175,'[24]Gui chi Quynh'!$C$7:$E$389,3,0)</f>
        <v>A4</v>
      </c>
      <c r="Y175" s="494">
        <f>VLOOKUP(X175,Sheet1!$B$2:$C$12,2,TRUE)</f>
        <v>7</v>
      </c>
      <c r="Z175" s="494" t="str">
        <f>VLOOKUP($E175,'[25]Gui chi Quynh'!$C$7:$E$388,3,0)</f>
        <v>A3</v>
      </c>
      <c r="AA175" s="494">
        <f>VLOOKUP(Z175,Sheet1!$B$2:$C$12,2,TRUE)</f>
        <v>8</v>
      </c>
      <c r="AB175" s="494" t="str">
        <f>VLOOKUP($E175,'T5'!$E$9:$AH$337,24,0)</f>
        <v>A4</v>
      </c>
      <c r="AC175" s="494">
        <f>VLOOKUP(AB175,Sheet1!$B$2:$C$12,2,TRUE)</f>
        <v>7</v>
      </c>
      <c r="AD175" s="494"/>
      <c r="AE175" s="494" t="e">
        <f>VLOOKUP(AD175,Sheet1!$B$2:$C$12,2,TRUE)</f>
        <v>#N/A</v>
      </c>
      <c r="AF175" s="592" t="str">
        <f>VLOOKUP($E175,'[26]Tong hop ket qua'!$E$19:$M$219,9,0)</f>
        <v>Khá</v>
      </c>
      <c r="AG175" s="709">
        <f t="shared" si="32"/>
        <v>7.3636363636363633</v>
      </c>
      <c r="AH175" s="709" t="str">
        <f>LEFT((COUNTIF($H175:$AC175,"A*")&amp;"A*")&amp;" + "&amp;(COUNTIF($H175:$AC175,"B*")&amp;"B*")&amp;" + "&amp;(COUNTIF($H175:$AC175,"C*")&amp;"C*")&amp;" +  "&amp;(COUNTIF($H175:$AC175,"D")&amp;"D")&amp; " +  "&amp;(COUNTIF($H175:$AC175,"E")&amp;"E"),4)</f>
        <v>11A*</v>
      </c>
      <c r="AI175" s="709">
        <f t="shared" si="25"/>
        <v>0</v>
      </c>
      <c r="AJ175" s="683"/>
      <c r="AK175" s="494" t="str">
        <f t="shared" si="26"/>
        <v>Tốt</v>
      </c>
      <c r="AL175" s="494" t="str">
        <f>VLOOKUP($E175,'cac dv gui'!$C$227:$AD$245,25,0)</f>
        <v>Tốt</v>
      </c>
      <c r="AM175" s="494" t="str">
        <f>VLOOKUP($E175,'cac dv gui'!$C$227:$AD$245,26,0)</f>
        <v>Tốt</v>
      </c>
      <c r="AN175" s="675"/>
      <c r="AO175" s="494"/>
      <c r="AP175" s="675"/>
      <c r="AQ175" s="494" t="str">
        <f t="shared" si="27"/>
        <v>Tốt</v>
      </c>
      <c r="AR175" s="675"/>
      <c r="AS175" s="675"/>
      <c r="AT175" s="494"/>
      <c r="AU175" s="684" t="s">
        <v>393</v>
      </c>
    </row>
    <row r="176" spans="1:47" s="684" customFormat="1" ht="54" customHeight="1" x14ac:dyDescent="0.25">
      <c r="A176" s="512" t="s">
        <v>1417</v>
      </c>
      <c r="B176" s="512">
        <f>COUNTIF($F$5:F176,F176)</f>
        <v>10</v>
      </c>
      <c r="C176" s="513" t="s">
        <v>984</v>
      </c>
      <c r="D176" s="519" t="s">
        <v>239</v>
      </c>
      <c r="E176" s="553" t="s">
        <v>596</v>
      </c>
      <c r="F176" s="494" t="s">
        <v>1608</v>
      </c>
      <c r="G176" s="494" t="s">
        <v>974</v>
      </c>
      <c r="H176" s="494" t="str">
        <f>VLOOKUP(E176,'[16]Gui chi Quynh'!$C$7:$E$387,3,0)</f>
        <v>A3</v>
      </c>
      <c r="I176" s="494">
        <f>VLOOKUP(H176,Sheet1!$B$2:$C$12,2,TRUE)</f>
        <v>8</v>
      </c>
      <c r="J176" s="494" t="str">
        <f>VLOOKUP($E176,'[17]Gui chi Quynh'!$C$7:$E$387,3,0)</f>
        <v>A4</v>
      </c>
      <c r="K176" s="494">
        <f>VLOOKUP(J176,Sheet1!$B$2:$C$12,2,TRUE)</f>
        <v>7</v>
      </c>
      <c r="L176" s="494" t="str">
        <f>VLOOKUP(E176,'[18]Gui chi Quynh'!$C$7:$F$385,3,0)</f>
        <v>A2</v>
      </c>
      <c r="M176" s="494">
        <f>VLOOKUP(L176,Sheet1!$B$2:$C$12,2,TRUE)</f>
        <v>9</v>
      </c>
      <c r="N176" s="494" t="str">
        <f>VLOOKUP(E176,'[19]Gui chi Quynh'!$C$7:$E$391,3,0)</f>
        <v>A4</v>
      </c>
      <c r="O176" s="494">
        <f>VLOOKUP(N176,Sheet1!$B$2:$C$12,2,TRUE)</f>
        <v>7</v>
      </c>
      <c r="P176" s="494" t="str">
        <f>VLOOKUP(E176,'[20]Gui chi Quynh'!$C$7:$E$391,3,0)</f>
        <v>A3</v>
      </c>
      <c r="Q176" s="494">
        <f>VLOOKUP(P176,Sheet1!$B$2:$C$12,2,TRUE)</f>
        <v>8</v>
      </c>
      <c r="R176" s="494" t="str">
        <f>VLOOKUP($E176,'[21]Gui chi Quynh'!$C$7:$E$390,3,0)</f>
        <v>A3</v>
      </c>
      <c r="S176" s="494">
        <f>VLOOKUP(R176,Sheet1!$B$2:$C$12,2,TRUE)</f>
        <v>8</v>
      </c>
      <c r="T176" s="494" t="str">
        <f>VLOOKUP($E176,'[22]Gui chi Quynh'!$C$7:$E$390,3,0)</f>
        <v>A3</v>
      </c>
      <c r="U176" s="494">
        <f>VLOOKUP(T176,Sheet1!$B$2:$C$12,2,TRUE)</f>
        <v>8</v>
      </c>
      <c r="V176" s="494" t="str">
        <f>VLOOKUP($E176,'[23]Gui chi Quynh'!$C$7:$E$389,3,0)</f>
        <v>A3</v>
      </c>
      <c r="W176" s="494">
        <f>VLOOKUP(V176,Sheet1!$B$2:$C$12,2,TRUE)</f>
        <v>8</v>
      </c>
      <c r="X176" s="494" t="str">
        <f>VLOOKUP($E176,'[24]Gui chi Quynh'!$C$7:$E$389,3,0)</f>
        <v>A3</v>
      </c>
      <c r="Y176" s="494">
        <f>VLOOKUP(X176,Sheet1!$B$2:$C$12,2,TRUE)</f>
        <v>8</v>
      </c>
      <c r="Z176" s="494" t="str">
        <f>VLOOKUP($E176,'[25]Gui chi Quynh'!$C$7:$E$388,3,0)</f>
        <v>A3</v>
      </c>
      <c r="AA176" s="494">
        <f>VLOOKUP(Z176,Sheet1!$B$2:$C$12,2,TRUE)</f>
        <v>8</v>
      </c>
      <c r="AB176" s="494" t="str">
        <f>VLOOKUP($E176,'T5'!$E$9:$AH$337,24,0)</f>
        <v>A3</v>
      </c>
      <c r="AC176" s="494">
        <f>VLOOKUP(AB176,Sheet1!$B$2:$C$12,2,TRUE)</f>
        <v>8</v>
      </c>
      <c r="AD176" s="494"/>
      <c r="AE176" s="494" t="e">
        <f>VLOOKUP(AD176,Sheet1!$B$2:$C$12,2,TRUE)</f>
        <v>#N/A</v>
      </c>
      <c r="AF176" s="592" t="str">
        <f>VLOOKUP($E176,'[26]Tong hop ket qua'!$E$19:$M$219,9,0)</f>
        <v>Tốt</v>
      </c>
      <c r="AG176" s="709">
        <f t="shared" si="32"/>
        <v>7.9090909090909092</v>
      </c>
      <c r="AH176" s="709" t="str">
        <f>LEFT((COUNTIF($H176:$AC176,"A*")&amp;"A*")&amp;" + "&amp;(COUNTIF($H176:$AC176,"B*")&amp;"B*")&amp;" + "&amp;(COUNTIF($H176:$AC176,"C*")&amp;"C*")&amp;" +  "&amp;(COUNTIF($H176:$AC176,"D")&amp;"D")&amp; " +  "&amp;(COUNTIF($H176:$AC176,"E")&amp;"E"),4)</f>
        <v>11A*</v>
      </c>
      <c r="AI176" s="709">
        <f t="shared" si="25"/>
        <v>0</v>
      </c>
      <c r="AJ176" s="683"/>
      <c r="AK176" s="494" t="str">
        <f t="shared" si="26"/>
        <v>Tốt</v>
      </c>
      <c r="AL176" s="494" t="str">
        <f>VLOOKUP($E176,'cac dv gui'!$C$227:$AD$245,25,0)</f>
        <v>Tốt</v>
      </c>
      <c r="AM176" s="494" t="str">
        <f>VLOOKUP($E176,'cac dv gui'!$C$227:$AD$245,26,0)</f>
        <v>Tốt</v>
      </c>
      <c r="AN176" s="675"/>
      <c r="AO176" s="494"/>
      <c r="AP176" s="675"/>
      <c r="AQ176" s="494" t="str">
        <f t="shared" si="27"/>
        <v>Tốt</v>
      </c>
      <c r="AR176" s="675"/>
      <c r="AS176" s="675"/>
      <c r="AT176" s="494"/>
      <c r="AU176" s="684" t="s">
        <v>392</v>
      </c>
    </row>
    <row r="177" spans="1:47" s="684" customFormat="1" ht="66" customHeight="1" x14ac:dyDescent="0.25">
      <c r="A177" s="512" t="s">
        <v>1418</v>
      </c>
      <c r="B177" s="512">
        <f>COUNTIF($F$5:F177,F177)</f>
        <v>11</v>
      </c>
      <c r="C177" s="513" t="s">
        <v>985</v>
      </c>
      <c r="D177" s="519" t="s">
        <v>251</v>
      </c>
      <c r="E177" s="553" t="s">
        <v>610</v>
      </c>
      <c r="F177" s="494" t="s">
        <v>1608</v>
      </c>
      <c r="G177" s="494" t="s">
        <v>974</v>
      </c>
      <c r="H177" s="494" t="str">
        <f>VLOOKUP(E177,'[16]Gui chi Quynh'!$C$7:$E$387,3,0)</f>
        <v>A4</v>
      </c>
      <c r="I177" s="494">
        <f>VLOOKUP(H177,Sheet1!$B$2:$C$12,2,TRUE)</f>
        <v>7</v>
      </c>
      <c r="J177" s="494" t="str">
        <f>VLOOKUP($E177,'[17]Gui chi Quynh'!$C$7:$E$387,3,0)</f>
        <v>A4</v>
      </c>
      <c r="K177" s="494">
        <f>VLOOKUP(J177,Sheet1!$B$2:$C$12,2,TRUE)</f>
        <v>7</v>
      </c>
      <c r="L177" s="494" t="str">
        <f>VLOOKUP(E177,'[18]Gui chi Quynh'!$C$7:$F$385,3,0)</f>
        <v>A4</v>
      </c>
      <c r="M177" s="494">
        <f>VLOOKUP(L177,Sheet1!$B$2:$C$12,2,TRUE)</f>
        <v>7</v>
      </c>
      <c r="N177" s="494" t="str">
        <f>VLOOKUP(E177,'[19]Gui chi Quynh'!$C$7:$E$391,3,0)</f>
        <v>A3</v>
      </c>
      <c r="O177" s="494">
        <f>VLOOKUP(N177,Sheet1!$B$2:$C$12,2,TRUE)</f>
        <v>8</v>
      </c>
      <c r="P177" s="494" t="str">
        <f>VLOOKUP(E177,'[20]Gui chi Quynh'!$C$7:$E$391,3,0)</f>
        <v>A4</v>
      </c>
      <c r="Q177" s="494">
        <f>VLOOKUP(P177,Sheet1!$B$2:$C$12,2,TRUE)</f>
        <v>7</v>
      </c>
      <c r="R177" s="494" t="str">
        <f>VLOOKUP($E177,'[21]Gui chi Quynh'!$C$7:$E$390,3,0)</f>
        <v>A3</v>
      </c>
      <c r="S177" s="494">
        <f>VLOOKUP(R177,Sheet1!$B$2:$C$12,2,TRUE)</f>
        <v>8</v>
      </c>
      <c r="T177" s="494" t="str">
        <f>VLOOKUP($E177,'[22]Gui chi Quynh'!$C$7:$E$390,3,0)</f>
        <v>A4</v>
      </c>
      <c r="U177" s="494">
        <f>VLOOKUP(T177,Sheet1!$B$2:$C$12,2,TRUE)</f>
        <v>7</v>
      </c>
      <c r="V177" s="494" t="str">
        <f>VLOOKUP($E177,'[23]Gui chi Quynh'!$C$7:$E$389,3,0)</f>
        <v>A4</v>
      </c>
      <c r="W177" s="494">
        <f>VLOOKUP(V177,Sheet1!$B$2:$C$12,2,TRUE)</f>
        <v>7</v>
      </c>
      <c r="X177" s="494" t="str">
        <f>VLOOKUP($E177,'[24]Gui chi Quynh'!$C$7:$E$389,3,0)</f>
        <v>A4</v>
      </c>
      <c r="Y177" s="494">
        <f>VLOOKUP(X177,Sheet1!$B$2:$C$12,2,TRUE)</f>
        <v>7</v>
      </c>
      <c r="Z177" s="494" t="str">
        <f>VLOOKUP($E177,'[25]Gui chi Quynh'!$C$7:$E$388,3,0)</f>
        <v>A3</v>
      </c>
      <c r="AA177" s="494">
        <f>VLOOKUP(Z177,Sheet1!$B$2:$C$12,2,TRUE)</f>
        <v>8</v>
      </c>
      <c r="AB177" s="494" t="str">
        <f>VLOOKUP($E177,'T5'!$E$9:$AH$337,24,0)</f>
        <v>A3</v>
      </c>
      <c r="AC177" s="494">
        <f>VLOOKUP(AB177,Sheet1!$B$2:$C$12,2,TRUE)</f>
        <v>8</v>
      </c>
      <c r="AD177" s="494"/>
      <c r="AE177" s="494" t="e">
        <f>VLOOKUP(AD177,Sheet1!$B$2:$C$12,2,TRUE)</f>
        <v>#N/A</v>
      </c>
      <c r="AF177" s="592" t="str">
        <f>VLOOKUP($E177,'[26]Tong hop ket qua'!$E$19:$M$219,9,0)</f>
        <v>Khá</v>
      </c>
      <c r="AG177" s="709">
        <f t="shared" si="32"/>
        <v>7.3636363636363633</v>
      </c>
      <c r="AH177" s="709" t="str">
        <f>LEFT((COUNTIF($H177:$AC177,"A*")&amp;"A*")&amp;" + "&amp;(COUNTIF($H177:$AC177,"B*")&amp;"B*")&amp;" + "&amp;(COUNTIF($H177:$AC177,"C*")&amp;"C*")&amp;" +  "&amp;(COUNTIF($H177:$AC177,"D")&amp;"D")&amp; " +  "&amp;(COUNTIF($H177:$AC177,"E")&amp;"E"),4)</f>
        <v>11A*</v>
      </c>
      <c r="AI177" s="709">
        <f t="shared" si="25"/>
        <v>0</v>
      </c>
      <c r="AJ177" s="683"/>
      <c r="AK177" s="494" t="str">
        <f t="shared" si="26"/>
        <v>Tốt</v>
      </c>
      <c r="AL177" s="494" t="str">
        <f>VLOOKUP($E177,'cac dv gui'!$C$227:$AD$245,25,0)</f>
        <v>Tốt</v>
      </c>
      <c r="AM177" s="494" t="str">
        <f>VLOOKUP($E177,'cac dv gui'!$C$227:$AD$245,26,0)</f>
        <v>Tốt</v>
      </c>
      <c r="AN177" s="675"/>
      <c r="AO177" s="494"/>
      <c r="AP177" s="675"/>
      <c r="AQ177" s="494" t="str">
        <f t="shared" si="27"/>
        <v>Tốt</v>
      </c>
      <c r="AR177" s="675"/>
      <c r="AS177" s="675"/>
      <c r="AT177" s="494"/>
      <c r="AU177" s="684" t="s">
        <v>392</v>
      </c>
    </row>
    <row r="178" spans="1:47" s="684" customFormat="1" ht="38.25" customHeight="1" x14ac:dyDescent="0.25">
      <c r="A178" s="512" t="s">
        <v>1419</v>
      </c>
      <c r="B178" s="512">
        <f>COUNTIF($F$5:F178,F178)</f>
        <v>12</v>
      </c>
      <c r="C178" s="513" t="s">
        <v>984</v>
      </c>
      <c r="D178" s="519" t="s">
        <v>237</v>
      </c>
      <c r="E178" s="553" t="s">
        <v>600</v>
      </c>
      <c r="F178" s="494" t="s">
        <v>1608</v>
      </c>
      <c r="G178" s="494" t="s">
        <v>974</v>
      </c>
      <c r="H178" s="494" t="str">
        <f>VLOOKUP(E178,'[16]Gui chi Quynh'!$C$7:$E$387,3,0)</f>
        <v>A2</v>
      </c>
      <c r="I178" s="494">
        <f>VLOOKUP(H178,Sheet1!$B$2:$C$12,2,TRUE)</f>
        <v>9</v>
      </c>
      <c r="J178" s="494" t="str">
        <f>VLOOKUP($E178,'[17]Gui chi Quynh'!$C$7:$E$387,3,0)</f>
        <v>A4</v>
      </c>
      <c r="K178" s="494">
        <f>VLOOKUP(J178,Sheet1!$B$2:$C$12,2,TRUE)</f>
        <v>7</v>
      </c>
      <c r="L178" s="494" t="str">
        <f>VLOOKUP(E178,'[18]Gui chi Quynh'!$C$7:$F$385,3,0)</f>
        <v>A2</v>
      </c>
      <c r="M178" s="494">
        <f>VLOOKUP(L178,Sheet1!$B$2:$C$12,2,TRUE)</f>
        <v>9</v>
      </c>
      <c r="N178" s="494" t="str">
        <f>VLOOKUP(E178,'[19]Gui chi Quynh'!$C$7:$E$391,3,0)</f>
        <v>A3</v>
      </c>
      <c r="O178" s="494">
        <f>VLOOKUP(N178,Sheet1!$B$2:$C$12,2,TRUE)</f>
        <v>8</v>
      </c>
      <c r="P178" s="494" t="str">
        <f>VLOOKUP(E178,'[20]Gui chi Quynh'!$C$7:$E$391,3,0)</f>
        <v>A4</v>
      </c>
      <c r="Q178" s="494">
        <f>VLOOKUP(P178,Sheet1!$B$2:$C$12,2,TRUE)</f>
        <v>7</v>
      </c>
      <c r="R178" s="494" t="str">
        <f>VLOOKUP($E178,'[21]Gui chi Quynh'!$C$7:$E$390,3,0)</f>
        <v>A3</v>
      </c>
      <c r="S178" s="494">
        <f>VLOOKUP(R178,Sheet1!$B$2:$C$12,2,TRUE)</f>
        <v>8</v>
      </c>
      <c r="T178" s="494" t="str">
        <f>VLOOKUP($E178,'[22]Gui chi Quynh'!$C$7:$E$390,3,0)</f>
        <v>A4</v>
      </c>
      <c r="U178" s="494">
        <f>VLOOKUP(T178,Sheet1!$B$2:$C$12,2,TRUE)</f>
        <v>7</v>
      </c>
      <c r="V178" s="494" t="str">
        <f>VLOOKUP($E178,'[23]Gui chi Quynh'!$C$7:$E$389,3,0)</f>
        <v>A4</v>
      </c>
      <c r="W178" s="494">
        <f>VLOOKUP(V178,Sheet1!$B$2:$C$12,2,TRUE)</f>
        <v>7</v>
      </c>
      <c r="X178" s="494" t="str">
        <f>VLOOKUP($E178,'[24]Gui chi Quynh'!$C$7:$E$389,3,0)</f>
        <v>A4</v>
      </c>
      <c r="Y178" s="494">
        <f>VLOOKUP(X178,Sheet1!$B$2:$C$12,2,TRUE)</f>
        <v>7</v>
      </c>
      <c r="Z178" s="494" t="str">
        <f>VLOOKUP($E178,'[25]Gui chi Quynh'!$C$7:$E$388,3,0)</f>
        <v>A3</v>
      </c>
      <c r="AA178" s="494">
        <f>VLOOKUP(Z178,Sheet1!$B$2:$C$12,2,TRUE)</f>
        <v>8</v>
      </c>
      <c r="AB178" s="494" t="str">
        <f>VLOOKUP($E178,'T5'!$E$9:$AH$337,24,0)</f>
        <v>A4</v>
      </c>
      <c r="AC178" s="494">
        <f>VLOOKUP(AB178,Sheet1!$B$2:$C$12,2,TRUE)</f>
        <v>7</v>
      </c>
      <c r="AD178" s="494"/>
      <c r="AE178" s="494" t="e">
        <f>VLOOKUP(AD178,Sheet1!$B$2:$C$12,2,TRUE)</f>
        <v>#N/A</v>
      </c>
      <c r="AF178" s="592" t="str">
        <f>VLOOKUP($E178,'[26]Tong hop ket qua'!$E$19:$M$219,9,0)</f>
        <v>Khá</v>
      </c>
      <c r="AG178" s="709">
        <f t="shared" si="32"/>
        <v>7.6363636363636367</v>
      </c>
      <c r="AH178" s="709" t="str">
        <f>LEFT((COUNTIF($H178:$AC178,"A*")&amp;"A*")&amp;" + "&amp;(COUNTIF($H178:$AC178,"B*")&amp;"B*")&amp;" + "&amp;(COUNTIF($H178:$AC178,"C*")&amp;"C*")&amp;" +  "&amp;(COUNTIF($H178:$AC178,"D")&amp;"D")&amp; " +  "&amp;(COUNTIF($H178:$AC178,"E")&amp;"E"),4)</f>
        <v>11A*</v>
      </c>
      <c r="AI178" s="709">
        <f t="shared" si="25"/>
        <v>0</v>
      </c>
      <c r="AJ178" s="683"/>
      <c r="AK178" s="494" t="str">
        <f t="shared" si="26"/>
        <v>Tốt</v>
      </c>
      <c r="AL178" s="494" t="str">
        <f>VLOOKUP($E178,'cac dv gui'!$C$227:$AD$245,25,0)</f>
        <v>Tốt</v>
      </c>
      <c r="AM178" s="494" t="str">
        <f>VLOOKUP($E178,'cac dv gui'!$C$227:$AD$245,26,0)</f>
        <v>Tốt</v>
      </c>
      <c r="AN178" s="675"/>
      <c r="AO178" s="494"/>
      <c r="AP178" s="675"/>
      <c r="AQ178" s="494" t="str">
        <f t="shared" si="27"/>
        <v>Tốt</v>
      </c>
      <c r="AR178" s="675"/>
      <c r="AS178" s="675"/>
      <c r="AT178" s="494"/>
      <c r="AU178" s="684" t="s">
        <v>393</v>
      </c>
    </row>
    <row r="179" spans="1:47" s="684" customFormat="1" ht="24.95" customHeight="1" x14ac:dyDescent="0.25">
      <c r="A179" s="512" t="s">
        <v>1420</v>
      </c>
      <c r="B179" s="512">
        <f>COUNTIF($F$5:F179,F179)</f>
        <v>13</v>
      </c>
      <c r="C179" s="513" t="s">
        <v>985</v>
      </c>
      <c r="D179" s="519" t="s">
        <v>371</v>
      </c>
      <c r="E179" s="553" t="s">
        <v>598</v>
      </c>
      <c r="F179" s="494" t="s">
        <v>1608</v>
      </c>
      <c r="G179" s="494" t="s">
        <v>974</v>
      </c>
      <c r="H179" s="877" t="str">
        <f>VLOOKUP(E179,'[16]Gui chi Quynh'!$C$7:$E$387,3,0)</f>
        <v>B2</v>
      </c>
      <c r="I179" s="494">
        <f>VLOOKUP(H179,Sheet1!$B$2:$C$12,2,TRUE)</f>
        <v>5</v>
      </c>
      <c r="J179" s="494" t="str">
        <f>VLOOKUP($E179,'[17]Gui chi Quynh'!$C$7:$E$387,3,0)</f>
        <v>A4</v>
      </c>
      <c r="K179" s="494">
        <f>VLOOKUP(J179,Sheet1!$B$2:$C$12,2,TRUE)</f>
        <v>7</v>
      </c>
      <c r="L179" s="494" t="str">
        <f>VLOOKUP(E179,'[18]Gui chi Quynh'!$C$7:$F$385,3,0)</f>
        <v>A3</v>
      </c>
      <c r="M179" s="494">
        <f>VLOOKUP(L179,Sheet1!$B$2:$C$12,2,TRUE)</f>
        <v>8</v>
      </c>
      <c r="N179" s="494" t="str">
        <f>VLOOKUP(E179,'[19]Gui chi Quynh'!$C$7:$E$391,3,0)</f>
        <v>A4</v>
      </c>
      <c r="O179" s="494">
        <f>VLOOKUP(N179,Sheet1!$B$2:$C$12,2,TRUE)</f>
        <v>7</v>
      </c>
      <c r="P179" s="494" t="str">
        <f>VLOOKUP(E179,'[20]Gui chi Quynh'!$C$7:$E$391,3,0)</f>
        <v>A4</v>
      </c>
      <c r="Q179" s="494">
        <f>VLOOKUP(P179,Sheet1!$B$2:$C$12,2,TRUE)</f>
        <v>7</v>
      </c>
      <c r="R179" s="494" t="str">
        <f>VLOOKUP($E179,'[21]Gui chi Quynh'!$C$7:$E$390,3,0)</f>
        <v>A4</v>
      </c>
      <c r="S179" s="494">
        <f>VLOOKUP(R179,Sheet1!$B$2:$C$12,2,TRUE)</f>
        <v>7</v>
      </c>
      <c r="T179" s="494" t="str">
        <f>VLOOKUP($E179,'[22]Gui chi Quynh'!$C$7:$E$390,3,0)</f>
        <v>A4</v>
      </c>
      <c r="U179" s="494">
        <f>VLOOKUP(T179,Sheet1!$B$2:$C$12,2,TRUE)</f>
        <v>7</v>
      </c>
      <c r="V179" s="494" t="str">
        <f>VLOOKUP($E179,'[23]Gui chi Quynh'!$C$7:$E$389,3,0)</f>
        <v>A3</v>
      </c>
      <c r="W179" s="494">
        <f>VLOOKUP(V179,Sheet1!$B$2:$C$12,2,TRUE)</f>
        <v>8</v>
      </c>
      <c r="X179" s="494" t="str">
        <f>VLOOKUP($E179,'[24]Gui chi Quynh'!$C$7:$E$389,3,0)</f>
        <v>A4</v>
      </c>
      <c r="Y179" s="494">
        <f>VLOOKUP(X179,Sheet1!$B$2:$C$12,2,TRUE)</f>
        <v>7</v>
      </c>
      <c r="Z179" s="494" t="str">
        <f>VLOOKUP($E179,'[25]Gui chi Quynh'!$C$7:$E$388,3,0)</f>
        <v>A2</v>
      </c>
      <c r="AA179" s="494">
        <f>VLOOKUP(Z179,Sheet1!$B$2:$C$12,2,TRUE)</f>
        <v>9</v>
      </c>
      <c r="AB179" s="494" t="str">
        <f>VLOOKUP($E179,'T5'!$E$9:$AH$337,24,0)</f>
        <v>A4</v>
      </c>
      <c r="AC179" s="494">
        <f>VLOOKUP(AB179,Sheet1!$B$2:$C$12,2,TRUE)</f>
        <v>7</v>
      </c>
      <c r="AD179" s="494"/>
      <c r="AE179" s="494" t="e">
        <f>VLOOKUP(AD179,Sheet1!$B$2:$C$12,2,TRUE)</f>
        <v>#N/A</v>
      </c>
      <c r="AF179" s="592"/>
      <c r="AG179" s="709">
        <f t="shared" si="32"/>
        <v>7.1818181818181817</v>
      </c>
      <c r="AH179" s="709" t="str">
        <f>LEFT((COUNTIF($H179:$AC179,"A*")&amp;"A*")&amp;" + "&amp;(COUNTIF($H179:$AC179,"B*")&amp;"B*")&amp;" + "&amp;(COUNTIF($H179:$AC179,"C*")&amp;"C*")&amp;" +  "&amp;(COUNTIF($H179:$AC179,"D")&amp;"D")&amp; " +  "&amp;(COUNTIF($H179:$AC179,"E")&amp;"E"),10)</f>
        <v>10A* + 1B*</v>
      </c>
      <c r="AI179" s="709">
        <f t="shared" si="25"/>
        <v>1</v>
      </c>
      <c r="AJ179" s="683"/>
      <c r="AK179" s="494" t="str">
        <f t="shared" si="26"/>
        <v>Tốt</v>
      </c>
      <c r="AL179" s="494" t="str">
        <f>VLOOKUP($E179,'cac dv gui'!$C$227:$AD$245,25,0)</f>
        <v>Tốt</v>
      </c>
      <c r="AM179" s="494" t="str">
        <f>VLOOKUP($E179,'cac dv gui'!$C$227:$AD$245,26,0)</f>
        <v>Tốt</v>
      </c>
      <c r="AN179" s="675"/>
      <c r="AO179" s="494"/>
      <c r="AP179" s="675"/>
      <c r="AQ179" s="494" t="str">
        <f t="shared" si="27"/>
        <v>Tốt</v>
      </c>
      <c r="AR179" s="675"/>
      <c r="AS179" s="675"/>
      <c r="AT179" s="494"/>
      <c r="AU179" s="684" t="s">
        <v>393</v>
      </c>
    </row>
    <row r="180" spans="1:47" s="684" customFormat="1" ht="24.95" customHeight="1" x14ac:dyDescent="0.25">
      <c r="A180" s="512" t="s">
        <v>1421</v>
      </c>
      <c r="B180" s="512">
        <f>COUNTIF($F$5:F180,F180)</f>
        <v>14</v>
      </c>
      <c r="C180" s="513" t="s">
        <v>985</v>
      </c>
      <c r="D180" s="519" t="s">
        <v>244</v>
      </c>
      <c r="E180" s="553" t="s">
        <v>605</v>
      </c>
      <c r="F180" s="494" t="s">
        <v>1608</v>
      </c>
      <c r="G180" s="494" t="s">
        <v>974</v>
      </c>
      <c r="H180" s="494" t="str">
        <f>VLOOKUP(E180,'[16]Gui chi Quynh'!$C$7:$E$387,3,0)</f>
        <v>A3</v>
      </c>
      <c r="I180" s="494">
        <f>VLOOKUP(H180,Sheet1!$B$2:$C$12,2,TRUE)</f>
        <v>8</v>
      </c>
      <c r="J180" s="494" t="str">
        <f>VLOOKUP($E180,'[17]Gui chi Quynh'!$C$7:$E$387,3,0)</f>
        <v>A4</v>
      </c>
      <c r="K180" s="494">
        <f>VLOOKUP(J180,Sheet1!$B$2:$C$12,2,TRUE)</f>
        <v>7</v>
      </c>
      <c r="L180" s="494" t="str">
        <f>VLOOKUP(E180,'[18]Gui chi Quynh'!$C$7:$F$385,3,0)</f>
        <v>A3</v>
      </c>
      <c r="M180" s="494">
        <f>VLOOKUP(L180,Sheet1!$B$2:$C$12,2,TRUE)</f>
        <v>8</v>
      </c>
      <c r="N180" s="494" t="str">
        <f>VLOOKUP(E180,'[19]Gui chi Quynh'!$C$7:$E$391,3,0)</f>
        <v>A4</v>
      </c>
      <c r="O180" s="494">
        <f>VLOOKUP(N180,Sheet1!$B$2:$C$12,2,TRUE)</f>
        <v>7</v>
      </c>
      <c r="P180" s="494" t="str">
        <f>VLOOKUP(E180,'[20]Gui chi Quynh'!$C$7:$E$391,3,0)</f>
        <v>A4</v>
      </c>
      <c r="Q180" s="494">
        <f>VLOOKUP(P180,Sheet1!$B$2:$C$12,2,TRUE)</f>
        <v>7</v>
      </c>
      <c r="R180" s="494" t="str">
        <f>VLOOKUP($E180,'[21]Gui chi Quynh'!$C$7:$E$390,3,0)</f>
        <v>A4</v>
      </c>
      <c r="S180" s="494">
        <f>VLOOKUP(R180,Sheet1!$B$2:$C$12,2,TRUE)</f>
        <v>7</v>
      </c>
      <c r="T180" s="494" t="str">
        <f>VLOOKUP($E180,'[22]Gui chi Quynh'!$C$7:$E$390,3,0)</f>
        <v>A3</v>
      </c>
      <c r="U180" s="494">
        <f>VLOOKUP(T180,Sheet1!$B$2:$C$12,2,TRUE)</f>
        <v>8</v>
      </c>
      <c r="V180" s="494" t="str">
        <f>VLOOKUP($E180,'[23]Gui chi Quynh'!$C$7:$E$389,3,0)</f>
        <v>A4</v>
      </c>
      <c r="W180" s="494">
        <f>VLOOKUP(V180,Sheet1!$B$2:$C$12,2,TRUE)</f>
        <v>7</v>
      </c>
      <c r="X180" s="494" t="str">
        <f>VLOOKUP($E180,'[24]Gui chi Quynh'!$C$7:$E$389,3,0)</f>
        <v>A4</v>
      </c>
      <c r="Y180" s="494">
        <f>VLOOKUP(X180,Sheet1!$B$2:$C$12,2,TRUE)</f>
        <v>7</v>
      </c>
      <c r="Z180" s="494" t="str">
        <f>VLOOKUP($E180,'[25]Gui chi Quynh'!$C$7:$E$388,3,0)</f>
        <v>A3</v>
      </c>
      <c r="AA180" s="494">
        <f>VLOOKUP(Z180,Sheet1!$B$2:$C$12,2,TRUE)</f>
        <v>8</v>
      </c>
      <c r="AB180" s="494" t="str">
        <f>VLOOKUP($E180,'T5'!$E$9:$AH$337,24,0)</f>
        <v>A3</v>
      </c>
      <c r="AC180" s="494">
        <f>VLOOKUP(AB180,Sheet1!$B$2:$C$12,2,TRUE)</f>
        <v>8</v>
      </c>
      <c r="AD180" s="494"/>
      <c r="AE180" s="494" t="e">
        <f>VLOOKUP(AD180,Sheet1!$B$2:$C$12,2,TRUE)</f>
        <v>#N/A</v>
      </c>
      <c r="AF180" s="592" t="str">
        <f>VLOOKUP($E180,'[26]Tong hop ket qua'!$E$19:$M$219,9,0)</f>
        <v>Tốt</v>
      </c>
      <c r="AG180" s="709">
        <f t="shared" si="32"/>
        <v>7.4545454545454541</v>
      </c>
      <c r="AH180" s="709" t="str">
        <f>LEFT((COUNTIF($H180:$AC180,"A*")&amp;"A*")&amp;" + "&amp;(COUNTIF($H180:$AC180,"B*")&amp;"B*")&amp;" + "&amp;(COUNTIF($H180:$AC180,"C*")&amp;"C*")&amp;" +  "&amp;(COUNTIF($H180:$AC180,"D")&amp;"D")&amp; " +  "&amp;(COUNTIF($H180:$AC180,"E")&amp;"E"),4)</f>
        <v>11A*</v>
      </c>
      <c r="AI180" s="709">
        <f t="shared" si="25"/>
        <v>0</v>
      </c>
      <c r="AJ180" s="683"/>
      <c r="AK180" s="494" t="str">
        <f t="shared" si="26"/>
        <v>Tốt</v>
      </c>
      <c r="AL180" s="494" t="str">
        <f>VLOOKUP($E180,'cac dv gui'!$C$227:$AD$245,25,0)</f>
        <v>Tốt</v>
      </c>
      <c r="AM180" s="494" t="str">
        <f>VLOOKUP($E180,'cac dv gui'!$C$227:$AD$245,26,0)</f>
        <v>Tốt</v>
      </c>
      <c r="AN180" s="675"/>
      <c r="AO180" s="494"/>
      <c r="AP180" s="675"/>
      <c r="AQ180" s="494" t="str">
        <f t="shared" si="27"/>
        <v>Tốt</v>
      </c>
      <c r="AR180" s="675"/>
      <c r="AS180" s="675"/>
      <c r="AT180" s="494"/>
      <c r="AU180" s="684" t="s">
        <v>392</v>
      </c>
    </row>
    <row r="181" spans="1:47" s="684" customFormat="1" ht="24.95" customHeight="1" x14ac:dyDescent="0.25">
      <c r="A181" s="512" t="s">
        <v>1422</v>
      </c>
      <c r="B181" s="512">
        <f>COUNTIF($F$5:F181,F181)</f>
        <v>15</v>
      </c>
      <c r="C181" s="513" t="s">
        <v>985</v>
      </c>
      <c r="D181" s="519" t="s">
        <v>240</v>
      </c>
      <c r="E181" s="553" t="s">
        <v>602</v>
      </c>
      <c r="F181" s="494" t="s">
        <v>1608</v>
      </c>
      <c r="G181" s="494" t="s">
        <v>974</v>
      </c>
      <c r="H181" s="494" t="str">
        <f>VLOOKUP(E181,'[16]Gui chi Quynh'!$C$7:$E$387,3,0)</f>
        <v>A4</v>
      </c>
      <c r="I181" s="494">
        <f>VLOOKUP(H181,Sheet1!$B$2:$C$12,2,TRUE)</f>
        <v>7</v>
      </c>
      <c r="J181" s="494" t="str">
        <f>VLOOKUP($E181,'[17]Gui chi Quynh'!$C$7:$E$387,3,0)</f>
        <v>A4</v>
      </c>
      <c r="K181" s="494">
        <f>VLOOKUP(J181,Sheet1!$B$2:$C$12,2,TRUE)</f>
        <v>7</v>
      </c>
      <c r="L181" s="494" t="str">
        <f>VLOOKUP(E181,'[18]Gui chi Quynh'!$C$7:$F$385,3,0)</f>
        <v>A3</v>
      </c>
      <c r="M181" s="494">
        <f>VLOOKUP(L181,Sheet1!$B$2:$C$12,2,TRUE)</f>
        <v>8</v>
      </c>
      <c r="N181" s="494" t="str">
        <f>VLOOKUP(E181,'[19]Gui chi Quynh'!$C$7:$E$391,3,0)</f>
        <v>A4</v>
      </c>
      <c r="O181" s="494">
        <f>VLOOKUP(N181,Sheet1!$B$2:$C$12,2,TRUE)</f>
        <v>7</v>
      </c>
      <c r="P181" s="494" t="str">
        <f>VLOOKUP(E181,'[20]Gui chi Quynh'!$C$7:$E$391,3,0)</f>
        <v>A4</v>
      </c>
      <c r="Q181" s="494">
        <f>VLOOKUP(P181,Sheet1!$B$2:$C$12,2,TRUE)</f>
        <v>7</v>
      </c>
      <c r="R181" s="494" t="str">
        <f>VLOOKUP($E181,'[21]Gui chi Quynh'!$C$7:$E$390,3,0)</f>
        <v>A4</v>
      </c>
      <c r="S181" s="494">
        <f>VLOOKUP(R181,Sheet1!$B$2:$C$12,2,TRUE)</f>
        <v>7</v>
      </c>
      <c r="T181" s="494" t="str">
        <f>VLOOKUP($E181,'[22]Gui chi Quynh'!$C$7:$E$390,3,0)</f>
        <v>A4</v>
      </c>
      <c r="U181" s="494">
        <f>VLOOKUP(T181,Sheet1!$B$2:$C$12,2,TRUE)</f>
        <v>7</v>
      </c>
      <c r="V181" s="494" t="str">
        <f>VLOOKUP($E181,'[23]Gui chi Quynh'!$C$7:$E$389,3,0)</f>
        <v>A3</v>
      </c>
      <c r="W181" s="494">
        <f>VLOOKUP(V181,Sheet1!$B$2:$C$12,2,TRUE)</f>
        <v>8</v>
      </c>
      <c r="X181" s="494" t="str">
        <f>VLOOKUP($E181,'[24]Gui chi Quynh'!$C$7:$E$389,3,0)</f>
        <v>A4</v>
      </c>
      <c r="Y181" s="494">
        <f>VLOOKUP(X181,Sheet1!$B$2:$C$12,2,TRUE)</f>
        <v>7</v>
      </c>
      <c r="Z181" s="494" t="str">
        <f>VLOOKUP($E181,'[25]Gui chi Quynh'!$C$7:$E$388,3,0)</f>
        <v>A3</v>
      </c>
      <c r="AA181" s="494">
        <f>VLOOKUP(Z181,Sheet1!$B$2:$C$12,2,TRUE)</f>
        <v>8</v>
      </c>
      <c r="AB181" s="494" t="str">
        <f>VLOOKUP($E181,'T5'!$E$9:$AH$337,24,0)</f>
        <v>A3</v>
      </c>
      <c r="AC181" s="494">
        <f>VLOOKUP(AB181,Sheet1!$B$2:$C$12,2,TRUE)</f>
        <v>8</v>
      </c>
      <c r="AD181" s="494"/>
      <c r="AE181" s="494" t="e">
        <f>VLOOKUP(AD181,Sheet1!$B$2:$C$12,2,TRUE)</f>
        <v>#N/A</v>
      </c>
      <c r="AF181" s="592"/>
      <c r="AG181" s="709">
        <f t="shared" si="32"/>
        <v>7.3636363636363633</v>
      </c>
      <c r="AH181" s="709" t="str">
        <f>LEFT((COUNTIF($H181:$AC181,"A*")&amp;"A*")&amp;" + "&amp;(COUNTIF($H181:$AC181,"B*")&amp;"B*")&amp;" + "&amp;(COUNTIF($H181:$AC181,"C*")&amp;"C*")&amp;" +  "&amp;(COUNTIF($H181:$AC181,"D")&amp;"D")&amp; " +  "&amp;(COUNTIF($H181:$AC181,"E")&amp;"E"),4)</f>
        <v>11A*</v>
      </c>
      <c r="AI181" s="709">
        <f t="shared" si="25"/>
        <v>0</v>
      </c>
      <c r="AJ181" s="683"/>
      <c r="AK181" s="494" t="str">
        <f t="shared" si="26"/>
        <v>Tốt</v>
      </c>
      <c r="AL181" s="494" t="str">
        <f>VLOOKUP($E181,'cac dv gui'!$C$227:$AD$245,25,0)</f>
        <v>Tốt</v>
      </c>
      <c r="AM181" s="494" t="str">
        <f>VLOOKUP($E181,'cac dv gui'!$C$227:$AD$245,26,0)</f>
        <v>Tốt</v>
      </c>
      <c r="AN181" s="675"/>
      <c r="AO181" s="494"/>
      <c r="AP181" s="675"/>
      <c r="AQ181" s="494" t="str">
        <f t="shared" si="27"/>
        <v>Tốt</v>
      </c>
      <c r="AR181" s="675"/>
      <c r="AS181" s="675"/>
      <c r="AT181" s="494"/>
      <c r="AU181" s="684" t="s">
        <v>392</v>
      </c>
    </row>
    <row r="182" spans="1:47" s="684" customFormat="1" ht="24.95" customHeight="1" x14ac:dyDescent="0.25">
      <c r="A182" s="512" t="s">
        <v>1423</v>
      </c>
      <c r="B182" s="512">
        <f>COUNTIF($F$5:F182,F182)</f>
        <v>16</v>
      </c>
      <c r="C182" s="513" t="s">
        <v>984</v>
      </c>
      <c r="D182" s="514" t="s">
        <v>250</v>
      </c>
      <c r="E182" s="553" t="s">
        <v>609</v>
      </c>
      <c r="F182" s="494" t="s">
        <v>1608</v>
      </c>
      <c r="G182" s="494" t="s">
        <v>974</v>
      </c>
      <c r="H182" s="494" t="str">
        <f>VLOOKUP(E182,'[16]Gui chi Quynh'!$C$7:$E$387,3,0)</f>
        <v>A1</v>
      </c>
      <c r="I182" s="494">
        <f>VLOOKUP(H182,Sheet1!$B$2:$C$12,2,TRUE)</f>
        <v>10</v>
      </c>
      <c r="J182" s="494" t="str">
        <f>VLOOKUP($E182,'[17]Gui chi Quynh'!$C$7:$E$387,3,0)</f>
        <v>A4</v>
      </c>
      <c r="K182" s="494">
        <f>VLOOKUP(J182,Sheet1!$B$2:$C$12,2,TRUE)</f>
        <v>7</v>
      </c>
      <c r="L182" s="494" t="str">
        <f>VLOOKUP(E182,'[18]Gui chi Quynh'!$C$7:$F$385,3,0)</f>
        <v>A3</v>
      </c>
      <c r="M182" s="494">
        <f>VLOOKUP(L182,Sheet1!$B$2:$C$12,2,TRUE)</f>
        <v>8</v>
      </c>
      <c r="N182" s="494" t="str">
        <f>VLOOKUP(E182,'[19]Gui chi Quynh'!$C$7:$E$391,3,0)</f>
        <v>A4</v>
      </c>
      <c r="O182" s="494">
        <f>VLOOKUP(N182,Sheet1!$B$2:$C$12,2,TRUE)</f>
        <v>7</v>
      </c>
      <c r="P182" s="494" t="str">
        <f>VLOOKUP(E182,'[20]Gui chi Quynh'!$C$7:$E$391,3,0)</f>
        <v>B1</v>
      </c>
      <c r="Q182" s="494">
        <f>VLOOKUP(P182,Sheet1!$B$2:$C$12,2,TRUE)</f>
        <v>6</v>
      </c>
      <c r="R182" s="494" t="str">
        <f>VLOOKUP($E182,'[21]Gui chi Quynh'!$C$7:$E$390,3,0)</f>
        <v>A3</v>
      </c>
      <c r="S182" s="494">
        <f>VLOOKUP(R182,Sheet1!$B$2:$C$12,2,TRUE)</f>
        <v>8</v>
      </c>
      <c r="T182" s="494" t="str">
        <f>VLOOKUP($E182,'[22]Gui chi Quynh'!$C$7:$E$390,3,0)</f>
        <v>A3</v>
      </c>
      <c r="U182" s="494">
        <f>VLOOKUP(T182,Sheet1!$B$2:$C$12,2,TRUE)</f>
        <v>8</v>
      </c>
      <c r="V182" s="494" t="str">
        <f>VLOOKUP($E182,'[23]Gui chi Quynh'!$C$7:$E$389,3,0)</f>
        <v>A4</v>
      </c>
      <c r="W182" s="494">
        <f>VLOOKUP(V182,Sheet1!$B$2:$C$12,2,TRUE)</f>
        <v>7</v>
      </c>
      <c r="X182" s="494" t="str">
        <f>VLOOKUP($E182,'[24]Gui chi Quynh'!$C$7:$E$389,3,0)</f>
        <v>A4</v>
      </c>
      <c r="Y182" s="494">
        <f>VLOOKUP(X182,Sheet1!$B$2:$C$12,2,TRUE)</f>
        <v>7</v>
      </c>
      <c r="Z182" s="494" t="str">
        <f>VLOOKUP($E182,'[25]Gui chi Quynh'!$C$7:$E$388,3,0)</f>
        <v>A3</v>
      </c>
      <c r="AA182" s="494">
        <f>VLOOKUP(Z182,Sheet1!$B$2:$C$12,2,TRUE)</f>
        <v>8</v>
      </c>
      <c r="AB182" s="494" t="str">
        <f>VLOOKUP($E182,'T5'!$E$9:$AH$337,24,0)</f>
        <v>A4</v>
      </c>
      <c r="AC182" s="494">
        <f>VLOOKUP(AB182,Sheet1!$B$2:$C$12,2,TRUE)</f>
        <v>7</v>
      </c>
      <c r="AD182" s="494"/>
      <c r="AE182" s="494" t="e">
        <f>VLOOKUP(AD182,Sheet1!$B$2:$C$12,2,TRUE)</f>
        <v>#N/A</v>
      </c>
      <c r="AF182" s="592" t="str">
        <f>VLOOKUP($E182,'[26]Tong hop ket qua'!$E$19:$M$219,9,0)</f>
        <v>Khá</v>
      </c>
      <c r="AG182" s="709">
        <f t="shared" si="32"/>
        <v>7.5454545454545459</v>
      </c>
      <c r="AH182" s="709" t="str">
        <f>LEFT((COUNTIF($H182:$AC182,"A*")&amp;"A*")&amp;" + "&amp;(COUNTIF($H182:$AC182,"B*")&amp;"B*")&amp;" + "&amp;(COUNTIF($H182:$AC182,"C*")&amp;"C*")&amp;" +  "&amp;(COUNTIF($H182:$AC182,"D")&amp;"D")&amp; " +  "&amp;(COUNTIF($H182:$AC182,"E")&amp;"E"),10)</f>
        <v>10A* + 1B*</v>
      </c>
      <c r="AI182" s="709">
        <f t="shared" si="25"/>
        <v>1</v>
      </c>
      <c r="AJ182" s="683"/>
      <c r="AK182" s="494" t="str">
        <f t="shared" si="26"/>
        <v>Tốt</v>
      </c>
      <c r="AL182" s="494" t="str">
        <f>VLOOKUP($E182,'cac dv gui'!$C$227:$AD$245,25,0)</f>
        <v>Tốt</v>
      </c>
      <c r="AM182" s="494" t="str">
        <f>VLOOKUP($E182,'cac dv gui'!$C$227:$AD$245,26,0)</f>
        <v>Tốt</v>
      </c>
      <c r="AN182" s="675"/>
      <c r="AO182" s="494"/>
      <c r="AP182" s="675"/>
      <c r="AQ182" s="494" t="str">
        <f t="shared" si="27"/>
        <v>Tốt</v>
      </c>
      <c r="AR182" s="675"/>
      <c r="AS182" s="675"/>
      <c r="AT182" s="494"/>
      <c r="AU182" s="684" t="s">
        <v>393</v>
      </c>
    </row>
    <row r="183" spans="1:47" s="684" customFormat="1" ht="24.95" customHeight="1" x14ac:dyDescent="0.25">
      <c r="A183" s="512" t="s">
        <v>1424</v>
      </c>
      <c r="B183" s="512">
        <f>COUNTIF($F$5:F183,F183)</f>
        <v>17</v>
      </c>
      <c r="C183" s="513" t="s">
        <v>984</v>
      </c>
      <c r="D183" s="519" t="s">
        <v>206</v>
      </c>
      <c r="E183" s="553" t="s">
        <v>595</v>
      </c>
      <c r="F183" s="494" t="s">
        <v>1608</v>
      </c>
      <c r="G183" s="494" t="s">
        <v>974</v>
      </c>
      <c r="H183" s="494" t="str">
        <f>VLOOKUP(E183,'[16]Gui chi Quynh'!$C$7:$E$387,3,0)</f>
        <v>A3</v>
      </c>
      <c r="I183" s="494">
        <f>VLOOKUP(H183,Sheet1!$B$2:$C$12,2,TRUE)</f>
        <v>8</v>
      </c>
      <c r="J183" s="494" t="str">
        <f>VLOOKUP($E183,'[17]Gui chi Quynh'!$C$7:$E$387,3,0)</f>
        <v>A4</v>
      </c>
      <c r="K183" s="494">
        <f>VLOOKUP(J183,Sheet1!$B$2:$C$12,2,TRUE)</f>
        <v>7</v>
      </c>
      <c r="L183" s="494" t="str">
        <f>VLOOKUP(E183,'[18]Gui chi Quynh'!$C$7:$F$385,3,0)</f>
        <v>A2</v>
      </c>
      <c r="M183" s="494">
        <f>VLOOKUP(L183,Sheet1!$B$2:$C$12,2,TRUE)</f>
        <v>9</v>
      </c>
      <c r="N183" s="494" t="str">
        <f>VLOOKUP(E183,'[19]Gui chi Quynh'!$C$7:$E$391,3,0)</f>
        <v>A3</v>
      </c>
      <c r="O183" s="494">
        <f>VLOOKUP(N183,Sheet1!$B$2:$C$12,2,TRUE)</f>
        <v>8</v>
      </c>
      <c r="P183" s="494" t="str">
        <f>VLOOKUP(E183,'[20]Gui chi Quynh'!$C$7:$E$391,3,0)</f>
        <v>A4</v>
      </c>
      <c r="Q183" s="494">
        <f>VLOOKUP(P183,Sheet1!$B$2:$C$12,2,TRUE)</f>
        <v>7</v>
      </c>
      <c r="R183" s="494" t="str">
        <f>VLOOKUP($E183,'[21]Gui chi Quynh'!$C$7:$E$390,3,0)</f>
        <v>A3</v>
      </c>
      <c r="S183" s="494">
        <f>VLOOKUP(R183,Sheet1!$B$2:$C$12,2,TRUE)</f>
        <v>8</v>
      </c>
      <c r="T183" s="494" t="str">
        <f>VLOOKUP($E183,'[22]Gui chi Quynh'!$C$7:$E$390,3,0)</f>
        <v>A4</v>
      </c>
      <c r="U183" s="494">
        <f>VLOOKUP(T183,Sheet1!$B$2:$C$12,2,TRUE)</f>
        <v>7</v>
      </c>
      <c r="V183" s="494" t="str">
        <f>VLOOKUP($E183,'[23]Gui chi Quynh'!$C$7:$E$389,3,0)</f>
        <v>A3</v>
      </c>
      <c r="W183" s="494">
        <f>VLOOKUP(V183,Sheet1!$B$2:$C$12,2,TRUE)</f>
        <v>8</v>
      </c>
      <c r="X183" s="494" t="str">
        <f>VLOOKUP($E183,'[24]Gui chi Quynh'!$C$7:$E$389,3,0)</f>
        <v>A4</v>
      </c>
      <c r="Y183" s="494">
        <f>VLOOKUP(X183,Sheet1!$B$2:$C$12,2,TRUE)</f>
        <v>7</v>
      </c>
      <c r="Z183" s="494" t="str">
        <f>VLOOKUP($E183,'[25]Gui chi Quynh'!$C$7:$E$388,3,0)</f>
        <v>A3</v>
      </c>
      <c r="AA183" s="494">
        <f>VLOOKUP(Z183,Sheet1!$B$2:$C$12,2,TRUE)</f>
        <v>8</v>
      </c>
      <c r="AB183" s="494" t="str">
        <f>VLOOKUP($E183,'T5'!$E$9:$AH$337,24,0)</f>
        <v>A4</v>
      </c>
      <c r="AC183" s="494">
        <f>VLOOKUP(AB183,Sheet1!$B$2:$C$12,2,TRUE)</f>
        <v>7</v>
      </c>
      <c r="AD183" s="494"/>
      <c r="AE183" s="494" t="e">
        <f>VLOOKUP(AD183,Sheet1!$B$2:$C$12,2,TRUE)</f>
        <v>#N/A</v>
      </c>
      <c r="AF183" s="592" t="str">
        <f>VLOOKUP($E183,'[26]Tong hop ket qua'!$E$19:$M$219,9,0)</f>
        <v>Khá</v>
      </c>
      <c r="AG183" s="709">
        <f t="shared" si="32"/>
        <v>7.6363636363636367</v>
      </c>
      <c r="AH183" s="709" t="str">
        <f>LEFT((COUNTIF($H183:$AC183,"A*")&amp;"A*")&amp;" + "&amp;(COUNTIF($H183:$AC183,"B*")&amp;"B*")&amp;" + "&amp;(COUNTIF($H183:$AC183,"C*")&amp;"C*")&amp;" +  "&amp;(COUNTIF($H183:$AC183,"D")&amp;"D")&amp; " +  "&amp;(COUNTIF($H183:$AC183,"E")&amp;"E"),4)</f>
        <v>11A*</v>
      </c>
      <c r="AI183" s="709">
        <f t="shared" si="25"/>
        <v>0</v>
      </c>
      <c r="AJ183" s="683"/>
      <c r="AK183" s="494" t="str">
        <f t="shared" si="26"/>
        <v>Tốt</v>
      </c>
      <c r="AL183" s="494" t="str">
        <f>VLOOKUP($E183,'cac dv gui'!$C$227:$AD$245,25,0)</f>
        <v>Tốt</v>
      </c>
      <c r="AM183" s="494" t="str">
        <f>VLOOKUP($E183,'cac dv gui'!$C$227:$AD$245,26,0)</f>
        <v>Tốt</v>
      </c>
      <c r="AN183" s="675"/>
      <c r="AO183" s="494"/>
      <c r="AP183" s="675"/>
      <c r="AQ183" s="494" t="str">
        <f t="shared" si="27"/>
        <v>Tốt</v>
      </c>
      <c r="AR183" s="675"/>
      <c r="AS183" s="675"/>
      <c r="AT183" s="494"/>
      <c r="AU183" s="684" t="s">
        <v>393</v>
      </c>
    </row>
    <row r="184" spans="1:47" s="684" customFormat="1" ht="24.95" customHeight="1" x14ac:dyDescent="0.25">
      <c r="A184" s="512" t="s">
        <v>1425</v>
      </c>
      <c r="B184" s="512">
        <f>COUNTIF($F$5:F184,F184)</f>
        <v>18</v>
      </c>
      <c r="C184" s="513" t="s">
        <v>984</v>
      </c>
      <c r="D184" s="519" t="s">
        <v>248</v>
      </c>
      <c r="E184" s="553" t="s">
        <v>591</v>
      </c>
      <c r="F184" s="494" t="s">
        <v>1608</v>
      </c>
      <c r="G184" s="494" t="s">
        <v>974</v>
      </c>
      <c r="H184" s="494" t="str">
        <f>VLOOKUP(E184,'[16]Gui chi Quynh'!$C$7:$E$387,3,0)</f>
        <v>A3</v>
      </c>
      <c r="I184" s="494">
        <f>VLOOKUP(H184,Sheet1!$B$2:$C$12,2,TRUE)</f>
        <v>8</v>
      </c>
      <c r="J184" s="494" t="str">
        <f>VLOOKUP($E184,'[17]Gui chi Quynh'!$C$7:$E$387,3,0)</f>
        <v>A4</v>
      </c>
      <c r="K184" s="494">
        <f>VLOOKUP(J184,Sheet1!$B$2:$C$12,2,TRUE)</f>
        <v>7</v>
      </c>
      <c r="L184" s="494" t="str">
        <f>VLOOKUP(E184,'[18]Gui chi Quynh'!$C$7:$F$385,3,0)</f>
        <v>A2</v>
      </c>
      <c r="M184" s="494">
        <f>VLOOKUP(L184,Sheet1!$B$2:$C$12,2,TRUE)</f>
        <v>9</v>
      </c>
      <c r="N184" s="494" t="str">
        <f>VLOOKUP(E184,'[19]Gui chi Quynh'!$C$7:$E$391,3,0)</f>
        <v>A4</v>
      </c>
      <c r="O184" s="494">
        <f>VLOOKUP(N184,Sheet1!$B$2:$C$12,2,TRUE)</f>
        <v>7</v>
      </c>
      <c r="P184" s="494" t="str">
        <f>VLOOKUP(E184,'[20]Gui chi Quynh'!$C$7:$E$391,3,0)</f>
        <v>A4</v>
      </c>
      <c r="Q184" s="494">
        <f>VLOOKUP(P184,Sheet1!$B$2:$C$12,2,TRUE)</f>
        <v>7</v>
      </c>
      <c r="R184" s="494" t="str">
        <f>VLOOKUP($E184,'[21]Gui chi Quynh'!$C$7:$E$390,3,0)</f>
        <v>A4</v>
      </c>
      <c r="S184" s="494">
        <f>VLOOKUP(R184,Sheet1!$B$2:$C$12,2,TRUE)</f>
        <v>7</v>
      </c>
      <c r="T184" s="494" t="str">
        <f>VLOOKUP($E184,'[22]Gui chi Quynh'!$C$7:$E$390,3,0)</f>
        <v>A4</v>
      </c>
      <c r="U184" s="494">
        <f>VLOOKUP(T184,Sheet1!$B$2:$C$12,2,TRUE)</f>
        <v>7</v>
      </c>
      <c r="V184" s="494" t="str">
        <f>VLOOKUP($E184,'[23]Gui chi Quynh'!$C$7:$E$389,3,0)</f>
        <v>A4</v>
      </c>
      <c r="W184" s="494">
        <f>VLOOKUP(V184,Sheet1!$B$2:$C$12,2,TRUE)</f>
        <v>7</v>
      </c>
      <c r="X184" s="494" t="str">
        <f>VLOOKUP($E184,'[24]Gui chi Quynh'!$C$7:$E$389,3,0)</f>
        <v>A4</v>
      </c>
      <c r="Y184" s="494">
        <f>VLOOKUP(X184,Sheet1!$B$2:$C$12,2,TRUE)</f>
        <v>7</v>
      </c>
      <c r="Z184" s="494" t="str">
        <f>VLOOKUP($E184,'[25]Gui chi Quynh'!$C$7:$E$388,3,0)</f>
        <v>A3</v>
      </c>
      <c r="AA184" s="494">
        <f>VLOOKUP(Z184,Sheet1!$B$2:$C$12,2,TRUE)</f>
        <v>8</v>
      </c>
      <c r="AB184" s="494" t="str">
        <f>VLOOKUP($E184,'T5'!$E$9:$AH$337,24,0)</f>
        <v>A4</v>
      </c>
      <c r="AC184" s="494">
        <f>VLOOKUP(AB184,Sheet1!$B$2:$C$12,2,TRUE)</f>
        <v>7</v>
      </c>
      <c r="AD184" s="494"/>
      <c r="AE184" s="494" t="e">
        <f>VLOOKUP(AD184,Sheet1!$B$2:$C$12,2,TRUE)</f>
        <v>#N/A</v>
      </c>
      <c r="AF184" s="592" t="str">
        <f>VLOOKUP($E184,'[26]Tong hop ket qua'!$E$19:$M$219,9,0)</f>
        <v>Khá</v>
      </c>
      <c r="AG184" s="709">
        <f t="shared" si="32"/>
        <v>7.3636363636363633</v>
      </c>
      <c r="AH184" s="709" t="str">
        <f>LEFT((COUNTIF($H184:$AC184,"A*")&amp;"A*")&amp;" + "&amp;(COUNTIF($H184:$AC184,"B*")&amp;"B*")&amp;" + "&amp;(COUNTIF($H184:$AC184,"C*")&amp;"C*")&amp;" +  "&amp;(COUNTIF($H184:$AC184,"D")&amp;"D")&amp; " +  "&amp;(COUNTIF($H184:$AC184,"E")&amp;"E"),4)</f>
        <v>11A*</v>
      </c>
      <c r="AI184" s="709">
        <f t="shared" si="25"/>
        <v>0</v>
      </c>
      <c r="AJ184" s="683"/>
      <c r="AK184" s="494" t="str">
        <f t="shared" si="26"/>
        <v>Tốt</v>
      </c>
      <c r="AL184" s="494" t="str">
        <f>VLOOKUP($E184,'cac dv gui'!$C$227:$AD$245,25,0)</f>
        <v>Tốt</v>
      </c>
      <c r="AM184" s="494" t="str">
        <f>VLOOKUP($E184,'cac dv gui'!$C$227:$AD$245,26,0)</f>
        <v>Tốt</v>
      </c>
      <c r="AN184" s="675"/>
      <c r="AO184" s="494"/>
      <c r="AP184" s="675"/>
      <c r="AQ184" s="494" t="str">
        <f t="shared" si="27"/>
        <v>Tốt</v>
      </c>
      <c r="AR184" s="675"/>
      <c r="AS184" s="675"/>
      <c r="AT184" s="494"/>
      <c r="AU184" s="684" t="s">
        <v>393</v>
      </c>
    </row>
    <row r="185" spans="1:47" s="684" customFormat="1" ht="24.95" customHeight="1" x14ac:dyDescent="0.25">
      <c r="A185" s="512" t="s">
        <v>1426</v>
      </c>
      <c r="B185" s="512">
        <f>COUNTIF($F$5:F185,F185)</f>
        <v>19</v>
      </c>
      <c r="C185" s="513" t="s">
        <v>985</v>
      </c>
      <c r="D185" s="514" t="s">
        <v>243</v>
      </c>
      <c r="E185" s="553" t="s">
        <v>604</v>
      </c>
      <c r="F185" s="494" t="s">
        <v>1608</v>
      </c>
      <c r="G185" s="494" t="s">
        <v>974</v>
      </c>
      <c r="H185" s="494" t="str">
        <f>VLOOKUP(E185,'[16]Gui chi Quynh'!$C$7:$E$387,3,0)</f>
        <v>A3</v>
      </c>
      <c r="I185" s="494">
        <f>VLOOKUP(H185,Sheet1!$B$2:$C$12,2,TRUE)</f>
        <v>8</v>
      </c>
      <c r="J185" s="494" t="str">
        <f>VLOOKUP($E185,'[17]Gui chi Quynh'!$C$7:$E$387,3,0)</f>
        <v>A4</v>
      </c>
      <c r="K185" s="494">
        <f>VLOOKUP(J185,Sheet1!$B$2:$C$12,2,TRUE)</f>
        <v>7</v>
      </c>
      <c r="L185" s="494" t="str">
        <f>VLOOKUP(E185,'[18]Gui chi Quynh'!$C$7:$F$385,3,0)</f>
        <v>A4</v>
      </c>
      <c r="M185" s="494">
        <f>VLOOKUP(L185,Sheet1!$B$2:$C$12,2,TRUE)</f>
        <v>7</v>
      </c>
      <c r="N185" s="494" t="str">
        <f>VLOOKUP(E185,'[19]Gui chi Quynh'!$C$7:$E$391,3,0)</f>
        <v>A4</v>
      </c>
      <c r="O185" s="494">
        <f>VLOOKUP(N185,Sheet1!$B$2:$C$12,2,TRUE)</f>
        <v>7</v>
      </c>
      <c r="P185" s="494" t="str">
        <f>VLOOKUP(E185,'[20]Gui chi Quynh'!$C$7:$E$391,3,0)</f>
        <v>A3</v>
      </c>
      <c r="Q185" s="494">
        <f>VLOOKUP(P185,Sheet1!$B$2:$C$12,2,TRUE)</f>
        <v>8</v>
      </c>
      <c r="R185" s="494" t="str">
        <f>VLOOKUP($E185,'[21]Gui chi Quynh'!$C$7:$E$390,3,0)</f>
        <v>B1</v>
      </c>
      <c r="S185" s="494">
        <f>VLOOKUP(R185,Sheet1!$B$2:$C$12,2,TRUE)</f>
        <v>6</v>
      </c>
      <c r="T185" s="494" t="str">
        <f>VLOOKUP($E185,'[22]Gui chi Quynh'!$C$7:$E$390,3,0)</f>
        <v>A3</v>
      </c>
      <c r="U185" s="494">
        <f>VLOOKUP(T185,Sheet1!$B$2:$C$12,2,TRUE)</f>
        <v>8</v>
      </c>
      <c r="V185" s="494" t="str">
        <f>VLOOKUP($E185,'[23]Gui chi Quynh'!$C$7:$E$389,3,0)</f>
        <v>A4</v>
      </c>
      <c r="W185" s="494">
        <f>VLOOKUP(V185,Sheet1!$B$2:$C$12,2,TRUE)</f>
        <v>7</v>
      </c>
      <c r="X185" s="494" t="str">
        <f>VLOOKUP($E185,'[24]Gui chi Quynh'!$C$7:$E$389,3,0)</f>
        <v>A3</v>
      </c>
      <c r="Y185" s="494">
        <f>VLOOKUP(X185,Sheet1!$B$2:$C$12,2,TRUE)</f>
        <v>8</v>
      </c>
      <c r="Z185" s="494" t="str">
        <f>VLOOKUP($E185,'[25]Gui chi Quynh'!$C$7:$E$388,3,0)</f>
        <v>A3</v>
      </c>
      <c r="AA185" s="494">
        <f>VLOOKUP(Z185,Sheet1!$B$2:$C$12,2,TRUE)</f>
        <v>8</v>
      </c>
      <c r="AB185" s="494" t="str">
        <f>VLOOKUP($E185,'T5'!$E$9:$AH$337,24,0)</f>
        <v>A4</v>
      </c>
      <c r="AC185" s="494">
        <f>VLOOKUP(AB185,Sheet1!$B$2:$C$12,2,TRUE)</f>
        <v>7</v>
      </c>
      <c r="AD185" s="494"/>
      <c r="AE185" s="494" t="e">
        <f>VLOOKUP(AD185,Sheet1!$B$2:$C$12,2,TRUE)</f>
        <v>#N/A</v>
      </c>
      <c r="AF185" s="592"/>
      <c r="AG185" s="709">
        <f t="shared" si="32"/>
        <v>7.3636363636363633</v>
      </c>
      <c r="AH185" s="709" t="str">
        <f>LEFT((COUNTIF($H185:$AC185,"A*")&amp;"A*")&amp;" + "&amp;(COUNTIF($H185:$AC185,"B*")&amp;"B*")&amp;" + "&amp;(COUNTIF($H185:$AC185,"C*")&amp;"C*")&amp;" +  "&amp;(COUNTIF($H185:$AC185,"D")&amp;"D")&amp; " +  "&amp;(COUNTIF($H185:$AC185,"E")&amp;"E"),10)</f>
        <v>10A* + 1B*</v>
      </c>
      <c r="AI185" s="709">
        <f t="shared" si="25"/>
        <v>1</v>
      </c>
      <c r="AJ185" s="683"/>
      <c r="AK185" s="494" t="str">
        <f t="shared" si="26"/>
        <v>Tốt</v>
      </c>
      <c r="AL185" s="494" t="str">
        <f>VLOOKUP($E185,'cac dv gui'!$C$227:$AD$245,25,0)</f>
        <v>Tốt</v>
      </c>
      <c r="AM185" s="494" t="str">
        <f>VLOOKUP($E185,'cac dv gui'!$C$227:$AD$245,26,0)</f>
        <v>Tốt</v>
      </c>
      <c r="AN185" s="675"/>
      <c r="AO185" s="494"/>
      <c r="AP185" s="675"/>
      <c r="AQ185" s="494" t="str">
        <f t="shared" si="27"/>
        <v>Tốt</v>
      </c>
      <c r="AR185" s="675"/>
      <c r="AS185" s="675"/>
      <c r="AT185" s="494"/>
      <c r="AU185" s="684" t="s">
        <v>393</v>
      </c>
    </row>
    <row r="186" spans="1:47" s="684" customFormat="1" ht="24.95" customHeight="1" x14ac:dyDescent="0.25">
      <c r="A186" s="512" t="s">
        <v>1427</v>
      </c>
      <c r="B186" s="512">
        <f>COUNTIF($F$5:F186,F186)</f>
        <v>1</v>
      </c>
      <c r="C186" s="513" t="s">
        <v>985</v>
      </c>
      <c r="D186" s="514" t="s">
        <v>169</v>
      </c>
      <c r="E186" s="520" t="s">
        <v>636</v>
      </c>
      <c r="F186" s="518" t="s">
        <v>1610</v>
      </c>
      <c r="G186" s="518" t="s">
        <v>974</v>
      </c>
      <c r="H186" s="494" t="str">
        <f>VLOOKUP(E186,'[16]Gui chi Quynh'!$C$7:$E$387,3,0)</f>
        <v>A1</v>
      </c>
      <c r="I186" s="494">
        <f>VLOOKUP(H186,Sheet1!$B$2:$C$12,2,TRUE)</f>
        <v>10</v>
      </c>
      <c r="J186" s="494" t="str">
        <f>VLOOKUP($E186,'[17]Gui chi Quynh'!$C$7:$E$387,3,0)</f>
        <v>A1</v>
      </c>
      <c r="K186" s="494">
        <f>VLOOKUP(J186,Sheet1!$B$2:$C$12,2,TRUE)</f>
        <v>10</v>
      </c>
      <c r="L186" s="494" t="str">
        <f>VLOOKUP(E186,'[18]Gui chi Quynh'!$C$7:$F$385,3,0)</f>
        <v>A1</v>
      </c>
      <c r="M186" s="494">
        <f>VLOOKUP(L186,Sheet1!$B$2:$C$12,2,TRUE)</f>
        <v>10</v>
      </c>
      <c r="N186" s="494" t="str">
        <f>VLOOKUP(E186,'[19]Gui chi Quynh'!$C$7:$E$391,3,0)</f>
        <v>A1</v>
      </c>
      <c r="O186" s="494">
        <f>VLOOKUP(N186,Sheet1!$B$2:$C$12,2,TRUE)</f>
        <v>10</v>
      </c>
      <c r="P186" s="494" t="str">
        <f>VLOOKUP(E186,'[20]Gui chi Quynh'!$C$7:$E$391,3,0)</f>
        <v>A1</v>
      </c>
      <c r="Q186" s="494">
        <f>VLOOKUP(P186,Sheet1!$B$2:$C$12,2,TRUE)</f>
        <v>10</v>
      </c>
      <c r="R186" s="494" t="str">
        <f>VLOOKUP($E186,'[21]Gui chi Quynh'!$C$7:$E$390,3,0)</f>
        <v>A1</v>
      </c>
      <c r="S186" s="494">
        <f>VLOOKUP(R186,Sheet1!$B$2:$C$12,2,TRUE)</f>
        <v>10</v>
      </c>
      <c r="T186" s="494" t="str">
        <f>VLOOKUP($E186,'[22]Gui chi Quynh'!$C$7:$E$390,3,0)</f>
        <v>A2</v>
      </c>
      <c r="U186" s="494">
        <f>VLOOKUP(T186,Sheet1!$B$2:$C$12,2,TRUE)</f>
        <v>9</v>
      </c>
      <c r="V186" s="494" t="str">
        <f>VLOOKUP($E186,'[23]Gui chi Quynh'!$C$7:$E$389,3,0)</f>
        <v>A1</v>
      </c>
      <c r="W186" s="494">
        <f>VLOOKUP(V186,Sheet1!$B$2:$C$12,2,TRUE)</f>
        <v>10</v>
      </c>
      <c r="X186" s="494" t="str">
        <f>VLOOKUP($E186,'[24]Gui chi Quynh'!$C$7:$E$389,3,0)</f>
        <v>A1</v>
      </c>
      <c r="Y186" s="494">
        <f>VLOOKUP(X186,Sheet1!$B$2:$C$12,2,TRUE)</f>
        <v>10</v>
      </c>
      <c r="Z186" s="494" t="str">
        <f>VLOOKUP($E186,'[25]Gui chi Quynh'!$C$7:$E$388,3,0)</f>
        <v>A1</v>
      </c>
      <c r="AA186" s="494">
        <f>VLOOKUP(Z186,Sheet1!$B$2:$C$12,2,TRUE)</f>
        <v>10</v>
      </c>
      <c r="AB186" s="494" t="str">
        <f>VLOOKUP($E186,'T5'!$E$9:$AH$337,24,0)</f>
        <v>A1</v>
      </c>
      <c r="AC186" s="494">
        <f>VLOOKUP(AB186,Sheet1!$B$2:$C$12,2,TRUE)</f>
        <v>10</v>
      </c>
      <c r="AD186" s="494"/>
      <c r="AE186" s="494" t="e">
        <f>VLOOKUP(AD186,Sheet1!$B$2:$C$12,2,TRUE)</f>
        <v>#N/A</v>
      </c>
      <c r="AF186" s="592" t="str">
        <f>VLOOKUP($E186,'[26]Tong hop ket qua'!$E$19:$M$219,9,0)</f>
        <v>Tốt</v>
      </c>
      <c r="AG186" s="709">
        <f t="shared" si="32"/>
        <v>9.9090909090909083</v>
      </c>
      <c r="AH186" s="709" t="str">
        <f t="shared" ref="AH186:AH201" si="33">LEFT((COUNTIF($H186:$AC186,"A*")&amp;"A*")&amp;" + "&amp;(COUNTIF($H186:$AC186,"B*")&amp;"B*")&amp;" + "&amp;(COUNTIF($H186:$AC186,"C*")&amp;"C*")&amp;" +  "&amp;(COUNTIF($H186:$AC186,"D")&amp;"D")&amp; " +  "&amp;(COUNTIF($H186:$AC186,"E")&amp;"E"),4)</f>
        <v>11A*</v>
      </c>
      <c r="AI186" s="709">
        <f t="shared" si="25"/>
        <v>0</v>
      </c>
      <c r="AJ186" s="683"/>
      <c r="AK186" s="494" t="str">
        <f t="shared" si="26"/>
        <v>Xuất sắc</v>
      </c>
      <c r="AL186" s="494" t="str">
        <f>VLOOKUP($E186,'cac dv gui'!$C$6:$AD$36,25,0)</f>
        <v>Xuất sắc</v>
      </c>
      <c r="AM186" s="494" t="str">
        <f>VLOOKUP($E186,'cac dv gui'!$C$6:$AD$36,26,0)</f>
        <v>Xuất sắc</v>
      </c>
      <c r="AN186" s="675"/>
      <c r="AO186" s="494" t="s">
        <v>1130</v>
      </c>
      <c r="AP186" s="675"/>
      <c r="AQ186" s="494" t="str">
        <f t="shared" si="27"/>
        <v>Xuất sắc</v>
      </c>
      <c r="AR186" s="675"/>
      <c r="AS186" s="675"/>
      <c r="AT186" s="494"/>
      <c r="AU186" s="684" t="s">
        <v>390</v>
      </c>
    </row>
    <row r="187" spans="1:47" s="684" customFormat="1" ht="24.95" customHeight="1" x14ac:dyDescent="0.25">
      <c r="A187" s="512" t="s">
        <v>1428</v>
      </c>
      <c r="B187" s="512">
        <f>COUNTIF($F$5:F187,F187)</f>
        <v>2</v>
      </c>
      <c r="C187" s="513" t="s">
        <v>985</v>
      </c>
      <c r="D187" s="514" t="s">
        <v>180</v>
      </c>
      <c r="E187" s="520" t="s">
        <v>638</v>
      </c>
      <c r="F187" s="518" t="s">
        <v>1610</v>
      </c>
      <c r="G187" s="518" t="s">
        <v>974</v>
      </c>
      <c r="H187" s="494" t="str">
        <f>VLOOKUP(E187,'[16]Gui chi Quynh'!$C$7:$E$387,3,0)</f>
        <v>A1</v>
      </c>
      <c r="I187" s="494">
        <f>VLOOKUP(H187,Sheet1!$B$2:$C$12,2,TRUE)</f>
        <v>10</v>
      </c>
      <c r="J187" s="494" t="str">
        <f>VLOOKUP($E187,'[17]Gui chi Quynh'!$C$7:$E$387,3,0)</f>
        <v>A3</v>
      </c>
      <c r="K187" s="494">
        <f>VLOOKUP(J187,Sheet1!$B$2:$C$12,2,TRUE)</f>
        <v>8</v>
      </c>
      <c r="L187" s="494" t="str">
        <f>VLOOKUP(E187,'[18]Gui chi Quynh'!$C$7:$F$385,3,0)</f>
        <v>A2</v>
      </c>
      <c r="M187" s="494">
        <f>VLOOKUP(L187,Sheet1!$B$2:$C$12,2,TRUE)</f>
        <v>9</v>
      </c>
      <c r="N187" s="494" t="str">
        <f>VLOOKUP(E187,'[19]Gui chi Quynh'!$C$7:$E$391,3,0)</f>
        <v>A1</v>
      </c>
      <c r="O187" s="494">
        <f>VLOOKUP(N187,Sheet1!$B$2:$C$12,2,TRUE)</f>
        <v>10</v>
      </c>
      <c r="P187" s="494" t="str">
        <f>VLOOKUP(E187,'[20]Gui chi Quynh'!$C$7:$E$391,3,0)</f>
        <v>A2</v>
      </c>
      <c r="Q187" s="494">
        <f>VLOOKUP(P187,Sheet1!$B$2:$C$12,2,TRUE)</f>
        <v>9</v>
      </c>
      <c r="R187" s="494" t="str">
        <f>VLOOKUP($E187,'[21]Gui chi Quynh'!$C$7:$E$390,3,0)</f>
        <v>A1</v>
      </c>
      <c r="S187" s="494">
        <f>VLOOKUP(R187,Sheet1!$B$2:$C$12,2,TRUE)</f>
        <v>10</v>
      </c>
      <c r="T187" s="494" t="str">
        <f>VLOOKUP($E187,'[22]Gui chi Quynh'!$C$7:$E$390,3,0)</f>
        <v>A3</v>
      </c>
      <c r="U187" s="494">
        <f>VLOOKUP(T187,Sheet1!$B$2:$C$12,2,TRUE)</f>
        <v>8</v>
      </c>
      <c r="V187" s="494" t="str">
        <f>VLOOKUP($E187,'[23]Gui chi Quynh'!$C$7:$E$389,3,0)</f>
        <v>A1</v>
      </c>
      <c r="W187" s="494">
        <f>VLOOKUP(V187,Sheet1!$B$2:$C$12,2,TRUE)</f>
        <v>10</v>
      </c>
      <c r="X187" s="494" t="str">
        <f>VLOOKUP($E187,'[24]Gui chi Quynh'!$C$7:$E$389,3,0)</f>
        <v>A1</v>
      </c>
      <c r="Y187" s="494">
        <f>VLOOKUP(X187,Sheet1!$B$2:$C$12,2,TRUE)</f>
        <v>10</v>
      </c>
      <c r="Z187" s="494" t="str">
        <f>VLOOKUP($E187,'[25]Gui chi Quynh'!$C$7:$E$388,3,0)</f>
        <v>A3</v>
      </c>
      <c r="AA187" s="494">
        <f>VLOOKUP(Z187,Sheet1!$B$2:$C$12,2,TRUE)</f>
        <v>8</v>
      </c>
      <c r="AB187" s="494" t="str">
        <f>VLOOKUP($E187,'T5'!$E$9:$AH$337,24,0)</f>
        <v>A3</v>
      </c>
      <c r="AC187" s="494">
        <f>VLOOKUP(AB187,Sheet1!$B$2:$C$12,2,TRUE)</f>
        <v>8</v>
      </c>
      <c r="AD187" s="494"/>
      <c r="AE187" s="494" t="e">
        <f>VLOOKUP(AD187,Sheet1!$B$2:$C$12,2,TRUE)</f>
        <v>#N/A</v>
      </c>
      <c r="AF187" s="592" t="str">
        <f>VLOOKUP($E187,'[26]Tong hop ket qua'!$E$19:$M$219,9,0)</f>
        <v>Tốt</v>
      </c>
      <c r="AG187" s="709">
        <f t="shared" si="32"/>
        <v>9.0909090909090917</v>
      </c>
      <c r="AH187" s="709" t="str">
        <f t="shared" si="33"/>
        <v>11A*</v>
      </c>
      <c r="AI187" s="709">
        <f t="shared" si="25"/>
        <v>0</v>
      </c>
      <c r="AJ187" s="683"/>
      <c r="AK187" s="494" t="str">
        <f t="shared" si="26"/>
        <v>Xuất sắc</v>
      </c>
      <c r="AL187" s="494" t="str">
        <f>VLOOKUP($E187,'cac dv gui'!$C$6:$AD$36,25,0)</f>
        <v>Tốt</v>
      </c>
      <c r="AM187" s="494" t="str">
        <f>VLOOKUP($E187,'cac dv gui'!$C$6:$AD$36,26,0)</f>
        <v>Xuất sắc</v>
      </c>
      <c r="AN187" s="675"/>
      <c r="AO187" s="494" t="s">
        <v>1130</v>
      </c>
      <c r="AP187" s="675"/>
      <c r="AQ187" s="494" t="str">
        <f t="shared" si="27"/>
        <v>Xuất sắc</v>
      </c>
      <c r="AR187" s="675"/>
      <c r="AS187" s="675"/>
      <c r="AT187" s="494"/>
      <c r="AU187" s="684" t="s">
        <v>392</v>
      </c>
    </row>
    <row r="188" spans="1:47" s="684" customFormat="1" ht="24.95" customHeight="1" x14ac:dyDescent="0.25">
      <c r="A188" s="512" t="s">
        <v>1429</v>
      </c>
      <c r="B188" s="512">
        <f>COUNTIF($F$5:F188,F188)</f>
        <v>3</v>
      </c>
      <c r="C188" s="513" t="s">
        <v>985</v>
      </c>
      <c r="D188" s="514" t="s">
        <v>71</v>
      </c>
      <c r="E188" s="520" t="s">
        <v>637</v>
      </c>
      <c r="F188" s="518" t="s">
        <v>1610</v>
      </c>
      <c r="G188" s="518" t="s">
        <v>974</v>
      </c>
      <c r="H188" s="494" t="str">
        <f>VLOOKUP(E188,'[16]Gui chi Quynh'!$C$7:$E$387,3,0)</f>
        <v>A1</v>
      </c>
      <c r="I188" s="494">
        <f>VLOOKUP(H188,Sheet1!$B$2:$C$12,2,TRUE)</f>
        <v>10</v>
      </c>
      <c r="J188" s="494" t="str">
        <f>VLOOKUP($E188,'[17]Gui chi Quynh'!$C$7:$E$387,3,0)</f>
        <v>A1</v>
      </c>
      <c r="K188" s="494">
        <f>VLOOKUP(J188,Sheet1!$B$2:$C$12,2,TRUE)</f>
        <v>10</v>
      </c>
      <c r="L188" s="494" t="str">
        <f>VLOOKUP(E188,'[18]Gui chi Quynh'!$C$7:$F$385,3,0)</f>
        <v>A2</v>
      </c>
      <c r="M188" s="494">
        <f>VLOOKUP(L188,Sheet1!$B$2:$C$12,2,TRUE)</f>
        <v>9</v>
      </c>
      <c r="N188" s="494" t="str">
        <f>VLOOKUP(E188,'[19]Gui chi Quynh'!$C$7:$E$391,3,0)</f>
        <v>A3</v>
      </c>
      <c r="O188" s="494">
        <f>VLOOKUP(N188,Sheet1!$B$2:$C$12,2,TRUE)</f>
        <v>8</v>
      </c>
      <c r="P188" s="494" t="str">
        <f>VLOOKUP(E188,'[20]Gui chi Quynh'!$C$7:$E$391,3,0)</f>
        <v>A1</v>
      </c>
      <c r="Q188" s="494">
        <f>VLOOKUP(P188,Sheet1!$B$2:$C$12,2,TRUE)</f>
        <v>10</v>
      </c>
      <c r="R188" s="494" t="str">
        <f>VLOOKUP($E188,'[21]Gui chi Quynh'!$C$7:$E$390,3,0)</f>
        <v>A1</v>
      </c>
      <c r="S188" s="494">
        <f>VLOOKUP(R188,Sheet1!$B$2:$C$12,2,TRUE)</f>
        <v>10</v>
      </c>
      <c r="T188" s="494" t="str">
        <f>VLOOKUP($E188,'[22]Gui chi Quynh'!$C$7:$E$390,3,0)</f>
        <v>A3</v>
      </c>
      <c r="U188" s="494">
        <f>VLOOKUP(T188,Sheet1!$B$2:$C$12,2,TRUE)</f>
        <v>8</v>
      </c>
      <c r="V188" s="494" t="str">
        <f>VLOOKUP($E188,'[23]Gui chi Quynh'!$C$7:$E$389,3,0)</f>
        <v>A2</v>
      </c>
      <c r="W188" s="494">
        <f>VLOOKUP(V188,Sheet1!$B$2:$C$12,2,TRUE)</f>
        <v>9</v>
      </c>
      <c r="X188" s="494" t="str">
        <f>VLOOKUP($E188,'[24]Gui chi Quynh'!$C$7:$E$389,3,0)</f>
        <v>A1</v>
      </c>
      <c r="Y188" s="494">
        <f>VLOOKUP(X188,Sheet1!$B$2:$C$12,2,TRUE)</f>
        <v>10</v>
      </c>
      <c r="Z188" s="494" t="str">
        <f>VLOOKUP($E188,'[25]Gui chi Quynh'!$C$7:$E$388,3,0)</f>
        <v>A2</v>
      </c>
      <c r="AA188" s="494">
        <f>VLOOKUP(Z188,Sheet1!$B$2:$C$12,2,TRUE)</f>
        <v>9</v>
      </c>
      <c r="AB188" s="494" t="str">
        <f>VLOOKUP($E188,'T5'!$E$9:$AH$337,24,0)</f>
        <v>A2</v>
      </c>
      <c r="AC188" s="494">
        <f>VLOOKUP(AB188,Sheet1!$B$2:$C$12,2,TRUE)</f>
        <v>9</v>
      </c>
      <c r="AD188" s="494"/>
      <c r="AE188" s="494" t="e">
        <f>VLOOKUP(AD188,Sheet1!$B$2:$C$12,2,TRUE)</f>
        <v>#N/A</v>
      </c>
      <c r="AF188" s="592" t="str">
        <f>VLOOKUP($E188,'[26]Tong hop ket qua'!$E$19:$M$219,9,0)</f>
        <v>Tốt</v>
      </c>
      <c r="AG188" s="709">
        <f t="shared" si="32"/>
        <v>9.2727272727272734</v>
      </c>
      <c r="AH188" s="709" t="str">
        <f t="shared" si="33"/>
        <v>11A*</v>
      </c>
      <c r="AI188" s="709">
        <f t="shared" si="25"/>
        <v>0</v>
      </c>
      <c r="AJ188" s="683"/>
      <c r="AK188" s="494" t="str">
        <f t="shared" si="26"/>
        <v>Xuất sắc</v>
      </c>
      <c r="AL188" s="494" t="str">
        <f>VLOOKUP($E188,'cac dv gui'!$C$6:$AD$36,25,0)</f>
        <v>Xuất sắc</v>
      </c>
      <c r="AM188" s="494" t="str">
        <f>VLOOKUP($E188,'cac dv gui'!$C$6:$AD$36,26,0)</f>
        <v>Xuất sắc</v>
      </c>
      <c r="AN188" s="675"/>
      <c r="AO188" s="494" t="s">
        <v>1130</v>
      </c>
      <c r="AP188" s="675"/>
      <c r="AQ188" s="494" t="str">
        <f t="shared" si="27"/>
        <v>Xuất sắc</v>
      </c>
      <c r="AR188" s="675"/>
      <c r="AS188" s="675"/>
      <c r="AT188" s="494"/>
      <c r="AU188" s="684" t="s">
        <v>391</v>
      </c>
    </row>
    <row r="189" spans="1:47" s="684" customFormat="1" ht="48" customHeight="1" x14ac:dyDescent="0.25">
      <c r="A189" s="512" t="s">
        <v>1430</v>
      </c>
      <c r="B189" s="512">
        <f>COUNTIF($F$5:F189,F189)</f>
        <v>4</v>
      </c>
      <c r="C189" s="513" t="s">
        <v>984</v>
      </c>
      <c r="D189" s="514" t="s">
        <v>189</v>
      </c>
      <c r="E189" s="520" t="s">
        <v>661</v>
      </c>
      <c r="F189" s="518" t="s">
        <v>1610</v>
      </c>
      <c r="G189" s="518" t="s">
        <v>974</v>
      </c>
      <c r="H189" s="494" t="str">
        <f>VLOOKUP(E189,'[16]Gui chi Quynh'!$C$7:$E$387,3,0)</f>
        <v>A1</v>
      </c>
      <c r="I189" s="494">
        <f>VLOOKUP(H189,Sheet1!$B$2:$C$12,2,TRUE)</f>
        <v>10</v>
      </c>
      <c r="J189" s="494" t="str">
        <f>VLOOKUP($E189,'[17]Gui chi Quynh'!$C$7:$E$387,3,0)</f>
        <v>A4</v>
      </c>
      <c r="K189" s="494">
        <f>VLOOKUP(J189,Sheet1!$B$2:$C$12,2,TRUE)</f>
        <v>7</v>
      </c>
      <c r="L189" s="494" t="str">
        <f>VLOOKUP(E189,'[18]Gui chi Quynh'!$C$7:$F$385,3,0)</f>
        <v>A1</v>
      </c>
      <c r="M189" s="494">
        <f>VLOOKUP(L189,Sheet1!$B$2:$C$12,2,TRUE)</f>
        <v>10</v>
      </c>
      <c r="N189" s="494" t="str">
        <f>VLOOKUP(E189,'[19]Gui chi Quynh'!$C$7:$E$391,3,0)</f>
        <v>A1</v>
      </c>
      <c r="O189" s="494">
        <f>VLOOKUP(N189,Sheet1!$B$2:$C$12,2,TRUE)</f>
        <v>10</v>
      </c>
      <c r="P189" s="494" t="str">
        <f>VLOOKUP(E189,'[20]Gui chi Quynh'!$C$7:$E$391,3,0)</f>
        <v>A1</v>
      </c>
      <c r="Q189" s="494">
        <f>VLOOKUP(P189,Sheet1!$B$2:$C$12,2,TRUE)</f>
        <v>10</v>
      </c>
      <c r="R189" s="494" t="str">
        <f>VLOOKUP($E189,'[21]Gui chi Quynh'!$C$7:$E$390,3,0)</f>
        <v>A1</v>
      </c>
      <c r="S189" s="494">
        <f>VLOOKUP(R189,Sheet1!$B$2:$C$12,2,TRUE)</f>
        <v>10</v>
      </c>
      <c r="T189" s="494" t="str">
        <f>VLOOKUP($E189,'[22]Gui chi Quynh'!$C$7:$E$390,3,0)</f>
        <v>A3</v>
      </c>
      <c r="U189" s="494">
        <f>VLOOKUP(T189,Sheet1!$B$2:$C$12,2,TRUE)</f>
        <v>8</v>
      </c>
      <c r="V189" s="494" t="str">
        <f>VLOOKUP($E189,'[23]Gui chi Quynh'!$C$7:$E$389,3,0)</f>
        <v>A1</v>
      </c>
      <c r="W189" s="494">
        <f>VLOOKUP(V189,Sheet1!$B$2:$C$12,2,TRUE)</f>
        <v>10</v>
      </c>
      <c r="X189" s="494" t="str">
        <f>VLOOKUP($E189,'[24]Gui chi Quynh'!$C$7:$E$389,3,0)</f>
        <v>A1</v>
      </c>
      <c r="Y189" s="494">
        <f>VLOOKUP(X189,Sheet1!$B$2:$C$12,2,TRUE)</f>
        <v>10</v>
      </c>
      <c r="Z189" s="494" t="str">
        <f>VLOOKUP($E189,'[25]Gui chi Quynh'!$C$7:$E$388,3,0)</f>
        <v>A1</v>
      </c>
      <c r="AA189" s="494">
        <f>VLOOKUP(Z189,Sheet1!$B$2:$C$12,2,TRUE)</f>
        <v>10</v>
      </c>
      <c r="AB189" s="494" t="str">
        <f>VLOOKUP($E189,'T5'!$E$9:$AH$337,24,0)</f>
        <v>A1</v>
      </c>
      <c r="AC189" s="494">
        <f>VLOOKUP(AB189,Sheet1!$B$2:$C$12,2,TRUE)</f>
        <v>10</v>
      </c>
      <c r="AD189" s="494"/>
      <c r="AE189" s="494" t="e">
        <f>VLOOKUP(AD189,Sheet1!$B$2:$C$12,2,TRUE)</f>
        <v>#N/A</v>
      </c>
      <c r="AF189" s="592" t="str">
        <f>VLOOKUP($E189,'[26]Tong hop ket qua'!$E$19:$M$219,9,0)</f>
        <v>Tốt</v>
      </c>
      <c r="AG189" s="709">
        <f t="shared" si="32"/>
        <v>9.545454545454545</v>
      </c>
      <c r="AH189" s="709" t="str">
        <f t="shared" si="33"/>
        <v>11A*</v>
      </c>
      <c r="AI189" s="709">
        <f t="shared" si="25"/>
        <v>0</v>
      </c>
      <c r="AJ189" s="683"/>
      <c r="AK189" s="494" t="str">
        <f t="shared" si="26"/>
        <v>Xuất sắc</v>
      </c>
      <c r="AL189" s="494" t="str">
        <f>VLOOKUP($E189,'cac dv gui'!$C$6:$AD$36,25,0)</f>
        <v>Xuất sắc</v>
      </c>
      <c r="AM189" s="494" t="str">
        <f>VLOOKUP($E189,'cac dv gui'!$C$6:$AD$36,26,0)</f>
        <v>Xuất sắc</v>
      </c>
      <c r="AN189" s="675"/>
      <c r="AO189" s="494"/>
      <c r="AP189" s="675"/>
      <c r="AQ189" s="494" t="str">
        <f t="shared" si="27"/>
        <v>Xuất sắc</v>
      </c>
      <c r="AR189" s="675"/>
      <c r="AS189" s="675"/>
      <c r="AT189" s="494"/>
      <c r="AU189" s="684" t="s">
        <v>390</v>
      </c>
    </row>
    <row r="190" spans="1:47" s="684" customFormat="1" ht="36.75" customHeight="1" x14ac:dyDescent="0.25">
      <c r="A190" s="512" t="s">
        <v>1431</v>
      </c>
      <c r="B190" s="512">
        <f>COUNTIF($F$5:F190,F190)</f>
        <v>5</v>
      </c>
      <c r="C190" s="513" t="s">
        <v>984</v>
      </c>
      <c r="D190" s="514" t="s">
        <v>291</v>
      </c>
      <c r="E190" s="520" t="s">
        <v>664</v>
      </c>
      <c r="F190" s="518" t="s">
        <v>1610</v>
      </c>
      <c r="G190" s="518" t="s">
        <v>974</v>
      </c>
      <c r="H190" s="494" t="str">
        <f>VLOOKUP(E190,'[16]Gui chi Quynh'!$C$7:$E$387,3,0)</f>
        <v>A1</v>
      </c>
      <c r="I190" s="494">
        <f>VLOOKUP(H190,Sheet1!$B$2:$C$12,2,TRUE)</f>
        <v>10</v>
      </c>
      <c r="J190" s="494" t="str">
        <f>VLOOKUP($E190,'[17]Gui chi Quynh'!$C$7:$E$387,3,0)</f>
        <v>A4</v>
      </c>
      <c r="K190" s="494">
        <f>VLOOKUP(J190,Sheet1!$B$2:$C$12,2,TRUE)</f>
        <v>7</v>
      </c>
      <c r="L190" s="494" t="str">
        <f>VLOOKUP(E190,'[18]Gui chi Quynh'!$C$7:$F$385,3,0)</f>
        <v>A1</v>
      </c>
      <c r="M190" s="494">
        <f>VLOOKUP(L190,Sheet1!$B$2:$C$12,2,TRUE)</f>
        <v>10</v>
      </c>
      <c r="N190" s="494" t="str">
        <f>VLOOKUP(E190,'[19]Gui chi Quynh'!$C$7:$E$391,3,0)</f>
        <v>A1</v>
      </c>
      <c r="O190" s="494">
        <f>VLOOKUP(N190,Sheet1!$B$2:$C$12,2,TRUE)</f>
        <v>10</v>
      </c>
      <c r="P190" s="494" t="str">
        <f>VLOOKUP(E190,'[20]Gui chi Quynh'!$C$7:$E$391,3,0)</f>
        <v>A1</v>
      </c>
      <c r="Q190" s="494">
        <f>VLOOKUP(P190,Sheet1!$B$2:$C$12,2,TRUE)</f>
        <v>10</v>
      </c>
      <c r="R190" s="494" t="str">
        <f>VLOOKUP($E190,'[21]Gui chi Quynh'!$C$7:$E$390,3,0)</f>
        <v>A1</v>
      </c>
      <c r="S190" s="494">
        <f>VLOOKUP(R190,Sheet1!$B$2:$C$12,2,TRUE)</f>
        <v>10</v>
      </c>
      <c r="T190" s="494" t="str">
        <f>VLOOKUP($E190,'[22]Gui chi Quynh'!$C$7:$E$390,3,0)</f>
        <v>A3</v>
      </c>
      <c r="U190" s="494">
        <f>VLOOKUP(T190,Sheet1!$B$2:$C$12,2,TRUE)</f>
        <v>8</v>
      </c>
      <c r="V190" s="494" t="str">
        <f>VLOOKUP($E190,'[23]Gui chi Quynh'!$C$7:$E$389,3,0)</f>
        <v>A1</v>
      </c>
      <c r="W190" s="494">
        <f>VLOOKUP(V190,Sheet1!$B$2:$C$12,2,TRUE)</f>
        <v>10</v>
      </c>
      <c r="X190" s="494" t="str">
        <f>VLOOKUP($E190,'[24]Gui chi Quynh'!$C$7:$E$389,3,0)</f>
        <v>A1</v>
      </c>
      <c r="Y190" s="494">
        <f>VLOOKUP(X190,Sheet1!$B$2:$C$12,2,TRUE)</f>
        <v>10</v>
      </c>
      <c r="Z190" s="494" t="str">
        <f>VLOOKUP($E190,'[25]Gui chi Quynh'!$C$7:$E$388,3,0)</f>
        <v>A1</v>
      </c>
      <c r="AA190" s="494">
        <f>VLOOKUP(Z190,Sheet1!$B$2:$C$12,2,TRUE)</f>
        <v>10</v>
      </c>
      <c r="AB190" s="494" t="str">
        <f>VLOOKUP($E190,'T5'!$E$9:$AH$337,24,0)</f>
        <v>A1</v>
      </c>
      <c r="AC190" s="494">
        <f>VLOOKUP(AB190,Sheet1!$B$2:$C$12,2,TRUE)</f>
        <v>10</v>
      </c>
      <c r="AD190" s="494"/>
      <c r="AE190" s="494" t="e">
        <f>VLOOKUP(AD190,Sheet1!$B$2:$C$12,2,TRUE)</f>
        <v>#N/A</v>
      </c>
      <c r="AF190" s="592" t="str">
        <f>VLOOKUP($E190,'[26]Tong hop ket qua'!$E$19:$M$219,9,0)</f>
        <v>Tốt</v>
      </c>
      <c r="AG190" s="709">
        <f t="shared" si="32"/>
        <v>9.545454545454545</v>
      </c>
      <c r="AH190" s="709" t="str">
        <f t="shared" si="33"/>
        <v>11A*</v>
      </c>
      <c r="AI190" s="709">
        <f t="shared" si="25"/>
        <v>0</v>
      </c>
      <c r="AJ190" s="683"/>
      <c r="AK190" s="494" t="str">
        <f t="shared" si="26"/>
        <v>Xuất sắc</v>
      </c>
      <c r="AL190" s="494" t="str">
        <f>VLOOKUP($E190,'cac dv gui'!$C$6:$AD$36,25,0)</f>
        <v>Xuất sắc</v>
      </c>
      <c r="AM190" s="494" t="str">
        <f>VLOOKUP($E190,'cac dv gui'!$C$6:$AD$36,26,0)</f>
        <v>Xuất sắc</v>
      </c>
      <c r="AN190" s="675"/>
      <c r="AO190" s="494"/>
      <c r="AP190" s="675"/>
      <c r="AQ190" s="494" t="str">
        <f t="shared" si="27"/>
        <v>Xuất sắc</v>
      </c>
      <c r="AR190" s="675"/>
      <c r="AS190" s="675"/>
      <c r="AT190" s="494"/>
      <c r="AU190" s="684" t="s">
        <v>390</v>
      </c>
    </row>
    <row r="191" spans="1:47" s="684" customFormat="1" ht="24.95" customHeight="1" x14ac:dyDescent="0.25">
      <c r="A191" s="512" t="s">
        <v>1432</v>
      </c>
      <c r="B191" s="512">
        <f>COUNTIF($F$5:F191,F191)</f>
        <v>6</v>
      </c>
      <c r="C191" s="513" t="s">
        <v>984</v>
      </c>
      <c r="D191" s="514" t="s">
        <v>168</v>
      </c>
      <c r="E191" s="520" t="s">
        <v>644</v>
      </c>
      <c r="F191" s="518" t="s">
        <v>1610</v>
      </c>
      <c r="G191" s="518" t="s">
        <v>974</v>
      </c>
      <c r="H191" s="494" t="str">
        <f>VLOOKUP(E191,'[16]Gui chi Quynh'!$C$7:$E$387,3,0)</f>
        <v>A1</v>
      </c>
      <c r="I191" s="494">
        <f>VLOOKUP(H191,Sheet1!$B$2:$C$12,2,TRUE)</f>
        <v>10</v>
      </c>
      <c r="J191" s="494" t="str">
        <f>VLOOKUP($E191,'[17]Gui chi Quynh'!$C$7:$E$387,3,0)</f>
        <v>A4</v>
      </c>
      <c r="K191" s="494">
        <f>VLOOKUP(J191,Sheet1!$B$2:$C$12,2,TRUE)</f>
        <v>7</v>
      </c>
      <c r="L191" s="494" t="str">
        <f>VLOOKUP(E191,'[18]Gui chi Quynh'!$C$7:$F$385,3,0)</f>
        <v>A1</v>
      </c>
      <c r="M191" s="494">
        <f>VLOOKUP(L191,Sheet1!$B$2:$C$12,2,TRUE)</f>
        <v>10</v>
      </c>
      <c r="N191" s="494" t="str">
        <f>VLOOKUP(E191,'[19]Gui chi Quynh'!$C$7:$E$391,3,0)</f>
        <v>A1</v>
      </c>
      <c r="O191" s="494">
        <f>VLOOKUP(N191,Sheet1!$B$2:$C$12,2,TRUE)</f>
        <v>10</v>
      </c>
      <c r="P191" s="494" t="str">
        <f>VLOOKUP(E191,'[20]Gui chi Quynh'!$C$7:$E$391,3,0)</f>
        <v>A1</v>
      </c>
      <c r="Q191" s="494">
        <f>VLOOKUP(P191,Sheet1!$B$2:$C$12,2,TRUE)</f>
        <v>10</v>
      </c>
      <c r="R191" s="494" t="str">
        <f>VLOOKUP($E191,'[21]Gui chi Quynh'!$C$7:$E$390,3,0)</f>
        <v>A1</v>
      </c>
      <c r="S191" s="494">
        <f>VLOOKUP(R191,Sheet1!$B$2:$C$12,2,TRUE)</f>
        <v>10</v>
      </c>
      <c r="T191" s="494" t="str">
        <f>VLOOKUP($E191,'[22]Gui chi Quynh'!$C$7:$E$390,3,0)</f>
        <v>A1</v>
      </c>
      <c r="U191" s="494">
        <f>VLOOKUP(T191,Sheet1!$B$2:$C$12,2,TRUE)</f>
        <v>10</v>
      </c>
      <c r="V191" s="494" t="str">
        <f>VLOOKUP($E191,'[23]Gui chi Quynh'!$C$7:$E$389,3,0)</f>
        <v>A1</v>
      </c>
      <c r="W191" s="494">
        <f>VLOOKUP(V191,Sheet1!$B$2:$C$12,2,TRUE)</f>
        <v>10</v>
      </c>
      <c r="X191" s="494" t="str">
        <f>VLOOKUP($E191,'[24]Gui chi Quynh'!$C$7:$E$389,3,0)</f>
        <v>A1</v>
      </c>
      <c r="Y191" s="494">
        <f>VLOOKUP(X191,Sheet1!$B$2:$C$12,2,TRUE)</f>
        <v>10</v>
      </c>
      <c r="Z191" s="494" t="str">
        <f>VLOOKUP($E191,'[25]Gui chi Quynh'!$C$7:$E$388,3,0)</f>
        <v>A1</v>
      </c>
      <c r="AA191" s="494">
        <f>VLOOKUP(Z191,Sheet1!$B$2:$C$12,2,TRUE)</f>
        <v>10</v>
      </c>
      <c r="AB191" s="494" t="str">
        <f>VLOOKUP($E191,'T5'!$E$9:$AH$337,24,0)</f>
        <v>A1</v>
      </c>
      <c r="AC191" s="494">
        <f>VLOOKUP(AB191,Sheet1!$B$2:$C$12,2,TRUE)</f>
        <v>10</v>
      </c>
      <c r="AD191" s="494"/>
      <c r="AE191" s="494" t="e">
        <f>VLOOKUP(AD191,Sheet1!$B$2:$C$12,2,TRUE)</f>
        <v>#N/A</v>
      </c>
      <c r="AF191" s="592" t="str">
        <f>VLOOKUP($E191,'[26]Tong hop ket qua'!$E$19:$M$219,9,0)</f>
        <v>Tốt</v>
      </c>
      <c r="AG191" s="709">
        <f t="shared" si="32"/>
        <v>9.7272727272727266</v>
      </c>
      <c r="AH191" s="709" t="str">
        <f t="shared" si="33"/>
        <v>11A*</v>
      </c>
      <c r="AI191" s="709">
        <f t="shared" si="25"/>
        <v>0</v>
      </c>
      <c r="AJ191" s="683"/>
      <c r="AK191" s="494" t="str">
        <f t="shared" si="26"/>
        <v>Xuất sắc</v>
      </c>
      <c r="AL191" s="494" t="str">
        <f>VLOOKUP($E191,'cac dv gui'!$C$6:$AD$36,25,0)</f>
        <v>Xuất sắc</v>
      </c>
      <c r="AM191" s="494" t="str">
        <f>VLOOKUP($E191,'cac dv gui'!$C$6:$AD$36,26,0)</f>
        <v>Xuất sắc</v>
      </c>
      <c r="AN191" s="675"/>
      <c r="AO191" s="494"/>
      <c r="AP191" s="675"/>
      <c r="AQ191" s="494" t="str">
        <f t="shared" si="27"/>
        <v>Xuất sắc</v>
      </c>
      <c r="AR191" s="675"/>
      <c r="AS191" s="675"/>
      <c r="AT191" s="494"/>
      <c r="AU191" s="684" t="s">
        <v>390</v>
      </c>
    </row>
    <row r="192" spans="1:47" s="684" customFormat="1" ht="24.95" customHeight="1" x14ac:dyDescent="0.25">
      <c r="A192" s="512" t="s">
        <v>1433</v>
      </c>
      <c r="B192" s="512">
        <f>COUNTIF($F$5:F192,F192)</f>
        <v>7</v>
      </c>
      <c r="C192" s="513" t="s">
        <v>985</v>
      </c>
      <c r="D192" s="524" t="s">
        <v>826</v>
      </c>
      <c r="E192" s="525" t="s">
        <v>827</v>
      </c>
      <c r="F192" s="518" t="s">
        <v>1610</v>
      </c>
      <c r="G192" s="518" t="s">
        <v>974</v>
      </c>
      <c r="H192" s="494" t="str">
        <f>VLOOKUP(E192,'[16]Gui chi Quynh'!$C$7:$E$387,3,0)</f>
        <v>A2</v>
      </c>
      <c r="I192" s="494">
        <f>VLOOKUP(H192,Sheet1!$B$2:$C$12,2,TRUE)</f>
        <v>9</v>
      </c>
      <c r="J192" s="494" t="str">
        <f>VLOOKUP($E192,'[17]Gui chi Quynh'!$C$7:$E$387,3,0)</f>
        <v>A4</v>
      </c>
      <c r="K192" s="494">
        <f>VLOOKUP(J192,Sheet1!$B$2:$C$12,2,TRUE)</f>
        <v>7</v>
      </c>
      <c r="L192" s="494" t="str">
        <f>VLOOKUP(E192,'[18]Gui chi Quynh'!$C$7:$F$385,3,0)</f>
        <v>A2</v>
      </c>
      <c r="M192" s="494">
        <f>VLOOKUP(L192,Sheet1!$B$2:$C$12,2,TRUE)</f>
        <v>9</v>
      </c>
      <c r="N192" s="494" t="str">
        <f>VLOOKUP(E192,'[19]Gui chi Quynh'!$C$7:$E$391,3,0)</f>
        <v>A3</v>
      </c>
      <c r="O192" s="494">
        <f>VLOOKUP(N192,Sheet1!$B$2:$C$12,2,TRUE)</f>
        <v>8</v>
      </c>
      <c r="P192" s="494" t="str">
        <f>VLOOKUP(E192,'[20]Gui chi Quynh'!$C$7:$E$391,3,0)</f>
        <v>A3</v>
      </c>
      <c r="Q192" s="494">
        <f>VLOOKUP(P192,Sheet1!$B$2:$C$12,2,TRUE)</f>
        <v>8</v>
      </c>
      <c r="R192" s="494" t="str">
        <f>VLOOKUP($E192,'[21]Gui chi Quynh'!$C$7:$E$390,3,0)</f>
        <v>A3</v>
      </c>
      <c r="S192" s="494">
        <f>VLOOKUP(R192,Sheet1!$B$2:$C$12,2,TRUE)</f>
        <v>8</v>
      </c>
      <c r="T192" s="494" t="str">
        <f>VLOOKUP($E192,'[22]Gui chi Quynh'!$C$7:$E$390,3,0)</f>
        <v>A3</v>
      </c>
      <c r="U192" s="494">
        <f>VLOOKUP(T192,Sheet1!$B$2:$C$12,2,TRUE)</f>
        <v>8</v>
      </c>
      <c r="V192" s="494" t="str">
        <f>VLOOKUP($E192,'[23]Gui chi Quynh'!$C$7:$E$389,3,0)</f>
        <v>A3</v>
      </c>
      <c r="W192" s="494">
        <f>VLOOKUP(V192,Sheet1!$B$2:$C$12,2,TRUE)</f>
        <v>8</v>
      </c>
      <c r="X192" s="494" t="str">
        <f>VLOOKUP($E192,'[24]Gui chi Quynh'!$C$7:$E$389,3,0)</f>
        <v>A2</v>
      </c>
      <c r="Y192" s="494">
        <f>VLOOKUP(X192,Sheet1!$B$2:$C$12,2,TRUE)</f>
        <v>9</v>
      </c>
      <c r="Z192" s="494" t="str">
        <f>VLOOKUP($E192,'[25]Gui chi Quynh'!$C$7:$E$388,3,0)</f>
        <v>A1</v>
      </c>
      <c r="AA192" s="494">
        <f>VLOOKUP(Z192,Sheet1!$B$2:$C$12,2,TRUE)</f>
        <v>10</v>
      </c>
      <c r="AB192" s="494" t="str">
        <f>VLOOKUP($E192,'T5'!$E$9:$AH$337,24,0)</f>
        <v>A2</v>
      </c>
      <c r="AC192" s="494">
        <f>VLOOKUP(AB192,Sheet1!$B$2:$C$12,2,TRUE)</f>
        <v>9</v>
      </c>
      <c r="AD192" s="494"/>
      <c r="AE192" s="494" t="e">
        <f>VLOOKUP(AD192,Sheet1!$B$2:$C$12,2,TRUE)</f>
        <v>#N/A</v>
      </c>
      <c r="AF192" s="592" t="str">
        <f>VLOOKUP($E192,'[26]Tong hop ket qua'!$E$19:$M$219,9,0)</f>
        <v>Xuất sắc</v>
      </c>
      <c r="AG192" s="709">
        <f t="shared" si="32"/>
        <v>8.454545454545455</v>
      </c>
      <c r="AH192" s="709" t="str">
        <f t="shared" si="33"/>
        <v>11A*</v>
      </c>
      <c r="AI192" s="709">
        <f t="shared" si="25"/>
        <v>0</v>
      </c>
      <c r="AJ192" s="683"/>
      <c r="AK192" s="494" t="str">
        <f t="shared" si="26"/>
        <v>Xuất sắc</v>
      </c>
      <c r="AL192" s="494" t="str">
        <f>VLOOKUP($E192,'cac dv gui'!$C$6:$AD$36,25,0)</f>
        <v>Tốt</v>
      </c>
      <c r="AM192" s="494" t="str">
        <f>VLOOKUP($E192,'cac dv gui'!$C$6:$AD$36,26,0)</f>
        <v>Xuất sắc</v>
      </c>
      <c r="AN192" s="675"/>
      <c r="AO192" s="494"/>
      <c r="AP192" s="675"/>
      <c r="AQ192" s="494" t="str">
        <f t="shared" si="27"/>
        <v>Xuất sắc</v>
      </c>
      <c r="AR192" s="675"/>
      <c r="AS192" s="675"/>
      <c r="AT192" s="494"/>
      <c r="AU192" s="684" t="s">
        <v>391</v>
      </c>
    </row>
    <row r="193" spans="1:47" s="684" customFormat="1" ht="24.95" customHeight="1" x14ac:dyDescent="0.25">
      <c r="A193" s="512" t="s">
        <v>1434</v>
      </c>
      <c r="B193" s="512">
        <f>COUNTIF($F$5:F193,F193)</f>
        <v>8</v>
      </c>
      <c r="C193" s="513" t="s">
        <v>985</v>
      </c>
      <c r="D193" s="514" t="s">
        <v>308</v>
      </c>
      <c r="E193" s="520" t="s">
        <v>665</v>
      </c>
      <c r="F193" s="518" t="s">
        <v>1610</v>
      </c>
      <c r="G193" s="518" t="s">
        <v>974</v>
      </c>
      <c r="H193" s="494" t="str">
        <f>VLOOKUP(E193,'[16]Gui chi Quynh'!$C$7:$E$387,3,0)</f>
        <v>A1</v>
      </c>
      <c r="I193" s="494">
        <f>VLOOKUP(H193,Sheet1!$B$2:$C$12,2,TRUE)</f>
        <v>10</v>
      </c>
      <c r="J193" s="494" t="str">
        <f>VLOOKUP($E193,'[17]Gui chi Quynh'!$C$7:$E$387,3,0)</f>
        <v>A4</v>
      </c>
      <c r="K193" s="494">
        <f>VLOOKUP(J193,Sheet1!$B$2:$C$12,2,TRUE)</f>
        <v>7</v>
      </c>
      <c r="L193" s="494" t="str">
        <f>VLOOKUP(E193,'[18]Gui chi Quynh'!$C$7:$F$385,3,0)</f>
        <v>A1</v>
      </c>
      <c r="M193" s="494">
        <f>VLOOKUP(L193,Sheet1!$B$2:$C$12,2,TRUE)</f>
        <v>10</v>
      </c>
      <c r="N193" s="494" t="str">
        <f>VLOOKUP(E193,'[19]Gui chi Quynh'!$C$7:$E$391,3,0)</f>
        <v>A1</v>
      </c>
      <c r="O193" s="494">
        <f>VLOOKUP(N193,Sheet1!$B$2:$C$12,2,TRUE)</f>
        <v>10</v>
      </c>
      <c r="P193" s="494" t="str">
        <f>VLOOKUP(E193,'[20]Gui chi Quynh'!$C$7:$E$391,3,0)</f>
        <v>A1</v>
      </c>
      <c r="Q193" s="494">
        <f>VLOOKUP(P193,Sheet1!$B$2:$C$12,2,TRUE)</f>
        <v>10</v>
      </c>
      <c r="R193" s="494" t="str">
        <f>VLOOKUP($E193,'[21]Gui chi Quynh'!$C$7:$E$390,3,0)</f>
        <v>A1</v>
      </c>
      <c r="S193" s="494">
        <f>VLOOKUP(R193,Sheet1!$B$2:$C$12,2,TRUE)</f>
        <v>10</v>
      </c>
      <c r="T193" s="494" t="str">
        <f>VLOOKUP($E193,'[22]Gui chi Quynh'!$C$7:$E$390,3,0)</f>
        <v>A3</v>
      </c>
      <c r="U193" s="494">
        <f>VLOOKUP(T193,Sheet1!$B$2:$C$12,2,TRUE)</f>
        <v>8</v>
      </c>
      <c r="V193" s="494" t="str">
        <f>VLOOKUP($E193,'[23]Gui chi Quynh'!$C$7:$E$389,3,0)</f>
        <v>A1</v>
      </c>
      <c r="W193" s="494">
        <f>VLOOKUP(V193,Sheet1!$B$2:$C$12,2,TRUE)</f>
        <v>10</v>
      </c>
      <c r="X193" s="494" t="str">
        <f>VLOOKUP($E193,'[24]Gui chi Quynh'!$C$7:$E$389,3,0)</f>
        <v>A1</v>
      </c>
      <c r="Y193" s="494">
        <f>VLOOKUP(X193,Sheet1!$B$2:$C$12,2,TRUE)</f>
        <v>10</v>
      </c>
      <c r="Z193" s="494" t="str">
        <f>VLOOKUP($E193,'[25]Gui chi Quynh'!$C$7:$E$388,3,0)</f>
        <v>A1</v>
      </c>
      <c r="AA193" s="494">
        <f>VLOOKUP(Z193,Sheet1!$B$2:$C$12,2,TRUE)</f>
        <v>10</v>
      </c>
      <c r="AB193" s="494" t="str">
        <f>VLOOKUP($E193,'T5'!$E$9:$AH$337,24,0)</f>
        <v>A1</v>
      </c>
      <c r="AC193" s="494">
        <f>VLOOKUP(AB193,Sheet1!$B$2:$C$12,2,TRUE)</f>
        <v>10</v>
      </c>
      <c r="AD193" s="494"/>
      <c r="AE193" s="494" t="e">
        <f>VLOOKUP(AD193,Sheet1!$B$2:$C$12,2,TRUE)</f>
        <v>#N/A</v>
      </c>
      <c r="AF193" s="592" t="str">
        <f>VLOOKUP($E193,'[26]Tong hop ket qua'!$E$19:$M$219,9,0)</f>
        <v>Tốt</v>
      </c>
      <c r="AG193" s="709">
        <f t="shared" si="32"/>
        <v>9.545454545454545</v>
      </c>
      <c r="AH193" s="709" t="str">
        <f t="shared" si="33"/>
        <v>11A*</v>
      </c>
      <c r="AI193" s="709">
        <f t="shared" si="25"/>
        <v>0</v>
      </c>
      <c r="AJ193" s="683"/>
      <c r="AK193" s="494" t="str">
        <f t="shared" si="26"/>
        <v>Xuất sắc</v>
      </c>
      <c r="AL193" s="494" t="str">
        <f>VLOOKUP($E193,'cac dv gui'!$C$6:$AD$36,25,0)</f>
        <v>Xuất sắc</v>
      </c>
      <c r="AM193" s="494" t="str">
        <f>VLOOKUP($E193,'cac dv gui'!$C$6:$AD$36,26,0)</f>
        <v>Xuất sắc</v>
      </c>
      <c r="AN193" s="675"/>
      <c r="AO193" s="494"/>
      <c r="AP193" s="675"/>
      <c r="AQ193" s="494" t="str">
        <f t="shared" si="27"/>
        <v>Xuất sắc</v>
      </c>
      <c r="AR193" s="675"/>
      <c r="AS193" s="675"/>
      <c r="AT193" s="494"/>
      <c r="AU193" s="684" t="s">
        <v>390</v>
      </c>
    </row>
    <row r="194" spans="1:47" s="684" customFormat="1" ht="24.95" customHeight="1" x14ac:dyDescent="0.25">
      <c r="A194" s="512" t="s">
        <v>1435</v>
      </c>
      <c r="B194" s="512">
        <f>COUNTIF($F$5:F194,F194)</f>
        <v>9</v>
      </c>
      <c r="C194" s="513" t="s">
        <v>985</v>
      </c>
      <c r="D194" s="514" t="s">
        <v>185</v>
      </c>
      <c r="E194" s="520" t="s">
        <v>658</v>
      </c>
      <c r="F194" s="518" t="s">
        <v>1610</v>
      </c>
      <c r="G194" s="518" t="s">
        <v>974</v>
      </c>
      <c r="H194" s="494" t="str">
        <f>VLOOKUP(E194,'[16]Gui chi Quynh'!$C$7:$E$387,3,0)</f>
        <v>A3</v>
      </c>
      <c r="I194" s="494">
        <f>VLOOKUP(H194,Sheet1!$B$2:$C$12,2,TRUE)</f>
        <v>8</v>
      </c>
      <c r="J194" s="494" t="str">
        <f>VLOOKUP($E194,'[17]Gui chi Quynh'!$C$7:$E$387,3,0)</f>
        <v>A4</v>
      </c>
      <c r="K194" s="494">
        <f>VLOOKUP(J194,Sheet1!$B$2:$C$12,2,TRUE)</f>
        <v>7</v>
      </c>
      <c r="L194" s="494" t="str">
        <f>VLOOKUP(E194,'[18]Gui chi Quynh'!$C$7:$F$385,3,0)</f>
        <v>A3</v>
      </c>
      <c r="M194" s="494">
        <f>VLOOKUP(L194,Sheet1!$B$2:$C$12,2,TRUE)</f>
        <v>8</v>
      </c>
      <c r="N194" s="494" t="str">
        <f>VLOOKUP(E194,'[19]Gui chi Quynh'!$C$7:$E$391,3,0)</f>
        <v>A4</v>
      </c>
      <c r="O194" s="494">
        <f>VLOOKUP(N194,Sheet1!$B$2:$C$12,2,TRUE)</f>
        <v>7</v>
      </c>
      <c r="P194" s="494" t="str">
        <f>VLOOKUP(E194,'[20]Gui chi Quynh'!$C$7:$E$391,3,0)</f>
        <v>A3</v>
      </c>
      <c r="Q194" s="494">
        <f>VLOOKUP(P194,Sheet1!$B$2:$C$12,2,TRUE)</f>
        <v>8</v>
      </c>
      <c r="R194" s="494" t="str">
        <f>VLOOKUP($E194,'[21]Gui chi Quynh'!$C$7:$E$390,3,0)</f>
        <v>A1</v>
      </c>
      <c r="S194" s="494">
        <f>VLOOKUP(R194,Sheet1!$B$2:$C$12,2,TRUE)</f>
        <v>10</v>
      </c>
      <c r="T194" s="494" t="str">
        <f>VLOOKUP($E194,'[22]Gui chi Quynh'!$C$7:$E$390,3,0)</f>
        <v>A3</v>
      </c>
      <c r="U194" s="494">
        <f>VLOOKUP(T194,Sheet1!$B$2:$C$12,2,TRUE)</f>
        <v>8</v>
      </c>
      <c r="V194" s="494" t="str">
        <f>VLOOKUP($E194,'[23]Gui chi Quynh'!$C$7:$E$389,3,0)</f>
        <v>A3</v>
      </c>
      <c r="W194" s="494">
        <f>VLOOKUP(V194,Sheet1!$B$2:$C$12,2,TRUE)</f>
        <v>8</v>
      </c>
      <c r="X194" s="494" t="str">
        <f>VLOOKUP($E194,'[24]Gui chi Quynh'!$C$7:$E$389,3,0)</f>
        <v>A3</v>
      </c>
      <c r="Y194" s="494">
        <f>VLOOKUP(X194,Sheet1!$B$2:$C$12,2,TRUE)</f>
        <v>8</v>
      </c>
      <c r="Z194" s="494" t="str">
        <f>VLOOKUP($E194,'[25]Gui chi Quynh'!$C$7:$E$388,3,0)</f>
        <v>A2</v>
      </c>
      <c r="AA194" s="494">
        <f>VLOOKUP(Z194,Sheet1!$B$2:$C$12,2,TRUE)</f>
        <v>9</v>
      </c>
      <c r="AB194" s="494" t="str">
        <f>VLOOKUP($E194,'T5'!$E$9:$AH$337,24,0)</f>
        <v>A2</v>
      </c>
      <c r="AC194" s="494">
        <f>VLOOKUP(AB194,Sheet1!$B$2:$C$12,2,TRUE)</f>
        <v>9</v>
      </c>
      <c r="AD194" s="494"/>
      <c r="AE194" s="494" t="e">
        <f>VLOOKUP(AD194,Sheet1!$B$2:$C$12,2,TRUE)</f>
        <v>#N/A</v>
      </c>
      <c r="AF194" s="592"/>
      <c r="AG194" s="709">
        <f t="shared" si="32"/>
        <v>8.1818181818181817</v>
      </c>
      <c r="AH194" s="709" t="str">
        <f t="shared" si="33"/>
        <v>11A*</v>
      </c>
      <c r="AI194" s="709">
        <f t="shared" si="25"/>
        <v>0</v>
      </c>
      <c r="AJ194" s="683"/>
      <c r="AK194" s="494" t="str">
        <f t="shared" si="26"/>
        <v>Xuất sắc</v>
      </c>
      <c r="AL194" s="494" t="str">
        <f>VLOOKUP($E194,'cac dv gui'!$C$6:$AD$36,25,0)</f>
        <v>Xuất sắc</v>
      </c>
      <c r="AM194" s="494" t="str">
        <f>VLOOKUP($E194,'cac dv gui'!$C$6:$AD$36,26,0)</f>
        <v>Xuất sắc</v>
      </c>
      <c r="AN194" s="675"/>
      <c r="AO194" s="494"/>
      <c r="AP194" s="675"/>
      <c r="AQ194" s="494" t="str">
        <f t="shared" si="27"/>
        <v>Xuất sắc</v>
      </c>
      <c r="AR194" s="675"/>
      <c r="AS194" s="675"/>
      <c r="AT194" s="494"/>
      <c r="AU194" s="684" t="s">
        <v>391</v>
      </c>
    </row>
    <row r="195" spans="1:47" s="684" customFormat="1" ht="38.25" customHeight="1" x14ac:dyDescent="0.25">
      <c r="A195" s="512" t="s">
        <v>1436</v>
      </c>
      <c r="B195" s="512">
        <f>COUNTIF($F$5:F195,F195)</f>
        <v>10</v>
      </c>
      <c r="C195" s="513" t="s">
        <v>984</v>
      </c>
      <c r="D195" s="514" t="s">
        <v>290</v>
      </c>
      <c r="E195" s="520" t="s">
        <v>663</v>
      </c>
      <c r="F195" s="518" t="s">
        <v>1610</v>
      </c>
      <c r="G195" s="518" t="s">
        <v>974</v>
      </c>
      <c r="H195" s="494" t="str">
        <f>VLOOKUP(E195,'[16]Gui chi Quynh'!$C$7:$E$387,3,0)</f>
        <v>A1</v>
      </c>
      <c r="I195" s="494">
        <f>VLOOKUP(H195,Sheet1!$B$2:$C$12,2,TRUE)</f>
        <v>10</v>
      </c>
      <c r="J195" s="494" t="str">
        <f>VLOOKUP($E195,'[17]Gui chi Quynh'!$C$7:$E$387,3,0)</f>
        <v>A4</v>
      </c>
      <c r="K195" s="494">
        <f>VLOOKUP(J195,Sheet1!$B$2:$C$12,2,TRUE)</f>
        <v>7</v>
      </c>
      <c r="L195" s="494" t="str">
        <f>VLOOKUP(E195,'[18]Gui chi Quynh'!$C$7:$F$385,3,0)</f>
        <v>A1</v>
      </c>
      <c r="M195" s="494">
        <f>VLOOKUP(L195,Sheet1!$B$2:$C$12,2,TRUE)</f>
        <v>10</v>
      </c>
      <c r="N195" s="494" t="str">
        <f>VLOOKUP(E195,'[19]Gui chi Quynh'!$C$7:$E$391,3,0)</f>
        <v>A1</v>
      </c>
      <c r="O195" s="494">
        <f>VLOOKUP(N195,Sheet1!$B$2:$C$12,2,TRUE)</f>
        <v>10</v>
      </c>
      <c r="P195" s="494" t="str">
        <f>VLOOKUP(E195,'[20]Gui chi Quynh'!$C$7:$E$391,3,0)</f>
        <v>A1</v>
      </c>
      <c r="Q195" s="494">
        <f>VLOOKUP(P195,Sheet1!$B$2:$C$12,2,TRUE)</f>
        <v>10</v>
      </c>
      <c r="R195" s="494" t="str">
        <f>VLOOKUP($E195,'[21]Gui chi Quynh'!$C$7:$E$390,3,0)</f>
        <v>A1</v>
      </c>
      <c r="S195" s="494">
        <f>VLOOKUP(R195,Sheet1!$B$2:$C$12,2,TRUE)</f>
        <v>10</v>
      </c>
      <c r="T195" s="494" t="str">
        <f>VLOOKUP($E195,'[22]Gui chi Quynh'!$C$7:$E$390,3,0)</f>
        <v>A3</v>
      </c>
      <c r="U195" s="494">
        <f>VLOOKUP(T195,Sheet1!$B$2:$C$12,2,TRUE)</f>
        <v>8</v>
      </c>
      <c r="V195" s="494" t="str">
        <f>VLOOKUP($E195,'[23]Gui chi Quynh'!$C$7:$E$389,3,0)</f>
        <v>A1</v>
      </c>
      <c r="W195" s="494">
        <f>VLOOKUP(V195,Sheet1!$B$2:$C$12,2,TRUE)</f>
        <v>10</v>
      </c>
      <c r="X195" s="494" t="str">
        <f>VLOOKUP($E195,'[24]Gui chi Quynh'!$C$7:$E$389,3,0)</f>
        <v>A1</v>
      </c>
      <c r="Y195" s="494">
        <f>VLOOKUP(X195,Sheet1!$B$2:$C$12,2,TRUE)</f>
        <v>10</v>
      </c>
      <c r="Z195" s="494" t="str">
        <f>VLOOKUP($E195,'[25]Gui chi Quynh'!$C$7:$E$388,3,0)</f>
        <v>A3</v>
      </c>
      <c r="AA195" s="494">
        <f>VLOOKUP(Z195,Sheet1!$B$2:$C$12,2,TRUE)</f>
        <v>8</v>
      </c>
      <c r="AB195" s="494" t="str">
        <f>VLOOKUP($E195,'T5'!$E$9:$AH$337,24,0)</f>
        <v>A1</v>
      </c>
      <c r="AC195" s="494">
        <f>VLOOKUP(AB195,Sheet1!$B$2:$C$12,2,TRUE)</f>
        <v>10</v>
      </c>
      <c r="AD195" s="494"/>
      <c r="AE195" s="494" t="e">
        <f>VLOOKUP(AD195,Sheet1!$B$2:$C$12,2,TRUE)</f>
        <v>#N/A</v>
      </c>
      <c r="AF195" s="592" t="str">
        <f>VLOOKUP($E195,'[26]Tong hop ket qua'!$E$19:$M$219,9,0)</f>
        <v>Tốt</v>
      </c>
      <c r="AG195" s="709">
        <f t="shared" si="32"/>
        <v>9.3636363636363633</v>
      </c>
      <c r="AH195" s="709" t="str">
        <f t="shared" si="33"/>
        <v>11A*</v>
      </c>
      <c r="AI195" s="709">
        <f t="shared" si="25"/>
        <v>0</v>
      </c>
      <c r="AJ195" s="683"/>
      <c r="AK195" s="494" t="str">
        <f t="shared" si="26"/>
        <v>Xuất sắc</v>
      </c>
      <c r="AL195" s="494" t="str">
        <f>VLOOKUP($E195,'cac dv gui'!$C$6:$AD$36,25,0)</f>
        <v>Xuất sắc</v>
      </c>
      <c r="AM195" s="494" t="str">
        <f>VLOOKUP($E195,'cac dv gui'!$C$6:$AD$36,26,0)</f>
        <v>Xuất sắc</v>
      </c>
      <c r="AN195" s="675"/>
      <c r="AO195" s="494"/>
      <c r="AP195" s="675"/>
      <c r="AQ195" s="494" t="str">
        <f t="shared" si="27"/>
        <v>Xuất sắc</v>
      </c>
      <c r="AR195" s="675"/>
      <c r="AS195" s="675"/>
      <c r="AT195" s="494"/>
      <c r="AU195" s="684" t="s">
        <v>390</v>
      </c>
    </row>
    <row r="196" spans="1:47" s="684" customFormat="1" ht="24.95" customHeight="1" x14ac:dyDescent="0.25">
      <c r="A196" s="512" t="s">
        <v>1437</v>
      </c>
      <c r="B196" s="512">
        <f>COUNTIF($F$5:F196,F196)</f>
        <v>11</v>
      </c>
      <c r="C196" s="513" t="s">
        <v>984</v>
      </c>
      <c r="D196" s="514" t="s">
        <v>1047</v>
      </c>
      <c r="E196" s="521" t="s">
        <v>1048</v>
      </c>
      <c r="F196" s="554" t="s">
        <v>1610</v>
      </c>
      <c r="G196" s="523" t="s">
        <v>974</v>
      </c>
      <c r="H196" s="494"/>
      <c r="I196" s="494"/>
      <c r="J196" s="494"/>
      <c r="K196" s="494"/>
      <c r="L196" s="494"/>
      <c r="M196" s="494"/>
      <c r="N196" s="494" t="str">
        <f>VLOOKUP(E196,'[19]Gui chi Quynh'!$C$7:$E$391,3,0)</f>
        <v>A4</v>
      </c>
      <c r="O196" s="494">
        <f>VLOOKUP(N196,Sheet1!$B$2:$C$12,2,TRUE)</f>
        <v>7</v>
      </c>
      <c r="P196" s="494" t="str">
        <f>VLOOKUP(E196,'[20]Gui chi Quynh'!$C$7:$E$391,3,0)</f>
        <v>A4</v>
      </c>
      <c r="Q196" s="494">
        <f>VLOOKUP(P196,Sheet1!$B$2:$C$12,2,TRUE)</f>
        <v>7</v>
      </c>
      <c r="R196" s="494" t="str">
        <f>VLOOKUP($E196,'[21]Gui chi Quynh'!$C$7:$E$390,3,0)</f>
        <v>A4</v>
      </c>
      <c r="S196" s="494">
        <f>VLOOKUP(R196,Sheet1!$B$2:$C$12,2,TRUE)</f>
        <v>7</v>
      </c>
      <c r="T196" s="494" t="str">
        <f>VLOOKUP($E196,'[22]Gui chi Quynh'!$C$7:$E$390,3,0)</f>
        <v>A4</v>
      </c>
      <c r="U196" s="494">
        <f>VLOOKUP(T196,Sheet1!$B$2:$C$12,2,TRUE)</f>
        <v>7</v>
      </c>
      <c r="V196" s="494" t="str">
        <f>VLOOKUP($E196,'[23]Gui chi Quynh'!$C$7:$E$389,3,0)</f>
        <v>A3</v>
      </c>
      <c r="W196" s="494">
        <f>VLOOKUP(V196,Sheet1!$B$2:$C$12,2,TRUE)</f>
        <v>8</v>
      </c>
      <c r="X196" s="494" t="str">
        <f>VLOOKUP($E196,'[24]Gui chi Quynh'!$C$7:$E$389,3,0)</f>
        <v>A3</v>
      </c>
      <c r="Y196" s="494">
        <f>VLOOKUP(X196,Sheet1!$B$2:$C$12,2,TRUE)</f>
        <v>8</v>
      </c>
      <c r="Z196" s="494" t="str">
        <f>VLOOKUP($E196,'[25]Gui chi Quynh'!$C$7:$E$388,3,0)</f>
        <v>A4</v>
      </c>
      <c r="AA196" s="494">
        <f>VLOOKUP(Z196,Sheet1!$B$2:$C$12,2,TRUE)</f>
        <v>7</v>
      </c>
      <c r="AB196" s="494" t="str">
        <f>VLOOKUP($E196,'T5'!$E$9:$AH$337,24,0)</f>
        <v>A4</v>
      </c>
      <c r="AC196" s="494">
        <f>VLOOKUP(AB196,Sheet1!$B$2:$C$12,2,TRUE)</f>
        <v>7</v>
      </c>
      <c r="AD196" s="494"/>
      <c r="AE196" s="494" t="e">
        <f>VLOOKUP(AD196,Sheet1!$B$2:$C$12,2,TRUE)</f>
        <v>#N/A</v>
      </c>
      <c r="AF196" s="592"/>
      <c r="AG196" s="709">
        <f>(I196+K196+M196+O196+Q196+S196+U196+W196+Y196+AA196+AC196)/8</f>
        <v>7.25</v>
      </c>
      <c r="AH196" s="709" t="str">
        <f t="shared" si="33"/>
        <v xml:space="preserve">8A* </v>
      </c>
      <c r="AI196" s="709">
        <f t="shared" si="25"/>
        <v>0</v>
      </c>
      <c r="AJ196" s="683"/>
      <c r="AK196" s="494" t="str">
        <f t="shared" si="26"/>
        <v>Tốt</v>
      </c>
      <c r="AL196" s="494" t="str">
        <f>VLOOKUP($E196,'cac dv gui'!$C$6:$AD$36,25,0)</f>
        <v>Tốt</v>
      </c>
      <c r="AM196" s="494" t="str">
        <f>VLOOKUP($E196,'cac dv gui'!$C$6:$AD$36,26,0)</f>
        <v>Tốt</v>
      </c>
      <c r="AN196" s="675"/>
      <c r="AO196" s="494"/>
      <c r="AP196" s="675"/>
      <c r="AQ196" s="494" t="str">
        <f t="shared" si="27"/>
        <v>Tốt</v>
      </c>
      <c r="AR196" s="675"/>
      <c r="AS196" s="675"/>
      <c r="AT196" s="678" t="s">
        <v>1122</v>
      </c>
      <c r="AU196" s="684" t="s">
        <v>393</v>
      </c>
    </row>
    <row r="197" spans="1:47" s="684" customFormat="1" ht="24.95" customHeight="1" x14ac:dyDescent="0.25">
      <c r="A197" s="512" t="s">
        <v>1438</v>
      </c>
      <c r="B197" s="512">
        <f>COUNTIF($F$5:F197,F197)</f>
        <v>12</v>
      </c>
      <c r="C197" s="513" t="s">
        <v>984</v>
      </c>
      <c r="D197" s="514" t="s">
        <v>164</v>
      </c>
      <c r="E197" s="520" t="s">
        <v>641</v>
      </c>
      <c r="F197" s="554" t="s">
        <v>1610</v>
      </c>
      <c r="G197" s="518" t="s">
        <v>974</v>
      </c>
      <c r="H197" s="494" t="str">
        <f>VLOOKUP(E197,'[16]Gui chi Quynh'!$C$7:$E$387,3,0)</f>
        <v>A4</v>
      </c>
      <c r="I197" s="494">
        <f>VLOOKUP(H197,Sheet1!$B$2:$C$12,2,TRUE)</f>
        <v>7</v>
      </c>
      <c r="J197" s="494" t="str">
        <f>VLOOKUP($E197,'[17]Gui chi Quynh'!$C$7:$E$387,3,0)</f>
        <v>A4</v>
      </c>
      <c r="K197" s="494">
        <f>VLOOKUP(J197,Sheet1!$B$2:$C$12,2,TRUE)</f>
        <v>7</v>
      </c>
      <c r="L197" s="494" t="str">
        <f>VLOOKUP(E197,'[18]Gui chi Quynh'!$C$7:$F$385,3,0)</f>
        <v>A3</v>
      </c>
      <c r="M197" s="494">
        <f>VLOOKUP(L197,Sheet1!$B$2:$C$12,2,TRUE)</f>
        <v>8</v>
      </c>
      <c r="N197" s="494" t="str">
        <f>VLOOKUP(E197,'[19]Gui chi Quynh'!$C$7:$E$391,3,0)</f>
        <v>A4</v>
      </c>
      <c r="O197" s="494">
        <f>VLOOKUP(N197,Sheet1!$B$2:$C$12,2,TRUE)</f>
        <v>7</v>
      </c>
      <c r="P197" s="494" t="str">
        <f>VLOOKUP(E197,'[20]Gui chi Quynh'!$C$7:$E$391,3,0)</f>
        <v>A3</v>
      </c>
      <c r="Q197" s="494">
        <f>VLOOKUP(P197,Sheet1!$B$2:$C$12,2,TRUE)</f>
        <v>8</v>
      </c>
      <c r="R197" s="494" t="str">
        <f>VLOOKUP($E197,'[21]Gui chi Quynh'!$C$7:$E$390,3,0)</f>
        <v>A3</v>
      </c>
      <c r="S197" s="494">
        <f>VLOOKUP(R197,Sheet1!$B$2:$C$12,2,TRUE)</f>
        <v>8</v>
      </c>
      <c r="T197" s="494" t="str">
        <f>VLOOKUP($E197,'[22]Gui chi Quynh'!$C$7:$E$390,3,0)</f>
        <v>A4</v>
      </c>
      <c r="U197" s="494">
        <f>VLOOKUP(T197,Sheet1!$B$2:$C$12,2,TRUE)</f>
        <v>7</v>
      </c>
      <c r="V197" s="494" t="str">
        <f>VLOOKUP($E197,'[23]Gui chi Quynh'!$C$7:$E$389,3,0)</f>
        <v>A4</v>
      </c>
      <c r="W197" s="494">
        <f>VLOOKUP(V197,Sheet1!$B$2:$C$12,2,TRUE)</f>
        <v>7</v>
      </c>
      <c r="X197" s="494" t="str">
        <f>VLOOKUP($E197,'[24]Gui chi Quynh'!$C$7:$E$389,3,0)</f>
        <v>A4</v>
      </c>
      <c r="Y197" s="494">
        <f>VLOOKUP(X197,Sheet1!$B$2:$C$12,2,TRUE)</f>
        <v>7</v>
      </c>
      <c r="Z197" s="494" t="str">
        <f>VLOOKUP($E197,'[25]Gui chi Quynh'!$C$7:$E$388,3,0)</f>
        <v>A4</v>
      </c>
      <c r="AA197" s="494">
        <f>VLOOKUP(Z197,Sheet1!$B$2:$C$12,2,TRUE)</f>
        <v>7</v>
      </c>
      <c r="AB197" s="494" t="str">
        <f>VLOOKUP($E197,'T5'!$E$9:$AH$337,24,0)</f>
        <v>A4</v>
      </c>
      <c r="AC197" s="494">
        <f>VLOOKUP(AB197,Sheet1!$B$2:$C$12,2,TRUE)</f>
        <v>7</v>
      </c>
      <c r="AD197" s="494"/>
      <c r="AE197" s="494" t="e">
        <f>VLOOKUP(AD197,Sheet1!$B$2:$C$12,2,TRUE)</f>
        <v>#N/A</v>
      </c>
      <c r="AF197" s="592"/>
      <c r="AG197" s="709">
        <f t="shared" ref="AG197:AG208" si="34">(I197+K197+M197+O197+Q197+S197+U197+W197+Y197+AA197+AC197)/11</f>
        <v>7.2727272727272725</v>
      </c>
      <c r="AH197" s="709" t="str">
        <f t="shared" si="33"/>
        <v>11A*</v>
      </c>
      <c r="AI197" s="709">
        <f t="shared" si="25"/>
        <v>0</v>
      </c>
      <c r="AJ197" s="683"/>
      <c r="AK197" s="494" t="str">
        <f t="shared" si="26"/>
        <v>Tốt</v>
      </c>
      <c r="AL197" s="494" t="str">
        <f>VLOOKUP($E197,'cac dv gui'!$C$6:$AD$36,25,0)</f>
        <v>Tốt</v>
      </c>
      <c r="AM197" s="494" t="str">
        <f>VLOOKUP($E197,'cac dv gui'!$C$6:$AD$36,26,0)</f>
        <v>Tốt</v>
      </c>
      <c r="AN197" s="675"/>
      <c r="AO197" s="494"/>
      <c r="AP197" s="675"/>
      <c r="AQ197" s="494" t="str">
        <f t="shared" si="27"/>
        <v>Tốt</v>
      </c>
      <c r="AR197" s="675"/>
      <c r="AS197" s="675"/>
      <c r="AT197" s="494"/>
      <c r="AU197" s="684" t="s">
        <v>393</v>
      </c>
    </row>
    <row r="198" spans="1:47" s="684" customFormat="1" ht="24.95" customHeight="1" x14ac:dyDescent="0.25">
      <c r="A198" s="512" t="s">
        <v>1439</v>
      </c>
      <c r="B198" s="512">
        <f>COUNTIF($F$5:F198,F198)</f>
        <v>13</v>
      </c>
      <c r="C198" s="513" t="s">
        <v>984</v>
      </c>
      <c r="D198" s="514" t="s">
        <v>166</v>
      </c>
      <c r="E198" s="520" t="s">
        <v>642</v>
      </c>
      <c r="F198" s="554" t="s">
        <v>1610</v>
      </c>
      <c r="G198" s="518" t="s">
        <v>974</v>
      </c>
      <c r="H198" s="494" t="str">
        <f>VLOOKUP(E198,'[16]Gui chi Quynh'!$C$7:$E$387,3,0)</f>
        <v>A4</v>
      </c>
      <c r="I198" s="494">
        <f>VLOOKUP(H198,Sheet1!$B$2:$C$12,2,TRUE)</f>
        <v>7</v>
      </c>
      <c r="J198" s="494" t="str">
        <f>VLOOKUP($E198,'[17]Gui chi Quynh'!$C$7:$E$387,3,0)</f>
        <v>A4</v>
      </c>
      <c r="K198" s="494">
        <f>VLOOKUP(J198,Sheet1!$B$2:$C$12,2,TRUE)</f>
        <v>7</v>
      </c>
      <c r="L198" s="494" t="str">
        <f>VLOOKUP(E198,'[18]Gui chi Quynh'!$C$7:$F$385,3,0)</f>
        <v>A3</v>
      </c>
      <c r="M198" s="494">
        <f>VLOOKUP(L198,Sheet1!$B$2:$C$12,2,TRUE)</f>
        <v>8</v>
      </c>
      <c r="N198" s="494" t="str">
        <f>VLOOKUP(E198,'[19]Gui chi Quynh'!$C$7:$E$391,3,0)</f>
        <v>A4</v>
      </c>
      <c r="O198" s="494">
        <f>VLOOKUP(N198,Sheet1!$B$2:$C$12,2,TRUE)</f>
        <v>7</v>
      </c>
      <c r="P198" s="494" t="str">
        <f>VLOOKUP(E198,'[20]Gui chi Quynh'!$C$7:$E$391,3,0)</f>
        <v>A3</v>
      </c>
      <c r="Q198" s="494">
        <f>VLOOKUP(P198,Sheet1!$B$2:$C$12,2,TRUE)</f>
        <v>8</v>
      </c>
      <c r="R198" s="494" t="str">
        <f>VLOOKUP($E198,'[21]Gui chi Quynh'!$C$7:$E$390,3,0)</f>
        <v>A3</v>
      </c>
      <c r="S198" s="494">
        <f>VLOOKUP(R198,Sheet1!$B$2:$C$12,2,TRUE)</f>
        <v>8</v>
      </c>
      <c r="T198" s="494" t="str">
        <f>VLOOKUP($E198,'[22]Gui chi Quynh'!$C$7:$E$390,3,0)</f>
        <v>A3</v>
      </c>
      <c r="U198" s="494">
        <f>VLOOKUP(T198,Sheet1!$B$2:$C$12,2,TRUE)</f>
        <v>8</v>
      </c>
      <c r="V198" s="494" t="str">
        <f>VLOOKUP($E198,'[23]Gui chi Quynh'!$C$7:$E$389,3,0)</f>
        <v>A3</v>
      </c>
      <c r="W198" s="494">
        <f>VLOOKUP(V198,Sheet1!$B$2:$C$12,2,TRUE)</f>
        <v>8</v>
      </c>
      <c r="X198" s="494" t="str">
        <f>VLOOKUP($E198,'[24]Gui chi Quynh'!$C$7:$E$389,3,0)</f>
        <v>A3</v>
      </c>
      <c r="Y198" s="494">
        <f>VLOOKUP(X198,Sheet1!$B$2:$C$12,2,TRUE)</f>
        <v>8</v>
      </c>
      <c r="Z198" s="494" t="str">
        <f>VLOOKUP($E198,'[25]Gui chi Quynh'!$C$7:$E$388,3,0)</f>
        <v>A2</v>
      </c>
      <c r="AA198" s="494">
        <f>VLOOKUP(Z198,Sheet1!$B$2:$C$12,2,TRUE)</f>
        <v>9</v>
      </c>
      <c r="AB198" s="494" t="str">
        <f>VLOOKUP($E198,'T5'!$E$9:$AH$337,24,0)</f>
        <v>A4</v>
      </c>
      <c r="AC198" s="494">
        <f>VLOOKUP(AB198,Sheet1!$B$2:$C$12,2,TRUE)</f>
        <v>7</v>
      </c>
      <c r="AD198" s="494"/>
      <c r="AE198" s="494" t="e">
        <f>VLOOKUP(AD198,Sheet1!$B$2:$C$12,2,TRUE)</f>
        <v>#N/A</v>
      </c>
      <c r="AF198" s="592"/>
      <c r="AG198" s="709">
        <f t="shared" si="34"/>
        <v>7.7272727272727275</v>
      </c>
      <c r="AH198" s="709" t="str">
        <f t="shared" si="33"/>
        <v>11A*</v>
      </c>
      <c r="AI198" s="709">
        <f t="shared" ref="AI198:AI261" si="35">COUNTIF($H198:$AB198,"B1")*1+COUNTIF($H198:$AB198,"B2")*1+COUNTIF($H198:$AB198,"C1")*1+COUNTIF($H198:$AB198,"C2")*1+COUNTIF($H198:$AB198,"D")*12+COUNTIF($H198:$AB198,"E")*15</f>
        <v>0</v>
      </c>
      <c r="AJ198" s="683"/>
      <c r="AK198" s="494" t="str">
        <f t="shared" ref="AK198:AK261" si="36">IF(AND(8&lt;=$AG198,$AI198=0),"Xuất sắc",IF(AND(6&lt;$AG198,$AG198&lt;8),"Tốt",IF(AND(6&lt;$AG198,$AI198&lt;12),"Tốt",IF(AND(5&lt;$AG198,$AG198&lt;6),"Hoàn thành NV",IF(AND(5&lt;$AG198,$AI198&lt;15),"Hoàn thành NV","Không hoàn thành NV")))))</f>
        <v>Tốt</v>
      </c>
      <c r="AL198" s="494" t="str">
        <f>VLOOKUP($E198,'cac dv gui'!$C$6:$AD$36,25,0)</f>
        <v>Tốt</v>
      </c>
      <c r="AM198" s="494" t="str">
        <f>VLOOKUP($E198,'cac dv gui'!$C$6:$AD$36,26,0)</f>
        <v>Tốt</v>
      </c>
      <c r="AN198" s="675"/>
      <c r="AO198" s="494"/>
      <c r="AP198" s="675"/>
      <c r="AQ198" s="494" t="str">
        <f t="shared" ref="AQ198:AQ261" si="37">AK198</f>
        <v>Tốt</v>
      </c>
      <c r="AR198" s="675"/>
      <c r="AS198" s="675"/>
      <c r="AT198" s="494"/>
      <c r="AU198" s="684" t="s">
        <v>393</v>
      </c>
    </row>
    <row r="199" spans="1:47" s="684" customFormat="1" ht="24.95" customHeight="1" x14ac:dyDescent="0.25">
      <c r="A199" s="512" t="s">
        <v>1440</v>
      </c>
      <c r="B199" s="512">
        <f>COUNTIF($F$5:F199,F199)</f>
        <v>14</v>
      </c>
      <c r="C199" s="513" t="s">
        <v>984</v>
      </c>
      <c r="D199" s="514" t="s">
        <v>167</v>
      </c>
      <c r="E199" s="520" t="s">
        <v>643</v>
      </c>
      <c r="F199" s="554" t="s">
        <v>1610</v>
      </c>
      <c r="G199" s="518" t="s">
        <v>974</v>
      </c>
      <c r="H199" s="494" t="str">
        <f>VLOOKUP(E199,'[16]Gui chi Quynh'!$C$7:$E$387,3,0)</f>
        <v>A4</v>
      </c>
      <c r="I199" s="494">
        <f>VLOOKUP(H199,Sheet1!$B$2:$C$12,2,TRUE)</f>
        <v>7</v>
      </c>
      <c r="J199" s="494" t="str">
        <f>VLOOKUP($E199,'[17]Gui chi Quynh'!$C$7:$E$387,3,0)</f>
        <v>A4</v>
      </c>
      <c r="K199" s="494">
        <f>VLOOKUP(J199,Sheet1!$B$2:$C$12,2,TRUE)</f>
        <v>7</v>
      </c>
      <c r="L199" s="494" t="str">
        <f>VLOOKUP(E199,'[18]Gui chi Quynh'!$C$7:$F$385,3,0)</f>
        <v>A4</v>
      </c>
      <c r="M199" s="494">
        <f>VLOOKUP(L199,Sheet1!$B$2:$C$12,2,TRUE)</f>
        <v>7</v>
      </c>
      <c r="N199" s="494" t="str">
        <f>VLOOKUP(E199,'[19]Gui chi Quynh'!$C$7:$E$391,3,0)</f>
        <v>A4</v>
      </c>
      <c r="O199" s="494">
        <f>VLOOKUP(N199,Sheet1!$B$2:$C$12,2,TRUE)</f>
        <v>7</v>
      </c>
      <c r="P199" s="494" t="str">
        <f>VLOOKUP(E199,'[20]Gui chi Quynh'!$C$7:$E$391,3,0)</f>
        <v>A3</v>
      </c>
      <c r="Q199" s="494">
        <f>VLOOKUP(P199,Sheet1!$B$2:$C$12,2,TRUE)</f>
        <v>8</v>
      </c>
      <c r="R199" s="494" t="str">
        <f>VLOOKUP($E199,'[21]Gui chi Quynh'!$C$7:$E$390,3,0)</f>
        <v>A3</v>
      </c>
      <c r="S199" s="494">
        <f>VLOOKUP(R199,Sheet1!$B$2:$C$12,2,TRUE)</f>
        <v>8</v>
      </c>
      <c r="T199" s="494" t="str">
        <f>VLOOKUP($E199,'[22]Gui chi Quynh'!$C$7:$E$390,3,0)</f>
        <v>A4</v>
      </c>
      <c r="U199" s="494">
        <f>VLOOKUP(T199,Sheet1!$B$2:$C$12,2,TRUE)</f>
        <v>7</v>
      </c>
      <c r="V199" s="494" t="str">
        <f>VLOOKUP($E199,'[23]Gui chi Quynh'!$C$7:$E$389,3,0)</f>
        <v>A4</v>
      </c>
      <c r="W199" s="494">
        <f>VLOOKUP(V199,Sheet1!$B$2:$C$12,2,TRUE)</f>
        <v>7</v>
      </c>
      <c r="X199" s="494" t="str">
        <f>VLOOKUP($E199,'[24]Gui chi Quynh'!$C$7:$E$389,3,0)</f>
        <v>A4</v>
      </c>
      <c r="Y199" s="494">
        <f>VLOOKUP(X199,Sheet1!$B$2:$C$12,2,TRUE)</f>
        <v>7</v>
      </c>
      <c r="Z199" s="494" t="str">
        <f>VLOOKUP($E199,'[25]Gui chi Quynh'!$C$7:$E$388,3,0)</f>
        <v>A4</v>
      </c>
      <c r="AA199" s="494">
        <f>VLOOKUP(Z199,Sheet1!$B$2:$C$12,2,TRUE)</f>
        <v>7</v>
      </c>
      <c r="AB199" s="494" t="str">
        <f>VLOOKUP($E199,'T5'!$E$9:$AH$337,24,0)</f>
        <v>A4</v>
      </c>
      <c r="AC199" s="494">
        <f>VLOOKUP(AB199,Sheet1!$B$2:$C$12,2,TRUE)</f>
        <v>7</v>
      </c>
      <c r="AD199" s="494"/>
      <c r="AE199" s="494" t="e">
        <f>VLOOKUP(AD199,Sheet1!$B$2:$C$12,2,TRUE)</f>
        <v>#N/A</v>
      </c>
      <c r="AF199" s="592"/>
      <c r="AG199" s="709">
        <f t="shared" si="34"/>
        <v>7.1818181818181817</v>
      </c>
      <c r="AH199" s="709" t="str">
        <f t="shared" si="33"/>
        <v>11A*</v>
      </c>
      <c r="AI199" s="709">
        <f t="shared" si="35"/>
        <v>0</v>
      </c>
      <c r="AJ199" s="683"/>
      <c r="AK199" s="494" t="str">
        <f t="shared" si="36"/>
        <v>Tốt</v>
      </c>
      <c r="AL199" s="494" t="str">
        <f>VLOOKUP($E199,'cac dv gui'!$C$6:$AD$36,25,0)</f>
        <v>Tốt</v>
      </c>
      <c r="AM199" s="494" t="str">
        <f>VLOOKUP($E199,'cac dv gui'!$C$6:$AD$36,26,0)</f>
        <v>Tốt</v>
      </c>
      <c r="AN199" s="675"/>
      <c r="AO199" s="494"/>
      <c r="AP199" s="675"/>
      <c r="AQ199" s="494" t="str">
        <f t="shared" si="37"/>
        <v>Tốt</v>
      </c>
      <c r="AR199" s="675"/>
      <c r="AS199" s="675"/>
      <c r="AT199" s="494"/>
      <c r="AU199" s="684" t="s">
        <v>393</v>
      </c>
    </row>
    <row r="200" spans="1:47" s="684" customFormat="1" ht="24.95" customHeight="1" x14ac:dyDescent="0.25">
      <c r="A200" s="512" t="s">
        <v>1441</v>
      </c>
      <c r="B200" s="512">
        <f>COUNTIF($F$5:F200,F200)</f>
        <v>15</v>
      </c>
      <c r="C200" s="513" t="s">
        <v>984</v>
      </c>
      <c r="D200" s="514" t="s">
        <v>172</v>
      </c>
      <c r="E200" s="520" t="s">
        <v>645</v>
      </c>
      <c r="F200" s="554" t="s">
        <v>1610</v>
      </c>
      <c r="G200" s="518" t="s">
        <v>974</v>
      </c>
      <c r="H200" s="494" t="str">
        <f>VLOOKUP(E200,'[16]Gui chi Quynh'!$C$7:$E$387,3,0)</f>
        <v>A4</v>
      </c>
      <c r="I200" s="494">
        <f>VLOOKUP(H200,Sheet1!$B$2:$C$12,2,TRUE)</f>
        <v>7</v>
      </c>
      <c r="J200" s="494" t="str">
        <f>VLOOKUP($E200,'[17]Gui chi Quynh'!$C$7:$E$387,3,0)</f>
        <v>A4</v>
      </c>
      <c r="K200" s="494">
        <f>VLOOKUP(J200,Sheet1!$B$2:$C$12,2,TRUE)</f>
        <v>7</v>
      </c>
      <c r="L200" s="494" t="str">
        <f>VLOOKUP(E200,'[18]Gui chi Quynh'!$C$7:$F$385,3,0)</f>
        <v>A3</v>
      </c>
      <c r="M200" s="494">
        <f>VLOOKUP(L200,Sheet1!$B$2:$C$12,2,TRUE)</f>
        <v>8</v>
      </c>
      <c r="N200" s="494" t="str">
        <f>VLOOKUP(E200,'[19]Gui chi Quynh'!$C$7:$E$391,3,0)</f>
        <v>A4</v>
      </c>
      <c r="O200" s="494">
        <f>VLOOKUP(N200,Sheet1!$B$2:$C$12,2,TRUE)</f>
        <v>7</v>
      </c>
      <c r="P200" s="494" t="str">
        <f>VLOOKUP(E200,'[20]Gui chi Quynh'!$C$7:$E$391,3,0)</f>
        <v>A3</v>
      </c>
      <c r="Q200" s="494">
        <f>VLOOKUP(P200,Sheet1!$B$2:$C$12,2,TRUE)</f>
        <v>8</v>
      </c>
      <c r="R200" s="494" t="str">
        <f>VLOOKUP($E200,'[21]Gui chi Quynh'!$C$7:$E$390,3,0)</f>
        <v>A3</v>
      </c>
      <c r="S200" s="494">
        <f>VLOOKUP(R200,Sheet1!$B$2:$C$12,2,TRUE)</f>
        <v>8</v>
      </c>
      <c r="T200" s="494" t="str">
        <f>VLOOKUP($E200,'[22]Gui chi Quynh'!$C$7:$E$390,3,0)</f>
        <v>A4</v>
      </c>
      <c r="U200" s="494">
        <f>VLOOKUP(T200,Sheet1!$B$2:$C$12,2,TRUE)</f>
        <v>7</v>
      </c>
      <c r="V200" s="494" t="str">
        <f>VLOOKUP($E200,'[23]Gui chi Quynh'!$C$7:$E$389,3,0)</f>
        <v>A4</v>
      </c>
      <c r="W200" s="494">
        <f>VLOOKUP(V200,Sheet1!$B$2:$C$12,2,TRUE)</f>
        <v>7</v>
      </c>
      <c r="X200" s="494" t="str">
        <f>VLOOKUP($E200,'[24]Gui chi Quynh'!$C$7:$E$389,3,0)</f>
        <v>A3</v>
      </c>
      <c r="Y200" s="494">
        <f>VLOOKUP(X200,Sheet1!$B$2:$C$12,2,TRUE)</f>
        <v>8</v>
      </c>
      <c r="Z200" s="494" t="str">
        <f>VLOOKUP($E200,'[25]Gui chi Quynh'!$C$7:$E$388,3,0)</f>
        <v>A4</v>
      </c>
      <c r="AA200" s="494">
        <f>VLOOKUP(Z200,Sheet1!$B$2:$C$12,2,TRUE)</f>
        <v>7</v>
      </c>
      <c r="AB200" s="494" t="str">
        <f>VLOOKUP($E200,'T5'!$E$9:$AH$337,24,0)</f>
        <v>A4</v>
      </c>
      <c r="AC200" s="494">
        <f>VLOOKUP(AB200,Sheet1!$B$2:$C$12,2,TRUE)</f>
        <v>7</v>
      </c>
      <c r="AD200" s="494"/>
      <c r="AE200" s="494" t="e">
        <f>VLOOKUP(AD200,Sheet1!$B$2:$C$12,2,TRUE)</f>
        <v>#N/A</v>
      </c>
      <c r="AF200" s="592" t="str">
        <f>VLOOKUP($E200,'[26]Tong hop ket qua'!$E$19:$M$219,9,0)</f>
        <v>Tốt</v>
      </c>
      <c r="AG200" s="709">
        <f t="shared" si="34"/>
        <v>7.3636363636363633</v>
      </c>
      <c r="AH200" s="709" t="str">
        <f t="shared" si="33"/>
        <v>11A*</v>
      </c>
      <c r="AI200" s="709">
        <f t="shared" si="35"/>
        <v>0</v>
      </c>
      <c r="AJ200" s="683"/>
      <c r="AK200" s="494" t="str">
        <f t="shared" si="36"/>
        <v>Tốt</v>
      </c>
      <c r="AL200" s="494" t="str">
        <f>VLOOKUP($E200,'cac dv gui'!$C$6:$AD$36,25,0)</f>
        <v>Tốt</v>
      </c>
      <c r="AM200" s="494" t="str">
        <f>VLOOKUP($E200,'cac dv gui'!$C$6:$AD$36,26,0)</f>
        <v>Tốt</v>
      </c>
      <c r="AN200" s="675"/>
      <c r="AO200" s="494"/>
      <c r="AP200" s="675"/>
      <c r="AQ200" s="494" t="str">
        <f t="shared" si="37"/>
        <v>Tốt</v>
      </c>
      <c r="AR200" s="675"/>
      <c r="AS200" s="675"/>
      <c r="AT200" s="494"/>
      <c r="AU200" s="684" t="s">
        <v>393</v>
      </c>
    </row>
    <row r="201" spans="1:47" s="684" customFormat="1" ht="24.95" customHeight="1" x14ac:dyDescent="0.25">
      <c r="A201" s="512" t="s">
        <v>1442</v>
      </c>
      <c r="B201" s="512">
        <f>COUNTIF($F$5:F201,F201)</f>
        <v>16</v>
      </c>
      <c r="C201" s="513" t="s">
        <v>984</v>
      </c>
      <c r="D201" s="514" t="s">
        <v>173</v>
      </c>
      <c r="E201" s="520" t="s">
        <v>646</v>
      </c>
      <c r="F201" s="554" t="s">
        <v>1610</v>
      </c>
      <c r="G201" s="518" t="s">
        <v>974</v>
      </c>
      <c r="H201" s="494" t="str">
        <f>VLOOKUP(E201,'[16]Gui chi Quynh'!$C$7:$E$387,3,0)</f>
        <v>A4</v>
      </c>
      <c r="I201" s="494">
        <f>VLOOKUP(H201,Sheet1!$B$2:$C$12,2,TRUE)</f>
        <v>7</v>
      </c>
      <c r="J201" s="494" t="str">
        <f>VLOOKUP($E201,'[17]Gui chi Quynh'!$C$7:$E$387,3,0)</f>
        <v>A4</v>
      </c>
      <c r="K201" s="494">
        <f>VLOOKUP(J201,Sheet1!$B$2:$C$12,2,TRUE)</f>
        <v>7</v>
      </c>
      <c r="L201" s="494" t="str">
        <f>VLOOKUP(E201,'[18]Gui chi Quynh'!$C$7:$F$385,3,0)</f>
        <v>A4</v>
      </c>
      <c r="M201" s="494">
        <f>VLOOKUP(L201,Sheet1!$B$2:$C$12,2,TRUE)</f>
        <v>7</v>
      </c>
      <c r="N201" s="494" t="str">
        <f>VLOOKUP(E201,'[19]Gui chi Quynh'!$C$7:$E$391,3,0)</f>
        <v>A4</v>
      </c>
      <c r="O201" s="494">
        <f>VLOOKUP(N201,Sheet1!$B$2:$C$12,2,TRUE)</f>
        <v>7</v>
      </c>
      <c r="P201" s="494" t="str">
        <f>VLOOKUP(E201,'[20]Gui chi Quynh'!$C$7:$E$391,3,0)</f>
        <v>A3</v>
      </c>
      <c r="Q201" s="494">
        <f>VLOOKUP(P201,Sheet1!$B$2:$C$12,2,TRUE)</f>
        <v>8</v>
      </c>
      <c r="R201" s="494" t="str">
        <f>VLOOKUP($E201,'[21]Gui chi Quynh'!$C$7:$E$390,3,0)</f>
        <v>A3</v>
      </c>
      <c r="S201" s="494">
        <f>VLOOKUP(R201,Sheet1!$B$2:$C$12,2,TRUE)</f>
        <v>8</v>
      </c>
      <c r="T201" s="494" t="str">
        <f>VLOOKUP($E201,'[22]Gui chi Quynh'!$C$7:$E$390,3,0)</f>
        <v>A4</v>
      </c>
      <c r="U201" s="494">
        <f>VLOOKUP(T201,Sheet1!$B$2:$C$12,2,TRUE)</f>
        <v>7</v>
      </c>
      <c r="V201" s="494" t="str">
        <f>VLOOKUP($E201,'[23]Gui chi Quynh'!$C$7:$E$389,3,0)</f>
        <v>A4</v>
      </c>
      <c r="W201" s="494">
        <f>VLOOKUP(V201,Sheet1!$B$2:$C$12,2,TRUE)</f>
        <v>7</v>
      </c>
      <c r="X201" s="494" t="str">
        <f>VLOOKUP($E201,'[24]Gui chi Quynh'!$C$7:$E$389,3,0)</f>
        <v>A4</v>
      </c>
      <c r="Y201" s="494">
        <f>VLOOKUP(X201,Sheet1!$B$2:$C$12,2,TRUE)</f>
        <v>7</v>
      </c>
      <c r="Z201" s="494" t="str">
        <f>VLOOKUP($E201,'[25]Gui chi Quynh'!$C$7:$E$388,3,0)</f>
        <v>A3</v>
      </c>
      <c r="AA201" s="494">
        <f>VLOOKUP(Z201,Sheet1!$B$2:$C$12,2,TRUE)</f>
        <v>8</v>
      </c>
      <c r="AB201" s="494" t="str">
        <f>VLOOKUP($E201,'T5'!$E$9:$AH$337,24,0)</f>
        <v>A4</v>
      </c>
      <c r="AC201" s="494">
        <f>VLOOKUP(AB201,Sheet1!$B$2:$C$12,2,TRUE)</f>
        <v>7</v>
      </c>
      <c r="AD201" s="494"/>
      <c r="AE201" s="494" t="e">
        <f>VLOOKUP(AD201,Sheet1!$B$2:$C$12,2,TRUE)</f>
        <v>#N/A</v>
      </c>
      <c r="AF201" s="592"/>
      <c r="AG201" s="709">
        <f t="shared" si="34"/>
        <v>7.2727272727272725</v>
      </c>
      <c r="AH201" s="709" t="str">
        <f t="shared" si="33"/>
        <v>11A*</v>
      </c>
      <c r="AI201" s="709">
        <f t="shared" si="35"/>
        <v>0</v>
      </c>
      <c r="AJ201" s="683"/>
      <c r="AK201" s="494" t="str">
        <f t="shared" si="36"/>
        <v>Tốt</v>
      </c>
      <c r="AL201" s="494" t="str">
        <f>VLOOKUP($E201,'cac dv gui'!$C$6:$AD$36,25,0)</f>
        <v>Xuất sắc</v>
      </c>
      <c r="AM201" s="494" t="str">
        <f>VLOOKUP($E201,'cac dv gui'!$C$6:$AD$36,26,0)</f>
        <v>Tốt</v>
      </c>
      <c r="AN201" s="675"/>
      <c r="AO201" s="494"/>
      <c r="AP201" s="675"/>
      <c r="AQ201" s="494" t="str">
        <f t="shared" si="37"/>
        <v>Tốt</v>
      </c>
      <c r="AR201" s="675"/>
      <c r="AS201" s="675"/>
      <c r="AT201" s="494"/>
      <c r="AU201" s="684" t="s">
        <v>393</v>
      </c>
    </row>
    <row r="202" spans="1:47" s="684" customFormat="1" ht="24.95" customHeight="1" x14ac:dyDescent="0.25">
      <c r="A202" s="512" t="s">
        <v>1443</v>
      </c>
      <c r="B202" s="512">
        <f>COUNTIF($F$5:F202,F202)</f>
        <v>17</v>
      </c>
      <c r="C202" s="513" t="s">
        <v>984</v>
      </c>
      <c r="D202" s="514" t="s">
        <v>865</v>
      </c>
      <c r="E202" s="520" t="s">
        <v>647</v>
      </c>
      <c r="F202" s="554" t="s">
        <v>1610</v>
      </c>
      <c r="G202" s="518" t="s">
        <v>974</v>
      </c>
      <c r="H202" s="494" t="str">
        <f>VLOOKUP(E202,'[16]Gui chi Quynh'!$C$7:$E$387,3,0)</f>
        <v>A4</v>
      </c>
      <c r="I202" s="494">
        <f>VLOOKUP(H202,Sheet1!$B$2:$C$12,2,TRUE)</f>
        <v>7</v>
      </c>
      <c r="J202" s="494" t="str">
        <f>VLOOKUP($E202,'[17]Gui chi Quynh'!$C$7:$E$387,3,0)</f>
        <v>A4</v>
      </c>
      <c r="K202" s="494">
        <f>VLOOKUP(J202,Sheet1!$B$2:$C$12,2,TRUE)</f>
        <v>7</v>
      </c>
      <c r="L202" s="494" t="str">
        <f>VLOOKUP(E202,'[18]Gui chi Quynh'!$C$7:$F$385,3,0)</f>
        <v>A4</v>
      </c>
      <c r="M202" s="494">
        <f>VLOOKUP(L202,Sheet1!$B$2:$C$12,2,TRUE)</f>
        <v>7</v>
      </c>
      <c r="N202" s="494" t="str">
        <f>VLOOKUP(E202,'[19]Gui chi Quynh'!$C$7:$E$391,3,0)</f>
        <v>A3</v>
      </c>
      <c r="O202" s="494">
        <f>VLOOKUP(N202,Sheet1!$B$2:$C$12,2,TRUE)</f>
        <v>8</v>
      </c>
      <c r="P202" s="494" t="str">
        <f>VLOOKUP(E202,'[20]Gui chi Quynh'!$C$7:$E$391,3,0)</f>
        <v>A4</v>
      </c>
      <c r="Q202" s="494">
        <f>VLOOKUP(P202,Sheet1!$B$2:$C$12,2,TRUE)</f>
        <v>7</v>
      </c>
      <c r="R202" s="494" t="str">
        <f>VLOOKUP($E202,'[21]Gui chi Quynh'!$C$7:$E$390,3,0)</f>
        <v>A3</v>
      </c>
      <c r="S202" s="494">
        <f>VLOOKUP(R202,Sheet1!$B$2:$C$12,2,TRUE)</f>
        <v>8</v>
      </c>
      <c r="T202" s="494" t="str">
        <f>VLOOKUP($E202,'[22]Gui chi Quynh'!$C$7:$E$390,3,0)</f>
        <v>B2</v>
      </c>
      <c r="U202" s="494">
        <f>VLOOKUP(T202,Sheet1!$B$2:$C$12,2,TRUE)</f>
        <v>5</v>
      </c>
      <c r="V202" s="494" t="str">
        <f>VLOOKUP($E202,'[23]Gui chi Quynh'!$C$7:$E$389,3,0)</f>
        <v>A4</v>
      </c>
      <c r="W202" s="494">
        <f>VLOOKUP(V202,Sheet1!$B$2:$C$12,2,TRUE)</f>
        <v>7</v>
      </c>
      <c r="X202" s="494" t="str">
        <f>VLOOKUP($E202,'[24]Gui chi Quynh'!$C$7:$E$389,3,0)</f>
        <v>A3</v>
      </c>
      <c r="Y202" s="494">
        <f>VLOOKUP(X202,Sheet1!$B$2:$C$12,2,TRUE)</f>
        <v>8</v>
      </c>
      <c r="Z202" s="494" t="str">
        <f>VLOOKUP($E202,'[25]Gui chi Quynh'!$C$7:$E$388,3,0)</f>
        <v>A4</v>
      </c>
      <c r="AA202" s="494">
        <f>VLOOKUP(Z202,Sheet1!$B$2:$C$12,2,TRUE)</f>
        <v>7</v>
      </c>
      <c r="AB202" s="494" t="str">
        <f>VLOOKUP($E202,'T5'!$E$9:$AH$337,24,0)</f>
        <v>C1</v>
      </c>
      <c r="AC202" s="494">
        <f>VLOOKUP(AB202,Sheet1!$B$2:$C$12,2,TRUE)</f>
        <v>4</v>
      </c>
      <c r="AD202" s="494"/>
      <c r="AE202" s="494" t="e">
        <f>VLOOKUP(AD202,Sheet1!$B$2:$C$12,2,TRUE)</f>
        <v>#N/A</v>
      </c>
      <c r="AF202" s="592"/>
      <c r="AG202" s="804">
        <f t="shared" si="34"/>
        <v>6.8181818181818183</v>
      </c>
      <c r="AH202" s="709" t="str">
        <f>LEFT((COUNTIF($H202:$AC202,"A*")&amp;"A*")&amp;" + "&amp;(COUNTIF($H202:$AC202,"B*")&amp;"B*")&amp;" + "&amp;(COUNTIF($H202:$AC202,"C*")&amp;"C*")&amp;" +  "&amp;(COUNTIF($H202:$AC202,"D")&amp;"D")&amp; " +  "&amp;(COUNTIF($H202:$AC202,"E")&amp;"E"),10)</f>
        <v xml:space="preserve">9A* + 1B* </v>
      </c>
      <c r="AI202" s="709">
        <f t="shared" si="35"/>
        <v>2</v>
      </c>
      <c r="AJ202" s="683"/>
      <c r="AK202" s="494" t="str">
        <f t="shared" si="36"/>
        <v>Tốt</v>
      </c>
      <c r="AL202" s="494" t="str">
        <f>VLOOKUP($E202,'cac dv gui'!$C$6:$AD$36,25,0)</f>
        <v>Tốt</v>
      </c>
      <c r="AM202" s="494" t="str">
        <f>VLOOKUP($E202,'cac dv gui'!$C$6:$AD$36,26,0)</f>
        <v>Tốt</v>
      </c>
      <c r="AN202" s="675"/>
      <c r="AO202" s="494"/>
      <c r="AP202" s="675"/>
      <c r="AQ202" s="494" t="str">
        <f t="shared" si="37"/>
        <v>Tốt</v>
      </c>
      <c r="AR202" s="675"/>
      <c r="AS202" s="675"/>
      <c r="AT202" s="494"/>
      <c r="AU202" s="684" t="s">
        <v>393</v>
      </c>
    </row>
    <row r="203" spans="1:47" s="684" customFormat="1" ht="24.95" customHeight="1" x14ac:dyDescent="0.25">
      <c r="A203" s="512" t="s">
        <v>1444</v>
      </c>
      <c r="B203" s="512">
        <f>COUNTIF($F$5:F203,F203)</f>
        <v>18</v>
      </c>
      <c r="C203" s="513" t="s">
        <v>985</v>
      </c>
      <c r="D203" s="514" t="s">
        <v>174</v>
      </c>
      <c r="E203" s="520" t="s">
        <v>648</v>
      </c>
      <c r="F203" s="554" t="s">
        <v>1610</v>
      </c>
      <c r="G203" s="518" t="s">
        <v>974</v>
      </c>
      <c r="H203" s="494" t="str">
        <f>VLOOKUP(E203,'[16]Gui chi Quynh'!$C$7:$E$387,3,0)</f>
        <v>A3</v>
      </c>
      <c r="I203" s="494">
        <f>VLOOKUP(H203,Sheet1!$B$2:$C$12,2,TRUE)</f>
        <v>8</v>
      </c>
      <c r="J203" s="494" t="str">
        <f>VLOOKUP($E203,'[17]Gui chi Quynh'!$C$7:$E$387,3,0)</f>
        <v>A4</v>
      </c>
      <c r="K203" s="494">
        <f>VLOOKUP(J203,Sheet1!$B$2:$C$12,2,TRUE)</f>
        <v>7</v>
      </c>
      <c r="L203" s="494" t="str">
        <f>VLOOKUP(E203,'[18]Gui chi Quynh'!$C$7:$F$385,3,0)</f>
        <v>A3</v>
      </c>
      <c r="M203" s="494">
        <f>VLOOKUP(L203,Sheet1!$B$2:$C$12,2,TRUE)</f>
        <v>8</v>
      </c>
      <c r="N203" s="494" t="str">
        <f>VLOOKUP(E203,'[19]Gui chi Quynh'!$C$7:$E$391,3,0)</f>
        <v>A4</v>
      </c>
      <c r="O203" s="494">
        <f>VLOOKUP(N203,Sheet1!$B$2:$C$12,2,TRUE)</f>
        <v>7</v>
      </c>
      <c r="P203" s="494" t="str">
        <f>VLOOKUP(E203,'[20]Gui chi Quynh'!$C$7:$E$391,3,0)</f>
        <v>A3</v>
      </c>
      <c r="Q203" s="494">
        <f>VLOOKUP(P203,Sheet1!$B$2:$C$12,2,TRUE)</f>
        <v>8</v>
      </c>
      <c r="R203" s="494" t="str">
        <f>VLOOKUP($E203,'[21]Gui chi Quynh'!$C$7:$E$390,3,0)</f>
        <v>A3</v>
      </c>
      <c r="S203" s="494">
        <f>VLOOKUP(R203,Sheet1!$B$2:$C$12,2,TRUE)</f>
        <v>8</v>
      </c>
      <c r="T203" s="494" t="str">
        <f>VLOOKUP($E203,'[22]Gui chi Quynh'!$C$7:$E$390,3,0)</f>
        <v>A4</v>
      </c>
      <c r="U203" s="494">
        <f>VLOOKUP(T203,Sheet1!$B$2:$C$12,2,TRUE)</f>
        <v>7</v>
      </c>
      <c r="V203" s="494" t="str">
        <f>VLOOKUP($E203,'[23]Gui chi Quynh'!$C$7:$E$389,3,0)</f>
        <v>A3</v>
      </c>
      <c r="W203" s="494">
        <f>VLOOKUP(V203,Sheet1!$B$2:$C$12,2,TRUE)</f>
        <v>8</v>
      </c>
      <c r="X203" s="494" t="str">
        <f>VLOOKUP($E203,'[24]Gui chi Quynh'!$C$7:$E$389,3,0)</f>
        <v>A3</v>
      </c>
      <c r="Y203" s="494">
        <f>VLOOKUP(X203,Sheet1!$B$2:$C$12,2,TRUE)</f>
        <v>8</v>
      </c>
      <c r="Z203" s="494" t="str">
        <f>VLOOKUP($E203,'[25]Gui chi Quynh'!$C$7:$E$388,3,0)</f>
        <v>A3</v>
      </c>
      <c r="AA203" s="494">
        <f>VLOOKUP(Z203,Sheet1!$B$2:$C$12,2,TRUE)</f>
        <v>8</v>
      </c>
      <c r="AB203" s="494" t="str">
        <f>VLOOKUP($E203,'T5'!$E$9:$AH$337,24,0)</f>
        <v>A3</v>
      </c>
      <c r="AC203" s="494">
        <f>VLOOKUP(AB203,Sheet1!$B$2:$C$12,2,TRUE)</f>
        <v>8</v>
      </c>
      <c r="AD203" s="494"/>
      <c r="AE203" s="494" t="e">
        <f>VLOOKUP(AD203,Sheet1!$B$2:$C$12,2,TRUE)</f>
        <v>#N/A</v>
      </c>
      <c r="AF203" s="592"/>
      <c r="AG203" s="709">
        <f t="shared" si="34"/>
        <v>7.7272727272727275</v>
      </c>
      <c r="AH203" s="709" t="str">
        <f t="shared" ref="AH203:AH224" si="38">LEFT((COUNTIF($H203:$AC203,"A*")&amp;"A*")&amp;" + "&amp;(COUNTIF($H203:$AC203,"B*")&amp;"B*")&amp;" + "&amp;(COUNTIF($H203:$AC203,"C*")&amp;"C*")&amp;" +  "&amp;(COUNTIF($H203:$AC203,"D")&amp;"D")&amp; " +  "&amp;(COUNTIF($H203:$AC203,"E")&amp;"E"),4)</f>
        <v>11A*</v>
      </c>
      <c r="AI203" s="709">
        <f t="shared" si="35"/>
        <v>0</v>
      </c>
      <c r="AJ203" s="683"/>
      <c r="AK203" s="494" t="str">
        <f t="shared" si="36"/>
        <v>Tốt</v>
      </c>
      <c r="AL203" s="494" t="str">
        <f>VLOOKUP($E203,'cac dv gui'!$C$6:$AD$36,25,0)</f>
        <v>Xuất sắc</v>
      </c>
      <c r="AM203" s="494" t="str">
        <f>VLOOKUP($E203,'cac dv gui'!$C$6:$AD$36,26,0)</f>
        <v>Tốt</v>
      </c>
      <c r="AN203" s="675"/>
      <c r="AO203" s="494"/>
      <c r="AP203" s="675"/>
      <c r="AQ203" s="494" t="str">
        <f t="shared" si="37"/>
        <v>Tốt</v>
      </c>
      <c r="AR203" s="675"/>
      <c r="AS203" s="675"/>
      <c r="AT203" s="494"/>
      <c r="AU203" s="684" t="s">
        <v>392</v>
      </c>
    </row>
    <row r="204" spans="1:47" s="684" customFormat="1" ht="52.5" customHeight="1" x14ac:dyDescent="0.25">
      <c r="A204" s="512" t="s">
        <v>1445</v>
      </c>
      <c r="B204" s="512">
        <f>COUNTIF($F$5:F329,F204)</f>
        <v>31</v>
      </c>
      <c r="C204" s="513" t="s">
        <v>984</v>
      </c>
      <c r="D204" s="514" t="s">
        <v>175</v>
      </c>
      <c r="E204" s="520" t="s">
        <v>649</v>
      </c>
      <c r="F204" s="554" t="s">
        <v>1610</v>
      </c>
      <c r="G204" s="518" t="s">
        <v>974</v>
      </c>
      <c r="H204" s="494" t="str">
        <f>VLOOKUP(E204,'[16]Gui chi Quynh'!$C$7:$E$387,3,0)</f>
        <v>A4</v>
      </c>
      <c r="I204" s="494">
        <f>VLOOKUP(H204,Sheet1!$B$2:$C$12,2,TRUE)</f>
        <v>7</v>
      </c>
      <c r="J204" s="494" t="str">
        <f>VLOOKUP($E204,'[17]Gui chi Quynh'!$C$7:$E$387,3,0)</f>
        <v>A4</v>
      </c>
      <c r="K204" s="494">
        <f>VLOOKUP(J204,Sheet1!$B$2:$C$12,2,TRUE)</f>
        <v>7</v>
      </c>
      <c r="L204" s="494" t="str">
        <f>VLOOKUP(E204,'[18]Gui chi Quynh'!$C$7:$F$385,3,0)</f>
        <v>A3</v>
      </c>
      <c r="M204" s="494">
        <f>VLOOKUP(L204,Sheet1!$B$2:$C$12,2,TRUE)</f>
        <v>8</v>
      </c>
      <c r="N204" s="494" t="str">
        <f>VLOOKUP(E204,'[19]Gui chi Quynh'!$C$7:$E$391,3,0)</f>
        <v>A4</v>
      </c>
      <c r="O204" s="494">
        <f>VLOOKUP(N204,Sheet1!$B$2:$C$12,2,TRUE)</f>
        <v>7</v>
      </c>
      <c r="P204" s="494" t="str">
        <f>VLOOKUP(E204,'[20]Gui chi Quynh'!$C$7:$E$391,3,0)</f>
        <v>A3</v>
      </c>
      <c r="Q204" s="494">
        <f>VLOOKUP(P204,Sheet1!$B$2:$C$12,2,TRUE)</f>
        <v>8</v>
      </c>
      <c r="R204" s="494" t="str">
        <f>VLOOKUP($E204,'[21]Gui chi Quynh'!$C$7:$E$390,3,0)</f>
        <v>A3</v>
      </c>
      <c r="S204" s="494">
        <f>VLOOKUP(R204,Sheet1!$B$2:$C$12,2,TRUE)</f>
        <v>8</v>
      </c>
      <c r="T204" s="494" t="str">
        <f>VLOOKUP($E204,'[22]Gui chi Quynh'!$C$7:$E$390,3,0)</f>
        <v>A4</v>
      </c>
      <c r="U204" s="494">
        <f>VLOOKUP(T204,Sheet1!$B$2:$C$12,2,TRUE)</f>
        <v>7</v>
      </c>
      <c r="V204" s="494" t="str">
        <f>VLOOKUP($E204,'[23]Gui chi Quynh'!$C$7:$E$389,3,0)</f>
        <v>A3</v>
      </c>
      <c r="W204" s="494">
        <f>VLOOKUP(V204,Sheet1!$B$2:$C$12,2,TRUE)</f>
        <v>8</v>
      </c>
      <c r="X204" s="494" t="str">
        <f>VLOOKUP($E204,'[24]Gui chi Quynh'!$C$7:$E$389,3,0)</f>
        <v>A3</v>
      </c>
      <c r="Y204" s="494">
        <f>VLOOKUP(X204,Sheet1!$B$2:$C$12,2,TRUE)</f>
        <v>8</v>
      </c>
      <c r="Z204" s="494" t="str">
        <f>VLOOKUP($E204,'[25]Gui chi Quynh'!$C$7:$E$388,3,0)</f>
        <v>A3</v>
      </c>
      <c r="AA204" s="494">
        <f>VLOOKUP(Z204,Sheet1!$B$2:$C$12,2,TRUE)</f>
        <v>8</v>
      </c>
      <c r="AB204" s="494" t="str">
        <f>VLOOKUP($E204,'T5'!$E$9:$AH$337,24,0)</f>
        <v>A3</v>
      </c>
      <c r="AC204" s="494">
        <f>VLOOKUP(AB204,Sheet1!$B$2:$C$12,2,TRUE)</f>
        <v>8</v>
      </c>
      <c r="AD204" s="494"/>
      <c r="AE204" s="494" t="e">
        <f>VLOOKUP(AD204,Sheet1!$B$2:$C$12,2,TRUE)</f>
        <v>#N/A</v>
      </c>
      <c r="AF204" s="592"/>
      <c r="AG204" s="709">
        <f t="shared" si="34"/>
        <v>7.6363636363636367</v>
      </c>
      <c r="AH204" s="709" t="str">
        <f t="shared" si="38"/>
        <v>11A*</v>
      </c>
      <c r="AI204" s="709">
        <f t="shared" si="35"/>
        <v>0</v>
      </c>
      <c r="AJ204" s="683"/>
      <c r="AK204" s="494" t="str">
        <f t="shared" si="36"/>
        <v>Tốt</v>
      </c>
      <c r="AL204" s="494" t="str">
        <f>VLOOKUP($E204,'cac dv gui'!$C$6:$AD$36,25,0)</f>
        <v>Tốt</v>
      </c>
      <c r="AM204" s="494" t="str">
        <f>VLOOKUP($E204,'cac dv gui'!$C$6:$AD$36,26,0)</f>
        <v>Tốt</v>
      </c>
      <c r="AN204" s="675"/>
      <c r="AO204" s="494"/>
      <c r="AP204" s="675"/>
      <c r="AQ204" s="494" t="str">
        <f t="shared" si="37"/>
        <v>Tốt</v>
      </c>
      <c r="AR204" s="675"/>
      <c r="AS204" s="675"/>
      <c r="AT204" s="494"/>
      <c r="AU204" s="684" t="s">
        <v>392</v>
      </c>
    </row>
    <row r="205" spans="1:47" s="684" customFormat="1" ht="37.5" customHeight="1" x14ac:dyDescent="0.25">
      <c r="A205" s="512" t="s">
        <v>1446</v>
      </c>
      <c r="B205" s="512">
        <f>COUNTIF($F$5:F205,F205)</f>
        <v>20</v>
      </c>
      <c r="C205" s="513" t="s">
        <v>984</v>
      </c>
      <c r="D205" s="514" t="s">
        <v>176</v>
      </c>
      <c r="E205" s="520" t="s">
        <v>650</v>
      </c>
      <c r="F205" s="554" t="s">
        <v>1610</v>
      </c>
      <c r="G205" s="518" t="s">
        <v>974</v>
      </c>
      <c r="H205" s="494" t="str">
        <f>VLOOKUP(E205,'[16]Gui chi Quynh'!$C$7:$E$387,3,0)</f>
        <v>A4</v>
      </c>
      <c r="I205" s="494">
        <f>VLOOKUP(H205,Sheet1!$B$2:$C$12,2,TRUE)</f>
        <v>7</v>
      </c>
      <c r="J205" s="494" t="str">
        <f>VLOOKUP($E205,'[17]Gui chi Quynh'!$C$7:$E$387,3,0)</f>
        <v>A4</v>
      </c>
      <c r="K205" s="494">
        <f>VLOOKUP(J205,Sheet1!$B$2:$C$12,2,TRUE)</f>
        <v>7</v>
      </c>
      <c r="L205" s="494" t="str">
        <f>VLOOKUP(E205,'[18]Gui chi Quynh'!$C$7:$F$385,3,0)</f>
        <v>A4</v>
      </c>
      <c r="M205" s="494">
        <f>VLOOKUP(L205,Sheet1!$B$2:$C$12,2,TRUE)</f>
        <v>7</v>
      </c>
      <c r="N205" s="494" t="str">
        <f>VLOOKUP(E205,'[19]Gui chi Quynh'!$C$7:$E$391,3,0)</f>
        <v>A4</v>
      </c>
      <c r="O205" s="494">
        <f>VLOOKUP(N205,Sheet1!$B$2:$C$12,2,TRUE)</f>
        <v>7</v>
      </c>
      <c r="P205" s="494" t="str">
        <f>VLOOKUP(E205,'[20]Gui chi Quynh'!$C$7:$E$391,3,0)</f>
        <v>A3</v>
      </c>
      <c r="Q205" s="494">
        <f>VLOOKUP(P205,Sheet1!$B$2:$C$12,2,TRUE)</f>
        <v>8</v>
      </c>
      <c r="R205" s="494" t="str">
        <f>VLOOKUP($E205,'[21]Gui chi Quynh'!$C$7:$E$390,3,0)</f>
        <v>A4</v>
      </c>
      <c r="S205" s="494">
        <f>VLOOKUP(R205,Sheet1!$B$2:$C$12,2,TRUE)</f>
        <v>7</v>
      </c>
      <c r="T205" s="494" t="str">
        <f>VLOOKUP($E205,'[22]Gui chi Quynh'!$C$7:$E$390,3,0)</f>
        <v>A4</v>
      </c>
      <c r="U205" s="494">
        <f>VLOOKUP(T205,Sheet1!$B$2:$C$12,2,TRUE)</f>
        <v>7</v>
      </c>
      <c r="V205" s="494" t="str">
        <f>VLOOKUP($E205,'[23]Gui chi Quynh'!$C$7:$E$389,3,0)</f>
        <v>A3</v>
      </c>
      <c r="W205" s="494">
        <f>VLOOKUP(V205,Sheet1!$B$2:$C$12,2,TRUE)</f>
        <v>8</v>
      </c>
      <c r="X205" s="494" t="str">
        <f>VLOOKUP($E205,'[24]Gui chi Quynh'!$C$7:$E$389,3,0)</f>
        <v>A3</v>
      </c>
      <c r="Y205" s="494">
        <f>VLOOKUP(X205,Sheet1!$B$2:$C$12,2,TRUE)</f>
        <v>8</v>
      </c>
      <c r="Z205" s="494" t="str">
        <f>VLOOKUP($E205,'[25]Gui chi Quynh'!$C$7:$E$388,3,0)</f>
        <v>A4</v>
      </c>
      <c r="AA205" s="494">
        <f>VLOOKUP(Z205,Sheet1!$B$2:$C$12,2,TRUE)</f>
        <v>7</v>
      </c>
      <c r="AB205" s="494" t="str">
        <f>VLOOKUP($E205,'T5'!$E$9:$AH$337,24,0)</f>
        <v>A3</v>
      </c>
      <c r="AC205" s="494">
        <f>VLOOKUP(AB205,Sheet1!$B$2:$C$12,2,TRUE)</f>
        <v>8</v>
      </c>
      <c r="AD205" s="494"/>
      <c r="AE205" s="494" t="e">
        <f>VLOOKUP(AD205,Sheet1!$B$2:$C$12,2,TRUE)</f>
        <v>#N/A</v>
      </c>
      <c r="AF205" s="592"/>
      <c r="AG205" s="709">
        <f t="shared" si="34"/>
        <v>7.3636363636363633</v>
      </c>
      <c r="AH205" s="709" t="str">
        <f t="shared" si="38"/>
        <v>11A*</v>
      </c>
      <c r="AI205" s="709">
        <f t="shared" si="35"/>
        <v>0</v>
      </c>
      <c r="AJ205" s="683"/>
      <c r="AK205" s="494" t="str">
        <f t="shared" si="36"/>
        <v>Tốt</v>
      </c>
      <c r="AL205" s="494" t="str">
        <f>VLOOKUP($E205,'cac dv gui'!$C$6:$AD$36,25,0)</f>
        <v>Tốt</v>
      </c>
      <c r="AM205" s="494" t="str">
        <f>VLOOKUP($E205,'cac dv gui'!$C$6:$AD$36,26,0)</f>
        <v>Tốt</v>
      </c>
      <c r="AN205" s="675"/>
      <c r="AO205" s="494"/>
      <c r="AP205" s="675"/>
      <c r="AQ205" s="494" t="str">
        <f t="shared" si="37"/>
        <v>Tốt</v>
      </c>
      <c r="AR205" s="675"/>
      <c r="AS205" s="675"/>
      <c r="AT205" s="494"/>
      <c r="AU205" s="684" t="s">
        <v>392</v>
      </c>
    </row>
    <row r="206" spans="1:47" s="684" customFormat="1" ht="24.95" customHeight="1" x14ac:dyDescent="0.25">
      <c r="A206" s="512" t="s">
        <v>1447</v>
      </c>
      <c r="B206" s="512">
        <f>COUNTIF($F$5:F206,F206)</f>
        <v>21</v>
      </c>
      <c r="C206" s="513" t="s">
        <v>985</v>
      </c>
      <c r="D206" s="514" t="s">
        <v>177</v>
      </c>
      <c r="E206" s="520" t="s">
        <v>651</v>
      </c>
      <c r="F206" s="554" t="s">
        <v>1610</v>
      </c>
      <c r="G206" s="518" t="s">
        <v>974</v>
      </c>
      <c r="H206" s="494" t="str">
        <f>VLOOKUP(E206,'[16]Gui chi Quynh'!$C$7:$E$387,3,0)</f>
        <v>A4</v>
      </c>
      <c r="I206" s="494">
        <f>VLOOKUP(H206,Sheet1!$B$2:$C$12,2,TRUE)</f>
        <v>7</v>
      </c>
      <c r="J206" s="494" t="str">
        <f>VLOOKUP($E206,'[17]Gui chi Quynh'!$C$7:$E$387,3,0)</f>
        <v>A4</v>
      </c>
      <c r="K206" s="494">
        <f>VLOOKUP(J206,Sheet1!$B$2:$C$12,2,TRUE)</f>
        <v>7</v>
      </c>
      <c r="L206" s="494" t="str">
        <f>VLOOKUP(E206,'[18]Gui chi Quynh'!$C$7:$F$385,3,0)</f>
        <v>A3</v>
      </c>
      <c r="M206" s="494">
        <f>VLOOKUP(L206,Sheet1!$B$2:$C$12,2,TRUE)</f>
        <v>8</v>
      </c>
      <c r="N206" s="494" t="str">
        <f>VLOOKUP(E206,'[19]Gui chi Quynh'!$C$7:$E$391,3,0)</f>
        <v>A4</v>
      </c>
      <c r="O206" s="494">
        <f>VLOOKUP(N206,Sheet1!$B$2:$C$12,2,TRUE)</f>
        <v>7</v>
      </c>
      <c r="P206" s="494" t="str">
        <f>VLOOKUP(E206,'[20]Gui chi Quynh'!$C$7:$E$391,3,0)</f>
        <v>A3</v>
      </c>
      <c r="Q206" s="494">
        <f>VLOOKUP(P206,Sheet1!$B$2:$C$12,2,TRUE)</f>
        <v>8</v>
      </c>
      <c r="R206" s="494" t="str">
        <f>VLOOKUP($E206,'[21]Gui chi Quynh'!$C$7:$E$390,3,0)</f>
        <v>A3</v>
      </c>
      <c r="S206" s="494">
        <f>VLOOKUP(R206,Sheet1!$B$2:$C$12,2,TRUE)</f>
        <v>8</v>
      </c>
      <c r="T206" s="494" t="str">
        <f>VLOOKUP($E206,'[22]Gui chi Quynh'!$C$7:$E$390,3,0)</f>
        <v>A3</v>
      </c>
      <c r="U206" s="494">
        <f>VLOOKUP(T206,Sheet1!$B$2:$C$12,2,TRUE)</f>
        <v>8</v>
      </c>
      <c r="V206" s="494" t="str">
        <f>VLOOKUP($E206,'[23]Gui chi Quynh'!$C$7:$E$389,3,0)</f>
        <v>A3</v>
      </c>
      <c r="W206" s="494">
        <f>VLOOKUP(V206,Sheet1!$B$2:$C$12,2,TRUE)</f>
        <v>8</v>
      </c>
      <c r="X206" s="494" t="str">
        <f>VLOOKUP($E206,'[24]Gui chi Quynh'!$C$7:$E$389,3,0)</f>
        <v>A3</v>
      </c>
      <c r="Y206" s="494">
        <f>VLOOKUP(X206,Sheet1!$B$2:$C$12,2,TRUE)</f>
        <v>8</v>
      </c>
      <c r="Z206" s="494" t="str">
        <f>VLOOKUP($E206,'[25]Gui chi Quynh'!$C$7:$E$388,3,0)</f>
        <v>A3</v>
      </c>
      <c r="AA206" s="494">
        <f>VLOOKUP(Z206,Sheet1!$B$2:$C$12,2,TRUE)</f>
        <v>8</v>
      </c>
      <c r="AB206" s="494" t="str">
        <f>VLOOKUP($E206,'T5'!$E$9:$AH$337,24,0)</f>
        <v>A3</v>
      </c>
      <c r="AC206" s="494">
        <f>VLOOKUP(AB206,Sheet1!$B$2:$C$12,2,TRUE)</f>
        <v>8</v>
      </c>
      <c r="AD206" s="494"/>
      <c r="AE206" s="494" t="e">
        <f>VLOOKUP(AD206,Sheet1!$B$2:$C$12,2,TRUE)</f>
        <v>#N/A</v>
      </c>
      <c r="AF206" s="592"/>
      <c r="AG206" s="709">
        <f t="shared" si="34"/>
        <v>7.7272727272727275</v>
      </c>
      <c r="AH206" s="709" t="str">
        <f t="shared" si="38"/>
        <v>11A*</v>
      </c>
      <c r="AI206" s="709">
        <f t="shared" si="35"/>
        <v>0</v>
      </c>
      <c r="AJ206" s="683"/>
      <c r="AK206" s="494" t="str">
        <f t="shared" si="36"/>
        <v>Tốt</v>
      </c>
      <c r="AL206" s="494" t="str">
        <f>VLOOKUP($E206,'cac dv gui'!$C$6:$AD$36,25,0)</f>
        <v>Tốt</v>
      </c>
      <c r="AM206" s="494" t="str">
        <f>VLOOKUP($E206,'cac dv gui'!$C$6:$AD$36,26,0)</f>
        <v>Tốt</v>
      </c>
      <c r="AN206" s="675"/>
      <c r="AO206" s="494"/>
      <c r="AP206" s="675"/>
      <c r="AQ206" s="494" t="str">
        <f t="shared" si="37"/>
        <v>Tốt</v>
      </c>
      <c r="AR206" s="675"/>
      <c r="AS206" s="675"/>
      <c r="AT206" s="494"/>
      <c r="AU206" s="684" t="s">
        <v>392</v>
      </c>
    </row>
    <row r="207" spans="1:47" s="684" customFormat="1" ht="24.95" customHeight="1" x14ac:dyDescent="0.25">
      <c r="A207" s="512" t="s">
        <v>1448</v>
      </c>
      <c r="B207" s="512">
        <f>COUNTIF($F$5:F207,F207)</f>
        <v>22</v>
      </c>
      <c r="C207" s="513" t="s">
        <v>984</v>
      </c>
      <c r="D207" s="514" t="s">
        <v>178</v>
      </c>
      <c r="E207" s="520" t="s">
        <v>652</v>
      </c>
      <c r="F207" s="554" t="s">
        <v>1610</v>
      </c>
      <c r="G207" s="518" t="s">
        <v>974</v>
      </c>
      <c r="H207" s="494" t="str">
        <f>VLOOKUP(E207,'[16]Gui chi Quynh'!$C$7:$E$387,3,0)</f>
        <v>A4</v>
      </c>
      <c r="I207" s="494">
        <f>VLOOKUP(H207,Sheet1!$B$2:$C$12,2,TRUE)</f>
        <v>7</v>
      </c>
      <c r="J207" s="494" t="str">
        <f>VLOOKUP($E207,'[17]Gui chi Quynh'!$C$7:$E$387,3,0)</f>
        <v>A4</v>
      </c>
      <c r="K207" s="494">
        <f>VLOOKUP(J207,Sheet1!$B$2:$C$12,2,TRUE)</f>
        <v>7</v>
      </c>
      <c r="L207" s="494" t="str">
        <f>VLOOKUP(E207,'[18]Gui chi Quynh'!$C$7:$F$385,3,0)</f>
        <v>A4</v>
      </c>
      <c r="M207" s="494">
        <f>VLOOKUP(L207,Sheet1!$B$2:$C$12,2,TRUE)</f>
        <v>7</v>
      </c>
      <c r="N207" s="494" t="str">
        <f>VLOOKUP(E207,'[19]Gui chi Quynh'!$C$7:$E$391,3,0)</f>
        <v>A4</v>
      </c>
      <c r="O207" s="494">
        <f>VLOOKUP(N207,Sheet1!$B$2:$C$12,2,TRUE)</f>
        <v>7</v>
      </c>
      <c r="P207" s="494" t="str">
        <f>VLOOKUP(E207,'[20]Gui chi Quynh'!$C$7:$E$391,3,0)</f>
        <v>A3</v>
      </c>
      <c r="Q207" s="494">
        <f>VLOOKUP(P207,Sheet1!$B$2:$C$12,2,TRUE)</f>
        <v>8</v>
      </c>
      <c r="R207" s="494" t="str">
        <f>VLOOKUP($E207,'[21]Gui chi Quynh'!$C$7:$E$390,3,0)</f>
        <v>A3</v>
      </c>
      <c r="S207" s="494">
        <f>VLOOKUP(R207,Sheet1!$B$2:$C$12,2,TRUE)</f>
        <v>8</v>
      </c>
      <c r="T207" s="494" t="str">
        <f>VLOOKUP($E207,'[22]Gui chi Quynh'!$C$7:$E$390,3,0)</f>
        <v>A4</v>
      </c>
      <c r="U207" s="494">
        <f>VLOOKUP(T207,Sheet1!$B$2:$C$12,2,TRUE)</f>
        <v>7</v>
      </c>
      <c r="V207" s="494" t="str">
        <f>VLOOKUP($E207,'[23]Gui chi Quynh'!$C$7:$E$389,3,0)</f>
        <v>A3</v>
      </c>
      <c r="W207" s="494">
        <f>VLOOKUP(V207,Sheet1!$B$2:$C$12,2,TRUE)</f>
        <v>8</v>
      </c>
      <c r="X207" s="494" t="str">
        <f>VLOOKUP($E207,'[24]Gui chi Quynh'!$C$7:$E$389,3,0)</f>
        <v>A4</v>
      </c>
      <c r="Y207" s="494">
        <f>VLOOKUP(X207,Sheet1!$B$2:$C$12,2,TRUE)</f>
        <v>7</v>
      </c>
      <c r="Z207" s="494" t="str">
        <f>VLOOKUP($E207,'[25]Gui chi Quynh'!$C$7:$E$388,3,0)</f>
        <v>A3</v>
      </c>
      <c r="AA207" s="494">
        <f>VLOOKUP(Z207,Sheet1!$B$2:$C$12,2,TRUE)</f>
        <v>8</v>
      </c>
      <c r="AB207" s="494" t="str">
        <f>VLOOKUP($E207,'T5'!$E$9:$AH$337,24,0)</f>
        <v>A4</v>
      </c>
      <c r="AC207" s="494">
        <f>VLOOKUP(AB207,Sheet1!$B$2:$C$12,2,TRUE)</f>
        <v>7</v>
      </c>
      <c r="AD207" s="494"/>
      <c r="AE207" s="494" t="e">
        <f>VLOOKUP(AD207,Sheet1!$B$2:$C$12,2,TRUE)</f>
        <v>#N/A</v>
      </c>
      <c r="AF207" s="592"/>
      <c r="AG207" s="709">
        <f t="shared" si="34"/>
        <v>7.3636363636363633</v>
      </c>
      <c r="AH207" s="709" t="str">
        <f t="shared" si="38"/>
        <v>11A*</v>
      </c>
      <c r="AI207" s="709">
        <f t="shared" si="35"/>
        <v>0</v>
      </c>
      <c r="AJ207" s="683"/>
      <c r="AK207" s="494" t="str">
        <f t="shared" si="36"/>
        <v>Tốt</v>
      </c>
      <c r="AL207" s="494" t="str">
        <f>VLOOKUP($E207,'cac dv gui'!$C$6:$AD$36,25,0)</f>
        <v>Tốt</v>
      </c>
      <c r="AM207" s="494" t="str">
        <f>VLOOKUP($E207,'cac dv gui'!$C$6:$AD$36,26,0)</f>
        <v>Tốt</v>
      </c>
      <c r="AN207" s="675"/>
      <c r="AO207" s="494"/>
      <c r="AP207" s="675"/>
      <c r="AQ207" s="494" t="str">
        <f t="shared" si="37"/>
        <v>Tốt</v>
      </c>
      <c r="AR207" s="675"/>
      <c r="AS207" s="675"/>
      <c r="AT207" s="494"/>
      <c r="AU207" s="684" t="s">
        <v>393</v>
      </c>
    </row>
    <row r="208" spans="1:47" s="684" customFormat="1" ht="24.95" customHeight="1" x14ac:dyDescent="0.25">
      <c r="A208" s="512" t="s">
        <v>1449</v>
      </c>
      <c r="B208" s="512">
        <f>COUNTIF($F$5:F208,F208)</f>
        <v>23</v>
      </c>
      <c r="C208" s="513" t="s">
        <v>985</v>
      </c>
      <c r="D208" s="514" t="s">
        <v>179</v>
      </c>
      <c r="E208" s="520" t="s">
        <v>653</v>
      </c>
      <c r="F208" s="554" t="s">
        <v>1610</v>
      </c>
      <c r="G208" s="518" t="s">
        <v>974</v>
      </c>
      <c r="H208" s="494" t="str">
        <f>VLOOKUP(E208,'[16]Gui chi Quynh'!$C$7:$E$387,3,0)</f>
        <v>A4</v>
      </c>
      <c r="I208" s="494">
        <f>VLOOKUP(H208,Sheet1!$B$2:$C$12,2,TRUE)</f>
        <v>7</v>
      </c>
      <c r="J208" s="494" t="str">
        <f>VLOOKUP($E208,'[17]Gui chi Quynh'!$C$7:$E$387,3,0)</f>
        <v>A4</v>
      </c>
      <c r="K208" s="494">
        <f>VLOOKUP(J208,Sheet1!$B$2:$C$12,2,TRUE)</f>
        <v>7</v>
      </c>
      <c r="L208" s="494" t="str">
        <f>VLOOKUP(E208,'[18]Gui chi Quynh'!$C$7:$F$385,3,0)</f>
        <v>A4</v>
      </c>
      <c r="M208" s="494">
        <f>VLOOKUP(L208,Sheet1!$B$2:$C$12,2,TRUE)</f>
        <v>7</v>
      </c>
      <c r="N208" s="494" t="str">
        <f>VLOOKUP(E208,'[19]Gui chi Quynh'!$C$7:$E$391,3,0)</f>
        <v>A4</v>
      </c>
      <c r="O208" s="494">
        <f>VLOOKUP(N208,Sheet1!$B$2:$C$12,2,TRUE)</f>
        <v>7</v>
      </c>
      <c r="P208" s="494" t="str">
        <f>VLOOKUP(E208,'[20]Gui chi Quynh'!$C$7:$E$391,3,0)</f>
        <v>A3</v>
      </c>
      <c r="Q208" s="494">
        <f>VLOOKUP(P208,Sheet1!$B$2:$C$12,2,TRUE)</f>
        <v>8</v>
      </c>
      <c r="R208" s="494" t="str">
        <f>VLOOKUP($E208,'[21]Gui chi Quynh'!$C$7:$E$390,3,0)</f>
        <v>A1</v>
      </c>
      <c r="S208" s="494">
        <f>VLOOKUP(R208,Sheet1!$B$2:$C$12,2,TRUE)</f>
        <v>10</v>
      </c>
      <c r="T208" s="494" t="str">
        <f>VLOOKUP($E208,'[22]Gui chi Quynh'!$C$7:$E$390,3,0)</f>
        <v>A4</v>
      </c>
      <c r="U208" s="494">
        <f>VLOOKUP(T208,Sheet1!$B$2:$C$12,2,TRUE)</f>
        <v>7</v>
      </c>
      <c r="V208" s="494" t="str">
        <f>VLOOKUP($E208,'[23]Gui chi Quynh'!$C$7:$E$389,3,0)</f>
        <v>A4</v>
      </c>
      <c r="W208" s="494">
        <f>VLOOKUP(V208,Sheet1!$B$2:$C$12,2,TRUE)</f>
        <v>7</v>
      </c>
      <c r="X208" s="494" t="str">
        <f>VLOOKUP($E208,'[24]Gui chi Quynh'!$C$7:$E$389,3,0)</f>
        <v>A3</v>
      </c>
      <c r="Y208" s="494">
        <f>VLOOKUP(X208,Sheet1!$B$2:$C$12,2,TRUE)</f>
        <v>8</v>
      </c>
      <c r="Z208" s="494" t="str">
        <f>VLOOKUP($E208,'[25]Gui chi Quynh'!$C$7:$E$388,3,0)</f>
        <v>A3</v>
      </c>
      <c r="AA208" s="494">
        <f>VLOOKUP(Z208,Sheet1!$B$2:$C$12,2,TRUE)</f>
        <v>8</v>
      </c>
      <c r="AB208" s="494" t="str">
        <f>VLOOKUP($E208,'T5'!$E$9:$AH$337,24,0)</f>
        <v>A4</v>
      </c>
      <c r="AC208" s="494">
        <f>VLOOKUP(AB208,Sheet1!$B$2:$C$12,2,TRUE)</f>
        <v>7</v>
      </c>
      <c r="AD208" s="494"/>
      <c r="AE208" s="494" t="e">
        <f>VLOOKUP(AD208,Sheet1!$B$2:$C$12,2,TRUE)</f>
        <v>#N/A</v>
      </c>
      <c r="AF208" s="592"/>
      <c r="AG208" s="709">
        <f t="shared" si="34"/>
        <v>7.5454545454545459</v>
      </c>
      <c r="AH208" s="709" t="str">
        <f t="shared" si="38"/>
        <v>11A*</v>
      </c>
      <c r="AI208" s="709">
        <f t="shared" si="35"/>
        <v>0</v>
      </c>
      <c r="AJ208" s="683"/>
      <c r="AK208" s="494" t="str">
        <f t="shared" si="36"/>
        <v>Tốt</v>
      </c>
      <c r="AL208" s="494" t="str">
        <f>VLOOKUP($E208,'cac dv gui'!$C$6:$AD$36,25,0)</f>
        <v>Xuất sắc</v>
      </c>
      <c r="AM208" s="494" t="str">
        <f>VLOOKUP($E208,'cac dv gui'!$C$6:$AD$36,26,0)</f>
        <v>Tốt</v>
      </c>
      <c r="AN208" s="675"/>
      <c r="AO208" s="494"/>
      <c r="AP208" s="675"/>
      <c r="AQ208" s="494" t="str">
        <f t="shared" si="37"/>
        <v>Tốt</v>
      </c>
      <c r="AR208" s="675"/>
      <c r="AS208" s="675"/>
      <c r="AT208" s="494"/>
      <c r="AU208" s="684" t="s">
        <v>393</v>
      </c>
    </row>
    <row r="209" spans="1:47" s="684" customFormat="1" ht="24.95" customHeight="1" x14ac:dyDescent="0.25">
      <c r="A209" s="512" t="s">
        <v>1450</v>
      </c>
      <c r="B209" s="512">
        <f>COUNTIF($F$5:F209,F209)</f>
        <v>24</v>
      </c>
      <c r="C209" s="513" t="s">
        <v>985</v>
      </c>
      <c r="D209" s="514" t="s">
        <v>181</v>
      </c>
      <c r="E209" s="520" t="s">
        <v>654</v>
      </c>
      <c r="F209" s="554" t="s">
        <v>1610</v>
      </c>
      <c r="G209" s="518" t="s">
        <v>974</v>
      </c>
      <c r="H209" s="494" t="str">
        <f>VLOOKUP(E209,'[16]Gui chi Quynh'!$C$7:$E$387,3,0)</f>
        <v>A3</v>
      </c>
      <c r="I209" s="494">
        <f>VLOOKUP(H209,Sheet1!$B$2:$C$12,2,TRUE)</f>
        <v>8</v>
      </c>
      <c r="J209" s="494" t="str">
        <f>VLOOKUP($E209,'[17]Gui chi Quynh'!$C$7:$E$387,3,0)</f>
        <v>A4</v>
      </c>
      <c r="K209" s="494">
        <f>VLOOKUP(J209,Sheet1!$B$2:$C$12,2,TRUE)</f>
        <v>7</v>
      </c>
      <c r="L209" s="494" t="str">
        <f>VLOOKUP(E209,'[18]Gui chi Quynh'!$C$7:$F$385,3,0)</f>
        <v>A3</v>
      </c>
      <c r="M209" s="494">
        <f>VLOOKUP(L209,Sheet1!$B$2:$C$12,2,TRUE)</f>
        <v>8</v>
      </c>
      <c r="N209" s="494" t="str">
        <f>VLOOKUP(E209,'[19]Gui chi Quynh'!$C$7:$E$391,3,0)</f>
        <v>A3</v>
      </c>
      <c r="O209" s="494">
        <f>VLOOKUP(N209,Sheet1!$B$2:$C$12,2,TRUE)</f>
        <v>8</v>
      </c>
      <c r="P209" s="494" t="str">
        <f>VLOOKUP(E209,'[20]Gui chi Quynh'!$C$7:$E$391,3,0)</f>
        <v>A3</v>
      </c>
      <c r="Q209" s="494">
        <f>VLOOKUP(P209,Sheet1!$B$2:$C$12,2,TRUE)</f>
        <v>8</v>
      </c>
      <c r="R209" s="494" t="str">
        <f>VLOOKUP($E209,'[21]Gui chi Quynh'!$C$7:$E$390,3,0)</f>
        <v>A3</v>
      </c>
      <c r="S209" s="494">
        <f>VLOOKUP(R209,Sheet1!$B$2:$C$12,2,TRUE)</f>
        <v>8</v>
      </c>
      <c r="T209" s="494" t="str">
        <f>VLOOKUP($E209,'[22]Gui chi Quynh'!$C$7:$E$390,3,0)</f>
        <v>A3</v>
      </c>
      <c r="U209" s="494">
        <f>VLOOKUP(T209,Sheet1!$B$2:$C$12,2,TRUE)</f>
        <v>8</v>
      </c>
      <c r="V209" s="494" t="str">
        <f>VLOOKUP($E209,'[23]Gui chi Quynh'!$C$7:$E$389,3,0)</f>
        <v>A3</v>
      </c>
      <c r="W209" s="494">
        <f>VLOOKUP(V209,Sheet1!$B$2:$C$12,2,TRUE)</f>
        <v>8</v>
      </c>
      <c r="X209" s="494" t="str">
        <f>VLOOKUP($E209,'[24]Gui chi Quynh'!$C$7:$E$389,3,0)</f>
        <v>A3</v>
      </c>
      <c r="Y209" s="494">
        <f>VLOOKUP(X209,Sheet1!$B$2:$C$12,2,TRUE)</f>
        <v>8</v>
      </c>
      <c r="Z209" s="494" t="str">
        <f>VLOOKUP($E209,'[25]Gui chi Quynh'!$C$7:$E$388,3,0)</f>
        <v>A3</v>
      </c>
      <c r="AA209" s="494">
        <f>VLOOKUP(Z209,Sheet1!$B$2:$C$12,2,TRUE)</f>
        <v>8</v>
      </c>
      <c r="AB209" s="494" t="str">
        <f>VLOOKUP($E209,'T5'!$E$9:$AH$337,24,0)</f>
        <v>A3</v>
      </c>
      <c r="AC209" s="494">
        <f>VLOOKUP(AB209,Sheet1!$B$2:$C$12,2,TRUE)</f>
        <v>8</v>
      </c>
      <c r="AD209" s="494"/>
      <c r="AE209" s="494" t="e">
        <f>VLOOKUP(AD209,Sheet1!$B$2:$C$12,2,TRUE)</f>
        <v>#N/A</v>
      </c>
      <c r="AF209" s="592" t="str">
        <f>VLOOKUP($E209,'[26]Tong hop ket qua'!$E$19:$M$219,9,0)</f>
        <v>Tốt</v>
      </c>
      <c r="AG209" s="709">
        <f>SUM(H209:AC209)/11</f>
        <v>7.9090909090909092</v>
      </c>
      <c r="AH209" s="709" t="str">
        <f t="shared" si="38"/>
        <v>11A*</v>
      </c>
      <c r="AI209" s="709">
        <f t="shared" si="35"/>
        <v>0</v>
      </c>
      <c r="AJ209" s="683"/>
      <c r="AK209" s="494" t="str">
        <f t="shared" si="36"/>
        <v>Tốt</v>
      </c>
      <c r="AL209" s="494" t="str">
        <f>VLOOKUP($E209,'cac dv gui'!$C$6:$AD$36,25,0)</f>
        <v>Tốt</v>
      </c>
      <c r="AM209" s="494" t="str">
        <f>VLOOKUP($E209,'cac dv gui'!$C$6:$AD$36,26,0)</f>
        <v>Tốt</v>
      </c>
      <c r="AN209" s="675"/>
      <c r="AO209" s="494"/>
      <c r="AP209" s="675"/>
      <c r="AQ209" s="494" t="str">
        <f t="shared" si="37"/>
        <v>Tốt</v>
      </c>
      <c r="AR209" s="675"/>
      <c r="AS209" s="675"/>
      <c r="AT209" s="494"/>
      <c r="AU209" s="684" t="s">
        <v>392</v>
      </c>
    </row>
    <row r="210" spans="1:47" s="684" customFormat="1" ht="24.95" customHeight="1" x14ac:dyDescent="0.25">
      <c r="A210" s="512" t="s">
        <v>1451</v>
      </c>
      <c r="B210" s="512">
        <f>COUNTIF($F$5:F210,F210)</f>
        <v>25</v>
      </c>
      <c r="C210" s="513" t="s">
        <v>984</v>
      </c>
      <c r="D210" s="514" t="s">
        <v>182</v>
      </c>
      <c r="E210" s="520" t="s">
        <v>655</v>
      </c>
      <c r="F210" s="554" t="s">
        <v>1610</v>
      </c>
      <c r="G210" s="518" t="s">
        <v>974</v>
      </c>
      <c r="H210" s="494" t="str">
        <f>VLOOKUP(E210,'[16]Gui chi Quynh'!$C$7:$E$387,3,0)</f>
        <v>A4</v>
      </c>
      <c r="I210" s="494">
        <f>VLOOKUP(H210,Sheet1!$B$2:$C$12,2,TRUE)</f>
        <v>7</v>
      </c>
      <c r="J210" s="494" t="str">
        <f>VLOOKUP($E210,'[17]Gui chi Quynh'!$C$7:$E$387,3,0)</f>
        <v>A4</v>
      </c>
      <c r="K210" s="494">
        <f>VLOOKUP(J210,Sheet1!$B$2:$C$12,2,TRUE)</f>
        <v>7</v>
      </c>
      <c r="L210" s="494" t="str">
        <f>VLOOKUP(E210,'[18]Gui chi Quynh'!$C$7:$F$385,3,0)</f>
        <v>A3</v>
      </c>
      <c r="M210" s="494">
        <f>VLOOKUP(L210,Sheet1!$B$2:$C$12,2,TRUE)</f>
        <v>8</v>
      </c>
      <c r="N210" s="494" t="str">
        <f>VLOOKUP(E210,'[19]Gui chi Quynh'!$C$7:$E$391,3,0)</f>
        <v>A4</v>
      </c>
      <c r="O210" s="494">
        <f>VLOOKUP(N210,Sheet1!$B$2:$C$12,2,TRUE)</f>
        <v>7</v>
      </c>
      <c r="P210" s="494" t="str">
        <f>VLOOKUP(E210,'[20]Gui chi Quynh'!$C$7:$E$391,3,0)</f>
        <v>A3</v>
      </c>
      <c r="Q210" s="494">
        <f>VLOOKUP(P210,Sheet1!$B$2:$C$12,2,TRUE)</f>
        <v>8</v>
      </c>
      <c r="R210" s="494" t="str">
        <f>VLOOKUP($E210,'[21]Gui chi Quynh'!$C$7:$E$390,3,0)</f>
        <v>A3</v>
      </c>
      <c r="S210" s="494">
        <f>VLOOKUP(R210,Sheet1!$B$2:$C$12,2,TRUE)</f>
        <v>8</v>
      </c>
      <c r="T210" s="494" t="str">
        <f>VLOOKUP($E210,'[22]Gui chi Quynh'!$C$7:$E$390,3,0)</f>
        <v>A4</v>
      </c>
      <c r="U210" s="494">
        <f>VLOOKUP(T210,Sheet1!$B$2:$C$12,2,TRUE)</f>
        <v>7</v>
      </c>
      <c r="V210" s="494" t="str">
        <f>VLOOKUP($E210,'[23]Gui chi Quynh'!$C$7:$E$389,3,0)</f>
        <v>A3</v>
      </c>
      <c r="W210" s="494">
        <f>VLOOKUP(V210,Sheet1!$B$2:$C$12,2,TRUE)</f>
        <v>8</v>
      </c>
      <c r="X210" s="494" t="str">
        <f>VLOOKUP($E210,'[24]Gui chi Quynh'!$C$7:$E$389,3,0)</f>
        <v>A4</v>
      </c>
      <c r="Y210" s="494">
        <f>VLOOKUP(X210,Sheet1!$B$2:$C$12,2,TRUE)</f>
        <v>7</v>
      </c>
      <c r="Z210" s="494" t="str">
        <f>VLOOKUP($E210,'[25]Gui chi Quynh'!$C$7:$E$388,3,0)</f>
        <v>A3</v>
      </c>
      <c r="AA210" s="494">
        <f>VLOOKUP(Z210,Sheet1!$B$2:$C$12,2,TRUE)</f>
        <v>8</v>
      </c>
      <c r="AB210" s="494" t="str">
        <f>VLOOKUP($E210,'T5'!$E$9:$AH$337,24,0)</f>
        <v>A3</v>
      </c>
      <c r="AC210" s="494">
        <f>VLOOKUP(AB210,Sheet1!$B$2:$C$12,2,TRUE)</f>
        <v>8</v>
      </c>
      <c r="AD210" s="494"/>
      <c r="AE210" s="494" t="e">
        <f>VLOOKUP(AD210,Sheet1!$B$2:$C$12,2,TRUE)</f>
        <v>#N/A</v>
      </c>
      <c r="AF210" s="592" t="str">
        <f>VLOOKUP($E210,'[26]Tong hop ket qua'!$E$19:$M$219,9,0)</f>
        <v>Khá</v>
      </c>
      <c r="AG210" s="709">
        <f>(I210+K210+M210+O210+Q210+S210+U210+W210+Y210+AA210+AC210)/11</f>
        <v>7.5454545454545459</v>
      </c>
      <c r="AH210" s="709" t="str">
        <f t="shared" si="38"/>
        <v>11A*</v>
      </c>
      <c r="AI210" s="709">
        <f t="shared" si="35"/>
        <v>0</v>
      </c>
      <c r="AJ210" s="683"/>
      <c r="AK210" s="494" t="str">
        <f t="shared" si="36"/>
        <v>Tốt</v>
      </c>
      <c r="AL210" s="494" t="str">
        <f>VLOOKUP($E210,'cac dv gui'!$C$6:$AD$36,25,0)</f>
        <v>Xuất sắc</v>
      </c>
      <c r="AM210" s="494" t="str">
        <f>VLOOKUP($E210,'cac dv gui'!$C$6:$AD$36,26,0)</f>
        <v>Tốt</v>
      </c>
      <c r="AN210" s="675"/>
      <c r="AO210" s="494"/>
      <c r="AP210" s="675"/>
      <c r="AQ210" s="494" t="str">
        <f t="shared" si="37"/>
        <v>Tốt</v>
      </c>
      <c r="AR210" s="675"/>
      <c r="AS210" s="675"/>
      <c r="AT210" s="494"/>
      <c r="AU210" s="684" t="s">
        <v>392</v>
      </c>
    </row>
    <row r="211" spans="1:47" s="684" customFormat="1" ht="24.95" customHeight="1" x14ac:dyDescent="0.25">
      <c r="A211" s="512" t="s">
        <v>1452</v>
      </c>
      <c r="B211" s="512">
        <f>COUNTIF($F$5:F211,F211)</f>
        <v>26</v>
      </c>
      <c r="C211" s="513" t="s">
        <v>984</v>
      </c>
      <c r="D211" s="514" t="s">
        <v>183</v>
      </c>
      <c r="E211" s="520" t="s">
        <v>656</v>
      </c>
      <c r="F211" s="554" t="s">
        <v>1610</v>
      </c>
      <c r="G211" s="518" t="s">
        <v>974</v>
      </c>
      <c r="H211" s="494" t="str">
        <f>VLOOKUP(E211,'[16]Gui chi Quynh'!$C$7:$E$387,3,0)</f>
        <v>A4</v>
      </c>
      <c r="I211" s="494">
        <f>VLOOKUP(H211,Sheet1!$B$2:$C$12,2,TRUE)</f>
        <v>7</v>
      </c>
      <c r="J211" s="494" t="str">
        <f>VLOOKUP($E211,'[17]Gui chi Quynh'!$C$7:$E$387,3,0)</f>
        <v>A4</v>
      </c>
      <c r="K211" s="494">
        <f>VLOOKUP(J211,Sheet1!$B$2:$C$12,2,TRUE)</f>
        <v>7</v>
      </c>
      <c r="L211" s="494" t="str">
        <f>VLOOKUP(E211,'[18]Gui chi Quynh'!$C$7:$F$385,3,0)</f>
        <v>A4</v>
      </c>
      <c r="M211" s="494">
        <f>VLOOKUP(L211,Sheet1!$B$2:$C$12,2,TRUE)</f>
        <v>7</v>
      </c>
      <c r="N211" s="494" t="str">
        <f>VLOOKUP(E211,'[19]Gui chi Quynh'!$C$7:$E$391,3,0)</f>
        <v>A4</v>
      </c>
      <c r="O211" s="494">
        <f>VLOOKUP(N211,Sheet1!$B$2:$C$12,2,TRUE)</f>
        <v>7</v>
      </c>
      <c r="P211" s="494" t="str">
        <f>VLOOKUP(E211,'[20]Gui chi Quynh'!$C$7:$E$391,3,0)</f>
        <v>A4</v>
      </c>
      <c r="Q211" s="494">
        <f>VLOOKUP(P211,Sheet1!$B$2:$C$12,2,TRUE)</f>
        <v>7</v>
      </c>
      <c r="R211" s="494" t="str">
        <f>VLOOKUP($E211,'[21]Gui chi Quynh'!$C$7:$E$390,3,0)</f>
        <v>A4</v>
      </c>
      <c r="S211" s="494">
        <f>VLOOKUP(R211,Sheet1!$B$2:$C$12,2,TRUE)</f>
        <v>7</v>
      </c>
      <c r="T211" s="494" t="str">
        <f>VLOOKUP($E211,'[22]Gui chi Quynh'!$C$7:$E$390,3,0)</f>
        <v>A4</v>
      </c>
      <c r="U211" s="494">
        <f>VLOOKUP(T211,Sheet1!$B$2:$C$12,2,TRUE)</f>
        <v>7</v>
      </c>
      <c r="V211" s="494" t="str">
        <f>VLOOKUP($E211,'[23]Gui chi Quynh'!$C$7:$E$389,3,0)</f>
        <v>A4</v>
      </c>
      <c r="W211" s="494">
        <f>VLOOKUP(V211,Sheet1!$B$2:$C$12,2,TRUE)</f>
        <v>7</v>
      </c>
      <c r="X211" s="494" t="str">
        <f>VLOOKUP($E211,'[24]Gui chi Quynh'!$C$7:$E$389,3,0)</f>
        <v>A3</v>
      </c>
      <c r="Y211" s="494">
        <f>VLOOKUP(X211,Sheet1!$B$2:$C$12,2,TRUE)</f>
        <v>8</v>
      </c>
      <c r="Z211" s="494" t="str">
        <f>VLOOKUP($E211,'[25]Gui chi Quynh'!$C$7:$E$388,3,0)</f>
        <v>A4</v>
      </c>
      <c r="AA211" s="494">
        <f>VLOOKUP(Z211,Sheet1!$B$2:$C$12,2,TRUE)</f>
        <v>7</v>
      </c>
      <c r="AB211" s="494" t="str">
        <f>VLOOKUP($E211,'T5'!$E$9:$AH$337,24,0)</f>
        <v>A4</v>
      </c>
      <c r="AC211" s="494">
        <f>VLOOKUP(AB211,Sheet1!$B$2:$C$12,2,TRUE)</f>
        <v>7</v>
      </c>
      <c r="AD211" s="494"/>
      <c r="AE211" s="494" t="e">
        <f>VLOOKUP(AD211,Sheet1!$B$2:$C$12,2,TRUE)</f>
        <v>#N/A</v>
      </c>
      <c r="AF211" s="592"/>
      <c r="AG211" s="709">
        <f>(I211+K211+M211+O211+Q211+S211+U211+W211+Y211+AA211+AC211)/11</f>
        <v>7.0909090909090908</v>
      </c>
      <c r="AH211" s="709" t="str">
        <f t="shared" si="38"/>
        <v>11A*</v>
      </c>
      <c r="AI211" s="709">
        <f t="shared" si="35"/>
        <v>0</v>
      </c>
      <c r="AJ211" s="683"/>
      <c r="AK211" s="494" t="str">
        <f t="shared" si="36"/>
        <v>Tốt</v>
      </c>
      <c r="AL211" s="494" t="str">
        <f>VLOOKUP($E211,'cac dv gui'!$C$6:$AD$36,25,0)</f>
        <v>Tốt</v>
      </c>
      <c r="AM211" s="494" t="str">
        <f>VLOOKUP($E211,'cac dv gui'!$C$6:$AD$36,26,0)</f>
        <v>Tốt</v>
      </c>
      <c r="AN211" s="675"/>
      <c r="AO211" s="494"/>
      <c r="AP211" s="675"/>
      <c r="AQ211" s="494" t="str">
        <f t="shared" si="37"/>
        <v>Tốt</v>
      </c>
      <c r="AR211" s="675"/>
      <c r="AS211" s="675"/>
      <c r="AT211" s="494"/>
      <c r="AU211" s="684" t="s">
        <v>393</v>
      </c>
    </row>
    <row r="212" spans="1:47" s="684" customFormat="1" ht="24.95" customHeight="1" x14ac:dyDescent="0.25">
      <c r="A212" s="512" t="s">
        <v>1453</v>
      </c>
      <c r="B212" s="512">
        <f>COUNTIF($F$5:F212,F212)</f>
        <v>27</v>
      </c>
      <c r="C212" s="513" t="s">
        <v>984</v>
      </c>
      <c r="D212" s="514" t="s">
        <v>184</v>
      </c>
      <c r="E212" s="520" t="s">
        <v>657</v>
      </c>
      <c r="F212" s="554" t="s">
        <v>1610</v>
      </c>
      <c r="G212" s="518" t="s">
        <v>974</v>
      </c>
      <c r="H212" s="494" t="str">
        <f>VLOOKUP(E212,'[16]Gui chi Quynh'!$C$7:$E$387,3,0)</f>
        <v>A4</v>
      </c>
      <c r="I212" s="494">
        <f>VLOOKUP(H212,Sheet1!$B$2:$C$12,2,TRUE)</f>
        <v>7</v>
      </c>
      <c r="J212" s="494" t="str">
        <f>VLOOKUP($E212,'[17]Gui chi Quynh'!$C$7:$E$387,3,0)</f>
        <v>A4</v>
      </c>
      <c r="K212" s="494">
        <f>VLOOKUP(J212,Sheet1!$B$2:$C$12,2,TRUE)</f>
        <v>7</v>
      </c>
      <c r="L212" s="494" t="str">
        <f>VLOOKUP(E212,'[18]Gui chi Quynh'!$C$7:$F$385,3,0)</f>
        <v>A3</v>
      </c>
      <c r="M212" s="494">
        <f>VLOOKUP(L212,Sheet1!$B$2:$C$12,2,TRUE)</f>
        <v>8</v>
      </c>
      <c r="N212" s="494" t="str">
        <f>VLOOKUP(E212,'[19]Gui chi Quynh'!$C$7:$E$391,3,0)</f>
        <v>A4</v>
      </c>
      <c r="O212" s="494">
        <f>VLOOKUP(N212,Sheet1!$B$2:$C$12,2,TRUE)</f>
        <v>7</v>
      </c>
      <c r="P212" s="494" t="str">
        <f>VLOOKUP(E212,'[20]Gui chi Quynh'!$C$7:$E$391,3,0)</f>
        <v>A3</v>
      </c>
      <c r="Q212" s="494">
        <f>VLOOKUP(P212,Sheet1!$B$2:$C$12,2,TRUE)</f>
        <v>8</v>
      </c>
      <c r="R212" s="494" t="str">
        <f>VLOOKUP($E212,'[21]Gui chi Quynh'!$C$7:$E$390,3,0)</f>
        <v>A1</v>
      </c>
      <c r="S212" s="494">
        <f>VLOOKUP(R212,Sheet1!$B$2:$C$12,2,TRUE)</f>
        <v>10</v>
      </c>
      <c r="T212" s="494" t="str">
        <f>VLOOKUP($E212,'[22]Gui chi Quynh'!$C$7:$E$390,3,0)</f>
        <v>A3</v>
      </c>
      <c r="U212" s="494">
        <f>VLOOKUP(T212,Sheet1!$B$2:$C$12,2,TRUE)</f>
        <v>8</v>
      </c>
      <c r="V212" s="494" t="str">
        <f>VLOOKUP($E212,'[23]Gui chi Quynh'!$C$7:$E$389,3,0)</f>
        <v>A4</v>
      </c>
      <c r="W212" s="494">
        <f>VLOOKUP(V212,Sheet1!$B$2:$C$12,2,TRUE)</f>
        <v>7</v>
      </c>
      <c r="X212" s="494" t="str">
        <f>VLOOKUP($E212,'[24]Gui chi Quynh'!$C$7:$E$389,3,0)</f>
        <v>A2</v>
      </c>
      <c r="Y212" s="494">
        <f>VLOOKUP(X212,Sheet1!$B$2:$C$12,2,TRUE)</f>
        <v>9</v>
      </c>
      <c r="Z212" s="494" t="str">
        <f>VLOOKUP($E212,'[25]Gui chi Quynh'!$C$7:$E$388,3,0)</f>
        <v>A3</v>
      </c>
      <c r="AA212" s="494">
        <f>VLOOKUP(Z212,Sheet1!$B$2:$C$12,2,TRUE)</f>
        <v>8</v>
      </c>
      <c r="AB212" s="494" t="str">
        <f>VLOOKUP($E212,'T5'!$E$9:$AH$337,24,0)</f>
        <v>A3</v>
      </c>
      <c r="AC212" s="494">
        <f>VLOOKUP(AB212,Sheet1!$B$2:$C$12,2,TRUE)</f>
        <v>8</v>
      </c>
      <c r="AD212" s="494"/>
      <c r="AE212" s="494" t="e">
        <f>VLOOKUP(AD212,Sheet1!$B$2:$C$12,2,TRUE)</f>
        <v>#N/A</v>
      </c>
      <c r="AF212" s="592"/>
      <c r="AG212" s="709">
        <f>(I212+K212+M212+O212+Q212+S212+U212+W212+Y212+AA212+AC212)/11</f>
        <v>7.9090909090909092</v>
      </c>
      <c r="AH212" s="709" t="str">
        <f t="shared" si="38"/>
        <v>11A*</v>
      </c>
      <c r="AI212" s="709">
        <f t="shared" si="35"/>
        <v>0</v>
      </c>
      <c r="AJ212" s="683"/>
      <c r="AK212" s="494" t="str">
        <f t="shared" si="36"/>
        <v>Tốt</v>
      </c>
      <c r="AL212" s="494" t="str">
        <f>VLOOKUP($E212,'cac dv gui'!$C$6:$AD$36,25,0)</f>
        <v>Xuất sắc</v>
      </c>
      <c r="AM212" s="494" t="str">
        <f>VLOOKUP($E212,'cac dv gui'!$C$6:$AD$36,26,0)</f>
        <v>Tốt</v>
      </c>
      <c r="AN212" s="675"/>
      <c r="AO212" s="494"/>
      <c r="AP212" s="675"/>
      <c r="AQ212" s="494" t="str">
        <f t="shared" si="37"/>
        <v>Tốt</v>
      </c>
      <c r="AR212" s="675"/>
      <c r="AS212" s="675"/>
      <c r="AT212" s="494"/>
      <c r="AU212" s="684" t="s">
        <v>392</v>
      </c>
    </row>
    <row r="213" spans="1:47" s="684" customFormat="1" ht="24.95" customHeight="1" x14ac:dyDescent="0.25">
      <c r="A213" s="512" t="s">
        <v>1454</v>
      </c>
      <c r="B213" s="512">
        <f>COUNTIF($F$5:F213,F213)</f>
        <v>28</v>
      </c>
      <c r="C213" s="513" t="s">
        <v>984</v>
      </c>
      <c r="D213" s="514" t="s">
        <v>1049</v>
      </c>
      <c r="E213" s="521" t="s">
        <v>1050</v>
      </c>
      <c r="F213" s="554" t="s">
        <v>1610</v>
      </c>
      <c r="G213" s="523" t="s">
        <v>974</v>
      </c>
      <c r="H213" s="494"/>
      <c r="I213" s="494"/>
      <c r="J213" s="494"/>
      <c r="K213" s="494"/>
      <c r="L213" s="494"/>
      <c r="M213" s="494"/>
      <c r="N213" s="494" t="str">
        <f>VLOOKUP(E213,'[19]Gui chi Quynh'!$C$7:$E$391,3,0)</f>
        <v>A4</v>
      </c>
      <c r="O213" s="494">
        <f>VLOOKUP(N213,Sheet1!$B$2:$C$12,2,TRUE)</f>
        <v>7</v>
      </c>
      <c r="P213" s="494" t="str">
        <f>VLOOKUP(E213,'[20]Gui chi Quynh'!$C$7:$E$391,3,0)</f>
        <v>A4</v>
      </c>
      <c r="Q213" s="494">
        <f>VLOOKUP(P213,Sheet1!$B$2:$C$12,2,TRUE)</f>
        <v>7</v>
      </c>
      <c r="R213" s="494" t="str">
        <f>VLOOKUP($E213,'[21]Gui chi Quynh'!$C$7:$E$390,3,0)</f>
        <v>A4</v>
      </c>
      <c r="S213" s="494">
        <f>VLOOKUP(R213,Sheet1!$B$2:$C$12,2,TRUE)</f>
        <v>7</v>
      </c>
      <c r="T213" s="494" t="str">
        <f>VLOOKUP($E213,'[22]Gui chi Quynh'!$C$7:$E$390,3,0)</f>
        <v>A4</v>
      </c>
      <c r="U213" s="494">
        <f>VLOOKUP(T213,Sheet1!$B$2:$C$12,2,TRUE)</f>
        <v>7</v>
      </c>
      <c r="V213" s="494" t="str">
        <f>VLOOKUP($E213,'[23]Gui chi Quynh'!$C$7:$E$389,3,0)</f>
        <v>A4</v>
      </c>
      <c r="W213" s="494">
        <f>VLOOKUP(V213,Sheet1!$B$2:$C$12,2,TRUE)</f>
        <v>7</v>
      </c>
      <c r="X213" s="494" t="str">
        <f>VLOOKUP($E213,'[24]Gui chi Quynh'!$C$7:$E$389,3,0)</f>
        <v>A4</v>
      </c>
      <c r="Y213" s="494">
        <f>VLOOKUP(X213,Sheet1!$B$2:$C$12,2,TRUE)</f>
        <v>7</v>
      </c>
      <c r="Z213" s="494" t="str">
        <f>VLOOKUP($E213,'[25]Gui chi Quynh'!$C$7:$E$388,3,0)</f>
        <v>A4</v>
      </c>
      <c r="AA213" s="494">
        <f>VLOOKUP(Z213,Sheet1!$B$2:$C$12,2,TRUE)</f>
        <v>7</v>
      </c>
      <c r="AB213" s="494" t="str">
        <f>VLOOKUP($E213,'T5'!$E$9:$AH$337,24,0)</f>
        <v>A4</v>
      </c>
      <c r="AC213" s="494">
        <f>VLOOKUP(AB213,Sheet1!$B$2:$C$12,2,TRUE)</f>
        <v>7</v>
      </c>
      <c r="AD213" s="494"/>
      <c r="AE213" s="494" t="e">
        <f>VLOOKUP(AD213,Sheet1!$B$2:$C$12,2,TRUE)</f>
        <v>#N/A</v>
      </c>
      <c r="AF213" s="592"/>
      <c r="AG213" s="709">
        <f>(I213+K213+M213+O213+Q213+S213+U213+W213+Y213+AA213+AC213)/8</f>
        <v>7</v>
      </c>
      <c r="AH213" s="709" t="str">
        <f t="shared" si="38"/>
        <v xml:space="preserve">8A* </v>
      </c>
      <c r="AI213" s="709">
        <f t="shared" si="35"/>
        <v>0</v>
      </c>
      <c r="AJ213" s="683"/>
      <c r="AK213" s="494" t="str">
        <f t="shared" si="36"/>
        <v>Tốt</v>
      </c>
      <c r="AL213" s="494" t="str">
        <f>VLOOKUP($E213,'cac dv gui'!$C$6:$AD$36,25,0)</f>
        <v>Tốt</v>
      </c>
      <c r="AM213" s="494" t="str">
        <f>VLOOKUP($E213,'cac dv gui'!$C$6:$AD$36,26,0)</f>
        <v>Tốt</v>
      </c>
      <c r="AN213" s="675"/>
      <c r="AO213" s="494"/>
      <c r="AP213" s="675"/>
      <c r="AQ213" s="494" t="str">
        <f t="shared" si="37"/>
        <v>Tốt</v>
      </c>
      <c r="AR213" s="675"/>
      <c r="AS213" s="675"/>
      <c r="AT213" s="678" t="s">
        <v>1122</v>
      </c>
      <c r="AU213" s="684" t="s">
        <v>393</v>
      </c>
    </row>
    <row r="214" spans="1:47" s="684" customFormat="1" ht="24.95" customHeight="1" x14ac:dyDescent="0.25">
      <c r="A214" s="512" t="s">
        <v>1455</v>
      </c>
      <c r="B214" s="512">
        <f>COUNTIF($F$5:F214,F214)</f>
        <v>29</v>
      </c>
      <c r="C214" s="513" t="s">
        <v>984</v>
      </c>
      <c r="D214" s="514" t="s">
        <v>187</v>
      </c>
      <c r="E214" s="520" t="s">
        <v>659</v>
      </c>
      <c r="F214" s="554" t="s">
        <v>1610</v>
      </c>
      <c r="G214" s="518" t="s">
        <v>974</v>
      </c>
      <c r="H214" s="494" t="str">
        <f>VLOOKUP(E214,'[16]Gui chi Quynh'!$C$7:$E$387,3,0)</f>
        <v>A4</v>
      </c>
      <c r="I214" s="494">
        <f>VLOOKUP(H214,Sheet1!$B$2:$C$12,2,TRUE)</f>
        <v>7</v>
      </c>
      <c r="J214" s="494" t="str">
        <f>VLOOKUP($E214,'[17]Gui chi Quynh'!$C$7:$E$387,3,0)</f>
        <v>A4</v>
      </c>
      <c r="K214" s="494">
        <f>VLOOKUP(J214,Sheet1!$B$2:$C$12,2,TRUE)</f>
        <v>7</v>
      </c>
      <c r="L214" s="494" t="str">
        <f>VLOOKUP(E214,'[18]Gui chi Quynh'!$C$7:$F$385,3,0)</f>
        <v>A3</v>
      </c>
      <c r="M214" s="494">
        <f>VLOOKUP(L214,Sheet1!$B$2:$C$12,2,TRUE)</f>
        <v>8</v>
      </c>
      <c r="N214" s="494" t="str">
        <f>VLOOKUP(E214,'[19]Gui chi Quynh'!$C$7:$E$391,3,0)</f>
        <v>A4</v>
      </c>
      <c r="O214" s="494">
        <f>VLOOKUP(N214,Sheet1!$B$2:$C$12,2,TRUE)</f>
        <v>7</v>
      </c>
      <c r="P214" s="494" t="str">
        <f>VLOOKUP(E214,'[20]Gui chi Quynh'!$C$7:$E$391,3,0)</f>
        <v>A3</v>
      </c>
      <c r="Q214" s="494">
        <f>VLOOKUP(P214,Sheet1!$B$2:$C$12,2,TRUE)</f>
        <v>8</v>
      </c>
      <c r="R214" s="494" t="str">
        <f>VLOOKUP($E214,'[21]Gui chi Quynh'!$C$7:$E$390,3,0)</f>
        <v>A3</v>
      </c>
      <c r="S214" s="494">
        <f>VLOOKUP(R214,Sheet1!$B$2:$C$12,2,TRUE)</f>
        <v>8</v>
      </c>
      <c r="T214" s="494" t="str">
        <f>VLOOKUP($E214,'[22]Gui chi Quynh'!$C$7:$E$390,3,0)</f>
        <v>A4</v>
      </c>
      <c r="U214" s="494">
        <f>VLOOKUP(T214,Sheet1!$B$2:$C$12,2,TRUE)</f>
        <v>7</v>
      </c>
      <c r="V214" s="494" t="str">
        <f>VLOOKUP($E214,'[23]Gui chi Quynh'!$C$7:$E$389,3,0)</f>
        <v>A3</v>
      </c>
      <c r="W214" s="494">
        <f>VLOOKUP(V214,Sheet1!$B$2:$C$12,2,TRUE)</f>
        <v>8</v>
      </c>
      <c r="X214" s="494" t="str">
        <f>VLOOKUP($E214,'[24]Gui chi Quynh'!$C$7:$E$389,3,0)</f>
        <v>A2</v>
      </c>
      <c r="Y214" s="494">
        <f>VLOOKUP(X214,Sheet1!$B$2:$C$12,2,TRUE)</f>
        <v>9</v>
      </c>
      <c r="Z214" s="494" t="str">
        <f>VLOOKUP($E214,'[25]Gui chi Quynh'!$C$7:$E$388,3,0)</f>
        <v>A4</v>
      </c>
      <c r="AA214" s="494">
        <f>VLOOKUP(Z214,Sheet1!$B$2:$C$12,2,TRUE)</f>
        <v>7</v>
      </c>
      <c r="AB214" s="494" t="str">
        <f>VLOOKUP($E214,'T5'!$E$9:$AH$337,24,0)</f>
        <v>A3</v>
      </c>
      <c r="AC214" s="494">
        <f>VLOOKUP(AB214,Sheet1!$B$2:$C$12,2,TRUE)</f>
        <v>8</v>
      </c>
      <c r="AD214" s="494"/>
      <c r="AE214" s="494" t="e">
        <f>VLOOKUP(AD214,Sheet1!$B$2:$C$12,2,TRUE)</f>
        <v>#N/A</v>
      </c>
      <c r="AF214" s="592"/>
      <c r="AG214" s="804">
        <f>(I214+K214+M214+O214+Q214+S214+U214+W214+Y214+AA214+AC214)/11</f>
        <v>7.6363636363636367</v>
      </c>
      <c r="AH214" s="709" t="str">
        <f t="shared" si="38"/>
        <v>11A*</v>
      </c>
      <c r="AI214" s="709">
        <f t="shared" si="35"/>
        <v>0</v>
      </c>
      <c r="AJ214" s="683"/>
      <c r="AK214" s="494" t="str">
        <f t="shared" si="36"/>
        <v>Tốt</v>
      </c>
      <c r="AL214" s="494" t="str">
        <f>VLOOKUP($E214,'cac dv gui'!$C$6:$AD$36,25,0)</f>
        <v>Xuất sắc</v>
      </c>
      <c r="AM214" s="494" t="str">
        <f>VLOOKUP($E214,'cac dv gui'!$C$6:$AD$36,26,0)</f>
        <v>Tốt</v>
      </c>
      <c r="AN214" s="675"/>
      <c r="AO214" s="494"/>
      <c r="AP214" s="675"/>
      <c r="AQ214" s="494" t="str">
        <f t="shared" si="37"/>
        <v>Tốt</v>
      </c>
      <c r="AR214" s="675"/>
      <c r="AS214" s="675"/>
      <c r="AT214" s="494"/>
      <c r="AU214" s="684" t="s">
        <v>393</v>
      </c>
    </row>
    <row r="215" spans="1:47" s="684" customFormat="1" ht="24.95" customHeight="1" x14ac:dyDescent="0.25">
      <c r="A215" s="512" t="s">
        <v>1456</v>
      </c>
      <c r="B215" s="512">
        <f>COUNTIF($F$5:F215,F215)</f>
        <v>30</v>
      </c>
      <c r="C215" s="513" t="s">
        <v>984</v>
      </c>
      <c r="D215" s="514" t="s">
        <v>188</v>
      </c>
      <c r="E215" s="520" t="s">
        <v>660</v>
      </c>
      <c r="F215" s="554" t="s">
        <v>1610</v>
      </c>
      <c r="G215" s="518" t="s">
        <v>974</v>
      </c>
      <c r="H215" s="494" t="str">
        <f>VLOOKUP(E215,'[16]Gui chi Quynh'!$C$7:$E$387,3,0)</f>
        <v>A3</v>
      </c>
      <c r="I215" s="494">
        <f>VLOOKUP(H215,Sheet1!$B$2:$C$12,2,TRUE)</f>
        <v>8</v>
      </c>
      <c r="J215" s="494" t="str">
        <f>VLOOKUP($E215,'[17]Gui chi Quynh'!$C$7:$E$387,3,0)</f>
        <v>A4</v>
      </c>
      <c r="K215" s="494">
        <f>VLOOKUP(J215,Sheet1!$B$2:$C$12,2,TRUE)</f>
        <v>7</v>
      </c>
      <c r="L215" s="494" t="str">
        <f>VLOOKUP(E215,'[18]Gui chi Quynh'!$C$7:$F$385,3,0)</f>
        <v>A3</v>
      </c>
      <c r="M215" s="494">
        <f>VLOOKUP(L215,Sheet1!$B$2:$C$12,2,TRUE)</f>
        <v>8</v>
      </c>
      <c r="N215" s="494" t="str">
        <f>VLOOKUP(E215,'[19]Gui chi Quynh'!$C$7:$E$391,3,0)</f>
        <v>A4</v>
      </c>
      <c r="O215" s="494">
        <f>VLOOKUP(N215,Sheet1!$B$2:$C$12,2,TRUE)</f>
        <v>7</v>
      </c>
      <c r="P215" s="494" t="str">
        <f>VLOOKUP(E215,'[20]Gui chi Quynh'!$C$7:$E$391,3,0)</f>
        <v>A3</v>
      </c>
      <c r="Q215" s="494">
        <f>VLOOKUP(P215,Sheet1!$B$2:$C$12,2,TRUE)</f>
        <v>8</v>
      </c>
      <c r="R215" s="494" t="str">
        <f>VLOOKUP($E215,'[21]Gui chi Quynh'!$C$7:$E$390,3,0)</f>
        <v>A3</v>
      </c>
      <c r="S215" s="494">
        <f>VLOOKUP(R215,Sheet1!$B$2:$C$12,2,TRUE)</f>
        <v>8</v>
      </c>
      <c r="T215" s="494" t="str">
        <f>VLOOKUP($E215,'[22]Gui chi Quynh'!$C$7:$E$390,3,0)</f>
        <v>A4</v>
      </c>
      <c r="U215" s="494">
        <f>VLOOKUP(T215,Sheet1!$B$2:$C$12,2,TRUE)</f>
        <v>7</v>
      </c>
      <c r="V215" s="494" t="str">
        <f>VLOOKUP($E215,'[23]Gui chi Quynh'!$C$7:$E$389,3,0)</f>
        <v>A3</v>
      </c>
      <c r="W215" s="494">
        <f>VLOOKUP(V215,Sheet1!$B$2:$C$12,2,TRUE)</f>
        <v>8</v>
      </c>
      <c r="X215" s="494" t="str">
        <f>VLOOKUP($E215,'[24]Gui chi Quynh'!$C$7:$E$389,3,0)</f>
        <v>A4</v>
      </c>
      <c r="Y215" s="494">
        <f>VLOOKUP(X215,Sheet1!$B$2:$C$12,2,TRUE)</f>
        <v>7</v>
      </c>
      <c r="Z215" s="494" t="str">
        <f>VLOOKUP($E215,'[25]Gui chi Quynh'!$C$7:$E$388,3,0)</f>
        <v>A3</v>
      </c>
      <c r="AA215" s="494">
        <f>VLOOKUP(Z215,Sheet1!$B$2:$C$12,2,TRUE)</f>
        <v>8</v>
      </c>
      <c r="AB215" s="494" t="str">
        <f>VLOOKUP($E215,'T5'!$E$9:$AH$337,24,0)</f>
        <v>A3</v>
      </c>
      <c r="AC215" s="494">
        <f>VLOOKUP(AB215,Sheet1!$B$2:$C$12,2,TRUE)</f>
        <v>8</v>
      </c>
      <c r="AD215" s="494"/>
      <c r="AE215" s="494" t="e">
        <f>VLOOKUP(AD215,Sheet1!$B$2:$C$12,2,TRUE)</f>
        <v>#N/A</v>
      </c>
      <c r="AF215" s="592"/>
      <c r="AG215" s="804">
        <f>(I215+K215+M215+O215+Q215+S215+U215+W215+Y215+AA215+AC215)/11</f>
        <v>7.6363636363636367</v>
      </c>
      <c r="AH215" s="709" t="str">
        <f t="shared" si="38"/>
        <v>11A*</v>
      </c>
      <c r="AI215" s="709">
        <f t="shared" si="35"/>
        <v>0</v>
      </c>
      <c r="AJ215" s="683"/>
      <c r="AK215" s="494" t="str">
        <f t="shared" si="36"/>
        <v>Tốt</v>
      </c>
      <c r="AL215" s="494" t="str">
        <f>VLOOKUP($E215,'cac dv gui'!$C$6:$AD$36,25,0)</f>
        <v>Tốt</v>
      </c>
      <c r="AM215" s="494" t="str">
        <f>VLOOKUP($E215,'cac dv gui'!$C$6:$AD$36,26,0)</f>
        <v>Tốt</v>
      </c>
      <c r="AN215" s="675"/>
      <c r="AO215" s="494"/>
      <c r="AP215" s="675"/>
      <c r="AQ215" s="494" t="str">
        <f t="shared" si="37"/>
        <v>Tốt</v>
      </c>
      <c r="AR215" s="675"/>
      <c r="AS215" s="675"/>
      <c r="AT215" s="494"/>
      <c r="AU215" s="684" t="s">
        <v>393</v>
      </c>
    </row>
    <row r="216" spans="1:47" s="684" customFormat="1" ht="24.95" customHeight="1" x14ac:dyDescent="0.25">
      <c r="A216" s="512" t="s">
        <v>1457</v>
      </c>
      <c r="B216" s="512">
        <f>COUNTIF($F$5:F216,F216)</f>
        <v>31</v>
      </c>
      <c r="C216" s="513" t="s">
        <v>985</v>
      </c>
      <c r="D216" s="514" t="s">
        <v>190</v>
      </c>
      <c r="E216" s="520" t="s">
        <v>662</v>
      </c>
      <c r="F216" s="554" t="s">
        <v>1610</v>
      </c>
      <c r="G216" s="518" t="s">
        <v>974</v>
      </c>
      <c r="H216" s="494" t="str">
        <f>VLOOKUP(E216,'[16]Gui chi Quynh'!$C$7:$E$387,3,0)</f>
        <v>A4</v>
      </c>
      <c r="I216" s="494">
        <f>VLOOKUP(H216,Sheet1!$B$2:$C$12,2,TRUE)</f>
        <v>7</v>
      </c>
      <c r="J216" s="494" t="str">
        <f>VLOOKUP($E216,'[17]Gui chi Quynh'!$C$7:$E$387,3,0)</f>
        <v>A4</v>
      </c>
      <c r="K216" s="494">
        <f>VLOOKUP(J216,Sheet1!$B$2:$C$12,2,TRUE)</f>
        <v>7</v>
      </c>
      <c r="L216" s="494" t="str">
        <f>VLOOKUP(E216,'[18]Gui chi Quynh'!$C$7:$F$385,3,0)</f>
        <v>A3</v>
      </c>
      <c r="M216" s="494">
        <f>VLOOKUP(L216,Sheet1!$B$2:$C$12,2,TRUE)</f>
        <v>8</v>
      </c>
      <c r="N216" s="494" t="str">
        <f>VLOOKUP(E216,'[19]Gui chi Quynh'!$C$7:$E$391,3,0)</f>
        <v>A4</v>
      </c>
      <c r="O216" s="494">
        <f>VLOOKUP(N216,Sheet1!$B$2:$C$12,2,TRUE)</f>
        <v>7</v>
      </c>
      <c r="P216" s="494" t="str">
        <f>VLOOKUP(E216,'[20]Gui chi Quynh'!$C$7:$E$391,3,0)</f>
        <v>A4</v>
      </c>
      <c r="Q216" s="494">
        <f>VLOOKUP(P216,Sheet1!$B$2:$C$12,2,TRUE)</f>
        <v>7</v>
      </c>
      <c r="R216" s="494" t="str">
        <f>VLOOKUP($E216,'[21]Gui chi Quynh'!$C$7:$E$390,3,0)</f>
        <v>A3</v>
      </c>
      <c r="S216" s="494">
        <f>VLOOKUP(R216,Sheet1!$B$2:$C$12,2,TRUE)</f>
        <v>8</v>
      </c>
      <c r="T216" s="494" t="str">
        <f>VLOOKUP($E216,'[22]Gui chi Quynh'!$C$7:$E$390,3,0)</f>
        <v>A4</v>
      </c>
      <c r="U216" s="494">
        <f>VLOOKUP(T216,Sheet1!$B$2:$C$12,2,TRUE)</f>
        <v>7</v>
      </c>
      <c r="V216" s="494" t="str">
        <f>VLOOKUP($E216,'[23]Gui chi Quynh'!$C$7:$E$389,3,0)</f>
        <v>A2</v>
      </c>
      <c r="W216" s="494">
        <f>VLOOKUP(V216,Sheet1!$B$2:$C$12,2,TRUE)</f>
        <v>9</v>
      </c>
      <c r="X216" s="494" t="str">
        <f>VLOOKUP($E216,'[24]Gui chi Quynh'!$C$7:$E$389,3,0)</f>
        <v>A3</v>
      </c>
      <c r="Y216" s="494">
        <f>VLOOKUP(X216,Sheet1!$B$2:$C$12,2,TRUE)</f>
        <v>8</v>
      </c>
      <c r="Z216" s="494" t="str">
        <f>VLOOKUP($E216,'[25]Gui chi Quynh'!$C$7:$E$388,3,0)</f>
        <v>A2</v>
      </c>
      <c r="AA216" s="494">
        <f>VLOOKUP(Z216,Sheet1!$B$2:$C$12,2,TRUE)</f>
        <v>9</v>
      </c>
      <c r="AB216" s="494" t="str">
        <f>VLOOKUP($E216,'T5'!$E$9:$AH$337,24,0)</f>
        <v>A3</v>
      </c>
      <c r="AC216" s="494">
        <f>VLOOKUP(AB216,Sheet1!$B$2:$C$12,2,TRUE)</f>
        <v>8</v>
      </c>
      <c r="AD216" s="494"/>
      <c r="AE216" s="494" t="e">
        <f>VLOOKUP(AD216,Sheet1!$B$2:$C$12,2,TRUE)</f>
        <v>#N/A</v>
      </c>
      <c r="AF216" s="592"/>
      <c r="AG216" s="709">
        <f>(I216+K216+M216+O216+Q216+S216+U216+W216+Y216+AA216+AC216)/11</f>
        <v>7.7272727272727275</v>
      </c>
      <c r="AH216" s="709" t="str">
        <f t="shared" si="38"/>
        <v>11A*</v>
      </c>
      <c r="AI216" s="709">
        <f t="shared" si="35"/>
        <v>0</v>
      </c>
      <c r="AJ216" s="683"/>
      <c r="AK216" s="494" t="str">
        <f t="shared" si="36"/>
        <v>Tốt</v>
      </c>
      <c r="AL216" s="494" t="str">
        <f>VLOOKUP($E216,'cac dv gui'!$C$6:$AD$36,25,0)</f>
        <v>Tốt</v>
      </c>
      <c r="AM216" s="494" t="str">
        <f>VLOOKUP($E216,'cac dv gui'!$C$6:$AD$36,26,0)</f>
        <v>Tốt</v>
      </c>
      <c r="AN216" s="675"/>
      <c r="AO216" s="494"/>
      <c r="AP216" s="675"/>
      <c r="AQ216" s="494" t="str">
        <f t="shared" si="37"/>
        <v>Tốt</v>
      </c>
      <c r="AR216" s="675"/>
      <c r="AS216" s="675"/>
      <c r="AT216" s="494"/>
      <c r="AU216" s="684" t="s">
        <v>392</v>
      </c>
    </row>
    <row r="217" spans="1:47" s="684" customFormat="1" ht="24.95" customHeight="1" x14ac:dyDescent="0.25">
      <c r="A217" s="512" t="s">
        <v>1458</v>
      </c>
      <c r="B217" s="512">
        <f>COUNTIF($F$5:F217,F217)</f>
        <v>1</v>
      </c>
      <c r="C217" s="513" t="s">
        <v>985</v>
      </c>
      <c r="D217" s="686" t="s">
        <v>149</v>
      </c>
      <c r="E217" s="599" t="s">
        <v>614</v>
      </c>
      <c r="F217" s="494" t="s">
        <v>1609</v>
      </c>
      <c r="G217" s="494" t="s">
        <v>974</v>
      </c>
      <c r="H217" s="494" t="str">
        <f>VLOOKUP(E217,'[16]Gui chi Quynh'!$C$7:$E$387,3,0)</f>
        <v>A1</v>
      </c>
      <c r="I217" s="494">
        <f>VLOOKUP(H217,Sheet1!$B$2:$C$12,2,TRUE)</f>
        <v>10</v>
      </c>
      <c r="J217" s="494" t="str">
        <f>VLOOKUP($E217,'[17]Gui chi Quynh'!$C$7:$E$387,3,0)</f>
        <v>A1</v>
      </c>
      <c r="K217" s="494">
        <f>VLOOKUP(J217,Sheet1!$B$2:$C$12,2,TRUE)</f>
        <v>10</v>
      </c>
      <c r="L217" s="494" t="str">
        <f>VLOOKUP(E217,'[18]Gui chi Quynh'!$C$7:$F$385,3,0)</f>
        <v>A1</v>
      </c>
      <c r="M217" s="494">
        <f>VLOOKUP(L217,Sheet1!$B$2:$C$12,2,TRUE)</f>
        <v>10</v>
      </c>
      <c r="N217" s="494" t="str">
        <f>VLOOKUP(E217,'[19]Gui chi Quynh'!$C$7:$E$391,3,0)</f>
        <v>A1</v>
      </c>
      <c r="O217" s="494">
        <f>VLOOKUP(N217,Sheet1!$B$2:$C$12,2,TRUE)</f>
        <v>10</v>
      </c>
      <c r="P217" s="494" t="str">
        <f>VLOOKUP(E217,'[20]Gui chi Quynh'!$C$7:$E$391,3,0)</f>
        <v>A1</v>
      </c>
      <c r="Q217" s="494">
        <f>VLOOKUP(P217,Sheet1!$B$2:$C$12,2,TRUE)</f>
        <v>10</v>
      </c>
      <c r="R217" s="494" t="str">
        <f>VLOOKUP($E217,'[21]Gui chi Quynh'!$C$7:$E$390,3,0)</f>
        <v>A1</v>
      </c>
      <c r="S217" s="494">
        <f>VLOOKUP(R217,Sheet1!$B$2:$C$12,2,TRUE)</f>
        <v>10</v>
      </c>
      <c r="T217" s="494" t="str">
        <f>VLOOKUP($E217,'[22]Gui chi Quynh'!$C$7:$E$390,3,0)</f>
        <v>A1</v>
      </c>
      <c r="U217" s="494">
        <f>VLOOKUP(T217,Sheet1!$B$2:$C$12,2,TRUE)</f>
        <v>10</v>
      </c>
      <c r="V217" s="494" t="str">
        <f>VLOOKUP($E217,'[23]Gui chi Quynh'!$C$7:$E$389,3,0)</f>
        <v>A1</v>
      </c>
      <c r="W217" s="494">
        <f>VLOOKUP(V217,Sheet1!$B$2:$C$12,2,TRUE)</f>
        <v>10</v>
      </c>
      <c r="X217" s="494" t="str">
        <f>VLOOKUP($E217,'[24]Gui chi Quynh'!$C$7:$E$389,3,0)</f>
        <v>A1</v>
      </c>
      <c r="Y217" s="494">
        <f>VLOOKUP(X217,Sheet1!$B$2:$C$12,2,TRUE)</f>
        <v>10</v>
      </c>
      <c r="Z217" s="494" t="str">
        <f>VLOOKUP($E217,'[25]Gui chi Quynh'!$C$7:$E$388,3,0)</f>
        <v>A1</v>
      </c>
      <c r="AA217" s="494">
        <f>VLOOKUP(Z217,Sheet1!$B$2:$C$12,2,TRUE)</f>
        <v>10</v>
      </c>
      <c r="AB217" s="494" t="str">
        <f>VLOOKUP($E217,'T5'!$E$9:$AH$337,24,0)</f>
        <v>A1</v>
      </c>
      <c r="AC217" s="494">
        <f>VLOOKUP(AB217,Sheet1!$B$2:$C$12,2,TRUE)</f>
        <v>10</v>
      </c>
      <c r="AD217" s="494"/>
      <c r="AE217" s="494" t="e">
        <f>VLOOKUP(AD217,Sheet1!$B$2:$C$12,2,TRUE)</f>
        <v>#N/A</v>
      </c>
      <c r="AF217" s="592" t="str">
        <f>VLOOKUP($E217,'[26]Tong hop ket qua'!$E$19:$M$219,9,0)</f>
        <v>Xuất sắc</v>
      </c>
      <c r="AG217" s="709">
        <f>ROUND(AVERAGE($H217:$AC217),1)</f>
        <v>10</v>
      </c>
      <c r="AH217" s="709" t="str">
        <f t="shared" si="38"/>
        <v>11A*</v>
      </c>
      <c r="AI217" s="709">
        <f t="shared" si="35"/>
        <v>0</v>
      </c>
      <c r="AJ217" s="683"/>
      <c r="AK217" s="494" t="str">
        <f t="shared" si="36"/>
        <v>Xuất sắc</v>
      </c>
      <c r="AL217" s="494" t="str">
        <f>VLOOKUP($E217,'cac dv gui'!$C$200:$AD$225,25,0)</f>
        <v>Xuất sắc</v>
      </c>
      <c r="AM217" s="494" t="str">
        <f>VLOOKUP($E217,'cac dv gui'!$C$200:$AD$225,26,0)</f>
        <v>Xuất sắc</v>
      </c>
      <c r="AN217" s="675"/>
      <c r="AO217" s="494" t="s">
        <v>1130</v>
      </c>
      <c r="AP217" s="675"/>
      <c r="AQ217" s="494" t="str">
        <f t="shared" si="37"/>
        <v>Xuất sắc</v>
      </c>
      <c r="AR217" s="675"/>
      <c r="AS217" s="675"/>
      <c r="AT217" s="494"/>
      <c r="AU217" s="684" t="s">
        <v>390</v>
      </c>
    </row>
    <row r="218" spans="1:47" s="684" customFormat="1" ht="24.95" customHeight="1" x14ac:dyDescent="0.25">
      <c r="A218" s="512" t="s">
        <v>1459</v>
      </c>
      <c r="B218" s="512">
        <f>COUNTIF($F$5:F218,F218)</f>
        <v>2</v>
      </c>
      <c r="C218" s="513" t="s">
        <v>984</v>
      </c>
      <c r="D218" s="686" t="s">
        <v>150</v>
      </c>
      <c r="E218" s="599" t="s">
        <v>615</v>
      </c>
      <c r="F218" s="494" t="s">
        <v>1609</v>
      </c>
      <c r="G218" s="518" t="s">
        <v>974</v>
      </c>
      <c r="H218" s="494" t="str">
        <f>VLOOKUP(E218,'[16]Gui chi Quynh'!$C$7:$E$387,3,0)</f>
        <v>A3</v>
      </c>
      <c r="I218" s="494">
        <f>VLOOKUP(H218,Sheet1!$B$2:$C$12,2,TRUE)</f>
        <v>8</v>
      </c>
      <c r="J218" s="494" t="str">
        <f>VLOOKUP($E218,'[17]Gui chi Quynh'!$C$7:$E$387,3,0)</f>
        <v>A2</v>
      </c>
      <c r="K218" s="494">
        <f>VLOOKUP(J218,Sheet1!$B$2:$C$12,2,TRUE)</f>
        <v>9</v>
      </c>
      <c r="L218" s="494" t="str">
        <f>VLOOKUP(E218,'[18]Gui chi Quynh'!$C$7:$F$385,3,0)</f>
        <v>A3</v>
      </c>
      <c r="M218" s="494">
        <f>VLOOKUP(L218,Sheet1!$B$2:$C$12,2,TRUE)</f>
        <v>8</v>
      </c>
      <c r="N218" s="494" t="str">
        <f>VLOOKUP(E218,'[19]Gui chi Quynh'!$C$7:$E$391,3,0)</f>
        <v>A2</v>
      </c>
      <c r="O218" s="494">
        <f>VLOOKUP(N218,Sheet1!$B$2:$C$12,2,TRUE)</f>
        <v>9</v>
      </c>
      <c r="P218" s="494" t="str">
        <f>VLOOKUP(E218,'[20]Gui chi Quynh'!$C$7:$E$391,3,0)</f>
        <v>A2</v>
      </c>
      <c r="Q218" s="494">
        <f>VLOOKUP(P218,Sheet1!$B$2:$C$12,2,TRUE)</f>
        <v>9</v>
      </c>
      <c r="R218" s="494" t="str">
        <f>VLOOKUP($E218,'[21]Gui chi Quynh'!$C$7:$E$390,3,0)</f>
        <v>A2</v>
      </c>
      <c r="S218" s="494">
        <f>VLOOKUP(R218,Sheet1!$B$2:$C$12,2,TRUE)</f>
        <v>9</v>
      </c>
      <c r="T218" s="494" t="str">
        <f>VLOOKUP($E218,'[22]Gui chi Quynh'!$C$7:$E$390,3,0)</f>
        <v>A3</v>
      </c>
      <c r="U218" s="494">
        <f>VLOOKUP(T218,Sheet1!$B$2:$C$12,2,TRUE)</f>
        <v>8</v>
      </c>
      <c r="V218" s="494" t="str">
        <f>VLOOKUP($E218,'[23]Gui chi Quynh'!$C$7:$E$389,3,0)</f>
        <v>A3</v>
      </c>
      <c r="W218" s="494">
        <f>VLOOKUP(V218,Sheet1!$B$2:$C$12,2,TRUE)</f>
        <v>8</v>
      </c>
      <c r="X218" s="494" t="str">
        <f>VLOOKUP($E218,'[24]Gui chi Quynh'!$C$7:$E$389,3,0)</f>
        <v>A3</v>
      </c>
      <c r="Y218" s="494">
        <f>VLOOKUP(X218,Sheet1!$B$2:$C$12,2,TRUE)</f>
        <v>8</v>
      </c>
      <c r="Z218" s="494" t="str">
        <f>VLOOKUP($E218,'[25]Gui chi Quynh'!$C$7:$E$388,3,0)</f>
        <v>A3</v>
      </c>
      <c r="AA218" s="494">
        <f>VLOOKUP(Z218,Sheet1!$B$2:$C$12,2,TRUE)</f>
        <v>8</v>
      </c>
      <c r="AB218" s="494" t="str">
        <f>VLOOKUP($E218,'T5'!$E$9:$AH$337,24,0)</f>
        <v>A4</v>
      </c>
      <c r="AC218" s="494">
        <f>VLOOKUP(AB218,Sheet1!$B$2:$C$12,2,TRUE)</f>
        <v>7</v>
      </c>
      <c r="AD218" s="494"/>
      <c r="AE218" s="494" t="e">
        <f>VLOOKUP(AD218,Sheet1!$B$2:$C$12,2,TRUE)</f>
        <v>#N/A</v>
      </c>
      <c r="AF218" s="592" t="str">
        <f>VLOOKUP($E218,'[26]Tong hop ket qua'!$E$19:$M$219,9,0)</f>
        <v>Tốt</v>
      </c>
      <c r="AG218" s="804">
        <f t="shared" ref="AG218:AG241" si="39">(I218+K218+M218+O218+Q218+S218+U218+W218+Y218+AA218+AC218)/11</f>
        <v>8.2727272727272734</v>
      </c>
      <c r="AH218" s="709" t="str">
        <f t="shared" si="38"/>
        <v>11A*</v>
      </c>
      <c r="AI218" s="709">
        <f t="shared" si="35"/>
        <v>0</v>
      </c>
      <c r="AJ218" s="683"/>
      <c r="AK218" s="494" t="str">
        <f t="shared" si="36"/>
        <v>Xuất sắc</v>
      </c>
      <c r="AL218" s="494" t="str">
        <f>VLOOKUP($E218,'cac dv gui'!$C$200:$AD$225,25,0)</f>
        <v>Xuất sắc</v>
      </c>
      <c r="AM218" s="494" t="str">
        <f>VLOOKUP($E218,'cac dv gui'!$C$200:$AD$225,26,0)</f>
        <v>Xuất sắc</v>
      </c>
      <c r="AN218" s="675"/>
      <c r="AO218" s="494" t="s">
        <v>1130</v>
      </c>
      <c r="AP218" s="675"/>
      <c r="AQ218" s="494" t="str">
        <f t="shared" si="37"/>
        <v>Xuất sắc</v>
      </c>
      <c r="AR218" s="675"/>
      <c r="AS218" s="675"/>
      <c r="AT218" s="494"/>
      <c r="AU218" s="684" t="s">
        <v>392</v>
      </c>
    </row>
    <row r="219" spans="1:47" s="684" customFormat="1" ht="24.95" customHeight="1" x14ac:dyDescent="0.25">
      <c r="A219" s="512" t="s">
        <v>1460</v>
      </c>
      <c r="B219" s="512">
        <f>COUNTIF($F$5:F219,F219)</f>
        <v>3</v>
      </c>
      <c r="C219" s="513" t="s">
        <v>985</v>
      </c>
      <c r="D219" s="686" t="s">
        <v>151</v>
      </c>
      <c r="E219" s="599" t="s">
        <v>616</v>
      </c>
      <c r="F219" s="494" t="s">
        <v>1609</v>
      </c>
      <c r="G219" s="518" t="s">
        <v>974</v>
      </c>
      <c r="H219" s="494" t="str">
        <f>VLOOKUP(E219,'[16]Gui chi Quynh'!$C$7:$E$387,3,0)</f>
        <v>A3</v>
      </c>
      <c r="I219" s="494">
        <f>VLOOKUP(H219,Sheet1!$B$2:$C$12,2,TRUE)</f>
        <v>8</v>
      </c>
      <c r="J219" s="494" t="str">
        <f>VLOOKUP($E219,'[17]Gui chi Quynh'!$C$7:$E$387,3,0)</f>
        <v>A4</v>
      </c>
      <c r="K219" s="494">
        <f>VLOOKUP(J219,Sheet1!$B$2:$C$12,2,TRUE)</f>
        <v>7</v>
      </c>
      <c r="L219" s="494" t="str">
        <f>VLOOKUP(E219,'[18]Gui chi Quynh'!$C$7:$F$385,3,0)</f>
        <v>A3</v>
      </c>
      <c r="M219" s="494">
        <f>VLOOKUP(L219,Sheet1!$B$2:$C$12,2,TRUE)</f>
        <v>8</v>
      </c>
      <c r="N219" s="494" t="str">
        <f>VLOOKUP(E219,'[19]Gui chi Quynh'!$C$7:$E$391,3,0)</f>
        <v>A1</v>
      </c>
      <c r="O219" s="494">
        <f>VLOOKUP(N219,Sheet1!$B$2:$C$12,2,TRUE)</f>
        <v>10</v>
      </c>
      <c r="P219" s="494" t="str">
        <f>VLOOKUP(E219,'[20]Gui chi Quynh'!$C$7:$E$391,3,0)</f>
        <v>A3</v>
      </c>
      <c r="Q219" s="494">
        <f>VLOOKUP(P219,Sheet1!$B$2:$C$12,2,TRUE)</f>
        <v>8</v>
      </c>
      <c r="R219" s="494" t="str">
        <f>VLOOKUP($E219,'[21]Gui chi Quynh'!$C$7:$E$390,3,0)</f>
        <v>A3</v>
      </c>
      <c r="S219" s="494">
        <f>VLOOKUP(R219,Sheet1!$B$2:$C$12,2,TRUE)</f>
        <v>8</v>
      </c>
      <c r="T219" s="494" t="str">
        <f>VLOOKUP($E219,'[22]Gui chi Quynh'!$C$7:$E$390,3,0)</f>
        <v>A3</v>
      </c>
      <c r="U219" s="494">
        <f>VLOOKUP(T219,Sheet1!$B$2:$C$12,2,TRUE)</f>
        <v>8</v>
      </c>
      <c r="V219" s="494" t="str">
        <f>VLOOKUP($E219,'[23]Gui chi Quynh'!$C$7:$E$389,3,0)</f>
        <v>A3</v>
      </c>
      <c r="W219" s="494">
        <f>VLOOKUP(V219,Sheet1!$B$2:$C$12,2,TRUE)</f>
        <v>8</v>
      </c>
      <c r="X219" s="494" t="str">
        <f>VLOOKUP($E219,'[24]Gui chi Quynh'!$C$7:$E$389,3,0)</f>
        <v>A3</v>
      </c>
      <c r="Y219" s="494">
        <f>VLOOKUP(X219,Sheet1!$B$2:$C$12,2,TRUE)</f>
        <v>8</v>
      </c>
      <c r="Z219" s="494" t="str">
        <f>VLOOKUP($E219,'[25]Gui chi Quynh'!$C$7:$E$388,3,0)</f>
        <v>A3</v>
      </c>
      <c r="AA219" s="494">
        <f>VLOOKUP(Z219,Sheet1!$B$2:$C$12,2,TRUE)</f>
        <v>8</v>
      </c>
      <c r="AB219" s="494" t="str">
        <f>VLOOKUP($E219,'T5'!$E$9:$AH$337,24,0)</f>
        <v>A4</v>
      </c>
      <c r="AC219" s="494">
        <f>VLOOKUP(AB219,Sheet1!$B$2:$C$12,2,TRUE)</f>
        <v>7</v>
      </c>
      <c r="AD219" s="494"/>
      <c r="AE219" s="494" t="e">
        <f>VLOOKUP(AD219,Sheet1!$B$2:$C$12,2,TRUE)</f>
        <v>#N/A</v>
      </c>
      <c r="AF219" s="592" t="str">
        <f>VLOOKUP($E219,'[26]Tong hop ket qua'!$E$19:$M$219,9,0)</f>
        <v>Tốt</v>
      </c>
      <c r="AG219" s="709">
        <f t="shared" si="39"/>
        <v>8</v>
      </c>
      <c r="AH219" s="709" t="str">
        <f t="shared" si="38"/>
        <v>11A*</v>
      </c>
      <c r="AI219" s="709">
        <f t="shared" si="35"/>
        <v>0</v>
      </c>
      <c r="AJ219" s="683"/>
      <c r="AK219" s="494" t="str">
        <f t="shared" si="36"/>
        <v>Xuất sắc</v>
      </c>
      <c r="AL219" s="494" t="str">
        <f>VLOOKUP($E219,'cac dv gui'!$C$200:$AD$225,25,0)</f>
        <v>Xuất sắc</v>
      </c>
      <c r="AM219" s="494" t="str">
        <f>VLOOKUP($E219,'cac dv gui'!$C$200:$AD$225,26,0)</f>
        <v>Xuất sắc</v>
      </c>
      <c r="AN219" s="675"/>
      <c r="AO219" s="494"/>
      <c r="AP219" s="675"/>
      <c r="AQ219" s="494" t="str">
        <f t="shared" si="37"/>
        <v>Xuất sắc</v>
      </c>
      <c r="AR219" s="675"/>
      <c r="AS219" s="675"/>
      <c r="AT219" s="494"/>
      <c r="AU219" s="684" t="s">
        <v>393</v>
      </c>
    </row>
    <row r="220" spans="1:47" s="684" customFormat="1" ht="24.95" customHeight="1" x14ac:dyDescent="0.25">
      <c r="A220" s="512" t="s">
        <v>1461</v>
      </c>
      <c r="B220" s="512">
        <f>COUNTIF($F$5:F220,F220)</f>
        <v>4</v>
      </c>
      <c r="C220" s="513" t="s">
        <v>984</v>
      </c>
      <c r="D220" s="594" t="s">
        <v>307</v>
      </c>
      <c r="E220" s="599" t="s">
        <v>631</v>
      </c>
      <c r="F220" s="494" t="s">
        <v>1609</v>
      </c>
      <c r="G220" s="518" t="s">
        <v>974</v>
      </c>
      <c r="H220" s="494" t="str">
        <f>VLOOKUP(E220,'[16]Gui chi Quynh'!$C$7:$E$387,3,0)</f>
        <v>A3</v>
      </c>
      <c r="I220" s="494">
        <f>VLOOKUP(H220,Sheet1!$B$2:$C$12,2,TRUE)</f>
        <v>8</v>
      </c>
      <c r="J220" s="494" t="str">
        <f>VLOOKUP($E220,'[17]Gui chi Quynh'!$C$7:$E$387,3,0)</f>
        <v>A4</v>
      </c>
      <c r="K220" s="494">
        <f>VLOOKUP(J220,Sheet1!$B$2:$C$12,2,TRUE)</f>
        <v>7</v>
      </c>
      <c r="L220" s="494" t="str">
        <f>VLOOKUP(E220,'[18]Gui chi Quynh'!$C$7:$F$385,3,0)</f>
        <v>A3</v>
      </c>
      <c r="M220" s="494">
        <f>VLOOKUP(L220,Sheet1!$B$2:$C$12,2,TRUE)</f>
        <v>8</v>
      </c>
      <c r="N220" s="494" t="str">
        <f>VLOOKUP(E220,'[19]Gui chi Quynh'!$C$7:$E$391,3,0)</f>
        <v>A1</v>
      </c>
      <c r="O220" s="494">
        <f>VLOOKUP(N220,Sheet1!$B$2:$C$12,2,TRUE)</f>
        <v>10</v>
      </c>
      <c r="P220" s="494" t="str">
        <f>VLOOKUP(E220,'[20]Gui chi Quynh'!$C$7:$E$391,3,0)</f>
        <v>A1</v>
      </c>
      <c r="Q220" s="494">
        <f>VLOOKUP(P220,Sheet1!$B$2:$C$12,2,TRUE)</f>
        <v>10</v>
      </c>
      <c r="R220" s="494" t="str">
        <f>VLOOKUP($E220,'[21]Gui chi Quynh'!$C$7:$E$390,3,0)</f>
        <v>A3</v>
      </c>
      <c r="S220" s="494">
        <f>VLOOKUP(R220,Sheet1!$B$2:$C$12,2,TRUE)</f>
        <v>8</v>
      </c>
      <c r="T220" s="494" t="str">
        <f>VLOOKUP($E220,'[22]Gui chi Quynh'!$C$7:$E$390,3,0)</f>
        <v>A4</v>
      </c>
      <c r="U220" s="494">
        <f>VLOOKUP(T220,Sheet1!$B$2:$C$12,2,TRUE)</f>
        <v>7</v>
      </c>
      <c r="V220" s="494" t="str">
        <f>VLOOKUP($E220,'[23]Gui chi Quynh'!$C$7:$E$389,3,0)</f>
        <v>A4</v>
      </c>
      <c r="W220" s="494">
        <f>VLOOKUP(V220,Sheet1!$B$2:$C$12,2,TRUE)</f>
        <v>7</v>
      </c>
      <c r="X220" s="494" t="str">
        <f>VLOOKUP($E220,'[24]Gui chi Quynh'!$C$7:$E$389,3,0)</f>
        <v>A2</v>
      </c>
      <c r="Y220" s="494">
        <f>VLOOKUP(X220,Sheet1!$B$2:$C$12,2,TRUE)</f>
        <v>9</v>
      </c>
      <c r="Z220" s="494" t="str">
        <f>VLOOKUP($E220,'[25]Gui chi Quynh'!$C$7:$E$388,3,0)</f>
        <v>A3</v>
      </c>
      <c r="AA220" s="494">
        <f>VLOOKUP(Z220,Sheet1!$B$2:$C$12,2,TRUE)</f>
        <v>8</v>
      </c>
      <c r="AB220" s="494" t="str">
        <f>VLOOKUP($E220,'T5'!$E$9:$AH$337,24,0)</f>
        <v>A4</v>
      </c>
      <c r="AC220" s="494">
        <f>VLOOKUP(AB220,Sheet1!$B$2:$C$12,2,TRUE)</f>
        <v>7</v>
      </c>
      <c r="AD220" s="494"/>
      <c r="AE220" s="494" t="e">
        <f>VLOOKUP(AD220,Sheet1!$B$2:$C$12,2,TRUE)</f>
        <v>#N/A</v>
      </c>
      <c r="AF220" s="592" t="str">
        <f>VLOOKUP($E220,'[26]Tong hop ket qua'!$E$19:$M$219,9,0)</f>
        <v>Khá</v>
      </c>
      <c r="AG220" s="709">
        <f t="shared" si="39"/>
        <v>8.0909090909090917</v>
      </c>
      <c r="AH220" s="709" t="str">
        <f t="shared" si="38"/>
        <v>11A*</v>
      </c>
      <c r="AI220" s="709">
        <f t="shared" si="35"/>
        <v>0</v>
      </c>
      <c r="AJ220" s="683"/>
      <c r="AK220" s="494" t="str">
        <f t="shared" si="36"/>
        <v>Xuất sắc</v>
      </c>
      <c r="AL220" s="494" t="str">
        <f>VLOOKUP($E220,'cac dv gui'!$C$200:$AD$225,25,0)</f>
        <v>Xuất sắc</v>
      </c>
      <c r="AM220" s="494" t="str">
        <f>VLOOKUP($E220,'cac dv gui'!$C$200:$AD$225,26,0)</f>
        <v>Xuất sắc</v>
      </c>
      <c r="AN220" s="675"/>
      <c r="AO220" s="494"/>
      <c r="AP220" s="675"/>
      <c r="AQ220" s="494" t="str">
        <f t="shared" si="37"/>
        <v>Xuất sắc</v>
      </c>
      <c r="AR220" s="675"/>
      <c r="AS220" s="675"/>
      <c r="AT220" s="494"/>
      <c r="AU220" s="684" t="s">
        <v>393</v>
      </c>
    </row>
    <row r="221" spans="1:47" s="684" customFormat="1" ht="24.95" customHeight="1" x14ac:dyDescent="0.25">
      <c r="A221" s="512" t="s">
        <v>1462</v>
      </c>
      <c r="B221" s="512">
        <f>COUNTIF($F$5:F221,F221)</f>
        <v>5</v>
      </c>
      <c r="C221" s="513" t="s">
        <v>984</v>
      </c>
      <c r="D221" s="594" t="s">
        <v>347</v>
      </c>
      <c r="E221" s="599" t="s">
        <v>634</v>
      </c>
      <c r="F221" s="494" t="s">
        <v>1609</v>
      </c>
      <c r="G221" s="518" t="s">
        <v>974</v>
      </c>
      <c r="H221" s="494" t="str">
        <f>VLOOKUP(E221,'[16]Gui chi Quynh'!$C$7:$E$387,3,0)</f>
        <v>A2</v>
      </c>
      <c r="I221" s="494">
        <f>VLOOKUP(H221,Sheet1!$B$2:$C$12,2,TRUE)</f>
        <v>9</v>
      </c>
      <c r="J221" s="494" t="str">
        <f>VLOOKUP($E221,'[17]Gui chi Quynh'!$C$7:$E$387,3,0)</f>
        <v>A4</v>
      </c>
      <c r="K221" s="494">
        <f>VLOOKUP(J221,Sheet1!$B$2:$C$12,2,TRUE)</f>
        <v>7</v>
      </c>
      <c r="L221" s="494" t="str">
        <f>VLOOKUP(E221,'[18]Gui chi Quynh'!$C$7:$F$385,3,0)</f>
        <v>A3</v>
      </c>
      <c r="M221" s="494">
        <f>VLOOKUP(L221,Sheet1!$B$2:$C$12,2,TRUE)</f>
        <v>8</v>
      </c>
      <c r="N221" s="494" t="str">
        <f>VLOOKUP(E221,'[19]Gui chi Quynh'!$C$7:$E$391,3,0)</f>
        <v>A1</v>
      </c>
      <c r="O221" s="494">
        <f>VLOOKUP(N221,Sheet1!$B$2:$C$12,2,TRUE)</f>
        <v>10</v>
      </c>
      <c r="P221" s="494" t="str">
        <f>VLOOKUP(E221,'[20]Gui chi Quynh'!$C$7:$E$391,3,0)</f>
        <v>A1</v>
      </c>
      <c r="Q221" s="494">
        <f>VLOOKUP(P221,Sheet1!$B$2:$C$12,2,TRUE)</f>
        <v>10</v>
      </c>
      <c r="R221" s="494" t="str">
        <f>VLOOKUP($E221,'[21]Gui chi Quynh'!$C$7:$E$390,3,0)</f>
        <v>A1</v>
      </c>
      <c r="S221" s="494">
        <f>VLOOKUP(R221,Sheet1!$B$2:$C$12,2,TRUE)</f>
        <v>10</v>
      </c>
      <c r="T221" s="494" t="str">
        <f>VLOOKUP($E221,'[22]Gui chi Quynh'!$C$7:$E$390,3,0)</f>
        <v>A4</v>
      </c>
      <c r="U221" s="494">
        <f>VLOOKUP(T221,Sheet1!$B$2:$C$12,2,TRUE)</f>
        <v>7</v>
      </c>
      <c r="V221" s="494" t="str">
        <f>VLOOKUP($E221,'[23]Gui chi Quynh'!$C$7:$E$389,3,0)</f>
        <v>A4</v>
      </c>
      <c r="W221" s="494">
        <f>VLOOKUP(V221,Sheet1!$B$2:$C$12,2,TRUE)</f>
        <v>7</v>
      </c>
      <c r="X221" s="494" t="str">
        <f>VLOOKUP($E221,'[24]Gui chi Quynh'!$C$7:$E$389,3,0)</f>
        <v>A4</v>
      </c>
      <c r="Y221" s="494">
        <f>VLOOKUP(X221,Sheet1!$B$2:$C$12,2,TRUE)</f>
        <v>7</v>
      </c>
      <c r="Z221" s="494" t="str">
        <f>VLOOKUP($E221,'[25]Gui chi Quynh'!$C$7:$E$388,3,0)</f>
        <v>A4</v>
      </c>
      <c r="AA221" s="494">
        <f>VLOOKUP(Z221,Sheet1!$B$2:$C$12,2,TRUE)</f>
        <v>7</v>
      </c>
      <c r="AB221" s="494" t="str">
        <f>VLOOKUP($E221,'T5'!$E$9:$AH$337,24,0)</f>
        <v>A4</v>
      </c>
      <c r="AC221" s="494">
        <f>VLOOKUP(AB221,Sheet1!$B$2:$C$12,2,TRUE)</f>
        <v>7</v>
      </c>
      <c r="AD221" s="494"/>
      <c r="AE221" s="494" t="e">
        <f>VLOOKUP(AD221,Sheet1!$B$2:$C$12,2,TRUE)</f>
        <v>#N/A</v>
      </c>
      <c r="AF221" s="592" t="str">
        <f>VLOOKUP($E221,'[26]Tong hop ket qua'!$E$19:$M$219,9,0)</f>
        <v>Khá</v>
      </c>
      <c r="AG221" s="709">
        <f t="shared" si="39"/>
        <v>8.0909090909090917</v>
      </c>
      <c r="AH221" s="709" t="str">
        <f t="shared" si="38"/>
        <v>11A*</v>
      </c>
      <c r="AI221" s="709">
        <f t="shared" si="35"/>
        <v>0</v>
      </c>
      <c r="AJ221" s="683"/>
      <c r="AK221" s="494" t="str">
        <f t="shared" si="36"/>
        <v>Xuất sắc</v>
      </c>
      <c r="AL221" s="494" t="str">
        <f>VLOOKUP($E221,'cac dv gui'!$C$200:$AD$225,25,0)</f>
        <v>Tốt</v>
      </c>
      <c r="AM221" s="494" t="str">
        <f>VLOOKUP($E221,'cac dv gui'!$C$200:$AD$225,26,0)</f>
        <v>Xuất sắc</v>
      </c>
      <c r="AN221" s="675"/>
      <c r="AO221" s="494"/>
      <c r="AP221" s="675"/>
      <c r="AQ221" s="494" t="str">
        <f t="shared" si="37"/>
        <v>Xuất sắc</v>
      </c>
      <c r="AR221" s="675"/>
      <c r="AS221" s="675"/>
      <c r="AT221" s="494"/>
      <c r="AU221" s="684" t="s">
        <v>393</v>
      </c>
    </row>
    <row r="222" spans="1:47" s="684" customFormat="1" ht="24.95" customHeight="1" x14ac:dyDescent="0.25">
      <c r="A222" s="512" t="s">
        <v>1463</v>
      </c>
      <c r="B222" s="512">
        <f>COUNTIF($F$5:F222,F222)</f>
        <v>6</v>
      </c>
      <c r="C222" s="513" t="s">
        <v>985</v>
      </c>
      <c r="D222" s="594" t="s">
        <v>356</v>
      </c>
      <c r="E222" s="599" t="s">
        <v>635</v>
      </c>
      <c r="F222" s="494" t="s">
        <v>1609</v>
      </c>
      <c r="G222" s="518" t="s">
        <v>975</v>
      </c>
      <c r="H222" s="494" t="str">
        <f>VLOOKUP(E222,'[16]Gui chi Quynh'!$C$7:$E$387,3,0)</f>
        <v>A1</v>
      </c>
      <c r="I222" s="494">
        <f>VLOOKUP(H222,Sheet1!$B$2:$C$12,2,TRUE)</f>
        <v>10</v>
      </c>
      <c r="J222" s="494" t="str">
        <f>VLOOKUP($E222,'[17]Gui chi Quynh'!$C$7:$E$387,3,0)</f>
        <v>A1</v>
      </c>
      <c r="K222" s="494">
        <f>VLOOKUP(J222,Sheet1!$B$2:$C$12,2,TRUE)</f>
        <v>10</v>
      </c>
      <c r="L222" s="494" t="str">
        <f>VLOOKUP(E222,'[18]Gui chi Quynh'!$C$7:$F$385,3,0)</f>
        <v>A1</v>
      </c>
      <c r="M222" s="494">
        <f>VLOOKUP(L222,Sheet1!$B$2:$C$12,2,TRUE)</f>
        <v>10</v>
      </c>
      <c r="N222" s="494" t="str">
        <f>VLOOKUP(E222,'[19]Gui chi Quynh'!$C$7:$E$391,3,0)</f>
        <v>A1</v>
      </c>
      <c r="O222" s="494">
        <f>VLOOKUP(N222,Sheet1!$B$2:$C$12,2,TRUE)</f>
        <v>10</v>
      </c>
      <c r="P222" s="494" t="str">
        <f>VLOOKUP(E222,'[20]Gui chi Quynh'!$C$7:$E$391,3,0)</f>
        <v>A1</v>
      </c>
      <c r="Q222" s="494">
        <f>VLOOKUP(P222,Sheet1!$B$2:$C$12,2,TRUE)</f>
        <v>10</v>
      </c>
      <c r="R222" s="494" t="str">
        <f>VLOOKUP($E222,'[21]Gui chi Quynh'!$C$7:$E$390,3,0)</f>
        <v>A1</v>
      </c>
      <c r="S222" s="494">
        <f>VLOOKUP(R222,Sheet1!$B$2:$C$12,2,TRUE)</f>
        <v>10</v>
      </c>
      <c r="T222" s="494" t="str">
        <f>VLOOKUP($E222,'[22]Gui chi Quynh'!$C$7:$E$390,3,0)</f>
        <v>A1</v>
      </c>
      <c r="U222" s="494">
        <f>VLOOKUP(T222,Sheet1!$B$2:$C$12,2,TRUE)</f>
        <v>10</v>
      </c>
      <c r="V222" s="494" t="str">
        <f>VLOOKUP($E222,'[23]Gui chi Quynh'!$C$7:$E$389,3,0)</f>
        <v>A1</v>
      </c>
      <c r="W222" s="494">
        <f>VLOOKUP(V222,Sheet1!$B$2:$C$12,2,TRUE)</f>
        <v>10</v>
      </c>
      <c r="X222" s="494" t="str">
        <f>VLOOKUP($E222,'[24]Gui chi Quynh'!$C$7:$E$389,3,0)</f>
        <v>A1</v>
      </c>
      <c r="Y222" s="494">
        <f>VLOOKUP(X222,Sheet1!$B$2:$C$12,2,TRUE)</f>
        <v>10</v>
      </c>
      <c r="Z222" s="494" t="str">
        <f>VLOOKUP($E222,'[25]Gui chi Quynh'!$C$7:$E$388,3,0)</f>
        <v>A1</v>
      </c>
      <c r="AA222" s="494">
        <f>VLOOKUP(Z222,Sheet1!$B$2:$C$12,2,TRUE)</f>
        <v>10</v>
      </c>
      <c r="AB222" s="494" t="str">
        <f>VLOOKUP($E222,'T5'!$E$9:$AH$337,24,0)</f>
        <v>A1</v>
      </c>
      <c r="AC222" s="494">
        <f>VLOOKUP(AB222,Sheet1!$B$2:$C$12,2,TRUE)</f>
        <v>10</v>
      </c>
      <c r="AD222" s="494"/>
      <c r="AE222" s="494" t="e">
        <f>VLOOKUP(AD222,Sheet1!$B$2:$C$12,2,TRUE)</f>
        <v>#N/A</v>
      </c>
      <c r="AF222" s="592" t="str">
        <f>VLOOKUP($E222,'[26]Tong hop ket qua'!$E$19:$M$219,9,0)</f>
        <v>Xuất sắc</v>
      </c>
      <c r="AG222" s="709">
        <f t="shared" si="39"/>
        <v>10</v>
      </c>
      <c r="AH222" s="709" t="str">
        <f t="shared" si="38"/>
        <v>11A*</v>
      </c>
      <c r="AI222" s="709">
        <f t="shared" si="35"/>
        <v>0</v>
      </c>
      <c r="AJ222" s="683"/>
      <c r="AK222" s="494" t="str">
        <f t="shared" si="36"/>
        <v>Xuất sắc</v>
      </c>
      <c r="AL222" s="494" t="str">
        <f>VLOOKUP($E222,'cac dv gui'!$C$200:$AD$225,25,0)</f>
        <v>Xuất sắc</v>
      </c>
      <c r="AM222" s="494" t="str">
        <f>VLOOKUP($E222,'cac dv gui'!$C$200:$AD$225,26,0)</f>
        <v>Xuất sắc</v>
      </c>
      <c r="AN222" s="675"/>
      <c r="AO222" s="494"/>
      <c r="AP222" s="675"/>
      <c r="AQ222" s="494" t="str">
        <f t="shared" si="37"/>
        <v>Xuất sắc</v>
      </c>
      <c r="AR222" s="675"/>
      <c r="AS222" s="675"/>
      <c r="AT222" s="494"/>
      <c r="AU222" s="684" t="s">
        <v>390</v>
      </c>
    </row>
    <row r="223" spans="1:47" s="684" customFormat="1" ht="24.95" customHeight="1" x14ac:dyDescent="0.25">
      <c r="A223" s="512" t="s">
        <v>1464</v>
      </c>
      <c r="B223" s="512">
        <f>COUNTIF($F$5:F223,F223)</f>
        <v>7</v>
      </c>
      <c r="C223" s="513" t="s">
        <v>985</v>
      </c>
      <c r="D223" s="686" t="s">
        <v>162</v>
      </c>
      <c r="E223" s="599" t="s">
        <v>617</v>
      </c>
      <c r="F223" s="518" t="s">
        <v>1609</v>
      </c>
      <c r="G223" s="518" t="s">
        <v>974</v>
      </c>
      <c r="H223" s="494" t="str">
        <f>VLOOKUP(E223,'[16]Gui chi Quynh'!$C$7:$E$387,3,0)</f>
        <v>A3</v>
      </c>
      <c r="I223" s="494">
        <f>VLOOKUP(H223,Sheet1!$B$2:$C$12,2,TRUE)</f>
        <v>8</v>
      </c>
      <c r="J223" s="494" t="str">
        <f>VLOOKUP($E223,'[17]Gui chi Quynh'!$C$7:$E$387,3,0)</f>
        <v>A4</v>
      </c>
      <c r="K223" s="494">
        <f>VLOOKUP(J223,Sheet1!$B$2:$C$12,2,TRUE)</f>
        <v>7</v>
      </c>
      <c r="L223" s="494" t="str">
        <f>VLOOKUP(E223,'[18]Gui chi Quynh'!$C$7:$F$385,3,0)</f>
        <v>A3</v>
      </c>
      <c r="M223" s="494">
        <f>VLOOKUP(L223,Sheet1!$B$2:$C$12,2,TRUE)</f>
        <v>8</v>
      </c>
      <c r="N223" s="494" t="str">
        <f>VLOOKUP(E223,'[19]Gui chi Quynh'!$C$7:$E$391,3,0)</f>
        <v>A2</v>
      </c>
      <c r="O223" s="494">
        <f>VLOOKUP(N223,Sheet1!$B$2:$C$12,2,TRUE)</f>
        <v>9</v>
      </c>
      <c r="P223" s="494" t="str">
        <f>VLOOKUP(E223,'[20]Gui chi Quynh'!$C$7:$E$391,3,0)</f>
        <v>A3</v>
      </c>
      <c r="Q223" s="494">
        <f>VLOOKUP(P223,Sheet1!$B$2:$C$12,2,TRUE)</f>
        <v>8</v>
      </c>
      <c r="R223" s="494" t="str">
        <f>VLOOKUP($E223,'[21]Gui chi Quynh'!$C$7:$E$390,3,0)</f>
        <v>A3</v>
      </c>
      <c r="S223" s="494">
        <f>VLOOKUP(R223,Sheet1!$B$2:$C$12,2,TRUE)</f>
        <v>8</v>
      </c>
      <c r="T223" s="494" t="str">
        <f>VLOOKUP($E223,'[22]Gui chi Quynh'!$C$7:$E$390,3,0)</f>
        <v>A4</v>
      </c>
      <c r="U223" s="494">
        <f>VLOOKUP(T223,Sheet1!$B$2:$C$12,2,TRUE)</f>
        <v>7</v>
      </c>
      <c r="V223" s="494" t="str">
        <f>VLOOKUP($E223,'[23]Gui chi Quynh'!$C$7:$E$389,3,0)</f>
        <v>A3</v>
      </c>
      <c r="W223" s="494">
        <f>VLOOKUP(V223,Sheet1!$B$2:$C$12,2,TRUE)</f>
        <v>8</v>
      </c>
      <c r="X223" s="494" t="str">
        <f>VLOOKUP($E223,'[24]Gui chi Quynh'!$C$7:$E$389,3,0)</f>
        <v>A3</v>
      </c>
      <c r="Y223" s="494">
        <f>VLOOKUP(X223,Sheet1!$B$2:$C$12,2,TRUE)</f>
        <v>8</v>
      </c>
      <c r="Z223" s="494" t="str">
        <f>VLOOKUP($E223,'[25]Gui chi Quynh'!$C$7:$E$388,3,0)</f>
        <v>A3</v>
      </c>
      <c r="AA223" s="494">
        <f>VLOOKUP(Z223,Sheet1!$B$2:$C$12,2,TRUE)</f>
        <v>8</v>
      </c>
      <c r="AB223" s="494" t="str">
        <f>VLOOKUP($E223,'T5'!$E$9:$AH$337,24,0)</f>
        <v>A3</v>
      </c>
      <c r="AC223" s="494">
        <f>VLOOKUP(AB223,Sheet1!$B$2:$C$12,2,TRUE)</f>
        <v>8</v>
      </c>
      <c r="AD223" s="494"/>
      <c r="AE223" s="494" t="e">
        <f>VLOOKUP(AD223,Sheet1!$B$2:$C$12,2,TRUE)</f>
        <v>#N/A</v>
      </c>
      <c r="AF223" s="592" t="str">
        <f>VLOOKUP($E223,'[26]Tong hop ket qua'!$E$19:$M$219,9,0)</f>
        <v>Khá</v>
      </c>
      <c r="AG223" s="709">
        <f t="shared" si="39"/>
        <v>7.9090909090909092</v>
      </c>
      <c r="AH223" s="709" t="str">
        <f t="shared" si="38"/>
        <v>11A*</v>
      </c>
      <c r="AI223" s="709">
        <f t="shared" si="35"/>
        <v>0</v>
      </c>
      <c r="AJ223" s="683"/>
      <c r="AK223" s="494" t="str">
        <f t="shared" si="36"/>
        <v>Tốt</v>
      </c>
      <c r="AL223" s="494" t="str">
        <f>VLOOKUP($E223,'cac dv gui'!$C$200:$AD$225,25,0)</f>
        <v>Xuất sắc</v>
      </c>
      <c r="AM223" s="494" t="str">
        <f>VLOOKUP($E223,'cac dv gui'!$C$200:$AD$225,26,0)</f>
        <v>Tốt</v>
      </c>
      <c r="AN223" s="675"/>
      <c r="AO223" s="494"/>
      <c r="AP223" s="675"/>
      <c r="AQ223" s="494" t="str">
        <f t="shared" si="37"/>
        <v>Tốt</v>
      </c>
      <c r="AR223" s="675"/>
      <c r="AS223" s="675"/>
      <c r="AT223" s="494"/>
      <c r="AU223" s="684" t="s">
        <v>392</v>
      </c>
    </row>
    <row r="224" spans="1:47" s="684" customFormat="1" ht="24.95" customHeight="1" x14ac:dyDescent="0.25">
      <c r="A224" s="512" t="s">
        <v>1465</v>
      </c>
      <c r="B224" s="512">
        <f>COUNTIF($F$5:F224,F224)</f>
        <v>8</v>
      </c>
      <c r="C224" s="513" t="s">
        <v>985</v>
      </c>
      <c r="D224" s="686" t="s">
        <v>153</v>
      </c>
      <c r="E224" s="599" t="s">
        <v>618</v>
      </c>
      <c r="F224" s="518" t="s">
        <v>1609</v>
      </c>
      <c r="G224" s="518" t="s">
        <v>974</v>
      </c>
      <c r="H224" s="494" t="str">
        <f>VLOOKUP(E224,'[16]Gui chi Quynh'!$C$7:$E$387,3,0)</f>
        <v>A3</v>
      </c>
      <c r="I224" s="494">
        <f>VLOOKUP(H224,Sheet1!$B$2:$C$12,2,TRUE)</f>
        <v>8</v>
      </c>
      <c r="J224" s="494" t="str">
        <f>VLOOKUP($E224,'[17]Gui chi Quynh'!$C$7:$E$387,3,0)</f>
        <v>A4</v>
      </c>
      <c r="K224" s="494">
        <f>VLOOKUP(J224,Sheet1!$B$2:$C$12,2,TRUE)</f>
        <v>7</v>
      </c>
      <c r="L224" s="494" t="str">
        <f>VLOOKUP(E224,'[18]Gui chi Quynh'!$C$7:$F$385,3,0)</f>
        <v>A3</v>
      </c>
      <c r="M224" s="494">
        <f>VLOOKUP(L224,Sheet1!$B$2:$C$12,2,TRUE)</f>
        <v>8</v>
      </c>
      <c r="N224" s="494" t="str">
        <f>VLOOKUP(E224,'[19]Gui chi Quynh'!$C$7:$E$391,3,0)</f>
        <v>A2</v>
      </c>
      <c r="O224" s="494">
        <f>VLOOKUP(N224,Sheet1!$B$2:$C$12,2,TRUE)</f>
        <v>9</v>
      </c>
      <c r="P224" s="494" t="str">
        <f>VLOOKUP(E224,'[20]Gui chi Quynh'!$C$7:$E$391,3,0)</f>
        <v>A2</v>
      </c>
      <c r="Q224" s="494">
        <f>VLOOKUP(P224,Sheet1!$B$2:$C$12,2,TRUE)</f>
        <v>9</v>
      </c>
      <c r="R224" s="494" t="str">
        <f>VLOOKUP($E224,'[21]Gui chi Quynh'!$C$7:$E$390,3,0)</f>
        <v>A3</v>
      </c>
      <c r="S224" s="494">
        <f>VLOOKUP(R224,Sheet1!$B$2:$C$12,2,TRUE)</f>
        <v>8</v>
      </c>
      <c r="T224" s="494" t="str">
        <f>VLOOKUP($E224,'[22]Gui chi Quynh'!$C$7:$E$390,3,0)</f>
        <v>A4</v>
      </c>
      <c r="U224" s="494">
        <f>VLOOKUP(T224,Sheet1!$B$2:$C$12,2,TRUE)</f>
        <v>7</v>
      </c>
      <c r="V224" s="494" t="str">
        <f>VLOOKUP($E224,'[23]Gui chi Quynh'!$C$7:$E$389,3,0)</f>
        <v>A3</v>
      </c>
      <c r="W224" s="494">
        <f>VLOOKUP(V224,Sheet1!$B$2:$C$12,2,TRUE)</f>
        <v>8</v>
      </c>
      <c r="X224" s="494" t="str">
        <f>VLOOKUP($E224,'[24]Gui chi Quynh'!$C$7:$E$389,3,0)</f>
        <v>A3</v>
      </c>
      <c r="Y224" s="494">
        <f>VLOOKUP(X224,Sheet1!$B$2:$C$12,2,TRUE)</f>
        <v>8</v>
      </c>
      <c r="Z224" s="494" t="str">
        <f>VLOOKUP($E224,'[25]Gui chi Quynh'!$C$7:$E$388,3,0)</f>
        <v>A3</v>
      </c>
      <c r="AA224" s="494">
        <f>VLOOKUP(Z224,Sheet1!$B$2:$C$12,2,TRUE)</f>
        <v>8</v>
      </c>
      <c r="AB224" s="494" t="str">
        <f>VLOOKUP($E224,'T5'!$E$9:$AH$337,24,0)</f>
        <v>A4</v>
      </c>
      <c r="AC224" s="494">
        <f>VLOOKUP(AB224,Sheet1!$B$2:$C$12,2,TRUE)</f>
        <v>7</v>
      </c>
      <c r="AD224" s="494"/>
      <c r="AE224" s="494" t="e">
        <f>VLOOKUP(AD224,Sheet1!$B$2:$C$12,2,TRUE)</f>
        <v>#N/A</v>
      </c>
      <c r="AF224" s="592" t="str">
        <f>VLOOKUP($E224,'[26]Tong hop ket qua'!$E$19:$M$219,9,0)</f>
        <v>Khá</v>
      </c>
      <c r="AG224" s="709">
        <f t="shared" si="39"/>
        <v>7.9090909090909092</v>
      </c>
      <c r="AH224" s="709" t="str">
        <f t="shared" si="38"/>
        <v>11A*</v>
      </c>
      <c r="AI224" s="709">
        <f t="shared" si="35"/>
        <v>0</v>
      </c>
      <c r="AJ224" s="683"/>
      <c r="AK224" s="494" t="str">
        <f t="shared" si="36"/>
        <v>Tốt</v>
      </c>
      <c r="AL224" s="494" t="str">
        <f>VLOOKUP($E224,'cac dv gui'!$C$200:$AD$225,25,0)</f>
        <v>Xuất sắc</v>
      </c>
      <c r="AM224" s="494" t="str">
        <f>VLOOKUP($E224,'cac dv gui'!$C$200:$AD$225,26,0)</f>
        <v>Tốt</v>
      </c>
      <c r="AN224" s="675"/>
      <c r="AO224" s="494"/>
      <c r="AP224" s="675"/>
      <c r="AQ224" s="494" t="str">
        <f t="shared" si="37"/>
        <v>Tốt</v>
      </c>
      <c r="AR224" s="675"/>
      <c r="AS224" s="675"/>
      <c r="AT224" s="494"/>
      <c r="AU224" s="684" t="s">
        <v>393</v>
      </c>
    </row>
    <row r="225" spans="1:47" s="684" customFormat="1" ht="24.95" customHeight="1" x14ac:dyDescent="0.25">
      <c r="A225" s="512" t="s">
        <v>1466</v>
      </c>
      <c r="B225" s="512">
        <f>COUNTIF($F$5:F225,F225)</f>
        <v>9</v>
      </c>
      <c r="C225" s="513" t="s">
        <v>985</v>
      </c>
      <c r="D225" s="686" t="s">
        <v>154</v>
      </c>
      <c r="E225" s="599" t="s">
        <v>621</v>
      </c>
      <c r="F225" s="518" t="s">
        <v>1609</v>
      </c>
      <c r="G225" s="518" t="s">
        <v>974</v>
      </c>
      <c r="H225" s="494" t="str">
        <f>VLOOKUP(E225,'[16]Gui chi Quynh'!$C$7:$E$387,3,0)</f>
        <v>A3</v>
      </c>
      <c r="I225" s="494">
        <f>VLOOKUP(H225,Sheet1!$B$2:$C$12,2,TRUE)</f>
        <v>8</v>
      </c>
      <c r="J225" s="494" t="str">
        <f>VLOOKUP($E225,'[17]Gui chi Quynh'!$C$7:$E$387,3,0)</f>
        <v>A4</v>
      </c>
      <c r="K225" s="494">
        <f>VLOOKUP(J225,Sheet1!$B$2:$C$12,2,TRUE)</f>
        <v>7</v>
      </c>
      <c r="L225" s="494" t="str">
        <f>VLOOKUP(E225,'[18]Gui chi Quynh'!$C$7:$F$385,3,0)</f>
        <v>A4</v>
      </c>
      <c r="M225" s="494">
        <f>VLOOKUP(L225,Sheet1!$B$2:$C$12,2,TRUE)</f>
        <v>7</v>
      </c>
      <c r="N225" s="494" t="str">
        <f>VLOOKUP(E225,'[19]Gui chi Quynh'!$C$7:$E$391,3,0)</f>
        <v>A4</v>
      </c>
      <c r="O225" s="494">
        <f>VLOOKUP(N225,Sheet1!$B$2:$C$12,2,TRUE)</f>
        <v>7</v>
      </c>
      <c r="P225" s="494" t="str">
        <f>VLOOKUP(E225,'[20]Gui chi Quynh'!$C$7:$E$391,3,0)</f>
        <v>B1</v>
      </c>
      <c r="Q225" s="494">
        <f>VLOOKUP(P225,Sheet1!$B$2:$C$12,2,TRUE)</f>
        <v>6</v>
      </c>
      <c r="R225" s="494" t="str">
        <f>VLOOKUP($E225,'[21]Gui chi Quynh'!$C$7:$E$390,3,0)</f>
        <v>A3</v>
      </c>
      <c r="S225" s="494">
        <f>VLOOKUP(R225,Sheet1!$B$2:$C$12,2,TRUE)</f>
        <v>8</v>
      </c>
      <c r="T225" s="494" t="str">
        <f>VLOOKUP($E225,'[22]Gui chi Quynh'!$C$7:$E$390,3,0)</f>
        <v>A4</v>
      </c>
      <c r="U225" s="494">
        <f>VLOOKUP(T225,Sheet1!$B$2:$C$12,2,TRUE)</f>
        <v>7</v>
      </c>
      <c r="V225" s="494" t="str">
        <f>VLOOKUP($E225,'[23]Gui chi Quynh'!$C$7:$E$389,3,0)</f>
        <v>B1</v>
      </c>
      <c r="W225" s="494">
        <f>VLOOKUP(V225,Sheet1!$B$2:$C$12,2,TRUE)</f>
        <v>6</v>
      </c>
      <c r="X225" s="494" t="str">
        <f>VLOOKUP($E225,'[24]Gui chi Quynh'!$C$7:$E$389,3,0)</f>
        <v>A4</v>
      </c>
      <c r="Y225" s="494">
        <f>VLOOKUP(X225,Sheet1!$B$2:$C$12,2,TRUE)</f>
        <v>7</v>
      </c>
      <c r="Z225" s="494" t="str">
        <f>VLOOKUP($E225,'[25]Gui chi Quynh'!$C$7:$E$388,3,0)</f>
        <v>B2</v>
      </c>
      <c r="AA225" s="494">
        <f>VLOOKUP(Z225,Sheet1!$B$2:$C$12,2,TRUE)</f>
        <v>5</v>
      </c>
      <c r="AB225" s="494" t="str">
        <f>VLOOKUP($E225,'T5'!$E$9:$AH$337,24,0)</f>
        <v>A4</v>
      </c>
      <c r="AC225" s="494">
        <f>VLOOKUP(AB225,Sheet1!$B$2:$C$12,2,TRUE)</f>
        <v>7</v>
      </c>
      <c r="AD225" s="494"/>
      <c r="AE225" s="494" t="e">
        <f>VLOOKUP(AD225,Sheet1!$B$2:$C$12,2,TRUE)</f>
        <v>#N/A</v>
      </c>
      <c r="AF225" s="592" t="str">
        <f>VLOOKUP($E225,'[26]Tong hop ket qua'!$E$19:$M$219,9,0)</f>
        <v>Khá</v>
      </c>
      <c r="AG225" s="709">
        <f t="shared" si="39"/>
        <v>6.8181818181818183</v>
      </c>
      <c r="AH225" s="709" t="str">
        <f>LEFT((COUNTIF($H225:$AC225,"A*")&amp;"A*")&amp;" + "&amp;(COUNTIF($H225:$AC225,"B*")&amp;"B*")&amp;" + "&amp;(COUNTIF($H225:$AC225,"C*")&amp;"C*")&amp;" +  "&amp;(COUNTIF($H225:$AC225,"D")&amp;"D")&amp; " +  "&amp;(COUNTIF($H225:$AC225,"E")&amp;"E"),10)</f>
        <v xml:space="preserve">8A* + 3B* </v>
      </c>
      <c r="AI225" s="709">
        <f t="shared" si="35"/>
        <v>3</v>
      </c>
      <c r="AJ225" s="683"/>
      <c r="AK225" s="494" t="str">
        <f t="shared" si="36"/>
        <v>Tốt</v>
      </c>
      <c r="AL225" s="494" t="str">
        <f>VLOOKUP($E225,'cac dv gui'!$C$200:$AD$225,25,0)</f>
        <v>Tốt</v>
      </c>
      <c r="AM225" s="494" t="str">
        <f>VLOOKUP($E225,'cac dv gui'!$C$200:$AD$225,26,0)</f>
        <v>Tốt</v>
      </c>
      <c r="AN225" s="675"/>
      <c r="AO225" s="494"/>
      <c r="AP225" s="675"/>
      <c r="AQ225" s="494" t="str">
        <f t="shared" si="37"/>
        <v>Tốt</v>
      </c>
      <c r="AR225" s="675"/>
      <c r="AS225" s="675"/>
      <c r="AT225" s="494"/>
      <c r="AU225" s="684" t="s">
        <v>393</v>
      </c>
    </row>
    <row r="226" spans="1:47" s="684" customFormat="1" ht="24.95" customHeight="1" x14ac:dyDescent="0.25">
      <c r="A226" s="512" t="s">
        <v>1467</v>
      </c>
      <c r="B226" s="512">
        <f>COUNTIF($F$5:F226,F226)</f>
        <v>10</v>
      </c>
      <c r="C226" s="513" t="s">
        <v>985</v>
      </c>
      <c r="D226" s="686" t="s">
        <v>155</v>
      </c>
      <c r="E226" s="599" t="s">
        <v>622</v>
      </c>
      <c r="F226" s="518" t="s">
        <v>1609</v>
      </c>
      <c r="G226" s="518" t="s">
        <v>974</v>
      </c>
      <c r="H226" s="494" t="str">
        <f>VLOOKUP(E226,'[16]Gui chi Quynh'!$C$7:$E$387,3,0)</f>
        <v>A4</v>
      </c>
      <c r="I226" s="494">
        <f>VLOOKUP(H226,Sheet1!$B$2:$C$12,2,TRUE)</f>
        <v>7</v>
      </c>
      <c r="J226" s="494" t="str">
        <f>VLOOKUP($E226,'[17]Gui chi Quynh'!$C$7:$E$387,3,0)</f>
        <v>A4</v>
      </c>
      <c r="K226" s="494">
        <f>VLOOKUP(J226,Sheet1!$B$2:$C$12,2,TRUE)</f>
        <v>7</v>
      </c>
      <c r="L226" s="494" t="str">
        <f>VLOOKUP(E226,'[18]Gui chi Quynh'!$C$7:$F$385,3,0)</f>
        <v>A4</v>
      </c>
      <c r="M226" s="494">
        <f>VLOOKUP(L226,Sheet1!$B$2:$C$12,2,TRUE)</f>
        <v>7</v>
      </c>
      <c r="N226" s="494" t="str">
        <f>VLOOKUP(E226,'[19]Gui chi Quynh'!$C$7:$E$391,3,0)</f>
        <v>A4</v>
      </c>
      <c r="O226" s="494">
        <f>VLOOKUP(N226,Sheet1!$B$2:$C$12,2,TRUE)</f>
        <v>7</v>
      </c>
      <c r="P226" s="494" t="str">
        <f>VLOOKUP(E226,'[20]Gui chi Quynh'!$C$7:$E$391,3,0)</f>
        <v>A3</v>
      </c>
      <c r="Q226" s="494">
        <f>VLOOKUP(P226,Sheet1!$B$2:$C$12,2,TRUE)</f>
        <v>8</v>
      </c>
      <c r="R226" s="494" t="str">
        <f>VLOOKUP($E226,'[21]Gui chi Quynh'!$C$7:$E$390,3,0)</f>
        <v>A3</v>
      </c>
      <c r="S226" s="494">
        <f>VLOOKUP(R226,Sheet1!$B$2:$C$12,2,TRUE)</f>
        <v>8</v>
      </c>
      <c r="T226" s="494" t="str">
        <f>VLOOKUP($E226,'[22]Gui chi Quynh'!$C$7:$E$390,3,0)</f>
        <v>A4</v>
      </c>
      <c r="U226" s="494">
        <f>VLOOKUP(T226,Sheet1!$B$2:$C$12,2,TRUE)</f>
        <v>7</v>
      </c>
      <c r="V226" s="494" t="str">
        <f>VLOOKUP($E226,'[23]Gui chi Quynh'!$C$7:$E$389,3,0)</f>
        <v>A4</v>
      </c>
      <c r="W226" s="494">
        <f>VLOOKUP(V226,Sheet1!$B$2:$C$12,2,TRUE)</f>
        <v>7</v>
      </c>
      <c r="X226" s="494" t="str">
        <f>VLOOKUP($E226,'[24]Gui chi Quynh'!$C$7:$E$389,3,0)</f>
        <v>A4</v>
      </c>
      <c r="Y226" s="494">
        <f>VLOOKUP(X226,Sheet1!$B$2:$C$12,2,TRUE)</f>
        <v>7</v>
      </c>
      <c r="Z226" s="494" t="str">
        <f>VLOOKUP($E226,'[25]Gui chi Quynh'!$C$7:$E$388,3,0)</f>
        <v>A4</v>
      </c>
      <c r="AA226" s="494">
        <f>VLOOKUP(Z226,Sheet1!$B$2:$C$12,2,TRUE)</f>
        <v>7</v>
      </c>
      <c r="AB226" s="494" t="str">
        <f>VLOOKUP($E226,'T5'!$E$9:$AH$337,24,0)</f>
        <v>A4</v>
      </c>
      <c r="AC226" s="494">
        <f>VLOOKUP(AB226,Sheet1!$B$2:$C$12,2,TRUE)</f>
        <v>7</v>
      </c>
      <c r="AD226" s="494"/>
      <c r="AE226" s="494" t="e">
        <f>VLOOKUP(AD226,Sheet1!$B$2:$C$12,2,TRUE)</f>
        <v>#N/A</v>
      </c>
      <c r="AF226" s="592" t="str">
        <f>VLOOKUP($E226,'[26]Tong hop ket qua'!$E$19:$M$219,9,0)</f>
        <v>Khá</v>
      </c>
      <c r="AG226" s="709">
        <f t="shared" si="39"/>
        <v>7.1818181818181817</v>
      </c>
      <c r="AH226" s="709" t="str">
        <f>LEFT((COUNTIF($H226:$AC226,"A*")&amp;"A*")&amp;" + "&amp;(COUNTIF($H226:$AC226,"B*")&amp;"B*")&amp;" + "&amp;(COUNTIF($H226:$AC226,"C*")&amp;"C*")&amp;" +  "&amp;(COUNTIF($H226:$AC226,"D")&amp;"D")&amp; " +  "&amp;(COUNTIF($H226:$AC226,"E")&amp;"E"),4)</f>
        <v>11A*</v>
      </c>
      <c r="AI226" s="709">
        <f t="shared" si="35"/>
        <v>0</v>
      </c>
      <c r="AJ226" s="683"/>
      <c r="AK226" s="494" t="str">
        <f t="shared" si="36"/>
        <v>Tốt</v>
      </c>
      <c r="AL226" s="494" t="str">
        <f>VLOOKUP($E226,'cac dv gui'!$C$200:$AD$225,25,0)</f>
        <v>Tốt</v>
      </c>
      <c r="AM226" s="494" t="str">
        <f>VLOOKUP($E226,'cac dv gui'!$C$200:$AD$225,26,0)</f>
        <v>Tốt</v>
      </c>
      <c r="AN226" s="675"/>
      <c r="AO226" s="494"/>
      <c r="AP226" s="675"/>
      <c r="AQ226" s="494" t="str">
        <f t="shared" si="37"/>
        <v>Tốt</v>
      </c>
      <c r="AR226" s="675"/>
      <c r="AS226" s="675"/>
      <c r="AT226" s="494"/>
      <c r="AU226" s="684" t="s">
        <v>393</v>
      </c>
    </row>
    <row r="227" spans="1:47" s="684" customFormat="1" ht="24.95" customHeight="1" x14ac:dyDescent="0.25">
      <c r="A227" s="512" t="s">
        <v>1468</v>
      </c>
      <c r="B227" s="512">
        <f>COUNTIF($F$5:F227,F227)</f>
        <v>11</v>
      </c>
      <c r="C227" s="513" t="s">
        <v>985</v>
      </c>
      <c r="D227" s="686" t="s">
        <v>156</v>
      </c>
      <c r="E227" s="599" t="s">
        <v>620</v>
      </c>
      <c r="F227" s="518" t="s">
        <v>1609</v>
      </c>
      <c r="G227" s="518" t="s">
        <v>974</v>
      </c>
      <c r="H227" s="494" t="str">
        <f>VLOOKUP(E227,'[16]Gui chi Quynh'!$C$7:$E$387,3,0)</f>
        <v>A3</v>
      </c>
      <c r="I227" s="494">
        <f>VLOOKUP(H227,Sheet1!$B$2:$C$12,2,TRUE)</f>
        <v>8</v>
      </c>
      <c r="J227" s="494" t="str">
        <f>VLOOKUP($E227,'[17]Gui chi Quynh'!$C$7:$E$387,3,0)</f>
        <v>A4</v>
      </c>
      <c r="K227" s="494">
        <f>VLOOKUP(J227,Sheet1!$B$2:$C$12,2,TRUE)</f>
        <v>7</v>
      </c>
      <c r="L227" s="494" t="str">
        <f>VLOOKUP(E227,'[18]Gui chi Quynh'!$C$7:$F$385,3,0)</f>
        <v>A4</v>
      </c>
      <c r="M227" s="494">
        <f>VLOOKUP(L227,Sheet1!$B$2:$C$12,2,TRUE)</f>
        <v>7</v>
      </c>
      <c r="N227" s="494" t="str">
        <f>VLOOKUP(E227,'[19]Gui chi Quynh'!$C$7:$E$391,3,0)</f>
        <v>A4</v>
      </c>
      <c r="O227" s="494">
        <f>VLOOKUP(N227,Sheet1!$B$2:$C$12,2,TRUE)</f>
        <v>7</v>
      </c>
      <c r="P227" s="494" t="str">
        <f>VLOOKUP(E227,'[20]Gui chi Quynh'!$C$7:$E$391,3,0)</f>
        <v>A2</v>
      </c>
      <c r="Q227" s="494">
        <f>VLOOKUP(P227,Sheet1!$B$2:$C$12,2,TRUE)</f>
        <v>9</v>
      </c>
      <c r="R227" s="494" t="str">
        <f>VLOOKUP($E227,'[21]Gui chi Quynh'!$C$7:$E$390,3,0)</f>
        <v>A3</v>
      </c>
      <c r="S227" s="494">
        <f>VLOOKUP(R227,Sheet1!$B$2:$C$12,2,TRUE)</f>
        <v>8</v>
      </c>
      <c r="T227" s="494" t="str">
        <f>VLOOKUP($E227,'[22]Gui chi Quynh'!$C$7:$E$390,3,0)</f>
        <v>A4</v>
      </c>
      <c r="U227" s="494">
        <f>VLOOKUP(T227,Sheet1!$B$2:$C$12,2,TRUE)</f>
        <v>7</v>
      </c>
      <c r="V227" s="494" t="str">
        <f>VLOOKUP($E227,'[23]Gui chi Quynh'!$C$7:$E$389,3,0)</f>
        <v>A4</v>
      </c>
      <c r="W227" s="494">
        <f>VLOOKUP(V227,Sheet1!$B$2:$C$12,2,TRUE)</f>
        <v>7</v>
      </c>
      <c r="X227" s="494" t="str">
        <f>VLOOKUP($E227,'[24]Gui chi Quynh'!$C$7:$E$389,3,0)</f>
        <v>A4</v>
      </c>
      <c r="Y227" s="494">
        <f>VLOOKUP(X227,Sheet1!$B$2:$C$12,2,TRUE)</f>
        <v>7</v>
      </c>
      <c r="Z227" s="494" t="str">
        <f>VLOOKUP($E227,'[25]Gui chi Quynh'!$C$7:$E$388,3,0)</f>
        <v>B2</v>
      </c>
      <c r="AA227" s="494">
        <f>VLOOKUP(Z227,Sheet1!$B$2:$C$12,2,TRUE)</f>
        <v>5</v>
      </c>
      <c r="AB227" s="494" t="str">
        <f>VLOOKUP($E227,'T5'!$E$9:$AH$337,24,0)</f>
        <v>A4</v>
      </c>
      <c r="AC227" s="494">
        <f>VLOOKUP(AB227,Sheet1!$B$2:$C$12,2,TRUE)</f>
        <v>7</v>
      </c>
      <c r="AD227" s="494"/>
      <c r="AE227" s="494" t="e">
        <f>VLOOKUP(AD227,Sheet1!$B$2:$C$12,2,TRUE)</f>
        <v>#N/A</v>
      </c>
      <c r="AF227" s="592" t="str">
        <f>VLOOKUP($E227,'[26]Tong hop ket qua'!$E$19:$M$219,9,0)</f>
        <v>Khá</v>
      </c>
      <c r="AG227" s="709">
        <f t="shared" si="39"/>
        <v>7.1818181818181817</v>
      </c>
      <c r="AH227" s="709" t="str">
        <f>LEFT((COUNTIF($H227:$AC227,"A*")&amp;"A*")&amp;" + "&amp;(COUNTIF($H227:$AC227,"B*")&amp;"B*")&amp;" + "&amp;(COUNTIF($H227:$AC227,"C*")&amp;"C*")&amp;" +  "&amp;(COUNTIF($H227:$AC227,"D")&amp;"D")&amp; " +  "&amp;(COUNTIF($H227:$AC227,"E")&amp;"E"),10)</f>
        <v>10A* + 1B*</v>
      </c>
      <c r="AI227" s="709">
        <f t="shared" si="35"/>
        <v>1</v>
      </c>
      <c r="AJ227" s="683"/>
      <c r="AK227" s="494" t="str">
        <f t="shared" si="36"/>
        <v>Tốt</v>
      </c>
      <c r="AL227" s="494" t="str">
        <f>VLOOKUP($E227,'cac dv gui'!$C$200:$AD$225,25,0)</f>
        <v>Tốt</v>
      </c>
      <c r="AM227" s="494" t="str">
        <f>VLOOKUP($E227,'cac dv gui'!$C$200:$AD$225,26,0)</f>
        <v>Tốt</v>
      </c>
      <c r="AN227" s="675"/>
      <c r="AO227" s="494"/>
      <c r="AP227" s="675"/>
      <c r="AQ227" s="494" t="str">
        <f t="shared" si="37"/>
        <v>Tốt</v>
      </c>
      <c r="AR227" s="675"/>
      <c r="AS227" s="675"/>
      <c r="AT227" s="494"/>
      <c r="AU227" s="684" t="s">
        <v>393</v>
      </c>
    </row>
    <row r="228" spans="1:47" s="684" customFormat="1" ht="24.95" customHeight="1" x14ac:dyDescent="0.25">
      <c r="A228" s="512" t="s">
        <v>1469</v>
      </c>
      <c r="B228" s="512">
        <f>COUNTIF($F$5:F228,F228)</f>
        <v>12</v>
      </c>
      <c r="C228" s="513" t="s">
        <v>984</v>
      </c>
      <c r="D228" s="686" t="s">
        <v>157</v>
      </c>
      <c r="E228" s="599" t="s">
        <v>623</v>
      </c>
      <c r="F228" s="518" t="s">
        <v>1609</v>
      </c>
      <c r="G228" s="518" t="s">
        <v>974</v>
      </c>
      <c r="H228" s="494" t="str">
        <f>VLOOKUP(E228,'[16]Gui chi Quynh'!$C$7:$E$387,3,0)</f>
        <v>A4</v>
      </c>
      <c r="I228" s="494">
        <f>VLOOKUP(H228,Sheet1!$B$2:$C$12,2,TRUE)</f>
        <v>7</v>
      </c>
      <c r="J228" s="494" t="str">
        <f>VLOOKUP($E228,'[17]Gui chi Quynh'!$C$7:$E$387,3,0)</f>
        <v>A4</v>
      </c>
      <c r="K228" s="494">
        <f>VLOOKUP(J228,Sheet1!$B$2:$C$12,2,TRUE)</f>
        <v>7</v>
      </c>
      <c r="L228" s="494" t="str">
        <f>VLOOKUP(E228,'[18]Gui chi Quynh'!$C$7:$F$385,3,0)</f>
        <v>A4</v>
      </c>
      <c r="M228" s="494">
        <f>VLOOKUP(L228,Sheet1!$B$2:$C$12,2,TRUE)</f>
        <v>7</v>
      </c>
      <c r="N228" s="494" t="str">
        <f>VLOOKUP(E228,'[19]Gui chi Quynh'!$C$7:$E$391,3,0)</f>
        <v>A4</v>
      </c>
      <c r="O228" s="494">
        <f>VLOOKUP(N228,Sheet1!$B$2:$C$12,2,TRUE)</f>
        <v>7</v>
      </c>
      <c r="P228" s="494" t="str">
        <f>VLOOKUP(E228,'[20]Gui chi Quynh'!$C$7:$E$391,3,0)</f>
        <v>A3</v>
      </c>
      <c r="Q228" s="494">
        <f>VLOOKUP(P228,Sheet1!$B$2:$C$12,2,TRUE)</f>
        <v>8</v>
      </c>
      <c r="R228" s="494" t="str">
        <f>VLOOKUP($E228,'[21]Gui chi Quynh'!$C$7:$E$390,3,0)</f>
        <v>A3</v>
      </c>
      <c r="S228" s="494">
        <f>VLOOKUP(R228,Sheet1!$B$2:$C$12,2,TRUE)</f>
        <v>8</v>
      </c>
      <c r="T228" s="494" t="str">
        <f>VLOOKUP($E228,'[22]Gui chi Quynh'!$C$7:$E$390,3,0)</f>
        <v>A4</v>
      </c>
      <c r="U228" s="494">
        <f>VLOOKUP(T228,Sheet1!$B$2:$C$12,2,TRUE)</f>
        <v>7</v>
      </c>
      <c r="V228" s="494" t="str">
        <f>VLOOKUP($E228,'[23]Gui chi Quynh'!$C$7:$E$389,3,0)</f>
        <v>A4</v>
      </c>
      <c r="W228" s="494">
        <f>VLOOKUP(V228,Sheet1!$B$2:$C$12,2,TRUE)</f>
        <v>7</v>
      </c>
      <c r="X228" s="494" t="str">
        <f>VLOOKUP($E228,'[24]Gui chi Quynh'!$C$7:$E$389,3,0)</f>
        <v>A4</v>
      </c>
      <c r="Y228" s="494">
        <f>VLOOKUP(X228,Sheet1!$B$2:$C$12,2,TRUE)</f>
        <v>7</v>
      </c>
      <c r="Z228" s="494" t="str">
        <f>VLOOKUP($E228,'[25]Gui chi Quynh'!$C$7:$E$388,3,0)</f>
        <v>A4</v>
      </c>
      <c r="AA228" s="494">
        <f>VLOOKUP(Z228,Sheet1!$B$2:$C$12,2,TRUE)</f>
        <v>7</v>
      </c>
      <c r="AB228" s="494" t="str">
        <f>VLOOKUP($E228,'T5'!$E$9:$AH$337,24,0)</f>
        <v>A4</v>
      </c>
      <c r="AC228" s="494">
        <f>VLOOKUP(AB228,Sheet1!$B$2:$C$12,2,TRUE)</f>
        <v>7</v>
      </c>
      <c r="AD228" s="494"/>
      <c r="AE228" s="494" t="e">
        <f>VLOOKUP(AD228,Sheet1!$B$2:$C$12,2,TRUE)</f>
        <v>#N/A</v>
      </c>
      <c r="AF228" s="592" t="str">
        <f>VLOOKUP($E228,'[26]Tong hop ket qua'!$E$19:$M$219,9,0)</f>
        <v>Khá</v>
      </c>
      <c r="AG228" s="709">
        <f t="shared" si="39"/>
        <v>7.1818181818181817</v>
      </c>
      <c r="AH228" s="709" t="str">
        <f t="shared" ref="AH228:AH240" si="40">LEFT((COUNTIF($H228:$AC228,"A*")&amp;"A*")&amp;" + "&amp;(COUNTIF($H228:$AC228,"B*")&amp;"B*")&amp;" + "&amp;(COUNTIF($H228:$AC228,"C*")&amp;"C*")&amp;" +  "&amp;(COUNTIF($H228:$AC228,"D")&amp;"D")&amp; " +  "&amp;(COUNTIF($H228:$AC228,"E")&amp;"E"),4)</f>
        <v>11A*</v>
      </c>
      <c r="AI228" s="709">
        <f t="shared" si="35"/>
        <v>0</v>
      </c>
      <c r="AJ228" s="683"/>
      <c r="AK228" s="494" t="str">
        <f t="shared" si="36"/>
        <v>Tốt</v>
      </c>
      <c r="AL228" s="494" t="str">
        <f>VLOOKUP($E228,'cac dv gui'!$C$200:$AD$225,25,0)</f>
        <v>Xuất sắc</v>
      </c>
      <c r="AM228" s="494" t="str">
        <f>VLOOKUP($E228,'cac dv gui'!$C$200:$AD$225,26,0)</f>
        <v>Tốt</v>
      </c>
      <c r="AN228" s="675"/>
      <c r="AO228" s="494"/>
      <c r="AP228" s="675"/>
      <c r="AQ228" s="494" t="str">
        <f t="shared" si="37"/>
        <v>Tốt</v>
      </c>
      <c r="AR228" s="675"/>
      <c r="AS228" s="675"/>
      <c r="AT228" s="494"/>
      <c r="AU228" s="684" t="s">
        <v>393</v>
      </c>
    </row>
    <row r="229" spans="1:47" s="684" customFormat="1" ht="33" customHeight="1" x14ac:dyDescent="0.25">
      <c r="A229" s="512" t="s">
        <v>1470</v>
      </c>
      <c r="B229" s="512">
        <f>COUNTIF($F$5:F229,F229)</f>
        <v>13</v>
      </c>
      <c r="C229" s="513" t="s">
        <v>985</v>
      </c>
      <c r="D229" s="686" t="s">
        <v>158</v>
      </c>
      <c r="E229" s="599" t="s">
        <v>624</v>
      </c>
      <c r="F229" s="518" t="s">
        <v>1609</v>
      </c>
      <c r="G229" s="518" t="s">
        <v>974</v>
      </c>
      <c r="H229" s="494" t="str">
        <f>VLOOKUP(E229,'[16]Gui chi Quynh'!$C$7:$E$387,3,0)</f>
        <v>A2</v>
      </c>
      <c r="I229" s="494">
        <f>VLOOKUP(H229,Sheet1!$B$2:$C$12,2,TRUE)</f>
        <v>9</v>
      </c>
      <c r="J229" s="494" t="str">
        <f>VLOOKUP($E229,'[17]Gui chi Quynh'!$C$7:$E$387,3,0)</f>
        <v>A4</v>
      </c>
      <c r="K229" s="494">
        <f>VLOOKUP(J229,Sheet1!$B$2:$C$12,2,TRUE)</f>
        <v>7</v>
      </c>
      <c r="L229" s="494" t="str">
        <f>VLOOKUP(E229,'[18]Gui chi Quynh'!$C$7:$F$385,3,0)</f>
        <v>A4</v>
      </c>
      <c r="M229" s="494">
        <f>VLOOKUP(L229,Sheet1!$B$2:$C$12,2,TRUE)</f>
        <v>7</v>
      </c>
      <c r="N229" s="494" t="str">
        <f>VLOOKUP(E229,'[19]Gui chi Quynh'!$C$7:$E$391,3,0)</f>
        <v>A2</v>
      </c>
      <c r="O229" s="494">
        <f>VLOOKUP(N229,Sheet1!$B$2:$C$12,2,TRUE)</f>
        <v>9</v>
      </c>
      <c r="P229" s="494" t="str">
        <f>VLOOKUP(E229,'[20]Gui chi Quynh'!$C$7:$E$391,3,0)</f>
        <v>A3</v>
      </c>
      <c r="Q229" s="494">
        <f>VLOOKUP(P229,Sheet1!$B$2:$C$12,2,TRUE)</f>
        <v>8</v>
      </c>
      <c r="R229" s="494" t="str">
        <f>VLOOKUP($E229,'[21]Gui chi Quynh'!$C$7:$E$390,3,0)</f>
        <v>A3</v>
      </c>
      <c r="S229" s="494">
        <f>VLOOKUP(R229,Sheet1!$B$2:$C$12,2,TRUE)</f>
        <v>8</v>
      </c>
      <c r="T229" s="494" t="str">
        <f>VLOOKUP($E229,'[22]Gui chi Quynh'!$C$7:$E$390,3,0)</f>
        <v>A4</v>
      </c>
      <c r="U229" s="494">
        <f>VLOOKUP(T229,Sheet1!$B$2:$C$12,2,TRUE)</f>
        <v>7</v>
      </c>
      <c r="V229" s="494" t="str">
        <f>VLOOKUP($E229,'[23]Gui chi Quynh'!$C$7:$E$389,3,0)</f>
        <v>A4</v>
      </c>
      <c r="W229" s="494">
        <f>VLOOKUP(V229,Sheet1!$B$2:$C$12,2,TRUE)</f>
        <v>7</v>
      </c>
      <c r="X229" s="494" t="str">
        <f>VLOOKUP($E229,'[24]Gui chi Quynh'!$C$7:$E$389,3,0)</f>
        <v>A4</v>
      </c>
      <c r="Y229" s="494">
        <f>VLOOKUP(X229,Sheet1!$B$2:$C$12,2,TRUE)</f>
        <v>7</v>
      </c>
      <c r="Z229" s="494" t="str">
        <f>VLOOKUP($E229,'[25]Gui chi Quynh'!$C$7:$E$388,3,0)</f>
        <v>A4</v>
      </c>
      <c r="AA229" s="494">
        <f>VLOOKUP(Z229,Sheet1!$B$2:$C$12,2,TRUE)</f>
        <v>7</v>
      </c>
      <c r="AB229" s="494" t="str">
        <f>VLOOKUP($E229,'T5'!$E$9:$AH$337,24,0)</f>
        <v>A4</v>
      </c>
      <c r="AC229" s="494">
        <f>VLOOKUP(AB229,Sheet1!$B$2:$C$12,2,TRUE)</f>
        <v>7</v>
      </c>
      <c r="AD229" s="494"/>
      <c r="AE229" s="494" t="e">
        <f>VLOOKUP(AD229,Sheet1!$B$2:$C$12,2,TRUE)</f>
        <v>#N/A</v>
      </c>
      <c r="AF229" s="592" t="str">
        <f>VLOOKUP($E229,'[26]Tong hop ket qua'!$E$19:$M$219,9,0)</f>
        <v>Khá</v>
      </c>
      <c r="AG229" s="709">
        <f t="shared" si="39"/>
        <v>7.5454545454545459</v>
      </c>
      <c r="AH229" s="709" t="str">
        <f t="shared" si="40"/>
        <v>11A*</v>
      </c>
      <c r="AI229" s="709">
        <f t="shared" si="35"/>
        <v>0</v>
      </c>
      <c r="AJ229" s="683"/>
      <c r="AK229" s="494" t="str">
        <f t="shared" si="36"/>
        <v>Tốt</v>
      </c>
      <c r="AL229" s="494" t="str">
        <f>VLOOKUP($E229,'cac dv gui'!$C$200:$AD$225,25,0)</f>
        <v>Xuất sắc</v>
      </c>
      <c r="AM229" s="494" t="str">
        <f>VLOOKUP($E229,'cac dv gui'!$C$200:$AD$225,26,0)</f>
        <v>Tốt</v>
      </c>
      <c r="AN229" s="675"/>
      <c r="AO229" s="494"/>
      <c r="AP229" s="675"/>
      <c r="AQ229" s="494" t="str">
        <f t="shared" si="37"/>
        <v>Tốt</v>
      </c>
      <c r="AR229" s="675"/>
      <c r="AS229" s="675"/>
      <c r="AT229" s="494"/>
      <c r="AU229" s="684" t="s">
        <v>393</v>
      </c>
    </row>
    <row r="230" spans="1:47" s="684" customFormat="1" ht="24.95" customHeight="1" x14ac:dyDescent="0.25">
      <c r="A230" s="512" t="s">
        <v>1471</v>
      </c>
      <c r="B230" s="512">
        <f>COUNTIF($F$5:F230,F230)</f>
        <v>14</v>
      </c>
      <c r="C230" s="513" t="s">
        <v>985</v>
      </c>
      <c r="D230" s="686" t="s">
        <v>159</v>
      </c>
      <c r="E230" s="599" t="s">
        <v>625</v>
      </c>
      <c r="F230" s="518" t="s">
        <v>1609</v>
      </c>
      <c r="G230" s="518" t="s">
        <v>974</v>
      </c>
      <c r="H230" s="494" t="str">
        <f>VLOOKUP(E230,'[16]Gui chi Quynh'!$C$7:$E$387,3,0)</f>
        <v>A4</v>
      </c>
      <c r="I230" s="494">
        <f>VLOOKUP(H230,Sheet1!$B$2:$C$12,2,TRUE)</f>
        <v>7</v>
      </c>
      <c r="J230" s="494" t="str">
        <f>VLOOKUP($E230,'[17]Gui chi Quynh'!$C$7:$E$387,3,0)</f>
        <v>A4</v>
      </c>
      <c r="K230" s="494">
        <f>VLOOKUP(J230,Sheet1!$B$2:$C$12,2,TRUE)</f>
        <v>7</v>
      </c>
      <c r="L230" s="494" t="str">
        <f>VLOOKUP(E230,'[18]Gui chi Quynh'!$C$7:$F$385,3,0)</f>
        <v>A4</v>
      </c>
      <c r="M230" s="494">
        <f>VLOOKUP(L230,Sheet1!$B$2:$C$12,2,TRUE)</f>
        <v>7</v>
      </c>
      <c r="N230" s="494" t="str">
        <f>VLOOKUP(E230,'[19]Gui chi Quynh'!$C$7:$E$391,3,0)</f>
        <v>A4</v>
      </c>
      <c r="O230" s="494">
        <f>VLOOKUP(N230,Sheet1!$B$2:$C$12,2,TRUE)</f>
        <v>7</v>
      </c>
      <c r="P230" s="494" t="str">
        <f>VLOOKUP(E230,'[20]Gui chi Quynh'!$C$7:$E$391,3,0)</f>
        <v>A2</v>
      </c>
      <c r="Q230" s="494">
        <f>VLOOKUP(P230,Sheet1!$B$2:$C$12,2,TRUE)</f>
        <v>9</v>
      </c>
      <c r="R230" s="494" t="str">
        <f>VLOOKUP($E230,'[21]Gui chi Quynh'!$C$7:$E$390,3,0)</f>
        <v>A2</v>
      </c>
      <c r="S230" s="494">
        <f>VLOOKUP(R230,Sheet1!$B$2:$C$12,2,TRUE)</f>
        <v>9</v>
      </c>
      <c r="T230" s="494" t="str">
        <f>VLOOKUP($E230,'[22]Gui chi Quynh'!$C$7:$E$390,3,0)</f>
        <v>A3</v>
      </c>
      <c r="U230" s="494">
        <f>VLOOKUP(T230,Sheet1!$B$2:$C$12,2,TRUE)</f>
        <v>8</v>
      </c>
      <c r="V230" s="494" t="str">
        <f>VLOOKUP($E230,'[23]Gui chi Quynh'!$C$7:$E$389,3,0)</f>
        <v>A3</v>
      </c>
      <c r="W230" s="494">
        <f>VLOOKUP(V230,Sheet1!$B$2:$C$12,2,TRUE)</f>
        <v>8</v>
      </c>
      <c r="X230" s="494" t="str">
        <f>VLOOKUP($E230,'[24]Gui chi Quynh'!$C$7:$E$389,3,0)</f>
        <v>A4</v>
      </c>
      <c r="Y230" s="494">
        <f>VLOOKUP(X230,Sheet1!$B$2:$C$12,2,TRUE)</f>
        <v>7</v>
      </c>
      <c r="Z230" s="494" t="str">
        <f>VLOOKUP($E230,'[25]Gui chi Quynh'!$C$7:$E$388,3,0)</f>
        <v>A4</v>
      </c>
      <c r="AA230" s="494">
        <f>VLOOKUP(Z230,Sheet1!$B$2:$C$12,2,TRUE)</f>
        <v>7</v>
      </c>
      <c r="AB230" s="494" t="str">
        <f>VLOOKUP($E230,'T5'!$E$9:$AH$337,24,0)</f>
        <v>A4</v>
      </c>
      <c r="AC230" s="494">
        <f>VLOOKUP(AB230,Sheet1!$B$2:$C$12,2,TRUE)</f>
        <v>7</v>
      </c>
      <c r="AD230" s="494"/>
      <c r="AE230" s="494" t="e">
        <f>VLOOKUP(AD230,Sheet1!$B$2:$C$12,2,TRUE)</f>
        <v>#N/A</v>
      </c>
      <c r="AF230" s="592" t="str">
        <f>VLOOKUP($E230,'[26]Tong hop ket qua'!$E$19:$M$219,9,0)</f>
        <v>Khá</v>
      </c>
      <c r="AG230" s="709">
        <f t="shared" si="39"/>
        <v>7.5454545454545459</v>
      </c>
      <c r="AH230" s="709" t="str">
        <f t="shared" si="40"/>
        <v>11A*</v>
      </c>
      <c r="AI230" s="709">
        <f t="shared" si="35"/>
        <v>0</v>
      </c>
      <c r="AJ230" s="683"/>
      <c r="AK230" s="494" t="str">
        <f t="shared" si="36"/>
        <v>Tốt</v>
      </c>
      <c r="AL230" s="494" t="str">
        <f>VLOOKUP($E230,'cac dv gui'!$C$200:$AD$225,25,0)</f>
        <v>Xuất sắc</v>
      </c>
      <c r="AM230" s="494" t="str">
        <f>VLOOKUP($E230,'cac dv gui'!$C$200:$AD$225,26,0)</f>
        <v>Tốt</v>
      </c>
      <c r="AN230" s="675"/>
      <c r="AO230" s="494"/>
      <c r="AP230" s="675"/>
      <c r="AQ230" s="494" t="str">
        <f t="shared" si="37"/>
        <v>Tốt</v>
      </c>
      <c r="AR230" s="675"/>
      <c r="AS230" s="675"/>
      <c r="AT230" s="494"/>
      <c r="AU230" s="684" t="s">
        <v>393</v>
      </c>
    </row>
    <row r="231" spans="1:47" s="684" customFormat="1" ht="24.95" customHeight="1" x14ac:dyDescent="0.25">
      <c r="A231" s="512" t="s">
        <v>1472</v>
      </c>
      <c r="B231" s="512">
        <f>COUNTIF($F$5:F231,F231)</f>
        <v>15</v>
      </c>
      <c r="C231" s="513" t="s">
        <v>984</v>
      </c>
      <c r="D231" s="686" t="s">
        <v>160</v>
      </c>
      <c r="E231" s="599" t="s">
        <v>626</v>
      </c>
      <c r="F231" s="518" t="s">
        <v>1609</v>
      </c>
      <c r="G231" s="518" t="s">
        <v>974</v>
      </c>
      <c r="H231" s="494" t="str">
        <f>VLOOKUP(E231,'[16]Gui chi Quynh'!$C$7:$E$387,3,0)</f>
        <v>A4</v>
      </c>
      <c r="I231" s="494">
        <f>VLOOKUP(H231,Sheet1!$B$2:$C$12,2,TRUE)</f>
        <v>7</v>
      </c>
      <c r="J231" s="494" t="str">
        <f>VLOOKUP($E231,'[17]Gui chi Quynh'!$C$7:$E$387,3,0)</f>
        <v>A4</v>
      </c>
      <c r="K231" s="494">
        <f>VLOOKUP(J231,Sheet1!$B$2:$C$12,2,TRUE)</f>
        <v>7</v>
      </c>
      <c r="L231" s="494" t="str">
        <f>VLOOKUP(E231,'[18]Gui chi Quynh'!$C$7:$F$385,3,0)</f>
        <v>A4</v>
      </c>
      <c r="M231" s="494">
        <f>VLOOKUP(L231,Sheet1!$B$2:$C$12,2,TRUE)</f>
        <v>7</v>
      </c>
      <c r="N231" s="494" t="str">
        <f>VLOOKUP(E231,'[19]Gui chi Quynh'!$C$7:$E$391,3,0)</f>
        <v>A4</v>
      </c>
      <c r="O231" s="494">
        <f>VLOOKUP(N231,Sheet1!$B$2:$C$12,2,TRUE)</f>
        <v>7</v>
      </c>
      <c r="P231" s="494" t="str">
        <f>VLOOKUP(E231,'[20]Gui chi Quynh'!$C$7:$E$391,3,0)</f>
        <v>A3</v>
      </c>
      <c r="Q231" s="494">
        <f>VLOOKUP(P231,Sheet1!$B$2:$C$12,2,TRUE)</f>
        <v>8</v>
      </c>
      <c r="R231" s="494" t="str">
        <f>VLOOKUP($E231,'[21]Gui chi Quynh'!$C$7:$E$390,3,0)</f>
        <v>A4</v>
      </c>
      <c r="S231" s="494">
        <f>VLOOKUP(R231,Sheet1!$B$2:$C$12,2,TRUE)</f>
        <v>7</v>
      </c>
      <c r="T231" s="494" t="str">
        <f>VLOOKUP($E231,'[22]Gui chi Quynh'!$C$7:$E$390,3,0)</f>
        <v>A4</v>
      </c>
      <c r="U231" s="494">
        <f>VLOOKUP(T231,Sheet1!$B$2:$C$12,2,TRUE)</f>
        <v>7</v>
      </c>
      <c r="V231" s="494" t="str">
        <f>VLOOKUP($E231,'[23]Gui chi Quynh'!$C$7:$E$389,3,0)</f>
        <v>A3</v>
      </c>
      <c r="W231" s="494">
        <f>VLOOKUP(V231,Sheet1!$B$2:$C$12,2,TRUE)</f>
        <v>8</v>
      </c>
      <c r="X231" s="494" t="str">
        <f>VLOOKUP($E231,'[24]Gui chi Quynh'!$C$7:$E$389,3,0)</f>
        <v>A4</v>
      </c>
      <c r="Y231" s="494">
        <f>VLOOKUP(X231,Sheet1!$B$2:$C$12,2,TRUE)</f>
        <v>7</v>
      </c>
      <c r="Z231" s="494" t="str">
        <f>VLOOKUP($E231,'[25]Gui chi Quynh'!$C$7:$E$388,3,0)</f>
        <v>A4</v>
      </c>
      <c r="AA231" s="494">
        <f>VLOOKUP(Z231,Sheet1!$B$2:$C$12,2,TRUE)</f>
        <v>7</v>
      </c>
      <c r="AB231" s="494" t="str">
        <f>VLOOKUP($E231,'T5'!$E$9:$AH$337,24,0)</f>
        <v>A4</v>
      </c>
      <c r="AC231" s="494">
        <f>VLOOKUP(AB231,Sheet1!$B$2:$C$12,2,TRUE)</f>
        <v>7</v>
      </c>
      <c r="AD231" s="494"/>
      <c r="AE231" s="494" t="e">
        <f>VLOOKUP(AD231,Sheet1!$B$2:$C$12,2,TRUE)</f>
        <v>#N/A</v>
      </c>
      <c r="AF231" s="592" t="str">
        <f>VLOOKUP($E231,'[26]Tong hop ket qua'!$E$19:$M$219,9,0)</f>
        <v>Khá</v>
      </c>
      <c r="AG231" s="709">
        <f t="shared" si="39"/>
        <v>7.1818181818181817</v>
      </c>
      <c r="AH231" s="709" t="str">
        <f t="shared" si="40"/>
        <v>11A*</v>
      </c>
      <c r="AI231" s="709">
        <f t="shared" si="35"/>
        <v>0</v>
      </c>
      <c r="AJ231" s="683"/>
      <c r="AK231" s="494" t="str">
        <f t="shared" si="36"/>
        <v>Tốt</v>
      </c>
      <c r="AL231" s="494" t="str">
        <f>VLOOKUP($E231,'cac dv gui'!$C$200:$AD$225,25,0)</f>
        <v>Xuất sắc</v>
      </c>
      <c r="AM231" s="494" t="str">
        <f>VLOOKUP($E231,'cac dv gui'!$C$200:$AD$225,26,0)</f>
        <v>Tốt</v>
      </c>
      <c r="AN231" s="675"/>
      <c r="AO231" s="494"/>
      <c r="AP231" s="675"/>
      <c r="AQ231" s="494" t="str">
        <f t="shared" si="37"/>
        <v>Tốt</v>
      </c>
      <c r="AR231" s="675"/>
      <c r="AS231" s="675"/>
      <c r="AT231" s="494"/>
      <c r="AU231" s="684" t="s">
        <v>393</v>
      </c>
    </row>
    <row r="232" spans="1:47" s="684" customFormat="1" ht="24.95" customHeight="1" x14ac:dyDescent="0.25">
      <c r="A232" s="512" t="s">
        <v>1473</v>
      </c>
      <c r="B232" s="512">
        <f>COUNTIF($F$5:F232,F232)</f>
        <v>16</v>
      </c>
      <c r="C232" s="513" t="s">
        <v>985</v>
      </c>
      <c r="D232" s="686" t="s">
        <v>161</v>
      </c>
      <c r="E232" s="599" t="s">
        <v>627</v>
      </c>
      <c r="F232" s="518" t="s">
        <v>1609</v>
      </c>
      <c r="G232" s="518" t="s">
        <v>974</v>
      </c>
      <c r="H232" s="494" t="str">
        <f>VLOOKUP(E232,'[16]Gui chi Quynh'!$C$7:$E$387,3,0)</f>
        <v>A3</v>
      </c>
      <c r="I232" s="494">
        <f>VLOOKUP(H232,Sheet1!$B$2:$C$12,2,TRUE)</f>
        <v>8</v>
      </c>
      <c r="J232" s="494" t="str">
        <f>VLOOKUP($E232,'[17]Gui chi Quynh'!$C$7:$E$387,3,0)</f>
        <v>A4</v>
      </c>
      <c r="K232" s="494">
        <f>VLOOKUP(J232,Sheet1!$B$2:$C$12,2,TRUE)</f>
        <v>7</v>
      </c>
      <c r="L232" s="494" t="str">
        <f>VLOOKUP(E232,'[18]Gui chi Quynh'!$C$7:$F$385,3,0)</f>
        <v>A4</v>
      </c>
      <c r="M232" s="494">
        <f>VLOOKUP(L232,Sheet1!$B$2:$C$12,2,TRUE)</f>
        <v>7</v>
      </c>
      <c r="N232" s="494" t="str">
        <f>VLOOKUP(E232,'[19]Gui chi Quynh'!$C$7:$E$391,3,0)</f>
        <v>A4</v>
      </c>
      <c r="O232" s="494">
        <f>VLOOKUP(N232,Sheet1!$B$2:$C$12,2,TRUE)</f>
        <v>7</v>
      </c>
      <c r="P232" s="494" t="str">
        <f>VLOOKUP(E232,'[20]Gui chi Quynh'!$C$7:$E$391,3,0)</f>
        <v>A4</v>
      </c>
      <c r="Q232" s="494">
        <f>VLOOKUP(P232,Sheet1!$B$2:$C$12,2,TRUE)</f>
        <v>7</v>
      </c>
      <c r="R232" s="494" t="str">
        <f>VLOOKUP($E232,'[21]Gui chi Quynh'!$C$7:$E$390,3,0)</f>
        <v>A4</v>
      </c>
      <c r="S232" s="494">
        <f>VLOOKUP(R232,Sheet1!$B$2:$C$12,2,TRUE)</f>
        <v>7</v>
      </c>
      <c r="T232" s="494" t="str">
        <f>VLOOKUP($E232,'[22]Gui chi Quynh'!$C$7:$E$390,3,0)</f>
        <v>A4</v>
      </c>
      <c r="U232" s="494">
        <f>VLOOKUP(T232,Sheet1!$B$2:$C$12,2,TRUE)</f>
        <v>7</v>
      </c>
      <c r="V232" s="494" t="str">
        <f>VLOOKUP($E232,'[23]Gui chi Quynh'!$C$7:$E$389,3,0)</f>
        <v>A4</v>
      </c>
      <c r="W232" s="494">
        <f>VLOOKUP(V232,Sheet1!$B$2:$C$12,2,TRUE)</f>
        <v>7</v>
      </c>
      <c r="X232" s="494" t="str">
        <f>VLOOKUP($E232,'[24]Gui chi Quynh'!$C$7:$E$389,3,0)</f>
        <v>A4</v>
      </c>
      <c r="Y232" s="494">
        <f>VLOOKUP(X232,Sheet1!$B$2:$C$12,2,TRUE)</f>
        <v>7</v>
      </c>
      <c r="Z232" s="494" t="str">
        <f>VLOOKUP($E232,'[25]Gui chi Quynh'!$C$7:$E$388,3,0)</f>
        <v>A4</v>
      </c>
      <c r="AA232" s="494">
        <f>VLOOKUP(Z232,Sheet1!$B$2:$C$12,2,TRUE)</f>
        <v>7</v>
      </c>
      <c r="AB232" s="494" t="str">
        <f>VLOOKUP($E232,'T5'!$E$9:$AH$337,24,0)</f>
        <v>A3</v>
      </c>
      <c r="AC232" s="494">
        <f>VLOOKUP(AB232,Sheet1!$B$2:$C$12,2,TRUE)</f>
        <v>8</v>
      </c>
      <c r="AD232" s="494"/>
      <c r="AE232" s="494" t="e">
        <f>VLOOKUP(AD232,Sheet1!$B$2:$C$12,2,TRUE)</f>
        <v>#N/A</v>
      </c>
      <c r="AF232" s="592" t="str">
        <f>VLOOKUP($E232,'[26]Tong hop ket qua'!$E$19:$M$219,9,0)</f>
        <v>Tốt</v>
      </c>
      <c r="AG232" s="804">
        <f t="shared" si="39"/>
        <v>7.1818181818181817</v>
      </c>
      <c r="AH232" s="709" t="str">
        <f t="shared" si="40"/>
        <v>11A*</v>
      </c>
      <c r="AI232" s="709">
        <f t="shared" si="35"/>
        <v>0</v>
      </c>
      <c r="AJ232" s="683"/>
      <c r="AK232" s="494" t="str">
        <f t="shared" si="36"/>
        <v>Tốt</v>
      </c>
      <c r="AL232" s="494" t="str">
        <f>VLOOKUP($E232,'cac dv gui'!$C$200:$AD$225,25,0)</f>
        <v>Tốt</v>
      </c>
      <c r="AM232" s="494" t="str">
        <f>VLOOKUP($E232,'cac dv gui'!$C$200:$AD$225,26,0)</f>
        <v>Tốt</v>
      </c>
      <c r="AN232" s="675"/>
      <c r="AO232" s="494"/>
      <c r="AP232" s="675"/>
      <c r="AQ232" s="494" t="str">
        <f t="shared" si="37"/>
        <v>Tốt</v>
      </c>
      <c r="AR232" s="675"/>
      <c r="AS232" s="675"/>
      <c r="AT232" s="494"/>
      <c r="AU232" s="684" t="s">
        <v>393</v>
      </c>
    </row>
    <row r="233" spans="1:47" s="684" customFormat="1" ht="24.95" customHeight="1" x14ac:dyDescent="0.25">
      <c r="A233" s="512" t="s">
        <v>1474</v>
      </c>
      <c r="B233" s="512">
        <f>COUNTIF($F$5:F96,F233)</f>
        <v>0</v>
      </c>
      <c r="C233" s="513" t="s">
        <v>985</v>
      </c>
      <c r="D233" s="686" t="s">
        <v>152</v>
      </c>
      <c r="E233" s="599" t="s">
        <v>619</v>
      </c>
      <c r="F233" s="518" t="s">
        <v>1609</v>
      </c>
      <c r="G233" s="518" t="s">
        <v>974</v>
      </c>
      <c r="H233" s="494" t="str">
        <f>VLOOKUP(E233,'[16]Gui chi Quynh'!$C$7:$E$387,3,0)</f>
        <v>A3</v>
      </c>
      <c r="I233" s="494">
        <f>VLOOKUP(H233,Sheet1!$B$2:$C$12,2,TRUE)</f>
        <v>8</v>
      </c>
      <c r="J233" s="494" t="str">
        <f>VLOOKUP($E233,'[17]Gui chi Quynh'!$C$7:$E$387,3,0)</f>
        <v>A4</v>
      </c>
      <c r="K233" s="494">
        <f>VLOOKUP(J233,Sheet1!$B$2:$C$12,2,TRUE)</f>
        <v>7</v>
      </c>
      <c r="L233" s="494" t="str">
        <f>VLOOKUP(E233,'[18]Gui chi Quynh'!$C$7:$F$385,3,0)</f>
        <v>A3</v>
      </c>
      <c r="M233" s="494">
        <f>VLOOKUP(L233,Sheet1!$B$2:$C$12,2,TRUE)</f>
        <v>8</v>
      </c>
      <c r="N233" s="494" t="str">
        <f>VLOOKUP(E233,'[19]Gui chi Quynh'!$C$7:$E$391,3,0)</f>
        <v>A4</v>
      </c>
      <c r="O233" s="494">
        <f>VLOOKUP(N233,Sheet1!$B$2:$C$12,2,TRUE)</f>
        <v>7</v>
      </c>
      <c r="P233" s="494" t="str">
        <f>VLOOKUP(E233,'[20]Gui chi Quynh'!$C$7:$E$391,3,0)</f>
        <v>A3</v>
      </c>
      <c r="Q233" s="494">
        <f>VLOOKUP(P233,Sheet1!$B$2:$C$12,2,TRUE)</f>
        <v>8</v>
      </c>
      <c r="R233" s="494" t="str">
        <f>VLOOKUP($E233,'[21]Gui chi Quynh'!$C$7:$E$390,3,0)</f>
        <v>A3</v>
      </c>
      <c r="S233" s="494">
        <f>VLOOKUP(R233,Sheet1!$B$2:$C$12,2,TRUE)</f>
        <v>8</v>
      </c>
      <c r="T233" s="494" t="str">
        <f>VLOOKUP($E233,'[22]Gui chi Quynh'!$C$7:$E$390,3,0)</f>
        <v>A4</v>
      </c>
      <c r="U233" s="494">
        <f>VLOOKUP(T233,Sheet1!$B$2:$C$12,2,TRUE)</f>
        <v>7</v>
      </c>
      <c r="V233" s="494" t="str">
        <f>VLOOKUP($E233,'[23]Gui chi Quynh'!$C$7:$E$389,3,0)</f>
        <v>A4</v>
      </c>
      <c r="W233" s="494">
        <f>VLOOKUP(V233,Sheet1!$B$2:$C$12,2,TRUE)</f>
        <v>7</v>
      </c>
      <c r="X233" s="494" t="str">
        <f>VLOOKUP($E233,'[24]Gui chi Quynh'!$C$7:$E$389,3,0)</f>
        <v>A4</v>
      </c>
      <c r="Y233" s="494">
        <f>VLOOKUP(X233,Sheet1!$B$2:$C$12,2,TRUE)</f>
        <v>7</v>
      </c>
      <c r="Z233" s="494" t="str">
        <f>VLOOKUP($E233,'[25]Gui chi Quynh'!$C$7:$E$388,3,0)</f>
        <v>A4</v>
      </c>
      <c r="AA233" s="494">
        <f>VLOOKUP(Z233,Sheet1!$B$2:$C$12,2,TRUE)</f>
        <v>7</v>
      </c>
      <c r="AB233" s="494" t="str">
        <f>VLOOKUP($E233,'T5'!$E$9:$AH$337,24,0)</f>
        <v>A4</v>
      </c>
      <c r="AC233" s="494">
        <f>VLOOKUP(AB233,Sheet1!$B$2:$C$12,2,TRUE)</f>
        <v>7</v>
      </c>
      <c r="AD233" s="494"/>
      <c r="AE233" s="494" t="e">
        <f>VLOOKUP(AD233,Sheet1!$B$2:$C$12,2,TRUE)</f>
        <v>#N/A</v>
      </c>
      <c r="AF233" s="592" t="str">
        <f>VLOOKUP($E233,'[26]Tong hop ket qua'!$E$19:$M$219,9,0)</f>
        <v>Tốt</v>
      </c>
      <c r="AG233" s="709">
        <f t="shared" si="39"/>
        <v>7.3636363636363633</v>
      </c>
      <c r="AH233" s="709" t="str">
        <f t="shared" si="40"/>
        <v>11A*</v>
      </c>
      <c r="AI233" s="709">
        <f t="shared" si="35"/>
        <v>0</v>
      </c>
      <c r="AJ233" s="683"/>
      <c r="AK233" s="494" t="str">
        <f t="shared" si="36"/>
        <v>Tốt</v>
      </c>
      <c r="AL233" s="494" t="str">
        <f>VLOOKUP($E233,'cac dv gui'!$C$200:$AD$225,25,0)</f>
        <v>Tốt</v>
      </c>
      <c r="AM233" s="494" t="str">
        <f>VLOOKUP($E233,'cac dv gui'!$C$200:$AD$225,26,0)</f>
        <v>Tốt</v>
      </c>
      <c r="AN233" s="675"/>
      <c r="AO233" s="494"/>
      <c r="AP233" s="675"/>
      <c r="AQ233" s="494" t="str">
        <f t="shared" si="37"/>
        <v>Tốt</v>
      </c>
      <c r="AR233" s="675"/>
      <c r="AS233" s="675"/>
      <c r="AT233" s="494"/>
      <c r="AU233" s="684" t="s">
        <v>393</v>
      </c>
    </row>
    <row r="234" spans="1:47" s="684" customFormat="1" ht="24.95" customHeight="1" x14ac:dyDescent="0.25">
      <c r="A234" s="512" t="s">
        <v>1475</v>
      </c>
      <c r="B234" s="512">
        <f>COUNTIF($F$5:F234,F234)</f>
        <v>18</v>
      </c>
      <c r="C234" s="513" t="s">
        <v>985</v>
      </c>
      <c r="D234" s="686" t="s">
        <v>163</v>
      </c>
      <c r="E234" s="599" t="s">
        <v>628</v>
      </c>
      <c r="F234" s="518" t="s">
        <v>1609</v>
      </c>
      <c r="G234" s="518" t="s">
        <v>974</v>
      </c>
      <c r="H234" s="494" t="str">
        <f>VLOOKUP(E234,'[16]Gui chi Quynh'!$C$7:$E$387,3,0)</f>
        <v>A3</v>
      </c>
      <c r="I234" s="494">
        <f>VLOOKUP(H234,Sheet1!$B$2:$C$12,2,TRUE)</f>
        <v>8</v>
      </c>
      <c r="J234" s="494" t="str">
        <f>VLOOKUP($E234,'[17]Gui chi Quynh'!$C$7:$E$387,3,0)</f>
        <v>A4</v>
      </c>
      <c r="K234" s="494">
        <f>VLOOKUP(J234,Sheet1!$B$2:$C$12,2,TRUE)</f>
        <v>7</v>
      </c>
      <c r="L234" s="494" t="str">
        <f>VLOOKUP(E234,'[18]Gui chi Quynh'!$C$7:$F$385,3,0)</f>
        <v>A3</v>
      </c>
      <c r="M234" s="494">
        <f>VLOOKUP(L234,Sheet1!$B$2:$C$12,2,TRUE)</f>
        <v>8</v>
      </c>
      <c r="N234" s="494" t="str">
        <f>VLOOKUP(E234,'[19]Gui chi Quynh'!$C$7:$E$391,3,0)</f>
        <v>A2</v>
      </c>
      <c r="O234" s="494">
        <f>VLOOKUP(N234,Sheet1!$B$2:$C$12,2,TRUE)</f>
        <v>9</v>
      </c>
      <c r="P234" s="494" t="str">
        <f>VLOOKUP(E234,'[20]Gui chi Quynh'!$C$7:$E$391,3,0)</f>
        <v>A2</v>
      </c>
      <c r="Q234" s="494">
        <f>VLOOKUP(P234,Sheet1!$B$2:$C$12,2,TRUE)</f>
        <v>9</v>
      </c>
      <c r="R234" s="494" t="str">
        <f>VLOOKUP($E234,'[21]Gui chi Quynh'!$C$7:$E$390,3,0)</f>
        <v>A4</v>
      </c>
      <c r="S234" s="494">
        <f>VLOOKUP(R234,Sheet1!$B$2:$C$12,2,TRUE)</f>
        <v>7</v>
      </c>
      <c r="T234" s="494" t="str">
        <f>VLOOKUP($E234,'[22]Gui chi Quynh'!$C$7:$E$390,3,0)</f>
        <v>A4</v>
      </c>
      <c r="U234" s="494">
        <f>VLOOKUP(T234,Sheet1!$B$2:$C$12,2,TRUE)</f>
        <v>7</v>
      </c>
      <c r="V234" s="494" t="str">
        <f>VLOOKUP($E234,'[23]Gui chi Quynh'!$C$7:$E$389,3,0)</f>
        <v>A4</v>
      </c>
      <c r="W234" s="494">
        <f>VLOOKUP(V234,Sheet1!$B$2:$C$12,2,TRUE)</f>
        <v>7</v>
      </c>
      <c r="X234" s="494" t="str">
        <f>VLOOKUP($E234,'[24]Gui chi Quynh'!$C$7:$E$389,3,0)</f>
        <v>A3</v>
      </c>
      <c r="Y234" s="494">
        <f>VLOOKUP(X234,Sheet1!$B$2:$C$12,2,TRUE)</f>
        <v>8</v>
      </c>
      <c r="Z234" s="494" t="str">
        <f>VLOOKUP($E234,'[25]Gui chi Quynh'!$C$7:$E$388,3,0)</f>
        <v>A3</v>
      </c>
      <c r="AA234" s="494">
        <f>VLOOKUP(Z234,Sheet1!$B$2:$C$12,2,TRUE)</f>
        <v>8</v>
      </c>
      <c r="AB234" s="494" t="str">
        <f>VLOOKUP($E234,'T5'!$E$9:$AH$337,24,0)</f>
        <v>A3</v>
      </c>
      <c r="AC234" s="494">
        <f>VLOOKUP(AB234,Sheet1!$B$2:$C$12,2,TRUE)</f>
        <v>8</v>
      </c>
      <c r="AD234" s="494"/>
      <c r="AE234" s="494" t="e">
        <f>VLOOKUP(AD234,Sheet1!$B$2:$C$12,2,TRUE)</f>
        <v>#N/A</v>
      </c>
      <c r="AF234" s="592" t="str">
        <f>VLOOKUP($E234,'[26]Tong hop ket qua'!$E$19:$M$219,9,0)</f>
        <v>Khá</v>
      </c>
      <c r="AG234" s="804">
        <f t="shared" si="39"/>
        <v>7.8181818181818183</v>
      </c>
      <c r="AH234" s="709" t="str">
        <f t="shared" si="40"/>
        <v>11A*</v>
      </c>
      <c r="AI234" s="709">
        <f t="shared" si="35"/>
        <v>0</v>
      </c>
      <c r="AJ234" s="683"/>
      <c r="AK234" s="494" t="str">
        <f t="shared" si="36"/>
        <v>Tốt</v>
      </c>
      <c r="AL234" s="494" t="str">
        <f>VLOOKUP($E234,'cac dv gui'!$C$200:$AD$225,25,0)</f>
        <v>Xuất sắc</v>
      </c>
      <c r="AM234" s="494" t="str">
        <f>VLOOKUP($E234,'cac dv gui'!$C$200:$AD$225,26,0)</f>
        <v>Tốt</v>
      </c>
      <c r="AN234" s="675"/>
      <c r="AO234" s="494"/>
      <c r="AP234" s="675"/>
      <c r="AQ234" s="494" t="str">
        <f t="shared" si="37"/>
        <v>Tốt</v>
      </c>
      <c r="AR234" s="675"/>
      <c r="AS234" s="675"/>
      <c r="AT234" s="494"/>
      <c r="AU234" s="684" t="s">
        <v>393</v>
      </c>
    </row>
    <row r="235" spans="1:47" s="684" customFormat="1" ht="48" customHeight="1" x14ac:dyDescent="0.25">
      <c r="A235" s="512" t="s">
        <v>1476</v>
      </c>
      <c r="B235" s="512">
        <f>COUNTIF($F$5:F235,F235)</f>
        <v>19</v>
      </c>
      <c r="C235" s="513" t="s">
        <v>984</v>
      </c>
      <c r="D235" s="686" t="s">
        <v>300</v>
      </c>
      <c r="E235" s="599" t="s">
        <v>629</v>
      </c>
      <c r="F235" s="518" t="s">
        <v>1609</v>
      </c>
      <c r="G235" s="518" t="s">
        <v>974</v>
      </c>
      <c r="H235" s="494" t="str">
        <f>VLOOKUP(E235,'[16]Gui chi Quynh'!$C$7:$E$387,3,0)</f>
        <v>A4</v>
      </c>
      <c r="I235" s="494">
        <f>VLOOKUP(H235,Sheet1!$B$2:$C$12,2,TRUE)</f>
        <v>7</v>
      </c>
      <c r="J235" s="494" t="str">
        <f>VLOOKUP($E235,'[17]Gui chi Quynh'!$C$7:$E$387,3,0)</f>
        <v>A4</v>
      </c>
      <c r="K235" s="494">
        <f>VLOOKUP(J235,Sheet1!$B$2:$C$12,2,TRUE)</f>
        <v>7</v>
      </c>
      <c r="L235" s="494" t="str">
        <f>VLOOKUP(E235,'[18]Gui chi Quynh'!$C$7:$F$385,3,0)</f>
        <v>A4</v>
      </c>
      <c r="M235" s="494">
        <f>VLOOKUP(L235,Sheet1!$B$2:$C$12,2,TRUE)</f>
        <v>7</v>
      </c>
      <c r="N235" s="494" t="str">
        <f>VLOOKUP(E235,'[19]Gui chi Quynh'!$C$7:$E$391,3,0)</f>
        <v>A4</v>
      </c>
      <c r="O235" s="494">
        <f>VLOOKUP(N235,Sheet1!$B$2:$C$12,2,TRUE)</f>
        <v>7</v>
      </c>
      <c r="P235" s="494" t="str">
        <f>VLOOKUP(E235,'[20]Gui chi Quynh'!$C$7:$E$391,3,0)</f>
        <v>A3</v>
      </c>
      <c r="Q235" s="494">
        <f>VLOOKUP(P235,Sheet1!$B$2:$C$12,2,TRUE)</f>
        <v>8</v>
      </c>
      <c r="R235" s="494" t="str">
        <f>VLOOKUP($E235,'[21]Gui chi Quynh'!$C$7:$E$390,3,0)</f>
        <v>A4</v>
      </c>
      <c r="S235" s="494">
        <f>VLOOKUP(R235,Sheet1!$B$2:$C$12,2,TRUE)</f>
        <v>7</v>
      </c>
      <c r="T235" s="494" t="str">
        <f>VLOOKUP($E235,'[22]Gui chi Quynh'!$C$7:$E$390,3,0)</f>
        <v>A4</v>
      </c>
      <c r="U235" s="494">
        <f>VLOOKUP(T235,Sheet1!$B$2:$C$12,2,TRUE)</f>
        <v>7</v>
      </c>
      <c r="V235" s="494" t="str">
        <f>VLOOKUP($E235,'[23]Gui chi Quynh'!$C$7:$E$389,3,0)</f>
        <v>A4</v>
      </c>
      <c r="W235" s="494">
        <f>VLOOKUP(V235,Sheet1!$B$2:$C$12,2,TRUE)</f>
        <v>7</v>
      </c>
      <c r="X235" s="494" t="str">
        <f>VLOOKUP($E235,'[24]Gui chi Quynh'!$C$7:$E$389,3,0)</f>
        <v>A4</v>
      </c>
      <c r="Y235" s="494">
        <f>VLOOKUP(X235,Sheet1!$B$2:$C$12,2,TRUE)</f>
        <v>7</v>
      </c>
      <c r="Z235" s="494" t="str">
        <f>VLOOKUP($E235,'[25]Gui chi Quynh'!$C$7:$E$388,3,0)</f>
        <v>A3</v>
      </c>
      <c r="AA235" s="494">
        <f>VLOOKUP(Z235,Sheet1!$B$2:$C$12,2,TRUE)</f>
        <v>8</v>
      </c>
      <c r="AB235" s="494" t="str">
        <f>VLOOKUP($E235,'T5'!$E$9:$AH$337,24,0)</f>
        <v>A4</v>
      </c>
      <c r="AC235" s="494">
        <f>VLOOKUP(AB235,Sheet1!$B$2:$C$12,2,TRUE)</f>
        <v>7</v>
      </c>
      <c r="AD235" s="494"/>
      <c r="AE235" s="494" t="e">
        <f>VLOOKUP(AD235,Sheet1!$B$2:$C$12,2,TRUE)</f>
        <v>#N/A</v>
      </c>
      <c r="AF235" s="592" t="str">
        <f>VLOOKUP($E235,'[26]Tong hop ket qua'!$E$19:$M$219,9,0)</f>
        <v>Khá</v>
      </c>
      <c r="AG235" s="709">
        <f t="shared" si="39"/>
        <v>7.1818181818181817</v>
      </c>
      <c r="AH235" s="709" t="str">
        <f t="shared" si="40"/>
        <v>11A*</v>
      </c>
      <c r="AI235" s="709">
        <f t="shared" si="35"/>
        <v>0</v>
      </c>
      <c r="AJ235" s="683"/>
      <c r="AK235" s="494" t="str">
        <f t="shared" si="36"/>
        <v>Tốt</v>
      </c>
      <c r="AL235" s="494" t="str">
        <f>VLOOKUP($E235,'cac dv gui'!$C$200:$AD$225,25,0)</f>
        <v>Xuất sắc</v>
      </c>
      <c r="AM235" s="494" t="str">
        <f>VLOOKUP($E235,'cac dv gui'!$C$200:$AD$225,26,0)</f>
        <v>Tốt</v>
      </c>
      <c r="AN235" s="675"/>
      <c r="AO235" s="494"/>
      <c r="AP235" s="675"/>
      <c r="AQ235" s="494" t="str">
        <f t="shared" si="37"/>
        <v>Tốt</v>
      </c>
      <c r="AR235" s="675"/>
      <c r="AS235" s="675"/>
      <c r="AT235" s="494"/>
      <c r="AU235" s="684" t="s">
        <v>393</v>
      </c>
    </row>
    <row r="236" spans="1:47" s="684" customFormat="1" ht="24.95" customHeight="1" x14ac:dyDescent="0.25">
      <c r="A236" s="512" t="s">
        <v>1477</v>
      </c>
      <c r="B236" s="512">
        <f>COUNTIF($F$5:F238,F236)</f>
        <v>22</v>
      </c>
      <c r="C236" s="513" t="s">
        <v>985</v>
      </c>
      <c r="D236" s="686" t="s">
        <v>301</v>
      </c>
      <c r="E236" s="599" t="s">
        <v>630</v>
      </c>
      <c r="F236" s="518" t="s">
        <v>1609</v>
      </c>
      <c r="G236" s="518" t="s">
        <v>974</v>
      </c>
      <c r="H236" s="494" t="str">
        <f>VLOOKUP(E236,'[16]Gui chi Quynh'!$C$7:$E$387,3,0)</f>
        <v>A3</v>
      </c>
      <c r="I236" s="494">
        <f>VLOOKUP(H236,Sheet1!$B$2:$C$12,2,TRUE)</f>
        <v>8</v>
      </c>
      <c r="J236" s="494" t="str">
        <f>VLOOKUP($E236,'[17]Gui chi Quynh'!$C$7:$E$387,3,0)</f>
        <v>A4</v>
      </c>
      <c r="K236" s="494">
        <f>VLOOKUP(J236,Sheet1!$B$2:$C$12,2,TRUE)</f>
        <v>7</v>
      </c>
      <c r="L236" s="494" t="str">
        <f>VLOOKUP(E236,'[18]Gui chi Quynh'!$C$7:$F$385,3,0)</f>
        <v>A4</v>
      </c>
      <c r="M236" s="494">
        <f>VLOOKUP(L236,Sheet1!$B$2:$C$12,2,TRUE)</f>
        <v>7</v>
      </c>
      <c r="N236" s="494" t="str">
        <f>VLOOKUP(E236,'[19]Gui chi Quynh'!$C$7:$E$391,3,0)</f>
        <v>A4</v>
      </c>
      <c r="O236" s="494">
        <f>VLOOKUP(N236,Sheet1!$B$2:$C$12,2,TRUE)</f>
        <v>7</v>
      </c>
      <c r="P236" s="494" t="str">
        <f>VLOOKUP(E236,'[20]Gui chi Quynh'!$C$7:$E$391,3,0)</f>
        <v>A2</v>
      </c>
      <c r="Q236" s="494">
        <f>VLOOKUP(P236,Sheet1!$B$2:$C$12,2,TRUE)</f>
        <v>9</v>
      </c>
      <c r="R236" s="494" t="str">
        <f>VLOOKUP($E236,'[21]Gui chi Quynh'!$C$7:$E$390,3,0)</f>
        <v>A2</v>
      </c>
      <c r="S236" s="494">
        <f>VLOOKUP(R236,Sheet1!$B$2:$C$12,2,TRUE)</f>
        <v>9</v>
      </c>
      <c r="T236" s="494" t="str">
        <f>VLOOKUP($E236,'[22]Gui chi Quynh'!$C$7:$E$390,3,0)</f>
        <v>A3</v>
      </c>
      <c r="U236" s="494">
        <f>VLOOKUP(T236,Sheet1!$B$2:$C$12,2,TRUE)</f>
        <v>8</v>
      </c>
      <c r="V236" s="494" t="str">
        <f>VLOOKUP($E236,'[23]Gui chi Quynh'!$C$7:$E$389,3,0)</f>
        <v>A4</v>
      </c>
      <c r="W236" s="494">
        <f>VLOOKUP(V236,Sheet1!$B$2:$C$12,2,TRUE)</f>
        <v>7</v>
      </c>
      <c r="X236" s="494" t="str">
        <f>VLOOKUP($E236,'[24]Gui chi Quynh'!$C$7:$E$389,3,0)</f>
        <v>A3</v>
      </c>
      <c r="Y236" s="494">
        <f>VLOOKUP(X236,Sheet1!$B$2:$C$12,2,TRUE)</f>
        <v>8</v>
      </c>
      <c r="Z236" s="494" t="str">
        <f>VLOOKUP($E236,'[25]Gui chi Quynh'!$C$7:$E$388,3,0)</f>
        <v>A3</v>
      </c>
      <c r="AA236" s="494">
        <f>VLOOKUP(Z236,Sheet1!$B$2:$C$12,2,TRUE)</f>
        <v>8</v>
      </c>
      <c r="AB236" s="494" t="str">
        <f>VLOOKUP($E236,'T5'!$E$9:$AH$337,24,0)</f>
        <v>A4</v>
      </c>
      <c r="AC236" s="494">
        <f>VLOOKUP(AB236,Sheet1!$B$2:$C$12,2,TRUE)</f>
        <v>7</v>
      </c>
      <c r="AD236" s="494"/>
      <c r="AE236" s="494" t="e">
        <f>VLOOKUP(AD236,Sheet1!$B$2:$C$12,2,TRUE)</f>
        <v>#N/A</v>
      </c>
      <c r="AF236" s="592" t="str">
        <f>VLOOKUP($E236,'[26]Tong hop ket qua'!$E$19:$M$219,9,0)</f>
        <v>Khá</v>
      </c>
      <c r="AG236" s="709">
        <f t="shared" si="39"/>
        <v>7.7272727272727275</v>
      </c>
      <c r="AH236" s="709" t="str">
        <f t="shared" si="40"/>
        <v>11A*</v>
      </c>
      <c r="AI236" s="709">
        <f t="shared" si="35"/>
        <v>0</v>
      </c>
      <c r="AJ236" s="683"/>
      <c r="AK236" s="494" t="str">
        <f t="shared" si="36"/>
        <v>Tốt</v>
      </c>
      <c r="AL236" s="494" t="str">
        <f>VLOOKUP($E236,'cac dv gui'!$C$200:$AD$225,25,0)</f>
        <v>Xuất sắc</v>
      </c>
      <c r="AM236" s="494" t="str">
        <f>VLOOKUP($E236,'cac dv gui'!$C$200:$AD$225,26,0)</f>
        <v>Tốt</v>
      </c>
      <c r="AN236" s="675"/>
      <c r="AO236" s="494"/>
      <c r="AP236" s="675"/>
      <c r="AQ236" s="494" t="str">
        <f t="shared" si="37"/>
        <v>Tốt</v>
      </c>
      <c r="AR236" s="675"/>
      <c r="AS236" s="675"/>
      <c r="AT236" s="494"/>
      <c r="AU236" s="684" t="s">
        <v>393</v>
      </c>
    </row>
    <row r="237" spans="1:47" s="684" customFormat="1" ht="24.95" customHeight="1" x14ac:dyDescent="0.25">
      <c r="A237" s="512" t="s">
        <v>1478</v>
      </c>
      <c r="B237" s="512">
        <f>COUNTIF($F$5:F237,F237)</f>
        <v>21</v>
      </c>
      <c r="C237" s="513" t="s">
        <v>985</v>
      </c>
      <c r="D237" s="594" t="s">
        <v>345</v>
      </c>
      <c r="E237" s="599" t="s">
        <v>632</v>
      </c>
      <c r="F237" s="518" t="s">
        <v>1609</v>
      </c>
      <c r="G237" s="518" t="s">
        <v>974</v>
      </c>
      <c r="H237" s="494" t="str">
        <f>VLOOKUP(E237,'[16]Gui chi Quynh'!$C$7:$E$387,3,0)</f>
        <v>A4</v>
      </c>
      <c r="I237" s="494">
        <f>VLOOKUP(H237,Sheet1!$B$2:$C$12,2,TRUE)</f>
        <v>7</v>
      </c>
      <c r="J237" s="494" t="str">
        <f>VLOOKUP($E237,'[17]Gui chi Quynh'!$C$7:$E$387,3,0)</f>
        <v>A4</v>
      </c>
      <c r="K237" s="494">
        <f>VLOOKUP(J237,Sheet1!$B$2:$C$12,2,TRUE)</f>
        <v>7</v>
      </c>
      <c r="L237" s="494" t="str">
        <f>VLOOKUP(E237,'[18]Gui chi Quynh'!$C$7:$F$385,3,0)</f>
        <v>A3</v>
      </c>
      <c r="M237" s="494">
        <f>VLOOKUP(L237,Sheet1!$B$2:$C$12,2,TRUE)</f>
        <v>8</v>
      </c>
      <c r="N237" s="494" t="str">
        <f>VLOOKUP(E237,'[19]Gui chi Quynh'!$C$7:$E$391,3,0)</f>
        <v>A4</v>
      </c>
      <c r="O237" s="494">
        <f>VLOOKUP(N237,Sheet1!$B$2:$C$12,2,TRUE)</f>
        <v>7</v>
      </c>
      <c r="P237" s="494" t="str">
        <f>VLOOKUP(E237,'[20]Gui chi Quynh'!$C$7:$E$391,3,0)</f>
        <v>A2</v>
      </c>
      <c r="Q237" s="494">
        <f>VLOOKUP(P237,Sheet1!$B$2:$C$12,2,TRUE)</f>
        <v>9</v>
      </c>
      <c r="R237" s="494" t="str">
        <f>VLOOKUP($E237,'[21]Gui chi Quynh'!$C$7:$E$390,3,0)</f>
        <v>A3</v>
      </c>
      <c r="S237" s="494">
        <f>VLOOKUP(R237,Sheet1!$B$2:$C$12,2,TRUE)</f>
        <v>8</v>
      </c>
      <c r="T237" s="494" t="str">
        <f>VLOOKUP($E237,'[22]Gui chi Quynh'!$C$7:$E$390,3,0)</f>
        <v>A4</v>
      </c>
      <c r="U237" s="494">
        <f>VLOOKUP(T237,Sheet1!$B$2:$C$12,2,TRUE)</f>
        <v>7</v>
      </c>
      <c r="V237" s="494" t="str">
        <f>VLOOKUP($E237,'[23]Gui chi Quynh'!$C$7:$E$389,3,0)</f>
        <v>A4</v>
      </c>
      <c r="W237" s="494">
        <f>VLOOKUP(V237,Sheet1!$B$2:$C$12,2,TRUE)</f>
        <v>7</v>
      </c>
      <c r="X237" s="494" t="str">
        <f>VLOOKUP($E237,'[24]Gui chi Quynh'!$C$7:$E$389,3,0)</f>
        <v>A3</v>
      </c>
      <c r="Y237" s="494">
        <f>VLOOKUP(X237,Sheet1!$B$2:$C$12,2,TRUE)</f>
        <v>8</v>
      </c>
      <c r="Z237" s="494" t="str">
        <f>VLOOKUP($E237,'[25]Gui chi Quynh'!$C$7:$E$388,3,0)</f>
        <v>A3</v>
      </c>
      <c r="AA237" s="494">
        <f>VLOOKUP(Z237,Sheet1!$B$2:$C$12,2,TRUE)</f>
        <v>8</v>
      </c>
      <c r="AB237" s="494" t="str">
        <f>VLOOKUP($E237,'T5'!$E$9:$AH$337,24,0)</f>
        <v>A3</v>
      </c>
      <c r="AC237" s="494">
        <f>VLOOKUP(AB237,Sheet1!$B$2:$C$12,2,TRUE)</f>
        <v>8</v>
      </c>
      <c r="AD237" s="494"/>
      <c r="AE237" s="494" t="e">
        <f>VLOOKUP(AD237,Sheet1!$B$2:$C$12,2,TRUE)</f>
        <v>#N/A</v>
      </c>
      <c r="AF237" s="592" t="str">
        <f>VLOOKUP($E237,'[26]Tong hop ket qua'!$E$19:$M$219,9,0)</f>
        <v>Khá</v>
      </c>
      <c r="AG237" s="709">
        <f t="shared" si="39"/>
        <v>7.6363636363636367</v>
      </c>
      <c r="AH237" s="709" t="str">
        <f t="shared" si="40"/>
        <v>11A*</v>
      </c>
      <c r="AI237" s="709">
        <f t="shared" si="35"/>
        <v>0</v>
      </c>
      <c r="AJ237" s="683"/>
      <c r="AK237" s="494" t="str">
        <f t="shared" si="36"/>
        <v>Tốt</v>
      </c>
      <c r="AL237" s="494" t="str">
        <f>VLOOKUP($E237,'cac dv gui'!$C$200:$AD$225,25,0)</f>
        <v>Xuất sắc</v>
      </c>
      <c r="AM237" s="494" t="str">
        <f>VLOOKUP($E237,'cac dv gui'!$C$200:$AD$225,26,0)</f>
        <v>Tốt</v>
      </c>
      <c r="AN237" s="675"/>
      <c r="AO237" s="494"/>
      <c r="AP237" s="675"/>
      <c r="AQ237" s="494" t="str">
        <f t="shared" si="37"/>
        <v>Tốt</v>
      </c>
      <c r="AR237" s="675"/>
      <c r="AS237" s="675"/>
      <c r="AT237" s="494"/>
      <c r="AU237" s="684" t="s">
        <v>392</v>
      </c>
    </row>
    <row r="238" spans="1:47" s="684" customFormat="1" ht="24.95" customHeight="1" x14ac:dyDescent="0.25">
      <c r="A238" s="512" t="s">
        <v>1479</v>
      </c>
      <c r="B238" s="512">
        <f>COUNTIF($F$5:F238,F238)</f>
        <v>22</v>
      </c>
      <c r="C238" s="513" t="s">
        <v>985</v>
      </c>
      <c r="D238" s="594" t="s">
        <v>346</v>
      </c>
      <c r="E238" s="599" t="s">
        <v>633</v>
      </c>
      <c r="F238" s="518" t="s">
        <v>1609</v>
      </c>
      <c r="G238" s="518" t="s">
        <v>974</v>
      </c>
      <c r="H238" s="494" t="str">
        <f>VLOOKUP(E238,'[16]Gui chi Quynh'!$C$7:$E$387,3,0)</f>
        <v>A3</v>
      </c>
      <c r="I238" s="494">
        <f>VLOOKUP(H238,Sheet1!$B$2:$C$12,2,TRUE)</f>
        <v>8</v>
      </c>
      <c r="J238" s="494" t="str">
        <f>VLOOKUP($E238,'[17]Gui chi Quynh'!$C$7:$E$387,3,0)</f>
        <v>A4</v>
      </c>
      <c r="K238" s="494">
        <f>VLOOKUP(J238,Sheet1!$B$2:$C$12,2,TRUE)</f>
        <v>7</v>
      </c>
      <c r="L238" s="494" t="str">
        <f>VLOOKUP(E238,'[18]Gui chi Quynh'!$C$7:$F$385,3,0)</f>
        <v>A4</v>
      </c>
      <c r="M238" s="494">
        <f>VLOOKUP(L238,Sheet1!$B$2:$C$12,2,TRUE)</f>
        <v>7</v>
      </c>
      <c r="N238" s="494" t="str">
        <f>VLOOKUP(E238,'[19]Gui chi Quynh'!$C$7:$E$391,3,0)</f>
        <v>A4</v>
      </c>
      <c r="O238" s="494">
        <f>VLOOKUP(N238,Sheet1!$B$2:$C$12,2,TRUE)</f>
        <v>7</v>
      </c>
      <c r="P238" s="494" t="str">
        <f>VLOOKUP(E238,'[20]Gui chi Quynh'!$C$7:$E$391,3,0)</f>
        <v>A3</v>
      </c>
      <c r="Q238" s="494">
        <f>VLOOKUP(P238,Sheet1!$B$2:$C$12,2,TRUE)</f>
        <v>8</v>
      </c>
      <c r="R238" s="494" t="str">
        <f>VLOOKUP($E238,'[21]Gui chi Quynh'!$C$7:$E$390,3,0)</f>
        <v>A4</v>
      </c>
      <c r="S238" s="494">
        <f>VLOOKUP(R238,Sheet1!$B$2:$C$12,2,TRUE)</f>
        <v>7</v>
      </c>
      <c r="T238" s="494" t="str">
        <f>VLOOKUP($E238,'[22]Gui chi Quynh'!$C$7:$E$390,3,0)</f>
        <v>A4</v>
      </c>
      <c r="U238" s="494">
        <f>VLOOKUP(T238,Sheet1!$B$2:$C$12,2,TRUE)</f>
        <v>7</v>
      </c>
      <c r="V238" s="494" t="str">
        <f>VLOOKUP($E238,'[23]Gui chi Quynh'!$C$7:$E$389,3,0)</f>
        <v>A4</v>
      </c>
      <c r="W238" s="494">
        <f>VLOOKUP(V238,Sheet1!$B$2:$C$12,2,TRUE)</f>
        <v>7</v>
      </c>
      <c r="X238" s="494" t="str">
        <f>VLOOKUP($E238,'[24]Gui chi Quynh'!$C$7:$E$389,3,0)</f>
        <v>A4</v>
      </c>
      <c r="Y238" s="494">
        <f>VLOOKUP(X238,Sheet1!$B$2:$C$12,2,TRUE)</f>
        <v>7</v>
      </c>
      <c r="Z238" s="494" t="str">
        <f>VLOOKUP($E238,'[25]Gui chi Quynh'!$C$7:$E$388,3,0)</f>
        <v>A4</v>
      </c>
      <c r="AA238" s="494">
        <f>VLOOKUP(Z238,Sheet1!$B$2:$C$12,2,TRUE)</f>
        <v>7</v>
      </c>
      <c r="AB238" s="494" t="str">
        <f>VLOOKUP($E238,'T5'!$E$9:$AH$337,24,0)</f>
        <v>A4</v>
      </c>
      <c r="AC238" s="494">
        <f>VLOOKUP(AB238,Sheet1!$B$2:$C$12,2,TRUE)</f>
        <v>7</v>
      </c>
      <c r="AD238" s="494"/>
      <c r="AE238" s="494" t="e">
        <f>VLOOKUP(AD238,Sheet1!$B$2:$C$12,2,TRUE)</f>
        <v>#N/A</v>
      </c>
      <c r="AF238" s="592" t="str">
        <f>VLOOKUP($E238,'[26]Tong hop ket qua'!$E$19:$M$219,9,0)</f>
        <v>Đạt yêu cầu</v>
      </c>
      <c r="AG238" s="709">
        <f t="shared" si="39"/>
        <v>7.1818181818181817</v>
      </c>
      <c r="AH238" s="709" t="str">
        <f t="shared" si="40"/>
        <v>11A*</v>
      </c>
      <c r="AI238" s="709">
        <f t="shared" si="35"/>
        <v>0</v>
      </c>
      <c r="AJ238" s="683"/>
      <c r="AK238" s="494" t="str">
        <f t="shared" si="36"/>
        <v>Tốt</v>
      </c>
      <c r="AL238" s="494" t="str">
        <f>VLOOKUP($E238,'cac dv gui'!$C$200:$AD$225,25,0)</f>
        <v>Xuất sắc</v>
      </c>
      <c r="AM238" s="494" t="str">
        <f>VLOOKUP($E238,'cac dv gui'!$C$200:$AD$225,26,0)</f>
        <v>Tốt</v>
      </c>
      <c r="AN238" s="675"/>
      <c r="AO238" s="494"/>
      <c r="AP238" s="675"/>
      <c r="AQ238" s="494" t="str">
        <f t="shared" si="37"/>
        <v>Tốt</v>
      </c>
      <c r="AR238" s="675"/>
      <c r="AS238" s="675"/>
      <c r="AT238" s="494"/>
      <c r="AU238" s="684" t="s">
        <v>393</v>
      </c>
    </row>
    <row r="239" spans="1:47" s="684" customFormat="1" ht="48" customHeight="1" x14ac:dyDescent="0.25">
      <c r="A239" s="512" t="s">
        <v>1480</v>
      </c>
      <c r="B239" s="512">
        <f>COUNTIF($F$5:F239,F239)</f>
        <v>23</v>
      </c>
      <c r="C239" s="513" t="s">
        <v>985</v>
      </c>
      <c r="D239" s="594" t="s">
        <v>727</v>
      </c>
      <c r="E239" s="599" t="s">
        <v>728</v>
      </c>
      <c r="F239" s="518" t="s">
        <v>1609</v>
      </c>
      <c r="G239" s="518" t="s">
        <v>974</v>
      </c>
      <c r="H239" s="494" t="str">
        <f>VLOOKUP(E239,'[16]Gui chi Quynh'!$C$7:$E$387,3,0)</f>
        <v>A3</v>
      </c>
      <c r="I239" s="494">
        <f>VLOOKUP(H239,Sheet1!$B$2:$C$12,2,TRUE)</f>
        <v>8</v>
      </c>
      <c r="J239" s="494" t="str">
        <f>VLOOKUP($E239,'[17]Gui chi Quynh'!$C$7:$E$387,3,0)</f>
        <v>A4</v>
      </c>
      <c r="K239" s="494">
        <f>VLOOKUP(J239,Sheet1!$B$2:$C$12,2,TRUE)</f>
        <v>7</v>
      </c>
      <c r="L239" s="494" t="str">
        <f>VLOOKUP(E239,'[18]Gui chi Quynh'!$C$7:$F$385,3,0)</f>
        <v>A3</v>
      </c>
      <c r="M239" s="494">
        <f>VLOOKUP(L239,Sheet1!$B$2:$C$12,2,TRUE)</f>
        <v>8</v>
      </c>
      <c r="N239" s="494" t="str">
        <f>VLOOKUP(E239,'[19]Gui chi Quynh'!$C$7:$E$391,3,0)</f>
        <v>A2</v>
      </c>
      <c r="O239" s="494">
        <f>VLOOKUP(N239,Sheet1!$B$2:$C$12,2,TRUE)</f>
        <v>9</v>
      </c>
      <c r="P239" s="494" t="str">
        <f>VLOOKUP(E239,'[20]Gui chi Quynh'!$C$7:$E$391,3,0)</f>
        <v>A2</v>
      </c>
      <c r="Q239" s="494">
        <f>VLOOKUP(P239,Sheet1!$B$2:$C$12,2,TRUE)</f>
        <v>9</v>
      </c>
      <c r="R239" s="494" t="str">
        <f>VLOOKUP($E239,'[21]Gui chi Quynh'!$C$7:$E$390,3,0)</f>
        <v>A3</v>
      </c>
      <c r="S239" s="494">
        <f>VLOOKUP(R239,Sheet1!$B$2:$C$12,2,TRUE)</f>
        <v>8</v>
      </c>
      <c r="T239" s="494" t="str">
        <f>VLOOKUP($E239,'[22]Gui chi Quynh'!$C$7:$E$390,3,0)</f>
        <v>A3</v>
      </c>
      <c r="U239" s="494">
        <f>VLOOKUP(T239,Sheet1!$B$2:$C$12,2,TRUE)</f>
        <v>8</v>
      </c>
      <c r="V239" s="494" t="str">
        <f>VLOOKUP($E239,'[23]Gui chi Quynh'!$C$7:$E$389,3,0)</f>
        <v>A4</v>
      </c>
      <c r="W239" s="494">
        <f>VLOOKUP(V239,Sheet1!$B$2:$C$12,2,TRUE)</f>
        <v>7</v>
      </c>
      <c r="X239" s="494" t="str">
        <f>VLOOKUP($E239,'[24]Gui chi Quynh'!$C$7:$E$389,3,0)</f>
        <v>A4</v>
      </c>
      <c r="Y239" s="494">
        <f>VLOOKUP(X239,Sheet1!$B$2:$C$12,2,TRUE)</f>
        <v>7</v>
      </c>
      <c r="Z239" s="494" t="str">
        <f>VLOOKUP($E239,'[25]Gui chi Quynh'!$C$7:$E$388,3,0)</f>
        <v>A3</v>
      </c>
      <c r="AA239" s="494">
        <f>VLOOKUP(Z239,Sheet1!$B$2:$C$12,2,TRUE)</f>
        <v>8</v>
      </c>
      <c r="AB239" s="494" t="str">
        <f>VLOOKUP($E239,'T5'!$E$9:$AH$337,24,0)</f>
        <v>A4</v>
      </c>
      <c r="AC239" s="494">
        <f>VLOOKUP(AB239,Sheet1!$B$2:$C$12,2,TRUE)</f>
        <v>7</v>
      </c>
      <c r="AD239" s="494"/>
      <c r="AE239" s="494" t="e">
        <f>VLOOKUP(AD239,Sheet1!$B$2:$C$12,2,TRUE)</f>
        <v>#N/A</v>
      </c>
      <c r="AF239" s="592" t="str">
        <f>VLOOKUP($E239,'[26]Tong hop ket qua'!$E$19:$M$219,9,0)</f>
        <v>Khá</v>
      </c>
      <c r="AG239" s="709">
        <f t="shared" si="39"/>
        <v>7.8181818181818183</v>
      </c>
      <c r="AH239" s="709" t="str">
        <f t="shared" si="40"/>
        <v>11A*</v>
      </c>
      <c r="AI239" s="709">
        <f t="shared" si="35"/>
        <v>0</v>
      </c>
      <c r="AJ239" s="683"/>
      <c r="AK239" s="494" t="str">
        <f t="shared" si="36"/>
        <v>Tốt</v>
      </c>
      <c r="AL239" s="494" t="str">
        <f>VLOOKUP($E239,'cac dv gui'!$C$200:$AD$225,25,0)</f>
        <v>Xuất sắc</v>
      </c>
      <c r="AM239" s="494" t="str">
        <f>VLOOKUP($E239,'cac dv gui'!$C$200:$AD$225,26,0)</f>
        <v>Tốt</v>
      </c>
      <c r="AN239" s="675"/>
      <c r="AO239" s="494"/>
      <c r="AP239" s="675"/>
      <c r="AQ239" s="494" t="str">
        <f t="shared" si="37"/>
        <v>Tốt</v>
      </c>
      <c r="AR239" s="675"/>
      <c r="AS239" s="675"/>
      <c r="AT239" s="494"/>
      <c r="AU239" s="684" t="s">
        <v>393</v>
      </c>
    </row>
    <row r="240" spans="1:47" s="684" customFormat="1" ht="42" customHeight="1" x14ac:dyDescent="0.25">
      <c r="A240" s="512" t="s">
        <v>1481</v>
      </c>
      <c r="B240" s="512">
        <f>COUNTIF($F$5:F240,F240)</f>
        <v>24</v>
      </c>
      <c r="C240" s="513" t="s">
        <v>985</v>
      </c>
      <c r="D240" s="552" t="s">
        <v>794</v>
      </c>
      <c r="E240" s="554" t="s">
        <v>795</v>
      </c>
      <c r="F240" s="518" t="s">
        <v>1609</v>
      </c>
      <c r="G240" s="518" t="s">
        <v>974</v>
      </c>
      <c r="H240" s="494" t="str">
        <f>VLOOKUP(E240,'[16]Gui chi Quynh'!$C$7:$E$387,3,0)</f>
        <v>A3</v>
      </c>
      <c r="I240" s="494">
        <f>VLOOKUP(H240,Sheet1!$B$2:$C$12,2,TRUE)</f>
        <v>8</v>
      </c>
      <c r="J240" s="494" t="str">
        <f>VLOOKUP($E240,'[17]Gui chi Quynh'!$C$7:$E$387,3,0)</f>
        <v>A4</v>
      </c>
      <c r="K240" s="494">
        <f>VLOOKUP(J240,Sheet1!$B$2:$C$12,2,TRUE)</f>
        <v>7</v>
      </c>
      <c r="L240" s="494" t="str">
        <f>VLOOKUP(E240,'[18]Gui chi Quynh'!$C$7:$F$385,3,0)</f>
        <v>A3</v>
      </c>
      <c r="M240" s="494">
        <f>VLOOKUP(L240,Sheet1!$B$2:$C$12,2,TRUE)</f>
        <v>8</v>
      </c>
      <c r="N240" s="494" t="str">
        <f>VLOOKUP(E240,'[19]Gui chi Quynh'!$C$7:$E$391,3,0)</f>
        <v>A1</v>
      </c>
      <c r="O240" s="494">
        <f>VLOOKUP(N240,Sheet1!$B$2:$C$12,2,TRUE)</f>
        <v>10</v>
      </c>
      <c r="P240" s="494" t="str">
        <f>VLOOKUP(E240,'[20]Gui chi Quynh'!$C$7:$E$391,3,0)</f>
        <v>A2</v>
      </c>
      <c r="Q240" s="494">
        <f>VLOOKUP(P240,Sheet1!$B$2:$C$12,2,TRUE)</f>
        <v>9</v>
      </c>
      <c r="R240" s="494" t="str">
        <f>VLOOKUP($E240,'[21]Gui chi Quynh'!$C$7:$E$390,3,0)</f>
        <v>A3</v>
      </c>
      <c r="S240" s="494">
        <f>VLOOKUP(R240,Sheet1!$B$2:$C$12,2,TRUE)</f>
        <v>8</v>
      </c>
      <c r="T240" s="494" t="str">
        <f>VLOOKUP($E240,'[22]Gui chi Quynh'!$C$7:$E$390,3,0)</f>
        <v>A4</v>
      </c>
      <c r="U240" s="494">
        <f>VLOOKUP(T240,Sheet1!$B$2:$C$12,2,TRUE)</f>
        <v>7</v>
      </c>
      <c r="V240" s="494" t="str">
        <f>VLOOKUP($E240,'[23]Gui chi Quynh'!$C$7:$E$389,3,0)</f>
        <v>A4</v>
      </c>
      <c r="W240" s="494">
        <f>VLOOKUP(V240,Sheet1!$B$2:$C$12,2,TRUE)</f>
        <v>7</v>
      </c>
      <c r="X240" s="494" t="str">
        <f>VLOOKUP($E240,'[24]Gui chi Quynh'!$C$7:$E$389,3,0)</f>
        <v>A4</v>
      </c>
      <c r="Y240" s="494">
        <f>VLOOKUP(X240,Sheet1!$B$2:$C$12,2,TRUE)</f>
        <v>7</v>
      </c>
      <c r="Z240" s="494" t="str">
        <f>VLOOKUP($E240,'[25]Gui chi Quynh'!$C$7:$E$388,3,0)</f>
        <v>A4</v>
      </c>
      <c r="AA240" s="494">
        <f>VLOOKUP(Z240,Sheet1!$B$2:$C$12,2,TRUE)</f>
        <v>7</v>
      </c>
      <c r="AB240" s="494" t="str">
        <f>VLOOKUP($E240,'T5'!$E$9:$AH$337,24,0)</f>
        <v>A4</v>
      </c>
      <c r="AC240" s="494">
        <f>VLOOKUP(AB240,Sheet1!$B$2:$C$12,2,TRUE)</f>
        <v>7</v>
      </c>
      <c r="AD240" s="494"/>
      <c r="AE240" s="494" t="e">
        <f>VLOOKUP(AD240,Sheet1!$B$2:$C$12,2,TRUE)</f>
        <v>#N/A</v>
      </c>
      <c r="AF240" s="592" t="str">
        <f>VLOOKUP($E240,'[26]Tong hop ket qua'!$E$19:$M$219,9,0)</f>
        <v>Tốt</v>
      </c>
      <c r="AG240" s="709">
        <f t="shared" si="39"/>
        <v>7.7272727272727275</v>
      </c>
      <c r="AH240" s="709" t="str">
        <f t="shared" si="40"/>
        <v>11A*</v>
      </c>
      <c r="AI240" s="709">
        <f t="shared" si="35"/>
        <v>0</v>
      </c>
      <c r="AJ240" s="683"/>
      <c r="AK240" s="494" t="str">
        <f t="shared" si="36"/>
        <v>Tốt</v>
      </c>
      <c r="AL240" s="494" t="str">
        <f>VLOOKUP($E240,'cac dv gui'!$C$200:$AD$225,25,0)</f>
        <v>Xuất sắc</v>
      </c>
      <c r="AM240" s="494" t="str">
        <f>VLOOKUP($E240,'cac dv gui'!$C$200:$AD$225,26,0)</f>
        <v>Tốt</v>
      </c>
      <c r="AN240" s="675"/>
      <c r="AO240" s="494"/>
      <c r="AP240" s="675"/>
      <c r="AQ240" s="494" t="str">
        <f t="shared" si="37"/>
        <v>Tốt</v>
      </c>
      <c r="AR240" s="675"/>
      <c r="AS240" s="675"/>
      <c r="AT240" s="494"/>
      <c r="AU240" s="684" t="s">
        <v>393</v>
      </c>
    </row>
    <row r="241" spans="1:47" s="684" customFormat="1" ht="48" customHeight="1" x14ac:dyDescent="0.25">
      <c r="A241" s="512" t="s">
        <v>1482</v>
      </c>
      <c r="B241" s="512">
        <f>COUNTIF($F$5:F241,F241)</f>
        <v>25</v>
      </c>
      <c r="C241" s="513" t="s">
        <v>984</v>
      </c>
      <c r="D241" s="594" t="s">
        <v>804</v>
      </c>
      <c r="E241" s="599" t="s">
        <v>820</v>
      </c>
      <c r="F241" s="518" t="s">
        <v>1609</v>
      </c>
      <c r="G241" s="518" t="s">
        <v>974</v>
      </c>
      <c r="H241" s="494" t="str">
        <f>VLOOKUP(E241,'[16]Gui chi Quynh'!$C$7:$E$387,3,0)</f>
        <v>A4</v>
      </c>
      <c r="I241" s="494">
        <f>VLOOKUP(H241,Sheet1!$B$2:$C$12,2,TRUE)</f>
        <v>7</v>
      </c>
      <c r="J241" s="494" t="str">
        <f>VLOOKUP($E241,'[17]Gui chi Quynh'!$C$7:$E$387,3,0)</f>
        <v>A4</v>
      </c>
      <c r="K241" s="494">
        <f>VLOOKUP(J241,Sheet1!$B$2:$C$12,2,TRUE)</f>
        <v>7</v>
      </c>
      <c r="L241" s="494" t="str">
        <f>VLOOKUP(E241,'[18]Gui chi Quynh'!$C$7:$F$385,3,0)</f>
        <v>A4</v>
      </c>
      <c r="M241" s="494">
        <f>VLOOKUP(L241,Sheet1!$B$2:$C$12,2,TRUE)</f>
        <v>7</v>
      </c>
      <c r="N241" s="494" t="str">
        <f>VLOOKUP(E241,'[19]Gui chi Quynh'!$C$7:$E$391,3,0)</f>
        <v>A4</v>
      </c>
      <c r="O241" s="494">
        <f>VLOOKUP(N241,Sheet1!$B$2:$C$12,2,TRUE)</f>
        <v>7</v>
      </c>
      <c r="P241" s="494" t="str">
        <f>VLOOKUP(E241,'[20]Gui chi Quynh'!$C$7:$E$391,3,0)</f>
        <v>A3</v>
      </c>
      <c r="Q241" s="494">
        <f>VLOOKUP(P241,Sheet1!$B$2:$C$12,2,TRUE)</f>
        <v>8</v>
      </c>
      <c r="R241" s="494" t="str">
        <f>VLOOKUP($E241,'[21]Gui chi Quynh'!$C$7:$E$390,3,0)</f>
        <v>A4</v>
      </c>
      <c r="S241" s="494">
        <f>VLOOKUP(R241,Sheet1!$B$2:$C$12,2,TRUE)</f>
        <v>7</v>
      </c>
      <c r="T241" s="494" t="str">
        <f>VLOOKUP($E241,'[22]Gui chi Quynh'!$C$7:$E$390,3,0)</f>
        <v>B2</v>
      </c>
      <c r="U241" s="494">
        <f>VLOOKUP(T241,Sheet1!$B$2:$C$12,2,TRUE)</f>
        <v>5</v>
      </c>
      <c r="V241" s="494" t="str">
        <f>VLOOKUP($E241,'[23]Gui chi Quynh'!$C$7:$E$389,3,0)</f>
        <v>A4</v>
      </c>
      <c r="W241" s="494">
        <f>VLOOKUP(V241,Sheet1!$B$2:$C$12,2,TRUE)</f>
        <v>7</v>
      </c>
      <c r="X241" s="494" t="str">
        <f>VLOOKUP($E241,'[24]Gui chi Quynh'!$C$7:$E$389,3,0)</f>
        <v>A4</v>
      </c>
      <c r="Y241" s="494">
        <f>VLOOKUP(X241,Sheet1!$B$2:$C$12,2,TRUE)</f>
        <v>7</v>
      </c>
      <c r="Z241" s="494" t="str">
        <f>VLOOKUP($E241,'[25]Gui chi Quynh'!$C$7:$E$388,3,0)</f>
        <v>A4</v>
      </c>
      <c r="AA241" s="494">
        <f>VLOOKUP(Z241,Sheet1!$B$2:$C$12,2,TRUE)</f>
        <v>7</v>
      </c>
      <c r="AB241" s="494" t="str">
        <f>VLOOKUP($E241,'T5'!$E$9:$AH$337,24,0)</f>
        <v>A4</v>
      </c>
      <c r="AC241" s="494">
        <f>VLOOKUP(AB241,Sheet1!$B$2:$C$12,2,TRUE)</f>
        <v>7</v>
      </c>
      <c r="AD241" s="494"/>
      <c r="AE241" s="494" t="e">
        <f>VLOOKUP(AD241,Sheet1!$B$2:$C$12,2,TRUE)</f>
        <v>#N/A</v>
      </c>
      <c r="AF241" s="592" t="str">
        <f>VLOOKUP($E241,'[26]Tong hop ket qua'!$E$19:$M$219,9,0)</f>
        <v>Khá</v>
      </c>
      <c r="AG241" s="709">
        <f t="shared" si="39"/>
        <v>6.9090909090909092</v>
      </c>
      <c r="AH241" s="709" t="str">
        <f>LEFT((COUNTIF($H241:$AC241,"A*")&amp;"A*")&amp;" + "&amp;(COUNTIF($H241:$AC241,"B*")&amp;"B*")&amp;" + "&amp;(COUNTIF($H241:$AC241,"C*")&amp;"C*")&amp;" +  "&amp;(COUNTIF($H241:$AC241,"D")&amp;"D")&amp; " +  "&amp;(COUNTIF($H241:$AC241,"E")&amp;"E"),10)</f>
        <v>10A* + 1B*</v>
      </c>
      <c r="AI241" s="709">
        <f t="shared" si="35"/>
        <v>1</v>
      </c>
      <c r="AJ241" s="683"/>
      <c r="AK241" s="494" t="str">
        <f t="shared" si="36"/>
        <v>Tốt</v>
      </c>
      <c r="AL241" s="494" t="str">
        <f>VLOOKUP($E241,'cac dv gui'!$C$200:$AD$225,25,0)</f>
        <v>Tốt</v>
      </c>
      <c r="AM241" s="494" t="str">
        <f>VLOOKUP($E241,'cac dv gui'!$C$200:$AD$225,26,0)</f>
        <v>Tốt</v>
      </c>
      <c r="AN241" s="675"/>
      <c r="AO241" s="494"/>
      <c r="AP241" s="675"/>
      <c r="AQ241" s="494" t="str">
        <f t="shared" si="37"/>
        <v>Tốt</v>
      </c>
      <c r="AR241" s="675"/>
      <c r="AS241" s="675"/>
      <c r="AT241" s="494"/>
      <c r="AU241" s="684" t="s">
        <v>393</v>
      </c>
    </row>
    <row r="242" spans="1:47" s="684" customFormat="1" ht="24.95" customHeight="1" x14ac:dyDescent="0.25">
      <c r="A242" s="512" t="s">
        <v>1483</v>
      </c>
      <c r="B242" s="512">
        <f>COUNTIF($F$5:F242,F242)</f>
        <v>26</v>
      </c>
      <c r="C242" s="513" t="s">
        <v>985</v>
      </c>
      <c r="D242" s="594" t="s">
        <v>1045</v>
      </c>
      <c r="E242" s="554" t="s">
        <v>1046</v>
      </c>
      <c r="F242" s="518" t="s">
        <v>1609</v>
      </c>
      <c r="G242" s="523" t="s">
        <v>974</v>
      </c>
      <c r="H242" s="494"/>
      <c r="I242" s="494"/>
      <c r="J242" s="494"/>
      <c r="K242" s="494"/>
      <c r="L242" s="494"/>
      <c r="M242" s="494"/>
      <c r="N242" s="494" t="str">
        <f>VLOOKUP(E242,'[19]Gui chi Quynh'!$C$7:$E$391,3,0)</f>
        <v>A4</v>
      </c>
      <c r="O242" s="494">
        <f>VLOOKUP(N242,Sheet1!$B$2:$C$12,2,TRUE)</f>
        <v>7</v>
      </c>
      <c r="P242" s="494" t="str">
        <f>VLOOKUP(E242,'[20]Gui chi Quynh'!$C$7:$E$391,3,0)</f>
        <v>A3</v>
      </c>
      <c r="Q242" s="494">
        <f>VLOOKUP(P242,Sheet1!$B$2:$C$12,2,TRUE)</f>
        <v>8</v>
      </c>
      <c r="R242" s="494" t="str">
        <f>VLOOKUP($E242,'[21]Gui chi Quynh'!$C$7:$E$390,3,0)</f>
        <v>A4</v>
      </c>
      <c r="S242" s="494">
        <f>VLOOKUP(R242,Sheet1!$B$2:$C$12,2,TRUE)</f>
        <v>7</v>
      </c>
      <c r="T242" s="494" t="str">
        <f>VLOOKUP($E242,'[22]Gui chi Quynh'!$C$7:$E$390,3,0)</f>
        <v>A4</v>
      </c>
      <c r="U242" s="494">
        <f>VLOOKUP(T242,Sheet1!$B$2:$C$12,2,TRUE)</f>
        <v>7</v>
      </c>
      <c r="V242" s="494" t="str">
        <f>VLOOKUP($E242,'[23]Gui chi Quynh'!$C$7:$E$389,3,0)</f>
        <v>A4</v>
      </c>
      <c r="W242" s="494">
        <f>VLOOKUP(V242,Sheet1!$B$2:$C$12,2,TRUE)</f>
        <v>7</v>
      </c>
      <c r="X242" s="494" t="str">
        <f>VLOOKUP($E242,'[24]Gui chi Quynh'!$C$7:$E$389,3,0)</f>
        <v>A4</v>
      </c>
      <c r="Y242" s="494">
        <f>VLOOKUP(X242,Sheet1!$B$2:$C$12,2,TRUE)</f>
        <v>7</v>
      </c>
      <c r="Z242" s="494" t="str">
        <f>VLOOKUP($E242,'[25]Gui chi Quynh'!$C$7:$E$388,3,0)</f>
        <v>A4</v>
      </c>
      <c r="AA242" s="494">
        <f>VLOOKUP(Z242,Sheet1!$B$2:$C$12,2,TRUE)</f>
        <v>7</v>
      </c>
      <c r="AB242" s="494" t="str">
        <f>VLOOKUP($E242,'T5'!$E$9:$AH$337,24,0)</f>
        <v>A4</v>
      </c>
      <c r="AC242" s="494">
        <f>VLOOKUP(AB242,Sheet1!$B$2:$C$12,2,TRUE)</f>
        <v>7</v>
      </c>
      <c r="AD242" s="494"/>
      <c r="AE242" s="494" t="e">
        <f>VLOOKUP(AD242,Sheet1!$B$2:$C$12,2,TRUE)</f>
        <v>#N/A</v>
      </c>
      <c r="AF242" s="592" t="str">
        <f>VLOOKUP($E242,'[26]Tong hop ket qua'!$E$19:$M$219,9,0)</f>
        <v>Khá</v>
      </c>
      <c r="AG242" s="709">
        <f>(I242+K242+M242+O242+Q242+S242+U242+W242+Y242+AA242+AC242)/8</f>
        <v>7.125</v>
      </c>
      <c r="AH242" s="709" t="str">
        <f>LEFT((COUNTIF($H242:$AC242,"A*")&amp;"A*")&amp;" + "&amp;(COUNTIF($H242:$AC242,"B*")&amp;"B*")&amp;" + "&amp;(COUNTIF($H242:$AC242,"C*")&amp;"C*")&amp;" +  "&amp;(COUNTIF($H242:$AC242,"D")&amp;"D")&amp; " +  "&amp;(COUNTIF($H242:$AC242,"E")&amp;"E"),4)</f>
        <v xml:space="preserve">8A* </v>
      </c>
      <c r="AI242" s="709">
        <f t="shared" si="35"/>
        <v>0</v>
      </c>
      <c r="AJ242" s="683"/>
      <c r="AK242" s="494" t="str">
        <f t="shared" si="36"/>
        <v>Tốt</v>
      </c>
      <c r="AL242" s="494" t="str">
        <f>VLOOKUP($E242,'cac dv gui'!$C$200:$AD$225,25,0)</f>
        <v>Tốt</v>
      </c>
      <c r="AM242" s="494" t="str">
        <f>VLOOKUP($E242,'cac dv gui'!$C$200:$AD$225,26,0)</f>
        <v>Tốt</v>
      </c>
      <c r="AN242" s="675"/>
      <c r="AO242" s="494"/>
      <c r="AP242" s="675"/>
      <c r="AQ242" s="494" t="str">
        <f t="shared" si="37"/>
        <v>Tốt</v>
      </c>
      <c r="AR242" s="675"/>
      <c r="AS242" s="675"/>
      <c r="AT242" s="678" t="s">
        <v>1122</v>
      </c>
      <c r="AU242" s="684" t="s">
        <v>393</v>
      </c>
    </row>
    <row r="243" spans="1:47" s="684" customFormat="1" ht="24.95" customHeight="1" x14ac:dyDescent="0.25">
      <c r="A243" s="512" t="s">
        <v>1484</v>
      </c>
      <c r="B243" s="512">
        <f>COUNTIF($F$5:F243,F243)</f>
        <v>1</v>
      </c>
      <c r="C243" s="513" t="s">
        <v>985</v>
      </c>
      <c r="D243" s="519" t="s">
        <v>6</v>
      </c>
      <c r="E243" s="599" t="s">
        <v>823</v>
      </c>
      <c r="F243" s="494" t="s">
        <v>1604</v>
      </c>
      <c r="G243" s="494" t="s">
        <v>974</v>
      </c>
      <c r="H243" s="494" t="str">
        <f>VLOOKUP(E243,'[16]Gui chi Quynh'!$C$7:$E$387,3,0)</f>
        <v>A1</v>
      </c>
      <c r="I243" s="494">
        <f>VLOOKUP(H243,Sheet1!$B$2:$C$12,2,TRUE)</f>
        <v>10</v>
      </c>
      <c r="J243" s="494" t="str">
        <f>VLOOKUP($E243,'[17]Gui chi Quynh'!$C$7:$E$387,3,0)</f>
        <v>A3</v>
      </c>
      <c r="K243" s="494">
        <f>VLOOKUP(J243,Sheet1!$B$2:$C$12,2,TRUE)</f>
        <v>8</v>
      </c>
      <c r="L243" s="494" t="str">
        <f>VLOOKUP(E243,'[18]Gui chi Quynh'!$C$7:$F$385,3,0)</f>
        <v>A2</v>
      </c>
      <c r="M243" s="494">
        <f>VLOOKUP(L243,Sheet1!$B$2:$C$12,2,TRUE)</f>
        <v>9</v>
      </c>
      <c r="N243" s="494" t="str">
        <f>VLOOKUP(E243,'[19]Gui chi Quynh'!$C$7:$E$391,3,0)</f>
        <v>A4</v>
      </c>
      <c r="O243" s="494">
        <f>VLOOKUP(N243,Sheet1!$B$2:$C$12,2,TRUE)</f>
        <v>7</v>
      </c>
      <c r="P243" s="494" t="str">
        <f>VLOOKUP(E243,'[20]Gui chi Quynh'!$C$7:$E$391,3,0)</f>
        <v>A2</v>
      </c>
      <c r="Q243" s="494">
        <f>VLOOKUP(P243,Sheet1!$B$2:$C$12,2,TRUE)</f>
        <v>9</v>
      </c>
      <c r="R243" s="494" t="str">
        <f>VLOOKUP($E243,'[21]Gui chi Quynh'!$C$7:$E$390,3,0)</f>
        <v>A4</v>
      </c>
      <c r="S243" s="494">
        <f>VLOOKUP(R243,Sheet1!$B$2:$C$12,2,TRUE)</f>
        <v>7</v>
      </c>
      <c r="T243" s="494" t="str">
        <f>VLOOKUP($E243,'[22]Gui chi Quynh'!$C$7:$E$390,3,0)</f>
        <v>A2</v>
      </c>
      <c r="U243" s="494">
        <f>VLOOKUP(T243,Sheet1!$B$2:$C$12,2,TRUE)</f>
        <v>9</v>
      </c>
      <c r="V243" s="494" t="str">
        <f>VLOOKUP($E243,'[23]Gui chi Quynh'!$C$7:$E$389,3,0)</f>
        <v>A2</v>
      </c>
      <c r="W243" s="494">
        <f>VLOOKUP(V243,Sheet1!$B$2:$C$12,2,TRUE)</f>
        <v>9</v>
      </c>
      <c r="X243" s="494" t="str">
        <f>VLOOKUP($E243,'[24]Gui chi Quynh'!$C$7:$E$389,3,0)</f>
        <v>A1</v>
      </c>
      <c r="Y243" s="494">
        <f>VLOOKUP(X243,Sheet1!$B$2:$C$12,2,TRUE)</f>
        <v>10</v>
      </c>
      <c r="Z243" s="494" t="str">
        <f>VLOOKUP($E243,'[25]Gui chi Quynh'!$C$7:$E$388,3,0)</f>
        <v>A3</v>
      </c>
      <c r="AA243" s="494">
        <f>VLOOKUP(Z243,Sheet1!$B$2:$C$12,2,TRUE)</f>
        <v>8</v>
      </c>
      <c r="AB243" s="494" t="str">
        <f>VLOOKUP($E243,'T5'!$E$9:$AH$337,24,0)</f>
        <v>A3</v>
      </c>
      <c r="AC243" s="494">
        <f>VLOOKUP(AB243,Sheet1!$B$2:$C$12,2,TRUE)</f>
        <v>8</v>
      </c>
      <c r="AD243" s="494"/>
      <c r="AE243" s="494" t="e">
        <f>VLOOKUP(AD243,Sheet1!$B$2:$C$12,2,TRUE)</f>
        <v>#N/A</v>
      </c>
      <c r="AF243" s="592" t="str">
        <f>VLOOKUP($E243,'[26]Tong hop ket qua'!$E$19:$M$219,9,0)</f>
        <v>Tốt</v>
      </c>
      <c r="AG243" s="709">
        <f>ROUND(AVERAGE($H243:$AC243),1)</f>
        <v>8.5</v>
      </c>
      <c r="AH243" s="709" t="str">
        <f>LEFT((COUNTIF($H243:$AC243,"A*")&amp;"A*")&amp;" + "&amp;(COUNTIF($H243:$AC243,"B*")&amp;"B*")&amp;" + "&amp;(COUNTIF($H243:$AC243,"C*")&amp;"C*")&amp;" +  "&amp;(COUNTIF($H243:$AC243,"D")&amp;"D")&amp; " +  "&amp;(COUNTIF($H243:$AC243,"E")&amp;"E"),4)</f>
        <v>11A*</v>
      </c>
      <c r="AI243" s="709">
        <f t="shared" si="35"/>
        <v>0</v>
      </c>
      <c r="AJ243" s="683"/>
      <c r="AK243" s="494" t="str">
        <f t="shared" si="36"/>
        <v>Xuất sắc</v>
      </c>
      <c r="AL243" s="494" t="str">
        <f>VLOOKUP($E243,'cac dv gui'!$C$38:$AD$58,25,0)</f>
        <v>Xuất sắc</v>
      </c>
      <c r="AM243" s="494" t="str">
        <f>VLOOKUP($E243,'cac dv gui'!$C$38:$AD$58,26,0)</f>
        <v>Xuất sắc</v>
      </c>
      <c r="AN243" s="675"/>
      <c r="AO243" s="494" t="s">
        <v>1130</v>
      </c>
      <c r="AP243" s="675"/>
      <c r="AQ243" s="494" t="str">
        <f t="shared" si="37"/>
        <v>Xuất sắc</v>
      </c>
      <c r="AR243" s="675"/>
      <c r="AS243" s="675"/>
      <c r="AT243" s="494"/>
      <c r="AU243" s="684" t="s">
        <v>392</v>
      </c>
    </row>
    <row r="244" spans="1:47" s="684" customFormat="1" ht="24.95" customHeight="1" x14ac:dyDescent="0.25">
      <c r="A244" s="512" t="s">
        <v>1485</v>
      </c>
      <c r="B244" s="512">
        <f>COUNTIF($F$5:F244,F244)</f>
        <v>2</v>
      </c>
      <c r="C244" s="513" t="s">
        <v>985</v>
      </c>
      <c r="D244" s="552" t="s">
        <v>108</v>
      </c>
      <c r="E244" s="551" t="s">
        <v>530</v>
      </c>
      <c r="F244" s="494" t="s">
        <v>1604</v>
      </c>
      <c r="G244" s="494" t="s">
        <v>974</v>
      </c>
      <c r="H244" s="494" t="str">
        <f>VLOOKUP(E244,'[16]Gui chi Quynh'!$C$7:$E$387,3,0)</f>
        <v>A4</v>
      </c>
      <c r="I244" s="494">
        <f>VLOOKUP(H244,Sheet1!$B$2:$C$12,2,TRUE)</f>
        <v>7</v>
      </c>
      <c r="J244" s="494" t="str">
        <f>VLOOKUP($E244,'[17]Gui chi Quynh'!$C$7:$E$387,3,0)</f>
        <v>A4</v>
      </c>
      <c r="K244" s="494">
        <f>VLOOKUP(J244,Sheet1!$B$2:$C$12,2,TRUE)</f>
        <v>7</v>
      </c>
      <c r="L244" s="494" t="str">
        <f>VLOOKUP(E244,'[18]Gui chi Quynh'!$C$7:$F$385,3,0)</f>
        <v>A4</v>
      </c>
      <c r="M244" s="494">
        <f>VLOOKUP(L244,Sheet1!$B$2:$C$12,2,TRUE)</f>
        <v>7</v>
      </c>
      <c r="N244" s="494" t="str">
        <f>VLOOKUP(E244,'[19]Gui chi Quynh'!$C$7:$E$391,3,0)</f>
        <v>A3</v>
      </c>
      <c r="O244" s="494">
        <f>VLOOKUP(N244,Sheet1!$B$2:$C$12,2,TRUE)</f>
        <v>8</v>
      </c>
      <c r="P244" s="494" t="str">
        <f>VLOOKUP(E244,'[20]Gui chi Quynh'!$C$7:$E$391,3,0)</f>
        <v>A2</v>
      </c>
      <c r="Q244" s="494">
        <f>VLOOKUP(P244,Sheet1!$B$2:$C$12,2,TRUE)</f>
        <v>9</v>
      </c>
      <c r="R244" s="494" t="str">
        <f>VLOOKUP($E244,'[21]Gui chi Quynh'!$C$7:$E$390,3,0)</f>
        <v>A4</v>
      </c>
      <c r="S244" s="494">
        <f>VLOOKUP(R244,Sheet1!$B$2:$C$12,2,TRUE)</f>
        <v>7</v>
      </c>
      <c r="T244" s="494" t="str">
        <f>VLOOKUP($E244,'[22]Gui chi Quynh'!$C$7:$E$390,3,0)</f>
        <v>A4</v>
      </c>
      <c r="U244" s="494">
        <f>VLOOKUP(T244,Sheet1!$B$2:$C$12,2,TRUE)</f>
        <v>7</v>
      </c>
      <c r="V244" s="494" t="str">
        <f>VLOOKUP($E244,'[23]Gui chi Quynh'!$C$7:$E$389,3,0)</f>
        <v>A3</v>
      </c>
      <c r="W244" s="494">
        <f>VLOOKUP(V244,Sheet1!$B$2:$C$12,2,TRUE)</f>
        <v>8</v>
      </c>
      <c r="X244" s="494" t="str">
        <f>VLOOKUP($E244,'[24]Gui chi Quynh'!$C$7:$E$389,3,0)</f>
        <v>A2</v>
      </c>
      <c r="Y244" s="494">
        <f>VLOOKUP(X244,Sheet1!$B$2:$C$12,2,TRUE)</f>
        <v>9</v>
      </c>
      <c r="Z244" s="494" t="str">
        <f>VLOOKUP($E244,'[25]Gui chi Quynh'!$C$7:$E$388,3,0)</f>
        <v>A1</v>
      </c>
      <c r="AA244" s="494">
        <f>VLOOKUP(Z244,Sheet1!$B$2:$C$12,2,TRUE)</f>
        <v>10</v>
      </c>
      <c r="AB244" s="494" t="str">
        <f>VLOOKUP($E244,'T5'!$E$9:$AH$337,24,0)</f>
        <v>A2</v>
      </c>
      <c r="AC244" s="494">
        <f>VLOOKUP(AB244,Sheet1!$B$2:$C$12,2,TRUE)</f>
        <v>9</v>
      </c>
      <c r="AD244" s="494"/>
      <c r="AE244" s="494" t="e">
        <f>VLOOKUP(AD244,Sheet1!$B$2:$C$12,2,TRUE)</f>
        <v>#N/A</v>
      </c>
      <c r="AF244" s="592"/>
      <c r="AG244" s="709">
        <f>ROUND(AVERAGE($H244:$AC244),1)</f>
        <v>8</v>
      </c>
      <c r="AH244" s="709" t="str">
        <f>LEFT((COUNTIF($H244:$AC244,"A*")&amp;"A*")&amp;" + "&amp;(COUNTIF($H244:$AC244,"B*")&amp;"B*")&amp;" + "&amp;(COUNTIF($H244:$AC244,"C*")&amp;"C*")&amp;" +  "&amp;(COUNTIF($H244:$AC244,"D")&amp;"D")&amp; " +  "&amp;(COUNTIF($H244:$AC244,"E")&amp;"E"),4)</f>
        <v>11A*</v>
      </c>
      <c r="AI244" s="709">
        <f t="shared" si="35"/>
        <v>0</v>
      </c>
      <c r="AJ244" s="683"/>
      <c r="AK244" s="494" t="str">
        <f t="shared" si="36"/>
        <v>Xuất sắc</v>
      </c>
      <c r="AL244" s="494" t="str">
        <f>VLOOKUP($E244,'cac dv gui'!$C$38:$AD$58,25,0)</f>
        <v>Xuất sắc</v>
      </c>
      <c r="AM244" s="494" t="str">
        <f>VLOOKUP($E244,'cac dv gui'!$C$38:$AD$58,26,0)</f>
        <v>Xuất sắc</v>
      </c>
      <c r="AN244" s="675"/>
      <c r="AO244" s="494"/>
      <c r="AP244" s="675"/>
      <c r="AQ244" s="494" t="str">
        <f t="shared" si="37"/>
        <v>Xuất sắc</v>
      </c>
      <c r="AR244" s="675"/>
      <c r="AS244" s="675"/>
      <c r="AT244" s="494"/>
      <c r="AU244" s="684" t="s">
        <v>391</v>
      </c>
    </row>
    <row r="245" spans="1:47" s="684" customFormat="1" ht="39.75" customHeight="1" x14ac:dyDescent="0.25">
      <c r="A245" s="512" t="s">
        <v>1486</v>
      </c>
      <c r="B245" s="512">
        <f>COUNTIF($F$5:F245,F245)</f>
        <v>3</v>
      </c>
      <c r="C245" s="513" t="s">
        <v>984</v>
      </c>
      <c r="D245" s="552" t="s">
        <v>107</v>
      </c>
      <c r="E245" s="551" t="s">
        <v>719</v>
      </c>
      <c r="F245" s="494" t="s">
        <v>1604</v>
      </c>
      <c r="G245" s="494" t="s">
        <v>974</v>
      </c>
      <c r="H245" s="494" t="str">
        <f>VLOOKUP(E245,'[16]Gui chi Quynh'!$C$7:$E$387,3,0)</f>
        <v>A3</v>
      </c>
      <c r="I245" s="494">
        <f>VLOOKUP(H245,Sheet1!$B$2:$C$12,2,TRUE)</f>
        <v>8</v>
      </c>
      <c r="J245" s="494" t="str">
        <f>VLOOKUP($E245,'[17]Gui chi Quynh'!$C$7:$E$387,3,0)</f>
        <v>A4</v>
      </c>
      <c r="K245" s="494">
        <f>VLOOKUP(J245,Sheet1!$B$2:$C$12,2,TRUE)</f>
        <v>7</v>
      </c>
      <c r="L245" s="494" t="str">
        <f>VLOOKUP(E245,'[18]Gui chi Quynh'!$C$7:$F$385,3,0)</f>
        <v>A3</v>
      </c>
      <c r="M245" s="494">
        <f>VLOOKUP(L245,Sheet1!$B$2:$C$12,2,TRUE)</f>
        <v>8</v>
      </c>
      <c r="N245" s="494" t="str">
        <f>VLOOKUP(E245,'[19]Gui chi Quynh'!$C$7:$E$391,3,0)</f>
        <v>A3</v>
      </c>
      <c r="O245" s="494">
        <f>VLOOKUP(N245,Sheet1!$B$2:$C$12,2,TRUE)</f>
        <v>8</v>
      </c>
      <c r="P245" s="494" t="str">
        <f>VLOOKUP(E245,'[20]Gui chi Quynh'!$C$7:$E$391,3,0)</f>
        <v>A2</v>
      </c>
      <c r="Q245" s="494">
        <f>VLOOKUP(P245,Sheet1!$B$2:$C$12,2,TRUE)</f>
        <v>9</v>
      </c>
      <c r="R245" s="494" t="str">
        <f>VLOOKUP($E245,'[21]Gui chi Quynh'!$C$7:$E$390,3,0)</f>
        <v>A4</v>
      </c>
      <c r="S245" s="494">
        <f>VLOOKUP(R245,Sheet1!$B$2:$C$12,2,TRUE)</f>
        <v>7</v>
      </c>
      <c r="T245" s="494" t="str">
        <f>VLOOKUP($E245,'[22]Gui chi Quynh'!$C$7:$E$390,3,0)</f>
        <v>A4</v>
      </c>
      <c r="U245" s="494">
        <f>VLOOKUP(T245,Sheet1!$B$2:$C$12,2,TRUE)</f>
        <v>7</v>
      </c>
      <c r="V245" s="494" t="str">
        <f>VLOOKUP($E245,'[23]Gui chi Quynh'!$C$7:$E$389,3,0)</f>
        <v>A3</v>
      </c>
      <c r="W245" s="494">
        <f>VLOOKUP(V245,Sheet1!$B$2:$C$12,2,TRUE)</f>
        <v>8</v>
      </c>
      <c r="X245" s="494" t="str">
        <f>VLOOKUP($E245,'[24]Gui chi Quynh'!$C$7:$E$389,3,0)</f>
        <v>A2</v>
      </c>
      <c r="Y245" s="494">
        <f>VLOOKUP(X245,Sheet1!$B$2:$C$12,2,TRUE)</f>
        <v>9</v>
      </c>
      <c r="Z245" s="494" t="str">
        <f>VLOOKUP($E245,'[25]Gui chi Quynh'!$C$7:$E$388,3,0)</f>
        <v>A2</v>
      </c>
      <c r="AA245" s="494">
        <f>VLOOKUP(Z245,Sheet1!$B$2:$C$12,2,TRUE)</f>
        <v>9</v>
      </c>
      <c r="AB245" s="494" t="str">
        <f>VLOOKUP($E245,'T5'!$E$9:$AH$337,24,0)</f>
        <v>A3</v>
      </c>
      <c r="AC245" s="494">
        <f>VLOOKUP(AB245,Sheet1!$B$2:$C$12,2,TRUE)</f>
        <v>8</v>
      </c>
      <c r="AD245" s="494"/>
      <c r="AE245" s="494" t="e">
        <f>VLOOKUP(AD245,Sheet1!$B$2:$C$12,2,TRUE)</f>
        <v>#N/A</v>
      </c>
      <c r="AF245" s="592" t="str">
        <f>VLOOKUP($E245,'[26]Tong hop ket qua'!$E$19:$M$219,9,0)</f>
        <v>Khá</v>
      </c>
      <c r="AG245" s="709">
        <f>ROUND(AVERAGE($H245:$AC245),1)</f>
        <v>8</v>
      </c>
      <c r="AH245" s="709" t="str">
        <f>LEFT((COUNTIF($H245:$AC245,"A*")&amp;"A*")&amp;" + "&amp;(COUNTIF($H245:$AC245,"B*")&amp;"B*")&amp;" + "&amp;(COUNTIF($H245:$AC245,"C*")&amp;"C*")&amp;" +  "&amp;(COUNTIF($H245:$AC245,"D")&amp;"D")&amp; " +  "&amp;(COUNTIF($H245:$AC245,"E")&amp;"E"),4)</f>
        <v>11A*</v>
      </c>
      <c r="AI245" s="709">
        <f t="shared" si="35"/>
        <v>0</v>
      </c>
      <c r="AJ245" s="683"/>
      <c r="AK245" s="494" t="str">
        <f t="shared" si="36"/>
        <v>Xuất sắc</v>
      </c>
      <c r="AL245" s="494" t="str">
        <f>VLOOKUP($E245,'cac dv gui'!$C$38:$AD$58,25,0)</f>
        <v>Tốt</v>
      </c>
      <c r="AM245" s="494" t="str">
        <f>VLOOKUP($E245,'cac dv gui'!$C$38:$AD$58,26,0)</f>
        <v>Xuất sắc</v>
      </c>
      <c r="AN245" s="675"/>
      <c r="AO245" s="494"/>
      <c r="AP245" s="675"/>
      <c r="AQ245" s="494" t="str">
        <f t="shared" si="37"/>
        <v>Xuất sắc</v>
      </c>
      <c r="AR245" s="675"/>
      <c r="AS245" s="675"/>
      <c r="AT245" s="494"/>
      <c r="AU245" s="684" t="s">
        <v>392</v>
      </c>
    </row>
    <row r="246" spans="1:47" s="684" customFormat="1" ht="24.95" customHeight="1" x14ac:dyDescent="0.25">
      <c r="A246" s="512" t="s">
        <v>1487</v>
      </c>
      <c r="B246" s="512">
        <f>COUNTIF($F$5:F246,F246)</f>
        <v>4</v>
      </c>
      <c r="C246" s="513" t="s">
        <v>984</v>
      </c>
      <c r="D246" s="552" t="s">
        <v>102</v>
      </c>
      <c r="E246" s="512" t="s">
        <v>516</v>
      </c>
      <c r="F246" s="494" t="s">
        <v>1604</v>
      </c>
      <c r="G246" s="494" t="s">
        <v>974</v>
      </c>
      <c r="H246" s="494" t="str">
        <f>VLOOKUP(E246,'[16]Gui chi Quynh'!$C$7:$E$387,3,0)</f>
        <v>A4</v>
      </c>
      <c r="I246" s="494">
        <f>VLOOKUP(H246,Sheet1!$B$2:$C$12,2,TRUE)</f>
        <v>7</v>
      </c>
      <c r="J246" s="494" t="str">
        <f>VLOOKUP($E246,'[17]Gui chi Quynh'!$C$7:$E$387,3,0)</f>
        <v>A4</v>
      </c>
      <c r="K246" s="494">
        <f>VLOOKUP(J246,Sheet1!$B$2:$C$12,2,TRUE)</f>
        <v>7</v>
      </c>
      <c r="L246" s="494" t="str">
        <f>VLOOKUP(E246,'[18]Gui chi Quynh'!$C$7:$F$385,3,0)</f>
        <v>A3</v>
      </c>
      <c r="M246" s="494">
        <f>VLOOKUP(L246,Sheet1!$B$2:$C$12,2,TRUE)</f>
        <v>8</v>
      </c>
      <c r="N246" s="494" t="str">
        <f>VLOOKUP(E246,'[19]Gui chi Quynh'!$C$7:$E$391,3,0)</f>
        <v>A4</v>
      </c>
      <c r="O246" s="494">
        <f>VLOOKUP(N246,Sheet1!$B$2:$C$12,2,TRUE)</f>
        <v>7</v>
      </c>
      <c r="P246" s="494" t="str">
        <f>VLOOKUP(E246,'[20]Gui chi Quynh'!$C$7:$E$391,3,0)</f>
        <v>B2</v>
      </c>
      <c r="Q246" s="494">
        <f>VLOOKUP(P246,Sheet1!$B$2:$C$12,2,TRUE)</f>
        <v>5</v>
      </c>
      <c r="R246" s="494" t="str">
        <f>VLOOKUP($E246,'[21]Gui chi Quynh'!$C$7:$E$390,3,0)</f>
        <v>A4</v>
      </c>
      <c r="S246" s="494">
        <f>VLOOKUP(R246,Sheet1!$B$2:$C$12,2,TRUE)</f>
        <v>7</v>
      </c>
      <c r="T246" s="494" t="str">
        <f>VLOOKUP($E246,'[22]Gui chi Quynh'!$C$7:$E$390,3,0)</f>
        <v>B1</v>
      </c>
      <c r="U246" s="494">
        <f>VLOOKUP(T246,Sheet1!$B$2:$C$12,2,TRUE)</f>
        <v>6</v>
      </c>
      <c r="V246" s="494" t="str">
        <f>VLOOKUP($E246,'[23]Gui chi Quynh'!$C$7:$E$389,3,0)</f>
        <v>A4</v>
      </c>
      <c r="W246" s="494">
        <f>VLOOKUP(V246,Sheet1!$B$2:$C$12,2,TRUE)</f>
        <v>7</v>
      </c>
      <c r="X246" s="494" t="str">
        <f>VLOOKUP($E246,'[24]Gui chi Quynh'!$C$7:$E$389,3,0)</f>
        <v>A4</v>
      </c>
      <c r="Y246" s="494">
        <f>VLOOKUP(X246,Sheet1!$B$2:$C$12,2,TRUE)</f>
        <v>7</v>
      </c>
      <c r="Z246" s="494" t="str">
        <f>VLOOKUP($E246,'[25]Gui chi Quynh'!$C$7:$E$388,3,0)</f>
        <v>A4</v>
      </c>
      <c r="AA246" s="494">
        <f>VLOOKUP(Z246,Sheet1!$B$2:$C$12,2,TRUE)</f>
        <v>7</v>
      </c>
      <c r="AB246" s="494" t="str">
        <f>VLOOKUP($E246,'T5'!$E$9:$AH$337,24,0)</f>
        <v>A4</v>
      </c>
      <c r="AC246" s="494">
        <f>VLOOKUP(AB246,Sheet1!$B$2:$C$12,2,TRUE)</f>
        <v>7</v>
      </c>
      <c r="AD246" s="494"/>
      <c r="AE246" s="494" t="e">
        <f>VLOOKUP(AD246,Sheet1!$B$2:$C$12,2,TRUE)</f>
        <v>#N/A</v>
      </c>
      <c r="AF246" s="592"/>
      <c r="AG246" s="709">
        <f t="shared" ref="AG246:AG272" si="41">(I246+K246+M246+O246+Q246+S246+U246+W246+Y246+AA246+AC246)/11</f>
        <v>6.8181818181818183</v>
      </c>
      <c r="AH246" s="709" t="str">
        <f>LEFT((COUNTIF($H246:$AC246,"A*")&amp;"A*")&amp;" + "&amp;(COUNTIF($H246:$AC246,"B*")&amp;"B*")&amp;" + "&amp;(COUNTIF($H246:$AC246,"C*")&amp;"C*")&amp;" +  "&amp;(COUNTIF($H246:$AC246,"D")&amp;"D")&amp; " +  "&amp;(COUNTIF($H246:$AC246,"E")&amp;"E"),10)</f>
        <v xml:space="preserve">9A* + 2B* </v>
      </c>
      <c r="AI246" s="709">
        <f t="shared" si="35"/>
        <v>2</v>
      </c>
      <c r="AJ246" s="683"/>
      <c r="AK246" s="494" t="str">
        <f t="shared" si="36"/>
        <v>Tốt</v>
      </c>
      <c r="AL246" s="494" t="str">
        <f>VLOOKUP($E246,'cac dv gui'!$C$38:$AD$58,25,0)</f>
        <v>Tốt</v>
      </c>
      <c r="AM246" s="494" t="str">
        <f>VLOOKUP($E246,'cac dv gui'!$C$38:$AD$58,26,0)</f>
        <v>Tốt</v>
      </c>
      <c r="AN246" s="675"/>
      <c r="AO246" s="494"/>
      <c r="AP246" s="675"/>
      <c r="AQ246" s="494" t="str">
        <f t="shared" si="37"/>
        <v>Tốt</v>
      </c>
      <c r="AR246" s="675"/>
      <c r="AS246" s="675"/>
      <c r="AT246" s="494"/>
      <c r="AU246" s="684" t="s">
        <v>393</v>
      </c>
    </row>
    <row r="247" spans="1:47" s="684" customFormat="1" ht="24.95" customHeight="1" x14ac:dyDescent="0.25">
      <c r="A247" s="512" t="s">
        <v>1488</v>
      </c>
      <c r="B247" s="512">
        <f>COUNTIF($F$5:F247,F247)</f>
        <v>5</v>
      </c>
      <c r="C247" s="513" t="s">
        <v>984</v>
      </c>
      <c r="D247" s="552" t="s">
        <v>100</v>
      </c>
      <c r="E247" s="551" t="s">
        <v>525</v>
      </c>
      <c r="F247" s="494" t="s">
        <v>1604</v>
      </c>
      <c r="G247" s="494" t="s">
        <v>974</v>
      </c>
      <c r="H247" s="494" t="str">
        <f>VLOOKUP(E247,'[16]Gui chi Quynh'!$C$7:$E$387,3,0)</f>
        <v>A3</v>
      </c>
      <c r="I247" s="494">
        <f>VLOOKUP(H247,Sheet1!$B$2:$C$12,2,TRUE)</f>
        <v>8</v>
      </c>
      <c r="J247" s="494" t="str">
        <f>VLOOKUP($E247,'[17]Gui chi Quynh'!$C$7:$E$387,3,0)</f>
        <v>A4</v>
      </c>
      <c r="K247" s="494">
        <f>VLOOKUP(J247,Sheet1!$B$2:$C$12,2,TRUE)</f>
        <v>7</v>
      </c>
      <c r="L247" s="494" t="str">
        <f>VLOOKUP(E247,'[18]Gui chi Quynh'!$C$7:$F$385,3,0)</f>
        <v>A3</v>
      </c>
      <c r="M247" s="494">
        <f>VLOOKUP(L247,Sheet1!$B$2:$C$12,2,TRUE)</f>
        <v>8</v>
      </c>
      <c r="N247" s="494" t="str">
        <f>VLOOKUP(E247,'[19]Gui chi Quynh'!$C$7:$E$391,3,0)</f>
        <v>A3</v>
      </c>
      <c r="O247" s="494">
        <f>VLOOKUP(N247,Sheet1!$B$2:$C$12,2,TRUE)</f>
        <v>8</v>
      </c>
      <c r="P247" s="494" t="str">
        <f>VLOOKUP(E247,'[20]Gui chi Quynh'!$C$7:$E$391,3,0)</f>
        <v>B1</v>
      </c>
      <c r="Q247" s="494">
        <f>VLOOKUP(P247,Sheet1!$B$2:$C$12,2,TRUE)</f>
        <v>6</v>
      </c>
      <c r="R247" s="494" t="str">
        <f>VLOOKUP($E247,'[21]Gui chi Quynh'!$C$7:$E$390,3,0)</f>
        <v>A4</v>
      </c>
      <c r="S247" s="494">
        <f>VLOOKUP(R247,Sheet1!$B$2:$C$12,2,TRUE)</f>
        <v>7</v>
      </c>
      <c r="T247" s="494" t="str">
        <f>VLOOKUP($E247,'[22]Gui chi Quynh'!$C$7:$E$390,3,0)</f>
        <v>A4</v>
      </c>
      <c r="U247" s="494">
        <f>VLOOKUP(T247,Sheet1!$B$2:$C$12,2,TRUE)</f>
        <v>7</v>
      </c>
      <c r="V247" s="494" t="str">
        <f>VLOOKUP($E247,'[23]Gui chi Quynh'!$C$7:$E$389,3,0)</f>
        <v>A4</v>
      </c>
      <c r="W247" s="494">
        <f>VLOOKUP(V247,Sheet1!$B$2:$C$12,2,TRUE)</f>
        <v>7</v>
      </c>
      <c r="X247" s="494" t="str">
        <f>VLOOKUP($E247,'[24]Gui chi Quynh'!$C$7:$E$389,3,0)</f>
        <v>A4</v>
      </c>
      <c r="Y247" s="494">
        <f>VLOOKUP(X247,Sheet1!$B$2:$C$12,2,TRUE)</f>
        <v>7</v>
      </c>
      <c r="Z247" s="494" t="str">
        <f>VLOOKUP($E247,'[25]Gui chi Quynh'!$C$7:$E$388,3,0)</f>
        <v>A4</v>
      </c>
      <c r="AA247" s="494">
        <f>VLOOKUP(Z247,Sheet1!$B$2:$C$12,2,TRUE)</f>
        <v>7</v>
      </c>
      <c r="AB247" s="494" t="str">
        <f>VLOOKUP($E247,'T5'!$E$9:$AH$337,24,0)</f>
        <v>A3</v>
      </c>
      <c r="AC247" s="494">
        <f>VLOOKUP(AB247,Sheet1!$B$2:$C$12,2,TRUE)</f>
        <v>8</v>
      </c>
      <c r="AD247" s="494"/>
      <c r="AE247" s="494" t="e">
        <f>VLOOKUP(AD247,Sheet1!$B$2:$C$12,2,TRUE)</f>
        <v>#N/A</v>
      </c>
      <c r="AF247" s="592" t="str">
        <f>VLOOKUP($E247,'[26]Tong hop ket qua'!$E$19:$M$219,9,0)</f>
        <v>Tốt</v>
      </c>
      <c r="AG247" s="709">
        <f t="shared" si="41"/>
        <v>7.2727272727272725</v>
      </c>
      <c r="AH247" s="709" t="str">
        <f>LEFT((COUNTIF($H247:$AC247,"A*")&amp;"A*")&amp;" + "&amp;(COUNTIF($H247:$AC247,"B*")&amp;"B*")&amp;" + "&amp;(COUNTIF($H247:$AC247,"C*")&amp;"C*")&amp;" +  "&amp;(COUNTIF($H247:$AC247,"D")&amp;"D")&amp; " +  "&amp;(COUNTIF($H247:$AC247,"E")&amp;"E"),10)</f>
        <v>10A* + 1B*</v>
      </c>
      <c r="AI247" s="709">
        <f t="shared" si="35"/>
        <v>1</v>
      </c>
      <c r="AJ247" s="683"/>
      <c r="AK247" s="494" t="str">
        <f t="shared" si="36"/>
        <v>Tốt</v>
      </c>
      <c r="AL247" s="494" t="str">
        <f>VLOOKUP($E247,'cac dv gui'!$C$38:$AD$58,25,0)</f>
        <v>Tốt</v>
      </c>
      <c r="AM247" s="494" t="str">
        <f>VLOOKUP($E247,'cac dv gui'!$C$38:$AD$58,26,0)</f>
        <v>Tốt</v>
      </c>
      <c r="AN247" s="675"/>
      <c r="AO247" s="494"/>
      <c r="AP247" s="675"/>
      <c r="AQ247" s="494" t="str">
        <f t="shared" si="37"/>
        <v>Tốt</v>
      </c>
      <c r="AR247" s="675"/>
      <c r="AS247" s="675"/>
      <c r="AT247" s="494"/>
      <c r="AU247" s="684" t="s">
        <v>392</v>
      </c>
    </row>
    <row r="248" spans="1:47" s="684" customFormat="1" ht="24.95" customHeight="1" x14ac:dyDescent="0.25">
      <c r="A248" s="512" t="s">
        <v>1489</v>
      </c>
      <c r="B248" s="512">
        <f>COUNTIF($F$5:F248,F248)</f>
        <v>6</v>
      </c>
      <c r="C248" s="513" t="s">
        <v>985</v>
      </c>
      <c r="D248" s="552" t="s">
        <v>63</v>
      </c>
      <c r="E248" s="551" t="s">
        <v>541</v>
      </c>
      <c r="F248" s="494" t="s">
        <v>1604</v>
      </c>
      <c r="G248" s="494" t="s">
        <v>974</v>
      </c>
      <c r="H248" s="494" t="str">
        <f>VLOOKUP(E248,'[16]Gui chi Quynh'!$C$7:$E$387,3,0)</f>
        <v>A4</v>
      </c>
      <c r="I248" s="494">
        <f>VLOOKUP(H248,Sheet1!$B$2:$C$12,2,TRUE)</f>
        <v>7</v>
      </c>
      <c r="J248" s="494" t="str">
        <f>VLOOKUP($E248,'[17]Gui chi Quynh'!$C$7:$E$387,3,0)</f>
        <v>A4</v>
      </c>
      <c r="K248" s="494">
        <f>VLOOKUP(J248,Sheet1!$B$2:$C$12,2,TRUE)</f>
        <v>7</v>
      </c>
      <c r="L248" s="494" t="str">
        <f>VLOOKUP(E248,'[18]Gui chi Quynh'!$C$7:$F$385,3,0)</f>
        <v>A4</v>
      </c>
      <c r="M248" s="494">
        <f>VLOOKUP(L248,Sheet1!$B$2:$C$12,2,TRUE)</f>
        <v>7</v>
      </c>
      <c r="N248" s="494" t="str">
        <f>VLOOKUP(E248,'[19]Gui chi Quynh'!$C$7:$E$391,3,0)</f>
        <v>A4</v>
      </c>
      <c r="O248" s="494">
        <f>VLOOKUP(N248,Sheet1!$B$2:$C$12,2,TRUE)</f>
        <v>7</v>
      </c>
      <c r="P248" s="494" t="str">
        <f>VLOOKUP(E248,'[20]Gui chi Quynh'!$C$7:$E$391,3,0)</f>
        <v>A4</v>
      </c>
      <c r="Q248" s="494">
        <f>VLOOKUP(P248,Sheet1!$B$2:$C$12,2,TRUE)</f>
        <v>7</v>
      </c>
      <c r="R248" s="494" t="str">
        <f>VLOOKUP($E248,'[21]Gui chi Quynh'!$C$7:$E$390,3,0)</f>
        <v>A4</v>
      </c>
      <c r="S248" s="494">
        <f>VLOOKUP(R248,Sheet1!$B$2:$C$12,2,TRUE)</f>
        <v>7</v>
      </c>
      <c r="T248" s="494" t="str">
        <f>VLOOKUP($E248,'[22]Gui chi Quynh'!$C$7:$E$390,3,0)</f>
        <v>A4</v>
      </c>
      <c r="U248" s="494">
        <f>VLOOKUP(T248,Sheet1!$B$2:$C$12,2,TRUE)</f>
        <v>7</v>
      </c>
      <c r="V248" s="494" t="str">
        <f>VLOOKUP($E248,'[23]Gui chi Quynh'!$C$7:$E$389,3,0)</f>
        <v>A4</v>
      </c>
      <c r="W248" s="494">
        <f>VLOOKUP(V248,Sheet1!$B$2:$C$12,2,TRUE)</f>
        <v>7</v>
      </c>
      <c r="X248" s="494" t="str">
        <f>VLOOKUP($E248,'[24]Gui chi Quynh'!$C$7:$E$389,3,0)</f>
        <v>A4</v>
      </c>
      <c r="Y248" s="494">
        <f>VLOOKUP(X248,Sheet1!$B$2:$C$12,2,TRUE)</f>
        <v>7</v>
      </c>
      <c r="Z248" s="494" t="str">
        <f>VLOOKUP($E248,'[25]Gui chi Quynh'!$C$7:$E$388,3,0)</f>
        <v>A4</v>
      </c>
      <c r="AA248" s="494">
        <f>VLOOKUP(Z248,Sheet1!$B$2:$C$12,2,TRUE)</f>
        <v>7</v>
      </c>
      <c r="AB248" s="494" t="str">
        <f>VLOOKUP($E248,'T5'!$E$9:$AH$337,24,0)</f>
        <v>A4</v>
      </c>
      <c r="AC248" s="494">
        <f>VLOOKUP(AB248,Sheet1!$B$2:$C$12,2,TRUE)</f>
        <v>7</v>
      </c>
      <c r="AD248" s="494"/>
      <c r="AE248" s="494" t="e">
        <f>VLOOKUP(AD248,Sheet1!$B$2:$C$12,2,TRUE)</f>
        <v>#N/A</v>
      </c>
      <c r="AF248" s="592"/>
      <c r="AG248" s="709">
        <f t="shared" si="41"/>
        <v>7</v>
      </c>
      <c r="AH248" s="709" t="str">
        <f t="shared" ref="AH248:AH256" si="42">LEFT((COUNTIF($H248:$AC248,"A*")&amp;"A*")&amp;" + "&amp;(COUNTIF($H248:$AC248,"B*")&amp;"B*")&amp;" + "&amp;(COUNTIF($H248:$AC248,"C*")&amp;"C*")&amp;" +  "&amp;(COUNTIF($H248:$AC248,"D")&amp;"D")&amp; " +  "&amp;(COUNTIF($H248:$AC248,"E")&amp;"E"),4)</f>
        <v>11A*</v>
      </c>
      <c r="AI248" s="709">
        <f t="shared" si="35"/>
        <v>0</v>
      </c>
      <c r="AJ248" s="683"/>
      <c r="AK248" s="494" t="str">
        <f t="shared" si="36"/>
        <v>Tốt</v>
      </c>
      <c r="AL248" s="494" t="str">
        <f>VLOOKUP($E248,'cac dv gui'!$C$38:$AD$58,25,0)</f>
        <v>Tốt</v>
      </c>
      <c r="AM248" s="494" t="str">
        <f>VLOOKUP($E248,'cac dv gui'!$C$38:$AD$58,26,0)</f>
        <v>Tốt</v>
      </c>
      <c r="AN248" s="675"/>
      <c r="AO248" s="494"/>
      <c r="AP248" s="675"/>
      <c r="AQ248" s="494" t="str">
        <f t="shared" si="37"/>
        <v>Tốt</v>
      </c>
      <c r="AR248" s="675"/>
      <c r="AS248" s="675"/>
      <c r="AT248" s="494"/>
      <c r="AU248" s="684" t="s">
        <v>393</v>
      </c>
    </row>
    <row r="249" spans="1:47" s="684" customFormat="1" ht="24.95" customHeight="1" x14ac:dyDescent="0.25">
      <c r="A249" s="512" t="s">
        <v>1490</v>
      </c>
      <c r="B249" s="512">
        <f>COUNTIF($F$5:F249,F249)</f>
        <v>7</v>
      </c>
      <c r="C249" s="513" t="s">
        <v>985</v>
      </c>
      <c r="D249" s="552" t="s">
        <v>103</v>
      </c>
      <c r="E249" s="551" t="s">
        <v>527</v>
      </c>
      <c r="F249" s="494" t="s">
        <v>1604</v>
      </c>
      <c r="G249" s="494" t="s">
        <v>974</v>
      </c>
      <c r="H249" s="494" t="str">
        <f>VLOOKUP(E249,'[16]Gui chi Quynh'!$C$7:$E$387,3,0)</f>
        <v>A4</v>
      </c>
      <c r="I249" s="494">
        <f>VLOOKUP(H249,Sheet1!$B$2:$C$12,2,TRUE)</f>
        <v>7</v>
      </c>
      <c r="J249" s="494" t="str">
        <f>VLOOKUP($E249,'[17]Gui chi Quynh'!$C$7:$E$387,3,0)</f>
        <v>A4</v>
      </c>
      <c r="K249" s="494">
        <f>VLOOKUP(J249,Sheet1!$B$2:$C$12,2,TRUE)</f>
        <v>7</v>
      </c>
      <c r="L249" s="494" t="str">
        <f>VLOOKUP(E249,'[18]Gui chi Quynh'!$C$7:$F$385,3,0)</f>
        <v>A4</v>
      </c>
      <c r="M249" s="494">
        <f>VLOOKUP(L249,Sheet1!$B$2:$C$12,2,TRUE)</f>
        <v>7</v>
      </c>
      <c r="N249" s="494" t="str">
        <f>VLOOKUP(E249,'[19]Gui chi Quynh'!$C$7:$E$391,3,0)</f>
        <v>A4</v>
      </c>
      <c r="O249" s="494">
        <f>VLOOKUP(N249,Sheet1!$B$2:$C$12,2,TRUE)</f>
        <v>7</v>
      </c>
      <c r="P249" s="494" t="str">
        <f>VLOOKUP(E249,'[20]Gui chi Quynh'!$C$7:$E$391,3,0)</f>
        <v>A4</v>
      </c>
      <c r="Q249" s="494">
        <f>VLOOKUP(P249,Sheet1!$B$2:$C$12,2,TRUE)</f>
        <v>7</v>
      </c>
      <c r="R249" s="494" t="str">
        <f>VLOOKUP($E249,'[21]Gui chi Quynh'!$C$7:$E$390,3,0)</f>
        <v>A4</v>
      </c>
      <c r="S249" s="494">
        <f>VLOOKUP(R249,Sheet1!$B$2:$C$12,2,TRUE)</f>
        <v>7</v>
      </c>
      <c r="T249" s="494" t="str">
        <f>VLOOKUP($E249,'[22]Gui chi Quynh'!$C$7:$E$390,3,0)</f>
        <v>A4</v>
      </c>
      <c r="U249" s="494">
        <f>VLOOKUP(T249,Sheet1!$B$2:$C$12,2,TRUE)</f>
        <v>7</v>
      </c>
      <c r="V249" s="494" t="str">
        <f>VLOOKUP($E249,'[23]Gui chi Quynh'!$C$7:$E$389,3,0)</f>
        <v>A4</v>
      </c>
      <c r="W249" s="494">
        <f>VLOOKUP(V249,Sheet1!$B$2:$C$12,2,TRUE)</f>
        <v>7</v>
      </c>
      <c r="X249" s="494" t="str">
        <f>VLOOKUP($E249,'[24]Gui chi Quynh'!$C$7:$E$389,3,0)</f>
        <v>A4</v>
      </c>
      <c r="Y249" s="494">
        <f>VLOOKUP(X249,Sheet1!$B$2:$C$12,2,TRUE)</f>
        <v>7</v>
      </c>
      <c r="Z249" s="494" t="str">
        <f>VLOOKUP($E249,'[25]Gui chi Quynh'!$C$7:$E$388,3,0)</f>
        <v>A4</v>
      </c>
      <c r="AA249" s="494">
        <f>VLOOKUP(Z249,Sheet1!$B$2:$C$12,2,TRUE)</f>
        <v>7</v>
      </c>
      <c r="AB249" s="494" t="str">
        <f>VLOOKUP($E249,'T5'!$E$9:$AH$337,24,0)</f>
        <v>A4</v>
      </c>
      <c r="AC249" s="494">
        <f>VLOOKUP(AB249,Sheet1!$B$2:$C$12,2,TRUE)</f>
        <v>7</v>
      </c>
      <c r="AD249" s="494"/>
      <c r="AE249" s="494" t="e">
        <f>VLOOKUP(AD249,Sheet1!$B$2:$C$12,2,TRUE)</f>
        <v>#N/A</v>
      </c>
      <c r="AF249" s="592"/>
      <c r="AG249" s="709">
        <f t="shared" si="41"/>
        <v>7</v>
      </c>
      <c r="AH249" s="709" t="str">
        <f t="shared" si="42"/>
        <v>11A*</v>
      </c>
      <c r="AI249" s="709">
        <f t="shared" si="35"/>
        <v>0</v>
      </c>
      <c r="AJ249" s="683"/>
      <c r="AK249" s="494" t="str">
        <f t="shared" si="36"/>
        <v>Tốt</v>
      </c>
      <c r="AL249" s="494" t="str">
        <f>VLOOKUP($E249,'cac dv gui'!$C$38:$AD$58,25,0)</f>
        <v>Tốt</v>
      </c>
      <c r="AM249" s="494" t="str">
        <f>VLOOKUP($E249,'cac dv gui'!$C$38:$AD$58,26,0)</f>
        <v>Tốt</v>
      </c>
      <c r="AN249" s="675"/>
      <c r="AO249" s="494"/>
      <c r="AP249" s="675"/>
      <c r="AQ249" s="494" t="str">
        <f t="shared" si="37"/>
        <v>Tốt</v>
      </c>
      <c r="AR249" s="675"/>
      <c r="AS249" s="675"/>
      <c r="AT249" s="494"/>
      <c r="AU249" s="684" t="s">
        <v>393</v>
      </c>
    </row>
    <row r="250" spans="1:47" s="684" customFormat="1" ht="24.95" customHeight="1" x14ac:dyDescent="0.25">
      <c r="A250" s="512" t="s">
        <v>1491</v>
      </c>
      <c r="B250" s="512">
        <f>COUNTIF($F$5:F250,F250)</f>
        <v>8</v>
      </c>
      <c r="C250" s="513" t="s">
        <v>985</v>
      </c>
      <c r="D250" s="552" t="s">
        <v>104</v>
      </c>
      <c r="E250" s="551" t="s">
        <v>528</v>
      </c>
      <c r="F250" s="494" t="s">
        <v>1604</v>
      </c>
      <c r="G250" s="494" t="s">
        <v>974</v>
      </c>
      <c r="H250" s="494" t="str">
        <f>VLOOKUP(E250,'[16]Gui chi Quynh'!$C$7:$E$387,3,0)</f>
        <v>A4</v>
      </c>
      <c r="I250" s="494">
        <f>VLOOKUP(H250,Sheet1!$B$2:$C$12,2,TRUE)</f>
        <v>7</v>
      </c>
      <c r="J250" s="494" t="str">
        <f>VLOOKUP($E250,'[17]Gui chi Quynh'!$C$7:$E$387,3,0)</f>
        <v>A4</v>
      </c>
      <c r="K250" s="494">
        <f>VLOOKUP(J250,Sheet1!$B$2:$C$12,2,TRUE)</f>
        <v>7</v>
      </c>
      <c r="L250" s="494" t="str">
        <f>VLOOKUP(E250,'[18]Gui chi Quynh'!$C$7:$F$385,3,0)</f>
        <v>A3</v>
      </c>
      <c r="M250" s="494">
        <f>VLOOKUP(L250,Sheet1!$B$2:$C$12,2,TRUE)</f>
        <v>8</v>
      </c>
      <c r="N250" s="494" t="str">
        <f>VLOOKUP(E250,'[19]Gui chi Quynh'!$C$7:$E$391,3,0)</f>
        <v>A4</v>
      </c>
      <c r="O250" s="494">
        <f>VLOOKUP(N250,Sheet1!$B$2:$C$12,2,TRUE)</f>
        <v>7</v>
      </c>
      <c r="P250" s="494" t="str">
        <f>VLOOKUP(E250,'[20]Gui chi Quynh'!$C$7:$E$391,3,0)</f>
        <v>A4</v>
      </c>
      <c r="Q250" s="494">
        <f>VLOOKUP(P250,Sheet1!$B$2:$C$12,2,TRUE)</f>
        <v>7</v>
      </c>
      <c r="R250" s="494" t="str">
        <f>VLOOKUP($E250,'[21]Gui chi Quynh'!$C$7:$E$390,3,0)</f>
        <v>A4</v>
      </c>
      <c r="S250" s="494">
        <f>VLOOKUP(R250,Sheet1!$B$2:$C$12,2,TRUE)</f>
        <v>7</v>
      </c>
      <c r="T250" s="494" t="str">
        <f>VLOOKUP($E250,'[22]Gui chi Quynh'!$C$7:$E$390,3,0)</f>
        <v>A4</v>
      </c>
      <c r="U250" s="494">
        <f>VLOOKUP(T250,Sheet1!$B$2:$C$12,2,TRUE)</f>
        <v>7</v>
      </c>
      <c r="V250" s="494" t="str">
        <f>VLOOKUP($E250,'[23]Gui chi Quynh'!$C$7:$E$389,3,0)</f>
        <v>A3</v>
      </c>
      <c r="W250" s="494">
        <f>VLOOKUP(V250,Sheet1!$B$2:$C$12,2,TRUE)</f>
        <v>8</v>
      </c>
      <c r="X250" s="494" t="str">
        <f>VLOOKUP($E250,'[24]Gui chi Quynh'!$C$7:$E$389,3,0)</f>
        <v>A4</v>
      </c>
      <c r="Y250" s="494">
        <f>VLOOKUP(X250,Sheet1!$B$2:$C$12,2,TRUE)</f>
        <v>7</v>
      </c>
      <c r="Z250" s="494" t="str">
        <f>VLOOKUP($E250,'[25]Gui chi Quynh'!$C$7:$E$388,3,0)</f>
        <v>A4</v>
      </c>
      <c r="AA250" s="494">
        <f>VLOOKUP(Z250,Sheet1!$B$2:$C$12,2,TRUE)</f>
        <v>7</v>
      </c>
      <c r="AB250" s="494" t="str">
        <f>VLOOKUP($E250,'T5'!$E$9:$AH$337,24,0)</f>
        <v>A3</v>
      </c>
      <c r="AC250" s="494">
        <f>VLOOKUP(AB250,Sheet1!$B$2:$C$12,2,TRUE)</f>
        <v>8</v>
      </c>
      <c r="AD250" s="494"/>
      <c r="AE250" s="494" t="e">
        <f>VLOOKUP(AD250,Sheet1!$B$2:$C$12,2,TRUE)</f>
        <v>#N/A</v>
      </c>
      <c r="AF250" s="592"/>
      <c r="AG250" s="709">
        <f t="shared" si="41"/>
        <v>7.2727272727272725</v>
      </c>
      <c r="AH250" s="709" t="str">
        <f t="shared" si="42"/>
        <v>11A*</v>
      </c>
      <c r="AI250" s="709">
        <f t="shared" si="35"/>
        <v>0</v>
      </c>
      <c r="AJ250" s="683"/>
      <c r="AK250" s="494" t="str">
        <f t="shared" si="36"/>
        <v>Tốt</v>
      </c>
      <c r="AL250" s="494" t="str">
        <f>VLOOKUP($E250,'cac dv gui'!$C$38:$AD$58,25,0)</f>
        <v>Tốt</v>
      </c>
      <c r="AM250" s="494" t="str">
        <f>VLOOKUP($E250,'cac dv gui'!$C$38:$AD$58,26,0)</f>
        <v>Tốt</v>
      </c>
      <c r="AN250" s="675"/>
      <c r="AO250" s="494"/>
      <c r="AP250" s="675"/>
      <c r="AQ250" s="494" t="str">
        <f t="shared" si="37"/>
        <v>Tốt</v>
      </c>
      <c r="AR250" s="675"/>
      <c r="AS250" s="675"/>
      <c r="AT250" s="494"/>
      <c r="AU250" s="684" t="s">
        <v>392</v>
      </c>
    </row>
    <row r="251" spans="1:47" s="684" customFormat="1" ht="27.75" customHeight="1" x14ac:dyDescent="0.25">
      <c r="A251" s="512" t="s">
        <v>1492</v>
      </c>
      <c r="B251" s="512">
        <f>COUNTIF($F$5:F251,F251)</f>
        <v>9</v>
      </c>
      <c r="C251" s="513" t="s">
        <v>984</v>
      </c>
      <c r="D251" s="552" t="s">
        <v>101</v>
      </c>
      <c r="E251" s="551" t="s">
        <v>526</v>
      </c>
      <c r="F251" s="494" t="s">
        <v>1604</v>
      </c>
      <c r="G251" s="494" t="s">
        <v>974</v>
      </c>
      <c r="H251" s="494" t="str">
        <f>VLOOKUP(E251,'[16]Gui chi Quynh'!$C$7:$E$387,3,0)</f>
        <v>A4</v>
      </c>
      <c r="I251" s="494">
        <f>VLOOKUP(H251,Sheet1!$B$2:$C$12,2,TRUE)</f>
        <v>7</v>
      </c>
      <c r="J251" s="494" t="str">
        <f>VLOOKUP($E251,'[17]Gui chi Quynh'!$C$7:$E$387,3,0)</f>
        <v>A4</v>
      </c>
      <c r="K251" s="494">
        <f>VLOOKUP(J251,Sheet1!$B$2:$C$12,2,TRUE)</f>
        <v>7</v>
      </c>
      <c r="L251" s="494" t="str">
        <f>VLOOKUP(E251,'[18]Gui chi Quynh'!$C$7:$F$385,3,0)</f>
        <v>A3</v>
      </c>
      <c r="M251" s="494">
        <f>VLOOKUP(L251,Sheet1!$B$2:$C$12,2,TRUE)</f>
        <v>8</v>
      </c>
      <c r="N251" s="494" t="str">
        <f>VLOOKUP(E251,'[19]Gui chi Quynh'!$C$7:$E$391,3,0)</f>
        <v>A4</v>
      </c>
      <c r="O251" s="494">
        <f>VLOOKUP(N251,Sheet1!$B$2:$C$12,2,TRUE)</f>
        <v>7</v>
      </c>
      <c r="P251" s="494" t="str">
        <f>VLOOKUP(E251,'[20]Gui chi Quynh'!$C$7:$E$391,3,0)</f>
        <v>A4</v>
      </c>
      <c r="Q251" s="494">
        <f>VLOOKUP(P251,Sheet1!$B$2:$C$12,2,TRUE)</f>
        <v>7</v>
      </c>
      <c r="R251" s="494" t="str">
        <f>VLOOKUP($E251,'[21]Gui chi Quynh'!$C$7:$E$390,3,0)</f>
        <v>A4</v>
      </c>
      <c r="S251" s="494">
        <f>VLOOKUP(R251,Sheet1!$B$2:$C$12,2,TRUE)</f>
        <v>7</v>
      </c>
      <c r="T251" s="494" t="str">
        <f>VLOOKUP($E251,'[22]Gui chi Quynh'!$C$7:$E$390,3,0)</f>
        <v>A4</v>
      </c>
      <c r="U251" s="494">
        <f>VLOOKUP(T251,Sheet1!$B$2:$C$12,2,TRUE)</f>
        <v>7</v>
      </c>
      <c r="V251" s="494" t="str">
        <f>VLOOKUP($E251,'[23]Gui chi Quynh'!$C$7:$E$389,3,0)</f>
        <v>A4</v>
      </c>
      <c r="W251" s="494">
        <f>VLOOKUP(V251,Sheet1!$B$2:$C$12,2,TRUE)</f>
        <v>7</v>
      </c>
      <c r="X251" s="494" t="str">
        <f>VLOOKUP($E251,'[24]Gui chi Quynh'!$C$7:$E$389,3,0)</f>
        <v>A4</v>
      </c>
      <c r="Y251" s="494">
        <f>VLOOKUP(X251,Sheet1!$B$2:$C$12,2,TRUE)</f>
        <v>7</v>
      </c>
      <c r="Z251" s="494" t="str">
        <f>VLOOKUP($E251,'[25]Gui chi Quynh'!$C$7:$E$388,3,0)</f>
        <v>A2</v>
      </c>
      <c r="AA251" s="494">
        <f>VLOOKUP(Z251,Sheet1!$B$2:$C$12,2,TRUE)</f>
        <v>9</v>
      </c>
      <c r="AB251" s="494" t="str">
        <f>VLOOKUP($E251,'T5'!$E$9:$AH$337,24,0)</f>
        <v>A3</v>
      </c>
      <c r="AC251" s="494">
        <f>VLOOKUP(AB251,Sheet1!$B$2:$C$12,2,TRUE)</f>
        <v>8</v>
      </c>
      <c r="AD251" s="494"/>
      <c r="AE251" s="494" t="e">
        <f>VLOOKUP(AD251,Sheet1!$B$2:$C$12,2,TRUE)</f>
        <v>#N/A</v>
      </c>
      <c r="AF251" s="592" t="str">
        <f>VLOOKUP($E251,'[26]Tong hop ket qua'!$E$19:$M$219,9,0)</f>
        <v>Khá</v>
      </c>
      <c r="AG251" s="709">
        <f t="shared" si="41"/>
        <v>7.3636363636363633</v>
      </c>
      <c r="AH251" s="709" t="str">
        <f t="shared" si="42"/>
        <v>11A*</v>
      </c>
      <c r="AI251" s="709">
        <f t="shared" si="35"/>
        <v>0</v>
      </c>
      <c r="AJ251" s="683"/>
      <c r="AK251" s="494" t="str">
        <f t="shared" si="36"/>
        <v>Tốt</v>
      </c>
      <c r="AL251" s="494" t="str">
        <f>VLOOKUP($E251,'cac dv gui'!$C$38:$AD$58,25,0)</f>
        <v>Tốt</v>
      </c>
      <c r="AM251" s="494" t="str">
        <f>VLOOKUP($E251,'cac dv gui'!$C$38:$AD$58,26,0)</f>
        <v>Tốt</v>
      </c>
      <c r="AN251" s="675"/>
      <c r="AO251" s="494"/>
      <c r="AP251" s="675"/>
      <c r="AQ251" s="494" t="str">
        <f t="shared" si="37"/>
        <v>Tốt</v>
      </c>
      <c r="AR251" s="675"/>
      <c r="AS251" s="675"/>
      <c r="AT251" s="494"/>
      <c r="AU251" s="684" t="s">
        <v>392</v>
      </c>
    </row>
    <row r="252" spans="1:47" s="684" customFormat="1" ht="24.95" customHeight="1" x14ac:dyDescent="0.25">
      <c r="A252" s="512" t="s">
        <v>1493</v>
      </c>
      <c r="B252" s="512">
        <f>COUNTIF($F$5:F252,F252)</f>
        <v>10</v>
      </c>
      <c r="C252" s="513" t="s">
        <v>985</v>
      </c>
      <c r="D252" s="552" t="s">
        <v>99</v>
      </c>
      <c r="E252" s="551" t="s">
        <v>524</v>
      </c>
      <c r="F252" s="494" t="s">
        <v>1604</v>
      </c>
      <c r="G252" s="494" t="s">
        <v>974</v>
      </c>
      <c r="H252" s="494" t="str">
        <f>VLOOKUP(E252,'[16]Gui chi Quynh'!$C$7:$E$387,3,0)</f>
        <v>A3</v>
      </c>
      <c r="I252" s="494">
        <f>VLOOKUP(H252,Sheet1!$B$2:$C$12,2,TRUE)</f>
        <v>8</v>
      </c>
      <c r="J252" s="494" t="str">
        <f>VLOOKUP($E252,'[17]Gui chi Quynh'!$C$7:$E$387,3,0)</f>
        <v>A4</v>
      </c>
      <c r="K252" s="494">
        <f>VLOOKUP(J252,Sheet1!$B$2:$C$12,2,TRUE)</f>
        <v>7</v>
      </c>
      <c r="L252" s="494" t="str">
        <f>VLOOKUP(E252,'[18]Gui chi Quynh'!$C$7:$F$385,3,0)</f>
        <v>A3</v>
      </c>
      <c r="M252" s="494">
        <f>VLOOKUP(L252,Sheet1!$B$2:$C$12,2,TRUE)</f>
        <v>8</v>
      </c>
      <c r="N252" s="494" t="str">
        <f>VLOOKUP(E252,'[19]Gui chi Quynh'!$C$7:$E$391,3,0)</f>
        <v>A4</v>
      </c>
      <c r="O252" s="494">
        <f>VLOOKUP(N252,Sheet1!$B$2:$C$12,2,TRUE)</f>
        <v>7</v>
      </c>
      <c r="P252" s="494" t="str">
        <f>VLOOKUP(E252,'[20]Gui chi Quynh'!$C$7:$E$391,3,0)</f>
        <v>A4</v>
      </c>
      <c r="Q252" s="494">
        <f>VLOOKUP(P252,Sheet1!$B$2:$C$12,2,TRUE)</f>
        <v>7</v>
      </c>
      <c r="R252" s="494" t="str">
        <f>VLOOKUP($E252,'[21]Gui chi Quynh'!$C$7:$E$390,3,0)</f>
        <v>A4</v>
      </c>
      <c r="S252" s="494">
        <f>VLOOKUP(R252,Sheet1!$B$2:$C$12,2,TRUE)</f>
        <v>7</v>
      </c>
      <c r="T252" s="494" t="str">
        <f>VLOOKUP($E252,'[22]Gui chi Quynh'!$C$7:$E$390,3,0)</f>
        <v>A4</v>
      </c>
      <c r="U252" s="494">
        <f>VLOOKUP(T252,Sheet1!$B$2:$C$12,2,TRUE)</f>
        <v>7</v>
      </c>
      <c r="V252" s="494" t="str">
        <f>VLOOKUP($E252,'[23]Gui chi Quynh'!$C$7:$E$389,3,0)</f>
        <v>A4</v>
      </c>
      <c r="W252" s="494">
        <f>VLOOKUP(V252,Sheet1!$B$2:$C$12,2,TRUE)</f>
        <v>7</v>
      </c>
      <c r="X252" s="494" t="str">
        <f>VLOOKUP($E252,'[24]Gui chi Quynh'!$C$7:$E$389,3,0)</f>
        <v>A4</v>
      </c>
      <c r="Y252" s="494">
        <f>VLOOKUP(X252,Sheet1!$B$2:$C$12,2,TRUE)</f>
        <v>7</v>
      </c>
      <c r="Z252" s="494" t="str">
        <f>VLOOKUP($E252,'[25]Gui chi Quynh'!$C$7:$E$388,3,0)</f>
        <v>A4</v>
      </c>
      <c r="AA252" s="494">
        <f>VLOOKUP(Z252,Sheet1!$B$2:$C$12,2,TRUE)</f>
        <v>7</v>
      </c>
      <c r="AB252" s="494" t="str">
        <f>VLOOKUP($E252,'T5'!$E$9:$AH$337,24,0)</f>
        <v>A4</v>
      </c>
      <c r="AC252" s="494">
        <f>VLOOKUP(AB252,Sheet1!$B$2:$C$12,2,TRUE)</f>
        <v>7</v>
      </c>
      <c r="AD252" s="494"/>
      <c r="AE252" s="494" t="e">
        <f>VLOOKUP(AD252,Sheet1!$B$2:$C$12,2,TRUE)</f>
        <v>#N/A</v>
      </c>
      <c r="AF252" s="592" t="str">
        <f>VLOOKUP($E252,'[26]Tong hop ket qua'!$E$19:$M$219,9,0)</f>
        <v>Khá</v>
      </c>
      <c r="AG252" s="709">
        <f t="shared" si="41"/>
        <v>7.1818181818181817</v>
      </c>
      <c r="AH252" s="709" t="str">
        <f t="shared" si="42"/>
        <v>11A*</v>
      </c>
      <c r="AI252" s="709">
        <f t="shared" si="35"/>
        <v>0</v>
      </c>
      <c r="AJ252" s="683"/>
      <c r="AK252" s="494" t="str">
        <f t="shared" si="36"/>
        <v>Tốt</v>
      </c>
      <c r="AL252" s="494" t="str">
        <f>VLOOKUP($E252,'cac dv gui'!$C$38:$AD$58,25,0)</f>
        <v>Tốt</v>
      </c>
      <c r="AM252" s="494" t="str">
        <f>VLOOKUP($E252,'cac dv gui'!$C$38:$AD$58,26,0)</f>
        <v>Tốt</v>
      </c>
      <c r="AN252" s="675"/>
      <c r="AO252" s="494"/>
      <c r="AP252" s="675"/>
      <c r="AQ252" s="494" t="str">
        <f t="shared" si="37"/>
        <v>Tốt</v>
      </c>
      <c r="AR252" s="675"/>
      <c r="AS252" s="675"/>
      <c r="AT252" s="494"/>
      <c r="AU252" s="684" t="s">
        <v>393</v>
      </c>
    </row>
    <row r="253" spans="1:47" s="684" customFormat="1" ht="24.95" customHeight="1" x14ac:dyDescent="0.25">
      <c r="A253" s="512" t="s">
        <v>1494</v>
      </c>
      <c r="B253" s="512">
        <f>COUNTIF($F$5:F253,F253)</f>
        <v>11</v>
      </c>
      <c r="C253" s="513" t="s">
        <v>985</v>
      </c>
      <c r="D253" s="552" t="s">
        <v>98</v>
      </c>
      <c r="E253" s="551" t="s">
        <v>523</v>
      </c>
      <c r="F253" s="494" t="s">
        <v>1604</v>
      </c>
      <c r="G253" s="494" t="s">
        <v>974</v>
      </c>
      <c r="H253" s="494" t="str">
        <f>VLOOKUP(E253,'[16]Gui chi Quynh'!$C$7:$E$387,3,0)</f>
        <v>A2</v>
      </c>
      <c r="I253" s="494">
        <f>VLOOKUP(H253,Sheet1!$B$2:$C$12,2,TRUE)</f>
        <v>9</v>
      </c>
      <c r="J253" s="494" t="str">
        <f>VLOOKUP($E253,'[17]Gui chi Quynh'!$C$7:$E$387,3,0)</f>
        <v>A4</v>
      </c>
      <c r="K253" s="494">
        <f>VLOOKUP(J253,Sheet1!$B$2:$C$12,2,TRUE)</f>
        <v>7</v>
      </c>
      <c r="L253" s="494" t="str">
        <f>VLOOKUP(E253,'[18]Gui chi Quynh'!$C$7:$F$385,3,0)</f>
        <v>A3</v>
      </c>
      <c r="M253" s="494">
        <f>VLOOKUP(L253,Sheet1!$B$2:$C$12,2,TRUE)</f>
        <v>8</v>
      </c>
      <c r="N253" s="494" t="str">
        <f>VLOOKUP(E253,'[19]Gui chi Quynh'!$C$7:$E$391,3,0)</f>
        <v>A4</v>
      </c>
      <c r="O253" s="494">
        <f>VLOOKUP(N253,Sheet1!$B$2:$C$12,2,TRUE)</f>
        <v>7</v>
      </c>
      <c r="P253" s="494" t="str">
        <f>VLOOKUP(E253,'[20]Gui chi Quynh'!$C$7:$E$391,3,0)</f>
        <v>A4</v>
      </c>
      <c r="Q253" s="494">
        <f>VLOOKUP(P253,Sheet1!$B$2:$C$12,2,TRUE)</f>
        <v>7</v>
      </c>
      <c r="R253" s="494" t="str">
        <f>VLOOKUP($E253,'[21]Gui chi Quynh'!$C$7:$E$390,3,0)</f>
        <v>A4</v>
      </c>
      <c r="S253" s="494">
        <f>VLOOKUP(R253,Sheet1!$B$2:$C$12,2,TRUE)</f>
        <v>7</v>
      </c>
      <c r="T253" s="494" t="str">
        <f>VLOOKUP($E253,'[22]Gui chi Quynh'!$C$7:$E$390,3,0)</f>
        <v>A4</v>
      </c>
      <c r="U253" s="494">
        <f>VLOOKUP(T253,Sheet1!$B$2:$C$12,2,TRUE)</f>
        <v>7</v>
      </c>
      <c r="V253" s="494" t="str">
        <f>VLOOKUP($E253,'[23]Gui chi Quynh'!$C$7:$E$389,3,0)</f>
        <v>A4</v>
      </c>
      <c r="W253" s="494">
        <f>VLOOKUP(V253,Sheet1!$B$2:$C$12,2,TRUE)</f>
        <v>7</v>
      </c>
      <c r="X253" s="494" t="str">
        <f>VLOOKUP($E253,'[24]Gui chi Quynh'!$C$7:$E$389,3,0)</f>
        <v>A4</v>
      </c>
      <c r="Y253" s="494">
        <f>VLOOKUP(X253,Sheet1!$B$2:$C$12,2,TRUE)</f>
        <v>7</v>
      </c>
      <c r="Z253" s="494" t="str">
        <f>VLOOKUP($E253,'[25]Gui chi Quynh'!$C$7:$E$388,3,0)</f>
        <v>A4</v>
      </c>
      <c r="AA253" s="494">
        <f>VLOOKUP(Z253,Sheet1!$B$2:$C$12,2,TRUE)</f>
        <v>7</v>
      </c>
      <c r="AB253" s="494" t="str">
        <f>VLOOKUP($E253,'T5'!$E$9:$AH$337,24,0)</f>
        <v>A4</v>
      </c>
      <c r="AC253" s="494">
        <f>VLOOKUP(AB253,Sheet1!$B$2:$C$12,2,TRUE)</f>
        <v>7</v>
      </c>
      <c r="AD253" s="494"/>
      <c r="AE253" s="494" t="e">
        <f>VLOOKUP(AD253,Sheet1!$B$2:$C$12,2,TRUE)</f>
        <v>#N/A</v>
      </c>
      <c r="AF253" s="592"/>
      <c r="AG253" s="709">
        <f t="shared" si="41"/>
        <v>7.2727272727272725</v>
      </c>
      <c r="AH253" s="709" t="str">
        <f t="shared" si="42"/>
        <v>11A*</v>
      </c>
      <c r="AI253" s="709">
        <f t="shared" si="35"/>
        <v>0</v>
      </c>
      <c r="AJ253" s="683"/>
      <c r="AK253" s="494" t="str">
        <f t="shared" si="36"/>
        <v>Tốt</v>
      </c>
      <c r="AL253" s="494" t="str">
        <f>VLOOKUP($E253,'cac dv gui'!$C$38:$AD$58,25,0)</f>
        <v>Tốt</v>
      </c>
      <c r="AM253" s="494" t="str">
        <f>VLOOKUP($E253,'cac dv gui'!$C$38:$AD$58,26,0)</f>
        <v>Tốt</v>
      </c>
      <c r="AN253" s="675"/>
      <c r="AO253" s="494"/>
      <c r="AP253" s="675"/>
      <c r="AQ253" s="494" t="str">
        <f t="shared" si="37"/>
        <v>Tốt</v>
      </c>
      <c r="AR253" s="675"/>
      <c r="AS253" s="675"/>
      <c r="AT253" s="494"/>
      <c r="AU253" s="684" t="s">
        <v>393</v>
      </c>
    </row>
    <row r="254" spans="1:47" s="684" customFormat="1" ht="24.95" customHeight="1" x14ac:dyDescent="0.25">
      <c r="A254" s="512" t="s">
        <v>1495</v>
      </c>
      <c r="B254" s="512">
        <f>COUNTIF($F$5:F254,F254)</f>
        <v>12</v>
      </c>
      <c r="C254" s="513" t="s">
        <v>985</v>
      </c>
      <c r="D254" s="552" t="s">
        <v>7</v>
      </c>
      <c r="E254" s="551" t="s">
        <v>543</v>
      </c>
      <c r="F254" s="494" t="s">
        <v>1604</v>
      </c>
      <c r="G254" s="494" t="s">
        <v>974</v>
      </c>
      <c r="H254" s="494" t="str">
        <f>VLOOKUP(E254,'[16]Gui chi Quynh'!$C$7:$E$387,3,0)</f>
        <v>A4</v>
      </c>
      <c r="I254" s="494">
        <f>VLOOKUP(H254,Sheet1!$B$2:$C$12,2,TRUE)</f>
        <v>7</v>
      </c>
      <c r="J254" s="494" t="str">
        <f>VLOOKUP($E254,'[17]Gui chi Quynh'!$C$7:$E$387,3,0)</f>
        <v>A4</v>
      </c>
      <c r="K254" s="494">
        <f>VLOOKUP(J254,Sheet1!$B$2:$C$12,2,TRUE)</f>
        <v>7</v>
      </c>
      <c r="L254" s="494" t="str">
        <f>VLOOKUP(E254,'[18]Gui chi Quynh'!$C$7:$F$385,3,0)</f>
        <v>A4</v>
      </c>
      <c r="M254" s="494">
        <f>VLOOKUP(L254,Sheet1!$B$2:$C$12,2,TRUE)</f>
        <v>7</v>
      </c>
      <c r="N254" s="494" t="str">
        <f>VLOOKUP(E254,'[19]Gui chi Quynh'!$C$7:$E$391,3,0)</f>
        <v>A4</v>
      </c>
      <c r="O254" s="494">
        <f>VLOOKUP(N254,Sheet1!$B$2:$C$12,2,TRUE)</f>
        <v>7</v>
      </c>
      <c r="P254" s="494" t="str">
        <f>VLOOKUP(E254,'[20]Gui chi Quynh'!$C$7:$E$391,3,0)</f>
        <v>A4</v>
      </c>
      <c r="Q254" s="494">
        <f>VLOOKUP(P254,Sheet1!$B$2:$C$12,2,TRUE)</f>
        <v>7</v>
      </c>
      <c r="R254" s="494" t="str">
        <f>VLOOKUP($E254,'[21]Gui chi Quynh'!$C$7:$E$390,3,0)</f>
        <v>A4</v>
      </c>
      <c r="S254" s="494">
        <f>VLOOKUP(R254,Sheet1!$B$2:$C$12,2,TRUE)</f>
        <v>7</v>
      </c>
      <c r="T254" s="494" t="str">
        <f>VLOOKUP($E254,'[22]Gui chi Quynh'!$C$7:$E$390,3,0)</f>
        <v>A4</v>
      </c>
      <c r="U254" s="494">
        <f>VLOOKUP(T254,Sheet1!$B$2:$C$12,2,TRUE)</f>
        <v>7</v>
      </c>
      <c r="V254" s="494" t="str">
        <f>VLOOKUP($E254,'[23]Gui chi Quynh'!$C$7:$E$389,3,0)</f>
        <v>A4</v>
      </c>
      <c r="W254" s="494">
        <f>VLOOKUP(V254,Sheet1!$B$2:$C$12,2,TRUE)</f>
        <v>7</v>
      </c>
      <c r="X254" s="494" t="str">
        <f>VLOOKUP($E254,'[24]Gui chi Quynh'!$C$7:$E$389,3,0)</f>
        <v>A4</v>
      </c>
      <c r="Y254" s="494">
        <f>VLOOKUP(X254,Sheet1!$B$2:$C$12,2,TRUE)</f>
        <v>7</v>
      </c>
      <c r="Z254" s="494" t="str">
        <f>VLOOKUP($E254,'[25]Gui chi Quynh'!$C$7:$E$388,3,0)</f>
        <v>A4</v>
      </c>
      <c r="AA254" s="494">
        <f>VLOOKUP(Z254,Sheet1!$B$2:$C$12,2,TRUE)</f>
        <v>7</v>
      </c>
      <c r="AB254" s="494" t="str">
        <f>VLOOKUP($E254,'T5'!$E$9:$AH$337,24,0)</f>
        <v>A4</v>
      </c>
      <c r="AC254" s="494">
        <f>VLOOKUP(AB254,Sheet1!$B$2:$C$12,2,TRUE)</f>
        <v>7</v>
      </c>
      <c r="AD254" s="494"/>
      <c r="AE254" s="494" t="e">
        <f>VLOOKUP(AD254,Sheet1!$B$2:$C$12,2,TRUE)</f>
        <v>#N/A</v>
      </c>
      <c r="AF254" s="592"/>
      <c r="AG254" s="709">
        <f t="shared" si="41"/>
        <v>7</v>
      </c>
      <c r="AH254" s="709" t="str">
        <f t="shared" si="42"/>
        <v>11A*</v>
      </c>
      <c r="AI254" s="709">
        <f t="shared" si="35"/>
        <v>0</v>
      </c>
      <c r="AJ254" s="683"/>
      <c r="AK254" s="494" t="str">
        <f t="shared" si="36"/>
        <v>Tốt</v>
      </c>
      <c r="AL254" s="494" t="str">
        <f>VLOOKUP($E254,'cac dv gui'!$C$38:$AD$58,25,0)</f>
        <v>Tốt</v>
      </c>
      <c r="AM254" s="494" t="str">
        <f>VLOOKUP($E254,'cac dv gui'!$C$38:$AD$58,26,0)</f>
        <v>Tốt</v>
      </c>
      <c r="AN254" s="675"/>
      <c r="AO254" s="494"/>
      <c r="AP254" s="675"/>
      <c r="AQ254" s="494" t="str">
        <f t="shared" si="37"/>
        <v>Tốt</v>
      </c>
      <c r="AR254" s="675"/>
      <c r="AS254" s="675"/>
      <c r="AT254" s="494"/>
      <c r="AU254" s="684" t="s">
        <v>393</v>
      </c>
    </row>
    <row r="255" spans="1:47" s="684" customFormat="1" ht="24.95" customHeight="1" x14ac:dyDescent="0.25">
      <c r="A255" s="512" t="s">
        <v>1496</v>
      </c>
      <c r="B255" s="512">
        <f>COUNTIF($F$5:F255,F255)</f>
        <v>13</v>
      </c>
      <c r="C255" s="513" t="s">
        <v>985</v>
      </c>
      <c r="D255" s="552" t="s">
        <v>92</v>
      </c>
      <c r="E255" s="553" t="s">
        <v>518</v>
      </c>
      <c r="F255" s="494" t="s">
        <v>1604</v>
      </c>
      <c r="G255" s="494" t="s">
        <v>974</v>
      </c>
      <c r="H255" s="494" t="str">
        <f>VLOOKUP(E255,'[16]Gui chi Quynh'!$C$7:$E$387,3,0)</f>
        <v>A4</v>
      </c>
      <c r="I255" s="494">
        <f>VLOOKUP(H255,Sheet1!$B$2:$C$12,2,TRUE)</f>
        <v>7</v>
      </c>
      <c r="J255" s="494" t="str">
        <f>VLOOKUP($E255,'[17]Gui chi Quynh'!$C$7:$E$387,3,0)</f>
        <v>A4</v>
      </c>
      <c r="K255" s="494">
        <f>VLOOKUP(J255,Sheet1!$B$2:$C$12,2,TRUE)</f>
        <v>7</v>
      </c>
      <c r="L255" s="494" t="str">
        <f>VLOOKUP(E255,'[18]Gui chi Quynh'!$C$7:$F$385,3,0)</f>
        <v>A4</v>
      </c>
      <c r="M255" s="494">
        <f>VLOOKUP(L255,Sheet1!$B$2:$C$12,2,TRUE)</f>
        <v>7</v>
      </c>
      <c r="N255" s="494" t="str">
        <f>VLOOKUP(E255,'[19]Gui chi Quynh'!$C$7:$E$391,3,0)</f>
        <v>A4</v>
      </c>
      <c r="O255" s="494">
        <f>VLOOKUP(N255,Sheet1!$B$2:$C$12,2,TRUE)</f>
        <v>7</v>
      </c>
      <c r="P255" s="494" t="str">
        <f>VLOOKUP(E255,'[20]Gui chi Quynh'!$C$7:$E$391,3,0)</f>
        <v>A4</v>
      </c>
      <c r="Q255" s="494">
        <f>VLOOKUP(P255,Sheet1!$B$2:$C$12,2,TRUE)</f>
        <v>7</v>
      </c>
      <c r="R255" s="494" t="str">
        <f>VLOOKUP($E255,'[21]Gui chi Quynh'!$C$7:$E$390,3,0)</f>
        <v>A4</v>
      </c>
      <c r="S255" s="494">
        <f>VLOOKUP(R255,Sheet1!$B$2:$C$12,2,TRUE)</f>
        <v>7</v>
      </c>
      <c r="T255" s="494" t="str">
        <f>VLOOKUP($E255,'[22]Gui chi Quynh'!$C$7:$E$390,3,0)</f>
        <v>A4</v>
      </c>
      <c r="U255" s="494">
        <f>VLOOKUP(T255,Sheet1!$B$2:$C$12,2,TRUE)</f>
        <v>7</v>
      </c>
      <c r="V255" s="494" t="str">
        <f>VLOOKUP($E255,'[23]Gui chi Quynh'!$C$7:$E$389,3,0)</f>
        <v>A4</v>
      </c>
      <c r="W255" s="494">
        <f>VLOOKUP(V255,Sheet1!$B$2:$C$12,2,TRUE)</f>
        <v>7</v>
      </c>
      <c r="X255" s="494" t="str">
        <f>VLOOKUP($E255,'[24]Gui chi Quynh'!$C$7:$E$389,3,0)</f>
        <v>A4</v>
      </c>
      <c r="Y255" s="494">
        <f>VLOOKUP(X255,Sheet1!$B$2:$C$12,2,TRUE)</f>
        <v>7</v>
      </c>
      <c r="Z255" s="494" t="str">
        <f>VLOOKUP($E255,'[25]Gui chi Quynh'!$C$7:$E$388,3,0)</f>
        <v>A4</v>
      </c>
      <c r="AA255" s="494">
        <f>VLOOKUP(Z255,Sheet1!$B$2:$C$12,2,TRUE)</f>
        <v>7</v>
      </c>
      <c r="AB255" s="494" t="str">
        <f>VLOOKUP($E255,'T5'!$E$9:$AH$337,24,0)</f>
        <v>A4</v>
      </c>
      <c r="AC255" s="494">
        <f>VLOOKUP(AB255,Sheet1!$B$2:$C$12,2,TRUE)</f>
        <v>7</v>
      </c>
      <c r="AD255" s="494"/>
      <c r="AE255" s="494" t="e">
        <f>VLOOKUP(AD255,Sheet1!$B$2:$C$12,2,TRUE)</f>
        <v>#N/A</v>
      </c>
      <c r="AF255" s="592"/>
      <c r="AG255" s="709">
        <f t="shared" si="41"/>
        <v>7</v>
      </c>
      <c r="AH255" s="709" t="str">
        <f t="shared" si="42"/>
        <v>11A*</v>
      </c>
      <c r="AI255" s="709">
        <f t="shared" si="35"/>
        <v>0</v>
      </c>
      <c r="AJ255" s="683"/>
      <c r="AK255" s="494" t="str">
        <f t="shared" si="36"/>
        <v>Tốt</v>
      </c>
      <c r="AL255" s="494" t="str">
        <f>VLOOKUP($E255,'cac dv gui'!$C$38:$AD$58,25,0)</f>
        <v>Tốt</v>
      </c>
      <c r="AM255" s="494" t="str">
        <f>VLOOKUP($E255,'cac dv gui'!$C$38:$AD$58,26,0)</f>
        <v>Tốt</v>
      </c>
      <c r="AN255" s="675"/>
      <c r="AO255" s="494"/>
      <c r="AP255" s="675"/>
      <c r="AQ255" s="494" t="str">
        <f t="shared" si="37"/>
        <v>Tốt</v>
      </c>
      <c r="AR255" s="675"/>
      <c r="AS255" s="675"/>
      <c r="AT255" s="494"/>
      <c r="AU255" s="684" t="s">
        <v>393</v>
      </c>
    </row>
    <row r="256" spans="1:47" s="684" customFormat="1" ht="24.95" customHeight="1" x14ac:dyDescent="0.25">
      <c r="A256" s="512" t="s">
        <v>1497</v>
      </c>
      <c r="B256" s="512">
        <f>COUNTIF($F$5:F256,F256)</f>
        <v>14</v>
      </c>
      <c r="C256" s="513" t="s">
        <v>985</v>
      </c>
      <c r="D256" s="552" t="s">
        <v>93</v>
      </c>
      <c r="E256" s="551" t="s">
        <v>519</v>
      </c>
      <c r="F256" s="494" t="s">
        <v>1604</v>
      </c>
      <c r="G256" s="494" t="s">
        <v>974</v>
      </c>
      <c r="H256" s="494" t="str">
        <f>VLOOKUP(E256,'[16]Gui chi Quynh'!$C$7:$E$387,3,0)</f>
        <v>A4</v>
      </c>
      <c r="I256" s="494">
        <f>VLOOKUP(H256,Sheet1!$B$2:$C$12,2,TRUE)</f>
        <v>7</v>
      </c>
      <c r="J256" s="494" t="str">
        <f>VLOOKUP($E256,'[17]Gui chi Quynh'!$C$7:$E$387,3,0)</f>
        <v>A4</v>
      </c>
      <c r="K256" s="494">
        <f>VLOOKUP(J256,Sheet1!$B$2:$C$12,2,TRUE)</f>
        <v>7</v>
      </c>
      <c r="L256" s="494" t="str">
        <f>VLOOKUP(E256,'[18]Gui chi Quynh'!$C$7:$F$385,3,0)</f>
        <v>A4</v>
      </c>
      <c r="M256" s="494">
        <f>VLOOKUP(L256,Sheet1!$B$2:$C$12,2,TRUE)</f>
        <v>7</v>
      </c>
      <c r="N256" s="494" t="str">
        <f>VLOOKUP(E256,'[19]Gui chi Quynh'!$C$7:$E$391,3,0)</f>
        <v>A4</v>
      </c>
      <c r="O256" s="494">
        <f>VLOOKUP(N256,Sheet1!$B$2:$C$12,2,TRUE)</f>
        <v>7</v>
      </c>
      <c r="P256" s="494" t="str">
        <f>VLOOKUP(E256,'[20]Gui chi Quynh'!$C$7:$E$391,3,0)</f>
        <v>A4</v>
      </c>
      <c r="Q256" s="494">
        <f>VLOOKUP(P256,Sheet1!$B$2:$C$12,2,TRUE)</f>
        <v>7</v>
      </c>
      <c r="R256" s="494" t="str">
        <f>VLOOKUP($E256,'[21]Gui chi Quynh'!$C$7:$E$390,3,0)</f>
        <v>A4</v>
      </c>
      <c r="S256" s="494">
        <f>VLOOKUP(R256,Sheet1!$B$2:$C$12,2,TRUE)</f>
        <v>7</v>
      </c>
      <c r="T256" s="494" t="str">
        <f>VLOOKUP($E256,'[22]Gui chi Quynh'!$C$7:$E$390,3,0)</f>
        <v>A4</v>
      </c>
      <c r="U256" s="494">
        <f>VLOOKUP(T256,Sheet1!$B$2:$C$12,2,TRUE)</f>
        <v>7</v>
      </c>
      <c r="V256" s="494" t="str">
        <f>VLOOKUP($E256,'[23]Gui chi Quynh'!$C$7:$E$389,3,0)</f>
        <v>A4</v>
      </c>
      <c r="W256" s="494">
        <f>VLOOKUP(V256,Sheet1!$B$2:$C$12,2,TRUE)</f>
        <v>7</v>
      </c>
      <c r="X256" s="494" t="str">
        <f>VLOOKUP($E256,'[24]Gui chi Quynh'!$C$7:$E$389,3,0)</f>
        <v>A4</v>
      </c>
      <c r="Y256" s="494">
        <f>VLOOKUP(X256,Sheet1!$B$2:$C$12,2,TRUE)</f>
        <v>7</v>
      </c>
      <c r="Z256" s="494" t="str">
        <f>VLOOKUP($E256,'[25]Gui chi Quynh'!$C$7:$E$388,3,0)</f>
        <v>A4</v>
      </c>
      <c r="AA256" s="494">
        <f>VLOOKUP(Z256,Sheet1!$B$2:$C$12,2,TRUE)</f>
        <v>7</v>
      </c>
      <c r="AB256" s="494" t="str">
        <f>VLOOKUP($E256,'T5'!$E$9:$AH$337,24,0)</f>
        <v>A3</v>
      </c>
      <c r="AC256" s="494">
        <f>VLOOKUP(AB256,Sheet1!$B$2:$C$12,2,TRUE)</f>
        <v>8</v>
      </c>
      <c r="AD256" s="494"/>
      <c r="AE256" s="494" t="e">
        <f>VLOOKUP(AD256,Sheet1!$B$2:$C$12,2,TRUE)</f>
        <v>#N/A</v>
      </c>
      <c r="AF256" s="592"/>
      <c r="AG256" s="709">
        <f t="shared" si="41"/>
        <v>7.0909090909090908</v>
      </c>
      <c r="AH256" s="709" t="str">
        <f t="shared" si="42"/>
        <v>11A*</v>
      </c>
      <c r="AI256" s="709">
        <f t="shared" si="35"/>
        <v>0</v>
      </c>
      <c r="AJ256" s="683"/>
      <c r="AK256" s="494" t="str">
        <f t="shared" si="36"/>
        <v>Tốt</v>
      </c>
      <c r="AL256" s="494" t="str">
        <f>VLOOKUP($E256,'cac dv gui'!$C$38:$AD$58,25,0)</f>
        <v>Tốt</v>
      </c>
      <c r="AM256" s="494" t="str">
        <f>VLOOKUP($E256,'cac dv gui'!$C$38:$AD$58,26,0)</f>
        <v>Tốt</v>
      </c>
      <c r="AN256" s="675"/>
      <c r="AO256" s="494"/>
      <c r="AP256" s="675"/>
      <c r="AQ256" s="494" t="str">
        <f t="shared" si="37"/>
        <v>Tốt</v>
      </c>
      <c r="AR256" s="675"/>
      <c r="AS256" s="675"/>
      <c r="AT256" s="494"/>
      <c r="AU256" s="684" t="s">
        <v>392</v>
      </c>
    </row>
    <row r="257" spans="1:47" s="684" customFormat="1" ht="24.95" customHeight="1" x14ac:dyDescent="0.25">
      <c r="A257" s="512" t="s">
        <v>1498</v>
      </c>
      <c r="B257" s="512">
        <f>COUNTIF($F$5:F257,F257)</f>
        <v>15</v>
      </c>
      <c r="C257" s="513" t="s">
        <v>985</v>
      </c>
      <c r="D257" s="552" t="s">
        <v>94</v>
      </c>
      <c r="E257" s="551" t="s">
        <v>520</v>
      </c>
      <c r="F257" s="494" t="s">
        <v>1604</v>
      </c>
      <c r="G257" s="494" t="s">
        <v>974</v>
      </c>
      <c r="H257" s="494" t="str">
        <f>VLOOKUP(E257,'[16]Gui chi Quynh'!$C$7:$E$387,3,0)</f>
        <v>A4</v>
      </c>
      <c r="I257" s="494">
        <f>VLOOKUP(H257,Sheet1!$B$2:$C$12,2,TRUE)</f>
        <v>7</v>
      </c>
      <c r="J257" s="494" t="str">
        <f>VLOOKUP($E257,'[17]Gui chi Quynh'!$C$7:$E$387,3,0)</f>
        <v>A4</v>
      </c>
      <c r="K257" s="494">
        <f>VLOOKUP(J257,Sheet1!$B$2:$C$12,2,TRUE)</f>
        <v>7</v>
      </c>
      <c r="L257" s="494" t="str">
        <f>VLOOKUP(E257,'[18]Gui chi Quynh'!$C$7:$F$385,3,0)</f>
        <v>A3</v>
      </c>
      <c r="M257" s="494">
        <f>VLOOKUP(L257,Sheet1!$B$2:$C$12,2,TRUE)</f>
        <v>8</v>
      </c>
      <c r="N257" s="494" t="str">
        <f>VLOOKUP(E257,'[19]Gui chi Quynh'!$C$7:$E$391,3,0)</f>
        <v>A4</v>
      </c>
      <c r="O257" s="494">
        <f>VLOOKUP(N257,Sheet1!$B$2:$C$12,2,TRUE)</f>
        <v>7</v>
      </c>
      <c r="P257" s="494" t="str">
        <f>VLOOKUP(E257,'[20]Gui chi Quynh'!$C$7:$E$391,3,0)</f>
        <v>B2</v>
      </c>
      <c r="Q257" s="494">
        <f>VLOOKUP(P257,Sheet1!$B$2:$C$12,2,TRUE)</f>
        <v>5</v>
      </c>
      <c r="R257" s="494" t="str">
        <f>VLOOKUP($E257,'[21]Gui chi Quynh'!$C$7:$E$390,3,0)</f>
        <v>A4</v>
      </c>
      <c r="S257" s="494">
        <f>VLOOKUP(R257,Sheet1!$B$2:$C$12,2,TRUE)</f>
        <v>7</v>
      </c>
      <c r="T257" s="494" t="str">
        <f>VLOOKUP($E257,'[22]Gui chi Quynh'!$C$7:$E$390,3,0)</f>
        <v>A4</v>
      </c>
      <c r="U257" s="494">
        <f>VLOOKUP(T257,Sheet1!$B$2:$C$12,2,TRUE)</f>
        <v>7</v>
      </c>
      <c r="V257" s="494" t="str">
        <f>VLOOKUP($E257,'[23]Gui chi Quynh'!$C$7:$E$389,3,0)</f>
        <v>A4</v>
      </c>
      <c r="W257" s="494">
        <f>VLOOKUP(V257,Sheet1!$B$2:$C$12,2,TRUE)</f>
        <v>7</v>
      </c>
      <c r="X257" s="494" t="str">
        <f>VLOOKUP($E257,'[24]Gui chi Quynh'!$C$7:$E$389,3,0)</f>
        <v>A4</v>
      </c>
      <c r="Y257" s="494">
        <f>VLOOKUP(X257,Sheet1!$B$2:$C$12,2,TRUE)</f>
        <v>7</v>
      </c>
      <c r="Z257" s="494" t="str">
        <f>VLOOKUP($E257,'[25]Gui chi Quynh'!$C$7:$E$388,3,0)</f>
        <v>A4</v>
      </c>
      <c r="AA257" s="494">
        <f>VLOOKUP(Z257,Sheet1!$B$2:$C$12,2,TRUE)</f>
        <v>7</v>
      </c>
      <c r="AB257" s="494" t="str">
        <f>VLOOKUP($E257,'T5'!$E$9:$AH$337,24,0)</f>
        <v>A4</v>
      </c>
      <c r="AC257" s="494">
        <f>VLOOKUP(AB257,Sheet1!$B$2:$C$12,2,TRUE)</f>
        <v>7</v>
      </c>
      <c r="AD257" s="494"/>
      <c r="AE257" s="494" t="e">
        <f>VLOOKUP(AD257,Sheet1!$B$2:$C$12,2,TRUE)</f>
        <v>#N/A</v>
      </c>
      <c r="AF257" s="592"/>
      <c r="AG257" s="709">
        <f t="shared" si="41"/>
        <v>6.9090909090909092</v>
      </c>
      <c r="AH257" s="709" t="str">
        <f>LEFT((COUNTIF($H257:$AC257,"A*")&amp;"A*")&amp;" + "&amp;(COUNTIF($H257:$AC257,"B*")&amp;"B*")&amp;" + "&amp;(COUNTIF($H257:$AC257,"C*")&amp;"C*")&amp;" +  "&amp;(COUNTIF($H257:$AC257,"D")&amp;"D")&amp; " +  "&amp;(COUNTIF($H257:$AC257,"E")&amp;"E"),10)</f>
        <v>10A* + 1B*</v>
      </c>
      <c r="AI257" s="709">
        <f t="shared" si="35"/>
        <v>1</v>
      </c>
      <c r="AJ257" s="683"/>
      <c r="AK257" s="494" t="str">
        <f t="shared" si="36"/>
        <v>Tốt</v>
      </c>
      <c r="AL257" s="494" t="str">
        <f>VLOOKUP($E257,'cac dv gui'!$C$38:$AD$58,25,0)</f>
        <v>Tốt</v>
      </c>
      <c r="AM257" s="494" t="str">
        <f>VLOOKUP($E257,'cac dv gui'!$C$38:$AD$58,26,0)</f>
        <v>Tốt</v>
      </c>
      <c r="AN257" s="675"/>
      <c r="AO257" s="494"/>
      <c r="AP257" s="675"/>
      <c r="AQ257" s="494" t="str">
        <f t="shared" si="37"/>
        <v>Tốt</v>
      </c>
      <c r="AR257" s="675"/>
      <c r="AS257" s="675"/>
      <c r="AT257" s="494"/>
      <c r="AU257" s="684" t="s">
        <v>393</v>
      </c>
    </row>
    <row r="258" spans="1:47" s="684" customFormat="1" ht="24.95" customHeight="1" x14ac:dyDescent="0.25">
      <c r="A258" s="512" t="s">
        <v>1499</v>
      </c>
      <c r="B258" s="512">
        <f>COUNTIF($F$5:F258,F258)</f>
        <v>16</v>
      </c>
      <c r="C258" s="513" t="s">
        <v>985</v>
      </c>
      <c r="D258" s="552" t="s">
        <v>96</v>
      </c>
      <c r="E258" s="551" t="s">
        <v>521</v>
      </c>
      <c r="F258" s="494" t="s">
        <v>1604</v>
      </c>
      <c r="G258" s="494" t="s">
        <v>974</v>
      </c>
      <c r="H258" s="494" t="str">
        <f>VLOOKUP(E258,'[16]Gui chi Quynh'!$C$7:$E$387,3,0)</f>
        <v>A4</v>
      </c>
      <c r="I258" s="494">
        <f>VLOOKUP(H258,Sheet1!$B$2:$C$12,2,TRUE)</f>
        <v>7</v>
      </c>
      <c r="J258" s="494" t="str">
        <f>VLOOKUP($E258,'[17]Gui chi Quynh'!$C$7:$E$387,3,0)</f>
        <v>A4</v>
      </c>
      <c r="K258" s="494">
        <f>VLOOKUP(J258,Sheet1!$B$2:$C$12,2,TRUE)</f>
        <v>7</v>
      </c>
      <c r="L258" s="494" t="str">
        <f>VLOOKUP(E258,'[18]Gui chi Quynh'!$C$7:$F$385,3,0)</f>
        <v>A4</v>
      </c>
      <c r="M258" s="494">
        <f>VLOOKUP(L258,Sheet1!$B$2:$C$12,2,TRUE)</f>
        <v>7</v>
      </c>
      <c r="N258" s="494" t="str">
        <f>VLOOKUP(E258,'[19]Gui chi Quynh'!$C$7:$E$391,3,0)</f>
        <v>A4</v>
      </c>
      <c r="O258" s="494">
        <f>VLOOKUP(N258,Sheet1!$B$2:$C$12,2,TRUE)</f>
        <v>7</v>
      </c>
      <c r="P258" s="494" t="str">
        <f>VLOOKUP(E258,'[20]Gui chi Quynh'!$C$7:$E$391,3,0)</f>
        <v>A4</v>
      </c>
      <c r="Q258" s="494">
        <f>VLOOKUP(P258,Sheet1!$B$2:$C$12,2,TRUE)</f>
        <v>7</v>
      </c>
      <c r="R258" s="494" t="str">
        <f>VLOOKUP($E258,'[21]Gui chi Quynh'!$C$7:$E$390,3,0)</f>
        <v>A4</v>
      </c>
      <c r="S258" s="494">
        <f>VLOOKUP(R258,Sheet1!$B$2:$C$12,2,TRUE)</f>
        <v>7</v>
      </c>
      <c r="T258" s="494" t="str">
        <f>VLOOKUP($E258,'[22]Gui chi Quynh'!$C$7:$E$390,3,0)</f>
        <v>A4</v>
      </c>
      <c r="U258" s="494">
        <f>VLOOKUP(T258,Sheet1!$B$2:$C$12,2,TRUE)</f>
        <v>7</v>
      </c>
      <c r="V258" s="494" t="str">
        <f>VLOOKUP($E258,'[23]Gui chi Quynh'!$C$7:$E$389,3,0)</f>
        <v>A4</v>
      </c>
      <c r="W258" s="494">
        <f>VLOOKUP(V258,Sheet1!$B$2:$C$12,2,TRUE)</f>
        <v>7</v>
      </c>
      <c r="X258" s="494" t="str">
        <f>VLOOKUP($E258,'[24]Gui chi Quynh'!$C$7:$E$389,3,0)</f>
        <v>A4</v>
      </c>
      <c r="Y258" s="494">
        <f>VLOOKUP(X258,Sheet1!$B$2:$C$12,2,TRUE)</f>
        <v>7</v>
      </c>
      <c r="Z258" s="494" t="str">
        <f>VLOOKUP($E258,'[25]Gui chi Quynh'!$C$7:$E$388,3,0)</f>
        <v>A4</v>
      </c>
      <c r="AA258" s="494">
        <f>VLOOKUP(Z258,Sheet1!$B$2:$C$12,2,TRUE)</f>
        <v>7</v>
      </c>
      <c r="AB258" s="494" t="str">
        <f>VLOOKUP($E258,'T5'!$E$9:$AH$337,24,0)</f>
        <v>A4</v>
      </c>
      <c r="AC258" s="494">
        <f>VLOOKUP(AB258,Sheet1!$B$2:$C$12,2,TRUE)</f>
        <v>7</v>
      </c>
      <c r="AD258" s="494"/>
      <c r="AE258" s="494" t="e">
        <f>VLOOKUP(AD258,Sheet1!$B$2:$C$12,2,TRUE)</f>
        <v>#N/A</v>
      </c>
      <c r="AF258" s="592"/>
      <c r="AG258" s="709">
        <f t="shared" si="41"/>
        <v>7</v>
      </c>
      <c r="AH258" s="709" t="str">
        <f t="shared" ref="AH258:AH270" si="43">LEFT((COUNTIF($H258:$AC258,"A*")&amp;"A*")&amp;" + "&amp;(COUNTIF($H258:$AC258,"B*")&amp;"B*")&amp;" + "&amp;(COUNTIF($H258:$AC258,"C*")&amp;"C*")&amp;" +  "&amp;(COUNTIF($H258:$AC258,"D")&amp;"D")&amp; " +  "&amp;(COUNTIF($H258:$AC258,"E")&amp;"E"),4)</f>
        <v>11A*</v>
      </c>
      <c r="AI258" s="709">
        <f t="shared" si="35"/>
        <v>0</v>
      </c>
      <c r="AJ258" s="683"/>
      <c r="AK258" s="494" t="str">
        <f t="shared" si="36"/>
        <v>Tốt</v>
      </c>
      <c r="AL258" s="494" t="str">
        <f>VLOOKUP($E258,'cac dv gui'!$C$38:$AD$58,25,0)</f>
        <v>Tốt</v>
      </c>
      <c r="AM258" s="494" t="str">
        <f>VLOOKUP($E258,'cac dv gui'!$C$38:$AD$58,26,0)</f>
        <v>Tốt</v>
      </c>
      <c r="AN258" s="675"/>
      <c r="AO258" s="494"/>
      <c r="AP258" s="675"/>
      <c r="AQ258" s="494" t="str">
        <f t="shared" si="37"/>
        <v>Tốt</v>
      </c>
      <c r="AR258" s="675"/>
      <c r="AS258" s="675"/>
      <c r="AT258" s="494"/>
      <c r="AU258" s="684" t="s">
        <v>393</v>
      </c>
    </row>
    <row r="259" spans="1:47" s="684" customFormat="1" ht="24.95" customHeight="1" x14ac:dyDescent="0.25">
      <c r="A259" s="512" t="s">
        <v>1500</v>
      </c>
      <c r="B259" s="512">
        <f>COUNTIF($F$5:F259,F259)</f>
        <v>17</v>
      </c>
      <c r="C259" s="513" t="s">
        <v>985</v>
      </c>
      <c r="D259" s="552" t="s">
        <v>97</v>
      </c>
      <c r="E259" s="551" t="s">
        <v>522</v>
      </c>
      <c r="F259" s="494" t="s">
        <v>1604</v>
      </c>
      <c r="G259" s="494" t="s">
        <v>974</v>
      </c>
      <c r="H259" s="494" t="str">
        <f>VLOOKUP(E259,'[16]Gui chi Quynh'!$C$7:$E$387,3,0)</f>
        <v>A4</v>
      </c>
      <c r="I259" s="494">
        <f>VLOOKUP(H259,Sheet1!$B$2:$C$12,2,TRUE)</f>
        <v>7</v>
      </c>
      <c r="J259" s="494" t="str">
        <f>VLOOKUP($E259,'[17]Gui chi Quynh'!$C$7:$E$387,3,0)</f>
        <v>A4</v>
      </c>
      <c r="K259" s="494">
        <f>VLOOKUP(J259,Sheet1!$B$2:$C$12,2,TRUE)</f>
        <v>7</v>
      </c>
      <c r="L259" s="494" t="str">
        <f>VLOOKUP(E259,'[18]Gui chi Quynh'!$C$7:$F$385,3,0)</f>
        <v>A4</v>
      </c>
      <c r="M259" s="494">
        <f>VLOOKUP(L259,Sheet1!$B$2:$C$12,2,TRUE)</f>
        <v>7</v>
      </c>
      <c r="N259" s="494" t="str">
        <f>VLOOKUP(E259,'[19]Gui chi Quynh'!$C$7:$E$391,3,0)</f>
        <v>A4</v>
      </c>
      <c r="O259" s="494">
        <f>VLOOKUP(N259,Sheet1!$B$2:$C$12,2,TRUE)</f>
        <v>7</v>
      </c>
      <c r="P259" s="494" t="str">
        <f>VLOOKUP(E259,'[20]Gui chi Quynh'!$C$7:$E$391,3,0)</f>
        <v>A4</v>
      </c>
      <c r="Q259" s="494">
        <f>VLOOKUP(P259,Sheet1!$B$2:$C$12,2,TRUE)</f>
        <v>7</v>
      </c>
      <c r="R259" s="494" t="str">
        <f>VLOOKUP($E259,'[21]Gui chi Quynh'!$C$7:$E$390,3,0)</f>
        <v>A4</v>
      </c>
      <c r="S259" s="494">
        <f>VLOOKUP(R259,Sheet1!$B$2:$C$12,2,TRUE)</f>
        <v>7</v>
      </c>
      <c r="T259" s="494" t="str">
        <f>VLOOKUP($E259,'[22]Gui chi Quynh'!$C$7:$E$390,3,0)</f>
        <v>A4</v>
      </c>
      <c r="U259" s="494">
        <f>VLOOKUP(T259,Sheet1!$B$2:$C$12,2,TRUE)</f>
        <v>7</v>
      </c>
      <c r="V259" s="494" t="str">
        <f>VLOOKUP($E259,'[23]Gui chi Quynh'!$C$7:$E$389,3,0)</f>
        <v>A4</v>
      </c>
      <c r="W259" s="494">
        <f>VLOOKUP(V259,Sheet1!$B$2:$C$12,2,TRUE)</f>
        <v>7</v>
      </c>
      <c r="X259" s="494" t="str">
        <f>VLOOKUP($E259,'[24]Gui chi Quynh'!$C$7:$E$389,3,0)</f>
        <v>A4</v>
      </c>
      <c r="Y259" s="494">
        <f>VLOOKUP(X259,Sheet1!$B$2:$C$12,2,TRUE)</f>
        <v>7</v>
      </c>
      <c r="Z259" s="494" t="str">
        <f>VLOOKUP($E259,'[25]Gui chi Quynh'!$C$7:$E$388,3,0)</f>
        <v>A4</v>
      </c>
      <c r="AA259" s="494">
        <f>VLOOKUP(Z259,Sheet1!$B$2:$C$12,2,TRUE)</f>
        <v>7</v>
      </c>
      <c r="AB259" s="494" t="str">
        <f>VLOOKUP($E259,'T5'!$E$9:$AH$337,24,0)</f>
        <v>A4</v>
      </c>
      <c r="AC259" s="494">
        <f>VLOOKUP(AB259,Sheet1!$B$2:$C$12,2,TRUE)</f>
        <v>7</v>
      </c>
      <c r="AD259" s="494"/>
      <c r="AE259" s="494" t="e">
        <f>VLOOKUP(AD259,Sheet1!$B$2:$C$12,2,TRUE)</f>
        <v>#N/A</v>
      </c>
      <c r="AF259" s="592" t="str">
        <f>VLOOKUP($E259,'[26]Tong hop ket qua'!$E$19:$M$219,9,0)</f>
        <v>Tốt</v>
      </c>
      <c r="AG259" s="709">
        <f t="shared" si="41"/>
        <v>7</v>
      </c>
      <c r="AH259" s="709" t="str">
        <f t="shared" si="43"/>
        <v>11A*</v>
      </c>
      <c r="AI259" s="709">
        <f t="shared" si="35"/>
        <v>0</v>
      </c>
      <c r="AJ259" s="683"/>
      <c r="AK259" s="494" t="str">
        <f t="shared" si="36"/>
        <v>Tốt</v>
      </c>
      <c r="AL259" s="494" t="str">
        <f>VLOOKUP($E259,'cac dv gui'!$C$38:$AD$58,25,0)</f>
        <v>Tốt</v>
      </c>
      <c r="AM259" s="494" t="str">
        <f>VLOOKUP($E259,'cac dv gui'!$C$38:$AD$58,26,0)</f>
        <v>Tốt</v>
      </c>
      <c r="AN259" s="675"/>
      <c r="AO259" s="494"/>
      <c r="AP259" s="675"/>
      <c r="AQ259" s="494" t="str">
        <f t="shared" si="37"/>
        <v>Tốt</v>
      </c>
      <c r="AR259" s="675"/>
      <c r="AS259" s="675"/>
      <c r="AT259" s="494"/>
      <c r="AU259" s="684" t="s">
        <v>393</v>
      </c>
    </row>
    <row r="260" spans="1:47" s="684" customFormat="1" ht="24.95" customHeight="1" x14ac:dyDescent="0.25">
      <c r="A260" s="512" t="s">
        <v>1501</v>
      </c>
      <c r="B260" s="512">
        <f>COUNTIF($F$5:F260,F260)</f>
        <v>18</v>
      </c>
      <c r="C260" s="513" t="s">
        <v>985</v>
      </c>
      <c r="D260" s="552" t="s">
        <v>109</v>
      </c>
      <c r="E260" s="553" t="s">
        <v>531</v>
      </c>
      <c r="F260" s="494" t="s">
        <v>1604</v>
      </c>
      <c r="G260" s="494" t="s">
        <v>974</v>
      </c>
      <c r="H260" s="494" t="str">
        <f>VLOOKUP(E260,'[16]Gui chi Quynh'!$C$7:$E$387,3,0)</f>
        <v>A4</v>
      </c>
      <c r="I260" s="494">
        <f>VLOOKUP(H260,Sheet1!$B$2:$C$12,2,TRUE)</f>
        <v>7</v>
      </c>
      <c r="J260" s="494" t="str">
        <f>VLOOKUP($E260,'[17]Gui chi Quynh'!$C$7:$E$387,3,0)</f>
        <v>A4</v>
      </c>
      <c r="K260" s="494">
        <f>VLOOKUP(J260,Sheet1!$B$2:$C$12,2,TRUE)</f>
        <v>7</v>
      </c>
      <c r="L260" s="494" t="str">
        <f>VLOOKUP(E260,'[18]Gui chi Quynh'!$C$7:$F$385,3,0)</f>
        <v>A4</v>
      </c>
      <c r="M260" s="494">
        <f>VLOOKUP(L260,Sheet1!$B$2:$C$12,2,TRUE)</f>
        <v>7</v>
      </c>
      <c r="N260" s="494" t="str">
        <f>VLOOKUP(E260,'[19]Gui chi Quynh'!$C$7:$E$391,3,0)</f>
        <v>A3</v>
      </c>
      <c r="O260" s="494">
        <f>VLOOKUP(N260,Sheet1!$B$2:$C$12,2,TRUE)</f>
        <v>8</v>
      </c>
      <c r="P260" s="494" t="str">
        <f>VLOOKUP(E260,'[20]Gui chi Quynh'!$C$7:$E$391,3,0)</f>
        <v>A2</v>
      </c>
      <c r="Q260" s="494">
        <f>VLOOKUP(P260,Sheet1!$B$2:$C$12,2,TRUE)</f>
        <v>9</v>
      </c>
      <c r="R260" s="494" t="str">
        <f>VLOOKUP($E260,'[21]Gui chi Quynh'!$C$7:$E$390,3,0)</f>
        <v>A4</v>
      </c>
      <c r="S260" s="494">
        <f>VLOOKUP(R260,Sheet1!$B$2:$C$12,2,TRUE)</f>
        <v>7</v>
      </c>
      <c r="T260" s="494" t="str">
        <f>VLOOKUP($E260,'[22]Gui chi Quynh'!$C$7:$E$390,3,0)</f>
        <v>A4</v>
      </c>
      <c r="U260" s="494">
        <f>VLOOKUP(T260,Sheet1!$B$2:$C$12,2,TRUE)</f>
        <v>7</v>
      </c>
      <c r="V260" s="494" t="str">
        <f>VLOOKUP($E260,'[23]Gui chi Quynh'!$C$7:$E$389,3,0)</f>
        <v>A4</v>
      </c>
      <c r="W260" s="494">
        <f>VLOOKUP(V260,Sheet1!$B$2:$C$12,2,TRUE)</f>
        <v>7</v>
      </c>
      <c r="X260" s="494" t="str">
        <f>VLOOKUP($E260,'[24]Gui chi Quynh'!$C$7:$E$389,3,0)</f>
        <v>A3</v>
      </c>
      <c r="Y260" s="494">
        <f>VLOOKUP(X260,Sheet1!$B$2:$C$12,2,TRUE)</f>
        <v>8</v>
      </c>
      <c r="Z260" s="494" t="str">
        <f>VLOOKUP($E260,'[25]Gui chi Quynh'!$C$7:$E$388,3,0)</f>
        <v>A2</v>
      </c>
      <c r="AA260" s="494">
        <f>VLOOKUP(Z260,Sheet1!$B$2:$C$12,2,TRUE)</f>
        <v>9</v>
      </c>
      <c r="AB260" s="494" t="str">
        <f>VLOOKUP($E260,'T5'!$E$9:$AH$337,24,0)</f>
        <v>A3</v>
      </c>
      <c r="AC260" s="494">
        <f>VLOOKUP(AB260,Sheet1!$B$2:$C$12,2,TRUE)</f>
        <v>8</v>
      </c>
      <c r="AD260" s="494"/>
      <c r="AE260" s="494" t="e">
        <f>VLOOKUP(AD260,Sheet1!$B$2:$C$12,2,TRUE)</f>
        <v>#N/A</v>
      </c>
      <c r="AF260" s="592"/>
      <c r="AG260" s="709">
        <f t="shared" si="41"/>
        <v>7.6363636363636367</v>
      </c>
      <c r="AH260" s="709" t="str">
        <f t="shared" si="43"/>
        <v>11A*</v>
      </c>
      <c r="AI260" s="709">
        <f t="shared" si="35"/>
        <v>0</v>
      </c>
      <c r="AJ260" s="683"/>
      <c r="AK260" s="494" t="str">
        <f t="shared" si="36"/>
        <v>Tốt</v>
      </c>
      <c r="AL260" s="494" t="str">
        <f>VLOOKUP($E260,'cac dv gui'!$C$38:$AD$58,25,0)</f>
        <v>Tốt</v>
      </c>
      <c r="AM260" s="494" t="str">
        <f>VLOOKUP($E260,'cac dv gui'!$C$38:$AD$58,26,0)</f>
        <v>Tốt</v>
      </c>
      <c r="AN260" s="675"/>
      <c r="AO260" s="494"/>
      <c r="AP260" s="675"/>
      <c r="AQ260" s="494" t="str">
        <f t="shared" si="37"/>
        <v>Tốt</v>
      </c>
      <c r="AR260" s="675"/>
      <c r="AS260" s="675"/>
      <c r="AT260" s="494"/>
      <c r="AU260" s="684" t="s">
        <v>392</v>
      </c>
    </row>
    <row r="261" spans="1:47" s="684" customFormat="1" ht="24.95" customHeight="1" x14ac:dyDescent="0.25">
      <c r="A261" s="512" t="s">
        <v>1502</v>
      </c>
      <c r="B261" s="512">
        <f>COUNTIF($F$5:F261,F261)</f>
        <v>19</v>
      </c>
      <c r="C261" s="513" t="s">
        <v>985</v>
      </c>
      <c r="D261" s="552" t="s">
        <v>106</v>
      </c>
      <c r="E261" s="554" t="s">
        <v>517</v>
      </c>
      <c r="F261" s="494" t="s">
        <v>1604</v>
      </c>
      <c r="G261" s="494" t="s">
        <v>974</v>
      </c>
      <c r="H261" s="494" t="str">
        <f>VLOOKUP(E261,'[16]Gui chi Quynh'!$C$7:$E$387,3,0)</f>
        <v>A4</v>
      </c>
      <c r="I261" s="494">
        <f>VLOOKUP(H261,Sheet1!$B$2:$C$12,2,TRUE)</f>
        <v>7</v>
      </c>
      <c r="J261" s="494" t="str">
        <f>VLOOKUP($E261,'[17]Gui chi Quynh'!$C$7:$E$387,3,0)</f>
        <v>A4</v>
      </c>
      <c r="K261" s="494">
        <f>VLOOKUP(J261,Sheet1!$B$2:$C$12,2,TRUE)</f>
        <v>7</v>
      </c>
      <c r="L261" s="494" t="str">
        <f>VLOOKUP(E261,'[18]Gui chi Quynh'!$C$7:$F$385,3,0)</f>
        <v>A3</v>
      </c>
      <c r="M261" s="494">
        <f>VLOOKUP(L261,Sheet1!$B$2:$C$12,2,TRUE)</f>
        <v>8</v>
      </c>
      <c r="N261" s="494" t="str">
        <f>VLOOKUP(E261,'[19]Gui chi Quynh'!$C$7:$E$391,3,0)</f>
        <v>A3</v>
      </c>
      <c r="O261" s="494">
        <f>VLOOKUP(N261,Sheet1!$B$2:$C$12,2,TRUE)</f>
        <v>8</v>
      </c>
      <c r="P261" s="494" t="str">
        <f>VLOOKUP(E261,'[20]Gui chi Quynh'!$C$7:$E$391,3,0)</f>
        <v>A2</v>
      </c>
      <c r="Q261" s="494">
        <f>VLOOKUP(P261,Sheet1!$B$2:$C$12,2,TRUE)</f>
        <v>9</v>
      </c>
      <c r="R261" s="494" t="str">
        <f>VLOOKUP($E261,'[21]Gui chi Quynh'!$C$7:$E$390,3,0)</f>
        <v>A4</v>
      </c>
      <c r="S261" s="494">
        <f>VLOOKUP(R261,Sheet1!$B$2:$C$12,2,TRUE)</f>
        <v>7</v>
      </c>
      <c r="T261" s="494" t="str">
        <f>VLOOKUP($E261,'[22]Gui chi Quynh'!$C$7:$E$390,3,0)</f>
        <v>A4</v>
      </c>
      <c r="U261" s="494">
        <f>VLOOKUP(T261,Sheet1!$B$2:$C$12,2,TRUE)</f>
        <v>7</v>
      </c>
      <c r="V261" s="494" t="str">
        <f>VLOOKUP($E261,'[23]Gui chi Quynh'!$C$7:$E$389,3,0)</f>
        <v>A3</v>
      </c>
      <c r="W261" s="494">
        <f>VLOOKUP(V261,Sheet1!$B$2:$C$12,2,TRUE)</f>
        <v>8</v>
      </c>
      <c r="X261" s="494" t="str">
        <f>VLOOKUP($E261,'[24]Gui chi Quynh'!$C$7:$E$389,3,0)</f>
        <v>A3</v>
      </c>
      <c r="Y261" s="494">
        <f>VLOOKUP(X261,Sheet1!$B$2:$C$12,2,TRUE)</f>
        <v>8</v>
      </c>
      <c r="Z261" s="494" t="str">
        <f>VLOOKUP($E261,'[25]Gui chi Quynh'!$C$7:$E$388,3,0)</f>
        <v>A3</v>
      </c>
      <c r="AA261" s="494">
        <f>VLOOKUP(Z261,Sheet1!$B$2:$C$12,2,TRUE)</f>
        <v>8</v>
      </c>
      <c r="AB261" s="494" t="str">
        <f>VLOOKUP($E261,'T5'!$E$9:$AH$337,24,0)</f>
        <v>A3</v>
      </c>
      <c r="AC261" s="494">
        <f>VLOOKUP(AB261,Sheet1!$B$2:$C$12,2,TRUE)</f>
        <v>8</v>
      </c>
      <c r="AD261" s="494"/>
      <c r="AE261" s="494" t="e">
        <f>VLOOKUP(AD261,Sheet1!$B$2:$C$12,2,TRUE)</f>
        <v>#N/A</v>
      </c>
      <c r="AF261" s="592" t="str">
        <f>VLOOKUP($E261,'[26]Tong hop ket qua'!$E$19:$M$219,9,0)</f>
        <v>Khá</v>
      </c>
      <c r="AG261" s="709">
        <f t="shared" si="41"/>
        <v>7.7272727272727275</v>
      </c>
      <c r="AH261" s="709" t="str">
        <f t="shared" si="43"/>
        <v>11A*</v>
      </c>
      <c r="AI261" s="709">
        <f t="shared" si="35"/>
        <v>0</v>
      </c>
      <c r="AJ261" s="683"/>
      <c r="AK261" s="494" t="str">
        <f t="shared" si="36"/>
        <v>Tốt</v>
      </c>
      <c r="AL261" s="494" t="str">
        <f>VLOOKUP($E261,'cac dv gui'!$C$38:$AD$58,25,0)</f>
        <v>Tốt</v>
      </c>
      <c r="AM261" s="494" t="str">
        <f>VLOOKUP($E261,'cac dv gui'!$C$38:$AD$58,26,0)</f>
        <v>Tốt</v>
      </c>
      <c r="AN261" s="675"/>
      <c r="AO261" s="494"/>
      <c r="AP261" s="675"/>
      <c r="AQ261" s="494" t="str">
        <f t="shared" si="37"/>
        <v>Tốt</v>
      </c>
      <c r="AR261" s="675"/>
      <c r="AS261" s="675"/>
      <c r="AT261" s="494"/>
      <c r="AU261" s="684" t="s">
        <v>392</v>
      </c>
    </row>
    <row r="262" spans="1:47" s="684" customFormat="1" ht="24.95" customHeight="1" x14ac:dyDescent="0.25">
      <c r="A262" s="512" t="s">
        <v>1503</v>
      </c>
      <c r="B262" s="512">
        <f>COUNTIF($F$5:F262,F262)</f>
        <v>20</v>
      </c>
      <c r="C262" s="513" t="s">
        <v>985</v>
      </c>
      <c r="D262" s="552" t="s">
        <v>8</v>
      </c>
      <c r="E262" s="551" t="s">
        <v>542</v>
      </c>
      <c r="F262" s="494" t="s">
        <v>1604</v>
      </c>
      <c r="G262" s="494" t="s">
        <v>974</v>
      </c>
      <c r="H262" s="494" t="str">
        <f>VLOOKUP(E262,'[16]Gui chi Quynh'!$C$7:$E$387,3,0)</f>
        <v>A4</v>
      </c>
      <c r="I262" s="494">
        <f>VLOOKUP(H262,Sheet1!$B$2:$C$12,2,TRUE)</f>
        <v>7</v>
      </c>
      <c r="J262" s="494" t="str">
        <f>VLOOKUP($E262,'[17]Gui chi Quynh'!$C$7:$E$387,3,0)</f>
        <v>A4</v>
      </c>
      <c r="K262" s="494">
        <f>VLOOKUP(J262,Sheet1!$B$2:$C$12,2,TRUE)</f>
        <v>7</v>
      </c>
      <c r="L262" s="494" t="str">
        <f>VLOOKUP(E262,'[18]Gui chi Quynh'!$C$7:$F$385,3,0)</f>
        <v>A3</v>
      </c>
      <c r="M262" s="494">
        <f>VLOOKUP(L262,Sheet1!$B$2:$C$12,2,TRUE)</f>
        <v>8</v>
      </c>
      <c r="N262" s="494" t="str">
        <f>VLOOKUP(E262,'[19]Gui chi Quynh'!$C$7:$E$391,3,0)</f>
        <v>A3</v>
      </c>
      <c r="O262" s="494">
        <f>VLOOKUP(N262,Sheet1!$B$2:$C$12,2,TRUE)</f>
        <v>8</v>
      </c>
      <c r="P262" s="494" t="str">
        <f>VLOOKUP(E262,'[20]Gui chi Quynh'!$C$7:$E$391,3,0)</f>
        <v>A2</v>
      </c>
      <c r="Q262" s="494">
        <f>VLOOKUP(P262,Sheet1!$B$2:$C$12,2,TRUE)</f>
        <v>9</v>
      </c>
      <c r="R262" s="494" t="str">
        <f>VLOOKUP($E262,'[21]Gui chi Quynh'!$C$7:$E$390,3,0)</f>
        <v>A4</v>
      </c>
      <c r="S262" s="494">
        <f>VLOOKUP(R262,Sheet1!$B$2:$C$12,2,TRUE)</f>
        <v>7</v>
      </c>
      <c r="T262" s="494" t="str">
        <f>VLOOKUP($E262,'[22]Gui chi Quynh'!$C$7:$E$390,3,0)</f>
        <v>A4</v>
      </c>
      <c r="U262" s="494">
        <f>VLOOKUP(T262,Sheet1!$B$2:$C$12,2,TRUE)</f>
        <v>7</v>
      </c>
      <c r="V262" s="494" t="str">
        <f>VLOOKUP($E262,'[23]Gui chi Quynh'!$C$7:$E$389,3,0)</f>
        <v>A3</v>
      </c>
      <c r="W262" s="494">
        <f>VLOOKUP(V262,Sheet1!$B$2:$C$12,2,TRUE)</f>
        <v>8</v>
      </c>
      <c r="X262" s="494" t="str">
        <f>VLOOKUP($E262,'[24]Gui chi Quynh'!$C$7:$E$389,3,0)</f>
        <v>A3</v>
      </c>
      <c r="Y262" s="494">
        <f>VLOOKUP(X262,Sheet1!$B$2:$C$12,2,TRUE)</f>
        <v>8</v>
      </c>
      <c r="Z262" s="494" t="str">
        <f>VLOOKUP($E262,'[25]Gui chi Quynh'!$C$7:$E$388,3,0)</f>
        <v>A2</v>
      </c>
      <c r="AA262" s="494">
        <f>VLOOKUP(Z262,Sheet1!$B$2:$C$12,2,TRUE)</f>
        <v>9</v>
      </c>
      <c r="AB262" s="494" t="str">
        <f>VLOOKUP($E262,'T5'!$E$9:$AH$337,24,0)</f>
        <v>A3</v>
      </c>
      <c r="AC262" s="494">
        <f>VLOOKUP(AB262,Sheet1!$B$2:$C$12,2,TRUE)</f>
        <v>8</v>
      </c>
      <c r="AD262" s="494"/>
      <c r="AE262" s="494" t="e">
        <f>VLOOKUP(AD262,Sheet1!$B$2:$C$12,2,TRUE)</f>
        <v>#N/A</v>
      </c>
      <c r="AF262" s="592"/>
      <c r="AG262" s="709">
        <f t="shared" si="41"/>
        <v>7.8181818181818183</v>
      </c>
      <c r="AH262" s="709" t="str">
        <f t="shared" si="43"/>
        <v>11A*</v>
      </c>
      <c r="AI262" s="709">
        <f t="shared" ref="AI262:AI325" si="44">COUNTIF($H262:$AB262,"B1")*1+COUNTIF($H262:$AB262,"B2")*1+COUNTIF($H262:$AB262,"C1")*1+COUNTIF($H262:$AB262,"C2")*1+COUNTIF($H262:$AB262,"D")*12+COUNTIF($H262:$AB262,"E")*15</f>
        <v>0</v>
      </c>
      <c r="AJ262" s="683"/>
      <c r="AK262" s="494" t="str">
        <f t="shared" ref="AK262:AK325" si="45">IF(AND(8&lt;=$AG262,$AI262=0),"Xuất sắc",IF(AND(6&lt;$AG262,$AG262&lt;8),"Tốt",IF(AND(6&lt;$AG262,$AI262&lt;12),"Tốt",IF(AND(5&lt;$AG262,$AG262&lt;6),"Hoàn thành NV",IF(AND(5&lt;$AG262,$AI262&lt;15),"Hoàn thành NV","Không hoàn thành NV")))))</f>
        <v>Tốt</v>
      </c>
      <c r="AL262" s="494" t="str">
        <f>VLOOKUP($E262,'cac dv gui'!$C$38:$AD$58,25,0)</f>
        <v>Tốt</v>
      </c>
      <c r="AM262" s="494" t="str">
        <f>VLOOKUP($E262,'cac dv gui'!$C$38:$AD$58,26,0)</f>
        <v>Tốt</v>
      </c>
      <c r="AN262" s="675"/>
      <c r="AO262" s="494"/>
      <c r="AP262" s="675"/>
      <c r="AQ262" s="494" t="str">
        <f t="shared" ref="AQ262:AQ325" si="46">AK262</f>
        <v>Tốt</v>
      </c>
      <c r="AR262" s="675"/>
      <c r="AS262" s="675"/>
      <c r="AT262" s="494"/>
      <c r="AU262" s="684" t="s">
        <v>392</v>
      </c>
    </row>
    <row r="263" spans="1:47" s="684" customFormat="1" ht="104.25" customHeight="1" x14ac:dyDescent="0.25">
      <c r="A263" s="512" t="s">
        <v>1504</v>
      </c>
      <c r="B263" s="512">
        <f>COUNTIF($F$5:F263,F263)</f>
        <v>21</v>
      </c>
      <c r="C263" s="513" t="s">
        <v>985</v>
      </c>
      <c r="D263" s="338" t="s">
        <v>95</v>
      </c>
      <c r="E263" s="848" t="s">
        <v>515</v>
      </c>
      <c r="F263" s="233" t="s">
        <v>1604</v>
      </c>
      <c r="G263" s="233" t="s">
        <v>974</v>
      </c>
      <c r="H263" s="233" t="str">
        <f>VLOOKUP(E263,'[16]Gui chi Quynh'!$C$7:$E$387,3,0)</f>
        <v>A4</v>
      </c>
      <c r="I263" s="233">
        <f>VLOOKUP(H263,Sheet1!$B$2:$C$12,2,TRUE)</f>
        <v>7</v>
      </c>
      <c r="J263" s="233" t="str">
        <f>VLOOKUP($E263,'[17]Gui chi Quynh'!$C$7:$E$387,3,0)</f>
        <v>A4</v>
      </c>
      <c r="K263" s="233">
        <f>VLOOKUP(J263,Sheet1!$B$2:$C$12,2,TRUE)</f>
        <v>7</v>
      </c>
      <c r="L263" s="233" t="str">
        <f>VLOOKUP(E263,'[18]Gui chi Quynh'!$C$7:$F$385,3,0)</f>
        <v>A3</v>
      </c>
      <c r="M263" s="233">
        <f>VLOOKUP(L263,Sheet1!$B$2:$C$12,2,TRUE)</f>
        <v>8</v>
      </c>
      <c r="N263" s="233" t="str">
        <f>VLOOKUP(E263,'[19]Gui chi Quynh'!$C$7:$E$391,3,0)</f>
        <v>A3</v>
      </c>
      <c r="O263" s="233">
        <f>VLOOKUP(N263,Sheet1!$B$2:$C$12,2,TRUE)</f>
        <v>8</v>
      </c>
      <c r="P263" s="233" t="str">
        <f>VLOOKUP(E263,'[20]Gui chi Quynh'!$C$7:$E$391,3,0)</f>
        <v>A2</v>
      </c>
      <c r="Q263" s="233">
        <f>VLOOKUP(P263,Sheet1!$B$2:$C$12,2,TRUE)</f>
        <v>9</v>
      </c>
      <c r="R263" s="233" t="str">
        <f>VLOOKUP($E263,'[21]Gui chi Quynh'!$C$7:$E$390,3,0)</f>
        <v>A4</v>
      </c>
      <c r="S263" s="233">
        <f>VLOOKUP(R263,Sheet1!$B$2:$C$12,2,TRUE)</f>
        <v>7</v>
      </c>
      <c r="T263" s="233" t="str">
        <f>VLOOKUP($E263,'[22]Gui chi Quynh'!$C$7:$E$390,3,0)</f>
        <v>A3</v>
      </c>
      <c r="U263" s="233">
        <f>VLOOKUP(T263,Sheet1!$B$2:$C$12,2,TRUE)</f>
        <v>8</v>
      </c>
      <c r="V263" s="233" t="str">
        <f>VLOOKUP($E263,'[23]Gui chi Quynh'!$C$7:$E$389,3,0)</f>
        <v>A3</v>
      </c>
      <c r="W263" s="233">
        <f>VLOOKUP(V263,Sheet1!$B$2:$C$12,2,TRUE)</f>
        <v>8</v>
      </c>
      <c r="X263" s="233" t="str">
        <f>VLOOKUP($E263,'[24]Gui chi Quynh'!$C$7:$E$389,3,0)</f>
        <v>A3</v>
      </c>
      <c r="Y263" s="233">
        <f>VLOOKUP(X263,Sheet1!$B$2:$C$12,2,TRUE)</f>
        <v>8</v>
      </c>
      <c r="Z263" s="233" t="str">
        <f>VLOOKUP($E263,'[25]Gui chi Quynh'!$C$7:$E$388,3,0)</f>
        <v>A3</v>
      </c>
      <c r="AA263" s="233">
        <f>VLOOKUP(Z263,Sheet1!$B$2:$C$12,2,TRUE)</f>
        <v>8</v>
      </c>
      <c r="AB263" s="233" t="str">
        <f>VLOOKUP($E263,'T5'!$E$9:$AH$337,24,0)</f>
        <v>A3</v>
      </c>
      <c r="AC263" s="233">
        <f>VLOOKUP(AB263,Sheet1!$B$2:$C$12,2,TRUE)</f>
        <v>8</v>
      </c>
      <c r="AD263" s="233"/>
      <c r="AE263" s="233" t="e">
        <f>VLOOKUP(AD263,Sheet1!$B$2:$C$12,2,TRUE)</f>
        <v>#N/A</v>
      </c>
      <c r="AF263" s="67" t="str">
        <f>VLOOKUP($E263,'[26]Tong hop ket qua'!$E$19:$M$219,9,0)</f>
        <v>Tốt</v>
      </c>
      <c r="AG263" s="804">
        <f t="shared" si="41"/>
        <v>7.8181818181818183</v>
      </c>
      <c r="AH263" s="804" t="str">
        <f t="shared" si="43"/>
        <v>11A*</v>
      </c>
      <c r="AI263" s="804">
        <f t="shared" si="44"/>
        <v>0</v>
      </c>
      <c r="AJ263" s="845"/>
      <c r="AK263" s="233" t="str">
        <f t="shared" si="45"/>
        <v>Tốt</v>
      </c>
      <c r="AL263" s="233" t="str">
        <f>VLOOKUP($E263,'cac dv gui'!$C$38:$AD$58,25,0)</f>
        <v>Tốt</v>
      </c>
      <c r="AM263" s="233" t="str">
        <f>VLOOKUP($E263,'cac dv gui'!$C$38:$AD$58,26,0)</f>
        <v>Tốt</v>
      </c>
      <c r="AN263" s="844"/>
      <c r="AO263" s="233" t="s">
        <v>1130</v>
      </c>
      <c r="AP263" s="233" t="s">
        <v>1235</v>
      </c>
      <c r="AQ263" s="494" t="str">
        <f t="shared" si="46"/>
        <v>Tốt</v>
      </c>
      <c r="AR263" s="844"/>
      <c r="AS263" s="844"/>
      <c r="AT263" s="233"/>
      <c r="AU263" s="684" t="s">
        <v>392</v>
      </c>
    </row>
    <row r="264" spans="1:47" s="684" customFormat="1" ht="24.95" customHeight="1" x14ac:dyDescent="0.25">
      <c r="A264" s="512" t="s">
        <v>1505</v>
      </c>
      <c r="B264" s="512">
        <f>COUNTIF($F$5:F264,F264)</f>
        <v>1</v>
      </c>
      <c r="C264" s="513" t="s">
        <v>985</v>
      </c>
      <c r="D264" s="594" t="s">
        <v>198</v>
      </c>
      <c r="E264" s="713" t="s">
        <v>483</v>
      </c>
      <c r="F264" s="518" t="s">
        <v>1613</v>
      </c>
      <c r="G264" s="518" t="s">
        <v>974</v>
      </c>
      <c r="H264" s="494" t="str">
        <f>VLOOKUP(E264,'[16]Gui chi Quynh'!$C$7:$E$387,3,0)</f>
        <v>A1</v>
      </c>
      <c r="I264" s="494">
        <f>VLOOKUP(H264,Sheet1!$B$2:$C$12,2,TRUE)</f>
        <v>10</v>
      </c>
      <c r="J264" s="494" t="str">
        <f>VLOOKUP($E264,'[17]Gui chi Quynh'!$C$7:$E$387,3,0)</f>
        <v>A1</v>
      </c>
      <c r="K264" s="494">
        <f>VLOOKUP(J264,Sheet1!$B$2:$C$12,2,TRUE)</f>
        <v>10</v>
      </c>
      <c r="L264" s="494" t="str">
        <f>VLOOKUP(E264,'[18]Gui chi Quynh'!$C$7:$F$385,3,0)</f>
        <v>A2</v>
      </c>
      <c r="M264" s="494">
        <f>VLOOKUP(L264,Sheet1!$B$2:$C$12,2,TRUE)</f>
        <v>9</v>
      </c>
      <c r="N264" s="494" t="str">
        <f>VLOOKUP(E264,'[19]Gui chi Quynh'!$C$7:$E$391,3,0)</f>
        <v>A2</v>
      </c>
      <c r="O264" s="494">
        <f>VLOOKUP(N264,Sheet1!$B$2:$C$12,2,TRUE)</f>
        <v>9</v>
      </c>
      <c r="P264" s="494" t="str">
        <f>VLOOKUP(E264,'[20]Gui chi Quynh'!$C$7:$E$391,3,0)</f>
        <v>A1</v>
      </c>
      <c r="Q264" s="494">
        <f>VLOOKUP(P264,Sheet1!$B$2:$C$12,2,TRUE)</f>
        <v>10</v>
      </c>
      <c r="R264" s="494" t="str">
        <f>VLOOKUP($E264,'[21]Gui chi Quynh'!$C$7:$E$390,3,0)</f>
        <v>A2</v>
      </c>
      <c r="S264" s="494">
        <f>VLOOKUP(R264,Sheet1!$B$2:$C$12,2,TRUE)</f>
        <v>9</v>
      </c>
      <c r="T264" s="494" t="str">
        <f>VLOOKUP($E264,'[22]Gui chi Quynh'!$C$7:$E$390,3,0)</f>
        <v>A2</v>
      </c>
      <c r="U264" s="494">
        <f>VLOOKUP(T264,Sheet1!$B$2:$C$12,2,TRUE)</f>
        <v>9</v>
      </c>
      <c r="V264" s="494" t="str">
        <f>VLOOKUP($E264,'[23]Gui chi Quynh'!$C$7:$E$389,3,0)</f>
        <v>A3</v>
      </c>
      <c r="W264" s="494">
        <f>VLOOKUP(V264,Sheet1!$B$2:$C$12,2,TRUE)</f>
        <v>8</v>
      </c>
      <c r="X264" s="494" t="str">
        <f>VLOOKUP($E264,'[24]Gui chi Quynh'!$C$7:$E$389,3,0)</f>
        <v>A2</v>
      </c>
      <c r="Y264" s="494">
        <f>VLOOKUP(X264,Sheet1!$B$2:$C$12,2,TRUE)</f>
        <v>9</v>
      </c>
      <c r="Z264" s="494" t="str">
        <f>VLOOKUP($E264,'[25]Gui chi Quynh'!$C$7:$E$388,3,0)</f>
        <v>A2</v>
      </c>
      <c r="AA264" s="494">
        <f>VLOOKUP(Z264,Sheet1!$B$2:$C$12,2,TRUE)</f>
        <v>9</v>
      </c>
      <c r="AB264" s="494" t="str">
        <f>VLOOKUP($E264,'T5'!$E$9:$AH$337,24,0)</f>
        <v>A2</v>
      </c>
      <c r="AC264" s="494">
        <f>VLOOKUP(AB264,Sheet1!$B$2:$C$12,2,TRUE)</f>
        <v>9</v>
      </c>
      <c r="AD264" s="494"/>
      <c r="AE264" s="494" t="e">
        <f>VLOOKUP(AD264,Sheet1!$B$2:$C$12,2,TRUE)</f>
        <v>#N/A</v>
      </c>
      <c r="AF264" s="592" t="str">
        <f>VLOOKUP($E264,'[26]Tong hop ket qua'!$E$19:$M$219,9,0)</f>
        <v>Tốt</v>
      </c>
      <c r="AG264" s="709">
        <f t="shared" si="41"/>
        <v>9.1818181818181817</v>
      </c>
      <c r="AH264" s="709" t="str">
        <f t="shared" si="43"/>
        <v>11A*</v>
      </c>
      <c r="AI264" s="709">
        <f t="shared" si="44"/>
        <v>0</v>
      </c>
      <c r="AJ264" s="683"/>
      <c r="AK264" s="494" t="str">
        <f t="shared" si="45"/>
        <v>Xuất sắc</v>
      </c>
      <c r="AL264" s="494" t="str">
        <f>VLOOKUP($E264,'cac dv gui'!$C$303:$AD$320,25,0)</f>
        <v xml:space="preserve">Xuất sắc </v>
      </c>
      <c r="AM264" s="494" t="str">
        <f>VLOOKUP($E264,'cac dv gui'!$C$303:$AD$320,26,0)</f>
        <v xml:space="preserve">Xuất sắc </v>
      </c>
      <c r="AN264" s="494"/>
      <c r="AO264" s="494" t="s">
        <v>1130</v>
      </c>
      <c r="AP264" s="675"/>
      <c r="AQ264" s="494" t="str">
        <f t="shared" si="46"/>
        <v>Xuất sắc</v>
      </c>
      <c r="AR264" s="675"/>
      <c r="AS264" s="675"/>
      <c r="AT264" s="494"/>
      <c r="AU264" s="684" t="s">
        <v>391</v>
      </c>
    </row>
    <row r="265" spans="1:47" s="684" customFormat="1" ht="24.95" customHeight="1" x14ac:dyDescent="0.25">
      <c r="A265" s="512" t="s">
        <v>1506</v>
      </c>
      <c r="B265" s="512">
        <f>COUNTIF($F$5:F265,F265)</f>
        <v>2</v>
      </c>
      <c r="C265" s="513" t="s">
        <v>985</v>
      </c>
      <c r="D265" s="514" t="s">
        <v>205</v>
      </c>
      <c r="E265" s="512" t="s">
        <v>684</v>
      </c>
      <c r="F265" s="518" t="s">
        <v>1613</v>
      </c>
      <c r="G265" s="518" t="s">
        <v>974</v>
      </c>
      <c r="H265" s="494" t="str">
        <f>VLOOKUP(E265,'[16]Gui chi Quynh'!$C$7:$E$387,3,0)</f>
        <v>A4</v>
      </c>
      <c r="I265" s="494">
        <f>VLOOKUP(H265,Sheet1!$B$2:$C$12,2,TRUE)</f>
        <v>7</v>
      </c>
      <c r="J265" s="494" t="str">
        <f>VLOOKUP($E265,'[17]Gui chi Quynh'!$C$7:$E$387,3,0)</f>
        <v>A4</v>
      </c>
      <c r="K265" s="494">
        <f>VLOOKUP(J265,Sheet1!$B$2:$C$12,2,TRUE)</f>
        <v>7</v>
      </c>
      <c r="L265" s="494" t="str">
        <f>VLOOKUP(E265,'[18]Gui chi Quynh'!$C$7:$F$385,3,0)</f>
        <v>A2</v>
      </c>
      <c r="M265" s="494">
        <f>VLOOKUP(L265,Sheet1!$B$2:$C$12,2,TRUE)</f>
        <v>9</v>
      </c>
      <c r="N265" s="494" t="str">
        <f>VLOOKUP(E265,'[19]Gui chi Quynh'!$C$7:$E$391,3,0)</f>
        <v>A2</v>
      </c>
      <c r="O265" s="494">
        <f>VLOOKUP(N265,Sheet1!$B$2:$C$12,2,TRUE)</f>
        <v>9</v>
      </c>
      <c r="P265" s="494" t="str">
        <f>VLOOKUP(E265,'[20]Gui chi Quynh'!$C$7:$E$391,3,0)</f>
        <v>A1</v>
      </c>
      <c r="Q265" s="494">
        <f>VLOOKUP(P265,Sheet1!$B$2:$C$12,2,TRUE)</f>
        <v>10</v>
      </c>
      <c r="R265" s="494" t="str">
        <f>VLOOKUP($E265,'[21]Gui chi Quynh'!$C$7:$E$390,3,0)</f>
        <v>A2</v>
      </c>
      <c r="S265" s="494">
        <f>VLOOKUP(R265,Sheet1!$B$2:$C$12,2,TRUE)</f>
        <v>9</v>
      </c>
      <c r="T265" s="494" t="str">
        <f>VLOOKUP($E265,'[22]Gui chi Quynh'!$C$7:$E$390,3,0)</f>
        <v>A3</v>
      </c>
      <c r="U265" s="494">
        <f>VLOOKUP(T265,Sheet1!$B$2:$C$12,2,TRUE)</f>
        <v>8</v>
      </c>
      <c r="V265" s="494" t="str">
        <f>VLOOKUP($E265,'[23]Gui chi Quynh'!$C$7:$E$389,3,0)</f>
        <v>A4</v>
      </c>
      <c r="W265" s="494">
        <f>VLOOKUP(V265,Sheet1!$B$2:$C$12,2,TRUE)</f>
        <v>7</v>
      </c>
      <c r="X265" s="494" t="str">
        <f>VLOOKUP($E265,'[24]Gui chi Quynh'!$C$7:$E$389,3,0)</f>
        <v>A3</v>
      </c>
      <c r="Y265" s="494">
        <f>VLOOKUP(X265,Sheet1!$B$2:$C$12,2,TRUE)</f>
        <v>8</v>
      </c>
      <c r="Z265" s="494" t="str">
        <f>VLOOKUP($E265,'[25]Gui chi Quynh'!$C$7:$E$388,3,0)</f>
        <v>A3</v>
      </c>
      <c r="AA265" s="494">
        <f>VLOOKUP(Z265,Sheet1!$B$2:$C$12,2,TRUE)</f>
        <v>8</v>
      </c>
      <c r="AB265" s="494" t="str">
        <f>VLOOKUP($E265,'T5'!$E$9:$AH$337,24,0)</f>
        <v>A3</v>
      </c>
      <c r="AC265" s="494">
        <f>VLOOKUP(AB265,Sheet1!$B$2:$C$12,2,TRUE)</f>
        <v>8</v>
      </c>
      <c r="AD265" s="494"/>
      <c r="AE265" s="494" t="e">
        <f>VLOOKUP(AD265,Sheet1!$B$2:$C$12,2,TRUE)</f>
        <v>#N/A</v>
      </c>
      <c r="AF265" s="592" t="str">
        <f>VLOOKUP($E265,'[26]Tong hop ket qua'!$E$19:$M$219,9,0)</f>
        <v>Khá</v>
      </c>
      <c r="AG265" s="709">
        <f t="shared" si="41"/>
        <v>8.1818181818181817</v>
      </c>
      <c r="AH265" s="709" t="str">
        <f t="shared" si="43"/>
        <v>11A*</v>
      </c>
      <c r="AI265" s="709">
        <f t="shared" si="44"/>
        <v>0</v>
      </c>
      <c r="AJ265" s="683"/>
      <c r="AK265" s="494" t="str">
        <f t="shared" si="45"/>
        <v>Xuất sắc</v>
      </c>
      <c r="AL265" s="494" t="str">
        <f>VLOOKUP($E265,'cac dv gui'!$C$303:$AD$320,25,0)</f>
        <v xml:space="preserve">Xuất sắc </v>
      </c>
      <c r="AM265" s="494" t="str">
        <f>VLOOKUP($E265,'cac dv gui'!$C$303:$AD$320,26,0)</f>
        <v xml:space="preserve">Xuất sắc </v>
      </c>
      <c r="AN265" s="494"/>
      <c r="AO265" s="494"/>
      <c r="AP265" s="675"/>
      <c r="AQ265" s="494" t="str">
        <f t="shared" si="46"/>
        <v>Xuất sắc</v>
      </c>
      <c r="AR265" s="675"/>
      <c r="AS265" s="675"/>
      <c r="AT265" s="494"/>
      <c r="AU265" s="684" t="s">
        <v>392</v>
      </c>
    </row>
    <row r="266" spans="1:47" s="684" customFormat="1" ht="24.95" customHeight="1" x14ac:dyDescent="0.25">
      <c r="A266" s="512" t="s">
        <v>1507</v>
      </c>
      <c r="B266" s="512">
        <f>COUNTIF($F$5:F266,F266)</f>
        <v>3</v>
      </c>
      <c r="C266" s="513" t="s">
        <v>985</v>
      </c>
      <c r="D266" s="552" t="s">
        <v>806</v>
      </c>
      <c r="E266" s="554" t="s">
        <v>818</v>
      </c>
      <c r="F266" s="518" t="s">
        <v>1613</v>
      </c>
      <c r="G266" s="518" t="s">
        <v>974</v>
      </c>
      <c r="H266" s="494" t="str">
        <f>VLOOKUP(E266,'[16]Gui chi Quynh'!$C$7:$E$387,3,0)</f>
        <v>A1</v>
      </c>
      <c r="I266" s="494">
        <f>VLOOKUP(H266,Sheet1!$B$2:$C$12,2,TRUE)</f>
        <v>10</v>
      </c>
      <c r="J266" s="494" t="str">
        <f>VLOOKUP($E266,'[17]Gui chi Quynh'!$C$7:$E$387,3,0)</f>
        <v>A4</v>
      </c>
      <c r="K266" s="494">
        <f>VLOOKUP(J266,Sheet1!$B$2:$C$12,2,TRUE)</f>
        <v>7</v>
      </c>
      <c r="L266" s="494" t="str">
        <f>VLOOKUP(E266,'[18]Gui chi Quynh'!$C$7:$F$385,3,0)</f>
        <v>A2</v>
      </c>
      <c r="M266" s="494">
        <f>VLOOKUP(L266,Sheet1!$B$2:$C$12,2,TRUE)</f>
        <v>9</v>
      </c>
      <c r="N266" s="494" t="str">
        <f>VLOOKUP(E266,'[19]Gui chi Quynh'!$C$7:$E$391,3,0)</f>
        <v>A1</v>
      </c>
      <c r="O266" s="494">
        <f>VLOOKUP(N266,Sheet1!$B$2:$C$12,2,TRUE)</f>
        <v>10</v>
      </c>
      <c r="P266" s="494" t="str">
        <f>VLOOKUP(E266,'[20]Gui chi Quynh'!$C$7:$E$391,3,0)</f>
        <v>A1</v>
      </c>
      <c r="Q266" s="494">
        <f>VLOOKUP(P266,Sheet1!$B$2:$C$12,2,TRUE)</f>
        <v>10</v>
      </c>
      <c r="R266" s="494" t="str">
        <f>VLOOKUP($E266,'[21]Gui chi Quynh'!$C$7:$E$390,3,0)</f>
        <v>A2</v>
      </c>
      <c r="S266" s="494">
        <f>VLOOKUP(R266,Sheet1!$B$2:$C$12,2,TRUE)</f>
        <v>9</v>
      </c>
      <c r="T266" s="494" t="str">
        <f>VLOOKUP($E266,'[22]Gui chi Quynh'!$C$7:$E$390,3,0)</f>
        <v>A1</v>
      </c>
      <c r="U266" s="494">
        <f>VLOOKUP(T266,Sheet1!$B$2:$C$12,2,TRUE)</f>
        <v>10</v>
      </c>
      <c r="V266" s="494" t="str">
        <f>VLOOKUP($E266,'[23]Gui chi Quynh'!$C$7:$E$389,3,0)</f>
        <v>A3</v>
      </c>
      <c r="W266" s="494">
        <f>VLOOKUP(V266,Sheet1!$B$2:$C$12,2,TRUE)</f>
        <v>8</v>
      </c>
      <c r="X266" s="494" t="str">
        <f>VLOOKUP($E266,'[24]Gui chi Quynh'!$C$7:$E$389,3,0)</f>
        <v>A1</v>
      </c>
      <c r="Y266" s="494">
        <f>VLOOKUP(X266,Sheet1!$B$2:$C$12,2,TRUE)</f>
        <v>10</v>
      </c>
      <c r="Z266" s="494" t="str">
        <f>VLOOKUP($E266,'[25]Gui chi Quynh'!$C$7:$E$388,3,0)</f>
        <v>A1</v>
      </c>
      <c r="AA266" s="494">
        <f>VLOOKUP(Z266,Sheet1!$B$2:$C$12,2,TRUE)</f>
        <v>10</v>
      </c>
      <c r="AB266" s="494" t="str">
        <f>VLOOKUP($E266,'T5'!$E$9:$AH$337,24,0)</f>
        <v>A1</v>
      </c>
      <c r="AC266" s="494">
        <f>VLOOKUP(AB266,Sheet1!$B$2:$C$12,2,TRUE)</f>
        <v>10</v>
      </c>
      <c r="AD266" s="494"/>
      <c r="AE266" s="494" t="e">
        <f>VLOOKUP(AD266,Sheet1!$B$2:$C$12,2,TRUE)</f>
        <v>#N/A</v>
      </c>
      <c r="AF266" s="592" t="str">
        <f>VLOOKUP($E266,'[26]Tong hop ket qua'!$E$19:$M$219,9,0)</f>
        <v>Tốt</v>
      </c>
      <c r="AG266" s="709">
        <f t="shared" si="41"/>
        <v>9.3636363636363633</v>
      </c>
      <c r="AH266" s="709" t="str">
        <f t="shared" si="43"/>
        <v>11A*</v>
      </c>
      <c r="AI266" s="709">
        <f t="shared" si="44"/>
        <v>0</v>
      </c>
      <c r="AJ266" s="683"/>
      <c r="AK266" s="494" t="str">
        <f t="shared" si="45"/>
        <v>Xuất sắc</v>
      </c>
      <c r="AL266" s="494" t="str">
        <f>VLOOKUP($E266,'cac dv gui'!$C$303:$AD$320,25,0)</f>
        <v xml:space="preserve">Xuất sắc </v>
      </c>
      <c r="AM266" s="494" t="str">
        <f>VLOOKUP($E266,'cac dv gui'!$C$303:$AD$320,26,0)</f>
        <v xml:space="preserve">Xuất sắc </v>
      </c>
      <c r="AN266" s="494"/>
      <c r="AO266" s="494"/>
      <c r="AP266" s="675"/>
      <c r="AQ266" s="494" t="str">
        <f t="shared" si="46"/>
        <v>Xuất sắc</v>
      </c>
      <c r="AR266" s="675"/>
      <c r="AS266" s="675"/>
      <c r="AT266" s="494"/>
      <c r="AU266" s="684" t="s">
        <v>391</v>
      </c>
    </row>
    <row r="267" spans="1:47" s="684" customFormat="1" ht="24.95" customHeight="1" x14ac:dyDescent="0.25">
      <c r="A267" s="512" t="s">
        <v>1508</v>
      </c>
      <c r="B267" s="512">
        <f>COUNTIF($F$5:F267,F267)</f>
        <v>4</v>
      </c>
      <c r="C267" s="513" t="s">
        <v>985</v>
      </c>
      <c r="D267" s="519" t="s">
        <v>277</v>
      </c>
      <c r="E267" s="599" t="s">
        <v>718</v>
      </c>
      <c r="F267" s="518" t="s">
        <v>1613</v>
      </c>
      <c r="G267" s="518" t="s">
        <v>974</v>
      </c>
      <c r="H267" s="494" t="str">
        <f>VLOOKUP(E267,'[16]Gui chi Quynh'!$C$7:$E$387,3,0)</f>
        <v>A4</v>
      </c>
      <c r="I267" s="494">
        <f>VLOOKUP(H267,Sheet1!$B$2:$C$12,2,TRUE)</f>
        <v>7</v>
      </c>
      <c r="J267" s="494" t="str">
        <f>VLOOKUP($E267,'[17]Gui chi Quynh'!$C$7:$E$387,3,0)</f>
        <v>A4</v>
      </c>
      <c r="K267" s="494">
        <f>VLOOKUP(J267,Sheet1!$B$2:$C$12,2,TRUE)</f>
        <v>7</v>
      </c>
      <c r="L267" s="494" t="str">
        <f>VLOOKUP(E267,'[18]Gui chi Quynh'!$C$7:$F$385,3,0)</f>
        <v>A3</v>
      </c>
      <c r="M267" s="494">
        <f>VLOOKUP(L267,Sheet1!$B$2:$C$12,2,TRUE)</f>
        <v>8</v>
      </c>
      <c r="N267" s="494" t="str">
        <f>VLOOKUP(E267,'[19]Gui chi Quynh'!$C$7:$E$391,3,0)</f>
        <v>A2</v>
      </c>
      <c r="O267" s="494">
        <f>VLOOKUP(N267,Sheet1!$B$2:$C$12,2,TRUE)</f>
        <v>9</v>
      </c>
      <c r="P267" s="494" t="str">
        <f>VLOOKUP(E267,'[20]Gui chi Quynh'!$C$7:$E$391,3,0)</f>
        <v>A1</v>
      </c>
      <c r="Q267" s="494">
        <f>VLOOKUP(P267,Sheet1!$B$2:$C$12,2,TRUE)</f>
        <v>10</v>
      </c>
      <c r="R267" s="494" t="str">
        <f>VLOOKUP($E267,'[21]Gui chi Quynh'!$C$7:$E$390,3,0)</f>
        <v>A3</v>
      </c>
      <c r="S267" s="494">
        <f>VLOOKUP(R267,Sheet1!$B$2:$C$12,2,TRUE)</f>
        <v>8</v>
      </c>
      <c r="T267" s="494" t="str">
        <f>VLOOKUP($E267,'[22]Gui chi Quynh'!$C$7:$E$390,3,0)</f>
        <v>A2</v>
      </c>
      <c r="U267" s="494">
        <f>VLOOKUP(T267,Sheet1!$B$2:$C$12,2,TRUE)</f>
        <v>9</v>
      </c>
      <c r="V267" s="494" t="str">
        <f>VLOOKUP($E267,'[23]Gui chi Quynh'!$C$7:$E$389,3,0)</f>
        <v>A3</v>
      </c>
      <c r="W267" s="494">
        <f>VLOOKUP(V267,Sheet1!$B$2:$C$12,2,TRUE)</f>
        <v>8</v>
      </c>
      <c r="X267" s="494" t="str">
        <f>VLOOKUP($E267,'[24]Gui chi Quynh'!$C$7:$E$389,3,0)</f>
        <v>A4</v>
      </c>
      <c r="Y267" s="494">
        <f>VLOOKUP(X267,Sheet1!$B$2:$C$12,2,TRUE)</f>
        <v>7</v>
      </c>
      <c r="Z267" s="494" t="str">
        <f>VLOOKUP($E267,'[25]Gui chi Quynh'!$C$7:$E$388,3,0)</f>
        <v>A3</v>
      </c>
      <c r="AA267" s="494">
        <f>VLOOKUP(Z267,Sheet1!$B$2:$C$12,2,TRUE)</f>
        <v>8</v>
      </c>
      <c r="AB267" s="494" t="str">
        <f>VLOOKUP($E267,'T5'!$E$9:$AH$337,24,0)</f>
        <v>A3</v>
      </c>
      <c r="AC267" s="494">
        <f>VLOOKUP(AB267,Sheet1!$B$2:$C$12,2,TRUE)</f>
        <v>8</v>
      </c>
      <c r="AD267" s="494"/>
      <c r="AE267" s="494" t="e">
        <f>VLOOKUP(AD267,Sheet1!$B$2:$C$12,2,TRUE)</f>
        <v>#N/A</v>
      </c>
      <c r="AF267" s="592" t="str">
        <f>VLOOKUP($E267,'[26]Tong hop ket qua'!$E$19:$M$219,9,0)</f>
        <v>Tốt</v>
      </c>
      <c r="AG267" s="709">
        <f t="shared" si="41"/>
        <v>8.0909090909090917</v>
      </c>
      <c r="AH267" s="709" t="str">
        <f t="shared" si="43"/>
        <v>11A*</v>
      </c>
      <c r="AI267" s="709">
        <f t="shared" si="44"/>
        <v>0</v>
      </c>
      <c r="AJ267" s="683"/>
      <c r="AK267" s="494" t="str">
        <f t="shared" si="45"/>
        <v>Xuất sắc</v>
      </c>
      <c r="AL267" s="494" t="str">
        <f>VLOOKUP($E267,'cac dv gui'!$C$303:$AD$320,25,0)</f>
        <v xml:space="preserve">Xuất sắc </v>
      </c>
      <c r="AM267" s="494" t="str">
        <f>VLOOKUP($E267,'cac dv gui'!$C$303:$AD$320,26,0)</f>
        <v xml:space="preserve">Xuất sắc </v>
      </c>
      <c r="AN267" s="494"/>
      <c r="AO267" s="494"/>
      <c r="AP267" s="675"/>
      <c r="AQ267" s="494" t="str">
        <f t="shared" si="46"/>
        <v>Xuất sắc</v>
      </c>
      <c r="AR267" s="675"/>
      <c r="AS267" s="675"/>
      <c r="AT267" s="494"/>
      <c r="AU267" s="684" t="s">
        <v>392</v>
      </c>
    </row>
    <row r="268" spans="1:47" s="684" customFormat="1" ht="24.95" customHeight="1" x14ac:dyDescent="0.25">
      <c r="A268" s="512" t="s">
        <v>1509</v>
      </c>
      <c r="B268" s="512">
        <f>COUNTIF($F$5:F268,F268)</f>
        <v>5</v>
      </c>
      <c r="C268" s="513" t="s">
        <v>985</v>
      </c>
      <c r="D268" s="514" t="s">
        <v>286</v>
      </c>
      <c r="E268" s="512" t="s">
        <v>685</v>
      </c>
      <c r="F268" s="518" t="s">
        <v>1613</v>
      </c>
      <c r="G268" s="518" t="s">
        <v>974</v>
      </c>
      <c r="H268" s="494" t="str">
        <f>VLOOKUP(E268,'[16]Gui chi Quynh'!$C$7:$E$387,3,0)</f>
        <v>A2</v>
      </c>
      <c r="I268" s="494">
        <f>VLOOKUP(H268,Sheet1!$B$2:$C$12,2,TRUE)</f>
        <v>9</v>
      </c>
      <c r="J268" s="494" t="str">
        <f>VLOOKUP($E268,'[17]Gui chi Quynh'!$C$7:$E$387,3,0)</f>
        <v>A4</v>
      </c>
      <c r="K268" s="494">
        <f>VLOOKUP(J268,Sheet1!$B$2:$C$12,2,TRUE)</f>
        <v>7</v>
      </c>
      <c r="L268" s="494" t="str">
        <f>VLOOKUP(E268,'[18]Gui chi Quynh'!$C$7:$F$385,3,0)</f>
        <v>A2</v>
      </c>
      <c r="M268" s="494">
        <f>VLOOKUP(L268,Sheet1!$B$2:$C$12,2,TRUE)</f>
        <v>9</v>
      </c>
      <c r="N268" s="494" t="str">
        <f>VLOOKUP(E268,'[19]Gui chi Quynh'!$C$7:$E$391,3,0)</f>
        <v>A2</v>
      </c>
      <c r="O268" s="494">
        <f>VLOOKUP(N268,Sheet1!$B$2:$C$12,2,TRUE)</f>
        <v>9</v>
      </c>
      <c r="P268" s="494" t="str">
        <f>VLOOKUP(E268,'[20]Gui chi Quynh'!$C$7:$E$391,3,0)</f>
        <v>A2</v>
      </c>
      <c r="Q268" s="494">
        <f>VLOOKUP(P268,Sheet1!$B$2:$C$12,2,TRUE)</f>
        <v>9</v>
      </c>
      <c r="R268" s="494" t="str">
        <f>VLOOKUP($E268,'[21]Gui chi Quynh'!$C$7:$E$390,3,0)</f>
        <v>A2</v>
      </c>
      <c r="S268" s="494">
        <f>VLOOKUP(R268,Sheet1!$B$2:$C$12,2,TRUE)</f>
        <v>9</v>
      </c>
      <c r="T268" s="494" t="str">
        <f>VLOOKUP($E268,'[22]Gui chi Quynh'!$C$7:$E$390,3,0)</f>
        <v>A2</v>
      </c>
      <c r="U268" s="494">
        <f>VLOOKUP(T268,Sheet1!$B$2:$C$12,2,TRUE)</f>
        <v>9</v>
      </c>
      <c r="V268" s="494" t="str">
        <f>VLOOKUP($E268,'[23]Gui chi Quynh'!$C$7:$E$389,3,0)</f>
        <v>A2</v>
      </c>
      <c r="W268" s="494">
        <f>VLOOKUP(V268,Sheet1!$B$2:$C$12,2,TRUE)</f>
        <v>9</v>
      </c>
      <c r="X268" s="494" t="str">
        <f>VLOOKUP($E268,'[24]Gui chi Quynh'!$C$7:$E$389,3,0)</f>
        <v>A2</v>
      </c>
      <c r="Y268" s="494">
        <f>VLOOKUP(X268,Sheet1!$B$2:$C$12,2,TRUE)</f>
        <v>9</v>
      </c>
      <c r="Z268" s="494" t="str">
        <f>VLOOKUP($E268,'[25]Gui chi Quynh'!$C$7:$E$388,3,0)</f>
        <v>A2</v>
      </c>
      <c r="AA268" s="494">
        <f>VLOOKUP(Z268,Sheet1!$B$2:$C$12,2,TRUE)</f>
        <v>9</v>
      </c>
      <c r="AB268" s="494" t="str">
        <f>VLOOKUP($E268,'T5'!$E$9:$AH$337,24,0)</f>
        <v>A3</v>
      </c>
      <c r="AC268" s="494">
        <f>VLOOKUP(AB268,Sheet1!$B$2:$C$12,2,TRUE)</f>
        <v>8</v>
      </c>
      <c r="AD268" s="494"/>
      <c r="AE268" s="494" t="e">
        <f>VLOOKUP(AD268,Sheet1!$B$2:$C$12,2,TRUE)</f>
        <v>#N/A</v>
      </c>
      <c r="AF268" s="592" t="str">
        <f>VLOOKUP($E268,'[26]Tong hop ket qua'!$E$19:$M$219,9,0)</f>
        <v>Tốt</v>
      </c>
      <c r="AG268" s="709">
        <f t="shared" si="41"/>
        <v>8.7272727272727266</v>
      </c>
      <c r="AH268" s="709" t="str">
        <f t="shared" si="43"/>
        <v>11A*</v>
      </c>
      <c r="AI268" s="709">
        <f t="shared" si="44"/>
        <v>0</v>
      </c>
      <c r="AJ268" s="683"/>
      <c r="AK268" s="494" t="str">
        <f t="shared" si="45"/>
        <v>Xuất sắc</v>
      </c>
      <c r="AL268" s="494" t="str">
        <f>VLOOKUP($E268,'cac dv gui'!$C$303:$AD$320,25,0)</f>
        <v xml:space="preserve">Xuất sắc </v>
      </c>
      <c r="AM268" s="494" t="str">
        <f>VLOOKUP($E268,'cac dv gui'!$C$303:$AD$320,26,0)</f>
        <v xml:space="preserve">Xuất sắc </v>
      </c>
      <c r="AN268" s="494"/>
      <c r="AO268" s="494"/>
      <c r="AP268" s="675"/>
      <c r="AQ268" s="494" t="str">
        <f t="shared" si="46"/>
        <v>Xuất sắc</v>
      </c>
      <c r="AR268" s="675"/>
      <c r="AS268" s="675"/>
      <c r="AT268" s="494"/>
      <c r="AU268" s="684" t="s">
        <v>392</v>
      </c>
    </row>
    <row r="269" spans="1:47" s="684" customFormat="1" ht="24.95" customHeight="1" x14ac:dyDescent="0.25">
      <c r="A269" s="512" t="s">
        <v>1510</v>
      </c>
      <c r="B269" s="512">
        <f>COUNTIF($F$5:F269,F269)</f>
        <v>6</v>
      </c>
      <c r="C269" s="513" t="s">
        <v>985</v>
      </c>
      <c r="D269" s="514" t="s">
        <v>287</v>
      </c>
      <c r="E269" s="512" t="s">
        <v>692</v>
      </c>
      <c r="F269" s="518" t="s">
        <v>1613</v>
      </c>
      <c r="G269" s="518" t="s">
        <v>974</v>
      </c>
      <c r="H269" s="494" t="str">
        <f>VLOOKUP(E269,'[16]Gui chi Quynh'!$C$7:$E$387,3,0)</f>
        <v>A4</v>
      </c>
      <c r="I269" s="494">
        <f>VLOOKUP(H269,Sheet1!$B$2:$C$12,2,TRUE)</f>
        <v>7</v>
      </c>
      <c r="J269" s="494" t="str">
        <f>VLOOKUP($E269,'[17]Gui chi Quynh'!$C$7:$E$387,3,0)</f>
        <v>A4</v>
      </c>
      <c r="K269" s="494">
        <f>VLOOKUP(J269,Sheet1!$B$2:$C$12,2,TRUE)</f>
        <v>7</v>
      </c>
      <c r="L269" s="494" t="str">
        <f>VLOOKUP(E269,'[18]Gui chi Quynh'!$C$7:$F$385,3,0)</f>
        <v>A4</v>
      </c>
      <c r="M269" s="494">
        <f>VLOOKUP(L269,Sheet1!$B$2:$C$12,2,TRUE)</f>
        <v>7</v>
      </c>
      <c r="N269" s="494" t="str">
        <f>VLOOKUP(E269,'[19]Gui chi Quynh'!$C$7:$E$391,3,0)</f>
        <v>A4</v>
      </c>
      <c r="O269" s="494">
        <f>VLOOKUP(N269,Sheet1!$B$2:$C$12,2,TRUE)</f>
        <v>7</v>
      </c>
      <c r="P269" s="494" t="str">
        <f>VLOOKUP(E269,'[20]Gui chi Quynh'!$C$7:$E$391,3,0)</f>
        <v>A4</v>
      </c>
      <c r="Q269" s="494">
        <f>VLOOKUP(P269,Sheet1!$B$2:$C$12,2,TRUE)</f>
        <v>7</v>
      </c>
      <c r="R269" s="494" t="str">
        <f>VLOOKUP($E269,'[21]Gui chi Quynh'!$C$7:$E$390,3,0)</f>
        <v>A4</v>
      </c>
      <c r="S269" s="494">
        <f>VLOOKUP(R269,Sheet1!$B$2:$C$12,2,TRUE)</f>
        <v>7</v>
      </c>
      <c r="T269" s="494" t="str">
        <f>VLOOKUP($E269,'[22]Gui chi Quynh'!$C$7:$E$390,3,0)</f>
        <v>A3</v>
      </c>
      <c r="U269" s="494">
        <f>VLOOKUP(T269,Sheet1!$B$2:$C$12,2,TRUE)</f>
        <v>8</v>
      </c>
      <c r="V269" s="494" t="str">
        <f>VLOOKUP($E269,'[23]Gui chi Quynh'!$C$7:$E$389,3,0)</f>
        <v>A4</v>
      </c>
      <c r="W269" s="494">
        <f>VLOOKUP(V269,Sheet1!$B$2:$C$12,2,TRUE)</f>
        <v>7</v>
      </c>
      <c r="X269" s="494" t="str">
        <f>VLOOKUP($E269,'[24]Gui chi Quynh'!$C$7:$E$389,3,0)</f>
        <v>A4</v>
      </c>
      <c r="Y269" s="494">
        <f>VLOOKUP(X269,Sheet1!$B$2:$C$12,2,TRUE)</f>
        <v>7</v>
      </c>
      <c r="Z269" s="494" t="str">
        <f>VLOOKUP($E269,'[25]Gui chi Quynh'!$C$7:$E$388,3,0)</f>
        <v>A3</v>
      </c>
      <c r="AA269" s="494">
        <f>VLOOKUP(Z269,Sheet1!$B$2:$C$12,2,TRUE)</f>
        <v>8</v>
      </c>
      <c r="AB269" s="494" t="str">
        <f>VLOOKUP($E269,'T5'!$E$9:$AH$337,24,0)</f>
        <v>A3</v>
      </c>
      <c r="AC269" s="494">
        <f>VLOOKUP(AB269,Sheet1!$B$2:$C$12,2,TRUE)</f>
        <v>8</v>
      </c>
      <c r="AD269" s="494"/>
      <c r="AE269" s="494" t="e">
        <f>VLOOKUP(AD269,Sheet1!$B$2:$C$12,2,TRUE)</f>
        <v>#N/A</v>
      </c>
      <c r="AF269" s="592"/>
      <c r="AG269" s="709">
        <f t="shared" si="41"/>
        <v>7.2727272727272725</v>
      </c>
      <c r="AH269" s="709" t="str">
        <f t="shared" si="43"/>
        <v>11A*</v>
      </c>
      <c r="AI269" s="709">
        <f t="shared" si="44"/>
        <v>0</v>
      </c>
      <c r="AJ269" s="683"/>
      <c r="AK269" s="494" t="str">
        <f t="shared" si="45"/>
        <v>Tốt</v>
      </c>
      <c r="AL269" s="494" t="str">
        <f>VLOOKUP($E269,'cac dv gui'!$C$303:$AD$320,25,0)</f>
        <v>Tốt</v>
      </c>
      <c r="AM269" s="494" t="str">
        <f>VLOOKUP($E269,'cac dv gui'!$C$303:$AD$320,26,0)</f>
        <v>Tốt</v>
      </c>
      <c r="AN269" s="494"/>
      <c r="AO269" s="494"/>
      <c r="AP269" s="675"/>
      <c r="AQ269" s="494" t="str">
        <f t="shared" si="46"/>
        <v>Tốt</v>
      </c>
      <c r="AR269" s="675"/>
      <c r="AS269" s="675"/>
      <c r="AT269" s="494"/>
      <c r="AU269" s="684" t="s">
        <v>392</v>
      </c>
    </row>
    <row r="270" spans="1:47" s="684" customFormat="1" ht="24.95" customHeight="1" x14ac:dyDescent="0.25">
      <c r="A270" s="512" t="s">
        <v>1511</v>
      </c>
      <c r="B270" s="512">
        <f>COUNTIF($F$5:F270,F270)</f>
        <v>7</v>
      </c>
      <c r="C270" s="513" t="s">
        <v>985</v>
      </c>
      <c r="D270" s="514" t="s">
        <v>303</v>
      </c>
      <c r="E270" s="512" t="s">
        <v>694</v>
      </c>
      <c r="F270" s="518" t="s">
        <v>1613</v>
      </c>
      <c r="G270" s="518" t="s">
        <v>974</v>
      </c>
      <c r="H270" s="494" t="str">
        <f>VLOOKUP(E270,'[16]Gui chi Quynh'!$C$7:$E$387,3,0)</f>
        <v>A4</v>
      </c>
      <c r="I270" s="494">
        <f>VLOOKUP(H270,Sheet1!$B$2:$C$12,2,TRUE)</f>
        <v>7</v>
      </c>
      <c r="J270" s="494" t="str">
        <f>VLOOKUP($E270,'[17]Gui chi Quynh'!$C$7:$E$387,3,0)</f>
        <v>A4</v>
      </c>
      <c r="K270" s="494">
        <f>VLOOKUP(J270,Sheet1!$B$2:$C$12,2,TRUE)</f>
        <v>7</v>
      </c>
      <c r="L270" s="494" t="str">
        <f>VLOOKUP(E270,'[18]Gui chi Quynh'!$C$7:$F$385,3,0)</f>
        <v>A4</v>
      </c>
      <c r="M270" s="494">
        <f>VLOOKUP(L270,Sheet1!$B$2:$C$12,2,TRUE)</f>
        <v>7</v>
      </c>
      <c r="N270" s="494" t="str">
        <f>VLOOKUP(E270,'[19]Gui chi Quynh'!$C$7:$E$391,3,0)</f>
        <v>A4</v>
      </c>
      <c r="O270" s="494">
        <f>VLOOKUP(N270,Sheet1!$B$2:$C$12,2,TRUE)</f>
        <v>7</v>
      </c>
      <c r="P270" s="494" t="str">
        <f>VLOOKUP(E270,'[20]Gui chi Quynh'!$C$7:$E$391,3,0)</f>
        <v>A3</v>
      </c>
      <c r="Q270" s="494">
        <f>VLOOKUP(P270,Sheet1!$B$2:$C$12,2,TRUE)</f>
        <v>8</v>
      </c>
      <c r="R270" s="494" t="str">
        <f>VLOOKUP($E270,'[21]Gui chi Quynh'!$C$7:$E$390,3,0)</f>
        <v>A4</v>
      </c>
      <c r="S270" s="494">
        <f>VLOOKUP(R270,Sheet1!$B$2:$C$12,2,TRUE)</f>
        <v>7</v>
      </c>
      <c r="T270" s="494" t="str">
        <f>VLOOKUP($E270,'[22]Gui chi Quynh'!$C$7:$E$390,3,0)</f>
        <v>A4</v>
      </c>
      <c r="U270" s="494">
        <f>VLOOKUP(T270,Sheet1!$B$2:$C$12,2,TRUE)</f>
        <v>7</v>
      </c>
      <c r="V270" s="494" t="str">
        <f>VLOOKUP($E270,'[23]Gui chi Quynh'!$C$7:$E$389,3,0)</f>
        <v>A4</v>
      </c>
      <c r="W270" s="494">
        <f>VLOOKUP(V270,Sheet1!$B$2:$C$12,2,TRUE)</f>
        <v>7</v>
      </c>
      <c r="X270" s="494" t="str">
        <f>VLOOKUP($E270,'[24]Gui chi Quynh'!$C$7:$E$389,3,0)</f>
        <v>A4</v>
      </c>
      <c r="Y270" s="494">
        <f>VLOOKUP(X270,Sheet1!$B$2:$C$12,2,TRUE)</f>
        <v>7</v>
      </c>
      <c r="Z270" s="494" t="str">
        <f>VLOOKUP($E270,'[25]Gui chi Quynh'!$C$7:$E$388,3,0)</f>
        <v>A4</v>
      </c>
      <c r="AA270" s="494">
        <f>VLOOKUP(Z270,Sheet1!$B$2:$C$12,2,TRUE)</f>
        <v>7</v>
      </c>
      <c r="AB270" s="494" t="str">
        <f>VLOOKUP($E270,'T5'!$E$9:$AH$337,24,0)</f>
        <v>A3</v>
      </c>
      <c r="AC270" s="494">
        <f>VLOOKUP(AB270,Sheet1!$B$2:$C$12,2,TRUE)</f>
        <v>8</v>
      </c>
      <c r="AD270" s="494"/>
      <c r="AE270" s="494" t="e">
        <f>VLOOKUP(AD270,Sheet1!$B$2:$C$12,2,TRUE)</f>
        <v>#N/A</v>
      </c>
      <c r="AF270" s="592"/>
      <c r="AG270" s="709">
        <f t="shared" si="41"/>
        <v>7.1818181818181817</v>
      </c>
      <c r="AH270" s="709" t="str">
        <f t="shared" si="43"/>
        <v>11A*</v>
      </c>
      <c r="AI270" s="709">
        <f t="shared" si="44"/>
        <v>0</v>
      </c>
      <c r="AJ270" s="683"/>
      <c r="AK270" s="494" t="str">
        <f t="shared" si="45"/>
        <v>Tốt</v>
      </c>
      <c r="AL270" s="494" t="str">
        <f>VLOOKUP($E270,'cac dv gui'!$C$303:$AD$320,25,0)</f>
        <v>Tốt</v>
      </c>
      <c r="AM270" s="494" t="str">
        <f>VLOOKUP($E270,'cac dv gui'!$C$303:$AD$320,26,0)</f>
        <v>Tốt</v>
      </c>
      <c r="AN270" s="494"/>
      <c r="AO270" s="494"/>
      <c r="AP270" s="675"/>
      <c r="AQ270" s="494" t="str">
        <f t="shared" si="46"/>
        <v>Tốt</v>
      </c>
      <c r="AR270" s="675"/>
      <c r="AS270" s="675"/>
      <c r="AT270" s="494"/>
      <c r="AU270" s="684" t="s">
        <v>392</v>
      </c>
    </row>
    <row r="271" spans="1:47" s="684" customFormat="1" ht="44.25" customHeight="1" x14ac:dyDescent="0.25">
      <c r="A271" s="512" t="s">
        <v>1512</v>
      </c>
      <c r="B271" s="512">
        <f>COUNTIF($F$5:F271,F271)</f>
        <v>8</v>
      </c>
      <c r="C271" s="512" t="s">
        <v>985</v>
      </c>
      <c r="D271" s="514" t="s">
        <v>373</v>
      </c>
      <c r="E271" s="512" t="s">
        <v>696</v>
      </c>
      <c r="F271" s="518" t="s">
        <v>1613</v>
      </c>
      <c r="G271" s="518" t="s">
        <v>974</v>
      </c>
      <c r="H271" s="494" t="str">
        <f>VLOOKUP(E271,'[16]Gui chi Quynh'!$C$7:$E$387,3,0)</f>
        <v>A4</v>
      </c>
      <c r="I271" s="494">
        <f>VLOOKUP(H271,Sheet1!$B$2:$C$12,2,TRUE)</f>
        <v>7</v>
      </c>
      <c r="J271" s="494" t="str">
        <f>VLOOKUP($E271,'[17]Gui chi Quynh'!$C$7:$E$387,3,0)</f>
        <v>A4</v>
      </c>
      <c r="K271" s="494">
        <f>VLOOKUP(J271,Sheet1!$B$2:$C$12,2,TRUE)</f>
        <v>7</v>
      </c>
      <c r="L271" s="494" t="str">
        <f>VLOOKUP(E271,'[18]Gui chi Quynh'!$C$7:$F$385,3,0)</f>
        <v>A3</v>
      </c>
      <c r="M271" s="494">
        <f>VLOOKUP(L271,Sheet1!$B$2:$C$12,2,TRUE)</f>
        <v>8</v>
      </c>
      <c r="N271" s="494" t="str">
        <f>VLOOKUP(E271,'[19]Gui chi Quynh'!$C$7:$E$391,3,0)</f>
        <v>A3</v>
      </c>
      <c r="O271" s="494">
        <f>VLOOKUP(N271,Sheet1!$B$2:$C$12,2,TRUE)</f>
        <v>8</v>
      </c>
      <c r="P271" s="494" t="str">
        <f>VLOOKUP(E271,'[20]Gui chi Quynh'!$C$7:$E$391,3,0)</f>
        <v>A1</v>
      </c>
      <c r="Q271" s="494">
        <f>VLOOKUP(P271,Sheet1!$B$2:$C$12,2,TRUE)</f>
        <v>10</v>
      </c>
      <c r="R271" s="19" t="str">
        <f>VLOOKUP($E271,'[21]Gui chi Quynh'!$C$7:$E$390,3,0)</f>
        <v>B1</v>
      </c>
      <c r="S271" s="494">
        <f>VLOOKUP(R271,Sheet1!$B$2:$C$12,2,TRUE)</f>
        <v>6</v>
      </c>
      <c r="T271" s="494" t="str">
        <f>VLOOKUP($E271,'[22]Gui chi Quynh'!$C$7:$E$390,3,0)</f>
        <v>A3</v>
      </c>
      <c r="U271" s="494">
        <f>VLOOKUP(T271,Sheet1!$B$2:$C$12,2,TRUE)</f>
        <v>8</v>
      </c>
      <c r="V271" s="494" t="str">
        <f>VLOOKUP($E271,'[23]Gui chi Quynh'!$C$7:$E$389,3,0)</f>
        <v>B2</v>
      </c>
      <c r="W271" s="494">
        <f>VLOOKUP(V271,Sheet1!$B$2:$C$12,2,TRUE)</f>
        <v>5</v>
      </c>
      <c r="X271" s="494" t="str">
        <f>VLOOKUP($E271,'[24]Gui chi Quynh'!$C$7:$E$389,3,0)</f>
        <v>A3</v>
      </c>
      <c r="Y271" s="494">
        <f>VLOOKUP(X271,Sheet1!$B$2:$C$12,2,TRUE)</f>
        <v>8</v>
      </c>
      <c r="Z271" s="494" t="str">
        <f>VLOOKUP($E271,'[25]Gui chi Quynh'!$C$7:$E$388,3,0)</f>
        <v>A4</v>
      </c>
      <c r="AA271" s="494">
        <f>VLOOKUP(Z271,Sheet1!$B$2:$C$12,2,TRUE)</f>
        <v>7</v>
      </c>
      <c r="AB271" s="494" t="str">
        <f>VLOOKUP($E271,'T5'!$E$9:$AH$337,24,0)</f>
        <v>B2</v>
      </c>
      <c r="AC271" s="494">
        <f>VLOOKUP(AB271,Sheet1!$B$2:$C$12,2,TRUE)</f>
        <v>5</v>
      </c>
      <c r="AD271" s="494"/>
      <c r="AE271" s="494" t="e">
        <f>VLOOKUP(AD271,Sheet1!$B$2:$C$12,2,TRUE)</f>
        <v>#N/A</v>
      </c>
      <c r="AF271" s="592" t="str">
        <f>VLOOKUP($E271,'[26]Tong hop ket qua'!$E$19:$M$219,9,0)</f>
        <v>Khá</v>
      </c>
      <c r="AG271" s="804">
        <f t="shared" si="41"/>
        <v>7.1818181818181817</v>
      </c>
      <c r="AH271" s="709" t="str">
        <f>LEFT((COUNTIF($H271:$AC271,"A*")&amp;"A*")&amp;" + "&amp;(COUNTIF($H271:$AC271,"B*")&amp;"B*")&amp;" + "&amp;(COUNTIF($H271:$AC271,"C*")&amp;"C*")&amp;" +  "&amp;(COUNTIF($H271:$AC271,"D")&amp;"D")&amp; " +  "&amp;(COUNTIF($H271:$AC271,"E")&amp;"E"),10)</f>
        <v xml:space="preserve">8A* + 3B* </v>
      </c>
      <c r="AI271" s="709">
        <f t="shared" si="44"/>
        <v>3</v>
      </c>
      <c r="AJ271" s="683"/>
      <c r="AK271" s="494" t="str">
        <f t="shared" si="45"/>
        <v>Tốt</v>
      </c>
      <c r="AL271" s="494" t="str">
        <f>VLOOKUP($E271,'cac dv gui'!$C$303:$AD$320,25,0)</f>
        <v>Tốt</v>
      </c>
      <c r="AM271" s="494" t="str">
        <f>VLOOKUP($E271,'cac dv gui'!$C$303:$AD$320,26,0)</f>
        <v>Tốt</v>
      </c>
      <c r="AN271" s="494"/>
      <c r="AO271" s="494"/>
      <c r="AP271" s="675"/>
      <c r="AQ271" s="494" t="str">
        <f t="shared" si="46"/>
        <v>Tốt</v>
      </c>
      <c r="AR271" s="675"/>
      <c r="AS271" s="675"/>
      <c r="AT271" s="494"/>
      <c r="AU271" s="684" t="s">
        <v>394</v>
      </c>
    </row>
    <row r="272" spans="1:47" s="684" customFormat="1" ht="39" customHeight="1" x14ac:dyDescent="0.25">
      <c r="A272" s="512" t="s">
        <v>1513</v>
      </c>
      <c r="B272" s="512">
        <f>COUNTIF($F$5:F292,F272)</f>
        <v>18</v>
      </c>
      <c r="C272" s="512" t="s">
        <v>985</v>
      </c>
      <c r="D272" s="514" t="s">
        <v>288</v>
      </c>
      <c r="E272" s="512" t="s">
        <v>693</v>
      </c>
      <c r="F272" s="842" t="s">
        <v>1613</v>
      </c>
      <c r="G272" s="518" t="s">
        <v>974</v>
      </c>
      <c r="H272" s="494" t="str">
        <f>VLOOKUP(E272,'[16]Gui chi Quynh'!$C$7:$E$387,3,0)</f>
        <v>A4</v>
      </c>
      <c r="I272" s="494">
        <f>VLOOKUP(H272,Sheet1!$B$2:$C$12,2,TRUE)</f>
        <v>7</v>
      </c>
      <c r="J272" s="494" t="str">
        <f>VLOOKUP($E272,'[17]Gui chi Quynh'!$C$7:$E$387,3,0)</f>
        <v>A4</v>
      </c>
      <c r="K272" s="494">
        <f>VLOOKUP(J272,Sheet1!$B$2:$C$12,2,TRUE)</f>
        <v>7</v>
      </c>
      <c r="L272" s="494" t="str">
        <f>VLOOKUP(E272,'[18]Gui chi Quynh'!$C$7:$F$385,3,0)</f>
        <v>A4</v>
      </c>
      <c r="M272" s="494">
        <f>VLOOKUP(L272,Sheet1!$B$2:$C$12,2,TRUE)</f>
        <v>7</v>
      </c>
      <c r="N272" s="494" t="str">
        <f>VLOOKUP(E272,'[19]Gui chi Quynh'!$C$7:$E$391,3,0)</f>
        <v>A4</v>
      </c>
      <c r="O272" s="494">
        <f>VLOOKUP(N272,Sheet1!$B$2:$C$12,2,TRUE)</f>
        <v>7</v>
      </c>
      <c r="P272" s="494" t="str">
        <f>VLOOKUP(E272,'[20]Gui chi Quynh'!$C$7:$E$391,3,0)</f>
        <v>A3</v>
      </c>
      <c r="Q272" s="494">
        <f>VLOOKUP(P272,Sheet1!$B$2:$C$12,2,TRUE)</f>
        <v>8</v>
      </c>
      <c r="R272" s="494" t="str">
        <f>VLOOKUP($E272,'[21]Gui chi Quynh'!$C$7:$E$390,3,0)</f>
        <v>A4</v>
      </c>
      <c r="S272" s="494">
        <f>VLOOKUP(R272,Sheet1!$B$2:$C$12,2,TRUE)</f>
        <v>7</v>
      </c>
      <c r="T272" s="494" t="str">
        <f>VLOOKUP($E272,'[22]Gui chi Quynh'!$C$7:$E$390,3,0)</f>
        <v>A4</v>
      </c>
      <c r="U272" s="494">
        <f>VLOOKUP(T272,Sheet1!$B$2:$C$12,2,TRUE)</f>
        <v>7</v>
      </c>
      <c r="V272" s="494" t="str">
        <f>VLOOKUP($E272,'[23]Gui chi Quynh'!$C$7:$E$389,3,0)</f>
        <v>A4</v>
      </c>
      <c r="W272" s="494">
        <f>VLOOKUP(V272,Sheet1!$B$2:$C$12,2,TRUE)</f>
        <v>7</v>
      </c>
      <c r="X272" s="494" t="str">
        <f>VLOOKUP($E272,'[24]Gui chi Quynh'!$C$7:$E$389,3,0)</f>
        <v>A4</v>
      </c>
      <c r="Y272" s="494">
        <f>VLOOKUP(X272,Sheet1!$B$2:$C$12,2,TRUE)</f>
        <v>7</v>
      </c>
      <c r="Z272" s="494" t="str">
        <f>VLOOKUP($E272,'[25]Gui chi Quynh'!$C$7:$E$388,3,0)</f>
        <v>A3</v>
      </c>
      <c r="AA272" s="494">
        <f>VLOOKUP(Z272,Sheet1!$B$2:$C$12,2,TRUE)</f>
        <v>8</v>
      </c>
      <c r="AB272" s="494" t="str">
        <f>VLOOKUP($E272,'T5'!$E$9:$AH$337,24,0)</f>
        <v>A3</v>
      </c>
      <c r="AC272" s="494">
        <f>VLOOKUP(AB272,Sheet1!$B$2:$C$12,2,TRUE)</f>
        <v>8</v>
      </c>
      <c r="AD272" s="494"/>
      <c r="AE272" s="494" t="e">
        <f>VLOOKUP(AD272,Sheet1!$B$2:$C$12,2,TRUE)</f>
        <v>#N/A</v>
      </c>
      <c r="AF272" s="592" t="str">
        <f>VLOOKUP($E272,'[26]Tong hop ket qua'!$E$19:$M$219,9,0)</f>
        <v>Khá</v>
      </c>
      <c r="AG272" s="709">
        <f t="shared" si="41"/>
        <v>7.2727272727272725</v>
      </c>
      <c r="AH272" s="709" t="str">
        <f>LEFT((COUNTIF($H272:$AC272,"A*")&amp;"A*")&amp;" + "&amp;(COUNTIF($H272:$AC272,"B*")&amp;"B*")&amp;" + "&amp;(COUNTIF($H272:$AC272,"C*")&amp;"C*")&amp;" +  "&amp;(COUNTIF($H272:$AC272,"D")&amp;"D")&amp; " +  "&amp;(COUNTIF($H272:$AC272,"E")&amp;"E"),4)</f>
        <v>11A*</v>
      </c>
      <c r="AI272" s="709">
        <f t="shared" si="44"/>
        <v>0</v>
      </c>
      <c r="AJ272" s="683"/>
      <c r="AK272" s="494" t="str">
        <f t="shared" si="45"/>
        <v>Tốt</v>
      </c>
      <c r="AL272" s="494" t="str">
        <f>VLOOKUP($E272,'cac dv gui'!$C$303:$AD$320,25,0)</f>
        <v>Tốt</v>
      </c>
      <c r="AM272" s="494" t="str">
        <f>VLOOKUP($E272,'cac dv gui'!$C$303:$AD$320,26,0)</f>
        <v>Tốt</v>
      </c>
      <c r="AN272" s="494"/>
      <c r="AO272" s="494"/>
      <c r="AP272" s="675"/>
      <c r="AQ272" s="494" t="str">
        <f t="shared" si="46"/>
        <v>Tốt</v>
      </c>
      <c r="AR272" s="675"/>
      <c r="AS272" s="675"/>
      <c r="AT272" s="494"/>
      <c r="AU272" s="684" t="s">
        <v>392</v>
      </c>
    </row>
    <row r="273" spans="1:47" s="684" customFormat="1" ht="24.95" customHeight="1" x14ac:dyDescent="0.25">
      <c r="A273" s="512" t="s">
        <v>1514</v>
      </c>
      <c r="B273" s="512">
        <f>COUNTIF($F$5:F112,F273)</f>
        <v>0</v>
      </c>
      <c r="C273" s="513" t="s">
        <v>985</v>
      </c>
      <c r="D273" s="681" t="s">
        <v>1051</v>
      </c>
      <c r="E273" s="592" t="s">
        <v>1052</v>
      </c>
      <c r="F273" s="842" t="s">
        <v>1613</v>
      </c>
      <c r="G273" s="518" t="s">
        <v>974</v>
      </c>
      <c r="H273" s="494"/>
      <c r="I273" s="494"/>
      <c r="J273" s="494"/>
      <c r="K273" s="494"/>
      <c r="L273" s="494"/>
      <c r="M273" s="494"/>
      <c r="N273" s="494" t="str">
        <f>VLOOKUP(E273,'[19]Gui chi Quynh'!$C$7:$E$391,3,0)</f>
        <v>A4</v>
      </c>
      <c r="O273" s="494">
        <f>VLOOKUP(N273,Sheet1!$B$2:$C$12,2,TRUE)</f>
        <v>7</v>
      </c>
      <c r="P273" s="494" t="str">
        <f>VLOOKUP(E273,'[20]Gui chi Quynh'!$C$7:$E$391,3,0)</f>
        <v>A3</v>
      </c>
      <c r="Q273" s="494">
        <f>VLOOKUP(P273,Sheet1!$B$2:$C$12,2,TRUE)</f>
        <v>8</v>
      </c>
      <c r="R273" s="494" t="str">
        <f>VLOOKUP($E273,'[21]Gui chi Quynh'!$C$7:$E$390,3,0)</f>
        <v>A3</v>
      </c>
      <c r="S273" s="494">
        <f>VLOOKUP(R273,Sheet1!$B$2:$C$12,2,TRUE)</f>
        <v>8</v>
      </c>
      <c r="T273" s="494" t="str">
        <f>VLOOKUP($E273,'[22]Gui chi Quynh'!$C$7:$E$390,3,0)</f>
        <v>A3</v>
      </c>
      <c r="U273" s="494">
        <f>VLOOKUP(T273,Sheet1!$B$2:$C$12,2,TRUE)</f>
        <v>8</v>
      </c>
      <c r="V273" s="494" t="str">
        <f>VLOOKUP($E273,'[23]Gui chi Quynh'!$C$7:$E$389,3,0)</f>
        <v>A4</v>
      </c>
      <c r="W273" s="494">
        <f>VLOOKUP(V273,Sheet1!$B$2:$C$12,2,TRUE)</f>
        <v>7</v>
      </c>
      <c r="X273" s="494" t="str">
        <f>VLOOKUP($E273,'[24]Gui chi Quynh'!$C$7:$E$389,3,0)</f>
        <v>B1</v>
      </c>
      <c r="Y273" s="494">
        <f>VLOOKUP(X273,Sheet1!$B$2:$C$12,2,TRUE)</f>
        <v>6</v>
      </c>
      <c r="Z273" s="494" t="str">
        <f>VLOOKUP($E273,'[25]Gui chi Quynh'!$C$7:$E$388,3,0)</f>
        <v>A3</v>
      </c>
      <c r="AA273" s="494">
        <f>VLOOKUP(Z273,Sheet1!$B$2:$C$12,2,TRUE)</f>
        <v>8</v>
      </c>
      <c r="AB273" s="494" t="str">
        <f>VLOOKUP($E273,'T5'!$E$9:$AH$337,24,0)</f>
        <v>A4</v>
      </c>
      <c r="AC273" s="494">
        <f>VLOOKUP(AB273,Sheet1!$B$2:$C$12,2,TRUE)</f>
        <v>7</v>
      </c>
      <c r="AD273" s="494"/>
      <c r="AE273" s="494" t="e">
        <f>VLOOKUP(AD273,Sheet1!$B$2:$C$12,2,TRUE)</f>
        <v>#N/A</v>
      </c>
      <c r="AF273" s="592"/>
      <c r="AG273" s="804">
        <f>(I273+K273+M273+O273+Q273+S273+U273+W273+Y273+AA273+AC273)/8</f>
        <v>7.375</v>
      </c>
      <c r="AH273" s="709" t="str">
        <f>LEFT((COUNTIF($H273:$AC273,"A*")&amp;"A*")&amp;" + "&amp;(COUNTIF($H273:$AC273,"B*")&amp;"B*")&amp;" + "&amp;(COUNTIF($H273:$AC273,"C*")&amp;"C*")&amp;" +  "&amp;(COUNTIF($H273:$AC273,"D")&amp;"D")&amp; " +  "&amp;(COUNTIF($H273:$AC273,"E")&amp;"E"),10)</f>
        <v xml:space="preserve">7A* + 1B* </v>
      </c>
      <c r="AI273" s="709">
        <f t="shared" si="44"/>
        <v>1</v>
      </c>
      <c r="AJ273" s="683"/>
      <c r="AK273" s="494" t="str">
        <f t="shared" si="45"/>
        <v>Tốt</v>
      </c>
      <c r="AL273" s="494" t="str">
        <f>VLOOKUP($E273,'cac dv gui'!$C$303:$AD$320,25,0)</f>
        <v>Tốt</v>
      </c>
      <c r="AM273" s="494" t="str">
        <f>VLOOKUP($E273,'cac dv gui'!$C$303:$AD$320,26,0)</f>
        <v>Tốt</v>
      </c>
      <c r="AN273" s="494"/>
      <c r="AO273" s="494"/>
      <c r="AP273" s="675"/>
      <c r="AQ273" s="494" t="str">
        <f t="shared" si="46"/>
        <v>Tốt</v>
      </c>
      <c r="AR273" s="675"/>
      <c r="AS273" s="675"/>
      <c r="AT273" s="678" t="s">
        <v>1122</v>
      </c>
      <c r="AU273" s="684" t="s">
        <v>393</v>
      </c>
    </row>
    <row r="274" spans="1:47" s="684" customFormat="1" ht="24.95" customHeight="1" x14ac:dyDescent="0.25">
      <c r="A274" s="512" t="s">
        <v>1515</v>
      </c>
      <c r="B274" s="512">
        <f>COUNTIF($F$5:F274,F274)</f>
        <v>11</v>
      </c>
      <c r="C274" s="513" t="s">
        <v>984</v>
      </c>
      <c r="D274" s="681" t="s">
        <v>1053</v>
      </c>
      <c r="E274" s="592" t="s">
        <v>1054</v>
      </c>
      <c r="F274" s="842" t="s">
        <v>1613</v>
      </c>
      <c r="G274" s="518" t="s">
        <v>974</v>
      </c>
      <c r="H274" s="494"/>
      <c r="I274" s="494"/>
      <c r="J274" s="494"/>
      <c r="K274" s="494"/>
      <c r="L274" s="494"/>
      <c r="M274" s="494"/>
      <c r="N274" s="494" t="str">
        <f>VLOOKUP(E274,'[19]Gui chi Quynh'!$C$7:$E$391,3,0)</f>
        <v>A4</v>
      </c>
      <c r="O274" s="494">
        <f>VLOOKUP(N274,Sheet1!$B$2:$C$12,2,TRUE)</f>
        <v>7</v>
      </c>
      <c r="P274" s="494" t="str">
        <f>VLOOKUP(E274,'[20]Gui chi Quynh'!$C$7:$E$391,3,0)</f>
        <v>A4</v>
      </c>
      <c r="Q274" s="494">
        <f>VLOOKUP(P274,Sheet1!$B$2:$C$12,2,TRUE)</f>
        <v>7</v>
      </c>
      <c r="R274" s="494" t="str">
        <f>VLOOKUP($E274,'[21]Gui chi Quynh'!$C$7:$E$390,3,0)</f>
        <v>A4</v>
      </c>
      <c r="S274" s="494">
        <f>VLOOKUP(R274,Sheet1!$B$2:$C$12,2,TRUE)</f>
        <v>7</v>
      </c>
      <c r="T274" s="494" t="str">
        <f>VLOOKUP($E274,'[22]Gui chi Quynh'!$C$7:$E$390,3,0)</f>
        <v>A3</v>
      </c>
      <c r="U274" s="494">
        <f>VLOOKUP(T274,Sheet1!$B$2:$C$12,2,TRUE)</f>
        <v>8</v>
      </c>
      <c r="V274" s="494" t="str">
        <f>VLOOKUP($E274,'[23]Gui chi Quynh'!$C$7:$E$389,3,0)</f>
        <v>A3</v>
      </c>
      <c r="W274" s="494">
        <f>VLOOKUP(V274,Sheet1!$B$2:$C$12,2,TRUE)</f>
        <v>8</v>
      </c>
      <c r="X274" s="494" t="str">
        <f>VLOOKUP($E274,'[24]Gui chi Quynh'!$C$7:$E$389,3,0)</f>
        <v>A3</v>
      </c>
      <c r="Y274" s="494">
        <f>VLOOKUP(X274,Sheet1!$B$2:$C$12,2,TRUE)</f>
        <v>8</v>
      </c>
      <c r="Z274" s="494" t="str">
        <f>VLOOKUP($E274,'[25]Gui chi Quynh'!$C$7:$E$388,3,0)</f>
        <v>A3</v>
      </c>
      <c r="AA274" s="494">
        <f>VLOOKUP(Z274,Sheet1!$B$2:$C$12,2,TRUE)</f>
        <v>8</v>
      </c>
      <c r="AB274" s="494" t="str">
        <f>VLOOKUP($E274,'T5'!$E$9:$AH$337,24,0)</f>
        <v>A4</v>
      </c>
      <c r="AC274" s="494">
        <f>VLOOKUP(AB274,Sheet1!$B$2:$C$12,2,TRUE)</f>
        <v>7</v>
      </c>
      <c r="AD274" s="494"/>
      <c r="AE274" s="494" t="e">
        <f>VLOOKUP(AD274,Sheet1!$B$2:$C$12,2,TRUE)</f>
        <v>#N/A</v>
      </c>
      <c r="AF274" s="592" t="str">
        <f>VLOOKUP($E274,'[26]Tong hop ket qua'!$E$19:$M$219,9,0)</f>
        <v>Khá</v>
      </c>
      <c r="AG274" s="804">
        <f>(I274+K274+M274+O274+Q274+S274+U274+W274+Y274+AA274+AC274)/8</f>
        <v>7.5</v>
      </c>
      <c r="AH274" s="709" t="str">
        <f>LEFT((COUNTIF($H274:$AC274,"A*")&amp;"A*")&amp;" + "&amp;(COUNTIF($H274:$AC274,"B*")&amp;"B*")&amp;" + "&amp;(COUNTIF($H274:$AC274,"C*")&amp;"C*")&amp;" +  "&amp;(COUNTIF($H274:$AC274,"D")&amp;"D")&amp; " +  "&amp;(COUNTIF($H274:$AC274,"E")&amp;"E"),4)</f>
        <v xml:space="preserve">8A* </v>
      </c>
      <c r="AI274" s="709">
        <f t="shared" si="44"/>
        <v>0</v>
      </c>
      <c r="AJ274" s="683"/>
      <c r="AK274" s="494" t="str">
        <f t="shared" si="45"/>
        <v>Tốt</v>
      </c>
      <c r="AL274" s="494" t="str">
        <f>VLOOKUP($E274,'cac dv gui'!$C$303:$AD$320,25,0)</f>
        <v>Tốt</v>
      </c>
      <c r="AM274" s="494" t="str">
        <f>VLOOKUP($E274,'cac dv gui'!$C$303:$AD$320,26,0)</f>
        <v>Tốt</v>
      </c>
      <c r="AN274" s="494"/>
      <c r="AO274" s="494"/>
      <c r="AP274" s="675"/>
      <c r="AQ274" s="494" t="str">
        <f t="shared" si="46"/>
        <v>Tốt</v>
      </c>
      <c r="AR274" s="675"/>
      <c r="AS274" s="675"/>
      <c r="AT274" s="678" t="s">
        <v>1122</v>
      </c>
      <c r="AU274" s="684" t="s">
        <v>393</v>
      </c>
    </row>
    <row r="275" spans="1:47" s="684" customFormat="1" ht="24.95" customHeight="1" x14ac:dyDescent="0.25">
      <c r="A275" s="512" t="s">
        <v>1516</v>
      </c>
      <c r="B275" s="512">
        <f>COUNTIF($F$5:F275,F275)</f>
        <v>12</v>
      </c>
      <c r="C275" s="513" t="s">
        <v>985</v>
      </c>
      <c r="D275" s="681" t="s">
        <v>1055</v>
      </c>
      <c r="E275" s="592" t="s">
        <v>1056</v>
      </c>
      <c r="F275" s="842" t="s">
        <v>1613</v>
      </c>
      <c r="G275" s="518" t="s">
        <v>974</v>
      </c>
      <c r="H275" s="494"/>
      <c r="I275" s="494"/>
      <c r="J275" s="494"/>
      <c r="K275" s="494"/>
      <c r="L275" s="494"/>
      <c r="M275" s="494"/>
      <c r="N275" s="494" t="str">
        <f>VLOOKUP(E275,'[19]Gui chi Quynh'!$C$7:$E$391,3,0)</f>
        <v>A4</v>
      </c>
      <c r="O275" s="494">
        <f>VLOOKUP(N275,Sheet1!$B$2:$C$12,2,TRUE)</f>
        <v>7</v>
      </c>
      <c r="P275" s="494" t="str">
        <f>VLOOKUP(E275,'[20]Gui chi Quynh'!$C$7:$E$391,3,0)</f>
        <v>B2</v>
      </c>
      <c r="Q275" s="494">
        <f>VLOOKUP(P275,Sheet1!$B$2:$C$12,2,TRUE)</f>
        <v>5</v>
      </c>
      <c r="R275" s="494" t="str">
        <f>VLOOKUP($E275,'[21]Gui chi Quynh'!$C$7:$E$390,3,0)</f>
        <v>A4</v>
      </c>
      <c r="S275" s="494">
        <f>VLOOKUP(R275,Sheet1!$B$2:$C$12,2,TRUE)</f>
        <v>7</v>
      </c>
      <c r="T275" s="494" t="str">
        <f>VLOOKUP($E275,'[22]Gui chi Quynh'!$C$7:$E$390,3,0)</f>
        <v>A3</v>
      </c>
      <c r="U275" s="494">
        <f>VLOOKUP(T275,Sheet1!$B$2:$C$12,2,TRUE)</f>
        <v>8</v>
      </c>
      <c r="V275" s="494" t="str">
        <f>VLOOKUP($E275,'[23]Gui chi Quynh'!$C$7:$E$389,3,0)</f>
        <v>A4</v>
      </c>
      <c r="W275" s="494">
        <f>VLOOKUP(V275,Sheet1!$B$2:$C$12,2,TRUE)</f>
        <v>7</v>
      </c>
      <c r="X275" s="494" t="str">
        <f>VLOOKUP($E275,'[24]Gui chi Quynh'!$C$7:$E$389,3,0)</f>
        <v>A4</v>
      </c>
      <c r="Y275" s="494">
        <f>VLOOKUP(X275,Sheet1!$B$2:$C$12,2,TRUE)</f>
        <v>7</v>
      </c>
      <c r="Z275" s="494" t="str">
        <f>VLOOKUP($E275,'[25]Gui chi Quynh'!$C$7:$E$388,3,0)</f>
        <v>A3</v>
      </c>
      <c r="AA275" s="494">
        <f>VLOOKUP(Z275,Sheet1!$B$2:$C$12,2,TRUE)</f>
        <v>8</v>
      </c>
      <c r="AB275" s="494" t="str">
        <f>VLOOKUP($E275,'T5'!$E$9:$AH$337,24,0)</f>
        <v>A4</v>
      </c>
      <c r="AC275" s="494">
        <f>VLOOKUP(AB275,Sheet1!$B$2:$C$12,2,TRUE)</f>
        <v>7</v>
      </c>
      <c r="AD275" s="494"/>
      <c r="AE275" s="494" t="e">
        <f>VLOOKUP(AD275,Sheet1!$B$2:$C$12,2,TRUE)</f>
        <v>#N/A</v>
      </c>
      <c r="AF275" s="592"/>
      <c r="AG275" s="709">
        <f>(I275+K275+M275+O275+Q275+S275+U275+W275+Y275+AA275+AC275)/8</f>
        <v>7</v>
      </c>
      <c r="AH275" s="709" t="str">
        <f>LEFT((COUNTIF($H275:$AC275,"A*")&amp;"A*")&amp;" + "&amp;(COUNTIF($H275:$AC275,"B*")&amp;"B*")&amp;" + "&amp;(COUNTIF($H275:$AC275,"C*")&amp;"C*")&amp;" +  "&amp;(COUNTIF($H275:$AC275,"D")&amp;"D")&amp; " +  "&amp;(COUNTIF($H275:$AC275,"E")&amp;"E"),10)</f>
        <v xml:space="preserve">7A* + 1B* </v>
      </c>
      <c r="AI275" s="709">
        <f t="shared" si="44"/>
        <v>1</v>
      </c>
      <c r="AJ275" s="683"/>
      <c r="AK275" s="494" t="str">
        <f t="shared" si="45"/>
        <v>Tốt</v>
      </c>
      <c r="AL275" s="494" t="str">
        <f>VLOOKUP($E275,'cac dv gui'!$C$303:$AD$320,25,0)</f>
        <v>Tốt</v>
      </c>
      <c r="AM275" s="494" t="str">
        <f>VLOOKUP($E275,'cac dv gui'!$C$303:$AD$320,26,0)</f>
        <v>Tốt</v>
      </c>
      <c r="AN275" s="494"/>
      <c r="AO275" s="494"/>
      <c r="AP275" s="675"/>
      <c r="AQ275" s="494" t="str">
        <f t="shared" si="46"/>
        <v>Tốt</v>
      </c>
      <c r="AR275" s="675"/>
      <c r="AS275" s="675"/>
      <c r="AT275" s="678" t="s">
        <v>1279</v>
      </c>
      <c r="AU275" s="684" t="s">
        <v>393</v>
      </c>
    </row>
    <row r="276" spans="1:47" s="684" customFormat="1" ht="54.75" customHeight="1" x14ac:dyDescent="0.25">
      <c r="A276" s="512" t="s">
        <v>1517</v>
      </c>
      <c r="B276" s="512">
        <f>COUNTIF($F$5:F276,F276)</f>
        <v>13</v>
      </c>
      <c r="C276" s="513" t="s">
        <v>985</v>
      </c>
      <c r="D276" s="70" t="s">
        <v>807</v>
      </c>
      <c r="E276" s="211" t="s">
        <v>819</v>
      </c>
      <c r="F276" s="872" t="s">
        <v>1613</v>
      </c>
      <c r="G276" s="38" t="s">
        <v>974</v>
      </c>
      <c r="H276" s="19" t="str">
        <f>VLOOKUP(E276,'[16]Gui chi Quynh'!$C$7:$E$387,3,0)</f>
        <v>A2</v>
      </c>
      <c r="I276" s="19">
        <f>VLOOKUP(H276,Sheet1!$B$2:$C$12,2,TRUE)</f>
        <v>9</v>
      </c>
      <c r="J276" s="19" t="str">
        <f>VLOOKUP($E276,'[17]Gui chi Quynh'!$C$7:$E$387,3,0)</f>
        <v>A4</v>
      </c>
      <c r="K276" s="19">
        <f>VLOOKUP(J276,Sheet1!$B$2:$C$12,2,TRUE)</f>
        <v>7</v>
      </c>
      <c r="L276" s="19" t="str">
        <f>VLOOKUP(E276,'[18]Gui chi Quynh'!$C$7:$F$385,3,0)</f>
        <v>A3</v>
      </c>
      <c r="M276" s="19">
        <f>VLOOKUP(L276,Sheet1!$B$2:$C$12,2,TRUE)</f>
        <v>8</v>
      </c>
      <c r="N276" s="19" t="str">
        <f>VLOOKUP(E276,'[19]Gui chi Quynh'!$C$7:$E$391,3,0)</f>
        <v>A3</v>
      </c>
      <c r="O276" s="19">
        <f>VLOOKUP(N276,Sheet1!$B$2:$C$12,2,TRUE)</f>
        <v>8</v>
      </c>
      <c r="P276" s="19" t="str">
        <f>VLOOKUP(E276,'[20]Gui chi Quynh'!$C$7:$E$391,3,0)</f>
        <v>A3</v>
      </c>
      <c r="Q276" s="19">
        <f>VLOOKUP(P276,Sheet1!$B$2:$C$12,2,TRUE)</f>
        <v>8</v>
      </c>
      <c r="R276" s="19" t="str">
        <f>VLOOKUP($E276,'[21]Gui chi Quynh'!$C$7:$E$390,3,0)</f>
        <v>A3</v>
      </c>
      <c r="S276" s="19">
        <f>VLOOKUP(R276,Sheet1!$B$2:$C$12,2,TRUE)</f>
        <v>8</v>
      </c>
      <c r="T276" s="19" t="str">
        <f>VLOOKUP($E276,'[22]Gui chi Quynh'!$C$7:$E$390,3,0)</f>
        <v>A2</v>
      </c>
      <c r="U276" s="19">
        <f>VLOOKUP(T276,Sheet1!$B$2:$C$12,2,TRUE)</f>
        <v>9</v>
      </c>
      <c r="V276" s="19" t="str">
        <f>VLOOKUP($E276,'[23]Gui chi Quynh'!$C$7:$E$389,3,0)</f>
        <v>A4</v>
      </c>
      <c r="W276" s="19">
        <f>VLOOKUP(V276,Sheet1!$B$2:$C$12,2,TRUE)</f>
        <v>7</v>
      </c>
      <c r="X276" s="19" t="str">
        <f>VLOOKUP($E276,'[24]Gui chi Quynh'!$C$7:$E$389,3,0)</f>
        <v>A DN</v>
      </c>
      <c r="Y276" s="19">
        <v>7</v>
      </c>
      <c r="Z276" s="19" t="str">
        <f>VLOOKUP($E276,'[25]Gui chi Quynh'!$C$7:$E$388,3,0)</f>
        <v>A DN</v>
      </c>
      <c r="AA276" s="19">
        <v>7</v>
      </c>
      <c r="AB276" s="19" t="str">
        <f>VLOOKUP($E276,'T5'!$E$9:$AH$337,24,0)</f>
        <v>A DN</v>
      </c>
      <c r="AC276" s="19">
        <v>7</v>
      </c>
      <c r="AD276" s="19"/>
      <c r="AE276" s="19" t="e">
        <f>VLOOKUP(AD276,Sheet1!$B$2:$C$12,2,TRUE)</f>
        <v>#N/A</v>
      </c>
      <c r="AF276" s="17" t="str">
        <f>VLOOKUP($E276,'[26]Tong hop ket qua'!$E$19:$M$219,9,0)</f>
        <v>Đạt yêu cầu</v>
      </c>
      <c r="AG276" s="873">
        <f>(I276+K276+M276+O276+Q276+S276+U276+W276)/8</f>
        <v>8</v>
      </c>
      <c r="AH276" s="873" t="str">
        <f>LEFT((COUNTIF($H276:$AC276,"A*")&amp;"A*")&amp;" + "&amp;(COUNTIF($H276:$AC276,"B*")&amp;"B*")&amp;" + "&amp;(COUNTIF($H276:$AC276,"C*")&amp;"C*")&amp;" +  "&amp;(COUNTIF($H276:$AC276,"D")&amp;"D")&amp; " +  "&amp;(COUNTIF($H276:$AC276,"E")&amp;"E"),4)</f>
        <v>11A*</v>
      </c>
      <c r="AI276" s="873">
        <f t="shared" si="44"/>
        <v>0</v>
      </c>
      <c r="AJ276" s="874"/>
      <c r="AK276" s="19" t="str">
        <f t="shared" si="45"/>
        <v>Xuất sắc</v>
      </c>
      <c r="AL276" s="19" t="str">
        <f>VLOOKUP($E276,'cac dv gui'!$C$303:$AD$320,25,0)</f>
        <v xml:space="preserve">Xuất sắc </v>
      </c>
      <c r="AM276" s="19" t="str">
        <f>VLOOKUP($E276,'cac dv gui'!$C$303:$AD$320,26,0)</f>
        <v>Tốt</v>
      </c>
      <c r="AN276" s="19" t="str">
        <f>VLOOKUP($E276,'cac dv gui'!$C$303:$AD$320,27,0)</f>
        <v>Tập thể đơn vị nhất trí với nội dung phiếu đánh giá chất lượng viên chức của cô Nguyễn Hoàng Thanh Ngân
Hoàn thành tốt  nhiệm vụ NH 2022 - 2023.</v>
      </c>
      <c r="AO276" s="19"/>
      <c r="AP276" s="10"/>
      <c r="AQ276" s="494" t="s">
        <v>966</v>
      </c>
      <c r="AR276" s="10"/>
      <c r="AS276" s="10"/>
      <c r="AT276" s="264" t="s">
        <v>1226</v>
      </c>
      <c r="AU276" s="684" t="s">
        <v>306</v>
      </c>
    </row>
    <row r="277" spans="1:47" s="684" customFormat="1" ht="88.5" customHeight="1" x14ac:dyDescent="0.25">
      <c r="A277" s="512" t="s">
        <v>1518</v>
      </c>
      <c r="B277" s="512">
        <f>COUNTIF($F$5:F277,F277)</f>
        <v>14</v>
      </c>
      <c r="C277" s="513" t="s">
        <v>985</v>
      </c>
      <c r="D277" s="115" t="s">
        <v>199</v>
      </c>
      <c r="E277" s="207" t="s">
        <v>686</v>
      </c>
      <c r="F277" s="872" t="s">
        <v>1613</v>
      </c>
      <c r="G277" s="38" t="s">
        <v>974</v>
      </c>
      <c r="H277" s="19" t="str">
        <f>VLOOKUP(E277,'[16]Gui chi Quynh'!$C$7:$E$387,3,0)</f>
        <v>A4</v>
      </c>
      <c r="I277" s="19">
        <f>VLOOKUP(H277,Sheet1!$B$2:$C$12,2,TRUE)</f>
        <v>7</v>
      </c>
      <c r="J277" s="19" t="str">
        <f>VLOOKUP($E277,'[17]Gui chi Quynh'!$C$7:$E$387,3,0)</f>
        <v>A4</v>
      </c>
      <c r="K277" s="19">
        <f>VLOOKUP(J277,Sheet1!$B$2:$C$12,2,TRUE)</f>
        <v>7</v>
      </c>
      <c r="L277" s="19" t="str">
        <f>VLOOKUP(E277,'[18]Gui chi Quynh'!$C$7:$F$385,3,0)</f>
        <v>A2</v>
      </c>
      <c r="M277" s="19">
        <f>VLOOKUP(L277,Sheet1!$B$2:$C$12,2,TRUE)</f>
        <v>9</v>
      </c>
      <c r="N277" s="19" t="str">
        <f>VLOOKUP(E277,'[19]Gui chi Quynh'!$C$7:$E$391,3,0)</f>
        <v>A1</v>
      </c>
      <c r="O277" s="19">
        <f>VLOOKUP(N277,Sheet1!$B$2:$C$12,2,TRUE)</f>
        <v>10</v>
      </c>
      <c r="P277" s="19" t="str">
        <f>VLOOKUP(E277,'[20]Gui chi Quynh'!$C$7:$E$391,3,0)</f>
        <v>A1</v>
      </c>
      <c r="Q277" s="19">
        <f>VLOOKUP(P277,Sheet1!$B$2:$C$12,2,TRUE)</f>
        <v>10</v>
      </c>
      <c r="R277" s="19" t="str">
        <f>VLOOKUP($E277,'[21]Gui chi Quynh'!$C$7:$E$390,3,0)</f>
        <v>A2</v>
      </c>
      <c r="S277" s="19">
        <f>VLOOKUP(R277,Sheet1!$B$2:$C$12,2,TRUE)</f>
        <v>9</v>
      </c>
      <c r="T277" s="19" t="str">
        <f>VLOOKUP($E277,'[22]Gui chi Quynh'!$C$7:$E$390,3,0)</f>
        <v>A1</v>
      </c>
      <c r="U277" s="19">
        <f>VLOOKUP(T277,Sheet1!$B$2:$C$12,2,TRUE)</f>
        <v>10</v>
      </c>
      <c r="V277" s="19" t="str">
        <f>VLOOKUP($E277,'[23]Gui chi Quynh'!$C$7:$E$389,3,0)</f>
        <v>A3</v>
      </c>
      <c r="W277" s="19">
        <f>VLOOKUP(V277,Sheet1!$B$2:$C$12,2,TRUE)</f>
        <v>8</v>
      </c>
      <c r="X277" s="19" t="str">
        <f>VLOOKUP($E277,'[24]Gui chi Quynh'!$C$7:$E$389,3,0)</f>
        <v>A2</v>
      </c>
      <c r="Y277" s="19">
        <f>VLOOKUP(X277,Sheet1!$B$2:$C$12,2,TRUE)</f>
        <v>9</v>
      </c>
      <c r="Z277" s="19" t="str">
        <f>VLOOKUP($E277,'[25]Gui chi Quynh'!$C$7:$E$388,3,0)</f>
        <v>A2</v>
      </c>
      <c r="AA277" s="19">
        <f>VLOOKUP(Z277,Sheet1!$B$2:$C$12,2,TRUE)</f>
        <v>9</v>
      </c>
      <c r="AB277" s="19" t="str">
        <f>VLOOKUP($E277,'T5'!$E$9:$AH$337,24,0)</f>
        <v>B1</v>
      </c>
      <c r="AC277" s="19">
        <f>VLOOKUP(AB277,Sheet1!$B$2:$C$12,2,TRUE)</f>
        <v>6</v>
      </c>
      <c r="AD277" s="19"/>
      <c r="AE277" s="19" t="e">
        <f>VLOOKUP(AD277,Sheet1!$B$2:$C$12,2,TRUE)</f>
        <v>#N/A</v>
      </c>
      <c r="AF277" s="17" t="str">
        <f>VLOOKUP($E277,'[26]Tong hop ket qua'!$E$19:$M$219,9,0)</f>
        <v>Tốt</v>
      </c>
      <c r="AG277" s="873">
        <f>(I277+K277+M277+O277+Q277+S277+U277+W277+Y277+AA277+AC277)/11</f>
        <v>8.545454545454545</v>
      </c>
      <c r="AH277" s="873" t="str">
        <f>LEFT((COUNTIF($H277:$AC277,"A*")&amp;"A*")&amp;" + "&amp;(COUNTIF($H277:$AC277,"B*")&amp;"B*")&amp;" + "&amp;(COUNTIF($H277:$AC277,"C*")&amp;"C*")&amp;" +  "&amp;(COUNTIF($H277:$AC277,"D")&amp;"D")&amp; " +  "&amp;(COUNTIF($H277:$AC277,"E")&amp;"E"),10)</f>
        <v>10A* + 1B*</v>
      </c>
      <c r="AI277" s="873">
        <f t="shared" si="44"/>
        <v>1</v>
      </c>
      <c r="AJ277" s="874"/>
      <c r="AK277" s="19" t="str">
        <f t="shared" si="45"/>
        <v>Tốt</v>
      </c>
      <c r="AL277" s="19" t="str">
        <f>VLOOKUP($E277,'cac dv gui'!$C$303:$AD$320,25,0)</f>
        <v xml:space="preserve">Xuất sắc </v>
      </c>
      <c r="AM277" s="19" t="str">
        <f>VLOOKUP($E277,'cac dv gui'!$C$303:$AD$320,26,0)</f>
        <v xml:space="preserve">Xuất sắc </v>
      </c>
      <c r="AN277" s="19" t="str">
        <f>VLOOKUP($E277,'cac dv gui'!$C$303:$AD$320,27,0)</f>
        <v>Tập thể đơn vị nhất trí với nội dung phiếu đánh giá chất lượng viên chức của cô Phạm Quỳnh Như.
Hoàn thành xuất sắc nhiệm vụ NH 2022 - 2023.</v>
      </c>
      <c r="AO277" s="19" t="s">
        <v>1130</v>
      </c>
      <c r="AP277" s="31" t="s">
        <v>1237</v>
      </c>
      <c r="AQ277" s="494" t="str">
        <f t="shared" si="46"/>
        <v>Tốt</v>
      </c>
      <c r="AR277" s="10"/>
      <c r="AS277" s="10"/>
      <c r="AT277" s="19"/>
      <c r="AU277" s="684" t="s">
        <v>395</v>
      </c>
    </row>
    <row r="278" spans="1:47" s="684" customFormat="1" ht="132.75" customHeight="1" x14ac:dyDescent="0.25">
      <c r="A278" s="512" t="s">
        <v>1519</v>
      </c>
      <c r="B278" s="512">
        <f>COUNTIF($F$5:F278,F278)</f>
        <v>15</v>
      </c>
      <c r="C278" s="513" t="s">
        <v>985</v>
      </c>
      <c r="D278" s="115" t="s">
        <v>203</v>
      </c>
      <c r="E278" s="207" t="s">
        <v>690</v>
      </c>
      <c r="F278" s="872" t="s">
        <v>1613</v>
      </c>
      <c r="G278" s="38" t="s">
        <v>974</v>
      </c>
      <c r="H278" s="19" t="str">
        <f>VLOOKUP(E278,'[16]Gui chi Quynh'!$C$7:$E$387,3,0)</f>
        <v>A4</v>
      </c>
      <c r="I278" s="19">
        <f>VLOOKUP(H278,Sheet1!$B$2:$C$12,2,TRUE)</f>
        <v>7</v>
      </c>
      <c r="J278" s="19" t="str">
        <f>VLOOKUP($E278,'[17]Gui chi Quynh'!$C$7:$E$387,3,0)</f>
        <v>A4</v>
      </c>
      <c r="K278" s="19">
        <f>VLOOKUP(J278,Sheet1!$B$2:$C$12,2,TRUE)</f>
        <v>7</v>
      </c>
      <c r="L278" s="19" t="str">
        <f>VLOOKUP(E278,'[18]Gui chi Quynh'!$C$7:$F$385,3,0)</f>
        <v>A4</v>
      </c>
      <c r="M278" s="19">
        <f>VLOOKUP(L278,Sheet1!$B$2:$C$12,2,TRUE)</f>
        <v>7</v>
      </c>
      <c r="N278" s="19" t="str">
        <f>VLOOKUP(E278,'[19]Gui chi Quynh'!$C$7:$E$391,3,0)</f>
        <v>A4</v>
      </c>
      <c r="O278" s="19">
        <f>VLOOKUP(N278,Sheet1!$B$2:$C$12,2,TRUE)</f>
        <v>7</v>
      </c>
      <c r="P278" s="19" t="str">
        <f>VLOOKUP(E278,'[20]Gui chi Quynh'!$C$7:$E$391,3,0)</f>
        <v>A3</v>
      </c>
      <c r="Q278" s="19">
        <f>VLOOKUP(P278,Sheet1!$B$2:$C$12,2,TRUE)</f>
        <v>8</v>
      </c>
      <c r="R278" s="19" t="str">
        <f>VLOOKUP($E278,'[21]Gui chi Quynh'!$C$7:$E$390,3,0)</f>
        <v>A4</v>
      </c>
      <c r="S278" s="19">
        <f>VLOOKUP(R278,Sheet1!$B$2:$C$12,2,TRUE)</f>
        <v>7</v>
      </c>
      <c r="T278" s="19" t="str">
        <f>VLOOKUP($E278,'[22]Gui chi Quynh'!$C$7:$E$390,3,0)</f>
        <v>A3</v>
      </c>
      <c r="U278" s="19">
        <f>VLOOKUP(T278,Sheet1!$B$2:$C$12,2,TRUE)</f>
        <v>8</v>
      </c>
      <c r="V278" s="19" t="str">
        <f>VLOOKUP($E278,'[23]Gui chi Quynh'!$C$7:$E$389,3,0)</f>
        <v>A3</v>
      </c>
      <c r="W278" s="19">
        <f>VLOOKUP(V278,Sheet1!$B$2:$C$12,2,TRUE)</f>
        <v>8</v>
      </c>
      <c r="X278" s="19" t="str">
        <f>VLOOKUP($E278,'[24]Gui chi Quynh'!$C$7:$E$389,3,0)</f>
        <v>A4</v>
      </c>
      <c r="Y278" s="19">
        <f>VLOOKUP(X278,Sheet1!$B$2:$C$12,2,TRUE)</f>
        <v>7</v>
      </c>
      <c r="Z278" s="19" t="str">
        <f>VLOOKUP($E278,'[25]Gui chi Quynh'!$C$7:$E$388,3,0)</f>
        <v>A4</v>
      </c>
      <c r="AA278" s="19">
        <f>VLOOKUP(Z278,Sheet1!$B$2:$C$12,2,TRUE)</f>
        <v>7</v>
      </c>
      <c r="AB278" s="19" t="str">
        <f>VLOOKUP($E278,'T5'!$E$9:$AH$337,24,0)</f>
        <v>A2</v>
      </c>
      <c r="AC278" s="19">
        <f>VLOOKUP(AB278,Sheet1!$B$2:$C$12,2,TRUE)</f>
        <v>9</v>
      </c>
      <c r="AD278" s="19"/>
      <c r="AE278" s="19" t="e">
        <f>VLOOKUP(AD278,Sheet1!$B$2:$C$12,2,TRUE)</f>
        <v>#N/A</v>
      </c>
      <c r="AF278" s="17" t="str">
        <f>VLOOKUP($E278,'[26]Tong hop ket qua'!$E$19:$M$219,9,0)</f>
        <v>Tốt</v>
      </c>
      <c r="AG278" s="873">
        <f>(I278+K278+M278+O278+Q278+S278+U278+W278+Y278+AA278+AC278)/11</f>
        <v>7.4545454545454541</v>
      </c>
      <c r="AH278" s="873" t="str">
        <f>LEFT((COUNTIF($H278:$AC278,"A*")&amp;"A*")&amp;" + "&amp;(COUNTIF($H278:$AC278,"B*")&amp;"B*")&amp;" + "&amp;(COUNTIF($H278:$AC278,"C*")&amp;"C*")&amp;" +  "&amp;(COUNTIF($H278:$AC278,"D")&amp;"D")&amp; " +  "&amp;(COUNTIF($H278:$AC278,"E")&amp;"E"),4)</f>
        <v>11A*</v>
      </c>
      <c r="AI278" s="873">
        <f t="shared" si="44"/>
        <v>0</v>
      </c>
      <c r="AJ278" s="874"/>
      <c r="AK278" s="19" t="str">
        <f t="shared" si="45"/>
        <v>Tốt</v>
      </c>
      <c r="AL278" s="19" t="str">
        <f>VLOOKUP($E278,'cac dv gui'!$C$303:$AD$320,25,0)</f>
        <v>Tốt</v>
      </c>
      <c r="AM278" s="19" t="str">
        <f>VLOOKUP($E278,'cac dv gui'!$C$303:$AD$320,26,0)</f>
        <v xml:space="preserve">Xuất sắc </v>
      </c>
      <c r="AN278" s="19" t="str">
        <f>VLOOKUP($E278,'cac dv gui'!$C$303:$AD$320,27,0)</f>
        <v>Tập thể đơn vị nhất trí với nội dung phiếu đánh giá chất lượng viên chức của cô Lưu Thị Thúy. 
- Tích cực và chủ động trong công việc. Tích cực tham gia các hoạt động, phong trào của Khoa, Trường. Tích cực và chủ động kết nối với doanh nghiệp và cựu sinh viên liên hệ chỗ thực tập và giới thiệu việc làm cho sinh viên.  
Hoàn thành xuất sắc nhiệm vụ NH 2022 - 2023.</v>
      </c>
      <c r="AO278" s="19"/>
      <c r="AP278" s="10"/>
      <c r="AQ278" s="494" t="str">
        <f t="shared" si="46"/>
        <v>Tốt</v>
      </c>
      <c r="AR278" s="10"/>
      <c r="AS278" s="10"/>
      <c r="AT278" s="19"/>
      <c r="AU278" s="684" t="s">
        <v>391</v>
      </c>
    </row>
    <row r="279" spans="1:47" s="684" customFormat="1" ht="114.75" customHeight="1" x14ac:dyDescent="0.25">
      <c r="A279" s="512" t="s">
        <v>1520</v>
      </c>
      <c r="B279" s="512">
        <f>COUNTIF($F$5:F279,F279)</f>
        <v>16</v>
      </c>
      <c r="C279" s="513" t="s">
        <v>984</v>
      </c>
      <c r="D279" s="115" t="s">
        <v>202</v>
      </c>
      <c r="E279" s="207" t="s">
        <v>689</v>
      </c>
      <c r="F279" s="872" t="s">
        <v>1613</v>
      </c>
      <c r="G279" s="38" t="s">
        <v>974</v>
      </c>
      <c r="H279" s="19" t="str">
        <f>VLOOKUP(E279,'[16]Gui chi Quynh'!$C$7:$E$387,3,0)</f>
        <v>A4</v>
      </c>
      <c r="I279" s="19">
        <f>VLOOKUP(H279,Sheet1!$B$2:$C$12,2,TRUE)</f>
        <v>7</v>
      </c>
      <c r="J279" s="19" t="str">
        <f>VLOOKUP($E279,'[17]Gui chi Quynh'!$C$7:$E$387,3,0)</f>
        <v>A4</v>
      </c>
      <c r="K279" s="19">
        <f>VLOOKUP(J279,Sheet1!$B$2:$C$12,2,TRUE)</f>
        <v>7</v>
      </c>
      <c r="L279" s="19" t="str">
        <f>VLOOKUP(E279,'[18]Gui chi Quynh'!$C$7:$F$385,3,0)</f>
        <v>A4</v>
      </c>
      <c r="M279" s="19">
        <f>VLOOKUP(L279,Sheet1!$B$2:$C$12,2,TRUE)</f>
        <v>7</v>
      </c>
      <c r="N279" s="19" t="str">
        <f>VLOOKUP(E279,'[19]Gui chi Quynh'!$C$7:$E$391,3,0)</f>
        <v>A3</v>
      </c>
      <c r="O279" s="19">
        <f>VLOOKUP(N279,Sheet1!$B$2:$C$12,2,TRUE)</f>
        <v>8</v>
      </c>
      <c r="P279" s="19" t="str">
        <f>VLOOKUP(E279,'[20]Gui chi Quynh'!$C$7:$E$391,3,0)</f>
        <v>A3</v>
      </c>
      <c r="Q279" s="19">
        <f>VLOOKUP(P279,Sheet1!$B$2:$C$12,2,TRUE)</f>
        <v>8</v>
      </c>
      <c r="R279" s="19" t="str">
        <f>VLOOKUP($E279,'[21]Gui chi Quynh'!$C$7:$E$390,3,0)</f>
        <v>A4</v>
      </c>
      <c r="S279" s="19">
        <f>VLOOKUP(R279,Sheet1!$B$2:$C$12,2,TRUE)</f>
        <v>7</v>
      </c>
      <c r="T279" s="19" t="str">
        <f>VLOOKUP($E279,'[22]Gui chi Quynh'!$C$7:$E$390,3,0)</f>
        <v>A3</v>
      </c>
      <c r="U279" s="19">
        <f>VLOOKUP(T279,Sheet1!$B$2:$C$12,2,TRUE)</f>
        <v>8</v>
      </c>
      <c r="V279" s="19" t="str">
        <f>VLOOKUP($E279,'[23]Gui chi Quynh'!$C$7:$E$389,3,0)</f>
        <v>A4</v>
      </c>
      <c r="W279" s="19">
        <f>VLOOKUP(V279,Sheet1!$B$2:$C$12,2,TRUE)</f>
        <v>7</v>
      </c>
      <c r="X279" s="19" t="str">
        <f>VLOOKUP($E279,'[24]Gui chi Quynh'!$C$7:$E$389,3,0)</f>
        <v>A4</v>
      </c>
      <c r="Y279" s="19">
        <f>VLOOKUP(X279,Sheet1!$B$2:$C$12,2,TRUE)</f>
        <v>7</v>
      </c>
      <c r="Z279" s="19" t="str">
        <f>VLOOKUP($E279,'[25]Gui chi Quynh'!$C$7:$E$388,3,0)</f>
        <v>A4</v>
      </c>
      <c r="AA279" s="19">
        <f>VLOOKUP(Z279,Sheet1!$B$2:$C$12,2,TRUE)</f>
        <v>7</v>
      </c>
      <c r="AB279" s="19" t="str">
        <f>VLOOKUP($E279,'T5'!$E$9:$AH$337,24,0)</f>
        <v>B1</v>
      </c>
      <c r="AC279" s="19">
        <f>VLOOKUP(AB279,Sheet1!$B$2:$C$12,2,TRUE)</f>
        <v>6</v>
      </c>
      <c r="AD279" s="19"/>
      <c r="AE279" s="19" t="e">
        <f>VLOOKUP(AD279,Sheet1!$B$2:$C$12,2,TRUE)</f>
        <v>#N/A</v>
      </c>
      <c r="AF279" s="17" t="str">
        <f>VLOOKUP($E279,'[26]Tong hop ket qua'!$E$19:$M$219,9,0)</f>
        <v>Tốt</v>
      </c>
      <c r="AG279" s="873">
        <f>(I279+K279+M279+O279+Q279+S279+U279+W279+Y279+AA279+AC279)/11</f>
        <v>7.1818181818181817</v>
      </c>
      <c r="AH279" s="873" t="str">
        <f>LEFT((COUNTIF($H279:$AC279,"A*")&amp;"A*")&amp;" + "&amp;(COUNTIF($H279:$AC279,"B*")&amp;"B*")&amp;" + "&amp;(COUNTIF($H279:$AC279,"C*")&amp;"C*")&amp;" +  "&amp;(COUNTIF($H279:$AC279,"D")&amp;"D")&amp; " +  "&amp;(COUNTIF($H279:$AC279,"E")&amp;"E"),10)</f>
        <v>10A* + 1B*</v>
      </c>
      <c r="AI279" s="873">
        <f t="shared" si="44"/>
        <v>1</v>
      </c>
      <c r="AJ279" s="874"/>
      <c r="AK279" s="19" t="str">
        <f t="shared" si="45"/>
        <v>Tốt</v>
      </c>
      <c r="AL279" s="19" t="str">
        <f>VLOOKUP($E279,'cac dv gui'!$C$303:$AD$320,25,0)</f>
        <v>Tốt</v>
      </c>
      <c r="AM279" s="19" t="str">
        <f>VLOOKUP($E279,'cac dv gui'!$C$303:$AD$320,26,0)</f>
        <v xml:space="preserve">Xuất sắc </v>
      </c>
      <c r="AN279" s="19" t="str">
        <f>VLOOKUP($E279,'cac dv gui'!$C$303:$AD$320,27,0)</f>
        <v>Tập thể đơn vị nhất trí với nội dung phiếu đánh giá chất lượng viên chức của cô Lê Thị Thu Thảo
- Có tinh thần đoàn kết, đóng góp ý kiến để xây dựng cho sự phát triển của khoa, nhiệt tình và trách nhiệm trong công việc. Tâm huyết với nghề và hết lòng vì sinh viên. Luôn có tinh thần học tập và nâng cao kiến thức chuyên môn.
Hoàn thành xuất sắc nhiệm vụ NH 2022 - 2023.</v>
      </c>
      <c r="AO279" s="19"/>
      <c r="AP279" s="10"/>
      <c r="AQ279" s="494" t="str">
        <f t="shared" si="46"/>
        <v>Tốt</v>
      </c>
      <c r="AR279" s="10"/>
      <c r="AS279" s="10"/>
      <c r="AT279" s="19"/>
      <c r="AU279" s="684" t="s">
        <v>394</v>
      </c>
    </row>
    <row r="280" spans="1:47" s="684" customFormat="1" ht="106.5" customHeight="1" x14ac:dyDescent="0.25">
      <c r="A280" s="512" t="s">
        <v>1521</v>
      </c>
      <c r="B280" s="512">
        <f>COUNTIF($F$5:F280,F280)</f>
        <v>17</v>
      </c>
      <c r="C280" s="513" t="s">
        <v>985</v>
      </c>
      <c r="D280" s="115" t="s">
        <v>204</v>
      </c>
      <c r="E280" s="207" t="s">
        <v>691</v>
      </c>
      <c r="F280" s="872" t="s">
        <v>1613</v>
      </c>
      <c r="G280" s="38" t="s">
        <v>974</v>
      </c>
      <c r="H280" s="19" t="str">
        <f>VLOOKUP(E280,'[16]Gui chi Quynh'!$C$7:$E$387,3,0)</f>
        <v>A4</v>
      </c>
      <c r="I280" s="19">
        <f>VLOOKUP(H280,Sheet1!$B$2:$C$12,2,TRUE)</f>
        <v>7</v>
      </c>
      <c r="J280" s="19" t="str">
        <f>VLOOKUP($E280,'[17]Gui chi Quynh'!$C$7:$E$387,3,0)</f>
        <v>A4</v>
      </c>
      <c r="K280" s="19">
        <f>VLOOKUP(J280,Sheet1!$B$2:$C$12,2,TRUE)</f>
        <v>7</v>
      </c>
      <c r="L280" s="19" t="str">
        <f>VLOOKUP(E280,'[18]Gui chi Quynh'!$C$7:$F$385,3,0)</f>
        <v>A4</v>
      </c>
      <c r="M280" s="19">
        <f>VLOOKUP(L280,Sheet1!$B$2:$C$12,2,TRUE)</f>
        <v>7</v>
      </c>
      <c r="N280" s="19" t="str">
        <f>VLOOKUP(E280,'[19]Gui chi Quynh'!$C$7:$E$391,3,0)</f>
        <v>A4</v>
      </c>
      <c r="O280" s="19">
        <f>VLOOKUP(N280,Sheet1!$B$2:$C$12,2,TRUE)</f>
        <v>7</v>
      </c>
      <c r="P280" s="19" t="str">
        <f>VLOOKUP(E280,'[20]Gui chi Quynh'!$C$7:$E$391,3,0)</f>
        <v>A3</v>
      </c>
      <c r="Q280" s="19">
        <f>VLOOKUP(P280,Sheet1!$B$2:$C$12,2,TRUE)</f>
        <v>8</v>
      </c>
      <c r="R280" s="19" t="str">
        <f>VLOOKUP($E280,'[21]Gui chi Quynh'!$C$7:$E$390,3,0)</f>
        <v>A3</v>
      </c>
      <c r="S280" s="19">
        <f>VLOOKUP(R280,Sheet1!$B$2:$C$12,2,TRUE)</f>
        <v>8</v>
      </c>
      <c r="T280" s="19" t="str">
        <f>VLOOKUP($E280,'[22]Gui chi Quynh'!$C$7:$E$390,3,0)</f>
        <v>A3</v>
      </c>
      <c r="U280" s="19">
        <f>VLOOKUP(T280,Sheet1!$B$2:$C$12,2,TRUE)</f>
        <v>8</v>
      </c>
      <c r="V280" s="19" t="str">
        <f>VLOOKUP($E280,'[23]Gui chi Quynh'!$C$7:$E$389,3,0)</f>
        <v>A4</v>
      </c>
      <c r="W280" s="19">
        <f>VLOOKUP(V280,Sheet1!$B$2:$C$12,2,TRUE)</f>
        <v>7</v>
      </c>
      <c r="X280" s="19" t="str">
        <f>VLOOKUP($E280,'[24]Gui chi Quynh'!$C$7:$E$389,3,0)</f>
        <v>A3</v>
      </c>
      <c r="Y280" s="19">
        <f>VLOOKUP(X280,Sheet1!$B$2:$C$12,2,TRUE)</f>
        <v>8</v>
      </c>
      <c r="Z280" s="19" t="str">
        <f>VLOOKUP($E280,'[25]Gui chi Quynh'!$C$7:$E$388,3,0)</f>
        <v>A3</v>
      </c>
      <c r="AA280" s="19">
        <f>VLOOKUP(Z280,Sheet1!$B$2:$C$12,2,TRUE)</f>
        <v>8</v>
      </c>
      <c r="AB280" s="19" t="str">
        <f>VLOOKUP($E280,'T5'!$E$9:$AH$337,24,0)</f>
        <v>A3</v>
      </c>
      <c r="AC280" s="19">
        <f>VLOOKUP(AB280,Sheet1!$B$2:$C$12,2,TRUE)</f>
        <v>8</v>
      </c>
      <c r="AD280" s="19"/>
      <c r="AE280" s="19" t="e">
        <f>VLOOKUP(AD280,Sheet1!$B$2:$C$12,2,TRUE)</f>
        <v>#N/A</v>
      </c>
      <c r="AF280" s="17"/>
      <c r="AG280" s="873">
        <f>(I280+K280+M280+O280+Q280+S280+U280+W280+Y280+AA280+AC280)/11</f>
        <v>7.5454545454545459</v>
      </c>
      <c r="AH280" s="873" t="str">
        <f t="shared" ref="AH280:AH296" si="47">LEFT((COUNTIF($H280:$AC280,"A*")&amp;"A*")&amp;" + "&amp;(COUNTIF($H280:$AC280,"B*")&amp;"B*")&amp;" + "&amp;(COUNTIF($H280:$AC280,"C*")&amp;"C*")&amp;" +  "&amp;(COUNTIF($H280:$AC280,"D")&amp;"D")&amp; " +  "&amp;(COUNTIF($H280:$AC280,"E")&amp;"E"),4)</f>
        <v>11A*</v>
      </c>
      <c r="AI280" s="873">
        <f t="shared" si="44"/>
        <v>0</v>
      </c>
      <c r="AJ280" s="874"/>
      <c r="AK280" s="19" t="str">
        <f t="shared" si="45"/>
        <v>Tốt</v>
      </c>
      <c r="AL280" s="19" t="str">
        <f>VLOOKUP($E280,'cac dv gui'!$C$303:$AD$320,25,0)</f>
        <v>Tốt</v>
      </c>
      <c r="AM280" s="19" t="str">
        <f>VLOOKUP($E280,'cac dv gui'!$C$303:$AD$320,26,0)</f>
        <v xml:space="preserve">Xuất sắc </v>
      </c>
      <c r="AN280" s="19" t="str">
        <f>VLOOKUP($E280,'cac dv gui'!$C$303:$AD$320,27,0)</f>
        <v>Tập thể đơn vị nhất trí với nội dung phiếu đánh giá chất lượng viên chức của cô Võ Thị Kim Thư
- Tích cực tham gia các phong trào, hoạt động của Khoa, Trường. Tận tâm với sinh viên. Luôn có tinh thần học tập và nâng cao kiến thức chuyên môn.
- Hoàn thành xuất sắc nhiệm vụ NH 2022 - 2023.</v>
      </c>
      <c r="AO280" s="19"/>
      <c r="AP280" s="10"/>
      <c r="AQ280" s="494" t="str">
        <f t="shared" si="46"/>
        <v>Tốt</v>
      </c>
      <c r="AR280" s="10"/>
      <c r="AS280" s="10"/>
      <c r="AT280" s="19"/>
      <c r="AU280" s="684" t="s">
        <v>392</v>
      </c>
    </row>
    <row r="281" spans="1:47" s="684" customFormat="1" ht="105.75" customHeight="1" x14ac:dyDescent="0.25">
      <c r="A281" s="512" t="s">
        <v>1522</v>
      </c>
      <c r="B281" s="512">
        <f>COUNTIF($F$5:F281,F281)</f>
        <v>18</v>
      </c>
      <c r="C281" s="513" t="s">
        <v>985</v>
      </c>
      <c r="D281" s="875" t="s">
        <v>1016</v>
      </c>
      <c r="E281" s="876" t="s">
        <v>1017</v>
      </c>
      <c r="F281" s="872" t="s">
        <v>1613</v>
      </c>
      <c r="G281" s="38" t="s">
        <v>974</v>
      </c>
      <c r="H281" s="19" t="str">
        <f>VLOOKUP(E281,'[16]Gui chi Quynh'!$C$7:$E$387,3,0)</f>
        <v>A4</v>
      </c>
      <c r="I281" s="19">
        <f>VLOOKUP(H281,Sheet1!$B$2:$C$12,2,TRUE)</f>
        <v>7</v>
      </c>
      <c r="J281" s="19" t="str">
        <f>VLOOKUP($E281,'[17]Gui chi Quynh'!$C$7:$E$387,3,0)</f>
        <v>A4</v>
      </c>
      <c r="K281" s="19">
        <f>VLOOKUP(J281,Sheet1!$B$2:$C$12,2,TRUE)</f>
        <v>7</v>
      </c>
      <c r="L281" s="19" t="str">
        <f>VLOOKUP(E281,'[18]Gui chi Quynh'!$C$7:$F$385,3,0)</f>
        <v>A3</v>
      </c>
      <c r="M281" s="19">
        <f>VLOOKUP(L281,Sheet1!$B$2:$C$12,2,TRUE)</f>
        <v>8</v>
      </c>
      <c r="N281" s="19" t="str">
        <f>VLOOKUP(E281,'[19]Gui chi Quynh'!$C$7:$E$391,3,0)</f>
        <v>A3</v>
      </c>
      <c r="O281" s="19">
        <f>VLOOKUP(N281,Sheet1!$B$2:$C$12,2,TRUE)</f>
        <v>8</v>
      </c>
      <c r="P281" s="19" t="str">
        <f>VLOOKUP(E281,'[20]Gui chi Quynh'!$C$7:$E$391,3,0)</f>
        <v>A3</v>
      </c>
      <c r="Q281" s="19">
        <f>VLOOKUP(P281,Sheet1!$B$2:$C$12,2,TRUE)</f>
        <v>8</v>
      </c>
      <c r="R281" s="19" t="str">
        <f>VLOOKUP($E281,'[21]Gui chi Quynh'!$C$7:$E$390,3,0)</f>
        <v>A3</v>
      </c>
      <c r="S281" s="19">
        <f>VLOOKUP(R281,Sheet1!$B$2:$C$12,2,TRUE)</f>
        <v>8</v>
      </c>
      <c r="T281" s="19" t="str">
        <f>VLOOKUP($E281,'[22]Gui chi Quynh'!$C$7:$E$390,3,0)</f>
        <v>A3</v>
      </c>
      <c r="U281" s="19">
        <f>VLOOKUP(T281,Sheet1!$B$2:$C$12,2,TRUE)</f>
        <v>8</v>
      </c>
      <c r="V281" s="19" t="str">
        <f>VLOOKUP($E281,'[23]Gui chi Quynh'!$C$7:$E$389,3,0)</f>
        <v>A4</v>
      </c>
      <c r="W281" s="19">
        <f>VLOOKUP(V281,Sheet1!$B$2:$C$12,2,TRUE)</f>
        <v>7</v>
      </c>
      <c r="X281" s="19" t="str">
        <f>VLOOKUP($E281,'[24]Gui chi Quynh'!$C$7:$E$389,3,0)</f>
        <v>A3</v>
      </c>
      <c r="Y281" s="19">
        <f>VLOOKUP(X281,Sheet1!$B$2:$C$12,2,TRUE)</f>
        <v>8</v>
      </c>
      <c r="Z281" s="19" t="str">
        <f>VLOOKUP($E281,'[25]Gui chi Quynh'!$C$7:$E$388,3,0)</f>
        <v>A4</v>
      </c>
      <c r="AA281" s="19">
        <f>VLOOKUP(Z281,Sheet1!$B$2:$C$12,2,TRUE)</f>
        <v>7</v>
      </c>
      <c r="AB281" s="19" t="str">
        <f>VLOOKUP($E281,'T5'!$E$9:$AH$337,24,0)</f>
        <v>A4</v>
      </c>
      <c r="AC281" s="19">
        <f>VLOOKUP(AB281,Sheet1!$B$2:$C$12,2,TRUE)</f>
        <v>7</v>
      </c>
      <c r="AD281" s="19"/>
      <c r="AE281" s="19" t="e">
        <f>VLOOKUP(AD281,Sheet1!$B$2:$C$12,2,TRUE)</f>
        <v>#N/A</v>
      </c>
      <c r="AF281" s="17" t="str">
        <f>VLOOKUP($E281,'[26]Tong hop ket qua'!$E$19:$M$219,9,0)</f>
        <v>Tốt</v>
      </c>
      <c r="AG281" s="873">
        <f>(I281+K281+M281+O281+Q281+S281+U281+W281+Y281+AA281+AC281)/11</f>
        <v>7.5454545454545459</v>
      </c>
      <c r="AH281" s="873" t="str">
        <f t="shared" si="47"/>
        <v>11A*</v>
      </c>
      <c r="AI281" s="873">
        <f t="shared" si="44"/>
        <v>0</v>
      </c>
      <c r="AJ281" s="874"/>
      <c r="AK281" s="19" t="str">
        <f t="shared" si="45"/>
        <v>Tốt</v>
      </c>
      <c r="AL281" s="19" t="str">
        <f>VLOOKUP($E281,'cac dv gui'!$C$303:$AD$320,25,0)</f>
        <v>Tốt</v>
      </c>
      <c r="AM281" s="19" t="str">
        <f>VLOOKUP($E281,'cac dv gui'!$C$303:$AD$320,26,0)</f>
        <v xml:space="preserve">Xuất sắc </v>
      </c>
      <c r="AN281" s="19" t="str">
        <f>VLOOKUP($E281,'cac dv gui'!$C$303:$AD$320,27,0)</f>
        <v>Tập thể đơn vị nhất trí với nội dung phiếu đánh giá chất lượng viên chức của cô Đinh Thị Trâm.
Tích cực tham gia các phong trào, hoạt động của Khoa, Trường. Kết nối với Doanh nghiệp trong việc đưa sinh viên tham gia kiến tập và thực tập. Tận tâm với nghề và sinh viên. Luôn có tinh thần học tập và nâng cao trình độ chuyên môn.
Hoàn thành xuất sắc nhiệm vụ NH 2022 - 2023.</v>
      </c>
      <c r="AO281" s="19"/>
      <c r="AP281" s="10"/>
      <c r="AQ281" s="494" t="str">
        <f t="shared" si="46"/>
        <v>Tốt</v>
      </c>
      <c r="AR281" s="10"/>
      <c r="AS281" s="10"/>
      <c r="AT281" s="19"/>
      <c r="AU281" s="684" t="s">
        <v>393</v>
      </c>
    </row>
    <row r="282" spans="1:47" s="684" customFormat="1" ht="24.95" customHeight="1" x14ac:dyDescent="0.25">
      <c r="A282" s="512" t="s">
        <v>1523</v>
      </c>
      <c r="B282" s="512">
        <f>COUNTIF($F$5:F282,F282)</f>
        <v>1</v>
      </c>
      <c r="C282" s="513" t="s">
        <v>985</v>
      </c>
      <c r="D282" s="562" t="s">
        <v>112</v>
      </c>
      <c r="E282" s="712" t="s">
        <v>548</v>
      </c>
      <c r="F282" s="166" t="s">
        <v>1606</v>
      </c>
      <c r="G282" s="494" t="s">
        <v>974</v>
      </c>
      <c r="H282" s="494" t="str">
        <f>VLOOKUP(E282,'[16]Gui chi Quynh'!$C$7:$E$387,3,0)</f>
        <v>A2</v>
      </c>
      <c r="I282" s="494">
        <f>VLOOKUP(H282,Sheet1!$B$2:$C$12,2,TRUE)</f>
        <v>9</v>
      </c>
      <c r="J282" s="494" t="str">
        <f>VLOOKUP($E282,'[17]Gui chi Quynh'!$C$7:$E$387,3,0)</f>
        <v>A4</v>
      </c>
      <c r="K282" s="494">
        <f>VLOOKUP(J282,Sheet1!$B$2:$C$12,2,TRUE)</f>
        <v>7</v>
      </c>
      <c r="L282" s="494" t="str">
        <f>VLOOKUP(E282,'[18]Gui chi Quynh'!$C$7:$F$385,3,0)</f>
        <v>A2</v>
      </c>
      <c r="M282" s="494">
        <f>VLOOKUP(L282,Sheet1!$B$2:$C$12,2,TRUE)</f>
        <v>9</v>
      </c>
      <c r="N282" s="494" t="str">
        <f>VLOOKUP(E282,'[19]Gui chi Quynh'!$C$7:$E$391,3,0)</f>
        <v>A4</v>
      </c>
      <c r="O282" s="494">
        <f>VLOOKUP(N282,Sheet1!$B$2:$C$12,2,TRUE)</f>
        <v>7</v>
      </c>
      <c r="P282" s="494" t="str">
        <f>VLOOKUP(E282,'[20]Gui chi Quynh'!$C$7:$E$391,3,0)</f>
        <v>A2</v>
      </c>
      <c r="Q282" s="494">
        <f>VLOOKUP(P282,Sheet1!$B$2:$C$12,2,TRUE)</f>
        <v>9</v>
      </c>
      <c r="R282" s="494" t="str">
        <f>VLOOKUP($E282,'[21]Gui chi Quynh'!$C$7:$E$390,3,0)</f>
        <v>A3</v>
      </c>
      <c r="S282" s="494">
        <f>VLOOKUP(R282,Sheet1!$B$2:$C$12,2,TRUE)</f>
        <v>8</v>
      </c>
      <c r="T282" s="494" t="str">
        <f>VLOOKUP($E282,'[22]Gui chi Quynh'!$C$7:$E$390,3,0)</f>
        <v>A2</v>
      </c>
      <c r="U282" s="494">
        <f>VLOOKUP(T282,Sheet1!$B$2:$C$12,2,TRUE)</f>
        <v>9</v>
      </c>
      <c r="V282" s="494" t="str">
        <f>VLOOKUP($E282,'[23]Gui chi Quynh'!$C$7:$E$389,3,0)</f>
        <v>A4</v>
      </c>
      <c r="W282" s="494">
        <f>VLOOKUP(V282,Sheet1!$B$2:$C$12,2,TRUE)</f>
        <v>7</v>
      </c>
      <c r="X282" s="494" t="str">
        <f>VLOOKUP($E282,'[24]Gui chi Quynh'!$C$7:$E$389,3,0)</f>
        <v>A2</v>
      </c>
      <c r="Y282" s="494">
        <f>VLOOKUP(X282,Sheet1!$B$2:$C$12,2,TRUE)</f>
        <v>9</v>
      </c>
      <c r="Z282" s="494" t="str">
        <f>VLOOKUP($E282,'[25]Gui chi Quynh'!$C$7:$E$388,3,0)</f>
        <v>A4</v>
      </c>
      <c r="AA282" s="494">
        <f>VLOOKUP(Z282,Sheet1!$B$2:$C$12,2,TRUE)</f>
        <v>7</v>
      </c>
      <c r="AB282" s="494" t="str">
        <f>VLOOKUP($E282,'T5'!$E$9:$AH$337,24,0)</f>
        <v>A3</v>
      </c>
      <c r="AC282" s="494">
        <f>VLOOKUP(AB282,Sheet1!$B$2:$C$12,2,TRUE)</f>
        <v>8</v>
      </c>
      <c r="AD282" s="494"/>
      <c r="AE282" s="494" t="e">
        <f>VLOOKUP(AD282,Sheet1!$B$2:$C$12,2,TRUE)</f>
        <v>#N/A</v>
      </c>
      <c r="AF282" s="592" t="str">
        <f>VLOOKUP($E282,'[26]Tong hop ket qua'!$E$19:$M$219,9,0)</f>
        <v>Khá</v>
      </c>
      <c r="AG282" s="709">
        <f>ROUND(AVERAGE($H282:$AC282),1)</f>
        <v>8.1</v>
      </c>
      <c r="AH282" s="709" t="str">
        <f t="shared" si="47"/>
        <v>11A*</v>
      </c>
      <c r="AI282" s="709">
        <f t="shared" si="44"/>
        <v>0</v>
      </c>
      <c r="AJ282" s="683"/>
      <c r="AK282" s="494" t="str">
        <f t="shared" si="45"/>
        <v>Xuất sắc</v>
      </c>
      <c r="AL282" s="494" t="str">
        <f>VLOOKUP($E282,'cac dv gui'!$C$60:$AD$75,25,0)</f>
        <v>Tốt</v>
      </c>
      <c r="AM282" s="494" t="str">
        <f>VLOOKUP($E282,'cac dv gui'!$C$60:$AD$75,26,0)</f>
        <v>Xuất sắc</v>
      </c>
      <c r="AN282" s="675"/>
      <c r="AO282" s="494" t="s">
        <v>1130</v>
      </c>
      <c r="AP282" s="675"/>
      <c r="AQ282" s="494" t="str">
        <f t="shared" si="46"/>
        <v>Xuất sắc</v>
      </c>
      <c r="AR282" s="675"/>
      <c r="AS282" s="675"/>
      <c r="AT282" s="494"/>
      <c r="AU282" s="684" t="s">
        <v>392</v>
      </c>
    </row>
    <row r="283" spans="1:47" s="684" customFormat="1" ht="24.95" customHeight="1" x14ac:dyDescent="0.25">
      <c r="A283" s="512" t="s">
        <v>1524</v>
      </c>
      <c r="B283" s="512">
        <f>COUNTIF($F$5:F283,F283)</f>
        <v>2</v>
      </c>
      <c r="C283" s="513" t="s">
        <v>984</v>
      </c>
      <c r="D283" s="562" t="s">
        <v>115</v>
      </c>
      <c r="E283" s="712" t="s">
        <v>553</v>
      </c>
      <c r="F283" s="166" t="s">
        <v>1606</v>
      </c>
      <c r="G283" s="494" t="s">
        <v>974</v>
      </c>
      <c r="H283" s="494" t="str">
        <f>VLOOKUP(E283,'[16]Gui chi Quynh'!$C$7:$E$387,3,0)</f>
        <v>A3</v>
      </c>
      <c r="I283" s="494">
        <f>VLOOKUP(H283,Sheet1!$B$2:$C$12,2,TRUE)</f>
        <v>8</v>
      </c>
      <c r="J283" s="494" t="str">
        <f>VLOOKUP($E283,'[17]Gui chi Quynh'!$C$7:$E$387,3,0)</f>
        <v>A4</v>
      </c>
      <c r="K283" s="494">
        <f>VLOOKUP(J283,Sheet1!$B$2:$C$12,2,TRUE)</f>
        <v>7</v>
      </c>
      <c r="L283" s="494" t="str">
        <f>VLOOKUP(E283,'[18]Gui chi Quynh'!$C$7:$F$385,3,0)</f>
        <v>A3</v>
      </c>
      <c r="M283" s="494">
        <f>VLOOKUP(L283,Sheet1!$B$2:$C$12,2,TRUE)</f>
        <v>8</v>
      </c>
      <c r="N283" s="494" t="str">
        <f>VLOOKUP(E283,'[19]Gui chi Quynh'!$C$7:$E$391,3,0)</f>
        <v>A3</v>
      </c>
      <c r="O283" s="494">
        <f>VLOOKUP(N283,Sheet1!$B$2:$C$12,2,TRUE)</f>
        <v>8</v>
      </c>
      <c r="P283" s="494" t="str">
        <f>VLOOKUP(E283,'[20]Gui chi Quynh'!$C$7:$E$391,3,0)</f>
        <v>A2</v>
      </c>
      <c r="Q283" s="494">
        <f>VLOOKUP(P283,Sheet1!$B$2:$C$12,2,TRUE)</f>
        <v>9</v>
      </c>
      <c r="R283" s="494" t="str">
        <f>VLOOKUP($E283,'[21]Gui chi Quynh'!$C$7:$E$390,3,0)</f>
        <v>A4</v>
      </c>
      <c r="S283" s="494">
        <f>VLOOKUP(R283,Sheet1!$B$2:$C$12,2,TRUE)</f>
        <v>7</v>
      </c>
      <c r="T283" s="494" t="str">
        <f>VLOOKUP($E283,'[22]Gui chi Quynh'!$C$7:$E$390,3,0)</f>
        <v>A DN</v>
      </c>
      <c r="U283" s="494"/>
      <c r="V283" s="494" t="str">
        <f>VLOOKUP($E283,'[23]Gui chi Quynh'!$C$7:$E$389,3,0)</f>
        <v>A DN</v>
      </c>
      <c r="W283" s="494"/>
      <c r="X283" s="494" t="str">
        <f>VLOOKUP($E283,'[24]Gui chi Quynh'!$C$7:$E$389,3,0)</f>
        <v>A DN</v>
      </c>
      <c r="Y283" s="494"/>
      <c r="Z283" s="494" t="str">
        <f>VLOOKUP($E283,'[25]Gui chi Quynh'!$C$7:$E$388,3,0)</f>
        <v>A DN</v>
      </c>
      <c r="AA283" s="494"/>
      <c r="AB283" s="494" t="str">
        <f>VLOOKUP($E283,'T5'!$E$9:$AH$337,24,0)</f>
        <v>A DN</v>
      </c>
      <c r="AC283" s="494"/>
      <c r="AD283" s="494" t="s">
        <v>1117</v>
      </c>
      <c r="AE283" s="494"/>
      <c r="AF283" s="592"/>
      <c r="AG283" s="709">
        <f>ROUND(AVERAGE($H283:$R283),1)</f>
        <v>8</v>
      </c>
      <c r="AH283" s="709" t="str">
        <f t="shared" si="47"/>
        <v>11A*</v>
      </c>
      <c r="AI283" s="709">
        <f t="shared" si="44"/>
        <v>0</v>
      </c>
      <c r="AJ283" s="683"/>
      <c r="AK283" s="494" t="str">
        <f t="shared" si="45"/>
        <v>Xuất sắc</v>
      </c>
      <c r="AL283" s="494" t="str">
        <f>VLOOKUP($E283,'cac dv gui'!$C$60:$AD$75,25,0)</f>
        <v>Xuất sắc</v>
      </c>
      <c r="AM283" s="494" t="str">
        <f>VLOOKUP($E283,'cac dv gui'!$C$60:$AD$75,26,0)</f>
        <v>Xuất sắc</v>
      </c>
      <c r="AN283" s="675"/>
      <c r="AO283" s="494"/>
      <c r="AP283" s="675"/>
      <c r="AQ283" s="494" t="str">
        <f t="shared" si="46"/>
        <v>Xuất sắc</v>
      </c>
      <c r="AR283" s="675"/>
      <c r="AS283" s="675"/>
      <c r="AT283" s="678" t="s">
        <v>1121</v>
      </c>
      <c r="AU283" s="684" t="s">
        <v>306</v>
      </c>
    </row>
    <row r="284" spans="1:47" s="684" customFormat="1" ht="24.95" customHeight="1" x14ac:dyDescent="0.25">
      <c r="A284" s="512" t="s">
        <v>1525</v>
      </c>
      <c r="B284" s="512">
        <f>COUNTIF($F$5:F284,F284)</f>
        <v>3</v>
      </c>
      <c r="C284" s="513" t="s">
        <v>984</v>
      </c>
      <c r="D284" s="562" t="s">
        <v>117</v>
      </c>
      <c r="E284" s="712" t="s">
        <v>555</v>
      </c>
      <c r="F284" s="166" t="s">
        <v>1606</v>
      </c>
      <c r="G284" s="494" t="s">
        <v>974</v>
      </c>
      <c r="H284" s="494" t="str">
        <f>VLOOKUP(E284,'[16]Gui chi Quynh'!$C$7:$E$387,3,0)</f>
        <v>A1</v>
      </c>
      <c r="I284" s="494">
        <f>VLOOKUP(H284,Sheet1!$B$2:$C$12,2,TRUE)</f>
        <v>10</v>
      </c>
      <c r="J284" s="494" t="str">
        <f>VLOOKUP($E284,'[17]Gui chi Quynh'!$C$7:$E$387,3,0)</f>
        <v>A4</v>
      </c>
      <c r="K284" s="494">
        <f>VLOOKUP(J284,Sheet1!$B$2:$C$12,2,TRUE)</f>
        <v>7</v>
      </c>
      <c r="L284" s="494" t="str">
        <f>VLOOKUP(E284,'[18]Gui chi Quynh'!$C$7:$F$385,3,0)</f>
        <v>A1</v>
      </c>
      <c r="M284" s="494">
        <f>VLOOKUP(L284,Sheet1!$B$2:$C$12,2,TRUE)</f>
        <v>10</v>
      </c>
      <c r="N284" s="494" t="str">
        <f>VLOOKUP(E284,'[19]Gui chi Quynh'!$C$7:$E$391,3,0)</f>
        <v>A4</v>
      </c>
      <c r="O284" s="494">
        <f>VLOOKUP(N284,Sheet1!$B$2:$C$12,2,TRUE)</f>
        <v>7</v>
      </c>
      <c r="P284" s="494" t="str">
        <f>VLOOKUP(E284,'[20]Gui chi Quynh'!$C$7:$E$391,3,0)</f>
        <v>A3</v>
      </c>
      <c r="Q284" s="494">
        <f>VLOOKUP(P284,Sheet1!$B$2:$C$12,2,TRUE)</f>
        <v>8</v>
      </c>
      <c r="R284" s="494" t="str">
        <f>VLOOKUP($E284,'[21]Gui chi Quynh'!$C$7:$E$390,3,0)</f>
        <v>A2</v>
      </c>
      <c r="S284" s="494">
        <f>VLOOKUP(R284,Sheet1!$B$2:$C$12,2,TRUE)</f>
        <v>9</v>
      </c>
      <c r="T284" s="494" t="str">
        <f>VLOOKUP($E284,'[22]Gui chi Quynh'!$C$7:$E$390,3,0)</f>
        <v>A4</v>
      </c>
      <c r="U284" s="494">
        <f>VLOOKUP(T284,Sheet1!$B$2:$C$12,2,TRUE)</f>
        <v>7</v>
      </c>
      <c r="V284" s="494" t="str">
        <f>VLOOKUP($E284,'[23]Gui chi Quynh'!$C$7:$E$389,3,0)</f>
        <v>A3</v>
      </c>
      <c r="W284" s="494">
        <f>VLOOKUP(V284,Sheet1!$B$2:$C$12,2,TRUE)</f>
        <v>8</v>
      </c>
      <c r="X284" s="494" t="str">
        <f>VLOOKUP($E284,'[24]Gui chi Quynh'!$C$7:$E$389,3,0)</f>
        <v>A4</v>
      </c>
      <c r="Y284" s="494">
        <f>VLOOKUP(X284,Sheet1!$B$2:$C$12,2,TRUE)</f>
        <v>7</v>
      </c>
      <c r="Z284" s="494" t="str">
        <f>VLOOKUP($E284,'[25]Gui chi Quynh'!$C$7:$E$388,3,0)</f>
        <v>A3</v>
      </c>
      <c r="AA284" s="494">
        <f>VLOOKUP(Z284,Sheet1!$B$2:$C$12,2,TRUE)</f>
        <v>8</v>
      </c>
      <c r="AB284" s="494" t="str">
        <f>VLOOKUP($E284,'T5'!$E$9:$AH$337,24,0)</f>
        <v>A3</v>
      </c>
      <c r="AC284" s="494">
        <f>VLOOKUP(AB284,Sheet1!$B$2:$C$12,2,TRUE)</f>
        <v>8</v>
      </c>
      <c r="AD284" s="494"/>
      <c r="AE284" s="494" t="e">
        <f>VLOOKUP(AD284,Sheet1!$B$2:$C$12,2,TRUE)</f>
        <v>#N/A</v>
      </c>
      <c r="AF284" s="592" t="str">
        <f>VLOOKUP($E284,'[26]Tong hop ket qua'!$E$19:$M$219,9,0)</f>
        <v>Khá</v>
      </c>
      <c r="AG284" s="709">
        <f>ROUND(AVERAGE($H284:$AC284),1)</f>
        <v>8.1</v>
      </c>
      <c r="AH284" s="709" t="str">
        <f t="shared" si="47"/>
        <v>11A*</v>
      </c>
      <c r="AI284" s="709">
        <f t="shared" si="44"/>
        <v>0</v>
      </c>
      <c r="AJ284" s="683"/>
      <c r="AK284" s="494" t="str">
        <f t="shared" si="45"/>
        <v>Xuất sắc</v>
      </c>
      <c r="AL284" s="494" t="str">
        <f>VLOOKUP($E284,'cac dv gui'!$C$60:$AD$75,25,0)</f>
        <v>Xuất sắc</v>
      </c>
      <c r="AM284" s="494" t="str">
        <f>VLOOKUP($E284,'cac dv gui'!$C$60:$AD$75,26,0)</f>
        <v>Xuất sắc</v>
      </c>
      <c r="AN284" s="675"/>
      <c r="AO284" s="494"/>
      <c r="AP284" s="675"/>
      <c r="AQ284" s="494" t="str">
        <f t="shared" si="46"/>
        <v>Xuất sắc</v>
      </c>
      <c r="AR284" s="675"/>
      <c r="AS284" s="675"/>
      <c r="AT284" s="494"/>
      <c r="AU284" s="684" t="s">
        <v>392</v>
      </c>
    </row>
    <row r="285" spans="1:47" s="684" customFormat="1" ht="24.95" customHeight="1" x14ac:dyDescent="0.25">
      <c r="A285" s="512" t="s">
        <v>1526</v>
      </c>
      <c r="B285" s="512">
        <f>COUNTIF($F$5:F285,F285)</f>
        <v>4</v>
      </c>
      <c r="C285" s="513" t="s">
        <v>985</v>
      </c>
      <c r="D285" s="562" t="s">
        <v>125</v>
      </c>
      <c r="E285" s="712" t="s">
        <v>562</v>
      </c>
      <c r="F285" s="166" t="s">
        <v>1606</v>
      </c>
      <c r="G285" s="494" t="s">
        <v>974</v>
      </c>
      <c r="H285" s="494" t="str">
        <f>VLOOKUP(E285,'[16]Gui chi Quynh'!$C$7:$E$387,3,0)</f>
        <v>A1</v>
      </c>
      <c r="I285" s="494">
        <f>VLOOKUP(H285,Sheet1!$B$2:$C$12,2,TRUE)</f>
        <v>10</v>
      </c>
      <c r="J285" s="494" t="str">
        <f>VLOOKUP($E285,'[17]Gui chi Quynh'!$C$7:$E$387,3,0)</f>
        <v>A4</v>
      </c>
      <c r="K285" s="494">
        <f>VLOOKUP(J285,Sheet1!$B$2:$C$12,2,TRUE)</f>
        <v>7</v>
      </c>
      <c r="L285" s="494" t="str">
        <f>VLOOKUP(E285,'[18]Gui chi Quynh'!$C$7:$F$385,3,0)</f>
        <v>A1</v>
      </c>
      <c r="M285" s="494">
        <f>VLOOKUP(L285,Sheet1!$B$2:$C$12,2,TRUE)</f>
        <v>10</v>
      </c>
      <c r="N285" s="494" t="str">
        <f>VLOOKUP(E285,'[19]Gui chi Quynh'!$C$7:$E$391,3,0)</f>
        <v>A3</v>
      </c>
      <c r="O285" s="494">
        <f>VLOOKUP(N285,Sheet1!$B$2:$C$12,2,TRUE)</f>
        <v>8</v>
      </c>
      <c r="P285" s="494" t="str">
        <f>VLOOKUP(E285,'[20]Gui chi Quynh'!$C$7:$E$391,3,0)</f>
        <v>A3</v>
      </c>
      <c r="Q285" s="494">
        <f>VLOOKUP(P285,Sheet1!$B$2:$C$12,2,TRUE)</f>
        <v>8</v>
      </c>
      <c r="R285" s="494" t="str">
        <f>VLOOKUP($E285,'[21]Gui chi Quynh'!$C$7:$E$390,3,0)</f>
        <v>A3</v>
      </c>
      <c r="S285" s="494">
        <f>VLOOKUP(R285,Sheet1!$B$2:$C$12,2,TRUE)</f>
        <v>8</v>
      </c>
      <c r="T285" s="494" t="str">
        <f>VLOOKUP($E285,'[22]Gui chi Quynh'!$C$7:$E$390,3,0)</f>
        <v>A3</v>
      </c>
      <c r="U285" s="494">
        <f>VLOOKUP(T285,Sheet1!$B$2:$C$12,2,TRUE)</f>
        <v>8</v>
      </c>
      <c r="V285" s="494" t="str">
        <f>VLOOKUP($E285,'[23]Gui chi Quynh'!$C$7:$E$389,3,0)</f>
        <v>A3</v>
      </c>
      <c r="W285" s="494">
        <f>VLOOKUP(V285,Sheet1!$B$2:$C$12,2,TRUE)</f>
        <v>8</v>
      </c>
      <c r="X285" s="494" t="str">
        <f>VLOOKUP($E285,'[24]Gui chi Quynh'!$C$7:$E$389,3,0)</f>
        <v>A3</v>
      </c>
      <c r="Y285" s="494">
        <f>VLOOKUP(X285,Sheet1!$B$2:$C$12,2,TRUE)</f>
        <v>8</v>
      </c>
      <c r="Z285" s="494" t="str">
        <f>VLOOKUP($E285,'[25]Gui chi Quynh'!$C$7:$E$388,3,0)</f>
        <v>A3</v>
      </c>
      <c r="AA285" s="494">
        <f>VLOOKUP(Z285,Sheet1!$B$2:$C$12,2,TRUE)</f>
        <v>8</v>
      </c>
      <c r="AB285" s="494" t="str">
        <f>VLOOKUP($E285,'T5'!$E$9:$AH$337,24,0)</f>
        <v>A3</v>
      </c>
      <c r="AC285" s="494">
        <f>VLOOKUP(AB285,Sheet1!$B$2:$C$12,2,TRUE)</f>
        <v>8</v>
      </c>
      <c r="AD285" s="494"/>
      <c r="AE285" s="494" t="e">
        <f>VLOOKUP(AD285,Sheet1!$B$2:$C$12,2,TRUE)</f>
        <v>#N/A</v>
      </c>
      <c r="AF285" s="592" t="str">
        <f>VLOOKUP($E285,'[26]Tong hop ket qua'!$E$19:$M$219,9,0)</f>
        <v>Tốt</v>
      </c>
      <c r="AG285" s="709">
        <f>ROUND(AVERAGE($H285:$AC285),1)</f>
        <v>8.3000000000000007</v>
      </c>
      <c r="AH285" s="709" t="str">
        <f t="shared" si="47"/>
        <v>11A*</v>
      </c>
      <c r="AI285" s="709">
        <f t="shared" si="44"/>
        <v>0</v>
      </c>
      <c r="AJ285" s="683"/>
      <c r="AK285" s="494" t="str">
        <f t="shared" si="45"/>
        <v>Xuất sắc</v>
      </c>
      <c r="AL285" s="494" t="str">
        <f>VLOOKUP($E285,'cac dv gui'!$C$60:$AD$75,25,0)</f>
        <v>Xuất sắc</v>
      </c>
      <c r="AM285" s="494" t="str">
        <f>VLOOKUP($E285,'cac dv gui'!$C$60:$AD$75,26,0)</f>
        <v>Xuất sắc</v>
      </c>
      <c r="AN285" s="675"/>
      <c r="AO285" s="494"/>
      <c r="AP285" s="675"/>
      <c r="AQ285" s="494" t="str">
        <f t="shared" si="46"/>
        <v>Xuất sắc</v>
      </c>
      <c r="AR285" s="675"/>
      <c r="AS285" s="675"/>
      <c r="AT285" s="494"/>
      <c r="AU285" s="684" t="s">
        <v>392</v>
      </c>
    </row>
    <row r="286" spans="1:47" s="684" customFormat="1" ht="24.95" customHeight="1" x14ac:dyDescent="0.25">
      <c r="A286" s="512" t="s">
        <v>1527</v>
      </c>
      <c r="B286" s="512">
        <f>COUNTIF($F$5:F286,F286)</f>
        <v>5</v>
      </c>
      <c r="C286" s="513" t="s">
        <v>984</v>
      </c>
      <c r="D286" s="562" t="s">
        <v>113</v>
      </c>
      <c r="E286" s="712" t="s">
        <v>552</v>
      </c>
      <c r="F286" s="166" t="s">
        <v>1606</v>
      </c>
      <c r="G286" s="494" t="s">
        <v>974</v>
      </c>
      <c r="H286" s="494" t="str">
        <f>VLOOKUP(E286,'[16]Gui chi Quynh'!$C$7:$E$387,3,0)</f>
        <v>A3</v>
      </c>
      <c r="I286" s="494">
        <f>VLOOKUP(H286,Sheet1!$B$2:$C$12,2,TRUE)</f>
        <v>8</v>
      </c>
      <c r="J286" s="494" t="str">
        <f>VLOOKUP($E286,'[17]Gui chi Quynh'!$C$7:$E$387,3,0)</f>
        <v>A4</v>
      </c>
      <c r="K286" s="494">
        <f>VLOOKUP(J286,Sheet1!$B$2:$C$12,2,TRUE)</f>
        <v>7</v>
      </c>
      <c r="L286" s="494" t="str">
        <f>VLOOKUP(E286,'[18]Gui chi Quynh'!$C$7:$F$385,3,0)</f>
        <v>A4</v>
      </c>
      <c r="M286" s="494">
        <f>VLOOKUP(L286,Sheet1!$B$2:$C$12,2,TRUE)</f>
        <v>7</v>
      </c>
      <c r="N286" s="494" t="str">
        <f>VLOOKUP(E286,'[19]Gui chi Quynh'!$C$7:$E$391,3,0)</f>
        <v>A4</v>
      </c>
      <c r="O286" s="494">
        <f>VLOOKUP(N286,Sheet1!$B$2:$C$12,2,TRUE)</f>
        <v>7</v>
      </c>
      <c r="P286" s="494" t="str">
        <f>VLOOKUP(E286,'[20]Gui chi Quynh'!$C$7:$E$391,3,0)</f>
        <v>A3</v>
      </c>
      <c r="Q286" s="494">
        <f>VLOOKUP(P286,Sheet1!$B$2:$C$12,2,TRUE)</f>
        <v>8</v>
      </c>
      <c r="R286" s="494" t="str">
        <f>VLOOKUP($E286,'[21]Gui chi Quynh'!$C$7:$E$390,3,0)</f>
        <v>A3</v>
      </c>
      <c r="S286" s="494">
        <f>VLOOKUP(R286,Sheet1!$B$2:$C$12,2,TRUE)</f>
        <v>8</v>
      </c>
      <c r="T286" s="494" t="str">
        <f>VLOOKUP($E286,'[22]Gui chi Quynh'!$C$7:$E$390,3,0)</f>
        <v>A3</v>
      </c>
      <c r="U286" s="494">
        <f>VLOOKUP(T286,Sheet1!$B$2:$C$12,2,TRUE)</f>
        <v>8</v>
      </c>
      <c r="V286" s="494" t="str">
        <f>VLOOKUP($E286,'[23]Gui chi Quynh'!$C$7:$E$389,3,0)</f>
        <v>A4</v>
      </c>
      <c r="W286" s="494">
        <f>VLOOKUP(V286,Sheet1!$B$2:$C$12,2,TRUE)</f>
        <v>7</v>
      </c>
      <c r="X286" s="494" t="str">
        <f>VLOOKUP($E286,'[24]Gui chi Quynh'!$C$7:$E$389,3,0)</f>
        <v>A4</v>
      </c>
      <c r="Y286" s="494">
        <f>VLOOKUP(X286,Sheet1!$B$2:$C$12,2,TRUE)</f>
        <v>7</v>
      </c>
      <c r="Z286" s="494" t="str">
        <f>VLOOKUP($E286,'[25]Gui chi Quynh'!$C$7:$E$388,3,0)</f>
        <v>A4</v>
      </c>
      <c r="AA286" s="494">
        <f>VLOOKUP(Z286,Sheet1!$B$2:$C$12,2,TRUE)</f>
        <v>7</v>
      </c>
      <c r="AB286" s="494" t="str">
        <f>VLOOKUP($E286,'T5'!$E$9:$AH$337,24,0)</f>
        <v>A3</v>
      </c>
      <c r="AC286" s="494">
        <f>VLOOKUP(AB286,Sheet1!$B$2:$C$12,2,TRUE)</f>
        <v>8</v>
      </c>
      <c r="AD286" s="494"/>
      <c r="AE286" s="494" t="e">
        <f>VLOOKUP(AD286,Sheet1!$B$2:$C$12,2,TRUE)</f>
        <v>#N/A</v>
      </c>
      <c r="AF286" s="592" t="str">
        <f>VLOOKUP($E286,'[26]Tong hop ket qua'!$E$19:$M$219,9,0)</f>
        <v>Đạt yêu cầu</v>
      </c>
      <c r="AG286" s="709">
        <f t="shared" ref="AG286:AG315" si="48">(I286+K286+M286+O286+Q286+S286+U286+W286+Y286+AA286+AC286)/11</f>
        <v>7.4545454545454541</v>
      </c>
      <c r="AH286" s="709" t="str">
        <f t="shared" si="47"/>
        <v>11A*</v>
      </c>
      <c r="AI286" s="709">
        <f t="shared" si="44"/>
        <v>0</v>
      </c>
      <c r="AJ286" s="683"/>
      <c r="AK286" s="494" t="str">
        <f t="shared" si="45"/>
        <v>Tốt</v>
      </c>
      <c r="AL286" s="494" t="str">
        <f>VLOOKUP($E286,'cac dv gui'!$C$60:$AD$75,25,0)</f>
        <v>Xuất sắc</v>
      </c>
      <c r="AM286" s="494" t="str">
        <f>VLOOKUP($E286,'cac dv gui'!$C$60:$AD$75,26,0)</f>
        <v>Tốt</v>
      </c>
      <c r="AN286" s="675"/>
      <c r="AO286" s="494"/>
      <c r="AP286" s="675"/>
      <c r="AQ286" s="494" t="str">
        <f t="shared" si="46"/>
        <v>Tốt</v>
      </c>
      <c r="AR286" s="675"/>
      <c r="AS286" s="675"/>
      <c r="AT286" s="494"/>
      <c r="AU286" s="684" t="s">
        <v>392</v>
      </c>
    </row>
    <row r="287" spans="1:47" s="684" customFormat="1" ht="24.95" customHeight="1" x14ac:dyDescent="0.25">
      <c r="A287" s="512" t="s">
        <v>1528</v>
      </c>
      <c r="B287" s="512">
        <f>COUNTIF($F$5:F287,F287)</f>
        <v>6</v>
      </c>
      <c r="C287" s="513" t="s">
        <v>984</v>
      </c>
      <c r="D287" s="562" t="s">
        <v>119</v>
      </c>
      <c r="E287" s="712" t="s">
        <v>557</v>
      </c>
      <c r="F287" s="166" t="s">
        <v>1606</v>
      </c>
      <c r="G287" s="494" t="s">
        <v>974</v>
      </c>
      <c r="H287" s="494" t="str">
        <f>VLOOKUP(E287,'[16]Gui chi Quynh'!$C$7:$E$387,3,0)</f>
        <v>A4</v>
      </c>
      <c r="I287" s="494">
        <f>VLOOKUP(H287,Sheet1!$B$2:$C$12,2,TRUE)</f>
        <v>7</v>
      </c>
      <c r="J287" s="494" t="str">
        <f>VLOOKUP($E287,'[17]Gui chi Quynh'!$C$7:$E$387,3,0)</f>
        <v>A4</v>
      </c>
      <c r="K287" s="494">
        <f>VLOOKUP(J287,Sheet1!$B$2:$C$12,2,TRUE)</f>
        <v>7</v>
      </c>
      <c r="L287" s="494" t="str">
        <f>VLOOKUP(E287,'[18]Gui chi Quynh'!$C$7:$F$385,3,0)</f>
        <v>A3</v>
      </c>
      <c r="M287" s="494">
        <f>VLOOKUP(L287,Sheet1!$B$2:$C$12,2,TRUE)</f>
        <v>8</v>
      </c>
      <c r="N287" s="494" t="str">
        <f>VLOOKUP(E287,'[19]Gui chi Quynh'!$C$7:$E$391,3,0)</f>
        <v>A4</v>
      </c>
      <c r="O287" s="494">
        <f>VLOOKUP(N287,Sheet1!$B$2:$C$12,2,TRUE)</f>
        <v>7</v>
      </c>
      <c r="P287" s="494" t="str">
        <f>VLOOKUP(E287,'[20]Gui chi Quynh'!$C$7:$E$391,3,0)</f>
        <v>A3</v>
      </c>
      <c r="Q287" s="494">
        <f>VLOOKUP(P287,Sheet1!$B$2:$C$12,2,TRUE)</f>
        <v>8</v>
      </c>
      <c r="R287" s="494" t="str">
        <f>VLOOKUP($E287,'[21]Gui chi Quynh'!$C$7:$E$390,3,0)</f>
        <v>A4</v>
      </c>
      <c r="S287" s="494">
        <f>VLOOKUP(R287,Sheet1!$B$2:$C$12,2,TRUE)</f>
        <v>7</v>
      </c>
      <c r="T287" s="494" t="str">
        <f>VLOOKUP($E287,'[22]Gui chi Quynh'!$C$7:$E$390,3,0)</f>
        <v>A4</v>
      </c>
      <c r="U287" s="494">
        <f>VLOOKUP(T287,Sheet1!$B$2:$C$12,2,TRUE)</f>
        <v>7</v>
      </c>
      <c r="V287" s="494" t="str">
        <f>VLOOKUP($E287,'[23]Gui chi Quynh'!$C$7:$E$389,3,0)</f>
        <v>A4</v>
      </c>
      <c r="W287" s="494">
        <f>VLOOKUP(V287,Sheet1!$B$2:$C$12,2,TRUE)</f>
        <v>7</v>
      </c>
      <c r="X287" s="494" t="str">
        <f>VLOOKUP($E287,'[24]Gui chi Quynh'!$C$7:$E$389,3,0)</f>
        <v>A3</v>
      </c>
      <c r="Y287" s="494">
        <f>VLOOKUP(X287,Sheet1!$B$2:$C$12,2,TRUE)</f>
        <v>8</v>
      </c>
      <c r="Z287" s="494" t="str">
        <f>VLOOKUP($E287,'[25]Gui chi Quynh'!$C$7:$E$388,3,0)</f>
        <v>A3</v>
      </c>
      <c r="AA287" s="494">
        <f>VLOOKUP(Z287,Sheet1!$B$2:$C$12,2,TRUE)</f>
        <v>8</v>
      </c>
      <c r="AB287" s="494" t="str">
        <f>VLOOKUP($E287,'T5'!$E$9:$AH$337,24,0)</f>
        <v>A3</v>
      </c>
      <c r="AC287" s="494">
        <f>VLOOKUP(AB287,Sheet1!$B$2:$C$12,2,TRUE)</f>
        <v>8</v>
      </c>
      <c r="AD287" s="494"/>
      <c r="AE287" s="494" t="e">
        <f>VLOOKUP(AD287,Sheet1!$B$2:$C$12,2,TRUE)</f>
        <v>#N/A</v>
      </c>
      <c r="AF287" s="592" t="str">
        <f>VLOOKUP($E287,'[26]Tong hop ket qua'!$E$19:$M$219,9,0)</f>
        <v>Khá</v>
      </c>
      <c r="AG287" s="709">
        <f t="shared" si="48"/>
        <v>7.4545454545454541</v>
      </c>
      <c r="AH287" s="709" t="str">
        <f t="shared" si="47"/>
        <v>11A*</v>
      </c>
      <c r="AI287" s="709">
        <f t="shared" si="44"/>
        <v>0</v>
      </c>
      <c r="AJ287" s="683"/>
      <c r="AK287" s="494" t="str">
        <f t="shared" si="45"/>
        <v>Tốt</v>
      </c>
      <c r="AL287" s="494" t="str">
        <f>VLOOKUP($E287,'cac dv gui'!$C$60:$AD$75,25,0)</f>
        <v>Xuất sắc</v>
      </c>
      <c r="AM287" s="494" t="str">
        <f>VLOOKUP($E287,'cac dv gui'!$C$60:$AD$75,26,0)</f>
        <v>Tốt</v>
      </c>
      <c r="AN287" s="675"/>
      <c r="AO287" s="494"/>
      <c r="AP287" s="675"/>
      <c r="AQ287" s="494" t="str">
        <f t="shared" si="46"/>
        <v>Tốt</v>
      </c>
      <c r="AR287" s="675"/>
      <c r="AS287" s="675"/>
      <c r="AT287" s="494"/>
      <c r="AU287" s="684" t="s">
        <v>392</v>
      </c>
    </row>
    <row r="288" spans="1:47" s="684" customFormat="1" ht="24.95" customHeight="1" x14ac:dyDescent="0.25">
      <c r="A288" s="512" t="s">
        <v>1529</v>
      </c>
      <c r="B288" s="512">
        <f>COUNTIF($F$5:F288,F288)</f>
        <v>7</v>
      </c>
      <c r="C288" s="513" t="s">
        <v>985</v>
      </c>
      <c r="D288" s="562" t="s">
        <v>123</v>
      </c>
      <c r="E288" s="712" t="s">
        <v>549</v>
      </c>
      <c r="F288" s="166" t="s">
        <v>1606</v>
      </c>
      <c r="G288" s="494" t="s">
        <v>974</v>
      </c>
      <c r="H288" s="494" t="str">
        <f>VLOOKUP(E288,'[16]Gui chi Quynh'!$C$7:$E$387,3,0)</f>
        <v>A3</v>
      </c>
      <c r="I288" s="494">
        <f>VLOOKUP(H288,Sheet1!$B$2:$C$12,2,TRUE)</f>
        <v>8</v>
      </c>
      <c r="J288" s="494" t="str">
        <f>VLOOKUP($E288,'[17]Gui chi Quynh'!$C$7:$E$387,3,0)</f>
        <v>A4</v>
      </c>
      <c r="K288" s="494">
        <f>VLOOKUP(J288,Sheet1!$B$2:$C$12,2,TRUE)</f>
        <v>7</v>
      </c>
      <c r="L288" s="494" t="str">
        <f>VLOOKUP(E288,'[18]Gui chi Quynh'!$C$7:$F$385,3,0)</f>
        <v>A3</v>
      </c>
      <c r="M288" s="494">
        <f>VLOOKUP(L288,Sheet1!$B$2:$C$12,2,TRUE)</f>
        <v>8</v>
      </c>
      <c r="N288" s="494" t="str">
        <f>VLOOKUP(E288,'[19]Gui chi Quynh'!$C$7:$E$391,3,0)</f>
        <v>A3</v>
      </c>
      <c r="O288" s="494">
        <f>VLOOKUP(N288,Sheet1!$B$2:$C$12,2,TRUE)</f>
        <v>8</v>
      </c>
      <c r="P288" s="494" t="str">
        <f>VLOOKUP(E288,'[20]Gui chi Quynh'!$C$7:$E$391,3,0)</f>
        <v>A3</v>
      </c>
      <c r="Q288" s="494">
        <f>VLOOKUP(P288,Sheet1!$B$2:$C$12,2,TRUE)</f>
        <v>8</v>
      </c>
      <c r="R288" s="494" t="str">
        <f>VLOOKUP($E288,'[21]Gui chi Quynh'!$C$7:$E$390,3,0)</f>
        <v>A3</v>
      </c>
      <c r="S288" s="494">
        <f>VLOOKUP(R288,Sheet1!$B$2:$C$12,2,TRUE)</f>
        <v>8</v>
      </c>
      <c r="T288" s="494" t="str">
        <f>VLOOKUP($E288,'[22]Gui chi Quynh'!$C$7:$E$390,3,0)</f>
        <v>A3</v>
      </c>
      <c r="U288" s="494">
        <f>VLOOKUP(T288,Sheet1!$B$2:$C$12,2,TRUE)</f>
        <v>8</v>
      </c>
      <c r="V288" s="494" t="str">
        <f>VLOOKUP($E288,'[23]Gui chi Quynh'!$C$7:$E$389,3,0)</f>
        <v>A4</v>
      </c>
      <c r="W288" s="494">
        <f>VLOOKUP(V288,Sheet1!$B$2:$C$12,2,TRUE)</f>
        <v>7</v>
      </c>
      <c r="X288" s="494" t="str">
        <f>VLOOKUP($E288,'[24]Gui chi Quynh'!$C$7:$E$389,3,0)</f>
        <v>A4</v>
      </c>
      <c r="Y288" s="494">
        <f>VLOOKUP(X288,Sheet1!$B$2:$C$12,2,TRUE)</f>
        <v>7</v>
      </c>
      <c r="Z288" s="494" t="str">
        <f>VLOOKUP($E288,'[25]Gui chi Quynh'!$C$7:$E$388,3,0)</f>
        <v>A3</v>
      </c>
      <c r="AA288" s="494">
        <f>VLOOKUP(Z288,Sheet1!$B$2:$C$12,2,TRUE)</f>
        <v>8</v>
      </c>
      <c r="AB288" s="494" t="str">
        <f>VLOOKUP($E288,'T5'!$E$9:$AH$337,24,0)</f>
        <v>A3</v>
      </c>
      <c r="AC288" s="494">
        <f>VLOOKUP(AB288,Sheet1!$B$2:$C$12,2,TRUE)</f>
        <v>8</v>
      </c>
      <c r="AD288" s="494"/>
      <c r="AE288" s="494" t="e">
        <f>VLOOKUP(AD288,Sheet1!$B$2:$C$12,2,TRUE)</f>
        <v>#N/A</v>
      </c>
      <c r="AF288" s="592" t="str">
        <f>VLOOKUP($E288,'[26]Tong hop ket qua'!$E$19:$M$219,9,0)</f>
        <v>Khá</v>
      </c>
      <c r="AG288" s="709">
        <f t="shared" si="48"/>
        <v>7.7272727272727275</v>
      </c>
      <c r="AH288" s="709" t="str">
        <f t="shared" si="47"/>
        <v>11A*</v>
      </c>
      <c r="AI288" s="709">
        <f t="shared" si="44"/>
        <v>0</v>
      </c>
      <c r="AJ288" s="683"/>
      <c r="AK288" s="494" t="str">
        <f t="shared" si="45"/>
        <v>Tốt</v>
      </c>
      <c r="AL288" s="494" t="str">
        <f>VLOOKUP($E288,'cac dv gui'!$C$60:$AD$75,25,0)</f>
        <v>Tốt</v>
      </c>
      <c r="AM288" s="494" t="str">
        <f>VLOOKUP($E288,'cac dv gui'!$C$60:$AD$75,26,0)</f>
        <v>Tốt</v>
      </c>
      <c r="AN288" s="675"/>
      <c r="AO288" s="494"/>
      <c r="AP288" s="675"/>
      <c r="AQ288" s="494" t="str">
        <f t="shared" si="46"/>
        <v>Tốt</v>
      </c>
      <c r="AR288" s="675"/>
      <c r="AS288" s="675"/>
      <c r="AT288" s="494"/>
      <c r="AU288" s="684" t="s">
        <v>392</v>
      </c>
    </row>
    <row r="289" spans="1:47" s="684" customFormat="1" ht="39" customHeight="1" x14ac:dyDescent="0.25">
      <c r="A289" s="512" t="s">
        <v>1530</v>
      </c>
      <c r="B289" s="512">
        <f>COUNTIF($F$5:F292,F289)</f>
        <v>11</v>
      </c>
      <c r="C289" s="512" t="s">
        <v>985</v>
      </c>
      <c r="D289" s="562" t="s">
        <v>121</v>
      </c>
      <c r="E289" s="712" t="s">
        <v>559</v>
      </c>
      <c r="F289" s="166" t="s">
        <v>1606</v>
      </c>
      <c r="G289" s="494" t="s">
        <v>974</v>
      </c>
      <c r="H289" s="494" t="str">
        <f>VLOOKUP(E289,'[16]Gui chi Quynh'!$C$7:$E$387,3,0)</f>
        <v>A4</v>
      </c>
      <c r="I289" s="494">
        <f>VLOOKUP(H289,Sheet1!$B$2:$C$12,2,TRUE)</f>
        <v>7</v>
      </c>
      <c r="J289" s="494" t="str">
        <f>VLOOKUP($E289,'[17]Gui chi Quynh'!$C$7:$E$387,3,0)</f>
        <v>A4</v>
      </c>
      <c r="K289" s="494">
        <f>VLOOKUP(J289,Sheet1!$B$2:$C$12,2,TRUE)</f>
        <v>7</v>
      </c>
      <c r="L289" s="494" t="str">
        <f>VLOOKUP(E289,'[18]Gui chi Quynh'!$C$7:$F$385,3,0)</f>
        <v>A4</v>
      </c>
      <c r="M289" s="494">
        <f>VLOOKUP(L289,Sheet1!$B$2:$C$12,2,TRUE)</f>
        <v>7</v>
      </c>
      <c r="N289" s="494" t="str">
        <f>VLOOKUP(E289,'[19]Gui chi Quynh'!$C$7:$E$391,3,0)</f>
        <v>A4</v>
      </c>
      <c r="O289" s="494">
        <f>VLOOKUP(N289,Sheet1!$B$2:$C$12,2,TRUE)</f>
        <v>7</v>
      </c>
      <c r="P289" s="494" t="str">
        <f>VLOOKUP(E289,'[20]Gui chi Quynh'!$C$7:$E$391,3,0)</f>
        <v>A4</v>
      </c>
      <c r="Q289" s="494">
        <f>VLOOKUP(P289,Sheet1!$B$2:$C$12,2,TRUE)</f>
        <v>7</v>
      </c>
      <c r="R289" s="494" t="str">
        <f>VLOOKUP($E289,'[21]Gui chi Quynh'!$C$7:$E$390,3,0)</f>
        <v>A4</v>
      </c>
      <c r="S289" s="494">
        <f>VLOOKUP(R289,Sheet1!$B$2:$C$12,2,TRUE)</f>
        <v>7</v>
      </c>
      <c r="T289" s="494" t="str">
        <f>VLOOKUP($E289,'[22]Gui chi Quynh'!$C$7:$E$390,3,0)</f>
        <v>A4</v>
      </c>
      <c r="U289" s="494">
        <f>VLOOKUP(T289,Sheet1!$B$2:$C$12,2,TRUE)</f>
        <v>7</v>
      </c>
      <c r="V289" s="494" t="str">
        <f>VLOOKUP($E289,'[23]Gui chi Quynh'!$C$7:$E$389,3,0)</f>
        <v>A4</v>
      </c>
      <c r="W289" s="494">
        <f>VLOOKUP(V289,Sheet1!$B$2:$C$12,2,TRUE)</f>
        <v>7</v>
      </c>
      <c r="X289" s="494" t="str">
        <f>VLOOKUP($E289,'[24]Gui chi Quynh'!$C$7:$E$389,3,0)</f>
        <v>A4</v>
      </c>
      <c r="Y289" s="494">
        <f>VLOOKUP(X289,Sheet1!$B$2:$C$12,2,TRUE)</f>
        <v>7</v>
      </c>
      <c r="Z289" s="494" t="str">
        <f>VLOOKUP($E289,'[25]Gui chi Quynh'!$C$7:$E$388,3,0)</f>
        <v>A4</v>
      </c>
      <c r="AA289" s="494">
        <f>VLOOKUP(Z289,Sheet1!$B$2:$C$12,2,TRUE)</f>
        <v>7</v>
      </c>
      <c r="AB289" s="494" t="str">
        <f>VLOOKUP($E289,'T5'!$E$9:$AH$337,24,0)</f>
        <v>A4</v>
      </c>
      <c r="AC289" s="494">
        <f>VLOOKUP(AB289,Sheet1!$B$2:$C$12,2,TRUE)</f>
        <v>7</v>
      </c>
      <c r="AD289" s="494"/>
      <c r="AE289" s="494" t="e">
        <f>VLOOKUP(AD289,Sheet1!$B$2:$C$12,2,TRUE)</f>
        <v>#N/A</v>
      </c>
      <c r="AF289" s="592"/>
      <c r="AG289" s="709">
        <f t="shared" si="48"/>
        <v>7</v>
      </c>
      <c r="AH289" s="709" t="str">
        <f t="shared" si="47"/>
        <v>11A*</v>
      </c>
      <c r="AI289" s="709">
        <f t="shared" si="44"/>
        <v>0</v>
      </c>
      <c r="AJ289" s="683"/>
      <c r="AK289" s="494" t="str">
        <f t="shared" si="45"/>
        <v>Tốt</v>
      </c>
      <c r="AL289" s="494" t="str">
        <f>VLOOKUP($E289,'cac dv gui'!$C$60:$AD$75,25,0)</f>
        <v>Tốt</v>
      </c>
      <c r="AM289" s="494" t="str">
        <f>VLOOKUP($E289,'cac dv gui'!$C$60:$AD$75,26,0)</f>
        <v>Tốt</v>
      </c>
      <c r="AN289" s="675"/>
      <c r="AO289" s="494"/>
      <c r="AP289" s="675"/>
      <c r="AQ289" s="494" t="str">
        <f t="shared" si="46"/>
        <v>Tốt</v>
      </c>
      <c r="AR289" s="675"/>
      <c r="AS289" s="675"/>
      <c r="AT289" s="494"/>
      <c r="AU289" s="684" t="s">
        <v>393</v>
      </c>
    </row>
    <row r="290" spans="1:47" s="684" customFormat="1" ht="24.95" customHeight="1" x14ac:dyDescent="0.25">
      <c r="A290" s="512" t="s">
        <v>1531</v>
      </c>
      <c r="B290" s="512">
        <f>COUNTIF($F$5:F290,F290)</f>
        <v>9</v>
      </c>
      <c r="C290" s="513" t="s">
        <v>985</v>
      </c>
      <c r="D290" s="562" t="s">
        <v>120</v>
      </c>
      <c r="E290" s="712" t="s">
        <v>558</v>
      </c>
      <c r="F290" s="166" t="s">
        <v>1606</v>
      </c>
      <c r="G290" s="494" t="s">
        <v>974</v>
      </c>
      <c r="H290" s="494" t="str">
        <f>VLOOKUP(E290,'[16]Gui chi Quynh'!$C$7:$E$387,3,0)</f>
        <v>A4</v>
      </c>
      <c r="I290" s="494">
        <f>VLOOKUP(H290,Sheet1!$B$2:$C$12,2,TRUE)</f>
        <v>7</v>
      </c>
      <c r="J290" s="494" t="str">
        <f>VLOOKUP($E290,'[17]Gui chi Quynh'!$C$7:$E$387,3,0)</f>
        <v>A4</v>
      </c>
      <c r="K290" s="494">
        <f>VLOOKUP(J290,Sheet1!$B$2:$C$12,2,TRUE)</f>
        <v>7</v>
      </c>
      <c r="L290" s="494" t="str">
        <f>VLOOKUP(E290,'[18]Gui chi Quynh'!$C$7:$F$385,3,0)</f>
        <v>A4</v>
      </c>
      <c r="M290" s="494">
        <f>VLOOKUP(L290,Sheet1!$B$2:$C$12,2,TRUE)</f>
        <v>7</v>
      </c>
      <c r="N290" s="494" t="str">
        <f>VLOOKUP(E290,'[19]Gui chi Quynh'!$C$7:$E$391,3,0)</f>
        <v>A4</v>
      </c>
      <c r="O290" s="494">
        <f>VLOOKUP(N290,Sheet1!$B$2:$C$12,2,TRUE)</f>
        <v>7</v>
      </c>
      <c r="P290" s="494" t="str">
        <f>VLOOKUP(E290,'[20]Gui chi Quynh'!$C$7:$E$391,3,0)</f>
        <v>A3</v>
      </c>
      <c r="Q290" s="494">
        <f>VLOOKUP(P290,Sheet1!$B$2:$C$12,2,TRUE)</f>
        <v>8</v>
      </c>
      <c r="R290" s="494" t="str">
        <f>VLOOKUP($E290,'[21]Gui chi Quynh'!$C$7:$E$390,3,0)</f>
        <v>A4</v>
      </c>
      <c r="S290" s="494">
        <f>VLOOKUP(R290,Sheet1!$B$2:$C$12,2,TRUE)</f>
        <v>7</v>
      </c>
      <c r="T290" s="494" t="str">
        <f>VLOOKUP($E290,'[22]Gui chi Quynh'!$C$7:$E$390,3,0)</f>
        <v>A3</v>
      </c>
      <c r="U290" s="494">
        <f>VLOOKUP(T290,Sheet1!$B$2:$C$12,2,TRUE)</f>
        <v>8</v>
      </c>
      <c r="V290" s="494" t="str">
        <f>VLOOKUP($E290,'[23]Gui chi Quynh'!$C$7:$E$389,3,0)</f>
        <v>A4</v>
      </c>
      <c r="W290" s="494">
        <f>VLOOKUP(V290,Sheet1!$B$2:$C$12,2,TRUE)</f>
        <v>7</v>
      </c>
      <c r="X290" s="494" t="str">
        <f>VLOOKUP($E290,'[24]Gui chi Quynh'!$C$7:$E$389,3,0)</f>
        <v>A4</v>
      </c>
      <c r="Y290" s="494">
        <f>VLOOKUP(X290,Sheet1!$B$2:$C$12,2,TRUE)</f>
        <v>7</v>
      </c>
      <c r="Z290" s="494" t="str">
        <f>VLOOKUP($E290,'[25]Gui chi Quynh'!$C$7:$E$388,3,0)</f>
        <v>A4</v>
      </c>
      <c r="AA290" s="494">
        <f>VLOOKUP(Z290,Sheet1!$B$2:$C$12,2,TRUE)</f>
        <v>7</v>
      </c>
      <c r="AB290" s="494" t="str">
        <f>VLOOKUP($E290,'T5'!$E$9:$AH$337,24,0)</f>
        <v>A3</v>
      </c>
      <c r="AC290" s="494">
        <f>VLOOKUP(AB290,Sheet1!$B$2:$C$12,2,TRUE)</f>
        <v>8</v>
      </c>
      <c r="AD290" s="494"/>
      <c r="AE290" s="494" t="e">
        <f>VLOOKUP(AD290,Sheet1!$B$2:$C$12,2,TRUE)</f>
        <v>#N/A</v>
      </c>
      <c r="AF290" s="592" t="str">
        <f>VLOOKUP($E290,'[26]Tong hop ket qua'!$E$19:$M$219,9,0)</f>
        <v>Khá</v>
      </c>
      <c r="AG290" s="709">
        <f t="shared" si="48"/>
        <v>7.2727272727272725</v>
      </c>
      <c r="AH290" s="709" t="str">
        <f t="shared" si="47"/>
        <v>11A*</v>
      </c>
      <c r="AI290" s="709">
        <f t="shared" si="44"/>
        <v>0</v>
      </c>
      <c r="AJ290" s="683"/>
      <c r="AK290" s="494" t="str">
        <f t="shared" si="45"/>
        <v>Tốt</v>
      </c>
      <c r="AL290" s="494" t="str">
        <f>VLOOKUP($E290,'cac dv gui'!$C$60:$AD$75,25,0)</f>
        <v>Tốt</v>
      </c>
      <c r="AM290" s="494" t="str">
        <f>VLOOKUP($E290,'cac dv gui'!$C$60:$AD$75,26,0)</f>
        <v>Tốt</v>
      </c>
      <c r="AN290" s="675"/>
      <c r="AO290" s="494"/>
      <c r="AP290" s="675"/>
      <c r="AQ290" s="494" t="str">
        <f t="shared" si="46"/>
        <v>Tốt</v>
      </c>
      <c r="AR290" s="675"/>
      <c r="AS290" s="675"/>
      <c r="AT290" s="494"/>
      <c r="AU290" s="684" t="s">
        <v>392</v>
      </c>
    </row>
    <row r="291" spans="1:47" s="684" customFormat="1" ht="24.95" customHeight="1" x14ac:dyDescent="0.25">
      <c r="A291" s="512" t="s">
        <v>1532</v>
      </c>
      <c r="B291" s="512">
        <f>COUNTIF($F$5:F291,F291)</f>
        <v>10</v>
      </c>
      <c r="C291" s="513" t="s">
        <v>984</v>
      </c>
      <c r="D291" s="562" t="s">
        <v>105</v>
      </c>
      <c r="E291" s="712" t="s">
        <v>551</v>
      </c>
      <c r="F291" s="166" t="s">
        <v>1606</v>
      </c>
      <c r="G291" s="494" t="s">
        <v>974</v>
      </c>
      <c r="H291" s="494" t="str">
        <f>VLOOKUP(E291,'[16]Gui chi Quynh'!$C$7:$E$387,3,0)</f>
        <v>A3</v>
      </c>
      <c r="I291" s="494">
        <f>VLOOKUP(H291,Sheet1!$B$2:$C$12,2,TRUE)</f>
        <v>8</v>
      </c>
      <c r="J291" s="494" t="str">
        <f>VLOOKUP($E291,'[17]Gui chi Quynh'!$C$7:$E$387,3,0)</f>
        <v>A4</v>
      </c>
      <c r="K291" s="494">
        <f>VLOOKUP(J291,Sheet1!$B$2:$C$12,2,TRUE)</f>
        <v>7</v>
      </c>
      <c r="L291" s="494" t="str">
        <f>VLOOKUP(E291,'[18]Gui chi Quynh'!$C$7:$F$385,3,0)</f>
        <v>A3</v>
      </c>
      <c r="M291" s="494">
        <f>VLOOKUP(L291,Sheet1!$B$2:$C$12,2,TRUE)</f>
        <v>8</v>
      </c>
      <c r="N291" s="494" t="str">
        <f>VLOOKUP(E291,'[19]Gui chi Quynh'!$C$7:$E$391,3,0)</f>
        <v>A3</v>
      </c>
      <c r="O291" s="494">
        <f>VLOOKUP(N291,Sheet1!$B$2:$C$12,2,TRUE)</f>
        <v>8</v>
      </c>
      <c r="P291" s="494" t="str">
        <f>VLOOKUP(E291,'[20]Gui chi Quynh'!$C$7:$E$391,3,0)</f>
        <v>A1</v>
      </c>
      <c r="Q291" s="494">
        <f>VLOOKUP(P291,Sheet1!$B$2:$C$12,2,TRUE)</f>
        <v>10</v>
      </c>
      <c r="R291" s="494" t="str">
        <f>VLOOKUP($E291,'[21]Gui chi Quynh'!$C$7:$E$390,3,0)</f>
        <v>A4</v>
      </c>
      <c r="S291" s="494">
        <f>VLOOKUP(R291,Sheet1!$B$2:$C$12,2,TRUE)</f>
        <v>7</v>
      </c>
      <c r="T291" s="494" t="str">
        <f>VLOOKUP($E291,'[22]Gui chi Quynh'!$C$7:$E$390,3,0)</f>
        <v>A3</v>
      </c>
      <c r="U291" s="494">
        <f>VLOOKUP(T291,Sheet1!$B$2:$C$12,2,TRUE)</f>
        <v>8</v>
      </c>
      <c r="V291" s="494" t="str">
        <f>VLOOKUP($E291,'[23]Gui chi Quynh'!$C$7:$E$389,3,0)</f>
        <v>A4</v>
      </c>
      <c r="W291" s="494">
        <f>VLOOKUP(V291,Sheet1!$B$2:$C$12,2,TRUE)</f>
        <v>7</v>
      </c>
      <c r="X291" s="494" t="str">
        <f>VLOOKUP($E291,'[24]Gui chi Quynh'!$C$7:$E$389,3,0)</f>
        <v>A4</v>
      </c>
      <c r="Y291" s="494">
        <f>VLOOKUP(X291,Sheet1!$B$2:$C$12,2,TRUE)</f>
        <v>7</v>
      </c>
      <c r="Z291" s="494" t="str">
        <f>VLOOKUP($E291,'[25]Gui chi Quynh'!$C$7:$E$388,3,0)</f>
        <v>A4</v>
      </c>
      <c r="AA291" s="494">
        <f>VLOOKUP(Z291,Sheet1!$B$2:$C$12,2,TRUE)</f>
        <v>7</v>
      </c>
      <c r="AB291" s="494" t="str">
        <f>VLOOKUP($E291,'T5'!$E$9:$AH$337,24,0)</f>
        <v>A3</v>
      </c>
      <c r="AC291" s="494">
        <f>VLOOKUP(AB291,Sheet1!$B$2:$C$12,2,TRUE)</f>
        <v>8</v>
      </c>
      <c r="AD291" s="494"/>
      <c r="AE291" s="494" t="e">
        <f>VLOOKUP(AD291,Sheet1!$B$2:$C$12,2,TRUE)</f>
        <v>#N/A</v>
      </c>
      <c r="AF291" s="592" t="str">
        <f>VLOOKUP($E291,'[26]Tong hop ket qua'!$E$19:$M$219,9,0)</f>
        <v>Tốt</v>
      </c>
      <c r="AG291" s="709">
        <f t="shared" si="48"/>
        <v>7.7272727272727275</v>
      </c>
      <c r="AH291" s="709" t="str">
        <f t="shared" si="47"/>
        <v>11A*</v>
      </c>
      <c r="AI291" s="709">
        <f t="shared" si="44"/>
        <v>0</v>
      </c>
      <c r="AJ291" s="683"/>
      <c r="AK291" s="494" t="str">
        <f t="shared" si="45"/>
        <v>Tốt</v>
      </c>
      <c r="AL291" s="494" t="str">
        <f>VLOOKUP($E291,'cac dv gui'!$C$60:$AD$75,25,0)</f>
        <v>Tốt</v>
      </c>
      <c r="AM291" s="494" t="str">
        <f>VLOOKUP($E291,'cac dv gui'!$C$60:$AD$75,26,0)</f>
        <v>Tốt</v>
      </c>
      <c r="AN291" s="675"/>
      <c r="AO291" s="494"/>
      <c r="AP291" s="675"/>
      <c r="AQ291" s="494" t="str">
        <f t="shared" si="46"/>
        <v>Tốt</v>
      </c>
      <c r="AR291" s="675"/>
      <c r="AS291" s="675"/>
      <c r="AT291" s="494"/>
      <c r="AU291" s="684" t="s">
        <v>392</v>
      </c>
    </row>
    <row r="292" spans="1:47" s="684" customFormat="1" ht="24.95" customHeight="1" x14ac:dyDescent="0.25">
      <c r="A292" s="512" t="s">
        <v>1533</v>
      </c>
      <c r="B292" s="512">
        <f>COUNTIF($F$5:F292,F292)</f>
        <v>11</v>
      </c>
      <c r="C292" s="513" t="s">
        <v>985</v>
      </c>
      <c r="D292" s="562" t="s">
        <v>124</v>
      </c>
      <c r="E292" s="712" t="s">
        <v>561</v>
      </c>
      <c r="F292" s="166" t="s">
        <v>1606</v>
      </c>
      <c r="G292" s="494" t="s">
        <v>974</v>
      </c>
      <c r="H292" s="494" t="str">
        <f>VLOOKUP(E292,'[16]Gui chi Quynh'!$C$7:$E$387,3,0)</f>
        <v>A3</v>
      </c>
      <c r="I292" s="494">
        <f>VLOOKUP(H292,Sheet1!$B$2:$C$12,2,TRUE)</f>
        <v>8</v>
      </c>
      <c r="J292" s="494" t="str">
        <f>VLOOKUP($E292,'[17]Gui chi Quynh'!$C$7:$E$387,3,0)</f>
        <v>A4</v>
      </c>
      <c r="K292" s="494">
        <f>VLOOKUP(J292,Sheet1!$B$2:$C$12,2,TRUE)</f>
        <v>7</v>
      </c>
      <c r="L292" s="494" t="str">
        <f>VLOOKUP(E292,'[18]Gui chi Quynh'!$C$7:$F$385,3,0)</f>
        <v>A3</v>
      </c>
      <c r="M292" s="494">
        <f>VLOOKUP(L292,Sheet1!$B$2:$C$12,2,TRUE)</f>
        <v>8</v>
      </c>
      <c r="N292" s="494" t="str">
        <f>VLOOKUP(E292,'[19]Gui chi Quynh'!$C$7:$E$391,3,0)</f>
        <v>A4</v>
      </c>
      <c r="O292" s="494">
        <f>VLOOKUP(N292,Sheet1!$B$2:$C$12,2,TRUE)</f>
        <v>7</v>
      </c>
      <c r="P292" s="494" t="str">
        <f>VLOOKUP(E292,'[20]Gui chi Quynh'!$C$7:$E$391,3,0)</f>
        <v>A3</v>
      </c>
      <c r="Q292" s="494">
        <f>VLOOKUP(P292,Sheet1!$B$2:$C$12,2,TRUE)</f>
        <v>8</v>
      </c>
      <c r="R292" s="494" t="str">
        <f>VLOOKUP($E292,'[21]Gui chi Quynh'!$C$7:$E$390,3,0)</f>
        <v>A4</v>
      </c>
      <c r="S292" s="494">
        <f>VLOOKUP(R292,Sheet1!$B$2:$C$12,2,TRUE)</f>
        <v>7</v>
      </c>
      <c r="T292" s="494" t="str">
        <f>VLOOKUP($E292,'[22]Gui chi Quynh'!$C$7:$E$390,3,0)</f>
        <v>A4</v>
      </c>
      <c r="U292" s="494">
        <f>VLOOKUP(T292,Sheet1!$B$2:$C$12,2,TRUE)</f>
        <v>7</v>
      </c>
      <c r="V292" s="494" t="str">
        <f>VLOOKUP($E292,'[23]Gui chi Quynh'!$C$7:$E$389,3,0)</f>
        <v>A3</v>
      </c>
      <c r="W292" s="494">
        <f>VLOOKUP(V292,Sheet1!$B$2:$C$12,2,TRUE)</f>
        <v>8</v>
      </c>
      <c r="X292" s="494" t="str">
        <f>VLOOKUP($E292,'[24]Gui chi Quynh'!$C$7:$E$389,3,0)</f>
        <v>A3</v>
      </c>
      <c r="Y292" s="494">
        <f>VLOOKUP(X292,Sheet1!$B$2:$C$12,2,TRUE)</f>
        <v>8</v>
      </c>
      <c r="Z292" s="494" t="str">
        <f>VLOOKUP($E292,'[25]Gui chi Quynh'!$C$7:$E$388,3,0)</f>
        <v>A4</v>
      </c>
      <c r="AA292" s="494">
        <f>VLOOKUP(Z292,Sheet1!$B$2:$C$12,2,TRUE)</f>
        <v>7</v>
      </c>
      <c r="AB292" s="494" t="str">
        <f>VLOOKUP($E292,'T5'!$E$9:$AH$337,24,0)</f>
        <v>A3</v>
      </c>
      <c r="AC292" s="494">
        <f>VLOOKUP(AB292,Sheet1!$B$2:$C$12,2,TRUE)</f>
        <v>8</v>
      </c>
      <c r="AD292" s="494"/>
      <c r="AE292" s="494" t="e">
        <f>VLOOKUP(AD292,Sheet1!$B$2:$C$12,2,TRUE)</f>
        <v>#N/A</v>
      </c>
      <c r="AF292" s="592" t="str">
        <f>VLOOKUP($E292,'[26]Tong hop ket qua'!$E$19:$M$219,9,0)</f>
        <v>Đạt yêu cầu</v>
      </c>
      <c r="AG292" s="709">
        <f t="shared" si="48"/>
        <v>7.5454545454545459</v>
      </c>
      <c r="AH292" s="709" t="str">
        <f t="shared" si="47"/>
        <v>11A*</v>
      </c>
      <c r="AI292" s="709">
        <f t="shared" si="44"/>
        <v>0</v>
      </c>
      <c r="AJ292" s="683"/>
      <c r="AK292" s="494" t="str">
        <f t="shared" si="45"/>
        <v>Tốt</v>
      </c>
      <c r="AL292" s="494" t="str">
        <f>VLOOKUP($E292,'cac dv gui'!$C$60:$AD$75,25,0)</f>
        <v>Tốt</v>
      </c>
      <c r="AM292" s="494" t="str">
        <f>VLOOKUP($E292,'cac dv gui'!$C$60:$AD$75,26,0)</f>
        <v>Tốt</v>
      </c>
      <c r="AN292" s="675"/>
      <c r="AO292" s="494"/>
      <c r="AP292" s="675"/>
      <c r="AQ292" s="494" t="str">
        <f t="shared" si="46"/>
        <v>Tốt</v>
      </c>
      <c r="AR292" s="675"/>
      <c r="AS292" s="675"/>
      <c r="AT292" s="494"/>
      <c r="AU292" s="684" t="s">
        <v>392</v>
      </c>
    </row>
    <row r="293" spans="1:47" s="684" customFormat="1" ht="24.95" customHeight="1" x14ac:dyDescent="0.25">
      <c r="A293" s="512" t="s">
        <v>1534</v>
      </c>
      <c r="B293" s="512">
        <f>COUNTIF($F$5:F293,F293)</f>
        <v>12</v>
      </c>
      <c r="C293" s="513" t="s">
        <v>984</v>
      </c>
      <c r="D293" s="562" t="s">
        <v>118</v>
      </c>
      <c r="E293" s="712" t="s">
        <v>556</v>
      </c>
      <c r="F293" s="494" t="s">
        <v>1606</v>
      </c>
      <c r="G293" s="494" t="s">
        <v>974</v>
      </c>
      <c r="H293" s="494" t="str">
        <f>VLOOKUP(E293,'[16]Gui chi Quynh'!$C$7:$E$387,3,0)</f>
        <v>A4</v>
      </c>
      <c r="I293" s="494">
        <f>VLOOKUP(H293,Sheet1!$B$2:$C$12,2,TRUE)</f>
        <v>7</v>
      </c>
      <c r="J293" s="494" t="str">
        <f>VLOOKUP($E293,'[17]Gui chi Quynh'!$C$7:$E$387,3,0)</f>
        <v>A4</v>
      </c>
      <c r="K293" s="494">
        <f>VLOOKUP(J293,Sheet1!$B$2:$C$12,2,TRUE)</f>
        <v>7</v>
      </c>
      <c r="L293" s="494" t="str">
        <f>VLOOKUP(E293,'[18]Gui chi Quynh'!$C$7:$F$385,3,0)</f>
        <v>A3</v>
      </c>
      <c r="M293" s="494">
        <f>VLOOKUP(L293,Sheet1!$B$2:$C$12,2,TRUE)</f>
        <v>8</v>
      </c>
      <c r="N293" s="494" t="str">
        <f>VLOOKUP(E293,'[19]Gui chi Quynh'!$C$7:$E$391,3,0)</f>
        <v>A3</v>
      </c>
      <c r="O293" s="494">
        <f>VLOOKUP(N293,Sheet1!$B$2:$C$12,2,TRUE)</f>
        <v>8</v>
      </c>
      <c r="P293" s="494" t="str">
        <f>VLOOKUP(E293,'[20]Gui chi Quynh'!$C$7:$E$391,3,0)</f>
        <v>A4</v>
      </c>
      <c r="Q293" s="494">
        <f>VLOOKUP(P293,Sheet1!$B$2:$C$12,2,TRUE)</f>
        <v>7</v>
      </c>
      <c r="R293" s="494" t="str">
        <f>VLOOKUP($E293,'[21]Gui chi Quynh'!$C$7:$E$390,3,0)</f>
        <v>A3</v>
      </c>
      <c r="S293" s="494">
        <f>VLOOKUP(R293,Sheet1!$B$2:$C$12,2,TRUE)</f>
        <v>8</v>
      </c>
      <c r="T293" s="494" t="str">
        <f>VLOOKUP($E293,'[22]Gui chi Quynh'!$C$7:$E$390,3,0)</f>
        <v>A4</v>
      </c>
      <c r="U293" s="494">
        <f>VLOOKUP(T293,Sheet1!$B$2:$C$12,2,TRUE)</f>
        <v>7</v>
      </c>
      <c r="V293" s="494" t="str">
        <f>VLOOKUP($E293,'[23]Gui chi Quynh'!$C$7:$E$389,3,0)</f>
        <v>A4</v>
      </c>
      <c r="W293" s="494">
        <f>VLOOKUP(V293,Sheet1!$B$2:$C$12,2,TRUE)</f>
        <v>7</v>
      </c>
      <c r="X293" s="494" t="str">
        <f>VLOOKUP($E293,'[24]Gui chi Quynh'!$C$7:$E$389,3,0)</f>
        <v>A4</v>
      </c>
      <c r="Y293" s="494">
        <f>VLOOKUP(X293,Sheet1!$B$2:$C$12,2,TRUE)</f>
        <v>7</v>
      </c>
      <c r="Z293" s="494" t="str">
        <f>VLOOKUP($E293,'[25]Gui chi Quynh'!$C$7:$E$388,3,0)</f>
        <v>A4</v>
      </c>
      <c r="AA293" s="494">
        <f>VLOOKUP(Z293,Sheet1!$B$2:$C$12,2,TRUE)</f>
        <v>7</v>
      </c>
      <c r="AB293" s="494" t="str">
        <f>VLOOKUP($E293,'T5'!$E$9:$AH$337,24,0)</f>
        <v>A4</v>
      </c>
      <c r="AC293" s="494">
        <f>VLOOKUP(AB293,Sheet1!$B$2:$C$12,2,TRUE)</f>
        <v>7</v>
      </c>
      <c r="AD293" s="494"/>
      <c r="AE293" s="494" t="e">
        <f>VLOOKUP(AD293,Sheet1!$B$2:$C$12,2,TRUE)</f>
        <v>#N/A</v>
      </c>
      <c r="AF293" s="592" t="str">
        <f>VLOOKUP($E293,'[26]Tong hop ket qua'!$E$19:$M$219,9,0)</f>
        <v>Khá</v>
      </c>
      <c r="AG293" s="709">
        <f t="shared" si="48"/>
        <v>7.2727272727272725</v>
      </c>
      <c r="AH293" s="709" t="str">
        <f t="shared" si="47"/>
        <v>11A*</v>
      </c>
      <c r="AI293" s="709">
        <f t="shared" si="44"/>
        <v>0</v>
      </c>
      <c r="AJ293" s="683"/>
      <c r="AK293" s="494" t="str">
        <f t="shared" si="45"/>
        <v>Tốt</v>
      </c>
      <c r="AL293" s="494" t="str">
        <f>VLOOKUP($E293,'cac dv gui'!$C$60:$AD$75,25,0)</f>
        <v>Tốt</v>
      </c>
      <c r="AM293" s="494" t="str">
        <f>VLOOKUP($E293,'cac dv gui'!$C$60:$AD$75,26,0)</f>
        <v>Tốt</v>
      </c>
      <c r="AN293" s="675"/>
      <c r="AO293" s="494"/>
      <c r="AP293" s="675"/>
      <c r="AQ293" s="494" t="str">
        <f t="shared" si="46"/>
        <v>Tốt</v>
      </c>
      <c r="AR293" s="675"/>
      <c r="AS293" s="675"/>
      <c r="AT293" s="494"/>
      <c r="AU293" s="684" t="s">
        <v>393</v>
      </c>
    </row>
    <row r="294" spans="1:47" s="684" customFormat="1" ht="24.95" customHeight="1" x14ac:dyDescent="0.25">
      <c r="A294" s="512" t="s">
        <v>1535</v>
      </c>
      <c r="B294" s="512">
        <f>COUNTIF($F$5:F294,F294)</f>
        <v>13</v>
      </c>
      <c r="C294" s="513" t="s">
        <v>984</v>
      </c>
      <c r="D294" s="562" t="s">
        <v>116</v>
      </c>
      <c r="E294" s="712" t="s">
        <v>554</v>
      </c>
      <c r="F294" s="494" t="s">
        <v>1606</v>
      </c>
      <c r="G294" s="494" t="s">
        <v>974</v>
      </c>
      <c r="H294" s="494" t="str">
        <f>VLOOKUP(E294,'[16]Gui chi Quynh'!$C$7:$E$387,3,0)</f>
        <v>A3</v>
      </c>
      <c r="I294" s="494">
        <f>VLOOKUP(H294,Sheet1!$B$2:$C$12,2,TRUE)</f>
        <v>8</v>
      </c>
      <c r="J294" s="494" t="str">
        <f>VLOOKUP($E294,'[17]Gui chi Quynh'!$C$7:$E$387,3,0)</f>
        <v>A4</v>
      </c>
      <c r="K294" s="494">
        <f>VLOOKUP(J294,Sheet1!$B$2:$C$12,2,TRUE)</f>
        <v>7</v>
      </c>
      <c r="L294" s="494" t="str">
        <f>VLOOKUP(E294,'[18]Gui chi Quynh'!$C$7:$F$385,3,0)</f>
        <v>A3</v>
      </c>
      <c r="M294" s="494">
        <f>VLOOKUP(L294,Sheet1!$B$2:$C$12,2,TRUE)</f>
        <v>8</v>
      </c>
      <c r="N294" s="494" t="str">
        <f>VLOOKUP(E294,'[19]Gui chi Quynh'!$C$7:$E$391,3,0)</f>
        <v>A4</v>
      </c>
      <c r="O294" s="494">
        <f>VLOOKUP(N294,Sheet1!$B$2:$C$12,2,TRUE)</f>
        <v>7</v>
      </c>
      <c r="P294" s="494" t="str">
        <f>VLOOKUP(E294,'[20]Gui chi Quynh'!$C$7:$E$391,3,0)</f>
        <v>A2</v>
      </c>
      <c r="Q294" s="494">
        <f>VLOOKUP(P294,Sheet1!$B$2:$C$12,2,TRUE)</f>
        <v>9</v>
      </c>
      <c r="R294" s="494" t="str">
        <f>VLOOKUP($E294,'[21]Gui chi Quynh'!$C$7:$E$390,3,0)</f>
        <v>A3</v>
      </c>
      <c r="S294" s="494">
        <f>VLOOKUP(R294,Sheet1!$B$2:$C$12,2,TRUE)</f>
        <v>8</v>
      </c>
      <c r="T294" s="494" t="str">
        <f>VLOOKUP($E294,'[22]Gui chi Quynh'!$C$7:$E$390,3,0)</f>
        <v>A3</v>
      </c>
      <c r="U294" s="494">
        <f>VLOOKUP(T294,Sheet1!$B$2:$C$12,2,TRUE)</f>
        <v>8</v>
      </c>
      <c r="V294" s="494" t="str">
        <f>VLOOKUP($E294,'[23]Gui chi Quynh'!$C$7:$E$389,3,0)</f>
        <v>A3</v>
      </c>
      <c r="W294" s="494">
        <f>VLOOKUP(V294,Sheet1!$B$2:$C$12,2,TRUE)</f>
        <v>8</v>
      </c>
      <c r="X294" s="494" t="str">
        <f>VLOOKUP($E294,'[24]Gui chi Quynh'!$C$7:$E$389,3,0)</f>
        <v>A4</v>
      </c>
      <c r="Y294" s="494">
        <f>VLOOKUP(X294,Sheet1!$B$2:$C$12,2,TRUE)</f>
        <v>7</v>
      </c>
      <c r="Z294" s="494" t="str">
        <f>VLOOKUP($E294,'[25]Gui chi Quynh'!$C$7:$E$388,3,0)</f>
        <v>A4</v>
      </c>
      <c r="AA294" s="494">
        <f>VLOOKUP(Z294,Sheet1!$B$2:$C$12,2,TRUE)</f>
        <v>7</v>
      </c>
      <c r="AB294" s="494" t="str">
        <f>VLOOKUP($E294,'T5'!$E$9:$AH$337,24,0)</f>
        <v>A3</v>
      </c>
      <c r="AC294" s="494">
        <f>VLOOKUP(AB294,Sheet1!$B$2:$C$12,2,TRUE)</f>
        <v>8</v>
      </c>
      <c r="AD294" s="494"/>
      <c r="AE294" s="494" t="e">
        <f>VLOOKUP(AD294,Sheet1!$B$2:$C$12,2,TRUE)</f>
        <v>#N/A</v>
      </c>
      <c r="AF294" s="592" t="str">
        <f>VLOOKUP($E294,'[26]Tong hop ket qua'!$E$19:$M$219,9,0)</f>
        <v>Khá</v>
      </c>
      <c r="AG294" s="709">
        <f t="shared" si="48"/>
        <v>7.7272727272727275</v>
      </c>
      <c r="AH294" s="709" t="str">
        <f t="shared" si="47"/>
        <v>11A*</v>
      </c>
      <c r="AI294" s="709">
        <f t="shared" si="44"/>
        <v>0</v>
      </c>
      <c r="AJ294" s="683"/>
      <c r="AK294" s="494" t="str">
        <f t="shared" si="45"/>
        <v>Tốt</v>
      </c>
      <c r="AL294" s="494" t="str">
        <f>VLOOKUP($E294,'cac dv gui'!$C$60:$AD$75,25,0)</f>
        <v>Tốt</v>
      </c>
      <c r="AM294" s="494" t="str">
        <f>VLOOKUP($E294,'cac dv gui'!$C$60:$AD$75,26,0)</f>
        <v>Tốt</v>
      </c>
      <c r="AN294" s="675"/>
      <c r="AO294" s="494"/>
      <c r="AP294" s="675"/>
      <c r="AQ294" s="494" t="str">
        <f t="shared" si="46"/>
        <v>Tốt</v>
      </c>
      <c r="AR294" s="675"/>
      <c r="AS294" s="675"/>
      <c r="AT294" s="494"/>
      <c r="AU294" s="684" t="s">
        <v>392</v>
      </c>
    </row>
    <row r="295" spans="1:47" s="684" customFormat="1" ht="24.95" customHeight="1" x14ac:dyDescent="0.25">
      <c r="A295" s="512" t="s">
        <v>1536</v>
      </c>
      <c r="B295" s="512">
        <f>COUNTIF($F$5:F295,F295)</f>
        <v>14</v>
      </c>
      <c r="C295" s="513" t="s">
        <v>984</v>
      </c>
      <c r="D295" s="562" t="s">
        <v>114</v>
      </c>
      <c r="E295" s="712" t="s">
        <v>550</v>
      </c>
      <c r="F295" s="494" t="s">
        <v>1606</v>
      </c>
      <c r="G295" s="494" t="s">
        <v>974</v>
      </c>
      <c r="H295" s="494" t="str">
        <f>VLOOKUP(E295,'[16]Gui chi Quynh'!$C$7:$E$387,3,0)</f>
        <v>A3</v>
      </c>
      <c r="I295" s="494">
        <f>VLOOKUP(H295,Sheet1!$B$2:$C$12,2,TRUE)</f>
        <v>8</v>
      </c>
      <c r="J295" s="494" t="str">
        <f>VLOOKUP($E295,'[17]Gui chi Quynh'!$C$7:$E$387,3,0)</f>
        <v>A4</v>
      </c>
      <c r="K295" s="494">
        <f>VLOOKUP(J295,Sheet1!$B$2:$C$12,2,TRUE)</f>
        <v>7</v>
      </c>
      <c r="L295" s="494" t="str">
        <f>VLOOKUP(E295,'[18]Gui chi Quynh'!$C$7:$F$385,3,0)</f>
        <v>A3</v>
      </c>
      <c r="M295" s="494">
        <f>VLOOKUP(L295,Sheet1!$B$2:$C$12,2,TRUE)</f>
        <v>8</v>
      </c>
      <c r="N295" s="494" t="str">
        <f>VLOOKUP(E295,'[19]Gui chi Quynh'!$C$7:$E$391,3,0)</f>
        <v>A4</v>
      </c>
      <c r="O295" s="494">
        <f>VLOOKUP(N295,Sheet1!$B$2:$C$12,2,TRUE)</f>
        <v>7</v>
      </c>
      <c r="P295" s="494" t="str">
        <f>VLOOKUP(E295,'[20]Gui chi Quynh'!$C$7:$E$391,3,0)</f>
        <v>A3</v>
      </c>
      <c r="Q295" s="494">
        <f>VLOOKUP(P295,Sheet1!$B$2:$C$12,2,TRUE)</f>
        <v>8</v>
      </c>
      <c r="R295" s="494" t="str">
        <f>VLOOKUP($E295,'[21]Gui chi Quynh'!$C$7:$E$390,3,0)</f>
        <v>A3</v>
      </c>
      <c r="S295" s="494">
        <f>VLOOKUP(R295,Sheet1!$B$2:$C$12,2,TRUE)</f>
        <v>8</v>
      </c>
      <c r="T295" s="494" t="str">
        <f>VLOOKUP($E295,'[22]Gui chi Quynh'!$C$7:$E$390,3,0)</f>
        <v>A3</v>
      </c>
      <c r="U295" s="494">
        <f>VLOOKUP(T295,Sheet1!$B$2:$C$12,2,TRUE)</f>
        <v>8</v>
      </c>
      <c r="V295" s="494" t="str">
        <f>VLOOKUP($E295,'[23]Gui chi Quynh'!$C$7:$E$389,3,0)</f>
        <v>A4</v>
      </c>
      <c r="W295" s="494">
        <f>VLOOKUP(V295,Sheet1!$B$2:$C$12,2,TRUE)</f>
        <v>7</v>
      </c>
      <c r="X295" s="494" t="str">
        <f>VLOOKUP($E295,'[24]Gui chi Quynh'!$C$7:$E$389,3,0)</f>
        <v>A4</v>
      </c>
      <c r="Y295" s="494">
        <f>VLOOKUP(X295,Sheet1!$B$2:$C$12,2,TRUE)</f>
        <v>7</v>
      </c>
      <c r="Z295" s="494" t="str">
        <f>VLOOKUP($E295,'[25]Gui chi Quynh'!$C$7:$E$388,3,0)</f>
        <v>A4</v>
      </c>
      <c r="AA295" s="494">
        <f>VLOOKUP(Z295,Sheet1!$B$2:$C$12,2,TRUE)</f>
        <v>7</v>
      </c>
      <c r="AB295" s="494" t="str">
        <f>VLOOKUP($E295,'T5'!$E$9:$AH$337,24,0)</f>
        <v>A3</v>
      </c>
      <c r="AC295" s="494">
        <f>VLOOKUP(AB295,Sheet1!$B$2:$C$12,2,TRUE)</f>
        <v>8</v>
      </c>
      <c r="AD295" s="494"/>
      <c r="AE295" s="494" t="e">
        <f>VLOOKUP(AD295,Sheet1!$B$2:$C$12,2,TRUE)</f>
        <v>#N/A</v>
      </c>
      <c r="AF295" s="592" t="str">
        <f>VLOOKUP($E295,'[26]Tong hop ket qua'!$E$19:$M$219,9,0)</f>
        <v>Khá</v>
      </c>
      <c r="AG295" s="709">
        <f t="shared" si="48"/>
        <v>7.5454545454545459</v>
      </c>
      <c r="AH295" s="709" t="str">
        <f t="shared" si="47"/>
        <v>11A*</v>
      </c>
      <c r="AI295" s="709">
        <f t="shared" si="44"/>
        <v>0</v>
      </c>
      <c r="AJ295" s="683"/>
      <c r="AK295" s="494" t="str">
        <f t="shared" si="45"/>
        <v>Tốt</v>
      </c>
      <c r="AL295" s="494" t="str">
        <f>VLOOKUP($E295,'cac dv gui'!$C$60:$AD$75,25,0)</f>
        <v>Xuất sắc</v>
      </c>
      <c r="AM295" s="494" t="str">
        <f>VLOOKUP($E295,'cac dv gui'!$C$60:$AD$75,26,0)</f>
        <v>Tốt</v>
      </c>
      <c r="AN295" s="675"/>
      <c r="AO295" s="494"/>
      <c r="AP295" s="675"/>
      <c r="AQ295" s="494" t="str">
        <f t="shared" si="46"/>
        <v>Tốt</v>
      </c>
      <c r="AR295" s="675"/>
      <c r="AS295" s="675"/>
      <c r="AT295" s="494"/>
      <c r="AU295" s="684" t="s">
        <v>392</v>
      </c>
    </row>
    <row r="296" spans="1:47" s="684" customFormat="1" ht="24.95" customHeight="1" x14ac:dyDescent="0.25">
      <c r="A296" s="512" t="s">
        <v>1537</v>
      </c>
      <c r="B296" s="512">
        <f>COUNTIF($F$5:F296,F296)</f>
        <v>15</v>
      </c>
      <c r="C296" s="513" t="s">
        <v>984</v>
      </c>
      <c r="D296" s="562" t="s">
        <v>122</v>
      </c>
      <c r="E296" s="712" t="s">
        <v>560</v>
      </c>
      <c r="F296" s="494" t="s">
        <v>1606</v>
      </c>
      <c r="G296" s="494" t="s">
        <v>974</v>
      </c>
      <c r="H296" s="494" t="str">
        <f>VLOOKUP(E296,'[16]Gui chi Quynh'!$C$7:$E$387,3,0)</f>
        <v>A3</v>
      </c>
      <c r="I296" s="494">
        <f>VLOOKUP(H296,Sheet1!$B$2:$C$12,2,TRUE)</f>
        <v>8</v>
      </c>
      <c r="J296" s="494" t="str">
        <f>VLOOKUP($E296,'[17]Gui chi Quynh'!$C$7:$E$387,3,0)</f>
        <v>A4</v>
      </c>
      <c r="K296" s="494">
        <f>VLOOKUP(J296,Sheet1!$B$2:$C$12,2,TRUE)</f>
        <v>7</v>
      </c>
      <c r="L296" s="494" t="str">
        <f>VLOOKUP(E296,'[18]Gui chi Quynh'!$C$7:$F$385,3,0)</f>
        <v>A4</v>
      </c>
      <c r="M296" s="494">
        <f>VLOOKUP(L296,Sheet1!$B$2:$C$12,2,TRUE)</f>
        <v>7</v>
      </c>
      <c r="N296" s="494" t="str">
        <f>VLOOKUP(E296,'[19]Gui chi Quynh'!$C$7:$E$391,3,0)</f>
        <v>A4</v>
      </c>
      <c r="O296" s="494">
        <f>VLOOKUP(N296,Sheet1!$B$2:$C$12,2,TRUE)</f>
        <v>7</v>
      </c>
      <c r="P296" s="494" t="str">
        <f>VLOOKUP(E296,'[20]Gui chi Quynh'!$C$7:$E$391,3,0)</f>
        <v>A3</v>
      </c>
      <c r="Q296" s="494">
        <f>VLOOKUP(P296,Sheet1!$B$2:$C$12,2,TRUE)</f>
        <v>8</v>
      </c>
      <c r="R296" s="494" t="str">
        <f>VLOOKUP($E296,'[21]Gui chi Quynh'!$C$7:$E$390,3,0)</f>
        <v>A3</v>
      </c>
      <c r="S296" s="494">
        <f>VLOOKUP(R296,Sheet1!$B$2:$C$12,2,TRUE)</f>
        <v>8</v>
      </c>
      <c r="T296" s="494" t="str">
        <f>VLOOKUP($E296,'[22]Gui chi Quynh'!$C$7:$E$390,3,0)</f>
        <v>A3</v>
      </c>
      <c r="U296" s="494">
        <f>VLOOKUP(T296,Sheet1!$B$2:$C$12,2,TRUE)</f>
        <v>8</v>
      </c>
      <c r="V296" s="494" t="str">
        <f>VLOOKUP($E296,'[23]Gui chi Quynh'!$C$7:$E$389,3,0)</f>
        <v>A4</v>
      </c>
      <c r="W296" s="494">
        <f>VLOOKUP(V296,Sheet1!$B$2:$C$12,2,TRUE)</f>
        <v>7</v>
      </c>
      <c r="X296" s="494" t="str">
        <f>VLOOKUP($E296,'[24]Gui chi Quynh'!$C$7:$E$389,3,0)</f>
        <v>A4</v>
      </c>
      <c r="Y296" s="494">
        <f>VLOOKUP(X296,Sheet1!$B$2:$C$12,2,TRUE)</f>
        <v>7</v>
      </c>
      <c r="Z296" s="494" t="str">
        <f>VLOOKUP($E296,'[25]Gui chi Quynh'!$C$7:$E$388,3,0)</f>
        <v>A4</v>
      </c>
      <c r="AA296" s="494">
        <f>VLOOKUP(Z296,Sheet1!$B$2:$C$12,2,TRUE)</f>
        <v>7</v>
      </c>
      <c r="AB296" s="494" t="str">
        <f>VLOOKUP($E296,'T5'!$E$9:$AH$337,24,0)</f>
        <v>A3</v>
      </c>
      <c r="AC296" s="494">
        <f>VLOOKUP(AB296,Sheet1!$B$2:$C$12,2,TRUE)</f>
        <v>8</v>
      </c>
      <c r="AD296" s="494"/>
      <c r="AE296" s="494" t="e">
        <f>VLOOKUP(AD296,Sheet1!$B$2:$C$12,2,TRUE)</f>
        <v>#N/A</v>
      </c>
      <c r="AF296" s="592" t="str">
        <f>VLOOKUP($E296,'[26]Tong hop ket qua'!$E$19:$M$219,9,0)</f>
        <v>Khá</v>
      </c>
      <c r="AG296" s="709">
        <f t="shared" si="48"/>
        <v>7.4545454545454541</v>
      </c>
      <c r="AH296" s="709" t="str">
        <f t="shared" si="47"/>
        <v>11A*</v>
      </c>
      <c r="AI296" s="709">
        <f t="shared" si="44"/>
        <v>0</v>
      </c>
      <c r="AJ296" s="683"/>
      <c r="AK296" s="494" t="str">
        <f t="shared" si="45"/>
        <v>Tốt</v>
      </c>
      <c r="AL296" s="494" t="str">
        <f>VLOOKUP($E296,'cac dv gui'!$C$60:$AD$75,25,0)</f>
        <v>Xuất sắc</v>
      </c>
      <c r="AM296" s="494" t="str">
        <f>VLOOKUP($E296,'cac dv gui'!$C$60:$AD$75,26,0)</f>
        <v>Tốt</v>
      </c>
      <c r="AN296" s="675"/>
      <c r="AO296" s="494"/>
      <c r="AP296" s="675"/>
      <c r="AQ296" s="494" t="str">
        <f t="shared" si="46"/>
        <v>Tốt</v>
      </c>
      <c r="AR296" s="675"/>
      <c r="AS296" s="675"/>
      <c r="AT296" s="494"/>
      <c r="AU296" s="684" t="s">
        <v>392</v>
      </c>
    </row>
    <row r="297" spans="1:47" s="684" customFormat="1" ht="102.75" customHeight="1" x14ac:dyDescent="0.25">
      <c r="A297" s="512" t="s">
        <v>1538</v>
      </c>
      <c r="B297" s="512">
        <f>COUNTIF($F$5:F297,F297)</f>
        <v>16</v>
      </c>
      <c r="C297" s="513" t="s">
        <v>984</v>
      </c>
      <c r="D297" s="846" t="s">
        <v>111</v>
      </c>
      <c r="E297" s="847" t="s">
        <v>547</v>
      </c>
      <c r="F297" s="233" t="s">
        <v>1606</v>
      </c>
      <c r="G297" s="233" t="s">
        <v>974</v>
      </c>
      <c r="H297" s="233" t="str">
        <f>VLOOKUP(E297,'[16]Gui chi Quynh'!$C$7:$E$387,3,0)</f>
        <v>A2</v>
      </c>
      <c r="I297" s="233">
        <f>VLOOKUP(H297,Sheet1!$B$2:$C$12,2,TRUE)</f>
        <v>9</v>
      </c>
      <c r="J297" s="233" t="str">
        <f>VLOOKUP($E297,'[17]Gui chi Quynh'!$C$7:$E$387,3,0)</f>
        <v>A4</v>
      </c>
      <c r="K297" s="233">
        <f>VLOOKUP(J297,Sheet1!$B$2:$C$12,2,TRUE)</f>
        <v>7</v>
      </c>
      <c r="L297" s="233" t="str">
        <f>VLOOKUP(E297,'[18]Gui chi Quynh'!$C$7:$F$385,3,0)</f>
        <v>A3</v>
      </c>
      <c r="M297" s="233">
        <f>VLOOKUP(L297,Sheet1!$B$2:$C$12,2,TRUE)</f>
        <v>8</v>
      </c>
      <c r="N297" s="233" t="str">
        <f>VLOOKUP(E297,'[19]Gui chi Quynh'!$C$7:$E$391,3,0)</f>
        <v>A3</v>
      </c>
      <c r="O297" s="233">
        <f>VLOOKUP(N297,Sheet1!$B$2:$C$12,2,TRUE)</f>
        <v>8</v>
      </c>
      <c r="P297" s="233" t="str">
        <f>VLOOKUP(E297,'[20]Gui chi Quynh'!$C$7:$E$391,3,0)</f>
        <v>A2</v>
      </c>
      <c r="Q297" s="233">
        <f>VLOOKUP(P297,Sheet1!$B$2:$C$12,2,TRUE)</f>
        <v>9</v>
      </c>
      <c r="R297" s="233" t="str">
        <f>VLOOKUP($E297,'[21]Gui chi Quynh'!$C$7:$E$390,3,0)</f>
        <v>A3</v>
      </c>
      <c r="S297" s="233">
        <f>VLOOKUP(R297,Sheet1!$B$2:$C$12,2,TRUE)</f>
        <v>8</v>
      </c>
      <c r="T297" s="233" t="str">
        <f>VLOOKUP($E297,'[22]Gui chi Quynh'!$C$7:$E$390,3,0)</f>
        <v>A3</v>
      </c>
      <c r="U297" s="233">
        <f>VLOOKUP(T297,Sheet1!$B$2:$C$12,2,TRUE)</f>
        <v>8</v>
      </c>
      <c r="V297" s="233" t="str">
        <f>VLOOKUP($E297,'[23]Gui chi Quynh'!$C$7:$E$389,3,0)</f>
        <v>B1</v>
      </c>
      <c r="W297" s="233">
        <f>VLOOKUP(V297,Sheet1!$B$2:$C$12,2,TRUE)</f>
        <v>6</v>
      </c>
      <c r="X297" s="233" t="str">
        <f>VLOOKUP($E297,'[24]Gui chi Quynh'!$C$7:$E$389,3,0)</f>
        <v>A4</v>
      </c>
      <c r="Y297" s="233">
        <f>VLOOKUP(X297,Sheet1!$B$2:$C$12,2,TRUE)</f>
        <v>7</v>
      </c>
      <c r="Z297" s="233" t="str">
        <f>VLOOKUP($E297,'[25]Gui chi Quynh'!$C$7:$E$388,3,0)</f>
        <v>A3</v>
      </c>
      <c r="AA297" s="233">
        <f>VLOOKUP(Z297,Sheet1!$B$2:$C$12,2,TRUE)</f>
        <v>8</v>
      </c>
      <c r="AB297" s="233" t="str">
        <f>VLOOKUP($E297,'T5'!$E$9:$AH$337,24,0)</f>
        <v>A3</v>
      </c>
      <c r="AC297" s="233">
        <f>VLOOKUP(AB297,Sheet1!$B$2:$C$12,2,TRUE)</f>
        <v>8</v>
      </c>
      <c r="AD297" s="233"/>
      <c r="AE297" s="233" t="e">
        <f>VLOOKUP(AD297,Sheet1!$B$2:$C$12,2,TRUE)</f>
        <v>#N/A</v>
      </c>
      <c r="AF297" s="67" t="str">
        <f>VLOOKUP($E297,'[26]Tong hop ket qua'!$E$19:$M$219,9,0)</f>
        <v>Khá</v>
      </c>
      <c r="AG297" s="804">
        <f t="shared" si="48"/>
        <v>7.8181818181818183</v>
      </c>
      <c r="AH297" s="804" t="str">
        <f>LEFT((COUNTIF($H297:$AC297,"A*")&amp;"A*")&amp;" + "&amp;(COUNTIF($H297:$AC297,"B*")&amp;"B*")&amp;" + "&amp;(COUNTIF($H297:$AC297,"C*")&amp;"C*")&amp;" +  "&amp;(COUNTIF($H297:$AC297,"D")&amp;"D")&amp; " +  "&amp;(COUNTIF($H297:$AC297,"E")&amp;"E"),10)</f>
        <v>10A* + 1B*</v>
      </c>
      <c r="AI297" s="804">
        <f t="shared" si="44"/>
        <v>1</v>
      </c>
      <c r="AJ297" s="845"/>
      <c r="AK297" s="233" t="str">
        <f t="shared" si="45"/>
        <v>Tốt</v>
      </c>
      <c r="AL297" s="233" t="str">
        <f>VLOOKUP($E297,'cac dv gui'!$C$60:$AD$75,25,0)</f>
        <v>Tốt</v>
      </c>
      <c r="AM297" s="233" t="str">
        <f>VLOOKUP($E297,'cac dv gui'!$C$60:$AD$75,26,0)</f>
        <v>Tốt</v>
      </c>
      <c r="AN297" s="844"/>
      <c r="AO297" s="233" t="s">
        <v>1130</v>
      </c>
      <c r="AP297" s="844" t="s">
        <v>1236</v>
      </c>
      <c r="AQ297" s="494" t="str">
        <f t="shared" si="46"/>
        <v>Tốt</v>
      </c>
      <c r="AR297" s="844"/>
      <c r="AS297" s="844"/>
      <c r="AT297" s="494"/>
      <c r="AU297" s="684" t="s">
        <v>392</v>
      </c>
    </row>
    <row r="298" spans="1:47" s="684" customFormat="1" ht="24.95" customHeight="1" x14ac:dyDescent="0.25">
      <c r="A298" s="512" t="s">
        <v>1539</v>
      </c>
      <c r="B298" s="512">
        <f>COUNTIF($F$5:F298,F298)</f>
        <v>1</v>
      </c>
      <c r="C298" s="513" t="s">
        <v>984</v>
      </c>
      <c r="D298" s="686" t="s">
        <v>265</v>
      </c>
      <c r="E298" s="599" t="s">
        <v>666</v>
      </c>
      <c r="F298" s="518" t="s">
        <v>1611</v>
      </c>
      <c r="G298" s="518" t="s">
        <v>974</v>
      </c>
      <c r="H298" s="494" t="str">
        <f>VLOOKUP(E298,'[16]Gui chi Quynh'!$C$7:$E$387,3,0)</f>
        <v>A1</v>
      </c>
      <c r="I298" s="494">
        <f>VLOOKUP(H298,Sheet1!$B$2:$C$12,2,TRUE)</f>
        <v>10</v>
      </c>
      <c r="J298" s="494" t="str">
        <f>VLOOKUP($E298,'[17]Gui chi Quynh'!$C$7:$E$387,3,0)</f>
        <v>A2</v>
      </c>
      <c r="K298" s="494">
        <f>VLOOKUP(J298,Sheet1!$B$2:$C$12,2,TRUE)</f>
        <v>9</v>
      </c>
      <c r="L298" s="494" t="str">
        <f>VLOOKUP(E298,'[18]Gui chi Quynh'!$C$7:$F$385,3,0)</f>
        <v>A2</v>
      </c>
      <c r="M298" s="494">
        <f>VLOOKUP(L298,Sheet1!$B$2:$C$12,2,TRUE)</f>
        <v>9</v>
      </c>
      <c r="N298" s="494" t="str">
        <f>VLOOKUP(E298,'[19]Gui chi Quynh'!$C$7:$E$391,3,0)</f>
        <v>A2</v>
      </c>
      <c r="O298" s="494">
        <f>VLOOKUP(N298,Sheet1!$B$2:$C$12,2,TRUE)</f>
        <v>9</v>
      </c>
      <c r="P298" s="494" t="str">
        <f>VLOOKUP(E298,'[20]Gui chi Quynh'!$C$7:$E$391,3,0)</f>
        <v>A1</v>
      </c>
      <c r="Q298" s="494">
        <f>VLOOKUP(P298,Sheet1!$B$2:$C$12,2,TRUE)</f>
        <v>10</v>
      </c>
      <c r="R298" s="494" t="str">
        <f>VLOOKUP($E298,'[21]Gui chi Quynh'!$C$7:$E$390,3,0)</f>
        <v>A2</v>
      </c>
      <c r="S298" s="494">
        <f>VLOOKUP(R298,Sheet1!$B$2:$C$12,2,TRUE)</f>
        <v>9</v>
      </c>
      <c r="T298" s="494" t="str">
        <f>VLOOKUP($E298,'[22]Gui chi Quynh'!$C$7:$E$390,3,0)</f>
        <v>A2</v>
      </c>
      <c r="U298" s="494">
        <f>VLOOKUP(T298,Sheet1!$B$2:$C$12,2,TRUE)</f>
        <v>9</v>
      </c>
      <c r="V298" s="494" t="str">
        <f>VLOOKUP($E298,'[23]Gui chi Quynh'!$C$7:$E$389,3,0)</f>
        <v>A3</v>
      </c>
      <c r="W298" s="494">
        <f>VLOOKUP(V298,Sheet1!$B$2:$C$12,2,TRUE)</f>
        <v>8</v>
      </c>
      <c r="X298" s="494" t="str">
        <f>VLOOKUP($E298,'[24]Gui chi Quynh'!$C$7:$E$389,3,0)</f>
        <v>A1</v>
      </c>
      <c r="Y298" s="494">
        <f>VLOOKUP(X298,Sheet1!$B$2:$C$12,2,TRUE)</f>
        <v>10</v>
      </c>
      <c r="Z298" s="494" t="str">
        <f>VLOOKUP($E298,'[25]Gui chi Quynh'!$C$7:$E$388,3,0)</f>
        <v>A2</v>
      </c>
      <c r="AA298" s="494">
        <f>VLOOKUP(Z298,Sheet1!$B$2:$C$12,2,TRUE)</f>
        <v>9</v>
      </c>
      <c r="AB298" s="494" t="str">
        <f>VLOOKUP($E298,'T5'!$E$9:$AH$337,24,0)</f>
        <v>A2</v>
      </c>
      <c r="AC298" s="494">
        <f>VLOOKUP(AB298,Sheet1!$B$2:$C$12,2,TRUE)</f>
        <v>9</v>
      </c>
      <c r="AD298" s="494"/>
      <c r="AE298" s="494" t="e">
        <f>VLOOKUP(AD298,Sheet1!$B$2:$C$12,2,TRUE)</f>
        <v>#N/A</v>
      </c>
      <c r="AF298" s="592"/>
      <c r="AG298" s="709">
        <f t="shared" si="48"/>
        <v>9.1818181818181817</v>
      </c>
      <c r="AH298" s="709" t="str">
        <f t="shared" ref="AH298:AH311" si="49">LEFT((COUNTIF($H298:$AC298,"A*")&amp;"A*")&amp;" + "&amp;(COUNTIF($H298:$AC298,"B*")&amp;"B*")&amp;" + "&amp;(COUNTIF($H298:$AC298,"C*")&amp;"C*")&amp;" +  "&amp;(COUNTIF($H298:$AC298,"D")&amp;"D")&amp; " +  "&amp;(COUNTIF($H298:$AC298,"E")&amp;"E"),4)</f>
        <v>11A*</v>
      </c>
      <c r="AI298" s="709">
        <f t="shared" si="44"/>
        <v>0</v>
      </c>
      <c r="AJ298" s="683"/>
      <c r="AK298" s="494" t="str">
        <f t="shared" si="45"/>
        <v>Xuất sắc</v>
      </c>
      <c r="AL298" s="494" t="str">
        <f>VLOOKUP($E298,'cac dv gui'!$C$190:$AD$198,25,0)</f>
        <v>Xuất sắc</v>
      </c>
      <c r="AM298" s="494" t="str">
        <f>VLOOKUP($E298,'cac dv gui'!$C$190:$AD$198,26,0)</f>
        <v>Xuất sắc</v>
      </c>
      <c r="AN298" s="675"/>
      <c r="AO298" s="494" t="s">
        <v>1130</v>
      </c>
      <c r="AP298" s="675"/>
      <c r="AQ298" s="494" t="str">
        <f t="shared" si="46"/>
        <v>Xuất sắc</v>
      </c>
      <c r="AR298" s="675"/>
      <c r="AS298" s="675"/>
      <c r="AT298" s="494"/>
      <c r="AU298" s="684" t="s">
        <v>391</v>
      </c>
    </row>
    <row r="299" spans="1:47" s="684" customFormat="1" ht="24.95" customHeight="1" x14ac:dyDescent="0.25">
      <c r="A299" s="512" t="s">
        <v>1540</v>
      </c>
      <c r="B299" s="512">
        <f>COUNTIF($F$5:F299,F299)</f>
        <v>2</v>
      </c>
      <c r="C299" s="513" t="s">
        <v>984</v>
      </c>
      <c r="D299" s="686" t="s">
        <v>261</v>
      </c>
      <c r="E299" s="599" t="s">
        <v>669</v>
      </c>
      <c r="F299" s="518" t="s">
        <v>1611</v>
      </c>
      <c r="G299" s="518" t="s">
        <v>974</v>
      </c>
      <c r="H299" s="494" t="str">
        <f>VLOOKUP(E299,'[16]Gui chi Quynh'!$C$7:$E$387,3,0)</f>
        <v>A3</v>
      </c>
      <c r="I299" s="494">
        <f>VLOOKUP(H299,Sheet1!$B$2:$C$12,2,TRUE)</f>
        <v>8</v>
      </c>
      <c r="J299" s="494" t="str">
        <f>VLOOKUP($E299,'[17]Gui chi Quynh'!$C$7:$E$387,3,0)</f>
        <v>A4</v>
      </c>
      <c r="K299" s="494">
        <f>VLOOKUP(J299,Sheet1!$B$2:$C$12,2,TRUE)</f>
        <v>7</v>
      </c>
      <c r="L299" s="494" t="str">
        <f>VLOOKUP(E299,'[18]Gui chi Quynh'!$C$7:$F$385,3,0)</f>
        <v>A3</v>
      </c>
      <c r="M299" s="494">
        <f>VLOOKUP(L299,Sheet1!$B$2:$C$12,2,TRUE)</f>
        <v>8</v>
      </c>
      <c r="N299" s="494" t="str">
        <f>VLOOKUP(E299,'[19]Gui chi Quynh'!$C$7:$E$391,3,0)</f>
        <v>A3</v>
      </c>
      <c r="O299" s="494">
        <f>VLOOKUP(N299,Sheet1!$B$2:$C$12,2,TRUE)</f>
        <v>8</v>
      </c>
      <c r="P299" s="494" t="str">
        <f>VLOOKUP(E299,'[20]Gui chi Quynh'!$C$7:$E$391,3,0)</f>
        <v>A2</v>
      </c>
      <c r="Q299" s="494">
        <f>VLOOKUP(P299,Sheet1!$B$2:$C$12,2,TRUE)</f>
        <v>9</v>
      </c>
      <c r="R299" s="494" t="str">
        <f>VLOOKUP($E299,'[21]Gui chi Quynh'!$C$7:$E$390,3,0)</f>
        <v>A4</v>
      </c>
      <c r="S299" s="494">
        <f>VLOOKUP(R299,Sheet1!$B$2:$C$12,2,TRUE)</f>
        <v>7</v>
      </c>
      <c r="T299" s="494" t="str">
        <f>VLOOKUP($E299,'[22]Gui chi Quynh'!$C$7:$E$390,3,0)</f>
        <v>A3</v>
      </c>
      <c r="U299" s="494">
        <f>VLOOKUP(T299,Sheet1!$B$2:$C$12,2,TRUE)</f>
        <v>8</v>
      </c>
      <c r="V299" s="494" t="str">
        <f>VLOOKUP($E299,'[23]Gui chi Quynh'!$C$7:$E$389,3,0)</f>
        <v>A3</v>
      </c>
      <c r="W299" s="494">
        <f>VLOOKUP(V299,Sheet1!$B$2:$C$12,2,TRUE)</f>
        <v>8</v>
      </c>
      <c r="X299" s="494" t="str">
        <f>VLOOKUP($E299,'[24]Gui chi Quynh'!$C$7:$E$389,3,0)</f>
        <v>A3</v>
      </c>
      <c r="Y299" s="494">
        <f>VLOOKUP(X299,Sheet1!$B$2:$C$12,2,TRUE)</f>
        <v>8</v>
      </c>
      <c r="Z299" s="494" t="str">
        <f>VLOOKUP($E299,'[25]Gui chi Quynh'!$C$7:$E$388,3,0)</f>
        <v>A4</v>
      </c>
      <c r="AA299" s="494">
        <f>VLOOKUP(Z299,Sheet1!$B$2:$C$12,2,TRUE)</f>
        <v>7</v>
      </c>
      <c r="AB299" s="494" t="str">
        <f>VLOOKUP($E299,'T5'!$E$9:$AH$337,24,0)</f>
        <v>A3</v>
      </c>
      <c r="AC299" s="494">
        <f>VLOOKUP(AB299,Sheet1!$B$2:$C$12,2,TRUE)</f>
        <v>8</v>
      </c>
      <c r="AD299" s="494"/>
      <c r="AE299" s="494" t="e">
        <f>VLOOKUP(AD299,Sheet1!$B$2:$C$12,2,TRUE)</f>
        <v>#N/A</v>
      </c>
      <c r="AF299" s="592"/>
      <c r="AG299" s="709">
        <f t="shared" si="48"/>
        <v>7.8181818181818183</v>
      </c>
      <c r="AH299" s="709" t="str">
        <f t="shared" si="49"/>
        <v>11A*</v>
      </c>
      <c r="AI299" s="709">
        <f t="shared" si="44"/>
        <v>0</v>
      </c>
      <c r="AJ299" s="683"/>
      <c r="AK299" s="494" t="str">
        <f t="shared" si="45"/>
        <v>Tốt</v>
      </c>
      <c r="AL299" s="494" t="str">
        <f>VLOOKUP($E299,'cac dv gui'!$C$190:$AD$198,25,0)</f>
        <v>Xuất sắc</v>
      </c>
      <c r="AM299" s="494" t="str">
        <f>VLOOKUP($E299,'cac dv gui'!$C$190:$AD$198,26,0)</f>
        <v>Tốt</v>
      </c>
      <c r="AN299" s="675"/>
      <c r="AO299" s="494"/>
      <c r="AP299" s="675"/>
      <c r="AQ299" s="494" t="str">
        <f t="shared" si="46"/>
        <v>Tốt</v>
      </c>
      <c r="AR299" s="675"/>
      <c r="AS299" s="675"/>
      <c r="AT299" s="494"/>
      <c r="AU299" s="684" t="s">
        <v>392</v>
      </c>
    </row>
    <row r="300" spans="1:47" s="684" customFormat="1" ht="51" customHeight="1" x14ac:dyDescent="0.25">
      <c r="A300" s="512" t="s">
        <v>1541</v>
      </c>
      <c r="B300" s="512">
        <f>COUNTIF($F$5:F300,F300)</f>
        <v>3</v>
      </c>
      <c r="C300" s="513" t="s">
        <v>985</v>
      </c>
      <c r="D300" s="686" t="s">
        <v>262</v>
      </c>
      <c r="E300" s="599" t="s">
        <v>670</v>
      </c>
      <c r="F300" s="518" t="s">
        <v>1611</v>
      </c>
      <c r="G300" s="518" t="s">
        <v>974</v>
      </c>
      <c r="H300" s="494" t="str">
        <f>VLOOKUP(E300,'[16]Gui chi Quynh'!$C$7:$E$387,3,0)</f>
        <v>A3</v>
      </c>
      <c r="I300" s="494">
        <f>VLOOKUP(H300,Sheet1!$B$2:$C$12,2,TRUE)</f>
        <v>8</v>
      </c>
      <c r="J300" s="494" t="str">
        <f>VLOOKUP($E300,'[17]Gui chi Quynh'!$C$7:$E$387,3,0)</f>
        <v>A4</v>
      </c>
      <c r="K300" s="494">
        <f>VLOOKUP(J300,Sheet1!$B$2:$C$12,2,TRUE)</f>
        <v>7</v>
      </c>
      <c r="L300" s="494" t="str">
        <f>VLOOKUP(E300,'[18]Gui chi Quynh'!$C$7:$F$385,3,0)</f>
        <v>A3</v>
      </c>
      <c r="M300" s="494">
        <f>VLOOKUP(L300,Sheet1!$B$2:$C$12,2,TRUE)</f>
        <v>8</v>
      </c>
      <c r="N300" s="494" t="str">
        <f>VLOOKUP(E300,'[19]Gui chi Quynh'!$C$7:$E$391,3,0)</f>
        <v>A3</v>
      </c>
      <c r="O300" s="494">
        <f>VLOOKUP(N300,Sheet1!$B$2:$C$12,2,TRUE)</f>
        <v>8</v>
      </c>
      <c r="P300" s="494" t="str">
        <f>VLOOKUP(E300,'[20]Gui chi Quynh'!$C$7:$E$391,3,0)</f>
        <v>A3</v>
      </c>
      <c r="Q300" s="494">
        <f>VLOOKUP(P300,Sheet1!$B$2:$C$12,2,TRUE)</f>
        <v>8</v>
      </c>
      <c r="R300" s="494" t="str">
        <f>VLOOKUP($E300,'[21]Gui chi Quynh'!$C$7:$E$390,3,0)</f>
        <v>A4</v>
      </c>
      <c r="S300" s="494">
        <f>VLOOKUP(R300,Sheet1!$B$2:$C$12,2,TRUE)</f>
        <v>7</v>
      </c>
      <c r="T300" s="494" t="str">
        <f>VLOOKUP($E300,'[22]Gui chi Quynh'!$C$7:$E$390,3,0)</f>
        <v>A4</v>
      </c>
      <c r="U300" s="494">
        <f>VLOOKUP(T300,Sheet1!$B$2:$C$12,2,TRUE)</f>
        <v>7</v>
      </c>
      <c r="V300" s="494" t="str">
        <f>VLOOKUP($E300,'[23]Gui chi Quynh'!$C$7:$E$389,3,0)</f>
        <v>A4</v>
      </c>
      <c r="W300" s="494">
        <f>VLOOKUP(V300,Sheet1!$B$2:$C$12,2,TRUE)</f>
        <v>7</v>
      </c>
      <c r="X300" s="494" t="str">
        <f>VLOOKUP($E300,'[24]Gui chi Quynh'!$C$7:$E$389,3,0)</f>
        <v>A4</v>
      </c>
      <c r="Y300" s="494">
        <f>VLOOKUP(X300,Sheet1!$B$2:$C$12,2,TRUE)</f>
        <v>7</v>
      </c>
      <c r="Z300" s="494" t="str">
        <f>VLOOKUP($E300,'[25]Gui chi Quynh'!$C$7:$E$388,3,0)</f>
        <v>A3</v>
      </c>
      <c r="AA300" s="494">
        <f>VLOOKUP(Z300,Sheet1!$B$2:$C$12,2,TRUE)</f>
        <v>8</v>
      </c>
      <c r="AB300" s="494" t="str">
        <f>VLOOKUP($E300,'T5'!$E$9:$AH$337,24,0)</f>
        <v>A3</v>
      </c>
      <c r="AC300" s="494">
        <f>VLOOKUP(AB300,Sheet1!$B$2:$C$12,2,TRUE)</f>
        <v>8</v>
      </c>
      <c r="AD300" s="494"/>
      <c r="AE300" s="494" t="e">
        <f>VLOOKUP(AD300,Sheet1!$B$2:$C$12,2,TRUE)</f>
        <v>#N/A</v>
      </c>
      <c r="AF300" s="592"/>
      <c r="AG300" s="709">
        <f t="shared" si="48"/>
        <v>7.5454545454545459</v>
      </c>
      <c r="AH300" s="709" t="str">
        <f t="shared" si="49"/>
        <v>11A*</v>
      </c>
      <c r="AI300" s="709">
        <f t="shared" si="44"/>
        <v>0</v>
      </c>
      <c r="AJ300" s="683"/>
      <c r="AK300" s="494" t="str">
        <f t="shared" si="45"/>
        <v>Tốt</v>
      </c>
      <c r="AL300" s="494" t="str">
        <f>VLOOKUP($E300,'cac dv gui'!$C$190:$AD$198,25,0)</f>
        <v>Xuất sắc</v>
      </c>
      <c r="AM300" s="494" t="str">
        <f>VLOOKUP($E300,'cac dv gui'!$C$190:$AD$198,26,0)</f>
        <v>Tốt</v>
      </c>
      <c r="AN300" s="675"/>
      <c r="AO300" s="494"/>
      <c r="AP300" s="675"/>
      <c r="AQ300" s="494" t="str">
        <f t="shared" si="46"/>
        <v>Tốt</v>
      </c>
      <c r="AR300" s="675"/>
      <c r="AS300" s="675"/>
      <c r="AT300" s="494"/>
      <c r="AU300" s="684" t="s">
        <v>392</v>
      </c>
    </row>
    <row r="301" spans="1:47" s="684" customFormat="1" ht="16.5" x14ac:dyDescent="0.25">
      <c r="A301" s="512" t="s">
        <v>1542</v>
      </c>
      <c r="B301" s="512">
        <f>COUNTIF($F$5:F301,F301)</f>
        <v>4</v>
      </c>
      <c r="C301" s="513" t="s">
        <v>985</v>
      </c>
      <c r="D301" s="686" t="s">
        <v>264</v>
      </c>
      <c r="E301" s="599" t="s">
        <v>672</v>
      </c>
      <c r="F301" s="518" t="s">
        <v>1611</v>
      </c>
      <c r="G301" s="518" t="s">
        <v>974</v>
      </c>
      <c r="H301" s="494" t="str">
        <f>VLOOKUP(E301,'[16]Gui chi Quynh'!$C$7:$E$387,3,0)</f>
        <v>A3</v>
      </c>
      <c r="I301" s="494">
        <f>VLOOKUP(H301,Sheet1!$B$2:$C$12,2,TRUE)</f>
        <v>8</v>
      </c>
      <c r="J301" s="494" t="str">
        <f>VLOOKUP($E301,'[17]Gui chi Quynh'!$C$7:$E$387,3,0)</f>
        <v>A4</v>
      </c>
      <c r="K301" s="494">
        <f>VLOOKUP(J301,Sheet1!$B$2:$C$12,2,TRUE)</f>
        <v>7</v>
      </c>
      <c r="L301" s="494" t="str">
        <f>VLOOKUP(E301,'[18]Gui chi Quynh'!$C$7:$F$385,3,0)</f>
        <v>A4</v>
      </c>
      <c r="M301" s="494">
        <f>VLOOKUP(L301,Sheet1!$B$2:$C$12,2,TRUE)</f>
        <v>7</v>
      </c>
      <c r="N301" s="494" t="str">
        <f>VLOOKUP(E301,'[19]Gui chi Quynh'!$C$7:$E$391,3,0)</f>
        <v>A4</v>
      </c>
      <c r="O301" s="494">
        <f>VLOOKUP(N301,Sheet1!$B$2:$C$12,2,TRUE)</f>
        <v>7</v>
      </c>
      <c r="P301" s="494" t="str">
        <f>VLOOKUP(E301,'[20]Gui chi Quynh'!$C$7:$E$391,3,0)</f>
        <v>A3</v>
      </c>
      <c r="Q301" s="494">
        <f>VLOOKUP(P301,Sheet1!$B$2:$C$12,2,TRUE)</f>
        <v>8</v>
      </c>
      <c r="R301" s="494" t="str">
        <f>VLOOKUP($E301,'[21]Gui chi Quynh'!$C$7:$E$390,3,0)</f>
        <v>A3</v>
      </c>
      <c r="S301" s="494">
        <f>VLOOKUP(R301,Sheet1!$B$2:$C$12,2,TRUE)</f>
        <v>8</v>
      </c>
      <c r="T301" s="494" t="str">
        <f>VLOOKUP($E301,'[22]Gui chi Quynh'!$C$7:$E$390,3,0)</f>
        <v>A3</v>
      </c>
      <c r="U301" s="494">
        <f>VLOOKUP(T301,Sheet1!$B$2:$C$12,2,TRUE)</f>
        <v>8</v>
      </c>
      <c r="V301" s="494" t="str">
        <f>VLOOKUP($E301,'[23]Gui chi Quynh'!$C$7:$E$389,3,0)</f>
        <v>A3</v>
      </c>
      <c r="W301" s="494">
        <f>VLOOKUP(V301,Sheet1!$B$2:$C$12,2,TRUE)</f>
        <v>8</v>
      </c>
      <c r="X301" s="494" t="str">
        <f>VLOOKUP($E301,'[24]Gui chi Quynh'!$C$7:$E$389,3,0)</f>
        <v>A3</v>
      </c>
      <c r="Y301" s="494">
        <f>VLOOKUP(X301,Sheet1!$B$2:$C$12,2,TRUE)</f>
        <v>8</v>
      </c>
      <c r="Z301" s="494" t="str">
        <f>VLOOKUP($E301,'[25]Gui chi Quynh'!$C$7:$E$388,3,0)</f>
        <v>A3</v>
      </c>
      <c r="AA301" s="494">
        <f>VLOOKUP(Z301,Sheet1!$B$2:$C$12,2,TRUE)</f>
        <v>8</v>
      </c>
      <c r="AB301" s="494" t="str">
        <f>VLOOKUP($E301,'T5'!$E$9:$AH$337,24,0)</f>
        <v>A3</v>
      </c>
      <c r="AC301" s="494">
        <f>VLOOKUP(AB301,Sheet1!$B$2:$C$12,2,TRUE)</f>
        <v>8</v>
      </c>
      <c r="AD301" s="494"/>
      <c r="AE301" s="494" t="e">
        <f>VLOOKUP(AD301,Sheet1!$B$2:$C$12,2,TRUE)</f>
        <v>#N/A</v>
      </c>
      <c r="AF301" s="592"/>
      <c r="AG301" s="709">
        <f t="shared" si="48"/>
        <v>7.7272727272727275</v>
      </c>
      <c r="AH301" s="709" t="str">
        <f t="shared" si="49"/>
        <v>11A*</v>
      </c>
      <c r="AI301" s="709">
        <f t="shared" si="44"/>
        <v>0</v>
      </c>
      <c r="AJ301" s="683"/>
      <c r="AK301" s="494" t="str">
        <f t="shared" si="45"/>
        <v>Tốt</v>
      </c>
      <c r="AL301" s="494" t="str">
        <f>VLOOKUP($E301,'cac dv gui'!$C$190:$AD$198,25,0)</f>
        <v>Xuất sắc</v>
      </c>
      <c r="AM301" s="494" t="str">
        <f>VLOOKUP($E301,'cac dv gui'!$C$190:$AD$198,26,0)</f>
        <v>Tốt</v>
      </c>
      <c r="AN301" s="675"/>
      <c r="AO301" s="494"/>
      <c r="AP301" s="675"/>
      <c r="AQ301" s="494" t="str">
        <f t="shared" si="46"/>
        <v>Tốt</v>
      </c>
      <c r="AR301" s="675"/>
      <c r="AS301" s="675"/>
      <c r="AT301" s="494"/>
      <c r="AU301" s="684" t="s">
        <v>392</v>
      </c>
    </row>
    <row r="302" spans="1:47" s="684" customFormat="1" ht="16.5" x14ac:dyDescent="0.25">
      <c r="A302" s="512" t="s">
        <v>1543</v>
      </c>
      <c r="B302" s="512">
        <f>COUNTIF($F$5:F302,F302)</f>
        <v>5</v>
      </c>
      <c r="C302" s="513" t="s">
        <v>985</v>
      </c>
      <c r="D302" s="686" t="s">
        <v>302</v>
      </c>
      <c r="E302" s="599" t="s">
        <v>675</v>
      </c>
      <c r="F302" s="518" t="s">
        <v>1611</v>
      </c>
      <c r="G302" s="518" t="s">
        <v>974</v>
      </c>
      <c r="H302" s="494" t="str">
        <f>VLOOKUP(E302,'[16]Gui chi Quynh'!$C$7:$E$387,3,0)</f>
        <v>A3</v>
      </c>
      <c r="I302" s="494">
        <f>VLOOKUP(H302,Sheet1!$B$2:$C$12,2,TRUE)</f>
        <v>8</v>
      </c>
      <c r="J302" s="494" t="str">
        <f>VLOOKUP($E302,'[17]Gui chi Quynh'!$C$7:$E$387,3,0)</f>
        <v>A4</v>
      </c>
      <c r="K302" s="494">
        <f>VLOOKUP(J302,Sheet1!$B$2:$C$12,2,TRUE)</f>
        <v>7</v>
      </c>
      <c r="L302" s="494" t="str">
        <f>VLOOKUP(E302,'[18]Gui chi Quynh'!$C$7:$F$385,3,0)</f>
        <v>A3</v>
      </c>
      <c r="M302" s="494">
        <f>VLOOKUP(L302,Sheet1!$B$2:$C$12,2,TRUE)</f>
        <v>8</v>
      </c>
      <c r="N302" s="494" t="str">
        <f>VLOOKUP(E302,'[19]Gui chi Quynh'!$C$7:$E$391,3,0)</f>
        <v>A4</v>
      </c>
      <c r="O302" s="494">
        <f>VLOOKUP(N302,Sheet1!$B$2:$C$12,2,TRUE)</f>
        <v>7</v>
      </c>
      <c r="P302" s="494" t="str">
        <f>VLOOKUP(E302,'[20]Gui chi Quynh'!$C$7:$E$391,3,0)</f>
        <v>A4</v>
      </c>
      <c r="Q302" s="494">
        <f>VLOOKUP(P302,Sheet1!$B$2:$C$12,2,TRUE)</f>
        <v>7</v>
      </c>
      <c r="R302" s="494" t="str">
        <f>VLOOKUP($E302,'[21]Gui chi Quynh'!$C$7:$E$390,3,0)</f>
        <v>A4</v>
      </c>
      <c r="S302" s="494">
        <f>VLOOKUP(R302,Sheet1!$B$2:$C$12,2,TRUE)</f>
        <v>7</v>
      </c>
      <c r="T302" s="494" t="str">
        <f>VLOOKUP($E302,'[22]Gui chi Quynh'!$C$7:$E$390,3,0)</f>
        <v>A3</v>
      </c>
      <c r="U302" s="494">
        <f>VLOOKUP(T302,Sheet1!$B$2:$C$12,2,TRUE)</f>
        <v>8</v>
      </c>
      <c r="V302" s="494" t="str">
        <f>VLOOKUP($E302,'[23]Gui chi Quynh'!$C$7:$E$389,3,0)</f>
        <v>A4</v>
      </c>
      <c r="W302" s="494">
        <f>VLOOKUP(V302,Sheet1!$B$2:$C$12,2,TRUE)</f>
        <v>7</v>
      </c>
      <c r="X302" s="494" t="str">
        <f>VLOOKUP($E302,'[24]Gui chi Quynh'!$C$7:$E$389,3,0)</f>
        <v>A3</v>
      </c>
      <c r="Y302" s="494">
        <f>VLOOKUP(X302,Sheet1!$B$2:$C$12,2,TRUE)</f>
        <v>8</v>
      </c>
      <c r="Z302" s="494" t="str">
        <f>VLOOKUP($E302,'[25]Gui chi Quynh'!$C$7:$E$388,3,0)</f>
        <v>A3</v>
      </c>
      <c r="AA302" s="494">
        <f>VLOOKUP(Z302,Sheet1!$B$2:$C$12,2,TRUE)</f>
        <v>8</v>
      </c>
      <c r="AB302" s="494" t="str">
        <f>VLOOKUP($E302,'T5'!$E$9:$AH$337,24,0)</f>
        <v>A3</v>
      </c>
      <c r="AC302" s="494">
        <f>VLOOKUP(AB302,Sheet1!$B$2:$C$12,2,TRUE)</f>
        <v>8</v>
      </c>
      <c r="AD302" s="494"/>
      <c r="AE302" s="494" t="e">
        <f>VLOOKUP(AD302,Sheet1!$B$2:$C$12,2,TRUE)</f>
        <v>#N/A</v>
      </c>
      <c r="AF302" s="592"/>
      <c r="AG302" s="804">
        <f t="shared" si="48"/>
        <v>7.5454545454545459</v>
      </c>
      <c r="AH302" s="709" t="str">
        <f t="shared" si="49"/>
        <v>11A*</v>
      </c>
      <c r="AI302" s="709">
        <f t="shared" si="44"/>
        <v>0</v>
      </c>
      <c r="AJ302" s="683"/>
      <c r="AK302" s="494" t="str">
        <f t="shared" si="45"/>
        <v>Tốt</v>
      </c>
      <c r="AL302" s="494" t="str">
        <f>VLOOKUP($E302,'cac dv gui'!$C$190:$AD$198,25,0)</f>
        <v>Xuất sắc</v>
      </c>
      <c r="AM302" s="494" t="str">
        <f>VLOOKUP($E302,'cac dv gui'!$C$190:$AD$198,26,0)</f>
        <v>Tốt</v>
      </c>
      <c r="AN302" s="675"/>
      <c r="AO302" s="494"/>
      <c r="AP302" s="675"/>
      <c r="AQ302" s="494" t="str">
        <f t="shared" si="46"/>
        <v>Tốt</v>
      </c>
      <c r="AR302" s="675"/>
      <c r="AS302" s="675"/>
      <c r="AT302" s="494"/>
      <c r="AU302" s="684" t="s">
        <v>393</v>
      </c>
    </row>
    <row r="303" spans="1:47" s="684" customFormat="1" ht="16.5" x14ac:dyDescent="0.25">
      <c r="A303" s="512" t="s">
        <v>1544</v>
      </c>
      <c r="B303" s="512">
        <f>COUNTIF($F$5:F303,F303)</f>
        <v>6</v>
      </c>
      <c r="C303" s="513" t="s">
        <v>985</v>
      </c>
      <c r="D303" s="686" t="s">
        <v>289</v>
      </c>
      <c r="E303" s="599" t="s">
        <v>674</v>
      </c>
      <c r="F303" s="518" t="s">
        <v>1611</v>
      </c>
      <c r="G303" s="518" t="s">
        <v>974</v>
      </c>
      <c r="H303" s="494" t="str">
        <f>VLOOKUP(E303,'[16]Gui chi Quynh'!$C$7:$E$387,3,0)</f>
        <v>A3</v>
      </c>
      <c r="I303" s="494">
        <f>VLOOKUP(H303,Sheet1!$B$2:$C$12,2,TRUE)</f>
        <v>8</v>
      </c>
      <c r="J303" s="494" t="str">
        <f>VLOOKUP($E303,'[17]Gui chi Quynh'!$C$7:$E$387,3,0)</f>
        <v>A4</v>
      </c>
      <c r="K303" s="494">
        <f>VLOOKUP(J303,Sheet1!$B$2:$C$12,2,TRUE)</f>
        <v>7</v>
      </c>
      <c r="L303" s="494" t="str">
        <f>VLOOKUP(E303,'[18]Gui chi Quynh'!$C$7:$F$385,3,0)</f>
        <v>A3</v>
      </c>
      <c r="M303" s="494">
        <f>VLOOKUP(L303,Sheet1!$B$2:$C$12,2,TRUE)</f>
        <v>8</v>
      </c>
      <c r="N303" s="494" t="str">
        <f>VLOOKUP(E303,'[19]Gui chi Quynh'!$C$7:$E$391,3,0)</f>
        <v>A4</v>
      </c>
      <c r="O303" s="494">
        <f>VLOOKUP(N303,Sheet1!$B$2:$C$12,2,TRUE)</f>
        <v>7</v>
      </c>
      <c r="P303" s="494" t="str">
        <f>VLOOKUP(E303,'[20]Gui chi Quynh'!$C$7:$E$391,3,0)</f>
        <v>A4</v>
      </c>
      <c r="Q303" s="494">
        <f>VLOOKUP(P303,Sheet1!$B$2:$C$12,2,TRUE)</f>
        <v>7</v>
      </c>
      <c r="R303" s="494" t="str">
        <f>VLOOKUP($E303,'[21]Gui chi Quynh'!$C$7:$E$390,3,0)</f>
        <v>A3</v>
      </c>
      <c r="S303" s="494">
        <f>VLOOKUP(R303,Sheet1!$B$2:$C$12,2,TRUE)</f>
        <v>8</v>
      </c>
      <c r="T303" s="494" t="str">
        <f>VLOOKUP($E303,'[22]Gui chi Quynh'!$C$7:$E$390,3,0)</f>
        <v>A3</v>
      </c>
      <c r="U303" s="494">
        <f>VLOOKUP(T303,Sheet1!$B$2:$C$12,2,TRUE)</f>
        <v>8</v>
      </c>
      <c r="V303" s="494" t="str">
        <f>VLOOKUP($E303,'[23]Gui chi Quynh'!$C$7:$E$389,3,0)</f>
        <v>A4</v>
      </c>
      <c r="W303" s="494">
        <f>VLOOKUP(V303,Sheet1!$B$2:$C$12,2,TRUE)</f>
        <v>7</v>
      </c>
      <c r="X303" s="494" t="str">
        <f>VLOOKUP($E303,'[24]Gui chi Quynh'!$C$7:$E$389,3,0)</f>
        <v>A3</v>
      </c>
      <c r="Y303" s="494">
        <f>VLOOKUP(X303,Sheet1!$B$2:$C$12,2,TRUE)</f>
        <v>8</v>
      </c>
      <c r="Z303" s="494" t="str">
        <f>VLOOKUP($E303,'[25]Gui chi Quynh'!$C$7:$E$388,3,0)</f>
        <v>A4</v>
      </c>
      <c r="AA303" s="494">
        <f>VLOOKUP(Z303,Sheet1!$B$2:$C$12,2,TRUE)</f>
        <v>7</v>
      </c>
      <c r="AB303" s="494" t="str">
        <f>VLOOKUP($E303,'T5'!$E$9:$AH$337,24,0)</f>
        <v>A4</v>
      </c>
      <c r="AC303" s="494">
        <f>VLOOKUP(AB303,Sheet1!$B$2:$C$12,2,TRUE)</f>
        <v>7</v>
      </c>
      <c r="AD303" s="494"/>
      <c r="AE303" s="494" t="e">
        <f>VLOOKUP(AD303,Sheet1!$B$2:$C$12,2,TRUE)</f>
        <v>#N/A</v>
      </c>
      <c r="AF303" s="592"/>
      <c r="AG303" s="709">
        <f t="shared" si="48"/>
        <v>7.4545454545454541</v>
      </c>
      <c r="AH303" s="709" t="str">
        <f t="shared" si="49"/>
        <v>11A*</v>
      </c>
      <c r="AI303" s="709">
        <f t="shared" si="44"/>
        <v>0</v>
      </c>
      <c r="AJ303" s="683"/>
      <c r="AK303" s="494" t="str">
        <f t="shared" si="45"/>
        <v>Tốt</v>
      </c>
      <c r="AL303" s="494" t="str">
        <f>VLOOKUP($E303,'cac dv gui'!$C$190:$AD$198,25,0)</f>
        <v>Xuất sắc</v>
      </c>
      <c r="AM303" s="494" t="str">
        <f>VLOOKUP($E303,'cac dv gui'!$C$190:$AD$198,26,0)</f>
        <v>Tốt</v>
      </c>
      <c r="AN303" s="675"/>
      <c r="AO303" s="494"/>
      <c r="AP303" s="675"/>
      <c r="AQ303" s="494" t="str">
        <f t="shared" si="46"/>
        <v>Tốt</v>
      </c>
      <c r="AR303" s="675"/>
      <c r="AS303" s="675"/>
      <c r="AT303" s="494"/>
      <c r="AU303" s="684" t="s">
        <v>393</v>
      </c>
    </row>
    <row r="304" spans="1:47" s="684" customFormat="1" ht="16.5" x14ac:dyDescent="0.25">
      <c r="A304" s="512" t="s">
        <v>1545</v>
      </c>
      <c r="B304" s="512">
        <f>COUNTIF($F$5:F304,F304)</f>
        <v>7</v>
      </c>
      <c r="C304" s="513" t="s">
        <v>985</v>
      </c>
      <c r="D304" s="686" t="s">
        <v>267</v>
      </c>
      <c r="E304" s="599" t="s">
        <v>673</v>
      </c>
      <c r="F304" s="518" t="s">
        <v>1611</v>
      </c>
      <c r="G304" s="518" t="s">
        <v>974</v>
      </c>
      <c r="H304" s="494" t="str">
        <f>VLOOKUP(E304,'[16]Gui chi Quynh'!$C$7:$E$387,3,0)</f>
        <v>A2</v>
      </c>
      <c r="I304" s="494">
        <f>VLOOKUP(H304,Sheet1!$B$2:$C$12,2,TRUE)</f>
        <v>9</v>
      </c>
      <c r="J304" s="494" t="str">
        <f>VLOOKUP($E304,'[17]Gui chi Quynh'!$C$7:$E$387,3,0)</f>
        <v>A4</v>
      </c>
      <c r="K304" s="494">
        <f>VLOOKUP(J304,Sheet1!$B$2:$C$12,2,TRUE)</f>
        <v>7</v>
      </c>
      <c r="L304" s="494" t="str">
        <f>VLOOKUP(E304,'[18]Gui chi Quynh'!$C$7:$F$385,3,0)</f>
        <v>A3</v>
      </c>
      <c r="M304" s="494">
        <f>VLOOKUP(L304,Sheet1!$B$2:$C$12,2,TRUE)</f>
        <v>8</v>
      </c>
      <c r="N304" s="494" t="str">
        <f>VLOOKUP(E304,'[19]Gui chi Quynh'!$C$7:$E$391,3,0)</f>
        <v>A3</v>
      </c>
      <c r="O304" s="494">
        <f>VLOOKUP(N304,Sheet1!$B$2:$C$12,2,TRUE)</f>
        <v>8</v>
      </c>
      <c r="P304" s="494" t="str">
        <f>VLOOKUP(E304,'[20]Gui chi Quynh'!$C$7:$E$391,3,0)</f>
        <v>A3</v>
      </c>
      <c r="Q304" s="494">
        <f>VLOOKUP(P304,Sheet1!$B$2:$C$12,2,TRUE)</f>
        <v>8</v>
      </c>
      <c r="R304" s="494" t="str">
        <f>VLOOKUP($E304,'[21]Gui chi Quynh'!$C$7:$E$390,3,0)</f>
        <v>A3</v>
      </c>
      <c r="S304" s="494">
        <f>VLOOKUP(R304,Sheet1!$B$2:$C$12,2,TRUE)</f>
        <v>8</v>
      </c>
      <c r="T304" s="494" t="str">
        <f>VLOOKUP($E304,'[22]Gui chi Quynh'!$C$7:$E$390,3,0)</f>
        <v>A3</v>
      </c>
      <c r="U304" s="494">
        <f>VLOOKUP(T304,Sheet1!$B$2:$C$12,2,TRUE)</f>
        <v>8</v>
      </c>
      <c r="V304" s="494" t="str">
        <f>VLOOKUP($E304,'[23]Gui chi Quynh'!$C$7:$E$389,3,0)</f>
        <v>A3</v>
      </c>
      <c r="W304" s="494">
        <f>VLOOKUP(V304,Sheet1!$B$2:$C$12,2,TRUE)</f>
        <v>8</v>
      </c>
      <c r="X304" s="494" t="str">
        <f>VLOOKUP($E304,'[24]Gui chi Quynh'!$C$7:$E$389,3,0)</f>
        <v>A4</v>
      </c>
      <c r="Y304" s="494">
        <f>VLOOKUP(X304,Sheet1!$B$2:$C$12,2,TRUE)</f>
        <v>7</v>
      </c>
      <c r="Z304" s="494" t="str">
        <f>VLOOKUP($E304,'[25]Gui chi Quynh'!$C$7:$E$388,3,0)</f>
        <v>A4</v>
      </c>
      <c r="AA304" s="494">
        <f>VLOOKUP(Z304,Sheet1!$B$2:$C$12,2,TRUE)</f>
        <v>7</v>
      </c>
      <c r="AB304" s="494" t="str">
        <f>VLOOKUP($E304,'T5'!$E$9:$AH$337,24,0)</f>
        <v>A3</v>
      </c>
      <c r="AC304" s="494">
        <f>VLOOKUP(AB304,Sheet1!$B$2:$C$12,2,TRUE)</f>
        <v>8</v>
      </c>
      <c r="AD304" s="494"/>
      <c r="AE304" s="494" t="e">
        <f>VLOOKUP(AD304,Sheet1!$B$2:$C$12,2,TRUE)</f>
        <v>#N/A</v>
      </c>
      <c r="AF304" s="592" t="str">
        <f>VLOOKUP($E304,'[26]Tong hop ket qua'!$E$19:$M$219,9,0)</f>
        <v>Khá</v>
      </c>
      <c r="AG304" s="709">
        <f t="shared" si="48"/>
        <v>7.8181818181818183</v>
      </c>
      <c r="AH304" s="709" t="str">
        <f t="shared" si="49"/>
        <v>11A*</v>
      </c>
      <c r="AI304" s="709">
        <f t="shared" si="44"/>
        <v>0</v>
      </c>
      <c r="AJ304" s="683"/>
      <c r="AK304" s="494" t="str">
        <f t="shared" si="45"/>
        <v>Tốt</v>
      </c>
      <c r="AL304" s="494" t="str">
        <f>VLOOKUP($E304,'cac dv gui'!$C$190:$AD$198,25,0)</f>
        <v>Xuất sắc</v>
      </c>
      <c r="AM304" s="494" t="str">
        <f>VLOOKUP($E304,'cac dv gui'!$C$190:$AD$198,26,0)</f>
        <v>Tốt</v>
      </c>
      <c r="AN304" s="675"/>
      <c r="AO304" s="494"/>
      <c r="AP304" s="675"/>
      <c r="AQ304" s="494" t="str">
        <f t="shared" si="46"/>
        <v>Tốt</v>
      </c>
      <c r="AR304" s="675"/>
      <c r="AS304" s="675"/>
      <c r="AT304" s="494"/>
      <c r="AU304" s="684" t="s">
        <v>392</v>
      </c>
    </row>
    <row r="305" spans="1:47" s="684" customFormat="1" ht="16.5" x14ac:dyDescent="0.25">
      <c r="A305" s="512" t="s">
        <v>940</v>
      </c>
      <c r="B305" s="512">
        <f>COUNTIF($F$5:F305,F305)</f>
        <v>8</v>
      </c>
      <c r="C305" s="513" t="s">
        <v>984</v>
      </c>
      <c r="D305" s="686" t="s">
        <v>266</v>
      </c>
      <c r="E305" s="599" t="s">
        <v>668</v>
      </c>
      <c r="F305" s="518" t="s">
        <v>1611</v>
      </c>
      <c r="G305" s="518" t="s">
        <v>974</v>
      </c>
      <c r="H305" s="494" t="str">
        <f>VLOOKUP(E305,'[16]Gui chi Quynh'!$C$7:$E$387,3,0)</f>
        <v>A3</v>
      </c>
      <c r="I305" s="494">
        <f>VLOOKUP(H305,Sheet1!$B$2:$C$12,2,TRUE)</f>
        <v>8</v>
      </c>
      <c r="J305" s="494" t="str">
        <f>VLOOKUP($E305,'[17]Gui chi Quynh'!$C$7:$E$387,3,0)</f>
        <v>A4</v>
      </c>
      <c r="K305" s="494">
        <f>VLOOKUP(J305,Sheet1!$B$2:$C$12,2,TRUE)</f>
        <v>7</v>
      </c>
      <c r="L305" s="494" t="str">
        <f>VLOOKUP(E305,'[18]Gui chi Quynh'!$C$7:$F$385,3,0)</f>
        <v>A3</v>
      </c>
      <c r="M305" s="494">
        <f>VLOOKUP(L305,Sheet1!$B$2:$C$12,2,TRUE)</f>
        <v>8</v>
      </c>
      <c r="N305" s="494" t="str">
        <f>VLOOKUP(E305,'[19]Gui chi Quynh'!$C$7:$E$391,3,0)</f>
        <v>A3</v>
      </c>
      <c r="O305" s="494">
        <f>VLOOKUP(N305,Sheet1!$B$2:$C$12,2,TRUE)</f>
        <v>8</v>
      </c>
      <c r="P305" s="494" t="str">
        <f>VLOOKUP(E305,'[20]Gui chi Quynh'!$C$7:$E$391,3,0)</f>
        <v>A3</v>
      </c>
      <c r="Q305" s="494">
        <f>VLOOKUP(P305,Sheet1!$B$2:$C$12,2,TRUE)</f>
        <v>8</v>
      </c>
      <c r="R305" s="494" t="str">
        <f>VLOOKUP($E305,'[21]Gui chi Quynh'!$C$7:$E$390,3,0)</f>
        <v>A3</v>
      </c>
      <c r="S305" s="494">
        <f>VLOOKUP(R305,Sheet1!$B$2:$C$12,2,TRUE)</f>
        <v>8</v>
      </c>
      <c r="T305" s="494" t="str">
        <f>VLOOKUP($E305,'[22]Gui chi Quynh'!$C$7:$E$390,3,0)</f>
        <v>A3</v>
      </c>
      <c r="U305" s="494">
        <f>VLOOKUP(T305,Sheet1!$B$2:$C$12,2,TRUE)</f>
        <v>8</v>
      </c>
      <c r="V305" s="494" t="str">
        <f>VLOOKUP($E305,'[23]Gui chi Quynh'!$C$7:$E$389,3,0)</f>
        <v>A3</v>
      </c>
      <c r="W305" s="494">
        <f>VLOOKUP(V305,Sheet1!$B$2:$C$12,2,TRUE)</f>
        <v>8</v>
      </c>
      <c r="X305" s="494" t="str">
        <f>VLOOKUP($E305,'[24]Gui chi Quynh'!$C$7:$E$389,3,0)</f>
        <v>A4</v>
      </c>
      <c r="Y305" s="494">
        <f>VLOOKUP(X305,Sheet1!$B$2:$C$12,2,TRUE)</f>
        <v>7</v>
      </c>
      <c r="Z305" s="494" t="str">
        <f>VLOOKUP($E305,'[25]Gui chi Quynh'!$C$7:$E$388,3,0)</f>
        <v>A3</v>
      </c>
      <c r="AA305" s="494">
        <f>VLOOKUP(Z305,Sheet1!$B$2:$C$12,2,TRUE)</f>
        <v>8</v>
      </c>
      <c r="AB305" s="494" t="str">
        <f>VLOOKUP($E305,'T5'!$E$9:$AH$337,24,0)</f>
        <v>A3</v>
      </c>
      <c r="AC305" s="494">
        <f>VLOOKUP(AB305,Sheet1!$B$2:$C$12,2,TRUE)</f>
        <v>8</v>
      </c>
      <c r="AD305" s="494"/>
      <c r="AE305" s="494" t="e">
        <f>VLOOKUP(AD305,Sheet1!$B$2:$C$12,2,TRUE)</f>
        <v>#N/A</v>
      </c>
      <c r="AF305" s="592"/>
      <c r="AG305" s="709">
        <f t="shared" si="48"/>
        <v>7.8181818181818183</v>
      </c>
      <c r="AH305" s="709" t="str">
        <f t="shared" si="49"/>
        <v>11A*</v>
      </c>
      <c r="AI305" s="709">
        <f t="shared" si="44"/>
        <v>0</v>
      </c>
      <c r="AJ305" s="683"/>
      <c r="AK305" s="494" t="str">
        <f t="shared" si="45"/>
        <v>Tốt</v>
      </c>
      <c r="AL305" s="494" t="str">
        <f>VLOOKUP($E305,'cac dv gui'!$C$190:$AD$198,25,0)</f>
        <v>Xuất sắc</v>
      </c>
      <c r="AM305" s="494" t="str">
        <f>VLOOKUP($E305,'cac dv gui'!$C$190:$AD$198,26,0)</f>
        <v>Tốt</v>
      </c>
      <c r="AN305" s="675"/>
      <c r="AO305" s="494"/>
      <c r="AP305" s="675"/>
      <c r="AQ305" s="494" t="str">
        <f t="shared" si="46"/>
        <v>Tốt</v>
      </c>
      <c r="AR305" s="675"/>
      <c r="AS305" s="675"/>
      <c r="AT305" s="494"/>
      <c r="AU305" s="684" t="s">
        <v>392</v>
      </c>
    </row>
    <row r="306" spans="1:47" s="684" customFormat="1" ht="66" x14ac:dyDescent="0.25">
      <c r="A306" s="512" t="s">
        <v>1546</v>
      </c>
      <c r="B306" s="512">
        <f>COUNTIF($F$5:F306,F306)</f>
        <v>9</v>
      </c>
      <c r="C306" s="513" t="s">
        <v>985</v>
      </c>
      <c r="D306" s="850" t="s">
        <v>263</v>
      </c>
      <c r="E306" s="843" t="s">
        <v>671</v>
      </c>
      <c r="F306" s="251" t="s">
        <v>1611</v>
      </c>
      <c r="G306" s="251" t="s">
        <v>974</v>
      </c>
      <c r="H306" s="233" t="str">
        <f>VLOOKUP(E306,'[16]Gui chi Quynh'!$C$7:$E$387,3,0)</f>
        <v>A3</v>
      </c>
      <c r="I306" s="233">
        <f>VLOOKUP(H306,Sheet1!$B$2:$C$12,2,TRUE)</f>
        <v>8</v>
      </c>
      <c r="J306" s="233" t="str">
        <f>VLOOKUP($E306,'[17]Gui chi Quynh'!$C$7:$E$387,3,0)</f>
        <v>A4</v>
      </c>
      <c r="K306" s="233">
        <f>VLOOKUP(J306,Sheet1!$B$2:$C$12,2,TRUE)</f>
        <v>7</v>
      </c>
      <c r="L306" s="233" t="str">
        <f>VLOOKUP(E306,'[18]Gui chi Quynh'!$C$7:$F$385,3,0)</f>
        <v>A3</v>
      </c>
      <c r="M306" s="233">
        <f>VLOOKUP(L306,Sheet1!$B$2:$C$12,2,TRUE)</f>
        <v>8</v>
      </c>
      <c r="N306" s="233" t="str">
        <f>VLOOKUP(E306,'[19]Gui chi Quynh'!$C$7:$E$391,3,0)</f>
        <v>A3</v>
      </c>
      <c r="O306" s="233">
        <f>VLOOKUP(N306,Sheet1!$B$2:$C$12,2,TRUE)</f>
        <v>8</v>
      </c>
      <c r="P306" s="233" t="str">
        <f>VLOOKUP(E306,'[20]Gui chi Quynh'!$C$7:$E$391,3,0)</f>
        <v>A3</v>
      </c>
      <c r="Q306" s="233">
        <f>VLOOKUP(P306,Sheet1!$B$2:$C$12,2,TRUE)</f>
        <v>8</v>
      </c>
      <c r="R306" s="233" t="str">
        <f>VLOOKUP($E306,'[21]Gui chi Quynh'!$C$7:$E$390,3,0)</f>
        <v>A4</v>
      </c>
      <c r="S306" s="233">
        <f>VLOOKUP(R306,Sheet1!$B$2:$C$12,2,TRUE)</f>
        <v>7</v>
      </c>
      <c r="T306" s="233" t="str">
        <f>VLOOKUP($E306,'[22]Gui chi Quynh'!$C$7:$E$390,3,0)</f>
        <v>A3</v>
      </c>
      <c r="U306" s="233">
        <f>VLOOKUP(T306,Sheet1!$B$2:$C$12,2,TRUE)</f>
        <v>8</v>
      </c>
      <c r="V306" s="233" t="str">
        <f>VLOOKUP($E306,'[23]Gui chi Quynh'!$C$7:$E$389,3,0)</f>
        <v>A3</v>
      </c>
      <c r="W306" s="233">
        <f>VLOOKUP(V306,Sheet1!$B$2:$C$12,2,TRUE)</f>
        <v>8</v>
      </c>
      <c r="X306" s="233" t="str">
        <f>VLOOKUP($E306,'[24]Gui chi Quynh'!$C$7:$E$389,3,0)</f>
        <v>A4</v>
      </c>
      <c r="Y306" s="233">
        <f>VLOOKUP(X306,Sheet1!$B$2:$C$12,2,TRUE)</f>
        <v>7</v>
      </c>
      <c r="Z306" s="233" t="str">
        <f>VLOOKUP($E306,'[25]Gui chi Quynh'!$C$7:$E$388,3,0)</f>
        <v>A4</v>
      </c>
      <c r="AA306" s="233">
        <f>VLOOKUP(Z306,Sheet1!$B$2:$C$12,2,TRUE)</f>
        <v>7</v>
      </c>
      <c r="AB306" s="233" t="str">
        <f>VLOOKUP($E306,'T5'!$E$9:$AH$337,24,0)</f>
        <v>A3</v>
      </c>
      <c r="AC306" s="233">
        <f>VLOOKUP(AB306,Sheet1!$B$2:$C$12,2,TRUE)</f>
        <v>8</v>
      </c>
      <c r="AD306" s="233"/>
      <c r="AE306" s="233" t="e">
        <f>VLOOKUP(AD306,Sheet1!$B$2:$C$12,2,TRUE)</f>
        <v>#N/A</v>
      </c>
      <c r="AF306" s="67" t="str">
        <f>VLOOKUP($E306,'[26]Tong hop ket qua'!$E$19:$M$219,9,0)</f>
        <v>Tốt</v>
      </c>
      <c r="AG306" s="804">
        <f t="shared" si="48"/>
        <v>7.6363636363636367</v>
      </c>
      <c r="AH306" s="804" t="str">
        <f t="shared" si="49"/>
        <v>11A*</v>
      </c>
      <c r="AI306" s="804">
        <f t="shared" si="44"/>
        <v>0</v>
      </c>
      <c r="AJ306" s="845"/>
      <c r="AK306" s="233" t="str">
        <f t="shared" si="45"/>
        <v>Tốt</v>
      </c>
      <c r="AL306" s="233" t="str">
        <f>VLOOKUP($E306,'cac dv gui'!$C$190:$AD$198,25,0)</f>
        <v>Xuất sắc</v>
      </c>
      <c r="AM306" s="233" t="str">
        <f>VLOOKUP($E306,'cac dv gui'!$C$190:$AD$198,26,0)</f>
        <v>Tốt</v>
      </c>
      <c r="AN306" s="851" t="s">
        <v>1170</v>
      </c>
      <c r="AO306" s="233"/>
      <c r="AP306" s="844"/>
      <c r="AQ306" s="494" t="str">
        <f t="shared" si="46"/>
        <v>Tốt</v>
      </c>
      <c r="AR306" s="844"/>
      <c r="AS306" s="844"/>
      <c r="AT306" s="233"/>
      <c r="AU306" s="684" t="s">
        <v>392</v>
      </c>
    </row>
    <row r="307" spans="1:47" s="684" customFormat="1" ht="16.5" x14ac:dyDescent="0.25">
      <c r="A307" s="512" t="s">
        <v>1547</v>
      </c>
      <c r="B307" s="512">
        <f>COUNTIF($F$5:F320,F307)</f>
        <v>9</v>
      </c>
      <c r="C307" s="513" t="s">
        <v>984</v>
      </c>
      <c r="D307" s="552" t="s">
        <v>385</v>
      </c>
      <c r="E307" s="554" t="s">
        <v>676</v>
      </c>
      <c r="F307" s="598" t="s">
        <v>1612</v>
      </c>
      <c r="G307" s="598" t="s">
        <v>974</v>
      </c>
      <c r="H307" s="494" t="str">
        <f>VLOOKUP(E307,'[16]Gui chi Quynh'!$C$7:$E$387,3,0)</f>
        <v>A2</v>
      </c>
      <c r="I307" s="494">
        <f>VLOOKUP(H307,Sheet1!$B$2:$C$12,2,TRUE)</f>
        <v>9</v>
      </c>
      <c r="J307" s="494" t="str">
        <f>VLOOKUP($E307,'[17]Gui chi Quynh'!$C$7:$E$387,3,0)</f>
        <v>A3</v>
      </c>
      <c r="K307" s="494">
        <f>VLOOKUP(J307,Sheet1!$B$2:$C$12,2,TRUE)</f>
        <v>8</v>
      </c>
      <c r="L307" s="494" t="str">
        <f>VLOOKUP(E307,'[18]Gui chi Quynh'!$C$7:$F$385,3,0)</f>
        <v>A2</v>
      </c>
      <c r="M307" s="494">
        <f>VLOOKUP(L307,Sheet1!$B$2:$C$12,2,TRUE)</f>
        <v>9</v>
      </c>
      <c r="N307" s="494" t="str">
        <f>VLOOKUP(E307,'[19]Gui chi Quynh'!$C$7:$E$391,3,0)</f>
        <v>A2</v>
      </c>
      <c r="O307" s="494">
        <f>VLOOKUP(N307,Sheet1!$B$2:$C$12,2,TRUE)</f>
        <v>9</v>
      </c>
      <c r="P307" s="494" t="str">
        <f>VLOOKUP(E307,'[20]Gui chi Quynh'!$C$7:$E$391,3,0)</f>
        <v>A2</v>
      </c>
      <c r="Q307" s="494">
        <f>VLOOKUP(P307,Sheet1!$B$2:$C$12,2,TRUE)</f>
        <v>9</v>
      </c>
      <c r="R307" s="494" t="str">
        <f>VLOOKUP($E307,'[21]Gui chi Quynh'!$C$7:$E$390,3,0)</f>
        <v>A3</v>
      </c>
      <c r="S307" s="494">
        <f>VLOOKUP(R307,Sheet1!$B$2:$C$12,2,TRUE)</f>
        <v>8</v>
      </c>
      <c r="T307" s="494" t="str">
        <f>VLOOKUP($E307,'[22]Gui chi Quynh'!$C$7:$E$390,3,0)</f>
        <v>A2</v>
      </c>
      <c r="U307" s="494">
        <f>VLOOKUP(T307,Sheet1!$B$2:$C$12,2,TRUE)</f>
        <v>9</v>
      </c>
      <c r="V307" s="494" t="str">
        <f>VLOOKUP($E307,'[23]Gui chi Quynh'!$C$7:$E$389,3,0)</f>
        <v>A4</v>
      </c>
      <c r="W307" s="494">
        <f>VLOOKUP(V307,Sheet1!$B$2:$C$12,2,TRUE)</f>
        <v>7</v>
      </c>
      <c r="X307" s="494" t="str">
        <f>VLOOKUP($E307,'[24]Gui chi Quynh'!$C$7:$E$389,3,0)</f>
        <v>A2</v>
      </c>
      <c r="Y307" s="494">
        <f>VLOOKUP(X307,Sheet1!$B$2:$C$12,2,TRUE)</f>
        <v>9</v>
      </c>
      <c r="Z307" s="494" t="str">
        <f>VLOOKUP($E307,'[25]Gui chi Quynh'!$C$7:$E$388,3,0)</f>
        <v>A3</v>
      </c>
      <c r="AA307" s="494">
        <f>VLOOKUP(Z307,Sheet1!$B$2:$C$12,2,TRUE)</f>
        <v>8</v>
      </c>
      <c r="AB307" s="494" t="str">
        <f>VLOOKUP($E307,'T5'!$E$9:$AH$337,24,0)</f>
        <v>A3</v>
      </c>
      <c r="AC307" s="494">
        <f>VLOOKUP(AB307,Sheet1!$B$2:$C$12,2,TRUE)</f>
        <v>8</v>
      </c>
      <c r="AD307" s="494"/>
      <c r="AE307" s="494" t="e">
        <f>VLOOKUP(AD307,Sheet1!$B$2:$C$12,2,TRUE)</f>
        <v>#N/A</v>
      </c>
      <c r="AF307" s="592"/>
      <c r="AG307" s="709">
        <f t="shared" si="48"/>
        <v>8.454545454545455</v>
      </c>
      <c r="AH307" s="709" t="str">
        <f t="shared" si="49"/>
        <v>11A*</v>
      </c>
      <c r="AI307" s="709">
        <f t="shared" si="44"/>
        <v>0</v>
      </c>
      <c r="AJ307" s="683"/>
      <c r="AK307" s="494" t="str">
        <f t="shared" si="45"/>
        <v>Xuất sắc</v>
      </c>
      <c r="AL307" s="494" t="str">
        <f>VLOOKUP($E307,'cac dv gui'!$C$121:$AC$129,25,0)</f>
        <v>Xuất sắc</v>
      </c>
      <c r="AM307" s="494" t="str">
        <f>VLOOKUP($E307,'cac dv gui'!$C$121:$AC$129,26,0)</f>
        <v>Xuất sắc</v>
      </c>
      <c r="AN307" s="675"/>
      <c r="AO307" s="494" t="s">
        <v>1130</v>
      </c>
      <c r="AP307" s="675"/>
      <c r="AQ307" s="494" t="str">
        <f t="shared" si="46"/>
        <v>Xuất sắc</v>
      </c>
      <c r="AR307" s="675"/>
      <c r="AS307" s="675"/>
      <c r="AT307" s="494"/>
      <c r="AU307" s="684" t="s">
        <v>392</v>
      </c>
    </row>
    <row r="308" spans="1:47" s="684" customFormat="1" ht="16.5" x14ac:dyDescent="0.25">
      <c r="A308" s="512" t="s">
        <v>1548</v>
      </c>
      <c r="B308" s="512">
        <f>COUNTIF($F$5:F308,F308)</f>
        <v>2</v>
      </c>
      <c r="C308" s="513" t="s">
        <v>984</v>
      </c>
      <c r="D308" s="552" t="s">
        <v>398</v>
      </c>
      <c r="E308" s="554" t="s">
        <v>677</v>
      </c>
      <c r="F308" s="598" t="s">
        <v>1612</v>
      </c>
      <c r="G308" s="518" t="s">
        <v>974</v>
      </c>
      <c r="H308" s="494" t="str">
        <f>VLOOKUP(E308,'[16]Gui chi Quynh'!$C$7:$E$387,3,0)</f>
        <v>A1</v>
      </c>
      <c r="I308" s="494">
        <f>VLOOKUP(H308,Sheet1!$B$2:$C$12,2,TRUE)</f>
        <v>10</v>
      </c>
      <c r="J308" s="494" t="str">
        <f>VLOOKUP($E308,'[17]Gui chi Quynh'!$C$7:$E$387,3,0)</f>
        <v>A3</v>
      </c>
      <c r="K308" s="494">
        <f>VLOOKUP(J308,Sheet1!$B$2:$C$12,2,TRUE)</f>
        <v>8</v>
      </c>
      <c r="L308" s="494" t="str">
        <f>VLOOKUP(E308,'[18]Gui chi Quynh'!$C$7:$F$385,3,0)</f>
        <v>A3</v>
      </c>
      <c r="M308" s="494">
        <f>VLOOKUP(L308,Sheet1!$B$2:$C$12,2,TRUE)</f>
        <v>8</v>
      </c>
      <c r="N308" s="494" t="str">
        <f>VLOOKUP(E308,'[19]Gui chi Quynh'!$C$7:$E$391,3,0)</f>
        <v>A2</v>
      </c>
      <c r="O308" s="494">
        <f>VLOOKUP(N308,Sheet1!$B$2:$C$12,2,TRUE)</f>
        <v>9</v>
      </c>
      <c r="P308" s="494" t="str">
        <f>VLOOKUP(E308,'[20]Gui chi Quynh'!$C$7:$E$391,3,0)</f>
        <v>A2</v>
      </c>
      <c r="Q308" s="494">
        <f>VLOOKUP(P308,Sheet1!$B$2:$C$12,2,TRUE)</f>
        <v>9</v>
      </c>
      <c r="R308" s="494" t="str">
        <f>VLOOKUP($E308,'[21]Gui chi Quynh'!$C$7:$E$390,3,0)</f>
        <v>A2</v>
      </c>
      <c r="S308" s="494">
        <f>VLOOKUP(R308,Sheet1!$B$2:$C$12,2,TRUE)</f>
        <v>9</v>
      </c>
      <c r="T308" s="494" t="str">
        <f>VLOOKUP($E308,'[22]Gui chi Quynh'!$C$7:$E$390,3,0)</f>
        <v>A3</v>
      </c>
      <c r="U308" s="494">
        <f>VLOOKUP(T308,Sheet1!$B$2:$C$12,2,TRUE)</f>
        <v>8</v>
      </c>
      <c r="V308" s="494" t="str">
        <f>VLOOKUP($E308,'[23]Gui chi Quynh'!$C$7:$E$389,3,0)</f>
        <v>A4</v>
      </c>
      <c r="W308" s="494">
        <f>VLOOKUP(V308,Sheet1!$B$2:$C$12,2,TRUE)</f>
        <v>7</v>
      </c>
      <c r="X308" s="494" t="str">
        <f>VLOOKUP($E308,'[24]Gui chi Quynh'!$C$7:$E$389,3,0)</f>
        <v>A2</v>
      </c>
      <c r="Y308" s="494">
        <f>VLOOKUP(X308,Sheet1!$B$2:$C$12,2,TRUE)</f>
        <v>9</v>
      </c>
      <c r="Z308" s="494" t="str">
        <f>VLOOKUP($E308,'[25]Gui chi Quynh'!$C$7:$E$388,3,0)</f>
        <v>A3</v>
      </c>
      <c r="AA308" s="494">
        <f>VLOOKUP(Z308,Sheet1!$B$2:$C$12,2,TRUE)</f>
        <v>8</v>
      </c>
      <c r="AB308" s="494" t="str">
        <f>VLOOKUP($E308,'T5'!$E$9:$AH$337,24,0)</f>
        <v>A3</v>
      </c>
      <c r="AC308" s="494">
        <f>VLOOKUP(AB308,Sheet1!$B$2:$C$12,2,TRUE)</f>
        <v>8</v>
      </c>
      <c r="AD308" s="494"/>
      <c r="AE308" s="494" t="e">
        <f>VLOOKUP(AD308,Sheet1!$B$2:$C$12,2,TRUE)</f>
        <v>#N/A</v>
      </c>
      <c r="AF308" s="592"/>
      <c r="AG308" s="709">
        <f t="shared" si="48"/>
        <v>8.454545454545455</v>
      </c>
      <c r="AH308" s="709" t="str">
        <f t="shared" si="49"/>
        <v>11A*</v>
      </c>
      <c r="AI308" s="709">
        <f t="shared" si="44"/>
        <v>0</v>
      </c>
      <c r="AJ308" s="683"/>
      <c r="AK308" s="494" t="str">
        <f t="shared" si="45"/>
        <v>Xuất sắc</v>
      </c>
      <c r="AL308" s="494" t="str">
        <f>VLOOKUP($E308,'cac dv gui'!$C$121:$AC$129,25,0)</f>
        <v>Xuất sắc</v>
      </c>
      <c r="AM308" s="494" t="str">
        <f>VLOOKUP($E308,'cac dv gui'!$C$121:$AC$129,26,0)</f>
        <v>Xuất sắc</v>
      </c>
      <c r="AN308" s="675"/>
      <c r="AO308" s="494" t="s">
        <v>1130</v>
      </c>
      <c r="AP308" s="675"/>
      <c r="AQ308" s="494" t="str">
        <f t="shared" si="46"/>
        <v>Xuất sắc</v>
      </c>
      <c r="AR308" s="675"/>
      <c r="AS308" s="675"/>
      <c r="AT308" s="494"/>
      <c r="AU308" s="684" t="s">
        <v>392</v>
      </c>
    </row>
    <row r="309" spans="1:47" s="684" customFormat="1" ht="21" customHeight="1" x14ac:dyDescent="0.25">
      <c r="A309" s="512" t="s">
        <v>1549</v>
      </c>
      <c r="B309" s="512">
        <f>COUNTIF($F$5:F309,F309)</f>
        <v>3</v>
      </c>
      <c r="C309" s="682" t="s">
        <v>985</v>
      </c>
      <c r="D309" s="552" t="s">
        <v>192</v>
      </c>
      <c r="E309" s="554" t="s">
        <v>678</v>
      </c>
      <c r="F309" s="598" t="s">
        <v>1612</v>
      </c>
      <c r="G309" s="518" t="s">
        <v>974</v>
      </c>
      <c r="H309" s="494" t="str">
        <f>VLOOKUP(E309,'[16]Gui chi Quynh'!$C$7:$E$387,3,0)</f>
        <v>A2</v>
      </c>
      <c r="I309" s="494">
        <f>VLOOKUP(H309,Sheet1!$B$2:$C$12,2,TRUE)</f>
        <v>9</v>
      </c>
      <c r="J309" s="494" t="str">
        <f>VLOOKUP($E309,'[17]Gui chi Quynh'!$C$7:$E$387,3,0)</f>
        <v>A4</v>
      </c>
      <c r="K309" s="494">
        <f>VLOOKUP(J309,Sheet1!$B$2:$C$12,2,TRUE)</f>
        <v>7</v>
      </c>
      <c r="L309" s="494" t="str">
        <f>VLOOKUP(E309,'[18]Gui chi Quynh'!$C$7:$F$385,3,0)</f>
        <v>A3</v>
      </c>
      <c r="M309" s="494">
        <f>VLOOKUP(L309,Sheet1!$B$2:$C$12,2,TRUE)</f>
        <v>8</v>
      </c>
      <c r="N309" s="494" t="str">
        <f>VLOOKUP(E309,'[19]Gui chi Quynh'!$C$7:$E$391,3,0)</f>
        <v>A2</v>
      </c>
      <c r="O309" s="494">
        <f>VLOOKUP(N309,Sheet1!$B$2:$C$12,2,TRUE)</f>
        <v>9</v>
      </c>
      <c r="P309" s="494" t="str">
        <f>VLOOKUP(E309,'[20]Gui chi Quynh'!$C$7:$E$391,3,0)</f>
        <v>A3</v>
      </c>
      <c r="Q309" s="494">
        <f>VLOOKUP(P309,Sheet1!$B$2:$C$12,2,TRUE)</f>
        <v>8</v>
      </c>
      <c r="R309" s="494" t="str">
        <f>VLOOKUP($E309,'[21]Gui chi Quynh'!$C$7:$E$390,3,0)</f>
        <v>A3</v>
      </c>
      <c r="S309" s="494">
        <f>VLOOKUP(R309,Sheet1!$B$2:$C$12,2,TRUE)</f>
        <v>8</v>
      </c>
      <c r="T309" s="494" t="str">
        <f>VLOOKUP($E309,'[22]Gui chi Quynh'!$C$7:$E$390,3,0)</f>
        <v>A3</v>
      </c>
      <c r="U309" s="494">
        <f>VLOOKUP(T309,Sheet1!$B$2:$C$12,2,TRUE)</f>
        <v>8</v>
      </c>
      <c r="V309" s="494" t="str">
        <f>VLOOKUP($E309,'[23]Gui chi Quynh'!$C$7:$E$389,3,0)</f>
        <v>A3</v>
      </c>
      <c r="W309" s="494">
        <f>VLOOKUP(V309,Sheet1!$B$2:$C$12,2,TRUE)</f>
        <v>8</v>
      </c>
      <c r="X309" s="494" t="str">
        <f>VLOOKUP($E309,'[24]Gui chi Quynh'!$C$7:$E$389,3,0)</f>
        <v>A3</v>
      </c>
      <c r="Y309" s="494">
        <f>VLOOKUP(X309,Sheet1!$B$2:$C$12,2,TRUE)</f>
        <v>8</v>
      </c>
      <c r="Z309" s="494" t="str">
        <f>VLOOKUP($E309,'[25]Gui chi Quynh'!$C$7:$E$388,3,0)</f>
        <v>A4</v>
      </c>
      <c r="AA309" s="494">
        <f>VLOOKUP(Z309,Sheet1!$B$2:$C$12,2,TRUE)</f>
        <v>7</v>
      </c>
      <c r="AB309" s="494" t="str">
        <f>VLOOKUP($E309,'T5'!$E$9:$AH$337,24,0)</f>
        <v>A3</v>
      </c>
      <c r="AC309" s="494">
        <f>VLOOKUP(AB309,Sheet1!$B$2:$C$12,2,TRUE)</f>
        <v>8</v>
      </c>
      <c r="AD309" s="494"/>
      <c r="AE309" s="494" t="e">
        <f>VLOOKUP(AD309,Sheet1!$B$2:$C$12,2,TRUE)</f>
        <v>#N/A</v>
      </c>
      <c r="AF309" s="592"/>
      <c r="AG309" s="709">
        <f t="shared" si="48"/>
        <v>8</v>
      </c>
      <c r="AH309" s="709" t="str">
        <f t="shared" si="49"/>
        <v>11A*</v>
      </c>
      <c r="AI309" s="709">
        <f t="shared" si="44"/>
        <v>0</v>
      </c>
      <c r="AJ309" s="683"/>
      <c r="AK309" s="494" t="str">
        <f t="shared" si="45"/>
        <v>Xuất sắc</v>
      </c>
      <c r="AL309" s="494" t="str">
        <f>VLOOKUP($E309,'cac dv gui'!$C$121:$AC$129,25,0)</f>
        <v>Xuất sắc</v>
      </c>
      <c r="AM309" s="494" t="str">
        <f>VLOOKUP($E309,'cac dv gui'!$C$121:$AC$129,26,0)</f>
        <v>Xuất sắc</v>
      </c>
      <c r="AN309" s="675"/>
      <c r="AO309" s="494"/>
      <c r="AP309" s="675"/>
      <c r="AQ309" s="494" t="str">
        <f t="shared" si="46"/>
        <v>Xuất sắc</v>
      </c>
      <c r="AR309" s="675"/>
      <c r="AS309" s="675"/>
      <c r="AT309" s="494"/>
      <c r="AU309" s="684" t="s">
        <v>392</v>
      </c>
    </row>
    <row r="310" spans="1:47" s="684" customFormat="1" ht="16.5" x14ac:dyDescent="0.25">
      <c r="A310" s="512" t="s">
        <v>1550</v>
      </c>
      <c r="B310" s="512">
        <f>COUNTIF($F$5:F310,F310)</f>
        <v>4</v>
      </c>
      <c r="C310" s="682" t="s">
        <v>984</v>
      </c>
      <c r="D310" s="552" t="s">
        <v>397</v>
      </c>
      <c r="E310" s="554" t="s">
        <v>682</v>
      </c>
      <c r="F310" s="598" t="s">
        <v>1612</v>
      </c>
      <c r="G310" s="518" t="s">
        <v>974</v>
      </c>
      <c r="H310" s="494" t="str">
        <f>VLOOKUP(E310,'[16]Gui chi Quynh'!$C$7:$E$387,3,0)</f>
        <v>A2</v>
      </c>
      <c r="I310" s="494">
        <f>VLOOKUP(H310,Sheet1!$B$2:$C$12,2,TRUE)</f>
        <v>9</v>
      </c>
      <c r="J310" s="494" t="str">
        <f>VLOOKUP($E310,'[17]Gui chi Quynh'!$C$7:$E$387,3,0)</f>
        <v>A4</v>
      </c>
      <c r="K310" s="494">
        <f>VLOOKUP(J310,Sheet1!$B$2:$C$12,2,TRUE)</f>
        <v>7</v>
      </c>
      <c r="L310" s="494" t="str">
        <f>VLOOKUP(E310,'[18]Gui chi Quynh'!$C$7:$F$385,3,0)</f>
        <v>A3</v>
      </c>
      <c r="M310" s="494">
        <f>VLOOKUP(L310,Sheet1!$B$2:$C$12,2,TRUE)</f>
        <v>8</v>
      </c>
      <c r="N310" s="494" t="str">
        <f>VLOOKUP(E310,'[19]Gui chi Quynh'!$C$7:$E$391,3,0)</f>
        <v>A2</v>
      </c>
      <c r="O310" s="494">
        <f>VLOOKUP(N310,Sheet1!$B$2:$C$12,2,TRUE)</f>
        <v>9</v>
      </c>
      <c r="P310" s="494" t="str">
        <f>VLOOKUP(E310,'[20]Gui chi Quynh'!$C$7:$E$391,3,0)</f>
        <v>A3</v>
      </c>
      <c r="Q310" s="494">
        <f>VLOOKUP(P310,Sheet1!$B$2:$C$12,2,TRUE)</f>
        <v>8</v>
      </c>
      <c r="R310" s="494" t="str">
        <f>VLOOKUP($E310,'[21]Gui chi Quynh'!$C$7:$E$390,3,0)</f>
        <v>A3</v>
      </c>
      <c r="S310" s="494">
        <f>VLOOKUP(R310,Sheet1!$B$2:$C$12,2,TRUE)</f>
        <v>8</v>
      </c>
      <c r="T310" s="494" t="str">
        <f>VLOOKUP($E310,'[22]Gui chi Quynh'!$C$7:$E$390,3,0)</f>
        <v>A3</v>
      </c>
      <c r="U310" s="494">
        <f>VLOOKUP(T310,Sheet1!$B$2:$C$12,2,TRUE)</f>
        <v>8</v>
      </c>
      <c r="V310" s="494" t="str">
        <f>VLOOKUP($E310,'[23]Gui chi Quynh'!$C$7:$E$389,3,0)</f>
        <v>A4</v>
      </c>
      <c r="W310" s="494">
        <f>VLOOKUP(V310,Sheet1!$B$2:$C$12,2,TRUE)</f>
        <v>7</v>
      </c>
      <c r="X310" s="494" t="str">
        <f>VLOOKUP($E310,'[24]Gui chi Quynh'!$C$7:$E$389,3,0)</f>
        <v>A3</v>
      </c>
      <c r="Y310" s="494">
        <f>VLOOKUP(X310,Sheet1!$B$2:$C$12,2,TRUE)</f>
        <v>8</v>
      </c>
      <c r="Z310" s="494" t="str">
        <f>VLOOKUP($E310,'[25]Gui chi Quynh'!$C$7:$E$388,3,0)</f>
        <v>A3</v>
      </c>
      <c r="AA310" s="494">
        <f>VLOOKUP(Z310,Sheet1!$B$2:$C$12,2,TRUE)</f>
        <v>8</v>
      </c>
      <c r="AB310" s="494" t="str">
        <f>VLOOKUP($E310,'T5'!$E$9:$AH$337,24,0)</f>
        <v>A3</v>
      </c>
      <c r="AC310" s="494">
        <f>VLOOKUP(AB310,Sheet1!$B$2:$C$12,2,TRUE)</f>
        <v>8</v>
      </c>
      <c r="AD310" s="494"/>
      <c r="AE310" s="494" t="e">
        <f>VLOOKUP(AD310,Sheet1!$B$2:$C$12,2,TRUE)</f>
        <v>#N/A</v>
      </c>
      <c r="AF310" s="592" t="str">
        <f>VLOOKUP($E310,'[26]Tong hop ket qua'!$E$19:$M$219,9,0)</f>
        <v>Xuất sắc</v>
      </c>
      <c r="AG310" s="709">
        <f t="shared" si="48"/>
        <v>8</v>
      </c>
      <c r="AH310" s="709" t="str">
        <f t="shared" si="49"/>
        <v>11A*</v>
      </c>
      <c r="AI310" s="709">
        <f t="shared" si="44"/>
        <v>0</v>
      </c>
      <c r="AJ310" s="683"/>
      <c r="AK310" s="494" t="str">
        <f t="shared" si="45"/>
        <v>Xuất sắc</v>
      </c>
      <c r="AL310" s="494" t="str">
        <f>VLOOKUP($E310,'cac dv gui'!$C$121:$AC$129,25,0)</f>
        <v>Xuất sắc</v>
      </c>
      <c r="AM310" s="494" t="str">
        <f>VLOOKUP($E310,'cac dv gui'!$C$121:$AC$129,26,0)</f>
        <v>Xuất sắc</v>
      </c>
      <c r="AN310" s="675"/>
      <c r="AO310" s="494"/>
      <c r="AP310" s="675"/>
      <c r="AQ310" s="494" t="str">
        <f t="shared" si="46"/>
        <v>Xuất sắc</v>
      </c>
      <c r="AR310" s="675"/>
      <c r="AS310" s="675"/>
      <c r="AT310" s="494"/>
      <c r="AU310" s="684" t="s">
        <v>392</v>
      </c>
    </row>
    <row r="311" spans="1:47" s="684" customFormat="1" ht="16.5" x14ac:dyDescent="0.25">
      <c r="A311" s="512" t="s">
        <v>1551</v>
      </c>
      <c r="B311" s="512">
        <f>COUNTIF($F$5:F311,F311)</f>
        <v>5</v>
      </c>
      <c r="C311" s="682" t="s">
        <v>984</v>
      </c>
      <c r="D311" s="552" t="s">
        <v>386</v>
      </c>
      <c r="E311" s="554" t="s">
        <v>822</v>
      </c>
      <c r="F311" s="687" t="s">
        <v>1612</v>
      </c>
      <c r="G311" s="518" t="s">
        <v>974</v>
      </c>
      <c r="H311" s="494" t="str">
        <f>VLOOKUP(E311,'[16]Gui chi Quynh'!$C$7:$E$387,3,0)</f>
        <v>A4</v>
      </c>
      <c r="I311" s="494">
        <f>VLOOKUP(H311,Sheet1!$B$2:$C$12,2,TRUE)</f>
        <v>7</v>
      </c>
      <c r="J311" s="494" t="str">
        <f>VLOOKUP($E311,'[17]Gui chi Quynh'!$C$7:$E$387,3,0)</f>
        <v>A4</v>
      </c>
      <c r="K311" s="494">
        <f>VLOOKUP(J311,Sheet1!$B$2:$C$12,2,TRUE)</f>
        <v>7</v>
      </c>
      <c r="L311" s="494" t="str">
        <f>VLOOKUP(E311,'[18]Gui chi Quynh'!$C$7:$F$385,3,0)</f>
        <v>A3</v>
      </c>
      <c r="M311" s="494">
        <f>VLOOKUP(L311,Sheet1!$B$2:$C$12,2,TRUE)</f>
        <v>8</v>
      </c>
      <c r="N311" s="494" t="str">
        <f>VLOOKUP(E311,'[19]Gui chi Quynh'!$C$7:$E$391,3,0)</f>
        <v>A4</v>
      </c>
      <c r="O311" s="494">
        <f>VLOOKUP(N311,Sheet1!$B$2:$C$12,2,TRUE)</f>
        <v>7</v>
      </c>
      <c r="P311" s="494" t="str">
        <f>VLOOKUP(E311,'[20]Gui chi Quynh'!$C$7:$E$391,3,0)</f>
        <v>A3</v>
      </c>
      <c r="Q311" s="494">
        <f>VLOOKUP(P311,Sheet1!$B$2:$C$12,2,TRUE)</f>
        <v>8</v>
      </c>
      <c r="R311" s="494" t="str">
        <f>VLOOKUP($E311,'[21]Gui chi Quynh'!$C$7:$E$390,3,0)</f>
        <v>A3</v>
      </c>
      <c r="S311" s="494">
        <f>VLOOKUP(R311,Sheet1!$B$2:$C$12,2,TRUE)</f>
        <v>8</v>
      </c>
      <c r="T311" s="494" t="str">
        <f>VLOOKUP($E311,'[22]Gui chi Quynh'!$C$7:$E$390,3,0)</f>
        <v>A3</v>
      </c>
      <c r="U311" s="494">
        <f>VLOOKUP(T311,Sheet1!$B$2:$C$12,2,TRUE)</f>
        <v>8</v>
      </c>
      <c r="V311" s="494" t="str">
        <f>VLOOKUP($E311,'[23]Gui chi Quynh'!$C$7:$E$389,3,0)</f>
        <v>A3</v>
      </c>
      <c r="W311" s="494">
        <f>VLOOKUP(V311,Sheet1!$B$2:$C$12,2,TRUE)</f>
        <v>8</v>
      </c>
      <c r="X311" s="494" t="str">
        <f>VLOOKUP($E311,'[24]Gui chi Quynh'!$C$7:$E$389,3,0)</f>
        <v>A3</v>
      </c>
      <c r="Y311" s="494">
        <f>VLOOKUP(X311,Sheet1!$B$2:$C$12,2,TRUE)</f>
        <v>8</v>
      </c>
      <c r="Z311" s="494" t="str">
        <f>VLOOKUP($E311,'[25]Gui chi Quynh'!$C$7:$E$388,3,0)</f>
        <v>A3</v>
      </c>
      <c r="AA311" s="494">
        <f>VLOOKUP(Z311,Sheet1!$B$2:$C$12,2,TRUE)</f>
        <v>8</v>
      </c>
      <c r="AB311" s="494" t="str">
        <f>VLOOKUP($E311,'T5'!$E$9:$AH$337,24,0)</f>
        <v>A4</v>
      </c>
      <c r="AC311" s="494">
        <f>VLOOKUP(AB311,Sheet1!$B$2:$C$12,2,TRUE)</f>
        <v>7</v>
      </c>
      <c r="AD311" s="494"/>
      <c r="AE311" s="494" t="e">
        <f>VLOOKUP(AD311,Sheet1!$B$2:$C$12,2,TRUE)</f>
        <v>#N/A</v>
      </c>
      <c r="AF311" s="592"/>
      <c r="AG311" s="709">
        <f t="shared" si="48"/>
        <v>7.6363636363636367</v>
      </c>
      <c r="AH311" s="709" t="str">
        <f t="shared" si="49"/>
        <v>11A*</v>
      </c>
      <c r="AI311" s="709">
        <f t="shared" si="44"/>
        <v>0</v>
      </c>
      <c r="AJ311" s="683"/>
      <c r="AK311" s="494" t="str">
        <f t="shared" si="45"/>
        <v>Tốt</v>
      </c>
      <c r="AL311" s="494" t="str">
        <f>VLOOKUP($E311,'cac dv gui'!$C$121:$AC$129,25,0)</f>
        <v>Xuất sắc</v>
      </c>
      <c r="AM311" s="494" t="str">
        <f>VLOOKUP($E311,'cac dv gui'!$C$121:$AC$129,26,0)</f>
        <v>Tốt</v>
      </c>
      <c r="AN311" s="675"/>
      <c r="AO311" s="494"/>
      <c r="AP311" s="675"/>
      <c r="AQ311" s="494" t="str">
        <f t="shared" si="46"/>
        <v>Tốt</v>
      </c>
      <c r="AR311" s="675"/>
      <c r="AS311" s="675"/>
      <c r="AT311" s="494"/>
      <c r="AU311" s="684" t="s">
        <v>393</v>
      </c>
    </row>
    <row r="312" spans="1:47" s="684" customFormat="1" ht="16.5" x14ac:dyDescent="0.25">
      <c r="A312" s="512" t="s">
        <v>1552</v>
      </c>
      <c r="B312" s="512">
        <f>COUNTIF($F$5:F128,F312)</f>
        <v>0</v>
      </c>
      <c r="C312" s="513" t="s">
        <v>985</v>
      </c>
      <c r="D312" s="552" t="s">
        <v>195</v>
      </c>
      <c r="E312" s="554" t="s">
        <v>681</v>
      </c>
      <c r="F312" s="687" t="s">
        <v>1612</v>
      </c>
      <c r="G312" s="518" t="s">
        <v>974</v>
      </c>
      <c r="H312" s="494" t="str">
        <f>VLOOKUP(E312,'[16]Gui chi Quynh'!$C$7:$E$387,3,0)</f>
        <v>A4</v>
      </c>
      <c r="I312" s="494">
        <f>VLOOKUP(H312,Sheet1!$B$2:$C$12,2,TRUE)</f>
        <v>7</v>
      </c>
      <c r="J312" s="494" t="str">
        <f>VLOOKUP($E312,'[17]Gui chi Quynh'!$C$7:$E$387,3,0)</f>
        <v>A4</v>
      </c>
      <c r="K312" s="494">
        <f>VLOOKUP(J312,Sheet1!$B$2:$C$12,2,TRUE)</f>
        <v>7</v>
      </c>
      <c r="L312" s="494" t="str">
        <f>VLOOKUP(E312,'[18]Gui chi Quynh'!$C$7:$F$385,3,0)</f>
        <v>A3</v>
      </c>
      <c r="M312" s="494">
        <f>VLOOKUP(L312,Sheet1!$B$2:$C$12,2,TRUE)</f>
        <v>8</v>
      </c>
      <c r="N312" s="494" t="str">
        <f>VLOOKUP(E312,'[19]Gui chi Quynh'!$C$7:$E$391,3,0)</f>
        <v>A4</v>
      </c>
      <c r="O312" s="494">
        <f>VLOOKUP(N312,Sheet1!$B$2:$C$12,2,TRUE)</f>
        <v>7</v>
      </c>
      <c r="P312" s="494" t="str">
        <f>VLOOKUP(E312,'[20]Gui chi Quynh'!$C$7:$E$391,3,0)</f>
        <v>A3</v>
      </c>
      <c r="Q312" s="494">
        <f>VLOOKUP(P312,Sheet1!$B$2:$C$12,2,TRUE)</f>
        <v>8</v>
      </c>
      <c r="R312" s="494" t="str">
        <f>VLOOKUP($E312,'[21]Gui chi Quynh'!$C$7:$E$390,3,0)</f>
        <v>A3</v>
      </c>
      <c r="S312" s="494">
        <f>VLOOKUP(R312,Sheet1!$B$2:$C$12,2,TRUE)</f>
        <v>8</v>
      </c>
      <c r="T312" s="494" t="str">
        <f>VLOOKUP($E312,'[22]Gui chi Quynh'!$C$7:$E$390,3,0)</f>
        <v>A4</v>
      </c>
      <c r="U312" s="494">
        <f>VLOOKUP(T312,Sheet1!$B$2:$C$12,2,TRUE)</f>
        <v>7</v>
      </c>
      <c r="V312" s="494" t="str">
        <f>VLOOKUP($E312,'[23]Gui chi Quynh'!$C$7:$E$389,3,0)</f>
        <v>A4</v>
      </c>
      <c r="W312" s="494">
        <f>VLOOKUP(V312,Sheet1!$B$2:$C$12,2,TRUE)</f>
        <v>7</v>
      </c>
      <c r="X312" s="494" t="str">
        <f>VLOOKUP($E312,'[24]Gui chi Quynh'!$C$7:$E$389,3,0)</f>
        <v>B1</v>
      </c>
      <c r="Y312" s="494">
        <f>VLOOKUP(X312,Sheet1!$B$2:$C$12,2,TRUE)</f>
        <v>6</v>
      </c>
      <c r="Z312" s="494" t="str">
        <f>VLOOKUP($E312,'[25]Gui chi Quynh'!$C$7:$E$388,3,0)</f>
        <v>A4</v>
      </c>
      <c r="AA312" s="494">
        <f>VLOOKUP(Z312,Sheet1!$B$2:$C$12,2,TRUE)</f>
        <v>7</v>
      </c>
      <c r="AB312" s="494" t="str">
        <f>VLOOKUP($E312,'T5'!$E$9:$AH$337,24,0)</f>
        <v>A4</v>
      </c>
      <c r="AC312" s="494">
        <f>VLOOKUP(AB312,Sheet1!$B$2:$C$12,2,TRUE)</f>
        <v>7</v>
      </c>
      <c r="AD312" s="494"/>
      <c r="AE312" s="494" t="e">
        <f>VLOOKUP(AD312,Sheet1!$B$2:$C$12,2,TRUE)</f>
        <v>#N/A</v>
      </c>
      <c r="AF312" s="592"/>
      <c r="AG312" s="709">
        <f t="shared" si="48"/>
        <v>7.1818181818181817</v>
      </c>
      <c r="AH312" s="709" t="str">
        <f>LEFT((COUNTIF($H312:$AC312,"A*")&amp;"A*")&amp;" + "&amp;(COUNTIF($H312:$AC312,"B*")&amp;"B*")&amp;" + "&amp;(COUNTIF($H312:$AC312,"C*")&amp;"C*")&amp;" +  "&amp;(COUNTIF($H312:$AC312,"D")&amp;"D")&amp; " +  "&amp;(COUNTIF($H312:$AC312,"E")&amp;"E"),10)</f>
        <v>10A* + 1B*</v>
      </c>
      <c r="AI312" s="709">
        <f t="shared" si="44"/>
        <v>1</v>
      </c>
      <c r="AJ312" s="683"/>
      <c r="AK312" s="494" t="str">
        <f t="shared" si="45"/>
        <v>Tốt</v>
      </c>
      <c r="AL312" s="494" t="str">
        <f>VLOOKUP($E312,'cac dv gui'!$C$121:$AC$129,25,0)</f>
        <v>Xuất sắc</v>
      </c>
      <c r="AM312" s="494" t="str">
        <f>VLOOKUP($E312,'cac dv gui'!$C$121:$AC$129,26,0)</f>
        <v>Tốt</v>
      </c>
      <c r="AN312" s="675"/>
      <c r="AO312" s="494"/>
      <c r="AP312" s="675"/>
      <c r="AQ312" s="494" t="str">
        <f t="shared" si="46"/>
        <v>Tốt</v>
      </c>
      <c r="AR312" s="675"/>
      <c r="AS312" s="675"/>
      <c r="AT312" s="494"/>
      <c r="AU312" s="684" t="s">
        <v>393</v>
      </c>
    </row>
    <row r="313" spans="1:47" s="684" customFormat="1" ht="16.5" x14ac:dyDescent="0.25">
      <c r="A313" s="512" t="s">
        <v>1553</v>
      </c>
      <c r="B313" s="512">
        <f>COUNTIF($F$5:F130,F313)</f>
        <v>0</v>
      </c>
      <c r="C313" s="513" t="s">
        <v>985</v>
      </c>
      <c r="D313" s="552" t="s">
        <v>194</v>
      </c>
      <c r="E313" s="554" t="s">
        <v>680</v>
      </c>
      <c r="F313" s="687" t="s">
        <v>1612</v>
      </c>
      <c r="G313" s="518" t="s">
        <v>974</v>
      </c>
      <c r="H313" s="494" t="str">
        <f>VLOOKUP(E313,'[16]Gui chi Quynh'!$C$7:$E$387,3,0)</f>
        <v>A4</v>
      </c>
      <c r="I313" s="494">
        <f>VLOOKUP(H313,Sheet1!$B$2:$C$12,2,TRUE)</f>
        <v>7</v>
      </c>
      <c r="J313" s="494" t="str">
        <f>VLOOKUP($E313,'[17]Gui chi Quynh'!$C$7:$E$387,3,0)</f>
        <v>A4</v>
      </c>
      <c r="K313" s="494">
        <f>VLOOKUP(J313,Sheet1!$B$2:$C$12,2,TRUE)</f>
        <v>7</v>
      </c>
      <c r="L313" s="494" t="str">
        <f>VLOOKUP(E313,'[18]Gui chi Quynh'!$C$7:$F$385,3,0)</f>
        <v>A4</v>
      </c>
      <c r="M313" s="494">
        <f>VLOOKUP(L313,Sheet1!$B$2:$C$12,2,TRUE)</f>
        <v>7</v>
      </c>
      <c r="N313" s="494" t="str">
        <f>VLOOKUP(E313,'[19]Gui chi Quynh'!$C$7:$E$391,3,0)</f>
        <v>A4</v>
      </c>
      <c r="O313" s="494">
        <f>VLOOKUP(N313,Sheet1!$B$2:$C$12,2,TRUE)</f>
        <v>7</v>
      </c>
      <c r="P313" s="494" t="str">
        <f>VLOOKUP(E313,'[20]Gui chi Quynh'!$C$7:$E$391,3,0)</f>
        <v>A4</v>
      </c>
      <c r="Q313" s="494">
        <f>VLOOKUP(P313,Sheet1!$B$2:$C$12,2,TRUE)</f>
        <v>7</v>
      </c>
      <c r="R313" s="494" t="str">
        <f>VLOOKUP($E313,'[21]Gui chi Quynh'!$C$7:$E$390,3,0)</f>
        <v>A3</v>
      </c>
      <c r="S313" s="494">
        <f>VLOOKUP(R313,Sheet1!$B$2:$C$12,2,TRUE)</f>
        <v>8</v>
      </c>
      <c r="T313" s="494" t="str">
        <f>VLOOKUP($E313,'[22]Gui chi Quynh'!$C$7:$E$390,3,0)</f>
        <v>A4</v>
      </c>
      <c r="U313" s="494">
        <f>VLOOKUP(T313,Sheet1!$B$2:$C$12,2,TRUE)</f>
        <v>7</v>
      </c>
      <c r="V313" s="494" t="str">
        <f>VLOOKUP($E313,'[23]Gui chi Quynh'!$C$7:$E$389,3,0)</f>
        <v>A4</v>
      </c>
      <c r="W313" s="494">
        <f>VLOOKUP(V313,Sheet1!$B$2:$C$12,2,TRUE)</f>
        <v>7</v>
      </c>
      <c r="X313" s="494" t="str">
        <f>VLOOKUP($E313,'[24]Gui chi Quynh'!$C$7:$E$389,3,0)</f>
        <v>A4</v>
      </c>
      <c r="Y313" s="494">
        <f>VLOOKUP(X313,Sheet1!$B$2:$C$12,2,TRUE)</f>
        <v>7</v>
      </c>
      <c r="Z313" s="494" t="str">
        <f>VLOOKUP($E313,'[25]Gui chi Quynh'!$C$7:$E$388,3,0)</f>
        <v>A4</v>
      </c>
      <c r="AA313" s="494">
        <f>VLOOKUP(Z313,Sheet1!$B$2:$C$12,2,TRUE)</f>
        <v>7</v>
      </c>
      <c r="AB313" s="494" t="str">
        <f>VLOOKUP($E313,'T5'!$E$9:$AH$337,24,0)</f>
        <v>A4</v>
      </c>
      <c r="AC313" s="494">
        <f>VLOOKUP(AB313,Sheet1!$B$2:$C$12,2,TRUE)</f>
        <v>7</v>
      </c>
      <c r="AD313" s="494"/>
      <c r="AE313" s="494" t="e">
        <f>VLOOKUP(AD313,Sheet1!$B$2:$C$12,2,TRUE)</f>
        <v>#N/A</v>
      </c>
      <c r="AF313" s="592"/>
      <c r="AG313" s="709">
        <f t="shared" si="48"/>
        <v>7.0909090909090908</v>
      </c>
      <c r="AH313" s="709" t="str">
        <f>LEFT((COUNTIF($H313:$AC313,"A*")&amp;"A*")&amp;" + "&amp;(COUNTIF($H313:$AC313,"B*")&amp;"B*")&amp;" + "&amp;(COUNTIF($H313:$AC313,"C*")&amp;"C*")&amp;" +  "&amp;(COUNTIF($H313:$AC313,"D")&amp;"D")&amp; " +  "&amp;(COUNTIF($H313:$AC313,"E")&amp;"E"),4)</f>
        <v>11A*</v>
      </c>
      <c r="AI313" s="709">
        <f t="shared" si="44"/>
        <v>0</v>
      </c>
      <c r="AJ313" s="683"/>
      <c r="AK313" s="494" t="str">
        <f t="shared" si="45"/>
        <v>Tốt</v>
      </c>
      <c r="AL313" s="494" t="str">
        <f>VLOOKUP($E313,'cac dv gui'!$C$121:$AC$129,25,0)</f>
        <v>Xuất sắc</v>
      </c>
      <c r="AM313" s="494" t="str">
        <f>VLOOKUP($E313,'cac dv gui'!$C$121:$AC$129,26,0)</f>
        <v>Tốt</v>
      </c>
      <c r="AN313" s="675"/>
      <c r="AO313" s="494"/>
      <c r="AP313" s="675"/>
      <c r="AQ313" s="494" t="str">
        <f t="shared" si="46"/>
        <v>Tốt</v>
      </c>
      <c r="AR313" s="675"/>
      <c r="AS313" s="675"/>
      <c r="AT313" s="494"/>
      <c r="AU313" s="684" t="s">
        <v>393</v>
      </c>
    </row>
    <row r="314" spans="1:47" s="684" customFormat="1" ht="16.5" x14ac:dyDescent="0.25">
      <c r="A314" s="512" t="s">
        <v>1554</v>
      </c>
      <c r="B314" s="512">
        <f>COUNTIF($F$5:F314,F314)</f>
        <v>8</v>
      </c>
      <c r="C314" s="513" t="s">
        <v>984</v>
      </c>
      <c r="D314" s="552" t="s">
        <v>866</v>
      </c>
      <c r="E314" s="554" t="s">
        <v>679</v>
      </c>
      <c r="F314" s="687" t="s">
        <v>1612</v>
      </c>
      <c r="G314" s="518" t="s">
        <v>974</v>
      </c>
      <c r="H314" s="494" t="str">
        <f>VLOOKUP(E314,'[16]Gui chi Quynh'!$C$7:$E$387,3,0)</f>
        <v>A4</v>
      </c>
      <c r="I314" s="494">
        <f>VLOOKUP(H314,Sheet1!$B$2:$C$12,2,TRUE)</f>
        <v>7</v>
      </c>
      <c r="J314" s="494" t="str">
        <f>VLOOKUP($E314,'[17]Gui chi Quynh'!$C$7:$E$387,3,0)</f>
        <v>A4</v>
      </c>
      <c r="K314" s="494">
        <f>VLOOKUP(J314,Sheet1!$B$2:$C$12,2,TRUE)</f>
        <v>7</v>
      </c>
      <c r="L314" s="494" t="str">
        <f>VLOOKUP(E314,'[18]Gui chi Quynh'!$C$7:$F$385,3,0)</f>
        <v>A3</v>
      </c>
      <c r="M314" s="494">
        <f>VLOOKUP(L314,Sheet1!$B$2:$C$12,2,TRUE)</f>
        <v>8</v>
      </c>
      <c r="N314" s="494" t="str">
        <f>VLOOKUP(E314,'[19]Gui chi Quynh'!$C$7:$E$391,3,0)</f>
        <v>A3</v>
      </c>
      <c r="O314" s="494">
        <f>VLOOKUP(N314,Sheet1!$B$2:$C$12,2,TRUE)</f>
        <v>8</v>
      </c>
      <c r="P314" s="494" t="str">
        <f>VLOOKUP(E314,'[20]Gui chi Quynh'!$C$7:$E$391,3,0)</f>
        <v>A4</v>
      </c>
      <c r="Q314" s="494">
        <f>VLOOKUP(P314,Sheet1!$B$2:$C$12,2,TRUE)</f>
        <v>7</v>
      </c>
      <c r="R314" s="494" t="str">
        <f>VLOOKUP($E314,'[21]Gui chi Quynh'!$C$7:$E$390,3,0)</f>
        <v>A3</v>
      </c>
      <c r="S314" s="494">
        <f>VLOOKUP(R314,Sheet1!$B$2:$C$12,2,TRUE)</f>
        <v>8</v>
      </c>
      <c r="T314" s="494" t="str">
        <f>VLOOKUP($E314,'[22]Gui chi Quynh'!$C$7:$E$390,3,0)</f>
        <v>A3</v>
      </c>
      <c r="U314" s="494">
        <f>VLOOKUP(T314,Sheet1!$B$2:$C$12,2,TRUE)</f>
        <v>8</v>
      </c>
      <c r="V314" s="494" t="str">
        <f>VLOOKUP($E314,'[23]Gui chi Quynh'!$C$7:$E$389,3,0)</f>
        <v>A4</v>
      </c>
      <c r="W314" s="494">
        <f>VLOOKUP(V314,Sheet1!$B$2:$C$12,2,TRUE)</f>
        <v>7</v>
      </c>
      <c r="X314" s="494" t="str">
        <f>VLOOKUP($E314,'[24]Gui chi Quynh'!$C$7:$E$389,3,0)</f>
        <v>B2</v>
      </c>
      <c r="Y314" s="494">
        <f>VLOOKUP(X314,Sheet1!$B$2:$C$12,2,TRUE)</f>
        <v>5</v>
      </c>
      <c r="Z314" s="494" t="str">
        <f>VLOOKUP($E314,'[25]Gui chi Quynh'!$C$7:$E$388,3,0)</f>
        <v>A4</v>
      </c>
      <c r="AA314" s="494">
        <f>VLOOKUP(Z314,Sheet1!$B$2:$C$12,2,TRUE)</f>
        <v>7</v>
      </c>
      <c r="AB314" s="494" t="str">
        <f>VLOOKUP($E314,'T5'!$E$9:$AH$337,24,0)</f>
        <v>A3</v>
      </c>
      <c r="AC314" s="494">
        <f>VLOOKUP(AB314,Sheet1!$B$2:$C$12,2,TRUE)</f>
        <v>8</v>
      </c>
      <c r="AD314" s="494"/>
      <c r="AE314" s="494" t="e">
        <f>VLOOKUP(AD314,Sheet1!$B$2:$C$12,2,TRUE)</f>
        <v>#N/A</v>
      </c>
      <c r="AF314" s="592"/>
      <c r="AG314" s="804">
        <f t="shared" si="48"/>
        <v>7.2727272727272725</v>
      </c>
      <c r="AH314" s="709" t="str">
        <f>LEFT((COUNTIF($H314:$AC314,"A*")&amp;"A*")&amp;" + "&amp;(COUNTIF($H314:$AC314,"B*")&amp;"B*")&amp;" + "&amp;(COUNTIF($H314:$AC314,"C*")&amp;"C*")&amp;" +  "&amp;(COUNTIF($H314:$AC314,"D")&amp;"D")&amp; " +  "&amp;(COUNTIF($H314:$AC314,"E")&amp;"E"),10)</f>
        <v>10A* + 1B*</v>
      </c>
      <c r="AI314" s="709">
        <f t="shared" si="44"/>
        <v>1</v>
      </c>
      <c r="AJ314" s="683"/>
      <c r="AK314" s="494" t="str">
        <f t="shared" si="45"/>
        <v>Tốt</v>
      </c>
      <c r="AL314" s="494" t="str">
        <f>VLOOKUP($E314,'cac dv gui'!$C$121:$AC$129,25,0)</f>
        <v>Xuất sắc</v>
      </c>
      <c r="AM314" s="494" t="str">
        <f>VLOOKUP($E314,'cac dv gui'!$C$121:$AC$129,26,0)</f>
        <v>Tốt</v>
      </c>
      <c r="AN314" s="675"/>
      <c r="AO314" s="494"/>
      <c r="AP314" s="675"/>
      <c r="AQ314" s="494" t="str">
        <f t="shared" si="46"/>
        <v>Tốt</v>
      </c>
      <c r="AR314" s="675"/>
      <c r="AS314" s="675"/>
      <c r="AT314" s="494"/>
      <c r="AU314" s="684" t="s">
        <v>393</v>
      </c>
    </row>
    <row r="315" spans="1:47" s="684" customFormat="1" ht="16.5" x14ac:dyDescent="0.25">
      <c r="A315" s="512" t="s">
        <v>1555</v>
      </c>
      <c r="B315" s="512">
        <f>COUNTIF($F$5:F315,F315)</f>
        <v>9</v>
      </c>
      <c r="C315" s="513" t="s">
        <v>984</v>
      </c>
      <c r="D315" s="552" t="s">
        <v>729</v>
      </c>
      <c r="E315" s="554" t="s">
        <v>730</v>
      </c>
      <c r="F315" s="687" t="s">
        <v>1612</v>
      </c>
      <c r="G315" s="518" t="s">
        <v>974</v>
      </c>
      <c r="H315" s="494" t="str">
        <f>VLOOKUP(E315,'[16]Gui chi Quynh'!$C$7:$E$387,3,0)</f>
        <v>A3</v>
      </c>
      <c r="I315" s="494">
        <f>VLOOKUP(H315,Sheet1!$B$2:$C$12,2,TRUE)</f>
        <v>8</v>
      </c>
      <c r="J315" s="494" t="str">
        <f>VLOOKUP($E315,'[17]Gui chi Quynh'!$C$7:$E$387,3,0)</f>
        <v>A4</v>
      </c>
      <c r="K315" s="494">
        <f>VLOOKUP(J315,Sheet1!$B$2:$C$12,2,TRUE)</f>
        <v>7</v>
      </c>
      <c r="L315" s="494" t="str">
        <f>VLOOKUP(E315,'[18]Gui chi Quynh'!$C$7:$F$385,3,0)</f>
        <v>A4</v>
      </c>
      <c r="M315" s="494">
        <f>VLOOKUP(L315,Sheet1!$B$2:$C$12,2,TRUE)</f>
        <v>7</v>
      </c>
      <c r="N315" s="494" t="str">
        <f>VLOOKUP(E315,'[19]Gui chi Quynh'!$C$7:$E$391,3,0)</f>
        <v>A4</v>
      </c>
      <c r="O315" s="494">
        <f>VLOOKUP(N315,Sheet1!$B$2:$C$12,2,TRUE)</f>
        <v>7</v>
      </c>
      <c r="P315" s="494" t="str">
        <f>VLOOKUP(E315,'[20]Gui chi Quynh'!$C$7:$E$391,3,0)</f>
        <v>A4</v>
      </c>
      <c r="Q315" s="494">
        <f>VLOOKUP(P315,Sheet1!$B$2:$C$12,2,TRUE)</f>
        <v>7</v>
      </c>
      <c r="R315" s="494" t="str">
        <f>VLOOKUP($E315,'[21]Gui chi Quynh'!$C$7:$E$390,3,0)</f>
        <v>A4</v>
      </c>
      <c r="S315" s="494">
        <f>VLOOKUP(R315,Sheet1!$B$2:$C$12,2,TRUE)</f>
        <v>7</v>
      </c>
      <c r="T315" s="494" t="str">
        <f>VLOOKUP($E315,'[22]Gui chi Quynh'!$C$7:$E$390,3,0)</f>
        <v>A3</v>
      </c>
      <c r="U315" s="494">
        <f>VLOOKUP(T315,Sheet1!$B$2:$C$12,2,TRUE)</f>
        <v>8</v>
      </c>
      <c r="V315" s="494" t="str">
        <f>VLOOKUP($E315,'[23]Gui chi Quynh'!$C$7:$E$389,3,0)</f>
        <v>A4</v>
      </c>
      <c r="W315" s="494">
        <f>VLOOKUP(V315,Sheet1!$B$2:$C$12,2,TRUE)</f>
        <v>7</v>
      </c>
      <c r="X315" s="494" t="str">
        <f>VLOOKUP($E315,'[24]Gui chi Quynh'!$C$7:$E$389,3,0)</f>
        <v>A3</v>
      </c>
      <c r="Y315" s="494">
        <f>VLOOKUP(X315,Sheet1!$B$2:$C$12,2,TRUE)</f>
        <v>8</v>
      </c>
      <c r="Z315" s="494" t="str">
        <f>VLOOKUP($E315,'[25]Gui chi Quynh'!$C$7:$E$388,3,0)</f>
        <v>A3</v>
      </c>
      <c r="AA315" s="494">
        <f>VLOOKUP(Z315,Sheet1!$B$2:$C$12,2,TRUE)</f>
        <v>8</v>
      </c>
      <c r="AB315" s="494" t="str">
        <f>VLOOKUP($E315,'T5'!$E$9:$AH$337,24,0)</f>
        <v>A3</v>
      </c>
      <c r="AC315" s="494">
        <f>VLOOKUP(AB315,Sheet1!$B$2:$C$12,2,TRUE)</f>
        <v>8</v>
      </c>
      <c r="AD315" s="494"/>
      <c r="AE315" s="494" t="e">
        <f>VLOOKUP(AD315,Sheet1!$B$2:$C$12,2,TRUE)</f>
        <v>#N/A</v>
      </c>
      <c r="AF315" s="592"/>
      <c r="AG315" s="804">
        <f t="shared" si="48"/>
        <v>7.4545454545454541</v>
      </c>
      <c r="AH315" s="709" t="str">
        <f t="shared" ref="AH315:AH323" si="50">LEFT((COUNTIF($H315:$AC315,"A*")&amp;"A*")&amp;" + "&amp;(COUNTIF($H315:$AC315,"B*")&amp;"B*")&amp;" + "&amp;(COUNTIF($H315:$AC315,"C*")&amp;"C*")&amp;" +  "&amp;(COUNTIF($H315:$AC315,"D")&amp;"D")&amp; " +  "&amp;(COUNTIF($H315:$AC315,"E")&amp;"E"),4)</f>
        <v>11A*</v>
      </c>
      <c r="AI315" s="709">
        <f t="shared" si="44"/>
        <v>0</v>
      </c>
      <c r="AJ315" s="683"/>
      <c r="AK315" s="494" t="str">
        <f t="shared" si="45"/>
        <v>Tốt</v>
      </c>
      <c r="AL315" s="494" t="str">
        <f>VLOOKUP($E315,'cac dv gui'!$C$121:$AC$129,25,0)</f>
        <v>Xuất sắc</v>
      </c>
      <c r="AM315" s="494" t="str">
        <f>VLOOKUP($E315,'cac dv gui'!$C$121:$AC$129,26,0)</f>
        <v>Tốt</v>
      </c>
      <c r="AN315" s="675"/>
      <c r="AO315" s="494"/>
      <c r="AP315" s="675"/>
      <c r="AQ315" s="494" t="str">
        <f t="shared" si="46"/>
        <v>Tốt</v>
      </c>
      <c r="AR315" s="675"/>
      <c r="AS315" s="675"/>
      <c r="AT315" s="494"/>
      <c r="AU315" s="684" t="s">
        <v>393</v>
      </c>
    </row>
    <row r="316" spans="1:47" s="684" customFormat="1" ht="16.5" x14ac:dyDescent="0.25">
      <c r="A316" s="512" t="s">
        <v>1556</v>
      </c>
      <c r="B316" s="512">
        <f>COUNTIF($F$5:F316,F316)</f>
        <v>1</v>
      </c>
      <c r="C316" s="513" t="s">
        <v>984</v>
      </c>
      <c r="D316" s="552" t="s">
        <v>399</v>
      </c>
      <c r="E316" s="551" t="s">
        <v>533</v>
      </c>
      <c r="F316" s="494" t="s">
        <v>1605</v>
      </c>
      <c r="G316" s="494" t="s">
        <v>974</v>
      </c>
      <c r="H316" s="494" t="str">
        <f>VLOOKUP(E316,'[16]Gui chi Quynh'!$C$7:$E$387,3,0)</f>
        <v>A3</v>
      </c>
      <c r="I316" s="494">
        <f>VLOOKUP(H316,Sheet1!$B$2:$C$12,2,TRUE)</f>
        <v>8</v>
      </c>
      <c r="J316" s="494" t="str">
        <f>VLOOKUP($E316,'[17]Gui chi Quynh'!$C$7:$E$387,3,0)</f>
        <v>A4</v>
      </c>
      <c r="K316" s="494">
        <f>VLOOKUP(J316,Sheet1!$B$2:$C$12,2,TRUE)</f>
        <v>7</v>
      </c>
      <c r="L316" s="494" t="str">
        <f>VLOOKUP(E316,'[18]Gui chi Quynh'!$C$7:$F$385,3,0)</f>
        <v>A3</v>
      </c>
      <c r="M316" s="494">
        <f>VLOOKUP(L316,Sheet1!$B$2:$C$12,2,TRUE)</f>
        <v>8</v>
      </c>
      <c r="N316" s="494" t="str">
        <f>VLOOKUP(E316,'[19]Gui chi Quynh'!$C$7:$E$391,3,0)</f>
        <v>A3</v>
      </c>
      <c r="O316" s="494">
        <f>VLOOKUP(N316,Sheet1!$B$2:$C$12,2,TRUE)</f>
        <v>8</v>
      </c>
      <c r="P316" s="494" t="str">
        <f>VLOOKUP(E316,'[20]Gui chi Quynh'!$C$7:$E$391,3,0)</f>
        <v>A2</v>
      </c>
      <c r="Q316" s="494">
        <f>VLOOKUP(P316,Sheet1!$B$2:$C$12,2,TRUE)</f>
        <v>9</v>
      </c>
      <c r="R316" s="494" t="str">
        <f>VLOOKUP($E316,'[21]Gui chi Quynh'!$C$7:$E$390,3,0)</f>
        <v>A4</v>
      </c>
      <c r="S316" s="494">
        <f>VLOOKUP(R316,Sheet1!$B$2:$C$12,2,TRUE)</f>
        <v>7</v>
      </c>
      <c r="T316" s="494" t="str">
        <f>VLOOKUP($E316,'[22]Gui chi Quynh'!$C$7:$E$390,3,0)</f>
        <v>A4</v>
      </c>
      <c r="U316" s="494">
        <f>VLOOKUP(T316,Sheet1!$B$2:$C$12,2,TRUE)</f>
        <v>7</v>
      </c>
      <c r="V316" s="494" t="str">
        <f>VLOOKUP($E316,'[23]Gui chi Quynh'!$C$7:$E$389,3,0)</f>
        <v>A2</v>
      </c>
      <c r="W316" s="494">
        <f>VLOOKUP(V316,Sheet1!$B$2:$C$12,2,TRUE)</f>
        <v>9</v>
      </c>
      <c r="X316" s="494" t="str">
        <f>VLOOKUP($E316,'[24]Gui chi Quynh'!$C$7:$E$389,3,0)</f>
        <v>A1</v>
      </c>
      <c r="Y316" s="494">
        <f>VLOOKUP(X316,Sheet1!$B$2:$C$12,2,TRUE)</f>
        <v>10</v>
      </c>
      <c r="Z316" s="494" t="str">
        <f>VLOOKUP($E316,'[25]Gui chi Quynh'!$C$7:$E$388,3,0)</f>
        <v>A2</v>
      </c>
      <c r="AA316" s="494">
        <f>VLOOKUP(Z316,Sheet1!$B$2:$C$12,2,TRUE)</f>
        <v>9</v>
      </c>
      <c r="AB316" s="494" t="str">
        <f>VLOOKUP($E316,'T5'!$E$9:$AH$337,24,0)</f>
        <v>A3</v>
      </c>
      <c r="AC316" s="494">
        <f>VLOOKUP(AB316,Sheet1!$B$2:$C$12,2,TRUE)</f>
        <v>8</v>
      </c>
      <c r="AD316" s="494"/>
      <c r="AE316" s="494" t="e">
        <f>VLOOKUP(AD316,Sheet1!$B$2:$C$12,2,TRUE)</f>
        <v>#N/A</v>
      </c>
      <c r="AF316" s="592" t="str">
        <f>VLOOKUP($E316,'[26]Tong hop ket qua'!$E$19:$M$219,9,0)</f>
        <v>Khá</v>
      </c>
      <c r="AG316" s="709">
        <f>ROUND(AVERAGE($H316:$AC316),1)</f>
        <v>8.1999999999999993</v>
      </c>
      <c r="AH316" s="709" t="str">
        <f t="shared" si="50"/>
        <v>11A*</v>
      </c>
      <c r="AI316" s="709">
        <f t="shared" si="44"/>
        <v>0</v>
      </c>
      <c r="AJ316" s="683"/>
      <c r="AK316" s="494" t="str">
        <f t="shared" si="45"/>
        <v>Xuất sắc</v>
      </c>
      <c r="AL316" s="494" t="str">
        <f>VLOOKUP($E316,'cac dv gui'!$C$290:$AC$301,25,0)</f>
        <v xml:space="preserve">Xuất sắc </v>
      </c>
      <c r="AM316" s="494" t="str">
        <f>VLOOKUP($E316,'cac dv gui'!$C$290:$AC$301,26,0)</f>
        <v xml:space="preserve">Xuất sắc </v>
      </c>
      <c r="AN316" s="675"/>
      <c r="AO316" s="494" t="s">
        <v>1130</v>
      </c>
      <c r="AP316" s="675"/>
      <c r="AQ316" s="494" t="str">
        <f t="shared" si="46"/>
        <v>Xuất sắc</v>
      </c>
      <c r="AR316" s="675"/>
      <c r="AS316" s="675"/>
      <c r="AT316" s="494"/>
      <c r="AU316" s="684" t="s">
        <v>392</v>
      </c>
    </row>
    <row r="317" spans="1:47" s="684" customFormat="1" ht="16.5" x14ac:dyDescent="0.25">
      <c r="A317" s="512" t="s">
        <v>1557</v>
      </c>
      <c r="B317" s="512">
        <f>COUNTIF($F$5:F140,F317)</f>
        <v>0</v>
      </c>
      <c r="C317" s="513" t="s">
        <v>984</v>
      </c>
      <c r="D317" s="552" t="s">
        <v>400</v>
      </c>
      <c r="E317" s="554" t="s">
        <v>534</v>
      </c>
      <c r="F317" s="494" t="s">
        <v>1605</v>
      </c>
      <c r="G317" s="494" t="s">
        <v>974</v>
      </c>
      <c r="H317" s="494" t="str">
        <f>VLOOKUP(E317,'[16]Gui chi Quynh'!$C$7:$E$387,3,0)</f>
        <v>A4</v>
      </c>
      <c r="I317" s="494">
        <f>VLOOKUP(H317,Sheet1!$B$2:$C$12,2,TRUE)</f>
        <v>7</v>
      </c>
      <c r="J317" s="494" t="str">
        <f>VLOOKUP($E317,'[17]Gui chi Quynh'!$C$7:$E$387,3,0)</f>
        <v>A4</v>
      </c>
      <c r="K317" s="494">
        <f>VLOOKUP(J317,Sheet1!$B$2:$C$12,2,TRUE)</f>
        <v>7</v>
      </c>
      <c r="L317" s="494" t="str">
        <f>VLOOKUP(E317,'[18]Gui chi Quynh'!$C$7:$F$385,3,0)</f>
        <v>A4</v>
      </c>
      <c r="M317" s="494">
        <f>VLOOKUP(L317,Sheet1!$B$2:$C$12,2,TRUE)</f>
        <v>7</v>
      </c>
      <c r="N317" s="494" t="str">
        <f>VLOOKUP(E317,'[19]Gui chi Quynh'!$C$7:$E$391,3,0)</f>
        <v>A4</v>
      </c>
      <c r="O317" s="494">
        <f>VLOOKUP(N317,Sheet1!$B$2:$C$12,2,TRUE)</f>
        <v>7</v>
      </c>
      <c r="P317" s="494" t="str">
        <f>VLOOKUP(E317,'[20]Gui chi Quynh'!$C$7:$E$391,3,0)</f>
        <v>A3</v>
      </c>
      <c r="Q317" s="494">
        <f>VLOOKUP(P317,Sheet1!$B$2:$C$12,2,TRUE)</f>
        <v>8</v>
      </c>
      <c r="R317" s="494" t="str">
        <f>VLOOKUP($E317,'[21]Gui chi Quynh'!$C$7:$E$390,3,0)</f>
        <v>A4</v>
      </c>
      <c r="S317" s="494">
        <f>VLOOKUP(R317,Sheet1!$B$2:$C$12,2,TRUE)</f>
        <v>7</v>
      </c>
      <c r="T317" s="494" t="str">
        <f>VLOOKUP($E317,'[22]Gui chi Quynh'!$C$7:$E$390,3,0)</f>
        <v>A4</v>
      </c>
      <c r="U317" s="494">
        <f>VLOOKUP(T317,Sheet1!$B$2:$C$12,2,TRUE)</f>
        <v>7</v>
      </c>
      <c r="V317" s="494" t="str">
        <f>VLOOKUP($E317,'[23]Gui chi Quynh'!$C$7:$E$389,3,0)</f>
        <v>A4</v>
      </c>
      <c r="W317" s="494">
        <f>VLOOKUP(V317,Sheet1!$B$2:$C$12,2,TRUE)</f>
        <v>7</v>
      </c>
      <c r="X317" s="494" t="str">
        <f>VLOOKUP($E317,'[24]Gui chi Quynh'!$C$7:$E$389,3,0)</f>
        <v>A3</v>
      </c>
      <c r="Y317" s="494">
        <f>VLOOKUP(X317,Sheet1!$B$2:$C$12,2,TRUE)</f>
        <v>8</v>
      </c>
      <c r="Z317" s="494" t="str">
        <f>VLOOKUP($E317,'[25]Gui chi Quynh'!$C$7:$E$388,3,0)</f>
        <v>A3</v>
      </c>
      <c r="AA317" s="494">
        <f>VLOOKUP(Z317,Sheet1!$B$2:$C$12,2,TRUE)</f>
        <v>8</v>
      </c>
      <c r="AB317" s="494" t="str">
        <f>VLOOKUP($E317,'T5'!$E$9:$AH$337,24,0)</f>
        <v>A3</v>
      </c>
      <c r="AC317" s="494">
        <f>VLOOKUP(AB317,Sheet1!$B$2:$C$12,2,TRUE)</f>
        <v>8</v>
      </c>
      <c r="AD317" s="494"/>
      <c r="AE317" s="494" t="e">
        <f>VLOOKUP(AD317,Sheet1!$B$2:$C$12,2,TRUE)</f>
        <v>#N/A</v>
      </c>
      <c r="AF317" s="592"/>
      <c r="AG317" s="804">
        <f t="shared" ref="AG317:AG325" si="51">(I317+K317+M317+O317+Q317+S317+U317+W317+Y317+AA317+AC317)/11</f>
        <v>7.3636363636363633</v>
      </c>
      <c r="AH317" s="709" t="str">
        <f t="shared" si="50"/>
        <v>11A*</v>
      </c>
      <c r="AI317" s="709">
        <f t="shared" si="44"/>
        <v>0</v>
      </c>
      <c r="AJ317" s="683"/>
      <c r="AK317" s="494" t="str">
        <f t="shared" si="45"/>
        <v>Tốt</v>
      </c>
      <c r="AL317" s="494" t="str">
        <f>VLOOKUP($E317,'cac dv gui'!$C$290:$AC$301,25,0)</f>
        <v xml:space="preserve">Xuất sắc </v>
      </c>
      <c r="AM317" s="494" t="str">
        <f>VLOOKUP($E317,'cac dv gui'!$C$290:$AC$301,26,0)</f>
        <v>Tốt</v>
      </c>
      <c r="AN317" s="675"/>
      <c r="AO317" s="494"/>
      <c r="AP317" s="675"/>
      <c r="AQ317" s="494" t="str">
        <f t="shared" si="46"/>
        <v>Tốt</v>
      </c>
      <c r="AR317" s="675"/>
      <c r="AS317" s="675"/>
      <c r="AT317" s="494"/>
      <c r="AU317" s="684" t="s">
        <v>392</v>
      </c>
    </row>
    <row r="318" spans="1:47" s="684" customFormat="1" ht="16.5" x14ac:dyDescent="0.25">
      <c r="A318" s="512" t="s">
        <v>1558</v>
      </c>
      <c r="B318" s="512">
        <f>COUNTIF($F$5:F318,F318)</f>
        <v>3</v>
      </c>
      <c r="C318" s="513" t="s">
        <v>984</v>
      </c>
      <c r="D318" s="552" t="s">
        <v>406</v>
      </c>
      <c r="E318" s="551" t="s">
        <v>538</v>
      </c>
      <c r="F318" s="494" t="s">
        <v>1605</v>
      </c>
      <c r="G318" s="494" t="s">
        <v>974</v>
      </c>
      <c r="H318" s="494" t="str">
        <f>VLOOKUP(E318,'[16]Gui chi Quynh'!$C$7:$E$387,3,0)</f>
        <v>A4</v>
      </c>
      <c r="I318" s="494">
        <f>VLOOKUP(H318,Sheet1!$B$2:$C$12,2,TRUE)</f>
        <v>7</v>
      </c>
      <c r="J318" s="494" t="str">
        <f>VLOOKUP($E318,'[17]Gui chi Quynh'!$C$7:$E$387,3,0)</f>
        <v>A4</v>
      </c>
      <c r="K318" s="494">
        <f>VLOOKUP(J318,Sheet1!$B$2:$C$12,2,TRUE)</f>
        <v>7</v>
      </c>
      <c r="L318" s="494" t="str">
        <f>VLOOKUP(E318,'[18]Gui chi Quynh'!$C$7:$F$385,3,0)</f>
        <v>A4</v>
      </c>
      <c r="M318" s="494">
        <f>VLOOKUP(L318,Sheet1!$B$2:$C$12,2,TRUE)</f>
        <v>7</v>
      </c>
      <c r="N318" s="494" t="str">
        <f>VLOOKUP(E318,'[19]Gui chi Quynh'!$C$7:$E$391,3,0)</f>
        <v>A3</v>
      </c>
      <c r="O318" s="494">
        <f>VLOOKUP(N318,Sheet1!$B$2:$C$12,2,TRUE)</f>
        <v>8</v>
      </c>
      <c r="P318" s="494" t="str">
        <f>VLOOKUP(E318,'[20]Gui chi Quynh'!$C$7:$E$391,3,0)</f>
        <v>A3</v>
      </c>
      <c r="Q318" s="494">
        <f>VLOOKUP(P318,Sheet1!$B$2:$C$12,2,TRUE)</f>
        <v>8</v>
      </c>
      <c r="R318" s="494" t="str">
        <f>VLOOKUP($E318,'[21]Gui chi Quynh'!$C$7:$E$390,3,0)</f>
        <v>A4</v>
      </c>
      <c r="S318" s="494">
        <f>VLOOKUP(R318,Sheet1!$B$2:$C$12,2,TRUE)</f>
        <v>7</v>
      </c>
      <c r="T318" s="494" t="str">
        <f>VLOOKUP($E318,'[22]Gui chi Quynh'!$C$7:$E$390,3,0)</f>
        <v>A4</v>
      </c>
      <c r="U318" s="494">
        <f>VLOOKUP(T318,Sheet1!$B$2:$C$12,2,TRUE)</f>
        <v>7</v>
      </c>
      <c r="V318" s="494" t="str">
        <f>VLOOKUP($E318,'[23]Gui chi Quynh'!$C$7:$E$389,3,0)</f>
        <v>A4</v>
      </c>
      <c r="W318" s="494">
        <f>VLOOKUP(V318,Sheet1!$B$2:$C$12,2,TRUE)</f>
        <v>7</v>
      </c>
      <c r="X318" s="494" t="str">
        <f>VLOOKUP($E318,'[24]Gui chi Quynh'!$C$7:$E$389,3,0)</f>
        <v>A4</v>
      </c>
      <c r="Y318" s="494">
        <f>VLOOKUP(X318,Sheet1!$B$2:$C$12,2,TRUE)</f>
        <v>7</v>
      </c>
      <c r="Z318" s="494" t="str">
        <f>VLOOKUP($E318,'[25]Gui chi Quynh'!$C$7:$E$388,3,0)</f>
        <v>A4</v>
      </c>
      <c r="AA318" s="494">
        <f>VLOOKUP(Z318,Sheet1!$B$2:$C$12,2,TRUE)</f>
        <v>7</v>
      </c>
      <c r="AB318" s="494" t="str">
        <f>VLOOKUP($E318,'T5'!$E$9:$AH$337,24,0)</f>
        <v>A3</v>
      </c>
      <c r="AC318" s="494">
        <f>VLOOKUP(AB318,Sheet1!$B$2:$C$12,2,TRUE)</f>
        <v>8</v>
      </c>
      <c r="AD318" s="494"/>
      <c r="AE318" s="494" t="e">
        <f>VLOOKUP(AD318,Sheet1!$B$2:$C$12,2,TRUE)</f>
        <v>#N/A</v>
      </c>
      <c r="AF318" s="592"/>
      <c r="AG318" s="709">
        <f t="shared" si="51"/>
        <v>7.2727272727272725</v>
      </c>
      <c r="AH318" s="709" t="str">
        <f t="shared" si="50"/>
        <v>11A*</v>
      </c>
      <c r="AI318" s="709">
        <f t="shared" si="44"/>
        <v>0</v>
      </c>
      <c r="AJ318" s="683"/>
      <c r="AK318" s="494" t="str">
        <f t="shared" si="45"/>
        <v>Tốt</v>
      </c>
      <c r="AL318" s="494" t="str">
        <f>VLOOKUP($E318,'cac dv gui'!$C$290:$AC$301,25,0)</f>
        <v>Tốt</v>
      </c>
      <c r="AM318" s="494" t="str">
        <f>VLOOKUP($E318,'cac dv gui'!$C$290:$AC$301,26,0)</f>
        <v>Tốt</v>
      </c>
      <c r="AN318" s="675"/>
      <c r="AO318" s="494"/>
      <c r="AP318" s="675"/>
      <c r="AQ318" s="494" t="str">
        <f t="shared" si="46"/>
        <v>Tốt</v>
      </c>
      <c r="AR318" s="675"/>
      <c r="AS318" s="675"/>
      <c r="AT318" s="494"/>
      <c r="AU318" s="684" t="s">
        <v>392</v>
      </c>
    </row>
    <row r="319" spans="1:47" s="684" customFormat="1" ht="16.5" x14ac:dyDescent="0.25">
      <c r="A319" s="512" t="s">
        <v>1559</v>
      </c>
      <c r="B319" s="512">
        <f>COUNTIF($F$5:F320,F319)</f>
        <v>5</v>
      </c>
      <c r="C319" s="513" t="s">
        <v>984</v>
      </c>
      <c r="D319" s="552" t="s">
        <v>405</v>
      </c>
      <c r="E319" s="551" t="s">
        <v>539</v>
      </c>
      <c r="F319" s="494" t="s">
        <v>1605</v>
      </c>
      <c r="G319" s="494" t="s">
        <v>974</v>
      </c>
      <c r="H319" s="494" t="str">
        <f>VLOOKUP(E319,'[16]Gui chi Quynh'!$C$7:$E$387,3,0)</f>
        <v>A4</v>
      </c>
      <c r="I319" s="494">
        <f>VLOOKUP(H319,Sheet1!$B$2:$C$12,2,TRUE)</f>
        <v>7</v>
      </c>
      <c r="J319" s="494" t="str">
        <f>VLOOKUP($E319,'[17]Gui chi Quynh'!$C$7:$E$387,3,0)</f>
        <v>A4</v>
      </c>
      <c r="K319" s="494">
        <f>VLOOKUP(J319,Sheet1!$B$2:$C$12,2,TRUE)</f>
        <v>7</v>
      </c>
      <c r="L319" s="494" t="str">
        <f>VLOOKUP(E319,'[18]Gui chi Quynh'!$C$7:$F$385,3,0)</f>
        <v>A4</v>
      </c>
      <c r="M319" s="494">
        <f>VLOOKUP(L319,Sheet1!$B$2:$C$12,2,TRUE)</f>
        <v>7</v>
      </c>
      <c r="N319" s="494" t="str">
        <f>VLOOKUP(E319,'[19]Gui chi Quynh'!$C$7:$E$391,3,0)</f>
        <v>A4</v>
      </c>
      <c r="O319" s="494">
        <f>VLOOKUP(N319,Sheet1!$B$2:$C$12,2,TRUE)</f>
        <v>7</v>
      </c>
      <c r="P319" s="494" t="str">
        <f>VLOOKUP(E319,'[20]Gui chi Quynh'!$C$7:$E$391,3,0)</f>
        <v>A4</v>
      </c>
      <c r="Q319" s="494">
        <f>VLOOKUP(P319,Sheet1!$B$2:$C$12,2,TRUE)</f>
        <v>7</v>
      </c>
      <c r="R319" s="494" t="str">
        <f>VLOOKUP($E319,'[21]Gui chi Quynh'!$C$7:$E$390,3,0)</f>
        <v>A4</v>
      </c>
      <c r="S319" s="494">
        <f>VLOOKUP(R319,Sheet1!$B$2:$C$12,2,TRUE)</f>
        <v>7</v>
      </c>
      <c r="T319" s="494" t="str">
        <f>VLOOKUP($E319,'[22]Gui chi Quynh'!$C$7:$E$390,3,0)</f>
        <v>A4</v>
      </c>
      <c r="U319" s="494">
        <f>VLOOKUP(T319,Sheet1!$B$2:$C$12,2,TRUE)</f>
        <v>7</v>
      </c>
      <c r="V319" s="494" t="str">
        <f>VLOOKUP($E319,'[23]Gui chi Quynh'!$C$7:$E$389,3,0)</f>
        <v>A4</v>
      </c>
      <c r="W319" s="494">
        <f>VLOOKUP(V319,Sheet1!$B$2:$C$12,2,TRUE)</f>
        <v>7</v>
      </c>
      <c r="X319" s="494" t="str">
        <f>VLOOKUP($E319,'[24]Gui chi Quynh'!$C$7:$E$389,3,0)</f>
        <v>A4</v>
      </c>
      <c r="Y319" s="494">
        <f>VLOOKUP(X319,Sheet1!$B$2:$C$12,2,TRUE)</f>
        <v>7</v>
      </c>
      <c r="Z319" s="494" t="str">
        <f>VLOOKUP($E319,'[25]Gui chi Quynh'!$C$7:$E$388,3,0)</f>
        <v>A3</v>
      </c>
      <c r="AA319" s="494">
        <f>VLOOKUP(Z319,Sheet1!$B$2:$C$12,2,TRUE)</f>
        <v>8</v>
      </c>
      <c r="AB319" s="494" t="str">
        <f>VLOOKUP($E319,'T5'!$E$9:$AH$337,24,0)</f>
        <v>A4</v>
      </c>
      <c r="AC319" s="494">
        <f>VLOOKUP(AB319,Sheet1!$B$2:$C$12,2,TRUE)</f>
        <v>7</v>
      </c>
      <c r="AD319" s="494"/>
      <c r="AE319" s="494" t="e">
        <f>VLOOKUP(AD319,Sheet1!$B$2:$C$12,2,TRUE)</f>
        <v>#N/A</v>
      </c>
      <c r="AF319" s="592"/>
      <c r="AG319" s="804">
        <f t="shared" si="51"/>
        <v>7.0909090909090908</v>
      </c>
      <c r="AH319" s="709" t="str">
        <f t="shared" si="50"/>
        <v>11A*</v>
      </c>
      <c r="AI319" s="709">
        <f t="shared" si="44"/>
        <v>0</v>
      </c>
      <c r="AJ319" s="683"/>
      <c r="AK319" s="494" t="str">
        <f t="shared" si="45"/>
        <v>Tốt</v>
      </c>
      <c r="AL319" s="494" t="str">
        <f>VLOOKUP($E319,'cac dv gui'!$C$290:$AC$301,25,0)</f>
        <v xml:space="preserve">Xuất sắc </v>
      </c>
      <c r="AM319" s="494" t="str">
        <f>VLOOKUP($E319,'cac dv gui'!$C$290:$AC$301,26,0)</f>
        <v>Tốt</v>
      </c>
      <c r="AN319" s="675"/>
      <c r="AO319" s="494"/>
      <c r="AP319" s="675"/>
      <c r="AQ319" s="494" t="str">
        <f t="shared" si="46"/>
        <v>Tốt</v>
      </c>
      <c r="AR319" s="675"/>
      <c r="AS319" s="675"/>
      <c r="AT319" s="494"/>
      <c r="AU319" s="684" t="s">
        <v>392</v>
      </c>
    </row>
    <row r="320" spans="1:47" s="684" customFormat="1" ht="16.5" x14ac:dyDescent="0.25">
      <c r="A320" s="512" t="s">
        <v>1560</v>
      </c>
      <c r="B320" s="512">
        <f>COUNTIF($F$5:F320,F320)</f>
        <v>5</v>
      </c>
      <c r="C320" s="513" t="s">
        <v>984</v>
      </c>
      <c r="D320" s="552" t="s">
        <v>341</v>
      </c>
      <c r="E320" s="551" t="s">
        <v>537</v>
      </c>
      <c r="F320" s="494" t="s">
        <v>1605</v>
      </c>
      <c r="G320" s="494" t="s">
        <v>974</v>
      </c>
      <c r="H320" s="494" t="str">
        <f>VLOOKUP(E320,'[16]Gui chi Quynh'!$C$7:$E$387,3,0)</f>
        <v>A4</v>
      </c>
      <c r="I320" s="494">
        <f>VLOOKUP(H320,Sheet1!$B$2:$C$12,2,TRUE)</f>
        <v>7</v>
      </c>
      <c r="J320" s="494" t="str">
        <f>VLOOKUP($E320,'[17]Gui chi Quynh'!$C$7:$E$387,3,0)</f>
        <v>A4</v>
      </c>
      <c r="K320" s="494">
        <f>VLOOKUP(J320,Sheet1!$B$2:$C$12,2,TRUE)</f>
        <v>7</v>
      </c>
      <c r="L320" s="494" t="str">
        <f>VLOOKUP(E320,'[18]Gui chi Quynh'!$C$7:$F$385,3,0)</f>
        <v>A3</v>
      </c>
      <c r="M320" s="494">
        <f>VLOOKUP(L320,Sheet1!$B$2:$C$12,2,TRUE)</f>
        <v>8</v>
      </c>
      <c r="N320" s="494" t="str">
        <f>VLOOKUP(E320,'[19]Gui chi Quynh'!$C$7:$E$391,3,0)</f>
        <v>A3</v>
      </c>
      <c r="O320" s="494">
        <f>VLOOKUP(N320,Sheet1!$B$2:$C$12,2,TRUE)</f>
        <v>8</v>
      </c>
      <c r="P320" s="494" t="str">
        <f>VLOOKUP(E320,'[20]Gui chi Quynh'!$C$7:$E$391,3,0)</f>
        <v>A3</v>
      </c>
      <c r="Q320" s="494">
        <f>VLOOKUP(P320,Sheet1!$B$2:$C$12,2,TRUE)</f>
        <v>8</v>
      </c>
      <c r="R320" s="494" t="str">
        <f>VLOOKUP($E320,'[21]Gui chi Quynh'!$C$7:$E$390,3,0)</f>
        <v>A4</v>
      </c>
      <c r="S320" s="494">
        <f>VLOOKUP(R320,Sheet1!$B$2:$C$12,2,TRUE)</f>
        <v>7</v>
      </c>
      <c r="T320" s="494" t="str">
        <f>VLOOKUP($E320,'[22]Gui chi Quynh'!$C$7:$E$390,3,0)</f>
        <v>A4</v>
      </c>
      <c r="U320" s="494">
        <f>VLOOKUP(T320,Sheet1!$B$2:$C$12,2,TRUE)</f>
        <v>7</v>
      </c>
      <c r="V320" s="494" t="str">
        <f>VLOOKUP($E320,'[23]Gui chi Quynh'!$C$7:$E$389,3,0)</f>
        <v>A4</v>
      </c>
      <c r="W320" s="494">
        <f>VLOOKUP(V320,Sheet1!$B$2:$C$12,2,TRUE)</f>
        <v>7</v>
      </c>
      <c r="X320" s="494" t="str">
        <f>VLOOKUP($E320,'[24]Gui chi Quynh'!$C$7:$E$389,3,0)</f>
        <v>A4</v>
      </c>
      <c r="Y320" s="494">
        <f>VLOOKUP(X320,Sheet1!$B$2:$C$12,2,TRUE)</f>
        <v>7</v>
      </c>
      <c r="Z320" s="494" t="str">
        <f>VLOOKUP($E320,'[25]Gui chi Quynh'!$C$7:$E$388,3,0)</f>
        <v>A4</v>
      </c>
      <c r="AA320" s="494">
        <f>VLOOKUP(Z320,Sheet1!$B$2:$C$12,2,TRUE)</f>
        <v>7</v>
      </c>
      <c r="AB320" s="494" t="str">
        <f>VLOOKUP($E320,'T5'!$E$9:$AH$337,24,0)</f>
        <v>A4</v>
      </c>
      <c r="AC320" s="494">
        <f>VLOOKUP(AB320,Sheet1!$B$2:$C$12,2,TRUE)</f>
        <v>7</v>
      </c>
      <c r="AD320" s="494"/>
      <c r="AE320" s="494" t="e">
        <f>VLOOKUP(AD320,Sheet1!$B$2:$C$12,2,TRUE)</f>
        <v>#N/A</v>
      </c>
      <c r="AF320" s="592"/>
      <c r="AG320" s="709">
        <f t="shared" si="51"/>
        <v>7.2727272727272725</v>
      </c>
      <c r="AH320" s="709" t="str">
        <f t="shared" si="50"/>
        <v>11A*</v>
      </c>
      <c r="AI320" s="709">
        <f t="shared" si="44"/>
        <v>0</v>
      </c>
      <c r="AJ320" s="683"/>
      <c r="AK320" s="494" t="str">
        <f t="shared" si="45"/>
        <v>Tốt</v>
      </c>
      <c r="AL320" s="494" t="str">
        <f>VLOOKUP($E320,'cac dv gui'!$C$290:$AC$301,25,0)</f>
        <v>Tốt</v>
      </c>
      <c r="AM320" s="494" t="str">
        <f>VLOOKUP($E320,'cac dv gui'!$C$290:$AC$301,26,0)</f>
        <v>Tốt</v>
      </c>
      <c r="AN320" s="675"/>
      <c r="AO320" s="494"/>
      <c r="AP320" s="675"/>
      <c r="AQ320" s="494" t="str">
        <f t="shared" si="46"/>
        <v>Tốt</v>
      </c>
      <c r="AR320" s="675"/>
      <c r="AS320" s="675"/>
      <c r="AT320" s="494"/>
      <c r="AU320" s="684" t="s">
        <v>393</v>
      </c>
    </row>
    <row r="321" spans="1:47" s="684" customFormat="1" ht="16.5" x14ac:dyDescent="0.25">
      <c r="A321" s="512" t="s">
        <v>1561</v>
      </c>
      <c r="B321" s="512">
        <f>COUNTIF($F$5:F323,F321)</f>
        <v>8</v>
      </c>
      <c r="C321" s="513" t="s">
        <v>984</v>
      </c>
      <c r="D321" s="552" t="s">
        <v>404</v>
      </c>
      <c r="E321" s="551" t="s">
        <v>536</v>
      </c>
      <c r="F321" s="494" t="s">
        <v>1605</v>
      </c>
      <c r="G321" s="494" t="s">
        <v>974</v>
      </c>
      <c r="H321" s="494" t="str">
        <f>VLOOKUP(E321,'[16]Gui chi Quynh'!$C$7:$E$387,3,0)</f>
        <v>A3</v>
      </c>
      <c r="I321" s="494">
        <f>VLOOKUP(H321,Sheet1!$B$2:$C$12,2,TRUE)</f>
        <v>8</v>
      </c>
      <c r="J321" s="494" t="str">
        <f>VLOOKUP($E321,'[17]Gui chi Quynh'!$C$7:$E$387,3,0)</f>
        <v>A4</v>
      </c>
      <c r="K321" s="494">
        <f>VLOOKUP(J321,Sheet1!$B$2:$C$12,2,TRUE)</f>
        <v>7</v>
      </c>
      <c r="L321" s="494" t="str">
        <f>VLOOKUP(E321,'[18]Gui chi Quynh'!$C$7:$F$385,3,0)</f>
        <v>A4</v>
      </c>
      <c r="M321" s="494">
        <f>VLOOKUP(L321,Sheet1!$B$2:$C$12,2,TRUE)</f>
        <v>7</v>
      </c>
      <c r="N321" s="494" t="str">
        <f>VLOOKUP(E321,'[19]Gui chi Quynh'!$C$7:$E$391,3,0)</f>
        <v>A4</v>
      </c>
      <c r="O321" s="494">
        <f>VLOOKUP(N321,Sheet1!$B$2:$C$12,2,TRUE)</f>
        <v>7</v>
      </c>
      <c r="P321" s="494" t="str">
        <f>VLOOKUP(E321,'[20]Gui chi Quynh'!$C$7:$E$391,3,0)</f>
        <v>A4</v>
      </c>
      <c r="Q321" s="494">
        <f>VLOOKUP(P321,Sheet1!$B$2:$C$12,2,TRUE)</f>
        <v>7</v>
      </c>
      <c r="R321" s="494" t="str">
        <f>VLOOKUP($E321,'[21]Gui chi Quynh'!$C$7:$E$390,3,0)</f>
        <v>A4</v>
      </c>
      <c r="S321" s="494">
        <f>VLOOKUP(R321,Sheet1!$B$2:$C$12,2,TRUE)</f>
        <v>7</v>
      </c>
      <c r="T321" s="494" t="str">
        <f>VLOOKUP($E321,'[22]Gui chi Quynh'!$C$7:$E$390,3,0)</f>
        <v>A4</v>
      </c>
      <c r="U321" s="494">
        <f>VLOOKUP(T321,Sheet1!$B$2:$C$12,2,TRUE)</f>
        <v>7</v>
      </c>
      <c r="V321" s="494" t="str">
        <f>VLOOKUP($E321,'[23]Gui chi Quynh'!$C$7:$E$389,3,0)</f>
        <v>A4</v>
      </c>
      <c r="W321" s="494">
        <f>VLOOKUP(V321,Sheet1!$B$2:$C$12,2,TRUE)</f>
        <v>7</v>
      </c>
      <c r="X321" s="494" t="str">
        <f>VLOOKUP($E321,'[24]Gui chi Quynh'!$C$7:$E$389,3,0)</f>
        <v>A4</v>
      </c>
      <c r="Y321" s="494">
        <f>VLOOKUP(X321,Sheet1!$B$2:$C$12,2,TRUE)</f>
        <v>7</v>
      </c>
      <c r="Z321" s="494" t="str">
        <f>VLOOKUP($E321,'[25]Gui chi Quynh'!$C$7:$E$388,3,0)</f>
        <v>A3</v>
      </c>
      <c r="AA321" s="494">
        <f>VLOOKUP(Z321,Sheet1!$B$2:$C$12,2,TRUE)</f>
        <v>8</v>
      </c>
      <c r="AB321" s="494" t="str">
        <f>VLOOKUP($E321,'T5'!$E$9:$AH$337,24,0)</f>
        <v>A4</v>
      </c>
      <c r="AC321" s="494">
        <f>VLOOKUP(AB321,Sheet1!$B$2:$C$12,2,TRUE)</f>
        <v>7</v>
      </c>
      <c r="AD321" s="494"/>
      <c r="AE321" s="494" t="e">
        <f>VLOOKUP(AD321,Sheet1!$B$2:$C$12,2,TRUE)</f>
        <v>#N/A</v>
      </c>
      <c r="AF321" s="592"/>
      <c r="AG321" s="804">
        <f t="shared" si="51"/>
        <v>7.1818181818181817</v>
      </c>
      <c r="AH321" s="709" t="str">
        <f t="shared" si="50"/>
        <v>11A*</v>
      </c>
      <c r="AI321" s="709">
        <f t="shared" si="44"/>
        <v>0</v>
      </c>
      <c r="AJ321" s="683"/>
      <c r="AK321" s="494" t="str">
        <f t="shared" si="45"/>
        <v>Tốt</v>
      </c>
      <c r="AL321" s="494" t="str">
        <f>VLOOKUP($E321,'cac dv gui'!$C$290:$AC$301,25,0)</f>
        <v>Tốt</v>
      </c>
      <c r="AM321" s="494" t="str">
        <f>VLOOKUP($E321,'cac dv gui'!$C$290:$AC$301,26,0)</f>
        <v>Tốt</v>
      </c>
      <c r="AN321" s="675"/>
      <c r="AO321" s="494"/>
      <c r="AP321" s="675"/>
      <c r="AQ321" s="494" t="str">
        <f t="shared" si="46"/>
        <v>Tốt</v>
      </c>
      <c r="AR321" s="675"/>
      <c r="AS321" s="675"/>
      <c r="AT321" s="494"/>
      <c r="AU321" s="684" t="s">
        <v>392</v>
      </c>
    </row>
    <row r="322" spans="1:47" s="684" customFormat="1" ht="16.5" x14ac:dyDescent="0.25">
      <c r="A322" s="512" t="s">
        <v>1562</v>
      </c>
      <c r="B322" s="512">
        <f>COUNTIF($F$5:F322,F322)</f>
        <v>7</v>
      </c>
      <c r="C322" s="513" t="s">
        <v>984</v>
      </c>
      <c r="D322" s="552" t="s">
        <v>401</v>
      </c>
      <c r="E322" s="551" t="s">
        <v>535</v>
      </c>
      <c r="F322" s="494" t="s">
        <v>1605</v>
      </c>
      <c r="G322" s="494" t="s">
        <v>974</v>
      </c>
      <c r="H322" s="494" t="str">
        <f>VLOOKUP(E322,'[16]Gui chi Quynh'!$C$7:$E$387,3,0)</f>
        <v>A4</v>
      </c>
      <c r="I322" s="494">
        <f>VLOOKUP(H322,Sheet1!$B$2:$C$12,2,TRUE)</f>
        <v>7</v>
      </c>
      <c r="J322" s="494" t="str">
        <f>VLOOKUP($E322,'[17]Gui chi Quynh'!$C$7:$E$387,3,0)</f>
        <v>A4</v>
      </c>
      <c r="K322" s="494">
        <f>VLOOKUP(J322,Sheet1!$B$2:$C$12,2,TRUE)</f>
        <v>7</v>
      </c>
      <c r="L322" s="494" t="str">
        <f>VLOOKUP(E322,'[18]Gui chi Quynh'!$C$7:$F$385,3,0)</f>
        <v>A3</v>
      </c>
      <c r="M322" s="494">
        <f>VLOOKUP(L322,Sheet1!$B$2:$C$12,2,TRUE)</f>
        <v>8</v>
      </c>
      <c r="N322" s="494" t="str">
        <f>VLOOKUP(E322,'[19]Gui chi Quynh'!$C$7:$E$391,3,0)</f>
        <v>A4</v>
      </c>
      <c r="O322" s="494">
        <f>VLOOKUP(N322,Sheet1!$B$2:$C$12,2,TRUE)</f>
        <v>7</v>
      </c>
      <c r="P322" s="494" t="str">
        <f>VLOOKUP(E322,'[20]Gui chi Quynh'!$C$7:$E$391,3,0)</f>
        <v>A4</v>
      </c>
      <c r="Q322" s="494">
        <f>VLOOKUP(P322,Sheet1!$B$2:$C$12,2,TRUE)</f>
        <v>7</v>
      </c>
      <c r="R322" s="494" t="str">
        <f>VLOOKUP($E322,'[21]Gui chi Quynh'!$C$7:$E$390,3,0)</f>
        <v>A4</v>
      </c>
      <c r="S322" s="494">
        <f>VLOOKUP(R322,Sheet1!$B$2:$C$12,2,TRUE)</f>
        <v>7</v>
      </c>
      <c r="T322" s="494" t="str">
        <f>VLOOKUP($E322,'[22]Gui chi Quynh'!$C$7:$E$390,3,0)</f>
        <v>A4</v>
      </c>
      <c r="U322" s="494">
        <f>VLOOKUP(T322,Sheet1!$B$2:$C$12,2,TRUE)</f>
        <v>7</v>
      </c>
      <c r="V322" s="494" t="str">
        <f>VLOOKUP($E322,'[23]Gui chi Quynh'!$C$7:$E$389,3,0)</f>
        <v>A4</v>
      </c>
      <c r="W322" s="494">
        <f>VLOOKUP(V322,Sheet1!$B$2:$C$12,2,TRUE)</f>
        <v>7</v>
      </c>
      <c r="X322" s="494" t="str">
        <f>VLOOKUP($E322,'[24]Gui chi Quynh'!$C$7:$E$389,3,0)</f>
        <v>A4</v>
      </c>
      <c r="Y322" s="494">
        <f>VLOOKUP(X322,Sheet1!$B$2:$C$12,2,TRUE)</f>
        <v>7</v>
      </c>
      <c r="Z322" s="494" t="str">
        <f>VLOOKUP($E322,'[25]Gui chi Quynh'!$C$7:$E$388,3,0)</f>
        <v>A3</v>
      </c>
      <c r="AA322" s="494">
        <f>VLOOKUP(Z322,Sheet1!$B$2:$C$12,2,TRUE)</f>
        <v>8</v>
      </c>
      <c r="AB322" s="494" t="str">
        <f>VLOOKUP($E322,'T5'!$E$9:$AH$337,24,0)</f>
        <v>A3</v>
      </c>
      <c r="AC322" s="494">
        <f>VLOOKUP(AB322,Sheet1!$B$2:$C$12,2,TRUE)</f>
        <v>8</v>
      </c>
      <c r="AD322" s="494"/>
      <c r="AE322" s="494" t="e">
        <f>VLOOKUP(AD322,Sheet1!$B$2:$C$12,2,TRUE)</f>
        <v>#N/A</v>
      </c>
      <c r="AF322" s="592"/>
      <c r="AG322" s="709">
        <f t="shared" si="51"/>
        <v>7.2727272727272725</v>
      </c>
      <c r="AH322" s="709" t="str">
        <f t="shared" si="50"/>
        <v>11A*</v>
      </c>
      <c r="AI322" s="709">
        <f t="shared" si="44"/>
        <v>0</v>
      </c>
      <c r="AJ322" s="683"/>
      <c r="AK322" s="494" t="str">
        <f t="shared" si="45"/>
        <v>Tốt</v>
      </c>
      <c r="AL322" s="494" t="str">
        <f>VLOOKUP($E322,'cac dv gui'!$C$290:$AC$301,25,0)</f>
        <v>Tốt</v>
      </c>
      <c r="AM322" s="494" t="str">
        <f>VLOOKUP($E322,'cac dv gui'!$C$290:$AC$301,26,0)</f>
        <v>Tốt</v>
      </c>
      <c r="AN322" s="675"/>
      <c r="AO322" s="494"/>
      <c r="AP322" s="675"/>
      <c r="AQ322" s="494" t="str">
        <f t="shared" si="46"/>
        <v>Tốt</v>
      </c>
      <c r="AR322" s="675"/>
      <c r="AS322" s="675"/>
      <c r="AT322" s="494"/>
      <c r="AU322" s="684" t="s">
        <v>392</v>
      </c>
    </row>
    <row r="323" spans="1:47" s="684" customFormat="1" ht="16.5" x14ac:dyDescent="0.25">
      <c r="A323" s="512" t="s">
        <v>1563</v>
      </c>
      <c r="B323" s="512">
        <f>COUNTIF($F$5:F323,F323)</f>
        <v>8</v>
      </c>
      <c r="C323" s="513" t="s">
        <v>984</v>
      </c>
      <c r="D323" s="552" t="s">
        <v>402</v>
      </c>
      <c r="E323" s="551" t="s">
        <v>529</v>
      </c>
      <c r="F323" s="494" t="s">
        <v>1605</v>
      </c>
      <c r="G323" s="494" t="s">
        <v>974</v>
      </c>
      <c r="H323" s="494" t="str">
        <f>VLOOKUP(E323,'[16]Gui chi Quynh'!$C$7:$E$387,3,0)</f>
        <v>A3</v>
      </c>
      <c r="I323" s="494">
        <f>VLOOKUP(H323,Sheet1!$B$2:$C$12,2,TRUE)</f>
        <v>8</v>
      </c>
      <c r="J323" s="494" t="str">
        <f>VLOOKUP($E323,'[17]Gui chi Quynh'!$C$7:$E$387,3,0)</f>
        <v>A4</v>
      </c>
      <c r="K323" s="494">
        <f>VLOOKUP(J323,Sheet1!$B$2:$C$12,2,TRUE)</f>
        <v>7</v>
      </c>
      <c r="L323" s="494" t="str">
        <f>VLOOKUP(E323,'[18]Gui chi Quynh'!$C$7:$F$385,3,0)</f>
        <v>A4</v>
      </c>
      <c r="M323" s="494">
        <f>VLOOKUP(L323,Sheet1!$B$2:$C$12,2,TRUE)</f>
        <v>7</v>
      </c>
      <c r="N323" s="494" t="str">
        <f>VLOOKUP(E323,'[19]Gui chi Quynh'!$C$7:$E$391,3,0)</f>
        <v>A4</v>
      </c>
      <c r="O323" s="494">
        <f>VLOOKUP(N323,Sheet1!$B$2:$C$12,2,TRUE)</f>
        <v>7</v>
      </c>
      <c r="P323" s="494" t="str">
        <f>VLOOKUP(E323,'[20]Gui chi Quynh'!$C$7:$E$391,3,0)</f>
        <v>A3</v>
      </c>
      <c r="Q323" s="494">
        <f>VLOOKUP(P323,Sheet1!$B$2:$C$12,2,TRUE)</f>
        <v>8</v>
      </c>
      <c r="R323" s="494" t="str">
        <f>VLOOKUP($E323,'[21]Gui chi Quynh'!$C$7:$E$390,3,0)</f>
        <v>A4</v>
      </c>
      <c r="S323" s="494">
        <f>VLOOKUP(R323,Sheet1!$B$2:$C$12,2,TRUE)</f>
        <v>7</v>
      </c>
      <c r="T323" s="494" t="str">
        <f>VLOOKUP($E323,'[22]Gui chi Quynh'!$C$7:$E$390,3,0)</f>
        <v>A4</v>
      </c>
      <c r="U323" s="494">
        <f>VLOOKUP(T323,Sheet1!$B$2:$C$12,2,TRUE)</f>
        <v>7</v>
      </c>
      <c r="V323" s="494" t="str">
        <f>VLOOKUP($E323,'[23]Gui chi Quynh'!$C$7:$E$389,3,0)</f>
        <v>A4</v>
      </c>
      <c r="W323" s="494">
        <f>VLOOKUP(V323,Sheet1!$B$2:$C$12,2,TRUE)</f>
        <v>7</v>
      </c>
      <c r="X323" s="494" t="str">
        <f>VLOOKUP($E323,'[24]Gui chi Quynh'!$C$7:$E$389,3,0)</f>
        <v>A3</v>
      </c>
      <c r="Y323" s="494">
        <f>VLOOKUP(X323,Sheet1!$B$2:$C$12,2,TRUE)</f>
        <v>8</v>
      </c>
      <c r="Z323" s="494" t="str">
        <f>VLOOKUP($E323,'[25]Gui chi Quynh'!$C$7:$E$388,3,0)</f>
        <v>A3</v>
      </c>
      <c r="AA323" s="494">
        <f>VLOOKUP(Z323,Sheet1!$B$2:$C$12,2,TRUE)</f>
        <v>8</v>
      </c>
      <c r="AB323" s="494" t="str">
        <f>VLOOKUP($E323,'T5'!$E$9:$AH$337,24,0)</f>
        <v>A4</v>
      </c>
      <c r="AC323" s="494">
        <f>VLOOKUP(AB323,Sheet1!$B$2:$C$12,2,TRUE)</f>
        <v>7</v>
      </c>
      <c r="AD323" s="494"/>
      <c r="AE323" s="494" t="e">
        <f>VLOOKUP(AD323,Sheet1!$B$2:$C$12,2,TRUE)</f>
        <v>#N/A</v>
      </c>
      <c r="AF323" s="592"/>
      <c r="AG323" s="709">
        <f t="shared" si="51"/>
        <v>7.3636363636363633</v>
      </c>
      <c r="AH323" s="709" t="str">
        <f t="shared" si="50"/>
        <v>11A*</v>
      </c>
      <c r="AI323" s="709">
        <f t="shared" si="44"/>
        <v>0</v>
      </c>
      <c r="AJ323" s="683"/>
      <c r="AK323" s="494" t="str">
        <f t="shared" si="45"/>
        <v>Tốt</v>
      </c>
      <c r="AL323" s="494" t="str">
        <f>VLOOKUP($E323,'cac dv gui'!$C$290:$AC$301,25,0)</f>
        <v>Tốt</v>
      </c>
      <c r="AM323" s="494" t="str">
        <f>VLOOKUP($E323,'cac dv gui'!$C$290:$AC$301,26,0)</f>
        <v>Tốt</v>
      </c>
      <c r="AN323" s="675"/>
      <c r="AO323" s="494"/>
      <c r="AP323" s="675"/>
      <c r="AQ323" s="494" t="str">
        <f t="shared" si="46"/>
        <v>Tốt</v>
      </c>
      <c r="AR323" s="675"/>
      <c r="AS323" s="675"/>
      <c r="AT323" s="494"/>
      <c r="AU323" s="684" t="s">
        <v>392</v>
      </c>
    </row>
    <row r="324" spans="1:47" s="684" customFormat="1" ht="16.5" x14ac:dyDescent="0.25">
      <c r="A324" s="512" t="s">
        <v>1564</v>
      </c>
      <c r="B324" s="512">
        <f>COUNTIF($F$5:F308,F324)</f>
        <v>0</v>
      </c>
      <c r="C324" s="513" t="s">
        <v>984</v>
      </c>
      <c r="D324" s="552" t="s">
        <v>403</v>
      </c>
      <c r="E324" s="551" t="s">
        <v>540</v>
      </c>
      <c r="F324" s="494" t="s">
        <v>1605</v>
      </c>
      <c r="G324" s="494" t="s">
        <v>974</v>
      </c>
      <c r="H324" s="494" t="str">
        <f>VLOOKUP(E324,'[16]Gui chi Quynh'!$C$7:$E$387,3,0)</f>
        <v>A4</v>
      </c>
      <c r="I324" s="494">
        <f>VLOOKUP(H324,Sheet1!$B$2:$C$12,2,TRUE)</f>
        <v>7</v>
      </c>
      <c r="J324" s="494" t="str">
        <f>VLOOKUP($E324,'[17]Gui chi Quynh'!$C$7:$E$387,3,0)</f>
        <v>A4</v>
      </c>
      <c r="K324" s="494">
        <f>VLOOKUP(J324,Sheet1!$B$2:$C$12,2,TRUE)</f>
        <v>7</v>
      </c>
      <c r="L324" s="494" t="str">
        <f>VLOOKUP(E324,'[18]Gui chi Quynh'!$C$7:$F$385,3,0)</f>
        <v>A4</v>
      </c>
      <c r="M324" s="494">
        <f>VLOOKUP(L324,Sheet1!$B$2:$C$12,2,TRUE)</f>
        <v>7</v>
      </c>
      <c r="N324" s="494" t="str">
        <f>VLOOKUP(E324,'[19]Gui chi Quynh'!$C$7:$E$391,3,0)</f>
        <v>A3</v>
      </c>
      <c r="O324" s="494">
        <f>VLOOKUP(N324,Sheet1!$B$2:$C$12,2,TRUE)</f>
        <v>8</v>
      </c>
      <c r="P324" s="494" t="str">
        <f>VLOOKUP(E324,'[20]Gui chi Quynh'!$C$7:$E$391,3,0)</f>
        <v>A3</v>
      </c>
      <c r="Q324" s="494">
        <f>VLOOKUP(P324,Sheet1!$B$2:$C$12,2,TRUE)</f>
        <v>8</v>
      </c>
      <c r="R324" s="494" t="str">
        <f>VLOOKUP($E324,'[21]Gui chi Quynh'!$C$7:$E$390,3,0)</f>
        <v>A4</v>
      </c>
      <c r="S324" s="494">
        <f>VLOOKUP(R324,Sheet1!$B$2:$C$12,2,TRUE)</f>
        <v>7</v>
      </c>
      <c r="T324" s="494" t="str">
        <f>VLOOKUP($E324,'[22]Gui chi Quynh'!$C$7:$E$390,3,0)</f>
        <v>B1</v>
      </c>
      <c r="U324" s="494">
        <f>VLOOKUP(T324,Sheet1!$B$2:$C$12,2,TRUE)</f>
        <v>6</v>
      </c>
      <c r="V324" s="494" t="str">
        <f>VLOOKUP($E324,'[23]Gui chi Quynh'!$C$7:$E$389,3,0)</f>
        <v>A3</v>
      </c>
      <c r="W324" s="494">
        <f>VLOOKUP(V324,Sheet1!$B$2:$C$12,2,TRUE)</f>
        <v>8</v>
      </c>
      <c r="X324" s="494" t="str">
        <f>VLOOKUP($E324,'[24]Gui chi Quynh'!$C$7:$E$389,3,0)</f>
        <v>A3</v>
      </c>
      <c r="Y324" s="494">
        <f>VLOOKUP(X324,Sheet1!$B$2:$C$12,2,TRUE)</f>
        <v>8</v>
      </c>
      <c r="Z324" s="494" t="str">
        <f>VLOOKUP($E324,'[25]Gui chi Quynh'!$C$7:$E$388,3,0)</f>
        <v>A4</v>
      </c>
      <c r="AA324" s="494">
        <f>VLOOKUP(Z324,Sheet1!$B$2:$C$12,2,TRUE)</f>
        <v>7</v>
      </c>
      <c r="AB324" s="494" t="str">
        <f>VLOOKUP($E324,'T5'!$E$9:$AH$337,24,0)</f>
        <v>A3</v>
      </c>
      <c r="AC324" s="494">
        <f>VLOOKUP(AB324,Sheet1!$B$2:$C$12,2,TRUE)</f>
        <v>8</v>
      </c>
      <c r="AD324" s="494"/>
      <c r="AE324" s="494" t="e">
        <f>VLOOKUP(AD324,Sheet1!$B$2:$C$12,2,TRUE)</f>
        <v>#N/A</v>
      </c>
      <c r="AF324" s="592"/>
      <c r="AG324" s="709">
        <f t="shared" si="51"/>
        <v>7.3636363636363633</v>
      </c>
      <c r="AH324" s="709" t="str">
        <f>LEFT((COUNTIF($H324:$AC324,"A*")&amp;"A*")&amp;" + "&amp;(COUNTIF($H324:$AC324,"B*")&amp;"B*")&amp;" + "&amp;(COUNTIF($H324:$AC324,"C*")&amp;"C*")&amp;" +  "&amp;(COUNTIF($H324:$AC324,"D")&amp;"D")&amp; " +  "&amp;(COUNTIF($H324:$AC324,"E")&amp;"E"),10)</f>
        <v>10A* + 1B*</v>
      </c>
      <c r="AI324" s="709">
        <f t="shared" si="44"/>
        <v>1</v>
      </c>
      <c r="AJ324" s="683"/>
      <c r="AK324" s="494" t="str">
        <f t="shared" si="45"/>
        <v>Tốt</v>
      </c>
      <c r="AL324" s="494" t="str">
        <f>VLOOKUP($E324,'cac dv gui'!$C$290:$AC$301,25,0)</f>
        <v>Tốt</v>
      </c>
      <c r="AM324" s="494" t="str">
        <f>VLOOKUP($E324,'cac dv gui'!$C$290:$AC$301,26,0)</f>
        <v>Tốt</v>
      </c>
      <c r="AN324" s="675"/>
      <c r="AO324" s="494"/>
      <c r="AP324" s="675"/>
      <c r="AQ324" s="494" t="str">
        <f t="shared" si="46"/>
        <v>Tốt</v>
      </c>
      <c r="AR324" s="675"/>
      <c r="AS324" s="675"/>
      <c r="AT324" s="494"/>
      <c r="AU324" s="684" t="s">
        <v>392</v>
      </c>
    </row>
    <row r="325" spans="1:47" s="684" customFormat="1" ht="16.5" x14ac:dyDescent="0.25">
      <c r="A325" s="512" t="s">
        <v>1565</v>
      </c>
      <c r="B325" s="512">
        <f>COUNTIF($F$5:F325,F325)</f>
        <v>10</v>
      </c>
      <c r="C325" s="513" t="s">
        <v>984</v>
      </c>
      <c r="D325" s="552" t="s">
        <v>369</v>
      </c>
      <c r="E325" s="551" t="s">
        <v>546</v>
      </c>
      <c r="F325" s="494" t="s">
        <v>1605</v>
      </c>
      <c r="G325" s="494" t="s">
        <v>974</v>
      </c>
      <c r="H325" s="494" t="str">
        <f>VLOOKUP(E325,'[16]Gui chi Quynh'!$C$7:$E$387,3,0)</f>
        <v>A3</v>
      </c>
      <c r="I325" s="494">
        <f>VLOOKUP(H325,Sheet1!$B$2:$C$12,2,TRUE)</f>
        <v>8</v>
      </c>
      <c r="J325" s="494" t="str">
        <f>VLOOKUP($E325,'[17]Gui chi Quynh'!$C$7:$E$387,3,0)</f>
        <v>A4</v>
      </c>
      <c r="K325" s="494">
        <f>VLOOKUP(J325,Sheet1!$B$2:$C$12,2,TRUE)</f>
        <v>7</v>
      </c>
      <c r="L325" s="494" t="str">
        <f>VLOOKUP(E325,'[18]Gui chi Quynh'!$C$7:$F$385,3,0)</f>
        <v>A4</v>
      </c>
      <c r="M325" s="494">
        <f>VLOOKUP(L325,Sheet1!$B$2:$C$12,2,TRUE)</f>
        <v>7</v>
      </c>
      <c r="N325" s="494" t="str">
        <f>VLOOKUP(E325,'[19]Gui chi Quynh'!$C$7:$E$391,3,0)</f>
        <v>A4</v>
      </c>
      <c r="O325" s="494">
        <f>VLOOKUP(N325,Sheet1!$B$2:$C$12,2,TRUE)</f>
        <v>7</v>
      </c>
      <c r="P325" s="494" t="str">
        <f>VLOOKUP(E325,'[20]Gui chi Quynh'!$C$7:$E$391,3,0)</f>
        <v>A3</v>
      </c>
      <c r="Q325" s="494">
        <f>VLOOKUP(P325,Sheet1!$B$2:$C$12,2,TRUE)</f>
        <v>8</v>
      </c>
      <c r="R325" s="494" t="str">
        <f>VLOOKUP($E325,'[21]Gui chi Quynh'!$C$7:$E$390,3,0)</f>
        <v>A4</v>
      </c>
      <c r="S325" s="494">
        <f>VLOOKUP(R325,Sheet1!$B$2:$C$12,2,TRUE)</f>
        <v>7</v>
      </c>
      <c r="T325" s="494" t="str">
        <f>VLOOKUP($E325,'[22]Gui chi Quynh'!$C$7:$E$390,3,0)</f>
        <v>A4</v>
      </c>
      <c r="U325" s="494">
        <f>VLOOKUP(T325,Sheet1!$B$2:$C$12,2,TRUE)</f>
        <v>7</v>
      </c>
      <c r="V325" s="494" t="str">
        <f>VLOOKUP($E325,'[23]Gui chi Quynh'!$C$7:$E$389,3,0)</f>
        <v>A4</v>
      </c>
      <c r="W325" s="494">
        <f>VLOOKUP(V325,Sheet1!$B$2:$C$12,2,TRUE)</f>
        <v>7</v>
      </c>
      <c r="X325" s="494" t="str">
        <f>VLOOKUP($E325,'[24]Gui chi Quynh'!$C$7:$E$389,3,0)</f>
        <v>A4</v>
      </c>
      <c r="Y325" s="494">
        <f>VLOOKUP(X325,Sheet1!$B$2:$C$12,2,TRUE)</f>
        <v>7</v>
      </c>
      <c r="Z325" s="494" t="str">
        <f>VLOOKUP($E325,'[25]Gui chi Quynh'!$C$7:$E$388,3,0)</f>
        <v>A3</v>
      </c>
      <c r="AA325" s="494">
        <f>VLOOKUP(Z325,Sheet1!$B$2:$C$12,2,TRUE)</f>
        <v>8</v>
      </c>
      <c r="AB325" s="494" t="str">
        <f>VLOOKUP($E325,'T5'!$E$9:$AH$337,24,0)</f>
        <v>A4</v>
      </c>
      <c r="AC325" s="494">
        <f>VLOOKUP(AB325,Sheet1!$B$2:$C$12,2,TRUE)</f>
        <v>7</v>
      </c>
      <c r="AD325" s="494"/>
      <c r="AE325" s="494" t="e">
        <f>VLOOKUP(AD325,Sheet1!$B$2:$C$12,2,TRUE)</f>
        <v>#N/A</v>
      </c>
      <c r="AF325" s="592"/>
      <c r="AG325" s="709">
        <f t="shared" si="51"/>
        <v>7.2727272727272725</v>
      </c>
      <c r="AH325" s="709" t="str">
        <f t="shared" ref="AH325:AH334" si="52">LEFT((COUNTIF($H325:$AC325,"A*")&amp;"A*")&amp;" + "&amp;(COUNTIF($H325:$AC325,"B*")&amp;"B*")&amp;" + "&amp;(COUNTIF($H325:$AC325,"C*")&amp;"C*")&amp;" +  "&amp;(COUNTIF($H325:$AC325,"D")&amp;"D")&amp; " +  "&amp;(COUNTIF($H325:$AC325,"E")&amp;"E"),4)</f>
        <v>11A*</v>
      </c>
      <c r="AI325" s="709">
        <f t="shared" si="44"/>
        <v>0</v>
      </c>
      <c r="AJ325" s="683"/>
      <c r="AK325" s="494" t="str">
        <f t="shared" si="45"/>
        <v>Tốt</v>
      </c>
      <c r="AL325" s="494" t="str">
        <f>VLOOKUP($E325,'cac dv gui'!$C$290:$AC$301,25,0)</f>
        <v>Tốt</v>
      </c>
      <c r="AM325" s="494" t="str">
        <f>VLOOKUP($E325,'cac dv gui'!$C$290:$AC$301,26,0)</f>
        <v>Tốt</v>
      </c>
      <c r="AN325" s="675"/>
      <c r="AO325" s="494"/>
      <c r="AP325" s="675"/>
      <c r="AQ325" s="494" t="str">
        <f t="shared" si="46"/>
        <v>Tốt</v>
      </c>
      <c r="AR325" s="675"/>
      <c r="AS325" s="675"/>
      <c r="AT325" s="494"/>
      <c r="AU325" s="684" t="s">
        <v>392</v>
      </c>
    </row>
    <row r="326" spans="1:47" s="684" customFormat="1" ht="31.5" x14ac:dyDescent="0.25">
      <c r="A326" s="512" t="s">
        <v>1566</v>
      </c>
      <c r="B326" s="512">
        <f>COUNTIF($F$5:F326,F326)</f>
        <v>11</v>
      </c>
      <c r="C326" s="513" t="s">
        <v>985</v>
      </c>
      <c r="D326" s="552" t="s">
        <v>1057</v>
      </c>
      <c r="E326" s="551" t="s">
        <v>1059</v>
      </c>
      <c r="F326" s="494" t="s">
        <v>1605</v>
      </c>
      <c r="G326" s="494" t="s">
        <v>974</v>
      </c>
      <c r="H326" s="494"/>
      <c r="I326" s="494"/>
      <c r="J326" s="494"/>
      <c r="K326" s="494"/>
      <c r="L326" s="494"/>
      <c r="M326" s="494"/>
      <c r="N326" s="494"/>
      <c r="O326" s="494"/>
      <c r="P326" s="494" t="str">
        <f>VLOOKUP(E326,'[20]Gui chi Quynh'!$C$7:$E$391,3,0)</f>
        <v>A4</v>
      </c>
      <c r="Q326" s="494">
        <f>VLOOKUP(P326,Sheet1!$B$2:$C$12,2,TRUE)</f>
        <v>7</v>
      </c>
      <c r="R326" s="494" t="str">
        <f>VLOOKUP($E326,'[21]Gui chi Quynh'!$C$7:$E$390,3,0)</f>
        <v>A4</v>
      </c>
      <c r="S326" s="494">
        <f>VLOOKUP(R326,Sheet1!$B$2:$C$12,2,TRUE)</f>
        <v>7</v>
      </c>
      <c r="T326" s="494" t="str">
        <f>VLOOKUP($E326,'[22]Gui chi Quynh'!$C$7:$E$390,3,0)</f>
        <v>A4</v>
      </c>
      <c r="U326" s="494">
        <f>VLOOKUP(T326,Sheet1!$B$2:$C$12,2,TRUE)</f>
        <v>7</v>
      </c>
      <c r="V326" s="494" t="str">
        <f>VLOOKUP($E326,'[23]Gui chi Quynh'!$C$7:$E$389,3,0)</f>
        <v>A4</v>
      </c>
      <c r="W326" s="494">
        <f>VLOOKUP(V326,Sheet1!$B$2:$C$12,2,TRUE)</f>
        <v>7</v>
      </c>
      <c r="X326" s="494" t="str">
        <f>VLOOKUP($E326,'[24]Gui chi Quynh'!$C$7:$E$389,3,0)</f>
        <v>A3</v>
      </c>
      <c r="Y326" s="494">
        <f>VLOOKUP(X326,Sheet1!$B$2:$C$12,2,TRUE)</f>
        <v>8</v>
      </c>
      <c r="Z326" s="494" t="str">
        <f>VLOOKUP($E326,'[25]Gui chi Quynh'!$C$7:$E$388,3,0)</f>
        <v>A3</v>
      </c>
      <c r="AA326" s="494">
        <f>VLOOKUP(Z326,Sheet1!$B$2:$C$12,2,TRUE)</f>
        <v>8</v>
      </c>
      <c r="AB326" s="494" t="str">
        <f>VLOOKUP($E326,'T5'!$E$9:$AH$337,24,0)</f>
        <v>A4</v>
      </c>
      <c r="AC326" s="494">
        <f>VLOOKUP(AB326,Sheet1!$B$2:$C$12,2,TRUE)</f>
        <v>7</v>
      </c>
      <c r="AD326" s="494"/>
      <c r="AE326" s="494" t="e">
        <f>VLOOKUP(AD326,Sheet1!$B$2:$C$12,2,TRUE)</f>
        <v>#N/A</v>
      </c>
      <c r="AF326" s="592"/>
      <c r="AG326" s="709">
        <f>(I326+K326+M326+O326+Q326+S326+U326+W326+Y326+AA326+AC326)/7</f>
        <v>7.2857142857142856</v>
      </c>
      <c r="AH326" s="709" t="str">
        <f t="shared" si="52"/>
        <v xml:space="preserve">7A* </v>
      </c>
      <c r="AI326" s="709">
        <f t="shared" ref="AI326:AI334" si="53">COUNTIF($H326:$AB326,"B1")*1+COUNTIF($H326:$AB326,"B2")*1+COUNTIF($H326:$AB326,"C1")*1+COUNTIF($H326:$AB326,"C2")*1+COUNTIF($H326:$AB326,"D")*12+COUNTIF($H326:$AB326,"E")*15</f>
        <v>0</v>
      </c>
      <c r="AJ326" s="683"/>
      <c r="AK326" s="494" t="str">
        <f t="shared" ref="AK326:AK330" si="54">IF(AND(8&lt;=$AG326,$AI326=0),"Xuất sắc",IF(AND(6&lt;$AG326,$AG326&lt;8),"Tốt",IF(AND(6&lt;$AG326,$AI326&lt;12),"Tốt",IF(AND(5&lt;$AG326,$AG326&lt;6),"Hoàn thành NV",IF(AND(5&lt;$AG326,$AI326&lt;15),"Hoàn thành NV","Không hoàn thành NV")))))</f>
        <v>Tốt</v>
      </c>
      <c r="AL326" s="494" t="str">
        <f>VLOOKUP($E326,'cac dv gui'!$C$290:$AC$301,25,0)</f>
        <v>Tốt</v>
      </c>
      <c r="AM326" s="494" t="str">
        <f>VLOOKUP($E326,'cac dv gui'!$C$290:$AC$301,26,0)</f>
        <v>Tốt</v>
      </c>
      <c r="AN326" s="675"/>
      <c r="AO326" s="494"/>
      <c r="AP326" s="675"/>
      <c r="AQ326" s="494" t="str">
        <f t="shared" ref="AQ326:AQ334" si="55">AK326</f>
        <v>Tốt</v>
      </c>
      <c r="AR326" s="675"/>
      <c r="AS326" s="675"/>
      <c r="AT326" s="678" t="s">
        <v>1120</v>
      </c>
      <c r="AU326" s="684" t="s">
        <v>393</v>
      </c>
    </row>
    <row r="327" spans="1:47" s="684" customFormat="1" ht="31.5" x14ac:dyDescent="0.25">
      <c r="A327" s="512" t="s">
        <v>1567</v>
      </c>
      <c r="B327" s="512">
        <f>COUNTIF($F$5:F327,F327)</f>
        <v>12</v>
      </c>
      <c r="C327" s="513" t="s">
        <v>984</v>
      </c>
      <c r="D327" s="337" t="s">
        <v>353</v>
      </c>
      <c r="E327" s="848" t="s">
        <v>545</v>
      </c>
      <c r="F327" s="233" t="s">
        <v>1605</v>
      </c>
      <c r="G327" s="233" t="s">
        <v>974</v>
      </c>
      <c r="H327" s="233" t="str">
        <f>VLOOKUP(E327,'[16]Gui chi Quynh'!$C$7:$E$387,3,0)</f>
        <v>A3</v>
      </c>
      <c r="I327" s="233">
        <f>VLOOKUP(H327,Sheet1!$B$2:$C$12,2,TRUE)</f>
        <v>8</v>
      </c>
      <c r="J327" s="233" t="str">
        <f>VLOOKUP($E327,'[17]Gui chi Quynh'!$C$7:$E$387,3,0)</f>
        <v>A4</v>
      </c>
      <c r="K327" s="233">
        <f>VLOOKUP(J327,Sheet1!$B$2:$C$12,2,TRUE)</f>
        <v>7</v>
      </c>
      <c r="L327" s="233" t="str">
        <f>VLOOKUP(E327,'[18]Gui chi Quynh'!$C$7:$F$385,3,0)</f>
        <v>A4</v>
      </c>
      <c r="M327" s="233">
        <f>VLOOKUP(L327,Sheet1!$B$2:$C$12,2,TRUE)</f>
        <v>7</v>
      </c>
      <c r="N327" s="233" t="str">
        <f>VLOOKUP(E327,'[19]Gui chi Quynh'!$C$7:$E$391,3,0)</f>
        <v>A4</v>
      </c>
      <c r="O327" s="233">
        <f>VLOOKUP(N327,Sheet1!$B$2:$C$12,2,TRUE)</f>
        <v>7</v>
      </c>
      <c r="P327" s="233" t="str">
        <f>VLOOKUP(E327,'[20]Gui chi Quynh'!$C$7:$E$391,3,0)</f>
        <v>A3</v>
      </c>
      <c r="Q327" s="233">
        <f>VLOOKUP(P327,Sheet1!$B$2:$C$12,2,TRUE)</f>
        <v>8</v>
      </c>
      <c r="R327" s="233" t="str">
        <f>VLOOKUP($E327,'[21]Gui chi Quynh'!$C$7:$E$390,3,0)</f>
        <v>A4</v>
      </c>
      <c r="S327" s="233">
        <f>VLOOKUP(R327,Sheet1!$B$2:$C$12,2,TRUE)</f>
        <v>7</v>
      </c>
      <c r="T327" s="233" t="str">
        <f>VLOOKUP($E327,'[22]Gui chi Quynh'!$C$7:$E$390,3,0)</f>
        <v>A3</v>
      </c>
      <c r="U327" s="233">
        <f>VLOOKUP(T327,Sheet1!$B$2:$C$12,2,TRUE)</f>
        <v>8</v>
      </c>
      <c r="V327" s="233" t="str">
        <f>VLOOKUP($E327,'[23]Gui chi Quynh'!$C$7:$E$389,3,0)</f>
        <v>A4</v>
      </c>
      <c r="W327" s="233">
        <f>VLOOKUP(V327,Sheet1!$B$2:$C$12,2,TRUE)</f>
        <v>7</v>
      </c>
      <c r="X327" s="233" t="str">
        <f>VLOOKUP($E327,'[24]Gui chi Quynh'!$C$7:$E$389,3,0)</f>
        <v>A2</v>
      </c>
      <c r="Y327" s="233">
        <f>VLOOKUP(X327,Sheet1!$B$2:$C$12,2,TRUE)</f>
        <v>9</v>
      </c>
      <c r="Z327" s="233" t="str">
        <f>VLOOKUP($E327,'[25]Gui chi Quynh'!$C$7:$E$388,3,0)</f>
        <v>A3</v>
      </c>
      <c r="AA327" s="233">
        <f>VLOOKUP(Z327,Sheet1!$B$2:$C$12,2,TRUE)</f>
        <v>8</v>
      </c>
      <c r="AB327" s="233" t="str">
        <f>VLOOKUP($E327,'T5'!$E$9:$AH$337,24,0)</f>
        <v>A3</v>
      </c>
      <c r="AC327" s="233">
        <f>VLOOKUP(AB327,Sheet1!$B$2:$C$12,2,TRUE)</f>
        <v>8</v>
      </c>
      <c r="AD327" s="233"/>
      <c r="AE327" s="233" t="e">
        <f>VLOOKUP(AD327,Sheet1!$B$2:$C$12,2,TRUE)</f>
        <v>#N/A</v>
      </c>
      <c r="AF327" s="67" t="str">
        <f>VLOOKUP($E327,'[26]Tong hop ket qua'!$E$19:$M$219,9,0)</f>
        <v>Khá</v>
      </c>
      <c r="AG327" s="804">
        <f>(I327+K327+M327+O327+Q327+S327+U327+W327+Y327+AA327+AC327)/11</f>
        <v>7.6363636363636367</v>
      </c>
      <c r="AH327" s="804" t="str">
        <f t="shared" si="52"/>
        <v>11A*</v>
      </c>
      <c r="AI327" s="804">
        <f t="shared" si="53"/>
        <v>0</v>
      </c>
      <c r="AJ327" s="845"/>
      <c r="AK327" s="233" t="str">
        <f t="shared" si="54"/>
        <v>Tốt</v>
      </c>
      <c r="AL327" s="233" t="str">
        <f>VLOOKUP($E327,'cac dv gui'!$C$290:$AC$301,25,0)</f>
        <v xml:space="preserve">Xuất sắc </v>
      </c>
      <c r="AM327" s="233" t="str">
        <f>VLOOKUP($E327,'cac dv gui'!$C$290:$AC$301,26,0)</f>
        <v>Tốt</v>
      </c>
      <c r="AN327" s="844" t="s">
        <v>1208</v>
      </c>
      <c r="AO327" s="233"/>
      <c r="AP327" s="844"/>
      <c r="AQ327" s="494" t="str">
        <f t="shared" si="55"/>
        <v>Tốt</v>
      </c>
      <c r="AR327" s="844"/>
      <c r="AS327" s="844"/>
      <c r="AT327" s="233"/>
      <c r="AU327" s="684" t="s">
        <v>392</v>
      </c>
    </row>
    <row r="328" spans="1:47" s="684" customFormat="1" ht="21" customHeight="1" x14ac:dyDescent="0.25">
      <c r="A328" s="512" t="s">
        <v>1568</v>
      </c>
      <c r="B328" s="512">
        <f>COUNTIF($F$5:F328,F328)</f>
        <v>1</v>
      </c>
      <c r="C328" s="513" t="s">
        <v>985</v>
      </c>
      <c r="D328" s="552" t="s">
        <v>292</v>
      </c>
      <c r="E328" s="841" t="s">
        <v>697</v>
      </c>
      <c r="F328" s="494" t="s">
        <v>1614</v>
      </c>
      <c r="G328" s="494" t="s">
        <v>974</v>
      </c>
      <c r="H328" s="494" t="str">
        <f>VLOOKUP(E328,'[16]Gui chi Quynh'!$C$7:$E$387,3,0)</f>
        <v>A1</v>
      </c>
      <c r="I328" s="494">
        <f>VLOOKUP(H328,Sheet1!$B$2:$C$12,2,TRUE)</f>
        <v>10</v>
      </c>
      <c r="J328" s="494" t="str">
        <f>VLOOKUP($E328,'[17]Gui chi Quynh'!$C$7:$E$387,3,0)</f>
        <v>A1</v>
      </c>
      <c r="K328" s="494">
        <f>VLOOKUP(J328,Sheet1!$B$2:$C$12,2,TRUE)</f>
        <v>10</v>
      </c>
      <c r="L328" s="494" t="str">
        <f>VLOOKUP(E328,'[18]Gui chi Quynh'!$C$7:$F$385,3,0)</f>
        <v>A1</v>
      </c>
      <c r="M328" s="494">
        <f>VLOOKUP(L328,Sheet1!$B$2:$C$12,2,TRUE)</f>
        <v>10</v>
      </c>
      <c r="N328" s="494" t="str">
        <f>VLOOKUP(E328,'[19]Gui chi Quynh'!$C$7:$E$391,3,0)</f>
        <v>A1</v>
      </c>
      <c r="O328" s="494">
        <f>VLOOKUP(N328,Sheet1!$B$2:$C$12,2,TRUE)</f>
        <v>10</v>
      </c>
      <c r="P328" s="494" t="str">
        <f>VLOOKUP(E328,'[20]Gui chi Quynh'!$C$7:$E$391,3,0)</f>
        <v>A1</v>
      </c>
      <c r="Q328" s="494">
        <f>VLOOKUP(P328,Sheet1!$B$2:$C$12,2,TRUE)</f>
        <v>10</v>
      </c>
      <c r="R328" s="494" t="str">
        <f>VLOOKUP($E328,'[21]Gui chi Quynh'!$C$7:$E$390,3,0)</f>
        <v>A1</v>
      </c>
      <c r="S328" s="494">
        <f>VLOOKUP(R328,Sheet1!$B$2:$C$12,2,TRUE)</f>
        <v>10</v>
      </c>
      <c r="T328" s="494" t="str">
        <f>VLOOKUP($E328,'[22]Gui chi Quynh'!$C$7:$E$390,3,0)</f>
        <v>A2</v>
      </c>
      <c r="U328" s="494">
        <f>VLOOKUP(T328,Sheet1!$B$2:$C$12,2,TRUE)</f>
        <v>9</v>
      </c>
      <c r="V328" s="494" t="str">
        <f>VLOOKUP($E328,'[23]Gui chi Quynh'!$C$7:$E$389,3,0)</f>
        <v>A3</v>
      </c>
      <c r="W328" s="494">
        <f>VLOOKUP(V328,Sheet1!$B$2:$C$12,2,TRUE)</f>
        <v>8</v>
      </c>
      <c r="X328" s="494" t="str">
        <f>VLOOKUP($E328,'[24]Gui chi Quynh'!$C$7:$E$389,3,0)</f>
        <v>A2</v>
      </c>
      <c r="Y328" s="494">
        <f>VLOOKUP(X328,Sheet1!$B$2:$C$12,2,TRUE)</f>
        <v>9</v>
      </c>
      <c r="Z328" s="494" t="str">
        <f>VLOOKUP($E328,'[25]Gui chi Quynh'!$C$7:$E$388,3,0)</f>
        <v>A2</v>
      </c>
      <c r="AA328" s="494">
        <f>VLOOKUP(Z328,Sheet1!$B$2:$C$12,2,TRUE)</f>
        <v>9</v>
      </c>
      <c r="AB328" s="494" t="str">
        <f>VLOOKUP($E328,'T5'!$E$9:$AH$337,24,0)</f>
        <v>A2</v>
      </c>
      <c r="AC328" s="494">
        <f>VLOOKUP(AB328,Sheet1!$B$2:$C$12,2,TRUE)</f>
        <v>9</v>
      </c>
      <c r="AD328" s="494"/>
      <c r="AE328" s="494" t="e">
        <f>VLOOKUP(AD328,Sheet1!$B$2:$C$12,2,TRUE)</f>
        <v>#N/A</v>
      </c>
      <c r="AF328" s="592" t="str">
        <f>VLOOKUP($E328,'[26]Tong hop ket qua'!$E$19:$M$219,9,0)</f>
        <v>Tốt</v>
      </c>
      <c r="AG328" s="709">
        <f>(I328+K328+M328+O328+Q328+S328+U328+W328+Y328+AA328+AC328)/11</f>
        <v>9.454545454545455</v>
      </c>
      <c r="AH328" s="709" t="str">
        <f t="shared" si="52"/>
        <v>11A*</v>
      </c>
      <c r="AI328" s="709">
        <f t="shared" si="53"/>
        <v>0</v>
      </c>
      <c r="AJ328" s="683"/>
      <c r="AK328" s="494" t="str">
        <f t="shared" si="54"/>
        <v>Xuất sắc</v>
      </c>
      <c r="AL328" s="494" t="str">
        <f>VLOOKUP($E328,'cac dv gui'!$C$77:$AB$79,25,0)</f>
        <v>Xuất sắc</v>
      </c>
      <c r="AM328" s="494" t="str">
        <f>VLOOKUP($E328,'cac dv gui'!$C$77:$AB$79,26,0)</f>
        <v>Xuất sắc</v>
      </c>
      <c r="AN328" s="675"/>
      <c r="AO328" s="494" t="s">
        <v>1130</v>
      </c>
      <c r="AP328" s="675"/>
      <c r="AQ328" s="494" t="str">
        <f t="shared" si="55"/>
        <v>Xuất sắc</v>
      </c>
      <c r="AR328" s="675"/>
      <c r="AS328" s="675"/>
      <c r="AT328" s="678"/>
      <c r="AU328" s="684" t="s">
        <v>391</v>
      </c>
    </row>
    <row r="329" spans="1:47" s="684" customFormat="1" ht="21" customHeight="1" x14ac:dyDescent="0.25">
      <c r="A329" s="512" t="s">
        <v>1569</v>
      </c>
      <c r="B329" s="512">
        <f>COUNTIF($F$5:F329,F329)</f>
        <v>2</v>
      </c>
      <c r="C329" s="513" t="s">
        <v>984</v>
      </c>
      <c r="D329" s="552" t="s">
        <v>796</v>
      </c>
      <c r="E329" s="554" t="s">
        <v>797</v>
      </c>
      <c r="F329" s="494" t="s">
        <v>1614</v>
      </c>
      <c r="G329" s="518" t="s">
        <v>974</v>
      </c>
      <c r="H329" s="494" t="str">
        <f>VLOOKUP(E329,'[16]Gui chi Quynh'!$C$7:$E$387,3,0)</f>
        <v>A2</v>
      </c>
      <c r="I329" s="494">
        <f>VLOOKUP(H329,Sheet1!$B$2:$C$12,2,TRUE)</f>
        <v>9</v>
      </c>
      <c r="J329" s="494" t="str">
        <f>VLOOKUP($E329,'[17]Gui chi Quynh'!$C$7:$E$387,3,0)</f>
        <v>A4</v>
      </c>
      <c r="K329" s="494">
        <f>VLOOKUP(J329,Sheet1!$B$2:$C$12,2,TRUE)</f>
        <v>7</v>
      </c>
      <c r="L329" s="494" t="str">
        <f>VLOOKUP(E329,'[18]Gui chi Quynh'!$C$7:$F$385,3,0)</f>
        <v>A2</v>
      </c>
      <c r="M329" s="494">
        <f>VLOOKUP(L329,Sheet1!$B$2:$C$12,2,TRUE)</f>
        <v>9</v>
      </c>
      <c r="N329" s="494" t="str">
        <f>VLOOKUP(E329,'[19]Gui chi Quynh'!$C$7:$E$391,3,0)</f>
        <v>A2</v>
      </c>
      <c r="O329" s="494">
        <f>VLOOKUP(N329,Sheet1!$B$2:$C$12,2,TRUE)</f>
        <v>9</v>
      </c>
      <c r="P329" s="494" t="str">
        <f>VLOOKUP(E329,'[20]Gui chi Quynh'!$C$7:$E$391,3,0)</f>
        <v>A3</v>
      </c>
      <c r="Q329" s="494">
        <f>VLOOKUP(P329,Sheet1!$B$2:$C$12,2,TRUE)</f>
        <v>8</v>
      </c>
      <c r="R329" s="494" t="str">
        <f>VLOOKUP($E329,'[21]Gui chi Quynh'!$C$7:$E$390,3,0)</f>
        <v>A3</v>
      </c>
      <c r="S329" s="494">
        <f>VLOOKUP(R329,Sheet1!$B$2:$C$12,2,TRUE)</f>
        <v>8</v>
      </c>
      <c r="T329" s="494" t="str">
        <f>VLOOKUP($E329,'[22]Gui chi Quynh'!$C$7:$E$390,3,0)</f>
        <v>A3</v>
      </c>
      <c r="U329" s="494">
        <f>VLOOKUP(T329,Sheet1!$B$2:$C$12,2,TRUE)</f>
        <v>8</v>
      </c>
      <c r="V329" s="494" t="str">
        <f>VLOOKUP($E329,'[23]Gui chi Quynh'!$C$7:$E$389,3,0)</f>
        <v>A3</v>
      </c>
      <c r="W329" s="494">
        <f>VLOOKUP(V329,Sheet1!$B$2:$C$12,2,TRUE)</f>
        <v>8</v>
      </c>
      <c r="X329" s="494" t="str">
        <f>VLOOKUP($E329,'[24]Gui chi Quynh'!$C$7:$E$389,3,0)</f>
        <v>A2</v>
      </c>
      <c r="Y329" s="494">
        <f>VLOOKUP(X329,Sheet1!$B$2:$C$12,2,TRUE)</f>
        <v>9</v>
      </c>
      <c r="Z329" s="494" t="str">
        <f>VLOOKUP($E329,'[25]Gui chi Quynh'!$C$7:$E$388,3,0)</f>
        <v>A2</v>
      </c>
      <c r="AA329" s="494">
        <f>VLOOKUP(Z329,Sheet1!$B$2:$C$12,2,TRUE)</f>
        <v>9</v>
      </c>
      <c r="AB329" s="494" t="str">
        <f>VLOOKUP($E329,'T5'!$E$9:$AH$337,24,0)</f>
        <v>A2</v>
      </c>
      <c r="AC329" s="494">
        <f>VLOOKUP(AB329,Sheet1!$B$2:$C$12,2,TRUE)</f>
        <v>9</v>
      </c>
      <c r="AD329" s="494"/>
      <c r="AE329" s="494" t="e">
        <f>VLOOKUP(AD329,Sheet1!$B$2:$C$12,2,TRUE)</f>
        <v>#N/A</v>
      </c>
      <c r="AF329" s="592" t="str">
        <f>VLOOKUP($E329,'[26]Tong hop ket qua'!$E$19:$M$219,9,0)</f>
        <v>Khá</v>
      </c>
      <c r="AG329" s="709">
        <f>(I329+K329+M329+O329+Q329+S329+U329+W329+Y329+AA329+AC329)/11</f>
        <v>8.454545454545455</v>
      </c>
      <c r="AH329" s="709" t="str">
        <f t="shared" si="52"/>
        <v>11A*</v>
      </c>
      <c r="AI329" s="709">
        <f t="shared" si="53"/>
        <v>0</v>
      </c>
      <c r="AJ329" s="683"/>
      <c r="AK329" s="494" t="str">
        <f t="shared" si="54"/>
        <v>Xuất sắc</v>
      </c>
      <c r="AL329" s="494" t="str">
        <f>VLOOKUP($E329,'cac dv gui'!$C$77:$AB$79,25,0)</f>
        <v>Xuất sắc</v>
      </c>
      <c r="AM329" s="494" t="str">
        <f>VLOOKUP($E329,'cac dv gui'!$C$77:$AB$79,26,0)</f>
        <v>Xuất sắc</v>
      </c>
      <c r="AN329" s="675"/>
      <c r="AO329" s="494"/>
      <c r="AP329" s="675"/>
      <c r="AQ329" s="494" t="str">
        <f t="shared" si="55"/>
        <v>Xuất sắc</v>
      </c>
      <c r="AR329" s="675"/>
      <c r="AS329" s="675"/>
      <c r="AT329" s="494"/>
      <c r="AU329" s="684" t="s">
        <v>391</v>
      </c>
    </row>
    <row r="330" spans="1:47" s="684" customFormat="1" ht="21" customHeight="1" x14ac:dyDescent="0.25">
      <c r="A330" s="512" t="s">
        <v>1570</v>
      </c>
      <c r="B330" s="512">
        <f>COUNTIF($F$5:F330,F330)</f>
        <v>3</v>
      </c>
      <c r="C330" s="513" t="s">
        <v>984</v>
      </c>
      <c r="D330" s="552" t="s">
        <v>349</v>
      </c>
      <c r="E330" s="554" t="s">
        <v>699</v>
      </c>
      <c r="F330" s="518" t="s">
        <v>1614</v>
      </c>
      <c r="G330" s="518" t="s">
        <v>974</v>
      </c>
      <c r="H330" s="494" t="str">
        <f>VLOOKUP(E330,'[16]Gui chi Quynh'!$C$7:$E$387,3,0)</f>
        <v>A4</v>
      </c>
      <c r="I330" s="494">
        <f>VLOOKUP(H330,Sheet1!$B$2:$C$12,2,TRUE)</f>
        <v>7</v>
      </c>
      <c r="J330" s="494" t="str">
        <f>VLOOKUP($E330,'[17]Gui chi Quynh'!$C$7:$E$387,3,0)</f>
        <v>A4</v>
      </c>
      <c r="K330" s="494">
        <f>VLOOKUP(J330,Sheet1!$B$2:$C$12,2,TRUE)</f>
        <v>7</v>
      </c>
      <c r="L330" s="494" t="str">
        <f>VLOOKUP(E330,'[18]Gui chi Quynh'!$C$7:$F$385,3,0)</f>
        <v>A4</v>
      </c>
      <c r="M330" s="494">
        <f>VLOOKUP(L330,Sheet1!$B$2:$C$12,2,TRUE)</f>
        <v>7</v>
      </c>
      <c r="N330" s="494" t="str">
        <f>VLOOKUP(E330,'[19]Gui chi Quynh'!$C$7:$E$391,3,0)</f>
        <v>A4</v>
      </c>
      <c r="O330" s="494">
        <f>VLOOKUP(N330,Sheet1!$B$2:$C$12,2,TRUE)</f>
        <v>7</v>
      </c>
      <c r="P330" s="494" t="str">
        <f>VLOOKUP(E330,'[20]Gui chi Quynh'!$C$7:$E$391,3,0)</f>
        <v>A4</v>
      </c>
      <c r="Q330" s="494">
        <f>VLOOKUP(P330,Sheet1!$B$2:$C$12,2,TRUE)</f>
        <v>7</v>
      </c>
      <c r="R330" s="494" t="str">
        <f>VLOOKUP($E330,'[21]Gui chi Quynh'!$C$7:$E$390,3,0)</f>
        <v>A4</v>
      </c>
      <c r="S330" s="494">
        <f>VLOOKUP(R330,Sheet1!$B$2:$C$12,2,TRUE)</f>
        <v>7</v>
      </c>
      <c r="T330" s="494" t="str">
        <f>VLOOKUP($E330,'[22]Gui chi Quynh'!$C$7:$E$390,3,0)</f>
        <v>A4</v>
      </c>
      <c r="U330" s="494">
        <f>VLOOKUP(T330,Sheet1!$B$2:$C$12,2,TRUE)</f>
        <v>7</v>
      </c>
      <c r="V330" s="494" t="str">
        <f>VLOOKUP($E330,'[23]Gui chi Quynh'!$C$7:$E$389,3,0)</f>
        <v>A3</v>
      </c>
      <c r="W330" s="494">
        <f>VLOOKUP(V330,Sheet1!$B$2:$C$12,2,TRUE)</f>
        <v>8</v>
      </c>
      <c r="X330" s="494" t="str">
        <f>VLOOKUP($E330,'[24]Gui chi Quynh'!$C$7:$E$389,3,0)</f>
        <v>A3</v>
      </c>
      <c r="Y330" s="494">
        <f>VLOOKUP(X330,Sheet1!$B$2:$C$12,2,TRUE)</f>
        <v>8</v>
      </c>
      <c r="Z330" s="494" t="str">
        <f>VLOOKUP($E330,'[25]Gui chi Quynh'!$C$7:$E$388,3,0)</f>
        <v>A3</v>
      </c>
      <c r="AA330" s="494">
        <f>VLOOKUP(Z330,Sheet1!$B$2:$C$12,2,TRUE)</f>
        <v>8</v>
      </c>
      <c r="AB330" s="494" t="str">
        <f>VLOOKUP($E330,'T5'!$E$9:$AH$337,24,0)</f>
        <v>A3</v>
      </c>
      <c r="AC330" s="494">
        <f>VLOOKUP(AB330,Sheet1!$B$2:$C$12,2,TRUE)</f>
        <v>8</v>
      </c>
      <c r="AD330" s="494"/>
      <c r="AE330" s="494" t="e">
        <f>VLOOKUP(AD330,Sheet1!$B$2:$C$12,2,TRUE)</f>
        <v>#N/A</v>
      </c>
      <c r="AF330" s="592" t="str">
        <f>VLOOKUP($E330,'[26]Tong hop ket qua'!$E$19:$M$219,9,0)</f>
        <v>Khá</v>
      </c>
      <c r="AG330" s="709">
        <f>(I330+K330+M330+O330+Q330+S330+U330+W330+Y330+AA330+AC330)/11</f>
        <v>7.3636363636363633</v>
      </c>
      <c r="AH330" s="709" t="str">
        <f t="shared" si="52"/>
        <v>11A*</v>
      </c>
      <c r="AI330" s="709">
        <f t="shared" si="53"/>
        <v>0</v>
      </c>
      <c r="AJ330" s="683"/>
      <c r="AK330" s="494" t="str">
        <f t="shared" si="54"/>
        <v>Tốt</v>
      </c>
      <c r="AL330" s="494" t="str">
        <f>VLOOKUP($E330,'cac dv gui'!$C$77:$AB$79,25,0)</f>
        <v>Tốt</v>
      </c>
      <c r="AM330" s="494" t="str">
        <f>VLOOKUP($E330,'cac dv gui'!$C$77:$AB$79,26,0)</f>
        <v>Tốt</v>
      </c>
      <c r="AN330" s="675"/>
      <c r="AO330" s="494"/>
      <c r="AP330" s="675"/>
      <c r="AQ330" s="494" t="str">
        <f t="shared" si="55"/>
        <v>Tốt</v>
      </c>
      <c r="AR330" s="675"/>
      <c r="AS330" s="675"/>
      <c r="AT330" s="494"/>
      <c r="AU330" s="684" t="s">
        <v>392</v>
      </c>
    </row>
    <row r="331" spans="1:47" ht="32.25" customHeight="1" x14ac:dyDescent="0.25">
      <c r="A331" s="690"/>
      <c r="B331" s="690"/>
      <c r="C331" s="691"/>
      <c r="D331" s="692" t="s">
        <v>1234</v>
      </c>
      <c r="E331" s="690"/>
      <c r="F331" s="684"/>
      <c r="G331" s="879"/>
      <c r="H331" s="879"/>
      <c r="I331" s="494"/>
      <c r="J331" s="494"/>
      <c r="K331" s="494"/>
      <c r="L331" s="494"/>
      <c r="M331" s="494"/>
      <c r="N331" s="494"/>
      <c r="O331" s="494"/>
      <c r="P331" s="494"/>
      <c r="Q331" s="494"/>
      <c r="R331" s="494"/>
      <c r="S331" s="494"/>
      <c r="T331" s="494"/>
      <c r="U331" s="494"/>
      <c r="V331" s="494"/>
      <c r="W331" s="494"/>
      <c r="X331" s="494"/>
      <c r="Y331" s="494"/>
      <c r="Z331" s="494"/>
      <c r="AA331" s="494"/>
      <c r="AB331" s="494"/>
      <c r="AC331" s="494"/>
      <c r="AD331" s="494"/>
      <c r="AE331" s="494"/>
      <c r="AF331" s="494"/>
      <c r="AG331" s="717"/>
      <c r="AH331" s="709" t="str">
        <f t="shared" si="52"/>
        <v xml:space="preserve">0A* </v>
      </c>
      <c r="AI331" s="709">
        <f t="shared" si="53"/>
        <v>0</v>
      </c>
      <c r="AJ331" s="718"/>
      <c r="AK331" s="729"/>
      <c r="AL331" s="718"/>
      <c r="AM331" s="729"/>
      <c r="AN331" s="718"/>
      <c r="AO331" s="729"/>
      <c r="AP331" s="718"/>
      <c r="AQ331" s="494">
        <f t="shared" si="55"/>
        <v>0</v>
      </c>
      <c r="AR331" s="718"/>
      <c r="AS331" s="718"/>
      <c r="AT331" s="494"/>
    </row>
    <row r="332" spans="1:47" s="892" customFormat="1" ht="54" customHeight="1" x14ac:dyDescent="0.25">
      <c r="A332" s="883" t="s">
        <v>1571</v>
      </c>
      <c r="B332" s="883">
        <f>COUNTIF($F$5:F332,F332)</f>
        <v>32</v>
      </c>
      <c r="C332" s="884" t="s">
        <v>985</v>
      </c>
      <c r="D332" s="885" t="s">
        <v>1094</v>
      </c>
      <c r="E332" s="884" t="s">
        <v>1095</v>
      </c>
      <c r="F332" s="886" t="s">
        <v>1603</v>
      </c>
      <c r="G332" s="886" t="s">
        <v>975</v>
      </c>
      <c r="H332" s="886"/>
      <c r="I332" s="886"/>
      <c r="J332" s="886"/>
      <c r="K332" s="886"/>
      <c r="L332" s="886"/>
      <c r="M332" s="886"/>
      <c r="N332" s="886"/>
      <c r="O332" s="886"/>
      <c r="P332" s="886"/>
      <c r="Q332" s="886"/>
      <c r="R332" s="886"/>
      <c r="S332" s="886"/>
      <c r="T332" s="886"/>
      <c r="U332" s="886"/>
      <c r="V332" s="886" t="str">
        <f>VLOOKUP($E332,'[23]Gui chi Quynh'!$C$7:$E$389,3,0)</f>
        <v>A4</v>
      </c>
      <c r="W332" s="886">
        <f>VLOOKUP(V332,Sheet1!$B$2:$C$12,2,TRUE)</f>
        <v>7</v>
      </c>
      <c r="X332" s="886" t="str">
        <f>VLOOKUP($E332,'[24]Gui chi Quynh'!$C$7:$E$389,3,0)</f>
        <v>A3</v>
      </c>
      <c r="Y332" s="886">
        <f>VLOOKUP(X332,Sheet1!$B$2:$C$12,2,TRUE)</f>
        <v>8</v>
      </c>
      <c r="Z332" s="886" t="str">
        <f>VLOOKUP($E332,'[25]Gui chi Quynh'!$C$7:$E$388,3,0)</f>
        <v>A3</v>
      </c>
      <c r="AA332" s="886">
        <f>VLOOKUP(Z332,Sheet1!$B$2:$C$12,2,TRUE)</f>
        <v>8</v>
      </c>
      <c r="AB332" s="886" t="str">
        <f>VLOOKUP($E332,'T5'!$E$9:$AH$337,24,0)</f>
        <v>A4</v>
      </c>
      <c r="AC332" s="886">
        <f>VLOOKUP(AB332,Sheet1!$B$2:$C$12,2,TRUE)</f>
        <v>7</v>
      </c>
      <c r="AD332" s="886"/>
      <c r="AE332" s="886" t="e">
        <f>VLOOKUP(AD332,Sheet1!$B$2:$C$12,2,TRUE)</f>
        <v>#N/A</v>
      </c>
      <c r="AF332" s="887"/>
      <c r="AG332" s="888"/>
      <c r="AH332" s="888" t="str">
        <f t="shared" si="52"/>
        <v xml:space="preserve">4A* </v>
      </c>
      <c r="AI332" s="888">
        <f t="shared" si="53"/>
        <v>0</v>
      </c>
      <c r="AJ332" s="889"/>
      <c r="AK332" s="886" t="s">
        <v>991</v>
      </c>
      <c r="AL332" s="886" t="str">
        <f>VLOOKUP($E332,'cac dv gui'!$C$247:$AC$278,25,0)</f>
        <v xml:space="preserve">Không xét </v>
      </c>
      <c r="AM332" s="886" t="str">
        <f>VLOOKUP($E332,'cac dv gui'!$C$247:$AC$278,26,0)</f>
        <v xml:space="preserve">Không xét </v>
      </c>
      <c r="AN332" s="890"/>
      <c r="AO332" s="886"/>
      <c r="AP332" s="890"/>
      <c r="AQ332" s="886" t="str">
        <f t="shared" si="55"/>
        <v>Không đánh giá</v>
      </c>
      <c r="AR332" s="890"/>
      <c r="AS332" s="890"/>
      <c r="AT332" s="891" t="s">
        <v>1119</v>
      </c>
      <c r="AU332" s="892" t="s">
        <v>393</v>
      </c>
    </row>
    <row r="333" spans="1:47" s="892" customFormat="1" ht="54" customHeight="1" x14ac:dyDescent="0.25">
      <c r="A333" s="883" t="s">
        <v>1575</v>
      </c>
      <c r="B333" s="883">
        <f>COUNTIF($F$5:F333,F333)</f>
        <v>27</v>
      </c>
      <c r="C333" s="884" t="s">
        <v>985</v>
      </c>
      <c r="D333" s="893" t="s">
        <v>1254</v>
      </c>
      <c r="E333" s="883" t="s">
        <v>1255</v>
      </c>
      <c r="F333" s="886" t="s">
        <v>1609</v>
      </c>
      <c r="G333" s="886" t="s">
        <v>974</v>
      </c>
      <c r="H333" s="886"/>
      <c r="I333" s="886"/>
      <c r="J333" s="886"/>
      <c r="K333" s="886"/>
      <c r="L333" s="886"/>
      <c r="M333" s="886"/>
      <c r="N333" s="886"/>
      <c r="O333" s="886"/>
      <c r="P333" s="886"/>
      <c r="Q333" s="886"/>
      <c r="R333" s="886"/>
      <c r="S333" s="886"/>
      <c r="T333" s="886"/>
      <c r="U333" s="886"/>
      <c r="V333" s="886"/>
      <c r="W333" s="886"/>
      <c r="X333" s="886"/>
      <c r="Y333" s="886"/>
      <c r="Z333" s="886"/>
      <c r="AA333" s="886" t="e">
        <f>VLOOKUP(Z333,Sheet1!$B$2:$C$12,2,TRUE)</f>
        <v>#N/A</v>
      </c>
      <c r="AB333" s="886"/>
      <c r="AC333" s="886" t="e">
        <f>VLOOKUP(AB333,Sheet1!$B$2:$C$12,2,TRUE)</f>
        <v>#N/A</v>
      </c>
      <c r="AD333" s="886"/>
      <c r="AE333" s="886" t="e">
        <f>VLOOKUP(AD333,Sheet1!$B$2:$C$12,2,TRUE)</f>
        <v>#N/A</v>
      </c>
      <c r="AF333" s="887"/>
      <c r="AG333" s="888"/>
      <c r="AH333" s="888" t="str">
        <f t="shared" si="52"/>
        <v xml:space="preserve">0A* </v>
      </c>
      <c r="AI333" s="888">
        <f t="shared" si="53"/>
        <v>0</v>
      </c>
      <c r="AJ333" s="889"/>
      <c r="AK333" s="886" t="s">
        <v>991</v>
      </c>
      <c r="AL333" s="886" t="s">
        <v>1573</v>
      </c>
      <c r="AM333" s="886" t="s">
        <v>1573</v>
      </c>
      <c r="AN333" s="890"/>
      <c r="AO333" s="886"/>
      <c r="AP333" s="890"/>
      <c r="AQ333" s="886" t="str">
        <f t="shared" si="55"/>
        <v>Không đánh giá</v>
      </c>
      <c r="AR333" s="890"/>
      <c r="AS333" s="890"/>
      <c r="AT333" s="891" t="s">
        <v>1574</v>
      </c>
      <c r="AU333" s="892" t="s">
        <v>393</v>
      </c>
    </row>
    <row r="334" spans="1:47" s="892" customFormat="1" ht="54" customHeight="1" x14ac:dyDescent="0.25">
      <c r="A334" s="883" t="s">
        <v>1576</v>
      </c>
      <c r="B334" s="883">
        <f>COUNTIF($F$5:F334,F334)</f>
        <v>20</v>
      </c>
      <c r="C334" s="884" t="s">
        <v>985</v>
      </c>
      <c r="D334" s="893" t="s">
        <v>1251</v>
      </c>
      <c r="E334" s="883" t="s">
        <v>1252</v>
      </c>
      <c r="F334" s="894" t="s">
        <v>1608</v>
      </c>
      <c r="G334" s="886" t="s">
        <v>974</v>
      </c>
      <c r="H334" s="886"/>
      <c r="I334" s="886"/>
      <c r="J334" s="886"/>
      <c r="K334" s="886"/>
      <c r="L334" s="886"/>
      <c r="M334" s="886"/>
      <c r="N334" s="886"/>
      <c r="O334" s="886"/>
      <c r="P334" s="886"/>
      <c r="Q334" s="886"/>
      <c r="R334" s="886"/>
      <c r="S334" s="886"/>
      <c r="T334" s="886"/>
      <c r="U334" s="886"/>
      <c r="V334" s="886"/>
      <c r="W334" s="886"/>
      <c r="X334" s="886"/>
      <c r="Y334" s="886"/>
      <c r="Z334" s="886"/>
      <c r="AA334" s="886" t="e">
        <f>VLOOKUP(Z334,Sheet1!$B$2:$C$12,2,TRUE)</f>
        <v>#N/A</v>
      </c>
      <c r="AB334" s="886"/>
      <c r="AC334" s="886" t="e">
        <f>VLOOKUP(AB334,Sheet1!$B$2:$C$12,2,TRUE)</f>
        <v>#N/A</v>
      </c>
      <c r="AD334" s="886"/>
      <c r="AE334" s="886" t="e">
        <f>VLOOKUP(AD334,Sheet1!$B$2:$C$12,2,TRUE)</f>
        <v>#N/A</v>
      </c>
      <c r="AF334" s="887"/>
      <c r="AG334" s="888"/>
      <c r="AH334" s="888" t="str">
        <f t="shared" si="52"/>
        <v xml:space="preserve">0A* </v>
      </c>
      <c r="AI334" s="888">
        <f t="shared" si="53"/>
        <v>0</v>
      </c>
      <c r="AJ334" s="889"/>
      <c r="AK334" s="886" t="s">
        <v>991</v>
      </c>
      <c r="AL334" s="886" t="s">
        <v>1573</v>
      </c>
      <c r="AM334" s="886" t="s">
        <v>1573</v>
      </c>
      <c r="AN334" s="890"/>
      <c r="AO334" s="886"/>
      <c r="AP334" s="890"/>
      <c r="AQ334" s="886" t="str">
        <f t="shared" si="55"/>
        <v>Không đánh giá</v>
      </c>
      <c r="AR334" s="890"/>
      <c r="AS334" s="890"/>
      <c r="AT334" s="891" t="s">
        <v>1574</v>
      </c>
      <c r="AU334" s="892" t="s">
        <v>393</v>
      </c>
    </row>
    <row r="335" spans="1:47" s="880" customFormat="1" x14ac:dyDescent="0.25">
      <c r="C335" s="737"/>
      <c r="D335" s="737"/>
      <c r="E335" s="702"/>
      <c r="G335" s="698"/>
      <c r="N335" s="732"/>
      <c r="O335" s="732"/>
      <c r="P335" s="732"/>
      <c r="Q335" s="732"/>
      <c r="Y335" s="1"/>
      <c r="AA335" s="1"/>
      <c r="AB335" s="1"/>
      <c r="AC335" s="1"/>
      <c r="AD335" s="1"/>
      <c r="AE335" s="1"/>
      <c r="AK335" s="698"/>
      <c r="AM335" s="698"/>
      <c r="AO335" s="698"/>
      <c r="AQ335" s="698"/>
      <c r="AT335" s="1"/>
    </row>
    <row r="336" spans="1:47" s="880" customFormat="1" x14ac:dyDescent="0.25">
      <c r="C336" s="737"/>
      <c r="D336" s="737"/>
      <c r="E336" s="702"/>
      <c r="G336" s="698"/>
      <c r="N336" s="725"/>
      <c r="O336" s="725"/>
      <c r="P336" s="732"/>
      <c r="Q336" s="732"/>
      <c r="AB336" s="732"/>
      <c r="AC336" s="732"/>
      <c r="AK336" s="698"/>
      <c r="AM336" s="698"/>
      <c r="AO336" s="698"/>
      <c r="AQ336" s="698"/>
      <c r="AT336" s="1"/>
    </row>
    <row r="337" spans="3:46" s="880" customFormat="1" x14ac:dyDescent="0.25">
      <c r="C337" s="735"/>
      <c r="D337" s="737"/>
      <c r="E337" s="702"/>
      <c r="G337" s="698"/>
      <c r="N337" s="732"/>
      <c r="O337" s="732"/>
      <c r="P337" s="732"/>
      <c r="Q337" s="732"/>
      <c r="AB337" s="732"/>
      <c r="AC337" s="732"/>
      <c r="AK337" s="698"/>
      <c r="AM337" s="698"/>
      <c r="AO337" s="698"/>
      <c r="AQ337" s="698"/>
      <c r="AT337" s="1"/>
    </row>
    <row r="338" spans="3:46" s="880" customFormat="1" x14ac:dyDescent="0.25">
      <c r="C338" s="737"/>
      <c r="D338" s="737"/>
      <c r="E338" s="702"/>
      <c r="G338" s="698"/>
      <c r="N338" s="732"/>
      <c r="O338" s="732"/>
      <c r="AB338" s="732"/>
      <c r="AC338" s="732"/>
      <c r="AK338" s="698"/>
      <c r="AM338" s="698"/>
      <c r="AO338" s="698"/>
      <c r="AQ338" s="698"/>
      <c r="AT338" s="1"/>
    </row>
    <row r="339" spans="3:46" s="880" customFormat="1" x14ac:dyDescent="0.25">
      <c r="C339" s="737"/>
      <c r="D339" s="737"/>
      <c r="E339" s="702"/>
      <c r="G339" s="698"/>
      <c r="N339" s="732"/>
      <c r="O339" s="732"/>
      <c r="AB339" s="732"/>
      <c r="AC339" s="732"/>
      <c r="AK339" s="698"/>
      <c r="AM339" s="698"/>
      <c r="AO339" s="698"/>
      <c r="AQ339" s="698"/>
      <c r="AT339" s="1"/>
    </row>
    <row r="340" spans="3:46" s="880" customFormat="1" x14ac:dyDescent="0.25">
      <c r="C340" s="735"/>
      <c r="D340" s="735"/>
      <c r="G340" s="698"/>
      <c r="P340" s="732"/>
      <c r="Q340" s="732"/>
      <c r="AK340" s="698"/>
      <c r="AM340" s="698"/>
      <c r="AO340" s="698"/>
      <c r="AQ340" s="698"/>
      <c r="AT340" s="1"/>
    </row>
    <row r="341" spans="3:46" s="880" customFormat="1" x14ac:dyDescent="0.25">
      <c r="C341" s="737"/>
      <c r="D341" s="737"/>
      <c r="E341" s="702"/>
      <c r="G341" s="698"/>
      <c r="N341" s="732"/>
      <c r="O341" s="732"/>
      <c r="P341" s="732"/>
      <c r="Q341" s="732"/>
      <c r="AB341" s="725"/>
      <c r="AC341" s="725"/>
      <c r="AK341" s="698"/>
      <c r="AM341" s="698"/>
      <c r="AO341" s="698"/>
      <c r="AQ341" s="698"/>
      <c r="AT341" s="1"/>
    </row>
    <row r="342" spans="3:46" s="880" customFormat="1" x14ac:dyDescent="0.25">
      <c r="C342" s="737"/>
      <c r="D342" s="737"/>
      <c r="E342" s="702"/>
      <c r="G342" s="698"/>
      <c r="N342" s="732"/>
      <c r="O342" s="732"/>
      <c r="P342" s="732"/>
      <c r="Q342" s="732"/>
      <c r="AB342" s="732"/>
      <c r="AC342" s="732"/>
      <c r="AK342" s="698"/>
      <c r="AM342" s="698"/>
      <c r="AO342" s="698"/>
      <c r="AQ342" s="698"/>
      <c r="AT342" s="1"/>
    </row>
    <row r="343" spans="3:46" s="880" customFormat="1" x14ac:dyDescent="0.25">
      <c r="C343" s="737"/>
      <c r="D343" s="737"/>
      <c r="E343" s="702"/>
      <c r="G343" s="698"/>
      <c r="N343" s="732"/>
      <c r="O343" s="732"/>
      <c r="P343" s="732"/>
      <c r="Q343" s="732"/>
      <c r="AB343" s="732"/>
      <c r="AC343" s="732"/>
      <c r="AK343" s="698"/>
      <c r="AM343" s="698"/>
      <c r="AO343" s="698"/>
      <c r="AQ343" s="698"/>
      <c r="AT343" s="1"/>
    </row>
    <row r="344" spans="3:46" s="880" customFormat="1" x14ac:dyDescent="0.25">
      <c r="C344" s="737"/>
      <c r="D344" s="737"/>
      <c r="E344" s="702"/>
      <c r="G344" s="698"/>
      <c r="N344" s="732"/>
      <c r="O344" s="732"/>
      <c r="P344" s="732"/>
      <c r="Q344" s="732"/>
      <c r="AB344" s="725"/>
      <c r="AC344" s="725"/>
      <c r="AK344" s="698"/>
      <c r="AM344" s="698"/>
      <c r="AO344" s="698"/>
      <c r="AQ344" s="698"/>
      <c r="AT344" s="1"/>
    </row>
    <row r="345" spans="3:46" s="880" customFormat="1" x14ac:dyDescent="0.25">
      <c r="C345" s="737"/>
      <c r="D345" s="737"/>
      <c r="E345" s="702"/>
      <c r="G345" s="698"/>
      <c r="N345" s="732"/>
      <c r="O345" s="732"/>
      <c r="P345" s="732"/>
      <c r="Q345" s="732"/>
      <c r="AB345" s="725"/>
      <c r="AC345" s="725"/>
      <c r="AK345" s="698"/>
      <c r="AM345" s="698"/>
      <c r="AO345" s="698"/>
      <c r="AQ345" s="698"/>
      <c r="AT345" s="1"/>
    </row>
    <row r="346" spans="3:46" s="880" customFormat="1" x14ac:dyDescent="0.25">
      <c r="C346" s="737"/>
      <c r="D346" s="737"/>
      <c r="E346" s="702"/>
      <c r="G346" s="698"/>
      <c r="N346" s="732"/>
      <c r="O346" s="732"/>
      <c r="P346" s="732"/>
      <c r="Q346" s="732"/>
      <c r="AB346" s="732"/>
      <c r="AC346" s="732"/>
      <c r="AK346" s="698"/>
      <c r="AM346" s="698"/>
      <c r="AO346" s="698"/>
      <c r="AQ346" s="698"/>
      <c r="AT346" s="1"/>
    </row>
    <row r="347" spans="3:46" s="880" customFormat="1" x14ac:dyDescent="0.25">
      <c r="C347" s="737"/>
      <c r="D347" s="737"/>
      <c r="E347" s="702"/>
      <c r="G347" s="698"/>
      <c r="N347" s="732"/>
      <c r="O347" s="732"/>
      <c r="P347" s="732"/>
      <c r="Q347" s="732"/>
      <c r="AB347" s="725"/>
      <c r="AC347" s="725"/>
      <c r="AK347" s="698"/>
      <c r="AM347" s="698"/>
      <c r="AO347" s="698"/>
      <c r="AQ347" s="698"/>
      <c r="AT347" s="1"/>
    </row>
    <row r="348" spans="3:46" s="880" customFormat="1" x14ac:dyDescent="0.25">
      <c r="C348" s="737"/>
      <c r="D348" s="737"/>
      <c r="E348" s="702"/>
      <c r="G348" s="698"/>
      <c r="N348" s="732"/>
      <c r="O348" s="732"/>
      <c r="P348" s="732"/>
      <c r="Q348" s="732"/>
      <c r="AB348" s="725"/>
      <c r="AC348" s="725"/>
      <c r="AK348" s="698"/>
      <c r="AM348" s="698"/>
      <c r="AO348" s="698"/>
      <c r="AQ348" s="698"/>
      <c r="AT348" s="1"/>
    </row>
    <row r="349" spans="3:46" s="880" customFormat="1" x14ac:dyDescent="0.25">
      <c r="C349" s="737"/>
      <c r="D349" s="737"/>
      <c r="E349" s="702"/>
      <c r="G349" s="698"/>
      <c r="N349" s="732"/>
      <c r="O349" s="732"/>
      <c r="P349" s="732"/>
      <c r="Q349" s="732"/>
      <c r="AB349" s="732"/>
      <c r="AC349" s="732"/>
      <c r="AK349" s="698"/>
      <c r="AM349" s="698"/>
      <c r="AO349" s="698"/>
      <c r="AQ349" s="698"/>
      <c r="AT349" s="1"/>
    </row>
    <row r="350" spans="3:46" s="880" customFormat="1" x14ac:dyDescent="0.25">
      <c r="C350" s="735"/>
      <c r="D350" s="737"/>
      <c r="E350" s="702"/>
      <c r="G350" s="698"/>
      <c r="AB350" s="732"/>
      <c r="AC350" s="732"/>
      <c r="AK350" s="698"/>
      <c r="AM350" s="698"/>
      <c r="AO350" s="698"/>
      <c r="AQ350" s="698"/>
      <c r="AT350" s="1"/>
    </row>
    <row r="351" spans="3:46" s="880" customFormat="1" x14ac:dyDescent="0.25">
      <c r="C351" s="737"/>
      <c r="D351" s="737"/>
      <c r="E351" s="702"/>
      <c r="G351" s="698"/>
      <c r="AB351" s="732"/>
      <c r="AC351" s="732"/>
      <c r="AK351" s="698"/>
      <c r="AM351" s="698"/>
      <c r="AO351" s="698"/>
      <c r="AQ351" s="698"/>
      <c r="AT351" s="1"/>
    </row>
    <row r="352" spans="3:46" s="880" customFormat="1" x14ac:dyDescent="0.25">
      <c r="C352" s="737"/>
      <c r="D352" s="737"/>
      <c r="E352" s="702"/>
      <c r="G352" s="698"/>
      <c r="AB352" s="732"/>
      <c r="AC352" s="732"/>
      <c r="AK352" s="698"/>
      <c r="AM352" s="698"/>
      <c r="AO352" s="698"/>
      <c r="AQ352" s="698"/>
      <c r="AT352" s="1"/>
    </row>
    <row r="353" spans="3:46" s="880" customFormat="1" x14ac:dyDescent="0.25">
      <c r="C353" s="737"/>
      <c r="D353" s="737"/>
      <c r="E353" s="702"/>
      <c r="G353" s="698"/>
      <c r="AB353" s="732"/>
      <c r="AC353" s="732"/>
      <c r="AK353" s="698"/>
      <c r="AM353" s="698"/>
      <c r="AO353" s="698"/>
      <c r="AQ353" s="698"/>
      <c r="AT353" s="1"/>
    </row>
    <row r="354" spans="3:46" s="880" customFormat="1" x14ac:dyDescent="0.25">
      <c r="C354" s="737"/>
      <c r="D354" s="735"/>
      <c r="E354" s="702"/>
      <c r="G354" s="698"/>
      <c r="AB354" s="732"/>
      <c r="AC354" s="732"/>
      <c r="AK354" s="698"/>
      <c r="AM354" s="698"/>
      <c r="AO354" s="698"/>
      <c r="AQ354" s="698"/>
      <c r="AT354" s="1"/>
    </row>
    <row r="355" spans="3:46" s="880" customFormat="1" x14ac:dyDescent="0.25">
      <c r="C355" s="737"/>
      <c r="D355" s="737"/>
      <c r="E355" s="702"/>
      <c r="G355" s="698"/>
      <c r="AB355" s="732"/>
      <c r="AC355" s="732"/>
      <c r="AK355" s="698"/>
      <c r="AM355" s="698"/>
      <c r="AO355" s="698"/>
      <c r="AQ355" s="698"/>
      <c r="AT355" s="1"/>
    </row>
    <row r="356" spans="3:46" s="880" customFormat="1" x14ac:dyDescent="0.25">
      <c r="C356" s="737"/>
      <c r="D356" s="737"/>
      <c r="E356" s="702"/>
      <c r="G356" s="698"/>
      <c r="N356" s="725"/>
      <c r="O356" s="725"/>
      <c r="AB356" s="732"/>
      <c r="AC356" s="732"/>
      <c r="AK356" s="698"/>
      <c r="AM356" s="698"/>
      <c r="AO356" s="698"/>
      <c r="AQ356" s="698"/>
      <c r="AT356" s="1"/>
    </row>
    <row r="357" spans="3:46" x14ac:dyDescent="0.25">
      <c r="C357" s="738"/>
      <c r="D357" s="737"/>
      <c r="E357" s="702"/>
      <c r="F357" s="880"/>
      <c r="N357" s="739"/>
      <c r="O357" s="739"/>
      <c r="AT357" s="879"/>
    </row>
    <row r="358" spans="3:46" x14ac:dyDescent="0.25">
      <c r="C358" s="740"/>
      <c r="D358" s="737"/>
      <c r="E358" s="702"/>
      <c r="F358" s="880"/>
      <c r="AT358" s="879"/>
    </row>
    <row r="359" spans="3:46" x14ac:dyDescent="0.25">
      <c r="C359" s="740"/>
      <c r="D359" s="737"/>
      <c r="E359" s="702"/>
      <c r="F359" s="880"/>
      <c r="AT359" s="879"/>
    </row>
    <row r="360" spans="3:46" x14ac:dyDescent="0.25">
      <c r="C360" s="740"/>
      <c r="D360" s="740"/>
      <c r="E360" s="703"/>
      <c r="N360" s="739"/>
      <c r="O360" s="739"/>
      <c r="P360" s="739"/>
      <c r="Q360" s="739"/>
      <c r="AT360" s="879"/>
    </row>
    <row r="361" spans="3:46" x14ac:dyDescent="0.25">
      <c r="C361" s="740"/>
      <c r="D361" s="735"/>
      <c r="E361" s="880"/>
      <c r="N361" s="739"/>
      <c r="O361" s="739"/>
      <c r="P361" s="739"/>
      <c r="Q361" s="739"/>
      <c r="AT361" s="879"/>
    </row>
    <row r="362" spans="3:46" x14ac:dyDescent="0.25">
      <c r="C362" s="740"/>
      <c r="D362" s="737"/>
      <c r="F362" s="880"/>
      <c r="N362" s="739"/>
      <c r="O362" s="739"/>
      <c r="AT362" s="879"/>
    </row>
    <row r="363" spans="3:46" x14ac:dyDescent="0.25">
      <c r="C363" s="740"/>
      <c r="D363" s="737"/>
      <c r="F363" s="880"/>
      <c r="AT363" s="879"/>
    </row>
    <row r="364" spans="3:46" x14ac:dyDescent="0.25">
      <c r="C364" s="740"/>
      <c r="D364" s="737"/>
      <c r="F364" s="880"/>
      <c r="N364" s="741"/>
      <c r="O364" s="741"/>
      <c r="AT364" s="879"/>
    </row>
    <row r="365" spans="3:46" x14ac:dyDescent="0.25">
      <c r="C365" s="740"/>
      <c r="D365" s="737"/>
      <c r="F365" s="880"/>
      <c r="N365" s="741"/>
      <c r="O365" s="741"/>
      <c r="AT365" s="879"/>
    </row>
    <row r="366" spans="3:46" x14ac:dyDescent="0.25">
      <c r="C366" s="740"/>
      <c r="D366" s="737"/>
      <c r="F366" s="880"/>
      <c r="N366" s="739"/>
      <c r="O366" s="739"/>
      <c r="AT366" s="879"/>
    </row>
    <row r="367" spans="3:46" x14ac:dyDescent="0.25">
      <c r="C367" s="740"/>
      <c r="D367" s="737"/>
      <c r="F367" s="880"/>
      <c r="N367" s="739"/>
      <c r="O367" s="739"/>
      <c r="AT367" s="879"/>
    </row>
    <row r="368" spans="3:46" x14ac:dyDescent="0.25">
      <c r="C368" s="740"/>
      <c r="D368" s="737"/>
      <c r="F368" s="880"/>
      <c r="N368" s="741"/>
      <c r="O368" s="741"/>
      <c r="AT368" s="879"/>
    </row>
    <row r="369" spans="3:46" x14ac:dyDescent="0.25">
      <c r="C369" s="740"/>
      <c r="D369" s="737"/>
      <c r="F369" s="880"/>
      <c r="N369" s="741"/>
      <c r="O369" s="741"/>
      <c r="AT369" s="879"/>
    </row>
    <row r="370" spans="3:46" x14ac:dyDescent="0.25">
      <c r="C370" s="740"/>
      <c r="D370" s="740"/>
      <c r="E370" s="703"/>
      <c r="N370" s="741"/>
      <c r="O370" s="741"/>
      <c r="AT370" s="879"/>
    </row>
    <row r="371" spans="3:46" x14ac:dyDescent="0.25">
      <c r="C371" s="740"/>
      <c r="D371" s="735"/>
      <c r="E371" s="880"/>
      <c r="AT371" s="879"/>
    </row>
    <row r="372" spans="3:46" x14ac:dyDescent="0.25">
      <c r="D372" s="737"/>
      <c r="F372" s="880"/>
      <c r="AT372" s="879"/>
    </row>
    <row r="373" spans="3:46" x14ac:dyDescent="0.25">
      <c r="D373" s="737"/>
      <c r="F373" s="880"/>
      <c r="AT373" s="879"/>
    </row>
    <row r="374" spans="3:46" x14ac:dyDescent="0.25">
      <c r="D374" s="737"/>
      <c r="F374" s="880"/>
      <c r="AT374" s="879"/>
    </row>
    <row r="375" spans="3:46" x14ac:dyDescent="0.25">
      <c r="D375" s="737"/>
      <c r="F375" s="880"/>
      <c r="AT375" s="879"/>
    </row>
    <row r="376" spans="3:46" x14ac:dyDescent="0.25">
      <c r="C376" s="738"/>
      <c r="D376" s="737"/>
      <c r="F376" s="880"/>
      <c r="AT376" s="879"/>
    </row>
    <row r="377" spans="3:46" x14ac:dyDescent="0.25">
      <c r="C377" s="740"/>
      <c r="D377" s="737"/>
      <c r="F377" s="880"/>
      <c r="AT377" s="879"/>
    </row>
    <row r="378" spans="3:46" x14ac:dyDescent="0.25">
      <c r="C378" s="740"/>
      <c r="D378" s="740"/>
      <c r="E378" s="703"/>
      <c r="F378" s="880"/>
      <c r="AT378" s="879"/>
    </row>
    <row r="379" spans="3:46" x14ac:dyDescent="0.25">
      <c r="C379" s="740"/>
      <c r="D379" s="740"/>
      <c r="E379" s="703"/>
      <c r="AT379" s="879"/>
    </row>
    <row r="380" spans="3:46" x14ac:dyDescent="0.25">
      <c r="C380" s="740"/>
      <c r="D380" s="740"/>
      <c r="E380" s="703"/>
      <c r="AT380" s="879"/>
    </row>
    <row r="381" spans="3:46" x14ac:dyDescent="0.25">
      <c r="C381" s="740"/>
      <c r="D381" s="740"/>
      <c r="E381" s="703"/>
      <c r="AT381" s="879"/>
    </row>
    <row r="382" spans="3:46" x14ac:dyDescent="0.25">
      <c r="C382" s="740"/>
      <c r="D382" s="740"/>
      <c r="E382" s="703"/>
      <c r="AT382" s="879"/>
    </row>
    <row r="383" spans="3:46" x14ac:dyDescent="0.25">
      <c r="C383" s="740"/>
      <c r="D383" s="740"/>
      <c r="E383" s="703"/>
      <c r="AT383" s="879"/>
    </row>
    <row r="384" spans="3:46" x14ac:dyDescent="0.25">
      <c r="C384" s="740"/>
      <c r="D384" s="740"/>
      <c r="E384" s="703"/>
      <c r="AT384" s="879"/>
    </row>
    <row r="385" spans="3:46" x14ac:dyDescent="0.25">
      <c r="C385" s="740"/>
      <c r="D385" s="740"/>
      <c r="E385" s="703"/>
      <c r="AT385" s="879"/>
    </row>
    <row r="386" spans="3:46" x14ac:dyDescent="0.25">
      <c r="C386" s="740"/>
      <c r="D386" s="740"/>
      <c r="E386" s="703"/>
      <c r="AT386" s="879"/>
    </row>
    <row r="387" spans="3:46" x14ac:dyDescent="0.25">
      <c r="C387" s="740"/>
      <c r="D387" s="740"/>
      <c r="E387" s="703"/>
      <c r="AT387" s="879"/>
    </row>
    <row r="388" spans="3:46" x14ac:dyDescent="0.25">
      <c r="C388" s="740"/>
      <c r="D388" s="740"/>
      <c r="E388" s="703"/>
      <c r="AT388" s="879"/>
    </row>
    <row r="389" spans="3:46" x14ac:dyDescent="0.25">
      <c r="C389" s="740"/>
      <c r="D389" s="740"/>
      <c r="E389" s="703"/>
      <c r="AT389" s="879"/>
    </row>
    <row r="390" spans="3:46" x14ac:dyDescent="0.25">
      <c r="C390" s="740"/>
      <c r="D390" s="740"/>
      <c r="E390" s="703"/>
      <c r="AT390" s="879"/>
    </row>
    <row r="391" spans="3:46" x14ac:dyDescent="0.25">
      <c r="D391" s="735"/>
      <c r="AT391" s="879"/>
    </row>
    <row r="392" spans="3:46" x14ac:dyDescent="0.25">
      <c r="C392" s="738"/>
      <c r="D392" s="737"/>
      <c r="F392" s="880"/>
      <c r="AT392" s="879"/>
    </row>
    <row r="393" spans="3:46" x14ac:dyDescent="0.25">
      <c r="C393" s="740"/>
      <c r="D393" s="737"/>
      <c r="F393" s="880"/>
      <c r="AT393" s="879"/>
    </row>
    <row r="394" spans="3:46" x14ac:dyDescent="0.25">
      <c r="C394" s="740"/>
      <c r="D394" s="737"/>
      <c r="E394" s="702"/>
      <c r="F394" s="880"/>
      <c r="AT394" s="879"/>
    </row>
    <row r="395" spans="3:46" x14ac:dyDescent="0.25">
      <c r="C395" s="740"/>
      <c r="D395" s="737"/>
      <c r="E395" s="702"/>
      <c r="F395" s="880"/>
      <c r="AT395" s="879"/>
    </row>
    <row r="396" spans="3:46" x14ac:dyDescent="0.25">
      <c r="D396" s="737"/>
      <c r="E396" s="702"/>
      <c r="F396" s="880"/>
      <c r="AT396" s="879"/>
    </row>
    <row r="397" spans="3:46" x14ac:dyDescent="0.25">
      <c r="C397" s="738"/>
      <c r="D397" s="737"/>
      <c r="F397" s="880"/>
      <c r="AT397" s="879"/>
    </row>
    <row r="398" spans="3:46" x14ac:dyDescent="0.25">
      <c r="C398" s="740"/>
      <c r="D398" s="737"/>
      <c r="E398" s="702"/>
      <c r="F398" s="880"/>
      <c r="AT398" s="879"/>
    </row>
    <row r="399" spans="3:46" x14ac:dyDescent="0.25">
      <c r="C399" s="740"/>
      <c r="D399" s="735"/>
      <c r="E399" s="703"/>
      <c r="AT399" s="879"/>
    </row>
    <row r="400" spans="3:46" x14ac:dyDescent="0.25">
      <c r="C400" s="740"/>
      <c r="D400" s="740"/>
      <c r="E400" s="703"/>
      <c r="AT400" s="879"/>
    </row>
    <row r="401" spans="3:46" x14ac:dyDescent="0.25">
      <c r="C401" s="740"/>
      <c r="D401" s="740"/>
      <c r="E401" s="703"/>
      <c r="AT401" s="879"/>
    </row>
    <row r="402" spans="3:46" x14ac:dyDescent="0.25">
      <c r="C402" s="740"/>
      <c r="D402" s="740"/>
      <c r="E402" s="703"/>
      <c r="AT402" s="879"/>
    </row>
    <row r="403" spans="3:46" x14ac:dyDescent="0.25">
      <c r="C403" s="740"/>
      <c r="D403" s="735"/>
      <c r="E403" s="703"/>
      <c r="AT403" s="879"/>
    </row>
    <row r="404" spans="3:46" x14ac:dyDescent="0.25">
      <c r="C404" s="740"/>
      <c r="D404" s="740"/>
      <c r="E404" s="703"/>
      <c r="AT404" s="879"/>
    </row>
    <row r="405" spans="3:46" x14ac:dyDescent="0.25">
      <c r="C405" s="740"/>
      <c r="D405" s="740"/>
      <c r="E405" s="703"/>
      <c r="AT405" s="879"/>
    </row>
    <row r="406" spans="3:46" x14ac:dyDescent="0.25">
      <c r="C406" s="740"/>
      <c r="D406" s="740"/>
      <c r="E406" s="703"/>
      <c r="AT406" s="879"/>
    </row>
    <row r="407" spans="3:46" x14ac:dyDescent="0.25">
      <c r="C407" s="740"/>
      <c r="D407" s="740"/>
      <c r="E407" s="703"/>
    </row>
    <row r="408" spans="3:46" x14ac:dyDescent="0.25">
      <c r="C408" s="740"/>
      <c r="D408" s="740"/>
      <c r="E408" s="703"/>
    </row>
    <row r="409" spans="3:46" x14ac:dyDescent="0.25">
      <c r="C409" s="740"/>
      <c r="D409" s="740"/>
      <c r="E409" s="703"/>
    </row>
    <row r="410" spans="3:46" x14ac:dyDescent="0.25">
      <c r="C410" s="740"/>
      <c r="D410" s="740"/>
      <c r="E410" s="703"/>
    </row>
    <row r="411" spans="3:46" x14ac:dyDescent="0.25">
      <c r="C411" s="740"/>
      <c r="D411" s="740"/>
      <c r="E411" s="703"/>
    </row>
    <row r="413" spans="3:46" x14ac:dyDescent="0.25">
      <c r="C413" s="738"/>
      <c r="D413" s="738"/>
    </row>
    <row r="414" spans="3:46" x14ac:dyDescent="0.25">
      <c r="C414" s="740"/>
      <c r="D414" s="740"/>
      <c r="E414" s="703"/>
    </row>
    <row r="415" spans="3:46" x14ac:dyDescent="0.25">
      <c r="C415" s="740"/>
      <c r="D415" s="740"/>
      <c r="E415" s="703"/>
    </row>
    <row r="416" spans="3:46" x14ac:dyDescent="0.25">
      <c r="C416" s="740"/>
      <c r="D416" s="740"/>
      <c r="E416" s="703"/>
    </row>
    <row r="417" spans="3:5" x14ac:dyDescent="0.25">
      <c r="C417" s="740"/>
      <c r="D417" s="740"/>
      <c r="E417" s="703"/>
    </row>
    <row r="418" spans="3:5" x14ac:dyDescent="0.25">
      <c r="C418" s="740"/>
      <c r="D418" s="740"/>
      <c r="E418" s="703"/>
    </row>
    <row r="419" spans="3:5" x14ac:dyDescent="0.25">
      <c r="C419" s="740"/>
      <c r="D419" s="740"/>
      <c r="E419" s="703"/>
    </row>
    <row r="420" spans="3:5" x14ac:dyDescent="0.25">
      <c r="C420" s="740"/>
      <c r="D420" s="740"/>
      <c r="E420" s="703"/>
    </row>
    <row r="421" spans="3:5" x14ac:dyDescent="0.25">
      <c r="C421" s="740"/>
      <c r="D421" s="740"/>
      <c r="E421" s="703"/>
    </row>
    <row r="422" spans="3:5" x14ac:dyDescent="0.25">
      <c r="C422" s="740"/>
      <c r="D422" s="740"/>
      <c r="E422" s="703"/>
    </row>
    <row r="423" spans="3:5" x14ac:dyDescent="0.25">
      <c r="C423" s="740"/>
      <c r="D423" s="740"/>
      <c r="E423" s="703"/>
    </row>
    <row r="424" spans="3:5" x14ac:dyDescent="0.25">
      <c r="C424" s="740"/>
      <c r="D424" s="740"/>
      <c r="E424" s="703"/>
    </row>
    <row r="425" spans="3:5" x14ac:dyDescent="0.25">
      <c r="C425" s="740"/>
      <c r="D425" s="740"/>
      <c r="E425" s="703"/>
    </row>
    <row r="426" spans="3:5" x14ac:dyDescent="0.25">
      <c r="C426" s="740"/>
      <c r="D426" s="740"/>
      <c r="E426" s="703"/>
    </row>
    <row r="427" spans="3:5" x14ac:dyDescent="0.25">
      <c r="C427" s="740"/>
      <c r="D427" s="740"/>
      <c r="E427" s="703"/>
    </row>
    <row r="428" spans="3:5" x14ac:dyDescent="0.25">
      <c r="C428" s="740"/>
      <c r="D428" s="740"/>
      <c r="E428" s="703"/>
    </row>
    <row r="429" spans="3:5" x14ac:dyDescent="0.25">
      <c r="C429" s="740"/>
      <c r="D429" s="740"/>
      <c r="E429" s="703"/>
    </row>
    <row r="430" spans="3:5" x14ac:dyDescent="0.25">
      <c r="C430" s="740"/>
      <c r="D430" s="740"/>
      <c r="E430" s="703"/>
    </row>
    <row r="431" spans="3:5" x14ac:dyDescent="0.25">
      <c r="C431" s="740"/>
      <c r="D431" s="740"/>
      <c r="E431" s="703"/>
    </row>
    <row r="432" spans="3:5" x14ac:dyDescent="0.25">
      <c r="C432" s="740"/>
      <c r="D432" s="740"/>
      <c r="E432" s="703"/>
    </row>
    <row r="433" spans="3:5" x14ac:dyDescent="0.25">
      <c r="C433" s="740"/>
      <c r="D433" s="740"/>
      <c r="E433" s="703"/>
    </row>
    <row r="434" spans="3:5" x14ac:dyDescent="0.25">
      <c r="C434" s="740"/>
      <c r="D434" s="740"/>
      <c r="E434" s="703"/>
    </row>
    <row r="435" spans="3:5" x14ac:dyDescent="0.25">
      <c r="C435" s="740"/>
      <c r="D435" s="740"/>
      <c r="E435" s="703"/>
    </row>
    <row r="436" spans="3:5" x14ac:dyDescent="0.25">
      <c r="C436" s="740"/>
      <c r="D436" s="740"/>
      <c r="E436" s="703"/>
    </row>
    <row r="437" spans="3:5" x14ac:dyDescent="0.25">
      <c r="C437" s="740"/>
      <c r="D437" s="740"/>
      <c r="E437" s="703"/>
    </row>
    <row r="438" spans="3:5" x14ac:dyDescent="0.25">
      <c r="C438" s="740"/>
      <c r="D438" s="740"/>
      <c r="E438" s="703"/>
    </row>
    <row r="439" spans="3:5" x14ac:dyDescent="0.25">
      <c r="C439" s="740"/>
      <c r="D439" s="740"/>
      <c r="E439" s="703"/>
    </row>
    <row r="440" spans="3:5" x14ac:dyDescent="0.25">
      <c r="C440" s="740"/>
      <c r="D440" s="740"/>
      <c r="E440" s="703"/>
    </row>
    <row r="442" spans="3:5" x14ac:dyDescent="0.25">
      <c r="C442" s="738"/>
      <c r="D442" s="738"/>
      <c r="E442" s="706"/>
    </row>
    <row r="443" spans="3:5" x14ac:dyDescent="0.25">
      <c r="C443" s="740"/>
      <c r="D443" s="740"/>
      <c r="E443" s="703"/>
    </row>
    <row r="444" spans="3:5" x14ac:dyDescent="0.25">
      <c r="C444" s="740"/>
      <c r="D444" s="740"/>
      <c r="E444" s="703"/>
    </row>
    <row r="445" spans="3:5" x14ac:dyDescent="0.25">
      <c r="C445" s="740"/>
      <c r="D445" s="740"/>
      <c r="E445" s="703"/>
    </row>
  </sheetData>
  <autoFilter ref="A3:AT334">
    <filterColumn colId="2" showButton="0"/>
  </autoFilter>
  <mergeCells count="28">
    <mergeCell ref="AT2:AT3"/>
    <mergeCell ref="AI2:AI3"/>
    <mergeCell ref="AJ2:AJ3"/>
    <mergeCell ref="AK2:AK3"/>
    <mergeCell ref="AL2:AN2"/>
    <mergeCell ref="AO2:AP2"/>
    <mergeCell ref="AQ2:AS2"/>
    <mergeCell ref="G2:G3"/>
    <mergeCell ref="H2:I2"/>
    <mergeCell ref="J2:K2"/>
    <mergeCell ref="L2:M2"/>
    <mergeCell ref="AH2:AH3"/>
    <mergeCell ref="N2:O2"/>
    <mergeCell ref="P2:Q2"/>
    <mergeCell ref="R2:S2"/>
    <mergeCell ref="T2:U2"/>
    <mergeCell ref="V2:W2"/>
    <mergeCell ref="X2:Y2"/>
    <mergeCell ref="Z2:AA2"/>
    <mergeCell ref="AB2:AC2"/>
    <mergeCell ref="AD2:AE2"/>
    <mergeCell ref="AF2:AF3"/>
    <mergeCell ref="AG2:AG3"/>
    <mergeCell ref="A2:A3"/>
    <mergeCell ref="B2:B3"/>
    <mergeCell ref="C2:D3"/>
    <mergeCell ref="E2:E3"/>
    <mergeCell ref="F2:F3"/>
  </mergeCells>
  <conditionalFormatting sqref="R239">
    <cfRule type="containsText" dxfId="134" priority="20" operator="containsText" text="B">
      <formula>NOT(ISERROR(SEARCH("B",R239)))</formula>
    </cfRule>
    <cfRule type="colorScale" priority="21">
      <colorScale>
        <cfvo type="min"/>
        <cfvo type="percentile" val="50"/>
        <cfvo type="max"/>
        <color rgb="FFF8696B"/>
        <color rgb="FFFFEB84"/>
        <color rgb="FF63BE7B"/>
      </colorScale>
    </cfRule>
  </conditionalFormatting>
  <conditionalFormatting sqref="P332:Q332 R233:R239 R97:R99 P178:P330 P5:P13 P17:P176">
    <cfRule type="containsText" dxfId="133" priority="19" operator="containsText" text="B">
      <formula>NOT(ISERROR(SEARCH("B",P5)))</formula>
    </cfRule>
  </conditionalFormatting>
  <conditionalFormatting sqref="S42:X42 R332:V332 X332 Z332 T5:T13 X5:X13 V5:V13 R178:R330 R5:R13 V178:V330 X178:X330 Z178:Z330 Z5:Z13 T178:T330 V17:V41 X17:X41 T17:T41 R17:R176 Z17:Z176 T43:T176 X43:X176 V43:V176">
    <cfRule type="containsText" dxfId="132" priority="16" operator="containsText" text="C">
      <formula>NOT(ISERROR(SEARCH("C",R5)))</formula>
    </cfRule>
    <cfRule type="containsText" dxfId="131" priority="17" operator="containsText" text="B">
      <formula>NOT(ISERROR(SEARCH("B",R5)))</formula>
    </cfRule>
    <cfRule type="containsText" dxfId="130" priority="18" operator="containsText" text="B or C">
      <formula>NOT(ISERROR(SEARCH("B or C",R5)))</formula>
    </cfRule>
  </conditionalFormatting>
  <conditionalFormatting sqref="Y42">
    <cfRule type="containsText" dxfId="129" priority="13" operator="containsText" text="C">
      <formula>NOT(ISERROR(SEARCH("C",Y42)))</formula>
    </cfRule>
    <cfRule type="containsText" dxfId="128" priority="14" operator="containsText" text="B">
      <formula>NOT(ISERROR(SEARCH("B",Y42)))</formula>
    </cfRule>
    <cfRule type="containsText" dxfId="127" priority="15" operator="containsText" text="B or C">
      <formula>NOT(ISERROR(SEARCH("B or C",Y42)))</formula>
    </cfRule>
  </conditionalFormatting>
  <conditionalFormatting sqref="Q42">
    <cfRule type="containsText" dxfId="126" priority="12" operator="containsText" text="B">
      <formula>NOT(ISERROR(SEARCH("B",Q42)))</formula>
    </cfRule>
  </conditionalFormatting>
  <conditionalFormatting sqref="AB41">
    <cfRule type="containsText" dxfId="125" priority="9" operator="containsText" text="C">
      <formula>NOT(ISERROR(SEARCH("C",AB41)))</formula>
    </cfRule>
    <cfRule type="containsText" dxfId="124" priority="10" operator="containsText" text="B">
      <formula>NOT(ISERROR(SEARCH("B",AB41)))</formula>
    </cfRule>
    <cfRule type="containsText" dxfId="123" priority="11" operator="containsText" text="B or C">
      <formula>NOT(ISERROR(SEARCH("B or C",AB41)))</formula>
    </cfRule>
  </conditionalFormatting>
  <conditionalFormatting sqref="P333:Q333">
    <cfRule type="containsText" dxfId="122" priority="8" operator="containsText" text="B">
      <formula>NOT(ISERROR(SEARCH("B",P333)))</formula>
    </cfRule>
  </conditionalFormatting>
  <conditionalFormatting sqref="R333:V333 X333 Z333">
    <cfRule type="containsText" dxfId="121" priority="5" operator="containsText" text="C">
      <formula>NOT(ISERROR(SEARCH("C",R333)))</formula>
    </cfRule>
    <cfRule type="containsText" dxfId="120" priority="6" operator="containsText" text="B">
      <formula>NOT(ISERROR(SEARCH("B",R333)))</formula>
    </cfRule>
    <cfRule type="containsText" dxfId="119" priority="7" operator="containsText" text="B or C">
      <formula>NOT(ISERROR(SEARCH("B or C",R333)))</formula>
    </cfRule>
  </conditionalFormatting>
  <conditionalFormatting sqref="P334:Q334">
    <cfRule type="containsText" dxfId="118" priority="4" operator="containsText" text="B">
      <formula>NOT(ISERROR(SEARCH("B",P334)))</formula>
    </cfRule>
  </conditionalFormatting>
  <conditionalFormatting sqref="R334:V334 X334 Z334">
    <cfRule type="containsText" dxfId="117" priority="1" operator="containsText" text="C">
      <formula>NOT(ISERROR(SEARCH("C",R334)))</formula>
    </cfRule>
    <cfRule type="containsText" dxfId="116" priority="2" operator="containsText" text="B">
      <formula>NOT(ISERROR(SEARCH("B",R334)))</formula>
    </cfRule>
    <cfRule type="containsText" dxfId="115" priority="3" operator="containsText" text="B or C">
      <formula>NOT(ISERROR(SEARCH("B or C",R334)))</formula>
    </cfRule>
  </conditionalFormatting>
  <pageMargins left="0.35" right="0.2" top="0.41" bottom="0.48" header="0.3" footer="0.3"/>
  <pageSetup paperSize="9" orientation="landscape" verticalDpi="300" r:id="rId1"/>
</worksheet>
</file>

<file path=xl/worksheets/sheet3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AW120"/>
  <sheetViews>
    <sheetView zoomScale="120" zoomScaleNormal="120" workbookViewId="0">
      <selection activeCell="D11" sqref="D11"/>
    </sheetView>
  </sheetViews>
  <sheetFormatPr defaultColWidth="8.85546875" defaultRowHeight="15.75" x14ac:dyDescent="0.25"/>
  <cols>
    <col min="1" max="1" width="5.5703125" style="719" customWidth="1"/>
    <col min="2" max="2" width="4.85546875" style="719" hidden="1" customWidth="1"/>
    <col min="3" max="3" width="6.140625" style="742" hidden="1" customWidth="1"/>
    <col min="4" max="4" width="25.28515625" style="742" customWidth="1"/>
    <col min="5" max="5" width="12" style="705" hidden="1" customWidth="1"/>
    <col min="6" max="6" width="17" style="719" customWidth="1"/>
    <col min="7" max="7" width="6.85546875" style="705" hidden="1" customWidth="1"/>
    <col min="8" max="8" width="8.5703125" style="719" hidden="1" customWidth="1"/>
    <col min="9" max="9" width="12" style="719" hidden="1" customWidth="1"/>
    <col min="10" max="10" width="8.140625" style="719" hidden="1" customWidth="1"/>
    <col min="11" max="11" width="12" style="719" hidden="1" customWidth="1"/>
    <col min="12" max="12" width="8.85546875" style="719" hidden="1" customWidth="1"/>
    <col min="13" max="13" width="12" style="719" hidden="1" customWidth="1"/>
    <col min="14" max="14" width="8.5703125" style="719" hidden="1" customWidth="1"/>
    <col min="15" max="15" width="12" style="719" hidden="1" customWidth="1"/>
    <col min="16" max="16" width="8.5703125" style="719" hidden="1" customWidth="1"/>
    <col min="17" max="17" width="12" style="719" hidden="1" customWidth="1"/>
    <col min="18" max="18" width="8.5703125" style="719" hidden="1" customWidth="1"/>
    <col min="19" max="19" width="12" style="719" hidden="1" customWidth="1"/>
    <col min="20" max="20" width="9.85546875" style="719" hidden="1" customWidth="1"/>
    <col min="21" max="21" width="12" style="719" hidden="1" customWidth="1"/>
    <col min="22" max="22" width="8.85546875" style="719" hidden="1" customWidth="1"/>
    <col min="23" max="23" width="7.140625" style="719" hidden="1" customWidth="1"/>
    <col min="24" max="24" width="8.7109375" style="719" hidden="1" customWidth="1"/>
    <col min="25" max="25" width="6.42578125" style="719" hidden="1" customWidth="1"/>
    <col min="26" max="26" width="8.7109375" style="719" hidden="1" customWidth="1"/>
    <col min="27" max="27" width="7" style="719" hidden="1" customWidth="1"/>
    <col min="28" max="28" width="6.7109375" style="719" hidden="1" customWidth="1"/>
    <col min="29" max="29" width="7" style="719" hidden="1" customWidth="1"/>
    <col min="30" max="30" width="9.7109375" style="719" hidden="1" customWidth="1"/>
    <col min="31" max="31" width="12.140625" style="719" hidden="1" customWidth="1"/>
    <col min="32" max="32" width="11" style="719" hidden="1" customWidth="1"/>
    <col min="33" max="33" width="8.42578125" style="719" hidden="1" customWidth="1"/>
    <col min="34" max="34" width="19.85546875" style="719" hidden="1" customWidth="1"/>
    <col min="35" max="35" width="8.42578125" style="719" hidden="1" customWidth="1"/>
    <col min="36" max="36" width="12.28515625" style="719" hidden="1" customWidth="1"/>
    <col min="37" max="37" width="10.140625" style="705" hidden="1" customWidth="1"/>
    <col min="38" max="38" width="10.7109375" style="719" hidden="1" customWidth="1"/>
    <col min="39" max="39" width="10.42578125" style="705" hidden="1" customWidth="1"/>
    <col min="40" max="40" width="51.85546875" style="719" hidden="1" customWidth="1"/>
    <col min="41" max="41" width="9.5703125" style="705" hidden="1" customWidth="1"/>
    <col min="42" max="42" width="27.7109375" style="719" hidden="1" customWidth="1"/>
    <col min="43" max="43" width="12.140625" style="705" customWidth="1"/>
    <col min="44" max="44" width="19" style="719" customWidth="1"/>
    <col min="45" max="45" width="17.42578125" style="719" hidden="1" customWidth="1"/>
    <col min="46" max="46" width="25" style="909" customWidth="1"/>
    <col min="47" max="47" width="8.85546875" style="719"/>
    <col min="48" max="48" width="8.85546875" style="963"/>
    <col min="49" max="49" width="14.140625" style="963" bestFit="1" customWidth="1"/>
    <col min="50" max="16384" width="8.85546875" style="719"/>
  </cols>
  <sheetData>
    <row r="1" spans="1:49" s="684" customFormat="1" ht="75.75" customHeight="1" x14ac:dyDescent="0.25">
      <c r="A1" s="1037" t="s">
        <v>1734</v>
      </c>
      <c r="B1" s="1037"/>
      <c r="C1" s="1037"/>
      <c r="D1" s="1037"/>
      <c r="E1" s="1037"/>
      <c r="F1" s="1037"/>
      <c r="G1" s="1037"/>
      <c r="H1" s="1037"/>
      <c r="I1" s="1037"/>
      <c r="J1" s="1037"/>
      <c r="K1" s="1037"/>
      <c r="L1" s="1037"/>
      <c r="M1" s="1037"/>
      <c r="N1" s="1037"/>
      <c r="O1" s="1037"/>
      <c r="P1" s="1037"/>
      <c r="Q1" s="1037"/>
      <c r="R1" s="1037"/>
      <c r="S1" s="1037"/>
      <c r="T1" s="1037"/>
      <c r="U1" s="1037"/>
      <c r="V1" s="1037"/>
      <c r="W1" s="1037"/>
      <c r="X1" s="1037"/>
      <c r="Y1" s="1037"/>
      <c r="Z1" s="1037"/>
      <c r="AA1" s="1037"/>
      <c r="AB1" s="1037"/>
      <c r="AC1" s="1037"/>
      <c r="AD1" s="1037"/>
      <c r="AE1" s="1037"/>
      <c r="AF1" s="1037"/>
      <c r="AG1" s="1037"/>
      <c r="AH1" s="1037"/>
      <c r="AI1" s="1037"/>
      <c r="AJ1" s="1037"/>
      <c r="AK1" s="1037"/>
      <c r="AL1" s="1037"/>
      <c r="AM1" s="1037"/>
      <c r="AN1" s="1037"/>
      <c r="AO1" s="1037"/>
      <c r="AP1" s="1037"/>
      <c r="AQ1" s="1037"/>
      <c r="AR1" s="1037"/>
      <c r="AS1" s="1037"/>
      <c r="AT1" s="1037"/>
      <c r="AV1" s="835"/>
      <c r="AW1" s="835"/>
    </row>
    <row r="2" spans="1:49" s="684" customFormat="1" x14ac:dyDescent="0.25">
      <c r="E2" s="959"/>
      <c r="F2" s="959"/>
      <c r="G2" s="959"/>
      <c r="V2" s="707"/>
      <c r="W2" s="707"/>
      <c r="AK2" s="959"/>
      <c r="AM2" s="959"/>
      <c r="AO2" s="959"/>
      <c r="AQ2" s="959"/>
      <c r="AT2" s="906"/>
      <c r="AV2" s="835"/>
      <c r="AW2" s="835"/>
    </row>
    <row r="3" spans="1:49" s="684" customFormat="1" ht="93" customHeight="1" x14ac:dyDescent="0.25">
      <c r="A3" s="911" t="s">
        <v>771</v>
      </c>
      <c r="B3" s="911" t="s">
        <v>976</v>
      </c>
      <c r="C3" s="1038" t="s">
        <v>1</v>
      </c>
      <c r="D3" s="1039"/>
      <c r="E3" s="911" t="s">
        <v>396</v>
      </c>
      <c r="F3" s="911" t="s">
        <v>9</v>
      </c>
      <c r="G3" s="911" t="s">
        <v>973</v>
      </c>
      <c r="H3" s="1040" t="s">
        <v>1274</v>
      </c>
      <c r="I3" s="1041"/>
      <c r="J3" s="1040" t="s">
        <v>1275</v>
      </c>
      <c r="K3" s="1041"/>
      <c r="L3" s="1040" t="s">
        <v>1019</v>
      </c>
      <c r="M3" s="1041"/>
      <c r="N3" s="1040" t="s">
        <v>1020</v>
      </c>
      <c r="O3" s="1041"/>
      <c r="P3" s="1040" t="s">
        <v>1021</v>
      </c>
      <c r="Q3" s="1041"/>
      <c r="R3" s="1040" t="s">
        <v>1022</v>
      </c>
      <c r="S3" s="1041"/>
      <c r="T3" s="1040" t="s">
        <v>1023</v>
      </c>
      <c r="U3" s="1041"/>
      <c r="V3" s="1036" t="s">
        <v>1026</v>
      </c>
      <c r="W3" s="1036"/>
      <c r="X3" s="1036" t="s">
        <v>1027</v>
      </c>
      <c r="Y3" s="1036"/>
      <c r="Z3" s="1036" t="s">
        <v>1028</v>
      </c>
      <c r="AA3" s="1036"/>
      <c r="AB3" s="1036" t="s">
        <v>1029</v>
      </c>
      <c r="AC3" s="1036"/>
      <c r="AD3" s="1036" t="s">
        <v>1030</v>
      </c>
      <c r="AE3" s="1036"/>
      <c r="AF3" s="960" t="s">
        <v>354</v>
      </c>
      <c r="AG3" s="912" t="s">
        <v>1102</v>
      </c>
      <c r="AH3" s="913" t="s">
        <v>1622</v>
      </c>
      <c r="AI3" s="914" t="s">
        <v>1621</v>
      </c>
      <c r="AJ3" s="912" t="s">
        <v>1103</v>
      </c>
      <c r="AK3" s="960" t="s">
        <v>1104</v>
      </c>
      <c r="AL3" s="911" t="s">
        <v>1108</v>
      </c>
      <c r="AM3" s="911" t="s">
        <v>1109</v>
      </c>
      <c r="AN3" s="898"/>
      <c r="AO3" s="911" t="s">
        <v>1111</v>
      </c>
      <c r="AP3" s="899"/>
      <c r="AQ3" s="911" t="s">
        <v>1643</v>
      </c>
      <c r="AR3" s="911" t="s">
        <v>1643</v>
      </c>
      <c r="AS3" s="899"/>
      <c r="AT3" s="960" t="s">
        <v>259</v>
      </c>
      <c r="AV3" s="835"/>
      <c r="AW3" s="835"/>
    </row>
    <row r="4" spans="1:49" s="684" customFormat="1" ht="35.1" customHeight="1" x14ac:dyDescent="0.25">
      <c r="A4" s="512" t="s">
        <v>310</v>
      </c>
      <c r="B4" s="512">
        <f>COUNTIF($F$4:F4,F4)</f>
        <v>1</v>
      </c>
      <c r="C4" s="513" t="s">
        <v>984</v>
      </c>
      <c r="D4" s="514" t="s">
        <v>197</v>
      </c>
      <c r="E4" s="512" t="s">
        <v>683</v>
      </c>
      <c r="F4" s="494" t="s">
        <v>1648</v>
      </c>
      <c r="G4" s="713" t="s">
        <v>974</v>
      </c>
      <c r="H4" s="713" t="str">
        <f>VLOOKUP(E4,'[16]Gui chi Quynh'!$C$7:$E$387,3,0)</f>
        <v>A1</v>
      </c>
      <c r="I4" s="713">
        <f>VLOOKUP(H4,Sheet1!$B$2:$C$12,2,TRUE)</f>
        <v>10</v>
      </c>
      <c r="J4" s="713" t="str">
        <f>VLOOKUP($E4,'[17]Gui chi Quynh'!$C$7:$E$387,3,0)</f>
        <v>A1</v>
      </c>
      <c r="K4" s="713">
        <f>VLOOKUP(J4,Sheet1!$B$2:$C$12,2,TRUE)</f>
        <v>10</v>
      </c>
      <c r="L4" s="713" t="str">
        <f>VLOOKUP(E4,'[18]Gui chi Quynh'!$C$7:$F$385,3,0)</f>
        <v>A1</v>
      </c>
      <c r="M4" s="713">
        <f>VLOOKUP(L4,Sheet1!$B$2:$C$12,2,TRUE)</f>
        <v>10</v>
      </c>
      <c r="N4" s="713" t="str">
        <f>VLOOKUP(E4,'[19]Gui chi Quynh'!$C$7:$E$391,3,0)</f>
        <v>A1</v>
      </c>
      <c r="O4" s="713">
        <f>VLOOKUP(N4,Sheet1!$B$2:$C$12,2,TRUE)</f>
        <v>10</v>
      </c>
      <c r="P4" s="713" t="str">
        <f>VLOOKUP(E4,'[20]Gui chi Quynh'!$C$7:$E$391,3,0)</f>
        <v>A1</v>
      </c>
      <c r="Q4" s="713">
        <f>VLOOKUP(P4,Sheet1!$B$2:$C$12,2,TRUE)</f>
        <v>10</v>
      </c>
      <c r="R4" s="713" t="str">
        <f>VLOOKUP($E4,'[21]Gui chi Quynh'!$C$7:$E$390,3,0)</f>
        <v>A1</v>
      </c>
      <c r="S4" s="713">
        <f>VLOOKUP(R4,Sheet1!$B$2:$C$12,2,TRUE)</f>
        <v>10</v>
      </c>
      <c r="T4" s="713" t="str">
        <f>VLOOKUP($E4,'[22]Gui chi Quynh'!$C$7:$E$390,3,0)</f>
        <v>A1</v>
      </c>
      <c r="U4" s="713">
        <f>VLOOKUP(T4,Sheet1!$B$2:$C$12,2,TRUE)</f>
        <v>10</v>
      </c>
      <c r="V4" s="713" t="str">
        <f>VLOOKUP($E4,'[23]Gui chi Quynh'!$C$7:$E$389,3,0)</f>
        <v>A2</v>
      </c>
      <c r="W4" s="713">
        <f>VLOOKUP(V4,Sheet1!$B$2:$C$12,2,TRUE)</f>
        <v>9</v>
      </c>
      <c r="X4" s="713" t="str">
        <f>VLOOKUP($E4,'[24]Gui chi Quynh'!$C$7:$E$389,3,0)</f>
        <v>A1</v>
      </c>
      <c r="Y4" s="713">
        <f>VLOOKUP(X4,Sheet1!$B$2:$C$12,2,TRUE)</f>
        <v>10</v>
      </c>
      <c r="Z4" s="713" t="str">
        <f>VLOOKUP($E4,'[25]Gui chi Quynh'!$C$7:$E$388,3,0)</f>
        <v>A1</v>
      </c>
      <c r="AA4" s="713">
        <f>VLOOKUP(Z4,Sheet1!$B$2:$C$12,2,TRUE)</f>
        <v>10</v>
      </c>
      <c r="AB4" s="713" t="str">
        <f>VLOOKUP($E4,'T5'!$E$9:$AH$337,24,0)</f>
        <v>A2</v>
      </c>
      <c r="AC4" s="713">
        <f>VLOOKUP(AB4,Sheet1!$B$2:$C$12,2,TRUE)</f>
        <v>9</v>
      </c>
      <c r="AD4" s="713"/>
      <c r="AE4" s="713" t="e">
        <f>VLOOKUP(AD4,Sheet1!$B$2:$C$12,2,TRUE)</f>
        <v>#N/A</v>
      </c>
      <c r="AF4" s="599" t="str">
        <f>VLOOKUP($E4,'[26]Tong hop ket qua'!$E$19:$M$219,9,0)</f>
        <v>Tốt</v>
      </c>
      <c r="AG4" s="901">
        <f>ROUND(AVERAGE($H4:$AC4),1)</f>
        <v>9.8000000000000007</v>
      </c>
      <c r="AH4" s="901" t="str">
        <f t="shared" ref="AH4:AH5" si="0">LEFT((COUNTIF($H4:$AC4,"A*")&amp;"A*")&amp;" + "&amp;(COUNTIF($H4:$AC4,"B*")&amp;"B*")&amp;" + "&amp;(COUNTIF($H4:$AC4,"C*")&amp;"C*")&amp;" +  "&amp;(COUNTIF($H4:$AC4,"D")&amp;"D")&amp; " +  "&amp;(COUNTIF($H4:$AC4,"E")&amp;"E"),4)</f>
        <v>11A*</v>
      </c>
      <c r="AI4" s="901">
        <f t="shared" ref="AI4:AI5" si="1">COUNTIF($H4:$AB4,"B1")*1+COUNTIF($H4:$AB4,"B2")*1+COUNTIF($H4:$AB4,"C1")*1+COUNTIF($H4:$AB4,"C2")*1+COUNTIF($H4:$AB4,"D")*12+COUNTIF($H4:$AB4,"E")*15</f>
        <v>0</v>
      </c>
      <c r="AJ4" s="902"/>
      <c r="AK4" s="713" t="str">
        <f t="shared" ref="AK4:AK5" si="2">IF(AND(8&lt;=$AG4,$AI4=0),"Xuất sắc",IF(AND(6&lt;$AG4,$AG4&lt;8),"Tốt",IF(AND(6&lt;$AG4,$AI4&lt;12),"Tốt",IF(AND(5&lt;$AG4,$AG4&lt;6),"Hoàn thành NV",IF(AND(5&lt;$AG4,$AI4&lt;15),"Hoàn thành NV","Không hoàn thành NV")))))</f>
        <v>Xuất sắc</v>
      </c>
      <c r="AL4" s="713" t="str">
        <f>VLOOKUP($E4,'cac dv gui'!$C$131:$AC$133,25,0)</f>
        <v>Xuất sắc</v>
      </c>
      <c r="AM4" s="713" t="str">
        <f>VLOOKUP($E4,'cac dv gui'!$C$131:$AC$133,26,0)</f>
        <v>Xuất sắc</v>
      </c>
      <c r="AN4" s="594"/>
      <c r="AO4" s="713" t="s">
        <v>1130</v>
      </c>
      <c r="AP4" s="594"/>
      <c r="AQ4" s="713" t="str">
        <f>VLOOKUP(E4,' TH ĐG Trình HĐ'!$E$9:$AU$338,40,0)</f>
        <v>Tốt</v>
      </c>
      <c r="AR4" s="713" t="s">
        <v>850</v>
      </c>
      <c r="AS4" s="594"/>
      <c r="AT4" s="905" t="s">
        <v>1735</v>
      </c>
      <c r="AV4" s="835"/>
      <c r="AW4" s="835"/>
    </row>
    <row r="5" spans="1:49" s="684" customFormat="1" ht="55.5" customHeight="1" x14ac:dyDescent="0.25">
      <c r="A5" s="512" t="s">
        <v>311</v>
      </c>
      <c r="B5" s="512">
        <f>COUNTIF($F$4:F8,F5)</f>
        <v>1</v>
      </c>
      <c r="C5" s="513" t="s">
        <v>985</v>
      </c>
      <c r="D5" s="519" t="s">
        <v>3</v>
      </c>
      <c r="E5" s="512" t="s">
        <v>464</v>
      </c>
      <c r="F5" s="494" t="s">
        <v>1652</v>
      </c>
      <c r="G5" s="523" t="s">
        <v>974</v>
      </c>
      <c r="H5" s="713" t="str">
        <f>VLOOKUP(E5,'[16]Gui chi Quynh'!$C$7:$E$387,3,0)</f>
        <v>A3</v>
      </c>
      <c r="I5" s="713">
        <f>VLOOKUP(H5,Sheet1!$B$2:$C$12,2,TRUE)</f>
        <v>8</v>
      </c>
      <c r="J5" s="713" t="str">
        <f>VLOOKUP($E5,'[17]Gui chi Quynh'!$C$7:$E$387,3,0)</f>
        <v>A3</v>
      </c>
      <c r="K5" s="713">
        <f>VLOOKUP(J5,Sheet1!$B$2:$C$12,2,TRUE)</f>
        <v>8</v>
      </c>
      <c r="L5" s="713" t="str">
        <f>VLOOKUP(E5,'[18]Gui chi Quynh'!$C$7:$F$385,3,0)</f>
        <v>A3</v>
      </c>
      <c r="M5" s="713">
        <f>VLOOKUP(L5,Sheet1!$B$2:$C$12,2,TRUE)</f>
        <v>8</v>
      </c>
      <c r="N5" s="713" t="str">
        <f>VLOOKUP(E5,'[19]Gui chi Quynh'!$C$7:$E$391,3,0)</f>
        <v>A4</v>
      </c>
      <c r="O5" s="713">
        <f>VLOOKUP(N5,Sheet1!$B$2:$C$12,2,TRUE)</f>
        <v>7</v>
      </c>
      <c r="P5" s="713" t="str">
        <f>VLOOKUP(E5,'[20]Gui chi Quynh'!$C$7:$E$391,3,0)</f>
        <v>A3</v>
      </c>
      <c r="Q5" s="713">
        <f>VLOOKUP(P5,Sheet1!$B$2:$C$12,2,TRUE)</f>
        <v>8</v>
      </c>
      <c r="R5" s="713" t="str">
        <f>VLOOKUP($E5,'[21]Gui chi Quynh'!$C$7:$E$390,3,0)</f>
        <v>A3</v>
      </c>
      <c r="S5" s="713">
        <f>VLOOKUP(R5,Sheet1!$B$2:$C$12,2,TRUE)</f>
        <v>8</v>
      </c>
      <c r="T5" s="713" t="str">
        <f>VLOOKUP($E5,'[22]Gui chi Quynh'!$C$7:$E$390,3,0)</f>
        <v>A3</v>
      </c>
      <c r="U5" s="713">
        <f>VLOOKUP(T5,Sheet1!$B$2:$C$12,2,TRUE)</f>
        <v>8</v>
      </c>
      <c r="V5" s="713" t="str">
        <f>VLOOKUP($E5,'[23]Gui chi Quynh'!$C$7:$E$389,3,0)</f>
        <v>A2</v>
      </c>
      <c r="W5" s="713">
        <f>VLOOKUP(V5,Sheet1!$B$2:$C$12,2,TRUE)</f>
        <v>9</v>
      </c>
      <c r="X5" s="713" t="str">
        <f>VLOOKUP($E5,'[24]Gui chi Quynh'!$C$7:$E$389,3,0)</f>
        <v>A3</v>
      </c>
      <c r="Y5" s="713">
        <f>VLOOKUP(X5,Sheet1!$B$2:$C$12,2,TRUE)</f>
        <v>8</v>
      </c>
      <c r="Z5" s="713" t="str">
        <f>VLOOKUP($E5,'[25]Gui chi Quynh'!$C$7:$E$388,3,0)</f>
        <v>A2</v>
      </c>
      <c r="AA5" s="713">
        <f>VLOOKUP(Z5,Sheet1!$B$2:$C$12,2,TRUE)</f>
        <v>9</v>
      </c>
      <c r="AB5" s="713" t="str">
        <f>VLOOKUP($E5,'T5'!$E$9:$AH$337,24,0)</f>
        <v>A4</v>
      </c>
      <c r="AC5" s="713">
        <f>VLOOKUP(AB5,Sheet1!$B$2:$C$12,2,TRUE)</f>
        <v>7</v>
      </c>
      <c r="AD5" s="713"/>
      <c r="AE5" s="713" t="e">
        <f>VLOOKUP(AD5,Sheet1!$B$2:$C$12,2,TRUE)</f>
        <v>#N/A</v>
      </c>
      <c r="AF5" s="599" t="str">
        <f>VLOOKUP($E5,'[26]Tong hop ket qua'!$E$19:$M$219,9,0)</f>
        <v>Khá</v>
      </c>
      <c r="AG5" s="901">
        <f t="shared" ref="AG5" si="3">ROUND(AVERAGE($H5:$AC5),1)</f>
        <v>8</v>
      </c>
      <c r="AH5" s="901" t="str">
        <f t="shared" si="0"/>
        <v>11A*</v>
      </c>
      <c r="AI5" s="901">
        <f t="shared" si="1"/>
        <v>0</v>
      </c>
      <c r="AJ5" s="902"/>
      <c r="AK5" s="713" t="str">
        <f t="shared" si="2"/>
        <v>Xuất sắc</v>
      </c>
      <c r="AL5" s="713" t="str">
        <f>VLOOKUP($E5,'cac dv gui'!$C$135:$AC$151,25,0)</f>
        <v>Tốt</v>
      </c>
      <c r="AM5" s="713" t="str">
        <f>VLOOKUP($E5,'cac dv gui'!$C$135:$AC$151,26,0)</f>
        <v>Xuất sắc</v>
      </c>
      <c r="AN5" s="713"/>
      <c r="AO5" s="713"/>
      <c r="AP5" s="594"/>
      <c r="AQ5" s="713" t="str">
        <f>VLOOKUP(E5,' TH ĐG Trình HĐ'!$E$9:$AU$338,40,0)</f>
        <v>Tốt</v>
      </c>
      <c r="AR5" s="713" t="s">
        <v>850</v>
      </c>
      <c r="AS5" s="594"/>
      <c r="AT5" s="905" t="s">
        <v>1735</v>
      </c>
      <c r="AV5" s="835"/>
      <c r="AW5" s="835"/>
    </row>
    <row r="6" spans="1:49" s="684" customFormat="1" ht="35.1" customHeight="1" x14ac:dyDescent="0.25">
      <c r="A6" s="512" t="s">
        <v>312</v>
      </c>
      <c r="B6" s="512">
        <f>COUNTIF($F$4:F6,F6)</f>
        <v>1</v>
      </c>
      <c r="C6" s="513" t="s">
        <v>985</v>
      </c>
      <c r="D6" s="552" t="s">
        <v>131</v>
      </c>
      <c r="E6" s="553" t="s">
        <v>570</v>
      </c>
      <c r="F6" s="494" t="s">
        <v>379</v>
      </c>
      <c r="G6" s="713" t="s">
        <v>974</v>
      </c>
      <c r="H6" s="713" t="str">
        <f>VLOOKUP(E6,'[16]Gui chi Quynh'!$C$7:$E$387,3,0)</f>
        <v>A3</v>
      </c>
      <c r="I6" s="713">
        <f>VLOOKUP(H6,Sheet1!$B$2:$C$12,2,TRUE)</f>
        <v>8</v>
      </c>
      <c r="J6" s="713" t="str">
        <f>VLOOKUP($E6,'[17]Gui chi Quynh'!$C$7:$E$387,3,0)</f>
        <v>A4</v>
      </c>
      <c r="K6" s="713">
        <f>VLOOKUP(J6,Sheet1!$B$2:$C$12,2,TRUE)</f>
        <v>7</v>
      </c>
      <c r="L6" s="713" t="str">
        <f>VLOOKUP(E6,'[18]Gui chi Quynh'!$C$7:$F$385,3,0)</f>
        <v>A3</v>
      </c>
      <c r="M6" s="713">
        <f>VLOOKUP(L6,Sheet1!$B$2:$C$12,2,TRUE)</f>
        <v>8</v>
      </c>
      <c r="N6" s="713" t="str">
        <f>VLOOKUP(E6,'[19]Gui chi Quynh'!$C$7:$E$391,3,0)</f>
        <v>A4</v>
      </c>
      <c r="O6" s="713">
        <f>VLOOKUP(N6,Sheet1!$B$2:$C$12,2,TRUE)</f>
        <v>7</v>
      </c>
      <c r="P6" s="713" t="str">
        <f>VLOOKUP(E6,'[20]Gui chi Quynh'!$C$7:$E$391,3,0)</f>
        <v>A3</v>
      </c>
      <c r="Q6" s="713">
        <f>VLOOKUP(P6,Sheet1!$B$2:$C$12,2,TRUE)</f>
        <v>8</v>
      </c>
      <c r="R6" s="713" t="str">
        <f>VLOOKUP($E6,'[21]Gui chi Quynh'!$C$7:$E$390,3,0)</f>
        <v>A3</v>
      </c>
      <c r="S6" s="713">
        <f>VLOOKUP(R6,Sheet1!$B$2:$C$12,2,TRUE)</f>
        <v>8</v>
      </c>
      <c r="T6" s="713" t="str">
        <f>VLOOKUP($E6,'[22]Gui chi Quynh'!$C$7:$E$390,3,0)</f>
        <v>A4</v>
      </c>
      <c r="U6" s="713">
        <f>VLOOKUP(T6,Sheet1!$B$2:$C$12,2,TRUE)</f>
        <v>7</v>
      </c>
      <c r="V6" s="713" t="str">
        <f>VLOOKUP($E6,'[23]Gui chi Quynh'!$C$7:$E$389,3,0)</f>
        <v>A2</v>
      </c>
      <c r="W6" s="713">
        <f>VLOOKUP(V6,Sheet1!$B$2:$C$12,2,TRUE)</f>
        <v>9</v>
      </c>
      <c r="X6" s="713" t="str">
        <f>VLOOKUP($E6,'[24]Gui chi Quynh'!$C$7:$E$389,3,0)</f>
        <v>A2</v>
      </c>
      <c r="Y6" s="713">
        <f>VLOOKUP(X6,Sheet1!$B$2:$C$12,2,TRUE)</f>
        <v>9</v>
      </c>
      <c r="Z6" s="713" t="str">
        <f>VLOOKUP($E6,'[25]Gui chi Quynh'!$C$7:$E$388,3,0)</f>
        <v>A3</v>
      </c>
      <c r="AA6" s="713">
        <f>VLOOKUP(Z6,Sheet1!$B$2:$C$12,2,TRUE)</f>
        <v>8</v>
      </c>
      <c r="AB6" s="713" t="str">
        <f>VLOOKUP($E6,'T5'!$E$9:$AH$337,24,0)</f>
        <v>A3</v>
      </c>
      <c r="AC6" s="713">
        <f>VLOOKUP(AB6,Sheet1!$B$2:$C$12,2,TRUE)</f>
        <v>8</v>
      </c>
      <c r="AD6" s="713"/>
      <c r="AE6" s="713" t="e">
        <f>VLOOKUP(AD6,Sheet1!$B$2:$C$12,2,TRUE)</f>
        <v>#N/A</v>
      </c>
      <c r="AF6" s="599" t="str">
        <f>VLOOKUP($E6,'[26]Tong hop ket qua'!$E$19:$M$219,9,0)</f>
        <v>Khá</v>
      </c>
      <c r="AG6" s="901">
        <f t="shared" ref="AG6" si="4">(I6+K6+M6+O6+Q6+S6+U6+W6+Y6+AA6+AC6)/11</f>
        <v>7.9090909090909092</v>
      </c>
      <c r="AH6" s="901" t="str">
        <f t="shared" ref="AH6" si="5">LEFT((COUNTIF($H6:$AC6,"A*")&amp;"A*")&amp;" + "&amp;(COUNTIF($H6:$AC6,"B*")&amp;"B*")&amp;" + "&amp;(COUNTIF($H6:$AC6,"C*")&amp;"C*")&amp;" +  "&amp;(COUNTIF($H6:$AC6,"D")&amp;"D")&amp; " +  "&amp;(COUNTIF($H6:$AC6,"E")&amp;"E"),4)</f>
        <v>11A*</v>
      </c>
      <c r="AI6" s="901">
        <f t="shared" ref="AI6:AI7" si="6">COUNTIF($H6:$AB6,"B1")*1+COUNTIF($H6:$AB6,"B2")*1+COUNTIF($H6:$AB6,"C1")*1+COUNTIF($H6:$AB6,"C2")*1+COUNTIF($H6:$AB6,"D")*12+COUNTIF($H6:$AB6,"E")*15</f>
        <v>0</v>
      </c>
      <c r="AJ6" s="902"/>
      <c r="AK6" s="713" t="str">
        <f t="shared" ref="AK6:AK7" si="7">IF(AND(8&lt;=$AG6,$AI6=0),"Xuất sắc",IF(AND(6&lt;$AG6,$AG6&lt;8),"Tốt",IF(AND(6&lt;$AG6,$AI6&lt;12),"Tốt",IF(AND(5&lt;$AG6,$AG6&lt;6),"Hoàn thành NV",IF(AND(5&lt;$AG6,$AI6&lt;15),"Hoàn thành NV","Không hoàn thành NV")))))</f>
        <v>Tốt</v>
      </c>
      <c r="AL6" s="713" t="str">
        <f>VLOOKUP($E6,'cac dv gui'!$C$161:$AD$188,25,0)</f>
        <v>Tốt</v>
      </c>
      <c r="AM6" s="713" t="str">
        <f>VLOOKUP($E6,'cac dv gui'!$C$161:$AD$188,26,0)</f>
        <v>Tốt</v>
      </c>
      <c r="AN6" s="594"/>
      <c r="AO6" s="713"/>
      <c r="AP6" s="594"/>
      <c r="AQ6" s="713" t="str">
        <f>VLOOKUP(E6,' TH ĐG Trình HĐ'!$E$9:$AU$338,40,0)</f>
        <v>Xuất sắc</v>
      </c>
      <c r="AR6" s="713" t="s">
        <v>849</v>
      </c>
      <c r="AS6" s="594"/>
      <c r="AT6" s="905" t="s">
        <v>1735</v>
      </c>
      <c r="AV6" s="835"/>
      <c r="AW6" s="835"/>
    </row>
    <row r="7" spans="1:49" s="684" customFormat="1" ht="35.1" customHeight="1" x14ac:dyDescent="0.25">
      <c r="A7" s="512" t="s">
        <v>313</v>
      </c>
      <c r="B7" s="512">
        <f>COUNTIF($F$4:F7,F7)</f>
        <v>1</v>
      </c>
      <c r="C7" s="513" t="s">
        <v>984</v>
      </c>
      <c r="D7" s="519" t="s">
        <v>239</v>
      </c>
      <c r="E7" s="553" t="s">
        <v>596</v>
      </c>
      <c r="F7" s="494" t="s">
        <v>1653</v>
      </c>
      <c r="G7" s="713" t="s">
        <v>974</v>
      </c>
      <c r="H7" s="713" t="str">
        <f>VLOOKUP(E7,'[16]Gui chi Quynh'!$C$7:$E$387,3,0)</f>
        <v>A3</v>
      </c>
      <c r="I7" s="713">
        <f>VLOOKUP(H7,Sheet1!$B$2:$C$12,2,TRUE)</f>
        <v>8</v>
      </c>
      <c r="J7" s="713" t="str">
        <f>VLOOKUP($E7,'[17]Gui chi Quynh'!$C$7:$E$387,3,0)</f>
        <v>A4</v>
      </c>
      <c r="K7" s="713">
        <f>VLOOKUP(J7,Sheet1!$B$2:$C$12,2,TRUE)</f>
        <v>7</v>
      </c>
      <c r="L7" s="713" t="str">
        <f>VLOOKUP(E7,'[18]Gui chi Quynh'!$C$7:$F$385,3,0)</f>
        <v>A2</v>
      </c>
      <c r="M7" s="713">
        <f>VLOOKUP(L7,Sheet1!$B$2:$C$12,2,TRUE)</f>
        <v>9</v>
      </c>
      <c r="N7" s="713" t="str">
        <f>VLOOKUP(E7,'[19]Gui chi Quynh'!$C$7:$E$391,3,0)</f>
        <v>A4</v>
      </c>
      <c r="O7" s="713">
        <f>VLOOKUP(N7,Sheet1!$B$2:$C$12,2,TRUE)</f>
        <v>7</v>
      </c>
      <c r="P7" s="713" t="str">
        <f>VLOOKUP(E7,'[20]Gui chi Quynh'!$C$7:$E$391,3,0)</f>
        <v>A3</v>
      </c>
      <c r="Q7" s="713">
        <f>VLOOKUP(P7,Sheet1!$B$2:$C$12,2,TRUE)</f>
        <v>8</v>
      </c>
      <c r="R7" s="713" t="str">
        <f>VLOOKUP($E7,'[21]Gui chi Quynh'!$C$7:$E$390,3,0)</f>
        <v>A3</v>
      </c>
      <c r="S7" s="713">
        <f>VLOOKUP(R7,Sheet1!$B$2:$C$12,2,TRUE)</f>
        <v>8</v>
      </c>
      <c r="T7" s="713" t="str">
        <f>VLOOKUP($E7,'[22]Gui chi Quynh'!$C$7:$E$390,3,0)</f>
        <v>A3</v>
      </c>
      <c r="U7" s="713">
        <f>VLOOKUP(T7,Sheet1!$B$2:$C$12,2,TRUE)</f>
        <v>8</v>
      </c>
      <c r="V7" s="713" t="str">
        <f>VLOOKUP($E7,'[23]Gui chi Quynh'!$C$7:$E$389,3,0)</f>
        <v>A3</v>
      </c>
      <c r="W7" s="713">
        <f>VLOOKUP(V7,Sheet1!$B$2:$C$12,2,TRUE)</f>
        <v>8</v>
      </c>
      <c r="X7" s="713" t="str">
        <f>VLOOKUP($E7,'[24]Gui chi Quynh'!$C$7:$E$389,3,0)</f>
        <v>A3</v>
      </c>
      <c r="Y7" s="713">
        <f>VLOOKUP(X7,Sheet1!$B$2:$C$12,2,TRUE)</f>
        <v>8</v>
      </c>
      <c r="Z7" s="713" t="str">
        <f>VLOOKUP($E7,'[25]Gui chi Quynh'!$C$7:$E$388,3,0)</f>
        <v>A3</v>
      </c>
      <c r="AA7" s="713">
        <f>VLOOKUP(Z7,Sheet1!$B$2:$C$12,2,TRUE)</f>
        <v>8</v>
      </c>
      <c r="AB7" s="713" t="str">
        <f>VLOOKUP($E7,'T5'!$E$9:$AH$337,24,0)</f>
        <v>A3</v>
      </c>
      <c r="AC7" s="713">
        <f>VLOOKUP(AB7,Sheet1!$B$2:$C$12,2,TRUE)</f>
        <v>8</v>
      </c>
      <c r="AD7" s="713"/>
      <c r="AE7" s="713" t="e">
        <f>VLOOKUP(AD7,Sheet1!$B$2:$C$12,2,TRUE)</f>
        <v>#N/A</v>
      </c>
      <c r="AF7" s="599" t="str">
        <f>VLOOKUP($E7,'[26]Tong hop ket qua'!$E$19:$M$219,9,0)</f>
        <v>Tốt</v>
      </c>
      <c r="AG7" s="901">
        <f t="shared" ref="AG7" si="8">(I7+K7+M7+O7+Q7+S7+U7+W7+Y7+AA7+AC7)/11</f>
        <v>7.9090909090909092</v>
      </c>
      <c r="AH7" s="901" t="str">
        <f>LEFT((COUNTIF($H7:$AC7,"A*")&amp;"A*")&amp;" + "&amp;(COUNTIF($H7:$AC7,"B*")&amp;"B*")&amp;" + "&amp;(COUNTIF($H7:$AC7,"C*")&amp;"C*")&amp;" +  "&amp;(COUNTIF($H7:$AC7,"D")&amp;"D")&amp; " +  "&amp;(COUNTIF($H7:$AC7,"E")&amp;"E"),4)</f>
        <v>11A*</v>
      </c>
      <c r="AI7" s="901">
        <f t="shared" si="6"/>
        <v>0</v>
      </c>
      <c r="AJ7" s="902"/>
      <c r="AK7" s="713" t="str">
        <f t="shared" si="7"/>
        <v>Tốt</v>
      </c>
      <c r="AL7" s="713" t="str">
        <f>VLOOKUP($E7,'cac dv gui'!$C$227:$AD$245,25,0)</f>
        <v>Tốt</v>
      </c>
      <c r="AM7" s="713" t="str">
        <f>VLOOKUP($E7,'cac dv gui'!$C$227:$AD$245,26,0)</f>
        <v>Tốt</v>
      </c>
      <c r="AN7" s="594"/>
      <c r="AO7" s="713"/>
      <c r="AP7" s="594"/>
      <c r="AQ7" s="713" t="str">
        <f>VLOOKUP(E7,' TH ĐG Trình HĐ'!$E$9:$AU$338,40,0)</f>
        <v>Xuất sắc</v>
      </c>
      <c r="AR7" s="713" t="s">
        <v>849</v>
      </c>
      <c r="AS7" s="594"/>
      <c r="AT7" s="905" t="s">
        <v>1735</v>
      </c>
      <c r="AV7" s="835"/>
      <c r="AW7" s="835"/>
    </row>
    <row r="8" spans="1:49" s="684" customFormat="1" ht="35.1" customHeight="1" x14ac:dyDescent="0.25">
      <c r="A8" s="512" t="s">
        <v>314</v>
      </c>
      <c r="B8" s="512">
        <f>COUNTIF($F$4:F8,F8)</f>
        <v>1</v>
      </c>
      <c r="C8" s="513" t="s">
        <v>985</v>
      </c>
      <c r="D8" s="686" t="s">
        <v>151</v>
      </c>
      <c r="E8" s="599" t="s">
        <v>616</v>
      </c>
      <c r="F8" s="494" t="s">
        <v>1654</v>
      </c>
      <c r="G8" s="523" t="s">
        <v>974</v>
      </c>
      <c r="H8" s="713" t="str">
        <f>VLOOKUP(E8,'[16]Gui chi Quynh'!$C$7:$E$387,3,0)</f>
        <v>A3</v>
      </c>
      <c r="I8" s="713">
        <f>VLOOKUP(H8,Sheet1!$B$2:$C$12,2,TRUE)</f>
        <v>8</v>
      </c>
      <c r="J8" s="713" t="str">
        <f>VLOOKUP($E8,'[17]Gui chi Quynh'!$C$7:$E$387,3,0)</f>
        <v>A4</v>
      </c>
      <c r="K8" s="713">
        <f>VLOOKUP(J8,Sheet1!$B$2:$C$12,2,TRUE)</f>
        <v>7</v>
      </c>
      <c r="L8" s="713" t="str">
        <f>VLOOKUP(E8,'[18]Gui chi Quynh'!$C$7:$F$385,3,0)</f>
        <v>A3</v>
      </c>
      <c r="M8" s="713">
        <f>VLOOKUP(L8,Sheet1!$B$2:$C$12,2,TRUE)</f>
        <v>8</v>
      </c>
      <c r="N8" s="713" t="str">
        <f>VLOOKUP(E8,'[19]Gui chi Quynh'!$C$7:$E$391,3,0)</f>
        <v>A1</v>
      </c>
      <c r="O8" s="713">
        <f>VLOOKUP(N8,Sheet1!$B$2:$C$12,2,TRUE)</f>
        <v>10</v>
      </c>
      <c r="P8" s="713" t="str">
        <f>VLOOKUP(E8,'[20]Gui chi Quynh'!$C$7:$E$391,3,0)</f>
        <v>A3</v>
      </c>
      <c r="Q8" s="713">
        <f>VLOOKUP(P8,Sheet1!$B$2:$C$12,2,TRUE)</f>
        <v>8</v>
      </c>
      <c r="R8" s="713" t="str">
        <f>VLOOKUP($E8,'[21]Gui chi Quynh'!$C$7:$E$390,3,0)</f>
        <v>A3</v>
      </c>
      <c r="S8" s="713">
        <f>VLOOKUP(R8,Sheet1!$B$2:$C$12,2,TRUE)</f>
        <v>8</v>
      </c>
      <c r="T8" s="713" t="str">
        <f>VLOOKUP($E8,'[22]Gui chi Quynh'!$C$7:$E$390,3,0)</f>
        <v>A3</v>
      </c>
      <c r="U8" s="713">
        <f>VLOOKUP(T8,Sheet1!$B$2:$C$12,2,TRUE)</f>
        <v>8</v>
      </c>
      <c r="V8" s="713" t="str">
        <f>VLOOKUP($E8,'[23]Gui chi Quynh'!$C$7:$E$389,3,0)</f>
        <v>A3</v>
      </c>
      <c r="W8" s="713">
        <f>VLOOKUP(V8,Sheet1!$B$2:$C$12,2,TRUE)</f>
        <v>8</v>
      </c>
      <c r="X8" s="713" t="str">
        <f>VLOOKUP($E8,'[24]Gui chi Quynh'!$C$7:$E$389,3,0)</f>
        <v>A3</v>
      </c>
      <c r="Y8" s="713">
        <f>VLOOKUP(X8,Sheet1!$B$2:$C$12,2,TRUE)</f>
        <v>8</v>
      </c>
      <c r="Z8" s="713" t="str">
        <f>VLOOKUP($E8,'[25]Gui chi Quynh'!$C$7:$E$388,3,0)</f>
        <v>A3</v>
      </c>
      <c r="AA8" s="713">
        <f>VLOOKUP(Z8,Sheet1!$B$2:$C$12,2,TRUE)</f>
        <v>8</v>
      </c>
      <c r="AB8" s="713" t="str">
        <f>VLOOKUP($E8,'T5'!$E$9:$AH$337,24,0)</f>
        <v>A4</v>
      </c>
      <c r="AC8" s="713">
        <f>VLOOKUP(AB8,Sheet1!$B$2:$C$12,2,TRUE)</f>
        <v>7</v>
      </c>
      <c r="AD8" s="713"/>
      <c r="AE8" s="713" t="e">
        <f>VLOOKUP(AD8,Sheet1!$B$2:$C$12,2,TRUE)</f>
        <v>#N/A</v>
      </c>
      <c r="AF8" s="599" t="str">
        <f>VLOOKUP($E8,'[26]Tong hop ket qua'!$E$19:$M$219,9,0)</f>
        <v>Tốt</v>
      </c>
      <c r="AG8" s="901">
        <f t="shared" ref="AG8" si="9">(I8+K8+M8+O8+Q8+S8+U8+W8+Y8+AA8+AC8)/11</f>
        <v>8</v>
      </c>
      <c r="AH8" s="901" t="str">
        <f t="shared" ref="AH8" si="10">LEFT((COUNTIF($H8:$AC8,"A*")&amp;"A*")&amp;" + "&amp;(COUNTIF($H8:$AC8,"B*")&amp;"B*")&amp;" + "&amp;(COUNTIF($H8:$AC8,"C*")&amp;"C*")&amp;" +  "&amp;(COUNTIF($H8:$AC8,"D")&amp;"D")&amp; " +  "&amp;(COUNTIF($H8:$AC8,"E")&amp;"E"),4)</f>
        <v>11A*</v>
      </c>
      <c r="AI8" s="901">
        <f t="shared" ref="AI8" si="11">COUNTIF($H8:$AB8,"B1")*1+COUNTIF($H8:$AB8,"B2")*1+COUNTIF($H8:$AB8,"C1")*1+COUNTIF($H8:$AB8,"C2")*1+COUNTIF($H8:$AB8,"D")*12+COUNTIF($H8:$AB8,"E")*15</f>
        <v>0</v>
      </c>
      <c r="AJ8" s="902"/>
      <c r="AK8" s="713" t="str">
        <f t="shared" ref="AK8" si="12">IF(AND(8&lt;=$AG8,$AI8=0),"Xuất sắc",IF(AND(6&lt;$AG8,$AG8&lt;8),"Tốt",IF(AND(6&lt;$AG8,$AI8&lt;12),"Tốt",IF(AND(5&lt;$AG8,$AG8&lt;6),"Hoàn thành NV",IF(AND(5&lt;$AG8,$AI8&lt;15),"Hoàn thành NV","Không hoàn thành NV")))))</f>
        <v>Xuất sắc</v>
      </c>
      <c r="AL8" s="713" t="str">
        <f>VLOOKUP($E8,'cac dv gui'!$C$200:$AD$225,25,0)</f>
        <v>Xuất sắc</v>
      </c>
      <c r="AM8" s="713" t="str">
        <f>VLOOKUP($E8,'cac dv gui'!$C$200:$AD$225,26,0)</f>
        <v>Xuất sắc</v>
      </c>
      <c r="AN8" s="594"/>
      <c r="AO8" s="713"/>
      <c r="AP8" s="594"/>
      <c r="AQ8" s="713" t="str">
        <f>VLOOKUP(E8,' TH ĐG Trình HĐ'!$E$9:$AU$338,40,0)</f>
        <v>Tốt</v>
      </c>
      <c r="AR8" s="713" t="s">
        <v>850</v>
      </c>
      <c r="AS8" s="594"/>
      <c r="AT8" s="905" t="s">
        <v>1735</v>
      </c>
      <c r="AV8" s="835"/>
      <c r="AW8" s="835"/>
    </row>
    <row r="9" spans="1:49" s="684" customFormat="1" ht="47.25" customHeight="1" x14ac:dyDescent="0.25">
      <c r="A9" s="512" t="s">
        <v>315</v>
      </c>
      <c r="B9" s="512">
        <f>COUNTIF($F$4:F9,F9)</f>
        <v>1</v>
      </c>
      <c r="C9" s="513" t="s">
        <v>984</v>
      </c>
      <c r="D9" s="562" t="s">
        <v>115</v>
      </c>
      <c r="E9" s="712" t="s">
        <v>553</v>
      </c>
      <c r="F9" s="961" t="s">
        <v>1656</v>
      </c>
      <c r="G9" s="713" t="s">
        <v>974</v>
      </c>
      <c r="H9" s="713" t="str">
        <f>VLOOKUP(E9,'[16]Gui chi Quynh'!$C$7:$E$387,3,0)</f>
        <v>A3</v>
      </c>
      <c r="I9" s="713">
        <f>VLOOKUP(H9,Sheet1!$B$2:$C$12,2,TRUE)</f>
        <v>8</v>
      </c>
      <c r="J9" s="713" t="str">
        <f>VLOOKUP($E9,'[17]Gui chi Quynh'!$C$7:$E$387,3,0)</f>
        <v>A4</v>
      </c>
      <c r="K9" s="713">
        <f>VLOOKUP(J9,Sheet1!$B$2:$C$12,2,TRUE)</f>
        <v>7</v>
      </c>
      <c r="L9" s="713" t="str">
        <f>VLOOKUP(E9,'[18]Gui chi Quynh'!$C$7:$F$385,3,0)</f>
        <v>A3</v>
      </c>
      <c r="M9" s="713">
        <f>VLOOKUP(L9,Sheet1!$B$2:$C$12,2,TRUE)</f>
        <v>8</v>
      </c>
      <c r="N9" s="713" t="str">
        <f>VLOOKUP(E9,'[19]Gui chi Quynh'!$C$7:$E$391,3,0)</f>
        <v>A3</v>
      </c>
      <c r="O9" s="713">
        <f>VLOOKUP(N9,Sheet1!$B$2:$C$12,2,TRUE)</f>
        <v>8</v>
      </c>
      <c r="P9" s="713" t="str">
        <f>VLOOKUP(E9,'[20]Gui chi Quynh'!$C$7:$E$391,3,0)</f>
        <v>A2</v>
      </c>
      <c r="Q9" s="713">
        <f>VLOOKUP(P9,Sheet1!$B$2:$C$12,2,TRUE)</f>
        <v>9</v>
      </c>
      <c r="R9" s="713" t="str">
        <f>VLOOKUP($E9,'[21]Gui chi Quynh'!$C$7:$E$390,3,0)</f>
        <v>A4</v>
      </c>
      <c r="S9" s="713">
        <f>VLOOKUP(R9,Sheet1!$B$2:$C$12,2,TRUE)</f>
        <v>7</v>
      </c>
      <c r="T9" s="713" t="str">
        <f>VLOOKUP($E9,'[22]Gui chi Quynh'!$C$7:$E$390,3,0)</f>
        <v>A DN</v>
      </c>
      <c r="U9" s="713"/>
      <c r="V9" s="713" t="str">
        <f>VLOOKUP($E9,'[23]Gui chi Quynh'!$C$7:$E$389,3,0)</f>
        <v>A DN</v>
      </c>
      <c r="W9" s="713"/>
      <c r="X9" s="713" t="str">
        <f>VLOOKUP($E9,'[24]Gui chi Quynh'!$C$7:$E$389,3,0)</f>
        <v>A DN</v>
      </c>
      <c r="Y9" s="713"/>
      <c r="Z9" s="713" t="str">
        <f>VLOOKUP($E9,'[25]Gui chi Quynh'!$C$7:$E$388,3,0)</f>
        <v>A DN</v>
      </c>
      <c r="AA9" s="713"/>
      <c r="AB9" s="713" t="str">
        <f>VLOOKUP($E9,'T5'!$E$9:$AH$337,24,0)</f>
        <v>A DN</v>
      </c>
      <c r="AC9" s="713"/>
      <c r="AD9" s="713" t="s">
        <v>1117</v>
      </c>
      <c r="AE9" s="713"/>
      <c r="AF9" s="599"/>
      <c r="AG9" s="901">
        <f>ROUND(AVERAGE($H9:$R9),1)</f>
        <v>8</v>
      </c>
      <c r="AH9" s="901" t="str">
        <f t="shared" ref="AH9" si="13">LEFT((COUNTIF($H9:$AC9,"A*")&amp;"A*")&amp;" + "&amp;(COUNTIF($H9:$AC9,"B*")&amp;"B*")&amp;" + "&amp;(COUNTIF($H9:$AC9,"C*")&amp;"C*")&amp;" +  "&amp;(COUNTIF($H9:$AC9,"D")&amp;"D")&amp; " +  "&amp;(COUNTIF($H9:$AC9,"E")&amp;"E"),4)</f>
        <v>11A*</v>
      </c>
      <c r="AI9" s="901">
        <f t="shared" ref="AI9" si="14">COUNTIF($H9:$AB9,"B1")*1+COUNTIF($H9:$AB9,"B2")*1+COUNTIF($H9:$AB9,"C1")*1+COUNTIF($H9:$AB9,"C2")*1+COUNTIF($H9:$AB9,"D")*12+COUNTIF($H9:$AB9,"E")*15</f>
        <v>0</v>
      </c>
      <c r="AJ9" s="902"/>
      <c r="AK9" s="713" t="str">
        <f t="shared" ref="AK9" si="15">IF(AND(8&lt;=$AG9,$AI9=0),"Xuất sắc",IF(AND(6&lt;$AG9,$AG9&lt;8),"Tốt",IF(AND(6&lt;$AG9,$AI9&lt;12),"Tốt",IF(AND(5&lt;$AG9,$AG9&lt;6),"Hoàn thành NV",IF(AND(5&lt;$AG9,$AI9&lt;15),"Hoàn thành NV","Không hoàn thành NV")))))</f>
        <v>Xuất sắc</v>
      </c>
      <c r="AL9" s="713" t="str">
        <f>VLOOKUP($E9,'cac dv gui'!$C$60:$AD$75,25,0)</f>
        <v>Xuất sắc</v>
      </c>
      <c r="AM9" s="713" t="str">
        <f>VLOOKUP($E9,'cac dv gui'!$C$60:$AD$75,26,0)</f>
        <v>Xuất sắc</v>
      </c>
      <c r="AN9" s="594"/>
      <c r="AO9" s="713"/>
      <c r="AP9" s="594"/>
      <c r="AQ9" s="713" t="str">
        <f>VLOOKUP(E9,' TH ĐG Trình HĐ'!$E$9:$AU$338,40,0)</f>
        <v>Tốt</v>
      </c>
      <c r="AR9" s="713" t="s">
        <v>850</v>
      </c>
      <c r="AS9" s="594"/>
      <c r="AT9" s="905" t="s">
        <v>1121</v>
      </c>
      <c r="AV9" s="835"/>
      <c r="AW9" s="835"/>
    </row>
    <row r="10" spans="1:49" s="963" customFormat="1" x14ac:dyDescent="0.25">
      <c r="C10" s="737"/>
      <c r="D10" s="737"/>
      <c r="E10" s="702"/>
      <c r="G10" s="962"/>
      <c r="N10" s="732"/>
      <c r="O10" s="732"/>
      <c r="P10" s="732"/>
      <c r="Q10" s="732"/>
      <c r="Y10" s="1"/>
      <c r="AA10" s="1"/>
      <c r="AB10" s="1"/>
      <c r="AC10" s="1"/>
      <c r="AD10" s="1"/>
      <c r="AE10" s="1"/>
      <c r="AK10" s="962"/>
      <c r="AM10" s="962"/>
      <c r="AO10" s="962"/>
      <c r="AQ10" s="962"/>
      <c r="AT10" s="907"/>
    </row>
    <row r="11" spans="1:49" s="963" customFormat="1" x14ac:dyDescent="0.25">
      <c r="C11" s="737"/>
      <c r="D11" s="737"/>
      <c r="E11" s="702"/>
      <c r="G11" s="962"/>
      <c r="N11" s="725"/>
      <c r="O11" s="725"/>
      <c r="P11" s="732"/>
      <c r="Q11" s="732"/>
      <c r="AB11" s="732"/>
      <c r="AC11" s="732"/>
      <c r="AK11" s="962"/>
      <c r="AM11" s="962"/>
      <c r="AO11" s="962"/>
      <c r="AQ11" s="962"/>
      <c r="AT11" s="907"/>
    </row>
    <row r="12" spans="1:49" s="963" customFormat="1" x14ac:dyDescent="0.25">
      <c r="C12" s="735"/>
      <c r="D12" s="737"/>
      <c r="E12" s="702"/>
      <c r="G12" s="962"/>
      <c r="N12" s="732"/>
      <c r="O12" s="732"/>
      <c r="P12" s="732"/>
      <c r="Q12" s="732"/>
      <c r="AB12" s="732"/>
      <c r="AC12" s="732"/>
      <c r="AK12" s="962"/>
      <c r="AM12" s="962"/>
      <c r="AO12" s="962"/>
      <c r="AQ12" s="962"/>
      <c r="AT12" s="907"/>
    </row>
    <row r="13" spans="1:49" s="963" customFormat="1" x14ac:dyDescent="0.25">
      <c r="C13" s="737"/>
      <c r="D13" s="737"/>
      <c r="E13" s="702"/>
      <c r="G13" s="962"/>
      <c r="N13" s="732"/>
      <c r="O13" s="732"/>
      <c r="AB13" s="732"/>
      <c r="AC13" s="732"/>
      <c r="AK13" s="962"/>
      <c r="AM13" s="962"/>
      <c r="AO13" s="962"/>
      <c r="AQ13" s="962"/>
      <c r="AT13" s="907"/>
    </row>
    <row r="14" spans="1:49" s="963" customFormat="1" x14ac:dyDescent="0.25">
      <c r="C14" s="737"/>
      <c r="D14" s="737"/>
      <c r="E14" s="702"/>
      <c r="G14" s="962"/>
      <c r="N14" s="732"/>
      <c r="O14" s="732"/>
      <c r="AB14" s="732"/>
      <c r="AC14" s="732"/>
      <c r="AK14" s="962"/>
      <c r="AM14" s="962"/>
      <c r="AO14" s="962"/>
      <c r="AQ14" s="962"/>
      <c r="AT14" s="907"/>
    </row>
    <row r="15" spans="1:49" s="963" customFormat="1" x14ac:dyDescent="0.25">
      <c r="C15" s="735"/>
      <c r="D15" s="735"/>
      <c r="G15" s="962"/>
      <c r="P15" s="732"/>
      <c r="Q15" s="732"/>
      <c r="AK15" s="962"/>
      <c r="AM15" s="962"/>
      <c r="AO15" s="962"/>
      <c r="AQ15" s="962"/>
      <c r="AT15" s="907"/>
    </row>
    <row r="16" spans="1:49" s="963" customFormat="1" x14ac:dyDescent="0.25">
      <c r="C16" s="737"/>
      <c r="D16" s="737"/>
      <c r="E16" s="702"/>
      <c r="G16" s="962"/>
      <c r="N16" s="732"/>
      <c r="O16" s="732"/>
      <c r="P16" s="732"/>
      <c r="Q16" s="732"/>
      <c r="AB16" s="725"/>
      <c r="AC16" s="725"/>
      <c r="AK16" s="962"/>
      <c r="AM16" s="962"/>
      <c r="AO16" s="962"/>
      <c r="AQ16" s="962"/>
      <c r="AT16" s="907"/>
    </row>
    <row r="17" spans="3:46" s="963" customFormat="1" x14ac:dyDescent="0.25">
      <c r="C17" s="737"/>
      <c r="D17" s="737"/>
      <c r="E17" s="702"/>
      <c r="G17" s="962"/>
      <c r="N17" s="732"/>
      <c r="O17" s="732"/>
      <c r="P17" s="732"/>
      <c r="Q17" s="732"/>
      <c r="AB17" s="732"/>
      <c r="AC17" s="732"/>
      <c r="AK17" s="962"/>
      <c r="AM17" s="962"/>
      <c r="AO17" s="962"/>
      <c r="AQ17" s="962"/>
      <c r="AT17" s="907"/>
    </row>
    <row r="18" spans="3:46" s="963" customFormat="1" x14ac:dyDescent="0.25">
      <c r="C18" s="737"/>
      <c r="D18" s="737"/>
      <c r="E18" s="702"/>
      <c r="G18" s="962"/>
      <c r="N18" s="732"/>
      <c r="O18" s="732"/>
      <c r="P18" s="732"/>
      <c r="Q18" s="732"/>
      <c r="AB18" s="732"/>
      <c r="AC18" s="732"/>
      <c r="AK18" s="962"/>
      <c r="AM18" s="962"/>
      <c r="AO18" s="962"/>
      <c r="AQ18" s="962"/>
      <c r="AT18" s="907"/>
    </row>
    <row r="19" spans="3:46" s="963" customFormat="1" x14ac:dyDescent="0.25">
      <c r="C19" s="737"/>
      <c r="D19" s="737"/>
      <c r="E19" s="702"/>
      <c r="G19" s="962"/>
      <c r="N19" s="732"/>
      <c r="O19" s="732"/>
      <c r="P19" s="732"/>
      <c r="Q19" s="732"/>
      <c r="AB19" s="725"/>
      <c r="AC19" s="725"/>
      <c r="AK19" s="962"/>
      <c r="AM19" s="962"/>
      <c r="AO19" s="962"/>
      <c r="AQ19" s="962"/>
      <c r="AT19" s="907"/>
    </row>
    <row r="20" spans="3:46" s="963" customFormat="1" x14ac:dyDescent="0.25">
      <c r="C20" s="737"/>
      <c r="D20" s="737"/>
      <c r="E20" s="702"/>
      <c r="G20" s="962"/>
      <c r="N20" s="732"/>
      <c r="O20" s="732"/>
      <c r="P20" s="732"/>
      <c r="Q20" s="732"/>
      <c r="AB20" s="725"/>
      <c r="AC20" s="725"/>
      <c r="AK20" s="962"/>
      <c r="AM20" s="962"/>
      <c r="AO20" s="962"/>
      <c r="AQ20" s="962"/>
      <c r="AT20" s="907"/>
    </row>
    <row r="21" spans="3:46" s="963" customFormat="1" x14ac:dyDescent="0.25">
      <c r="C21" s="737"/>
      <c r="D21" s="737"/>
      <c r="E21" s="702"/>
      <c r="G21" s="962"/>
      <c r="N21" s="732"/>
      <c r="O21" s="732"/>
      <c r="P21" s="732"/>
      <c r="Q21" s="732"/>
      <c r="AB21" s="732"/>
      <c r="AC21" s="732"/>
      <c r="AK21" s="962"/>
      <c r="AM21" s="962"/>
      <c r="AO21" s="962"/>
      <c r="AQ21" s="962"/>
      <c r="AT21" s="907"/>
    </row>
    <row r="22" spans="3:46" s="963" customFormat="1" x14ac:dyDescent="0.25">
      <c r="C22" s="737"/>
      <c r="D22" s="737"/>
      <c r="E22" s="702"/>
      <c r="G22" s="962"/>
      <c r="N22" s="732"/>
      <c r="O22" s="732"/>
      <c r="P22" s="732"/>
      <c r="Q22" s="732"/>
      <c r="AB22" s="725"/>
      <c r="AC22" s="725"/>
      <c r="AK22" s="962"/>
      <c r="AM22" s="962"/>
      <c r="AO22" s="962"/>
      <c r="AQ22" s="962"/>
      <c r="AT22" s="907"/>
    </row>
    <row r="23" spans="3:46" s="963" customFormat="1" x14ac:dyDescent="0.25">
      <c r="C23" s="737"/>
      <c r="D23" s="737"/>
      <c r="E23" s="702"/>
      <c r="G23" s="962"/>
      <c r="N23" s="732"/>
      <c r="O23" s="732"/>
      <c r="P23" s="732"/>
      <c r="Q23" s="732"/>
      <c r="AB23" s="725"/>
      <c r="AC23" s="725"/>
      <c r="AK23" s="962"/>
      <c r="AM23" s="962"/>
      <c r="AO23" s="962"/>
      <c r="AQ23" s="962"/>
      <c r="AT23" s="907"/>
    </row>
    <row r="24" spans="3:46" s="963" customFormat="1" x14ac:dyDescent="0.25">
      <c r="C24" s="737"/>
      <c r="D24" s="737"/>
      <c r="E24" s="702"/>
      <c r="G24" s="962"/>
      <c r="N24" s="732"/>
      <c r="O24" s="732"/>
      <c r="P24" s="732"/>
      <c r="Q24" s="732"/>
      <c r="AB24" s="732"/>
      <c r="AC24" s="732"/>
      <c r="AK24" s="962"/>
      <c r="AM24" s="962"/>
      <c r="AO24" s="962"/>
      <c r="AQ24" s="962"/>
      <c r="AT24" s="907"/>
    </row>
    <row r="25" spans="3:46" s="963" customFormat="1" x14ac:dyDescent="0.25">
      <c r="C25" s="735"/>
      <c r="D25" s="737"/>
      <c r="E25" s="702"/>
      <c r="G25" s="962"/>
      <c r="AB25" s="732"/>
      <c r="AC25" s="732"/>
      <c r="AK25" s="962"/>
      <c r="AM25" s="962"/>
      <c r="AO25" s="962"/>
      <c r="AQ25" s="962"/>
      <c r="AT25" s="907"/>
    </row>
    <row r="26" spans="3:46" s="963" customFormat="1" x14ac:dyDescent="0.25">
      <c r="C26" s="737"/>
      <c r="D26" s="737"/>
      <c r="E26" s="702"/>
      <c r="G26" s="962"/>
      <c r="AB26" s="732"/>
      <c r="AC26" s="732"/>
      <c r="AK26" s="962"/>
      <c r="AM26" s="962"/>
      <c r="AO26" s="962"/>
      <c r="AQ26" s="962"/>
      <c r="AT26" s="907"/>
    </row>
    <row r="27" spans="3:46" s="963" customFormat="1" x14ac:dyDescent="0.25">
      <c r="C27" s="737"/>
      <c r="D27" s="737"/>
      <c r="E27" s="702"/>
      <c r="G27" s="962"/>
      <c r="AB27" s="732"/>
      <c r="AC27" s="732"/>
      <c r="AK27" s="962"/>
      <c r="AM27" s="962"/>
      <c r="AO27" s="962"/>
      <c r="AQ27" s="962"/>
      <c r="AT27" s="907"/>
    </row>
    <row r="28" spans="3:46" s="963" customFormat="1" x14ac:dyDescent="0.25">
      <c r="C28" s="737"/>
      <c r="D28" s="737"/>
      <c r="E28" s="702"/>
      <c r="G28" s="962"/>
      <c r="AB28" s="732"/>
      <c r="AC28" s="732"/>
      <c r="AK28" s="962"/>
      <c r="AM28" s="962"/>
      <c r="AO28" s="962"/>
      <c r="AQ28" s="962"/>
      <c r="AT28" s="907"/>
    </row>
    <row r="29" spans="3:46" s="963" customFormat="1" x14ac:dyDescent="0.25">
      <c r="C29" s="737"/>
      <c r="D29" s="735"/>
      <c r="E29" s="702"/>
      <c r="G29" s="962"/>
      <c r="AB29" s="732"/>
      <c r="AC29" s="732"/>
      <c r="AK29" s="962"/>
      <c r="AM29" s="962"/>
      <c r="AO29" s="962"/>
      <c r="AQ29" s="962"/>
      <c r="AT29" s="907"/>
    </row>
    <row r="30" spans="3:46" s="963" customFormat="1" x14ac:dyDescent="0.25">
      <c r="C30" s="737"/>
      <c r="D30" s="737"/>
      <c r="E30" s="702"/>
      <c r="G30" s="962"/>
      <c r="AB30" s="732"/>
      <c r="AC30" s="732"/>
      <c r="AK30" s="962"/>
      <c r="AM30" s="962"/>
      <c r="AO30" s="962"/>
      <c r="AQ30" s="962"/>
      <c r="AT30" s="907"/>
    </row>
    <row r="31" spans="3:46" s="963" customFormat="1" x14ac:dyDescent="0.25">
      <c r="C31" s="737"/>
      <c r="D31" s="737"/>
      <c r="E31" s="702"/>
      <c r="G31" s="962"/>
      <c r="N31" s="725"/>
      <c r="O31" s="725"/>
      <c r="AB31" s="732"/>
      <c r="AC31" s="732"/>
      <c r="AK31" s="962"/>
      <c r="AM31" s="962"/>
      <c r="AO31" s="962"/>
      <c r="AQ31" s="962"/>
      <c r="AT31" s="907"/>
    </row>
    <row r="32" spans="3:46" x14ac:dyDescent="0.25">
      <c r="C32" s="738"/>
      <c r="D32" s="737"/>
      <c r="E32" s="702"/>
      <c r="F32" s="963"/>
      <c r="N32" s="739"/>
      <c r="O32" s="739"/>
      <c r="AT32" s="908"/>
    </row>
    <row r="33" spans="3:46" x14ac:dyDescent="0.25">
      <c r="C33" s="740"/>
      <c r="D33" s="737"/>
      <c r="E33" s="702"/>
      <c r="F33" s="963"/>
      <c r="AT33" s="908"/>
    </row>
    <row r="34" spans="3:46" x14ac:dyDescent="0.25">
      <c r="C34" s="740"/>
      <c r="D34" s="737"/>
      <c r="E34" s="702"/>
      <c r="F34" s="963"/>
      <c r="AT34" s="908"/>
    </row>
    <row r="35" spans="3:46" x14ac:dyDescent="0.25">
      <c r="C35" s="740"/>
      <c r="D35" s="740"/>
      <c r="E35" s="703"/>
      <c r="N35" s="739"/>
      <c r="O35" s="739"/>
      <c r="P35" s="739"/>
      <c r="Q35" s="739"/>
      <c r="AT35" s="908"/>
    </row>
    <row r="36" spans="3:46" x14ac:dyDescent="0.25">
      <c r="C36" s="740"/>
      <c r="D36" s="735"/>
      <c r="E36" s="963"/>
      <c r="N36" s="739"/>
      <c r="O36" s="739"/>
      <c r="P36" s="739"/>
      <c r="Q36" s="739"/>
      <c r="AT36" s="908"/>
    </row>
    <row r="37" spans="3:46" x14ac:dyDescent="0.25">
      <c r="C37" s="740"/>
      <c r="D37" s="737"/>
      <c r="F37" s="963"/>
      <c r="N37" s="739"/>
      <c r="O37" s="739"/>
      <c r="AT37" s="908"/>
    </row>
    <row r="38" spans="3:46" x14ac:dyDescent="0.25">
      <c r="C38" s="740"/>
      <c r="D38" s="737"/>
      <c r="F38" s="963"/>
      <c r="AT38" s="908"/>
    </row>
    <row r="39" spans="3:46" x14ac:dyDescent="0.25">
      <c r="C39" s="740"/>
      <c r="D39" s="737"/>
      <c r="F39" s="963"/>
      <c r="N39" s="741"/>
      <c r="O39" s="741"/>
      <c r="AT39" s="908"/>
    </row>
    <row r="40" spans="3:46" x14ac:dyDescent="0.25">
      <c r="C40" s="740"/>
      <c r="D40" s="737"/>
      <c r="F40" s="963"/>
      <c r="N40" s="741"/>
      <c r="O40" s="741"/>
      <c r="AT40" s="908"/>
    </row>
    <row r="41" spans="3:46" x14ac:dyDescent="0.25">
      <c r="C41" s="740"/>
      <c r="D41" s="737"/>
      <c r="F41" s="963"/>
      <c r="N41" s="739"/>
      <c r="O41" s="739"/>
      <c r="AT41" s="908"/>
    </row>
    <row r="42" spans="3:46" x14ac:dyDescent="0.25">
      <c r="C42" s="740"/>
      <c r="D42" s="737"/>
      <c r="F42" s="963"/>
      <c r="N42" s="739"/>
      <c r="O42" s="739"/>
      <c r="AT42" s="908"/>
    </row>
    <row r="43" spans="3:46" x14ac:dyDescent="0.25">
      <c r="C43" s="740"/>
      <c r="D43" s="737"/>
      <c r="F43" s="963"/>
      <c r="N43" s="741"/>
      <c r="O43" s="741"/>
      <c r="AT43" s="908"/>
    </row>
    <row r="44" spans="3:46" x14ac:dyDescent="0.25">
      <c r="C44" s="740"/>
      <c r="D44" s="737"/>
      <c r="F44" s="963"/>
      <c r="N44" s="741"/>
      <c r="O44" s="741"/>
      <c r="AT44" s="908"/>
    </row>
    <row r="45" spans="3:46" x14ac:dyDescent="0.25">
      <c r="C45" s="740"/>
      <c r="D45" s="740"/>
      <c r="E45" s="703"/>
      <c r="N45" s="741"/>
      <c r="O45" s="741"/>
      <c r="AT45" s="908"/>
    </row>
    <row r="46" spans="3:46" x14ac:dyDescent="0.25">
      <c r="C46" s="740"/>
      <c r="D46" s="735"/>
      <c r="E46" s="963"/>
      <c r="AT46" s="908"/>
    </row>
    <row r="47" spans="3:46" x14ac:dyDescent="0.25">
      <c r="D47" s="737"/>
      <c r="F47" s="963"/>
      <c r="AT47" s="908"/>
    </row>
    <row r="48" spans="3:46" x14ac:dyDescent="0.25">
      <c r="D48" s="737"/>
      <c r="F48" s="963"/>
      <c r="AT48" s="908"/>
    </row>
    <row r="49" spans="3:46" x14ac:dyDescent="0.25">
      <c r="D49" s="737"/>
      <c r="F49" s="963"/>
      <c r="AT49" s="908"/>
    </row>
    <row r="50" spans="3:46" x14ac:dyDescent="0.25">
      <c r="D50" s="737"/>
      <c r="F50" s="963"/>
      <c r="AT50" s="908"/>
    </row>
    <row r="51" spans="3:46" x14ac:dyDescent="0.25">
      <c r="C51" s="738"/>
      <c r="D51" s="737"/>
      <c r="F51" s="963"/>
      <c r="AT51" s="908"/>
    </row>
    <row r="52" spans="3:46" x14ac:dyDescent="0.25">
      <c r="C52" s="740"/>
      <c r="D52" s="737"/>
      <c r="F52" s="963"/>
      <c r="AT52" s="908"/>
    </row>
    <row r="53" spans="3:46" x14ac:dyDescent="0.25">
      <c r="C53" s="740"/>
      <c r="D53" s="740"/>
      <c r="E53" s="703"/>
      <c r="F53" s="963"/>
      <c r="AT53" s="908"/>
    </row>
    <row r="54" spans="3:46" x14ac:dyDescent="0.25">
      <c r="C54" s="740"/>
      <c r="D54" s="740"/>
      <c r="E54" s="703"/>
      <c r="AT54" s="908"/>
    </row>
    <row r="55" spans="3:46" x14ac:dyDescent="0.25">
      <c r="C55" s="740"/>
      <c r="D55" s="740"/>
      <c r="E55" s="703"/>
      <c r="AT55" s="908"/>
    </row>
    <row r="56" spans="3:46" x14ac:dyDescent="0.25">
      <c r="C56" s="740"/>
      <c r="D56" s="740"/>
      <c r="E56" s="703"/>
      <c r="AT56" s="908"/>
    </row>
    <row r="57" spans="3:46" x14ac:dyDescent="0.25">
      <c r="C57" s="740"/>
      <c r="D57" s="740"/>
      <c r="E57" s="703"/>
      <c r="AT57" s="908"/>
    </row>
    <row r="58" spans="3:46" x14ac:dyDescent="0.25">
      <c r="C58" s="740"/>
      <c r="D58" s="740"/>
      <c r="E58" s="703"/>
      <c r="AT58" s="908"/>
    </row>
    <row r="59" spans="3:46" x14ac:dyDescent="0.25">
      <c r="C59" s="740"/>
      <c r="D59" s="740"/>
      <c r="E59" s="703"/>
      <c r="AT59" s="908"/>
    </row>
    <row r="60" spans="3:46" x14ac:dyDescent="0.25">
      <c r="C60" s="740"/>
      <c r="D60" s="740"/>
      <c r="E60" s="703"/>
      <c r="AT60" s="908"/>
    </row>
    <row r="61" spans="3:46" x14ac:dyDescent="0.25">
      <c r="C61" s="740"/>
      <c r="D61" s="740"/>
      <c r="E61" s="703"/>
      <c r="AT61" s="908"/>
    </row>
    <row r="62" spans="3:46" x14ac:dyDescent="0.25">
      <c r="C62" s="740"/>
      <c r="D62" s="740"/>
      <c r="E62" s="703"/>
      <c r="AT62" s="908"/>
    </row>
    <row r="63" spans="3:46" x14ac:dyDescent="0.25">
      <c r="C63" s="740"/>
      <c r="D63" s="740"/>
      <c r="E63" s="703"/>
      <c r="AT63" s="908"/>
    </row>
    <row r="64" spans="3:46" x14ac:dyDescent="0.25">
      <c r="C64" s="740"/>
      <c r="D64" s="740"/>
      <c r="E64" s="703"/>
      <c r="AT64" s="908"/>
    </row>
    <row r="65" spans="3:46" x14ac:dyDescent="0.25">
      <c r="C65" s="740"/>
      <c r="D65" s="740"/>
      <c r="E65" s="703"/>
      <c r="AT65" s="908"/>
    </row>
    <row r="66" spans="3:46" x14ac:dyDescent="0.25">
      <c r="D66" s="735"/>
      <c r="AT66" s="908"/>
    </row>
    <row r="67" spans="3:46" x14ac:dyDescent="0.25">
      <c r="C67" s="738"/>
      <c r="D67" s="737"/>
      <c r="F67" s="963"/>
      <c r="AT67" s="908"/>
    </row>
    <row r="68" spans="3:46" x14ac:dyDescent="0.25">
      <c r="C68" s="740"/>
      <c r="D68" s="737"/>
      <c r="F68" s="963"/>
      <c r="AT68" s="908"/>
    </row>
    <row r="69" spans="3:46" x14ac:dyDescent="0.25">
      <c r="C69" s="740"/>
      <c r="D69" s="737"/>
      <c r="E69" s="702"/>
      <c r="F69" s="963"/>
      <c r="AT69" s="908"/>
    </row>
    <row r="70" spans="3:46" x14ac:dyDescent="0.25">
      <c r="C70" s="740"/>
      <c r="D70" s="737"/>
      <c r="E70" s="702"/>
      <c r="F70" s="963"/>
      <c r="AT70" s="908"/>
    </row>
    <row r="71" spans="3:46" x14ac:dyDescent="0.25">
      <c r="D71" s="737"/>
      <c r="E71" s="702"/>
      <c r="F71" s="963"/>
      <c r="AT71" s="908"/>
    </row>
    <row r="72" spans="3:46" x14ac:dyDescent="0.25">
      <c r="C72" s="738"/>
      <c r="D72" s="737"/>
      <c r="F72" s="963"/>
      <c r="AT72" s="908"/>
    </row>
    <row r="73" spans="3:46" x14ac:dyDescent="0.25">
      <c r="C73" s="740"/>
      <c r="D73" s="737"/>
      <c r="E73" s="702"/>
      <c r="F73" s="963"/>
      <c r="AT73" s="908"/>
    </row>
    <row r="74" spans="3:46" x14ac:dyDescent="0.25">
      <c r="C74" s="740"/>
      <c r="D74" s="735"/>
      <c r="E74" s="703"/>
      <c r="AT74" s="908"/>
    </row>
    <row r="75" spans="3:46" x14ac:dyDescent="0.25">
      <c r="C75" s="740"/>
      <c r="D75" s="740"/>
      <c r="E75" s="703"/>
      <c r="AT75" s="908"/>
    </row>
    <row r="76" spans="3:46" x14ac:dyDescent="0.25">
      <c r="C76" s="740"/>
      <c r="D76" s="740"/>
      <c r="E76" s="703"/>
      <c r="AT76" s="908"/>
    </row>
    <row r="77" spans="3:46" x14ac:dyDescent="0.25">
      <c r="C77" s="740"/>
      <c r="D77" s="740"/>
      <c r="E77" s="703"/>
      <c r="AT77" s="908"/>
    </row>
    <row r="78" spans="3:46" x14ac:dyDescent="0.25">
      <c r="C78" s="740"/>
      <c r="D78" s="735"/>
      <c r="E78" s="703"/>
      <c r="AT78" s="908"/>
    </row>
    <row r="79" spans="3:46" x14ac:dyDescent="0.25">
      <c r="C79" s="740"/>
      <c r="D79" s="740"/>
      <c r="E79" s="703"/>
      <c r="AT79" s="908"/>
    </row>
    <row r="80" spans="3:46" x14ac:dyDescent="0.25">
      <c r="C80" s="740"/>
      <c r="D80" s="740"/>
      <c r="E80" s="703"/>
      <c r="AT80" s="908"/>
    </row>
    <row r="81" spans="3:46" x14ac:dyDescent="0.25">
      <c r="C81" s="740"/>
      <c r="D81" s="740"/>
      <c r="E81" s="703"/>
      <c r="AT81" s="908"/>
    </row>
    <row r="82" spans="3:46" x14ac:dyDescent="0.25">
      <c r="C82" s="740"/>
      <c r="D82" s="740"/>
      <c r="E82" s="703"/>
    </row>
    <row r="83" spans="3:46" x14ac:dyDescent="0.25">
      <c r="C83" s="740"/>
      <c r="D83" s="740"/>
      <c r="E83" s="703"/>
    </row>
    <row r="84" spans="3:46" x14ac:dyDescent="0.25">
      <c r="C84" s="740"/>
      <c r="D84" s="740"/>
      <c r="E84" s="703"/>
    </row>
    <row r="85" spans="3:46" x14ac:dyDescent="0.25">
      <c r="C85" s="740"/>
      <c r="D85" s="740"/>
      <c r="E85" s="703"/>
    </row>
    <row r="86" spans="3:46" x14ac:dyDescent="0.25">
      <c r="C86" s="740"/>
      <c r="D86" s="740"/>
      <c r="E86" s="703"/>
    </row>
    <row r="88" spans="3:46" x14ac:dyDescent="0.25">
      <c r="C88" s="738"/>
      <c r="D88" s="738"/>
    </row>
    <row r="89" spans="3:46" x14ac:dyDescent="0.25">
      <c r="C89" s="740"/>
      <c r="D89" s="740"/>
      <c r="E89" s="703"/>
    </row>
    <row r="90" spans="3:46" x14ac:dyDescent="0.25">
      <c r="C90" s="740"/>
      <c r="D90" s="740"/>
      <c r="E90" s="703"/>
    </row>
    <row r="91" spans="3:46" x14ac:dyDescent="0.25">
      <c r="C91" s="740"/>
      <c r="D91" s="740"/>
      <c r="E91" s="703"/>
    </row>
    <row r="92" spans="3:46" x14ac:dyDescent="0.25">
      <c r="C92" s="740"/>
      <c r="D92" s="740"/>
      <c r="E92" s="703"/>
    </row>
    <row r="93" spans="3:46" x14ac:dyDescent="0.25">
      <c r="C93" s="740"/>
      <c r="D93" s="740"/>
      <c r="E93" s="703"/>
    </row>
    <row r="94" spans="3:46" x14ac:dyDescent="0.25">
      <c r="C94" s="740"/>
      <c r="D94" s="740"/>
      <c r="E94" s="703"/>
    </row>
    <row r="95" spans="3:46" x14ac:dyDescent="0.25">
      <c r="C95" s="740"/>
      <c r="D95" s="740"/>
      <c r="E95" s="703"/>
    </row>
    <row r="96" spans="3:46" x14ac:dyDescent="0.25">
      <c r="C96" s="740"/>
      <c r="D96" s="740"/>
      <c r="E96" s="703"/>
    </row>
    <row r="97" spans="3:5" x14ac:dyDescent="0.25">
      <c r="C97" s="740"/>
      <c r="D97" s="740"/>
      <c r="E97" s="703"/>
    </row>
    <row r="98" spans="3:5" x14ac:dyDescent="0.25">
      <c r="C98" s="740"/>
      <c r="D98" s="740"/>
      <c r="E98" s="703"/>
    </row>
    <row r="99" spans="3:5" x14ac:dyDescent="0.25">
      <c r="C99" s="740"/>
      <c r="D99" s="740"/>
      <c r="E99" s="703"/>
    </row>
    <row r="100" spans="3:5" x14ac:dyDescent="0.25">
      <c r="C100" s="740"/>
      <c r="D100" s="740"/>
      <c r="E100" s="703"/>
    </row>
    <row r="101" spans="3:5" x14ac:dyDescent="0.25">
      <c r="C101" s="740"/>
      <c r="D101" s="740"/>
      <c r="E101" s="703"/>
    </row>
    <row r="102" spans="3:5" x14ac:dyDescent="0.25">
      <c r="C102" s="740"/>
      <c r="D102" s="740"/>
      <c r="E102" s="703"/>
    </row>
    <row r="103" spans="3:5" x14ac:dyDescent="0.25">
      <c r="C103" s="740"/>
      <c r="D103" s="740"/>
      <c r="E103" s="703"/>
    </row>
    <row r="104" spans="3:5" x14ac:dyDescent="0.25">
      <c r="C104" s="740"/>
      <c r="D104" s="740"/>
      <c r="E104" s="703"/>
    </row>
    <row r="105" spans="3:5" x14ac:dyDescent="0.25">
      <c r="C105" s="740"/>
      <c r="D105" s="740"/>
      <c r="E105" s="703"/>
    </row>
    <row r="106" spans="3:5" x14ac:dyDescent="0.25">
      <c r="C106" s="740"/>
      <c r="D106" s="740"/>
      <c r="E106" s="703"/>
    </row>
    <row r="107" spans="3:5" x14ac:dyDescent="0.25">
      <c r="C107" s="740"/>
      <c r="D107" s="740"/>
      <c r="E107" s="703"/>
    </row>
    <row r="108" spans="3:5" x14ac:dyDescent="0.25">
      <c r="C108" s="740"/>
      <c r="D108" s="740"/>
      <c r="E108" s="703"/>
    </row>
    <row r="109" spans="3:5" x14ac:dyDescent="0.25">
      <c r="C109" s="740"/>
      <c r="D109" s="740"/>
      <c r="E109" s="703"/>
    </row>
    <row r="110" spans="3:5" x14ac:dyDescent="0.25">
      <c r="C110" s="740"/>
      <c r="D110" s="740"/>
      <c r="E110" s="703"/>
    </row>
    <row r="111" spans="3:5" x14ac:dyDescent="0.25">
      <c r="C111" s="740"/>
      <c r="D111" s="740"/>
      <c r="E111" s="703"/>
    </row>
    <row r="112" spans="3:5" x14ac:dyDescent="0.25">
      <c r="C112" s="740"/>
      <c r="D112" s="740"/>
      <c r="E112" s="703"/>
    </row>
    <row r="113" spans="3:5" x14ac:dyDescent="0.25">
      <c r="C113" s="740"/>
      <c r="D113" s="740"/>
      <c r="E113" s="703"/>
    </row>
    <row r="114" spans="3:5" x14ac:dyDescent="0.25">
      <c r="C114" s="740"/>
      <c r="D114" s="740"/>
      <c r="E114" s="703"/>
    </row>
    <row r="115" spans="3:5" x14ac:dyDescent="0.25">
      <c r="C115" s="740"/>
      <c r="D115" s="740"/>
      <c r="E115" s="703"/>
    </row>
    <row r="117" spans="3:5" x14ac:dyDescent="0.25">
      <c r="C117" s="738"/>
      <c r="D117" s="738"/>
      <c r="E117" s="706"/>
    </row>
    <row r="118" spans="3:5" x14ac:dyDescent="0.25">
      <c r="C118" s="740"/>
      <c r="D118" s="740"/>
      <c r="E118" s="703"/>
    </row>
    <row r="119" spans="3:5" x14ac:dyDescent="0.25">
      <c r="C119" s="740"/>
      <c r="D119" s="740"/>
      <c r="E119" s="703"/>
    </row>
    <row r="120" spans="3:5" x14ac:dyDescent="0.25">
      <c r="C120" s="740"/>
      <c r="D120" s="740"/>
      <c r="E120" s="703"/>
    </row>
  </sheetData>
  <autoFilter ref="A3:BA9">
    <filterColumn colId="2" showButton="0"/>
    <filterColumn colId="7" showButton="0"/>
    <filterColumn colId="9" showButton="0"/>
    <filterColumn colId="11" showButton="0"/>
    <filterColumn colId="13" showButton="0"/>
    <filterColumn colId="15" showButton="0"/>
    <filterColumn colId="17" showButton="0"/>
    <filterColumn colId="19" showButton="0"/>
    <filterColumn colId="21" showButton="0"/>
    <filterColumn colId="23" showButton="0"/>
    <filterColumn colId="25" showButton="0"/>
    <filterColumn colId="27" showButton="0"/>
    <filterColumn colId="29" showButton="0"/>
  </autoFilter>
  <mergeCells count="14">
    <mergeCell ref="X3:Y3"/>
    <mergeCell ref="Z3:AA3"/>
    <mergeCell ref="AB3:AC3"/>
    <mergeCell ref="AD3:AE3"/>
    <mergeCell ref="A1:AT1"/>
    <mergeCell ref="C3:D3"/>
    <mergeCell ref="H3:I3"/>
    <mergeCell ref="J3:K3"/>
    <mergeCell ref="L3:M3"/>
    <mergeCell ref="N3:O3"/>
    <mergeCell ref="P3:Q3"/>
    <mergeCell ref="R3:S3"/>
    <mergeCell ref="T3:U3"/>
    <mergeCell ref="V3:W3"/>
  </mergeCells>
  <conditionalFormatting sqref="P4:P9">
    <cfRule type="containsText" dxfId="114" priority="56" operator="containsText" text="B">
      <formula>NOT(ISERROR(SEARCH("B",P4)))</formula>
    </cfRule>
  </conditionalFormatting>
  <conditionalFormatting sqref="T4:T9 Z4:Z9 X4:X9 V4:V9 R4:R9">
    <cfRule type="containsText" dxfId="113" priority="53" operator="containsText" text="C">
      <formula>NOT(ISERROR(SEARCH("C",R4)))</formula>
    </cfRule>
    <cfRule type="containsText" dxfId="112" priority="54" operator="containsText" text="B">
      <formula>NOT(ISERROR(SEARCH("B",R4)))</formula>
    </cfRule>
    <cfRule type="containsText" dxfId="111" priority="55" operator="containsText" text="B or C">
      <formula>NOT(ISERROR(SEARCH("B or C",R4)))</formula>
    </cfRule>
  </conditionalFormatting>
  <pageMargins left="0.35" right="0.2" top="0.33" bottom="0.31" header="0.3" footer="0.3"/>
  <pageSetup paperSize="9" orientation="portrait" verticalDpi="300" r:id="rId1"/>
  <drawing r:id="rId2"/>
</worksheet>
</file>

<file path=xl/worksheets/sheet3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AY443"/>
  <sheetViews>
    <sheetView zoomScale="150" zoomScaleNormal="150" workbookViewId="0">
      <selection activeCell="AV6" sqref="AV6"/>
    </sheetView>
  </sheetViews>
  <sheetFormatPr defaultColWidth="8.85546875" defaultRowHeight="15.75" x14ac:dyDescent="0.25"/>
  <cols>
    <col min="1" max="1" width="5.5703125" style="719" customWidth="1"/>
    <col min="2" max="2" width="4.85546875" style="719" hidden="1" customWidth="1"/>
    <col min="3" max="3" width="6.140625" style="742" hidden="1" customWidth="1"/>
    <col min="4" max="4" width="25.28515625" style="742" customWidth="1"/>
    <col min="5" max="5" width="12" style="705" hidden="1" customWidth="1"/>
    <col min="6" max="6" width="17" style="719" customWidth="1"/>
    <col min="7" max="7" width="6.85546875" style="705" hidden="1" customWidth="1"/>
    <col min="8" max="8" width="8.5703125" style="719" hidden="1" customWidth="1"/>
    <col min="9" max="9" width="12" style="719" hidden="1" customWidth="1"/>
    <col min="10" max="10" width="8.140625" style="719" hidden="1" customWidth="1"/>
    <col min="11" max="11" width="12" style="719" hidden="1" customWidth="1"/>
    <col min="12" max="12" width="8.85546875" style="719" hidden="1" customWidth="1"/>
    <col min="13" max="13" width="12" style="719" hidden="1" customWidth="1"/>
    <col min="14" max="14" width="8.5703125" style="719" hidden="1" customWidth="1"/>
    <col min="15" max="15" width="12" style="719" hidden="1" customWidth="1"/>
    <col min="16" max="16" width="8.5703125" style="719" hidden="1" customWidth="1"/>
    <col min="17" max="17" width="12" style="719" hidden="1" customWidth="1"/>
    <col min="18" max="18" width="8.5703125" style="719" hidden="1" customWidth="1"/>
    <col min="19" max="19" width="12" style="719" hidden="1" customWidth="1"/>
    <col min="20" max="20" width="9.85546875" style="719" hidden="1" customWidth="1"/>
    <col min="21" max="21" width="12" style="719" hidden="1" customWidth="1"/>
    <col min="22" max="22" width="8.85546875" style="719" hidden="1" customWidth="1"/>
    <col min="23" max="23" width="7.140625" style="719" hidden="1" customWidth="1"/>
    <col min="24" max="24" width="8.7109375" style="719" hidden="1" customWidth="1"/>
    <col min="25" max="25" width="6.42578125" style="719" hidden="1" customWidth="1"/>
    <col min="26" max="26" width="8.7109375" style="719" hidden="1" customWidth="1"/>
    <col min="27" max="27" width="7" style="719" hidden="1" customWidth="1"/>
    <col min="28" max="28" width="6.7109375" style="719" hidden="1" customWidth="1"/>
    <col min="29" max="29" width="7" style="719" hidden="1" customWidth="1"/>
    <col min="30" max="30" width="9.7109375" style="719" hidden="1" customWidth="1"/>
    <col min="31" max="31" width="12.140625" style="719" hidden="1" customWidth="1"/>
    <col min="32" max="32" width="11" style="719" hidden="1" customWidth="1"/>
    <col min="33" max="33" width="8.42578125" style="719" hidden="1" customWidth="1"/>
    <col min="34" max="34" width="19.85546875" style="719" hidden="1" customWidth="1"/>
    <col min="35" max="35" width="8.42578125" style="719" hidden="1" customWidth="1"/>
    <col min="36" max="36" width="12.28515625" style="719" hidden="1" customWidth="1"/>
    <col min="37" max="37" width="10.140625" style="705" hidden="1" customWidth="1"/>
    <col min="38" max="38" width="10.7109375" style="719" hidden="1" customWidth="1"/>
    <col min="39" max="39" width="10.42578125" style="705" hidden="1" customWidth="1"/>
    <col min="40" max="40" width="51.85546875" style="719" hidden="1" customWidth="1"/>
    <col min="41" max="41" width="9.5703125" style="705" hidden="1" customWidth="1"/>
    <col min="42" max="42" width="27.7109375" style="719" hidden="1" customWidth="1"/>
    <col min="43" max="43" width="12.140625" style="705" hidden="1" customWidth="1"/>
    <col min="44" max="44" width="19" style="719" customWidth="1"/>
    <col min="45" max="45" width="17.42578125" style="719" hidden="1" customWidth="1"/>
    <col min="46" max="46" width="25" style="909" customWidth="1"/>
    <col min="47" max="47" width="8.85546875" style="719"/>
    <col min="48" max="48" width="8.85546875" style="958"/>
    <col min="49" max="49" width="14.140625" style="958" bestFit="1" customWidth="1"/>
    <col min="50" max="16384" width="8.85546875" style="719"/>
  </cols>
  <sheetData>
    <row r="1" spans="1:49" s="684" customFormat="1" ht="75.75" customHeight="1" x14ac:dyDescent="0.25">
      <c r="A1" s="1037" t="s">
        <v>1734</v>
      </c>
      <c r="B1" s="1037"/>
      <c r="C1" s="1037"/>
      <c r="D1" s="1037"/>
      <c r="E1" s="1037"/>
      <c r="F1" s="1037"/>
      <c r="G1" s="1037"/>
      <c r="H1" s="1037"/>
      <c r="I1" s="1037"/>
      <c r="J1" s="1037"/>
      <c r="K1" s="1037"/>
      <c r="L1" s="1037"/>
      <c r="M1" s="1037"/>
      <c r="N1" s="1037"/>
      <c r="O1" s="1037"/>
      <c r="P1" s="1037"/>
      <c r="Q1" s="1037"/>
      <c r="R1" s="1037"/>
      <c r="S1" s="1037"/>
      <c r="T1" s="1037"/>
      <c r="U1" s="1037"/>
      <c r="V1" s="1037"/>
      <c r="W1" s="1037"/>
      <c r="X1" s="1037"/>
      <c r="Y1" s="1037"/>
      <c r="Z1" s="1037"/>
      <c r="AA1" s="1037"/>
      <c r="AB1" s="1037"/>
      <c r="AC1" s="1037"/>
      <c r="AD1" s="1037"/>
      <c r="AE1" s="1037"/>
      <c r="AF1" s="1037"/>
      <c r="AG1" s="1037"/>
      <c r="AH1" s="1037"/>
      <c r="AI1" s="1037"/>
      <c r="AJ1" s="1037"/>
      <c r="AK1" s="1037"/>
      <c r="AL1" s="1037"/>
      <c r="AM1" s="1037"/>
      <c r="AN1" s="1037"/>
      <c r="AO1" s="1037"/>
      <c r="AP1" s="1037"/>
      <c r="AQ1" s="1037"/>
      <c r="AR1" s="1037"/>
      <c r="AS1" s="1037"/>
      <c r="AT1" s="1037"/>
      <c r="AV1" s="835"/>
      <c r="AW1" s="835"/>
    </row>
    <row r="2" spans="1:49" s="684" customFormat="1" x14ac:dyDescent="0.25">
      <c r="E2" s="881"/>
      <c r="F2" s="881"/>
      <c r="G2" s="881"/>
      <c r="V2" s="707"/>
      <c r="W2" s="707"/>
      <c r="AK2" s="881"/>
      <c r="AM2" s="881"/>
      <c r="AO2" s="881"/>
      <c r="AQ2" s="881"/>
      <c r="AT2" s="906"/>
      <c r="AV2" s="835"/>
      <c r="AW2" s="835"/>
    </row>
    <row r="3" spans="1:49" s="684" customFormat="1" ht="96" customHeight="1" x14ac:dyDescent="0.25">
      <c r="A3" s="911" t="s">
        <v>771</v>
      </c>
      <c r="B3" s="911" t="s">
        <v>976</v>
      </c>
      <c r="C3" s="1038" t="s">
        <v>1</v>
      </c>
      <c r="D3" s="1039"/>
      <c r="E3" s="911" t="s">
        <v>396</v>
      </c>
      <c r="F3" s="911" t="s">
        <v>9</v>
      </c>
      <c r="G3" s="911" t="s">
        <v>973</v>
      </c>
      <c r="H3" s="1040" t="s">
        <v>1274</v>
      </c>
      <c r="I3" s="1041"/>
      <c r="J3" s="1040" t="s">
        <v>1275</v>
      </c>
      <c r="K3" s="1041"/>
      <c r="L3" s="1040" t="s">
        <v>1019</v>
      </c>
      <c r="M3" s="1041"/>
      <c r="N3" s="1040" t="s">
        <v>1020</v>
      </c>
      <c r="O3" s="1041"/>
      <c r="P3" s="1040" t="s">
        <v>1021</v>
      </c>
      <c r="Q3" s="1041"/>
      <c r="R3" s="1040" t="s">
        <v>1022</v>
      </c>
      <c r="S3" s="1041"/>
      <c r="T3" s="1040" t="s">
        <v>1023</v>
      </c>
      <c r="U3" s="1041"/>
      <c r="V3" s="1036" t="s">
        <v>1026</v>
      </c>
      <c r="W3" s="1036"/>
      <c r="X3" s="1036" t="s">
        <v>1027</v>
      </c>
      <c r="Y3" s="1036"/>
      <c r="Z3" s="1036" t="s">
        <v>1028</v>
      </c>
      <c r="AA3" s="1036"/>
      <c r="AB3" s="1036" t="s">
        <v>1029</v>
      </c>
      <c r="AC3" s="1036"/>
      <c r="AD3" s="1036" t="s">
        <v>1030</v>
      </c>
      <c r="AE3" s="1036"/>
      <c r="AF3" s="900" t="s">
        <v>354</v>
      </c>
      <c r="AG3" s="912" t="s">
        <v>1102</v>
      </c>
      <c r="AH3" s="913" t="s">
        <v>1622</v>
      </c>
      <c r="AI3" s="914" t="s">
        <v>1621</v>
      </c>
      <c r="AJ3" s="912" t="s">
        <v>1103</v>
      </c>
      <c r="AK3" s="900" t="s">
        <v>1104</v>
      </c>
      <c r="AL3" s="911" t="s">
        <v>1108</v>
      </c>
      <c r="AM3" s="911" t="s">
        <v>1109</v>
      </c>
      <c r="AN3" s="898"/>
      <c r="AO3" s="911" t="s">
        <v>1111</v>
      </c>
      <c r="AP3" s="899"/>
      <c r="AQ3" s="911" t="s">
        <v>1643</v>
      </c>
      <c r="AR3" s="911" t="s">
        <v>1643</v>
      </c>
      <c r="AS3" s="899"/>
      <c r="AT3" s="957" t="s">
        <v>259</v>
      </c>
      <c r="AV3" s="835"/>
      <c r="AW3" s="835"/>
    </row>
    <row r="4" spans="1:49" s="684" customFormat="1" ht="39.75" customHeight="1" x14ac:dyDescent="0.25">
      <c r="A4" s="512" t="s">
        <v>310</v>
      </c>
      <c r="B4" s="512">
        <f>COUNTIF($F$4:F4,F4)</f>
        <v>1</v>
      </c>
      <c r="C4" s="513" t="s">
        <v>985</v>
      </c>
      <c r="D4" s="519" t="s">
        <v>15</v>
      </c>
      <c r="E4" s="512" t="s">
        <v>720</v>
      </c>
      <c r="F4" s="592" t="s">
        <v>1646</v>
      </c>
      <c r="G4" s="599" t="s">
        <v>974</v>
      </c>
      <c r="H4" s="713" t="str">
        <f>VLOOKUP(E4,'[16]Gui chi Quynh'!$C$7:$E$387,3,0)</f>
        <v>A1</v>
      </c>
      <c r="I4" s="713">
        <f>VLOOKUP(H4,Sheet1!$B$2:$C$12,2,TRUE)</f>
        <v>10</v>
      </c>
      <c r="J4" s="713" t="str">
        <f>VLOOKUP($E4,'[17]Gui chi Quynh'!$C$7:$E$387,3,0)</f>
        <v>A1</v>
      </c>
      <c r="K4" s="713">
        <f>VLOOKUP(J4,Sheet1!$B$2:$C$12,2,TRUE)</f>
        <v>10</v>
      </c>
      <c r="L4" s="713" t="str">
        <f>VLOOKUP(E4,'[18]Gui chi Quynh'!$C$7:$F$385,3,0)</f>
        <v>A1</v>
      </c>
      <c r="M4" s="713">
        <f>VLOOKUP(L4,Sheet1!$B$2:$C$12,2,TRUE)</f>
        <v>10</v>
      </c>
      <c r="N4" s="713" t="str">
        <f>VLOOKUP(E4,'[19]Gui chi Quynh'!$C$7:$E$391,3,0)</f>
        <v>A1</v>
      </c>
      <c r="O4" s="713">
        <f>VLOOKUP(N4,Sheet1!$B$2:$C$12,2,TRUE)</f>
        <v>10</v>
      </c>
      <c r="P4" s="713" t="str">
        <f>VLOOKUP($E4,'[20]Gui chi Quynh'!$C$7:$E$391,3,0)</f>
        <v>A1</v>
      </c>
      <c r="Q4" s="713">
        <f>VLOOKUP(P4,Sheet1!$B$2:$C$12,2,TRUE)</f>
        <v>10</v>
      </c>
      <c r="R4" s="713" t="str">
        <f>VLOOKUP($E4,'[21]Gui chi Quynh'!$C$7:$E$390,3,0)</f>
        <v>A1</v>
      </c>
      <c r="S4" s="713">
        <f>VLOOKUP(R4,Sheet1!$B$2:$C$12,2,TRUE)</f>
        <v>10</v>
      </c>
      <c r="T4" s="713" t="str">
        <f>VLOOKUP($E4,'[22]Gui chi Quynh'!$C$7:$E$390,3,0)</f>
        <v>A1</v>
      </c>
      <c r="U4" s="713">
        <f>VLOOKUP(T4,Sheet1!$B$2:$C$12,2,TRUE)</f>
        <v>10</v>
      </c>
      <c r="V4" s="713" t="str">
        <f>VLOOKUP($E4,'[23]Gui chi Quynh'!$C$7:$E$389,3,0)</f>
        <v>A1</v>
      </c>
      <c r="W4" s="713">
        <f>VLOOKUP(V4,Sheet1!$B$2:$C$12,2,TRUE)</f>
        <v>10</v>
      </c>
      <c r="X4" s="713" t="str">
        <f>VLOOKUP($E4,'[24]Gui chi Quynh'!$C$7:$E$389,3,0)</f>
        <v>A1</v>
      </c>
      <c r="Y4" s="713">
        <f>VLOOKUP(X4,Sheet1!$B$2:$C$12,2,TRUE)</f>
        <v>10</v>
      </c>
      <c r="Z4" s="713" t="str">
        <f>VLOOKUP($E4,'[25]Gui chi Quynh'!$C$7:$E$388,3,0)</f>
        <v>A1</v>
      </c>
      <c r="AA4" s="713">
        <f>VLOOKUP(Z4,Sheet1!$B$2:$C$12,2,TRUE)</f>
        <v>10</v>
      </c>
      <c r="AB4" s="713" t="str">
        <f>VLOOKUP($E4,'T5'!$E$9:$AH$337,24,0)</f>
        <v>A1</v>
      </c>
      <c r="AC4" s="713">
        <f>VLOOKUP(AB4,Sheet1!$B$2:$C$12,2,TRUE)</f>
        <v>10</v>
      </c>
      <c r="AD4" s="713"/>
      <c r="AE4" s="713" t="e">
        <f>VLOOKUP(AD4,Sheet1!$B$2:$C$12,2,TRUE)</f>
        <v>#N/A</v>
      </c>
      <c r="AF4" s="599" t="str">
        <f>VLOOKUP($E4,'[26]Tong hop ket qua'!$E$19:$M$219,9,0)</f>
        <v>Xuất sắc</v>
      </c>
      <c r="AG4" s="901">
        <f>ROUND(AVERAGE($H4:$AC4),1)</f>
        <v>10</v>
      </c>
      <c r="AH4" s="901" t="str">
        <f>LEFT((COUNTIF($H4:$AC4,"A*")&amp;"A*")&amp;" + "&amp;(COUNTIF($H4:$AC4,"B*")&amp;"B*")&amp;" + "&amp;(COUNTIF($H4:$AC4,"C*")&amp;"C*")&amp;" +  "&amp;(COUNTIF($H4:$AC4,"D")&amp;"D")&amp; " +  "&amp;(COUNTIF($H4:$AC4,"E")&amp;"E"),4)</f>
        <v>11A*</v>
      </c>
      <c r="AI4" s="901">
        <f>COUNTIF($H4:$AB4,"B1")*1+COUNTIF($H4:$AB4,"B2")*1+COUNTIF($H4:$AB4,"C1")*1+COUNTIF($H4:$AB4,"C2")*1+COUNTIF($H4:$AB4,"D")*12+COUNTIF($H4:$AB4,"E")*15</f>
        <v>0</v>
      </c>
      <c r="AJ4" s="902"/>
      <c r="AK4" s="713" t="str">
        <f>IF(AND(8&lt;=$AG4,$AI4=0),"Xuất sắc",IF(AND(6&lt;$AG4,$AG4&lt;8),"Tốt",IF(AND(6&lt;$AG4,$AI4&lt;12),"Tốt",IF(AND(5&lt;$AG4,$AG4&lt;6),"Hoàn thành NV",IF(AND(5&lt;$AG4,$AI4&lt;15),"Hoàn thành NV","Không hoàn thành NV")))))</f>
        <v>Xuất sắc</v>
      </c>
      <c r="AL4" s="713" t="s">
        <v>1130</v>
      </c>
      <c r="AM4" s="713" t="s">
        <v>1130</v>
      </c>
      <c r="AN4" s="594"/>
      <c r="AO4" s="713" t="s">
        <v>1130</v>
      </c>
      <c r="AP4" s="594"/>
      <c r="AQ4" s="713" t="str">
        <f>AK4</f>
        <v>Xuất sắc</v>
      </c>
      <c r="AR4" s="713" t="s">
        <v>849</v>
      </c>
      <c r="AS4" s="967"/>
      <c r="AT4" s="595" t="s">
        <v>1667</v>
      </c>
      <c r="AU4" s="835"/>
      <c r="AV4" s="966"/>
      <c r="AW4" s="966"/>
    </row>
    <row r="5" spans="1:49" s="684" customFormat="1" ht="41.25" customHeight="1" x14ac:dyDescent="0.25">
      <c r="A5" s="512" t="s">
        <v>311</v>
      </c>
      <c r="B5" s="512">
        <f>COUNTIF($F$4:F5,F5)</f>
        <v>2</v>
      </c>
      <c r="C5" s="513" t="s">
        <v>984</v>
      </c>
      <c r="D5" s="519" t="s">
        <v>17</v>
      </c>
      <c r="E5" s="512" t="s">
        <v>721</v>
      </c>
      <c r="F5" s="592" t="s">
        <v>1646</v>
      </c>
      <c r="G5" s="713" t="s">
        <v>974</v>
      </c>
      <c r="H5" s="713" t="str">
        <f>VLOOKUP(E5,'[16]Gui chi Quynh'!$C$7:$E$387,3,0)</f>
        <v>A1</v>
      </c>
      <c r="I5" s="713">
        <f>VLOOKUP(H5,Sheet1!$B$2:$C$12,2,TRUE)</f>
        <v>10</v>
      </c>
      <c r="J5" s="713" t="str">
        <f>VLOOKUP($E5,'[17]Gui chi Quynh'!$C$7:$E$387,3,0)</f>
        <v>A1</v>
      </c>
      <c r="K5" s="713">
        <f>VLOOKUP(J5,Sheet1!$B$2:$C$12,2,TRUE)</f>
        <v>10</v>
      </c>
      <c r="L5" s="713" t="str">
        <f>VLOOKUP(E5,'[18]Gui chi Quynh'!$C$7:$F$385,3,0)</f>
        <v>A1</v>
      </c>
      <c r="M5" s="713">
        <f>VLOOKUP(L5,Sheet1!$B$2:$C$12,2,TRUE)</f>
        <v>10</v>
      </c>
      <c r="N5" s="713" t="str">
        <f>VLOOKUP(E5,'[19]Gui chi Quynh'!$C$7:$E$391,3,0)</f>
        <v>A1</v>
      </c>
      <c r="O5" s="713">
        <f>VLOOKUP(N5,Sheet1!$B$2:$C$12,2,TRUE)</f>
        <v>10</v>
      </c>
      <c r="P5" s="713" t="str">
        <f>VLOOKUP(E5,'[20]Gui chi Quynh'!$C$7:$E$391,3,0)</f>
        <v>A1</v>
      </c>
      <c r="Q5" s="713">
        <f>VLOOKUP(P5,Sheet1!$B$2:$C$12,2,TRUE)</f>
        <v>10</v>
      </c>
      <c r="R5" s="713" t="str">
        <f>VLOOKUP($E5,'[21]Gui chi Quynh'!$C$7:$E$390,3,0)</f>
        <v>A1</v>
      </c>
      <c r="S5" s="713">
        <f>VLOOKUP(R5,Sheet1!$B$2:$C$12,2,TRUE)</f>
        <v>10</v>
      </c>
      <c r="T5" s="713" t="str">
        <f>VLOOKUP($E5,'[22]Gui chi Quynh'!$C$7:$E$390,3,0)</f>
        <v>A1</v>
      </c>
      <c r="U5" s="713">
        <f>VLOOKUP(T5,Sheet1!$B$2:$C$12,2,TRUE)</f>
        <v>10</v>
      </c>
      <c r="V5" s="713" t="str">
        <f>VLOOKUP($E5,'[23]Gui chi Quynh'!$C$7:$E$389,3,0)</f>
        <v>A1</v>
      </c>
      <c r="W5" s="713">
        <f>VLOOKUP(V5,Sheet1!$B$2:$C$12,2,TRUE)</f>
        <v>10</v>
      </c>
      <c r="X5" s="713" t="str">
        <f>VLOOKUP($E5,'[24]Gui chi Quynh'!$C$7:$E$389,3,0)</f>
        <v>A1</v>
      </c>
      <c r="Y5" s="713">
        <f>VLOOKUP(X5,Sheet1!$B$2:$C$12,2,TRUE)</f>
        <v>10</v>
      </c>
      <c r="Z5" s="713" t="str">
        <f>VLOOKUP($E5,'[25]Gui chi Quynh'!$C$7:$E$388,3,0)</f>
        <v>A1</v>
      </c>
      <c r="AA5" s="713">
        <f>VLOOKUP(Z5,Sheet1!$B$2:$C$12,2,TRUE)</f>
        <v>10</v>
      </c>
      <c r="AB5" s="713" t="str">
        <f>VLOOKUP($E5,'T5'!$E$9:$AH$337,24,0)</f>
        <v>A1</v>
      </c>
      <c r="AC5" s="713">
        <f>VLOOKUP(AB5,Sheet1!$B$2:$C$12,2,TRUE)</f>
        <v>10</v>
      </c>
      <c r="AD5" s="713"/>
      <c r="AE5" s="713" t="e">
        <f>VLOOKUP(AD5,Sheet1!$B$2:$C$12,2,TRUE)</f>
        <v>#N/A</v>
      </c>
      <c r="AF5" s="599" t="str">
        <f>VLOOKUP($E5,'[26]Tong hop ket qua'!$E$19:$M$219,9,0)</f>
        <v>Xuất sắc</v>
      </c>
      <c r="AG5" s="901">
        <f t="shared" ref="AG5:AG11" si="0">ROUND(AVERAGE($H5:$AC5),1)</f>
        <v>10</v>
      </c>
      <c r="AH5" s="901" t="str">
        <f t="shared" ref="AH5:AH106" si="1">LEFT((COUNTIF($H5:$AC5,"A*")&amp;"A*")&amp;" + "&amp;(COUNTIF($H5:$AC5,"B*")&amp;"B*")&amp;" + "&amp;(COUNTIF($H5:$AC5,"C*")&amp;"C*")&amp;" +  "&amp;(COUNTIF($H5:$AC5,"D")&amp;"D")&amp; " +  "&amp;(COUNTIF($H5:$AC5,"E")&amp;"E"),4)</f>
        <v>11A*</v>
      </c>
      <c r="AI5" s="901">
        <f t="shared" ref="AI5:AI119" si="2">COUNTIF($H5:$AB5,"B1")*1+COUNTIF($H5:$AB5,"B2")*1+COUNTIF($H5:$AB5,"C1")*1+COUNTIF($H5:$AB5,"C2")*1+COUNTIF($H5:$AB5,"D")*12+COUNTIF($H5:$AB5,"E")*15</f>
        <v>0</v>
      </c>
      <c r="AJ5" s="902"/>
      <c r="AK5" s="713" t="str">
        <f t="shared" ref="AK5:AK119" si="3">IF(AND(8&lt;=$AG5,$AI5=0),"Xuất sắc",IF(AND(6&lt;$AG5,$AG5&lt;8),"Tốt",IF(AND(6&lt;$AG5,$AI5&lt;12),"Tốt",IF(AND(5&lt;$AG5,$AG5&lt;6),"Hoàn thành NV",IF(AND(5&lt;$AG5,$AI5&lt;15),"Hoàn thành NV","Không hoàn thành NV")))))</f>
        <v>Xuất sắc</v>
      </c>
      <c r="AL5" s="713" t="s">
        <v>1130</v>
      </c>
      <c r="AM5" s="713" t="s">
        <v>1130</v>
      </c>
      <c r="AN5" s="594"/>
      <c r="AO5" s="713" t="s">
        <v>1130</v>
      </c>
      <c r="AP5" s="594"/>
      <c r="AQ5" s="713" t="str">
        <f t="shared" ref="AQ5:AQ7" si="4">AK5</f>
        <v>Xuất sắc</v>
      </c>
      <c r="AR5" s="713" t="s">
        <v>849</v>
      </c>
      <c r="AS5" s="594"/>
      <c r="AT5" s="595" t="s">
        <v>1667</v>
      </c>
      <c r="AV5" s="966"/>
      <c r="AW5" s="966"/>
    </row>
    <row r="6" spans="1:49" s="684" customFormat="1" ht="39.75" customHeight="1" x14ac:dyDescent="0.25">
      <c r="A6" s="512" t="s">
        <v>312</v>
      </c>
      <c r="B6" s="512">
        <f>COUNTIF($F$4:F6,F6)</f>
        <v>3</v>
      </c>
      <c r="C6" s="513" t="s">
        <v>985</v>
      </c>
      <c r="D6" s="519" t="s">
        <v>16</v>
      </c>
      <c r="E6" s="512" t="s">
        <v>722</v>
      </c>
      <c r="F6" s="592" t="s">
        <v>1646</v>
      </c>
      <c r="G6" s="713" t="s">
        <v>974</v>
      </c>
      <c r="H6" s="713" t="str">
        <f>VLOOKUP(E6,'[16]Gui chi Quynh'!$C$7:$E$387,3,0)</f>
        <v>A1</v>
      </c>
      <c r="I6" s="713">
        <f>VLOOKUP(H6,Sheet1!$B$2:$C$12,2,TRUE)</f>
        <v>10</v>
      </c>
      <c r="J6" s="713" t="str">
        <f>VLOOKUP($E6,'[17]Gui chi Quynh'!$C$7:$E$387,3,0)</f>
        <v>A1</v>
      </c>
      <c r="K6" s="713">
        <f>VLOOKUP(J6,Sheet1!$B$2:$C$12,2,TRUE)</f>
        <v>10</v>
      </c>
      <c r="L6" s="713" t="str">
        <f>VLOOKUP(E6,'[18]Gui chi Quynh'!$C$7:$F$385,3,0)</f>
        <v>A1</v>
      </c>
      <c r="M6" s="713">
        <f>VLOOKUP(L6,Sheet1!$B$2:$C$12,2,TRUE)</f>
        <v>10</v>
      </c>
      <c r="N6" s="713" t="str">
        <f>VLOOKUP(E6,'[19]Gui chi Quynh'!$C$7:$E$391,3,0)</f>
        <v>A1</v>
      </c>
      <c r="O6" s="713">
        <f>VLOOKUP(N6,Sheet1!$B$2:$C$12,2,TRUE)</f>
        <v>10</v>
      </c>
      <c r="P6" s="713" t="str">
        <f>VLOOKUP(E6,'[20]Gui chi Quynh'!$C$7:$E$391,3,0)</f>
        <v>A1</v>
      </c>
      <c r="Q6" s="713">
        <f>VLOOKUP(P6,Sheet1!$B$2:$C$12,2,TRUE)</f>
        <v>10</v>
      </c>
      <c r="R6" s="713" t="str">
        <f>VLOOKUP($E6,'[21]Gui chi Quynh'!$C$7:$E$390,3,0)</f>
        <v>A1</v>
      </c>
      <c r="S6" s="713">
        <f>VLOOKUP(R6,Sheet1!$B$2:$C$12,2,TRUE)</f>
        <v>10</v>
      </c>
      <c r="T6" s="713" t="str">
        <f>VLOOKUP($E6,'[22]Gui chi Quynh'!$C$7:$E$390,3,0)</f>
        <v>A1</v>
      </c>
      <c r="U6" s="713">
        <f>VLOOKUP(T6,Sheet1!$B$2:$C$12,2,TRUE)</f>
        <v>10</v>
      </c>
      <c r="V6" s="713" t="str">
        <f>VLOOKUP($E6,'[23]Gui chi Quynh'!$C$7:$E$389,3,0)</f>
        <v>A1</v>
      </c>
      <c r="W6" s="713">
        <f>VLOOKUP(V6,Sheet1!$B$2:$C$12,2,TRUE)</f>
        <v>10</v>
      </c>
      <c r="X6" s="713" t="str">
        <f>VLOOKUP($E6,'[24]Gui chi Quynh'!$C$7:$E$389,3,0)</f>
        <v>A1</v>
      </c>
      <c r="Y6" s="713">
        <f>VLOOKUP(X6,Sheet1!$B$2:$C$12,2,TRUE)</f>
        <v>10</v>
      </c>
      <c r="Z6" s="713" t="str">
        <f>VLOOKUP($E6,'[25]Gui chi Quynh'!$C$7:$E$388,3,0)</f>
        <v>A1</v>
      </c>
      <c r="AA6" s="713">
        <f>VLOOKUP(Z6,Sheet1!$B$2:$C$12,2,TRUE)</f>
        <v>10</v>
      </c>
      <c r="AB6" s="713" t="str">
        <f>VLOOKUP($E6,'T5'!$E$9:$AH$337,24,0)</f>
        <v>A1</v>
      </c>
      <c r="AC6" s="713">
        <f>VLOOKUP(AB6,Sheet1!$B$2:$C$12,2,TRUE)</f>
        <v>10</v>
      </c>
      <c r="AD6" s="713"/>
      <c r="AE6" s="713" t="e">
        <f>VLOOKUP(AD6,Sheet1!$B$2:$C$12,2,TRUE)</f>
        <v>#N/A</v>
      </c>
      <c r="AF6" s="599" t="str">
        <f>VLOOKUP($E6,'[26]Tong hop ket qua'!$E$19:$M$219,9,0)</f>
        <v>Xuất sắc</v>
      </c>
      <c r="AG6" s="901">
        <f t="shared" si="0"/>
        <v>10</v>
      </c>
      <c r="AH6" s="901" t="str">
        <f t="shared" si="1"/>
        <v>11A*</v>
      </c>
      <c r="AI6" s="901">
        <f t="shared" si="2"/>
        <v>0</v>
      </c>
      <c r="AJ6" s="902"/>
      <c r="AK6" s="713" t="str">
        <f t="shared" si="3"/>
        <v>Xuất sắc</v>
      </c>
      <c r="AL6" s="713" t="s">
        <v>1130</v>
      </c>
      <c r="AM6" s="713" t="s">
        <v>1130</v>
      </c>
      <c r="AN6" s="594"/>
      <c r="AO6" s="713" t="s">
        <v>1130</v>
      </c>
      <c r="AP6" s="594"/>
      <c r="AQ6" s="713" t="str">
        <f t="shared" si="4"/>
        <v>Xuất sắc</v>
      </c>
      <c r="AR6" s="713" t="s">
        <v>849</v>
      </c>
      <c r="AS6" s="594"/>
      <c r="AT6" s="595" t="s">
        <v>1667</v>
      </c>
      <c r="AV6" s="966"/>
      <c r="AW6" s="966"/>
    </row>
    <row r="7" spans="1:49" s="684" customFormat="1" ht="40.5" customHeight="1" x14ac:dyDescent="0.25">
      <c r="A7" s="512" t="s">
        <v>313</v>
      </c>
      <c r="B7" s="512">
        <f>COUNTIF($F$4:F7,F7)</f>
        <v>4</v>
      </c>
      <c r="C7" s="513" t="s">
        <v>985</v>
      </c>
      <c r="D7" s="519" t="s">
        <v>165</v>
      </c>
      <c r="E7" s="512" t="s">
        <v>723</v>
      </c>
      <c r="F7" s="592" t="s">
        <v>1646</v>
      </c>
      <c r="G7" s="713" t="s">
        <v>974</v>
      </c>
      <c r="H7" s="713" t="str">
        <f>VLOOKUP(E7,'[16]Gui chi Quynh'!$C$7:$E$387,3,0)</f>
        <v>A1</v>
      </c>
      <c r="I7" s="713">
        <f>VLOOKUP(H7,Sheet1!$B$2:$C$12,2,TRUE)</f>
        <v>10</v>
      </c>
      <c r="J7" s="713" t="str">
        <f>VLOOKUP($E7,'[17]Gui chi Quynh'!$C$7:$E$387,3,0)</f>
        <v>A1</v>
      </c>
      <c r="K7" s="713">
        <f>VLOOKUP(J7,Sheet1!$B$2:$C$12,2,TRUE)</f>
        <v>10</v>
      </c>
      <c r="L7" s="713" t="str">
        <f>VLOOKUP(E7,'[18]Gui chi Quynh'!$C$7:$F$385,3,0)</f>
        <v>A1</v>
      </c>
      <c r="M7" s="713">
        <f>VLOOKUP(L7,Sheet1!$B$2:$C$12,2,TRUE)</f>
        <v>10</v>
      </c>
      <c r="N7" s="713" t="str">
        <f>VLOOKUP(E7,'[19]Gui chi Quynh'!$C$7:$E$391,3,0)</f>
        <v>A1</v>
      </c>
      <c r="O7" s="713">
        <f>VLOOKUP(N7,Sheet1!$B$2:$C$12,2,TRUE)</f>
        <v>10</v>
      </c>
      <c r="P7" s="713" t="str">
        <f>VLOOKUP(E7,'[20]Gui chi Quynh'!$C$7:$E$391,3,0)</f>
        <v>A1</v>
      </c>
      <c r="Q7" s="713">
        <f>VLOOKUP(P7,Sheet1!$B$2:$C$12,2,TRUE)</f>
        <v>10</v>
      </c>
      <c r="R7" s="713" t="str">
        <f>VLOOKUP($E7,'[21]Gui chi Quynh'!$C$7:$E$390,3,0)</f>
        <v>A1</v>
      </c>
      <c r="S7" s="713">
        <f>VLOOKUP(R7,Sheet1!$B$2:$C$12,2,TRUE)</f>
        <v>10</v>
      </c>
      <c r="T7" s="713" t="str">
        <f>VLOOKUP($E7,'[22]Gui chi Quynh'!$C$7:$E$390,3,0)</f>
        <v>A1</v>
      </c>
      <c r="U7" s="713">
        <f>VLOOKUP(T7,Sheet1!$B$2:$C$12,2,TRUE)</f>
        <v>10</v>
      </c>
      <c r="V7" s="713" t="str">
        <f>VLOOKUP($E7,'[23]Gui chi Quynh'!$C$7:$E$389,3,0)</f>
        <v>A1</v>
      </c>
      <c r="W7" s="713">
        <f>VLOOKUP(V7,Sheet1!$B$2:$C$12,2,TRUE)</f>
        <v>10</v>
      </c>
      <c r="X7" s="713" t="str">
        <f>VLOOKUP($E7,'[24]Gui chi Quynh'!$C$7:$E$389,3,0)</f>
        <v>A1</v>
      </c>
      <c r="Y7" s="713">
        <f>VLOOKUP(X7,Sheet1!$B$2:$C$12,2,TRUE)</f>
        <v>10</v>
      </c>
      <c r="Z7" s="713" t="str">
        <f>VLOOKUP($E7,'[25]Gui chi Quynh'!$C$7:$E$388,3,0)</f>
        <v>A1</v>
      </c>
      <c r="AA7" s="713">
        <f>VLOOKUP(Z7,Sheet1!$B$2:$C$12,2,TRUE)</f>
        <v>10</v>
      </c>
      <c r="AB7" s="713" t="str">
        <f>VLOOKUP($E7,'T5'!$E$9:$AH$337,24,0)</f>
        <v>A1</v>
      </c>
      <c r="AC7" s="713">
        <f>VLOOKUP(AB7,Sheet1!$B$2:$C$12,2,TRUE)</f>
        <v>10</v>
      </c>
      <c r="AD7" s="713"/>
      <c r="AE7" s="713" t="e">
        <f>VLOOKUP(AD7,Sheet1!$B$2:$C$12,2,TRUE)</f>
        <v>#N/A</v>
      </c>
      <c r="AF7" s="599" t="str">
        <f>VLOOKUP($E7,'[26]Tong hop ket qua'!$E$19:$M$219,9,0)</f>
        <v>Xuất sắc</v>
      </c>
      <c r="AG7" s="901">
        <f t="shared" si="0"/>
        <v>10</v>
      </c>
      <c r="AH7" s="901" t="str">
        <f t="shared" si="1"/>
        <v>11A*</v>
      </c>
      <c r="AI7" s="901">
        <f t="shared" si="2"/>
        <v>0</v>
      </c>
      <c r="AJ7" s="902"/>
      <c r="AK7" s="713" t="str">
        <f t="shared" si="3"/>
        <v>Xuất sắc</v>
      </c>
      <c r="AL7" s="713" t="s">
        <v>1130</v>
      </c>
      <c r="AM7" s="713" t="s">
        <v>1130</v>
      </c>
      <c r="AN7" s="594"/>
      <c r="AO7" s="713" t="s">
        <v>1130</v>
      </c>
      <c r="AP7" s="594"/>
      <c r="AQ7" s="713" t="str">
        <f t="shared" si="4"/>
        <v>Xuất sắc</v>
      </c>
      <c r="AR7" s="713" t="s">
        <v>849</v>
      </c>
      <c r="AS7" s="594"/>
      <c r="AT7" s="595" t="s">
        <v>1667</v>
      </c>
      <c r="AV7" s="966"/>
      <c r="AW7" s="966"/>
    </row>
    <row r="8" spans="1:49" s="684" customFormat="1" ht="35.1" customHeight="1" x14ac:dyDescent="0.25">
      <c r="A8" s="512" t="s">
        <v>314</v>
      </c>
      <c r="B8" s="512">
        <f>COUNTIF($F$4:F8,F8)</f>
        <v>1</v>
      </c>
      <c r="C8" s="513" t="s">
        <v>984</v>
      </c>
      <c r="D8" s="514" t="s">
        <v>49</v>
      </c>
      <c r="E8" s="599" t="s">
        <v>433</v>
      </c>
      <c r="F8" s="494" t="s">
        <v>1647</v>
      </c>
      <c r="G8" s="713" t="s">
        <v>974</v>
      </c>
      <c r="H8" s="713" t="str">
        <f>VLOOKUP(E8,'[16]Gui chi Quynh'!$C$7:$E$387,3,0)</f>
        <v>A1</v>
      </c>
      <c r="I8" s="713">
        <f>VLOOKUP(H8,Sheet1!$B$2:$C$12,2,TRUE)</f>
        <v>10</v>
      </c>
      <c r="J8" s="713" t="str">
        <f>VLOOKUP($E8,'[17]Gui chi Quynh'!$C$7:$E$387,3,0)</f>
        <v>A1</v>
      </c>
      <c r="K8" s="713">
        <f>VLOOKUP(J8,Sheet1!$B$2:$C$12,2,TRUE)</f>
        <v>10</v>
      </c>
      <c r="L8" s="713" t="str">
        <f>VLOOKUP(E8,'[18]Gui chi Quynh'!$C$7:$F$385,3,0)</f>
        <v>A1</v>
      </c>
      <c r="M8" s="713">
        <f>VLOOKUP(L8,Sheet1!$B$2:$C$12,2,TRUE)</f>
        <v>10</v>
      </c>
      <c r="N8" s="713" t="str">
        <f>VLOOKUP(E8,'[19]Gui chi Quynh'!$C$7:$E$391,3,0)</f>
        <v>A1</v>
      </c>
      <c r="O8" s="713">
        <f>VLOOKUP(N8,Sheet1!$B$2:$C$12,2,TRUE)</f>
        <v>10</v>
      </c>
      <c r="P8" s="713" t="str">
        <f>VLOOKUP(E8,'[20]Gui chi Quynh'!$C$7:$E$391,3,0)</f>
        <v>A1</v>
      </c>
      <c r="Q8" s="713">
        <f>VLOOKUP(P8,Sheet1!$B$2:$C$12,2,TRUE)</f>
        <v>10</v>
      </c>
      <c r="R8" s="713" t="str">
        <f>VLOOKUP($E8,'[21]Gui chi Quynh'!$C$7:$E$390,3,0)</f>
        <v>A1</v>
      </c>
      <c r="S8" s="713">
        <f>VLOOKUP(R8,Sheet1!$B$2:$C$12,2,TRUE)</f>
        <v>10</v>
      </c>
      <c r="T8" s="713" t="str">
        <f>VLOOKUP($E8,'[22]Gui chi Quynh'!$C$7:$E$390,3,0)</f>
        <v>A1</v>
      </c>
      <c r="U8" s="713">
        <f>VLOOKUP(T8,Sheet1!$B$2:$C$12,2,TRUE)</f>
        <v>10</v>
      </c>
      <c r="V8" s="713" t="str">
        <f>VLOOKUP($E8,'[23]Gui chi Quynh'!$C$7:$E$389,3,0)</f>
        <v>A1</v>
      </c>
      <c r="W8" s="713">
        <f>VLOOKUP(V8,Sheet1!$B$2:$C$12,2,TRUE)</f>
        <v>10</v>
      </c>
      <c r="X8" s="713" t="str">
        <f>VLOOKUP($E8,'[24]Gui chi Quynh'!$C$7:$E$389,3,0)</f>
        <v>A1</v>
      </c>
      <c r="Y8" s="713">
        <f>VLOOKUP(X8,Sheet1!$B$2:$C$12,2,TRUE)</f>
        <v>10</v>
      </c>
      <c r="Z8" s="713" t="str">
        <f>VLOOKUP($E8,'[25]Gui chi Quynh'!$C$7:$E$388,3,0)</f>
        <v>A1</v>
      </c>
      <c r="AA8" s="713">
        <f>VLOOKUP(Z8,Sheet1!$B$2:$C$12,2,TRUE)</f>
        <v>10</v>
      </c>
      <c r="AB8" s="713" t="str">
        <f>VLOOKUP($E8,'T5'!$E$9:$AH$337,24,0)</f>
        <v>A1</v>
      </c>
      <c r="AC8" s="713">
        <f>VLOOKUP(AB8,Sheet1!$B$2:$C$12,2,TRUE)</f>
        <v>10</v>
      </c>
      <c r="AD8" s="713"/>
      <c r="AE8" s="713" t="e">
        <f>VLOOKUP(AD8,Sheet1!$B$2:$C$12,2,TRUE)</f>
        <v>#N/A</v>
      </c>
      <c r="AF8" s="599" t="str">
        <f>VLOOKUP($E8,'[26]Tong hop ket qua'!$E$19:$M$219,9,0)</f>
        <v>Xuất sắc</v>
      </c>
      <c r="AG8" s="901">
        <f t="shared" si="0"/>
        <v>10</v>
      </c>
      <c r="AH8" s="901" t="str">
        <f t="shared" si="1"/>
        <v>11A*</v>
      </c>
      <c r="AI8" s="901">
        <f t="shared" si="2"/>
        <v>0</v>
      </c>
      <c r="AJ8" s="902"/>
      <c r="AK8" s="713" t="str">
        <f t="shared" si="3"/>
        <v>Xuất sắc</v>
      </c>
      <c r="AL8" s="713" t="str">
        <f>VLOOKUP($E8,'cac dv gui'!$C$111:$AC$119,25,0)</f>
        <v>Xuất sắc</v>
      </c>
      <c r="AM8" s="713" t="str">
        <f>VLOOKUP($E8,'cac dv gui'!$C$111:$AC$119,26,0)</f>
        <v>Xuất sắc</v>
      </c>
      <c r="AN8" s="594"/>
      <c r="AO8" s="713" t="s">
        <v>1130</v>
      </c>
      <c r="AP8" s="594"/>
      <c r="AQ8" s="713" t="str">
        <f>VLOOKUP(E8,' TH ĐG Trình HĐ'!$E$9:$AU$338,40,0)</f>
        <v>Xuất sắc</v>
      </c>
      <c r="AR8" s="713" t="s">
        <v>849</v>
      </c>
      <c r="AS8" s="594"/>
      <c r="AT8" s="905"/>
      <c r="AV8" s="835"/>
      <c r="AW8" s="835"/>
    </row>
    <row r="9" spans="1:49" s="684" customFormat="1" ht="35.1" customHeight="1" x14ac:dyDescent="0.25">
      <c r="A9" s="512" t="s">
        <v>315</v>
      </c>
      <c r="B9" s="512">
        <f>COUNTIF($F$4:F9,F9)</f>
        <v>1</v>
      </c>
      <c r="C9" s="513" t="s">
        <v>984</v>
      </c>
      <c r="D9" s="336" t="s">
        <v>51</v>
      </c>
      <c r="E9" s="599" t="s">
        <v>435</v>
      </c>
      <c r="F9" s="592" t="s">
        <v>1732</v>
      </c>
      <c r="G9" s="713" t="s">
        <v>974</v>
      </c>
      <c r="H9" s="713" t="str">
        <f>VLOOKUP(E9,'[16]Gui chi Quynh'!$C$7:$E$387,3,0)</f>
        <v>A1</v>
      </c>
      <c r="I9" s="713">
        <f>VLOOKUP(H9,Sheet1!$B$2:$C$12,2,TRUE)</f>
        <v>10</v>
      </c>
      <c r="J9" s="713" t="str">
        <f>VLOOKUP($E9,'[17]Gui chi Quynh'!$C$7:$E$387,3,0)</f>
        <v>A1</v>
      </c>
      <c r="K9" s="713">
        <f>VLOOKUP(J9,Sheet1!$B$2:$C$12,2,TRUE)</f>
        <v>10</v>
      </c>
      <c r="L9" s="713" t="str">
        <f>VLOOKUP(E9,'[18]Gui chi Quynh'!$C$7:$F$385,3,0)</f>
        <v>A1</v>
      </c>
      <c r="M9" s="713">
        <f>VLOOKUP(L9,Sheet1!$B$2:$C$12,2,TRUE)</f>
        <v>10</v>
      </c>
      <c r="N9" s="713" t="str">
        <f>VLOOKUP(E9,'[19]Gui chi Quynh'!$C$7:$E$391,3,0)</f>
        <v>A1</v>
      </c>
      <c r="O9" s="713">
        <f>VLOOKUP(N9,Sheet1!$B$2:$C$12,2,TRUE)</f>
        <v>10</v>
      </c>
      <c r="P9" s="713" t="str">
        <f>VLOOKUP(E9,'[20]Gui chi Quynh'!$C$7:$E$391,3,0)</f>
        <v>A1</v>
      </c>
      <c r="Q9" s="713">
        <f>VLOOKUP(P9,Sheet1!$B$2:$C$12,2,TRUE)</f>
        <v>10</v>
      </c>
      <c r="R9" s="713" t="str">
        <f>VLOOKUP($E9,'[21]Gui chi Quynh'!$C$7:$E$390,3,0)</f>
        <v>A1</v>
      </c>
      <c r="S9" s="713">
        <f>VLOOKUP(R9,Sheet1!$B$2:$C$12,2,TRUE)</f>
        <v>10</v>
      </c>
      <c r="T9" s="713" t="str">
        <f>VLOOKUP($E9,'[22]Gui chi Quynh'!$C$7:$E$390,3,0)</f>
        <v>A1</v>
      </c>
      <c r="U9" s="713">
        <f>VLOOKUP(T9,Sheet1!$B$2:$C$12,2,TRUE)</f>
        <v>10</v>
      </c>
      <c r="V9" s="713" t="str">
        <f>VLOOKUP($E9,'[23]Gui chi Quynh'!$C$7:$E$389,3,0)</f>
        <v>A1</v>
      </c>
      <c r="W9" s="713">
        <f>VLOOKUP(V9,Sheet1!$B$2:$C$12,2,TRUE)</f>
        <v>10</v>
      </c>
      <c r="X9" s="713" t="str">
        <f>VLOOKUP($E9,'[24]Gui chi Quynh'!$C$7:$E$389,3,0)</f>
        <v>A1</v>
      </c>
      <c r="Y9" s="713">
        <f>VLOOKUP(X9,Sheet1!$B$2:$C$12,2,TRUE)</f>
        <v>10</v>
      </c>
      <c r="Z9" s="713" t="str">
        <f>VLOOKUP($E9,'[25]Gui chi Quynh'!$C$7:$E$388,3,0)</f>
        <v>A1</v>
      </c>
      <c r="AA9" s="713">
        <f>VLOOKUP(Z9,Sheet1!$B$2:$C$12,2,TRUE)</f>
        <v>10</v>
      </c>
      <c r="AB9" s="713" t="str">
        <f>VLOOKUP($E9,'T5'!$E$9:$AH$337,24,0)</f>
        <v>A2</v>
      </c>
      <c r="AC9" s="713">
        <f>VLOOKUP(AB9,Sheet1!$B$2:$C$12,2,TRUE)</f>
        <v>9</v>
      </c>
      <c r="AD9" s="713"/>
      <c r="AE9" s="713" t="e">
        <f>VLOOKUP(AD9,Sheet1!$B$2:$C$12,2,TRUE)</f>
        <v>#N/A</v>
      </c>
      <c r="AF9" s="599" t="str">
        <f>VLOOKUP($E9,'[26]Tong hop ket qua'!$E$19:$M$219,9,0)</f>
        <v>Tốt</v>
      </c>
      <c r="AG9" s="901">
        <f t="shared" si="0"/>
        <v>9.9</v>
      </c>
      <c r="AH9" s="901" t="str">
        <f t="shared" si="1"/>
        <v>11A*</v>
      </c>
      <c r="AI9" s="901">
        <f t="shared" si="2"/>
        <v>0</v>
      </c>
      <c r="AJ9" s="902"/>
      <c r="AK9" s="713" t="str">
        <f t="shared" si="3"/>
        <v>Xuất sắc</v>
      </c>
      <c r="AL9" s="713" t="str">
        <f>VLOOKUP($E9,'cac dv gui'!$C$111:$AC$119,25,0)</f>
        <v>Xuất sắc</v>
      </c>
      <c r="AM9" s="713" t="str">
        <f>VLOOKUP($E9,'cac dv gui'!$C$111:$AC$119,26,0)</f>
        <v>Xuất sắc</v>
      </c>
      <c r="AN9" s="594"/>
      <c r="AO9" s="713"/>
      <c r="AP9" s="594"/>
      <c r="AQ9" s="713" t="str">
        <f>VLOOKUP(E9,' TH ĐG Trình HĐ'!$E$9:$AU$338,40,0)</f>
        <v>Xuất sắc</v>
      </c>
      <c r="AR9" s="713" t="s">
        <v>849</v>
      </c>
      <c r="AS9" s="594"/>
      <c r="AT9" s="905"/>
      <c r="AV9" s="835"/>
      <c r="AW9" s="835"/>
    </row>
    <row r="10" spans="1:49" s="684" customFormat="1" ht="35.1" customHeight="1" x14ac:dyDescent="0.25">
      <c r="A10" s="512" t="s">
        <v>316</v>
      </c>
      <c r="B10" s="512">
        <f>COUNTIF($F$4:F10,F10)</f>
        <v>2</v>
      </c>
      <c r="C10" s="513" t="s">
        <v>984</v>
      </c>
      <c r="D10" s="336" t="s">
        <v>52</v>
      </c>
      <c r="E10" s="599" t="s">
        <v>436</v>
      </c>
      <c r="F10" s="592" t="s">
        <v>1732</v>
      </c>
      <c r="G10" s="713" t="s">
        <v>974</v>
      </c>
      <c r="H10" s="713" t="str">
        <f>VLOOKUP(E10,'[16]Gui chi Quynh'!$C$7:$E$387,3,0)</f>
        <v>A1</v>
      </c>
      <c r="I10" s="713">
        <f>VLOOKUP(H10,Sheet1!$B$2:$C$12,2,TRUE)</f>
        <v>10</v>
      </c>
      <c r="J10" s="713" t="str">
        <f>VLOOKUP($E10,'[17]Gui chi Quynh'!$C$7:$E$387,3,0)</f>
        <v>A1</v>
      </c>
      <c r="K10" s="713">
        <f>VLOOKUP(J10,Sheet1!$B$2:$C$12,2,TRUE)</f>
        <v>10</v>
      </c>
      <c r="L10" s="713" t="str">
        <f>VLOOKUP(E10,'[18]Gui chi Quynh'!$C$7:$F$385,3,0)</f>
        <v>A1</v>
      </c>
      <c r="M10" s="713">
        <f>VLOOKUP(L10,Sheet1!$B$2:$C$12,2,TRUE)</f>
        <v>10</v>
      </c>
      <c r="N10" s="713" t="str">
        <f>VLOOKUP(E10,'[19]Gui chi Quynh'!$C$7:$E$391,3,0)</f>
        <v>A1</v>
      </c>
      <c r="O10" s="713">
        <f>VLOOKUP(N10,Sheet1!$B$2:$C$12,2,TRUE)</f>
        <v>10</v>
      </c>
      <c r="P10" s="713" t="str">
        <f>VLOOKUP(E10,'[20]Gui chi Quynh'!$C$7:$E$391,3,0)</f>
        <v>A1</v>
      </c>
      <c r="Q10" s="713">
        <f>VLOOKUP(P10,Sheet1!$B$2:$C$12,2,TRUE)</f>
        <v>10</v>
      </c>
      <c r="R10" s="713" t="str">
        <f>VLOOKUP($E10,'[21]Gui chi Quynh'!$C$7:$E$390,3,0)</f>
        <v>A1</v>
      </c>
      <c r="S10" s="713">
        <f>VLOOKUP(R10,Sheet1!$B$2:$C$12,2,TRUE)</f>
        <v>10</v>
      </c>
      <c r="T10" s="713" t="str">
        <f>VLOOKUP($E10,'[22]Gui chi Quynh'!$C$7:$E$390,3,0)</f>
        <v>A1</v>
      </c>
      <c r="U10" s="713">
        <f>VLOOKUP(T10,Sheet1!$B$2:$C$12,2,TRUE)</f>
        <v>10</v>
      </c>
      <c r="V10" s="713" t="str">
        <f>VLOOKUP($E10,'[23]Gui chi Quynh'!$C$7:$E$389,3,0)</f>
        <v>A1</v>
      </c>
      <c r="W10" s="713">
        <f>VLOOKUP(V10,Sheet1!$B$2:$C$12,2,TRUE)</f>
        <v>10</v>
      </c>
      <c r="X10" s="713" t="str">
        <f>VLOOKUP($E10,'[24]Gui chi Quynh'!$C$7:$E$389,3,0)</f>
        <v>A1</v>
      </c>
      <c r="Y10" s="713">
        <f>VLOOKUP(X10,Sheet1!$B$2:$C$12,2,TRUE)</f>
        <v>10</v>
      </c>
      <c r="Z10" s="713" t="str">
        <f>VLOOKUP($E10,'[25]Gui chi Quynh'!$C$7:$E$388,3,0)</f>
        <v>A1</v>
      </c>
      <c r="AA10" s="713">
        <f>VLOOKUP(Z10,Sheet1!$B$2:$C$12,2,TRUE)</f>
        <v>10</v>
      </c>
      <c r="AB10" s="713" t="str">
        <f>VLOOKUP($E10,'T5'!$E$9:$AH$337,24,0)</f>
        <v>A2</v>
      </c>
      <c r="AC10" s="713">
        <f>VLOOKUP(AB10,Sheet1!$B$2:$C$12,2,TRUE)</f>
        <v>9</v>
      </c>
      <c r="AD10" s="713"/>
      <c r="AE10" s="713" t="e">
        <f>VLOOKUP(AD10,Sheet1!$B$2:$C$12,2,TRUE)</f>
        <v>#N/A</v>
      </c>
      <c r="AF10" s="599" t="str">
        <f>VLOOKUP($E10,'[26]Tong hop ket qua'!$E$19:$M$219,9,0)</f>
        <v>Tốt</v>
      </c>
      <c r="AG10" s="901">
        <f t="shared" si="0"/>
        <v>9.9</v>
      </c>
      <c r="AH10" s="901" t="str">
        <f t="shared" si="1"/>
        <v>11A*</v>
      </c>
      <c r="AI10" s="901">
        <f t="shared" si="2"/>
        <v>0</v>
      </c>
      <c r="AJ10" s="902"/>
      <c r="AK10" s="713" t="str">
        <f t="shared" si="3"/>
        <v>Xuất sắc</v>
      </c>
      <c r="AL10" s="713" t="str">
        <f>VLOOKUP($E10,'cac dv gui'!$C$111:$AC$119,25,0)</f>
        <v>Xuất sắc</v>
      </c>
      <c r="AM10" s="713" t="str">
        <f>VLOOKUP($E10,'cac dv gui'!$C$111:$AC$119,26,0)</f>
        <v>Xuất sắc</v>
      </c>
      <c r="AN10" s="594"/>
      <c r="AO10" s="713"/>
      <c r="AP10" s="594"/>
      <c r="AQ10" s="713" t="str">
        <f>VLOOKUP(E10,' TH ĐG Trình HĐ'!$E$9:$AU$338,40,0)</f>
        <v>Xuất sắc</v>
      </c>
      <c r="AR10" s="713" t="s">
        <v>849</v>
      </c>
      <c r="AS10" s="594"/>
      <c r="AT10" s="905"/>
      <c r="AV10" s="835"/>
      <c r="AW10" s="835"/>
    </row>
    <row r="11" spans="1:49" s="684" customFormat="1" ht="35.1" customHeight="1" x14ac:dyDescent="0.25">
      <c r="A11" s="512" t="s">
        <v>317</v>
      </c>
      <c r="B11" s="512">
        <f>COUNTIF($F$4:F11,F11)</f>
        <v>3</v>
      </c>
      <c r="C11" s="513" t="s">
        <v>984</v>
      </c>
      <c r="D11" s="336" t="s">
        <v>53</v>
      </c>
      <c r="E11" s="599" t="s">
        <v>437</v>
      </c>
      <c r="F11" s="592" t="s">
        <v>1732</v>
      </c>
      <c r="G11" s="713" t="s">
        <v>974</v>
      </c>
      <c r="H11" s="713" t="str">
        <f>VLOOKUP(E11,'[16]Gui chi Quynh'!$C$7:$E$387,3,0)</f>
        <v>A1</v>
      </c>
      <c r="I11" s="713">
        <f>VLOOKUP(H11,Sheet1!$B$2:$C$12,2,TRUE)</f>
        <v>10</v>
      </c>
      <c r="J11" s="713" t="str">
        <f>VLOOKUP($E11,'[17]Gui chi Quynh'!$C$7:$E$387,3,0)</f>
        <v>A2</v>
      </c>
      <c r="K11" s="713">
        <f>VLOOKUP(J11,Sheet1!$B$2:$C$12,2,TRUE)</f>
        <v>9</v>
      </c>
      <c r="L11" s="713" t="str">
        <f>VLOOKUP(E11,'[18]Gui chi Quynh'!$C$7:$F$385,3,0)</f>
        <v>A2</v>
      </c>
      <c r="M11" s="713">
        <f>VLOOKUP(L11,Sheet1!$B$2:$C$12,2,TRUE)</f>
        <v>9</v>
      </c>
      <c r="N11" s="713" t="str">
        <f>VLOOKUP(E11,'[19]Gui chi Quynh'!$C$7:$E$391,3,0)</f>
        <v>A1</v>
      </c>
      <c r="O11" s="713">
        <f>VLOOKUP(N11,Sheet1!$B$2:$C$12,2,TRUE)</f>
        <v>10</v>
      </c>
      <c r="P11" s="713" t="str">
        <f>VLOOKUP(E11,'[20]Gui chi Quynh'!$C$7:$E$391,3,0)</f>
        <v>A2</v>
      </c>
      <c r="Q11" s="713">
        <f>VLOOKUP(P11,Sheet1!$B$2:$C$12,2,TRUE)</f>
        <v>9</v>
      </c>
      <c r="R11" s="713" t="str">
        <f>VLOOKUP($E11,'[21]Gui chi Quynh'!$C$7:$E$390,3,0)</f>
        <v>A2</v>
      </c>
      <c r="S11" s="713">
        <f>VLOOKUP(R11,Sheet1!$B$2:$C$12,2,TRUE)</f>
        <v>9</v>
      </c>
      <c r="T11" s="713" t="str">
        <f>VLOOKUP($E11,'[22]Gui chi Quynh'!$C$7:$E$390,3,0)</f>
        <v>A2</v>
      </c>
      <c r="U11" s="713">
        <f>VLOOKUP(T11,Sheet1!$B$2:$C$12,2,TRUE)</f>
        <v>9</v>
      </c>
      <c r="V11" s="713" t="str">
        <f>VLOOKUP($E11,'[23]Gui chi Quynh'!$C$7:$E$389,3,0)</f>
        <v>A2</v>
      </c>
      <c r="W11" s="713">
        <f>VLOOKUP(V11,Sheet1!$B$2:$C$12,2,TRUE)</f>
        <v>9</v>
      </c>
      <c r="X11" s="713" t="str">
        <f>VLOOKUP($E11,'[24]Gui chi Quynh'!$C$7:$E$389,3,0)</f>
        <v>A2</v>
      </c>
      <c r="Y11" s="713">
        <f>VLOOKUP(X11,Sheet1!$B$2:$C$12,2,TRUE)</f>
        <v>9</v>
      </c>
      <c r="Z11" s="713" t="str">
        <f>VLOOKUP($E11,'[25]Gui chi Quynh'!$C$7:$E$388,3,0)</f>
        <v>A1</v>
      </c>
      <c r="AA11" s="713">
        <f>VLOOKUP(Z11,Sheet1!$B$2:$C$12,2,TRUE)</f>
        <v>10</v>
      </c>
      <c r="AB11" s="713" t="str">
        <f>VLOOKUP($E11,'T5'!$E$9:$AH$337,24,0)</f>
        <v>A2</v>
      </c>
      <c r="AC11" s="713">
        <f>VLOOKUP(AB11,Sheet1!$B$2:$C$12,2,TRUE)</f>
        <v>9</v>
      </c>
      <c r="AD11" s="713"/>
      <c r="AE11" s="713" t="e">
        <f>VLOOKUP(AD11,Sheet1!$B$2:$C$12,2,TRUE)</f>
        <v>#N/A</v>
      </c>
      <c r="AF11" s="599" t="str">
        <f>VLOOKUP($E11,'[26]Tong hop ket qua'!$E$19:$M$219,9,0)</f>
        <v>Tốt</v>
      </c>
      <c r="AG11" s="901">
        <f t="shared" si="0"/>
        <v>9.3000000000000007</v>
      </c>
      <c r="AH11" s="901" t="str">
        <f t="shared" si="1"/>
        <v>11A*</v>
      </c>
      <c r="AI11" s="901">
        <f t="shared" si="2"/>
        <v>0</v>
      </c>
      <c r="AJ11" s="902"/>
      <c r="AK11" s="713" t="str">
        <f t="shared" si="3"/>
        <v>Xuất sắc</v>
      </c>
      <c r="AL11" s="713" t="str">
        <f>VLOOKUP($E11,'cac dv gui'!$C$111:$AC$119,25,0)</f>
        <v>Xuất sắc</v>
      </c>
      <c r="AM11" s="713" t="str">
        <f>VLOOKUP($E11,'cac dv gui'!$C$111:$AC$119,26,0)</f>
        <v>Xuất sắc</v>
      </c>
      <c r="AN11" s="594"/>
      <c r="AO11" s="713"/>
      <c r="AP11" s="594"/>
      <c r="AQ11" s="713" t="str">
        <f>VLOOKUP(E11,' TH ĐG Trình HĐ'!$E$9:$AU$338,40,0)</f>
        <v>Xuất sắc</v>
      </c>
      <c r="AR11" s="713" t="s">
        <v>849</v>
      </c>
      <c r="AS11" s="594"/>
      <c r="AT11" s="905"/>
      <c r="AV11" s="835"/>
      <c r="AW11" s="835"/>
    </row>
    <row r="12" spans="1:49" s="684" customFormat="1" ht="35.1" customHeight="1" x14ac:dyDescent="0.25">
      <c r="A12" s="512" t="s">
        <v>318</v>
      </c>
      <c r="B12" s="512">
        <f>COUNTIF($F$12:F12,F12)</f>
        <v>1</v>
      </c>
      <c r="C12" s="513" t="s">
        <v>984</v>
      </c>
      <c r="D12" s="336" t="s">
        <v>55</v>
      </c>
      <c r="E12" s="599" t="s">
        <v>439</v>
      </c>
      <c r="F12" s="592" t="s">
        <v>1732</v>
      </c>
      <c r="G12" s="713" t="s">
        <v>975</v>
      </c>
      <c r="H12" s="713" t="str">
        <f>VLOOKUP(E12,'[16]Gui chi Quynh'!$C$7:$E$387,3,0)</f>
        <v>A2</v>
      </c>
      <c r="I12" s="713">
        <f>VLOOKUP(H12,Sheet1!$B$2:$C$12,2,TRUE)</f>
        <v>9</v>
      </c>
      <c r="J12" s="713" t="str">
        <f>VLOOKUP($E12,'[17]Gui chi Quynh'!$C$7:$E$387,3,0)</f>
        <v>A3</v>
      </c>
      <c r="K12" s="713">
        <f>VLOOKUP(J12,Sheet1!$B$2:$C$12,2,TRUE)</f>
        <v>8</v>
      </c>
      <c r="L12" s="713" t="str">
        <f>VLOOKUP(E12,'[18]Gui chi Quynh'!$C$7:$F$385,3,0)</f>
        <v>A2</v>
      </c>
      <c r="M12" s="713">
        <f>VLOOKUP(L12,Sheet1!$B$2:$C$12,2,TRUE)</f>
        <v>9</v>
      </c>
      <c r="N12" s="713" t="str">
        <f>VLOOKUP(E12,'[19]Gui chi Quynh'!$C$7:$E$391,3,0)</f>
        <v>A2</v>
      </c>
      <c r="O12" s="713">
        <f>VLOOKUP(N12,Sheet1!$B$2:$C$12,2,TRUE)</f>
        <v>9</v>
      </c>
      <c r="P12" s="713" t="str">
        <f>VLOOKUP(E12,'[20]Gui chi Quynh'!$C$7:$E$391,3,0)</f>
        <v>A2</v>
      </c>
      <c r="Q12" s="713">
        <f>VLOOKUP(P12,Sheet1!$B$2:$C$12,2,TRUE)</f>
        <v>9</v>
      </c>
      <c r="R12" s="713" t="str">
        <f>VLOOKUP($E12,'[21]Gui chi Quynh'!$C$7:$E$390,3,0)</f>
        <v>A2</v>
      </c>
      <c r="S12" s="713">
        <f>VLOOKUP(R12,Sheet1!$B$2:$C$12,2,TRUE)</f>
        <v>9</v>
      </c>
      <c r="T12" s="713" t="str">
        <f>VLOOKUP($E12,'[22]Gui chi Quynh'!$C$7:$E$390,3,0)</f>
        <v>A3</v>
      </c>
      <c r="U12" s="713">
        <f>VLOOKUP(T12,Sheet1!$B$2:$C$12,2,TRUE)</f>
        <v>8</v>
      </c>
      <c r="V12" s="713" t="str">
        <f>VLOOKUP($E12,'[23]Gui chi Quynh'!$C$7:$E$389,3,0)</f>
        <v>A2</v>
      </c>
      <c r="W12" s="713">
        <f>VLOOKUP(V12,Sheet1!$B$2:$C$12,2,TRUE)</f>
        <v>9</v>
      </c>
      <c r="X12" s="713" t="str">
        <f>VLOOKUP($E12,'[24]Gui chi Quynh'!$C$7:$E$389,3,0)</f>
        <v>A2</v>
      </c>
      <c r="Y12" s="713">
        <f>VLOOKUP(X12,Sheet1!$B$2:$C$12,2,TRUE)</f>
        <v>9</v>
      </c>
      <c r="Z12" s="713" t="str">
        <f>VLOOKUP($E12,'[25]Gui chi Quynh'!$C$7:$E$388,3,0)</f>
        <v>A2</v>
      </c>
      <c r="AA12" s="713">
        <f>VLOOKUP(Z12,Sheet1!$B$2:$C$12,2,TRUE)</f>
        <v>9</v>
      </c>
      <c r="AB12" s="713" t="str">
        <f>VLOOKUP($E12,'T5'!$E$9:$AH$337,24,0)</f>
        <v>A2</v>
      </c>
      <c r="AC12" s="713">
        <f>VLOOKUP(AB12,Sheet1!$B$2:$C$12,2,TRUE)</f>
        <v>9</v>
      </c>
      <c r="AD12" s="713"/>
      <c r="AE12" s="713" t="e">
        <f>VLOOKUP(AD12,Sheet1!$B$2:$C$12,2,TRUE)</f>
        <v>#N/A</v>
      </c>
      <c r="AF12" s="599" t="str">
        <f>VLOOKUP($E12,'[26]Tong hop ket qua'!$E$19:$M$219,9,0)</f>
        <v>Tốt</v>
      </c>
      <c r="AG12" s="901">
        <f>ROUND(AVERAGE($H12:$AC12),1)</f>
        <v>8.8000000000000007</v>
      </c>
      <c r="AH12" s="901" t="str">
        <f>LEFT((COUNTIF($H12:$AC12,"A*")&amp;"A*")&amp;" + "&amp;(COUNTIF($H12:$AC12,"B*")&amp;"B*")&amp;" + "&amp;(COUNTIF($H12:$AC12,"C*")&amp;"C*")&amp;" +  "&amp;(COUNTIF($H12:$AC12,"D")&amp;"D")&amp; " +  "&amp;(COUNTIF($H12:$AC12,"E")&amp;"E"),4)</f>
        <v>11A*</v>
      </c>
      <c r="AI12" s="901">
        <f>COUNTIF($H12:$AB12,"B1")*1+COUNTIF($H12:$AB12,"B2")*1+COUNTIF($H12:$AB12,"C1")*1+COUNTIF($H12:$AB12,"C2")*1+COUNTIF($H12:$AB12,"D")*12+COUNTIF($H12:$AB12,"E")*15</f>
        <v>0</v>
      </c>
      <c r="AJ12" s="902"/>
      <c r="AK12" s="713" t="str">
        <f>IF(AND(8&lt;=$AG12,$AI12=0),"Xuất sắc",IF(AND(6&lt;$AG12,$AG12&lt;8),"Tốt",IF(AND(6&lt;$AG12,$AI12&lt;12),"Tốt",IF(AND(5&lt;$AG12,$AG12&lt;6),"Hoàn thành NV",IF(AND(5&lt;$AG12,$AI12&lt;15),"Hoàn thành NV","Không hoàn thành NV")))))</f>
        <v>Xuất sắc</v>
      </c>
      <c r="AL12" s="713" t="str">
        <f>VLOOKUP($E12,'cac dv gui'!$C$111:$AC$119,25,0)</f>
        <v>Xuất sắc</v>
      </c>
      <c r="AM12" s="713" t="str">
        <f>VLOOKUP($E12,'cac dv gui'!$C$111:$AC$119,26,0)</f>
        <v>Xuất sắc</v>
      </c>
      <c r="AN12" s="594"/>
      <c r="AO12" s="713"/>
      <c r="AP12" s="594"/>
      <c r="AQ12" s="713" t="str">
        <f>VLOOKUP(E12,' TH ĐG Trình HĐ'!$E$9:$AU$338,40,0)</f>
        <v>Xuất sắc</v>
      </c>
      <c r="AR12" s="713" t="s">
        <v>849</v>
      </c>
      <c r="AS12" s="594"/>
      <c r="AT12" s="905"/>
      <c r="AV12" s="835"/>
      <c r="AW12" s="835"/>
    </row>
    <row r="13" spans="1:49" s="684" customFormat="1" ht="35.1" customHeight="1" x14ac:dyDescent="0.25">
      <c r="A13" s="512" t="s">
        <v>23</v>
      </c>
      <c r="B13" s="512">
        <f>COUNTIF($F$12:F13,F13)</f>
        <v>2</v>
      </c>
      <c r="C13" s="513" t="s">
        <v>985</v>
      </c>
      <c r="D13" s="336" t="s">
        <v>358</v>
      </c>
      <c r="E13" s="599" t="s">
        <v>440</v>
      </c>
      <c r="F13" s="592" t="s">
        <v>1732</v>
      </c>
      <c r="G13" s="713" t="s">
        <v>975</v>
      </c>
      <c r="H13" s="713" t="str">
        <f>VLOOKUP(E13,'[16]Gui chi Quynh'!$C$7:$E$387,3,0)</f>
        <v>A2</v>
      </c>
      <c r="I13" s="713">
        <f>VLOOKUP(H13,Sheet1!$B$2:$C$12,2,TRUE)</f>
        <v>9</v>
      </c>
      <c r="J13" s="713" t="str">
        <f>VLOOKUP($E13,'[17]Gui chi Quynh'!$C$7:$E$387,3,0)</f>
        <v>A3</v>
      </c>
      <c r="K13" s="713">
        <f>VLOOKUP(J13,Sheet1!$B$2:$C$12,2,TRUE)</f>
        <v>8</v>
      </c>
      <c r="L13" s="713" t="str">
        <f>VLOOKUP(E13,'[18]Gui chi Quynh'!$C$7:$F$385,3,0)</f>
        <v>A2</v>
      </c>
      <c r="M13" s="713">
        <f>VLOOKUP(L13,Sheet1!$B$2:$C$12,2,TRUE)</f>
        <v>9</v>
      </c>
      <c r="N13" s="713" t="str">
        <f>VLOOKUP(E13,'[19]Gui chi Quynh'!$C$7:$E$391,3,0)</f>
        <v>A2</v>
      </c>
      <c r="O13" s="713">
        <f>VLOOKUP(N13,Sheet1!$B$2:$C$12,2,TRUE)</f>
        <v>9</v>
      </c>
      <c r="P13" s="713" t="str">
        <f>VLOOKUP(E13,'[20]Gui chi Quynh'!$C$7:$E$391,3,0)</f>
        <v>A2</v>
      </c>
      <c r="Q13" s="713">
        <f>VLOOKUP(P13,Sheet1!$B$2:$C$12,2,TRUE)</f>
        <v>9</v>
      </c>
      <c r="R13" s="713" t="str">
        <f>VLOOKUP($E13,'[21]Gui chi Quynh'!$C$7:$E$390,3,0)</f>
        <v>A2</v>
      </c>
      <c r="S13" s="713">
        <f>VLOOKUP(R13,Sheet1!$B$2:$C$12,2,TRUE)</f>
        <v>9</v>
      </c>
      <c r="T13" s="713" t="str">
        <f>VLOOKUP($E13,'[22]Gui chi Quynh'!$C$7:$E$390,3,0)</f>
        <v>A2</v>
      </c>
      <c r="U13" s="713">
        <f>VLOOKUP(T13,Sheet1!$B$2:$C$12,2,TRUE)</f>
        <v>9</v>
      </c>
      <c r="V13" s="713" t="str">
        <f>VLOOKUP($E13,'[23]Gui chi Quynh'!$C$7:$E$389,3,0)</f>
        <v>A2</v>
      </c>
      <c r="W13" s="713">
        <f>VLOOKUP(V13,Sheet1!$B$2:$C$12,2,TRUE)</f>
        <v>9</v>
      </c>
      <c r="X13" s="713" t="str">
        <f>VLOOKUP($E13,'[24]Gui chi Quynh'!$C$7:$E$389,3,0)</f>
        <v>A2</v>
      </c>
      <c r="Y13" s="713">
        <f>VLOOKUP(X13,Sheet1!$B$2:$C$12,2,TRUE)</f>
        <v>9</v>
      </c>
      <c r="Z13" s="713" t="str">
        <f>VLOOKUP($E13,'[25]Gui chi Quynh'!$C$7:$E$388,3,0)</f>
        <v>A2</v>
      </c>
      <c r="AA13" s="713">
        <f>VLOOKUP(Z13,Sheet1!$B$2:$C$12,2,TRUE)</f>
        <v>9</v>
      </c>
      <c r="AB13" s="713" t="str">
        <f>VLOOKUP($E13,'T5'!$E$9:$AH$337,24,0)</f>
        <v>A2</v>
      </c>
      <c r="AC13" s="713">
        <f>VLOOKUP(AB13,Sheet1!$B$2:$C$12,2,TRUE)</f>
        <v>9</v>
      </c>
      <c r="AD13" s="713"/>
      <c r="AE13" s="713" t="e">
        <f>VLOOKUP(AD13,Sheet1!$B$2:$C$12,2,TRUE)</f>
        <v>#N/A</v>
      </c>
      <c r="AF13" s="599" t="str">
        <f>VLOOKUP($E13,'[26]Tong hop ket qua'!$E$19:$M$219,9,0)</f>
        <v>Tốt</v>
      </c>
      <c r="AG13" s="901">
        <f>ROUND(AVERAGE($H13:$AC13),1)</f>
        <v>8.9</v>
      </c>
      <c r="AH13" s="901" t="str">
        <f>LEFT((COUNTIF($H13:$AC13,"A*")&amp;"A*")&amp;" + "&amp;(COUNTIF($H13:$AC13,"B*")&amp;"B*")&amp;" + "&amp;(COUNTIF($H13:$AC13,"C*")&amp;"C*")&amp;" +  "&amp;(COUNTIF($H13:$AC13,"D")&amp;"D")&amp; " +  "&amp;(COUNTIF($H13:$AC13,"E")&amp;"E"),4)</f>
        <v>11A*</v>
      </c>
      <c r="AI13" s="901">
        <f>COUNTIF($H13:$AB13,"B1")*1+COUNTIF($H13:$AB13,"B2")*1+COUNTIF($H13:$AB13,"C1")*1+COUNTIF($H13:$AB13,"C2")*1+COUNTIF($H13:$AB13,"D")*12+COUNTIF($H13:$AB13,"E")*15</f>
        <v>0</v>
      </c>
      <c r="AJ13" s="902"/>
      <c r="AK13" s="713" t="str">
        <f>IF(AND(8&lt;=$AG13,$AI13=0),"Xuất sắc",IF(AND(6&lt;$AG13,$AG13&lt;8),"Tốt",IF(AND(6&lt;$AG13,$AI13&lt;12),"Tốt",IF(AND(5&lt;$AG13,$AG13&lt;6),"Hoàn thành NV",IF(AND(5&lt;$AG13,$AI13&lt;15),"Hoàn thành NV","Không hoàn thành NV")))))</f>
        <v>Xuất sắc</v>
      </c>
      <c r="AL13" s="713" t="str">
        <f>VLOOKUP($E13,'cac dv gui'!$C$111:$AC$119,25,0)</f>
        <v>Xuất sắc</v>
      </c>
      <c r="AM13" s="713" t="str">
        <f>VLOOKUP($E13,'cac dv gui'!$C$111:$AC$119,26,0)</f>
        <v>Xuất sắc</v>
      </c>
      <c r="AN13" s="594"/>
      <c r="AO13" s="713"/>
      <c r="AP13" s="594"/>
      <c r="AQ13" s="713" t="str">
        <f>VLOOKUP(E13,' TH ĐG Trình HĐ'!$E$9:$AU$338,40,0)</f>
        <v>Xuất sắc</v>
      </c>
      <c r="AR13" s="713" t="s">
        <v>849</v>
      </c>
      <c r="AS13" s="594"/>
      <c r="AT13" s="905"/>
      <c r="AV13" s="835"/>
      <c r="AW13" s="835"/>
    </row>
    <row r="14" spans="1:49" s="684" customFormat="1" ht="35.1" customHeight="1" x14ac:dyDescent="0.25">
      <c r="A14" s="512" t="s">
        <v>25</v>
      </c>
      <c r="B14" s="512">
        <f>COUNTIF($F$12:F14,F14)</f>
        <v>3</v>
      </c>
      <c r="C14" s="513" t="s">
        <v>985</v>
      </c>
      <c r="D14" s="336" t="s">
        <v>790</v>
      </c>
      <c r="E14" s="599" t="s">
        <v>791</v>
      </c>
      <c r="F14" s="592" t="s">
        <v>1732</v>
      </c>
      <c r="G14" s="713" t="s">
        <v>975</v>
      </c>
      <c r="H14" s="713" t="str">
        <f>VLOOKUP(E14,'[16]Gui chi Quynh'!$C$7:$E$387,3,0)</f>
        <v>A2</v>
      </c>
      <c r="I14" s="713">
        <f>VLOOKUP(H14,Sheet1!$B$2:$C$12,2,TRUE)</f>
        <v>9</v>
      </c>
      <c r="J14" s="713" t="str">
        <f>VLOOKUP($E14,'[17]Gui chi Quynh'!$C$7:$E$387,3,0)</f>
        <v>A3</v>
      </c>
      <c r="K14" s="713">
        <f>VLOOKUP(J14,Sheet1!$B$2:$C$12,2,TRUE)</f>
        <v>8</v>
      </c>
      <c r="L14" s="713" t="str">
        <f>VLOOKUP(E14,'[18]Gui chi Quynh'!$C$7:$F$385,3,0)</f>
        <v>A3</v>
      </c>
      <c r="M14" s="713">
        <f>VLOOKUP(L14,Sheet1!$B$2:$C$12,2,TRUE)</f>
        <v>8</v>
      </c>
      <c r="N14" s="713" t="str">
        <f>VLOOKUP(E14,'[19]Gui chi Quynh'!$C$7:$E$391,3,0)</f>
        <v>A2</v>
      </c>
      <c r="O14" s="713">
        <f>VLOOKUP(N14,Sheet1!$B$2:$C$12,2,TRUE)</f>
        <v>9</v>
      </c>
      <c r="P14" s="713" t="str">
        <f>VLOOKUP(E14,'[20]Gui chi Quynh'!$C$7:$E$391,3,0)</f>
        <v>A3</v>
      </c>
      <c r="Q14" s="713">
        <f>VLOOKUP(P14,Sheet1!$B$2:$C$12,2,TRUE)</f>
        <v>8</v>
      </c>
      <c r="R14" s="713" t="str">
        <f>VLOOKUP($E14,'[21]Gui chi Quynh'!$C$7:$E$390,3,0)</f>
        <v>A2</v>
      </c>
      <c r="S14" s="713">
        <f>VLOOKUP(R14,Sheet1!$B$2:$C$12,2,TRUE)</f>
        <v>9</v>
      </c>
      <c r="T14" s="713" t="str">
        <f>VLOOKUP($E14,'[22]Gui chi Quynh'!$C$7:$E$390,3,0)</f>
        <v>A2</v>
      </c>
      <c r="U14" s="713">
        <f>VLOOKUP(T14,Sheet1!$B$2:$C$12,2,TRUE)</f>
        <v>9</v>
      </c>
      <c r="V14" s="713" t="str">
        <f>VLOOKUP($E14,'[23]Gui chi Quynh'!$C$7:$E$389,3,0)</f>
        <v>A3</v>
      </c>
      <c r="W14" s="713">
        <f>VLOOKUP(V14,Sheet1!$B$2:$C$12,2,TRUE)</f>
        <v>8</v>
      </c>
      <c r="X14" s="713" t="str">
        <f>VLOOKUP($E14,'[24]Gui chi Quynh'!$C$7:$E$389,3,0)</f>
        <v>A2</v>
      </c>
      <c r="Y14" s="713">
        <f>VLOOKUP(X14,Sheet1!$B$2:$C$12,2,TRUE)</f>
        <v>9</v>
      </c>
      <c r="Z14" s="713" t="str">
        <f>VLOOKUP($E14,'[25]Gui chi Quynh'!$C$7:$E$388,3,0)</f>
        <v>A2</v>
      </c>
      <c r="AA14" s="713">
        <f>VLOOKUP(Z14,Sheet1!$B$2:$C$12,2,TRUE)</f>
        <v>9</v>
      </c>
      <c r="AB14" s="713" t="str">
        <f>VLOOKUP($E14,'T5'!$E$9:$AH$337,24,0)</f>
        <v>A2</v>
      </c>
      <c r="AC14" s="713">
        <f>VLOOKUP(AB14,Sheet1!$B$2:$C$12,2,TRUE)</f>
        <v>9</v>
      </c>
      <c r="AD14" s="713"/>
      <c r="AE14" s="713" t="e">
        <f>VLOOKUP(AD14,Sheet1!$B$2:$C$12,2,TRUE)</f>
        <v>#N/A</v>
      </c>
      <c r="AF14" s="599" t="str">
        <f>VLOOKUP($E14,'[26]Tong hop ket qua'!$E$19:$M$219,9,0)</f>
        <v>Tốt</v>
      </c>
      <c r="AG14" s="901">
        <f>ROUND(AVERAGE($H14:$AC14),1)</f>
        <v>8.6</v>
      </c>
      <c r="AH14" s="901" t="str">
        <f>LEFT((COUNTIF($H14:$AC14,"A*")&amp;"A*")&amp;" + "&amp;(COUNTIF($H14:$AC14,"B*")&amp;"B*")&amp;" + "&amp;(COUNTIF($H14:$AC14,"C*")&amp;"C*")&amp;" +  "&amp;(COUNTIF($H14:$AC14,"D")&amp;"D")&amp; " +  "&amp;(COUNTIF($H14:$AC14,"E")&amp;"E"),4)</f>
        <v>11A*</v>
      </c>
      <c r="AI14" s="901">
        <f>COUNTIF($H14:$AB14,"B1")*1+COUNTIF($H14:$AB14,"B2")*1+COUNTIF($H14:$AB14,"C1")*1+COUNTIF($H14:$AB14,"C2")*1+COUNTIF($H14:$AB14,"D")*12+COUNTIF($H14:$AB14,"E")*15</f>
        <v>0</v>
      </c>
      <c r="AJ14" s="902"/>
      <c r="AK14" s="713" t="str">
        <f>IF(AND(8&lt;=$AG14,$AI14=0),"Xuất sắc",IF(AND(6&lt;$AG14,$AG14&lt;8),"Tốt",IF(AND(6&lt;$AG14,$AI14&lt;12),"Tốt",IF(AND(5&lt;$AG14,$AG14&lt;6),"Hoàn thành NV",IF(AND(5&lt;$AG14,$AI14&lt;15),"Hoàn thành NV","Không hoàn thành NV")))))</f>
        <v>Xuất sắc</v>
      </c>
      <c r="AL14" s="713" t="str">
        <f>VLOOKUP($E14,'cac dv gui'!$C$111:$AC$119,25,0)</f>
        <v>Xuất sắc</v>
      </c>
      <c r="AM14" s="713" t="str">
        <f>VLOOKUP($E14,'cac dv gui'!$C$111:$AC$119,26,0)</f>
        <v>Xuất sắc</v>
      </c>
      <c r="AN14" s="594"/>
      <c r="AO14" s="713"/>
      <c r="AP14" s="594"/>
      <c r="AQ14" s="713" t="str">
        <f>VLOOKUP(E14,' TH ĐG Trình HĐ'!$E$9:$AU$338,40,0)</f>
        <v>Xuất sắc</v>
      </c>
      <c r="AR14" s="713" t="s">
        <v>849</v>
      </c>
      <c r="AS14" s="594"/>
      <c r="AT14" s="905"/>
      <c r="AV14" s="835"/>
      <c r="AW14" s="835"/>
    </row>
    <row r="15" spans="1:49" s="684" customFormat="1" ht="35.1" customHeight="1" x14ac:dyDescent="0.25">
      <c r="A15" s="512" t="s">
        <v>27</v>
      </c>
      <c r="B15" s="512">
        <f>COUNTIF($F$4:F15,F15)</f>
        <v>7</v>
      </c>
      <c r="C15" s="513" t="s">
        <v>985</v>
      </c>
      <c r="D15" s="336" t="s">
        <v>148</v>
      </c>
      <c r="E15" s="599" t="s">
        <v>438</v>
      </c>
      <c r="F15" s="592" t="s">
        <v>1732</v>
      </c>
      <c r="G15" s="713" t="s">
        <v>974</v>
      </c>
      <c r="H15" s="713" t="str">
        <f>VLOOKUP(E15,'[16]Gui chi Quynh'!$C$7:$E$387,3,0)</f>
        <v>A1</v>
      </c>
      <c r="I15" s="713">
        <f>VLOOKUP(H15,Sheet1!$B$2:$C$12,2,TRUE)</f>
        <v>10</v>
      </c>
      <c r="J15" s="713" t="str">
        <f>VLOOKUP($E15,'[17]Gui chi Quynh'!$C$7:$E$387,3,0)</f>
        <v>A1</v>
      </c>
      <c r="K15" s="713">
        <f>VLOOKUP(J15,Sheet1!$B$2:$C$12,2,TRUE)</f>
        <v>10</v>
      </c>
      <c r="L15" s="713" t="str">
        <f>VLOOKUP(E15,'[18]Gui chi Quynh'!$C$7:$F$385,3,0)</f>
        <v>A1</v>
      </c>
      <c r="M15" s="713">
        <f>VLOOKUP(L15,Sheet1!$B$2:$C$12,2,TRUE)</f>
        <v>10</v>
      </c>
      <c r="N15" s="713" t="str">
        <f>VLOOKUP(E15,'[19]Gui chi Quynh'!$C$7:$E$391,3,0)</f>
        <v>A1</v>
      </c>
      <c r="O15" s="713">
        <f>VLOOKUP(N15,Sheet1!$B$2:$C$12,2,TRUE)</f>
        <v>10</v>
      </c>
      <c r="P15" s="713" t="str">
        <f>VLOOKUP(E15,'[20]Gui chi Quynh'!$C$7:$E$391,3,0)</f>
        <v>A2</v>
      </c>
      <c r="Q15" s="713">
        <f>VLOOKUP(P15,Sheet1!$B$2:$C$12,2,TRUE)</f>
        <v>9</v>
      </c>
      <c r="R15" s="713" t="str">
        <f>VLOOKUP($E15,'[21]Gui chi Quynh'!$C$7:$E$390,3,0)</f>
        <v>A1</v>
      </c>
      <c r="S15" s="713">
        <f>VLOOKUP(R15,Sheet1!$B$2:$C$12,2,TRUE)</f>
        <v>10</v>
      </c>
      <c r="T15" s="713" t="str">
        <f>VLOOKUP($E15,'[22]Gui chi Quynh'!$C$7:$E$390,3,0)</f>
        <v>A1</v>
      </c>
      <c r="U15" s="713">
        <f>VLOOKUP(T15,Sheet1!$B$2:$C$12,2,TRUE)</f>
        <v>10</v>
      </c>
      <c r="V15" s="713" t="str">
        <f>VLOOKUP($E15,'[23]Gui chi Quynh'!$C$7:$E$389,3,0)</f>
        <v>A1</v>
      </c>
      <c r="W15" s="713">
        <f>VLOOKUP(V15,Sheet1!$B$2:$C$12,2,TRUE)</f>
        <v>10</v>
      </c>
      <c r="X15" s="713" t="str">
        <f>VLOOKUP($E15,'[24]Gui chi Quynh'!$C$7:$E$389,3,0)</f>
        <v>A1</v>
      </c>
      <c r="Y15" s="713">
        <f>VLOOKUP(X15,Sheet1!$B$2:$C$12,2,TRUE)</f>
        <v>10</v>
      </c>
      <c r="Z15" s="713" t="str">
        <f>VLOOKUP($E15,'[25]Gui chi Quynh'!$C$7:$E$388,3,0)</f>
        <v>B1</v>
      </c>
      <c r="AA15" s="713">
        <f>VLOOKUP(Z15,Sheet1!$B$2:$C$12,2,TRUE)</f>
        <v>6</v>
      </c>
      <c r="AB15" s="713" t="str">
        <f>VLOOKUP($E15,'T5'!$E$9:$AH$337,24,0)</f>
        <v>A2</v>
      </c>
      <c r="AC15" s="713">
        <f>VLOOKUP(AB15,Sheet1!$B$2:$C$12,2,TRUE)</f>
        <v>9</v>
      </c>
      <c r="AD15" s="713"/>
      <c r="AE15" s="713" t="e">
        <f>VLOOKUP(AD15,Sheet1!$B$2:$C$12,2,TRUE)</f>
        <v>#N/A</v>
      </c>
      <c r="AF15" s="599" t="str">
        <f>VLOOKUP($E15,'[26]Tong hop ket qua'!$E$19:$M$219,9,0)</f>
        <v>Tốt</v>
      </c>
      <c r="AG15" s="901">
        <f>(I15+K15+M15+O15+Q15+S15+U15+W15+Y15+AA15+AC15)/11</f>
        <v>9.454545454545455</v>
      </c>
      <c r="AH15" s="901" t="str">
        <f>LEFT((COUNTIF($H15:$AC15,"A*")&amp;"A*")&amp;" + "&amp;(COUNTIF($H15:$AC15,"B*")&amp;"B*")&amp;" + "&amp;(COUNTIF($H15:$AC15,"C*")&amp;"C*")&amp;" +  "&amp;(COUNTIF($H15:$AC15,"D")&amp;"D")&amp; " +  "&amp;(COUNTIF($H15:$AC15,"E")&amp;"E"),10)</f>
        <v>10A* + 1B*</v>
      </c>
      <c r="AI15" s="901">
        <f>COUNTIF($H15:$AB15,"B1")*1+COUNTIF($H15:$AB15,"B2")*1+COUNTIF($H15:$AB15,"C1")*1+COUNTIF($H15:$AB15,"C2")*1+COUNTIF($H15:$AB15,"D")*12+COUNTIF($H15:$AB15,"E")*15</f>
        <v>1</v>
      </c>
      <c r="AJ15" s="902"/>
      <c r="AK15" s="713" t="str">
        <f>IF(AND(8&lt;=$AG15,$AI15=0),"Xuất sắc",IF(AND(6&lt;$AG15,$AG15&lt;8),"Tốt",IF(AND(6&lt;$AG15,$AI15&lt;12),"Tốt",IF(AND(5&lt;$AG15,$AG15&lt;6),"Hoàn thành NV",IF(AND(5&lt;$AG15,$AI15&lt;15),"Hoàn thành NV","Không hoàn thành NV")))))</f>
        <v>Tốt</v>
      </c>
      <c r="AL15" s="713" t="str">
        <f>VLOOKUP($E15,'cac dv gui'!$C$111:$AC$119,25,0)</f>
        <v>Tốt</v>
      </c>
      <c r="AM15" s="713" t="str">
        <f>VLOOKUP($E15,'cac dv gui'!$C$111:$AC$119,26,0)</f>
        <v>Tốt</v>
      </c>
      <c r="AN15" s="594" t="s">
        <v>1276</v>
      </c>
      <c r="AO15" s="713"/>
      <c r="AP15" s="594"/>
      <c r="AQ15" s="713" t="str">
        <f>VLOOKUP(E15,' TH ĐG Trình HĐ'!$E$9:$AU$338,40,0)</f>
        <v>Tốt</v>
      </c>
      <c r="AR15" s="713" t="s">
        <v>850</v>
      </c>
      <c r="AS15" s="594"/>
      <c r="AT15" s="905"/>
      <c r="AV15" s="835"/>
      <c r="AW15" s="835"/>
    </row>
    <row r="16" spans="1:49" s="684" customFormat="1" ht="35.1" customHeight="1" x14ac:dyDescent="0.25">
      <c r="A16" s="512" t="s">
        <v>29</v>
      </c>
      <c r="B16" s="512">
        <f>COUNTIF($F$4:F16,F16)</f>
        <v>8</v>
      </c>
      <c r="C16" s="513" t="s">
        <v>985</v>
      </c>
      <c r="D16" s="336" t="s">
        <v>1002</v>
      </c>
      <c r="E16" s="512" t="s">
        <v>1003</v>
      </c>
      <c r="F16" s="592" t="s">
        <v>1732</v>
      </c>
      <c r="G16" s="494" t="s">
        <v>975</v>
      </c>
      <c r="H16" s="494" t="str">
        <f>VLOOKUP(E16,'[16]Gui chi Quynh'!$C$7:$E$387,3,0)</f>
        <v>A3</v>
      </c>
      <c r="I16" s="494">
        <f>VLOOKUP(H16,Sheet1!$B$2:$C$12,2,TRUE)</f>
        <v>8</v>
      </c>
      <c r="J16" s="494" t="str">
        <f>VLOOKUP($E16,'[17]Gui chi Quynh'!$C$7:$E$387,3,0)</f>
        <v>A3</v>
      </c>
      <c r="K16" s="494">
        <f>VLOOKUP(J16,Sheet1!$B$2:$C$12,2,TRUE)</f>
        <v>8</v>
      </c>
      <c r="L16" s="494" t="str">
        <f>VLOOKUP(E16,'[18]Gui chi Quynh'!$C$7:$F$385,3,0)</f>
        <v>A4</v>
      </c>
      <c r="M16" s="494">
        <f>VLOOKUP(L16,Sheet1!$B$2:$C$12,2,TRUE)</f>
        <v>7</v>
      </c>
      <c r="N16" s="494" t="str">
        <f>VLOOKUP(E16,'[19]Gui chi Quynh'!$C$7:$E$391,3,0)</f>
        <v>A3</v>
      </c>
      <c r="O16" s="494">
        <f>VLOOKUP(N16,Sheet1!$B$2:$C$12,2,TRUE)</f>
        <v>8</v>
      </c>
      <c r="P16" s="494" t="str">
        <f>VLOOKUP(E16,'[20]Gui chi Quynh'!$C$7:$E$391,3,0)</f>
        <v>A4</v>
      </c>
      <c r="Q16" s="494">
        <f>VLOOKUP(P16,Sheet1!$B$2:$C$12,2,TRUE)</f>
        <v>7</v>
      </c>
      <c r="R16" s="494" t="str">
        <f>VLOOKUP($E16,'[21]Gui chi Quynh'!$C$7:$E$390,3,0)</f>
        <v>A3</v>
      </c>
      <c r="S16" s="494">
        <f>VLOOKUP(R16,Sheet1!$B$2:$C$12,2,TRUE)</f>
        <v>8</v>
      </c>
      <c r="T16" s="494" t="str">
        <f>VLOOKUP($E16,'[22]Gui chi Quynh'!$C$7:$E$390,3,0)</f>
        <v>A3</v>
      </c>
      <c r="U16" s="494">
        <f>VLOOKUP(T16,Sheet1!$B$2:$C$12,2,TRUE)</f>
        <v>8</v>
      </c>
      <c r="V16" s="494" t="str">
        <f>VLOOKUP($E16,'[23]Gui chi Quynh'!$C$7:$E$389,3,0)</f>
        <v>A3</v>
      </c>
      <c r="W16" s="494">
        <f>VLOOKUP(V16,Sheet1!$B$2:$C$12,2,TRUE)</f>
        <v>8</v>
      </c>
      <c r="X16" s="494" t="str">
        <f>VLOOKUP($E16,'[24]Gui chi Quynh'!$C$7:$E$389,3,0)</f>
        <v>A3</v>
      </c>
      <c r="Y16" s="494">
        <f>VLOOKUP(X16,Sheet1!$B$2:$C$12,2,TRUE)</f>
        <v>8</v>
      </c>
      <c r="Z16" s="494" t="str">
        <f>VLOOKUP($E16,'[25]Gui chi Quynh'!$C$7:$E$388,3,0)</f>
        <v>A3</v>
      </c>
      <c r="AA16" s="494">
        <f>VLOOKUP(Z16,Sheet1!$B$2:$C$12,2,TRUE)</f>
        <v>8</v>
      </c>
      <c r="AB16" s="494" t="str">
        <f>VLOOKUP($E16,'T5'!$E$9:$AH$337,24,0)</f>
        <v>A4</v>
      </c>
      <c r="AC16" s="494">
        <f>VLOOKUP(AB16,Sheet1!$B$2:$C$12,2,TRUE)</f>
        <v>7</v>
      </c>
      <c r="AD16" s="494"/>
      <c r="AE16" s="494" t="e">
        <f>VLOOKUP(AD16,Sheet1!$B$2:$C$12,2,TRUE)</f>
        <v>#N/A</v>
      </c>
      <c r="AF16" s="592" t="str">
        <f>VLOOKUP($E16,'[26]Tong hop ket qua'!$E$19:$M$219,9,0)</f>
        <v>Tốt</v>
      </c>
      <c r="AG16" s="709">
        <f>(I16+K16+M16+O16+Q16+S16+U16+W16+Y16+AA16+AC16)/11</f>
        <v>7.7272727272727275</v>
      </c>
      <c r="AH16" s="709" t="str">
        <f>LEFT((COUNTIF($H16:$AC16,"A*")&amp;"A*")&amp;" + "&amp;(COUNTIF($H16:$AC16,"B*")&amp;"B*")&amp;" + "&amp;(COUNTIF($H16:$AC16,"C*")&amp;"C*")&amp;" +  "&amp;(COUNTIF($H16:$AC16,"D")&amp;"D")&amp; " +  "&amp;(COUNTIF($H16:$AC16,"E")&amp;"E"),4)</f>
        <v>11A*</v>
      </c>
      <c r="AI16" s="709">
        <f>COUNTIF($H16:$AB16,"B1")*1+COUNTIF($H16:$AB16,"B2")*1+COUNTIF($H16:$AB16,"C1")*1+COUNTIF($H16:$AB16,"C2")*1+COUNTIF($H16:$AB16,"D")*12+COUNTIF($H16:$AB16,"E")*15</f>
        <v>0</v>
      </c>
      <c r="AJ16" s="683"/>
      <c r="AK16" s="494" t="str">
        <f>IF(AND(8&lt;=$AG16,$AI16=0),"Xuất sắc",IF(AND(6&lt;$AG16,$AG16&lt;8),"Tốt",IF(AND(6&lt;$AG16,$AI16&lt;12),"Tốt",IF(AND(5&lt;$AG16,$AG16&lt;6),"Hoàn thành NV",IF(AND(5&lt;$AG16,$AI16&lt;15),"Hoàn thành NV","Không hoàn thành NV")))))</f>
        <v>Tốt</v>
      </c>
      <c r="AL16" s="494" t="str">
        <f>VLOOKUP($E16,'cac dv gui'!$C$111:$AC$119,25,0)</f>
        <v>Tốt</v>
      </c>
      <c r="AM16" s="494" t="str">
        <f>VLOOKUP($E16,'cac dv gui'!$C$111:$AC$119,26,0)</f>
        <v>Tốt</v>
      </c>
      <c r="AN16" s="675"/>
      <c r="AO16" s="494"/>
      <c r="AP16" s="675"/>
      <c r="AQ16" s="713" t="str">
        <f>VLOOKUP(E16,' TH ĐG Trình HĐ'!$E$9:$AU$338,40,0)</f>
        <v>Tốt</v>
      </c>
      <c r="AR16" s="713" t="s">
        <v>850</v>
      </c>
      <c r="AS16" s="675"/>
      <c r="AT16" s="494"/>
      <c r="AV16" s="835"/>
      <c r="AW16" s="835"/>
    </row>
    <row r="17" spans="1:49" s="684" customFormat="1" ht="35.1" customHeight="1" x14ac:dyDescent="0.25">
      <c r="A17" s="512" t="s">
        <v>31</v>
      </c>
      <c r="B17" s="512">
        <f>COUNTIF($F$4:F17,F17)</f>
        <v>1</v>
      </c>
      <c r="C17" s="513" t="s">
        <v>984</v>
      </c>
      <c r="D17" s="552" t="s">
        <v>85</v>
      </c>
      <c r="E17" s="520" t="s">
        <v>471</v>
      </c>
      <c r="F17" s="494" t="s">
        <v>364</v>
      </c>
      <c r="G17" s="713" t="s">
        <v>974</v>
      </c>
      <c r="H17" s="713" t="str">
        <f>VLOOKUP(E17,'[16]Gui chi Quynh'!$C$7:$E$387,3,0)</f>
        <v>A1</v>
      </c>
      <c r="I17" s="713">
        <f>VLOOKUP(H17,Sheet1!$B$2:$C$12,2,TRUE)</f>
        <v>10</v>
      </c>
      <c r="J17" s="713" t="str">
        <f>VLOOKUP($E17,'[17]Gui chi Quynh'!$C$7:$E$387,3,0)</f>
        <v>A1</v>
      </c>
      <c r="K17" s="713">
        <f>VLOOKUP(J17,Sheet1!$B$2:$C$12,2,TRUE)</f>
        <v>10</v>
      </c>
      <c r="L17" s="713" t="str">
        <f>VLOOKUP(E17,'[18]Gui chi Quynh'!$C$7:$F$385,3,0)</f>
        <v>A1</v>
      </c>
      <c r="M17" s="713">
        <f>VLOOKUP(L17,Sheet1!$B$2:$C$12,2,TRUE)</f>
        <v>10</v>
      </c>
      <c r="N17" s="713" t="str">
        <f>VLOOKUP(E17,'[19]Gui chi Quynh'!$C$7:$E$391,3,0)</f>
        <v>A1</v>
      </c>
      <c r="O17" s="713">
        <f>VLOOKUP(N17,Sheet1!$B$2:$C$12,2,TRUE)</f>
        <v>10</v>
      </c>
      <c r="P17" s="713" t="str">
        <f>VLOOKUP(E17,'[20]Gui chi Quynh'!$C$7:$E$391,3,0)</f>
        <v>A1</v>
      </c>
      <c r="Q17" s="713">
        <f>VLOOKUP(P17,Sheet1!$B$2:$C$12,2,TRUE)</f>
        <v>10</v>
      </c>
      <c r="R17" s="713" t="str">
        <f>VLOOKUP($E17,'[21]Gui chi Quynh'!$C$7:$E$390,3,0)</f>
        <v>A1</v>
      </c>
      <c r="S17" s="713">
        <f>VLOOKUP(R17,Sheet1!$B$2:$C$12,2,TRUE)</f>
        <v>10</v>
      </c>
      <c r="T17" s="713" t="str">
        <f>VLOOKUP($E17,'[22]Gui chi Quynh'!$C$7:$E$390,3,0)</f>
        <v>A1</v>
      </c>
      <c r="U17" s="713">
        <f>VLOOKUP(T17,Sheet1!$B$2:$C$12,2,TRUE)</f>
        <v>10</v>
      </c>
      <c r="V17" s="713" t="str">
        <f>VLOOKUP($E17,'[23]Gui chi Quynh'!$C$7:$E$389,3,0)</f>
        <v>A3</v>
      </c>
      <c r="W17" s="713">
        <f>VLOOKUP(V17,Sheet1!$B$2:$C$12,2,TRUE)</f>
        <v>8</v>
      </c>
      <c r="X17" s="713" t="str">
        <f>VLOOKUP($E17,'[24]Gui chi Quynh'!$C$7:$E$389,3,0)</f>
        <v>A1</v>
      </c>
      <c r="Y17" s="713">
        <f>VLOOKUP(X17,Sheet1!$B$2:$C$12,2,TRUE)</f>
        <v>10</v>
      </c>
      <c r="Z17" s="713" t="str">
        <f>VLOOKUP($E17,'[25]Gui chi Quynh'!$C$7:$E$388,3,0)</f>
        <v>A1</v>
      </c>
      <c r="AA17" s="713">
        <f>VLOOKUP(Z17,Sheet1!$B$2:$C$12,2,TRUE)</f>
        <v>10</v>
      </c>
      <c r="AB17" s="713" t="str">
        <f>VLOOKUP($E17,'T5'!$E$9:$AH$337,24,0)</f>
        <v>A2</v>
      </c>
      <c r="AC17" s="713">
        <f>VLOOKUP(AB17,Sheet1!$B$2:$C$12,2,TRUE)</f>
        <v>9</v>
      </c>
      <c r="AD17" s="713"/>
      <c r="AE17" s="713" t="e">
        <f>VLOOKUP(AD17,Sheet1!$B$2:$C$12,2,TRUE)</f>
        <v>#N/A</v>
      </c>
      <c r="AF17" s="599"/>
      <c r="AG17" s="901">
        <f t="shared" ref="AG17:AG22" si="5">ROUND(AVERAGE($H17:$AC17),1)</f>
        <v>9.6999999999999993</v>
      </c>
      <c r="AH17" s="901" t="str">
        <f t="shared" si="1"/>
        <v>11A*</v>
      </c>
      <c r="AI17" s="901">
        <f t="shared" si="2"/>
        <v>0</v>
      </c>
      <c r="AJ17" s="902"/>
      <c r="AK17" s="713" t="str">
        <f t="shared" si="3"/>
        <v>Xuất sắc</v>
      </c>
      <c r="AL17" s="713" t="str">
        <f>VLOOKUP($E17,'cac dv gui'!$C$81:$AC$88,25,0)</f>
        <v>Tốt</v>
      </c>
      <c r="AM17" s="713" t="str">
        <f>VLOOKUP($E17,'cac dv gui'!$C$81:$AC$88,26,0)</f>
        <v>Xuất sắc</v>
      </c>
      <c r="AN17" s="594"/>
      <c r="AO17" s="713" t="s">
        <v>1130</v>
      </c>
      <c r="AP17" s="594"/>
      <c r="AQ17" s="713" t="str">
        <f>VLOOKUP(E17,' TH ĐG Trình HĐ'!$E$9:$AU$338,40,0)</f>
        <v>Xuất sắc</v>
      </c>
      <c r="AR17" s="713" t="s">
        <v>849</v>
      </c>
      <c r="AS17" s="594"/>
      <c r="AT17" s="905"/>
      <c r="AV17" s="835"/>
      <c r="AW17" s="835"/>
    </row>
    <row r="18" spans="1:49" s="684" customFormat="1" ht="35.1" customHeight="1" x14ac:dyDescent="0.25">
      <c r="A18" s="512" t="s">
        <v>33</v>
      </c>
      <c r="B18" s="512">
        <f>COUNTIF($F$4:F18,F18)</f>
        <v>9</v>
      </c>
      <c r="C18" s="513" t="s">
        <v>984</v>
      </c>
      <c r="D18" s="336" t="s">
        <v>50</v>
      </c>
      <c r="E18" s="599" t="s">
        <v>434</v>
      </c>
      <c r="F18" s="592" t="s">
        <v>1732</v>
      </c>
      <c r="G18" s="713" t="s">
        <v>974</v>
      </c>
      <c r="H18" s="713" t="str">
        <f>VLOOKUP(E18,'[16]Gui chi Quynh'!$C$7:$E$387,3,0)</f>
        <v>A2</v>
      </c>
      <c r="I18" s="713">
        <f>VLOOKUP(H18,Sheet1!$B$2:$C$12,2,TRUE)</f>
        <v>9</v>
      </c>
      <c r="J18" s="713" t="str">
        <f>VLOOKUP($E18,'[17]Gui chi Quynh'!$C$7:$E$387,3,0)</f>
        <v>A2</v>
      </c>
      <c r="K18" s="713">
        <f>VLOOKUP(J18,Sheet1!$B$2:$C$12,2,TRUE)</f>
        <v>9</v>
      </c>
      <c r="L18" s="713" t="str">
        <f>VLOOKUP(E18,'[18]Gui chi Quynh'!$C$7:$F$385,3,0)</f>
        <v>A2</v>
      </c>
      <c r="M18" s="713">
        <f>VLOOKUP(L18,Sheet1!$B$2:$C$12,2,TRUE)</f>
        <v>9</v>
      </c>
      <c r="N18" s="713" t="str">
        <f>VLOOKUP(E18,'[19]Gui chi Quynh'!$C$7:$E$391,3,0)</f>
        <v>A2</v>
      </c>
      <c r="O18" s="713">
        <f>VLOOKUP(N18,Sheet1!$B$2:$C$12,2,TRUE)</f>
        <v>9</v>
      </c>
      <c r="P18" s="713" t="str">
        <f>VLOOKUP(E18,'[20]Gui chi Quynh'!$C$7:$E$391,3,0)</f>
        <v>A2</v>
      </c>
      <c r="Q18" s="713">
        <f>VLOOKUP(P18,Sheet1!$B$2:$C$12,2,TRUE)</f>
        <v>9</v>
      </c>
      <c r="R18" s="713" t="str">
        <f>VLOOKUP($E18,'[21]Gui chi Quynh'!$C$7:$E$390,3,0)</f>
        <v>A2</v>
      </c>
      <c r="S18" s="713">
        <f>VLOOKUP(R18,Sheet1!$B$2:$C$12,2,TRUE)</f>
        <v>9</v>
      </c>
      <c r="T18" s="713" t="str">
        <f>VLOOKUP($E18,'[22]Gui chi Quynh'!$C$7:$E$390,3,0)</f>
        <v>A2</v>
      </c>
      <c r="U18" s="713">
        <f>VLOOKUP(T18,Sheet1!$B$2:$C$12,2,TRUE)</f>
        <v>9</v>
      </c>
      <c r="V18" s="713" t="str">
        <f>VLOOKUP($E18,'[23]Gui chi Quynh'!$C$7:$E$389,3,0)</f>
        <v>A2</v>
      </c>
      <c r="W18" s="713">
        <f>VLOOKUP(V18,Sheet1!$B$2:$C$12,2,TRUE)</f>
        <v>9</v>
      </c>
      <c r="X18" s="713" t="str">
        <f>VLOOKUP($E18,'[24]Gui chi Quynh'!$C$7:$E$389,3,0)</f>
        <v>A2</v>
      </c>
      <c r="Y18" s="713">
        <f>VLOOKUP(X18,Sheet1!$B$2:$C$12,2,TRUE)</f>
        <v>9</v>
      </c>
      <c r="Z18" s="713" t="str">
        <f>VLOOKUP($E18,'[25]Gui chi Quynh'!$C$7:$E$388,3,0)</f>
        <v>A2</v>
      </c>
      <c r="AA18" s="713">
        <f>VLOOKUP(Z18,Sheet1!$B$2:$C$12,2,TRUE)</f>
        <v>9</v>
      </c>
      <c r="AB18" s="713" t="str">
        <f>VLOOKUP($E18,'T5'!$E$9:$AH$337,24,0)</f>
        <v>A2</v>
      </c>
      <c r="AC18" s="713">
        <f>VLOOKUP(AB18,Sheet1!$B$2:$C$12,2,TRUE)</f>
        <v>9</v>
      </c>
      <c r="AD18" s="713"/>
      <c r="AE18" s="713" t="e">
        <f>VLOOKUP(AD18,Sheet1!$B$2:$C$12,2,TRUE)</f>
        <v>#N/A</v>
      </c>
      <c r="AF18" s="599" t="str">
        <f>VLOOKUP($E18,'[26]Tong hop ket qua'!$E$19:$M$219,9,0)</f>
        <v>Tốt</v>
      </c>
      <c r="AG18" s="901">
        <f t="shared" si="5"/>
        <v>9</v>
      </c>
      <c r="AH18" s="901" t="str">
        <f t="shared" si="1"/>
        <v>11A*</v>
      </c>
      <c r="AI18" s="901">
        <f t="shared" si="2"/>
        <v>0</v>
      </c>
      <c r="AJ18" s="902"/>
      <c r="AK18" s="713" t="str">
        <f t="shared" si="3"/>
        <v>Xuất sắc</v>
      </c>
      <c r="AL18" s="713" t="str">
        <f>VLOOKUP($E18,'cac dv gui'!$C$81:$AC$88,25,0)</f>
        <v>Xuất sắc</v>
      </c>
      <c r="AM18" s="713" t="str">
        <f>VLOOKUP($E18,'cac dv gui'!$C$81:$AC$88,26,0)</f>
        <v>Xuất sắc</v>
      </c>
      <c r="AN18" s="594"/>
      <c r="AO18" s="713" t="s">
        <v>1130</v>
      </c>
      <c r="AP18" s="594"/>
      <c r="AQ18" s="713" t="str">
        <f>VLOOKUP(E18,' TH ĐG Trình HĐ'!$E$9:$AU$338,40,0)</f>
        <v>Xuất sắc</v>
      </c>
      <c r="AR18" s="713" t="s">
        <v>849</v>
      </c>
      <c r="AS18" s="594"/>
      <c r="AT18" s="905"/>
      <c r="AV18" s="835"/>
      <c r="AW18" s="835"/>
    </row>
    <row r="19" spans="1:49" s="684" customFormat="1" ht="35.1" customHeight="1" x14ac:dyDescent="0.25">
      <c r="A19" s="512" t="s">
        <v>35</v>
      </c>
      <c r="B19" s="512">
        <f>COUNTIF($F$4:F19,F19)</f>
        <v>10</v>
      </c>
      <c r="C19" s="513" t="s">
        <v>984</v>
      </c>
      <c r="D19" s="337" t="s">
        <v>864</v>
      </c>
      <c r="E19" s="520" t="s">
        <v>544</v>
      </c>
      <c r="F19" s="592" t="s">
        <v>1732</v>
      </c>
      <c r="G19" s="713" t="s">
        <v>974</v>
      </c>
      <c r="H19" s="713" t="str">
        <f>VLOOKUP(E19,'[16]Gui chi Quynh'!$C$7:$E$387,3,0)</f>
        <v>A2</v>
      </c>
      <c r="I19" s="713">
        <f>VLOOKUP(H19,Sheet1!$B$2:$C$12,2,TRUE)</f>
        <v>9</v>
      </c>
      <c r="J19" s="713" t="str">
        <f>VLOOKUP($E19,'[17]Gui chi Quynh'!$C$7:$E$387,3,0)</f>
        <v>A2</v>
      </c>
      <c r="K19" s="713">
        <f>VLOOKUP(J19,Sheet1!$B$2:$C$12,2,TRUE)</f>
        <v>9</v>
      </c>
      <c r="L19" s="713" t="str">
        <f>VLOOKUP(E19,'[18]Gui chi Quynh'!$C$7:$F$385,3,0)</f>
        <v>A2</v>
      </c>
      <c r="M19" s="713">
        <f>VLOOKUP(L19,Sheet1!$B$2:$C$12,2,TRUE)</f>
        <v>9</v>
      </c>
      <c r="N19" s="713" t="str">
        <f>VLOOKUP(E19,'[19]Gui chi Quynh'!$C$7:$E$391,3,0)</f>
        <v>A2</v>
      </c>
      <c r="O19" s="713">
        <f>VLOOKUP(N19,Sheet1!$B$2:$C$12,2,TRUE)</f>
        <v>9</v>
      </c>
      <c r="P19" s="713" t="str">
        <f>VLOOKUP(E19,'[20]Gui chi Quynh'!$C$7:$E$391,3,0)</f>
        <v>A1</v>
      </c>
      <c r="Q19" s="713">
        <f>VLOOKUP(P19,Sheet1!$B$2:$C$12,2,TRUE)</f>
        <v>10</v>
      </c>
      <c r="R19" s="713" t="str">
        <f>VLOOKUP($E19,'[21]Gui chi Quynh'!$C$7:$E$390,3,0)</f>
        <v>A1</v>
      </c>
      <c r="S19" s="713">
        <f>VLOOKUP(R19,Sheet1!$B$2:$C$12,2,TRUE)</f>
        <v>10</v>
      </c>
      <c r="T19" s="713" t="str">
        <f>VLOOKUP($E19,'[22]Gui chi Quynh'!$C$7:$E$390,3,0)</f>
        <v>A3</v>
      </c>
      <c r="U19" s="713">
        <f>VLOOKUP(T19,Sheet1!$B$2:$C$12,2,TRUE)</f>
        <v>8</v>
      </c>
      <c r="V19" s="713" t="str">
        <f>VLOOKUP($E19,'[23]Gui chi Quynh'!$C$7:$E$389,3,0)</f>
        <v>A3</v>
      </c>
      <c r="W19" s="713">
        <f>VLOOKUP(V19,Sheet1!$B$2:$C$12,2,TRUE)</f>
        <v>8</v>
      </c>
      <c r="X19" s="713" t="str">
        <f>VLOOKUP($E19,'[24]Gui chi Quynh'!$C$7:$E$389,3,0)</f>
        <v>A2</v>
      </c>
      <c r="Y19" s="713">
        <f>VLOOKUP(X19,Sheet1!$B$2:$C$12,2,TRUE)</f>
        <v>9</v>
      </c>
      <c r="Z19" s="713" t="str">
        <f>VLOOKUP($E19,'[25]Gui chi Quynh'!$C$7:$E$388,3,0)</f>
        <v>A2</v>
      </c>
      <c r="AA19" s="713">
        <f>VLOOKUP(Z19,Sheet1!$B$2:$C$12,2,TRUE)</f>
        <v>9</v>
      </c>
      <c r="AB19" s="713" t="str">
        <f>VLOOKUP($E19,'T5'!$E$9:$AH$337,24,0)</f>
        <v>A2</v>
      </c>
      <c r="AC19" s="713">
        <f>VLOOKUP(AB19,Sheet1!$B$2:$C$12,2,TRUE)</f>
        <v>9</v>
      </c>
      <c r="AD19" s="713"/>
      <c r="AE19" s="713" t="e">
        <f>VLOOKUP(AD19,Sheet1!$B$2:$C$12,2,TRUE)</f>
        <v>#N/A</v>
      </c>
      <c r="AF19" s="599" t="str">
        <f>VLOOKUP($E19,'[26]Tong hop ket qua'!$E$19:$M$219,9,0)</f>
        <v>Tốt</v>
      </c>
      <c r="AG19" s="901">
        <f t="shared" si="5"/>
        <v>9</v>
      </c>
      <c r="AH19" s="901" t="str">
        <f t="shared" si="1"/>
        <v>11A*</v>
      </c>
      <c r="AI19" s="901">
        <f t="shared" si="2"/>
        <v>0</v>
      </c>
      <c r="AJ19" s="902"/>
      <c r="AK19" s="713" t="str">
        <f t="shared" si="3"/>
        <v>Xuất sắc</v>
      </c>
      <c r="AL19" s="713" t="str">
        <f>VLOOKUP($E19,'cac dv gui'!$C$81:$AC$88,25,0)</f>
        <v>Tốt</v>
      </c>
      <c r="AM19" s="713" t="str">
        <f>VLOOKUP($E19,'cac dv gui'!$C$81:$AC$88,26,0)</f>
        <v>Xuất sắc</v>
      </c>
      <c r="AN19" s="594"/>
      <c r="AO19" s="713"/>
      <c r="AP19" s="594"/>
      <c r="AQ19" s="713" t="str">
        <f>VLOOKUP(E19,' TH ĐG Trình HĐ'!$E$9:$AU$338,40,0)</f>
        <v>Xuất sắc</v>
      </c>
      <c r="AR19" s="713" t="s">
        <v>849</v>
      </c>
      <c r="AS19" s="594"/>
      <c r="AT19" s="905"/>
      <c r="AV19" s="835"/>
      <c r="AW19" s="835"/>
    </row>
    <row r="20" spans="1:49" s="684" customFormat="1" ht="35.1" customHeight="1" x14ac:dyDescent="0.25">
      <c r="A20" s="512" t="s">
        <v>37</v>
      </c>
      <c r="B20" s="512">
        <f>COUNTIF($F$4:F20,F20)</f>
        <v>11</v>
      </c>
      <c r="C20" s="513" t="s">
        <v>984</v>
      </c>
      <c r="D20" s="336" t="s">
        <v>88</v>
      </c>
      <c r="E20" s="512" t="s">
        <v>474</v>
      </c>
      <c r="F20" s="592" t="s">
        <v>1732</v>
      </c>
      <c r="G20" s="713" t="s">
        <v>974</v>
      </c>
      <c r="H20" s="713" t="str">
        <f>VLOOKUP(E20,'[16]Gui chi Quynh'!$C$7:$E$387,3,0)</f>
        <v>A3</v>
      </c>
      <c r="I20" s="713">
        <f>VLOOKUP(H20,Sheet1!$B$2:$C$12,2,TRUE)</f>
        <v>8</v>
      </c>
      <c r="J20" s="713" t="str">
        <f>VLOOKUP($E20,'[17]Gui chi Quynh'!$C$7:$E$387,3,0)</f>
        <v>A4</v>
      </c>
      <c r="K20" s="713">
        <f>VLOOKUP(J20,Sheet1!$B$2:$C$12,2,TRUE)</f>
        <v>7</v>
      </c>
      <c r="L20" s="713" t="str">
        <f>VLOOKUP(E20,'[18]Gui chi Quynh'!$C$7:$F$385,3,0)</f>
        <v>A2</v>
      </c>
      <c r="M20" s="713">
        <f>VLOOKUP(L20,Sheet1!$B$2:$C$12,2,TRUE)</f>
        <v>9</v>
      </c>
      <c r="N20" s="713" t="str">
        <f>VLOOKUP(E20,'[19]Gui chi Quynh'!$C$7:$E$391,3,0)</f>
        <v>A3</v>
      </c>
      <c r="O20" s="713">
        <f>VLOOKUP(N20,Sheet1!$B$2:$C$12,2,TRUE)</f>
        <v>8</v>
      </c>
      <c r="P20" s="713" t="str">
        <f>VLOOKUP(E20,'[20]Gui chi Quynh'!$C$7:$E$391,3,0)</f>
        <v>A3</v>
      </c>
      <c r="Q20" s="713">
        <f>VLOOKUP(P20,Sheet1!$B$2:$C$12,2,TRUE)</f>
        <v>8</v>
      </c>
      <c r="R20" s="713" t="str">
        <f>VLOOKUP($E20,'[21]Gui chi Quynh'!$C$7:$E$390,3,0)</f>
        <v>A3</v>
      </c>
      <c r="S20" s="713">
        <f>VLOOKUP(R20,Sheet1!$B$2:$C$12,2,TRUE)</f>
        <v>8</v>
      </c>
      <c r="T20" s="713" t="str">
        <f>VLOOKUP($E20,'[22]Gui chi Quynh'!$C$7:$E$390,3,0)</f>
        <v>A3</v>
      </c>
      <c r="U20" s="713">
        <f>VLOOKUP(T20,Sheet1!$B$2:$C$12,2,TRUE)</f>
        <v>8</v>
      </c>
      <c r="V20" s="713" t="str">
        <f>VLOOKUP($E20,'[23]Gui chi Quynh'!$C$7:$E$389,3,0)</f>
        <v>A3</v>
      </c>
      <c r="W20" s="713">
        <f>VLOOKUP(V20,Sheet1!$B$2:$C$12,2,TRUE)</f>
        <v>8</v>
      </c>
      <c r="X20" s="713" t="str">
        <f>VLOOKUP($E20,'[24]Gui chi Quynh'!$C$7:$E$389,3,0)</f>
        <v>A3</v>
      </c>
      <c r="Y20" s="713">
        <f>VLOOKUP(X20,Sheet1!$B$2:$C$12,2,TRUE)</f>
        <v>8</v>
      </c>
      <c r="Z20" s="713" t="str">
        <f>VLOOKUP($E20,'[25]Gui chi Quynh'!$C$7:$E$388,3,0)</f>
        <v>A3</v>
      </c>
      <c r="AA20" s="713">
        <f>VLOOKUP(Z20,Sheet1!$B$2:$C$12,2,TRUE)</f>
        <v>8</v>
      </c>
      <c r="AB20" s="713" t="str">
        <f>VLOOKUP($E20,'T5'!$E$9:$AH$337,24,0)</f>
        <v>A3</v>
      </c>
      <c r="AC20" s="713">
        <f>VLOOKUP(AB20,Sheet1!$B$2:$C$12,2,TRUE)</f>
        <v>8</v>
      </c>
      <c r="AD20" s="713"/>
      <c r="AE20" s="713" t="e">
        <f>VLOOKUP(AD20,Sheet1!$B$2:$C$12,2,TRUE)</f>
        <v>#N/A</v>
      </c>
      <c r="AF20" s="599" t="str">
        <f>VLOOKUP($E20,'[26]Tong hop ket qua'!$E$19:$M$219,9,0)</f>
        <v>Khá</v>
      </c>
      <c r="AG20" s="901">
        <f t="shared" si="5"/>
        <v>8</v>
      </c>
      <c r="AH20" s="901" t="str">
        <f t="shared" si="1"/>
        <v>11A*</v>
      </c>
      <c r="AI20" s="901">
        <f t="shared" si="2"/>
        <v>0</v>
      </c>
      <c r="AJ20" s="902"/>
      <c r="AK20" s="713" t="str">
        <f t="shared" si="3"/>
        <v>Xuất sắc</v>
      </c>
      <c r="AL20" s="713" t="str">
        <f>VLOOKUP($E20,'cac dv gui'!$C$81:$AC$88,25,0)</f>
        <v>Tốt</v>
      </c>
      <c r="AM20" s="713" t="str">
        <f>VLOOKUP($E20,'cac dv gui'!$C$81:$AC$88,26,0)</f>
        <v>Xuất sắc</v>
      </c>
      <c r="AN20" s="594"/>
      <c r="AO20" s="713"/>
      <c r="AP20" s="594"/>
      <c r="AQ20" s="713" t="str">
        <f>VLOOKUP(E20,' TH ĐG Trình HĐ'!$E$9:$AU$338,40,0)</f>
        <v>Xuất sắc</v>
      </c>
      <c r="AR20" s="713" t="s">
        <v>849</v>
      </c>
      <c r="AS20" s="594"/>
      <c r="AT20" s="905"/>
      <c r="AV20" s="835"/>
      <c r="AW20" s="835"/>
    </row>
    <row r="21" spans="1:49" s="684" customFormat="1" ht="35.1" customHeight="1" x14ac:dyDescent="0.25">
      <c r="A21" s="512" t="s">
        <v>38</v>
      </c>
      <c r="B21" s="512">
        <f>COUNTIF($F$4:F21,F21)</f>
        <v>12</v>
      </c>
      <c r="C21" s="513" t="s">
        <v>984</v>
      </c>
      <c r="D21" s="336" t="s">
        <v>4</v>
      </c>
      <c r="E21" s="512" t="s">
        <v>475</v>
      </c>
      <c r="F21" s="592" t="s">
        <v>1732</v>
      </c>
      <c r="G21" s="713" t="s">
        <v>974</v>
      </c>
      <c r="H21" s="713" t="str">
        <f>VLOOKUP(E21,'[16]Gui chi Quynh'!$C$7:$E$387,3,0)</f>
        <v>A1</v>
      </c>
      <c r="I21" s="713">
        <f>VLOOKUP(H21,Sheet1!$B$2:$C$12,2,TRUE)</f>
        <v>10</v>
      </c>
      <c r="J21" s="713" t="str">
        <f>VLOOKUP($E21,'[17]Gui chi Quynh'!$C$7:$E$387,3,0)</f>
        <v>A1</v>
      </c>
      <c r="K21" s="713">
        <f>VLOOKUP(J21,Sheet1!$B$2:$C$12,2,TRUE)</f>
        <v>10</v>
      </c>
      <c r="L21" s="713" t="str">
        <f>VLOOKUP(E21,'[18]Gui chi Quynh'!$C$7:$F$385,3,0)</f>
        <v>A1</v>
      </c>
      <c r="M21" s="713">
        <f>VLOOKUP(L21,Sheet1!$B$2:$C$12,2,TRUE)</f>
        <v>10</v>
      </c>
      <c r="N21" s="713" t="str">
        <f>VLOOKUP(E21,'[19]Gui chi Quynh'!$C$7:$E$391,3,0)</f>
        <v>A2</v>
      </c>
      <c r="O21" s="713">
        <f>VLOOKUP(N21,Sheet1!$B$2:$C$12,2,TRUE)</f>
        <v>9</v>
      </c>
      <c r="P21" s="713" t="str">
        <f>VLOOKUP(E21,'[20]Gui chi Quynh'!$C$7:$E$391,3,0)</f>
        <v>A1</v>
      </c>
      <c r="Q21" s="713">
        <f>VLOOKUP(P21,Sheet1!$B$2:$C$12,2,TRUE)</f>
        <v>10</v>
      </c>
      <c r="R21" s="713" t="str">
        <f>VLOOKUP($E21,'[21]Gui chi Quynh'!$C$7:$E$390,3,0)</f>
        <v>A2</v>
      </c>
      <c r="S21" s="713">
        <f>VLOOKUP(R21,Sheet1!$B$2:$C$12,2,TRUE)</f>
        <v>9</v>
      </c>
      <c r="T21" s="713" t="str">
        <f>VLOOKUP($E21,'[22]Gui chi Quynh'!$C$7:$E$390,3,0)</f>
        <v>A2</v>
      </c>
      <c r="U21" s="713">
        <f>VLOOKUP(T21,Sheet1!$B$2:$C$12,2,TRUE)</f>
        <v>9</v>
      </c>
      <c r="V21" s="713" t="str">
        <f>VLOOKUP($E21,'[23]Gui chi Quynh'!$C$7:$E$389,3,0)</f>
        <v>A1</v>
      </c>
      <c r="W21" s="713">
        <f>VLOOKUP(V21,Sheet1!$B$2:$C$12,2,TRUE)</f>
        <v>10</v>
      </c>
      <c r="X21" s="713" t="str">
        <f>VLOOKUP($E21,'[24]Gui chi Quynh'!$C$7:$E$389,3,0)</f>
        <v>A2</v>
      </c>
      <c r="Y21" s="713">
        <f>VLOOKUP(X21,Sheet1!$B$2:$C$12,2,TRUE)</f>
        <v>9</v>
      </c>
      <c r="Z21" s="713" t="str">
        <f>VLOOKUP($E21,'[25]Gui chi Quynh'!$C$7:$E$388,3,0)</f>
        <v>A2</v>
      </c>
      <c r="AA21" s="713">
        <f>VLOOKUP(Z21,Sheet1!$B$2:$C$12,2,TRUE)</f>
        <v>9</v>
      </c>
      <c r="AB21" s="713" t="str">
        <f>VLOOKUP($E21,'T5'!$E$9:$AH$337,24,0)</f>
        <v>A2</v>
      </c>
      <c r="AC21" s="713">
        <f>VLOOKUP(AB21,Sheet1!$B$2:$C$12,2,TRUE)</f>
        <v>9</v>
      </c>
      <c r="AD21" s="713"/>
      <c r="AE21" s="713" t="e">
        <f>VLOOKUP(AD21,Sheet1!$B$2:$C$12,2,TRUE)</f>
        <v>#N/A</v>
      </c>
      <c r="AF21" s="599" t="str">
        <f>VLOOKUP($E21,'[26]Tong hop ket qua'!$E$19:$M$219,9,0)</f>
        <v>Khá</v>
      </c>
      <c r="AG21" s="901">
        <f t="shared" si="5"/>
        <v>9.5</v>
      </c>
      <c r="AH21" s="901" t="str">
        <f t="shared" si="1"/>
        <v>11A*</v>
      </c>
      <c r="AI21" s="901">
        <f t="shared" si="2"/>
        <v>0</v>
      </c>
      <c r="AJ21" s="902"/>
      <c r="AK21" s="713" t="str">
        <f t="shared" si="3"/>
        <v>Xuất sắc</v>
      </c>
      <c r="AL21" s="713" t="str">
        <f>VLOOKUP($E21,'cac dv gui'!$C$81:$AC$88,25,0)</f>
        <v>Tốt</v>
      </c>
      <c r="AM21" s="713" t="str">
        <f>VLOOKUP($E21,'cac dv gui'!$C$81:$AC$88,26,0)</f>
        <v>Xuất sắc</v>
      </c>
      <c r="AN21" s="594"/>
      <c r="AO21" s="713"/>
      <c r="AP21" s="594"/>
      <c r="AQ21" s="713" t="str">
        <f>VLOOKUP(E21,' TH ĐG Trình HĐ'!$E$9:$AU$338,40,0)</f>
        <v>Xuất sắc</v>
      </c>
      <c r="AR21" s="713" t="s">
        <v>849</v>
      </c>
      <c r="AS21" s="594"/>
      <c r="AT21" s="905"/>
      <c r="AV21" s="835"/>
      <c r="AW21" s="835"/>
    </row>
    <row r="22" spans="1:49" s="684" customFormat="1" ht="35.1" customHeight="1" x14ac:dyDescent="0.25">
      <c r="A22" s="512" t="s">
        <v>40</v>
      </c>
      <c r="B22" s="512">
        <f>COUNTIF($F$4:F22,F22)</f>
        <v>13</v>
      </c>
      <c r="C22" s="513" t="s">
        <v>984</v>
      </c>
      <c r="D22" s="336" t="s">
        <v>254</v>
      </c>
      <c r="E22" s="512" t="s">
        <v>476</v>
      </c>
      <c r="F22" s="592" t="s">
        <v>1732</v>
      </c>
      <c r="G22" s="713" t="s">
        <v>974</v>
      </c>
      <c r="H22" s="713" t="str">
        <f>VLOOKUP(E22,'[16]Gui chi Quynh'!$C$7:$E$387,3,0)</f>
        <v>A1</v>
      </c>
      <c r="I22" s="713">
        <f>VLOOKUP(H22,Sheet1!$B$2:$C$12,2,TRUE)</f>
        <v>10</v>
      </c>
      <c r="J22" s="713" t="str">
        <f>VLOOKUP($E22,'[17]Gui chi Quynh'!$C$7:$E$387,3,0)</f>
        <v>A1</v>
      </c>
      <c r="K22" s="713">
        <f>VLOOKUP(J22,Sheet1!$B$2:$C$12,2,TRUE)</f>
        <v>10</v>
      </c>
      <c r="L22" s="713" t="str">
        <f>VLOOKUP(E22,'[18]Gui chi Quynh'!$C$7:$F$385,3,0)</f>
        <v>A2</v>
      </c>
      <c r="M22" s="713">
        <f>VLOOKUP(L22,Sheet1!$B$2:$C$12,2,TRUE)</f>
        <v>9</v>
      </c>
      <c r="N22" s="713" t="str">
        <f>VLOOKUP(E22,'[19]Gui chi Quynh'!$C$7:$E$391,3,0)</f>
        <v>A1</v>
      </c>
      <c r="O22" s="713">
        <f>VLOOKUP(N22,Sheet1!$B$2:$C$12,2,TRUE)</f>
        <v>10</v>
      </c>
      <c r="P22" s="713" t="str">
        <f>VLOOKUP(E22,'[20]Gui chi Quynh'!$C$7:$E$391,3,0)</f>
        <v>A2</v>
      </c>
      <c r="Q22" s="713">
        <f>VLOOKUP(P22,Sheet1!$B$2:$C$12,2,TRUE)</f>
        <v>9</v>
      </c>
      <c r="R22" s="713" t="str">
        <f>VLOOKUP($E22,'[21]Gui chi Quynh'!$C$7:$E$390,3,0)</f>
        <v>A1</v>
      </c>
      <c r="S22" s="713">
        <f>VLOOKUP(R22,Sheet1!$B$2:$C$12,2,TRUE)</f>
        <v>10</v>
      </c>
      <c r="T22" s="713" t="str">
        <f>VLOOKUP($E22,'[22]Gui chi Quynh'!$C$7:$E$390,3,0)</f>
        <v>A1</v>
      </c>
      <c r="U22" s="713">
        <f>VLOOKUP(T22,Sheet1!$B$2:$C$12,2,TRUE)</f>
        <v>10</v>
      </c>
      <c r="V22" s="713" t="str">
        <f>VLOOKUP($E22,'[23]Gui chi Quynh'!$C$7:$E$389,3,0)</f>
        <v>A2</v>
      </c>
      <c r="W22" s="713">
        <f>VLOOKUP(V22,Sheet1!$B$2:$C$12,2,TRUE)</f>
        <v>9</v>
      </c>
      <c r="X22" s="713" t="str">
        <f>VLOOKUP($E22,'[24]Gui chi Quynh'!$C$7:$E$389,3,0)</f>
        <v>A1</v>
      </c>
      <c r="Y22" s="713">
        <f>VLOOKUP(X22,Sheet1!$B$2:$C$12,2,TRUE)</f>
        <v>10</v>
      </c>
      <c r="Z22" s="713" t="str">
        <f>VLOOKUP($E22,'[25]Gui chi Quynh'!$C$7:$E$388,3,0)</f>
        <v>A2</v>
      </c>
      <c r="AA22" s="713">
        <f>VLOOKUP(Z22,Sheet1!$B$2:$C$12,2,TRUE)</f>
        <v>9</v>
      </c>
      <c r="AB22" s="713" t="str">
        <f>VLOOKUP($E22,'T5'!$E$9:$AH$337,24,0)</f>
        <v>A2</v>
      </c>
      <c r="AC22" s="713">
        <f>VLOOKUP(AB22,Sheet1!$B$2:$C$12,2,TRUE)</f>
        <v>9</v>
      </c>
      <c r="AD22" s="713"/>
      <c r="AE22" s="713" t="e">
        <f>VLOOKUP(AD22,Sheet1!$B$2:$C$12,2,TRUE)</f>
        <v>#N/A</v>
      </c>
      <c r="AF22" s="599" t="str">
        <f>VLOOKUP($E22,'[26]Tong hop ket qua'!$E$19:$M$219,9,0)</f>
        <v>Tốt</v>
      </c>
      <c r="AG22" s="901">
        <f t="shared" si="5"/>
        <v>9.5</v>
      </c>
      <c r="AH22" s="901" t="str">
        <f t="shared" si="1"/>
        <v>11A*</v>
      </c>
      <c r="AI22" s="901">
        <f t="shared" si="2"/>
        <v>0</v>
      </c>
      <c r="AJ22" s="902"/>
      <c r="AK22" s="713" t="str">
        <f t="shared" si="3"/>
        <v>Xuất sắc</v>
      </c>
      <c r="AL22" s="713" t="str">
        <f>VLOOKUP($E22,'cac dv gui'!$C$81:$AC$88,25,0)</f>
        <v>Tốt</v>
      </c>
      <c r="AM22" s="713" t="str">
        <f>VLOOKUP($E22,'cac dv gui'!$C$81:$AC$88,26,0)</f>
        <v>Xuất sắc</v>
      </c>
      <c r="AN22" s="594"/>
      <c r="AO22" s="713"/>
      <c r="AP22" s="594"/>
      <c r="AQ22" s="713" t="str">
        <f>VLOOKUP(E22,' TH ĐG Trình HĐ'!$E$9:$AU$338,40,0)</f>
        <v>Xuất sắc</v>
      </c>
      <c r="AR22" s="713" t="s">
        <v>849</v>
      </c>
      <c r="AS22" s="594"/>
      <c r="AT22" s="905"/>
      <c r="AV22" s="835"/>
      <c r="AW22" s="835"/>
    </row>
    <row r="23" spans="1:49" s="684" customFormat="1" ht="35.1" customHeight="1" x14ac:dyDescent="0.25">
      <c r="A23" s="512" t="s">
        <v>42</v>
      </c>
      <c r="B23" s="512">
        <f>COUNTIF($F$4:F24,F23)</f>
        <v>15</v>
      </c>
      <c r="C23" s="513" t="s">
        <v>984</v>
      </c>
      <c r="D23" s="337" t="s">
        <v>89</v>
      </c>
      <c r="E23" s="520" t="s">
        <v>477</v>
      </c>
      <c r="F23" s="592" t="s">
        <v>1732</v>
      </c>
      <c r="G23" s="494" t="s">
        <v>975</v>
      </c>
      <c r="H23" s="494" t="str">
        <f>VLOOKUP(E23,'[16]Gui chi Quynh'!$C$7:$E$387,3,0)</f>
        <v>A2</v>
      </c>
      <c r="I23" s="494">
        <f>VLOOKUP(H23,Sheet1!$B$2:$C$12,2,TRUE)</f>
        <v>9</v>
      </c>
      <c r="J23" s="494" t="str">
        <f>VLOOKUP($E23,'[17]Gui chi Quynh'!$C$7:$E$387,3,0)</f>
        <v>A2</v>
      </c>
      <c r="K23" s="494">
        <f>VLOOKUP(J23,Sheet1!$B$2:$C$12,2,TRUE)</f>
        <v>9</v>
      </c>
      <c r="L23" s="494" t="str">
        <f>VLOOKUP(E23,'[18]Gui chi Quynh'!$C$7:$F$385,3,0)</f>
        <v>A2</v>
      </c>
      <c r="M23" s="494">
        <f>VLOOKUP(L23,Sheet1!$B$2:$C$12,2,TRUE)</f>
        <v>9</v>
      </c>
      <c r="N23" s="494" t="str">
        <f>VLOOKUP(E23,'[19]Gui chi Quynh'!$C$7:$E$391,3,0)</f>
        <v>A2</v>
      </c>
      <c r="O23" s="494">
        <f>VLOOKUP(N23,Sheet1!$B$2:$C$12,2,TRUE)</f>
        <v>9</v>
      </c>
      <c r="P23" s="494" t="str">
        <f>VLOOKUP(E23,'[20]Gui chi Quynh'!$C$7:$E$391,3,0)</f>
        <v>A2</v>
      </c>
      <c r="Q23" s="494">
        <f>VLOOKUP(P23,Sheet1!$B$2:$C$12,2,TRUE)</f>
        <v>9</v>
      </c>
      <c r="R23" s="494" t="str">
        <f>VLOOKUP($E23,'[21]Gui chi Quynh'!$C$7:$E$390,3,0)</f>
        <v>A2</v>
      </c>
      <c r="S23" s="494">
        <f>VLOOKUP(R23,Sheet1!$B$2:$C$12,2,TRUE)</f>
        <v>9</v>
      </c>
      <c r="T23" s="494" t="str">
        <f>VLOOKUP($E23,'[22]Gui chi Quynh'!$C$7:$E$390,3,0)</f>
        <v>A3</v>
      </c>
      <c r="U23" s="494">
        <f>VLOOKUP(T23,Sheet1!$B$2:$C$12,2,TRUE)</f>
        <v>8</v>
      </c>
      <c r="V23" s="494" t="str">
        <f>VLOOKUP($E23,'[23]Gui chi Quynh'!$C$7:$E$389,3,0)</f>
        <v>A3</v>
      </c>
      <c r="W23" s="494">
        <f>VLOOKUP(V23,Sheet1!$B$2:$C$12,2,TRUE)</f>
        <v>8</v>
      </c>
      <c r="X23" s="494" t="str">
        <f>VLOOKUP($E23,'[24]Gui chi Quynh'!$C$7:$E$389,3,0)</f>
        <v>A3</v>
      </c>
      <c r="Y23" s="494">
        <f>VLOOKUP(X23,Sheet1!$B$2:$C$12,2,TRUE)</f>
        <v>8</v>
      </c>
      <c r="Z23" s="494" t="str">
        <f>VLOOKUP($E23,'[25]Gui chi Quynh'!$C$7:$E$388,3,0)</f>
        <v>A2</v>
      </c>
      <c r="AA23" s="494">
        <f>VLOOKUP(Z23,Sheet1!$B$2:$C$12,2,TRUE)</f>
        <v>9</v>
      </c>
      <c r="AB23" s="494" t="str">
        <f>VLOOKUP($E23,'T5'!$E$9:$AH$337,24,0)</f>
        <v>A2</v>
      </c>
      <c r="AC23" s="494">
        <f>VLOOKUP(AB23,Sheet1!$B$2:$C$12,2,TRUE)</f>
        <v>9</v>
      </c>
      <c r="AD23" s="494"/>
      <c r="AE23" s="494" t="e">
        <f>VLOOKUP(AD23,Sheet1!$B$2:$C$12,2,TRUE)</f>
        <v>#N/A</v>
      </c>
      <c r="AF23" s="592" t="str">
        <f>VLOOKUP($E23,'[26]Tong hop ket qua'!$E$19:$M$219,9,0)</f>
        <v>Tốt</v>
      </c>
      <c r="AG23" s="709">
        <f>ROUND(AVERAGE($H23:$AC23),1)</f>
        <v>8.6999999999999993</v>
      </c>
      <c r="AH23" s="709" t="str">
        <f>LEFT((COUNTIF($H23:$AC23,"A*")&amp;"A*")&amp;" + "&amp;(COUNTIF($H23:$AC23,"B*")&amp;"B*")&amp;" + "&amp;(COUNTIF($H23:$AC23,"C*")&amp;"C*")&amp;" +  "&amp;(COUNTIF($H23:$AC23,"D")&amp;"D")&amp; " +  "&amp;(COUNTIF($H23:$AC23,"E")&amp;"E"),4)</f>
        <v>11A*</v>
      </c>
      <c r="AI23" s="709">
        <f>COUNTIF($H23:$AB23,"B1")*1+COUNTIF($H23:$AB23,"B2")*1+COUNTIF($H23:$AB23,"C1")*1+COUNTIF($H23:$AB23,"C2")*1+COUNTIF($H23:$AB23,"D")*12+COUNTIF($H23:$AB23,"E")*15</f>
        <v>0</v>
      </c>
      <c r="AJ23" s="683"/>
      <c r="AK23" s="494" t="str">
        <f>IF(AND(8&lt;=$AG23,$AI23=0),"Xuất sắc",IF(AND(6&lt;$AG23,$AG23&lt;8),"Tốt",IF(AND(6&lt;$AG23,$AI23&lt;12),"Tốt",IF(AND(5&lt;$AG23,$AG23&lt;6),"Hoàn thành NV",IF(AND(5&lt;$AG23,$AI23&lt;15),"Hoàn thành NV","Không hoàn thành NV")))))</f>
        <v>Xuất sắc</v>
      </c>
      <c r="AL23" s="494" t="str">
        <f>VLOOKUP($E23,'cac dv gui'!$C$81:$AC$88,25,0)</f>
        <v>Tốt</v>
      </c>
      <c r="AM23" s="494" t="str">
        <f>VLOOKUP($E23,'cac dv gui'!$C$81:$AC$88,26,0)</f>
        <v>Xuất sắc</v>
      </c>
      <c r="AN23" s="675"/>
      <c r="AO23" s="494"/>
      <c r="AP23" s="675"/>
      <c r="AQ23" s="713" t="str">
        <f>VLOOKUP(E23,' TH ĐG Trình HĐ'!$E$9:$AU$338,40,0)</f>
        <v>Xuất sắc</v>
      </c>
      <c r="AR23" s="713" t="s">
        <v>849</v>
      </c>
      <c r="AS23" s="675"/>
      <c r="AT23" s="494"/>
      <c r="AV23" s="835"/>
      <c r="AW23" s="835"/>
    </row>
    <row r="24" spans="1:49" s="684" customFormat="1" ht="35.1" customHeight="1" x14ac:dyDescent="0.25">
      <c r="A24" s="512" t="s">
        <v>43</v>
      </c>
      <c r="B24" s="512">
        <f>COUNTIF($F$4:F24,F24)</f>
        <v>15</v>
      </c>
      <c r="C24" s="513" t="s">
        <v>984</v>
      </c>
      <c r="D24" s="336" t="s">
        <v>86</v>
      </c>
      <c r="E24" s="512" t="s">
        <v>473</v>
      </c>
      <c r="F24" s="592" t="s">
        <v>1732</v>
      </c>
      <c r="G24" s="713" t="s">
        <v>974</v>
      </c>
      <c r="H24" s="713" t="str">
        <f>VLOOKUP(E24,'[16]Gui chi Quynh'!$C$7:$E$387,3,0)</f>
        <v>A3</v>
      </c>
      <c r="I24" s="713">
        <f>VLOOKUP(H24,Sheet1!$B$2:$C$12,2,TRUE)</f>
        <v>8</v>
      </c>
      <c r="J24" s="713" t="str">
        <f>VLOOKUP($E24,'[17]Gui chi Quynh'!$C$7:$E$387,3,0)</f>
        <v>A4</v>
      </c>
      <c r="K24" s="713">
        <f>VLOOKUP(J24,Sheet1!$B$2:$C$12,2,TRUE)</f>
        <v>7</v>
      </c>
      <c r="L24" s="713" t="str">
        <f>VLOOKUP(E24,'[18]Gui chi Quynh'!$C$7:$F$385,3,0)</f>
        <v>A3</v>
      </c>
      <c r="M24" s="713">
        <f>VLOOKUP(L24,Sheet1!$B$2:$C$12,2,TRUE)</f>
        <v>8</v>
      </c>
      <c r="N24" s="713" t="str">
        <f>VLOOKUP(E24,'[19]Gui chi Quynh'!$C$7:$E$391,3,0)</f>
        <v>A4</v>
      </c>
      <c r="O24" s="713">
        <f>VLOOKUP(N24,Sheet1!$B$2:$C$12,2,TRUE)</f>
        <v>7</v>
      </c>
      <c r="P24" s="713" t="str">
        <f>VLOOKUP(E24,'[20]Gui chi Quynh'!$C$7:$E$391,3,0)</f>
        <v>A3</v>
      </c>
      <c r="Q24" s="713">
        <f>VLOOKUP(P24,Sheet1!$B$2:$C$12,2,TRUE)</f>
        <v>8</v>
      </c>
      <c r="R24" s="713" t="str">
        <f>VLOOKUP($E24,'[21]Gui chi Quynh'!$C$7:$E$390,3,0)</f>
        <v>A3</v>
      </c>
      <c r="S24" s="713">
        <f>VLOOKUP(R24,Sheet1!$B$2:$C$12,2,TRUE)</f>
        <v>8</v>
      </c>
      <c r="T24" s="713" t="str">
        <f>VLOOKUP($E24,'[22]Gui chi Quynh'!$C$7:$E$390,3,0)</f>
        <v>A3</v>
      </c>
      <c r="U24" s="713">
        <f>VLOOKUP(T24,Sheet1!$B$2:$C$12,2,TRUE)</f>
        <v>8</v>
      </c>
      <c r="V24" s="713" t="str">
        <f>VLOOKUP($E24,'[23]Gui chi Quynh'!$C$7:$E$389,3,0)</f>
        <v>A3</v>
      </c>
      <c r="W24" s="713">
        <f>VLOOKUP(V24,Sheet1!$B$2:$C$12,2,TRUE)</f>
        <v>8</v>
      </c>
      <c r="X24" s="713" t="str">
        <f>VLOOKUP($E24,'[24]Gui chi Quynh'!$C$7:$E$389,3,0)</f>
        <v>A3</v>
      </c>
      <c r="Y24" s="713">
        <f>VLOOKUP(X24,Sheet1!$B$2:$C$12,2,TRUE)</f>
        <v>8</v>
      </c>
      <c r="Z24" s="713" t="str">
        <f>VLOOKUP($E24,'[25]Gui chi Quynh'!$C$7:$E$388,3,0)</f>
        <v>A3</v>
      </c>
      <c r="AA24" s="713">
        <f>VLOOKUP(Z24,Sheet1!$B$2:$C$12,2,TRUE)</f>
        <v>8</v>
      </c>
      <c r="AB24" s="713" t="str">
        <f>VLOOKUP($E24,'T5'!$E$9:$AH$337,24,0)</f>
        <v>A3</v>
      </c>
      <c r="AC24" s="713">
        <f>VLOOKUP(AB24,Sheet1!$B$2:$C$12,2,TRUE)</f>
        <v>8</v>
      </c>
      <c r="AD24" s="713"/>
      <c r="AE24" s="713" t="e">
        <f>VLOOKUP(AD24,Sheet1!$B$2:$C$12,2,TRUE)</f>
        <v>#N/A</v>
      </c>
      <c r="AF24" s="599"/>
      <c r="AG24" s="901">
        <f>(I24+K24+M24+O24+Q24+S24+U24+W24+Y24+AA24+AC24)/11</f>
        <v>7.8181818181818183</v>
      </c>
      <c r="AH24" s="901" t="str">
        <f t="shared" si="1"/>
        <v>11A*</v>
      </c>
      <c r="AI24" s="901">
        <f t="shared" si="2"/>
        <v>0</v>
      </c>
      <c r="AJ24" s="902"/>
      <c r="AK24" s="713" t="str">
        <f t="shared" si="3"/>
        <v>Tốt</v>
      </c>
      <c r="AL24" s="713" t="str">
        <f>VLOOKUP($E24,'cac dv gui'!$C$81:$AC$88,25,0)</f>
        <v>Tốt</v>
      </c>
      <c r="AM24" s="713" t="str">
        <f>VLOOKUP($E24,'cac dv gui'!$C$81:$AC$88,26,0)</f>
        <v>Tốt</v>
      </c>
      <c r="AN24" s="594"/>
      <c r="AO24" s="713"/>
      <c r="AP24" s="594"/>
      <c r="AQ24" s="713" t="str">
        <f>VLOOKUP(E24,' TH ĐG Trình HĐ'!$E$9:$AU$338,40,0)</f>
        <v>Tốt</v>
      </c>
      <c r="AR24" s="713" t="s">
        <v>850</v>
      </c>
      <c r="AS24" s="594"/>
      <c r="AT24" s="905"/>
      <c r="AV24" s="835"/>
      <c r="AW24" s="835"/>
    </row>
    <row r="25" spans="1:49" s="684" customFormat="1" ht="35.1" customHeight="1" x14ac:dyDescent="0.25">
      <c r="A25" s="512" t="s">
        <v>45</v>
      </c>
      <c r="B25" s="512">
        <f>COUNTIF($F$4:F25,F25)</f>
        <v>1</v>
      </c>
      <c r="C25" s="513" t="s">
        <v>984</v>
      </c>
      <c r="D25" s="514" t="s">
        <v>197</v>
      </c>
      <c r="E25" s="512" t="s">
        <v>683</v>
      </c>
      <c r="F25" s="494" t="s">
        <v>1648</v>
      </c>
      <c r="G25" s="713" t="s">
        <v>974</v>
      </c>
      <c r="H25" s="713" t="str">
        <f>VLOOKUP(E25,'[16]Gui chi Quynh'!$C$7:$E$387,3,0)</f>
        <v>A1</v>
      </c>
      <c r="I25" s="713">
        <f>VLOOKUP(H25,Sheet1!$B$2:$C$12,2,TRUE)</f>
        <v>10</v>
      </c>
      <c r="J25" s="713" t="str">
        <f>VLOOKUP($E25,'[17]Gui chi Quynh'!$C$7:$E$387,3,0)</f>
        <v>A1</v>
      </c>
      <c r="K25" s="713">
        <f>VLOOKUP(J25,Sheet1!$B$2:$C$12,2,TRUE)</f>
        <v>10</v>
      </c>
      <c r="L25" s="713" t="str">
        <f>VLOOKUP(E25,'[18]Gui chi Quynh'!$C$7:$F$385,3,0)</f>
        <v>A1</v>
      </c>
      <c r="M25" s="713">
        <f>VLOOKUP(L25,Sheet1!$B$2:$C$12,2,TRUE)</f>
        <v>10</v>
      </c>
      <c r="N25" s="713" t="str">
        <f>VLOOKUP(E25,'[19]Gui chi Quynh'!$C$7:$E$391,3,0)</f>
        <v>A1</v>
      </c>
      <c r="O25" s="713">
        <f>VLOOKUP(N25,Sheet1!$B$2:$C$12,2,TRUE)</f>
        <v>10</v>
      </c>
      <c r="P25" s="713" t="str">
        <f>VLOOKUP(E25,'[20]Gui chi Quynh'!$C$7:$E$391,3,0)</f>
        <v>A1</v>
      </c>
      <c r="Q25" s="713">
        <f>VLOOKUP(P25,Sheet1!$B$2:$C$12,2,TRUE)</f>
        <v>10</v>
      </c>
      <c r="R25" s="713" t="str">
        <f>VLOOKUP($E25,'[21]Gui chi Quynh'!$C$7:$E$390,3,0)</f>
        <v>A1</v>
      </c>
      <c r="S25" s="713">
        <f>VLOOKUP(R25,Sheet1!$B$2:$C$12,2,TRUE)</f>
        <v>10</v>
      </c>
      <c r="T25" s="713" t="str">
        <f>VLOOKUP($E25,'[22]Gui chi Quynh'!$C$7:$E$390,3,0)</f>
        <v>A1</v>
      </c>
      <c r="U25" s="713">
        <f>VLOOKUP(T25,Sheet1!$B$2:$C$12,2,TRUE)</f>
        <v>10</v>
      </c>
      <c r="V25" s="713" t="str">
        <f>VLOOKUP($E25,'[23]Gui chi Quynh'!$C$7:$E$389,3,0)</f>
        <v>A2</v>
      </c>
      <c r="W25" s="713">
        <f>VLOOKUP(V25,Sheet1!$B$2:$C$12,2,TRUE)</f>
        <v>9</v>
      </c>
      <c r="X25" s="713" t="str">
        <f>VLOOKUP($E25,'[24]Gui chi Quynh'!$C$7:$E$389,3,0)</f>
        <v>A1</v>
      </c>
      <c r="Y25" s="713">
        <f>VLOOKUP(X25,Sheet1!$B$2:$C$12,2,TRUE)</f>
        <v>10</v>
      </c>
      <c r="Z25" s="713" t="str">
        <f>VLOOKUP($E25,'[25]Gui chi Quynh'!$C$7:$E$388,3,0)</f>
        <v>A1</v>
      </c>
      <c r="AA25" s="713">
        <f>VLOOKUP(Z25,Sheet1!$B$2:$C$12,2,TRUE)</f>
        <v>10</v>
      </c>
      <c r="AB25" s="713" t="str">
        <f>VLOOKUP($E25,'T5'!$E$9:$AH$337,24,0)</f>
        <v>A2</v>
      </c>
      <c r="AC25" s="713">
        <f>VLOOKUP(AB25,Sheet1!$B$2:$C$12,2,TRUE)</f>
        <v>9</v>
      </c>
      <c r="AD25" s="713"/>
      <c r="AE25" s="713" t="e">
        <f>VLOOKUP(AD25,Sheet1!$B$2:$C$12,2,TRUE)</f>
        <v>#N/A</v>
      </c>
      <c r="AF25" s="599" t="str">
        <f>VLOOKUP($E25,'[26]Tong hop ket qua'!$E$19:$M$219,9,0)</f>
        <v>Tốt</v>
      </c>
      <c r="AG25" s="901">
        <f>ROUND(AVERAGE($H25:$AC25),1)</f>
        <v>9.8000000000000007</v>
      </c>
      <c r="AH25" s="901" t="str">
        <f t="shared" si="1"/>
        <v>11A*</v>
      </c>
      <c r="AI25" s="901">
        <f t="shared" si="2"/>
        <v>0</v>
      </c>
      <c r="AJ25" s="902"/>
      <c r="AK25" s="713" t="str">
        <f t="shared" si="3"/>
        <v>Xuất sắc</v>
      </c>
      <c r="AL25" s="713" t="str">
        <f>VLOOKUP($E25,'cac dv gui'!$C$131:$AC$133,25,0)</f>
        <v>Xuất sắc</v>
      </c>
      <c r="AM25" s="713" t="str">
        <f>VLOOKUP($E25,'cac dv gui'!$C$131:$AC$133,26,0)</f>
        <v>Xuất sắc</v>
      </c>
      <c r="AN25" s="594"/>
      <c r="AO25" s="713" t="s">
        <v>1130</v>
      </c>
      <c r="AP25" s="594"/>
      <c r="AQ25" s="713" t="str">
        <f>VLOOKUP(E25,' TH ĐG Trình HĐ'!$E$9:$AU$338,40,0)</f>
        <v>Tốt</v>
      </c>
      <c r="AR25" s="713" t="s">
        <v>850</v>
      </c>
      <c r="AS25" s="594"/>
      <c r="AT25" s="905"/>
      <c r="AV25" s="835"/>
      <c r="AW25" s="835"/>
    </row>
    <row r="26" spans="1:49" s="684" customFormat="1" ht="35.1" customHeight="1" x14ac:dyDescent="0.25">
      <c r="A26" s="512" t="s">
        <v>47</v>
      </c>
      <c r="B26" s="512">
        <f>COUNTIF($F$4:F26,F26)</f>
        <v>16</v>
      </c>
      <c r="C26" s="513" t="s">
        <v>984</v>
      </c>
      <c r="D26" s="337" t="s">
        <v>91</v>
      </c>
      <c r="E26" s="520" t="s">
        <v>479</v>
      </c>
      <c r="F26" s="592" t="s">
        <v>1732</v>
      </c>
      <c r="G26" s="494" t="s">
        <v>975</v>
      </c>
      <c r="H26" s="494" t="str">
        <f>VLOOKUP(E26,'[16]Gui chi Quynh'!$C$7:$E$387,3,0)</f>
        <v>A3</v>
      </c>
      <c r="I26" s="494">
        <f>VLOOKUP(H26,Sheet1!$B$2:$C$12,2,TRUE)</f>
        <v>8</v>
      </c>
      <c r="J26" s="494" t="str">
        <f>VLOOKUP($E26,'[17]Gui chi Quynh'!$C$7:$E$387,3,0)</f>
        <v>A2</v>
      </c>
      <c r="K26" s="494">
        <f>VLOOKUP(J26,Sheet1!$B$2:$C$12,2,TRUE)</f>
        <v>9</v>
      </c>
      <c r="L26" s="494" t="str">
        <f>VLOOKUP(E26,'[18]Gui chi Quynh'!$C$7:$F$385,3,0)</f>
        <v>A3</v>
      </c>
      <c r="M26" s="494">
        <f>VLOOKUP(L26,Sheet1!$B$2:$C$12,2,TRUE)</f>
        <v>8</v>
      </c>
      <c r="N26" s="494" t="str">
        <f>VLOOKUP(E26,'[19]Gui chi Quynh'!$C$7:$E$391,3,0)</f>
        <v>A1</v>
      </c>
      <c r="O26" s="494">
        <f>VLOOKUP(N26,Sheet1!$B$2:$C$12,2,TRUE)</f>
        <v>10</v>
      </c>
      <c r="P26" s="494" t="str">
        <f>VLOOKUP(E26,'[20]Gui chi Quynh'!$C$7:$E$391,3,0)</f>
        <v>A2</v>
      </c>
      <c r="Q26" s="494">
        <f>VLOOKUP(P26,Sheet1!$B$2:$C$12,2,TRUE)</f>
        <v>9</v>
      </c>
      <c r="R26" s="494" t="str">
        <f>VLOOKUP($E26,'[21]Gui chi Quynh'!$C$7:$E$390,3,0)</f>
        <v>A2</v>
      </c>
      <c r="S26" s="494">
        <f>VLOOKUP(R26,Sheet1!$B$2:$C$12,2,TRUE)</f>
        <v>9</v>
      </c>
      <c r="T26" s="494" t="str">
        <f>VLOOKUP($E26,'[22]Gui chi Quynh'!$C$7:$E$390,3,0)</f>
        <v>A2</v>
      </c>
      <c r="U26" s="494">
        <f>VLOOKUP(T26,Sheet1!$B$2:$C$12,2,TRUE)</f>
        <v>9</v>
      </c>
      <c r="V26" s="494" t="str">
        <f>VLOOKUP($E26,'[23]Gui chi Quynh'!$C$7:$E$389,3,0)</f>
        <v>B1</v>
      </c>
      <c r="W26" s="494">
        <f>VLOOKUP(V26,Sheet1!$B$2:$C$12,2,TRUE)</f>
        <v>6</v>
      </c>
      <c r="X26" s="494" t="str">
        <f>VLOOKUP($E26,'[24]Gui chi Quynh'!$C$7:$E$389,3,0)</f>
        <v>A2</v>
      </c>
      <c r="Y26" s="494">
        <f>VLOOKUP(X26,Sheet1!$B$2:$C$12,2,TRUE)</f>
        <v>9</v>
      </c>
      <c r="Z26" s="494" t="str">
        <f>VLOOKUP($E26,'[25]Gui chi Quynh'!$C$7:$E$388,3,0)</f>
        <v>A1</v>
      </c>
      <c r="AA26" s="494">
        <f>VLOOKUP(Z26,Sheet1!$B$2:$C$12,2,TRUE)</f>
        <v>10</v>
      </c>
      <c r="AB26" s="494" t="str">
        <f>VLOOKUP($E26,'T5'!$E$9:$AH$337,24,0)</f>
        <v>A4</v>
      </c>
      <c r="AC26" s="494">
        <f>VLOOKUP(AB26,Sheet1!$B$2:$C$12,2,TRUE)</f>
        <v>7</v>
      </c>
      <c r="AD26" s="494"/>
      <c r="AE26" s="494" t="e">
        <f>VLOOKUP(AD26,Sheet1!$B$2:$C$12,2,TRUE)</f>
        <v>#N/A</v>
      </c>
      <c r="AF26" s="592" t="str">
        <f>VLOOKUP($E26,'[26]Tong hop ket qua'!$E$19:$M$219,9,0)</f>
        <v>Khá</v>
      </c>
      <c r="AG26" s="709">
        <f>(I26+K26+M26+O26+Q26+S26+U26+W26+Y26+AA26+AC26)/11</f>
        <v>8.545454545454545</v>
      </c>
      <c r="AH26" s="709" t="str">
        <f>LEFT((COUNTIF($H26:$AC26,"A*")&amp;"A*")&amp;" + "&amp;(COUNTIF($H26:$AC26,"B*")&amp;"B*")&amp;" + "&amp;(COUNTIF($H26:$AC26,"C*")&amp;"C*")&amp;" +  "&amp;(COUNTIF($H26:$AC26,"D")&amp;"D")&amp; " +  "&amp;(COUNTIF($H26:$AC26,"E")&amp;"E"),10)</f>
        <v>10A* + 1B*</v>
      </c>
      <c r="AI26" s="709">
        <f>COUNTIF($H26:$AB26,"B1")*1+COUNTIF($H26:$AB26,"B2")*1+COUNTIF($H26:$AB26,"C1")*1+COUNTIF($H26:$AB26,"C2")*1+COUNTIF($H26:$AB26,"D")*12+COUNTIF($H26:$AB26,"E")*15</f>
        <v>1</v>
      </c>
      <c r="AJ26" s="683"/>
      <c r="AK26" s="494" t="str">
        <f>IF(AND(8&lt;=$AG26,$AI26=0),"Xuất sắc",IF(AND(6&lt;$AG26,$AG26&lt;8),"Tốt",IF(AND(6&lt;$AG26,$AI26&lt;12),"Tốt",IF(AND(5&lt;$AG26,$AG26&lt;6),"Hoàn thành NV",IF(AND(5&lt;$AG26,$AI26&lt;15),"Hoàn thành NV","Không hoàn thành NV")))))</f>
        <v>Tốt</v>
      </c>
      <c r="AL26" s="494" t="str">
        <f>VLOOKUP($E26,'cac dv gui'!$C$131:$AC$133,25,0)</f>
        <v>Tốt</v>
      </c>
      <c r="AM26" s="494" t="str">
        <f>VLOOKUP($E26,'cac dv gui'!$C$131:$AC$133,26,0)</f>
        <v>Tốt</v>
      </c>
      <c r="AN26" s="675"/>
      <c r="AO26" s="494"/>
      <c r="AP26" s="675"/>
      <c r="AQ26" s="713" t="str">
        <f>VLOOKUP(E26,' TH ĐG Trình HĐ'!$E$9:$AU$338,40,0)</f>
        <v>Tốt</v>
      </c>
      <c r="AR26" s="713" t="s">
        <v>850</v>
      </c>
      <c r="AS26" s="675"/>
      <c r="AT26" s="494"/>
      <c r="AV26" s="835"/>
      <c r="AW26" s="835"/>
    </row>
    <row r="27" spans="1:49" s="684" customFormat="1" ht="35.1" customHeight="1" x14ac:dyDescent="0.25">
      <c r="A27" s="512" t="s">
        <v>319</v>
      </c>
      <c r="B27" s="512">
        <f>COUNTIF($F$4:F27,F27)</f>
        <v>17</v>
      </c>
      <c r="C27" s="513" t="s">
        <v>984</v>
      </c>
      <c r="D27" s="338" t="s">
        <v>366</v>
      </c>
      <c r="E27" s="599" t="s">
        <v>480</v>
      </c>
      <c r="F27" s="592" t="s">
        <v>1732</v>
      </c>
      <c r="G27" s="494" t="s">
        <v>975</v>
      </c>
      <c r="H27" s="494" t="str">
        <f>VLOOKUP(E27,'[16]Gui chi Quynh'!$C$7:$E$387,3,0)</f>
        <v>A4</v>
      </c>
      <c r="I27" s="494">
        <f>VLOOKUP(H27,Sheet1!$B$2:$C$12,2,TRUE)</f>
        <v>7</v>
      </c>
      <c r="J27" s="494" t="str">
        <f>VLOOKUP($E27,'[17]Gui chi Quynh'!$C$7:$E$387,3,0)</f>
        <v>A3</v>
      </c>
      <c r="K27" s="494">
        <f>VLOOKUP(J27,Sheet1!$B$2:$C$12,2,TRUE)</f>
        <v>8</v>
      </c>
      <c r="L27" s="494" t="str">
        <f>VLOOKUP(E27,'[18]Gui chi Quynh'!$C$7:$F$385,3,0)</f>
        <v>A4</v>
      </c>
      <c r="M27" s="494">
        <f>VLOOKUP(L27,Sheet1!$B$2:$C$12,2,TRUE)</f>
        <v>7</v>
      </c>
      <c r="N27" s="494" t="str">
        <f>VLOOKUP(E27,'[19]Gui chi Quynh'!$C$7:$E$391,3,0)</f>
        <v>A3</v>
      </c>
      <c r="O27" s="494">
        <f>VLOOKUP(N27,Sheet1!$B$2:$C$12,2,TRUE)</f>
        <v>8</v>
      </c>
      <c r="P27" s="494" t="str">
        <f>VLOOKUP(E27,'[20]Gui chi Quynh'!$C$7:$E$391,3,0)</f>
        <v>A3</v>
      </c>
      <c r="Q27" s="494">
        <f>VLOOKUP(P27,Sheet1!$B$2:$C$12,2,TRUE)</f>
        <v>8</v>
      </c>
      <c r="R27" s="494" t="str">
        <f>VLOOKUP($E27,'[21]Gui chi Quynh'!$C$7:$E$390,3,0)</f>
        <v>A4</v>
      </c>
      <c r="S27" s="494">
        <f>VLOOKUP(R27,Sheet1!$B$2:$C$12,2,TRUE)</f>
        <v>7</v>
      </c>
      <c r="T27" s="494" t="str">
        <f>VLOOKUP($E27,'[22]Gui chi Quynh'!$C$7:$E$390,3,0)</f>
        <v>A4</v>
      </c>
      <c r="U27" s="494">
        <f>VLOOKUP(T27,Sheet1!$B$2:$C$12,2,TRUE)</f>
        <v>7</v>
      </c>
      <c r="V27" s="494" t="str">
        <f>VLOOKUP($E27,'[23]Gui chi Quynh'!$C$7:$E$389,3,0)</f>
        <v>A4</v>
      </c>
      <c r="W27" s="494">
        <f>VLOOKUP(V27,Sheet1!$B$2:$C$12,2,TRUE)</f>
        <v>7</v>
      </c>
      <c r="X27" s="494" t="str">
        <f>VLOOKUP($E27,'[24]Gui chi Quynh'!$C$7:$E$389,3,0)</f>
        <v>A4</v>
      </c>
      <c r="Y27" s="494">
        <f>VLOOKUP(X27,Sheet1!$B$2:$C$12,2,TRUE)</f>
        <v>7</v>
      </c>
      <c r="Z27" s="494" t="str">
        <f>VLOOKUP($E27,'[25]Gui chi Quynh'!$C$7:$E$388,3,0)</f>
        <v>A4</v>
      </c>
      <c r="AA27" s="494">
        <f>VLOOKUP(Z27,Sheet1!$B$2:$C$12,2,TRUE)</f>
        <v>7</v>
      </c>
      <c r="AB27" s="494" t="str">
        <f>VLOOKUP($E27,'T5'!$E$9:$AH$337,24,0)</f>
        <v>A4</v>
      </c>
      <c r="AC27" s="494">
        <f>VLOOKUP(AB27,Sheet1!$B$2:$C$12,2,TRUE)</f>
        <v>7</v>
      </c>
      <c r="AD27" s="494"/>
      <c r="AE27" s="494" t="e">
        <f>VLOOKUP(AD27,Sheet1!$B$2:$C$12,2,TRUE)</f>
        <v>#N/A</v>
      </c>
      <c r="AF27" s="592"/>
      <c r="AG27" s="709">
        <f>(I27+K27+M27+O27+Q27+S27+U27+W27+Y27+AA27+AC27)/11</f>
        <v>7.2727272727272725</v>
      </c>
      <c r="AH27" s="709" t="str">
        <f t="shared" ref="AH27" si="6">LEFT((COUNTIF($H27:$AC27,"A*")&amp;"A*")&amp;" + "&amp;(COUNTIF($H27:$AC27,"B*")&amp;"B*")&amp;" + "&amp;(COUNTIF($H27:$AC27,"C*")&amp;"C*")&amp;" +  "&amp;(COUNTIF($H27:$AC27,"D")&amp;"D")&amp; " +  "&amp;(COUNTIF($H27:$AC27,"E")&amp;"E"),4)</f>
        <v>11A*</v>
      </c>
      <c r="AI27" s="709">
        <f>COUNTIF($H27:$AB27,"B1")*1+COUNTIF($H27:$AB27,"B2")*1+COUNTIF($H27:$AB27,"C1")*1+COUNTIF($H27:$AB27,"C2")*1+COUNTIF($H27:$AB27,"D")*12+COUNTIF($H27:$AB27,"E")*15</f>
        <v>0</v>
      </c>
      <c r="AJ27" s="683"/>
      <c r="AK27" s="494" t="str">
        <f>IF(AND(8&lt;=$AG27,$AI27=0),"Xuất sắc",IF(AND(6&lt;$AG27,$AG27&lt;8),"Tốt",IF(AND(6&lt;$AG27,$AI27&lt;12),"Tốt",IF(AND(5&lt;$AG27,$AG27&lt;6),"Hoàn thành NV",IF(AND(5&lt;$AG27,$AI27&lt;15),"Hoàn thành NV","Không hoàn thành NV")))))</f>
        <v>Tốt</v>
      </c>
      <c r="AL27" s="494" t="str">
        <f>VLOOKUP($E27,'cac dv gui'!$C$131:$AC$133,25,0)</f>
        <v>Tốt</v>
      </c>
      <c r="AM27" s="494" t="str">
        <f>VLOOKUP($E27,'cac dv gui'!$C$131:$AC$133,26,0)</f>
        <v>Tốt</v>
      </c>
      <c r="AN27" s="675"/>
      <c r="AO27" s="494"/>
      <c r="AP27" s="675"/>
      <c r="AQ27" s="713" t="str">
        <f>VLOOKUP(E27,' TH ĐG Trình HĐ'!$E$9:$AU$338,40,0)</f>
        <v>Tốt</v>
      </c>
      <c r="AR27" s="713" t="s">
        <v>850</v>
      </c>
      <c r="AS27" s="675"/>
      <c r="AT27" s="494"/>
      <c r="AV27" s="835"/>
      <c r="AW27" s="835"/>
    </row>
    <row r="28" spans="1:49" s="684" customFormat="1" ht="35.1" customHeight="1" x14ac:dyDescent="0.25">
      <c r="A28" s="512" t="s">
        <v>320</v>
      </c>
      <c r="B28" s="512">
        <f>COUNTIF($F$4:F28,F28)</f>
        <v>1</v>
      </c>
      <c r="C28" s="513" t="s">
        <v>984</v>
      </c>
      <c r="D28" s="594" t="s">
        <v>218</v>
      </c>
      <c r="E28" s="713" t="s">
        <v>481</v>
      </c>
      <c r="F28" s="494" t="s">
        <v>1649</v>
      </c>
      <c r="G28" s="713" t="s">
        <v>974</v>
      </c>
      <c r="H28" s="713" t="str">
        <f>VLOOKUP(E28,'[16]Gui chi Quynh'!$C$7:$E$387,3,0)</f>
        <v>A1</v>
      </c>
      <c r="I28" s="713">
        <f>VLOOKUP(H28,Sheet1!$B$2:$C$12,2,TRUE)</f>
        <v>10</v>
      </c>
      <c r="J28" s="713" t="str">
        <f>VLOOKUP($E28,'[17]Gui chi Quynh'!$C$7:$E$387,3,0)</f>
        <v>A1</v>
      </c>
      <c r="K28" s="713">
        <f>VLOOKUP(J28,Sheet1!$B$2:$C$12,2,TRUE)</f>
        <v>10</v>
      </c>
      <c r="L28" s="713" t="str">
        <f>VLOOKUP(E28,'[18]Gui chi Quynh'!$C$7:$F$385,3,0)</f>
        <v>A1</v>
      </c>
      <c r="M28" s="713">
        <f>VLOOKUP(L28,Sheet1!$B$2:$C$12,2,TRUE)</f>
        <v>10</v>
      </c>
      <c r="N28" s="713" t="str">
        <f>VLOOKUP(E28,'[19]Gui chi Quynh'!$C$7:$E$391,3,0)</f>
        <v>A1</v>
      </c>
      <c r="O28" s="713">
        <f>VLOOKUP(N28,Sheet1!$B$2:$C$12,2,TRUE)</f>
        <v>10</v>
      </c>
      <c r="P28" s="713" t="str">
        <f>VLOOKUP(E28,'[20]Gui chi Quynh'!$C$7:$E$391,3,0)</f>
        <v>A1</v>
      </c>
      <c r="Q28" s="713">
        <f>VLOOKUP(P28,Sheet1!$B$2:$C$12,2,TRUE)</f>
        <v>10</v>
      </c>
      <c r="R28" s="713" t="str">
        <f>VLOOKUP($E28,'[21]Gui chi Quynh'!$C$7:$E$390,3,0)</f>
        <v>A1</v>
      </c>
      <c r="S28" s="713">
        <f>VLOOKUP(R28,Sheet1!$B$2:$C$12,2,TRUE)</f>
        <v>10</v>
      </c>
      <c r="T28" s="713" t="str">
        <f>VLOOKUP($E28,'[22]Gui chi Quynh'!$C$7:$E$390,3,0)</f>
        <v>A1</v>
      </c>
      <c r="U28" s="713">
        <f>VLOOKUP(T28,Sheet1!$B$2:$C$12,2,TRUE)</f>
        <v>10</v>
      </c>
      <c r="V28" s="713" t="str">
        <f>VLOOKUP($E28,'[23]Gui chi Quynh'!$C$7:$E$389,3,0)</f>
        <v>A1</v>
      </c>
      <c r="W28" s="713">
        <f>VLOOKUP(V28,Sheet1!$B$2:$C$12,2,TRUE)</f>
        <v>10</v>
      </c>
      <c r="X28" s="713" t="str">
        <f>VLOOKUP($E28,'[24]Gui chi Quynh'!$C$7:$E$389,3,0)</f>
        <v>A1</v>
      </c>
      <c r="Y28" s="713">
        <f>VLOOKUP(X28,Sheet1!$B$2:$C$12,2,TRUE)</f>
        <v>10</v>
      </c>
      <c r="Z28" s="713" t="str">
        <f>VLOOKUP($E28,'[25]Gui chi Quynh'!$C$7:$E$388,3,0)</f>
        <v>A1</v>
      </c>
      <c r="AA28" s="713">
        <f>VLOOKUP(Z28,Sheet1!$B$2:$C$12,2,TRUE)</f>
        <v>10</v>
      </c>
      <c r="AB28" s="713" t="str">
        <f>VLOOKUP($E28,'T5'!$E$9:$AH$337,24,0)</f>
        <v>A1</v>
      </c>
      <c r="AC28" s="713">
        <f>VLOOKUP(AB28,Sheet1!$B$2:$C$12,2,TRUE)</f>
        <v>10</v>
      </c>
      <c r="AD28" s="713"/>
      <c r="AE28" s="713" t="e">
        <f>VLOOKUP(AD28,Sheet1!$B$2:$C$12,2,TRUE)</f>
        <v>#N/A</v>
      </c>
      <c r="AF28" s="599" t="str">
        <f>VLOOKUP($E28,'[26]Tong hop ket qua'!$E$19:$M$219,9,0)</f>
        <v>Xuất sắc</v>
      </c>
      <c r="AG28" s="901">
        <f t="shared" ref="AG28:AG39" si="7">ROUND(AVERAGE($H28:$AC28),1)</f>
        <v>10</v>
      </c>
      <c r="AH28" s="901" t="str">
        <f t="shared" si="1"/>
        <v>11A*</v>
      </c>
      <c r="AI28" s="901">
        <f t="shared" si="2"/>
        <v>0</v>
      </c>
      <c r="AJ28" s="902"/>
      <c r="AK28" s="713" t="str">
        <f t="shared" si="3"/>
        <v>Xuất sắc</v>
      </c>
      <c r="AL28" s="713" t="str">
        <f>VLOOKUP($E28,'cac dv gui'!$C$247:$AC$278,25,0)</f>
        <v xml:space="preserve">Xuất sắc </v>
      </c>
      <c r="AM28" s="713" t="str">
        <f>VLOOKUP($E28,'cac dv gui'!$C$247:$AC$278,26,0)</f>
        <v xml:space="preserve">Xuất sắc </v>
      </c>
      <c r="AN28" s="594"/>
      <c r="AO28" s="713" t="s">
        <v>1130</v>
      </c>
      <c r="AP28" s="594"/>
      <c r="AQ28" s="713" t="str">
        <f>VLOOKUP(E28,' TH ĐG Trình HĐ'!$E$9:$AU$338,40,0)</f>
        <v>Xuất sắc</v>
      </c>
      <c r="AR28" s="713" t="s">
        <v>849</v>
      </c>
      <c r="AS28" s="594"/>
      <c r="AT28" s="905"/>
      <c r="AV28" s="835"/>
      <c r="AW28" s="835"/>
    </row>
    <row r="29" spans="1:49" s="684" customFormat="1" ht="35.1" customHeight="1" x14ac:dyDescent="0.25">
      <c r="A29" s="512" t="s">
        <v>321</v>
      </c>
      <c r="B29" s="512">
        <f>COUNTIF($F$4:F29,F29)</f>
        <v>18</v>
      </c>
      <c r="C29" s="513" t="s">
        <v>985</v>
      </c>
      <c r="D29" s="851" t="s">
        <v>219</v>
      </c>
      <c r="E29" s="713" t="s">
        <v>482</v>
      </c>
      <c r="F29" s="592" t="s">
        <v>1732</v>
      </c>
      <c r="G29" s="713" t="s">
        <v>974</v>
      </c>
      <c r="H29" s="713" t="str">
        <f>VLOOKUP(E29,'[16]Gui chi Quynh'!$C$7:$E$387,3,0)</f>
        <v>A1</v>
      </c>
      <c r="I29" s="713">
        <f>VLOOKUP(H29,Sheet1!$B$2:$C$12,2,TRUE)</f>
        <v>10</v>
      </c>
      <c r="J29" s="713" t="str">
        <f>VLOOKUP($E29,'[17]Gui chi Quynh'!$C$7:$E$387,3,0)</f>
        <v>A1</v>
      </c>
      <c r="K29" s="713">
        <f>VLOOKUP(J29,Sheet1!$B$2:$C$12,2,TRUE)</f>
        <v>10</v>
      </c>
      <c r="L29" s="713" t="str">
        <f>VLOOKUP(E29,'[18]Gui chi Quynh'!$C$7:$F$385,3,0)</f>
        <v>A1</v>
      </c>
      <c r="M29" s="713">
        <f>VLOOKUP(L29,Sheet1!$B$2:$C$12,2,TRUE)</f>
        <v>10</v>
      </c>
      <c r="N29" s="713" t="str">
        <f>VLOOKUP(E29,'[19]Gui chi Quynh'!$C$7:$E$391,3,0)</f>
        <v>A1</v>
      </c>
      <c r="O29" s="713">
        <f>VLOOKUP(N29,Sheet1!$B$2:$C$12,2,TRUE)</f>
        <v>10</v>
      </c>
      <c r="P29" s="713" t="str">
        <f>VLOOKUP(E29,'[20]Gui chi Quynh'!$C$7:$E$391,3,0)</f>
        <v>A1</v>
      </c>
      <c r="Q29" s="713">
        <f>VLOOKUP(P29,Sheet1!$B$2:$C$12,2,TRUE)</f>
        <v>10</v>
      </c>
      <c r="R29" s="713" t="str">
        <f>VLOOKUP($E29,'[21]Gui chi Quynh'!$C$7:$E$390,3,0)</f>
        <v>A1</v>
      </c>
      <c r="S29" s="713">
        <f>VLOOKUP(R29,Sheet1!$B$2:$C$12,2,TRUE)</f>
        <v>10</v>
      </c>
      <c r="T29" s="713" t="str">
        <f>VLOOKUP($E29,'[22]Gui chi Quynh'!$C$7:$E$390,3,0)</f>
        <v>A1</v>
      </c>
      <c r="U29" s="713">
        <f>VLOOKUP(T29,Sheet1!$B$2:$C$12,2,TRUE)</f>
        <v>10</v>
      </c>
      <c r="V29" s="713" t="str">
        <f>VLOOKUP($E29,'[23]Gui chi Quynh'!$C$7:$E$389,3,0)</f>
        <v>A1</v>
      </c>
      <c r="W29" s="713">
        <f>VLOOKUP(V29,Sheet1!$B$2:$C$12,2,TRUE)</f>
        <v>10</v>
      </c>
      <c r="X29" s="713" t="str">
        <f>VLOOKUP($E29,'[24]Gui chi Quynh'!$C$7:$E$389,3,0)</f>
        <v>A1</v>
      </c>
      <c r="Y29" s="713">
        <f>VLOOKUP(X29,Sheet1!$B$2:$C$12,2,TRUE)</f>
        <v>10</v>
      </c>
      <c r="Z29" s="713" t="str">
        <f>VLOOKUP($E29,'[25]Gui chi Quynh'!$C$7:$E$388,3,0)</f>
        <v>A1</v>
      </c>
      <c r="AA29" s="713">
        <f>VLOOKUP(Z29,Sheet1!$B$2:$C$12,2,TRUE)</f>
        <v>10</v>
      </c>
      <c r="AB29" s="713" t="str">
        <f>VLOOKUP($E29,'T5'!$E$9:$AH$337,24,0)</f>
        <v>A1</v>
      </c>
      <c r="AC29" s="713">
        <f>VLOOKUP(AB29,Sheet1!$B$2:$C$12,2,TRUE)</f>
        <v>10</v>
      </c>
      <c r="AD29" s="713"/>
      <c r="AE29" s="713" t="e">
        <f>VLOOKUP(AD29,Sheet1!$B$2:$C$12,2,TRUE)</f>
        <v>#N/A</v>
      </c>
      <c r="AF29" s="599" t="str">
        <f>VLOOKUP($E29,'[26]Tong hop ket qua'!$E$19:$M$219,9,0)</f>
        <v>Tốt</v>
      </c>
      <c r="AG29" s="901">
        <f t="shared" si="7"/>
        <v>10</v>
      </c>
      <c r="AH29" s="901" t="str">
        <f t="shared" si="1"/>
        <v>11A*</v>
      </c>
      <c r="AI29" s="901">
        <f t="shared" si="2"/>
        <v>0</v>
      </c>
      <c r="AJ29" s="902"/>
      <c r="AK29" s="713" t="str">
        <f t="shared" si="3"/>
        <v>Xuất sắc</v>
      </c>
      <c r="AL29" s="713" t="str">
        <f>VLOOKUP($E29,'cac dv gui'!$C$247:$AC$278,25,0)</f>
        <v xml:space="preserve">Xuất sắc </v>
      </c>
      <c r="AM29" s="713" t="str">
        <f>VLOOKUP($E29,'cac dv gui'!$C$247:$AC$278,26,0)</f>
        <v xml:space="preserve">Xuất sắc </v>
      </c>
      <c r="AN29" s="594"/>
      <c r="AO29" s="713" t="s">
        <v>1130</v>
      </c>
      <c r="AP29" s="594"/>
      <c r="AQ29" s="713" t="str">
        <f>VLOOKUP(E29,' TH ĐG Trình HĐ'!$E$9:$AU$338,40,0)</f>
        <v>Xuất sắc</v>
      </c>
      <c r="AR29" s="713" t="s">
        <v>849</v>
      </c>
      <c r="AS29" s="594"/>
      <c r="AT29" s="905"/>
      <c r="AV29" s="835"/>
      <c r="AW29" s="835"/>
    </row>
    <row r="30" spans="1:49" s="684" customFormat="1" ht="35.1" customHeight="1" x14ac:dyDescent="0.25">
      <c r="A30" s="512" t="s">
        <v>322</v>
      </c>
      <c r="B30" s="512">
        <f>COUNTIF($F$4:F144,F30)</f>
        <v>124</v>
      </c>
      <c r="C30" s="513" t="s">
        <v>985</v>
      </c>
      <c r="D30" s="337" t="s">
        <v>220</v>
      </c>
      <c r="E30" s="520" t="s">
        <v>484</v>
      </c>
      <c r="F30" s="592" t="s">
        <v>1732</v>
      </c>
      <c r="G30" s="713" t="s">
        <v>974</v>
      </c>
      <c r="H30" s="713" t="str">
        <f>VLOOKUP(E30,'[16]Gui chi Quynh'!$C$7:$E$387,3,0)</f>
        <v>A1</v>
      </c>
      <c r="I30" s="713">
        <f>VLOOKUP(H30,Sheet1!$B$2:$C$12,2,TRUE)</f>
        <v>10</v>
      </c>
      <c r="J30" s="713" t="str">
        <f>VLOOKUP($E30,'[17]Gui chi Quynh'!$C$7:$E$387,3,0)</f>
        <v>A1</v>
      </c>
      <c r="K30" s="713">
        <f>VLOOKUP(J30,Sheet1!$B$2:$C$12,2,TRUE)</f>
        <v>10</v>
      </c>
      <c r="L30" s="713" t="str">
        <f>VLOOKUP(E30,'[18]Gui chi Quynh'!$C$7:$F$385,3,0)</f>
        <v>A1</v>
      </c>
      <c r="M30" s="713">
        <f>VLOOKUP(L30,Sheet1!$B$2:$C$12,2,TRUE)</f>
        <v>10</v>
      </c>
      <c r="N30" s="713" t="str">
        <f>VLOOKUP(E30,'[19]Gui chi Quynh'!$C$7:$E$391,3,0)</f>
        <v>A1</v>
      </c>
      <c r="O30" s="713">
        <f>VLOOKUP(N30,Sheet1!$B$2:$C$12,2,TRUE)</f>
        <v>10</v>
      </c>
      <c r="P30" s="713" t="str">
        <f>VLOOKUP(E30,'[20]Gui chi Quynh'!$C$7:$E$391,3,0)</f>
        <v>A1</v>
      </c>
      <c r="Q30" s="713">
        <f>VLOOKUP(P30,Sheet1!$B$2:$C$12,2,TRUE)</f>
        <v>10</v>
      </c>
      <c r="R30" s="713" t="str">
        <f>VLOOKUP($E30,'[21]Gui chi Quynh'!$C$7:$E$390,3,0)</f>
        <v>A1</v>
      </c>
      <c r="S30" s="713">
        <f>VLOOKUP(R30,Sheet1!$B$2:$C$12,2,TRUE)</f>
        <v>10</v>
      </c>
      <c r="T30" s="713" t="str">
        <f>VLOOKUP($E30,'[22]Gui chi Quynh'!$C$7:$E$390,3,0)</f>
        <v>A1</v>
      </c>
      <c r="U30" s="713">
        <f>VLOOKUP(T30,Sheet1!$B$2:$C$12,2,TRUE)</f>
        <v>10</v>
      </c>
      <c r="V30" s="713" t="str">
        <f>VLOOKUP($E30,'[23]Gui chi Quynh'!$C$7:$E$389,3,0)</f>
        <v>A1</v>
      </c>
      <c r="W30" s="713">
        <f>VLOOKUP(V30,Sheet1!$B$2:$C$12,2,TRUE)</f>
        <v>10</v>
      </c>
      <c r="X30" s="713" t="str">
        <f>VLOOKUP($E30,'[24]Gui chi Quynh'!$C$7:$E$389,3,0)</f>
        <v>A1</v>
      </c>
      <c r="Y30" s="713">
        <f>VLOOKUP(X30,Sheet1!$B$2:$C$12,2,TRUE)</f>
        <v>10</v>
      </c>
      <c r="Z30" s="713" t="str">
        <f>VLOOKUP($E30,'[25]Gui chi Quynh'!$C$7:$E$388,3,0)</f>
        <v>A1</v>
      </c>
      <c r="AA30" s="713">
        <f>VLOOKUP(Z30,Sheet1!$B$2:$C$12,2,TRUE)</f>
        <v>10</v>
      </c>
      <c r="AB30" s="713" t="str">
        <f>VLOOKUP($E30,'T5'!$E$9:$AH$337,24,0)</f>
        <v>A2</v>
      </c>
      <c r="AC30" s="713">
        <f>VLOOKUP(AB30,Sheet1!$B$2:$C$12,2,TRUE)</f>
        <v>9</v>
      </c>
      <c r="AD30" s="713"/>
      <c r="AE30" s="713" t="e">
        <f>VLOOKUP(AD30,Sheet1!$B$2:$C$12,2,TRUE)</f>
        <v>#N/A</v>
      </c>
      <c r="AF30" s="599" t="str">
        <f>VLOOKUP($E30,'[26]Tong hop ket qua'!$E$19:$M$219,9,0)</f>
        <v>Khá</v>
      </c>
      <c r="AG30" s="901">
        <f t="shared" si="7"/>
        <v>9.9</v>
      </c>
      <c r="AH30" s="901" t="str">
        <f t="shared" si="1"/>
        <v>11A*</v>
      </c>
      <c r="AI30" s="901">
        <f t="shared" si="2"/>
        <v>0</v>
      </c>
      <c r="AJ30" s="902"/>
      <c r="AK30" s="713" t="str">
        <f t="shared" si="3"/>
        <v>Xuất sắc</v>
      </c>
      <c r="AL30" s="713" t="str">
        <f>VLOOKUP($E30,'cac dv gui'!$C$247:$AC$278,25,0)</f>
        <v xml:space="preserve">Xuất sắc </v>
      </c>
      <c r="AM30" s="713" t="str">
        <f>VLOOKUP($E30,'cac dv gui'!$C$247:$AC$278,26,0)</f>
        <v xml:space="preserve">Xuất sắc </v>
      </c>
      <c r="AN30" s="594"/>
      <c r="AO30" s="713"/>
      <c r="AP30" s="594"/>
      <c r="AQ30" s="713" t="str">
        <f>VLOOKUP(E30,' TH ĐG Trình HĐ'!$E$9:$AU$338,40,0)</f>
        <v>Xuất sắc</v>
      </c>
      <c r="AR30" s="713" t="s">
        <v>849</v>
      </c>
      <c r="AS30" s="594"/>
      <c r="AT30" s="905"/>
      <c r="AV30" s="835"/>
      <c r="AW30" s="835"/>
    </row>
    <row r="31" spans="1:49" s="684" customFormat="1" ht="35.1" customHeight="1" x14ac:dyDescent="0.25">
      <c r="A31" s="512" t="s">
        <v>323</v>
      </c>
      <c r="B31" s="512">
        <f>COUNTIF($F$4:F31,F31)</f>
        <v>20</v>
      </c>
      <c r="C31" s="513" t="s">
        <v>984</v>
      </c>
      <c r="D31" s="851" t="s">
        <v>74</v>
      </c>
      <c r="E31" s="713" t="s">
        <v>488</v>
      </c>
      <c r="F31" s="592" t="s">
        <v>1732</v>
      </c>
      <c r="G31" s="713" t="s">
        <v>974</v>
      </c>
      <c r="H31" s="713" t="str">
        <f>VLOOKUP(E31,'[16]Gui chi Quynh'!$C$7:$E$387,3,0)</f>
        <v>A3</v>
      </c>
      <c r="I31" s="713">
        <f>VLOOKUP(H31,Sheet1!$B$2:$C$12,2,TRUE)</f>
        <v>8</v>
      </c>
      <c r="J31" s="713" t="str">
        <f>VLOOKUP($E31,'[17]Gui chi Quynh'!$C$7:$E$387,3,0)</f>
        <v>A3</v>
      </c>
      <c r="K31" s="713">
        <f>VLOOKUP(J31,Sheet1!$B$2:$C$12,2,TRUE)</f>
        <v>8</v>
      </c>
      <c r="L31" s="713" t="str">
        <f>VLOOKUP(E31,'[18]Gui chi Quynh'!$C$7:$F$385,3,0)</f>
        <v>A3</v>
      </c>
      <c r="M31" s="713">
        <f>VLOOKUP(L31,Sheet1!$B$2:$C$12,2,TRUE)</f>
        <v>8</v>
      </c>
      <c r="N31" s="713" t="str">
        <f>VLOOKUP(E31,'[19]Gui chi Quynh'!$C$7:$E$391,3,0)</f>
        <v>A3</v>
      </c>
      <c r="O31" s="713">
        <f>VLOOKUP(N31,Sheet1!$B$2:$C$12,2,TRUE)</f>
        <v>8</v>
      </c>
      <c r="P31" s="713" t="str">
        <f>VLOOKUP(E31,'[20]Gui chi Quynh'!$C$7:$E$391,3,0)</f>
        <v>A2</v>
      </c>
      <c r="Q31" s="713">
        <f>VLOOKUP(P31,Sheet1!$B$2:$C$12,2,TRUE)</f>
        <v>9</v>
      </c>
      <c r="R31" s="713" t="str">
        <f>VLOOKUP($E31,'[21]Gui chi Quynh'!$C$7:$E$390,3,0)</f>
        <v>A3</v>
      </c>
      <c r="S31" s="713">
        <f>VLOOKUP(R31,Sheet1!$B$2:$C$12,2,TRUE)</f>
        <v>8</v>
      </c>
      <c r="T31" s="713" t="str">
        <f>VLOOKUP($E31,'[22]Gui chi Quynh'!$C$7:$E$390,3,0)</f>
        <v>A3</v>
      </c>
      <c r="U31" s="713">
        <f>VLOOKUP(T31,Sheet1!$B$2:$C$12,2,TRUE)</f>
        <v>8</v>
      </c>
      <c r="V31" s="713" t="str">
        <f>VLOOKUP($E31,'[23]Gui chi Quynh'!$C$7:$E$389,3,0)</f>
        <v>A3</v>
      </c>
      <c r="W31" s="713">
        <f>VLOOKUP(V31,Sheet1!$B$2:$C$12,2,TRUE)</f>
        <v>8</v>
      </c>
      <c r="X31" s="713" t="str">
        <f>VLOOKUP($E31,'[24]Gui chi Quynh'!$C$7:$E$389,3,0)</f>
        <v>A3</v>
      </c>
      <c r="Y31" s="713">
        <f>VLOOKUP(X31,Sheet1!$B$2:$C$12,2,TRUE)</f>
        <v>8</v>
      </c>
      <c r="Z31" s="713" t="str">
        <f>VLOOKUP($E31,'[25]Gui chi Quynh'!$C$7:$E$388,3,0)</f>
        <v>A2</v>
      </c>
      <c r="AA31" s="713">
        <f>VLOOKUP(Z31,Sheet1!$B$2:$C$12,2,TRUE)</f>
        <v>9</v>
      </c>
      <c r="AB31" s="713" t="str">
        <f>VLOOKUP($E31,'T5'!$E$9:$AH$337,24,0)</f>
        <v>A2</v>
      </c>
      <c r="AC31" s="713">
        <f>VLOOKUP(AB31,Sheet1!$B$2:$C$12,2,TRUE)</f>
        <v>9</v>
      </c>
      <c r="AD31" s="713"/>
      <c r="AE31" s="713" t="e">
        <f>VLOOKUP(AD31,Sheet1!$B$2:$C$12,2,TRUE)</f>
        <v>#N/A</v>
      </c>
      <c r="AF31" s="599" t="str">
        <f>VLOOKUP($E31,'[26]Tong hop ket qua'!$E$19:$M$219,9,0)</f>
        <v>Tốt</v>
      </c>
      <c r="AG31" s="901">
        <f t="shared" si="7"/>
        <v>8.3000000000000007</v>
      </c>
      <c r="AH31" s="901" t="str">
        <f t="shared" si="1"/>
        <v>11A*</v>
      </c>
      <c r="AI31" s="901">
        <f t="shared" si="2"/>
        <v>0</v>
      </c>
      <c r="AJ31" s="902"/>
      <c r="AK31" s="713" t="str">
        <f t="shared" si="3"/>
        <v>Xuất sắc</v>
      </c>
      <c r="AL31" s="713" t="str">
        <f>VLOOKUP($E31,'cac dv gui'!$C$247:$AC$278,25,0)</f>
        <v xml:space="preserve">Xuất sắc </v>
      </c>
      <c r="AM31" s="713" t="str">
        <f>VLOOKUP($E31,'cac dv gui'!$C$247:$AC$278,26,0)</f>
        <v xml:space="preserve">Xuất sắc </v>
      </c>
      <c r="AN31" s="594"/>
      <c r="AO31" s="713"/>
      <c r="AP31" s="594"/>
      <c r="AQ31" s="713" t="str">
        <f>VLOOKUP(E31,' TH ĐG Trình HĐ'!$E$9:$AU$338,40,0)</f>
        <v>Xuất sắc</v>
      </c>
      <c r="AR31" s="713" t="s">
        <v>849</v>
      </c>
      <c r="AS31" s="594"/>
      <c r="AT31" s="905"/>
      <c r="AV31" s="835"/>
      <c r="AW31" s="835"/>
    </row>
    <row r="32" spans="1:49" s="684" customFormat="1" ht="35.1" customHeight="1" x14ac:dyDescent="0.25">
      <c r="A32" s="512" t="s">
        <v>324</v>
      </c>
      <c r="B32" s="512">
        <f>COUNTIF($F$4:F32,F32)</f>
        <v>21</v>
      </c>
      <c r="C32" s="513" t="s">
        <v>984</v>
      </c>
      <c r="D32" s="337" t="s">
        <v>221</v>
      </c>
      <c r="E32" s="520" t="s">
        <v>485</v>
      </c>
      <c r="F32" s="592" t="s">
        <v>1732</v>
      </c>
      <c r="G32" s="713" t="s">
        <v>974</v>
      </c>
      <c r="H32" s="713" t="str">
        <f>VLOOKUP(E32,'[16]Gui chi Quynh'!$C$7:$E$387,3,0)</f>
        <v>A2</v>
      </c>
      <c r="I32" s="713">
        <f>VLOOKUP(H32,Sheet1!$B$2:$C$12,2,TRUE)</f>
        <v>9</v>
      </c>
      <c r="J32" s="713" t="str">
        <f>VLOOKUP($E32,'[17]Gui chi Quynh'!$C$7:$E$387,3,0)</f>
        <v>A2</v>
      </c>
      <c r="K32" s="713">
        <f>VLOOKUP(J32,Sheet1!$B$2:$C$12,2,TRUE)</f>
        <v>9</v>
      </c>
      <c r="L32" s="713" t="str">
        <f>VLOOKUP(E32,'[18]Gui chi Quynh'!$C$7:$F$385,3,0)</f>
        <v>A2</v>
      </c>
      <c r="M32" s="713">
        <f>VLOOKUP(L32,Sheet1!$B$2:$C$12,2,TRUE)</f>
        <v>9</v>
      </c>
      <c r="N32" s="713" t="str">
        <f>VLOOKUP(E32,'[19]Gui chi Quynh'!$C$7:$E$391,3,0)</f>
        <v>A2</v>
      </c>
      <c r="O32" s="713">
        <f>VLOOKUP(N32,Sheet1!$B$2:$C$12,2,TRUE)</f>
        <v>9</v>
      </c>
      <c r="P32" s="713" t="str">
        <f>VLOOKUP(E32,'[20]Gui chi Quynh'!$C$7:$E$391,3,0)</f>
        <v>A1</v>
      </c>
      <c r="Q32" s="713">
        <f>VLOOKUP(P32,Sheet1!$B$2:$C$12,2,TRUE)</f>
        <v>10</v>
      </c>
      <c r="R32" s="713" t="str">
        <f>VLOOKUP($E32,'[21]Gui chi Quynh'!$C$7:$E$390,3,0)</f>
        <v>A3</v>
      </c>
      <c r="S32" s="713">
        <f>VLOOKUP(R32,Sheet1!$B$2:$C$12,2,TRUE)</f>
        <v>8</v>
      </c>
      <c r="T32" s="713" t="str">
        <f>VLOOKUP($E32,'[22]Gui chi Quynh'!$C$7:$E$390,3,0)</f>
        <v>A2</v>
      </c>
      <c r="U32" s="713">
        <f>VLOOKUP(T32,Sheet1!$B$2:$C$12,2,TRUE)</f>
        <v>9</v>
      </c>
      <c r="V32" s="713" t="str">
        <f>VLOOKUP($E32,'[23]Gui chi Quynh'!$C$7:$E$389,3,0)</f>
        <v>A2</v>
      </c>
      <c r="W32" s="713">
        <f>VLOOKUP(V32,Sheet1!$B$2:$C$12,2,TRUE)</f>
        <v>9</v>
      </c>
      <c r="X32" s="713" t="str">
        <f>VLOOKUP($E32,'[24]Gui chi Quynh'!$C$7:$E$389,3,0)</f>
        <v>A1</v>
      </c>
      <c r="Y32" s="713">
        <f>VLOOKUP(X32,Sheet1!$B$2:$C$12,2,TRUE)</f>
        <v>10</v>
      </c>
      <c r="Z32" s="713" t="str">
        <f>VLOOKUP($E32,'[25]Gui chi Quynh'!$C$7:$E$388,3,0)</f>
        <v>A1</v>
      </c>
      <c r="AA32" s="713">
        <f>VLOOKUP(Z32,Sheet1!$B$2:$C$12,2,TRUE)</f>
        <v>10</v>
      </c>
      <c r="AB32" s="713" t="str">
        <f>VLOOKUP($E32,'T5'!$E$9:$AH$337,24,0)</f>
        <v>A3</v>
      </c>
      <c r="AC32" s="713">
        <f>VLOOKUP(AB32,Sheet1!$B$2:$C$12,2,TRUE)</f>
        <v>8</v>
      </c>
      <c r="AD32" s="713"/>
      <c r="AE32" s="713" t="e">
        <f>VLOOKUP(AD32,Sheet1!$B$2:$C$12,2,TRUE)</f>
        <v>#N/A</v>
      </c>
      <c r="AF32" s="599" t="str">
        <f>VLOOKUP($E32,'[26]Tong hop ket qua'!$E$19:$M$219,9,0)</f>
        <v>Khá</v>
      </c>
      <c r="AG32" s="901">
        <f t="shared" si="7"/>
        <v>9.1</v>
      </c>
      <c r="AH32" s="901" t="str">
        <f t="shared" si="1"/>
        <v>11A*</v>
      </c>
      <c r="AI32" s="901">
        <f t="shared" si="2"/>
        <v>0</v>
      </c>
      <c r="AJ32" s="902"/>
      <c r="AK32" s="713" t="str">
        <f t="shared" si="3"/>
        <v>Xuất sắc</v>
      </c>
      <c r="AL32" s="713" t="str">
        <f>VLOOKUP($E32,'cac dv gui'!$C$247:$AC$278,25,0)</f>
        <v xml:space="preserve">Xuất sắc </v>
      </c>
      <c r="AM32" s="713" t="str">
        <f>VLOOKUP($E32,'cac dv gui'!$C$247:$AC$278,26,0)</f>
        <v xml:space="preserve">Xuất sắc </v>
      </c>
      <c r="AN32" s="594"/>
      <c r="AO32" s="713"/>
      <c r="AP32" s="594"/>
      <c r="AQ32" s="713" t="str">
        <f>VLOOKUP(E32,' TH ĐG Trình HĐ'!$E$9:$AU$338,40,0)</f>
        <v>Xuất sắc</v>
      </c>
      <c r="AR32" s="713" t="s">
        <v>849</v>
      </c>
      <c r="AS32" s="594"/>
      <c r="AT32" s="905"/>
      <c r="AV32" s="835"/>
      <c r="AW32" s="835"/>
    </row>
    <row r="33" spans="1:51" s="684" customFormat="1" ht="35.1" customHeight="1" x14ac:dyDescent="0.25">
      <c r="A33" s="512" t="s">
        <v>325</v>
      </c>
      <c r="B33" s="512">
        <f>COUNTIF($F$4:F33,F33)</f>
        <v>22</v>
      </c>
      <c r="C33" s="513" t="s">
        <v>984</v>
      </c>
      <c r="D33" s="337" t="s">
        <v>222</v>
      </c>
      <c r="E33" s="520" t="s">
        <v>486</v>
      </c>
      <c r="F33" s="592" t="s">
        <v>1732</v>
      </c>
      <c r="G33" s="713" t="s">
        <v>974</v>
      </c>
      <c r="H33" s="713" t="str">
        <f>VLOOKUP(E33,'[16]Gui chi Quynh'!$C$7:$E$387,3,0)</f>
        <v>A3</v>
      </c>
      <c r="I33" s="713">
        <f>VLOOKUP(H33,Sheet1!$B$2:$C$12,2,TRUE)</f>
        <v>8</v>
      </c>
      <c r="J33" s="713" t="str">
        <f>VLOOKUP($E33,'[17]Gui chi Quynh'!$C$7:$E$387,3,0)</f>
        <v>A2</v>
      </c>
      <c r="K33" s="713">
        <f>VLOOKUP(J33,Sheet1!$B$2:$C$12,2,TRUE)</f>
        <v>9</v>
      </c>
      <c r="L33" s="713" t="str">
        <f>VLOOKUP(E33,'[18]Gui chi Quynh'!$C$7:$F$385,3,0)</f>
        <v>A2</v>
      </c>
      <c r="M33" s="713">
        <f>VLOOKUP(L33,Sheet1!$B$2:$C$12,2,TRUE)</f>
        <v>9</v>
      </c>
      <c r="N33" s="713" t="str">
        <f>VLOOKUP(E33,'[19]Gui chi Quynh'!$C$7:$E$391,3,0)</f>
        <v>A1</v>
      </c>
      <c r="O33" s="713">
        <f>VLOOKUP(N33,Sheet1!$B$2:$C$12,2,TRUE)</f>
        <v>10</v>
      </c>
      <c r="P33" s="713" t="str">
        <f>VLOOKUP(E33,'[20]Gui chi Quynh'!$C$7:$E$391,3,0)</f>
        <v>A1</v>
      </c>
      <c r="Q33" s="713">
        <f>VLOOKUP(P33,Sheet1!$B$2:$C$12,2,TRUE)</f>
        <v>10</v>
      </c>
      <c r="R33" s="713" t="str">
        <f>VLOOKUP($E33,'[21]Gui chi Quynh'!$C$7:$E$390,3,0)</f>
        <v>A2</v>
      </c>
      <c r="S33" s="713">
        <f>VLOOKUP(R33,Sheet1!$B$2:$C$12,2,TRUE)</f>
        <v>9</v>
      </c>
      <c r="T33" s="713" t="str">
        <f>VLOOKUP($E33,'[22]Gui chi Quynh'!$C$7:$E$390,3,0)</f>
        <v>A2</v>
      </c>
      <c r="U33" s="713">
        <f>VLOOKUP(T33,Sheet1!$B$2:$C$12,2,TRUE)</f>
        <v>9</v>
      </c>
      <c r="V33" s="713" t="str">
        <f>VLOOKUP($E33,'[23]Gui chi Quynh'!$C$7:$E$389,3,0)</f>
        <v>A2</v>
      </c>
      <c r="W33" s="713">
        <f>VLOOKUP(V33,Sheet1!$B$2:$C$12,2,TRUE)</f>
        <v>9</v>
      </c>
      <c r="X33" s="713" t="str">
        <f>VLOOKUP($E33,'[24]Gui chi Quynh'!$C$7:$E$389,3,0)</f>
        <v>A2</v>
      </c>
      <c r="Y33" s="713">
        <f>VLOOKUP(X33,Sheet1!$B$2:$C$12,2,TRUE)</f>
        <v>9</v>
      </c>
      <c r="Z33" s="713" t="str">
        <f>VLOOKUP($E33,'[25]Gui chi Quynh'!$C$7:$E$388,3,0)</f>
        <v>A2</v>
      </c>
      <c r="AA33" s="713">
        <f>VLOOKUP(Z33,Sheet1!$B$2:$C$12,2,TRUE)</f>
        <v>9</v>
      </c>
      <c r="AB33" s="713" t="str">
        <f>VLOOKUP($E33,'T5'!$E$9:$AH$337,24,0)</f>
        <v>A3</v>
      </c>
      <c r="AC33" s="713">
        <f>VLOOKUP(AB33,Sheet1!$B$2:$C$12,2,TRUE)</f>
        <v>8</v>
      </c>
      <c r="AD33" s="713"/>
      <c r="AE33" s="713" t="e">
        <f>VLOOKUP(AD33,Sheet1!$B$2:$C$12,2,TRUE)</f>
        <v>#N/A</v>
      </c>
      <c r="AF33" s="599" t="str">
        <f>VLOOKUP($E33,'[26]Tong hop ket qua'!$E$19:$M$219,9,0)</f>
        <v>Khá</v>
      </c>
      <c r="AG33" s="901">
        <f t="shared" si="7"/>
        <v>9</v>
      </c>
      <c r="AH33" s="901" t="str">
        <f t="shared" si="1"/>
        <v>11A*</v>
      </c>
      <c r="AI33" s="901">
        <f t="shared" si="2"/>
        <v>0</v>
      </c>
      <c r="AJ33" s="902"/>
      <c r="AK33" s="713" t="str">
        <f t="shared" si="3"/>
        <v>Xuất sắc</v>
      </c>
      <c r="AL33" s="713" t="str">
        <f>VLOOKUP($E33,'cac dv gui'!$C$247:$AC$278,25,0)</f>
        <v xml:space="preserve">Xuất sắc </v>
      </c>
      <c r="AM33" s="713" t="str">
        <f>VLOOKUP($E33,'cac dv gui'!$C$247:$AC$278,26,0)</f>
        <v xml:space="preserve">Xuất sắc </v>
      </c>
      <c r="AN33" s="594"/>
      <c r="AO33" s="713"/>
      <c r="AP33" s="594"/>
      <c r="AQ33" s="713" t="str">
        <f>VLOOKUP(E33,' TH ĐG Trình HĐ'!$E$9:$AU$338,40,0)</f>
        <v>Xuất sắc</v>
      </c>
      <c r="AR33" s="713" t="s">
        <v>849</v>
      </c>
      <c r="AS33" s="594"/>
      <c r="AT33" s="905"/>
      <c r="AV33" s="835"/>
      <c r="AW33" s="835"/>
    </row>
    <row r="34" spans="1:51" s="684" customFormat="1" ht="35.1" customHeight="1" x14ac:dyDescent="0.25">
      <c r="A34" s="512" t="s">
        <v>326</v>
      </c>
      <c r="B34" s="512">
        <f>COUNTIF($F$4:F34,F34)</f>
        <v>23</v>
      </c>
      <c r="C34" s="513" t="s">
        <v>984</v>
      </c>
      <c r="D34" s="851" t="s">
        <v>34</v>
      </c>
      <c r="E34" s="713" t="s">
        <v>491</v>
      </c>
      <c r="F34" s="592" t="s">
        <v>1732</v>
      </c>
      <c r="G34" s="713" t="s">
        <v>974</v>
      </c>
      <c r="H34" s="713" t="str">
        <f>VLOOKUP(E34,'[16]Gui chi Quynh'!$C$7:$E$387,3,0)</f>
        <v>A1</v>
      </c>
      <c r="I34" s="713">
        <f>VLOOKUP(H34,Sheet1!$B$2:$C$12,2,TRUE)</f>
        <v>10</v>
      </c>
      <c r="J34" s="713" t="str">
        <f>VLOOKUP($E34,'[17]Gui chi Quynh'!$C$7:$E$387,3,0)</f>
        <v>A1</v>
      </c>
      <c r="K34" s="713">
        <f>VLOOKUP(J34,Sheet1!$B$2:$C$12,2,TRUE)</f>
        <v>10</v>
      </c>
      <c r="L34" s="713" t="str">
        <f>VLOOKUP(E34,'[18]Gui chi Quynh'!$C$7:$F$385,3,0)</f>
        <v>A1</v>
      </c>
      <c r="M34" s="713">
        <f>VLOOKUP(L34,Sheet1!$B$2:$C$12,2,TRUE)</f>
        <v>10</v>
      </c>
      <c r="N34" s="713" t="str">
        <f>VLOOKUP(E34,'[19]Gui chi Quynh'!$C$7:$E$391,3,0)</f>
        <v>A1</v>
      </c>
      <c r="O34" s="713">
        <f>VLOOKUP(N34,Sheet1!$B$2:$C$12,2,TRUE)</f>
        <v>10</v>
      </c>
      <c r="P34" s="713" t="str">
        <f>VLOOKUP(E34,'[20]Gui chi Quynh'!$C$7:$E$391,3,0)</f>
        <v>A1</v>
      </c>
      <c r="Q34" s="713">
        <f>VLOOKUP(P34,Sheet1!$B$2:$C$12,2,TRUE)</f>
        <v>10</v>
      </c>
      <c r="R34" s="713" t="str">
        <f>VLOOKUP($E34,'[21]Gui chi Quynh'!$C$7:$E$390,3,0)</f>
        <v>A1</v>
      </c>
      <c r="S34" s="713">
        <f>VLOOKUP(R34,Sheet1!$B$2:$C$12,2,TRUE)</f>
        <v>10</v>
      </c>
      <c r="T34" s="713" t="str">
        <f>VLOOKUP($E34,'[22]Gui chi Quynh'!$C$7:$E$390,3,0)</f>
        <v>A1</v>
      </c>
      <c r="U34" s="713">
        <f>VLOOKUP(T34,Sheet1!$B$2:$C$12,2,TRUE)</f>
        <v>10</v>
      </c>
      <c r="V34" s="713" t="str">
        <f>VLOOKUP($E34,'[23]Gui chi Quynh'!$C$7:$E$389,3,0)</f>
        <v>A1</v>
      </c>
      <c r="W34" s="713">
        <f>VLOOKUP(V34,Sheet1!$B$2:$C$12,2,TRUE)</f>
        <v>10</v>
      </c>
      <c r="X34" s="713" t="str">
        <f>VLOOKUP($E34,'[24]Gui chi Quynh'!$C$7:$E$389,3,0)</f>
        <v>A1</v>
      </c>
      <c r="Y34" s="713">
        <f>VLOOKUP(X34,Sheet1!$B$2:$C$12,2,TRUE)</f>
        <v>10</v>
      </c>
      <c r="Z34" s="713" t="str">
        <f>VLOOKUP($E34,'[25]Gui chi Quynh'!$C$7:$E$388,3,0)</f>
        <v>A1</v>
      </c>
      <c r="AA34" s="713">
        <f>VLOOKUP(Z34,Sheet1!$B$2:$C$12,2,TRUE)</f>
        <v>10</v>
      </c>
      <c r="AB34" s="713" t="str">
        <f>VLOOKUP($E34,'T5'!$E$9:$AH$337,24,0)</f>
        <v>A2</v>
      </c>
      <c r="AC34" s="713">
        <f>VLOOKUP(AB34,Sheet1!$B$2:$C$12,2,TRUE)</f>
        <v>9</v>
      </c>
      <c r="AD34" s="713"/>
      <c r="AE34" s="713" t="e">
        <f>VLOOKUP(AD34,Sheet1!$B$2:$C$12,2,TRUE)</f>
        <v>#N/A</v>
      </c>
      <c r="AF34" s="599" t="str">
        <f>VLOOKUP($E34,'[26]Tong hop ket qua'!$E$19:$M$219,9,0)</f>
        <v>Xuất sắc</v>
      </c>
      <c r="AG34" s="901">
        <f t="shared" si="7"/>
        <v>9.9</v>
      </c>
      <c r="AH34" s="901" t="str">
        <f t="shared" si="1"/>
        <v>11A*</v>
      </c>
      <c r="AI34" s="901">
        <f t="shared" si="2"/>
        <v>0</v>
      </c>
      <c r="AJ34" s="902"/>
      <c r="AK34" s="713" t="str">
        <f t="shared" si="3"/>
        <v>Xuất sắc</v>
      </c>
      <c r="AL34" s="713" t="str">
        <f>VLOOKUP($E34,'cac dv gui'!$C$247:$AC$278,25,0)</f>
        <v xml:space="preserve">Xuất sắc </v>
      </c>
      <c r="AM34" s="713" t="str">
        <f>VLOOKUP($E34,'cac dv gui'!$C$247:$AC$278,26,0)</f>
        <v xml:space="preserve">Xuất sắc </v>
      </c>
      <c r="AN34" s="594"/>
      <c r="AO34" s="713"/>
      <c r="AP34" s="594"/>
      <c r="AQ34" s="713" t="str">
        <f>VLOOKUP(E34,' TH ĐG Trình HĐ'!$E$9:$AU$338,40,0)</f>
        <v>Xuất sắc</v>
      </c>
      <c r="AR34" s="713" t="s">
        <v>849</v>
      </c>
      <c r="AS34" s="594"/>
      <c r="AT34" s="905"/>
      <c r="AV34" s="835"/>
      <c r="AW34" s="835"/>
    </row>
    <row r="35" spans="1:51" s="684" customFormat="1" ht="35.1" customHeight="1" x14ac:dyDescent="0.25">
      <c r="A35" s="512" t="s">
        <v>327</v>
      </c>
      <c r="B35" s="512">
        <f>COUNTIF($F$4:F35,F35)</f>
        <v>24</v>
      </c>
      <c r="C35" s="513" t="s">
        <v>984</v>
      </c>
      <c r="D35" s="337" t="s">
        <v>224</v>
      </c>
      <c r="E35" s="520" t="s">
        <v>489</v>
      </c>
      <c r="F35" s="592" t="s">
        <v>1732</v>
      </c>
      <c r="G35" s="713" t="s">
        <v>974</v>
      </c>
      <c r="H35" s="713" t="str">
        <f>VLOOKUP(E35,'[16]Gui chi Quynh'!$C$7:$E$387,3,0)</f>
        <v>A2</v>
      </c>
      <c r="I35" s="713">
        <f>VLOOKUP(H35,Sheet1!$B$2:$C$12,2,TRUE)</f>
        <v>9</v>
      </c>
      <c r="J35" s="713" t="str">
        <f>VLOOKUP($E35,'[17]Gui chi Quynh'!$C$7:$E$387,3,0)</f>
        <v>A3</v>
      </c>
      <c r="K35" s="713">
        <f>VLOOKUP(J35,Sheet1!$B$2:$C$12,2,TRUE)</f>
        <v>8</v>
      </c>
      <c r="L35" s="713" t="str">
        <f>VLOOKUP(E35,'[18]Gui chi Quynh'!$C$7:$F$385,3,0)</f>
        <v>A2</v>
      </c>
      <c r="M35" s="713">
        <f>VLOOKUP(L35,Sheet1!$B$2:$C$12,2,TRUE)</f>
        <v>9</v>
      </c>
      <c r="N35" s="713" t="str">
        <f>VLOOKUP(E35,'[19]Gui chi Quynh'!$C$7:$E$391,3,0)</f>
        <v>A1</v>
      </c>
      <c r="O35" s="713">
        <f>VLOOKUP(N35,Sheet1!$B$2:$C$12,2,TRUE)</f>
        <v>10</v>
      </c>
      <c r="P35" s="713" t="str">
        <f>VLOOKUP(E35,'[20]Gui chi Quynh'!$C$7:$E$391,3,0)</f>
        <v>A2</v>
      </c>
      <c r="Q35" s="713">
        <f>VLOOKUP(P35,Sheet1!$B$2:$C$12,2,TRUE)</f>
        <v>9</v>
      </c>
      <c r="R35" s="713" t="str">
        <f>VLOOKUP($E35,'[21]Gui chi Quynh'!$C$7:$E$390,3,0)</f>
        <v>A2</v>
      </c>
      <c r="S35" s="713">
        <f>VLOOKUP(R35,Sheet1!$B$2:$C$12,2,TRUE)</f>
        <v>9</v>
      </c>
      <c r="T35" s="713" t="str">
        <f>VLOOKUP($E35,'[22]Gui chi Quynh'!$C$7:$E$390,3,0)</f>
        <v>A3</v>
      </c>
      <c r="U35" s="713">
        <f>VLOOKUP(T35,Sheet1!$B$2:$C$12,2,TRUE)</f>
        <v>8</v>
      </c>
      <c r="V35" s="713" t="str">
        <f>VLOOKUP($E35,'[23]Gui chi Quynh'!$C$7:$E$389,3,0)</f>
        <v>A3</v>
      </c>
      <c r="W35" s="713">
        <f>VLOOKUP(V35,Sheet1!$B$2:$C$12,2,TRUE)</f>
        <v>8</v>
      </c>
      <c r="X35" s="713" t="str">
        <f>VLOOKUP($E35,'[24]Gui chi Quynh'!$C$7:$E$389,3,0)</f>
        <v>A3</v>
      </c>
      <c r="Y35" s="713">
        <f>VLOOKUP(X35,Sheet1!$B$2:$C$12,2,TRUE)</f>
        <v>8</v>
      </c>
      <c r="Z35" s="713" t="str">
        <f>VLOOKUP($E35,'[25]Gui chi Quynh'!$C$7:$E$388,3,0)</f>
        <v>A2</v>
      </c>
      <c r="AA35" s="713">
        <f>VLOOKUP(Z35,Sheet1!$B$2:$C$12,2,TRUE)</f>
        <v>9</v>
      </c>
      <c r="AB35" s="713" t="str">
        <f>VLOOKUP($E35,'T5'!$E$9:$AH$337,24,0)</f>
        <v>A3</v>
      </c>
      <c r="AC35" s="713">
        <f>VLOOKUP(AB35,Sheet1!$B$2:$C$12,2,TRUE)</f>
        <v>8</v>
      </c>
      <c r="AD35" s="713"/>
      <c r="AE35" s="713" t="e">
        <f>VLOOKUP(AD35,Sheet1!$B$2:$C$12,2,TRUE)</f>
        <v>#N/A</v>
      </c>
      <c r="AF35" s="599" t="str">
        <f>VLOOKUP($E35,'[26]Tong hop ket qua'!$E$19:$M$219,9,0)</f>
        <v>Khá</v>
      </c>
      <c r="AG35" s="901">
        <f t="shared" si="7"/>
        <v>8.6</v>
      </c>
      <c r="AH35" s="901" t="str">
        <f t="shared" si="1"/>
        <v>11A*</v>
      </c>
      <c r="AI35" s="901">
        <f t="shared" si="2"/>
        <v>0</v>
      </c>
      <c r="AJ35" s="902"/>
      <c r="AK35" s="713" t="str">
        <f t="shared" si="3"/>
        <v>Xuất sắc</v>
      </c>
      <c r="AL35" s="713" t="str">
        <f>VLOOKUP($E35,'cac dv gui'!$C$247:$AC$278,25,0)</f>
        <v xml:space="preserve">Xuất sắc </v>
      </c>
      <c r="AM35" s="713" t="str">
        <f>VLOOKUP($E35,'cac dv gui'!$C$247:$AC$278,26,0)</f>
        <v xml:space="preserve">Xuất sắc </v>
      </c>
      <c r="AN35" s="594"/>
      <c r="AO35" s="713"/>
      <c r="AP35" s="594"/>
      <c r="AQ35" s="713" t="str">
        <f>VLOOKUP(E35,' TH ĐG Trình HĐ'!$E$9:$AU$338,40,0)</f>
        <v>Xuất sắc</v>
      </c>
      <c r="AR35" s="713" t="s">
        <v>849</v>
      </c>
      <c r="AS35" s="594"/>
      <c r="AT35" s="905"/>
      <c r="AV35" s="835"/>
      <c r="AW35" s="835"/>
    </row>
    <row r="36" spans="1:51" s="684" customFormat="1" ht="35.1" customHeight="1" x14ac:dyDescent="0.25">
      <c r="A36" s="512" t="s">
        <v>328</v>
      </c>
      <c r="B36" s="512">
        <f>COUNTIF($F$4:F36,F36)</f>
        <v>25</v>
      </c>
      <c r="C36" s="513" t="s">
        <v>985</v>
      </c>
      <c r="D36" s="851" t="s">
        <v>309</v>
      </c>
      <c r="E36" s="713" t="s">
        <v>492</v>
      </c>
      <c r="F36" s="592" t="s">
        <v>1732</v>
      </c>
      <c r="G36" s="713" t="s">
        <v>974</v>
      </c>
      <c r="H36" s="713" t="str">
        <f>VLOOKUP(E36,'[16]Gui chi Quynh'!$C$7:$E$387,3,0)</f>
        <v>A3</v>
      </c>
      <c r="I36" s="713">
        <f>VLOOKUP(H36,Sheet1!$B$2:$C$12,2,TRUE)</f>
        <v>8</v>
      </c>
      <c r="J36" s="713" t="str">
        <f>VLOOKUP($E36,'[17]Gui chi Quynh'!$C$7:$E$387,3,0)</f>
        <v>A3</v>
      </c>
      <c r="K36" s="713">
        <f>VLOOKUP(J36,Sheet1!$B$2:$C$12,2,TRUE)</f>
        <v>8</v>
      </c>
      <c r="L36" s="713" t="str">
        <f>VLOOKUP(E36,'[18]Gui chi Quynh'!$C$7:$F$385,3,0)</f>
        <v>A3</v>
      </c>
      <c r="M36" s="713">
        <f>VLOOKUP(L36,Sheet1!$B$2:$C$12,2,TRUE)</f>
        <v>8</v>
      </c>
      <c r="N36" s="713" t="str">
        <f>VLOOKUP(E36,'[19]Gui chi Quynh'!$C$7:$E$391,3,0)</f>
        <v>A1</v>
      </c>
      <c r="O36" s="713">
        <f>VLOOKUP(N36,Sheet1!$B$2:$C$12,2,TRUE)</f>
        <v>10</v>
      </c>
      <c r="P36" s="713" t="str">
        <f>VLOOKUP(E36,'[20]Gui chi Quynh'!$C$7:$E$391,3,0)</f>
        <v>A2</v>
      </c>
      <c r="Q36" s="713">
        <f>VLOOKUP(P36,Sheet1!$B$2:$C$12,2,TRUE)</f>
        <v>9</v>
      </c>
      <c r="R36" s="713" t="str">
        <f>VLOOKUP($E36,'[21]Gui chi Quynh'!$C$7:$E$390,3,0)</f>
        <v>A3</v>
      </c>
      <c r="S36" s="713">
        <f>VLOOKUP(R36,Sheet1!$B$2:$C$12,2,TRUE)</f>
        <v>8</v>
      </c>
      <c r="T36" s="713" t="str">
        <f>VLOOKUP($E36,'[22]Gui chi Quynh'!$C$7:$E$390,3,0)</f>
        <v>A2</v>
      </c>
      <c r="U36" s="713">
        <f>VLOOKUP(T36,Sheet1!$B$2:$C$12,2,TRUE)</f>
        <v>9</v>
      </c>
      <c r="V36" s="713" t="str">
        <f>VLOOKUP($E36,'[23]Gui chi Quynh'!$C$7:$E$389,3,0)</f>
        <v>A3</v>
      </c>
      <c r="W36" s="713">
        <f>VLOOKUP(V36,Sheet1!$B$2:$C$12,2,TRUE)</f>
        <v>8</v>
      </c>
      <c r="X36" s="713" t="str">
        <f>VLOOKUP($E36,'[24]Gui chi Quynh'!$C$7:$E$389,3,0)</f>
        <v>A3</v>
      </c>
      <c r="Y36" s="713">
        <f>VLOOKUP(X36,Sheet1!$B$2:$C$12,2,TRUE)</f>
        <v>8</v>
      </c>
      <c r="Z36" s="713" t="str">
        <f>VLOOKUP($E36,'[25]Gui chi Quynh'!$C$7:$E$388,3,0)</f>
        <v>A3</v>
      </c>
      <c r="AA36" s="713">
        <f>VLOOKUP(Z36,Sheet1!$B$2:$C$12,2,TRUE)</f>
        <v>8</v>
      </c>
      <c r="AB36" s="713" t="str">
        <f>VLOOKUP($E36,'T5'!$E$9:$AH$337,24,0)</f>
        <v>A3</v>
      </c>
      <c r="AC36" s="713">
        <f>VLOOKUP(AB36,Sheet1!$B$2:$C$12,2,TRUE)</f>
        <v>8</v>
      </c>
      <c r="AD36" s="713"/>
      <c r="AE36" s="713" t="e">
        <f>VLOOKUP(AD36,Sheet1!$B$2:$C$12,2,TRUE)</f>
        <v>#N/A</v>
      </c>
      <c r="AF36" s="599" t="str">
        <f>VLOOKUP($E36,'[26]Tong hop ket qua'!$E$19:$M$219,9,0)</f>
        <v>Khá</v>
      </c>
      <c r="AG36" s="901">
        <f t="shared" si="7"/>
        <v>8.4</v>
      </c>
      <c r="AH36" s="901" t="str">
        <f t="shared" si="1"/>
        <v>11A*</v>
      </c>
      <c r="AI36" s="901">
        <f t="shared" si="2"/>
        <v>0</v>
      </c>
      <c r="AJ36" s="902"/>
      <c r="AK36" s="713" t="str">
        <f t="shared" si="3"/>
        <v>Xuất sắc</v>
      </c>
      <c r="AL36" s="713" t="str">
        <f>VLOOKUP($E36,'cac dv gui'!$C$247:$AC$278,25,0)</f>
        <v xml:space="preserve">Xuất sắc </v>
      </c>
      <c r="AM36" s="713" t="str">
        <f>VLOOKUP($E36,'cac dv gui'!$C$247:$AC$278,26,0)</f>
        <v xml:space="preserve">Xuất sắc </v>
      </c>
      <c r="AN36" s="594"/>
      <c r="AO36" s="713"/>
      <c r="AP36" s="594"/>
      <c r="AQ36" s="713" t="str">
        <f>VLOOKUP(E36,' TH ĐG Trình HĐ'!$E$9:$AU$338,40,0)</f>
        <v>Xuất sắc</v>
      </c>
      <c r="AR36" s="713" t="s">
        <v>849</v>
      </c>
      <c r="AS36" s="594"/>
      <c r="AT36" s="905"/>
      <c r="AV36" s="835"/>
      <c r="AW36" s="835"/>
    </row>
    <row r="37" spans="1:51" s="684" customFormat="1" ht="35.1" customHeight="1" x14ac:dyDescent="0.25">
      <c r="A37" s="512" t="s">
        <v>329</v>
      </c>
      <c r="B37" s="512">
        <f>COUNTIF($F$4:F37,F37)</f>
        <v>26</v>
      </c>
      <c r="C37" s="513" t="s">
        <v>984</v>
      </c>
      <c r="D37" s="337" t="s">
        <v>281</v>
      </c>
      <c r="E37" s="520" t="s">
        <v>487</v>
      </c>
      <c r="F37" s="592" t="s">
        <v>1732</v>
      </c>
      <c r="G37" s="713" t="s">
        <v>974</v>
      </c>
      <c r="H37" s="713" t="str">
        <f>VLOOKUP(E37,'[16]Gui chi Quynh'!$C$7:$E$387,3,0)</f>
        <v>A2</v>
      </c>
      <c r="I37" s="713">
        <f>VLOOKUP(H37,Sheet1!$B$2:$C$12,2,TRUE)</f>
        <v>9</v>
      </c>
      <c r="J37" s="713" t="str">
        <f>VLOOKUP($E37,'[17]Gui chi Quynh'!$C$7:$E$387,3,0)</f>
        <v>A3</v>
      </c>
      <c r="K37" s="713">
        <f>VLOOKUP(J37,Sheet1!$B$2:$C$12,2,TRUE)</f>
        <v>8</v>
      </c>
      <c r="L37" s="713" t="str">
        <f>VLOOKUP(E37,'[18]Gui chi Quynh'!$C$7:$F$385,3,0)</f>
        <v>A3</v>
      </c>
      <c r="M37" s="713">
        <f>VLOOKUP(L37,Sheet1!$B$2:$C$12,2,TRUE)</f>
        <v>8</v>
      </c>
      <c r="N37" s="713" t="str">
        <f>VLOOKUP(E37,'[19]Gui chi Quynh'!$C$7:$E$391,3,0)</f>
        <v>A1</v>
      </c>
      <c r="O37" s="713">
        <f>VLOOKUP(N37,Sheet1!$B$2:$C$12,2,TRUE)</f>
        <v>10</v>
      </c>
      <c r="P37" s="713" t="str">
        <f>VLOOKUP(E37,'[20]Gui chi Quynh'!$C$7:$E$391,3,0)</f>
        <v>A1</v>
      </c>
      <c r="Q37" s="713">
        <f>VLOOKUP(P37,Sheet1!$B$2:$C$12,2,TRUE)</f>
        <v>10</v>
      </c>
      <c r="R37" s="713" t="str">
        <f>VLOOKUP($E37,'[21]Gui chi Quynh'!$C$7:$E$390,3,0)</f>
        <v>A2</v>
      </c>
      <c r="S37" s="713">
        <f>VLOOKUP(R37,Sheet1!$B$2:$C$12,2,TRUE)</f>
        <v>9</v>
      </c>
      <c r="T37" s="713" t="str">
        <f>VLOOKUP($E37,'[22]Gui chi Quynh'!$C$7:$E$390,3,0)</f>
        <v>A2</v>
      </c>
      <c r="U37" s="713">
        <f>VLOOKUP(T37,Sheet1!$B$2:$C$12,2,TRUE)</f>
        <v>9</v>
      </c>
      <c r="V37" s="713" t="str">
        <f>VLOOKUP($E37,'[23]Gui chi Quynh'!$C$7:$E$389,3,0)</f>
        <v>A3</v>
      </c>
      <c r="W37" s="713">
        <f>VLOOKUP(V37,Sheet1!$B$2:$C$12,2,TRUE)</f>
        <v>8</v>
      </c>
      <c r="X37" s="713" t="str">
        <f>VLOOKUP($E37,'[24]Gui chi Quynh'!$C$7:$E$389,3,0)</f>
        <v>A2</v>
      </c>
      <c r="Y37" s="713">
        <f>VLOOKUP(X37,Sheet1!$B$2:$C$12,2,TRUE)</f>
        <v>9</v>
      </c>
      <c r="Z37" s="713" t="str">
        <f>VLOOKUP($E37,'[25]Gui chi Quynh'!$C$7:$E$388,3,0)</f>
        <v>A3</v>
      </c>
      <c r="AA37" s="713">
        <f>VLOOKUP(Z37,Sheet1!$B$2:$C$12,2,TRUE)</f>
        <v>8</v>
      </c>
      <c r="AB37" s="713" t="str">
        <f>VLOOKUP($E37,'T5'!$E$9:$AH$337,24,0)</f>
        <v>A3</v>
      </c>
      <c r="AC37" s="713">
        <f>VLOOKUP(AB37,Sheet1!$B$2:$C$12,2,TRUE)</f>
        <v>8</v>
      </c>
      <c r="AD37" s="713"/>
      <c r="AE37" s="713" t="e">
        <f>VLOOKUP(AD37,Sheet1!$B$2:$C$12,2,TRUE)</f>
        <v>#N/A</v>
      </c>
      <c r="AF37" s="599" t="str">
        <f>VLOOKUP($E37,'[26]Tong hop ket qua'!$E$19:$M$219,9,0)</f>
        <v>Khá</v>
      </c>
      <c r="AG37" s="901">
        <f t="shared" si="7"/>
        <v>8.6999999999999993</v>
      </c>
      <c r="AH37" s="901" t="str">
        <f t="shared" si="1"/>
        <v>11A*</v>
      </c>
      <c r="AI37" s="901">
        <f t="shared" si="2"/>
        <v>0</v>
      </c>
      <c r="AJ37" s="902"/>
      <c r="AK37" s="713" t="str">
        <f t="shared" si="3"/>
        <v>Xuất sắc</v>
      </c>
      <c r="AL37" s="713" t="str">
        <f>VLOOKUP($E37,'cac dv gui'!$C$247:$AC$278,25,0)</f>
        <v xml:space="preserve">Xuất sắc </v>
      </c>
      <c r="AM37" s="713" t="str">
        <f>VLOOKUP($E37,'cac dv gui'!$C$247:$AC$278,26,0)</f>
        <v xml:space="preserve">Xuất sắc </v>
      </c>
      <c r="AN37" s="594"/>
      <c r="AO37" s="713"/>
      <c r="AP37" s="594"/>
      <c r="AQ37" s="713" t="str">
        <f>VLOOKUP(E37,' TH ĐG Trình HĐ'!$E$9:$AU$338,40,0)</f>
        <v>Xuất sắc</v>
      </c>
      <c r="AR37" s="713" t="s">
        <v>849</v>
      </c>
      <c r="AS37" s="594"/>
      <c r="AT37" s="905"/>
      <c r="AV37" s="835"/>
      <c r="AW37" s="835"/>
    </row>
    <row r="38" spans="1:51" s="684" customFormat="1" ht="35.1" customHeight="1" x14ac:dyDescent="0.25">
      <c r="A38" s="512" t="s">
        <v>1280</v>
      </c>
      <c r="B38" s="512">
        <f>COUNTIF($F$4:F38,F38)</f>
        <v>27</v>
      </c>
      <c r="C38" s="513" t="s">
        <v>984</v>
      </c>
      <c r="D38" s="337" t="s">
        <v>225</v>
      </c>
      <c r="E38" s="520" t="s">
        <v>490</v>
      </c>
      <c r="F38" s="592" t="s">
        <v>1732</v>
      </c>
      <c r="G38" s="713" t="s">
        <v>974</v>
      </c>
      <c r="H38" s="713" t="str">
        <f>VLOOKUP(E38,'[16]Gui chi Quynh'!$C$7:$E$387,3,0)</f>
        <v>A3</v>
      </c>
      <c r="I38" s="713">
        <f>VLOOKUP(H38,Sheet1!$B$2:$C$12,2,TRUE)</f>
        <v>8</v>
      </c>
      <c r="J38" s="713" t="str">
        <f>VLOOKUP($E38,'[17]Gui chi Quynh'!$C$7:$E$387,3,0)</f>
        <v>A2</v>
      </c>
      <c r="K38" s="713">
        <f>VLOOKUP(J38,Sheet1!$B$2:$C$12,2,TRUE)</f>
        <v>9</v>
      </c>
      <c r="L38" s="713" t="str">
        <f>VLOOKUP(E38,'[18]Gui chi Quynh'!$C$7:$F$385,3,0)</f>
        <v>A2</v>
      </c>
      <c r="M38" s="713">
        <f>VLOOKUP(L38,Sheet1!$B$2:$C$12,2,TRUE)</f>
        <v>9</v>
      </c>
      <c r="N38" s="713" t="str">
        <f>VLOOKUP(E38,'[19]Gui chi Quynh'!$C$7:$E$391,3,0)</f>
        <v>A1</v>
      </c>
      <c r="O38" s="713">
        <f>VLOOKUP(N38,Sheet1!$B$2:$C$12,2,TRUE)</f>
        <v>10</v>
      </c>
      <c r="P38" s="713" t="str">
        <f>VLOOKUP(E38,'[20]Gui chi Quynh'!$C$7:$E$391,3,0)</f>
        <v>A1</v>
      </c>
      <c r="Q38" s="713">
        <f>VLOOKUP(P38,Sheet1!$B$2:$C$12,2,TRUE)</f>
        <v>10</v>
      </c>
      <c r="R38" s="713" t="str">
        <f>VLOOKUP($E38,'[21]Gui chi Quynh'!$C$7:$E$390,3,0)</f>
        <v>A3</v>
      </c>
      <c r="S38" s="713">
        <f>VLOOKUP(R38,Sheet1!$B$2:$C$12,2,TRUE)</f>
        <v>8</v>
      </c>
      <c r="T38" s="713" t="str">
        <f>VLOOKUP($E38,'[22]Gui chi Quynh'!$C$7:$E$390,3,0)</f>
        <v>A2</v>
      </c>
      <c r="U38" s="713">
        <f>VLOOKUP(T38,Sheet1!$B$2:$C$12,2,TRUE)</f>
        <v>9</v>
      </c>
      <c r="V38" s="713" t="str">
        <f>VLOOKUP($E38,'[23]Gui chi Quynh'!$C$7:$E$389,3,0)</f>
        <v>A3</v>
      </c>
      <c r="W38" s="713">
        <f>VLOOKUP(V38,Sheet1!$B$2:$C$12,2,TRUE)</f>
        <v>8</v>
      </c>
      <c r="X38" s="713" t="str">
        <f>VLOOKUP($E38,'[24]Gui chi Quynh'!$C$7:$E$389,3,0)</f>
        <v>A2</v>
      </c>
      <c r="Y38" s="713">
        <f>VLOOKUP(X38,Sheet1!$B$2:$C$12,2,TRUE)</f>
        <v>9</v>
      </c>
      <c r="Z38" s="713" t="str">
        <f>VLOOKUP($E38,'[25]Gui chi Quynh'!$C$7:$E$388,3,0)</f>
        <v>A2</v>
      </c>
      <c r="AA38" s="713">
        <f>VLOOKUP(Z38,Sheet1!$B$2:$C$12,2,TRUE)</f>
        <v>9</v>
      </c>
      <c r="AB38" s="713" t="str">
        <f>VLOOKUP($E38,'T5'!$E$9:$AH$337,24,0)</f>
        <v>A3</v>
      </c>
      <c r="AC38" s="713">
        <f>VLOOKUP(AB38,Sheet1!$B$2:$C$12,2,TRUE)</f>
        <v>8</v>
      </c>
      <c r="AD38" s="713"/>
      <c r="AE38" s="713" t="e">
        <f>VLOOKUP(AD38,Sheet1!$B$2:$C$12,2,TRUE)</f>
        <v>#N/A</v>
      </c>
      <c r="AF38" s="599" t="str">
        <f>VLOOKUP($E38,'[26]Tong hop ket qua'!$E$19:$M$219,9,0)</f>
        <v>Khá</v>
      </c>
      <c r="AG38" s="901">
        <f t="shared" si="7"/>
        <v>8.8000000000000007</v>
      </c>
      <c r="AH38" s="901" t="str">
        <f t="shared" si="1"/>
        <v>11A*</v>
      </c>
      <c r="AI38" s="901">
        <f t="shared" si="2"/>
        <v>0</v>
      </c>
      <c r="AJ38" s="902"/>
      <c r="AK38" s="713" t="str">
        <f t="shared" si="3"/>
        <v>Xuất sắc</v>
      </c>
      <c r="AL38" s="713" t="str">
        <f>VLOOKUP($E38,'cac dv gui'!$C$247:$AC$278,25,0)</f>
        <v xml:space="preserve">Xuất sắc </v>
      </c>
      <c r="AM38" s="713" t="str">
        <f>VLOOKUP($E38,'cac dv gui'!$C$247:$AC$278,26,0)</f>
        <v xml:space="preserve">Xuất sắc </v>
      </c>
      <c r="AN38" s="594"/>
      <c r="AO38" s="713"/>
      <c r="AP38" s="594"/>
      <c r="AQ38" s="713" t="str">
        <f>VLOOKUP(E38,' TH ĐG Trình HĐ'!$E$9:$AU$338,40,0)</f>
        <v>Xuất sắc</v>
      </c>
      <c r="AR38" s="713" t="s">
        <v>849</v>
      </c>
      <c r="AS38" s="594"/>
      <c r="AT38" s="905"/>
      <c r="AV38" s="835"/>
      <c r="AW38" s="835"/>
    </row>
    <row r="39" spans="1:51" s="684" customFormat="1" ht="35.1" customHeight="1" x14ac:dyDescent="0.25">
      <c r="A39" s="512" t="s">
        <v>1281</v>
      </c>
      <c r="B39" s="512">
        <f>COUNTIF($F$4:F39,F39)</f>
        <v>28</v>
      </c>
      <c r="C39" s="513" t="s">
        <v>984</v>
      </c>
      <c r="D39" s="337" t="s">
        <v>274</v>
      </c>
      <c r="E39" s="520" t="s">
        <v>493</v>
      </c>
      <c r="F39" s="592" t="s">
        <v>1732</v>
      </c>
      <c r="G39" s="713" t="s">
        <v>974</v>
      </c>
      <c r="H39" s="713" t="str">
        <f>VLOOKUP(E39,'[16]Gui chi Quynh'!$C$7:$E$387,3,0)</f>
        <v>A2</v>
      </c>
      <c r="I39" s="713">
        <f>VLOOKUP(H39,Sheet1!$B$2:$C$12,2,TRUE)</f>
        <v>9</v>
      </c>
      <c r="J39" s="713" t="str">
        <f>VLOOKUP($E39,'[17]Gui chi Quynh'!$C$7:$E$387,3,0)</f>
        <v>A2</v>
      </c>
      <c r="K39" s="713">
        <f>VLOOKUP(J39,Sheet1!$B$2:$C$12,2,TRUE)</f>
        <v>9</v>
      </c>
      <c r="L39" s="713" t="str">
        <f>VLOOKUP(E39,'[18]Gui chi Quynh'!$C$7:$F$385,3,0)</f>
        <v>A2</v>
      </c>
      <c r="M39" s="713">
        <f>VLOOKUP(L39,Sheet1!$B$2:$C$12,2,TRUE)</f>
        <v>9</v>
      </c>
      <c r="N39" s="713" t="str">
        <f>VLOOKUP(E39,'[19]Gui chi Quynh'!$C$7:$E$391,3,0)</f>
        <v>A1</v>
      </c>
      <c r="O39" s="713">
        <f>VLOOKUP(N39,Sheet1!$B$2:$C$12,2,TRUE)</f>
        <v>10</v>
      </c>
      <c r="P39" s="713" t="str">
        <f>VLOOKUP(E39,'[20]Gui chi Quynh'!$C$7:$E$391,3,0)</f>
        <v>A1</v>
      </c>
      <c r="Q39" s="713">
        <f>VLOOKUP(P39,Sheet1!$B$2:$C$12,2,TRUE)</f>
        <v>10</v>
      </c>
      <c r="R39" s="713" t="str">
        <f>VLOOKUP($E39,'[21]Gui chi Quynh'!$C$7:$E$390,3,0)</f>
        <v>A2</v>
      </c>
      <c r="S39" s="713">
        <f>VLOOKUP(R39,Sheet1!$B$2:$C$12,2,TRUE)</f>
        <v>9</v>
      </c>
      <c r="T39" s="713" t="str">
        <f>VLOOKUP($E39,'[22]Gui chi Quynh'!$C$7:$E$390,3,0)</f>
        <v>A1</v>
      </c>
      <c r="U39" s="713">
        <f>VLOOKUP(T39,Sheet1!$B$2:$C$12,2,TRUE)</f>
        <v>10</v>
      </c>
      <c r="V39" s="713" t="str">
        <f>VLOOKUP($E39,'[23]Gui chi Quynh'!$C$7:$E$389,3,0)</f>
        <v>A1</v>
      </c>
      <c r="W39" s="713">
        <f>VLOOKUP(V39,Sheet1!$B$2:$C$12,2,TRUE)</f>
        <v>10</v>
      </c>
      <c r="X39" s="713" t="str">
        <f>VLOOKUP($E39,'[24]Gui chi Quynh'!$C$7:$E$389,3,0)</f>
        <v>A1</v>
      </c>
      <c r="Y39" s="713">
        <f>VLOOKUP(X39,Sheet1!$B$2:$C$12,2,TRUE)</f>
        <v>10</v>
      </c>
      <c r="Z39" s="713" t="str">
        <f>VLOOKUP($E39,'[25]Gui chi Quynh'!$C$7:$E$388,3,0)</f>
        <v>A1</v>
      </c>
      <c r="AA39" s="713">
        <f>VLOOKUP(Z39,Sheet1!$B$2:$C$12,2,TRUE)</f>
        <v>10</v>
      </c>
      <c r="AB39" s="713" t="str">
        <f>VLOOKUP($E39,'T5'!$E$9:$AH$337,24,0)</f>
        <v>A2</v>
      </c>
      <c r="AC39" s="713">
        <f>VLOOKUP(AB39,Sheet1!$B$2:$C$12,2,TRUE)</f>
        <v>9</v>
      </c>
      <c r="AD39" s="713"/>
      <c r="AE39" s="713" t="e">
        <f>VLOOKUP(AD39,Sheet1!$B$2:$C$12,2,TRUE)</f>
        <v>#N/A</v>
      </c>
      <c r="AF39" s="599" t="str">
        <f>VLOOKUP($E39,'[26]Tong hop ket qua'!$E$19:$M$219,9,0)</f>
        <v>Tốt</v>
      </c>
      <c r="AG39" s="901">
        <f t="shared" si="7"/>
        <v>9.5</v>
      </c>
      <c r="AH39" s="901" t="str">
        <f t="shared" si="1"/>
        <v>11A*</v>
      </c>
      <c r="AI39" s="901">
        <f t="shared" si="2"/>
        <v>0</v>
      </c>
      <c r="AJ39" s="902"/>
      <c r="AK39" s="713" t="str">
        <f t="shared" si="3"/>
        <v>Xuất sắc</v>
      </c>
      <c r="AL39" s="713" t="str">
        <f>VLOOKUP($E39,'cac dv gui'!$C$247:$AC$278,25,0)</f>
        <v xml:space="preserve">Xuất sắc </v>
      </c>
      <c r="AM39" s="713" t="str">
        <f>VLOOKUP($E39,'cac dv gui'!$C$247:$AC$278,26,0)</f>
        <v xml:space="preserve">Xuất sắc </v>
      </c>
      <c r="AN39" s="594"/>
      <c r="AO39" s="713"/>
      <c r="AP39" s="594"/>
      <c r="AQ39" s="713" t="str">
        <f>VLOOKUP(E39,' TH ĐG Trình HĐ'!$E$9:$AU$338,40,0)</f>
        <v>Xuất sắc</v>
      </c>
      <c r="AR39" s="713" t="s">
        <v>849</v>
      </c>
      <c r="AS39" s="594"/>
      <c r="AT39" s="905"/>
      <c r="AV39" s="835"/>
      <c r="AW39" s="835"/>
    </row>
    <row r="40" spans="1:51" s="684" customFormat="1" ht="35.1" customHeight="1" x14ac:dyDescent="0.25">
      <c r="A40" s="512" t="s">
        <v>1282</v>
      </c>
      <c r="B40" s="512">
        <f>COUNTIF($F$4:F40,F40)</f>
        <v>29</v>
      </c>
      <c r="C40" s="513" t="s">
        <v>984</v>
      </c>
      <c r="D40" s="337" t="s">
        <v>230</v>
      </c>
      <c r="E40" s="520" t="s">
        <v>498</v>
      </c>
      <c r="F40" s="592" t="s">
        <v>1732</v>
      </c>
      <c r="G40" s="494" t="s">
        <v>975</v>
      </c>
      <c r="H40" s="494" t="str">
        <f>VLOOKUP(E40,'[16]Gui chi Quynh'!$C$7:$E$387,3,0)</f>
        <v>A2</v>
      </c>
      <c r="I40" s="494">
        <f>VLOOKUP(H40,Sheet1!$B$2:$C$12,2,TRUE)</f>
        <v>9</v>
      </c>
      <c r="J40" s="494" t="str">
        <f>VLOOKUP($E40,'[17]Gui chi Quynh'!$C$7:$E$387,3,0)</f>
        <v>A3</v>
      </c>
      <c r="K40" s="494">
        <f>VLOOKUP(J40,Sheet1!$B$2:$C$12,2,TRUE)</f>
        <v>8</v>
      </c>
      <c r="L40" s="494" t="str">
        <f>VLOOKUP(E40,'[18]Gui chi Quynh'!$C$7:$F$385,3,0)</f>
        <v>A2</v>
      </c>
      <c r="M40" s="494">
        <f>VLOOKUP(L40,Sheet1!$B$2:$C$12,2,TRUE)</f>
        <v>9</v>
      </c>
      <c r="N40" s="494" t="str">
        <f>VLOOKUP(E40,'[19]Gui chi Quynh'!$C$7:$E$391,3,0)</f>
        <v>A2</v>
      </c>
      <c r="O40" s="494">
        <f>VLOOKUP(N40,Sheet1!$B$2:$C$12,2,TRUE)</f>
        <v>9</v>
      </c>
      <c r="P40" s="494" t="str">
        <f>VLOOKUP(E40,'[20]Gui chi Quynh'!$C$7:$E$391,3,0)</f>
        <v>A2</v>
      </c>
      <c r="Q40" s="494">
        <f>VLOOKUP(P40,Sheet1!$B$2:$C$12,2,TRUE)</f>
        <v>9</v>
      </c>
      <c r="R40" s="494" t="str">
        <f>VLOOKUP($E40,'[21]Gui chi Quynh'!$C$7:$E$390,3,0)</f>
        <v>A3</v>
      </c>
      <c r="S40" s="494">
        <f>VLOOKUP(R40,Sheet1!$B$2:$C$12,2,TRUE)</f>
        <v>8</v>
      </c>
      <c r="T40" s="494" t="str">
        <f>VLOOKUP($E40,'[22]Gui chi Quynh'!$C$7:$E$390,3,0)</f>
        <v>A3</v>
      </c>
      <c r="U40" s="494">
        <f>VLOOKUP(T40,Sheet1!$B$2:$C$12,2,TRUE)</f>
        <v>8</v>
      </c>
      <c r="V40" s="494" t="str">
        <f>VLOOKUP($E40,'[23]Gui chi Quynh'!$C$7:$E$389,3,0)</f>
        <v>A3</v>
      </c>
      <c r="W40" s="494">
        <f>VLOOKUP(V40,Sheet1!$B$2:$C$12,2,TRUE)</f>
        <v>8</v>
      </c>
      <c r="X40" s="494" t="str">
        <f>VLOOKUP($E40,'[24]Gui chi Quynh'!$C$7:$E$389,3,0)</f>
        <v>A3</v>
      </c>
      <c r="Y40" s="494">
        <f>VLOOKUP(X40,Sheet1!$B$2:$C$12,2,TRUE)</f>
        <v>8</v>
      </c>
      <c r="Z40" s="494" t="str">
        <f>VLOOKUP($E40,'[25]Gui chi Quynh'!$C$7:$E$388,3,0)</f>
        <v>A1</v>
      </c>
      <c r="AA40" s="494">
        <f>VLOOKUP(Z40,Sheet1!$B$2:$C$12,2,TRUE)</f>
        <v>10</v>
      </c>
      <c r="AB40" s="494" t="str">
        <f>VLOOKUP($E40,'T5'!$E$9:$AH$337,24,0)</f>
        <v>A2</v>
      </c>
      <c r="AC40" s="494">
        <f>VLOOKUP(AB40,Sheet1!$B$2:$C$12,2,TRUE)</f>
        <v>9</v>
      </c>
      <c r="AD40" s="494"/>
      <c r="AE40" s="494" t="e">
        <f>VLOOKUP(AD40,Sheet1!$B$2:$C$12,2,TRUE)</f>
        <v>#N/A</v>
      </c>
      <c r="AF40" s="592"/>
      <c r="AG40" s="709">
        <f>ROUND(AVERAGE($H40:$AC40),1)</f>
        <v>8.6</v>
      </c>
      <c r="AH40" s="709" t="str">
        <f>LEFT((COUNTIF($H40:$AC40,"A*")&amp;"A*")&amp;" + "&amp;(COUNTIF($H40:$AC40,"B*")&amp;"B*")&amp;" + "&amp;(COUNTIF($H40:$AC40,"C*")&amp;"C*")&amp;" +  "&amp;(COUNTIF($H40:$AC40,"D")&amp;"D")&amp; " +  "&amp;(COUNTIF($H40:$AC40,"E")&amp;"E"),4)</f>
        <v>11A*</v>
      </c>
      <c r="AI40" s="709">
        <f>COUNTIF($H40:$AB40,"B1")*1+COUNTIF($H40:$AB40,"B2")*1+COUNTIF($H40:$AB40,"C1")*1+COUNTIF($H40:$AB40,"C2")*1+COUNTIF($H40:$AB40,"D")*12+COUNTIF($H40:$AB40,"E")*15</f>
        <v>0</v>
      </c>
      <c r="AJ40" s="683"/>
      <c r="AK40" s="494" t="str">
        <f>IF(AND(8&lt;=$AG40,$AI40=0),"Xuất sắc",IF(AND(6&lt;$AG40,$AG40&lt;8),"Tốt",IF(AND(6&lt;$AG40,$AI40&lt;12),"Tốt",IF(AND(5&lt;$AG40,$AG40&lt;6),"Hoàn thành NV",IF(AND(5&lt;$AG40,$AI40&lt;15),"Hoàn thành NV","Không hoàn thành NV")))))</f>
        <v>Xuất sắc</v>
      </c>
      <c r="AL40" s="494" t="str">
        <f>VLOOKUP($E40,'cac dv gui'!$C$247:$AC$278,25,0)</f>
        <v xml:space="preserve">Tốt </v>
      </c>
      <c r="AM40" s="494" t="str">
        <f>VLOOKUP($E40,'cac dv gui'!$C$247:$AC$278,26,0)</f>
        <v xml:space="preserve">Xuất sắc </v>
      </c>
      <c r="AN40" s="675"/>
      <c r="AO40" s="494"/>
      <c r="AP40" s="675"/>
      <c r="AQ40" s="713" t="str">
        <f>VLOOKUP(E40,' TH ĐG Trình HĐ'!$E$9:$AU$338,40,0)</f>
        <v>Xuất sắc</v>
      </c>
      <c r="AR40" s="713" t="s">
        <v>849</v>
      </c>
      <c r="AS40" s="675"/>
      <c r="AT40" s="494"/>
      <c r="AV40" s="835"/>
      <c r="AW40" s="835"/>
    </row>
    <row r="41" spans="1:51" s="684" customFormat="1" ht="35.1" customHeight="1" x14ac:dyDescent="0.25">
      <c r="A41" s="512" t="s">
        <v>1283</v>
      </c>
      <c r="B41" s="512">
        <f>COUNTIF($F$4:F41,F41)</f>
        <v>30</v>
      </c>
      <c r="C41" s="513" t="s">
        <v>984</v>
      </c>
      <c r="D41" s="337" t="s">
        <v>226</v>
      </c>
      <c r="E41" s="520" t="s">
        <v>502</v>
      </c>
      <c r="F41" s="592" t="s">
        <v>1732</v>
      </c>
      <c r="G41" s="494" t="s">
        <v>975</v>
      </c>
      <c r="H41" s="494" t="str">
        <f>VLOOKUP(E41,'[16]Gui chi Quynh'!$C$7:$E$387,3,0)</f>
        <v>A2</v>
      </c>
      <c r="I41" s="494">
        <f>VLOOKUP(H41,Sheet1!$B$2:$C$12,2,TRUE)</f>
        <v>9</v>
      </c>
      <c r="J41" s="494" t="str">
        <f>VLOOKUP($E41,'[17]Gui chi Quynh'!$C$7:$E$387,3,0)</f>
        <v>A3</v>
      </c>
      <c r="K41" s="494">
        <f>VLOOKUP(J41,Sheet1!$B$2:$C$12,2,TRUE)</f>
        <v>8</v>
      </c>
      <c r="L41" s="494" t="str">
        <f>VLOOKUP(E41,'[18]Gui chi Quynh'!$C$7:$F$385,3,0)</f>
        <v>A3</v>
      </c>
      <c r="M41" s="494">
        <f>VLOOKUP(L41,Sheet1!$B$2:$C$12,2,TRUE)</f>
        <v>8</v>
      </c>
      <c r="N41" s="494" t="str">
        <f>VLOOKUP(E41,'[19]Gui chi Quynh'!$C$7:$E$391,3,0)</f>
        <v>A2</v>
      </c>
      <c r="O41" s="494">
        <f>VLOOKUP(N41,Sheet1!$B$2:$C$12,2,TRUE)</f>
        <v>9</v>
      </c>
      <c r="P41" s="494" t="str">
        <f>VLOOKUP(E41,'[20]Gui chi Quynh'!$C$7:$E$391,3,0)</f>
        <v>A2</v>
      </c>
      <c r="Q41" s="494">
        <f>VLOOKUP(P41,Sheet1!$B$2:$C$12,2,TRUE)</f>
        <v>9</v>
      </c>
      <c r="R41" s="494" t="str">
        <f>VLOOKUP($E41,'[21]Gui chi Quynh'!$C$7:$E$390,3,0)</f>
        <v>A1</v>
      </c>
      <c r="S41" s="494">
        <f>VLOOKUP(R41,Sheet1!$B$2:$C$12,2,TRUE)</f>
        <v>10</v>
      </c>
      <c r="T41" s="494" t="str">
        <f>VLOOKUP($E41,'[22]Gui chi Quynh'!$C$7:$E$390,3,0)</f>
        <v>A2</v>
      </c>
      <c r="U41" s="494">
        <f>VLOOKUP(T41,Sheet1!$B$2:$C$12,2,TRUE)</f>
        <v>9</v>
      </c>
      <c r="V41" s="494" t="str">
        <f>VLOOKUP($E41,'[23]Gui chi Quynh'!$C$7:$E$389,3,0)</f>
        <v>A2</v>
      </c>
      <c r="W41" s="494">
        <f>VLOOKUP(V41,Sheet1!$B$2:$C$12,2,TRUE)</f>
        <v>9</v>
      </c>
      <c r="X41" s="494" t="str">
        <f>VLOOKUP($E41,'[24]Gui chi Quynh'!$C$7:$E$389,3,0)</f>
        <v>A2</v>
      </c>
      <c r="Y41" s="494">
        <f>VLOOKUP(X41,Sheet1!$B$2:$C$12,2,TRUE)</f>
        <v>9</v>
      </c>
      <c r="Z41" s="494" t="str">
        <f>VLOOKUP($E41,'[25]Gui chi Quynh'!$C$7:$E$388,3,0)</f>
        <v>A2</v>
      </c>
      <c r="AA41" s="494">
        <f>VLOOKUP(Z41,Sheet1!$B$2:$C$12,2,TRUE)</f>
        <v>9</v>
      </c>
      <c r="AB41" s="494" t="str">
        <f>VLOOKUP($E41,'T5'!$E$9:$AH$337,24,0)</f>
        <v>A2</v>
      </c>
      <c r="AC41" s="494">
        <f>VLOOKUP(AB41,Sheet1!$B$2:$C$12,2,TRUE)</f>
        <v>9</v>
      </c>
      <c r="AD41" s="494"/>
      <c r="AE41" s="494" t="e">
        <f>VLOOKUP(AD41,Sheet1!$B$2:$C$12,2,TRUE)</f>
        <v>#N/A</v>
      </c>
      <c r="AF41" s="592" t="str">
        <f>VLOOKUP($E41,'[26]Tong hop ket qua'!$E$19:$M$219,9,0)</f>
        <v>Tốt</v>
      </c>
      <c r="AG41" s="709">
        <f>ROUND(AVERAGE($H41:$AC41),1)</f>
        <v>8.9</v>
      </c>
      <c r="AH41" s="709" t="str">
        <f>LEFT((COUNTIF($H41:$AC41,"A*")&amp;"A*")&amp;" + "&amp;(COUNTIF($H41:$AC41,"B*")&amp;"B*")&amp;" + "&amp;(COUNTIF($H41:$AC41,"C*")&amp;"C*")&amp;" +  "&amp;(COUNTIF($H41:$AC41,"D")&amp;"D")&amp; " +  "&amp;(COUNTIF($H41:$AC41,"E")&amp;"E"),4)</f>
        <v>11A*</v>
      </c>
      <c r="AI41" s="709">
        <f>COUNTIF($H41:$AB41,"B1")*1+COUNTIF($H41:$AB41,"B2")*1+COUNTIF($H41:$AB41,"C1")*1+COUNTIF($H41:$AB41,"C2")*1+COUNTIF($H41:$AB41,"D")*12+COUNTIF($H41:$AB41,"E")*15</f>
        <v>0</v>
      </c>
      <c r="AJ41" s="683"/>
      <c r="AK41" s="494" t="str">
        <f>IF(AND(8&lt;=$AG41,$AI41=0),"Xuất sắc",IF(AND(6&lt;$AG41,$AG41&lt;8),"Tốt",IF(AND(6&lt;$AG41,$AI41&lt;12),"Tốt",IF(AND(5&lt;$AG41,$AG41&lt;6),"Hoàn thành NV",IF(AND(5&lt;$AG41,$AI41&lt;15),"Hoàn thành NV","Không hoàn thành NV")))))</f>
        <v>Xuất sắc</v>
      </c>
      <c r="AL41" s="494" t="str">
        <f>VLOOKUP($E41,'cac dv gui'!$C$247:$AC$278,25,0)</f>
        <v xml:space="preserve">Xuất sắc </v>
      </c>
      <c r="AM41" s="494" t="str">
        <f>VLOOKUP($E41,'cac dv gui'!$C$247:$AC$278,26,0)</f>
        <v xml:space="preserve">Xuất sắc </v>
      </c>
      <c r="AN41" s="675"/>
      <c r="AO41" s="494"/>
      <c r="AP41" s="675"/>
      <c r="AQ41" s="713" t="str">
        <f>VLOOKUP(E41,' TH ĐG Trình HĐ'!$E$9:$AU$338,40,0)</f>
        <v>Xuất sắc</v>
      </c>
      <c r="AR41" s="713" t="s">
        <v>849</v>
      </c>
      <c r="AS41" s="675"/>
      <c r="AT41" s="494"/>
      <c r="AV41" s="835"/>
      <c r="AW41" s="835"/>
    </row>
    <row r="42" spans="1:51" s="684" customFormat="1" ht="35.1" customHeight="1" x14ac:dyDescent="0.25">
      <c r="A42" s="512" t="s">
        <v>1284</v>
      </c>
      <c r="B42" s="512">
        <f>COUNTIF($F$4:F42,F42)</f>
        <v>31</v>
      </c>
      <c r="C42" s="513" t="s">
        <v>984</v>
      </c>
      <c r="D42" s="338" t="s">
        <v>147</v>
      </c>
      <c r="E42" s="513" t="s">
        <v>497</v>
      </c>
      <c r="F42" s="592" t="s">
        <v>1732</v>
      </c>
      <c r="G42" s="494" t="s">
        <v>975</v>
      </c>
      <c r="H42" s="494" t="str">
        <f>VLOOKUP(E42,'[16]Gui chi Quynh'!$C$7:$E$387,3,0)</f>
        <v>A2</v>
      </c>
      <c r="I42" s="494">
        <f>VLOOKUP(H42,Sheet1!$B$2:$C$12,2,TRUE)</f>
        <v>9</v>
      </c>
      <c r="J42" s="494" t="str">
        <f>VLOOKUP($E42,'[17]Gui chi Quynh'!$C$7:$E$387,3,0)</f>
        <v>A2</v>
      </c>
      <c r="K42" s="494">
        <f>VLOOKUP(J42,Sheet1!$B$2:$C$12,2,TRUE)</f>
        <v>9</v>
      </c>
      <c r="L42" s="494" t="str">
        <f>VLOOKUP(E42,'[18]Gui chi Quynh'!$C$7:$F$385,3,0)</f>
        <v>A2</v>
      </c>
      <c r="M42" s="494">
        <f>VLOOKUP(L42,Sheet1!$B$2:$C$12,2,TRUE)</f>
        <v>9</v>
      </c>
      <c r="N42" s="494" t="str">
        <f>VLOOKUP(E42,'[19]Gui chi Quynh'!$C$7:$E$391,3,0)</f>
        <v>A2</v>
      </c>
      <c r="O42" s="494">
        <f>VLOOKUP(N42,Sheet1!$B$2:$C$12,2,TRUE)</f>
        <v>9</v>
      </c>
      <c r="P42" s="494" t="str">
        <f>VLOOKUP(E42,'[20]Gui chi Quynh'!$C$7:$E$391,3,0)</f>
        <v>A1</v>
      </c>
      <c r="Q42" s="494">
        <f>VLOOKUP(P42,Sheet1!$B$2:$C$12,2,TRUE)</f>
        <v>10</v>
      </c>
      <c r="R42" s="494" t="str">
        <f>VLOOKUP($E42,'[21]Gui chi Quynh'!$C$7:$E$390,3,0)</f>
        <v>A3</v>
      </c>
      <c r="S42" s="494">
        <f>VLOOKUP(R42,Sheet1!$B$2:$C$12,2,TRUE)</f>
        <v>8</v>
      </c>
      <c r="T42" s="494" t="str">
        <f>VLOOKUP($E42,'[22]Gui chi Quynh'!$C$7:$E$390,3,0)</f>
        <v>A4</v>
      </c>
      <c r="U42" s="494">
        <f>VLOOKUP(T42,Sheet1!$B$2:$C$12,2,TRUE)</f>
        <v>7</v>
      </c>
      <c r="V42" s="494" t="str">
        <f>VLOOKUP($E42,'[23]Gui chi Quynh'!$C$7:$E$389,3,0)</f>
        <v>A3</v>
      </c>
      <c r="W42" s="494">
        <f>VLOOKUP(V42,Sheet1!$B$2:$C$12,2,TRUE)</f>
        <v>8</v>
      </c>
      <c r="X42" s="494" t="str">
        <f>VLOOKUP($E42,'[24]Gui chi Quynh'!$C$7:$E$389,3,0)</f>
        <v>A2</v>
      </c>
      <c r="Y42" s="494">
        <f>VLOOKUP(X42,Sheet1!$B$2:$C$12,2,TRUE)</f>
        <v>9</v>
      </c>
      <c r="Z42" s="494" t="str">
        <f>VLOOKUP($E42,'[25]Gui chi Quynh'!$C$7:$E$388,3,0)</f>
        <v>A2</v>
      </c>
      <c r="AA42" s="494">
        <f>VLOOKUP(Z42,Sheet1!$B$2:$C$12,2,TRUE)</f>
        <v>9</v>
      </c>
      <c r="AB42" s="494" t="str">
        <f>VLOOKUP($E42,'T5'!$E$9:$AH$337,24,0)</f>
        <v>A3</v>
      </c>
      <c r="AC42" s="494">
        <f>VLOOKUP(AB42,Sheet1!$B$2:$C$12,2,TRUE)</f>
        <v>8</v>
      </c>
      <c r="AD42" s="494"/>
      <c r="AE42" s="494" t="e">
        <f>VLOOKUP(AD42,Sheet1!$B$2:$C$12,2,TRUE)</f>
        <v>#N/A</v>
      </c>
      <c r="AF42" s="592" t="str">
        <f>VLOOKUP($E42,'[26]Tong hop ket qua'!$E$19:$M$219,9,0)</f>
        <v>Đạt yêu cầu</v>
      </c>
      <c r="AG42" s="709">
        <f>ROUND(AVERAGE($H42:$AC42),1)</f>
        <v>8.6</v>
      </c>
      <c r="AH42" s="709" t="str">
        <f>LEFT((COUNTIF($H42:$AC42,"A*")&amp;"A*")&amp;" + "&amp;(COUNTIF($H42:$AC42,"B*")&amp;"B*")&amp;" + "&amp;(COUNTIF($H42:$AC42,"C*")&amp;"C*")&amp;" +  "&amp;(COUNTIF($H42:$AC42,"D")&amp;"D")&amp; " +  "&amp;(COUNTIF($H42:$AC42,"E")&amp;"E"),4)</f>
        <v>11A*</v>
      </c>
      <c r="AI42" s="709">
        <f>COUNTIF($H42:$AB42,"B1")*1+COUNTIF($H42:$AB42,"B2")*1+COUNTIF($H42:$AB42,"C1")*1+COUNTIF($H42:$AB42,"C2")*1+COUNTIF($H42:$AB42,"D")*12+COUNTIF($H42:$AB42,"E")*15</f>
        <v>0</v>
      </c>
      <c r="AJ42" s="683"/>
      <c r="AK42" s="494" t="str">
        <f>IF(AND(8&lt;=$AG42,$AI42=0),"Xuất sắc",IF(AND(6&lt;$AG42,$AG42&lt;8),"Tốt",IF(AND(6&lt;$AG42,$AI42&lt;12),"Tốt",IF(AND(5&lt;$AG42,$AG42&lt;6),"Hoàn thành NV",IF(AND(5&lt;$AG42,$AI42&lt;15),"Hoàn thành NV","Không hoàn thành NV")))))</f>
        <v>Xuất sắc</v>
      </c>
      <c r="AL42" s="494" t="str">
        <f>VLOOKUP($E42,'cac dv gui'!$C$247:$AC$278,25,0)</f>
        <v xml:space="preserve">Tốt </v>
      </c>
      <c r="AM42" s="494" t="str">
        <f>VLOOKUP($E42,'cac dv gui'!$C$247:$AC$278,26,0)</f>
        <v xml:space="preserve">Xuất sắc </v>
      </c>
      <c r="AN42" s="675"/>
      <c r="AO42" s="494"/>
      <c r="AP42" s="675"/>
      <c r="AQ42" s="713" t="str">
        <f>VLOOKUP(E42,' TH ĐG Trình HĐ'!$E$9:$AU$338,40,0)</f>
        <v>Xuất sắc</v>
      </c>
      <c r="AR42" s="713" t="s">
        <v>849</v>
      </c>
      <c r="AS42" s="675"/>
      <c r="AT42" s="494"/>
      <c r="AV42" s="835"/>
      <c r="AW42" s="835"/>
    </row>
    <row r="43" spans="1:51" s="684" customFormat="1" ht="35.1" customHeight="1" x14ac:dyDescent="0.25">
      <c r="A43" s="512" t="s">
        <v>1285</v>
      </c>
      <c r="B43" s="512">
        <f>COUNTIF($F$4:F194,F43)</f>
        <v>172</v>
      </c>
      <c r="C43" s="513" t="s">
        <v>985</v>
      </c>
      <c r="D43" s="337" t="s">
        <v>227</v>
      </c>
      <c r="E43" s="520" t="s">
        <v>504</v>
      </c>
      <c r="F43" s="592" t="s">
        <v>1732</v>
      </c>
      <c r="G43" s="494" t="s">
        <v>975</v>
      </c>
      <c r="H43" s="494" t="str">
        <f>VLOOKUP(E43,'[16]Gui chi Quynh'!$C$7:$E$387,3,0)</f>
        <v>A4</v>
      </c>
      <c r="I43" s="494">
        <f>VLOOKUP(H43,Sheet1!$B$2:$C$12,2,TRUE)</f>
        <v>7</v>
      </c>
      <c r="J43" s="494" t="str">
        <f>VLOOKUP($E43,'[17]Gui chi Quynh'!$C$7:$E$387,3,0)</f>
        <v>A3</v>
      </c>
      <c r="K43" s="494">
        <f>VLOOKUP(J43,Sheet1!$B$2:$C$12,2,TRUE)</f>
        <v>8</v>
      </c>
      <c r="L43" s="494" t="str">
        <f>VLOOKUP(E43,'[18]Gui chi Quynh'!$C$7:$F$385,3,0)</f>
        <v>A3</v>
      </c>
      <c r="M43" s="494">
        <f>VLOOKUP(L43,Sheet1!$B$2:$C$12,2,TRUE)</f>
        <v>8</v>
      </c>
      <c r="N43" s="494" t="str">
        <f>VLOOKUP(E43,'[19]Gui chi Quynh'!$C$7:$E$391,3,0)</f>
        <v>A3</v>
      </c>
      <c r="O43" s="494">
        <f>VLOOKUP(N43,Sheet1!$B$2:$C$12,2,TRUE)</f>
        <v>8</v>
      </c>
      <c r="P43" s="494" t="str">
        <f>VLOOKUP(E43,'[20]Gui chi Quynh'!$C$7:$E$391,3,0)</f>
        <v>A3</v>
      </c>
      <c r="Q43" s="494">
        <f>VLOOKUP(P43,Sheet1!$B$2:$C$12,2,TRUE)</f>
        <v>8</v>
      </c>
      <c r="R43" s="494" t="str">
        <f>VLOOKUP($E43,'[21]Gui chi Quynh'!$C$7:$E$390,3,0)</f>
        <v>A4</v>
      </c>
      <c r="S43" s="494">
        <f>VLOOKUP(R43,Sheet1!$B$2:$C$12,2,TRUE)</f>
        <v>7</v>
      </c>
      <c r="T43" s="494" t="str">
        <f>VLOOKUP($E43,'[22]Gui chi Quynh'!$C$7:$E$390,3,0)</f>
        <v>A3</v>
      </c>
      <c r="U43" s="494">
        <f>VLOOKUP(T43,Sheet1!$B$2:$C$12,2,TRUE)</f>
        <v>8</v>
      </c>
      <c r="V43" s="494" t="str">
        <f>VLOOKUP($E43,'[23]Gui chi Quynh'!$C$7:$E$389,3,0)</f>
        <v>A3</v>
      </c>
      <c r="W43" s="494">
        <f>VLOOKUP(V43,Sheet1!$B$2:$C$12,2,TRUE)</f>
        <v>8</v>
      </c>
      <c r="X43" s="494" t="str">
        <f>VLOOKUP($E43,'[24]Gui chi Quynh'!$C$7:$E$389,3,0)</f>
        <v>A2</v>
      </c>
      <c r="Y43" s="494">
        <f>VLOOKUP(X43,Sheet1!$B$2:$C$12,2,TRUE)</f>
        <v>9</v>
      </c>
      <c r="Z43" s="494" t="str">
        <f>VLOOKUP($E43,'[25]Gui chi Quynh'!$C$7:$E$388,3,0)</f>
        <v>A2</v>
      </c>
      <c r="AA43" s="494">
        <f>VLOOKUP(Z43,Sheet1!$B$2:$C$12,2,TRUE)</f>
        <v>9</v>
      </c>
      <c r="AB43" s="494" t="str">
        <f>VLOOKUP($E43,'T5'!$E$9:$AH$337,24,0)</f>
        <v>A3</v>
      </c>
      <c r="AC43" s="494">
        <f>VLOOKUP(AB43,Sheet1!$B$2:$C$12,2,TRUE)</f>
        <v>8</v>
      </c>
      <c r="AD43" s="494"/>
      <c r="AE43" s="494" t="e">
        <f>VLOOKUP(AD43,Sheet1!$B$2:$C$12,2,TRUE)</f>
        <v>#N/A</v>
      </c>
      <c r="AF43" s="592" t="str">
        <f>VLOOKUP($E43,'[26]Tong hop ket qua'!$E$19:$M$219,9,0)</f>
        <v>Đạt yêu cầu</v>
      </c>
      <c r="AG43" s="709">
        <f>ROUND(AVERAGE($H43:$AC43),1)</f>
        <v>8</v>
      </c>
      <c r="AH43" s="709" t="str">
        <f>LEFT((COUNTIF($H43:$AC43,"A*")&amp;"A*")&amp;" + "&amp;(COUNTIF($H43:$AC43,"B*")&amp;"B*")&amp;" + "&amp;(COUNTIF($H43:$AC43,"C*")&amp;"C*")&amp;" +  "&amp;(COUNTIF($H43:$AC43,"D")&amp;"D")&amp; " +  "&amp;(COUNTIF($H43:$AC43,"E")&amp;"E"),4)</f>
        <v>11A*</v>
      </c>
      <c r="AI43" s="709">
        <f>COUNTIF($H43:$AB43,"B1")*1+COUNTIF($H43:$AB43,"B2")*1+COUNTIF($H43:$AB43,"C1")*1+COUNTIF($H43:$AB43,"C2")*1+COUNTIF($H43:$AB43,"D")*12+COUNTIF($H43:$AB43,"E")*15</f>
        <v>0</v>
      </c>
      <c r="AJ43" s="683"/>
      <c r="AK43" s="494" t="str">
        <f>IF(AND(8&lt;=$AG43,$AI43=0),"Xuất sắc",IF(AND(6&lt;$AG43,$AG43&lt;8),"Tốt",IF(AND(6&lt;$AG43,$AI43&lt;12),"Tốt",IF(AND(5&lt;$AG43,$AG43&lt;6),"Hoàn thành NV",IF(AND(5&lt;$AG43,$AI43&lt;15),"Hoàn thành NV","Không hoàn thành NV")))))</f>
        <v>Xuất sắc</v>
      </c>
      <c r="AL43" s="494" t="str">
        <f>VLOOKUP($E43,'cac dv gui'!$C$247:$AC$278,25,0)</f>
        <v xml:space="preserve">Xuất sắc </v>
      </c>
      <c r="AM43" s="494" t="str">
        <f>VLOOKUP($E43,'cac dv gui'!$C$247:$AC$278,26,0)</f>
        <v xml:space="preserve">Xuất sắc </v>
      </c>
      <c r="AN43" s="675"/>
      <c r="AO43" s="494"/>
      <c r="AP43" s="675"/>
      <c r="AQ43" s="713" t="str">
        <f>VLOOKUP(E43,' TH ĐG Trình HĐ'!$E$9:$AU$338,40,0)</f>
        <v>Xuất sắc</v>
      </c>
      <c r="AR43" s="713" t="s">
        <v>849</v>
      </c>
      <c r="AS43" s="675"/>
      <c r="AT43" s="494"/>
      <c r="AV43" s="835"/>
      <c r="AW43" s="835"/>
    </row>
    <row r="44" spans="1:51" s="684" customFormat="1" ht="35.1" customHeight="1" x14ac:dyDescent="0.25">
      <c r="A44" s="512" t="s">
        <v>1286</v>
      </c>
      <c r="B44" s="512">
        <f>COUNTIF($F$4:F46,F44)</f>
        <v>35</v>
      </c>
      <c r="C44" s="513" t="s">
        <v>985</v>
      </c>
      <c r="D44" s="337" t="s">
        <v>273</v>
      </c>
      <c r="E44" s="520" t="s">
        <v>509</v>
      </c>
      <c r="F44" s="592" t="s">
        <v>1732</v>
      </c>
      <c r="G44" s="494" t="s">
        <v>975</v>
      </c>
      <c r="H44" s="494" t="str">
        <f>VLOOKUP(E44,'[16]Gui chi Quynh'!$C$7:$E$387,3,0)</f>
        <v>A3</v>
      </c>
      <c r="I44" s="494">
        <f>VLOOKUP(H44,Sheet1!$B$2:$C$12,2,TRUE)</f>
        <v>8</v>
      </c>
      <c r="J44" s="494" t="str">
        <f>VLOOKUP($E44,'[17]Gui chi Quynh'!$C$7:$E$387,3,0)</f>
        <v>A3</v>
      </c>
      <c r="K44" s="494">
        <f>VLOOKUP(J44,Sheet1!$B$2:$C$12,2,TRUE)</f>
        <v>8</v>
      </c>
      <c r="L44" s="494" t="str">
        <f>VLOOKUP(E44,'[18]Gui chi Quynh'!$C$7:$F$385,3,0)</f>
        <v>A3</v>
      </c>
      <c r="M44" s="494">
        <f>VLOOKUP(L44,Sheet1!$B$2:$C$12,2,TRUE)</f>
        <v>8</v>
      </c>
      <c r="N44" s="494" t="str">
        <f>VLOOKUP(E44,'[19]Gui chi Quynh'!$C$7:$E$391,3,0)</f>
        <v>A2</v>
      </c>
      <c r="O44" s="494">
        <f>VLOOKUP(N44,Sheet1!$B$2:$C$12,2,TRUE)</f>
        <v>9</v>
      </c>
      <c r="P44" s="494" t="str">
        <f>VLOOKUP(E44,'[20]Gui chi Quynh'!$C$7:$E$391,3,0)</f>
        <v>A2</v>
      </c>
      <c r="Q44" s="494">
        <f>VLOOKUP(P44,Sheet1!$B$2:$C$12,2,TRUE)</f>
        <v>9</v>
      </c>
      <c r="R44" s="494" t="str">
        <f>VLOOKUP($E44,'[21]Gui chi Quynh'!$C$7:$E$390,3,0)</f>
        <v>A3</v>
      </c>
      <c r="S44" s="494">
        <f>VLOOKUP(R44,Sheet1!$B$2:$C$12,2,TRUE)</f>
        <v>8</v>
      </c>
      <c r="T44" s="494" t="str">
        <f>VLOOKUP($E44,'[22]Gui chi Quynh'!$C$7:$E$390,3,0)</f>
        <v>A2</v>
      </c>
      <c r="U44" s="494">
        <f>VLOOKUP(T44,Sheet1!$B$2:$C$12,2,TRUE)</f>
        <v>9</v>
      </c>
      <c r="V44" s="494" t="str">
        <f>VLOOKUP($E44,'[23]Gui chi Quynh'!$C$7:$E$389,3,0)</f>
        <v>A4</v>
      </c>
      <c r="W44" s="494">
        <f>VLOOKUP(V44,Sheet1!$B$2:$C$12,2,TRUE)</f>
        <v>7</v>
      </c>
      <c r="X44" s="494" t="str">
        <f>VLOOKUP($E44,'[24]Gui chi Quynh'!$C$7:$E$389,3,0)</f>
        <v>A2</v>
      </c>
      <c r="Y44" s="494">
        <f>VLOOKUP(X44,Sheet1!$B$2:$C$12,2,TRUE)</f>
        <v>9</v>
      </c>
      <c r="Z44" s="494" t="str">
        <f>VLOOKUP($E44,'[25]Gui chi Quynh'!$C$7:$E$388,3,0)</f>
        <v>A2</v>
      </c>
      <c r="AA44" s="494">
        <f>VLOOKUP(Z44,Sheet1!$B$2:$C$12,2,TRUE)</f>
        <v>9</v>
      </c>
      <c r="AB44" s="494" t="str">
        <f>VLOOKUP($E44,'T5'!$E$9:$AH$337,24,0)</f>
        <v>A4</v>
      </c>
      <c r="AC44" s="494">
        <f>VLOOKUP(AB44,Sheet1!$B$2:$C$12,2,TRUE)</f>
        <v>7</v>
      </c>
      <c r="AD44" s="494"/>
      <c r="AE44" s="494" t="e">
        <f>VLOOKUP(AD44,Sheet1!$B$2:$C$12,2,TRUE)</f>
        <v>#N/A</v>
      </c>
      <c r="AF44" s="592" t="str">
        <f>VLOOKUP($E44,'[26]Tong hop ket qua'!$E$19:$M$219,9,0)</f>
        <v>Đạt yêu cầu</v>
      </c>
      <c r="AG44" s="709">
        <f>ROUND(AVERAGE($H44:$AC44),1)</f>
        <v>8.3000000000000007</v>
      </c>
      <c r="AH44" s="709" t="str">
        <f>LEFT((COUNTIF($H44:$AC44,"A*")&amp;"A*")&amp;" + "&amp;(COUNTIF($H44:$AC44,"B*")&amp;"B*")&amp;" + "&amp;(COUNTIF($H44:$AC44,"C*")&amp;"C*")&amp;" +  "&amp;(COUNTIF($H44:$AC44,"D")&amp;"D")&amp; " +  "&amp;(COUNTIF($H44:$AC44,"E")&amp;"E"),4)</f>
        <v>11A*</v>
      </c>
      <c r="AI44" s="709">
        <f>COUNTIF($H44:$AB44,"B1")*1+COUNTIF($H44:$AB44,"B2")*1+COUNTIF($H44:$AB44,"C1")*1+COUNTIF($H44:$AB44,"C2")*1+COUNTIF($H44:$AB44,"D")*12+COUNTIF($H44:$AB44,"E")*15</f>
        <v>0</v>
      </c>
      <c r="AJ44" s="683"/>
      <c r="AK44" s="494" t="str">
        <f>IF(AND(8&lt;=$AG44,$AI44=0),"Xuất sắc",IF(AND(6&lt;$AG44,$AG44&lt;8),"Tốt",IF(AND(6&lt;$AG44,$AI44&lt;12),"Tốt",IF(AND(5&lt;$AG44,$AG44&lt;6),"Hoàn thành NV",IF(AND(5&lt;$AG44,$AI44&lt;15),"Hoàn thành NV","Không hoàn thành NV")))))</f>
        <v>Xuất sắc</v>
      </c>
      <c r="AL44" s="494" t="str">
        <f>VLOOKUP($E44,'cac dv gui'!$C$247:$AC$278,25,0)</f>
        <v xml:space="preserve">Xuất sắc </v>
      </c>
      <c r="AM44" s="494" t="str">
        <f>VLOOKUP($E44,'cac dv gui'!$C$247:$AC$278,26,0)</f>
        <v xml:space="preserve">Xuất sắc </v>
      </c>
      <c r="AN44" s="675"/>
      <c r="AO44" s="494"/>
      <c r="AP44" s="675"/>
      <c r="AQ44" s="713" t="str">
        <f>VLOOKUP(E44,' TH ĐG Trình HĐ'!$E$9:$AU$338,40,0)</f>
        <v>Xuất sắc</v>
      </c>
      <c r="AR44" s="713" t="s">
        <v>849</v>
      </c>
      <c r="AS44" s="675"/>
      <c r="AT44" s="494"/>
      <c r="AV44" s="835"/>
      <c r="AW44" s="835"/>
    </row>
    <row r="45" spans="1:51" s="684" customFormat="1" ht="35.1" customHeight="1" x14ac:dyDescent="0.25">
      <c r="A45" s="512" t="s">
        <v>1287</v>
      </c>
      <c r="B45" s="512">
        <f>COUNTIF($F$4:F45,F45)</f>
        <v>34</v>
      </c>
      <c r="C45" s="513" t="s">
        <v>985</v>
      </c>
      <c r="D45" s="851" t="s">
        <v>79</v>
      </c>
      <c r="E45" s="713" t="s">
        <v>496</v>
      </c>
      <c r="F45" s="592" t="s">
        <v>1732</v>
      </c>
      <c r="G45" s="713" t="s">
        <v>974</v>
      </c>
      <c r="H45" s="713" t="str">
        <f>VLOOKUP(E45,'[16]Gui chi Quynh'!$C$7:$E$387,3,0)</f>
        <v>A4</v>
      </c>
      <c r="I45" s="713">
        <f>VLOOKUP(H45,Sheet1!$B$2:$C$12,2,TRUE)</f>
        <v>7</v>
      </c>
      <c r="J45" s="713" t="str">
        <f>VLOOKUP($E45,'[17]Gui chi Quynh'!$C$7:$E$387,3,0)</f>
        <v>A4</v>
      </c>
      <c r="K45" s="713">
        <f>VLOOKUP(J45,Sheet1!$B$2:$C$12,2,TRUE)</f>
        <v>7</v>
      </c>
      <c r="L45" s="713" t="str">
        <f>VLOOKUP(E45,'[18]Gui chi Quynh'!$C$7:$F$385,3,0)</f>
        <v>A4</v>
      </c>
      <c r="M45" s="713">
        <f>VLOOKUP(L45,Sheet1!$B$2:$C$12,2,TRUE)</f>
        <v>7</v>
      </c>
      <c r="N45" s="713" t="str">
        <f>VLOOKUP(E45,'[19]Gui chi Quynh'!$C$7:$E$391,3,0)</f>
        <v>A4</v>
      </c>
      <c r="O45" s="713">
        <f>VLOOKUP(N45,Sheet1!$B$2:$C$12,2,TRUE)</f>
        <v>7</v>
      </c>
      <c r="P45" s="713" t="str">
        <f>VLOOKUP(E45,'[20]Gui chi Quynh'!$C$7:$E$391,3,0)</f>
        <v>A4</v>
      </c>
      <c r="Q45" s="713">
        <f>VLOOKUP(P45,Sheet1!$B$2:$C$12,2,TRUE)</f>
        <v>7</v>
      </c>
      <c r="R45" s="713" t="str">
        <f>VLOOKUP($E45,'[21]Gui chi Quynh'!$C$7:$E$390,3,0)</f>
        <v>A4</v>
      </c>
      <c r="S45" s="713">
        <f>VLOOKUP(R45,Sheet1!$B$2:$C$12,2,TRUE)</f>
        <v>7</v>
      </c>
      <c r="T45" s="713" t="str">
        <f>VLOOKUP($E45,'[22]Gui chi Quynh'!$C$7:$E$390,3,0)</f>
        <v>A4</v>
      </c>
      <c r="U45" s="713">
        <f>VLOOKUP(T45,Sheet1!$B$2:$C$12,2,TRUE)</f>
        <v>7</v>
      </c>
      <c r="V45" s="713" t="str">
        <f>VLOOKUP($E45,'[23]Gui chi Quynh'!$C$7:$E$389,3,0)</f>
        <v>A4</v>
      </c>
      <c r="W45" s="713">
        <f>VLOOKUP(V45,Sheet1!$B$2:$C$12,2,TRUE)</f>
        <v>7</v>
      </c>
      <c r="X45" s="713" t="str">
        <f>VLOOKUP($E45,'[24]Gui chi Quynh'!$C$7:$E$389,3,0)</f>
        <v>A4</v>
      </c>
      <c r="Y45" s="713">
        <f>VLOOKUP(X45,Sheet1!$B$2:$C$12,2,TRUE)</f>
        <v>7</v>
      </c>
      <c r="Z45" s="713" t="str">
        <f>VLOOKUP($E45,'[25]Gui chi Quynh'!$C$7:$E$388,3,0)</f>
        <v>A4</v>
      </c>
      <c r="AA45" s="713">
        <f>VLOOKUP(Z45,Sheet1!$B$2:$C$12,2,TRUE)</f>
        <v>7</v>
      </c>
      <c r="AB45" s="713" t="str">
        <f>VLOOKUP($E45,'T5'!$E$9:$AH$337,24,0)</f>
        <v>A4</v>
      </c>
      <c r="AC45" s="713">
        <f>VLOOKUP(AB45,Sheet1!$B$2:$C$12,2,TRUE)</f>
        <v>7</v>
      </c>
      <c r="AD45" s="713"/>
      <c r="AE45" s="713" t="e">
        <f>VLOOKUP(AD45,Sheet1!$B$2:$C$12,2,TRUE)</f>
        <v>#N/A</v>
      </c>
      <c r="AF45" s="599"/>
      <c r="AG45" s="901">
        <f t="shared" ref="AG45" si="8">(I45+K45+M45+O45+Q45+S45+U45+W45+Y45+AA45+AC45)/11</f>
        <v>7</v>
      </c>
      <c r="AH45" s="901" t="str">
        <f t="shared" si="1"/>
        <v>11A*</v>
      </c>
      <c r="AI45" s="901">
        <f t="shared" si="2"/>
        <v>0</v>
      </c>
      <c r="AJ45" s="902"/>
      <c r="AK45" s="713" t="str">
        <f t="shared" si="3"/>
        <v>Tốt</v>
      </c>
      <c r="AL45" s="713" t="str">
        <f>VLOOKUP($E45,'cac dv gui'!$C$247:$AC$278,25,0)</f>
        <v xml:space="preserve">Tốt </v>
      </c>
      <c r="AM45" s="713" t="str">
        <f>VLOOKUP($E45,'cac dv gui'!$C$247:$AC$278,26,0)</f>
        <v xml:space="preserve">Tốt </v>
      </c>
      <c r="AN45" s="594"/>
      <c r="AO45" s="713"/>
      <c r="AP45" s="594"/>
      <c r="AQ45" s="713" t="str">
        <f>VLOOKUP(E45,' TH ĐG Trình HĐ'!$E$9:$AU$338,40,0)</f>
        <v>Tốt</v>
      </c>
      <c r="AR45" s="713" t="s">
        <v>850</v>
      </c>
      <c r="AS45" s="594"/>
      <c r="AT45" s="905"/>
      <c r="AV45" s="835"/>
      <c r="AW45" s="835"/>
    </row>
    <row r="46" spans="1:51" s="684" customFormat="1" ht="84" customHeight="1" x14ac:dyDescent="0.25">
      <c r="A46" s="512" t="s">
        <v>1288</v>
      </c>
      <c r="B46" s="512">
        <f>COUNTIF($F$4:F46,F46)</f>
        <v>35</v>
      </c>
      <c r="C46" s="513" t="s">
        <v>985</v>
      </c>
      <c r="D46" s="336" t="s">
        <v>1100</v>
      </c>
      <c r="E46" s="513" t="s">
        <v>1101</v>
      </c>
      <c r="F46" s="592" t="s">
        <v>1732</v>
      </c>
      <c r="G46" s="713" t="s">
        <v>974</v>
      </c>
      <c r="H46" s="713"/>
      <c r="I46" s="713"/>
      <c r="J46" s="713"/>
      <c r="K46" s="713"/>
      <c r="L46" s="713"/>
      <c r="M46" s="713"/>
      <c r="N46" s="713"/>
      <c r="O46" s="713"/>
      <c r="P46" s="713"/>
      <c r="Q46" s="713"/>
      <c r="R46" s="713"/>
      <c r="S46" s="713"/>
      <c r="T46" s="713"/>
      <c r="U46" s="713"/>
      <c r="V46" s="713"/>
      <c r="W46" s="713"/>
      <c r="X46" s="713"/>
      <c r="Y46" s="713"/>
      <c r="Z46" s="713"/>
      <c r="AA46" s="713"/>
      <c r="AB46" s="713" t="str">
        <f>VLOOKUP($E46,'T5'!$E$9:$AH$337,24,0)</f>
        <v>A4</v>
      </c>
      <c r="AC46" s="713">
        <f>VLOOKUP(AB46,Sheet1!$B$2:$C$12,2,TRUE)</f>
        <v>7</v>
      </c>
      <c r="AD46" s="713"/>
      <c r="AE46" s="713" t="e">
        <f>VLOOKUP(AD46,Sheet1!$B$2:$C$12,2,TRUE)</f>
        <v>#N/A</v>
      </c>
      <c r="AF46" s="599"/>
      <c r="AG46" s="901">
        <f>(I46+K46+M46+O46+Q46+S46+U46+W46+Y46+AA46+AC46)/1</f>
        <v>7</v>
      </c>
      <c r="AH46" s="901" t="str">
        <f t="shared" si="1"/>
        <v xml:space="preserve">1A* </v>
      </c>
      <c r="AI46" s="901">
        <f t="shared" si="2"/>
        <v>0</v>
      </c>
      <c r="AJ46" s="902"/>
      <c r="AK46" s="713" t="str">
        <f t="shared" si="3"/>
        <v>Tốt</v>
      </c>
      <c r="AL46" s="713" t="s">
        <v>966</v>
      </c>
      <c r="AM46" s="713" t="s">
        <v>966</v>
      </c>
      <c r="AN46" s="594"/>
      <c r="AO46" s="713"/>
      <c r="AP46" s="594"/>
      <c r="AQ46" s="713" t="str">
        <f>VLOOKUP(E46,' TH ĐG Trình HĐ'!$E$9:$AU$338,40,0)</f>
        <v>Tốt</v>
      </c>
      <c r="AR46" s="713" t="s">
        <v>850</v>
      </c>
      <c r="AS46" s="594"/>
      <c r="AT46" s="905" t="s">
        <v>1232</v>
      </c>
      <c r="AV46" s="835"/>
      <c r="AW46" s="835"/>
    </row>
    <row r="47" spans="1:51" s="684" customFormat="1" ht="35.1" customHeight="1" x14ac:dyDescent="0.25">
      <c r="A47" s="512" t="s">
        <v>1289</v>
      </c>
      <c r="B47" s="512">
        <f>COUNTIF($F$4:F47,F47)</f>
        <v>36</v>
      </c>
      <c r="C47" s="513" t="s">
        <v>985</v>
      </c>
      <c r="D47" s="336" t="s">
        <v>271</v>
      </c>
      <c r="E47" s="513" t="s">
        <v>501</v>
      </c>
      <c r="F47" s="592" t="s">
        <v>1732</v>
      </c>
      <c r="G47" s="713" t="s">
        <v>975</v>
      </c>
      <c r="H47" s="713" t="str">
        <f>VLOOKUP(E47,'[16]Gui chi Quynh'!$C$7:$E$387,3,0)</f>
        <v>A4</v>
      </c>
      <c r="I47" s="713">
        <f>VLOOKUP(H47,Sheet1!$B$2:$C$12,2,TRUE)</f>
        <v>7</v>
      </c>
      <c r="J47" s="713" t="str">
        <f>VLOOKUP($E47,'[17]Gui chi Quynh'!$C$7:$E$387,3,0)</f>
        <v>A4</v>
      </c>
      <c r="K47" s="713">
        <f>VLOOKUP(J47,Sheet1!$B$2:$C$12,2,TRUE)</f>
        <v>7</v>
      </c>
      <c r="L47" s="713" t="str">
        <f>VLOOKUP(E47,'[18]Gui chi Quynh'!$C$7:$F$385,3,0)</f>
        <v>A4</v>
      </c>
      <c r="M47" s="713">
        <f>VLOOKUP(L47,Sheet1!$B$2:$C$12,2,TRUE)</f>
        <v>7</v>
      </c>
      <c r="N47" s="713" t="str">
        <f>VLOOKUP(E47,'[19]Gui chi Quynh'!$C$7:$E$391,3,0)</f>
        <v>A3</v>
      </c>
      <c r="O47" s="713">
        <f>VLOOKUP(N47,Sheet1!$B$2:$C$12,2,TRUE)</f>
        <v>8</v>
      </c>
      <c r="P47" s="713" t="str">
        <f>VLOOKUP(E47,'[20]Gui chi Quynh'!$C$7:$E$391,3,0)</f>
        <v>A3</v>
      </c>
      <c r="Q47" s="713">
        <f>VLOOKUP(P47,Sheet1!$B$2:$C$12,2,TRUE)</f>
        <v>8</v>
      </c>
      <c r="R47" s="713" t="str">
        <f>VLOOKUP($E47,'[21]Gui chi Quynh'!$C$7:$E$390,3,0)</f>
        <v>A4</v>
      </c>
      <c r="S47" s="713">
        <f>VLOOKUP(R47,Sheet1!$B$2:$C$12,2,TRUE)</f>
        <v>7</v>
      </c>
      <c r="T47" s="713" t="str">
        <f>VLOOKUP($E47,'[22]Gui chi Quynh'!$C$7:$E$390,3,0)</f>
        <v>A4</v>
      </c>
      <c r="U47" s="713">
        <f>VLOOKUP(T47,Sheet1!$B$2:$C$12,2,TRUE)</f>
        <v>7</v>
      </c>
      <c r="V47" s="713" t="str">
        <f>VLOOKUP($E47,'[23]Gui chi Quynh'!$C$7:$E$389,3,0)</f>
        <v>A4</v>
      </c>
      <c r="W47" s="713">
        <f>VLOOKUP(V47,Sheet1!$B$2:$C$12,2,TRUE)</f>
        <v>7</v>
      </c>
      <c r="X47" s="713" t="str">
        <f>VLOOKUP($E47,'[24]Gui chi Quynh'!$C$7:$E$389,3,0)</f>
        <v>A4</v>
      </c>
      <c r="Y47" s="713">
        <f>VLOOKUP(X47,Sheet1!$B$2:$C$12,2,TRUE)</f>
        <v>7</v>
      </c>
      <c r="Z47" s="713" t="str">
        <f>VLOOKUP($E47,'[25]Gui chi Quynh'!$C$7:$E$388,3,0)</f>
        <v>A4</v>
      </c>
      <c r="AA47" s="713">
        <f>VLOOKUP(Z47,Sheet1!$B$2:$C$12,2,TRUE)</f>
        <v>7</v>
      </c>
      <c r="AB47" s="713" t="str">
        <f>VLOOKUP($E47,'T5'!$E$9:$AH$337,24,0)</f>
        <v>A4</v>
      </c>
      <c r="AC47" s="713">
        <f>VLOOKUP(AB47,Sheet1!$B$2:$C$12,2,TRUE)</f>
        <v>7</v>
      </c>
      <c r="AD47" s="713"/>
      <c r="AE47" s="713" t="e">
        <f>VLOOKUP(AD47,Sheet1!$B$2:$C$12,2,TRUE)</f>
        <v>#N/A</v>
      </c>
      <c r="AF47" s="599"/>
      <c r="AG47" s="901">
        <f t="shared" ref="AG47:AG57" si="9">(I47+K47+M47+O47+Q47+S47+U47+W47+Y47+AA47+AC47)/11</f>
        <v>7.1818181818181817</v>
      </c>
      <c r="AH47" s="901" t="str">
        <f t="shared" si="1"/>
        <v>11A*</v>
      </c>
      <c r="AI47" s="901">
        <f t="shared" ref="AI47:AI58" si="10">COUNTIF($H47:$AB47,"B1")*1+COUNTIF($H47:$AB47,"B2")*1+COUNTIF($H47:$AB47,"C1")*1+COUNTIF($H47:$AB47,"C2")*1+COUNTIF($H47:$AB47,"D")*12+COUNTIF($H47:$AB47,"E")*15</f>
        <v>0</v>
      </c>
      <c r="AJ47" s="902"/>
      <c r="AK47" s="713" t="str">
        <f t="shared" ref="AK47:AK58" si="11">IF(AND(8&lt;=$AG47,$AI47=0),"Xuất sắc",IF(AND(6&lt;$AG47,$AG47&lt;8),"Tốt",IF(AND(6&lt;$AG47,$AI47&lt;12),"Tốt",IF(AND(5&lt;$AG47,$AG47&lt;6),"Hoàn thành NV",IF(AND(5&lt;$AG47,$AI47&lt;15),"Hoàn thành NV","Không hoàn thành NV")))))</f>
        <v>Tốt</v>
      </c>
      <c r="AL47" s="713" t="str">
        <f>VLOOKUP($E47,'cac dv gui'!$C$247:$AC$278,25,0)</f>
        <v xml:space="preserve">Tốt </v>
      </c>
      <c r="AM47" s="713" t="str">
        <f>VLOOKUP($E47,'cac dv gui'!$C$247:$AC$278,26,0)</f>
        <v xml:space="preserve">Tốt </v>
      </c>
      <c r="AN47" s="594"/>
      <c r="AO47" s="713"/>
      <c r="AP47" s="594"/>
      <c r="AQ47" s="713" t="str">
        <f>VLOOKUP(E47,' TH ĐG Trình HĐ'!$E$9:$AU$338,40,0)</f>
        <v>Tốt</v>
      </c>
      <c r="AR47" s="713" t="s">
        <v>850</v>
      </c>
      <c r="AS47" s="675"/>
      <c r="AT47" s="494"/>
      <c r="AV47" s="835"/>
      <c r="AW47" s="835"/>
    </row>
    <row r="48" spans="1:51" s="684" customFormat="1" ht="35.1" customHeight="1" x14ac:dyDescent="0.25">
      <c r="A48" s="512" t="s">
        <v>1290</v>
      </c>
      <c r="B48" s="512">
        <f>COUNTIF($F$4:F48,F48)</f>
        <v>37</v>
      </c>
      <c r="C48" s="513" t="s">
        <v>984</v>
      </c>
      <c r="D48" s="336" t="s">
        <v>229</v>
      </c>
      <c r="E48" s="513" t="s">
        <v>499</v>
      </c>
      <c r="F48" s="592" t="s">
        <v>1732</v>
      </c>
      <c r="G48" s="713" t="s">
        <v>975</v>
      </c>
      <c r="H48" s="713" t="str">
        <f>VLOOKUP(E48,'[16]Gui chi Quynh'!$C$7:$E$387,3,0)</f>
        <v>A4</v>
      </c>
      <c r="I48" s="713">
        <f>VLOOKUP(H48,Sheet1!$B$2:$C$12,2,TRUE)</f>
        <v>7</v>
      </c>
      <c r="J48" s="713" t="str">
        <f>VLOOKUP($E48,'[17]Gui chi Quynh'!$C$7:$E$387,3,0)</f>
        <v>A4</v>
      </c>
      <c r="K48" s="713">
        <f>VLOOKUP(J48,Sheet1!$B$2:$C$12,2,TRUE)</f>
        <v>7</v>
      </c>
      <c r="L48" s="713" t="str">
        <f>VLOOKUP(E48,'[18]Gui chi Quynh'!$C$7:$F$385,3,0)</f>
        <v>A4</v>
      </c>
      <c r="M48" s="713">
        <f>VLOOKUP(L48,Sheet1!$B$2:$C$12,2,TRUE)</f>
        <v>7</v>
      </c>
      <c r="N48" s="713" t="str">
        <f>VLOOKUP(E48,'[19]Gui chi Quynh'!$C$7:$E$391,3,0)</f>
        <v>A3</v>
      </c>
      <c r="O48" s="713">
        <f>VLOOKUP(N48,Sheet1!$B$2:$C$12,2,TRUE)</f>
        <v>8</v>
      </c>
      <c r="P48" s="713" t="str">
        <f>VLOOKUP(E48,'[20]Gui chi Quynh'!$C$7:$E$391,3,0)</f>
        <v>A3</v>
      </c>
      <c r="Q48" s="713">
        <f>VLOOKUP(P48,Sheet1!$B$2:$C$12,2,TRUE)</f>
        <v>8</v>
      </c>
      <c r="R48" s="713" t="str">
        <f>VLOOKUP($E48,'[21]Gui chi Quynh'!$C$7:$E$390,3,0)</f>
        <v>A4</v>
      </c>
      <c r="S48" s="713">
        <f>VLOOKUP(R48,Sheet1!$B$2:$C$12,2,TRUE)</f>
        <v>7</v>
      </c>
      <c r="T48" s="713" t="str">
        <f>VLOOKUP($E48,'[22]Gui chi Quynh'!$C$7:$E$390,3,0)</f>
        <v>A4</v>
      </c>
      <c r="U48" s="713">
        <f>VLOOKUP(T48,Sheet1!$B$2:$C$12,2,TRUE)</f>
        <v>7</v>
      </c>
      <c r="V48" s="713" t="str">
        <f>VLOOKUP($E48,'[23]Gui chi Quynh'!$C$7:$E$389,3,0)</f>
        <v>A4</v>
      </c>
      <c r="W48" s="713">
        <f>VLOOKUP(V48,Sheet1!$B$2:$C$12,2,TRUE)</f>
        <v>7</v>
      </c>
      <c r="X48" s="713" t="str">
        <f>VLOOKUP($E48,'[24]Gui chi Quynh'!$C$7:$E$389,3,0)</f>
        <v>A4</v>
      </c>
      <c r="Y48" s="713">
        <f>VLOOKUP(X48,Sheet1!$B$2:$C$12,2,TRUE)</f>
        <v>7</v>
      </c>
      <c r="Z48" s="713" t="str">
        <f>VLOOKUP($E48,'[25]Gui chi Quynh'!$C$7:$E$388,3,0)</f>
        <v>A3</v>
      </c>
      <c r="AA48" s="713">
        <f>VLOOKUP(Z48,Sheet1!$B$2:$C$12,2,TRUE)</f>
        <v>8</v>
      </c>
      <c r="AB48" s="713" t="str">
        <f>VLOOKUP($E48,'T5'!$E$9:$AH$337,24,0)</f>
        <v>A4</v>
      </c>
      <c r="AC48" s="713">
        <f>VLOOKUP(AB48,Sheet1!$B$2:$C$12,2,TRUE)</f>
        <v>7</v>
      </c>
      <c r="AD48" s="713"/>
      <c r="AE48" s="713" t="e">
        <f>VLOOKUP(AD48,Sheet1!$B$2:$C$12,2,TRUE)</f>
        <v>#N/A</v>
      </c>
      <c r="AF48" s="599"/>
      <c r="AG48" s="901">
        <f t="shared" si="9"/>
        <v>7.2727272727272725</v>
      </c>
      <c r="AH48" s="901" t="str">
        <f t="shared" si="1"/>
        <v>11A*</v>
      </c>
      <c r="AI48" s="901">
        <f t="shared" si="10"/>
        <v>0</v>
      </c>
      <c r="AJ48" s="902"/>
      <c r="AK48" s="713" t="str">
        <f t="shared" si="11"/>
        <v>Tốt</v>
      </c>
      <c r="AL48" s="713" t="str">
        <f>VLOOKUP($E48,'cac dv gui'!$C$247:$AC$278,25,0)</f>
        <v xml:space="preserve">Tốt </v>
      </c>
      <c r="AM48" s="713" t="str">
        <f>VLOOKUP($E48,'cac dv gui'!$C$247:$AC$278,26,0)</f>
        <v xml:space="preserve">Tốt </v>
      </c>
      <c r="AN48" s="594"/>
      <c r="AO48" s="713"/>
      <c r="AP48" s="594"/>
      <c r="AQ48" s="713" t="str">
        <f>VLOOKUP(E48,' TH ĐG Trình HĐ'!$E$9:$AU$338,40,0)</f>
        <v>Tốt</v>
      </c>
      <c r="AR48" s="713" t="s">
        <v>850</v>
      </c>
      <c r="AS48" s="675"/>
      <c r="AT48" s="494"/>
      <c r="AV48" s="835"/>
      <c r="AW48" s="835"/>
      <c r="AY48" s="684" t="s">
        <v>1737</v>
      </c>
    </row>
    <row r="49" spans="1:49" s="684" customFormat="1" ht="35.1" customHeight="1" x14ac:dyDescent="0.25">
      <c r="A49" s="512" t="s">
        <v>1291</v>
      </c>
      <c r="B49" s="512">
        <f>COUNTIF($F$4:F49,F49)</f>
        <v>38</v>
      </c>
      <c r="C49" s="513" t="s">
        <v>984</v>
      </c>
      <c r="D49" s="336" t="s">
        <v>350</v>
      </c>
      <c r="E49" s="513" t="s">
        <v>511</v>
      </c>
      <c r="F49" s="592" t="s">
        <v>1732</v>
      </c>
      <c r="G49" s="713" t="s">
        <v>975</v>
      </c>
      <c r="H49" s="713" t="str">
        <f>VLOOKUP(E49,'[16]Gui chi Quynh'!$C$7:$E$387,3,0)</f>
        <v>A4</v>
      </c>
      <c r="I49" s="713">
        <f>VLOOKUP(H49,Sheet1!$B$2:$C$12,2,TRUE)</f>
        <v>7</v>
      </c>
      <c r="J49" s="713" t="str">
        <f>VLOOKUP($E49,'[17]Gui chi Quynh'!$C$7:$E$387,3,0)</f>
        <v>A4</v>
      </c>
      <c r="K49" s="713">
        <f>VLOOKUP(J49,Sheet1!$B$2:$C$12,2,TRUE)</f>
        <v>7</v>
      </c>
      <c r="L49" s="713" t="str">
        <f>VLOOKUP(E49,'[18]Gui chi Quynh'!$C$7:$F$385,3,0)</f>
        <v>A4</v>
      </c>
      <c r="M49" s="713">
        <f>VLOOKUP(L49,Sheet1!$B$2:$C$12,2,TRUE)</f>
        <v>7</v>
      </c>
      <c r="N49" s="713" t="str">
        <f>VLOOKUP(E49,'[19]Gui chi Quynh'!$C$7:$E$391,3,0)</f>
        <v>A3</v>
      </c>
      <c r="O49" s="713">
        <f>VLOOKUP(N49,Sheet1!$B$2:$C$12,2,TRUE)</f>
        <v>8</v>
      </c>
      <c r="P49" s="713" t="str">
        <f>VLOOKUP(E49,'[20]Gui chi Quynh'!$C$7:$E$391,3,0)</f>
        <v>A3</v>
      </c>
      <c r="Q49" s="713">
        <f>VLOOKUP(P49,Sheet1!$B$2:$C$12,2,TRUE)</f>
        <v>8</v>
      </c>
      <c r="R49" s="713" t="str">
        <f>VLOOKUP($E49,'[21]Gui chi Quynh'!$C$7:$E$390,3,0)</f>
        <v>A4</v>
      </c>
      <c r="S49" s="713">
        <f>VLOOKUP(R49,Sheet1!$B$2:$C$12,2,TRUE)</f>
        <v>7</v>
      </c>
      <c r="T49" s="713" t="str">
        <f>VLOOKUP($E49,'[22]Gui chi Quynh'!$C$7:$E$390,3,0)</f>
        <v>A4</v>
      </c>
      <c r="U49" s="713">
        <f>VLOOKUP(T49,Sheet1!$B$2:$C$12,2,TRUE)</f>
        <v>7</v>
      </c>
      <c r="V49" s="713" t="str">
        <f>VLOOKUP($E49,'[23]Gui chi Quynh'!$C$7:$E$389,3,0)</f>
        <v>A4</v>
      </c>
      <c r="W49" s="713">
        <f>VLOOKUP(V49,Sheet1!$B$2:$C$12,2,TRUE)</f>
        <v>7</v>
      </c>
      <c r="X49" s="713" t="str">
        <f>VLOOKUP($E49,'[24]Gui chi Quynh'!$C$7:$E$389,3,0)</f>
        <v>A4</v>
      </c>
      <c r="Y49" s="713">
        <f>VLOOKUP(X49,Sheet1!$B$2:$C$12,2,TRUE)</f>
        <v>7</v>
      </c>
      <c r="Z49" s="713" t="str">
        <f>VLOOKUP($E49,'[25]Gui chi Quynh'!$C$7:$E$388,3,0)</f>
        <v>A3</v>
      </c>
      <c r="AA49" s="713">
        <f>VLOOKUP(Z49,Sheet1!$B$2:$C$12,2,TRUE)</f>
        <v>8</v>
      </c>
      <c r="AB49" s="713" t="str">
        <f>VLOOKUP($E49,'T5'!$E$9:$AH$337,24,0)</f>
        <v>A4</v>
      </c>
      <c r="AC49" s="713">
        <f>VLOOKUP(AB49,Sheet1!$B$2:$C$12,2,TRUE)</f>
        <v>7</v>
      </c>
      <c r="AD49" s="713"/>
      <c r="AE49" s="713" t="e">
        <f>VLOOKUP(AD49,Sheet1!$B$2:$C$12,2,TRUE)</f>
        <v>#N/A</v>
      </c>
      <c r="AF49" s="599"/>
      <c r="AG49" s="901">
        <f t="shared" si="9"/>
        <v>7.2727272727272725</v>
      </c>
      <c r="AH49" s="901" t="str">
        <f t="shared" si="1"/>
        <v>11A*</v>
      </c>
      <c r="AI49" s="901">
        <f t="shared" si="10"/>
        <v>0</v>
      </c>
      <c r="AJ49" s="902"/>
      <c r="AK49" s="713" t="str">
        <f t="shared" si="11"/>
        <v>Tốt</v>
      </c>
      <c r="AL49" s="713" t="str">
        <f>VLOOKUP($E49,'cac dv gui'!$C$247:$AC$278,25,0)</f>
        <v xml:space="preserve">Tốt </v>
      </c>
      <c r="AM49" s="713" t="str">
        <f>VLOOKUP($E49,'cac dv gui'!$C$247:$AC$278,26,0)</f>
        <v xml:space="preserve">Tốt </v>
      </c>
      <c r="AN49" s="594"/>
      <c r="AO49" s="713"/>
      <c r="AP49" s="594"/>
      <c r="AQ49" s="713" t="str">
        <f>VLOOKUP(E49,' TH ĐG Trình HĐ'!$E$9:$AU$338,40,0)</f>
        <v>Tốt</v>
      </c>
      <c r="AR49" s="713" t="s">
        <v>850</v>
      </c>
      <c r="AS49" s="675"/>
      <c r="AT49" s="494"/>
      <c r="AV49" s="835"/>
      <c r="AW49" s="835"/>
    </row>
    <row r="50" spans="1:49" s="684" customFormat="1" ht="35.1" customHeight="1" x14ac:dyDescent="0.25">
      <c r="A50" s="512" t="s">
        <v>1292</v>
      </c>
      <c r="B50" s="512">
        <f>COUNTIF($F$4:F50,F50)</f>
        <v>39</v>
      </c>
      <c r="C50" s="513" t="s">
        <v>985</v>
      </c>
      <c r="D50" s="336" t="s">
        <v>382</v>
      </c>
      <c r="E50" s="513" t="s">
        <v>513</v>
      </c>
      <c r="F50" s="592" t="s">
        <v>1732</v>
      </c>
      <c r="G50" s="713" t="s">
        <v>975</v>
      </c>
      <c r="H50" s="713" t="str">
        <f>VLOOKUP(E50,'[16]Gui chi Quynh'!$C$7:$E$387,3,0)</f>
        <v>A4</v>
      </c>
      <c r="I50" s="713">
        <f>VLOOKUP(H50,Sheet1!$B$2:$C$12,2,TRUE)</f>
        <v>7</v>
      </c>
      <c r="J50" s="713" t="str">
        <f>VLOOKUP($E50,'[17]Gui chi Quynh'!$C$7:$E$387,3,0)</f>
        <v>A4</v>
      </c>
      <c r="K50" s="713">
        <f>VLOOKUP(J50,Sheet1!$B$2:$C$12,2,TRUE)</f>
        <v>7</v>
      </c>
      <c r="L50" s="713" t="str">
        <f>VLOOKUP(E50,'[18]Gui chi Quynh'!$C$7:$F$385,3,0)</f>
        <v>A4</v>
      </c>
      <c r="M50" s="713">
        <f>VLOOKUP(L50,Sheet1!$B$2:$C$12,2,TRUE)</f>
        <v>7</v>
      </c>
      <c r="N50" s="713" t="str">
        <f>VLOOKUP(E50,'[19]Gui chi Quynh'!$C$7:$E$391,3,0)</f>
        <v>A4</v>
      </c>
      <c r="O50" s="713">
        <f>VLOOKUP(N50,Sheet1!$B$2:$C$12,2,TRUE)</f>
        <v>7</v>
      </c>
      <c r="P50" s="713" t="str">
        <f>VLOOKUP(E50,'[20]Gui chi Quynh'!$C$7:$E$391,3,0)</f>
        <v>A3</v>
      </c>
      <c r="Q50" s="713">
        <f>VLOOKUP(P50,Sheet1!$B$2:$C$12,2,TRUE)</f>
        <v>8</v>
      </c>
      <c r="R50" s="713" t="str">
        <f>VLOOKUP($E50,'[21]Gui chi Quynh'!$C$7:$E$390,3,0)</f>
        <v>A4</v>
      </c>
      <c r="S50" s="713">
        <f>VLOOKUP(R50,Sheet1!$B$2:$C$12,2,TRUE)</f>
        <v>7</v>
      </c>
      <c r="T50" s="713" t="str">
        <f>VLOOKUP($E50,'[22]Gui chi Quynh'!$C$7:$E$390,3,0)</f>
        <v>A4</v>
      </c>
      <c r="U50" s="713">
        <f>VLOOKUP(T50,Sheet1!$B$2:$C$12,2,TRUE)</f>
        <v>7</v>
      </c>
      <c r="V50" s="713" t="str">
        <f>VLOOKUP($E50,'[23]Gui chi Quynh'!$C$7:$E$389,3,0)</f>
        <v>A4</v>
      </c>
      <c r="W50" s="713">
        <f>VLOOKUP(V50,Sheet1!$B$2:$C$12,2,TRUE)</f>
        <v>7</v>
      </c>
      <c r="X50" s="713" t="str">
        <f>VLOOKUP($E50,'[24]Gui chi Quynh'!$C$7:$E$389,3,0)</f>
        <v>A4</v>
      </c>
      <c r="Y50" s="713">
        <f>VLOOKUP(X50,Sheet1!$B$2:$C$12,2,TRUE)</f>
        <v>7</v>
      </c>
      <c r="Z50" s="713" t="str">
        <f>VLOOKUP($E50,'[25]Gui chi Quynh'!$C$7:$E$388,3,0)</f>
        <v>A3</v>
      </c>
      <c r="AA50" s="713">
        <f>VLOOKUP(Z50,Sheet1!$B$2:$C$12,2,TRUE)</f>
        <v>8</v>
      </c>
      <c r="AB50" s="713" t="str">
        <f>VLOOKUP($E50,'T5'!$E$9:$AH$337,24,0)</f>
        <v>A4</v>
      </c>
      <c r="AC50" s="713">
        <f>VLOOKUP(AB50,Sheet1!$B$2:$C$12,2,TRUE)</f>
        <v>7</v>
      </c>
      <c r="AD50" s="713"/>
      <c r="AE50" s="713" t="e">
        <f>VLOOKUP(AD50,Sheet1!$B$2:$C$12,2,TRUE)</f>
        <v>#N/A</v>
      </c>
      <c r="AF50" s="599"/>
      <c r="AG50" s="901">
        <f t="shared" si="9"/>
        <v>7.1818181818181817</v>
      </c>
      <c r="AH50" s="901" t="str">
        <f t="shared" si="1"/>
        <v>11A*</v>
      </c>
      <c r="AI50" s="901">
        <f t="shared" si="10"/>
        <v>0</v>
      </c>
      <c r="AJ50" s="902"/>
      <c r="AK50" s="713" t="str">
        <f t="shared" si="11"/>
        <v>Tốt</v>
      </c>
      <c r="AL50" s="713" t="str">
        <f>VLOOKUP($E50,'cac dv gui'!$C$247:$AC$278,25,0)</f>
        <v xml:space="preserve">Tốt </v>
      </c>
      <c r="AM50" s="713" t="str">
        <f>VLOOKUP($E50,'cac dv gui'!$C$247:$AC$278,26,0)</f>
        <v xml:space="preserve">Tốt </v>
      </c>
      <c r="AN50" s="594"/>
      <c r="AO50" s="713"/>
      <c r="AP50" s="594"/>
      <c r="AQ50" s="713" t="str">
        <f>VLOOKUP(E50,' TH ĐG Trình HĐ'!$E$9:$AU$338,40,0)</f>
        <v>Tốt</v>
      </c>
      <c r="AR50" s="713" t="s">
        <v>850</v>
      </c>
      <c r="AS50" s="675"/>
      <c r="AT50" s="494"/>
      <c r="AV50" s="835"/>
      <c r="AW50" s="835"/>
    </row>
    <row r="51" spans="1:49" s="684" customFormat="1" ht="35.1" customHeight="1" x14ac:dyDescent="0.25">
      <c r="A51" s="512" t="s">
        <v>1293</v>
      </c>
      <c r="B51" s="512">
        <f>COUNTIF($F$4:F51,F51)</f>
        <v>40</v>
      </c>
      <c r="C51" s="513" t="s">
        <v>984</v>
      </c>
      <c r="D51" s="336" t="s">
        <v>381</v>
      </c>
      <c r="E51" s="513" t="s">
        <v>512</v>
      </c>
      <c r="F51" s="592" t="s">
        <v>1732</v>
      </c>
      <c r="G51" s="713" t="s">
        <v>975</v>
      </c>
      <c r="H51" s="713" t="str">
        <f>VLOOKUP(E51,'[16]Gui chi Quynh'!$C$7:$E$387,3,0)</f>
        <v>A4</v>
      </c>
      <c r="I51" s="713">
        <f>VLOOKUP(H51,Sheet1!$B$2:$C$12,2,TRUE)</f>
        <v>7</v>
      </c>
      <c r="J51" s="713" t="str">
        <f>VLOOKUP($E51,'[17]Gui chi Quynh'!$C$7:$E$387,3,0)</f>
        <v>A4</v>
      </c>
      <c r="K51" s="713">
        <f>VLOOKUP(J51,Sheet1!$B$2:$C$12,2,TRUE)</f>
        <v>7</v>
      </c>
      <c r="L51" s="713" t="str">
        <f>VLOOKUP(E51,'[18]Gui chi Quynh'!$C$7:$F$385,3,0)</f>
        <v>A4</v>
      </c>
      <c r="M51" s="713">
        <f>VLOOKUP(L51,Sheet1!$B$2:$C$12,2,TRUE)</f>
        <v>7</v>
      </c>
      <c r="N51" s="713" t="str">
        <f>VLOOKUP(E51,'[19]Gui chi Quynh'!$C$7:$E$391,3,0)</f>
        <v>A4</v>
      </c>
      <c r="O51" s="713">
        <f>VLOOKUP(N51,Sheet1!$B$2:$C$12,2,TRUE)</f>
        <v>7</v>
      </c>
      <c r="P51" s="713" t="str">
        <f>VLOOKUP(E51,'[20]Gui chi Quynh'!$C$7:$E$391,3,0)</f>
        <v>A3</v>
      </c>
      <c r="Q51" s="713">
        <f>VLOOKUP(P51,Sheet1!$B$2:$C$12,2,TRUE)</f>
        <v>8</v>
      </c>
      <c r="R51" s="713" t="str">
        <f>VLOOKUP($E51,'[21]Gui chi Quynh'!$C$7:$E$390,3,0)</f>
        <v>A4</v>
      </c>
      <c r="S51" s="713">
        <f>VLOOKUP(R51,Sheet1!$B$2:$C$12,2,TRUE)</f>
        <v>7</v>
      </c>
      <c r="T51" s="713" t="str">
        <f>VLOOKUP($E51,'[22]Gui chi Quynh'!$C$7:$E$390,3,0)</f>
        <v>A4</v>
      </c>
      <c r="U51" s="713">
        <f>VLOOKUP(T51,Sheet1!$B$2:$C$12,2,TRUE)</f>
        <v>7</v>
      </c>
      <c r="V51" s="713" t="str">
        <f>VLOOKUP($E51,'[23]Gui chi Quynh'!$C$7:$E$389,3,0)</f>
        <v>A4</v>
      </c>
      <c r="W51" s="713">
        <f>VLOOKUP(V51,Sheet1!$B$2:$C$12,2,TRUE)</f>
        <v>7</v>
      </c>
      <c r="X51" s="713" t="str">
        <f>VLOOKUP($E51,'[24]Gui chi Quynh'!$C$7:$E$389,3,0)</f>
        <v>A4</v>
      </c>
      <c r="Y51" s="713">
        <f>VLOOKUP(X51,Sheet1!$B$2:$C$12,2,TRUE)</f>
        <v>7</v>
      </c>
      <c r="Z51" s="713" t="str">
        <f>VLOOKUP($E51,'[25]Gui chi Quynh'!$C$7:$E$388,3,0)</f>
        <v>A3</v>
      </c>
      <c r="AA51" s="713">
        <f>VLOOKUP(Z51,Sheet1!$B$2:$C$12,2,TRUE)</f>
        <v>8</v>
      </c>
      <c r="AB51" s="713" t="str">
        <f>VLOOKUP($E51,'T5'!$E$9:$AH$337,24,0)</f>
        <v>A4</v>
      </c>
      <c r="AC51" s="713">
        <f>VLOOKUP(AB51,Sheet1!$B$2:$C$12,2,TRUE)</f>
        <v>7</v>
      </c>
      <c r="AD51" s="713"/>
      <c r="AE51" s="713" t="e">
        <f>VLOOKUP(AD51,Sheet1!$B$2:$C$12,2,TRUE)</f>
        <v>#N/A</v>
      </c>
      <c r="AF51" s="599"/>
      <c r="AG51" s="901">
        <f t="shared" si="9"/>
        <v>7.1818181818181817</v>
      </c>
      <c r="AH51" s="901" t="str">
        <f t="shared" si="1"/>
        <v>11A*</v>
      </c>
      <c r="AI51" s="901">
        <f t="shared" si="10"/>
        <v>0</v>
      </c>
      <c r="AJ51" s="902"/>
      <c r="AK51" s="713" t="str">
        <f t="shared" si="11"/>
        <v>Tốt</v>
      </c>
      <c r="AL51" s="713" t="str">
        <f>VLOOKUP($E51,'cac dv gui'!$C$247:$AC$278,25,0)</f>
        <v xml:space="preserve">Tốt </v>
      </c>
      <c r="AM51" s="713" t="str">
        <f>VLOOKUP($E51,'cac dv gui'!$C$247:$AC$278,26,0)</f>
        <v xml:space="preserve">Tốt </v>
      </c>
      <c r="AN51" s="594"/>
      <c r="AO51" s="713"/>
      <c r="AP51" s="594"/>
      <c r="AQ51" s="713" t="str">
        <f>VLOOKUP(E51,' TH ĐG Trình HĐ'!$E$9:$AU$338,40,0)</f>
        <v>Tốt</v>
      </c>
      <c r="AR51" s="713" t="s">
        <v>850</v>
      </c>
      <c r="AS51" s="675"/>
      <c r="AT51" s="494"/>
      <c r="AV51" s="835"/>
      <c r="AW51" s="835"/>
    </row>
    <row r="52" spans="1:49" s="684" customFormat="1" ht="35.1" customHeight="1" x14ac:dyDescent="0.25">
      <c r="A52" s="512" t="s">
        <v>1294</v>
      </c>
      <c r="B52" s="512">
        <f>COUNTIF($F$4:F52,F52)</f>
        <v>41</v>
      </c>
      <c r="C52" s="513" t="s">
        <v>984</v>
      </c>
      <c r="D52" s="336" t="s">
        <v>232</v>
      </c>
      <c r="E52" s="513" t="s">
        <v>508</v>
      </c>
      <c r="F52" s="592" t="s">
        <v>1732</v>
      </c>
      <c r="G52" s="713" t="s">
        <v>975</v>
      </c>
      <c r="H52" s="713" t="str">
        <f>VLOOKUP(E52,'[16]Gui chi Quynh'!$C$7:$E$387,3,0)</f>
        <v>A4</v>
      </c>
      <c r="I52" s="713">
        <f>VLOOKUP(H52,Sheet1!$B$2:$C$12,2,TRUE)</f>
        <v>7</v>
      </c>
      <c r="J52" s="713" t="str">
        <f>VLOOKUP($E52,'[17]Gui chi Quynh'!$C$7:$E$387,3,0)</f>
        <v>A4</v>
      </c>
      <c r="K52" s="713">
        <f>VLOOKUP(J52,Sheet1!$B$2:$C$12,2,TRUE)</f>
        <v>7</v>
      </c>
      <c r="L52" s="713" t="str">
        <f>VLOOKUP(E52,'[18]Gui chi Quynh'!$C$7:$F$385,3,0)</f>
        <v>A4</v>
      </c>
      <c r="M52" s="713">
        <f>VLOOKUP(L52,Sheet1!$B$2:$C$12,2,TRUE)</f>
        <v>7</v>
      </c>
      <c r="N52" s="713" t="str">
        <f>VLOOKUP(E52,'[19]Gui chi Quynh'!$C$7:$E$391,3,0)</f>
        <v>A4</v>
      </c>
      <c r="O52" s="713">
        <f>VLOOKUP(N52,Sheet1!$B$2:$C$12,2,TRUE)</f>
        <v>7</v>
      </c>
      <c r="P52" s="713" t="str">
        <f>VLOOKUP(E52,'[20]Gui chi Quynh'!$C$7:$E$391,3,0)</f>
        <v>A3</v>
      </c>
      <c r="Q52" s="713">
        <f>VLOOKUP(P52,Sheet1!$B$2:$C$12,2,TRUE)</f>
        <v>8</v>
      </c>
      <c r="R52" s="713" t="str">
        <f>VLOOKUP($E52,'[21]Gui chi Quynh'!$C$7:$E$390,3,0)</f>
        <v>A4</v>
      </c>
      <c r="S52" s="713">
        <f>VLOOKUP(R52,Sheet1!$B$2:$C$12,2,TRUE)</f>
        <v>7</v>
      </c>
      <c r="T52" s="713" t="str">
        <f>VLOOKUP($E52,'[22]Gui chi Quynh'!$C$7:$E$390,3,0)</f>
        <v>A4</v>
      </c>
      <c r="U52" s="713">
        <f>VLOOKUP(T52,Sheet1!$B$2:$C$12,2,TRUE)</f>
        <v>7</v>
      </c>
      <c r="V52" s="713" t="str">
        <f>VLOOKUP($E52,'[23]Gui chi Quynh'!$C$7:$E$389,3,0)</f>
        <v>A3</v>
      </c>
      <c r="W52" s="713">
        <f>VLOOKUP(V52,Sheet1!$B$2:$C$12,2,TRUE)</f>
        <v>8</v>
      </c>
      <c r="X52" s="713" t="str">
        <f>VLOOKUP($E52,'[24]Gui chi Quynh'!$C$7:$E$389,3,0)</f>
        <v>A2</v>
      </c>
      <c r="Y52" s="713">
        <f>VLOOKUP(X52,Sheet1!$B$2:$C$12,2,TRUE)</f>
        <v>9</v>
      </c>
      <c r="Z52" s="713" t="str">
        <f>VLOOKUP($E52,'[25]Gui chi Quynh'!$C$7:$E$388,3,0)</f>
        <v>A3</v>
      </c>
      <c r="AA52" s="713">
        <f>VLOOKUP(Z52,Sheet1!$B$2:$C$12,2,TRUE)</f>
        <v>8</v>
      </c>
      <c r="AB52" s="713" t="str">
        <f>VLOOKUP($E52,'T5'!$E$9:$AH$337,24,0)</f>
        <v>A3</v>
      </c>
      <c r="AC52" s="713">
        <f>VLOOKUP(AB52,Sheet1!$B$2:$C$12,2,TRUE)</f>
        <v>8</v>
      </c>
      <c r="AD52" s="713"/>
      <c r="AE52" s="713" t="e">
        <f>VLOOKUP(AD52,Sheet1!$B$2:$C$12,2,TRUE)</f>
        <v>#N/A</v>
      </c>
      <c r="AF52" s="599" t="str">
        <f>VLOOKUP($E52,'[26]Tong hop ket qua'!$E$19:$M$219,9,0)</f>
        <v>Khá</v>
      </c>
      <c r="AG52" s="901">
        <f t="shared" si="9"/>
        <v>7.5454545454545459</v>
      </c>
      <c r="AH52" s="901" t="str">
        <f t="shared" si="1"/>
        <v>11A*</v>
      </c>
      <c r="AI52" s="901">
        <f t="shared" si="10"/>
        <v>0</v>
      </c>
      <c r="AJ52" s="902"/>
      <c r="AK52" s="713" t="str">
        <f t="shared" si="11"/>
        <v>Tốt</v>
      </c>
      <c r="AL52" s="713" t="str">
        <f>VLOOKUP($E52,'cac dv gui'!$C$247:$AC$278,25,0)</f>
        <v xml:space="preserve">Xuất sắc </v>
      </c>
      <c r="AM52" s="713" t="str">
        <f>VLOOKUP($E52,'cac dv gui'!$C$247:$AC$278,26,0)</f>
        <v xml:space="preserve">Tốt </v>
      </c>
      <c r="AN52" s="594"/>
      <c r="AO52" s="713"/>
      <c r="AP52" s="594"/>
      <c r="AQ52" s="713" t="str">
        <f>VLOOKUP(E52,' TH ĐG Trình HĐ'!$E$9:$AU$338,40,0)</f>
        <v>Tốt</v>
      </c>
      <c r="AR52" s="713" t="s">
        <v>850</v>
      </c>
      <c r="AS52" s="675"/>
      <c r="AT52" s="494"/>
      <c r="AV52" s="835"/>
      <c r="AW52" s="835"/>
    </row>
    <row r="53" spans="1:49" s="684" customFormat="1" ht="35.1" customHeight="1" x14ac:dyDescent="0.25">
      <c r="A53" s="512" t="s">
        <v>1295</v>
      </c>
      <c r="B53" s="512">
        <f>COUNTIF($F$4:F53,F53)</f>
        <v>42</v>
      </c>
      <c r="C53" s="513" t="s">
        <v>984</v>
      </c>
      <c r="D53" s="336" t="s">
        <v>196</v>
      </c>
      <c r="E53" s="513" t="s">
        <v>506</v>
      </c>
      <c r="F53" s="592" t="s">
        <v>1732</v>
      </c>
      <c r="G53" s="713" t="s">
        <v>975</v>
      </c>
      <c r="H53" s="713" t="str">
        <f>VLOOKUP(E53,'[16]Gui chi Quynh'!$C$7:$E$387,3,0)</f>
        <v>A4</v>
      </c>
      <c r="I53" s="713">
        <f>VLOOKUP(H53,Sheet1!$B$2:$C$12,2,TRUE)</f>
        <v>7</v>
      </c>
      <c r="J53" s="713" t="str">
        <f>VLOOKUP($E53,'[17]Gui chi Quynh'!$C$7:$E$387,3,0)</f>
        <v>A4</v>
      </c>
      <c r="K53" s="713">
        <f>VLOOKUP(J53,Sheet1!$B$2:$C$12,2,TRUE)</f>
        <v>7</v>
      </c>
      <c r="L53" s="713" t="str">
        <f>VLOOKUP(E53,'[18]Gui chi Quynh'!$C$7:$F$385,3,0)</f>
        <v>A4</v>
      </c>
      <c r="M53" s="713">
        <f>VLOOKUP(L53,Sheet1!$B$2:$C$12,2,TRUE)</f>
        <v>7</v>
      </c>
      <c r="N53" s="713" t="str">
        <f>VLOOKUP(E53,'[19]Gui chi Quynh'!$C$7:$E$391,3,0)</f>
        <v>A4</v>
      </c>
      <c r="O53" s="713">
        <f>VLOOKUP(N53,Sheet1!$B$2:$C$12,2,TRUE)</f>
        <v>7</v>
      </c>
      <c r="P53" s="713" t="str">
        <f>VLOOKUP(E53,'[20]Gui chi Quynh'!$C$7:$E$391,3,0)</f>
        <v>A4</v>
      </c>
      <c r="Q53" s="713">
        <f>VLOOKUP(P53,Sheet1!$B$2:$C$12,2,TRUE)</f>
        <v>7</v>
      </c>
      <c r="R53" s="713" t="str">
        <f>VLOOKUP($E53,'[21]Gui chi Quynh'!$C$7:$E$390,3,0)</f>
        <v>A4</v>
      </c>
      <c r="S53" s="713">
        <f>VLOOKUP(R53,Sheet1!$B$2:$C$12,2,TRUE)</f>
        <v>7</v>
      </c>
      <c r="T53" s="713" t="str">
        <f>VLOOKUP($E53,'[22]Gui chi Quynh'!$C$7:$E$390,3,0)</f>
        <v>A4</v>
      </c>
      <c r="U53" s="713">
        <f>VLOOKUP(T53,Sheet1!$B$2:$C$12,2,TRUE)</f>
        <v>7</v>
      </c>
      <c r="V53" s="713" t="str">
        <f>VLOOKUP($E53,'[23]Gui chi Quynh'!$C$7:$E$389,3,0)</f>
        <v>A4</v>
      </c>
      <c r="W53" s="713">
        <f>VLOOKUP(V53,Sheet1!$B$2:$C$12,2,TRUE)</f>
        <v>7</v>
      </c>
      <c r="X53" s="713" t="str">
        <f>VLOOKUP($E53,'[24]Gui chi Quynh'!$C$7:$E$389,3,0)</f>
        <v>A4</v>
      </c>
      <c r="Y53" s="713">
        <f>VLOOKUP(X53,Sheet1!$B$2:$C$12,2,TRUE)</f>
        <v>7</v>
      </c>
      <c r="Z53" s="713" t="str">
        <f>VLOOKUP($E53,'[25]Gui chi Quynh'!$C$7:$E$388,3,0)</f>
        <v>A4</v>
      </c>
      <c r="AA53" s="713">
        <f>VLOOKUP(Z53,Sheet1!$B$2:$C$12,2,TRUE)</f>
        <v>7</v>
      </c>
      <c r="AB53" s="713" t="str">
        <f>VLOOKUP($E53,'T5'!$E$9:$AH$337,24,0)</f>
        <v>A4</v>
      </c>
      <c r="AC53" s="713">
        <f>VLOOKUP(AB53,Sheet1!$B$2:$C$12,2,TRUE)</f>
        <v>7</v>
      </c>
      <c r="AD53" s="713"/>
      <c r="AE53" s="713" t="e">
        <f>VLOOKUP(AD53,Sheet1!$B$2:$C$12,2,TRUE)</f>
        <v>#N/A</v>
      </c>
      <c r="AF53" s="599"/>
      <c r="AG53" s="901">
        <f t="shared" si="9"/>
        <v>7</v>
      </c>
      <c r="AH53" s="901" t="str">
        <f t="shared" si="1"/>
        <v>11A*</v>
      </c>
      <c r="AI53" s="901">
        <f t="shared" si="10"/>
        <v>0</v>
      </c>
      <c r="AJ53" s="902"/>
      <c r="AK53" s="713" t="str">
        <f t="shared" si="11"/>
        <v>Tốt</v>
      </c>
      <c r="AL53" s="713" t="str">
        <f>VLOOKUP($E53,'cac dv gui'!$C$247:$AC$278,25,0)</f>
        <v xml:space="preserve">Tốt </v>
      </c>
      <c r="AM53" s="713" t="str">
        <f>VLOOKUP($E53,'cac dv gui'!$C$247:$AC$278,26,0)</f>
        <v xml:space="preserve">Tốt </v>
      </c>
      <c r="AN53" s="594"/>
      <c r="AO53" s="713"/>
      <c r="AP53" s="594"/>
      <c r="AQ53" s="713" t="str">
        <f>VLOOKUP(E53,' TH ĐG Trình HĐ'!$E$9:$AU$338,40,0)</f>
        <v>Tốt</v>
      </c>
      <c r="AR53" s="713" t="s">
        <v>850</v>
      </c>
      <c r="AS53" s="675"/>
      <c r="AT53" s="494"/>
      <c r="AV53" s="835"/>
      <c r="AW53" s="835"/>
    </row>
    <row r="54" spans="1:49" s="684" customFormat="1" ht="35.1" customHeight="1" x14ac:dyDescent="0.25">
      <c r="A54" s="512" t="s">
        <v>1296</v>
      </c>
      <c r="B54" s="512">
        <f>COUNTIF($F$4:F54,F54)</f>
        <v>43</v>
      </c>
      <c r="C54" s="513" t="s">
        <v>985</v>
      </c>
      <c r="D54" s="336" t="s">
        <v>82</v>
      </c>
      <c r="E54" s="513" t="s">
        <v>505</v>
      </c>
      <c r="F54" s="592" t="s">
        <v>1732</v>
      </c>
      <c r="G54" s="713" t="s">
        <v>975</v>
      </c>
      <c r="H54" s="713" t="str">
        <f>VLOOKUP(E54,'[16]Gui chi Quynh'!$C$7:$E$387,3,0)</f>
        <v>A4</v>
      </c>
      <c r="I54" s="713">
        <f>VLOOKUP(H54,Sheet1!$B$2:$C$12,2,TRUE)</f>
        <v>7</v>
      </c>
      <c r="J54" s="713" t="str">
        <f>VLOOKUP($E54,'[17]Gui chi Quynh'!$C$7:$E$387,3,0)</f>
        <v>A4</v>
      </c>
      <c r="K54" s="713">
        <f>VLOOKUP(J54,Sheet1!$B$2:$C$12,2,TRUE)</f>
        <v>7</v>
      </c>
      <c r="L54" s="713" t="str">
        <f>VLOOKUP(E54,'[18]Gui chi Quynh'!$C$7:$F$385,3,0)</f>
        <v>A4</v>
      </c>
      <c r="M54" s="713">
        <f>VLOOKUP(L54,Sheet1!$B$2:$C$12,2,TRUE)</f>
        <v>7</v>
      </c>
      <c r="N54" s="713" t="str">
        <f>VLOOKUP(E54,'[19]Gui chi Quynh'!$C$7:$E$391,3,0)</f>
        <v>A4</v>
      </c>
      <c r="O54" s="713">
        <f>VLOOKUP(N54,Sheet1!$B$2:$C$12,2,TRUE)</f>
        <v>7</v>
      </c>
      <c r="P54" s="713" t="str">
        <f>VLOOKUP(E54,'[20]Gui chi Quynh'!$C$7:$E$391,3,0)</f>
        <v>A4</v>
      </c>
      <c r="Q54" s="713">
        <f>VLOOKUP(P54,Sheet1!$B$2:$C$12,2,TRUE)</f>
        <v>7</v>
      </c>
      <c r="R54" s="713" t="str">
        <f>VLOOKUP($E54,'[21]Gui chi Quynh'!$C$7:$E$390,3,0)</f>
        <v>A4</v>
      </c>
      <c r="S54" s="713">
        <f>VLOOKUP(R54,Sheet1!$B$2:$C$12,2,TRUE)</f>
        <v>7</v>
      </c>
      <c r="T54" s="713" t="str">
        <f>VLOOKUP($E54,'[22]Gui chi Quynh'!$C$7:$E$390,3,0)</f>
        <v>A4</v>
      </c>
      <c r="U54" s="713">
        <f>VLOOKUP(T54,Sheet1!$B$2:$C$12,2,TRUE)</f>
        <v>7</v>
      </c>
      <c r="V54" s="713" t="str">
        <f>VLOOKUP($E54,'[23]Gui chi Quynh'!$C$7:$E$389,3,0)</f>
        <v>A4</v>
      </c>
      <c r="W54" s="713">
        <f>VLOOKUP(V54,Sheet1!$B$2:$C$12,2,TRUE)</f>
        <v>7</v>
      </c>
      <c r="X54" s="713" t="str">
        <f>VLOOKUP($E54,'[24]Gui chi Quynh'!$C$7:$E$389,3,0)</f>
        <v>A4</v>
      </c>
      <c r="Y54" s="713">
        <f>VLOOKUP(X54,Sheet1!$B$2:$C$12,2,TRUE)</f>
        <v>7</v>
      </c>
      <c r="Z54" s="713" t="str">
        <f>VLOOKUP($E54,'[25]Gui chi Quynh'!$C$7:$E$388,3,0)</f>
        <v>A4</v>
      </c>
      <c r="AA54" s="713">
        <f>VLOOKUP(Z54,Sheet1!$B$2:$C$12,2,TRUE)</f>
        <v>7</v>
      </c>
      <c r="AB54" s="713" t="str">
        <f>VLOOKUP($E54,'T5'!$E$9:$AH$337,24,0)</f>
        <v>A4</v>
      </c>
      <c r="AC54" s="713">
        <f>VLOOKUP(AB54,Sheet1!$B$2:$C$12,2,TRUE)</f>
        <v>7</v>
      </c>
      <c r="AD54" s="713"/>
      <c r="AE54" s="713" t="e">
        <f>VLOOKUP(AD54,Sheet1!$B$2:$C$12,2,TRUE)</f>
        <v>#N/A</v>
      </c>
      <c r="AF54" s="599"/>
      <c r="AG54" s="901">
        <f t="shared" si="9"/>
        <v>7</v>
      </c>
      <c r="AH54" s="901" t="str">
        <f t="shared" si="1"/>
        <v>11A*</v>
      </c>
      <c r="AI54" s="901">
        <f t="shared" si="10"/>
        <v>0</v>
      </c>
      <c r="AJ54" s="902"/>
      <c r="AK54" s="713" t="str">
        <f t="shared" si="11"/>
        <v>Tốt</v>
      </c>
      <c r="AL54" s="713" t="str">
        <f>VLOOKUP($E54,'cac dv gui'!$C$247:$AC$278,25,0)</f>
        <v xml:space="preserve">Tốt </v>
      </c>
      <c r="AM54" s="713" t="str">
        <f>VLOOKUP($E54,'cac dv gui'!$C$247:$AC$278,26,0)</f>
        <v xml:space="preserve">Tốt </v>
      </c>
      <c r="AN54" s="594"/>
      <c r="AO54" s="713"/>
      <c r="AP54" s="594"/>
      <c r="AQ54" s="713" t="str">
        <f>VLOOKUP(E54,' TH ĐG Trình HĐ'!$E$9:$AU$338,40,0)</f>
        <v>Tốt</v>
      </c>
      <c r="AR54" s="713" t="s">
        <v>850</v>
      </c>
      <c r="AS54" s="675"/>
      <c r="AT54" s="494"/>
      <c r="AV54" s="835"/>
      <c r="AW54" s="835"/>
    </row>
    <row r="55" spans="1:49" s="684" customFormat="1" ht="35.1" customHeight="1" x14ac:dyDescent="0.25">
      <c r="A55" s="512" t="s">
        <v>1297</v>
      </c>
      <c r="B55" s="512">
        <f>COUNTIF($F$4:F55,F55)</f>
        <v>44</v>
      </c>
      <c r="C55" s="513" t="s">
        <v>985</v>
      </c>
      <c r="D55" s="336" t="s">
        <v>80</v>
      </c>
      <c r="E55" s="513" t="s">
        <v>494</v>
      </c>
      <c r="F55" s="592" t="s">
        <v>1732</v>
      </c>
      <c r="G55" s="713" t="s">
        <v>975</v>
      </c>
      <c r="H55" s="713" t="str">
        <f>VLOOKUP(E55,'[16]Gui chi Quynh'!$C$7:$E$387,3,0)</f>
        <v>A4</v>
      </c>
      <c r="I55" s="713">
        <f>VLOOKUP(H55,Sheet1!$B$2:$C$12,2,TRUE)</f>
        <v>7</v>
      </c>
      <c r="J55" s="713" t="str">
        <f>VLOOKUP($E55,'[17]Gui chi Quynh'!$C$7:$E$387,3,0)</f>
        <v>A4</v>
      </c>
      <c r="K55" s="713">
        <f>VLOOKUP(J55,Sheet1!$B$2:$C$12,2,TRUE)</f>
        <v>7</v>
      </c>
      <c r="L55" s="713" t="str">
        <f>VLOOKUP(E55,'[18]Gui chi Quynh'!$C$7:$F$385,3,0)</f>
        <v>A4</v>
      </c>
      <c r="M55" s="713">
        <f>VLOOKUP(L55,Sheet1!$B$2:$C$12,2,TRUE)</f>
        <v>7</v>
      </c>
      <c r="N55" s="713" t="str">
        <f>VLOOKUP(E55,'[19]Gui chi Quynh'!$C$7:$E$391,3,0)</f>
        <v>A4</v>
      </c>
      <c r="O55" s="713">
        <f>VLOOKUP(N55,Sheet1!$B$2:$C$12,2,TRUE)</f>
        <v>7</v>
      </c>
      <c r="P55" s="713" t="str">
        <f>VLOOKUP(E55,'[20]Gui chi Quynh'!$C$7:$E$391,3,0)</f>
        <v>B1</v>
      </c>
      <c r="Q55" s="713">
        <f>VLOOKUP(P55,Sheet1!$B$2:$C$12,2,TRUE)</f>
        <v>6</v>
      </c>
      <c r="R55" s="713" t="str">
        <f>VLOOKUP($E55,'[21]Gui chi Quynh'!$C$7:$E$390,3,0)</f>
        <v>A4</v>
      </c>
      <c r="S55" s="713">
        <f>VLOOKUP(R55,Sheet1!$B$2:$C$12,2,TRUE)</f>
        <v>7</v>
      </c>
      <c r="T55" s="713" t="str">
        <f>VLOOKUP($E55,'[22]Gui chi Quynh'!$C$7:$E$390,3,0)</f>
        <v>A4</v>
      </c>
      <c r="U55" s="713">
        <f>VLOOKUP(T55,Sheet1!$B$2:$C$12,2,TRUE)</f>
        <v>7</v>
      </c>
      <c r="V55" s="713" t="str">
        <f>VLOOKUP($E55,'[23]Gui chi Quynh'!$C$7:$E$389,3,0)</f>
        <v>A4</v>
      </c>
      <c r="W55" s="713">
        <f>VLOOKUP(V55,Sheet1!$B$2:$C$12,2,TRUE)</f>
        <v>7</v>
      </c>
      <c r="X55" s="713" t="str">
        <f>VLOOKUP($E55,'[24]Gui chi Quynh'!$C$7:$E$389,3,0)</f>
        <v>A4</v>
      </c>
      <c r="Y55" s="713">
        <f>VLOOKUP(X55,Sheet1!$B$2:$C$12,2,TRUE)</f>
        <v>7</v>
      </c>
      <c r="Z55" s="713" t="str">
        <f>VLOOKUP($E55,'[25]Gui chi Quynh'!$C$7:$E$388,3,0)</f>
        <v>A4</v>
      </c>
      <c r="AA55" s="713">
        <f>VLOOKUP(Z55,Sheet1!$B$2:$C$12,2,TRUE)</f>
        <v>7</v>
      </c>
      <c r="AB55" s="713" t="str">
        <f>VLOOKUP($E55,'T5'!$E$9:$AH$337,24,0)</f>
        <v>A4</v>
      </c>
      <c r="AC55" s="713">
        <f>VLOOKUP(AB55,Sheet1!$B$2:$C$12,2,TRUE)</f>
        <v>7</v>
      </c>
      <c r="AD55" s="713"/>
      <c r="AE55" s="713" t="e">
        <f>VLOOKUP(AD55,Sheet1!$B$2:$C$12,2,TRUE)</f>
        <v>#N/A</v>
      </c>
      <c r="AF55" s="599"/>
      <c r="AG55" s="901">
        <f t="shared" si="9"/>
        <v>6.9090909090909092</v>
      </c>
      <c r="AH55" s="901" t="str">
        <f>LEFT((COUNTIF($H55:$AC55,"A*")&amp;"A*")&amp;" + "&amp;(COUNTIF($H55:$AC55,"B*")&amp;"B*")&amp;" + "&amp;(COUNTIF($H55:$AC55,"C*")&amp;"C*")&amp;" +  "&amp;(COUNTIF($H55:$AC55,"D")&amp;"D")&amp; " +  "&amp;(COUNTIF($H55:$AC55,"E")&amp;"E"),10)</f>
        <v>10A* + 1B*</v>
      </c>
      <c r="AI55" s="901">
        <f t="shared" si="10"/>
        <v>1</v>
      </c>
      <c r="AJ55" s="902"/>
      <c r="AK55" s="713" t="str">
        <f t="shared" si="11"/>
        <v>Tốt</v>
      </c>
      <c r="AL55" s="713" t="str">
        <f>VLOOKUP($E55,'cac dv gui'!$C$247:$AC$278,25,0)</f>
        <v xml:space="preserve">Xuất sắc </v>
      </c>
      <c r="AM55" s="713" t="str">
        <f>VLOOKUP($E55,'cac dv gui'!$C$247:$AC$278,26,0)</f>
        <v xml:space="preserve">Tốt </v>
      </c>
      <c r="AN55" s="594"/>
      <c r="AO55" s="713"/>
      <c r="AP55" s="594"/>
      <c r="AQ55" s="713" t="str">
        <f>VLOOKUP(E55,' TH ĐG Trình HĐ'!$E$9:$AU$338,40,0)</f>
        <v>Tốt</v>
      </c>
      <c r="AR55" s="713" t="s">
        <v>850</v>
      </c>
      <c r="AS55" s="675"/>
      <c r="AT55" s="494"/>
      <c r="AV55" s="835"/>
      <c r="AW55" s="835"/>
    </row>
    <row r="56" spans="1:49" s="684" customFormat="1" ht="35.1" customHeight="1" x14ac:dyDescent="0.25">
      <c r="A56" s="512" t="s">
        <v>1298</v>
      </c>
      <c r="B56" s="512">
        <f>COUNTIF($F$4:F193,F56)</f>
        <v>171</v>
      </c>
      <c r="C56" s="513" t="s">
        <v>985</v>
      </c>
      <c r="D56" s="336" t="s">
        <v>749</v>
      </c>
      <c r="E56" s="513" t="s">
        <v>750</v>
      </c>
      <c r="F56" s="592" t="s">
        <v>1732</v>
      </c>
      <c r="G56" s="713" t="s">
        <v>975</v>
      </c>
      <c r="H56" s="713" t="str">
        <f>VLOOKUP(E56,'[16]Gui chi Quynh'!$C$7:$E$387,3,0)</f>
        <v>A4</v>
      </c>
      <c r="I56" s="713">
        <f>VLOOKUP(H56,Sheet1!$B$2:$C$12,2,TRUE)</f>
        <v>7</v>
      </c>
      <c r="J56" s="713" t="str">
        <f>VLOOKUP($E56,'[17]Gui chi Quynh'!$C$7:$E$387,3,0)</f>
        <v>A4</v>
      </c>
      <c r="K56" s="713">
        <f>VLOOKUP(J56,Sheet1!$B$2:$C$12,2,TRUE)</f>
        <v>7</v>
      </c>
      <c r="L56" s="713" t="str">
        <f>VLOOKUP(E56,'[18]Gui chi Quynh'!$C$7:$F$385,3,0)</f>
        <v>A4</v>
      </c>
      <c r="M56" s="713">
        <f>VLOOKUP(L56,Sheet1!$B$2:$C$12,2,TRUE)</f>
        <v>7</v>
      </c>
      <c r="N56" s="713" t="str">
        <f>VLOOKUP(E56,'[19]Gui chi Quynh'!$C$7:$E$391,3,0)</f>
        <v>A4</v>
      </c>
      <c r="O56" s="713">
        <f>VLOOKUP(N56,Sheet1!$B$2:$C$12,2,TRUE)</f>
        <v>7</v>
      </c>
      <c r="P56" s="713" t="str">
        <f>VLOOKUP(E56,'[20]Gui chi Quynh'!$C$7:$E$391,3,0)</f>
        <v>A4</v>
      </c>
      <c r="Q56" s="713">
        <f>VLOOKUP(P56,Sheet1!$B$2:$C$12,2,TRUE)</f>
        <v>7</v>
      </c>
      <c r="R56" s="713" t="str">
        <f>VLOOKUP($E56,'[21]Gui chi Quynh'!$C$7:$E$390,3,0)</f>
        <v>A4</v>
      </c>
      <c r="S56" s="713">
        <f>VLOOKUP(R56,Sheet1!$B$2:$C$12,2,TRUE)</f>
        <v>7</v>
      </c>
      <c r="T56" s="713" t="str">
        <f>VLOOKUP($E56,'[22]Gui chi Quynh'!$C$7:$E$390,3,0)</f>
        <v>A4</v>
      </c>
      <c r="U56" s="713">
        <f>VLOOKUP(T56,Sheet1!$B$2:$C$12,2,TRUE)</f>
        <v>7</v>
      </c>
      <c r="V56" s="713" t="str">
        <f>VLOOKUP($E56,'[23]Gui chi Quynh'!$C$7:$E$389,3,0)</f>
        <v>A4</v>
      </c>
      <c r="W56" s="713">
        <f>VLOOKUP(V56,Sheet1!$B$2:$C$12,2,TRUE)</f>
        <v>7</v>
      </c>
      <c r="X56" s="713" t="str">
        <f>VLOOKUP($E56,'[24]Gui chi Quynh'!$C$7:$E$389,3,0)</f>
        <v>A4</v>
      </c>
      <c r="Y56" s="713">
        <f>VLOOKUP(X56,Sheet1!$B$2:$C$12,2,TRUE)</f>
        <v>7</v>
      </c>
      <c r="Z56" s="713" t="str">
        <f>VLOOKUP($E56,'[25]Gui chi Quynh'!$C$7:$E$388,3,0)</f>
        <v>A4</v>
      </c>
      <c r="AA56" s="713">
        <f>VLOOKUP(Z56,Sheet1!$B$2:$C$12,2,TRUE)</f>
        <v>7</v>
      </c>
      <c r="AB56" s="713" t="str">
        <f>VLOOKUP($E56,'T5'!$E$9:$AH$337,24,0)</f>
        <v>A4</v>
      </c>
      <c r="AC56" s="713">
        <f>VLOOKUP(AB56,Sheet1!$B$2:$C$12,2,TRUE)</f>
        <v>7</v>
      </c>
      <c r="AD56" s="713"/>
      <c r="AE56" s="713" t="e">
        <f>VLOOKUP(AD56,Sheet1!$B$2:$C$12,2,TRUE)</f>
        <v>#N/A</v>
      </c>
      <c r="AF56" s="599"/>
      <c r="AG56" s="901">
        <f t="shared" si="9"/>
        <v>7</v>
      </c>
      <c r="AH56" s="901" t="str">
        <f t="shared" ref="AH56:AH57" si="12">LEFT((COUNTIF($H56:$AC56,"A*")&amp;"A*")&amp;" + "&amp;(COUNTIF($H56:$AC56,"B*")&amp;"B*")&amp;" + "&amp;(COUNTIF($H56:$AC56,"C*")&amp;"C*")&amp;" +  "&amp;(COUNTIF($H56:$AC56,"D")&amp;"D")&amp; " +  "&amp;(COUNTIF($H56:$AC56,"E")&amp;"E"),4)</f>
        <v>11A*</v>
      </c>
      <c r="AI56" s="901">
        <f t="shared" si="10"/>
        <v>0</v>
      </c>
      <c r="AJ56" s="902"/>
      <c r="AK56" s="713" t="str">
        <f t="shared" si="11"/>
        <v>Tốt</v>
      </c>
      <c r="AL56" s="713" t="str">
        <f>VLOOKUP($E56,'cac dv gui'!$C$247:$AC$278,25,0)</f>
        <v xml:space="preserve">Tốt </v>
      </c>
      <c r="AM56" s="713" t="str">
        <f>VLOOKUP($E56,'cac dv gui'!$C$247:$AC$278,26,0)</f>
        <v xml:space="preserve">Tốt </v>
      </c>
      <c r="AN56" s="594"/>
      <c r="AO56" s="713"/>
      <c r="AP56" s="594"/>
      <c r="AQ56" s="713" t="str">
        <f>VLOOKUP(E56,' TH ĐG Trình HĐ'!$E$9:$AU$338,40,0)</f>
        <v>Tốt</v>
      </c>
      <c r="AR56" s="713" t="s">
        <v>850</v>
      </c>
      <c r="AS56" s="675"/>
      <c r="AT56" s="494"/>
      <c r="AV56" s="835"/>
      <c r="AW56" s="835"/>
    </row>
    <row r="57" spans="1:49" s="684" customFormat="1" ht="35.1" customHeight="1" x14ac:dyDescent="0.25">
      <c r="A57" s="512" t="s">
        <v>1299</v>
      </c>
      <c r="B57" s="512">
        <f>COUNTIF($F$4:F194,F57)</f>
        <v>172</v>
      </c>
      <c r="C57" s="513" t="s">
        <v>985</v>
      </c>
      <c r="D57" s="336" t="s">
        <v>982</v>
      </c>
      <c r="E57" s="513" t="s">
        <v>983</v>
      </c>
      <c r="F57" s="592" t="s">
        <v>1732</v>
      </c>
      <c r="G57" s="713" t="s">
        <v>975</v>
      </c>
      <c r="H57" s="713" t="str">
        <f>VLOOKUP(E57,'[16]Gui chi Quynh'!$C$7:$E$387,3,0)</f>
        <v>A4</v>
      </c>
      <c r="I57" s="713">
        <f>VLOOKUP(H57,Sheet1!$B$2:$C$12,2,TRUE)</f>
        <v>7</v>
      </c>
      <c r="J57" s="713" t="str">
        <f>VLOOKUP($E57,'[17]Gui chi Quynh'!$C$7:$E$387,3,0)</f>
        <v>A4</v>
      </c>
      <c r="K57" s="713">
        <f>VLOOKUP(J57,Sheet1!$B$2:$C$12,2,TRUE)</f>
        <v>7</v>
      </c>
      <c r="L57" s="713" t="str">
        <f>VLOOKUP(E57,'[18]Gui chi Quynh'!$C$7:$F$385,3,0)</f>
        <v>A4</v>
      </c>
      <c r="M57" s="713">
        <f>VLOOKUP(L57,Sheet1!$B$2:$C$12,2,TRUE)</f>
        <v>7</v>
      </c>
      <c r="N57" s="713" t="str">
        <f>VLOOKUP(E57,'[19]Gui chi Quynh'!$C$7:$E$391,3,0)</f>
        <v>A4</v>
      </c>
      <c r="O57" s="713">
        <f>VLOOKUP(N57,Sheet1!$B$2:$C$12,2,TRUE)</f>
        <v>7</v>
      </c>
      <c r="P57" s="713" t="str">
        <f>VLOOKUP(E57,'[20]Gui chi Quynh'!$C$7:$E$391,3,0)</f>
        <v>A4</v>
      </c>
      <c r="Q57" s="713">
        <f>VLOOKUP(P57,Sheet1!$B$2:$C$12,2,TRUE)</f>
        <v>7</v>
      </c>
      <c r="R57" s="713" t="str">
        <f>VLOOKUP($E57,'[21]Gui chi Quynh'!$C$7:$E$390,3,0)</f>
        <v>A4</v>
      </c>
      <c r="S57" s="713">
        <f>VLOOKUP(R57,Sheet1!$B$2:$C$12,2,TRUE)</f>
        <v>7</v>
      </c>
      <c r="T57" s="713" t="str">
        <f>VLOOKUP($E57,'[22]Gui chi Quynh'!$C$7:$E$390,3,0)</f>
        <v>A4</v>
      </c>
      <c r="U57" s="713">
        <f>VLOOKUP(T57,Sheet1!$B$2:$C$12,2,TRUE)</f>
        <v>7</v>
      </c>
      <c r="V57" s="713" t="str">
        <f>VLOOKUP($E57,'[23]Gui chi Quynh'!$C$7:$E$389,3,0)</f>
        <v>A4</v>
      </c>
      <c r="W57" s="713">
        <f>VLOOKUP(V57,Sheet1!$B$2:$C$12,2,TRUE)</f>
        <v>7</v>
      </c>
      <c r="X57" s="713" t="str">
        <f>VLOOKUP($E57,'[24]Gui chi Quynh'!$C$7:$E$389,3,0)</f>
        <v>A4</v>
      </c>
      <c r="Y57" s="713">
        <f>VLOOKUP(X57,Sheet1!$B$2:$C$12,2,TRUE)</f>
        <v>7</v>
      </c>
      <c r="Z57" s="713" t="str">
        <f>VLOOKUP($E57,'[25]Gui chi Quynh'!$C$7:$E$388,3,0)</f>
        <v>A4</v>
      </c>
      <c r="AA57" s="713">
        <f>VLOOKUP(Z57,Sheet1!$B$2:$C$12,2,TRUE)</f>
        <v>7</v>
      </c>
      <c r="AB57" s="713" t="str">
        <f>VLOOKUP($E57,'T5'!$E$9:$AH$337,24,0)</f>
        <v>A4</v>
      </c>
      <c r="AC57" s="713">
        <f>VLOOKUP(AB57,Sheet1!$B$2:$C$12,2,TRUE)</f>
        <v>7</v>
      </c>
      <c r="AD57" s="713"/>
      <c r="AE57" s="713" t="e">
        <f>VLOOKUP(AD57,Sheet1!$B$2:$C$12,2,TRUE)</f>
        <v>#N/A</v>
      </c>
      <c r="AF57" s="599"/>
      <c r="AG57" s="901">
        <f t="shared" si="9"/>
        <v>7</v>
      </c>
      <c r="AH57" s="901" t="str">
        <f t="shared" si="12"/>
        <v>11A*</v>
      </c>
      <c r="AI57" s="901">
        <f t="shared" si="10"/>
        <v>0</v>
      </c>
      <c r="AJ57" s="902"/>
      <c r="AK57" s="713" t="str">
        <f t="shared" si="11"/>
        <v>Tốt</v>
      </c>
      <c r="AL57" s="713" t="str">
        <f>VLOOKUP($E57,'cac dv gui'!$C$247:$AC$278,25,0)</f>
        <v xml:space="preserve">Tốt </v>
      </c>
      <c r="AM57" s="713" t="str">
        <f>VLOOKUP($E57,'cac dv gui'!$C$247:$AC$278,26,0)</f>
        <v xml:space="preserve">Tốt </v>
      </c>
      <c r="AN57" s="594"/>
      <c r="AO57" s="713"/>
      <c r="AP57" s="594"/>
      <c r="AQ57" s="713" t="str">
        <f>VLOOKUP(E57,' TH ĐG Trình HĐ'!$E$9:$AU$338,40,0)</f>
        <v>Tốt</v>
      </c>
      <c r="AR57" s="713" t="s">
        <v>850</v>
      </c>
      <c r="AS57" s="675"/>
      <c r="AT57" s="494"/>
      <c r="AV57" s="835"/>
      <c r="AW57" s="835"/>
    </row>
    <row r="58" spans="1:49" s="684" customFormat="1" ht="35.1" customHeight="1" x14ac:dyDescent="0.25">
      <c r="A58" s="512" t="s">
        <v>1300</v>
      </c>
      <c r="B58" s="512">
        <f>COUNTIF($F$4:F59,F58)</f>
        <v>47</v>
      </c>
      <c r="C58" s="513" t="s">
        <v>984</v>
      </c>
      <c r="D58" s="336" t="s">
        <v>747</v>
      </c>
      <c r="E58" s="513" t="s">
        <v>748</v>
      </c>
      <c r="F58" s="592" t="s">
        <v>1732</v>
      </c>
      <c r="G58" s="713" t="s">
        <v>975</v>
      </c>
      <c r="H58" s="713" t="str">
        <f>VLOOKUP(E58,'[16]Gui chi Quynh'!$C$7:$E$387,3,0)</f>
        <v>A4</v>
      </c>
      <c r="I58" s="713">
        <f>VLOOKUP(H58,Sheet1!$B$2:$C$12,2,TRUE)</f>
        <v>7</v>
      </c>
      <c r="J58" s="713" t="str">
        <f>VLOOKUP($E58,'[17]Gui chi Quynh'!$C$7:$E$387,3,0)</f>
        <v>A4</v>
      </c>
      <c r="K58" s="713">
        <f>VLOOKUP(J58,Sheet1!$B$2:$C$12,2,TRUE)</f>
        <v>7</v>
      </c>
      <c r="L58" s="713" t="str">
        <f>VLOOKUP(E58,'[18]Gui chi Quynh'!$C$7:$F$385,3,0)</f>
        <v>A4</v>
      </c>
      <c r="M58" s="713">
        <f>VLOOKUP(L58,Sheet1!$B$2:$C$12,2,TRUE)</f>
        <v>7</v>
      </c>
      <c r="N58" s="713" t="str">
        <f>VLOOKUP(E58,'[19]Gui chi Quynh'!$C$7:$E$391,3,0)</f>
        <v>A4</v>
      </c>
      <c r="O58" s="713">
        <f>VLOOKUP(N58,Sheet1!$B$2:$C$12,2,TRUE)</f>
        <v>7</v>
      </c>
      <c r="P58" s="713" t="str">
        <f>VLOOKUP(E58,'[20]Gui chi Quynh'!$C$7:$E$391,3,0)</f>
        <v>A3</v>
      </c>
      <c r="Q58" s="713">
        <f>VLOOKUP(P58,Sheet1!$B$2:$C$12,2,TRUE)</f>
        <v>8</v>
      </c>
      <c r="R58" s="713" t="str">
        <f>VLOOKUP($E58,'[21]Gui chi Quynh'!$C$7:$E$390,3,0)</f>
        <v>A4</v>
      </c>
      <c r="S58" s="713">
        <f>VLOOKUP(R58,Sheet1!$B$2:$C$12,2,TRUE)</f>
        <v>7</v>
      </c>
      <c r="T58" s="713" t="str">
        <f>VLOOKUP($E58,'[22]Gui chi Quynh'!$C$7:$E$390,3,0)</f>
        <v>A4</v>
      </c>
      <c r="U58" s="713">
        <f>VLOOKUP(T58,Sheet1!$B$2:$C$12,2,TRUE)</f>
        <v>7</v>
      </c>
      <c r="V58" s="713" t="str">
        <f>VLOOKUP($E58,'[23]Gui chi Quynh'!$C$7:$E$389,3,0)</f>
        <v>A4</v>
      </c>
      <c r="W58" s="713">
        <f>VLOOKUP(V58,Sheet1!$B$2:$C$12,2,TRUE)</f>
        <v>7</v>
      </c>
      <c r="X58" s="713" t="str">
        <f>VLOOKUP($E58,'[24]Gui chi Quynh'!$C$7:$E$389,3,0)</f>
        <v>A4</v>
      </c>
      <c r="Y58" s="713">
        <f>VLOOKUP(X58,Sheet1!$B$2:$C$12,2,TRUE)</f>
        <v>7</v>
      </c>
      <c r="Z58" s="713" t="str">
        <f>VLOOKUP($E58,'[25]Gui chi Quynh'!$C$7:$E$388,3,0)</f>
        <v>A4</v>
      </c>
      <c r="AA58" s="713">
        <f>VLOOKUP(Z58,Sheet1!$B$2:$C$12,2,TRUE)</f>
        <v>7</v>
      </c>
      <c r="AB58" s="713" t="str">
        <f>VLOOKUP($E58,'T5'!$E$9:$AH$337,24,0)</f>
        <v>A4</v>
      </c>
      <c r="AC58" s="713">
        <f>VLOOKUP(AB58,Sheet1!$B$2:$C$12,2,TRUE)</f>
        <v>7</v>
      </c>
      <c r="AD58" s="713"/>
      <c r="AE58" s="713" t="e">
        <f>VLOOKUP(AD58,Sheet1!$B$2:$C$12,2,TRUE)</f>
        <v>#N/A</v>
      </c>
      <c r="AF58" s="599"/>
      <c r="AG58" s="901">
        <f>(I58+K58+M58+O58+Q58+S58+U58+W58+Y58+AA58+AC58)/11</f>
        <v>7.0909090909090908</v>
      </c>
      <c r="AH58" s="901" t="str">
        <f>LEFT((COUNTIF($H58:$AC58,"A*")&amp;"A*")&amp;" + "&amp;(COUNTIF($H58:$AC58,"B*")&amp;"B*")&amp;" + "&amp;(COUNTIF($H58:$AC58,"C*")&amp;"C*")&amp;" +  "&amp;(COUNTIF($H58:$AC58,"D")&amp;"D")&amp; " +  "&amp;(COUNTIF($H58:$AC58,"E")&amp;"E"),4)</f>
        <v>11A*</v>
      </c>
      <c r="AI58" s="901">
        <f t="shared" si="10"/>
        <v>0</v>
      </c>
      <c r="AJ58" s="902"/>
      <c r="AK58" s="713" t="str">
        <f t="shared" si="11"/>
        <v>Tốt</v>
      </c>
      <c r="AL58" s="713" t="str">
        <f>VLOOKUP($E58,'cac dv gui'!$C$247:$AC$278,25,0)</f>
        <v xml:space="preserve">Tốt </v>
      </c>
      <c r="AM58" s="713" t="s">
        <v>966</v>
      </c>
      <c r="AN58" s="594" t="s">
        <v>1594</v>
      </c>
      <c r="AO58" s="713"/>
      <c r="AP58" s="594"/>
      <c r="AQ58" s="713" t="str">
        <f>VLOOKUP(E58,' TH ĐG Trình HĐ'!$E$9:$AU$338,40,0)</f>
        <v>Tốt</v>
      </c>
      <c r="AR58" s="713" t="s">
        <v>850</v>
      </c>
      <c r="AS58" s="675"/>
      <c r="AT58" s="494"/>
      <c r="AV58" s="835"/>
      <c r="AW58" s="835"/>
    </row>
    <row r="59" spans="1:49" s="684" customFormat="1" ht="35.1" customHeight="1" x14ac:dyDescent="0.25">
      <c r="A59" s="512" t="s">
        <v>1301</v>
      </c>
      <c r="B59" s="512">
        <f>COUNTIF($F$4:F59,F59)</f>
        <v>1</v>
      </c>
      <c r="C59" s="513" t="s">
        <v>984</v>
      </c>
      <c r="D59" s="514" t="s">
        <v>65</v>
      </c>
      <c r="E59" s="512" t="s">
        <v>724</v>
      </c>
      <c r="F59" s="494" t="s">
        <v>1650</v>
      </c>
      <c r="G59" s="713" t="s">
        <v>974</v>
      </c>
      <c r="H59" s="713" t="str">
        <f>VLOOKUP(E59,'[16]Gui chi Quynh'!$C$7:$E$387,3,0)</f>
        <v>A1</v>
      </c>
      <c r="I59" s="713">
        <f>VLOOKUP(H59,Sheet1!$B$2:$C$12,2,TRUE)</f>
        <v>10</v>
      </c>
      <c r="J59" s="713" t="str">
        <f>VLOOKUP($E59,'[17]Gui chi Quynh'!$C$7:$E$387,3,0)</f>
        <v>A1</v>
      </c>
      <c r="K59" s="713">
        <f>VLOOKUP(J59,Sheet1!$B$2:$C$12,2,TRUE)</f>
        <v>10</v>
      </c>
      <c r="L59" s="713" t="str">
        <f>VLOOKUP(E59,'[18]Gui chi Quynh'!$C$7:$F$385,3,0)</f>
        <v>A1</v>
      </c>
      <c r="M59" s="713">
        <f>VLOOKUP(L59,Sheet1!$B$2:$C$12,2,TRUE)</f>
        <v>10</v>
      </c>
      <c r="N59" s="713" t="str">
        <f>VLOOKUP(E59,'[19]Gui chi Quynh'!$C$7:$E$391,3,0)</f>
        <v>A1</v>
      </c>
      <c r="O59" s="713">
        <f>VLOOKUP(N59,Sheet1!$B$2:$C$12,2,TRUE)</f>
        <v>10</v>
      </c>
      <c r="P59" s="713" t="str">
        <f>VLOOKUP(E59,'[20]Gui chi Quynh'!$C$7:$E$391,3,0)</f>
        <v>A1</v>
      </c>
      <c r="Q59" s="713">
        <f>VLOOKUP(P59,Sheet1!$B$2:$C$12,2,TRUE)</f>
        <v>10</v>
      </c>
      <c r="R59" s="713" t="str">
        <f>VLOOKUP($E59,'[21]Gui chi Quynh'!$C$7:$E$390,3,0)</f>
        <v>A1</v>
      </c>
      <c r="S59" s="713">
        <f>VLOOKUP(R59,Sheet1!$B$2:$C$12,2,TRUE)</f>
        <v>10</v>
      </c>
      <c r="T59" s="713" t="str">
        <f>VLOOKUP($E59,'[22]Gui chi Quynh'!$C$7:$E$390,3,0)</f>
        <v>A1</v>
      </c>
      <c r="U59" s="713">
        <f>VLOOKUP(T59,Sheet1!$B$2:$C$12,2,TRUE)</f>
        <v>10</v>
      </c>
      <c r="V59" s="713" t="str">
        <f>VLOOKUP($E59,'[23]Gui chi Quynh'!$C$7:$E$389,3,0)</f>
        <v>A1</v>
      </c>
      <c r="W59" s="713">
        <f>VLOOKUP(V59,Sheet1!$B$2:$C$12,2,TRUE)</f>
        <v>10</v>
      </c>
      <c r="X59" s="713" t="str">
        <f>VLOOKUP($E59,'[24]Gui chi Quynh'!$C$7:$E$389,3,0)</f>
        <v>A1</v>
      </c>
      <c r="Y59" s="713">
        <f>VLOOKUP(X59,Sheet1!$B$2:$C$12,2,TRUE)</f>
        <v>10</v>
      </c>
      <c r="Z59" s="713" t="str">
        <f>VLOOKUP($E59,'[25]Gui chi Quynh'!$C$7:$E$388,3,0)</f>
        <v>A1</v>
      </c>
      <c r="AA59" s="713">
        <f>VLOOKUP(Z59,Sheet1!$B$2:$C$12,2,TRUE)</f>
        <v>10</v>
      </c>
      <c r="AB59" s="713" t="str">
        <f>VLOOKUP($E59,'T5'!$E$9:$AH$337,24,0)</f>
        <v>A1</v>
      </c>
      <c r="AC59" s="713">
        <f>VLOOKUP(AB59,Sheet1!$B$2:$C$12,2,TRUE)</f>
        <v>10</v>
      </c>
      <c r="AD59" s="713"/>
      <c r="AE59" s="713" t="e">
        <f>VLOOKUP(AD59,Sheet1!$B$2:$C$12,2,TRUE)</f>
        <v>#N/A</v>
      </c>
      <c r="AF59" s="599" t="str">
        <f>VLOOKUP($E59,'[26]Tong hop ket qua'!$E$19:$M$219,9,0)</f>
        <v>Xuất sắc</v>
      </c>
      <c r="AG59" s="901">
        <f t="shared" ref="AG59:AG106" si="13">ROUND(AVERAGE($H59:$AC59),1)</f>
        <v>10</v>
      </c>
      <c r="AH59" s="901" t="str">
        <f t="shared" si="1"/>
        <v>11A*</v>
      </c>
      <c r="AI59" s="901">
        <f t="shared" si="2"/>
        <v>0</v>
      </c>
      <c r="AJ59" s="902"/>
      <c r="AK59" s="713" t="str">
        <f t="shared" si="3"/>
        <v>Xuất sắc</v>
      </c>
      <c r="AL59" s="713" t="s">
        <v>1130</v>
      </c>
      <c r="AM59" s="713" t="s">
        <v>1130</v>
      </c>
      <c r="AN59" s="594"/>
      <c r="AO59" s="713" t="s">
        <v>1130</v>
      </c>
      <c r="AP59" s="594"/>
      <c r="AQ59" s="713" t="str">
        <f>VLOOKUP(E59,' TH ĐG Trình HĐ'!$E$9:$AU$338,40,0)</f>
        <v>Xuất sắc</v>
      </c>
      <c r="AR59" s="713" t="s">
        <v>849</v>
      </c>
      <c r="AS59" s="594"/>
      <c r="AT59" s="905"/>
      <c r="AV59" s="835"/>
      <c r="AW59" s="835"/>
    </row>
    <row r="60" spans="1:49" s="684" customFormat="1" ht="35.1" customHeight="1" x14ac:dyDescent="0.25">
      <c r="A60" s="512" t="s">
        <v>1302</v>
      </c>
      <c r="B60" s="512">
        <f>COUNTIF($F$4:F60,F60)</f>
        <v>48</v>
      </c>
      <c r="C60" s="513" t="s">
        <v>984</v>
      </c>
      <c r="D60" s="519" t="s">
        <v>32</v>
      </c>
      <c r="E60" s="599" t="s">
        <v>417</v>
      </c>
      <c r="F60" s="592" t="s">
        <v>1732</v>
      </c>
      <c r="G60" s="713" t="s">
        <v>974</v>
      </c>
      <c r="H60" s="713" t="str">
        <f>VLOOKUP(E60,'[16]Gui chi Quynh'!$C$7:$E$387,3,0)</f>
        <v>A1</v>
      </c>
      <c r="I60" s="713">
        <f>VLOOKUP(H60,Sheet1!$B$2:$C$12,2,TRUE)</f>
        <v>10</v>
      </c>
      <c r="J60" s="713" t="str">
        <f>VLOOKUP($E60,'[17]Gui chi Quynh'!$C$7:$E$387,3,0)</f>
        <v>A1</v>
      </c>
      <c r="K60" s="713">
        <f>VLOOKUP(J60,Sheet1!$B$2:$C$12,2,TRUE)</f>
        <v>10</v>
      </c>
      <c r="L60" s="713" t="str">
        <f>VLOOKUP(E60,'[18]Gui chi Quynh'!$C$7:$F$385,3,0)</f>
        <v>A1</v>
      </c>
      <c r="M60" s="713">
        <f>VLOOKUP(L60,Sheet1!$B$2:$C$12,2,TRUE)</f>
        <v>10</v>
      </c>
      <c r="N60" s="713" t="str">
        <f>VLOOKUP(E60,'[19]Gui chi Quynh'!$C$7:$E$391,3,0)</f>
        <v>A1</v>
      </c>
      <c r="O60" s="713">
        <f>VLOOKUP(N60,Sheet1!$B$2:$C$12,2,TRUE)</f>
        <v>10</v>
      </c>
      <c r="P60" s="713" t="str">
        <f>VLOOKUP(E60,'[20]Gui chi Quynh'!$C$7:$E$391,3,0)</f>
        <v>A1</v>
      </c>
      <c r="Q60" s="713">
        <f>VLOOKUP(P60,Sheet1!$B$2:$C$12,2,TRUE)</f>
        <v>10</v>
      </c>
      <c r="R60" s="713" t="str">
        <f>VLOOKUP($E60,'[21]Gui chi Quynh'!$C$7:$E$390,3,0)</f>
        <v>A1</v>
      </c>
      <c r="S60" s="713">
        <f>VLOOKUP(R60,Sheet1!$B$2:$C$12,2,TRUE)</f>
        <v>10</v>
      </c>
      <c r="T60" s="713" t="str">
        <f>VLOOKUP($E60,'[22]Gui chi Quynh'!$C$7:$E$390,3,0)</f>
        <v>A1</v>
      </c>
      <c r="U60" s="713">
        <f>VLOOKUP(T60,Sheet1!$B$2:$C$12,2,TRUE)</f>
        <v>10</v>
      </c>
      <c r="V60" s="713" t="str">
        <f>VLOOKUP($E60,'[23]Gui chi Quynh'!$C$7:$E$389,3,0)</f>
        <v>A1</v>
      </c>
      <c r="W60" s="713">
        <f>VLOOKUP(V60,Sheet1!$B$2:$C$12,2,TRUE)</f>
        <v>10</v>
      </c>
      <c r="X60" s="713" t="str">
        <f>VLOOKUP($E60,'[24]Gui chi Quynh'!$C$7:$E$389,3,0)</f>
        <v>A1</v>
      </c>
      <c r="Y60" s="713">
        <f>VLOOKUP(X60,Sheet1!$B$2:$C$12,2,TRUE)</f>
        <v>10</v>
      </c>
      <c r="Z60" s="713" t="str">
        <f>VLOOKUP($E60,'[25]Gui chi Quynh'!$C$7:$E$388,3,0)</f>
        <v>A1</v>
      </c>
      <c r="AA60" s="713">
        <f>VLOOKUP(Z60,Sheet1!$B$2:$C$12,2,TRUE)</f>
        <v>10</v>
      </c>
      <c r="AB60" s="713" t="str">
        <f>VLOOKUP($E60,'T5'!$E$9:$AH$337,24,0)</f>
        <v>A1</v>
      </c>
      <c r="AC60" s="713">
        <f>VLOOKUP(AB60,Sheet1!$B$2:$C$12,2,TRUE)</f>
        <v>10</v>
      </c>
      <c r="AD60" s="713"/>
      <c r="AE60" s="713" t="e">
        <f>VLOOKUP(AD60,Sheet1!$B$2:$C$12,2,TRUE)</f>
        <v>#N/A</v>
      </c>
      <c r="AF60" s="599"/>
      <c r="AG60" s="901">
        <f t="shared" si="13"/>
        <v>10</v>
      </c>
      <c r="AH60" s="901" t="str">
        <f t="shared" si="1"/>
        <v>11A*</v>
      </c>
      <c r="AI60" s="901">
        <f t="shared" si="2"/>
        <v>0</v>
      </c>
      <c r="AJ60" s="902"/>
      <c r="AK60" s="713" t="str">
        <f t="shared" si="3"/>
        <v>Xuất sắc</v>
      </c>
      <c r="AL60" s="713" t="s">
        <v>1130</v>
      </c>
      <c r="AM60" s="713" t="s">
        <v>1130</v>
      </c>
      <c r="AN60" s="594"/>
      <c r="AO60" s="713" t="s">
        <v>1130</v>
      </c>
      <c r="AP60" s="594"/>
      <c r="AQ60" s="713" t="str">
        <f>VLOOKUP(E60,' TH ĐG Trình HĐ'!$E$9:$AU$338,40,0)</f>
        <v>Xuất sắc</v>
      </c>
      <c r="AR60" s="713" t="s">
        <v>849</v>
      </c>
      <c r="AS60" s="594"/>
      <c r="AT60" s="905"/>
      <c r="AV60" s="835"/>
      <c r="AW60" s="835"/>
    </row>
    <row r="61" spans="1:49" s="684" customFormat="1" ht="35.1" customHeight="1" x14ac:dyDescent="0.25">
      <c r="A61" s="512" t="s">
        <v>1303</v>
      </c>
      <c r="B61" s="512">
        <f>COUNTIF($F$4:F61,F61)</f>
        <v>49</v>
      </c>
      <c r="C61" s="513" t="s">
        <v>984</v>
      </c>
      <c r="D61" s="519" t="s">
        <v>57</v>
      </c>
      <c r="E61" s="554" t="s">
        <v>612</v>
      </c>
      <c r="F61" s="592" t="s">
        <v>1732</v>
      </c>
      <c r="G61" s="713" t="s">
        <v>974</v>
      </c>
      <c r="H61" s="713" t="str">
        <f>VLOOKUP(E61,'[16]Gui chi Quynh'!$C$7:$E$387,3,0)</f>
        <v>A1</v>
      </c>
      <c r="I61" s="713">
        <f>VLOOKUP(H61,Sheet1!$B$2:$C$12,2,TRUE)</f>
        <v>10</v>
      </c>
      <c r="J61" s="713" t="str">
        <f>VLOOKUP($E61,'[17]Gui chi Quynh'!$C$7:$E$387,3,0)</f>
        <v>A1</v>
      </c>
      <c r="K61" s="713">
        <f>VLOOKUP(J61,Sheet1!$B$2:$C$12,2,TRUE)</f>
        <v>10</v>
      </c>
      <c r="L61" s="713" t="str">
        <f>VLOOKUP(E61,'[18]Gui chi Quynh'!$C$7:$F$385,3,0)</f>
        <v>A1</v>
      </c>
      <c r="M61" s="713">
        <f>VLOOKUP(L61,Sheet1!$B$2:$C$12,2,TRUE)</f>
        <v>10</v>
      </c>
      <c r="N61" s="713" t="str">
        <f>VLOOKUP(E61,'[19]Gui chi Quynh'!$C$7:$E$391,3,0)</f>
        <v>A1</v>
      </c>
      <c r="O61" s="713">
        <f>VLOOKUP(N61,Sheet1!$B$2:$C$12,2,TRUE)</f>
        <v>10</v>
      </c>
      <c r="P61" s="713" t="str">
        <f>VLOOKUP(E61,'[20]Gui chi Quynh'!$C$7:$E$391,3,0)</f>
        <v>A1</v>
      </c>
      <c r="Q61" s="713">
        <f>VLOOKUP(P61,Sheet1!$B$2:$C$12,2,TRUE)</f>
        <v>10</v>
      </c>
      <c r="R61" s="713" t="str">
        <f>VLOOKUP($E61,'[21]Gui chi Quynh'!$C$7:$E$390,3,0)</f>
        <v>A1</v>
      </c>
      <c r="S61" s="713">
        <f>VLOOKUP(R61,Sheet1!$B$2:$C$12,2,TRUE)</f>
        <v>10</v>
      </c>
      <c r="T61" s="713" t="str">
        <f>VLOOKUP($E61,'[22]Gui chi Quynh'!$C$7:$E$390,3,0)</f>
        <v>A1</v>
      </c>
      <c r="U61" s="713">
        <f>VLOOKUP(T61,Sheet1!$B$2:$C$12,2,TRUE)</f>
        <v>10</v>
      </c>
      <c r="V61" s="713" t="str">
        <f>VLOOKUP($E61,'[23]Gui chi Quynh'!$C$7:$E$389,3,0)</f>
        <v>A1</v>
      </c>
      <c r="W61" s="713">
        <f>VLOOKUP(V61,Sheet1!$B$2:$C$12,2,TRUE)</f>
        <v>10</v>
      </c>
      <c r="X61" s="713" t="str">
        <f>VLOOKUP($E61,'[24]Gui chi Quynh'!$C$7:$E$389,3,0)</f>
        <v>A1</v>
      </c>
      <c r="Y61" s="713">
        <f>VLOOKUP(X61,Sheet1!$B$2:$C$12,2,TRUE)</f>
        <v>10</v>
      </c>
      <c r="Z61" s="713" t="str">
        <f>VLOOKUP($E61,'[25]Gui chi Quynh'!$C$7:$E$388,3,0)</f>
        <v>A1</v>
      </c>
      <c r="AA61" s="713">
        <f>VLOOKUP(Z61,Sheet1!$B$2:$C$12,2,TRUE)</f>
        <v>10</v>
      </c>
      <c r="AB61" s="713" t="str">
        <f>VLOOKUP($E61,'T5'!$E$9:$AH$337,24,0)</f>
        <v>A1</v>
      </c>
      <c r="AC61" s="713">
        <f>VLOOKUP(AB61,Sheet1!$B$2:$C$12,2,TRUE)</f>
        <v>10</v>
      </c>
      <c r="AD61" s="713"/>
      <c r="AE61" s="713" t="e">
        <f>VLOOKUP(AD61,Sheet1!$B$2:$C$12,2,TRUE)</f>
        <v>#N/A</v>
      </c>
      <c r="AF61" s="599" t="str">
        <f>VLOOKUP($E61,'[26]Tong hop ket qua'!$E$19:$M$219,9,0)</f>
        <v>Tốt</v>
      </c>
      <c r="AG61" s="901">
        <f t="shared" si="13"/>
        <v>10</v>
      </c>
      <c r="AH61" s="901" t="str">
        <f t="shared" si="1"/>
        <v>11A*</v>
      </c>
      <c r="AI61" s="901">
        <f t="shared" si="2"/>
        <v>0</v>
      </c>
      <c r="AJ61" s="902"/>
      <c r="AK61" s="713" t="str">
        <f t="shared" si="3"/>
        <v>Xuất sắc</v>
      </c>
      <c r="AL61" s="713" t="s">
        <v>1130</v>
      </c>
      <c r="AM61" s="713" t="s">
        <v>1130</v>
      </c>
      <c r="AN61" s="594"/>
      <c r="AO61" s="713" t="s">
        <v>1130</v>
      </c>
      <c r="AP61" s="594"/>
      <c r="AQ61" s="713" t="str">
        <f>VLOOKUP(E61,' TH ĐG Trình HĐ'!$E$9:$AU$338,40,0)</f>
        <v>Xuất sắc</v>
      </c>
      <c r="AR61" s="713" t="s">
        <v>849</v>
      </c>
      <c r="AS61" s="594"/>
      <c r="AT61" s="905"/>
      <c r="AV61" s="835"/>
      <c r="AW61" s="835"/>
    </row>
    <row r="62" spans="1:49" s="684" customFormat="1" ht="35.1" customHeight="1" x14ac:dyDescent="0.25">
      <c r="A62" s="512" t="s">
        <v>1304</v>
      </c>
      <c r="B62" s="512">
        <f>COUNTIF($F$4:F62,F62)</f>
        <v>50</v>
      </c>
      <c r="C62" s="513" t="s">
        <v>985</v>
      </c>
      <c r="D62" s="519" t="s">
        <v>21</v>
      </c>
      <c r="E62" s="512" t="s">
        <v>411</v>
      </c>
      <c r="F62" s="592" t="s">
        <v>1732</v>
      </c>
      <c r="G62" s="713" t="s">
        <v>974</v>
      </c>
      <c r="H62" s="713" t="str">
        <f>VLOOKUP(E62,'[16]Gui chi Quynh'!$C$7:$E$387,3,0)</f>
        <v>A2</v>
      </c>
      <c r="I62" s="713">
        <f>VLOOKUP(H62,Sheet1!$B$2:$C$12,2,TRUE)</f>
        <v>9</v>
      </c>
      <c r="J62" s="713" t="str">
        <f>VLOOKUP($E62,'[17]Gui chi Quynh'!$C$7:$E$387,3,0)</f>
        <v>A2</v>
      </c>
      <c r="K62" s="713">
        <f>VLOOKUP(J62,Sheet1!$B$2:$C$12,2,TRUE)</f>
        <v>9</v>
      </c>
      <c r="L62" s="713" t="str">
        <f>VLOOKUP(E62,'[18]Gui chi Quynh'!$C$7:$F$385,3,0)</f>
        <v>A2</v>
      </c>
      <c r="M62" s="713">
        <f>VLOOKUP(L62,Sheet1!$B$2:$C$12,2,TRUE)</f>
        <v>9</v>
      </c>
      <c r="N62" s="713" t="str">
        <f>VLOOKUP(E62,'[19]Gui chi Quynh'!$C$7:$E$391,3,0)</f>
        <v>A1</v>
      </c>
      <c r="O62" s="713">
        <f>VLOOKUP(N62,Sheet1!$B$2:$C$12,2,TRUE)</f>
        <v>10</v>
      </c>
      <c r="P62" s="713" t="str">
        <f>VLOOKUP(E62,'[20]Gui chi Quynh'!$C$7:$E$391,3,0)</f>
        <v>A1</v>
      </c>
      <c r="Q62" s="713">
        <f>VLOOKUP(P62,Sheet1!$B$2:$C$12,2,TRUE)</f>
        <v>10</v>
      </c>
      <c r="R62" s="713" t="str">
        <f>VLOOKUP($E62,'[21]Gui chi Quynh'!$C$7:$E$390,3,0)</f>
        <v>A1</v>
      </c>
      <c r="S62" s="713">
        <f>VLOOKUP(R62,Sheet1!$B$2:$C$12,2,TRUE)</f>
        <v>10</v>
      </c>
      <c r="T62" s="713" t="str">
        <f>VLOOKUP($E62,'[22]Gui chi Quynh'!$C$7:$E$390,3,0)</f>
        <v>A1</v>
      </c>
      <c r="U62" s="713">
        <f>VLOOKUP(T62,Sheet1!$B$2:$C$12,2,TRUE)</f>
        <v>10</v>
      </c>
      <c r="V62" s="713" t="str">
        <f>VLOOKUP($E62,'[23]Gui chi Quynh'!$C$7:$E$389,3,0)</f>
        <v>A2</v>
      </c>
      <c r="W62" s="713">
        <f>VLOOKUP(V62,Sheet1!$B$2:$C$12,2,TRUE)</f>
        <v>9</v>
      </c>
      <c r="X62" s="713" t="str">
        <f>VLOOKUP($E62,'[24]Gui chi Quynh'!$C$7:$E$389,3,0)</f>
        <v>A2</v>
      </c>
      <c r="Y62" s="713">
        <f>VLOOKUP(X62,Sheet1!$B$2:$C$12,2,TRUE)</f>
        <v>9</v>
      </c>
      <c r="Z62" s="713" t="str">
        <f>VLOOKUP($E62,'[25]Gui chi Quynh'!$C$7:$E$388,3,0)</f>
        <v>A2</v>
      </c>
      <c r="AA62" s="713">
        <f>VLOOKUP(Z62,Sheet1!$B$2:$C$12,2,TRUE)</f>
        <v>9</v>
      </c>
      <c r="AB62" s="713" t="str">
        <f>VLOOKUP($E62,'T5'!$E$9:$AH$337,24,0)</f>
        <v>A2</v>
      </c>
      <c r="AC62" s="713">
        <f>VLOOKUP(AB62,Sheet1!$B$2:$C$12,2,TRUE)</f>
        <v>9</v>
      </c>
      <c r="AD62" s="713"/>
      <c r="AE62" s="713" t="e">
        <f>VLOOKUP(AD62,Sheet1!$B$2:$C$12,2,TRUE)</f>
        <v>#N/A</v>
      </c>
      <c r="AF62" s="599" t="str">
        <f>VLOOKUP($E62,'[26]Tong hop ket qua'!$E$19:$M$219,9,0)</f>
        <v>Tốt</v>
      </c>
      <c r="AG62" s="901">
        <f t="shared" si="13"/>
        <v>9.4</v>
      </c>
      <c r="AH62" s="901" t="str">
        <f t="shared" si="1"/>
        <v>11A*</v>
      </c>
      <c r="AI62" s="901">
        <f t="shared" si="2"/>
        <v>0</v>
      </c>
      <c r="AJ62" s="902"/>
      <c r="AK62" s="713" t="str">
        <f t="shared" si="3"/>
        <v>Xuất sắc</v>
      </c>
      <c r="AL62" s="713" t="s">
        <v>1130</v>
      </c>
      <c r="AM62" s="713" t="s">
        <v>1130</v>
      </c>
      <c r="AN62" s="594"/>
      <c r="AO62" s="713"/>
      <c r="AP62" s="594"/>
      <c r="AQ62" s="713" t="str">
        <f>VLOOKUP(E62,' TH ĐG Trình HĐ'!$E$9:$AU$338,40,0)</f>
        <v>Xuất sắc</v>
      </c>
      <c r="AR62" s="713" t="s">
        <v>849</v>
      </c>
      <c r="AS62" s="594"/>
      <c r="AT62" s="905"/>
      <c r="AV62" s="835"/>
      <c r="AW62" s="835"/>
    </row>
    <row r="63" spans="1:49" s="684" customFormat="1" ht="35.1" customHeight="1" x14ac:dyDescent="0.25">
      <c r="A63" s="512" t="s">
        <v>1305</v>
      </c>
      <c r="B63" s="512">
        <f>COUNTIF($F$4:F63,F63)</f>
        <v>51</v>
      </c>
      <c r="C63" s="513" t="s">
        <v>984</v>
      </c>
      <c r="D63" s="519" t="s">
        <v>361</v>
      </c>
      <c r="E63" s="512" t="s">
        <v>412</v>
      </c>
      <c r="F63" s="592" t="s">
        <v>1732</v>
      </c>
      <c r="G63" s="713" t="s">
        <v>974</v>
      </c>
      <c r="H63" s="713" t="str">
        <f>VLOOKUP(E63,'[16]Gui chi Quynh'!$C$7:$E$387,3,0)</f>
        <v>A2</v>
      </c>
      <c r="I63" s="713">
        <f>VLOOKUP(H63,Sheet1!$B$2:$C$12,2,TRUE)</f>
        <v>9</v>
      </c>
      <c r="J63" s="713" t="str">
        <f>VLOOKUP($E63,'[17]Gui chi Quynh'!$C$7:$E$387,3,0)</f>
        <v>A2</v>
      </c>
      <c r="K63" s="713">
        <f>VLOOKUP(J63,Sheet1!$B$2:$C$12,2,TRUE)</f>
        <v>9</v>
      </c>
      <c r="L63" s="713" t="str">
        <f>VLOOKUP(E63,'[18]Gui chi Quynh'!$C$7:$F$385,3,0)</f>
        <v>A2</v>
      </c>
      <c r="M63" s="713">
        <f>VLOOKUP(L63,Sheet1!$B$2:$C$12,2,TRUE)</f>
        <v>9</v>
      </c>
      <c r="N63" s="713" t="str">
        <f>VLOOKUP(E63,'[19]Gui chi Quynh'!$C$7:$E$391,3,0)</f>
        <v>A1</v>
      </c>
      <c r="O63" s="713">
        <f>VLOOKUP(N63,Sheet1!$B$2:$C$12,2,TRUE)</f>
        <v>10</v>
      </c>
      <c r="P63" s="713" t="str">
        <f>VLOOKUP(E63,'[20]Gui chi Quynh'!$C$7:$E$391,3,0)</f>
        <v>A1</v>
      </c>
      <c r="Q63" s="713">
        <f>VLOOKUP(P63,Sheet1!$B$2:$C$12,2,TRUE)</f>
        <v>10</v>
      </c>
      <c r="R63" s="713" t="str">
        <f>VLOOKUP($E63,'[21]Gui chi Quynh'!$C$7:$E$390,3,0)</f>
        <v>A1</v>
      </c>
      <c r="S63" s="713">
        <f>VLOOKUP(R63,Sheet1!$B$2:$C$12,2,TRUE)</f>
        <v>10</v>
      </c>
      <c r="T63" s="713" t="str">
        <f>VLOOKUP($E63,'[22]Gui chi Quynh'!$C$7:$E$390,3,0)</f>
        <v>A1</v>
      </c>
      <c r="U63" s="713">
        <f>VLOOKUP(T63,Sheet1!$B$2:$C$12,2,TRUE)</f>
        <v>10</v>
      </c>
      <c r="V63" s="713" t="str">
        <f>VLOOKUP($E63,'[23]Gui chi Quynh'!$C$7:$E$389,3,0)</f>
        <v>A1</v>
      </c>
      <c r="W63" s="713">
        <f>VLOOKUP(V63,Sheet1!$B$2:$C$12,2,TRUE)</f>
        <v>10</v>
      </c>
      <c r="X63" s="713" t="str">
        <f>VLOOKUP($E63,'[24]Gui chi Quynh'!$C$7:$E$389,3,0)</f>
        <v>A2</v>
      </c>
      <c r="Y63" s="713">
        <f>VLOOKUP(X63,Sheet1!$B$2:$C$12,2,TRUE)</f>
        <v>9</v>
      </c>
      <c r="Z63" s="713" t="str">
        <f>VLOOKUP($E63,'[25]Gui chi Quynh'!$C$7:$E$388,3,0)</f>
        <v>A1</v>
      </c>
      <c r="AA63" s="713">
        <f>VLOOKUP(Z63,Sheet1!$B$2:$C$12,2,TRUE)</f>
        <v>10</v>
      </c>
      <c r="AB63" s="713" t="str">
        <f>VLOOKUP($E63,'T5'!$E$9:$AH$337,24,0)</f>
        <v>A2</v>
      </c>
      <c r="AC63" s="713">
        <f>VLOOKUP(AB63,Sheet1!$B$2:$C$12,2,TRUE)</f>
        <v>9</v>
      </c>
      <c r="AD63" s="713"/>
      <c r="AE63" s="713" t="e">
        <f>VLOOKUP(AD63,Sheet1!$B$2:$C$12,2,TRUE)</f>
        <v>#N/A</v>
      </c>
      <c r="AF63" s="599" t="str">
        <f>VLOOKUP($E63,'[26]Tong hop ket qua'!$E$19:$M$219,9,0)</f>
        <v>Tốt</v>
      </c>
      <c r="AG63" s="901">
        <f t="shared" si="13"/>
        <v>9.5</v>
      </c>
      <c r="AH63" s="901" t="str">
        <f t="shared" si="1"/>
        <v>11A*</v>
      </c>
      <c r="AI63" s="901">
        <f t="shared" si="2"/>
        <v>0</v>
      </c>
      <c r="AJ63" s="902"/>
      <c r="AK63" s="713" t="str">
        <f t="shared" si="3"/>
        <v>Xuất sắc</v>
      </c>
      <c r="AL63" s="713" t="s">
        <v>1130</v>
      </c>
      <c r="AM63" s="713" t="s">
        <v>1130</v>
      </c>
      <c r="AN63" s="594"/>
      <c r="AO63" s="713"/>
      <c r="AP63" s="594"/>
      <c r="AQ63" s="713" t="str">
        <f>VLOOKUP(E63,' TH ĐG Trình HĐ'!$E$9:$AU$338,40,0)</f>
        <v>Xuất sắc</v>
      </c>
      <c r="AR63" s="713" t="s">
        <v>849</v>
      </c>
      <c r="AS63" s="594"/>
      <c r="AT63" s="905"/>
      <c r="AV63" s="835"/>
      <c r="AW63" s="835"/>
    </row>
    <row r="64" spans="1:49" s="684" customFormat="1" ht="35.1" customHeight="1" x14ac:dyDescent="0.25">
      <c r="A64" s="512" t="s">
        <v>1306</v>
      </c>
      <c r="B64" s="512">
        <f>COUNTIF($F$4:F161,F64)</f>
        <v>141</v>
      </c>
      <c r="C64" s="513" t="s">
        <v>985</v>
      </c>
      <c r="D64" s="519" t="s">
        <v>22</v>
      </c>
      <c r="E64" s="512" t="s">
        <v>413</v>
      </c>
      <c r="F64" s="592" t="s">
        <v>1732</v>
      </c>
      <c r="G64" s="713" t="s">
        <v>974</v>
      </c>
      <c r="H64" s="713" t="str">
        <f>VLOOKUP(E64,'[16]Gui chi Quynh'!$C$7:$E$387,3,0)</f>
        <v>A2</v>
      </c>
      <c r="I64" s="713">
        <f>VLOOKUP(H64,Sheet1!$B$2:$C$12,2,TRUE)</f>
        <v>9</v>
      </c>
      <c r="J64" s="713" t="str">
        <f>VLOOKUP($E64,'[17]Gui chi Quynh'!$C$7:$E$387,3,0)</f>
        <v>A2</v>
      </c>
      <c r="K64" s="713">
        <f>VLOOKUP(J64,Sheet1!$B$2:$C$12,2,TRUE)</f>
        <v>9</v>
      </c>
      <c r="L64" s="713" t="str">
        <f>VLOOKUP(E64,'[18]Gui chi Quynh'!$C$7:$F$385,3,0)</f>
        <v>A2</v>
      </c>
      <c r="M64" s="713">
        <f>VLOOKUP(L64,Sheet1!$B$2:$C$12,2,TRUE)</f>
        <v>9</v>
      </c>
      <c r="N64" s="713" t="str">
        <f>VLOOKUP(E64,'[19]Gui chi Quynh'!$C$7:$E$391,3,0)</f>
        <v>A2</v>
      </c>
      <c r="O64" s="713">
        <f>VLOOKUP(N64,Sheet1!$B$2:$C$12,2,TRUE)</f>
        <v>9</v>
      </c>
      <c r="P64" s="713" t="str">
        <f>VLOOKUP(E64,'[20]Gui chi Quynh'!$C$7:$E$391,3,0)</f>
        <v>A1</v>
      </c>
      <c r="Q64" s="713">
        <f>VLOOKUP(P64,Sheet1!$B$2:$C$12,2,TRUE)</f>
        <v>10</v>
      </c>
      <c r="R64" s="713" t="str">
        <f>VLOOKUP($E64,'[21]Gui chi Quynh'!$C$7:$E$390,3,0)</f>
        <v>A2</v>
      </c>
      <c r="S64" s="713">
        <f>VLOOKUP(R64,Sheet1!$B$2:$C$12,2,TRUE)</f>
        <v>9</v>
      </c>
      <c r="T64" s="713" t="str">
        <f>VLOOKUP($E64,'[22]Gui chi Quynh'!$C$7:$E$390,3,0)</f>
        <v>A2</v>
      </c>
      <c r="U64" s="713">
        <f>VLOOKUP(T64,Sheet1!$B$2:$C$12,2,TRUE)</f>
        <v>9</v>
      </c>
      <c r="V64" s="713" t="str">
        <f>VLOOKUP($E64,'[23]Gui chi Quynh'!$C$7:$E$389,3,0)</f>
        <v>A3</v>
      </c>
      <c r="W64" s="713">
        <f>VLOOKUP(V64,Sheet1!$B$2:$C$12,2,TRUE)</f>
        <v>8</v>
      </c>
      <c r="X64" s="713" t="str">
        <f>VLOOKUP($E64,'[24]Gui chi Quynh'!$C$7:$E$389,3,0)</f>
        <v>A2</v>
      </c>
      <c r="Y64" s="713">
        <f>VLOOKUP(X64,Sheet1!$B$2:$C$12,2,TRUE)</f>
        <v>9</v>
      </c>
      <c r="Z64" s="713" t="str">
        <f>VLOOKUP($E64,'[25]Gui chi Quynh'!$C$7:$E$388,3,0)</f>
        <v>A2</v>
      </c>
      <c r="AA64" s="713">
        <f>VLOOKUP(Z64,Sheet1!$B$2:$C$12,2,TRUE)</f>
        <v>9</v>
      </c>
      <c r="AB64" s="713" t="str">
        <f>VLOOKUP($E64,'T5'!$E$9:$AH$337,24,0)</f>
        <v>A2</v>
      </c>
      <c r="AC64" s="713">
        <f>VLOOKUP(AB64,Sheet1!$B$2:$C$12,2,TRUE)</f>
        <v>9</v>
      </c>
      <c r="AD64" s="713"/>
      <c r="AE64" s="713" t="e">
        <f>VLOOKUP(AD64,Sheet1!$B$2:$C$12,2,TRUE)</f>
        <v>#N/A</v>
      </c>
      <c r="AF64" s="599" t="str">
        <f>VLOOKUP($E64,'[26]Tong hop ket qua'!$E$19:$M$219,9,0)</f>
        <v>Tốt</v>
      </c>
      <c r="AG64" s="901">
        <f t="shared" si="13"/>
        <v>9</v>
      </c>
      <c r="AH64" s="901" t="str">
        <f t="shared" si="1"/>
        <v>11A*</v>
      </c>
      <c r="AI64" s="901">
        <f t="shared" si="2"/>
        <v>0</v>
      </c>
      <c r="AJ64" s="902"/>
      <c r="AK64" s="713" t="str">
        <f t="shared" si="3"/>
        <v>Xuất sắc</v>
      </c>
      <c r="AL64" s="713" t="s">
        <v>1130</v>
      </c>
      <c r="AM64" s="713" t="s">
        <v>1130</v>
      </c>
      <c r="AN64" s="594"/>
      <c r="AO64" s="713"/>
      <c r="AP64" s="594"/>
      <c r="AQ64" s="713" t="str">
        <f>VLOOKUP(E64,' TH ĐG Trình HĐ'!$E$9:$AU$338,40,0)</f>
        <v>Xuất sắc</v>
      </c>
      <c r="AR64" s="713" t="s">
        <v>849</v>
      </c>
      <c r="AS64" s="594"/>
      <c r="AT64" s="905"/>
      <c r="AV64" s="835"/>
      <c r="AW64" s="835"/>
    </row>
    <row r="65" spans="1:49" s="684" customFormat="1" ht="35.1" customHeight="1" x14ac:dyDescent="0.25">
      <c r="A65" s="512" t="s">
        <v>1307</v>
      </c>
      <c r="B65" s="512">
        <f>COUNTIF($F$4:F65,F65)</f>
        <v>53</v>
      </c>
      <c r="C65" s="513" t="s">
        <v>985</v>
      </c>
      <c r="D65" s="519" t="s">
        <v>24</v>
      </c>
      <c r="E65" s="840" t="s">
        <v>414</v>
      </c>
      <c r="F65" s="592" t="s">
        <v>1732</v>
      </c>
      <c r="G65" s="713" t="s">
        <v>974</v>
      </c>
      <c r="H65" s="713" t="str">
        <f>VLOOKUP(E65,'[16]Gui chi Quynh'!$C$7:$E$387,3,0)</f>
        <v>A2</v>
      </c>
      <c r="I65" s="713">
        <f>VLOOKUP(H65,Sheet1!$B$2:$C$12,2,TRUE)</f>
        <v>9</v>
      </c>
      <c r="J65" s="713" t="str">
        <f>VLOOKUP($E65,'[17]Gui chi Quynh'!$C$7:$E$387,3,0)</f>
        <v>A3</v>
      </c>
      <c r="K65" s="713">
        <f>VLOOKUP(J65,Sheet1!$B$2:$C$12,2,TRUE)</f>
        <v>8</v>
      </c>
      <c r="L65" s="713" t="str">
        <f>VLOOKUP(E65,'[18]Gui chi Quynh'!$C$7:$F$385,3,0)</f>
        <v>A2</v>
      </c>
      <c r="M65" s="713">
        <f>VLOOKUP(L65,Sheet1!$B$2:$C$12,2,TRUE)</f>
        <v>9</v>
      </c>
      <c r="N65" s="713" t="str">
        <f>VLOOKUP(E65,'[19]Gui chi Quynh'!$C$7:$E$391,3,0)</f>
        <v>A3</v>
      </c>
      <c r="O65" s="713">
        <f>VLOOKUP(N65,Sheet1!$B$2:$C$12,2,TRUE)</f>
        <v>8</v>
      </c>
      <c r="P65" s="713" t="str">
        <f>VLOOKUP(E65,'[20]Gui chi Quynh'!$C$7:$E$391,3,0)</f>
        <v>A2</v>
      </c>
      <c r="Q65" s="713">
        <f>VLOOKUP(P65,Sheet1!$B$2:$C$12,2,TRUE)</f>
        <v>9</v>
      </c>
      <c r="R65" s="713" t="str">
        <f>VLOOKUP($E65,'[21]Gui chi Quynh'!$C$7:$E$390,3,0)</f>
        <v>A3</v>
      </c>
      <c r="S65" s="713">
        <f>VLOOKUP(R65,Sheet1!$B$2:$C$12,2,TRUE)</f>
        <v>8</v>
      </c>
      <c r="T65" s="713" t="str">
        <f>VLOOKUP($E65,'[22]Gui chi Quynh'!$C$7:$E$390,3,0)</f>
        <v>A3</v>
      </c>
      <c r="U65" s="713">
        <f>VLOOKUP(T65,Sheet1!$B$2:$C$12,2,TRUE)</f>
        <v>8</v>
      </c>
      <c r="V65" s="713" t="str">
        <f>VLOOKUP($E65,'[23]Gui chi Quynh'!$C$7:$E$389,3,0)</f>
        <v>A2</v>
      </c>
      <c r="W65" s="713">
        <f>VLOOKUP(V65,Sheet1!$B$2:$C$12,2,TRUE)</f>
        <v>9</v>
      </c>
      <c r="X65" s="713" t="str">
        <f>VLOOKUP($E65,'[24]Gui chi Quynh'!$C$7:$E$389,3,0)</f>
        <v>A2</v>
      </c>
      <c r="Y65" s="713">
        <f>VLOOKUP(X65,Sheet1!$B$2:$C$12,2,TRUE)</f>
        <v>9</v>
      </c>
      <c r="Z65" s="713" t="str">
        <f>VLOOKUP($E65,'[25]Gui chi Quynh'!$C$7:$E$388,3,0)</f>
        <v>A3</v>
      </c>
      <c r="AA65" s="713">
        <f>VLOOKUP(Z65,Sheet1!$B$2:$C$12,2,TRUE)</f>
        <v>8</v>
      </c>
      <c r="AB65" s="713" t="str">
        <f>VLOOKUP($E65,'T5'!$E$9:$AH$337,24,0)</f>
        <v>A2</v>
      </c>
      <c r="AC65" s="713">
        <f>VLOOKUP(AB65,Sheet1!$B$2:$C$12,2,TRUE)</f>
        <v>9</v>
      </c>
      <c r="AD65" s="713"/>
      <c r="AE65" s="713" t="e">
        <f>VLOOKUP(AD65,Sheet1!$B$2:$C$12,2,TRUE)</f>
        <v>#N/A</v>
      </c>
      <c r="AF65" s="599" t="str">
        <f>VLOOKUP($E65,'[26]Tong hop ket qua'!$E$19:$M$219,9,0)</f>
        <v>Khá</v>
      </c>
      <c r="AG65" s="901">
        <f t="shared" si="13"/>
        <v>8.5</v>
      </c>
      <c r="AH65" s="901" t="str">
        <f t="shared" si="1"/>
        <v>11A*</v>
      </c>
      <c r="AI65" s="901">
        <f t="shared" si="2"/>
        <v>0</v>
      </c>
      <c r="AJ65" s="902"/>
      <c r="AK65" s="713" t="str">
        <f t="shared" si="3"/>
        <v>Xuất sắc</v>
      </c>
      <c r="AL65" s="713" t="s">
        <v>1130</v>
      </c>
      <c r="AM65" s="713" t="s">
        <v>1130</v>
      </c>
      <c r="AN65" s="594"/>
      <c r="AO65" s="713"/>
      <c r="AP65" s="594"/>
      <c r="AQ65" s="713" t="str">
        <f>VLOOKUP(E65,' TH ĐG Trình HĐ'!$E$9:$AU$338,40,0)</f>
        <v>Xuất sắc</v>
      </c>
      <c r="AR65" s="713" t="s">
        <v>849</v>
      </c>
      <c r="AS65" s="594"/>
      <c r="AT65" s="905"/>
      <c r="AV65" s="835"/>
      <c r="AW65" s="835"/>
    </row>
    <row r="66" spans="1:49" s="684" customFormat="1" ht="35.1" customHeight="1" x14ac:dyDescent="0.25">
      <c r="A66" s="512" t="s">
        <v>1308</v>
      </c>
      <c r="B66" s="512">
        <f>COUNTIF($F$4:F66,F66)</f>
        <v>54</v>
      </c>
      <c r="C66" s="513" t="s">
        <v>985</v>
      </c>
      <c r="D66" s="519" t="s">
        <v>26</v>
      </c>
      <c r="E66" s="837" t="s">
        <v>415</v>
      </c>
      <c r="F66" s="592" t="s">
        <v>1732</v>
      </c>
      <c r="G66" s="713" t="s">
        <v>974</v>
      </c>
      <c r="H66" s="713" t="str">
        <f>VLOOKUP(E66,'[16]Gui chi Quynh'!$C$7:$E$387,3,0)</f>
        <v>A1</v>
      </c>
      <c r="I66" s="713">
        <f>VLOOKUP(H66,Sheet1!$B$2:$C$12,2,TRUE)</f>
        <v>10</v>
      </c>
      <c r="J66" s="713" t="str">
        <f>VLOOKUP($E66,'[17]Gui chi Quynh'!$C$7:$E$387,3,0)</f>
        <v>A1</v>
      </c>
      <c r="K66" s="713">
        <f>VLOOKUP(J66,Sheet1!$B$2:$C$12,2,TRUE)</f>
        <v>10</v>
      </c>
      <c r="L66" s="713" t="str">
        <f>VLOOKUP(E66,'[18]Gui chi Quynh'!$C$7:$F$385,3,0)</f>
        <v>A1</v>
      </c>
      <c r="M66" s="713">
        <f>VLOOKUP(L66,Sheet1!$B$2:$C$12,2,TRUE)</f>
        <v>10</v>
      </c>
      <c r="N66" s="713" t="str">
        <f>VLOOKUP(E66,'[19]Gui chi Quynh'!$C$7:$E$391,3,0)</f>
        <v>A1</v>
      </c>
      <c r="O66" s="713">
        <f>VLOOKUP(N66,Sheet1!$B$2:$C$12,2,TRUE)</f>
        <v>10</v>
      </c>
      <c r="P66" s="713" t="str">
        <f>VLOOKUP(E66,'[20]Gui chi Quynh'!$C$7:$E$391,3,0)</f>
        <v>A1</v>
      </c>
      <c r="Q66" s="713">
        <f>VLOOKUP(P66,Sheet1!$B$2:$C$12,2,TRUE)</f>
        <v>10</v>
      </c>
      <c r="R66" s="713" t="str">
        <f>VLOOKUP($E66,'[21]Gui chi Quynh'!$C$7:$E$390,3,0)</f>
        <v>A1</v>
      </c>
      <c r="S66" s="713">
        <f>VLOOKUP(R66,Sheet1!$B$2:$C$12,2,TRUE)</f>
        <v>10</v>
      </c>
      <c r="T66" s="713" t="str">
        <f>VLOOKUP($E66,'[22]Gui chi Quynh'!$C$7:$E$390,3,0)</f>
        <v>A1</v>
      </c>
      <c r="U66" s="713">
        <f>VLOOKUP(T66,Sheet1!$B$2:$C$12,2,TRUE)</f>
        <v>10</v>
      </c>
      <c r="V66" s="713" t="str">
        <f>VLOOKUP($E66,'[23]Gui chi Quynh'!$C$7:$E$389,3,0)</f>
        <v>A1</v>
      </c>
      <c r="W66" s="713">
        <f>VLOOKUP(V66,Sheet1!$B$2:$C$12,2,TRUE)</f>
        <v>10</v>
      </c>
      <c r="X66" s="713" t="str">
        <f>VLOOKUP($E66,'[24]Gui chi Quynh'!$C$7:$E$389,3,0)</f>
        <v>A2</v>
      </c>
      <c r="Y66" s="713">
        <f>VLOOKUP(X66,Sheet1!$B$2:$C$12,2,TRUE)</f>
        <v>9</v>
      </c>
      <c r="Z66" s="713" t="str">
        <f>VLOOKUP($E66,'[25]Gui chi Quynh'!$C$7:$E$388,3,0)</f>
        <v>A1</v>
      </c>
      <c r="AA66" s="713">
        <f>VLOOKUP(Z66,Sheet1!$B$2:$C$12,2,TRUE)</f>
        <v>10</v>
      </c>
      <c r="AB66" s="713" t="str">
        <f>VLOOKUP($E66,'T5'!$E$9:$AH$337,24,0)</f>
        <v>A1</v>
      </c>
      <c r="AC66" s="713">
        <f>VLOOKUP(AB66,Sheet1!$B$2:$C$12,2,TRUE)</f>
        <v>10</v>
      </c>
      <c r="AD66" s="713"/>
      <c r="AE66" s="713" t="e">
        <f>VLOOKUP(AD66,Sheet1!$B$2:$C$12,2,TRUE)</f>
        <v>#N/A</v>
      </c>
      <c r="AF66" s="599" t="str">
        <f>VLOOKUP($E66,'[26]Tong hop ket qua'!$E$19:$M$219,9,0)</f>
        <v>Tốt</v>
      </c>
      <c r="AG66" s="901">
        <f t="shared" si="13"/>
        <v>9.9</v>
      </c>
      <c r="AH66" s="901" t="str">
        <f t="shared" si="1"/>
        <v>11A*</v>
      </c>
      <c r="AI66" s="901">
        <f t="shared" si="2"/>
        <v>0</v>
      </c>
      <c r="AJ66" s="902"/>
      <c r="AK66" s="713" t="str">
        <f t="shared" si="3"/>
        <v>Xuất sắc</v>
      </c>
      <c r="AL66" s="713" t="s">
        <v>1130</v>
      </c>
      <c r="AM66" s="713" t="s">
        <v>1130</v>
      </c>
      <c r="AN66" s="594"/>
      <c r="AO66" s="713"/>
      <c r="AP66" s="594"/>
      <c r="AQ66" s="713" t="str">
        <f>VLOOKUP(E66,' TH ĐG Trình HĐ'!$E$9:$AU$338,40,0)</f>
        <v>Xuất sắc</v>
      </c>
      <c r="AR66" s="713" t="s">
        <v>849</v>
      </c>
      <c r="AS66" s="594"/>
      <c r="AT66" s="905"/>
      <c r="AV66" s="835"/>
      <c r="AW66" s="835"/>
    </row>
    <row r="67" spans="1:49" s="684" customFormat="1" ht="35.1" customHeight="1" x14ac:dyDescent="0.25">
      <c r="A67" s="512" t="s">
        <v>1309</v>
      </c>
      <c r="B67" s="512">
        <f>COUNTIF($F$4:F67,F67)</f>
        <v>55</v>
      </c>
      <c r="C67" s="513" t="s">
        <v>985</v>
      </c>
      <c r="D67" s="519" t="s">
        <v>284</v>
      </c>
      <c r="E67" s="512" t="s">
        <v>418</v>
      </c>
      <c r="F67" s="592" t="s">
        <v>1732</v>
      </c>
      <c r="G67" s="713" t="s">
        <v>974</v>
      </c>
      <c r="H67" s="713" t="str">
        <f>VLOOKUP(E67,'[16]Gui chi Quynh'!$C$7:$E$387,3,0)</f>
        <v>A3</v>
      </c>
      <c r="I67" s="713">
        <f>VLOOKUP(H67,Sheet1!$B$2:$C$12,2,TRUE)</f>
        <v>8</v>
      </c>
      <c r="J67" s="713" t="str">
        <f>VLOOKUP($E67,'[17]Gui chi Quynh'!$C$7:$E$387,3,0)</f>
        <v>A3</v>
      </c>
      <c r="K67" s="713">
        <f>VLOOKUP(J67,Sheet1!$B$2:$C$12,2,TRUE)</f>
        <v>8</v>
      </c>
      <c r="L67" s="713" t="str">
        <f>VLOOKUP(E67,'[18]Gui chi Quynh'!$C$7:$F$385,3,0)</f>
        <v>A3</v>
      </c>
      <c r="M67" s="713">
        <f>VLOOKUP(L67,Sheet1!$B$2:$C$12,2,TRUE)</f>
        <v>8</v>
      </c>
      <c r="N67" s="713" t="str">
        <f>VLOOKUP(E67,'[19]Gui chi Quynh'!$C$7:$E$391,3,0)</f>
        <v>A2</v>
      </c>
      <c r="O67" s="713">
        <f>VLOOKUP(N67,Sheet1!$B$2:$C$12,2,TRUE)</f>
        <v>9</v>
      </c>
      <c r="P67" s="713" t="str">
        <f>VLOOKUP(E67,'[20]Gui chi Quynh'!$C$7:$E$391,3,0)</f>
        <v>A2</v>
      </c>
      <c r="Q67" s="713">
        <f>VLOOKUP(P67,Sheet1!$B$2:$C$12,2,TRUE)</f>
        <v>9</v>
      </c>
      <c r="R67" s="713" t="str">
        <f>VLOOKUP($E67,'[21]Gui chi Quynh'!$C$7:$E$390,3,0)</f>
        <v>A2</v>
      </c>
      <c r="S67" s="713">
        <f>VLOOKUP(R67,Sheet1!$B$2:$C$12,2,TRUE)</f>
        <v>9</v>
      </c>
      <c r="T67" s="713" t="str">
        <f>VLOOKUP($E67,'[22]Gui chi Quynh'!$C$7:$E$390,3,0)</f>
        <v>A3</v>
      </c>
      <c r="U67" s="713">
        <f>VLOOKUP(T67,Sheet1!$B$2:$C$12,2,TRUE)</f>
        <v>8</v>
      </c>
      <c r="V67" s="713" t="str">
        <f>VLOOKUP($E67,'[23]Gui chi Quynh'!$C$7:$E$389,3,0)</f>
        <v>A2</v>
      </c>
      <c r="W67" s="713">
        <f>VLOOKUP(V67,Sheet1!$B$2:$C$12,2,TRUE)</f>
        <v>9</v>
      </c>
      <c r="X67" s="713" t="str">
        <f>VLOOKUP($E67,'[24]Gui chi Quynh'!$C$7:$E$389,3,0)</f>
        <v>A3</v>
      </c>
      <c r="Y67" s="713">
        <f>VLOOKUP(X67,Sheet1!$B$2:$C$12,2,TRUE)</f>
        <v>8</v>
      </c>
      <c r="Z67" s="713" t="str">
        <f>VLOOKUP($E67,'[25]Gui chi Quynh'!$C$7:$E$388,3,0)</f>
        <v>A2</v>
      </c>
      <c r="AA67" s="713">
        <f>VLOOKUP(Z67,Sheet1!$B$2:$C$12,2,TRUE)</f>
        <v>9</v>
      </c>
      <c r="AB67" s="713" t="str">
        <f>VLOOKUP($E67,'T5'!$E$9:$AH$337,24,0)</f>
        <v>A2</v>
      </c>
      <c r="AC67" s="713">
        <f>VLOOKUP(AB67,Sheet1!$B$2:$C$12,2,TRUE)</f>
        <v>9</v>
      </c>
      <c r="AD67" s="713"/>
      <c r="AE67" s="713" t="e">
        <f>VLOOKUP(AD67,Sheet1!$B$2:$C$12,2,TRUE)</f>
        <v>#N/A</v>
      </c>
      <c r="AF67" s="599" t="str">
        <f>VLOOKUP($E67,'[26]Tong hop ket qua'!$E$19:$M$219,9,0)</f>
        <v>Tốt</v>
      </c>
      <c r="AG67" s="901">
        <f t="shared" si="13"/>
        <v>8.5</v>
      </c>
      <c r="AH67" s="901" t="str">
        <f t="shared" si="1"/>
        <v>11A*</v>
      </c>
      <c r="AI67" s="901">
        <f t="shared" si="2"/>
        <v>0</v>
      </c>
      <c r="AJ67" s="902"/>
      <c r="AK67" s="713" t="str">
        <f t="shared" si="3"/>
        <v>Xuất sắc</v>
      </c>
      <c r="AL67" s="713" t="s">
        <v>1130</v>
      </c>
      <c r="AM67" s="713" t="s">
        <v>1130</v>
      </c>
      <c r="AN67" s="594"/>
      <c r="AO67" s="713"/>
      <c r="AP67" s="594"/>
      <c r="AQ67" s="713" t="str">
        <f>VLOOKUP(E67,' TH ĐG Trình HĐ'!$E$9:$AU$338,40,0)</f>
        <v>Xuất sắc</v>
      </c>
      <c r="AR67" s="713" t="s">
        <v>849</v>
      </c>
      <c r="AS67" s="594"/>
      <c r="AT67" s="905"/>
      <c r="AV67" s="835"/>
      <c r="AW67" s="835"/>
    </row>
    <row r="68" spans="1:49" s="684" customFormat="1" ht="35.1" customHeight="1" x14ac:dyDescent="0.25">
      <c r="A68" s="512" t="s">
        <v>1310</v>
      </c>
      <c r="B68" s="512">
        <f>COUNTIF($F$4:F68,F68)</f>
        <v>56</v>
      </c>
      <c r="C68" s="513" t="s">
        <v>985</v>
      </c>
      <c r="D68" s="519" t="s">
        <v>68</v>
      </c>
      <c r="E68" s="840" t="s">
        <v>420</v>
      </c>
      <c r="F68" s="592" t="s">
        <v>1732</v>
      </c>
      <c r="G68" s="713" t="s">
        <v>974</v>
      </c>
      <c r="H68" s="713" t="str">
        <f>VLOOKUP(E68,'[16]Gui chi Quynh'!$C$7:$E$387,3,0)</f>
        <v>A2</v>
      </c>
      <c r="I68" s="713">
        <f>VLOOKUP(H68,Sheet1!$B$2:$C$12,2,TRUE)</f>
        <v>9</v>
      </c>
      <c r="J68" s="713" t="str">
        <f>VLOOKUP($E68,'[17]Gui chi Quynh'!$C$7:$E$387,3,0)</f>
        <v>A2</v>
      </c>
      <c r="K68" s="713">
        <f>VLOOKUP(J68,Sheet1!$B$2:$C$12,2,TRUE)</f>
        <v>9</v>
      </c>
      <c r="L68" s="713" t="str">
        <f>VLOOKUP(E68,'[18]Gui chi Quynh'!$C$7:$F$385,3,0)</f>
        <v>A2</v>
      </c>
      <c r="M68" s="713">
        <f>VLOOKUP(L68,Sheet1!$B$2:$C$12,2,TRUE)</f>
        <v>9</v>
      </c>
      <c r="N68" s="713" t="str">
        <f>VLOOKUP(E68,'[19]Gui chi Quynh'!$C$7:$E$391,3,0)</f>
        <v>A2</v>
      </c>
      <c r="O68" s="713">
        <f>VLOOKUP(N68,Sheet1!$B$2:$C$12,2,TRUE)</f>
        <v>9</v>
      </c>
      <c r="P68" s="713" t="str">
        <f>VLOOKUP(E68,'[20]Gui chi Quynh'!$C$7:$E$391,3,0)</f>
        <v>A2</v>
      </c>
      <c r="Q68" s="713">
        <f>VLOOKUP(P68,Sheet1!$B$2:$C$12,2,TRUE)</f>
        <v>9</v>
      </c>
      <c r="R68" s="713" t="str">
        <f>VLOOKUP($E68,'[21]Gui chi Quynh'!$C$7:$E$390,3,0)</f>
        <v>A2</v>
      </c>
      <c r="S68" s="713">
        <f>VLOOKUP(R68,Sheet1!$B$2:$C$12,2,TRUE)</f>
        <v>9</v>
      </c>
      <c r="T68" s="713" t="str">
        <f>VLOOKUP($E68,'[22]Gui chi Quynh'!$C$7:$E$390,3,0)</f>
        <v>A3</v>
      </c>
      <c r="U68" s="713">
        <f>VLOOKUP(T68,Sheet1!$B$2:$C$12,2,TRUE)</f>
        <v>8</v>
      </c>
      <c r="V68" s="713" t="str">
        <f>VLOOKUP($E68,'[23]Gui chi Quynh'!$C$7:$E$389,3,0)</f>
        <v>A3</v>
      </c>
      <c r="W68" s="713">
        <f>VLOOKUP(V68,Sheet1!$B$2:$C$12,2,TRUE)</f>
        <v>8</v>
      </c>
      <c r="X68" s="713" t="str">
        <f>VLOOKUP($E68,'[24]Gui chi Quynh'!$C$7:$E$389,3,0)</f>
        <v>A3</v>
      </c>
      <c r="Y68" s="713">
        <f>VLOOKUP(X68,Sheet1!$B$2:$C$12,2,TRUE)</f>
        <v>8</v>
      </c>
      <c r="Z68" s="713" t="str">
        <f>VLOOKUP($E68,'[25]Gui chi Quynh'!$C$7:$E$388,3,0)</f>
        <v>A2</v>
      </c>
      <c r="AA68" s="713">
        <f>VLOOKUP(Z68,Sheet1!$B$2:$C$12,2,TRUE)</f>
        <v>9</v>
      </c>
      <c r="AB68" s="713" t="str">
        <f>VLOOKUP($E68,'T5'!$E$9:$AH$337,24,0)</f>
        <v>A3</v>
      </c>
      <c r="AC68" s="713">
        <f>VLOOKUP(AB68,Sheet1!$B$2:$C$12,2,TRUE)</f>
        <v>8</v>
      </c>
      <c r="AD68" s="713"/>
      <c r="AE68" s="713" t="e">
        <f>VLOOKUP(AD68,Sheet1!$B$2:$C$12,2,TRUE)</f>
        <v>#N/A</v>
      </c>
      <c r="AF68" s="599" t="str">
        <f>VLOOKUP($E68,'[26]Tong hop ket qua'!$E$19:$M$219,9,0)</f>
        <v>Tốt</v>
      </c>
      <c r="AG68" s="901">
        <f t="shared" si="13"/>
        <v>8.6</v>
      </c>
      <c r="AH68" s="901" t="str">
        <f t="shared" si="1"/>
        <v>11A*</v>
      </c>
      <c r="AI68" s="901">
        <f t="shared" si="2"/>
        <v>0</v>
      </c>
      <c r="AJ68" s="902"/>
      <c r="AK68" s="713" t="str">
        <f t="shared" si="3"/>
        <v>Xuất sắc</v>
      </c>
      <c r="AL68" s="713" t="s">
        <v>1130</v>
      </c>
      <c r="AM68" s="713" t="s">
        <v>1130</v>
      </c>
      <c r="AN68" s="594"/>
      <c r="AO68" s="713"/>
      <c r="AP68" s="594"/>
      <c r="AQ68" s="713" t="str">
        <f>VLOOKUP(E68,' TH ĐG Trình HĐ'!$E$9:$AU$338,40,0)</f>
        <v>Xuất sắc</v>
      </c>
      <c r="AR68" s="713" t="s">
        <v>849</v>
      </c>
      <c r="AS68" s="594"/>
      <c r="AT68" s="905"/>
      <c r="AV68" s="835"/>
      <c r="AW68" s="835"/>
    </row>
    <row r="69" spans="1:49" s="684" customFormat="1" ht="45" customHeight="1" x14ac:dyDescent="0.25">
      <c r="A69" s="512" t="s">
        <v>1311</v>
      </c>
      <c r="B69" s="512">
        <f>COUNTIF($F$4:F69,F69)</f>
        <v>57</v>
      </c>
      <c r="C69" s="513" t="s">
        <v>985</v>
      </c>
      <c r="D69" s="519" t="s">
        <v>69</v>
      </c>
      <c r="E69" s="512" t="s">
        <v>421</v>
      </c>
      <c r="F69" s="592" t="s">
        <v>1732</v>
      </c>
      <c r="G69" s="713" t="s">
        <v>974</v>
      </c>
      <c r="H69" s="713" t="str">
        <f>VLOOKUP(E69,'[16]Gui chi Quynh'!$C$7:$E$387,3,0)</f>
        <v>A2</v>
      </c>
      <c r="I69" s="713">
        <f>VLOOKUP(H69,Sheet1!$B$2:$C$12,2,TRUE)</f>
        <v>9</v>
      </c>
      <c r="J69" s="713" t="str">
        <f>VLOOKUP($E69,'[17]Gui chi Quynh'!$C$7:$E$387,3,0)</f>
        <v>A1</v>
      </c>
      <c r="K69" s="713">
        <f>VLOOKUP(J69,Sheet1!$B$2:$C$12,2,TRUE)</f>
        <v>10</v>
      </c>
      <c r="L69" s="713" t="str">
        <f>VLOOKUP(E69,'[18]Gui chi Quynh'!$C$7:$F$385,3,0)</f>
        <v>A1</v>
      </c>
      <c r="M69" s="713">
        <f>VLOOKUP(L69,Sheet1!$B$2:$C$12,2,TRUE)</f>
        <v>10</v>
      </c>
      <c r="N69" s="713" t="str">
        <f>VLOOKUP(E69,'[19]Gui chi Quynh'!$C$7:$E$391,3,0)</f>
        <v>A1</v>
      </c>
      <c r="O69" s="713">
        <f>VLOOKUP(N69,Sheet1!$B$2:$C$12,2,TRUE)</f>
        <v>10</v>
      </c>
      <c r="P69" s="713" t="str">
        <f>VLOOKUP(E69,'[20]Gui chi Quynh'!$C$7:$E$391,3,0)</f>
        <v>A1</v>
      </c>
      <c r="Q69" s="713">
        <f>VLOOKUP(P69,Sheet1!$B$2:$C$12,2,TRUE)</f>
        <v>10</v>
      </c>
      <c r="R69" s="713" t="str">
        <f>VLOOKUP($E69,'[21]Gui chi Quynh'!$C$7:$E$390,3,0)</f>
        <v>A2</v>
      </c>
      <c r="S69" s="713">
        <f>VLOOKUP(R69,Sheet1!$B$2:$C$12,2,TRUE)</f>
        <v>9</v>
      </c>
      <c r="T69" s="713" t="str">
        <f>VLOOKUP($E69,'[22]Gui chi Quynh'!$C$7:$E$390,3,0)</f>
        <v>A DN</v>
      </c>
      <c r="U69" s="713"/>
      <c r="V69" s="713" t="str">
        <f>VLOOKUP($E69,'[23]Gui chi Quynh'!$C$7:$E$389,3,0)</f>
        <v>A DN</v>
      </c>
      <c r="W69" s="713"/>
      <c r="X69" s="713" t="str">
        <f>VLOOKUP($E69,'[24]Gui chi Quynh'!$C$7:$E$389,3,0)</f>
        <v>A DN</v>
      </c>
      <c r="Y69" s="713"/>
      <c r="Z69" s="713" t="str">
        <f>VLOOKUP($E69,'[25]Gui chi Quynh'!$C$7:$E$388,3,0)</f>
        <v>A DN</v>
      </c>
      <c r="AA69" s="713"/>
      <c r="AB69" s="713" t="str">
        <f>VLOOKUP($E69,'[25]Gui chi Quynh'!$C$7:$E$388,3,0)</f>
        <v>A DN</v>
      </c>
      <c r="AC69" s="713"/>
      <c r="AD69" s="713"/>
      <c r="AE69" s="713"/>
      <c r="AF69" s="599" t="str">
        <f>VLOOKUP($E69,'[26]Tong hop ket qua'!$E$19:$M$219,9,0)</f>
        <v>Khá</v>
      </c>
      <c r="AG69" s="901">
        <f t="shared" si="13"/>
        <v>9.6999999999999993</v>
      </c>
      <c r="AH69" s="901" t="str">
        <f t="shared" si="1"/>
        <v>11A*</v>
      </c>
      <c r="AI69" s="901">
        <f t="shared" si="2"/>
        <v>0</v>
      </c>
      <c r="AJ69" s="902"/>
      <c r="AK69" s="713" t="str">
        <f t="shared" si="3"/>
        <v>Xuất sắc</v>
      </c>
      <c r="AL69" s="713" t="s">
        <v>1130</v>
      </c>
      <c r="AM69" s="713" t="s">
        <v>1130</v>
      </c>
      <c r="AN69" s="594"/>
      <c r="AO69" s="713"/>
      <c r="AP69" s="594"/>
      <c r="AQ69" s="713" t="str">
        <f>VLOOKUP(E69,' TH ĐG Trình HĐ'!$E$9:$AU$338,40,0)</f>
        <v>Xuất sắc</v>
      </c>
      <c r="AR69" s="713" t="s">
        <v>849</v>
      </c>
      <c r="AS69" s="594"/>
      <c r="AT69" s="905" t="s">
        <v>1116</v>
      </c>
      <c r="AV69" s="835"/>
      <c r="AW69" s="835"/>
    </row>
    <row r="70" spans="1:49" s="684" customFormat="1" ht="35.1" customHeight="1" x14ac:dyDescent="0.25">
      <c r="A70" s="512" t="s">
        <v>1312</v>
      </c>
      <c r="B70" s="512">
        <f>COUNTIF($F$4:F70,F70)</f>
        <v>58</v>
      </c>
      <c r="C70" s="513" t="s">
        <v>985</v>
      </c>
      <c r="D70" s="519" t="s">
        <v>67</v>
      </c>
      <c r="E70" s="840" t="s">
        <v>419</v>
      </c>
      <c r="F70" s="592" t="s">
        <v>1732</v>
      </c>
      <c r="G70" s="494" t="s">
        <v>975</v>
      </c>
      <c r="H70" s="494" t="str">
        <f>VLOOKUP(E70,'[16]Gui chi Quynh'!$C$7:$E$387,3,0)</f>
        <v>A2</v>
      </c>
      <c r="I70" s="494">
        <f>VLOOKUP(H70,Sheet1!$B$2:$C$12,2,TRUE)</f>
        <v>9</v>
      </c>
      <c r="J70" s="494" t="str">
        <f>VLOOKUP($E70,'[17]Gui chi Quynh'!$C$7:$E$387,3,0)</f>
        <v>A2</v>
      </c>
      <c r="K70" s="494">
        <f>VLOOKUP(J70,Sheet1!$B$2:$C$12,2,TRUE)</f>
        <v>9</v>
      </c>
      <c r="L70" s="494" t="str">
        <f>VLOOKUP(E70,'[18]Gui chi Quynh'!$C$7:$F$385,3,0)</f>
        <v>A2</v>
      </c>
      <c r="M70" s="494">
        <f>VLOOKUP(L70,Sheet1!$B$2:$C$12,2,TRUE)</f>
        <v>9</v>
      </c>
      <c r="N70" s="494" t="str">
        <f>VLOOKUP(E70,'[19]Gui chi Quynh'!$C$7:$E$391,3,0)</f>
        <v>A2</v>
      </c>
      <c r="O70" s="494">
        <f>VLOOKUP(N70,Sheet1!$B$2:$C$12,2,TRUE)</f>
        <v>9</v>
      </c>
      <c r="P70" s="494" t="str">
        <f>VLOOKUP(E70,'[20]Gui chi Quynh'!$C$7:$E$391,3,0)</f>
        <v>A3</v>
      </c>
      <c r="Q70" s="494">
        <f>VLOOKUP(P70,Sheet1!$B$2:$C$12,2,TRUE)</f>
        <v>8</v>
      </c>
      <c r="R70" s="494" t="str">
        <f>VLOOKUP($E70,'[21]Gui chi Quynh'!$C$7:$E$390,3,0)</f>
        <v>A3</v>
      </c>
      <c r="S70" s="494">
        <f>VLOOKUP(R70,Sheet1!$B$2:$C$12,2,TRUE)</f>
        <v>8</v>
      </c>
      <c r="T70" s="494" t="str">
        <f>VLOOKUP($E70,'[22]Gui chi Quynh'!$C$7:$E$390,3,0)</f>
        <v>A2</v>
      </c>
      <c r="U70" s="494">
        <f>VLOOKUP(T70,Sheet1!$B$2:$C$12,2,TRUE)</f>
        <v>9</v>
      </c>
      <c r="V70" s="494" t="str">
        <f>VLOOKUP($E70,'[23]Gui chi Quynh'!$C$7:$E$389,3,0)</f>
        <v>A3</v>
      </c>
      <c r="W70" s="494">
        <f>VLOOKUP(V70,Sheet1!$B$2:$C$12,2,TRUE)</f>
        <v>8</v>
      </c>
      <c r="X70" s="494" t="str">
        <f>VLOOKUP($E70,'[24]Gui chi Quynh'!$C$7:$E$389,3,0)</f>
        <v>A3</v>
      </c>
      <c r="Y70" s="494">
        <f>VLOOKUP(X70,Sheet1!$B$2:$C$12,2,TRUE)</f>
        <v>8</v>
      </c>
      <c r="Z70" s="494" t="str">
        <f>VLOOKUP($E70,'[25]Gui chi Quynh'!$C$7:$E$388,3,0)</f>
        <v>A2</v>
      </c>
      <c r="AA70" s="494">
        <f>VLOOKUP(Z70,Sheet1!$B$2:$C$12,2,TRUE)</f>
        <v>9</v>
      </c>
      <c r="AB70" s="494" t="str">
        <f>VLOOKUP($E70,'T5'!$E$9:$AH$337,24,0)</f>
        <v>A3</v>
      </c>
      <c r="AC70" s="494">
        <f>VLOOKUP(AB70,Sheet1!$B$2:$C$12,2,TRUE)</f>
        <v>8</v>
      </c>
      <c r="AD70" s="494"/>
      <c r="AE70" s="494" t="e">
        <f>VLOOKUP(AD70,Sheet1!$B$2:$C$12,2,TRUE)</f>
        <v>#N/A</v>
      </c>
      <c r="AF70" s="592" t="str">
        <f>VLOOKUP($E70,'[26]Tong hop ket qua'!$E$19:$M$219,9,0)</f>
        <v>Tốt</v>
      </c>
      <c r="AG70" s="709">
        <f t="shared" si="13"/>
        <v>8.5</v>
      </c>
      <c r="AH70" s="709" t="str">
        <f t="shared" si="1"/>
        <v>11A*</v>
      </c>
      <c r="AI70" s="709">
        <f t="shared" si="2"/>
        <v>0</v>
      </c>
      <c r="AJ70" s="683"/>
      <c r="AK70" s="494" t="str">
        <f t="shared" si="3"/>
        <v>Xuất sắc</v>
      </c>
      <c r="AL70" s="494" t="s">
        <v>1130</v>
      </c>
      <c r="AM70" s="494" t="s">
        <v>1130</v>
      </c>
      <c r="AN70" s="675"/>
      <c r="AO70" s="494"/>
      <c r="AP70" s="675"/>
      <c r="AQ70" s="713" t="str">
        <f>VLOOKUP(E70,' TH ĐG Trình HĐ'!$E$9:$AU$338,40,0)</f>
        <v>Xuất sắc</v>
      </c>
      <c r="AR70" s="713" t="s">
        <v>849</v>
      </c>
      <c r="AS70" s="675"/>
      <c r="AT70" s="494"/>
      <c r="AV70" s="835"/>
      <c r="AW70" s="835"/>
    </row>
    <row r="71" spans="1:49" s="684" customFormat="1" ht="35.1" customHeight="1" x14ac:dyDescent="0.25">
      <c r="A71" s="512" t="s">
        <v>1313</v>
      </c>
      <c r="B71" s="512">
        <f>COUNTIF($F$4:F71,F71)</f>
        <v>59</v>
      </c>
      <c r="C71" s="513" t="s">
        <v>985</v>
      </c>
      <c r="D71" s="552" t="s">
        <v>36</v>
      </c>
      <c r="E71" s="520" t="s">
        <v>422</v>
      </c>
      <c r="F71" s="592" t="s">
        <v>1732</v>
      </c>
      <c r="G71" s="494" t="s">
        <v>975</v>
      </c>
      <c r="H71" s="494" t="str">
        <f>VLOOKUP(E71,'[16]Gui chi Quynh'!$C$7:$E$387,3,0)</f>
        <v>A2</v>
      </c>
      <c r="I71" s="494">
        <f>VLOOKUP(H71,Sheet1!$B$2:$C$12,2,TRUE)</f>
        <v>9</v>
      </c>
      <c r="J71" s="494" t="str">
        <f>VLOOKUP($E71,'[17]Gui chi Quynh'!$C$7:$E$387,3,0)</f>
        <v>A2</v>
      </c>
      <c r="K71" s="494">
        <f>VLOOKUP(J71,Sheet1!$B$2:$C$12,2,TRUE)</f>
        <v>9</v>
      </c>
      <c r="L71" s="494" t="str">
        <f>VLOOKUP(E71,'[18]Gui chi Quynh'!$C$7:$F$385,3,0)</f>
        <v>A2</v>
      </c>
      <c r="M71" s="494">
        <f>VLOOKUP(L71,Sheet1!$B$2:$C$12,2,TRUE)</f>
        <v>9</v>
      </c>
      <c r="N71" s="494" t="str">
        <f>VLOOKUP(E71,'[19]Gui chi Quynh'!$C$7:$E$391,3,0)</f>
        <v>A3</v>
      </c>
      <c r="O71" s="494">
        <f>VLOOKUP(N71,Sheet1!$B$2:$C$12,2,TRUE)</f>
        <v>8</v>
      </c>
      <c r="P71" s="494" t="str">
        <f>VLOOKUP(E71,'[20]Gui chi Quynh'!$C$7:$E$391,3,0)</f>
        <v>A3</v>
      </c>
      <c r="Q71" s="494">
        <f>VLOOKUP(P71,Sheet1!$B$2:$C$12,2,TRUE)</f>
        <v>8</v>
      </c>
      <c r="R71" s="494" t="str">
        <f>VLOOKUP($E71,'[21]Gui chi Quynh'!$C$7:$E$390,3,0)</f>
        <v>A2</v>
      </c>
      <c r="S71" s="494">
        <f>VLOOKUP(R71,Sheet1!$B$2:$C$12,2,TRUE)</f>
        <v>9</v>
      </c>
      <c r="T71" s="494" t="str">
        <f>VLOOKUP($E71,'[22]Gui chi Quynh'!$C$7:$E$390,3,0)</f>
        <v>A2</v>
      </c>
      <c r="U71" s="494">
        <f>VLOOKUP(T71,Sheet1!$B$2:$C$12,2,TRUE)</f>
        <v>9</v>
      </c>
      <c r="V71" s="494" t="str">
        <f>VLOOKUP($E71,'[23]Gui chi Quynh'!$C$7:$E$389,3,0)</f>
        <v>A2</v>
      </c>
      <c r="W71" s="494">
        <f>VLOOKUP(V71,Sheet1!$B$2:$C$12,2,TRUE)</f>
        <v>9</v>
      </c>
      <c r="X71" s="494" t="str">
        <f>VLOOKUP($E71,'[24]Gui chi Quynh'!$C$7:$E$389,3,0)</f>
        <v>A3</v>
      </c>
      <c r="Y71" s="494">
        <f>VLOOKUP(X71,Sheet1!$B$2:$C$12,2,TRUE)</f>
        <v>8</v>
      </c>
      <c r="Z71" s="494" t="str">
        <f>VLOOKUP($E71,'[25]Gui chi Quynh'!$C$7:$E$388,3,0)</f>
        <v>A2</v>
      </c>
      <c r="AA71" s="494">
        <f>VLOOKUP(Z71,Sheet1!$B$2:$C$12,2,TRUE)</f>
        <v>9</v>
      </c>
      <c r="AB71" s="494" t="str">
        <f>VLOOKUP($E71,'T5'!$E$9:$AH$337,24,0)</f>
        <v>A4</v>
      </c>
      <c r="AC71" s="494">
        <f>VLOOKUP(AB71,Sheet1!$B$2:$C$12,2,TRUE)</f>
        <v>7</v>
      </c>
      <c r="AD71" s="494"/>
      <c r="AE71" s="494" t="e">
        <f>VLOOKUP(AD71,Sheet1!$B$2:$C$12,2,TRUE)</f>
        <v>#N/A</v>
      </c>
      <c r="AF71" s="592"/>
      <c r="AG71" s="709">
        <f t="shared" si="13"/>
        <v>8.5</v>
      </c>
      <c r="AH71" s="709" t="str">
        <f t="shared" si="1"/>
        <v>11A*</v>
      </c>
      <c r="AI71" s="709">
        <f t="shared" si="2"/>
        <v>0</v>
      </c>
      <c r="AJ71" s="683"/>
      <c r="AK71" s="494" t="str">
        <f t="shared" si="3"/>
        <v>Xuất sắc</v>
      </c>
      <c r="AL71" s="494" t="s">
        <v>1130</v>
      </c>
      <c r="AM71" s="494" t="s">
        <v>1130</v>
      </c>
      <c r="AN71" s="675"/>
      <c r="AO71" s="494"/>
      <c r="AP71" s="675"/>
      <c r="AQ71" s="713" t="str">
        <f>VLOOKUP(E71,' TH ĐG Trình HĐ'!$E$9:$AU$338,40,0)</f>
        <v>Xuất sắc</v>
      </c>
      <c r="AR71" s="713" t="s">
        <v>849</v>
      </c>
      <c r="AS71" s="675"/>
      <c r="AT71" s="494"/>
      <c r="AV71" s="835"/>
      <c r="AW71" s="835"/>
    </row>
    <row r="72" spans="1:49" s="684" customFormat="1" ht="35.1" customHeight="1" x14ac:dyDescent="0.25">
      <c r="A72" s="512" t="s">
        <v>1314</v>
      </c>
      <c r="B72" s="512">
        <f>COUNTIF($F$4:F72,F72)</f>
        <v>60</v>
      </c>
      <c r="C72" s="513" t="s">
        <v>985</v>
      </c>
      <c r="D72" s="552" t="s">
        <v>355</v>
      </c>
      <c r="E72" s="838" t="s">
        <v>431</v>
      </c>
      <c r="F72" s="592" t="s">
        <v>1732</v>
      </c>
      <c r="G72" s="494" t="s">
        <v>975</v>
      </c>
      <c r="H72" s="494" t="str">
        <f>VLOOKUP(E72,'[16]Gui chi Quynh'!$C$7:$E$387,3,0)</f>
        <v>A2</v>
      </c>
      <c r="I72" s="494">
        <f>VLOOKUP(H72,Sheet1!$B$2:$C$12,2,TRUE)</f>
        <v>9</v>
      </c>
      <c r="J72" s="494" t="str">
        <f>VLOOKUP($E72,'[17]Gui chi Quynh'!$C$7:$E$387,3,0)</f>
        <v>A2</v>
      </c>
      <c r="K72" s="494">
        <f>VLOOKUP(J72,Sheet1!$B$2:$C$12,2,TRUE)</f>
        <v>9</v>
      </c>
      <c r="L72" s="494" t="str">
        <f>VLOOKUP(E72,'[18]Gui chi Quynh'!$C$7:$F$385,3,0)</f>
        <v>A3</v>
      </c>
      <c r="M72" s="494">
        <f>VLOOKUP(L72,Sheet1!$B$2:$C$12,2,TRUE)</f>
        <v>8</v>
      </c>
      <c r="N72" s="494" t="str">
        <f>VLOOKUP(E72,'[19]Gui chi Quynh'!$C$7:$E$391,3,0)</f>
        <v>A2</v>
      </c>
      <c r="O72" s="494">
        <f>VLOOKUP(N72,Sheet1!$B$2:$C$12,2,TRUE)</f>
        <v>9</v>
      </c>
      <c r="P72" s="494" t="str">
        <f>VLOOKUP(E72,'[20]Gui chi Quynh'!$C$7:$E$391,3,0)</f>
        <v>A2</v>
      </c>
      <c r="Q72" s="494">
        <f>VLOOKUP(P72,Sheet1!$B$2:$C$12,2,TRUE)</f>
        <v>9</v>
      </c>
      <c r="R72" s="494" t="str">
        <f>VLOOKUP($E72,'[21]Gui chi Quynh'!$C$7:$E$390,3,0)</f>
        <v>A2</v>
      </c>
      <c r="S72" s="494">
        <f>VLOOKUP(R72,Sheet1!$B$2:$C$12,2,TRUE)</f>
        <v>9</v>
      </c>
      <c r="T72" s="494" t="str">
        <f>VLOOKUP($E72,'[22]Gui chi Quynh'!$C$7:$E$390,3,0)</f>
        <v>A2</v>
      </c>
      <c r="U72" s="494">
        <f>VLOOKUP(T72,Sheet1!$B$2:$C$12,2,TRUE)</f>
        <v>9</v>
      </c>
      <c r="V72" s="494" t="str">
        <f>VLOOKUP($E72,'[23]Gui chi Quynh'!$C$7:$E$389,3,0)</f>
        <v>A2</v>
      </c>
      <c r="W72" s="494">
        <f>VLOOKUP(V72,Sheet1!$B$2:$C$12,2,TRUE)</f>
        <v>9</v>
      </c>
      <c r="X72" s="494" t="str">
        <f>VLOOKUP($E72,'[24]Gui chi Quynh'!$C$7:$E$389,3,0)</f>
        <v>A3</v>
      </c>
      <c r="Y72" s="494">
        <f>VLOOKUP(X72,Sheet1!$B$2:$C$12,2,TRUE)</f>
        <v>8</v>
      </c>
      <c r="Z72" s="494" t="str">
        <f>VLOOKUP($E72,'[25]Gui chi Quynh'!$C$7:$E$388,3,0)</f>
        <v>A2</v>
      </c>
      <c r="AA72" s="494">
        <f>VLOOKUP(Z72,Sheet1!$B$2:$C$12,2,TRUE)</f>
        <v>9</v>
      </c>
      <c r="AB72" s="494" t="str">
        <f>VLOOKUP($E72,'T5'!$E$9:$AH$337,24,0)</f>
        <v>A4</v>
      </c>
      <c r="AC72" s="494">
        <f>VLOOKUP(AB72,Sheet1!$B$2:$C$12,2,TRUE)</f>
        <v>7</v>
      </c>
      <c r="AD72" s="494"/>
      <c r="AE72" s="494" t="e">
        <f>VLOOKUP(AD72,Sheet1!$B$2:$C$12,2,TRUE)</f>
        <v>#N/A</v>
      </c>
      <c r="AF72" s="592"/>
      <c r="AG72" s="709">
        <f t="shared" si="13"/>
        <v>8.6</v>
      </c>
      <c r="AH72" s="709" t="str">
        <f t="shared" si="1"/>
        <v>11A*</v>
      </c>
      <c r="AI72" s="709">
        <f t="shared" si="2"/>
        <v>0</v>
      </c>
      <c r="AJ72" s="683"/>
      <c r="AK72" s="494" t="str">
        <f t="shared" si="3"/>
        <v>Xuất sắc</v>
      </c>
      <c r="AL72" s="494" t="s">
        <v>1130</v>
      </c>
      <c r="AM72" s="494" t="s">
        <v>1130</v>
      </c>
      <c r="AN72" s="675"/>
      <c r="AO72" s="494"/>
      <c r="AP72" s="675"/>
      <c r="AQ72" s="713" t="str">
        <f>VLOOKUP(E72,' TH ĐG Trình HĐ'!$E$9:$AU$338,40,0)</f>
        <v>Xuất sắc</v>
      </c>
      <c r="AR72" s="713" t="s">
        <v>849</v>
      </c>
      <c r="AS72" s="675"/>
      <c r="AT72" s="494"/>
      <c r="AV72" s="835"/>
      <c r="AW72" s="835"/>
    </row>
    <row r="73" spans="1:49" s="684" customFormat="1" ht="78" customHeight="1" x14ac:dyDescent="0.25">
      <c r="A73" s="512" t="s">
        <v>1315</v>
      </c>
      <c r="B73" s="512">
        <f>COUNTIF($F$4:F73,F73)</f>
        <v>61</v>
      </c>
      <c r="C73" s="513" t="s">
        <v>985</v>
      </c>
      <c r="D73" s="519" t="s">
        <v>1098</v>
      </c>
      <c r="E73" s="512" t="s">
        <v>1099</v>
      </c>
      <c r="F73" s="592" t="s">
        <v>1732</v>
      </c>
      <c r="G73" s="713" t="s">
        <v>974</v>
      </c>
      <c r="H73" s="713"/>
      <c r="I73" s="713"/>
      <c r="J73" s="713"/>
      <c r="K73" s="713"/>
      <c r="L73" s="713"/>
      <c r="M73" s="713"/>
      <c r="N73" s="713"/>
      <c r="O73" s="713"/>
      <c r="P73" s="713"/>
      <c r="Q73" s="713"/>
      <c r="R73" s="713"/>
      <c r="S73" s="713"/>
      <c r="T73" s="713"/>
      <c r="U73" s="713"/>
      <c r="V73" s="713"/>
      <c r="W73" s="713"/>
      <c r="X73" s="713"/>
      <c r="Y73" s="713"/>
      <c r="Z73" s="713" t="str">
        <f>VLOOKUP($E73,'[25]Gui chi Quynh'!$C$7:$E$388,3,0)</f>
        <v>A4</v>
      </c>
      <c r="AA73" s="713">
        <f>VLOOKUP(Z73,Sheet1!$B$2:$C$12,2,TRUE)</f>
        <v>7</v>
      </c>
      <c r="AB73" s="713" t="str">
        <f>VLOOKUP($E73,'T5'!$E$9:$AH$337,24,0)</f>
        <v>A4</v>
      </c>
      <c r="AC73" s="713">
        <f>VLOOKUP(AB73,Sheet1!$B$2:$C$12,2,TRUE)</f>
        <v>7</v>
      </c>
      <c r="AD73" s="713"/>
      <c r="AE73" s="713" t="e">
        <f>VLOOKUP(AD73,Sheet1!$B$2:$C$12,2,TRUE)</f>
        <v>#N/A</v>
      </c>
      <c r="AF73" s="599"/>
      <c r="AG73" s="901">
        <f t="shared" si="13"/>
        <v>7</v>
      </c>
      <c r="AH73" s="901" t="str">
        <f t="shared" si="1"/>
        <v xml:space="preserve">2A* </v>
      </c>
      <c r="AI73" s="901">
        <f t="shared" si="2"/>
        <v>0</v>
      </c>
      <c r="AJ73" s="902"/>
      <c r="AK73" s="713" t="str">
        <f t="shared" si="3"/>
        <v>Tốt</v>
      </c>
      <c r="AL73" s="713" t="s">
        <v>1130</v>
      </c>
      <c r="AM73" s="713" t="s">
        <v>966</v>
      </c>
      <c r="AN73" s="594"/>
      <c r="AO73" s="713"/>
      <c r="AP73" s="594"/>
      <c r="AQ73" s="713" t="str">
        <f>VLOOKUP(E73,' TH ĐG Trình HĐ'!$E$9:$AU$338,40,0)</f>
        <v>Tốt</v>
      </c>
      <c r="AR73" s="713" t="s">
        <v>850</v>
      </c>
      <c r="AS73" s="594"/>
      <c r="AT73" s="905" t="s">
        <v>1146</v>
      </c>
      <c r="AV73" s="835"/>
      <c r="AW73" s="835"/>
    </row>
    <row r="74" spans="1:49" s="684" customFormat="1" ht="35.1" customHeight="1" x14ac:dyDescent="0.25">
      <c r="A74" s="512" t="s">
        <v>1316</v>
      </c>
      <c r="B74" s="512">
        <f>COUNTIF($F$4:F74,F74)</f>
        <v>62</v>
      </c>
      <c r="C74" s="513" t="s">
        <v>985</v>
      </c>
      <c r="D74" s="519" t="s">
        <v>28</v>
      </c>
      <c r="E74" s="599" t="s">
        <v>416</v>
      </c>
      <c r="F74" s="592" t="s">
        <v>1732</v>
      </c>
      <c r="G74" s="494" t="s">
        <v>975</v>
      </c>
      <c r="H74" s="494" t="str">
        <f>VLOOKUP(E74,'[16]Gui chi Quynh'!$C$7:$E$387,3,0)</f>
        <v>A4</v>
      </c>
      <c r="I74" s="494">
        <f>VLOOKUP(H74,Sheet1!$B$2:$C$12,2,TRUE)</f>
        <v>7</v>
      </c>
      <c r="J74" s="494" t="str">
        <f>VLOOKUP($E74,'[17]Gui chi Quynh'!$C$7:$E$387,3,0)</f>
        <v>A3</v>
      </c>
      <c r="K74" s="494">
        <f>VLOOKUP(J74,Sheet1!$B$2:$C$12,2,TRUE)</f>
        <v>8</v>
      </c>
      <c r="L74" s="494" t="str">
        <f>VLOOKUP(E74,'[18]Gui chi Quynh'!$C$7:$F$385,3,0)</f>
        <v>A4</v>
      </c>
      <c r="M74" s="494">
        <f>VLOOKUP(L74,Sheet1!$B$2:$C$12,2,TRUE)</f>
        <v>7</v>
      </c>
      <c r="N74" s="494" t="str">
        <f>VLOOKUP(E74,'[19]Gui chi Quynh'!$C$7:$E$391,3,0)</f>
        <v>A4</v>
      </c>
      <c r="O74" s="494">
        <f>VLOOKUP(N74,Sheet1!$B$2:$C$12,2,TRUE)</f>
        <v>7</v>
      </c>
      <c r="P74" s="494" t="str">
        <f>VLOOKUP(E74,'[20]Gui chi Quynh'!$C$7:$E$391,3,0)</f>
        <v>A3</v>
      </c>
      <c r="Q74" s="494">
        <f>VLOOKUP(P74,Sheet1!$B$2:$C$12,2,TRUE)</f>
        <v>8</v>
      </c>
      <c r="R74" s="494" t="str">
        <f>VLOOKUP($E74,'[21]Gui chi Quynh'!$C$7:$E$390,3,0)</f>
        <v>A4</v>
      </c>
      <c r="S74" s="494">
        <f>VLOOKUP(R74,Sheet1!$B$2:$C$12,2,TRUE)</f>
        <v>7</v>
      </c>
      <c r="T74" s="494" t="str">
        <f>VLOOKUP($E74,'[22]Gui chi Quynh'!$C$7:$E$390,3,0)</f>
        <v>A3</v>
      </c>
      <c r="U74" s="494">
        <f>VLOOKUP(T74,Sheet1!$B$2:$C$12,2,TRUE)</f>
        <v>8</v>
      </c>
      <c r="V74" s="494" t="str">
        <f>VLOOKUP($E74,'[23]Gui chi Quynh'!$C$7:$E$389,3,0)</f>
        <v>A4</v>
      </c>
      <c r="W74" s="494">
        <f>VLOOKUP(V74,Sheet1!$B$2:$C$12,2,TRUE)</f>
        <v>7</v>
      </c>
      <c r="X74" s="494" t="str">
        <f>VLOOKUP($E74,'[24]Gui chi Quynh'!$C$7:$E$389,3,0)</f>
        <v>A4</v>
      </c>
      <c r="Y74" s="494">
        <f>VLOOKUP(X74,Sheet1!$B$2:$C$12,2,TRUE)</f>
        <v>7</v>
      </c>
      <c r="Z74" s="494" t="str">
        <f>VLOOKUP($E74,'[25]Gui chi Quynh'!$C$7:$E$388,3,0)</f>
        <v>A4</v>
      </c>
      <c r="AA74" s="494">
        <f>VLOOKUP(Z74,Sheet1!$B$2:$C$12,2,TRUE)</f>
        <v>7</v>
      </c>
      <c r="AB74" s="494" t="str">
        <f>VLOOKUP($E74,'T5'!$E$9:$AH$337,24,0)</f>
        <v>A4</v>
      </c>
      <c r="AC74" s="494">
        <f>VLOOKUP(AB74,Sheet1!$B$2:$C$12,2,TRUE)</f>
        <v>7</v>
      </c>
      <c r="AD74" s="494"/>
      <c r="AE74" s="494" t="e">
        <f>VLOOKUP(AD74,Sheet1!$B$2:$C$12,2,TRUE)</f>
        <v>#N/A</v>
      </c>
      <c r="AF74" s="592"/>
      <c r="AG74" s="709">
        <f t="shared" ref="AG74:AG84" si="14">(I74+K74+M74+O74+Q74+S74+U74+W74+Y74+AA74+AC74)/11</f>
        <v>7.2727272727272725</v>
      </c>
      <c r="AH74" s="709" t="str">
        <f t="shared" si="1"/>
        <v>11A*</v>
      </c>
      <c r="AI74" s="709">
        <f t="shared" si="2"/>
        <v>0</v>
      </c>
      <c r="AJ74" s="683"/>
      <c r="AK74" s="494" t="str">
        <f t="shared" si="3"/>
        <v>Tốt</v>
      </c>
      <c r="AL74" s="494" t="s">
        <v>966</v>
      </c>
      <c r="AM74" s="494" t="s">
        <v>966</v>
      </c>
      <c r="AN74" s="675"/>
      <c r="AO74" s="494"/>
      <c r="AP74" s="675"/>
      <c r="AQ74" s="713" t="str">
        <f>VLOOKUP(E74,' TH ĐG Trình HĐ'!$E$9:$AU$338,40,0)</f>
        <v>Tốt</v>
      </c>
      <c r="AR74" s="713" t="s">
        <v>850</v>
      </c>
      <c r="AS74" s="675"/>
      <c r="AT74" s="494"/>
      <c r="AV74" s="835"/>
      <c r="AW74" s="835"/>
    </row>
    <row r="75" spans="1:49" s="684" customFormat="1" ht="35.1" customHeight="1" x14ac:dyDescent="0.25">
      <c r="A75" s="512" t="s">
        <v>1317</v>
      </c>
      <c r="B75" s="512">
        <f>COUNTIF($F$4:F75,F75)</f>
        <v>63</v>
      </c>
      <c r="C75" s="513" t="s">
        <v>985</v>
      </c>
      <c r="D75" s="552" t="s">
        <v>39</v>
      </c>
      <c r="E75" s="520" t="s">
        <v>423</v>
      </c>
      <c r="F75" s="592" t="s">
        <v>1732</v>
      </c>
      <c r="G75" s="494" t="s">
        <v>975</v>
      </c>
      <c r="H75" s="494" t="str">
        <f>VLOOKUP(E75,'[16]Gui chi Quynh'!$C$7:$E$387,3,0)</f>
        <v>A3</v>
      </c>
      <c r="I75" s="494">
        <f>VLOOKUP(H75,Sheet1!$B$2:$C$12,2,TRUE)</f>
        <v>8</v>
      </c>
      <c r="J75" s="494" t="str">
        <f>VLOOKUP($E75,'[17]Gui chi Quynh'!$C$7:$E$387,3,0)</f>
        <v>A4</v>
      </c>
      <c r="K75" s="494">
        <f>VLOOKUP(J75,Sheet1!$B$2:$C$12,2,TRUE)</f>
        <v>7</v>
      </c>
      <c r="L75" s="494" t="str">
        <f>VLOOKUP(E75,'[18]Gui chi Quynh'!$C$7:$F$385,3,0)</f>
        <v>A3</v>
      </c>
      <c r="M75" s="494">
        <f>VLOOKUP(L75,Sheet1!$B$2:$C$12,2,TRUE)</f>
        <v>8</v>
      </c>
      <c r="N75" s="494" t="str">
        <f>VLOOKUP(E75,'[19]Gui chi Quynh'!$C$7:$E$391,3,0)</f>
        <v>A4</v>
      </c>
      <c r="O75" s="494">
        <f>VLOOKUP(N75,Sheet1!$B$2:$C$12,2,TRUE)</f>
        <v>7</v>
      </c>
      <c r="P75" s="494" t="str">
        <f>VLOOKUP(E75,'[20]Gui chi Quynh'!$C$7:$E$391,3,0)</f>
        <v>A3</v>
      </c>
      <c r="Q75" s="494">
        <f>VLOOKUP(P75,Sheet1!$B$2:$C$12,2,TRUE)</f>
        <v>8</v>
      </c>
      <c r="R75" s="494" t="str">
        <f>VLOOKUP($E75,'[21]Gui chi Quynh'!$C$7:$E$390,3,0)</f>
        <v>A3</v>
      </c>
      <c r="S75" s="494">
        <f>VLOOKUP(R75,Sheet1!$B$2:$C$12,2,TRUE)</f>
        <v>8</v>
      </c>
      <c r="T75" s="494" t="str">
        <f>VLOOKUP($E75,'[22]Gui chi Quynh'!$C$7:$E$390,3,0)</f>
        <v>A3</v>
      </c>
      <c r="U75" s="494">
        <f>VLOOKUP(T75,Sheet1!$B$2:$C$12,2,TRUE)</f>
        <v>8</v>
      </c>
      <c r="V75" s="494" t="str">
        <f>VLOOKUP($E75,'[23]Gui chi Quynh'!$C$7:$E$389,3,0)</f>
        <v>A3</v>
      </c>
      <c r="W75" s="494">
        <f>VLOOKUP(V75,Sheet1!$B$2:$C$12,2,TRUE)</f>
        <v>8</v>
      </c>
      <c r="X75" s="494" t="str">
        <f>VLOOKUP($E75,'[24]Gui chi Quynh'!$C$7:$E$389,3,0)</f>
        <v>A3</v>
      </c>
      <c r="Y75" s="494">
        <f>VLOOKUP(X75,Sheet1!$B$2:$C$12,2,TRUE)</f>
        <v>8</v>
      </c>
      <c r="Z75" s="494" t="str">
        <f>VLOOKUP($E75,'[25]Gui chi Quynh'!$C$7:$E$388,3,0)</f>
        <v>A3</v>
      </c>
      <c r="AA75" s="494">
        <f>VLOOKUP(Z75,Sheet1!$B$2:$C$12,2,TRUE)</f>
        <v>8</v>
      </c>
      <c r="AB75" s="494" t="str">
        <f>VLOOKUP($E75,'T5'!$E$9:$AH$337,24,0)</f>
        <v>A4</v>
      </c>
      <c r="AC75" s="494">
        <f>VLOOKUP(AB75,Sheet1!$B$2:$C$12,2,TRUE)</f>
        <v>7</v>
      </c>
      <c r="AD75" s="494"/>
      <c r="AE75" s="494" t="e">
        <f>VLOOKUP(AD75,Sheet1!$B$2:$C$12,2,TRUE)</f>
        <v>#N/A</v>
      </c>
      <c r="AF75" s="592"/>
      <c r="AG75" s="709">
        <f t="shared" si="14"/>
        <v>7.7272727272727275</v>
      </c>
      <c r="AH75" s="709" t="str">
        <f t="shared" si="1"/>
        <v>11A*</v>
      </c>
      <c r="AI75" s="709">
        <f t="shared" si="2"/>
        <v>0</v>
      </c>
      <c r="AJ75" s="683"/>
      <c r="AK75" s="494" t="str">
        <f t="shared" si="3"/>
        <v>Tốt</v>
      </c>
      <c r="AL75" s="494" t="s">
        <v>966</v>
      </c>
      <c r="AM75" s="494" t="s">
        <v>966</v>
      </c>
      <c r="AN75" s="675"/>
      <c r="AO75" s="494"/>
      <c r="AP75" s="675"/>
      <c r="AQ75" s="713" t="str">
        <f>VLOOKUP(E75,' TH ĐG Trình HĐ'!$E$9:$AU$338,40,0)</f>
        <v>Tốt</v>
      </c>
      <c r="AR75" s="713" t="s">
        <v>850</v>
      </c>
      <c r="AS75" s="675"/>
      <c r="AT75" s="494"/>
      <c r="AV75" s="835"/>
      <c r="AW75" s="835"/>
    </row>
    <row r="76" spans="1:49" s="684" customFormat="1" ht="35.1" customHeight="1" x14ac:dyDescent="0.25">
      <c r="A76" s="512" t="s">
        <v>1318</v>
      </c>
      <c r="B76" s="512">
        <f>COUNTIF($F$4:F76,F76)</f>
        <v>64</v>
      </c>
      <c r="C76" s="513" t="s">
        <v>985</v>
      </c>
      <c r="D76" s="519" t="s">
        <v>44</v>
      </c>
      <c r="E76" s="512" t="s">
        <v>424</v>
      </c>
      <c r="F76" s="592" t="s">
        <v>1732</v>
      </c>
      <c r="G76" s="494" t="s">
        <v>975</v>
      </c>
      <c r="H76" s="494" t="str">
        <f>VLOOKUP(E76,'[16]Gui chi Quynh'!$C$7:$E$387,3,0)</f>
        <v>A4</v>
      </c>
      <c r="I76" s="494">
        <f>VLOOKUP(H76,Sheet1!$B$2:$C$12,2,TRUE)</f>
        <v>7</v>
      </c>
      <c r="J76" s="494" t="str">
        <f>VLOOKUP($E76,'[17]Gui chi Quynh'!$C$7:$E$387,3,0)</f>
        <v>A3</v>
      </c>
      <c r="K76" s="494">
        <f>VLOOKUP(J76,Sheet1!$B$2:$C$12,2,TRUE)</f>
        <v>8</v>
      </c>
      <c r="L76" s="494" t="str">
        <f>VLOOKUP(E76,'[18]Gui chi Quynh'!$C$7:$F$385,3,0)</f>
        <v>A4</v>
      </c>
      <c r="M76" s="494">
        <f>VLOOKUP(L76,Sheet1!$B$2:$C$12,2,TRUE)</f>
        <v>7</v>
      </c>
      <c r="N76" s="494" t="str">
        <f>VLOOKUP(E76,'[19]Gui chi Quynh'!$C$7:$E$391,3,0)</f>
        <v>A4</v>
      </c>
      <c r="O76" s="494">
        <f>VLOOKUP(N76,Sheet1!$B$2:$C$12,2,TRUE)</f>
        <v>7</v>
      </c>
      <c r="P76" s="494" t="str">
        <f>VLOOKUP(E76,'[20]Gui chi Quynh'!$C$7:$E$391,3,0)</f>
        <v>A4</v>
      </c>
      <c r="Q76" s="494">
        <f>VLOOKUP(P76,Sheet1!$B$2:$C$12,2,TRUE)</f>
        <v>7</v>
      </c>
      <c r="R76" s="494" t="str">
        <f>VLOOKUP($E76,'[21]Gui chi Quynh'!$C$7:$E$390,3,0)</f>
        <v>A3</v>
      </c>
      <c r="S76" s="494">
        <f>VLOOKUP(R76,Sheet1!$B$2:$C$12,2,TRUE)</f>
        <v>8</v>
      </c>
      <c r="T76" s="494" t="str">
        <f>VLOOKUP($E76,'[22]Gui chi Quynh'!$C$7:$E$390,3,0)</f>
        <v>A3</v>
      </c>
      <c r="U76" s="494">
        <f>VLOOKUP(T76,Sheet1!$B$2:$C$12,2,TRUE)</f>
        <v>8</v>
      </c>
      <c r="V76" s="494" t="str">
        <f>VLOOKUP($E76,'[23]Gui chi Quynh'!$C$7:$E$389,3,0)</f>
        <v>A4</v>
      </c>
      <c r="W76" s="494">
        <f>VLOOKUP(V76,Sheet1!$B$2:$C$12,2,TRUE)</f>
        <v>7</v>
      </c>
      <c r="X76" s="494" t="str">
        <f>VLOOKUP($E76,'[24]Gui chi Quynh'!$C$7:$E$389,3,0)</f>
        <v>A4</v>
      </c>
      <c r="Y76" s="494">
        <f>VLOOKUP(X76,Sheet1!$B$2:$C$12,2,TRUE)</f>
        <v>7</v>
      </c>
      <c r="Z76" s="494" t="str">
        <f>VLOOKUP($E76,'[25]Gui chi Quynh'!$C$7:$E$388,3,0)</f>
        <v>A4</v>
      </c>
      <c r="AA76" s="494">
        <f>VLOOKUP(Z76,Sheet1!$B$2:$C$12,2,TRUE)</f>
        <v>7</v>
      </c>
      <c r="AB76" s="494" t="str">
        <f>VLOOKUP($E76,'T5'!$E$9:$AH$337,24,0)</f>
        <v>A4</v>
      </c>
      <c r="AC76" s="494">
        <f>VLOOKUP(AB76,Sheet1!$B$2:$C$12,2,TRUE)</f>
        <v>7</v>
      </c>
      <c r="AD76" s="494"/>
      <c r="AE76" s="494" t="e">
        <f>VLOOKUP(AD76,Sheet1!$B$2:$C$12,2,TRUE)</f>
        <v>#N/A</v>
      </c>
      <c r="AF76" s="592"/>
      <c r="AG76" s="709">
        <f t="shared" si="14"/>
        <v>7.2727272727272725</v>
      </c>
      <c r="AH76" s="709" t="str">
        <f t="shared" si="1"/>
        <v>11A*</v>
      </c>
      <c r="AI76" s="709">
        <f t="shared" si="2"/>
        <v>0</v>
      </c>
      <c r="AJ76" s="683"/>
      <c r="AK76" s="494" t="str">
        <f t="shared" si="3"/>
        <v>Tốt</v>
      </c>
      <c r="AL76" s="494" t="s">
        <v>966</v>
      </c>
      <c r="AM76" s="494" t="s">
        <v>966</v>
      </c>
      <c r="AN76" s="675"/>
      <c r="AO76" s="494"/>
      <c r="AP76" s="675"/>
      <c r="AQ76" s="713" t="str">
        <f>VLOOKUP(E76,' TH ĐG Trình HĐ'!$E$9:$AU$338,40,0)</f>
        <v>Tốt</v>
      </c>
      <c r="AR76" s="713" t="s">
        <v>850</v>
      </c>
      <c r="AS76" s="675"/>
      <c r="AT76" s="494"/>
      <c r="AV76" s="835"/>
      <c r="AW76" s="835"/>
    </row>
    <row r="77" spans="1:49" s="684" customFormat="1" ht="35.1" customHeight="1" x14ac:dyDescent="0.25">
      <c r="A77" s="512" t="s">
        <v>1319</v>
      </c>
      <c r="B77" s="512">
        <f>COUNTIF($F$4:F77,F77)</f>
        <v>65</v>
      </c>
      <c r="C77" s="513" t="s">
        <v>984</v>
      </c>
      <c r="D77" s="519" t="s">
        <v>269</v>
      </c>
      <c r="E77" s="512" t="s">
        <v>425</v>
      </c>
      <c r="F77" s="592" t="s">
        <v>1732</v>
      </c>
      <c r="G77" s="494" t="s">
        <v>975</v>
      </c>
      <c r="H77" s="494" t="str">
        <f>VLOOKUP(E77,'[16]Gui chi Quynh'!$C$7:$E$387,3,0)</f>
        <v>A4</v>
      </c>
      <c r="I77" s="494">
        <f>VLOOKUP(H77,Sheet1!$B$2:$C$12,2,TRUE)</f>
        <v>7</v>
      </c>
      <c r="J77" s="494" t="str">
        <f>VLOOKUP($E77,'[17]Gui chi Quynh'!$C$7:$E$387,3,0)</f>
        <v>A4</v>
      </c>
      <c r="K77" s="494">
        <f>VLOOKUP(J77,Sheet1!$B$2:$C$12,2,TRUE)</f>
        <v>7</v>
      </c>
      <c r="L77" s="494" t="str">
        <f>VLOOKUP(E77,'[18]Gui chi Quynh'!$C$7:$F$385,3,0)</f>
        <v>A3</v>
      </c>
      <c r="M77" s="494">
        <f>VLOOKUP(L77,Sheet1!$B$2:$C$12,2,TRUE)</f>
        <v>8</v>
      </c>
      <c r="N77" s="494" t="str">
        <f>VLOOKUP(E77,'[19]Gui chi Quynh'!$C$7:$E$391,3,0)</f>
        <v>A4</v>
      </c>
      <c r="O77" s="494">
        <f>VLOOKUP(N77,Sheet1!$B$2:$C$12,2,TRUE)</f>
        <v>7</v>
      </c>
      <c r="P77" s="494" t="str">
        <f>VLOOKUP(E77,'[20]Gui chi Quynh'!$C$7:$E$391,3,0)</f>
        <v>A3</v>
      </c>
      <c r="Q77" s="494">
        <f>VLOOKUP(P77,Sheet1!$B$2:$C$12,2,TRUE)</f>
        <v>8</v>
      </c>
      <c r="R77" s="494" t="str">
        <f>VLOOKUP($E77,'[21]Gui chi Quynh'!$C$7:$E$390,3,0)</f>
        <v>A4</v>
      </c>
      <c r="S77" s="494">
        <f>VLOOKUP(R77,Sheet1!$B$2:$C$12,2,TRUE)</f>
        <v>7</v>
      </c>
      <c r="T77" s="494" t="str">
        <f>VLOOKUP($E77,'[22]Gui chi Quynh'!$C$7:$E$390,3,0)</f>
        <v>A3</v>
      </c>
      <c r="U77" s="494">
        <f>VLOOKUP(T77,Sheet1!$B$2:$C$12,2,TRUE)</f>
        <v>8</v>
      </c>
      <c r="V77" s="494" t="str">
        <f>VLOOKUP($E77,'[23]Gui chi Quynh'!$C$7:$E$389,3,0)</f>
        <v>A3</v>
      </c>
      <c r="W77" s="494">
        <f>VLOOKUP(V77,Sheet1!$B$2:$C$12,2,TRUE)</f>
        <v>8</v>
      </c>
      <c r="X77" s="494" t="str">
        <f>VLOOKUP($E77,'[24]Gui chi Quynh'!$C$7:$E$389,3,0)</f>
        <v>A3</v>
      </c>
      <c r="Y77" s="494">
        <f>VLOOKUP(X77,Sheet1!$B$2:$C$12,2,TRUE)</f>
        <v>8</v>
      </c>
      <c r="Z77" s="494" t="str">
        <f>VLOOKUP($E77,'[25]Gui chi Quynh'!$C$7:$E$388,3,0)</f>
        <v>A3</v>
      </c>
      <c r="AA77" s="494">
        <f>VLOOKUP(Z77,Sheet1!$B$2:$C$12,2,TRUE)</f>
        <v>8</v>
      </c>
      <c r="AB77" s="494" t="str">
        <f>VLOOKUP($E77,'T5'!$E$9:$AH$337,24,0)</f>
        <v>A3</v>
      </c>
      <c r="AC77" s="494">
        <f>VLOOKUP(AB77,Sheet1!$B$2:$C$12,2,TRUE)</f>
        <v>8</v>
      </c>
      <c r="AD77" s="494"/>
      <c r="AE77" s="494" t="e">
        <f>VLOOKUP(AD77,Sheet1!$B$2:$C$12,2,TRUE)</f>
        <v>#N/A</v>
      </c>
      <c r="AF77" s="592" t="str">
        <f>VLOOKUP($E77,'[26]Tong hop ket qua'!$E$19:$M$219,9,0)</f>
        <v>Tốt</v>
      </c>
      <c r="AG77" s="709">
        <f t="shared" si="14"/>
        <v>7.6363636363636367</v>
      </c>
      <c r="AH77" s="709" t="str">
        <f t="shared" si="1"/>
        <v>11A*</v>
      </c>
      <c r="AI77" s="709">
        <f t="shared" si="2"/>
        <v>0</v>
      </c>
      <c r="AJ77" s="683"/>
      <c r="AK77" s="494" t="str">
        <f t="shared" si="3"/>
        <v>Tốt</v>
      </c>
      <c r="AL77" s="494" t="s">
        <v>966</v>
      </c>
      <c r="AM77" s="494" t="s">
        <v>966</v>
      </c>
      <c r="AN77" s="675"/>
      <c r="AO77" s="494"/>
      <c r="AP77" s="675"/>
      <c r="AQ77" s="713" t="str">
        <f>VLOOKUP(E77,' TH ĐG Trình HĐ'!$E$9:$AU$338,40,0)</f>
        <v>Tốt</v>
      </c>
      <c r="AR77" s="713" t="s">
        <v>850</v>
      </c>
      <c r="AS77" s="675"/>
      <c r="AT77" s="494"/>
      <c r="AV77" s="835"/>
      <c r="AW77" s="835"/>
    </row>
    <row r="78" spans="1:49" s="684" customFormat="1" ht="35.1" customHeight="1" x14ac:dyDescent="0.25">
      <c r="A78" s="512" t="s">
        <v>1320</v>
      </c>
      <c r="B78" s="512">
        <f>COUNTIF($F$4:F78,F78)</f>
        <v>66</v>
      </c>
      <c r="C78" s="513" t="s">
        <v>984</v>
      </c>
      <c r="D78" s="552" t="s">
        <v>270</v>
      </c>
      <c r="E78" s="520" t="s">
        <v>426</v>
      </c>
      <c r="F78" s="592" t="s">
        <v>1732</v>
      </c>
      <c r="G78" s="494" t="s">
        <v>975</v>
      </c>
      <c r="H78" s="494" t="str">
        <f>VLOOKUP(E78,'[16]Gui chi Quynh'!$C$7:$E$387,3,0)</f>
        <v>A3</v>
      </c>
      <c r="I78" s="494">
        <f>VLOOKUP(H78,Sheet1!$B$2:$C$12,2,TRUE)</f>
        <v>8</v>
      </c>
      <c r="J78" s="494" t="str">
        <f>VLOOKUP($E78,'[17]Gui chi Quynh'!$C$7:$E$387,3,0)</f>
        <v>A3</v>
      </c>
      <c r="K78" s="494">
        <f>VLOOKUP(J78,Sheet1!$B$2:$C$12,2,TRUE)</f>
        <v>8</v>
      </c>
      <c r="L78" s="494" t="str">
        <f>VLOOKUP(E78,'[18]Gui chi Quynh'!$C$7:$F$385,3,0)</f>
        <v>A4</v>
      </c>
      <c r="M78" s="494">
        <f>VLOOKUP(L78,Sheet1!$B$2:$C$12,2,TRUE)</f>
        <v>7</v>
      </c>
      <c r="N78" s="494" t="str">
        <f>VLOOKUP(E78,'[19]Gui chi Quynh'!$C$7:$E$391,3,0)</f>
        <v>A4</v>
      </c>
      <c r="O78" s="494">
        <f>VLOOKUP(N78,Sheet1!$B$2:$C$12,2,TRUE)</f>
        <v>7</v>
      </c>
      <c r="P78" s="494" t="str">
        <f>VLOOKUP(E78,'[20]Gui chi Quynh'!$C$7:$E$391,3,0)</f>
        <v>A2</v>
      </c>
      <c r="Q78" s="494">
        <f>VLOOKUP(P78,Sheet1!$B$2:$C$12,2,TRUE)</f>
        <v>9</v>
      </c>
      <c r="R78" s="494" t="str">
        <f>VLOOKUP($E78,'[21]Gui chi Quynh'!$C$7:$E$390,3,0)</f>
        <v>A3</v>
      </c>
      <c r="S78" s="494">
        <f>VLOOKUP(R78,Sheet1!$B$2:$C$12,2,TRUE)</f>
        <v>8</v>
      </c>
      <c r="T78" s="494" t="str">
        <f>VLOOKUP($E78,'[22]Gui chi Quynh'!$C$7:$E$390,3,0)</f>
        <v>A3</v>
      </c>
      <c r="U78" s="494">
        <f>VLOOKUP(T78,Sheet1!$B$2:$C$12,2,TRUE)</f>
        <v>8</v>
      </c>
      <c r="V78" s="494" t="str">
        <f>VLOOKUP($E78,'[23]Gui chi Quynh'!$C$7:$E$389,3,0)</f>
        <v>A3</v>
      </c>
      <c r="W78" s="494">
        <f>VLOOKUP(V78,Sheet1!$B$2:$C$12,2,TRUE)</f>
        <v>8</v>
      </c>
      <c r="X78" s="494" t="str">
        <f>VLOOKUP($E78,'[24]Gui chi Quynh'!$C$7:$E$389,3,0)</f>
        <v>A3</v>
      </c>
      <c r="Y78" s="494">
        <f>VLOOKUP(X78,Sheet1!$B$2:$C$12,2,TRUE)</f>
        <v>8</v>
      </c>
      <c r="Z78" s="494" t="str">
        <f>VLOOKUP($E78,'[25]Gui chi Quynh'!$C$7:$E$388,3,0)</f>
        <v>A3</v>
      </c>
      <c r="AA78" s="494">
        <f>VLOOKUP(Z78,Sheet1!$B$2:$C$12,2,TRUE)</f>
        <v>8</v>
      </c>
      <c r="AB78" s="494" t="str">
        <f>VLOOKUP($E78,'T5'!$E$9:$AH$337,24,0)</f>
        <v>A4</v>
      </c>
      <c r="AC78" s="494">
        <f>VLOOKUP(AB78,Sheet1!$B$2:$C$12,2,TRUE)</f>
        <v>7</v>
      </c>
      <c r="AD78" s="494"/>
      <c r="AE78" s="494" t="e">
        <f>VLOOKUP(AD78,Sheet1!$B$2:$C$12,2,TRUE)</f>
        <v>#N/A</v>
      </c>
      <c r="AF78" s="592"/>
      <c r="AG78" s="709">
        <f t="shared" si="14"/>
        <v>7.8181818181818183</v>
      </c>
      <c r="AH78" s="709" t="str">
        <f t="shared" si="1"/>
        <v>11A*</v>
      </c>
      <c r="AI78" s="709">
        <f t="shared" si="2"/>
        <v>0</v>
      </c>
      <c r="AJ78" s="683"/>
      <c r="AK78" s="494" t="str">
        <f t="shared" si="3"/>
        <v>Tốt</v>
      </c>
      <c r="AL78" s="494" t="s">
        <v>966</v>
      </c>
      <c r="AM78" s="494" t="s">
        <v>966</v>
      </c>
      <c r="AN78" s="675"/>
      <c r="AO78" s="494"/>
      <c r="AP78" s="675"/>
      <c r="AQ78" s="713" t="str">
        <f>VLOOKUP(E78,' TH ĐG Trình HĐ'!$E$9:$AU$338,40,0)</f>
        <v>Tốt</v>
      </c>
      <c r="AR78" s="713" t="s">
        <v>850</v>
      </c>
      <c r="AS78" s="675"/>
      <c r="AT78" s="494"/>
      <c r="AV78" s="835"/>
      <c r="AW78" s="835"/>
    </row>
    <row r="79" spans="1:49" s="684" customFormat="1" ht="35.1" customHeight="1" x14ac:dyDescent="0.25">
      <c r="A79" s="512" t="s">
        <v>1321</v>
      </c>
      <c r="B79" s="512">
        <f>COUNTIF($F$4:F79,F79)</f>
        <v>67</v>
      </c>
      <c r="C79" s="513" t="s">
        <v>985</v>
      </c>
      <c r="D79" s="519" t="s">
        <v>48</v>
      </c>
      <c r="E79" s="840" t="s">
        <v>427</v>
      </c>
      <c r="F79" s="592" t="s">
        <v>1732</v>
      </c>
      <c r="G79" s="494" t="s">
        <v>975</v>
      </c>
      <c r="H79" s="494" t="str">
        <f>VLOOKUP(E79,'[16]Gui chi Quynh'!$C$7:$E$387,3,0)</f>
        <v>A3</v>
      </c>
      <c r="I79" s="494">
        <f>VLOOKUP(H79,Sheet1!$B$2:$C$12,2,TRUE)</f>
        <v>8</v>
      </c>
      <c r="J79" s="494" t="str">
        <f>VLOOKUP($E79,'[17]Gui chi Quynh'!$C$7:$E$387,3,0)</f>
        <v>A3</v>
      </c>
      <c r="K79" s="494">
        <f>VLOOKUP(J79,Sheet1!$B$2:$C$12,2,TRUE)</f>
        <v>8</v>
      </c>
      <c r="L79" s="494" t="str">
        <f>VLOOKUP(E79,'[18]Gui chi Quynh'!$C$7:$F$385,3,0)</f>
        <v>A4</v>
      </c>
      <c r="M79" s="494">
        <f>VLOOKUP(L79,Sheet1!$B$2:$C$12,2,TRUE)</f>
        <v>7</v>
      </c>
      <c r="N79" s="494" t="str">
        <f>VLOOKUP(E79,'[19]Gui chi Quynh'!$C$7:$E$391,3,0)</f>
        <v>A4</v>
      </c>
      <c r="O79" s="494">
        <f>VLOOKUP(N79,Sheet1!$B$2:$C$12,2,TRUE)</f>
        <v>7</v>
      </c>
      <c r="P79" s="494" t="str">
        <f>VLOOKUP(E79,'[20]Gui chi Quynh'!$C$7:$E$391,3,0)</f>
        <v>A4</v>
      </c>
      <c r="Q79" s="494">
        <f>VLOOKUP(P79,Sheet1!$B$2:$C$12,2,TRUE)</f>
        <v>7</v>
      </c>
      <c r="R79" s="494" t="str">
        <f>VLOOKUP($E79,'[21]Gui chi Quynh'!$C$7:$E$390,3,0)</f>
        <v>A3</v>
      </c>
      <c r="S79" s="494">
        <f>VLOOKUP(R79,Sheet1!$B$2:$C$12,2,TRUE)</f>
        <v>8</v>
      </c>
      <c r="T79" s="494" t="str">
        <f>VLOOKUP($E79,'[22]Gui chi Quynh'!$C$7:$E$390,3,0)</f>
        <v>A3</v>
      </c>
      <c r="U79" s="494">
        <f>VLOOKUP(T79,Sheet1!$B$2:$C$12,2,TRUE)</f>
        <v>8</v>
      </c>
      <c r="V79" s="494" t="str">
        <f>VLOOKUP($E79,'[23]Gui chi Quynh'!$C$7:$E$389,3,0)</f>
        <v>A4</v>
      </c>
      <c r="W79" s="494">
        <f>VLOOKUP(V79,Sheet1!$B$2:$C$12,2,TRUE)</f>
        <v>7</v>
      </c>
      <c r="X79" s="494" t="str">
        <f>VLOOKUP($E79,'[24]Gui chi Quynh'!$C$7:$E$389,3,0)</f>
        <v>A4</v>
      </c>
      <c r="Y79" s="494">
        <f>VLOOKUP(X79,Sheet1!$B$2:$C$12,2,TRUE)</f>
        <v>7</v>
      </c>
      <c r="Z79" s="494" t="str">
        <f>VLOOKUP($E79,'[25]Gui chi Quynh'!$C$7:$E$388,3,0)</f>
        <v>A3</v>
      </c>
      <c r="AA79" s="494">
        <f>VLOOKUP(Z79,Sheet1!$B$2:$C$12,2,TRUE)</f>
        <v>8</v>
      </c>
      <c r="AB79" s="494" t="str">
        <f>VLOOKUP($E79,'T5'!$E$9:$AH$337,24,0)</f>
        <v>A4</v>
      </c>
      <c r="AC79" s="494">
        <f>VLOOKUP(AB79,Sheet1!$B$2:$C$12,2,TRUE)</f>
        <v>7</v>
      </c>
      <c r="AD79" s="494"/>
      <c r="AE79" s="494" t="e">
        <f>VLOOKUP(AD79,Sheet1!$B$2:$C$12,2,TRUE)</f>
        <v>#N/A</v>
      </c>
      <c r="AF79" s="592"/>
      <c r="AG79" s="709">
        <f t="shared" si="14"/>
        <v>7.4545454545454541</v>
      </c>
      <c r="AH79" s="709" t="str">
        <f t="shared" si="1"/>
        <v>11A*</v>
      </c>
      <c r="AI79" s="709">
        <f t="shared" si="2"/>
        <v>0</v>
      </c>
      <c r="AJ79" s="683"/>
      <c r="AK79" s="494" t="str">
        <f t="shared" si="3"/>
        <v>Tốt</v>
      </c>
      <c r="AL79" s="494" t="s">
        <v>966</v>
      </c>
      <c r="AM79" s="494" t="s">
        <v>966</v>
      </c>
      <c r="AN79" s="675"/>
      <c r="AO79" s="494"/>
      <c r="AP79" s="675"/>
      <c r="AQ79" s="713" t="str">
        <f>VLOOKUP(E79,' TH ĐG Trình HĐ'!$E$9:$AU$338,40,0)</f>
        <v>Tốt</v>
      </c>
      <c r="AR79" s="713" t="s">
        <v>850</v>
      </c>
      <c r="AS79" s="675"/>
      <c r="AT79" s="494"/>
      <c r="AV79" s="835"/>
      <c r="AW79" s="835"/>
    </row>
    <row r="80" spans="1:49" s="684" customFormat="1" ht="35.1" customHeight="1" x14ac:dyDescent="0.25">
      <c r="A80" s="512" t="s">
        <v>1322</v>
      </c>
      <c r="B80" s="512">
        <f>COUNTIF($F$4:F80,F80)</f>
        <v>68</v>
      </c>
      <c r="C80" s="513" t="s">
        <v>985</v>
      </c>
      <c r="D80" s="519" t="s">
        <v>285</v>
      </c>
      <c r="E80" s="512" t="s">
        <v>428</v>
      </c>
      <c r="F80" s="592" t="s">
        <v>1732</v>
      </c>
      <c r="G80" s="494" t="s">
        <v>975</v>
      </c>
      <c r="H80" s="494" t="str">
        <f>VLOOKUP(E80,'[16]Gui chi Quynh'!$C$7:$E$387,3,0)</f>
        <v>A4</v>
      </c>
      <c r="I80" s="494">
        <f>VLOOKUP(H80,Sheet1!$B$2:$C$12,2,TRUE)</f>
        <v>7</v>
      </c>
      <c r="J80" s="494" t="str">
        <f>VLOOKUP($E80,'[17]Gui chi Quynh'!$C$7:$E$387,3,0)</f>
        <v>A4</v>
      </c>
      <c r="K80" s="494">
        <f>VLOOKUP(J80,Sheet1!$B$2:$C$12,2,TRUE)</f>
        <v>7</v>
      </c>
      <c r="L80" s="494" t="str">
        <f>VLOOKUP(E80,'[18]Gui chi Quynh'!$C$7:$F$385,3,0)</f>
        <v>A4</v>
      </c>
      <c r="M80" s="494">
        <f>VLOOKUP(L80,Sheet1!$B$2:$C$12,2,TRUE)</f>
        <v>7</v>
      </c>
      <c r="N80" s="494" t="str">
        <f>VLOOKUP(E80,'[19]Gui chi Quynh'!$C$7:$E$391,3,0)</f>
        <v>A4</v>
      </c>
      <c r="O80" s="494">
        <f>VLOOKUP(N80,Sheet1!$B$2:$C$12,2,TRUE)</f>
        <v>7</v>
      </c>
      <c r="P80" s="494" t="str">
        <f>VLOOKUP(E80,'[20]Gui chi Quynh'!$C$7:$E$391,3,0)</f>
        <v>A4</v>
      </c>
      <c r="Q80" s="494">
        <f>VLOOKUP(P80,Sheet1!$B$2:$C$12,2,TRUE)</f>
        <v>7</v>
      </c>
      <c r="R80" s="494" t="str">
        <f>VLOOKUP($E80,'[21]Gui chi Quynh'!$C$7:$E$390,3,0)</f>
        <v>A3</v>
      </c>
      <c r="S80" s="494">
        <f>VLOOKUP(R80,Sheet1!$B$2:$C$12,2,TRUE)</f>
        <v>8</v>
      </c>
      <c r="T80" s="494" t="str">
        <f>VLOOKUP($E80,'[22]Gui chi Quynh'!$C$7:$E$390,3,0)</f>
        <v>A3</v>
      </c>
      <c r="U80" s="494">
        <f>VLOOKUP(T80,Sheet1!$B$2:$C$12,2,TRUE)</f>
        <v>8</v>
      </c>
      <c r="V80" s="494" t="str">
        <f>VLOOKUP($E80,'[23]Gui chi Quynh'!$C$7:$E$389,3,0)</f>
        <v>A4</v>
      </c>
      <c r="W80" s="494">
        <f>VLOOKUP(V80,Sheet1!$B$2:$C$12,2,TRUE)</f>
        <v>7</v>
      </c>
      <c r="X80" s="494" t="str">
        <f>VLOOKUP($E80,'[24]Gui chi Quynh'!$C$7:$E$389,3,0)</f>
        <v>A3</v>
      </c>
      <c r="Y80" s="494">
        <f>VLOOKUP(X80,Sheet1!$B$2:$C$12,2,TRUE)</f>
        <v>8</v>
      </c>
      <c r="Z80" s="494" t="str">
        <f>VLOOKUP($E80,'[25]Gui chi Quynh'!$C$7:$E$388,3,0)</f>
        <v>A4</v>
      </c>
      <c r="AA80" s="494">
        <f>VLOOKUP(Z80,Sheet1!$B$2:$C$12,2,TRUE)</f>
        <v>7</v>
      </c>
      <c r="AB80" s="494" t="str">
        <f>VLOOKUP($E80,'T5'!$E$9:$AH$337,24,0)</f>
        <v>A4</v>
      </c>
      <c r="AC80" s="494">
        <f>VLOOKUP(AB80,Sheet1!$B$2:$C$12,2,TRUE)</f>
        <v>7</v>
      </c>
      <c r="AD80" s="494"/>
      <c r="AE80" s="494" t="e">
        <f>VLOOKUP(AD80,Sheet1!$B$2:$C$12,2,TRUE)</f>
        <v>#N/A</v>
      </c>
      <c r="AF80" s="592"/>
      <c r="AG80" s="709">
        <f t="shared" si="14"/>
        <v>7.2727272727272725</v>
      </c>
      <c r="AH80" s="709" t="str">
        <f t="shared" si="1"/>
        <v>11A*</v>
      </c>
      <c r="AI80" s="709">
        <f t="shared" si="2"/>
        <v>0</v>
      </c>
      <c r="AJ80" s="683"/>
      <c r="AK80" s="494" t="str">
        <f t="shared" si="3"/>
        <v>Tốt</v>
      </c>
      <c r="AL80" s="494" t="s">
        <v>966</v>
      </c>
      <c r="AM80" s="494" t="s">
        <v>966</v>
      </c>
      <c r="AN80" s="675"/>
      <c r="AO80" s="494"/>
      <c r="AP80" s="675"/>
      <c r="AQ80" s="713" t="str">
        <f>VLOOKUP(E80,' TH ĐG Trình HĐ'!$E$9:$AU$338,40,0)</f>
        <v>Tốt</v>
      </c>
      <c r="AR80" s="713" t="s">
        <v>850</v>
      </c>
      <c r="AS80" s="675"/>
      <c r="AT80" s="494"/>
      <c r="AV80" s="835"/>
      <c r="AW80" s="835"/>
    </row>
    <row r="81" spans="1:49" s="684" customFormat="1" ht="35.1" customHeight="1" x14ac:dyDescent="0.25">
      <c r="A81" s="512" t="s">
        <v>1323</v>
      </c>
      <c r="B81" s="512">
        <f>COUNTIF($F$4:F192,F81)</f>
        <v>170</v>
      </c>
      <c r="C81" s="513" t="s">
        <v>985</v>
      </c>
      <c r="D81" s="519" t="s">
        <v>296</v>
      </c>
      <c r="E81" s="512" t="s">
        <v>430</v>
      </c>
      <c r="F81" s="592" t="s">
        <v>1732</v>
      </c>
      <c r="G81" s="494" t="s">
        <v>975</v>
      </c>
      <c r="H81" s="494" t="str">
        <f>VLOOKUP(E81,'[16]Gui chi Quynh'!$C$7:$E$387,3,0)</f>
        <v>A4</v>
      </c>
      <c r="I81" s="494">
        <f>VLOOKUP(H81,Sheet1!$B$2:$C$12,2,TRUE)</f>
        <v>7</v>
      </c>
      <c r="J81" s="494" t="str">
        <f>VLOOKUP($E81,'[17]Gui chi Quynh'!$C$7:$E$387,3,0)</f>
        <v>A3</v>
      </c>
      <c r="K81" s="494">
        <f>VLOOKUP(J81,Sheet1!$B$2:$C$12,2,TRUE)</f>
        <v>8</v>
      </c>
      <c r="L81" s="494" t="str">
        <f>VLOOKUP(E81,'[18]Gui chi Quynh'!$C$7:$F$385,3,0)</f>
        <v>A3</v>
      </c>
      <c r="M81" s="494">
        <f>VLOOKUP(L81,Sheet1!$B$2:$C$12,2,TRUE)</f>
        <v>8</v>
      </c>
      <c r="N81" s="494" t="str">
        <f>VLOOKUP(E81,'[19]Gui chi Quynh'!$C$7:$E$391,3,0)</f>
        <v>A4</v>
      </c>
      <c r="O81" s="494">
        <f>VLOOKUP(N81,Sheet1!$B$2:$C$12,2,TRUE)</f>
        <v>7</v>
      </c>
      <c r="P81" s="494" t="str">
        <f>VLOOKUP(E81,'[20]Gui chi Quynh'!$C$7:$E$391,3,0)</f>
        <v>A3</v>
      </c>
      <c r="Q81" s="494">
        <f>VLOOKUP(P81,Sheet1!$B$2:$C$12,2,TRUE)</f>
        <v>8</v>
      </c>
      <c r="R81" s="494" t="str">
        <f>VLOOKUP($E81,'[21]Gui chi Quynh'!$C$7:$E$390,3,0)</f>
        <v>A4</v>
      </c>
      <c r="S81" s="494">
        <f>VLOOKUP(R81,Sheet1!$B$2:$C$12,2,TRUE)</f>
        <v>7</v>
      </c>
      <c r="T81" s="494" t="str">
        <f>VLOOKUP($E81,'[22]Gui chi Quynh'!$C$7:$E$390,3,0)</f>
        <v>A3</v>
      </c>
      <c r="U81" s="494">
        <f>VLOOKUP(T81,Sheet1!$B$2:$C$12,2,TRUE)</f>
        <v>8</v>
      </c>
      <c r="V81" s="494" t="str">
        <f>VLOOKUP($E81,'[23]Gui chi Quynh'!$C$7:$E$389,3,0)</f>
        <v>A3</v>
      </c>
      <c r="W81" s="494">
        <f>VLOOKUP(V81,Sheet1!$B$2:$C$12,2,TRUE)</f>
        <v>8</v>
      </c>
      <c r="X81" s="494" t="str">
        <f>VLOOKUP($E81,'[24]Gui chi Quynh'!$C$7:$E$389,3,0)</f>
        <v>A4</v>
      </c>
      <c r="Y81" s="494">
        <f>VLOOKUP(X81,Sheet1!$B$2:$C$12,2,TRUE)</f>
        <v>7</v>
      </c>
      <c r="Z81" s="494" t="str">
        <f>VLOOKUP($E81,'[25]Gui chi Quynh'!$C$7:$E$388,3,0)</f>
        <v>A4</v>
      </c>
      <c r="AA81" s="494">
        <f>VLOOKUP(Z81,Sheet1!$B$2:$C$12,2,TRUE)</f>
        <v>7</v>
      </c>
      <c r="AB81" s="494" t="str">
        <f>VLOOKUP($E81,'T5'!$E$9:$AH$337,24,0)</f>
        <v>A4</v>
      </c>
      <c r="AC81" s="494">
        <f>VLOOKUP(AB81,Sheet1!$B$2:$C$12,2,TRUE)</f>
        <v>7</v>
      </c>
      <c r="AD81" s="494"/>
      <c r="AE81" s="494" t="e">
        <f>VLOOKUP(AD81,Sheet1!$B$2:$C$12,2,TRUE)</f>
        <v>#N/A</v>
      </c>
      <c r="AF81" s="592"/>
      <c r="AG81" s="709">
        <f t="shared" si="14"/>
        <v>7.4545454545454541</v>
      </c>
      <c r="AH81" s="709" t="str">
        <f t="shared" si="1"/>
        <v>11A*</v>
      </c>
      <c r="AI81" s="709">
        <f t="shared" si="2"/>
        <v>0</v>
      </c>
      <c r="AJ81" s="683"/>
      <c r="AK81" s="494" t="str">
        <f t="shared" si="3"/>
        <v>Tốt</v>
      </c>
      <c r="AL81" s="494" t="s">
        <v>966</v>
      </c>
      <c r="AM81" s="494" t="s">
        <v>966</v>
      </c>
      <c r="AN81" s="675"/>
      <c r="AO81" s="494"/>
      <c r="AP81" s="675"/>
      <c r="AQ81" s="713" t="str">
        <f>VLOOKUP(E81,' TH ĐG Trình HĐ'!$E$9:$AU$338,40,0)</f>
        <v>Tốt</v>
      </c>
      <c r="AR81" s="713" t="s">
        <v>850</v>
      </c>
      <c r="AS81" s="675"/>
      <c r="AT81" s="494"/>
      <c r="AV81" s="835"/>
      <c r="AW81" s="835"/>
    </row>
    <row r="82" spans="1:49" s="684" customFormat="1" ht="35.1" customHeight="1" x14ac:dyDescent="0.25">
      <c r="A82" s="512" t="s">
        <v>1324</v>
      </c>
      <c r="B82" s="512">
        <f>COUNTIF($F$4:F82,F82)</f>
        <v>70</v>
      </c>
      <c r="C82" s="513" t="s">
        <v>984</v>
      </c>
      <c r="D82" s="519" t="s">
        <v>294</v>
      </c>
      <c r="E82" s="512" t="s">
        <v>429</v>
      </c>
      <c r="F82" s="592" t="s">
        <v>1732</v>
      </c>
      <c r="G82" s="494" t="s">
        <v>975</v>
      </c>
      <c r="H82" s="494" t="str">
        <f>VLOOKUP(E82,'[16]Gui chi Quynh'!$C$7:$E$387,3,0)</f>
        <v>A3</v>
      </c>
      <c r="I82" s="494">
        <f>VLOOKUP(H82,Sheet1!$B$2:$C$12,2,TRUE)</f>
        <v>8</v>
      </c>
      <c r="J82" s="494" t="str">
        <f>VLOOKUP($E82,'[17]Gui chi Quynh'!$C$7:$E$387,3,0)</f>
        <v>A4</v>
      </c>
      <c r="K82" s="494">
        <f>VLOOKUP(J82,Sheet1!$B$2:$C$12,2,TRUE)</f>
        <v>7</v>
      </c>
      <c r="L82" s="494" t="str">
        <f>VLOOKUP(E82,'[18]Gui chi Quynh'!$C$7:$F$385,3,0)</f>
        <v>A4</v>
      </c>
      <c r="M82" s="494">
        <f>VLOOKUP(L82,Sheet1!$B$2:$C$12,2,TRUE)</f>
        <v>7</v>
      </c>
      <c r="N82" s="494" t="str">
        <f>VLOOKUP(E82,'[19]Gui chi Quynh'!$C$7:$E$391,3,0)</f>
        <v>A4</v>
      </c>
      <c r="O82" s="494">
        <f>VLOOKUP(N82,Sheet1!$B$2:$C$12,2,TRUE)</f>
        <v>7</v>
      </c>
      <c r="P82" s="494" t="str">
        <f>VLOOKUP(E82,'[20]Gui chi Quynh'!$C$7:$E$391,3,0)</f>
        <v>B1</v>
      </c>
      <c r="Q82" s="494">
        <f>VLOOKUP(P82,Sheet1!$B$2:$C$12,2,TRUE)</f>
        <v>6</v>
      </c>
      <c r="R82" s="494" t="str">
        <f>VLOOKUP($E82,'[21]Gui chi Quynh'!$C$7:$E$390,3,0)</f>
        <v>A3</v>
      </c>
      <c r="S82" s="494">
        <f>VLOOKUP(R82,Sheet1!$B$2:$C$12,2,TRUE)</f>
        <v>8</v>
      </c>
      <c r="T82" s="494" t="str">
        <f>VLOOKUP($E82,'[22]Gui chi Quynh'!$C$7:$E$390,3,0)</f>
        <v>A3</v>
      </c>
      <c r="U82" s="494">
        <f>VLOOKUP(T82,Sheet1!$B$2:$C$12,2,TRUE)</f>
        <v>8</v>
      </c>
      <c r="V82" s="494" t="str">
        <f>VLOOKUP($E82,'[23]Gui chi Quynh'!$C$7:$E$389,3,0)</f>
        <v>A3</v>
      </c>
      <c r="W82" s="494">
        <f>VLOOKUP(V82,Sheet1!$B$2:$C$12,2,TRUE)</f>
        <v>8</v>
      </c>
      <c r="X82" s="494" t="str">
        <f>VLOOKUP($E82,'[24]Gui chi Quynh'!$C$7:$E$389,3,0)</f>
        <v>A3</v>
      </c>
      <c r="Y82" s="494">
        <f>VLOOKUP(X82,Sheet1!$B$2:$C$12,2,TRUE)</f>
        <v>8</v>
      </c>
      <c r="Z82" s="494" t="str">
        <f>VLOOKUP($E82,'[25]Gui chi Quynh'!$C$7:$E$388,3,0)</f>
        <v>A4</v>
      </c>
      <c r="AA82" s="494">
        <f>VLOOKUP(Z82,Sheet1!$B$2:$C$12,2,TRUE)</f>
        <v>7</v>
      </c>
      <c r="AB82" s="494" t="str">
        <f>VLOOKUP($E82,'T5'!$E$9:$AH$337,24,0)</f>
        <v>B2</v>
      </c>
      <c r="AC82" s="494">
        <f>VLOOKUP(AB82,Sheet1!$B$2:$C$12,2,TRUE)</f>
        <v>5</v>
      </c>
      <c r="AD82" s="494"/>
      <c r="AE82" s="494" t="e">
        <f>VLOOKUP(AD82,Sheet1!$B$2:$C$12,2,TRUE)</f>
        <v>#N/A</v>
      </c>
      <c r="AF82" s="592"/>
      <c r="AG82" s="709">
        <f t="shared" si="14"/>
        <v>7.1818181818181817</v>
      </c>
      <c r="AH82" s="709" t="str">
        <f t="shared" si="1"/>
        <v xml:space="preserve">9A* </v>
      </c>
      <c r="AI82" s="709">
        <f t="shared" si="2"/>
        <v>2</v>
      </c>
      <c r="AJ82" s="683"/>
      <c r="AK82" s="494" t="str">
        <f t="shared" si="3"/>
        <v>Tốt</v>
      </c>
      <c r="AL82" s="494" t="s">
        <v>966</v>
      </c>
      <c r="AM82" s="494" t="s">
        <v>966</v>
      </c>
      <c r="AN82" s="675"/>
      <c r="AO82" s="494"/>
      <c r="AP82" s="675"/>
      <c r="AQ82" s="713" t="str">
        <f>VLOOKUP(E82,' TH ĐG Trình HĐ'!$E$9:$AU$338,40,0)</f>
        <v>Tốt</v>
      </c>
      <c r="AR82" s="713" t="s">
        <v>850</v>
      </c>
      <c r="AS82" s="675"/>
      <c r="AT82" s="494"/>
      <c r="AV82" s="835"/>
      <c r="AW82" s="835"/>
    </row>
    <row r="83" spans="1:49" s="684" customFormat="1" ht="35.1" customHeight="1" x14ac:dyDescent="0.25">
      <c r="A83" s="512" t="s">
        <v>1325</v>
      </c>
      <c r="B83" s="512">
        <f>COUNTIF($F$4:F83,F83)</f>
        <v>71</v>
      </c>
      <c r="C83" s="513" t="s">
        <v>985</v>
      </c>
      <c r="D83" s="710" t="s">
        <v>383</v>
      </c>
      <c r="E83" s="512" t="s">
        <v>725</v>
      </c>
      <c r="F83" s="592" t="s">
        <v>1732</v>
      </c>
      <c r="G83" s="494" t="s">
        <v>975</v>
      </c>
      <c r="H83" s="494" t="str">
        <f>VLOOKUP(E83,'[16]Gui chi Quynh'!$C$7:$E$387,3,0)</f>
        <v>A4</v>
      </c>
      <c r="I83" s="494">
        <f>VLOOKUP(H83,Sheet1!$B$2:$C$12,2,TRUE)</f>
        <v>7</v>
      </c>
      <c r="J83" s="494" t="str">
        <f>VLOOKUP($E83,'[17]Gui chi Quynh'!$C$7:$E$387,3,0)</f>
        <v>A4</v>
      </c>
      <c r="K83" s="494">
        <f>VLOOKUP(J83,Sheet1!$B$2:$C$12,2,TRUE)</f>
        <v>7</v>
      </c>
      <c r="L83" s="494" t="str">
        <f>VLOOKUP(E83,'[18]Gui chi Quynh'!$C$7:$F$385,3,0)</f>
        <v>A4</v>
      </c>
      <c r="M83" s="494">
        <f>VLOOKUP(L83,Sheet1!$B$2:$C$12,2,TRUE)</f>
        <v>7</v>
      </c>
      <c r="N83" s="494" t="str">
        <f>VLOOKUP(E83,'[19]Gui chi Quynh'!$C$7:$E$391,3,0)</f>
        <v>A4</v>
      </c>
      <c r="O83" s="494">
        <f>VLOOKUP(N83,Sheet1!$B$2:$C$12,2,TRUE)</f>
        <v>7</v>
      </c>
      <c r="P83" s="494" t="str">
        <f>VLOOKUP(E83,'[20]Gui chi Quynh'!$C$7:$E$391,3,0)</f>
        <v>A4</v>
      </c>
      <c r="Q83" s="494">
        <f>VLOOKUP(P83,Sheet1!$B$2:$C$12,2,TRUE)</f>
        <v>7</v>
      </c>
      <c r="R83" s="494" t="str">
        <f>VLOOKUP($E83,'[21]Gui chi Quynh'!$C$7:$E$390,3,0)</f>
        <v>A4</v>
      </c>
      <c r="S83" s="494">
        <f>VLOOKUP(R83,Sheet1!$B$2:$C$12,2,TRUE)</f>
        <v>7</v>
      </c>
      <c r="T83" s="494" t="str">
        <f>VLOOKUP($E83,'[22]Gui chi Quynh'!$C$7:$E$390,3,0)</f>
        <v>A3</v>
      </c>
      <c r="U83" s="494">
        <f>VLOOKUP(T83,Sheet1!$B$2:$C$12,2,TRUE)</f>
        <v>8</v>
      </c>
      <c r="V83" s="494" t="str">
        <f>VLOOKUP($E83,'[23]Gui chi Quynh'!$C$7:$E$389,3,0)</f>
        <v>A4</v>
      </c>
      <c r="W83" s="494">
        <f>VLOOKUP(V83,Sheet1!$B$2:$C$12,2,TRUE)</f>
        <v>7</v>
      </c>
      <c r="X83" s="494" t="str">
        <f>VLOOKUP($E83,'[24]Gui chi Quynh'!$C$7:$E$389,3,0)</f>
        <v>A4</v>
      </c>
      <c r="Y83" s="494">
        <f>VLOOKUP(X83,Sheet1!$B$2:$C$12,2,TRUE)</f>
        <v>7</v>
      </c>
      <c r="Z83" s="494" t="str">
        <f>VLOOKUP($E83,'[25]Gui chi Quynh'!$C$7:$E$388,3,0)</f>
        <v>A4</v>
      </c>
      <c r="AA83" s="494">
        <f>VLOOKUP(Z83,Sheet1!$B$2:$C$12,2,TRUE)</f>
        <v>7</v>
      </c>
      <c r="AB83" s="494" t="str">
        <f>VLOOKUP($E83,'T5'!$E$9:$AH$337,24,0)</f>
        <v>A4</v>
      </c>
      <c r="AC83" s="494">
        <f>VLOOKUP(AB83,Sheet1!$B$2:$C$12,2,TRUE)</f>
        <v>7</v>
      </c>
      <c r="AD83" s="494"/>
      <c r="AE83" s="494" t="e">
        <f>VLOOKUP(AD83,Sheet1!$B$2:$C$12,2,TRUE)</f>
        <v>#N/A</v>
      </c>
      <c r="AF83" s="592"/>
      <c r="AG83" s="709">
        <f t="shared" si="14"/>
        <v>7.0909090909090908</v>
      </c>
      <c r="AH83" s="709" t="str">
        <f t="shared" si="1"/>
        <v>11A*</v>
      </c>
      <c r="AI83" s="709">
        <f t="shared" si="2"/>
        <v>0</v>
      </c>
      <c r="AJ83" s="683"/>
      <c r="AK83" s="494" t="str">
        <f t="shared" si="3"/>
        <v>Tốt</v>
      </c>
      <c r="AL83" s="494" t="s">
        <v>966</v>
      </c>
      <c r="AM83" s="494" t="s">
        <v>966</v>
      </c>
      <c r="AN83" s="675"/>
      <c r="AO83" s="494"/>
      <c r="AP83" s="675"/>
      <c r="AQ83" s="713" t="str">
        <f>VLOOKUP(E83,' TH ĐG Trình HĐ'!$E$9:$AU$338,40,0)</f>
        <v>Tốt</v>
      </c>
      <c r="AR83" s="713" t="s">
        <v>850</v>
      </c>
      <c r="AS83" s="675"/>
      <c r="AT83" s="494"/>
      <c r="AV83" s="835"/>
      <c r="AW83" s="835"/>
    </row>
    <row r="84" spans="1:49" s="684" customFormat="1" ht="35.1" customHeight="1" x14ac:dyDescent="0.25">
      <c r="A84" s="512" t="s">
        <v>1326</v>
      </c>
      <c r="B84" s="512">
        <f>COUNTIF($F$4:F84,F84)</f>
        <v>72</v>
      </c>
      <c r="C84" s="513" t="s">
        <v>985</v>
      </c>
      <c r="D84" s="552" t="s">
        <v>357</v>
      </c>
      <c r="E84" s="520" t="s">
        <v>432</v>
      </c>
      <c r="F84" s="592" t="s">
        <v>1732</v>
      </c>
      <c r="G84" s="494" t="s">
        <v>975</v>
      </c>
      <c r="H84" s="910" t="str">
        <f>VLOOKUP(E84,'[16]Gui chi Quynh'!$C$7:$E$387,3,0)</f>
        <v>B1</v>
      </c>
      <c r="I84" s="494">
        <f>VLOOKUP(H84,Sheet1!$B$2:$C$12,2,TRUE)</f>
        <v>6</v>
      </c>
      <c r="J84" s="494" t="str">
        <f>VLOOKUP($E84,'[17]Gui chi Quynh'!$C$7:$E$387,3,0)</f>
        <v>A2</v>
      </c>
      <c r="K84" s="494">
        <f>VLOOKUP(J84,Sheet1!$B$2:$C$12,2,TRUE)</f>
        <v>9</v>
      </c>
      <c r="L84" s="494" t="str">
        <f>VLOOKUP(E84,'[18]Gui chi Quynh'!$C$7:$F$385,3,0)</f>
        <v>A3</v>
      </c>
      <c r="M84" s="494">
        <f>VLOOKUP(L84,Sheet1!$B$2:$C$12,2,TRUE)</f>
        <v>8</v>
      </c>
      <c r="N84" s="494" t="str">
        <f>VLOOKUP(E84,'[19]Gui chi Quynh'!$C$7:$E$391,3,0)</f>
        <v>A2</v>
      </c>
      <c r="O84" s="494">
        <f>VLOOKUP(N84,Sheet1!$B$2:$C$12,2,TRUE)</f>
        <v>9</v>
      </c>
      <c r="P84" s="494" t="str">
        <f>VLOOKUP(E84,'[20]Gui chi Quynh'!$C$7:$E$391,3,0)</f>
        <v>A2</v>
      </c>
      <c r="Q84" s="494">
        <f>VLOOKUP(P84,Sheet1!$B$2:$C$12,2,TRUE)</f>
        <v>9</v>
      </c>
      <c r="R84" s="494" t="str">
        <f>VLOOKUP($E84,'[21]Gui chi Quynh'!$C$7:$E$390,3,0)</f>
        <v>A3</v>
      </c>
      <c r="S84" s="494">
        <f>VLOOKUP(R84,Sheet1!$B$2:$C$12,2,TRUE)</f>
        <v>8</v>
      </c>
      <c r="T84" s="494" t="str">
        <f>VLOOKUP($E84,'[22]Gui chi Quynh'!$C$7:$E$390,3,0)</f>
        <v>A2</v>
      </c>
      <c r="U84" s="494">
        <f>VLOOKUP(T84,Sheet1!$B$2:$C$12,2,TRUE)</f>
        <v>9</v>
      </c>
      <c r="V84" s="494" t="str">
        <f>VLOOKUP($E84,'[23]Gui chi Quynh'!$C$7:$E$389,3,0)</f>
        <v>A2</v>
      </c>
      <c r="W84" s="494">
        <f>VLOOKUP(V84,Sheet1!$B$2:$C$12,2,TRUE)</f>
        <v>9</v>
      </c>
      <c r="X84" s="494" t="str">
        <f>VLOOKUP($E84,'[24]Gui chi Quynh'!$C$7:$E$389,3,0)</f>
        <v>A3</v>
      </c>
      <c r="Y84" s="494">
        <f>VLOOKUP(X84,Sheet1!$B$2:$C$12,2,TRUE)</f>
        <v>8</v>
      </c>
      <c r="Z84" s="494" t="str">
        <f>VLOOKUP($E84,'[25]Gui chi Quynh'!$C$7:$E$388,3,0)</f>
        <v>A2</v>
      </c>
      <c r="AA84" s="494">
        <f>VLOOKUP(Z84,Sheet1!$B$2:$C$12,2,TRUE)</f>
        <v>9</v>
      </c>
      <c r="AB84" s="494" t="str">
        <f>VLOOKUP($E84,'T5'!$E$9:$AH$337,24,0)</f>
        <v>A4</v>
      </c>
      <c r="AC84" s="494">
        <f>VLOOKUP(AB84,Sheet1!$B$2:$C$12,2,TRUE)</f>
        <v>7</v>
      </c>
      <c r="AD84" s="494"/>
      <c r="AE84" s="494" t="e">
        <f>VLOOKUP(AD84,Sheet1!$B$2:$C$12,2,TRUE)</f>
        <v>#N/A</v>
      </c>
      <c r="AF84" s="592"/>
      <c r="AG84" s="709">
        <f t="shared" si="14"/>
        <v>8.2727272727272734</v>
      </c>
      <c r="AH84" s="709" t="str">
        <f>LEFT((COUNTIF($H84:$AC84,"A*")&amp;"A*")&amp;" + "&amp;(COUNTIF($H84:$AC84,"B*")&amp;"B*")&amp;" + "&amp;(COUNTIF($H84:$AC84,"C*")&amp;"C*")&amp;" +  "&amp;(COUNTIF($H84:$AC84,"D")&amp;"D")&amp; " +  "&amp;(COUNTIF($H84:$AC84,"E")&amp;"E"),10)</f>
        <v>10A* + 1B*</v>
      </c>
      <c r="AI84" s="709">
        <f t="shared" si="2"/>
        <v>1</v>
      </c>
      <c r="AJ84" s="683"/>
      <c r="AK84" s="494" t="str">
        <f t="shared" si="3"/>
        <v>Tốt</v>
      </c>
      <c r="AL84" s="494" t="s">
        <v>966</v>
      </c>
      <c r="AM84" s="494" t="s">
        <v>966</v>
      </c>
      <c r="AN84" s="675"/>
      <c r="AO84" s="494"/>
      <c r="AP84" s="675"/>
      <c r="AQ84" s="713" t="str">
        <f>VLOOKUP(E84,' TH ĐG Trình HĐ'!$E$9:$AU$338,40,0)</f>
        <v>Tốt</v>
      </c>
      <c r="AR84" s="713" t="s">
        <v>850</v>
      </c>
      <c r="AS84" s="675"/>
      <c r="AT84" s="494"/>
      <c r="AV84" s="835"/>
      <c r="AW84" s="835"/>
    </row>
    <row r="85" spans="1:49" s="684" customFormat="1" ht="35.1" customHeight="1" x14ac:dyDescent="0.25">
      <c r="A85" s="512" t="s">
        <v>1327</v>
      </c>
      <c r="B85" s="512">
        <f>COUNTIF($F$4:F194,F85)</f>
        <v>1</v>
      </c>
      <c r="C85" s="513" t="s">
        <v>984</v>
      </c>
      <c r="D85" s="552" t="s">
        <v>368</v>
      </c>
      <c r="E85" s="551" t="s">
        <v>514</v>
      </c>
      <c r="F85" s="494" t="s">
        <v>1651</v>
      </c>
      <c r="G85" s="713" t="s">
        <v>974</v>
      </c>
      <c r="H85" s="713" t="str">
        <f>VLOOKUP(E85,'[16]Gui chi Quynh'!$C$7:$E$387,3,0)</f>
        <v>A1</v>
      </c>
      <c r="I85" s="713">
        <f>VLOOKUP(H85,Sheet1!$B$2:$C$12,2,TRUE)</f>
        <v>10</v>
      </c>
      <c r="J85" s="713" t="str">
        <f>VLOOKUP($E85,'[17]Gui chi Quynh'!$C$7:$E$387,3,0)</f>
        <v>A1</v>
      </c>
      <c r="K85" s="713">
        <f>VLOOKUP(J85,Sheet1!$B$2:$C$12,2,TRUE)</f>
        <v>10</v>
      </c>
      <c r="L85" s="713" t="str">
        <f>VLOOKUP(E85,'[18]Gui chi Quynh'!$C$7:$F$385,3,0)</f>
        <v>A1</v>
      </c>
      <c r="M85" s="713">
        <f>VLOOKUP(L85,Sheet1!$B$2:$C$12,2,TRUE)</f>
        <v>10</v>
      </c>
      <c r="N85" s="713" t="str">
        <f>VLOOKUP(E85,'[19]Gui chi Quynh'!$C$7:$E$391,3,0)</f>
        <v>A1</v>
      </c>
      <c r="O85" s="713">
        <f>VLOOKUP(N85,Sheet1!$B$2:$C$12,2,TRUE)</f>
        <v>10</v>
      </c>
      <c r="P85" s="713" t="str">
        <f>VLOOKUP(E85,'[20]Gui chi Quynh'!$C$7:$E$391,3,0)</f>
        <v>A1</v>
      </c>
      <c r="Q85" s="713">
        <f>VLOOKUP(P85,Sheet1!$B$2:$C$12,2,TRUE)</f>
        <v>10</v>
      </c>
      <c r="R85" s="713" t="str">
        <f>VLOOKUP($E85,'[21]Gui chi Quynh'!$C$7:$E$390,3,0)</f>
        <v>A1</v>
      </c>
      <c r="S85" s="713">
        <f>VLOOKUP(R85,Sheet1!$B$2:$C$12,2,TRUE)</f>
        <v>10</v>
      </c>
      <c r="T85" s="713" t="str">
        <f>VLOOKUP($E85,'[22]Gui chi Quynh'!$C$7:$E$390,3,0)</f>
        <v>A1</v>
      </c>
      <c r="U85" s="713">
        <f>VLOOKUP(T85,Sheet1!$B$2:$C$12,2,TRUE)</f>
        <v>10</v>
      </c>
      <c r="V85" s="713" t="str">
        <f>VLOOKUP($E85,'[23]Gui chi Quynh'!$C$7:$E$389,3,0)</f>
        <v>A1</v>
      </c>
      <c r="W85" s="713">
        <f>VLOOKUP(V85,Sheet1!$B$2:$C$12,2,TRUE)</f>
        <v>10</v>
      </c>
      <c r="X85" s="713" t="str">
        <f>VLOOKUP($E85,'[24]Gui chi Quynh'!$C$7:$E$389,3,0)</f>
        <v>A1</v>
      </c>
      <c r="Y85" s="713">
        <f>VLOOKUP(X85,Sheet1!$B$2:$C$12,2,TRUE)</f>
        <v>10</v>
      </c>
      <c r="Z85" s="713" t="str">
        <f>VLOOKUP($E85,'[25]Gui chi Quynh'!$C$7:$E$388,3,0)</f>
        <v>A1</v>
      </c>
      <c r="AA85" s="713">
        <f>VLOOKUP(Z85,Sheet1!$B$2:$C$12,2,TRUE)</f>
        <v>10</v>
      </c>
      <c r="AB85" s="713" t="str">
        <f>VLOOKUP($E85,'T5'!$E$9:$AH$337,24,0)</f>
        <v>A1</v>
      </c>
      <c r="AC85" s="713">
        <f>VLOOKUP(AB85,Sheet1!$B$2:$C$12,2,TRUE)</f>
        <v>10</v>
      </c>
      <c r="AD85" s="713"/>
      <c r="AE85" s="713" t="e">
        <f>VLOOKUP(AD85,Sheet1!$B$2:$C$12,2,TRUE)</f>
        <v>#N/A</v>
      </c>
      <c r="AF85" s="599" t="str">
        <f>VLOOKUP($E85,'[26]Tong hop ket qua'!$E$19:$M$219,9,0)</f>
        <v>Tốt</v>
      </c>
      <c r="AG85" s="901">
        <f t="shared" si="13"/>
        <v>10</v>
      </c>
      <c r="AH85" s="901" t="str">
        <f t="shared" si="1"/>
        <v>11A*</v>
      </c>
      <c r="AI85" s="901">
        <f t="shared" si="2"/>
        <v>0</v>
      </c>
      <c r="AJ85" s="902"/>
      <c r="AK85" s="713" t="str">
        <f t="shared" si="3"/>
        <v>Xuất sắc</v>
      </c>
      <c r="AL85" s="713" t="str">
        <f>VLOOKUP($E85,'cac dv gui'!$C$90:$AC$104,25,0)</f>
        <v>Xuất sắc</v>
      </c>
      <c r="AM85" s="713" t="str">
        <f>VLOOKUP($E85,'cac dv gui'!$C$90:$AC$104,26,0)</f>
        <v>Xuất sắc</v>
      </c>
      <c r="AN85" s="594"/>
      <c r="AO85" s="713" t="s">
        <v>1130</v>
      </c>
      <c r="AP85" s="594"/>
      <c r="AQ85" s="713" t="str">
        <f>VLOOKUP(E85,' TH ĐG Trình HĐ'!$E$9:$AU$338,40,0)</f>
        <v>Xuất sắc</v>
      </c>
      <c r="AR85" s="713" t="s">
        <v>849</v>
      </c>
      <c r="AS85" s="594"/>
      <c r="AT85" s="905"/>
      <c r="AV85" s="835"/>
      <c r="AW85" s="835"/>
    </row>
    <row r="86" spans="1:49" s="684" customFormat="1" ht="35.1" customHeight="1" x14ac:dyDescent="0.25">
      <c r="A86" s="512" t="s">
        <v>1328</v>
      </c>
      <c r="B86" s="512">
        <f>COUNTIF($F$4:F328,F86)</f>
        <v>298</v>
      </c>
      <c r="C86" s="513" t="s">
        <v>984</v>
      </c>
      <c r="D86" s="336" t="s">
        <v>186</v>
      </c>
      <c r="E86" s="520" t="s">
        <v>640</v>
      </c>
      <c r="F86" s="592" t="s">
        <v>1732</v>
      </c>
      <c r="G86" s="523" t="s">
        <v>974</v>
      </c>
      <c r="H86" s="713" t="str">
        <f>VLOOKUP(E86,'[16]Gui chi Quynh'!$C$7:$E$387,3,0)</f>
        <v>A1</v>
      </c>
      <c r="I86" s="713">
        <f>VLOOKUP(H86,Sheet1!$B$2:$C$12,2,TRUE)</f>
        <v>10</v>
      </c>
      <c r="J86" s="713" t="str">
        <f>VLOOKUP($E86,'[17]Gui chi Quynh'!$C$7:$E$387,3,0)</f>
        <v>A4</v>
      </c>
      <c r="K86" s="713">
        <f>VLOOKUP(J86,Sheet1!$B$2:$C$12,2,TRUE)</f>
        <v>7</v>
      </c>
      <c r="L86" s="713" t="str">
        <f>VLOOKUP(E86,'[18]Gui chi Quynh'!$C$7:$F$385,3,0)</f>
        <v>A1</v>
      </c>
      <c r="M86" s="713">
        <f>VLOOKUP(L86,Sheet1!$B$2:$C$12,2,TRUE)</f>
        <v>10</v>
      </c>
      <c r="N86" s="713" t="str">
        <f>VLOOKUP(E86,'[19]Gui chi Quynh'!$C$7:$E$391,3,0)</f>
        <v>A1</v>
      </c>
      <c r="O86" s="713">
        <f>VLOOKUP(N86,Sheet1!$B$2:$C$12,2,TRUE)</f>
        <v>10</v>
      </c>
      <c r="P86" s="713" t="str">
        <f>VLOOKUP(E86,'[20]Gui chi Quynh'!$C$7:$E$391,3,0)</f>
        <v>A1</v>
      </c>
      <c r="Q86" s="713">
        <f>VLOOKUP(P86,Sheet1!$B$2:$C$12,2,TRUE)</f>
        <v>10</v>
      </c>
      <c r="R86" s="713" t="str">
        <f>VLOOKUP($E86,'[21]Gui chi Quynh'!$C$7:$E$390,3,0)</f>
        <v>A1</v>
      </c>
      <c r="S86" s="713">
        <f>VLOOKUP(R86,Sheet1!$B$2:$C$12,2,TRUE)</f>
        <v>10</v>
      </c>
      <c r="T86" s="713" t="str">
        <f>VLOOKUP($E86,'[22]Gui chi Quynh'!$C$7:$E$390,3,0)</f>
        <v>A1</v>
      </c>
      <c r="U86" s="713">
        <f>VLOOKUP(T86,Sheet1!$B$2:$C$12,2,TRUE)</f>
        <v>10</v>
      </c>
      <c r="V86" s="713" t="str">
        <f>VLOOKUP($E86,'[23]Gui chi Quynh'!$C$7:$E$389,3,0)</f>
        <v>A1</v>
      </c>
      <c r="W86" s="713">
        <f>VLOOKUP(V86,Sheet1!$B$2:$C$12,2,TRUE)</f>
        <v>10</v>
      </c>
      <c r="X86" s="713" t="str">
        <f>VLOOKUP($E86,'[24]Gui chi Quynh'!$C$7:$E$389,3,0)</f>
        <v>A1</v>
      </c>
      <c r="Y86" s="713">
        <f>VLOOKUP(X86,Sheet1!$B$2:$C$12,2,TRUE)</f>
        <v>10</v>
      </c>
      <c r="Z86" s="713" t="str">
        <f>VLOOKUP($E86,'[25]Gui chi Quynh'!$C$7:$E$388,3,0)</f>
        <v>A1</v>
      </c>
      <c r="AA86" s="713">
        <f>VLOOKUP(Z86,Sheet1!$B$2:$C$12,2,TRUE)</f>
        <v>10</v>
      </c>
      <c r="AB86" s="713" t="str">
        <f>VLOOKUP($E86,'T5'!$E$9:$AH$337,24,0)</f>
        <v>A1</v>
      </c>
      <c r="AC86" s="713">
        <f>VLOOKUP(AB86,Sheet1!$B$2:$C$12,2,TRUE)</f>
        <v>10</v>
      </c>
      <c r="AD86" s="713"/>
      <c r="AE86" s="713" t="e">
        <f>VLOOKUP(AD86,Sheet1!$B$2:$C$12,2,TRUE)</f>
        <v>#N/A</v>
      </c>
      <c r="AF86" s="599" t="str">
        <f>VLOOKUP($E86,'[26]Tong hop ket qua'!$E$19:$M$219,9,0)</f>
        <v>Xuất sắc</v>
      </c>
      <c r="AG86" s="901">
        <f t="shared" si="13"/>
        <v>9.6999999999999993</v>
      </c>
      <c r="AH86" s="901" t="str">
        <f t="shared" si="1"/>
        <v>11A*</v>
      </c>
      <c r="AI86" s="901">
        <f t="shared" si="2"/>
        <v>0</v>
      </c>
      <c r="AJ86" s="902"/>
      <c r="AK86" s="713" t="str">
        <f t="shared" si="3"/>
        <v>Xuất sắc</v>
      </c>
      <c r="AL86" s="713" t="str">
        <f>VLOOKUP($E86,'cac dv gui'!$C$90:$AC$104,25,0)</f>
        <v>Xuất sắc</v>
      </c>
      <c r="AM86" s="713" t="str">
        <f>VLOOKUP($E86,'cac dv gui'!$C$90:$AC$104,26,0)</f>
        <v>Xuất sắc</v>
      </c>
      <c r="AN86" s="594"/>
      <c r="AO86" s="713" t="s">
        <v>1130</v>
      </c>
      <c r="AP86" s="594"/>
      <c r="AQ86" s="713" t="str">
        <f>VLOOKUP(E86,' TH ĐG Trình HĐ'!$E$9:$AU$338,40,0)</f>
        <v>Xuất sắc</v>
      </c>
      <c r="AR86" s="713" t="s">
        <v>849</v>
      </c>
      <c r="AS86" s="594"/>
      <c r="AT86" s="905"/>
      <c r="AV86" s="835"/>
      <c r="AW86" s="835"/>
    </row>
    <row r="87" spans="1:49" s="684" customFormat="1" ht="35.1" customHeight="1" x14ac:dyDescent="0.25">
      <c r="A87" s="512" t="s">
        <v>1329</v>
      </c>
      <c r="B87" s="512">
        <f>COUNTIF($F$4:F87,F87)</f>
        <v>74</v>
      </c>
      <c r="C87" s="513" t="s">
        <v>984</v>
      </c>
      <c r="D87" s="336" t="s">
        <v>58</v>
      </c>
      <c r="E87" s="512" t="s">
        <v>472</v>
      </c>
      <c r="F87" s="592" t="s">
        <v>1732</v>
      </c>
      <c r="G87" s="713" t="s">
        <v>974</v>
      </c>
      <c r="H87" s="713" t="str">
        <f>VLOOKUP(E87,'[16]Gui chi Quynh'!$C$7:$E$387,3,0)</f>
        <v>A1</v>
      </c>
      <c r="I87" s="713">
        <f>VLOOKUP(H87,Sheet1!$B$2:$C$12,2,TRUE)</f>
        <v>10</v>
      </c>
      <c r="J87" s="713" t="str">
        <f>VLOOKUP($E87,'[17]Gui chi Quynh'!$C$7:$E$387,3,0)</f>
        <v>A1</v>
      </c>
      <c r="K87" s="713">
        <f>VLOOKUP(J87,Sheet1!$B$2:$C$12,2,TRUE)</f>
        <v>10</v>
      </c>
      <c r="L87" s="713" t="str">
        <f>VLOOKUP(E87,'[18]Gui chi Quynh'!$C$7:$F$385,3,0)</f>
        <v>A1</v>
      </c>
      <c r="M87" s="713">
        <f>VLOOKUP(L87,Sheet1!$B$2:$C$12,2,TRUE)</f>
        <v>10</v>
      </c>
      <c r="N87" s="713" t="str">
        <f>VLOOKUP(E87,'[19]Gui chi Quynh'!$C$7:$E$391,3,0)</f>
        <v>A1</v>
      </c>
      <c r="O87" s="713">
        <f>VLOOKUP(N87,Sheet1!$B$2:$C$12,2,TRUE)</f>
        <v>10</v>
      </c>
      <c r="P87" s="713" t="str">
        <f>VLOOKUP(E87,'[20]Gui chi Quynh'!$C$7:$E$391,3,0)</f>
        <v>A1</v>
      </c>
      <c r="Q87" s="713">
        <f>VLOOKUP(P87,Sheet1!$B$2:$C$12,2,TRUE)</f>
        <v>10</v>
      </c>
      <c r="R87" s="713" t="str">
        <f>VLOOKUP($E87,'[21]Gui chi Quynh'!$C$7:$E$390,3,0)</f>
        <v>A1</v>
      </c>
      <c r="S87" s="713">
        <f>VLOOKUP(R87,Sheet1!$B$2:$C$12,2,TRUE)</f>
        <v>10</v>
      </c>
      <c r="T87" s="713" t="str">
        <f>VLOOKUP($E87,'[22]Gui chi Quynh'!$C$7:$E$390,3,0)</f>
        <v>A1</v>
      </c>
      <c r="U87" s="713">
        <f>VLOOKUP(T87,Sheet1!$B$2:$C$12,2,TRUE)</f>
        <v>10</v>
      </c>
      <c r="V87" s="713" t="str">
        <f>VLOOKUP($E87,'[23]Gui chi Quynh'!$C$7:$E$389,3,0)</f>
        <v>A1</v>
      </c>
      <c r="W87" s="713">
        <f>VLOOKUP(V87,Sheet1!$B$2:$C$12,2,TRUE)</f>
        <v>10</v>
      </c>
      <c r="X87" s="713" t="str">
        <f>VLOOKUP($E87,'[24]Gui chi Quynh'!$C$7:$E$389,3,0)</f>
        <v>A1</v>
      </c>
      <c r="Y87" s="713">
        <f>VLOOKUP(X87,Sheet1!$B$2:$C$12,2,TRUE)</f>
        <v>10</v>
      </c>
      <c r="Z87" s="713" t="str">
        <f>VLOOKUP($E87,'[25]Gui chi Quynh'!$C$7:$E$388,3,0)</f>
        <v>A1</v>
      </c>
      <c r="AA87" s="713">
        <f>VLOOKUP(Z87,Sheet1!$B$2:$C$12,2,TRUE)</f>
        <v>10</v>
      </c>
      <c r="AB87" s="713" t="str">
        <f>VLOOKUP($E87,'T5'!$E$9:$AH$337,24,0)</f>
        <v>A1</v>
      </c>
      <c r="AC87" s="713">
        <f>VLOOKUP(AB87,Sheet1!$B$2:$C$12,2,TRUE)</f>
        <v>10</v>
      </c>
      <c r="AD87" s="713"/>
      <c r="AE87" s="713" t="e">
        <f>VLOOKUP(AD87,Sheet1!$B$2:$C$12,2,TRUE)</f>
        <v>#N/A</v>
      </c>
      <c r="AF87" s="599" t="str">
        <f>VLOOKUP($E87,'[26]Tong hop ket qua'!$E$19:$M$219,9,0)</f>
        <v>Tốt</v>
      </c>
      <c r="AG87" s="901">
        <f t="shared" si="13"/>
        <v>10</v>
      </c>
      <c r="AH87" s="901" t="str">
        <f t="shared" si="1"/>
        <v>11A*</v>
      </c>
      <c r="AI87" s="901">
        <f t="shared" si="2"/>
        <v>0</v>
      </c>
      <c r="AJ87" s="902"/>
      <c r="AK87" s="713" t="str">
        <f t="shared" si="3"/>
        <v>Xuất sắc</v>
      </c>
      <c r="AL87" s="713" t="str">
        <f>VLOOKUP($E87,'cac dv gui'!$C$90:$AC$104,25,0)</f>
        <v>Xuất sắc</v>
      </c>
      <c r="AM87" s="713" t="str">
        <f>VLOOKUP($E87,'cac dv gui'!$C$90:$AC$104,26,0)</f>
        <v>Xuất sắc</v>
      </c>
      <c r="AN87" s="594"/>
      <c r="AO87" s="713" t="s">
        <v>1130</v>
      </c>
      <c r="AP87" s="594"/>
      <c r="AQ87" s="713" t="str">
        <f>VLOOKUP(E87,' TH ĐG Trình HĐ'!$E$9:$AU$338,40,0)</f>
        <v>Xuất sắc</v>
      </c>
      <c r="AR87" s="713" t="s">
        <v>849</v>
      </c>
      <c r="AS87" s="594"/>
      <c r="AT87" s="905"/>
      <c r="AV87" s="835"/>
      <c r="AW87" s="835"/>
    </row>
    <row r="88" spans="1:49" s="684" customFormat="1" ht="35.1" customHeight="1" x14ac:dyDescent="0.25">
      <c r="A88" s="512" t="s">
        <v>1330</v>
      </c>
      <c r="B88" s="512">
        <f>COUNTIF($F$4:F88,F88)</f>
        <v>75</v>
      </c>
      <c r="C88" s="513" t="s">
        <v>984</v>
      </c>
      <c r="D88" s="337" t="s">
        <v>2</v>
      </c>
      <c r="E88" s="520" t="s">
        <v>447</v>
      </c>
      <c r="F88" s="592" t="s">
        <v>1732</v>
      </c>
      <c r="G88" s="713" t="s">
        <v>974</v>
      </c>
      <c r="H88" s="713" t="str">
        <f>VLOOKUP(E88,'[16]Gui chi Quynh'!$C$7:$E$387,3,0)</f>
        <v>A1</v>
      </c>
      <c r="I88" s="713">
        <f>VLOOKUP(H88,Sheet1!$B$2:$C$12,2,TRUE)</f>
        <v>10</v>
      </c>
      <c r="J88" s="713" t="str">
        <f>VLOOKUP($E88,'[17]Gui chi Quynh'!$C$7:$E$387,3,0)</f>
        <v>A1</v>
      </c>
      <c r="K88" s="713">
        <f>VLOOKUP(J88,Sheet1!$B$2:$C$12,2,TRUE)</f>
        <v>10</v>
      </c>
      <c r="L88" s="713" t="str">
        <f>VLOOKUP(E88,'[18]Gui chi Quynh'!$C$7:$F$385,3,0)</f>
        <v>A1</v>
      </c>
      <c r="M88" s="713">
        <f>VLOOKUP(L88,Sheet1!$B$2:$C$12,2,TRUE)</f>
        <v>10</v>
      </c>
      <c r="N88" s="713" t="str">
        <f>VLOOKUP(E88,'[19]Gui chi Quynh'!$C$7:$E$391,3,0)</f>
        <v>A1</v>
      </c>
      <c r="O88" s="713">
        <f>VLOOKUP(N88,Sheet1!$B$2:$C$12,2,TRUE)</f>
        <v>10</v>
      </c>
      <c r="P88" s="713" t="str">
        <f>VLOOKUP(E88,'[20]Gui chi Quynh'!$C$7:$E$391,3,0)</f>
        <v>A1</v>
      </c>
      <c r="Q88" s="713">
        <f>VLOOKUP(P88,Sheet1!$B$2:$C$12,2,TRUE)</f>
        <v>10</v>
      </c>
      <c r="R88" s="713" t="str">
        <f>VLOOKUP($E88,'[21]Gui chi Quynh'!$C$7:$E$390,3,0)</f>
        <v>A1</v>
      </c>
      <c r="S88" s="713">
        <f>VLOOKUP(R88,Sheet1!$B$2:$C$12,2,TRUE)</f>
        <v>10</v>
      </c>
      <c r="T88" s="713" t="str">
        <f>VLOOKUP($E88,'[22]Gui chi Quynh'!$C$7:$E$390,3,0)</f>
        <v>A1</v>
      </c>
      <c r="U88" s="713">
        <f>VLOOKUP(T88,Sheet1!$B$2:$C$12,2,TRUE)</f>
        <v>10</v>
      </c>
      <c r="V88" s="713" t="str">
        <f>VLOOKUP($E88,'[23]Gui chi Quynh'!$C$7:$E$389,3,0)</f>
        <v>A2</v>
      </c>
      <c r="W88" s="713">
        <f>VLOOKUP(V88,Sheet1!$B$2:$C$12,2,TRUE)</f>
        <v>9</v>
      </c>
      <c r="X88" s="713" t="str">
        <f>VLOOKUP($E88,'[24]Gui chi Quynh'!$C$7:$E$389,3,0)</f>
        <v>A2</v>
      </c>
      <c r="Y88" s="713">
        <f>VLOOKUP(X88,Sheet1!$B$2:$C$12,2,TRUE)</f>
        <v>9</v>
      </c>
      <c r="Z88" s="713" t="str">
        <f>VLOOKUP($E88,'[25]Gui chi Quynh'!$C$7:$E$388,3,0)</f>
        <v>A1</v>
      </c>
      <c r="AA88" s="713">
        <f>VLOOKUP(Z88,Sheet1!$B$2:$C$12,2,TRUE)</f>
        <v>10</v>
      </c>
      <c r="AB88" s="713" t="str">
        <f>VLOOKUP($E88,'T5'!$E$9:$AH$337,24,0)</f>
        <v>A2</v>
      </c>
      <c r="AC88" s="713">
        <f>VLOOKUP(AB88,Sheet1!$B$2:$C$12,2,TRUE)</f>
        <v>9</v>
      </c>
      <c r="AD88" s="713"/>
      <c r="AE88" s="713" t="e">
        <f>VLOOKUP(AD88,Sheet1!$B$2:$C$12,2,TRUE)</f>
        <v>#N/A</v>
      </c>
      <c r="AF88" s="599" t="str">
        <f>VLOOKUP($E88,'[26]Tong hop ket qua'!$E$19:$M$219,9,0)</f>
        <v>Khá</v>
      </c>
      <c r="AG88" s="901">
        <f t="shared" si="13"/>
        <v>9.6999999999999993</v>
      </c>
      <c r="AH88" s="901" t="str">
        <f t="shared" si="1"/>
        <v>11A*</v>
      </c>
      <c r="AI88" s="901">
        <f t="shared" si="2"/>
        <v>0</v>
      </c>
      <c r="AJ88" s="902"/>
      <c r="AK88" s="713" t="str">
        <f t="shared" si="3"/>
        <v>Xuất sắc</v>
      </c>
      <c r="AL88" s="713" t="str">
        <f>VLOOKUP($E88,'cac dv gui'!$C$90:$AC$104,25,0)</f>
        <v>Xuất sắc</v>
      </c>
      <c r="AM88" s="713" t="str">
        <f>VLOOKUP($E88,'cac dv gui'!$C$90:$AC$104,26,0)</f>
        <v>Xuất sắc</v>
      </c>
      <c r="AN88" s="594"/>
      <c r="AO88" s="713"/>
      <c r="AP88" s="594"/>
      <c r="AQ88" s="713" t="str">
        <f>VLOOKUP(E88,' TH ĐG Trình HĐ'!$E$9:$AU$338,40,0)</f>
        <v>Xuất sắc</v>
      </c>
      <c r="AR88" s="713" t="s">
        <v>849</v>
      </c>
      <c r="AS88" s="594"/>
      <c r="AT88" s="905"/>
      <c r="AV88" s="835"/>
      <c r="AW88" s="835"/>
    </row>
    <row r="89" spans="1:49" s="684" customFormat="1" ht="35.1" customHeight="1" x14ac:dyDescent="0.25">
      <c r="A89" s="512" t="s">
        <v>1331</v>
      </c>
      <c r="B89" s="512">
        <f>COUNTIF($F$4:F89,F89)</f>
        <v>76</v>
      </c>
      <c r="C89" s="513" t="s">
        <v>984</v>
      </c>
      <c r="D89" s="337" t="s">
        <v>59</v>
      </c>
      <c r="E89" s="520" t="s">
        <v>444</v>
      </c>
      <c r="F89" s="592" t="s">
        <v>1732</v>
      </c>
      <c r="G89" s="713" t="s">
        <v>974</v>
      </c>
      <c r="H89" s="713" t="str">
        <f>VLOOKUP(E89,'[16]Gui chi Quynh'!$C$7:$E$387,3,0)</f>
        <v>A1</v>
      </c>
      <c r="I89" s="713">
        <f>VLOOKUP(H89,Sheet1!$B$2:$C$12,2,TRUE)</f>
        <v>10</v>
      </c>
      <c r="J89" s="713" t="str">
        <f>VLOOKUP($E89,'[17]Gui chi Quynh'!$C$7:$E$387,3,0)</f>
        <v>A1</v>
      </c>
      <c r="K89" s="713">
        <f>VLOOKUP(J89,Sheet1!$B$2:$C$12,2,TRUE)</f>
        <v>10</v>
      </c>
      <c r="L89" s="713" t="str">
        <f>VLOOKUP(E89,'[18]Gui chi Quynh'!$C$7:$F$385,3,0)</f>
        <v>A1</v>
      </c>
      <c r="M89" s="713">
        <f>VLOOKUP(L89,Sheet1!$B$2:$C$12,2,TRUE)</f>
        <v>10</v>
      </c>
      <c r="N89" s="713" t="str">
        <f>VLOOKUP(E89,'[19]Gui chi Quynh'!$C$7:$E$391,3,0)</f>
        <v>A2</v>
      </c>
      <c r="O89" s="713">
        <f>VLOOKUP(N89,Sheet1!$B$2:$C$12,2,TRUE)</f>
        <v>9</v>
      </c>
      <c r="P89" s="713" t="str">
        <f>VLOOKUP(E89,'[20]Gui chi Quynh'!$C$7:$E$391,3,0)</f>
        <v>A1</v>
      </c>
      <c r="Q89" s="713">
        <f>VLOOKUP(P89,Sheet1!$B$2:$C$12,2,TRUE)</f>
        <v>10</v>
      </c>
      <c r="R89" s="713" t="str">
        <f>VLOOKUP($E89,'[21]Gui chi Quynh'!$C$7:$E$390,3,0)</f>
        <v>A1</v>
      </c>
      <c r="S89" s="713">
        <f>VLOOKUP(R89,Sheet1!$B$2:$C$12,2,TRUE)</f>
        <v>10</v>
      </c>
      <c r="T89" s="713" t="str">
        <f>VLOOKUP($E89,'[22]Gui chi Quynh'!$C$7:$E$390,3,0)</f>
        <v>A1</v>
      </c>
      <c r="U89" s="713">
        <f>VLOOKUP(T89,Sheet1!$B$2:$C$12,2,TRUE)</f>
        <v>10</v>
      </c>
      <c r="V89" s="713" t="str">
        <f>VLOOKUP($E89,'[23]Gui chi Quynh'!$C$7:$E$389,3,0)</f>
        <v>A1</v>
      </c>
      <c r="W89" s="713">
        <f>VLOOKUP(V89,Sheet1!$B$2:$C$12,2,TRUE)</f>
        <v>10</v>
      </c>
      <c r="X89" s="713" t="str">
        <f>VLOOKUP($E89,'[24]Gui chi Quynh'!$C$7:$E$389,3,0)</f>
        <v>A2</v>
      </c>
      <c r="Y89" s="713">
        <f>VLOOKUP(X89,Sheet1!$B$2:$C$12,2,TRUE)</f>
        <v>9</v>
      </c>
      <c r="Z89" s="713" t="str">
        <f>VLOOKUP($E89,'[25]Gui chi Quynh'!$C$7:$E$388,3,0)</f>
        <v>A2</v>
      </c>
      <c r="AA89" s="713">
        <f>VLOOKUP(Z89,Sheet1!$B$2:$C$12,2,TRUE)</f>
        <v>9</v>
      </c>
      <c r="AB89" s="713" t="str">
        <f>VLOOKUP($E89,'T5'!$E$9:$AH$337,24,0)</f>
        <v>A2</v>
      </c>
      <c r="AC89" s="713">
        <f>VLOOKUP(AB89,Sheet1!$B$2:$C$12,2,TRUE)</f>
        <v>9</v>
      </c>
      <c r="AD89" s="713"/>
      <c r="AE89" s="713" t="e">
        <f>VLOOKUP(AD89,Sheet1!$B$2:$C$12,2,TRUE)</f>
        <v>#N/A</v>
      </c>
      <c r="AF89" s="599" t="str">
        <f>VLOOKUP($E89,'[26]Tong hop ket qua'!$E$19:$M$219,9,0)</f>
        <v>Tốt</v>
      </c>
      <c r="AG89" s="901">
        <f t="shared" si="13"/>
        <v>9.6</v>
      </c>
      <c r="AH89" s="901" t="str">
        <f t="shared" si="1"/>
        <v>11A*</v>
      </c>
      <c r="AI89" s="901">
        <f t="shared" si="2"/>
        <v>0</v>
      </c>
      <c r="AJ89" s="902"/>
      <c r="AK89" s="713" t="str">
        <f t="shared" si="3"/>
        <v>Xuất sắc</v>
      </c>
      <c r="AL89" s="713" t="str">
        <f>VLOOKUP($E89,'cac dv gui'!$C$90:$AC$104,25,0)</f>
        <v>Xuất sắc</v>
      </c>
      <c r="AM89" s="713" t="str">
        <f>VLOOKUP($E89,'cac dv gui'!$C$90:$AC$104,26,0)</f>
        <v>Xuất sắc</v>
      </c>
      <c r="AN89" s="594"/>
      <c r="AO89" s="713"/>
      <c r="AP89" s="594"/>
      <c r="AQ89" s="713" t="str">
        <f>VLOOKUP(E89,' TH ĐG Trình HĐ'!$E$9:$AU$338,40,0)</f>
        <v>Xuất sắc</v>
      </c>
      <c r="AR89" s="713" t="s">
        <v>849</v>
      </c>
      <c r="AS89" s="594"/>
      <c r="AT89" s="905"/>
      <c r="AV89" s="835"/>
      <c r="AW89" s="835"/>
    </row>
    <row r="90" spans="1:49" s="684" customFormat="1" ht="35.1" customHeight="1" x14ac:dyDescent="0.25">
      <c r="A90" s="512" t="s">
        <v>1332</v>
      </c>
      <c r="B90" s="512">
        <f>COUNTIF($F$4:F90,F90)</f>
        <v>77</v>
      </c>
      <c r="C90" s="513" t="s">
        <v>985</v>
      </c>
      <c r="D90" s="337" t="s">
        <v>62</v>
      </c>
      <c r="E90" s="520" t="s">
        <v>445</v>
      </c>
      <c r="F90" s="592" t="s">
        <v>1732</v>
      </c>
      <c r="G90" s="713" t="s">
        <v>974</v>
      </c>
      <c r="H90" s="713" t="str">
        <f>VLOOKUP(E90,'[16]Gui chi Quynh'!$C$7:$E$387,3,0)</f>
        <v>A1</v>
      </c>
      <c r="I90" s="713">
        <f>VLOOKUP(H90,Sheet1!$B$2:$C$12,2,TRUE)</f>
        <v>10</v>
      </c>
      <c r="J90" s="713" t="str">
        <f>VLOOKUP($E90,'[17]Gui chi Quynh'!$C$7:$E$387,3,0)</f>
        <v>A1</v>
      </c>
      <c r="K90" s="713">
        <f>VLOOKUP(J90,Sheet1!$B$2:$C$12,2,TRUE)</f>
        <v>10</v>
      </c>
      <c r="L90" s="713" t="str">
        <f>VLOOKUP(E90,'[18]Gui chi Quynh'!$C$7:$F$385,3,0)</f>
        <v>A1</v>
      </c>
      <c r="M90" s="713">
        <f>VLOOKUP(L90,Sheet1!$B$2:$C$12,2,TRUE)</f>
        <v>10</v>
      </c>
      <c r="N90" s="713" t="str">
        <f>VLOOKUP(E90,'[19]Gui chi Quynh'!$C$7:$E$391,3,0)</f>
        <v>A2</v>
      </c>
      <c r="O90" s="713">
        <f>VLOOKUP(N90,Sheet1!$B$2:$C$12,2,TRUE)</f>
        <v>9</v>
      </c>
      <c r="P90" s="713" t="str">
        <f>VLOOKUP(E90,'[20]Gui chi Quynh'!$C$7:$E$391,3,0)</f>
        <v>A2</v>
      </c>
      <c r="Q90" s="713">
        <f>VLOOKUP(P90,Sheet1!$B$2:$C$12,2,TRUE)</f>
        <v>9</v>
      </c>
      <c r="R90" s="713" t="str">
        <f>VLOOKUP($E90,'[21]Gui chi Quynh'!$C$7:$E$390,3,0)</f>
        <v>A2</v>
      </c>
      <c r="S90" s="713">
        <f>VLOOKUP(R90,Sheet1!$B$2:$C$12,2,TRUE)</f>
        <v>9</v>
      </c>
      <c r="T90" s="713" t="str">
        <f>VLOOKUP($E90,'[22]Gui chi Quynh'!$C$7:$E$390,3,0)</f>
        <v>A2</v>
      </c>
      <c r="U90" s="713">
        <f>VLOOKUP(T90,Sheet1!$B$2:$C$12,2,TRUE)</f>
        <v>9</v>
      </c>
      <c r="V90" s="713" t="str">
        <f>VLOOKUP($E90,'[23]Gui chi Quynh'!$C$7:$E$389,3,0)</f>
        <v>A1</v>
      </c>
      <c r="W90" s="713">
        <f>VLOOKUP(V90,Sheet1!$B$2:$C$12,2,TRUE)</f>
        <v>10</v>
      </c>
      <c r="X90" s="713" t="str">
        <f>VLOOKUP($E90,'[24]Gui chi Quynh'!$C$7:$E$389,3,0)</f>
        <v>A3</v>
      </c>
      <c r="Y90" s="713">
        <f>VLOOKUP(X90,Sheet1!$B$2:$C$12,2,TRUE)</f>
        <v>8</v>
      </c>
      <c r="Z90" s="713" t="str">
        <f>VLOOKUP($E90,'[25]Gui chi Quynh'!$C$7:$E$388,3,0)</f>
        <v>A2</v>
      </c>
      <c r="AA90" s="713">
        <f>VLOOKUP(Z90,Sheet1!$B$2:$C$12,2,TRUE)</f>
        <v>9</v>
      </c>
      <c r="AB90" s="713" t="str">
        <f>VLOOKUP($E90,'T5'!$E$9:$AH$337,24,0)</f>
        <v>A3</v>
      </c>
      <c r="AC90" s="713">
        <f>VLOOKUP(AB90,Sheet1!$B$2:$C$12,2,TRUE)</f>
        <v>8</v>
      </c>
      <c r="AD90" s="713"/>
      <c r="AE90" s="713" t="e">
        <f>VLOOKUP(AD90,Sheet1!$B$2:$C$12,2,TRUE)</f>
        <v>#N/A</v>
      </c>
      <c r="AF90" s="599" t="str">
        <f>VLOOKUP($E90,'[26]Tong hop ket qua'!$E$19:$M$219,9,0)</f>
        <v>Khá</v>
      </c>
      <c r="AG90" s="901">
        <f t="shared" si="13"/>
        <v>9.1999999999999993</v>
      </c>
      <c r="AH90" s="901" t="str">
        <f t="shared" si="1"/>
        <v>11A*</v>
      </c>
      <c r="AI90" s="901">
        <f t="shared" si="2"/>
        <v>0</v>
      </c>
      <c r="AJ90" s="902"/>
      <c r="AK90" s="713" t="str">
        <f t="shared" si="3"/>
        <v>Xuất sắc</v>
      </c>
      <c r="AL90" s="713" t="str">
        <f>VLOOKUP($E90,'cac dv gui'!$C$90:$AC$104,25,0)</f>
        <v>Xuất sắc</v>
      </c>
      <c r="AM90" s="713" t="str">
        <f>VLOOKUP($E90,'cac dv gui'!$C$90:$AC$104,26,0)</f>
        <v>Xuất sắc</v>
      </c>
      <c r="AN90" s="594"/>
      <c r="AO90" s="713"/>
      <c r="AP90" s="594"/>
      <c r="AQ90" s="713" t="str">
        <f>VLOOKUP(E90,' TH ĐG Trình HĐ'!$E$9:$AU$338,40,0)</f>
        <v>Xuất sắc</v>
      </c>
      <c r="AR90" s="713" t="s">
        <v>849</v>
      </c>
      <c r="AS90" s="594"/>
      <c r="AT90" s="905"/>
      <c r="AV90" s="835"/>
      <c r="AW90" s="835"/>
    </row>
    <row r="91" spans="1:49" s="684" customFormat="1" ht="35.1" customHeight="1" x14ac:dyDescent="0.25">
      <c r="A91" s="512" t="s">
        <v>1333</v>
      </c>
      <c r="B91" s="512">
        <f>COUNTIF($F$4:F215,F91)</f>
        <v>193</v>
      </c>
      <c r="C91" s="513" t="s">
        <v>985</v>
      </c>
      <c r="D91" s="337" t="s">
        <v>280</v>
      </c>
      <c r="E91" s="520" t="s">
        <v>451</v>
      </c>
      <c r="F91" s="592" t="s">
        <v>1732</v>
      </c>
      <c r="G91" s="713" t="s">
        <v>974</v>
      </c>
      <c r="H91" s="900" t="str">
        <f>VLOOKUP(E91,'[16]Gui chi Quynh'!$C$7:$E$387,3,0)</f>
        <v>A DN</v>
      </c>
      <c r="I91" s="713">
        <v>7</v>
      </c>
      <c r="J91" s="713" t="str">
        <f>VLOOKUP($E91,'[17]Gui chi Quynh'!$C$7:$E$387,3,0)</f>
        <v>A4</v>
      </c>
      <c r="K91" s="713">
        <f>VLOOKUP(J91,Sheet1!$B$2:$C$12,2,TRUE)</f>
        <v>7</v>
      </c>
      <c r="L91" s="713" t="str">
        <f>VLOOKUP(E91,'[18]Gui chi Quynh'!$C$7:$F$385,3,0)</f>
        <v>A3</v>
      </c>
      <c r="M91" s="713">
        <f>VLOOKUP(L91,Sheet1!$B$2:$C$12,2,TRUE)</f>
        <v>8</v>
      </c>
      <c r="N91" s="713" t="str">
        <f>VLOOKUP(E91,'[19]Gui chi Quynh'!$C$7:$E$391,3,0)</f>
        <v>A2</v>
      </c>
      <c r="O91" s="713">
        <f>VLOOKUP(N91,Sheet1!$B$2:$C$12,2,TRUE)</f>
        <v>9</v>
      </c>
      <c r="P91" s="713" t="str">
        <f>VLOOKUP(E91,'[20]Gui chi Quynh'!$C$7:$E$391,3,0)</f>
        <v>A3</v>
      </c>
      <c r="Q91" s="713">
        <f>VLOOKUP(P91,Sheet1!$B$2:$C$12,2,TRUE)</f>
        <v>8</v>
      </c>
      <c r="R91" s="713" t="str">
        <f>VLOOKUP($E91,'[21]Gui chi Quynh'!$C$7:$E$390,3,0)</f>
        <v>A3</v>
      </c>
      <c r="S91" s="713">
        <f>VLOOKUP(R91,Sheet1!$B$2:$C$12,2,TRUE)</f>
        <v>8</v>
      </c>
      <c r="T91" s="713" t="str">
        <f>VLOOKUP($E91,'[22]Gui chi Quynh'!$C$7:$E$390,3,0)</f>
        <v>A3</v>
      </c>
      <c r="U91" s="713">
        <f>VLOOKUP(T91,Sheet1!$B$2:$C$12,2,TRUE)</f>
        <v>8</v>
      </c>
      <c r="V91" s="713" t="str">
        <f>VLOOKUP($E91,'[23]Gui chi Quynh'!$C$7:$E$389,3,0)</f>
        <v>A3</v>
      </c>
      <c r="W91" s="713">
        <f>VLOOKUP(V91,Sheet1!$B$2:$C$12,2,TRUE)</f>
        <v>8</v>
      </c>
      <c r="X91" s="713" t="str">
        <f>VLOOKUP($E91,'[24]Gui chi Quynh'!$C$7:$E$389,3,0)</f>
        <v>A2</v>
      </c>
      <c r="Y91" s="713">
        <f>VLOOKUP(X91,Sheet1!$B$2:$C$12,2,TRUE)</f>
        <v>9</v>
      </c>
      <c r="Z91" s="713" t="str">
        <f>VLOOKUP($E91,'[25]Gui chi Quynh'!$C$7:$E$388,3,0)</f>
        <v>A2</v>
      </c>
      <c r="AA91" s="713">
        <f>VLOOKUP(Z91,Sheet1!$B$2:$C$12,2,TRUE)</f>
        <v>9</v>
      </c>
      <c r="AB91" s="713" t="str">
        <f>VLOOKUP($E91,'T5'!$E$9:$AH$337,24,0)</f>
        <v>A3</v>
      </c>
      <c r="AC91" s="713">
        <f>VLOOKUP(AB91,Sheet1!$B$2:$C$12,2,TRUE)</f>
        <v>8</v>
      </c>
      <c r="AD91" s="713"/>
      <c r="AE91" s="713" t="e">
        <f>VLOOKUP(AD91,Sheet1!$B$2:$C$12,2,TRUE)</f>
        <v>#N/A</v>
      </c>
      <c r="AF91" s="599" t="str">
        <f>VLOOKUP($E91,'[26]Tong hop ket qua'!$E$19:$M$219,9,0)</f>
        <v>Đạt yêu cầu</v>
      </c>
      <c r="AG91" s="901">
        <f t="shared" si="13"/>
        <v>8.1</v>
      </c>
      <c r="AH91" s="901" t="str">
        <f t="shared" si="1"/>
        <v>11A*</v>
      </c>
      <c r="AI91" s="901">
        <f t="shared" si="2"/>
        <v>0</v>
      </c>
      <c r="AJ91" s="902"/>
      <c r="AK91" s="713" t="str">
        <f t="shared" si="3"/>
        <v>Xuất sắc</v>
      </c>
      <c r="AL91" s="713" t="str">
        <f>VLOOKUP($E91,'cac dv gui'!$C$90:$AC$104,25,0)</f>
        <v>Tốt</v>
      </c>
      <c r="AM91" s="713" t="str">
        <f>VLOOKUP($E91,'cac dv gui'!$C$90:$AC$104,26,0)</f>
        <v>Xuất sắc</v>
      </c>
      <c r="AN91" s="594"/>
      <c r="AO91" s="713"/>
      <c r="AP91" s="594"/>
      <c r="AQ91" s="713" t="str">
        <f>VLOOKUP(E91,' TH ĐG Trình HĐ'!$E$9:$AU$338,40,0)</f>
        <v>Xuất sắc</v>
      </c>
      <c r="AR91" s="713" t="s">
        <v>849</v>
      </c>
      <c r="AS91" s="594"/>
      <c r="AT91" s="905"/>
      <c r="AV91" s="835"/>
      <c r="AW91" s="835"/>
    </row>
    <row r="92" spans="1:49" s="684" customFormat="1" ht="35.1" customHeight="1" x14ac:dyDescent="0.25">
      <c r="A92" s="512" t="s">
        <v>1334</v>
      </c>
      <c r="B92" s="512">
        <f>COUNTIF($F$4:F92,F92)</f>
        <v>79</v>
      </c>
      <c r="C92" s="513" t="s">
        <v>985</v>
      </c>
      <c r="D92" s="337" t="s">
        <v>60</v>
      </c>
      <c r="E92" s="553" t="s">
        <v>446</v>
      </c>
      <c r="F92" s="592" t="s">
        <v>1732</v>
      </c>
      <c r="G92" s="713" t="s">
        <v>974</v>
      </c>
      <c r="H92" s="713" t="str">
        <f>VLOOKUP(E92,'[16]Gui chi Quynh'!$C$7:$E$387,3,0)</f>
        <v>A2</v>
      </c>
      <c r="I92" s="713">
        <f>VLOOKUP(H92,Sheet1!$B$2:$C$12,2,TRUE)</f>
        <v>9</v>
      </c>
      <c r="J92" s="713" t="str">
        <f>VLOOKUP($E92,'[17]Gui chi Quynh'!$C$7:$E$387,3,0)</f>
        <v>A1</v>
      </c>
      <c r="K92" s="713">
        <f>VLOOKUP(J92,Sheet1!$B$2:$C$12,2,TRUE)</f>
        <v>10</v>
      </c>
      <c r="L92" s="713" t="str">
        <f>VLOOKUP(E92,'[18]Gui chi Quynh'!$C$7:$F$385,3,0)</f>
        <v>A1</v>
      </c>
      <c r="M92" s="713">
        <f>VLOOKUP(L92,Sheet1!$B$2:$C$12,2,TRUE)</f>
        <v>10</v>
      </c>
      <c r="N92" s="713" t="str">
        <f>VLOOKUP(E92,'[19]Gui chi Quynh'!$C$7:$E$391,3,0)</f>
        <v>A2</v>
      </c>
      <c r="O92" s="713">
        <f>VLOOKUP(N92,Sheet1!$B$2:$C$12,2,TRUE)</f>
        <v>9</v>
      </c>
      <c r="P92" s="713" t="str">
        <f>VLOOKUP(E92,'[20]Gui chi Quynh'!$C$7:$E$391,3,0)</f>
        <v>A2</v>
      </c>
      <c r="Q92" s="713">
        <f>VLOOKUP(P92,Sheet1!$B$2:$C$12,2,TRUE)</f>
        <v>9</v>
      </c>
      <c r="R92" s="713" t="str">
        <f>VLOOKUP($E92,'[21]Gui chi Quynh'!$C$7:$E$390,3,0)</f>
        <v>A3</v>
      </c>
      <c r="S92" s="713">
        <f>VLOOKUP(R92,Sheet1!$B$2:$C$12,2,TRUE)</f>
        <v>8</v>
      </c>
      <c r="T92" s="713" t="str">
        <f>VLOOKUP($E92,'[22]Gui chi Quynh'!$C$7:$E$390,3,0)</f>
        <v>A1</v>
      </c>
      <c r="U92" s="713">
        <f>VLOOKUP(T92,Sheet1!$B$2:$C$12,2,TRUE)</f>
        <v>10</v>
      </c>
      <c r="V92" s="713" t="str">
        <f>VLOOKUP($E92,'[23]Gui chi Quynh'!$C$7:$E$389,3,0)</f>
        <v>A3</v>
      </c>
      <c r="W92" s="713">
        <f>VLOOKUP(V92,Sheet1!$B$2:$C$12,2,TRUE)</f>
        <v>8</v>
      </c>
      <c r="X92" s="713" t="str">
        <f>VLOOKUP($E92,'[24]Gui chi Quynh'!$C$7:$E$389,3,0)</f>
        <v>A1</v>
      </c>
      <c r="Y92" s="713">
        <f>VLOOKUP(X92,Sheet1!$B$2:$C$12,2,TRUE)</f>
        <v>10</v>
      </c>
      <c r="Z92" s="713" t="str">
        <f>VLOOKUP($E92,'[25]Gui chi Quynh'!$C$7:$E$388,3,0)</f>
        <v>A2</v>
      </c>
      <c r="AA92" s="713">
        <f>VLOOKUP(Z92,Sheet1!$B$2:$C$12,2,TRUE)</f>
        <v>9</v>
      </c>
      <c r="AB92" s="713" t="str">
        <f>VLOOKUP($E92,'T5'!$E$9:$AH$337,24,0)</f>
        <v>A2</v>
      </c>
      <c r="AC92" s="713">
        <f>VLOOKUP(AB92,Sheet1!$B$2:$C$12,2,TRUE)</f>
        <v>9</v>
      </c>
      <c r="AD92" s="713"/>
      <c r="AE92" s="713" t="e">
        <f>VLOOKUP(AD92,Sheet1!$B$2:$C$12,2,TRUE)</f>
        <v>#N/A</v>
      </c>
      <c r="AF92" s="599" t="str">
        <f>VLOOKUP($E92,'[26]Tong hop ket qua'!$E$19:$M$219,9,0)</f>
        <v>Đạt yêu cầu</v>
      </c>
      <c r="AG92" s="901">
        <f t="shared" si="13"/>
        <v>9.1999999999999993</v>
      </c>
      <c r="AH92" s="901" t="str">
        <f t="shared" si="1"/>
        <v>11A*</v>
      </c>
      <c r="AI92" s="901">
        <f t="shared" si="2"/>
        <v>0</v>
      </c>
      <c r="AJ92" s="902"/>
      <c r="AK92" s="713" t="str">
        <f t="shared" si="3"/>
        <v>Xuất sắc</v>
      </c>
      <c r="AL92" s="713" t="str">
        <f>VLOOKUP($E92,'cac dv gui'!$C$90:$AC$104,25,0)</f>
        <v>Xuất sắc</v>
      </c>
      <c r="AM92" s="713" t="str">
        <f>VLOOKUP($E92,'cac dv gui'!$C$90:$AC$104,26,0)</f>
        <v>Xuất sắc</v>
      </c>
      <c r="AN92" s="594"/>
      <c r="AO92" s="713"/>
      <c r="AP92" s="594"/>
      <c r="AQ92" s="713" t="str">
        <f>VLOOKUP(E92,' TH ĐG Trình HĐ'!$E$9:$AU$338,40,0)</f>
        <v>Xuất sắc</v>
      </c>
      <c r="AR92" s="713" t="s">
        <v>849</v>
      </c>
      <c r="AS92" s="594"/>
      <c r="AT92" s="905"/>
      <c r="AV92" s="835"/>
      <c r="AW92" s="835"/>
    </row>
    <row r="93" spans="1:49" s="684" customFormat="1" ht="35.1" customHeight="1" x14ac:dyDescent="0.25">
      <c r="A93" s="512" t="s">
        <v>1335</v>
      </c>
      <c r="B93" s="512">
        <f>COUNTIF($F$4:F93,F93)</f>
        <v>80</v>
      </c>
      <c r="C93" s="513" t="s">
        <v>985</v>
      </c>
      <c r="D93" s="337" t="s">
        <v>30</v>
      </c>
      <c r="E93" s="520" t="s">
        <v>450</v>
      </c>
      <c r="F93" s="592" t="s">
        <v>1732</v>
      </c>
      <c r="G93" s="713" t="s">
        <v>974</v>
      </c>
      <c r="H93" s="713" t="str">
        <f>VLOOKUP(E93,'[16]Gui chi Quynh'!$C$7:$E$387,3,0)</f>
        <v>A1</v>
      </c>
      <c r="I93" s="713">
        <f>VLOOKUP(H93,Sheet1!$B$2:$C$12,2,TRUE)</f>
        <v>10</v>
      </c>
      <c r="J93" s="713" t="str">
        <f>VLOOKUP($E93,'[17]Gui chi Quynh'!$C$7:$E$387,3,0)</f>
        <v>A1</v>
      </c>
      <c r="K93" s="713">
        <f>VLOOKUP(J93,Sheet1!$B$2:$C$12,2,TRUE)</f>
        <v>10</v>
      </c>
      <c r="L93" s="713" t="str">
        <f>VLOOKUP(E93,'[18]Gui chi Quynh'!$C$7:$F$385,3,0)</f>
        <v>A1</v>
      </c>
      <c r="M93" s="713">
        <f>VLOOKUP(L93,Sheet1!$B$2:$C$12,2,TRUE)</f>
        <v>10</v>
      </c>
      <c r="N93" s="713" t="str">
        <f>VLOOKUP(E93,'[19]Gui chi Quynh'!$C$7:$E$391,3,0)</f>
        <v>A1</v>
      </c>
      <c r="O93" s="713">
        <f>VLOOKUP(N93,Sheet1!$B$2:$C$12,2,TRUE)</f>
        <v>10</v>
      </c>
      <c r="P93" s="713" t="str">
        <f>VLOOKUP(E93,'[20]Gui chi Quynh'!$C$7:$E$391,3,0)</f>
        <v>A1</v>
      </c>
      <c r="Q93" s="713">
        <f>VLOOKUP(P93,Sheet1!$B$2:$C$12,2,TRUE)</f>
        <v>10</v>
      </c>
      <c r="R93" s="713" t="str">
        <f>VLOOKUP($E93,'[21]Gui chi Quynh'!$C$7:$E$390,3,0)</f>
        <v>A2</v>
      </c>
      <c r="S93" s="713">
        <f>VLOOKUP(R93,Sheet1!$B$2:$C$12,2,TRUE)</f>
        <v>9</v>
      </c>
      <c r="T93" s="713" t="str">
        <f>VLOOKUP($E93,'[22]Gui chi Quynh'!$C$7:$E$390,3,0)</f>
        <v>A1</v>
      </c>
      <c r="U93" s="713">
        <f>VLOOKUP(T93,Sheet1!$B$2:$C$12,2,TRUE)</f>
        <v>10</v>
      </c>
      <c r="V93" s="713" t="str">
        <f>VLOOKUP($E93,'[23]Gui chi Quynh'!$C$7:$E$389,3,0)</f>
        <v>A1</v>
      </c>
      <c r="W93" s="713">
        <f>VLOOKUP(V93,Sheet1!$B$2:$C$12,2,TRUE)</f>
        <v>10</v>
      </c>
      <c r="X93" s="713" t="str">
        <f>VLOOKUP($E93,'[24]Gui chi Quynh'!$C$7:$E$389,3,0)</f>
        <v>A1</v>
      </c>
      <c r="Y93" s="713">
        <f>VLOOKUP(X93,Sheet1!$B$2:$C$12,2,TRUE)</f>
        <v>10</v>
      </c>
      <c r="Z93" s="713" t="str">
        <f>VLOOKUP($E93,'[25]Gui chi Quynh'!$C$7:$E$388,3,0)</f>
        <v>A1</v>
      </c>
      <c r="AA93" s="713">
        <f>VLOOKUP(Z93,Sheet1!$B$2:$C$12,2,TRUE)</f>
        <v>10</v>
      </c>
      <c r="AB93" s="713" t="str">
        <f>VLOOKUP($E93,'T5'!$E$9:$AH$337,24,0)</f>
        <v>A2</v>
      </c>
      <c r="AC93" s="713">
        <f>VLOOKUP(AB93,Sheet1!$B$2:$C$12,2,TRUE)</f>
        <v>9</v>
      </c>
      <c r="AD93" s="713"/>
      <c r="AE93" s="713" t="e">
        <f>VLOOKUP(AD93,Sheet1!$B$2:$C$12,2,TRUE)</f>
        <v>#N/A</v>
      </c>
      <c r="AF93" s="599" t="str">
        <f>VLOOKUP($E93,'[26]Tong hop ket qua'!$E$19:$M$219,9,0)</f>
        <v>Tốt</v>
      </c>
      <c r="AG93" s="901">
        <f t="shared" si="13"/>
        <v>9.8000000000000007</v>
      </c>
      <c r="AH93" s="901" t="str">
        <f t="shared" si="1"/>
        <v>11A*</v>
      </c>
      <c r="AI93" s="901">
        <f t="shared" si="2"/>
        <v>0</v>
      </c>
      <c r="AJ93" s="902"/>
      <c r="AK93" s="713" t="str">
        <f t="shared" si="3"/>
        <v>Xuất sắc</v>
      </c>
      <c r="AL93" s="713" t="str">
        <f>VLOOKUP($E93,'cac dv gui'!$C$90:$AC$104,25,0)</f>
        <v>Xuất sắc</v>
      </c>
      <c r="AM93" s="713" t="str">
        <f>VLOOKUP($E93,'cac dv gui'!$C$90:$AC$104,26,0)</f>
        <v>Xuất sắc</v>
      </c>
      <c r="AN93" s="594"/>
      <c r="AO93" s="713"/>
      <c r="AP93" s="594"/>
      <c r="AQ93" s="713" t="str">
        <f>VLOOKUP(E93,' TH ĐG Trình HĐ'!$E$9:$AU$338,40,0)</f>
        <v>Xuất sắc</v>
      </c>
      <c r="AR93" s="713" t="s">
        <v>849</v>
      </c>
      <c r="AS93" s="594"/>
      <c r="AT93" s="905"/>
      <c r="AV93" s="835"/>
      <c r="AW93" s="835"/>
    </row>
    <row r="94" spans="1:49" s="684" customFormat="1" ht="35.1" customHeight="1" x14ac:dyDescent="0.25">
      <c r="A94" s="512" t="s">
        <v>1336</v>
      </c>
      <c r="B94" s="512">
        <f>COUNTIF($F$4:F94,F94)</f>
        <v>81</v>
      </c>
      <c r="C94" s="513" t="s">
        <v>984</v>
      </c>
      <c r="D94" s="337" t="s">
        <v>344</v>
      </c>
      <c r="E94" s="520" t="s">
        <v>448</v>
      </c>
      <c r="F94" s="592" t="s">
        <v>1732</v>
      </c>
      <c r="G94" s="713" t="s">
        <v>974</v>
      </c>
      <c r="H94" s="713" t="str">
        <f>VLOOKUP(E94,'[16]Gui chi Quynh'!$C$7:$E$387,3,0)</f>
        <v>A1</v>
      </c>
      <c r="I94" s="713">
        <f>VLOOKUP(H94,Sheet1!$B$2:$C$12,2,TRUE)</f>
        <v>10</v>
      </c>
      <c r="J94" s="713" t="str">
        <f>VLOOKUP($E94,'[17]Gui chi Quynh'!$C$7:$E$387,3,0)</f>
        <v>A1</v>
      </c>
      <c r="K94" s="713">
        <f>VLOOKUP(J94,Sheet1!$B$2:$C$12,2,TRUE)</f>
        <v>10</v>
      </c>
      <c r="L94" s="713" t="str">
        <f>VLOOKUP(E94,'[18]Gui chi Quynh'!$C$7:$F$385,3,0)</f>
        <v>A2</v>
      </c>
      <c r="M94" s="713">
        <f>VLOOKUP(L94,Sheet1!$B$2:$C$12,2,TRUE)</f>
        <v>9</v>
      </c>
      <c r="N94" s="713" t="str">
        <f>VLOOKUP(E94,'[19]Gui chi Quynh'!$C$7:$E$391,3,0)</f>
        <v>A1</v>
      </c>
      <c r="O94" s="713">
        <f>VLOOKUP(N94,Sheet1!$B$2:$C$12,2,TRUE)</f>
        <v>10</v>
      </c>
      <c r="P94" s="713" t="str">
        <f>VLOOKUP(E94,'[20]Gui chi Quynh'!$C$7:$E$391,3,0)</f>
        <v>A3</v>
      </c>
      <c r="Q94" s="713">
        <f>VLOOKUP(P94,Sheet1!$B$2:$C$12,2,TRUE)</f>
        <v>8</v>
      </c>
      <c r="R94" s="713" t="str">
        <f>VLOOKUP($E94,'[21]Gui chi Quynh'!$C$7:$E$390,3,0)</f>
        <v>A3</v>
      </c>
      <c r="S94" s="713">
        <f>VLOOKUP(R94,Sheet1!$B$2:$C$12,2,TRUE)</f>
        <v>8</v>
      </c>
      <c r="T94" s="713" t="str">
        <f>VLOOKUP($E94,'[22]Gui chi Quynh'!$C$7:$E$390,3,0)</f>
        <v>A3</v>
      </c>
      <c r="U94" s="713">
        <f>VLOOKUP(T94,Sheet1!$B$2:$C$12,2,TRUE)</f>
        <v>8</v>
      </c>
      <c r="V94" s="713" t="str">
        <f>VLOOKUP($E94,'[23]Gui chi Quynh'!$C$7:$E$389,3,0)</f>
        <v>A3</v>
      </c>
      <c r="W94" s="713">
        <f>VLOOKUP(V94,Sheet1!$B$2:$C$12,2,TRUE)</f>
        <v>8</v>
      </c>
      <c r="X94" s="713" t="str">
        <f>VLOOKUP($E94,'[24]Gui chi Quynh'!$C$7:$E$389,3,0)</f>
        <v>A1</v>
      </c>
      <c r="Y94" s="713">
        <f>VLOOKUP(X94,Sheet1!$B$2:$C$12,2,TRUE)</f>
        <v>10</v>
      </c>
      <c r="Z94" s="713" t="str">
        <f>VLOOKUP($E94,'[25]Gui chi Quynh'!$C$7:$E$388,3,0)</f>
        <v>A2</v>
      </c>
      <c r="AA94" s="713">
        <f>VLOOKUP(Z94,Sheet1!$B$2:$C$12,2,TRUE)</f>
        <v>9</v>
      </c>
      <c r="AB94" s="713" t="str">
        <f>VLOOKUP($E94,'T5'!$E$9:$AH$337,24,0)</f>
        <v>A2</v>
      </c>
      <c r="AC94" s="713">
        <f>VLOOKUP(AB94,Sheet1!$B$2:$C$12,2,TRUE)</f>
        <v>9</v>
      </c>
      <c r="AD94" s="713"/>
      <c r="AE94" s="713" t="e">
        <f>VLOOKUP(AD94,Sheet1!$B$2:$C$12,2,TRUE)</f>
        <v>#N/A</v>
      </c>
      <c r="AF94" s="599" t="str">
        <f>VLOOKUP($E94,'[26]Tong hop ket qua'!$E$19:$M$219,9,0)</f>
        <v>Khá</v>
      </c>
      <c r="AG94" s="901">
        <f t="shared" si="13"/>
        <v>9</v>
      </c>
      <c r="AH94" s="901" t="str">
        <f t="shared" si="1"/>
        <v>11A*</v>
      </c>
      <c r="AI94" s="901">
        <f t="shared" si="2"/>
        <v>0</v>
      </c>
      <c r="AJ94" s="902"/>
      <c r="AK94" s="713" t="str">
        <f t="shared" si="3"/>
        <v>Xuất sắc</v>
      </c>
      <c r="AL94" s="713" t="str">
        <f>VLOOKUP($E94,'cac dv gui'!$C$90:$AC$104,25,0)</f>
        <v>Xuất sắc</v>
      </c>
      <c r="AM94" s="713" t="str">
        <f>VLOOKUP($E94,'cac dv gui'!$C$90:$AC$104,26,0)</f>
        <v>Xuất sắc</v>
      </c>
      <c r="AN94" s="594"/>
      <c r="AO94" s="713"/>
      <c r="AP94" s="594"/>
      <c r="AQ94" s="713" t="str">
        <f>VLOOKUP(E94,' TH ĐG Trình HĐ'!$E$9:$AU$338,40,0)</f>
        <v>Xuất sắc</v>
      </c>
      <c r="AR94" s="713" t="s">
        <v>849</v>
      </c>
      <c r="AS94" s="594"/>
      <c r="AT94" s="905"/>
      <c r="AV94" s="835"/>
      <c r="AW94" s="835"/>
    </row>
    <row r="95" spans="1:49" s="684" customFormat="1" ht="35.1" customHeight="1" x14ac:dyDescent="0.25">
      <c r="A95" s="512" t="s">
        <v>1337</v>
      </c>
      <c r="B95" s="512">
        <f>COUNTIF($F$4:F95,F95)</f>
        <v>82</v>
      </c>
      <c r="C95" s="513" t="s">
        <v>985</v>
      </c>
      <c r="D95" s="337" t="s">
        <v>253</v>
      </c>
      <c r="E95" s="520" t="s">
        <v>449</v>
      </c>
      <c r="F95" s="592" t="s">
        <v>1732</v>
      </c>
      <c r="G95" s="713" t="s">
        <v>974</v>
      </c>
      <c r="H95" s="713" t="str">
        <f>VLOOKUP(E95,'[16]Gui chi Quynh'!$C$7:$E$387,3,0)</f>
        <v>A1</v>
      </c>
      <c r="I95" s="713">
        <f>VLOOKUP(H95,Sheet1!$B$2:$C$12,2,TRUE)</f>
        <v>10</v>
      </c>
      <c r="J95" s="713" t="str">
        <f>VLOOKUP($E95,'[17]Gui chi Quynh'!$C$7:$E$387,3,0)</f>
        <v>A1</v>
      </c>
      <c r="K95" s="713">
        <f>VLOOKUP(J95,Sheet1!$B$2:$C$12,2,TRUE)</f>
        <v>10</v>
      </c>
      <c r="L95" s="713" t="str">
        <f>VLOOKUP(E95,'[18]Gui chi Quynh'!$C$7:$F$385,3,0)</f>
        <v>A1</v>
      </c>
      <c r="M95" s="713">
        <f>VLOOKUP(L95,Sheet1!$B$2:$C$12,2,TRUE)</f>
        <v>10</v>
      </c>
      <c r="N95" s="713" t="str">
        <f>VLOOKUP(E95,'[19]Gui chi Quynh'!$C$7:$E$391,3,0)</f>
        <v>A2</v>
      </c>
      <c r="O95" s="713">
        <f>VLOOKUP(N95,Sheet1!$B$2:$C$12,2,TRUE)</f>
        <v>9</v>
      </c>
      <c r="P95" s="713" t="str">
        <f>VLOOKUP(E95,'[20]Gui chi Quynh'!$C$7:$E$391,3,0)</f>
        <v>A2</v>
      </c>
      <c r="Q95" s="713">
        <f>VLOOKUP(P95,Sheet1!$B$2:$C$12,2,TRUE)</f>
        <v>9</v>
      </c>
      <c r="R95" s="713" t="str">
        <f>VLOOKUP($E95,'[21]Gui chi Quynh'!$C$7:$E$390,3,0)</f>
        <v>A1</v>
      </c>
      <c r="S95" s="713">
        <f>VLOOKUP(R95,Sheet1!$B$2:$C$12,2,TRUE)</f>
        <v>10</v>
      </c>
      <c r="T95" s="713" t="str">
        <f>VLOOKUP($E95,'[22]Gui chi Quynh'!$C$7:$E$390,3,0)</f>
        <v>A3</v>
      </c>
      <c r="U95" s="713">
        <f>VLOOKUP(T95,Sheet1!$B$2:$C$12,2,TRUE)</f>
        <v>8</v>
      </c>
      <c r="V95" s="713" t="str">
        <f>VLOOKUP($E95,'[23]Gui chi Quynh'!$C$7:$E$389,3,0)</f>
        <v>A3</v>
      </c>
      <c r="W95" s="713">
        <f>VLOOKUP(V95,Sheet1!$B$2:$C$12,2,TRUE)</f>
        <v>8</v>
      </c>
      <c r="X95" s="713" t="str">
        <f>VLOOKUP($E95,'[24]Gui chi Quynh'!$C$7:$E$389,3,0)</f>
        <v>A2</v>
      </c>
      <c r="Y95" s="713">
        <f>VLOOKUP(X95,Sheet1!$B$2:$C$12,2,TRUE)</f>
        <v>9</v>
      </c>
      <c r="Z95" s="713" t="str">
        <f>VLOOKUP($E95,'[25]Gui chi Quynh'!$C$7:$E$388,3,0)</f>
        <v>A1</v>
      </c>
      <c r="AA95" s="713">
        <f>VLOOKUP(Z95,Sheet1!$B$2:$C$12,2,TRUE)</f>
        <v>10</v>
      </c>
      <c r="AB95" s="713" t="str">
        <f>VLOOKUP($E95,'T5'!$E$9:$AH$337,24,0)</f>
        <v>A2</v>
      </c>
      <c r="AC95" s="713">
        <f>VLOOKUP(AB95,Sheet1!$B$2:$C$12,2,TRUE)</f>
        <v>9</v>
      </c>
      <c r="AD95" s="713"/>
      <c r="AE95" s="713" t="e">
        <f>VLOOKUP(AD95,Sheet1!$B$2:$C$12,2,TRUE)</f>
        <v>#N/A</v>
      </c>
      <c r="AF95" s="599" t="str">
        <f>VLOOKUP($E95,'[26]Tong hop ket qua'!$E$19:$M$219,9,0)</f>
        <v>Khá</v>
      </c>
      <c r="AG95" s="901">
        <f t="shared" si="13"/>
        <v>9.3000000000000007</v>
      </c>
      <c r="AH95" s="901" t="str">
        <f t="shared" si="1"/>
        <v>11A*</v>
      </c>
      <c r="AI95" s="901">
        <f t="shared" si="2"/>
        <v>0</v>
      </c>
      <c r="AJ95" s="902"/>
      <c r="AK95" s="713" t="str">
        <f t="shared" si="3"/>
        <v>Xuất sắc</v>
      </c>
      <c r="AL95" s="713" t="str">
        <f>VLOOKUP($E95,'cac dv gui'!$C$90:$AC$104,25,0)</f>
        <v>Xuất sắc</v>
      </c>
      <c r="AM95" s="713" t="str">
        <f>VLOOKUP($E95,'cac dv gui'!$C$90:$AC$104,26,0)</f>
        <v>Xuất sắc</v>
      </c>
      <c r="AN95" s="594"/>
      <c r="AO95" s="713"/>
      <c r="AP95" s="594"/>
      <c r="AQ95" s="713" t="str">
        <f>VLOOKUP(E95,' TH ĐG Trình HĐ'!$E$9:$AU$338,40,0)</f>
        <v>Xuất sắc</v>
      </c>
      <c r="AR95" s="713" t="s">
        <v>849</v>
      </c>
      <c r="AS95" s="594"/>
      <c r="AT95" s="905"/>
      <c r="AV95" s="835"/>
      <c r="AW95" s="835"/>
    </row>
    <row r="96" spans="1:49" s="684" customFormat="1" ht="35.1" customHeight="1" x14ac:dyDescent="0.25">
      <c r="A96" s="512" t="s">
        <v>1338</v>
      </c>
      <c r="B96" s="512">
        <f>COUNTIF($F$4:F96,F96)</f>
        <v>83</v>
      </c>
      <c r="C96" s="513" t="s">
        <v>985</v>
      </c>
      <c r="D96" s="337" t="s">
        <v>126</v>
      </c>
      <c r="E96" s="520" t="s">
        <v>454</v>
      </c>
      <c r="F96" s="592" t="s">
        <v>1732</v>
      </c>
      <c r="G96" s="713" t="s">
        <v>975</v>
      </c>
      <c r="H96" s="713" t="str">
        <f>VLOOKUP(E96,'[16]Gui chi Quynh'!$C$7:$E$387,3,0)</f>
        <v>A1</v>
      </c>
      <c r="I96" s="713">
        <f>VLOOKUP(H96,Sheet1!$B$2:$C$12,2,TRUE)</f>
        <v>10</v>
      </c>
      <c r="J96" s="713" t="str">
        <f>VLOOKUP($E96,'[17]Gui chi Quynh'!$C$7:$E$387,3,0)</f>
        <v>A1</v>
      </c>
      <c r="K96" s="713">
        <f>VLOOKUP(J96,Sheet1!$B$2:$C$12,2,TRUE)</f>
        <v>10</v>
      </c>
      <c r="L96" s="713" t="str">
        <f>VLOOKUP(E96,'[18]Gui chi Quynh'!$C$7:$F$385,3,0)</f>
        <v>A1</v>
      </c>
      <c r="M96" s="713">
        <f>VLOOKUP(L96,Sheet1!$B$2:$C$12,2,TRUE)</f>
        <v>10</v>
      </c>
      <c r="N96" s="713" t="str">
        <f>VLOOKUP(E96,'[19]Gui chi Quynh'!$C$7:$E$391,3,0)</f>
        <v>A1</v>
      </c>
      <c r="O96" s="713">
        <f>VLOOKUP(N96,Sheet1!$B$2:$C$12,2,TRUE)</f>
        <v>10</v>
      </c>
      <c r="P96" s="713" t="str">
        <f>VLOOKUP(E96,'[20]Gui chi Quynh'!$C$7:$E$391,3,0)</f>
        <v>A2</v>
      </c>
      <c r="Q96" s="713">
        <f>VLOOKUP(P96,Sheet1!$B$2:$C$12,2,TRUE)</f>
        <v>9</v>
      </c>
      <c r="R96" s="713" t="str">
        <f>VLOOKUP($E96,'[21]Gui chi Quynh'!$C$7:$E$390,3,0)</f>
        <v>A2</v>
      </c>
      <c r="S96" s="713">
        <f>VLOOKUP(R96,Sheet1!$B$2:$C$12,2,TRUE)</f>
        <v>9</v>
      </c>
      <c r="T96" s="713" t="str">
        <f>VLOOKUP($E96,'[22]Gui chi Quynh'!$C$7:$E$390,3,0)</f>
        <v>A2</v>
      </c>
      <c r="U96" s="713">
        <f>VLOOKUP(T96,Sheet1!$B$2:$C$12,2,TRUE)</f>
        <v>9</v>
      </c>
      <c r="V96" s="713" t="str">
        <f>VLOOKUP($E96,'[23]Gui chi Quynh'!$C$7:$E$389,3,0)</f>
        <v>A3</v>
      </c>
      <c r="W96" s="713">
        <f>VLOOKUP(V96,Sheet1!$B$2:$C$12,2,TRUE)</f>
        <v>8</v>
      </c>
      <c r="X96" s="713" t="str">
        <f>VLOOKUP($E96,'[24]Gui chi Quynh'!$C$7:$E$389,3,0)</f>
        <v>A1</v>
      </c>
      <c r="Y96" s="713">
        <f>VLOOKUP(X96,Sheet1!$B$2:$C$12,2,TRUE)</f>
        <v>10</v>
      </c>
      <c r="Z96" s="713" t="str">
        <f>VLOOKUP($E96,'[25]Gui chi Quynh'!$C$7:$E$388,3,0)</f>
        <v>A2</v>
      </c>
      <c r="AA96" s="713">
        <f>VLOOKUP(Z96,Sheet1!$B$2:$C$12,2,TRUE)</f>
        <v>9</v>
      </c>
      <c r="AB96" s="713" t="str">
        <f>VLOOKUP($E96,'T5'!$E$9:$AH$337,24,0)</f>
        <v>A2</v>
      </c>
      <c r="AC96" s="713">
        <f>VLOOKUP(AB96,Sheet1!$B$2:$C$12,2,TRUE)</f>
        <v>9</v>
      </c>
      <c r="AD96" s="713"/>
      <c r="AE96" s="713" t="e">
        <f>VLOOKUP(AD96,Sheet1!$B$2:$C$12,2,TRUE)</f>
        <v>#N/A</v>
      </c>
      <c r="AF96" s="599" t="str">
        <f>VLOOKUP($E96,'[26]Tong hop ket qua'!$E$19:$M$219,9,0)</f>
        <v>Khá</v>
      </c>
      <c r="AG96" s="901">
        <f t="shared" si="13"/>
        <v>9.4</v>
      </c>
      <c r="AH96" s="901" t="str">
        <f t="shared" si="1"/>
        <v>11A*</v>
      </c>
      <c r="AI96" s="901">
        <f t="shared" si="2"/>
        <v>0</v>
      </c>
      <c r="AJ96" s="902"/>
      <c r="AK96" s="713" t="str">
        <f t="shared" si="3"/>
        <v>Xuất sắc</v>
      </c>
      <c r="AL96" s="713" t="str">
        <f>VLOOKUP($E96,'cac dv gui'!$C$90:$AC$104,25,0)</f>
        <v>Xuất sắc</v>
      </c>
      <c r="AM96" s="713" t="str">
        <f>VLOOKUP($E96,'cac dv gui'!$C$90:$AC$104,26,0)</f>
        <v>Xuất sắc</v>
      </c>
      <c r="AN96" s="594"/>
      <c r="AO96" s="713"/>
      <c r="AP96" s="594"/>
      <c r="AQ96" s="713" t="str">
        <f>VLOOKUP(E96,' TH ĐG Trình HĐ'!$E$9:$AU$338,40,0)</f>
        <v>Xuất sắc</v>
      </c>
      <c r="AR96" s="713" t="s">
        <v>849</v>
      </c>
      <c r="AS96" s="675"/>
      <c r="AT96" s="494"/>
      <c r="AV96" s="835"/>
      <c r="AW96" s="835"/>
    </row>
    <row r="97" spans="1:49" s="684" customFormat="1" ht="35.1" customHeight="1" x14ac:dyDescent="0.25">
      <c r="A97" s="512" t="s">
        <v>1339</v>
      </c>
      <c r="B97" s="512">
        <f>COUNTIF($F$4:F97,F97)</f>
        <v>84</v>
      </c>
      <c r="C97" s="513" t="s">
        <v>985</v>
      </c>
      <c r="D97" s="337" t="s">
        <v>5</v>
      </c>
      <c r="E97" s="520" t="s">
        <v>455</v>
      </c>
      <c r="F97" s="592" t="s">
        <v>1732</v>
      </c>
      <c r="G97" s="713" t="s">
        <v>975</v>
      </c>
      <c r="H97" s="713" t="str">
        <f>VLOOKUP(E97,'[16]Gui chi Quynh'!$C$7:$E$387,3,0)</f>
        <v>A1</v>
      </c>
      <c r="I97" s="713">
        <f>VLOOKUP(H97,Sheet1!$B$2:$C$12,2,TRUE)</f>
        <v>10</v>
      </c>
      <c r="J97" s="713" t="str">
        <f>VLOOKUP($E97,'[17]Gui chi Quynh'!$C$7:$E$387,3,0)</f>
        <v>A1</v>
      </c>
      <c r="K97" s="713">
        <f>VLOOKUP(J97,Sheet1!$B$2:$C$12,2,TRUE)</f>
        <v>10</v>
      </c>
      <c r="L97" s="713" t="str">
        <f>VLOOKUP(E97,'[18]Gui chi Quynh'!$C$7:$F$385,3,0)</f>
        <v>A1</v>
      </c>
      <c r="M97" s="713">
        <f>VLOOKUP(L97,Sheet1!$B$2:$C$12,2,TRUE)</f>
        <v>10</v>
      </c>
      <c r="N97" s="713" t="str">
        <f>VLOOKUP(E97,'[19]Gui chi Quynh'!$C$7:$E$391,3,0)</f>
        <v>A1</v>
      </c>
      <c r="O97" s="713">
        <f>VLOOKUP(N97,Sheet1!$B$2:$C$12,2,TRUE)</f>
        <v>10</v>
      </c>
      <c r="P97" s="713" t="str">
        <f>VLOOKUP(E97,'[20]Gui chi Quynh'!$C$7:$E$391,3,0)</f>
        <v>A1</v>
      </c>
      <c r="Q97" s="713">
        <f>VLOOKUP(P97,Sheet1!$B$2:$C$12,2,TRUE)</f>
        <v>10</v>
      </c>
      <c r="R97" s="713" t="str">
        <f>VLOOKUP($E97,'[21]Gui chi Quynh'!$C$7:$E$390,3,0)</f>
        <v>A1</v>
      </c>
      <c r="S97" s="713">
        <f>VLOOKUP(R97,Sheet1!$B$2:$C$12,2,TRUE)</f>
        <v>10</v>
      </c>
      <c r="T97" s="713" t="str">
        <f>VLOOKUP($E97,'[22]Gui chi Quynh'!$C$7:$E$390,3,0)</f>
        <v>A2</v>
      </c>
      <c r="U97" s="713">
        <f>VLOOKUP(T97,Sheet1!$B$2:$C$12,2,TRUE)</f>
        <v>9</v>
      </c>
      <c r="V97" s="713" t="str">
        <f>VLOOKUP($E97,'[23]Gui chi Quynh'!$C$7:$E$389,3,0)</f>
        <v>A3</v>
      </c>
      <c r="W97" s="713">
        <f>VLOOKUP(V97,Sheet1!$B$2:$C$12,2,TRUE)</f>
        <v>8</v>
      </c>
      <c r="X97" s="713" t="str">
        <f>VLOOKUP($E97,'[24]Gui chi Quynh'!$C$7:$E$389,3,0)</f>
        <v>A1</v>
      </c>
      <c r="Y97" s="713">
        <f>VLOOKUP(X97,Sheet1!$B$2:$C$12,2,TRUE)</f>
        <v>10</v>
      </c>
      <c r="Z97" s="713" t="str">
        <f>VLOOKUP($E97,'[25]Gui chi Quynh'!$C$7:$E$388,3,0)</f>
        <v>A1</v>
      </c>
      <c r="AA97" s="713">
        <f>VLOOKUP(Z97,Sheet1!$B$2:$C$12,2,TRUE)</f>
        <v>10</v>
      </c>
      <c r="AB97" s="713" t="str">
        <f>VLOOKUP($E97,'T5'!$E$9:$AH$337,24,0)</f>
        <v>A2</v>
      </c>
      <c r="AC97" s="713">
        <f>VLOOKUP(AB97,Sheet1!$B$2:$C$12,2,TRUE)</f>
        <v>9</v>
      </c>
      <c r="AD97" s="713"/>
      <c r="AE97" s="713" t="e">
        <f>VLOOKUP(AD97,Sheet1!$B$2:$C$12,2,TRUE)</f>
        <v>#N/A</v>
      </c>
      <c r="AF97" s="599" t="str">
        <f>VLOOKUP($E97,'[26]Tong hop ket qua'!$E$19:$M$219,9,0)</f>
        <v>Tốt</v>
      </c>
      <c r="AG97" s="901">
        <f t="shared" si="13"/>
        <v>9.6</v>
      </c>
      <c r="AH97" s="901" t="str">
        <f t="shared" si="1"/>
        <v>11A*</v>
      </c>
      <c r="AI97" s="901">
        <f t="shared" si="2"/>
        <v>0</v>
      </c>
      <c r="AJ97" s="902"/>
      <c r="AK97" s="713" t="str">
        <f t="shared" si="3"/>
        <v>Xuất sắc</v>
      </c>
      <c r="AL97" s="713" t="str">
        <f>VLOOKUP($E97,'cac dv gui'!$C$90:$AC$104,25,0)</f>
        <v>Xuất sắc</v>
      </c>
      <c r="AM97" s="713" t="str">
        <f>VLOOKUP($E97,'cac dv gui'!$C$90:$AC$104,26,0)</f>
        <v>Xuất sắc</v>
      </c>
      <c r="AN97" s="594"/>
      <c r="AO97" s="713"/>
      <c r="AP97" s="594"/>
      <c r="AQ97" s="713" t="str">
        <f>VLOOKUP(E97,' TH ĐG Trình HĐ'!$E$9:$AU$338,40,0)</f>
        <v>Xuất sắc</v>
      </c>
      <c r="AR97" s="713" t="s">
        <v>849</v>
      </c>
      <c r="AS97" s="675"/>
      <c r="AT97" s="494"/>
      <c r="AV97" s="835"/>
      <c r="AW97" s="835"/>
    </row>
    <row r="98" spans="1:49" s="684" customFormat="1" ht="35.1" customHeight="1" x14ac:dyDescent="0.25">
      <c r="A98" s="512" t="s">
        <v>1340</v>
      </c>
      <c r="B98" s="512">
        <f>COUNTIF($F$4:F350,F98)</f>
        <v>301</v>
      </c>
      <c r="C98" s="513" t="s">
        <v>985</v>
      </c>
      <c r="D98" s="337" t="s">
        <v>212</v>
      </c>
      <c r="E98" s="520" t="s">
        <v>452</v>
      </c>
      <c r="F98" s="592" t="s">
        <v>1732</v>
      </c>
      <c r="G98" s="713" t="s">
        <v>975</v>
      </c>
      <c r="H98" s="713" t="str">
        <f>VLOOKUP(E98,'[16]Gui chi Quynh'!$C$7:$E$387,3,0)</f>
        <v>A1</v>
      </c>
      <c r="I98" s="713">
        <f>VLOOKUP(H98,Sheet1!$B$2:$C$12,2,TRUE)</f>
        <v>10</v>
      </c>
      <c r="J98" s="713" t="str">
        <f>VLOOKUP($E98,'[17]Gui chi Quynh'!$C$7:$E$387,3,0)</f>
        <v>A1</v>
      </c>
      <c r="K98" s="713">
        <f>VLOOKUP(J98,Sheet1!$B$2:$C$12,2,TRUE)</f>
        <v>10</v>
      </c>
      <c r="L98" s="713" t="str">
        <f>VLOOKUP(E98,'[18]Gui chi Quynh'!$C$7:$F$385,3,0)</f>
        <v>A2</v>
      </c>
      <c r="M98" s="713">
        <f>VLOOKUP(L98,Sheet1!$B$2:$C$12,2,TRUE)</f>
        <v>9</v>
      </c>
      <c r="N98" s="713" t="str">
        <f>VLOOKUP(E98,'[19]Gui chi Quynh'!$C$7:$E$391,3,0)</f>
        <v>A2</v>
      </c>
      <c r="O98" s="713">
        <f>VLOOKUP(N98,Sheet1!$B$2:$C$12,2,TRUE)</f>
        <v>9</v>
      </c>
      <c r="P98" s="713" t="str">
        <f>VLOOKUP(E98,'[20]Gui chi Quynh'!$C$7:$E$391,3,0)</f>
        <v>A3</v>
      </c>
      <c r="Q98" s="713">
        <f>VLOOKUP(P98,Sheet1!$B$2:$C$12,2,TRUE)</f>
        <v>8</v>
      </c>
      <c r="R98" s="713" t="str">
        <f>VLOOKUP($E98,'[21]Gui chi Quynh'!$C$7:$E$390,3,0)</f>
        <v>A2</v>
      </c>
      <c r="S98" s="713">
        <f>VLOOKUP(R98,Sheet1!$B$2:$C$12,2,TRUE)</f>
        <v>9</v>
      </c>
      <c r="T98" s="713" t="str">
        <f>VLOOKUP($E98,'[22]Gui chi Quynh'!$C$7:$E$390,3,0)</f>
        <v>A3</v>
      </c>
      <c r="U98" s="713">
        <f>VLOOKUP(T98,Sheet1!$B$2:$C$12,2,TRUE)</f>
        <v>8</v>
      </c>
      <c r="V98" s="713" t="str">
        <f>VLOOKUP($E98,'[23]Gui chi Quynh'!$C$7:$E$389,3,0)</f>
        <v>A3</v>
      </c>
      <c r="W98" s="713">
        <f>VLOOKUP(V98,Sheet1!$B$2:$C$12,2,TRUE)</f>
        <v>8</v>
      </c>
      <c r="X98" s="713" t="str">
        <f>VLOOKUP($E98,'[24]Gui chi Quynh'!$C$7:$E$389,3,0)</f>
        <v>A1</v>
      </c>
      <c r="Y98" s="713">
        <f>VLOOKUP(X98,Sheet1!$B$2:$C$12,2,TRUE)</f>
        <v>10</v>
      </c>
      <c r="Z98" s="713" t="str">
        <f>VLOOKUP($E98,'[25]Gui chi Quynh'!$C$7:$E$388,3,0)</f>
        <v>A1</v>
      </c>
      <c r="AA98" s="713">
        <f>VLOOKUP(Z98,Sheet1!$B$2:$C$12,2,TRUE)</f>
        <v>10</v>
      </c>
      <c r="AB98" s="713" t="str">
        <f>VLOOKUP($E98,'T5'!$E$9:$AH$337,24,0)</f>
        <v>A3</v>
      </c>
      <c r="AC98" s="713">
        <f>VLOOKUP(AB98,Sheet1!$B$2:$C$12,2,TRUE)</f>
        <v>8</v>
      </c>
      <c r="AD98" s="713"/>
      <c r="AE98" s="713" t="e">
        <f>VLOOKUP(AD98,Sheet1!$B$2:$C$12,2,TRUE)</f>
        <v>#N/A</v>
      </c>
      <c r="AF98" s="599" t="str">
        <f>VLOOKUP($E98,'[26]Tong hop ket qua'!$E$19:$M$219,9,0)</f>
        <v>Khá</v>
      </c>
      <c r="AG98" s="901">
        <f t="shared" si="13"/>
        <v>9</v>
      </c>
      <c r="AH98" s="901" t="str">
        <f t="shared" si="1"/>
        <v>11A*</v>
      </c>
      <c r="AI98" s="901">
        <f t="shared" si="2"/>
        <v>0</v>
      </c>
      <c r="AJ98" s="902"/>
      <c r="AK98" s="713" t="str">
        <f t="shared" si="3"/>
        <v>Xuất sắc</v>
      </c>
      <c r="AL98" s="713" t="str">
        <f>VLOOKUP($E98,'cac dv gui'!$C$90:$AC$104,25,0)</f>
        <v>Tốt</v>
      </c>
      <c r="AM98" s="713" t="str">
        <f>VLOOKUP($E98,'cac dv gui'!$C$90:$AC$104,26,0)</f>
        <v>Xuất sắc</v>
      </c>
      <c r="AN98" s="594"/>
      <c r="AO98" s="713"/>
      <c r="AP98" s="594"/>
      <c r="AQ98" s="713" t="str">
        <f>VLOOKUP(E98,' TH ĐG Trình HĐ'!$E$9:$AU$338,40,0)</f>
        <v>Xuất sắc</v>
      </c>
      <c r="AR98" s="713" t="s">
        <v>849</v>
      </c>
      <c r="AS98" s="675"/>
      <c r="AT98" s="494"/>
      <c r="AV98" s="835"/>
      <c r="AW98" s="835"/>
    </row>
    <row r="99" spans="1:49" s="684" customFormat="1" ht="35.1" customHeight="1" x14ac:dyDescent="0.25">
      <c r="A99" s="512" t="s">
        <v>1341</v>
      </c>
      <c r="B99" s="512">
        <f>COUNTIF($F$4:F99,F99)</f>
        <v>86</v>
      </c>
      <c r="C99" s="513" t="s">
        <v>985</v>
      </c>
      <c r="D99" s="337" t="s">
        <v>272</v>
      </c>
      <c r="E99" s="520" t="s">
        <v>453</v>
      </c>
      <c r="F99" s="592" t="s">
        <v>1732</v>
      </c>
      <c r="G99" s="713" t="s">
        <v>975</v>
      </c>
      <c r="H99" s="713" t="str">
        <f>VLOOKUP(E99,'[16]Gui chi Quynh'!$C$7:$E$387,3,0)</f>
        <v>A1</v>
      </c>
      <c r="I99" s="713">
        <f>VLOOKUP(H99,Sheet1!$B$2:$C$12,2,TRUE)</f>
        <v>10</v>
      </c>
      <c r="J99" s="713" t="str">
        <f>VLOOKUP($E99,'[17]Gui chi Quynh'!$C$7:$E$387,3,0)</f>
        <v>A2</v>
      </c>
      <c r="K99" s="713">
        <f>VLOOKUP(J99,Sheet1!$B$2:$C$12,2,TRUE)</f>
        <v>9</v>
      </c>
      <c r="L99" s="713" t="str">
        <f>VLOOKUP(E99,'[18]Gui chi Quynh'!$C$7:$F$385,3,0)</f>
        <v>A2</v>
      </c>
      <c r="M99" s="713">
        <f>VLOOKUP(L99,Sheet1!$B$2:$C$12,2,TRUE)</f>
        <v>9</v>
      </c>
      <c r="N99" s="713" t="str">
        <f>VLOOKUP(E99,'[19]Gui chi Quynh'!$C$7:$E$391,3,0)</f>
        <v>A1</v>
      </c>
      <c r="O99" s="713">
        <f>VLOOKUP(N99,Sheet1!$B$2:$C$12,2,TRUE)</f>
        <v>10</v>
      </c>
      <c r="P99" s="713" t="str">
        <f>VLOOKUP(E99,'[20]Gui chi Quynh'!$C$7:$E$391,3,0)</f>
        <v>A1</v>
      </c>
      <c r="Q99" s="713">
        <f>VLOOKUP(P99,Sheet1!$B$2:$C$12,2,TRUE)</f>
        <v>10</v>
      </c>
      <c r="R99" s="713" t="str">
        <f>VLOOKUP($E99,'[21]Gui chi Quynh'!$C$7:$E$390,3,0)</f>
        <v>A1</v>
      </c>
      <c r="S99" s="713">
        <f>VLOOKUP(R99,Sheet1!$B$2:$C$12,2,TRUE)</f>
        <v>10</v>
      </c>
      <c r="T99" s="713" t="str">
        <f>VLOOKUP($E99,'[22]Gui chi Quynh'!$C$7:$E$390,3,0)</f>
        <v>A2</v>
      </c>
      <c r="U99" s="713">
        <f>VLOOKUP(T99,Sheet1!$B$2:$C$12,2,TRUE)</f>
        <v>9</v>
      </c>
      <c r="V99" s="713" t="str">
        <f>VLOOKUP($E99,'[23]Gui chi Quynh'!$C$7:$E$389,3,0)</f>
        <v>A2</v>
      </c>
      <c r="W99" s="713">
        <f>VLOOKUP(V99,Sheet1!$B$2:$C$12,2,TRUE)</f>
        <v>9</v>
      </c>
      <c r="X99" s="713" t="str">
        <f>VLOOKUP($E99,'[24]Gui chi Quynh'!$C$7:$E$389,3,0)</f>
        <v>A2</v>
      </c>
      <c r="Y99" s="713">
        <f>VLOOKUP(X99,Sheet1!$B$2:$C$12,2,TRUE)</f>
        <v>9</v>
      </c>
      <c r="Z99" s="713" t="str">
        <f>VLOOKUP($E99,'[25]Gui chi Quynh'!$C$7:$E$388,3,0)</f>
        <v>A2</v>
      </c>
      <c r="AA99" s="713">
        <f>VLOOKUP(Z99,Sheet1!$B$2:$C$12,2,TRUE)</f>
        <v>9</v>
      </c>
      <c r="AB99" s="713" t="str">
        <f>VLOOKUP($E99,'T5'!$E$9:$AH$337,24,0)</f>
        <v>A2</v>
      </c>
      <c r="AC99" s="713">
        <f>VLOOKUP(AB99,Sheet1!$B$2:$C$12,2,TRUE)</f>
        <v>9</v>
      </c>
      <c r="AD99" s="713"/>
      <c r="AE99" s="713" t="e">
        <f>VLOOKUP(AD99,Sheet1!$B$2:$C$12,2,TRUE)</f>
        <v>#N/A</v>
      </c>
      <c r="AF99" s="599" t="str">
        <f>VLOOKUP($E99,'[26]Tong hop ket qua'!$E$19:$M$219,9,0)</f>
        <v>Khá</v>
      </c>
      <c r="AG99" s="901">
        <f t="shared" si="13"/>
        <v>9.4</v>
      </c>
      <c r="AH99" s="901" t="str">
        <f t="shared" si="1"/>
        <v>11A*</v>
      </c>
      <c r="AI99" s="901">
        <f t="shared" si="2"/>
        <v>0</v>
      </c>
      <c r="AJ99" s="902"/>
      <c r="AK99" s="713" t="str">
        <f t="shared" si="3"/>
        <v>Xuất sắc</v>
      </c>
      <c r="AL99" s="713" t="str">
        <f>VLOOKUP($E99,'cac dv gui'!$C$90:$AC$104,25,0)</f>
        <v>Xuất sắc</v>
      </c>
      <c r="AM99" s="713" t="str">
        <f>VLOOKUP($E99,'cac dv gui'!$C$90:$AC$104,26,0)</f>
        <v>Xuất sắc</v>
      </c>
      <c r="AN99" s="594"/>
      <c r="AO99" s="713"/>
      <c r="AP99" s="594"/>
      <c r="AQ99" s="713" t="str">
        <f>VLOOKUP(E99,' TH ĐG Trình HĐ'!$E$9:$AU$338,40,0)</f>
        <v>Xuất sắc</v>
      </c>
      <c r="AR99" s="713" t="s">
        <v>849</v>
      </c>
      <c r="AS99" s="675"/>
      <c r="AT99" s="494"/>
      <c r="AV99" s="835"/>
      <c r="AW99" s="835"/>
    </row>
    <row r="100" spans="1:49" s="684" customFormat="1" ht="55.5" customHeight="1" x14ac:dyDescent="0.25">
      <c r="A100" s="512" t="s">
        <v>1342</v>
      </c>
      <c r="B100" s="512">
        <f>COUNTIF($F$4:F100,F100)</f>
        <v>1</v>
      </c>
      <c r="C100" s="513" t="s">
        <v>985</v>
      </c>
      <c r="D100" s="552" t="s">
        <v>18</v>
      </c>
      <c r="E100" s="520" t="s">
        <v>456</v>
      </c>
      <c r="F100" s="494" t="s">
        <v>1652</v>
      </c>
      <c r="G100" s="713" t="s">
        <v>974</v>
      </c>
      <c r="H100" s="713" t="str">
        <f>VLOOKUP(E100,'[16]Gui chi Quynh'!$C$7:$E$387,3,0)</f>
        <v>A1</v>
      </c>
      <c r="I100" s="713">
        <f>VLOOKUP(H100,Sheet1!$B$2:$C$12,2,TRUE)</f>
        <v>10</v>
      </c>
      <c r="J100" s="713" t="str">
        <f>VLOOKUP($E100,'[17]Gui chi Quynh'!$C$7:$E$387,3,0)</f>
        <v>A1</v>
      </c>
      <c r="K100" s="713">
        <f>VLOOKUP(J100,Sheet1!$B$2:$C$12,2,TRUE)</f>
        <v>10</v>
      </c>
      <c r="L100" s="713" t="str">
        <f>VLOOKUP(E100,'[18]Gui chi Quynh'!$C$7:$F$385,3,0)</f>
        <v>A1</v>
      </c>
      <c r="M100" s="713">
        <f>VLOOKUP(L100,Sheet1!$B$2:$C$12,2,TRUE)</f>
        <v>10</v>
      </c>
      <c r="N100" s="713" t="str">
        <f>VLOOKUP(E100,'[19]Gui chi Quynh'!$C$7:$E$391,3,0)</f>
        <v>A1</v>
      </c>
      <c r="O100" s="713">
        <f>VLOOKUP(N100,Sheet1!$B$2:$C$12,2,TRUE)</f>
        <v>10</v>
      </c>
      <c r="P100" s="713" t="str">
        <f>VLOOKUP(E100,'[20]Gui chi Quynh'!$C$7:$E$391,3,0)</f>
        <v>A1</v>
      </c>
      <c r="Q100" s="713">
        <f>VLOOKUP(P100,Sheet1!$B$2:$C$12,2,TRUE)</f>
        <v>10</v>
      </c>
      <c r="R100" s="713" t="str">
        <f>VLOOKUP($E100,'[21]Gui chi Quynh'!$C$7:$E$390,3,0)</f>
        <v>A1</v>
      </c>
      <c r="S100" s="713">
        <f>VLOOKUP(R100,Sheet1!$B$2:$C$12,2,TRUE)</f>
        <v>10</v>
      </c>
      <c r="T100" s="713" t="str">
        <f>VLOOKUP($E100,'[22]Gui chi Quynh'!$C$7:$E$390,3,0)</f>
        <v>A1</v>
      </c>
      <c r="U100" s="713">
        <f>VLOOKUP(T100,Sheet1!$B$2:$C$12,2,TRUE)</f>
        <v>10</v>
      </c>
      <c r="V100" s="713" t="str">
        <f>VLOOKUP($E100,'[23]Gui chi Quynh'!$C$7:$E$389,3,0)</f>
        <v>A2</v>
      </c>
      <c r="W100" s="713">
        <f>VLOOKUP(V100,Sheet1!$B$2:$C$12,2,TRUE)</f>
        <v>9</v>
      </c>
      <c r="X100" s="713" t="str">
        <f>VLOOKUP($E100,'[24]Gui chi Quynh'!$C$7:$E$389,3,0)</f>
        <v>A1</v>
      </c>
      <c r="Y100" s="713">
        <f>VLOOKUP(X100,Sheet1!$B$2:$C$12,2,TRUE)</f>
        <v>10</v>
      </c>
      <c r="Z100" s="713" t="str">
        <f>VLOOKUP($E100,'[25]Gui chi Quynh'!$C$7:$E$388,3,0)</f>
        <v>A1</v>
      </c>
      <c r="AA100" s="713">
        <f>VLOOKUP(Z100,Sheet1!$B$2:$C$12,2,TRUE)</f>
        <v>10</v>
      </c>
      <c r="AB100" s="713" t="str">
        <f>VLOOKUP($E100,'T5'!$E$9:$AH$337,24,0)</f>
        <v>A2</v>
      </c>
      <c r="AC100" s="713">
        <f>VLOOKUP(AB100,Sheet1!$B$2:$C$12,2,TRUE)</f>
        <v>9</v>
      </c>
      <c r="AD100" s="713"/>
      <c r="AE100" s="713" t="e">
        <f>VLOOKUP(AD100,Sheet1!$B$2:$C$12,2,TRUE)</f>
        <v>#N/A</v>
      </c>
      <c r="AF100" s="599" t="str">
        <f>VLOOKUP($E100,'[26]Tong hop ket qua'!$E$19:$M$219,9,0)</f>
        <v>Tốt</v>
      </c>
      <c r="AG100" s="901">
        <f t="shared" si="13"/>
        <v>9.8000000000000007</v>
      </c>
      <c r="AH100" s="901" t="str">
        <f t="shared" si="1"/>
        <v>11A*</v>
      </c>
      <c r="AI100" s="901">
        <f t="shared" si="2"/>
        <v>0</v>
      </c>
      <c r="AJ100" s="902"/>
      <c r="AK100" s="713" t="str">
        <f t="shared" si="3"/>
        <v>Xuất sắc</v>
      </c>
      <c r="AL100" s="713" t="str">
        <f>VLOOKUP($E100,'cac dv gui'!$C$135:$AC$151,25,0)</f>
        <v>Xuất sắc</v>
      </c>
      <c r="AM100" s="713" t="str">
        <f>VLOOKUP($E100,'cac dv gui'!$C$135:$AC$151,26,0)</f>
        <v>Xuất sắc</v>
      </c>
      <c r="AN100" s="713"/>
      <c r="AO100" s="713" t="s">
        <v>1130</v>
      </c>
      <c r="AP100" s="594"/>
      <c r="AQ100" s="713" t="str">
        <f>VLOOKUP(E100,' TH ĐG Trình HĐ'!$E$9:$AU$338,40,0)</f>
        <v>Xuất sắc</v>
      </c>
      <c r="AR100" s="713" t="s">
        <v>849</v>
      </c>
      <c r="AS100" s="594"/>
      <c r="AT100" s="905"/>
      <c r="AV100" s="835"/>
      <c r="AW100" s="835"/>
    </row>
    <row r="101" spans="1:49" s="684" customFormat="1" ht="35.1" customHeight="1" x14ac:dyDescent="0.25">
      <c r="A101" s="512" t="s">
        <v>1343</v>
      </c>
      <c r="B101" s="512">
        <f>COUNTIF($F$4:F101,F101)</f>
        <v>87</v>
      </c>
      <c r="C101" s="513" t="s">
        <v>985</v>
      </c>
      <c r="D101" s="338" t="s">
        <v>72</v>
      </c>
      <c r="E101" s="512" t="s">
        <v>457</v>
      </c>
      <c r="F101" s="592" t="s">
        <v>1732</v>
      </c>
      <c r="G101" s="523" t="s">
        <v>974</v>
      </c>
      <c r="H101" s="713" t="str">
        <f>VLOOKUP(E101,'[16]Gui chi Quynh'!$C$7:$E$387,3,0)</f>
        <v>A1</v>
      </c>
      <c r="I101" s="713">
        <f>VLOOKUP(H101,Sheet1!$B$2:$C$12,2,TRUE)</f>
        <v>10</v>
      </c>
      <c r="J101" s="713" t="str">
        <f>VLOOKUP($E101,'[17]Gui chi Quynh'!$C$7:$E$387,3,0)</f>
        <v>A2</v>
      </c>
      <c r="K101" s="713">
        <f>VLOOKUP(J101,Sheet1!$B$2:$C$12,2,TRUE)</f>
        <v>9</v>
      </c>
      <c r="L101" s="713" t="str">
        <f>VLOOKUP(E101,'[18]Gui chi Quynh'!$C$7:$F$385,3,0)</f>
        <v>A1</v>
      </c>
      <c r="M101" s="713">
        <f>VLOOKUP(L101,Sheet1!$B$2:$C$12,2,TRUE)</f>
        <v>10</v>
      </c>
      <c r="N101" s="713" t="str">
        <f>VLOOKUP(E101,'[19]Gui chi Quynh'!$C$7:$E$391,3,0)</f>
        <v>A4</v>
      </c>
      <c r="O101" s="713">
        <f>VLOOKUP(N101,Sheet1!$B$2:$C$12,2,TRUE)</f>
        <v>7</v>
      </c>
      <c r="P101" s="713" t="str">
        <f>VLOOKUP(E101,'[20]Gui chi Quynh'!$C$7:$E$391,3,0)</f>
        <v>A1</v>
      </c>
      <c r="Q101" s="713">
        <f>VLOOKUP(P101,Sheet1!$B$2:$C$12,2,TRUE)</f>
        <v>10</v>
      </c>
      <c r="R101" s="713" t="str">
        <f>VLOOKUP($E101,'[21]Gui chi Quynh'!$C$7:$E$390,3,0)</f>
        <v>A1</v>
      </c>
      <c r="S101" s="713">
        <f>VLOOKUP(R101,Sheet1!$B$2:$C$12,2,TRUE)</f>
        <v>10</v>
      </c>
      <c r="T101" s="713" t="str">
        <f>VLOOKUP($E101,'[22]Gui chi Quynh'!$C$7:$E$390,3,0)</f>
        <v>A2</v>
      </c>
      <c r="U101" s="713">
        <f>VLOOKUP(T101,Sheet1!$B$2:$C$12,2,TRUE)</f>
        <v>9</v>
      </c>
      <c r="V101" s="713" t="str">
        <f>VLOOKUP($E101,'[23]Gui chi Quynh'!$C$7:$E$389,3,0)</f>
        <v>A2</v>
      </c>
      <c r="W101" s="713">
        <f>VLOOKUP(V101,Sheet1!$B$2:$C$12,2,TRUE)</f>
        <v>9</v>
      </c>
      <c r="X101" s="713" t="str">
        <f>VLOOKUP($E101,'[24]Gui chi Quynh'!$C$7:$E$389,3,0)</f>
        <v>A2</v>
      </c>
      <c r="Y101" s="713">
        <f>VLOOKUP(X101,Sheet1!$B$2:$C$12,2,TRUE)</f>
        <v>9</v>
      </c>
      <c r="Z101" s="713" t="str">
        <f>VLOOKUP($E101,'[25]Gui chi Quynh'!$C$7:$E$388,3,0)</f>
        <v>A2</v>
      </c>
      <c r="AA101" s="713">
        <f>VLOOKUP(Z101,Sheet1!$B$2:$C$12,2,TRUE)</f>
        <v>9</v>
      </c>
      <c r="AB101" s="713" t="str">
        <f>VLOOKUP($E101,'T5'!$E$9:$AH$337,24,0)</f>
        <v>A2</v>
      </c>
      <c r="AC101" s="713">
        <f>VLOOKUP(AB101,Sheet1!$B$2:$C$12,2,TRUE)</f>
        <v>9</v>
      </c>
      <c r="AD101" s="713"/>
      <c r="AE101" s="713" t="e">
        <f>VLOOKUP(AD101,Sheet1!$B$2:$C$12,2,TRUE)</f>
        <v>#N/A</v>
      </c>
      <c r="AF101" s="599" t="str">
        <f>VLOOKUP($E101,'[26]Tong hop ket qua'!$E$19:$M$219,9,0)</f>
        <v>Khá</v>
      </c>
      <c r="AG101" s="901">
        <f t="shared" si="13"/>
        <v>9.1999999999999993</v>
      </c>
      <c r="AH101" s="901" t="str">
        <f t="shared" si="1"/>
        <v>11A*</v>
      </c>
      <c r="AI101" s="901">
        <f t="shared" si="2"/>
        <v>0</v>
      </c>
      <c r="AJ101" s="902"/>
      <c r="AK101" s="713" t="str">
        <f t="shared" si="3"/>
        <v>Xuất sắc</v>
      </c>
      <c r="AL101" s="713" t="str">
        <f>VLOOKUP($E101,'cac dv gui'!$C$135:$AC$151,25,0)</f>
        <v>Tốt</v>
      </c>
      <c r="AM101" s="713" t="str">
        <f>VLOOKUP($E101,'cac dv gui'!$C$135:$AC$151,26,0)</f>
        <v>Xuất sắc</v>
      </c>
      <c r="AN101" s="713"/>
      <c r="AO101" s="713" t="s">
        <v>1130</v>
      </c>
      <c r="AP101" s="594"/>
      <c r="AQ101" s="713" t="str">
        <f>VLOOKUP(E101,' TH ĐG Trình HĐ'!$E$9:$AU$338,40,0)</f>
        <v>Xuất sắc</v>
      </c>
      <c r="AR101" s="713" t="s">
        <v>849</v>
      </c>
      <c r="AS101" s="594"/>
      <c r="AT101" s="905"/>
      <c r="AV101" s="835"/>
      <c r="AW101" s="835"/>
    </row>
    <row r="102" spans="1:49" s="684" customFormat="1" ht="35.1" customHeight="1" x14ac:dyDescent="0.25">
      <c r="A102" s="512" t="s">
        <v>1344</v>
      </c>
      <c r="B102" s="512">
        <f>COUNTIF($F$4:F102,F102)</f>
        <v>88</v>
      </c>
      <c r="C102" s="513" t="s">
        <v>985</v>
      </c>
      <c r="D102" s="338" t="s">
        <v>76</v>
      </c>
      <c r="E102" s="512" t="s">
        <v>462</v>
      </c>
      <c r="F102" s="592" t="s">
        <v>1732</v>
      </c>
      <c r="G102" s="523" t="s">
        <v>974</v>
      </c>
      <c r="H102" s="713" t="str">
        <f>VLOOKUP(E102,'[16]Gui chi Quynh'!$C$7:$E$387,3,0)</f>
        <v>A2</v>
      </c>
      <c r="I102" s="713">
        <f>VLOOKUP(H102,Sheet1!$B$2:$C$12,2,TRUE)</f>
        <v>9</v>
      </c>
      <c r="J102" s="713" t="str">
        <f>VLOOKUP($E102,'[17]Gui chi Quynh'!$C$7:$E$387,3,0)</f>
        <v>A2</v>
      </c>
      <c r="K102" s="713">
        <f>VLOOKUP(J102,Sheet1!$B$2:$C$12,2,TRUE)</f>
        <v>9</v>
      </c>
      <c r="L102" s="713" t="str">
        <f>VLOOKUP(E102,'[18]Gui chi Quynh'!$C$7:$F$385,3,0)</f>
        <v>A3</v>
      </c>
      <c r="M102" s="713">
        <f>VLOOKUP(L102,Sheet1!$B$2:$C$12,2,TRUE)</f>
        <v>8</v>
      </c>
      <c r="N102" s="713" t="str">
        <f>VLOOKUP(E102,'[19]Gui chi Quynh'!$C$7:$E$391,3,0)</f>
        <v>A4</v>
      </c>
      <c r="O102" s="713">
        <f>VLOOKUP(N102,Sheet1!$B$2:$C$12,2,TRUE)</f>
        <v>7</v>
      </c>
      <c r="P102" s="713" t="str">
        <f>VLOOKUP(E102,'[20]Gui chi Quynh'!$C$7:$E$391,3,0)</f>
        <v>A3</v>
      </c>
      <c r="Q102" s="713">
        <f>VLOOKUP(P102,Sheet1!$B$2:$C$12,2,TRUE)</f>
        <v>8</v>
      </c>
      <c r="R102" s="713" t="str">
        <f>VLOOKUP($E102,'[21]Gui chi Quynh'!$C$7:$E$390,3,0)</f>
        <v>A3</v>
      </c>
      <c r="S102" s="713">
        <f>VLOOKUP(R102,Sheet1!$B$2:$C$12,2,TRUE)</f>
        <v>8</v>
      </c>
      <c r="T102" s="713" t="str">
        <f>VLOOKUP($E102,'[22]Gui chi Quynh'!$C$7:$E$390,3,0)</f>
        <v>A3</v>
      </c>
      <c r="U102" s="713">
        <f>VLOOKUP(T102,Sheet1!$B$2:$C$12,2,TRUE)</f>
        <v>8</v>
      </c>
      <c r="V102" s="713" t="str">
        <f>VLOOKUP($E102,'[23]Gui chi Quynh'!$C$7:$E$389,3,0)</f>
        <v>A3</v>
      </c>
      <c r="W102" s="713">
        <f>VLOOKUP(V102,Sheet1!$B$2:$C$12,2,TRUE)</f>
        <v>8</v>
      </c>
      <c r="X102" s="713" t="str">
        <f>VLOOKUP($E102,'[24]Gui chi Quynh'!$C$7:$E$389,3,0)</f>
        <v>A3</v>
      </c>
      <c r="Y102" s="713">
        <f>VLOOKUP(X102,Sheet1!$B$2:$C$12,2,TRUE)</f>
        <v>8</v>
      </c>
      <c r="Z102" s="713" t="str">
        <f>VLOOKUP($E102,'[25]Gui chi Quynh'!$C$7:$E$388,3,0)</f>
        <v>A3</v>
      </c>
      <c r="AA102" s="713">
        <f>VLOOKUP(Z102,Sheet1!$B$2:$C$12,2,TRUE)</f>
        <v>8</v>
      </c>
      <c r="AB102" s="713" t="str">
        <f>VLOOKUP($E102,'T5'!$E$9:$AH$337,24,0)</f>
        <v>A3</v>
      </c>
      <c r="AC102" s="713">
        <f>VLOOKUP(AB102,Sheet1!$B$2:$C$12,2,TRUE)</f>
        <v>8</v>
      </c>
      <c r="AD102" s="713"/>
      <c r="AE102" s="713" t="e">
        <f>VLOOKUP(AD102,Sheet1!$B$2:$C$12,2,TRUE)</f>
        <v>#N/A</v>
      </c>
      <c r="AF102" s="599" t="str">
        <f>VLOOKUP($E102,'[26]Tong hop ket qua'!$E$19:$M$219,9,0)</f>
        <v>Đạt yêu cầu</v>
      </c>
      <c r="AG102" s="901">
        <f t="shared" si="13"/>
        <v>8.1</v>
      </c>
      <c r="AH102" s="901" t="str">
        <f t="shared" si="1"/>
        <v>11A*</v>
      </c>
      <c r="AI102" s="901">
        <f t="shared" si="2"/>
        <v>0</v>
      </c>
      <c r="AJ102" s="902"/>
      <c r="AK102" s="713" t="str">
        <f t="shared" si="3"/>
        <v>Xuất sắc</v>
      </c>
      <c r="AL102" s="713" t="str">
        <f>VLOOKUP($E102,'cac dv gui'!$C$135:$AC$151,25,0)</f>
        <v>Xuất sắc</v>
      </c>
      <c r="AM102" s="713" t="str">
        <f>VLOOKUP($E102,'cac dv gui'!$C$135:$AC$151,26,0)</f>
        <v>Xuất sắc</v>
      </c>
      <c r="AN102" s="713"/>
      <c r="AO102" s="713"/>
      <c r="AP102" s="594"/>
      <c r="AQ102" s="713" t="str">
        <f>VLOOKUP(E102,' TH ĐG Trình HĐ'!$E$9:$AU$338,40,0)</f>
        <v>Xuất sắc</v>
      </c>
      <c r="AR102" s="713" t="s">
        <v>849</v>
      </c>
      <c r="AS102" s="594"/>
      <c r="AT102" s="905"/>
      <c r="AV102" s="835"/>
      <c r="AW102" s="835"/>
    </row>
    <row r="103" spans="1:49" s="684" customFormat="1" ht="35.1" customHeight="1" x14ac:dyDescent="0.25">
      <c r="A103" s="512" t="s">
        <v>1345</v>
      </c>
      <c r="B103" s="512">
        <f>COUNTIF($F$4:F103,F103)</f>
        <v>89</v>
      </c>
      <c r="C103" s="513" t="s">
        <v>985</v>
      </c>
      <c r="D103" s="338" t="s">
        <v>20</v>
      </c>
      <c r="E103" s="512" t="s">
        <v>463</v>
      </c>
      <c r="F103" s="592" t="s">
        <v>1732</v>
      </c>
      <c r="G103" s="523" t="s">
        <v>974</v>
      </c>
      <c r="H103" s="713" t="str">
        <f>VLOOKUP(E103,'[16]Gui chi Quynh'!$C$7:$E$387,3,0)</f>
        <v>A1</v>
      </c>
      <c r="I103" s="713">
        <f>VLOOKUP(H103,Sheet1!$B$2:$C$12,2,TRUE)</f>
        <v>10</v>
      </c>
      <c r="J103" s="713" t="str">
        <f>VLOOKUP($E103,'[17]Gui chi Quynh'!$C$7:$E$387,3,0)</f>
        <v>A1</v>
      </c>
      <c r="K103" s="713">
        <f>VLOOKUP(J103,Sheet1!$B$2:$C$12,2,TRUE)</f>
        <v>10</v>
      </c>
      <c r="L103" s="713" t="str">
        <f>VLOOKUP(E103,'[18]Gui chi Quynh'!$C$7:$F$385,3,0)</f>
        <v>A1</v>
      </c>
      <c r="M103" s="713">
        <f>VLOOKUP(L103,Sheet1!$B$2:$C$12,2,TRUE)</f>
        <v>10</v>
      </c>
      <c r="N103" s="713" t="str">
        <f>VLOOKUP(E103,'[19]Gui chi Quynh'!$C$7:$E$391,3,0)</f>
        <v>A2</v>
      </c>
      <c r="O103" s="713">
        <f>VLOOKUP(N103,Sheet1!$B$2:$C$12,2,TRUE)</f>
        <v>9</v>
      </c>
      <c r="P103" s="713" t="str">
        <f>VLOOKUP(E103,'[20]Gui chi Quynh'!$C$7:$E$391,3,0)</f>
        <v>A1</v>
      </c>
      <c r="Q103" s="713">
        <f>VLOOKUP(P103,Sheet1!$B$2:$C$12,2,TRUE)</f>
        <v>10</v>
      </c>
      <c r="R103" s="713" t="str">
        <f>VLOOKUP($E103,'[21]Gui chi Quynh'!$C$7:$E$390,3,0)</f>
        <v>A1</v>
      </c>
      <c r="S103" s="713">
        <f>VLOOKUP(R103,Sheet1!$B$2:$C$12,2,TRUE)</f>
        <v>10</v>
      </c>
      <c r="T103" s="713" t="str">
        <f>VLOOKUP($E103,'[22]Gui chi Quynh'!$C$7:$E$390,3,0)</f>
        <v>A2</v>
      </c>
      <c r="U103" s="713">
        <f>VLOOKUP(T103,Sheet1!$B$2:$C$12,2,TRUE)</f>
        <v>9</v>
      </c>
      <c r="V103" s="713" t="str">
        <f>VLOOKUP($E103,'[23]Gui chi Quynh'!$C$7:$E$389,3,0)</f>
        <v>A1</v>
      </c>
      <c r="W103" s="713">
        <f>VLOOKUP(V103,Sheet1!$B$2:$C$12,2,TRUE)</f>
        <v>10</v>
      </c>
      <c r="X103" s="713" t="str">
        <f>VLOOKUP($E103,'[24]Gui chi Quynh'!$C$7:$E$389,3,0)</f>
        <v>A2</v>
      </c>
      <c r="Y103" s="713">
        <f>VLOOKUP(X103,Sheet1!$B$2:$C$12,2,TRUE)</f>
        <v>9</v>
      </c>
      <c r="Z103" s="713" t="str">
        <f>VLOOKUP($E103,'[25]Gui chi Quynh'!$C$7:$E$388,3,0)</f>
        <v>A2</v>
      </c>
      <c r="AA103" s="713">
        <f>VLOOKUP(Z103,Sheet1!$B$2:$C$12,2,TRUE)</f>
        <v>9</v>
      </c>
      <c r="AB103" s="713" t="str">
        <f>VLOOKUP($E103,'T5'!$E$9:$AH$337,24,0)</f>
        <v>A2</v>
      </c>
      <c r="AC103" s="713">
        <f>VLOOKUP(AB103,Sheet1!$B$2:$C$12,2,TRUE)</f>
        <v>9</v>
      </c>
      <c r="AD103" s="713"/>
      <c r="AE103" s="713" t="e">
        <f>VLOOKUP(AD103,Sheet1!$B$2:$C$12,2,TRUE)</f>
        <v>#N/A</v>
      </c>
      <c r="AF103" s="599" t="str">
        <f>VLOOKUP($E103,'[26]Tong hop ket qua'!$E$19:$M$219,9,0)</f>
        <v>Tốt</v>
      </c>
      <c r="AG103" s="901">
        <f t="shared" si="13"/>
        <v>9.5</v>
      </c>
      <c r="AH103" s="901" t="str">
        <f t="shared" si="1"/>
        <v>11A*</v>
      </c>
      <c r="AI103" s="901">
        <f t="shared" si="2"/>
        <v>0</v>
      </c>
      <c r="AJ103" s="902"/>
      <c r="AK103" s="713" t="str">
        <f t="shared" si="3"/>
        <v>Xuất sắc</v>
      </c>
      <c r="AL103" s="713" t="str">
        <f>VLOOKUP($E103,'cac dv gui'!$C$135:$AC$151,25,0)</f>
        <v>Xuất sắc</v>
      </c>
      <c r="AM103" s="713" t="str">
        <f>VLOOKUP($E103,'cac dv gui'!$C$135:$AC$151,26,0)</f>
        <v>Xuất sắc</v>
      </c>
      <c r="AN103" s="713"/>
      <c r="AO103" s="713"/>
      <c r="AP103" s="594"/>
      <c r="AQ103" s="713" t="str">
        <f>VLOOKUP(E103,' TH ĐG Trình HĐ'!$E$9:$AU$338,40,0)</f>
        <v>Xuất sắc</v>
      </c>
      <c r="AR103" s="713" t="s">
        <v>849</v>
      </c>
      <c r="AS103" s="594"/>
      <c r="AT103" s="905"/>
      <c r="AV103" s="835"/>
      <c r="AW103" s="835"/>
    </row>
    <row r="104" spans="1:49" s="684" customFormat="1" ht="35.1" customHeight="1" x14ac:dyDescent="0.25">
      <c r="A104" s="512" t="s">
        <v>1346</v>
      </c>
      <c r="B104" s="512">
        <f>COUNTIF($F$4:F104,F104)</f>
        <v>90</v>
      </c>
      <c r="C104" s="513" t="s">
        <v>985</v>
      </c>
      <c r="D104" s="338" t="s">
        <v>78</v>
      </c>
      <c r="E104" s="512" t="s">
        <v>460</v>
      </c>
      <c r="F104" s="592" t="s">
        <v>1732</v>
      </c>
      <c r="G104" s="523" t="s">
        <v>974</v>
      </c>
      <c r="H104" s="713" t="str">
        <f>VLOOKUP(E104,'[16]Gui chi Quynh'!$C$7:$E$387,3,0)</f>
        <v>A3</v>
      </c>
      <c r="I104" s="713">
        <f>VLOOKUP(H104,Sheet1!$B$2:$C$12,2,TRUE)</f>
        <v>8</v>
      </c>
      <c r="J104" s="713" t="str">
        <f>VLOOKUP($E104,'[17]Gui chi Quynh'!$C$7:$E$387,3,0)</f>
        <v>A3</v>
      </c>
      <c r="K104" s="713">
        <f>VLOOKUP(J104,Sheet1!$B$2:$C$12,2,TRUE)</f>
        <v>8</v>
      </c>
      <c r="L104" s="713" t="str">
        <f>VLOOKUP(E104,'[18]Gui chi Quynh'!$C$7:$F$385,3,0)</f>
        <v>A4</v>
      </c>
      <c r="M104" s="713">
        <f>VLOOKUP(L104,Sheet1!$B$2:$C$12,2,TRUE)</f>
        <v>7</v>
      </c>
      <c r="N104" s="713" t="str">
        <f>VLOOKUP(E104,'[19]Gui chi Quynh'!$C$7:$E$391,3,0)</f>
        <v>A3</v>
      </c>
      <c r="O104" s="713">
        <f>VLOOKUP(N104,Sheet1!$B$2:$C$12,2,TRUE)</f>
        <v>8</v>
      </c>
      <c r="P104" s="713" t="str">
        <f>VLOOKUP(E104,'[20]Gui chi Quynh'!$C$7:$E$391,3,0)</f>
        <v>A3</v>
      </c>
      <c r="Q104" s="713">
        <f>VLOOKUP(P104,Sheet1!$B$2:$C$12,2,TRUE)</f>
        <v>8</v>
      </c>
      <c r="R104" s="713" t="str">
        <f>VLOOKUP($E104,'[21]Gui chi Quynh'!$C$7:$E$390,3,0)</f>
        <v>A3</v>
      </c>
      <c r="S104" s="713">
        <f>VLOOKUP(R104,Sheet1!$B$2:$C$12,2,TRUE)</f>
        <v>8</v>
      </c>
      <c r="T104" s="713" t="str">
        <f>VLOOKUP($E104,'[22]Gui chi Quynh'!$C$7:$E$390,3,0)</f>
        <v>A3</v>
      </c>
      <c r="U104" s="713">
        <f>VLOOKUP(T104,Sheet1!$B$2:$C$12,2,TRUE)</f>
        <v>8</v>
      </c>
      <c r="V104" s="713" t="str">
        <f>VLOOKUP($E104,'[23]Gui chi Quynh'!$C$7:$E$389,3,0)</f>
        <v>A3</v>
      </c>
      <c r="W104" s="713">
        <f>VLOOKUP(V104,Sheet1!$B$2:$C$12,2,TRUE)</f>
        <v>8</v>
      </c>
      <c r="X104" s="713" t="str">
        <f>VLOOKUP($E104,'[24]Gui chi Quynh'!$C$7:$E$389,3,0)</f>
        <v>A3</v>
      </c>
      <c r="Y104" s="713">
        <f>VLOOKUP(X104,Sheet1!$B$2:$C$12,2,TRUE)</f>
        <v>8</v>
      </c>
      <c r="Z104" s="713" t="str">
        <f>VLOOKUP($E104,'[25]Gui chi Quynh'!$C$7:$E$388,3,0)</f>
        <v>A2</v>
      </c>
      <c r="AA104" s="713">
        <f>VLOOKUP(Z104,Sheet1!$B$2:$C$12,2,TRUE)</f>
        <v>9</v>
      </c>
      <c r="AB104" s="713" t="str">
        <f>VLOOKUP($E104,'T5'!$E$9:$AH$337,24,0)</f>
        <v>A3</v>
      </c>
      <c r="AC104" s="713">
        <f>VLOOKUP(AB104,Sheet1!$B$2:$C$12,2,TRUE)</f>
        <v>8</v>
      </c>
      <c r="AD104" s="713"/>
      <c r="AE104" s="713" t="e">
        <f>VLOOKUP(AD104,Sheet1!$B$2:$C$12,2,TRUE)</f>
        <v>#N/A</v>
      </c>
      <c r="AF104" s="599" t="str">
        <f>VLOOKUP($E104,'[26]Tong hop ket qua'!$E$19:$M$219,9,0)</f>
        <v>Khá</v>
      </c>
      <c r="AG104" s="901">
        <f t="shared" si="13"/>
        <v>8</v>
      </c>
      <c r="AH104" s="901" t="str">
        <f t="shared" si="1"/>
        <v>11A*</v>
      </c>
      <c r="AI104" s="901">
        <f t="shared" si="2"/>
        <v>0</v>
      </c>
      <c r="AJ104" s="902"/>
      <c r="AK104" s="713" t="str">
        <f t="shared" si="3"/>
        <v>Xuất sắc</v>
      </c>
      <c r="AL104" s="713" t="str">
        <f>VLOOKUP($E104,'cac dv gui'!$C$135:$AC$151,25,0)</f>
        <v>Tốt</v>
      </c>
      <c r="AM104" s="713" t="str">
        <f>VLOOKUP($E104,'cac dv gui'!$C$135:$AC$151,26,0)</f>
        <v>Xuất sắc</v>
      </c>
      <c r="AN104" s="713"/>
      <c r="AO104" s="713"/>
      <c r="AP104" s="594"/>
      <c r="AQ104" s="713" t="str">
        <f>VLOOKUP(E104,' TH ĐG Trình HĐ'!$E$9:$AU$338,40,0)</f>
        <v>Xuất sắc</v>
      </c>
      <c r="AR104" s="713" t="s">
        <v>849</v>
      </c>
      <c r="AS104" s="594"/>
      <c r="AT104" s="905"/>
      <c r="AV104" s="835"/>
      <c r="AW104" s="835"/>
    </row>
    <row r="105" spans="1:49" s="684" customFormat="1" ht="35.1" customHeight="1" x14ac:dyDescent="0.25">
      <c r="A105" s="512" t="s">
        <v>1347</v>
      </c>
      <c r="B105" s="512">
        <f>COUNTIF($F$4:F268,F105)</f>
        <v>242</v>
      </c>
      <c r="C105" s="513" t="s">
        <v>985</v>
      </c>
      <c r="D105" s="338" t="s">
        <v>3</v>
      </c>
      <c r="E105" s="512" t="s">
        <v>464</v>
      </c>
      <c r="F105" s="592" t="s">
        <v>1732</v>
      </c>
      <c r="G105" s="523" t="s">
        <v>974</v>
      </c>
      <c r="H105" s="713" t="str">
        <f>VLOOKUP(E105,'[16]Gui chi Quynh'!$C$7:$E$387,3,0)</f>
        <v>A3</v>
      </c>
      <c r="I105" s="713">
        <f>VLOOKUP(H105,Sheet1!$B$2:$C$12,2,TRUE)</f>
        <v>8</v>
      </c>
      <c r="J105" s="713" t="str">
        <f>VLOOKUP($E105,'[17]Gui chi Quynh'!$C$7:$E$387,3,0)</f>
        <v>A3</v>
      </c>
      <c r="K105" s="713">
        <f>VLOOKUP(J105,Sheet1!$B$2:$C$12,2,TRUE)</f>
        <v>8</v>
      </c>
      <c r="L105" s="713" t="str">
        <f>VLOOKUP(E105,'[18]Gui chi Quynh'!$C$7:$F$385,3,0)</f>
        <v>A3</v>
      </c>
      <c r="M105" s="713">
        <f>VLOOKUP(L105,Sheet1!$B$2:$C$12,2,TRUE)</f>
        <v>8</v>
      </c>
      <c r="N105" s="713" t="str">
        <f>VLOOKUP(E105,'[19]Gui chi Quynh'!$C$7:$E$391,3,0)</f>
        <v>A4</v>
      </c>
      <c r="O105" s="713">
        <f>VLOOKUP(N105,Sheet1!$B$2:$C$12,2,TRUE)</f>
        <v>7</v>
      </c>
      <c r="P105" s="713" t="str">
        <f>VLOOKUP(E105,'[20]Gui chi Quynh'!$C$7:$E$391,3,0)</f>
        <v>A3</v>
      </c>
      <c r="Q105" s="713">
        <f>VLOOKUP(P105,Sheet1!$B$2:$C$12,2,TRUE)</f>
        <v>8</v>
      </c>
      <c r="R105" s="713" t="str">
        <f>VLOOKUP($E105,'[21]Gui chi Quynh'!$C$7:$E$390,3,0)</f>
        <v>A3</v>
      </c>
      <c r="S105" s="713">
        <f>VLOOKUP(R105,Sheet1!$B$2:$C$12,2,TRUE)</f>
        <v>8</v>
      </c>
      <c r="T105" s="713" t="str">
        <f>VLOOKUP($E105,'[22]Gui chi Quynh'!$C$7:$E$390,3,0)</f>
        <v>A3</v>
      </c>
      <c r="U105" s="713">
        <f>VLOOKUP(T105,Sheet1!$B$2:$C$12,2,TRUE)</f>
        <v>8</v>
      </c>
      <c r="V105" s="713" t="str">
        <f>VLOOKUP($E105,'[23]Gui chi Quynh'!$C$7:$E$389,3,0)</f>
        <v>A2</v>
      </c>
      <c r="W105" s="713">
        <f>VLOOKUP(V105,Sheet1!$B$2:$C$12,2,TRUE)</f>
        <v>9</v>
      </c>
      <c r="X105" s="713" t="str">
        <f>VLOOKUP($E105,'[24]Gui chi Quynh'!$C$7:$E$389,3,0)</f>
        <v>A3</v>
      </c>
      <c r="Y105" s="713">
        <f>VLOOKUP(X105,Sheet1!$B$2:$C$12,2,TRUE)</f>
        <v>8</v>
      </c>
      <c r="Z105" s="713" t="str">
        <f>VLOOKUP($E105,'[25]Gui chi Quynh'!$C$7:$E$388,3,0)</f>
        <v>A2</v>
      </c>
      <c r="AA105" s="713">
        <f>VLOOKUP(Z105,Sheet1!$B$2:$C$12,2,TRUE)</f>
        <v>9</v>
      </c>
      <c r="AB105" s="713" t="str">
        <f>VLOOKUP($E105,'T5'!$E$9:$AH$337,24,0)</f>
        <v>A4</v>
      </c>
      <c r="AC105" s="713">
        <f>VLOOKUP(AB105,Sheet1!$B$2:$C$12,2,TRUE)</f>
        <v>7</v>
      </c>
      <c r="AD105" s="713"/>
      <c r="AE105" s="713" t="e">
        <f>VLOOKUP(AD105,Sheet1!$B$2:$C$12,2,TRUE)</f>
        <v>#N/A</v>
      </c>
      <c r="AF105" s="599" t="str">
        <f>VLOOKUP($E105,'[26]Tong hop ket qua'!$E$19:$M$219,9,0)</f>
        <v>Khá</v>
      </c>
      <c r="AG105" s="901">
        <f t="shared" si="13"/>
        <v>8</v>
      </c>
      <c r="AH105" s="901" t="str">
        <f t="shared" si="1"/>
        <v>11A*</v>
      </c>
      <c r="AI105" s="901">
        <f t="shared" si="2"/>
        <v>0</v>
      </c>
      <c r="AJ105" s="902"/>
      <c r="AK105" s="713" t="str">
        <f t="shared" si="3"/>
        <v>Xuất sắc</v>
      </c>
      <c r="AL105" s="713" t="str">
        <f>VLOOKUP($E105,'cac dv gui'!$C$135:$AC$151,25,0)</f>
        <v>Tốt</v>
      </c>
      <c r="AM105" s="713" t="str">
        <f>VLOOKUP($E105,'cac dv gui'!$C$135:$AC$151,26,0)</f>
        <v>Xuất sắc</v>
      </c>
      <c r="AN105" s="713"/>
      <c r="AO105" s="713"/>
      <c r="AP105" s="594"/>
      <c r="AQ105" s="713" t="str">
        <f>VLOOKUP(E105,' TH ĐG Trình HĐ'!$E$9:$AU$338,40,0)</f>
        <v>Tốt</v>
      </c>
      <c r="AR105" s="713" t="s">
        <v>850</v>
      </c>
      <c r="AS105" s="594"/>
      <c r="AT105" s="905"/>
      <c r="AV105" s="835"/>
      <c r="AW105" s="835"/>
    </row>
    <row r="106" spans="1:49" s="684" customFormat="1" ht="35.1" customHeight="1" x14ac:dyDescent="0.25">
      <c r="A106" s="512" t="s">
        <v>1348</v>
      </c>
      <c r="B106" s="512">
        <f>COUNTIF($F$4:F106,F106)</f>
        <v>92</v>
      </c>
      <c r="C106" s="513" t="s">
        <v>985</v>
      </c>
      <c r="D106" s="338" t="s">
        <v>70</v>
      </c>
      <c r="E106" s="512" t="s">
        <v>465</v>
      </c>
      <c r="F106" s="592" t="s">
        <v>1732</v>
      </c>
      <c r="G106" s="523" t="s">
        <v>974</v>
      </c>
      <c r="H106" s="713" t="str">
        <f>VLOOKUP(E106,'[16]Gui chi Quynh'!$C$7:$E$387,3,0)</f>
        <v>A2</v>
      </c>
      <c r="I106" s="713">
        <f>VLOOKUP(H106,Sheet1!$B$2:$C$12,2,TRUE)</f>
        <v>9</v>
      </c>
      <c r="J106" s="713" t="str">
        <f>VLOOKUP($E106,'[17]Gui chi Quynh'!$C$7:$E$387,3,0)</f>
        <v>A2</v>
      </c>
      <c r="K106" s="713">
        <f>VLOOKUP(J106,Sheet1!$B$2:$C$12,2,TRUE)</f>
        <v>9</v>
      </c>
      <c r="L106" s="713" t="str">
        <f>VLOOKUP(E106,'[18]Gui chi Quynh'!$C$7:$F$385,3,0)</f>
        <v>A3</v>
      </c>
      <c r="M106" s="713">
        <f>VLOOKUP(L106,Sheet1!$B$2:$C$12,2,TRUE)</f>
        <v>8</v>
      </c>
      <c r="N106" s="713" t="str">
        <f>VLOOKUP(E106,'[19]Gui chi Quynh'!$C$7:$E$391,3,0)</f>
        <v>A3</v>
      </c>
      <c r="O106" s="713">
        <f>VLOOKUP(N106,Sheet1!$B$2:$C$12,2,TRUE)</f>
        <v>8</v>
      </c>
      <c r="P106" s="713" t="str">
        <f>VLOOKUP(E106,'[20]Gui chi Quynh'!$C$7:$E$391,3,0)</f>
        <v>A3</v>
      </c>
      <c r="Q106" s="713">
        <f>VLOOKUP(P106,Sheet1!$B$2:$C$12,2,TRUE)</f>
        <v>8</v>
      </c>
      <c r="R106" s="713" t="str">
        <f>VLOOKUP($E106,'[21]Gui chi Quynh'!$C$7:$E$390,3,0)</f>
        <v>A3</v>
      </c>
      <c r="S106" s="713">
        <f>VLOOKUP(R106,Sheet1!$B$2:$C$12,2,TRUE)</f>
        <v>8</v>
      </c>
      <c r="T106" s="713" t="str">
        <f>VLOOKUP($E106,'[22]Gui chi Quynh'!$C$7:$E$390,3,0)</f>
        <v>A4</v>
      </c>
      <c r="U106" s="713">
        <f>VLOOKUP(T106,Sheet1!$B$2:$C$12,2,TRUE)</f>
        <v>7</v>
      </c>
      <c r="V106" s="713" t="str">
        <f>VLOOKUP($E106,'[23]Gui chi Quynh'!$C$7:$E$389,3,0)</f>
        <v>A3</v>
      </c>
      <c r="W106" s="713">
        <f>VLOOKUP(V106,Sheet1!$B$2:$C$12,2,TRUE)</f>
        <v>8</v>
      </c>
      <c r="X106" s="713" t="str">
        <f>VLOOKUP($E106,'[24]Gui chi Quynh'!$C$7:$E$389,3,0)</f>
        <v>A3</v>
      </c>
      <c r="Y106" s="713">
        <f>VLOOKUP(X106,Sheet1!$B$2:$C$12,2,TRUE)</f>
        <v>8</v>
      </c>
      <c r="Z106" s="713" t="str">
        <f>VLOOKUP($E106,'[25]Gui chi Quynh'!$C$7:$E$388,3,0)</f>
        <v>A3</v>
      </c>
      <c r="AA106" s="713">
        <f>VLOOKUP(Z106,Sheet1!$B$2:$C$12,2,TRUE)</f>
        <v>8</v>
      </c>
      <c r="AB106" s="713" t="str">
        <f>VLOOKUP($E106,'T5'!$E$9:$AH$337,24,0)</f>
        <v>A3</v>
      </c>
      <c r="AC106" s="713">
        <f>VLOOKUP(AB106,Sheet1!$B$2:$C$12,2,TRUE)</f>
        <v>8</v>
      </c>
      <c r="AD106" s="713"/>
      <c r="AE106" s="713" t="e">
        <f>VLOOKUP(AD106,Sheet1!$B$2:$C$12,2,TRUE)</f>
        <v>#N/A</v>
      </c>
      <c r="AF106" s="599" t="str">
        <f>VLOOKUP($E106,'[26]Tong hop ket qua'!$E$19:$M$219,9,0)</f>
        <v>Khá</v>
      </c>
      <c r="AG106" s="901">
        <f t="shared" si="13"/>
        <v>8.1</v>
      </c>
      <c r="AH106" s="901" t="str">
        <f t="shared" si="1"/>
        <v>11A*</v>
      </c>
      <c r="AI106" s="901">
        <f t="shared" si="2"/>
        <v>0</v>
      </c>
      <c r="AJ106" s="902"/>
      <c r="AK106" s="713" t="str">
        <f t="shared" si="3"/>
        <v>Xuất sắc</v>
      </c>
      <c r="AL106" s="713" t="str">
        <f>VLOOKUP($E106,'cac dv gui'!$C$135:$AC$151,25,0)</f>
        <v>Xuất sắc</v>
      </c>
      <c r="AM106" s="713" t="str">
        <f>VLOOKUP($E106,'cac dv gui'!$C$135:$AC$151,26,0)</f>
        <v>Xuất sắc</v>
      </c>
      <c r="AN106" s="713"/>
      <c r="AO106" s="713"/>
      <c r="AP106" s="594"/>
      <c r="AQ106" s="713" t="str">
        <f>VLOOKUP(E106,' TH ĐG Trình HĐ'!$E$9:$AU$338,40,0)</f>
        <v>Xuất sắc</v>
      </c>
      <c r="AR106" s="713" t="s">
        <v>849</v>
      </c>
      <c r="AS106" s="594"/>
      <c r="AT106" s="905"/>
      <c r="AV106" s="835"/>
      <c r="AW106" s="835"/>
    </row>
    <row r="107" spans="1:49" s="684" customFormat="1" ht="35.1" customHeight="1" x14ac:dyDescent="0.25">
      <c r="A107" s="512" t="s">
        <v>1349</v>
      </c>
      <c r="B107" s="512">
        <f>COUNTIF($F$4:F107,F107)</f>
        <v>93</v>
      </c>
      <c r="C107" s="513" t="s">
        <v>985</v>
      </c>
      <c r="D107" s="338" t="s">
        <v>75</v>
      </c>
      <c r="E107" s="512" t="s">
        <v>461</v>
      </c>
      <c r="F107" s="592" t="s">
        <v>1732</v>
      </c>
      <c r="G107" s="494" t="s">
        <v>975</v>
      </c>
      <c r="H107" s="494" t="str">
        <f>VLOOKUP(E107,'[16]Gui chi Quynh'!$C$7:$E$387,3,0)</f>
        <v>A3</v>
      </c>
      <c r="I107" s="494">
        <f>VLOOKUP(H107,Sheet1!$B$2:$C$12,2,TRUE)</f>
        <v>8</v>
      </c>
      <c r="J107" s="494" t="str">
        <f>VLOOKUP($E107,'[17]Gui chi Quynh'!$C$7:$E$387,3,0)</f>
        <v>A2</v>
      </c>
      <c r="K107" s="494">
        <f>VLOOKUP(J107,Sheet1!$B$2:$C$12,2,TRUE)</f>
        <v>9</v>
      </c>
      <c r="L107" s="494" t="str">
        <f>VLOOKUP(E107,'[18]Gui chi Quynh'!$C$7:$F$385,3,0)</f>
        <v>A2</v>
      </c>
      <c r="M107" s="494">
        <f>VLOOKUP(L107,Sheet1!$B$2:$C$12,2,TRUE)</f>
        <v>9</v>
      </c>
      <c r="N107" s="494" t="str">
        <f>VLOOKUP(E107,'[19]Gui chi Quynh'!$C$7:$E$391,3,0)</f>
        <v>A3</v>
      </c>
      <c r="O107" s="494">
        <f>VLOOKUP(N107,Sheet1!$B$2:$C$12,2,TRUE)</f>
        <v>8</v>
      </c>
      <c r="P107" s="494" t="str">
        <f>VLOOKUP(E107,'[20]Gui chi Quynh'!$C$7:$E$391,3,0)</f>
        <v>A2</v>
      </c>
      <c r="Q107" s="494">
        <f>VLOOKUP(P107,Sheet1!$B$2:$C$12,2,TRUE)</f>
        <v>9</v>
      </c>
      <c r="R107" s="494" t="str">
        <f>VLOOKUP($E107,'[21]Gui chi Quynh'!$C$7:$E$390,3,0)</f>
        <v>A1</v>
      </c>
      <c r="S107" s="494">
        <f>VLOOKUP(R107,Sheet1!$B$2:$C$12,2,TRUE)</f>
        <v>10</v>
      </c>
      <c r="T107" s="494" t="str">
        <f>VLOOKUP($E107,'[22]Gui chi Quynh'!$C$7:$E$390,3,0)</f>
        <v>A3</v>
      </c>
      <c r="U107" s="494">
        <f>VLOOKUP(T107,Sheet1!$B$2:$C$12,2,TRUE)</f>
        <v>8</v>
      </c>
      <c r="V107" s="494" t="str">
        <f>VLOOKUP($E107,'[23]Gui chi Quynh'!$C$7:$E$389,3,0)</f>
        <v>A2</v>
      </c>
      <c r="W107" s="494">
        <f>VLOOKUP(V107,Sheet1!$B$2:$C$12,2,TRUE)</f>
        <v>9</v>
      </c>
      <c r="X107" s="494" t="str">
        <f>VLOOKUP($E107,'[24]Gui chi Quynh'!$C$7:$E$389,3,0)</f>
        <v>A2</v>
      </c>
      <c r="Y107" s="494">
        <f>VLOOKUP(X107,Sheet1!$B$2:$C$12,2,TRUE)</f>
        <v>9</v>
      </c>
      <c r="Z107" s="494" t="str">
        <f>VLOOKUP($E107,'[25]Gui chi Quynh'!$C$7:$E$388,3,0)</f>
        <v>A3</v>
      </c>
      <c r="AA107" s="494">
        <f>VLOOKUP(Z107,Sheet1!$B$2:$C$12,2,TRUE)</f>
        <v>8</v>
      </c>
      <c r="AB107" s="494" t="str">
        <f>VLOOKUP($E107,'T5'!$E$9:$AH$337,24,0)</f>
        <v>A3</v>
      </c>
      <c r="AC107" s="494">
        <f>VLOOKUP(AB107,Sheet1!$B$2:$C$12,2,TRUE)</f>
        <v>8</v>
      </c>
      <c r="AD107" s="494"/>
      <c r="AE107" s="494" t="e">
        <f>VLOOKUP(AD107,Sheet1!$B$2:$C$12,2,TRUE)</f>
        <v>#N/A</v>
      </c>
      <c r="AF107" s="592"/>
      <c r="AG107" s="709">
        <f>ROUND(AVERAGE($H107:$AC107),1)</f>
        <v>8.6</v>
      </c>
      <c r="AH107" s="709" t="str">
        <f>LEFT((COUNTIF($H107:$AC107,"A*")&amp;"A*")&amp;" + "&amp;(COUNTIF($H107:$AC107,"B*")&amp;"B*")&amp;" + "&amp;(COUNTIF($H107:$AC107,"C*")&amp;"C*")&amp;" +  "&amp;(COUNTIF($H107:$AC107,"D")&amp;"D")&amp; " +  "&amp;(COUNTIF($H107:$AC107,"E")&amp;"E"),4)</f>
        <v>11A*</v>
      </c>
      <c r="AI107" s="709">
        <f>COUNTIF($H107:$AB107,"B1")*1+COUNTIF($H107:$AB107,"B2")*1+COUNTIF($H107:$AB107,"C1")*1+COUNTIF($H107:$AB107,"C2")*1+COUNTIF($H107:$AB107,"D")*12+COUNTIF($H107:$AB107,"E")*15</f>
        <v>0</v>
      </c>
      <c r="AJ107" s="683"/>
      <c r="AK107" s="494" t="str">
        <f>IF(AND(8&lt;=$AG107,$AI107=0),"Xuất sắc",IF(AND(6&lt;$AG107,$AG107&lt;8),"Tốt",IF(AND(6&lt;$AG107,$AI107&lt;12),"Tốt",IF(AND(5&lt;$AG107,$AG107&lt;6),"Hoàn thành NV",IF(AND(5&lt;$AG107,$AI107&lt;15),"Hoàn thành NV","Không hoàn thành NV")))))</f>
        <v>Xuất sắc</v>
      </c>
      <c r="AL107" s="494" t="str">
        <f>VLOOKUP($E107,'cac dv gui'!$C$135:$AC$151,25,0)</f>
        <v>Xuất sắc</v>
      </c>
      <c r="AM107" s="494" t="str">
        <f>VLOOKUP($E107,'cac dv gui'!$C$135:$AC$151,26,0)</f>
        <v>Xuất sắc</v>
      </c>
      <c r="AN107" s="494"/>
      <c r="AO107" s="494"/>
      <c r="AP107" s="675"/>
      <c r="AQ107" s="713" t="str">
        <f>VLOOKUP(E107,' TH ĐG Trình HĐ'!$E$9:$AU$338,40,0)</f>
        <v>Xuất sắc</v>
      </c>
      <c r="AR107" s="713" t="s">
        <v>849</v>
      </c>
      <c r="AS107" s="675"/>
      <c r="AT107" s="494"/>
      <c r="AV107" s="835"/>
      <c r="AW107" s="835"/>
    </row>
    <row r="108" spans="1:49" s="684" customFormat="1" ht="35.1" customHeight="1" x14ac:dyDescent="0.25">
      <c r="A108" s="512" t="s">
        <v>1350</v>
      </c>
      <c r="B108" s="512">
        <f>COUNTIF($F$4:F108,F108)</f>
        <v>94</v>
      </c>
      <c r="C108" s="513" t="s">
        <v>985</v>
      </c>
      <c r="D108" s="338" t="s">
        <v>41</v>
      </c>
      <c r="E108" s="512" t="s">
        <v>467</v>
      </c>
      <c r="F108" s="592" t="s">
        <v>1732</v>
      </c>
      <c r="G108" s="494" t="s">
        <v>975</v>
      </c>
      <c r="H108" s="494" t="str">
        <f>VLOOKUP(E108,'[16]Gui chi Quynh'!$C$7:$E$387,3,0)</f>
        <v>A1</v>
      </c>
      <c r="I108" s="494">
        <f>VLOOKUP(H108,Sheet1!$B$2:$C$12,2,TRUE)</f>
        <v>10</v>
      </c>
      <c r="J108" s="494" t="str">
        <f>VLOOKUP($E108,'[17]Gui chi Quynh'!$C$7:$E$387,3,0)</f>
        <v>A2</v>
      </c>
      <c r="K108" s="494">
        <f>VLOOKUP(J108,Sheet1!$B$2:$C$12,2,TRUE)</f>
        <v>9</v>
      </c>
      <c r="L108" s="494" t="str">
        <f>VLOOKUP(E108,'[18]Gui chi Quynh'!$C$7:$F$385,3,0)</f>
        <v>A1</v>
      </c>
      <c r="M108" s="494">
        <f>VLOOKUP(L108,Sheet1!$B$2:$C$12,2,TRUE)</f>
        <v>10</v>
      </c>
      <c r="N108" s="494" t="str">
        <f>VLOOKUP(E108,'[19]Gui chi Quynh'!$C$7:$E$391,3,0)</f>
        <v>A2</v>
      </c>
      <c r="O108" s="494">
        <f>VLOOKUP(N108,Sheet1!$B$2:$C$12,2,TRUE)</f>
        <v>9</v>
      </c>
      <c r="P108" s="494" t="str">
        <f>VLOOKUP(E108,'[20]Gui chi Quynh'!$C$7:$E$391,3,0)</f>
        <v>A3</v>
      </c>
      <c r="Q108" s="494">
        <f>VLOOKUP(P108,Sheet1!$B$2:$C$12,2,TRUE)</f>
        <v>8</v>
      </c>
      <c r="R108" s="494" t="str">
        <f>VLOOKUP($E108,'[21]Gui chi Quynh'!$C$7:$E$390,3,0)</f>
        <v>A3</v>
      </c>
      <c r="S108" s="494">
        <f>VLOOKUP(R108,Sheet1!$B$2:$C$12,2,TRUE)</f>
        <v>8</v>
      </c>
      <c r="T108" s="494" t="str">
        <f>VLOOKUP($E108,'[22]Gui chi Quynh'!$C$7:$E$390,3,0)</f>
        <v>A3</v>
      </c>
      <c r="U108" s="494">
        <f>VLOOKUP(T108,Sheet1!$B$2:$C$12,2,TRUE)</f>
        <v>8</v>
      </c>
      <c r="V108" s="494" t="str">
        <f>VLOOKUP($E108,'[23]Gui chi Quynh'!$C$7:$E$389,3,0)</f>
        <v>A3</v>
      </c>
      <c r="W108" s="494">
        <f>VLOOKUP(V108,Sheet1!$B$2:$C$12,2,TRUE)</f>
        <v>8</v>
      </c>
      <c r="X108" s="494" t="str">
        <f>VLOOKUP($E108,'[24]Gui chi Quynh'!$C$7:$E$389,3,0)</f>
        <v>A3</v>
      </c>
      <c r="Y108" s="494">
        <f>VLOOKUP(X108,Sheet1!$B$2:$C$12,2,TRUE)</f>
        <v>8</v>
      </c>
      <c r="Z108" s="494" t="str">
        <f>VLOOKUP($E108,'[25]Gui chi Quynh'!$C$7:$E$388,3,0)</f>
        <v>A2</v>
      </c>
      <c r="AA108" s="494">
        <f>VLOOKUP(Z108,Sheet1!$B$2:$C$12,2,TRUE)</f>
        <v>9</v>
      </c>
      <c r="AB108" s="494" t="str">
        <f>VLOOKUP($E108,'T5'!$E$9:$AH$337,24,0)</f>
        <v>A3</v>
      </c>
      <c r="AC108" s="494">
        <f>VLOOKUP(AB108,Sheet1!$B$2:$C$12,2,TRUE)</f>
        <v>8</v>
      </c>
      <c r="AD108" s="494"/>
      <c r="AE108" s="494" t="e">
        <f>VLOOKUP(AD108,Sheet1!$B$2:$C$12,2,TRUE)</f>
        <v>#N/A</v>
      </c>
      <c r="AF108" s="592" t="str">
        <f>VLOOKUP($E108,'[26]Tong hop ket qua'!$E$19:$M$219,9,0)</f>
        <v>Khá</v>
      </c>
      <c r="AG108" s="709">
        <f>ROUND(AVERAGE($H108:$AC108),1)</f>
        <v>8.6</v>
      </c>
      <c r="AH108" s="709" t="str">
        <f>LEFT((COUNTIF($H108:$AC108,"A*")&amp;"A*")&amp;" + "&amp;(COUNTIF($H108:$AC108,"B*")&amp;"B*")&amp;" + "&amp;(COUNTIF($H108:$AC108,"C*")&amp;"C*")&amp;" +  "&amp;(COUNTIF($H108:$AC108,"D")&amp;"D")&amp; " +  "&amp;(COUNTIF($H108:$AC108,"E")&amp;"E"),4)</f>
        <v>11A*</v>
      </c>
      <c r="AI108" s="709">
        <f>COUNTIF($H108:$AB108,"B1")*1+COUNTIF($H108:$AB108,"B2")*1+COUNTIF($H108:$AB108,"C1")*1+COUNTIF($H108:$AB108,"C2")*1+COUNTIF($H108:$AB108,"D")*12+COUNTIF($H108:$AB108,"E")*15</f>
        <v>0</v>
      </c>
      <c r="AJ108" s="683"/>
      <c r="AK108" s="494" t="str">
        <f>IF(AND(8&lt;=$AG108,$AI108=0),"Xuất sắc",IF(AND(6&lt;$AG108,$AG108&lt;8),"Tốt",IF(AND(6&lt;$AG108,$AI108&lt;12),"Tốt",IF(AND(5&lt;$AG108,$AG108&lt;6),"Hoàn thành NV",IF(AND(5&lt;$AG108,$AI108&lt;15),"Hoàn thành NV","Không hoàn thành NV")))))</f>
        <v>Xuất sắc</v>
      </c>
      <c r="AL108" s="494" t="str">
        <f>VLOOKUP($E108,'cac dv gui'!$C$135:$AC$151,25,0)</f>
        <v>Tốt</v>
      </c>
      <c r="AM108" s="494" t="str">
        <f>VLOOKUP($E108,'cac dv gui'!$C$135:$AC$151,26,0)</f>
        <v>Xuất sắc</v>
      </c>
      <c r="AN108" s="494"/>
      <c r="AO108" s="494"/>
      <c r="AP108" s="675"/>
      <c r="AQ108" s="713" t="str">
        <f>VLOOKUP(E108,' TH ĐG Trình HĐ'!$E$9:$AU$338,40,0)</f>
        <v>Xuất sắc</v>
      </c>
      <c r="AR108" s="713" t="s">
        <v>849</v>
      </c>
      <c r="AS108" s="675"/>
      <c r="AT108" s="494"/>
      <c r="AV108" s="835"/>
      <c r="AW108" s="835"/>
    </row>
    <row r="109" spans="1:49" s="684" customFormat="1" ht="35.1" customHeight="1" x14ac:dyDescent="0.25">
      <c r="A109" s="512" t="s">
        <v>1351</v>
      </c>
      <c r="B109" s="512">
        <f>COUNTIF($F$4:F109,F109)</f>
        <v>95</v>
      </c>
      <c r="C109" s="513" t="s">
        <v>985</v>
      </c>
      <c r="D109" s="338" t="s">
        <v>83</v>
      </c>
      <c r="E109" s="512" t="s">
        <v>468</v>
      </c>
      <c r="F109" s="592" t="s">
        <v>1732</v>
      </c>
      <c r="G109" s="494" t="s">
        <v>975</v>
      </c>
      <c r="H109" s="494" t="str">
        <f>VLOOKUP(E109,'[16]Gui chi Quynh'!$C$7:$E$387,3,0)</f>
        <v>A3</v>
      </c>
      <c r="I109" s="494">
        <f>VLOOKUP(H109,Sheet1!$B$2:$C$12,2,TRUE)</f>
        <v>8</v>
      </c>
      <c r="J109" s="494" t="str">
        <f>VLOOKUP($E109,'[17]Gui chi Quynh'!$C$7:$E$387,3,0)</f>
        <v>A3</v>
      </c>
      <c r="K109" s="494">
        <f>VLOOKUP(J109,Sheet1!$B$2:$C$12,2,TRUE)</f>
        <v>8</v>
      </c>
      <c r="L109" s="494" t="str">
        <f>VLOOKUP(E109,'[18]Gui chi Quynh'!$C$7:$F$385,3,0)</f>
        <v>A3</v>
      </c>
      <c r="M109" s="494">
        <f>VLOOKUP(L109,Sheet1!$B$2:$C$12,2,TRUE)</f>
        <v>8</v>
      </c>
      <c r="N109" s="494" t="str">
        <f>VLOOKUP(E109,'[19]Gui chi Quynh'!$C$7:$E$391,3,0)</f>
        <v>A4</v>
      </c>
      <c r="O109" s="494">
        <f>VLOOKUP(N109,Sheet1!$B$2:$C$12,2,TRUE)</f>
        <v>7</v>
      </c>
      <c r="P109" s="494" t="str">
        <f>VLOOKUP(E109,'[20]Gui chi Quynh'!$C$7:$E$391,3,0)</f>
        <v>A3</v>
      </c>
      <c r="Q109" s="494">
        <f>VLOOKUP(P109,Sheet1!$B$2:$C$12,2,TRUE)</f>
        <v>8</v>
      </c>
      <c r="R109" s="494" t="str">
        <f>VLOOKUP($E109,'[21]Gui chi Quynh'!$C$7:$E$390,3,0)</f>
        <v>A3</v>
      </c>
      <c r="S109" s="494">
        <f>VLOOKUP(R109,Sheet1!$B$2:$C$12,2,TRUE)</f>
        <v>8</v>
      </c>
      <c r="T109" s="494" t="str">
        <f>VLOOKUP($E109,'[22]Gui chi Quynh'!$C$7:$E$390,3,0)</f>
        <v>A4</v>
      </c>
      <c r="U109" s="494">
        <f>VLOOKUP(T109,Sheet1!$B$2:$C$12,2,TRUE)</f>
        <v>7</v>
      </c>
      <c r="V109" s="494" t="str">
        <f>VLOOKUP($E109,'[23]Gui chi Quynh'!$C$7:$E$389,3,0)</f>
        <v>A2</v>
      </c>
      <c r="W109" s="494">
        <f>VLOOKUP(V109,Sheet1!$B$2:$C$12,2,TRUE)</f>
        <v>9</v>
      </c>
      <c r="X109" s="494" t="str">
        <f>VLOOKUP($E109,'[24]Gui chi Quynh'!$C$7:$E$389,3,0)</f>
        <v>A2</v>
      </c>
      <c r="Y109" s="494">
        <f>VLOOKUP(X109,Sheet1!$B$2:$C$12,2,TRUE)</f>
        <v>9</v>
      </c>
      <c r="Z109" s="494" t="str">
        <f>VLOOKUP($E109,'[25]Gui chi Quynh'!$C$7:$E$388,3,0)</f>
        <v>A3</v>
      </c>
      <c r="AA109" s="494">
        <f>VLOOKUP(Z109,Sheet1!$B$2:$C$12,2,TRUE)</f>
        <v>8</v>
      </c>
      <c r="AB109" s="494" t="str">
        <f>VLOOKUP($E109,'T5'!$E$9:$AH$337,24,0)</f>
        <v>A3</v>
      </c>
      <c r="AC109" s="494">
        <f>VLOOKUP(AB109,Sheet1!$B$2:$C$12,2,TRUE)</f>
        <v>8</v>
      </c>
      <c r="AD109" s="494"/>
      <c r="AE109" s="494" t="e">
        <f>VLOOKUP(AD109,Sheet1!$B$2:$C$12,2,TRUE)</f>
        <v>#N/A</v>
      </c>
      <c r="AF109" s="592" t="str">
        <f>VLOOKUP($E109,'[26]Tong hop ket qua'!$E$19:$M$219,9,0)</f>
        <v>Tốt</v>
      </c>
      <c r="AG109" s="709">
        <f>ROUND(AVERAGE($H109:$AC109),1)</f>
        <v>8</v>
      </c>
      <c r="AH109" s="709" t="str">
        <f>LEFT((COUNTIF($H109:$AC109,"A*")&amp;"A*")&amp;" + "&amp;(COUNTIF($H109:$AC109,"B*")&amp;"B*")&amp;" + "&amp;(COUNTIF($H109:$AC109,"C*")&amp;"C*")&amp;" +  "&amp;(COUNTIF($H109:$AC109,"D")&amp;"D")&amp; " +  "&amp;(COUNTIF($H109:$AC109,"E")&amp;"E"),4)</f>
        <v>11A*</v>
      </c>
      <c r="AI109" s="709">
        <f>COUNTIF($H109:$AB109,"B1")*1+COUNTIF($H109:$AB109,"B2")*1+COUNTIF($H109:$AB109,"C1")*1+COUNTIF($H109:$AB109,"C2")*1+COUNTIF($H109:$AB109,"D")*12+COUNTIF($H109:$AB109,"E")*15</f>
        <v>0</v>
      </c>
      <c r="AJ109" s="683"/>
      <c r="AK109" s="494" t="str">
        <f>IF(AND(8&lt;=$AG109,$AI109=0),"Xuất sắc",IF(AND(6&lt;$AG109,$AG109&lt;8),"Tốt",IF(AND(6&lt;$AG109,$AI109&lt;12),"Tốt",IF(AND(5&lt;$AG109,$AG109&lt;6),"Hoàn thành NV",IF(AND(5&lt;$AG109,$AI109&lt;15),"Hoàn thành NV","Không hoàn thành NV")))))</f>
        <v>Xuất sắc</v>
      </c>
      <c r="AL109" s="494" t="str">
        <f>VLOOKUP($E109,'cac dv gui'!$C$135:$AC$151,25,0)</f>
        <v>Tốt</v>
      </c>
      <c r="AM109" s="494" t="str">
        <f>VLOOKUP($E109,'cac dv gui'!$C$135:$AC$151,26,0)</f>
        <v>Xuất sắc</v>
      </c>
      <c r="AN109" s="494"/>
      <c r="AO109" s="494"/>
      <c r="AP109" s="675"/>
      <c r="AQ109" s="713" t="str">
        <f>VLOOKUP(E109,' TH ĐG Trình HĐ'!$E$9:$AU$338,40,0)</f>
        <v>Xuất sắc</v>
      </c>
      <c r="AR109" s="713" t="s">
        <v>849</v>
      </c>
      <c r="AS109" s="675"/>
      <c r="AT109" s="494"/>
      <c r="AV109" s="835"/>
      <c r="AW109" s="835"/>
    </row>
    <row r="110" spans="1:49" s="684" customFormat="1" ht="35.1" customHeight="1" x14ac:dyDescent="0.25">
      <c r="A110" s="512" t="s">
        <v>1352</v>
      </c>
      <c r="B110" s="512">
        <f>COUNTIF($F$4:F110,F110)</f>
        <v>96</v>
      </c>
      <c r="C110" s="513" t="s">
        <v>985</v>
      </c>
      <c r="D110" s="338" t="s">
        <v>81</v>
      </c>
      <c r="E110" s="512" t="s">
        <v>466</v>
      </c>
      <c r="F110" s="592" t="s">
        <v>1732</v>
      </c>
      <c r="G110" s="494" t="s">
        <v>975</v>
      </c>
      <c r="H110" s="494" t="str">
        <f>VLOOKUP(E110,'[16]Gui chi Quynh'!$C$7:$E$387,3,0)</f>
        <v>A3</v>
      </c>
      <c r="I110" s="494">
        <f>VLOOKUP(H110,Sheet1!$B$2:$C$12,2,TRUE)</f>
        <v>8</v>
      </c>
      <c r="J110" s="494" t="str">
        <f>VLOOKUP($E110,'[17]Gui chi Quynh'!$C$7:$E$387,3,0)</f>
        <v>A3</v>
      </c>
      <c r="K110" s="494">
        <f>VLOOKUP(J110,Sheet1!$B$2:$C$12,2,TRUE)</f>
        <v>8</v>
      </c>
      <c r="L110" s="494" t="str">
        <f>VLOOKUP(E110,'[18]Gui chi Quynh'!$C$7:$F$385,3,0)</f>
        <v>A3</v>
      </c>
      <c r="M110" s="494">
        <f>VLOOKUP(L110,Sheet1!$B$2:$C$12,2,TRUE)</f>
        <v>8</v>
      </c>
      <c r="N110" s="494" t="str">
        <f>VLOOKUP(E110,'[19]Gui chi Quynh'!$C$7:$E$391,3,0)</f>
        <v>A2</v>
      </c>
      <c r="O110" s="494">
        <f>VLOOKUP(N110,Sheet1!$B$2:$C$12,2,TRUE)</f>
        <v>9</v>
      </c>
      <c r="P110" s="494" t="str">
        <f>VLOOKUP(E110,'[20]Gui chi Quynh'!$C$7:$E$391,3,0)</f>
        <v>A2</v>
      </c>
      <c r="Q110" s="494">
        <f>VLOOKUP(P110,Sheet1!$B$2:$C$12,2,TRUE)</f>
        <v>9</v>
      </c>
      <c r="R110" s="494" t="str">
        <f>VLOOKUP($E110,'[21]Gui chi Quynh'!$C$7:$E$390,3,0)</f>
        <v>A2</v>
      </c>
      <c r="S110" s="494">
        <f>VLOOKUP(R110,Sheet1!$B$2:$C$12,2,TRUE)</f>
        <v>9</v>
      </c>
      <c r="T110" s="494" t="str">
        <f>VLOOKUP($E110,'[22]Gui chi Quynh'!$C$7:$E$390,3,0)</f>
        <v>A2</v>
      </c>
      <c r="U110" s="494">
        <f>VLOOKUP(T110,Sheet1!$B$2:$C$12,2,TRUE)</f>
        <v>9</v>
      </c>
      <c r="V110" s="494" t="str">
        <f>VLOOKUP($E110,'[23]Gui chi Quynh'!$C$7:$E$389,3,0)</f>
        <v>A2</v>
      </c>
      <c r="W110" s="494">
        <f>VLOOKUP(V110,Sheet1!$B$2:$C$12,2,TRUE)</f>
        <v>9</v>
      </c>
      <c r="X110" s="494" t="str">
        <f>VLOOKUP($E110,'[24]Gui chi Quynh'!$C$7:$E$389,3,0)</f>
        <v>A2</v>
      </c>
      <c r="Y110" s="494">
        <f>VLOOKUP(X110,Sheet1!$B$2:$C$12,2,TRUE)</f>
        <v>9</v>
      </c>
      <c r="Z110" s="494" t="str">
        <f>VLOOKUP($E110,'[25]Gui chi Quynh'!$C$7:$E$388,3,0)</f>
        <v>A2</v>
      </c>
      <c r="AA110" s="494">
        <f>VLOOKUP(Z110,Sheet1!$B$2:$C$12,2,TRUE)</f>
        <v>9</v>
      </c>
      <c r="AB110" s="494" t="str">
        <f>VLOOKUP($E110,'T5'!$E$9:$AH$337,24,0)</f>
        <v>A3</v>
      </c>
      <c r="AC110" s="494">
        <f>VLOOKUP(AB110,Sheet1!$B$2:$C$12,2,TRUE)</f>
        <v>8</v>
      </c>
      <c r="AD110" s="494"/>
      <c r="AE110" s="494" t="e">
        <f>VLOOKUP(AD110,Sheet1!$B$2:$C$12,2,TRUE)</f>
        <v>#N/A</v>
      </c>
      <c r="AF110" s="592" t="str">
        <f>VLOOKUP($E110,'[26]Tong hop ket qua'!$E$19:$M$219,9,0)</f>
        <v>Khá</v>
      </c>
      <c r="AG110" s="709">
        <f>ROUND(AVERAGE($H110:$AC110),1)</f>
        <v>8.6</v>
      </c>
      <c r="AH110" s="709" t="str">
        <f>LEFT((COUNTIF($H110:$AC110,"A*")&amp;"A*")&amp;" + "&amp;(COUNTIF($H110:$AC110,"B*")&amp;"B*")&amp;" + "&amp;(COUNTIF($H110:$AC110,"C*")&amp;"C*")&amp;" +  "&amp;(COUNTIF($H110:$AC110,"D")&amp;"D")&amp; " +  "&amp;(COUNTIF($H110:$AC110,"E")&amp;"E"),4)</f>
        <v>11A*</v>
      </c>
      <c r="AI110" s="709">
        <f>COUNTIF($H110:$AB110,"B1")*1+COUNTIF($H110:$AB110,"B2")*1+COUNTIF($H110:$AB110,"C1")*1+COUNTIF($H110:$AB110,"C2")*1+COUNTIF($H110:$AB110,"D")*12+COUNTIF($H110:$AB110,"E")*15</f>
        <v>0</v>
      </c>
      <c r="AJ110" s="683"/>
      <c r="AK110" s="494" t="str">
        <f>IF(AND(8&lt;=$AG110,$AI110=0),"Xuất sắc",IF(AND(6&lt;$AG110,$AG110&lt;8),"Tốt",IF(AND(6&lt;$AG110,$AI110&lt;12),"Tốt",IF(AND(5&lt;$AG110,$AG110&lt;6),"Hoàn thành NV",IF(AND(5&lt;$AG110,$AI110&lt;15),"Hoàn thành NV","Không hoàn thành NV")))))</f>
        <v>Xuất sắc</v>
      </c>
      <c r="AL110" s="494" t="str">
        <f>VLOOKUP($E110,'cac dv gui'!$C$135:$AC$151,25,0)</f>
        <v>Tốt</v>
      </c>
      <c r="AM110" s="494" t="str">
        <f>VLOOKUP($E110,'cac dv gui'!$C$135:$AC$151,26,0)</f>
        <v>Xuất sắc</v>
      </c>
      <c r="AN110" s="494"/>
      <c r="AO110" s="494"/>
      <c r="AP110" s="675"/>
      <c r="AQ110" s="713" t="str">
        <f>VLOOKUP(E110,' TH ĐG Trình HĐ'!$E$9:$AU$338,40,0)</f>
        <v>Xuất sắc</v>
      </c>
      <c r="AR110" s="713" t="s">
        <v>849</v>
      </c>
      <c r="AS110" s="675"/>
      <c r="AT110" s="494"/>
      <c r="AV110" s="835"/>
      <c r="AW110" s="835"/>
    </row>
    <row r="111" spans="1:49" s="684" customFormat="1" ht="35.1" customHeight="1" x14ac:dyDescent="0.25">
      <c r="A111" s="512" t="s">
        <v>1353</v>
      </c>
      <c r="B111" s="512">
        <f>COUNTIF($F$4:F112,F111)</f>
        <v>98</v>
      </c>
      <c r="C111" s="513" t="s">
        <v>985</v>
      </c>
      <c r="D111" s="337" t="s">
        <v>275</v>
      </c>
      <c r="E111" s="520" t="s">
        <v>470</v>
      </c>
      <c r="F111" s="592" t="s">
        <v>1732</v>
      </c>
      <c r="G111" s="494" t="s">
        <v>975</v>
      </c>
      <c r="H111" s="494" t="str">
        <f>VLOOKUP(E111,'[16]Gui chi Quynh'!$C$7:$E$387,3,0)</f>
        <v>A2</v>
      </c>
      <c r="I111" s="494">
        <f>VLOOKUP(H111,Sheet1!$B$2:$C$12,2,TRUE)</f>
        <v>9</v>
      </c>
      <c r="J111" s="494" t="str">
        <f>VLOOKUP($E111,'[17]Gui chi Quynh'!$C$7:$E$387,3,0)</f>
        <v>A3</v>
      </c>
      <c r="K111" s="494">
        <f>VLOOKUP(J111,Sheet1!$B$2:$C$12,2,TRUE)</f>
        <v>8</v>
      </c>
      <c r="L111" s="494" t="str">
        <f>VLOOKUP(E111,'[18]Gui chi Quynh'!$C$7:$F$385,3,0)</f>
        <v>A2</v>
      </c>
      <c r="M111" s="494">
        <f>VLOOKUP(L111,Sheet1!$B$2:$C$12,2,TRUE)</f>
        <v>9</v>
      </c>
      <c r="N111" s="494" t="str">
        <f>VLOOKUP(E111,'[19]Gui chi Quynh'!$C$7:$E$391,3,0)</f>
        <v>A3</v>
      </c>
      <c r="O111" s="494">
        <f>VLOOKUP(N111,Sheet1!$B$2:$C$12,2,TRUE)</f>
        <v>8</v>
      </c>
      <c r="P111" s="494" t="str">
        <f>VLOOKUP(E111,'[20]Gui chi Quynh'!$C$7:$E$391,3,0)</f>
        <v>A3</v>
      </c>
      <c r="Q111" s="494">
        <f>VLOOKUP(P111,Sheet1!$B$2:$C$12,2,TRUE)</f>
        <v>8</v>
      </c>
      <c r="R111" s="494" t="str">
        <f>VLOOKUP($E111,'[21]Gui chi Quynh'!$C$7:$E$390,3,0)</f>
        <v>A3</v>
      </c>
      <c r="S111" s="494">
        <f>VLOOKUP(R111,Sheet1!$B$2:$C$12,2,TRUE)</f>
        <v>8</v>
      </c>
      <c r="T111" s="494" t="str">
        <f>VLOOKUP($E111,'[22]Gui chi Quynh'!$C$7:$E$390,3,0)</f>
        <v>A1</v>
      </c>
      <c r="U111" s="494">
        <f>VLOOKUP(T111,Sheet1!$B$2:$C$12,2,TRUE)</f>
        <v>10</v>
      </c>
      <c r="V111" s="494" t="str">
        <f>VLOOKUP($E111,'[23]Gui chi Quynh'!$C$7:$E$389,3,0)</f>
        <v>A1</v>
      </c>
      <c r="W111" s="494">
        <f>VLOOKUP(V111,Sheet1!$B$2:$C$12,2,TRUE)</f>
        <v>10</v>
      </c>
      <c r="X111" s="494" t="str">
        <f>VLOOKUP($E111,'[24]Gui chi Quynh'!$C$7:$E$389,3,0)</f>
        <v>A1</v>
      </c>
      <c r="Y111" s="494">
        <f>VLOOKUP(X111,Sheet1!$B$2:$C$12,2,TRUE)</f>
        <v>10</v>
      </c>
      <c r="Z111" s="494" t="str">
        <f>VLOOKUP($E111,'[25]Gui chi Quynh'!$C$7:$E$388,3,0)</f>
        <v>A2</v>
      </c>
      <c r="AA111" s="494">
        <f>VLOOKUP(Z111,Sheet1!$B$2:$C$12,2,TRUE)</f>
        <v>9</v>
      </c>
      <c r="AB111" s="494" t="str">
        <f>VLOOKUP($E111,'T5'!$E$9:$AH$337,24,0)</f>
        <v>A2</v>
      </c>
      <c r="AC111" s="494">
        <f>VLOOKUP(AB111,Sheet1!$B$2:$C$12,2,TRUE)</f>
        <v>9</v>
      </c>
      <c r="AD111" s="494"/>
      <c r="AE111" s="494" t="e">
        <f>VLOOKUP(AD111,Sheet1!$B$2:$C$12,2,TRUE)</f>
        <v>#N/A</v>
      </c>
      <c r="AF111" s="592" t="str">
        <f>VLOOKUP($E111,'[26]Tong hop ket qua'!$E$19:$M$219,9,0)</f>
        <v>Tốt</v>
      </c>
      <c r="AG111" s="709">
        <f>ROUND(AVERAGE($H111:$AC111),1)</f>
        <v>8.9</v>
      </c>
      <c r="AH111" s="709" t="str">
        <f>LEFT((COUNTIF($H111:$AC111,"A*")&amp;"A*")&amp;" + "&amp;(COUNTIF($H111:$AC111,"B*")&amp;"B*")&amp;" + "&amp;(COUNTIF($H111:$AC111,"C*")&amp;"C*")&amp;" +  "&amp;(COUNTIF($H111:$AC111,"D")&amp;"D")&amp; " +  "&amp;(COUNTIF($H111:$AC111,"E")&amp;"E"),4)</f>
        <v>11A*</v>
      </c>
      <c r="AI111" s="709">
        <f>COUNTIF($H111:$AB111,"B1")*1+COUNTIF($H111:$AB111,"B2")*1+COUNTIF($H111:$AB111,"C1")*1+COUNTIF($H111:$AB111,"C2")*1+COUNTIF($H111:$AB111,"D")*12+COUNTIF($H111:$AB111,"E")*15</f>
        <v>0</v>
      </c>
      <c r="AJ111" s="683"/>
      <c r="AK111" s="494" t="str">
        <f>IF(AND(8&lt;=$AG111,$AI111=0),"Xuất sắc",IF(AND(6&lt;$AG111,$AG111&lt;8),"Tốt",IF(AND(6&lt;$AG111,$AI111&lt;12),"Tốt",IF(AND(5&lt;$AG111,$AG111&lt;6),"Hoàn thành NV",IF(AND(5&lt;$AG111,$AI111&lt;15),"Hoàn thành NV","Không hoàn thành NV")))))</f>
        <v>Xuất sắc</v>
      </c>
      <c r="AL111" s="494" t="str">
        <f>VLOOKUP($E111,'cac dv gui'!$C$135:$AC$151,25,0)</f>
        <v>Tốt</v>
      </c>
      <c r="AM111" s="494" t="str">
        <f>VLOOKUP($E111,'cac dv gui'!$C$135:$AC$151,26,0)</f>
        <v>Xuất sắc</v>
      </c>
      <c r="AN111" s="494"/>
      <c r="AO111" s="494"/>
      <c r="AP111" s="675"/>
      <c r="AQ111" s="713" t="str">
        <f>VLOOKUP(E111,' TH ĐG Trình HĐ'!$E$9:$AU$338,40,0)</f>
        <v>Xuất sắc</v>
      </c>
      <c r="AR111" s="713" t="s">
        <v>849</v>
      </c>
      <c r="AS111" s="675"/>
      <c r="AT111" s="494"/>
      <c r="AV111" s="835"/>
      <c r="AW111" s="835"/>
    </row>
    <row r="112" spans="1:49" s="684" customFormat="1" ht="35.1" customHeight="1" x14ac:dyDescent="0.25">
      <c r="A112" s="512" t="s">
        <v>1354</v>
      </c>
      <c r="B112" s="512">
        <f>COUNTIF($F$4:F278,F112)</f>
        <v>252</v>
      </c>
      <c r="C112" s="513" t="s">
        <v>985</v>
      </c>
      <c r="D112" s="338" t="s">
        <v>73</v>
      </c>
      <c r="E112" s="512" t="s">
        <v>459</v>
      </c>
      <c r="F112" s="592" t="s">
        <v>1732</v>
      </c>
      <c r="G112" s="523" t="s">
        <v>974</v>
      </c>
      <c r="H112" s="713" t="str">
        <f>VLOOKUP(E112,'[16]Gui chi Quynh'!$C$7:$E$387,3,0)</f>
        <v>A3</v>
      </c>
      <c r="I112" s="713">
        <f>VLOOKUP(H112,Sheet1!$B$2:$C$12,2,TRUE)</f>
        <v>8</v>
      </c>
      <c r="J112" s="713" t="str">
        <f>VLOOKUP($E112,'[17]Gui chi Quynh'!$C$7:$E$387,3,0)</f>
        <v>A1</v>
      </c>
      <c r="K112" s="713">
        <f>VLOOKUP(J112,Sheet1!$B$2:$C$12,2,TRUE)</f>
        <v>10</v>
      </c>
      <c r="L112" s="713" t="str">
        <f>VLOOKUP(E112,'[18]Gui chi Quynh'!$C$7:$F$385,3,0)</f>
        <v>A2</v>
      </c>
      <c r="M112" s="713">
        <f>VLOOKUP(L112,Sheet1!$B$2:$C$12,2,TRUE)</f>
        <v>9</v>
      </c>
      <c r="N112" s="713" t="str">
        <f>VLOOKUP(E112,'[19]Gui chi Quynh'!$C$7:$E$391,3,0)</f>
        <v>A3</v>
      </c>
      <c r="O112" s="713">
        <f>VLOOKUP(N112,Sheet1!$B$2:$C$12,2,TRUE)</f>
        <v>8</v>
      </c>
      <c r="P112" s="713" t="str">
        <f>VLOOKUP(E112,'[20]Gui chi Quynh'!$C$7:$E$391,3,0)</f>
        <v>A1</v>
      </c>
      <c r="Q112" s="713">
        <f>VLOOKUP(P112,Sheet1!$B$2:$C$12,2,TRUE)</f>
        <v>10</v>
      </c>
      <c r="R112" s="713" t="str">
        <f>VLOOKUP($E112,'[21]Gui chi Quynh'!$C$7:$E$390,3,0)</f>
        <v>A4</v>
      </c>
      <c r="S112" s="713">
        <f>VLOOKUP(R112,Sheet1!$B$2:$C$12,2,TRUE)</f>
        <v>7</v>
      </c>
      <c r="T112" s="713" t="str">
        <f>VLOOKUP($E112,'[22]Gui chi Quynh'!$C$7:$E$390,3,0)</f>
        <v>A3</v>
      </c>
      <c r="U112" s="713">
        <f>VLOOKUP(T112,Sheet1!$B$2:$C$12,2,TRUE)</f>
        <v>8</v>
      </c>
      <c r="V112" s="713" t="str">
        <f>VLOOKUP($E112,'[23]Gui chi Quynh'!$C$7:$E$389,3,0)</f>
        <v>A1</v>
      </c>
      <c r="W112" s="713">
        <f>VLOOKUP(V112,Sheet1!$B$2:$C$12,2,TRUE)</f>
        <v>10</v>
      </c>
      <c r="X112" s="713" t="str">
        <f>VLOOKUP($E112,'[24]Gui chi Quynh'!$C$7:$E$389,3,0)</f>
        <v>A3</v>
      </c>
      <c r="Y112" s="713">
        <f>VLOOKUP(X112,Sheet1!$B$2:$C$12,2,TRUE)</f>
        <v>8</v>
      </c>
      <c r="Z112" s="713" t="str">
        <f>VLOOKUP($E112,'[25]Gui chi Quynh'!$C$7:$E$388,3,0)</f>
        <v>B1</v>
      </c>
      <c r="AA112" s="713">
        <f>VLOOKUP(Z112,Sheet1!$B$2:$C$12,2,TRUE)</f>
        <v>6</v>
      </c>
      <c r="AB112" s="713" t="str">
        <f>VLOOKUP($E112,'T5'!$E$9:$AH$337,24,0)</f>
        <v>A3</v>
      </c>
      <c r="AC112" s="713">
        <f>VLOOKUP(AB112,Sheet1!$B$2:$C$12,2,TRUE)</f>
        <v>8</v>
      </c>
      <c r="AD112" s="713"/>
      <c r="AE112" s="713" t="e">
        <f>VLOOKUP(AD112,Sheet1!$B$2:$C$12,2,TRUE)</f>
        <v>#N/A</v>
      </c>
      <c r="AF112" s="599" t="str">
        <f>VLOOKUP($E112,'[26]Tong hop ket qua'!$E$19:$M$219,9,0)</f>
        <v>Đạt yêu cầu</v>
      </c>
      <c r="AG112" s="901">
        <f>(I112+K112+M112+O112+Q112+S112+U112+W112+Y112+AA112+AC112)/11</f>
        <v>8.3636363636363633</v>
      </c>
      <c r="AH112" s="901" t="str">
        <f>LEFT((COUNTIF($H112:$AC112,"A*")&amp;"A*")&amp;" + "&amp;(COUNTIF($H112:$AC112,"B*")&amp;"B*")&amp;" + "&amp;(COUNTIF($H112:$AC112,"C*")&amp;"C*")&amp;" +  "&amp;(COUNTIF($H112:$AC112,"D")&amp;"D")&amp; " +  "&amp;(COUNTIF($H112:$AC112,"E")&amp;"E"),10)</f>
        <v>10A* + 1B*</v>
      </c>
      <c r="AI112" s="901">
        <f t="shared" si="2"/>
        <v>1</v>
      </c>
      <c r="AJ112" s="902"/>
      <c r="AK112" s="713" t="str">
        <f t="shared" si="3"/>
        <v>Tốt</v>
      </c>
      <c r="AL112" s="713" t="str">
        <f>VLOOKUP($E112,'cac dv gui'!$C$135:$AC$151,25,0)</f>
        <v>Tốt</v>
      </c>
      <c r="AM112" s="713" t="str">
        <f>VLOOKUP($E112,'cac dv gui'!$C$135:$AC$151,26,0)</f>
        <v>Tốt</v>
      </c>
      <c r="AN112" s="713"/>
      <c r="AO112" s="713"/>
      <c r="AP112" s="594"/>
      <c r="AQ112" s="713" t="str">
        <f>VLOOKUP(E112,' TH ĐG Trình HĐ'!$E$9:$AU$338,40,0)</f>
        <v>Tốt</v>
      </c>
      <c r="AR112" s="713" t="s">
        <v>850</v>
      </c>
      <c r="AS112" s="594"/>
      <c r="AT112" s="905"/>
      <c r="AV112" s="835"/>
      <c r="AW112" s="835"/>
    </row>
    <row r="113" spans="1:49" s="684" customFormat="1" ht="35.1" customHeight="1" x14ac:dyDescent="0.25">
      <c r="A113" s="512" t="s">
        <v>1355</v>
      </c>
      <c r="B113" s="512">
        <f>COUNTIF($F$4:F113,F113)</f>
        <v>99</v>
      </c>
      <c r="C113" s="513" t="s">
        <v>985</v>
      </c>
      <c r="D113" s="338" t="s">
        <v>351</v>
      </c>
      <c r="E113" s="512" t="s">
        <v>469</v>
      </c>
      <c r="F113" s="592" t="s">
        <v>1732</v>
      </c>
      <c r="G113" s="494" t="s">
        <v>975</v>
      </c>
      <c r="H113" s="494" t="str">
        <f>VLOOKUP(E113,'[16]Gui chi Quynh'!$C$7:$E$387,3,0)</f>
        <v>A4</v>
      </c>
      <c r="I113" s="494">
        <f>VLOOKUP(H113,Sheet1!$B$2:$C$12,2,TRUE)</f>
        <v>7</v>
      </c>
      <c r="J113" s="494" t="str">
        <f>VLOOKUP($E113,'[17]Gui chi Quynh'!$C$7:$E$387,3,0)</f>
        <v>A3</v>
      </c>
      <c r="K113" s="494">
        <f>VLOOKUP(J113,Sheet1!$B$2:$C$12,2,TRUE)</f>
        <v>8</v>
      </c>
      <c r="L113" s="494" t="str">
        <f>VLOOKUP(E113,'[18]Gui chi Quynh'!$C$7:$F$385,3,0)</f>
        <v>A4</v>
      </c>
      <c r="M113" s="494">
        <f>VLOOKUP(L113,Sheet1!$B$2:$C$12,2,TRUE)</f>
        <v>7</v>
      </c>
      <c r="N113" s="494" t="str">
        <f>VLOOKUP(E113,'[19]Gui chi Quynh'!$C$7:$E$391,3,0)</f>
        <v>A4</v>
      </c>
      <c r="O113" s="494">
        <f>VLOOKUP(N113,Sheet1!$B$2:$C$12,2,TRUE)</f>
        <v>7</v>
      </c>
      <c r="P113" s="494" t="str">
        <f>VLOOKUP(E113,'[20]Gui chi Quynh'!$C$7:$E$391,3,0)</f>
        <v>A4</v>
      </c>
      <c r="Q113" s="494">
        <f>VLOOKUP(P113,Sheet1!$B$2:$C$12,2,TRUE)</f>
        <v>7</v>
      </c>
      <c r="R113" s="494" t="str">
        <f>VLOOKUP($E113,'[21]Gui chi Quynh'!$C$7:$E$390,3,0)</f>
        <v>B2</v>
      </c>
      <c r="S113" s="494">
        <f>VLOOKUP(R113,Sheet1!$B$2:$C$12,2,TRUE)</f>
        <v>5</v>
      </c>
      <c r="T113" s="494" t="str">
        <f>VLOOKUP($E113,'[22]Gui chi Quynh'!$C$7:$E$390,3,0)</f>
        <v>A4</v>
      </c>
      <c r="U113" s="494">
        <f>VLOOKUP(T113,Sheet1!$B$2:$C$12,2,TRUE)</f>
        <v>7</v>
      </c>
      <c r="V113" s="494" t="str">
        <f>VLOOKUP($E113,'[23]Gui chi Quynh'!$C$7:$E$389,3,0)</f>
        <v>A3</v>
      </c>
      <c r="W113" s="494">
        <f>VLOOKUP(V113,Sheet1!$B$2:$C$12,2,TRUE)</f>
        <v>8</v>
      </c>
      <c r="X113" s="494" t="str">
        <f>VLOOKUP($E113,'[24]Gui chi Quynh'!$C$7:$E$389,3,0)</f>
        <v>A3</v>
      </c>
      <c r="Y113" s="494">
        <f>VLOOKUP(X113,Sheet1!$B$2:$C$12,2,TRUE)</f>
        <v>8</v>
      </c>
      <c r="Z113" s="494" t="str">
        <f>VLOOKUP($E113,'[25]Gui chi Quynh'!$C$7:$E$388,3,0)</f>
        <v>B2</v>
      </c>
      <c r="AA113" s="494">
        <f>VLOOKUP(Z113,Sheet1!$B$2:$C$12,2,TRUE)</f>
        <v>5</v>
      </c>
      <c r="AB113" s="494" t="str">
        <f>VLOOKUP($E113,'T5'!$E$9:$AH$337,24,0)</f>
        <v>A4</v>
      </c>
      <c r="AC113" s="494">
        <f>VLOOKUP(AB113,Sheet1!$B$2:$C$12,2,TRUE)</f>
        <v>7</v>
      </c>
      <c r="AD113" s="494"/>
      <c r="AE113" s="494" t="e">
        <f>VLOOKUP(AD113,Sheet1!$B$2:$C$12,2,TRUE)</f>
        <v>#N/A</v>
      </c>
      <c r="AF113" s="592" t="str">
        <f>VLOOKUP($E113,'[26]Tong hop ket qua'!$E$19:$M$219,9,0)</f>
        <v>Đạt yêu cầu</v>
      </c>
      <c r="AG113" s="709">
        <f>(I113+K113+M113+O113+Q113+S113+U113+W113+Y113+AA113+AC113)/11</f>
        <v>6.9090909090909092</v>
      </c>
      <c r="AH113" s="709" t="str">
        <f>LEFT((COUNTIF($H113:$AC113,"A*")&amp;"A*")&amp;" + "&amp;(COUNTIF($H113:$AC113,"B*")&amp;"B*")&amp;" + "&amp;(COUNTIF($H113:$AC113,"C*")&amp;"C*")&amp;" +  "&amp;(COUNTIF($H113:$AC113,"D")&amp;"D")&amp; " +  "&amp;(COUNTIF($H113:$AC113,"E")&amp;"E"),10)</f>
        <v xml:space="preserve">9A* + 2B* </v>
      </c>
      <c r="AI113" s="709">
        <f t="shared" si="2"/>
        <v>2</v>
      </c>
      <c r="AJ113" s="683"/>
      <c r="AK113" s="494" t="str">
        <f t="shared" si="3"/>
        <v>Tốt</v>
      </c>
      <c r="AL113" s="494" t="str">
        <f>VLOOKUP($E113,'cac dv gui'!$C$135:$AC$151,25,0)</f>
        <v>Hoàn thành</v>
      </c>
      <c r="AM113" s="494" t="str">
        <f>VLOOKUP($E113,'cac dv gui'!$C$135:$AC$151,26,0)</f>
        <v>Tốt</v>
      </c>
      <c r="AN113" s="494"/>
      <c r="AO113" s="494"/>
      <c r="AP113" s="675"/>
      <c r="AQ113" s="713" t="str">
        <f>VLOOKUP(E113,' TH ĐG Trình HĐ'!$E$9:$AU$338,40,0)</f>
        <v>Tốt</v>
      </c>
      <c r="AR113" s="713" t="s">
        <v>850</v>
      </c>
      <c r="AS113" s="675"/>
      <c r="AT113" s="494"/>
      <c r="AV113" s="835"/>
      <c r="AW113" s="835"/>
    </row>
    <row r="114" spans="1:49" s="684" customFormat="1" ht="63" customHeight="1" x14ac:dyDescent="0.25">
      <c r="A114" s="512" t="s">
        <v>1356</v>
      </c>
      <c r="B114" s="512">
        <f>COUNTIF($F$4:F114,F114)</f>
        <v>100</v>
      </c>
      <c r="C114" s="513" t="s">
        <v>985</v>
      </c>
      <c r="D114" s="336" t="s">
        <v>283</v>
      </c>
      <c r="E114" s="513" t="s">
        <v>503</v>
      </c>
      <c r="F114" s="592" t="s">
        <v>1732</v>
      </c>
      <c r="G114" s="494" t="s">
        <v>975</v>
      </c>
      <c r="H114" s="494" t="str">
        <f>VLOOKUP(E114,'[16]Gui chi Quynh'!$C$7:$E$387,3,0)</f>
        <v>A3</v>
      </c>
      <c r="I114" s="494">
        <f>VLOOKUP(H114,Sheet1!$B$2:$C$12,2,TRUE)</f>
        <v>8</v>
      </c>
      <c r="J114" s="494" t="str">
        <f>VLOOKUP($E114,'[17]Gui chi Quynh'!$C$7:$E$387,3,0)</f>
        <v>A4</v>
      </c>
      <c r="K114" s="494">
        <f>VLOOKUP(J114,Sheet1!$B$2:$C$12,2,TRUE)</f>
        <v>7</v>
      </c>
      <c r="L114" s="494" t="str">
        <f>VLOOKUP(E114,'[18]Gui chi Quynh'!$C$7:$F$385,3,0)</f>
        <v>A3</v>
      </c>
      <c r="M114" s="494">
        <f>VLOOKUP(L114,Sheet1!$B$2:$C$12,2,TRUE)</f>
        <v>8</v>
      </c>
      <c r="N114" s="494" t="str">
        <f>VLOOKUP(E114,'[19]Gui chi Quynh'!$C$7:$E$391,3,0)</f>
        <v>A4</v>
      </c>
      <c r="O114" s="494">
        <f>VLOOKUP(N114,Sheet1!$B$2:$C$12,2,TRUE)</f>
        <v>7</v>
      </c>
      <c r="P114" s="494" t="str">
        <f>VLOOKUP(E114,'[20]Gui chi Quynh'!$C$7:$E$391,3,0)</f>
        <v>A DN</v>
      </c>
      <c r="Q114" s="494"/>
      <c r="R114" s="494" t="str">
        <f>VLOOKUP($E114,'[21]Gui chi Quynh'!$C$7:$E$390,3,0)</f>
        <v>A DN</v>
      </c>
      <c r="S114" s="494"/>
      <c r="T114" s="494" t="str">
        <f>VLOOKUP($E114,'[22]Gui chi Quynh'!$C$7:$E$390,3,0)</f>
        <v>A DN</v>
      </c>
      <c r="U114" s="494"/>
      <c r="V114" s="494" t="str">
        <f>VLOOKUP($E114,'[23]Gui chi Quynh'!$C$7:$E$389,3,0)</f>
        <v>A DN</v>
      </c>
      <c r="W114" s="494"/>
      <c r="X114" s="494" t="str">
        <f>VLOOKUP($E114,'[24]Gui chi Quynh'!$C$7:$E$389,3,0)</f>
        <v>A DN</v>
      </c>
      <c r="Y114" s="494"/>
      <c r="Z114" s="494" t="s">
        <v>1117</v>
      </c>
      <c r="AA114" s="494"/>
      <c r="AB114" s="494" t="str">
        <f>VLOOKUP($E114,'T5'!$E$9:$AH$337,24,0)</f>
        <v>A4</v>
      </c>
      <c r="AC114" s="494">
        <f>VLOOKUP(AB114,Sheet1!$B$2:$C$12,2,TRUE)</f>
        <v>7</v>
      </c>
      <c r="AD114" s="494"/>
      <c r="AE114" s="494" t="e">
        <f>VLOOKUP(AD114,Sheet1!$B$2:$C$12,2,TRUE)</f>
        <v>#N/A</v>
      </c>
      <c r="AF114" s="592" t="str">
        <f>VLOOKUP($E114,'[26]Tong hop ket qua'!$E$19:$M$219,9,0)</f>
        <v>Khá</v>
      </c>
      <c r="AG114" s="709">
        <f>(I114+K114+M114+O114+Q114+S114+U114+W114+Y114+AA114+AC114)/6</f>
        <v>6.166666666666667</v>
      </c>
      <c r="AH114" s="709" t="str">
        <f>LEFT((COUNTIF($H114:$AC114,"A*")&amp;"A*")&amp;" + "&amp;(COUNTIF($H114:$AC114,"B*")&amp;"B*")&amp;" + "&amp;(COUNTIF($H114:$AC114,"C*")&amp;"C*")&amp;" +  "&amp;(COUNTIF($H114:$AC114,"D")&amp;"D")&amp; " +  "&amp;(COUNTIF($H114:$AC114,"E")&amp;"E"),4)</f>
        <v>11A*</v>
      </c>
      <c r="AI114" s="709">
        <f t="shared" si="2"/>
        <v>0</v>
      </c>
      <c r="AJ114" s="683"/>
      <c r="AK114" s="494" t="str">
        <f t="shared" si="3"/>
        <v>Tốt</v>
      </c>
      <c r="AL114" s="494" t="str">
        <f>VLOOKUP($E114,'cac dv gui'!$C$135:$AC$151,25,0)</f>
        <v>Tốt</v>
      </c>
      <c r="AM114" s="494" t="str">
        <f>VLOOKUP($E114,'cac dv gui'!$C$135:$AC$151,26,0)</f>
        <v>Tốt</v>
      </c>
      <c r="AN114" s="494"/>
      <c r="AO114" s="494"/>
      <c r="AP114" s="675"/>
      <c r="AQ114" s="713" t="str">
        <f>VLOOKUP(E114,' TH ĐG Trình HĐ'!$E$9:$AU$338,40,0)</f>
        <v>Tốt</v>
      </c>
      <c r="AR114" s="713" t="s">
        <v>850</v>
      </c>
      <c r="AS114" s="675"/>
      <c r="AT114" s="905" t="s">
        <v>1147</v>
      </c>
      <c r="AV114" s="835"/>
      <c r="AW114" s="835"/>
    </row>
    <row r="115" spans="1:49" s="684" customFormat="1" ht="35.1" customHeight="1" x14ac:dyDescent="0.25">
      <c r="A115" s="512" t="s">
        <v>1357</v>
      </c>
      <c r="B115" s="512">
        <f>COUNTIF($F$4:F115,F115)</f>
        <v>101</v>
      </c>
      <c r="C115" s="513" t="s">
        <v>985</v>
      </c>
      <c r="D115" s="336" t="s">
        <v>1011</v>
      </c>
      <c r="E115" s="513" t="s">
        <v>1012</v>
      </c>
      <c r="F115" s="592" t="s">
        <v>1732</v>
      </c>
      <c r="G115" s="494" t="s">
        <v>975</v>
      </c>
      <c r="H115" s="494"/>
      <c r="I115" s="494"/>
      <c r="J115" s="494" t="str">
        <f>VLOOKUP($E115,'[17]Gui chi Quynh'!$C$7:$E$387,3,0)</f>
        <v>A4</v>
      </c>
      <c r="K115" s="494">
        <f>VLOOKUP(J115,Sheet1!$B$2:$C$12,2,TRUE)</f>
        <v>7</v>
      </c>
      <c r="L115" s="494" t="str">
        <f>VLOOKUP(E115,'[18]Gui chi Quynh'!$C$7:$F$385,3,0)</f>
        <v>A4</v>
      </c>
      <c r="M115" s="494">
        <f>VLOOKUP(L115,Sheet1!$B$2:$C$12,2,TRUE)</f>
        <v>7</v>
      </c>
      <c r="N115" s="494" t="str">
        <f>VLOOKUP(E115,'[19]Gui chi Quynh'!$C$7:$E$391,3,0)</f>
        <v>A4</v>
      </c>
      <c r="O115" s="494">
        <f>VLOOKUP(N115,Sheet1!$B$2:$C$12,2,TRUE)</f>
        <v>7</v>
      </c>
      <c r="P115" s="494" t="str">
        <f>VLOOKUP(E115,'[20]Gui chi Quynh'!$C$7:$E$391,3,0)</f>
        <v>A3</v>
      </c>
      <c r="Q115" s="494">
        <f>VLOOKUP(P115,Sheet1!$B$2:$C$12,2,TRUE)</f>
        <v>8</v>
      </c>
      <c r="R115" s="494" t="str">
        <f>VLOOKUP($E115,'[21]Gui chi Quynh'!$C$7:$E$390,3,0)</f>
        <v>A3</v>
      </c>
      <c r="S115" s="494">
        <f>VLOOKUP(R115,Sheet1!$B$2:$C$12,2,TRUE)</f>
        <v>8</v>
      </c>
      <c r="T115" s="494" t="str">
        <f>VLOOKUP($E115,'[22]Gui chi Quynh'!$C$7:$E$390,3,0)</f>
        <v>A4</v>
      </c>
      <c r="U115" s="494">
        <f>VLOOKUP(T115,Sheet1!$B$2:$C$12,2,TRUE)</f>
        <v>7</v>
      </c>
      <c r="V115" s="494" t="str">
        <f>VLOOKUP($E115,'[23]Gui chi Quynh'!$C$7:$E$389,3,0)</f>
        <v>A3</v>
      </c>
      <c r="W115" s="494">
        <f>VLOOKUP(V115,Sheet1!$B$2:$C$12,2,TRUE)</f>
        <v>8</v>
      </c>
      <c r="X115" s="494" t="str">
        <f>VLOOKUP($E115,'[24]Gui chi Quynh'!$C$7:$E$389,3,0)</f>
        <v>A3</v>
      </c>
      <c r="Y115" s="494">
        <f>VLOOKUP(X115,Sheet1!$B$2:$C$12,2,TRUE)</f>
        <v>8</v>
      </c>
      <c r="Z115" s="494" t="str">
        <f>VLOOKUP($E115,'[25]Gui chi Quynh'!$C$7:$E$388,3,0)</f>
        <v>A4</v>
      </c>
      <c r="AA115" s="494">
        <f>VLOOKUP(Z115,Sheet1!$B$2:$C$12,2,TRUE)</f>
        <v>7</v>
      </c>
      <c r="AB115" s="494" t="str">
        <f>VLOOKUP($E115,'T5'!$E$9:$AH$337,24,0)</f>
        <v>A4</v>
      </c>
      <c r="AC115" s="494">
        <f>VLOOKUP(AB115,Sheet1!$B$2:$C$12,2,TRUE)</f>
        <v>7</v>
      </c>
      <c r="AD115" s="494"/>
      <c r="AE115" s="494" t="e">
        <f>VLOOKUP(AD115,Sheet1!$B$2:$C$12,2,TRUE)</f>
        <v>#N/A</v>
      </c>
      <c r="AF115" s="592" t="str">
        <f>VLOOKUP($E115,'[26]Tong hop ket qua'!$E$19:$M$219,9,0)</f>
        <v>Tốt</v>
      </c>
      <c r="AG115" s="709">
        <f t="shared" ref="AG115:AG137" si="15">(I115+K115+M115+O115+Q115+S115+U115+W115+Y115+AA115+AC115)/11</f>
        <v>6.7272727272727275</v>
      </c>
      <c r="AH115" s="709" t="str">
        <f>LEFT((COUNTIF($H115:$AC115,"A*")&amp;"A*")&amp;" + "&amp;(COUNTIF($H115:$AC115,"B*")&amp;"B*")&amp;" + "&amp;(COUNTIF($H115:$AC115,"C*")&amp;"C*")&amp;" +  "&amp;(COUNTIF($H115:$AC115,"D")&amp;"D")&amp; " +  "&amp;(COUNTIF($H115:$AC115,"E")&amp;"E"),4)</f>
        <v>10A*</v>
      </c>
      <c r="AI115" s="709">
        <f t="shared" si="2"/>
        <v>0</v>
      </c>
      <c r="AJ115" s="683"/>
      <c r="AK115" s="494" t="str">
        <f t="shared" si="3"/>
        <v>Tốt</v>
      </c>
      <c r="AL115" s="494" t="str">
        <f>VLOOKUP($E115,'cac dv gui'!$C$135:$AC$151,25,0)</f>
        <v>Tốt</v>
      </c>
      <c r="AM115" s="494" t="str">
        <f>VLOOKUP($E115,'cac dv gui'!$C$135:$AC$151,26,0)</f>
        <v>Tốt</v>
      </c>
      <c r="AN115" s="494"/>
      <c r="AO115" s="494"/>
      <c r="AP115" s="675"/>
      <c r="AQ115" s="713" t="str">
        <f>VLOOKUP(E115,' TH ĐG Trình HĐ'!$E$9:$AU$338,40,0)</f>
        <v>Tốt</v>
      </c>
      <c r="AR115" s="713" t="s">
        <v>850</v>
      </c>
      <c r="AS115" s="675"/>
      <c r="AT115" s="905" t="s">
        <v>1118</v>
      </c>
      <c r="AV115" s="835"/>
      <c r="AW115" s="835"/>
    </row>
    <row r="116" spans="1:49" s="684" customFormat="1" ht="35.1" customHeight="1" x14ac:dyDescent="0.25">
      <c r="A116" s="512" t="s">
        <v>1358</v>
      </c>
      <c r="B116" s="512">
        <f>COUNTIF($F$4:F116,F116)</f>
        <v>102</v>
      </c>
      <c r="C116" s="513" t="s">
        <v>985</v>
      </c>
      <c r="D116" s="337" t="s">
        <v>743</v>
      </c>
      <c r="E116" s="520" t="s">
        <v>744</v>
      </c>
      <c r="F116" s="592" t="s">
        <v>1732</v>
      </c>
      <c r="G116" s="494" t="s">
        <v>975</v>
      </c>
      <c r="H116" s="494" t="str">
        <f>VLOOKUP(E116,'[16]Gui chi Quynh'!$C$7:$E$387,3,0)</f>
        <v>A3</v>
      </c>
      <c r="I116" s="494">
        <f>VLOOKUP(H116,Sheet1!$B$2:$C$12,2,TRUE)</f>
        <v>8</v>
      </c>
      <c r="J116" s="494" t="str">
        <f>VLOOKUP($E116,'[17]Gui chi Quynh'!$C$7:$E$387,3,0)</f>
        <v>A4</v>
      </c>
      <c r="K116" s="494">
        <f>VLOOKUP(J116,Sheet1!$B$2:$C$12,2,TRUE)</f>
        <v>7</v>
      </c>
      <c r="L116" s="494" t="str">
        <f>VLOOKUP(E116,'[18]Gui chi Quynh'!$C$7:$F$385,3,0)</f>
        <v>A3</v>
      </c>
      <c r="M116" s="494">
        <f>VLOOKUP(L116,Sheet1!$B$2:$C$12,2,TRUE)</f>
        <v>8</v>
      </c>
      <c r="N116" s="494" t="str">
        <f>VLOOKUP(E116,'[19]Gui chi Quynh'!$C$7:$E$391,3,0)</f>
        <v>A4</v>
      </c>
      <c r="O116" s="494">
        <f>VLOOKUP(N116,Sheet1!$B$2:$C$12,2,TRUE)</f>
        <v>7</v>
      </c>
      <c r="P116" s="494" t="str">
        <f>VLOOKUP(E116,'[20]Gui chi Quynh'!$C$7:$E$391,3,0)</f>
        <v>A4</v>
      </c>
      <c r="Q116" s="494">
        <f>VLOOKUP(P116,Sheet1!$B$2:$C$12,2,TRUE)</f>
        <v>7</v>
      </c>
      <c r="R116" s="494" t="str">
        <f>VLOOKUP($E116,'[21]Gui chi Quynh'!$C$7:$E$390,3,0)</f>
        <v>A4</v>
      </c>
      <c r="S116" s="494">
        <f>VLOOKUP(R116,Sheet1!$B$2:$C$12,2,TRUE)</f>
        <v>7</v>
      </c>
      <c r="T116" s="494" t="str">
        <f>VLOOKUP($E116,'[22]Gui chi Quynh'!$C$7:$E$390,3,0)</f>
        <v>A4</v>
      </c>
      <c r="U116" s="494">
        <f>VLOOKUP(T116,Sheet1!$B$2:$C$12,2,TRUE)</f>
        <v>7</v>
      </c>
      <c r="V116" s="494" t="str">
        <f>VLOOKUP($E116,'[23]Gui chi Quynh'!$C$7:$E$389,3,0)</f>
        <v>B1</v>
      </c>
      <c r="W116" s="494">
        <f>VLOOKUP(V116,Sheet1!$B$2:$C$12,2,TRUE)</f>
        <v>6</v>
      </c>
      <c r="X116" s="494" t="str">
        <f>VLOOKUP($E116,'[24]Gui chi Quynh'!$C$7:$E$389,3,0)</f>
        <v>A4</v>
      </c>
      <c r="Y116" s="494">
        <f>VLOOKUP(X116,Sheet1!$B$2:$C$12,2,TRUE)</f>
        <v>7</v>
      </c>
      <c r="Z116" s="494" t="str">
        <f>VLOOKUP($E116,'[25]Gui chi Quynh'!$C$7:$E$388,3,0)</f>
        <v>A4</v>
      </c>
      <c r="AA116" s="494">
        <f>VLOOKUP(Z116,Sheet1!$B$2:$C$12,2,TRUE)</f>
        <v>7</v>
      </c>
      <c r="AB116" s="494" t="str">
        <f>VLOOKUP($E116,'T5'!$E$9:$AH$337,24,0)</f>
        <v>A4</v>
      </c>
      <c r="AC116" s="494">
        <f>VLOOKUP(AB116,Sheet1!$B$2:$C$12,2,TRUE)</f>
        <v>7</v>
      </c>
      <c r="AD116" s="494"/>
      <c r="AE116" s="494" t="e">
        <f>VLOOKUP(AD116,Sheet1!$B$2:$C$12,2,TRUE)</f>
        <v>#N/A</v>
      </c>
      <c r="AF116" s="592"/>
      <c r="AG116" s="709">
        <f t="shared" si="15"/>
        <v>7.0909090909090908</v>
      </c>
      <c r="AH116" s="709" t="str">
        <f>LEFT((COUNTIF($H116:$AC116,"A*")&amp;"A*")&amp;" + "&amp;(COUNTIF($H116:$AC116,"B*")&amp;"B*")&amp;" + "&amp;(COUNTIF($H116:$AC116,"C*")&amp;"C*")&amp;" +  "&amp;(COUNTIF($H116:$AC116,"D")&amp;"D")&amp; " +  "&amp;(COUNTIF($H116:$AC116,"E")&amp;"E"),10)</f>
        <v>10A* + 1B*</v>
      </c>
      <c r="AI116" s="709">
        <f t="shared" si="2"/>
        <v>1</v>
      </c>
      <c r="AJ116" s="683"/>
      <c r="AK116" s="494" t="str">
        <f t="shared" si="3"/>
        <v>Tốt</v>
      </c>
      <c r="AL116" s="494" t="str">
        <f>VLOOKUP($E116,'cac dv gui'!$C$135:$AC$151,25,0)</f>
        <v>Tốt</v>
      </c>
      <c r="AM116" s="494" t="str">
        <f>VLOOKUP($E116,'cac dv gui'!$C$135:$AC$151,26,0)</f>
        <v>Tốt</v>
      </c>
      <c r="AN116" s="675"/>
      <c r="AO116" s="494"/>
      <c r="AP116" s="675"/>
      <c r="AQ116" s="713" t="str">
        <f>VLOOKUP(E116,' TH ĐG Trình HĐ'!$E$9:$AU$338,40,0)</f>
        <v>Tốt</v>
      </c>
      <c r="AR116" s="713" t="s">
        <v>850</v>
      </c>
      <c r="AS116" s="675"/>
      <c r="AT116" s="494"/>
      <c r="AV116" s="835"/>
      <c r="AW116" s="835"/>
    </row>
    <row r="117" spans="1:49" s="684" customFormat="1" ht="35.1" customHeight="1" x14ac:dyDescent="0.25">
      <c r="A117" s="512" t="s">
        <v>1359</v>
      </c>
      <c r="B117" s="512">
        <f>COUNTIF($F$4:F295,F117)</f>
        <v>1</v>
      </c>
      <c r="C117" s="513" t="s">
        <v>985</v>
      </c>
      <c r="D117" s="519" t="s">
        <v>207</v>
      </c>
      <c r="E117" s="599" t="s">
        <v>714</v>
      </c>
      <c r="F117" s="494" t="s">
        <v>1661</v>
      </c>
      <c r="G117" s="713" t="s">
        <v>974</v>
      </c>
      <c r="H117" s="713" t="str">
        <f>VLOOKUP(E117,'[16]Gui chi Quynh'!$C$7:$E$387,3,0)</f>
        <v>A1</v>
      </c>
      <c r="I117" s="713">
        <f>VLOOKUP(H117,Sheet1!$B$2:$C$12,2,TRUE)</f>
        <v>10</v>
      </c>
      <c r="J117" s="713" t="str">
        <f>VLOOKUP($E117,'[17]Gui chi Quynh'!$C$7:$E$387,3,0)</f>
        <v>A1</v>
      </c>
      <c r="K117" s="713">
        <f>VLOOKUP(J117,Sheet1!$B$2:$C$12,2,TRUE)</f>
        <v>10</v>
      </c>
      <c r="L117" s="713" t="str">
        <f>VLOOKUP(E117,'[18]Gui chi Quynh'!$C$7:$F$385,3,0)</f>
        <v>A1</v>
      </c>
      <c r="M117" s="713">
        <f>VLOOKUP(L117,Sheet1!$B$2:$C$12,2,TRUE)</f>
        <v>10</v>
      </c>
      <c r="N117" s="713" t="str">
        <f>VLOOKUP(E117,'[19]Gui chi Quynh'!$C$7:$E$391,3,0)</f>
        <v>A1</v>
      </c>
      <c r="O117" s="713">
        <f>VLOOKUP(N117,Sheet1!$B$2:$C$12,2,TRUE)</f>
        <v>10</v>
      </c>
      <c r="P117" s="713" t="str">
        <f>VLOOKUP(E117,'[20]Gui chi Quynh'!$C$7:$E$391,3,0)</f>
        <v>A1</v>
      </c>
      <c r="Q117" s="713">
        <f>VLOOKUP(P117,Sheet1!$B$2:$C$12,2,TRUE)</f>
        <v>10</v>
      </c>
      <c r="R117" s="713" t="str">
        <f>VLOOKUP($E117,'[21]Gui chi Quynh'!$C$7:$E$390,3,0)</f>
        <v>A1</v>
      </c>
      <c r="S117" s="713">
        <f>VLOOKUP(R117,Sheet1!$B$2:$C$12,2,TRUE)</f>
        <v>10</v>
      </c>
      <c r="T117" s="713" t="str">
        <f>VLOOKUP($E117,'[22]Gui chi Quynh'!$C$7:$E$390,3,0)</f>
        <v>A1</v>
      </c>
      <c r="U117" s="713">
        <f>VLOOKUP(T117,Sheet1!$B$2:$C$12,2,TRUE)</f>
        <v>10</v>
      </c>
      <c r="V117" s="713" t="str">
        <f>VLOOKUP($E117,'[23]Gui chi Quynh'!$C$7:$E$389,3,0)</f>
        <v>A2</v>
      </c>
      <c r="W117" s="713">
        <f>VLOOKUP(V117,Sheet1!$B$2:$C$12,2,TRUE)</f>
        <v>9</v>
      </c>
      <c r="X117" s="713" t="str">
        <f>VLOOKUP($E117,'[24]Gui chi Quynh'!$C$7:$E$389,3,0)</f>
        <v>A1</v>
      </c>
      <c r="Y117" s="713">
        <f>VLOOKUP(X117,Sheet1!$B$2:$C$12,2,TRUE)</f>
        <v>10</v>
      </c>
      <c r="Z117" s="713" t="str">
        <f>VLOOKUP($E117,'[25]Gui chi Quynh'!$C$7:$E$388,3,0)</f>
        <v>A1</v>
      </c>
      <c r="AA117" s="713">
        <f>VLOOKUP(Z117,Sheet1!$B$2:$C$12,2,TRUE)</f>
        <v>10</v>
      </c>
      <c r="AB117" s="713" t="str">
        <f>VLOOKUP($E117,'T5'!$E$9:$AH$337,24,0)</f>
        <v>A2</v>
      </c>
      <c r="AC117" s="713">
        <f>VLOOKUP(AB117,Sheet1!$B$2:$C$12,2,TRUE)</f>
        <v>9</v>
      </c>
      <c r="AD117" s="713"/>
      <c r="AE117" s="713" t="e">
        <f>VLOOKUP(AD117,Sheet1!$B$2:$C$12,2,TRUE)</f>
        <v>#N/A</v>
      </c>
      <c r="AF117" s="599" t="str">
        <f>VLOOKUP($E117,'[26]Tong hop ket qua'!$E$19:$M$219,9,0)</f>
        <v>Tốt</v>
      </c>
      <c r="AG117" s="901">
        <f t="shared" si="15"/>
        <v>9.8181818181818183</v>
      </c>
      <c r="AH117" s="901" t="str">
        <f t="shared" ref="AH117:AH130" si="16">LEFT((COUNTIF($H117:$AC117,"A*")&amp;"A*")&amp;" + "&amp;(COUNTIF($H117:$AC117,"B*")&amp;"B*")&amp;" + "&amp;(COUNTIF($H117:$AC117,"C*")&amp;"C*")&amp;" +  "&amp;(COUNTIF($H117:$AC117,"D")&amp;"D")&amp; " +  "&amp;(COUNTIF($H117:$AC117,"E")&amp;"E"),4)</f>
        <v>11A*</v>
      </c>
      <c r="AI117" s="901">
        <f t="shared" si="2"/>
        <v>0</v>
      </c>
      <c r="AJ117" s="902"/>
      <c r="AK117" s="713" t="str">
        <f t="shared" si="3"/>
        <v>Xuất sắc</v>
      </c>
      <c r="AL117" s="713" t="str">
        <f>VLOOKUP($E117,'cac dv gui'!$C$284:$AD$288,25,0)</f>
        <v xml:space="preserve">Xuất sắc </v>
      </c>
      <c r="AM117" s="713" t="str">
        <f>VLOOKUP($E117,'cac dv gui'!$C$284:$AD$288,26,0)</f>
        <v xml:space="preserve">Xuất sắc </v>
      </c>
      <c r="AN117" s="594"/>
      <c r="AO117" s="713" t="s">
        <v>1130</v>
      </c>
      <c r="AP117" s="594"/>
      <c r="AQ117" s="713" t="str">
        <f>VLOOKUP(E117,' TH ĐG Trình HĐ'!$E$9:$AU$338,40,0)</f>
        <v>Xuất sắc</v>
      </c>
      <c r="AR117" s="713" t="s">
        <v>849</v>
      </c>
      <c r="AS117" s="594"/>
      <c r="AT117" s="905"/>
      <c r="AV117" s="835"/>
      <c r="AW117" s="835"/>
    </row>
    <row r="118" spans="1:49" s="684" customFormat="1" ht="35.1" customHeight="1" x14ac:dyDescent="0.25">
      <c r="A118" s="512" t="s">
        <v>1360</v>
      </c>
      <c r="B118" s="512">
        <f>COUNTIF($F$4:F118,F118)</f>
        <v>103</v>
      </c>
      <c r="C118" s="513" t="s">
        <v>985</v>
      </c>
      <c r="D118" s="338" t="s">
        <v>61</v>
      </c>
      <c r="E118" s="599" t="s">
        <v>715</v>
      </c>
      <c r="F118" s="592" t="s">
        <v>1732</v>
      </c>
      <c r="G118" s="713" t="s">
        <v>974</v>
      </c>
      <c r="H118" s="713" t="str">
        <f>VLOOKUP(E118,'[16]Gui chi Quynh'!$C$7:$E$387,3,0)</f>
        <v>A2</v>
      </c>
      <c r="I118" s="713">
        <f>VLOOKUP(H118,Sheet1!$B$2:$C$12,2,TRUE)</f>
        <v>9</v>
      </c>
      <c r="J118" s="713" t="str">
        <f>VLOOKUP($E118,'[17]Gui chi Quynh'!$C$7:$E$387,3,0)</f>
        <v>A2</v>
      </c>
      <c r="K118" s="713">
        <f>VLOOKUP(J118,Sheet1!$B$2:$C$12,2,TRUE)</f>
        <v>9</v>
      </c>
      <c r="L118" s="713" t="str">
        <f>VLOOKUP(E118,'[18]Gui chi Quynh'!$C$7:$F$385,3,0)</f>
        <v>A2</v>
      </c>
      <c r="M118" s="713">
        <f>VLOOKUP(L118,Sheet1!$B$2:$C$12,2,TRUE)</f>
        <v>9</v>
      </c>
      <c r="N118" s="713" t="str">
        <f>VLOOKUP(E118,'[19]Gui chi Quynh'!$C$7:$E$391,3,0)</f>
        <v>A1</v>
      </c>
      <c r="O118" s="713">
        <f>VLOOKUP(N118,Sheet1!$B$2:$C$12,2,TRUE)</f>
        <v>10</v>
      </c>
      <c r="P118" s="713" t="str">
        <f>VLOOKUP(E118,'[20]Gui chi Quynh'!$C$7:$E$391,3,0)</f>
        <v>A1</v>
      </c>
      <c r="Q118" s="713">
        <f>VLOOKUP(P118,Sheet1!$B$2:$C$12,2,TRUE)</f>
        <v>10</v>
      </c>
      <c r="R118" s="713" t="str">
        <f>VLOOKUP($E118,'[21]Gui chi Quynh'!$C$7:$E$390,3,0)</f>
        <v>A2</v>
      </c>
      <c r="S118" s="713">
        <f>VLOOKUP(R118,Sheet1!$B$2:$C$12,2,TRUE)</f>
        <v>9</v>
      </c>
      <c r="T118" s="713" t="str">
        <f>VLOOKUP($E118,'[22]Gui chi Quynh'!$C$7:$E$390,3,0)</f>
        <v>A2</v>
      </c>
      <c r="U118" s="713">
        <f>VLOOKUP(T118,Sheet1!$B$2:$C$12,2,TRUE)</f>
        <v>9</v>
      </c>
      <c r="V118" s="713" t="str">
        <f>VLOOKUP($E118,'[23]Gui chi Quynh'!$C$7:$E$389,3,0)</f>
        <v>A2</v>
      </c>
      <c r="W118" s="713">
        <f>VLOOKUP(V118,Sheet1!$B$2:$C$12,2,TRUE)</f>
        <v>9</v>
      </c>
      <c r="X118" s="713" t="str">
        <f>VLOOKUP($E118,'[24]Gui chi Quynh'!$C$7:$E$389,3,0)</f>
        <v>A2</v>
      </c>
      <c r="Y118" s="713">
        <f>VLOOKUP(X118,Sheet1!$B$2:$C$12,2,TRUE)</f>
        <v>9</v>
      </c>
      <c r="Z118" s="713" t="str">
        <f>VLOOKUP($E118,'[25]Gui chi Quynh'!$C$7:$E$388,3,0)</f>
        <v>A1</v>
      </c>
      <c r="AA118" s="713">
        <f>VLOOKUP(Z118,Sheet1!$B$2:$C$12,2,TRUE)</f>
        <v>10</v>
      </c>
      <c r="AB118" s="713" t="str">
        <f>VLOOKUP($E118,'T5'!$E$9:$AH$337,24,0)</f>
        <v>A2</v>
      </c>
      <c r="AC118" s="713">
        <f>VLOOKUP(AB118,Sheet1!$B$2:$C$12,2,TRUE)</f>
        <v>9</v>
      </c>
      <c r="AD118" s="713"/>
      <c r="AE118" s="713" t="e">
        <f>VLOOKUP(AD118,Sheet1!$B$2:$C$12,2,TRUE)</f>
        <v>#N/A</v>
      </c>
      <c r="AF118" s="599" t="str">
        <f>VLOOKUP($E118,'[26]Tong hop ket qua'!$E$19:$M$219,9,0)</f>
        <v>Tốt</v>
      </c>
      <c r="AG118" s="901">
        <f t="shared" si="15"/>
        <v>9.2727272727272734</v>
      </c>
      <c r="AH118" s="901" t="str">
        <f t="shared" si="16"/>
        <v>11A*</v>
      </c>
      <c r="AI118" s="901">
        <f t="shared" si="2"/>
        <v>0</v>
      </c>
      <c r="AJ118" s="902"/>
      <c r="AK118" s="713" t="str">
        <f t="shared" si="3"/>
        <v>Xuất sắc</v>
      </c>
      <c r="AL118" s="713" t="str">
        <f>VLOOKUP($E118,'cac dv gui'!$C$284:$AD$288,25,0)</f>
        <v xml:space="preserve">Xuất sắc </v>
      </c>
      <c r="AM118" s="713" t="str">
        <f>VLOOKUP($E118,'cac dv gui'!$C$284:$AD$288,26,0)</f>
        <v xml:space="preserve">Xuất sắc </v>
      </c>
      <c r="AN118" s="594"/>
      <c r="AO118" s="713"/>
      <c r="AP118" s="594"/>
      <c r="AQ118" s="713" t="str">
        <f>VLOOKUP(E118,' TH ĐG Trình HĐ'!$E$9:$AU$338,40,0)</f>
        <v>Xuất sắc</v>
      </c>
      <c r="AR118" s="713" t="s">
        <v>849</v>
      </c>
      <c r="AS118" s="594"/>
      <c r="AT118" s="905"/>
      <c r="AV118" s="835"/>
      <c r="AW118" s="835"/>
    </row>
    <row r="119" spans="1:49" s="684" customFormat="1" ht="35.1" customHeight="1" x14ac:dyDescent="0.25">
      <c r="A119" s="512" t="s">
        <v>1361</v>
      </c>
      <c r="B119" s="512">
        <f>COUNTIF($F$4:F119,F119)</f>
        <v>104</v>
      </c>
      <c r="C119" s="513" t="s">
        <v>985</v>
      </c>
      <c r="D119" s="338" t="s">
        <v>209</v>
      </c>
      <c r="E119" s="599" t="s">
        <v>716</v>
      </c>
      <c r="F119" s="592" t="s">
        <v>1732</v>
      </c>
      <c r="G119" s="713" t="s">
        <v>974</v>
      </c>
      <c r="H119" s="713" t="str">
        <f>VLOOKUP(E119,'[16]Gui chi Quynh'!$C$7:$E$387,3,0)</f>
        <v>A2</v>
      </c>
      <c r="I119" s="713">
        <f>VLOOKUP(H119,Sheet1!$B$2:$C$12,2,TRUE)</f>
        <v>9</v>
      </c>
      <c r="J119" s="713" t="str">
        <f>VLOOKUP($E119,'[17]Gui chi Quynh'!$C$7:$E$387,3,0)</f>
        <v>A2</v>
      </c>
      <c r="K119" s="713">
        <f>VLOOKUP(J119,Sheet1!$B$2:$C$12,2,TRUE)</f>
        <v>9</v>
      </c>
      <c r="L119" s="713" t="str">
        <f>VLOOKUP(E119,'[18]Gui chi Quynh'!$C$7:$F$385,3,0)</f>
        <v>A3</v>
      </c>
      <c r="M119" s="713">
        <f>VLOOKUP(L119,Sheet1!$B$2:$C$12,2,TRUE)</f>
        <v>8</v>
      </c>
      <c r="N119" s="713" t="str">
        <f>VLOOKUP(E119,'[19]Gui chi Quynh'!$C$7:$E$391,3,0)</f>
        <v>A1</v>
      </c>
      <c r="O119" s="713">
        <f>VLOOKUP(N119,Sheet1!$B$2:$C$12,2,TRUE)</f>
        <v>10</v>
      </c>
      <c r="P119" s="713" t="str">
        <f>VLOOKUP(E119,'[20]Gui chi Quynh'!$C$7:$E$391,3,0)</f>
        <v>A1</v>
      </c>
      <c r="Q119" s="713">
        <f>VLOOKUP(P119,Sheet1!$B$2:$C$12,2,TRUE)</f>
        <v>10</v>
      </c>
      <c r="R119" s="713" t="str">
        <f>VLOOKUP($E119,'[21]Gui chi Quynh'!$C$7:$E$390,3,0)</f>
        <v>A2</v>
      </c>
      <c r="S119" s="713">
        <f>VLOOKUP(R119,Sheet1!$B$2:$C$12,2,TRUE)</f>
        <v>9</v>
      </c>
      <c r="T119" s="713" t="str">
        <f>VLOOKUP($E119,'[22]Gui chi Quynh'!$C$7:$E$390,3,0)</f>
        <v>A2</v>
      </c>
      <c r="U119" s="713">
        <f>VLOOKUP(T119,Sheet1!$B$2:$C$12,2,TRUE)</f>
        <v>9</v>
      </c>
      <c r="V119" s="713" t="str">
        <f>VLOOKUP($E119,'[23]Gui chi Quynh'!$C$7:$E$389,3,0)</f>
        <v>A1</v>
      </c>
      <c r="W119" s="713">
        <f>VLOOKUP(V119,Sheet1!$B$2:$C$12,2,TRUE)</f>
        <v>10</v>
      </c>
      <c r="X119" s="713" t="str">
        <f>VLOOKUP($E119,'[24]Gui chi Quynh'!$C$7:$E$389,3,0)</f>
        <v>A1</v>
      </c>
      <c r="Y119" s="713">
        <f>VLOOKUP(X119,Sheet1!$B$2:$C$12,2,TRUE)</f>
        <v>10</v>
      </c>
      <c r="Z119" s="713" t="str">
        <f>VLOOKUP($E119,'[25]Gui chi Quynh'!$C$7:$E$388,3,0)</f>
        <v>A1</v>
      </c>
      <c r="AA119" s="713">
        <f>VLOOKUP(Z119,Sheet1!$B$2:$C$12,2,TRUE)</f>
        <v>10</v>
      </c>
      <c r="AB119" s="713" t="str">
        <f>VLOOKUP($E119,'T5'!$E$9:$AH$337,24,0)</f>
        <v>A1</v>
      </c>
      <c r="AC119" s="713">
        <f>VLOOKUP(AB119,Sheet1!$B$2:$C$12,2,TRUE)</f>
        <v>10</v>
      </c>
      <c r="AD119" s="713"/>
      <c r="AE119" s="713" t="e">
        <f>VLOOKUP(AD119,Sheet1!$B$2:$C$12,2,TRUE)</f>
        <v>#N/A</v>
      </c>
      <c r="AF119" s="599" t="str">
        <f>VLOOKUP($E119,'[26]Tong hop ket qua'!$E$19:$M$219,9,0)</f>
        <v>Khá</v>
      </c>
      <c r="AG119" s="901">
        <f t="shared" si="15"/>
        <v>9.454545454545455</v>
      </c>
      <c r="AH119" s="901" t="str">
        <f t="shared" si="16"/>
        <v>11A*</v>
      </c>
      <c r="AI119" s="901">
        <f t="shared" si="2"/>
        <v>0</v>
      </c>
      <c r="AJ119" s="902"/>
      <c r="AK119" s="713" t="str">
        <f t="shared" si="3"/>
        <v>Xuất sắc</v>
      </c>
      <c r="AL119" s="713" t="str">
        <f>VLOOKUP($E119,'cac dv gui'!$C$284:$AD$288,25,0)</f>
        <v xml:space="preserve">Xuất sắc </v>
      </c>
      <c r="AM119" s="713" t="str">
        <f>VLOOKUP($E119,'cac dv gui'!$C$284:$AD$288,26,0)</f>
        <v xml:space="preserve">Xuất sắc </v>
      </c>
      <c r="AN119" s="594"/>
      <c r="AO119" s="713"/>
      <c r="AP119" s="594"/>
      <c r="AQ119" s="713" t="str">
        <f>VLOOKUP(E119,' TH ĐG Trình HĐ'!$E$9:$AU$338,40,0)</f>
        <v>Xuất sắc</v>
      </c>
      <c r="AR119" s="713" t="s">
        <v>849</v>
      </c>
      <c r="AS119" s="594"/>
      <c r="AT119" s="905"/>
      <c r="AV119" s="835"/>
      <c r="AW119" s="835"/>
    </row>
    <row r="120" spans="1:49" s="684" customFormat="1" ht="35.1" customHeight="1" x14ac:dyDescent="0.25">
      <c r="A120" s="512" t="s">
        <v>1362</v>
      </c>
      <c r="B120" s="512">
        <f>COUNTIF($F$4:F120,F120)</f>
        <v>105</v>
      </c>
      <c r="C120" s="513" t="s">
        <v>985</v>
      </c>
      <c r="D120" s="850" t="s">
        <v>1004</v>
      </c>
      <c r="E120" s="599" t="s">
        <v>1005</v>
      </c>
      <c r="F120" s="592" t="s">
        <v>1732</v>
      </c>
      <c r="G120" s="713" t="s">
        <v>975</v>
      </c>
      <c r="H120" s="494" t="str">
        <f>VLOOKUP(E120,'[16]Gui chi Quynh'!$C$7:$E$387,3,0)</f>
        <v>A3</v>
      </c>
      <c r="I120" s="494">
        <f>VLOOKUP(H120,Sheet1!$B$2:$C$12,2,TRUE)</f>
        <v>8</v>
      </c>
      <c r="J120" s="494" t="str">
        <f>VLOOKUP($E120,'[17]Gui chi Quynh'!$C$7:$E$387,3,0)</f>
        <v>A3</v>
      </c>
      <c r="K120" s="494">
        <f>VLOOKUP(J120,Sheet1!$B$2:$C$12,2,TRUE)</f>
        <v>8</v>
      </c>
      <c r="L120" s="494" t="str">
        <f>VLOOKUP(E120,'[18]Gui chi Quynh'!$C$7:$F$385,3,0)</f>
        <v>A3</v>
      </c>
      <c r="M120" s="494">
        <f>VLOOKUP(L120,Sheet1!$B$2:$C$12,2,TRUE)</f>
        <v>8</v>
      </c>
      <c r="N120" s="494" t="str">
        <f>VLOOKUP(E120,'[19]Gui chi Quynh'!$C$7:$E$391,3,0)</f>
        <v>A2</v>
      </c>
      <c r="O120" s="494">
        <f>VLOOKUP(N120,Sheet1!$B$2:$C$12,2,TRUE)</f>
        <v>9</v>
      </c>
      <c r="P120" s="494" t="str">
        <f>VLOOKUP(E120,'[20]Gui chi Quynh'!$C$7:$E$391,3,0)</f>
        <v>A2</v>
      </c>
      <c r="Q120" s="494">
        <f>VLOOKUP(P120,Sheet1!$B$2:$C$12,2,TRUE)</f>
        <v>9</v>
      </c>
      <c r="R120" s="494" t="str">
        <f>VLOOKUP($E120,'[21]Gui chi Quynh'!$C$7:$E$390,3,0)</f>
        <v>A4</v>
      </c>
      <c r="S120" s="494">
        <f>VLOOKUP(R120,Sheet1!$B$2:$C$12,2,TRUE)</f>
        <v>7</v>
      </c>
      <c r="T120" s="494" t="str">
        <f>VLOOKUP($E120,'[22]Gui chi Quynh'!$C$7:$E$390,3,0)</f>
        <v>A3</v>
      </c>
      <c r="U120" s="494">
        <f>VLOOKUP(T120,Sheet1!$B$2:$C$12,2,TRUE)</f>
        <v>8</v>
      </c>
      <c r="V120" s="494" t="str">
        <f>VLOOKUP($E120,'[23]Gui chi Quynh'!$C$7:$E$389,3,0)</f>
        <v>A2</v>
      </c>
      <c r="W120" s="494">
        <f>VLOOKUP(V120,Sheet1!$B$2:$C$12,2,TRUE)</f>
        <v>9</v>
      </c>
      <c r="X120" s="494" t="str">
        <f>VLOOKUP($E120,'[24]Gui chi Quynh'!$C$7:$E$389,3,0)</f>
        <v>A2</v>
      </c>
      <c r="Y120" s="494">
        <f>VLOOKUP(X120,Sheet1!$B$2:$C$12,2,TRUE)</f>
        <v>9</v>
      </c>
      <c r="Z120" s="494" t="str">
        <f>VLOOKUP($E120,'[25]Gui chi Quynh'!$C$7:$E$388,3,0)</f>
        <v>A2</v>
      </c>
      <c r="AA120" s="494">
        <f>VLOOKUP(Z120,Sheet1!$B$2:$C$12,2,TRUE)</f>
        <v>9</v>
      </c>
      <c r="AB120" s="494" t="str">
        <f>VLOOKUP($E120,'T5'!$E$9:$AH$337,24,0)</f>
        <v>A3</v>
      </c>
      <c r="AC120" s="494">
        <f>VLOOKUP(AB120,Sheet1!$B$2:$C$12,2,TRUE)</f>
        <v>8</v>
      </c>
      <c r="AD120" s="494"/>
      <c r="AE120" s="494" t="e">
        <f>VLOOKUP(AD120,Sheet1!$B$2:$C$12,2,TRUE)</f>
        <v>#N/A</v>
      </c>
      <c r="AF120" s="592" t="str">
        <f>VLOOKUP($E120,'[26]Tong hop ket qua'!$E$19:$M$219,9,0)</f>
        <v>Khá</v>
      </c>
      <c r="AG120" s="709">
        <f t="shared" si="15"/>
        <v>8.3636363636363633</v>
      </c>
      <c r="AH120" s="709" t="str">
        <f t="shared" si="16"/>
        <v>11A*</v>
      </c>
      <c r="AI120" s="709">
        <f t="shared" ref="AI120:AI183" si="17">COUNTIF($H120:$AB120,"B1")*1+COUNTIF($H120:$AB120,"B2")*1+COUNTIF($H120:$AB120,"C1")*1+COUNTIF($H120:$AB120,"C2")*1+COUNTIF($H120:$AB120,"D")*12+COUNTIF($H120:$AB120,"E")*15</f>
        <v>0</v>
      </c>
      <c r="AJ120" s="683"/>
      <c r="AK120" s="494" t="str">
        <f t="shared" ref="AK120:AK183" si="18">IF(AND(8&lt;=$AG120,$AI120=0),"Xuất sắc",IF(AND(6&lt;$AG120,$AG120&lt;8),"Tốt",IF(AND(6&lt;$AG120,$AI120&lt;12),"Tốt",IF(AND(5&lt;$AG120,$AG120&lt;6),"Hoàn thành NV",IF(AND(5&lt;$AG120,$AI120&lt;15),"Hoàn thành NV","Không hoàn thành NV")))))</f>
        <v>Xuất sắc</v>
      </c>
      <c r="AL120" s="494" t="str">
        <f>VLOOKUP($E120,'cac dv gui'!$C$284:$AD$288,25,0)</f>
        <v xml:space="preserve">Xuất sắc </v>
      </c>
      <c r="AM120" s="494" t="str">
        <f>VLOOKUP($E120,'cac dv gui'!$C$284:$AD$288,26,0)</f>
        <v xml:space="preserve">Xuất sắc </v>
      </c>
      <c r="AN120" s="675"/>
      <c r="AO120" s="494"/>
      <c r="AP120" s="675"/>
      <c r="AQ120" s="713" t="str">
        <f>VLOOKUP(E120,' TH ĐG Trình HĐ'!$E$9:$AU$338,40,0)</f>
        <v>Xuất sắc</v>
      </c>
      <c r="AR120" s="713" t="s">
        <v>849</v>
      </c>
      <c r="AS120" s="675"/>
      <c r="AT120" s="494"/>
      <c r="AV120" s="835"/>
      <c r="AW120" s="835"/>
    </row>
    <row r="121" spans="1:49" s="684" customFormat="1" ht="35.1" customHeight="1" x14ac:dyDescent="0.25">
      <c r="A121" s="512" t="s">
        <v>1363</v>
      </c>
      <c r="B121" s="512">
        <f>COUNTIF($F$4:F121,F121)</f>
        <v>106</v>
      </c>
      <c r="C121" s="513" t="s">
        <v>985</v>
      </c>
      <c r="D121" s="338" t="s">
        <v>278</v>
      </c>
      <c r="E121" s="599" t="s">
        <v>717</v>
      </c>
      <c r="F121" s="592" t="s">
        <v>1732</v>
      </c>
      <c r="G121" s="713" t="s">
        <v>975</v>
      </c>
      <c r="H121" s="494" t="str">
        <f>VLOOKUP(E121,'[16]Gui chi Quynh'!$C$7:$E$387,3,0)</f>
        <v>A3</v>
      </c>
      <c r="I121" s="494">
        <f>VLOOKUP(H121,Sheet1!$B$2:$C$12,2,TRUE)</f>
        <v>8</v>
      </c>
      <c r="J121" s="494" t="str">
        <f>VLOOKUP($E121,'[17]Gui chi Quynh'!$C$7:$E$387,3,0)</f>
        <v>A3</v>
      </c>
      <c r="K121" s="494">
        <f>VLOOKUP(J121,Sheet1!$B$2:$C$12,2,TRUE)</f>
        <v>8</v>
      </c>
      <c r="L121" s="494" t="str">
        <f>VLOOKUP(E121,'[18]Gui chi Quynh'!$C$7:$F$385,3,0)</f>
        <v>A3</v>
      </c>
      <c r="M121" s="494">
        <f>VLOOKUP(L121,Sheet1!$B$2:$C$12,2,TRUE)</f>
        <v>8</v>
      </c>
      <c r="N121" s="494" t="str">
        <f>VLOOKUP(E121,'[19]Gui chi Quynh'!$C$7:$E$391,3,0)</f>
        <v>A3</v>
      </c>
      <c r="O121" s="494">
        <f>VLOOKUP(N121,Sheet1!$B$2:$C$12,2,TRUE)</f>
        <v>8</v>
      </c>
      <c r="P121" s="494" t="str">
        <f>VLOOKUP(E121,'[20]Gui chi Quynh'!$C$7:$E$391,3,0)</f>
        <v>A4</v>
      </c>
      <c r="Q121" s="494">
        <f>VLOOKUP(P121,Sheet1!$B$2:$C$12,2,TRUE)</f>
        <v>7</v>
      </c>
      <c r="R121" s="494" t="str">
        <f>VLOOKUP($E121,'[21]Gui chi Quynh'!$C$7:$E$390,3,0)</f>
        <v>A3</v>
      </c>
      <c r="S121" s="494">
        <f>VLOOKUP(R121,Sheet1!$B$2:$C$12,2,TRUE)</f>
        <v>8</v>
      </c>
      <c r="T121" s="494" t="str">
        <f>VLOOKUP($E121,'[22]Gui chi Quynh'!$C$7:$E$390,3,0)</f>
        <v>A3</v>
      </c>
      <c r="U121" s="494">
        <f>VLOOKUP(T121,Sheet1!$B$2:$C$12,2,TRUE)</f>
        <v>8</v>
      </c>
      <c r="V121" s="494" t="str">
        <f>VLOOKUP($E121,'[23]Gui chi Quynh'!$C$7:$E$389,3,0)</f>
        <v>A3</v>
      </c>
      <c r="W121" s="494">
        <f>VLOOKUP(V121,Sheet1!$B$2:$C$12,2,TRUE)</f>
        <v>8</v>
      </c>
      <c r="X121" s="494" t="str">
        <f>VLOOKUP($E121,'[24]Gui chi Quynh'!$C$7:$E$389,3,0)</f>
        <v>A3</v>
      </c>
      <c r="Y121" s="494">
        <f>VLOOKUP(X121,Sheet1!$B$2:$C$12,2,TRUE)</f>
        <v>8</v>
      </c>
      <c r="Z121" s="494" t="str">
        <f>VLOOKUP($E121,'[25]Gui chi Quynh'!$C$7:$E$388,3,0)</f>
        <v>A4</v>
      </c>
      <c r="AA121" s="494">
        <f>VLOOKUP(Z121,Sheet1!$B$2:$C$12,2,TRUE)</f>
        <v>7</v>
      </c>
      <c r="AB121" s="494" t="str">
        <f>VLOOKUP($E121,'T5'!$E$9:$AH$337,24,0)</f>
        <v>A4</v>
      </c>
      <c r="AC121" s="494">
        <f>VLOOKUP(AB121,Sheet1!$B$2:$C$12,2,TRUE)</f>
        <v>7</v>
      </c>
      <c r="AD121" s="494"/>
      <c r="AE121" s="494" t="e">
        <f>VLOOKUP(AD121,Sheet1!$B$2:$C$12,2,TRUE)</f>
        <v>#N/A</v>
      </c>
      <c r="AF121" s="592" t="str">
        <f>VLOOKUP($E121,'[26]Tong hop ket qua'!$E$19:$M$219,9,0)</f>
        <v>Tốt</v>
      </c>
      <c r="AG121" s="709">
        <f t="shared" si="15"/>
        <v>7.7272727272727275</v>
      </c>
      <c r="AH121" s="709" t="str">
        <f t="shared" si="16"/>
        <v>11A*</v>
      </c>
      <c r="AI121" s="709">
        <f t="shared" si="17"/>
        <v>0</v>
      </c>
      <c r="AJ121" s="683"/>
      <c r="AK121" s="494" t="str">
        <f t="shared" si="18"/>
        <v>Tốt</v>
      </c>
      <c r="AL121" s="494" t="str">
        <f>VLOOKUP($E121,'cac dv gui'!$C$284:$AD$288,25,0)</f>
        <v xml:space="preserve">Tốt </v>
      </c>
      <c r="AM121" s="494" t="str">
        <f>VLOOKUP($E121,'cac dv gui'!$C$284:$AD$288,26,0)</f>
        <v xml:space="preserve">Tốt </v>
      </c>
      <c r="AN121" s="675"/>
      <c r="AO121" s="494"/>
      <c r="AP121" s="675"/>
      <c r="AQ121" s="713" t="str">
        <f>VLOOKUP(E121,' TH ĐG Trình HĐ'!$E$9:$AU$338,40,0)</f>
        <v>Tốt</v>
      </c>
      <c r="AR121" s="713" t="s">
        <v>850</v>
      </c>
      <c r="AS121" s="675"/>
      <c r="AT121" s="494"/>
      <c r="AV121" s="835"/>
      <c r="AW121" s="835"/>
    </row>
    <row r="122" spans="1:49" s="684" customFormat="1" ht="35.1" customHeight="1" x14ac:dyDescent="0.25">
      <c r="A122" s="512" t="s">
        <v>1364</v>
      </c>
      <c r="B122" s="512">
        <f>COUNTIF($F$4:F122,F122)</f>
        <v>1</v>
      </c>
      <c r="C122" s="513" t="s">
        <v>985</v>
      </c>
      <c r="D122" s="552" t="s">
        <v>64</v>
      </c>
      <c r="E122" s="838" t="s">
        <v>442</v>
      </c>
      <c r="F122" s="714" t="s">
        <v>1662</v>
      </c>
      <c r="G122" s="713" t="s">
        <v>974</v>
      </c>
      <c r="H122" s="713" t="str">
        <f>VLOOKUP(E122,'[16]Gui chi Quynh'!$C$7:$E$387,3,0)</f>
        <v>A1</v>
      </c>
      <c r="I122" s="713">
        <f>VLOOKUP(H122,Sheet1!$B$2:$C$12,2,TRUE)</f>
        <v>10</v>
      </c>
      <c r="J122" s="713" t="str">
        <f>VLOOKUP($E122,'[17]Gui chi Quynh'!$C$7:$E$387,3,0)</f>
        <v>A1</v>
      </c>
      <c r="K122" s="713">
        <f>VLOOKUP(J122,Sheet1!$B$2:$C$12,2,TRUE)</f>
        <v>10</v>
      </c>
      <c r="L122" s="713" t="str">
        <f>VLOOKUP(E122,'[18]Gui chi Quynh'!$C$7:$F$385,3,0)</f>
        <v>A1</v>
      </c>
      <c r="M122" s="713">
        <f>VLOOKUP(L122,Sheet1!$B$2:$C$12,2,TRUE)</f>
        <v>10</v>
      </c>
      <c r="N122" s="713" t="str">
        <f>VLOOKUP(E122,'[19]Gui chi Quynh'!$C$7:$E$391,3,0)</f>
        <v>A1</v>
      </c>
      <c r="O122" s="713">
        <f>VLOOKUP(N122,Sheet1!$B$2:$C$12,2,TRUE)</f>
        <v>10</v>
      </c>
      <c r="P122" s="713" t="str">
        <f>VLOOKUP(E122,'[20]Gui chi Quynh'!$C$7:$E$391,3,0)</f>
        <v>A1</v>
      </c>
      <c r="Q122" s="713">
        <f>VLOOKUP(P122,Sheet1!$B$2:$C$12,2,TRUE)</f>
        <v>10</v>
      </c>
      <c r="R122" s="713" t="str">
        <f>VLOOKUP($E122,'[21]Gui chi Quynh'!$C$7:$E$390,3,0)</f>
        <v>A1</v>
      </c>
      <c r="S122" s="713">
        <f>VLOOKUP(R122,Sheet1!$B$2:$C$12,2,TRUE)</f>
        <v>10</v>
      </c>
      <c r="T122" s="713" t="str">
        <f>VLOOKUP($E122,'[22]Gui chi Quynh'!$C$7:$E$390,3,0)</f>
        <v>A1</v>
      </c>
      <c r="U122" s="713">
        <f>VLOOKUP(T122,Sheet1!$B$2:$C$12,2,TRUE)</f>
        <v>10</v>
      </c>
      <c r="V122" s="713" t="str">
        <f>VLOOKUP($E122,'[23]Gui chi Quynh'!$C$7:$E$389,3,0)</f>
        <v>A1</v>
      </c>
      <c r="W122" s="713">
        <f>VLOOKUP(V122,Sheet1!$B$2:$C$12,2,TRUE)</f>
        <v>10</v>
      </c>
      <c r="X122" s="713" t="str">
        <f>VLOOKUP($E122,'[24]Gui chi Quynh'!$C$7:$E$389,3,0)</f>
        <v>A1</v>
      </c>
      <c r="Y122" s="713">
        <f>VLOOKUP(X122,Sheet1!$B$2:$C$12,2,TRUE)</f>
        <v>10</v>
      </c>
      <c r="Z122" s="713" t="str">
        <f>VLOOKUP($E122,'[25]Gui chi Quynh'!$C$7:$E$388,3,0)</f>
        <v>A1</v>
      </c>
      <c r="AA122" s="713">
        <f>VLOOKUP(Z122,Sheet1!$B$2:$C$12,2,TRUE)</f>
        <v>10</v>
      </c>
      <c r="AB122" s="713" t="str">
        <f>VLOOKUP($E122,'T5'!$E$9:$AH$337,24,0)</f>
        <v>A1</v>
      </c>
      <c r="AC122" s="713">
        <f>VLOOKUP(AB122,Sheet1!$B$2:$C$12,2,TRUE)</f>
        <v>10</v>
      </c>
      <c r="AD122" s="713"/>
      <c r="AE122" s="713" t="e">
        <f>VLOOKUP(AD122,Sheet1!$B$2:$C$12,2,TRUE)</f>
        <v>#N/A</v>
      </c>
      <c r="AF122" s="599" t="str">
        <f>VLOOKUP($E122,'[26]Tong hop ket qua'!$E$19:$M$219,9,0)</f>
        <v>Tốt</v>
      </c>
      <c r="AG122" s="901">
        <f t="shared" si="15"/>
        <v>10</v>
      </c>
      <c r="AH122" s="901" t="str">
        <f t="shared" si="16"/>
        <v>11A*</v>
      </c>
      <c r="AI122" s="901">
        <f t="shared" si="17"/>
        <v>0</v>
      </c>
      <c r="AJ122" s="902"/>
      <c r="AK122" s="713" t="str">
        <f t="shared" si="18"/>
        <v>Xuất sắc</v>
      </c>
      <c r="AL122" s="713" t="str">
        <f>VLOOKUP($E122,'cac dv gui'!$C$106:$AC$109,25,0)</f>
        <v>Xuất sắc</v>
      </c>
      <c r="AM122" s="713" t="str">
        <f>VLOOKUP($E122,'cac dv gui'!$C$106:$AC$109,26,0)</f>
        <v>Xuất sắc</v>
      </c>
      <c r="AN122" s="594"/>
      <c r="AO122" s="713" t="s">
        <v>1130</v>
      </c>
      <c r="AP122" s="594"/>
      <c r="AQ122" s="713" t="str">
        <f>VLOOKUP(E122,' TH ĐG Trình HĐ'!$E$9:$AU$338,40,0)</f>
        <v>Xuất sắc</v>
      </c>
      <c r="AR122" s="713" t="s">
        <v>849</v>
      </c>
      <c r="AS122" s="594"/>
      <c r="AT122" s="905"/>
      <c r="AV122" s="835"/>
      <c r="AW122" s="835"/>
    </row>
    <row r="123" spans="1:49" s="684" customFormat="1" ht="35.1" customHeight="1" x14ac:dyDescent="0.25">
      <c r="A123" s="512" t="s">
        <v>1365</v>
      </c>
      <c r="B123" s="512">
        <f>COUNTIF($F$4:F306,F123)</f>
        <v>278</v>
      </c>
      <c r="C123" s="513" t="s">
        <v>985</v>
      </c>
      <c r="D123" s="970" t="s">
        <v>215</v>
      </c>
      <c r="E123" s="554" t="s">
        <v>708</v>
      </c>
      <c r="F123" s="592" t="s">
        <v>1732</v>
      </c>
      <c r="G123" s="713" t="s">
        <v>974</v>
      </c>
      <c r="H123" s="713" t="str">
        <f>VLOOKUP(E123,'[16]Gui chi Quynh'!$C$7:$E$387,3,0)</f>
        <v>A4</v>
      </c>
      <c r="I123" s="713">
        <f>VLOOKUP(H123,Sheet1!$B$2:$C$12,2,TRUE)</f>
        <v>7</v>
      </c>
      <c r="J123" s="713" t="str">
        <f>VLOOKUP($E123,'[17]Gui chi Quynh'!$C$7:$E$387,3,0)</f>
        <v>A4</v>
      </c>
      <c r="K123" s="713">
        <f>VLOOKUP(J123,Sheet1!$B$2:$C$12,2,TRUE)</f>
        <v>7</v>
      </c>
      <c r="L123" s="713" t="str">
        <f>VLOOKUP(E123,'[18]Gui chi Quynh'!$C$7:$F$385,3,0)</f>
        <v>A4</v>
      </c>
      <c r="M123" s="713">
        <f>VLOOKUP(L123,Sheet1!$B$2:$C$12,2,TRUE)</f>
        <v>7</v>
      </c>
      <c r="N123" s="713" t="str">
        <f>VLOOKUP(E123,'[19]Gui chi Quynh'!$C$7:$E$391,3,0)</f>
        <v>A4</v>
      </c>
      <c r="O123" s="713">
        <f>VLOOKUP(N123,Sheet1!$B$2:$C$12,2,TRUE)</f>
        <v>7</v>
      </c>
      <c r="P123" s="713" t="str">
        <f>VLOOKUP(E123,'[20]Gui chi Quynh'!$C$7:$E$391,3,0)</f>
        <v>A4</v>
      </c>
      <c r="Q123" s="713">
        <f>VLOOKUP(P123,Sheet1!$B$2:$C$12,2,TRUE)</f>
        <v>7</v>
      </c>
      <c r="R123" s="713" t="str">
        <f>VLOOKUP($E123,'[21]Gui chi Quynh'!$C$7:$E$390,3,0)</f>
        <v>A3</v>
      </c>
      <c r="S123" s="713">
        <f>VLOOKUP(R123,Sheet1!$B$2:$C$12,2,TRUE)</f>
        <v>8</v>
      </c>
      <c r="T123" s="713" t="str">
        <f>VLOOKUP($E123,'[22]Gui chi Quynh'!$C$7:$E$390,3,0)</f>
        <v>A4</v>
      </c>
      <c r="U123" s="713">
        <f>VLOOKUP(T123,Sheet1!$B$2:$C$12,2,TRUE)</f>
        <v>7</v>
      </c>
      <c r="V123" s="713" t="str">
        <f>VLOOKUP($E123,'[23]Gui chi Quynh'!$C$7:$E$389,3,0)</f>
        <v>A4</v>
      </c>
      <c r="W123" s="713">
        <f>VLOOKUP(V123,Sheet1!$B$2:$C$12,2,TRUE)</f>
        <v>7</v>
      </c>
      <c r="X123" s="713" t="str">
        <f>VLOOKUP($E123,'[24]Gui chi Quynh'!$C$7:$E$389,3,0)</f>
        <v>A4</v>
      </c>
      <c r="Y123" s="713">
        <f>VLOOKUP(X123,Sheet1!$B$2:$C$12,2,TRUE)</f>
        <v>7</v>
      </c>
      <c r="Z123" s="713" t="str">
        <f>VLOOKUP($E123,'[25]Gui chi Quynh'!$C$7:$E$388,3,0)</f>
        <v>A3</v>
      </c>
      <c r="AA123" s="713">
        <f>VLOOKUP(Z123,Sheet1!$B$2:$C$12,2,TRUE)</f>
        <v>8</v>
      </c>
      <c r="AB123" s="713" t="str">
        <f>VLOOKUP($E123,'T5'!$E$9:$AH$337,24,0)</f>
        <v>A3</v>
      </c>
      <c r="AC123" s="713">
        <f>VLOOKUP(AB123,Sheet1!$B$2:$C$12,2,TRUE)</f>
        <v>8</v>
      </c>
      <c r="AD123" s="713"/>
      <c r="AE123" s="713" t="e">
        <f>VLOOKUP(AD123,Sheet1!$B$2:$C$12,2,TRUE)</f>
        <v>#N/A</v>
      </c>
      <c r="AF123" s="599" t="str">
        <f>VLOOKUP($E123,'[26]Tong hop ket qua'!$E$19:$M$219,9,0)</f>
        <v>Tốt</v>
      </c>
      <c r="AG123" s="901">
        <f t="shared" si="15"/>
        <v>7.2727272727272725</v>
      </c>
      <c r="AH123" s="901" t="str">
        <f t="shared" si="16"/>
        <v>11A*</v>
      </c>
      <c r="AI123" s="901">
        <f t="shared" si="17"/>
        <v>0</v>
      </c>
      <c r="AJ123" s="902"/>
      <c r="AK123" s="713" t="str">
        <f t="shared" si="18"/>
        <v>Tốt</v>
      </c>
      <c r="AL123" s="713" t="str">
        <f>VLOOKUP($E123,'cac dv gui'!$C$106:$AC$109,25,0)</f>
        <v>Tốt</v>
      </c>
      <c r="AM123" s="713" t="str">
        <f>VLOOKUP($E123,'cac dv gui'!$C$106:$AC$109,26,0)</f>
        <v>Tốt</v>
      </c>
      <c r="AN123" s="594"/>
      <c r="AO123" s="713"/>
      <c r="AP123" s="594"/>
      <c r="AQ123" s="713" t="str">
        <f>VLOOKUP(E123,' TH ĐG Trình HĐ'!$E$9:$AU$338,40,0)</f>
        <v>Tốt</v>
      </c>
      <c r="AR123" s="713" t="s">
        <v>850</v>
      </c>
      <c r="AS123" s="594"/>
      <c r="AT123" s="905"/>
      <c r="AV123" s="835"/>
      <c r="AW123" s="835"/>
    </row>
    <row r="124" spans="1:49" s="684" customFormat="1" ht="35.1" customHeight="1" x14ac:dyDescent="0.25">
      <c r="A124" s="512" t="s">
        <v>1366</v>
      </c>
      <c r="B124" s="512">
        <f>COUNTIF($F$4:F315,F124)</f>
        <v>286</v>
      </c>
      <c r="C124" s="513" t="s">
        <v>984</v>
      </c>
      <c r="D124" s="970" t="s">
        <v>217</v>
      </c>
      <c r="E124" s="554" t="s">
        <v>709</v>
      </c>
      <c r="F124" s="592" t="s">
        <v>1732</v>
      </c>
      <c r="G124" s="713" t="s">
        <v>975</v>
      </c>
      <c r="H124" s="713" t="str">
        <f>VLOOKUP(E124,'[16]Gui chi Quynh'!$C$7:$E$387,3,0)</f>
        <v>A2</v>
      </c>
      <c r="I124" s="713">
        <f>VLOOKUP(H124,Sheet1!$B$2:$C$12,2,TRUE)</f>
        <v>9</v>
      </c>
      <c r="J124" s="713" t="str">
        <f>VLOOKUP($E124,'[17]Gui chi Quynh'!$C$7:$E$387,3,0)</f>
        <v>A2</v>
      </c>
      <c r="K124" s="713">
        <f>VLOOKUP(J124,Sheet1!$B$2:$C$12,2,TRUE)</f>
        <v>9</v>
      </c>
      <c r="L124" s="713" t="str">
        <f>VLOOKUP(E124,'[18]Gui chi Quynh'!$C$7:$F$385,3,0)</f>
        <v>A2</v>
      </c>
      <c r="M124" s="713">
        <f>VLOOKUP(L124,Sheet1!$B$2:$C$12,2,TRUE)</f>
        <v>9</v>
      </c>
      <c r="N124" s="713" t="str">
        <f>VLOOKUP(E124,'[19]Gui chi Quynh'!$C$7:$E$391,3,0)</f>
        <v>A2</v>
      </c>
      <c r="O124" s="713">
        <f>VLOOKUP(N124,Sheet1!$B$2:$C$12,2,TRUE)</f>
        <v>9</v>
      </c>
      <c r="P124" s="713" t="str">
        <f>VLOOKUP(E124,'[20]Gui chi Quynh'!$C$7:$E$391,3,0)</f>
        <v>A2</v>
      </c>
      <c r="Q124" s="713">
        <f>VLOOKUP(P124,Sheet1!$B$2:$C$12,2,TRUE)</f>
        <v>9</v>
      </c>
      <c r="R124" s="713" t="str">
        <f>VLOOKUP($E124,'[21]Gui chi Quynh'!$C$7:$E$390,3,0)</f>
        <v>A2</v>
      </c>
      <c r="S124" s="713">
        <f>VLOOKUP(R124,Sheet1!$B$2:$C$12,2,TRUE)</f>
        <v>9</v>
      </c>
      <c r="T124" s="713" t="str">
        <f>VLOOKUP($E124,'[22]Gui chi Quynh'!$C$7:$E$390,3,0)</f>
        <v>A3</v>
      </c>
      <c r="U124" s="713">
        <f>VLOOKUP(T124,Sheet1!$B$2:$C$12,2,TRUE)</f>
        <v>8</v>
      </c>
      <c r="V124" s="713" t="str">
        <f>VLOOKUP($E124,'[23]Gui chi Quynh'!$C$7:$E$389,3,0)</f>
        <v>A2</v>
      </c>
      <c r="W124" s="713">
        <f>VLOOKUP(V124,Sheet1!$B$2:$C$12,2,TRUE)</f>
        <v>9</v>
      </c>
      <c r="X124" s="713" t="str">
        <f>VLOOKUP($E124,'[24]Gui chi Quynh'!$C$7:$E$389,3,0)</f>
        <v>A2</v>
      </c>
      <c r="Y124" s="713">
        <f>VLOOKUP(X124,Sheet1!$B$2:$C$12,2,TRUE)</f>
        <v>9</v>
      </c>
      <c r="Z124" s="713" t="str">
        <f>VLOOKUP($E124,'[25]Gui chi Quynh'!$C$7:$E$388,3,0)</f>
        <v>A2</v>
      </c>
      <c r="AA124" s="713">
        <f>VLOOKUP(Z124,Sheet1!$B$2:$C$12,2,TRUE)</f>
        <v>9</v>
      </c>
      <c r="AB124" s="713" t="str">
        <f>VLOOKUP($E124,'T5'!$E$9:$AH$337,24,0)</f>
        <v>A2</v>
      </c>
      <c r="AC124" s="713">
        <f>VLOOKUP(AB124,Sheet1!$B$2:$C$12,2,TRUE)</f>
        <v>9</v>
      </c>
      <c r="AD124" s="713"/>
      <c r="AE124" s="713" t="e">
        <f>VLOOKUP(AD124,Sheet1!$B$2:$C$12,2,TRUE)</f>
        <v>#N/A</v>
      </c>
      <c r="AF124" s="599"/>
      <c r="AG124" s="901">
        <f>(I124+K124+M124+O124+Q124+S124+U124+W124+Y124+AA124+AC124)/11</f>
        <v>8.9090909090909083</v>
      </c>
      <c r="AH124" s="901" t="str">
        <f>LEFT((COUNTIF($H124:$AC124,"A*")&amp;"A*")&amp;" + "&amp;(COUNTIF($H124:$AC124,"B*")&amp;"B*")&amp;" + "&amp;(COUNTIF($H124:$AC124,"C*")&amp;"C*")&amp;" +  "&amp;(COUNTIF($H124:$AC124,"D")&amp;"D")&amp; " +  "&amp;(COUNTIF($H124:$AC124,"E")&amp;"E"),4)</f>
        <v>11A*</v>
      </c>
      <c r="AI124" s="901">
        <f>COUNTIF($H124:$AB124,"B1")*1+COUNTIF($H124:$AB124,"B2")*1+COUNTIF($H124:$AB124,"C1")*1+COUNTIF($H124:$AB124,"C2")*1+COUNTIF($H124:$AB124,"D")*12+COUNTIF($H124:$AB124,"E")*15</f>
        <v>0</v>
      </c>
      <c r="AJ124" s="902"/>
      <c r="AK124" s="713" t="str">
        <f>IF(AND(8&lt;=$AG124,$AI124=0),"Xuất sắc",IF(AND(6&lt;$AG124,$AG124&lt;8),"Tốt",IF(AND(6&lt;$AG124,$AI124&lt;12),"Tốt",IF(AND(5&lt;$AG124,$AG124&lt;6),"Hoàn thành NV",IF(AND(5&lt;$AG124,$AI124&lt;15),"Hoàn thành NV","Không hoàn thành NV")))))</f>
        <v>Xuất sắc</v>
      </c>
      <c r="AL124" s="713" t="str">
        <f>VLOOKUP($E124,'cac dv gui'!$C$106:$AC$109,25,0)</f>
        <v>Xuất sắc</v>
      </c>
      <c r="AM124" s="713" t="str">
        <f>VLOOKUP($E124,'cac dv gui'!$C$106:$AC$109,26,0)</f>
        <v>Xuất sắc</v>
      </c>
      <c r="AN124" s="594"/>
      <c r="AO124" s="713"/>
      <c r="AP124" s="594"/>
      <c r="AQ124" s="713" t="str">
        <f>VLOOKUP(E124,' TH ĐG Trình HĐ'!$E$9:$AU$338,40,0)</f>
        <v>Xuất sắc</v>
      </c>
      <c r="AR124" s="713" t="s">
        <v>849</v>
      </c>
      <c r="AS124" s="675"/>
      <c r="AT124" s="494"/>
      <c r="AV124" s="835"/>
      <c r="AW124" s="835"/>
    </row>
    <row r="125" spans="1:49" s="684" customFormat="1" ht="35.1" customHeight="1" x14ac:dyDescent="0.25">
      <c r="A125" s="512" t="s">
        <v>1367</v>
      </c>
      <c r="B125" s="512">
        <f>COUNTIF($F$4:F337,F125)</f>
        <v>301</v>
      </c>
      <c r="C125" s="513" t="s">
        <v>984</v>
      </c>
      <c r="D125" s="970" t="s">
        <v>216</v>
      </c>
      <c r="E125" s="554" t="s">
        <v>707</v>
      </c>
      <c r="F125" s="592" t="s">
        <v>1732</v>
      </c>
      <c r="G125" s="713" t="s">
        <v>975</v>
      </c>
      <c r="H125" s="713" t="str">
        <f>VLOOKUP(E125,'[16]Gui chi Quynh'!$C$7:$E$387,3,0)</f>
        <v>A4</v>
      </c>
      <c r="I125" s="713">
        <f>VLOOKUP(H125,Sheet1!$B$2:$C$12,2,TRUE)</f>
        <v>7</v>
      </c>
      <c r="J125" s="713" t="str">
        <f>VLOOKUP($E125,'[17]Gui chi Quynh'!$C$7:$E$387,3,0)</f>
        <v>A4</v>
      </c>
      <c r="K125" s="713">
        <f>VLOOKUP(J125,Sheet1!$B$2:$C$12,2,TRUE)</f>
        <v>7</v>
      </c>
      <c r="L125" s="713" t="str">
        <f>VLOOKUP(E125,'[18]Gui chi Quynh'!$C$7:$F$385,3,0)</f>
        <v>A4</v>
      </c>
      <c r="M125" s="713">
        <f>VLOOKUP(L125,Sheet1!$B$2:$C$12,2,TRUE)</f>
        <v>7</v>
      </c>
      <c r="N125" s="713" t="str">
        <f>VLOOKUP(E125,'[19]Gui chi Quynh'!$C$7:$E$391,3,0)</f>
        <v>A4</v>
      </c>
      <c r="O125" s="713">
        <f>VLOOKUP(N125,Sheet1!$B$2:$C$12,2,TRUE)</f>
        <v>7</v>
      </c>
      <c r="P125" s="713" t="str">
        <f>VLOOKUP(E125,'[20]Gui chi Quynh'!$C$7:$E$391,3,0)</f>
        <v>A4</v>
      </c>
      <c r="Q125" s="713">
        <f>VLOOKUP(P125,Sheet1!$B$2:$C$12,2,TRUE)</f>
        <v>7</v>
      </c>
      <c r="R125" s="713" t="str">
        <f>VLOOKUP($E125,'[21]Gui chi Quynh'!$C$7:$E$390,3,0)</f>
        <v>A4</v>
      </c>
      <c r="S125" s="713">
        <f>VLOOKUP(R125,Sheet1!$B$2:$C$12,2,TRUE)</f>
        <v>7</v>
      </c>
      <c r="T125" s="713" t="str">
        <f>VLOOKUP($E125,'[22]Gui chi Quynh'!$C$7:$E$390,3,0)</f>
        <v>A4</v>
      </c>
      <c r="U125" s="713">
        <f>VLOOKUP(T125,Sheet1!$B$2:$C$12,2,TRUE)</f>
        <v>7</v>
      </c>
      <c r="V125" s="713" t="str">
        <f>VLOOKUP($E125,'[23]Gui chi Quynh'!$C$7:$E$389,3,0)</f>
        <v>A4</v>
      </c>
      <c r="W125" s="713">
        <f>VLOOKUP(V125,Sheet1!$B$2:$C$12,2,TRUE)</f>
        <v>7</v>
      </c>
      <c r="X125" s="713" t="str">
        <f>VLOOKUP($E125,'[24]Gui chi Quynh'!$C$7:$E$389,3,0)</f>
        <v>A4</v>
      </c>
      <c r="Y125" s="713">
        <f>VLOOKUP(X125,Sheet1!$B$2:$C$12,2,TRUE)</f>
        <v>7</v>
      </c>
      <c r="Z125" s="713" t="str">
        <f>VLOOKUP($E125,'[25]Gui chi Quynh'!$C$7:$E$388,3,0)</f>
        <v>A3</v>
      </c>
      <c r="AA125" s="713">
        <f>VLOOKUP(Z125,Sheet1!$B$2:$C$12,2,TRUE)</f>
        <v>8</v>
      </c>
      <c r="AB125" s="713" t="str">
        <f>VLOOKUP($E125,'T5'!$E$9:$AH$337,24,0)</f>
        <v>A3</v>
      </c>
      <c r="AC125" s="713">
        <f>VLOOKUP(AB125,Sheet1!$B$2:$C$12,2,TRUE)</f>
        <v>8</v>
      </c>
      <c r="AD125" s="713"/>
      <c r="AE125" s="713" t="e">
        <f>VLOOKUP(AD125,Sheet1!$B$2:$C$12,2,TRUE)</f>
        <v>#N/A</v>
      </c>
      <c r="AF125" s="599" t="str">
        <f>VLOOKUP($E125,'[26]Tong hop ket qua'!$E$19:$M$219,9,0)</f>
        <v>Khá</v>
      </c>
      <c r="AG125" s="901">
        <f t="shared" ref="AG125" si="19">(I125+K125+M125+O125+Q125+S125+U125+W125+Y125+AA125+AC125)/11</f>
        <v>7.1818181818181817</v>
      </c>
      <c r="AH125" s="901" t="str">
        <f t="shared" ref="AH125" si="20">LEFT((COUNTIF($H125:$AC125,"A*")&amp;"A*")&amp;" + "&amp;(COUNTIF($H125:$AC125,"B*")&amp;"B*")&amp;" + "&amp;(COUNTIF($H125:$AC125,"C*")&amp;"C*")&amp;" +  "&amp;(COUNTIF($H125:$AC125,"D")&amp;"D")&amp; " +  "&amp;(COUNTIF($H125:$AC125,"E")&amp;"E"),4)</f>
        <v>11A*</v>
      </c>
      <c r="AI125" s="901">
        <f t="shared" ref="AI125" si="21">COUNTIF($H125:$AB125,"B1")*1+COUNTIF($H125:$AB125,"B2")*1+COUNTIF($H125:$AB125,"C1")*1+COUNTIF($H125:$AB125,"C2")*1+COUNTIF($H125:$AB125,"D")*12+COUNTIF($H125:$AB125,"E")*15</f>
        <v>0</v>
      </c>
      <c r="AJ125" s="902"/>
      <c r="AK125" s="713" t="str">
        <f t="shared" ref="AK125" si="22">IF(AND(8&lt;=$AG125,$AI125=0),"Xuất sắc",IF(AND(6&lt;$AG125,$AG125&lt;8),"Tốt",IF(AND(6&lt;$AG125,$AI125&lt;12),"Tốt",IF(AND(5&lt;$AG125,$AG125&lt;6),"Hoàn thành NV",IF(AND(5&lt;$AG125,$AI125&lt;15),"Hoàn thành NV","Không hoàn thành NV")))))</f>
        <v>Tốt</v>
      </c>
      <c r="AL125" s="713" t="str">
        <f>VLOOKUP($E125,'cac dv gui'!$C$106:$AC$109,25,0)</f>
        <v>Tốt</v>
      </c>
      <c r="AM125" s="713" t="str">
        <f>VLOOKUP($E125,'cac dv gui'!$C$106:$AC$109,26,0)</f>
        <v>Tốt</v>
      </c>
      <c r="AN125" s="594"/>
      <c r="AO125" s="713"/>
      <c r="AP125" s="594"/>
      <c r="AQ125" s="713" t="str">
        <f>VLOOKUP(E125,' TH ĐG Trình HĐ'!$E$9:$AU$338,40,0)</f>
        <v>Tốt</v>
      </c>
      <c r="AR125" s="713" t="s">
        <v>850</v>
      </c>
      <c r="AS125" s="675"/>
      <c r="AT125" s="494"/>
      <c r="AV125" s="835"/>
      <c r="AW125" s="835"/>
    </row>
    <row r="126" spans="1:49" s="684" customFormat="1" ht="35.1" customHeight="1" x14ac:dyDescent="0.25">
      <c r="A126" s="512" t="s">
        <v>1368</v>
      </c>
      <c r="B126" s="512">
        <f>COUNTIF($F$4:F126,F126)</f>
        <v>1</v>
      </c>
      <c r="C126" s="513" t="s">
        <v>984</v>
      </c>
      <c r="D126" s="514" t="s">
        <v>375</v>
      </c>
      <c r="E126" s="715" t="s">
        <v>713</v>
      </c>
      <c r="F126" s="494" t="s">
        <v>1663</v>
      </c>
      <c r="G126" s="713" t="s">
        <v>974</v>
      </c>
      <c r="H126" s="713" t="str">
        <f>VLOOKUP(E126,'[16]Gui chi Quynh'!$C$7:$E$387,3,0)</f>
        <v>A1</v>
      </c>
      <c r="I126" s="713">
        <f>VLOOKUP(H126,Sheet1!$B$2:$C$12,2,TRUE)</f>
        <v>10</v>
      </c>
      <c r="J126" s="713" t="str">
        <f>VLOOKUP($E126,'[17]Gui chi Quynh'!$C$7:$E$387,3,0)</f>
        <v>A2</v>
      </c>
      <c r="K126" s="713">
        <f>VLOOKUP(J126,Sheet1!$B$2:$C$12,2,TRUE)</f>
        <v>9</v>
      </c>
      <c r="L126" s="713" t="str">
        <f>VLOOKUP(E126,'[18]Gui chi Quynh'!$C$7:$F$385,3,0)</f>
        <v>A1</v>
      </c>
      <c r="M126" s="713">
        <f>VLOOKUP(L126,Sheet1!$B$2:$C$12,2,TRUE)</f>
        <v>10</v>
      </c>
      <c r="N126" s="713" t="str">
        <f>VLOOKUP(E126,'[19]Gui chi Quynh'!$C$7:$E$391,3,0)</f>
        <v>A1</v>
      </c>
      <c r="O126" s="713">
        <f>VLOOKUP(N126,Sheet1!$B$2:$C$12,2,TRUE)</f>
        <v>10</v>
      </c>
      <c r="P126" s="713" t="str">
        <f>VLOOKUP(E126,'[20]Gui chi Quynh'!$C$7:$E$391,3,0)</f>
        <v>A1</v>
      </c>
      <c r="Q126" s="713">
        <f>VLOOKUP(P126,Sheet1!$B$2:$C$12,2,TRUE)</f>
        <v>10</v>
      </c>
      <c r="R126" s="713" t="str">
        <f>VLOOKUP($E126,'[21]Gui chi Quynh'!$C$7:$E$390,3,0)</f>
        <v>A1</v>
      </c>
      <c r="S126" s="713">
        <f>VLOOKUP(R126,Sheet1!$B$2:$C$12,2,TRUE)</f>
        <v>10</v>
      </c>
      <c r="T126" s="713" t="str">
        <f>VLOOKUP($E126,'[22]Gui chi Quynh'!$C$7:$E$390,3,0)</f>
        <v>A1</v>
      </c>
      <c r="U126" s="713">
        <f>VLOOKUP(T126,Sheet1!$B$2:$C$12,2,TRUE)</f>
        <v>10</v>
      </c>
      <c r="V126" s="713" t="str">
        <f>VLOOKUP($E126,'[23]Gui chi Quynh'!$C$7:$E$389,3,0)</f>
        <v>A3</v>
      </c>
      <c r="W126" s="713">
        <f>VLOOKUP(V126,Sheet1!$B$2:$C$12,2,TRUE)</f>
        <v>8</v>
      </c>
      <c r="X126" s="713" t="str">
        <f>VLOOKUP($E126,'[24]Gui chi Quynh'!$C$7:$E$389,3,0)</f>
        <v>A2</v>
      </c>
      <c r="Y126" s="713">
        <f>VLOOKUP(X126,Sheet1!$B$2:$C$12,2,TRUE)</f>
        <v>9</v>
      </c>
      <c r="Z126" s="713" t="str">
        <f>VLOOKUP($E126,'[25]Gui chi Quynh'!$C$7:$E$388,3,0)</f>
        <v>A2</v>
      </c>
      <c r="AA126" s="713">
        <f>VLOOKUP(Z126,Sheet1!$B$2:$C$12,2,TRUE)</f>
        <v>9</v>
      </c>
      <c r="AB126" s="713" t="str">
        <f>VLOOKUP($E126,'T5'!$E$9:$AH$337,24,0)</f>
        <v>A2</v>
      </c>
      <c r="AC126" s="713">
        <f>VLOOKUP(AB126,Sheet1!$B$2:$C$12,2,TRUE)</f>
        <v>9</v>
      </c>
      <c r="AD126" s="713"/>
      <c r="AE126" s="713" t="e">
        <f>VLOOKUP(AD126,Sheet1!$B$2:$C$12,2,TRUE)</f>
        <v>#N/A</v>
      </c>
      <c r="AF126" s="599" t="str">
        <f>VLOOKUP($E126,'[26]Tong hop ket qua'!$E$19:$M$219,9,0)</f>
        <v>Tốt</v>
      </c>
      <c r="AG126" s="901">
        <f t="shared" si="15"/>
        <v>9.454545454545455</v>
      </c>
      <c r="AH126" s="901" t="str">
        <f t="shared" si="16"/>
        <v>11A*</v>
      </c>
      <c r="AI126" s="901">
        <f t="shared" si="17"/>
        <v>0</v>
      </c>
      <c r="AJ126" s="902"/>
      <c r="AK126" s="713" t="str">
        <f t="shared" si="18"/>
        <v>Xuất sắc</v>
      </c>
      <c r="AL126" s="713" t="str">
        <f>VLOOKUP($E126,'cac dv gui'!$C$3:$AD$4,25,0)</f>
        <v>Xuất sắc</v>
      </c>
      <c r="AM126" s="713" t="str">
        <f>VLOOKUP($E126,'cac dv gui'!$C$3:$AD$4,25,0)</f>
        <v>Xuất sắc</v>
      </c>
      <c r="AN126" s="594"/>
      <c r="AO126" s="713" t="s">
        <v>1130</v>
      </c>
      <c r="AP126" s="594"/>
      <c r="AQ126" s="713" t="str">
        <f>VLOOKUP(E126,' TH ĐG Trình HĐ'!$E$9:$AU$338,40,0)</f>
        <v>Xuất sắc</v>
      </c>
      <c r="AR126" s="713" t="s">
        <v>849</v>
      </c>
      <c r="AS126" s="594"/>
      <c r="AT126" s="905"/>
      <c r="AV126" s="835"/>
      <c r="AW126" s="835"/>
    </row>
    <row r="127" spans="1:49" s="684" customFormat="1" ht="35.1" customHeight="1" x14ac:dyDescent="0.25">
      <c r="A127" s="512" t="s">
        <v>1369</v>
      </c>
      <c r="B127" s="512">
        <f>COUNTIF($F$4:F127,F127)</f>
        <v>110</v>
      </c>
      <c r="C127" s="513" t="s">
        <v>985</v>
      </c>
      <c r="D127" s="336" t="s">
        <v>171</v>
      </c>
      <c r="E127" s="715" t="s">
        <v>758</v>
      </c>
      <c r="F127" s="592" t="s">
        <v>1732</v>
      </c>
      <c r="G127" s="523" t="s">
        <v>974</v>
      </c>
      <c r="H127" s="713" t="str">
        <f>VLOOKUP(E127,'[16]Gui chi Quynh'!$C$7:$E$387,3,0)</f>
        <v>A3</v>
      </c>
      <c r="I127" s="713">
        <f>VLOOKUP(H127,Sheet1!$B$2:$C$12,2,TRUE)</f>
        <v>8</v>
      </c>
      <c r="J127" s="713" t="str">
        <f>VLOOKUP($E127,'[17]Gui chi Quynh'!$C$7:$E$387,3,0)</f>
        <v>A4</v>
      </c>
      <c r="K127" s="713">
        <f>VLOOKUP(J127,Sheet1!$B$2:$C$12,2,TRUE)</f>
        <v>7</v>
      </c>
      <c r="L127" s="713" t="str">
        <f>VLOOKUP(E127,'[18]Gui chi Quynh'!$C$7:$F$385,3,0)</f>
        <v>A4</v>
      </c>
      <c r="M127" s="713">
        <f>VLOOKUP(L127,Sheet1!$B$2:$C$12,2,TRUE)</f>
        <v>7</v>
      </c>
      <c r="N127" s="713" t="str">
        <f>VLOOKUP(E127,'[19]Gui chi Quynh'!$C$7:$E$391,3,0)</f>
        <v>A4</v>
      </c>
      <c r="O127" s="713">
        <f>VLOOKUP(N127,Sheet1!$B$2:$C$12,2,TRUE)</f>
        <v>7</v>
      </c>
      <c r="P127" s="713" t="str">
        <f>VLOOKUP(E127,'[20]Gui chi Quynh'!$C$7:$E$391,3,0)</f>
        <v>A3</v>
      </c>
      <c r="Q127" s="713">
        <f>VLOOKUP(P127,Sheet1!$B$2:$C$12,2,TRUE)</f>
        <v>8</v>
      </c>
      <c r="R127" s="713" t="str">
        <f>VLOOKUP($E127,'[21]Gui chi Quynh'!$C$7:$E$390,3,0)</f>
        <v>A4</v>
      </c>
      <c r="S127" s="713">
        <f>VLOOKUP(R127,Sheet1!$B$2:$C$12,2,TRUE)</f>
        <v>7</v>
      </c>
      <c r="T127" s="713" t="str">
        <f>VLOOKUP($E127,'[22]Gui chi Quynh'!$C$7:$E$390,3,0)</f>
        <v>A3</v>
      </c>
      <c r="U127" s="713">
        <f>VLOOKUP(T127,Sheet1!$B$2:$C$12,2,TRUE)</f>
        <v>8</v>
      </c>
      <c r="V127" s="713" t="str">
        <f>VLOOKUP($E127,'[23]Gui chi Quynh'!$C$7:$E$389,3,0)</f>
        <v>A4</v>
      </c>
      <c r="W127" s="713">
        <f>VLOOKUP(V127,Sheet1!$B$2:$C$12,2,TRUE)</f>
        <v>7</v>
      </c>
      <c r="X127" s="713" t="str">
        <f>VLOOKUP($E127,'[24]Gui chi Quynh'!$C$7:$E$389,3,0)</f>
        <v>A4</v>
      </c>
      <c r="Y127" s="713">
        <f>VLOOKUP(X127,Sheet1!$B$2:$C$12,2,TRUE)</f>
        <v>7</v>
      </c>
      <c r="Z127" s="713" t="str">
        <f>VLOOKUP($E127,'[25]Gui chi Quynh'!$C$7:$E$388,3,0)</f>
        <v>A4</v>
      </c>
      <c r="AA127" s="713">
        <f>VLOOKUP(Z127,Sheet1!$B$2:$C$12,2,TRUE)</f>
        <v>7</v>
      </c>
      <c r="AB127" s="713" t="str">
        <f>VLOOKUP($E127,'T5'!$E$9:$AH$337,24,0)</f>
        <v>A3</v>
      </c>
      <c r="AC127" s="713">
        <f>VLOOKUP(AB127,Sheet1!$B$2:$C$12,2,TRUE)</f>
        <v>8</v>
      </c>
      <c r="AD127" s="713"/>
      <c r="AE127" s="713" t="e">
        <f>VLOOKUP(AD127,Sheet1!$B$2:$C$12,2,TRUE)</f>
        <v>#N/A</v>
      </c>
      <c r="AF127" s="599" t="str">
        <f>VLOOKUP($E127,'[26]Tong hop ket qua'!$E$19:$M$219,9,0)</f>
        <v>Khá</v>
      </c>
      <c r="AG127" s="901">
        <f t="shared" si="15"/>
        <v>7.3636363636363633</v>
      </c>
      <c r="AH127" s="901" t="str">
        <f t="shared" si="16"/>
        <v>11A*</v>
      </c>
      <c r="AI127" s="901">
        <f t="shared" si="17"/>
        <v>0</v>
      </c>
      <c r="AJ127" s="902"/>
      <c r="AK127" s="713" t="str">
        <f t="shared" si="18"/>
        <v>Tốt</v>
      </c>
      <c r="AL127" s="713" t="str">
        <f>VLOOKUP($E127,'cac dv gui'!$C$3:$AD$4,25,0)</f>
        <v>Tốt</v>
      </c>
      <c r="AM127" s="713" t="str">
        <f>VLOOKUP($E127,'cac dv gui'!$C$3:$AD$4,25,0)</f>
        <v>Tốt</v>
      </c>
      <c r="AN127" s="594"/>
      <c r="AO127" s="713"/>
      <c r="AP127" s="594"/>
      <c r="AQ127" s="713" t="str">
        <f>VLOOKUP(E127,' TH ĐG Trình HĐ'!$E$9:$AU$338,40,0)</f>
        <v>Tốt</v>
      </c>
      <c r="AR127" s="713" t="s">
        <v>850</v>
      </c>
      <c r="AS127" s="594"/>
      <c r="AT127" s="905"/>
      <c r="AV127" s="835"/>
      <c r="AW127" s="835"/>
    </row>
    <row r="128" spans="1:49" s="684" customFormat="1" ht="35.1" customHeight="1" x14ac:dyDescent="0.25">
      <c r="A128" s="512" t="s">
        <v>1370</v>
      </c>
      <c r="B128" s="512">
        <f>COUNTIF($F$4:F128,F128)</f>
        <v>1</v>
      </c>
      <c r="C128" s="513" t="s">
        <v>985</v>
      </c>
      <c r="D128" s="519" t="s">
        <v>298</v>
      </c>
      <c r="E128" s="553" t="s">
        <v>589</v>
      </c>
      <c r="F128" s="518" t="s">
        <v>1664</v>
      </c>
      <c r="G128" s="713" t="s">
        <v>974</v>
      </c>
      <c r="H128" s="713" t="str">
        <f>VLOOKUP(E128,'[16]Gui chi Quynh'!$C$7:$E$387,3,0)</f>
        <v>A1</v>
      </c>
      <c r="I128" s="713">
        <f>VLOOKUP(H128,Sheet1!$B$2:$C$12,2,TRUE)</f>
        <v>10</v>
      </c>
      <c r="J128" s="713" t="str">
        <f>VLOOKUP($E128,'[17]Gui chi Quynh'!$C$7:$E$387,3,0)</f>
        <v>A2</v>
      </c>
      <c r="K128" s="713">
        <f>VLOOKUP(J128,Sheet1!$B$2:$C$12,2,TRUE)</f>
        <v>9</v>
      </c>
      <c r="L128" s="713" t="str">
        <f>VLOOKUP(E128,'[18]Gui chi Quynh'!$C$7:$F$385,3,0)</f>
        <v>A1</v>
      </c>
      <c r="M128" s="713">
        <f>VLOOKUP(L128,Sheet1!$B$2:$C$12,2,TRUE)</f>
        <v>10</v>
      </c>
      <c r="N128" s="713" t="str">
        <f>VLOOKUP(E128,'[19]Gui chi Quynh'!$C$7:$E$391,3,0)</f>
        <v>A4</v>
      </c>
      <c r="O128" s="713">
        <f>VLOOKUP(N128,Sheet1!$B$2:$C$12,2,TRUE)</f>
        <v>7</v>
      </c>
      <c r="P128" s="713" t="str">
        <f>VLOOKUP(E128,'[20]Gui chi Quynh'!$C$7:$E$391,3,0)</f>
        <v>A1</v>
      </c>
      <c r="Q128" s="713">
        <f>VLOOKUP(P128,Sheet1!$B$2:$C$12,2,TRUE)</f>
        <v>10</v>
      </c>
      <c r="R128" s="713" t="str">
        <f>VLOOKUP($E128,'[21]Gui chi Quynh'!$C$7:$E$390,3,0)</f>
        <v>A1</v>
      </c>
      <c r="S128" s="713">
        <f>VLOOKUP(R128,Sheet1!$B$2:$C$12,2,TRUE)</f>
        <v>10</v>
      </c>
      <c r="T128" s="713" t="str">
        <f>VLOOKUP($E128,'[22]Gui chi Quynh'!$C$7:$E$390,3,0)</f>
        <v>A2</v>
      </c>
      <c r="U128" s="713">
        <f>VLOOKUP(T128,Sheet1!$B$2:$C$12,2,TRUE)</f>
        <v>9</v>
      </c>
      <c r="V128" s="713" t="str">
        <f>VLOOKUP($E128,'[23]Gui chi Quynh'!$C$7:$E$389,3,0)</f>
        <v>A3</v>
      </c>
      <c r="W128" s="713">
        <f>VLOOKUP(V128,Sheet1!$B$2:$C$12,2,TRUE)</f>
        <v>8</v>
      </c>
      <c r="X128" s="713" t="str">
        <f>VLOOKUP($E128,'[24]Gui chi Quynh'!$C$7:$E$389,3,0)</f>
        <v>A1</v>
      </c>
      <c r="Y128" s="713">
        <f>VLOOKUP(X128,Sheet1!$B$2:$C$12,2,TRUE)</f>
        <v>10</v>
      </c>
      <c r="Z128" s="713" t="str">
        <f>VLOOKUP($E128,'[25]Gui chi Quynh'!$C$7:$E$388,3,0)</f>
        <v>A2</v>
      </c>
      <c r="AA128" s="713">
        <f>VLOOKUP(Z128,Sheet1!$B$2:$C$12,2,TRUE)</f>
        <v>9</v>
      </c>
      <c r="AB128" s="713" t="str">
        <f>VLOOKUP($E128,'T5'!$E$9:$AH$337,24,0)</f>
        <v>A3</v>
      </c>
      <c r="AC128" s="713">
        <f>VLOOKUP(AB128,Sheet1!$B$2:$C$12,2,TRUE)</f>
        <v>8</v>
      </c>
      <c r="AD128" s="713"/>
      <c r="AE128" s="713" t="e">
        <f>VLOOKUP(AD128,Sheet1!$B$2:$C$12,2,TRUE)</f>
        <v>#N/A</v>
      </c>
      <c r="AF128" s="599" t="str">
        <f>VLOOKUP($E128,'[26]Tong hop ket qua'!$E$19:$M$219,9,0)</f>
        <v>Tốt</v>
      </c>
      <c r="AG128" s="901">
        <f t="shared" si="15"/>
        <v>9.0909090909090917</v>
      </c>
      <c r="AH128" s="901" t="str">
        <f t="shared" si="16"/>
        <v>11A*</v>
      </c>
      <c r="AI128" s="901">
        <f t="shared" si="17"/>
        <v>0</v>
      </c>
      <c r="AJ128" s="902"/>
      <c r="AK128" s="713" t="str">
        <f t="shared" si="18"/>
        <v>Xuất sắc</v>
      </c>
      <c r="AL128" s="713" t="str">
        <f>VLOOKUP($E128,'cac dv gui'!$C$153:$AB$159,25,0)</f>
        <v>Xuất sắc</v>
      </c>
      <c r="AM128" s="713" t="str">
        <f>VLOOKUP($E128,'cac dv gui'!$C$153:$AB$159,26,0)</f>
        <v>Xuất sắc</v>
      </c>
      <c r="AN128" s="594"/>
      <c r="AO128" s="713" t="s">
        <v>1130</v>
      </c>
      <c r="AP128" s="594"/>
      <c r="AQ128" s="713" t="str">
        <f>VLOOKUP(E128,' TH ĐG Trình HĐ'!$E$9:$AU$338,40,0)</f>
        <v>Xuất sắc</v>
      </c>
      <c r="AR128" s="713" t="s">
        <v>849</v>
      </c>
      <c r="AS128" s="594"/>
      <c r="AT128" s="905"/>
      <c r="AV128" s="835"/>
      <c r="AW128" s="835"/>
    </row>
    <row r="129" spans="1:49" s="684" customFormat="1" ht="35.1" customHeight="1" x14ac:dyDescent="0.25">
      <c r="A129" s="512" t="s">
        <v>1371</v>
      </c>
      <c r="B129" s="512">
        <f>COUNTIF($F$4:F129,F129)</f>
        <v>111</v>
      </c>
      <c r="C129" s="513" t="s">
        <v>984</v>
      </c>
      <c r="D129" s="338" t="s">
        <v>210</v>
      </c>
      <c r="E129" s="599" t="s">
        <v>702</v>
      </c>
      <c r="F129" s="592" t="s">
        <v>1732</v>
      </c>
      <c r="G129" s="523" t="s">
        <v>974</v>
      </c>
      <c r="H129" s="713" t="str">
        <f>VLOOKUP(E129,'[16]Gui chi Quynh'!$C$7:$E$387,3,0)</f>
        <v>A2</v>
      </c>
      <c r="I129" s="713">
        <f>VLOOKUP(H129,Sheet1!$B$2:$C$12,2,TRUE)</f>
        <v>9</v>
      </c>
      <c r="J129" s="713" t="str">
        <f>VLOOKUP($E129,'[17]Gui chi Quynh'!$C$7:$E$387,3,0)</f>
        <v>A2</v>
      </c>
      <c r="K129" s="713">
        <f>VLOOKUP(J129,Sheet1!$B$2:$C$12,2,TRUE)</f>
        <v>9</v>
      </c>
      <c r="L129" s="713" t="str">
        <f>VLOOKUP(E129,'[18]Gui chi Quynh'!$C$7:$F$385,3,0)</f>
        <v>A2</v>
      </c>
      <c r="M129" s="713">
        <f>VLOOKUP(L129,Sheet1!$B$2:$C$12,2,TRUE)</f>
        <v>9</v>
      </c>
      <c r="N129" s="713" t="str">
        <f>VLOOKUP(E129,'[19]Gui chi Quynh'!$C$7:$E$391,3,0)</f>
        <v>A2</v>
      </c>
      <c r="O129" s="713">
        <f>VLOOKUP(N129,Sheet1!$B$2:$C$12,2,TRUE)</f>
        <v>9</v>
      </c>
      <c r="P129" s="713" t="str">
        <f>VLOOKUP(E129,'[20]Gui chi Quynh'!$C$7:$E$391,3,0)</f>
        <v>A2</v>
      </c>
      <c r="Q129" s="713">
        <f>VLOOKUP(P129,Sheet1!$B$2:$C$12,2,TRUE)</f>
        <v>9</v>
      </c>
      <c r="R129" s="713" t="str">
        <f>VLOOKUP($E129,'[21]Gui chi Quynh'!$C$7:$E$390,3,0)</f>
        <v>A2</v>
      </c>
      <c r="S129" s="713">
        <f>VLOOKUP(R129,Sheet1!$B$2:$C$12,2,TRUE)</f>
        <v>9</v>
      </c>
      <c r="T129" s="713" t="str">
        <f>VLOOKUP($E129,'[22]Gui chi Quynh'!$C$7:$E$390,3,0)</f>
        <v>A3</v>
      </c>
      <c r="U129" s="713">
        <f>VLOOKUP(T129,Sheet1!$B$2:$C$12,2,TRUE)</f>
        <v>8</v>
      </c>
      <c r="V129" s="713" t="str">
        <f>VLOOKUP($E129,'[23]Gui chi Quynh'!$C$7:$E$389,3,0)</f>
        <v>A3</v>
      </c>
      <c r="W129" s="713">
        <f>VLOOKUP(V129,Sheet1!$B$2:$C$12,2,TRUE)</f>
        <v>8</v>
      </c>
      <c r="X129" s="713" t="str">
        <f>VLOOKUP($E129,'[24]Gui chi Quynh'!$C$7:$E$389,3,0)</f>
        <v>A1</v>
      </c>
      <c r="Y129" s="713">
        <f>VLOOKUP(X129,Sheet1!$B$2:$C$12,2,TRUE)</f>
        <v>10</v>
      </c>
      <c r="Z129" s="713" t="str">
        <f>VLOOKUP($E129,'[25]Gui chi Quynh'!$C$7:$E$388,3,0)</f>
        <v>A3</v>
      </c>
      <c r="AA129" s="713">
        <f>VLOOKUP(Z129,Sheet1!$B$2:$C$12,2,TRUE)</f>
        <v>8</v>
      </c>
      <c r="AB129" s="713" t="str">
        <f>VLOOKUP($E129,'T5'!$E$9:$AH$337,24,0)</f>
        <v>A2</v>
      </c>
      <c r="AC129" s="713">
        <f>VLOOKUP(AB129,Sheet1!$B$2:$C$12,2,TRUE)</f>
        <v>9</v>
      </c>
      <c r="AD129" s="713"/>
      <c r="AE129" s="713" t="e">
        <f>VLOOKUP(AD129,Sheet1!$B$2:$C$12,2,TRUE)</f>
        <v>#N/A</v>
      </c>
      <c r="AF129" s="599" t="str">
        <f>VLOOKUP($E129,'[26]Tong hop ket qua'!$E$19:$M$219,9,0)</f>
        <v>Tốt</v>
      </c>
      <c r="AG129" s="901">
        <f t="shared" si="15"/>
        <v>8.8181818181818183</v>
      </c>
      <c r="AH129" s="901" t="str">
        <f t="shared" si="16"/>
        <v>11A*</v>
      </c>
      <c r="AI129" s="901">
        <f t="shared" si="17"/>
        <v>0</v>
      </c>
      <c r="AJ129" s="902"/>
      <c r="AK129" s="713" t="str">
        <f t="shared" si="18"/>
        <v>Xuất sắc</v>
      </c>
      <c r="AL129" s="713" t="str">
        <f>VLOOKUP($E129,'cac dv gui'!$C$153:$AB$159,25,0)</f>
        <v>Xuất sắc</v>
      </c>
      <c r="AM129" s="713" t="str">
        <f>VLOOKUP($E129,'cac dv gui'!$C$153:$AB$159,26,0)</f>
        <v>Xuất sắc</v>
      </c>
      <c r="AN129" s="594"/>
      <c r="AO129" s="713"/>
      <c r="AP129" s="594"/>
      <c r="AQ129" s="713" t="str">
        <f>VLOOKUP(E129,' TH ĐG Trình HĐ'!$E$9:$AU$338,40,0)</f>
        <v>Xuất sắc</v>
      </c>
      <c r="AR129" s="713" t="s">
        <v>849</v>
      </c>
      <c r="AS129" s="594"/>
      <c r="AT129" s="905"/>
      <c r="AV129" s="835"/>
      <c r="AW129" s="835"/>
    </row>
    <row r="130" spans="1:49" s="684" customFormat="1" ht="35.1" customHeight="1" x14ac:dyDescent="0.25">
      <c r="A130" s="512" t="s">
        <v>1372</v>
      </c>
      <c r="B130" s="512">
        <f>COUNTIF($F$4:F130,F130)</f>
        <v>112</v>
      </c>
      <c r="C130" s="513" t="s">
        <v>984</v>
      </c>
      <c r="D130" s="338" t="s">
        <v>211</v>
      </c>
      <c r="E130" s="599" t="s">
        <v>703</v>
      </c>
      <c r="F130" s="592" t="s">
        <v>1732</v>
      </c>
      <c r="G130" s="523" t="s">
        <v>974</v>
      </c>
      <c r="H130" s="713" t="str">
        <f>VLOOKUP(E130,'[16]Gui chi Quynh'!$C$7:$E$387,3,0)</f>
        <v>A1</v>
      </c>
      <c r="I130" s="713">
        <f>VLOOKUP(H130,Sheet1!$B$2:$C$12,2,TRUE)</f>
        <v>10</v>
      </c>
      <c r="J130" s="713" t="str">
        <f>VLOOKUP($E130,'[17]Gui chi Quynh'!$C$7:$E$387,3,0)</f>
        <v>A2</v>
      </c>
      <c r="K130" s="713">
        <f>VLOOKUP(J130,Sheet1!$B$2:$C$12,2,TRUE)</f>
        <v>9</v>
      </c>
      <c r="L130" s="713" t="str">
        <f>VLOOKUP(E130,'[18]Gui chi Quynh'!$C$7:$F$385,3,0)</f>
        <v>A2</v>
      </c>
      <c r="M130" s="713">
        <f>VLOOKUP(L130,Sheet1!$B$2:$C$12,2,TRUE)</f>
        <v>9</v>
      </c>
      <c r="N130" s="713" t="str">
        <f>VLOOKUP(E130,'[19]Gui chi Quynh'!$C$7:$E$391,3,0)</f>
        <v>A2</v>
      </c>
      <c r="O130" s="713">
        <f>VLOOKUP(N130,Sheet1!$B$2:$C$12,2,TRUE)</f>
        <v>9</v>
      </c>
      <c r="P130" s="713" t="str">
        <f>VLOOKUP(E130,'[20]Gui chi Quynh'!$C$7:$E$391,3,0)</f>
        <v>A2</v>
      </c>
      <c r="Q130" s="713">
        <f>VLOOKUP(P130,Sheet1!$B$2:$C$12,2,TRUE)</f>
        <v>9</v>
      </c>
      <c r="R130" s="713" t="str">
        <f>VLOOKUP($E130,'[21]Gui chi Quynh'!$C$7:$E$390,3,0)</f>
        <v>A2</v>
      </c>
      <c r="S130" s="713">
        <f>VLOOKUP(R130,Sheet1!$B$2:$C$12,2,TRUE)</f>
        <v>9</v>
      </c>
      <c r="T130" s="713" t="str">
        <f>VLOOKUP($E130,'[22]Gui chi Quynh'!$C$7:$E$390,3,0)</f>
        <v>A3</v>
      </c>
      <c r="U130" s="713">
        <f>VLOOKUP(T130,Sheet1!$B$2:$C$12,2,TRUE)</f>
        <v>8</v>
      </c>
      <c r="V130" s="713" t="str">
        <f>VLOOKUP($E130,'[23]Gui chi Quynh'!$C$7:$E$389,3,0)</f>
        <v>A3</v>
      </c>
      <c r="W130" s="713">
        <f>VLOOKUP(V130,Sheet1!$B$2:$C$12,2,TRUE)</f>
        <v>8</v>
      </c>
      <c r="X130" s="713" t="str">
        <f>VLOOKUP($E130,'[24]Gui chi Quynh'!$C$7:$E$389,3,0)</f>
        <v>A3</v>
      </c>
      <c r="Y130" s="713">
        <f>VLOOKUP(X130,Sheet1!$B$2:$C$12,2,TRUE)</f>
        <v>8</v>
      </c>
      <c r="Z130" s="713" t="str">
        <f>VLOOKUP($E130,'[25]Gui chi Quynh'!$C$7:$E$388,3,0)</f>
        <v>A3</v>
      </c>
      <c r="AA130" s="713">
        <f>VLOOKUP(Z130,Sheet1!$B$2:$C$12,2,TRUE)</f>
        <v>8</v>
      </c>
      <c r="AB130" s="713" t="str">
        <f>VLOOKUP($E130,'T5'!$E$9:$AH$337,24,0)</f>
        <v>A3</v>
      </c>
      <c r="AC130" s="713">
        <f>VLOOKUP(AB130,Sheet1!$B$2:$C$12,2,TRUE)</f>
        <v>8</v>
      </c>
      <c r="AD130" s="713"/>
      <c r="AE130" s="713" t="e">
        <f>VLOOKUP(AD130,Sheet1!$B$2:$C$12,2,TRUE)</f>
        <v>#N/A</v>
      </c>
      <c r="AF130" s="599" t="str">
        <f>VLOOKUP($E130,'[26]Tong hop ket qua'!$E$19:$M$219,9,0)</f>
        <v>Tốt</v>
      </c>
      <c r="AG130" s="901">
        <f t="shared" si="15"/>
        <v>8.6363636363636367</v>
      </c>
      <c r="AH130" s="901" t="str">
        <f t="shared" si="16"/>
        <v>11A*</v>
      </c>
      <c r="AI130" s="901">
        <f t="shared" si="17"/>
        <v>0</v>
      </c>
      <c r="AJ130" s="902"/>
      <c r="AK130" s="713" t="str">
        <f t="shared" si="18"/>
        <v>Xuất sắc</v>
      </c>
      <c r="AL130" s="713" t="str">
        <f>VLOOKUP($E130,'cac dv gui'!$C$153:$AB$159,25,0)</f>
        <v>Xuất sắc</v>
      </c>
      <c r="AM130" s="713" t="str">
        <f>VLOOKUP($E130,'cac dv gui'!$C$153:$AB$159,26,0)</f>
        <v>Xuất sắc</v>
      </c>
      <c r="AN130" s="594"/>
      <c r="AO130" s="713"/>
      <c r="AP130" s="594"/>
      <c r="AQ130" s="713" t="str">
        <f>VLOOKUP(E130,' TH ĐG Trình HĐ'!$E$9:$AU$338,40,0)</f>
        <v>Xuất sắc</v>
      </c>
      <c r="AR130" s="713" t="s">
        <v>849</v>
      </c>
      <c r="AS130" s="594"/>
      <c r="AT130" s="905"/>
      <c r="AV130" s="835"/>
      <c r="AW130" s="835"/>
    </row>
    <row r="131" spans="1:49" s="684" customFormat="1" ht="35.1" customHeight="1" x14ac:dyDescent="0.25">
      <c r="A131" s="512" t="s">
        <v>1373</v>
      </c>
      <c r="B131" s="512">
        <f>COUNTIF($F$4:F315,F131)</f>
        <v>286</v>
      </c>
      <c r="C131" s="513" t="s">
        <v>984</v>
      </c>
      <c r="D131" s="338" t="s">
        <v>208</v>
      </c>
      <c r="E131" s="599" t="s">
        <v>701</v>
      </c>
      <c r="F131" s="592" t="s">
        <v>1732</v>
      </c>
      <c r="G131" s="523" t="s">
        <v>974</v>
      </c>
      <c r="H131" s="713" t="str">
        <f>VLOOKUP(E131,'[16]Gui chi Quynh'!$C$7:$E$387,3,0)</f>
        <v>A3</v>
      </c>
      <c r="I131" s="713">
        <f>VLOOKUP(H131,Sheet1!$B$2:$C$12,2,TRUE)</f>
        <v>8</v>
      </c>
      <c r="J131" s="713" t="str">
        <f>VLOOKUP($E131,'[17]Gui chi Quynh'!$C$7:$E$387,3,0)</f>
        <v>A3</v>
      </c>
      <c r="K131" s="713">
        <f>VLOOKUP(J131,Sheet1!$B$2:$C$12,2,TRUE)</f>
        <v>8</v>
      </c>
      <c r="L131" s="713" t="str">
        <f>VLOOKUP(E131,'[18]Gui chi Quynh'!$C$7:$F$385,3,0)</f>
        <v>A3</v>
      </c>
      <c r="M131" s="713">
        <f>VLOOKUP(L131,Sheet1!$B$2:$C$12,2,TRUE)</f>
        <v>8</v>
      </c>
      <c r="N131" s="713" t="str">
        <f>VLOOKUP(E131,'[19]Gui chi Quynh'!$C$7:$E$391,3,0)</f>
        <v>A3</v>
      </c>
      <c r="O131" s="713">
        <f>VLOOKUP(N131,Sheet1!$B$2:$C$12,2,TRUE)</f>
        <v>8</v>
      </c>
      <c r="P131" s="713" t="str">
        <f>VLOOKUP(E131,'[20]Gui chi Quynh'!$C$7:$E$391,3,0)</f>
        <v>A4</v>
      </c>
      <c r="Q131" s="713">
        <f>VLOOKUP(P131,Sheet1!$B$2:$C$12,2,TRUE)</f>
        <v>7</v>
      </c>
      <c r="R131" s="713" t="str">
        <f>VLOOKUP($E131,'[21]Gui chi Quynh'!$C$7:$E$390,3,0)</f>
        <v>A4</v>
      </c>
      <c r="S131" s="713">
        <f>VLOOKUP(R131,Sheet1!$B$2:$C$12,2,TRUE)</f>
        <v>7</v>
      </c>
      <c r="T131" s="713" t="str">
        <f>VLOOKUP($E131,'[22]Gui chi Quynh'!$C$7:$E$390,3,0)</f>
        <v>B1</v>
      </c>
      <c r="U131" s="713">
        <f>VLOOKUP(T131,Sheet1!$B$2:$C$12,2,TRUE)</f>
        <v>6</v>
      </c>
      <c r="V131" s="713" t="str">
        <f>VLOOKUP($E131,'[23]Gui chi Quynh'!$C$7:$E$389,3,0)</f>
        <v>A4</v>
      </c>
      <c r="W131" s="713">
        <f>VLOOKUP(V131,Sheet1!$B$2:$C$12,2,TRUE)</f>
        <v>7</v>
      </c>
      <c r="X131" s="713" t="str">
        <f>VLOOKUP($E131,'[24]Gui chi Quynh'!$C$7:$E$389,3,0)</f>
        <v>A3</v>
      </c>
      <c r="Y131" s="713">
        <f>VLOOKUP(X131,Sheet1!$B$2:$C$12,2,TRUE)</f>
        <v>8</v>
      </c>
      <c r="Z131" s="713" t="str">
        <f>VLOOKUP($E131,'[25]Gui chi Quynh'!$C$7:$E$388,3,0)</f>
        <v>A4</v>
      </c>
      <c r="AA131" s="713">
        <f>VLOOKUP(Z131,Sheet1!$B$2:$C$12,2,TRUE)</f>
        <v>7</v>
      </c>
      <c r="AB131" s="713" t="str">
        <f>VLOOKUP($E131,'T5'!$E$9:$AH$337,24,0)</f>
        <v>A4</v>
      </c>
      <c r="AC131" s="713">
        <f>VLOOKUP(AB131,Sheet1!$B$2:$C$12,2,TRUE)</f>
        <v>7</v>
      </c>
      <c r="AD131" s="713"/>
      <c r="AE131" s="713" t="e">
        <f>VLOOKUP(AD131,Sheet1!$B$2:$C$12,2,TRUE)</f>
        <v>#N/A</v>
      </c>
      <c r="AF131" s="599"/>
      <c r="AG131" s="901">
        <f t="shared" si="15"/>
        <v>7.3636363636363633</v>
      </c>
      <c r="AH131" s="901" t="str">
        <f>LEFT((COUNTIF($H131:$AC131,"A*")&amp;"A*")&amp;" + "&amp;(COUNTIF($H131:$AC131,"B*")&amp;"B*")&amp;" + "&amp;(COUNTIF($H131:$AC131,"C*")&amp;"C*")&amp;" +  "&amp;(COUNTIF($H131:$AC131,"D")&amp;"D")&amp; " +  "&amp;(COUNTIF($H131:$AC131,"E")&amp;"E"),10)</f>
        <v>10A* + 1B*</v>
      </c>
      <c r="AI131" s="901">
        <f t="shared" si="17"/>
        <v>1</v>
      </c>
      <c r="AJ131" s="902"/>
      <c r="AK131" s="713" t="str">
        <f t="shared" si="18"/>
        <v>Tốt</v>
      </c>
      <c r="AL131" s="713" t="str">
        <f>VLOOKUP($E131,'cac dv gui'!$C$153:$AB$159,25,0)</f>
        <v>Tốt</v>
      </c>
      <c r="AM131" s="713" t="str">
        <f>VLOOKUP($E131,'cac dv gui'!$C$153:$AB$159,26,0)</f>
        <v>Tốt</v>
      </c>
      <c r="AN131" s="594"/>
      <c r="AO131" s="713"/>
      <c r="AP131" s="594"/>
      <c r="AQ131" s="713" t="str">
        <f>VLOOKUP(E131,' TH ĐG Trình HĐ'!$E$9:$AU$338,40,0)</f>
        <v>Tốt</v>
      </c>
      <c r="AR131" s="713" t="s">
        <v>850</v>
      </c>
      <c r="AS131" s="594"/>
      <c r="AT131" s="905"/>
      <c r="AV131" s="835"/>
      <c r="AW131" s="835"/>
    </row>
    <row r="132" spans="1:49" s="684" customFormat="1" ht="35.1" customHeight="1" x14ac:dyDescent="0.25">
      <c r="A132" s="512" t="s">
        <v>1374</v>
      </c>
      <c r="B132" s="512">
        <f>COUNTIF($F$4:F132,F132)</f>
        <v>114</v>
      </c>
      <c r="C132" s="513" t="s">
        <v>984</v>
      </c>
      <c r="D132" s="338" t="s">
        <v>213</v>
      </c>
      <c r="E132" s="599" t="s">
        <v>704</v>
      </c>
      <c r="F132" s="592" t="s">
        <v>1732</v>
      </c>
      <c r="G132" s="523" t="s">
        <v>975</v>
      </c>
      <c r="H132" s="713" t="str">
        <f>VLOOKUP(E132,'[16]Gui chi Quynh'!$C$7:$E$387,3,0)</f>
        <v>A2</v>
      </c>
      <c r="I132" s="713">
        <f>VLOOKUP(H132,Sheet1!$B$2:$C$12,2,TRUE)</f>
        <v>9</v>
      </c>
      <c r="J132" s="713" t="str">
        <f>VLOOKUP($E132,'[17]Gui chi Quynh'!$C$7:$E$387,3,0)</f>
        <v>A2</v>
      </c>
      <c r="K132" s="713">
        <f>VLOOKUP(J132,Sheet1!$B$2:$C$12,2,TRUE)</f>
        <v>9</v>
      </c>
      <c r="L132" s="713" t="str">
        <f>VLOOKUP(E132,'[18]Gui chi Quynh'!$C$7:$F$385,3,0)</f>
        <v>A2</v>
      </c>
      <c r="M132" s="713">
        <f>VLOOKUP(L132,Sheet1!$B$2:$C$12,2,TRUE)</f>
        <v>9</v>
      </c>
      <c r="N132" s="713" t="str">
        <f>VLOOKUP(E132,'[19]Gui chi Quynh'!$C$7:$E$391,3,0)</f>
        <v>A2</v>
      </c>
      <c r="O132" s="713">
        <f>VLOOKUP(N132,Sheet1!$B$2:$C$12,2,TRUE)</f>
        <v>9</v>
      </c>
      <c r="P132" s="713" t="str">
        <f>VLOOKUP(E132,'[20]Gui chi Quynh'!$C$7:$E$391,3,0)</f>
        <v>A2</v>
      </c>
      <c r="Q132" s="713">
        <f>VLOOKUP(P132,Sheet1!$B$2:$C$12,2,TRUE)</f>
        <v>9</v>
      </c>
      <c r="R132" s="713" t="str">
        <f>VLOOKUP($E132,'[21]Gui chi Quynh'!$C$7:$E$390,3,0)</f>
        <v>A2</v>
      </c>
      <c r="S132" s="713">
        <f>VLOOKUP(R132,Sheet1!$B$2:$C$12,2,TRUE)</f>
        <v>9</v>
      </c>
      <c r="T132" s="713" t="str">
        <f>VLOOKUP($E132,'[22]Gui chi Quynh'!$C$7:$E$390,3,0)</f>
        <v>A3</v>
      </c>
      <c r="U132" s="713">
        <f>VLOOKUP(T132,Sheet1!$B$2:$C$12,2,TRUE)</f>
        <v>8</v>
      </c>
      <c r="V132" s="713" t="str">
        <f>VLOOKUP($E132,'[23]Gui chi Quynh'!$C$7:$E$389,3,0)</f>
        <v>A3</v>
      </c>
      <c r="W132" s="713">
        <f>VLOOKUP(V132,Sheet1!$B$2:$C$12,2,TRUE)</f>
        <v>8</v>
      </c>
      <c r="X132" s="713" t="str">
        <f>VLOOKUP($E132,'[24]Gui chi Quynh'!$C$7:$E$389,3,0)</f>
        <v>A3</v>
      </c>
      <c r="Y132" s="713">
        <f>VLOOKUP(X132,Sheet1!$B$2:$C$12,2,TRUE)</f>
        <v>8</v>
      </c>
      <c r="Z132" s="713" t="str">
        <f>VLOOKUP($E132,'[25]Gui chi Quynh'!$C$7:$E$388,3,0)</f>
        <v>A3</v>
      </c>
      <c r="AA132" s="713">
        <f>VLOOKUP(Z132,Sheet1!$B$2:$C$12,2,TRUE)</f>
        <v>8</v>
      </c>
      <c r="AB132" s="713" t="str">
        <f>VLOOKUP($E132,'T5'!$E$9:$AH$337,24,0)</f>
        <v>A3</v>
      </c>
      <c r="AC132" s="713">
        <f>VLOOKUP(AB132,Sheet1!$B$2:$C$12,2,TRUE)</f>
        <v>8</v>
      </c>
      <c r="AD132" s="713"/>
      <c r="AE132" s="713" t="e">
        <f>VLOOKUP(AD132,Sheet1!$B$2:$C$12,2,TRUE)</f>
        <v>#N/A</v>
      </c>
      <c r="AF132" s="599" t="str">
        <f>VLOOKUP($E132,'[26]Tong hop ket qua'!$E$19:$M$219,9,0)</f>
        <v>Khá</v>
      </c>
      <c r="AG132" s="901">
        <f t="shared" si="15"/>
        <v>8.545454545454545</v>
      </c>
      <c r="AH132" s="901" t="str">
        <f t="shared" ref="AH132:AH150" si="23">LEFT((COUNTIF($H132:$AC132,"A*")&amp;"A*")&amp;" + "&amp;(COUNTIF($H132:$AC132,"B*")&amp;"B*")&amp;" + "&amp;(COUNTIF($H132:$AC132,"C*")&amp;"C*")&amp;" +  "&amp;(COUNTIF($H132:$AC132,"D")&amp;"D")&amp; " +  "&amp;(COUNTIF($H132:$AC132,"E")&amp;"E"),4)</f>
        <v>11A*</v>
      </c>
      <c r="AI132" s="901">
        <f t="shared" si="17"/>
        <v>0</v>
      </c>
      <c r="AJ132" s="902"/>
      <c r="AK132" s="713" t="str">
        <f t="shared" si="18"/>
        <v>Xuất sắc</v>
      </c>
      <c r="AL132" s="713" t="str">
        <f>VLOOKUP($E132,'cac dv gui'!$C$153:$AB$159,25,0)</f>
        <v>Xuất sắc</v>
      </c>
      <c r="AM132" s="713" t="str">
        <f>VLOOKUP($E132,'cac dv gui'!$C$153:$AB$159,26,0)</f>
        <v>Xuất sắc</v>
      </c>
      <c r="AN132" s="594"/>
      <c r="AO132" s="713"/>
      <c r="AP132" s="594"/>
      <c r="AQ132" s="713" t="str">
        <f>VLOOKUP(E132,' TH ĐG Trình HĐ'!$E$9:$AU$338,40,0)</f>
        <v>Xuất sắc</v>
      </c>
      <c r="AR132" s="713" t="s">
        <v>849</v>
      </c>
      <c r="AS132" s="675"/>
      <c r="AT132" s="494"/>
      <c r="AV132" s="835"/>
      <c r="AW132" s="835"/>
    </row>
    <row r="133" spans="1:49" s="684" customFormat="1" ht="35.1" customHeight="1" x14ac:dyDescent="0.25">
      <c r="A133" s="512" t="s">
        <v>1375</v>
      </c>
      <c r="B133" s="512">
        <f>COUNTIF($F$4:F133,F133)</f>
        <v>115</v>
      </c>
      <c r="C133" s="513" t="s">
        <v>984</v>
      </c>
      <c r="D133" s="338" t="s">
        <v>214</v>
      </c>
      <c r="E133" s="599" t="s">
        <v>705</v>
      </c>
      <c r="F133" s="592" t="s">
        <v>1732</v>
      </c>
      <c r="G133" s="523" t="s">
        <v>975</v>
      </c>
      <c r="H133" s="713" t="str">
        <f>VLOOKUP(E133,'[16]Gui chi Quynh'!$C$7:$E$387,3,0)</f>
        <v>A2</v>
      </c>
      <c r="I133" s="713">
        <f>VLOOKUP(H133,Sheet1!$B$2:$C$12,2,TRUE)</f>
        <v>9</v>
      </c>
      <c r="J133" s="713" t="str">
        <f>VLOOKUP($E133,'[17]Gui chi Quynh'!$C$7:$E$387,3,0)</f>
        <v>A2</v>
      </c>
      <c r="K133" s="713">
        <f>VLOOKUP(J133,Sheet1!$B$2:$C$12,2,TRUE)</f>
        <v>9</v>
      </c>
      <c r="L133" s="713" t="str">
        <f>VLOOKUP(E133,'[18]Gui chi Quynh'!$C$7:$F$385,3,0)</f>
        <v>A2</v>
      </c>
      <c r="M133" s="713">
        <f>VLOOKUP(L133,Sheet1!$B$2:$C$12,2,TRUE)</f>
        <v>9</v>
      </c>
      <c r="N133" s="713" t="str">
        <f>VLOOKUP(E133,'[19]Gui chi Quynh'!$C$7:$E$391,3,0)</f>
        <v>A2</v>
      </c>
      <c r="O133" s="713">
        <f>VLOOKUP(N133,Sheet1!$B$2:$C$12,2,TRUE)</f>
        <v>9</v>
      </c>
      <c r="P133" s="713" t="str">
        <f>VLOOKUP(E133,'[20]Gui chi Quynh'!$C$7:$E$391,3,0)</f>
        <v>A3</v>
      </c>
      <c r="Q133" s="713">
        <f>VLOOKUP(P133,Sheet1!$B$2:$C$12,2,TRUE)</f>
        <v>8</v>
      </c>
      <c r="R133" s="713" t="str">
        <f>VLOOKUP($E133,'[21]Gui chi Quynh'!$C$7:$E$390,3,0)</f>
        <v>A3</v>
      </c>
      <c r="S133" s="713">
        <f>VLOOKUP(R133,Sheet1!$B$2:$C$12,2,TRUE)</f>
        <v>8</v>
      </c>
      <c r="T133" s="713" t="str">
        <f>VLOOKUP($E133,'[22]Gui chi Quynh'!$C$7:$E$390,3,0)</f>
        <v>A3</v>
      </c>
      <c r="U133" s="713">
        <f>VLOOKUP(T133,Sheet1!$B$2:$C$12,2,TRUE)</f>
        <v>8</v>
      </c>
      <c r="V133" s="713" t="str">
        <f>VLOOKUP($E133,'[23]Gui chi Quynh'!$C$7:$E$389,3,0)</f>
        <v>A3</v>
      </c>
      <c r="W133" s="713">
        <f>VLOOKUP(V133,Sheet1!$B$2:$C$12,2,TRUE)</f>
        <v>8</v>
      </c>
      <c r="X133" s="713" t="str">
        <f>VLOOKUP($E133,'[24]Gui chi Quynh'!$C$7:$E$389,3,0)</f>
        <v>A3</v>
      </c>
      <c r="Y133" s="713">
        <f>VLOOKUP(X133,Sheet1!$B$2:$C$12,2,TRUE)</f>
        <v>8</v>
      </c>
      <c r="Z133" s="713" t="str">
        <f>VLOOKUP($E133,'[25]Gui chi Quynh'!$C$7:$E$388,3,0)</f>
        <v>A3</v>
      </c>
      <c r="AA133" s="713">
        <f>VLOOKUP(Z133,Sheet1!$B$2:$C$12,2,TRUE)</f>
        <v>8</v>
      </c>
      <c r="AB133" s="713" t="str">
        <f>VLOOKUP($E133,'T5'!$E$9:$AH$337,24,0)</f>
        <v>A3</v>
      </c>
      <c r="AC133" s="713">
        <f>VLOOKUP(AB133,Sheet1!$B$2:$C$12,2,TRUE)</f>
        <v>8</v>
      </c>
      <c r="AD133" s="713"/>
      <c r="AE133" s="713" t="e">
        <f>VLOOKUP(AD133,Sheet1!$B$2:$C$12,2,TRUE)</f>
        <v>#N/A</v>
      </c>
      <c r="AF133" s="599" t="str">
        <f>VLOOKUP($E133,'[26]Tong hop ket qua'!$E$19:$M$219,9,0)</f>
        <v>Tốt</v>
      </c>
      <c r="AG133" s="901">
        <f t="shared" si="15"/>
        <v>8.3636363636363633</v>
      </c>
      <c r="AH133" s="901" t="str">
        <f t="shared" si="23"/>
        <v>11A*</v>
      </c>
      <c r="AI133" s="901">
        <f t="shared" si="17"/>
        <v>0</v>
      </c>
      <c r="AJ133" s="902"/>
      <c r="AK133" s="713" t="str">
        <f t="shared" si="18"/>
        <v>Xuất sắc</v>
      </c>
      <c r="AL133" s="713" t="str">
        <f>VLOOKUP($E133,'cac dv gui'!$C$153:$AB$159,25,0)</f>
        <v>Xuất sắc</v>
      </c>
      <c r="AM133" s="713" t="str">
        <f>VLOOKUP($E133,'cac dv gui'!$C$153:$AB$159,26,0)</f>
        <v>Xuất sắc</v>
      </c>
      <c r="AN133" s="594"/>
      <c r="AO133" s="713"/>
      <c r="AP133" s="594"/>
      <c r="AQ133" s="713" t="str">
        <f>VLOOKUP(E133,' TH ĐG Trình HĐ'!$E$9:$AU$338,40,0)</f>
        <v>Xuất sắc</v>
      </c>
      <c r="AR133" s="713" t="s">
        <v>849</v>
      </c>
      <c r="AS133" s="675"/>
      <c r="AT133" s="494"/>
      <c r="AV133" s="835"/>
      <c r="AW133" s="835"/>
    </row>
    <row r="134" spans="1:49" s="684" customFormat="1" ht="35.1" customHeight="1" x14ac:dyDescent="0.25">
      <c r="A134" s="512" t="s">
        <v>1376</v>
      </c>
      <c r="B134" s="512">
        <f>COUNTIF($F$4:F134,F134)</f>
        <v>116</v>
      </c>
      <c r="C134" s="513" t="s">
        <v>985</v>
      </c>
      <c r="D134" s="338" t="s">
        <v>384</v>
      </c>
      <c r="E134" s="599" t="s">
        <v>706</v>
      </c>
      <c r="F134" s="592" t="s">
        <v>1732</v>
      </c>
      <c r="G134" s="523" t="s">
        <v>975</v>
      </c>
      <c r="H134" s="713" t="str">
        <f>VLOOKUP(E134,'[16]Gui chi Quynh'!$C$7:$E$387,3,0)</f>
        <v>A3</v>
      </c>
      <c r="I134" s="713">
        <f>VLOOKUP(H134,Sheet1!$B$2:$C$12,2,TRUE)</f>
        <v>8</v>
      </c>
      <c r="J134" s="713" t="str">
        <f>VLOOKUP($E134,'[17]Gui chi Quynh'!$C$7:$E$387,3,0)</f>
        <v>A3</v>
      </c>
      <c r="K134" s="713">
        <f>VLOOKUP(J134,Sheet1!$B$2:$C$12,2,TRUE)</f>
        <v>8</v>
      </c>
      <c r="L134" s="713" t="str">
        <f>VLOOKUP(E134,'[18]Gui chi Quynh'!$C$7:$F$385,3,0)</f>
        <v>A3</v>
      </c>
      <c r="M134" s="713">
        <f>VLOOKUP(L134,Sheet1!$B$2:$C$12,2,TRUE)</f>
        <v>8</v>
      </c>
      <c r="N134" s="713" t="str">
        <f>VLOOKUP(E134,'[19]Gui chi Quynh'!$C$7:$E$391,3,0)</f>
        <v>A3</v>
      </c>
      <c r="O134" s="713">
        <f>VLOOKUP(N134,Sheet1!$B$2:$C$12,2,TRUE)</f>
        <v>8</v>
      </c>
      <c r="P134" s="713" t="str">
        <f>VLOOKUP(E134,'[20]Gui chi Quynh'!$C$7:$E$391,3,0)</f>
        <v>A3</v>
      </c>
      <c r="Q134" s="713">
        <f>VLOOKUP(P134,Sheet1!$B$2:$C$12,2,TRUE)</f>
        <v>8</v>
      </c>
      <c r="R134" s="713" t="str">
        <f>VLOOKUP($E134,'[21]Gui chi Quynh'!$C$7:$E$390,3,0)</f>
        <v>A3</v>
      </c>
      <c r="S134" s="713">
        <f>VLOOKUP(R134,Sheet1!$B$2:$C$12,2,TRUE)</f>
        <v>8</v>
      </c>
      <c r="T134" s="713" t="str">
        <f>VLOOKUP($E134,'[22]Gui chi Quynh'!$C$7:$E$390,3,0)</f>
        <v>A3</v>
      </c>
      <c r="U134" s="713">
        <f>VLOOKUP(T134,Sheet1!$B$2:$C$12,2,TRUE)</f>
        <v>8</v>
      </c>
      <c r="V134" s="713" t="str">
        <f>VLOOKUP($E134,'[23]Gui chi Quynh'!$C$7:$E$389,3,0)</f>
        <v>A3</v>
      </c>
      <c r="W134" s="713">
        <f>VLOOKUP(V134,Sheet1!$B$2:$C$12,2,TRUE)</f>
        <v>8</v>
      </c>
      <c r="X134" s="713" t="str">
        <f>VLOOKUP($E134,'[24]Gui chi Quynh'!$C$7:$E$389,3,0)</f>
        <v>A3</v>
      </c>
      <c r="Y134" s="713">
        <f>VLOOKUP(X134,Sheet1!$B$2:$C$12,2,TRUE)</f>
        <v>8</v>
      </c>
      <c r="Z134" s="713" t="str">
        <f>VLOOKUP($E134,'[25]Gui chi Quynh'!$C$7:$E$388,3,0)</f>
        <v>A3</v>
      </c>
      <c r="AA134" s="713">
        <f>VLOOKUP(Z134,Sheet1!$B$2:$C$12,2,TRUE)</f>
        <v>8</v>
      </c>
      <c r="AB134" s="713" t="str">
        <f>VLOOKUP($E134,'T5'!$E$9:$AH$337,24,0)</f>
        <v>A4</v>
      </c>
      <c r="AC134" s="713">
        <f>VLOOKUP(AB134,Sheet1!$B$2:$C$12,2,TRUE)</f>
        <v>7</v>
      </c>
      <c r="AD134" s="713"/>
      <c r="AE134" s="713" t="e">
        <f>VLOOKUP(AD134,Sheet1!$B$2:$C$12,2,TRUE)</f>
        <v>#N/A</v>
      </c>
      <c r="AF134" s="599" t="str">
        <f>VLOOKUP($E134,'[26]Tong hop ket qua'!$E$19:$M$219,9,0)</f>
        <v>Tốt</v>
      </c>
      <c r="AG134" s="901">
        <f t="shared" si="15"/>
        <v>7.9090909090909092</v>
      </c>
      <c r="AH134" s="901" t="str">
        <f t="shared" si="23"/>
        <v>11A*</v>
      </c>
      <c r="AI134" s="901">
        <f t="shared" si="17"/>
        <v>0</v>
      </c>
      <c r="AJ134" s="902"/>
      <c r="AK134" s="713" t="str">
        <f t="shared" si="18"/>
        <v>Tốt</v>
      </c>
      <c r="AL134" s="713" t="str">
        <f>VLOOKUP($E134,'cac dv gui'!$C$153:$AB$159,25,0)</f>
        <v>Tốt</v>
      </c>
      <c r="AM134" s="713" t="str">
        <f>VLOOKUP($E134,'cac dv gui'!$C$153:$AB$159,26,0)</f>
        <v>Tốt</v>
      </c>
      <c r="AN134" s="594"/>
      <c r="AO134" s="713"/>
      <c r="AP134" s="594"/>
      <c r="AQ134" s="713" t="str">
        <f>VLOOKUP(E134,' TH ĐG Trình HĐ'!$E$9:$AU$338,40,0)</f>
        <v>Tốt</v>
      </c>
      <c r="AR134" s="713" t="s">
        <v>850</v>
      </c>
      <c r="AS134" s="675"/>
      <c r="AT134" s="494"/>
      <c r="AV134" s="835"/>
      <c r="AW134" s="835"/>
    </row>
    <row r="135" spans="1:49" s="684" customFormat="1" ht="35.1" customHeight="1" x14ac:dyDescent="0.25">
      <c r="A135" s="512" t="s">
        <v>1377</v>
      </c>
      <c r="B135" s="512">
        <f>COUNTIF($F$4:F135,F135)</f>
        <v>1</v>
      </c>
      <c r="C135" s="513" t="s">
        <v>985</v>
      </c>
      <c r="D135" s="514" t="s">
        <v>256</v>
      </c>
      <c r="E135" s="599" t="s">
        <v>710</v>
      </c>
      <c r="F135" s="714" t="s">
        <v>1665</v>
      </c>
      <c r="G135" s="903" t="s">
        <v>974</v>
      </c>
      <c r="H135" s="713" t="str">
        <f>VLOOKUP(E135,'[16]Gui chi Quynh'!$C$7:$E$387,3,0)</f>
        <v>A1</v>
      </c>
      <c r="I135" s="713">
        <f>VLOOKUP(H135,Sheet1!$B$2:$C$12,2,TRUE)</f>
        <v>10</v>
      </c>
      <c r="J135" s="713" t="str">
        <f>VLOOKUP($E135,'[17]Gui chi Quynh'!$C$7:$E$387,3,0)</f>
        <v>A2</v>
      </c>
      <c r="K135" s="713">
        <f>VLOOKUP(J135,Sheet1!$B$2:$C$12,2,TRUE)</f>
        <v>9</v>
      </c>
      <c r="L135" s="713" t="str">
        <f>VLOOKUP(E135,'[18]Gui chi Quynh'!$C$7:$F$385,3,0)</f>
        <v>A2</v>
      </c>
      <c r="M135" s="713">
        <f>VLOOKUP(L135,Sheet1!$B$2:$C$12,2,TRUE)</f>
        <v>9</v>
      </c>
      <c r="N135" s="713" t="str">
        <f>VLOOKUP(E135,'[19]Gui chi Quynh'!$C$7:$E$391,3,0)</f>
        <v>A2</v>
      </c>
      <c r="O135" s="713">
        <f>VLOOKUP(N135,Sheet1!$B$2:$C$12,2,TRUE)</f>
        <v>9</v>
      </c>
      <c r="P135" s="713" t="str">
        <f>VLOOKUP(E135,'[20]Gui chi Quynh'!$C$7:$E$391,3,0)</f>
        <v>A2</v>
      </c>
      <c r="Q135" s="713">
        <f>VLOOKUP(P135,Sheet1!$B$2:$C$12,2,TRUE)</f>
        <v>9</v>
      </c>
      <c r="R135" s="713" t="str">
        <f>VLOOKUP($E135,'[21]Gui chi Quynh'!$C$7:$E$390,3,0)</f>
        <v>A1</v>
      </c>
      <c r="S135" s="713">
        <f>VLOOKUP(R135,Sheet1!$B$2:$C$12,2,TRUE)</f>
        <v>10</v>
      </c>
      <c r="T135" s="713" t="str">
        <f>VLOOKUP($E135,'[22]Gui chi Quynh'!$C$7:$E$390,3,0)</f>
        <v>A1</v>
      </c>
      <c r="U135" s="713">
        <f>VLOOKUP(T135,Sheet1!$B$2:$C$12,2,TRUE)</f>
        <v>10</v>
      </c>
      <c r="V135" s="713" t="str">
        <f>VLOOKUP($E135,'[23]Gui chi Quynh'!$C$7:$E$389,3,0)</f>
        <v>A3</v>
      </c>
      <c r="W135" s="713">
        <f>VLOOKUP(V135,Sheet1!$B$2:$C$12,2,TRUE)</f>
        <v>8</v>
      </c>
      <c r="X135" s="713" t="str">
        <f>VLOOKUP($E135,'[24]Gui chi Quynh'!$C$7:$E$389,3,0)</f>
        <v>A2</v>
      </c>
      <c r="Y135" s="713">
        <f>VLOOKUP(X135,Sheet1!$B$2:$C$12,2,TRUE)</f>
        <v>9</v>
      </c>
      <c r="Z135" s="713" t="str">
        <f>VLOOKUP($E135,'[25]Gui chi Quynh'!$C$7:$E$388,3,0)</f>
        <v>A1</v>
      </c>
      <c r="AA135" s="713">
        <f>VLOOKUP(Z135,Sheet1!$B$2:$C$12,2,TRUE)</f>
        <v>10</v>
      </c>
      <c r="AB135" s="713" t="str">
        <f>VLOOKUP($E135,'T5'!$E$9:$AH$337,24,0)</f>
        <v>A2</v>
      </c>
      <c r="AC135" s="713">
        <f>VLOOKUP(AB135,Sheet1!$B$2:$C$12,2,TRUE)</f>
        <v>9</v>
      </c>
      <c r="AD135" s="713"/>
      <c r="AE135" s="713" t="e">
        <f>VLOOKUP(AD135,Sheet1!$B$2:$C$12,2,TRUE)</f>
        <v>#N/A</v>
      </c>
      <c r="AF135" s="599" t="str">
        <f>VLOOKUP($E135,'[26]Tong hop ket qua'!$E$19:$M$219,9,0)</f>
        <v>Tốt</v>
      </c>
      <c r="AG135" s="901">
        <f t="shared" si="15"/>
        <v>9.2727272727272734</v>
      </c>
      <c r="AH135" s="901" t="str">
        <f t="shared" si="23"/>
        <v>11A*</v>
      </c>
      <c r="AI135" s="901">
        <f t="shared" si="17"/>
        <v>0</v>
      </c>
      <c r="AJ135" s="902"/>
      <c r="AK135" s="713" t="str">
        <f t="shared" si="18"/>
        <v>Xuất sắc</v>
      </c>
      <c r="AL135" s="713" t="str">
        <f>VLOOKUP($E135,'cac dv gui'!$C$280:$AC$282,25,0)</f>
        <v xml:space="preserve">Xuất sắc </v>
      </c>
      <c r="AM135" s="713" t="str">
        <f>VLOOKUP($E135,'cac dv gui'!$C$280:$AC$282,26,0)</f>
        <v xml:space="preserve">Xuất sắc </v>
      </c>
      <c r="AN135" s="594"/>
      <c r="AO135" s="713" t="s">
        <v>1130</v>
      </c>
      <c r="AP135" s="594"/>
      <c r="AQ135" s="713" t="str">
        <f>VLOOKUP(E135,' TH ĐG Trình HĐ'!$E$9:$AU$338,40,0)</f>
        <v>Xuất sắc</v>
      </c>
      <c r="AR135" s="713" t="s">
        <v>849</v>
      </c>
      <c r="AS135" s="594"/>
      <c r="AT135" s="905"/>
      <c r="AV135" s="835"/>
      <c r="AW135" s="835"/>
    </row>
    <row r="136" spans="1:49" s="684" customFormat="1" ht="35.1" customHeight="1" x14ac:dyDescent="0.25">
      <c r="A136" s="512" t="s">
        <v>1378</v>
      </c>
      <c r="B136" s="512">
        <f>COUNTIF($F$4:F136,F136)</f>
        <v>117</v>
      </c>
      <c r="C136" s="513" t="s">
        <v>984</v>
      </c>
      <c r="D136" s="336" t="s">
        <v>257</v>
      </c>
      <c r="E136" s="599" t="s">
        <v>711</v>
      </c>
      <c r="F136" s="592" t="s">
        <v>1732</v>
      </c>
      <c r="G136" s="713" t="s">
        <v>974</v>
      </c>
      <c r="H136" s="713" t="str">
        <f>VLOOKUP(E136,'[16]Gui chi Quynh'!$C$7:$E$387,3,0)</f>
        <v>A3</v>
      </c>
      <c r="I136" s="713">
        <f>VLOOKUP(H136,Sheet1!$B$2:$C$12,2,TRUE)</f>
        <v>8</v>
      </c>
      <c r="J136" s="713" t="str">
        <f>VLOOKUP($E136,'[17]Gui chi Quynh'!$C$7:$E$387,3,0)</f>
        <v>A3</v>
      </c>
      <c r="K136" s="713">
        <f>VLOOKUP(J136,Sheet1!$B$2:$C$12,2,TRUE)</f>
        <v>8</v>
      </c>
      <c r="L136" s="713" t="str">
        <f>VLOOKUP(E136,'[18]Gui chi Quynh'!$C$7:$F$385,3,0)</f>
        <v>A3</v>
      </c>
      <c r="M136" s="713">
        <f>VLOOKUP(L136,Sheet1!$B$2:$C$12,2,TRUE)</f>
        <v>8</v>
      </c>
      <c r="N136" s="713" t="str">
        <f>VLOOKUP(E136,'[19]Gui chi Quynh'!$C$7:$E$391,3,0)</f>
        <v>A3</v>
      </c>
      <c r="O136" s="713">
        <f>VLOOKUP(N136,Sheet1!$B$2:$C$12,2,TRUE)</f>
        <v>8</v>
      </c>
      <c r="P136" s="713" t="str">
        <f>VLOOKUP(E136,'[20]Gui chi Quynh'!$C$7:$E$391,3,0)</f>
        <v>A3</v>
      </c>
      <c r="Q136" s="713">
        <f>VLOOKUP(P136,Sheet1!$B$2:$C$12,2,TRUE)</f>
        <v>8</v>
      </c>
      <c r="R136" s="713" t="str">
        <f>VLOOKUP($E136,'[21]Gui chi Quynh'!$C$7:$E$390,3,0)</f>
        <v>A3</v>
      </c>
      <c r="S136" s="713">
        <f>VLOOKUP(R136,Sheet1!$B$2:$C$12,2,TRUE)</f>
        <v>8</v>
      </c>
      <c r="T136" s="713" t="str">
        <f>VLOOKUP($E136,'[22]Gui chi Quynh'!$C$7:$E$390,3,0)</f>
        <v>A2</v>
      </c>
      <c r="U136" s="713">
        <f>VLOOKUP(T136,Sheet1!$B$2:$C$12,2,TRUE)</f>
        <v>9</v>
      </c>
      <c r="V136" s="713" t="str">
        <f>VLOOKUP($E136,'[23]Gui chi Quynh'!$C$7:$E$389,3,0)</f>
        <v>A3</v>
      </c>
      <c r="W136" s="713">
        <f>VLOOKUP(V136,Sheet1!$B$2:$C$12,2,TRUE)</f>
        <v>8</v>
      </c>
      <c r="X136" s="713" t="str">
        <f>VLOOKUP($E136,'[24]Gui chi Quynh'!$C$7:$E$389,3,0)</f>
        <v>A3</v>
      </c>
      <c r="Y136" s="713">
        <f>VLOOKUP(X136,Sheet1!$B$2:$C$12,2,TRUE)</f>
        <v>8</v>
      </c>
      <c r="Z136" s="713" t="str">
        <f>VLOOKUP($E136,'[25]Gui chi Quynh'!$C$7:$E$388,3,0)</f>
        <v>A2</v>
      </c>
      <c r="AA136" s="713">
        <f>VLOOKUP(Z136,Sheet1!$B$2:$C$12,2,TRUE)</f>
        <v>9</v>
      </c>
      <c r="AB136" s="713" t="str">
        <f>VLOOKUP($E136,'T5'!$E$9:$AH$337,24,0)</f>
        <v>A2</v>
      </c>
      <c r="AC136" s="713">
        <f>VLOOKUP(AB136,Sheet1!$B$2:$C$12,2,TRUE)</f>
        <v>9</v>
      </c>
      <c r="AD136" s="713"/>
      <c r="AE136" s="713" t="e">
        <f>VLOOKUP(AD136,Sheet1!$B$2:$C$12,2,TRUE)</f>
        <v>#N/A</v>
      </c>
      <c r="AF136" s="599" t="str">
        <f>VLOOKUP($E136,'[26]Tong hop ket qua'!$E$19:$M$219,9,0)</f>
        <v>Tốt</v>
      </c>
      <c r="AG136" s="901">
        <f t="shared" si="15"/>
        <v>8.2727272727272734</v>
      </c>
      <c r="AH136" s="901" t="str">
        <f t="shared" si="23"/>
        <v>11A*</v>
      </c>
      <c r="AI136" s="901">
        <f t="shared" si="17"/>
        <v>0</v>
      </c>
      <c r="AJ136" s="902"/>
      <c r="AK136" s="713" t="str">
        <f t="shared" si="18"/>
        <v>Xuất sắc</v>
      </c>
      <c r="AL136" s="713" t="str">
        <f>VLOOKUP($E136,'cac dv gui'!$C$280:$AC$282,25,0)</f>
        <v xml:space="preserve">Xuất sắc </v>
      </c>
      <c r="AM136" s="713" t="str">
        <f>VLOOKUP($E136,'cac dv gui'!$C$280:$AC$282,26,0)</f>
        <v xml:space="preserve">Xuất sắc </v>
      </c>
      <c r="AN136" s="594"/>
      <c r="AO136" s="713"/>
      <c r="AP136" s="594"/>
      <c r="AQ136" s="713" t="str">
        <f>VLOOKUP(E136,' TH ĐG Trình HĐ'!$E$9:$AU$338,40,0)</f>
        <v>Xuất sắc</v>
      </c>
      <c r="AR136" s="713" t="s">
        <v>849</v>
      </c>
      <c r="AS136" s="594"/>
      <c r="AT136" s="905"/>
      <c r="AV136" s="835"/>
      <c r="AW136" s="835"/>
    </row>
    <row r="137" spans="1:49" s="684" customFormat="1" ht="35.1" customHeight="1" x14ac:dyDescent="0.25">
      <c r="A137" s="512" t="s">
        <v>1379</v>
      </c>
      <c r="B137" s="512">
        <f>COUNTIF($F$4:F137,F137)</f>
        <v>118</v>
      </c>
      <c r="C137" s="513" t="s">
        <v>984</v>
      </c>
      <c r="D137" s="336" t="s">
        <v>258</v>
      </c>
      <c r="E137" s="599" t="s">
        <v>712</v>
      </c>
      <c r="F137" s="592" t="s">
        <v>1732</v>
      </c>
      <c r="G137" s="713" t="s">
        <v>975</v>
      </c>
      <c r="H137" s="713" t="str">
        <f>VLOOKUP(E137,'[16]Gui chi Quynh'!$C$7:$E$387,3,0)</f>
        <v>A3</v>
      </c>
      <c r="I137" s="713">
        <f>VLOOKUP(H137,Sheet1!$B$2:$C$12,2,TRUE)</f>
        <v>8</v>
      </c>
      <c r="J137" s="713" t="str">
        <f>VLOOKUP($E137,'[17]Gui chi Quynh'!$C$7:$E$387,3,0)</f>
        <v>A3</v>
      </c>
      <c r="K137" s="713">
        <f>VLOOKUP(J137,Sheet1!$B$2:$C$12,2,TRUE)</f>
        <v>8</v>
      </c>
      <c r="L137" s="713" t="str">
        <f>VLOOKUP(E137,'[18]Gui chi Quynh'!$C$7:$F$385,3,0)</f>
        <v>A3</v>
      </c>
      <c r="M137" s="713">
        <f>VLOOKUP(L137,Sheet1!$B$2:$C$12,2,TRUE)</f>
        <v>8</v>
      </c>
      <c r="N137" s="713" t="str">
        <f>VLOOKUP(E137,'[19]Gui chi Quynh'!$C$7:$E$391,3,0)</f>
        <v>A3</v>
      </c>
      <c r="O137" s="713">
        <f>VLOOKUP(N137,Sheet1!$B$2:$C$12,2,TRUE)</f>
        <v>8</v>
      </c>
      <c r="P137" s="713" t="str">
        <f>VLOOKUP(E137,'[20]Gui chi Quynh'!$C$7:$E$391,3,0)</f>
        <v>A3</v>
      </c>
      <c r="Q137" s="713">
        <f>VLOOKUP(P137,Sheet1!$B$2:$C$12,2,TRUE)</f>
        <v>8</v>
      </c>
      <c r="R137" s="713" t="str">
        <f>VLOOKUP($E137,'[21]Gui chi Quynh'!$C$7:$E$390,3,0)</f>
        <v>A3</v>
      </c>
      <c r="S137" s="713">
        <f>VLOOKUP(R137,Sheet1!$B$2:$C$12,2,TRUE)</f>
        <v>8</v>
      </c>
      <c r="T137" s="713" t="str">
        <f>VLOOKUP($E137,'[22]Gui chi Quynh'!$C$7:$E$390,3,0)</f>
        <v>A3</v>
      </c>
      <c r="U137" s="713">
        <f>VLOOKUP(T137,Sheet1!$B$2:$C$12,2,TRUE)</f>
        <v>8</v>
      </c>
      <c r="V137" s="713" t="str">
        <f>VLOOKUP($E137,'[23]Gui chi Quynh'!$C$7:$E$389,3,0)</f>
        <v>A3</v>
      </c>
      <c r="W137" s="713">
        <f>VLOOKUP(V137,Sheet1!$B$2:$C$12,2,TRUE)</f>
        <v>8</v>
      </c>
      <c r="X137" s="713" t="str">
        <f>VLOOKUP($E137,'[24]Gui chi Quynh'!$C$7:$E$389,3,0)</f>
        <v>A3</v>
      </c>
      <c r="Y137" s="713">
        <f>VLOOKUP(X137,Sheet1!$B$2:$C$12,2,TRUE)</f>
        <v>8</v>
      </c>
      <c r="Z137" s="713" t="str">
        <f>VLOOKUP($E137,'[25]Gui chi Quynh'!$C$7:$E$388,3,0)</f>
        <v>A2</v>
      </c>
      <c r="AA137" s="713">
        <f>VLOOKUP(Z137,Sheet1!$B$2:$C$12,2,TRUE)</f>
        <v>9</v>
      </c>
      <c r="AB137" s="713" t="str">
        <f>VLOOKUP($E137,'T5'!$E$9:$AH$337,24,0)</f>
        <v>A2</v>
      </c>
      <c r="AC137" s="713">
        <f>VLOOKUP(AB137,Sheet1!$B$2:$C$12,2,TRUE)</f>
        <v>9</v>
      </c>
      <c r="AD137" s="713"/>
      <c r="AE137" s="713" t="e">
        <f>VLOOKUP(AD137,Sheet1!$B$2:$C$12,2,TRUE)</f>
        <v>#N/A</v>
      </c>
      <c r="AF137" s="599" t="str">
        <f>VLOOKUP($E137,'[26]Tong hop ket qua'!$E$19:$M$219,9,0)</f>
        <v>Tốt</v>
      </c>
      <c r="AG137" s="901">
        <f t="shared" si="15"/>
        <v>8.1818181818181817</v>
      </c>
      <c r="AH137" s="901" t="str">
        <f t="shared" si="23"/>
        <v>11A*</v>
      </c>
      <c r="AI137" s="901">
        <f t="shared" si="17"/>
        <v>0</v>
      </c>
      <c r="AJ137" s="902"/>
      <c r="AK137" s="713" t="str">
        <f t="shared" si="18"/>
        <v>Xuất sắc</v>
      </c>
      <c r="AL137" s="713" t="str">
        <f>VLOOKUP($E137,'cac dv gui'!$C$280:$AC$282,25,0)</f>
        <v xml:space="preserve">Xuất sắc </v>
      </c>
      <c r="AM137" s="713" t="str">
        <f>VLOOKUP($E137,'cac dv gui'!$C$280:$AC$282,26,0)</f>
        <v xml:space="preserve">Xuất sắc </v>
      </c>
      <c r="AN137" s="594"/>
      <c r="AO137" s="713"/>
      <c r="AP137" s="594"/>
      <c r="AQ137" s="713" t="str">
        <f>VLOOKUP(E137,' TH ĐG Trình HĐ'!$E$9:$AU$338,40,0)</f>
        <v>Xuất sắc</v>
      </c>
      <c r="AR137" s="713" t="s">
        <v>849</v>
      </c>
      <c r="AS137" s="675"/>
      <c r="AT137" s="494"/>
      <c r="AV137" s="835"/>
      <c r="AW137" s="835"/>
    </row>
    <row r="138" spans="1:49" s="684" customFormat="1" ht="35.1" customHeight="1" x14ac:dyDescent="0.25">
      <c r="A138" s="512" t="s">
        <v>1380</v>
      </c>
      <c r="B138" s="512">
        <f>COUNTIF($F$4:F138,F138)</f>
        <v>1</v>
      </c>
      <c r="C138" s="513" t="s">
        <v>984</v>
      </c>
      <c r="D138" s="552" t="s">
        <v>127</v>
      </c>
      <c r="E138" s="554" t="s">
        <v>563</v>
      </c>
      <c r="F138" s="494" t="s">
        <v>379</v>
      </c>
      <c r="G138" s="713" t="s">
        <v>974</v>
      </c>
      <c r="H138" s="713" t="str">
        <f>VLOOKUP(E138,'[16]Gui chi Quynh'!$C$7:$E$387,3,0)</f>
        <v>A1</v>
      </c>
      <c r="I138" s="713">
        <f>VLOOKUP(H138,Sheet1!$B$2:$C$12,2,TRUE)</f>
        <v>10</v>
      </c>
      <c r="J138" s="713" t="str">
        <f>VLOOKUP($E138,'[17]Gui chi Quynh'!$C$7:$E$387,3,0)</f>
        <v>A1</v>
      </c>
      <c r="K138" s="713">
        <f>VLOOKUP(J138,Sheet1!$B$2:$C$12,2,TRUE)</f>
        <v>10</v>
      </c>
      <c r="L138" s="713" t="str">
        <f>VLOOKUP(E138,'[18]Gui chi Quynh'!$C$7:$F$385,3,0)</f>
        <v>A1</v>
      </c>
      <c r="M138" s="713">
        <f>VLOOKUP(L138,Sheet1!$B$2:$C$12,2,TRUE)</f>
        <v>10</v>
      </c>
      <c r="N138" s="713" t="str">
        <f>VLOOKUP(E138,'[19]Gui chi Quynh'!$C$7:$E$391,3,0)</f>
        <v>A1</v>
      </c>
      <c r="O138" s="713">
        <f>VLOOKUP(N138,Sheet1!$B$2:$C$12,2,TRUE)</f>
        <v>10</v>
      </c>
      <c r="P138" s="713" t="str">
        <f>VLOOKUP(E138,'[20]Gui chi Quynh'!$C$7:$E$391,3,0)</f>
        <v>A1</v>
      </c>
      <c r="Q138" s="713">
        <f>VLOOKUP(P138,Sheet1!$B$2:$C$12,2,TRUE)</f>
        <v>10</v>
      </c>
      <c r="R138" s="713" t="str">
        <f>VLOOKUP($E138,'[21]Gui chi Quynh'!$C$7:$E$390,3,0)</f>
        <v>A1</v>
      </c>
      <c r="S138" s="713">
        <f>VLOOKUP(R138,Sheet1!$B$2:$C$12,2,TRUE)</f>
        <v>10</v>
      </c>
      <c r="T138" s="713" t="str">
        <f>VLOOKUP($E138,'[22]Gui chi Quynh'!$C$7:$E$390,3,0)</f>
        <v>A1</v>
      </c>
      <c r="U138" s="713">
        <f>VLOOKUP(T138,Sheet1!$B$2:$C$12,2,TRUE)</f>
        <v>10</v>
      </c>
      <c r="V138" s="713" t="str">
        <f>VLOOKUP($E138,'[23]Gui chi Quynh'!$C$7:$E$389,3,0)</f>
        <v>A1</v>
      </c>
      <c r="W138" s="713">
        <f>VLOOKUP(V138,Sheet1!$B$2:$C$12,2,TRUE)</f>
        <v>10</v>
      </c>
      <c r="X138" s="713" t="str">
        <f>VLOOKUP($E138,'[24]Gui chi Quynh'!$C$7:$E$389,3,0)</f>
        <v>A1</v>
      </c>
      <c r="Y138" s="713">
        <f>VLOOKUP(X138,Sheet1!$B$2:$C$12,2,TRUE)</f>
        <v>10</v>
      </c>
      <c r="Z138" s="713" t="str">
        <f>VLOOKUP($E138,'[25]Gui chi Quynh'!$C$7:$E$388,3,0)</f>
        <v>A1</v>
      </c>
      <c r="AA138" s="713">
        <f>VLOOKUP(Z138,Sheet1!$B$2:$C$12,2,TRUE)</f>
        <v>10</v>
      </c>
      <c r="AB138" s="713" t="str">
        <f>VLOOKUP($E138,'T5'!$E$9:$AH$337,24,0)</f>
        <v>A2</v>
      </c>
      <c r="AC138" s="713">
        <f>VLOOKUP(AB138,Sheet1!$B$2:$C$12,2,TRUE)</f>
        <v>9</v>
      </c>
      <c r="AD138" s="713"/>
      <c r="AE138" s="713" t="e">
        <f>VLOOKUP(AD138,Sheet1!$B$2:$C$12,2,TRUE)</f>
        <v>#N/A</v>
      </c>
      <c r="AF138" s="599" t="str">
        <f>VLOOKUP($E138,'[26]Tong hop ket qua'!$E$19:$M$219,9,0)</f>
        <v>Tốt</v>
      </c>
      <c r="AG138" s="901">
        <f t="shared" ref="AG138:AG145" si="24">ROUND(AVERAGE($H138:$AC138),1)</f>
        <v>9.9</v>
      </c>
      <c r="AH138" s="901" t="str">
        <f t="shared" si="23"/>
        <v>11A*</v>
      </c>
      <c r="AI138" s="901">
        <f t="shared" si="17"/>
        <v>0</v>
      </c>
      <c r="AJ138" s="902"/>
      <c r="AK138" s="713" t="str">
        <f t="shared" si="18"/>
        <v>Xuất sắc</v>
      </c>
      <c r="AL138" s="713" t="str">
        <f>VLOOKUP($E138,'cac dv gui'!$C$161:$AD$188,25,0)</f>
        <v>Xuất sắc</v>
      </c>
      <c r="AM138" s="713" t="str">
        <f>VLOOKUP($E138,'cac dv gui'!$C$161:$AD$188,26,0)</f>
        <v>Xuất sắc</v>
      </c>
      <c r="AN138" s="594"/>
      <c r="AO138" s="713" t="s">
        <v>1130</v>
      </c>
      <c r="AP138" s="594"/>
      <c r="AQ138" s="713" t="str">
        <f>VLOOKUP(E138,' TH ĐG Trình HĐ'!$E$9:$AU$338,40,0)</f>
        <v>Xuất sắc</v>
      </c>
      <c r="AR138" s="713" t="s">
        <v>849</v>
      </c>
      <c r="AS138" s="594"/>
      <c r="AT138" s="905"/>
      <c r="AV138" s="835"/>
      <c r="AW138" s="835"/>
    </row>
    <row r="139" spans="1:49" s="684" customFormat="1" ht="35.1" customHeight="1" x14ac:dyDescent="0.25">
      <c r="A139" s="512" t="s">
        <v>1381</v>
      </c>
      <c r="B139" s="512">
        <f>COUNTIF($F$4:F139,F139)</f>
        <v>119</v>
      </c>
      <c r="C139" s="513" t="s">
        <v>985</v>
      </c>
      <c r="D139" s="337" t="s">
        <v>136</v>
      </c>
      <c r="E139" s="553" t="s">
        <v>564</v>
      </c>
      <c r="F139" s="592" t="s">
        <v>1732</v>
      </c>
      <c r="G139" s="713" t="s">
        <v>974</v>
      </c>
      <c r="H139" s="713" t="str">
        <f>VLOOKUP(E139,'[16]Gui chi Quynh'!$C$7:$E$387,3,0)</f>
        <v>A2</v>
      </c>
      <c r="I139" s="713">
        <f>VLOOKUP(H139,Sheet1!$B$2:$C$12,2,TRUE)</f>
        <v>9</v>
      </c>
      <c r="J139" s="713" t="str">
        <f>VLOOKUP($E139,'[17]Gui chi Quynh'!$C$7:$E$387,3,0)</f>
        <v>A3</v>
      </c>
      <c r="K139" s="713">
        <f>VLOOKUP(J139,Sheet1!$B$2:$C$12,2,TRUE)</f>
        <v>8</v>
      </c>
      <c r="L139" s="713" t="str">
        <f>VLOOKUP(E139,'[18]Gui chi Quynh'!$C$7:$F$385,3,0)</f>
        <v>A3</v>
      </c>
      <c r="M139" s="713">
        <f>VLOOKUP(L139,Sheet1!$B$2:$C$12,2,TRUE)</f>
        <v>8</v>
      </c>
      <c r="N139" s="713" t="str">
        <f>VLOOKUP(E139,'[19]Gui chi Quynh'!$C$7:$E$391,3,0)</f>
        <v>A3</v>
      </c>
      <c r="O139" s="713">
        <f>VLOOKUP(N139,Sheet1!$B$2:$C$12,2,TRUE)</f>
        <v>8</v>
      </c>
      <c r="P139" s="713" t="str">
        <f>VLOOKUP(E139,'[20]Gui chi Quynh'!$C$7:$E$391,3,0)</f>
        <v>A1</v>
      </c>
      <c r="Q139" s="713">
        <f>VLOOKUP(P139,Sheet1!$B$2:$C$12,2,TRUE)</f>
        <v>10</v>
      </c>
      <c r="R139" s="713" t="str">
        <f>VLOOKUP($E139,'[21]Gui chi Quynh'!$C$7:$E$390,3,0)</f>
        <v>A2</v>
      </c>
      <c r="S139" s="713">
        <f>VLOOKUP(R139,Sheet1!$B$2:$C$12,2,TRUE)</f>
        <v>9</v>
      </c>
      <c r="T139" s="713" t="str">
        <f>VLOOKUP($E139,'[22]Gui chi Quynh'!$C$7:$E$390,3,0)</f>
        <v>A2</v>
      </c>
      <c r="U139" s="713">
        <f>VLOOKUP(T139,Sheet1!$B$2:$C$12,2,TRUE)</f>
        <v>9</v>
      </c>
      <c r="V139" s="713" t="str">
        <f>VLOOKUP($E139,'[23]Gui chi Quynh'!$C$7:$E$389,3,0)</f>
        <v>A2</v>
      </c>
      <c r="W139" s="713">
        <f>VLOOKUP(V139,Sheet1!$B$2:$C$12,2,TRUE)</f>
        <v>9</v>
      </c>
      <c r="X139" s="713" t="str">
        <f>VLOOKUP($E139,'[24]Gui chi Quynh'!$C$7:$E$389,3,0)</f>
        <v>A2</v>
      </c>
      <c r="Y139" s="713">
        <f>VLOOKUP(X139,Sheet1!$B$2:$C$12,2,TRUE)</f>
        <v>9</v>
      </c>
      <c r="Z139" s="713" t="str">
        <f>VLOOKUP($E139,'[25]Gui chi Quynh'!$C$7:$E$388,3,0)</f>
        <v>A3</v>
      </c>
      <c r="AA139" s="713">
        <f>VLOOKUP(Z139,Sheet1!$B$2:$C$12,2,TRUE)</f>
        <v>8</v>
      </c>
      <c r="AB139" s="713" t="str">
        <f>VLOOKUP($E139,'T5'!$E$9:$AH$337,24,0)</f>
        <v>A4</v>
      </c>
      <c r="AC139" s="713">
        <f>VLOOKUP(AB139,Sheet1!$B$2:$C$12,2,TRUE)</f>
        <v>7</v>
      </c>
      <c r="AD139" s="713"/>
      <c r="AE139" s="713" t="e">
        <f>VLOOKUP(AD139,Sheet1!$B$2:$C$12,2,TRUE)</f>
        <v>#N/A</v>
      </c>
      <c r="AF139" s="599" t="str">
        <f>VLOOKUP($E139,'[26]Tong hop ket qua'!$E$19:$M$219,9,0)</f>
        <v>Khá</v>
      </c>
      <c r="AG139" s="901">
        <f t="shared" si="24"/>
        <v>8.5</v>
      </c>
      <c r="AH139" s="901" t="str">
        <f t="shared" si="23"/>
        <v>11A*</v>
      </c>
      <c r="AI139" s="901">
        <f t="shared" si="17"/>
        <v>0</v>
      </c>
      <c r="AJ139" s="902"/>
      <c r="AK139" s="713" t="str">
        <f t="shared" si="18"/>
        <v>Xuất sắc</v>
      </c>
      <c r="AL139" s="713" t="str">
        <f>VLOOKUP($E139,'cac dv gui'!$C$161:$AD$188,25,0)</f>
        <v>Tốt</v>
      </c>
      <c r="AM139" s="713" t="str">
        <f>VLOOKUP($E139,'cac dv gui'!$C$161:$AD$188,26,0)</f>
        <v>Xuất sắc</v>
      </c>
      <c r="AN139" s="594"/>
      <c r="AO139" s="713" t="s">
        <v>1130</v>
      </c>
      <c r="AP139" s="594"/>
      <c r="AQ139" s="713" t="str">
        <f>VLOOKUP(E139,' TH ĐG Trình HĐ'!$E$9:$AU$338,40,0)</f>
        <v>Xuất sắc</v>
      </c>
      <c r="AR139" s="713" t="s">
        <v>849</v>
      </c>
      <c r="AS139" s="594"/>
      <c r="AT139" s="905"/>
      <c r="AV139" s="835"/>
      <c r="AW139" s="835"/>
    </row>
    <row r="140" spans="1:49" s="684" customFormat="1" ht="35.1" customHeight="1" x14ac:dyDescent="0.25">
      <c r="A140" s="512" t="s">
        <v>1382</v>
      </c>
      <c r="B140" s="512">
        <f>COUNTIF($F$4:F140,F140)</f>
        <v>120</v>
      </c>
      <c r="C140" s="513" t="s">
        <v>985</v>
      </c>
      <c r="D140" s="337" t="s">
        <v>129</v>
      </c>
      <c r="E140" s="553" t="s">
        <v>566</v>
      </c>
      <c r="F140" s="592" t="s">
        <v>1732</v>
      </c>
      <c r="G140" s="713" t="s">
        <v>974</v>
      </c>
      <c r="H140" s="713" t="str">
        <f>VLOOKUP(E140,'[16]Gui chi Quynh'!$C$7:$E$387,3,0)</f>
        <v>A2</v>
      </c>
      <c r="I140" s="713">
        <f>VLOOKUP(H140,Sheet1!$B$2:$C$12,2,TRUE)</f>
        <v>9</v>
      </c>
      <c r="J140" s="713" t="str">
        <f>VLOOKUP($E140,'[17]Gui chi Quynh'!$C$7:$E$387,3,0)</f>
        <v>A4</v>
      </c>
      <c r="K140" s="713">
        <f>VLOOKUP(J140,Sheet1!$B$2:$C$12,2,TRUE)</f>
        <v>7</v>
      </c>
      <c r="L140" s="713" t="str">
        <f>VLOOKUP(E140,'[18]Gui chi Quynh'!$C$7:$F$385,3,0)</f>
        <v>A3</v>
      </c>
      <c r="M140" s="713">
        <f>VLOOKUP(L140,Sheet1!$B$2:$C$12,2,TRUE)</f>
        <v>8</v>
      </c>
      <c r="N140" s="713" t="str">
        <f>VLOOKUP(E140,'[19]Gui chi Quynh'!$C$7:$E$391,3,0)</f>
        <v>A2</v>
      </c>
      <c r="O140" s="713">
        <f>VLOOKUP(N140,Sheet1!$B$2:$C$12,2,TRUE)</f>
        <v>9</v>
      </c>
      <c r="P140" s="713" t="str">
        <f>VLOOKUP(E140,'[20]Gui chi Quynh'!$C$7:$E$391,3,0)</f>
        <v>A1</v>
      </c>
      <c r="Q140" s="713">
        <f>VLOOKUP(P140,Sheet1!$B$2:$C$12,2,TRUE)</f>
        <v>10</v>
      </c>
      <c r="R140" s="713" t="str">
        <f>VLOOKUP($E140,'[21]Gui chi Quynh'!$C$7:$E$390,3,0)</f>
        <v>A2</v>
      </c>
      <c r="S140" s="713">
        <f>VLOOKUP(R140,Sheet1!$B$2:$C$12,2,TRUE)</f>
        <v>9</v>
      </c>
      <c r="T140" s="713" t="str">
        <f>VLOOKUP($E140,'[22]Gui chi Quynh'!$C$7:$E$390,3,0)</f>
        <v>A3</v>
      </c>
      <c r="U140" s="713">
        <f>VLOOKUP(T140,Sheet1!$B$2:$C$12,2,TRUE)</f>
        <v>8</v>
      </c>
      <c r="V140" s="713" t="str">
        <f>VLOOKUP($E140,'[23]Gui chi Quynh'!$C$7:$E$389,3,0)</f>
        <v>A1</v>
      </c>
      <c r="W140" s="713">
        <f>VLOOKUP(V140,Sheet1!$B$2:$C$12,2,TRUE)</f>
        <v>10</v>
      </c>
      <c r="X140" s="713" t="str">
        <f>VLOOKUP($E140,'[24]Gui chi Quynh'!$C$7:$E$389,3,0)</f>
        <v>A1</v>
      </c>
      <c r="Y140" s="713">
        <f>VLOOKUP(X140,Sheet1!$B$2:$C$12,2,TRUE)</f>
        <v>10</v>
      </c>
      <c r="Z140" s="713" t="str">
        <f>VLOOKUP($E140,'[25]Gui chi Quynh'!$C$7:$E$388,3,0)</f>
        <v>A3</v>
      </c>
      <c r="AA140" s="713">
        <f>VLOOKUP(Z140,Sheet1!$B$2:$C$12,2,TRUE)</f>
        <v>8</v>
      </c>
      <c r="AB140" s="713" t="str">
        <f>VLOOKUP($E140,'T5'!$E$9:$AH$337,24,0)</f>
        <v>A3</v>
      </c>
      <c r="AC140" s="713">
        <f>VLOOKUP(AB140,Sheet1!$B$2:$C$12,2,TRUE)</f>
        <v>8</v>
      </c>
      <c r="AD140" s="713"/>
      <c r="AE140" s="713" t="e">
        <f>VLOOKUP(AD140,Sheet1!$B$2:$C$12,2,TRUE)</f>
        <v>#N/A</v>
      </c>
      <c r="AF140" s="599" t="str">
        <f>VLOOKUP($E140,'[26]Tong hop ket qua'!$E$19:$M$219,9,0)</f>
        <v>Tốt</v>
      </c>
      <c r="AG140" s="901">
        <f t="shared" si="24"/>
        <v>8.6999999999999993</v>
      </c>
      <c r="AH140" s="901" t="str">
        <f t="shared" si="23"/>
        <v>11A*</v>
      </c>
      <c r="AI140" s="901">
        <f t="shared" si="17"/>
        <v>0</v>
      </c>
      <c r="AJ140" s="902"/>
      <c r="AK140" s="713" t="str">
        <f t="shared" si="18"/>
        <v>Xuất sắc</v>
      </c>
      <c r="AL140" s="713" t="str">
        <f>VLOOKUP($E140,'cac dv gui'!$C$161:$AD$188,25,0)</f>
        <v>Xuất sắc</v>
      </c>
      <c r="AM140" s="713" t="str">
        <f>VLOOKUP($E140,'cac dv gui'!$C$161:$AD$188,26,0)</f>
        <v>Xuất sắc</v>
      </c>
      <c r="AN140" s="594"/>
      <c r="AO140" s="713"/>
      <c r="AP140" s="594"/>
      <c r="AQ140" s="713" t="str">
        <f>VLOOKUP(E140,' TH ĐG Trình HĐ'!$E$9:$AU$338,40,0)</f>
        <v>Xuất sắc</v>
      </c>
      <c r="AR140" s="713" t="s">
        <v>849</v>
      </c>
      <c r="AS140" s="594"/>
      <c r="AT140" s="905"/>
      <c r="AV140" s="835"/>
      <c r="AW140" s="835"/>
    </row>
    <row r="141" spans="1:49" s="684" customFormat="1" ht="35.1" customHeight="1" x14ac:dyDescent="0.25">
      <c r="A141" s="512" t="s">
        <v>1383</v>
      </c>
      <c r="B141" s="512">
        <f>COUNTIF($F$4:F141,F141)</f>
        <v>121</v>
      </c>
      <c r="C141" s="513" t="s">
        <v>985</v>
      </c>
      <c r="D141" s="337" t="s">
        <v>141</v>
      </c>
      <c r="E141" s="553" t="s">
        <v>565</v>
      </c>
      <c r="F141" s="592" t="s">
        <v>1732</v>
      </c>
      <c r="G141" s="713" t="s">
        <v>974</v>
      </c>
      <c r="H141" s="713" t="str">
        <f>VLOOKUP(E141,'[16]Gui chi Quynh'!$C$7:$E$387,3,0)</f>
        <v>A1</v>
      </c>
      <c r="I141" s="713">
        <f>VLOOKUP(H141,Sheet1!$B$2:$C$12,2,TRUE)</f>
        <v>10</v>
      </c>
      <c r="J141" s="713" t="str">
        <f>VLOOKUP($E141,'[17]Gui chi Quynh'!$C$7:$E$387,3,0)</f>
        <v>A4</v>
      </c>
      <c r="K141" s="713">
        <f>VLOOKUP(J141,Sheet1!$B$2:$C$12,2,TRUE)</f>
        <v>7</v>
      </c>
      <c r="L141" s="713" t="str">
        <f>VLOOKUP(E141,'[18]Gui chi Quynh'!$C$7:$F$385,3,0)</f>
        <v>A1</v>
      </c>
      <c r="M141" s="713">
        <f>VLOOKUP(L141,Sheet1!$B$2:$C$12,2,TRUE)</f>
        <v>10</v>
      </c>
      <c r="N141" s="713" t="str">
        <f>VLOOKUP(E141,'[19]Gui chi Quynh'!$C$7:$E$391,3,0)</f>
        <v>A1</v>
      </c>
      <c r="O141" s="713">
        <f>VLOOKUP(N141,Sheet1!$B$2:$C$12,2,TRUE)</f>
        <v>10</v>
      </c>
      <c r="P141" s="713" t="str">
        <f>VLOOKUP(E141,'[20]Gui chi Quynh'!$C$7:$E$391,3,0)</f>
        <v>A1</v>
      </c>
      <c r="Q141" s="713">
        <f>VLOOKUP(P141,Sheet1!$B$2:$C$12,2,TRUE)</f>
        <v>10</v>
      </c>
      <c r="R141" s="713" t="str">
        <f>VLOOKUP($E141,'[21]Gui chi Quynh'!$C$7:$E$390,3,0)</f>
        <v>A1</v>
      </c>
      <c r="S141" s="713">
        <f>VLOOKUP(R141,Sheet1!$B$2:$C$12,2,TRUE)</f>
        <v>10</v>
      </c>
      <c r="T141" s="713" t="str">
        <f>VLOOKUP($E141,'[22]Gui chi Quynh'!$C$7:$E$390,3,0)</f>
        <v>A1</v>
      </c>
      <c r="U141" s="713">
        <f>VLOOKUP(T141,Sheet1!$B$2:$C$12,2,TRUE)</f>
        <v>10</v>
      </c>
      <c r="V141" s="713" t="str">
        <f>VLOOKUP($E141,'[23]Gui chi Quynh'!$C$7:$E$389,3,0)</f>
        <v>A1</v>
      </c>
      <c r="W141" s="713">
        <f>VLOOKUP(V141,Sheet1!$B$2:$C$12,2,TRUE)</f>
        <v>10</v>
      </c>
      <c r="X141" s="713" t="str">
        <f>VLOOKUP($E141,'[24]Gui chi Quynh'!$C$7:$E$389,3,0)</f>
        <v>A1</v>
      </c>
      <c r="Y141" s="713">
        <f>VLOOKUP(X141,Sheet1!$B$2:$C$12,2,TRUE)</f>
        <v>10</v>
      </c>
      <c r="Z141" s="713" t="str">
        <f>VLOOKUP($E141,'[25]Gui chi Quynh'!$C$7:$E$388,3,0)</f>
        <v>A2</v>
      </c>
      <c r="AA141" s="713">
        <f>VLOOKUP(Z141,Sheet1!$B$2:$C$12,2,TRUE)</f>
        <v>9</v>
      </c>
      <c r="AB141" s="713" t="str">
        <f>VLOOKUP($E141,'T5'!$E$9:$AH$337,24,0)</f>
        <v>A2</v>
      </c>
      <c r="AC141" s="713">
        <f>VLOOKUP(AB141,Sheet1!$B$2:$C$12,2,TRUE)</f>
        <v>9</v>
      </c>
      <c r="AD141" s="713"/>
      <c r="AE141" s="713" t="e">
        <f>VLOOKUP(AD141,Sheet1!$B$2:$C$12,2,TRUE)</f>
        <v>#N/A</v>
      </c>
      <c r="AF141" s="599" t="str">
        <f>VLOOKUP($E141,'[26]Tong hop ket qua'!$E$19:$M$219,9,0)</f>
        <v>Tốt</v>
      </c>
      <c r="AG141" s="901">
        <f t="shared" si="24"/>
        <v>9.5</v>
      </c>
      <c r="AH141" s="901" t="str">
        <f t="shared" si="23"/>
        <v>11A*</v>
      </c>
      <c r="AI141" s="901">
        <f t="shared" si="17"/>
        <v>0</v>
      </c>
      <c r="AJ141" s="902"/>
      <c r="AK141" s="713" t="str">
        <f t="shared" si="18"/>
        <v>Xuất sắc</v>
      </c>
      <c r="AL141" s="713" t="str">
        <f>VLOOKUP($E141,'cac dv gui'!$C$161:$AD$188,25,0)</f>
        <v>Xuất sắc</v>
      </c>
      <c r="AM141" s="713" t="str">
        <f>VLOOKUP($E141,'cac dv gui'!$C$161:$AD$188,26,0)</f>
        <v>Xuất sắc</v>
      </c>
      <c r="AN141" s="594"/>
      <c r="AO141" s="713"/>
      <c r="AP141" s="594"/>
      <c r="AQ141" s="713" t="str">
        <f>VLOOKUP(E141,' TH ĐG Trình HĐ'!$E$9:$AU$338,40,0)</f>
        <v>Xuất sắc</v>
      </c>
      <c r="AR141" s="713" t="s">
        <v>849</v>
      </c>
      <c r="AS141" s="594"/>
      <c r="AT141" s="905"/>
      <c r="AV141" s="835"/>
      <c r="AW141" s="835"/>
    </row>
    <row r="142" spans="1:49" s="684" customFormat="1" ht="35.1" customHeight="1" x14ac:dyDescent="0.25">
      <c r="A142" s="512" t="s">
        <v>1384</v>
      </c>
      <c r="B142" s="512">
        <f>COUNTIF($F$4:F142,F142)</f>
        <v>122</v>
      </c>
      <c r="C142" s="513" t="s">
        <v>985</v>
      </c>
      <c r="D142" s="337" t="s">
        <v>132</v>
      </c>
      <c r="E142" s="553" t="s">
        <v>571</v>
      </c>
      <c r="F142" s="592" t="s">
        <v>1732</v>
      </c>
      <c r="G142" s="713" t="s">
        <v>974</v>
      </c>
      <c r="H142" s="713" t="str">
        <f>VLOOKUP(E142,'[16]Gui chi Quynh'!$C$7:$E$387,3,0)</f>
        <v>A2</v>
      </c>
      <c r="I142" s="713">
        <f>VLOOKUP(H142,Sheet1!$B$2:$C$12,2,TRUE)</f>
        <v>9</v>
      </c>
      <c r="J142" s="713" t="str">
        <f>VLOOKUP($E142,'[17]Gui chi Quynh'!$C$7:$E$387,3,0)</f>
        <v>A4</v>
      </c>
      <c r="K142" s="713">
        <f>VLOOKUP(J142,Sheet1!$B$2:$C$12,2,TRUE)</f>
        <v>7</v>
      </c>
      <c r="L142" s="713" t="str">
        <f>VLOOKUP(E142,'[18]Gui chi Quynh'!$C$7:$F$385,3,0)</f>
        <v>A2</v>
      </c>
      <c r="M142" s="713">
        <f>VLOOKUP(L142,Sheet1!$B$2:$C$12,2,TRUE)</f>
        <v>9</v>
      </c>
      <c r="N142" s="713" t="str">
        <f>VLOOKUP(E142,'[19]Gui chi Quynh'!$C$7:$E$391,3,0)</f>
        <v>A2</v>
      </c>
      <c r="O142" s="713">
        <f>VLOOKUP(N142,Sheet1!$B$2:$C$12,2,TRUE)</f>
        <v>9</v>
      </c>
      <c r="P142" s="713" t="str">
        <f>VLOOKUP(E142,'[20]Gui chi Quynh'!$C$7:$E$391,3,0)</f>
        <v>A2</v>
      </c>
      <c r="Q142" s="713">
        <f>VLOOKUP(P142,Sheet1!$B$2:$C$12,2,TRUE)</f>
        <v>9</v>
      </c>
      <c r="R142" s="713" t="str">
        <f>VLOOKUP($E142,'[21]Gui chi Quynh'!$C$7:$E$390,3,0)</f>
        <v>A4</v>
      </c>
      <c r="S142" s="713">
        <f>VLOOKUP(R142,Sheet1!$B$2:$C$12,2,TRUE)</f>
        <v>7</v>
      </c>
      <c r="T142" s="713" t="str">
        <f>VLOOKUP($E142,'[22]Gui chi Quynh'!$C$7:$E$390,3,0)</f>
        <v>A1</v>
      </c>
      <c r="U142" s="713">
        <f>VLOOKUP(T142,Sheet1!$B$2:$C$12,2,TRUE)</f>
        <v>10</v>
      </c>
      <c r="V142" s="713" t="str">
        <f>VLOOKUP($E142,'[23]Gui chi Quynh'!$C$7:$E$389,3,0)</f>
        <v>A2</v>
      </c>
      <c r="W142" s="713">
        <f>VLOOKUP(V142,Sheet1!$B$2:$C$12,2,TRUE)</f>
        <v>9</v>
      </c>
      <c r="X142" s="713" t="str">
        <f>VLOOKUP($E142,'[24]Gui chi Quynh'!$C$7:$E$389,3,0)</f>
        <v>A1</v>
      </c>
      <c r="Y142" s="713">
        <f>VLOOKUP(X142,Sheet1!$B$2:$C$12,2,TRUE)</f>
        <v>10</v>
      </c>
      <c r="Z142" s="713" t="str">
        <f>VLOOKUP($E142,'[25]Gui chi Quynh'!$C$7:$E$388,3,0)</f>
        <v>A2</v>
      </c>
      <c r="AA142" s="713">
        <f>VLOOKUP(Z142,Sheet1!$B$2:$C$12,2,TRUE)</f>
        <v>9</v>
      </c>
      <c r="AB142" s="713" t="str">
        <f>VLOOKUP($E142,'T5'!$E$9:$AH$337,24,0)</f>
        <v>A3</v>
      </c>
      <c r="AC142" s="713">
        <f>VLOOKUP(AB142,Sheet1!$B$2:$C$12,2,TRUE)</f>
        <v>8</v>
      </c>
      <c r="AD142" s="713"/>
      <c r="AE142" s="713" t="e">
        <f>VLOOKUP(AD142,Sheet1!$B$2:$C$12,2,TRUE)</f>
        <v>#N/A</v>
      </c>
      <c r="AF142" s="599"/>
      <c r="AG142" s="901">
        <f t="shared" si="24"/>
        <v>8.6999999999999993</v>
      </c>
      <c r="AH142" s="901" t="str">
        <f t="shared" si="23"/>
        <v>11A*</v>
      </c>
      <c r="AI142" s="901">
        <f t="shared" si="17"/>
        <v>0</v>
      </c>
      <c r="AJ142" s="902"/>
      <c r="AK142" s="713" t="str">
        <f t="shared" si="18"/>
        <v>Xuất sắc</v>
      </c>
      <c r="AL142" s="713" t="str">
        <f>VLOOKUP($E142,'cac dv gui'!$C$161:$AD$188,25,0)</f>
        <v>Xuất sắc</v>
      </c>
      <c r="AM142" s="713" t="str">
        <f>VLOOKUP($E142,'cac dv gui'!$C$161:$AD$188,26,0)</f>
        <v>Xuất sắc</v>
      </c>
      <c r="AN142" s="594"/>
      <c r="AO142" s="713"/>
      <c r="AP142" s="594"/>
      <c r="AQ142" s="713" t="str">
        <f>VLOOKUP(E142,' TH ĐG Trình HĐ'!$E$9:$AU$338,40,0)</f>
        <v>Xuất sắc</v>
      </c>
      <c r="AR142" s="713" t="s">
        <v>849</v>
      </c>
      <c r="AS142" s="594"/>
      <c r="AT142" s="905"/>
      <c r="AV142" s="835"/>
      <c r="AW142" s="835"/>
    </row>
    <row r="143" spans="1:49" s="684" customFormat="1" ht="35.1" customHeight="1" x14ac:dyDescent="0.25">
      <c r="A143" s="512" t="s">
        <v>1385</v>
      </c>
      <c r="B143" s="512">
        <f>COUNTIF($F$4:F319,F143)</f>
        <v>289</v>
      </c>
      <c r="C143" s="513" t="s">
        <v>985</v>
      </c>
      <c r="D143" s="337" t="s">
        <v>297</v>
      </c>
      <c r="E143" s="553" t="s">
        <v>586</v>
      </c>
      <c r="F143" s="592" t="s">
        <v>1732</v>
      </c>
      <c r="G143" s="713" t="s">
        <v>974</v>
      </c>
      <c r="H143" s="713" t="str">
        <f>VLOOKUP(E143,'[16]Gui chi Quynh'!$C$7:$E$387,3,0)</f>
        <v>A2</v>
      </c>
      <c r="I143" s="713">
        <f>VLOOKUP(H143,Sheet1!$B$2:$C$12,2,TRUE)</f>
        <v>9</v>
      </c>
      <c r="J143" s="713" t="str">
        <f>VLOOKUP($E143,'[17]Gui chi Quynh'!$C$7:$E$387,3,0)</f>
        <v>A4</v>
      </c>
      <c r="K143" s="713">
        <f>VLOOKUP(J143,Sheet1!$B$2:$C$12,2,TRUE)</f>
        <v>7</v>
      </c>
      <c r="L143" s="713" t="str">
        <f>VLOOKUP(E143,'[18]Gui chi Quynh'!$C$7:$F$385,3,0)</f>
        <v>A2</v>
      </c>
      <c r="M143" s="713">
        <f>VLOOKUP(L143,Sheet1!$B$2:$C$12,2,TRUE)</f>
        <v>9</v>
      </c>
      <c r="N143" s="713" t="str">
        <f>VLOOKUP(E143,'[19]Gui chi Quynh'!$C$7:$E$391,3,0)</f>
        <v>A2</v>
      </c>
      <c r="O143" s="713">
        <f>VLOOKUP(N143,Sheet1!$B$2:$C$12,2,TRUE)</f>
        <v>9</v>
      </c>
      <c r="P143" s="713" t="str">
        <f>VLOOKUP(E143,'[20]Gui chi Quynh'!$C$7:$E$391,3,0)</f>
        <v>A2</v>
      </c>
      <c r="Q143" s="713">
        <f>VLOOKUP(P143,Sheet1!$B$2:$C$12,2,TRUE)</f>
        <v>9</v>
      </c>
      <c r="R143" s="713" t="str">
        <f>VLOOKUP($E143,'[21]Gui chi Quynh'!$C$7:$E$390,3,0)</f>
        <v>A2</v>
      </c>
      <c r="S143" s="713">
        <f>VLOOKUP(R143,Sheet1!$B$2:$C$12,2,TRUE)</f>
        <v>9</v>
      </c>
      <c r="T143" s="713" t="str">
        <f>VLOOKUP($E143,'[22]Gui chi Quynh'!$C$7:$E$390,3,0)</f>
        <v>A2</v>
      </c>
      <c r="U143" s="713">
        <f>VLOOKUP(T143,Sheet1!$B$2:$C$12,2,TRUE)</f>
        <v>9</v>
      </c>
      <c r="V143" s="713" t="str">
        <f>VLOOKUP($E143,'[23]Gui chi Quynh'!$C$7:$E$389,3,0)</f>
        <v>A2</v>
      </c>
      <c r="W143" s="713">
        <f>VLOOKUP(V143,Sheet1!$B$2:$C$12,2,TRUE)</f>
        <v>9</v>
      </c>
      <c r="X143" s="713" t="str">
        <f>VLOOKUP($E143,'[24]Gui chi Quynh'!$C$7:$E$389,3,0)</f>
        <v>A2</v>
      </c>
      <c r="Y143" s="713">
        <f>VLOOKUP(X143,Sheet1!$B$2:$C$12,2,TRUE)</f>
        <v>9</v>
      </c>
      <c r="Z143" s="713" t="str">
        <f>VLOOKUP($E143,'[25]Gui chi Quynh'!$C$7:$E$388,3,0)</f>
        <v>A2</v>
      </c>
      <c r="AA143" s="713">
        <f>VLOOKUP(Z143,Sheet1!$B$2:$C$12,2,TRUE)</f>
        <v>9</v>
      </c>
      <c r="AB143" s="713" t="str">
        <f>VLOOKUP($E143,'T5'!$E$9:$AH$337,24,0)</f>
        <v>A2</v>
      </c>
      <c r="AC143" s="713">
        <f>VLOOKUP(AB143,Sheet1!$B$2:$C$12,2,TRUE)</f>
        <v>9</v>
      </c>
      <c r="AD143" s="713"/>
      <c r="AE143" s="713" t="e">
        <f>VLOOKUP(AD143,Sheet1!$B$2:$C$12,2,TRUE)</f>
        <v>#N/A</v>
      </c>
      <c r="AF143" s="599" t="str">
        <f>VLOOKUP($E143,'[26]Tong hop ket qua'!$E$19:$M$219,9,0)</f>
        <v>Khá</v>
      </c>
      <c r="AG143" s="901">
        <f t="shared" si="24"/>
        <v>8.8000000000000007</v>
      </c>
      <c r="AH143" s="901" t="str">
        <f t="shared" si="23"/>
        <v>11A*</v>
      </c>
      <c r="AI143" s="901">
        <f t="shared" si="17"/>
        <v>0</v>
      </c>
      <c r="AJ143" s="902"/>
      <c r="AK143" s="713" t="str">
        <f t="shared" si="18"/>
        <v>Xuất sắc</v>
      </c>
      <c r="AL143" s="713" t="str">
        <f>VLOOKUP($E143,'cac dv gui'!$C$161:$AD$188,25,0)</f>
        <v>Tốt</v>
      </c>
      <c r="AM143" s="713" t="str">
        <f>VLOOKUP($E143,'cac dv gui'!$C$161:$AD$188,26,0)</f>
        <v>Xuất sắc</v>
      </c>
      <c r="AN143" s="594"/>
      <c r="AO143" s="713"/>
      <c r="AP143" s="594"/>
      <c r="AQ143" s="713" t="str">
        <f>VLOOKUP(E143,' TH ĐG Trình HĐ'!$E$9:$AU$338,40,0)</f>
        <v>Xuất sắc</v>
      </c>
      <c r="AR143" s="713" t="s">
        <v>849</v>
      </c>
      <c r="AS143" s="594"/>
      <c r="AT143" s="905"/>
      <c r="AV143" s="835"/>
      <c r="AW143" s="835"/>
    </row>
    <row r="144" spans="1:49" s="684" customFormat="1" ht="35.1" customHeight="1" x14ac:dyDescent="0.25">
      <c r="A144" s="512" t="s">
        <v>1386</v>
      </c>
      <c r="B144" s="512">
        <f>COUNTIF($F$4:F144,F144)</f>
        <v>124</v>
      </c>
      <c r="C144" s="513" t="s">
        <v>985</v>
      </c>
      <c r="D144" s="337" t="s">
        <v>334</v>
      </c>
      <c r="E144" s="553" t="s">
        <v>587</v>
      </c>
      <c r="F144" s="592" t="s">
        <v>1732</v>
      </c>
      <c r="G144" s="713" t="s">
        <v>974</v>
      </c>
      <c r="H144" s="713" t="str">
        <f>VLOOKUP(E144,'[16]Gui chi Quynh'!$C$7:$E$387,3,0)</f>
        <v>A2</v>
      </c>
      <c r="I144" s="713">
        <f>VLOOKUP(H144,Sheet1!$B$2:$C$12,2,TRUE)</f>
        <v>9</v>
      </c>
      <c r="J144" s="713" t="str">
        <f>VLOOKUP($E144,'[17]Gui chi Quynh'!$C$7:$E$387,3,0)</f>
        <v>A4</v>
      </c>
      <c r="K144" s="713">
        <f>VLOOKUP(J144,Sheet1!$B$2:$C$12,2,TRUE)</f>
        <v>7</v>
      </c>
      <c r="L144" s="713" t="str">
        <f>VLOOKUP(E144,'[18]Gui chi Quynh'!$C$7:$F$385,3,0)</f>
        <v>A2</v>
      </c>
      <c r="M144" s="713">
        <f>VLOOKUP(L144,Sheet1!$B$2:$C$12,2,TRUE)</f>
        <v>9</v>
      </c>
      <c r="N144" s="713" t="str">
        <f>VLOOKUP(E144,'[19]Gui chi Quynh'!$C$7:$E$391,3,0)</f>
        <v>A2</v>
      </c>
      <c r="O144" s="713">
        <f>VLOOKUP(N144,Sheet1!$B$2:$C$12,2,TRUE)</f>
        <v>9</v>
      </c>
      <c r="P144" s="713" t="str">
        <f>VLOOKUP(E144,'[20]Gui chi Quynh'!$C$7:$E$391,3,0)</f>
        <v>A1</v>
      </c>
      <c r="Q144" s="713">
        <f>VLOOKUP(P144,Sheet1!$B$2:$C$12,2,TRUE)</f>
        <v>10</v>
      </c>
      <c r="R144" s="713" t="str">
        <f>VLOOKUP($E144,'[21]Gui chi Quynh'!$C$7:$E$390,3,0)</f>
        <v>A2</v>
      </c>
      <c r="S144" s="713">
        <f>VLOOKUP(R144,Sheet1!$B$2:$C$12,2,TRUE)</f>
        <v>9</v>
      </c>
      <c r="T144" s="713" t="str">
        <f>VLOOKUP($E144,'[22]Gui chi Quynh'!$C$7:$E$390,3,0)</f>
        <v>A3</v>
      </c>
      <c r="U144" s="713">
        <f>VLOOKUP(T144,Sheet1!$B$2:$C$12,2,TRUE)</f>
        <v>8</v>
      </c>
      <c r="V144" s="713" t="str">
        <f>VLOOKUP($E144,'[23]Gui chi Quynh'!$C$7:$E$389,3,0)</f>
        <v>A2</v>
      </c>
      <c r="W144" s="713">
        <f>VLOOKUP(V144,Sheet1!$B$2:$C$12,2,TRUE)</f>
        <v>9</v>
      </c>
      <c r="X144" s="713" t="str">
        <f>VLOOKUP($E144,'[24]Gui chi Quynh'!$C$7:$E$389,3,0)</f>
        <v>A2</v>
      </c>
      <c r="Y144" s="713">
        <f>VLOOKUP(X144,Sheet1!$B$2:$C$12,2,TRUE)</f>
        <v>9</v>
      </c>
      <c r="Z144" s="713" t="str">
        <f>VLOOKUP($E144,'[25]Gui chi Quynh'!$C$7:$E$388,3,0)</f>
        <v>A2</v>
      </c>
      <c r="AA144" s="713">
        <f>VLOOKUP(Z144,Sheet1!$B$2:$C$12,2,TRUE)</f>
        <v>9</v>
      </c>
      <c r="AB144" s="713" t="str">
        <f>VLOOKUP($E144,'T5'!$E$9:$AH$337,24,0)</f>
        <v>A2</v>
      </c>
      <c r="AC144" s="713">
        <f>VLOOKUP(AB144,Sheet1!$B$2:$C$12,2,TRUE)</f>
        <v>9</v>
      </c>
      <c r="AD144" s="713"/>
      <c r="AE144" s="713" t="e">
        <f>VLOOKUP(AD144,Sheet1!$B$2:$C$12,2,TRUE)</f>
        <v>#N/A</v>
      </c>
      <c r="AF144" s="599" t="str">
        <f>VLOOKUP($E144,'[26]Tong hop ket qua'!$E$19:$M$219,9,0)</f>
        <v>Khá</v>
      </c>
      <c r="AG144" s="901">
        <f t="shared" si="24"/>
        <v>8.8000000000000007</v>
      </c>
      <c r="AH144" s="901" t="str">
        <f t="shared" si="23"/>
        <v>11A*</v>
      </c>
      <c r="AI144" s="901">
        <f t="shared" si="17"/>
        <v>0</v>
      </c>
      <c r="AJ144" s="902"/>
      <c r="AK144" s="713" t="str">
        <f t="shared" si="18"/>
        <v>Xuất sắc</v>
      </c>
      <c r="AL144" s="713" t="str">
        <f>VLOOKUP($E144,'cac dv gui'!$C$161:$AD$188,25,0)</f>
        <v>Tốt</v>
      </c>
      <c r="AM144" s="713" t="str">
        <f>VLOOKUP($E144,'cac dv gui'!$C$161:$AD$188,26,0)</f>
        <v>Xuất sắc</v>
      </c>
      <c r="AN144" s="594"/>
      <c r="AO144" s="713"/>
      <c r="AP144" s="594"/>
      <c r="AQ144" s="713" t="str">
        <f>VLOOKUP(E144,' TH ĐG Trình HĐ'!$E$9:$AU$338,40,0)</f>
        <v>Xuất sắc</v>
      </c>
      <c r="AR144" s="713" t="s">
        <v>849</v>
      </c>
      <c r="AS144" s="594"/>
      <c r="AT144" s="905"/>
      <c r="AV144" s="835"/>
      <c r="AW144" s="835"/>
    </row>
    <row r="145" spans="1:49" s="684" customFormat="1" ht="35.1" customHeight="1" x14ac:dyDescent="0.25">
      <c r="A145" s="512" t="s">
        <v>1387</v>
      </c>
      <c r="B145" s="512">
        <f>COUNTIF($F$4:F145,F145)</f>
        <v>125</v>
      </c>
      <c r="C145" s="513" t="s">
        <v>985</v>
      </c>
      <c r="D145" s="337" t="s">
        <v>1043</v>
      </c>
      <c r="E145" s="554" t="s">
        <v>1044</v>
      </c>
      <c r="F145" s="592" t="s">
        <v>1732</v>
      </c>
      <c r="G145" s="713" t="s">
        <v>974</v>
      </c>
      <c r="H145" s="713"/>
      <c r="I145" s="713"/>
      <c r="J145" s="713"/>
      <c r="K145" s="713"/>
      <c r="L145" s="713"/>
      <c r="M145" s="713"/>
      <c r="N145" s="713" t="str">
        <f>VLOOKUP(E145,'[19]Gui chi Quynh'!$C$7:$E$391,3,0)</f>
        <v>A3</v>
      </c>
      <c r="O145" s="713">
        <f>VLOOKUP(N145,Sheet1!$B$2:$C$12,2,TRUE)</f>
        <v>8</v>
      </c>
      <c r="P145" s="713" t="str">
        <f>VLOOKUP(E145,'[20]Gui chi Quynh'!$C$7:$E$391,3,0)</f>
        <v>A3</v>
      </c>
      <c r="Q145" s="713">
        <f>VLOOKUP(P145,Sheet1!$B$2:$C$12,2,TRUE)</f>
        <v>8</v>
      </c>
      <c r="R145" s="713" t="str">
        <f>VLOOKUP($E145,'[21]Gui chi Quynh'!$C$7:$E$390,3,0)</f>
        <v>A3</v>
      </c>
      <c r="S145" s="713">
        <f>VLOOKUP(R145,Sheet1!$B$2:$C$12,2,TRUE)</f>
        <v>8</v>
      </c>
      <c r="T145" s="713" t="str">
        <f>VLOOKUP($E145,'[22]Gui chi Quynh'!$C$7:$E$390,3,0)</f>
        <v>A3</v>
      </c>
      <c r="U145" s="713">
        <f>VLOOKUP(T145,Sheet1!$B$2:$C$12,2,TRUE)</f>
        <v>8</v>
      </c>
      <c r="V145" s="713" t="str">
        <f>VLOOKUP($E145,'[23]Gui chi Quynh'!$C$7:$E$389,3,0)</f>
        <v>A3</v>
      </c>
      <c r="W145" s="713">
        <f>VLOOKUP(V145,Sheet1!$B$2:$C$12,2,TRUE)</f>
        <v>8</v>
      </c>
      <c r="X145" s="713" t="str">
        <f>VLOOKUP($E145,'[24]Gui chi Quynh'!$C$7:$E$389,3,0)</f>
        <v>A3</v>
      </c>
      <c r="Y145" s="713">
        <f>VLOOKUP(X145,Sheet1!$B$2:$C$12,2,TRUE)</f>
        <v>8</v>
      </c>
      <c r="Z145" s="713" t="str">
        <f>VLOOKUP($E145,'[25]Gui chi Quynh'!$C$7:$E$388,3,0)</f>
        <v>A3</v>
      </c>
      <c r="AA145" s="713">
        <f>VLOOKUP(Z145,Sheet1!$B$2:$C$12,2,TRUE)</f>
        <v>8</v>
      </c>
      <c r="AB145" s="713" t="str">
        <f>VLOOKUP($E145,'T5'!$E$9:$AH$337,24,0)</f>
        <v>A4</v>
      </c>
      <c r="AC145" s="713">
        <f>VLOOKUP(AB145,Sheet1!$B$2:$C$12,2,TRUE)</f>
        <v>7</v>
      </c>
      <c r="AD145" s="713"/>
      <c r="AE145" s="713" t="e">
        <f>VLOOKUP(AD145,Sheet1!$B$2:$C$12,2,TRUE)</f>
        <v>#N/A</v>
      </c>
      <c r="AF145" s="599" t="str">
        <f>VLOOKUP($E145,'[26]Tong hop ket qua'!$E$19:$M$219,9,0)</f>
        <v>Khá</v>
      </c>
      <c r="AG145" s="901">
        <f t="shared" si="24"/>
        <v>7.9</v>
      </c>
      <c r="AH145" s="901" t="str">
        <f t="shared" si="23"/>
        <v xml:space="preserve">8A* </v>
      </c>
      <c r="AI145" s="901">
        <f t="shared" si="17"/>
        <v>0</v>
      </c>
      <c r="AJ145" s="902"/>
      <c r="AK145" s="713" t="str">
        <f t="shared" si="18"/>
        <v>Tốt</v>
      </c>
      <c r="AL145" s="713" t="str">
        <f>VLOOKUP($E145,'cac dv gui'!$C$161:$AD$188,25,0)</f>
        <v>Tốt</v>
      </c>
      <c r="AM145" s="713" t="str">
        <f>VLOOKUP($E145,'cac dv gui'!$C$161:$AD$188,26,0)</f>
        <v>Xuất sắc</v>
      </c>
      <c r="AN145" s="594"/>
      <c r="AO145" s="713"/>
      <c r="AP145" s="594"/>
      <c r="AQ145" s="713" t="str">
        <f>VLOOKUP(E145,' TH ĐG Trình HĐ'!$E$9:$AU$338,40,0)</f>
        <v>Tốt</v>
      </c>
      <c r="AR145" s="713" t="s">
        <v>850</v>
      </c>
      <c r="AS145" s="594"/>
      <c r="AT145" s="905" t="s">
        <v>1122</v>
      </c>
      <c r="AV145" s="835"/>
      <c r="AW145" s="835"/>
    </row>
    <row r="146" spans="1:49" s="684" customFormat="1" ht="35.1" customHeight="1" x14ac:dyDescent="0.25">
      <c r="A146" s="512" t="s">
        <v>1388</v>
      </c>
      <c r="B146" s="512">
        <f>COUNTIF($F$4:F146,F146)</f>
        <v>126</v>
      </c>
      <c r="C146" s="513" t="s">
        <v>985</v>
      </c>
      <c r="D146" s="337" t="s">
        <v>130</v>
      </c>
      <c r="E146" s="553" t="s">
        <v>567</v>
      </c>
      <c r="F146" s="592" t="s">
        <v>1732</v>
      </c>
      <c r="G146" s="713" t="s">
        <v>974</v>
      </c>
      <c r="H146" s="713" t="str">
        <f>VLOOKUP(E146,'[16]Gui chi Quynh'!$C$7:$E$387,3,0)</f>
        <v>A3</v>
      </c>
      <c r="I146" s="713">
        <f>VLOOKUP(H146,Sheet1!$B$2:$C$12,2,TRUE)</f>
        <v>8</v>
      </c>
      <c r="J146" s="713" t="str">
        <f>VLOOKUP($E146,'[17]Gui chi Quynh'!$C$7:$E$387,3,0)</f>
        <v>A4</v>
      </c>
      <c r="K146" s="713">
        <f>VLOOKUP(J146,Sheet1!$B$2:$C$12,2,TRUE)</f>
        <v>7</v>
      </c>
      <c r="L146" s="713" t="str">
        <f>VLOOKUP(E146,'[18]Gui chi Quynh'!$C$7:$F$385,3,0)</f>
        <v>A2</v>
      </c>
      <c r="M146" s="713">
        <f>VLOOKUP(L146,Sheet1!$B$2:$C$12,2,TRUE)</f>
        <v>9</v>
      </c>
      <c r="N146" s="713" t="str">
        <f>VLOOKUP(E146,'[19]Gui chi Quynh'!$C$7:$E$391,3,0)</f>
        <v>A3</v>
      </c>
      <c r="O146" s="713">
        <f>VLOOKUP(N146,Sheet1!$B$2:$C$12,2,TRUE)</f>
        <v>8</v>
      </c>
      <c r="P146" s="713" t="str">
        <f>VLOOKUP(E146,'[20]Gui chi Quynh'!$C$7:$E$391,3,0)</f>
        <v>A3</v>
      </c>
      <c r="Q146" s="713">
        <f>VLOOKUP(P146,Sheet1!$B$2:$C$12,2,TRUE)</f>
        <v>8</v>
      </c>
      <c r="R146" s="713" t="str">
        <f>VLOOKUP($E146,'[21]Gui chi Quynh'!$C$7:$E$390,3,0)</f>
        <v>A3</v>
      </c>
      <c r="S146" s="713">
        <f>VLOOKUP(R146,Sheet1!$B$2:$C$12,2,TRUE)</f>
        <v>8</v>
      </c>
      <c r="T146" s="713" t="str">
        <f>VLOOKUP($E146,'[22]Gui chi Quynh'!$C$7:$E$390,3,0)</f>
        <v>A4</v>
      </c>
      <c r="U146" s="713">
        <f>VLOOKUP(T146,Sheet1!$B$2:$C$12,2,TRUE)</f>
        <v>7</v>
      </c>
      <c r="V146" s="713" t="str">
        <f>VLOOKUP($E146,'[23]Gui chi Quynh'!$C$7:$E$389,3,0)</f>
        <v>A4</v>
      </c>
      <c r="W146" s="713">
        <f>VLOOKUP(V146,Sheet1!$B$2:$C$12,2,TRUE)</f>
        <v>7</v>
      </c>
      <c r="X146" s="713" t="str">
        <f>VLOOKUP($E146,'[24]Gui chi Quynh'!$C$7:$E$389,3,0)</f>
        <v>A3</v>
      </c>
      <c r="Y146" s="713">
        <f>VLOOKUP(X146,Sheet1!$B$2:$C$12,2,TRUE)</f>
        <v>8</v>
      </c>
      <c r="Z146" s="713" t="str">
        <f>VLOOKUP($E146,'[25]Gui chi Quynh'!$C$7:$E$388,3,0)</f>
        <v>A3</v>
      </c>
      <c r="AA146" s="713">
        <f>VLOOKUP(Z146,Sheet1!$B$2:$C$12,2,TRUE)</f>
        <v>8</v>
      </c>
      <c r="AB146" s="713" t="str">
        <f>VLOOKUP($E146,'T5'!$E$9:$AH$337,24,0)</f>
        <v>A3</v>
      </c>
      <c r="AC146" s="713">
        <f>VLOOKUP(AB146,Sheet1!$B$2:$C$12,2,TRUE)</f>
        <v>8</v>
      </c>
      <c r="AD146" s="713"/>
      <c r="AE146" s="713" t="e">
        <f>VLOOKUP(AD146,Sheet1!$B$2:$C$12,2,TRUE)</f>
        <v>#N/A</v>
      </c>
      <c r="AF146" s="599"/>
      <c r="AG146" s="901">
        <f t="shared" ref="AG146:AG165" si="25">(I146+K146+M146+O146+Q146+S146+U146+W146+Y146+AA146+AC146)/11</f>
        <v>7.8181818181818183</v>
      </c>
      <c r="AH146" s="901" t="str">
        <f t="shared" si="23"/>
        <v>11A*</v>
      </c>
      <c r="AI146" s="901">
        <f t="shared" si="17"/>
        <v>0</v>
      </c>
      <c r="AJ146" s="902"/>
      <c r="AK146" s="713" t="str">
        <f t="shared" si="18"/>
        <v>Tốt</v>
      </c>
      <c r="AL146" s="713" t="str">
        <f>VLOOKUP($E146,'cac dv gui'!$C$161:$AD$188,25,0)</f>
        <v>Tốt</v>
      </c>
      <c r="AM146" s="713" t="str">
        <f>VLOOKUP($E146,'cac dv gui'!$C$161:$AD$188,26,0)</f>
        <v>Tốt</v>
      </c>
      <c r="AN146" s="594"/>
      <c r="AO146" s="713"/>
      <c r="AP146" s="594"/>
      <c r="AQ146" s="713" t="str">
        <f>VLOOKUP(E146,' TH ĐG Trình HĐ'!$E$9:$AU$338,40,0)</f>
        <v>Tốt</v>
      </c>
      <c r="AR146" s="713" t="s">
        <v>850</v>
      </c>
      <c r="AS146" s="594"/>
      <c r="AT146" s="905"/>
      <c r="AV146" s="835"/>
      <c r="AW146" s="835"/>
    </row>
    <row r="147" spans="1:49" s="684" customFormat="1" ht="35.1" customHeight="1" x14ac:dyDescent="0.25">
      <c r="A147" s="512" t="s">
        <v>1389</v>
      </c>
      <c r="B147" s="512">
        <f>COUNTIF($F$4:F147,F147)</f>
        <v>127</v>
      </c>
      <c r="C147" s="513" t="s">
        <v>985</v>
      </c>
      <c r="D147" s="337" t="s">
        <v>128</v>
      </c>
      <c r="E147" s="553" t="s">
        <v>569</v>
      </c>
      <c r="F147" s="592" t="s">
        <v>1732</v>
      </c>
      <c r="G147" s="713" t="s">
        <v>974</v>
      </c>
      <c r="H147" s="713" t="str">
        <f>VLOOKUP(E147,'[16]Gui chi Quynh'!$C$7:$E$387,3,0)</f>
        <v>A4</v>
      </c>
      <c r="I147" s="713">
        <f>VLOOKUP(H147,Sheet1!$B$2:$C$12,2,TRUE)</f>
        <v>7</v>
      </c>
      <c r="J147" s="713" t="str">
        <f>VLOOKUP($E147,'[17]Gui chi Quynh'!$C$7:$E$387,3,0)</f>
        <v>A4</v>
      </c>
      <c r="K147" s="713">
        <f>VLOOKUP(J147,Sheet1!$B$2:$C$12,2,TRUE)</f>
        <v>7</v>
      </c>
      <c r="L147" s="713" t="str">
        <f>VLOOKUP(E147,'[18]Gui chi Quynh'!$C$7:$F$385,3,0)</f>
        <v>A4</v>
      </c>
      <c r="M147" s="713">
        <f>VLOOKUP(L147,Sheet1!$B$2:$C$12,2,TRUE)</f>
        <v>7</v>
      </c>
      <c r="N147" s="713" t="str">
        <f>VLOOKUP(E147,'[19]Gui chi Quynh'!$C$7:$E$391,3,0)</f>
        <v>A4</v>
      </c>
      <c r="O147" s="713">
        <f>VLOOKUP(N147,Sheet1!$B$2:$C$12,2,TRUE)</f>
        <v>7</v>
      </c>
      <c r="P147" s="713" t="str">
        <f>VLOOKUP(E147,'[20]Gui chi Quynh'!$C$7:$E$391,3,0)</f>
        <v>A4</v>
      </c>
      <c r="Q147" s="713">
        <f>VLOOKUP(P147,Sheet1!$B$2:$C$12,2,TRUE)</f>
        <v>7</v>
      </c>
      <c r="R147" s="713" t="str">
        <f>VLOOKUP($E147,'[21]Gui chi Quynh'!$C$7:$E$390,3,0)</f>
        <v>A4</v>
      </c>
      <c r="S147" s="713">
        <f>VLOOKUP(R147,Sheet1!$B$2:$C$12,2,TRUE)</f>
        <v>7</v>
      </c>
      <c r="T147" s="713" t="str">
        <f>VLOOKUP($E147,'[22]Gui chi Quynh'!$C$7:$E$390,3,0)</f>
        <v>A4</v>
      </c>
      <c r="U147" s="713">
        <f>VLOOKUP(T147,Sheet1!$B$2:$C$12,2,TRUE)</f>
        <v>7</v>
      </c>
      <c r="V147" s="713" t="str">
        <f>VLOOKUP($E147,'[23]Gui chi Quynh'!$C$7:$E$389,3,0)</f>
        <v>A4</v>
      </c>
      <c r="W147" s="713">
        <f>VLOOKUP(V147,Sheet1!$B$2:$C$12,2,TRUE)</f>
        <v>7</v>
      </c>
      <c r="X147" s="713" t="str">
        <f>VLOOKUP($E147,'[24]Gui chi Quynh'!$C$7:$E$389,3,0)</f>
        <v>A3</v>
      </c>
      <c r="Y147" s="713">
        <f>VLOOKUP(X147,Sheet1!$B$2:$C$12,2,TRUE)</f>
        <v>8</v>
      </c>
      <c r="Z147" s="713" t="str">
        <f>VLOOKUP($E147,'[25]Gui chi Quynh'!$C$7:$E$388,3,0)</f>
        <v>A3</v>
      </c>
      <c r="AA147" s="713">
        <f>VLOOKUP(Z147,Sheet1!$B$2:$C$12,2,TRUE)</f>
        <v>8</v>
      </c>
      <c r="AB147" s="713" t="str">
        <f>VLOOKUP($E147,'T5'!$E$9:$AH$337,24,0)</f>
        <v>A3</v>
      </c>
      <c r="AC147" s="713">
        <f>VLOOKUP(AB147,Sheet1!$B$2:$C$12,2,TRUE)</f>
        <v>8</v>
      </c>
      <c r="AD147" s="713"/>
      <c r="AE147" s="713" t="e">
        <f>VLOOKUP(AD147,Sheet1!$B$2:$C$12,2,TRUE)</f>
        <v>#N/A</v>
      </c>
      <c r="AF147" s="599"/>
      <c r="AG147" s="901">
        <f t="shared" si="25"/>
        <v>7.2727272727272725</v>
      </c>
      <c r="AH147" s="901" t="str">
        <f t="shared" si="23"/>
        <v>11A*</v>
      </c>
      <c r="AI147" s="901">
        <f t="shared" si="17"/>
        <v>0</v>
      </c>
      <c r="AJ147" s="902"/>
      <c r="AK147" s="713" t="str">
        <f t="shared" si="18"/>
        <v>Tốt</v>
      </c>
      <c r="AL147" s="713" t="str">
        <f>VLOOKUP($E147,'cac dv gui'!$C$161:$AD$188,25,0)</f>
        <v>Xuất sắc</v>
      </c>
      <c r="AM147" s="713" t="str">
        <f>VLOOKUP($E147,'cac dv gui'!$C$161:$AD$188,26,0)</f>
        <v>Tốt</v>
      </c>
      <c r="AN147" s="594"/>
      <c r="AO147" s="713"/>
      <c r="AP147" s="594"/>
      <c r="AQ147" s="713" t="str">
        <f>VLOOKUP(E147,' TH ĐG Trình HĐ'!$E$9:$AU$338,40,0)</f>
        <v>Tốt</v>
      </c>
      <c r="AR147" s="713" t="s">
        <v>850</v>
      </c>
      <c r="AS147" s="594"/>
      <c r="AT147" s="905"/>
      <c r="AV147" s="835"/>
      <c r="AW147" s="835"/>
    </row>
    <row r="148" spans="1:49" s="684" customFormat="1" ht="35.1" customHeight="1" x14ac:dyDescent="0.25">
      <c r="A148" s="512" t="s">
        <v>1390</v>
      </c>
      <c r="B148" s="512">
        <f>COUNTIF($F$4:F148,F148)</f>
        <v>128</v>
      </c>
      <c r="C148" s="513" t="s">
        <v>985</v>
      </c>
      <c r="D148" s="337" t="s">
        <v>131</v>
      </c>
      <c r="E148" s="553" t="s">
        <v>570</v>
      </c>
      <c r="F148" s="592" t="s">
        <v>1732</v>
      </c>
      <c r="G148" s="713" t="s">
        <v>974</v>
      </c>
      <c r="H148" s="713" t="str">
        <f>VLOOKUP(E148,'[16]Gui chi Quynh'!$C$7:$E$387,3,0)</f>
        <v>A3</v>
      </c>
      <c r="I148" s="713">
        <f>VLOOKUP(H148,Sheet1!$B$2:$C$12,2,TRUE)</f>
        <v>8</v>
      </c>
      <c r="J148" s="713" t="str">
        <f>VLOOKUP($E148,'[17]Gui chi Quynh'!$C$7:$E$387,3,0)</f>
        <v>A4</v>
      </c>
      <c r="K148" s="713">
        <f>VLOOKUP(J148,Sheet1!$B$2:$C$12,2,TRUE)</f>
        <v>7</v>
      </c>
      <c r="L148" s="713" t="str">
        <f>VLOOKUP(E148,'[18]Gui chi Quynh'!$C$7:$F$385,3,0)</f>
        <v>A3</v>
      </c>
      <c r="M148" s="713">
        <f>VLOOKUP(L148,Sheet1!$B$2:$C$12,2,TRUE)</f>
        <v>8</v>
      </c>
      <c r="N148" s="713" t="str">
        <f>VLOOKUP(E148,'[19]Gui chi Quynh'!$C$7:$E$391,3,0)</f>
        <v>A4</v>
      </c>
      <c r="O148" s="713">
        <f>VLOOKUP(N148,Sheet1!$B$2:$C$12,2,TRUE)</f>
        <v>7</v>
      </c>
      <c r="P148" s="713" t="str">
        <f>VLOOKUP(E148,'[20]Gui chi Quynh'!$C$7:$E$391,3,0)</f>
        <v>A3</v>
      </c>
      <c r="Q148" s="713">
        <f>VLOOKUP(P148,Sheet1!$B$2:$C$12,2,TRUE)</f>
        <v>8</v>
      </c>
      <c r="R148" s="713" t="str">
        <f>VLOOKUP($E148,'[21]Gui chi Quynh'!$C$7:$E$390,3,0)</f>
        <v>A3</v>
      </c>
      <c r="S148" s="713">
        <f>VLOOKUP(R148,Sheet1!$B$2:$C$12,2,TRUE)</f>
        <v>8</v>
      </c>
      <c r="T148" s="713" t="str">
        <f>VLOOKUP($E148,'[22]Gui chi Quynh'!$C$7:$E$390,3,0)</f>
        <v>A4</v>
      </c>
      <c r="U148" s="713">
        <f>VLOOKUP(T148,Sheet1!$B$2:$C$12,2,TRUE)</f>
        <v>7</v>
      </c>
      <c r="V148" s="713" t="str">
        <f>VLOOKUP($E148,'[23]Gui chi Quynh'!$C$7:$E$389,3,0)</f>
        <v>A2</v>
      </c>
      <c r="W148" s="713">
        <f>VLOOKUP(V148,Sheet1!$B$2:$C$12,2,TRUE)</f>
        <v>9</v>
      </c>
      <c r="X148" s="713" t="str">
        <f>VLOOKUP($E148,'[24]Gui chi Quynh'!$C$7:$E$389,3,0)</f>
        <v>A2</v>
      </c>
      <c r="Y148" s="713">
        <f>VLOOKUP(X148,Sheet1!$B$2:$C$12,2,TRUE)</f>
        <v>9</v>
      </c>
      <c r="Z148" s="713" t="str">
        <f>VLOOKUP($E148,'[25]Gui chi Quynh'!$C$7:$E$388,3,0)</f>
        <v>A3</v>
      </c>
      <c r="AA148" s="713">
        <f>VLOOKUP(Z148,Sheet1!$B$2:$C$12,2,TRUE)</f>
        <v>8</v>
      </c>
      <c r="AB148" s="713" t="str">
        <f>VLOOKUP($E148,'T5'!$E$9:$AH$337,24,0)</f>
        <v>A3</v>
      </c>
      <c r="AC148" s="713">
        <f>VLOOKUP(AB148,Sheet1!$B$2:$C$12,2,TRUE)</f>
        <v>8</v>
      </c>
      <c r="AD148" s="713"/>
      <c r="AE148" s="713" t="e">
        <f>VLOOKUP(AD148,Sheet1!$B$2:$C$12,2,TRUE)</f>
        <v>#N/A</v>
      </c>
      <c r="AF148" s="599" t="str">
        <f>VLOOKUP($E148,'[26]Tong hop ket qua'!$E$19:$M$219,9,0)</f>
        <v>Khá</v>
      </c>
      <c r="AG148" s="901">
        <f t="shared" si="25"/>
        <v>7.9090909090909092</v>
      </c>
      <c r="AH148" s="901" t="str">
        <f t="shared" si="23"/>
        <v>11A*</v>
      </c>
      <c r="AI148" s="901">
        <f t="shared" si="17"/>
        <v>0</v>
      </c>
      <c r="AJ148" s="902"/>
      <c r="AK148" s="713" t="str">
        <f t="shared" si="18"/>
        <v>Tốt</v>
      </c>
      <c r="AL148" s="713" t="str">
        <f>VLOOKUP($E148,'cac dv gui'!$C$161:$AD$188,25,0)</f>
        <v>Tốt</v>
      </c>
      <c r="AM148" s="713" t="str">
        <f>VLOOKUP($E148,'cac dv gui'!$C$161:$AD$188,26,0)</f>
        <v>Tốt</v>
      </c>
      <c r="AN148" s="594"/>
      <c r="AO148" s="713"/>
      <c r="AP148" s="594"/>
      <c r="AQ148" s="713" t="str">
        <f>VLOOKUP(E148,' TH ĐG Trình HĐ'!$E$9:$AU$338,40,0)</f>
        <v>Xuất sắc</v>
      </c>
      <c r="AR148" s="713" t="s">
        <v>849</v>
      </c>
      <c r="AS148" s="594"/>
      <c r="AT148" s="905"/>
      <c r="AV148" s="835"/>
      <c r="AW148" s="835"/>
    </row>
    <row r="149" spans="1:49" s="684" customFormat="1" ht="35.1" customHeight="1" x14ac:dyDescent="0.25">
      <c r="A149" s="512" t="s">
        <v>1391</v>
      </c>
      <c r="B149" s="512">
        <f>COUNTIF($F$4:F149,F149)</f>
        <v>129</v>
      </c>
      <c r="C149" s="513" t="s">
        <v>985</v>
      </c>
      <c r="D149" s="337" t="s">
        <v>133</v>
      </c>
      <c r="E149" s="553" t="s">
        <v>572</v>
      </c>
      <c r="F149" s="592" t="s">
        <v>1732</v>
      </c>
      <c r="G149" s="713" t="s">
        <v>974</v>
      </c>
      <c r="H149" s="713" t="str">
        <f>VLOOKUP(E149,'[16]Gui chi Quynh'!$C$7:$E$387,3,0)</f>
        <v>A3</v>
      </c>
      <c r="I149" s="713">
        <f>VLOOKUP(H149,Sheet1!$B$2:$C$12,2,TRUE)</f>
        <v>8</v>
      </c>
      <c r="J149" s="713" t="str">
        <f>VLOOKUP($E149,'[17]Gui chi Quynh'!$C$7:$E$387,3,0)</f>
        <v>A4</v>
      </c>
      <c r="K149" s="713">
        <f>VLOOKUP(J149,Sheet1!$B$2:$C$12,2,TRUE)</f>
        <v>7</v>
      </c>
      <c r="L149" s="713" t="str">
        <f>VLOOKUP(E149,'[18]Gui chi Quynh'!$C$7:$F$385,3,0)</f>
        <v>A4</v>
      </c>
      <c r="M149" s="713">
        <f>VLOOKUP(L149,Sheet1!$B$2:$C$12,2,TRUE)</f>
        <v>7</v>
      </c>
      <c r="N149" s="713" t="str">
        <f>VLOOKUP(E149,'[19]Gui chi Quynh'!$C$7:$E$391,3,0)</f>
        <v>A4</v>
      </c>
      <c r="O149" s="713">
        <f>VLOOKUP(N149,Sheet1!$B$2:$C$12,2,TRUE)</f>
        <v>7</v>
      </c>
      <c r="P149" s="713" t="str">
        <f>VLOOKUP(E149,'[20]Gui chi Quynh'!$C$7:$E$391,3,0)</f>
        <v>A4</v>
      </c>
      <c r="Q149" s="713">
        <f>VLOOKUP(P149,Sheet1!$B$2:$C$12,2,TRUE)</f>
        <v>7</v>
      </c>
      <c r="R149" s="713" t="str">
        <f>VLOOKUP($E149,'[21]Gui chi Quynh'!$C$7:$E$390,3,0)</f>
        <v>A3</v>
      </c>
      <c r="S149" s="713">
        <f>VLOOKUP(R149,Sheet1!$B$2:$C$12,2,TRUE)</f>
        <v>8</v>
      </c>
      <c r="T149" s="713" t="str">
        <f>VLOOKUP($E149,'[22]Gui chi Quynh'!$C$7:$E$390,3,0)</f>
        <v>A4</v>
      </c>
      <c r="U149" s="713">
        <f>VLOOKUP(T149,Sheet1!$B$2:$C$12,2,TRUE)</f>
        <v>7</v>
      </c>
      <c r="V149" s="713" t="str">
        <f>VLOOKUP($E149,'[23]Gui chi Quynh'!$C$7:$E$389,3,0)</f>
        <v>A3</v>
      </c>
      <c r="W149" s="713">
        <f>VLOOKUP(V149,Sheet1!$B$2:$C$12,2,TRUE)</f>
        <v>8</v>
      </c>
      <c r="X149" s="713" t="str">
        <f>VLOOKUP($E149,'[24]Gui chi Quynh'!$C$7:$E$389,3,0)</f>
        <v>A3</v>
      </c>
      <c r="Y149" s="713">
        <f>VLOOKUP(X149,Sheet1!$B$2:$C$12,2,TRUE)</f>
        <v>8</v>
      </c>
      <c r="Z149" s="713" t="str">
        <f>VLOOKUP($E149,'[25]Gui chi Quynh'!$C$7:$E$388,3,0)</f>
        <v>A4</v>
      </c>
      <c r="AA149" s="713">
        <f>VLOOKUP(Z149,Sheet1!$B$2:$C$12,2,TRUE)</f>
        <v>7</v>
      </c>
      <c r="AB149" s="713" t="str">
        <f>VLOOKUP($E149,'T5'!$E$9:$AH$337,24,0)</f>
        <v>A4</v>
      </c>
      <c r="AC149" s="713">
        <f>VLOOKUP(AB149,Sheet1!$B$2:$C$12,2,TRUE)</f>
        <v>7</v>
      </c>
      <c r="AD149" s="713"/>
      <c r="AE149" s="713" t="e">
        <f>VLOOKUP(AD149,Sheet1!$B$2:$C$12,2,TRUE)</f>
        <v>#N/A</v>
      </c>
      <c r="AF149" s="599"/>
      <c r="AG149" s="901">
        <f t="shared" si="25"/>
        <v>7.3636363636363633</v>
      </c>
      <c r="AH149" s="901" t="str">
        <f t="shared" si="23"/>
        <v>11A*</v>
      </c>
      <c r="AI149" s="901">
        <f t="shared" si="17"/>
        <v>0</v>
      </c>
      <c r="AJ149" s="902"/>
      <c r="AK149" s="713" t="str">
        <f t="shared" si="18"/>
        <v>Tốt</v>
      </c>
      <c r="AL149" s="713" t="str">
        <f>VLOOKUP($E149,'cac dv gui'!$C$161:$AD$188,25,0)</f>
        <v>Tốt</v>
      </c>
      <c r="AM149" s="713" t="str">
        <f>VLOOKUP($E149,'cac dv gui'!$C$161:$AD$188,26,0)</f>
        <v>Tốt</v>
      </c>
      <c r="AN149" s="594"/>
      <c r="AO149" s="713"/>
      <c r="AP149" s="594"/>
      <c r="AQ149" s="713" t="str">
        <f>VLOOKUP(E149,' TH ĐG Trình HĐ'!$E$9:$AU$338,40,0)</f>
        <v>Tốt</v>
      </c>
      <c r="AR149" s="713" t="s">
        <v>850</v>
      </c>
      <c r="AS149" s="594"/>
      <c r="AT149" s="905"/>
      <c r="AV149" s="835"/>
      <c r="AW149" s="835"/>
    </row>
    <row r="150" spans="1:49" s="684" customFormat="1" ht="35.1" customHeight="1" x14ac:dyDescent="0.25">
      <c r="A150" s="512" t="s">
        <v>1392</v>
      </c>
      <c r="B150" s="512">
        <f>COUNTIF($F$4:F150,F150)</f>
        <v>130</v>
      </c>
      <c r="C150" s="513" t="s">
        <v>985</v>
      </c>
      <c r="D150" s="337" t="s">
        <v>134</v>
      </c>
      <c r="E150" s="553" t="s">
        <v>573</v>
      </c>
      <c r="F150" s="592" t="s">
        <v>1732</v>
      </c>
      <c r="G150" s="713" t="s">
        <v>974</v>
      </c>
      <c r="H150" s="713" t="str">
        <f>VLOOKUP(E150,'[16]Gui chi Quynh'!$C$7:$E$387,3,0)</f>
        <v>A4</v>
      </c>
      <c r="I150" s="713">
        <f>VLOOKUP(H150,Sheet1!$B$2:$C$12,2,TRUE)</f>
        <v>7</v>
      </c>
      <c r="J150" s="713" t="str">
        <f>VLOOKUP($E150,'[17]Gui chi Quynh'!$C$7:$E$387,3,0)</f>
        <v>A4</v>
      </c>
      <c r="K150" s="713">
        <f>VLOOKUP(J150,Sheet1!$B$2:$C$12,2,TRUE)</f>
        <v>7</v>
      </c>
      <c r="L150" s="713" t="str">
        <f>VLOOKUP(E150,'[18]Gui chi Quynh'!$C$7:$F$385,3,0)</f>
        <v>A4</v>
      </c>
      <c r="M150" s="713">
        <f>VLOOKUP(L150,Sheet1!$B$2:$C$12,2,TRUE)</f>
        <v>7</v>
      </c>
      <c r="N150" s="713" t="str">
        <f>VLOOKUP(E150,'[19]Gui chi Quynh'!$C$7:$E$391,3,0)</f>
        <v>A4</v>
      </c>
      <c r="O150" s="713">
        <f>VLOOKUP(N150,Sheet1!$B$2:$C$12,2,TRUE)</f>
        <v>7</v>
      </c>
      <c r="P150" s="713" t="str">
        <f>VLOOKUP(E150,'[20]Gui chi Quynh'!$C$7:$E$391,3,0)</f>
        <v>A4</v>
      </c>
      <c r="Q150" s="713">
        <f>VLOOKUP(P150,Sheet1!$B$2:$C$12,2,TRUE)</f>
        <v>7</v>
      </c>
      <c r="R150" s="713" t="str">
        <f>VLOOKUP($E150,'[21]Gui chi Quynh'!$C$7:$E$390,3,0)</f>
        <v>A4</v>
      </c>
      <c r="S150" s="713">
        <f>VLOOKUP(R150,Sheet1!$B$2:$C$12,2,TRUE)</f>
        <v>7</v>
      </c>
      <c r="T150" s="713" t="str">
        <f>VLOOKUP($E150,'[22]Gui chi Quynh'!$C$7:$E$390,3,0)</f>
        <v>A4</v>
      </c>
      <c r="U150" s="713">
        <f>VLOOKUP(T150,Sheet1!$B$2:$C$12,2,TRUE)</f>
        <v>7</v>
      </c>
      <c r="V150" s="713" t="str">
        <f>VLOOKUP($E150,'[23]Gui chi Quynh'!$C$7:$E$389,3,0)</f>
        <v>A4</v>
      </c>
      <c r="W150" s="713">
        <f>VLOOKUP(V150,Sheet1!$B$2:$C$12,2,TRUE)</f>
        <v>7</v>
      </c>
      <c r="X150" s="713" t="str">
        <f>VLOOKUP($E150,'[24]Gui chi Quynh'!$C$7:$E$389,3,0)</f>
        <v>A4</v>
      </c>
      <c r="Y150" s="713">
        <f>VLOOKUP(X150,Sheet1!$B$2:$C$12,2,TRUE)</f>
        <v>7</v>
      </c>
      <c r="Z150" s="713" t="str">
        <f>VLOOKUP($E150,'[25]Gui chi Quynh'!$C$7:$E$388,3,0)</f>
        <v>A4</v>
      </c>
      <c r="AA150" s="713">
        <f>VLOOKUP(Z150,Sheet1!$B$2:$C$12,2,TRUE)</f>
        <v>7</v>
      </c>
      <c r="AB150" s="713" t="str">
        <f>VLOOKUP($E150,'T5'!$E$9:$AH$337,24,0)</f>
        <v>A4</v>
      </c>
      <c r="AC150" s="713">
        <f>VLOOKUP(AB150,Sheet1!$B$2:$C$12,2,TRUE)</f>
        <v>7</v>
      </c>
      <c r="AD150" s="713"/>
      <c r="AE150" s="713" t="e">
        <f>VLOOKUP(AD150,Sheet1!$B$2:$C$12,2,TRUE)</f>
        <v>#N/A</v>
      </c>
      <c r="AF150" s="599"/>
      <c r="AG150" s="901">
        <f t="shared" si="25"/>
        <v>7</v>
      </c>
      <c r="AH150" s="901" t="str">
        <f t="shared" si="23"/>
        <v>11A*</v>
      </c>
      <c r="AI150" s="901">
        <f t="shared" si="17"/>
        <v>0</v>
      </c>
      <c r="AJ150" s="902"/>
      <c r="AK150" s="713" t="str">
        <f t="shared" si="18"/>
        <v>Tốt</v>
      </c>
      <c r="AL150" s="713" t="str">
        <f>VLOOKUP($E150,'cac dv gui'!$C$161:$AD$188,25,0)</f>
        <v>Tốt</v>
      </c>
      <c r="AM150" s="713" t="str">
        <f>VLOOKUP($E150,'cac dv gui'!$C$161:$AD$188,26,0)</f>
        <v>Tốt</v>
      </c>
      <c r="AN150" s="594"/>
      <c r="AO150" s="713"/>
      <c r="AP150" s="594"/>
      <c r="AQ150" s="713" t="str">
        <f>VLOOKUP(E150,' TH ĐG Trình HĐ'!$E$9:$AU$338,40,0)</f>
        <v>Tốt</v>
      </c>
      <c r="AR150" s="713" t="s">
        <v>850</v>
      </c>
      <c r="AS150" s="594"/>
      <c r="AT150" s="905"/>
      <c r="AV150" s="835"/>
      <c r="AW150" s="835"/>
    </row>
    <row r="151" spans="1:49" s="684" customFormat="1" ht="35.1" customHeight="1" x14ac:dyDescent="0.25">
      <c r="A151" s="512" t="s">
        <v>1393</v>
      </c>
      <c r="B151" s="512">
        <f>COUNTIF($F$4:F151,F151)</f>
        <v>131</v>
      </c>
      <c r="C151" s="513" t="s">
        <v>985</v>
      </c>
      <c r="D151" s="337" t="s">
        <v>135</v>
      </c>
      <c r="E151" s="553" t="s">
        <v>574</v>
      </c>
      <c r="F151" s="592" t="s">
        <v>1732</v>
      </c>
      <c r="G151" s="713" t="s">
        <v>974</v>
      </c>
      <c r="H151" s="713" t="str">
        <f>VLOOKUP(E151,'[16]Gui chi Quynh'!$C$7:$E$387,3,0)</f>
        <v>A4</v>
      </c>
      <c r="I151" s="713">
        <f>VLOOKUP(H151,Sheet1!$B$2:$C$12,2,TRUE)</f>
        <v>7</v>
      </c>
      <c r="J151" s="713" t="str">
        <f>VLOOKUP($E151,'[17]Gui chi Quynh'!$C$7:$E$387,3,0)</f>
        <v>A4</v>
      </c>
      <c r="K151" s="713">
        <f>VLOOKUP(J151,Sheet1!$B$2:$C$12,2,TRUE)</f>
        <v>7</v>
      </c>
      <c r="L151" s="713" t="str">
        <f>VLOOKUP(E151,'[18]Gui chi Quynh'!$C$7:$F$385,3,0)</f>
        <v>A4</v>
      </c>
      <c r="M151" s="713">
        <f>VLOOKUP(L151,Sheet1!$B$2:$C$12,2,TRUE)</f>
        <v>7</v>
      </c>
      <c r="N151" s="713" t="str">
        <f>VLOOKUP(E151,'[19]Gui chi Quynh'!$C$7:$E$391,3,0)</f>
        <v>A4</v>
      </c>
      <c r="O151" s="713">
        <f>VLOOKUP(N151,Sheet1!$B$2:$C$12,2,TRUE)</f>
        <v>7</v>
      </c>
      <c r="P151" s="713" t="str">
        <f>VLOOKUP(E151,'[20]Gui chi Quynh'!$C$7:$E$391,3,0)</f>
        <v>A4</v>
      </c>
      <c r="Q151" s="713">
        <f>VLOOKUP(P151,Sheet1!$B$2:$C$12,2,TRUE)</f>
        <v>7</v>
      </c>
      <c r="R151" s="713" t="str">
        <f>VLOOKUP($E151,'[21]Gui chi Quynh'!$C$7:$E$390,3,0)</f>
        <v>B1</v>
      </c>
      <c r="S151" s="713">
        <f>VLOOKUP(R151,Sheet1!$B$2:$C$12,2,TRUE)</f>
        <v>6</v>
      </c>
      <c r="T151" s="713" t="str">
        <f>VLOOKUP($E151,'[22]Gui chi Quynh'!$C$7:$E$390,3,0)</f>
        <v>B1</v>
      </c>
      <c r="U151" s="713">
        <f>VLOOKUP(T151,Sheet1!$B$2:$C$12,2,TRUE)</f>
        <v>6</v>
      </c>
      <c r="V151" s="713" t="str">
        <f>VLOOKUP($E151,'[23]Gui chi Quynh'!$C$7:$E$389,3,0)</f>
        <v>A4</v>
      </c>
      <c r="W151" s="713">
        <f>VLOOKUP(V151,Sheet1!$B$2:$C$12,2,TRUE)</f>
        <v>7</v>
      </c>
      <c r="X151" s="713" t="str">
        <f>VLOOKUP($E151,'[24]Gui chi Quynh'!$C$7:$E$389,3,0)</f>
        <v>C1</v>
      </c>
      <c r="Y151" s="713">
        <f>VLOOKUP(X151,Sheet1!$B$2:$C$12,2,TRUE)</f>
        <v>4</v>
      </c>
      <c r="Z151" s="713" t="str">
        <f>VLOOKUP($E151,'[25]Gui chi Quynh'!$C$7:$E$388,3,0)</f>
        <v>A4</v>
      </c>
      <c r="AA151" s="713">
        <f>VLOOKUP(Z151,Sheet1!$B$2:$C$12,2,TRUE)</f>
        <v>7</v>
      </c>
      <c r="AB151" s="713" t="str">
        <f>VLOOKUP($E151,'T5'!$E$9:$AH$337,24,0)</f>
        <v>A4</v>
      </c>
      <c r="AC151" s="713">
        <f>VLOOKUP(AB151,Sheet1!$B$2:$C$12,2,TRUE)</f>
        <v>7</v>
      </c>
      <c r="AD151" s="713"/>
      <c r="AE151" s="713" t="e">
        <f>VLOOKUP(AD151,Sheet1!$B$2:$C$12,2,TRUE)</f>
        <v>#N/A</v>
      </c>
      <c r="AF151" s="599"/>
      <c r="AG151" s="901">
        <f t="shared" si="25"/>
        <v>6.5454545454545459</v>
      </c>
      <c r="AH151" s="901" t="str">
        <f>LEFT((COUNTIF($H151:$AC151,"A*")&amp;"A*")&amp;" + "&amp;(COUNTIF($H151:$AC151,"B*")&amp;"B*")&amp;" + "&amp;(COUNTIF($H151:$AC151,"C*")&amp;"C*")&amp;" +  "&amp;(COUNTIF($H151:$AC151,"D")&amp;"D")&amp; " +  "&amp;(COUNTIF($H151:$AC151,"E")&amp;"E"),10)</f>
        <v xml:space="preserve">8A* + 2B* </v>
      </c>
      <c r="AI151" s="901">
        <f t="shared" si="17"/>
        <v>3</v>
      </c>
      <c r="AJ151" s="902"/>
      <c r="AK151" s="713" t="str">
        <f t="shared" si="18"/>
        <v>Tốt</v>
      </c>
      <c r="AL151" s="713" t="str">
        <f>VLOOKUP($E151,'cac dv gui'!$C$161:$AD$188,25,0)</f>
        <v>Tốt</v>
      </c>
      <c r="AM151" s="713" t="str">
        <f>VLOOKUP($E151,'cac dv gui'!$C$161:$AD$188,26,0)</f>
        <v>Tốt</v>
      </c>
      <c r="AN151" s="594"/>
      <c r="AO151" s="713"/>
      <c r="AP151" s="594"/>
      <c r="AQ151" s="713" t="str">
        <f>VLOOKUP(E151,' TH ĐG Trình HĐ'!$E$9:$AU$338,40,0)</f>
        <v>Tốt</v>
      </c>
      <c r="AR151" s="713" t="s">
        <v>850</v>
      </c>
      <c r="AS151" s="594"/>
      <c r="AT151" s="905"/>
      <c r="AV151" s="835"/>
      <c r="AW151" s="835"/>
    </row>
    <row r="152" spans="1:49" s="684" customFormat="1" ht="35.1" customHeight="1" x14ac:dyDescent="0.25">
      <c r="A152" s="512" t="s">
        <v>1394</v>
      </c>
      <c r="B152" s="512">
        <f>COUNTIF($F$4:F152,F152)</f>
        <v>132</v>
      </c>
      <c r="C152" s="513" t="s">
        <v>985</v>
      </c>
      <c r="D152" s="337" t="s">
        <v>137</v>
      </c>
      <c r="E152" s="553" t="s">
        <v>575</v>
      </c>
      <c r="F152" s="592" t="s">
        <v>1732</v>
      </c>
      <c r="G152" s="713" t="s">
        <v>974</v>
      </c>
      <c r="H152" s="713" t="str">
        <f>VLOOKUP(E152,'[16]Gui chi Quynh'!$C$7:$E$387,3,0)</f>
        <v>A4</v>
      </c>
      <c r="I152" s="713">
        <f>VLOOKUP(H152,Sheet1!$B$2:$C$12,2,TRUE)</f>
        <v>7</v>
      </c>
      <c r="J152" s="713" t="str">
        <f>VLOOKUP($E152,'[17]Gui chi Quynh'!$C$7:$E$387,3,0)</f>
        <v>A4</v>
      </c>
      <c r="K152" s="713">
        <f>VLOOKUP(J152,Sheet1!$B$2:$C$12,2,TRUE)</f>
        <v>7</v>
      </c>
      <c r="L152" s="713" t="str">
        <f>VLOOKUP(E152,'[18]Gui chi Quynh'!$C$7:$F$385,3,0)</f>
        <v>A4</v>
      </c>
      <c r="M152" s="713">
        <f>VLOOKUP(L152,Sheet1!$B$2:$C$12,2,TRUE)</f>
        <v>7</v>
      </c>
      <c r="N152" s="713" t="str">
        <f>VLOOKUP(E152,'[19]Gui chi Quynh'!$C$7:$E$391,3,0)</f>
        <v>A4</v>
      </c>
      <c r="O152" s="713">
        <f>VLOOKUP(N152,Sheet1!$B$2:$C$12,2,TRUE)</f>
        <v>7</v>
      </c>
      <c r="P152" s="713" t="str">
        <f>VLOOKUP(E152,'[20]Gui chi Quynh'!$C$7:$E$391,3,0)</f>
        <v>A4</v>
      </c>
      <c r="Q152" s="713">
        <f>VLOOKUP(P152,Sheet1!$B$2:$C$12,2,TRUE)</f>
        <v>7</v>
      </c>
      <c r="R152" s="713" t="str">
        <f>VLOOKUP($E152,'[21]Gui chi Quynh'!$C$7:$E$390,3,0)</f>
        <v>A4</v>
      </c>
      <c r="S152" s="713">
        <f>VLOOKUP(R152,Sheet1!$B$2:$C$12,2,TRUE)</f>
        <v>7</v>
      </c>
      <c r="T152" s="713" t="str">
        <f>VLOOKUP($E152,'[22]Gui chi Quynh'!$C$7:$E$390,3,0)</f>
        <v>A4</v>
      </c>
      <c r="U152" s="713">
        <f>VLOOKUP(T152,Sheet1!$B$2:$C$12,2,TRUE)</f>
        <v>7</v>
      </c>
      <c r="V152" s="713" t="str">
        <f>VLOOKUP($E152,'[23]Gui chi Quynh'!$C$7:$E$389,3,0)</f>
        <v>A4</v>
      </c>
      <c r="W152" s="713">
        <f>VLOOKUP(V152,Sheet1!$B$2:$C$12,2,TRUE)</f>
        <v>7</v>
      </c>
      <c r="X152" s="713" t="str">
        <f>VLOOKUP($E152,'[24]Gui chi Quynh'!$C$7:$E$389,3,0)</f>
        <v>A4</v>
      </c>
      <c r="Y152" s="713">
        <f>VLOOKUP(X152,Sheet1!$B$2:$C$12,2,TRUE)</f>
        <v>7</v>
      </c>
      <c r="Z152" s="713" t="str">
        <f>VLOOKUP($E152,'[25]Gui chi Quynh'!$C$7:$E$388,3,0)</f>
        <v>A3</v>
      </c>
      <c r="AA152" s="713">
        <f>VLOOKUP(Z152,Sheet1!$B$2:$C$12,2,TRUE)</f>
        <v>8</v>
      </c>
      <c r="AB152" s="713" t="str">
        <f>VLOOKUP($E152,'T5'!$E$9:$AH$337,24,0)</f>
        <v>A4</v>
      </c>
      <c r="AC152" s="713">
        <f>VLOOKUP(AB152,Sheet1!$B$2:$C$12,2,TRUE)</f>
        <v>7</v>
      </c>
      <c r="AD152" s="713"/>
      <c r="AE152" s="713" t="e">
        <f>VLOOKUP(AD152,Sheet1!$B$2:$C$12,2,TRUE)</f>
        <v>#N/A</v>
      </c>
      <c r="AF152" s="599"/>
      <c r="AG152" s="901">
        <f t="shared" si="25"/>
        <v>7.0909090909090908</v>
      </c>
      <c r="AH152" s="901" t="str">
        <f t="shared" ref="AH152:AH157" si="26">LEFT((COUNTIF($H152:$AC152,"A*")&amp;"A*")&amp;" + "&amp;(COUNTIF($H152:$AC152,"B*")&amp;"B*")&amp;" + "&amp;(COUNTIF($H152:$AC152,"C*")&amp;"C*")&amp;" +  "&amp;(COUNTIF($H152:$AC152,"D")&amp;"D")&amp; " +  "&amp;(COUNTIF($H152:$AC152,"E")&amp;"E"),4)</f>
        <v>11A*</v>
      </c>
      <c r="AI152" s="901">
        <f t="shared" si="17"/>
        <v>0</v>
      </c>
      <c r="AJ152" s="902"/>
      <c r="AK152" s="713" t="str">
        <f t="shared" si="18"/>
        <v>Tốt</v>
      </c>
      <c r="AL152" s="713" t="str">
        <f>VLOOKUP($E152,'cac dv gui'!$C$161:$AD$188,25,0)</f>
        <v>Xuất sắc</v>
      </c>
      <c r="AM152" s="713" t="str">
        <f>VLOOKUP($E152,'cac dv gui'!$C$161:$AD$188,26,0)</f>
        <v>Tốt</v>
      </c>
      <c r="AN152" s="594"/>
      <c r="AO152" s="713"/>
      <c r="AP152" s="594"/>
      <c r="AQ152" s="713" t="str">
        <f>VLOOKUP(E152,' TH ĐG Trình HĐ'!$E$9:$AU$338,40,0)</f>
        <v>Tốt</v>
      </c>
      <c r="AR152" s="713" t="s">
        <v>850</v>
      </c>
      <c r="AS152" s="594"/>
      <c r="AT152" s="905"/>
      <c r="AV152" s="835"/>
      <c r="AW152" s="835"/>
    </row>
    <row r="153" spans="1:49" s="684" customFormat="1" ht="35.1" customHeight="1" x14ac:dyDescent="0.25">
      <c r="A153" s="512" t="s">
        <v>1395</v>
      </c>
      <c r="B153" s="512">
        <f>COUNTIF($F$4:F153,F153)</f>
        <v>133</v>
      </c>
      <c r="C153" s="513" t="s">
        <v>985</v>
      </c>
      <c r="D153" s="337" t="s">
        <v>138</v>
      </c>
      <c r="E153" s="553" t="s">
        <v>576</v>
      </c>
      <c r="F153" s="592" t="s">
        <v>1732</v>
      </c>
      <c r="G153" s="713" t="s">
        <v>974</v>
      </c>
      <c r="H153" s="713" t="str">
        <f>VLOOKUP(E153,'[16]Gui chi Quynh'!$C$7:$E$387,3,0)</f>
        <v>A3</v>
      </c>
      <c r="I153" s="713">
        <f>VLOOKUP(H153,Sheet1!$B$2:$C$12,2,TRUE)</f>
        <v>8</v>
      </c>
      <c r="J153" s="713" t="str">
        <f>VLOOKUP($E153,'[17]Gui chi Quynh'!$C$7:$E$387,3,0)</f>
        <v>A4</v>
      </c>
      <c r="K153" s="713">
        <f>VLOOKUP(J153,Sheet1!$B$2:$C$12,2,TRUE)</f>
        <v>7</v>
      </c>
      <c r="L153" s="713" t="str">
        <f>VLOOKUP(E153,'[18]Gui chi Quynh'!$C$7:$F$385,3,0)</f>
        <v>A3</v>
      </c>
      <c r="M153" s="713">
        <f>VLOOKUP(L153,Sheet1!$B$2:$C$12,2,TRUE)</f>
        <v>8</v>
      </c>
      <c r="N153" s="713" t="str">
        <f>VLOOKUP(E153,'[19]Gui chi Quynh'!$C$7:$E$391,3,0)</f>
        <v>A3</v>
      </c>
      <c r="O153" s="713">
        <f>VLOOKUP(N153,Sheet1!$B$2:$C$12,2,TRUE)</f>
        <v>8</v>
      </c>
      <c r="P153" s="713" t="str">
        <f>VLOOKUP(E153,'[20]Gui chi Quynh'!$C$7:$E$391,3,0)</f>
        <v>A4</v>
      </c>
      <c r="Q153" s="713">
        <f>VLOOKUP(P153,Sheet1!$B$2:$C$12,2,TRUE)</f>
        <v>7</v>
      </c>
      <c r="R153" s="713" t="str">
        <f>VLOOKUP($E153,'[21]Gui chi Quynh'!$C$7:$E$390,3,0)</f>
        <v>A3</v>
      </c>
      <c r="S153" s="713">
        <f>VLOOKUP(R153,Sheet1!$B$2:$C$12,2,TRUE)</f>
        <v>8</v>
      </c>
      <c r="T153" s="713" t="str">
        <f>VLOOKUP($E153,'[22]Gui chi Quynh'!$C$7:$E$390,3,0)</f>
        <v>A3</v>
      </c>
      <c r="U153" s="713">
        <f>VLOOKUP(T153,Sheet1!$B$2:$C$12,2,TRUE)</f>
        <v>8</v>
      </c>
      <c r="V153" s="713" t="str">
        <f>VLOOKUP($E153,'[23]Gui chi Quynh'!$C$7:$E$389,3,0)</f>
        <v>A3</v>
      </c>
      <c r="W153" s="713">
        <f>VLOOKUP(V153,Sheet1!$B$2:$C$12,2,TRUE)</f>
        <v>8</v>
      </c>
      <c r="X153" s="713" t="str">
        <f>VLOOKUP($E153,'[24]Gui chi Quynh'!$C$7:$E$389,3,0)</f>
        <v>A3</v>
      </c>
      <c r="Y153" s="713">
        <f>VLOOKUP(X153,Sheet1!$B$2:$C$12,2,TRUE)</f>
        <v>8</v>
      </c>
      <c r="Z153" s="713" t="str">
        <f>VLOOKUP($E153,'[25]Gui chi Quynh'!$C$7:$E$388,3,0)</f>
        <v>A4</v>
      </c>
      <c r="AA153" s="713">
        <f>VLOOKUP(Z153,Sheet1!$B$2:$C$12,2,TRUE)</f>
        <v>7</v>
      </c>
      <c r="AB153" s="713" t="str">
        <f>VLOOKUP($E153,'T5'!$E$9:$AH$337,24,0)</f>
        <v>A4</v>
      </c>
      <c r="AC153" s="713">
        <f>VLOOKUP(AB153,Sheet1!$B$2:$C$12,2,TRUE)</f>
        <v>7</v>
      </c>
      <c r="AD153" s="713"/>
      <c r="AE153" s="713" t="e">
        <f>VLOOKUP(AD153,Sheet1!$B$2:$C$12,2,TRUE)</f>
        <v>#N/A</v>
      </c>
      <c r="AF153" s="599"/>
      <c r="AG153" s="901">
        <f t="shared" si="25"/>
        <v>7.6363636363636367</v>
      </c>
      <c r="AH153" s="901" t="str">
        <f t="shared" si="26"/>
        <v>11A*</v>
      </c>
      <c r="AI153" s="901">
        <f t="shared" si="17"/>
        <v>0</v>
      </c>
      <c r="AJ153" s="902"/>
      <c r="AK153" s="713" t="str">
        <f t="shared" si="18"/>
        <v>Tốt</v>
      </c>
      <c r="AL153" s="713" t="str">
        <f>VLOOKUP($E153,'cac dv gui'!$C$161:$AD$188,25,0)</f>
        <v>Xuất sắc</v>
      </c>
      <c r="AM153" s="713" t="str">
        <f>VLOOKUP($E153,'cac dv gui'!$C$161:$AD$188,26,0)</f>
        <v>Tốt</v>
      </c>
      <c r="AN153" s="594"/>
      <c r="AO153" s="713"/>
      <c r="AP153" s="594"/>
      <c r="AQ153" s="713" t="str">
        <f>VLOOKUP(E153,' TH ĐG Trình HĐ'!$E$9:$AU$338,40,0)</f>
        <v>Tốt</v>
      </c>
      <c r="AR153" s="713" t="s">
        <v>850</v>
      </c>
      <c r="AS153" s="594"/>
      <c r="AT153" s="905"/>
      <c r="AV153" s="835"/>
      <c r="AW153" s="835"/>
    </row>
    <row r="154" spans="1:49" s="684" customFormat="1" ht="35.1" customHeight="1" x14ac:dyDescent="0.25">
      <c r="A154" s="512" t="s">
        <v>1396</v>
      </c>
      <c r="B154" s="512">
        <f>COUNTIF($F$4:F154,F154)</f>
        <v>134</v>
      </c>
      <c r="C154" s="513" t="s">
        <v>985</v>
      </c>
      <c r="D154" s="337" t="s">
        <v>139</v>
      </c>
      <c r="E154" s="553" t="s">
        <v>577</v>
      </c>
      <c r="F154" s="592" t="s">
        <v>1732</v>
      </c>
      <c r="G154" s="713" t="s">
        <v>974</v>
      </c>
      <c r="H154" s="713" t="str">
        <f>VLOOKUP(E154,'[16]Gui chi Quynh'!$C$7:$E$387,3,0)</f>
        <v>A3</v>
      </c>
      <c r="I154" s="713">
        <f>VLOOKUP(H154,Sheet1!$B$2:$C$12,2,TRUE)</f>
        <v>8</v>
      </c>
      <c r="J154" s="713" t="str">
        <f>VLOOKUP($E154,'[17]Gui chi Quynh'!$C$7:$E$387,3,0)</f>
        <v>A4</v>
      </c>
      <c r="K154" s="713">
        <f>VLOOKUP(J154,Sheet1!$B$2:$C$12,2,TRUE)</f>
        <v>7</v>
      </c>
      <c r="L154" s="713" t="str">
        <f>VLOOKUP(E154,'[18]Gui chi Quynh'!$C$7:$F$385,3,0)</f>
        <v>A4</v>
      </c>
      <c r="M154" s="713">
        <f>VLOOKUP(L154,Sheet1!$B$2:$C$12,2,TRUE)</f>
        <v>7</v>
      </c>
      <c r="N154" s="713" t="str">
        <f>VLOOKUP(E154,'[19]Gui chi Quynh'!$C$7:$E$391,3,0)</f>
        <v>A4</v>
      </c>
      <c r="O154" s="713">
        <f>VLOOKUP(N154,Sheet1!$B$2:$C$12,2,TRUE)</f>
        <v>7</v>
      </c>
      <c r="P154" s="713" t="str">
        <f>VLOOKUP(E154,'[20]Gui chi Quynh'!$C$7:$E$391,3,0)</f>
        <v>A4</v>
      </c>
      <c r="Q154" s="713">
        <f>VLOOKUP(P154,Sheet1!$B$2:$C$12,2,TRUE)</f>
        <v>7</v>
      </c>
      <c r="R154" s="713" t="str">
        <f>VLOOKUP($E154,'[21]Gui chi Quynh'!$C$7:$E$390,3,0)</f>
        <v>A4</v>
      </c>
      <c r="S154" s="713">
        <f>VLOOKUP(R154,Sheet1!$B$2:$C$12,2,TRUE)</f>
        <v>7</v>
      </c>
      <c r="T154" s="713" t="str">
        <f>VLOOKUP($E154,'[22]Gui chi Quynh'!$C$7:$E$390,3,0)</f>
        <v>A4</v>
      </c>
      <c r="U154" s="713">
        <f>VLOOKUP(T154,Sheet1!$B$2:$C$12,2,TRUE)</f>
        <v>7</v>
      </c>
      <c r="V154" s="713" t="str">
        <f>VLOOKUP($E154,'[23]Gui chi Quynh'!$C$7:$E$389,3,0)</f>
        <v>A4</v>
      </c>
      <c r="W154" s="713">
        <f>VLOOKUP(V154,Sheet1!$B$2:$C$12,2,TRUE)</f>
        <v>7</v>
      </c>
      <c r="X154" s="713" t="str">
        <f>VLOOKUP($E154,'[24]Gui chi Quynh'!$C$7:$E$389,3,0)</f>
        <v>A3</v>
      </c>
      <c r="Y154" s="713">
        <f>VLOOKUP(X154,Sheet1!$B$2:$C$12,2,TRUE)</f>
        <v>8</v>
      </c>
      <c r="Z154" s="713" t="str">
        <f>VLOOKUP($E154,'[25]Gui chi Quynh'!$C$7:$E$388,3,0)</f>
        <v>A3</v>
      </c>
      <c r="AA154" s="713">
        <f>VLOOKUP(Z154,Sheet1!$B$2:$C$12,2,TRUE)</f>
        <v>8</v>
      </c>
      <c r="AB154" s="713" t="str">
        <f>VLOOKUP($E154,'T5'!$E$9:$AH$337,24,0)</f>
        <v>A4</v>
      </c>
      <c r="AC154" s="713">
        <f>VLOOKUP(AB154,Sheet1!$B$2:$C$12,2,TRUE)</f>
        <v>7</v>
      </c>
      <c r="AD154" s="713"/>
      <c r="AE154" s="713" t="e">
        <f>VLOOKUP(AD154,Sheet1!$B$2:$C$12,2,TRUE)</f>
        <v>#N/A</v>
      </c>
      <c r="AF154" s="599"/>
      <c r="AG154" s="901">
        <f t="shared" si="25"/>
        <v>7.2727272727272725</v>
      </c>
      <c r="AH154" s="901" t="str">
        <f t="shared" si="26"/>
        <v>11A*</v>
      </c>
      <c r="AI154" s="901">
        <f t="shared" si="17"/>
        <v>0</v>
      </c>
      <c r="AJ154" s="902"/>
      <c r="AK154" s="713" t="str">
        <f t="shared" si="18"/>
        <v>Tốt</v>
      </c>
      <c r="AL154" s="713" t="str">
        <f>VLOOKUP($E154,'cac dv gui'!$C$161:$AD$188,25,0)</f>
        <v>Tốt</v>
      </c>
      <c r="AM154" s="713" t="str">
        <f>VLOOKUP($E154,'cac dv gui'!$C$161:$AD$188,26,0)</f>
        <v>Tốt</v>
      </c>
      <c r="AN154" s="594"/>
      <c r="AO154" s="713"/>
      <c r="AP154" s="594"/>
      <c r="AQ154" s="713" t="str">
        <f>VLOOKUP(E154,' TH ĐG Trình HĐ'!$E$9:$AU$338,40,0)</f>
        <v>Tốt</v>
      </c>
      <c r="AR154" s="713" t="s">
        <v>850</v>
      </c>
      <c r="AS154" s="594"/>
      <c r="AT154" s="905"/>
      <c r="AV154" s="835"/>
      <c r="AW154" s="835"/>
    </row>
    <row r="155" spans="1:49" s="684" customFormat="1" ht="35.1" customHeight="1" x14ac:dyDescent="0.25">
      <c r="A155" s="512" t="s">
        <v>1397</v>
      </c>
      <c r="B155" s="512">
        <f>COUNTIF($F$4:F155,F155)</f>
        <v>135</v>
      </c>
      <c r="C155" s="513" t="s">
        <v>984</v>
      </c>
      <c r="D155" s="337" t="s">
        <v>111</v>
      </c>
      <c r="E155" s="553" t="s">
        <v>578</v>
      </c>
      <c r="F155" s="592" t="s">
        <v>1732</v>
      </c>
      <c r="G155" s="713" t="s">
        <v>974</v>
      </c>
      <c r="H155" s="713" t="str">
        <f>VLOOKUP(E155,'[16]Gui chi Quynh'!$C$7:$E$387,3,0)</f>
        <v>A4</v>
      </c>
      <c r="I155" s="713">
        <f>VLOOKUP(H155,Sheet1!$B$2:$C$12,2,TRUE)</f>
        <v>7</v>
      </c>
      <c r="J155" s="713" t="str">
        <f>VLOOKUP($E155,'[17]Gui chi Quynh'!$C$7:$E$387,3,0)</f>
        <v>A4</v>
      </c>
      <c r="K155" s="713">
        <f>VLOOKUP(J155,Sheet1!$B$2:$C$12,2,TRUE)</f>
        <v>7</v>
      </c>
      <c r="L155" s="713" t="str">
        <f>VLOOKUP(E155,'[18]Gui chi Quynh'!$C$7:$F$385,3,0)</f>
        <v>A4</v>
      </c>
      <c r="M155" s="713">
        <f>VLOOKUP(L155,Sheet1!$B$2:$C$12,2,TRUE)</f>
        <v>7</v>
      </c>
      <c r="N155" s="713" t="str">
        <f>VLOOKUP(E155,'[19]Gui chi Quynh'!$C$7:$E$391,3,0)</f>
        <v>A4</v>
      </c>
      <c r="O155" s="713">
        <f>VLOOKUP(N155,Sheet1!$B$2:$C$12,2,TRUE)</f>
        <v>7</v>
      </c>
      <c r="P155" s="713" t="str">
        <f>VLOOKUP(E155,'[20]Gui chi Quynh'!$C$7:$E$391,3,0)</f>
        <v>A4</v>
      </c>
      <c r="Q155" s="713">
        <f>VLOOKUP(P155,Sheet1!$B$2:$C$12,2,TRUE)</f>
        <v>7</v>
      </c>
      <c r="R155" s="713" t="str">
        <f>VLOOKUP($E155,'[21]Gui chi Quynh'!$C$7:$E$390,3,0)</f>
        <v>A4</v>
      </c>
      <c r="S155" s="713">
        <f>VLOOKUP(R155,Sheet1!$B$2:$C$12,2,TRUE)</f>
        <v>7</v>
      </c>
      <c r="T155" s="713" t="str">
        <f>VLOOKUP($E155,'[22]Gui chi Quynh'!$C$7:$E$390,3,0)</f>
        <v>A4</v>
      </c>
      <c r="U155" s="713">
        <f>VLOOKUP(T155,Sheet1!$B$2:$C$12,2,TRUE)</f>
        <v>7</v>
      </c>
      <c r="V155" s="713" t="str">
        <f>VLOOKUP($E155,'[23]Gui chi Quynh'!$C$7:$E$389,3,0)</f>
        <v>A4</v>
      </c>
      <c r="W155" s="713">
        <f>VLOOKUP(V155,Sheet1!$B$2:$C$12,2,TRUE)</f>
        <v>7</v>
      </c>
      <c r="X155" s="713" t="str">
        <f>VLOOKUP($E155,'[24]Gui chi Quynh'!$C$7:$E$389,3,0)</f>
        <v>A4</v>
      </c>
      <c r="Y155" s="713">
        <f>VLOOKUP(X155,Sheet1!$B$2:$C$12,2,TRUE)</f>
        <v>7</v>
      </c>
      <c r="Z155" s="713" t="str">
        <f>VLOOKUP($E155,'[25]Gui chi Quynh'!$C$7:$E$388,3,0)</f>
        <v>A4</v>
      </c>
      <c r="AA155" s="713">
        <f>VLOOKUP(Z155,Sheet1!$B$2:$C$12,2,TRUE)</f>
        <v>7</v>
      </c>
      <c r="AB155" s="713" t="str">
        <f>VLOOKUP($E155,'T5'!$E$9:$AH$337,24,0)</f>
        <v>A4</v>
      </c>
      <c r="AC155" s="713">
        <f>VLOOKUP(AB155,Sheet1!$B$2:$C$12,2,TRUE)</f>
        <v>7</v>
      </c>
      <c r="AD155" s="713"/>
      <c r="AE155" s="713" t="e">
        <f>VLOOKUP(AD155,Sheet1!$B$2:$C$12,2,TRUE)</f>
        <v>#N/A</v>
      </c>
      <c r="AF155" s="599"/>
      <c r="AG155" s="901">
        <f t="shared" si="25"/>
        <v>7</v>
      </c>
      <c r="AH155" s="901" t="str">
        <f t="shared" si="26"/>
        <v>11A*</v>
      </c>
      <c r="AI155" s="901">
        <f t="shared" si="17"/>
        <v>0</v>
      </c>
      <c r="AJ155" s="902"/>
      <c r="AK155" s="713" t="str">
        <f t="shared" si="18"/>
        <v>Tốt</v>
      </c>
      <c r="AL155" s="713" t="str">
        <f>VLOOKUP($E155,'cac dv gui'!$C$161:$AD$188,25,0)</f>
        <v>Tốt</v>
      </c>
      <c r="AM155" s="713" t="str">
        <f>VLOOKUP($E155,'cac dv gui'!$C$161:$AD$188,26,0)</f>
        <v>Tốt</v>
      </c>
      <c r="AN155" s="594"/>
      <c r="AO155" s="713"/>
      <c r="AP155" s="594"/>
      <c r="AQ155" s="713" t="str">
        <f>VLOOKUP(E155,' TH ĐG Trình HĐ'!$E$9:$AU$338,40,0)</f>
        <v>Tốt</v>
      </c>
      <c r="AR155" s="713" t="s">
        <v>850</v>
      </c>
      <c r="AS155" s="594"/>
      <c r="AT155" s="905"/>
      <c r="AV155" s="835"/>
      <c r="AW155" s="835"/>
    </row>
    <row r="156" spans="1:49" s="684" customFormat="1" ht="35.1" customHeight="1" x14ac:dyDescent="0.25">
      <c r="A156" s="512" t="s">
        <v>1398</v>
      </c>
      <c r="B156" s="512">
        <f>COUNTIF($F$4:F45,F156)</f>
        <v>34</v>
      </c>
      <c r="C156" s="513" t="s">
        <v>984</v>
      </c>
      <c r="D156" s="337" t="s">
        <v>140</v>
      </c>
      <c r="E156" s="553" t="s">
        <v>568</v>
      </c>
      <c r="F156" s="592" t="s">
        <v>1732</v>
      </c>
      <c r="G156" s="713" t="s">
        <v>974</v>
      </c>
      <c r="H156" s="713" t="str">
        <f>VLOOKUP(E156,'[16]Gui chi Quynh'!$C$7:$E$387,3,0)</f>
        <v>A4</v>
      </c>
      <c r="I156" s="713">
        <f>VLOOKUP(H156,Sheet1!$B$2:$C$12,2,TRUE)</f>
        <v>7</v>
      </c>
      <c r="J156" s="713" t="str">
        <f>VLOOKUP($E156,'[17]Gui chi Quynh'!$C$7:$E$387,3,0)</f>
        <v>A4</v>
      </c>
      <c r="K156" s="713">
        <f>VLOOKUP(J156,Sheet1!$B$2:$C$12,2,TRUE)</f>
        <v>7</v>
      </c>
      <c r="L156" s="713" t="str">
        <f>VLOOKUP(E156,'[18]Gui chi Quynh'!$C$7:$F$385,3,0)</f>
        <v>A4</v>
      </c>
      <c r="M156" s="713">
        <f>VLOOKUP(L156,Sheet1!$B$2:$C$12,2,TRUE)</f>
        <v>7</v>
      </c>
      <c r="N156" s="713" t="str">
        <f>VLOOKUP(E156,'[19]Gui chi Quynh'!$C$7:$E$391,3,0)</f>
        <v>A4</v>
      </c>
      <c r="O156" s="713">
        <f>VLOOKUP(N156,Sheet1!$B$2:$C$12,2,TRUE)</f>
        <v>7</v>
      </c>
      <c r="P156" s="713" t="str">
        <f>VLOOKUP(E156,'[20]Gui chi Quynh'!$C$7:$E$391,3,0)</f>
        <v>A4</v>
      </c>
      <c r="Q156" s="713">
        <f>VLOOKUP(P156,Sheet1!$B$2:$C$12,2,TRUE)</f>
        <v>7</v>
      </c>
      <c r="R156" s="713" t="str">
        <f>VLOOKUP($E156,'[21]Gui chi Quynh'!$C$7:$E$390,3,0)</f>
        <v>A4</v>
      </c>
      <c r="S156" s="713">
        <f>VLOOKUP(R156,Sheet1!$B$2:$C$12,2,TRUE)</f>
        <v>7</v>
      </c>
      <c r="T156" s="713" t="str">
        <f>VLOOKUP($E156,'[22]Gui chi Quynh'!$C$7:$E$390,3,0)</f>
        <v>A4</v>
      </c>
      <c r="U156" s="713">
        <f>VLOOKUP(T156,Sheet1!$B$2:$C$12,2,TRUE)</f>
        <v>7</v>
      </c>
      <c r="V156" s="713" t="str">
        <f>VLOOKUP($E156,'[23]Gui chi Quynh'!$C$7:$E$389,3,0)</f>
        <v>A4</v>
      </c>
      <c r="W156" s="713">
        <f>VLOOKUP(V156,Sheet1!$B$2:$C$12,2,TRUE)</f>
        <v>7</v>
      </c>
      <c r="X156" s="713" t="str">
        <f>VLOOKUP($E156,'[24]Gui chi Quynh'!$C$7:$E$389,3,0)</f>
        <v>A4</v>
      </c>
      <c r="Y156" s="713">
        <f>VLOOKUP(X156,Sheet1!$B$2:$C$12,2,TRUE)</f>
        <v>7</v>
      </c>
      <c r="Z156" s="713" t="str">
        <f>VLOOKUP($E156,'[25]Gui chi Quynh'!$C$7:$E$388,3,0)</f>
        <v>A4</v>
      </c>
      <c r="AA156" s="713">
        <f>VLOOKUP(Z156,Sheet1!$B$2:$C$12,2,TRUE)</f>
        <v>7</v>
      </c>
      <c r="AB156" s="713" t="str">
        <f>VLOOKUP($E156,'T5'!$E$9:$AH$337,24,0)</f>
        <v>A4</v>
      </c>
      <c r="AC156" s="713">
        <f>VLOOKUP(AB156,Sheet1!$B$2:$C$12,2,TRUE)</f>
        <v>7</v>
      </c>
      <c r="AD156" s="713"/>
      <c r="AE156" s="713" t="e">
        <f>VLOOKUP(AD156,Sheet1!$B$2:$C$12,2,TRUE)</f>
        <v>#N/A</v>
      </c>
      <c r="AF156" s="599"/>
      <c r="AG156" s="901">
        <f t="shared" si="25"/>
        <v>7</v>
      </c>
      <c r="AH156" s="901" t="str">
        <f t="shared" si="26"/>
        <v>11A*</v>
      </c>
      <c r="AI156" s="901">
        <f t="shared" si="17"/>
        <v>0</v>
      </c>
      <c r="AJ156" s="902"/>
      <c r="AK156" s="713" t="str">
        <f t="shared" si="18"/>
        <v>Tốt</v>
      </c>
      <c r="AL156" s="713" t="str">
        <f>VLOOKUP($E156,'cac dv gui'!$C$161:$AD$188,25,0)</f>
        <v>Tốt</v>
      </c>
      <c r="AM156" s="713" t="str">
        <f>VLOOKUP($E156,'cac dv gui'!$C$161:$AD$188,26,0)</f>
        <v>Tốt</v>
      </c>
      <c r="AN156" s="594"/>
      <c r="AO156" s="713"/>
      <c r="AP156" s="594"/>
      <c r="AQ156" s="713" t="str">
        <f>VLOOKUP(E156,' TH ĐG Trình HĐ'!$E$9:$AU$338,40,0)</f>
        <v>Tốt</v>
      </c>
      <c r="AR156" s="713" t="s">
        <v>850</v>
      </c>
      <c r="AS156" s="594"/>
      <c r="AT156" s="905"/>
      <c r="AV156" s="835"/>
      <c r="AW156" s="835"/>
    </row>
    <row r="157" spans="1:49" s="684" customFormat="1" ht="35.1" customHeight="1" x14ac:dyDescent="0.25">
      <c r="A157" s="512" t="s">
        <v>1399</v>
      </c>
      <c r="B157" s="512">
        <f>COUNTIF($F$4:F157,F157)</f>
        <v>137</v>
      </c>
      <c r="C157" s="513" t="s">
        <v>985</v>
      </c>
      <c r="D157" s="337" t="s">
        <v>142</v>
      </c>
      <c r="E157" s="553" t="s">
        <v>579</v>
      </c>
      <c r="F157" s="592" t="s">
        <v>1732</v>
      </c>
      <c r="G157" s="713" t="s">
        <v>974</v>
      </c>
      <c r="H157" s="713" t="str">
        <f>VLOOKUP(E157,'[16]Gui chi Quynh'!$C$7:$E$387,3,0)</f>
        <v>A3</v>
      </c>
      <c r="I157" s="713">
        <f>VLOOKUP(H157,Sheet1!$B$2:$C$12,2,TRUE)</f>
        <v>8</v>
      </c>
      <c r="J157" s="713" t="str">
        <f>VLOOKUP($E157,'[17]Gui chi Quynh'!$C$7:$E$387,3,0)</f>
        <v>A4</v>
      </c>
      <c r="K157" s="713">
        <f>VLOOKUP(J157,Sheet1!$B$2:$C$12,2,TRUE)</f>
        <v>7</v>
      </c>
      <c r="L157" s="713" t="str">
        <f>VLOOKUP(E157,'[18]Gui chi Quynh'!$C$7:$F$385,3,0)</f>
        <v>A3</v>
      </c>
      <c r="M157" s="713">
        <f>VLOOKUP(L157,Sheet1!$B$2:$C$12,2,TRUE)</f>
        <v>8</v>
      </c>
      <c r="N157" s="713" t="str">
        <f>VLOOKUP(E157,'[19]Gui chi Quynh'!$C$7:$E$391,3,0)</f>
        <v>A3</v>
      </c>
      <c r="O157" s="713">
        <f>VLOOKUP(N157,Sheet1!$B$2:$C$12,2,TRUE)</f>
        <v>8</v>
      </c>
      <c r="P157" s="713" t="str">
        <f>VLOOKUP(E157,'[20]Gui chi Quynh'!$C$7:$E$391,3,0)</f>
        <v>A3</v>
      </c>
      <c r="Q157" s="713">
        <f>VLOOKUP(P157,Sheet1!$B$2:$C$12,2,TRUE)</f>
        <v>8</v>
      </c>
      <c r="R157" s="713" t="str">
        <f>VLOOKUP($E157,'[21]Gui chi Quynh'!$C$7:$E$390,3,0)</f>
        <v>A4</v>
      </c>
      <c r="S157" s="713">
        <f>VLOOKUP(R157,Sheet1!$B$2:$C$12,2,TRUE)</f>
        <v>7</v>
      </c>
      <c r="T157" s="713" t="str">
        <f>VLOOKUP($E157,'[22]Gui chi Quynh'!$C$7:$E$390,3,0)</f>
        <v>A4</v>
      </c>
      <c r="U157" s="713">
        <f>VLOOKUP(T157,Sheet1!$B$2:$C$12,2,TRUE)</f>
        <v>7</v>
      </c>
      <c r="V157" s="713" t="str">
        <f>VLOOKUP($E157,'[23]Gui chi Quynh'!$C$7:$E$389,3,0)</f>
        <v>A2</v>
      </c>
      <c r="W157" s="713">
        <f>VLOOKUP(V157,Sheet1!$B$2:$C$12,2,TRUE)</f>
        <v>9</v>
      </c>
      <c r="X157" s="713" t="str">
        <f>VLOOKUP($E157,'[24]Gui chi Quynh'!$C$7:$E$389,3,0)</f>
        <v>A2</v>
      </c>
      <c r="Y157" s="713">
        <f>VLOOKUP(X157,Sheet1!$B$2:$C$12,2,TRUE)</f>
        <v>9</v>
      </c>
      <c r="Z157" s="713" t="str">
        <f>VLOOKUP($E157,'[25]Gui chi Quynh'!$C$7:$E$388,3,0)</f>
        <v>A3</v>
      </c>
      <c r="AA157" s="713">
        <f>VLOOKUP(Z157,Sheet1!$B$2:$C$12,2,TRUE)</f>
        <v>8</v>
      </c>
      <c r="AB157" s="713" t="str">
        <f>VLOOKUP($E157,'T5'!$E$9:$AH$337,24,0)</f>
        <v>A3</v>
      </c>
      <c r="AC157" s="713">
        <f>VLOOKUP(AB157,Sheet1!$B$2:$C$12,2,TRUE)</f>
        <v>8</v>
      </c>
      <c r="AD157" s="713"/>
      <c r="AE157" s="713" t="e">
        <f>VLOOKUP(AD157,Sheet1!$B$2:$C$12,2,TRUE)</f>
        <v>#N/A</v>
      </c>
      <c r="AF157" s="599"/>
      <c r="AG157" s="901">
        <f t="shared" si="25"/>
        <v>7.9090909090909092</v>
      </c>
      <c r="AH157" s="901" t="str">
        <f t="shared" si="26"/>
        <v>11A*</v>
      </c>
      <c r="AI157" s="901">
        <f t="shared" si="17"/>
        <v>0</v>
      </c>
      <c r="AJ157" s="902"/>
      <c r="AK157" s="713" t="str">
        <f t="shared" si="18"/>
        <v>Tốt</v>
      </c>
      <c r="AL157" s="713" t="str">
        <f>VLOOKUP($E157,'cac dv gui'!$C$161:$AD$188,25,0)</f>
        <v>Xuất sắc</v>
      </c>
      <c r="AM157" s="713" t="str">
        <f>VLOOKUP($E157,'cac dv gui'!$C$161:$AD$188,26,0)</f>
        <v>Tốt</v>
      </c>
      <c r="AN157" s="594"/>
      <c r="AO157" s="713"/>
      <c r="AP157" s="594"/>
      <c r="AQ157" s="713" t="str">
        <f>VLOOKUP(E157,' TH ĐG Trình HĐ'!$E$9:$AU$338,40,0)</f>
        <v>Tốt</v>
      </c>
      <c r="AR157" s="713" t="s">
        <v>850</v>
      </c>
      <c r="AS157" s="594"/>
      <c r="AT157" s="905"/>
      <c r="AV157" s="835"/>
      <c r="AW157" s="835"/>
    </row>
    <row r="158" spans="1:49" s="684" customFormat="1" ht="35.1" customHeight="1" x14ac:dyDescent="0.25">
      <c r="A158" s="512" t="s">
        <v>1400</v>
      </c>
      <c r="B158" s="512">
        <f>COUNTIF($F$4:F158,F158)</f>
        <v>138</v>
      </c>
      <c r="C158" s="513" t="s">
        <v>984</v>
      </c>
      <c r="D158" s="337" t="s">
        <v>143</v>
      </c>
      <c r="E158" s="841" t="s">
        <v>580</v>
      </c>
      <c r="F158" s="592" t="s">
        <v>1732</v>
      </c>
      <c r="G158" s="713" t="s">
        <v>974</v>
      </c>
      <c r="H158" s="713" t="str">
        <f>VLOOKUP(E158,'[16]Gui chi Quynh'!$C$7:$E$387,3,0)</f>
        <v>A4</v>
      </c>
      <c r="I158" s="713">
        <f>VLOOKUP(H158,Sheet1!$B$2:$C$12,2,TRUE)</f>
        <v>7</v>
      </c>
      <c r="J158" s="713" t="str">
        <f>VLOOKUP($E158,'[17]Gui chi Quynh'!$C$7:$E$387,3,0)</f>
        <v>A4</v>
      </c>
      <c r="K158" s="713">
        <f>VLOOKUP(J158,Sheet1!$B$2:$C$12,2,TRUE)</f>
        <v>7</v>
      </c>
      <c r="L158" s="713" t="str">
        <f>VLOOKUP(E158,'[18]Gui chi Quynh'!$C$7:$F$385,3,0)</f>
        <v>A4</v>
      </c>
      <c r="M158" s="713">
        <f>VLOOKUP(L158,Sheet1!$B$2:$C$12,2,TRUE)</f>
        <v>7</v>
      </c>
      <c r="N158" s="713" t="str">
        <f>VLOOKUP(E158,'[19]Gui chi Quynh'!$C$7:$E$391,3,0)</f>
        <v>A4</v>
      </c>
      <c r="O158" s="713">
        <f>VLOOKUP(N158,Sheet1!$B$2:$C$12,2,TRUE)</f>
        <v>7</v>
      </c>
      <c r="P158" s="713" t="str">
        <f>VLOOKUP(E158,'[20]Gui chi Quynh'!$C$7:$E$391,3,0)</f>
        <v>A4</v>
      </c>
      <c r="Q158" s="713">
        <f>VLOOKUP(P158,Sheet1!$B$2:$C$12,2,TRUE)</f>
        <v>7</v>
      </c>
      <c r="R158" s="713" t="str">
        <f>VLOOKUP($E158,'[21]Gui chi Quynh'!$C$7:$E$390,3,0)</f>
        <v>B1</v>
      </c>
      <c r="S158" s="713">
        <f>VLOOKUP(R158,Sheet1!$B$2:$C$12,2,TRUE)</f>
        <v>6</v>
      </c>
      <c r="T158" s="713" t="str">
        <f>VLOOKUP($E158,'[22]Gui chi Quynh'!$C$7:$E$390,3,0)</f>
        <v>A4</v>
      </c>
      <c r="U158" s="713">
        <f>VLOOKUP(T158,Sheet1!$B$2:$C$12,2,TRUE)</f>
        <v>7</v>
      </c>
      <c r="V158" s="713" t="str">
        <f>VLOOKUP($E158,'[23]Gui chi Quynh'!$C$7:$E$389,3,0)</f>
        <v>A4</v>
      </c>
      <c r="W158" s="713">
        <f>VLOOKUP(V158,Sheet1!$B$2:$C$12,2,TRUE)</f>
        <v>7</v>
      </c>
      <c r="X158" s="713" t="str">
        <f>VLOOKUP($E158,'[24]Gui chi Quynh'!$C$7:$E$389,3,0)</f>
        <v>A4</v>
      </c>
      <c r="Y158" s="713">
        <f>VLOOKUP(X158,Sheet1!$B$2:$C$12,2,TRUE)</f>
        <v>7</v>
      </c>
      <c r="Z158" s="713" t="str">
        <f>VLOOKUP($E158,'[25]Gui chi Quynh'!$C$7:$E$388,3,0)</f>
        <v>A4</v>
      </c>
      <c r="AA158" s="713">
        <f>VLOOKUP(Z158,Sheet1!$B$2:$C$12,2,TRUE)</f>
        <v>7</v>
      </c>
      <c r="AB158" s="713" t="str">
        <f>VLOOKUP($E158,'T5'!$E$9:$AH$337,24,0)</f>
        <v>A4</v>
      </c>
      <c r="AC158" s="713">
        <f>VLOOKUP(AB158,Sheet1!$B$2:$C$12,2,TRUE)</f>
        <v>7</v>
      </c>
      <c r="AD158" s="713"/>
      <c r="AE158" s="713" t="e">
        <f>VLOOKUP(AD158,Sheet1!$B$2:$C$12,2,TRUE)</f>
        <v>#N/A</v>
      </c>
      <c r="AF158" s="599"/>
      <c r="AG158" s="901">
        <f t="shared" si="25"/>
        <v>6.9090909090909092</v>
      </c>
      <c r="AH158" s="901" t="str">
        <f>LEFT((COUNTIF($H158:$AC158,"A*")&amp;"A*")&amp;" + "&amp;(COUNTIF($H158:$AC158,"B*")&amp;"B*")&amp;" + "&amp;(COUNTIF($H158:$AC158,"C*")&amp;"C*")&amp;" +  "&amp;(COUNTIF($H158:$AC158,"D")&amp;"D")&amp; " +  "&amp;(COUNTIF($H158:$AC158,"E")&amp;"E"),10)</f>
        <v>10A* + 1B*</v>
      </c>
      <c r="AI158" s="901">
        <f t="shared" si="17"/>
        <v>1</v>
      </c>
      <c r="AJ158" s="902"/>
      <c r="AK158" s="713" t="str">
        <f t="shared" si="18"/>
        <v>Tốt</v>
      </c>
      <c r="AL158" s="713" t="str">
        <f>VLOOKUP($E158,'cac dv gui'!$C$161:$AD$188,25,0)</f>
        <v>Tốt</v>
      </c>
      <c r="AM158" s="713" t="str">
        <f>VLOOKUP($E158,'cac dv gui'!$C$161:$AD$188,26,0)</f>
        <v>Tốt</v>
      </c>
      <c r="AN158" s="594"/>
      <c r="AO158" s="713"/>
      <c r="AP158" s="594"/>
      <c r="AQ158" s="713" t="str">
        <f>VLOOKUP(E158,' TH ĐG Trình HĐ'!$E$9:$AU$338,40,0)</f>
        <v>Tốt</v>
      </c>
      <c r="AR158" s="713" t="s">
        <v>850</v>
      </c>
      <c r="AS158" s="594"/>
      <c r="AT158" s="905"/>
      <c r="AV158" s="835"/>
      <c r="AW158" s="835"/>
    </row>
    <row r="159" spans="1:49" s="684" customFormat="1" ht="35.1" customHeight="1" x14ac:dyDescent="0.25">
      <c r="A159" s="512" t="s">
        <v>1401</v>
      </c>
      <c r="B159" s="512">
        <f>COUNTIF($F$4:F159,F159)</f>
        <v>139</v>
      </c>
      <c r="C159" s="513" t="s">
        <v>984</v>
      </c>
      <c r="D159" s="337" t="s">
        <v>144</v>
      </c>
      <c r="E159" s="553" t="s">
        <v>581</v>
      </c>
      <c r="F159" s="592" t="s">
        <v>1732</v>
      </c>
      <c r="G159" s="713" t="s">
        <v>974</v>
      </c>
      <c r="H159" s="713" t="str">
        <f>VLOOKUP(E159,'[16]Gui chi Quynh'!$C$7:$E$387,3,0)</f>
        <v>A4</v>
      </c>
      <c r="I159" s="713">
        <f>VLOOKUP(H159,Sheet1!$B$2:$C$12,2,TRUE)</f>
        <v>7</v>
      </c>
      <c r="J159" s="713" t="str">
        <f>VLOOKUP($E159,'[17]Gui chi Quynh'!$C$7:$E$387,3,0)</f>
        <v>A4</v>
      </c>
      <c r="K159" s="713">
        <f>VLOOKUP(J159,Sheet1!$B$2:$C$12,2,TRUE)</f>
        <v>7</v>
      </c>
      <c r="L159" s="713" t="str">
        <f>VLOOKUP(E159,'[18]Gui chi Quynh'!$C$7:$F$385,3,0)</f>
        <v>A4</v>
      </c>
      <c r="M159" s="713">
        <f>VLOOKUP(L159,Sheet1!$B$2:$C$12,2,TRUE)</f>
        <v>7</v>
      </c>
      <c r="N159" s="713" t="str">
        <f>VLOOKUP(E159,'[19]Gui chi Quynh'!$C$7:$E$391,3,0)</f>
        <v>A4</v>
      </c>
      <c r="O159" s="713">
        <f>VLOOKUP(N159,Sheet1!$B$2:$C$12,2,TRUE)</f>
        <v>7</v>
      </c>
      <c r="P159" s="713" t="str">
        <f>VLOOKUP(E159,'[20]Gui chi Quynh'!$C$7:$E$391,3,0)</f>
        <v>A4</v>
      </c>
      <c r="Q159" s="713">
        <f>VLOOKUP(P159,Sheet1!$B$2:$C$12,2,TRUE)</f>
        <v>7</v>
      </c>
      <c r="R159" s="713" t="str">
        <f>VLOOKUP($E159,'[21]Gui chi Quynh'!$C$7:$E$390,3,0)</f>
        <v>A4</v>
      </c>
      <c r="S159" s="713">
        <f>VLOOKUP(R159,Sheet1!$B$2:$C$12,2,TRUE)</f>
        <v>7</v>
      </c>
      <c r="T159" s="713" t="str">
        <f>VLOOKUP($E159,'[22]Gui chi Quynh'!$C$7:$E$390,3,0)</f>
        <v>A4</v>
      </c>
      <c r="U159" s="713">
        <f>VLOOKUP(T159,Sheet1!$B$2:$C$12,2,TRUE)</f>
        <v>7</v>
      </c>
      <c r="V159" s="713" t="str">
        <f>VLOOKUP($E159,'[23]Gui chi Quynh'!$C$7:$E$389,3,0)</f>
        <v>A3</v>
      </c>
      <c r="W159" s="713">
        <f>VLOOKUP(V159,Sheet1!$B$2:$C$12,2,TRUE)</f>
        <v>8</v>
      </c>
      <c r="X159" s="713" t="str">
        <f>VLOOKUP($E159,'[24]Gui chi Quynh'!$C$7:$E$389,3,0)</f>
        <v>A4</v>
      </c>
      <c r="Y159" s="713">
        <f>VLOOKUP(X159,Sheet1!$B$2:$C$12,2,TRUE)</f>
        <v>7</v>
      </c>
      <c r="Z159" s="713" t="str">
        <f>VLOOKUP($E159,'[25]Gui chi Quynh'!$C$7:$E$388,3,0)</f>
        <v>A4</v>
      </c>
      <c r="AA159" s="713">
        <f>VLOOKUP(Z159,Sheet1!$B$2:$C$12,2,TRUE)</f>
        <v>7</v>
      </c>
      <c r="AB159" s="713" t="str">
        <f>VLOOKUP($E159,'T5'!$E$9:$AH$337,24,0)</f>
        <v>A3</v>
      </c>
      <c r="AC159" s="713">
        <f>VLOOKUP(AB159,Sheet1!$B$2:$C$12,2,TRUE)</f>
        <v>8</v>
      </c>
      <c r="AD159" s="713"/>
      <c r="AE159" s="713" t="e">
        <f>VLOOKUP(AD159,Sheet1!$B$2:$C$12,2,TRUE)</f>
        <v>#N/A</v>
      </c>
      <c r="AF159" s="599"/>
      <c r="AG159" s="901">
        <f t="shared" si="25"/>
        <v>7.1818181818181817</v>
      </c>
      <c r="AH159" s="901" t="str">
        <f>LEFT((COUNTIF($H159:$AC159,"A*")&amp;"A*")&amp;" + "&amp;(COUNTIF($H159:$AC159,"B*")&amp;"B*")&amp;" + "&amp;(COUNTIF($H159:$AC159,"C*")&amp;"C*")&amp;" +  "&amp;(COUNTIF($H159:$AC159,"D")&amp;"D")&amp; " +  "&amp;(COUNTIF($H159:$AC159,"E")&amp;"E"),4)</f>
        <v>11A*</v>
      </c>
      <c r="AI159" s="901">
        <f t="shared" si="17"/>
        <v>0</v>
      </c>
      <c r="AJ159" s="902"/>
      <c r="AK159" s="713" t="str">
        <f t="shared" si="18"/>
        <v>Tốt</v>
      </c>
      <c r="AL159" s="713" t="str">
        <f>VLOOKUP($E159,'cac dv gui'!$C$161:$AD$188,25,0)</f>
        <v>Tốt</v>
      </c>
      <c r="AM159" s="713" t="str">
        <f>VLOOKUP($E159,'cac dv gui'!$C$161:$AD$188,26,0)</f>
        <v>Tốt</v>
      </c>
      <c r="AN159" s="594"/>
      <c r="AO159" s="713"/>
      <c r="AP159" s="594"/>
      <c r="AQ159" s="713" t="str">
        <f>VLOOKUP(E159,' TH ĐG Trình HĐ'!$E$9:$AU$338,40,0)</f>
        <v>Tốt</v>
      </c>
      <c r="AR159" s="713" t="s">
        <v>850</v>
      </c>
      <c r="AS159" s="594"/>
      <c r="AT159" s="905"/>
      <c r="AV159" s="835"/>
      <c r="AW159" s="835"/>
    </row>
    <row r="160" spans="1:49" s="684" customFormat="1" ht="35.1" customHeight="1" x14ac:dyDescent="0.25">
      <c r="A160" s="512" t="s">
        <v>1402</v>
      </c>
      <c r="B160" s="512">
        <f>COUNTIF($F$4:F160,F160)</f>
        <v>140</v>
      </c>
      <c r="C160" s="513" t="s">
        <v>985</v>
      </c>
      <c r="D160" s="337" t="s">
        <v>145</v>
      </c>
      <c r="E160" s="553" t="s">
        <v>582</v>
      </c>
      <c r="F160" s="592" t="s">
        <v>1732</v>
      </c>
      <c r="G160" s="713" t="s">
        <v>974</v>
      </c>
      <c r="H160" s="713" t="str">
        <f>VLOOKUP(E160,'[16]Gui chi Quynh'!$C$7:$E$387,3,0)</f>
        <v>A4</v>
      </c>
      <c r="I160" s="713">
        <f>VLOOKUP(H160,Sheet1!$B$2:$C$12,2,TRUE)</f>
        <v>7</v>
      </c>
      <c r="J160" s="713" t="str">
        <f>VLOOKUP($E160,'[17]Gui chi Quynh'!$C$7:$E$387,3,0)</f>
        <v>A4</v>
      </c>
      <c r="K160" s="713">
        <f>VLOOKUP(J160,Sheet1!$B$2:$C$12,2,TRUE)</f>
        <v>7</v>
      </c>
      <c r="L160" s="713" t="str">
        <f>VLOOKUP(E160,'[18]Gui chi Quynh'!$C$7:$F$385,3,0)</f>
        <v>A4</v>
      </c>
      <c r="M160" s="713">
        <f>VLOOKUP(L160,Sheet1!$B$2:$C$12,2,TRUE)</f>
        <v>7</v>
      </c>
      <c r="N160" s="713" t="str">
        <f>VLOOKUP(E160,'[19]Gui chi Quynh'!$C$7:$E$391,3,0)</f>
        <v>A4</v>
      </c>
      <c r="O160" s="713">
        <f>VLOOKUP(N160,Sheet1!$B$2:$C$12,2,TRUE)</f>
        <v>7</v>
      </c>
      <c r="P160" s="713" t="str">
        <f>VLOOKUP(E160,'[20]Gui chi Quynh'!$C$7:$E$391,3,0)</f>
        <v>A4</v>
      </c>
      <c r="Q160" s="713">
        <f>VLOOKUP(P160,Sheet1!$B$2:$C$12,2,TRUE)</f>
        <v>7</v>
      </c>
      <c r="R160" s="713" t="str">
        <f>VLOOKUP($E160,'[21]Gui chi Quynh'!$C$7:$E$390,3,0)</f>
        <v>A4</v>
      </c>
      <c r="S160" s="713">
        <f>VLOOKUP(R160,Sheet1!$B$2:$C$12,2,TRUE)</f>
        <v>7</v>
      </c>
      <c r="T160" s="713" t="str">
        <f>VLOOKUP($E160,'[22]Gui chi Quynh'!$C$7:$E$390,3,0)</f>
        <v>A4</v>
      </c>
      <c r="U160" s="713">
        <f>VLOOKUP(T160,Sheet1!$B$2:$C$12,2,TRUE)</f>
        <v>7</v>
      </c>
      <c r="V160" s="713" t="str">
        <f>VLOOKUP($E160,'[23]Gui chi Quynh'!$C$7:$E$389,3,0)</f>
        <v>A4</v>
      </c>
      <c r="W160" s="713">
        <f>VLOOKUP(V160,Sheet1!$B$2:$C$12,2,TRUE)</f>
        <v>7</v>
      </c>
      <c r="X160" s="713" t="str">
        <f>VLOOKUP($E160,'[24]Gui chi Quynh'!$C$7:$E$389,3,0)</f>
        <v>A4</v>
      </c>
      <c r="Y160" s="713">
        <f>VLOOKUP(X160,Sheet1!$B$2:$C$12,2,TRUE)</f>
        <v>7</v>
      </c>
      <c r="Z160" s="713" t="str">
        <f>VLOOKUP($E160,'[25]Gui chi Quynh'!$C$7:$E$388,3,0)</f>
        <v>A4</v>
      </c>
      <c r="AA160" s="713">
        <f>VLOOKUP(Z160,Sheet1!$B$2:$C$12,2,TRUE)</f>
        <v>7</v>
      </c>
      <c r="AB160" s="713" t="str">
        <f>VLOOKUP($E160,'T5'!$E$9:$AH$337,24,0)</f>
        <v>A4</v>
      </c>
      <c r="AC160" s="713">
        <f>VLOOKUP(AB160,Sheet1!$B$2:$C$12,2,TRUE)</f>
        <v>7</v>
      </c>
      <c r="AD160" s="713"/>
      <c r="AE160" s="713" t="e">
        <f>VLOOKUP(AD160,Sheet1!$B$2:$C$12,2,TRUE)</f>
        <v>#N/A</v>
      </c>
      <c r="AF160" s="599"/>
      <c r="AG160" s="901">
        <f t="shared" si="25"/>
        <v>7</v>
      </c>
      <c r="AH160" s="901" t="str">
        <f>LEFT((COUNTIF($H160:$AC160,"A*")&amp;"A*")&amp;" + "&amp;(COUNTIF($H160:$AC160,"B*")&amp;"B*")&amp;" + "&amp;(COUNTIF($H160:$AC160,"C*")&amp;"C*")&amp;" +  "&amp;(COUNTIF($H160:$AC160,"D")&amp;"D")&amp; " +  "&amp;(COUNTIF($H160:$AC160,"E")&amp;"E"),4)</f>
        <v>11A*</v>
      </c>
      <c r="AI160" s="901">
        <f t="shared" si="17"/>
        <v>0</v>
      </c>
      <c r="AJ160" s="902"/>
      <c r="AK160" s="713" t="str">
        <f t="shared" si="18"/>
        <v>Tốt</v>
      </c>
      <c r="AL160" s="713" t="str">
        <f>VLOOKUP($E160,'cac dv gui'!$C$161:$AD$188,25,0)</f>
        <v>Tốt</v>
      </c>
      <c r="AM160" s="713" t="str">
        <f>VLOOKUP($E160,'cac dv gui'!$C$161:$AD$188,26,0)</f>
        <v>Tốt</v>
      </c>
      <c r="AN160" s="594"/>
      <c r="AO160" s="713"/>
      <c r="AP160" s="594"/>
      <c r="AQ160" s="713" t="str">
        <f>VLOOKUP(E160,' TH ĐG Trình HĐ'!$E$9:$AU$338,40,0)</f>
        <v>Tốt</v>
      </c>
      <c r="AR160" s="713" t="s">
        <v>850</v>
      </c>
      <c r="AS160" s="594"/>
      <c r="AT160" s="905"/>
      <c r="AV160" s="835"/>
      <c r="AW160" s="835"/>
    </row>
    <row r="161" spans="1:49" s="684" customFormat="1" ht="35.1" customHeight="1" x14ac:dyDescent="0.25">
      <c r="A161" s="512" t="s">
        <v>1403</v>
      </c>
      <c r="B161" s="512">
        <f>COUNTIF($F$4:F161,F161)</f>
        <v>141</v>
      </c>
      <c r="C161" s="513" t="s">
        <v>985</v>
      </c>
      <c r="D161" s="337" t="s">
        <v>146</v>
      </c>
      <c r="E161" s="553" t="s">
        <v>583</v>
      </c>
      <c r="F161" s="592" t="s">
        <v>1732</v>
      </c>
      <c r="G161" s="713" t="s">
        <v>974</v>
      </c>
      <c r="H161" s="713" t="str">
        <f>VLOOKUP(E161,'[16]Gui chi Quynh'!$C$7:$E$387,3,0)</f>
        <v>A4</v>
      </c>
      <c r="I161" s="713">
        <f>VLOOKUP(H161,Sheet1!$B$2:$C$12,2,TRUE)</f>
        <v>7</v>
      </c>
      <c r="J161" s="713" t="str">
        <f>VLOOKUP($E161,'[17]Gui chi Quynh'!$C$7:$E$387,3,0)</f>
        <v>A4</v>
      </c>
      <c r="K161" s="713">
        <f>VLOOKUP(J161,Sheet1!$B$2:$C$12,2,TRUE)</f>
        <v>7</v>
      </c>
      <c r="L161" s="713" t="str">
        <f>VLOOKUP(E161,'[18]Gui chi Quynh'!$C$7:$F$385,3,0)</f>
        <v>A3</v>
      </c>
      <c r="M161" s="713">
        <f>VLOOKUP(L161,Sheet1!$B$2:$C$12,2,TRUE)</f>
        <v>8</v>
      </c>
      <c r="N161" s="713" t="str">
        <f>VLOOKUP(E161,'[19]Gui chi Quynh'!$C$7:$E$391,3,0)</f>
        <v>A3</v>
      </c>
      <c r="O161" s="713">
        <f>VLOOKUP(N161,Sheet1!$B$2:$C$12,2,TRUE)</f>
        <v>8</v>
      </c>
      <c r="P161" s="713" t="str">
        <f>VLOOKUP(E161,'[20]Gui chi Quynh'!$C$7:$E$391,3,0)</f>
        <v>A3</v>
      </c>
      <c r="Q161" s="713">
        <f>VLOOKUP(P161,Sheet1!$B$2:$C$12,2,TRUE)</f>
        <v>8</v>
      </c>
      <c r="R161" s="713" t="str">
        <f>VLOOKUP($E161,'[21]Gui chi Quynh'!$C$7:$E$390,3,0)</f>
        <v>A4</v>
      </c>
      <c r="S161" s="713">
        <f>VLOOKUP(R161,Sheet1!$B$2:$C$12,2,TRUE)</f>
        <v>7</v>
      </c>
      <c r="T161" s="713" t="str">
        <f>VLOOKUP($E161,'[22]Gui chi Quynh'!$C$7:$E$390,3,0)</f>
        <v>A4</v>
      </c>
      <c r="U161" s="713">
        <f>VLOOKUP(T161,Sheet1!$B$2:$C$12,2,TRUE)</f>
        <v>7</v>
      </c>
      <c r="V161" s="713" t="str">
        <f>VLOOKUP($E161,'[23]Gui chi Quynh'!$C$7:$E$389,3,0)</f>
        <v>A4</v>
      </c>
      <c r="W161" s="713">
        <f>VLOOKUP(V161,Sheet1!$B$2:$C$12,2,TRUE)</f>
        <v>7</v>
      </c>
      <c r="X161" s="713" t="str">
        <f>VLOOKUP($E161,'[24]Gui chi Quynh'!$C$7:$E$389,3,0)</f>
        <v>A3</v>
      </c>
      <c r="Y161" s="713">
        <f>VLOOKUP(X161,Sheet1!$B$2:$C$12,2,TRUE)</f>
        <v>8</v>
      </c>
      <c r="Z161" s="713" t="str">
        <f>VLOOKUP($E161,'[25]Gui chi Quynh'!$C$7:$E$388,3,0)</f>
        <v>A4</v>
      </c>
      <c r="AA161" s="713">
        <f>VLOOKUP(Z161,Sheet1!$B$2:$C$12,2,TRUE)</f>
        <v>7</v>
      </c>
      <c r="AB161" s="713" t="str">
        <f>VLOOKUP($E161,'T5'!$E$9:$AH$337,24,0)</f>
        <v>A4</v>
      </c>
      <c r="AC161" s="713">
        <f>VLOOKUP(AB161,Sheet1!$B$2:$C$12,2,TRUE)</f>
        <v>7</v>
      </c>
      <c r="AD161" s="713"/>
      <c r="AE161" s="713" t="e">
        <f>VLOOKUP(AD161,Sheet1!$B$2:$C$12,2,TRUE)</f>
        <v>#N/A</v>
      </c>
      <c r="AF161" s="599"/>
      <c r="AG161" s="901">
        <f t="shared" si="25"/>
        <v>7.3636363636363633</v>
      </c>
      <c r="AH161" s="901" t="str">
        <f>LEFT((COUNTIF($H161:$AC161,"A*")&amp;"A*")&amp;" + "&amp;(COUNTIF($H161:$AC161,"B*")&amp;"B*")&amp;" + "&amp;(COUNTIF($H161:$AC161,"C*")&amp;"C*")&amp;" +  "&amp;(COUNTIF($H161:$AC161,"D")&amp;"D")&amp; " +  "&amp;(COUNTIF($H161:$AC161,"E")&amp;"E"),4)</f>
        <v>11A*</v>
      </c>
      <c r="AI161" s="901">
        <f t="shared" si="17"/>
        <v>0</v>
      </c>
      <c r="AJ161" s="902"/>
      <c r="AK161" s="713" t="str">
        <f t="shared" si="18"/>
        <v>Tốt</v>
      </c>
      <c r="AL161" s="713" t="str">
        <f>VLOOKUP($E161,'cac dv gui'!$C$161:$AD$188,25,0)</f>
        <v>Tốt</v>
      </c>
      <c r="AM161" s="713" t="str">
        <f>VLOOKUP($E161,'cac dv gui'!$C$161:$AD$188,26,0)</f>
        <v>Tốt</v>
      </c>
      <c r="AN161" s="594"/>
      <c r="AO161" s="713"/>
      <c r="AP161" s="594"/>
      <c r="AQ161" s="713" t="str">
        <f>VLOOKUP(E161,' TH ĐG Trình HĐ'!$E$9:$AU$338,40,0)</f>
        <v>Tốt</v>
      </c>
      <c r="AR161" s="713" t="s">
        <v>850</v>
      </c>
      <c r="AS161" s="594"/>
      <c r="AT161" s="905"/>
      <c r="AV161" s="835"/>
      <c r="AW161" s="835"/>
    </row>
    <row r="162" spans="1:49" s="684" customFormat="1" ht="35.1" customHeight="1" x14ac:dyDescent="0.25">
      <c r="A162" s="512" t="s">
        <v>1404</v>
      </c>
      <c r="B162" s="512">
        <f>COUNTIF($F$4:F162,F162)</f>
        <v>142</v>
      </c>
      <c r="C162" s="513" t="s">
        <v>985</v>
      </c>
      <c r="D162" s="337" t="s">
        <v>293</v>
      </c>
      <c r="E162" s="553" t="s">
        <v>585</v>
      </c>
      <c r="F162" s="592" t="s">
        <v>1732</v>
      </c>
      <c r="G162" s="713" t="s">
        <v>974</v>
      </c>
      <c r="H162" s="713" t="str">
        <f>VLOOKUP(E162,'[16]Gui chi Quynh'!$C$7:$E$387,3,0)</f>
        <v>A4</v>
      </c>
      <c r="I162" s="713">
        <f>VLOOKUP(H162,Sheet1!$B$2:$C$12,2,TRUE)</f>
        <v>7</v>
      </c>
      <c r="J162" s="713" t="str">
        <f>VLOOKUP($E162,'[17]Gui chi Quynh'!$C$7:$E$387,3,0)</f>
        <v>A4</v>
      </c>
      <c r="K162" s="713">
        <f>VLOOKUP(J162,Sheet1!$B$2:$C$12,2,TRUE)</f>
        <v>7</v>
      </c>
      <c r="L162" s="713" t="str">
        <f>VLOOKUP(E162,'[18]Gui chi Quynh'!$C$7:$F$385,3,0)</f>
        <v>A3</v>
      </c>
      <c r="M162" s="713">
        <f>VLOOKUP(L162,Sheet1!$B$2:$C$12,2,TRUE)</f>
        <v>8</v>
      </c>
      <c r="N162" s="713" t="str">
        <f>VLOOKUP(E162,'[19]Gui chi Quynh'!$C$7:$E$391,3,0)</f>
        <v>A4</v>
      </c>
      <c r="O162" s="713">
        <f>VLOOKUP(N162,Sheet1!$B$2:$C$12,2,TRUE)</f>
        <v>7</v>
      </c>
      <c r="P162" s="713" t="str">
        <f>VLOOKUP(E162,'[20]Gui chi Quynh'!$C$7:$E$391,3,0)</f>
        <v>A3</v>
      </c>
      <c r="Q162" s="713">
        <f>VLOOKUP(P162,Sheet1!$B$2:$C$12,2,TRUE)</f>
        <v>8</v>
      </c>
      <c r="R162" s="713" t="str">
        <f>VLOOKUP($E162,'[21]Gui chi Quynh'!$C$7:$E$390,3,0)</f>
        <v>A3</v>
      </c>
      <c r="S162" s="713">
        <f>VLOOKUP(R162,Sheet1!$B$2:$C$12,2,TRUE)</f>
        <v>8</v>
      </c>
      <c r="T162" s="713" t="str">
        <f>VLOOKUP($E162,'[22]Gui chi Quynh'!$C$7:$E$390,3,0)</f>
        <v>A3</v>
      </c>
      <c r="U162" s="713">
        <f>VLOOKUP(T162,Sheet1!$B$2:$C$12,2,TRUE)</f>
        <v>8</v>
      </c>
      <c r="V162" s="713" t="str">
        <f>VLOOKUP($E162,'[23]Gui chi Quynh'!$C$7:$E$389,3,0)</f>
        <v>A3</v>
      </c>
      <c r="W162" s="713">
        <f>VLOOKUP(V162,Sheet1!$B$2:$C$12,2,TRUE)</f>
        <v>8</v>
      </c>
      <c r="X162" s="713" t="str">
        <f>VLOOKUP($E162,'[24]Gui chi Quynh'!$C$7:$E$389,3,0)</f>
        <v>A3</v>
      </c>
      <c r="Y162" s="713">
        <f>VLOOKUP(X162,Sheet1!$B$2:$C$12,2,TRUE)</f>
        <v>8</v>
      </c>
      <c r="Z162" s="713" t="str">
        <f>VLOOKUP($E162,'[25]Gui chi Quynh'!$C$7:$E$388,3,0)</f>
        <v>A3</v>
      </c>
      <c r="AA162" s="713">
        <f>VLOOKUP(Z162,Sheet1!$B$2:$C$12,2,TRUE)</f>
        <v>8</v>
      </c>
      <c r="AB162" s="713" t="str">
        <f>VLOOKUP($E162,'T5'!$E$9:$AH$337,24,0)</f>
        <v>A3</v>
      </c>
      <c r="AC162" s="713">
        <f>VLOOKUP(AB162,Sheet1!$B$2:$C$12,2,TRUE)</f>
        <v>8</v>
      </c>
      <c r="AD162" s="713"/>
      <c r="AE162" s="713" t="e">
        <f>VLOOKUP(AD162,Sheet1!$B$2:$C$12,2,TRUE)</f>
        <v>#N/A</v>
      </c>
      <c r="AF162" s="599"/>
      <c r="AG162" s="901">
        <f t="shared" si="25"/>
        <v>7.7272727272727275</v>
      </c>
      <c r="AH162" s="901" t="str">
        <f>LEFT((COUNTIF($H162:$AC162,"A*")&amp;"A*")&amp;" + "&amp;(COUNTIF($H162:$AC162,"B*")&amp;"B*")&amp;" + "&amp;(COUNTIF($H162:$AC162,"C*")&amp;"C*")&amp;" +  "&amp;(COUNTIF($H162:$AC162,"D")&amp;"D")&amp; " +  "&amp;(COUNTIF($H162:$AC162,"E")&amp;"E"),4)</f>
        <v>11A*</v>
      </c>
      <c r="AI162" s="901">
        <f t="shared" si="17"/>
        <v>0</v>
      </c>
      <c r="AJ162" s="902"/>
      <c r="AK162" s="713" t="str">
        <f t="shared" si="18"/>
        <v>Tốt</v>
      </c>
      <c r="AL162" s="713" t="str">
        <f>VLOOKUP($E162,'cac dv gui'!$C$161:$AD$188,25,0)</f>
        <v>Xuất sắc</v>
      </c>
      <c r="AM162" s="713" t="str">
        <f>VLOOKUP($E162,'cac dv gui'!$C$161:$AD$188,26,0)</f>
        <v>Tốt</v>
      </c>
      <c r="AN162" s="594"/>
      <c r="AO162" s="713"/>
      <c r="AP162" s="594"/>
      <c r="AQ162" s="713" t="str">
        <f>VLOOKUP(E162,' TH ĐG Trình HĐ'!$E$9:$AU$338,40,0)</f>
        <v>Tốt</v>
      </c>
      <c r="AR162" s="713" t="s">
        <v>850</v>
      </c>
      <c r="AS162" s="594"/>
      <c r="AT162" s="905"/>
      <c r="AV162" s="835"/>
      <c r="AW162" s="835"/>
    </row>
    <row r="163" spans="1:49" s="684" customFormat="1" ht="35.1" customHeight="1" x14ac:dyDescent="0.25">
      <c r="A163" s="512" t="s">
        <v>1405</v>
      </c>
      <c r="B163" s="512">
        <f>COUNTIF($F$4:F163,F163)</f>
        <v>143</v>
      </c>
      <c r="C163" s="513" t="s">
        <v>984</v>
      </c>
      <c r="D163" s="337" t="s">
        <v>87</v>
      </c>
      <c r="E163" s="554" t="s">
        <v>584</v>
      </c>
      <c r="F163" s="592" t="s">
        <v>1732</v>
      </c>
      <c r="G163" s="713" t="s">
        <v>974</v>
      </c>
      <c r="H163" s="713" t="str">
        <f>VLOOKUP(E163,'[16]Gui chi Quynh'!$C$7:$E$387,3,0)</f>
        <v>A3</v>
      </c>
      <c r="I163" s="713">
        <f>VLOOKUP(H163,Sheet1!$B$2:$C$12,2,TRUE)</f>
        <v>8</v>
      </c>
      <c r="J163" s="713" t="str">
        <f>VLOOKUP($E163,'[17]Gui chi Quynh'!$C$7:$E$387,3,0)</f>
        <v>A4</v>
      </c>
      <c r="K163" s="713">
        <f>VLOOKUP(J163,Sheet1!$B$2:$C$12,2,TRUE)</f>
        <v>7</v>
      </c>
      <c r="L163" s="713" t="str">
        <f>VLOOKUP(E163,'[18]Gui chi Quynh'!$C$7:$F$385,3,0)</f>
        <v>A4</v>
      </c>
      <c r="M163" s="713">
        <f>VLOOKUP(L163,Sheet1!$B$2:$C$12,2,TRUE)</f>
        <v>7</v>
      </c>
      <c r="N163" s="713" t="str">
        <f>VLOOKUP(E163,'[19]Gui chi Quynh'!$C$7:$E$391,3,0)</f>
        <v>A4</v>
      </c>
      <c r="O163" s="713">
        <f>VLOOKUP(N163,Sheet1!$B$2:$C$12,2,TRUE)</f>
        <v>7</v>
      </c>
      <c r="P163" s="713" t="str">
        <f>VLOOKUP(E163,'[20]Gui chi Quynh'!$C$7:$E$391,3,0)</f>
        <v>A4</v>
      </c>
      <c r="Q163" s="713">
        <f>VLOOKUP(P163,Sheet1!$B$2:$C$12,2,TRUE)</f>
        <v>7</v>
      </c>
      <c r="R163" s="713" t="str">
        <f>VLOOKUP($E163,'[21]Gui chi Quynh'!$C$7:$E$390,3,0)</f>
        <v>A4</v>
      </c>
      <c r="S163" s="713">
        <f>VLOOKUP(R163,Sheet1!$B$2:$C$12,2,TRUE)</f>
        <v>7</v>
      </c>
      <c r="T163" s="713" t="str">
        <f>VLOOKUP($E163,'[22]Gui chi Quynh'!$C$7:$E$390,3,0)</f>
        <v>A4</v>
      </c>
      <c r="U163" s="713">
        <f>VLOOKUP(T163,Sheet1!$B$2:$C$12,2,TRUE)</f>
        <v>7</v>
      </c>
      <c r="V163" s="713" t="str">
        <f>VLOOKUP($E163,'[23]Gui chi Quynh'!$C$7:$E$389,3,0)</f>
        <v>A4</v>
      </c>
      <c r="W163" s="713">
        <f>VLOOKUP(V163,Sheet1!$B$2:$C$12,2,TRUE)</f>
        <v>7</v>
      </c>
      <c r="X163" s="713" t="str">
        <f>VLOOKUP($E163,'[24]Gui chi Quynh'!$C$7:$E$389,3,0)</f>
        <v>A4</v>
      </c>
      <c r="Y163" s="713">
        <f>VLOOKUP(X163,Sheet1!$B$2:$C$12,2,TRUE)</f>
        <v>7</v>
      </c>
      <c r="Z163" s="713" t="str">
        <f>VLOOKUP($E163,'[25]Gui chi Quynh'!$C$7:$E$388,3,0)</f>
        <v>A4</v>
      </c>
      <c r="AA163" s="713">
        <f>VLOOKUP(Z163,Sheet1!$B$2:$C$12,2,TRUE)</f>
        <v>7</v>
      </c>
      <c r="AB163" s="713" t="str">
        <f>VLOOKUP($E163,'T5'!$E$9:$AH$337,24,0)</f>
        <v>B1</v>
      </c>
      <c r="AC163" s="713">
        <f>VLOOKUP(AB163,Sheet1!$B$2:$C$12,2,TRUE)</f>
        <v>6</v>
      </c>
      <c r="AD163" s="713"/>
      <c r="AE163" s="713" t="e">
        <f>VLOOKUP(AD163,Sheet1!$B$2:$C$12,2,TRUE)</f>
        <v>#N/A</v>
      </c>
      <c r="AF163" s="599"/>
      <c r="AG163" s="901">
        <f t="shared" si="25"/>
        <v>7</v>
      </c>
      <c r="AH163" s="901" t="str">
        <f>LEFT((COUNTIF($H163:$AC163,"A*")&amp;"A*")&amp;" + "&amp;(COUNTIF($H163:$AC163,"B*")&amp;"B*")&amp;" + "&amp;(COUNTIF($H163:$AC163,"C*")&amp;"C*")&amp;" +  "&amp;(COUNTIF($H163:$AC163,"D")&amp;"D")&amp; " +  "&amp;(COUNTIF($H163:$AC163,"E")&amp;"E"),4)</f>
        <v>10A*</v>
      </c>
      <c r="AI163" s="901">
        <f t="shared" si="17"/>
        <v>1</v>
      </c>
      <c r="AJ163" s="902"/>
      <c r="AK163" s="713" t="str">
        <f t="shared" si="18"/>
        <v>Tốt</v>
      </c>
      <c r="AL163" s="713" t="str">
        <f>VLOOKUP($E163,'cac dv gui'!$C$161:$AD$188,25,0)</f>
        <v>Tốt</v>
      </c>
      <c r="AM163" s="713" t="str">
        <f>VLOOKUP($E163,'cac dv gui'!$C$161:$AD$188,26,0)</f>
        <v>Tốt</v>
      </c>
      <c r="AN163" s="594"/>
      <c r="AO163" s="713"/>
      <c r="AP163" s="594"/>
      <c r="AQ163" s="713" t="str">
        <f>VLOOKUP(E163,' TH ĐG Trình HĐ'!$E$9:$AU$338,40,0)</f>
        <v>Tốt</v>
      </c>
      <c r="AR163" s="713" t="s">
        <v>850</v>
      </c>
      <c r="AS163" s="594"/>
      <c r="AT163" s="905"/>
      <c r="AV163" s="835"/>
      <c r="AW163" s="835"/>
    </row>
    <row r="164" spans="1:49" s="684" customFormat="1" ht="35.1" customHeight="1" x14ac:dyDescent="0.25">
      <c r="A164" s="512" t="s">
        <v>1406</v>
      </c>
      <c r="B164" s="512">
        <f>COUNTIF($F$4:F164,F164)</f>
        <v>144</v>
      </c>
      <c r="C164" s="513" t="s">
        <v>984</v>
      </c>
      <c r="D164" s="337" t="s">
        <v>792</v>
      </c>
      <c r="E164" s="839" t="s">
        <v>793</v>
      </c>
      <c r="F164" s="592" t="s">
        <v>1732</v>
      </c>
      <c r="G164" s="713" t="s">
        <v>974</v>
      </c>
      <c r="H164" s="713" t="str">
        <f>VLOOKUP(E164,'[16]Gui chi Quynh'!$C$7:$E$387,3,0)</f>
        <v>A4</v>
      </c>
      <c r="I164" s="713">
        <f>VLOOKUP(H164,Sheet1!$B$2:$C$12,2,TRUE)</f>
        <v>7</v>
      </c>
      <c r="J164" s="713" t="str">
        <f>VLOOKUP($E164,'[17]Gui chi Quynh'!$C$7:$E$387,3,0)</f>
        <v>A4</v>
      </c>
      <c r="K164" s="713">
        <f>VLOOKUP(J164,Sheet1!$B$2:$C$12,2,TRUE)</f>
        <v>7</v>
      </c>
      <c r="L164" s="713" t="str">
        <f>VLOOKUP(E164,'[18]Gui chi Quynh'!$C$7:$F$385,3,0)</f>
        <v>A4</v>
      </c>
      <c r="M164" s="713">
        <f>VLOOKUP(L164,Sheet1!$B$2:$C$12,2,TRUE)</f>
        <v>7</v>
      </c>
      <c r="N164" s="713" t="str">
        <f>VLOOKUP(E164,'[19]Gui chi Quynh'!$C$7:$E$391,3,0)</f>
        <v>A3</v>
      </c>
      <c r="O164" s="713">
        <f>VLOOKUP(N164,Sheet1!$B$2:$C$12,2,TRUE)</f>
        <v>8</v>
      </c>
      <c r="P164" s="713" t="str">
        <f>VLOOKUP(E164,'[20]Gui chi Quynh'!$C$7:$E$391,3,0)</f>
        <v>A4</v>
      </c>
      <c r="Q164" s="713">
        <f>VLOOKUP(P164,Sheet1!$B$2:$C$12,2,TRUE)</f>
        <v>7</v>
      </c>
      <c r="R164" s="713" t="str">
        <f>VLOOKUP($E164,'[21]Gui chi Quynh'!$C$7:$E$390,3,0)</f>
        <v>B1</v>
      </c>
      <c r="S164" s="713">
        <f>VLOOKUP(R164,Sheet1!$B$2:$C$12,2,TRUE)</f>
        <v>6</v>
      </c>
      <c r="T164" s="713" t="str">
        <f>VLOOKUP($E164,'[22]Gui chi Quynh'!$C$7:$E$390,3,0)</f>
        <v>A4</v>
      </c>
      <c r="U164" s="713">
        <f>VLOOKUP(T164,Sheet1!$B$2:$C$12,2,TRUE)</f>
        <v>7</v>
      </c>
      <c r="V164" s="713" t="str">
        <f>VLOOKUP($E164,'[23]Gui chi Quynh'!$C$7:$E$389,3,0)</f>
        <v>A3</v>
      </c>
      <c r="W164" s="713">
        <f>VLOOKUP(V164,Sheet1!$B$2:$C$12,2,TRUE)</f>
        <v>8</v>
      </c>
      <c r="X164" s="713" t="str">
        <f>VLOOKUP($E164,'[24]Gui chi Quynh'!$C$7:$E$389,3,0)</f>
        <v>A3</v>
      </c>
      <c r="Y164" s="713">
        <f>VLOOKUP(X164,Sheet1!$B$2:$C$12,2,TRUE)</f>
        <v>8</v>
      </c>
      <c r="Z164" s="713" t="str">
        <f>VLOOKUP($E164,'[25]Gui chi Quynh'!$C$7:$E$388,3,0)</f>
        <v>A3</v>
      </c>
      <c r="AA164" s="713">
        <f>VLOOKUP(Z164,Sheet1!$B$2:$C$12,2,TRUE)</f>
        <v>8</v>
      </c>
      <c r="AB164" s="713" t="str">
        <f>VLOOKUP($E164,'T5'!$E$9:$AH$337,24,0)</f>
        <v>A4</v>
      </c>
      <c r="AC164" s="713">
        <f>VLOOKUP(AB164,Sheet1!$B$2:$C$12,2,TRUE)</f>
        <v>7</v>
      </c>
      <c r="AD164" s="713"/>
      <c r="AE164" s="713" t="e">
        <f>VLOOKUP(AD164,Sheet1!$B$2:$C$12,2,TRUE)</f>
        <v>#N/A</v>
      </c>
      <c r="AF164" s="599"/>
      <c r="AG164" s="901">
        <f t="shared" si="25"/>
        <v>7.2727272727272725</v>
      </c>
      <c r="AH164" s="901" t="str">
        <f>LEFT((COUNTIF($H164:$AC164,"A*")&amp;"A*")&amp;" + "&amp;(COUNTIF($H164:$AC164,"B*")&amp;"B*")&amp;" + "&amp;(COUNTIF($H164:$AC164,"C*")&amp;"C*")&amp;" +  "&amp;(COUNTIF($H164:$AC164,"D")&amp;"D")&amp; " +  "&amp;(COUNTIF($H164:$AC164,"E")&amp;"E"),10)</f>
        <v>10A* + 1B*</v>
      </c>
      <c r="AI164" s="901">
        <f t="shared" si="17"/>
        <v>1</v>
      </c>
      <c r="AJ164" s="902"/>
      <c r="AK164" s="713" t="str">
        <f t="shared" si="18"/>
        <v>Tốt</v>
      </c>
      <c r="AL164" s="713" t="str">
        <f>VLOOKUP($E164,'cac dv gui'!$C$161:$AD$188,25,0)</f>
        <v>Tốt</v>
      </c>
      <c r="AM164" s="713" t="str">
        <f>VLOOKUP($E164,'cac dv gui'!$C$161:$AD$188,26,0)</f>
        <v>Tốt</v>
      </c>
      <c r="AN164" s="594"/>
      <c r="AO164" s="713"/>
      <c r="AP164" s="594"/>
      <c r="AQ164" s="713" t="str">
        <f>VLOOKUP(E164,' TH ĐG Trình HĐ'!$E$9:$AU$338,40,0)</f>
        <v>Tốt</v>
      </c>
      <c r="AR164" s="713" t="s">
        <v>850</v>
      </c>
      <c r="AS164" s="594"/>
      <c r="AT164" s="905"/>
      <c r="AV164" s="835"/>
      <c r="AW164" s="835"/>
    </row>
    <row r="165" spans="1:49" s="684" customFormat="1" ht="35.1" customHeight="1" x14ac:dyDescent="0.25">
      <c r="A165" s="512" t="s">
        <v>1407</v>
      </c>
      <c r="B165" s="512">
        <f>COUNTIF($F$4:F165,F165)</f>
        <v>145</v>
      </c>
      <c r="C165" s="513" t="s">
        <v>984</v>
      </c>
      <c r="D165" s="337" t="s">
        <v>825</v>
      </c>
      <c r="E165" s="839" t="s">
        <v>824</v>
      </c>
      <c r="F165" s="592" t="s">
        <v>1732</v>
      </c>
      <c r="G165" s="713" t="s">
        <v>974</v>
      </c>
      <c r="H165" s="713" t="str">
        <f>VLOOKUP(E165,'[16]Gui chi Quynh'!$C$7:$E$387,3,0)</f>
        <v>A4</v>
      </c>
      <c r="I165" s="713">
        <f>VLOOKUP(H165,Sheet1!$B$2:$C$12,2,TRUE)</f>
        <v>7</v>
      </c>
      <c r="J165" s="713" t="str">
        <f>VLOOKUP($E165,'[17]Gui chi Quynh'!$C$7:$E$387,3,0)</f>
        <v>A4</v>
      </c>
      <c r="K165" s="713">
        <f>VLOOKUP(J165,Sheet1!$B$2:$C$12,2,TRUE)</f>
        <v>7</v>
      </c>
      <c r="L165" s="713" t="str">
        <f>VLOOKUP(E165,'[18]Gui chi Quynh'!$C$7:$F$385,3,0)</f>
        <v>A4</v>
      </c>
      <c r="M165" s="713">
        <f>VLOOKUP(L165,Sheet1!$B$2:$C$12,2,TRUE)</f>
        <v>7</v>
      </c>
      <c r="N165" s="713" t="str">
        <f>VLOOKUP(E165,'[19]Gui chi Quynh'!$C$7:$E$391,3,0)</f>
        <v>A4</v>
      </c>
      <c r="O165" s="713">
        <f>VLOOKUP(N165,Sheet1!$B$2:$C$12,2,TRUE)</f>
        <v>7</v>
      </c>
      <c r="P165" s="713" t="str">
        <f>VLOOKUP(E165,'[20]Gui chi Quynh'!$C$7:$E$391,3,0)</f>
        <v>A4</v>
      </c>
      <c r="Q165" s="713">
        <f>VLOOKUP(P165,Sheet1!$B$2:$C$12,2,TRUE)</f>
        <v>7</v>
      </c>
      <c r="R165" s="713" t="str">
        <f>VLOOKUP($E165,'[21]Gui chi Quynh'!$C$7:$E$390,3,0)</f>
        <v>A4</v>
      </c>
      <c r="S165" s="713">
        <f>VLOOKUP(R165,Sheet1!$B$2:$C$12,2,TRUE)</f>
        <v>7</v>
      </c>
      <c r="T165" s="713" t="str">
        <f>VLOOKUP($E165,'[22]Gui chi Quynh'!$C$7:$E$390,3,0)</f>
        <v>A4</v>
      </c>
      <c r="U165" s="713">
        <f>VLOOKUP(T165,Sheet1!$B$2:$C$12,2,TRUE)</f>
        <v>7</v>
      </c>
      <c r="V165" s="713" t="str">
        <f>VLOOKUP($E165,'[23]Gui chi Quynh'!$C$7:$E$389,3,0)</f>
        <v>A4</v>
      </c>
      <c r="W165" s="713">
        <f>VLOOKUP(V165,Sheet1!$B$2:$C$12,2,TRUE)</f>
        <v>7</v>
      </c>
      <c r="X165" s="713" t="str">
        <f>VLOOKUP($E165,'[24]Gui chi Quynh'!$C$7:$E$389,3,0)</f>
        <v>A4</v>
      </c>
      <c r="Y165" s="713">
        <f>VLOOKUP(X165,Sheet1!$B$2:$C$12,2,TRUE)</f>
        <v>7</v>
      </c>
      <c r="Z165" s="713" t="str">
        <f>VLOOKUP($E165,'[25]Gui chi Quynh'!$C$7:$E$388,3,0)</f>
        <v>A4</v>
      </c>
      <c r="AA165" s="713">
        <f>VLOOKUP(Z165,Sheet1!$B$2:$C$12,2,TRUE)</f>
        <v>7</v>
      </c>
      <c r="AB165" s="713" t="str">
        <f>VLOOKUP($E165,'T5'!$E$9:$AH$337,24,0)</f>
        <v>A4</v>
      </c>
      <c r="AC165" s="713">
        <f>VLOOKUP(AB165,Sheet1!$B$2:$C$12,2,TRUE)</f>
        <v>7</v>
      </c>
      <c r="AD165" s="713"/>
      <c r="AE165" s="713" t="e">
        <f>VLOOKUP(AD165,Sheet1!$B$2:$C$12,2,TRUE)</f>
        <v>#N/A</v>
      </c>
      <c r="AF165" s="599"/>
      <c r="AG165" s="901">
        <f t="shared" si="25"/>
        <v>7</v>
      </c>
      <c r="AH165" s="901" t="str">
        <f t="shared" ref="AH165:AH171" si="27">LEFT((COUNTIF($H165:$AC165,"A*")&amp;"A*")&amp;" + "&amp;(COUNTIF($H165:$AC165,"B*")&amp;"B*")&amp;" + "&amp;(COUNTIF($H165:$AC165,"C*")&amp;"C*")&amp;" +  "&amp;(COUNTIF($H165:$AC165,"D")&amp;"D")&amp; " +  "&amp;(COUNTIF($H165:$AC165,"E")&amp;"E"),4)</f>
        <v>11A*</v>
      </c>
      <c r="AI165" s="901">
        <f t="shared" si="17"/>
        <v>0</v>
      </c>
      <c r="AJ165" s="902"/>
      <c r="AK165" s="713" t="str">
        <f t="shared" si="18"/>
        <v>Tốt</v>
      </c>
      <c r="AL165" s="713" t="str">
        <f>VLOOKUP($E165,'cac dv gui'!$C$161:$AD$188,25,0)</f>
        <v>Tốt</v>
      </c>
      <c r="AM165" s="713" t="str">
        <f>VLOOKUP($E165,'cac dv gui'!$C$161:$AD$188,26,0)</f>
        <v>Tốt</v>
      </c>
      <c r="AN165" s="594"/>
      <c r="AO165" s="713"/>
      <c r="AP165" s="594"/>
      <c r="AQ165" s="713" t="str">
        <f>VLOOKUP(E165,' TH ĐG Trình HĐ'!$E$9:$AU$338,40,0)</f>
        <v>Tốt</v>
      </c>
      <c r="AR165" s="713" t="s">
        <v>850</v>
      </c>
      <c r="AS165" s="594"/>
      <c r="AT165" s="905"/>
      <c r="AV165" s="835"/>
      <c r="AW165" s="835"/>
    </row>
    <row r="166" spans="1:49" s="684" customFormat="1" ht="35.1" customHeight="1" x14ac:dyDescent="0.25">
      <c r="A166" s="512" t="s">
        <v>1408</v>
      </c>
      <c r="B166" s="512">
        <f>COUNTIF($F$4:F166,F166)</f>
        <v>1</v>
      </c>
      <c r="C166" s="513" t="s">
        <v>984</v>
      </c>
      <c r="D166" s="519" t="s">
        <v>242</v>
      </c>
      <c r="E166" s="841" t="s">
        <v>594</v>
      </c>
      <c r="F166" s="494" t="s">
        <v>1653</v>
      </c>
      <c r="G166" s="713" t="s">
        <v>974</v>
      </c>
      <c r="H166" s="713" t="str">
        <f>VLOOKUP(E166,'[16]Gui chi Quynh'!$C$7:$E$387,3,0)</f>
        <v>A1</v>
      </c>
      <c r="I166" s="713">
        <f>VLOOKUP(H166,Sheet1!$B$2:$C$12,2,TRUE)</f>
        <v>10</v>
      </c>
      <c r="J166" s="713" t="str">
        <f>VLOOKUP($E166,'[17]Gui chi Quynh'!$C$7:$E$387,3,0)</f>
        <v>A1</v>
      </c>
      <c r="K166" s="713">
        <f>VLOOKUP(J166,Sheet1!$B$2:$C$12,2,TRUE)</f>
        <v>10</v>
      </c>
      <c r="L166" s="713" t="str">
        <f>VLOOKUP(E166,'[18]Gui chi Quynh'!$C$7:$F$385,3,0)</f>
        <v>A2</v>
      </c>
      <c r="M166" s="713">
        <f>VLOOKUP(L166,Sheet1!$B$2:$C$12,2,TRUE)</f>
        <v>9</v>
      </c>
      <c r="N166" s="713" t="str">
        <f>VLOOKUP(E166,'[19]Gui chi Quynh'!$C$7:$E$391,3,0)</f>
        <v>A2</v>
      </c>
      <c r="O166" s="713">
        <f>VLOOKUP(N166,Sheet1!$B$2:$C$12,2,TRUE)</f>
        <v>9</v>
      </c>
      <c r="P166" s="713" t="str">
        <f>VLOOKUP(E166,'[20]Gui chi Quynh'!$C$7:$E$391,3,0)</f>
        <v>A2</v>
      </c>
      <c r="Q166" s="713">
        <f>VLOOKUP(P166,Sheet1!$B$2:$C$12,2,TRUE)</f>
        <v>9</v>
      </c>
      <c r="R166" s="713" t="str">
        <f>VLOOKUP($E166,'[21]Gui chi Quynh'!$C$7:$E$390,3,0)</f>
        <v>A2</v>
      </c>
      <c r="S166" s="713">
        <f>VLOOKUP(R166,Sheet1!$B$2:$C$12,2,TRUE)</f>
        <v>9</v>
      </c>
      <c r="T166" s="713" t="str">
        <f>VLOOKUP($E166,'[22]Gui chi Quynh'!$C$7:$E$390,3,0)</f>
        <v>A2</v>
      </c>
      <c r="U166" s="713">
        <f>VLOOKUP(T166,Sheet1!$B$2:$C$12,2,TRUE)</f>
        <v>9</v>
      </c>
      <c r="V166" s="713" t="str">
        <f>VLOOKUP($E166,'[23]Gui chi Quynh'!$C$7:$E$389,3,0)</f>
        <v>A2</v>
      </c>
      <c r="W166" s="713">
        <f>VLOOKUP(V166,Sheet1!$B$2:$C$12,2,TRUE)</f>
        <v>9</v>
      </c>
      <c r="X166" s="713" t="str">
        <f>VLOOKUP($E166,'[24]Gui chi Quynh'!$C$7:$E$389,3,0)</f>
        <v>A1</v>
      </c>
      <c r="Y166" s="713">
        <f>VLOOKUP(X166,Sheet1!$B$2:$C$12,2,TRUE)</f>
        <v>10</v>
      </c>
      <c r="Z166" s="713" t="str">
        <f>VLOOKUP($E166,'[25]Gui chi Quynh'!$C$7:$E$388,3,0)</f>
        <v>A2</v>
      </c>
      <c r="AA166" s="713">
        <f>VLOOKUP(Z166,Sheet1!$B$2:$C$12,2,TRUE)</f>
        <v>9</v>
      </c>
      <c r="AB166" s="713" t="str">
        <f>VLOOKUP($E166,'T5'!$E$9:$AH$337,24,0)</f>
        <v>A2</v>
      </c>
      <c r="AC166" s="713">
        <f>VLOOKUP(AB166,Sheet1!$B$2:$C$12,2,TRUE)</f>
        <v>9</v>
      </c>
      <c r="AD166" s="713"/>
      <c r="AE166" s="713" t="e">
        <f>VLOOKUP(AD166,Sheet1!$B$2:$C$12,2,TRUE)</f>
        <v>#N/A</v>
      </c>
      <c r="AF166" s="599" t="str">
        <f>VLOOKUP($E166,'[26]Tong hop ket qua'!$E$19:$M$219,9,0)</f>
        <v>Tốt</v>
      </c>
      <c r="AG166" s="901">
        <f>ROUND(AVERAGE($H166:$AC166),1)</f>
        <v>9.3000000000000007</v>
      </c>
      <c r="AH166" s="901" t="str">
        <f t="shared" si="27"/>
        <v>11A*</v>
      </c>
      <c r="AI166" s="901">
        <f t="shared" si="17"/>
        <v>0</v>
      </c>
      <c r="AJ166" s="902"/>
      <c r="AK166" s="713" t="str">
        <f t="shared" si="18"/>
        <v>Xuất sắc</v>
      </c>
      <c r="AL166" s="713" t="str">
        <f>VLOOKUP($E166,'cac dv gui'!$C$227:$AD$245,25,0)</f>
        <v>Xuất sắc</v>
      </c>
      <c r="AM166" s="713" t="str">
        <f>VLOOKUP($E166,'cac dv gui'!$C$227:$AD$245,26,0)</f>
        <v>Xuất sắc</v>
      </c>
      <c r="AN166" s="594"/>
      <c r="AO166" s="713" t="s">
        <v>1130</v>
      </c>
      <c r="AP166" s="594"/>
      <c r="AQ166" s="713" t="str">
        <f>VLOOKUP(E166,' TH ĐG Trình HĐ'!$E$9:$AU$338,40,0)</f>
        <v>Xuất sắc</v>
      </c>
      <c r="AR166" s="713" t="s">
        <v>849</v>
      </c>
      <c r="AS166" s="594"/>
      <c r="AT166" s="905"/>
      <c r="AV166" s="835"/>
      <c r="AW166" s="835"/>
    </row>
    <row r="167" spans="1:49" s="684" customFormat="1" ht="35.1" customHeight="1" x14ac:dyDescent="0.25">
      <c r="A167" s="512" t="s">
        <v>1409</v>
      </c>
      <c r="B167" s="512">
        <f>COUNTIF($F$4:F167,F167)</f>
        <v>146</v>
      </c>
      <c r="C167" s="513" t="s">
        <v>984</v>
      </c>
      <c r="D167" s="338" t="s">
        <v>252</v>
      </c>
      <c r="E167" s="841" t="s">
        <v>611</v>
      </c>
      <c r="F167" s="592" t="s">
        <v>1732</v>
      </c>
      <c r="G167" s="713" t="s">
        <v>974</v>
      </c>
      <c r="H167" s="713" t="str">
        <f>VLOOKUP(E167,'[16]Gui chi Quynh'!$C$7:$E$387,3,0)</f>
        <v>A1</v>
      </c>
      <c r="I167" s="713">
        <f>VLOOKUP(H167,Sheet1!$B$2:$C$12,2,TRUE)</f>
        <v>10</v>
      </c>
      <c r="J167" s="713" t="str">
        <f>VLOOKUP($E167,'[17]Gui chi Quynh'!$C$7:$E$387,3,0)</f>
        <v>A4</v>
      </c>
      <c r="K167" s="713">
        <f>VLOOKUP(J167,Sheet1!$B$2:$C$12,2,TRUE)</f>
        <v>7</v>
      </c>
      <c r="L167" s="713" t="str">
        <f>VLOOKUP(E167,'[18]Gui chi Quynh'!$C$7:$F$385,3,0)</f>
        <v>A1</v>
      </c>
      <c r="M167" s="713">
        <f>VLOOKUP(L167,Sheet1!$B$2:$C$12,2,TRUE)</f>
        <v>10</v>
      </c>
      <c r="N167" s="713" t="str">
        <f>VLOOKUP(E167,'[19]Gui chi Quynh'!$C$7:$E$391,3,0)</f>
        <v>A3</v>
      </c>
      <c r="O167" s="713">
        <f>VLOOKUP(N167,Sheet1!$B$2:$C$12,2,TRUE)</f>
        <v>8</v>
      </c>
      <c r="P167" s="713" t="str">
        <f>VLOOKUP(E167,'[20]Gui chi Quynh'!$C$7:$E$391,3,0)</f>
        <v>A3</v>
      </c>
      <c r="Q167" s="713">
        <f>VLOOKUP(P167,Sheet1!$B$2:$C$12,2,TRUE)</f>
        <v>8</v>
      </c>
      <c r="R167" s="713" t="str">
        <f>VLOOKUP($E167,'[21]Gui chi Quynh'!$C$7:$E$390,3,0)</f>
        <v>A3</v>
      </c>
      <c r="S167" s="713">
        <f>VLOOKUP(R167,Sheet1!$B$2:$C$12,2,TRUE)</f>
        <v>8</v>
      </c>
      <c r="T167" s="713" t="str">
        <f>VLOOKUP($E167,'[22]Gui chi Quynh'!$C$7:$E$390,3,0)</f>
        <v>A3</v>
      </c>
      <c r="U167" s="713">
        <f>VLOOKUP(T167,Sheet1!$B$2:$C$12,2,TRUE)</f>
        <v>8</v>
      </c>
      <c r="V167" s="713" t="str">
        <f>VLOOKUP($E167,'[23]Gui chi Quynh'!$C$7:$E$389,3,0)</f>
        <v>A3</v>
      </c>
      <c r="W167" s="713">
        <f>VLOOKUP(V167,Sheet1!$B$2:$C$12,2,TRUE)</f>
        <v>8</v>
      </c>
      <c r="X167" s="713" t="str">
        <f>VLOOKUP($E167,'[24]Gui chi Quynh'!$C$7:$E$389,3,0)</f>
        <v>A3</v>
      </c>
      <c r="Y167" s="713">
        <f>VLOOKUP(X167,Sheet1!$B$2:$C$12,2,TRUE)</f>
        <v>8</v>
      </c>
      <c r="Z167" s="713" t="str">
        <f>VLOOKUP($E167,'[25]Gui chi Quynh'!$C$7:$E$388,3,0)</f>
        <v>A4</v>
      </c>
      <c r="AA167" s="713">
        <f>VLOOKUP(Z167,Sheet1!$B$2:$C$12,2,TRUE)</f>
        <v>7</v>
      </c>
      <c r="AB167" s="713" t="str">
        <f>VLOOKUP($E167,'T5'!$E$9:$AH$337,24,0)</f>
        <v>A3</v>
      </c>
      <c r="AC167" s="713">
        <f>VLOOKUP(AB167,Sheet1!$B$2:$C$12,2,TRUE)</f>
        <v>8</v>
      </c>
      <c r="AD167" s="713"/>
      <c r="AE167" s="713" t="e">
        <f>VLOOKUP(AD167,Sheet1!$B$2:$C$12,2,TRUE)</f>
        <v>#N/A</v>
      </c>
      <c r="AF167" s="599" t="str">
        <f>VLOOKUP($E167,'[26]Tong hop ket qua'!$E$19:$M$219,9,0)</f>
        <v>Khá</v>
      </c>
      <c r="AG167" s="901">
        <f>ROUND(AVERAGE($H167:$AC167),1)</f>
        <v>8.1999999999999993</v>
      </c>
      <c r="AH167" s="901" t="str">
        <f t="shared" si="27"/>
        <v>11A*</v>
      </c>
      <c r="AI167" s="901">
        <f t="shared" si="17"/>
        <v>0</v>
      </c>
      <c r="AJ167" s="902"/>
      <c r="AK167" s="713" t="str">
        <f t="shared" si="18"/>
        <v>Xuất sắc</v>
      </c>
      <c r="AL167" s="713" t="str">
        <f>VLOOKUP($E167,'cac dv gui'!$C$227:$AD$245,25,0)</f>
        <v>Xuất sắc</v>
      </c>
      <c r="AM167" s="713" t="str">
        <f>VLOOKUP($E167,'cac dv gui'!$C$227:$AD$245,26,0)</f>
        <v>Xuất sắc</v>
      </c>
      <c r="AN167" s="594"/>
      <c r="AO167" s="713"/>
      <c r="AP167" s="594"/>
      <c r="AQ167" s="713" t="str">
        <f>VLOOKUP(E167,' TH ĐG Trình HĐ'!$E$9:$AU$338,40,0)</f>
        <v>Xuất sắc</v>
      </c>
      <c r="AR167" s="713" t="s">
        <v>849</v>
      </c>
      <c r="AS167" s="594"/>
      <c r="AT167" s="905"/>
      <c r="AV167" s="835"/>
      <c r="AW167" s="835"/>
    </row>
    <row r="168" spans="1:49" s="684" customFormat="1" ht="35.1" customHeight="1" x14ac:dyDescent="0.25">
      <c r="A168" s="512" t="s">
        <v>1410</v>
      </c>
      <c r="B168" s="512">
        <f>COUNTIF($F$4:F168,F168)</f>
        <v>147</v>
      </c>
      <c r="C168" s="513" t="s">
        <v>984</v>
      </c>
      <c r="D168" s="338" t="s">
        <v>249</v>
      </c>
      <c r="E168" s="841" t="s">
        <v>608</v>
      </c>
      <c r="F168" s="592" t="s">
        <v>1732</v>
      </c>
      <c r="G168" s="713" t="s">
        <v>974</v>
      </c>
      <c r="H168" s="713" t="str">
        <f>VLOOKUP(E168,'[16]Gui chi Quynh'!$C$7:$E$387,3,0)</f>
        <v>A1</v>
      </c>
      <c r="I168" s="713">
        <f>VLOOKUP(H168,Sheet1!$B$2:$C$12,2,TRUE)</f>
        <v>10</v>
      </c>
      <c r="J168" s="713" t="str">
        <f>VLOOKUP($E168,'[17]Gui chi Quynh'!$C$7:$E$387,3,0)</f>
        <v>A4</v>
      </c>
      <c r="K168" s="713">
        <f>VLOOKUP(J168,Sheet1!$B$2:$C$12,2,TRUE)</f>
        <v>7</v>
      </c>
      <c r="L168" s="713" t="str">
        <f>VLOOKUP(E168,'[18]Gui chi Quynh'!$C$7:$F$385,3,0)</f>
        <v>A1</v>
      </c>
      <c r="M168" s="713">
        <f>VLOOKUP(L168,Sheet1!$B$2:$C$12,2,TRUE)</f>
        <v>10</v>
      </c>
      <c r="N168" s="713" t="str">
        <f>VLOOKUP(E168,'[19]Gui chi Quynh'!$C$7:$E$391,3,0)</f>
        <v>A3</v>
      </c>
      <c r="O168" s="713">
        <f>VLOOKUP(N168,Sheet1!$B$2:$C$12,2,TRUE)</f>
        <v>8</v>
      </c>
      <c r="P168" s="713" t="str">
        <f>VLOOKUP(E168,'[20]Gui chi Quynh'!$C$7:$E$391,3,0)</f>
        <v>A3</v>
      </c>
      <c r="Q168" s="713">
        <f>VLOOKUP(P168,Sheet1!$B$2:$C$12,2,TRUE)</f>
        <v>8</v>
      </c>
      <c r="R168" s="713" t="str">
        <f>VLOOKUP($E168,'[21]Gui chi Quynh'!$C$7:$E$390,3,0)</f>
        <v>A2</v>
      </c>
      <c r="S168" s="713">
        <f>VLOOKUP(R168,Sheet1!$B$2:$C$12,2,TRUE)</f>
        <v>9</v>
      </c>
      <c r="T168" s="713" t="str">
        <f>VLOOKUP($E168,'[22]Gui chi Quynh'!$C$7:$E$390,3,0)</f>
        <v>A3</v>
      </c>
      <c r="U168" s="713">
        <f>VLOOKUP(T168,Sheet1!$B$2:$C$12,2,TRUE)</f>
        <v>8</v>
      </c>
      <c r="V168" s="713" t="str">
        <f>VLOOKUP($E168,'[23]Gui chi Quynh'!$C$7:$E$389,3,0)</f>
        <v>A4</v>
      </c>
      <c r="W168" s="713">
        <f>VLOOKUP(V168,Sheet1!$B$2:$C$12,2,TRUE)</f>
        <v>7</v>
      </c>
      <c r="X168" s="713" t="str">
        <f>VLOOKUP($E168,'[24]Gui chi Quynh'!$C$7:$E$389,3,0)</f>
        <v>A3</v>
      </c>
      <c r="Y168" s="713">
        <f>VLOOKUP(X168,Sheet1!$B$2:$C$12,2,TRUE)</f>
        <v>8</v>
      </c>
      <c r="Z168" s="713" t="str">
        <f>VLOOKUP($E168,'[25]Gui chi Quynh'!$C$7:$E$388,3,0)</f>
        <v>A4</v>
      </c>
      <c r="AA168" s="713">
        <f>VLOOKUP(Z168,Sheet1!$B$2:$C$12,2,TRUE)</f>
        <v>7</v>
      </c>
      <c r="AB168" s="713" t="str">
        <f>VLOOKUP($E168,'T5'!$E$9:$AH$337,24,0)</f>
        <v>A3</v>
      </c>
      <c r="AC168" s="713">
        <f>VLOOKUP(AB168,Sheet1!$B$2:$C$12,2,TRUE)</f>
        <v>8</v>
      </c>
      <c r="AD168" s="713"/>
      <c r="AE168" s="713" t="e">
        <f>VLOOKUP(AD168,Sheet1!$B$2:$C$12,2,TRUE)</f>
        <v>#N/A</v>
      </c>
      <c r="AF168" s="599" t="str">
        <f>VLOOKUP($E168,'[26]Tong hop ket qua'!$E$19:$M$219,9,0)</f>
        <v>Khá</v>
      </c>
      <c r="AG168" s="901">
        <f>ROUND(AVERAGE($H168:$AC168),1)</f>
        <v>8.1999999999999993</v>
      </c>
      <c r="AH168" s="901" t="str">
        <f t="shared" si="27"/>
        <v>11A*</v>
      </c>
      <c r="AI168" s="901">
        <f t="shared" si="17"/>
        <v>0</v>
      </c>
      <c r="AJ168" s="902"/>
      <c r="AK168" s="713" t="str">
        <f t="shared" si="18"/>
        <v>Xuất sắc</v>
      </c>
      <c r="AL168" s="713" t="str">
        <f>VLOOKUP($E168,'cac dv gui'!$C$227:$AD$245,25,0)</f>
        <v>Xuất sắc</v>
      </c>
      <c r="AM168" s="713" t="str">
        <f>VLOOKUP($E168,'cac dv gui'!$C$227:$AD$245,26,0)</f>
        <v>Xuất sắc</v>
      </c>
      <c r="AN168" s="594"/>
      <c r="AO168" s="713"/>
      <c r="AP168" s="594"/>
      <c r="AQ168" s="713" t="str">
        <f>VLOOKUP(E168,' TH ĐG Trình HĐ'!$E$9:$AU$338,40,0)</f>
        <v>Xuất sắc</v>
      </c>
      <c r="AR168" s="713" t="s">
        <v>849</v>
      </c>
      <c r="AS168" s="594"/>
      <c r="AT168" s="905"/>
      <c r="AV168" s="835"/>
      <c r="AW168" s="835"/>
    </row>
    <row r="169" spans="1:49" s="684" customFormat="1" ht="35.1" customHeight="1" x14ac:dyDescent="0.25">
      <c r="A169" s="512" t="s">
        <v>1411</v>
      </c>
      <c r="B169" s="512">
        <f>COUNTIF($F$4:F169,F169)</f>
        <v>148</v>
      </c>
      <c r="C169" s="513" t="s">
        <v>984</v>
      </c>
      <c r="D169" s="338" t="s">
        <v>246</v>
      </c>
      <c r="E169" s="841" t="s">
        <v>593</v>
      </c>
      <c r="F169" s="592" t="s">
        <v>1732</v>
      </c>
      <c r="G169" s="713" t="s">
        <v>974</v>
      </c>
      <c r="H169" s="713" t="str">
        <f>VLOOKUP(E169,'[16]Gui chi Quynh'!$C$7:$E$387,3,0)</f>
        <v>A1</v>
      </c>
      <c r="I169" s="713">
        <f>VLOOKUP(H169,Sheet1!$B$2:$C$12,2,TRUE)</f>
        <v>10</v>
      </c>
      <c r="J169" s="713" t="str">
        <f>VLOOKUP($E169,'[17]Gui chi Quynh'!$C$7:$E$387,3,0)</f>
        <v>A4</v>
      </c>
      <c r="K169" s="713">
        <f>VLOOKUP(J169,Sheet1!$B$2:$C$12,2,TRUE)</f>
        <v>7</v>
      </c>
      <c r="L169" s="713" t="str">
        <f>VLOOKUP(E169,'[18]Gui chi Quynh'!$C$7:$F$385,3,0)</f>
        <v>A2</v>
      </c>
      <c r="M169" s="713">
        <f>VLOOKUP(L169,Sheet1!$B$2:$C$12,2,TRUE)</f>
        <v>9</v>
      </c>
      <c r="N169" s="713" t="str">
        <f>VLOOKUP(E169,'[19]Gui chi Quynh'!$C$7:$E$391,3,0)</f>
        <v>A3</v>
      </c>
      <c r="O169" s="713">
        <f>VLOOKUP(N169,Sheet1!$B$2:$C$12,2,TRUE)</f>
        <v>8</v>
      </c>
      <c r="P169" s="713" t="str">
        <f>VLOOKUP(E169,'[20]Gui chi Quynh'!$C$7:$E$391,3,0)</f>
        <v>A3</v>
      </c>
      <c r="Q169" s="713">
        <f>VLOOKUP(P169,Sheet1!$B$2:$C$12,2,TRUE)</f>
        <v>8</v>
      </c>
      <c r="R169" s="713" t="str">
        <f>VLOOKUP($E169,'[21]Gui chi Quynh'!$C$7:$E$390,3,0)</f>
        <v>A4</v>
      </c>
      <c r="S169" s="713">
        <f>VLOOKUP(R169,Sheet1!$B$2:$C$12,2,TRUE)</f>
        <v>7</v>
      </c>
      <c r="T169" s="713" t="str">
        <f>VLOOKUP($E169,'[22]Gui chi Quynh'!$C$7:$E$390,3,0)</f>
        <v>A4</v>
      </c>
      <c r="U169" s="713">
        <f>VLOOKUP(T169,Sheet1!$B$2:$C$12,2,TRUE)</f>
        <v>7</v>
      </c>
      <c r="V169" s="713" t="str">
        <f>VLOOKUP($E169,'[23]Gui chi Quynh'!$C$7:$E$389,3,0)</f>
        <v>A3</v>
      </c>
      <c r="W169" s="713">
        <f>VLOOKUP(V169,Sheet1!$B$2:$C$12,2,TRUE)</f>
        <v>8</v>
      </c>
      <c r="X169" s="713" t="str">
        <f>VLOOKUP($E169,'[24]Gui chi Quynh'!$C$7:$E$389,3,0)</f>
        <v>A4</v>
      </c>
      <c r="Y169" s="713">
        <f>VLOOKUP(X169,Sheet1!$B$2:$C$12,2,TRUE)</f>
        <v>7</v>
      </c>
      <c r="Z169" s="713" t="str">
        <f>VLOOKUP($E169,'[25]Gui chi Quynh'!$C$7:$E$388,3,0)</f>
        <v>A4</v>
      </c>
      <c r="AA169" s="713">
        <f>VLOOKUP(Z169,Sheet1!$B$2:$C$12,2,TRUE)</f>
        <v>7</v>
      </c>
      <c r="AB169" s="713" t="str">
        <f>VLOOKUP($E169,'T5'!$E$9:$AH$337,24,0)</f>
        <v>A3</v>
      </c>
      <c r="AC169" s="713">
        <f>VLOOKUP(AB169,Sheet1!$B$2:$C$12,2,TRUE)</f>
        <v>8</v>
      </c>
      <c r="AD169" s="713"/>
      <c r="AE169" s="713" t="e">
        <f>VLOOKUP(AD169,Sheet1!$B$2:$C$12,2,TRUE)</f>
        <v>#N/A</v>
      </c>
      <c r="AF169" s="599" t="str">
        <f>VLOOKUP($E169,'[26]Tong hop ket qua'!$E$19:$M$219,9,0)</f>
        <v>Khá</v>
      </c>
      <c r="AG169" s="901">
        <f t="shared" ref="AG169:AG195" si="28">(I169+K169+M169+O169+Q169+S169+U169+W169+Y169+AA169+AC169)/11</f>
        <v>7.8181818181818183</v>
      </c>
      <c r="AH169" s="901" t="str">
        <f t="shared" si="27"/>
        <v>11A*</v>
      </c>
      <c r="AI169" s="901">
        <f t="shared" si="17"/>
        <v>0</v>
      </c>
      <c r="AJ169" s="902"/>
      <c r="AK169" s="713" t="str">
        <f t="shared" si="18"/>
        <v>Tốt</v>
      </c>
      <c r="AL169" s="713" t="str">
        <f>VLOOKUP($E169,'cac dv gui'!$C$227:$AD$245,25,0)</f>
        <v>Tốt</v>
      </c>
      <c r="AM169" s="713" t="str">
        <f>VLOOKUP($E169,'cac dv gui'!$C$227:$AD$245,26,0)</f>
        <v>Tốt</v>
      </c>
      <c r="AN169" s="594"/>
      <c r="AO169" s="713" t="s">
        <v>966</v>
      </c>
      <c r="AP169" s="594"/>
      <c r="AQ169" s="713" t="str">
        <f>VLOOKUP(E169,' TH ĐG Trình HĐ'!$E$9:$AU$338,40,0)</f>
        <v>Tốt</v>
      </c>
      <c r="AR169" s="713" t="s">
        <v>850</v>
      </c>
      <c r="AS169" s="594"/>
      <c r="AT169" s="905"/>
      <c r="AV169" s="835"/>
      <c r="AW169" s="835"/>
    </row>
    <row r="170" spans="1:49" s="684" customFormat="1" ht="35.1" customHeight="1" x14ac:dyDescent="0.25">
      <c r="A170" s="512" t="s">
        <v>1412</v>
      </c>
      <c r="B170" s="512">
        <f>COUNTIF($F$4:F170,F170)</f>
        <v>149</v>
      </c>
      <c r="C170" s="513" t="s">
        <v>985</v>
      </c>
      <c r="D170" s="338" t="s">
        <v>236</v>
      </c>
      <c r="E170" s="553" t="s">
        <v>599</v>
      </c>
      <c r="F170" s="592" t="s">
        <v>1732</v>
      </c>
      <c r="G170" s="713" t="s">
        <v>974</v>
      </c>
      <c r="H170" s="713" t="str">
        <f>VLOOKUP(E170,'[16]Gui chi Quynh'!$C$7:$E$387,3,0)</f>
        <v>A3</v>
      </c>
      <c r="I170" s="713">
        <f>VLOOKUP(H170,Sheet1!$B$2:$C$12,2,TRUE)</f>
        <v>8</v>
      </c>
      <c r="J170" s="713" t="str">
        <f>VLOOKUP($E170,'[17]Gui chi Quynh'!$C$7:$E$387,3,0)</f>
        <v>A4</v>
      </c>
      <c r="K170" s="713">
        <f>VLOOKUP(J170,Sheet1!$B$2:$C$12,2,TRUE)</f>
        <v>7</v>
      </c>
      <c r="L170" s="713" t="str">
        <f>VLOOKUP(E170,'[18]Gui chi Quynh'!$C$7:$F$385,3,0)</f>
        <v>A3</v>
      </c>
      <c r="M170" s="713">
        <f>VLOOKUP(L170,Sheet1!$B$2:$C$12,2,TRUE)</f>
        <v>8</v>
      </c>
      <c r="N170" s="713" t="str">
        <f>VLOOKUP(E170,'[19]Gui chi Quynh'!$C$7:$E$391,3,0)</f>
        <v>A4</v>
      </c>
      <c r="O170" s="713">
        <f>VLOOKUP(N170,Sheet1!$B$2:$C$12,2,TRUE)</f>
        <v>7</v>
      </c>
      <c r="P170" s="713" t="str">
        <f>VLOOKUP(E170,'[20]Gui chi Quynh'!$C$7:$E$391,3,0)</f>
        <v>A4</v>
      </c>
      <c r="Q170" s="713">
        <f>VLOOKUP(P170,Sheet1!$B$2:$C$12,2,TRUE)</f>
        <v>7</v>
      </c>
      <c r="R170" s="713" t="str">
        <f>VLOOKUP($E170,'[21]Gui chi Quynh'!$C$7:$E$390,3,0)</f>
        <v>A3</v>
      </c>
      <c r="S170" s="713">
        <f>VLOOKUP(R170,Sheet1!$B$2:$C$12,2,TRUE)</f>
        <v>8</v>
      </c>
      <c r="T170" s="713" t="str">
        <f>VLOOKUP($E170,'[22]Gui chi Quynh'!$C$7:$E$390,3,0)</f>
        <v>A4</v>
      </c>
      <c r="U170" s="713">
        <f>VLOOKUP(T170,Sheet1!$B$2:$C$12,2,TRUE)</f>
        <v>7</v>
      </c>
      <c r="V170" s="713" t="str">
        <f>VLOOKUP($E170,'[23]Gui chi Quynh'!$C$7:$E$389,3,0)</f>
        <v>A4</v>
      </c>
      <c r="W170" s="713">
        <f>VLOOKUP(V170,Sheet1!$B$2:$C$12,2,TRUE)</f>
        <v>7</v>
      </c>
      <c r="X170" s="713" t="str">
        <f>VLOOKUP($E170,'[24]Gui chi Quynh'!$C$7:$E$389,3,0)</f>
        <v>A4</v>
      </c>
      <c r="Y170" s="713">
        <f>VLOOKUP(X170,Sheet1!$B$2:$C$12,2,TRUE)</f>
        <v>7</v>
      </c>
      <c r="Z170" s="713" t="str">
        <f>VLOOKUP($E170,'[25]Gui chi Quynh'!$C$7:$E$388,3,0)</f>
        <v>A4</v>
      </c>
      <c r="AA170" s="713">
        <f>VLOOKUP(Z170,Sheet1!$B$2:$C$12,2,TRUE)</f>
        <v>7</v>
      </c>
      <c r="AB170" s="713" t="str">
        <f>VLOOKUP($E170,'T5'!$E$9:$AH$337,24,0)</f>
        <v>A3</v>
      </c>
      <c r="AC170" s="713">
        <f>VLOOKUP(AB170,Sheet1!$B$2:$C$12,2,TRUE)</f>
        <v>8</v>
      </c>
      <c r="AD170" s="713"/>
      <c r="AE170" s="713" t="e">
        <f>VLOOKUP(AD170,Sheet1!$B$2:$C$12,2,TRUE)</f>
        <v>#N/A</v>
      </c>
      <c r="AF170" s="599"/>
      <c r="AG170" s="901">
        <f t="shared" si="28"/>
        <v>7.3636363636363633</v>
      </c>
      <c r="AH170" s="901" t="str">
        <f t="shared" si="27"/>
        <v>11A*</v>
      </c>
      <c r="AI170" s="901">
        <f t="shared" si="17"/>
        <v>0</v>
      </c>
      <c r="AJ170" s="902"/>
      <c r="AK170" s="713" t="str">
        <f t="shared" si="18"/>
        <v>Tốt</v>
      </c>
      <c r="AL170" s="713" t="str">
        <f>VLOOKUP($E170,'cac dv gui'!$C$227:$AD$245,25,0)</f>
        <v>Tốt</v>
      </c>
      <c r="AM170" s="713" t="str">
        <f>VLOOKUP($E170,'cac dv gui'!$C$227:$AD$245,26,0)</f>
        <v>Tốt</v>
      </c>
      <c r="AN170" s="594"/>
      <c r="AO170" s="713"/>
      <c r="AP170" s="594"/>
      <c r="AQ170" s="713" t="str">
        <f>VLOOKUP(E170,' TH ĐG Trình HĐ'!$E$9:$AU$338,40,0)</f>
        <v>Tốt</v>
      </c>
      <c r="AR170" s="713" t="s">
        <v>850</v>
      </c>
      <c r="AS170" s="594"/>
      <c r="AT170" s="905"/>
      <c r="AV170" s="835"/>
      <c r="AW170" s="835"/>
    </row>
    <row r="171" spans="1:49" s="684" customFormat="1" ht="35.1" customHeight="1" x14ac:dyDescent="0.25">
      <c r="A171" s="512" t="s">
        <v>1413</v>
      </c>
      <c r="B171" s="512">
        <f>COUNTIF($F$4:F171,F171)</f>
        <v>150</v>
      </c>
      <c r="C171" s="513" t="s">
        <v>984</v>
      </c>
      <c r="D171" s="338" t="s">
        <v>245</v>
      </c>
      <c r="E171" s="553" t="s">
        <v>606</v>
      </c>
      <c r="F171" s="592" t="s">
        <v>1732</v>
      </c>
      <c r="G171" s="713" t="s">
        <v>974</v>
      </c>
      <c r="H171" s="713" t="str">
        <f>VLOOKUP(E171,'[16]Gui chi Quynh'!$C$7:$E$387,3,0)</f>
        <v>A2</v>
      </c>
      <c r="I171" s="713">
        <f>VLOOKUP(H171,Sheet1!$B$2:$C$12,2,TRUE)</f>
        <v>9</v>
      </c>
      <c r="J171" s="713" t="str">
        <f>VLOOKUP($E171,'[17]Gui chi Quynh'!$C$7:$E$387,3,0)</f>
        <v>A4</v>
      </c>
      <c r="K171" s="713">
        <f>VLOOKUP(J171,Sheet1!$B$2:$C$12,2,TRUE)</f>
        <v>7</v>
      </c>
      <c r="L171" s="713" t="str">
        <f>VLOOKUP(E171,'[18]Gui chi Quynh'!$C$7:$F$385,3,0)</f>
        <v>A3</v>
      </c>
      <c r="M171" s="713">
        <f>VLOOKUP(L171,Sheet1!$B$2:$C$12,2,TRUE)</f>
        <v>8</v>
      </c>
      <c r="N171" s="713" t="str">
        <f>VLOOKUP(E171,'[19]Gui chi Quynh'!$C$7:$E$391,3,0)</f>
        <v>A4</v>
      </c>
      <c r="O171" s="713">
        <f>VLOOKUP(N171,Sheet1!$B$2:$C$12,2,TRUE)</f>
        <v>7</v>
      </c>
      <c r="P171" s="713" t="str">
        <f>VLOOKUP(E171,'[20]Gui chi Quynh'!$C$7:$E$391,3,0)</f>
        <v>A4</v>
      </c>
      <c r="Q171" s="713">
        <f>VLOOKUP(P171,Sheet1!$B$2:$C$12,2,TRUE)</f>
        <v>7</v>
      </c>
      <c r="R171" s="713" t="str">
        <f>VLOOKUP($E171,'[21]Gui chi Quynh'!$C$7:$E$390,3,0)</f>
        <v>A4</v>
      </c>
      <c r="S171" s="713">
        <f>VLOOKUP(R171,Sheet1!$B$2:$C$12,2,TRUE)</f>
        <v>7</v>
      </c>
      <c r="T171" s="713" t="str">
        <f>VLOOKUP($E171,'[22]Gui chi Quynh'!$C$7:$E$390,3,0)</f>
        <v>A4</v>
      </c>
      <c r="U171" s="713">
        <f>VLOOKUP(T171,Sheet1!$B$2:$C$12,2,TRUE)</f>
        <v>7</v>
      </c>
      <c r="V171" s="713" t="str">
        <f>VLOOKUP($E171,'[23]Gui chi Quynh'!$C$7:$E$389,3,0)</f>
        <v>A4</v>
      </c>
      <c r="W171" s="713">
        <f>VLOOKUP(V171,Sheet1!$B$2:$C$12,2,TRUE)</f>
        <v>7</v>
      </c>
      <c r="X171" s="713" t="str">
        <f>VLOOKUP($E171,'[24]Gui chi Quynh'!$C$7:$E$389,3,0)</f>
        <v>A3</v>
      </c>
      <c r="Y171" s="713">
        <f>VLOOKUP(X171,Sheet1!$B$2:$C$12,2,TRUE)</f>
        <v>8</v>
      </c>
      <c r="Z171" s="713" t="str">
        <f>VLOOKUP($E171,'[25]Gui chi Quynh'!$C$7:$E$388,3,0)</f>
        <v>A4</v>
      </c>
      <c r="AA171" s="713">
        <f>VLOOKUP(Z171,Sheet1!$B$2:$C$12,2,TRUE)</f>
        <v>7</v>
      </c>
      <c r="AB171" s="713" t="str">
        <f>VLOOKUP($E171,'T5'!$E$9:$AH$337,24,0)</f>
        <v>A4</v>
      </c>
      <c r="AC171" s="713">
        <f>VLOOKUP(AB171,Sheet1!$B$2:$C$12,2,TRUE)</f>
        <v>7</v>
      </c>
      <c r="AD171" s="713"/>
      <c r="AE171" s="713" t="e">
        <f>VLOOKUP(AD171,Sheet1!$B$2:$C$12,2,TRUE)</f>
        <v>#N/A</v>
      </c>
      <c r="AF171" s="599"/>
      <c r="AG171" s="901">
        <f t="shared" si="28"/>
        <v>7.3636363636363633</v>
      </c>
      <c r="AH171" s="901" t="str">
        <f t="shared" si="27"/>
        <v>11A*</v>
      </c>
      <c r="AI171" s="901">
        <f t="shared" si="17"/>
        <v>0</v>
      </c>
      <c r="AJ171" s="902"/>
      <c r="AK171" s="713" t="str">
        <f t="shared" si="18"/>
        <v>Tốt</v>
      </c>
      <c r="AL171" s="713" t="str">
        <f>VLOOKUP($E171,'cac dv gui'!$C$227:$AD$245,25,0)</f>
        <v>Tốt</v>
      </c>
      <c r="AM171" s="713" t="str">
        <f>VLOOKUP($E171,'cac dv gui'!$C$227:$AD$245,26,0)</f>
        <v>Tốt</v>
      </c>
      <c r="AN171" s="594"/>
      <c r="AO171" s="713"/>
      <c r="AP171" s="594"/>
      <c r="AQ171" s="713" t="str">
        <f>VLOOKUP(E171,' TH ĐG Trình HĐ'!$E$9:$AU$338,40,0)</f>
        <v>Tốt</v>
      </c>
      <c r="AR171" s="713" t="s">
        <v>850</v>
      </c>
      <c r="AS171" s="594"/>
      <c r="AT171" s="905"/>
      <c r="AV171" s="835"/>
      <c r="AW171" s="835"/>
    </row>
    <row r="172" spans="1:49" s="684" customFormat="1" ht="35.1" customHeight="1" x14ac:dyDescent="0.25">
      <c r="A172" s="512" t="s">
        <v>1414</v>
      </c>
      <c r="B172" s="512">
        <f>COUNTIF($F$4:F172,F172)</f>
        <v>151</v>
      </c>
      <c r="C172" s="513" t="s">
        <v>985</v>
      </c>
      <c r="D172" s="338" t="s">
        <v>238</v>
      </c>
      <c r="E172" s="841" t="s">
        <v>601</v>
      </c>
      <c r="F172" s="592" t="s">
        <v>1732</v>
      </c>
      <c r="G172" s="713" t="s">
        <v>974</v>
      </c>
      <c r="H172" s="713" t="str">
        <f>VLOOKUP(E172,'[16]Gui chi Quynh'!$C$7:$E$387,3,0)</f>
        <v>A4</v>
      </c>
      <c r="I172" s="713">
        <f>VLOOKUP(H172,Sheet1!$B$2:$C$12,2,TRUE)</f>
        <v>7</v>
      </c>
      <c r="J172" s="713" t="str">
        <f>VLOOKUP($E172,'[17]Gui chi Quynh'!$C$7:$E$387,3,0)</f>
        <v>A4</v>
      </c>
      <c r="K172" s="713">
        <f>VLOOKUP(J172,Sheet1!$B$2:$C$12,2,TRUE)</f>
        <v>7</v>
      </c>
      <c r="L172" s="713" t="str">
        <f>VLOOKUP(E172,'[18]Gui chi Quynh'!$C$7:$F$385,3,0)</f>
        <v>A3</v>
      </c>
      <c r="M172" s="713">
        <f>VLOOKUP(L172,Sheet1!$B$2:$C$12,2,TRUE)</f>
        <v>8</v>
      </c>
      <c r="N172" s="713" t="str">
        <f>VLOOKUP(E172,'[19]Gui chi Quynh'!$C$7:$E$391,3,0)</f>
        <v>A4</v>
      </c>
      <c r="O172" s="713">
        <f>VLOOKUP(N172,Sheet1!$B$2:$C$12,2,TRUE)</f>
        <v>7</v>
      </c>
      <c r="P172" s="713" t="str">
        <f>VLOOKUP(E172,'[20]Gui chi Quynh'!$C$7:$E$391,3,0)</f>
        <v>B1</v>
      </c>
      <c r="Q172" s="713">
        <f>VLOOKUP(P172,Sheet1!$B$2:$C$12,2,TRUE)</f>
        <v>6</v>
      </c>
      <c r="R172" s="713" t="str">
        <f>VLOOKUP($E172,'[21]Gui chi Quynh'!$C$7:$E$390,3,0)</f>
        <v>B2</v>
      </c>
      <c r="S172" s="713">
        <f>VLOOKUP(R172,Sheet1!$B$2:$C$12,2,TRUE)</f>
        <v>5</v>
      </c>
      <c r="T172" s="713" t="str">
        <f>VLOOKUP($E172,'[22]Gui chi Quynh'!$C$7:$E$390,3,0)</f>
        <v>A4</v>
      </c>
      <c r="U172" s="713">
        <f>VLOOKUP(T172,Sheet1!$B$2:$C$12,2,TRUE)</f>
        <v>7</v>
      </c>
      <c r="V172" s="713" t="str">
        <f>VLOOKUP($E172,'[23]Gui chi Quynh'!$C$7:$E$389,3,0)</f>
        <v>A4</v>
      </c>
      <c r="W172" s="713">
        <f>VLOOKUP(V172,Sheet1!$B$2:$C$12,2,TRUE)</f>
        <v>7</v>
      </c>
      <c r="X172" s="713" t="str">
        <f>VLOOKUP($E172,'[24]Gui chi Quynh'!$C$7:$E$389,3,0)</f>
        <v>B2</v>
      </c>
      <c r="Y172" s="713">
        <f>VLOOKUP(X172,Sheet1!$B$2:$C$12,2,TRUE)</f>
        <v>5</v>
      </c>
      <c r="Z172" s="713" t="str">
        <f>VLOOKUP($E172,'[25]Gui chi Quynh'!$C$7:$E$388,3,0)</f>
        <v>C2</v>
      </c>
      <c r="AA172" s="713">
        <f>VLOOKUP(Z172,Sheet1!$B$2:$C$12,2,TRUE)</f>
        <v>3</v>
      </c>
      <c r="AB172" s="713" t="str">
        <f>VLOOKUP($E172,'T5'!$E$9:$AH$337,24,0)</f>
        <v>A4</v>
      </c>
      <c r="AC172" s="713">
        <f>VLOOKUP(AB172,Sheet1!$B$2:$C$12,2,TRUE)</f>
        <v>7</v>
      </c>
      <c r="AD172" s="713"/>
      <c r="AE172" s="713" t="e">
        <f>VLOOKUP(AD172,Sheet1!$B$2:$C$12,2,TRUE)</f>
        <v>#N/A</v>
      </c>
      <c r="AF172" s="599"/>
      <c r="AG172" s="901">
        <f t="shared" si="28"/>
        <v>6.2727272727272725</v>
      </c>
      <c r="AH172" s="901" t="str">
        <f>LEFT((COUNTIF($H172:$AC172,"A*")&amp;"A*")&amp;" + "&amp;(COUNTIF($H172:$AC172,"B*")&amp;"B*")&amp;" + "&amp;(COUNTIF($H172:$AC172,"C*")&amp;"C*")&amp;" +  "&amp;(COUNTIF($H172:$AC172,"D")&amp;"D")&amp; " +  "&amp;(COUNTIF($H172:$AC172,"E")&amp;"E"),16)</f>
        <v xml:space="preserve">7A* + 3B* + 1C* </v>
      </c>
      <c r="AI172" s="901">
        <f t="shared" si="17"/>
        <v>4</v>
      </c>
      <c r="AJ172" s="902"/>
      <c r="AK172" s="713" t="str">
        <f t="shared" si="18"/>
        <v>Tốt</v>
      </c>
      <c r="AL172" s="713" t="str">
        <f>VLOOKUP($E172,'cac dv gui'!$C$227:$AD$245,25,0)</f>
        <v>Tốt</v>
      </c>
      <c r="AM172" s="713" t="str">
        <f>VLOOKUP($E172,'cac dv gui'!$C$227:$AD$245,26,0)</f>
        <v>Tốt</v>
      </c>
      <c r="AN172" s="594"/>
      <c r="AO172" s="713"/>
      <c r="AP172" s="594"/>
      <c r="AQ172" s="713" t="str">
        <f>VLOOKUP(E172,' TH ĐG Trình HĐ'!$E$9:$AU$338,40,0)</f>
        <v>Tốt</v>
      </c>
      <c r="AR172" s="713" t="s">
        <v>850</v>
      </c>
      <c r="AS172" s="594"/>
      <c r="AT172" s="905"/>
      <c r="AV172" s="835"/>
      <c r="AW172" s="835"/>
    </row>
    <row r="173" spans="1:49" s="684" customFormat="1" ht="35.1" customHeight="1" x14ac:dyDescent="0.25">
      <c r="A173" s="512" t="s">
        <v>1415</v>
      </c>
      <c r="B173" s="512">
        <f>COUNTIF($F$4:F173,F173)</f>
        <v>152</v>
      </c>
      <c r="C173" s="513" t="s">
        <v>985</v>
      </c>
      <c r="D173" s="338" t="s">
        <v>299</v>
      </c>
      <c r="E173" s="841" t="s">
        <v>613</v>
      </c>
      <c r="F173" s="592" t="s">
        <v>1732</v>
      </c>
      <c r="G173" s="713" t="s">
        <v>974</v>
      </c>
      <c r="H173" s="713" t="str">
        <f>VLOOKUP(E173,'[16]Gui chi Quynh'!$C$7:$E$387,3,0)</f>
        <v>A3</v>
      </c>
      <c r="I173" s="713">
        <f>VLOOKUP(H173,Sheet1!$B$2:$C$12,2,TRUE)</f>
        <v>8</v>
      </c>
      <c r="J173" s="713" t="str">
        <f>VLOOKUP($E173,'[17]Gui chi Quynh'!$C$7:$E$387,3,0)</f>
        <v>A4</v>
      </c>
      <c r="K173" s="713">
        <f>VLOOKUP(J173,Sheet1!$B$2:$C$12,2,TRUE)</f>
        <v>7</v>
      </c>
      <c r="L173" s="713" t="str">
        <f>VLOOKUP(E173,'[18]Gui chi Quynh'!$C$7:$F$385,3,0)</f>
        <v>A3</v>
      </c>
      <c r="M173" s="713">
        <f>VLOOKUP(L173,Sheet1!$B$2:$C$12,2,TRUE)</f>
        <v>8</v>
      </c>
      <c r="N173" s="713" t="str">
        <f>VLOOKUP(E173,'[19]Gui chi Quynh'!$C$7:$E$391,3,0)</f>
        <v>A4</v>
      </c>
      <c r="O173" s="713">
        <f>VLOOKUP(N173,Sheet1!$B$2:$C$12,2,TRUE)</f>
        <v>7</v>
      </c>
      <c r="P173" s="713" t="str">
        <f>VLOOKUP(E173,'[20]Gui chi Quynh'!$C$7:$E$391,3,0)</f>
        <v>A4</v>
      </c>
      <c r="Q173" s="713">
        <f>VLOOKUP(P173,Sheet1!$B$2:$C$12,2,TRUE)</f>
        <v>7</v>
      </c>
      <c r="R173" s="713" t="str">
        <f>VLOOKUP($E173,'[21]Gui chi Quynh'!$C$7:$E$390,3,0)</f>
        <v>A4</v>
      </c>
      <c r="S173" s="713">
        <f>VLOOKUP(R173,Sheet1!$B$2:$C$12,2,TRUE)</f>
        <v>7</v>
      </c>
      <c r="T173" s="713" t="str">
        <f>VLOOKUP($E173,'[22]Gui chi Quynh'!$C$7:$E$390,3,0)</f>
        <v>A4</v>
      </c>
      <c r="U173" s="713">
        <f>VLOOKUP(T173,Sheet1!$B$2:$C$12,2,TRUE)</f>
        <v>7</v>
      </c>
      <c r="V173" s="713" t="str">
        <f>VLOOKUP($E173,'[23]Gui chi Quynh'!$C$7:$E$389,3,0)</f>
        <v>A4</v>
      </c>
      <c r="W173" s="713">
        <f>VLOOKUP(V173,Sheet1!$B$2:$C$12,2,TRUE)</f>
        <v>7</v>
      </c>
      <c r="X173" s="713" t="str">
        <f>VLOOKUP($E173,'[24]Gui chi Quynh'!$C$7:$E$389,3,0)</f>
        <v>A4</v>
      </c>
      <c r="Y173" s="713">
        <f>VLOOKUP(X173,Sheet1!$B$2:$C$12,2,TRUE)</f>
        <v>7</v>
      </c>
      <c r="Z173" s="713" t="str">
        <f>VLOOKUP($E173,'[25]Gui chi Quynh'!$C$7:$E$388,3,0)</f>
        <v>A3</v>
      </c>
      <c r="AA173" s="713">
        <f>VLOOKUP(Z173,Sheet1!$B$2:$C$12,2,TRUE)</f>
        <v>8</v>
      </c>
      <c r="AB173" s="713" t="str">
        <f>VLOOKUP($E173,'T5'!$E$9:$AH$337,24,0)</f>
        <v>A3</v>
      </c>
      <c r="AC173" s="713">
        <f>VLOOKUP(AB173,Sheet1!$B$2:$C$12,2,TRUE)</f>
        <v>8</v>
      </c>
      <c r="AD173" s="713"/>
      <c r="AE173" s="713" t="e">
        <f>VLOOKUP(AD173,Sheet1!$B$2:$C$12,2,TRUE)</f>
        <v>#N/A</v>
      </c>
      <c r="AF173" s="599" t="str">
        <f>VLOOKUP($E173,'[26]Tong hop ket qua'!$E$19:$M$219,9,0)</f>
        <v>Khá</v>
      </c>
      <c r="AG173" s="901">
        <f t="shared" si="28"/>
        <v>7.3636363636363633</v>
      </c>
      <c r="AH173" s="901" t="str">
        <f>LEFT((COUNTIF($H173:$AC173,"A*")&amp;"A*")&amp;" + "&amp;(COUNTIF($H173:$AC173,"B*")&amp;"B*")&amp;" + "&amp;(COUNTIF($H173:$AC173,"C*")&amp;"C*")&amp;" +  "&amp;(COUNTIF($H173:$AC173,"D")&amp;"D")&amp; " +  "&amp;(COUNTIF($H173:$AC173,"E")&amp;"E"),4)</f>
        <v>11A*</v>
      </c>
      <c r="AI173" s="901">
        <f t="shared" si="17"/>
        <v>0</v>
      </c>
      <c r="AJ173" s="902"/>
      <c r="AK173" s="713" t="str">
        <f t="shared" si="18"/>
        <v>Tốt</v>
      </c>
      <c r="AL173" s="713" t="str">
        <f>VLOOKUP($E173,'cac dv gui'!$C$227:$AD$245,25,0)</f>
        <v>Tốt</v>
      </c>
      <c r="AM173" s="713" t="str">
        <f>VLOOKUP($E173,'cac dv gui'!$C$227:$AD$245,26,0)</f>
        <v>Tốt</v>
      </c>
      <c r="AN173" s="594"/>
      <c r="AO173" s="713"/>
      <c r="AP173" s="594"/>
      <c r="AQ173" s="713" t="str">
        <f>VLOOKUP(E173,' TH ĐG Trình HĐ'!$E$9:$AU$338,40,0)</f>
        <v>Tốt</v>
      </c>
      <c r="AR173" s="713" t="s">
        <v>850</v>
      </c>
      <c r="AS173" s="594"/>
      <c r="AT173" s="905"/>
      <c r="AV173" s="835"/>
      <c r="AW173" s="835"/>
    </row>
    <row r="174" spans="1:49" s="684" customFormat="1" ht="35.1" customHeight="1" x14ac:dyDescent="0.25">
      <c r="A174" s="512" t="s">
        <v>1416</v>
      </c>
      <c r="B174" s="512">
        <f>COUNTIF($F$4:F174,F174)</f>
        <v>153</v>
      </c>
      <c r="C174" s="513" t="s">
        <v>985</v>
      </c>
      <c r="D174" s="338" t="s">
        <v>235</v>
      </c>
      <c r="E174" s="841" t="s">
        <v>592</v>
      </c>
      <c r="F174" s="592" t="s">
        <v>1732</v>
      </c>
      <c r="G174" s="713" t="s">
        <v>974</v>
      </c>
      <c r="H174" s="713" t="str">
        <f>VLOOKUP(E174,'[16]Gui chi Quynh'!$C$7:$E$387,3,0)</f>
        <v>A3</v>
      </c>
      <c r="I174" s="713">
        <f>VLOOKUP(H174,Sheet1!$B$2:$C$12,2,TRUE)</f>
        <v>8</v>
      </c>
      <c r="J174" s="713" t="str">
        <f>VLOOKUP($E174,'[17]Gui chi Quynh'!$C$7:$E$387,3,0)</f>
        <v>A4</v>
      </c>
      <c r="K174" s="713">
        <f>VLOOKUP(J174,Sheet1!$B$2:$C$12,2,TRUE)</f>
        <v>7</v>
      </c>
      <c r="L174" s="713" t="str">
        <f>VLOOKUP(E174,'[18]Gui chi Quynh'!$C$7:$F$385,3,0)</f>
        <v>A4</v>
      </c>
      <c r="M174" s="713">
        <f>VLOOKUP(L174,Sheet1!$B$2:$C$12,2,TRUE)</f>
        <v>7</v>
      </c>
      <c r="N174" s="713" t="str">
        <f>VLOOKUP(E174,'[19]Gui chi Quynh'!$C$7:$E$391,3,0)</f>
        <v>A4</v>
      </c>
      <c r="O174" s="713">
        <f>VLOOKUP(N174,Sheet1!$B$2:$C$12,2,TRUE)</f>
        <v>7</v>
      </c>
      <c r="P174" s="713" t="str">
        <f>VLOOKUP(E174,'[20]Gui chi Quynh'!$C$7:$E$391,3,0)</f>
        <v>A4</v>
      </c>
      <c r="Q174" s="713">
        <f>VLOOKUP(P174,Sheet1!$B$2:$C$12,2,TRUE)</f>
        <v>7</v>
      </c>
      <c r="R174" s="713" t="str">
        <f>VLOOKUP($E174,'[21]Gui chi Quynh'!$C$7:$E$390,3,0)</f>
        <v>A3</v>
      </c>
      <c r="S174" s="713">
        <f>VLOOKUP(R174,Sheet1!$B$2:$C$12,2,TRUE)</f>
        <v>8</v>
      </c>
      <c r="T174" s="713" t="str">
        <f>VLOOKUP($E174,'[22]Gui chi Quynh'!$C$7:$E$390,3,0)</f>
        <v>A3</v>
      </c>
      <c r="U174" s="713">
        <f>VLOOKUP(T174,Sheet1!$B$2:$C$12,2,TRUE)</f>
        <v>8</v>
      </c>
      <c r="V174" s="713" t="str">
        <f>VLOOKUP($E174,'[23]Gui chi Quynh'!$C$7:$E$389,3,0)</f>
        <v>A4</v>
      </c>
      <c r="W174" s="713">
        <f>VLOOKUP(V174,Sheet1!$B$2:$C$12,2,TRUE)</f>
        <v>7</v>
      </c>
      <c r="X174" s="713" t="str">
        <f>VLOOKUP($E174,'[24]Gui chi Quynh'!$C$7:$E$389,3,0)</f>
        <v>A4</v>
      </c>
      <c r="Y174" s="713">
        <f>VLOOKUP(X174,Sheet1!$B$2:$C$12,2,TRUE)</f>
        <v>7</v>
      </c>
      <c r="Z174" s="713" t="str">
        <f>VLOOKUP($E174,'[25]Gui chi Quynh'!$C$7:$E$388,3,0)</f>
        <v>A3</v>
      </c>
      <c r="AA174" s="713">
        <f>VLOOKUP(Z174,Sheet1!$B$2:$C$12,2,TRUE)</f>
        <v>8</v>
      </c>
      <c r="AB174" s="713" t="str">
        <f>VLOOKUP($E174,'T5'!$E$9:$AH$337,24,0)</f>
        <v>A4</v>
      </c>
      <c r="AC174" s="713">
        <f>VLOOKUP(AB174,Sheet1!$B$2:$C$12,2,TRUE)</f>
        <v>7</v>
      </c>
      <c r="AD174" s="713"/>
      <c r="AE174" s="713" t="e">
        <f>VLOOKUP(AD174,Sheet1!$B$2:$C$12,2,TRUE)</f>
        <v>#N/A</v>
      </c>
      <c r="AF174" s="599" t="str">
        <f>VLOOKUP($E174,'[26]Tong hop ket qua'!$E$19:$M$219,9,0)</f>
        <v>Khá</v>
      </c>
      <c r="AG174" s="901">
        <f t="shared" si="28"/>
        <v>7.3636363636363633</v>
      </c>
      <c r="AH174" s="901" t="str">
        <f>LEFT((COUNTIF($H174:$AC174,"A*")&amp;"A*")&amp;" + "&amp;(COUNTIF($H174:$AC174,"B*")&amp;"B*")&amp;" + "&amp;(COUNTIF($H174:$AC174,"C*")&amp;"C*")&amp;" +  "&amp;(COUNTIF($H174:$AC174,"D")&amp;"D")&amp; " +  "&amp;(COUNTIF($H174:$AC174,"E")&amp;"E"),4)</f>
        <v>11A*</v>
      </c>
      <c r="AI174" s="901">
        <f t="shared" si="17"/>
        <v>0</v>
      </c>
      <c r="AJ174" s="902"/>
      <c r="AK174" s="713" t="str">
        <f t="shared" si="18"/>
        <v>Tốt</v>
      </c>
      <c r="AL174" s="713" t="str">
        <f>VLOOKUP($E174,'cac dv gui'!$C$227:$AD$245,25,0)</f>
        <v>Tốt</v>
      </c>
      <c r="AM174" s="713" t="str">
        <f>VLOOKUP($E174,'cac dv gui'!$C$227:$AD$245,26,0)</f>
        <v>Tốt</v>
      </c>
      <c r="AN174" s="594"/>
      <c r="AO174" s="713"/>
      <c r="AP174" s="594"/>
      <c r="AQ174" s="713" t="str">
        <f>VLOOKUP(E174,' TH ĐG Trình HĐ'!$E$9:$AU$338,40,0)</f>
        <v>Tốt</v>
      </c>
      <c r="AR174" s="713" t="s">
        <v>850</v>
      </c>
      <c r="AS174" s="594"/>
      <c r="AT174" s="905"/>
      <c r="AV174" s="835"/>
      <c r="AW174" s="835"/>
    </row>
    <row r="175" spans="1:49" s="684" customFormat="1" ht="35.1" customHeight="1" x14ac:dyDescent="0.25">
      <c r="A175" s="512" t="s">
        <v>1417</v>
      </c>
      <c r="B175" s="512">
        <f>COUNTIF($F$4:F175,F175)</f>
        <v>154</v>
      </c>
      <c r="C175" s="513" t="s">
        <v>984</v>
      </c>
      <c r="D175" s="338" t="s">
        <v>239</v>
      </c>
      <c r="E175" s="553" t="s">
        <v>596</v>
      </c>
      <c r="F175" s="592" t="s">
        <v>1732</v>
      </c>
      <c r="G175" s="713" t="s">
        <v>974</v>
      </c>
      <c r="H175" s="713" t="str">
        <f>VLOOKUP(E175,'[16]Gui chi Quynh'!$C$7:$E$387,3,0)</f>
        <v>A3</v>
      </c>
      <c r="I175" s="713">
        <f>VLOOKUP(H175,Sheet1!$B$2:$C$12,2,TRUE)</f>
        <v>8</v>
      </c>
      <c r="J175" s="713" t="str">
        <f>VLOOKUP($E175,'[17]Gui chi Quynh'!$C$7:$E$387,3,0)</f>
        <v>A4</v>
      </c>
      <c r="K175" s="713">
        <f>VLOOKUP(J175,Sheet1!$B$2:$C$12,2,TRUE)</f>
        <v>7</v>
      </c>
      <c r="L175" s="713" t="str">
        <f>VLOOKUP(E175,'[18]Gui chi Quynh'!$C$7:$F$385,3,0)</f>
        <v>A2</v>
      </c>
      <c r="M175" s="713">
        <f>VLOOKUP(L175,Sheet1!$B$2:$C$12,2,TRUE)</f>
        <v>9</v>
      </c>
      <c r="N175" s="713" t="str">
        <f>VLOOKUP(E175,'[19]Gui chi Quynh'!$C$7:$E$391,3,0)</f>
        <v>A4</v>
      </c>
      <c r="O175" s="713">
        <f>VLOOKUP(N175,Sheet1!$B$2:$C$12,2,TRUE)</f>
        <v>7</v>
      </c>
      <c r="P175" s="713" t="str">
        <f>VLOOKUP(E175,'[20]Gui chi Quynh'!$C$7:$E$391,3,0)</f>
        <v>A3</v>
      </c>
      <c r="Q175" s="713">
        <f>VLOOKUP(P175,Sheet1!$B$2:$C$12,2,TRUE)</f>
        <v>8</v>
      </c>
      <c r="R175" s="713" t="str">
        <f>VLOOKUP($E175,'[21]Gui chi Quynh'!$C$7:$E$390,3,0)</f>
        <v>A3</v>
      </c>
      <c r="S175" s="713">
        <f>VLOOKUP(R175,Sheet1!$B$2:$C$12,2,TRUE)</f>
        <v>8</v>
      </c>
      <c r="T175" s="713" t="str">
        <f>VLOOKUP($E175,'[22]Gui chi Quynh'!$C$7:$E$390,3,0)</f>
        <v>A3</v>
      </c>
      <c r="U175" s="713">
        <f>VLOOKUP(T175,Sheet1!$B$2:$C$12,2,TRUE)</f>
        <v>8</v>
      </c>
      <c r="V175" s="713" t="str">
        <f>VLOOKUP($E175,'[23]Gui chi Quynh'!$C$7:$E$389,3,0)</f>
        <v>A3</v>
      </c>
      <c r="W175" s="713">
        <f>VLOOKUP(V175,Sheet1!$B$2:$C$12,2,TRUE)</f>
        <v>8</v>
      </c>
      <c r="X175" s="713" t="str">
        <f>VLOOKUP($E175,'[24]Gui chi Quynh'!$C$7:$E$389,3,0)</f>
        <v>A3</v>
      </c>
      <c r="Y175" s="713">
        <f>VLOOKUP(X175,Sheet1!$B$2:$C$12,2,TRUE)</f>
        <v>8</v>
      </c>
      <c r="Z175" s="713" t="str">
        <f>VLOOKUP($E175,'[25]Gui chi Quynh'!$C$7:$E$388,3,0)</f>
        <v>A3</v>
      </c>
      <c r="AA175" s="713">
        <f>VLOOKUP(Z175,Sheet1!$B$2:$C$12,2,TRUE)</f>
        <v>8</v>
      </c>
      <c r="AB175" s="713" t="str">
        <f>VLOOKUP($E175,'T5'!$E$9:$AH$337,24,0)</f>
        <v>A3</v>
      </c>
      <c r="AC175" s="713">
        <f>VLOOKUP(AB175,Sheet1!$B$2:$C$12,2,TRUE)</f>
        <v>8</v>
      </c>
      <c r="AD175" s="713"/>
      <c r="AE175" s="713" t="e">
        <f>VLOOKUP(AD175,Sheet1!$B$2:$C$12,2,TRUE)</f>
        <v>#N/A</v>
      </c>
      <c r="AF175" s="599" t="str">
        <f>VLOOKUP($E175,'[26]Tong hop ket qua'!$E$19:$M$219,9,0)</f>
        <v>Tốt</v>
      </c>
      <c r="AG175" s="901">
        <f t="shared" si="28"/>
        <v>7.9090909090909092</v>
      </c>
      <c r="AH175" s="901" t="str">
        <f>LEFT((COUNTIF($H175:$AC175,"A*")&amp;"A*")&amp;" + "&amp;(COUNTIF($H175:$AC175,"B*")&amp;"B*")&amp;" + "&amp;(COUNTIF($H175:$AC175,"C*")&amp;"C*")&amp;" +  "&amp;(COUNTIF($H175:$AC175,"D")&amp;"D")&amp; " +  "&amp;(COUNTIF($H175:$AC175,"E")&amp;"E"),4)</f>
        <v>11A*</v>
      </c>
      <c r="AI175" s="901">
        <f t="shared" si="17"/>
        <v>0</v>
      </c>
      <c r="AJ175" s="902"/>
      <c r="AK175" s="713" t="str">
        <f t="shared" si="18"/>
        <v>Tốt</v>
      </c>
      <c r="AL175" s="713" t="str">
        <f>VLOOKUP($E175,'cac dv gui'!$C$227:$AD$245,25,0)</f>
        <v>Tốt</v>
      </c>
      <c r="AM175" s="713" t="str">
        <f>VLOOKUP($E175,'cac dv gui'!$C$227:$AD$245,26,0)</f>
        <v>Tốt</v>
      </c>
      <c r="AN175" s="594"/>
      <c r="AO175" s="713"/>
      <c r="AP175" s="594"/>
      <c r="AQ175" s="713" t="str">
        <f>VLOOKUP(E175,' TH ĐG Trình HĐ'!$E$9:$AU$338,40,0)</f>
        <v>Xuất sắc</v>
      </c>
      <c r="AR175" s="713" t="s">
        <v>849</v>
      </c>
      <c r="AS175" s="594"/>
      <c r="AT175" s="905"/>
      <c r="AV175" s="835"/>
      <c r="AW175" s="835"/>
    </row>
    <row r="176" spans="1:49" s="684" customFormat="1" ht="35.1" customHeight="1" x14ac:dyDescent="0.25">
      <c r="A176" s="512" t="s">
        <v>1418</v>
      </c>
      <c r="B176" s="512">
        <f>COUNTIF($F$4:F176,F176)</f>
        <v>155</v>
      </c>
      <c r="C176" s="513" t="s">
        <v>985</v>
      </c>
      <c r="D176" s="338" t="s">
        <v>251</v>
      </c>
      <c r="E176" s="553" t="s">
        <v>610</v>
      </c>
      <c r="F176" s="592" t="s">
        <v>1732</v>
      </c>
      <c r="G176" s="713" t="s">
        <v>974</v>
      </c>
      <c r="H176" s="713" t="str">
        <f>VLOOKUP(E176,'[16]Gui chi Quynh'!$C$7:$E$387,3,0)</f>
        <v>A4</v>
      </c>
      <c r="I176" s="713">
        <f>VLOOKUP(H176,Sheet1!$B$2:$C$12,2,TRUE)</f>
        <v>7</v>
      </c>
      <c r="J176" s="713" t="str">
        <f>VLOOKUP($E176,'[17]Gui chi Quynh'!$C$7:$E$387,3,0)</f>
        <v>A4</v>
      </c>
      <c r="K176" s="713">
        <f>VLOOKUP(J176,Sheet1!$B$2:$C$12,2,TRUE)</f>
        <v>7</v>
      </c>
      <c r="L176" s="713" t="str">
        <f>VLOOKUP(E176,'[18]Gui chi Quynh'!$C$7:$F$385,3,0)</f>
        <v>A4</v>
      </c>
      <c r="M176" s="713">
        <f>VLOOKUP(L176,Sheet1!$B$2:$C$12,2,TRUE)</f>
        <v>7</v>
      </c>
      <c r="N176" s="713" t="str">
        <f>VLOOKUP(E176,'[19]Gui chi Quynh'!$C$7:$E$391,3,0)</f>
        <v>A3</v>
      </c>
      <c r="O176" s="713">
        <f>VLOOKUP(N176,Sheet1!$B$2:$C$12,2,TRUE)</f>
        <v>8</v>
      </c>
      <c r="P176" s="713" t="str">
        <f>VLOOKUP(E176,'[20]Gui chi Quynh'!$C$7:$E$391,3,0)</f>
        <v>A4</v>
      </c>
      <c r="Q176" s="713">
        <f>VLOOKUP(P176,Sheet1!$B$2:$C$12,2,TRUE)</f>
        <v>7</v>
      </c>
      <c r="R176" s="713" t="str">
        <f>VLOOKUP($E176,'[21]Gui chi Quynh'!$C$7:$E$390,3,0)</f>
        <v>A3</v>
      </c>
      <c r="S176" s="713">
        <f>VLOOKUP(R176,Sheet1!$B$2:$C$12,2,TRUE)</f>
        <v>8</v>
      </c>
      <c r="T176" s="713" t="str">
        <f>VLOOKUP($E176,'[22]Gui chi Quynh'!$C$7:$E$390,3,0)</f>
        <v>A4</v>
      </c>
      <c r="U176" s="713">
        <f>VLOOKUP(T176,Sheet1!$B$2:$C$12,2,TRUE)</f>
        <v>7</v>
      </c>
      <c r="V176" s="713" t="str">
        <f>VLOOKUP($E176,'[23]Gui chi Quynh'!$C$7:$E$389,3,0)</f>
        <v>A4</v>
      </c>
      <c r="W176" s="713">
        <f>VLOOKUP(V176,Sheet1!$B$2:$C$12,2,TRUE)</f>
        <v>7</v>
      </c>
      <c r="X176" s="713" t="str">
        <f>VLOOKUP($E176,'[24]Gui chi Quynh'!$C$7:$E$389,3,0)</f>
        <v>A4</v>
      </c>
      <c r="Y176" s="713">
        <f>VLOOKUP(X176,Sheet1!$B$2:$C$12,2,TRUE)</f>
        <v>7</v>
      </c>
      <c r="Z176" s="713" t="str">
        <f>VLOOKUP($E176,'[25]Gui chi Quynh'!$C$7:$E$388,3,0)</f>
        <v>A3</v>
      </c>
      <c r="AA176" s="713">
        <f>VLOOKUP(Z176,Sheet1!$B$2:$C$12,2,TRUE)</f>
        <v>8</v>
      </c>
      <c r="AB176" s="713" t="str">
        <f>VLOOKUP($E176,'T5'!$E$9:$AH$337,24,0)</f>
        <v>A3</v>
      </c>
      <c r="AC176" s="713">
        <f>VLOOKUP(AB176,Sheet1!$B$2:$C$12,2,TRUE)</f>
        <v>8</v>
      </c>
      <c r="AD176" s="713"/>
      <c r="AE176" s="713" t="e">
        <f>VLOOKUP(AD176,Sheet1!$B$2:$C$12,2,TRUE)</f>
        <v>#N/A</v>
      </c>
      <c r="AF176" s="599" t="str">
        <f>VLOOKUP($E176,'[26]Tong hop ket qua'!$E$19:$M$219,9,0)</f>
        <v>Khá</v>
      </c>
      <c r="AG176" s="901">
        <f t="shared" si="28"/>
        <v>7.3636363636363633</v>
      </c>
      <c r="AH176" s="901" t="str">
        <f>LEFT((COUNTIF($H176:$AC176,"A*")&amp;"A*")&amp;" + "&amp;(COUNTIF($H176:$AC176,"B*")&amp;"B*")&amp;" + "&amp;(COUNTIF($H176:$AC176,"C*")&amp;"C*")&amp;" +  "&amp;(COUNTIF($H176:$AC176,"D")&amp;"D")&amp; " +  "&amp;(COUNTIF($H176:$AC176,"E")&amp;"E"),4)</f>
        <v>11A*</v>
      </c>
      <c r="AI176" s="901">
        <f t="shared" si="17"/>
        <v>0</v>
      </c>
      <c r="AJ176" s="902"/>
      <c r="AK176" s="713" t="str">
        <f t="shared" si="18"/>
        <v>Tốt</v>
      </c>
      <c r="AL176" s="713" t="str">
        <f>VLOOKUP($E176,'cac dv gui'!$C$227:$AD$245,25,0)</f>
        <v>Tốt</v>
      </c>
      <c r="AM176" s="713" t="str">
        <f>VLOOKUP($E176,'cac dv gui'!$C$227:$AD$245,26,0)</f>
        <v>Tốt</v>
      </c>
      <c r="AN176" s="594"/>
      <c r="AO176" s="713"/>
      <c r="AP176" s="594"/>
      <c r="AQ176" s="713" t="str">
        <f>VLOOKUP(E176,' TH ĐG Trình HĐ'!$E$9:$AU$338,40,0)</f>
        <v>Tốt</v>
      </c>
      <c r="AR176" s="713" t="s">
        <v>850</v>
      </c>
      <c r="AS176" s="594"/>
      <c r="AT176" s="905"/>
      <c r="AV176" s="835"/>
      <c r="AW176" s="835"/>
    </row>
    <row r="177" spans="1:49" s="684" customFormat="1" ht="35.1" customHeight="1" x14ac:dyDescent="0.25">
      <c r="A177" s="512" t="s">
        <v>1419</v>
      </c>
      <c r="B177" s="512">
        <f>COUNTIF($F$4:F177,F177)</f>
        <v>156</v>
      </c>
      <c r="C177" s="513" t="s">
        <v>984</v>
      </c>
      <c r="D177" s="338" t="s">
        <v>237</v>
      </c>
      <c r="E177" s="553" t="s">
        <v>600</v>
      </c>
      <c r="F177" s="592" t="s">
        <v>1732</v>
      </c>
      <c r="G177" s="713" t="s">
        <v>974</v>
      </c>
      <c r="H177" s="713" t="str">
        <f>VLOOKUP(E177,'[16]Gui chi Quynh'!$C$7:$E$387,3,0)</f>
        <v>A2</v>
      </c>
      <c r="I177" s="713">
        <f>VLOOKUP(H177,Sheet1!$B$2:$C$12,2,TRUE)</f>
        <v>9</v>
      </c>
      <c r="J177" s="713" t="str">
        <f>VLOOKUP($E177,'[17]Gui chi Quynh'!$C$7:$E$387,3,0)</f>
        <v>A4</v>
      </c>
      <c r="K177" s="713">
        <f>VLOOKUP(J177,Sheet1!$B$2:$C$12,2,TRUE)</f>
        <v>7</v>
      </c>
      <c r="L177" s="713" t="str">
        <f>VLOOKUP(E177,'[18]Gui chi Quynh'!$C$7:$F$385,3,0)</f>
        <v>A2</v>
      </c>
      <c r="M177" s="713">
        <f>VLOOKUP(L177,Sheet1!$B$2:$C$12,2,TRUE)</f>
        <v>9</v>
      </c>
      <c r="N177" s="713" t="str">
        <f>VLOOKUP(E177,'[19]Gui chi Quynh'!$C$7:$E$391,3,0)</f>
        <v>A3</v>
      </c>
      <c r="O177" s="713">
        <f>VLOOKUP(N177,Sheet1!$B$2:$C$12,2,TRUE)</f>
        <v>8</v>
      </c>
      <c r="P177" s="713" t="str">
        <f>VLOOKUP(E177,'[20]Gui chi Quynh'!$C$7:$E$391,3,0)</f>
        <v>A4</v>
      </c>
      <c r="Q177" s="713">
        <f>VLOOKUP(P177,Sheet1!$B$2:$C$12,2,TRUE)</f>
        <v>7</v>
      </c>
      <c r="R177" s="713" t="str">
        <f>VLOOKUP($E177,'[21]Gui chi Quynh'!$C$7:$E$390,3,0)</f>
        <v>A3</v>
      </c>
      <c r="S177" s="713">
        <f>VLOOKUP(R177,Sheet1!$B$2:$C$12,2,TRUE)</f>
        <v>8</v>
      </c>
      <c r="T177" s="713" t="str">
        <f>VLOOKUP($E177,'[22]Gui chi Quynh'!$C$7:$E$390,3,0)</f>
        <v>A4</v>
      </c>
      <c r="U177" s="713">
        <f>VLOOKUP(T177,Sheet1!$B$2:$C$12,2,TRUE)</f>
        <v>7</v>
      </c>
      <c r="V177" s="713" t="str">
        <f>VLOOKUP($E177,'[23]Gui chi Quynh'!$C$7:$E$389,3,0)</f>
        <v>A4</v>
      </c>
      <c r="W177" s="713">
        <f>VLOOKUP(V177,Sheet1!$B$2:$C$12,2,TRUE)</f>
        <v>7</v>
      </c>
      <c r="X177" s="713" t="str">
        <f>VLOOKUP($E177,'[24]Gui chi Quynh'!$C$7:$E$389,3,0)</f>
        <v>A4</v>
      </c>
      <c r="Y177" s="713">
        <f>VLOOKUP(X177,Sheet1!$B$2:$C$12,2,TRUE)</f>
        <v>7</v>
      </c>
      <c r="Z177" s="713" t="str">
        <f>VLOOKUP($E177,'[25]Gui chi Quynh'!$C$7:$E$388,3,0)</f>
        <v>A3</v>
      </c>
      <c r="AA177" s="713">
        <f>VLOOKUP(Z177,Sheet1!$B$2:$C$12,2,TRUE)</f>
        <v>8</v>
      </c>
      <c r="AB177" s="713" t="str">
        <f>VLOOKUP($E177,'T5'!$E$9:$AH$337,24,0)</f>
        <v>A4</v>
      </c>
      <c r="AC177" s="713">
        <f>VLOOKUP(AB177,Sheet1!$B$2:$C$12,2,TRUE)</f>
        <v>7</v>
      </c>
      <c r="AD177" s="713"/>
      <c r="AE177" s="713" t="e">
        <f>VLOOKUP(AD177,Sheet1!$B$2:$C$12,2,TRUE)</f>
        <v>#N/A</v>
      </c>
      <c r="AF177" s="599" t="str">
        <f>VLOOKUP($E177,'[26]Tong hop ket qua'!$E$19:$M$219,9,0)</f>
        <v>Khá</v>
      </c>
      <c r="AG177" s="901">
        <f t="shared" si="28"/>
        <v>7.6363636363636367</v>
      </c>
      <c r="AH177" s="901" t="str">
        <f>LEFT((COUNTIF($H177:$AC177,"A*")&amp;"A*")&amp;" + "&amp;(COUNTIF($H177:$AC177,"B*")&amp;"B*")&amp;" + "&amp;(COUNTIF($H177:$AC177,"C*")&amp;"C*")&amp;" +  "&amp;(COUNTIF($H177:$AC177,"D")&amp;"D")&amp; " +  "&amp;(COUNTIF($H177:$AC177,"E")&amp;"E"),4)</f>
        <v>11A*</v>
      </c>
      <c r="AI177" s="901">
        <f t="shared" si="17"/>
        <v>0</v>
      </c>
      <c r="AJ177" s="902"/>
      <c r="AK177" s="713" t="str">
        <f t="shared" si="18"/>
        <v>Tốt</v>
      </c>
      <c r="AL177" s="713" t="str">
        <f>VLOOKUP($E177,'cac dv gui'!$C$227:$AD$245,25,0)</f>
        <v>Tốt</v>
      </c>
      <c r="AM177" s="713" t="str">
        <f>VLOOKUP($E177,'cac dv gui'!$C$227:$AD$245,26,0)</f>
        <v>Tốt</v>
      </c>
      <c r="AN177" s="594"/>
      <c r="AO177" s="713"/>
      <c r="AP177" s="594"/>
      <c r="AQ177" s="713" t="str">
        <f>VLOOKUP(E177,' TH ĐG Trình HĐ'!$E$9:$AU$338,40,0)</f>
        <v>Tốt</v>
      </c>
      <c r="AR177" s="713" t="s">
        <v>850</v>
      </c>
      <c r="AS177" s="594"/>
      <c r="AT177" s="905"/>
      <c r="AV177" s="835"/>
      <c r="AW177" s="835"/>
    </row>
    <row r="178" spans="1:49" s="684" customFormat="1" ht="35.1" customHeight="1" x14ac:dyDescent="0.25">
      <c r="A178" s="512" t="s">
        <v>1420</v>
      </c>
      <c r="B178" s="512">
        <f>COUNTIF($F$4:F178,F178)</f>
        <v>157</v>
      </c>
      <c r="C178" s="513" t="s">
        <v>985</v>
      </c>
      <c r="D178" s="338" t="s">
        <v>371</v>
      </c>
      <c r="E178" s="553" t="s">
        <v>598</v>
      </c>
      <c r="F178" s="592" t="s">
        <v>1732</v>
      </c>
      <c r="G178" s="713" t="s">
        <v>974</v>
      </c>
      <c r="H178" s="900" t="str">
        <f>VLOOKUP(E178,'[16]Gui chi Quynh'!$C$7:$E$387,3,0)</f>
        <v>B2</v>
      </c>
      <c r="I178" s="713">
        <f>VLOOKUP(H178,Sheet1!$B$2:$C$12,2,TRUE)</f>
        <v>5</v>
      </c>
      <c r="J178" s="713" t="str">
        <f>VLOOKUP($E178,'[17]Gui chi Quynh'!$C$7:$E$387,3,0)</f>
        <v>A4</v>
      </c>
      <c r="K178" s="713">
        <f>VLOOKUP(J178,Sheet1!$B$2:$C$12,2,TRUE)</f>
        <v>7</v>
      </c>
      <c r="L178" s="713" t="str">
        <f>VLOOKUP(E178,'[18]Gui chi Quynh'!$C$7:$F$385,3,0)</f>
        <v>A3</v>
      </c>
      <c r="M178" s="713">
        <f>VLOOKUP(L178,Sheet1!$B$2:$C$12,2,TRUE)</f>
        <v>8</v>
      </c>
      <c r="N178" s="713" t="str">
        <f>VLOOKUP(E178,'[19]Gui chi Quynh'!$C$7:$E$391,3,0)</f>
        <v>A4</v>
      </c>
      <c r="O178" s="713">
        <f>VLOOKUP(N178,Sheet1!$B$2:$C$12,2,TRUE)</f>
        <v>7</v>
      </c>
      <c r="P178" s="713" t="str">
        <f>VLOOKUP(E178,'[20]Gui chi Quynh'!$C$7:$E$391,3,0)</f>
        <v>A4</v>
      </c>
      <c r="Q178" s="713">
        <f>VLOOKUP(P178,Sheet1!$B$2:$C$12,2,TRUE)</f>
        <v>7</v>
      </c>
      <c r="R178" s="713" t="str">
        <f>VLOOKUP($E178,'[21]Gui chi Quynh'!$C$7:$E$390,3,0)</f>
        <v>A4</v>
      </c>
      <c r="S178" s="713">
        <f>VLOOKUP(R178,Sheet1!$B$2:$C$12,2,TRUE)</f>
        <v>7</v>
      </c>
      <c r="T178" s="713" t="str">
        <f>VLOOKUP($E178,'[22]Gui chi Quynh'!$C$7:$E$390,3,0)</f>
        <v>A4</v>
      </c>
      <c r="U178" s="713">
        <f>VLOOKUP(T178,Sheet1!$B$2:$C$12,2,TRUE)</f>
        <v>7</v>
      </c>
      <c r="V178" s="713" t="str">
        <f>VLOOKUP($E178,'[23]Gui chi Quynh'!$C$7:$E$389,3,0)</f>
        <v>A3</v>
      </c>
      <c r="W178" s="713">
        <f>VLOOKUP(V178,Sheet1!$B$2:$C$12,2,TRUE)</f>
        <v>8</v>
      </c>
      <c r="X178" s="713" t="str">
        <f>VLOOKUP($E178,'[24]Gui chi Quynh'!$C$7:$E$389,3,0)</f>
        <v>A4</v>
      </c>
      <c r="Y178" s="713">
        <f>VLOOKUP(X178,Sheet1!$B$2:$C$12,2,TRUE)</f>
        <v>7</v>
      </c>
      <c r="Z178" s="713" t="str">
        <f>VLOOKUP($E178,'[25]Gui chi Quynh'!$C$7:$E$388,3,0)</f>
        <v>A2</v>
      </c>
      <c r="AA178" s="713">
        <f>VLOOKUP(Z178,Sheet1!$B$2:$C$12,2,TRUE)</f>
        <v>9</v>
      </c>
      <c r="AB178" s="713" t="str">
        <f>VLOOKUP($E178,'T5'!$E$9:$AH$337,24,0)</f>
        <v>A4</v>
      </c>
      <c r="AC178" s="713">
        <f>VLOOKUP(AB178,Sheet1!$B$2:$C$12,2,TRUE)</f>
        <v>7</v>
      </c>
      <c r="AD178" s="713"/>
      <c r="AE178" s="713" t="e">
        <f>VLOOKUP(AD178,Sheet1!$B$2:$C$12,2,TRUE)</f>
        <v>#N/A</v>
      </c>
      <c r="AF178" s="599"/>
      <c r="AG178" s="901">
        <f t="shared" si="28"/>
        <v>7.1818181818181817</v>
      </c>
      <c r="AH178" s="901" t="str">
        <f>LEFT((COUNTIF($H178:$AC178,"A*")&amp;"A*")&amp;" + "&amp;(COUNTIF($H178:$AC178,"B*")&amp;"B*")&amp;" + "&amp;(COUNTIF($H178:$AC178,"C*")&amp;"C*")&amp;" +  "&amp;(COUNTIF($H178:$AC178,"D")&amp;"D")&amp; " +  "&amp;(COUNTIF($H178:$AC178,"E")&amp;"E"),10)</f>
        <v>10A* + 1B*</v>
      </c>
      <c r="AI178" s="901">
        <f t="shared" si="17"/>
        <v>1</v>
      </c>
      <c r="AJ178" s="902"/>
      <c r="AK178" s="713" t="str">
        <f t="shared" si="18"/>
        <v>Tốt</v>
      </c>
      <c r="AL178" s="713" t="str">
        <f>VLOOKUP($E178,'cac dv gui'!$C$227:$AD$245,25,0)</f>
        <v>Tốt</v>
      </c>
      <c r="AM178" s="713" t="str">
        <f>VLOOKUP($E178,'cac dv gui'!$C$227:$AD$245,26,0)</f>
        <v>Tốt</v>
      </c>
      <c r="AN178" s="594"/>
      <c r="AO178" s="713"/>
      <c r="AP178" s="594"/>
      <c r="AQ178" s="713" t="str">
        <f>VLOOKUP(E178,' TH ĐG Trình HĐ'!$E$9:$AU$338,40,0)</f>
        <v>Tốt</v>
      </c>
      <c r="AR178" s="713" t="s">
        <v>850</v>
      </c>
      <c r="AS178" s="594"/>
      <c r="AT178" s="905"/>
      <c r="AV178" s="835"/>
      <c r="AW178" s="835"/>
    </row>
    <row r="179" spans="1:49" s="684" customFormat="1" ht="35.1" customHeight="1" x14ac:dyDescent="0.25">
      <c r="A179" s="512" t="s">
        <v>1421</v>
      </c>
      <c r="B179" s="512">
        <f>COUNTIF($F$4:F179,F179)</f>
        <v>158</v>
      </c>
      <c r="C179" s="513" t="s">
        <v>985</v>
      </c>
      <c r="D179" s="338" t="s">
        <v>244</v>
      </c>
      <c r="E179" s="553" t="s">
        <v>605</v>
      </c>
      <c r="F179" s="592" t="s">
        <v>1732</v>
      </c>
      <c r="G179" s="713" t="s">
        <v>974</v>
      </c>
      <c r="H179" s="713" t="str">
        <f>VLOOKUP(E179,'[16]Gui chi Quynh'!$C$7:$E$387,3,0)</f>
        <v>A3</v>
      </c>
      <c r="I179" s="713">
        <f>VLOOKUP(H179,Sheet1!$B$2:$C$12,2,TRUE)</f>
        <v>8</v>
      </c>
      <c r="J179" s="713" t="str">
        <f>VLOOKUP($E179,'[17]Gui chi Quynh'!$C$7:$E$387,3,0)</f>
        <v>A4</v>
      </c>
      <c r="K179" s="713">
        <f>VLOOKUP(J179,Sheet1!$B$2:$C$12,2,TRUE)</f>
        <v>7</v>
      </c>
      <c r="L179" s="713" t="str">
        <f>VLOOKUP(E179,'[18]Gui chi Quynh'!$C$7:$F$385,3,0)</f>
        <v>A3</v>
      </c>
      <c r="M179" s="713">
        <f>VLOOKUP(L179,Sheet1!$B$2:$C$12,2,TRUE)</f>
        <v>8</v>
      </c>
      <c r="N179" s="713" t="str">
        <f>VLOOKUP(E179,'[19]Gui chi Quynh'!$C$7:$E$391,3,0)</f>
        <v>A4</v>
      </c>
      <c r="O179" s="713">
        <f>VLOOKUP(N179,Sheet1!$B$2:$C$12,2,TRUE)</f>
        <v>7</v>
      </c>
      <c r="P179" s="713" t="str">
        <f>VLOOKUP(E179,'[20]Gui chi Quynh'!$C$7:$E$391,3,0)</f>
        <v>A4</v>
      </c>
      <c r="Q179" s="713">
        <f>VLOOKUP(P179,Sheet1!$B$2:$C$12,2,TRUE)</f>
        <v>7</v>
      </c>
      <c r="R179" s="713" t="str">
        <f>VLOOKUP($E179,'[21]Gui chi Quynh'!$C$7:$E$390,3,0)</f>
        <v>A4</v>
      </c>
      <c r="S179" s="713">
        <f>VLOOKUP(R179,Sheet1!$B$2:$C$12,2,TRUE)</f>
        <v>7</v>
      </c>
      <c r="T179" s="713" t="str">
        <f>VLOOKUP($E179,'[22]Gui chi Quynh'!$C$7:$E$390,3,0)</f>
        <v>A3</v>
      </c>
      <c r="U179" s="713">
        <f>VLOOKUP(T179,Sheet1!$B$2:$C$12,2,TRUE)</f>
        <v>8</v>
      </c>
      <c r="V179" s="713" t="str">
        <f>VLOOKUP($E179,'[23]Gui chi Quynh'!$C$7:$E$389,3,0)</f>
        <v>A4</v>
      </c>
      <c r="W179" s="713">
        <f>VLOOKUP(V179,Sheet1!$B$2:$C$12,2,TRUE)</f>
        <v>7</v>
      </c>
      <c r="X179" s="713" t="str">
        <f>VLOOKUP($E179,'[24]Gui chi Quynh'!$C$7:$E$389,3,0)</f>
        <v>A4</v>
      </c>
      <c r="Y179" s="713">
        <f>VLOOKUP(X179,Sheet1!$B$2:$C$12,2,TRUE)</f>
        <v>7</v>
      </c>
      <c r="Z179" s="713" t="str">
        <f>VLOOKUP($E179,'[25]Gui chi Quynh'!$C$7:$E$388,3,0)</f>
        <v>A3</v>
      </c>
      <c r="AA179" s="713">
        <f>VLOOKUP(Z179,Sheet1!$B$2:$C$12,2,TRUE)</f>
        <v>8</v>
      </c>
      <c r="AB179" s="713" t="str">
        <f>VLOOKUP($E179,'T5'!$E$9:$AH$337,24,0)</f>
        <v>A3</v>
      </c>
      <c r="AC179" s="713">
        <f>VLOOKUP(AB179,Sheet1!$B$2:$C$12,2,TRUE)</f>
        <v>8</v>
      </c>
      <c r="AD179" s="713"/>
      <c r="AE179" s="713" t="e">
        <f>VLOOKUP(AD179,Sheet1!$B$2:$C$12,2,TRUE)</f>
        <v>#N/A</v>
      </c>
      <c r="AF179" s="599" t="str">
        <f>VLOOKUP($E179,'[26]Tong hop ket qua'!$E$19:$M$219,9,0)</f>
        <v>Tốt</v>
      </c>
      <c r="AG179" s="901">
        <f t="shared" si="28"/>
        <v>7.4545454545454541</v>
      </c>
      <c r="AH179" s="901" t="str">
        <f>LEFT((COUNTIF($H179:$AC179,"A*")&amp;"A*")&amp;" + "&amp;(COUNTIF($H179:$AC179,"B*")&amp;"B*")&amp;" + "&amp;(COUNTIF($H179:$AC179,"C*")&amp;"C*")&amp;" +  "&amp;(COUNTIF($H179:$AC179,"D")&amp;"D")&amp; " +  "&amp;(COUNTIF($H179:$AC179,"E")&amp;"E"),4)</f>
        <v>11A*</v>
      </c>
      <c r="AI179" s="901">
        <f t="shared" si="17"/>
        <v>0</v>
      </c>
      <c r="AJ179" s="902"/>
      <c r="AK179" s="713" t="str">
        <f t="shared" si="18"/>
        <v>Tốt</v>
      </c>
      <c r="AL179" s="713" t="str">
        <f>VLOOKUP($E179,'cac dv gui'!$C$227:$AD$245,25,0)</f>
        <v>Tốt</v>
      </c>
      <c r="AM179" s="713" t="str">
        <f>VLOOKUP($E179,'cac dv gui'!$C$227:$AD$245,26,0)</f>
        <v>Tốt</v>
      </c>
      <c r="AN179" s="594"/>
      <c r="AO179" s="713"/>
      <c r="AP179" s="594"/>
      <c r="AQ179" s="713" t="str">
        <f>VLOOKUP(E179,' TH ĐG Trình HĐ'!$E$9:$AU$338,40,0)</f>
        <v>Tốt</v>
      </c>
      <c r="AR179" s="713" t="s">
        <v>850</v>
      </c>
      <c r="AS179" s="594"/>
      <c r="AT179" s="905"/>
      <c r="AV179" s="835"/>
      <c r="AW179" s="835"/>
    </row>
    <row r="180" spans="1:49" s="684" customFormat="1" ht="35.1" customHeight="1" x14ac:dyDescent="0.25">
      <c r="A180" s="512" t="s">
        <v>1422</v>
      </c>
      <c r="B180" s="512">
        <f>COUNTIF($F$4:F180,F180)</f>
        <v>159</v>
      </c>
      <c r="C180" s="513" t="s">
        <v>985</v>
      </c>
      <c r="D180" s="338" t="s">
        <v>240</v>
      </c>
      <c r="E180" s="553" t="s">
        <v>602</v>
      </c>
      <c r="F180" s="592" t="s">
        <v>1732</v>
      </c>
      <c r="G180" s="713" t="s">
        <v>974</v>
      </c>
      <c r="H180" s="713" t="str">
        <f>VLOOKUP(E180,'[16]Gui chi Quynh'!$C$7:$E$387,3,0)</f>
        <v>A4</v>
      </c>
      <c r="I180" s="713">
        <f>VLOOKUP(H180,Sheet1!$B$2:$C$12,2,TRUE)</f>
        <v>7</v>
      </c>
      <c r="J180" s="713" t="str">
        <f>VLOOKUP($E180,'[17]Gui chi Quynh'!$C$7:$E$387,3,0)</f>
        <v>A4</v>
      </c>
      <c r="K180" s="713">
        <f>VLOOKUP(J180,Sheet1!$B$2:$C$12,2,TRUE)</f>
        <v>7</v>
      </c>
      <c r="L180" s="713" t="str">
        <f>VLOOKUP(E180,'[18]Gui chi Quynh'!$C$7:$F$385,3,0)</f>
        <v>A3</v>
      </c>
      <c r="M180" s="713">
        <f>VLOOKUP(L180,Sheet1!$B$2:$C$12,2,TRUE)</f>
        <v>8</v>
      </c>
      <c r="N180" s="713" t="str">
        <f>VLOOKUP(E180,'[19]Gui chi Quynh'!$C$7:$E$391,3,0)</f>
        <v>A4</v>
      </c>
      <c r="O180" s="713">
        <f>VLOOKUP(N180,Sheet1!$B$2:$C$12,2,TRUE)</f>
        <v>7</v>
      </c>
      <c r="P180" s="713" t="str">
        <f>VLOOKUP(E180,'[20]Gui chi Quynh'!$C$7:$E$391,3,0)</f>
        <v>A4</v>
      </c>
      <c r="Q180" s="713">
        <f>VLOOKUP(P180,Sheet1!$B$2:$C$12,2,TRUE)</f>
        <v>7</v>
      </c>
      <c r="R180" s="713" t="str">
        <f>VLOOKUP($E180,'[21]Gui chi Quynh'!$C$7:$E$390,3,0)</f>
        <v>A4</v>
      </c>
      <c r="S180" s="713">
        <f>VLOOKUP(R180,Sheet1!$B$2:$C$12,2,TRUE)</f>
        <v>7</v>
      </c>
      <c r="T180" s="713" t="str">
        <f>VLOOKUP($E180,'[22]Gui chi Quynh'!$C$7:$E$390,3,0)</f>
        <v>A4</v>
      </c>
      <c r="U180" s="713">
        <f>VLOOKUP(T180,Sheet1!$B$2:$C$12,2,TRUE)</f>
        <v>7</v>
      </c>
      <c r="V180" s="713" t="str">
        <f>VLOOKUP($E180,'[23]Gui chi Quynh'!$C$7:$E$389,3,0)</f>
        <v>A3</v>
      </c>
      <c r="W180" s="713">
        <f>VLOOKUP(V180,Sheet1!$B$2:$C$12,2,TRUE)</f>
        <v>8</v>
      </c>
      <c r="X180" s="713" t="str">
        <f>VLOOKUP($E180,'[24]Gui chi Quynh'!$C$7:$E$389,3,0)</f>
        <v>A4</v>
      </c>
      <c r="Y180" s="713">
        <f>VLOOKUP(X180,Sheet1!$B$2:$C$12,2,TRUE)</f>
        <v>7</v>
      </c>
      <c r="Z180" s="713" t="str">
        <f>VLOOKUP($E180,'[25]Gui chi Quynh'!$C$7:$E$388,3,0)</f>
        <v>A3</v>
      </c>
      <c r="AA180" s="713">
        <f>VLOOKUP(Z180,Sheet1!$B$2:$C$12,2,TRUE)</f>
        <v>8</v>
      </c>
      <c r="AB180" s="713" t="str">
        <f>VLOOKUP($E180,'T5'!$E$9:$AH$337,24,0)</f>
        <v>A3</v>
      </c>
      <c r="AC180" s="713">
        <f>VLOOKUP(AB180,Sheet1!$B$2:$C$12,2,TRUE)</f>
        <v>8</v>
      </c>
      <c r="AD180" s="713"/>
      <c r="AE180" s="713" t="e">
        <f>VLOOKUP(AD180,Sheet1!$B$2:$C$12,2,TRUE)</f>
        <v>#N/A</v>
      </c>
      <c r="AF180" s="599"/>
      <c r="AG180" s="901">
        <f t="shared" si="28"/>
        <v>7.3636363636363633</v>
      </c>
      <c r="AH180" s="901" t="str">
        <f>LEFT((COUNTIF($H180:$AC180,"A*")&amp;"A*")&amp;" + "&amp;(COUNTIF($H180:$AC180,"B*")&amp;"B*")&amp;" + "&amp;(COUNTIF($H180:$AC180,"C*")&amp;"C*")&amp;" +  "&amp;(COUNTIF($H180:$AC180,"D")&amp;"D")&amp; " +  "&amp;(COUNTIF($H180:$AC180,"E")&amp;"E"),4)</f>
        <v>11A*</v>
      </c>
      <c r="AI180" s="901">
        <f t="shared" si="17"/>
        <v>0</v>
      </c>
      <c r="AJ180" s="902"/>
      <c r="AK180" s="713" t="str">
        <f t="shared" si="18"/>
        <v>Tốt</v>
      </c>
      <c r="AL180" s="713" t="str">
        <f>VLOOKUP($E180,'cac dv gui'!$C$227:$AD$245,25,0)</f>
        <v>Tốt</v>
      </c>
      <c r="AM180" s="713" t="str">
        <f>VLOOKUP($E180,'cac dv gui'!$C$227:$AD$245,26,0)</f>
        <v>Tốt</v>
      </c>
      <c r="AN180" s="594"/>
      <c r="AO180" s="713"/>
      <c r="AP180" s="594"/>
      <c r="AQ180" s="713" t="str">
        <f>VLOOKUP(E180,' TH ĐG Trình HĐ'!$E$9:$AU$338,40,0)</f>
        <v>Tốt</v>
      </c>
      <c r="AR180" s="713" t="s">
        <v>850</v>
      </c>
      <c r="AS180" s="594"/>
      <c r="AT180" s="905"/>
      <c r="AV180" s="835"/>
      <c r="AW180" s="835"/>
    </row>
    <row r="181" spans="1:49" s="684" customFormat="1" ht="35.1" customHeight="1" x14ac:dyDescent="0.25">
      <c r="A181" s="512" t="s">
        <v>1423</v>
      </c>
      <c r="B181" s="512">
        <f>COUNTIF($F$4:F181,F181)</f>
        <v>160</v>
      </c>
      <c r="C181" s="513" t="s">
        <v>984</v>
      </c>
      <c r="D181" s="336" t="s">
        <v>250</v>
      </c>
      <c r="E181" s="553" t="s">
        <v>609</v>
      </c>
      <c r="F181" s="592" t="s">
        <v>1732</v>
      </c>
      <c r="G181" s="713" t="s">
        <v>974</v>
      </c>
      <c r="H181" s="713" t="str">
        <f>VLOOKUP(E181,'[16]Gui chi Quynh'!$C$7:$E$387,3,0)</f>
        <v>A1</v>
      </c>
      <c r="I181" s="713">
        <f>VLOOKUP(H181,Sheet1!$B$2:$C$12,2,TRUE)</f>
        <v>10</v>
      </c>
      <c r="J181" s="713" t="str">
        <f>VLOOKUP($E181,'[17]Gui chi Quynh'!$C$7:$E$387,3,0)</f>
        <v>A4</v>
      </c>
      <c r="K181" s="713">
        <f>VLOOKUP(J181,Sheet1!$B$2:$C$12,2,TRUE)</f>
        <v>7</v>
      </c>
      <c r="L181" s="713" t="str">
        <f>VLOOKUP(E181,'[18]Gui chi Quynh'!$C$7:$F$385,3,0)</f>
        <v>A3</v>
      </c>
      <c r="M181" s="713">
        <f>VLOOKUP(L181,Sheet1!$B$2:$C$12,2,TRUE)</f>
        <v>8</v>
      </c>
      <c r="N181" s="713" t="str">
        <f>VLOOKUP(E181,'[19]Gui chi Quynh'!$C$7:$E$391,3,0)</f>
        <v>A4</v>
      </c>
      <c r="O181" s="713">
        <f>VLOOKUP(N181,Sheet1!$B$2:$C$12,2,TRUE)</f>
        <v>7</v>
      </c>
      <c r="P181" s="713" t="str">
        <f>VLOOKUP(E181,'[20]Gui chi Quynh'!$C$7:$E$391,3,0)</f>
        <v>B1</v>
      </c>
      <c r="Q181" s="713">
        <f>VLOOKUP(P181,Sheet1!$B$2:$C$12,2,TRUE)</f>
        <v>6</v>
      </c>
      <c r="R181" s="713" t="str">
        <f>VLOOKUP($E181,'[21]Gui chi Quynh'!$C$7:$E$390,3,0)</f>
        <v>A3</v>
      </c>
      <c r="S181" s="713">
        <f>VLOOKUP(R181,Sheet1!$B$2:$C$12,2,TRUE)</f>
        <v>8</v>
      </c>
      <c r="T181" s="713" t="str">
        <f>VLOOKUP($E181,'[22]Gui chi Quynh'!$C$7:$E$390,3,0)</f>
        <v>A3</v>
      </c>
      <c r="U181" s="713">
        <f>VLOOKUP(T181,Sheet1!$B$2:$C$12,2,TRUE)</f>
        <v>8</v>
      </c>
      <c r="V181" s="713" t="str">
        <f>VLOOKUP($E181,'[23]Gui chi Quynh'!$C$7:$E$389,3,0)</f>
        <v>A4</v>
      </c>
      <c r="W181" s="713">
        <f>VLOOKUP(V181,Sheet1!$B$2:$C$12,2,TRUE)</f>
        <v>7</v>
      </c>
      <c r="X181" s="713" t="str">
        <f>VLOOKUP($E181,'[24]Gui chi Quynh'!$C$7:$E$389,3,0)</f>
        <v>A4</v>
      </c>
      <c r="Y181" s="713">
        <f>VLOOKUP(X181,Sheet1!$B$2:$C$12,2,TRUE)</f>
        <v>7</v>
      </c>
      <c r="Z181" s="713" t="str">
        <f>VLOOKUP($E181,'[25]Gui chi Quynh'!$C$7:$E$388,3,0)</f>
        <v>A3</v>
      </c>
      <c r="AA181" s="713">
        <f>VLOOKUP(Z181,Sheet1!$B$2:$C$12,2,TRUE)</f>
        <v>8</v>
      </c>
      <c r="AB181" s="713" t="str">
        <f>VLOOKUP($E181,'T5'!$E$9:$AH$337,24,0)</f>
        <v>A4</v>
      </c>
      <c r="AC181" s="713">
        <f>VLOOKUP(AB181,Sheet1!$B$2:$C$12,2,TRUE)</f>
        <v>7</v>
      </c>
      <c r="AD181" s="713"/>
      <c r="AE181" s="713" t="e">
        <f>VLOOKUP(AD181,Sheet1!$B$2:$C$12,2,TRUE)</f>
        <v>#N/A</v>
      </c>
      <c r="AF181" s="599" t="str">
        <f>VLOOKUP($E181,'[26]Tong hop ket qua'!$E$19:$M$219,9,0)</f>
        <v>Khá</v>
      </c>
      <c r="AG181" s="901">
        <f t="shared" si="28"/>
        <v>7.5454545454545459</v>
      </c>
      <c r="AH181" s="901" t="str">
        <f>LEFT((COUNTIF($H181:$AC181,"A*")&amp;"A*")&amp;" + "&amp;(COUNTIF($H181:$AC181,"B*")&amp;"B*")&amp;" + "&amp;(COUNTIF($H181:$AC181,"C*")&amp;"C*")&amp;" +  "&amp;(COUNTIF($H181:$AC181,"D")&amp;"D")&amp; " +  "&amp;(COUNTIF($H181:$AC181,"E")&amp;"E"),10)</f>
        <v>10A* + 1B*</v>
      </c>
      <c r="AI181" s="901">
        <f t="shared" si="17"/>
        <v>1</v>
      </c>
      <c r="AJ181" s="902"/>
      <c r="AK181" s="713" t="str">
        <f t="shared" si="18"/>
        <v>Tốt</v>
      </c>
      <c r="AL181" s="713" t="str">
        <f>VLOOKUP($E181,'cac dv gui'!$C$227:$AD$245,25,0)</f>
        <v>Tốt</v>
      </c>
      <c r="AM181" s="713" t="str">
        <f>VLOOKUP($E181,'cac dv gui'!$C$227:$AD$245,26,0)</f>
        <v>Tốt</v>
      </c>
      <c r="AN181" s="594"/>
      <c r="AO181" s="713"/>
      <c r="AP181" s="594"/>
      <c r="AQ181" s="713" t="str">
        <f>VLOOKUP(E181,' TH ĐG Trình HĐ'!$E$9:$AU$338,40,0)</f>
        <v>Tốt</v>
      </c>
      <c r="AR181" s="713" t="s">
        <v>850</v>
      </c>
      <c r="AS181" s="594"/>
      <c r="AT181" s="905"/>
      <c r="AV181" s="835"/>
      <c r="AW181" s="835"/>
    </row>
    <row r="182" spans="1:49" s="684" customFormat="1" ht="35.1" customHeight="1" x14ac:dyDescent="0.25">
      <c r="A182" s="512" t="s">
        <v>1424</v>
      </c>
      <c r="B182" s="512">
        <f>COUNTIF($F$4:F182,F182)</f>
        <v>161</v>
      </c>
      <c r="C182" s="513" t="s">
        <v>984</v>
      </c>
      <c r="D182" s="338" t="s">
        <v>206</v>
      </c>
      <c r="E182" s="553" t="s">
        <v>595</v>
      </c>
      <c r="F182" s="592" t="s">
        <v>1732</v>
      </c>
      <c r="G182" s="713" t="s">
        <v>974</v>
      </c>
      <c r="H182" s="713" t="str">
        <f>VLOOKUP(E182,'[16]Gui chi Quynh'!$C$7:$E$387,3,0)</f>
        <v>A3</v>
      </c>
      <c r="I182" s="713">
        <f>VLOOKUP(H182,Sheet1!$B$2:$C$12,2,TRUE)</f>
        <v>8</v>
      </c>
      <c r="J182" s="713" t="str">
        <f>VLOOKUP($E182,'[17]Gui chi Quynh'!$C$7:$E$387,3,0)</f>
        <v>A4</v>
      </c>
      <c r="K182" s="713">
        <f>VLOOKUP(J182,Sheet1!$B$2:$C$12,2,TRUE)</f>
        <v>7</v>
      </c>
      <c r="L182" s="713" t="str">
        <f>VLOOKUP(E182,'[18]Gui chi Quynh'!$C$7:$F$385,3,0)</f>
        <v>A2</v>
      </c>
      <c r="M182" s="713">
        <f>VLOOKUP(L182,Sheet1!$B$2:$C$12,2,TRUE)</f>
        <v>9</v>
      </c>
      <c r="N182" s="713" t="str">
        <f>VLOOKUP(E182,'[19]Gui chi Quynh'!$C$7:$E$391,3,0)</f>
        <v>A3</v>
      </c>
      <c r="O182" s="713">
        <f>VLOOKUP(N182,Sheet1!$B$2:$C$12,2,TRUE)</f>
        <v>8</v>
      </c>
      <c r="P182" s="713" t="str">
        <f>VLOOKUP(E182,'[20]Gui chi Quynh'!$C$7:$E$391,3,0)</f>
        <v>A4</v>
      </c>
      <c r="Q182" s="713">
        <f>VLOOKUP(P182,Sheet1!$B$2:$C$12,2,TRUE)</f>
        <v>7</v>
      </c>
      <c r="R182" s="713" t="str">
        <f>VLOOKUP($E182,'[21]Gui chi Quynh'!$C$7:$E$390,3,0)</f>
        <v>A3</v>
      </c>
      <c r="S182" s="713">
        <f>VLOOKUP(R182,Sheet1!$B$2:$C$12,2,TRUE)</f>
        <v>8</v>
      </c>
      <c r="T182" s="713" t="str">
        <f>VLOOKUP($E182,'[22]Gui chi Quynh'!$C$7:$E$390,3,0)</f>
        <v>A4</v>
      </c>
      <c r="U182" s="713">
        <f>VLOOKUP(T182,Sheet1!$B$2:$C$12,2,TRUE)</f>
        <v>7</v>
      </c>
      <c r="V182" s="713" t="str">
        <f>VLOOKUP($E182,'[23]Gui chi Quynh'!$C$7:$E$389,3,0)</f>
        <v>A3</v>
      </c>
      <c r="W182" s="713">
        <f>VLOOKUP(V182,Sheet1!$B$2:$C$12,2,TRUE)</f>
        <v>8</v>
      </c>
      <c r="X182" s="713" t="str">
        <f>VLOOKUP($E182,'[24]Gui chi Quynh'!$C$7:$E$389,3,0)</f>
        <v>A4</v>
      </c>
      <c r="Y182" s="713">
        <f>VLOOKUP(X182,Sheet1!$B$2:$C$12,2,TRUE)</f>
        <v>7</v>
      </c>
      <c r="Z182" s="713" t="str">
        <f>VLOOKUP($E182,'[25]Gui chi Quynh'!$C$7:$E$388,3,0)</f>
        <v>A3</v>
      </c>
      <c r="AA182" s="713">
        <f>VLOOKUP(Z182,Sheet1!$B$2:$C$12,2,TRUE)</f>
        <v>8</v>
      </c>
      <c r="AB182" s="713" t="str">
        <f>VLOOKUP($E182,'T5'!$E$9:$AH$337,24,0)</f>
        <v>A4</v>
      </c>
      <c r="AC182" s="713">
        <f>VLOOKUP(AB182,Sheet1!$B$2:$C$12,2,TRUE)</f>
        <v>7</v>
      </c>
      <c r="AD182" s="713"/>
      <c r="AE182" s="713" t="e">
        <f>VLOOKUP(AD182,Sheet1!$B$2:$C$12,2,TRUE)</f>
        <v>#N/A</v>
      </c>
      <c r="AF182" s="599" t="str">
        <f>VLOOKUP($E182,'[26]Tong hop ket qua'!$E$19:$M$219,9,0)</f>
        <v>Khá</v>
      </c>
      <c r="AG182" s="901">
        <f t="shared" si="28"/>
        <v>7.6363636363636367</v>
      </c>
      <c r="AH182" s="901" t="str">
        <f>LEFT((COUNTIF($H182:$AC182,"A*")&amp;"A*")&amp;" + "&amp;(COUNTIF($H182:$AC182,"B*")&amp;"B*")&amp;" + "&amp;(COUNTIF($H182:$AC182,"C*")&amp;"C*")&amp;" +  "&amp;(COUNTIF($H182:$AC182,"D")&amp;"D")&amp; " +  "&amp;(COUNTIF($H182:$AC182,"E")&amp;"E"),4)</f>
        <v>11A*</v>
      </c>
      <c r="AI182" s="901">
        <f t="shared" si="17"/>
        <v>0</v>
      </c>
      <c r="AJ182" s="902"/>
      <c r="AK182" s="713" t="str">
        <f t="shared" si="18"/>
        <v>Tốt</v>
      </c>
      <c r="AL182" s="713" t="str">
        <f>VLOOKUP($E182,'cac dv gui'!$C$227:$AD$245,25,0)</f>
        <v>Tốt</v>
      </c>
      <c r="AM182" s="713" t="str">
        <f>VLOOKUP($E182,'cac dv gui'!$C$227:$AD$245,26,0)</f>
        <v>Tốt</v>
      </c>
      <c r="AN182" s="594"/>
      <c r="AO182" s="713"/>
      <c r="AP182" s="594"/>
      <c r="AQ182" s="713" t="str">
        <f>VLOOKUP(E182,' TH ĐG Trình HĐ'!$E$9:$AU$338,40,0)</f>
        <v>Tốt</v>
      </c>
      <c r="AR182" s="713" t="s">
        <v>850</v>
      </c>
      <c r="AS182" s="594"/>
      <c r="AT182" s="905"/>
      <c r="AV182" s="835"/>
      <c r="AW182" s="835"/>
    </row>
    <row r="183" spans="1:49" s="684" customFormat="1" ht="35.1" customHeight="1" x14ac:dyDescent="0.25">
      <c r="A183" s="512" t="s">
        <v>1425</v>
      </c>
      <c r="B183" s="512">
        <f>COUNTIF($F$4:F183,F183)</f>
        <v>162</v>
      </c>
      <c r="C183" s="513" t="s">
        <v>984</v>
      </c>
      <c r="D183" s="338" t="s">
        <v>248</v>
      </c>
      <c r="E183" s="553" t="s">
        <v>591</v>
      </c>
      <c r="F183" s="592" t="s">
        <v>1732</v>
      </c>
      <c r="G183" s="713" t="s">
        <v>974</v>
      </c>
      <c r="H183" s="713" t="str">
        <f>VLOOKUP(E183,'[16]Gui chi Quynh'!$C$7:$E$387,3,0)</f>
        <v>A3</v>
      </c>
      <c r="I183" s="713">
        <f>VLOOKUP(H183,Sheet1!$B$2:$C$12,2,TRUE)</f>
        <v>8</v>
      </c>
      <c r="J183" s="713" t="str">
        <f>VLOOKUP($E183,'[17]Gui chi Quynh'!$C$7:$E$387,3,0)</f>
        <v>A4</v>
      </c>
      <c r="K183" s="713">
        <f>VLOOKUP(J183,Sheet1!$B$2:$C$12,2,TRUE)</f>
        <v>7</v>
      </c>
      <c r="L183" s="713" t="str">
        <f>VLOOKUP(E183,'[18]Gui chi Quynh'!$C$7:$F$385,3,0)</f>
        <v>A2</v>
      </c>
      <c r="M183" s="713">
        <f>VLOOKUP(L183,Sheet1!$B$2:$C$12,2,TRUE)</f>
        <v>9</v>
      </c>
      <c r="N183" s="713" t="str">
        <f>VLOOKUP(E183,'[19]Gui chi Quynh'!$C$7:$E$391,3,0)</f>
        <v>A4</v>
      </c>
      <c r="O183" s="713">
        <f>VLOOKUP(N183,Sheet1!$B$2:$C$12,2,TRUE)</f>
        <v>7</v>
      </c>
      <c r="P183" s="713" t="str">
        <f>VLOOKUP(E183,'[20]Gui chi Quynh'!$C$7:$E$391,3,0)</f>
        <v>A4</v>
      </c>
      <c r="Q183" s="713">
        <f>VLOOKUP(P183,Sheet1!$B$2:$C$12,2,TRUE)</f>
        <v>7</v>
      </c>
      <c r="R183" s="713" t="str">
        <f>VLOOKUP($E183,'[21]Gui chi Quynh'!$C$7:$E$390,3,0)</f>
        <v>A4</v>
      </c>
      <c r="S183" s="713">
        <f>VLOOKUP(R183,Sheet1!$B$2:$C$12,2,TRUE)</f>
        <v>7</v>
      </c>
      <c r="T183" s="713" t="str">
        <f>VLOOKUP($E183,'[22]Gui chi Quynh'!$C$7:$E$390,3,0)</f>
        <v>A4</v>
      </c>
      <c r="U183" s="713">
        <f>VLOOKUP(T183,Sheet1!$B$2:$C$12,2,TRUE)</f>
        <v>7</v>
      </c>
      <c r="V183" s="713" t="str">
        <f>VLOOKUP($E183,'[23]Gui chi Quynh'!$C$7:$E$389,3,0)</f>
        <v>A4</v>
      </c>
      <c r="W183" s="713">
        <f>VLOOKUP(V183,Sheet1!$B$2:$C$12,2,TRUE)</f>
        <v>7</v>
      </c>
      <c r="X183" s="713" t="str">
        <f>VLOOKUP($E183,'[24]Gui chi Quynh'!$C$7:$E$389,3,0)</f>
        <v>A4</v>
      </c>
      <c r="Y183" s="713">
        <f>VLOOKUP(X183,Sheet1!$B$2:$C$12,2,TRUE)</f>
        <v>7</v>
      </c>
      <c r="Z183" s="713" t="str">
        <f>VLOOKUP($E183,'[25]Gui chi Quynh'!$C$7:$E$388,3,0)</f>
        <v>A3</v>
      </c>
      <c r="AA183" s="713">
        <f>VLOOKUP(Z183,Sheet1!$B$2:$C$12,2,TRUE)</f>
        <v>8</v>
      </c>
      <c r="AB183" s="713" t="str">
        <f>VLOOKUP($E183,'T5'!$E$9:$AH$337,24,0)</f>
        <v>A4</v>
      </c>
      <c r="AC183" s="713">
        <f>VLOOKUP(AB183,Sheet1!$B$2:$C$12,2,TRUE)</f>
        <v>7</v>
      </c>
      <c r="AD183" s="713"/>
      <c r="AE183" s="713" t="e">
        <f>VLOOKUP(AD183,Sheet1!$B$2:$C$12,2,TRUE)</f>
        <v>#N/A</v>
      </c>
      <c r="AF183" s="599" t="str">
        <f>VLOOKUP($E183,'[26]Tong hop ket qua'!$E$19:$M$219,9,0)</f>
        <v>Khá</v>
      </c>
      <c r="AG183" s="901">
        <f t="shared" si="28"/>
        <v>7.3636363636363633</v>
      </c>
      <c r="AH183" s="901" t="str">
        <f>LEFT((COUNTIF($H183:$AC183,"A*")&amp;"A*")&amp;" + "&amp;(COUNTIF($H183:$AC183,"B*")&amp;"B*")&amp;" + "&amp;(COUNTIF($H183:$AC183,"C*")&amp;"C*")&amp;" +  "&amp;(COUNTIF($H183:$AC183,"D")&amp;"D")&amp; " +  "&amp;(COUNTIF($H183:$AC183,"E")&amp;"E"),4)</f>
        <v>11A*</v>
      </c>
      <c r="AI183" s="901">
        <f t="shared" si="17"/>
        <v>0</v>
      </c>
      <c r="AJ183" s="902"/>
      <c r="AK183" s="713" t="str">
        <f t="shared" si="18"/>
        <v>Tốt</v>
      </c>
      <c r="AL183" s="713" t="str">
        <f>VLOOKUP($E183,'cac dv gui'!$C$227:$AD$245,25,0)</f>
        <v>Tốt</v>
      </c>
      <c r="AM183" s="713" t="str">
        <f>VLOOKUP($E183,'cac dv gui'!$C$227:$AD$245,26,0)</f>
        <v>Tốt</v>
      </c>
      <c r="AN183" s="594"/>
      <c r="AO183" s="713"/>
      <c r="AP183" s="594"/>
      <c r="AQ183" s="713" t="str">
        <f>VLOOKUP(E183,' TH ĐG Trình HĐ'!$E$9:$AU$338,40,0)</f>
        <v>Tốt</v>
      </c>
      <c r="AR183" s="713" t="s">
        <v>850</v>
      </c>
      <c r="AS183" s="594"/>
      <c r="AT183" s="905"/>
      <c r="AV183" s="835"/>
      <c r="AW183" s="835"/>
    </row>
    <row r="184" spans="1:49" s="684" customFormat="1" ht="35.1" customHeight="1" x14ac:dyDescent="0.25">
      <c r="A184" s="512" t="s">
        <v>1426</v>
      </c>
      <c r="B184" s="512">
        <f>COUNTIF($F$4:F184,F184)</f>
        <v>163</v>
      </c>
      <c r="C184" s="513" t="s">
        <v>985</v>
      </c>
      <c r="D184" s="336" t="s">
        <v>243</v>
      </c>
      <c r="E184" s="553" t="s">
        <v>604</v>
      </c>
      <c r="F184" s="592" t="s">
        <v>1732</v>
      </c>
      <c r="G184" s="713" t="s">
        <v>974</v>
      </c>
      <c r="H184" s="713" t="str">
        <f>VLOOKUP(E184,'[16]Gui chi Quynh'!$C$7:$E$387,3,0)</f>
        <v>A3</v>
      </c>
      <c r="I184" s="713">
        <f>VLOOKUP(H184,Sheet1!$B$2:$C$12,2,TRUE)</f>
        <v>8</v>
      </c>
      <c r="J184" s="713" t="str">
        <f>VLOOKUP($E184,'[17]Gui chi Quynh'!$C$7:$E$387,3,0)</f>
        <v>A4</v>
      </c>
      <c r="K184" s="713">
        <f>VLOOKUP(J184,Sheet1!$B$2:$C$12,2,TRUE)</f>
        <v>7</v>
      </c>
      <c r="L184" s="713" t="str">
        <f>VLOOKUP(E184,'[18]Gui chi Quynh'!$C$7:$F$385,3,0)</f>
        <v>A4</v>
      </c>
      <c r="M184" s="713">
        <f>VLOOKUP(L184,Sheet1!$B$2:$C$12,2,TRUE)</f>
        <v>7</v>
      </c>
      <c r="N184" s="713" t="str">
        <f>VLOOKUP(E184,'[19]Gui chi Quynh'!$C$7:$E$391,3,0)</f>
        <v>A4</v>
      </c>
      <c r="O184" s="713">
        <f>VLOOKUP(N184,Sheet1!$B$2:$C$12,2,TRUE)</f>
        <v>7</v>
      </c>
      <c r="P184" s="713" t="str">
        <f>VLOOKUP(E184,'[20]Gui chi Quynh'!$C$7:$E$391,3,0)</f>
        <v>A3</v>
      </c>
      <c r="Q184" s="713">
        <f>VLOOKUP(P184,Sheet1!$B$2:$C$12,2,TRUE)</f>
        <v>8</v>
      </c>
      <c r="R184" s="713" t="str">
        <f>VLOOKUP($E184,'[21]Gui chi Quynh'!$C$7:$E$390,3,0)</f>
        <v>B1</v>
      </c>
      <c r="S184" s="713">
        <f>VLOOKUP(R184,Sheet1!$B$2:$C$12,2,TRUE)</f>
        <v>6</v>
      </c>
      <c r="T184" s="713" t="str">
        <f>VLOOKUP($E184,'[22]Gui chi Quynh'!$C$7:$E$390,3,0)</f>
        <v>A3</v>
      </c>
      <c r="U184" s="713">
        <f>VLOOKUP(T184,Sheet1!$B$2:$C$12,2,TRUE)</f>
        <v>8</v>
      </c>
      <c r="V184" s="713" t="str">
        <f>VLOOKUP($E184,'[23]Gui chi Quynh'!$C$7:$E$389,3,0)</f>
        <v>A4</v>
      </c>
      <c r="W184" s="713">
        <f>VLOOKUP(V184,Sheet1!$B$2:$C$12,2,TRUE)</f>
        <v>7</v>
      </c>
      <c r="X184" s="713" t="str">
        <f>VLOOKUP($E184,'[24]Gui chi Quynh'!$C$7:$E$389,3,0)</f>
        <v>A3</v>
      </c>
      <c r="Y184" s="713">
        <f>VLOOKUP(X184,Sheet1!$B$2:$C$12,2,TRUE)</f>
        <v>8</v>
      </c>
      <c r="Z184" s="713" t="str">
        <f>VLOOKUP($E184,'[25]Gui chi Quynh'!$C$7:$E$388,3,0)</f>
        <v>A3</v>
      </c>
      <c r="AA184" s="713">
        <f>VLOOKUP(Z184,Sheet1!$B$2:$C$12,2,TRUE)</f>
        <v>8</v>
      </c>
      <c r="AB184" s="713" t="str">
        <f>VLOOKUP($E184,'T5'!$E$9:$AH$337,24,0)</f>
        <v>A4</v>
      </c>
      <c r="AC184" s="713">
        <f>VLOOKUP(AB184,Sheet1!$B$2:$C$12,2,TRUE)</f>
        <v>7</v>
      </c>
      <c r="AD184" s="713"/>
      <c r="AE184" s="713" t="e">
        <f>VLOOKUP(AD184,Sheet1!$B$2:$C$12,2,TRUE)</f>
        <v>#N/A</v>
      </c>
      <c r="AF184" s="599"/>
      <c r="AG184" s="901">
        <f t="shared" si="28"/>
        <v>7.3636363636363633</v>
      </c>
      <c r="AH184" s="901" t="str">
        <f>LEFT((COUNTIF($H184:$AC184,"A*")&amp;"A*")&amp;" + "&amp;(COUNTIF($H184:$AC184,"B*")&amp;"B*")&amp;" + "&amp;(COUNTIF($H184:$AC184,"C*")&amp;"C*")&amp;" +  "&amp;(COUNTIF($H184:$AC184,"D")&amp;"D")&amp; " +  "&amp;(COUNTIF($H184:$AC184,"E")&amp;"E"),10)</f>
        <v>10A* + 1B*</v>
      </c>
      <c r="AI184" s="901">
        <f t="shared" ref="AI184:AI256" si="29">COUNTIF($H184:$AB184,"B1")*1+COUNTIF($H184:$AB184,"B2")*1+COUNTIF($H184:$AB184,"C1")*1+COUNTIF($H184:$AB184,"C2")*1+COUNTIF($H184:$AB184,"D")*12+COUNTIF($H184:$AB184,"E")*15</f>
        <v>1</v>
      </c>
      <c r="AJ184" s="902"/>
      <c r="AK184" s="713" t="str">
        <f t="shared" ref="AK184:AK256" si="30">IF(AND(8&lt;=$AG184,$AI184=0),"Xuất sắc",IF(AND(6&lt;$AG184,$AG184&lt;8),"Tốt",IF(AND(6&lt;$AG184,$AI184&lt;12),"Tốt",IF(AND(5&lt;$AG184,$AG184&lt;6),"Hoàn thành NV",IF(AND(5&lt;$AG184,$AI184&lt;15),"Hoàn thành NV","Không hoàn thành NV")))))</f>
        <v>Tốt</v>
      </c>
      <c r="AL184" s="713" t="str">
        <f>VLOOKUP($E184,'cac dv gui'!$C$227:$AD$245,25,0)</f>
        <v>Tốt</v>
      </c>
      <c r="AM184" s="713" t="str">
        <f>VLOOKUP($E184,'cac dv gui'!$C$227:$AD$245,26,0)</f>
        <v>Tốt</v>
      </c>
      <c r="AN184" s="594"/>
      <c r="AO184" s="713"/>
      <c r="AP184" s="594"/>
      <c r="AQ184" s="713" t="str">
        <f>VLOOKUP(E184,' TH ĐG Trình HĐ'!$E$9:$AU$338,40,0)</f>
        <v>Tốt</v>
      </c>
      <c r="AR184" s="713" t="s">
        <v>850</v>
      </c>
      <c r="AS184" s="594"/>
      <c r="AT184" s="905"/>
      <c r="AV184" s="835"/>
      <c r="AW184" s="835"/>
    </row>
    <row r="185" spans="1:49" s="684" customFormat="1" ht="42.75" customHeight="1" x14ac:dyDescent="0.25">
      <c r="A185" s="512" t="s">
        <v>1427</v>
      </c>
      <c r="B185" s="512">
        <f>COUNTIF($F$4:F332,F185)</f>
        <v>301</v>
      </c>
      <c r="C185" s="513" t="s">
        <v>985</v>
      </c>
      <c r="D185" s="686" t="s">
        <v>1251</v>
      </c>
      <c r="E185" s="512" t="s">
        <v>1252</v>
      </c>
      <c r="F185" s="592" t="s">
        <v>1732</v>
      </c>
      <c r="G185" s="713" t="s">
        <v>974</v>
      </c>
      <c r="H185" s="713"/>
      <c r="I185" s="713"/>
      <c r="J185" s="713"/>
      <c r="K185" s="713"/>
      <c r="L185" s="713"/>
      <c r="M185" s="713"/>
      <c r="N185" s="713"/>
      <c r="O185" s="713"/>
      <c r="P185" s="713"/>
      <c r="Q185" s="713"/>
      <c r="R185" s="713"/>
      <c r="S185" s="713"/>
      <c r="T185" s="713"/>
      <c r="U185" s="713"/>
      <c r="V185" s="713"/>
      <c r="W185" s="713"/>
      <c r="X185" s="713"/>
      <c r="Y185" s="713"/>
      <c r="Z185" s="713"/>
      <c r="AA185" s="713" t="e">
        <f>VLOOKUP(Z185,Sheet1!$B$2:$C$12,2,TRUE)</f>
        <v>#N/A</v>
      </c>
      <c r="AB185" s="713"/>
      <c r="AC185" s="713" t="e">
        <f>VLOOKUP(AB185,Sheet1!$B$2:$C$12,2,TRUE)</f>
        <v>#N/A</v>
      </c>
      <c r="AD185" s="713"/>
      <c r="AE185" s="713" t="e">
        <f>VLOOKUP(AD185,Sheet1!$B$2:$C$12,2,TRUE)</f>
        <v>#N/A</v>
      </c>
      <c r="AF185" s="599"/>
      <c r="AG185" s="901"/>
      <c r="AH185" s="901" t="str">
        <f>LEFT((COUNTIF($H185:$AC185,"A*")&amp;"A*")&amp;" + "&amp;(COUNTIF($H185:$AC185,"B*")&amp;"B*")&amp;" + "&amp;(COUNTIF($H185:$AC185,"C*")&amp;"C*")&amp;" +  "&amp;(COUNTIF($H185:$AC185,"D")&amp;"D")&amp; " +  "&amp;(COUNTIF($H185:$AC185,"E")&amp;"E"),4)</f>
        <v xml:space="preserve">0A* </v>
      </c>
      <c r="AI185" s="901">
        <f>COUNTIF($H185:$AB185,"B1")*1+COUNTIF($H185:$AB185,"B2")*1+COUNTIF($H185:$AB185,"C1")*1+COUNTIF($H185:$AB185,"C2")*1+COUNTIF($H185:$AB185,"D")*12+COUNTIF($H185:$AB185,"E")*15</f>
        <v>0</v>
      </c>
      <c r="AJ185" s="902"/>
      <c r="AK185" s="713" t="s">
        <v>991</v>
      </c>
      <c r="AL185" s="713" t="s">
        <v>1573</v>
      </c>
      <c r="AM185" s="713" t="s">
        <v>991</v>
      </c>
      <c r="AN185" s="594"/>
      <c r="AO185" s="713"/>
      <c r="AP185" s="594"/>
      <c r="AQ185" s="713" t="str">
        <f>VLOOKUP(E185,' TH ĐG Trình HĐ'!$E$9:$AU$338,40,0)</f>
        <v>Không đánh giá</v>
      </c>
      <c r="AR185" s="713" t="s">
        <v>991</v>
      </c>
      <c r="AS185" s="594"/>
      <c r="AT185" s="905" t="s">
        <v>1574</v>
      </c>
      <c r="AV185" s="835"/>
      <c r="AW185" s="835"/>
    </row>
    <row r="186" spans="1:49" s="684" customFormat="1" ht="35.1" customHeight="1" x14ac:dyDescent="0.25">
      <c r="A186" s="512" t="s">
        <v>1428</v>
      </c>
      <c r="B186" s="512">
        <f>COUNTIF($F$4:F186,F186)</f>
        <v>1</v>
      </c>
      <c r="C186" s="513" t="s">
        <v>985</v>
      </c>
      <c r="D186" s="514" t="s">
        <v>169</v>
      </c>
      <c r="E186" s="520" t="s">
        <v>636</v>
      </c>
      <c r="F186" s="518" t="s">
        <v>769</v>
      </c>
      <c r="G186" s="523" t="s">
        <v>974</v>
      </c>
      <c r="H186" s="713" t="str">
        <f>VLOOKUP(E186,'[16]Gui chi Quynh'!$C$7:$E$387,3,0)</f>
        <v>A1</v>
      </c>
      <c r="I186" s="713">
        <f>VLOOKUP(H186,Sheet1!$B$2:$C$12,2,TRUE)</f>
        <v>10</v>
      </c>
      <c r="J186" s="713" t="str">
        <f>VLOOKUP($E186,'[17]Gui chi Quynh'!$C$7:$E$387,3,0)</f>
        <v>A1</v>
      </c>
      <c r="K186" s="713">
        <f>VLOOKUP(J186,Sheet1!$B$2:$C$12,2,TRUE)</f>
        <v>10</v>
      </c>
      <c r="L186" s="713" t="str">
        <f>VLOOKUP(E186,'[18]Gui chi Quynh'!$C$7:$F$385,3,0)</f>
        <v>A1</v>
      </c>
      <c r="M186" s="713">
        <f>VLOOKUP(L186,Sheet1!$B$2:$C$12,2,TRUE)</f>
        <v>10</v>
      </c>
      <c r="N186" s="713" t="str">
        <f>VLOOKUP(E186,'[19]Gui chi Quynh'!$C$7:$E$391,3,0)</f>
        <v>A1</v>
      </c>
      <c r="O186" s="713">
        <f>VLOOKUP(N186,Sheet1!$B$2:$C$12,2,TRUE)</f>
        <v>10</v>
      </c>
      <c r="P186" s="713" t="str">
        <f>VLOOKUP(E186,'[20]Gui chi Quynh'!$C$7:$E$391,3,0)</f>
        <v>A1</v>
      </c>
      <c r="Q186" s="713">
        <f>VLOOKUP(P186,Sheet1!$B$2:$C$12,2,TRUE)</f>
        <v>10</v>
      </c>
      <c r="R186" s="713" t="str">
        <f>VLOOKUP($E186,'[21]Gui chi Quynh'!$C$7:$E$390,3,0)</f>
        <v>A1</v>
      </c>
      <c r="S186" s="713">
        <f>VLOOKUP(R186,Sheet1!$B$2:$C$12,2,TRUE)</f>
        <v>10</v>
      </c>
      <c r="T186" s="713" t="str">
        <f>VLOOKUP($E186,'[22]Gui chi Quynh'!$C$7:$E$390,3,0)</f>
        <v>A2</v>
      </c>
      <c r="U186" s="713">
        <f>VLOOKUP(T186,Sheet1!$B$2:$C$12,2,TRUE)</f>
        <v>9</v>
      </c>
      <c r="V186" s="713" t="str">
        <f>VLOOKUP($E186,'[23]Gui chi Quynh'!$C$7:$E$389,3,0)</f>
        <v>A1</v>
      </c>
      <c r="W186" s="713">
        <f>VLOOKUP(V186,Sheet1!$B$2:$C$12,2,TRUE)</f>
        <v>10</v>
      </c>
      <c r="X186" s="713" t="str">
        <f>VLOOKUP($E186,'[24]Gui chi Quynh'!$C$7:$E$389,3,0)</f>
        <v>A1</v>
      </c>
      <c r="Y186" s="713">
        <f>VLOOKUP(X186,Sheet1!$B$2:$C$12,2,TRUE)</f>
        <v>10</v>
      </c>
      <c r="Z186" s="713" t="str">
        <f>VLOOKUP($E186,'[25]Gui chi Quynh'!$C$7:$E$388,3,0)</f>
        <v>A1</v>
      </c>
      <c r="AA186" s="713">
        <f>VLOOKUP(Z186,Sheet1!$B$2:$C$12,2,TRUE)</f>
        <v>10</v>
      </c>
      <c r="AB186" s="713" t="str">
        <f>VLOOKUP($E186,'T5'!$E$9:$AH$337,24,0)</f>
        <v>A1</v>
      </c>
      <c r="AC186" s="713">
        <f>VLOOKUP(AB186,Sheet1!$B$2:$C$12,2,TRUE)</f>
        <v>10</v>
      </c>
      <c r="AD186" s="713"/>
      <c r="AE186" s="713" t="e">
        <f>VLOOKUP(AD186,Sheet1!$B$2:$C$12,2,TRUE)</f>
        <v>#N/A</v>
      </c>
      <c r="AF186" s="599" t="str">
        <f>VLOOKUP($E186,'[26]Tong hop ket qua'!$E$19:$M$219,9,0)</f>
        <v>Tốt</v>
      </c>
      <c r="AG186" s="901">
        <f t="shared" si="28"/>
        <v>9.9090909090909083</v>
      </c>
      <c r="AH186" s="901" t="str">
        <f t="shared" ref="AH186:AH201" si="31">LEFT((COUNTIF($H186:$AC186,"A*")&amp;"A*")&amp;" + "&amp;(COUNTIF($H186:$AC186,"B*")&amp;"B*")&amp;" + "&amp;(COUNTIF($H186:$AC186,"C*")&amp;"C*")&amp;" +  "&amp;(COUNTIF($H186:$AC186,"D")&amp;"D")&amp; " +  "&amp;(COUNTIF($H186:$AC186,"E")&amp;"E"),4)</f>
        <v>11A*</v>
      </c>
      <c r="AI186" s="901">
        <f t="shared" si="29"/>
        <v>0</v>
      </c>
      <c r="AJ186" s="902"/>
      <c r="AK186" s="713" t="str">
        <f t="shared" si="30"/>
        <v>Xuất sắc</v>
      </c>
      <c r="AL186" s="713" t="str">
        <f>VLOOKUP($E186,'cac dv gui'!$C$6:$AD$36,25,0)</f>
        <v>Xuất sắc</v>
      </c>
      <c r="AM186" s="713" t="str">
        <f>VLOOKUP($E186,'cac dv gui'!$C$6:$AD$36,26,0)</f>
        <v>Xuất sắc</v>
      </c>
      <c r="AN186" s="594"/>
      <c r="AO186" s="713" t="s">
        <v>1130</v>
      </c>
      <c r="AP186" s="594"/>
      <c r="AQ186" s="713" t="str">
        <f>VLOOKUP(E186,' TH ĐG Trình HĐ'!$E$9:$AU$338,40,0)</f>
        <v>Xuất sắc</v>
      </c>
      <c r="AR186" s="713" t="s">
        <v>849</v>
      </c>
      <c r="AS186" s="594"/>
      <c r="AT186" s="905"/>
      <c r="AV186" s="835"/>
      <c r="AW186" s="835"/>
    </row>
    <row r="187" spans="1:49" s="684" customFormat="1" ht="35.1" customHeight="1" x14ac:dyDescent="0.25">
      <c r="A187" s="512" t="s">
        <v>1429</v>
      </c>
      <c r="B187" s="512">
        <f>COUNTIF($F$4:F187,F187)</f>
        <v>165</v>
      </c>
      <c r="C187" s="513" t="s">
        <v>985</v>
      </c>
      <c r="D187" s="336" t="s">
        <v>180</v>
      </c>
      <c r="E187" s="520" t="s">
        <v>638</v>
      </c>
      <c r="F187" s="592" t="s">
        <v>1732</v>
      </c>
      <c r="G187" s="523" t="s">
        <v>974</v>
      </c>
      <c r="H187" s="713" t="str">
        <f>VLOOKUP(E187,'[16]Gui chi Quynh'!$C$7:$E$387,3,0)</f>
        <v>A1</v>
      </c>
      <c r="I187" s="713">
        <f>VLOOKUP(H187,Sheet1!$B$2:$C$12,2,TRUE)</f>
        <v>10</v>
      </c>
      <c r="J187" s="713" t="str">
        <f>VLOOKUP($E187,'[17]Gui chi Quynh'!$C$7:$E$387,3,0)</f>
        <v>A3</v>
      </c>
      <c r="K187" s="713">
        <f>VLOOKUP(J187,Sheet1!$B$2:$C$12,2,TRUE)</f>
        <v>8</v>
      </c>
      <c r="L187" s="713" t="str">
        <f>VLOOKUP(E187,'[18]Gui chi Quynh'!$C$7:$F$385,3,0)</f>
        <v>A2</v>
      </c>
      <c r="M187" s="713">
        <f>VLOOKUP(L187,Sheet1!$B$2:$C$12,2,TRUE)</f>
        <v>9</v>
      </c>
      <c r="N187" s="713" t="str">
        <f>VLOOKUP(E187,'[19]Gui chi Quynh'!$C$7:$E$391,3,0)</f>
        <v>A1</v>
      </c>
      <c r="O187" s="713">
        <f>VLOOKUP(N187,Sheet1!$B$2:$C$12,2,TRUE)</f>
        <v>10</v>
      </c>
      <c r="P187" s="713" t="str">
        <f>VLOOKUP(E187,'[20]Gui chi Quynh'!$C$7:$E$391,3,0)</f>
        <v>A2</v>
      </c>
      <c r="Q187" s="713">
        <f>VLOOKUP(P187,Sheet1!$B$2:$C$12,2,TRUE)</f>
        <v>9</v>
      </c>
      <c r="R187" s="713" t="str">
        <f>VLOOKUP($E187,'[21]Gui chi Quynh'!$C$7:$E$390,3,0)</f>
        <v>A1</v>
      </c>
      <c r="S187" s="713">
        <f>VLOOKUP(R187,Sheet1!$B$2:$C$12,2,TRUE)</f>
        <v>10</v>
      </c>
      <c r="T187" s="713" t="str">
        <f>VLOOKUP($E187,'[22]Gui chi Quynh'!$C$7:$E$390,3,0)</f>
        <v>A3</v>
      </c>
      <c r="U187" s="713">
        <f>VLOOKUP(T187,Sheet1!$B$2:$C$12,2,TRUE)</f>
        <v>8</v>
      </c>
      <c r="V187" s="713" t="str">
        <f>VLOOKUP($E187,'[23]Gui chi Quynh'!$C$7:$E$389,3,0)</f>
        <v>A1</v>
      </c>
      <c r="W187" s="713">
        <f>VLOOKUP(V187,Sheet1!$B$2:$C$12,2,TRUE)</f>
        <v>10</v>
      </c>
      <c r="X187" s="713" t="str">
        <f>VLOOKUP($E187,'[24]Gui chi Quynh'!$C$7:$E$389,3,0)</f>
        <v>A1</v>
      </c>
      <c r="Y187" s="713">
        <f>VLOOKUP(X187,Sheet1!$B$2:$C$12,2,TRUE)</f>
        <v>10</v>
      </c>
      <c r="Z187" s="713" t="str">
        <f>VLOOKUP($E187,'[25]Gui chi Quynh'!$C$7:$E$388,3,0)</f>
        <v>A3</v>
      </c>
      <c r="AA187" s="713">
        <f>VLOOKUP(Z187,Sheet1!$B$2:$C$12,2,TRUE)</f>
        <v>8</v>
      </c>
      <c r="AB187" s="713" t="str">
        <f>VLOOKUP($E187,'T5'!$E$9:$AH$337,24,0)</f>
        <v>A3</v>
      </c>
      <c r="AC187" s="713">
        <f>VLOOKUP(AB187,Sheet1!$B$2:$C$12,2,TRUE)</f>
        <v>8</v>
      </c>
      <c r="AD187" s="713"/>
      <c r="AE187" s="713" t="e">
        <f>VLOOKUP(AD187,Sheet1!$B$2:$C$12,2,TRUE)</f>
        <v>#N/A</v>
      </c>
      <c r="AF187" s="599" t="str">
        <f>VLOOKUP($E187,'[26]Tong hop ket qua'!$E$19:$M$219,9,0)</f>
        <v>Tốt</v>
      </c>
      <c r="AG187" s="901">
        <f t="shared" si="28"/>
        <v>9.0909090909090917</v>
      </c>
      <c r="AH187" s="901" t="str">
        <f t="shared" si="31"/>
        <v>11A*</v>
      </c>
      <c r="AI187" s="901">
        <f t="shared" si="29"/>
        <v>0</v>
      </c>
      <c r="AJ187" s="902"/>
      <c r="AK187" s="713" t="str">
        <f t="shared" si="30"/>
        <v>Xuất sắc</v>
      </c>
      <c r="AL187" s="713" t="str">
        <f>VLOOKUP($E187,'cac dv gui'!$C$6:$AD$36,25,0)</f>
        <v>Tốt</v>
      </c>
      <c r="AM187" s="713" t="str">
        <f>VLOOKUP($E187,'cac dv gui'!$C$6:$AD$36,26,0)</f>
        <v>Xuất sắc</v>
      </c>
      <c r="AN187" s="594"/>
      <c r="AO187" s="713" t="s">
        <v>1130</v>
      </c>
      <c r="AP187" s="594"/>
      <c r="AQ187" s="713" t="str">
        <f>VLOOKUP(E187,' TH ĐG Trình HĐ'!$E$9:$AU$338,40,0)</f>
        <v>Xuất sắc</v>
      </c>
      <c r="AR187" s="713" t="s">
        <v>849</v>
      </c>
      <c r="AS187" s="594"/>
      <c r="AT187" s="905"/>
      <c r="AV187" s="835"/>
      <c r="AW187" s="835"/>
    </row>
    <row r="188" spans="1:49" s="684" customFormat="1" ht="35.1" customHeight="1" x14ac:dyDescent="0.25">
      <c r="A188" s="512" t="s">
        <v>1430</v>
      </c>
      <c r="B188" s="512">
        <f>COUNTIF($F$4:F188,F188)</f>
        <v>166</v>
      </c>
      <c r="C188" s="513" t="s">
        <v>985</v>
      </c>
      <c r="D188" s="336" t="s">
        <v>71</v>
      </c>
      <c r="E188" s="520" t="s">
        <v>637</v>
      </c>
      <c r="F188" s="592" t="s">
        <v>1732</v>
      </c>
      <c r="G188" s="523" t="s">
        <v>974</v>
      </c>
      <c r="H188" s="713" t="str">
        <f>VLOOKUP(E188,'[16]Gui chi Quynh'!$C$7:$E$387,3,0)</f>
        <v>A1</v>
      </c>
      <c r="I188" s="713">
        <f>VLOOKUP(H188,Sheet1!$B$2:$C$12,2,TRUE)</f>
        <v>10</v>
      </c>
      <c r="J188" s="713" t="str">
        <f>VLOOKUP($E188,'[17]Gui chi Quynh'!$C$7:$E$387,3,0)</f>
        <v>A1</v>
      </c>
      <c r="K188" s="713">
        <f>VLOOKUP(J188,Sheet1!$B$2:$C$12,2,TRUE)</f>
        <v>10</v>
      </c>
      <c r="L188" s="713" t="str">
        <f>VLOOKUP(E188,'[18]Gui chi Quynh'!$C$7:$F$385,3,0)</f>
        <v>A2</v>
      </c>
      <c r="M188" s="713">
        <f>VLOOKUP(L188,Sheet1!$B$2:$C$12,2,TRUE)</f>
        <v>9</v>
      </c>
      <c r="N188" s="713" t="str">
        <f>VLOOKUP(E188,'[19]Gui chi Quynh'!$C$7:$E$391,3,0)</f>
        <v>A3</v>
      </c>
      <c r="O188" s="713">
        <f>VLOOKUP(N188,Sheet1!$B$2:$C$12,2,TRUE)</f>
        <v>8</v>
      </c>
      <c r="P188" s="713" t="str">
        <f>VLOOKUP(E188,'[20]Gui chi Quynh'!$C$7:$E$391,3,0)</f>
        <v>A1</v>
      </c>
      <c r="Q188" s="713">
        <f>VLOOKUP(P188,Sheet1!$B$2:$C$12,2,TRUE)</f>
        <v>10</v>
      </c>
      <c r="R188" s="713" t="str">
        <f>VLOOKUP($E188,'[21]Gui chi Quynh'!$C$7:$E$390,3,0)</f>
        <v>A1</v>
      </c>
      <c r="S188" s="713">
        <f>VLOOKUP(R188,Sheet1!$B$2:$C$12,2,TRUE)</f>
        <v>10</v>
      </c>
      <c r="T188" s="713" t="str">
        <f>VLOOKUP($E188,'[22]Gui chi Quynh'!$C$7:$E$390,3,0)</f>
        <v>A3</v>
      </c>
      <c r="U188" s="713">
        <f>VLOOKUP(T188,Sheet1!$B$2:$C$12,2,TRUE)</f>
        <v>8</v>
      </c>
      <c r="V188" s="713" t="str">
        <f>VLOOKUP($E188,'[23]Gui chi Quynh'!$C$7:$E$389,3,0)</f>
        <v>A2</v>
      </c>
      <c r="W188" s="713">
        <f>VLOOKUP(V188,Sheet1!$B$2:$C$12,2,TRUE)</f>
        <v>9</v>
      </c>
      <c r="X188" s="713" t="str">
        <f>VLOOKUP($E188,'[24]Gui chi Quynh'!$C$7:$E$389,3,0)</f>
        <v>A1</v>
      </c>
      <c r="Y188" s="713">
        <f>VLOOKUP(X188,Sheet1!$B$2:$C$12,2,TRUE)</f>
        <v>10</v>
      </c>
      <c r="Z188" s="713" t="str">
        <f>VLOOKUP($E188,'[25]Gui chi Quynh'!$C$7:$E$388,3,0)</f>
        <v>A2</v>
      </c>
      <c r="AA188" s="713">
        <f>VLOOKUP(Z188,Sheet1!$B$2:$C$12,2,TRUE)</f>
        <v>9</v>
      </c>
      <c r="AB188" s="713" t="str">
        <f>VLOOKUP($E188,'T5'!$E$9:$AH$337,24,0)</f>
        <v>A2</v>
      </c>
      <c r="AC188" s="713">
        <f>VLOOKUP(AB188,Sheet1!$B$2:$C$12,2,TRUE)</f>
        <v>9</v>
      </c>
      <c r="AD188" s="713"/>
      <c r="AE188" s="713" t="e">
        <f>VLOOKUP(AD188,Sheet1!$B$2:$C$12,2,TRUE)</f>
        <v>#N/A</v>
      </c>
      <c r="AF188" s="599" t="str">
        <f>VLOOKUP($E188,'[26]Tong hop ket qua'!$E$19:$M$219,9,0)</f>
        <v>Tốt</v>
      </c>
      <c r="AG188" s="901">
        <f t="shared" si="28"/>
        <v>9.2727272727272734</v>
      </c>
      <c r="AH188" s="901" t="str">
        <f t="shared" si="31"/>
        <v>11A*</v>
      </c>
      <c r="AI188" s="901">
        <f t="shared" si="29"/>
        <v>0</v>
      </c>
      <c r="AJ188" s="902"/>
      <c r="AK188" s="713" t="str">
        <f t="shared" si="30"/>
        <v>Xuất sắc</v>
      </c>
      <c r="AL188" s="713" t="str">
        <f>VLOOKUP($E188,'cac dv gui'!$C$6:$AD$36,25,0)</f>
        <v>Xuất sắc</v>
      </c>
      <c r="AM188" s="713" t="str">
        <f>VLOOKUP($E188,'cac dv gui'!$C$6:$AD$36,26,0)</f>
        <v>Xuất sắc</v>
      </c>
      <c r="AN188" s="594"/>
      <c r="AO188" s="713" t="s">
        <v>1130</v>
      </c>
      <c r="AP188" s="594"/>
      <c r="AQ188" s="713" t="str">
        <f>VLOOKUP(E188,' TH ĐG Trình HĐ'!$E$9:$AU$338,40,0)</f>
        <v>Xuất sắc</v>
      </c>
      <c r="AR188" s="713" t="s">
        <v>849</v>
      </c>
      <c r="AS188" s="594"/>
      <c r="AT188" s="905"/>
      <c r="AV188" s="835"/>
      <c r="AW188" s="835"/>
    </row>
    <row r="189" spans="1:49" s="684" customFormat="1" ht="35.1" customHeight="1" x14ac:dyDescent="0.25">
      <c r="A189" s="512" t="s">
        <v>1431</v>
      </c>
      <c r="B189" s="512">
        <f>COUNTIF($F$4:F189,F189)</f>
        <v>167</v>
      </c>
      <c r="C189" s="513" t="s">
        <v>984</v>
      </c>
      <c r="D189" s="336" t="s">
        <v>189</v>
      </c>
      <c r="E189" s="520" t="s">
        <v>661</v>
      </c>
      <c r="F189" s="592" t="s">
        <v>1732</v>
      </c>
      <c r="G189" s="523" t="s">
        <v>974</v>
      </c>
      <c r="H189" s="713" t="str">
        <f>VLOOKUP(E189,'[16]Gui chi Quynh'!$C$7:$E$387,3,0)</f>
        <v>A1</v>
      </c>
      <c r="I189" s="713">
        <f>VLOOKUP(H189,Sheet1!$B$2:$C$12,2,TRUE)</f>
        <v>10</v>
      </c>
      <c r="J189" s="713" t="str">
        <f>VLOOKUP($E189,'[17]Gui chi Quynh'!$C$7:$E$387,3,0)</f>
        <v>A4</v>
      </c>
      <c r="K189" s="713">
        <f>VLOOKUP(J189,Sheet1!$B$2:$C$12,2,TRUE)</f>
        <v>7</v>
      </c>
      <c r="L189" s="713" t="str">
        <f>VLOOKUP(E189,'[18]Gui chi Quynh'!$C$7:$F$385,3,0)</f>
        <v>A1</v>
      </c>
      <c r="M189" s="713">
        <f>VLOOKUP(L189,Sheet1!$B$2:$C$12,2,TRUE)</f>
        <v>10</v>
      </c>
      <c r="N189" s="713" t="str">
        <f>VLOOKUP(E189,'[19]Gui chi Quynh'!$C$7:$E$391,3,0)</f>
        <v>A1</v>
      </c>
      <c r="O189" s="713">
        <f>VLOOKUP(N189,Sheet1!$B$2:$C$12,2,TRUE)</f>
        <v>10</v>
      </c>
      <c r="P189" s="713" t="str">
        <f>VLOOKUP(E189,'[20]Gui chi Quynh'!$C$7:$E$391,3,0)</f>
        <v>A1</v>
      </c>
      <c r="Q189" s="713">
        <f>VLOOKUP(P189,Sheet1!$B$2:$C$12,2,TRUE)</f>
        <v>10</v>
      </c>
      <c r="R189" s="713" t="str">
        <f>VLOOKUP($E189,'[21]Gui chi Quynh'!$C$7:$E$390,3,0)</f>
        <v>A1</v>
      </c>
      <c r="S189" s="713">
        <f>VLOOKUP(R189,Sheet1!$B$2:$C$12,2,TRUE)</f>
        <v>10</v>
      </c>
      <c r="T189" s="713" t="str">
        <f>VLOOKUP($E189,'[22]Gui chi Quynh'!$C$7:$E$390,3,0)</f>
        <v>A3</v>
      </c>
      <c r="U189" s="713">
        <f>VLOOKUP(T189,Sheet1!$B$2:$C$12,2,TRUE)</f>
        <v>8</v>
      </c>
      <c r="V189" s="713" t="str">
        <f>VLOOKUP($E189,'[23]Gui chi Quynh'!$C$7:$E$389,3,0)</f>
        <v>A1</v>
      </c>
      <c r="W189" s="713">
        <f>VLOOKUP(V189,Sheet1!$B$2:$C$12,2,TRUE)</f>
        <v>10</v>
      </c>
      <c r="X189" s="713" t="str">
        <f>VLOOKUP($E189,'[24]Gui chi Quynh'!$C$7:$E$389,3,0)</f>
        <v>A1</v>
      </c>
      <c r="Y189" s="713">
        <f>VLOOKUP(X189,Sheet1!$B$2:$C$12,2,TRUE)</f>
        <v>10</v>
      </c>
      <c r="Z189" s="713" t="str">
        <f>VLOOKUP($E189,'[25]Gui chi Quynh'!$C$7:$E$388,3,0)</f>
        <v>A1</v>
      </c>
      <c r="AA189" s="713">
        <f>VLOOKUP(Z189,Sheet1!$B$2:$C$12,2,TRUE)</f>
        <v>10</v>
      </c>
      <c r="AB189" s="713" t="str">
        <f>VLOOKUP($E189,'T5'!$E$9:$AH$337,24,0)</f>
        <v>A1</v>
      </c>
      <c r="AC189" s="713">
        <f>VLOOKUP(AB189,Sheet1!$B$2:$C$12,2,TRUE)</f>
        <v>10</v>
      </c>
      <c r="AD189" s="713"/>
      <c r="AE189" s="713" t="e">
        <f>VLOOKUP(AD189,Sheet1!$B$2:$C$12,2,TRUE)</f>
        <v>#N/A</v>
      </c>
      <c r="AF189" s="599" t="str">
        <f>VLOOKUP($E189,'[26]Tong hop ket qua'!$E$19:$M$219,9,0)</f>
        <v>Tốt</v>
      </c>
      <c r="AG189" s="901">
        <f t="shared" si="28"/>
        <v>9.545454545454545</v>
      </c>
      <c r="AH189" s="901" t="str">
        <f t="shared" si="31"/>
        <v>11A*</v>
      </c>
      <c r="AI189" s="901">
        <f t="shared" si="29"/>
        <v>0</v>
      </c>
      <c r="AJ189" s="902"/>
      <c r="AK189" s="713" t="str">
        <f t="shared" si="30"/>
        <v>Xuất sắc</v>
      </c>
      <c r="AL189" s="713" t="str">
        <f>VLOOKUP($E189,'cac dv gui'!$C$6:$AD$36,25,0)</f>
        <v>Xuất sắc</v>
      </c>
      <c r="AM189" s="713" t="str">
        <f>VLOOKUP($E189,'cac dv gui'!$C$6:$AD$36,26,0)</f>
        <v>Xuất sắc</v>
      </c>
      <c r="AN189" s="594"/>
      <c r="AO189" s="713"/>
      <c r="AP189" s="594"/>
      <c r="AQ189" s="713" t="str">
        <f>VLOOKUP(E189,' TH ĐG Trình HĐ'!$E$9:$AU$338,40,0)</f>
        <v>Xuất sắc</v>
      </c>
      <c r="AR189" s="713" t="s">
        <v>849</v>
      </c>
      <c r="AS189" s="594"/>
      <c r="AT189" s="905"/>
      <c r="AV189" s="835"/>
      <c r="AW189" s="835"/>
    </row>
    <row r="190" spans="1:49" s="684" customFormat="1" ht="35.1" customHeight="1" x14ac:dyDescent="0.25">
      <c r="A190" s="512" t="s">
        <v>1432</v>
      </c>
      <c r="B190" s="512">
        <f>COUNTIF($F$4:F190,F190)</f>
        <v>168</v>
      </c>
      <c r="C190" s="513" t="s">
        <v>984</v>
      </c>
      <c r="D190" s="336" t="s">
        <v>291</v>
      </c>
      <c r="E190" s="520" t="s">
        <v>664</v>
      </c>
      <c r="F190" s="592" t="s">
        <v>1732</v>
      </c>
      <c r="G190" s="523" t="s">
        <v>974</v>
      </c>
      <c r="H190" s="713" t="str">
        <f>VLOOKUP(E190,'[16]Gui chi Quynh'!$C$7:$E$387,3,0)</f>
        <v>A1</v>
      </c>
      <c r="I190" s="713">
        <f>VLOOKUP(H190,Sheet1!$B$2:$C$12,2,TRUE)</f>
        <v>10</v>
      </c>
      <c r="J190" s="713" t="str">
        <f>VLOOKUP($E190,'[17]Gui chi Quynh'!$C$7:$E$387,3,0)</f>
        <v>A4</v>
      </c>
      <c r="K190" s="713">
        <f>VLOOKUP(J190,Sheet1!$B$2:$C$12,2,TRUE)</f>
        <v>7</v>
      </c>
      <c r="L190" s="713" t="str">
        <f>VLOOKUP(E190,'[18]Gui chi Quynh'!$C$7:$F$385,3,0)</f>
        <v>A1</v>
      </c>
      <c r="M190" s="713">
        <f>VLOOKUP(L190,Sheet1!$B$2:$C$12,2,TRUE)</f>
        <v>10</v>
      </c>
      <c r="N190" s="713" t="str">
        <f>VLOOKUP(E190,'[19]Gui chi Quynh'!$C$7:$E$391,3,0)</f>
        <v>A1</v>
      </c>
      <c r="O190" s="713">
        <f>VLOOKUP(N190,Sheet1!$B$2:$C$12,2,TRUE)</f>
        <v>10</v>
      </c>
      <c r="P190" s="713" t="str">
        <f>VLOOKUP(E190,'[20]Gui chi Quynh'!$C$7:$E$391,3,0)</f>
        <v>A1</v>
      </c>
      <c r="Q190" s="713">
        <f>VLOOKUP(P190,Sheet1!$B$2:$C$12,2,TRUE)</f>
        <v>10</v>
      </c>
      <c r="R190" s="713" t="str">
        <f>VLOOKUP($E190,'[21]Gui chi Quynh'!$C$7:$E$390,3,0)</f>
        <v>A1</v>
      </c>
      <c r="S190" s="713">
        <f>VLOOKUP(R190,Sheet1!$B$2:$C$12,2,TRUE)</f>
        <v>10</v>
      </c>
      <c r="T190" s="713" t="str">
        <f>VLOOKUP($E190,'[22]Gui chi Quynh'!$C$7:$E$390,3,0)</f>
        <v>A3</v>
      </c>
      <c r="U190" s="713">
        <f>VLOOKUP(T190,Sheet1!$B$2:$C$12,2,TRUE)</f>
        <v>8</v>
      </c>
      <c r="V190" s="713" t="str">
        <f>VLOOKUP($E190,'[23]Gui chi Quynh'!$C$7:$E$389,3,0)</f>
        <v>A1</v>
      </c>
      <c r="W190" s="713">
        <f>VLOOKUP(V190,Sheet1!$B$2:$C$12,2,TRUE)</f>
        <v>10</v>
      </c>
      <c r="X190" s="713" t="str">
        <f>VLOOKUP($E190,'[24]Gui chi Quynh'!$C$7:$E$389,3,0)</f>
        <v>A1</v>
      </c>
      <c r="Y190" s="713">
        <f>VLOOKUP(X190,Sheet1!$B$2:$C$12,2,TRUE)</f>
        <v>10</v>
      </c>
      <c r="Z190" s="713" t="str">
        <f>VLOOKUP($E190,'[25]Gui chi Quynh'!$C$7:$E$388,3,0)</f>
        <v>A1</v>
      </c>
      <c r="AA190" s="713">
        <f>VLOOKUP(Z190,Sheet1!$B$2:$C$12,2,TRUE)</f>
        <v>10</v>
      </c>
      <c r="AB190" s="713" t="str">
        <f>VLOOKUP($E190,'T5'!$E$9:$AH$337,24,0)</f>
        <v>A1</v>
      </c>
      <c r="AC190" s="713">
        <f>VLOOKUP(AB190,Sheet1!$B$2:$C$12,2,TRUE)</f>
        <v>10</v>
      </c>
      <c r="AD190" s="713"/>
      <c r="AE190" s="713" t="e">
        <f>VLOOKUP(AD190,Sheet1!$B$2:$C$12,2,TRUE)</f>
        <v>#N/A</v>
      </c>
      <c r="AF190" s="599" t="str">
        <f>VLOOKUP($E190,'[26]Tong hop ket qua'!$E$19:$M$219,9,0)</f>
        <v>Tốt</v>
      </c>
      <c r="AG190" s="901">
        <f t="shared" si="28"/>
        <v>9.545454545454545</v>
      </c>
      <c r="AH190" s="901" t="str">
        <f t="shared" si="31"/>
        <v>11A*</v>
      </c>
      <c r="AI190" s="901">
        <f t="shared" si="29"/>
        <v>0</v>
      </c>
      <c r="AJ190" s="902"/>
      <c r="AK190" s="713" t="str">
        <f t="shared" si="30"/>
        <v>Xuất sắc</v>
      </c>
      <c r="AL190" s="713" t="str">
        <f>VLOOKUP($E190,'cac dv gui'!$C$6:$AD$36,25,0)</f>
        <v>Xuất sắc</v>
      </c>
      <c r="AM190" s="713" t="str">
        <f>VLOOKUP($E190,'cac dv gui'!$C$6:$AD$36,26,0)</f>
        <v>Xuất sắc</v>
      </c>
      <c r="AN190" s="594"/>
      <c r="AO190" s="713"/>
      <c r="AP190" s="594"/>
      <c r="AQ190" s="713" t="str">
        <f>VLOOKUP(E190,' TH ĐG Trình HĐ'!$E$9:$AU$338,40,0)</f>
        <v>Xuất sắc</v>
      </c>
      <c r="AR190" s="713" t="s">
        <v>849</v>
      </c>
      <c r="AS190" s="594"/>
      <c r="AT190" s="905"/>
      <c r="AV190" s="835"/>
      <c r="AW190" s="835"/>
    </row>
    <row r="191" spans="1:49" s="684" customFormat="1" ht="35.1" customHeight="1" x14ac:dyDescent="0.25">
      <c r="A191" s="512" t="s">
        <v>1433</v>
      </c>
      <c r="B191" s="512">
        <f>COUNTIF($F$4:F191,F191)</f>
        <v>169</v>
      </c>
      <c r="C191" s="513" t="s">
        <v>984</v>
      </c>
      <c r="D191" s="336" t="s">
        <v>168</v>
      </c>
      <c r="E191" s="520" t="s">
        <v>644</v>
      </c>
      <c r="F191" s="592" t="s">
        <v>1732</v>
      </c>
      <c r="G191" s="523" t="s">
        <v>974</v>
      </c>
      <c r="H191" s="713" t="str">
        <f>VLOOKUP(E191,'[16]Gui chi Quynh'!$C$7:$E$387,3,0)</f>
        <v>A1</v>
      </c>
      <c r="I191" s="713">
        <f>VLOOKUP(H191,Sheet1!$B$2:$C$12,2,TRUE)</f>
        <v>10</v>
      </c>
      <c r="J191" s="713" t="str">
        <f>VLOOKUP($E191,'[17]Gui chi Quynh'!$C$7:$E$387,3,0)</f>
        <v>A4</v>
      </c>
      <c r="K191" s="713">
        <f>VLOOKUP(J191,Sheet1!$B$2:$C$12,2,TRUE)</f>
        <v>7</v>
      </c>
      <c r="L191" s="713" t="str">
        <f>VLOOKUP(E191,'[18]Gui chi Quynh'!$C$7:$F$385,3,0)</f>
        <v>A1</v>
      </c>
      <c r="M191" s="713">
        <f>VLOOKUP(L191,Sheet1!$B$2:$C$12,2,TRUE)</f>
        <v>10</v>
      </c>
      <c r="N191" s="713" t="str">
        <f>VLOOKUP(E191,'[19]Gui chi Quynh'!$C$7:$E$391,3,0)</f>
        <v>A1</v>
      </c>
      <c r="O191" s="713">
        <f>VLOOKUP(N191,Sheet1!$B$2:$C$12,2,TRUE)</f>
        <v>10</v>
      </c>
      <c r="P191" s="713" t="str">
        <f>VLOOKUP(E191,'[20]Gui chi Quynh'!$C$7:$E$391,3,0)</f>
        <v>A1</v>
      </c>
      <c r="Q191" s="713">
        <f>VLOOKUP(P191,Sheet1!$B$2:$C$12,2,TRUE)</f>
        <v>10</v>
      </c>
      <c r="R191" s="713" t="str">
        <f>VLOOKUP($E191,'[21]Gui chi Quynh'!$C$7:$E$390,3,0)</f>
        <v>A1</v>
      </c>
      <c r="S191" s="713">
        <f>VLOOKUP(R191,Sheet1!$B$2:$C$12,2,TRUE)</f>
        <v>10</v>
      </c>
      <c r="T191" s="713" t="str">
        <f>VLOOKUP($E191,'[22]Gui chi Quynh'!$C$7:$E$390,3,0)</f>
        <v>A1</v>
      </c>
      <c r="U191" s="713">
        <f>VLOOKUP(T191,Sheet1!$B$2:$C$12,2,TRUE)</f>
        <v>10</v>
      </c>
      <c r="V191" s="713" t="str">
        <f>VLOOKUP($E191,'[23]Gui chi Quynh'!$C$7:$E$389,3,0)</f>
        <v>A1</v>
      </c>
      <c r="W191" s="713">
        <f>VLOOKUP(V191,Sheet1!$B$2:$C$12,2,TRUE)</f>
        <v>10</v>
      </c>
      <c r="X191" s="713" t="str">
        <f>VLOOKUP($E191,'[24]Gui chi Quynh'!$C$7:$E$389,3,0)</f>
        <v>A1</v>
      </c>
      <c r="Y191" s="713">
        <f>VLOOKUP(X191,Sheet1!$B$2:$C$12,2,TRUE)</f>
        <v>10</v>
      </c>
      <c r="Z191" s="713" t="str">
        <f>VLOOKUP($E191,'[25]Gui chi Quynh'!$C$7:$E$388,3,0)</f>
        <v>A1</v>
      </c>
      <c r="AA191" s="713">
        <f>VLOOKUP(Z191,Sheet1!$B$2:$C$12,2,TRUE)</f>
        <v>10</v>
      </c>
      <c r="AB191" s="713" t="str">
        <f>VLOOKUP($E191,'T5'!$E$9:$AH$337,24,0)</f>
        <v>A1</v>
      </c>
      <c r="AC191" s="713">
        <f>VLOOKUP(AB191,Sheet1!$B$2:$C$12,2,TRUE)</f>
        <v>10</v>
      </c>
      <c r="AD191" s="713"/>
      <c r="AE191" s="713" t="e">
        <f>VLOOKUP(AD191,Sheet1!$B$2:$C$12,2,TRUE)</f>
        <v>#N/A</v>
      </c>
      <c r="AF191" s="599" t="str">
        <f>VLOOKUP($E191,'[26]Tong hop ket qua'!$E$19:$M$219,9,0)</f>
        <v>Tốt</v>
      </c>
      <c r="AG191" s="901">
        <f t="shared" si="28"/>
        <v>9.7272727272727266</v>
      </c>
      <c r="AH191" s="901" t="str">
        <f t="shared" si="31"/>
        <v>11A*</v>
      </c>
      <c r="AI191" s="901">
        <f t="shared" si="29"/>
        <v>0</v>
      </c>
      <c r="AJ191" s="902"/>
      <c r="AK191" s="713" t="str">
        <f t="shared" si="30"/>
        <v>Xuất sắc</v>
      </c>
      <c r="AL191" s="713" t="str">
        <f>VLOOKUP($E191,'cac dv gui'!$C$6:$AD$36,25,0)</f>
        <v>Xuất sắc</v>
      </c>
      <c r="AM191" s="713" t="str">
        <f>VLOOKUP($E191,'cac dv gui'!$C$6:$AD$36,26,0)</f>
        <v>Xuất sắc</v>
      </c>
      <c r="AN191" s="594"/>
      <c r="AO191" s="713"/>
      <c r="AP191" s="594"/>
      <c r="AQ191" s="713" t="str">
        <f>VLOOKUP(E191,' TH ĐG Trình HĐ'!$E$9:$AU$338,40,0)</f>
        <v>Xuất sắc</v>
      </c>
      <c r="AR191" s="713" t="s">
        <v>849</v>
      </c>
      <c r="AS191" s="594"/>
      <c r="AT191" s="905"/>
      <c r="AV191" s="835"/>
      <c r="AW191" s="835"/>
    </row>
    <row r="192" spans="1:49" s="684" customFormat="1" ht="35.1" customHeight="1" x14ac:dyDescent="0.25">
      <c r="A192" s="512" t="s">
        <v>1434</v>
      </c>
      <c r="B192" s="512">
        <f>COUNTIF($F$4:F192,F192)</f>
        <v>170</v>
      </c>
      <c r="C192" s="513" t="s">
        <v>985</v>
      </c>
      <c r="D192" s="968" t="s">
        <v>826</v>
      </c>
      <c r="E192" s="525" t="s">
        <v>827</v>
      </c>
      <c r="F192" s="592" t="s">
        <v>1732</v>
      </c>
      <c r="G192" s="523" t="s">
        <v>974</v>
      </c>
      <c r="H192" s="713" t="str">
        <f>VLOOKUP(E192,'[16]Gui chi Quynh'!$C$7:$E$387,3,0)</f>
        <v>A2</v>
      </c>
      <c r="I192" s="713">
        <f>VLOOKUP(H192,Sheet1!$B$2:$C$12,2,TRUE)</f>
        <v>9</v>
      </c>
      <c r="J192" s="713" t="str">
        <f>VLOOKUP($E192,'[17]Gui chi Quynh'!$C$7:$E$387,3,0)</f>
        <v>A4</v>
      </c>
      <c r="K192" s="713">
        <f>VLOOKUP(J192,Sheet1!$B$2:$C$12,2,TRUE)</f>
        <v>7</v>
      </c>
      <c r="L192" s="713" t="str">
        <f>VLOOKUP(E192,'[18]Gui chi Quynh'!$C$7:$F$385,3,0)</f>
        <v>A2</v>
      </c>
      <c r="M192" s="713">
        <f>VLOOKUP(L192,Sheet1!$B$2:$C$12,2,TRUE)</f>
        <v>9</v>
      </c>
      <c r="N192" s="713" t="str">
        <f>VLOOKUP(E192,'[19]Gui chi Quynh'!$C$7:$E$391,3,0)</f>
        <v>A3</v>
      </c>
      <c r="O192" s="713">
        <f>VLOOKUP(N192,Sheet1!$B$2:$C$12,2,TRUE)</f>
        <v>8</v>
      </c>
      <c r="P192" s="713" t="str">
        <f>VLOOKUP(E192,'[20]Gui chi Quynh'!$C$7:$E$391,3,0)</f>
        <v>A3</v>
      </c>
      <c r="Q192" s="713">
        <f>VLOOKUP(P192,Sheet1!$B$2:$C$12,2,TRUE)</f>
        <v>8</v>
      </c>
      <c r="R192" s="713" t="str">
        <f>VLOOKUP($E192,'[21]Gui chi Quynh'!$C$7:$E$390,3,0)</f>
        <v>A3</v>
      </c>
      <c r="S192" s="713">
        <f>VLOOKUP(R192,Sheet1!$B$2:$C$12,2,TRUE)</f>
        <v>8</v>
      </c>
      <c r="T192" s="713" t="str">
        <f>VLOOKUP($E192,'[22]Gui chi Quynh'!$C$7:$E$390,3,0)</f>
        <v>A3</v>
      </c>
      <c r="U192" s="713">
        <f>VLOOKUP(T192,Sheet1!$B$2:$C$12,2,TRUE)</f>
        <v>8</v>
      </c>
      <c r="V192" s="713" t="str">
        <f>VLOOKUP($E192,'[23]Gui chi Quynh'!$C$7:$E$389,3,0)</f>
        <v>A3</v>
      </c>
      <c r="W192" s="713">
        <f>VLOOKUP(V192,Sheet1!$B$2:$C$12,2,TRUE)</f>
        <v>8</v>
      </c>
      <c r="X192" s="713" t="str">
        <f>VLOOKUP($E192,'[24]Gui chi Quynh'!$C$7:$E$389,3,0)</f>
        <v>A2</v>
      </c>
      <c r="Y192" s="713">
        <f>VLOOKUP(X192,Sheet1!$B$2:$C$12,2,TRUE)</f>
        <v>9</v>
      </c>
      <c r="Z192" s="713" t="str">
        <f>VLOOKUP($E192,'[25]Gui chi Quynh'!$C$7:$E$388,3,0)</f>
        <v>A1</v>
      </c>
      <c r="AA192" s="713">
        <f>VLOOKUP(Z192,Sheet1!$B$2:$C$12,2,TRUE)</f>
        <v>10</v>
      </c>
      <c r="AB192" s="713" t="str">
        <f>VLOOKUP($E192,'T5'!$E$9:$AH$337,24,0)</f>
        <v>A2</v>
      </c>
      <c r="AC192" s="713">
        <f>VLOOKUP(AB192,Sheet1!$B$2:$C$12,2,TRUE)</f>
        <v>9</v>
      </c>
      <c r="AD192" s="713"/>
      <c r="AE192" s="713" t="e">
        <f>VLOOKUP(AD192,Sheet1!$B$2:$C$12,2,TRUE)</f>
        <v>#N/A</v>
      </c>
      <c r="AF192" s="599" t="str">
        <f>VLOOKUP($E192,'[26]Tong hop ket qua'!$E$19:$M$219,9,0)</f>
        <v>Xuất sắc</v>
      </c>
      <c r="AG192" s="901">
        <f t="shared" si="28"/>
        <v>8.454545454545455</v>
      </c>
      <c r="AH192" s="901" t="str">
        <f t="shared" si="31"/>
        <v>11A*</v>
      </c>
      <c r="AI192" s="901">
        <f t="shared" si="29"/>
        <v>0</v>
      </c>
      <c r="AJ192" s="902"/>
      <c r="AK192" s="713" t="str">
        <f t="shared" si="30"/>
        <v>Xuất sắc</v>
      </c>
      <c r="AL192" s="713" t="str">
        <f>VLOOKUP($E192,'cac dv gui'!$C$6:$AD$36,25,0)</f>
        <v>Tốt</v>
      </c>
      <c r="AM192" s="713" t="str">
        <f>VLOOKUP($E192,'cac dv gui'!$C$6:$AD$36,26,0)</f>
        <v>Xuất sắc</v>
      </c>
      <c r="AN192" s="594"/>
      <c r="AO192" s="713"/>
      <c r="AP192" s="594"/>
      <c r="AQ192" s="713" t="str">
        <f>VLOOKUP(E192,' TH ĐG Trình HĐ'!$E$9:$AU$338,40,0)</f>
        <v>Xuất sắc</v>
      </c>
      <c r="AR192" s="713" t="s">
        <v>849</v>
      </c>
      <c r="AS192" s="594"/>
      <c r="AT192" s="905"/>
      <c r="AV192" s="835"/>
      <c r="AW192" s="835"/>
    </row>
    <row r="193" spans="1:49" s="684" customFormat="1" ht="35.1" customHeight="1" x14ac:dyDescent="0.25">
      <c r="A193" s="512" t="s">
        <v>1435</v>
      </c>
      <c r="B193" s="512">
        <f>COUNTIF($F$4:F193,F193)</f>
        <v>171</v>
      </c>
      <c r="C193" s="513" t="s">
        <v>985</v>
      </c>
      <c r="D193" s="336" t="s">
        <v>308</v>
      </c>
      <c r="E193" s="520" t="s">
        <v>665</v>
      </c>
      <c r="F193" s="592" t="s">
        <v>1732</v>
      </c>
      <c r="G193" s="523" t="s">
        <v>974</v>
      </c>
      <c r="H193" s="713" t="str">
        <f>VLOOKUP(E193,'[16]Gui chi Quynh'!$C$7:$E$387,3,0)</f>
        <v>A1</v>
      </c>
      <c r="I193" s="713">
        <f>VLOOKUP(H193,Sheet1!$B$2:$C$12,2,TRUE)</f>
        <v>10</v>
      </c>
      <c r="J193" s="713" t="str">
        <f>VLOOKUP($E193,'[17]Gui chi Quynh'!$C$7:$E$387,3,0)</f>
        <v>A4</v>
      </c>
      <c r="K193" s="713">
        <f>VLOOKUP(J193,Sheet1!$B$2:$C$12,2,TRUE)</f>
        <v>7</v>
      </c>
      <c r="L193" s="713" t="str">
        <f>VLOOKUP(E193,'[18]Gui chi Quynh'!$C$7:$F$385,3,0)</f>
        <v>A1</v>
      </c>
      <c r="M193" s="713">
        <f>VLOOKUP(L193,Sheet1!$B$2:$C$12,2,TRUE)</f>
        <v>10</v>
      </c>
      <c r="N193" s="713" t="str">
        <f>VLOOKUP(E193,'[19]Gui chi Quynh'!$C$7:$E$391,3,0)</f>
        <v>A1</v>
      </c>
      <c r="O193" s="713">
        <f>VLOOKUP(N193,Sheet1!$B$2:$C$12,2,TRUE)</f>
        <v>10</v>
      </c>
      <c r="P193" s="713" t="str">
        <f>VLOOKUP(E193,'[20]Gui chi Quynh'!$C$7:$E$391,3,0)</f>
        <v>A1</v>
      </c>
      <c r="Q193" s="713">
        <f>VLOOKUP(P193,Sheet1!$B$2:$C$12,2,TRUE)</f>
        <v>10</v>
      </c>
      <c r="R193" s="713" t="str">
        <f>VLOOKUP($E193,'[21]Gui chi Quynh'!$C$7:$E$390,3,0)</f>
        <v>A1</v>
      </c>
      <c r="S193" s="713">
        <f>VLOOKUP(R193,Sheet1!$B$2:$C$12,2,TRUE)</f>
        <v>10</v>
      </c>
      <c r="T193" s="713" t="str">
        <f>VLOOKUP($E193,'[22]Gui chi Quynh'!$C$7:$E$390,3,0)</f>
        <v>A3</v>
      </c>
      <c r="U193" s="713">
        <f>VLOOKUP(T193,Sheet1!$B$2:$C$12,2,TRUE)</f>
        <v>8</v>
      </c>
      <c r="V193" s="713" t="str">
        <f>VLOOKUP($E193,'[23]Gui chi Quynh'!$C$7:$E$389,3,0)</f>
        <v>A1</v>
      </c>
      <c r="W193" s="713">
        <f>VLOOKUP(V193,Sheet1!$B$2:$C$12,2,TRUE)</f>
        <v>10</v>
      </c>
      <c r="X193" s="713" t="str">
        <f>VLOOKUP($E193,'[24]Gui chi Quynh'!$C$7:$E$389,3,0)</f>
        <v>A1</v>
      </c>
      <c r="Y193" s="713">
        <f>VLOOKUP(X193,Sheet1!$B$2:$C$12,2,TRUE)</f>
        <v>10</v>
      </c>
      <c r="Z193" s="713" t="str">
        <f>VLOOKUP($E193,'[25]Gui chi Quynh'!$C$7:$E$388,3,0)</f>
        <v>A1</v>
      </c>
      <c r="AA193" s="713">
        <f>VLOOKUP(Z193,Sheet1!$B$2:$C$12,2,TRUE)</f>
        <v>10</v>
      </c>
      <c r="AB193" s="713" t="str">
        <f>VLOOKUP($E193,'T5'!$E$9:$AH$337,24,0)</f>
        <v>A1</v>
      </c>
      <c r="AC193" s="713">
        <f>VLOOKUP(AB193,Sheet1!$B$2:$C$12,2,TRUE)</f>
        <v>10</v>
      </c>
      <c r="AD193" s="713"/>
      <c r="AE193" s="713" t="e">
        <f>VLOOKUP(AD193,Sheet1!$B$2:$C$12,2,TRUE)</f>
        <v>#N/A</v>
      </c>
      <c r="AF193" s="599" t="str">
        <f>VLOOKUP($E193,'[26]Tong hop ket qua'!$E$19:$M$219,9,0)</f>
        <v>Tốt</v>
      </c>
      <c r="AG193" s="901">
        <f t="shared" si="28"/>
        <v>9.545454545454545</v>
      </c>
      <c r="AH193" s="901" t="str">
        <f t="shared" si="31"/>
        <v>11A*</v>
      </c>
      <c r="AI193" s="901">
        <f t="shared" si="29"/>
        <v>0</v>
      </c>
      <c r="AJ193" s="902"/>
      <c r="AK193" s="713" t="str">
        <f t="shared" si="30"/>
        <v>Xuất sắc</v>
      </c>
      <c r="AL193" s="713" t="str">
        <f>VLOOKUP($E193,'cac dv gui'!$C$6:$AD$36,25,0)</f>
        <v>Xuất sắc</v>
      </c>
      <c r="AM193" s="713" t="str">
        <f>VLOOKUP($E193,'cac dv gui'!$C$6:$AD$36,26,0)</f>
        <v>Xuất sắc</v>
      </c>
      <c r="AN193" s="594"/>
      <c r="AO193" s="713"/>
      <c r="AP193" s="594"/>
      <c r="AQ193" s="713" t="str">
        <f>VLOOKUP(E193,' TH ĐG Trình HĐ'!$E$9:$AU$338,40,0)</f>
        <v>Xuất sắc</v>
      </c>
      <c r="AR193" s="713" t="s">
        <v>849</v>
      </c>
      <c r="AS193" s="594"/>
      <c r="AT193" s="905"/>
      <c r="AV193" s="835"/>
      <c r="AW193" s="835"/>
    </row>
    <row r="194" spans="1:49" s="684" customFormat="1" ht="35.1" customHeight="1" x14ac:dyDescent="0.25">
      <c r="A194" s="512" t="s">
        <v>1436</v>
      </c>
      <c r="B194" s="512">
        <f>COUNTIF($F$4:F194,F194)</f>
        <v>172</v>
      </c>
      <c r="C194" s="513" t="s">
        <v>985</v>
      </c>
      <c r="D194" s="336" t="s">
        <v>185</v>
      </c>
      <c r="E194" s="520" t="s">
        <v>658</v>
      </c>
      <c r="F194" s="592" t="s">
        <v>1732</v>
      </c>
      <c r="G194" s="523" t="s">
        <v>974</v>
      </c>
      <c r="H194" s="713" t="str">
        <f>VLOOKUP(E194,'[16]Gui chi Quynh'!$C$7:$E$387,3,0)</f>
        <v>A3</v>
      </c>
      <c r="I194" s="713">
        <f>VLOOKUP(H194,Sheet1!$B$2:$C$12,2,TRUE)</f>
        <v>8</v>
      </c>
      <c r="J194" s="713" t="str">
        <f>VLOOKUP($E194,'[17]Gui chi Quynh'!$C$7:$E$387,3,0)</f>
        <v>A4</v>
      </c>
      <c r="K194" s="713">
        <f>VLOOKUP(J194,Sheet1!$B$2:$C$12,2,TRUE)</f>
        <v>7</v>
      </c>
      <c r="L194" s="713" t="str">
        <f>VLOOKUP(E194,'[18]Gui chi Quynh'!$C$7:$F$385,3,0)</f>
        <v>A3</v>
      </c>
      <c r="M194" s="713">
        <f>VLOOKUP(L194,Sheet1!$B$2:$C$12,2,TRUE)</f>
        <v>8</v>
      </c>
      <c r="N194" s="713" t="str">
        <f>VLOOKUP(E194,'[19]Gui chi Quynh'!$C$7:$E$391,3,0)</f>
        <v>A4</v>
      </c>
      <c r="O194" s="713">
        <f>VLOOKUP(N194,Sheet1!$B$2:$C$12,2,TRUE)</f>
        <v>7</v>
      </c>
      <c r="P194" s="713" t="str">
        <f>VLOOKUP(E194,'[20]Gui chi Quynh'!$C$7:$E$391,3,0)</f>
        <v>A3</v>
      </c>
      <c r="Q194" s="713">
        <f>VLOOKUP(P194,Sheet1!$B$2:$C$12,2,TRUE)</f>
        <v>8</v>
      </c>
      <c r="R194" s="713" t="str">
        <f>VLOOKUP($E194,'[21]Gui chi Quynh'!$C$7:$E$390,3,0)</f>
        <v>A1</v>
      </c>
      <c r="S194" s="713">
        <f>VLOOKUP(R194,Sheet1!$B$2:$C$12,2,TRUE)</f>
        <v>10</v>
      </c>
      <c r="T194" s="713" t="str">
        <f>VLOOKUP($E194,'[22]Gui chi Quynh'!$C$7:$E$390,3,0)</f>
        <v>A3</v>
      </c>
      <c r="U194" s="713">
        <f>VLOOKUP(T194,Sheet1!$B$2:$C$12,2,TRUE)</f>
        <v>8</v>
      </c>
      <c r="V194" s="713" t="str">
        <f>VLOOKUP($E194,'[23]Gui chi Quynh'!$C$7:$E$389,3,0)</f>
        <v>A3</v>
      </c>
      <c r="W194" s="713">
        <f>VLOOKUP(V194,Sheet1!$B$2:$C$12,2,TRUE)</f>
        <v>8</v>
      </c>
      <c r="X194" s="713" t="str">
        <f>VLOOKUP($E194,'[24]Gui chi Quynh'!$C$7:$E$389,3,0)</f>
        <v>A3</v>
      </c>
      <c r="Y194" s="713">
        <f>VLOOKUP(X194,Sheet1!$B$2:$C$12,2,TRUE)</f>
        <v>8</v>
      </c>
      <c r="Z194" s="713" t="str">
        <f>VLOOKUP($E194,'[25]Gui chi Quynh'!$C$7:$E$388,3,0)</f>
        <v>A2</v>
      </c>
      <c r="AA194" s="713">
        <f>VLOOKUP(Z194,Sheet1!$B$2:$C$12,2,TRUE)</f>
        <v>9</v>
      </c>
      <c r="AB194" s="713" t="str">
        <f>VLOOKUP($E194,'T5'!$E$9:$AH$337,24,0)</f>
        <v>A2</v>
      </c>
      <c r="AC194" s="713">
        <f>VLOOKUP(AB194,Sheet1!$B$2:$C$12,2,TRUE)</f>
        <v>9</v>
      </c>
      <c r="AD194" s="713"/>
      <c r="AE194" s="713" t="e">
        <f>VLOOKUP(AD194,Sheet1!$B$2:$C$12,2,TRUE)</f>
        <v>#N/A</v>
      </c>
      <c r="AF194" s="599"/>
      <c r="AG194" s="901">
        <f t="shared" si="28"/>
        <v>8.1818181818181817</v>
      </c>
      <c r="AH194" s="901" t="str">
        <f t="shared" si="31"/>
        <v>11A*</v>
      </c>
      <c r="AI194" s="901">
        <f t="shared" si="29"/>
        <v>0</v>
      </c>
      <c r="AJ194" s="902"/>
      <c r="AK194" s="713" t="str">
        <f t="shared" si="30"/>
        <v>Xuất sắc</v>
      </c>
      <c r="AL194" s="713" t="str">
        <f>VLOOKUP($E194,'cac dv gui'!$C$6:$AD$36,25,0)</f>
        <v>Xuất sắc</v>
      </c>
      <c r="AM194" s="713" t="str">
        <f>VLOOKUP($E194,'cac dv gui'!$C$6:$AD$36,26,0)</f>
        <v>Xuất sắc</v>
      </c>
      <c r="AN194" s="594"/>
      <c r="AO194" s="713"/>
      <c r="AP194" s="594"/>
      <c r="AQ194" s="713" t="str">
        <f>VLOOKUP(E194,' TH ĐG Trình HĐ'!$E$9:$AU$338,40,0)</f>
        <v>Xuất sắc</v>
      </c>
      <c r="AR194" s="713" t="s">
        <v>849</v>
      </c>
      <c r="AS194" s="594"/>
      <c r="AT194" s="905"/>
      <c r="AV194" s="835"/>
      <c r="AW194" s="835"/>
    </row>
    <row r="195" spans="1:49" s="684" customFormat="1" ht="35.1" customHeight="1" x14ac:dyDescent="0.25">
      <c r="A195" s="512" t="s">
        <v>1437</v>
      </c>
      <c r="B195" s="512">
        <f>COUNTIF($F$4:F195,F195)</f>
        <v>173</v>
      </c>
      <c r="C195" s="513" t="s">
        <v>984</v>
      </c>
      <c r="D195" s="336" t="s">
        <v>290</v>
      </c>
      <c r="E195" s="520" t="s">
        <v>663</v>
      </c>
      <c r="F195" s="592" t="s">
        <v>1732</v>
      </c>
      <c r="G195" s="523" t="s">
        <v>974</v>
      </c>
      <c r="H195" s="713" t="str">
        <f>VLOOKUP(E195,'[16]Gui chi Quynh'!$C$7:$E$387,3,0)</f>
        <v>A1</v>
      </c>
      <c r="I195" s="713">
        <f>VLOOKUP(H195,Sheet1!$B$2:$C$12,2,TRUE)</f>
        <v>10</v>
      </c>
      <c r="J195" s="713" t="str">
        <f>VLOOKUP($E195,'[17]Gui chi Quynh'!$C$7:$E$387,3,0)</f>
        <v>A4</v>
      </c>
      <c r="K195" s="713">
        <f>VLOOKUP(J195,Sheet1!$B$2:$C$12,2,TRUE)</f>
        <v>7</v>
      </c>
      <c r="L195" s="713" t="str">
        <f>VLOOKUP(E195,'[18]Gui chi Quynh'!$C$7:$F$385,3,0)</f>
        <v>A1</v>
      </c>
      <c r="M195" s="713">
        <f>VLOOKUP(L195,Sheet1!$B$2:$C$12,2,TRUE)</f>
        <v>10</v>
      </c>
      <c r="N195" s="713" t="str">
        <f>VLOOKUP(E195,'[19]Gui chi Quynh'!$C$7:$E$391,3,0)</f>
        <v>A1</v>
      </c>
      <c r="O195" s="713">
        <f>VLOOKUP(N195,Sheet1!$B$2:$C$12,2,TRUE)</f>
        <v>10</v>
      </c>
      <c r="P195" s="713" t="str">
        <f>VLOOKUP(E195,'[20]Gui chi Quynh'!$C$7:$E$391,3,0)</f>
        <v>A1</v>
      </c>
      <c r="Q195" s="713">
        <f>VLOOKUP(P195,Sheet1!$B$2:$C$12,2,TRUE)</f>
        <v>10</v>
      </c>
      <c r="R195" s="713" t="str">
        <f>VLOOKUP($E195,'[21]Gui chi Quynh'!$C$7:$E$390,3,0)</f>
        <v>A1</v>
      </c>
      <c r="S195" s="713">
        <f>VLOOKUP(R195,Sheet1!$B$2:$C$12,2,TRUE)</f>
        <v>10</v>
      </c>
      <c r="T195" s="713" t="str">
        <f>VLOOKUP($E195,'[22]Gui chi Quynh'!$C$7:$E$390,3,0)</f>
        <v>A3</v>
      </c>
      <c r="U195" s="713">
        <f>VLOOKUP(T195,Sheet1!$B$2:$C$12,2,TRUE)</f>
        <v>8</v>
      </c>
      <c r="V195" s="713" t="str">
        <f>VLOOKUP($E195,'[23]Gui chi Quynh'!$C$7:$E$389,3,0)</f>
        <v>A1</v>
      </c>
      <c r="W195" s="713">
        <f>VLOOKUP(V195,Sheet1!$B$2:$C$12,2,TRUE)</f>
        <v>10</v>
      </c>
      <c r="X195" s="713" t="str">
        <f>VLOOKUP($E195,'[24]Gui chi Quynh'!$C$7:$E$389,3,0)</f>
        <v>A1</v>
      </c>
      <c r="Y195" s="713">
        <f>VLOOKUP(X195,Sheet1!$B$2:$C$12,2,TRUE)</f>
        <v>10</v>
      </c>
      <c r="Z195" s="713" t="str">
        <f>VLOOKUP($E195,'[25]Gui chi Quynh'!$C$7:$E$388,3,0)</f>
        <v>A3</v>
      </c>
      <c r="AA195" s="713">
        <f>VLOOKUP(Z195,Sheet1!$B$2:$C$12,2,TRUE)</f>
        <v>8</v>
      </c>
      <c r="AB195" s="713" t="str">
        <f>VLOOKUP($E195,'T5'!$E$9:$AH$337,24,0)</f>
        <v>A1</v>
      </c>
      <c r="AC195" s="713">
        <f>VLOOKUP(AB195,Sheet1!$B$2:$C$12,2,TRUE)</f>
        <v>10</v>
      </c>
      <c r="AD195" s="713"/>
      <c r="AE195" s="713" t="e">
        <f>VLOOKUP(AD195,Sheet1!$B$2:$C$12,2,TRUE)</f>
        <v>#N/A</v>
      </c>
      <c r="AF195" s="599" t="str">
        <f>VLOOKUP($E195,'[26]Tong hop ket qua'!$E$19:$M$219,9,0)</f>
        <v>Tốt</v>
      </c>
      <c r="AG195" s="901">
        <f t="shared" si="28"/>
        <v>9.3636363636363633</v>
      </c>
      <c r="AH195" s="901" t="str">
        <f t="shared" si="31"/>
        <v>11A*</v>
      </c>
      <c r="AI195" s="901">
        <f t="shared" si="29"/>
        <v>0</v>
      </c>
      <c r="AJ195" s="902"/>
      <c r="AK195" s="713" t="str">
        <f t="shared" si="30"/>
        <v>Xuất sắc</v>
      </c>
      <c r="AL195" s="713" t="str">
        <f>VLOOKUP($E195,'cac dv gui'!$C$6:$AD$36,25,0)</f>
        <v>Xuất sắc</v>
      </c>
      <c r="AM195" s="713" t="str">
        <f>VLOOKUP($E195,'cac dv gui'!$C$6:$AD$36,26,0)</f>
        <v>Xuất sắc</v>
      </c>
      <c r="AN195" s="594"/>
      <c r="AO195" s="713"/>
      <c r="AP195" s="594"/>
      <c r="AQ195" s="713" t="str">
        <f>VLOOKUP(E195,' TH ĐG Trình HĐ'!$E$9:$AU$338,40,0)</f>
        <v>Xuất sắc</v>
      </c>
      <c r="AR195" s="713" t="s">
        <v>849</v>
      </c>
      <c r="AS195" s="594"/>
      <c r="AT195" s="905"/>
      <c r="AV195" s="835"/>
      <c r="AW195" s="835"/>
    </row>
    <row r="196" spans="1:49" s="684" customFormat="1" ht="35.1" customHeight="1" x14ac:dyDescent="0.25">
      <c r="A196" s="512" t="s">
        <v>1438</v>
      </c>
      <c r="B196" s="512">
        <f>COUNTIF($F$4:F196,F196)</f>
        <v>174</v>
      </c>
      <c r="C196" s="513" t="s">
        <v>984</v>
      </c>
      <c r="D196" s="336" t="s">
        <v>1047</v>
      </c>
      <c r="E196" s="521" t="s">
        <v>1048</v>
      </c>
      <c r="F196" s="592" t="s">
        <v>1732</v>
      </c>
      <c r="G196" s="523" t="s">
        <v>974</v>
      </c>
      <c r="H196" s="713"/>
      <c r="I196" s="713"/>
      <c r="J196" s="713"/>
      <c r="K196" s="713"/>
      <c r="L196" s="713"/>
      <c r="M196" s="713"/>
      <c r="N196" s="713" t="str">
        <f>VLOOKUP(E196,'[19]Gui chi Quynh'!$C$7:$E$391,3,0)</f>
        <v>A4</v>
      </c>
      <c r="O196" s="713">
        <f>VLOOKUP(N196,Sheet1!$B$2:$C$12,2,TRUE)</f>
        <v>7</v>
      </c>
      <c r="P196" s="713" t="str">
        <f>VLOOKUP(E196,'[20]Gui chi Quynh'!$C$7:$E$391,3,0)</f>
        <v>A4</v>
      </c>
      <c r="Q196" s="713">
        <f>VLOOKUP(P196,Sheet1!$B$2:$C$12,2,TRUE)</f>
        <v>7</v>
      </c>
      <c r="R196" s="713" t="str">
        <f>VLOOKUP($E196,'[21]Gui chi Quynh'!$C$7:$E$390,3,0)</f>
        <v>A4</v>
      </c>
      <c r="S196" s="713">
        <f>VLOOKUP(R196,Sheet1!$B$2:$C$12,2,TRUE)</f>
        <v>7</v>
      </c>
      <c r="T196" s="713" t="str">
        <f>VLOOKUP($E196,'[22]Gui chi Quynh'!$C$7:$E$390,3,0)</f>
        <v>A4</v>
      </c>
      <c r="U196" s="713">
        <f>VLOOKUP(T196,Sheet1!$B$2:$C$12,2,TRUE)</f>
        <v>7</v>
      </c>
      <c r="V196" s="713" t="str">
        <f>VLOOKUP($E196,'[23]Gui chi Quynh'!$C$7:$E$389,3,0)</f>
        <v>A3</v>
      </c>
      <c r="W196" s="713">
        <f>VLOOKUP(V196,Sheet1!$B$2:$C$12,2,TRUE)</f>
        <v>8</v>
      </c>
      <c r="X196" s="713" t="str">
        <f>VLOOKUP($E196,'[24]Gui chi Quynh'!$C$7:$E$389,3,0)</f>
        <v>A3</v>
      </c>
      <c r="Y196" s="713">
        <f>VLOOKUP(X196,Sheet1!$B$2:$C$12,2,TRUE)</f>
        <v>8</v>
      </c>
      <c r="Z196" s="713" t="str">
        <f>VLOOKUP($E196,'[25]Gui chi Quynh'!$C$7:$E$388,3,0)</f>
        <v>A4</v>
      </c>
      <c r="AA196" s="713">
        <f>VLOOKUP(Z196,Sheet1!$B$2:$C$12,2,TRUE)</f>
        <v>7</v>
      </c>
      <c r="AB196" s="713" t="str">
        <f>VLOOKUP($E196,'T5'!$E$9:$AH$337,24,0)</f>
        <v>A4</v>
      </c>
      <c r="AC196" s="713">
        <f>VLOOKUP(AB196,Sheet1!$B$2:$C$12,2,TRUE)</f>
        <v>7</v>
      </c>
      <c r="AD196" s="713"/>
      <c r="AE196" s="713" t="e">
        <f>VLOOKUP(AD196,Sheet1!$B$2:$C$12,2,TRUE)</f>
        <v>#N/A</v>
      </c>
      <c r="AF196" s="599"/>
      <c r="AG196" s="901">
        <f>(I196+K196+M196+O196+Q196+S196+U196+W196+Y196+AA196+AC196)/8</f>
        <v>7.25</v>
      </c>
      <c r="AH196" s="901" t="str">
        <f t="shared" si="31"/>
        <v xml:space="preserve">8A* </v>
      </c>
      <c r="AI196" s="901">
        <f t="shared" si="29"/>
        <v>0</v>
      </c>
      <c r="AJ196" s="902"/>
      <c r="AK196" s="713" t="str">
        <f t="shared" si="30"/>
        <v>Tốt</v>
      </c>
      <c r="AL196" s="713" t="str">
        <f>VLOOKUP($E196,'cac dv gui'!$C$6:$AD$36,25,0)</f>
        <v>Tốt</v>
      </c>
      <c r="AM196" s="713" t="str">
        <f>VLOOKUP($E196,'cac dv gui'!$C$6:$AD$36,26,0)</f>
        <v>Tốt</v>
      </c>
      <c r="AN196" s="594"/>
      <c r="AO196" s="713"/>
      <c r="AP196" s="594"/>
      <c r="AQ196" s="713" t="str">
        <f>VLOOKUP(E196,' TH ĐG Trình HĐ'!$E$9:$AU$338,40,0)</f>
        <v>Tốt</v>
      </c>
      <c r="AR196" s="713" t="s">
        <v>850</v>
      </c>
      <c r="AS196" s="594"/>
      <c r="AT196" s="905" t="s">
        <v>1122</v>
      </c>
      <c r="AV196" s="835"/>
      <c r="AW196" s="835"/>
    </row>
    <row r="197" spans="1:49" s="684" customFormat="1" ht="35.1" customHeight="1" x14ac:dyDescent="0.25">
      <c r="A197" s="512" t="s">
        <v>1439</v>
      </c>
      <c r="B197" s="512">
        <f>COUNTIF($F$4:F197,F197)</f>
        <v>175</v>
      </c>
      <c r="C197" s="513" t="s">
        <v>984</v>
      </c>
      <c r="D197" s="336" t="s">
        <v>164</v>
      </c>
      <c r="E197" s="520" t="s">
        <v>641</v>
      </c>
      <c r="F197" s="592" t="s">
        <v>1732</v>
      </c>
      <c r="G197" s="523" t="s">
        <v>974</v>
      </c>
      <c r="H197" s="713" t="str">
        <f>VLOOKUP(E197,'[16]Gui chi Quynh'!$C$7:$E$387,3,0)</f>
        <v>A4</v>
      </c>
      <c r="I197" s="713">
        <f>VLOOKUP(H197,Sheet1!$B$2:$C$12,2,TRUE)</f>
        <v>7</v>
      </c>
      <c r="J197" s="713" t="str">
        <f>VLOOKUP($E197,'[17]Gui chi Quynh'!$C$7:$E$387,3,0)</f>
        <v>A4</v>
      </c>
      <c r="K197" s="713">
        <f>VLOOKUP(J197,Sheet1!$B$2:$C$12,2,TRUE)</f>
        <v>7</v>
      </c>
      <c r="L197" s="713" t="str">
        <f>VLOOKUP(E197,'[18]Gui chi Quynh'!$C$7:$F$385,3,0)</f>
        <v>A3</v>
      </c>
      <c r="M197" s="713">
        <f>VLOOKUP(L197,Sheet1!$B$2:$C$12,2,TRUE)</f>
        <v>8</v>
      </c>
      <c r="N197" s="713" t="str">
        <f>VLOOKUP(E197,'[19]Gui chi Quynh'!$C$7:$E$391,3,0)</f>
        <v>A4</v>
      </c>
      <c r="O197" s="713">
        <f>VLOOKUP(N197,Sheet1!$B$2:$C$12,2,TRUE)</f>
        <v>7</v>
      </c>
      <c r="P197" s="713" t="str">
        <f>VLOOKUP(E197,'[20]Gui chi Quynh'!$C$7:$E$391,3,0)</f>
        <v>A3</v>
      </c>
      <c r="Q197" s="713">
        <f>VLOOKUP(P197,Sheet1!$B$2:$C$12,2,TRUE)</f>
        <v>8</v>
      </c>
      <c r="R197" s="713" t="str">
        <f>VLOOKUP($E197,'[21]Gui chi Quynh'!$C$7:$E$390,3,0)</f>
        <v>A3</v>
      </c>
      <c r="S197" s="713">
        <f>VLOOKUP(R197,Sheet1!$B$2:$C$12,2,TRUE)</f>
        <v>8</v>
      </c>
      <c r="T197" s="713" t="str">
        <f>VLOOKUP($E197,'[22]Gui chi Quynh'!$C$7:$E$390,3,0)</f>
        <v>A4</v>
      </c>
      <c r="U197" s="713">
        <f>VLOOKUP(T197,Sheet1!$B$2:$C$12,2,TRUE)</f>
        <v>7</v>
      </c>
      <c r="V197" s="713" t="str">
        <f>VLOOKUP($E197,'[23]Gui chi Quynh'!$C$7:$E$389,3,0)</f>
        <v>A4</v>
      </c>
      <c r="W197" s="713">
        <f>VLOOKUP(V197,Sheet1!$B$2:$C$12,2,TRUE)</f>
        <v>7</v>
      </c>
      <c r="X197" s="713" t="str">
        <f>VLOOKUP($E197,'[24]Gui chi Quynh'!$C$7:$E$389,3,0)</f>
        <v>A4</v>
      </c>
      <c r="Y197" s="713">
        <f>VLOOKUP(X197,Sheet1!$B$2:$C$12,2,TRUE)</f>
        <v>7</v>
      </c>
      <c r="Z197" s="713" t="str">
        <f>VLOOKUP($E197,'[25]Gui chi Quynh'!$C$7:$E$388,3,0)</f>
        <v>A4</v>
      </c>
      <c r="AA197" s="713">
        <f>VLOOKUP(Z197,Sheet1!$B$2:$C$12,2,TRUE)</f>
        <v>7</v>
      </c>
      <c r="AB197" s="713" t="str">
        <f>VLOOKUP($E197,'T5'!$E$9:$AH$337,24,0)</f>
        <v>A4</v>
      </c>
      <c r="AC197" s="713">
        <f>VLOOKUP(AB197,Sheet1!$B$2:$C$12,2,TRUE)</f>
        <v>7</v>
      </c>
      <c r="AD197" s="713"/>
      <c r="AE197" s="713" t="e">
        <f>VLOOKUP(AD197,Sheet1!$B$2:$C$12,2,TRUE)</f>
        <v>#N/A</v>
      </c>
      <c r="AF197" s="599"/>
      <c r="AG197" s="901">
        <f t="shared" ref="AG197:AG208" si="32">(I197+K197+M197+O197+Q197+S197+U197+W197+Y197+AA197+AC197)/11</f>
        <v>7.2727272727272725</v>
      </c>
      <c r="AH197" s="901" t="str">
        <f t="shared" si="31"/>
        <v>11A*</v>
      </c>
      <c r="AI197" s="901">
        <f t="shared" si="29"/>
        <v>0</v>
      </c>
      <c r="AJ197" s="902"/>
      <c r="AK197" s="713" t="str">
        <f t="shared" si="30"/>
        <v>Tốt</v>
      </c>
      <c r="AL197" s="713" t="str">
        <f>VLOOKUP($E197,'cac dv gui'!$C$6:$AD$36,25,0)</f>
        <v>Tốt</v>
      </c>
      <c r="AM197" s="713" t="str">
        <f>VLOOKUP($E197,'cac dv gui'!$C$6:$AD$36,26,0)</f>
        <v>Tốt</v>
      </c>
      <c r="AN197" s="594"/>
      <c r="AO197" s="713"/>
      <c r="AP197" s="594"/>
      <c r="AQ197" s="713" t="str">
        <f>VLOOKUP(E197,' TH ĐG Trình HĐ'!$E$9:$AU$338,40,0)</f>
        <v>Tốt</v>
      </c>
      <c r="AR197" s="713" t="s">
        <v>850</v>
      </c>
      <c r="AS197" s="594"/>
      <c r="AT197" s="905"/>
      <c r="AV197" s="835"/>
      <c r="AW197" s="835"/>
    </row>
    <row r="198" spans="1:49" s="684" customFormat="1" ht="35.1" customHeight="1" x14ac:dyDescent="0.25">
      <c r="A198" s="512" t="s">
        <v>1440</v>
      </c>
      <c r="B198" s="512">
        <f>COUNTIF($F$4:F198,F198)</f>
        <v>176</v>
      </c>
      <c r="C198" s="513" t="s">
        <v>984</v>
      </c>
      <c r="D198" s="336" t="s">
        <v>166</v>
      </c>
      <c r="E198" s="520" t="s">
        <v>642</v>
      </c>
      <c r="F198" s="592" t="s">
        <v>1732</v>
      </c>
      <c r="G198" s="523" t="s">
        <v>974</v>
      </c>
      <c r="H198" s="713" t="str">
        <f>VLOOKUP(E198,'[16]Gui chi Quynh'!$C$7:$E$387,3,0)</f>
        <v>A4</v>
      </c>
      <c r="I198" s="713">
        <f>VLOOKUP(H198,Sheet1!$B$2:$C$12,2,TRUE)</f>
        <v>7</v>
      </c>
      <c r="J198" s="713" t="str">
        <f>VLOOKUP($E198,'[17]Gui chi Quynh'!$C$7:$E$387,3,0)</f>
        <v>A4</v>
      </c>
      <c r="K198" s="713">
        <f>VLOOKUP(J198,Sheet1!$B$2:$C$12,2,TRUE)</f>
        <v>7</v>
      </c>
      <c r="L198" s="713" t="str">
        <f>VLOOKUP(E198,'[18]Gui chi Quynh'!$C$7:$F$385,3,0)</f>
        <v>A3</v>
      </c>
      <c r="M198" s="713">
        <f>VLOOKUP(L198,Sheet1!$B$2:$C$12,2,TRUE)</f>
        <v>8</v>
      </c>
      <c r="N198" s="713" t="str">
        <f>VLOOKUP(E198,'[19]Gui chi Quynh'!$C$7:$E$391,3,0)</f>
        <v>A4</v>
      </c>
      <c r="O198" s="713">
        <f>VLOOKUP(N198,Sheet1!$B$2:$C$12,2,TRUE)</f>
        <v>7</v>
      </c>
      <c r="P198" s="713" t="str">
        <f>VLOOKUP(E198,'[20]Gui chi Quynh'!$C$7:$E$391,3,0)</f>
        <v>A3</v>
      </c>
      <c r="Q198" s="713">
        <f>VLOOKUP(P198,Sheet1!$B$2:$C$12,2,TRUE)</f>
        <v>8</v>
      </c>
      <c r="R198" s="713" t="str">
        <f>VLOOKUP($E198,'[21]Gui chi Quynh'!$C$7:$E$390,3,0)</f>
        <v>A3</v>
      </c>
      <c r="S198" s="713">
        <f>VLOOKUP(R198,Sheet1!$B$2:$C$12,2,TRUE)</f>
        <v>8</v>
      </c>
      <c r="T198" s="713" t="str">
        <f>VLOOKUP($E198,'[22]Gui chi Quynh'!$C$7:$E$390,3,0)</f>
        <v>A3</v>
      </c>
      <c r="U198" s="713">
        <f>VLOOKUP(T198,Sheet1!$B$2:$C$12,2,TRUE)</f>
        <v>8</v>
      </c>
      <c r="V198" s="713" t="str">
        <f>VLOOKUP($E198,'[23]Gui chi Quynh'!$C$7:$E$389,3,0)</f>
        <v>A3</v>
      </c>
      <c r="W198" s="713">
        <f>VLOOKUP(V198,Sheet1!$B$2:$C$12,2,TRUE)</f>
        <v>8</v>
      </c>
      <c r="X198" s="713" t="str">
        <f>VLOOKUP($E198,'[24]Gui chi Quynh'!$C$7:$E$389,3,0)</f>
        <v>A3</v>
      </c>
      <c r="Y198" s="713">
        <f>VLOOKUP(X198,Sheet1!$B$2:$C$12,2,TRUE)</f>
        <v>8</v>
      </c>
      <c r="Z198" s="713" t="str">
        <f>VLOOKUP($E198,'[25]Gui chi Quynh'!$C$7:$E$388,3,0)</f>
        <v>A2</v>
      </c>
      <c r="AA198" s="713">
        <f>VLOOKUP(Z198,Sheet1!$B$2:$C$12,2,TRUE)</f>
        <v>9</v>
      </c>
      <c r="AB198" s="713" t="str">
        <f>VLOOKUP($E198,'T5'!$E$9:$AH$337,24,0)</f>
        <v>A4</v>
      </c>
      <c r="AC198" s="713">
        <f>VLOOKUP(AB198,Sheet1!$B$2:$C$12,2,TRUE)</f>
        <v>7</v>
      </c>
      <c r="AD198" s="713"/>
      <c r="AE198" s="713" t="e">
        <f>VLOOKUP(AD198,Sheet1!$B$2:$C$12,2,TRUE)</f>
        <v>#N/A</v>
      </c>
      <c r="AF198" s="599"/>
      <c r="AG198" s="901">
        <f t="shared" si="32"/>
        <v>7.7272727272727275</v>
      </c>
      <c r="AH198" s="901" t="str">
        <f t="shared" si="31"/>
        <v>11A*</v>
      </c>
      <c r="AI198" s="901">
        <f t="shared" si="29"/>
        <v>0</v>
      </c>
      <c r="AJ198" s="902"/>
      <c r="AK198" s="713" t="str">
        <f t="shared" si="30"/>
        <v>Tốt</v>
      </c>
      <c r="AL198" s="713" t="str">
        <f>VLOOKUP($E198,'cac dv gui'!$C$6:$AD$36,25,0)</f>
        <v>Tốt</v>
      </c>
      <c r="AM198" s="713" t="str">
        <f>VLOOKUP($E198,'cac dv gui'!$C$6:$AD$36,26,0)</f>
        <v>Tốt</v>
      </c>
      <c r="AN198" s="594"/>
      <c r="AO198" s="713"/>
      <c r="AP198" s="594"/>
      <c r="AQ198" s="713" t="str">
        <f>VLOOKUP(E198,' TH ĐG Trình HĐ'!$E$9:$AU$338,40,0)</f>
        <v>Tốt</v>
      </c>
      <c r="AR198" s="713" t="s">
        <v>850</v>
      </c>
      <c r="AS198" s="594"/>
      <c r="AT198" s="905"/>
      <c r="AV198" s="835"/>
      <c r="AW198" s="835"/>
    </row>
    <row r="199" spans="1:49" s="684" customFormat="1" ht="35.1" customHeight="1" x14ac:dyDescent="0.25">
      <c r="A199" s="512" t="s">
        <v>1441</v>
      </c>
      <c r="B199" s="512">
        <f>COUNTIF($F$4:F199,F199)</f>
        <v>177</v>
      </c>
      <c r="C199" s="513" t="s">
        <v>984</v>
      </c>
      <c r="D199" s="336" t="s">
        <v>167</v>
      </c>
      <c r="E199" s="520" t="s">
        <v>643</v>
      </c>
      <c r="F199" s="592" t="s">
        <v>1732</v>
      </c>
      <c r="G199" s="523" t="s">
        <v>974</v>
      </c>
      <c r="H199" s="713" t="str">
        <f>VLOOKUP(E199,'[16]Gui chi Quynh'!$C$7:$E$387,3,0)</f>
        <v>A4</v>
      </c>
      <c r="I199" s="713">
        <f>VLOOKUP(H199,Sheet1!$B$2:$C$12,2,TRUE)</f>
        <v>7</v>
      </c>
      <c r="J199" s="713" t="str">
        <f>VLOOKUP($E199,'[17]Gui chi Quynh'!$C$7:$E$387,3,0)</f>
        <v>A4</v>
      </c>
      <c r="K199" s="713">
        <f>VLOOKUP(J199,Sheet1!$B$2:$C$12,2,TRUE)</f>
        <v>7</v>
      </c>
      <c r="L199" s="713" t="str">
        <f>VLOOKUP(E199,'[18]Gui chi Quynh'!$C$7:$F$385,3,0)</f>
        <v>A4</v>
      </c>
      <c r="M199" s="713">
        <f>VLOOKUP(L199,Sheet1!$B$2:$C$12,2,TRUE)</f>
        <v>7</v>
      </c>
      <c r="N199" s="713" t="str">
        <f>VLOOKUP(E199,'[19]Gui chi Quynh'!$C$7:$E$391,3,0)</f>
        <v>A4</v>
      </c>
      <c r="O199" s="713">
        <f>VLOOKUP(N199,Sheet1!$B$2:$C$12,2,TRUE)</f>
        <v>7</v>
      </c>
      <c r="P199" s="713" t="str">
        <f>VLOOKUP(E199,'[20]Gui chi Quynh'!$C$7:$E$391,3,0)</f>
        <v>A3</v>
      </c>
      <c r="Q199" s="713">
        <f>VLOOKUP(P199,Sheet1!$B$2:$C$12,2,TRUE)</f>
        <v>8</v>
      </c>
      <c r="R199" s="713" t="str">
        <f>VLOOKUP($E199,'[21]Gui chi Quynh'!$C$7:$E$390,3,0)</f>
        <v>A3</v>
      </c>
      <c r="S199" s="713">
        <f>VLOOKUP(R199,Sheet1!$B$2:$C$12,2,TRUE)</f>
        <v>8</v>
      </c>
      <c r="T199" s="713" t="str">
        <f>VLOOKUP($E199,'[22]Gui chi Quynh'!$C$7:$E$390,3,0)</f>
        <v>A4</v>
      </c>
      <c r="U199" s="713">
        <f>VLOOKUP(T199,Sheet1!$B$2:$C$12,2,TRUE)</f>
        <v>7</v>
      </c>
      <c r="V199" s="713" t="str">
        <f>VLOOKUP($E199,'[23]Gui chi Quynh'!$C$7:$E$389,3,0)</f>
        <v>A4</v>
      </c>
      <c r="W199" s="713">
        <f>VLOOKUP(V199,Sheet1!$B$2:$C$12,2,TRUE)</f>
        <v>7</v>
      </c>
      <c r="X199" s="713" t="str">
        <f>VLOOKUP($E199,'[24]Gui chi Quynh'!$C$7:$E$389,3,0)</f>
        <v>A4</v>
      </c>
      <c r="Y199" s="713">
        <f>VLOOKUP(X199,Sheet1!$B$2:$C$12,2,TRUE)</f>
        <v>7</v>
      </c>
      <c r="Z199" s="713" t="str">
        <f>VLOOKUP($E199,'[25]Gui chi Quynh'!$C$7:$E$388,3,0)</f>
        <v>A4</v>
      </c>
      <c r="AA199" s="713">
        <f>VLOOKUP(Z199,Sheet1!$B$2:$C$12,2,TRUE)</f>
        <v>7</v>
      </c>
      <c r="AB199" s="713" t="str">
        <f>VLOOKUP($E199,'T5'!$E$9:$AH$337,24,0)</f>
        <v>A4</v>
      </c>
      <c r="AC199" s="713">
        <f>VLOOKUP(AB199,Sheet1!$B$2:$C$12,2,TRUE)</f>
        <v>7</v>
      </c>
      <c r="AD199" s="713"/>
      <c r="AE199" s="713" t="e">
        <f>VLOOKUP(AD199,Sheet1!$B$2:$C$12,2,TRUE)</f>
        <v>#N/A</v>
      </c>
      <c r="AF199" s="599"/>
      <c r="AG199" s="901">
        <f t="shared" si="32"/>
        <v>7.1818181818181817</v>
      </c>
      <c r="AH199" s="901" t="str">
        <f t="shared" si="31"/>
        <v>11A*</v>
      </c>
      <c r="AI199" s="901">
        <f t="shared" si="29"/>
        <v>0</v>
      </c>
      <c r="AJ199" s="902"/>
      <c r="AK199" s="713" t="str">
        <f t="shared" si="30"/>
        <v>Tốt</v>
      </c>
      <c r="AL199" s="713" t="str">
        <f>VLOOKUP($E199,'cac dv gui'!$C$6:$AD$36,25,0)</f>
        <v>Tốt</v>
      </c>
      <c r="AM199" s="713" t="str">
        <f>VLOOKUP($E199,'cac dv gui'!$C$6:$AD$36,26,0)</f>
        <v>Tốt</v>
      </c>
      <c r="AN199" s="594"/>
      <c r="AO199" s="713"/>
      <c r="AP199" s="594"/>
      <c r="AQ199" s="713" t="str">
        <f>VLOOKUP(E199,' TH ĐG Trình HĐ'!$E$9:$AU$338,40,0)</f>
        <v>Tốt</v>
      </c>
      <c r="AR199" s="713" t="s">
        <v>850</v>
      </c>
      <c r="AS199" s="594"/>
      <c r="AT199" s="905"/>
      <c r="AV199" s="835"/>
      <c r="AW199" s="835"/>
    </row>
    <row r="200" spans="1:49" s="684" customFormat="1" ht="35.1" customHeight="1" x14ac:dyDescent="0.25">
      <c r="A200" s="512" t="s">
        <v>1442</v>
      </c>
      <c r="B200" s="512">
        <f>COUNTIF($F$4:F200,F200)</f>
        <v>178</v>
      </c>
      <c r="C200" s="513" t="s">
        <v>984</v>
      </c>
      <c r="D200" s="336" t="s">
        <v>172</v>
      </c>
      <c r="E200" s="520" t="s">
        <v>645</v>
      </c>
      <c r="F200" s="592" t="s">
        <v>1732</v>
      </c>
      <c r="G200" s="523" t="s">
        <v>974</v>
      </c>
      <c r="H200" s="713" t="str">
        <f>VLOOKUP(E200,'[16]Gui chi Quynh'!$C$7:$E$387,3,0)</f>
        <v>A4</v>
      </c>
      <c r="I200" s="713">
        <f>VLOOKUP(H200,Sheet1!$B$2:$C$12,2,TRUE)</f>
        <v>7</v>
      </c>
      <c r="J200" s="713" t="str">
        <f>VLOOKUP($E200,'[17]Gui chi Quynh'!$C$7:$E$387,3,0)</f>
        <v>A4</v>
      </c>
      <c r="K200" s="713">
        <f>VLOOKUP(J200,Sheet1!$B$2:$C$12,2,TRUE)</f>
        <v>7</v>
      </c>
      <c r="L200" s="713" t="str">
        <f>VLOOKUP(E200,'[18]Gui chi Quynh'!$C$7:$F$385,3,0)</f>
        <v>A3</v>
      </c>
      <c r="M200" s="713">
        <f>VLOOKUP(L200,Sheet1!$B$2:$C$12,2,TRUE)</f>
        <v>8</v>
      </c>
      <c r="N200" s="713" t="str">
        <f>VLOOKUP(E200,'[19]Gui chi Quynh'!$C$7:$E$391,3,0)</f>
        <v>A4</v>
      </c>
      <c r="O200" s="713">
        <f>VLOOKUP(N200,Sheet1!$B$2:$C$12,2,TRUE)</f>
        <v>7</v>
      </c>
      <c r="P200" s="713" t="str">
        <f>VLOOKUP(E200,'[20]Gui chi Quynh'!$C$7:$E$391,3,0)</f>
        <v>A3</v>
      </c>
      <c r="Q200" s="713">
        <f>VLOOKUP(P200,Sheet1!$B$2:$C$12,2,TRUE)</f>
        <v>8</v>
      </c>
      <c r="R200" s="713" t="str">
        <f>VLOOKUP($E200,'[21]Gui chi Quynh'!$C$7:$E$390,3,0)</f>
        <v>A3</v>
      </c>
      <c r="S200" s="713">
        <f>VLOOKUP(R200,Sheet1!$B$2:$C$12,2,TRUE)</f>
        <v>8</v>
      </c>
      <c r="T200" s="713" t="str">
        <f>VLOOKUP($E200,'[22]Gui chi Quynh'!$C$7:$E$390,3,0)</f>
        <v>A4</v>
      </c>
      <c r="U200" s="713">
        <f>VLOOKUP(T200,Sheet1!$B$2:$C$12,2,TRUE)</f>
        <v>7</v>
      </c>
      <c r="V200" s="713" t="str">
        <f>VLOOKUP($E200,'[23]Gui chi Quynh'!$C$7:$E$389,3,0)</f>
        <v>A4</v>
      </c>
      <c r="W200" s="713">
        <f>VLOOKUP(V200,Sheet1!$B$2:$C$12,2,TRUE)</f>
        <v>7</v>
      </c>
      <c r="X200" s="713" t="str">
        <f>VLOOKUP($E200,'[24]Gui chi Quynh'!$C$7:$E$389,3,0)</f>
        <v>A3</v>
      </c>
      <c r="Y200" s="713">
        <f>VLOOKUP(X200,Sheet1!$B$2:$C$12,2,TRUE)</f>
        <v>8</v>
      </c>
      <c r="Z200" s="713" t="str">
        <f>VLOOKUP($E200,'[25]Gui chi Quynh'!$C$7:$E$388,3,0)</f>
        <v>A4</v>
      </c>
      <c r="AA200" s="713">
        <f>VLOOKUP(Z200,Sheet1!$B$2:$C$12,2,TRUE)</f>
        <v>7</v>
      </c>
      <c r="AB200" s="713" t="str">
        <f>VLOOKUP($E200,'T5'!$E$9:$AH$337,24,0)</f>
        <v>A4</v>
      </c>
      <c r="AC200" s="713">
        <f>VLOOKUP(AB200,Sheet1!$B$2:$C$12,2,TRUE)</f>
        <v>7</v>
      </c>
      <c r="AD200" s="713"/>
      <c r="AE200" s="713" t="e">
        <f>VLOOKUP(AD200,Sheet1!$B$2:$C$12,2,TRUE)</f>
        <v>#N/A</v>
      </c>
      <c r="AF200" s="599" t="str">
        <f>VLOOKUP($E200,'[26]Tong hop ket qua'!$E$19:$M$219,9,0)</f>
        <v>Tốt</v>
      </c>
      <c r="AG200" s="901">
        <f t="shared" si="32"/>
        <v>7.3636363636363633</v>
      </c>
      <c r="AH200" s="901" t="str">
        <f t="shared" si="31"/>
        <v>11A*</v>
      </c>
      <c r="AI200" s="901">
        <f t="shared" si="29"/>
        <v>0</v>
      </c>
      <c r="AJ200" s="902"/>
      <c r="AK200" s="713" t="str">
        <f t="shared" si="30"/>
        <v>Tốt</v>
      </c>
      <c r="AL200" s="713" t="str">
        <f>VLOOKUP($E200,'cac dv gui'!$C$6:$AD$36,25,0)</f>
        <v>Tốt</v>
      </c>
      <c r="AM200" s="713" t="str">
        <f>VLOOKUP($E200,'cac dv gui'!$C$6:$AD$36,26,0)</f>
        <v>Tốt</v>
      </c>
      <c r="AN200" s="594"/>
      <c r="AO200" s="713"/>
      <c r="AP200" s="594"/>
      <c r="AQ200" s="713" t="str">
        <f>VLOOKUP(E200,' TH ĐG Trình HĐ'!$E$9:$AU$338,40,0)</f>
        <v>Tốt</v>
      </c>
      <c r="AR200" s="713" t="s">
        <v>850</v>
      </c>
      <c r="AS200" s="594"/>
      <c r="AT200" s="905"/>
      <c r="AV200" s="835"/>
      <c r="AW200" s="835"/>
    </row>
    <row r="201" spans="1:49" s="684" customFormat="1" ht="35.1" customHeight="1" x14ac:dyDescent="0.25">
      <c r="A201" s="512" t="s">
        <v>1443</v>
      </c>
      <c r="B201" s="512">
        <f>COUNTIF($F$4:F201,F201)</f>
        <v>179</v>
      </c>
      <c r="C201" s="513" t="s">
        <v>984</v>
      </c>
      <c r="D201" s="336" t="s">
        <v>173</v>
      </c>
      <c r="E201" s="520" t="s">
        <v>646</v>
      </c>
      <c r="F201" s="592" t="s">
        <v>1732</v>
      </c>
      <c r="G201" s="523" t="s">
        <v>974</v>
      </c>
      <c r="H201" s="713" t="str">
        <f>VLOOKUP(E201,'[16]Gui chi Quynh'!$C$7:$E$387,3,0)</f>
        <v>A4</v>
      </c>
      <c r="I201" s="713">
        <f>VLOOKUP(H201,Sheet1!$B$2:$C$12,2,TRUE)</f>
        <v>7</v>
      </c>
      <c r="J201" s="713" t="str">
        <f>VLOOKUP($E201,'[17]Gui chi Quynh'!$C$7:$E$387,3,0)</f>
        <v>A4</v>
      </c>
      <c r="K201" s="713">
        <f>VLOOKUP(J201,Sheet1!$B$2:$C$12,2,TRUE)</f>
        <v>7</v>
      </c>
      <c r="L201" s="713" t="str">
        <f>VLOOKUP(E201,'[18]Gui chi Quynh'!$C$7:$F$385,3,0)</f>
        <v>A4</v>
      </c>
      <c r="M201" s="713">
        <f>VLOOKUP(L201,Sheet1!$B$2:$C$12,2,TRUE)</f>
        <v>7</v>
      </c>
      <c r="N201" s="713" t="str">
        <f>VLOOKUP(E201,'[19]Gui chi Quynh'!$C$7:$E$391,3,0)</f>
        <v>A4</v>
      </c>
      <c r="O201" s="713">
        <f>VLOOKUP(N201,Sheet1!$B$2:$C$12,2,TRUE)</f>
        <v>7</v>
      </c>
      <c r="P201" s="713" t="str">
        <f>VLOOKUP(E201,'[20]Gui chi Quynh'!$C$7:$E$391,3,0)</f>
        <v>A3</v>
      </c>
      <c r="Q201" s="713">
        <f>VLOOKUP(P201,Sheet1!$B$2:$C$12,2,TRUE)</f>
        <v>8</v>
      </c>
      <c r="R201" s="713" t="str">
        <f>VLOOKUP($E201,'[21]Gui chi Quynh'!$C$7:$E$390,3,0)</f>
        <v>A3</v>
      </c>
      <c r="S201" s="713">
        <f>VLOOKUP(R201,Sheet1!$B$2:$C$12,2,TRUE)</f>
        <v>8</v>
      </c>
      <c r="T201" s="713" t="str">
        <f>VLOOKUP($E201,'[22]Gui chi Quynh'!$C$7:$E$390,3,0)</f>
        <v>A4</v>
      </c>
      <c r="U201" s="713">
        <f>VLOOKUP(T201,Sheet1!$B$2:$C$12,2,TRUE)</f>
        <v>7</v>
      </c>
      <c r="V201" s="713" t="str">
        <f>VLOOKUP($E201,'[23]Gui chi Quynh'!$C$7:$E$389,3,0)</f>
        <v>A4</v>
      </c>
      <c r="W201" s="713">
        <f>VLOOKUP(V201,Sheet1!$B$2:$C$12,2,TRUE)</f>
        <v>7</v>
      </c>
      <c r="X201" s="713" t="str">
        <f>VLOOKUP($E201,'[24]Gui chi Quynh'!$C$7:$E$389,3,0)</f>
        <v>A4</v>
      </c>
      <c r="Y201" s="713">
        <f>VLOOKUP(X201,Sheet1!$B$2:$C$12,2,TRUE)</f>
        <v>7</v>
      </c>
      <c r="Z201" s="713" t="str">
        <f>VLOOKUP($E201,'[25]Gui chi Quynh'!$C$7:$E$388,3,0)</f>
        <v>A3</v>
      </c>
      <c r="AA201" s="713">
        <f>VLOOKUP(Z201,Sheet1!$B$2:$C$12,2,TRUE)</f>
        <v>8</v>
      </c>
      <c r="AB201" s="713" t="str">
        <f>VLOOKUP($E201,'T5'!$E$9:$AH$337,24,0)</f>
        <v>A4</v>
      </c>
      <c r="AC201" s="713">
        <f>VLOOKUP(AB201,Sheet1!$B$2:$C$12,2,TRUE)</f>
        <v>7</v>
      </c>
      <c r="AD201" s="713"/>
      <c r="AE201" s="713" t="e">
        <f>VLOOKUP(AD201,Sheet1!$B$2:$C$12,2,TRUE)</f>
        <v>#N/A</v>
      </c>
      <c r="AF201" s="599"/>
      <c r="AG201" s="901">
        <f t="shared" si="32"/>
        <v>7.2727272727272725</v>
      </c>
      <c r="AH201" s="901" t="str">
        <f t="shared" si="31"/>
        <v>11A*</v>
      </c>
      <c r="AI201" s="901">
        <f t="shared" si="29"/>
        <v>0</v>
      </c>
      <c r="AJ201" s="902"/>
      <c r="AK201" s="713" t="str">
        <f t="shared" si="30"/>
        <v>Tốt</v>
      </c>
      <c r="AL201" s="713" t="str">
        <f>VLOOKUP($E201,'cac dv gui'!$C$6:$AD$36,25,0)</f>
        <v>Xuất sắc</v>
      </c>
      <c r="AM201" s="713" t="str">
        <f>VLOOKUP($E201,'cac dv gui'!$C$6:$AD$36,26,0)</f>
        <v>Tốt</v>
      </c>
      <c r="AN201" s="594"/>
      <c r="AO201" s="713"/>
      <c r="AP201" s="594"/>
      <c r="AQ201" s="713" t="str">
        <f>VLOOKUP(E201,' TH ĐG Trình HĐ'!$E$9:$AU$338,40,0)</f>
        <v>Tốt</v>
      </c>
      <c r="AR201" s="713" t="s">
        <v>850</v>
      </c>
      <c r="AS201" s="594"/>
      <c r="AT201" s="905"/>
      <c r="AV201" s="835"/>
      <c r="AW201" s="835"/>
    </row>
    <row r="202" spans="1:49" s="684" customFormat="1" ht="35.1" customHeight="1" x14ac:dyDescent="0.25">
      <c r="A202" s="512" t="s">
        <v>1444</v>
      </c>
      <c r="B202" s="512">
        <f>COUNTIF($F$4:F202,F202)</f>
        <v>180</v>
      </c>
      <c r="C202" s="513" t="s">
        <v>984</v>
      </c>
      <c r="D202" s="336" t="s">
        <v>865</v>
      </c>
      <c r="E202" s="520" t="s">
        <v>647</v>
      </c>
      <c r="F202" s="592" t="s">
        <v>1732</v>
      </c>
      <c r="G202" s="523" t="s">
        <v>974</v>
      </c>
      <c r="H202" s="713" t="str">
        <f>VLOOKUP(E202,'[16]Gui chi Quynh'!$C$7:$E$387,3,0)</f>
        <v>A4</v>
      </c>
      <c r="I202" s="713">
        <f>VLOOKUP(H202,Sheet1!$B$2:$C$12,2,TRUE)</f>
        <v>7</v>
      </c>
      <c r="J202" s="713" t="str">
        <f>VLOOKUP($E202,'[17]Gui chi Quynh'!$C$7:$E$387,3,0)</f>
        <v>A4</v>
      </c>
      <c r="K202" s="713">
        <f>VLOOKUP(J202,Sheet1!$B$2:$C$12,2,TRUE)</f>
        <v>7</v>
      </c>
      <c r="L202" s="713" t="str">
        <f>VLOOKUP(E202,'[18]Gui chi Quynh'!$C$7:$F$385,3,0)</f>
        <v>A4</v>
      </c>
      <c r="M202" s="713">
        <f>VLOOKUP(L202,Sheet1!$B$2:$C$12,2,TRUE)</f>
        <v>7</v>
      </c>
      <c r="N202" s="713" t="str">
        <f>VLOOKUP(E202,'[19]Gui chi Quynh'!$C$7:$E$391,3,0)</f>
        <v>A3</v>
      </c>
      <c r="O202" s="713">
        <f>VLOOKUP(N202,Sheet1!$B$2:$C$12,2,TRUE)</f>
        <v>8</v>
      </c>
      <c r="P202" s="713" t="str">
        <f>VLOOKUP(E202,'[20]Gui chi Quynh'!$C$7:$E$391,3,0)</f>
        <v>A4</v>
      </c>
      <c r="Q202" s="713">
        <f>VLOOKUP(P202,Sheet1!$B$2:$C$12,2,TRUE)</f>
        <v>7</v>
      </c>
      <c r="R202" s="713" t="str">
        <f>VLOOKUP($E202,'[21]Gui chi Quynh'!$C$7:$E$390,3,0)</f>
        <v>A3</v>
      </c>
      <c r="S202" s="713">
        <f>VLOOKUP(R202,Sheet1!$B$2:$C$12,2,TRUE)</f>
        <v>8</v>
      </c>
      <c r="T202" s="713" t="str">
        <f>VLOOKUP($E202,'[22]Gui chi Quynh'!$C$7:$E$390,3,0)</f>
        <v>B2</v>
      </c>
      <c r="U202" s="713">
        <f>VLOOKUP(T202,Sheet1!$B$2:$C$12,2,TRUE)</f>
        <v>5</v>
      </c>
      <c r="V202" s="713" t="str">
        <f>VLOOKUP($E202,'[23]Gui chi Quynh'!$C$7:$E$389,3,0)</f>
        <v>A4</v>
      </c>
      <c r="W202" s="713">
        <f>VLOOKUP(V202,Sheet1!$B$2:$C$12,2,TRUE)</f>
        <v>7</v>
      </c>
      <c r="X202" s="713" t="str">
        <f>VLOOKUP($E202,'[24]Gui chi Quynh'!$C$7:$E$389,3,0)</f>
        <v>A3</v>
      </c>
      <c r="Y202" s="713">
        <f>VLOOKUP(X202,Sheet1!$B$2:$C$12,2,TRUE)</f>
        <v>8</v>
      </c>
      <c r="Z202" s="713" t="str">
        <f>VLOOKUP($E202,'[25]Gui chi Quynh'!$C$7:$E$388,3,0)</f>
        <v>A4</v>
      </c>
      <c r="AA202" s="713">
        <f>VLOOKUP(Z202,Sheet1!$B$2:$C$12,2,TRUE)</f>
        <v>7</v>
      </c>
      <c r="AB202" s="713" t="str">
        <f>VLOOKUP($E202,'T5'!$E$9:$AH$337,24,0)</f>
        <v>C1</v>
      </c>
      <c r="AC202" s="713">
        <f>VLOOKUP(AB202,Sheet1!$B$2:$C$12,2,TRUE)</f>
        <v>4</v>
      </c>
      <c r="AD202" s="713"/>
      <c r="AE202" s="713" t="e">
        <f>VLOOKUP(AD202,Sheet1!$B$2:$C$12,2,TRUE)</f>
        <v>#N/A</v>
      </c>
      <c r="AF202" s="599"/>
      <c r="AG202" s="901">
        <f t="shared" si="32"/>
        <v>6.8181818181818183</v>
      </c>
      <c r="AH202" s="901" t="str">
        <f>LEFT((COUNTIF($H202:$AC202,"A*")&amp;"A*")&amp;" + "&amp;(COUNTIF($H202:$AC202,"B*")&amp;"B*")&amp;" + "&amp;(COUNTIF($H202:$AC202,"C*")&amp;"C*")&amp;" +  "&amp;(COUNTIF($H202:$AC202,"D")&amp;"D")&amp; " +  "&amp;(COUNTIF($H202:$AC202,"E")&amp;"E"),10)</f>
        <v xml:space="preserve">9A* + 1B* </v>
      </c>
      <c r="AI202" s="901">
        <f t="shared" si="29"/>
        <v>2</v>
      </c>
      <c r="AJ202" s="902"/>
      <c r="AK202" s="713" t="str">
        <f t="shared" si="30"/>
        <v>Tốt</v>
      </c>
      <c r="AL202" s="713" t="str">
        <f>VLOOKUP($E202,'cac dv gui'!$C$6:$AD$36,25,0)</f>
        <v>Tốt</v>
      </c>
      <c r="AM202" s="713" t="str">
        <f>VLOOKUP($E202,'cac dv gui'!$C$6:$AD$36,26,0)</f>
        <v>Tốt</v>
      </c>
      <c r="AN202" s="594"/>
      <c r="AO202" s="713"/>
      <c r="AP202" s="594"/>
      <c r="AQ202" s="713" t="str">
        <f>VLOOKUP(E202,' TH ĐG Trình HĐ'!$E$9:$AU$338,40,0)</f>
        <v>Tốt</v>
      </c>
      <c r="AR202" s="713" t="s">
        <v>850</v>
      </c>
      <c r="AS202" s="594"/>
      <c r="AT202" s="905"/>
      <c r="AV202" s="835"/>
      <c r="AW202" s="835"/>
    </row>
    <row r="203" spans="1:49" s="684" customFormat="1" ht="35.1" customHeight="1" x14ac:dyDescent="0.25">
      <c r="A203" s="512" t="s">
        <v>1445</v>
      </c>
      <c r="B203" s="512">
        <f>COUNTIF($F$4:F203,F203)</f>
        <v>181</v>
      </c>
      <c r="C203" s="513" t="s">
        <v>985</v>
      </c>
      <c r="D203" s="336" t="s">
        <v>174</v>
      </c>
      <c r="E203" s="520" t="s">
        <v>648</v>
      </c>
      <c r="F203" s="592" t="s">
        <v>1732</v>
      </c>
      <c r="G203" s="523" t="s">
        <v>974</v>
      </c>
      <c r="H203" s="713" t="str">
        <f>VLOOKUP(E203,'[16]Gui chi Quynh'!$C$7:$E$387,3,0)</f>
        <v>A3</v>
      </c>
      <c r="I203" s="713">
        <f>VLOOKUP(H203,Sheet1!$B$2:$C$12,2,TRUE)</f>
        <v>8</v>
      </c>
      <c r="J203" s="713" t="str">
        <f>VLOOKUP($E203,'[17]Gui chi Quynh'!$C$7:$E$387,3,0)</f>
        <v>A4</v>
      </c>
      <c r="K203" s="713">
        <f>VLOOKUP(J203,Sheet1!$B$2:$C$12,2,TRUE)</f>
        <v>7</v>
      </c>
      <c r="L203" s="713" t="str">
        <f>VLOOKUP(E203,'[18]Gui chi Quynh'!$C$7:$F$385,3,0)</f>
        <v>A3</v>
      </c>
      <c r="M203" s="713">
        <f>VLOOKUP(L203,Sheet1!$B$2:$C$12,2,TRUE)</f>
        <v>8</v>
      </c>
      <c r="N203" s="713" t="str">
        <f>VLOOKUP(E203,'[19]Gui chi Quynh'!$C$7:$E$391,3,0)</f>
        <v>A4</v>
      </c>
      <c r="O203" s="713">
        <f>VLOOKUP(N203,Sheet1!$B$2:$C$12,2,TRUE)</f>
        <v>7</v>
      </c>
      <c r="P203" s="713" t="str">
        <f>VLOOKUP(E203,'[20]Gui chi Quynh'!$C$7:$E$391,3,0)</f>
        <v>A3</v>
      </c>
      <c r="Q203" s="713">
        <f>VLOOKUP(P203,Sheet1!$B$2:$C$12,2,TRUE)</f>
        <v>8</v>
      </c>
      <c r="R203" s="713" t="str">
        <f>VLOOKUP($E203,'[21]Gui chi Quynh'!$C$7:$E$390,3,0)</f>
        <v>A3</v>
      </c>
      <c r="S203" s="713">
        <f>VLOOKUP(R203,Sheet1!$B$2:$C$12,2,TRUE)</f>
        <v>8</v>
      </c>
      <c r="T203" s="713" t="str">
        <f>VLOOKUP($E203,'[22]Gui chi Quynh'!$C$7:$E$390,3,0)</f>
        <v>A4</v>
      </c>
      <c r="U203" s="713">
        <f>VLOOKUP(T203,Sheet1!$B$2:$C$12,2,TRUE)</f>
        <v>7</v>
      </c>
      <c r="V203" s="713" t="str">
        <f>VLOOKUP($E203,'[23]Gui chi Quynh'!$C$7:$E$389,3,0)</f>
        <v>A3</v>
      </c>
      <c r="W203" s="713">
        <f>VLOOKUP(V203,Sheet1!$B$2:$C$12,2,TRUE)</f>
        <v>8</v>
      </c>
      <c r="X203" s="713" t="str">
        <f>VLOOKUP($E203,'[24]Gui chi Quynh'!$C$7:$E$389,3,0)</f>
        <v>A3</v>
      </c>
      <c r="Y203" s="713">
        <f>VLOOKUP(X203,Sheet1!$B$2:$C$12,2,TRUE)</f>
        <v>8</v>
      </c>
      <c r="Z203" s="713" t="str">
        <f>VLOOKUP($E203,'[25]Gui chi Quynh'!$C$7:$E$388,3,0)</f>
        <v>A3</v>
      </c>
      <c r="AA203" s="713">
        <f>VLOOKUP(Z203,Sheet1!$B$2:$C$12,2,TRUE)</f>
        <v>8</v>
      </c>
      <c r="AB203" s="713" t="str">
        <f>VLOOKUP($E203,'T5'!$E$9:$AH$337,24,0)</f>
        <v>A3</v>
      </c>
      <c r="AC203" s="713">
        <f>VLOOKUP(AB203,Sheet1!$B$2:$C$12,2,TRUE)</f>
        <v>8</v>
      </c>
      <c r="AD203" s="713"/>
      <c r="AE203" s="713" t="e">
        <f>VLOOKUP(AD203,Sheet1!$B$2:$C$12,2,TRUE)</f>
        <v>#N/A</v>
      </c>
      <c r="AF203" s="599"/>
      <c r="AG203" s="901">
        <f t="shared" si="32"/>
        <v>7.7272727272727275</v>
      </c>
      <c r="AH203" s="901" t="str">
        <f t="shared" ref="AH203:AH224" si="33">LEFT((COUNTIF($H203:$AC203,"A*")&amp;"A*")&amp;" + "&amp;(COUNTIF($H203:$AC203,"B*")&amp;"B*")&amp;" + "&amp;(COUNTIF($H203:$AC203,"C*")&amp;"C*")&amp;" +  "&amp;(COUNTIF($H203:$AC203,"D")&amp;"D")&amp; " +  "&amp;(COUNTIF($H203:$AC203,"E")&amp;"E"),4)</f>
        <v>11A*</v>
      </c>
      <c r="AI203" s="901">
        <f t="shared" si="29"/>
        <v>0</v>
      </c>
      <c r="AJ203" s="902"/>
      <c r="AK203" s="713" t="str">
        <f t="shared" si="30"/>
        <v>Tốt</v>
      </c>
      <c r="AL203" s="713" t="str">
        <f>VLOOKUP($E203,'cac dv gui'!$C$6:$AD$36,25,0)</f>
        <v>Xuất sắc</v>
      </c>
      <c r="AM203" s="713" t="str">
        <f>VLOOKUP($E203,'cac dv gui'!$C$6:$AD$36,26,0)</f>
        <v>Tốt</v>
      </c>
      <c r="AN203" s="594"/>
      <c r="AO203" s="713"/>
      <c r="AP203" s="594"/>
      <c r="AQ203" s="713" t="str">
        <f>VLOOKUP(E203,' TH ĐG Trình HĐ'!$E$9:$AU$338,40,0)</f>
        <v>Tốt</v>
      </c>
      <c r="AR203" s="713" t="s">
        <v>850</v>
      </c>
      <c r="AS203" s="594"/>
      <c r="AT203" s="905"/>
      <c r="AV203" s="835"/>
      <c r="AW203" s="835"/>
    </row>
    <row r="204" spans="1:49" s="684" customFormat="1" ht="35.1" customHeight="1" x14ac:dyDescent="0.25">
      <c r="A204" s="512" t="s">
        <v>1446</v>
      </c>
      <c r="B204" s="512">
        <f>COUNTIF($F$4:F331,F204)</f>
        <v>300</v>
      </c>
      <c r="C204" s="513" t="s">
        <v>984</v>
      </c>
      <c r="D204" s="336" t="s">
        <v>175</v>
      </c>
      <c r="E204" s="520" t="s">
        <v>649</v>
      </c>
      <c r="F204" s="592" t="s">
        <v>1732</v>
      </c>
      <c r="G204" s="523" t="s">
        <v>974</v>
      </c>
      <c r="H204" s="713" t="str">
        <f>VLOOKUP(E204,'[16]Gui chi Quynh'!$C$7:$E$387,3,0)</f>
        <v>A4</v>
      </c>
      <c r="I204" s="713">
        <f>VLOOKUP(H204,Sheet1!$B$2:$C$12,2,TRUE)</f>
        <v>7</v>
      </c>
      <c r="J204" s="713" t="str">
        <f>VLOOKUP($E204,'[17]Gui chi Quynh'!$C$7:$E$387,3,0)</f>
        <v>A4</v>
      </c>
      <c r="K204" s="713">
        <f>VLOOKUP(J204,Sheet1!$B$2:$C$12,2,TRUE)</f>
        <v>7</v>
      </c>
      <c r="L204" s="713" t="str">
        <f>VLOOKUP(E204,'[18]Gui chi Quynh'!$C$7:$F$385,3,0)</f>
        <v>A3</v>
      </c>
      <c r="M204" s="713">
        <f>VLOOKUP(L204,Sheet1!$B$2:$C$12,2,TRUE)</f>
        <v>8</v>
      </c>
      <c r="N204" s="713" t="str">
        <f>VLOOKUP(E204,'[19]Gui chi Quynh'!$C$7:$E$391,3,0)</f>
        <v>A4</v>
      </c>
      <c r="O204" s="713">
        <f>VLOOKUP(N204,Sheet1!$B$2:$C$12,2,TRUE)</f>
        <v>7</v>
      </c>
      <c r="P204" s="713" t="str">
        <f>VLOOKUP(E204,'[20]Gui chi Quynh'!$C$7:$E$391,3,0)</f>
        <v>A3</v>
      </c>
      <c r="Q204" s="713">
        <f>VLOOKUP(P204,Sheet1!$B$2:$C$12,2,TRUE)</f>
        <v>8</v>
      </c>
      <c r="R204" s="713" t="str">
        <f>VLOOKUP($E204,'[21]Gui chi Quynh'!$C$7:$E$390,3,0)</f>
        <v>A3</v>
      </c>
      <c r="S204" s="713">
        <f>VLOOKUP(R204,Sheet1!$B$2:$C$12,2,TRUE)</f>
        <v>8</v>
      </c>
      <c r="T204" s="713" t="str">
        <f>VLOOKUP($E204,'[22]Gui chi Quynh'!$C$7:$E$390,3,0)</f>
        <v>A4</v>
      </c>
      <c r="U204" s="713">
        <f>VLOOKUP(T204,Sheet1!$B$2:$C$12,2,TRUE)</f>
        <v>7</v>
      </c>
      <c r="V204" s="713" t="str">
        <f>VLOOKUP($E204,'[23]Gui chi Quynh'!$C$7:$E$389,3,0)</f>
        <v>A3</v>
      </c>
      <c r="W204" s="713">
        <f>VLOOKUP(V204,Sheet1!$B$2:$C$12,2,TRUE)</f>
        <v>8</v>
      </c>
      <c r="X204" s="713" t="str">
        <f>VLOOKUP($E204,'[24]Gui chi Quynh'!$C$7:$E$389,3,0)</f>
        <v>A3</v>
      </c>
      <c r="Y204" s="713">
        <f>VLOOKUP(X204,Sheet1!$B$2:$C$12,2,TRUE)</f>
        <v>8</v>
      </c>
      <c r="Z204" s="713" t="str">
        <f>VLOOKUP($E204,'[25]Gui chi Quynh'!$C$7:$E$388,3,0)</f>
        <v>A3</v>
      </c>
      <c r="AA204" s="713">
        <f>VLOOKUP(Z204,Sheet1!$B$2:$C$12,2,TRUE)</f>
        <v>8</v>
      </c>
      <c r="AB204" s="713" t="str">
        <f>VLOOKUP($E204,'T5'!$E$9:$AH$337,24,0)</f>
        <v>A3</v>
      </c>
      <c r="AC204" s="713">
        <f>VLOOKUP(AB204,Sheet1!$B$2:$C$12,2,TRUE)</f>
        <v>8</v>
      </c>
      <c r="AD204" s="713"/>
      <c r="AE204" s="713" t="e">
        <f>VLOOKUP(AD204,Sheet1!$B$2:$C$12,2,TRUE)</f>
        <v>#N/A</v>
      </c>
      <c r="AF204" s="599"/>
      <c r="AG204" s="901">
        <f t="shared" si="32"/>
        <v>7.6363636363636367</v>
      </c>
      <c r="AH204" s="901" t="str">
        <f t="shared" si="33"/>
        <v>11A*</v>
      </c>
      <c r="AI204" s="901">
        <f t="shared" si="29"/>
        <v>0</v>
      </c>
      <c r="AJ204" s="902"/>
      <c r="AK204" s="713" t="str">
        <f t="shared" si="30"/>
        <v>Tốt</v>
      </c>
      <c r="AL204" s="713" t="str">
        <f>VLOOKUP($E204,'cac dv gui'!$C$6:$AD$36,25,0)</f>
        <v>Tốt</v>
      </c>
      <c r="AM204" s="713" t="str">
        <f>VLOOKUP($E204,'cac dv gui'!$C$6:$AD$36,26,0)</f>
        <v>Tốt</v>
      </c>
      <c r="AN204" s="594"/>
      <c r="AO204" s="713"/>
      <c r="AP204" s="594"/>
      <c r="AQ204" s="713" t="str">
        <f>VLOOKUP(E204,' TH ĐG Trình HĐ'!$E$9:$AU$338,40,0)</f>
        <v>Tốt</v>
      </c>
      <c r="AR204" s="713" t="s">
        <v>850</v>
      </c>
      <c r="AS204" s="594"/>
      <c r="AT204" s="905"/>
      <c r="AV204" s="835"/>
      <c r="AW204" s="835"/>
    </row>
    <row r="205" spans="1:49" s="684" customFormat="1" ht="35.1" customHeight="1" x14ac:dyDescent="0.25">
      <c r="A205" s="512" t="s">
        <v>1447</v>
      </c>
      <c r="B205" s="512">
        <f>COUNTIF($F$4:F205,F205)</f>
        <v>183</v>
      </c>
      <c r="C205" s="513" t="s">
        <v>984</v>
      </c>
      <c r="D205" s="336" t="s">
        <v>176</v>
      </c>
      <c r="E205" s="520" t="s">
        <v>650</v>
      </c>
      <c r="F205" s="592" t="s">
        <v>1732</v>
      </c>
      <c r="G205" s="523" t="s">
        <v>974</v>
      </c>
      <c r="H205" s="713" t="str">
        <f>VLOOKUP(E205,'[16]Gui chi Quynh'!$C$7:$E$387,3,0)</f>
        <v>A4</v>
      </c>
      <c r="I205" s="713">
        <f>VLOOKUP(H205,Sheet1!$B$2:$C$12,2,TRUE)</f>
        <v>7</v>
      </c>
      <c r="J205" s="713" t="str">
        <f>VLOOKUP($E205,'[17]Gui chi Quynh'!$C$7:$E$387,3,0)</f>
        <v>A4</v>
      </c>
      <c r="K205" s="713">
        <f>VLOOKUP(J205,Sheet1!$B$2:$C$12,2,TRUE)</f>
        <v>7</v>
      </c>
      <c r="L205" s="713" t="str">
        <f>VLOOKUP(E205,'[18]Gui chi Quynh'!$C$7:$F$385,3,0)</f>
        <v>A4</v>
      </c>
      <c r="M205" s="713">
        <f>VLOOKUP(L205,Sheet1!$B$2:$C$12,2,TRUE)</f>
        <v>7</v>
      </c>
      <c r="N205" s="713" t="str">
        <f>VLOOKUP(E205,'[19]Gui chi Quynh'!$C$7:$E$391,3,0)</f>
        <v>A4</v>
      </c>
      <c r="O205" s="713">
        <f>VLOOKUP(N205,Sheet1!$B$2:$C$12,2,TRUE)</f>
        <v>7</v>
      </c>
      <c r="P205" s="713" t="str">
        <f>VLOOKUP(E205,'[20]Gui chi Quynh'!$C$7:$E$391,3,0)</f>
        <v>A3</v>
      </c>
      <c r="Q205" s="713">
        <f>VLOOKUP(P205,Sheet1!$B$2:$C$12,2,TRUE)</f>
        <v>8</v>
      </c>
      <c r="R205" s="713" t="str">
        <f>VLOOKUP($E205,'[21]Gui chi Quynh'!$C$7:$E$390,3,0)</f>
        <v>A4</v>
      </c>
      <c r="S205" s="713">
        <f>VLOOKUP(R205,Sheet1!$B$2:$C$12,2,TRUE)</f>
        <v>7</v>
      </c>
      <c r="T205" s="713" t="str">
        <f>VLOOKUP($E205,'[22]Gui chi Quynh'!$C$7:$E$390,3,0)</f>
        <v>A4</v>
      </c>
      <c r="U205" s="713">
        <f>VLOOKUP(T205,Sheet1!$B$2:$C$12,2,TRUE)</f>
        <v>7</v>
      </c>
      <c r="V205" s="713" t="str">
        <f>VLOOKUP($E205,'[23]Gui chi Quynh'!$C$7:$E$389,3,0)</f>
        <v>A3</v>
      </c>
      <c r="W205" s="713">
        <f>VLOOKUP(V205,Sheet1!$B$2:$C$12,2,TRUE)</f>
        <v>8</v>
      </c>
      <c r="X205" s="713" t="str">
        <f>VLOOKUP($E205,'[24]Gui chi Quynh'!$C$7:$E$389,3,0)</f>
        <v>A3</v>
      </c>
      <c r="Y205" s="713">
        <f>VLOOKUP(X205,Sheet1!$B$2:$C$12,2,TRUE)</f>
        <v>8</v>
      </c>
      <c r="Z205" s="713" t="str">
        <f>VLOOKUP($E205,'[25]Gui chi Quynh'!$C$7:$E$388,3,0)</f>
        <v>A4</v>
      </c>
      <c r="AA205" s="713">
        <f>VLOOKUP(Z205,Sheet1!$B$2:$C$12,2,TRUE)</f>
        <v>7</v>
      </c>
      <c r="AB205" s="713" t="str">
        <f>VLOOKUP($E205,'T5'!$E$9:$AH$337,24,0)</f>
        <v>A3</v>
      </c>
      <c r="AC205" s="713">
        <f>VLOOKUP(AB205,Sheet1!$B$2:$C$12,2,TRUE)</f>
        <v>8</v>
      </c>
      <c r="AD205" s="713"/>
      <c r="AE205" s="713" t="e">
        <f>VLOOKUP(AD205,Sheet1!$B$2:$C$12,2,TRUE)</f>
        <v>#N/A</v>
      </c>
      <c r="AF205" s="599"/>
      <c r="AG205" s="901">
        <f t="shared" si="32"/>
        <v>7.3636363636363633</v>
      </c>
      <c r="AH205" s="901" t="str">
        <f t="shared" si="33"/>
        <v>11A*</v>
      </c>
      <c r="AI205" s="901">
        <f t="shared" si="29"/>
        <v>0</v>
      </c>
      <c r="AJ205" s="902"/>
      <c r="AK205" s="713" t="str">
        <f t="shared" si="30"/>
        <v>Tốt</v>
      </c>
      <c r="AL205" s="713" t="str">
        <f>VLOOKUP($E205,'cac dv gui'!$C$6:$AD$36,25,0)</f>
        <v>Tốt</v>
      </c>
      <c r="AM205" s="713" t="str">
        <f>VLOOKUP($E205,'cac dv gui'!$C$6:$AD$36,26,0)</f>
        <v>Tốt</v>
      </c>
      <c r="AN205" s="594"/>
      <c r="AO205" s="713"/>
      <c r="AP205" s="594"/>
      <c r="AQ205" s="713" t="str">
        <f>VLOOKUP(E205,' TH ĐG Trình HĐ'!$E$9:$AU$338,40,0)</f>
        <v>Tốt</v>
      </c>
      <c r="AR205" s="713" t="s">
        <v>850</v>
      </c>
      <c r="AS205" s="594"/>
      <c r="AT205" s="905"/>
      <c r="AV205" s="835"/>
      <c r="AW205" s="835"/>
    </row>
    <row r="206" spans="1:49" s="684" customFormat="1" ht="35.1" customHeight="1" x14ac:dyDescent="0.25">
      <c r="A206" s="512" t="s">
        <v>1448</v>
      </c>
      <c r="B206" s="512">
        <f>COUNTIF($F$4:F206,F206)</f>
        <v>184</v>
      </c>
      <c r="C206" s="513" t="s">
        <v>985</v>
      </c>
      <c r="D206" s="336" t="s">
        <v>177</v>
      </c>
      <c r="E206" s="520" t="s">
        <v>651</v>
      </c>
      <c r="F206" s="592" t="s">
        <v>1732</v>
      </c>
      <c r="G206" s="523" t="s">
        <v>974</v>
      </c>
      <c r="H206" s="713" t="str">
        <f>VLOOKUP(E206,'[16]Gui chi Quynh'!$C$7:$E$387,3,0)</f>
        <v>A4</v>
      </c>
      <c r="I206" s="713">
        <f>VLOOKUP(H206,Sheet1!$B$2:$C$12,2,TRUE)</f>
        <v>7</v>
      </c>
      <c r="J206" s="713" t="str">
        <f>VLOOKUP($E206,'[17]Gui chi Quynh'!$C$7:$E$387,3,0)</f>
        <v>A4</v>
      </c>
      <c r="K206" s="713">
        <f>VLOOKUP(J206,Sheet1!$B$2:$C$12,2,TRUE)</f>
        <v>7</v>
      </c>
      <c r="L206" s="713" t="str">
        <f>VLOOKUP(E206,'[18]Gui chi Quynh'!$C$7:$F$385,3,0)</f>
        <v>A3</v>
      </c>
      <c r="M206" s="713">
        <f>VLOOKUP(L206,Sheet1!$B$2:$C$12,2,TRUE)</f>
        <v>8</v>
      </c>
      <c r="N206" s="713" t="str">
        <f>VLOOKUP(E206,'[19]Gui chi Quynh'!$C$7:$E$391,3,0)</f>
        <v>A4</v>
      </c>
      <c r="O206" s="713">
        <f>VLOOKUP(N206,Sheet1!$B$2:$C$12,2,TRUE)</f>
        <v>7</v>
      </c>
      <c r="P206" s="713" t="str">
        <f>VLOOKUP(E206,'[20]Gui chi Quynh'!$C$7:$E$391,3,0)</f>
        <v>A3</v>
      </c>
      <c r="Q206" s="713">
        <f>VLOOKUP(P206,Sheet1!$B$2:$C$12,2,TRUE)</f>
        <v>8</v>
      </c>
      <c r="R206" s="713" t="str">
        <f>VLOOKUP($E206,'[21]Gui chi Quynh'!$C$7:$E$390,3,0)</f>
        <v>A3</v>
      </c>
      <c r="S206" s="713">
        <f>VLOOKUP(R206,Sheet1!$B$2:$C$12,2,TRUE)</f>
        <v>8</v>
      </c>
      <c r="T206" s="713" t="str">
        <f>VLOOKUP($E206,'[22]Gui chi Quynh'!$C$7:$E$390,3,0)</f>
        <v>A3</v>
      </c>
      <c r="U206" s="713">
        <f>VLOOKUP(T206,Sheet1!$B$2:$C$12,2,TRUE)</f>
        <v>8</v>
      </c>
      <c r="V206" s="713" t="str">
        <f>VLOOKUP($E206,'[23]Gui chi Quynh'!$C$7:$E$389,3,0)</f>
        <v>A3</v>
      </c>
      <c r="W206" s="713">
        <f>VLOOKUP(V206,Sheet1!$B$2:$C$12,2,TRUE)</f>
        <v>8</v>
      </c>
      <c r="X206" s="713" t="str">
        <f>VLOOKUP($E206,'[24]Gui chi Quynh'!$C$7:$E$389,3,0)</f>
        <v>A3</v>
      </c>
      <c r="Y206" s="713">
        <f>VLOOKUP(X206,Sheet1!$B$2:$C$12,2,TRUE)</f>
        <v>8</v>
      </c>
      <c r="Z206" s="713" t="str">
        <f>VLOOKUP($E206,'[25]Gui chi Quynh'!$C$7:$E$388,3,0)</f>
        <v>A3</v>
      </c>
      <c r="AA206" s="713">
        <f>VLOOKUP(Z206,Sheet1!$B$2:$C$12,2,TRUE)</f>
        <v>8</v>
      </c>
      <c r="AB206" s="713" t="str">
        <f>VLOOKUP($E206,'T5'!$E$9:$AH$337,24,0)</f>
        <v>A3</v>
      </c>
      <c r="AC206" s="713">
        <f>VLOOKUP(AB206,Sheet1!$B$2:$C$12,2,TRUE)</f>
        <v>8</v>
      </c>
      <c r="AD206" s="713"/>
      <c r="AE206" s="713" t="e">
        <f>VLOOKUP(AD206,Sheet1!$B$2:$C$12,2,TRUE)</f>
        <v>#N/A</v>
      </c>
      <c r="AF206" s="599"/>
      <c r="AG206" s="901">
        <f t="shared" si="32"/>
        <v>7.7272727272727275</v>
      </c>
      <c r="AH206" s="901" t="str">
        <f t="shared" si="33"/>
        <v>11A*</v>
      </c>
      <c r="AI206" s="901">
        <f t="shared" si="29"/>
        <v>0</v>
      </c>
      <c r="AJ206" s="902"/>
      <c r="AK206" s="713" t="str">
        <f t="shared" si="30"/>
        <v>Tốt</v>
      </c>
      <c r="AL206" s="713" t="str">
        <f>VLOOKUP($E206,'cac dv gui'!$C$6:$AD$36,25,0)</f>
        <v>Tốt</v>
      </c>
      <c r="AM206" s="713" t="str">
        <f>VLOOKUP($E206,'cac dv gui'!$C$6:$AD$36,26,0)</f>
        <v>Tốt</v>
      </c>
      <c r="AN206" s="594"/>
      <c r="AO206" s="713"/>
      <c r="AP206" s="594"/>
      <c r="AQ206" s="713" t="str">
        <f>VLOOKUP(E206,' TH ĐG Trình HĐ'!$E$9:$AU$338,40,0)</f>
        <v>Tốt</v>
      </c>
      <c r="AR206" s="713" t="s">
        <v>850</v>
      </c>
      <c r="AS206" s="594"/>
      <c r="AT206" s="905"/>
      <c r="AV206" s="835"/>
      <c r="AW206" s="835"/>
    </row>
    <row r="207" spans="1:49" s="684" customFormat="1" ht="35.1" customHeight="1" x14ac:dyDescent="0.25">
      <c r="A207" s="512" t="s">
        <v>1449</v>
      </c>
      <c r="B207" s="512">
        <f>COUNTIF($F$4:F207,F207)</f>
        <v>185</v>
      </c>
      <c r="C207" s="513" t="s">
        <v>984</v>
      </c>
      <c r="D207" s="336" t="s">
        <v>178</v>
      </c>
      <c r="E207" s="520" t="s">
        <v>652</v>
      </c>
      <c r="F207" s="592" t="s">
        <v>1732</v>
      </c>
      <c r="G207" s="523" t="s">
        <v>974</v>
      </c>
      <c r="H207" s="713" t="str">
        <f>VLOOKUP(E207,'[16]Gui chi Quynh'!$C$7:$E$387,3,0)</f>
        <v>A4</v>
      </c>
      <c r="I207" s="713">
        <f>VLOOKUP(H207,Sheet1!$B$2:$C$12,2,TRUE)</f>
        <v>7</v>
      </c>
      <c r="J207" s="713" t="str">
        <f>VLOOKUP($E207,'[17]Gui chi Quynh'!$C$7:$E$387,3,0)</f>
        <v>A4</v>
      </c>
      <c r="K207" s="713">
        <f>VLOOKUP(J207,Sheet1!$B$2:$C$12,2,TRUE)</f>
        <v>7</v>
      </c>
      <c r="L207" s="713" t="str">
        <f>VLOOKUP(E207,'[18]Gui chi Quynh'!$C$7:$F$385,3,0)</f>
        <v>A4</v>
      </c>
      <c r="M207" s="713">
        <f>VLOOKUP(L207,Sheet1!$B$2:$C$12,2,TRUE)</f>
        <v>7</v>
      </c>
      <c r="N207" s="713" t="str">
        <f>VLOOKUP(E207,'[19]Gui chi Quynh'!$C$7:$E$391,3,0)</f>
        <v>A4</v>
      </c>
      <c r="O207" s="713">
        <f>VLOOKUP(N207,Sheet1!$B$2:$C$12,2,TRUE)</f>
        <v>7</v>
      </c>
      <c r="P207" s="713" t="str">
        <f>VLOOKUP(E207,'[20]Gui chi Quynh'!$C$7:$E$391,3,0)</f>
        <v>A3</v>
      </c>
      <c r="Q207" s="713">
        <f>VLOOKUP(P207,Sheet1!$B$2:$C$12,2,TRUE)</f>
        <v>8</v>
      </c>
      <c r="R207" s="713" t="str">
        <f>VLOOKUP($E207,'[21]Gui chi Quynh'!$C$7:$E$390,3,0)</f>
        <v>A3</v>
      </c>
      <c r="S207" s="713">
        <f>VLOOKUP(R207,Sheet1!$B$2:$C$12,2,TRUE)</f>
        <v>8</v>
      </c>
      <c r="T207" s="713" t="str">
        <f>VLOOKUP($E207,'[22]Gui chi Quynh'!$C$7:$E$390,3,0)</f>
        <v>A4</v>
      </c>
      <c r="U207" s="713">
        <f>VLOOKUP(T207,Sheet1!$B$2:$C$12,2,TRUE)</f>
        <v>7</v>
      </c>
      <c r="V207" s="713" t="str">
        <f>VLOOKUP($E207,'[23]Gui chi Quynh'!$C$7:$E$389,3,0)</f>
        <v>A3</v>
      </c>
      <c r="W207" s="713">
        <f>VLOOKUP(V207,Sheet1!$B$2:$C$12,2,TRUE)</f>
        <v>8</v>
      </c>
      <c r="X207" s="713" t="str">
        <f>VLOOKUP($E207,'[24]Gui chi Quynh'!$C$7:$E$389,3,0)</f>
        <v>A4</v>
      </c>
      <c r="Y207" s="713">
        <f>VLOOKUP(X207,Sheet1!$B$2:$C$12,2,TRUE)</f>
        <v>7</v>
      </c>
      <c r="Z207" s="713" t="str">
        <f>VLOOKUP($E207,'[25]Gui chi Quynh'!$C$7:$E$388,3,0)</f>
        <v>A3</v>
      </c>
      <c r="AA207" s="713">
        <f>VLOOKUP(Z207,Sheet1!$B$2:$C$12,2,TRUE)</f>
        <v>8</v>
      </c>
      <c r="AB207" s="713" t="str">
        <f>VLOOKUP($E207,'T5'!$E$9:$AH$337,24,0)</f>
        <v>A4</v>
      </c>
      <c r="AC207" s="713">
        <f>VLOOKUP(AB207,Sheet1!$B$2:$C$12,2,TRUE)</f>
        <v>7</v>
      </c>
      <c r="AD207" s="713"/>
      <c r="AE207" s="713" t="e">
        <f>VLOOKUP(AD207,Sheet1!$B$2:$C$12,2,TRUE)</f>
        <v>#N/A</v>
      </c>
      <c r="AF207" s="599"/>
      <c r="AG207" s="901">
        <f t="shared" si="32"/>
        <v>7.3636363636363633</v>
      </c>
      <c r="AH207" s="901" t="str">
        <f t="shared" si="33"/>
        <v>11A*</v>
      </c>
      <c r="AI207" s="901">
        <f t="shared" si="29"/>
        <v>0</v>
      </c>
      <c r="AJ207" s="902"/>
      <c r="AK207" s="713" t="str">
        <f t="shared" si="30"/>
        <v>Tốt</v>
      </c>
      <c r="AL207" s="713" t="str">
        <f>VLOOKUP($E207,'cac dv gui'!$C$6:$AD$36,25,0)</f>
        <v>Tốt</v>
      </c>
      <c r="AM207" s="713" t="str">
        <f>VLOOKUP($E207,'cac dv gui'!$C$6:$AD$36,26,0)</f>
        <v>Tốt</v>
      </c>
      <c r="AN207" s="594"/>
      <c r="AO207" s="713"/>
      <c r="AP207" s="594"/>
      <c r="AQ207" s="713" t="str">
        <f>VLOOKUP(E207,' TH ĐG Trình HĐ'!$E$9:$AU$338,40,0)</f>
        <v>Tốt</v>
      </c>
      <c r="AR207" s="713" t="s">
        <v>850</v>
      </c>
      <c r="AS207" s="594"/>
      <c r="AT207" s="905"/>
      <c r="AV207" s="835"/>
      <c r="AW207" s="835"/>
    </row>
    <row r="208" spans="1:49" s="684" customFormat="1" ht="35.1" customHeight="1" x14ac:dyDescent="0.25">
      <c r="A208" s="512" t="s">
        <v>1450</v>
      </c>
      <c r="B208" s="512">
        <f>COUNTIF($F$4:F208,F208)</f>
        <v>186</v>
      </c>
      <c r="C208" s="513" t="s">
        <v>985</v>
      </c>
      <c r="D208" s="336" t="s">
        <v>179</v>
      </c>
      <c r="E208" s="520" t="s">
        <v>653</v>
      </c>
      <c r="F208" s="592" t="s">
        <v>1732</v>
      </c>
      <c r="G208" s="523" t="s">
        <v>974</v>
      </c>
      <c r="H208" s="713" t="str">
        <f>VLOOKUP(E208,'[16]Gui chi Quynh'!$C$7:$E$387,3,0)</f>
        <v>A4</v>
      </c>
      <c r="I208" s="713">
        <f>VLOOKUP(H208,Sheet1!$B$2:$C$12,2,TRUE)</f>
        <v>7</v>
      </c>
      <c r="J208" s="713" t="str">
        <f>VLOOKUP($E208,'[17]Gui chi Quynh'!$C$7:$E$387,3,0)</f>
        <v>A4</v>
      </c>
      <c r="K208" s="713">
        <f>VLOOKUP(J208,Sheet1!$B$2:$C$12,2,TRUE)</f>
        <v>7</v>
      </c>
      <c r="L208" s="713" t="str">
        <f>VLOOKUP(E208,'[18]Gui chi Quynh'!$C$7:$F$385,3,0)</f>
        <v>A4</v>
      </c>
      <c r="M208" s="713">
        <f>VLOOKUP(L208,Sheet1!$B$2:$C$12,2,TRUE)</f>
        <v>7</v>
      </c>
      <c r="N208" s="713" t="str">
        <f>VLOOKUP(E208,'[19]Gui chi Quynh'!$C$7:$E$391,3,0)</f>
        <v>A4</v>
      </c>
      <c r="O208" s="713">
        <f>VLOOKUP(N208,Sheet1!$B$2:$C$12,2,TRUE)</f>
        <v>7</v>
      </c>
      <c r="P208" s="713" t="str">
        <f>VLOOKUP(E208,'[20]Gui chi Quynh'!$C$7:$E$391,3,0)</f>
        <v>A3</v>
      </c>
      <c r="Q208" s="713">
        <f>VLOOKUP(P208,Sheet1!$B$2:$C$12,2,TRUE)</f>
        <v>8</v>
      </c>
      <c r="R208" s="713" t="str">
        <f>VLOOKUP($E208,'[21]Gui chi Quynh'!$C$7:$E$390,3,0)</f>
        <v>A1</v>
      </c>
      <c r="S208" s="713">
        <f>VLOOKUP(R208,Sheet1!$B$2:$C$12,2,TRUE)</f>
        <v>10</v>
      </c>
      <c r="T208" s="713" t="str">
        <f>VLOOKUP($E208,'[22]Gui chi Quynh'!$C$7:$E$390,3,0)</f>
        <v>A4</v>
      </c>
      <c r="U208" s="713">
        <f>VLOOKUP(T208,Sheet1!$B$2:$C$12,2,TRUE)</f>
        <v>7</v>
      </c>
      <c r="V208" s="713" t="str">
        <f>VLOOKUP($E208,'[23]Gui chi Quynh'!$C$7:$E$389,3,0)</f>
        <v>A4</v>
      </c>
      <c r="W208" s="713">
        <f>VLOOKUP(V208,Sheet1!$B$2:$C$12,2,TRUE)</f>
        <v>7</v>
      </c>
      <c r="X208" s="713" t="str">
        <f>VLOOKUP($E208,'[24]Gui chi Quynh'!$C$7:$E$389,3,0)</f>
        <v>A3</v>
      </c>
      <c r="Y208" s="713">
        <f>VLOOKUP(X208,Sheet1!$B$2:$C$12,2,TRUE)</f>
        <v>8</v>
      </c>
      <c r="Z208" s="713" t="str">
        <f>VLOOKUP($E208,'[25]Gui chi Quynh'!$C$7:$E$388,3,0)</f>
        <v>A3</v>
      </c>
      <c r="AA208" s="713">
        <f>VLOOKUP(Z208,Sheet1!$B$2:$C$12,2,TRUE)</f>
        <v>8</v>
      </c>
      <c r="AB208" s="713" t="str">
        <f>VLOOKUP($E208,'T5'!$E$9:$AH$337,24,0)</f>
        <v>A4</v>
      </c>
      <c r="AC208" s="713">
        <f>VLOOKUP(AB208,Sheet1!$B$2:$C$12,2,TRUE)</f>
        <v>7</v>
      </c>
      <c r="AD208" s="713"/>
      <c r="AE208" s="713" t="e">
        <f>VLOOKUP(AD208,Sheet1!$B$2:$C$12,2,TRUE)</f>
        <v>#N/A</v>
      </c>
      <c r="AF208" s="599"/>
      <c r="AG208" s="901">
        <f t="shared" si="32"/>
        <v>7.5454545454545459</v>
      </c>
      <c r="AH208" s="901" t="str">
        <f t="shared" si="33"/>
        <v>11A*</v>
      </c>
      <c r="AI208" s="901">
        <f t="shared" si="29"/>
        <v>0</v>
      </c>
      <c r="AJ208" s="902"/>
      <c r="AK208" s="713" t="str">
        <f t="shared" si="30"/>
        <v>Tốt</v>
      </c>
      <c r="AL208" s="713" t="str">
        <f>VLOOKUP($E208,'cac dv gui'!$C$6:$AD$36,25,0)</f>
        <v>Xuất sắc</v>
      </c>
      <c r="AM208" s="713" t="str">
        <f>VLOOKUP($E208,'cac dv gui'!$C$6:$AD$36,26,0)</f>
        <v>Tốt</v>
      </c>
      <c r="AN208" s="594"/>
      <c r="AO208" s="713"/>
      <c r="AP208" s="594"/>
      <c r="AQ208" s="713" t="str">
        <f>VLOOKUP(E208,' TH ĐG Trình HĐ'!$E$9:$AU$338,40,0)</f>
        <v>Tốt</v>
      </c>
      <c r="AR208" s="713" t="s">
        <v>850</v>
      </c>
      <c r="AS208" s="594"/>
      <c r="AT208" s="905"/>
      <c r="AV208" s="835"/>
      <c r="AW208" s="835"/>
    </row>
    <row r="209" spans="1:49" s="684" customFormat="1" ht="35.1" customHeight="1" x14ac:dyDescent="0.25">
      <c r="A209" s="512" t="s">
        <v>1451</v>
      </c>
      <c r="B209" s="512">
        <f>COUNTIF($F$4:F209,F209)</f>
        <v>187</v>
      </c>
      <c r="C209" s="513" t="s">
        <v>985</v>
      </c>
      <c r="D209" s="336" t="s">
        <v>181</v>
      </c>
      <c r="E209" s="520" t="s">
        <v>654</v>
      </c>
      <c r="F209" s="592" t="s">
        <v>1732</v>
      </c>
      <c r="G209" s="523" t="s">
        <v>974</v>
      </c>
      <c r="H209" s="713" t="str">
        <f>VLOOKUP(E209,'[16]Gui chi Quynh'!$C$7:$E$387,3,0)</f>
        <v>A3</v>
      </c>
      <c r="I209" s="713">
        <f>VLOOKUP(H209,Sheet1!$B$2:$C$12,2,TRUE)</f>
        <v>8</v>
      </c>
      <c r="J209" s="713" t="str">
        <f>VLOOKUP($E209,'[17]Gui chi Quynh'!$C$7:$E$387,3,0)</f>
        <v>A4</v>
      </c>
      <c r="K209" s="713">
        <f>VLOOKUP(J209,Sheet1!$B$2:$C$12,2,TRUE)</f>
        <v>7</v>
      </c>
      <c r="L209" s="713" t="str">
        <f>VLOOKUP(E209,'[18]Gui chi Quynh'!$C$7:$F$385,3,0)</f>
        <v>A3</v>
      </c>
      <c r="M209" s="713">
        <f>VLOOKUP(L209,Sheet1!$B$2:$C$12,2,TRUE)</f>
        <v>8</v>
      </c>
      <c r="N209" s="713" t="str">
        <f>VLOOKUP(E209,'[19]Gui chi Quynh'!$C$7:$E$391,3,0)</f>
        <v>A3</v>
      </c>
      <c r="O209" s="713">
        <f>VLOOKUP(N209,Sheet1!$B$2:$C$12,2,TRUE)</f>
        <v>8</v>
      </c>
      <c r="P209" s="713" t="str">
        <f>VLOOKUP(E209,'[20]Gui chi Quynh'!$C$7:$E$391,3,0)</f>
        <v>A3</v>
      </c>
      <c r="Q209" s="713">
        <f>VLOOKUP(P209,Sheet1!$B$2:$C$12,2,TRUE)</f>
        <v>8</v>
      </c>
      <c r="R209" s="713" t="str">
        <f>VLOOKUP($E209,'[21]Gui chi Quynh'!$C$7:$E$390,3,0)</f>
        <v>A3</v>
      </c>
      <c r="S209" s="713">
        <f>VLOOKUP(R209,Sheet1!$B$2:$C$12,2,TRUE)</f>
        <v>8</v>
      </c>
      <c r="T209" s="713" t="str">
        <f>VLOOKUP($E209,'[22]Gui chi Quynh'!$C$7:$E$390,3,0)</f>
        <v>A3</v>
      </c>
      <c r="U209" s="713">
        <f>VLOOKUP(T209,Sheet1!$B$2:$C$12,2,TRUE)</f>
        <v>8</v>
      </c>
      <c r="V209" s="713" t="str">
        <f>VLOOKUP($E209,'[23]Gui chi Quynh'!$C$7:$E$389,3,0)</f>
        <v>A3</v>
      </c>
      <c r="W209" s="713">
        <f>VLOOKUP(V209,Sheet1!$B$2:$C$12,2,TRUE)</f>
        <v>8</v>
      </c>
      <c r="X209" s="713" t="str">
        <f>VLOOKUP($E209,'[24]Gui chi Quynh'!$C$7:$E$389,3,0)</f>
        <v>A3</v>
      </c>
      <c r="Y209" s="713">
        <f>VLOOKUP(X209,Sheet1!$B$2:$C$12,2,TRUE)</f>
        <v>8</v>
      </c>
      <c r="Z209" s="713" t="str">
        <f>VLOOKUP($E209,'[25]Gui chi Quynh'!$C$7:$E$388,3,0)</f>
        <v>A3</v>
      </c>
      <c r="AA209" s="713">
        <f>VLOOKUP(Z209,Sheet1!$B$2:$C$12,2,TRUE)</f>
        <v>8</v>
      </c>
      <c r="AB209" s="713" t="str">
        <f>VLOOKUP($E209,'T5'!$E$9:$AH$337,24,0)</f>
        <v>A3</v>
      </c>
      <c r="AC209" s="713">
        <f>VLOOKUP(AB209,Sheet1!$B$2:$C$12,2,TRUE)</f>
        <v>8</v>
      </c>
      <c r="AD209" s="713"/>
      <c r="AE209" s="713" t="e">
        <f>VLOOKUP(AD209,Sheet1!$B$2:$C$12,2,TRUE)</f>
        <v>#N/A</v>
      </c>
      <c r="AF209" s="599" t="str">
        <f>VLOOKUP($E209,'[26]Tong hop ket qua'!$E$19:$M$219,9,0)</f>
        <v>Tốt</v>
      </c>
      <c r="AG209" s="901">
        <f>SUM(H209:AC209)/11</f>
        <v>7.9090909090909092</v>
      </c>
      <c r="AH209" s="901" t="str">
        <f t="shared" si="33"/>
        <v>11A*</v>
      </c>
      <c r="AI209" s="901">
        <f t="shared" si="29"/>
        <v>0</v>
      </c>
      <c r="AJ209" s="902"/>
      <c r="AK209" s="713" t="str">
        <f t="shared" si="30"/>
        <v>Tốt</v>
      </c>
      <c r="AL209" s="713" t="str">
        <f>VLOOKUP($E209,'cac dv gui'!$C$6:$AD$36,25,0)</f>
        <v>Tốt</v>
      </c>
      <c r="AM209" s="713" t="str">
        <f>VLOOKUP($E209,'cac dv gui'!$C$6:$AD$36,26,0)</f>
        <v>Tốt</v>
      </c>
      <c r="AN209" s="594"/>
      <c r="AO209" s="713"/>
      <c r="AP209" s="594"/>
      <c r="AQ209" s="713" t="str">
        <f>VLOOKUP(E209,' TH ĐG Trình HĐ'!$E$9:$AU$338,40,0)</f>
        <v>Tốt</v>
      </c>
      <c r="AR209" s="713" t="s">
        <v>850</v>
      </c>
      <c r="AS209" s="594"/>
      <c r="AT209" s="905"/>
      <c r="AV209" s="835"/>
      <c r="AW209" s="835"/>
    </row>
    <row r="210" spans="1:49" s="684" customFormat="1" ht="35.1" customHeight="1" x14ac:dyDescent="0.25">
      <c r="A210" s="512" t="s">
        <v>1452</v>
      </c>
      <c r="B210" s="512">
        <f>COUNTIF($F$4:F210,F210)</f>
        <v>188</v>
      </c>
      <c r="C210" s="513" t="s">
        <v>984</v>
      </c>
      <c r="D210" s="336" t="s">
        <v>182</v>
      </c>
      <c r="E210" s="520" t="s">
        <v>655</v>
      </c>
      <c r="F210" s="592" t="s">
        <v>1732</v>
      </c>
      <c r="G210" s="523" t="s">
        <v>974</v>
      </c>
      <c r="H210" s="713" t="str">
        <f>VLOOKUP(E210,'[16]Gui chi Quynh'!$C$7:$E$387,3,0)</f>
        <v>A4</v>
      </c>
      <c r="I210" s="713">
        <f>VLOOKUP(H210,Sheet1!$B$2:$C$12,2,TRUE)</f>
        <v>7</v>
      </c>
      <c r="J210" s="713" t="str">
        <f>VLOOKUP($E210,'[17]Gui chi Quynh'!$C$7:$E$387,3,0)</f>
        <v>A4</v>
      </c>
      <c r="K210" s="713">
        <f>VLOOKUP(J210,Sheet1!$B$2:$C$12,2,TRUE)</f>
        <v>7</v>
      </c>
      <c r="L210" s="713" t="str">
        <f>VLOOKUP(E210,'[18]Gui chi Quynh'!$C$7:$F$385,3,0)</f>
        <v>A3</v>
      </c>
      <c r="M210" s="713">
        <f>VLOOKUP(L210,Sheet1!$B$2:$C$12,2,TRUE)</f>
        <v>8</v>
      </c>
      <c r="N210" s="713" t="str">
        <f>VLOOKUP(E210,'[19]Gui chi Quynh'!$C$7:$E$391,3,0)</f>
        <v>A4</v>
      </c>
      <c r="O210" s="713">
        <f>VLOOKUP(N210,Sheet1!$B$2:$C$12,2,TRUE)</f>
        <v>7</v>
      </c>
      <c r="P210" s="713" t="str">
        <f>VLOOKUP(E210,'[20]Gui chi Quynh'!$C$7:$E$391,3,0)</f>
        <v>A3</v>
      </c>
      <c r="Q210" s="713">
        <f>VLOOKUP(P210,Sheet1!$B$2:$C$12,2,TRUE)</f>
        <v>8</v>
      </c>
      <c r="R210" s="713" t="str">
        <f>VLOOKUP($E210,'[21]Gui chi Quynh'!$C$7:$E$390,3,0)</f>
        <v>A3</v>
      </c>
      <c r="S210" s="713">
        <f>VLOOKUP(R210,Sheet1!$B$2:$C$12,2,TRUE)</f>
        <v>8</v>
      </c>
      <c r="T210" s="713" t="str">
        <f>VLOOKUP($E210,'[22]Gui chi Quynh'!$C$7:$E$390,3,0)</f>
        <v>A4</v>
      </c>
      <c r="U210" s="713">
        <f>VLOOKUP(T210,Sheet1!$B$2:$C$12,2,TRUE)</f>
        <v>7</v>
      </c>
      <c r="V210" s="713" t="str">
        <f>VLOOKUP($E210,'[23]Gui chi Quynh'!$C$7:$E$389,3,0)</f>
        <v>A3</v>
      </c>
      <c r="W210" s="713">
        <f>VLOOKUP(V210,Sheet1!$B$2:$C$12,2,TRUE)</f>
        <v>8</v>
      </c>
      <c r="X210" s="713" t="str">
        <f>VLOOKUP($E210,'[24]Gui chi Quynh'!$C$7:$E$389,3,0)</f>
        <v>A4</v>
      </c>
      <c r="Y210" s="713">
        <f>VLOOKUP(X210,Sheet1!$B$2:$C$12,2,TRUE)</f>
        <v>7</v>
      </c>
      <c r="Z210" s="713" t="str">
        <f>VLOOKUP($E210,'[25]Gui chi Quynh'!$C$7:$E$388,3,0)</f>
        <v>A3</v>
      </c>
      <c r="AA210" s="713">
        <f>VLOOKUP(Z210,Sheet1!$B$2:$C$12,2,TRUE)</f>
        <v>8</v>
      </c>
      <c r="AB210" s="713" t="str">
        <f>VLOOKUP($E210,'T5'!$E$9:$AH$337,24,0)</f>
        <v>A3</v>
      </c>
      <c r="AC210" s="713">
        <f>VLOOKUP(AB210,Sheet1!$B$2:$C$12,2,TRUE)</f>
        <v>8</v>
      </c>
      <c r="AD210" s="713"/>
      <c r="AE210" s="713" t="e">
        <f>VLOOKUP(AD210,Sheet1!$B$2:$C$12,2,TRUE)</f>
        <v>#N/A</v>
      </c>
      <c r="AF210" s="599" t="str">
        <f>VLOOKUP($E210,'[26]Tong hop ket qua'!$E$19:$M$219,9,0)</f>
        <v>Khá</v>
      </c>
      <c r="AG210" s="901">
        <f>(I210+K210+M210+O210+Q210+S210+U210+W210+Y210+AA210+AC210)/11</f>
        <v>7.5454545454545459</v>
      </c>
      <c r="AH210" s="901" t="str">
        <f t="shared" si="33"/>
        <v>11A*</v>
      </c>
      <c r="AI210" s="901">
        <f t="shared" si="29"/>
        <v>0</v>
      </c>
      <c r="AJ210" s="902"/>
      <c r="AK210" s="713" t="str">
        <f t="shared" si="30"/>
        <v>Tốt</v>
      </c>
      <c r="AL210" s="713" t="str">
        <f>VLOOKUP($E210,'cac dv gui'!$C$6:$AD$36,25,0)</f>
        <v>Xuất sắc</v>
      </c>
      <c r="AM210" s="713" t="str">
        <f>VLOOKUP($E210,'cac dv gui'!$C$6:$AD$36,26,0)</f>
        <v>Tốt</v>
      </c>
      <c r="AN210" s="594"/>
      <c r="AO210" s="713"/>
      <c r="AP210" s="594"/>
      <c r="AQ210" s="713" t="str">
        <f>VLOOKUP(E210,' TH ĐG Trình HĐ'!$E$9:$AU$338,40,0)</f>
        <v>Tốt</v>
      </c>
      <c r="AR210" s="713" t="s">
        <v>850</v>
      </c>
      <c r="AS210" s="594"/>
      <c r="AT210" s="905"/>
      <c r="AV210" s="835"/>
      <c r="AW210" s="835"/>
    </row>
    <row r="211" spans="1:49" s="684" customFormat="1" ht="35.1" customHeight="1" x14ac:dyDescent="0.25">
      <c r="A211" s="512" t="s">
        <v>1453</v>
      </c>
      <c r="B211" s="512">
        <f>COUNTIF($F$4:F211,F211)</f>
        <v>189</v>
      </c>
      <c r="C211" s="513" t="s">
        <v>984</v>
      </c>
      <c r="D211" s="336" t="s">
        <v>183</v>
      </c>
      <c r="E211" s="520" t="s">
        <v>656</v>
      </c>
      <c r="F211" s="592" t="s">
        <v>1732</v>
      </c>
      <c r="G211" s="523" t="s">
        <v>974</v>
      </c>
      <c r="H211" s="713" t="str">
        <f>VLOOKUP(E211,'[16]Gui chi Quynh'!$C$7:$E$387,3,0)</f>
        <v>A4</v>
      </c>
      <c r="I211" s="713">
        <f>VLOOKUP(H211,Sheet1!$B$2:$C$12,2,TRUE)</f>
        <v>7</v>
      </c>
      <c r="J211" s="713" t="str">
        <f>VLOOKUP($E211,'[17]Gui chi Quynh'!$C$7:$E$387,3,0)</f>
        <v>A4</v>
      </c>
      <c r="K211" s="713">
        <f>VLOOKUP(J211,Sheet1!$B$2:$C$12,2,TRUE)</f>
        <v>7</v>
      </c>
      <c r="L211" s="713" t="str">
        <f>VLOOKUP(E211,'[18]Gui chi Quynh'!$C$7:$F$385,3,0)</f>
        <v>A4</v>
      </c>
      <c r="M211" s="713">
        <f>VLOOKUP(L211,Sheet1!$B$2:$C$12,2,TRUE)</f>
        <v>7</v>
      </c>
      <c r="N211" s="713" t="str">
        <f>VLOOKUP(E211,'[19]Gui chi Quynh'!$C$7:$E$391,3,0)</f>
        <v>A4</v>
      </c>
      <c r="O211" s="713">
        <f>VLOOKUP(N211,Sheet1!$B$2:$C$12,2,TRUE)</f>
        <v>7</v>
      </c>
      <c r="P211" s="713" t="str">
        <f>VLOOKUP(E211,'[20]Gui chi Quynh'!$C$7:$E$391,3,0)</f>
        <v>A4</v>
      </c>
      <c r="Q211" s="713">
        <f>VLOOKUP(P211,Sheet1!$B$2:$C$12,2,TRUE)</f>
        <v>7</v>
      </c>
      <c r="R211" s="713" t="str">
        <f>VLOOKUP($E211,'[21]Gui chi Quynh'!$C$7:$E$390,3,0)</f>
        <v>A4</v>
      </c>
      <c r="S211" s="713">
        <f>VLOOKUP(R211,Sheet1!$B$2:$C$12,2,TRUE)</f>
        <v>7</v>
      </c>
      <c r="T211" s="713" t="str">
        <f>VLOOKUP($E211,'[22]Gui chi Quynh'!$C$7:$E$390,3,0)</f>
        <v>A4</v>
      </c>
      <c r="U211" s="713">
        <f>VLOOKUP(T211,Sheet1!$B$2:$C$12,2,TRUE)</f>
        <v>7</v>
      </c>
      <c r="V211" s="713" t="str">
        <f>VLOOKUP($E211,'[23]Gui chi Quynh'!$C$7:$E$389,3,0)</f>
        <v>A4</v>
      </c>
      <c r="W211" s="713">
        <f>VLOOKUP(V211,Sheet1!$B$2:$C$12,2,TRUE)</f>
        <v>7</v>
      </c>
      <c r="X211" s="713" t="str">
        <f>VLOOKUP($E211,'[24]Gui chi Quynh'!$C$7:$E$389,3,0)</f>
        <v>A3</v>
      </c>
      <c r="Y211" s="713">
        <f>VLOOKUP(X211,Sheet1!$B$2:$C$12,2,TRUE)</f>
        <v>8</v>
      </c>
      <c r="Z211" s="713" t="str">
        <f>VLOOKUP($E211,'[25]Gui chi Quynh'!$C$7:$E$388,3,0)</f>
        <v>A4</v>
      </c>
      <c r="AA211" s="713">
        <f>VLOOKUP(Z211,Sheet1!$B$2:$C$12,2,TRUE)</f>
        <v>7</v>
      </c>
      <c r="AB211" s="713" t="str">
        <f>VLOOKUP($E211,'T5'!$E$9:$AH$337,24,0)</f>
        <v>A4</v>
      </c>
      <c r="AC211" s="713">
        <f>VLOOKUP(AB211,Sheet1!$B$2:$C$12,2,TRUE)</f>
        <v>7</v>
      </c>
      <c r="AD211" s="713"/>
      <c r="AE211" s="713" t="e">
        <f>VLOOKUP(AD211,Sheet1!$B$2:$C$12,2,TRUE)</f>
        <v>#N/A</v>
      </c>
      <c r="AF211" s="599"/>
      <c r="AG211" s="901">
        <f>(I211+K211+M211+O211+Q211+S211+U211+W211+Y211+AA211+AC211)/11</f>
        <v>7.0909090909090908</v>
      </c>
      <c r="AH211" s="901" t="str">
        <f t="shared" si="33"/>
        <v>11A*</v>
      </c>
      <c r="AI211" s="901">
        <f t="shared" si="29"/>
        <v>0</v>
      </c>
      <c r="AJ211" s="902"/>
      <c r="AK211" s="713" t="str">
        <f t="shared" si="30"/>
        <v>Tốt</v>
      </c>
      <c r="AL211" s="713" t="str">
        <f>VLOOKUP($E211,'cac dv gui'!$C$6:$AD$36,25,0)</f>
        <v>Tốt</v>
      </c>
      <c r="AM211" s="713" t="str">
        <f>VLOOKUP($E211,'cac dv gui'!$C$6:$AD$36,26,0)</f>
        <v>Tốt</v>
      </c>
      <c r="AN211" s="594"/>
      <c r="AO211" s="713"/>
      <c r="AP211" s="594"/>
      <c r="AQ211" s="713" t="str">
        <f>VLOOKUP(E211,' TH ĐG Trình HĐ'!$E$9:$AU$338,40,0)</f>
        <v>Tốt</v>
      </c>
      <c r="AR211" s="713" t="s">
        <v>850</v>
      </c>
      <c r="AS211" s="594"/>
      <c r="AT211" s="905"/>
      <c r="AV211" s="835"/>
      <c r="AW211" s="835"/>
    </row>
    <row r="212" spans="1:49" s="684" customFormat="1" ht="35.1" customHeight="1" x14ac:dyDescent="0.25">
      <c r="A212" s="512" t="s">
        <v>1454</v>
      </c>
      <c r="B212" s="512">
        <f>COUNTIF($F$4:F212,F212)</f>
        <v>190</v>
      </c>
      <c r="C212" s="513" t="s">
        <v>984</v>
      </c>
      <c r="D212" s="336" t="s">
        <v>184</v>
      </c>
      <c r="E212" s="520" t="s">
        <v>657</v>
      </c>
      <c r="F212" s="592" t="s">
        <v>1732</v>
      </c>
      <c r="G212" s="523" t="s">
        <v>974</v>
      </c>
      <c r="H212" s="713" t="str">
        <f>VLOOKUP(E212,'[16]Gui chi Quynh'!$C$7:$E$387,3,0)</f>
        <v>A4</v>
      </c>
      <c r="I212" s="713">
        <f>VLOOKUP(H212,Sheet1!$B$2:$C$12,2,TRUE)</f>
        <v>7</v>
      </c>
      <c r="J212" s="713" t="str">
        <f>VLOOKUP($E212,'[17]Gui chi Quynh'!$C$7:$E$387,3,0)</f>
        <v>A4</v>
      </c>
      <c r="K212" s="713">
        <f>VLOOKUP(J212,Sheet1!$B$2:$C$12,2,TRUE)</f>
        <v>7</v>
      </c>
      <c r="L212" s="713" t="str">
        <f>VLOOKUP(E212,'[18]Gui chi Quynh'!$C$7:$F$385,3,0)</f>
        <v>A3</v>
      </c>
      <c r="M212" s="713">
        <f>VLOOKUP(L212,Sheet1!$B$2:$C$12,2,TRUE)</f>
        <v>8</v>
      </c>
      <c r="N212" s="713" t="str">
        <f>VLOOKUP(E212,'[19]Gui chi Quynh'!$C$7:$E$391,3,0)</f>
        <v>A4</v>
      </c>
      <c r="O212" s="713">
        <f>VLOOKUP(N212,Sheet1!$B$2:$C$12,2,TRUE)</f>
        <v>7</v>
      </c>
      <c r="P212" s="713" t="str">
        <f>VLOOKUP(E212,'[20]Gui chi Quynh'!$C$7:$E$391,3,0)</f>
        <v>A3</v>
      </c>
      <c r="Q212" s="713">
        <f>VLOOKUP(P212,Sheet1!$B$2:$C$12,2,TRUE)</f>
        <v>8</v>
      </c>
      <c r="R212" s="713" t="str">
        <f>VLOOKUP($E212,'[21]Gui chi Quynh'!$C$7:$E$390,3,0)</f>
        <v>A1</v>
      </c>
      <c r="S212" s="713">
        <f>VLOOKUP(R212,Sheet1!$B$2:$C$12,2,TRUE)</f>
        <v>10</v>
      </c>
      <c r="T212" s="713" t="str">
        <f>VLOOKUP($E212,'[22]Gui chi Quynh'!$C$7:$E$390,3,0)</f>
        <v>A3</v>
      </c>
      <c r="U212" s="713">
        <f>VLOOKUP(T212,Sheet1!$B$2:$C$12,2,TRUE)</f>
        <v>8</v>
      </c>
      <c r="V212" s="713" t="str">
        <f>VLOOKUP($E212,'[23]Gui chi Quynh'!$C$7:$E$389,3,0)</f>
        <v>A4</v>
      </c>
      <c r="W212" s="713">
        <f>VLOOKUP(V212,Sheet1!$B$2:$C$12,2,TRUE)</f>
        <v>7</v>
      </c>
      <c r="X212" s="713" t="str">
        <f>VLOOKUP($E212,'[24]Gui chi Quynh'!$C$7:$E$389,3,0)</f>
        <v>A2</v>
      </c>
      <c r="Y212" s="713">
        <f>VLOOKUP(X212,Sheet1!$B$2:$C$12,2,TRUE)</f>
        <v>9</v>
      </c>
      <c r="Z212" s="713" t="str">
        <f>VLOOKUP($E212,'[25]Gui chi Quynh'!$C$7:$E$388,3,0)</f>
        <v>A3</v>
      </c>
      <c r="AA212" s="713">
        <f>VLOOKUP(Z212,Sheet1!$B$2:$C$12,2,TRUE)</f>
        <v>8</v>
      </c>
      <c r="AB212" s="713" t="str">
        <f>VLOOKUP($E212,'T5'!$E$9:$AH$337,24,0)</f>
        <v>A3</v>
      </c>
      <c r="AC212" s="713">
        <f>VLOOKUP(AB212,Sheet1!$B$2:$C$12,2,TRUE)</f>
        <v>8</v>
      </c>
      <c r="AD212" s="713"/>
      <c r="AE212" s="713" t="e">
        <f>VLOOKUP(AD212,Sheet1!$B$2:$C$12,2,TRUE)</f>
        <v>#N/A</v>
      </c>
      <c r="AF212" s="599"/>
      <c r="AG212" s="901">
        <f>(I212+K212+M212+O212+Q212+S212+U212+W212+Y212+AA212+AC212)/11</f>
        <v>7.9090909090909092</v>
      </c>
      <c r="AH212" s="901" t="str">
        <f t="shared" si="33"/>
        <v>11A*</v>
      </c>
      <c r="AI212" s="901">
        <f t="shared" si="29"/>
        <v>0</v>
      </c>
      <c r="AJ212" s="902"/>
      <c r="AK212" s="713" t="str">
        <f t="shared" si="30"/>
        <v>Tốt</v>
      </c>
      <c r="AL212" s="713" t="str">
        <f>VLOOKUP($E212,'cac dv gui'!$C$6:$AD$36,25,0)</f>
        <v>Xuất sắc</v>
      </c>
      <c r="AM212" s="713" t="str">
        <f>VLOOKUP($E212,'cac dv gui'!$C$6:$AD$36,26,0)</f>
        <v>Tốt</v>
      </c>
      <c r="AN212" s="594"/>
      <c r="AO212" s="713"/>
      <c r="AP212" s="594"/>
      <c r="AQ212" s="713" t="str">
        <f>VLOOKUP(E212,' TH ĐG Trình HĐ'!$E$9:$AU$338,40,0)</f>
        <v>Tốt</v>
      </c>
      <c r="AR212" s="713" t="s">
        <v>850</v>
      </c>
      <c r="AS212" s="594"/>
      <c r="AT212" s="905"/>
      <c r="AV212" s="835"/>
      <c r="AW212" s="835"/>
    </row>
    <row r="213" spans="1:49" s="684" customFormat="1" ht="35.1" customHeight="1" x14ac:dyDescent="0.25">
      <c r="A213" s="512" t="s">
        <v>1455</v>
      </c>
      <c r="B213" s="512">
        <f>COUNTIF($F$4:F213,F213)</f>
        <v>191</v>
      </c>
      <c r="C213" s="513" t="s">
        <v>984</v>
      </c>
      <c r="D213" s="336" t="s">
        <v>1049</v>
      </c>
      <c r="E213" s="521" t="s">
        <v>1050</v>
      </c>
      <c r="F213" s="592" t="s">
        <v>1732</v>
      </c>
      <c r="G213" s="523" t="s">
        <v>974</v>
      </c>
      <c r="H213" s="713"/>
      <c r="I213" s="713"/>
      <c r="J213" s="713"/>
      <c r="K213" s="713"/>
      <c r="L213" s="713"/>
      <c r="M213" s="713"/>
      <c r="N213" s="713" t="str">
        <f>VLOOKUP(E213,'[19]Gui chi Quynh'!$C$7:$E$391,3,0)</f>
        <v>A4</v>
      </c>
      <c r="O213" s="713">
        <f>VLOOKUP(N213,Sheet1!$B$2:$C$12,2,TRUE)</f>
        <v>7</v>
      </c>
      <c r="P213" s="713" t="str">
        <f>VLOOKUP(E213,'[20]Gui chi Quynh'!$C$7:$E$391,3,0)</f>
        <v>A4</v>
      </c>
      <c r="Q213" s="713">
        <f>VLOOKUP(P213,Sheet1!$B$2:$C$12,2,TRUE)</f>
        <v>7</v>
      </c>
      <c r="R213" s="713" t="str">
        <f>VLOOKUP($E213,'[21]Gui chi Quynh'!$C$7:$E$390,3,0)</f>
        <v>A4</v>
      </c>
      <c r="S213" s="713">
        <f>VLOOKUP(R213,Sheet1!$B$2:$C$12,2,TRUE)</f>
        <v>7</v>
      </c>
      <c r="T213" s="713" t="str">
        <f>VLOOKUP($E213,'[22]Gui chi Quynh'!$C$7:$E$390,3,0)</f>
        <v>A4</v>
      </c>
      <c r="U213" s="713">
        <f>VLOOKUP(T213,Sheet1!$B$2:$C$12,2,TRUE)</f>
        <v>7</v>
      </c>
      <c r="V213" s="713" t="str">
        <f>VLOOKUP($E213,'[23]Gui chi Quynh'!$C$7:$E$389,3,0)</f>
        <v>A4</v>
      </c>
      <c r="W213" s="713">
        <f>VLOOKUP(V213,Sheet1!$B$2:$C$12,2,TRUE)</f>
        <v>7</v>
      </c>
      <c r="X213" s="713" t="str">
        <f>VLOOKUP($E213,'[24]Gui chi Quynh'!$C$7:$E$389,3,0)</f>
        <v>A4</v>
      </c>
      <c r="Y213" s="713">
        <f>VLOOKUP(X213,Sheet1!$B$2:$C$12,2,TRUE)</f>
        <v>7</v>
      </c>
      <c r="Z213" s="713" t="str">
        <f>VLOOKUP($E213,'[25]Gui chi Quynh'!$C$7:$E$388,3,0)</f>
        <v>A4</v>
      </c>
      <c r="AA213" s="713">
        <f>VLOOKUP(Z213,Sheet1!$B$2:$C$12,2,TRUE)</f>
        <v>7</v>
      </c>
      <c r="AB213" s="713" t="str">
        <f>VLOOKUP($E213,'T5'!$E$9:$AH$337,24,0)</f>
        <v>A4</v>
      </c>
      <c r="AC213" s="713">
        <f>VLOOKUP(AB213,Sheet1!$B$2:$C$12,2,TRUE)</f>
        <v>7</v>
      </c>
      <c r="AD213" s="713"/>
      <c r="AE213" s="713" t="e">
        <f>VLOOKUP(AD213,Sheet1!$B$2:$C$12,2,TRUE)</f>
        <v>#N/A</v>
      </c>
      <c r="AF213" s="599"/>
      <c r="AG213" s="901">
        <f>(I213+K213+M213+O213+Q213+S213+U213+W213+Y213+AA213+AC213)/8</f>
        <v>7</v>
      </c>
      <c r="AH213" s="901" t="str">
        <f t="shared" si="33"/>
        <v xml:space="preserve">8A* </v>
      </c>
      <c r="AI213" s="901">
        <f t="shared" si="29"/>
        <v>0</v>
      </c>
      <c r="AJ213" s="902"/>
      <c r="AK213" s="713" t="str">
        <f t="shared" si="30"/>
        <v>Tốt</v>
      </c>
      <c r="AL213" s="713" t="str">
        <f>VLOOKUP($E213,'cac dv gui'!$C$6:$AD$36,25,0)</f>
        <v>Tốt</v>
      </c>
      <c r="AM213" s="713" t="str">
        <f>VLOOKUP($E213,'cac dv gui'!$C$6:$AD$36,26,0)</f>
        <v>Tốt</v>
      </c>
      <c r="AN213" s="594"/>
      <c r="AO213" s="713"/>
      <c r="AP213" s="594"/>
      <c r="AQ213" s="713" t="str">
        <f>VLOOKUP(E213,' TH ĐG Trình HĐ'!$E$9:$AU$338,40,0)</f>
        <v>Tốt</v>
      </c>
      <c r="AR213" s="713" t="s">
        <v>850</v>
      </c>
      <c r="AS213" s="594"/>
      <c r="AT213" s="905" t="s">
        <v>1122</v>
      </c>
      <c r="AV213" s="835"/>
      <c r="AW213" s="835"/>
    </row>
    <row r="214" spans="1:49" s="684" customFormat="1" ht="35.1" customHeight="1" x14ac:dyDescent="0.25">
      <c r="A214" s="512" t="s">
        <v>1456</v>
      </c>
      <c r="B214" s="512">
        <f>COUNTIF($F$4:F214,F214)</f>
        <v>192</v>
      </c>
      <c r="C214" s="513" t="s">
        <v>984</v>
      </c>
      <c r="D214" s="336" t="s">
        <v>187</v>
      </c>
      <c r="E214" s="520" t="s">
        <v>659</v>
      </c>
      <c r="F214" s="592" t="s">
        <v>1732</v>
      </c>
      <c r="G214" s="523" t="s">
        <v>974</v>
      </c>
      <c r="H214" s="713" t="str">
        <f>VLOOKUP(E214,'[16]Gui chi Quynh'!$C$7:$E$387,3,0)</f>
        <v>A4</v>
      </c>
      <c r="I214" s="713">
        <f>VLOOKUP(H214,Sheet1!$B$2:$C$12,2,TRUE)</f>
        <v>7</v>
      </c>
      <c r="J214" s="713" t="str">
        <f>VLOOKUP($E214,'[17]Gui chi Quynh'!$C$7:$E$387,3,0)</f>
        <v>A4</v>
      </c>
      <c r="K214" s="713">
        <f>VLOOKUP(J214,Sheet1!$B$2:$C$12,2,TRUE)</f>
        <v>7</v>
      </c>
      <c r="L214" s="713" t="str">
        <f>VLOOKUP(E214,'[18]Gui chi Quynh'!$C$7:$F$385,3,0)</f>
        <v>A3</v>
      </c>
      <c r="M214" s="713">
        <f>VLOOKUP(L214,Sheet1!$B$2:$C$12,2,TRUE)</f>
        <v>8</v>
      </c>
      <c r="N214" s="713" t="str">
        <f>VLOOKUP(E214,'[19]Gui chi Quynh'!$C$7:$E$391,3,0)</f>
        <v>A4</v>
      </c>
      <c r="O214" s="713">
        <f>VLOOKUP(N214,Sheet1!$B$2:$C$12,2,TRUE)</f>
        <v>7</v>
      </c>
      <c r="P214" s="713" t="str">
        <f>VLOOKUP(E214,'[20]Gui chi Quynh'!$C$7:$E$391,3,0)</f>
        <v>A3</v>
      </c>
      <c r="Q214" s="713">
        <f>VLOOKUP(P214,Sheet1!$B$2:$C$12,2,TRUE)</f>
        <v>8</v>
      </c>
      <c r="R214" s="713" t="str">
        <f>VLOOKUP($E214,'[21]Gui chi Quynh'!$C$7:$E$390,3,0)</f>
        <v>A3</v>
      </c>
      <c r="S214" s="713">
        <f>VLOOKUP(R214,Sheet1!$B$2:$C$12,2,TRUE)</f>
        <v>8</v>
      </c>
      <c r="T214" s="713" t="str">
        <f>VLOOKUP($E214,'[22]Gui chi Quynh'!$C$7:$E$390,3,0)</f>
        <v>A4</v>
      </c>
      <c r="U214" s="713">
        <f>VLOOKUP(T214,Sheet1!$B$2:$C$12,2,TRUE)</f>
        <v>7</v>
      </c>
      <c r="V214" s="713" t="str">
        <f>VLOOKUP($E214,'[23]Gui chi Quynh'!$C$7:$E$389,3,0)</f>
        <v>A3</v>
      </c>
      <c r="W214" s="713">
        <f>VLOOKUP(V214,Sheet1!$B$2:$C$12,2,TRUE)</f>
        <v>8</v>
      </c>
      <c r="X214" s="713" t="str">
        <f>VLOOKUP($E214,'[24]Gui chi Quynh'!$C$7:$E$389,3,0)</f>
        <v>A2</v>
      </c>
      <c r="Y214" s="713">
        <f>VLOOKUP(X214,Sheet1!$B$2:$C$12,2,TRUE)</f>
        <v>9</v>
      </c>
      <c r="Z214" s="713" t="str">
        <f>VLOOKUP($E214,'[25]Gui chi Quynh'!$C$7:$E$388,3,0)</f>
        <v>A4</v>
      </c>
      <c r="AA214" s="713">
        <f>VLOOKUP(Z214,Sheet1!$B$2:$C$12,2,TRUE)</f>
        <v>7</v>
      </c>
      <c r="AB214" s="713" t="str">
        <f>VLOOKUP($E214,'T5'!$E$9:$AH$337,24,0)</f>
        <v>A3</v>
      </c>
      <c r="AC214" s="713">
        <f>VLOOKUP(AB214,Sheet1!$B$2:$C$12,2,TRUE)</f>
        <v>8</v>
      </c>
      <c r="AD214" s="713"/>
      <c r="AE214" s="713" t="e">
        <f>VLOOKUP(AD214,Sheet1!$B$2:$C$12,2,TRUE)</f>
        <v>#N/A</v>
      </c>
      <c r="AF214" s="599"/>
      <c r="AG214" s="901">
        <f>(I214+K214+M214+O214+Q214+S214+U214+W214+Y214+AA214+AC214)/11</f>
        <v>7.6363636363636367</v>
      </c>
      <c r="AH214" s="901" t="str">
        <f t="shared" si="33"/>
        <v>11A*</v>
      </c>
      <c r="AI214" s="901">
        <f t="shared" si="29"/>
        <v>0</v>
      </c>
      <c r="AJ214" s="902"/>
      <c r="AK214" s="713" t="str">
        <f t="shared" si="30"/>
        <v>Tốt</v>
      </c>
      <c r="AL214" s="713" t="str">
        <f>VLOOKUP($E214,'cac dv gui'!$C$6:$AD$36,25,0)</f>
        <v>Xuất sắc</v>
      </c>
      <c r="AM214" s="713" t="str">
        <f>VLOOKUP($E214,'cac dv gui'!$C$6:$AD$36,26,0)</f>
        <v>Tốt</v>
      </c>
      <c r="AN214" s="594"/>
      <c r="AO214" s="713"/>
      <c r="AP214" s="594"/>
      <c r="AQ214" s="713" t="str">
        <f>VLOOKUP(E214,' TH ĐG Trình HĐ'!$E$9:$AU$338,40,0)</f>
        <v>Tốt</v>
      </c>
      <c r="AR214" s="713" t="s">
        <v>850</v>
      </c>
      <c r="AS214" s="594"/>
      <c r="AT214" s="905"/>
      <c r="AV214" s="835"/>
      <c r="AW214" s="835"/>
    </row>
    <row r="215" spans="1:49" s="684" customFormat="1" ht="35.1" customHeight="1" x14ac:dyDescent="0.25">
      <c r="A215" s="512" t="s">
        <v>1457</v>
      </c>
      <c r="B215" s="512">
        <f>COUNTIF($F$4:F215,F215)</f>
        <v>193</v>
      </c>
      <c r="C215" s="513" t="s">
        <v>984</v>
      </c>
      <c r="D215" s="336" t="s">
        <v>188</v>
      </c>
      <c r="E215" s="520" t="s">
        <v>660</v>
      </c>
      <c r="F215" s="592" t="s">
        <v>1732</v>
      </c>
      <c r="G215" s="523" t="s">
        <v>974</v>
      </c>
      <c r="H215" s="713" t="str">
        <f>VLOOKUP(E215,'[16]Gui chi Quynh'!$C$7:$E$387,3,0)</f>
        <v>A3</v>
      </c>
      <c r="I215" s="713">
        <f>VLOOKUP(H215,Sheet1!$B$2:$C$12,2,TRUE)</f>
        <v>8</v>
      </c>
      <c r="J215" s="713" t="str">
        <f>VLOOKUP($E215,'[17]Gui chi Quynh'!$C$7:$E$387,3,0)</f>
        <v>A4</v>
      </c>
      <c r="K215" s="713">
        <f>VLOOKUP(J215,Sheet1!$B$2:$C$12,2,TRUE)</f>
        <v>7</v>
      </c>
      <c r="L215" s="713" t="str">
        <f>VLOOKUP(E215,'[18]Gui chi Quynh'!$C$7:$F$385,3,0)</f>
        <v>A3</v>
      </c>
      <c r="M215" s="713">
        <f>VLOOKUP(L215,Sheet1!$B$2:$C$12,2,TRUE)</f>
        <v>8</v>
      </c>
      <c r="N215" s="713" t="str">
        <f>VLOOKUP(E215,'[19]Gui chi Quynh'!$C$7:$E$391,3,0)</f>
        <v>A4</v>
      </c>
      <c r="O215" s="713">
        <f>VLOOKUP(N215,Sheet1!$B$2:$C$12,2,TRUE)</f>
        <v>7</v>
      </c>
      <c r="P215" s="713" t="str">
        <f>VLOOKUP(E215,'[20]Gui chi Quynh'!$C$7:$E$391,3,0)</f>
        <v>A3</v>
      </c>
      <c r="Q215" s="713">
        <f>VLOOKUP(P215,Sheet1!$B$2:$C$12,2,TRUE)</f>
        <v>8</v>
      </c>
      <c r="R215" s="713" t="str">
        <f>VLOOKUP($E215,'[21]Gui chi Quynh'!$C$7:$E$390,3,0)</f>
        <v>A3</v>
      </c>
      <c r="S215" s="713">
        <f>VLOOKUP(R215,Sheet1!$B$2:$C$12,2,TRUE)</f>
        <v>8</v>
      </c>
      <c r="T215" s="713" t="str">
        <f>VLOOKUP($E215,'[22]Gui chi Quynh'!$C$7:$E$390,3,0)</f>
        <v>A4</v>
      </c>
      <c r="U215" s="713">
        <f>VLOOKUP(T215,Sheet1!$B$2:$C$12,2,TRUE)</f>
        <v>7</v>
      </c>
      <c r="V215" s="713" t="str">
        <f>VLOOKUP($E215,'[23]Gui chi Quynh'!$C$7:$E$389,3,0)</f>
        <v>A3</v>
      </c>
      <c r="W215" s="713">
        <f>VLOOKUP(V215,Sheet1!$B$2:$C$12,2,TRUE)</f>
        <v>8</v>
      </c>
      <c r="X215" s="713" t="str">
        <f>VLOOKUP($E215,'[24]Gui chi Quynh'!$C$7:$E$389,3,0)</f>
        <v>A4</v>
      </c>
      <c r="Y215" s="713">
        <f>VLOOKUP(X215,Sheet1!$B$2:$C$12,2,TRUE)</f>
        <v>7</v>
      </c>
      <c r="Z215" s="713" t="str">
        <f>VLOOKUP($E215,'[25]Gui chi Quynh'!$C$7:$E$388,3,0)</f>
        <v>A3</v>
      </c>
      <c r="AA215" s="713">
        <f>VLOOKUP(Z215,Sheet1!$B$2:$C$12,2,TRUE)</f>
        <v>8</v>
      </c>
      <c r="AB215" s="713" t="str">
        <f>VLOOKUP($E215,'T5'!$E$9:$AH$337,24,0)</f>
        <v>A3</v>
      </c>
      <c r="AC215" s="713">
        <f>VLOOKUP(AB215,Sheet1!$B$2:$C$12,2,TRUE)</f>
        <v>8</v>
      </c>
      <c r="AD215" s="713"/>
      <c r="AE215" s="713" t="e">
        <f>VLOOKUP(AD215,Sheet1!$B$2:$C$12,2,TRUE)</f>
        <v>#N/A</v>
      </c>
      <c r="AF215" s="599"/>
      <c r="AG215" s="901">
        <f>(I215+K215+M215+O215+Q215+S215+U215+W215+Y215+AA215+AC215)/11</f>
        <v>7.6363636363636367</v>
      </c>
      <c r="AH215" s="901" t="str">
        <f t="shared" si="33"/>
        <v>11A*</v>
      </c>
      <c r="AI215" s="901">
        <f t="shared" si="29"/>
        <v>0</v>
      </c>
      <c r="AJ215" s="902"/>
      <c r="AK215" s="713" t="str">
        <f t="shared" si="30"/>
        <v>Tốt</v>
      </c>
      <c r="AL215" s="713" t="str">
        <f>VLOOKUP($E215,'cac dv gui'!$C$6:$AD$36,25,0)</f>
        <v>Tốt</v>
      </c>
      <c r="AM215" s="713" t="str">
        <f>VLOOKUP($E215,'cac dv gui'!$C$6:$AD$36,26,0)</f>
        <v>Tốt</v>
      </c>
      <c r="AN215" s="594"/>
      <c r="AO215" s="713"/>
      <c r="AP215" s="594"/>
      <c r="AQ215" s="713" t="str">
        <f>VLOOKUP(E215,' TH ĐG Trình HĐ'!$E$9:$AU$338,40,0)</f>
        <v>Tốt</v>
      </c>
      <c r="AR215" s="713" t="s">
        <v>850</v>
      </c>
      <c r="AS215" s="594"/>
      <c r="AT215" s="905"/>
      <c r="AV215" s="835"/>
      <c r="AW215" s="835"/>
    </row>
    <row r="216" spans="1:49" s="684" customFormat="1" ht="35.1" customHeight="1" x14ac:dyDescent="0.25">
      <c r="A216" s="512" t="s">
        <v>1458</v>
      </c>
      <c r="B216" s="512">
        <f>COUNTIF($F$4:F216,F216)</f>
        <v>194</v>
      </c>
      <c r="C216" s="513" t="s">
        <v>985</v>
      </c>
      <c r="D216" s="336" t="s">
        <v>190</v>
      </c>
      <c r="E216" s="520" t="s">
        <v>662</v>
      </c>
      <c r="F216" s="592" t="s">
        <v>1732</v>
      </c>
      <c r="G216" s="523" t="s">
        <v>974</v>
      </c>
      <c r="H216" s="713" t="str">
        <f>VLOOKUP(E216,'[16]Gui chi Quynh'!$C$7:$E$387,3,0)</f>
        <v>A4</v>
      </c>
      <c r="I216" s="713">
        <f>VLOOKUP(H216,Sheet1!$B$2:$C$12,2,TRUE)</f>
        <v>7</v>
      </c>
      <c r="J216" s="713" t="str">
        <f>VLOOKUP($E216,'[17]Gui chi Quynh'!$C$7:$E$387,3,0)</f>
        <v>A4</v>
      </c>
      <c r="K216" s="713">
        <f>VLOOKUP(J216,Sheet1!$B$2:$C$12,2,TRUE)</f>
        <v>7</v>
      </c>
      <c r="L216" s="713" t="str">
        <f>VLOOKUP(E216,'[18]Gui chi Quynh'!$C$7:$F$385,3,0)</f>
        <v>A3</v>
      </c>
      <c r="M216" s="713">
        <f>VLOOKUP(L216,Sheet1!$B$2:$C$12,2,TRUE)</f>
        <v>8</v>
      </c>
      <c r="N216" s="713" t="str">
        <f>VLOOKUP(E216,'[19]Gui chi Quynh'!$C$7:$E$391,3,0)</f>
        <v>A4</v>
      </c>
      <c r="O216" s="713">
        <f>VLOOKUP(N216,Sheet1!$B$2:$C$12,2,TRUE)</f>
        <v>7</v>
      </c>
      <c r="P216" s="713" t="str">
        <f>VLOOKUP(E216,'[20]Gui chi Quynh'!$C$7:$E$391,3,0)</f>
        <v>A4</v>
      </c>
      <c r="Q216" s="713">
        <f>VLOOKUP(P216,Sheet1!$B$2:$C$12,2,TRUE)</f>
        <v>7</v>
      </c>
      <c r="R216" s="713" t="str">
        <f>VLOOKUP($E216,'[21]Gui chi Quynh'!$C$7:$E$390,3,0)</f>
        <v>A3</v>
      </c>
      <c r="S216" s="713">
        <f>VLOOKUP(R216,Sheet1!$B$2:$C$12,2,TRUE)</f>
        <v>8</v>
      </c>
      <c r="T216" s="713" t="str">
        <f>VLOOKUP($E216,'[22]Gui chi Quynh'!$C$7:$E$390,3,0)</f>
        <v>A4</v>
      </c>
      <c r="U216" s="713">
        <f>VLOOKUP(T216,Sheet1!$B$2:$C$12,2,TRUE)</f>
        <v>7</v>
      </c>
      <c r="V216" s="713" t="str">
        <f>VLOOKUP($E216,'[23]Gui chi Quynh'!$C$7:$E$389,3,0)</f>
        <v>A2</v>
      </c>
      <c r="W216" s="713">
        <f>VLOOKUP(V216,Sheet1!$B$2:$C$12,2,TRUE)</f>
        <v>9</v>
      </c>
      <c r="X216" s="713" t="str">
        <f>VLOOKUP($E216,'[24]Gui chi Quynh'!$C$7:$E$389,3,0)</f>
        <v>A3</v>
      </c>
      <c r="Y216" s="713">
        <f>VLOOKUP(X216,Sheet1!$B$2:$C$12,2,TRUE)</f>
        <v>8</v>
      </c>
      <c r="Z216" s="713" t="str">
        <f>VLOOKUP($E216,'[25]Gui chi Quynh'!$C$7:$E$388,3,0)</f>
        <v>A2</v>
      </c>
      <c r="AA216" s="713">
        <f>VLOOKUP(Z216,Sheet1!$B$2:$C$12,2,TRUE)</f>
        <v>9</v>
      </c>
      <c r="AB216" s="713" t="str">
        <f>VLOOKUP($E216,'T5'!$E$9:$AH$337,24,0)</f>
        <v>A3</v>
      </c>
      <c r="AC216" s="713">
        <f>VLOOKUP(AB216,Sheet1!$B$2:$C$12,2,TRUE)</f>
        <v>8</v>
      </c>
      <c r="AD216" s="713"/>
      <c r="AE216" s="713" t="e">
        <f>VLOOKUP(AD216,Sheet1!$B$2:$C$12,2,TRUE)</f>
        <v>#N/A</v>
      </c>
      <c r="AF216" s="599"/>
      <c r="AG216" s="901">
        <f>(I216+K216+M216+O216+Q216+S216+U216+W216+Y216+AA216+AC216)/11</f>
        <v>7.7272727272727275</v>
      </c>
      <c r="AH216" s="901" t="str">
        <f t="shared" si="33"/>
        <v>11A*</v>
      </c>
      <c r="AI216" s="901">
        <f t="shared" si="29"/>
        <v>0</v>
      </c>
      <c r="AJ216" s="902"/>
      <c r="AK216" s="713" t="str">
        <f t="shared" si="30"/>
        <v>Tốt</v>
      </c>
      <c r="AL216" s="713" t="str">
        <f>VLOOKUP($E216,'cac dv gui'!$C$6:$AD$36,25,0)</f>
        <v>Tốt</v>
      </c>
      <c r="AM216" s="713" t="str">
        <f>VLOOKUP($E216,'cac dv gui'!$C$6:$AD$36,26,0)</f>
        <v>Tốt</v>
      </c>
      <c r="AN216" s="594"/>
      <c r="AO216" s="713"/>
      <c r="AP216" s="594"/>
      <c r="AQ216" s="713" t="str">
        <f>VLOOKUP(E216,' TH ĐG Trình HĐ'!$E$9:$AU$338,40,0)</f>
        <v>Tốt</v>
      </c>
      <c r="AR216" s="713" t="s">
        <v>850</v>
      </c>
      <c r="AS216" s="594"/>
      <c r="AT216" s="905"/>
      <c r="AV216" s="835"/>
      <c r="AW216" s="835"/>
    </row>
    <row r="217" spans="1:49" s="684" customFormat="1" ht="35.1" customHeight="1" x14ac:dyDescent="0.25">
      <c r="A217" s="512" t="s">
        <v>1459</v>
      </c>
      <c r="B217" s="512">
        <f>COUNTIF($F$4:F217,F217)</f>
        <v>1</v>
      </c>
      <c r="C217" s="513" t="s">
        <v>985</v>
      </c>
      <c r="D217" s="686" t="s">
        <v>149</v>
      </c>
      <c r="E217" s="599" t="s">
        <v>614</v>
      </c>
      <c r="F217" s="494" t="s">
        <v>1654</v>
      </c>
      <c r="G217" s="713" t="s">
        <v>974</v>
      </c>
      <c r="H217" s="713" t="str">
        <f>VLOOKUP(E217,'[16]Gui chi Quynh'!$C$7:$E$387,3,0)</f>
        <v>A1</v>
      </c>
      <c r="I217" s="713">
        <f>VLOOKUP(H217,Sheet1!$B$2:$C$12,2,TRUE)</f>
        <v>10</v>
      </c>
      <c r="J217" s="713" t="str">
        <f>VLOOKUP($E217,'[17]Gui chi Quynh'!$C$7:$E$387,3,0)</f>
        <v>A1</v>
      </c>
      <c r="K217" s="713">
        <f>VLOOKUP(J217,Sheet1!$B$2:$C$12,2,TRUE)</f>
        <v>10</v>
      </c>
      <c r="L217" s="713" t="str">
        <f>VLOOKUP(E217,'[18]Gui chi Quynh'!$C$7:$F$385,3,0)</f>
        <v>A1</v>
      </c>
      <c r="M217" s="713">
        <f>VLOOKUP(L217,Sheet1!$B$2:$C$12,2,TRUE)</f>
        <v>10</v>
      </c>
      <c r="N217" s="713" t="str">
        <f>VLOOKUP(E217,'[19]Gui chi Quynh'!$C$7:$E$391,3,0)</f>
        <v>A1</v>
      </c>
      <c r="O217" s="713">
        <f>VLOOKUP(N217,Sheet1!$B$2:$C$12,2,TRUE)</f>
        <v>10</v>
      </c>
      <c r="P217" s="713" t="str">
        <f>VLOOKUP(E217,'[20]Gui chi Quynh'!$C$7:$E$391,3,0)</f>
        <v>A1</v>
      </c>
      <c r="Q217" s="713">
        <f>VLOOKUP(P217,Sheet1!$B$2:$C$12,2,TRUE)</f>
        <v>10</v>
      </c>
      <c r="R217" s="713" t="str">
        <f>VLOOKUP($E217,'[21]Gui chi Quynh'!$C$7:$E$390,3,0)</f>
        <v>A1</v>
      </c>
      <c r="S217" s="713">
        <f>VLOOKUP(R217,Sheet1!$B$2:$C$12,2,TRUE)</f>
        <v>10</v>
      </c>
      <c r="T217" s="713" t="str">
        <f>VLOOKUP($E217,'[22]Gui chi Quynh'!$C$7:$E$390,3,0)</f>
        <v>A1</v>
      </c>
      <c r="U217" s="713">
        <f>VLOOKUP(T217,Sheet1!$B$2:$C$12,2,TRUE)</f>
        <v>10</v>
      </c>
      <c r="V217" s="713" t="str">
        <f>VLOOKUP($E217,'[23]Gui chi Quynh'!$C$7:$E$389,3,0)</f>
        <v>A1</v>
      </c>
      <c r="W217" s="713">
        <f>VLOOKUP(V217,Sheet1!$B$2:$C$12,2,TRUE)</f>
        <v>10</v>
      </c>
      <c r="X217" s="713" t="str">
        <f>VLOOKUP($E217,'[24]Gui chi Quynh'!$C$7:$E$389,3,0)</f>
        <v>A1</v>
      </c>
      <c r="Y217" s="713">
        <f>VLOOKUP(X217,Sheet1!$B$2:$C$12,2,TRUE)</f>
        <v>10</v>
      </c>
      <c r="Z217" s="713" t="str">
        <f>VLOOKUP($E217,'[25]Gui chi Quynh'!$C$7:$E$388,3,0)</f>
        <v>A1</v>
      </c>
      <c r="AA217" s="713">
        <f>VLOOKUP(Z217,Sheet1!$B$2:$C$12,2,TRUE)</f>
        <v>10</v>
      </c>
      <c r="AB217" s="713" t="str">
        <f>VLOOKUP($E217,'T5'!$E$9:$AH$337,24,0)</f>
        <v>A1</v>
      </c>
      <c r="AC217" s="713">
        <f>VLOOKUP(AB217,Sheet1!$B$2:$C$12,2,TRUE)</f>
        <v>10</v>
      </c>
      <c r="AD217" s="713"/>
      <c r="AE217" s="713" t="e">
        <f>VLOOKUP(AD217,Sheet1!$B$2:$C$12,2,TRUE)</f>
        <v>#N/A</v>
      </c>
      <c r="AF217" s="599" t="str">
        <f>VLOOKUP($E217,'[26]Tong hop ket qua'!$E$19:$M$219,9,0)</f>
        <v>Xuất sắc</v>
      </c>
      <c r="AG217" s="901">
        <f>ROUND(AVERAGE($H217:$AC217),1)</f>
        <v>10</v>
      </c>
      <c r="AH217" s="901" t="str">
        <f t="shared" si="33"/>
        <v>11A*</v>
      </c>
      <c r="AI217" s="901">
        <f t="shared" si="29"/>
        <v>0</v>
      </c>
      <c r="AJ217" s="902"/>
      <c r="AK217" s="713" t="str">
        <f t="shared" si="30"/>
        <v>Xuất sắc</v>
      </c>
      <c r="AL217" s="713" t="str">
        <f>VLOOKUP($E217,'cac dv gui'!$C$200:$AD$225,25,0)</f>
        <v>Xuất sắc</v>
      </c>
      <c r="AM217" s="713" t="str">
        <f>VLOOKUP($E217,'cac dv gui'!$C$200:$AD$225,26,0)</f>
        <v>Xuất sắc</v>
      </c>
      <c r="AN217" s="594"/>
      <c r="AO217" s="713" t="s">
        <v>1130</v>
      </c>
      <c r="AP217" s="594"/>
      <c r="AQ217" s="713" t="str">
        <f>VLOOKUP(E217,' TH ĐG Trình HĐ'!$E$9:$AU$338,40,0)</f>
        <v>Xuất sắc</v>
      </c>
      <c r="AR217" s="713" t="s">
        <v>849</v>
      </c>
      <c r="AS217" s="594"/>
      <c r="AT217" s="905"/>
      <c r="AV217" s="835"/>
      <c r="AW217" s="835"/>
    </row>
    <row r="218" spans="1:49" s="684" customFormat="1" ht="35.1" customHeight="1" x14ac:dyDescent="0.25">
      <c r="A218" s="512" t="s">
        <v>1460</v>
      </c>
      <c r="B218" s="512">
        <f>COUNTIF($F$4:F218,F218)</f>
        <v>195</v>
      </c>
      <c r="C218" s="513" t="s">
        <v>984</v>
      </c>
      <c r="D218" s="850" t="s">
        <v>150</v>
      </c>
      <c r="E218" s="599" t="s">
        <v>615</v>
      </c>
      <c r="F218" s="592" t="s">
        <v>1732</v>
      </c>
      <c r="G218" s="523" t="s">
        <v>974</v>
      </c>
      <c r="H218" s="713" t="str">
        <f>VLOOKUP(E218,'[16]Gui chi Quynh'!$C$7:$E$387,3,0)</f>
        <v>A3</v>
      </c>
      <c r="I218" s="713">
        <f>VLOOKUP(H218,Sheet1!$B$2:$C$12,2,TRUE)</f>
        <v>8</v>
      </c>
      <c r="J218" s="713" t="str">
        <f>VLOOKUP($E218,'[17]Gui chi Quynh'!$C$7:$E$387,3,0)</f>
        <v>A2</v>
      </c>
      <c r="K218" s="713">
        <f>VLOOKUP(J218,Sheet1!$B$2:$C$12,2,TRUE)</f>
        <v>9</v>
      </c>
      <c r="L218" s="713" t="str">
        <f>VLOOKUP(E218,'[18]Gui chi Quynh'!$C$7:$F$385,3,0)</f>
        <v>A3</v>
      </c>
      <c r="M218" s="713">
        <f>VLOOKUP(L218,Sheet1!$B$2:$C$12,2,TRUE)</f>
        <v>8</v>
      </c>
      <c r="N218" s="713" t="str">
        <f>VLOOKUP(E218,'[19]Gui chi Quynh'!$C$7:$E$391,3,0)</f>
        <v>A2</v>
      </c>
      <c r="O218" s="713">
        <f>VLOOKUP(N218,Sheet1!$B$2:$C$12,2,TRUE)</f>
        <v>9</v>
      </c>
      <c r="P218" s="713" t="str">
        <f>VLOOKUP(E218,'[20]Gui chi Quynh'!$C$7:$E$391,3,0)</f>
        <v>A2</v>
      </c>
      <c r="Q218" s="713">
        <f>VLOOKUP(P218,Sheet1!$B$2:$C$12,2,TRUE)</f>
        <v>9</v>
      </c>
      <c r="R218" s="713" t="str">
        <f>VLOOKUP($E218,'[21]Gui chi Quynh'!$C$7:$E$390,3,0)</f>
        <v>A2</v>
      </c>
      <c r="S218" s="713">
        <f>VLOOKUP(R218,Sheet1!$B$2:$C$12,2,TRUE)</f>
        <v>9</v>
      </c>
      <c r="T218" s="713" t="str">
        <f>VLOOKUP($E218,'[22]Gui chi Quynh'!$C$7:$E$390,3,0)</f>
        <v>A3</v>
      </c>
      <c r="U218" s="713">
        <f>VLOOKUP(T218,Sheet1!$B$2:$C$12,2,TRUE)</f>
        <v>8</v>
      </c>
      <c r="V218" s="713" t="str">
        <f>VLOOKUP($E218,'[23]Gui chi Quynh'!$C$7:$E$389,3,0)</f>
        <v>A3</v>
      </c>
      <c r="W218" s="713">
        <f>VLOOKUP(V218,Sheet1!$B$2:$C$12,2,TRUE)</f>
        <v>8</v>
      </c>
      <c r="X218" s="713" t="str">
        <f>VLOOKUP($E218,'[24]Gui chi Quynh'!$C$7:$E$389,3,0)</f>
        <v>A3</v>
      </c>
      <c r="Y218" s="713">
        <f>VLOOKUP(X218,Sheet1!$B$2:$C$12,2,TRUE)</f>
        <v>8</v>
      </c>
      <c r="Z218" s="713" t="str">
        <f>VLOOKUP($E218,'[25]Gui chi Quynh'!$C$7:$E$388,3,0)</f>
        <v>A3</v>
      </c>
      <c r="AA218" s="713">
        <f>VLOOKUP(Z218,Sheet1!$B$2:$C$12,2,TRUE)</f>
        <v>8</v>
      </c>
      <c r="AB218" s="713" t="str">
        <f>VLOOKUP($E218,'T5'!$E$9:$AH$337,24,0)</f>
        <v>A4</v>
      </c>
      <c r="AC218" s="713">
        <f>VLOOKUP(AB218,Sheet1!$B$2:$C$12,2,TRUE)</f>
        <v>7</v>
      </c>
      <c r="AD218" s="713"/>
      <c r="AE218" s="713" t="e">
        <f>VLOOKUP(AD218,Sheet1!$B$2:$C$12,2,TRUE)</f>
        <v>#N/A</v>
      </c>
      <c r="AF218" s="599" t="str">
        <f>VLOOKUP($E218,'[26]Tong hop ket qua'!$E$19:$M$219,9,0)</f>
        <v>Tốt</v>
      </c>
      <c r="AG218" s="901">
        <f t="shared" ref="AG218:AG241" si="34">(I218+K218+M218+O218+Q218+S218+U218+W218+Y218+AA218+AC218)/11</f>
        <v>8.2727272727272734</v>
      </c>
      <c r="AH218" s="901" t="str">
        <f t="shared" si="33"/>
        <v>11A*</v>
      </c>
      <c r="AI218" s="901">
        <f t="shared" si="29"/>
        <v>0</v>
      </c>
      <c r="AJ218" s="902"/>
      <c r="AK218" s="713" t="str">
        <f t="shared" si="30"/>
        <v>Xuất sắc</v>
      </c>
      <c r="AL218" s="713" t="str">
        <f>VLOOKUP($E218,'cac dv gui'!$C$200:$AD$225,25,0)</f>
        <v>Xuất sắc</v>
      </c>
      <c r="AM218" s="713" t="str">
        <f>VLOOKUP($E218,'cac dv gui'!$C$200:$AD$225,26,0)</f>
        <v>Xuất sắc</v>
      </c>
      <c r="AN218" s="594"/>
      <c r="AO218" s="713" t="s">
        <v>1130</v>
      </c>
      <c r="AP218" s="594"/>
      <c r="AQ218" s="713" t="str">
        <f>VLOOKUP(E218,' TH ĐG Trình HĐ'!$E$9:$AU$338,40,0)</f>
        <v>Xuất sắc</v>
      </c>
      <c r="AR218" s="713" t="s">
        <v>849</v>
      </c>
      <c r="AS218" s="594"/>
      <c r="AT218" s="905"/>
      <c r="AV218" s="835"/>
      <c r="AW218" s="835"/>
    </row>
    <row r="219" spans="1:49" s="684" customFormat="1" ht="35.1" customHeight="1" x14ac:dyDescent="0.25">
      <c r="A219" s="512" t="s">
        <v>1461</v>
      </c>
      <c r="B219" s="512">
        <f>COUNTIF($F$4:F219,F219)</f>
        <v>196</v>
      </c>
      <c r="C219" s="513" t="s">
        <v>985</v>
      </c>
      <c r="D219" s="850" t="s">
        <v>151</v>
      </c>
      <c r="E219" s="599" t="s">
        <v>616</v>
      </c>
      <c r="F219" s="592" t="s">
        <v>1732</v>
      </c>
      <c r="G219" s="523" t="s">
        <v>974</v>
      </c>
      <c r="H219" s="713" t="str">
        <f>VLOOKUP(E219,'[16]Gui chi Quynh'!$C$7:$E$387,3,0)</f>
        <v>A3</v>
      </c>
      <c r="I219" s="713">
        <f>VLOOKUP(H219,Sheet1!$B$2:$C$12,2,TRUE)</f>
        <v>8</v>
      </c>
      <c r="J219" s="713" t="str">
        <f>VLOOKUP($E219,'[17]Gui chi Quynh'!$C$7:$E$387,3,0)</f>
        <v>A4</v>
      </c>
      <c r="K219" s="713">
        <f>VLOOKUP(J219,Sheet1!$B$2:$C$12,2,TRUE)</f>
        <v>7</v>
      </c>
      <c r="L219" s="713" t="str">
        <f>VLOOKUP(E219,'[18]Gui chi Quynh'!$C$7:$F$385,3,0)</f>
        <v>A3</v>
      </c>
      <c r="M219" s="713">
        <f>VLOOKUP(L219,Sheet1!$B$2:$C$12,2,TRUE)</f>
        <v>8</v>
      </c>
      <c r="N219" s="713" t="str">
        <f>VLOOKUP(E219,'[19]Gui chi Quynh'!$C$7:$E$391,3,0)</f>
        <v>A1</v>
      </c>
      <c r="O219" s="713">
        <f>VLOOKUP(N219,Sheet1!$B$2:$C$12,2,TRUE)</f>
        <v>10</v>
      </c>
      <c r="P219" s="713" t="str">
        <f>VLOOKUP(E219,'[20]Gui chi Quynh'!$C$7:$E$391,3,0)</f>
        <v>A3</v>
      </c>
      <c r="Q219" s="713">
        <f>VLOOKUP(P219,Sheet1!$B$2:$C$12,2,TRUE)</f>
        <v>8</v>
      </c>
      <c r="R219" s="713" t="str">
        <f>VLOOKUP($E219,'[21]Gui chi Quynh'!$C$7:$E$390,3,0)</f>
        <v>A3</v>
      </c>
      <c r="S219" s="713">
        <f>VLOOKUP(R219,Sheet1!$B$2:$C$12,2,TRUE)</f>
        <v>8</v>
      </c>
      <c r="T219" s="713" t="str">
        <f>VLOOKUP($E219,'[22]Gui chi Quynh'!$C$7:$E$390,3,0)</f>
        <v>A3</v>
      </c>
      <c r="U219" s="713">
        <f>VLOOKUP(T219,Sheet1!$B$2:$C$12,2,TRUE)</f>
        <v>8</v>
      </c>
      <c r="V219" s="713" t="str">
        <f>VLOOKUP($E219,'[23]Gui chi Quynh'!$C$7:$E$389,3,0)</f>
        <v>A3</v>
      </c>
      <c r="W219" s="713">
        <f>VLOOKUP(V219,Sheet1!$B$2:$C$12,2,TRUE)</f>
        <v>8</v>
      </c>
      <c r="X219" s="713" t="str">
        <f>VLOOKUP($E219,'[24]Gui chi Quynh'!$C$7:$E$389,3,0)</f>
        <v>A3</v>
      </c>
      <c r="Y219" s="713">
        <f>VLOOKUP(X219,Sheet1!$B$2:$C$12,2,TRUE)</f>
        <v>8</v>
      </c>
      <c r="Z219" s="713" t="str">
        <f>VLOOKUP($E219,'[25]Gui chi Quynh'!$C$7:$E$388,3,0)</f>
        <v>A3</v>
      </c>
      <c r="AA219" s="713">
        <f>VLOOKUP(Z219,Sheet1!$B$2:$C$12,2,TRUE)</f>
        <v>8</v>
      </c>
      <c r="AB219" s="713" t="str">
        <f>VLOOKUP($E219,'T5'!$E$9:$AH$337,24,0)</f>
        <v>A4</v>
      </c>
      <c r="AC219" s="713">
        <f>VLOOKUP(AB219,Sheet1!$B$2:$C$12,2,TRUE)</f>
        <v>7</v>
      </c>
      <c r="AD219" s="713"/>
      <c r="AE219" s="713" t="e">
        <f>VLOOKUP(AD219,Sheet1!$B$2:$C$12,2,TRUE)</f>
        <v>#N/A</v>
      </c>
      <c r="AF219" s="599" t="str">
        <f>VLOOKUP($E219,'[26]Tong hop ket qua'!$E$19:$M$219,9,0)</f>
        <v>Tốt</v>
      </c>
      <c r="AG219" s="901">
        <f t="shared" si="34"/>
        <v>8</v>
      </c>
      <c r="AH219" s="901" t="str">
        <f t="shared" si="33"/>
        <v>11A*</v>
      </c>
      <c r="AI219" s="901">
        <f t="shared" si="29"/>
        <v>0</v>
      </c>
      <c r="AJ219" s="902"/>
      <c r="AK219" s="713" t="str">
        <f t="shared" si="30"/>
        <v>Xuất sắc</v>
      </c>
      <c r="AL219" s="713" t="str">
        <f>VLOOKUP($E219,'cac dv gui'!$C$200:$AD$225,25,0)</f>
        <v>Xuất sắc</v>
      </c>
      <c r="AM219" s="713" t="str">
        <f>VLOOKUP($E219,'cac dv gui'!$C$200:$AD$225,26,0)</f>
        <v>Xuất sắc</v>
      </c>
      <c r="AN219" s="594"/>
      <c r="AO219" s="713"/>
      <c r="AP219" s="594"/>
      <c r="AQ219" s="713" t="str">
        <f>VLOOKUP(E219,' TH ĐG Trình HĐ'!$E$9:$AU$338,40,0)</f>
        <v>Tốt</v>
      </c>
      <c r="AR219" s="713" t="s">
        <v>850</v>
      </c>
      <c r="AS219" s="594"/>
      <c r="AT219" s="905"/>
      <c r="AV219" s="835"/>
      <c r="AW219" s="835"/>
    </row>
    <row r="220" spans="1:49" s="684" customFormat="1" ht="35.1" customHeight="1" x14ac:dyDescent="0.25">
      <c r="A220" s="512" t="s">
        <v>1462</v>
      </c>
      <c r="B220" s="512">
        <f>COUNTIF($F$4:F220,F220)</f>
        <v>197</v>
      </c>
      <c r="C220" s="513" t="s">
        <v>984</v>
      </c>
      <c r="D220" s="851" t="s">
        <v>307</v>
      </c>
      <c r="E220" s="599" t="s">
        <v>631</v>
      </c>
      <c r="F220" s="592" t="s">
        <v>1732</v>
      </c>
      <c r="G220" s="523" t="s">
        <v>974</v>
      </c>
      <c r="H220" s="713" t="str">
        <f>VLOOKUP(E220,'[16]Gui chi Quynh'!$C$7:$E$387,3,0)</f>
        <v>A3</v>
      </c>
      <c r="I220" s="713">
        <f>VLOOKUP(H220,Sheet1!$B$2:$C$12,2,TRUE)</f>
        <v>8</v>
      </c>
      <c r="J220" s="713" t="str">
        <f>VLOOKUP($E220,'[17]Gui chi Quynh'!$C$7:$E$387,3,0)</f>
        <v>A4</v>
      </c>
      <c r="K220" s="713">
        <f>VLOOKUP(J220,Sheet1!$B$2:$C$12,2,TRUE)</f>
        <v>7</v>
      </c>
      <c r="L220" s="713" t="str">
        <f>VLOOKUP(E220,'[18]Gui chi Quynh'!$C$7:$F$385,3,0)</f>
        <v>A3</v>
      </c>
      <c r="M220" s="713">
        <f>VLOOKUP(L220,Sheet1!$B$2:$C$12,2,TRUE)</f>
        <v>8</v>
      </c>
      <c r="N220" s="713" t="str">
        <f>VLOOKUP(E220,'[19]Gui chi Quynh'!$C$7:$E$391,3,0)</f>
        <v>A1</v>
      </c>
      <c r="O220" s="713">
        <f>VLOOKUP(N220,Sheet1!$B$2:$C$12,2,TRUE)</f>
        <v>10</v>
      </c>
      <c r="P220" s="713" t="str">
        <f>VLOOKUP(E220,'[20]Gui chi Quynh'!$C$7:$E$391,3,0)</f>
        <v>A1</v>
      </c>
      <c r="Q220" s="713">
        <f>VLOOKUP(P220,Sheet1!$B$2:$C$12,2,TRUE)</f>
        <v>10</v>
      </c>
      <c r="R220" s="713" t="str">
        <f>VLOOKUP($E220,'[21]Gui chi Quynh'!$C$7:$E$390,3,0)</f>
        <v>A3</v>
      </c>
      <c r="S220" s="713">
        <f>VLOOKUP(R220,Sheet1!$B$2:$C$12,2,TRUE)</f>
        <v>8</v>
      </c>
      <c r="T220" s="713" t="str">
        <f>VLOOKUP($E220,'[22]Gui chi Quynh'!$C$7:$E$390,3,0)</f>
        <v>A4</v>
      </c>
      <c r="U220" s="713">
        <f>VLOOKUP(T220,Sheet1!$B$2:$C$12,2,TRUE)</f>
        <v>7</v>
      </c>
      <c r="V220" s="713" t="str">
        <f>VLOOKUP($E220,'[23]Gui chi Quynh'!$C$7:$E$389,3,0)</f>
        <v>A4</v>
      </c>
      <c r="W220" s="713">
        <f>VLOOKUP(V220,Sheet1!$B$2:$C$12,2,TRUE)</f>
        <v>7</v>
      </c>
      <c r="X220" s="713" t="str">
        <f>VLOOKUP($E220,'[24]Gui chi Quynh'!$C$7:$E$389,3,0)</f>
        <v>A2</v>
      </c>
      <c r="Y220" s="713">
        <f>VLOOKUP(X220,Sheet1!$B$2:$C$12,2,TRUE)</f>
        <v>9</v>
      </c>
      <c r="Z220" s="713" t="str">
        <f>VLOOKUP($E220,'[25]Gui chi Quynh'!$C$7:$E$388,3,0)</f>
        <v>A3</v>
      </c>
      <c r="AA220" s="713">
        <f>VLOOKUP(Z220,Sheet1!$B$2:$C$12,2,TRUE)</f>
        <v>8</v>
      </c>
      <c r="AB220" s="713" t="str">
        <f>VLOOKUP($E220,'T5'!$E$9:$AH$337,24,0)</f>
        <v>A4</v>
      </c>
      <c r="AC220" s="713">
        <f>VLOOKUP(AB220,Sheet1!$B$2:$C$12,2,TRUE)</f>
        <v>7</v>
      </c>
      <c r="AD220" s="713"/>
      <c r="AE220" s="713" t="e">
        <f>VLOOKUP(AD220,Sheet1!$B$2:$C$12,2,TRUE)</f>
        <v>#N/A</v>
      </c>
      <c r="AF220" s="599" t="str">
        <f>VLOOKUP($E220,'[26]Tong hop ket qua'!$E$19:$M$219,9,0)</f>
        <v>Khá</v>
      </c>
      <c r="AG220" s="901">
        <f t="shared" si="34"/>
        <v>8.0909090909090917</v>
      </c>
      <c r="AH220" s="901" t="str">
        <f t="shared" si="33"/>
        <v>11A*</v>
      </c>
      <c r="AI220" s="901">
        <f t="shared" si="29"/>
        <v>0</v>
      </c>
      <c r="AJ220" s="902"/>
      <c r="AK220" s="713" t="str">
        <f t="shared" si="30"/>
        <v>Xuất sắc</v>
      </c>
      <c r="AL220" s="713" t="str">
        <f>VLOOKUP($E220,'cac dv gui'!$C$200:$AD$225,25,0)</f>
        <v>Xuất sắc</v>
      </c>
      <c r="AM220" s="713" t="str">
        <f>VLOOKUP($E220,'cac dv gui'!$C$200:$AD$225,26,0)</f>
        <v>Xuất sắc</v>
      </c>
      <c r="AN220" s="594"/>
      <c r="AO220" s="713"/>
      <c r="AP220" s="594"/>
      <c r="AQ220" s="713" t="str">
        <f>VLOOKUP(E220,' TH ĐG Trình HĐ'!$E$9:$AU$338,40,0)</f>
        <v>Xuất sắc</v>
      </c>
      <c r="AR220" s="713" t="s">
        <v>849</v>
      </c>
      <c r="AS220" s="594"/>
      <c r="AT220" s="905"/>
      <c r="AV220" s="835"/>
      <c r="AW220" s="835"/>
    </row>
    <row r="221" spans="1:49" s="684" customFormat="1" ht="35.1" customHeight="1" x14ac:dyDescent="0.25">
      <c r="A221" s="512" t="s">
        <v>1463</v>
      </c>
      <c r="B221" s="512">
        <f>COUNTIF($F$4:F221,F221)</f>
        <v>198</v>
      </c>
      <c r="C221" s="513" t="s">
        <v>984</v>
      </c>
      <c r="D221" s="851" t="s">
        <v>347</v>
      </c>
      <c r="E221" s="599" t="s">
        <v>634</v>
      </c>
      <c r="F221" s="592" t="s">
        <v>1732</v>
      </c>
      <c r="G221" s="523" t="s">
        <v>974</v>
      </c>
      <c r="H221" s="713" t="str">
        <f>VLOOKUP(E221,'[16]Gui chi Quynh'!$C$7:$E$387,3,0)</f>
        <v>A2</v>
      </c>
      <c r="I221" s="713">
        <f>VLOOKUP(H221,Sheet1!$B$2:$C$12,2,TRUE)</f>
        <v>9</v>
      </c>
      <c r="J221" s="713" t="str">
        <f>VLOOKUP($E221,'[17]Gui chi Quynh'!$C$7:$E$387,3,0)</f>
        <v>A4</v>
      </c>
      <c r="K221" s="713">
        <f>VLOOKUP(J221,Sheet1!$B$2:$C$12,2,TRUE)</f>
        <v>7</v>
      </c>
      <c r="L221" s="713" t="str">
        <f>VLOOKUP(E221,'[18]Gui chi Quynh'!$C$7:$F$385,3,0)</f>
        <v>A3</v>
      </c>
      <c r="M221" s="713">
        <f>VLOOKUP(L221,Sheet1!$B$2:$C$12,2,TRUE)</f>
        <v>8</v>
      </c>
      <c r="N221" s="713" t="str">
        <f>VLOOKUP(E221,'[19]Gui chi Quynh'!$C$7:$E$391,3,0)</f>
        <v>A1</v>
      </c>
      <c r="O221" s="713">
        <f>VLOOKUP(N221,Sheet1!$B$2:$C$12,2,TRUE)</f>
        <v>10</v>
      </c>
      <c r="P221" s="713" t="str">
        <f>VLOOKUP(E221,'[20]Gui chi Quynh'!$C$7:$E$391,3,0)</f>
        <v>A1</v>
      </c>
      <c r="Q221" s="713">
        <f>VLOOKUP(P221,Sheet1!$B$2:$C$12,2,TRUE)</f>
        <v>10</v>
      </c>
      <c r="R221" s="713" t="str">
        <f>VLOOKUP($E221,'[21]Gui chi Quynh'!$C$7:$E$390,3,0)</f>
        <v>A1</v>
      </c>
      <c r="S221" s="713">
        <f>VLOOKUP(R221,Sheet1!$B$2:$C$12,2,TRUE)</f>
        <v>10</v>
      </c>
      <c r="T221" s="713" t="str">
        <f>VLOOKUP($E221,'[22]Gui chi Quynh'!$C$7:$E$390,3,0)</f>
        <v>A4</v>
      </c>
      <c r="U221" s="713">
        <f>VLOOKUP(T221,Sheet1!$B$2:$C$12,2,TRUE)</f>
        <v>7</v>
      </c>
      <c r="V221" s="713" t="str">
        <f>VLOOKUP($E221,'[23]Gui chi Quynh'!$C$7:$E$389,3,0)</f>
        <v>A4</v>
      </c>
      <c r="W221" s="713">
        <f>VLOOKUP(V221,Sheet1!$B$2:$C$12,2,TRUE)</f>
        <v>7</v>
      </c>
      <c r="X221" s="713" t="str">
        <f>VLOOKUP($E221,'[24]Gui chi Quynh'!$C$7:$E$389,3,0)</f>
        <v>A4</v>
      </c>
      <c r="Y221" s="713">
        <f>VLOOKUP(X221,Sheet1!$B$2:$C$12,2,TRUE)</f>
        <v>7</v>
      </c>
      <c r="Z221" s="713" t="str">
        <f>VLOOKUP($E221,'[25]Gui chi Quynh'!$C$7:$E$388,3,0)</f>
        <v>A4</v>
      </c>
      <c r="AA221" s="713">
        <f>VLOOKUP(Z221,Sheet1!$B$2:$C$12,2,TRUE)</f>
        <v>7</v>
      </c>
      <c r="AB221" s="713" t="str">
        <f>VLOOKUP($E221,'T5'!$E$9:$AH$337,24,0)</f>
        <v>A4</v>
      </c>
      <c r="AC221" s="713">
        <f>VLOOKUP(AB221,Sheet1!$B$2:$C$12,2,TRUE)</f>
        <v>7</v>
      </c>
      <c r="AD221" s="713"/>
      <c r="AE221" s="713" t="e">
        <f>VLOOKUP(AD221,Sheet1!$B$2:$C$12,2,TRUE)</f>
        <v>#N/A</v>
      </c>
      <c r="AF221" s="599" t="str">
        <f>VLOOKUP($E221,'[26]Tong hop ket qua'!$E$19:$M$219,9,0)</f>
        <v>Khá</v>
      </c>
      <c r="AG221" s="901">
        <f t="shared" si="34"/>
        <v>8.0909090909090917</v>
      </c>
      <c r="AH221" s="901" t="str">
        <f t="shared" si="33"/>
        <v>11A*</v>
      </c>
      <c r="AI221" s="901">
        <f t="shared" si="29"/>
        <v>0</v>
      </c>
      <c r="AJ221" s="902"/>
      <c r="AK221" s="713" t="str">
        <f t="shared" si="30"/>
        <v>Xuất sắc</v>
      </c>
      <c r="AL221" s="713" t="str">
        <f>VLOOKUP($E221,'cac dv gui'!$C$200:$AD$225,25,0)</f>
        <v>Tốt</v>
      </c>
      <c r="AM221" s="713" t="str">
        <f>VLOOKUP($E221,'cac dv gui'!$C$200:$AD$225,26,0)</f>
        <v>Xuất sắc</v>
      </c>
      <c r="AN221" s="594"/>
      <c r="AO221" s="713"/>
      <c r="AP221" s="594"/>
      <c r="AQ221" s="713" t="str">
        <f>VLOOKUP(E221,' TH ĐG Trình HĐ'!$E$9:$AU$338,40,0)</f>
        <v>Xuất sắc</v>
      </c>
      <c r="AR221" s="713" t="s">
        <v>849</v>
      </c>
      <c r="AS221" s="594"/>
      <c r="AT221" s="905"/>
      <c r="AV221" s="835"/>
      <c r="AW221" s="835"/>
    </row>
    <row r="222" spans="1:49" s="684" customFormat="1" ht="35.1" customHeight="1" x14ac:dyDescent="0.25">
      <c r="A222" s="512" t="s">
        <v>1464</v>
      </c>
      <c r="B222" s="512">
        <f>COUNTIF($F$4:F242,F222)</f>
        <v>219</v>
      </c>
      <c r="C222" s="513" t="s">
        <v>985</v>
      </c>
      <c r="D222" s="851" t="s">
        <v>356</v>
      </c>
      <c r="E222" s="554" t="s">
        <v>635</v>
      </c>
      <c r="F222" s="592" t="s">
        <v>1732</v>
      </c>
      <c r="G222" s="523" t="s">
        <v>975</v>
      </c>
      <c r="H222" s="713" t="str">
        <f>VLOOKUP(E222,'[16]Gui chi Quynh'!$C$7:$E$387,3,0)</f>
        <v>A1</v>
      </c>
      <c r="I222" s="713">
        <f>VLOOKUP(H222,Sheet1!$B$2:$C$12,2,TRUE)</f>
        <v>10</v>
      </c>
      <c r="J222" s="713" t="str">
        <f>VLOOKUP($E222,'[17]Gui chi Quynh'!$C$7:$E$387,3,0)</f>
        <v>A1</v>
      </c>
      <c r="K222" s="713">
        <f>VLOOKUP(J222,Sheet1!$B$2:$C$12,2,TRUE)</f>
        <v>10</v>
      </c>
      <c r="L222" s="713" t="str">
        <f>VLOOKUP(E222,'[18]Gui chi Quynh'!$C$7:$F$385,3,0)</f>
        <v>A1</v>
      </c>
      <c r="M222" s="713">
        <f>VLOOKUP(L222,Sheet1!$B$2:$C$12,2,TRUE)</f>
        <v>10</v>
      </c>
      <c r="N222" s="713" t="str">
        <f>VLOOKUP(E222,'[19]Gui chi Quynh'!$C$7:$E$391,3,0)</f>
        <v>A1</v>
      </c>
      <c r="O222" s="713">
        <f>VLOOKUP(N222,Sheet1!$B$2:$C$12,2,TRUE)</f>
        <v>10</v>
      </c>
      <c r="P222" s="713" t="str">
        <f>VLOOKUP(E222,'[20]Gui chi Quynh'!$C$7:$E$391,3,0)</f>
        <v>A1</v>
      </c>
      <c r="Q222" s="713">
        <f>VLOOKUP(P222,Sheet1!$B$2:$C$12,2,TRUE)</f>
        <v>10</v>
      </c>
      <c r="R222" s="713" t="str">
        <f>VLOOKUP($E222,'[21]Gui chi Quynh'!$C$7:$E$390,3,0)</f>
        <v>A1</v>
      </c>
      <c r="S222" s="713">
        <f>VLOOKUP(R222,Sheet1!$B$2:$C$12,2,TRUE)</f>
        <v>10</v>
      </c>
      <c r="T222" s="713" t="str">
        <f>VLOOKUP($E222,'[22]Gui chi Quynh'!$C$7:$E$390,3,0)</f>
        <v>A1</v>
      </c>
      <c r="U222" s="713">
        <f>VLOOKUP(T222,Sheet1!$B$2:$C$12,2,TRUE)</f>
        <v>10</v>
      </c>
      <c r="V222" s="713" t="str">
        <f>VLOOKUP($E222,'[23]Gui chi Quynh'!$C$7:$E$389,3,0)</f>
        <v>A1</v>
      </c>
      <c r="W222" s="713">
        <f>VLOOKUP(V222,Sheet1!$B$2:$C$12,2,TRUE)</f>
        <v>10</v>
      </c>
      <c r="X222" s="713" t="str">
        <f>VLOOKUP($E222,'[24]Gui chi Quynh'!$C$7:$E$389,3,0)</f>
        <v>A1</v>
      </c>
      <c r="Y222" s="713">
        <f>VLOOKUP(X222,Sheet1!$B$2:$C$12,2,TRUE)</f>
        <v>10</v>
      </c>
      <c r="Z222" s="713" t="str">
        <f>VLOOKUP($E222,'[25]Gui chi Quynh'!$C$7:$E$388,3,0)</f>
        <v>A1</v>
      </c>
      <c r="AA222" s="713">
        <f>VLOOKUP(Z222,Sheet1!$B$2:$C$12,2,TRUE)</f>
        <v>10</v>
      </c>
      <c r="AB222" s="713" t="str">
        <f>VLOOKUP($E222,'T5'!$E$9:$AH$337,24,0)</f>
        <v>A1</v>
      </c>
      <c r="AC222" s="713">
        <f>VLOOKUP(AB222,Sheet1!$B$2:$C$12,2,TRUE)</f>
        <v>10</v>
      </c>
      <c r="AD222" s="713"/>
      <c r="AE222" s="713" t="e">
        <f>VLOOKUP(AD222,Sheet1!$B$2:$C$12,2,TRUE)</f>
        <v>#N/A</v>
      </c>
      <c r="AF222" s="599" t="str">
        <f>VLOOKUP($E222,'[26]Tong hop ket qua'!$E$19:$M$219,9,0)</f>
        <v>Xuất sắc</v>
      </c>
      <c r="AG222" s="901">
        <f t="shared" si="34"/>
        <v>10</v>
      </c>
      <c r="AH222" s="901" t="str">
        <f>LEFT((COUNTIF($H222:$AC222,"A*")&amp;"A*")&amp;" + "&amp;(COUNTIF($H222:$AC222,"B*")&amp;"B*")&amp;" + "&amp;(COUNTIF($H222:$AC222,"C*")&amp;"C*")&amp;" +  "&amp;(COUNTIF($H222:$AC222,"D")&amp;"D")&amp; " +  "&amp;(COUNTIF($H222:$AC222,"E")&amp;"E"),4)</f>
        <v>11A*</v>
      </c>
      <c r="AI222" s="901">
        <f>COUNTIF($H222:$AB222,"B1")*1+COUNTIF($H222:$AB222,"B2")*1+COUNTIF($H222:$AB222,"C1")*1+COUNTIF($H222:$AB222,"C2")*1+COUNTIF($H222:$AB222,"D")*12+COUNTIF($H222:$AB222,"E")*15</f>
        <v>0</v>
      </c>
      <c r="AJ222" s="902"/>
      <c r="AK222" s="713" t="str">
        <f>IF(AND(8&lt;=$AG222,$AI222=0),"Xuất sắc",IF(AND(6&lt;$AG222,$AG222&lt;8),"Tốt",IF(AND(6&lt;$AG222,$AI222&lt;12),"Tốt",IF(AND(5&lt;$AG222,$AG222&lt;6),"Hoàn thành NV",IF(AND(5&lt;$AG222,$AI222&lt;15),"Hoàn thành NV","Không hoàn thành NV")))))</f>
        <v>Xuất sắc</v>
      </c>
      <c r="AL222" s="713" t="str">
        <f>VLOOKUP($E222,'cac dv gui'!$C$200:$AD$225,25,0)</f>
        <v>Xuất sắc</v>
      </c>
      <c r="AM222" s="713" t="str">
        <f>VLOOKUP($E222,'cac dv gui'!$C$200:$AD$225,26,0)</f>
        <v>Xuất sắc</v>
      </c>
      <c r="AN222" s="594"/>
      <c r="AO222" s="713"/>
      <c r="AP222" s="594"/>
      <c r="AQ222" s="713" t="str">
        <f>VLOOKUP(E222,' TH ĐG Trình HĐ'!$E$9:$AU$338,40,0)</f>
        <v>Xuất sắc</v>
      </c>
      <c r="AR222" s="713" t="s">
        <v>849</v>
      </c>
      <c r="AS222" s="594"/>
      <c r="AT222" s="905"/>
      <c r="AV222" s="835"/>
      <c r="AW222" s="835"/>
    </row>
    <row r="223" spans="1:49" s="684" customFormat="1" ht="35.1" customHeight="1" x14ac:dyDescent="0.25">
      <c r="A223" s="512" t="s">
        <v>1465</v>
      </c>
      <c r="B223" s="512">
        <f>COUNTIF($F$4:F223,F223)</f>
        <v>200</v>
      </c>
      <c r="C223" s="513" t="s">
        <v>985</v>
      </c>
      <c r="D223" s="850" t="s">
        <v>162</v>
      </c>
      <c r="E223" s="599" t="s">
        <v>617</v>
      </c>
      <c r="F223" s="592" t="s">
        <v>1732</v>
      </c>
      <c r="G223" s="523" t="s">
        <v>974</v>
      </c>
      <c r="H223" s="713" t="str">
        <f>VLOOKUP(E223,'[16]Gui chi Quynh'!$C$7:$E$387,3,0)</f>
        <v>A3</v>
      </c>
      <c r="I223" s="713">
        <f>VLOOKUP(H223,Sheet1!$B$2:$C$12,2,TRUE)</f>
        <v>8</v>
      </c>
      <c r="J223" s="713" t="str">
        <f>VLOOKUP($E223,'[17]Gui chi Quynh'!$C$7:$E$387,3,0)</f>
        <v>A4</v>
      </c>
      <c r="K223" s="713">
        <f>VLOOKUP(J223,Sheet1!$B$2:$C$12,2,TRUE)</f>
        <v>7</v>
      </c>
      <c r="L223" s="713" t="str">
        <f>VLOOKUP(E223,'[18]Gui chi Quynh'!$C$7:$F$385,3,0)</f>
        <v>A3</v>
      </c>
      <c r="M223" s="713">
        <f>VLOOKUP(L223,Sheet1!$B$2:$C$12,2,TRUE)</f>
        <v>8</v>
      </c>
      <c r="N223" s="713" t="str">
        <f>VLOOKUP(E223,'[19]Gui chi Quynh'!$C$7:$E$391,3,0)</f>
        <v>A2</v>
      </c>
      <c r="O223" s="713">
        <f>VLOOKUP(N223,Sheet1!$B$2:$C$12,2,TRUE)</f>
        <v>9</v>
      </c>
      <c r="P223" s="713" t="str">
        <f>VLOOKUP(E223,'[20]Gui chi Quynh'!$C$7:$E$391,3,0)</f>
        <v>A3</v>
      </c>
      <c r="Q223" s="713">
        <f>VLOOKUP(P223,Sheet1!$B$2:$C$12,2,TRUE)</f>
        <v>8</v>
      </c>
      <c r="R223" s="713" t="str">
        <f>VLOOKUP($E223,'[21]Gui chi Quynh'!$C$7:$E$390,3,0)</f>
        <v>A3</v>
      </c>
      <c r="S223" s="713">
        <f>VLOOKUP(R223,Sheet1!$B$2:$C$12,2,TRUE)</f>
        <v>8</v>
      </c>
      <c r="T223" s="713" t="str">
        <f>VLOOKUP($E223,'[22]Gui chi Quynh'!$C$7:$E$390,3,0)</f>
        <v>A4</v>
      </c>
      <c r="U223" s="713">
        <f>VLOOKUP(T223,Sheet1!$B$2:$C$12,2,TRUE)</f>
        <v>7</v>
      </c>
      <c r="V223" s="713" t="str">
        <f>VLOOKUP($E223,'[23]Gui chi Quynh'!$C$7:$E$389,3,0)</f>
        <v>A3</v>
      </c>
      <c r="W223" s="713">
        <f>VLOOKUP(V223,Sheet1!$B$2:$C$12,2,TRUE)</f>
        <v>8</v>
      </c>
      <c r="X223" s="713" t="str">
        <f>VLOOKUP($E223,'[24]Gui chi Quynh'!$C$7:$E$389,3,0)</f>
        <v>A3</v>
      </c>
      <c r="Y223" s="713">
        <f>VLOOKUP(X223,Sheet1!$B$2:$C$12,2,TRUE)</f>
        <v>8</v>
      </c>
      <c r="Z223" s="713" t="str">
        <f>VLOOKUP($E223,'[25]Gui chi Quynh'!$C$7:$E$388,3,0)</f>
        <v>A3</v>
      </c>
      <c r="AA223" s="713">
        <f>VLOOKUP(Z223,Sheet1!$B$2:$C$12,2,TRUE)</f>
        <v>8</v>
      </c>
      <c r="AB223" s="713" t="str">
        <f>VLOOKUP($E223,'T5'!$E$9:$AH$337,24,0)</f>
        <v>A3</v>
      </c>
      <c r="AC223" s="713">
        <f>VLOOKUP(AB223,Sheet1!$B$2:$C$12,2,TRUE)</f>
        <v>8</v>
      </c>
      <c r="AD223" s="713"/>
      <c r="AE223" s="713" t="e">
        <f>VLOOKUP(AD223,Sheet1!$B$2:$C$12,2,TRUE)</f>
        <v>#N/A</v>
      </c>
      <c r="AF223" s="599" t="str">
        <f>VLOOKUP($E223,'[26]Tong hop ket qua'!$E$19:$M$219,9,0)</f>
        <v>Khá</v>
      </c>
      <c r="AG223" s="901">
        <f t="shared" si="34"/>
        <v>7.9090909090909092</v>
      </c>
      <c r="AH223" s="901" t="str">
        <f t="shared" si="33"/>
        <v>11A*</v>
      </c>
      <c r="AI223" s="901">
        <f t="shared" si="29"/>
        <v>0</v>
      </c>
      <c r="AJ223" s="902"/>
      <c r="AK223" s="713" t="str">
        <f t="shared" si="30"/>
        <v>Tốt</v>
      </c>
      <c r="AL223" s="713" t="str">
        <f>VLOOKUP($E223,'cac dv gui'!$C$200:$AD$225,25,0)</f>
        <v>Xuất sắc</v>
      </c>
      <c r="AM223" s="713" t="str">
        <f>VLOOKUP($E223,'cac dv gui'!$C$200:$AD$225,26,0)</f>
        <v>Tốt</v>
      </c>
      <c r="AN223" s="594"/>
      <c r="AO223" s="713"/>
      <c r="AP223" s="594"/>
      <c r="AQ223" s="713" t="str">
        <f>VLOOKUP(E223,' TH ĐG Trình HĐ'!$E$9:$AU$338,40,0)</f>
        <v>Tốt</v>
      </c>
      <c r="AR223" s="713" t="s">
        <v>850</v>
      </c>
      <c r="AS223" s="594"/>
      <c r="AT223" s="905"/>
      <c r="AV223" s="835"/>
      <c r="AW223" s="835"/>
    </row>
    <row r="224" spans="1:49" s="684" customFormat="1" ht="35.1" customHeight="1" x14ac:dyDescent="0.25">
      <c r="A224" s="512" t="s">
        <v>1466</v>
      </c>
      <c r="B224" s="512">
        <f>COUNTIF($F$4:F224,F224)</f>
        <v>201</v>
      </c>
      <c r="C224" s="513" t="s">
        <v>985</v>
      </c>
      <c r="D224" s="850" t="s">
        <v>153</v>
      </c>
      <c r="E224" s="599" t="s">
        <v>618</v>
      </c>
      <c r="F224" s="592" t="s">
        <v>1732</v>
      </c>
      <c r="G224" s="523" t="s">
        <v>974</v>
      </c>
      <c r="H224" s="713" t="str">
        <f>VLOOKUP(E224,'[16]Gui chi Quynh'!$C$7:$E$387,3,0)</f>
        <v>A3</v>
      </c>
      <c r="I224" s="713">
        <f>VLOOKUP(H224,Sheet1!$B$2:$C$12,2,TRUE)</f>
        <v>8</v>
      </c>
      <c r="J224" s="713" t="str">
        <f>VLOOKUP($E224,'[17]Gui chi Quynh'!$C$7:$E$387,3,0)</f>
        <v>A4</v>
      </c>
      <c r="K224" s="713">
        <f>VLOOKUP(J224,Sheet1!$B$2:$C$12,2,TRUE)</f>
        <v>7</v>
      </c>
      <c r="L224" s="713" t="str">
        <f>VLOOKUP(E224,'[18]Gui chi Quynh'!$C$7:$F$385,3,0)</f>
        <v>A3</v>
      </c>
      <c r="M224" s="713">
        <f>VLOOKUP(L224,Sheet1!$B$2:$C$12,2,TRUE)</f>
        <v>8</v>
      </c>
      <c r="N224" s="713" t="str">
        <f>VLOOKUP(E224,'[19]Gui chi Quynh'!$C$7:$E$391,3,0)</f>
        <v>A2</v>
      </c>
      <c r="O224" s="713">
        <f>VLOOKUP(N224,Sheet1!$B$2:$C$12,2,TRUE)</f>
        <v>9</v>
      </c>
      <c r="P224" s="713" t="str">
        <f>VLOOKUP(E224,'[20]Gui chi Quynh'!$C$7:$E$391,3,0)</f>
        <v>A2</v>
      </c>
      <c r="Q224" s="713">
        <f>VLOOKUP(P224,Sheet1!$B$2:$C$12,2,TRUE)</f>
        <v>9</v>
      </c>
      <c r="R224" s="713" t="str">
        <f>VLOOKUP($E224,'[21]Gui chi Quynh'!$C$7:$E$390,3,0)</f>
        <v>A3</v>
      </c>
      <c r="S224" s="713">
        <f>VLOOKUP(R224,Sheet1!$B$2:$C$12,2,TRUE)</f>
        <v>8</v>
      </c>
      <c r="T224" s="713" t="str">
        <f>VLOOKUP($E224,'[22]Gui chi Quynh'!$C$7:$E$390,3,0)</f>
        <v>A4</v>
      </c>
      <c r="U224" s="713">
        <f>VLOOKUP(T224,Sheet1!$B$2:$C$12,2,TRUE)</f>
        <v>7</v>
      </c>
      <c r="V224" s="713" t="str">
        <f>VLOOKUP($E224,'[23]Gui chi Quynh'!$C$7:$E$389,3,0)</f>
        <v>A3</v>
      </c>
      <c r="W224" s="713">
        <f>VLOOKUP(V224,Sheet1!$B$2:$C$12,2,TRUE)</f>
        <v>8</v>
      </c>
      <c r="X224" s="713" t="str">
        <f>VLOOKUP($E224,'[24]Gui chi Quynh'!$C$7:$E$389,3,0)</f>
        <v>A3</v>
      </c>
      <c r="Y224" s="713">
        <f>VLOOKUP(X224,Sheet1!$B$2:$C$12,2,TRUE)</f>
        <v>8</v>
      </c>
      <c r="Z224" s="713" t="str">
        <f>VLOOKUP($E224,'[25]Gui chi Quynh'!$C$7:$E$388,3,0)</f>
        <v>A3</v>
      </c>
      <c r="AA224" s="713">
        <f>VLOOKUP(Z224,Sheet1!$B$2:$C$12,2,TRUE)</f>
        <v>8</v>
      </c>
      <c r="AB224" s="713" t="str">
        <f>VLOOKUP($E224,'T5'!$E$9:$AH$337,24,0)</f>
        <v>A4</v>
      </c>
      <c r="AC224" s="713">
        <f>VLOOKUP(AB224,Sheet1!$B$2:$C$12,2,TRUE)</f>
        <v>7</v>
      </c>
      <c r="AD224" s="713"/>
      <c r="AE224" s="713" t="e">
        <f>VLOOKUP(AD224,Sheet1!$B$2:$C$12,2,TRUE)</f>
        <v>#N/A</v>
      </c>
      <c r="AF224" s="599" t="str">
        <f>VLOOKUP($E224,'[26]Tong hop ket qua'!$E$19:$M$219,9,0)</f>
        <v>Khá</v>
      </c>
      <c r="AG224" s="901">
        <f t="shared" si="34"/>
        <v>7.9090909090909092</v>
      </c>
      <c r="AH224" s="901" t="str">
        <f t="shared" si="33"/>
        <v>11A*</v>
      </c>
      <c r="AI224" s="901">
        <f t="shared" si="29"/>
        <v>0</v>
      </c>
      <c r="AJ224" s="902"/>
      <c r="AK224" s="713" t="str">
        <f t="shared" si="30"/>
        <v>Tốt</v>
      </c>
      <c r="AL224" s="713" t="str">
        <f>VLOOKUP($E224,'cac dv gui'!$C$200:$AD$225,25,0)</f>
        <v>Xuất sắc</v>
      </c>
      <c r="AM224" s="713" t="str">
        <f>VLOOKUP($E224,'cac dv gui'!$C$200:$AD$225,26,0)</f>
        <v>Tốt</v>
      </c>
      <c r="AN224" s="594"/>
      <c r="AO224" s="713"/>
      <c r="AP224" s="594"/>
      <c r="AQ224" s="713" t="str">
        <f>VLOOKUP(E224,' TH ĐG Trình HĐ'!$E$9:$AU$338,40,0)</f>
        <v>Tốt</v>
      </c>
      <c r="AR224" s="713" t="s">
        <v>850</v>
      </c>
      <c r="AS224" s="594"/>
      <c r="AT224" s="905"/>
      <c r="AV224" s="835"/>
      <c r="AW224" s="835"/>
    </row>
    <row r="225" spans="1:49" s="684" customFormat="1" ht="35.1" customHeight="1" x14ac:dyDescent="0.25">
      <c r="A225" s="512" t="s">
        <v>1467</v>
      </c>
      <c r="B225" s="512">
        <f>COUNTIF($F$4:F225,F225)</f>
        <v>202</v>
      </c>
      <c r="C225" s="513" t="s">
        <v>985</v>
      </c>
      <c r="D225" s="850" t="s">
        <v>154</v>
      </c>
      <c r="E225" s="599" t="s">
        <v>621</v>
      </c>
      <c r="F225" s="592" t="s">
        <v>1732</v>
      </c>
      <c r="G225" s="523" t="s">
        <v>974</v>
      </c>
      <c r="H225" s="713" t="str">
        <f>VLOOKUP(E225,'[16]Gui chi Quynh'!$C$7:$E$387,3,0)</f>
        <v>A3</v>
      </c>
      <c r="I225" s="713">
        <f>VLOOKUP(H225,Sheet1!$B$2:$C$12,2,TRUE)</f>
        <v>8</v>
      </c>
      <c r="J225" s="713" t="str">
        <f>VLOOKUP($E225,'[17]Gui chi Quynh'!$C$7:$E$387,3,0)</f>
        <v>A4</v>
      </c>
      <c r="K225" s="713">
        <f>VLOOKUP(J225,Sheet1!$B$2:$C$12,2,TRUE)</f>
        <v>7</v>
      </c>
      <c r="L225" s="713" t="str">
        <f>VLOOKUP(E225,'[18]Gui chi Quynh'!$C$7:$F$385,3,0)</f>
        <v>A4</v>
      </c>
      <c r="M225" s="713">
        <f>VLOOKUP(L225,Sheet1!$B$2:$C$12,2,TRUE)</f>
        <v>7</v>
      </c>
      <c r="N225" s="713" t="str">
        <f>VLOOKUP(E225,'[19]Gui chi Quynh'!$C$7:$E$391,3,0)</f>
        <v>A4</v>
      </c>
      <c r="O225" s="713">
        <f>VLOOKUP(N225,Sheet1!$B$2:$C$12,2,TRUE)</f>
        <v>7</v>
      </c>
      <c r="P225" s="713" t="str">
        <f>VLOOKUP(E225,'[20]Gui chi Quynh'!$C$7:$E$391,3,0)</f>
        <v>B1</v>
      </c>
      <c r="Q225" s="713">
        <f>VLOOKUP(P225,Sheet1!$B$2:$C$12,2,TRUE)</f>
        <v>6</v>
      </c>
      <c r="R225" s="713" t="str">
        <f>VLOOKUP($E225,'[21]Gui chi Quynh'!$C$7:$E$390,3,0)</f>
        <v>A3</v>
      </c>
      <c r="S225" s="713">
        <f>VLOOKUP(R225,Sheet1!$B$2:$C$12,2,TRUE)</f>
        <v>8</v>
      </c>
      <c r="T225" s="713" t="str">
        <f>VLOOKUP($E225,'[22]Gui chi Quynh'!$C$7:$E$390,3,0)</f>
        <v>A4</v>
      </c>
      <c r="U225" s="713">
        <f>VLOOKUP(T225,Sheet1!$B$2:$C$12,2,TRUE)</f>
        <v>7</v>
      </c>
      <c r="V225" s="713" t="str">
        <f>VLOOKUP($E225,'[23]Gui chi Quynh'!$C$7:$E$389,3,0)</f>
        <v>B1</v>
      </c>
      <c r="W225" s="713">
        <f>VLOOKUP(V225,Sheet1!$B$2:$C$12,2,TRUE)</f>
        <v>6</v>
      </c>
      <c r="X225" s="713" t="str">
        <f>VLOOKUP($E225,'[24]Gui chi Quynh'!$C$7:$E$389,3,0)</f>
        <v>A4</v>
      </c>
      <c r="Y225" s="713">
        <f>VLOOKUP(X225,Sheet1!$B$2:$C$12,2,TRUE)</f>
        <v>7</v>
      </c>
      <c r="Z225" s="713" t="str">
        <f>VLOOKUP($E225,'[25]Gui chi Quynh'!$C$7:$E$388,3,0)</f>
        <v>B2</v>
      </c>
      <c r="AA225" s="713">
        <f>VLOOKUP(Z225,Sheet1!$B$2:$C$12,2,TRUE)</f>
        <v>5</v>
      </c>
      <c r="AB225" s="713" t="str">
        <f>VLOOKUP($E225,'T5'!$E$9:$AH$337,24,0)</f>
        <v>A4</v>
      </c>
      <c r="AC225" s="713">
        <f>VLOOKUP(AB225,Sheet1!$B$2:$C$12,2,TRUE)</f>
        <v>7</v>
      </c>
      <c r="AD225" s="713"/>
      <c r="AE225" s="713" t="e">
        <f>VLOOKUP(AD225,Sheet1!$B$2:$C$12,2,TRUE)</f>
        <v>#N/A</v>
      </c>
      <c r="AF225" s="599" t="str">
        <f>VLOOKUP($E225,'[26]Tong hop ket qua'!$E$19:$M$219,9,0)</f>
        <v>Khá</v>
      </c>
      <c r="AG225" s="901">
        <f t="shared" si="34"/>
        <v>6.8181818181818183</v>
      </c>
      <c r="AH225" s="901" t="str">
        <f>LEFT((COUNTIF($H225:$AC225,"A*")&amp;"A*")&amp;" + "&amp;(COUNTIF($H225:$AC225,"B*")&amp;"B*")&amp;" + "&amp;(COUNTIF($H225:$AC225,"C*")&amp;"C*")&amp;" +  "&amp;(COUNTIF($H225:$AC225,"D")&amp;"D")&amp; " +  "&amp;(COUNTIF($H225:$AC225,"E")&amp;"E"),10)</f>
        <v xml:space="preserve">8A* + 3B* </v>
      </c>
      <c r="AI225" s="901">
        <f t="shared" si="29"/>
        <v>3</v>
      </c>
      <c r="AJ225" s="902"/>
      <c r="AK225" s="713" t="str">
        <f t="shared" si="30"/>
        <v>Tốt</v>
      </c>
      <c r="AL225" s="713" t="str">
        <f>VLOOKUP($E225,'cac dv gui'!$C$200:$AD$225,25,0)</f>
        <v>Tốt</v>
      </c>
      <c r="AM225" s="713" t="str">
        <f>VLOOKUP($E225,'cac dv gui'!$C$200:$AD$225,26,0)</f>
        <v>Tốt</v>
      </c>
      <c r="AN225" s="594"/>
      <c r="AO225" s="713"/>
      <c r="AP225" s="594"/>
      <c r="AQ225" s="713" t="str">
        <f>VLOOKUP(E225,' TH ĐG Trình HĐ'!$E$9:$AU$338,40,0)</f>
        <v>Tốt</v>
      </c>
      <c r="AR225" s="713" t="s">
        <v>850</v>
      </c>
      <c r="AS225" s="594"/>
      <c r="AT225" s="905"/>
      <c r="AV225" s="835"/>
      <c r="AW225" s="835"/>
    </row>
    <row r="226" spans="1:49" s="684" customFormat="1" ht="35.1" customHeight="1" x14ac:dyDescent="0.25">
      <c r="A226" s="512" t="s">
        <v>1468</v>
      </c>
      <c r="B226" s="512">
        <f>COUNTIF($F$4:F226,F226)</f>
        <v>203</v>
      </c>
      <c r="C226" s="513" t="s">
        <v>985</v>
      </c>
      <c r="D226" s="850" t="s">
        <v>155</v>
      </c>
      <c r="E226" s="599" t="s">
        <v>622</v>
      </c>
      <c r="F226" s="592" t="s">
        <v>1732</v>
      </c>
      <c r="G226" s="523" t="s">
        <v>974</v>
      </c>
      <c r="H226" s="713" t="str">
        <f>VLOOKUP(E226,'[16]Gui chi Quynh'!$C$7:$E$387,3,0)</f>
        <v>A4</v>
      </c>
      <c r="I226" s="713">
        <f>VLOOKUP(H226,Sheet1!$B$2:$C$12,2,TRUE)</f>
        <v>7</v>
      </c>
      <c r="J226" s="713" t="str">
        <f>VLOOKUP($E226,'[17]Gui chi Quynh'!$C$7:$E$387,3,0)</f>
        <v>A4</v>
      </c>
      <c r="K226" s="713">
        <f>VLOOKUP(J226,Sheet1!$B$2:$C$12,2,TRUE)</f>
        <v>7</v>
      </c>
      <c r="L226" s="713" t="str">
        <f>VLOOKUP(E226,'[18]Gui chi Quynh'!$C$7:$F$385,3,0)</f>
        <v>A4</v>
      </c>
      <c r="M226" s="713">
        <f>VLOOKUP(L226,Sheet1!$B$2:$C$12,2,TRUE)</f>
        <v>7</v>
      </c>
      <c r="N226" s="713" t="str">
        <f>VLOOKUP(E226,'[19]Gui chi Quynh'!$C$7:$E$391,3,0)</f>
        <v>A4</v>
      </c>
      <c r="O226" s="713">
        <f>VLOOKUP(N226,Sheet1!$B$2:$C$12,2,TRUE)</f>
        <v>7</v>
      </c>
      <c r="P226" s="713" t="str">
        <f>VLOOKUP(E226,'[20]Gui chi Quynh'!$C$7:$E$391,3,0)</f>
        <v>A3</v>
      </c>
      <c r="Q226" s="713">
        <f>VLOOKUP(P226,Sheet1!$B$2:$C$12,2,TRUE)</f>
        <v>8</v>
      </c>
      <c r="R226" s="713" t="str">
        <f>VLOOKUP($E226,'[21]Gui chi Quynh'!$C$7:$E$390,3,0)</f>
        <v>A3</v>
      </c>
      <c r="S226" s="713">
        <f>VLOOKUP(R226,Sheet1!$B$2:$C$12,2,TRUE)</f>
        <v>8</v>
      </c>
      <c r="T226" s="713" t="str">
        <f>VLOOKUP($E226,'[22]Gui chi Quynh'!$C$7:$E$390,3,0)</f>
        <v>A4</v>
      </c>
      <c r="U226" s="713">
        <f>VLOOKUP(T226,Sheet1!$B$2:$C$12,2,TRUE)</f>
        <v>7</v>
      </c>
      <c r="V226" s="713" t="str">
        <f>VLOOKUP($E226,'[23]Gui chi Quynh'!$C$7:$E$389,3,0)</f>
        <v>A4</v>
      </c>
      <c r="W226" s="713">
        <f>VLOOKUP(V226,Sheet1!$B$2:$C$12,2,TRUE)</f>
        <v>7</v>
      </c>
      <c r="X226" s="713" t="str">
        <f>VLOOKUP($E226,'[24]Gui chi Quynh'!$C$7:$E$389,3,0)</f>
        <v>A4</v>
      </c>
      <c r="Y226" s="713">
        <f>VLOOKUP(X226,Sheet1!$B$2:$C$12,2,TRUE)</f>
        <v>7</v>
      </c>
      <c r="Z226" s="713" t="str">
        <f>VLOOKUP($E226,'[25]Gui chi Quynh'!$C$7:$E$388,3,0)</f>
        <v>A4</v>
      </c>
      <c r="AA226" s="713">
        <f>VLOOKUP(Z226,Sheet1!$B$2:$C$12,2,TRUE)</f>
        <v>7</v>
      </c>
      <c r="AB226" s="713" t="str">
        <f>VLOOKUP($E226,'T5'!$E$9:$AH$337,24,0)</f>
        <v>A4</v>
      </c>
      <c r="AC226" s="713">
        <f>VLOOKUP(AB226,Sheet1!$B$2:$C$12,2,TRUE)</f>
        <v>7</v>
      </c>
      <c r="AD226" s="713"/>
      <c r="AE226" s="713" t="e">
        <f>VLOOKUP(AD226,Sheet1!$B$2:$C$12,2,TRUE)</f>
        <v>#N/A</v>
      </c>
      <c r="AF226" s="599" t="str">
        <f>VLOOKUP($E226,'[26]Tong hop ket qua'!$E$19:$M$219,9,0)</f>
        <v>Khá</v>
      </c>
      <c r="AG226" s="901">
        <f t="shared" si="34"/>
        <v>7.1818181818181817</v>
      </c>
      <c r="AH226" s="901" t="str">
        <f>LEFT((COUNTIF($H226:$AC226,"A*")&amp;"A*")&amp;" + "&amp;(COUNTIF($H226:$AC226,"B*")&amp;"B*")&amp;" + "&amp;(COUNTIF($H226:$AC226,"C*")&amp;"C*")&amp;" +  "&amp;(COUNTIF($H226:$AC226,"D")&amp;"D")&amp; " +  "&amp;(COUNTIF($H226:$AC226,"E")&amp;"E"),4)</f>
        <v>11A*</v>
      </c>
      <c r="AI226" s="901">
        <f t="shared" si="29"/>
        <v>0</v>
      </c>
      <c r="AJ226" s="902"/>
      <c r="AK226" s="713" t="str">
        <f t="shared" si="30"/>
        <v>Tốt</v>
      </c>
      <c r="AL226" s="713" t="str">
        <f>VLOOKUP($E226,'cac dv gui'!$C$200:$AD$225,25,0)</f>
        <v>Tốt</v>
      </c>
      <c r="AM226" s="713" t="str">
        <f>VLOOKUP($E226,'cac dv gui'!$C$200:$AD$225,26,0)</f>
        <v>Tốt</v>
      </c>
      <c r="AN226" s="594"/>
      <c r="AO226" s="713"/>
      <c r="AP226" s="594"/>
      <c r="AQ226" s="713" t="str">
        <f>VLOOKUP(E226,' TH ĐG Trình HĐ'!$E$9:$AU$338,40,0)</f>
        <v>Tốt</v>
      </c>
      <c r="AR226" s="713" t="s">
        <v>850</v>
      </c>
      <c r="AS226" s="594"/>
      <c r="AT226" s="905"/>
      <c r="AV226" s="835"/>
      <c r="AW226" s="835"/>
    </row>
    <row r="227" spans="1:49" s="684" customFormat="1" ht="35.1" customHeight="1" x14ac:dyDescent="0.25">
      <c r="A227" s="512" t="s">
        <v>1469</v>
      </c>
      <c r="B227" s="512">
        <f>COUNTIF($F$4:F227,F227)</f>
        <v>204</v>
      </c>
      <c r="C227" s="513" t="s">
        <v>985</v>
      </c>
      <c r="D227" s="850" t="s">
        <v>156</v>
      </c>
      <c r="E227" s="599" t="s">
        <v>620</v>
      </c>
      <c r="F227" s="592" t="s">
        <v>1732</v>
      </c>
      <c r="G227" s="523" t="s">
        <v>974</v>
      </c>
      <c r="H227" s="713" t="str">
        <f>VLOOKUP(E227,'[16]Gui chi Quynh'!$C$7:$E$387,3,0)</f>
        <v>A3</v>
      </c>
      <c r="I227" s="713">
        <f>VLOOKUP(H227,Sheet1!$B$2:$C$12,2,TRUE)</f>
        <v>8</v>
      </c>
      <c r="J227" s="713" t="str">
        <f>VLOOKUP($E227,'[17]Gui chi Quynh'!$C$7:$E$387,3,0)</f>
        <v>A4</v>
      </c>
      <c r="K227" s="713">
        <f>VLOOKUP(J227,Sheet1!$B$2:$C$12,2,TRUE)</f>
        <v>7</v>
      </c>
      <c r="L227" s="713" t="str">
        <f>VLOOKUP(E227,'[18]Gui chi Quynh'!$C$7:$F$385,3,0)</f>
        <v>A4</v>
      </c>
      <c r="M227" s="713">
        <f>VLOOKUP(L227,Sheet1!$B$2:$C$12,2,TRUE)</f>
        <v>7</v>
      </c>
      <c r="N227" s="713" t="str">
        <f>VLOOKUP(E227,'[19]Gui chi Quynh'!$C$7:$E$391,3,0)</f>
        <v>A4</v>
      </c>
      <c r="O227" s="713">
        <f>VLOOKUP(N227,Sheet1!$B$2:$C$12,2,TRUE)</f>
        <v>7</v>
      </c>
      <c r="P227" s="713" t="str">
        <f>VLOOKUP(E227,'[20]Gui chi Quynh'!$C$7:$E$391,3,0)</f>
        <v>A2</v>
      </c>
      <c r="Q227" s="713">
        <f>VLOOKUP(P227,Sheet1!$B$2:$C$12,2,TRUE)</f>
        <v>9</v>
      </c>
      <c r="R227" s="713" t="str">
        <f>VLOOKUP($E227,'[21]Gui chi Quynh'!$C$7:$E$390,3,0)</f>
        <v>A3</v>
      </c>
      <c r="S227" s="713">
        <f>VLOOKUP(R227,Sheet1!$B$2:$C$12,2,TRUE)</f>
        <v>8</v>
      </c>
      <c r="T227" s="713" t="str">
        <f>VLOOKUP($E227,'[22]Gui chi Quynh'!$C$7:$E$390,3,0)</f>
        <v>A4</v>
      </c>
      <c r="U227" s="713">
        <f>VLOOKUP(T227,Sheet1!$B$2:$C$12,2,TRUE)</f>
        <v>7</v>
      </c>
      <c r="V227" s="713" t="str">
        <f>VLOOKUP($E227,'[23]Gui chi Quynh'!$C$7:$E$389,3,0)</f>
        <v>A4</v>
      </c>
      <c r="W227" s="713">
        <f>VLOOKUP(V227,Sheet1!$B$2:$C$12,2,TRUE)</f>
        <v>7</v>
      </c>
      <c r="X227" s="713" t="str">
        <f>VLOOKUP($E227,'[24]Gui chi Quynh'!$C$7:$E$389,3,0)</f>
        <v>A4</v>
      </c>
      <c r="Y227" s="713">
        <f>VLOOKUP(X227,Sheet1!$B$2:$C$12,2,TRUE)</f>
        <v>7</v>
      </c>
      <c r="Z227" s="713" t="str">
        <f>VLOOKUP($E227,'[25]Gui chi Quynh'!$C$7:$E$388,3,0)</f>
        <v>B2</v>
      </c>
      <c r="AA227" s="713">
        <f>VLOOKUP(Z227,Sheet1!$B$2:$C$12,2,TRUE)</f>
        <v>5</v>
      </c>
      <c r="AB227" s="713" t="str">
        <f>VLOOKUP($E227,'T5'!$E$9:$AH$337,24,0)</f>
        <v>A4</v>
      </c>
      <c r="AC227" s="713">
        <f>VLOOKUP(AB227,Sheet1!$B$2:$C$12,2,TRUE)</f>
        <v>7</v>
      </c>
      <c r="AD227" s="713"/>
      <c r="AE227" s="713" t="e">
        <f>VLOOKUP(AD227,Sheet1!$B$2:$C$12,2,TRUE)</f>
        <v>#N/A</v>
      </c>
      <c r="AF227" s="599" t="str">
        <f>VLOOKUP($E227,'[26]Tong hop ket qua'!$E$19:$M$219,9,0)</f>
        <v>Khá</v>
      </c>
      <c r="AG227" s="901">
        <f t="shared" si="34"/>
        <v>7.1818181818181817</v>
      </c>
      <c r="AH227" s="901" t="str">
        <f>LEFT((COUNTIF($H227:$AC227,"A*")&amp;"A*")&amp;" + "&amp;(COUNTIF($H227:$AC227,"B*")&amp;"B*")&amp;" + "&amp;(COUNTIF($H227:$AC227,"C*")&amp;"C*")&amp;" +  "&amp;(COUNTIF($H227:$AC227,"D")&amp;"D")&amp; " +  "&amp;(COUNTIF($H227:$AC227,"E")&amp;"E"),10)</f>
        <v>10A* + 1B*</v>
      </c>
      <c r="AI227" s="901">
        <f t="shared" si="29"/>
        <v>1</v>
      </c>
      <c r="AJ227" s="902"/>
      <c r="AK227" s="713" t="str">
        <f t="shared" si="30"/>
        <v>Tốt</v>
      </c>
      <c r="AL227" s="713" t="str">
        <f>VLOOKUP($E227,'cac dv gui'!$C$200:$AD$225,25,0)</f>
        <v>Tốt</v>
      </c>
      <c r="AM227" s="713" t="str">
        <f>VLOOKUP($E227,'cac dv gui'!$C$200:$AD$225,26,0)</f>
        <v>Tốt</v>
      </c>
      <c r="AN227" s="594"/>
      <c r="AO227" s="713"/>
      <c r="AP227" s="594"/>
      <c r="AQ227" s="713" t="str">
        <f>VLOOKUP(E227,' TH ĐG Trình HĐ'!$E$9:$AU$338,40,0)</f>
        <v>Tốt</v>
      </c>
      <c r="AR227" s="713" t="s">
        <v>850</v>
      </c>
      <c r="AS227" s="594"/>
      <c r="AT227" s="905"/>
      <c r="AV227" s="835"/>
      <c r="AW227" s="835"/>
    </row>
    <row r="228" spans="1:49" s="684" customFormat="1" ht="35.1" customHeight="1" x14ac:dyDescent="0.25">
      <c r="A228" s="512" t="s">
        <v>1470</v>
      </c>
      <c r="B228" s="512">
        <f>COUNTIF($F$4:F228,F228)</f>
        <v>205</v>
      </c>
      <c r="C228" s="513" t="s">
        <v>984</v>
      </c>
      <c r="D228" s="850" t="s">
        <v>157</v>
      </c>
      <c r="E228" s="599" t="s">
        <v>623</v>
      </c>
      <c r="F228" s="592" t="s">
        <v>1732</v>
      </c>
      <c r="G228" s="523" t="s">
        <v>974</v>
      </c>
      <c r="H228" s="713" t="str">
        <f>VLOOKUP(E228,'[16]Gui chi Quynh'!$C$7:$E$387,3,0)</f>
        <v>A4</v>
      </c>
      <c r="I228" s="713">
        <f>VLOOKUP(H228,Sheet1!$B$2:$C$12,2,TRUE)</f>
        <v>7</v>
      </c>
      <c r="J228" s="713" t="str">
        <f>VLOOKUP($E228,'[17]Gui chi Quynh'!$C$7:$E$387,3,0)</f>
        <v>A4</v>
      </c>
      <c r="K228" s="713">
        <f>VLOOKUP(J228,Sheet1!$B$2:$C$12,2,TRUE)</f>
        <v>7</v>
      </c>
      <c r="L228" s="713" t="str">
        <f>VLOOKUP(E228,'[18]Gui chi Quynh'!$C$7:$F$385,3,0)</f>
        <v>A4</v>
      </c>
      <c r="M228" s="713">
        <f>VLOOKUP(L228,Sheet1!$B$2:$C$12,2,TRUE)</f>
        <v>7</v>
      </c>
      <c r="N228" s="713" t="str">
        <f>VLOOKUP(E228,'[19]Gui chi Quynh'!$C$7:$E$391,3,0)</f>
        <v>A4</v>
      </c>
      <c r="O228" s="713">
        <f>VLOOKUP(N228,Sheet1!$B$2:$C$12,2,TRUE)</f>
        <v>7</v>
      </c>
      <c r="P228" s="713" t="str">
        <f>VLOOKUP(E228,'[20]Gui chi Quynh'!$C$7:$E$391,3,0)</f>
        <v>A3</v>
      </c>
      <c r="Q228" s="713">
        <f>VLOOKUP(P228,Sheet1!$B$2:$C$12,2,TRUE)</f>
        <v>8</v>
      </c>
      <c r="R228" s="713" t="str">
        <f>VLOOKUP($E228,'[21]Gui chi Quynh'!$C$7:$E$390,3,0)</f>
        <v>A3</v>
      </c>
      <c r="S228" s="713">
        <f>VLOOKUP(R228,Sheet1!$B$2:$C$12,2,TRUE)</f>
        <v>8</v>
      </c>
      <c r="T228" s="713" t="str">
        <f>VLOOKUP($E228,'[22]Gui chi Quynh'!$C$7:$E$390,3,0)</f>
        <v>A4</v>
      </c>
      <c r="U228" s="713">
        <f>VLOOKUP(T228,Sheet1!$B$2:$C$12,2,TRUE)</f>
        <v>7</v>
      </c>
      <c r="V228" s="713" t="str">
        <f>VLOOKUP($E228,'[23]Gui chi Quynh'!$C$7:$E$389,3,0)</f>
        <v>A4</v>
      </c>
      <c r="W228" s="713">
        <f>VLOOKUP(V228,Sheet1!$B$2:$C$12,2,TRUE)</f>
        <v>7</v>
      </c>
      <c r="X228" s="713" t="str">
        <f>VLOOKUP($E228,'[24]Gui chi Quynh'!$C$7:$E$389,3,0)</f>
        <v>A4</v>
      </c>
      <c r="Y228" s="713">
        <f>VLOOKUP(X228,Sheet1!$B$2:$C$12,2,TRUE)</f>
        <v>7</v>
      </c>
      <c r="Z228" s="713" t="str">
        <f>VLOOKUP($E228,'[25]Gui chi Quynh'!$C$7:$E$388,3,0)</f>
        <v>A4</v>
      </c>
      <c r="AA228" s="713">
        <f>VLOOKUP(Z228,Sheet1!$B$2:$C$12,2,TRUE)</f>
        <v>7</v>
      </c>
      <c r="AB228" s="713" t="str">
        <f>VLOOKUP($E228,'T5'!$E$9:$AH$337,24,0)</f>
        <v>A4</v>
      </c>
      <c r="AC228" s="713">
        <f>VLOOKUP(AB228,Sheet1!$B$2:$C$12,2,TRUE)</f>
        <v>7</v>
      </c>
      <c r="AD228" s="713"/>
      <c r="AE228" s="713" t="e">
        <f>VLOOKUP(AD228,Sheet1!$B$2:$C$12,2,TRUE)</f>
        <v>#N/A</v>
      </c>
      <c r="AF228" s="599" t="str">
        <f>VLOOKUP($E228,'[26]Tong hop ket qua'!$E$19:$M$219,9,0)</f>
        <v>Khá</v>
      </c>
      <c r="AG228" s="901">
        <f t="shared" si="34"/>
        <v>7.1818181818181817</v>
      </c>
      <c r="AH228" s="901" t="str">
        <f t="shared" ref="AH228:AH240" si="35">LEFT((COUNTIF($H228:$AC228,"A*")&amp;"A*")&amp;" + "&amp;(COUNTIF($H228:$AC228,"B*")&amp;"B*")&amp;" + "&amp;(COUNTIF($H228:$AC228,"C*")&amp;"C*")&amp;" +  "&amp;(COUNTIF($H228:$AC228,"D")&amp;"D")&amp; " +  "&amp;(COUNTIF($H228:$AC228,"E")&amp;"E"),4)</f>
        <v>11A*</v>
      </c>
      <c r="AI228" s="901">
        <f t="shared" si="29"/>
        <v>0</v>
      </c>
      <c r="AJ228" s="902"/>
      <c r="AK228" s="713" t="str">
        <f t="shared" si="30"/>
        <v>Tốt</v>
      </c>
      <c r="AL228" s="713" t="str">
        <f>VLOOKUP($E228,'cac dv gui'!$C$200:$AD$225,25,0)</f>
        <v>Xuất sắc</v>
      </c>
      <c r="AM228" s="713" t="str">
        <f>VLOOKUP($E228,'cac dv gui'!$C$200:$AD$225,26,0)</f>
        <v>Tốt</v>
      </c>
      <c r="AN228" s="594"/>
      <c r="AO228" s="713"/>
      <c r="AP228" s="594"/>
      <c r="AQ228" s="713" t="str">
        <f>VLOOKUP(E228,' TH ĐG Trình HĐ'!$E$9:$AU$338,40,0)</f>
        <v>Tốt</v>
      </c>
      <c r="AR228" s="713" t="s">
        <v>850</v>
      </c>
      <c r="AS228" s="594"/>
      <c r="AT228" s="905"/>
      <c r="AV228" s="835"/>
      <c r="AW228" s="835"/>
    </row>
    <row r="229" spans="1:49" s="684" customFormat="1" ht="35.1" customHeight="1" x14ac:dyDescent="0.25">
      <c r="A229" s="512" t="s">
        <v>1471</v>
      </c>
      <c r="B229" s="512">
        <f>COUNTIF($F$4:F229,F229)</f>
        <v>206</v>
      </c>
      <c r="C229" s="513" t="s">
        <v>985</v>
      </c>
      <c r="D229" s="850" t="s">
        <v>158</v>
      </c>
      <c r="E229" s="599" t="s">
        <v>624</v>
      </c>
      <c r="F229" s="592" t="s">
        <v>1732</v>
      </c>
      <c r="G229" s="523" t="s">
        <v>974</v>
      </c>
      <c r="H229" s="713" t="str">
        <f>VLOOKUP(E229,'[16]Gui chi Quynh'!$C$7:$E$387,3,0)</f>
        <v>A2</v>
      </c>
      <c r="I229" s="713">
        <f>VLOOKUP(H229,Sheet1!$B$2:$C$12,2,TRUE)</f>
        <v>9</v>
      </c>
      <c r="J229" s="713" t="str">
        <f>VLOOKUP($E229,'[17]Gui chi Quynh'!$C$7:$E$387,3,0)</f>
        <v>A4</v>
      </c>
      <c r="K229" s="713">
        <f>VLOOKUP(J229,Sheet1!$B$2:$C$12,2,TRUE)</f>
        <v>7</v>
      </c>
      <c r="L229" s="713" t="str">
        <f>VLOOKUP(E229,'[18]Gui chi Quynh'!$C$7:$F$385,3,0)</f>
        <v>A4</v>
      </c>
      <c r="M229" s="713">
        <f>VLOOKUP(L229,Sheet1!$B$2:$C$12,2,TRUE)</f>
        <v>7</v>
      </c>
      <c r="N229" s="713" t="str">
        <f>VLOOKUP(E229,'[19]Gui chi Quynh'!$C$7:$E$391,3,0)</f>
        <v>A2</v>
      </c>
      <c r="O229" s="713">
        <f>VLOOKUP(N229,Sheet1!$B$2:$C$12,2,TRUE)</f>
        <v>9</v>
      </c>
      <c r="P229" s="713" t="str">
        <f>VLOOKUP(E229,'[20]Gui chi Quynh'!$C$7:$E$391,3,0)</f>
        <v>A3</v>
      </c>
      <c r="Q229" s="713">
        <f>VLOOKUP(P229,Sheet1!$B$2:$C$12,2,TRUE)</f>
        <v>8</v>
      </c>
      <c r="R229" s="713" t="str">
        <f>VLOOKUP($E229,'[21]Gui chi Quynh'!$C$7:$E$390,3,0)</f>
        <v>A3</v>
      </c>
      <c r="S229" s="713">
        <f>VLOOKUP(R229,Sheet1!$B$2:$C$12,2,TRUE)</f>
        <v>8</v>
      </c>
      <c r="T229" s="713" t="str">
        <f>VLOOKUP($E229,'[22]Gui chi Quynh'!$C$7:$E$390,3,0)</f>
        <v>A4</v>
      </c>
      <c r="U229" s="713">
        <f>VLOOKUP(T229,Sheet1!$B$2:$C$12,2,TRUE)</f>
        <v>7</v>
      </c>
      <c r="V229" s="713" t="str">
        <f>VLOOKUP($E229,'[23]Gui chi Quynh'!$C$7:$E$389,3,0)</f>
        <v>A4</v>
      </c>
      <c r="W229" s="713">
        <f>VLOOKUP(V229,Sheet1!$B$2:$C$12,2,TRUE)</f>
        <v>7</v>
      </c>
      <c r="X229" s="713" t="str">
        <f>VLOOKUP($E229,'[24]Gui chi Quynh'!$C$7:$E$389,3,0)</f>
        <v>A4</v>
      </c>
      <c r="Y229" s="713">
        <f>VLOOKUP(X229,Sheet1!$B$2:$C$12,2,TRUE)</f>
        <v>7</v>
      </c>
      <c r="Z229" s="713" t="str">
        <f>VLOOKUP($E229,'[25]Gui chi Quynh'!$C$7:$E$388,3,0)</f>
        <v>A4</v>
      </c>
      <c r="AA229" s="713">
        <f>VLOOKUP(Z229,Sheet1!$B$2:$C$12,2,TRUE)</f>
        <v>7</v>
      </c>
      <c r="AB229" s="713" t="str">
        <f>VLOOKUP($E229,'T5'!$E$9:$AH$337,24,0)</f>
        <v>A4</v>
      </c>
      <c r="AC229" s="713">
        <f>VLOOKUP(AB229,Sheet1!$B$2:$C$12,2,TRUE)</f>
        <v>7</v>
      </c>
      <c r="AD229" s="713"/>
      <c r="AE229" s="713" t="e">
        <f>VLOOKUP(AD229,Sheet1!$B$2:$C$12,2,TRUE)</f>
        <v>#N/A</v>
      </c>
      <c r="AF229" s="599" t="str">
        <f>VLOOKUP($E229,'[26]Tong hop ket qua'!$E$19:$M$219,9,0)</f>
        <v>Khá</v>
      </c>
      <c r="AG229" s="901">
        <f t="shared" si="34"/>
        <v>7.5454545454545459</v>
      </c>
      <c r="AH229" s="901" t="str">
        <f t="shared" si="35"/>
        <v>11A*</v>
      </c>
      <c r="AI229" s="901">
        <f t="shared" si="29"/>
        <v>0</v>
      </c>
      <c r="AJ229" s="902"/>
      <c r="AK229" s="713" t="str">
        <f t="shared" si="30"/>
        <v>Tốt</v>
      </c>
      <c r="AL229" s="713" t="str">
        <f>VLOOKUP($E229,'cac dv gui'!$C$200:$AD$225,25,0)</f>
        <v>Xuất sắc</v>
      </c>
      <c r="AM229" s="713" t="str">
        <f>VLOOKUP($E229,'cac dv gui'!$C$200:$AD$225,26,0)</f>
        <v>Tốt</v>
      </c>
      <c r="AN229" s="594"/>
      <c r="AO229" s="713"/>
      <c r="AP229" s="594"/>
      <c r="AQ229" s="713" t="str">
        <f>VLOOKUP(E229,' TH ĐG Trình HĐ'!$E$9:$AU$338,40,0)</f>
        <v>Tốt</v>
      </c>
      <c r="AR229" s="713" t="s">
        <v>850</v>
      </c>
      <c r="AS229" s="594"/>
      <c r="AT229" s="905"/>
      <c r="AV229" s="835"/>
      <c r="AW229" s="835"/>
    </row>
    <row r="230" spans="1:49" s="684" customFormat="1" ht="35.1" customHeight="1" x14ac:dyDescent="0.25">
      <c r="A230" s="512" t="s">
        <v>1472</v>
      </c>
      <c r="B230" s="512">
        <f>COUNTIF($F$4:F230,F230)</f>
        <v>207</v>
      </c>
      <c r="C230" s="513" t="s">
        <v>985</v>
      </c>
      <c r="D230" s="850" t="s">
        <v>159</v>
      </c>
      <c r="E230" s="599" t="s">
        <v>625</v>
      </c>
      <c r="F230" s="592" t="s">
        <v>1732</v>
      </c>
      <c r="G230" s="523" t="s">
        <v>974</v>
      </c>
      <c r="H230" s="713" t="str">
        <f>VLOOKUP(E230,'[16]Gui chi Quynh'!$C$7:$E$387,3,0)</f>
        <v>A4</v>
      </c>
      <c r="I230" s="713">
        <f>VLOOKUP(H230,Sheet1!$B$2:$C$12,2,TRUE)</f>
        <v>7</v>
      </c>
      <c r="J230" s="713" t="str">
        <f>VLOOKUP($E230,'[17]Gui chi Quynh'!$C$7:$E$387,3,0)</f>
        <v>A4</v>
      </c>
      <c r="K230" s="713">
        <f>VLOOKUP(J230,Sheet1!$B$2:$C$12,2,TRUE)</f>
        <v>7</v>
      </c>
      <c r="L230" s="713" t="str">
        <f>VLOOKUP(E230,'[18]Gui chi Quynh'!$C$7:$F$385,3,0)</f>
        <v>A4</v>
      </c>
      <c r="M230" s="713">
        <f>VLOOKUP(L230,Sheet1!$B$2:$C$12,2,TRUE)</f>
        <v>7</v>
      </c>
      <c r="N230" s="713" t="str">
        <f>VLOOKUP(E230,'[19]Gui chi Quynh'!$C$7:$E$391,3,0)</f>
        <v>A4</v>
      </c>
      <c r="O230" s="713">
        <f>VLOOKUP(N230,Sheet1!$B$2:$C$12,2,TRUE)</f>
        <v>7</v>
      </c>
      <c r="P230" s="713" t="str">
        <f>VLOOKUP(E230,'[20]Gui chi Quynh'!$C$7:$E$391,3,0)</f>
        <v>A2</v>
      </c>
      <c r="Q230" s="713">
        <f>VLOOKUP(P230,Sheet1!$B$2:$C$12,2,TRUE)</f>
        <v>9</v>
      </c>
      <c r="R230" s="713" t="str">
        <f>VLOOKUP($E230,'[21]Gui chi Quynh'!$C$7:$E$390,3,0)</f>
        <v>A2</v>
      </c>
      <c r="S230" s="713">
        <f>VLOOKUP(R230,Sheet1!$B$2:$C$12,2,TRUE)</f>
        <v>9</v>
      </c>
      <c r="T230" s="713" t="str">
        <f>VLOOKUP($E230,'[22]Gui chi Quynh'!$C$7:$E$390,3,0)</f>
        <v>A3</v>
      </c>
      <c r="U230" s="713">
        <f>VLOOKUP(T230,Sheet1!$B$2:$C$12,2,TRUE)</f>
        <v>8</v>
      </c>
      <c r="V230" s="713" t="str">
        <f>VLOOKUP($E230,'[23]Gui chi Quynh'!$C$7:$E$389,3,0)</f>
        <v>A3</v>
      </c>
      <c r="W230" s="713">
        <f>VLOOKUP(V230,Sheet1!$B$2:$C$12,2,TRUE)</f>
        <v>8</v>
      </c>
      <c r="X230" s="713" t="str">
        <f>VLOOKUP($E230,'[24]Gui chi Quynh'!$C$7:$E$389,3,0)</f>
        <v>A4</v>
      </c>
      <c r="Y230" s="713">
        <f>VLOOKUP(X230,Sheet1!$B$2:$C$12,2,TRUE)</f>
        <v>7</v>
      </c>
      <c r="Z230" s="713" t="str">
        <f>VLOOKUP($E230,'[25]Gui chi Quynh'!$C$7:$E$388,3,0)</f>
        <v>A4</v>
      </c>
      <c r="AA230" s="713">
        <f>VLOOKUP(Z230,Sheet1!$B$2:$C$12,2,TRUE)</f>
        <v>7</v>
      </c>
      <c r="AB230" s="713" t="str">
        <f>VLOOKUP($E230,'T5'!$E$9:$AH$337,24,0)</f>
        <v>A4</v>
      </c>
      <c r="AC230" s="713">
        <f>VLOOKUP(AB230,Sheet1!$B$2:$C$12,2,TRUE)</f>
        <v>7</v>
      </c>
      <c r="AD230" s="713"/>
      <c r="AE230" s="713" t="e">
        <f>VLOOKUP(AD230,Sheet1!$B$2:$C$12,2,TRUE)</f>
        <v>#N/A</v>
      </c>
      <c r="AF230" s="599" t="str">
        <f>VLOOKUP($E230,'[26]Tong hop ket qua'!$E$19:$M$219,9,0)</f>
        <v>Khá</v>
      </c>
      <c r="AG230" s="901">
        <f t="shared" si="34"/>
        <v>7.5454545454545459</v>
      </c>
      <c r="AH230" s="901" t="str">
        <f t="shared" si="35"/>
        <v>11A*</v>
      </c>
      <c r="AI230" s="901">
        <f t="shared" si="29"/>
        <v>0</v>
      </c>
      <c r="AJ230" s="902"/>
      <c r="AK230" s="713" t="str">
        <f t="shared" si="30"/>
        <v>Tốt</v>
      </c>
      <c r="AL230" s="713" t="str">
        <f>VLOOKUP($E230,'cac dv gui'!$C$200:$AD$225,25,0)</f>
        <v>Xuất sắc</v>
      </c>
      <c r="AM230" s="713" t="str">
        <f>VLOOKUP($E230,'cac dv gui'!$C$200:$AD$225,26,0)</f>
        <v>Tốt</v>
      </c>
      <c r="AN230" s="594"/>
      <c r="AO230" s="713"/>
      <c r="AP230" s="594"/>
      <c r="AQ230" s="713" t="str">
        <f>VLOOKUP(E230,' TH ĐG Trình HĐ'!$E$9:$AU$338,40,0)</f>
        <v>Tốt</v>
      </c>
      <c r="AR230" s="713" t="s">
        <v>850</v>
      </c>
      <c r="AS230" s="594"/>
      <c r="AT230" s="905"/>
      <c r="AV230" s="835"/>
      <c r="AW230" s="835"/>
    </row>
    <row r="231" spans="1:49" s="684" customFormat="1" ht="35.1" customHeight="1" x14ac:dyDescent="0.25">
      <c r="A231" s="512" t="s">
        <v>1473</v>
      </c>
      <c r="B231" s="512">
        <f>COUNTIF($F$4:F231,F231)</f>
        <v>208</v>
      </c>
      <c r="C231" s="513" t="s">
        <v>984</v>
      </c>
      <c r="D231" s="850" t="s">
        <v>160</v>
      </c>
      <c r="E231" s="599" t="s">
        <v>626</v>
      </c>
      <c r="F231" s="592" t="s">
        <v>1732</v>
      </c>
      <c r="G231" s="523" t="s">
        <v>974</v>
      </c>
      <c r="H231" s="713" t="str">
        <f>VLOOKUP(E231,'[16]Gui chi Quynh'!$C$7:$E$387,3,0)</f>
        <v>A4</v>
      </c>
      <c r="I231" s="713">
        <f>VLOOKUP(H231,Sheet1!$B$2:$C$12,2,TRUE)</f>
        <v>7</v>
      </c>
      <c r="J231" s="713" t="str">
        <f>VLOOKUP($E231,'[17]Gui chi Quynh'!$C$7:$E$387,3,0)</f>
        <v>A4</v>
      </c>
      <c r="K231" s="713">
        <f>VLOOKUP(J231,Sheet1!$B$2:$C$12,2,TRUE)</f>
        <v>7</v>
      </c>
      <c r="L231" s="713" t="str">
        <f>VLOOKUP(E231,'[18]Gui chi Quynh'!$C$7:$F$385,3,0)</f>
        <v>A4</v>
      </c>
      <c r="M231" s="713">
        <f>VLOOKUP(L231,Sheet1!$B$2:$C$12,2,TRUE)</f>
        <v>7</v>
      </c>
      <c r="N231" s="713" t="str">
        <f>VLOOKUP(E231,'[19]Gui chi Quynh'!$C$7:$E$391,3,0)</f>
        <v>A4</v>
      </c>
      <c r="O231" s="713">
        <f>VLOOKUP(N231,Sheet1!$B$2:$C$12,2,TRUE)</f>
        <v>7</v>
      </c>
      <c r="P231" s="713" t="str">
        <f>VLOOKUP(E231,'[20]Gui chi Quynh'!$C$7:$E$391,3,0)</f>
        <v>A3</v>
      </c>
      <c r="Q231" s="713">
        <f>VLOOKUP(P231,Sheet1!$B$2:$C$12,2,TRUE)</f>
        <v>8</v>
      </c>
      <c r="R231" s="713" t="str">
        <f>VLOOKUP($E231,'[21]Gui chi Quynh'!$C$7:$E$390,3,0)</f>
        <v>A4</v>
      </c>
      <c r="S231" s="713">
        <f>VLOOKUP(R231,Sheet1!$B$2:$C$12,2,TRUE)</f>
        <v>7</v>
      </c>
      <c r="T231" s="713" t="str">
        <f>VLOOKUP($E231,'[22]Gui chi Quynh'!$C$7:$E$390,3,0)</f>
        <v>A4</v>
      </c>
      <c r="U231" s="713">
        <f>VLOOKUP(T231,Sheet1!$B$2:$C$12,2,TRUE)</f>
        <v>7</v>
      </c>
      <c r="V231" s="713" t="str">
        <f>VLOOKUP($E231,'[23]Gui chi Quynh'!$C$7:$E$389,3,0)</f>
        <v>A3</v>
      </c>
      <c r="W231" s="713">
        <f>VLOOKUP(V231,Sheet1!$B$2:$C$12,2,TRUE)</f>
        <v>8</v>
      </c>
      <c r="X231" s="713" t="str">
        <f>VLOOKUP($E231,'[24]Gui chi Quynh'!$C$7:$E$389,3,0)</f>
        <v>A4</v>
      </c>
      <c r="Y231" s="713">
        <f>VLOOKUP(X231,Sheet1!$B$2:$C$12,2,TRUE)</f>
        <v>7</v>
      </c>
      <c r="Z231" s="713" t="str">
        <f>VLOOKUP($E231,'[25]Gui chi Quynh'!$C$7:$E$388,3,0)</f>
        <v>A4</v>
      </c>
      <c r="AA231" s="713">
        <f>VLOOKUP(Z231,Sheet1!$B$2:$C$12,2,TRUE)</f>
        <v>7</v>
      </c>
      <c r="AB231" s="713" t="str">
        <f>VLOOKUP($E231,'T5'!$E$9:$AH$337,24,0)</f>
        <v>A4</v>
      </c>
      <c r="AC231" s="713">
        <f>VLOOKUP(AB231,Sheet1!$B$2:$C$12,2,TRUE)</f>
        <v>7</v>
      </c>
      <c r="AD231" s="713"/>
      <c r="AE231" s="713" t="e">
        <f>VLOOKUP(AD231,Sheet1!$B$2:$C$12,2,TRUE)</f>
        <v>#N/A</v>
      </c>
      <c r="AF231" s="599" t="str">
        <f>VLOOKUP($E231,'[26]Tong hop ket qua'!$E$19:$M$219,9,0)</f>
        <v>Khá</v>
      </c>
      <c r="AG231" s="901">
        <f t="shared" si="34"/>
        <v>7.1818181818181817</v>
      </c>
      <c r="AH231" s="901" t="str">
        <f t="shared" si="35"/>
        <v>11A*</v>
      </c>
      <c r="AI231" s="901">
        <f t="shared" si="29"/>
        <v>0</v>
      </c>
      <c r="AJ231" s="902"/>
      <c r="AK231" s="713" t="str">
        <f t="shared" si="30"/>
        <v>Tốt</v>
      </c>
      <c r="AL231" s="713" t="str">
        <f>VLOOKUP($E231,'cac dv gui'!$C$200:$AD$225,25,0)</f>
        <v>Xuất sắc</v>
      </c>
      <c r="AM231" s="713" t="str">
        <f>VLOOKUP($E231,'cac dv gui'!$C$200:$AD$225,26,0)</f>
        <v>Tốt</v>
      </c>
      <c r="AN231" s="594"/>
      <c r="AO231" s="713"/>
      <c r="AP231" s="594"/>
      <c r="AQ231" s="713" t="str">
        <f>VLOOKUP(E231,' TH ĐG Trình HĐ'!$E$9:$AU$338,40,0)</f>
        <v>Tốt</v>
      </c>
      <c r="AR231" s="713" t="s">
        <v>850</v>
      </c>
      <c r="AS231" s="594"/>
      <c r="AT231" s="905"/>
      <c r="AV231" s="835"/>
      <c r="AW231" s="835"/>
    </row>
    <row r="232" spans="1:49" s="684" customFormat="1" ht="35.1" customHeight="1" x14ac:dyDescent="0.25">
      <c r="A232" s="512" t="s">
        <v>1474</v>
      </c>
      <c r="B232" s="512">
        <f>COUNTIF($F$4:F232,F232)</f>
        <v>209</v>
      </c>
      <c r="C232" s="513" t="s">
        <v>985</v>
      </c>
      <c r="D232" s="850" t="s">
        <v>161</v>
      </c>
      <c r="E232" s="599" t="s">
        <v>627</v>
      </c>
      <c r="F232" s="592" t="s">
        <v>1732</v>
      </c>
      <c r="G232" s="523" t="s">
        <v>974</v>
      </c>
      <c r="H232" s="713" t="str">
        <f>VLOOKUP(E232,'[16]Gui chi Quynh'!$C$7:$E$387,3,0)</f>
        <v>A3</v>
      </c>
      <c r="I232" s="713">
        <f>VLOOKUP(H232,Sheet1!$B$2:$C$12,2,TRUE)</f>
        <v>8</v>
      </c>
      <c r="J232" s="713" t="str">
        <f>VLOOKUP($E232,'[17]Gui chi Quynh'!$C$7:$E$387,3,0)</f>
        <v>A4</v>
      </c>
      <c r="K232" s="713">
        <f>VLOOKUP(J232,Sheet1!$B$2:$C$12,2,TRUE)</f>
        <v>7</v>
      </c>
      <c r="L232" s="713" t="str">
        <f>VLOOKUP(E232,'[18]Gui chi Quynh'!$C$7:$F$385,3,0)</f>
        <v>A4</v>
      </c>
      <c r="M232" s="713">
        <f>VLOOKUP(L232,Sheet1!$B$2:$C$12,2,TRUE)</f>
        <v>7</v>
      </c>
      <c r="N232" s="713" t="str">
        <f>VLOOKUP(E232,'[19]Gui chi Quynh'!$C$7:$E$391,3,0)</f>
        <v>A4</v>
      </c>
      <c r="O232" s="713">
        <f>VLOOKUP(N232,Sheet1!$B$2:$C$12,2,TRUE)</f>
        <v>7</v>
      </c>
      <c r="P232" s="713" t="str">
        <f>VLOOKUP(E232,'[20]Gui chi Quynh'!$C$7:$E$391,3,0)</f>
        <v>A4</v>
      </c>
      <c r="Q232" s="713">
        <f>VLOOKUP(P232,Sheet1!$B$2:$C$12,2,TRUE)</f>
        <v>7</v>
      </c>
      <c r="R232" s="713" t="str">
        <f>VLOOKUP($E232,'[21]Gui chi Quynh'!$C$7:$E$390,3,0)</f>
        <v>A4</v>
      </c>
      <c r="S232" s="713">
        <f>VLOOKUP(R232,Sheet1!$B$2:$C$12,2,TRUE)</f>
        <v>7</v>
      </c>
      <c r="T232" s="713" t="str">
        <f>VLOOKUP($E232,'[22]Gui chi Quynh'!$C$7:$E$390,3,0)</f>
        <v>A4</v>
      </c>
      <c r="U232" s="713">
        <f>VLOOKUP(T232,Sheet1!$B$2:$C$12,2,TRUE)</f>
        <v>7</v>
      </c>
      <c r="V232" s="713" t="str">
        <f>VLOOKUP($E232,'[23]Gui chi Quynh'!$C$7:$E$389,3,0)</f>
        <v>A4</v>
      </c>
      <c r="W232" s="713">
        <f>VLOOKUP(V232,Sheet1!$B$2:$C$12,2,TRUE)</f>
        <v>7</v>
      </c>
      <c r="X232" s="713" t="str">
        <f>VLOOKUP($E232,'[24]Gui chi Quynh'!$C$7:$E$389,3,0)</f>
        <v>A4</v>
      </c>
      <c r="Y232" s="713">
        <f>VLOOKUP(X232,Sheet1!$B$2:$C$12,2,TRUE)</f>
        <v>7</v>
      </c>
      <c r="Z232" s="713" t="str">
        <f>VLOOKUP($E232,'[25]Gui chi Quynh'!$C$7:$E$388,3,0)</f>
        <v>A4</v>
      </c>
      <c r="AA232" s="713">
        <f>VLOOKUP(Z232,Sheet1!$B$2:$C$12,2,TRUE)</f>
        <v>7</v>
      </c>
      <c r="AB232" s="713" t="str">
        <f>VLOOKUP($E232,'T5'!$E$9:$AH$337,24,0)</f>
        <v>A3</v>
      </c>
      <c r="AC232" s="713">
        <f>VLOOKUP(AB232,Sheet1!$B$2:$C$12,2,TRUE)</f>
        <v>8</v>
      </c>
      <c r="AD232" s="713"/>
      <c r="AE232" s="713" t="e">
        <f>VLOOKUP(AD232,Sheet1!$B$2:$C$12,2,TRUE)</f>
        <v>#N/A</v>
      </c>
      <c r="AF232" s="599" t="str">
        <f>VLOOKUP($E232,'[26]Tong hop ket qua'!$E$19:$M$219,9,0)</f>
        <v>Tốt</v>
      </c>
      <c r="AG232" s="901">
        <f t="shared" si="34"/>
        <v>7.1818181818181817</v>
      </c>
      <c r="AH232" s="901" t="str">
        <f t="shared" si="35"/>
        <v>11A*</v>
      </c>
      <c r="AI232" s="901">
        <f t="shared" si="29"/>
        <v>0</v>
      </c>
      <c r="AJ232" s="902"/>
      <c r="AK232" s="713" t="str">
        <f t="shared" si="30"/>
        <v>Tốt</v>
      </c>
      <c r="AL232" s="713" t="str">
        <f>VLOOKUP($E232,'cac dv gui'!$C$200:$AD$225,25,0)</f>
        <v>Tốt</v>
      </c>
      <c r="AM232" s="713" t="str">
        <f>VLOOKUP($E232,'cac dv gui'!$C$200:$AD$225,26,0)</f>
        <v>Tốt</v>
      </c>
      <c r="AN232" s="594"/>
      <c r="AO232" s="713"/>
      <c r="AP232" s="594"/>
      <c r="AQ232" s="713" t="str">
        <f>VLOOKUP(E232,' TH ĐG Trình HĐ'!$E$9:$AU$338,40,0)</f>
        <v>Tốt</v>
      </c>
      <c r="AR232" s="713" t="s">
        <v>850</v>
      </c>
      <c r="AS232" s="594"/>
      <c r="AT232" s="905"/>
      <c r="AV232" s="835"/>
      <c r="AW232" s="835"/>
    </row>
    <row r="233" spans="1:49" s="684" customFormat="1" ht="35.1" customHeight="1" x14ac:dyDescent="0.25">
      <c r="A233" s="512" t="s">
        <v>1475</v>
      </c>
      <c r="B233" s="512">
        <f>COUNTIF($F$4:F95,F233)</f>
        <v>82</v>
      </c>
      <c r="C233" s="513" t="s">
        <v>985</v>
      </c>
      <c r="D233" s="850" t="s">
        <v>152</v>
      </c>
      <c r="E233" s="599" t="s">
        <v>619</v>
      </c>
      <c r="F233" s="592" t="s">
        <v>1732</v>
      </c>
      <c r="G233" s="523" t="s">
        <v>974</v>
      </c>
      <c r="H233" s="713" t="str">
        <f>VLOOKUP(E233,'[16]Gui chi Quynh'!$C$7:$E$387,3,0)</f>
        <v>A3</v>
      </c>
      <c r="I233" s="713">
        <f>VLOOKUP(H233,Sheet1!$B$2:$C$12,2,TRUE)</f>
        <v>8</v>
      </c>
      <c r="J233" s="713" t="str">
        <f>VLOOKUP($E233,'[17]Gui chi Quynh'!$C$7:$E$387,3,0)</f>
        <v>A4</v>
      </c>
      <c r="K233" s="713">
        <f>VLOOKUP(J233,Sheet1!$B$2:$C$12,2,TRUE)</f>
        <v>7</v>
      </c>
      <c r="L233" s="713" t="str">
        <f>VLOOKUP(E233,'[18]Gui chi Quynh'!$C$7:$F$385,3,0)</f>
        <v>A3</v>
      </c>
      <c r="M233" s="713">
        <f>VLOOKUP(L233,Sheet1!$B$2:$C$12,2,TRUE)</f>
        <v>8</v>
      </c>
      <c r="N233" s="713" t="str">
        <f>VLOOKUP(E233,'[19]Gui chi Quynh'!$C$7:$E$391,3,0)</f>
        <v>A4</v>
      </c>
      <c r="O233" s="713">
        <f>VLOOKUP(N233,Sheet1!$B$2:$C$12,2,TRUE)</f>
        <v>7</v>
      </c>
      <c r="P233" s="713" t="str">
        <f>VLOOKUP(E233,'[20]Gui chi Quynh'!$C$7:$E$391,3,0)</f>
        <v>A3</v>
      </c>
      <c r="Q233" s="713">
        <f>VLOOKUP(P233,Sheet1!$B$2:$C$12,2,TRUE)</f>
        <v>8</v>
      </c>
      <c r="R233" s="713" t="str">
        <f>VLOOKUP($E233,'[21]Gui chi Quynh'!$C$7:$E$390,3,0)</f>
        <v>A3</v>
      </c>
      <c r="S233" s="713">
        <f>VLOOKUP(R233,Sheet1!$B$2:$C$12,2,TRUE)</f>
        <v>8</v>
      </c>
      <c r="T233" s="713" t="str">
        <f>VLOOKUP($E233,'[22]Gui chi Quynh'!$C$7:$E$390,3,0)</f>
        <v>A4</v>
      </c>
      <c r="U233" s="713">
        <f>VLOOKUP(T233,Sheet1!$B$2:$C$12,2,TRUE)</f>
        <v>7</v>
      </c>
      <c r="V233" s="713" t="str">
        <f>VLOOKUP($E233,'[23]Gui chi Quynh'!$C$7:$E$389,3,0)</f>
        <v>A4</v>
      </c>
      <c r="W233" s="713">
        <f>VLOOKUP(V233,Sheet1!$B$2:$C$12,2,TRUE)</f>
        <v>7</v>
      </c>
      <c r="X233" s="713" t="str">
        <f>VLOOKUP($E233,'[24]Gui chi Quynh'!$C$7:$E$389,3,0)</f>
        <v>A4</v>
      </c>
      <c r="Y233" s="713">
        <f>VLOOKUP(X233,Sheet1!$B$2:$C$12,2,TRUE)</f>
        <v>7</v>
      </c>
      <c r="Z233" s="713" t="str">
        <f>VLOOKUP($E233,'[25]Gui chi Quynh'!$C$7:$E$388,3,0)</f>
        <v>A4</v>
      </c>
      <c r="AA233" s="713">
        <f>VLOOKUP(Z233,Sheet1!$B$2:$C$12,2,TRUE)</f>
        <v>7</v>
      </c>
      <c r="AB233" s="713" t="str">
        <f>VLOOKUP($E233,'T5'!$E$9:$AH$337,24,0)</f>
        <v>A4</v>
      </c>
      <c r="AC233" s="713">
        <f>VLOOKUP(AB233,Sheet1!$B$2:$C$12,2,TRUE)</f>
        <v>7</v>
      </c>
      <c r="AD233" s="713"/>
      <c r="AE233" s="713" t="e">
        <f>VLOOKUP(AD233,Sheet1!$B$2:$C$12,2,TRUE)</f>
        <v>#N/A</v>
      </c>
      <c r="AF233" s="599" t="str">
        <f>VLOOKUP($E233,'[26]Tong hop ket qua'!$E$19:$M$219,9,0)</f>
        <v>Tốt</v>
      </c>
      <c r="AG233" s="901">
        <f t="shared" si="34"/>
        <v>7.3636363636363633</v>
      </c>
      <c r="AH233" s="901" t="str">
        <f t="shared" si="35"/>
        <v>11A*</v>
      </c>
      <c r="AI233" s="901">
        <f t="shared" si="29"/>
        <v>0</v>
      </c>
      <c r="AJ233" s="902"/>
      <c r="AK233" s="713" t="str">
        <f t="shared" si="30"/>
        <v>Tốt</v>
      </c>
      <c r="AL233" s="713" t="str">
        <f>VLOOKUP($E233,'cac dv gui'!$C$200:$AD$225,25,0)</f>
        <v>Tốt</v>
      </c>
      <c r="AM233" s="713" t="str">
        <f>VLOOKUP($E233,'cac dv gui'!$C$200:$AD$225,26,0)</f>
        <v>Tốt</v>
      </c>
      <c r="AN233" s="594"/>
      <c r="AO233" s="713"/>
      <c r="AP233" s="594"/>
      <c r="AQ233" s="713" t="str">
        <f>VLOOKUP(E233,' TH ĐG Trình HĐ'!$E$9:$AU$338,40,0)</f>
        <v>Tốt</v>
      </c>
      <c r="AR233" s="713" t="s">
        <v>850</v>
      </c>
      <c r="AS233" s="594"/>
      <c r="AT233" s="905"/>
      <c r="AV233" s="835"/>
      <c r="AW233" s="835"/>
    </row>
    <row r="234" spans="1:49" s="684" customFormat="1" ht="35.1" customHeight="1" x14ac:dyDescent="0.25">
      <c r="A234" s="512" t="s">
        <v>1476</v>
      </c>
      <c r="B234" s="512">
        <f>COUNTIF($F$4:F234,F234)</f>
        <v>211</v>
      </c>
      <c r="C234" s="513" t="s">
        <v>985</v>
      </c>
      <c r="D234" s="850" t="s">
        <v>163</v>
      </c>
      <c r="E234" s="599" t="s">
        <v>628</v>
      </c>
      <c r="F234" s="592" t="s">
        <v>1732</v>
      </c>
      <c r="G234" s="523" t="s">
        <v>974</v>
      </c>
      <c r="H234" s="713" t="str">
        <f>VLOOKUP(E234,'[16]Gui chi Quynh'!$C$7:$E$387,3,0)</f>
        <v>A3</v>
      </c>
      <c r="I234" s="713">
        <f>VLOOKUP(H234,Sheet1!$B$2:$C$12,2,TRUE)</f>
        <v>8</v>
      </c>
      <c r="J234" s="713" t="str">
        <f>VLOOKUP($E234,'[17]Gui chi Quynh'!$C$7:$E$387,3,0)</f>
        <v>A4</v>
      </c>
      <c r="K234" s="713">
        <f>VLOOKUP(J234,Sheet1!$B$2:$C$12,2,TRUE)</f>
        <v>7</v>
      </c>
      <c r="L234" s="713" t="str">
        <f>VLOOKUP(E234,'[18]Gui chi Quynh'!$C$7:$F$385,3,0)</f>
        <v>A3</v>
      </c>
      <c r="M234" s="713">
        <f>VLOOKUP(L234,Sheet1!$B$2:$C$12,2,TRUE)</f>
        <v>8</v>
      </c>
      <c r="N234" s="713" t="str">
        <f>VLOOKUP(E234,'[19]Gui chi Quynh'!$C$7:$E$391,3,0)</f>
        <v>A2</v>
      </c>
      <c r="O234" s="713">
        <f>VLOOKUP(N234,Sheet1!$B$2:$C$12,2,TRUE)</f>
        <v>9</v>
      </c>
      <c r="P234" s="713" t="str">
        <f>VLOOKUP(E234,'[20]Gui chi Quynh'!$C$7:$E$391,3,0)</f>
        <v>A2</v>
      </c>
      <c r="Q234" s="713">
        <f>VLOOKUP(P234,Sheet1!$B$2:$C$12,2,TRUE)</f>
        <v>9</v>
      </c>
      <c r="R234" s="713" t="str">
        <f>VLOOKUP($E234,'[21]Gui chi Quynh'!$C$7:$E$390,3,0)</f>
        <v>A4</v>
      </c>
      <c r="S234" s="713">
        <f>VLOOKUP(R234,Sheet1!$B$2:$C$12,2,TRUE)</f>
        <v>7</v>
      </c>
      <c r="T234" s="713" t="str">
        <f>VLOOKUP($E234,'[22]Gui chi Quynh'!$C$7:$E$390,3,0)</f>
        <v>A4</v>
      </c>
      <c r="U234" s="713">
        <f>VLOOKUP(T234,Sheet1!$B$2:$C$12,2,TRUE)</f>
        <v>7</v>
      </c>
      <c r="V234" s="713" t="str">
        <f>VLOOKUP($E234,'[23]Gui chi Quynh'!$C$7:$E$389,3,0)</f>
        <v>A4</v>
      </c>
      <c r="W234" s="713">
        <f>VLOOKUP(V234,Sheet1!$B$2:$C$12,2,TRUE)</f>
        <v>7</v>
      </c>
      <c r="X234" s="713" t="str">
        <f>VLOOKUP($E234,'[24]Gui chi Quynh'!$C$7:$E$389,3,0)</f>
        <v>A3</v>
      </c>
      <c r="Y234" s="713">
        <f>VLOOKUP(X234,Sheet1!$B$2:$C$12,2,TRUE)</f>
        <v>8</v>
      </c>
      <c r="Z234" s="713" t="str">
        <f>VLOOKUP($E234,'[25]Gui chi Quynh'!$C$7:$E$388,3,0)</f>
        <v>A3</v>
      </c>
      <c r="AA234" s="713">
        <f>VLOOKUP(Z234,Sheet1!$B$2:$C$12,2,TRUE)</f>
        <v>8</v>
      </c>
      <c r="AB234" s="713" t="str">
        <f>VLOOKUP($E234,'T5'!$E$9:$AH$337,24,0)</f>
        <v>A3</v>
      </c>
      <c r="AC234" s="713">
        <f>VLOOKUP(AB234,Sheet1!$B$2:$C$12,2,TRUE)</f>
        <v>8</v>
      </c>
      <c r="AD234" s="713"/>
      <c r="AE234" s="713" t="e">
        <f>VLOOKUP(AD234,Sheet1!$B$2:$C$12,2,TRUE)</f>
        <v>#N/A</v>
      </c>
      <c r="AF234" s="599" t="str">
        <f>VLOOKUP($E234,'[26]Tong hop ket qua'!$E$19:$M$219,9,0)</f>
        <v>Khá</v>
      </c>
      <c r="AG234" s="901">
        <f t="shared" si="34"/>
        <v>7.8181818181818183</v>
      </c>
      <c r="AH234" s="901" t="str">
        <f t="shared" si="35"/>
        <v>11A*</v>
      </c>
      <c r="AI234" s="901">
        <f t="shared" si="29"/>
        <v>0</v>
      </c>
      <c r="AJ234" s="902"/>
      <c r="AK234" s="713" t="str">
        <f t="shared" si="30"/>
        <v>Tốt</v>
      </c>
      <c r="AL234" s="713" t="str">
        <f>VLOOKUP($E234,'cac dv gui'!$C$200:$AD$225,25,0)</f>
        <v>Xuất sắc</v>
      </c>
      <c r="AM234" s="713" t="str">
        <f>VLOOKUP($E234,'cac dv gui'!$C$200:$AD$225,26,0)</f>
        <v>Tốt</v>
      </c>
      <c r="AN234" s="594"/>
      <c r="AO234" s="713"/>
      <c r="AP234" s="594"/>
      <c r="AQ234" s="713" t="str">
        <f>VLOOKUP(E234,' TH ĐG Trình HĐ'!$E$9:$AU$338,40,0)</f>
        <v>Tốt</v>
      </c>
      <c r="AR234" s="713" t="s">
        <v>850</v>
      </c>
      <c r="AS234" s="594"/>
      <c r="AT234" s="905"/>
      <c r="AV234" s="835"/>
      <c r="AW234" s="835"/>
    </row>
    <row r="235" spans="1:49" s="684" customFormat="1" ht="35.1" customHeight="1" x14ac:dyDescent="0.25">
      <c r="A235" s="512" t="s">
        <v>1477</v>
      </c>
      <c r="B235" s="512">
        <f>COUNTIF($F$4:F235,F235)</f>
        <v>212</v>
      </c>
      <c r="C235" s="513" t="s">
        <v>984</v>
      </c>
      <c r="D235" s="850" t="s">
        <v>300</v>
      </c>
      <c r="E235" s="599" t="s">
        <v>629</v>
      </c>
      <c r="F235" s="592" t="s">
        <v>1732</v>
      </c>
      <c r="G235" s="523" t="s">
        <v>974</v>
      </c>
      <c r="H235" s="713" t="str">
        <f>VLOOKUP(E235,'[16]Gui chi Quynh'!$C$7:$E$387,3,0)</f>
        <v>A4</v>
      </c>
      <c r="I235" s="713">
        <f>VLOOKUP(H235,Sheet1!$B$2:$C$12,2,TRUE)</f>
        <v>7</v>
      </c>
      <c r="J235" s="713" t="str">
        <f>VLOOKUP($E235,'[17]Gui chi Quynh'!$C$7:$E$387,3,0)</f>
        <v>A4</v>
      </c>
      <c r="K235" s="713">
        <f>VLOOKUP(J235,Sheet1!$B$2:$C$12,2,TRUE)</f>
        <v>7</v>
      </c>
      <c r="L235" s="713" t="str">
        <f>VLOOKUP(E235,'[18]Gui chi Quynh'!$C$7:$F$385,3,0)</f>
        <v>A4</v>
      </c>
      <c r="M235" s="713">
        <f>VLOOKUP(L235,Sheet1!$B$2:$C$12,2,TRUE)</f>
        <v>7</v>
      </c>
      <c r="N235" s="713" t="str">
        <f>VLOOKUP(E235,'[19]Gui chi Quynh'!$C$7:$E$391,3,0)</f>
        <v>A4</v>
      </c>
      <c r="O235" s="713">
        <f>VLOOKUP(N235,Sheet1!$B$2:$C$12,2,TRUE)</f>
        <v>7</v>
      </c>
      <c r="P235" s="713" t="str">
        <f>VLOOKUP(E235,'[20]Gui chi Quynh'!$C$7:$E$391,3,0)</f>
        <v>A3</v>
      </c>
      <c r="Q235" s="713">
        <f>VLOOKUP(P235,Sheet1!$B$2:$C$12,2,TRUE)</f>
        <v>8</v>
      </c>
      <c r="R235" s="713" t="str">
        <f>VLOOKUP($E235,'[21]Gui chi Quynh'!$C$7:$E$390,3,0)</f>
        <v>A4</v>
      </c>
      <c r="S235" s="713">
        <f>VLOOKUP(R235,Sheet1!$B$2:$C$12,2,TRUE)</f>
        <v>7</v>
      </c>
      <c r="T235" s="713" t="str">
        <f>VLOOKUP($E235,'[22]Gui chi Quynh'!$C$7:$E$390,3,0)</f>
        <v>A4</v>
      </c>
      <c r="U235" s="713">
        <f>VLOOKUP(T235,Sheet1!$B$2:$C$12,2,TRUE)</f>
        <v>7</v>
      </c>
      <c r="V235" s="713" t="str">
        <f>VLOOKUP($E235,'[23]Gui chi Quynh'!$C$7:$E$389,3,0)</f>
        <v>A4</v>
      </c>
      <c r="W235" s="713">
        <f>VLOOKUP(V235,Sheet1!$B$2:$C$12,2,TRUE)</f>
        <v>7</v>
      </c>
      <c r="X235" s="713" t="str">
        <f>VLOOKUP($E235,'[24]Gui chi Quynh'!$C$7:$E$389,3,0)</f>
        <v>A4</v>
      </c>
      <c r="Y235" s="713">
        <f>VLOOKUP(X235,Sheet1!$B$2:$C$12,2,TRUE)</f>
        <v>7</v>
      </c>
      <c r="Z235" s="713" t="str">
        <f>VLOOKUP($E235,'[25]Gui chi Quynh'!$C$7:$E$388,3,0)</f>
        <v>A3</v>
      </c>
      <c r="AA235" s="713">
        <f>VLOOKUP(Z235,Sheet1!$B$2:$C$12,2,TRUE)</f>
        <v>8</v>
      </c>
      <c r="AB235" s="713" t="str">
        <f>VLOOKUP($E235,'T5'!$E$9:$AH$337,24,0)</f>
        <v>A4</v>
      </c>
      <c r="AC235" s="713">
        <f>VLOOKUP(AB235,Sheet1!$B$2:$C$12,2,TRUE)</f>
        <v>7</v>
      </c>
      <c r="AD235" s="713"/>
      <c r="AE235" s="713" t="e">
        <f>VLOOKUP(AD235,Sheet1!$B$2:$C$12,2,TRUE)</f>
        <v>#N/A</v>
      </c>
      <c r="AF235" s="599" t="str">
        <f>VLOOKUP($E235,'[26]Tong hop ket qua'!$E$19:$M$219,9,0)</f>
        <v>Khá</v>
      </c>
      <c r="AG235" s="901">
        <f t="shared" si="34"/>
        <v>7.1818181818181817</v>
      </c>
      <c r="AH235" s="901" t="str">
        <f t="shared" si="35"/>
        <v>11A*</v>
      </c>
      <c r="AI235" s="901">
        <f t="shared" si="29"/>
        <v>0</v>
      </c>
      <c r="AJ235" s="902"/>
      <c r="AK235" s="713" t="str">
        <f t="shared" si="30"/>
        <v>Tốt</v>
      </c>
      <c r="AL235" s="713" t="str">
        <f>VLOOKUP($E235,'cac dv gui'!$C$200:$AD$225,25,0)</f>
        <v>Xuất sắc</v>
      </c>
      <c r="AM235" s="713" t="str">
        <f>VLOOKUP($E235,'cac dv gui'!$C$200:$AD$225,26,0)</f>
        <v>Tốt</v>
      </c>
      <c r="AN235" s="594"/>
      <c r="AO235" s="713"/>
      <c r="AP235" s="594"/>
      <c r="AQ235" s="713" t="str">
        <f>VLOOKUP(E235,' TH ĐG Trình HĐ'!$E$9:$AU$338,40,0)</f>
        <v>Tốt</v>
      </c>
      <c r="AR235" s="713" t="s">
        <v>850</v>
      </c>
      <c r="AS235" s="594"/>
      <c r="AT235" s="905"/>
      <c r="AV235" s="835"/>
      <c r="AW235" s="835"/>
    </row>
    <row r="236" spans="1:49" s="684" customFormat="1" ht="35.1" customHeight="1" x14ac:dyDescent="0.25">
      <c r="A236" s="512" t="s">
        <v>1478</v>
      </c>
      <c r="B236" s="512">
        <f>COUNTIF($F$4:F238,F236)</f>
        <v>215</v>
      </c>
      <c r="C236" s="513" t="s">
        <v>985</v>
      </c>
      <c r="D236" s="850" t="s">
        <v>301</v>
      </c>
      <c r="E236" s="599" t="s">
        <v>630</v>
      </c>
      <c r="F236" s="592" t="s">
        <v>1732</v>
      </c>
      <c r="G236" s="523" t="s">
        <v>974</v>
      </c>
      <c r="H236" s="713" t="str">
        <f>VLOOKUP(E236,'[16]Gui chi Quynh'!$C$7:$E$387,3,0)</f>
        <v>A3</v>
      </c>
      <c r="I236" s="713">
        <f>VLOOKUP(H236,Sheet1!$B$2:$C$12,2,TRUE)</f>
        <v>8</v>
      </c>
      <c r="J236" s="713" t="str">
        <f>VLOOKUP($E236,'[17]Gui chi Quynh'!$C$7:$E$387,3,0)</f>
        <v>A4</v>
      </c>
      <c r="K236" s="713">
        <f>VLOOKUP(J236,Sheet1!$B$2:$C$12,2,TRUE)</f>
        <v>7</v>
      </c>
      <c r="L236" s="713" t="str">
        <f>VLOOKUP(E236,'[18]Gui chi Quynh'!$C$7:$F$385,3,0)</f>
        <v>A4</v>
      </c>
      <c r="M236" s="713">
        <f>VLOOKUP(L236,Sheet1!$B$2:$C$12,2,TRUE)</f>
        <v>7</v>
      </c>
      <c r="N236" s="713" t="str">
        <f>VLOOKUP(E236,'[19]Gui chi Quynh'!$C$7:$E$391,3,0)</f>
        <v>A4</v>
      </c>
      <c r="O236" s="713">
        <f>VLOOKUP(N236,Sheet1!$B$2:$C$12,2,TRUE)</f>
        <v>7</v>
      </c>
      <c r="P236" s="713" t="str">
        <f>VLOOKUP(E236,'[20]Gui chi Quynh'!$C$7:$E$391,3,0)</f>
        <v>A2</v>
      </c>
      <c r="Q236" s="713">
        <f>VLOOKUP(P236,Sheet1!$B$2:$C$12,2,TRUE)</f>
        <v>9</v>
      </c>
      <c r="R236" s="713" t="str">
        <f>VLOOKUP($E236,'[21]Gui chi Quynh'!$C$7:$E$390,3,0)</f>
        <v>A2</v>
      </c>
      <c r="S236" s="713">
        <f>VLOOKUP(R236,Sheet1!$B$2:$C$12,2,TRUE)</f>
        <v>9</v>
      </c>
      <c r="T236" s="713" t="str">
        <f>VLOOKUP($E236,'[22]Gui chi Quynh'!$C$7:$E$390,3,0)</f>
        <v>A3</v>
      </c>
      <c r="U236" s="713">
        <f>VLOOKUP(T236,Sheet1!$B$2:$C$12,2,TRUE)</f>
        <v>8</v>
      </c>
      <c r="V236" s="713" t="str">
        <f>VLOOKUP($E236,'[23]Gui chi Quynh'!$C$7:$E$389,3,0)</f>
        <v>A4</v>
      </c>
      <c r="W236" s="713">
        <f>VLOOKUP(V236,Sheet1!$B$2:$C$12,2,TRUE)</f>
        <v>7</v>
      </c>
      <c r="X236" s="713" t="str">
        <f>VLOOKUP($E236,'[24]Gui chi Quynh'!$C$7:$E$389,3,0)</f>
        <v>A3</v>
      </c>
      <c r="Y236" s="713">
        <f>VLOOKUP(X236,Sheet1!$B$2:$C$12,2,TRUE)</f>
        <v>8</v>
      </c>
      <c r="Z236" s="713" t="str">
        <f>VLOOKUP($E236,'[25]Gui chi Quynh'!$C$7:$E$388,3,0)</f>
        <v>A3</v>
      </c>
      <c r="AA236" s="713">
        <f>VLOOKUP(Z236,Sheet1!$B$2:$C$12,2,TRUE)</f>
        <v>8</v>
      </c>
      <c r="AB236" s="713" t="str">
        <f>VLOOKUP($E236,'T5'!$E$9:$AH$337,24,0)</f>
        <v>A4</v>
      </c>
      <c r="AC236" s="713">
        <f>VLOOKUP(AB236,Sheet1!$B$2:$C$12,2,TRUE)</f>
        <v>7</v>
      </c>
      <c r="AD236" s="713"/>
      <c r="AE236" s="713" t="e">
        <f>VLOOKUP(AD236,Sheet1!$B$2:$C$12,2,TRUE)</f>
        <v>#N/A</v>
      </c>
      <c r="AF236" s="599" t="str">
        <f>VLOOKUP($E236,'[26]Tong hop ket qua'!$E$19:$M$219,9,0)</f>
        <v>Khá</v>
      </c>
      <c r="AG236" s="901">
        <f t="shared" si="34"/>
        <v>7.7272727272727275</v>
      </c>
      <c r="AH236" s="901" t="str">
        <f t="shared" si="35"/>
        <v>11A*</v>
      </c>
      <c r="AI236" s="901">
        <f t="shared" si="29"/>
        <v>0</v>
      </c>
      <c r="AJ236" s="902"/>
      <c r="AK236" s="713" t="str">
        <f t="shared" si="30"/>
        <v>Tốt</v>
      </c>
      <c r="AL236" s="713" t="str">
        <f>VLOOKUP($E236,'cac dv gui'!$C$200:$AD$225,25,0)</f>
        <v>Xuất sắc</v>
      </c>
      <c r="AM236" s="713" t="str">
        <f>VLOOKUP($E236,'cac dv gui'!$C$200:$AD$225,26,0)</f>
        <v>Tốt</v>
      </c>
      <c r="AN236" s="594"/>
      <c r="AO236" s="713"/>
      <c r="AP236" s="594"/>
      <c r="AQ236" s="713" t="str">
        <f>VLOOKUP(E236,' TH ĐG Trình HĐ'!$E$9:$AU$338,40,0)</f>
        <v>Tốt</v>
      </c>
      <c r="AR236" s="713" t="s">
        <v>850</v>
      </c>
      <c r="AS236" s="594"/>
      <c r="AT236" s="905"/>
      <c r="AV236" s="835"/>
      <c r="AW236" s="835"/>
    </row>
    <row r="237" spans="1:49" s="684" customFormat="1" ht="35.1" customHeight="1" x14ac:dyDescent="0.25">
      <c r="A237" s="512" t="s">
        <v>1479</v>
      </c>
      <c r="B237" s="512">
        <f>COUNTIF($F$4:F237,F237)</f>
        <v>214</v>
      </c>
      <c r="C237" s="513" t="s">
        <v>985</v>
      </c>
      <c r="D237" s="851" t="s">
        <v>345</v>
      </c>
      <c r="E237" s="599" t="s">
        <v>632</v>
      </c>
      <c r="F237" s="592" t="s">
        <v>1732</v>
      </c>
      <c r="G237" s="523" t="s">
        <v>974</v>
      </c>
      <c r="H237" s="713" t="str">
        <f>VLOOKUP(E237,'[16]Gui chi Quynh'!$C$7:$E$387,3,0)</f>
        <v>A4</v>
      </c>
      <c r="I237" s="713">
        <f>VLOOKUP(H237,Sheet1!$B$2:$C$12,2,TRUE)</f>
        <v>7</v>
      </c>
      <c r="J237" s="713" t="str">
        <f>VLOOKUP($E237,'[17]Gui chi Quynh'!$C$7:$E$387,3,0)</f>
        <v>A4</v>
      </c>
      <c r="K237" s="713">
        <f>VLOOKUP(J237,Sheet1!$B$2:$C$12,2,TRUE)</f>
        <v>7</v>
      </c>
      <c r="L237" s="713" t="str">
        <f>VLOOKUP(E237,'[18]Gui chi Quynh'!$C$7:$F$385,3,0)</f>
        <v>A3</v>
      </c>
      <c r="M237" s="713">
        <f>VLOOKUP(L237,Sheet1!$B$2:$C$12,2,TRUE)</f>
        <v>8</v>
      </c>
      <c r="N237" s="713" t="str">
        <f>VLOOKUP(E237,'[19]Gui chi Quynh'!$C$7:$E$391,3,0)</f>
        <v>A4</v>
      </c>
      <c r="O237" s="713">
        <f>VLOOKUP(N237,Sheet1!$B$2:$C$12,2,TRUE)</f>
        <v>7</v>
      </c>
      <c r="P237" s="713" t="str">
        <f>VLOOKUP(E237,'[20]Gui chi Quynh'!$C$7:$E$391,3,0)</f>
        <v>A2</v>
      </c>
      <c r="Q237" s="713">
        <f>VLOOKUP(P237,Sheet1!$B$2:$C$12,2,TRUE)</f>
        <v>9</v>
      </c>
      <c r="R237" s="713" t="str">
        <f>VLOOKUP($E237,'[21]Gui chi Quynh'!$C$7:$E$390,3,0)</f>
        <v>A3</v>
      </c>
      <c r="S237" s="713">
        <f>VLOOKUP(R237,Sheet1!$B$2:$C$12,2,TRUE)</f>
        <v>8</v>
      </c>
      <c r="T237" s="713" t="str">
        <f>VLOOKUP($E237,'[22]Gui chi Quynh'!$C$7:$E$390,3,0)</f>
        <v>A4</v>
      </c>
      <c r="U237" s="713">
        <f>VLOOKUP(T237,Sheet1!$B$2:$C$12,2,TRUE)</f>
        <v>7</v>
      </c>
      <c r="V237" s="713" t="str">
        <f>VLOOKUP($E237,'[23]Gui chi Quynh'!$C$7:$E$389,3,0)</f>
        <v>A4</v>
      </c>
      <c r="W237" s="713">
        <f>VLOOKUP(V237,Sheet1!$B$2:$C$12,2,TRUE)</f>
        <v>7</v>
      </c>
      <c r="X237" s="713" t="str">
        <f>VLOOKUP($E237,'[24]Gui chi Quynh'!$C$7:$E$389,3,0)</f>
        <v>A3</v>
      </c>
      <c r="Y237" s="713">
        <f>VLOOKUP(X237,Sheet1!$B$2:$C$12,2,TRUE)</f>
        <v>8</v>
      </c>
      <c r="Z237" s="713" t="str">
        <f>VLOOKUP($E237,'[25]Gui chi Quynh'!$C$7:$E$388,3,0)</f>
        <v>A3</v>
      </c>
      <c r="AA237" s="713">
        <f>VLOOKUP(Z237,Sheet1!$B$2:$C$12,2,TRUE)</f>
        <v>8</v>
      </c>
      <c r="AB237" s="713" t="str">
        <f>VLOOKUP($E237,'T5'!$E$9:$AH$337,24,0)</f>
        <v>A3</v>
      </c>
      <c r="AC237" s="713">
        <f>VLOOKUP(AB237,Sheet1!$B$2:$C$12,2,TRUE)</f>
        <v>8</v>
      </c>
      <c r="AD237" s="713"/>
      <c r="AE237" s="713" t="e">
        <f>VLOOKUP(AD237,Sheet1!$B$2:$C$12,2,TRUE)</f>
        <v>#N/A</v>
      </c>
      <c r="AF237" s="599" t="str">
        <f>VLOOKUP($E237,'[26]Tong hop ket qua'!$E$19:$M$219,9,0)</f>
        <v>Khá</v>
      </c>
      <c r="AG237" s="901">
        <f t="shared" si="34"/>
        <v>7.6363636363636367</v>
      </c>
      <c r="AH237" s="901" t="str">
        <f t="shared" si="35"/>
        <v>11A*</v>
      </c>
      <c r="AI237" s="901">
        <f t="shared" si="29"/>
        <v>0</v>
      </c>
      <c r="AJ237" s="902"/>
      <c r="AK237" s="713" t="str">
        <f t="shared" si="30"/>
        <v>Tốt</v>
      </c>
      <c r="AL237" s="713" t="str">
        <f>VLOOKUP($E237,'cac dv gui'!$C$200:$AD$225,25,0)</f>
        <v>Xuất sắc</v>
      </c>
      <c r="AM237" s="713" t="str">
        <f>VLOOKUP($E237,'cac dv gui'!$C$200:$AD$225,26,0)</f>
        <v>Tốt</v>
      </c>
      <c r="AN237" s="594"/>
      <c r="AO237" s="713"/>
      <c r="AP237" s="594"/>
      <c r="AQ237" s="713" t="str">
        <f>VLOOKUP(E237,' TH ĐG Trình HĐ'!$E$9:$AU$338,40,0)</f>
        <v>Tốt</v>
      </c>
      <c r="AR237" s="713" t="s">
        <v>850</v>
      </c>
      <c r="AS237" s="594"/>
      <c r="AT237" s="905"/>
      <c r="AV237" s="835"/>
      <c r="AW237" s="835"/>
    </row>
    <row r="238" spans="1:49" s="684" customFormat="1" ht="35.1" customHeight="1" x14ac:dyDescent="0.25">
      <c r="A238" s="512" t="s">
        <v>1480</v>
      </c>
      <c r="B238" s="512">
        <f>COUNTIF($F$4:F238,F238)</f>
        <v>215</v>
      </c>
      <c r="C238" s="513" t="s">
        <v>985</v>
      </c>
      <c r="D238" s="851" t="s">
        <v>346</v>
      </c>
      <c r="E238" s="599" t="s">
        <v>633</v>
      </c>
      <c r="F238" s="592" t="s">
        <v>1732</v>
      </c>
      <c r="G238" s="523" t="s">
        <v>974</v>
      </c>
      <c r="H238" s="713" t="str">
        <f>VLOOKUP(E238,'[16]Gui chi Quynh'!$C$7:$E$387,3,0)</f>
        <v>A3</v>
      </c>
      <c r="I238" s="713">
        <f>VLOOKUP(H238,Sheet1!$B$2:$C$12,2,TRUE)</f>
        <v>8</v>
      </c>
      <c r="J238" s="713" t="str">
        <f>VLOOKUP($E238,'[17]Gui chi Quynh'!$C$7:$E$387,3,0)</f>
        <v>A4</v>
      </c>
      <c r="K238" s="713">
        <f>VLOOKUP(J238,Sheet1!$B$2:$C$12,2,TRUE)</f>
        <v>7</v>
      </c>
      <c r="L238" s="713" t="str">
        <f>VLOOKUP(E238,'[18]Gui chi Quynh'!$C$7:$F$385,3,0)</f>
        <v>A4</v>
      </c>
      <c r="M238" s="713">
        <f>VLOOKUP(L238,Sheet1!$B$2:$C$12,2,TRUE)</f>
        <v>7</v>
      </c>
      <c r="N238" s="713" t="str">
        <f>VLOOKUP(E238,'[19]Gui chi Quynh'!$C$7:$E$391,3,0)</f>
        <v>A4</v>
      </c>
      <c r="O238" s="713">
        <f>VLOOKUP(N238,Sheet1!$B$2:$C$12,2,TRUE)</f>
        <v>7</v>
      </c>
      <c r="P238" s="713" t="str">
        <f>VLOOKUP(E238,'[20]Gui chi Quynh'!$C$7:$E$391,3,0)</f>
        <v>A3</v>
      </c>
      <c r="Q238" s="713">
        <f>VLOOKUP(P238,Sheet1!$B$2:$C$12,2,TRUE)</f>
        <v>8</v>
      </c>
      <c r="R238" s="713" t="str">
        <f>VLOOKUP($E238,'[21]Gui chi Quynh'!$C$7:$E$390,3,0)</f>
        <v>A4</v>
      </c>
      <c r="S238" s="713">
        <f>VLOOKUP(R238,Sheet1!$B$2:$C$12,2,TRUE)</f>
        <v>7</v>
      </c>
      <c r="T238" s="713" t="str">
        <f>VLOOKUP($E238,'[22]Gui chi Quynh'!$C$7:$E$390,3,0)</f>
        <v>A4</v>
      </c>
      <c r="U238" s="713">
        <f>VLOOKUP(T238,Sheet1!$B$2:$C$12,2,TRUE)</f>
        <v>7</v>
      </c>
      <c r="V238" s="713" t="str">
        <f>VLOOKUP($E238,'[23]Gui chi Quynh'!$C$7:$E$389,3,0)</f>
        <v>A4</v>
      </c>
      <c r="W238" s="713">
        <f>VLOOKUP(V238,Sheet1!$B$2:$C$12,2,TRUE)</f>
        <v>7</v>
      </c>
      <c r="X238" s="713" t="str">
        <f>VLOOKUP($E238,'[24]Gui chi Quynh'!$C$7:$E$389,3,0)</f>
        <v>A4</v>
      </c>
      <c r="Y238" s="713">
        <f>VLOOKUP(X238,Sheet1!$B$2:$C$12,2,TRUE)</f>
        <v>7</v>
      </c>
      <c r="Z238" s="713" t="str">
        <f>VLOOKUP($E238,'[25]Gui chi Quynh'!$C$7:$E$388,3,0)</f>
        <v>A4</v>
      </c>
      <c r="AA238" s="713">
        <f>VLOOKUP(Z238,Sheet1!$B$2:$C$12,2,TRUE)</f>
        <v>7</v>
      </c>
      <c r="AB238" s="713" t="str">
        <f>VLOOKUP($E238,'T5'!$E$9:$AH$337,24,0)</f>
        <v>A4</v>
      </c>
      <c r="AC238" s="713">
        <f>VLOOKUP(AB238,Sheet1!$B$2:$C$12,2,TRUE)</f>
        <v>7</v>
      </c>
      <c r="AD238" s="713"/>
      <c r="AE238" s="713" t="e">
        <f>VLOOKUP(AD238,Sheet1!$B$2:$C$12,2,TRUE)</f>
        <v>#N/A</v>
      </c>
      <c r="AF238" s="599" t="str">
        <f>VLOOKUP($E238,'[26]Tong hop ket qua'!$E$19:$M$219,9,0)</f>
        <v>Đạt yêu cầu</v>
      </c>
      <c r="AG238" s="901">
        <f t="shared" si="34"/>
        <v>7.1818181818181817</v>
      </c>
      <c r="AH238" s="901" t="str">
        <f t="shared" si="35"/>
        <v>11A*</v>
      </c>
      <c r="AI238" s="901">
        <f t="shared" si="29"/>
        <v>0</v>
      </c>
      <c r="AJ238" s="902"/>
      <c r="AK238" s="713" t="str">
        <f t="shared" si="30"/>
        <v>Tốt</v>
      </c>
      <c r="AL238" s="713" t="str">
        <f>VLOOKUP($E238,'cac dv gui'!$C$200:$AD$225,25,0)</f>
        <v>Xuất sắc</v>
      </c>
      <c r="AM238" s="713" t="str">
        <f>VLOOKUP($E238,'cac dv gui'!$C$200:$AD$225,26,0)</f>
        <v>Tốt</v>
      </c>
      <c r="AN238" s="594"/>
      <c r="AO238" s="713"/>
      <c r="AP238" s="594"/>
      <c r="AQ238" s="713" t="str">
        <f>VLOOKUP(E238,' TH ĐG Trình HĐ'!$E$9:$AU$338,40,0)</f>
        <v>Tốt</v>
      </c>
      <c r="AR238" s="713" t="s">
        <v>850</v>
      </c>
      <c r="AS238" s="594"/>
      <c r="AT238" s="905"/>
      <c r="AV238" s="835"/>
      <c r="AW238" s="835"/>
    </row>
    <row r="239" spans="1:49" s="684" customFormat="1" ht="35.1" customHeight="1" x14ac:dyDescent="0.25">
      <c r="A239" s="512" t="s">
        <v>1481</v>
      </c>
      <c r="B239" s="512">
        <f>COUNTIF($F$4:F239,F239)</f>
        <v>216</v>
      </c>
      <c r="C239" s="513" t="s">
        <v>985</v>
      </c>
      <c r="D239" s="851" t="s">
        <v>727</v>
      </c>
      <c r="E239" s="599" t="s">
        <v>728</v>
      </c>
      <c r="F239" s="592" t="s">
        <v>1732</v>
      </c>
      <c r="G239" s="523" t="s">
        <v>974</v>
      </c>
      <c r="H239" s="713" t="str">
        <f>VLOOKUP(E239,'[16]Gui chi Quynh'!$C$7:$E$387,3,0)</f>
        <v>A3</v>
      </c>
      <c r="I239" s="713">
        <f>VLOOKUP(H239,Sheet1!$B$2:$C$12,2,TRUE)</f>
        <v>8</v>
      </c>
      <c r="J239" s="713" t="str">
        <f>VLOOKUP($E239,'[17]Gui chi Quynh'!$C$7:$E$387,3,0)</f>
        <v>A4</v>
      </c>
      <c r="K239" s="713">
        <f>VLOOKUP(J239,Sheet1!$B$2:$C$12,2,TRUE)</f>
        <v>7</v>
      </c>
      <c r="L239" s="713" t="str">
        <f>VLOOKUP(E239,'[18]Gui chi Quynh'!$C$7:$F$385,3,0)</f>
        <v>A3</v>
      </c>
      <c r="M239" s="713">
        <f>VLOOKUP(L239,Sheet1!$B$2:$C$12,2,TRUE)</f>
        <v>8</v>
      </c>
      <c r="N239" s="713" t="str">
        <f>VLOOKUP(E239,'[19]Gui chi Quynh'!$C$7:$E$391,3,0)</f>
        <v>A2</v>
      </c>
      <c r="O239" s="713">
        <f>VLOOKUP(N239,Sheet1!$B$2:$C$12,2,TRUE)</f>
        <v>9</v>
      </c>
      <c r="P239" s="713" t="str">
        <f>VLOOKUP(E239,'[20]Gui chi Quynh'!$C$7:$E$391,3,0)</f>
        <v>A2</v>
      </c>
      <c r="Q239" s="713">
        <f>VLOOKUP(P239,Sheet1!$B$2:$C$12,2,TRUE)</f>
        <v>9</v>
      </c>
      <c r="R239" s="713" t="str">
        <f>VLOOKUP($E239,'[21]Gui chi Quynh'!$C$7:$E$390,3,0)</f>
        <v>A3</v>
      </c>
      <c r="S239" s="713">
        <f>VLOOKUP(R239,Sheet1!$B$2:$C$12,2,TRUE)</f>
        <v>8</v>
      </c>
      <c r="T239" s="713" t="str">
        <f>VLOOKUP($E239,'[22]Gui chi Quynh'!$C$7:$E$390,3,0)</f>
        <v>A3</v>
      </c>
      <c r="U239" s="713">
        <f>VLOOKUP(T239,Sheet1!$B$2:$C$12,2,TRUE)</f>
        <v>8</v>
      </c>
      <c r="V239" s="713" t="str">
        <f>VLOOKUP($E239,'[23]Gui chi Quynh'!$C$7:$E$389,3,0)</f>
        <v>A4</v>
      </c>
      <c r="W239" s="713">
        <f>VLOOKUP(V239,Sheet1!$B$2:$C$12,2,TRUE)</f>
        <v>7</v>
      </c>
      <c r="X239" s="713" t="str">
        <f>VLOOKUP($E239,'[24]Gui chi Quynh'!$C$7:$E$389,3,0)</f>
        <v>A4</v>
      </c>
      <c r="Y239" s="713">
        <f>VLOOKUP(X239,Sheet1!$B$2:$C$12,2,TRUE)</f>
        <v>7</v>
      </c>
      <c r="Z239" s="713" t="str">
        <f>VLOOKUP($E239,'[25]Gui chi Quynh'!$C$7:$E$388,3,0)</f>
        <v>A3</v>
      </c>
      <c r="AA239" s="713">
        <f>VLOOKUP(Z239,Sheet1!$B$2:$C$12,2,TRUE)</f>
        <v>8</v>
      </c>
      <c r="AB239" s="713" t="str">
        <f>VLOOKUP($E239,'T5'!$E$9:$AH$337,24,0)</f>
        <v>A4</v>
      </c>
      <c r="AC239" s="713">
        <f>VLOOKUP(AB239,Sheet1!$B$2:$C$12,2,TRUE)</f>
        <v>7</v>
      </c>
      <c r="AD239" s="713"/>
      <c r="AE239" s="713" t="e">
        <f>VLOOKUP(AD239,Sheet1!$B$2:$C$12,2,TRUE)</f>
        <v>#N/A</v>
      </c>
      <c r="AF239" s="599" t="str">
        <f>VLOOKUP($E239,'[26]Tong hop ket qua'!$E$19:$M$219,9,0)</f>
        <v>Khá</v>
      </c>
      <c r="AG239" s="901">
        <f t="shared" si="34"/>
        <v>7.8181818181818183</v>
      </c>
      <c r="AH239" s="901" t="str">
        <f t="shared" si="35"/>
        <v>11A*</v>
      </c>
      <c r="AI239" s="901">
        <f t="shared" si="29"/>
        <v>0</v>
      </c>
      <c r="AJ239" s="902"/>
      <c r="AK239" s="713" t="str">
        <f t="shared" si="30"/>
        <v>Tốt</v>
      </c>
      <c r="AL239" s="713" t="str">
        <f>VLOOKUP($E239,'cac dv gui'!$C$200:$AD$225,25,0)</f>
        <v>Xuất sắc</v>
      </c>
      <c r="AM239" s="713" t="str">
        <f>VLOOKUP($E239,'cac dv gui'!$C$200:$AD$225,26,0)</f>
        <v>Tốt</v>
      </c>
      <c r="AN239" s="594"/>
      <c r="AO239" s="713"/>
      <c r="AP239" s="594"/>
      <c r="AQ239" s="713" t="str">
        <f>VLOOKUP(E239,' TH ĐG Trình HĐ'!$E$9:$AU$338,40,0)</f>
        <v>Tốt</v>
      </c>
      <c r="AR239" s="713" t="s">
        <v>850</v>
      </c>
      <c r="AS239" s="594"/>
      <c r="AT239" s="905"/>
      <c r="AV239" s="835"/>
      <c r="AW239" s="835"/>
    </row>
    <row r="240" spans="1:49" s="684" customFormat="1" ht="35.1" customHeight="1" x14ac:dyDescent="0.25">
      <c r="A240" s="512" t="s">
        <v>1482</v>
      </c>
      <c r="B240" s="512">
        <f>COUNTIF($F$4:F240,F240)</f>
        <v>217</v>
      </c>
      <c r="C240" s="513" t="s">
        <v>985</v>
      </c>
      <c r="D240" s="337" t="s">
        <v>794</v>
      </c>
      <c r="E240" s="554" t="s">
        <v>795</v>
      </c>
      <c r="F240" s="592" t="s">
        <v>1732</v>
      </c>
      <c r="G240" s="523" t="s">
        <v>974</v>
      </c>
      <c r="H240" s="713" t="str">
        <f>VLOOKUP(E240,'[16]Gui chi Quynh'!$C$7:$E$387,3,0)</f>
        <v>A3</v>
      </c>
      <c r="I240" s="713">
        <f>VLOOKUP(H240,Sheet1!$B$2:$C$12,2,TRUE)</f>
        <v>8</v>
      </c>
      <c r="J240" s="713" t="str">
        <f>VLOOKUP($E240,'[17]Gui chi Quynh'!$C$7:$E$387,3,0)</f>
        <v>A4</v>
      </c>
      <c r="K240" s="713">
        <f>VLOOKUP(J240,Sheet1!$B$2:$C$12,2,TRUE)</f>
        <v>7</v>
      </c>
      <c r="L240" s="713" t="str">
        <f>VLOOKUP(E240,'[18]Gui chi Quynh'!$C$7:$F$385,3,0)</f>
        <v>A3</v>
      </c>
      <c r="M240" s="713">
        <f>VLOOKUP(L240,Sheet1!$B$2:$C$12,2,TRUE)</f>
        <v>8</v>
      </c>
      <c r="N240" s="713" t="str">
        <f>VLOOKUP(E240,'[19]Gui chi Quynh'!$C$7:$E$391,3,0)</f>
        <v>A1</v>
      </c>
      <c r="O240" s="713">
        <f>VLOOKUP(N240,Sheet1!$B$2:$C$12,2,TRUE)</f>
        <v>10</v>
      </c>
      <c r="P240" s="713" t="str">
        <f>VLOOKUP(E240,'[20]Gui chi Quynh'!$C$7:$E$391,3,0)</f>
        <v>A2</v>
      </c>
      <c r="Q240" s="713">
        <f>VLOOKUP(P240,Sheet1!$B$2:$C$12,2,TRUE)</f>
        <v>9</v>
      </c>
      <c r="R240" s="713" t="str">
        <f>VLOOKUP($E240,'[21]Gui chi Quynh'!$C$7:$E$390,3,0)</f>
        <v>A3</v>
      </c>
      <c r="S240" s="713">
        <f>VLOOKUP(R240,Sheet1!$B$2:$C$12,2,TRUE)</f>
        <v>8</v>
      </c>
      <c r="T240" s="713" t="str">
        <f>VLOOKUP($E240,'[22]Gui chi Quynh'!$C$7:$E$390,3,0)</f>
        <v>A4</v>
      </c>
      <c r="U240" s="713">
        <f>VLOOKUP(T240,Sheet1!$B$2:$C$12,2,TRUE)</f>
        <v>7</v>
      </c>
      <c r="V240" s="713" t="str">
        <f>VLOOKUP($E240,'[23]Gui chi Quynh'!$C$7:$E$389,3,0)</f>
        <v>A4</v>
      </c>
      <c r="W240" s="713">
        <f>VLOOKUP(V240,Sheet1!$B$2:$C$12,2,TRUE)</f>
        <v>7</v>
      </c>
      <c r="X240" s="713" t="str">
        <f>VLOOKUP($E240,'[24]Gui chi Quynh'!$C$7:$E$389,3,0)</f>
        <v>A4</v>
      </c>
      <c r="Y240" s="713">
        <f>VLOOKUP(X240,Sheet1!$B$2:$C$12,2,TRUE)</f>
        <v>7</v>
      </c>
      <c r="Z240" s="713" t="str">
        <f>VLOOKUP($E240,'[25]Gui chi Quynh'!$C$7:$E$388,3,0)</f>
        <v>A4</v>
      </c>
      <c r="AA240" s="713">
        <f>VLOOKUP(Z240,Sheet1!$B$2:$C$12,2,TRUE)</f>
        <v>7</v>
      </c>
      <c r="AB240" s="713" t="str">
        <f>VLOOKUP($E240,'T5'!$E$9:$AH$337,24,0)</f>
        <v>A4</v>
      </c>
      <c r="AC240" s="713">
        <f>VLOOKUP(AB240,Sheet1!$B$2:$C$12,2,TRUE)</f>
        <v>7</v>
      </c>
      <c r="AD240" s="713"/>
      <c r="AE240" s="713" t="e">
        <f>VLOOKUP(AD240,Sheet1!$B$2:$C$12,2,TRUE)</f>
        <v>#N/A</v>
      </c>
      <c r="AF240" s="599" t="str">
        <f>VLOOKUP($E240,'[26]Tong hop ket qua'!$E$19:$M$219,9,0)</f>
        <v>Tốt</v>
      </c>
      <c r="AG240" s="901">
        <f t="shared" si="34"/>
        <v>7.7272727272727275</v>
      </c>
      <c r="AH240" s="901" t="str">
        <f t="shared" si="35"/>
        <v>11A*</v>
      </c>
      <c r="AI240" s="901">
        <f t="shared" si="29"/>
        <v>0</v>
      </c>
      <c r="AJ240" s="902"/>
      <c r="AK240" s="713" t="str">
        <f t="shared" si="30"/>
        <v>Tốt</v>
      </c>
      <c r="AL240" s="713" t="str">
        <f>VLOOKUP($E240,'cac dv gui'!$C$200:$AD$225,25,0)</f>
        <v>Xuất sắc</v>
      </c>
      <c r="AM240" s="713" t="str">
        <f>VLOOKUP($E240,'cac dv gui'!$C$200:$AD$225,26,0)</f>
        <v>Tốt</v>
      </c>
      <c r="AN240" s="594"/>
      <c r="AO240" s="713"/>
      <c r="AP240" s="594"/>
      <c r="AQ240" s="713" t="str">
        <f>VLOOKUP(E240,' TH ĐG Trình HĐ'!$E$9:$AU$338,40,0)</f>
        <v>Tốt</v>
      </c>
      <c r="AR240" s="713" t="s">
        <v>850</v>
      </c>
      <c r="AS240" s="594"/>
      <c r="AT240" s="905"/>
      <c r="AV240" s="835"/>
      <c r="AW240" s="835"/>
    </row>
    <row r="241" spans="1:49" s="684" customFormat="1" ht="35.1" customHeight="1" x14ac:dyDescent="0.25">
      <c r="A241" s="512" t="s">
        <v>1483</v>
      </c>
      <c r="B241" s="512">
        <f>COUNTIF($F$4:F241,F241)</f>
        <v>218</v>
      </c>
      <c r="C241" s="513" t="s">
        <v>984</v>
      </c>
      <c r="D241" s="851" t="s">
        <v>804</v>
      </c>
      <c r="E241" s="599" t="s">
        <v>820</v>
      </c>
      <c r="F241" s="592" t="s">
        <v>1732</v>
      </c>
      <c r="G241" s="523" t="s">
        <v>974</v>
      </c>
      <c r="H241" s="713" t="str">
        <f>VLOOKUP(E241,'[16]Gui chi Quynh'!$C$7:$E$387,3,0)</f>
        <v>A4</v>
      </c>
      <c r="I241" s="713">
        <f>VLOOKUP(H241,Sheet1!$B$2:$C$12,2,TRUE)</f>
        <v>7</v>
      </c>
      <c r="J241" s="713" t="str">
        <f>VLOOKUP($E241,'[17]Gui chi Quynh'!$C$7:$E$387,3,0)</f>
        <v>A4</v>
      </c>
      <c r="K241" s="713">
        <f>VLOOKUP(J241,Sheet1!$B$2:$C$12,2,TRUE)</f>
        <v>7</v>
      </c>
      <c r="L241" s="713" t="str">
        <f>VLOOKUP(E241,'[18]Gui chi Quynh'!$C$7:$F$385,3,0)</f>
        <v>A4</v>
      </c>
      <c r="M241" s="713">
        <f>VLOOKUP(L241,Sheet1!$B$2:$C$12,2,TRUE)</f>
        <v>7</v>
      </c>
      <c r="N241" s="713" t="str">
        <f>VLOOKUP(E241,'[19]Gui chi Quynh'!$C$7:$E$391,3,0)</f>
        <v>A4</v>
      </c>
      <c r="O241" s="713">
        <f>VLOOKUP(N241,Sheet1!$B$2:$C$12,2,TRUE)</f>
        <v>7</v>
      </c>
      <c r="P241" s="713" t="str">
        <f>VLOOKUP(E241,'[20]Gui chi Quynh'!$C$7:$E$391,3,0)</f>
        <v>A3</v>
      </c>
      <c r="Q241" s="713">
        <f>VLOOKUP(P241,Sheet1!$B$2:$C$12,2,TRUE)</f>
        <v>8</v>
      </c>
      <c r="R241" s="713" t="str">
        <f>VLOOKUP($E241,'[21]Gui chi Quynh'!$C$7:$E$390,3,0)</f>
        <v>A4</v>
      </c>
      <c r="S241" s="713">
        <f>VLOOKUP(R241,Sheet1!$B$2:$C$12,2,TRUE)</f>
        <v>7</v>
      </c>
      <c r="T241" s="713" t="str">
        <f>VLOOKUP($E241,'[22]Gui chi Quynh'!$C$7:$E$390,3,0)</f>
        <v>B2</v>
      </c>
      <c r="U241" s="713">
        <f>VLOOKUP(T241,Sheet1!$B$2:$C$12,2,TRUE)</f>
        <v>5</v>
      </c>
      <c r="V241" s="713" t="str">
        <f>VLOOKUP($E241,'[23]Gui chi Quynh'!$C$7:$E$389,3,0)</f>
        <v>A4</v>
      </c>
      <c r="W241" s="713">
        <f>VLOOKUP(V241,Sheet1!$B$2:$C$12,2,TRUE)</f>
        <v>7</v>
      </c>
      <c r="X241" s="713" t="str">
        <f>VLOOKUP($E241,'[24]Gui chi Quynh'!$C$7:$E$389,3,0)</f>
        <v>A4</v>
      </c>
      <c r="Y241" s="713">
        <f>VLOOKUP(X241,Sheet1!$B$2:$C$12,2,TRUE)</f>
        <v>7</v>
      </c>
      <c r="Z241" s="713" t="str">
        <f>VLOOKUP($E241,'[25]Gui chi Quynh'!$C$7:$E$388,3,0)</f>
        <v>A4</v>
      </c>
      <c r="AA241" s="713">
        <f>VLOOKUP(Z241,Sheet1!$B$2:$C$12,2,TRUE)</f>
        <v>7</v>
      </c>
      <c r="AB241" s="713" t="str">
        <f>VLOOKUP($E241,'T5'!$E$9:$AH$337,24,0)</f>
        <v>A4</v>
      </c>
      <c r="AC241" s="713">
        <f>VLOOKUP(AB241,Sheet1!$B$2:$C$12,2,TRUE)</f>
        <v>7</v>
      </c>
      <c r="AD241" s="713"/>
      <c r="AE241" s="713" t="e">
        <f>VLOOKUP(AD241,Sheet1!$B$2:$C$12,2,TRUE)</f>
        <v>#N/A</v>
      </c>
      <c r="AF241" s="599" t="str">
        <f>VLOOKUP($E241,'[26]Tong hop ket qua'!$E$19:$M$219,9,0)</f>
        <v>Khá</v>
      </c>
      <c r="AG241" s="901">
        <f t="shared" si="34"/>
        <v>6.9090909090909092</v>
      </c>
      <c r="AH241" s="901" t="str">
        <f>LEFT((COUNTIF($H241:$AC241,"A*")&amp;"A*")&amp;" + "&amp;(COUNTIF($H241:$AC241,"B*")&amp;"B*")&amp;" + "&amp;(COUNTIF($H241:$AC241,"C*")&amp;"C*")&amp;" +  "&amp;(COUNTIF($H241:$AC241,"D")&amp;"D")&amp; " +  "&amp;(COUNTIF($H241:$AC241,"E")&amp;"E"),10)</f>
        <v>10A* + 1B*</v>
      </c>
      <c r="AI241" s="901">
        <f t="shared" si="29"/>
        <v>1</v>
      </c>
      <c r="AJ241" s="902"/>
      <c r="AK241" s="713" t="str">
        <f t="shared" si="30"/>
        <v>Tốt</v>
      </c>
      <c r="AL241" s="713" t="str">
        <f>VLOOKUP($E241,'cac dv gui'!$C$200:$AD$225,25,0)</f>
        <v>Tốt</v>
      </c>
      <c r="AM241" s="713" t="str">
        <f>VLOOKUP($E241,'cac dv gui'!$C$200:$AD$225,26,0)</f>
        <v>Tốt</v>
      </c>
      <c r="AN241" s="594"/>
      <c r="AO241" s="713"/>
      <c r="AP241" s="594"/>
      <c r="AQ241" s="713" t="str">
        <f>VLOOKUP(E241,' TH ĐG Trình HĐ'!$E$9:$AU$338,40,0)</f>
        <v>Tốt</v>
      </c>
      <c r="AR241" s="713" t="s">
        <v>850</v>
      </c>
      <c r="AS241" s="594"/>
      <c r="AT241" s="905"/>
      <c r="AV241" s="835"/>
      <c r="AW241" s="835"/>
    </row>
    <row r="242" spans="1:49" s="684" customFormat="1" ht="35.1" customHeight="1" x14ac:dyDescent="0.25">
      <c r="A242" s="512" t="s">
        <v>1484</v>
      </c>
      <c r="B242" s="512">
        <f>COUNTIF($F$4:F242,F242)</f>
        <v>219</v>
      </c>
      <c r="C242" s="513" t="s">
        <v>985</v>
      </c>
      <c r="D242" s="851" t="s">
        <v>1045</v>
      </c>
      <c r="E242" s="554" t="s">
        <v>1046</v>
      </c>
      <c r="F242" s="592" t="s">
        <v>1732</v>
      </c>
      <c r="G242" s="523" t="s">
        <v>974</v>
      </c>
      <c r="H242" s="713"/>
      <c r="I242" s="713"/>
      <c r="J242" s="713"/>
      <c r="K242" s="713"/>
      <c r="L242" s="713"/>
      <c r="M242" s="713"/>
      <c r="N242" s="713" t="str">
        <f>VLOOKUP(E242,'[19]Gui chi Quynh'!$C$7:$E$391,3,0)</f>
        <v>A4</v>
      </c>
      <c r="O242" s="713">
        <f>VLOOKUP(N242,Sheet1!$B$2:$C$12,2,TRUE)</f>
        <v>7</v>
      </c>
      <c r="P242" s="713" t="str">
        <f>VLOOKUP(E242,'[20]Gui chi Quynh'!$C$7:$E$391,3,0)</f>
        <v>A3</v>
      </c>
      <c r="Q242" s="713">
        <f>VLOOKUP(P242,Sheet1!$B$2:$C$12,2,TRUE)</f>
        <v>8</v>
      </c>
      <c r="R242" s="713" t="str">
        <f>VLOOKUP($E242,'[21]Gui chi Quynh'!$C$7:$E$390,3,0)</f>
        <v>A4</v>
      </c>
      <c r="S242" s="713">
        <f>VLOOKUP(R242,Sheet1!$B$2:$C$12,2,TRUE)</f>
        <v>7</v>
      </c>
      <c r="T242" s="713" t="str">
        <f>VLOOKUP($E242,'[22]Gui chi Quynh'!$C$7:$E$390,3,0)</f>
        <v>A4</v>
      </c>
      <c r="U242" s="713">
        <f>VLOOKUP(T242,Sheet1!$B$2:$C$12,2,TRUE)</f>
        <v>7</v>
      </c>
      <c r="V242" s="713" t="str">
        <f>VLOOKUP($E242,'[23]Gui chi Quynh'!$C$7:$E$389,3,0)</f>
        <v>A4</v>
      </c>
      <c r="W242" s="713">
        <f>VLOOKUP(V242,Sheet1!$B$2:$C$12,2,TRUE)</f>
        <v>7</v>
      </c>
      <c r="X242" s="713" t="str">
        <f>VLOOKUP($E242,'[24]Gui chi Quynh'!$C$7:$E$389,3,0)</f>
        <v>A4</v>
      </c>
      <c r="Y242" s="713">
        <f>VLOOKUP(X242,Sheet1!$B$2:$C$12,2,TRUE)</f>
        <v>7</v>
      </c>
      <c r="Z242" s="713" t="str">
        <f>VLOOKUP($E242,'[25]Gui chi Quynh'!$C$7:$E$388,3,0)</f>
        <v>A4</v>
      </c>
      <c r="AA242" s="713">
        <f>VLOOKUP(Z242,Sheet1!$B$2:$C$12,2,TRUE)</f>
        <v>7</v>
      </c>
      <c r="AB242" s="713" t="str">
        <f>VLOOKUP($E242,'T5'!$E$9:$AH$337,24,0)</f>
        <v>A4</v>
      </c>
      <c r="AC242" s="713">
        <f>VLOOKUP(AB242,Sheet1!$B$2:$C$12,2,TRUE)</f>
        <v>7</v>
      </c>
      <c r="AD242" s="713"/>
      <c r="AE242" s="713" t="e">
        <f>VLOOKUP(AD242,Sheet1!$B$2:$C$12,2,TRUE)</f>
        <v>#N/A</v>
      </c>
      <c r="AF242" s="599" t="str">
        <f>VLOOKUP($E242,'[26]Tong hop ket qua'!$E$19:$M$219,9,0)</f>
        <v>Khá</v>
      </c>
      <c r="AG242" s="901">
        <f>(I242+K242+M242+O242+Q242+S242+U242+W242+Y242+AA242+AC242)/8</f>
        <v>7.125</v>
      </c>
      <c r="AH242" s="901" t="str">
        <f t="shared" ref="AH242:AH248" si="36">LEFT((COUNTIF($H242:$AC242,"A*")&amp;"A*")&amp;" + "&amp;(COUNTIF($H242:$AC242,"B*")&amp;"B*")&amp;" + "&amp;(COUNTIF($H242:$AC242,"C*")&amp;"C*")&amp;" +  "&amp;(COUNTIF($H242:$AC242,"D")&amp;"D")&amp; " +  "&amp;(COUNTIF($H242:$AC242,"E")&amp;"E"),4)</f>
        <v xml:space="preserve">8A* </v>
      </c>
      <c r="AI242" s="901">
        <f t="shared" si="29"/>
        <v>0</v>
      </c>
      <c r="AJ242" s="902"/>
      <c r="AK242" s="713" t="str">
        <f t="shared" si="30"/>
        <v>Tốt</v>
      </c>
      <c r="AL242" s="713" t="str">
        <f>VLOOKUP($E242,'cac dv gui'!$C$200:$AD$225,25,0)</f>
        <v>Tốt</v>
      </c>
      <c r="AM242" s="713" t="str">
        <f>VLOOKUP($E242,'cac dv gui'!$C$200:$AD$225,26,0)</f>
        <v>Tốt</v>
      </c>
      <c r="AN242" s="594"/>
      <c r="AO242" s="713"/>
      <c r="AP242" s="594"/>
      <c r="AQ242" s="713" t="str">
        <f>VLOOKUP(E242,' TH ĐG Trình HĐ'!$E$9:$AU$338,40,0)</f>
        <v>Tốt</v>
      </c>
      <c r="AR242" s="713" t="s">
        <v>850</v>
      </c>
      <c r="AS242" s="594"/>
      <c r="AT242" s="905" t="s">
        <v>1688</v>
      </c>
      <c r="AV242" s="835"/>
      <c r="AW242" s="835"/>
    </row>
    <row r="243" spans="1:49" s="684" customFormat="1" ht="47.25" customHeight="1" x14ac:dyDescent="0.25">
      <c r="A243" s="512" t="s">
        <v>1485</v>
      </c>
      <c r="B243" s="512">
        <f>COUNTIF($F$4:F332,F243)</f>
        <v>301</v>
      </c>
      <c r="C243" s="513" t="s">
        <v>985</v>
      </c>
      <c r="D243" s="850" t="s">
        <v>1254</v>
      </c>
      <c r="E243" s="512" t="s">
        <v>1255</v>
      </c>
      <c r="F243" s="592" t="s">
        <v>1732</v>
      </c>
      <c r="G243" s="713" t="s">
        <v>974</v>
      </c>
      <c r="H243" s="713"/>
      <c r="I243" s="713"/>
      <c r="J243" s="713"/>
      <c r="K243" s="713"/>
      <c r="L243" s="713"/>
      <c r="M243" s="713"/>
      <c r="N243" s="713"/>
      <c r="O243" s="713"/>
      <c r="P243" s="713"/>
      <c r="Q243" s="713"/>
      <c r="R243" s="713"/>
      <c r="S243" s="713"/>
      <c r="T243" s="713"/>
      <c r="U243" s="713"/>
      <c r="V243" s="713"/>
      <c r="W243" s="713"/>
      <c r="X243" s="713"/>
      <c r="Y243" s="713"/>
      <c r="Z243" s="713"/>
      <c r="AA243" s="713" t="e">
        <f>VLOOKUP(Z243,Sheet1!$B$2:$C$12,2,TRUE)</f>
        <v>#N/A</v>
      </c>
      <c r="AB243" s="713"/>
      <c r="AC243" s="713" t="e">
        <f>VLOOKUP(AB243,Sheet1!$B$2:$C$12,2,TRUE)</f>
        <v>#N/A</v>
      </c>
      <c r="AD243" s="713"/>
      <c r="AE243" s="713" t="e">
        <f>VLOOKUP(AD243,Sheet1!$B$2:$C$12,2,TRUE)</f>
        <v>#N/A</v>
      </c>
      <c r="AF243" s="599"/>
      <c r="AG243" s="901"/>
      <c r="AH243" s="901" t="str">
        <f t="shared" si="36"/>
        <v xml:space="preserve">0A* </v>
      </c>
      <c r="AI243" s="901">
        <f>COUNTIF($H243:$AB243,"B1")*1+COUNTIF($H243:$AB243,"B2")*1+COUNTIF($H243:$AB243,"C1")*1+COUNTIF($H243:$AB243,"C2")*1+COUNTIF($H243:$AB243,"D")*12+COUNTIF($H243:$AB243,"E")*15</f>
        <v>0</v>
      </c>
      <c r="AJ243" s="902"/>
      <c r="AK243" s="713" t="s">
        <v>991</v>
      </c>
      <c r="AL243" s="713" t="s">
        <v>1573</v>
      </c>
      <c r="AM243" s="713" t="s">
        <v>991</v>
      </c>
      <c r="AN243" s="594"/>
      <c r="AO243" s="713"/>
      <c r="AP243" s="594"/>
      <c r="AQ243" s="713" t="str">
        <f>VLOOKUP(E243,' TH ĐG Trình HĐ'!$E$9:$AU$338,40,0)</f>
        <v>Không đánh giá</v>
      </c>
      <c r="AR243" s="713" t="s">
        <v>991</v>
      </c>
      <c r="AS243" s="594"/>
      <c r="AT243" s="905" t="s">
        <v>1574</v>
      </c>
      <c r="AV243" s="835"/>
      <c r="AW243" s="835"/>
    </row>
    <row r="244" spans="1:49" s="684" customFormat="1" ht="47.25" customHeight="1" x14ac:dyDescent="0.25">
      <c r="A244" s="512" t="s">
        <v>1486</v>
      </c>
      <c r="B244" s="512">
        <f>COUNTIF($F$4:F332,F244)</f>
        <v>1</v>
      </c>
      <c r="C244" s="513" t="s">
        <v>985</v>
      </c>
      <c r="D244" s="686" t="s">
        <v>1094</v>
      </c>
      <c r="E244" s="512" t="s">
        <v>1095</v>
      </c>
      <c r="F244" s="494" t="s">
        <v>1668</v>
      </c>
      <c r="G244" s="713" t="s">
        <v>975</v>
      </c>
      <c r="H244" s="713"/>
      <c r="I244" s="713"/>
      <c r="J244" s="713"/>
      <c r="K244" s="713"/>
      <c r="L244" s="713"/>
      <c r="M244" s="713"/>
      <c r="N244" s="713"/>
      <c r="O244" s="713"/>
      <c r="P244" s="713"/>
      <c r="Q244" s="713"/>
      <c r="R244" s="713"/>
      <c r="S244" s="713"/>
      <c r="T244" s="713"/>
      <c r="U244" s="713"/>
      <c r="V244" s="713" t="str">
        <f>VLOOKUP($E244,'[23]Gui chi Quynh'!$C$7:$E$389,3,0)</f>
        <v>A4</v>
      </c>
      <c r="W244" s="713">
        <f>VLOOKUP(V244,Sheet1!$B$2:$C$12,2,TRUE)</f>
        <v>7</v>
      </c>
      <c r="X244" s="713" t="str">
        <f>VLOOKUP($E244,'[24]Gui chi Quynh'!$C$7:$E$389,3,0)</f>
        <v>A3</v>
      </c>
      <c r="Y244" s="713">
        <f>VLOOKUP(X244,Sheet1!$B$2:$C$12,2,TRUE)</f>
        <v>8</v>
      </c>
      <c r="Z244" s="713" t="str">
        <f>VLOOKUP($E244,'[25]Gui chi Quynh'!$C$7:$E$388,3,0)</f>
        <v>A3</v>
      </c>
      <c r="AA244" s="713">
        <f>VLOOKUP(Z244,Sheet1!$B$2:$C$12,2,TRUE)</f>
        <v>8</v>
      </c>
      <c r="AB244" s="713" t="str">
        <f>VLOOKUP($E244,'T5'!$E$9:$AH$337,24,0)</f>
        <v>A4</v>
      </c>
      <c r="AC244" s="713">
        <f>VLOOKUP(AB244,Sheet1!$B$2:$C$12,2,TRUE)</f>
        <v>7</v>
      </c>
      <c r="AD244" s="713"/>
      <c r="AE244" s="713" t="e">
        <f>VLOOKUP(AD244,Sheet1!$B$2:$C$12,2,TRUE)</f>
        <v>#N/A</v>
      </c>
      <c r="AF244" s="599"/>
      <c r="AG244" s="901"/>
      <c r="AH244" s="901" t="str">
        <f t="shared" si="36"/>
        <v xml:space="preserve">4A* </v>
      </c>
      <c r="AI244" s="901">
        <f>COUNTIF($H244:$AB244,"B1")*1+COUNTIF($H244:$AB244,"B2")*1+COUNTIF($H244:$AB244,"C1")*1+COUNTIF($H244:$AB244,"C2")*1+COUNTIF($H244:$AB244,"D")*12+COUNTIF($H244:$AB244,"E")*15</f>
        <v>0</v>
      </c>
      <c r="AJ244" s="902"/>
      <c r="AK244" s="713" t="s">
        <v>991</v>
      </c>
      <c r="AL244" s="713" t="str">
        <f>VLOOKUP($E244,'cac dv gui'!$C$247:$AC$278,25,0)</f>
        <v xml:space="preserve">Không xét </v>
      </c>
      <c r="AM244" s="713" t="s">
        <v>991</v>
      </c>
      <c r="AN244" s="594"/>
      <c r="AO244" s="713"/>
      <c r="AP244" s="594"/>
      <c r="AQ244" s="713" t="str">
        <f>VLOOKUP(E244,' TH ĐG Trình HĐ'!$E$9:$AU$338,40,0)</f>
        <v>Không đánh giá</v>
      </c>
      <c r="AR244" s="713" t="s">
        <v>991</v>
      </c>
      <c r="AS244" s="594"/>
      <c r="AT244" s="905" t="s">
        <v>1119</v>
      </c>
      <c r="AV244" s="835"/>
      <c r="AW244" s="835"/>
    </row>
    <row r="245" spans="1:49" s="684" customFormat="1" ht="35.1" customHeight="1" x14ac:dyDescent="0.25">
      <c r="A245" s="512" t="s">
        <v>1487</v>
      </c>
      <c r="B245" s="512">
        <f>COUNTIF($F$4:F245,F245)</f>
        <v>1</v>
      </c>
      <c r="C245" s="513" t="s">
        <v>985</v>
      </c>
      <c r="D245" s="519" t="s">
        <v>6</v>
      </c>
      <c r="E245" s="599" t="s">
        <v>823</v>
      </c>
      <c r="F245" s="494" t="s">
        <v>1655</v>
      </c>
      <c r="G245" s="713" t="s">
        <v>974</v>
      </c>
      <c r="H245" s="713" t="str">
        <f>VLOOKUP(E245,'[16]Gui chi Quynh'!$C$7:$E$387,3,0)</f>
        <v>A1</v>
      </c>
      <c r="I245" s="713">
        <f>VLOOKUP(H245,Sheet1!$B$2:$C$12,2,TRUE)</f>
        <v>10</v>
      </c>
      <c r="J245" s="713" t="str">
        <f>VLOOKUP($E245,'[17]Gui chi Quynh'!$C$7:$E$387,3,0)</f>
        <v>A3</v>
      </c>
      <c r="K245" s="713">
        <f>VLOOKUP(J245,Sheet1!$B$2:$C$12,2,TRUE)</f>
        <v>8</v>
      </c>
      <c r="L245" s="713" t="str">
        <f>VLOOKUP(E245,'[18]Gui chi Quynh'!$C$7:$F$385,3,0)</f>
        <v>A2</v>
      </c>
      <c r="M245" s="713">
        <f>VLOOKUP(L245,Sheet1!$B$2:$C$12,2,TRUE)</f>
        <v>9</v>
      </c>
      <c r="N245" s="713" t="str">
        <f>VLOOKUP(E245,'[19]Gui chi Quynh'!$C$7:$E$391,3,0)</f>
        <v>A4</v>
      </c>
      <c r="O245" s="713">
        <f>VLOOKUP(N245,Sheet1!$B$2:$C$12,2,TRUE)</f>
        <v>7</v>
      </c>
      <c r="P245" s="713" t="str">
        <f>VLOOKUP(E245,'[20]Gui chi Quynh'!$C$7:$E$391,3,0)</f>
        <v>A2</v>
      </c>
      <c r="Q245" s="713">
        <f>VLOOKUP(P245,Sheet1!$B$2:$C$12,2,TRUE)</f>
        <v>9</v>
      </c>
      <c r="R245" s="713" t="str">
        <f>VLOOKUP($E245,'[21]Gui chi Quynh'!$C$7:$E$390,3,0)</f>
        <v>A4</v>
      </c>
      <c r="S245" s="713">
        <f>VLOOKUP(R245,Sheet1!$B$2:$C$12,2,TRUE)</f>
        <v>7</v>
      </c>
      <c r="T245" s="713" t="str">
        <f>VLOOKUP($E245,'[22]Gui chi Quynh'!$C$7:$E$390,3,0)</f>
        <v>A2</v>
      </c>
      <c r="U245" s="713">
        <f>VLOOKUP(T245,Sheet1!$B$2:$C$12,2,TRUE)</f>
        <v>9</v>
      </c>
      <c r="V245" s="713" t="str">
        <f>VLOOKUP($E245,'[23]Gui chi Quynh'!$C$7:$E$389,3,0)</f>
        <v>A2</v>
      </c>
      <c r="W245" s="713">
        <f>VLOOKUP(V245,Sheet1!$B$2:$C$12,2,TRUE)</f>
        <v>9</v>
      </c>
      <c r="X245" s="713" t="str">
        <f>VLOOKUP($E245,'[24]Gui chi Quynh'!$C$7:$E$389,3,0)</f>
        <v>A1</v>
      </c>
      <c r="Y245" s="713">
        <f>VLOOKUP(X245,Sheet1!$B$2:$C$12,2,TRUE)</f>
        <v>10</v>
      </c>
      <c r="Z245" s="713" t="str">
        <f>VLOOKUP($E245,'[25]Gui chi Quynh'!$C$7:$E$388,3,0)</f>
        <v>A3</v>
      </c>
      <c r="AA245" s="713">
        <f>VLOOKUP(Z245,Sheet1!$B$2:$C$12,2,TRUE)</f>
        <v>8</v>
      </c>
      <c r="AB245" s="713" t="str">
        <f>VLOOKUP($E245,'T5'!$E$9:$AH$337,24,0)</f>
        <v>A3</v>
      </c>
      <c r="AC245" s="713">
        <f>VLOOKUP(AB245,Sheet1!$B$2:$C$12,2,TRUE)</f>
        <v>8</v>
      </c>
      <c r="AD245" s="713"/>
      <c r="AE245" s="713" t="e">
        <f>VLOOKUP(AD245,Sheet1!$B$2:$C$12,2,TRUE)</f>
        <v>#N/A</v>
      </c>
      <c r="AF245" s="599" t="str">
        <f>VLOOKUP($E245,'[26]Tong hop ket qua'!$E$19:$M$219,9,0)</f>
        <v>Tốt</v>
      </c>
      <c r="AG245" s="901">
        <f>ROUND(AVERAGE($H245:$AC245),1)</f>
        <v>8.5</v>
      </c>
      <c r="AH245" s="901" t="str">
        <f t="shared" si="36"/>
        <v>11A*</v>
      </c>
      <c r="AI245" s="901">
        <f t="shared" si="29"/>
        <v>0</v>
      </c>
      <c r="AJ245" s="902"/>
      <c r="AK245" s="713" t="str">
        <f t="shared" si="30"/>
        <v>Xuất sắc</v>
      </c>
      <c r="AL245" s="713" t="str">
        <f>VLOOKUP($E245,'cac dv gui'!$C$38:$AD$58,25,0)</f>
        <v>Xuất sắc</v>
      </c>
      <c r="AM245" s="713" t="str">
        <f>VLOOKUP($E245,'cac dv gui'!$C$38:$AD$58,26,0)</f>
        <v>Xuất sắc</v>
      </c>
      <c r="AN245" s="594"/>
      <c r="AO245" s="713" t="s">
        <v>1130</v>
      </c>
      <c r="AP245" s="594"/>
      <c r="AQ245" s="713" t="str">
        <f>VLOOKUP(E245,' TH ĐG Trình HĐ'!$E$9:$AU$338,40,0)</f>
        <v>Xuất sắc</v>
      </c>
      <c r="AR245" s="713" t="s">
        <v>849</v>
      </c>
      <c r="AS245" s="594"/>
      <c r="AT245" s="905"/>
      <c r="AV245" s="835"/>
      <c r="AW245" s="835"/>
    </row>
    <row r="246" spans="1:49" s="684" customFormat="1" ht="35.1" customHeight="1" x14ac:dyDescent="0.25">
      <c r="A246" s="512" t="s">
        <v>1488</v>
      </c>
      <c r="B246" s="512">
        <f>COUNTIF($F$4:F246,F246)</f>
        <v>221</v>
      </c>
      <c r="C246" s="513" t="s">
        <v>985</v>
      </c>
      <c r="D246" s="337" t="s">
        <v>108</v>
      </c>
      <c r="E246" s="551" t="s">
        <v>530</v>
      </c>
      <c r="F246" s="592" t="s">
        <v>1732</v>
      </c>
      <c r="G246" s="713" t="s">
        <v>974</v>
      </c>
      <c r="H246" s="713" t="str">
        <f>VLOOKUP(E246,'[16]Gui chi Quynh'!$C$7:$E$387,3,0)</f>
        <v>A4</v>
      </c>
      <c r="I246" s="713">
        <f>VLOOKUP(H246,Sheet1!$B$2:$C$12,2,TRUE)</f>
        <v>7</v>
      </c>
      <c r="J246" s="713" t="str">
        <f>VLOOKUP($E246,'[17]Gui chi Quynh'!$C$7:$E$387,3,0)</f>
        <v>A4</v>
      </c>
      <c r="K246" s="713">
        <f>VLOOKUP(J246,Sheet1!$B$2:$C$12,2,TRUE)</f>
        <v>7</v>
      </c>
      <c r="L246" s="713" t="str">
        <f>VLOOKUP(E246,'[18]Gui chi Quynh'!$C$7:$F$385,3,0)</f>
        <v>A4</v>
      </c>
      <c r="M246" s="713">
        <f>VLOOKUP(L246,Sheet1!$B$2:$C$12,2,TRUE)</f>
        <v>7</v>
      </c>
      <c r="N246" s="713" t="str">
        <f>VLOOKUP(E246,'[19]Gui chi Quynh'!$C$7:$E$391,3,0)</f>
        <v>A3</v>
      </c>
      <c r="O246" s="713">
        <f>VLOOKUP(N246,Sheet1!$B$2:$C$12,2,TRUE)</f>
        <v>8</v>
      </c>
      <c r="P246" s="713" t="str">
        <f>VLOOKUP(E246,'[20]Gui chi Quynh'!$C$7:$E$391,3,0)</f>
        <v>A2</v>
      </c>
      <c r="Q246" s="713">
        <f>VLOOKUP(P246,Sheet1!$B$2:$C$12,2,TRUE)</f>
        <v>9</v>
      </c>
      <c r="R246" s="713" t="str">
        <f>VLOOKUP($E246,'[21]Gui chi Quynh'!$C$7:$E$390,3,0)</f>
        <v>A4</v>
      </c>
      <c r="S246" s="713">
        <f>VLOOKUP(R246,Sheet1!$B$2:$C$12,2,TRUE)</f>
        <v>7</v>
      </c>
      <c r="T246" s="713" t="str">
        <f>VLOOKUP($E246,'[22]Gui chi Quynh'!$C$7:$E$390,3,0)</f>
        <v>A4</v>
      </c>
      <c r="U246" s="713">
        <f>VLOOKUP(T246,Sheet1!$B$2:$C$12,2,TRUE)</f>
        <v>7</v>
      </c>
      <c r="V246" s="713" t="str">
        <f>VLOOKUP($E246,'[23]Gui chi Quynh'!$C$7:$E$389,3,0)</f>
        <v>A3</v>
      </c>
      <c r="W246" s="713">
        <f>VLOOKUP(V246,Sheet1!$B$2:$C$12,2,TRUE)</f>
        <v>8</v>
      </c>
      <c r="X246" s="713" t="str">
        <f>VLOOKUP($E246,'[24]Gui chi Quynh'!$C$7:$E$389,3,0)</f>
        <v>A2</v>
      </c>
      <c r="Y246" s="713">
        <f>VLOOKUP(X246,Sheet1!$B$2:$C$12,2,TRUE)</f>
        <v>9</v>
      </c>
      <c r="Z246" s="713" t="str">
        <f>VLOOKUP($E246,'[25]Gui chi Quynh'!$C$7:$E$388,3,0)</f>
        <v>A1</v>
      </c>
      <c r="AA246" s="713">
        <f>VLOOKUP(Z246,Sheet1!$B$2:$C$12,2,TRUE)</f>
        <v>10</v>
      </c>
      <c r="AB246" s="713" t="str">
        <f>VLOOKUP($E246,'T5'!$E$9:$AH$337,24,0)</f>
        <v>A2</v>
      </c>
      <c r="AC246" s="713">
        <f>VLOOKUP(AB246,Sheet1!$B$2:$C$12,2,TRUE)</f>
        <v>9</v>
      </c>
      <c r="AD246" s="713"/>
      <c r="AE246" s="713" t="e">
        <f>VLOOKUP(AD246,Sheet1!$B$2:$C$12,2,TRUE)</f>
        <v>#N/A</v>
      </c>
      <c r="AF246" s="599"/>
      <c r="AG246" s="901">
        <f>ROUND(AVERAGE($H246:$AC246),1)</f>
        <v>8</v>
      </c>
      <c r="AH246" s="901" t="str">
        <f t="shared" si="36"/>
        <v>11A*</v>
      </c>
      <c r="AI246" s="901">
        <f t="shared" si="29"/>
        <v>0</v>
      </c>
      <c r="AJ246" s="902"/>
      <c r="AK246" s="713" t="str">
        <f t="shared" si="30"/>
        <v>Xuất sắc</v>
      </c>
      <c r="AL246" s="713" t="str">
        <f>VLOOKUP($E246,'cac dv gui'!$C$38:$AD$58,25,0)</f>
        <v>Xuất sắc</v>
      </c>
      <c r="AM246" s="713" t="str">
        <f>VLOOKUP($E246,'cac dv gui'!$C$38:$AD$58,26,0)</f>
        <v>Xuất sắc</v>
      </c>
      <c r="AN246" s="594"/>
      <c r="AO246" s="713"/>
      <c r="AP246" s="594"/>
      <c r="AQ246" s="713" t="str">
        <f>VLOOKUP(E246,' TH ĐG Trình HĐ'!$E$9:$AU$338,40,0)</f>
        <v>Xuất sắc</v>
      </c>
      <c r="AR246" s="713" t="s">
        <v>849</v>
      </c>
      <c r="AS246" s="594"/>
      <c r="AT246" s="905"/>
      <c r="AV246" s="835"/>
      <c r="AW246" s="835"/>
    </row>
    <row r="247" spans="1:49" s="684" customFormat="1" ht="35.1" customHeight="1" x14ac:dyDescent="0.25">
      <c r="A247" s="512" t="s">
        <v>1489</v>
      </c>
      <c r="B247" s="512">
        <f>COUNTIF($F$4:F247,F247)</f>
        <v>222</v>
      </c>
      <c r="C247" s="513" t="s">
        <v>984</v>
      </c>
      <c r="D247" s="337" t="s">
        <v>107</v>
      </c>
      <c r="E247" s="551" t="s">
        <v>719</v>
      </c>
      <c r="F247" s="592" t="s">
        <v>1732</v>
      </c>
      <c r="G247" s="713" t="s">
        <v>974</v>
      </c>
      <c r="H247" s="713" t="str">
        <f>VLOOKUP(E247,'[16]Gui chi Quynh'!$C$7:$E$387,3,0)</f>
        <v>A3</v>
      </c>
      <c r="I247" s="713">
        <f>VLOOKUP(H247,Sheet1!$B$2:$C$12,2,TRUE)</f>
        <v>8</v>
      </c>
      <c r="J247" s="713" t="str">
        <f>VLOOKUP($E247,'[17]Gui chi Quynh'!$C$7:$E$387,3,0)</f>
        <v>A4</v>
      </c>
      <c r="K247" s="713">
        <f>VLOOKUP(J247,Sheet1!$B$2:$C$12,2,TRUE)</f>
        <v>7</v>
      </c>
      <c r="L247" s="713" t="str">
        <f>VLOOKUP(E247,'[18]Gui chi Quynh'!$C$7:$F$385,3,0)</f>
        <v>A3</v>
      </c>
      <c r="M247" s="713">
        <f>VLOOKUP(L247,Sheet1!$B$2:$C$12,2,TRUE)</f>
        <v>8</v>
      </c>
      <c r="N247" s="713" t="str">
        <f>VLOOKUP(E247,'[19]Gui chi Quynh'!$C$7:$E$391,3,0)</f>
        <v>A3</v>
      </c>
      <c r="O247" s="713">
        <f>VLOOKUP(N247,Sheet1!$B$2:$C$12,2,TRUE)</f>
        <v>8</v>
      </c>
      <c r="P247" s="713" t="str">
        <f>VLOOKUP(E247,'[20]Gui chi Quynh'!$C$7:$E$391,3,0)</f>
        <v>A2</v>
      </c>
      <c r="Q247" s="713">
        <f>VLOOKUP(P247,Sheet1!$B$2:$C$12,2,TRUE)</f>
        <v>9</v>
      </c>
      <c r="R247" s="713" t="str">
        <f>VLOOKUP($E247,'[21]Gui chi Quynh'!$C$7:$E$390,3,0)</f>
        <v>A4</v>
      </c>
      <c r="S247" s="713">
        <f>VLOOKUP(R247,Sheet1!$B$2:$C$12,2,TRUE)</f>
        <v>7</v>
      </c>
      <c r="T247" s="713" t="str">
        <f>VLOOKUP($E247,'[22]Gui chi Quynh'!$C$7:$E$390,3,0)</f>
        <v>A4</v>
      </c>
      <c r="U247" s="713">
        <f>VLOOKUP(T247,Sheet1!$B$2:$C$12,2,TRUE)</f>
        <v>7</v>
      </c>
      <c r="V247" s="713" t="str">
        <f>VLOOKUP($E247,'[23]Gui chi Quynh'!$C$7:$E$389,3,0)</f>
        <v>A3</v>
      </c>
      <c r="W247" s="713">
        <f>VLOOKUP(V247,Sheet1!$B$2:$C$12,2,TRUE)</f>
        <v>8</v>
      </c>
      <c r="X247" s="713" t="str">
        <f>VLOOKUP($E247,'[24]Gui chi Quynh'!$C$7:$E$389,3,0)</f>
        <v>A2</v>
      </c>
      <c r="Y247" s="713">
        <f>VLOOKUP(X247,Sheet1!$B$2:$C$12,2,TRUE)</f>
        <v>9</v>
      </c>
      <c r="Z247" s="713" t="str">
        <f>VLOOKUP($E247,'[25]Gui chi Quynh'!$C$7:$E$388,3,0)</f>
        <v>A2</v>
      </c>
      <c r="AA247" s="713">
        <f>VLOOKUP(Z247,Sheet1!$B$2:$C$12,2,TRUE)</f>
        <v>9</v>
      </c>
      <c r="AB247" s="713" t="str">
        <f>VLOOKUP($E247,'T5'!$E$9:$AH$337,24,0)</f>
        <v>A3</v>
      </c>
      <c r="AC247" s="713">
        <f>VLOOKUP(AB247,Sheet1!$B$2:$C$12,2,TRUE)</f>
        <v>8</v>
      </c>
      <c r="AD247" s="713"/>
      <c r="AE247" s="713" t="e">
        <f>VLOOKUP(AD247,Sheet1!$B$2:$C$12,2,TRUE)</f>
        <v>#N/A</v>
      </c>
      <c r="AF247" s="599" t="str">
        <f>VLOOKUP($E247,'[26]Tong hop ket qua'!$E$19:$M$219,9,0)</f>
        <v>Khá</v>
      </c>
      <c r="AG247" s="901">
        <f>ROUND(AVERAGE($H247:$AC247),1)</f>
        <v>8</v>
      </c>
      <c r="AH247" s="901" t="str">
        <f t="shared" si="36"/>
        <v>11A*</v>
      </c>
      <c r="AI247" s="901">
        <f t="shared" si="29"/>
        <v>0</v>
      </c>
      <c r="AJ247" s="902"/>
      <c r="AK247" s="713" t="str">
        <f t="shared" si="30"/>
        <v>Xuất sắc</v>
      </c>
      <c r="AL247" s="713" t="str">
        <f>VLOOKUP($E247,'cac dv gui'!$C$38:$AD$58,25,0)</f>
        <v>Tốt</v>
      </c>
      <c r="AM247" s="713" t="str">
        <f>VLOOKUP($E247,'cac dv gui'!$C$38:$AD$58,26,0)</f>
        <v>Xuất sắc</v>
      </c>
      <c r="AN247" s="594"/>
      <c r="AO247" s="713"/>
      <c r="AP247" s="594"/>
      <c r="AQ247" s="713" t="str">
        <f>VLOOKUP(E247,' TH ĐG Trình HĐ'!$E$9:$AU$338,40,0)</f>
        <v>Xuất sắc</v>
      </c>
      <c r="AR247" s="713" t="s">
        <v>849</v>
      </c>
      <c r="AS247" s="594"/>
      <c r="AT247" s="905"/>
      <c r="AV247" s="835"/>
      <c r="AW247" s="835"/>
    </row>
    <row r="248" spans="1:49" s="684" customFormat="1" ht="35.1" customHeight="1" x14ac:dyDescent="0.25">
      <c r="A248" s="512" t="s">
        <v>1490</v>
      </c>
      <c r="B248" s="512">
        <f>COUNTIF($F$4:F265,F248)</f>
        <v>240</v>
      </c>
      <c r="C248" s="513" t="s">
        <v>985</v>
      </c>
      <c r="D248" s="338" t="s">
        <v>95</v>
      </c>
      <c r="E248" s="551" t="s">
        <v>515</v>
      </c>
      <c r="F248" s="592" t="s">
        <v>1732</v>
      </c>
      <c r="G248" s="713" t="s">
        <v>974</v>
      </c>
      <c r="H248" s="713" t="str">
        <f>VLOOKUP(E248,'[16]Gui chi Quynh'!$C$7:$E$387,3,0)</f>
        <v>A4</v>
      </c>
      <c r="I248" s="713">
        <f>VLOOKUP(H248,Sheet1!$B$2:$C$12,2,TRUE)</f>
        <v>7</v>
      </c>
      <c r="J248" s="713" t="str">
        <f>VLOOKUP($E248,'[17]Gui chi Quynh'!$C$7:$E$387,3,0)</f>
        <v>A4</v>
      </c>
      <c r="K248" s="713">
        <f>VLOOKUP(J248,Sheet1!$B$2:$C$12,2,TRUE)</f>
        <v>7</v>
      </c>
      <c r="L248" s="713" t="str">
        <f>VLOOKUP(E248,'[18]Gui chi Quynh'!$C$7:$F$385,3,0)</f>
        <v>A3</v>
      </c>
      <c r="M248" s="713">
        <f>VLOOKUP(L248,Sheet1!$B$2:$C$12,2,TRUE)</f>
        <v>8</v>
      </c>
      <c r="N248" s="713" t="str">
        <f>VLOOKUP(E248,'[19]Gui chi Quynh'!$C$7:$E$391,3,0)</f>
        <v>A3</v>
      </c>
      <c r="O248" s="713">
        <f>VLOOKUP(N248,Sheet1!$B$2:$C$12,2,TRUE)</f>
        <v>8</v>
      </c>
      <c r="P248" s="713" t="str">
        <f>VLOOKUP(E248,'[20]Gui chi Quynh'!$C$7:$E$391,3,0)</f>
        <v>A2</v>
      </c>
      <c r="Q248" s="713">
        <f>VLOOKUP(P248,Sheet1!$B$2:$C$12,2,TRUE)</f>
        <v>9</v>
      </c>
      <c r="R248" s="713" t="str">
        <f>VLOOKUP($E248,'[21]Gui chi Quynh'!$C$7:$E$390,3,0)</f>
        <v>A4</v>
      </c>
      <c r="S248" s="713">
        <f>VLOOKUP(R248,Sheet1!$B$2:$C$12,2,TRUE)</f>
        <v>7</v>
      </c>
      <c r="T248" s="713" t="str">
        <f>VLOOKUP($E248,'[22]Gui chi Quynh'!$C$7:$E$390,3,0)</f>
        <v>A3</v>
      </c>
      <c r="U248" s="713">
        <f>VLOOKUP(T248,Sheet1!$B$2:$C$12,2,TRUE)</f>
        <v>8</v>
      </c>
      <c r="V248" s="713" t="str">
        <f>VLOOKUP($E248,'[23]Gui chi Quynh'!$C$7:$E$389,3,0)</f>
        <v>A3</v>
      </c>
      <c r="W248" s="713">
        <f>VLOOKUP(V248,Sheet1!$B$2:$C$12,2,TRUE)</f>
        <v>8</v>
      </c>
      <c r="X248" s="713" t="str">
        <f>VLOOKUP($E248,'[24]Gui chi Quynh'!$C$7:$E$389,3,0)</f>
        <v>A3</v>
      </c>
      <c r="Y248" s="713">
        <f>VLOOKUP(X248,Sheet1!$B$2:$C$12,2,TRUE)</f>
        <v>8</v>
      </c>
      <c r="Z248" s="713" t="str">
        <f>VLOOKUP($E248,'[25]Gui chi Quynh'!$C$7:$E$388,3,0)</f>
        <v>A3</v>
      </c>
      <c r="AA248" s="713">
        <f>VLOOKUP(Z248,Sheet1!$B$2:$C$12,2,TRUE)</f>
        <v>8</v>
      </c>
      <c r="AB248" s="713" t="str">
        <f>VLOOKUP($E248,'T5'!$E$9:$AH$337,24,0)</f>
        <v>A3</v>
      </c>
      <c r="AC248" s="713">
        <f>VLOOKUP(AB248,Sheet1!$B$2:$C$12,2,TRUE)</f>
        <v>8</v>
      </c>
      <c r="AD248" s="713"/>
      <c r="AE248" s="713" t="e">
        <f>VLOOKUP(AD248,Sheet1!$B$2:$C$12,2,TRUE)</f>
        <v>#N/A</v>
      </c>
      <c r="AF248" s="599" t="str">
        <f>VLOOKUP($E248,'[26]Tong hop ket qua'!$E$19:$M$219,9,0)</f>
        <v>Tốt</v>
      </c>
      <c r="AG248" s="901">
        <f>(I248+K248+M248+O248+Q248+S248+U248+W248+Y248+AA248+AC248)/11</f>
        <v>7.8181818181818183</v>
      </c>
      <c r="AH248" s="901" t="str">
        <f t="shared" si="36"/>
        <v>11A*</v>
      </c>
      <c r="AI248" s="901">
        <f>COUNTIF($H248:$AB248,"B1")*1+COUNTIF($H248:$AB248,"B2")*1+COUNTIF($H248:$AB248,"C1")*1+COUNTIF($H248:$AB248,"C2")*1+COUNTIF($H248:$AB248,"D")*12+COUNTIF($H248:$AB248,"E")*15</f>
        <v>0</v>
      </c>
      <c r="AJ248" s="902"/>
      <c r="AK248" s="713" t="str">
        <f>IF(AND(8&lt;=$AG248,$AI248=0),"Xuất sắc",IF(AND(6&lt;$AG248,$AG248&lt;8),"Tốt",IF(AND(6&lt;$AG248,$AI248&lt;12),"Tốt",IF(AND(5&lt;$AG248,$AG248&lt;6),"Hoàn thành NV",IF(AND(5&lt;$AG248,$AI248&lt;15),"Hoàn thành NV","Không hoàn thành NV")))))</f>
        <v>Tốt</v>
      </c>
      <c r="AL248" s="713" t="str">
        <f>VLOOKUP($E248,'cac dv gui'!$C$38:$AD$58,25,0)</f>
        <v>Tốt</v>
      </c>
      <c r="AM248" s="713" t="str">
        <f>VLOOKUP($E248,'cac dv gui'!$C$38:$AD$58,26,0)</f>
        <v>Tốt</v>
      </c>
      <c r="AN248" s="594"/>
      <c r="AO248" s="713" t="s">
        <v>1130</v>
      </c>
      <c r="AP248" s="713" t="s">
        <v>1235</v>
      </c>
      <c r="AQ248" s="713" t="str">
        <f>VLOOKUP(E248,' TH ĐG Trình HĐ'!$E$9:$AU$338,40,0)</f>
        <v>Tốt</v>
      </c>
      <c r="AR248" s="713" t="s">
        <v>850</v>
      </c>
      <c r="AS248" s="594"/>
      <c r="AT248" s="905"/>
      <c r="AV248" s="835"/>
      <c r="AW248" s="835"/>
    </row>
    <row r="249" spans="1:49" s="684" customFormat="1" ht="35.1" customHeight="1" x14ac:dyDescent="0.25">
      <c r="A249" s="512" t="s">
        <v>1491</v>
      </c>
      <c r="B249" s="512">
        <f>COUNTIF($F$4:F249,F249)</f>
        <v>224</v>
      </c>
      <c r="C249" s="513" t="s">
        <v>984</v>
      </c>
      <c r="D249" s="337" t="s">
        <v>102</v>
      </c>
      <c r="E249" s="512" t="s">
        <v>516</v>
      </c>
      <c r="F249" s="592" t="s">
        <v>1732</v>
      </c>
      <c r="G249" s="713" t="s">
        <v>974</v>
      </c>
      <c r="H249" s="713" t="str">
        <f>VLOOKUP(E249,'[16]Gui chi Quynh'!$C$7:$E$387,3,0)</f>
        <v>A4</v>
      </c>
      <c r="I249" s="713">
        <f>VLOOKUP(H249,Sheet1!$B$2:$C$12,2,TRUE)</f>
        <v>7</v>
      </c>
      <c r="J249" s="713" t="str">
        <f>VLOOKUP($E249,'[17]Gui chi Quynh'!$C$7:$E$387,3,0)</f>
        <v>A4</v>
      </c>
      <c r="K249" s="713">
        <f>VLOOKUP(J249,Sheet1!$B$2:$C$12,2,TRUE)</f>
        <v>7</v>
      </c>
      <c r="L249" s="713" t="str">
        <f>VLOOKUP(E249,'[18]Gui chi Quynh'!$C$7:$F$385,3,0)</f>
        <v>A3</v>
      </c>
      <c r="M249" s="713">
        <f>VLOOKUP(L249,Sheet1!$B$2:$C$12,2,TRUE)</f>
        <v>8</v>
      </c>
      <c r="N249" s="713" t="str">
        <f>VLOOKUP(E249,'[19]Gui chi Quynh'!$C$7:$E$391,3,0)</f>
        <v>A4</v>
      </c>
      <c r="O249" s="713">
        <f>VLOOKUP(N249,Sheet1!$B$2:$C$12,2,TRUE)</f>
        <v>7</v>
      </c>
      <c r="P249" s="713" t="str">
        <f>VLOOKUP(E249,'[20]Gui chi Quynh'!$C$7:$E$391,3,0)</f>
        <v>B2</v>
      </c>
      <c r="Q249" s="713">
        <f>VLOOKUP(P249,Sheet1!$B$2:$C$12,2,TRUE)</f>
        <v>5</v>
      </c>
      <c r="R249" s="713" t="str">
        <f>VLOOKUP($E249,'[21]Gui chi Quynh'!$C$7:$E$390,3,0)</f>
        <v>A4</v>
      </c>
      <c r="S249" s="713">
        <f>VLOOKUP(R249,Sheet1!$B$2:$C$12,2,TRUE)</f>
        <v>7</v>
      </c>
      <c r="T249" s="713" t="str">
        <f>VLOOKUP($E249,'[22]Gui chi Quynh'!$C$7:$E$390,3,0)</f>
        <v>B1</v>
      </c>
      <c r="U249" s="713">
        <f>VLOOKUP(T249,Sheet1!$B$2:$C$12,2,TRUE)</f>
        <v>6</v>
      </c>
      <c r="V249" s="713" t="str">
        <f>VLOOKUP($E249,'[23]Gui chi Quynh'!$C$7:$E$389,3,0)</f>
        <v>A4</v>
      </c>
      <c r="W249" s="713">
        <f>VLOOKUP(V249,Sheet1!$B$2:$C$12,2,TRUE)</f>
        <v>7</v>
      </c>
      <c r="X249" s="713" t="str">
        <f>VLOOKUP($E249,'[24]Gui chi Quynh'!$C$7:$E$389,3,0)</f>
        <v>A4</v>
      </c>
      <c r="Y249" s="713">
        <f>VLOOKUP(X249,Sheet1!$B$2:$C$12,2,TRUE)</f>
        <v>7</v>
      </c>
      <c r="Z249" s="713" t="str">
        <f>VLOOKUP($E249,'[25]Gui chi Quynh'!$C$7:$E$388,3,0)</f>
        <v>A4</v>
      </c>
      <c r="AA249" s="713">
        <f>VLOOKUP(Z249,Sheet1!$B$2:$C$12,2,TRUE)</f>
        <v>7</v>
      </c>
      <c r="AB249" s="713" t="str">
        <f>VLOOKUP($E249,'T5'!$E$9:$AH$337,24,0)</f>
        <v>A4</v>
      </c>
      <c r="AC249" s="713">
        <f>VLOOKUP(AB249,Sheet1!$B$2:$C$12,2,TRUE)</f>
        <v>7</v>
      </c>
      <c r="AD249" s="713"/>
      <c r="AE249" s="713" t="e">
        <f>VLOOKUP(AD249,Sheet1!$B$2:$C$12,2,TRUE)</f>
        <v>#N/A</v>
      </c>
      <c r="AF249" s="599"/>
      <c r="AG249" s="901">
        <f t="shared" ref="AG249:AG275" si="37">(I249+K249+M249+O249+Q249+S249+U249+W249+Y249+AA249+AC249)/11</f>
        <v>6.8181818181818183</v>
      </c>
      <c r="AH249" s="901" t="str">
        <f>LEFT((COUNTIF($H249:$AC249,"A*")&amp;"A*")&amp;" + "&amp;(COUNTIF($H249:$AC249,"B*")&amp;"B*")&amp;" + "&amp;(COUNTIF($H249:$AC249,"C*")&amp;"C*")&amp;" +  "&amp;(COUNTIF($H249:$AC249,"D")&amp;"D")&amp; " +  "&amp;(COUNTIF($H249:$AC249,"E")&amp;"E"),10)</f>
        <v xml:space="preserve">9A* + 2B* </v>
      </c>
      <c r="AI249" s="901">
        <f t="shared" si="29"/>
        <v>2</v>
      </c>
      <c r="AJ249" s="902"/>
      <c r="AK249" s="713" t="str">
        <f t="shared" si="30"/>
        <v>Tốt</v>
      </c>
      <c r="AL249" s="713" t="str">
        <f>VLOOKUP($E249,'cac dv gui'!$C$38:$AD$58,25,0)</f>
        <v>Tốt</v>
      </c>
      <c r="AM249" s="713" t="str">
        <f>VLOOKUP($E249,'cac dv gui'!$C$38:$AD$58,26,0)</f>
        <v>Tốt</v>
      </c>
      <c r="AN249" s="594"/>
      <c r="AO249" s="713"/>
      <c r="AP249" s="594"/>
      <c r="AQ249" s="713" t="str">
        <f>VLOOKUP(E249,' TH ĐG Trình HĐ'!$E$9:$AU$338,40,0)</f>
        <v>Tốt</v>
      </c>
      <c r="AR249" s="713" t="s">
        <v>850</v>
      </c>
      <c r="AS249" s="594"/>
      <c r="AT249" s="905"/>
      <c r="AV249" s="835"/>
      <c r="AW249" s="835"/>
    </row>
    <row r="250" spans="1:49" s="684" customFormat="1" ht="35.1" customHeight="1" x14ac:dyDescent="0.25">
      <c r="A250" s="512" t="s">
        <v>1492</v>
      </c>
      <c r="B250" s="512">
        <f>COUNTIF($F$4:F250,F250)</f>
        <v>225</v>
      </c>
      <c r="C250" s="513" t="s">
        <v>984</v>
      </c>
      <c r="D250" s="337" t="s">
        <v>100</v>
      </c>
      <c r="E250" s="551" t="s">
        <v>525</v>
      </c>
      <c r="F250" s="592" t="s">
        <v>1732</v>
      </c>
      <c r="G250" s="713" t="s">
        <v>974</v>
      </c>
      <c r="H250" s="713" t="str">
        <f>VLOOKUP(E250,'[16]Gui chi Quynh'!$C$7:$E$387,3,0)</f>
        <v>A3</v>
      </c>
      <c r="I250" s="713">
        <f>VLOOKUP(H250,Sheet1!$B$2:$C$12,2,TRUE)</f>
        <v>8</v>
      </c>
      <c r="J250" s="713" t="str">
        <f>VLOOKUP($E250,'[17]Gui chi Quynh'!$C$7:$E$387,3,0)</f>
        <v>A4</v>
      </c>
      <c r="K250" s="713">
        <f>VLOOKUP(J250,Sheet1!$B$2:$C$12,2,TRUE)</f>
        <v>7</v>
      </c>
      <c r="L250" s="713" t="str">
        <f>VLOOKUP(E250,'[18]Gui chi Quynh'!$C$7:$F$385,3,0)</f>
        <v>A3</v>
      </c>
      <c r="M250" s="713">
        <f>VLOOKUP(L250,Sheet1!$B$2:$C$12,2,TRUE)</f>
        <v>8</v>
      </c>
      <c r="N250" s="713" t="str">
        <f>VLOOKUP(E250,'[19]Gui chi Quynh'!$C$7:$E$391,3,0)</f>
        <v>A3</v>
      </c>
      <c r="O250" s="713">
        <f>VLOOKUP(N250,Sheet1!$B$2:$C$12,2,TRUE)</f>
        <v>8</v>
      </c>
      <c r="P250" s="713" t="str">
        <f>VLOOKUP(E250,'[20]Gui chi Quynh'!$C$7:$E$391,3,0)</f>
        <v>B1</v>
      </c>
      <c r="Q250" s="713">
        <f>VLOOKUP(P250,Sheet1!$B$2:$C$12,2,TRUE)</f>
        <v>6</v>
      </c>
      <c r="R250" s="713" t="str">
        <f>VLOOKUP($E250,'[21]Gui chi Quynh'!$C$7:$E$390,3,0)</f>
        <v>A4</v>
      </c>
      <c r="S250" s="713">
        <f>VLOOKUP(R250,Sheet1!$B$2:$C$12,2,TRUE)</f>
        <v>7</v>
      </c>
      <c r="T250" s="713" t="str">
        <f>VLOOKUP($E250,'[22]Gui chi Quynh'!$C$7:$E$390,3,0)</f>
        <v>A4</v>
      </c>
      <c r="U250" s="713">
        <f>VLOOKUP(T250,Sheet1!$B$2:$C$12,2,TRUE)</f>
        <v>7</v>
      </c>
      <c r="V250" s="713" t="str">
        <f>VLOOKUP($E250,'[23]Gui chi Quynh'!$C$7:$E$389,3,0)</f>
        <v>A4</v>
      </c>
      <c r="W250" s="713">
        <f>VLOOKUP(V250,Sheet1!$B$2:$C$12,2,TRUE)</f>
        <v>7</v>
      </c>
      <c r="X250" s="713" t="str">
        <f>VLOOKUP($E250,'[24]Gui chi Quynh'!$C$7:$E$389,3,0)</f>
        <v>A4</v>
      </c>
      <c r="Y250" s="713">
        <f>VLOOKUP(X250,Sheet1!$B$2:$C$12,2,TRUE)</f>
        <v>7</v>
      </c>
      <c r="Z250" s="713" t="str">
        <f>VLOOKUP($E250,'[25]Gui chi Quynh'!$C$7:$E$388,3,0)</f>
        <v>A4</v>
      </c>
      <c r="AA250" s="713">
        <f>VLOOKUP(Z250,Sheet1!$B$2:$C$12,2,TRUE)</f>
        <v>7</v>
      </c>
      <c r="AB250" s="713" t="str">
        <f>VLOOKUP($E250,'T5'!$E$9:$AH$337,24,0)</f>
        <v>A3</v>
      </c>
      <c r="AC250" s="713">
        <f>VLOOKUP(AB250,Sheet1!$B$2:$C$12,2,TRUE)</f>
        <v>8</v>
      </c>
      <c r="AD250" s="713"/>
      <c r="AE250" s="713" t="e">
        <f>VLOOKUP(AD250,Sheet1!$B$2:$C$12,2,TRUE)</f>
        <v>#N/A</v>
      </c>
      <c r="AF250" s="599" t="str">
        <f>VLOOKUP($E250,'[26]Tong hop ket qua'!$E$19:$M$219,9,0)</f>
        <v>Tốt</v>
      </c>
      <c r="AG250" s="901">
        <f t="shared" si="37"/>
        <v>7.2727272727272725</v>
      </c>
      <c r="AH250" s="901" t="str">
        <f>LEFT((COUNTIF($H250:$AC250,"A*")&amp;"A*")&amp;" + "&amp;(COUNTIF($H250:$AC250,"B*")&amp;"B*")&amp;" + "&amp;(COUNTIF($H250:$AC250,"C*")&amp;"C*")&amp;" +  "&amp;(COUNTIF($H250:$AC250,"D")&amp;"D")&amp; " +  "&amp;(COUNTIF($H250:$AC250,"E")&amp;"E"),10)</f>
        <v>10A* + 1B*</v>
      </c>
      <c r="AI250" s="901">
        <f t="shared" si="29"/>
        <v>1</v>
      </c>
      <c r="AJ250" s="902"/>
      <c r="AK250" s="713" t="str">
        <f t="shared" si="30"/>
        <v>Tốt</v>
      </c>
      <c r="AL250" s="713" t="str">
        <f>VLOOKUP($E250,'cac dv gui'!$C$38:$AD$58,25,0)</f>
        <v>Tốt</v>
      </c>
      <c r="AM250" s="713" t="str">
        <f>VLOOKUP($E250,'cac dv gui'!$C$38:$AD$58,26,0)</f>
        <v>Tốt</v>
      </c>
      <c r="AN250" s="594"/>
      <c r="AO250" s="713"/>
      <c r="AP250" s="594"/>
      <c r="AQ250" s="713" t="str">
        <f>VLOOKUP(E250,' TH ĐG Trình HĐ'!$E$9:$AU$338,40,0)</f>
        <v>Tốt</v>
      </c>
      <c r="AR250" s="713" t="s">
        <v>850</v>
      </c>
      <c r="AS250" s="594"/>
      <c r="AT250" s="905"/>
      <c r="AV250" s="835"/>
      <c r="AW250" s="835"/>
    </row>
    <row r="251" spans="1:49" s="684" customFormat="1" ht="35.1" customHeight="1" x14ac:dyDescent="0.25">
      <c r="A251" s="512" t="s">
        <v>1493</v>
      </c>
      <c r="B251" s="512">
        <f>COUNTIF($F$4:F251,F251)</f>
        <v>226</v>
      </c>
      <c r="C251" s="513" t="s">
        <v>985</v>
      </c>
      <c r="D251" s="337" t="s">
        <v>63</v>
      </c>
      <c r="E251" s="551" t="s">
        <v>541</v>
      </c>
      <c r="F251" s="592" t="s">
        <v>1732</v>
      </c>
      <c r="G251" s="713" t="s">
        <v>974</v>
      </c>
      <c r="H251" s="713" t="str">
        <f>VLOOKUP(E251,'[16]Gui chi Quynh'!$C$7:$E$387,3,0)</f>
        <v>A4</v>
      </c>
      <c r="I251" s="713">
        <f>VLOOKUP(H251,Sheet1!$B$2:$C$12,2,TRUE)</f>
        <v>7</v>
      </c>
      <c r="J251" s="713" t="str">
        <f>VLOOKUP($E251,'[17]Gui chi Quynh'!$C$7:$E$387,3,0)</f>
        <v>A4</v>
      </c>
      <c r="K251" s="713">
        <f>VLOOKUP(J251,Sheet1!$B$2:$C$12,2,TRUE)</f>
        <v>7</v>
      </c>
      <c r="L251" s="713" t="str">
        <f>VLOOKUP(E251,'[18]Gui chi Quynh'!$C$7:$F$385,3,0)</f>
        <v>A4</v>
      </c>
      <c r="M251" s="713">
        <f>VLOOKUP(L251,Sheet1!$B$2:$C$12,2,TRUE)</f>
        <v>7</v>
      </c>
      <c r="N251" s="713" t="str">
        <f>VLOOKUP(E251,'[19]Gui chi Quynh'!$C$7:$E$391,3,0)</f>
        <v>A4</v>
      </c>
      <c r="O251" s="713">
        <f>VLOOKUP(N251,Sheet1!$B$2:$C$12,2,TRUE)</f>
        <v>7</v>
      </c>
      <c r="P251" s="713" t="str">
        <f>VLOOKUP(E251,'[20]Gui chi Quynh'!$C$7:$E$391,3,0)</f>
        <v>A4</v>
      </c>
      <c r="Q251" s="713">
        <f>VLOOKUP(P251,Sheet1!$B$2:$C$12,2,TRUE)</f>
        <v>7</v>
      </c>
      <c r="R251" s="713" t="str">
        <f>VLOOKUP($E251,'[21]Gui chi Quynh'!$C$7:$E$390,3,0)</f>
        <v>A4</v>
      </c>
      <c r="S251" s="713">
        <f>VLOOKUP(R251,Sheet1!$B$2:$C$12,2,TRUE)</f>
        <v>7</v>
      </c>
      <c r="T251" s="713" t="str">
        <f>VLOOKUP($E251,'[22]Gui chi Quynh'!$C$7:$E$390,3,0)</f>
        <v>A4</v>
      </c>
      <c r="U251" s="713">
        <f>VLOOKUP(T251,Sheet1!$B$2:$C$12,2,TRUE)</f>
        <v>7</v>
      </c>
      <c r="V251" s="713" t="str">
        <f>VLOOKUP($E251,'[23]Gui chi Quynh'!$C$7:$E$389,3,0)</f>
        <v>A4</v>
      </c>
      <c r="W251" s="713">
        <f>VLOOKUP(V251,Sheet1!$B$2:$C$12,2,TRUE)</f>
        <v>7</v>
      </c>
      <c r="X251" s="713" t="str">
        <f>VLOOKUP($E251,'[24]Gui chi Quynh'!$C$7:$E$389,3,0)</f>
        <v>A4</v>
      </c>
      <c r="Y251" s="713">
        <f>VLOOKUP(X251,Sheet1!$B$2:$C$12,2,TRUE)</f>
        <v>7</v>
      </c>
      <c r="Z251" s="713" t="str">
        <f>VLOOKUP($E251,'[25]Gui chi Quynh'!$C$7:$E$388,3,0)</f>
        <v>A4</v>
      </c>
      <c r="AA251" s="713">
        <f>VLOOKUP(Z251,Sheet1!$B$2:$C$12,2,TRUE)</f>
        <v>7</v>
      </c>
      <c r="AB251" s="713" t="str">
        <f>VLOOKUP($E251,'T5'!$E$9:$AH$337,24,0)</f>
        <v>A4</v>
      </c>
      <c r="AC251" s="713">
        <f>VLOOKUP(AB251,Sheet1!$B$2:$C$12,2,TRUE)</f>
        <v>7</v>
      </c>
      <c r="AD251" s="713"/>
      <c r="AE251" s="713" t="e">
        <f>VLOOKUP(AD251,Sheet1!$B$2:$C$12,2,TRUE)</f>
        <v>#N/A</v>
      </c>
      <c r="AF251" s="599"/>
      <c r="AG251" s="901">
        <f t="shared" si="37"/>
        <v>7</v>
      </c>
      <c r="AH251" s="901" t="str">
        <f t="shared" ref="AH251:AH259" si="38">LEFT((COUNTIF($H251:$AC251,"A*")&amp;"A*")&amp;" + "&amp;(COUNTIF($H251:$AC251,"B*")&amp;"B*")&amp;" + "&amp;(COUNTIF($H251:$AC251,"C*")&amp;"C*")&amp;" +  "&amp;(COUNTIF($H251:$AC251,"D")&amp;"D")&amp; " +  "&amp;(COUNTIF($H251:$AC251,"E")&amp;"E"),4)</f>
        <v>11A*</v>
      </c>
      <c r="AI251" s="901">
        <f t="shared" si="29"/>
        <v>0</v>
      </c>
      <c r="AJ251" s="902"/>
      <c r="AK251" s="713" t="str">
        <f t="shared" si="30"/>
        <v>Tốt</v>
      </c>
      <c r="AL251" s="713" t="str">
        <f>VLOOKUP($E251,'cac dv gui'!$C$38:$AD$58,25,0)</f>
        <v>Tốt</v>
      </c>
      <c r="AM251" s="713" t="str">
        <f>VLOOKUP($E251,'cac dv gui'!$C$38:$AD$58,26,0)</f>
        <v>Tốt</v>
      </c>
      <c r="AN251" s="594"/>
      <c r="AO251" s="713"/>
      <c r="AP251" s="594"/>
      <c r="AQ251" s="713" t="str">
        <f>VLOOKUP(E251,' TH ĐG Trình HĐ'!$E$9:$AU$338,40,0)</f>
        <v>Tốt</v>
      </c>
      <c r="AR251" s="713" t="s">
        <v>850</v>
      </c>
      <c r="AS251" s="594"/>
      <c r="AT251" s="905"/>
      <c r="AV251" s="835"/>
      <c r="AW251" s="835"/>
    </row>
    <row r="252" spans="1:49" s="684" customFormat="1" ht="35.1" customHeight="1" x14ac:dyDescent="0.25">
      <c r="A252" s="512" t="s">
        <v>1494</v>
      </c>
      <c r="B252" s="512">
        <f>COUNTIF($F$4:F252,F252)</f>
        <v>227</v>
      </c>
      <c r="C252" s="513" t="s">
        <v>985</v>
      </c>
      <c r="D252" s="337" t="s">
        <v>103</v>
      </c>
      <c r="E252" s="551" t="s">
        <v>527</v>
      </c>
      <c r="F252" s="592" t="s">
        <v>1732</v>
      </c>
      <c r="G252" s="713" t="s">
        <v>974</v>
      </c>
      <c r="H252" s="713" t="str">
        <f>VLOOKUP(E252,'[16]Gui chi Quynh'!$C$7:$E$387,3,0)</f>
        <v>A4</v>
      </c>
      <c r="I252" s="713">
        <f>VLOOKUP(H252,Sheet1!$B$2:$C$12,2,TRUE)</f>
        <v>7</v>
      </c>
      <c r="J252" s="713" t="str">
        <f>VLOOKUP($E252,'[17]Gui chi Quynh'!$C$7:$E$387,3,0)</f>
        <v>A4</v>
      </c>
      <c r="K252" s="713">
        <f>VLOOKUP(J252,Sheet1!$B$2:$C$12,2,TRUE)</f>
        <v>7</v>
      </c>
      <c r="L252" s="713" t="str">
        <f>VLOOKUP(E252,'[18]Gui chi Quynh'!$C$7:$F$385,3,0)</f>
        <v>A4</v>
      </c>
      <c r="M252" s="713">
        <f>VLOOKUP(L252,Sheet1!$B$2:$C$12,2,TRUE)</f>
        <v>7</v>
      </c>
      <c r="N252" s="713" t="str">
        <f>VLOOKUP(E252,'[19]Gui chi Quynh'!$C$7:$E$391,3,0)</f>
        <v>A4</v>
      </c>
      <c r="O252" s="713">
        <f>VLOOKUP(N252,Sheet1!$B$2:$C$12,2,TRUE)</f>
        <v>7</v>
      </c>
      <c r="P252" s="713" t="str">
        <f>VLOOKUP(E252,'[20]Gui chi Quynh'!$C$7:$E$391,3,0)</f>
        <v>A4</v>
      </c>
      <c r="Q252" s="713">
        <f>VLOOKUP(P252,Sheet1!$B$2:$C$12,2,TRUE)</f>
        <v>7</v>
      </c>
      <c r="R252" s="713" t="str">
        <f>VLOOKUP($E252,'[21]Gui chi Quynh'!$C$7:$E$390,3,0)</f>
        <v>A4</v>
      </c>
      <c r="S252" s="713">
        <f>VLOOKUP(R252,Sheet1!$B$2:$C$12,2,TRUE)</f>
        <v>7</v>
      </c>
      <c r="T252" s="713" t="str">
        <f>VLOOKUP($E252,'[22]Gui chi Quynh'!$C$7:$E$390,3,0)</f>
        <v>A4</v>
      </c>
      <c r="U252" s="713">
        <f>VLOOKUP(T252,Sheet1!$B$2:$C$12,2,TRUE)</f>
        <v>7</v>
      </c>
      <c r="V252" s="713" t="str">
        <f>VLOOKUP($E252,'[23]Gui chi Quynh'!$C$7:$E$389,3,0)</f>
        <v>A4</v>
      </c>
      <c r="W252" s="713">
        <f>VLOOKUP(V252,Sheet1!$B$2:$C$12,2,TRUE)</f>
        <v>7</v>
      </c>
      <c r="X252" s="713" t="str">
        <f>VLOOKUP($E252,'[24]Gui chi Quynh'!$C$7:$E$389,3,0)</f>
        <v>A4</v>
      </c>
      <c r="Y252" s="713">
        <f>VLOOKUP(X252,Sheet1!$B$2:$C$12,2,TRUE)</f>
        <v>7</v>
      </c>
      <c r="Z252" s="713" t="str">
        <f>VLOOKUP($E252,'[25]Gui chi Quynh'!$C$7:$E$388,3,0)</f>
        <v>A4</v>
      </c>
      <c r="AA252" s="713">
        <f>VLOOKUP(Z252,Sheet1!$B$2:$C$12,2,TRUE)</f>
        <v>7</v>
      </c>
      <c r="AB252" s="713" t="str">
        <f>VLOOKUP($E252,'T5'!$E$9:$AH$337,24,0)</f>
        <v>A4</v>
      </c>
      <c r="AC252" s="713">
        <f>VLOOKUP(AB252,Sheet1!$B$2:$C$12,2,TRUE)</f>
        <v>7</v>
      </c>
      <c r="AD252" s="713"/>
      <c r="AE252" s="713" t="e">
        <f>VLOOKUP(AD252,Sheet1!$B$2:$C$12,2,TRUE)</f>
        <v>#N/A</v>
      </c>
      <c r="AF252" s="599"/>
      <c r="AG252" s="901">
        <f t="shared" si="37"/>
        <v>7</v>
      </c>
      <c r="AH252" s="901" t="str">
        <f t="shared" si="38"/>
        <v>11A*</v>
      </c>
      <c r="AI252" s="901">
        <f t="shared" si="29"/>
        <v>0</v>
      </c>
      <c r="AJ252" s="902"/>
      <c r="AK252" s="713" t="str">
        <f t="shared" si="30"/>
        <v>Tốt</v>
      </c>
      <c r="AL252" s="713" t="str">
        <f>VLOOKUP($E252,'cac dv gui'!$C$38:$AD$58,25,0)</f>
        <v>Tốt</v>
      </c>
      <c r="AM252" s="713" t="str">
        <f>VLOOKUP($E252,'cac dv gui'!$C$38:$AD$58,26,0)</f>
        <v>Tốt</v>
      </c>
      <c r="AN252" s="594"/>
      <c r="AO252" s="713"/>
      <c r="AP252" s="594"/>
      <c r="AQ252" s="713" t="str">
        <f>VLOOKUP(E252,' TH ĐG Trình HĐ'!$E$9:$AU$338,40,0)</f>
        <v>Tốt</v>
      </c>
      <c r="AR252" s="713" t="s">
        <v>850</v>
      </c>
      <c r="AS252" s="594"/>
      <c r="AT252" s="905"/>
      <c r="AV252" s="835"/>
      <c r="AW252" s="835"/>
    </row>
    <row r="253" spans="1:49" s="684" customFormat="1" ht="35.1" customHeight="1" x14ac:dyDescent="0.25">
      <c r="A253" s="512" t="s">
        <v>1495</v>
      </c>
      <c r="B253" s="512">
        <f>COUNTIF($F$4:F253,F253)</f>
        <v>228</v>
      </c>
      <c r="C253" s="513" t="s">
        <v>985</v>
      </c>
      <c r="D253" s="337" t="s">
        <v>104</v>
      </c>
      <c r="E253" s="551" t="s">
        <v>528</v>
      </c>
      <c r="F253" s="592" t="s">
        <v>1732</v>
      </c>
      <c r="G253" s="713" t="s">
        <v>974</v>
      </c>
      <c r="H253" s="713" t="str">
        <f>VLOOKUP(E253,'[16]Gui chi Quynh'!$C$7:$E$387,3,0)</f>
        <v>A4</v>
      </c>
      <c r="I253" s="713">
        <f>VLOOKUP(H253,Sheet1!$B$2:$C$12,2,TRUE)</f>
        <v>7</v>
      </c>
      <c r="J253" s="713" t="str">
        <f>VLOOKUP($E253,'[17]Gui chi Quynh'!$C$7:$E$387,3,0)</f>
        <v>A4</v>
      </c>
      <c r="K253" s="713">
        <f>VLOOKUP(J253,Sheet1!$B$2:$C$12,2,TRUE)</f>
        <v>7</v>
      </c>
      <c r="L253" s="713" t="str">
        <f>VLOOKUP(E253,'[18]Gui chi Quynh'!$C$7:$F$385,3,0)</f>
        <v>A3</v>
      </c>
      <c r="M253" s="713">
        <f>VLOOKUP(L253,Sheet1!$B$2:$C$12,2,TRUE)</f>
        <v>8</v>
      </c>
      <c r="N253" s="713" t="str">
        <f>VLOOKUP(E253,'[19]Gui chi Quynh'!$C$7:$E$391,3,0)</f>
        <v>A4</v>
      </c>
      <c r="O253" s="713">
        <f>VLOOKUP(N253,Sheet1!$B$2:$C$12,2,TRUE)</f>
        <v>7</v>
      </c>
      <c r="P253" s="713" t="str">
        <f>VLOOKUP(E253,'[20]Gui chi Quynh'!$C$7:$E$391,3,0)</f>
        <v>A4</v>
      </c>
      <c r="Q253" s="713">
        <f>VLOOKUP(P253,Sheet1!$B$2:$C$12,2,TRUE)</f>
        <v>7</v>
      </c>
      <c r="R253" s="713" t="str">
        <f>VLOOKUP($E253,'[21]Gui chi Quynh'!$C$7:$E$390,3,0)</f>
        <v>A4</v>
      </c>
      <c r="S253" s="713">
        <f>VLOOKUP(R253,Sheet1!$B$2:$C$12,2,TRUE)</f>
        <v>7</v>
      </c>
      <c r="T253" s="713" t="str">
        <f>VLOOKUP($E253,'[22]Gui chi Quynh'!$C$7:$E$390,3,0)</f>
        <v>A4</v>
      </c>
      <c r="U253" s="713">
        <f>VLOOKUP(T253,Sheet1!$B$2:$C$12,2,TRUE)</f>
        <v>7</v>
      </c>
      <c r="V253" s="713" t="str">
        <f>VLOOKUP($E253,'[23]Gui chi Quynh'!$C$7:$E$389,3,0)</f>
        <v>A3</v>
      </c>
      <c r="W253" s="713">
        <f>VLOOKUP(V253,Sheet1!$B$2:$C$12,2,TRUE)</f>
        <v>8</v>
      </c>
      <c r="X253" s="713" t="str">
        <f>VLOOKUP($E253,'[24]Gui chi Quynh'!$C$7:$E$389,3,0)</f>
        <v>A4</v>
      </c>
      <c r="Y253" s="713">
        <f>VLOOKUP(X253,Sheet1!$B$2:$C$12,2,TRUE)</f>
        <v>7</v>
      </c>
      <c r="Z253" s="713" t="str">
        <f>VLOOKUP($E253,'[25]Gui chi Quynh'!$C$7:$E$388,3,0)</f>
        <v>A4</v>
      </c>
      <c r="AA253" s="713">
        <f>VLOOKUP(Z253,Sheet1!$B$2:$C$12,2,TRUE)</f>
        <v>7</v>
      </c>
      <c r="AB253" s="713" t="str">
        <f>VLOOKUP($E253,'T5'!$E$9:$AH$337,24,0)</f>
        <v>A3</v>
      </c>
      <c r="AC253" s="713">
        <f>VLOOKUP(AB253,Sheet1!$B$2:$C$12,2,TRUE)</f>
        <v>8</v>
      </c>
      <c r="AD253" s="713"/>
      <c r="AE253" s="713" t="e">
        <f>VLOOKUP(AD253,Sheet1!$B$2:$C$12,2,TRUE)</f>
        <v>#N/A</v>
      </c>
      <c r="AF253" s="599"/>
      <c r="AG253" s="901">
        <f t="shared" si="37"/>
        <v>7.2727272727272725</v>
      </c>
      <c r="AH253" s="901" t="str">
        <f t="shared" si="38"/>
        <v>11A*</v>
      </c>
      <c r="AI253" s="901">
        <f t="shared" si="29"/>
        <v>0</v>
      </c>
      <c r="AJ253" s="902"/>
      <c r="AK253" s="713" t="str">
        <f t="shared" si="30"/>
        <v>Tốt</v>
      </c>
      <c r="AL253" s="713" t="str">
        <f>VLOOKUP($E253,'cac dv gui'!$C$38:$AD$58,25,0)</f>
        <v>Tốt</v>
      </c>
      <c r="AM253" s="713" t="str">
        <f>VLOOKUP($E253,'cac dv gui'!$C$38:$AD$58,26,0)</f>
        <v>Tốt</v>
      </c>
      <c r="AN253" s="594"/>
      <c r="AO253" s="713"/>
      <c r="AP253" s="594"/>
      <c r="AQ253" s="713" t="str">
        <f>VLOOKUP(E253,' TH ĐG Trình HĐ'!$E$9:$AU$338,40,0)</f>
        <v>Tốt</v>
      </c>
      <c r="AR253" s="713" t="s">
        <v>850</v>
      </c>
      <c r="AS253" s="594"/>
      <c r="AT253" s="905"/>
      <c r="AV253" s="835"/>
      <c r="AW253" s="835"/>
    </row>
    <row r="254" spans="1:49" s="684" customFormat="1" ht="35.1" customHeight="1" x14ac:dyDescent="0.25">
      <c r="A254" s="512" t="s">
        <v>1496</v>
      </c>
      <c r="B254" s="512">
        <f>COUNTIF($F$4:F254,F254)</f>
        <v>229</v>
      </c>
      <c r="C254" s="513" t="s">
        <v>984</v>
      </c>
      <c r="D254" s="337" t="s">
        <v>101</v>
      </c>
      <c r="E254" s="551" t="s">
        <v>526</v>
      </c>
      <c r="F254" s="592" t="s">
        <v>1732</v>
      </c>
      <c r="G254" s="713" t="s">
        <v>974</v>
      </c>
      <c r="H254" s="713" t="str">
        <f>VLOOKUP(E254,'[16]Gui chi Quynh'!$C$7:$E$387,3,0)</f>
        <v>A4</v>
      </c>
      <c r="I254" s="713">
        <f>VLOOKUP(H254,Sheet1!$B$2:$C$12,2,TRUE)</f>
        <v>7</v>
      </c>
      <c r="J254" s="713" t="str">
        <f>VLOOKUP($E254,'[17]Gui chi Quynh'!$C$7:$E$387,3,0)</f>
        <v>A4</v>
      </c>
      <c r="K254" s="713">
        <f>VLOOKUP(J254,Sheet1!$B$2:$C$12,2,TRUE)</f>
        <v>7</v>
      </c>
      <c r="L254" s="713" t="str">
        <f>VLOOKUP(E254,'[18]Gui chi Quynh'!$C$7:$F$385,3,0)</f>
        <v>A3</v>
      </c>
      <c r="M254" s="713">
        <f>VLOOKUP(L254,Sheet1!$B$2:$C$12,2,TRUE)</f>
        <v>8</v>
      </c>
      <c r="N254" s="713" t="str">
        <f>VLOOKUP(E254,'[19]Gui chi Quynh'!$C$7:$E$391,3,0)</f>
        <v>A4</v>
      </c>
      <c r="O254" s="713">
        <f>VLOOKUP(N254,Sheet1!$B$2:$C$12,2,TRUE)</f>
        <v>7</v>
      </c>
      <c r="P254" s="713" t="str">
        <f>VLOOKUP(E254,'[20]Gui chi Quynh'!$C$7:$E$391,3,0)</f>
        <v>A4</v>
      </c>
      <c r="Q254" s="713">
        <f>VLOOKUP(P254,Sheet1!$B$2:$C$12,2,TRUE)</f>
        <v>7</v>
      </c>
      <c r="R254" s="713" t="str">
        <f>VLOOKUP($E254,'[21]Gui chi Quynh'!$C$7:$E$390,3,0)</f>
        <v>A4</v>
      </c>
      <c r="S254" s="713">
        <f>VLOOKUP(R254,Sheet1!$B$2:$C$12,2,TRUE)</f>
        <v>7</v>
      </c>
      <c r="T254" s="713" t="str">
        <f>VLOOKUP($E254,'[22]Gui chi Quynh'!$C$7:$E$390,3,0)</f>
        <v>A4</v>
      </c>
      <c r="U254" s="713">
        <f>VLOOKUP(T254,Sheet1!$B$2:$C$12,2,TRUE)</f>
        <v>7</v>
      </c>
      <c r="V254" s="713" t="str">
        <f>VLOOKUP($E254,'[23]Gui chi Quynh'!$C$7:$E$389,3,0)</f>
        <v>A4</v>
      </c>
      <c r="W254" s="713">
        <f>VLOOKUP(V254,Sheet1!$B$2:$C$12,2,TRUE)</f>
        <v>7</v>
      </c>
      <c r="X254" s="713" t="str">
        <f>VLOOKUP($E254,'[24]Gui chi Quynh'!$C$7:$E$389,3,0)</f>
        <v>A4</v>
      </c>
      <c r="Y254" s="713">
        <f>VLOOKUP(X254,Sheet1!$B$2:$C$12,2,TRUE)</f>
        <v>7</v>
      </c>
      <c r="Z254" s="713" t="str">
        <f>VLOOKUP($E254,'[25]Gui chi Quynh'!$C$7:$E$388,3,0)</f>
        <v>A2</v>
      </c>
      <c r="AA254" s="713">
        <f>VLOOKUP(Z254,Sheet1!$B$2:$C$12,2,TRUE)</f>
        <v>9</v>
      </c>
      <c r="AB254" s="713" t="str">
        <f>VLOOKUP($E254,'T5'!$E$9:$AH$337,24,0)</f>
        <v>A3</v>
      </c>
      <c r="AC254" s="713">
        <f>VLOOKUP(AB254,Sheet1!$B$2:$C$12,2,TRUE)</f>
        <v>8</v>
      </c>
      <c r="AD254" s="713"/>
      <c r="AE254" s="713" t="e">
        <f>VLOOKUP(AD254,Sheet1!$B$2:$C$12,2,TRUE)</f>
        <v>#N/A</v>
      </c>
      <c r="AF254" s="599" t="str">
        <f>VLOOKUP($E254,'[26]Tong hop ket qua'!$E$19:$M$219,9,0)</f>
        <v>Khá</v>
      </c>
      <c r="AG254" s="901">
        <f t="shared" si="37"/>
        <v>7.3636363636363633</v>
      </c>
      <c r="AH254" s="901" t="str">
        <f t="shared" si="38"/>
        <v>11A*</v>
      </c>
      <c r="AI254" s="901">
        <f t="shared" si="29"/>
        <v>0</v>
      </c>
      <c r="AJ254" s="902"/>
      <c r="AK254" s="713" t="str">
        <f t="shared" si="30"/>
        <v>Tốt</v>
      </c>
      <c r="AL254" s="713" t="str">
        <f>VLOOKUP($E254,'cac dv gui'!$C$38:$AD$58,25,0)</f>
        <v>Tốt</v>
      </c>
      <c r="AM254" s="713" t="str">
        <f>VLOOKUP($E254,'cac dv gui'!$C$38:$AD$58,26,0)</f>
        <v>Tốt</v>
      </c>
      <c r="AN254" s="594"/>
      <c r="AO254" s="713"/>
      <c r="AP254" s="594"/>
      <c r="AQ254" s="713" t="str">
        <f>VLOOKUP(E254,' TH ĐG Trình HĐ'!$E$9:$AU$338,40,0)</f>
        <v>Tốt</v>
      </c>
      <c r="AR254" s="713" t="s">
        <v>850</v>
      </c>
      <c r="AS254" s="594"/>
      <c r="AT254" s="905"/>
      <c r="AV254" s="835"/>
      <c r="AW254" s="835"/>
    </row>
    <row r="255" spans="1:49" s="684" customFormat="1" ht="35.1" customHeight="1" x14ac:dyDescent="0.25">
      <c r="A255" s="512" t="s">
        <v>1497</v>
      </c>
      <c r="B255" s="512">
        <f>COUNTIF($F$4:F255,F255)</f>
        <v>230</v>
      </c>
      <c r="C255" s="513" t="s">
        <v>985</v>
      </c>
      <c r="D255" s="337" t="s">
        <v>99</v>
      </c>
      <c r="E255" s="551" t="s">
        <v>524</v>
      </c>
      <c r="F255" s="592" t="s">
        <v>1732</v>
      </c>
      <c r="G255" s="713" t="s">
        <v>974</v>
      </c>
      <c r="H255" s="713" t="str">
        <f>VLOOKUP(E255,'[16]Gui chi Quynh'!$C$7:$E$387,3,0)</f>
        <v>A3</v>
      </c>
      <c r="I255" s="713">
        <f>VLOOKUP(H255,Sheet1!$B$2:$C$12,2,TRUE)</f>
        <v>8</v>
      </c>
      <c r="J255" s="713" t="str">
        <f>VLOOKUP($E255,'[17]Gui chi Quynh'!$C$7:$E$387,3,0)</f>
        <v>A4</v>
      </c>
      <c r="K255" s="713">
        <f>VLOOKUP(J255,Sheet1!$B$2:$C$12,2,TRUE)</f>
        <v>7</v>
      </c>
      <c r="L255" s="713" t="str">
        <f>VLOOKUP(E255,'[18]Gui chi Quynh'!$C$7:$F$385,3,0)</f>
        <v>A3</v>
      </c>
      <c r="M255" s="713">
        <f>VLOOKUP(L255,Sheet1!$B$2:$C$12,2,TRUE)</f>
        <v>8</v>
      </c>
      <c r="N255" s="713" t="str">
        <f>VLOOKUP(E255,'[19]Gui chi Quynh'!$C$7:$E$391,3,0)</f>
        <v>A4</v>
      </c>
      <c r="O255" s="713">
        <f>VLOOKUP(N255,Sheet1!$B$2:$C$12,2,TRUE)</f>
        <v>7</v>
      </c>
      <c r="P255" s="713" t="str">
        <f>VLOOKUP(E255,'[20]Gui chi Quynh'!$C$7:$E$391,3,0)</f>
        <v>A4</v>
      </c>
      <c r="Q255" s="713">
        <f>VLOOKUP(P255,Sheet1!$B$2:$C$12,2,TRUE)</f>
        <v>7</v>
      </c>
      <c r="R255" s="713" t="str">
        <f>VLOOKUP($E255,'[21]Gui chi Quynh'!$C$7:$E$390,3,0)</f>
        <v>A4</v>
      </c>
      <c r="S255" s="713">
        <f>VLOOKUP(R255,Sheet1!$B$2:$C$12,2,TRUE)</f>
        <v>7</v>
      </c>
      <c r="T255" s="713" t="str">
        <f>VLOOKUP($E255,'[22]Gui chi Quynh'!$C$7:$E$390,3,0)</f>
        <v>A4</v>
      </c>
      <c r="U255" s="713">
        <f>VLOOKUP(T255,Sheet1!$B$2:$C$12,2,TRUE)</f>
        <v>7</v>
      </c>
      <c r="V255" s="713" t="str">
        <f>VLOOKUP($E255,'[23]Gui chi Quynh'!$C$7:$E$389,3,0)</f>
        <v>A4</v>
      </c>
      <c r="W255" s="713">
        <f>VLOOKUP(V255,Sheet1!$B$2:$C$12,2,TRUE)</f>
        <v>7</v>
      </c>
      <c r="X255" s="713" t="str">
        <f>VLOOKUP($E255,'[24]Gui chi Quynh'!$C$7:$E$389,3,0)</f>
        <v>A4</v>
      </c>
      <c r="Y255" s="713">
        <f>VLOOKUP(X255,Sheet1!$B$2:$C$12,2,TRUE)</f>
        <v>7</v>
      </c>
      <c r="Z255" s="713" t="str">
        <f>VLOOKUP($E255,'[25]Gui chi Quynh'!$C$7:$E$388,3,0)</f>
        <v>A4</v>
      </c>
      <c r="AA255" s="713">
        <f>VLOOKUP(Z255,Sheet1!$B$2:$C$12,2,TRUE)</f>
        <v>7</v>
      </c>
      <c r="AB255" s="713" t="str">
        <f>VLOOKUP($E255,'T5'!$E$9:$AH$337,24,0)</f>
        <v>A4</v>
      </c>
      <c r="AC255" s="713">
        <f>VLOOKUP(AB255,Sheet1!$B$2:$C$12,2,TRUE)</f>
        <v>7</v>
      </c>
      <c r="AD255" s="713"/>
      <c r="AE255" s="713" t="e">
        <f>VLOOKUP(AD255,Sheet1!$B$2:$C$12,2,TRUE)</f>
        <v>#N/A</v>
      </c>
      <c r="AF255" s="599" t="str">
        <f>VLOOKUP($E255,'[26]Tong hop ket qua'!$E$19:$M$219,9,0)</f>
        <v>Khá</v>
      </c>
      <c r="AG255" s="901">
        <f t="shared" si="37"/>
        <v>7.1818181818181817</v>
      </c>
      <c r="AH255" s="901" t="str">
        <f t="shared" si="38"/>
        <v>11A*</v>
      </c>
      <c r="AI255" s="901">
        <f t="shared" si="29"/>
        <v>0</v>
      </c>
      <c r="AJ255" s="902"/>
      <c r="AK255" s="713" t="str">
        <f t="shared" si="30"/>
        <v>Tốt</v>
      </c>
      <c r="AL255" s="713" t="str">
        <f>VLOOKUP($E255,'cac dv gui'!$C$38:$AD$58,25,0)</f>
        <v>Tốt</v>
      </c>
      <c r="AM255" s="713" t="str">
        <f>VLOOKUP($E255,'cac dv gui'!$C$38:$AD$58,26,0)</f>
        <v>Tốt</v>
      </c>
      <c r="AN255" s="594"/>
      <c r="AO255" s="713"/>
      <c r="AP255" s="594"/>
      <c r="AQ255" s="713" t="str">
        <f>VLOOKUP(E255,' TH ĐG Trình HĐ'!$E$9:$AU$338,40,0)</f>
        <v>Tốt</v>
      </c>
      <c r="AR255" s="713" t="s">
        <v>850</v>
      </c>
      <c r="AS255" s="594"/>
      <c r="AT255" s="905"/>
      <c r="AV255" s="835"/>
      <c r="AW255" s="835"/>
    </row>
    <row r="256" spans="1:49" s="684" customFormat="1" ht="35.1" customHeight="1" x14ac:dyDescent="0.25">
      <c r="A256" s="512" t="s">
        <v>1498</v>
      </c>
      <c r="B256" s="512">
        <f>COUNTIF($F$4:F256,F256)</f>
        <v>231</v>
      </c>
      <c r="C256" s="513" t="s">
        <v>985</v>
      </c>
      <c r="D256" s="337" t="s">
        <v>98</v>
      </c>
      <c r="E256" s="551" t="s">
        <v>523</v>
      </c>
      <c r="F256" s="592" t="s">
        <v>1732</v>
      </c>
      <c r="G256" s="713" t="s">
        <v>974</v>
      </c>
      <c r="H256" s="713" t="str">
        <f>VLOOKUP(E256,'[16]Gui chi Quynh'!$C$7:$E$387,3,0)</f>
        <v>A2</v>
      </c>
      <c r="I256" s="713">
        <f>VLOOKUP(H256,Sheet1!$B$2:$C$12,2,TRUE)</f>
        <v>9</v>
      </c>
      <c r="J256" s="713" t="str">
        <f>VLOOKUP($E256,'[17]Gui chi Quynh'!$C$7:$E$387,3,0)</f>
        <v>A4</v>
      </c>
      <c r="K256" s="713">
        <f>VLOOKUP(J256,Sheet1!$B$2:$C$12,2,TRUE)</f>
        <v>7</v>
      </c>
      <c r="L256" s="713" t="str">
        <f>VLOOKUP(E256,'[18]Gui chi Quynh'!$C$7:$F$385,3,0)</f>
        <v>A3</v>
      </c>
      <c r="M256" s="713">
        <f>VLOOKUP(L256,Sheet1!$B$2:$C$12,2,TRUE)</f>
        <v>8</v>
      </c>
      <c r="N256" s="713" t="str">
        <f>VLOOKUP(E256,'[19]Gui chi Quynh'!$C$7:$E$391,3,0)</f>
        <v>A4</v>
      </c>
      <c r="O256" s="713">
        <f>VLOOKUP(N256,Sheet1!$B$2:$C$12,2,TRUE)</f>
        <v>7</v>
      </c>
      <c r="P256" s="713" t="str">
        <f>VLOOKUP(E256,'[20]Gui chi Quynh'!$C$7:$E$391,3,0)</f>
        <v>A4</v>
      </c>
      <c r="Q256" s="713">
        <f>VLOOKUP(P256,Sheet1!$B$2:$C$12,2,TRUE)</f>
        <v>7</v>
      </c>
      <c r="R256" s="713" t="str">
        <f>VLOOKUP($E256,'[21]Gui chi Quynh'!$C$7:$E$390,3,0)</f>
        <v>A4</v>
      </c>
      <c r="S256" s="713">
        <f>VLOOKUP(R256,Sheet1!$B$2:$C$12,2,TRUE)</f>
        <v>7</v>
      </c>
      <c r="T256" s="713" t="str">
        <f>VLOOKUP($E256,'[22]Gui chi Quynh'!$C$7:$E$390,3,0)</f>
        <v>A4</v>
      </c>
      <c r="U256" s="713">
        <f>VLOOKUP(T256,Sheet1!$B$2:$C$12,2,TRUE)</f>
        <v>7</v>
      </c>
      <c r="V256" s="713" t="str">
        <f>VLOOKUP($E256,'[23]Gui chi Quynh'!$C$7:$E$389,3,0)</f>
        <v>A4</v>
      </c>
      <c r="W256" s="713">
        <f>VLOOKUP(V256,Sheet1!$B$2:$C$12,2,TRUE)</f>
        <v>7</v>
      </c>
      <c r="X256" s="713" t="str">
        <f>VLOOKUP($E256,'[24]Gui chi Quynh'!$C$7:$E$389,3,0)</f>
        <v>A4</v>
      </c>
      <c r="Y256" s="713">
        <f>VLOOKUP(X256,Sheet1!$B$2:$C$12,2,TRUE)</f>
        <v>7</v>
      </c>
      <c r="Z256" s="713" t="str">
        <f>VLOOKUP($E256,'[25]Gui chi Quynh'!$C$7:$E$388,3,0)</f>
        <v>A4</v>
      </c>
      <c r="AA256" s="713">
        <f>VLOOKUP(Z256,Sheet1!$B$2:$C$12,2,TRUE)</f>
        <v>7</v>
      </c>
      <c r="AB256" s="713" t="str">
        <f>VLOOKUP($E256,'T5'!$E$9:$AH$337,24,0)</f>
        <v>A4</v>
      </c>
      <c r="AC256" s="713">
        <f>VLOOKUP(AB256,Sheet1!$B$2:$C$12,2,TRUE)</f>
        <v>7</v>
      </c>
      <c r="AD256" s="713"/>
      <c r="AE256" s="713" t="e">
        <f>VLOOKUP(AD256,Sheet1!$B$2:$C$12,2,TRUE)</f>
        <v>#N/A</v>
      </c>
      <c r="AF256" s="599"/>
      <c r="AG256" s="901">
        <f t="shared" si="37"/>
        <v>7.2727272727272725</v>
      </c>
      <c r="AH256" s="901" t="str">
        <f t="shared" si="38"/>
        <v>11A*</v>
      </c>
      <c r="AI256" s="901">
        <f t="shared" si="29"/>
        <v>0</v>
      </c>
      <c r="AJ256" s="902"/>
      <c r="AK256" s="713" t="str">
        <f t="shared" si="30"/>
        <v>Tốt</v>
      </c>
      <c r="AL256" s="713" t="str">
        <f>VLOOKUP($E256,'cac dv gui'!$C$38:$AD$58,25,0)</f>
        <v>Tốt</v>
      </c>
      <c r="AM256" s="713" t="str">
        <f>VLOOKUP($E256,'cac dv gui'!$C$38:$AD$58,26,0)</f>
        <v>Tốt</v>
      </c>
      <c r="AN256" s="594"/>
      <c r="AO256" s="713"/>
      <c r="AP256" s="594"/>
      <c r="AQ256" s="713" t="str">
        <f>VLOOKUP(E256,' TH ĐG Trình HĐ'!$E$9:$AU$338,40,0)</f>
        <v>Tốt</v>
      </c>
      <c r="AR256" s="713" t="s">
        <v>850</v>
      </c>
      <c r="AS256" s="594"/>
      <c r="AT256" s="905"/>
      <c r="AV256" s="835"/>
      <c r="AW256" s="835"/>
    </row>
    <row r="257" spans="1:49" s="684" customFormat="1" ht="35.1" customHeight="1" x14ac:dyDescent="0.25">
      <c r="A257" s="512" t="s">
        <v>1499</v>
      </c>
      <c r="B257" s="512">
        <f>COUNTIF($F$4:F257,F257)</f>
        <v>232</v>
      </c>
      <c r="C257" s="513" t="s">
        <v>985</v>
      </c>
      <c r="D257" s="337" t="s">
        <v>7</v>
      </c>
      <c r="E257" s="551" t="s">
        <v>543</v>
      </c>
      <c r="F257" s="592" t="s">
        <v>1732</v>
      </c>
      <c r="G257" s="713" t="s">
        <v>974</v>
      </c>
      <c r="H257" s="713" t="str">
        <f>VLOOKUP(E257,'[16]Gui chi Quynh'!$C$7:$E$387,3,0)</f>
        <v>A4</v>
      </c>
      <c r="I257" s="713">
        <f>VLOOKUP(H257,Sheet1!$B$2:$C$12,2,TRUE)</f>
        <v>7</v>
      </c>
      <c r="J257" s="713" t="str">
        <f>VLOOKUP($E257,'[17]Gui chi Quynh'!$C$7:$E$387,3,0)</f>
        <v>A4</v>
      </c>
      <c r="K257" s="713">
        <f>VLOOKUP(J257,Sheet1!$B$2:$C$12,2,TRUE)</f>
        <v>7</v>
      </c>
      <c r="L257" s="713" t="str">
        <f>VLOOKUP(E257,'[18]Gui chi Quynh'!$C$7:$F$385,3,0)</f>
        <v>A4</v>
      </c>
      <c r="M257" s="713">
        <f>VLOOKUP(L257,Sheet1!$B$2:$C$12,2,TRUE)</f>
        <v>7</v>
      </c>
      <c r="N257" s="713" t="str">
        <f>VLOOKUP(E257,'[19]Gui chi Quynh'!$C$7:$E$391,3,0)</f>
        <v>A4</v>
      </c>
      <c r="O257" s="713">
        <f>VLOOKUP(N257,Sheet1!$B$2:$C$12,2,TRUE)</f>
        <v>7</v>
      </c>
      <c r="P257" s="713" t="str">
        <f>VLOOKUP(E257,'[20]Gui chi Quynh'!$C$7:$E$391,3,0)</f>
        <v>A4</v>
      </c>
      <c r="Q257" s="713">
        <f>VLOOKUP(P257,Sheet1!$B$2:$C$12,2,TRUE)</f>
        <v>7</v>
      </c>
      <c r="R257" s="713" t="str">
        <f>VLOOKUP($E257,'[21]Gui chi Quynh'!$C$7:$E$390,3,0)</f>
        <v>A4</v>
      </c>
      <c r="S257" s="713">
        <f>VLOOKUP(R257,Sheet1!$B$2:$C$12,2,TRUE)</f>
        <v>7</v>
      </c>
      <c r="T257" s="713" t="str">
        <f>VLOOKUP($E257,'[22]Gui chi Quynh'!$C$7:$E$390,3,0)</f>
        <v>A4</v>
      </c>
      <c r="U257" s="713">
        <f>VLOOKUP(T257,Sheet1!$B$2:$C$12,2,TRUE)</f>
        <v>7</v>
      </c>
      <c r="V257" s="713" t="str">
        <f>VLOOKUP($E257,'[23]Gui chi Quynh'!$C$7:$E$389,3,0)</f>
        <v>A4</v>
      </c>
      <c r="W257" s="713">
        <f>VLOOKUP(V257,Sheet1!$B$2:$C$12,2,TRUE)</f>
        <v>7</v>
      </c>
      <c r="X257" s="713" t="str">
        <f>VLOOKUP($E257,'[24]Gui chi Quynh'!$C$7:$E$389,3,0)</f>
        <v>A4</v>
      </c>
      <c r="Y257" s="713">
        <f>VLOOKUP(X257,Sheet1!$B$2:$C$12,2,TRUE)</f>
        <v>7</v>
      </c>
      <c r="Z257" s="713" t="str">
        <f>VLOOKUP($E257,'[25]Gui chi Quynh'!$C$7:$E$388,3,0)</f>
        <v>A4</v>
      </c>
      <c r="AA257" s="713">
        <f>VLOOKUP(Z257,Sheet1!$B$2:$C$12,2,TRUE)</f>
        <v>7</v>
      </c>
      <c r="AB257" s="713" t="str">
        <f>VLOOKUP($E257,'T5'!$E$9:$AH$337,24,0)</f>
        <v>A4</v>
      </c>
      <c r="AC257" s="713">
        <f>VLOOKUP(AB257,Sheet1!$B$2:$C$12,2,TRUE)</f>
        <v>7</v>
      </c>
      <c r="AD257" s="713"/>
      <c r="AE257" s="713" t="e">
        <f>VLOOKUP(AD257,Sheet1!$B$2:$C$12,2,TRUE)</f>
        <v>#N/A</v>
      </c>
      <c r="AF257" s="599"/>
      <c r="AG257" s="901">
        <f t="shared" si="37"/>
        <v>7</v>
      </c>
      <c r="AH257" s="901" t="str">
        <f t="shared" si="38"/>
        <v>11A*</v>
      </c>
      <c r="AI257" s="901">
        <f t="shared" ref="AI257:AI321" si="39">COUNTIF($H257:$AB257,"B1")*1+COUNTIF($H257:$AB257,"B2")*1+COUNTIF($H257:$AB257,"C1")*1+COUNTIF($H257:$AB257,"C2")*1+COUNTIF($H257:$AB257,"D")*12+COUNTIF($H257:$AB257,"E")*15</f>
        <v>0</v>
      </c>
      <c r="AJ257" s="902"/>
      <c r="AK257" s="713" t="str">
        <f t="shared" ref="AK257:AK321" si="40">IF(AND(8&lt;=$AG257,$AI257=0),"Xuất sắc",IF(AND(6&lt;$AG257,$AG257&lt;8),"Tốt",IF(AND(6&lt;$AG257,$AI257&lt;12),"Tốt",IF(AND(5&lt;$AG257,$AG257&lt;6),"Hoàn thành NV",IF(AND(5&lt;$AG257,$AI257&lt;15),"Hoàn thành NV","Không hoàn thành NV")))))</f>
        <v>Tốt</v>
      </c>
      <c r="AL257" s="713" t="str">
        <f>VLOOKUP($E257,'cac dv gui'!$C$38:$AD$58,25,0)</f>
        <v>Tốt</v>
      </c>
      <c r="AM257" s="713" t="str">
        <f>VLOOKUP($E257,'cac dv gui'!$C$38:$AD$58,26,0)</f>
        <v>Tốt</v>
      </c>
      <c r="AN257" s="594"/>
      <c r="AO257" s="713"/>
      <c r="AP257" s="594"/>
      <c r="AQ257" s="713" t="str">
        <f>VLOOKUP(E257,' TH ĐG Trình HĐ'!$E$9:$AU$338,40,0)</f>
        <v>Tốt</v>
      </c>
      <c r="AR257" s="713" t="s">
        <v>850</v>
      </c>
      <c r="AS257" s="594"/>
      <c r="AT257" s="905"/>
      <c r="AV257" s="835"/>
      <c r="AW257" s="835"/>
    </row>
    <row r="258" spans="1:49" s="684" customFormat="1" ht="35.1" customHeight="1" x14ac:dyDescent="0.25">
      <c r="A258" s="512" t="s">
        <v>1500</v>
      </c>
      <c r="B258" s="512">
        <f>COUNTIF($F$4:F258,F258)</f>
        <v>233</v>
      </c>
      <c r="C258" s="513" t="s">
        <v>985</v>
      </c>
      <c r="D258" s="337" t="s">
        <v>92</v>
      </c>
      <c r="E258" s="553" t="s">
        <v>518</v>
      </c>
      <c r="F258" s="592" t="s">
        <v>1732</v>
      </c>
      <c r="G258" s="713" t="s">
        <v>974</v>
      </c>
      <c r="H258" s="713" t="str">
        <f>VLOOKUP(E258,'[16]Gui chi Quynh'!$C$7:$E$387,3,0)</f>
        <v>A4</v>
      </c>
      <c r="I258" s="713">
        <f>VLOOKUP(H258,Sheet1!$B$2:$C$12,2,TRUE)</f>
        <v>7</v>
      </c>
      <c r="J258" s="713" t="str">
        <f>VLOOKUP($E258,'[17]Gui chi Quynh'!$C$7:$E$387,3,0)</f>
        <v>A4</v>
      </c>
      <c r="K258" s="713">
        <f>VLOOKUP(J258,Sheet1!$B$2:$C$12,2,TRUE)</f>
        <v>7</v>
      </c>
      <c r="L258" s="713" t="str">
        <f>VLOOKUP(E258,'[18]Gui chi Quynh'!$C$7:$F$385,3,0)</f>
        <v>A4</v>
      </c>
      <c r="M258" s="713">
        <f>VLOOKUP(L258,Sheet1!$B$2:$C$12,2,TRUE)</f>
        <v>7</v>
      </c>
      <c r="N258" s="713" t="str">
        <f>VLOOKUP(E258,'[19]Gui chi Quynh'!$C$7:$E$391,3,0)</f>
        <v>A4</v>
      </c>
      <c r="O258" s="713">
        <f>VLOOKUP(N258,Sheet1!$B$2:$C$12,2,TRUE)</f>
        <v>7</v>
      </c>
      <c r="P258" s="713" t="str">
        <f>VLOOKUP(E258,'[20]Gui chi Quynh'!$C$7:$E$391,3,0)</f>
        <v>A4</v>
      </c>
      <c r="Q258" s="713">
        <f>VLOOKUP(P258,Sheet1!$B$2:$C$12,2,TRUE)</f>
        <v>7</v>
      </c>
      <c r="R258" s="713" t="str">
        <f>VLOOKUP($E258,'[21]Gui chi Quynh'!$C$7:$E$390,3,0)</f>
        <v>A4</v>
      </c>
      <c r="S258" s="713">
        <f>VLOOKUP(R258,Sheet1!$B$2:$C$12,2,TRUE)</f>
        <v>7</v>
      </c>
      <c r="T258" s="713" t="str">
        <f>VLOOKUP($E258,'[22]Gui chi Quynh'!$C$7:$E$390,3,0)</f>
        <v>A4</v>
      </c>
      <c r="U258" s="713">
        <f>VLOOKUP(T258,Sheet1!$B$2:$C$12,2,TRUE)</f>
        <v>7</v>
      </c>
      <c r="V258" s="713" t="str">
        <f>VLOOKUP($E258,'[23]Gui chi Quynh'!$C$7:$E$389,3,0)</f>
        <v>A4</v>
      </c>
      <c r="W258" s="713">
        <f>VLOOKUP(V258,Sheet1!$B$2:$C$12,2,TRUE)</f>
        <v>7</v>
      </c>
      <c r="X258" s="713" t="str">
        <f>VLOOKUP($E258,'[24]Gui chi Quynh'!$C$7:$E$389,3,0)</f>
        <v>A4</v>
      </c>
      <c r="Y258" s="713">
        <f>VLOOKUP(X258,Sheet1!$B$2:$C$12,2,TRUE)</f>
        <v>7</v>
      </c>
      <c r="Z258" s="713" t="str">
        <f>VLOOKUP($E258,'[25]Gui chi Quynh'!$C$7:$E$388,3,0)</f>
        <v>A4</v>
      </c>
      <c r="AA258" s="713">
        <f>VLOOKUP(Z258,Sheet1!$B$2:$C$12,2,TRUE)</f>
        <v>7</v>
      </c>
      <c r="AB258" s="713" t="str">
        <f>VLOOKUP($E258,'T5'!$E$9:$AH$337,24,0)</f>
        <v>A4</v>
      </c>
      <c r="AC258" s="713">
        <f>VLOOKUP(AB258,Sheet1!$B$2:$C$12,2,TRUE)</f>
        <v>7</v>
      </c>
      <c r="AD258" s="713"/>
      <c r="AE258" s="713" t="e">
        <f>VLOOKUP(AD258,Sheet1!$B$2:$C$12,2,TRUE)</f>
        <v>#N/A</v>
      </c>
      <c r="AF258" s="599"/>
      <c r="AG258" s="901">
        <f t="shared" si="37"/>
        <v>7</v>
      </c>
      <c r="AH258" s="901" t="str">
        <f t="shared" si="38"/>
        <v>11A*</v>
      </c>
      <c r="AI258" s="901">
        <f t="shared" si="39"/>
        <v>0</v>
      </c>
      <c r="AJ258" s="902"/>
      <c r="AK258" s="713" t="str">
        <f t="shared" si="40"/>
        <v>Tốt</v>
      </c>
      <c r="AL258" s="713" t="str">
        <f>VLOOKUP($E258,'cac dv gui'!$C$38:$AD$58,25,0)</f>
        <v>Tốt</v>
      </c>
      <c r="AM258" s="713" t="str">
        <f>VLOOKUP($E258,'cac dv gui'!$C$38:$AD$58,26,0)</f>
        <v>Tốt</v>
      </c>
      <c r="AN258" s="594"/>
      <c r="AO258" s="713"/>
      <c r="AP258" s="594"/>
      <c r="AQ258" s="713" t="str">
        <f>VLOOKUP(E258,' TH ĐG Trình HĐ'!$E$9:$AU$338,40,0)</f>
        <v>Tốt</v>
      </c>
      <c r="AR258" s="713" t="s">
        <v>850</v>
      </c>
      <c r="AS258" s="594"/>
      <c r="AT258" s="905"/>
      <c r="AV258" s="835"/>
      <c r="AW258" s="835"/>
    </row>
    <row r="259" spans="1:49" s="684" customFormat="1" ht="35.1" customHeight="1" x14ac:dyDescent="0.25">
      <c r="A259" s="512" t="s">
        <v>1501</v>
      </c>
      <c r="B259" s="512">
        <f>COUNTIF($F$4:F259,F259)</f>
        <v>234</v>
      </c>
      <c r="C259" s="513" t="s">
        <v>985</v>
      </c>
      <c r="D259" s="337" t="s">
        <v>93</v>
      </c>
      <c r="E259" s="551" t="s">
        <v>519</v>
      </c>
      <c r="F259" s="592" t="s">
        <v>1732</v>
      </c>
      <c r="G259" s="713" t="s">
        <v>974</v>
      </c>
      <c r="H259" s="713" t="str">
        <f>VLOOKUP(E259,'[16]Gui chi Quynh'!$C$7:$E$387,3,0)</f>
        <v>A4</v>
      </c>
      <c r="I259" s="713">
        <f>VLOOKUP(H259,Sheet1!$B$2:$C$12,2,TRUE)</f>
        <v>7</v>
      </c>
      <c r="J259" s="713" t="str">
        <f>VLOOKUP($E259,'[17]Gui chi Quynh'!$C$7:$E$387,3,0)</f>
        <v>A4</v>
      </c>
      <c r="K259" s="713">
        <f>VLOOKUP(J259,Sheet1!$B$2:$C$12,2,TRUE)</f>
        <v>7</v>
      </c>
      <c r="L259" s="713" t="str">
        <f>VLOOKUP(E259,'[18]Gui chi Quynh'!$C$7:$F$385,3,0)</f>
        <v>A4</v>
      </c>
      <c r="M259" s="713">
        <f>VLOOKUP(L259,Sheet1!$B$2:$C$12,2,TRUE)</f>
        <v>7</v>
      </c>
      <c r="N259" s="713" t="str">
        <f>VLOOKUP(E259,'[19]Gui chi Quynh'!$C$7:$E$391,3,0)</f>
        <v>A4</v>
      </c>
      <c r="O259" s="713">
        <f>VLOOKUP(N259,Sheet1!$B$2:$C$12,2,TRUE)</f>
        <v>7</v>
      </c>
      <c r="P259" s="713" t="str">
        <f>VLOOKUP(E259,'[20]Gui chi Quynh'!$C$7:$E$391,3,0)</f>
        <v>A4</v>
      </c>
      <c r="Q259" s="713">
        <f>VLOOKUP(P259,Sheet1!$B$2:$C$12,2,TRUE)</f>
        <v>7</v>
      </c>
      <c r="R259" s="713" t="str">
        <f>VLOOKUP($E259,'[21]Gui chi Quynh'!$C$7:$E$390,3,0)</f>
        <v>A4</v>
      </c>
      <c r="S259" s="713">
        <f>VLOOKUP(R259,Sheet1!$B$2:$C$12,2,TRUE)</f>
        <v>7</v>
      </c>
      <c r="T259" s="713" t="str">
        <f>VLOOKUP($E259,'[22]Gui chi Quynh'!$C$7:$E$390,3,0)</f>
        <v>A4</v>
      </c>
      <c r="U259" s="713">
        <f>VLOOKUP(T259,Sheet1!$B$2:$C$12,2,TRUE)</f>
        <v>7</v>
      </c>
      <c r="V259" s="713" t="str">
        <f>VLOOKUP($E259,'[23]Gui chi Quynh'!$C$7:$E$389,3,0)</f>
        <v>A4</v>
      </c>
      <c r="W259" s="713">
        <f>VLOOKUP(V259,Sheet1!$B$2:$C$12,2,TRUE)</f>
        <v>7</v>
      </c>
      <c r="X259" s="713" t="str">
        <f>VLOOKUP($E259,'[24]Gui chi Quynh'!$C$7:$E$389,3,0)</f>
        <v>A4</v>
      </c>
      <c r="Y259" s="713">
        <f>VLOOKUP(X259,Sheet1!$B$2:$C$12,2,TRUE)</f>
        <v>7</v>
      </c>
      <c r="Z259" s="713" t="str">
        <f>VLOOKUP($E259,'[25]Gui chi Quynh'!$C$7:$E$388,3,0)</f>
        <v>A4</v>
      </c>
      <c r="AA259" s="713">
        <f>VLOOKUP(Z259,Sheet1!$B$2:$C$12,2,TRUE)</f>
        <v>7</v>
      </c>
      <c r="AB259" s="713" t="str">
        <f>VLOOKUP($E259,'T5'!$E$9:$AH$337,24,0)</f>
        <v>A3</v>
      </c>
      <c r="AC259" s="713">
        <f>VLOOKUP(AB259,Sheet1!$B$2:$C$12,2,TRUE)</f>
        <v>8</v>
      </c>
      <c r="AD259" s="713"/>
      <c r="AE259" s="713" t="e">
        <f>VLOOKUP(AD259,Sheet1!$B$2:$C$12,2,TRUE)</f>
        <v>#N/A</v>
      </c>
      <c r="AF259" s="599"/>
      <c r="AG259" s="901">
        <f t="shared" si="37"/>
        <v>7.0909090909090908</v>
      </c>
      <c r="AH259" s="901" t="str">
        <f t="shared" si="38"/>
        <v>11A*</v>
      </c>
      <c r="AI259" s="901">
        <f t="shared" si="39"/>
        <v>0</v>
      </c>
      <c r="AJ259" s="902"/>
      <c r="AK259" s="713" t="str">
        <f t="shared" si="40"/>
        <v>Tốt</v>
      </c>
      <c r="AL259" s="713" t="str">
        <f>VLOOKUP($E259,'cac dv gui'!$C$38:$AD$58,25,0)</f>
        <v>Tốt</v>
      </c>
      <c r="AM259" s="713" t="str">
        <f>VLOOKUP($E259,'cac dv gui'!$C$38:$AD$58,26,0)</f>
        <v>Tốt</v>
      </c>
      <c r="AN259" s="594"/>
      <c r="AO259" s="713"/>
      <c r="AP259" s="594"/>
      <c r="AQ259" s="713" t="str">
        <f>VLOOKUP(E259,' TH ĐG Trình HĐ'!$E$9:$AU$338,40,0)</f>
        <v>Tốt</v>
      </c>
      <c r="AR259" s="713" t="s">
        <v>850</v>
      </c>
      <c r="AS259" s="594"/>
      <c r="AT259" s="905"/>
      <c r="AV259" s="835"/>
      <c r="AW259" s="835"/>
    </row>
    <row r="260" spans="1:49" s="684" customFormat="1" ht="35.1" customHeight="1" x14ac:dyDescent="0.25">
      <c r="A260" s="512" t="s">
        <v>1502</v>
      </c>
      <c r="B260" s="512">
        <f>COUNTIF($F$4:F260,F260)</f>
        <v>235</v>
      </c>
      <c r="C260" s="513" t="s">
        <v>985</v>
      </c>
      <c r="D260" s="337" t="s">
        <v>94</v>
      </c>
      <c r="E260" s="551" t="s">
        <v>520</v>
      </c>
      <c r="F260" s="592" t="s">
        <v>1732</v>
      </c>
      <c r="G260" s="713" t="s">
        <v>974</v>
      </c>
      <c r="H260" s="713" t="str">
        <f>VLOOKUP(E260,'[16]Gui chi Quynh'!$C$7:$E$387,3,0)</f>
        <v>A4</v>
      </c>
      <c r="I260" s="713">
        <f>VLOOKUP(H260,Sheet1!$B$2:$C$12,2,TRUE)</f>
        <v>7</v>
      </c>
      <c r="J260" s="713" t="str">
        <f>VLOOKUP($E260,'[17]Gui chi Quynh'!$C$7:$E$387,3,0)</f>
        <v>A4</v>
      </c>
      <c r="K260" s="713">
        <f>VLOOKUP(J260,Sheet1!$B$2:$C$12,2,TRUE)</f>
        <v>7</v>
      </c>
      <c r="L260" s="713" t="str">
        <f>VLOOKUP(E260,'[18]Gui chi Quynh'!$C$7:$F$385,3,0)</f>
        <v>A3</v>
      </c>
      <c r="M260" s="713">
        <f>VLOOKUP(L260,Sheet1!$B$2:$C$12,2,TRUE)</f>
        <v>8</v>
      </c>
      <c r="N260" s="713" t="str">
        <f>VLOOKUP(E260,'[19]Gui chi Quynh'!$C$7:$E$391,3,0)</f>
        <v>A4</v>
      </c>
      <c r="O260" s="713">
        <f>VLOOKUP(N260,Sheet1!$B$2:$C$12,2,TRUE)</f>
        <v>7</v>
      </c>
      <c r="P260" s="713" t="str">
        <f>VLOOKUP(E260,'[20]Gui chi Quynh'!$C$7:$E$391,3,0)</f>
        <v>B2</v>
      </c>
      <c r="Q260" s="713">
        <f>VLOOKUP(P260,Sheet1!$B$2:$C$12,2,TRUE)</f>
        <v>5</v>
      </c>
      <c r="R260" s="713" t="str">
        <f>VLOOKUP($E260,'[21]Gui chi Quynh'!$C$7:$E$390,3,0)</f>
        <v>A4</v>
      </c>
      <c r="S260" s="713">
        <f>VLOOKUP(R260,Sheet1!$B$2:$C$12,2,TRUE)</f>
        <v>7</v>
      </c>
      <c r="T260" s="713" t="str">
        <f>VLOOKUP($E260,'[22]Gui chi Quynh'!$C$7:$E$390,3,0)</f>
        <v>A4</v>
      </c>
      <c r="U260" s="713">
        <f>VLOOKUP(T260,Sheet1!$B$2:$C$12,2,TRUE)</f>
        <v>7</v>
      </c>
      <c r="V260" s="713" t="str">
        <f>VLOOKUP($E260,'[23]Gui chi Quynh'!$C$7:$E$389,3,0)</f>
        <v>A4</v>
      </c>
      <c r="W260" s="713">
        <f>VLOOKUP(V260,Sheet1!$B$2:$C$12,2,TRUE)</f>
        <v>7</v>
      </c>
      <c r="X260" s="713" t="str">
        <f>VLOOKUP($E260,'[24]Gui chi Quynh'!$C$7:$E$389,3,0)</f>
        <v>A4</v>
      </c>
      <c r="Y260" s="713">
        <f>VLOOKUP(X260,Sheet1!$B$2:$C$12,2,TRUE)</f>
        <v>7</v>
      </c>
      <c r="Z260" s="713" t="str">
        <f>VLOOKUP($E260,'[25]Gui chi Quynh'!$C$7:$E$388,3,0)</f>
        <v>A4</v>
      </c>
      <c r="AA260" s="713">
        <f>VLOOKUP(Z260,Sheet1!$B$2:$C$12,2,TRUE)</f>
        <v>7</v>
      </c>
      <c r="AB260" s="713" t="str">
        <f>VLOOKUP($E260,'T5'!$E$9:$AH$337,24,0)</f>
        <v>A4</v>
      </c>
      <c r="AC260" s="713">
        <f>VLOOKUP(AB260,Sheet1!$B$2:$C$12,2,TRUE)</f>
        <v>7</v>
      </c>
      <c r="AD260" s="713"/>
      <c r="AE260" s="713" t="e">
        <f>VLOOKUP(AD260,Sheet1!$B$2:$C$12,2,TRUE)</f>
        <v>#N/A</v>
      </c>
      <c r="AF260" s="599"/>
      <c r="AG260" s="901">
        <f t="shared" si="37"/>
        <v>6.9090909090909092</v>
      </c>
      <c r="AH260" s="901" t="str">
        <f>LEFT((COUNTIF($H260:$AC260,"A*")&amp;"A*")&amp;" + "&amp;(COUNTIF($H260:$AC260,"B*")&amp;"B*")&amp;" + "&amp;(COUNTIF($H260:$AC260,"C*")&amp;"C*")&amp;" +  "&amp;(COUNTIF($H260:$AC260,"D")&amp;"D")&amp; " +  "&amp;(COUNTIF($H260:$AC260,"E")&amp;"E"),10)</f>
        <v>10A* + 1B*</v>
      </c>
      <c r="AI260" s="901">
        <f t="shared" si="39"/>
        <v>1</v>
      </c>
      <c r="AJ260" s="902"/>
      <c r="AK260" s="713" t="str">
        <f t="shared" si="40"/>
        <v>Tốt</v>
      </c>
      <c r="AL260" s="713" t="str">
        <f>VLOOKUP($E260,'cac dv gui'!$C$38:$AD$58,25,0)</f>
        <v>Tốt</v>
      </c>
      <c r="AM260" s="713" t="str">
        <f>VLOOKUP($E260,'cac dv gui'!$C$38:$AD$58,26,0)</f>
        <v>Tốt</v>
      </c>
      <c r="AN260" s="594"/>
      <c r="AO260" s="713"/>
      <c r="AP260" s="594"/>
      <c r="AQ260" s="713" t="str">
        <f>VLOOKUP(E260,' TH ĐG Trình HĐ'!$E$9:$AU$338,40,0)</f>
        <v>Tốt</v>
      </c>
      <c r="AR260" s="713" t="s">
        <v>850</v>
      </c>
      <c r="AS260" s="594"/>
      <c r="AT260" s="905"/>
      <c r="AV260" s="835"/>
      <c r="AW260" s="835"/>
    </row>
    <row r="261" spans="1:49" s="684" customFormat="1" ht="35.1" customHeight="1" x14ac:dyDescent="0.25">
      <c r="A261" s="512" t="s">
        <v>1503</v>
      </c>
      <c r="B261" s="512">
        <f>COUNTIF($F$4:F261,F261)</f>
        <v>236</v>
      </c>
      <c r="C261" s="513" t="s">
        <v>985</v>
      </c>
      <c r="D261" s="337" t="s">
        <v>96</v>
      </c>
      <c r="E261" s="551" t="s">
        <v>521</v>
      </c>
      <c r="F261" s="592" t="s">
        <v>1732</v>
      </c>
      <c r="G261" s="713" t="s">
        <v>974</v>
      </c>
      <c r="H261" s="713" t="str">
        <f>VLOOKUP(E261,'[16]Gui chi Quynh'!$C$7:$E$387,3,0)</f>
        <v>A4</v>
      </c>
      <c r="I261" s="713">
        <f>VLOOKUP(H261,Sheet1!$B$2:$C$12,2,TRUE)</f>
        <v>7</v>
      </c>
      <c r="J261" s="713" t="str">
        <f>VLOOKUP($E261,'[17]Gui chi Quynh'!$C$7:$E$387,3,0)</f>
        <v>A4</v>
      </c>
      <c r="K261" s="713">
        <f>VLOOKUP(J261,Sheet1!$B$2:$C$12,2,TRUE)</f>
        <v>7</v>
      </c>
      <c r="L261" s="713" t="str">
        <f>VLOOKUP(E261,'[18]Gui chi Quynh'!$C$7:$F$385,3,0)</f>
        <v>A4</v>
      </c>
      <c r="M261" s="713">
        <f>VLOOKUP(L261,Sheet1!$B$2:$C$12,2,TRUE)</f>
        <v>7</v>
      </c>
      <c r="N261" s="713" t="str">
        <f>VLOOKUP(E261,'[19]Gui chi Quynh'!$C$7:$E$391,3,0)</f>
        <v>A4</v>
      </c>
      <c r="O261" s="713">
        <f>VLOOKUP(N261,Sheet1!$B$2:$C$12,2,TRUE)</f>
        <v>7</v>
      </c>
      <c r="P261" s="713" t="str">
        <f>VLOOKUP(E261,'[20]Gui chi Quynh'!$C$7:$E$391,3,0)</f>
        <v>A4</v>
      </c>
      <c r="Q261" s="713">
        <f>VLOOKUP(P261,Sheet1!$B$2:$C$12,2,TRUE)</f>
        <v>7</v>
      </c>
      <c r="R261" s="713" t="str">
        <f>VLOOKUP($E261,'[21]Gui chi Quynh'!$C$7:$E$390,3,0)</f>
        <v>A4</v>
      </c>
      <c r="S261" s="713">
        <f>VLOOKUP(R261,Sheet1!$B$2:$C$12,2,TRUE)</f>
        <v>7</v>
      </c>
      <c r="T261" s="713" t="str">
        <f>VLOOKUP($E261,'[22]Gui chi Quynh'!$C$7:$E$390,3,0)</f>
        <v>A4</v>
      </c>
      <c r="U261" s="713">
        <f>VLOOKUP(T261,Sheet1!$B$2:$C$12,2,TRUE)</f>
        <v>7</v>
      </c>
      <c r="V261" s="713" t="str">
        <f>VLOOKUP($E261,'[23]Gui chi Quynh'!$C$7:$E$389,3,0)</f>
        <v>A4</v>
      </c>
      <c r="W261" s="713">
        <f>VLOOKUP(V261,Sheet1!$B$2:$C$12,2,TRUE)</f>
        <v>7</v>
      </c>
      <c r="X261" s="713" t="str">
        <f>VLOOKUP($E261,'[24]Gui chi Quynh'!$C$7:$E$389,3,0)</f>
        <v>A4</v>
      </c>
      <c r="Y261" s="713">
        <f>VLOOKUP(X261,Sheet1!$B$2:$C$12,2,TRUE)</f>
        <v>7</v>
      </c>
      <c r="Z261" s="713" t="str">
        <f>VLOOKUP($E261,'[25]Gui chi Quynh'!$C$7:$E$388,3,0)</f>
        <v>A4</v>
      </c>
      <c r="AA261" s="713">
        <f>VLOOKUP(Z261,Sheet1!$B$2:$C$12,2,TRUE)</f>
        <v>7</v>
      </c>
      <c r="AB261" s="713" t="str">
        <f>VLOOKUP($E261,'T5'!$E$9:$AH$337,24,0)</f>
        <v>A4</v>
      </c>
      <c r="AC261" s="713">
        <f>VLOOKUP(AB261,Sheet1!$B$2:$C$12,2,TRUE)</f>
        <v>7</v>
      </c>
      <c r="AD261" s="713"/>
      <c r="AE261" s="713" t="e">
        <f>VLOOKUP(AD261,Sheet1!$B$2:$C$12,2,TRUE)</f>
        <v>#N/A</v>
      </c>
      <c r="AF261" s="599"/>
      <c r="AG261" s="901">
        <f t="shared" si="37"/>
        <v>7</v>
      </c>
      <c r="AH261" s="901" t="str">
        <f t="shared" ref="AH261:AH273" si="41">LEFT((COUNTIF($H261:$AC261,"A*")&amp;"A*")&amp;" + "&amp;(COUNTIF($H261:$AC261,"B*")&amp;"B*")&amp;" + "&amp;(COUNTIF($H261:$AC261,"C*")&amp;"C*")&amp;" +  "&amp;(COUNTIF($H261:$AC261,"D")&amp;"D")&amp; " +  "&amp;(COUNTIF($H261:$AC261,"E")&amp;"E"),4)</f>
        <v>11A*</v>
      </c>
      <c r="AI261" s="901">
        <f t="shared" si="39"/>
        <v>0</v>
      </c>
      <c r="AJ261" s="902"/>
      <c r="AK261" s="713" t="str">
        <f t="shared" si="40"/>
        <v>Tốt</v>
      </c>
      <c r="AL261" s="713" t="str">
        <f>VLOOKUP($E261,'cac dv gui'!$C$38:$AD$58,25,0)</f>
        <v>Tốt</v>
      </c>
      <c r="AM261" s="713" t="str">
        <f>VLOOKUP($E261,'cac dv gui'!$C$38:$AD$58,26,0)</f>
        <v>Tốt</v>
      </c>
      <c r="AN261" s="594"/>
      <c r="AO261" s="713"/>
      <c r="AP261" s="594"/>
      <c r="AQ261" s="713" t="str">
        <f>VLOOKUP(E261,' TH ĐG Trình HĐ'!$E$9:$AU$338,40,0)</f>
        <v>Tốt</v>
      </c>
      <c r="AR261" s="713" t="s">
        <v>850</v>
      </c>
      <c r="AS261" s="594"/>
      <c r="AT261" s="905"/>
      <c r="AV261" s="835"/>
      <c r="AW261" s="835"/>
    </row>
    <row r="262" spans="1:49" s="684" customFormat="1" ht="35.1" customHeight="1" x14ac:dyDescent="0.25">
      <c r="A262" s="512" t="s">
        <v>1504</v>
      </c>
      <c r="B262" s="512">
        <f>COUNTIF($F$4:F262,F262)</f>
        <v>237</v>
      </c>
      <c r="C262" s="513" t="s">
        <v>985</v>
      </c>
      <c r="D262" s="337" t="s">
        <v>97</v>
      </c>
      <c r="E262" s="551" t="s">
        <v>522</v>
      </c>
      <c r="F262" s="592" t="s">
        <v>1732</v>
      </c>
      <c r="G262" s="713" t="s">
        <v>974</v>
      </c>
      <c r="H262" s="713" t="str">
        <f>VLOOKUP(E262,'[16]Gui chi Quynh'!$C$7:$E$387,3,0)</f>
        <v>A4</v>
      </c>
      <c r="I262" s="713">
        <f>VLOOKUP(H262,Sheet1!$B$2:$C$12,2,TRUE)</f>
        <v>7</v>
      </c>
      <c r="J262" s="713" t="str">
        <f>VLOOKUP($E262,'[17]Gui chi Quynh'!$C$7:$E$387,3,0)</f>
        <v>A4</v>
      </c>
      <c r="K262" s="713">
        <f>VLOOKUP(J262,Sheet1!$B$2:$C$12,2,TRUE)</f>
        <v>7</v>
      </c>
      <c r="L262" s="713" t="str">
        <f>VLOOKUP(E262,'[18]Gui chi Quynh'!$C$7:$F$385,3,0)</f>
        <v>A4</v>
      </c>
      <c r="M262" s="713">
        <f>VLOOKUP(L262,Sheet1!$B$2:$C$12,2,TRUE)</f>
        <v>7</v>
      </c>
      <c r="N262" s="713" t="str">
        <f>VLOOKUP(E262,'[19]Gui chi Quynh'!$C$7:$E$391,3,0)</f>
        <v>A4</v>
      </c>
      <c r="O262" s="713">
        <f>VLOOKUP(N262,Sheet1!$B$2:$C$12,2,TRUE)</f>
        <v>7</v>
      </c>
      <c r="P262" s="713" t="str">
        <f>VLOOKUP(E262,'[20]Gui chi Quynh'!$C$7:$E$391,3,0)</f>
        <v>A4</v>
      </c>
      <c r="Q262" s="713">
        <f>VLOOKUP(P262,Sheet1!$B$2:$C$12,2,TRUE)</f>
        <v>7</v>
      </c>
      <c r="R262" s="713" t="str">
        <f>VLOOKUP($E262,'[21]Gui chi Quynh'!$C$7:$E$390,3,0)</f>
        <v>A4</v>
      </c>
      <c r="S262" s="713">
        <f>VLOOKUP(R262,Sheet1!$B$2:$C$12,2,TRUE)</f>
        <v>7</v>
      </c>
      <c r="T262" s="713" t="str">
        <f>VLOOKUP($E262,'[22]Gui chi Quynh'!$C$7:$E$390,3,0)</f>
        <v>A4</v>
      </c>
      <c r="U262" s="713">
        <f>VLOOKUP(T262,Sheet1!$B$2:$C$12,2,TRUE)</f>
        <v>7</v>
      </c>
      <c r="V262" s="713" t="str">
        <f>VLOOKUP($E262,'[23]Gui chi Quynh'!$C$7:$E$389,3,0)</f>
        <v>A4</v>
      </c>
      <c r="W262" s="713">
        <f>VLOOKUP(V262,Sheet1!$B$2:$C$12,2,TRUE)</f>
        <v>7</v>
      </c>
      <c r="X262" s="713" t="str">
        <f>VLOOKUP($E262,'[24]Gui chi Quynh'!$C$7:$E$389,3,0)</f>
        <v>A4</v>
      </c>
      <c r="Y262" s="713">
        <f>VLOOKUP(X262,Sheet1!$B$2:$C$12,2,TRUE)</f>
        <v>7</v>
      </c>
      <c r="Z262" s="713" t="str">
        <f>VLOOKUP($E262,'[25]Gui chi Quynh'!$C$7:$E$388,3,0)</f>
        <v>A4</v>
      </c>
      <c r="AA262" s="713">
        <f>VLOOKUP(Z262,Sheet1!$B$2:$C$12,2,TRUE)</f>
        <v>7</v>
      </c>
      <c r="AB262" s="713" t="str">
        <f>VLOOKUP($E262,'T5'!$E$9:$AH$337,24,0)</f>
        <v>A4</v>
      </c>
      <c r="AC262" s="713">
        <f>VLOOKUP(AB262,Sheet1!$B$2:$C$12,2,TRUE)</f>
        <v>7</v>
      </c>
      <c r="AD262" s="713"/>
      <c r="AE262" s="713" t="e">
        <f>VLOOKUP(AD262,Sheet1!$B$2:$C$12,2,TRUE)</f>
        <v>#N/A</v>
      </c>
      <c r="AF262" s="599" t="str">
        <f>VLOOKUP($E262,'[26]Tong hop ket qua'!$E$19:$M$219,9,0)</f>
        <v>Tốt</v>
      </c>
      <c r="AG262" s="901">
        <f t="shared" si="37"/>
        <v>7</v>
      </c>
      <c r="AH262" s="901" t="str">
        <f t="shared" si="41"/>
        <v>11A*</v>
      </c>
      <c r="AI262" s="901">
        <f t="shared" si="39"/>
        <v>0</v>
      </c>
      <c r="AJ262" s="902"/>
      <c r="AK262" s="713" t="str">
        <f t="shared" si="40"/>
        <v>Tốt</v>
      </c>
      <c r="AL262" s="713" t="str">
        <f>VLOOKUP($E262,'cac dv gui'!$C$38:$AD$58,25,0)</f>
        <v>Tốt</v>
      </c>
      <c r="AM262" s="713" t="str">
        <f>VLOOKUP($E262,'cac dv gui'!$C$38:$AD$58,26,0)</f>
        <v>Tốt</v>
      </c>
      <c r="AN262" s="594"/>
      <c r="AO262" s="713"/>
      <c r="AP262" s="594"/>
      <c r="AQ262" s="713" t="str">
        <f>VLOOKUP(E262,' TH ĐG Trình HĐ'!$E$9:$AU$338,40,0)</f>
        <v>Tốt</v>
      </c>
      <c r="AR262" s="713" t="s">
        <v>850</v>
      </c>
      <c r="AS262" s="594"/>
      <c r="AT262" s="905"/>
      <c r="AV262" s="835"/>
      <c r="AW262" s="835"/>
    </row>
    <row r="263" spans="1:49" s="684" customFormat="1" ht="35.1" customHeight="1" x14ac:dyDescent="0.25">
      <c r="A263" s="512" t="s">
        <v>1505</v>
      </c>
      <c r="B263" s="512">
        <f>COUNTIF($F$4:F263,F263)</f>
        <v>238</v>
      </c>
      <c r="C263" s="513" t="s">
        <v>985</v>
      </c>
      <c r="D263" s="337" t="s">
        <v>109</v>
      </c>
      <c r="E263" s="553" t="s">
        <v>531</v>
      </c>
      <c r="F263" s="592" t="s">
        <v>1732</v>
      </c>
      <c r="G263" s="713" t="s">
        <v>974</v>
      </c>
      <c r="H263" s="713" t="str">
        <f>VLOOKUP(E263,'[16]Gui chi Quynh'!$C$7:$E$387,3,0)</f>
        <v>A4</v>
      </c>
      <c r="I263" s="713">
        <f>VLOOKUP(H263,Sheet1!$B$2:$C$12,2,TRUE)</f>
        <v>7</v>
      </c>
      <c r="J263" s="713" t="str">
        <f>VLOOKUP($E263,'[17]Gui chi Quynh'!$C$7:$E$387,3,0)</f>
        <v>A4</v>
      </c>
      <c r="K263" s="713">
        <f>VLOOKUP(J263,Sheet1!$B$2:$C$12,2,TRUE)</f>
        <v>7</v>
      </c>
      <c r="L263" s="713" t="str">
        <f>VLOOKUP(E263,'[18]Gui chi Quynh'!$C$7:$F$385,3,0)</f>
        <v>A4</v>
      </c>
      <c r="M263" s="713">
        <f>VLOOKUP(L263,Sheet1!$B$2:$C$12,2,TRUE)</f>
        <v>7</v>
      </c>
      <c r="N263" s="713" t="str">
        <f>VLOOKUP(E263,'[19]Gui chi Quynh'!$C$7:$E$391,3,0)</f>
        <v>A3</v>
      </c>
      <c r="O263" s="713">
        <f>VLOOKUP(N263,Sheet1!$B$2:$C$12,2,TRUE)</f>
        <v>8</v>
      </c>
      <c r="P263" s="713" t="str">
        <f>VLOOKUP(E263,'[20]Gui chi Quynh'!$C$7:$E$391,3,0)</f>
        <v>A2</v>
      </c>
      <c r="Q263" s="713">
        <f>VLOOKUP(P263,Sheet1!$B$2:$C$12,2,TRUE)</f>
        <v>9</v>
      </c>
      <c r="R263" s="713" t="str">
        <f>VLOOKUP($E263,'[21]Gui chi Quynh'!$C$7:$E$390,3,0)</f>
        <v>A4</v>
      </c>
      <c r="S263" s="713">
        <f>VLOOKUP(R263,Sheet1!$B$2:$C$12,2,TRUE)</f>
        <v>7</v>
      </c>
      <c r="T263" s="713" t="str">
        <f>VLOOKUP($E263,'[22]Gui chi Quynh'!$C$7:$E$390,3,0)</f>
        <v>A4</v>
      </c>
      <c r="U263" s="713">
        <f>VLOOKUP(T263,Sheet1!$B$2:$C$12,2,TRUE)</f>
        <v>7</v>
      </c>
      <c r="V263" s="713" t="str">
        <f>VLOOKUP($E263,'[23]Gui chi Quynh'!$C$7:$E$389,3,0)</f>
        <v>A4</v>
      </c>
      <c r="W263" s="713">
        <f>VLOOKUP(V263,Sheet1!$B$2:$C$12,2,TRUE)</f>
        <v>7</v>
      </c>
      <c r="X263" s="713" t="str">
        <f>VLOOKUP($E263,'[24]Gui chi Quynh'!$C$7:$E$389,3,0)</f>
        <v>A3</v>
      </c>
      <c r="Y263" s="713">
        <f>VLOOKUP(X263,Sheet1!$B$2:$C$12,2,TRUE)</f>
        <v>8</v>
      </c>
      <c r="Z263" s="713" t="str">
        <f>VLOOKUP($E263,'[25]Gui chi Quynh'!$C$7:$E$388,3,0)</f>
        <v>A2</v>
      </c>
      <c r="AA263" s="713">
        <f>VLOOKUP(Z263,Sheet1!$B$2:$C$12,2,TRUE)</f>
        <v>9</v>
      </c>
      <c r="AB263" s="713" t="str">
        <f>VLOOKUP($E263,'T5'!$E$9:$AH$337,24,0)</f>
        <v>A3</v>
      </c>
      <c r="AC263" s="713">
        <f>VLOOKUP(AB263,Sheet1!$B$2:$C$12,2,TRUE)</f>
        <v>8</v>
      </c>
      <c r="AD263" s="713"/>
      <c r="AE263" s="713" t="e">
        <f>VLOOKUP(AD263,Sheet1!$B$2:$C$12,2,TRUE)</f>
        <v>#N/A</v>
      </c>
      <c r="AF263" s="599"/>
      <c r="AG263" s="901">
        <f t="shared" si="37"/>
        <v>7.6363636363636367</v>
      </c>
      <c r="AH263" s="901" t="str">
        <f t="shared" si="41"/>
        <v>11A*</v>
      </c>
      <c r="AI263" s="901">
        <f t="shared" si="39"/>
        <v>0</v>
      </c>
      <c r="AJ263" s="902"/>
      <c r="AK263" s="713" t="str">
        <f t="shared" si="40"/>
        <v>Tốt</v>
      </c>
      <c r="AL263" s="713" t="str">
        <f>VLOOKUP($E263,'cac dv gui'!$C$38:$AD$58,25,0)</f>
        <v>Tốt</v>
      </c>
      <c r="AM263" s="713" t="str">
        <f>VLOOKUP($E263,'cac dv gui'!$C$38:$AD$58,26,0)</f>
        <v>Tốt</v>
      </c>
      <c r="AN263" s="594"/>
      <c r="AO263" s="713"/>
      <c r="AP263" s="594"/>
      <c r="AQ263" s="713" t="str">
        <f>VLOOKUP(E263,' TH ĐG Trình HĐ'!$E$9:$AU$338,40,0)</f>
        <v>Tốt</v>
      </c>
      <c r="AR263" s="713" t="s">
        <v>850</v>
      </c>
      <c r="AS263" s="594"/>
      <c r="AT263" s="905"/>
      <c r="AV263" s="835"/>
      <c r="AW263" s="835"/>
    </row>
    <row r="264" spans="1:49" s="684" customFormat="1" ht="35.1" customHeight="1" x14ac:dyDescent="0.25">
      <c r="A264" s="512" t="s">
        <v>1506</v>
      </c>
      <c r="B264" s="512">
        <f>COUNTIF($F$4:F264,F264)</f>
        <v>239</v>
      </c>
      <c r="C264" s="513" t="s">
        <v>985</v>
      </c>
      <c r="D264" s="337" t="s">
        <v>106</v>
      </c>
      <c r="E264" s="554" t="s">
        <v>517</v>
      </c>
      <c r="F264" s="592" t="s">
        <v>1732</v>
      </c>
      <c r="G264" s="713" t="s">
        <v>974</v>
      </c>
      <c r="H264" s="713" t="str">
        <f>VLOOKUP(E264,'[16]Gui chi Quynh'!$C$7:$E$387,3,0)</f>
        <v>A4</v>
      </c>
      <c r="I264" s="713">
        <f>VLOOKUP(H264,Sheet1!$B$2:$C$12,2,TRUE)</f>
        <v>7</v>
      </c>
      <c r="J264" s="713" t="str">
        <f>VLOOKUP($E264,'[17]Gui chi Quynh'!$C$7:$E$387,3,0)</f>
        <v>A4</v>
      </c>
      <c r="K264" s="713">
        <f>VLOOKUP(J264,Sheet1!$B$2:$C$12,2,TRUE)</f>
        <v>7</v>
      </c>
      <c r="L264" s="713" t="str">
        <f>VLOOKUP(E264,'[18]Gui chi Quynh'!$C$7:$F$385,3,0)</f>
        <v>A3</v>
      </c>
      <c r="M264" s="713">
        <f>VLOOKUP(L264,Sheet1!$B$2:$C$12,2,TRUE)</f>
        <v>8</v>
      </c>
      <c r="N264" s="713" t="str">
        <f>VLOOKUP(E264,'[19]Gui chi Quynh'!$C$7:$E$391,3,0)</f>
        <v>A3</v>
      </c>
      <c r="O264" s="713">
        <f>VLOOKUP(N264,Sheet1!$B$2:$C$12,2,TRUE)</f>
        <v>8</v>
      </c>
      <c r="P264" s="713" t="str">
        <f>VLOOKUP(E264,'[20]Gui chi Quynh'!$C$7:$E$391,3,0)</f>
        <v>A2</v>
      </c>
      <c r="Q264" s="713">
        <f>VLOOKUP(P264,Sheet1!$B$2:$C$12,2,TRUE)</f>
        <v>9</v>
      </c>
      <c r="R264" s="713" t="str">
        <f>VLOOKUP($E264,'[21]Gui chi Quynh'!$C$7:$E$390,3,0)</f>
        <v>A4</v>
      </c>
      <c r="S264" s="713">
        <f>VLOOKUP(R264,Sheet1!$B$2:$C$12,2,TRUE)</f>
        <v>7</v>
      </c>
      <c r="T264" s="713" t="str">
        <f>VLOOKUP($E264,'[22]Gui chi Quynh'!$C$7:$E$390,3,0)</f>
        <v>A4</v>
      </c>
      <c r="U264" s="713">
        <f>VLOOKUP(T264,Sheet1!$B$2:$C$12,2,TRUE)</f>
        <v>7</v>
      </c>
      <c r="V264" s="713" t="str">
        <f>VLOOKUP($E264,'[23]Gui chi Quynh'!$C$7:$E$389,3,0)</f>
        <v>A3</v>
      </c>
      <c r="W264" s="713">
        <f>VLOOKUP(V264,Sheet1!$B$2:$C$12,2,TRUE)</f>
        <v>8</v>
      </c>
      <c r="X264" s="713" t="str">
        <f>VLOOKUP($E264,'[24]Gui chi Quynh'!$C$7:$E$389,3,0)</f>
        <v>A3</v>
      </c>
      <c r="Y264" s="713">
        <f>VLOOKUP(X264,Sheet1!$B$2:$C$12,2,TRUE)</f>
        <v>8</v>
      </c>
      <c r="Z264" s="713" t="str">
        <f>VLOOKUP($E264,'[25]Gui chi Quynh'!$C$7:$E$388,3,0)</f>
        <v>A3</v>
      </c>
      <c r="AA264" s="713">
        <f>VLOOKUP(Z264,Sheet1!$B$2:$C$12,2,TRUE)</f>
        <v>8</v>
      </c>
      <c r="AB264" s="713" t="str">
        <f>VLOOKUP($E264,'T5'!$E$9:$AH$337,24,0)</f>
        <v>A3</v>
      </c>
      <c r="AC264" s="713">
        <f>VLOOKUP(AB264,Sheet1!$B$2:$C$12,2,TRUE)</f>
        <v>8</v>
      </c>
      <c r="AD264" s="713"/>
      <c r="AE264" s="713" t="e">
        <f>VLOOKUP(AD264,Sheet1!$B$2:$C$12,2,TRUE)</f>
        <v>#N/A</v>
      </c>
      <c r="AF264" s="599" t="str">
        <f>VLOOKUP($E264,'[26]Tong hop ket qua'!$E$19:$M$219,9,0)</f>
        <v>Khá</v>
      </c>
      <c r="AG264" s="901">
        <f t="shared" si="37"/>
        <v>7.7272727272727275</v>
      </c>
      <c r="AH264" s="901" t="str">
        <f t="shared" si="41"/>
        <v>11A*</v>
      </c>
      <c r="AI264" s="901">
        <f t="shared" si="39"/>
        <v>0</v>
      </c>
      <c r="AJ264" s="902"/>
      <c r="AK264" s="713" t="str">
        <f t="shared" si="40"/>
        <v>Tốt</v>
      </c>
      <c r="AL264" s="713" t="str">
        <f>VLOOKUP($E264,'cac dv gui'!$C$38:$AD$58,25,0)</f>
        <v>Tốt</v>
      </c>
      <c r="AM264" s="713" t="str">
        <f>VLOOKUP($E264,'cac dv gui'!$C$38:$AD$58,26,0)</f>
        <v>Tốt</v>
      </c>
      <c r="AN264" s="594"/>
      <c r="AO264" s="713"/>
      <c r="AP264" s="594"/>
      <c r="AQ264" s="713" t="str">
        <f>VLOOKUP(E264,' TH ĐG Trình HĐ'!$E$9:$AU$338,40,0)</f>
        <v>Tốt</v>
      </c>
      <c r="AR264" s="713" t="s">
        <v>850</v>
      </c>
      <c r="AS264" s="594"/>
      <c r="AT264" s="905"/>
      <c r="AV264" s="835"/>
      <c r="AW264" s="835"/>
    </row>
    <row r="265" spans="1:49" s="684" customFormat="1" ht="35.1" customHeight="1" x14ac:dyDescent="0.25">
      <c r="A265" s="512" t="s">
        <v>1507</v>
      </c>
      <c r="B265" s="512">
        <f>COUNTIF($F$4:F265,F265)</f>
        <v>240</v>
      </c>
      <c r="C265" s="513" t="s">
        <v>985</v>
      </c>
      <c r="D265" s="337" t="s">
        <v>8</v>
      </c>
      <c r="E265" s="551" t="s">
        <v>542</v>
      </c>
      <c r="F265" s="592" t="s">
        <v>1732</v>
      </c>
      <c r="G265" s="713" t="s">
        <v>974</v>
      </c>
      <c r="H265" s="713" t="str">
        <f>VLOOKUP(E265,'[16]Gui chi Quynh'!$C$7:$E$387,3,0)</f>
        <v>A4</v>
      </c>
      <c r="I265" s="713">
        <f>VLOOKUP(H265,Sheet1!$B$2:$C$12,2,TRUE)</f>
        <v>7</v>
      </c>
      <c r="J265" s="713" t="str">
        <f>VLOOKUP($E265,'[17]Gui chi Quynh'!$C$7:$E$387,3,0)</f>
        <v>A4</v>
      </c>
      <c r="K265" s="713">
        <f>VLOOKUP(J265,Sheet1!$B$2:$C$12,2,TRUE)</f>
        <v>7</v>
      </c>
      <c r="L265" s="713" t="str">
        <f>VLOOKUP(E265,'[18]Gui chi Quynh'!$C$7:$F$385,3,0)</f>
        <v>A3</v>
      </c>
      <c r="M265" s="713">
        <f>VLOOKUP(L265,Sheet1!$B$2:$C$12,2,TRUE)</f>
        <v>8</v>
      </c>
      <c r="N265" s="713" t="str">
        <f>VLOOKUP(E265,'[19]Gui chi Quynh'!$C$7:$E$391,3,0)</f>
        <v>A3</v>
      </c>
      <c r="O265" s="713">
        <f>VLOOKUP(N265,Sheet1!$B$2:$C$12,2,TRUE)</f>
        <v>8</v>
      </c>
      <c r="P265" s="713" t="str">
        <f>VLOOKUP(E265,'[20]Gui chi Quynh'!$C$7:$E$391,3,0)</f>
        <v>A2</v>
      </c>
      <c r="Q265" s="713">
        <f>VLOOKUP(P265,Sheet1!$B$2:$C$12,2,TRUE)</f>
        <v>9</v>
      </c>
      <c r="R265" s="713" t="str">
        <f>VLOOKUP($E265,'[21]Gui chi Quynh'!$C$7:$E$390,3,0)</f>
        <v>A4</v>
      </c>
      <c r="S265" s="713">
        <f>VLOOKUP(R265,Sheet1!$B$2:$C$12,2,TRUE)</f>
        <v>7</v>
      </c>
      <c r="T265" s="713" t="str">
        <f>VLOOKUP($E265,'[22]Gui chi Quynh'!$C$7:$E$390,3,0)</f>
        <v>A4</v>
      </c>
      <c r="U265" s="713">
        <f>VLOOKUP(T265,Sheet1!$B$2:$C$12,2,TRUE)</f>
        <v>7</v>
      </c>
      <c r="V265" s="713" t="str">
        <f>VLOOKUP($E265,'[23]Gui chi Quynh'!$C$7:$E$389,3,0)</f>
        <v>A3</v>
      </c>
      <c r="W265" s="713">
        <f>VLOOKUP(V265,Sheet1!$B$2:$C$12,2,TRUE)</f>
        <v>8</v>
      </c>
      <c r="X265" s="713" t="str">
        <f>VLOOKUP($E265,'[24]Gui chi Quynh'!$C$7:$E$389,3,0)</f>
        <v>A3</v>
      </c>
      <c r="Y265" s="713">
        <f>VLOOKUP(X265,Sheet1!$B$2:$C$12,2,TRUE)</f>
        <v>8</v>
      </c>
      <c r="Z265" s="713" t="str">
        <f>VLOOKUP($E265,'[25]Gui chi Quynh'!$C$7:$E$388,3,0)</f>
        <v>A2</v>
      </c>
      <c r="AA265" s="713">
        <f>VLOOKUP(Z265,Sheet1!$B$2:$C$12,2,TRUE)</f>
        <v>9</v>
      </c>
      <c r="AB265" s="713" t="str">
        <f>VLOOKUP($E265,'T5'!$E$9:$AH$337,24,0)</f>
        <v>A3</v>
      </c>
      <c r="AC265" s="713">
        <f>VLOOKUP(AB265,Sheet1!$B$2:$C$12,2,TRUE)</f>
        <v>8</v>
      </c>
      <c r="AD265" s="713"/>
      <c r="AE265" s="713" t="e">
        <f>VLOOKUP(AD265,Sheet1!$B$2:$C$12,2,TRUE)</f>
        <v>#N/A</v>
      </c>
      <c r="AF265" s="599"/>
      <c r="AG265" s="901">
        <f t="shared" si="37"/>
        <v>7.8181818181818183</v>
      </c>
      <c r="AH265" s="901" t="str">
        <f t="shared" si="41"/>
        <v>11A*</v>
      </c>
      <c r="AI265" s="901">
        <f t="shared" si="39"/>
        <v>0</v>
      </c>
      <c r="AJ265" s="902"/>
      <c r="AK265" s="713" t="str">
        <f t="shared" si="40"/>
        <v>Tốt</v>
      </c>
      <c r="AL265" s="713" t="str">
        <f>VLOOKUP($E265,'cac dv gui'!$C$38:$AD$58,25,0)</f>
        <v>Tốt</v>
      </c>
      <c r="AM265" s="713" t="str">
        <f>VLOOKUP($E265,'cac dv gui'!$C$38:$AD$58,26,0)</f>
        <v>Tốt</v>
      </c>
      <c r="AN265" s="594"/>
      <c r="AO265" s="713"/>
      <c r="AP265" s="594"/>
      <c r="AQ265" s="713" t="str">
        <f>VLOOKUP(E265,' TH ĐG Trình HĐ'!$E$9:$AU$338,40,0)</f>
        <v>Tốt</v>
      </c>
      <c r="AR265" s="713" t="s">
        <v>850</v>
      </c>
      <c r="AS265" s="594"/>
      <c r="AT265" s="905"/>
      <c r="AV265" s="835"/>
      <c r="AW265" s="835"/>
    </row>
    <row r="266" spans="1:49" s="684" customFormat="1" ht="35.1" customHeight="1" x14ac:dyDescent="0.25">
      <c r="A266" s="512" t="s">
        <v>1508</v>
      </c>
      <c r="B266" s="512">
        <f>COUNTIF($F$4:F266,F266)</f>
        <v>1</v>
      </c>
      <c r="C266" s="513" t="s">
        <v>985</v>
      </c>
      <c r="D266" s="594" t="s">
        <v>198</v>
      </c>
      <c r="E266" s="713" t="s">
        <v>483</v>
      </c>
      <c r="F266" s="518" t="s">
        <v>332</v>
      </c>
      <c r="G266" s="523" t="s">
        <v>974</v>
      </c>
      <c r="H266" s="713" t="str">
        <f>VLOOKUP(E266,'[16]Gui chi Quynh'!$C$7:$E$387,3,0)</f>
        <v>A1</v>
      </c>
      <c r="I266" s="713">
        <f>VLOOKUP(H266,Sheet1!$B$2:$C$12,2,TRUE)</f>
        <v>10</v>
      </c>
      <c r="J266" s="713" t="str">
        <f>VLOOKUP($E266,'[17]Gui chi Quynh'!$C$7:$E$387,3,0)</f>
        <v>A1</v>
      </c>
      <c r="K266" s="713">
        <f>VLOOKUP(J266,Sheet1!$B$2:$C$12,2,TRUE)</f>
        <v>10</v>
      </c>
      <c r="L266" s="713" t="str">
        <f>VLOOKUP(E266,'[18]Gui chi Quynh'!$C$7:$F$385,3,0)</f>
        <v>A2</v>
      </c>
      <c r="M266" s="713">
        <f>VLOOKUP(L266,Sheet1!$B$2:$C$12,2,TRUE)</f>
        <v>9</v>
      </c>
      <c r="N266" s="713" t="str">
        <f>VLOOKUP(E266,'[19]Gui chi Quynh'!$C$7:$E$391,3,0)</f>
        <v>A2</v>
      </c>
      <c r="O266" s="713">
        <f>VLOOKUP(N266,Sheet1!$B$2:$C$12,2,TRUE)</f>
        <v>9</v>
      </c>
      <c r="P266" s="713" t="str">
        <f>VLOOKUP(E266,'[20]Gui chi Quynh'!$C$7:$E$391,3,0)</f>
        <v>A1</v>
      </c>
      <c r="Q266" s="713">
        <f>VLOOKUP(P266,Sheet1!$B$2:$C$12,2,TRUE)</f>
        <v>10</v>
      </c>
      <c r="R266" s="713" t="str">
        <f>VLOOKUP($E266,'[21]Gui chi Quynh'!$C$7:$E$390,3,0)</f>
        <v>A2</v>
      </c>
      <c r="S266" s="713">
        <f>VLOOKUP(R266,Sheet1!$B$2:$C$12,2,TRUE)</f>
        <v>9</v>
      </c>
      <c r="T266" s="713" t="str">
        <f>VLOOKUP($E266,'[22]Gui chi Quynh'!$C$7:$E$390,3,0)</f>
        <v>A2</v>
      </c>
      <c r="U266" s="713">
        <f>VLOOKUP(T266,Sheet1!$B$2:$C$12,2,TRUE)</f>
        <v>9</v>
      </c>
      <c r="V266" s="713" t="str">
        <f>VLOOKUP($E266,'[23]Gui chi Quynh'!$C$7:$E$389,3,0)</f>
        <v>A3</v>
      </c>
      <c r="W266" s="713">
        <f>VLOOKUP(V266,Sheet1!$B$2:$C$12,2,TRUE)</f>
        <v>8</v>
      </c>
      <c r="X266" s="713" t="str">
        <f>VLOOKUP($E266,'[24]Gui chi Quynh'!$C$7:$E$389,3,0)</f>
        <v>A2</v>
      </c>
      <c r="Y266" s="713">
        <f>VLOOKUP(X266,Sheet1!$B$2:$C$12,2,TRUE)</f>
        <v>9</v>
      </c>
      <c r="Z266" s="713" t="str">
        <f>VLOOKUP($E266,'[25]Gui chi Quynh'!$C$7:$E$388,3,0)</f>
        <v>A2</v>
      </c>
      <c r="AA266" s="713">
        <f>VLOOKUP(Z266,Sheet1!$B$2:$C$12,2,TRUE)</f>
        <v>9</v>
      </c>
      <c r="AB266" s="713" t="str">
        <f>VLOOKUP($E266,'T5'!$E$9:$AH$337,24,0)</f>
        <v>A2</v>
      </c>
      <c r="AC266" s="713">
        <f>VLOOKUP(AB266,Sheet1!$B$2:$C$12,2,TRUE)</f>
        <v>9</v>
      </c>
      <c r="AD266" s="713"/>
      <c r="AE266" s="713" t="e">
        <f>VLOOKUP(AD266,Sheet1!$B$2:$C$12,2,TRUE)</f>
        <v>#N/A</v>
      </c>
      <c r="AF266" s="599" t="str">
        <f>VLOOKUP($E266,'[26]Tong hop ket qua'!$E$19:$M$219,9,0)</f>
        <v>Tốt</v>
      </c>
      <c r="AG266" s="901">
        <f t="shared" si="37"/>
        <v>9.1818181818181817</v>
      </c>
      <c r="AH266" s="901" t="str">
        <f t="shared" si="41"/>
        <v>11A*</v>
      </c>
      <c r="AI266" s="901">
        <f t="shared" si="39"/>
        <v>0</v>
      </c>
      <c r="AJ266" s="902"/>
      <c r="AK266" s="713" t="str">
        <f t="shared" si="40"/>
        <v>Xuất sắc</v>
      </c>
      <c r="AL266" s="713" t="str">
        <f>VLOOKUP($E266,'cac dv gui'!$C$303:$AD$320,25,0)</f>
        <v xml:space="preserve">Xuất sắc </v>
      </c>
      <c r="AM266" s="713" t="str">
        <f>VLOOKUP($E266,'cac dv gui'!$C$303:$AD$320,26,0)</f>
        <v xml:space="preserve">Xuất sắc </v>
      </c>
      <c r="AN266" s="713"/>
      <c r="AO266" s="713" t="s">
        <v>1130</v>
      </c>
      <c r="AP266" s="594"/>
      <c r="AQ266" s="713" t="str">
        <f>VLOOKUP(E266,' TH ĐG Trình HĐ'!$E$9:$AU$338,40,0)</f>
        <v>Xuất sắc</v>
      </c>
      <c r="AR266" s="713" t="s">
        <v>849</v>
      </c>
      <c r="AS266" s="594"/>
      <c r="AT266" s="905"/>
      <c r="AV266" s="835"/>
      <c r="AW266" s="835"/>
    </row>
    <row r="267" spans="1:49" s="684" customFormat="1" ht="35.1" customHeight="1" x14ac:dyDescent="0.25">
      <c r="A267" s="512" t="s">
        <v>1509</v>
      </c>
      <c r="B267" s="512">
        <f>COUNTIF($F$4:F267,F267)</f>
        <v>241</v>
      </c>
      <c r="C267" s="513" t="s">
        <v>985</v>
      </c>
      <c r="D267" s="336" t="s">
        <v>205</v>
      </c>
      <c r="E267" s="512" t="s">
        <v>684</v>
      </c>
      <c r="F267" s="592" t="s">
        <v>1732</v>
      </c>
      <c r="G267" s="523" t="s">
        <v>974</v>
      </c>
      <c r="H267" s="713" t="str">
        <f>VLOOKUP(E267,'[16]Gui chi Quynh'!$C$7:$E$387,3,0)</f>
        <v>A4</v>
      </c>
      <c r="I267" s="713">
        <f>VLOOKUP(H267,Sheet1!$B$2:$C$12,2,TRUE)</f>
        <v>7</v>
      </c>
      <c r="J267" s="713" t="str">
        <f>VLOOKUP($E267,'[17]Gui chi Quynh'!$C$7:$E$387,3,0)</f>
        <v>A4</v>
      </c>
      <c r="K267" s="713">
        <f>VLOOKUP(J267,Sheet1!$B$2:$C$12,2,TRUE)</f>
        <v>7</v>
      </c>
      <c r="L267" s="713" t="str">
        <f>VLOOKUP(E267,'[18]Gui chi Quynh'!$C$7:$F$385,3,0)</f>
        <v>A2</v>
      </c>
      <c r="M267" s="713">
        <f>VLOOKUP(L267,Sheet1!$B$2:$C$12,2,TRUE)</f>
        <v>9</v>
      </c>
      <c r="N267" s="713" t="str">
        <f>VLOOKUP(E267,'[19]Gui chi Quynh'!$C$7:$E$391,3,0)</f>
        <v>A2</v>
      </c>
      <c r="O267" s="713">
        <f>VLOOKUP(N267,Sheet1!$B$2:$C$12,2,TRUE)</f>
        <v>9</v>
      </c>
      <c r="P267" s="713" t="str">
        <f>VLOOKUP(E267,'[20]Gui chi Quynh'!$C$7:$E$391,3,0)</f>
        <v>A1</v>
      </c>
      <c r="Q267" s="713">
        <f>VLOOKUP(P267,Sheet1!$B$2:$C$12,2,TRUE)</f>
        <v>10</v>
      </c>
      <c r="R267" s="713" t="str">
        <f>VLOOKUP($E267,'[21]Gui chi Quynh'!$C$7:$E$390,3,0)</f>
        <v>A2</v>
      </c>
      <c r="S267" s="713">
        <f>VLOOKUP(R267,Sheet1!$B$2:$C$12,2,TRUE)</f>
        <v>9</v>
      </c>
      <c r="T267" s="713" t="str">
        <f>VLOOKUP($E267,'[22]Gui chi Quynh'!$C$7:$E$390,3,0)</f>
        <v>A3</v>
      </c>
      <c r="U267" s="713">
        <f>VLOOKUP(T267,Sheet1!$B$2:$C$12,2,TRUE)</f>
        <v>8</v>
      </c>
      <c r="V267" s="713" t="str">
        <f>VLOOKUP($E267,'[23]Gui chi Quynh'!$C$7:$E$389,3,0)</f>
        <v>A4</v>
      </c>
      <c r="W267" s="713">
        <f>VLOOKUP(V267,Sheet1!$B$2:$C$12,2,TRUE)</f>
        <v>7</v>
      </c>
      <c r="X267" s="713" t="str">
        <f>VLOOKUP($E267,'[24]Gui chi Quynh'!$C$7:$E$389,3,0)</f>
        <v>A3</v>
      </c>
      <c r="Y267" s="713">
        <f>VLOOKUP(X267,Sheet1!$B$2:$C$12,2,TRUE)</f>
        <v>8</v>
      </c>
      <c r="Z267" s="713" t="str">
        <f>VLOOKUP($E267,'[25]Gui chi Quynh'!$C$7:$E$388,3,0)</f>
        <v>A3</v>
      </c>
      <c r="AA267" s="713">
        <f>VLOOKUP(Z267,Sheet1!$B$2:$C$12,2,TRUE)</f>
        <v>8</v>
      </c>
      <c r="AB267" s="713" t="str">
        <f>VLOOKUP($E267,'T5'!$E$9:$AH$337,24,0)</f>
        <v>A3</v>
      </c>
      <c r="AC267" s="713">
        <f>VLOOKUP(AB267,Sheet1!$B$2:$C$12,2,TRUE)</f>
        <v>8</v>
      </c>
      <c r="AD267" s="713"/>
      <c r="AE267" s="713" t="e">
        <f>VLOOKUP(AD267,Sheet1!$B$2:$C$12,2,TRUE)</f>
        <v>#N/A</v>
      </c>
      <c r="AF267" s="599" t="str">
        <f>VLOOKUP($E267,'[26]Tong hop ket qua'!$E$19:$M$219,9,0)</f>
        <v>Khá</v>
      </c>
      <c r="AG267" s="901">
        <f t="shared" si="37"/>
        <v>8.1818181818181817</v>
      </c>
      <c r="AH267" s="901" t="str">
        <f t="shared" si="41"/>
        <v>11A*</v>
      </c>
      <c r="AI267" s="901">
        <f t="shared" si="39"/>
        <v>0</v>
      </c>
      <c r="AJ267" s="902"/>
      <c r="AK267" s="713" t="str">
        <f t="shared" si="40"/>
        <v>Xuất sắc</v>
      </c>
      <c r="AL267" s="713" t="str">
        <f>VLOOKUP($E267,'cac dv gui'!$C$303:$AD$320,25,0)</f>
        <v xml:space="preserve">Xuất sắc </v>
      </c>
      <c r="AM267" s="713" t="str">
        <f>VLOOKUP($E267,'cac dv gui'!$C$303:$AD$320,26,0)</f>
        <v xml:space="preserve">Xuất sắc </v>
      </c>
      <c r="AN267" s="713"/>
      <c r="AO267" s="713"/>
      <c r="AP267" s="594"/>
      <c r="AQ267" s="713" t="str">
        <f>VLOOKUP(E267,' TH ĐG Trình HĐ'!$E$9:$AU$338,40,0)</f>
        <v>Xuất sắc</v>
      </c>
      <c r="AR267" s="713" t="s">
        <v>849</v>
      </c>
      <c r="AS267" s="594"/>
      <c r="AT267" s="905"/>
      <c r="AV267" s="835"/>
      <c r="AW267" s="835"/>
    </row>
    <row r="268" spans="1:49" s="684" customFormat="1" ht="35.1" customHeight="1" x14ac:dyDescent="0.25">
      <c r="A268" s="512" t="s">
        <v>1510</v>
      </c>
      <c r="B268" s="512">
        <f>COUNTIF($F$4:F268,F268)</f>
        <v>242</v>
      </c>
      <c r="C268" s="513" t="s">
        <v>985</v>
      </c>
      <c r="D268" s="337" t="s">
        <v>806</v>
      </c>
      <c r="E268" s="554" t="s">
        <v>818</v>
      </c>
      <c r="F268" s="592" t="s">
        <v>1732</v>
      </c>
      <c r="G268" s="523" t="s">
        <v>974</v>
      </c>
      <c r="H268" s="713" t="str">
        <f>VLOOKUP(E268,'[16]Gui chi Quynh'!$C$7:$E$387,3,0)</f>
        <v>A1</v>
      </c>
      <c r="I268" s="713">
        <f>VLOOKUP(H268,Sheet1!$B$2:$C$12,2,TRUE)</f>
        <v>10</v>
      </c>
      <c r="J268" s="713" t="str">
        <f>VLOOKUP($E268,'[17]Gui chi Quynh'!$C$7:$E$387,3,0)</f>
        <v>A4</v>
      </c>
      <c r="K268" s="713">
        <f>VLOOKUP(J268,Sheet1!$B$2:$C$12,2,TRUE)</f>
        <v>7</v>
      </c>
      <c r="L268" s="713" t="str">
        <f>VLOOKUP(E268,'[18]Gui chi Quynh'!$C$7:$F$385,3,0)</f>
        <v>A2</v>
      </c>
      <c r="M268" s="713">
        <f>VLOOKUP(L268,Sheet1!$B$2:$C$12,2,TRUE)</f>
        <v>9</v>
      </c>
      <c r="N268" s="713" t="str">
        <f>VLOOKUP(E268,'[19]Gui chi Quynh'!$C$7:$E$391,3,0)</f>
        <v>A1</v>
      </c>
      <c r="O268" s="713">
        <f>VLOOKUP(N268,Sheet1!$B$2:$C$12,2,TRUE)</f>
        <v>10</v>
      </c>
      <c r="P268" s="713" t="str">
        <f>VLOOKUP(E268,'[20]Gui chi Quynh'!$C$7:$E$391,3,0)</f>
        <v>A1</v>
      </c>
      <c r="Q268" s="713">
        <f>VLOOKUP(P268,Sheet1!$B$2:$C$12,2,TRUE)</f>
        <v>10</v>
      </c>
      <c r="R268" s="713" t="str">
        <f>VLOOKUP($E268,'[21]Gui chi Quynh'!$C$7:$E$390,3,0)</f>
        <v>A2</v>
      </c>
      <c r="S268" s="713">
        <f>VLOOKUP(R268,Sheet1!$B$2:$C$12,2,TRUE)</f>
        <v>9</v>
      </c>
      <c r="T268" s="713" t="str">
        <f>VLOOKUP($E268,'[22]Gui chi Quynh'!$C$7:$E$390,3,0)</f>
        <v>A1</v>
      </c>
      <c r="U268" s="713">
        <f>VLOOKUP(T268,Sheet1!$B$2:$C$12,2,TRUE)</f>
        <v>10</v>
      </c>
      <c r="V268" s="713" t="str">
        <f>VLOOKUP($E268,'[23]Gui chi Quynh'!$C$7:$E$389,3,0)</f>
        <v>A3</v>
      </c>
      <c r="W268" s="713">
        <f>VLOOKUP(V268,Sheet1!$B$2:$C$12,2,TRUE)</f>
        <v>8</v>
      </c>
      <c r="X268" s="713" t="str">
        <f>VLOOKUP($E268,'[24]Gui chi Quynh'!$C$7:$E$389,3,0)</f>
        <v>A1</v>
      </c>
      <c r="Y268" s="713">
        <f>VLOOKUP(X268,Sheet1!$B$2:$C$12,2,TRUE)</f>
        <v>10</v>
      </c>
      <c r="Z268" s="713" t="str">
        <f>VLOOKUP($E268,'[25]Gui chi Quynh'!$C$7:$E$388,3,0)</f>
        <v>A1</v>
      </c>
      <c r="AA268" s="713">
        <f>VLOOKUP(Z268,Sheet1!$B$2:$C$12,2,TRUE)</f>
        <v>10</v>
      </c>
      <c r="AB268" s="713" t="str">
        <f>VLOOKUP($E268,'T5'!$E$9:$AH$337,24,0)</f>
        <v>A1</v>
      </c>
      <c r="AC268" s="713">
        <f>VLOOKUP(AB268,Sheet1!$B$2:$C$12,2,TRUE)</f>
        <v>10</v>
      </c>
      <c r="AD268" s="713"/>
      <c r="AE268" s="713" t="e">
        <f>VLOOKUP(AD268,Sheet1!$B$2:$C$12,2,TRUE)</f>
        <v>#N/A</v>
      </c>
      <c r="AF268" s="599" t="str">
        <f>VLOOKUP($E268,'[26]Tong hop ket qua'!$E$19:$M$219,9,0)</f>
        <v>Tốt</v>
      </c>
      <c r="AG268" s="901">
        <f t="shared" si="37"/>
        <v>9.3636363636363633</v>
      </c>
      <c r="AH268" s="901" t="str">
        <f t="shared" si="41"/>
        <v>11A*</v>
      </c>
      <c r="AI268" s="901">
        <f t="shared" si="39"/>
        <v>0</v>
      </c>
      <c r="AJ268" s="902"/>
      <c r="AK268" s="713" t="str">
        <f t="shared" si="40"/>
        <v>Xuất sắc</v>
      </c>
      <c r="AL268" s="713" t="str">
        <f>VLOOKUP($E268,'cac dv gui'!$C$303:$AD$320,25,0)</f>
        <v xml:space="preserve">Xuất sắc </v>
      </c>
      <c r="AM268" s="713" t="str">
        <f>VLOOKUP($E268,'cac dv gui'!$C$303:$AD$320,26,0)</f>
        <v xml:space="preserve">Xuất sắc </v>
      </c>
      <c r="AN268" s="713"/>
      <c r="AO268" s="713"/>
      <c r="AP268" s="594"/>
      <c r="AQ268" s="713" t="str">
        <f>VLOOKUP(E268,' TH ĐG Trình HĐ'!$E$9:$AU$338,40,0)</f>
        <v>Xuất sắc</v>
      </c>
      <c r="AR268" s="713" t="s">
        <v>849</v>
      </c>
      <c r="AS268" s="594"/>
      <c r="AT268" s="905"/>
      <c r="AV268" s="835"/>
      <c r="AW268" s="835"/>
    </row>
    <row r="269" spans="1:49" s="684" customFormat="1" ht="35.1" customHeight="1" x14ac:dyDescent="0.25">
      <c r="A269" s="512" t="s">
        <v>1511</v>
      </c>
      <c r="B269" s="512">
        <f>COUNTIF($F$4:F269,F269)</f>
        <v>243</v>
      </c>
      <c r="C269" s="513" t="s">
        <v>985</v>
      </c>
      <c r="D269" s="338" t="s">
        <v>277</v>
      </c>
      <c r="E269" s="599" t="s">
        <v>718</v>
      </c>
      <c r="F269" s="592" t="s">
        <v>1732</v>
      </c>
      <c r="G269" s="523" t="s">
        <v>974</v>
      </c>
      <c r="H269" s="713" t="str">
        <f>VLOOKUP(E269,'[16]Gui chi Quynh'!$C$7:$E$387,3,0)</f>
        <v>A4</v>
      </c>
      <c r="I269" s="713">
        <f>VLOOKUP(H269,Sheet1!$B$2:$C$12,2,TRUE)</f>
        <v>7</v>
      </c>
      <c r="J269" s="713" t="str">
        <f>VLOOKUP($E269,'[17]Gui chi Quynh'!$C$7:$E$387,3,0)</f>
        <v>A4</v>
      </c>
      <c r="K269" s="713">
        <f>VLOOKUP(J269,Sheet1!$B$2:$C$12,2,TRUE)</f>
        <v>7</v>
      </c>
      <c r="L269" s="713" t="str">
        <f>VLOOKUP(E269,'[18]Gui chi Quynh'!$C$7:$F$385,3,0)</f>
        <v>A3</v>
      </c>
      <c r="M269" s="713">
        <f>VLOOKUP(L269,Sheet1!$B$2:$C$12,2,TRUE)</f>
        <v>8</v>
      </c>
      <c r="N269" s="713" t="str">
        <f>VLOOKUP(E269,'[19]Gui chi Quynh'!$C$7:$E$391,3,0)</f>
        <v>A2</v>
      </c>
      <c r="O269" s="713">
        <f>VLOOKUP(N269,Sheet1!$B$2:$C$12,2,TRUE)</f>
        <v>9</v>
      </c>
      <c r="P269" s="713" t="str">
        <f>VLOOKUP(E269,'[20]Gui chi Quynh'!$C$7:$E$391,3,0)</f>
        <v>A1</v>
      </c>
      <c r="Q269" s="713">
        <f>VLOOKUP(P269,Sheet1!$B$2:$C$12,2,TRUE)</f>
        <v>10</v>
      </c>
      <c r="R269" s="713" t="str">
        <f>VLOOKUP($E269,'[21]Gui chi Quynh'!$C$7:$E$390,3,0)</f>
        <v>A3</v>
      </c>
      <c r="S269" s="713">
        <f>VLOOKUP(R269,Sheet1!$B$2:$C$12,2,TRUE)</f>
        <v>8</v>
      </c>
      <c r="T269" s="713" t="str">
        <f>VLOOKUP($E269,'[22]Gui chi Quynh'!$C$7:$E$390,3,0)</f>
        <v>A2</v>
      </c>
      <c r="U269" s="713">
        <f>VLOOKUP(T269,Sheet1!$B$2:$C$12,2,TRUE)</f>
        <v>9</v>
      </c>
      <c r="V269" s="713" t="str">
        <f>VLOOKUP($E269,'[23]Gui chi Quynh'!$C$7:$E$389,3,0)</f>
        <v>A3</v>
      </c>
      <c r="W269" s="713">
        <f>VLOOKUP(V269,Sheet1!$B$2:$C$12,2,TRUE)</f>
        <v>8</v>
      </c>
      <c r="X269" s="713" t="str">
        <f>VLOOKUP($E269,'[24]Gui chi Quynh'!$C$7:$E$389,3,0)</f>
        <v>A4</v>
      </c>
      <c r="Y269" s="713">
        <f>VLOOKUP(X269,Sheet1!$B$2:$C$12,2,TRUE)</f>
        <v>7</v>
      </c>
      <c r="Z269" s="713" t="str">
        <f>VLOOKUP($E269,'[25]Gui chi Quynh'!$C$7:$E$388,3,0)</f>
        <v>A3</v>
      </c>
      <c r="AA269" s="713">
        <f>VLOOKUP(Z269,Sheet1!$B$2:$C$12,2,TRUE)</f>
        <v>8</v>
      </c>
      <c r="AB269" s="713" t="str">
        <f>VLOOKUP($E269,'T5'!$E$9:$AH$337,24,0)</f>
        <v>A3</v>
      </c>
      <c r="AC269" s="713">
        <f>VLOOKUP(AB269,Sheet1!$B$2:$C$12,2,TRUE)</f>
        <v>8</v>
      </c>
      <c r="AD269" s="713"/>
      <c r="AE269" s="713" t="e">
        <f>VLOOKUP(AD269,Sheet1!$B$2:$C$12,2,TRUE)</f>
        <v>#N/A</v>
      </c>
      <c r="AF269" s="599" t="str">
        <f>VLOOKUP($E269,'[26]Tong hop ket qua'!$E$19:$M$219,9,0)</f>
        <v>Tốt</v>
      </c>
      <c r="AG269" s="901">
        <f t="shared" si="37"/>
        <v>8.0909090909090917</v>
      </c>
      <c r="AH269" s="901" t="str">
        <f t="shared" si="41"/>
        <v>11A*</v>
      </c>
      <c r="AI269" s="901">
        <f t="shared" si="39"/>
        <v>0</v>
      </c>
      <c r="AJ269" s="902"/>
      <c r="AK269" s="713" t="str">
        <f t="shared" si="40"/>
        <v>Xuất sắc</v>
      </c>
      <c r="AL269" s="713" t="str">
        <f>VLOOKUP($E269,'cac dv gui'!$C$303:$AD$320,25,0)</f>
        <v xml:space="preserve">Xuất sắc </v>
      </c>
      <c r="AM269" s="713" t="str">
        <f>VLOOKUP($E269,'cac dv gui'!$C$303:$AD$320,26,0)</f>
        <v xml:space="preserve">Xuất sắc </v>
      </c>
      <c r="AN269" s="713"/>
      <c r="AO269" s="713"/>
      <c r="AP269" s="594"/>
      <c r="AQ269" s="713" t="str">
        <f>VLOOKUP(E269,' TH ĐG Trình HĐ'!$E$9:$AU$338,40,0)</f>
        <v>Xuất sắc</v>
      </c>
      <c r="AR269" s="713" t="s">
        <v>849</v>
      </c>
      <c r="AS269" s="594"/>
      <c r="AT269" s="905"/>
      <c r="AV269" s="835"/>
      <c r="AW269" s="835"/>
    </row>
    <row r="270" spans="1:49" s="684" customFormat="1" ht="35.1" customHeight="1" x14ac:dyDescent="0.25">
      <c r="A270" s="512" t="s">
        <v>1512</v>
      </c>
      <c r="B270" s="512">
        <f>COUNTIF($F$4:F270,F270)</f>
        <v>244</v>
      </c>
      <c r="C270" s="513" t="s">
        <v>985</v>
      </c>
      <c r="D270" s="336" t="s">
        <v>286</v>
      </c>
      <c r="E270" s="512" t="s">
        <v>685</v>
      </c>
      <c r="F270" s="592" t="s">
        <v>1732</v>
      </c>
      <c r="G270" s="523" t="s">
        <v>974</v>
      </c>
      <c r="H270" s="713" t="str">
        <f>VLOOKUP(E270,'[16]Gui chi Quynh'!$C$7:$E$387,3,0)</f>
        <v>A2</v>
      </c>
      <c r="I270" s="713">
        <f>VLOOKUP(H270,Sheet1!$B$2:$C$12,2,TRUE)</f>
        <v>9</v>
      </c>
      <c r="J270" s="713" t="str">
        <f>VLOOKUP($E270,'[17]Gui chi Quynh'!$C$7:$E$387,3,0)</f>
        <v>A4</v>
      </c>
      <c r="K270" s="713">
        <f>VLOOKUP(J270,Sheet1!$B$2:$C$12,2,TRUE)</f>
        <v>7</v>
      </c>
      <c r="L270" s="713" t="str">
        <f>VLOOKUP(E270,'[18]Gui chi Quynh'!$C$7:$F$385,3,0)</f>
        <v>A2</v>
      </c>
      <c r="M270" s="713">
        <f>VLOOKUP(L270,Sheet1!$B$2:$C$12,2,TRUE)</f>
        <v>9</v>
      </c>
      <c r="N270" s="713" t="str">
        <f>VLOOKUP(E270,'[19]Gui chi Quynh'!$C$7:$E$391,3,0)</f>
        <v>A2</v>
      </c>
      <c r="O270" s="713">
        <f>VLOOKUP(N270,Sheet1!$B$2:$C$12,2,TRUE)</f>
        <v>9</v>
      </c>
      <c r="P270" s="713" t="str">
        <f>VLOOKUP(E270,'[20]Gui chi Quynh'!$C$7:$E$391,3,0)</f>
        <v>A2</v>
      </c>
      <c r="Q270" s="713">
        <f>VLOOKUP(P270,Sheet1!$B$2:$C$12,2,TRUE)</f>
        <v>9</v>
      </c>
      <c r="R270" s="713" t="str">
        <f>VLOOKUP($E270,'[21]Gui chi Quynh'!$C$7:$E$390,3,0)</f>
        <v>A2</v>
      </c>
      <c r="S270" s="713">
        <f>VLOOKUP(R270,Sheet1!$B$2:$C$12,2,TRUE)</f>
        <v>9</v>
      </c>
      <c r="T270" s="713" t="str">
        <f>VLOOKUP($E270,'[22]Gui chi Quynh'!$C$7:$E$390,3,0)</f>
        <v>A2</v>
      </c>
      <c r="U270" s="713">
        <f>VLOOKUP(T270,Sheet1!$B$2:$C$12,2,TRUE)</f>
        <v>9</v>
      </c>
      <c r="V270" s="713" t="str">
        <f>VLOOKUP($E270,'[23]Gui chi Quynh'!$C$7:$E$389,3,0)</f>
        <v>A2</v>
      </c>
      <c r="W270" s="713">
        <f>VLOOKUP(V270,Sheet1!$B$2:$C$12,2,TRUE)</f>
        <v>9</v>
      </c>
      <c r="X270" s="713" t="str">
        <f>VLOOKUP($E270,'[24]Gui chi Quynh'!$C$7:$E$389,3,0)</f>
        <v>A2</v>
      </c>
      <c r="Y270" s="713">
        <f>VLOOKUP(X270,Sheet1!$B$2:$C$12,2,TRUE)</f>
        <v>9</v>
      </c>
      <c r="Z270" s="713" t="str">
        <f>VLOOKUP($E270,'[25]Gui chi Quynh'!$C$7:$E$388,3,0)</f>
        <v>A2</v>
      </c>
      <c r="AA270" s="713">
        <f>VLOOKUP(Z270,Sheet1!$B$2:$C$12,2,TRUE)</f>
        <v>9</v>
      </c>
      <c r="AB270" s="713" t="str">
        <f>VLOOKUP($E270,'T5'!$E$9:$AH$337,24,0)</f>
        <v>A3</v>
      </c>
      <c r="AC270" s="713">
        <f>VLOOKUP(AB270,Sheet1!$B$2:$C$12,2,TRUE)</f>
        <v>8</v>
      </c>
      <c r="AD270" s="713"/>
      <c r="AE270" s="713" t="e">
        <f>VLOOKUP(AD270,Sheet1!$B$2:$C$12,2,TRUE)</f>
        <v>#N/A</v>
      </c>
      <c r="AF270" s="599" t="str">
        <f>VLOOKUP($E270,'[26]Tong hop ket qua'!$E$19:$M$219,9,0)</f>
        <v>Tốt</v>
      </c>
      <c r="AG270" s="901">
        <f t="shared" si="37"/>
        <v>8.7272727272727266</v>
      </c>
      <c r="AH270" s="901" t="str">
        <f t="shared" si="41"/>
        <v>11A*</v>
      </c>
      <c r="AI270" s="901">
        <f t="shared" si="39"/>
        <v>0</v>
      </c>
      <c r="AJ270" s="902"/>
      <c r="AK270" s="713" t="str">
        <f t="shared" si="40"/>
        <v>Xuất sắc</v>
      </c>
      <c r="AL270" s="713" t="str">
        <f>VLOOKUP($E270,'cac dv gui'!$C$303:$AD$320,25,0)</f>
        <v xml:space="preserve">Xuất sắc </v>
      </c>
      <c r="AM270" s="713" t="str">
        <f>VLOOKUP($E270,'cac dv gui'!$C$303:$AD$320,26,0)</f>
        <v xml:space="preserve">Xuất sắc </v>
      </c>
      <c r="AN270" s="713"/>
      <c r="AO270" s="713"/>
      <c r="AP270" s="594"/>
      <c r="AQ270" s="713" t="str">
        <f>VLOOKUP(E270,' TH ĐG Trình HĐ'!$E$9:$AU$338,40,0)</f>
        <v>Xuất sắc</v>
      </c>
      <c r="AR270" s="713" t="s">
        <v>849</v>
      </c>
      <c r="AS270" s="594"/>
      <c r="AT270" s="905"/>
      <c r="AV270" s="835"/>
      <c r="AW270" s="835"/>
    </row>
    <row r="271" spans="1:49" s="684" customFormat="1" ht="35.1" customHeight="1" x14ac:dyDescent="0.25">
      <c r="A271" s="512" t="s">
        <v>1513</v>
      </c>
      <c r="B271" s="512">
        <f>COUNTIF($F$4:F279,F271)</f>
        <v>253</v>
      </c>
      <c r="C271" s="513" t="s">
        <v>985</v>
      </c>
      <c r="D271" s="336" t="s">
        <v>199</v>
      </c>
      <c r="E271" s="512" t="s">
        <v>686</v>
      </c>
      <c r="F271" s="592" t="s">
        <v>1732</v>
      </c>
      <c r="G271" s="523" t="s">
        <v>974</v>
      </c>
      <c r="H271" s="713" t="str">
        <f>VLOOKUP(E271,'[16]Gui chi Quynh'!$C$7:$E$387,3,0)</f>
        <v>A4</v>
      </c>
      <c r="I271" s="713">
        <f>VLOOKUP(H271,Sheet1!$B$2:$C$12,2,TRUE)</f>
        <v>7</v>
      </c>
      <c r="J271" s="713" t="str">
        <f>VLOOKUP($E271,'[17]Gui chi Quynh'!$C$7:$E$387,3,0)</f>
        <v>A4</v>
      </c>
      <c r="K271" s="713">
        <f>VLOOKUP(J271,Sheet1!$B$2:$C$12,2,TRUE)</f>
        <v>7</v>
      </c>
      <c r="L271" s="713" t="str">
        <f>VLOOKUP(E271,'[18]Gui chi Quynh'!$C$7:$F$385,3,0)</f>
        <v>A2</v>
      </c>
      <c r="M271" s="713">
        <f>VLOOKUP(L271,Sheet1!$B$2:$C$12,2,TRUE)</f>
        <v>9</v>
      </c>
      <c r="N271" s="713" t="str">
        <f>VLOOKUP(E271,'[19]Gui chi Quynh'!$C$7:$E$391,3,0)</f>
        <v>A1</v>
      </c>
      <c r="O271" s="713">
        <f>VLOOKUP(N271,Sheet1!$B$2:$C$12,2,TRUE)</f>
        <v>10</v>
      </c>
      <c r="P271" s="713" t="str">
        <f>VLOOKUP(E271,'[20]Gui chi Quynh'!$C$7:$E$391,3,0)</f>
        <v>A1</v>
      </c>
      <c r="Q271" s="713">
        <f>VLOOKUP(P271,Sheet1!$B$2:$C$12,2,TRUE)</f>
        <v>10</v>
      </c>
      <c r="R271" s="713" t="str">
        <f>VLOOKUP($E271,'[21]Gui chi Quynh'!$C$7:$E$390,3,0)</f>
        <v>A2</v>
      </c>
      <c r="S271" s="713">
        <f>VLOOKUP(R271,Sheet1!$B$2:$C$12,2,TRUE)</f>
        <v>9</v>
      </c>
      <c r="T271" s="713" t="str">
        <f>VLOOKUP($E271,'[22]Gui chi Quynh'!$C$7:$E$390,3,0)</f>
        <v>A1</v>
      </c>
      <c r="U271" s="713">
        <f>VLOOKUP(T271,Sheet1!$B$2:$C$12,2,TRUE)</f>
        <v>10</v>
      </c>
      <c r="V271" s="713" t="str">
        <f>VLOOKUP($E271,'[23]Gui chi Quynh'!$C$7:$E$389,3,0)</f>
        <v>A3</v>
      </c>
      <c r="W271" s="713">
        <f>VLOOKUP(V271,Sheet1!$B$2:$C$12,2,TRUE)</f>
        <v>8</v>
      </c>
      <c r="X271" s="713" t="str">
        <f>VLOOKUP($E271,'[24]Gui chi Quynh'!$C$7:$E$389,3,0)</f>
        <v>A2</v>
      </c>
      <c r="Y271" s="713">
        <f>VLOOKUP(X271,Sheet1!$B$2:$C$12,2,TRUE)</f>
        <v>9</v>
      </c>
      <c r="Z271" s="713" t="str">
        <f>VLOOKUP($E271,'[25]Gui chi Quynh'!$C$7:$E$388,3,0)</f>
        <v>A2</v>
      </c>
      <c r="AA271" s="713">
        <f>VLOOKUP(Z271,Sheet1!$B$2:$C$12,2,TRUE)</f>
        <v>9</v>
      </c>
      <c r="AB271" s="713" t="str">
        <f>VLOOKUP($E271,'T5'!$E$9:$AH$337,24,0)</f>
        <v>B1</v>
      </c>
      <c r="AC271" s="713">
        <f>VLOOKUP(AB271,Sheet1!$B$2:$C$12,2,TRUE)</f>
        <v>6</v>
      </c>
      <c r="AD271" s="713"/>
      <c r="AE271" s="713" t="e">
        <f>VLOOKUP(AD271,Sheet1!$B$2:$C$12,2,TRUE)</f>
        <v>#N/A</v>
      </c>
      <c r="AF271" s="599" t="str">
        <f>VLOOKUP($E271,'[26]Tong hop ket qua'!$E$19:$M$219,9,0)</f>
        <v>Tốt</v>
      </c>
      <c r="AG271" s="901">
        <f>(I271+K271+M271+O271+Q271+S271+U271+W271+Y271+AA271+AC271)/11</f>
        <v>8.545454545454545</v>
      </c>
      <c r="AH271" s="901" t="str">
        <f>LEFT((COUNTIF($H271:$AC271,"A*")&amp;"A*")&amp;" + "&amp;(COUNTIF($H271:$AC271,"B*")&amp;"B*")&amp;" + "&amp;(COUNTIF($H271:$AC271,"C*")&amp;"C*")&amp;" +  "&amp;(COUNTIF($H271:$AC271,"D")&amp;"D")&amp; " +  "&amp;(COUNTIF($H271:$AC271,"E")&amp;"E"),10)</f>
        <v>10A* + 1B*</v>
      </c>
      <c r="AI271" s="901">
        <f>COUNTIF($H271:$AB271,"B1")*1+COUNTIF($H271:$AB271,"B2")*1+COUNTIF($H271:$AB271,"C1")*1+COUNTIF($H271:$AB271,"C2")*1+COUNTIF($H271:$AB271,"D")*12+COUNTIF($H271:$AB271,"E")*15</f>
        <v>1</v>
      </c>
      <c r="AJ271" s="902"/>
      <c r="AK271" s="713" t="str">
        <f>IF(AND(8&lt;=$AG271,$AI271=0),"Xuất sắc",IF(AND(6&lt;$AG271,$AG271&lt;8),"Tốt",IF(AND(6&lt;$AG271,$AI271&lt;12),"Tốt",IF(AND(5&lt;$AG271,$AG271&lt;6),"Hoàn thành NV",IF(AND(5&lt;$AG271,$AI271&lt;15),"Hoàn thành NV","Không hoàn thành NV")))))</f>
        <v>Tốt</v>
      </c>
      <c r="AL271" s="713" t="str">
        <f>VLOOKUP($E271,'cac dv gui'!$C$303:$AD$320,25,0)</f>
        <v xml:space="preserve">Xuất sắc </v>
      </c>
      <c r="AM271" s="713" t="str">
        <f>VLOOKUP($E271,'cac dv gui'!$C$303:$AD$320,26,0)</f>
        <v xml:space="preserve">Xuất sắc </v>
      </c>
      <c r="AN271" s="713" t="str">
        <f>VLOOKUP($E271,'cac dv gui'!$C$303:$AD$320,27,0)</f>
        <v>Tập thể đơn vị nhất trí với nội dung phiếu đánh giá chất lượng viên chức của cô Phạm Quỳnh Như.
Hoàn thành xuất sắc nhiệm vụ NH 2022 - 2023.</v>
      </c>
      <c r="AO271" s="713" t="s">
        <v>1130</v>
      </c>
      <c r="AP271" s="599" t="s">
        <v>1237</v>
      </c>
      <c r="AQ271" s="713" t="str">
        <f>VLOOKUP(E271,' TH ĐG Trình HĐ'!$E$9:$AU$338,40,0)</f>
        <v>Tốt</v>
      </c>
      <c r="AR271" s="713" t="s">
        <v>850</v>
      </c>
      <c r="AS271" s="594"/>
      <c r="AT271" s="905"/>
      <c r="AV271" s="835"/>
      <c r="AW271" s="835"/>
    </row>
    <row r="272" spans="1:49" s="684" customFormat="1" ht="35.1" customHeight="1" x14ac:dyDescent="0.25">
      <c r="A272" s="512" t="s">
        <v>1514</v>
      </c>
      <c r="B272" s="512">
        <f>COUNTIF($F$4:F272,F272)</f>
        <v>246</v>
      </c>
      <c r="C272" s="513" t="s">
        <v>985</v>
      </c>
      <c r="D272" s="336" t="s">
        <v>287</v>
      </c>
      <c r="E272" s="512" t="s">
        <v>692</v>
      </c>
      <c r="F272" s="592" t="s">
        <v>1732</v>
      </c>
      <c r="G272" s="523" t="s">
        <v>974</v>
      </c>
      <c r="H272" s="713" t="str">
        <f>VLOOKUP(E272,'[16]Gui chi Quynh'!$C$7:$E$387,3,0)</f>
        <v>A4</v>
      </c>
      <c r="I272" s="713">
        <f>VLOOKUP(H272,Sheet1!$B$2:$C$12,2,TRUE)</f>
        <v>7</v>
      </c>
      <c r="J272" s="713" t="str">
        <f>VLOOKUP($E272,'[17]Gui chi Quynh'!$C$7:$E$387,3,0)</f>
        <v>A4</v>
      </c>
      <c r="K272" s="713">
        <f>VLOOKUP(J272,Sheet1!$B$2:$C$12,2,TRUE)</f>
        <v>7</v>
      </c>
      <c r="L272" s="713" t="str">
        <f>VLOOKUP(E272,'[18]Gui chi Quynh'!$C$7:$F$385,3,0)</f>
        <v>A4</v>
      </c>
      <c r="M272" s="713">
        <f>VLOOKUP(L272,Sheet1!$B$2:$C$12,2,TRUE)</f>
        <v>7</v>
      </c>
      <c r="N272" s="713" t="str">
        <f>VLOOKUP(E272,'[19]Gui chi Quynh'!$C$7:$E$391,3,0)</f>
        <v>A4</v>
      </c>
      <c r="O272" s="713">
        <f>VLOOKUP(N272,Sheet1!$B$2:$C$12,2,TRUE)</f>
        <v>7</v>
      </c>
      <c r="P272" s="713" t="str">
        <f>VLOOKUP(E272,'[20]Gui chi Quynh'!$C$7:$E$391,3,0)</f>
        <v>A4</v>
      </c>
      <c r="Q272" s="713">
        <f>VLOOKUP(P272,Sheet1!$B$2:$C$12,2,TRUE)</f>
        <v>7</v>
      </c>
      <c r="R272" s="713" t="str">
        <f>VLOOKUP($E272,'[21]Gui chi Quynh'!$C$7:$E$390,3,0)</f>
        <v>A4</v>
      </c>
      <c r="S272" s="713">
        <f>VLOOKUP(R272,Sheet1!$B$2:$C$12,2,TRUE)</f>
        <v>7</v>
      </c>
      <c r="T272" s="713" t="str">
        <f>VLOOKUP($E272,'[22]Gui chi Quynh'!$C$7:$E$390,3,0)</f>
        <v>A3</v>
      </c>
      <c r="U272" s="713">
        <f>VLOOKUP(T272,Sheet1!$B$2:$C$12,2,TRUE)</f>
        <v>8</v>
      </c>
      <c r="V272" s="713" t="str">
        <f>VLOOKUP($E272,'[23]Gui chi Quynh'!$C$7:$E$389,3,0)</f>
        <v>A4</v>
      </c>
      <c r="W272" s="713">
        <f>VLOOKUP(V272,Sheet1!$B$2:$C$12,2,TRUE)</f>
        <v>7</v>
      </c>
      <c r="X272" s="713" t="str">
        <f>VLOOKUP($E272,'[24]Gui chi Quynh'!$C$7:$E$389,3,0)</f>
        <v>A4</v>
      </c>
      <c r="Y272" s="713">
        <f>VLOOKUP(X272,Sheet1!$B$2:$C$12,2,TRUE)</f>
        <v>7</v>
      </c>
      <c r="Z272" s="713" t="str">
        <f>VLOOKUP($E272,'[25]Gui chi Quynh'!$C$7:$E$388,3,0)</f>
        <v>A3</v>
      </c>
      <c r="AA272" s="713">
        <f>VLOOKUP(Z272,Sheet1!$B$2:$C$12,2,TRUE)</f>
        <v>8</v>
      </c>
      <c r="AB272" s="713" t="str">
        <f>VLOOKUP($E272,'T5'!$E$9:$AH$337,24,0)</f>
        <v>A3</v>
      </c>
      <c r="AC272" s="713">
        <f>VLOOKUP(AB272,Sheet1!$B$2:$C$12,2,TRUE)</f>
        <v>8</v>
      </c>
      <c r="AD272" s="713"/>
      <c r="AE272" s="713" t="e">
        <f>VLOOKUP(AD272,Sheet1!$B$2:$C$12,2,TRUE)</f>
        <v>#N/A</v>
      </c>
      <c r="AF272" s="599"/>
      <c r="AG272" s="901">
        <f t="shared" si="37"/>
        <v>7.2727272727272725</v>
      </c>
      <c r="AH272" s="901" t="str">
        <f t="shared" si="41"/>
        <v>11A*</v>
      </c>
      <c r="AI272" s="901">
        <f t="shared" si="39"/>
        <v>0</v>
      </c>
      <c r="AJ272" s="902"/>
      <c r="AK272" s="713" t="str">
        <f t="shared" si="40"/>
        <v>Tốt</v>
      </c>
      <c r="AL272" s="713" t="str">
        <f>VLOOKUP($E272,'cac dv gui'!$C$303:$AD$320,25,0)</f>
        <v>Tốt</v>
      </c>
      <c r="AM272" s="713" t="str">
        <f>VLOOKUP($E272,'cac dv gui'!$C$303:$AD$320,26,0)</f>
        <v>Tốt</v>
      </c>
      <c r="AN272" s="713"/>
      <c r="AO272" s="713"/>
      <c r="AP272" s="594"/>
      <c r="AQ272" s="713" t="str">
        <f>VLOOKUP(E272,' TH ĐG Trình HĐ'!$E$9:$AU$338,40,0)</f>
        <v>Tốt</v>
      </c>
      <c r="AR272" s="713" t="s">
        <v>850</v>
      </c>
      <c r="AS272" s="594"/>
      <c r="AT272" s="905"/>
      <c r="AV272" s="835"/>
      <c r="AW272" s="835"/>
    </row>
    <row r="273" spans="1:49" s="684" customFormat="1" ht="35.1" customHeight="1" x14ac:dyDescent="0.25">
      <c r="A273" s="512" t="s">
        <v>1515</v>
      </c>
      <c r="B273" s="512">
        <f>COUNTIF($F$4:F273,F273)</f>
        <v>247</v>
      </c>
      <c r="C273" s="513" t="s">
        <v>985</v>
      </c>
      <c r="D273" s="336" t="s">
        <v>303</v>
      </c>
      <c r="E273" s="512" t="s">
        <v>694</v>
      </c>
      <c r="F273" s="592" t="s">
        <v>1732</v>
      </c>
      <c r="G273" s="523" t="s">
        <v>974</v>
      </c>
      <c r="H273" s="713" t="str">
        <f>VLOOKUP(E273,'[16]Gui chi Quynh'!$C$7:$E$387,3,0)</f>
        <v>A4</v>
      </c>
      <c r="I273" s="713">
        <f>VLOOKUP(H273,Sheet1!$B$2:$C$12,2,TRUE)</f>
        <v>7</v>
      </c>
      <c r="J273" s="713" t="str">
        <f>VLOOKUP($E273,'[17]Gui chi Quynh'!$C$7:$E$387,3,0)</f>
        <v>A4</v>
      </c>
      <c r="K273" s="713">
        <f>VLOOKUP(J273,Sheet1!$B$2:$C$12,2,TRUE)</f>
        <v>7</v>
      </c>
      <c r="L273" s="713" t="str">
        <f>VLOOKUP(E273,'[18]Gui chi Quynh'!$C$7:$F$385,3,0)</f>
        <v>A4</v>
      </c>
      <c r="M273" s="713">
        <f>VLOOKUP(L273,Sheet1!$B$2:$C$12,2,TRUE)</f>
        <v>7</v>
      </c>
      <c r="N273" s="713" t="str">
        <f>VLOOKUP(E273,'[19]Gui chi Quynh'!$C$7:$E$391,3,0)</f>
        <v>A4</v>
      </c>
      <c r="O273" s="713">
        <f>VLOOKUP(N273,Sheet1!$B$2:$C$12,2,TRUE)</f>
        <v>7</v>
      </c>
      <c r="P273" s="713" t="str">
        <f>VLOOKUP(E273,'[20]Gui chi Quynh'!$C$7:$E$391,3,0)</f>
        <v>A3</v>
      </c>
      <c r="Q273" s="713">
        <f>VLOOKUP(P273,Sheet1!$B$2:$C$12,2,TRUE)</f>
        <v>8</v>
      </c>
      <c r="R273" s="713" t="str">
        <f>VLOOKUP($E273,'[21]Gui chi Quynh'!$C$7:$E$390,3,0)</f>
        <v>A4</v>
      </c>
      <c r="S273" s="713">
        <f>VLOOKUP(R273,Sheet1!$B$2:$C$12,2,TRUE)</f>
        <v>7</v>
      </c>
      <c r="T273" s="713" t="str">
        <f>VLOOKUP($E273,'[22]Gui chi Quynh'!$C$7:$E$390,3,0)</f>
        <v>A4</v>
      </c>
      <c r="U273" s="713">
        <f>VLOOKUP(T273,Sheet1!$B$2:$C$12,2,TRUE)</f>
        <v>7</v>
      </c>
      <c r="V273" s="713" t="str">
        <f>VLOOKUP($E273,'[23]Gui chi Quynh'!$C$7:$E$389,3,0)</f>
        <v>A4</v>
      </c>
      <c r="W273" s="713">
        <f>VLOOKUP(V273,Sheet1!$B$2:$C$12,2,TRUE)</f>
        <v>7</v>
      </c>
      <c r="X273" s="713" t="str">
        <f>VLOOKUP($E273,'[24]Gui chi Quynh'!$C$7:$E$389,3,0)</f>
        <v>A4</v>
      </c>
      <c r="Y273" s="713">
        <f>VLOOKUP(X273,Sheet1!$B$2:$C$12,2,TRUE)</f>
        <v>7</v>
      </c>
      <c r="Z273" s="713" t="str">
        <f>VLOOKUP($E273,'[25]Gui chi Quynh'!$C$7:$E$388,3,0)</f>
        <v>A4</v>
      </c>
      <c r="AA273" s="713">
        <f>VLOOKUP(Z273,Sheet1!$B$2:$C$12,2,TRUE)</f>
        <v>7</v>
      </c>
      <c r="AB273" s="713" t="str">
        <f>VLOOKUP($E273,'T5'!$E$9:$AH$337,24,0)</f>
        <v>A3</v>
      </c>
      <c r="AC273" s="713">
        <f>VLOOKUP(AB273,Sheet1!$B$2:$C$12,2,TRUE)</f>
        <v>8</v>
      </c>
      <c r="AD273" s="713"/>
      <c r="AE273" s="713" t="e">
        <f>VLOOKUP(AD273,Sheet1!$B$2:$C$12,2,TRUE)</f>
        <v>#N/A</v>
      </c>
      <c r="AF273" s="599"/>
      <c r="AG273" s="901">
        <f t="shared" si="37"/>
        <v>7.1818181818181817</v>
      </c>
      <c r="AH273" s="901" t="str">
        <f t="shared" si="41"/>
        <v>11A*</v>
      </c>
      <c r="AI273" s="901">
        <f t="shared" si="39"/>
        <v>0</v>
      </c>
      <c r="AJ273" s="902"/>
      <c r="AK273" s="713" t="str">
        <f t="shared" si="40"/>
        <v>Tốt</v>
      </c>
      <c r="AL273" s="713" t="str">
        <f>VLOOKUP($E273,'cac dv gui'!$C$303:$AD$320,25,0)</f>
        <v>Tốt</v>
      </c>
      <c r="AM273" s="713" t="str">
        <f>VLOOKUP($E273,'cac dv gui'!$C$303:$AD$320,26,0)</f>
        <v>Tốt</v>
      </c>
      <c r="AN273" s="713"/>
      <c r="AO273" s="713"/>
      <c r="AP273" s="594"/>
      <c r="AQ273" s="713" t="str">
        <f>VLOOKUP(E273,' TH ĐG Trình HĐ'!$E$9:$AU$338,40,0)</f>
        <v>Tốt</v>
      </c>
      <c r="AR273" s="713" t="s">
        <v>850</v>
      </c>
      <c r="AS273" s="594"/>
      <c r="AT273" s="905"/>
      <c r="AV273" s="835"/>
      <c r="AW273" s="835"/>
    </row>
    <row r="274" spans="1:49" s="684" customFormat="1" ht="35.1" customHeight="1" x14ac:dyDescent="0.25">
      <c r="A274" s="512" t="s">
        <v>1516</v>
      </c>
      <c r="B274" s="512">
        <f>COUNTIF($F$4:F274,F274)</f>
        <v>248</v>
      </c>
      <c r="C274" s="512" t="s">
        <v>985</v>
      </c>
      <c r="D274" s="336" t="s">
        <v>373</v>
      </c>
      <c r="E274" s="512" t="s">
        <v>696</v>
      </c>
      <c r="F274" s="592" t="s">
        <v>1732</v>
      </c>
      <c r="G274" s="523" t="s">
        <v>974</v>
      </c>
      <c r="H274" s="713" t="str">
        <f>VLOOKUP(E274,'[16]Gui chi Quynh'!$C$7:$E$387,3,0)</f>
        <v>A4</v>
      </c>
      <c r="I274" s="713">
        <f>VLOOKUP(H274,Sheet1!$B$2:$C$12,2,TRUE)</f>
        <v>7</v>
      </c>
      <c r="J274" s="713" t="str">
        <f>VLOOKUP($E274,'[17]Gui chi Quynh'!$C$7:$E$387,3,0)</f>
        <v>A4</v>
      </c>
      <c r="K274" s="713">
        <f>VLOOKUP(J274,Sheet1!$B$2:$C$12,2,TRUE)</f>
        <v>7</v>
      </c>
      <c r="L274" s="713" t="str">
        <f>VLOOKUP(E274,'[18]Gui chi Quynh'!$C$7:$F$385,3,0)</f>
        <v>A3</v>
      </c>
      <c r="M274" s="713">
        <f>VLOOKUP(L274,Sheet1!$B$2:$C$12,2,TRUE)</f>
        <v>8</v>
      </c>
      <c r="N274" s="713" t="str">
        <f>VLOOKUP(E274,'[19]Gui chi Quynh'!$C$7:$E$391,3,0)</f>
        <v>A3</v>
      </c>
      <c r="O274" s="713">
        <f>VLOOKUP(N274,Sheet1!$B$2:$C$12,2,TRUE)</f>
        <v>8</v>
      </c>
      <c r="P274" s="713" t="str">
        <f>VLOOKUP(E274,'[20]Gui chi Quynh'!$C$7:$E$391,3,0)</f>
        <v>A1</v>
      </c>
      <c r="Q274" s="713">
        <f>VLOOKUP(P274,Sheet1!$B$2:$C$12,2,TRUE)</f>
        <v>10</v>
      </c>
      <c r="R274" s="713" t="str">
        <f>VLOOKUP($E274,'[21]Gui chi Quynh'!$C$7:$E$390,3,0)</f>
        <v>B1</v>
      </c>
      <c r="S274" s="713">
        <f>VLOOKUP(R274,Sheet1!$B$2:$C$12,2,TRUE)</f>
        <v>6</v>
      </c>
      <c r="T274" s="713" t="str">
        <f>VLOOKUP($E274,'[22]Gui chi Quynh'!$C$7:$E$390,3,0)</f>
        <v>A3</v>
      </c>
      <c r="U274" s="713">
        <f>VLOOKUP(T274,Sheet1!$B$2:$C$12,2,TRUE)</f>
        <v>8</v>
      </c>
      <c r="V274" s="713" t="str">
        <f>VLOOKUP($E274,'[23]Gui chi Quynh'!$C$7:$E$389,3,0)</f>
        <v>B2</v>
      </c>
      <c r="W274" s="713">
        <f>VLOOKUP(V274,Sheet1!$B$2:$C$12,2,TRUE)</f>
        <v>5</v>
      </c>
      <c r="X274" s="713" t="str">
        <f>VLOOKUP($E274,'[24]Gui chi Quynh'!$C$7:$E$389,3,0)</f>
        <v>A3</v>
      </c>
      <c r="Y274" s="713">
        <f>VLOOKUP(X274,Sheet1!$B$2:$C$12,2,TRUE)</f>
        <v>8</v>
      </c>
      <c r="Z274" s="713" t="str">
        <f>VLOOKUP($E274,'[25]Gui chi Quynh'!$C$7:$E$388,3,0)</f>
        <v>A4</v>
      </c>
      <c r="AA274" s="713">
        <f>VLOOKUP(Z274,Sheet1!$B$2:$C$12,2,TRUE)</f>
        <v>7</v>
      </c>
      <c r="AB274" s="713" t="str">
        <f>VLOOKUP($E274,'T5'!$E$9:$AH$337,24,0)</f>
        <v>B2</v>
      </c>
      <c r="AC274" s="713">
        <f>VLOOKUP(AB274,Sheet1!$B$2:$C$12,2,TRUE)</f>
        <v>5</v>
      </c>
      <c r="AD274" s="713"/>
      <c r="AE274" s="713" t="e">
        <f>VLOOKUP(AD274,Sheet1!$B$2:$C$12,2,TRUE)</f>
        <v>#N/A</v>
      </c>
      <c r="AF274" s="599" t="str">
        <f>VLOOKUP($E274,'[26]Tong hop ket qua'!$E$19:$M$219,9,0)</f>
        <v>Khá</v>
      </c>
      <c r="AG274" s="901">
        <f t="shared" si="37"/>
        <v>7.1818181818181817</v>
      </c>
      <c r="AH274" s="901" t="str">
        <f>LEFT((COUNTIF($H274:$AC274,"A*")&amp;"A*")&amp;" + "&amp;(COUNTIF($H274:$AC274,"B*")&amp;"B*")&amp;" + "&amp;(COUNTIF($H274:$AC274,"C*")&amp;"C*")&amp;" +  "&amp;(COUNTIF($H274:$AC274,"D")&amp;"D")&amp; " +  "&amp;(COUNTIF($H274:$AC274,"E")&amp;"E"),10)</f>
        <v xml:space="preserve">8A* + 3B* </v>
      </c>
      <c r="AI274" s="901">
        <f t="shared" si="39"/>
        <v>3</v>
      </c>
      <c r="AJ274" s="902"/>
      <c r="AK274" s="713" t="str">
        <f t="shared" si="40"/>
        <v>Tốt</v>
      </c>
      <c r="AL274" s="713" t="str">
        <f>VLOOKUP($E274,'cac dv gui'!$C$303:$AD$320,25,0)</f>
        <v>Tốt</v>
      </c>
      <c r="AM274" s="713" t="str">
        <f>VLOOKUP($E274,'cac dv gui'!$C$303:$AD$320,26,0)</f>
        <v>Tốt</v>
      </c>
      <c r="AN274" s="713"/>
      <c r="AO274" s="713"/>
      <c r="AP274" s="594"/>
      <c r="AQ274" s="713" t="str">
        <f>VLOOKUP(E274,' TH ĐG Trình HĐ'!$E$9:$AU$338,40,0)</f>
        <v>Tốt</v>
      </c>
      <c r="AR274" s="713" t="s">
        <v>850</v>
      </c>
      <c r="AS274" s="594"/>
      <c r="AT274" s="905"/>
      <c r="AV274" s="835"/>
      <c r="AW274" s="835"/>
    </row>
    <row r="275" spans="1:49" s="684" customFormat="1" ht="35.1" customHeight="1" x14ac:dyDescent="0.25">
      <c r="A275" s="512" t="s">
        <v>1517</v>
      </c>
      <c r="B275" s="512">
        <f>COUNTIF($F$4:F295,F275)</f>
        <v>268</v>
      </c>
      <c r="C275" s="512" t="s">
        <v>985</v>
      </c>
      <c r="D275" s="336" t="s">
        <v>288</v>
      </c>
      <c r="E275" s="512" t="s">
        <v>693</v>
      </c>
      <c r="F275" s="592" t="s">
        <v>1732</v>
      </c>
      <c r="G275" s="523" t="s">
        <v>974</v>
      </c>
      <c r="H275" s="713" t="str">
        <f>VLOOKUP(E275,'[16]Gui chi Quynh'!$C$7:$E$387,3,0)</f>
        <v>A4</v>
      </c>
      <c r="I275" s="713">
        <f>VLOOKUP(H275,Sheet1!$B$2:$C$12,2,TRUE)</f>
        <v>7</v>
      </c>
      <c r="J275" s="713" t="str">
        <f>VLOOKUP($E275,'[17]Gui chi Quynh'!$C$7:$E$387,3,0)</f>
        <v>A4</v>
      </c>
      <c r="K275" s="713">
        <f>VLOOKUP(J275,Sheet1!$B$2:$C$12,2,TRUE)</f>
        <v>7</v>
      </c>
      <c r="L275" s="713" t="str">
        <f>VLOOKUP(E275,'[18]Gui chi Quynh'!$C$7:$F$385,3,0)</f>
        <v>A4</v>
      </c>
      <c r="M275" s="713">
        <f>VLOOKUP(L275,Sheet1!$B$2:$C$12,2,TRUE)</f>
        <v>7</v>
      </c>
      <c r="N275" s="713" t="str">
        <f>VLOOKUP(E275,'[19]Gui chi Quynh'!$C$7:$E$391,3,0)</f>
        <v>A4</v>
      </c>
      <c r="O275" s="713">
        <f>VLOOKUP(N275,Sheet1!$B$2:$C$12,2,TRUE)</f>
        <v>7</v>
      </c>
      <c r="P275" s="713" t="str">
        <f>VLOOKUP(E275,'[20]Gui chi Quynh'!$C$7:$E$391,3,0)</f>
        <v>A3</v>
      </c>
      <c r="Q275" s="713">
        <f>VLOOKUP(P275,Sheet1!$B$2:$C$12,2,TRUE)</f>
        <v>8</v>
      </c>
      <c r="R275" s="713" t="str">
        <f>VLOOKUP($E275,'[21]Gui chi Quynh'!$C$7:$E$390,3,0)</f>
        <v>A4</v>
      </c>
      <c r="S275" s="713">
        <f>VLOOKUP(R275,Sheet1!$B$2:$C$12,2,TRUE)</f>
        <v>7</v>
      </c>
      <c r="T275" s="713" t="str">
        <f>VLOOKUP($E275,'[22]Gui chi Quynh'!$C$7:$E$390,3,0)</f>
        <v>A4</v>
      </c>
      <c r="U275" s="713">
        <f>VLOOKUP(T275,Sheet1!$B$2:$C$12,2,TRUE)</f>
        <v>7</v>
      </c>
      <c r="V275" s="713" t="str">
        <f>VLOOKUP($E275,'[23]Gui chi Quynh'!$C$7:$E$389,3,0)</f>
        <v>A4</v>
      </c>
      <c r="W275" s="713">
        <f>VLOOKUP(V275,Sheet1!$B$2:$C$12,2,TRUE)</f>
        <v>7</v>
      </c>
      <c r="X275" s="713" t="str">
        <f>VLOOKUP($E275,'[24]Gui chi Quynh'!$C$7:$E$389,3,0)</f>
        <v>A4</v>
      </c>
      <c r="Y275" s="713">
        <f>VLOOKUP(X275,Sheet1!$B$2:$C$12,2,TRUE)</f>
        <v>7</v>
      </c>
      <c r="Z275" s="713" t="str">
        <f>VLOOKUP($E275,'[25]Gui chi Quynh'!$C$7:$E$388,3,0)</f>
        <v>A3</v>
      </c>
      <c r="AA275" s="713">
        <f>VLOOKUP(Z275,Sheet1!$B$2:$C$12,2,TRUE)</f>
        <v>8</v>
      </c>
      <c r="AB275" s="713" t="str">
        <f>VLOOKUP($E275,'T5'!$E$9:$AH$337,24,0)</f>
        <v>A3</v>
      </c>
      <c r="AC275" s="713">
        <f>VLOOKUP(AB275,Sheet1!$B$2:$C$12,2,TRUE)</f>
        <v>8</v>
      </c>
      <c r="AD275" s="713"/>
      <c r="AE275" s="713" t="e">
        <f>VLOOKUP(AD275,Sheet1!$B$2:$C$12,2,TRUE)</f>
        <v>#N/A</v>
      </c>
      <c r="AF275" s="599" t="str">
        <f>VLOOKUP($E275,'[26]Tong hop ket qua'!$E$19:$M$219,9,0)</f>
        <v>Khá</v>
      </c>
      <c r="AG275" s="901">
        <f t="shared" si="37"/>
        <v>7.2727272727272725</v>
      </c>
      <c r="AH275" s="901" t="str">
        <f>LEFT((COUNTIF($H275:$AC275,"A*")&amp;"A*")&amp;" + "&amp;(COUNTIF($H275:$AC275,"B*")&amp;"B*")&amp;" + "&amp;(COUNTIF($H275:$AC275,"C*")&amp;"C*")&amp;" +  "&amp;(COUNTIF($H275:$AC275,"D")&amp;"D")&amp; " +  "&amp;(COUNTIF($H275:$AC275,"E")&amp;"E"),4)</f>
        <v>11A*</v>
      </c>
      <c r="AI275" s="901">
        <f t="shared" si="39"/>
        <v>0</v>
      </c>
      <c r="AJ275" s="902"/>
      <c r="AK275" s="713" t="str">
        <f t="shared" si="40"/>
        <v>Tốt</v>
      </c>
      <c r="AL275" s="713" t="str">
        <f>VLOOKUP($E275,'cac dv gui'!$C$303:$AD$320,25,0)</f>
        <v>Tốt</v>
      </c>
      <c r="AM275" s="713" t="str">
        <f>VLOOKUP($E275,'cac dv gui'!$C$303:$AD$320,26,0)</f>
        <v>Tốt</v>
      </c>
      <c r="AN275" s="713"/>
      <c r="AO275" s="713"/>
      <c r="AP275" s="594"/>
      <c r="AQ275" s="713" t="str">
        <f>VLOOKUP(E275,' TH ĐG Trình HĐ'!$E$9:$AU$338,40,0)</f>
        <v>Tốt</v>
      </c>
      <c r="AR275" s="713" t="s">
        <v>850</v>
      </c>
      <c r="AS275" s="594"/>
      <c r="AT275" s="905"/>
      <c r="AV275" s="835"/>
      <c r="AW275" s="835"/>
    </row>
    <row r="276" spans="1:49" s="684" customFormat="1" ht="35.1" customHeight="1" x14ac:dyDescent="0.25">
      <c r="A276" s="512" t="s">
        <v>1518</v>
      </c>
      <c r="B276" s="512">
        <f>COUNTIF($F$4:F106,F276)</f>
        <v>92</v>
      </c>
      <c r="C276" s="513" t="s">
        <v>985</v>
      </c>
      <c r="D276" s="338" t="s">
        <v>1051</v>
      </c>
      <c r="E276" s="599" t="s">
        <v>1052</v>
      </c>
      <c r="F276" s="592" t="s">
        <v>1732</v>
      </c>
      <c r="G276" s="523" t="s">
        <v>974</v>
      </c>
      <c r="H276" s="713"/>
      <c r="I276" s="713"/>
      <c r="J276" s="713"/>
      <c r="K276" s="713"/>
      <c r="L276" s="713"/>
      <c r="M276" s="713"/>
      <c r="N276" s="713" t="str">
        <f>VLOOKUP(E276,'[19]Gui chi Quynh'!$C$7:$E$391,3,0)</f>
        <v>A4</v>
      </c>
      <c r="O276" s="713">
        <f>VLOOKUP(N276,Sheet1!$B$2:$C$12,2,TRUE)</f>
        <v>7</v>
      </c>
      <c r="P276" s="713" t="str">
        <f>VLOOKUP(E276,'[20]Gui chi Quynh'!$C$7:$E$391,3,0)</f>
        <v>A3</v>
      </c>
      <c r="Q276" s="713">
        <f>VLOOKUP(P276,Sheet1!$B$2:$C$12,2,TRUE)</f>
        <v>8</v>
      </c>
      <c r="R276" s="713" t="str">
        <f>VLOOKUP($E276,'[21]Gui chi Quynh'!$C$7:$E$390,3,0)</f>
        <v>A3</v>
      </c>
      <c r="S276" s="713">
        <f>VLOOKUP(R276,Sheet1!$B$2:$C$12,2,TRUE)</f>
        <v>8</v>
      </c>
      <c r="T276" s="713" t="str">
        <f>VLOOKUP($E276,'[22]Gui chi Quynh'!$C$7:$E$390,3,0)</f>
        <v>A3</v>
      </c>
      <c r="U276" s="713">
        <f>VLOOKUP(T276,Sheet1!$B$2:$C$12,2,TRUE)</f>
        <v>8</v>
      </c>
      <c r="V276" s="713" t="str">
        <f>VLOOKUP($E276,'[23]Gui chi Quynh'!$C$7:$E$389,3,0)</f>
        <v>A4</v>
      </c>
      <c r="W276" s="713">
        <f>VLOOKUP(V276,Sheet1!$B$2:$C$12,2,TRUE)</f>
        <v>7</v>
      </c>
      <c r="X276" s="713" t="str">
        <f>VLOOKUP($E276,'[24]Gui chi Quynh'!$C$7:$E$389,3,0)</f>
        <v>B1</v>
      </c>
      <c r="Y276" s="713">
        <f>VLOOKUP(X276,Sheet1!$B$2:$C$12,2,TRUE)</f>
        <v>6</v>
      </c>
      <c r="Z276" s="713" t="str">
        <f>VLOOKUP($E276,'[25]Gui chi Quynh'!$C$7:$E$388,3,0)</f>
        <v>A3</v>
      </c>
      <c r="AA276" s="713">
        <f>VLOOKUP(Z276,Sheet1!$B$2:$C$12,2,TRUE)</f>
        <v>8</v>
      </c>
      <c r="AB276" s="713" t="str">
        <f>VLOOKUP($E276,'T5'!$E$9:$AH$337,24,0)</f>
        <v>A4</v>
      </c>
      <c r="AC276" s="713">
        <f>VLOOKUP(AB276,Sheet1!$B$2:$C$12,2,TRUE)</f>
        <v>7</v>
      </c>
      <c r="AD276" s="713"/>
      <c r="AE276" s="713" t="e">
        <f>VLOOKUP(AD276,Sheet1!$B$2:$C$12,2,TRUE)</f>
        <v>#N/A</v>
      </c>
      <c r="AF276" s="599"/>
      <c r="AG276" s="901">
        <f>(I276+K276+M276+O276+Q276+S276+U276+W276+Y276+AA276+AC276)/8</f>
        <v>7.375</v>
      </c>
      <c r="AH276" s="901" t="str">
        <f>LEFT((COUNTIF($H276:$AC276,"A*")&amp;"A*")&amp;" + "&amp;(COUNTIF($H276:$AC276,"B*")&amp;"B*")&amp;" + "&amp;(COUNTIF($H276:$AC276,"C*")&amp;"C*")&amp;" +  "&amp;(COUNTIF($H276:$AC276,"D")&amp;"D")&amp; " +  "&amp;(COUNTIF($H276:$AC276,"E")&amp;"E"),10)</f>
        <v xml:space="preserve">7A* + 1B* </v>
      </c>
      <c r="AI276" s="901">
        <f t="shared" si="39"/>
        <v>1</v>
      </c>
      <c r="AJ276" s="902"/>
      <c r="AK276" s="713" t="str">
        <f t="shared" si="40"/>
        <v>Tốt</v>
      </c>
      <c r="AL276" s="713" t="str">
        <f>VLOOKUP($E276,'cac dv gui'!$C$303:$AD$320,25,0)</f>
        <v>Tốt</v>
      </c>
      <c r="AM276" s="713" t="str">
        <f>VLOOKUP($E276,'cac dv gui'!$C$303:$AD$320,26,0)</f>
        <v>Tốt</v>
      </c>
      <c r="AN276" s="713"/>
      <c r="AO276" s="713"/>
      <c r="AP276" s="594"/>
      <c r="AQ276" s="713" t="str">
        <f>VLOOKUP(E276,' TH ĐG Trình HĐ'!$E$9:$AU$338,40,0)</f>
        <v>Tốt</v>
      </c>
      <c r="AR276" s="713" t="s">
        <v>850</v>
      </c>
      <c r="AS276" s="594"/>
      <c r="AT276" s="905" t="s">
        <v>1688</v>
      </c>
      <c r="AV276" s="835"/>
      <c r="AW276" s="835"/>
    </row>
    <row r="277" spans="1:49" s="684" customFormat="1" ht="35.1" customHeight="1" x14ac:dyDescent="0.25">
      <c r="A277" s="512" t="s">
        <v>1519</v>
      </c>
      <c r="B277" s="512">
        <f>COUNTIF($F$4:F277,F277)</f>
        <v>251</v>
      </c>
      <c r="C277" s="513" t="s">
        <v>984</v>
      </c>
      <c r="D277" s="338" t="s">
        <v>1053</v>
      </c>
      <c r="E277" s="599" t="s">
        <v>1054</v>
      </c>
      <c r="F277" s="592" t="s">
        <v>1732</v>
      </c>
      <c r="G277" s="523" t="s">
        <v>974</v>
      </c>
      <c r="H277" s="713"/>
      <c r="I277" s="713"/>
      <c r="J277" s="713"/>
      <c r="K277" s="713"/>
      <c r="L277" s="713"/>
      <c r="M277" s="713"/>
      <c r="N277" s="713" t="str">
        <f>VLOOKUP(E277,'[19]Gui chi Quynh'!$C$7:$E$391,3,0)</f>
        <v>A4</v>
      </c>
      <c r="O277" s="713">
        <f>VLOOKUP(N277,Sheet1!$B$2:$C$12,2,TRUE)</f>
        <v>7</v>
      </c>
      <c r="P277" s="713" t="str">
        <f>VLOOKUP(E277,'[20]Gui chi Quynh'!$C$7:$E$391,3,0)</f>
        <v>A4</v>
      </c>
      <c r="Q277" s="713">
        <f>VLOOKUP(P277,Sheet1!$B$2:$C$12,2,TRUE)</f>
        <v>7</v>
      </c>
      <c r="R277" s="713" t="str">
        <f>VLOOKUP($E277,'[21]Gui chi Quynh'!$C$7:$E$390,3,0)</f>
        <v>A4</v>
      </c>
      <c r="S277" s="713">
        <f>VLOOKUP(R277,Sheet1!$B$2:$C$12,2,TRUE)</f>
        <v>7</v>
      </c>
      <c r="T277" s="713" t="str">
        <f>VLOOKUP($E277,'[22]Gui chi Quynh'!$C$7:$E$390,3,0)</f>
        <v>A3</v>
      </c>
      <c r="U277" s="713">
        <f>VLOOKUP(T277,Sheet1!$B$2:$C$12,2,TRUE)</f>
        <v>8</v>
      </c>
      <c r="V277" s="713" t="str">
        <f>VLOOKUP($E277,'[23]Gui chi Quynh'!$C$7:$E$389,3,0)</f>
        <v>A3</v>
      </c>
      <c r="W277" s="713">
        <f>VLOOKUP(V277,Sheet1!$B$2:$C$12,2,TRUE)</f>
        <v>8</v>
      </c>
      <c r="X277" s="713" t="str">
        <f>VLOOKUP($E277,'[24]Gui chi Quynh'!$C$7:$E$389,3,0)</f>
        <v>A3</v>
      </c>
      <c r="Y277" s="713">
        <f>VLOOKUP(X277,Sheet1!$B$2:$C$12,2,TRUE)</f>
        <v>8</v>
      </c>
      <c r="Z277" s="713" t="str">
        <f>VLOOKUP($E277,'[25]Gui chi Quynh'!$C$7:$E$388,3,0)</f>
        <v>A3</v>
      </c>
      <c r="AA277" s="713">
        <f>VLOOKUP(Z277,Sheet1!$B$2:$C$12,2,TRUE)</f>
        <v>8</v>
      </c>
      <c r="AB277" s="713" t="str">
        <f>VLOOKUP($E277,'T5'!$E$9:$AH$337,24,0)</f>
        <v>A4</v>
      </c>
      <c r="AC277" s="713">
        <f>VLOOKUP(AB277,Sheet1!$B$2:$C$12,2,TRUE)</f>
        <v>7</v>
      </c>
      <c r="AD277" s="713"/>
      <c r="AE277" s="713" t="e">
        <f>VLOOKUP(AD277,Sheet1!$B$2:$C$12,2,TRUE)</f>
        <v>#N/A</v>
      </c>
      <c r="AF277" s="599" t="str">
        <f>VLOOKUP($E277,'[26]Tong hop ket qua'!$E$19:$M$219,9,0)</f>
        <v>Khá</v>
      </c>
      <c r="AG277" s="901">
        <f>(I277+K277+M277+O277+Q277+S277+U277+W277+Y277+AA277+AC277)/8</f>
        <v>7.5</v>
      </c>
      <c r="AH277" s="901" t="str">
        <f>LEFT((COUNTIF($H277:$AC277,"A*")&amp;"A*")&amp;" + "&amp;(COUNTIF($H277:$AC277,"B*")&amp;"B*")&amp;" + "&amp;(COUNTIF($H277:$AC277,"C*")&amp;"C*")&amp;" +  "&amp;(COUNTIF($H277:$AC277,"D")&amp;"D")&amp; " +  "&amp;(COUNTIF($H277:$AC277,"E")&amp;"E"),4)</f>
        <v xml:space="preserve">8A* </v>
      </c>
      <c r="AI277" s="901">
        <f t="shared" si="39"/>
        <v>0</v>
      </c>
      <c r="AJ277" s="902"/>
      <c r="AK277" s="713" t="str">
        <f t="shared" si="40"/>
        <v>Tốt</v>
      </c>
      <c r="AL277" s="713" t="str">
        <f>VLOOKUP($E277,'cac dv gui'!$C$303:$AD$320,25,0)</f>
        <v>Tốt</v>
      </c>
      <c r="AM277" s="713" t="str">
        <f>VLOOKUP($E277,'cac dv gui'!$C$303:$AD$320,26,0)</f>
        <v>Tốt</v>
      </c>
      <c r="AN277" s="713"/>
      <c r="AO277" s="713"/>
      <c r="AP277" s="594"/>
      <c r="AQ277" s="713" t="str">
        <f>VLOOKUP(E277,' TH ĐG Trình HĐ'!$E$9:$AU$338,40,0)</f>
        <v>Tốt</v>
      </c>
      <c r="AR277" s="713" t="s">
        <v>850</v>
      </c>
      <c r="AS277" s="594"/>
      <c r="AT277" s="905" t="s">
        <v>1688</v>
      </c>
      <c r="AV277" s="835"/>
      <c r="AW277" s="835"/>
    </row>
    <row r="278" spans="1:49" s="684" customFormat="1" ht="88.5" customHeight="1" x14ac:dyDescent="0.25">
      <c r="A278" s="512" t="s">
        <v>1520</v>
      </c>
      <c r="B278" s="512">
        <f>COUNTIF($F$4:F278,F278)</f>
        <v>252</v>
      </c>
      <c r="C278" s="513" t="s">
        <v>985</v>
      </c>
      <c r="D278" s="338" t="s">
        <v>1055</v>
      </c>
      <c r="E278" s="599" t="s">
        <v>1056</v>
      </c>
      <c r="F278" s="592" t="s">
        <v>1732</v>
      </c>
      <c r="G278" s="523" t="s">
        <v>974</v>
      </c>
      <c r="H278" s="713"/>
      <c r="I278" s="713"/>
      <c r="J278" s="713"/>
      <c r="K278" s="713"/>
      <c r="L278" s="713"/>
      <c r="M278" s="713"/>
      <c r="N278" s="713" t="str">
        <f>VLOOKUP(E278,'[19]Gui chi Quynh'!$C$7:$E$391,3,0)</f>
        <v>A4</v>
      </c>
      <c r="O278" s="713">
        <f>VLOOKUP(N278,Sheet1!$B$2:$C$12,2,TRUE)</f>
        <v>7</v>
      </c>
      <c r="P278" s="713" t="str">
        <f>VLOOKUP(E278,'[20]Gui chi Quynh'!$C$7:$E$391,3,0)</f>
        <v>B2</v>
      </c>
      <c r="Q278" s="713">
        <f>VLOOKUP(P278,Sheet1!$B$2:$C$12,2,TRUE)</f>
        <v>5</v>
      </c>
      <c r="R278" s="713" t="str">
        <f>VLOOKUP($E278,'[21]Gui chi Quynh'!$C$7:$E$390,3,0)</f>
        <v>A4</v>
      </c>
      <c r="S278" s="713">
        <f>VLOOKUP(R278,Sheet1!$B$2:$C$12,2,TRUE)</f>
        <v>7</v>
      </c>
      <c r="T278" s="713" t="str">
        <f>VLOOKUP($E278,'[22]Gui chi Quynh'!$C$7:$E$390,3,0)</f>
        <v>A3</v>
      </c>
      <c r="U278" s="713">
        <f>VLOOKUP(T278,Sheet1!$B$2:$C$12,2,TRUE)</f>
        <v>8</v>
      </c>
      <c r="V278" s="713" t="str">
        <f>VLOOKUP($E278,'[23]Gui chi Quynh'!$C$7:$E$389,3,0)</f>
        <v>A4</v>
      </c>
      <c r="W278" s="713">
        <f>VLOOKUP(V278,Sheet1!$B$2:$C$12,2,TRUE)</f>
        <v>7</v>
      </c>
      <c r="X278" s="713" t="str">
        <f>VLOOKUP($E278,'[24]Gui chi Quynh'!$C$7:$E$389,3,0)</f>
        <v>A4</v>
      </c>
      <c r="Y278" s="713">
        <f>VLOOKUP(X278,Sheet1!$B$2:$C$12,2,TRUE)</f>
        <v>7</v>
      </c>
      <c r="Z278" s="713" t="str">
        <f>VLOOKUP($E278,'[25]Gui chi Quynh'!$C$7:$E$388,3,0)</f>
        <v>A3</v>
      </c>
      <c r="AA278" s="713">
        <f>VLOOKUP(Z278,Sheet1!$B$2:$C$12,2,TRUE)</f>
        <v>8</v>
      </c>
      <c r="AB278" s="713" t="str">
        <f>VLOOKUP($E278,'T5'!$E$9:$AH$337,24,0)</f>
        <v>A4</v>
      </c>
      <c r="AC278" s="713">
        <f>VLOOKUP(AB278,Sheet1!$B$2:$C$12,2,TRUE)</f>
        <v>7</v>
      </c>
      <c r="AD278" s="713"/>
      <c r="AE278" s="713" t="e">
        <f>VLOOKUP(AD278,Sheet1!$B$2:$C$12,2,TRUE)</f>
        <v>#N/A</v>
      </c>
      <c r="AF278" s="599"/>
      <c r="AG278" s="901">
        <f>(I278+K278+M278+O278+Q278+S278+U278+W278+Y278+AA278+AC278)/8</f>
        <v>7</v>
      </c>
      <c r="AH278" s="901" t="str">
        <f>LEFT((COUNTIF($H278:$AC278,"A*")&amp;"A*")&amp;" + "&amp;(COUNTIF($H278:$AC278,"B*")&amp;"B*")&amp;" + "&amp;(COUNTIF($H278:$AC278,"C*")&amp;"C*")&amp;" +  "&amp;(COUNTIF($H278:$AC278,"D")&amp;"D")&amp; " +  "&amp;(COUNTIF($H278:$AC278,"E")&amp;"E"),10)</f>
        <v xml:space="preserve">7A* + 1B* </v>
      </c>
      <c r="AI278" s="901">
        <f t="shared" si="39"/>
        <v>1</v>
      </c>
      <c r="AJ278" s="902"/>
      <c r="AK278" s="713" t="str">
        <f t="shared" si="40"/>
        <v>Tốt</v>
      </c>
      <c r="AL278" s="713" t="str">
        <f>VLOOKUP($E278,'cac dv gui'!$C$303:$AD$320,25,0)</f>
        <v>Tốt</v>
      </c>
      <c r="AM278" s="713" t="str">
        <f>VLOOKUP($E278,'cac dv gui'!$C$303:$AD$320,26,0)</f>
        <v>Tốt</v>
      </c>
      <c r="AN278" s="713"/>
      <c r="AO278" s="713"/>
      <c r="AP278" s="594"/>
      <c r="AQ278" s="713" t="str">
        <f>VLOOKUP(E278,' TH ĐG Trình HĐ'!$E$9:$AU$338,40,0)</f>
        <v>Tốt</v>
      </c>
      <c r="AR278" s="713" t="s">
        <v>850</v>
      </c>
      <c r="AS278" s="594"/>
      <c r="AT278" s="905" t="s">
        <v>1279</v>
      </c>
      <c r="AV278" s="835"/>
      <c r="AW278" s="835"/>
    </row>
    <row r="279" spans="1:49" s="684" customFormat="1" ht="47.25" customHeight="1" x14ac:dyDescent="0.25">
      <c r="A279" s="512" t="s">
        <v>1521</v>
      </c>
      <c r="B279" s="512">
        <f>COUNTIF($F$4:F279,F279)</f>
        <v>253</v>
      </c>
      <c r="C279" s="513" t="s">
        <v>985</v>
      </c>
      <c r="D279" s="552" t="s">
        <v>807</v>
      </c>
      <c r="E279" s="554" t="s">
        <v>819</v>
      </c>
      <c r="F279" s="592" t="s">
        <v>1732</v>
      </c>
      <c r="G279" s="523" t="s">
        <v>974</v>
      </c>
      <c r="H279" s="713" t="str">
        <f>VLOOKUP(E279,'[16]Gui chi Quynh'!$C$7:$E$387,3,0)</f>
        <v>A2</v>
      </c>
      <c r="I279" s="713">
        <f>VLOOKUP(H279,Sheet1!$B$2:$C$12,2,TRUE)</f>
        <v>9</v>
      </c>
      <c r="J279" s="713" t="str">
        <f>VLOOKUP($E279,'[17]Gui chi Quynh'!$C$7:$E$387,3,0)</f>
        <v>A4</v>
      </c>
      <c r="K279" s="713">
        <f>VLOOKUP(J279,Sheet1!$B$2:$C$12,2,TRUE)</f>
        <v>7</v>
      </c>
      <c r="L279" s="713" t="str">
        <f>VLOOKUP(E279,'[18]Gui chi Quynh'!$C$7:$F$385,3,0)</f>
        <v>A3</v>
      </c>
      <c r="M279" s="713">
        <f>VLOOKUP(L279,Sheet1!$B$2:$C$12,2,TRUE)</f>
        <v>8</v>
      </c>
      <c r="N279" s="713" t="str">
        <f>VLOOKUP(E279,'[19]Gui chi Quynh'!$C$7:$E$391,3,0)</f>
        <v>A3</v>
      </c>
      <c r="O279" s="713">
        <f>VLOOKUP(N279,Sheet1!$B$2:$C$12,2,TRUE)</f>
        <v>8</v>
      </c>
      <c r="P279" s="713" t="str">
        <f>VLOOKUP(E279,'[20]Gui chi Quynh'!$C$7:$E$391,3,0)</f>
        <v>A3</v>
      </c>
      <c r="Q279" s="713">
        <f>VLOOKUP(P279,Sheet1!$B$2:$C$12,2,TRUE)</f>
        <v>8</v>
      </c>
      <c r="R279" s="713" t="str">
        <f>VLOOKUP($E279,'[21]Gui chi Quynh'!$C$7:$E$390,3,0)</f>
        <v>A3</v>
      </c>
      <c r="S279" s="713">
        <f>VLOOKUP(R279,Sheet1!$B$2:$C$12,2,TRUE)</f>
        <v>8</v>
      </c>
      <c r="T279" s="713" t="str">
        <f>VLOOKUP($E279,'[22]Gui chi Quynh'!$C$7:$E$390,3,0)</f>
        <v>A2</v>
      </c>
      <c r="U279" s="713">
        <f>VLOOKUP(T279,Sheet1!$B$2:$C$12,2,TRUE)</f>
        <v>9</v>
      </c>
      <c r="V279" s="713" t="str">
        <f>VLOOKUP($E279,'[23]Gui chi Quynh'!$C$7:$E$389,3,0)</f>
        <v>A4</v>
      </c>
      <c r="W279" s="713">
        <f>VLOOKUP(V279,Sheet1!$B$2:$C$12,2,TRUE)</f>
        <v>7</v>
      </c>
      <c r="X279" s="713" t="str">
        <f>VLOOKUP($E279,'[24]Gui chi Quynh'!$C$7:$E$389,3,0)</f>
        <v>A DN</v>
      </c>
      <c r="Y279" s="713">
        <v>7</v>
      </c>
      <c r="Z279" s="713" t="str">
        <f>VLOOKUP($E279,'[25]Gui chi Quynh'!$C$7:$E$388,3,0)</f>
        <v>A DN</v>
      </c>
      <c r="AA279" s="713">
        <v>7</v>
      </c>
      <c r="AB279" s="713" t="str">
        <f>VLOOKUP($E279,'T5'!$E$9:$AH$337,24,0)</f>
        <v>A DN</v>
      </c>
      <c r="AC279" s="713">
        <v>7</v>
      </c>
      <c r="AD279" s="713"/>
      <c r="AE279" s="713" t="e">
        <f>VLOOKUP(AD279,Sheet1!$B$2:$C$12,2,TRUE)</f>
        <v>#N/A</v>
      </c>
      <c r="AF279" s="599" t="str">
        <f>VLOOKUP($E279,'[26]Tong hop ket qua'!$E$19:$M$219,9,0)</f>
        <v>Đạt yêu cầu</v>
      </c>
      <c r="AG279" s="901">
        <f>(I279+K279+M279+O279+Q279+S279+U279+W279)/8</f>
        <v>8</v>
      </c>
      <c r="AH279" s="901" t="str">
        <f>LEFT((COUNTIF($H279:$AC279,"A*")&amp;"A*")&amp;" + "&amp;(COUNTIF($H279:$AC279,"B*")&amp;"B*")&amp;" + "&amp;(COUNTIF($H279:$AC279,"C*")&amp;"C*")&amp;" +  "&amp;(COUNTIF($H279:$AC279,"D")&amp;"D")&amp; " +  "&amp;(COUNTIF($H279:$AC279,"E")&amp;"E"),4)</f>
        <v>11A*</v>
      </c>
      <c r="AI279" s="901">
        <f t="shared" si="39"/>
        <v>0</v>
      </c>
      <c r="AJ279" s="902"/>
      <c r="AK279" s="713" t="str">
        <f t="shared" si="40"/>
        <v>Xuất sắc</v>
      </c>
      <c r="AL279" s="713" t="str">
        <f>VLOOKUP($E279,'cac dv gui'!$C$303:$AD$320,25,0)</f>
        <v xml:space="preserve">Xuất sắc </v>
      </c>
      <c r="AM279" s="713" t="str">
        <f>VLOOKUP($E279,'cac dv gui'!$C$303:$AD$320,26,0)</f>
        <v>Tốt</v>
      </c>
      <c r="AN279" s="713" t="str">
        <f>VLOOKUP($E279,'cac dv gui'!$C$303:$AD$320,27,0)</f>
        <v>Tập thể đơn vị nhất trí với nội dung phiếu đánh giá chất lượng viên chức của cô Nguyễn Hoàng Thanh Ngân
Hoàn thành tốt  nhiệm vụ NH 2022 - 2023.</v>
      </c>
      <c r="AO279" s="713"/>
      <c r="AP279" s="594"/>
      <c r="AQ279" s="713" t="str">
        <f>VLOOKUP(E279,' TH ĐG Trình HĐ'!$E$9:$AU$338,40,0)</f>
        <v>Tốt</v>
      </c>
      <c r="AR279" s="713" t="s">
        <v>850</v>
      </c>
      <c r="AS279" s="594"/>
      <c r="AT279" s="905" t="s">
        <v>1733</v>
      </c>
      <c r="AV279" s="835"/>
      <c r="AW279" s="835"/>
    </row>
    <row r="280" spans="1:49" s="684" customFormat="1" ht="35.1" customHeight="1" x14ac:dyDescent="0.25">
      <c r="A280" s="512" t="s">
        <v>1522</v>
      </c>
      <c r="B280" s="512">
        <f>COUNTIF($F$4:F280,F280)</f>
        <v>254</v>
      </c>
      <c r="C280" s="513" t="s">
        <v>985</v>
      </c>
      <c r="D280" s="336" t="s">
        <v>203</v>
      </c>
      <c r="E280" s="512" t="s">
        <v>690</v>
      </c>
      <c r="F280" s="592" t="s">
        <v>1732</v>
      </c>
      <c r="G280" s="523" t="s">
        <v>974</v>
      </c>
      <c r="H280" s="713" t="str">
        <f>VLOOKUP(E280,'[16]Gui chi Quynh'!$C$7:$E$387,3,0)</f>
        <v>A4</v>
      </c>
      <c r="I280" s="713">
        <f>VLOOKUP(H280,Sheet1!$B$2:$C$12,2,TRUE)</f>
        <v>7</v>
      </c>
      <c r="J280" s="713" t="str">
        <f>VLOOKUP($E280,'[17]Gui chi Quynh'!$C$7:$E$387,3,0)</f>
        <v>A4</v>
      </c>
      <c r="K280" s="713">
        <f>VLOOKUP(J280,Sheet1!$B$2:$C$12,2,TRUE)</f>
        <v>7</v>
      </c>
      <c r="L280" s="713" t="str">
        <f>VLOOKUP(E280,'[18]Gui chi Quynh'!$C$7:$F$385,3,0)</f>
        <v>A4</v>
      </c>
      <c r="M280" s="713">
        <f>VLOOKUP(L280,Sheet1!$B$2:$C$12,2,TRUE)</f>
        <v>7</v>
      </c>
      <c r="N280" s="713" t="str">
        <f>VLOOKUP(E280,'[19]Gui chi Quynh'!$C$7:$E$391,3,0)</f>
        <v>A4</v>
      </c>
      <c r="O280" s="713">
        <f>VLOOKUP(N280,Sheet1!$B$2:$C$12,2,TRUE)</f>
        <v>7</v>
      </c>
      <c r="P280" s="713" t="str">
        <f>VLOOKUP(E280,'[20]Gui chi Quynh'!$C$7:$E$391,3,0)</f>
        <v>A3</v>
      </c>
      <c r="Q280" s="713">
        <f>VLOOKUP(P280,Sheet1!$B$2:$C$12,2,TRUE)</f>
        <v>8</v>
      </c>
      <c r="R280" s="713" t="str">
        <f>VLOOKUP($E280,'[21]Gui chi Quynh'!$C$7:$E$390,3,0)</f>
        <v>A4</v>
      </c>
      <c r="S280" s="713">
        <f>VLOOKUP(R280,Sheet1!$B$2:$C$12,2,TRUE)</f>
        <v>7</v>
      </c>
      <c r="T280" s="713" t="str">
        <f>VLOOKUP($E280,'[22]Gui chi Quynh'!$C$7:$E$390,3,0)</f>
        <v>A3</v>
      </c>
      <c r="U280" s="713">
        <f>VLOOKUP(T280,Sheet1!$B$2:$C$12,2,TRUE)</f>
        <v>8</v>
      </c>
      <c r="V280" s="713" t="str">
        <f>VLOOKUP($E280,'[23]Gui chi Quynh'!$C$7:$E$389,3,0)</f>
        <v>A3</v>
      </c>
      <c r="W280" s="713">
        <f>VLOOKUP(V280,Sheet1!$B$2:$C$12,2,TRUE)</f>
        <v>8</v>
      </c>
      <c r="X280" s="713" t="str">
        <f>VLOOKUP($E280,'[24]Gui chi Quynh'!$C$7:$E$389,3,0)</f>
        <v>A4</v>
      </c>
      <c r="Y280" s="713">
        <f>VLOOKUP(X280,Sheet1!$B$2:$C$12,2,TRUE)</f>
        <v>7</v>
      </c>
      <c r="Z280" s="713" t="str">
        <f>VLOOKUP($E280,'[25]Gui chi Quynh'!$C$7:$E$388,3,0)</f>
        <v>A4</v>
      </c>
      <c r="AA280" s="713">
        <f>VLOOKUP(Z280,Sheet1!$B$2:$C$12,2,TRUE)</f>
        <v>7</v>
      </c>
      <c r="AB280" s="713" t="str">
        <f>VLOOKUP($E280,'T5'!$E$9:$AH$337,24,0)</f>
        <v>A2</v>
      </c>
      <c r="AC280" s="713">
        <f>VLOOKUP(AB280,Sheet1!$B$2:$C$12,2,TRUE)</f>
        <v>9</v>
      </c>
      <c r="AD280" s="713"/>
      <c r="AE280" s="713" t="e">
        <f>VLOOKUP(AD280,Sheet1!$B$2:$C$12,2,TRUE)</f>
        <v>#N/A</v>
      </c>
      <c r="AF280" s="599" t="str">
        <f>VLOOKUP($E280,'[26]Tong hop ket qua'!$E$19:$M$219,9,0)</f>
        <v>Tốt</v>
      </c>
      <c r="AG280" s="901">
        <f>(I280+K280+M280+O280+Q280+S280+U280+W280+Y280+AA280+AC280)/11</f>
        <v>7.4545454545454541</v>
      </c>
      <c r="AH280" s="901" t="str">
        <f>LEFT((COUNTIF($H280:$AC280,"A*")&amp;"A*")&amp;" + "&amp;(COUNTIF($H280:$AC280,"B*")&amp;"B*")&amp;" + "&amp;(COUNTIF($H280:$AC280,"C*")&amp;"C*")&amp;" +  "&amp;(COUNTIF($H280:$AC280,"D")&amp;"D")&amp; " +  "&amp;(COUNTIF($H280:$AC280,"E")&amp;"E"),4)</f>
        <v>11A*</v>
      </c>
      <c r="AI280" s="901">
        <f t="shared" si="39"/>
        <v>0</v>
      </c>
      <c r="AJ280" s="902"/>
      <c r="AK280" s="713" t="str">
        <f t="shared" si="40"/>
        <v>Tốt</v>
      </c>
      <c r="AL280" s="713" t="str">
        <f>VLOOKUP($E280,'cac dv gui'!$C$303:$AD$320,25,0)</f>
        <v>Tốt</v>
      </c>
      <c r="AM280" s="713" t="str">
        <f>VLOOKUP($E280,'cac dv gui'!$C$303:$AD$320,26,0)</f>
        <v xml:space="preserve">Xuất sắc </v>
      </c>
      <c r="AN280" s="713" t="str">
        <f>VLOOKUP($E280,'cac dv gui'!$C$303:$AD$320,27,0)</f>
        <v>Tập thể đơn vị nhất trí với nội dung phiếu đánh giá chất lượng viên chức của cô Lưu Thị Thúy. 
- Tích cực và chủ động trong công việc. Tích cực tham gia các hoạt động, phong trào của Khoa, Trường. Tích cực và chủ động kết nối với doanh nghiệp và cựu sinh viên liên hệ chỗ thực tập và giới thiệu việc làm cho sinh viên.  
Hoàn thành xuất sắc nhiệm vụ NH 2022 - 2023.</v>
      </c>
      <c r="AO280" s="713"/>
      <c r="AP280" s="594"/>
      <c r="AQ280" s="713" t="str">
        <f>VLOOKUP(E280,' TH ĐG Trình HĐ'!$E$9:$AU$338,40,0)</f>
        <v>Tốt</v>
      </c>
      <c r="AR280" s="713" t="s">
        <v>850</v>
      </c>
      <c r="AS280" s="594"/>
      <c r="AT280" s="905"/>
      <c r="AV280" s="835"/>
      <c r="AW280" s="835"/>
    </row>
    <row r="281" spans="1:49" s="684" customFormat="1" ht="35.1" customHeight="1" x14ac:dyDescent="0.25">
      <c r="A281" s="512" t="s">
        <v>1523</v>
      </c>
      <c r="B281" s="512">
        <f>COUNTIF($F$4:F281,F281)</f>
        <v>255</v>
      </c>
      <c r="C281" s="513" t="s">
        <v>984</v>
      </c>
      <c r="D281" s="336" t="s">
        <v>202</v>
      </c>
      <c r="E281" s="512" t="s">
        <v>689</v>
      </c>
      <c r="F281" s="592" t="s">
        <v>1732</v>
      </c>
      <c r="G281" s="523" t="s">
        <v>974</v>
      </c>
      <c r="H281" s="713" t="str">
        <f>VLOOKUP(E281,'[16]Gui chi Quynh'!$C$7:$E$387,3,0)</f>
        <v>A4</v>
      </c>
      <c r="I281" s="713">
        <f>VLOOKUP(H281,Sheet1!$B$2:$C$12,2,TRUE)</f>
        <v>7</v>
      </c>
      <c r="J281" s="713" t="str">
        <f>VLOOKUP($E281,'[17]Gui chi Quynh'!$C$7:$E$387,3,0)</f>
        <v>A4</v>
      </c>
      <c r="K281" s="713">
        <f>VLOOKUP(J281,Sheet1!$B$2:$C$12,2,TRUE)</f>
        <v>7</v>
      </c>
      <c r="L281" s="713" t="str">
        <f>VLOOKUP(E281,'[18]Gui chi Quynh'!$C$7:$F$385,3,0)</f>
        <v>A4</v>
      </c>
      <c r="M281" s="713">
        <f>VLOOKUP(L281,Sheet1!$B$2:$C$12,2,TRUE)</f>
        <v>7</v>
      </c>
      <c r="N281" s="713" t="str">
        <f>VLOOKUP(E281,'[19]Gui chi Quynh'!$C$7:$E$391,3,0)</f>
        <v>A3</v>
      </c>
      <c r="O281" s="713">
        <f>VLOOKUP(N281,Sheet1!$B$2:$C$12,2,TRUE)</f>
        <v>8</v>
      </c>
      <c r="P281" s="713" t="str">
        <f>VLOOKUP(E281,'[20]Gui chi Quynh'!$C$7:$E$391,3,0)</f>
        <v>A3</v>
      </c>
      <c r="Q281" s="713">
        <f>VLOOKUP(P281,Sheet1!$B$2:$C$12,2,TRUE)</f>
        <v>8</v>
      </c>
      <c r="R281" s="713" t="str">
        <f>VLOOKUP($E281,'[21]Gui chi Quynh'!$C$7:$E$390,3,0)</f>
        <v>A4</v>
      </c>
      <c r="S281" s="713">
        <f>VLOOKUP(R281,Sheet1!$B$2:$C$12,2,TRUE)</f>
        <v>7</v>
      </c>
      <c r="T281" s="713" t="str">
        <f>VLOOKUP($E281,'[22]Gui chi Quynh'!$C$7:$E$390,3,0)</f>
        <v>A3</v>
      </c>
      <c r="U281" s="713">
        <f>VLOOKUP(T281,Sheet1!$B$2:$C$12,2,TRUE)</f>
        <v>8</v>
      </c>
      <c r="V281" s="713" t="str">
        <f>VLOOKUP($E281,'[23]Gui chi Quynh'!$C$7:$E$389,3,0)</f>
        <v>A4</v>
      </c>
      <c r="W281" s="713">
        <f>VLOOKUP(V281,Sheet1!$B$2:$C$12,2,TRUE)</f>
        <v>7</v>
      </c>
      <c r="X281" s="713" t="str">
        <f>VLOOKUP($E281,'[24]Gui chi Quynh'!$C$7:$E$389,3,0)</f>
        <v>A4</v>
      </c>
      <c r="Y281" s="713">
        <f>VLOOKUP(X281,Sheet1!$B$2:$C$12,2,TRUE)</f>
        <v>7</v>
      </c>
      <c r="Z281" s="713" t="str">
        <f>VLOOKUP($E281,'[25]Gui chi Quynh'!$C$7:$E$388,3,0)</f>
        <v>A4</v>
      </c>
      <c r="AA281" s="713">
        <f>VLOOKUP(Z281,Sheet1!$B$2:$C$12,2,TRUE)</f>
        <v>7</v>
      </c>
      <c r="AB281" s="713" t="str">
        <f>VLOOKUP($E281,'T5'!$E$9:$AH$337,24,0)</f>
        <v>B1</v>
      </c>
      <c r="AC281" s="713">
        <f>VLOOKUP(AB281,Sheet1!$B$2:$C$12,2,TRUE)</f>
        <v>6</v>
      </c>
      <c r="AD281" s="713"/>
      <c r="AE281" s="713" t="e">
        <f>VLOOKUP(AD281,Sheet1!$B$2:$C$12,2,TRUE)</f>
        <v>#N/A</v>
      </c>
      <c r="AF281" s="599" t="str">
        <f>VLOOKUP($E281,'[26]Tong hop ket qua'!$E$19:$M$219,9,0)</f>
        <v>Tốt</v>
      </c>
      <c r="AG281" s="901">
        <f>(I281+K281+M281+O281+Q281+S281+U281+W281+Y281+AA281+AC281)/11</f>
        <v>7.1818181818181817</v>
      </c>
      <c r="AH281" s="901" t="str">
        <f>LEFT((COUNTIF($H281:$AC281,"A*")&amp;"A*")&amp;" + "&amp;(COUNTIF($H281:$AC281,"B*")&amp;"B*")&amp;" + "&amp;(COUNTIF($H281:$AC281,"C*")&amp;"C*")&amp;" +  "&amp;(COUNTIF($H281:$AC281,"D")&amp;"D")&amp; " +  "&amp;(COUNTIF($H281:$AC281,"E")&amp;"E"),10)</f>
        <v>10A* + 1B*</v>
      </c>
      <c r="AI281" s="901">
        <f t="shared" si="39"/>
        <v>1</v>
      </c>
      <c r="AJ281" s="902"/>
      <c r="AK281" s="713" t="str">
        <f t="shared" si="40"/>
        <v>Tốt</v>
      </c>
      <c r="AL281" s="713" t="str">
        <f>VLOOKUP($E281,'cac dv gui'!$C$303:$AD$320,25,0)</f>
        <v>Tốt</v>
      </c>
      <c r="AM281" s="713" t="str">
        <f>VLOOKUP($E281,'cac dv gui'!$C$303:$AD$320,26,0)</f>
        <v xml:space="preserve">Xuất sắc </v>
      </c>
      <c r="AN281" s="713" t="str">
        <f>VLOOKUP($E281,'cac dv gui'!$C$303:$AD$320,27,0)</f>
        <v>Tập thể đơn vị nhất trí với nội dung phiếu đánh giá chất lượng viên chức của cô Lê Thị Thu Thảo
- Có tinh thần đoàn kết, đóng góp ý kiến để xây dựng cho sự phát triển của khoa, nhiệt tình và trách nhiệm trong công việc. Tâm huyết với nghề và hết lòng vì sinh viên. Luôn có tinh thần học tập và nâng cao kiến thức chuyên môn.
Hoàn thành xuất sắc nhiệm vụ NH 2022 - 2023.</v>
      </c>
      <c r="AO281" s="713"/>
      <c r="AP281" s="594"/>
      <c r="AQ281" s="713" t="str">
        <f>VLOOKUP(E281,' TH ĐG Trình HĐ'!$E$9:$AU$338,40,0)</f>
        <v>Tốt</v>
      </c>
      <c r="AR281" s="713" t="s">
        <v>850</v>
      </c>
      <c r="AS281" s="594"/>
      <c r="AT281" s="905"/>
      <c r="AV281" s="835"/>
      <c r="AW281" s="835"/>
    </row>
    <row r="282" spans="1:49" s="684" customFormat="1" ht="35.1" customHeight="1" x14ac:dyDescent="0.25">
      <c r="A282" s="512" t="s">
        <v>1524</v>
      </c>
      <c r="B282" s="512">
        <f>COUNTIF($F$4:F282,F282)</f>
        <v>256</v>
      </c>
      <c r="C282" s="513" t="s">
        <v>985</v>
      </c>
      <c r="D282" s="336" t="s">
        <v>204</v>
      </c>
      <c r="E282" s="512" t="s">
        <v>691</v>
      </c>
      <c r="F282" s="592" t="s">
        <v>1732</v>
      </c>
      <c r="G282" s="523" t="s">
        <v>974</v>
      </c>
      <c r="H282" s="713" t="str">
        <f>VLOOKUP(E282,'[16]Gui chi Quynh'!$C$7:$E$387,3,0)</f>
        <v>A4</v>
      </c>
      <c r="I282" s="713">
        <f>VLOOKUP(H282,Sheet1!$B$2:$C$12,2,TRUE)</f>
        <v>7</v>
      </c>
      <c r="J282" s="713" t="str">
        <f>VLOOKUP($E282,'[17]Gui chi Quynh'!$C$7:$E$387,3,0)</f>
        <v>A4</v>
      </c>
      <c r="K282" s="713">
        <f>VLOOKUP(J282,Sheet1!$B$2:$C$12,2,TRUE)</f>
        <v>7</v>
      </c>
      <c r="L282" s="713" t="str">
        <f>VLOOKUP(E282,'[18]Gui chi Quynh'!$C$7:$F$385,3,0)</f>
        <v>A4</v>
      </c>
      <c r="M282" s="713">
        <f>VLOOKUP(L282,Sheet1!$B$2:$C$12,2,TRUE)</f>
        <v>7</v>
      </c>
      <c r="N282" s="713" t="str">
        <f>VLOOKUP(E282,'[19]Gui chi Quynh'!$C$7:$E$391,3,0)</f>
        <v>A4</v>
      </c>
      <c r="O282" s="713">
        <f>VLOOKUP(N282,Sheet1!$B$2:$C$12,2,TRUE)</f>
        <v>7</v>
      </c>
      <c r="P282" s="713" t="str">
        <f>VLOOKUP(E282,'[20]Gui chi Quynh'!$C$7:$E$391,3,0)</f>
        <v>A3</v>
      </c>
      <c r="Q282" s="713">
        <f>VLOOKUP(P282,Sheet1!$B$2:$C$12,2,TRUE)</f>
        <v>8</v>
      </c>
      <c r="R282" s="713" t="str">
        <f>VLOOKUP($E282,'[21]Gui chi Quynh'!$C$7:$E$390,3,0)</f>
        <v>A3</v>
      </c>
      <c r="S282" s="713">
        <f>VLOOKUP(R282,Sheet1!$B$2:$C$12,2,TRUE)</f>
        <v>8</v>
      </c>
      <c r="T282" s="713" t="str">
        <f>VLOOKUP($E282,'[22]Gui chi Quynh'!$C$7:$E$390,3,0)</f>
        <v>A3</v>
      </c>
      <c r="U282" s="713">
        <f>VLOOKUP(T282,Sheet1!$B$2:$C$12,2,TRUE)</f>
        <v>8</v>
      </c>
      <c r="V282" s="713" t="str">
        <f>VLOOKUP($E282,'[23]Gui chi Quynh'!$C$7:$E$389,3,0)</f>
        <v>A4</v>
      </c>
      <c r="W282" s="713">
        <f>VLOOKUP(V282,Sheet1!$B$2:$C$12,2,TRUE)</f>
        <v>7</v>
      </c>
      <c r="X282" s="713" t="str">
        <f>VLOOKUP($E282,'[24]Gui chi Quynh'!$C$7:$E$389,3,0)</f>
        <v>A3</v>
      </c>
      <c r="Y282" s="713">
        <f>VLOOKUP(X282,Sheet1!$B$2:$C$12,2,TRUE)</f>
        <v>8</v>
      </c>
      <c r="Z282" s="713" t="str">
        <f>VLOOKUP($E282,'[25]Gui chi Quynh'!$C$7:$E$388,3,0)</f>
        <v>A3</v>
      </c>
      <c r="AA282" s="713">
        <f>VLOOKUP(Z282,Sheet1!$B$2:$C$12,2,TRUE)</f>
        <v>8</v>
      </c>
      <c r="AB282" s="713" t="str">
        <f>VLOOKUP($E282,'T5'!$E$9:$AH$337,24,0)</f>
        <v>A3</v>
      </c>
      <c r="AC282" s="713">
        <f>VLOOKUP(AB282,Sheet1!$B$2:$C$12,2,TRUE)</f>
        <v>8</v>
      </c>
      <c r="AD282" s="713"/>
      <c r="AE282" s="713" t="e">
        <f>VLOOKUP(AD282,Sheet1!$B$2:$C$12,2,TRUE)</f>
        <v>#N/A</v>
      </c>
      <c r="AF282" s="599"/>
      <c r="AG282" s="901">
        <f>(I282+K282+M282+O282+Q282+S282+U282+W282+Y282+AA282+AC282)/11</f>
        <v>7.5454545454545459</v>
      </c>
      <c r="AH282" s="901" t="str">
        <f t="shared" ref="AH282:AH313" si="42">LEFT((COUNTIF($H282:$AC282,"A*")&amp;"A*")&amp;" + "&amp;(COUNTIF($H282:$AC282,"B*")&amp;"B*")&amp;" + "&amp;(COUNTIF($H282:$AC282,"C*")&amp;"C*")&amp;" +  "&amp;(COUNTIF($H282:$AC282,"D")&amp;"D")&amp; " +  "&amp;(COUNTIF($H282:$AC282,"E")&amp;"E"),4)</f>
        <v>11A*</v>
      </c>
      <c r="AI282" s="901">
        <f t="shared" si="39"/>
        <v>0</v>
      </c>
      <c r="AJ282" s="902"/>
      <c r="AK282" s="713" t="str">
        <f t="shared" si="40"/>
        <v>Tốt</v>
      </c>
      <c r="AL282" s="713" t="str">
        <f>VLOOKUP($E282,'cac dv gui'!$C$303:$AD$320,25,0)</f>
        <v>Tốt</v>
      </c>
      <c r="AM282" s="713" t="str">
        <f>VLOOKUP($E282,'cac dv gui'!$C$303:$AD$320,26,0)</f>
        <v xml:space="preserve">Xuất sắc </v>
      </c>
      <c r="AN282" s="713" t="str">
        <f>VLOOKUP($E282,'cac dv gui'!$C$303:$AD$320,27,0)</f>
        <v>Tập thể đơn vị nhất trí với nội dung phiếu đánh giá chất lượng viên chức của cô Võ Thị Kim Thư
- Tích cực tham gia các phong trào, hoạt động của Khoa, Trường. Tận tâm với sinh viên. Luôn có tinh thần học tập và nâng cao kiến thức chuyên môn.
- Hoàn thành xuất sắc nhiệm vụ NH 2022 - 2023.</v>
      </c>
      <c r="AO282" s="713"/>
      <c r="AP282" s="594"/>
      <c r="AQ282" s="713" t="str">
        <f>VLOOKUP(E282,' TH ĐG Trình HĐ'!$E$9:$AU$338,40,0)</f>
        <v>Tốt</v>
      </c>
      <c r="AR282" s="713" t="s">
        <v>850</v>
      </c>
      <c r="AS282" s="594"/>
      <c r="AT282" s="905"/>
      <c r="AV282" s="835"/>
      <c r="AW282" s="835"/>
    </row>
    <row r="283" spans="1:49" s="684" customFormat="1" ht="35.1" customHeight="1" x14ac:dyDescent="0.25">
      <c r="A283" s="512" t="s">
        <v>1525</v>
      </c>
      <c r="B283" s="512">
        <f>COUNTIF($F$4:F283,F283)</f>
        <v>257</v>
      </c>
      <c r="C283" s="513" t="s">
        <v>985</v>
      </c>
      <c r="D283" s="969" t="s">
        <v>1016</v>
      </c>
      <c r="E283" s="679" t="s">
        <v>1017</v>
      </c>
      <c r="F283" s="592" t="s">
        <v>1732</v>
      </c>
      <c r="G283" s="523" t="s">
        <v>974</v>
      </c>
      <c r="H283" s="713" t="str">
        <f>VLOOKUP(E283,'[16]Gui chi Quynh'!$C$7:$E$387,3,0)</f>
        <v>A4</v>
      </c>
      <c r="I283" s="713">
        <f>VLOOKUP(H283,Sheet1!$B$2:$C$12,2,TRUE)</f>
        <v>7</v>
      </c>
      <c r="J283" s="713" t="str">
        <f>VLOOKUP($E283,'[17]Gui chi Quynh'!$C$7:$E$387,3,0)</f>
        <v>A4</v>
      </c>
      <c r="K283" s="713">
        <f>VLOOKUP(J283,Sheet1!$B$2:$C$12,2,TRUE)</f>
        <v>7</v>
      </c>
      <c r="L283" s="713" t="str">
        <f>VLOOKUP(E283,'[18]Gui chi Quynh'!$C$7:$F$385,3,0)</f>
        <v>A3</v>
      </c>
      <c r="M283" s="713">
        <f>VLOOKUP(L283,Sheet1!$B$2:$C$12,2,TRUE)</f>
        <v>8</v>
      </c>
      <c r="N283" s="713" t="str">
        <f>VLOOKUP(E283,'[19]Gui chi Quynh'!$C$7:$E$391,3,0)</f>
        <v>A3</v>
      </c>
      <c r="O283" s="713">
        <f>VLOOKUP(N283,Sheet1!$B$2:$C$12,2,TRUE)</f>
        <v>8</v>
      </c>
      <c r="P283" s="713" t="str">
        <f>VLOOKUP(E283,'[20]Gui chi Quynh'!$C$7:$E$391,3,0)</f>
        <v>A3</v>
      </c>
      <c r="Q283" s="713">
        <f>VLOOKUP(P283,Sheet1!$B$2:$C$12,2,TRUE)</f>
        <v>8</v>
      </c>
      <c r="R283" s="713" t="str">
        <f>VLOOKUP($E283,'[21]Gui chi Quynh'!$C$7:$E$390,3,0)</f>
        <v>A3</v>
      </c>
      <c r="S283" s="713">
        <f>VLOOKUP(R283,Sheet1!$B$2:$C$12,2,TRUE)</f>
        <v>8</v>
      </c>
      <c r="T283" s="713" t="str">
        <f>VLOOKUP($E283,'[22]Gui chi Quynh'!$C$7:$E$390,3,0)</f>
        <v>A3</v>
      </c>
      <c r="U283" s="713">
        <f>VLOOKUP(T283,Sheet1!$B$2:$C$12,2,TRUE)</f>
        <v>8</v>
      </c>
      <c r="V283" s="713" t="str">
        <f>VLOOKUP($E283,'[23]Gui chi Quynh'!$C$7:$E$389,3,0)</f>
        <v>A4</v>
      </c>
      <c r="W283" s="713">
        <f>VLOOKUP(V283,Sheet1!$B$2:$C$12,2,TRUE)</f>
        <v>7</v>
      </c>
      <c r="X283" s="713" t="str">
        <f>VLOOKUP($E283,'[24]Gui chi Quynh'!$C$7:$E$389,3,0)</f>
        <v>A3</v>
      </c>
      <c r="Y283" s="713">
        <f>VLOOKUP(X283,Sheet1!$B$2:$C$12,2,TRUE)</f>
        <v>8</v>
      </c>
      <c r="Z283" s="713" t="str">
        <f>VLOOKUP($E283,'[25]Gui chi Quynh'!$C$7:$E$388,3,0)</f>
        <v>A4</v>
      </c>
      <c r="AA283" s="713">
        <f>VLOOKUP(Z283,Sheet1!$B$2:$C$12,2,TRUE)</f>
        <v>7</v>
      </c>
      <c r="AB283" s="713" t="str">
        <f>VLOOKUP($E283,'T5'!$E$9:$AH$337,24,0)</f>
        <v>A4</v>
      </c>
      <c r="AC283" s="713">
        <f>VLOOKUP(AB283,Sheet1!$B$2:$C$12,2,TRUE)</f>
        <v>7</v>
      </c>
      <c r="AD283" s="713"/>
      <c r="AE283" s="713" t="e">
        <f>VLOOKUP(AD283,Sheet1!$B$2:$C$12,2,TRUE)</f>
        <v>#N/A</v>
      </c>
      <c r="AF283" s="599" t="str">
        <f>VLOOKUP($E283,'[26]Tong hop ket qua'!$E$19:$M$219,9,0)</f>
        <v>Tốt</v>
      </c>
      <c r="AG283" s="901">
        <f>(I283+K283+M283+O283+Q283+S283+U283+W283+Y283+AA283+AC283)/11</f>
        <v>7.5454545454545459</v>
      </c>
      <c r="AH283" s="901" t="str">
        <f t="shared" si="42"/>
        <v>11A*</v>
      </c>
      <c r="AI283" s="901">
        <f t="shared" si="39"/>
        <v>0</v>
      </c>
      <c r="AJ283" s="902"/>
      <c r="AK283" s="713" t="str">
        <f t="shared" si="40"/>
        <v>Tốt</v>
      </c>
      <c r="AL283" s="713" t="str">
        <f>VLOOKUP($E283,'cac dv gui'!$C$303:$AD$320,25,0)</f>
        <v>Tốt</v>
      </c>
      <c r="AM283" s="713" t="str">
        <f>VLOOKUP($E283,'cac dv gui'!$C$303:$AD$320,26,0)</f>
        <v xml:space="preserve">Xuất sắc </v>
      </c>
      <c r="AN283" s="713" t="str">
        <f>VLOOKUP($E283,'cac dv gui'!$C$303:$AD$320,27,0)</f>
        <v>Tập thể đơn vị nhất trí với nội dung phiếu đánh giá chất lượng viên chức của cô Đinh Thị Trâm.
Tích cực tham gia các phong trào, hoạt động của Khoa, Trường. Kết nối với Doanh nghiệp trong việc đưa sinh viên tham gia kiến tập và thực tập. Tận tâm với nghề và sinh viên. Luôn có tinh thần học tập và nâng cao trình độ chuyên môn.
Hoàn thành xuất sắc nhiệm vụ NH 2022 - 2023.</v>
      </c>
      <c r="AO283" s="713"/>
      <c r="AP283" s="594"/>
      <c r="AQ283" s="713" t="str">
        <f>VLOOKUP(E283,' TH ĐG Trình HĐ'!$E$9:$AU$338,40,0)</f>
        <v>Tốt</v>
      </c>
      <c r="AR283" s="713" t="s">
        <v>850</v>
      </c>
      <c r="AS283" s="594"/>
      <c r="AT283" s="905"/>
      <c r="AV283" s="835"/>
      <c r="AW283" s="835"/>
    </row>
    <row r="284" spans="1:49" s="684" customFormat="1" ht="35.1" customHeight="1" x14ac:dyDescent="0.25">
      <c r="A284" s="512" t="s">
        <v>1526</v>
      </c>
      <c r="B284" s="512">
        <f>COUNTIF($F$4:F284,F284)</f>
        <v>1</v>
      </c>
      <c r="C284" s="513" t="s">
        <v>985</v>
      </c>
      <c r="D284" s="562" t="s">
        <v>112</v>
      </c>
      <c r="E284" s="712" t="s">
        <v>548</v>
      </c>
      <c r="F284" s="166" t="s">
        <v>1656</v>
      </c>
      <c r="G284" s="713" t="s">
        <v>974</v>
      </c>
      <c r="H284" s="713" t="str">
        <f>VLOOKUP(E284,'[16]Gui chi Quynh'!$C$7:$E$387,3,0)</f>
        <v>A2</v>
      </c>
      <c r="I284" s="713">
        <f>VLOOKUP(H284,Sheet1!$B$2:$C$12,2,TRUE)</f>
        <v>9</v>
      </c>
      <c r="J284" s="713" t="str">
        <f>VLOOKUP($E284,'[17]Gui chi Quynh'!$C$7:$E$387,3,0)</f>
        <v>A4</v>
      </c>
      <c r="K284" s="713">
        <f>VLOOKUP(J284,Sheet1!$B$2:$C$12,2,TRUE)</f>
        <v>7</v>
      </c>
      <c r="L284" s="713" t="str">
        <f>VLOOKUP(E284,'[18]Gui chi Quynh'!$C$7:$F$385,3,0)</f>
        <v>A2</v>
      </c>
      <c r="M284" s="713">
        <f>VLOOKUP(L284,Sheet1!$B$2:$C$12,2,TRUE)</f>
        <v>9</v>
      </c>
      <c r="N284" s="713" t="str">
        <f>VLOOKUP(E284,'[19]Gui chi Quynh'!$C$7:$E$391,3,0)</f>
        <v>A4</v>
      </c>
      <c r="O284" s="713">
        <f>VLOOKUP(N284,Sheet1!$B$2:$C$12,2,TRUE)</f>
        <v>7</v>
      </c>
      <c r="P284" s="713" t="str">
        <f>VLOOKUP(E284,'[20]Gui chi Quynh'!$C$7:$E$391,3,0)</f>
        <v>A2</v>
      </c>
      <c r="Q284" s="713">
        <f>VLOOKUP(P284,Sheet1!$B$2:$C$12,2,TRUE)</f>
        <v>9</v>
      </c>
      <c r="R284" s="713" t="str">
        <f>VLOOKUP($E284,'[21]Gui chi Quynh'!$C$7:$E$390,3,0)</f>
        <v>A3</v>
      </c>
      <c r="S284" s="713">
        <f>VLOOKUP(R284,Sheet1!$B$2:$C$12,2,TRUE)</f>
        <v>8</v>
      </c>
      <c r="T284" s="713" t="str">
        <f>VLOOKUP($E284,'[22]Gui chi Quynh'!$C$7:$E$390,3,0)</f>
        <v>A2</v>
      </c>
      <c r="U284" s="713">
        <f>VLOOKUP(T284,Sheet1!$B$2:$C$12,2,TRUE)</f>
        <v>9</v>
      </c>
      <c r="V284" s="713" t="str">
        <f>VLOOKUP($E284,'[23]Gui chi Quynh'!$C$7:$E$389,3,0)</f>
        <v>A4</v>
      </c>
      <c r="W284" s="713">
        <f>VLOOKUP(V284,Sheet1!$B$2:$C$12,2,TRUE)</f>
        <v>7</v>
      </c>
      <c r="X284" s="713" t="str">
        <f>VLOOKUP($E284,'[24]Gui chi Quynh'!$C$7:$E$389,3,0)</f>
        <v>A2</v>
      </c>
      <c r="Y284" s="713">
        <f>VLOOKUP(X284,Sheet1!$B$2:$C$12,2,TRUE)</f>
        <v>9</v>
      </c>
      <c r="Z284" s="713" t="str">
        <f>VLOOKUP($E284,'[25]Gui chi Quynh'!$C$7:$E$388,3,0)</f>
        <v>A4</v>
      </c>
      <c r="AA284" s="713">
        <f>VLOOKUP(Z284,Sheet1!$B$2:$C$12,2,TRUE)</f>
        <v>7</v>
      </c>
      <c r="AB284" s="713" t="str">
        <f>VLOOKUP($E284,'T5'!$E$9:$AH$337,24,0)</f>
        <v>A3</v>
      </c>
      <c r="AC284" s="713">
        <f>VLOOKUP(AB284,Sheet1!$B$2:$C$12,2,TRUE)</f>
        <v>8</v>
      </c>
      <c r="AD284" s="713"/>
      <c r="AE284" s="713" t="e">
        <f>VLOOKUP(AD284,Sheet1!$B$2:$C$12,2,TRUE)</f>
        <v>#N/A</v>
      </c>
      <c r="AF284" s="599" t="str">
        <f>VLOOKUP($E284,'[26]Tong hop ket qua'!$E$19:$M$219,9,0)</f>
        <v>Khá</v>
      </c>
      <c r="AG284" s="901">
        <f>ROUND(AVERAGE($H284:$AC284),1)</f>
        <v>8.1</v>
      </c>
      <c r="AH284" s="901" t="str">
        <f t="shared" si="42"/>
        <v>11A*</v>
      </c>
      <c r="AI284" s="901">
        <f t="shared" si="39"/>
        <v>0</v>
      </c>
      <c r="AJ284" s="902"/>
      <c r="AK284" s="713" t="str">
        <f t="shared" si="40"/>
        <v>Xuất sắc</v>
      </c>
      <c r="AL284" s="713" t="str">
        <f>VLOOKUP($E284,'cac dv gui'!$C$60:$AD$75,25,0)</f>
        <v>Tốt</v>
      </c>
      <c r="AM284" s="713" t="str">
        <f>VLOOKUP($E284,'cac dv gui'!$C$60:$AD$75,26,0)</f>
        <v>Xuất sắc</v>
      </c>
      <c r="AN284" s="594"/>
      <c r="AO284" s="713" t="s">
        <v>1130</v>
      </c>
      <c r="AP284" s="594"/>
      <c r="AQ284" s="713" t="str">
        <f>VLOOKUP(E284,' TH ĐG Trình HĐ'!$E$9:$AU$338,40,0)</f>
        <v>Xuất sắc</v>
      </c>
      <c r="AR284" s="713" t="s">
        <v>849</v>
      </c>
      <c r="AS284" s="594"/>
      <c r="AT284" s="905"/>
      <c r="AV284" s="835"/>
      <c r="AW284" s="835"/>
    </row>
    <row r="285" spans="1:49" s="684" customFormat="1" ht="47.25" customHeight="1" x14ac:dyDescent="0.25">
      <c r="A285" s="512" t="s">
        <v>1527</v>
      </c>
      <c r="B285" s="512">
        <f>COUNTIF($F$4:F285,F285)</f>
        <v>258</v>
      </c>
      <c r="C285" s="513" t="s">
        <v>984</v>
      </c>
      <c r="D285" s="846" t="s">
        <v>115</v>
      </c>
      <c r="E285" s="712" t="s">
        <v>553</v>
      </c>
      <c r="F285" s="592" t="s">
        <v>1732</v>
      </c>
      <c r="G285" s="713" t="s">
        <v>974</v>
      </c>
      <c r="H285" s="713" t="str">
        <f>VLOOKUP(E285,'[16]Gui chi Quynh'!$C$7:$E$387,3,0)</f>
        <v>A3</v>
      </c>
      <c r="I285" s="713">
        <f>VLOOKUP(H285,Sheet1!$B$2:$C$12,2,TRUE)</f>
        <v>8</v>
      </c>
      <c r="J285" s="713" t="str">
        <f>VLOOKUP($E285,'[17]Gui chi Quynh'!$C$7:$E$387,3,0)</f>
        <v>A4</v>
      </c>
      <c r="K285" s="713">
        <f>VLOOKUP(J285,Sheet1!$B$2:$C$12,2,TRUE)</f>
        <v>7</v>
      </c>
      <c r="L285" s="713" t="str">
        <f>VLOOKUP(E285,'[18]Gui chi Quynh'!$C$7:$F$385,3,0)</f>
        <v>A3</v>
      </c>
      <c r="M285" s="713">
        <f>VLOOKUP(L285,Sheet1!$B$2:$C$12,2,TRUE)</f>
        <v>8</v>
      </c>
      <c r="N285" s="713" t="str">
        <f>VLOOKUP(E285,'[19]Gui chi Quynh'!$C$7:$E$391,3,0)</f>
        <v>A3</v>
      </c>
      <c r="O285" s="713">
        <f>VLOOKUP(N285,Sheet1!$B$2:$C$12,2,TRUE)</f>
        <v>8</v>
      </c>
      <c r="P285" s="713" t="str">
        <f>VLOOKUP(E285,'[20]Gui chi Quynh'!$C$7:$E$391,3,0)</f>
        <v>A2</v>
      </c>
      <c r="Q285" s="713">
        <f>VLOOKUP(P285,Sheet1!$B$2:$C$12,2,TRUE)</f>
        <v>9</v>
      </c>
      <c r="R285" s="713" t="str">
        <f>VLOOKUP($E285,'[21]Gui chi Quynh'!$C$7:$E$390,3,0)</f>
        <v>A4</v>
      </c>
      <c r="S285" s="713">
        <f>VLOOKUP(R285,Sheet1!$B$2:$C$12,2,TRUE)</f>
        <v>7</v>
      </c>
      <c r="T285" s="713" t="str">
        <f>VLOOKUP($E285,'[22]Gui chi Quynh'!$C$7:$E$390,3,0)</f>
        <v>A DN</v>
      </c>
      <c r="U285" s="713"/>
      <c r="V285" s="713" t="str">
        <f>VLOOKUP($E285,'[23]Gui chi Quynh'!$C$7:$E$389,3,0)</f>
        <v>A DN</v>
      </c>
      <c r="W285" s="713"/>
      <c r="X285" s="713" t="str">
        <f>VLOOKUP($E285,'[24]Gui chi Quynh'!$C$7:$E$389,3,0)</f>
        <v>A DN</v>
      </c>
      <c r="Y285" s="713"/>
      <c r="Z285" s="713" t="str">
        <f>VLOOKUP($E285,'[25]Gui chi Quynh'!$C$7:$E$388,3,0)</f>
        <v>A DN</v>
      </c>
      <c r="AA285" s="713"/>
      <c r="AB285" s="713" t="str">
        <f>VLOOKUP($E285,'T5'!$E$9:$AH$337,24,0)</f>
        <v>A DN</v>
      </c>
      <c r="AC285" s="713"/>
      <c r="AD285" s="713" t="s">
        <v>1117</v>
      </c>
      <c r="AE285" s="713"/>
      <c r="AF285" s="599"/>
      <c r="AG285" s="901">
        <f>ROUND(AVERAGE($H285:$R285),1)</f>
        <v>8</v>
      </c>
      <c r="AH285" s="901" t="str">
        <f t="shared" si="42"/>
        <v>11A*</v>
      </c>
      <c r="AI285" s="901">
        <f t="shared" si="39"/>
        <v>0</v>
      </c>
      <c r="AJ285" s="902"/>
      <c r="AK285" s="713" t="str">
        <f t="shared" si="40"/>
        <v>Xuất sắc</v>
      </c>
      <c r="AL285" s="713" t="str">
        <f>VLOOKUP($E285,'cac dv gui'!$C$60:$AD$75,25,0)</f>
        <v>Xuất sắc</v>
      </c>
      <c r="AM285" s="713" t="str">
        <f>VLOOKUP($E285,'cac dv gui'!$C$60:$AD$75,26,0)</f>
        <v>Xuất sắc</v>
      </c>
      <c r="AN285" s="594"/>
      <c r="AO285" s="713"/>
      <c r="AP285" s="594"/>
      <c r="AQ285" s="713" t="str">
        <f>VLOOKUP(E285,' TH ĐG Trình HĐ'!$E$9:$AU$338,40,0)</f>
        <v>Tốt</v>
      </c>
      <c r="AR285" s="713" t="s">
        <v>850</v>
      </c>
      <c r="AS285" s="594"/>
      <c r="AT285" s="905" t="s">
        <v>1121</v>
      </c>
      <c r="AV285" s="835"/>
      <c r="AW285" s="835"/>
    </row>
    <row r="286" spans="1:49" s="684" customFormat="1" ht="36" customHeight="1" x14ac:dyDescent="0.25">
      <c r="A286" s="512" t="s">
        <v>1528</v>
      </c>
      <c r="B286" s="512">
        <f>COUNTIF($F$4:F286,F286)</f>
        <v>259</v>
      </c>
      <c r="C286" s="513" t="s">
        <v>984</v>
      </c>
      <c r="D286" s="846" t="s">
        <v>117</v>
      </c>
      <c r="E286" s="712" t="s">
        <v>555</v>
      </c>
      <c r="F286" s="592" t="s">
        <v>1732</v>
      </c>
      <c r="G286" s="713" t="s">
        <v>974</v>
      </c>
      <c r="H286" s="713" t="str">
        <f>VLOOKUP(E286,'[16]Gui chi Quynh'!$C$7:$E$387,3,0)</f>
        <v>A1</v>
      </c>
      <c r="I286" s="713">
        <f>VLOOKUP(H286,Sheet1!$B$2:$C$12,2,TRUE)</f>
        <v>10</v>
      </c>
      <c r="J286" s="713" t="str">
        <f>VLOOKUP($E286,'[17]Gui chi Quynh'!$C$7:$E$387,3,0)</f>
        <v>A4</v>
      </c>
      <c r="K286" s="713">
        <f>VLOOKUP(J286,Sheet1!$B$2:$C$12,2,TRUE)</f>
        <v>7</v>
      </c>
      <c r="L286" s="713" t="str">
        <f>VLOOKUP(E286,'[18]Gui chi Quynh'!$C$7:$F$385,3,0)</f>
        <v>A1</v>
      </c>
      <c r="M286" s="713">
        <f>VLOOKUP(L286,Sheet1!$B$2:$C$12,2,TRUE)</f>
        <v>10</v>
      </c>
      <c r="N286" s="713" t="str">
        <f>VLOOKUP(E286,'[19]Gui chi Quynh'!$C$7:$E$391,3,0)</f>
        <v>A4</v>
      </c>
      <c r="O286" s="713">
        <f>VLOOKUP(N286,Sheet1!$B$2:$C$12,2,TRUE)</f>
        <v>7</v>
      </c>
      <c r="P286" s="713" t="str">
        <f>VLOOKUP(E286,'[20]Gui chi Quynh'!$C$7:$E$391,3,0)</f>
        <v>A3</v>
      </c>
      <c r="Q286" s="713">
        <f>VLOOKUP(P286,Sheet1!$B$2:$C$12,2,TRUE)</f>
        <v>8</v>
      </c>
      <c r="R286" s="713" t="str">
        <f>VLOOKUP($E286,'[21]Gui chi Quynh'!$C$7:$E$390,3,0)</f>
        <v>A2</v>
      </c>
      <c r="S286" s="713">
        <f>VLOOKUP(R286,Sheet1!$B$2:$C$12,2,TRUE)</f>
        <v>9</v>
      </c>
      <c r="T286" s="713" t="str">
        <f>VLOOKUP($E286,'[22]Gui chi Quynh'!$C$7:$E$390,3,0)</f>
        <v>A4</v>
      </c>
      <c r="U286" s="713">
        <f>VLOOKUP(T286,Sheet1!$B$2:$C$12,2,TRUE)</f>
        <v>7</v>
      </c>
      <c r="V286" s="713" t="str">
        <f>VLOOKUP($E286,'[23]Gui chi Quynh'!$C$7:$E$389,3,0)</f>
        <v>A3</v>
      </c>
      <c r="W286" s="713">
        <f>VLOOKUP(V286,Sheet1!$B$2:$C$12,2,TRUE)</f>
        <v>8</v>
      </c>
      <c r="X286" s="713" t="str">
        <f>VLOOKUP($E286,'[24]Gui chi Quynh'!$C$7:$E$389,3,0)</f>
        <v>A4</v>
      </c>
      <c r="Y286" s="713">
        <f>VLOOKUP(X286,Sheet1!$B$2:$C$12,2,TRUE)</f>
        <v>7</v>
      </c>
      <c r="Z286" s="713" t="str">
        <f>VLOOKUP($E286,'[25]Gui chi Quynh'!$C$7:$E$388,3,0)</f>
        <v>A3</v>
      </c>
      <c r="AA286" s="713">
        <f>VLOOKUP(Z286,Sheet1!$B$2:$C$12,2,TRUE)</f>
        <v>8</v>
      </c>
      <c r="AB286" s="713" t="str">
        <f>VLOOKUP($E286,'T5'!$E$9:$AH$337,24,0)</f>
        <v>A3</v>
      </c>
      <c r="AC286" s="713">
        <f>VLOOKUP(AB286,Sheet1!$B$2:$C$12,2,TRUE)</f>
        <v>8</v>
      </c>
      <c r="AD286" s="713"/>
      <c r="AE286" s="713" t="e">
        <f>VLOOKUP(AD286,Sheet1!$B$2:$C$12,2,TRUE)</f>
        <v>#N/A</v>
      </c>
      <c r="AF286" s="599" t="str">
        <f>VLOOKUP($E286,'[26]Tong hop ket qua'!$E$19:$M$219,9,0)</f>
        <v>Khá</v>
      </c>
      <c r="AG286" s="901">
        <f>ROUND(AVERAGE($H286:$AC286),1)</f>
        <v>8.1</v>
      </c>
      <c r="AH286" s="901" t="str">
        <f t="shared" si="42"/>
        <v>11A*</v>
      </c>
      <c r="AI286" s="901">
        <f t="shared" si="39"/>
        <v>0</v>
      </c>
      <c r="AJ286" s="902"/>
      <c r="AK286" s="713" t="str">
        <f t="shared" si="40"/>
        <v>Xuất sắc</v>
      </c>
      <c r="AL286" s="713" t="str">
        <f>VLOOKUP($E286,'cac dv gui'!$C$60:$AD$75,25,0)</f>
        <v>Xuất sắc</v>
      </c>
      <c r="AM286" s="713" t="str">
        <f>VLOOKUP($E286,'cac dv gui'!$C$60:$AD$75,26,0)</f>
        <v>Xuất sắc</v>
      </c>
      <c r="AN286" s="594"/>
      <c r="AO286" s="713"/>
      <c r="AP286" s="594"/>
      <c r="AQ286" s="713" t="str">
        <f>VLOOKUP(E286,' TH ĐG Trình HĐ'!$E$9:$AU$338,40,0)</f>
        <v>Xuất sắc</v>
      </c>
      <c r="AR286" s="713" t="s">
        <v>849</v>
      </c>
      <c r="AS286" s="594"/>
      <c r="AT286" s="905"/>
      <c r="AV286" s="835"/>
      <c r="AW286" s="835"/>
    </row>
    <row r="287" spans="1:49" s="684" customFormat="1" ht="36" customHeight="1" x14ac:dyDescent="0.25">
      <c r="A287" s="512" t="s">
        <v>1529</v>
      </c>
      <c r="B287" s="512">
        <f>COUNTIF($F$4:F287,F287)</f>
        <v>260</v>
      </c>
      <c r="C287" s="513" t="s">
        <v>985</v>
      </c>
      <c r="D287" s="846" t="s">
        <v>125</v>
      </c>
      <c r="E287" s="712" t="s">
        <v>562</v>
      </c>
      <c r="F287" s="592" t="s">
        <v>1732</v>
      </c>
      <c r="G287" s="713" t="s">
        <v>974</v>
      </c>
      <c r="H287" s="713" t="str">
        <f>VLOOKUP(E287,'[16]Gui chi Quynh'!$C$7:$E$387,3,0)</f>
        <v>A1</v>
      </c>
      <c r="I287" s="713">
        <f>VLOOKUP(H287,Sheet1!$B$2:$C$12,2,TRUE)</f>
        <v>10</v>
      </c>
      <c r="J287" s="713" t="str">
        <f>VLOOKUP($E287,'[17]Gui chi Quynh'!$C$7:$E$387,3,0)</f>
        <v>A4</v>
      </c>
      <c r="K287" s="713">
        <f>VLOOKUP(J287,Sheet1!$B$2:$C$12,2,TRUE)</f>
        <v>7</v>
      </c>
      <c r="L287" s="713" t="str">
        <f>VLOOKUP(E287,'[18]Gui chi Quynh'!$C$7:$F$385,3,0)</f>
        <v>A1</v>
      </c>
      <c r="M287" s="713">
        <f>VLOOKUP(L287,Sheet1!$B$2:$C$12,2,TRUE)</f>
        <v>10</v>
      </c>
      <c r="N287" s="713" t="str">
        <f>VLOOKUP(E287,'[19]Gui chi Quynh'!$C$7:$E$391,3,0)</f>
        <v>A3</v>
      </c>
      <c r="O287" s="713">
        <f>VLOOKUP(N287,Sheet1!$B$2:$C$12,2,TRUE)</f>
        <v>8</v>
      </c>
      <c r="P287" s="713" t="str">
        <f>VLOOKUP(E287,'[20]Gui chi Quynh'!$C$7:$E$391,3,0)</f>
        <v>A3</v>
      </c>
      <c r="Q287" s="713">
        <f>VLOOKUP(P287,Sheet1!$B$2:$C$12,2,TRUE)</f>
        <v>8</v>
      </c>
      <c r="R287" s="713" t="str">
        <f>VLOOKUP($E287,'[21]Gui chi Quynh'!$C$7:$E$390,3,0)</f>
        <v>A3</v>
      </c>
      <c r="S287" s="713">
        <f>VLOOKUP(R287,Sheet1!$B$2:$C$12,2,TRUE)</f>
        <v>8</v>
      </c>
      <c r="T287" s="713" t="str">
        <f>VLOOKUP($E287,'[22]Gui chi Quynh'!$C$7:$E$390,3,0)</f>
        <v>A3</v>
      </c>
      <c r="U287" s="713">
        <f>VLOOKUP(T287,Sheet1!$B$2:$C$12,2,TRUE)</f>
        <v>8</v>
      </c>
      <c r="V287" s="713" t="str">
        <f>VLOOKUP($E287,'[23]Gui chi Quynh'!$C$7:$E$389,3,0)</f>
        <v>A3</v>
      </c>
      <c r="W287" s="713">
        <f>VLOOKUP(V287,Sheet1!$B$2:$C$12,2,TRUE)</f>
        <v>8</v>
      </c>
      <c r="X287" s="713" t="str">
        <f>VLOOKUP($E287,'[24]Gui chi Quynh'!$C$7:$E$389,3,0)</f>
        <v>A3</v>
      </c>
      <c r="Y287" s="713">
        <f>VLOOKUP(X287,Sheet1!$B$2:$C$12,2,TRUE)</f>
        <v>8</v>
      </c>
      <c r="Z287" s="713" t="str">
        <f>VLOOKUP($E287,'[25]Gui chi Quynh'!$C$7:$E$388,3,0)</f>
        <v>A3</v>
      </c>
      <c r="AA287" s="713">
        <f>VLOOKUP(Z287,Sheet1!$B$2:$C$12,2,TRUE)</f>
        <v>8</v>
      </c>
      <c r="AB287" s="713" t="str">
        <f>VLOOKUP($E287,'T5'!$E$9:$AH$337,24,0)</f>
        <v>A3</v>
      </c>
      <c r="AC287" s="713">
        <f>VLOOKUP(AB287,Sheet1!$B$2:$C$12,2,TRUE)</f>
        <v>8</v>
      </c>
      <c r="AD287" s="713"/>
      <c r="AE287" s="713" t="e">
        <f>VLOOKUP(AD287,Sheet1!$B$2:$C$12,2,TRUE)</f>
        <v>#N/A</v>
      </c>
      <c r="AF287" s="599" t="str">
        <f>VLOOKUP($E287,'[26]Tong hop ket qua'!$E$19:$M$219,9,0)</f>
        <v>Tốt</v>
      </c>
      <c r="AG287" s="901">
        <f>ROUND(AVERAGE($H287:$AC287),1)</f>
        <v>8.3000000000000007</v>
      </c>
      <c r="AH287" s="901" t="str">
        <f t="shared" si="42"/>
        <v>11A*</v>
      </c>
      <c r="AI287" s="901">
        <f t="shared" si="39"/>
        <v>0</v>
      </c>
      <c r="AJ287" s="902"/>
      <c r="AK287" s="713" t="str">
        <f t="shared" si="40"/>
        <v>Xuất sắc</v>
      </c>
      <c r="AL287" s="713" t="str">
        <f>VLOOKUP($E287,'cac dv gui'!$C$60:$AD$75,25,0)</f>
        <v>Xuất sắc</v>
      </c>
      <c r="AM287" s="713" t="str">
        <f>VLOOKUP($E287,'cac dv gui'!$C$60:$AD$75,26,0)</f>
        <v>Xuất sắc</v>
      </c>
      <c r="AN287" s="594"/>
      <c r="AO287" s="713"/>
      <c r="AP287" s="594"/>
      <c r="AQ287" s="713" t="str">
        <f>VLOOKUP(E287,' TH ĐG Trình HĐ'!$E$9:$AU$338,40,0)</f>
        <v>Xuất sắc</v>
      </c>
      <c r="AR287" s="713" t="s">
        <v>849</v>
      </c>
      <c r="AS287" s="594"/>
      <c r="AT287" s="905"/>
      <c r="AV287" s="835"/>
      <c r="AW287" s="835"/>
    </row>
    <row r="288" spans="1:49" s="684" customFormat="1" ht="36" customHeight="1" x14ac:dyDescent="0.25">
      <c r="A288" s="512" t="s">
        <v>1530</v>
      </c>
      <c r="B288" s="512">
        <f>COUNTIF($F$4:F299,F288)</f>
        <v>272</v>
      </c>
      <c r="C288" s="513" t="s">
        <v>984</v>
      </c>
      <c r="D288" s="846" t="s">
        <v>111</v>
      </c>
      <c r="E288" s="712" t="s">
        <v>547</v>
      </c>
      <c r="F288" s="592" t="s">
        <v>1732</v>
      </c>
      <c r="G288" s="713" t="s">
        <v>974</v>
      </c>
      <c r="H288" s="713" t="str">
        <f>VLOOKUP(E288,'[16]Gui chi Quynh'!$C$7:$E$387,3,0)</f>
        <v>A2</v>
      </c>
      <c r="I288" s="713">
        <f>VLOOKUP(H288,Sheet1!$B$2:$C$12,2,TRUE)</f>
        <v>9</v>
      </c>
      <c r="J288" s="713" t="str">
        <f>VLOOKUP($E288,'[17]Gui chi Quynh'!$C$7:$E$387,3,0)</f>
        <v>A4</v>
      </c>
      <c r="K288" s="713">
        <f>VLOOKUP(J288,Sheet1!$B$2:$C$12,2,TRUE)</f>
        <v>7</v>
      </c>
      <c r="L288" s="713" t="str">
        <f>VLOOKUP(E288,'[18]Gui chi Quynh'!$C$7:$F$385,3,0)</f>
        <v>A3</v>
      </c>
      <c r="M288" s="713">
        <f>VLOOKUP(L288,Sheet1!$B$2:$C$12,2,TRUE)</f>
        <v>8</v>
      </c>
      <c r="N288" s="713" t="str">
        <f>VLOOKUP(E288,'[19]Gui chi Quynh'!$C$7:$E$391,3,0)</f>
        <v>A3</v>
      </c>
      <c r="O288" s="713">
        <f>VLOOKUP(N288,Sheet1!$B$2:$C$12,2,TRUE)</f>
        <v>8</v>
      </c>
      <c r="P288" s="713" t="str">
        <f>VLOOKUP(E288,'[20]Gui chi Quynh'!$C$7:$E$391,3,0)</f>
        <v>A2</v>
      </c>
      <c r="Q288" s="713">
        <f>VLOOKUP(P288,Sheet1!$B$2:$C$12,2,TRUE)</f>
        <v>9</v>
      </c>
      <c r="R288" s="713" t="str">
        <f>VLOOKUP($E288,'[21]Gui chi Quynh'!$C$7:$E$390,3,0)</f>
        <v>A3</v>
      </c>
      <c r="S288" s="713">
        <f>VLOOKUP(R288,Sheet1!$B$2:$C$12,2,TRUE)</f>
        <v>8</v>
      </c>
      <c r="T288" s="713" t="str">
        <f>VLOOKUP($E288,'[22]Gui chi Quynh'!$C$7:$E$390,3,0)</f>
        <v>A3</v>
      </c>
      <c r="U288" s="713">
        <f>VLOOKUP(T288,Sheet1!$B$2:$C$12,2,TRUE)</f>
        <v>8</v>
      </c>
      <c r="V288" s="713" t="str">
        <f>VLOOKUP($E288,'[23]Gui chi Quynh'!$C$7:$E$389,3,0)</f>
        <v>B1</v>
      </c>
      <c r="W288" s="713">
        <f>VLOOKUP(V288,Sheet1!$B$2:$C$12,2,TRUE)</f>
        <v>6</v>
      </c>
      <c r="X288" s="713" t="str">
        <f>VLOOKUP($E288,'[24]Gui chi Quynh'!$C$7:$E$389,3,0)</f>
        <v>A4</v>
      </c>
      <c r="Y288" s="713">
        <f>VLOOKUP(X288,Sheet1!$B$2:$C$12,2,TRUE)</f>
        <v>7</v>
      </c>
      <c r="Z288" s="713" t="str">
        <f>VLOOKUP($E288,'[25]Gui chi Quynh'!$C$7:$E$388,3,0)</f>
        <v>A3</v>
      </c>
      <c r="AA288" s="713">
        <f>VLOOKUP(Z288,Sheet1!$B$2:$C$12,2,TRUE)</f>
        <v>8</v>
      </c>
      <c r="AB288" s="713" t="str">
        <f>VLOOKUP($E288,'T5'!$E$9:$AH$337,24,0)</f>
        <v>A3</v>
      </c>
      <c r="AC288" s="713">
        <f>VLOOKUP(AB288,Sheet1!$B$2:$C$12,2,TRUE)</f>
        <v>8</v>
      </c>
      <c r="AD288" s="713"/>
      <c r="AE288" s="713" t="e">
        <f>VLOOKUP(AD288,Sheet1!$B$2:$C$12,2,TRUE)</f>
        <v>#N/A</v>
      </c>
      <c r="AF288" s="599" t="str">
        <f>VLOOKUP($E288,'[26]Tong hop ket qua'!$E$19:$M$219,9,0)</f>
        <v>Khá</v>
      </c>
      <c r="AG288" s="901">
        <f>(I288+K288+M288+O288+Q288+S288+U288+W288+Y288+AA288+AC288)/11</f>
        <v>7.8181818181818183</v>
      </c>
      <c r="AH288" s="901" t="str">
        <f>LEFT((COUNTIF($H288:$AC288,"A*")&amp;"A*")&amp;" + "&amp;(COUNTIF($H288:$AC288,"B*")&amp;"B*")&amp;" + "&amp;(COUNTIF($H288:$AC288,"C*")&amp;"C*")&amp;" +  "&amp;(COUNTIF($H288:$AC288,"D")&amp;"D")&amp; " +  "&amp;(COUNTIF($H288:$AC288,"E")&amp;"E"),10)</f>
        <v>10A* + 1B*</v>
      </c>
      <c r="AI288" s="901">
        <f>COUNTIF($H288:$AB288,"B1")*1+COUNTIF($H288:$AB288,"B2")*1+COUNTIF($H288:$AB288,"C1")*1+COUNTIF($H288:$AB288,"C2")*1+COUNTIF($H288:$AB288,"D")*12+COUNTIF($H288:$AB288,"E")*15</f>
        <v>1</v>
      </c>
      <c r="AJ288" s="902"/>
      <c r="AK288" s="713" t="str">
        <f>IF(AND(8&lt;=$AG288,$AI288=0),"Xuất sắc",IF(AND(6&lt;$AG288,$AG288&lt;8),"Tốt",IF(AND(6&lt;$AG288,$AI288&lt;12),"Tốt",IF(AND(5&lt;$AG288,$AG288&lt;6),"Hoàn thành NV",IF(AND(5&lt;$AG288,$AI288&lt;15),"Hoàn thành NV","Không hoàn thành NV")))))</f>
        <v>Tốt</v>
      </c>
      <c r="AL288" s="713" t="str">
        <f>VLOOKUP($E288,'cac dv gui'!$C$60:$AD$75,25,0)</f>
        <v>Tốt</v>
      </c>
      <c r="AM288" s="713" t="str">
        <f>VLOOKUP($E288,'cac dv gui'!$C$60:$AD$75,26,0)</f>
        <v>Tốt</v>
      </c>
      <c r="AN288" s="594"/>
      <c r="AO288" s="713" t="s">
        <v>1130</v>
      </c>
      <c r="AP288" s="594" t="s">
        <v>1236</v>
      </c>
      <c r="AQ288" s="713" t="str">
        <f>VLOOKUP(E288,' TH ĐG Trình HĐ'!$E$9:$AU$338,40,0)</f>
        <v>Tốt</v>
      </c>
      <c r="AR288" s="713" t="s">
        <v>850</v>
      </c>
      <c r="AS288" s="594"/>
      <c r="AT288" s="905"/>
      <c r="AV288" s="835"/>
      <c r="AW288" s="835"/>
    </row>
    <row r="289" spans="1:49" s="684" customFormat="1" ht="36" customHeight="1" x14ac:dyDescent="0.25">
      <c r="A289" s="512" t="s">
        <v>1531</v>
      </c>
      <c r="B289" s="512">
        <f>COUNTIF($F$4:F289,F289)</f>
        <v>262</v>
      </c>
      <c r="C289" s="513" t="s">
        <v>984</v>
      </c>
      <c r="D289" s="846" t="s">
        <v>113</v>
      </c>
      <c r="E289" s="712" t="s">
        <v>552</v>
      </c>
      <c r="F289" s="592" t="s">
        <v>1732</v>
      </c>
      <c r="G289" s="713" t="s">
        <v>974</v>
      </c>
      <c r="H289" s="713" t="str">
        <f>VLOOKUP(E289,'[16]Gui chi Quynh'!$C$7:$E$387,3,0)</f>
        <v>A3</v>
      </c>
      <c r="I289" s="713">
        <f>VLOOKUP(H289,Sheet1!$B$2:$C$12,2,TRUE)</f>
        <v>8</v>
      </c>
      <c r="J289" s="713" t="str">
        <f>VLOOKUP($E289,'[17]Gui chi Quynh'!$C$7:$E$387,3,0)</f>
        <v>A4</v>
      </c>
      <c r="K289" s="713">
        <f>VLOOKUP(J289,Sheet1!$B$2:$C$12,2,TRUE)</f>
        <v>7</v>
      </c>
      <c r="L289" s="713" t="str">
        <f>VLOOKUP(E289,'[18]Gui chi Quynh'!$C$7:$F$385,3,0)</f>
        <v>A4</v>
      </c>
      <c r="M289" s="713">
        <f>VLOOKUP(L289,Sheet1!$B$2:$C$12,2,TRUE)</f>
        <v>7</v>
      </c>
      <c r="N289" s="713" t="str">
        <f>VLOOKUP(E289,'[19]Gui chi Quynh'!$C$7:$E$391,3,0)</f>
        <v>A4</v>
      </c>
      <c r="O289" s="713">
        <f>VLOOKUP(N289,Sheet1!$B$2:$C$12,2,TRUE)</f>
        <v>7</v>
      </c>
      <c r="P289" s="713" t="str">
        <f>VLOOKUP(E289,'[20]Gui chi Quynh'!$C$7:$E$391,3,0)</f>
        <v>A3</v>
      </c>
      <c r="Q289" s="713">
        <f>VLOOKUP(P289,Sheet1!$B$2:$C$12,2,TRUE)</f>
        <v>8</v>
      </c>
      <c r="R289" s="713" t="str">
        <f>VLOOKUP($E289,'[21]Gui chi Quynh'!$C$7:$E$390,3,0)</f>
        <v>A3</v>
      </c>
      <c r="S289" s="713">
        <f>VLOOKUP(R289,Sheet1!$B$2:$C$12,2,TRUE)</f>
        <v>8</v>
      </c>
      <c r="T289" s="713" t="str">
        <f>VLOOKUP($E289,'[22]Gui chi Quynh'!$C$7:$E$390,3,0)</f>
        <v>A3</v>
      </c>
      <c r="U289" s="713">
        <f>VLOOKUP(T289,Sheet1!$B$2:$C$12,2,TRUE)</f>
        <v>8</v>
      </c>
      <c r="V289" s="713" t="str">
        <f>VLOOKUP($E289,'[23]Gui chi Quynh'!$C$7:$E$389,3,0)</f>
        <v>A4</v>
      </c>
      <c r="W289" s="713">
        <f>VLOOKUP(V289,Sheet1!$B$2:$C$12,2,TRUE)</f>
        <v>7</v>
      </c>
      <c r="X289" s="713" t="str">
        <f>VLOOKUP($E289,'[24]Gui chi Quynh'!$C$7:$E$389,3,0)</f>
        <v>A4</v>
      </c>
      <c r="Y289" s="713">
        <f>VLOOKUP(X289,Sheet1!$B$2:$C$12,2,TRUE)</f>
        <v>7</v>
      </c>
      <c r="Z289" s="713" t="str">
        <f>VLOOKUP($E289,'[25]Gui chi Quynh'!$C$7:$E$388,3,0)</f>
        <v>A4</v>
      </c>
      <c r="AA289" s="713">
        <f>VLOOKUP(Z289,Sheet1!$B$2:$C$12,2,TRUE)</f>
        <v>7</v>
      </c>
      <c r="AB289" s="713" t="str">
        <f>VLOOKUP($E289,'T5'!$E$9:$AH$337,24,0)</f>
        <v>A3</v>
      </c>
      <c r="AC289" s="713">
        <f>VLOOKUP(AB289,Sheet1!$B$2:$C$12,2,TRUE)</f>
        <v>8</v>
      </c>
      <c r="AD289" s="713"/>
      <c r="AE289" s="713" t="e">
        <f>VLOOKUP(AD289,Sheet1!$B$2:$C$12,2,TRUE)</f>
        <v>#N/A</v>
      </c>
      <c r="AF289" s="599" t="str">
        <f>VLOOKUP($E289,'[26]Tong hop ket qua'!$E$19:$M$219,9,0)</f>
        <v>Đạt yêu cầu</v>
      </c>
      <c r="AG289" s="901">
        <f t="shared" ref="AG289:AG317" si="43">(I289+K289+M289+O289+Q289+S289+U289+W289+Y289+AA289+AC289)/11</f>
        <v>7.4545454545454541</v>
      </c>
      <c r="AH289" s="901" t="str">
        <f t="shared" si="42"/>
        <v>11A*</v>
      </c>
      <c r="AI289" s="901">
        <f t="shared" si="39"/>
        <v>0</v>
      </c>
      <c r="AJ289" s="902"/>
      <c r="AK289" s="713" t="str">
        <f t="shared" si="40"/>
        <v>Tốt</v>
      </c>
      <c r="AL289" s="713" t="str">
        <f>VLOOKUP($E289,'cac dv gui'!$C$60:$AD$75,25,0)</f>
        <v>Xuất sắc</v>
      </c>
      <c r="AM289" s="713" t="str">
        <f>VLOOKUP($E289,'cac dv gui'!$C$60:$AD$75,26,0)</f>
        <v>Tốt</v>
      </c>
      <c r="AN289" s="594"/>
      <c r="AO289" s="713"/>
      <c r="AP289" s="594"/>
      <c r="AQ289" s="713" t="str">
        <f>VLOOKUP(E289,' TH ĐG Trình HĐ'!$E$9:$AU$338,40,0)</f>
        <v>Tốt</v>
      </c>
      <c r="AR289" s="713" t="s">
        <v>850</v>
      </c>
      <c r="AS289" s="594"/>
      <c r="AT289" s="905"/>
      <c r="AV289" s="835"/>
      <c r="AW289" s="835"/>
    </row>
    <row r="290" spans="1:49" s="684" customFormat="1" ht="36" customHeight="1" x14ac:dyDescent="0.25">
      <c r="A290" s="512" t="s">
        <v>1532</v>
      </c>
      <c r="B290" s="512">
        <f>COUNTIF($F$4:F290,F290)</f>
        <v>263</v>
      </c>
      <c r="C290" s="513" t="s">
        <v>984</v>
      </c>
      <c r="D290" s="846" t="s">
        <v>119</v>
      </c>
      <c r="E290" s="712" t="s">
        <v>557</v>
      </c>
      <c r="F290" s="592" t="s">
        <v>1732</v>
      </c>
      <c r="G290" s="713" t="s">
        <v>974</v>
      </c>
      <c r="H290" s="713" t="str">
        <f>VLOOKUP(E290,'[16]Gui chi Quynh'!$C$7:$E$387,3,0)</f>
        <v>A4</v>
      </c>
      <c r="I290" s="713">
        <f>VLOOKUP(H290,Sheet1!$B$2:$C$12,2,TRUE)</f>
        <v>7</v>
      </c>
      <c r="J290" s="713" t="str">
        <f>VLOOKUP($E290,'[17]Gui chi Quynh'!$C$7:$E$387,3,0)</f>
        <v>A4</v>
      </c>
      <c r="K290" s="713">
        <f>VLOOKUP(J290,Sheet1!$B$2:$C$12,2,TRUE)</f>
        <v>7</v>
      </c>
      <c r="L290" s="713" t="str">
        <f>VLOOKUP(E290,'[18]Gui chi Quynh'!$C$7:$F$385,3,0)</f>
        <v>A3</v>
      </c>
      <c r="M290" s="713">
        <f>VLOOKUP(L290,Sheet1!$B$2:$C$12,2,TRUE)</f>
        <v>8</v>
      </c>
      <c r="N290" s="713" t="str">
        <f>VLOOKUP(E290,'[19]Gui chi Quynh'!$C$7:$E$391,3,0)</f>
        <v>A4</v>
      </c>
      <c r="O290" s="713">
        <f>VLOOKUP(N290,Sheet1!$B$2:$C$12,2,TRUE)</f>
        <v>7</v>
      </c>
      <c r="P290" s="713" t="str">
        <f>VLOOKUP(E290,'[20]Gui chi Quynh'!$C$7:$E$391,3,0)</f>
        <v>A3</v>
      </c>
      <c r="Q290" s="713">
        <f>VLOOKUP(P290,Sheet1!$B$2:$C$12,2,TRUE)</f>
        <v>8</v>
      </c>
      <c r="R290" s="713" t="str">
        <f>VLOOKUP($E290,'[21]Gui chi Quynh'!$C$7:$E$390,3,0)</f>
        <v>A4</v>
      </c>
      <c r="S290" s="713">
        <f>VLOOKUP(R290,Sheet1!$B$2:$C$12,2,TRUE)</f>
        <v>7</v>
      </c>
      <c r="T290" s="713" t="str">
        <f>VLOOKUP($E290,'[22]Gui chi Quynh'!$C$7:$E$390,3,0)</f>
        <v>A4</v>
      </c>
      <c r="U290" s="713">
        <f>VLOOKUP(T290,Sheet1!$B$2:$C$12,2,TRUE)</f>
        <v>7</v>
      </c>
      <c r="V290" s="713" t="str">
        <f>VLOOKUP($E290,'[23]Gui chi Quynh'!$C$7:$E$389,3,0)</f>
        <v>A4</v>
      </c>
      <c r="W290" s="713">
        <f>VLOOKUP(V290,Sheet1!$B$2:$C$12,2,TRUE)</f>
        <v>7</v>
      </c>
      <c r="X290" s="713" t="str">
        <f>VLOOKUP($E290,'[24]Gui chi Quynh'!$C$7:$E$389,3,0)</f>
        <v>A3</v>
      </c>
      <c r="Y290" s="713">
        <f>VLOOKUP(X290,Sheet1!$B$2:$C$12,2,TRUE)</f>
        <v>8</v>
      </c>
      <c r="Z290" s="713" t="str">
        <f>VLOOKUP($E290,'[25]Gui chi Quynh'!$C$7:$E$388,3,0)</f>
        <v>A3</v>
      </c>
      <c r="AA290" s="713">
        <f>VLOOKUP(Z290,Sheet1!$B$2:$C$12,2,TRUE)</f>
        <v>8</v>
      </c>
      <c r="AB290" s="713" t="str">
        <f>VLOOKUP($E290,'T5'!$E$9:$AH$337,24,0)</f>
        <v>A3</v>
      </c>
      <c r="AC290" s="713">
        <f>VLOOKUP(AB290,Sheet1!$B$2:$C$12,2,TRUE)</f>
        <v>8</v>
      </c>
      <c r="AD290" s="713"/>
      <c r="AE290" s="713" t="e">
        <f>VLOOKUP(AD290,Sheet1!$B$2:$C$12,2,TRUE)</f>
        <v>#N/A</v>
      </c>
      <c r="AF290" s="599" t="str">
        <f>VLOOKUP($E290,'[26]Tong hop ket qua'!$E$19:$M$219,9,0)</f>
        <v>Khá</v>
      </c>
      <c r="AG290" s="901">
        <f t="shared" si="43"/>
        <v>7.4545454545454541</v>
      </c>
      <c r="AH290" s="901" t="str">
        <f t="shared" si="42"/>
        <v>11A*</v>
      </c>
      <c r="AI290" s="901">
        <f t="shared" si="39"/>
        <v>0</v>
      </c>
      <c r="AJ290" s="902"/>
      <c r="AK290" s="713" t="str">
        <f t="shared" si="40"/>
        <v>Tốt</v>
      </c>
      <c r="AL290" s="713" t="str">
        <f>VLOOKUP($E290,'cac dv gui'!$C$60:$AD$75,25,0)</f>
        <v>Xuất sắc</v>
      </c>
      <c r="AM290" s="713" t="str">
        <f>VLOOKUP($E290,'cac dv gui'!$C$60:$AD$75,26,0)</f>
        <v>Tốt</v>
      </c>
      <c r="AN290" s="594"/>
      <c r="AO290" s="713"/>
      <c r="AP290" s="594"/>
      <c r="AQ290" s="713" t="str">
        <f>VLOOKUP(E290,' TH ĐG Trình HĐ'!$E$9:$AU$338,40,0)</f>
        <v>Tốt</v>
      </c>
      <c r="AR290" s="713" t="s">
        <v>850</v>
      </c>
      <c r="AS290" s="594"/>
      <c r="AT290" s="905"/>
      <c r="AV290" s="835"/>
      <c r="AW290" s="835"/>
    </row>
    <row r="291" spans="1:49" s="684" customFormat="1" ht="36" customHeight="1" x14ac:dyDescent="0.25">
      <c r="A291" s="512" t="s">
        <v>1533</v>
      </c>
      <c r="B291" s="512">
        <f>COUNTIF($F$4:F291,F291)</f>
        <v>264</v>
      </c>
      <c r="C291" s="513" t="s">
        <v>985</v>
      </c>
      <c r="D291" s="846" t="s">
        <v>123</v>
      </c>
      <c r="E291" s="712" t="s">
        <v>549</v>
      </c>
      <c r="F291" s="592" t="s">
        <v>1732</v>
      </c>
      <c r="G291" s="713" t="s">
        <v>974</v>
      </c>
      <c r="H291" s="713" t="str">
        <f>VLOOKUP(E291,'[16]Gui chi Quynh'!$C$7:$E$387,3,0)</f>
        <v>A3</v>
      </c>
      <c r="I291" s="713">
        <f>VLOOKUP(H291,Sheet1!$B$2:$C$12,2,TRUE)</f>
        <v>8</v>
      </c>
      <c r="J291" s="713" t="str">
        <f>VLOOKUP($E291,'[17]Gui chi Quynh'!$C$7:$E$387,3,0)</f>
        <v>A4</v>
      </c>
      <c r="K291" s="713">
        <f>VLOOKUP(J291,Sheet1!$B$2:$C$12,2,TRUE)</f>
        <v>7</v>
      </c>
      <c r="L291" s="713" t="str">
        <f>VLOOKUP(E291,'[18]Gui chi Quynh'!$C$7:$F$385,3,0)</f>
        <v>A3</v>
      </c>
      <c r="M291" s="713">
        <f>VLOOKUP(L291,Sheet1!$B$2:$C$12,2,TRUE)</f>
        <v>8</v>
      </c>
      <c r="N291" s="713" t="str">
        <f>VLOOKUP(E291,'[19]Gui chi Quynh'!$C$7:$E$391,3,0)</f>
        <v>A3</v>
      </c>
      <c r="O291" s="713">
        <f>VLOOKUP(N291,Sheet1!$B$2:$C$12,2,TRUE)</f>
        <v>8</v>
      </c>
      <c r="P291" s="713" t="str">
        <f>VLOOKUP(E291,'[20]Gui chi Quynh'!$C$7:$E$391,3,0)</f>
        <v>A3</v>
      </c>
      <c r="Q291" s="713">
        <f>VLOOKUP(P291,Sheet1!$B$2:$C$12,2,TRUE)</f>
        <v>8</v>
      </c>
      <c r="R291" s="713" t="str">
        <f>VLOOKUP($E291,'[21]Gui chi Quynh'!$C$7:$E$390,3,0)</f>
        <v>A3</v>
      </c>
      <c r="S291" s="713">
        <f>VLOOKUP(R291,Sheet1!$B$2:$C$12,2,TRUE)</f>
        <v>8</v>
      </c>
      <c r="T291" s="713" t="str">
        <f>VLOOKUP($E291,'[22]Gui chi Quynh'!$C$7:$E$390,3,0)</f>
        <v>A3</v>
      </c>
      <c r="U291" s="713">
        <f>VLOOKUP(T291,Sheet1!$B$2:$C$12,2,TRUE)</f>
        <v>8</v>
      </c>
      <c r="V291" s="713" t="str">
        <f>VLOOKUP($E291,'[23]Gui chi Quynh'!$C$7:$E$389,3,0)</f>
        <v>A4</v>
      </c>
      <c r="W291" s="713">
        <f>VLOOKUP(V291,Sheet1!$B$2:$C$12,2,TRUE)</f>
        <v>7</v>
      </c>
      <c r="X291" s="713" t="str">
        <f>VLOOKUP($E291,'[24]Gui chi Quynh'!$C$7:$E$389,3,0)</f>
        <v>A4</v>
      </c>
      <c r="Y291" s="713">
        <f>VLOOKUP(X291,Sheet1!$B$2:$C$12,2,TRUE)</f>
        <v>7</v>
      </c>
      <c r="Z291" s="713" t="str">
        <f>VLOOKUP($E291,'[25]Gui chi Quynh'!$C$7:$E$388,3,0)</f>
        <v>A3</v>
      </c>
      <c r="AA291" s="713">
        <f>VLOOKUP(Z291,Sheet1!$B$2:$C$12,2,TRUE)</f>
        <v>8</v>
      </c>
      <c r="AB291" s="713" t="str">
        <f>VLOOKUP($E291,'T5'!$E$9:$AH$337,24,0)</f>
        <v>A3</v>
      </c>
      <c r="AC291" s="713">
        <f>VLOOKUP(AB291,Sheet1!$B$2:$C$12,2,TRUE)</f>
        <v>8</v>
      </c>
      <c r="AD291" s="713"/>
      <c r="AE291" s="713" t="e">
        <f>VLOOKUP(AD291,Sheet1!$B$2:$C$12,2,TRUE)</f>
        <v>#N/A</v>
      </c>
      <c r="AF291" s="599" t="str">
        <f>VLOOKUP($E291,'[26]Tong hop ket qua'!$E$19:$M$219,9,0)</f>
        <v>Khá</v>
      </c>
      <c r="AG291" s="901">
        <f t="shared" si="43"/>
        <v>7.7272727272727275</v>
      </c>
      <c r="AH291" s="901" t="str">
        <f t="shared" si="42"/>
        <v>11A*</v>
      </c>
      <c r="AI291" s="901">
        <f t="shared" si="39"/>
        <v>0</v>
      </c>
      <c r="AJ291" s="902"/>
      <c r="AK291" s="713" t="str">
        <f t="shared" si="40"/>
        <v>Tốt</v>
      </c>
      <c r="AL291" s="713" t="str">
        <f>VLOOKUP($E291,'cac dv gui'!$C$60:$AD$75,25,0)</f>
        <v>Tốt</v>
      </c>
      <c r="AM291" s="713" t="str">
        <f>VLOOKUP($E291,'cac dv gui'!$C$60:$AD$75,26,0)</f>
        <v>Tốt</v>
      </c>
      <c r="AN291" s="594"/>
      <c r="AO291" s="713"/>
      <c r="AP291" s="594"/>
      <c r="AQ291" s="713" t="str">
        <f>VLOOKUP(E291,' TH ĐG Trình HĐ'!$E$9:$AU$338,40,0)</f>
        <v>Tốt</v>
      </c>
      <c r="AR291" s="713" t="s">
        <v>850</v>
      </c>
      <c r="AS291" s="594"/>
      <c r="AT291" s="905"/>
      <c r="AV291" s="835"/>
      <c r="AW291" s="835"/>
    </row>
    <row r="292" spans="1:49" s="684" customFormat="1" ht="36" customHeight="1" x14ac:dyDescent="0.25">
      <c r="A292" s="512" t="s">
        <v>1534</v>
      </c>
      <c r="B292" s="512">
        <f>COUNTIF($F$4:F295,F292)</f>
        <v>268</v>
      </c>
      <c r="C292" s="512" t="s">
        <v>985</v>
      </c>
      <c r="D292" s="846" t="s">
        <v>121</v>
      </c>
      <c r="E292" s="712" t="s">
        <v>559</v>
      </c>
      <c r="F292" s="592" t="s">
        <v>1732</v>
      </c>
      <c r="G292" s="713" t="s">
        <v>974</v>
      </c>
      <c r="H292" s="713" t="str">
        <f>VLOOKUP(E292,'[16]Gui chi Quynh'!$C$7:$E$387,3,0)</f>
        <v>A4</v>
      </c>
      <c r="I292" s="713">
        <f>VLOOKUP(H292,Sheet1!$B$2:$C$12,2,TRUE)</f>
        <v>7</v>
      </c>
      <c r="J292" s="713" t="str">
        <f>VLOOKUP($E292,'[17]Gui chi Quynh'!$C$7:$E$387,3,0)</f>
        <v>A4</v>
      </c>
      <c r="K292" s="713">
        <f>VLOOKUP(J292,Sheet1!$B$2:$C$12,2,TRUE)</f>
        <v>7</v>
      </c>
      <c r="L292" s="713" t="str">
        <f>VLOOKUP(E292,'[18]Gui chi Quynh'!$C$7:$F$385,3,0)</f>
        <v>A4</v>
      </c>
      <c r="M292" s="713">
        <f>VLOOKUP(L292,Sheet1!$B$2:$C$12,2,TRUE)</f>
        <v>7</v>
      </c>
      <c r="N292" s="713" t="str">
        <f>VLOOKUP(E292,'[19]Gui chi Quynh'!$C$7:$E$391,3,0)</f>
        <v>A4</v>
      </c>
      <c r="O292" s="713">
        <f>VLOOKUP(N292,Sheet1!$B$2:$C$12,2,TRUE)</f>
        <v>7</v>
      </c>
      <c r="P292" s="713" t="str">
        <f>VLOOKUP(E292,'[20]Gui chi Quynh'!$C$7:$E$391,3,0)</f>
        <v>A4</v>
      </c>
      <c r="Q292" s="713">
        <f>VLOOKUP(P292,Sheet1!$B$2:$C$12,2,TRUE)</f>
        <v>7</v>
      </c>
      <c r="R292" s="713" t="str">
        <f>VLOOKUP($E292,'[21]Gui chi Quynh'!$C$7:$E$390,3,0)</f>
        <v>A4</v>
      </c>
      <c r="S292" s="713">
        <f>VLOOKUP(R292,Sheet1!$B$2:$C$12,2,TRUE)</f>
        <v>7</v>
      </c>
      <c r="T292" s="713" t="str">
        <f>VLOOKUP($E292,'[22]Gui chi Quynh'!$C$7:$E$390,3,0)</f>
        <v>A4</v>
      </c>
      <c r="U292" s="713">
        <f>VLOOKUP(T292,Sheet1!$B$2:$C$12,2,TRUE)</f>
        <v>7</v>
      </c>
      <c r="V292" s="713" t="str">
        <f>VLOOKUP($E292,'[23]Gui chi Quynh'!$C$7:$E$389,3,0)</f>
        <v>A4</v>
      </c>
      <c r="W292" s="713">
        <f>VLOOKUP(V292,Sheet1!$B$2:$C$12,2,TRUE)</f>
        <v>7</v>
      </c>
      <c r="X292" s="713" t="str">
        <f>VLOOKUP($E292,'[24]Gui chi Quynh'!$C$7:$E$389,3,0)</f>
        <v>A4</v>
      </c>
      <c r="Y292" s="713">
        <f>VLOOKUP(X292,Sheet1!$B$2:$C$12,2,TRUE)</f>
        <v>7</v>
      </c>
      <c r="Z292" s="713" t="str">
        <f>VLOOKUP($E292,'[25]Gui chi Quynh'!$C$7:$E$388,3,0)</f>
        <v>A4</v>
      </c>
      <c r="AA292" s="713">
        <f>VLOOKUP(Z292,Sheet1!$B$2:$C$12,2,TRUE)</f>
        <v>7</v>
      </c>
      <c r="AB292" s="713" t="str">
        <f>VLOOKUP($E292,'T5'!$E$9:$AH$337,24,0)</f>
        <v>A4</v>
      </c>
      <c r="AC292" s="713">
        <f>VLOOKUP(AB292,Sheet1!$B$2:$C$12,2,TRUE)</f>
        <v>7</v>
      </c>
      <c r="AD292" s="713"/>
      <c r="AE292" s="713" t="e">
        <f>VLOOKUP(AD292,Sheet1!$B$2:$C$12,2,TRUE)</f>
        <v>#N/A</v>
      </c>
      <c r="AF292" s="599"/>
      <c r="AG292" s="901">
        <f t="shared" si="43"/>
        <v>7</v>
      </c>
      <c r="AH292" s="901" t="str">
        <f t="shared" si="42"/>
        <v>11A*</v>
      </c>
      <c r="AI292" s="901">
        <f t="shared" si="39"/>
        <v>0</v>
      </c>
      <c r="AJ292" s="902"/>
      <c r="AK292" s="713" t="str">
        <f t="shared" si="40"/>
        <v>Tốt</v>
      </c>
      <c r="AL292" s="713" t="str">
        <f>VLOOKUP($E292,'cac dv gui'!$C$60:$AD$75,25,0)</f>
        <v>Tốt</v>
      </c>
      <c r="AM292" s="713" t="str">
        <f>VLOOKUP($E292,'cac dv gui'!$C$60:$AD$75,26,0)</f>
        <v>Tốt</v>
      </c>
      <c r="AN292" s="594"/>
      <c r="AO292" s="713"/>
      <c r="AP292" s="594"/>
      <c r="AQ292" s="713" t="str">
        <f>VLOOKUP(E292,' TH ĐG Trình HĐ'!$E$9:$AU$338,40,0)</f>
        <v>Tốt</v>
      </c>
      <c r="AR292" s="713" t="s">
        <v>850</v>
      </c>
      <c r="AS292" s="594"/>
      <c r="AT292" s="905"/>
      <c r="AV292" s="835"/>
      <c r="AW292" s="835"/>
    </row>
    <row r="293" spans="1:49" s="684" customFormat="1" ht="36" customHeight="1" x14ac:dyDescent="0.25">
      <c r="A293" s="512" t="s">
        <v>1535</v>
      </c>
      <c r="B293" s="512">
        <f>COUNTIF($F$4:F293,F293)</f>
        <v>266</v>
      </c>
      <c r="C293" s="513" t="s">
        <v>985</v>
      </c>
      <c r="D293" s="846" t="s">
        <v>120</v>
      </c>
      <c r="E293" s="712" t="s">
        <v>558</v>
      </c>
      <c r="F293" s="592" t="s">
        <v>1732</v>
      </c>
      <c r="G293" s="713" t="s">
        <v>974</v>
      </c>
      <c r="H293" s="713" t="str">
        <f>VLOOKUP(E293,'[16]Gui chi Quynh'!$C$7:$E$387,3,0)</f>
        <v>A4</v>
      </c>
      <c r="I293" s="713">
        <f>VLOOKUP(H293,Sheet1!$B$2:$C$12,2,TRUE)</f>
        <v>7</v>
      </c>
      <c r="J293" s="713" t="str">
        <f>VLOOKUP($E293,'[17]Gui chi Quynh'!$C$7:$E$387,3,0)</f>
        <v>A4</v>
      </c>
      <c r="K293" s="713">
        <f>VLOOKUP(J293,Sheet1!$B$2:$C$12,2,TRUE)</f>
        <v>7</v>
      </c>
      <c r="L293" s="713" t="str">
        <f>VLOOKUP(E293,'[18]Gui chi Quynh'!$C$7:$F$385,3,0)</f>
        <v>A4</v>
      </c>
      <c r="M293" s="713">
        <f>VLOOKUP(L293,Sheet1!$B$2:$C$12,2,TRUE)</f>
        <v>7</v>
      </c>
      <c r="N293" s="713" t="str">
        <f>VLOOKUP(E293,'[19]Gui chi Quynh'!$C$7:$E$391,3,0)</f>
        <v>A4</v>
      </c>
      <c r="O293" s="713">
        <f>VLOOKUP(N293,Sheet1!$B$2:$C$12,2,TRUE)</f>
        <v>7</v>
      </c>
      <c r="P293" s="713" t="str">
        <f>VLOOKUP(E293,'[20]Gui chi Quynh'!$C$7:$E$391,3,0)</f>
        <v>A3</v>
      </c>
      <c r="Q293" s="713">
        <f>VLOOKUP(P293,Sheet1!$B$2:$C$12,2,TRUE)</f>
        <v>8</v>
      </c>
      <c r="R293" s="713" t="str">
        <f>VLOOKUP($E293,'[21]Gui chi Quynh'!$C$7:$E$390,3,0)</f>
        <v>A4</v>
      </c>
      <c r="S293" s="713">
        <f>VLOOKUP(R293,Sheet1!$B$2:$C$12,2,TRUE)</f>
        <v>7</v>
      </c>
      <c r="T293" s="713" t="str">
        <f>VLOOKUP($E293,'[22]Gui chi Quynh'!$C$7:$E$390,3,0)</f>
        <v>A3</v>
      </c>
      <c r="U293" s="713">
        <f>VLOOKUP(T293,Sheet1!$B$2:$C$12,2,TRUE)</f>
        <v>8</v>
      </c>
      <c r="V293" s="713" t="str">
        <f>VLOOKUP($E293,'[23]Gui chi Quynh'!$C$7:$E$389,3,0)</f>
        <v>A4</v>
      </c>
      <c r="W293" s="713">
        <f>VLOOKUP(V293,Sheet1!$B$2:$C$12,2,TRUE)</f>
        <v>7</v>
      </c>
      <c r="X293" s="713" t="str">
        <f>VLOOKUP($E293,'[24]Gui chi Quynh'!$C$7:$E$389,3,0)</f>
        <v>A4</v>
      </c>
      <c r="Y293" s="713">
        <f>VLOOKUP(X293,Sheet1!$B$2:$C$12,2,TRUE)</f>
        <v>7</v>
      </c>
      <c r="Z293" s="713" t="str">
        <f>VLOOKUP($E293,'[25]Gui chi Quynh'!$C$7:$E$388,3,0)</f>
        <v>A4</v>
      </c>
      <c r="AA293" s="713">
        <f>VLOOKUP(Z293,Sheet1!$B$2:$C$12,2,TRUE)</f>
        <v>7</v>
      </c>
      <c r="AB293" s="713" t="str">
        <f>VLOOKUP($E293,'T5'!$E$9:$AH$337,24,0)</f>
        <v>A3</v>
      </c>
      <c r="AC293" s="713">
        <f>VLOOKUP(AB293,Sheet1!$B$2:$C$12,2,TRUE)</f>
        <v>8</v>
      </c>
      <c r="AD293" s="713"/>
      <c r="AE293" s="713" t="e">
        <f>VLOOKUP(AD293,Sheet1!$B$2:$C$12,2,TRUE)</f>
        <v>#N/A</v>
      </c>
      <c r="AF293" s="599" t="str">
        <f>VLOOKUP($E293,'[26]Tong hop ket qua'!$E$19:$M$219,9,0)</f>
        <v>Khá</v>
      </c>
      <c r="AG293" s="901">
        <f t="shared" si="43"/>
        <v>7.2727272727272725</v>
      </c>
      <c r="AH293" s="901" t="str">
        <f t="shared" si="42"/>
        <v>11A*</v>
      </c>
      <c r="AI293" s="901">
        <f t="shared" si="39"/>
        <v>0</v>
      </c>
      <c r="AJ293" s="902"/>
      <c r="AK293" s="713" t="str">
        <f t="shared" si="40"/>
        <v>Tốt</v>
      </c>
      <c r="AL293" s="713" t="str">
        <f>VLOOKUP($E293,'cac dv gui'!$C$60:$AD$75,25,0)</f>
        <v>Tốt</v>
      </c>
      <c r="AM293" s="713" t="str">
        <f>VLOOKUP($E293,'cac dv gui'!$C$60:$AD$75,26,0)</f>
        <v>Tốt</v>
      </c>
      <c r="AN293" s="594"/>
      <c r="AO293" s="713"/>
      <c r="AP293" s="594"/>
      <c r="AQ293" s="713" t="str">
        <f>VLOOKUP(E293,' TH ĐG Trình HĐ'!$E$9:$AU$338,40,0)</f>
        <v>Tốt</v>
      </c>
      <c r="AR293" s="713" t="s">
        <v>850</v>
      </c>
      <c r="AS293" s="594"/>
      <c r="AT293" s="905"/>
      <c r="AV293" s="835"/>
      <c r="AW293" s="835"/>
    </row>
    <row r="294" spans="1:49" s="684" customFormat="1" ht="36" customHeight="1" x14ac:dyDescent="0.25">
      <c r="A294" s="512" t="s">
        <v>1536</v>
      </c>
      <c r="B294" s="512">
        <f>COUNTIF($F$4:F294,F294)</f>
        <v>267</v>
      </c>
      <c r="C294" s="513" t="s">
        <v>984</v>
      </c>
      <c r="D294" s="846" t="s">
        <v>105</v>
      </c>
      <c r="E294" s="712" t="s">
        <v>551</v>
      </c>
      <c r="F294" s="592" t="s">
        <v>1732</v>
      </c>
      <c r="G294" s="713" t="s">
        <v>974</v>
      </c>
      <c r="H294" s="713" t="str">
        <f>VLOOKUP(E294,'[16]Gui chi Quynh'!$C$7:$E$387,3,0)</f>
        <v>A3</v>
      </c>
      <c r="I294" s="713">
        <f>VLOOKUP(H294,Sheet1!$B$2:$C$12,2,TRUE)</f>
        <v>8</v>
      </c>
      <c r="J294" s="713" t="str">
        <f>VLOOKUP($E294,'[17]Gui chi Quynh'!$C$7:$E$387,3,0)</f>
        <v>A4</v>
      </c>
      <c r="K294" s="713">
        <f>VLOOKUP(J294,Sheet1!$B$2:$C$12,2,TRUE)</f>
        <v>7</v>
      </c>
      <c r="L294" s="713" t="str">
        <f>VLOOKUP(E294,'[18]Gui chi Quynh'!$C$7:$F$385,3,0)</f>
        <v>A3</v>
      </c>
      <c r="M294" s="713">
        <f>VLOOKUP(L294,Sheet1!$B$2:$C$12,2,TRUE)</f>
        <v>8</v>
      </c>
      <c r="N294" s="713" t="str">
        <f>VLOOKUP(E294,'[19]Gui chi Quynh'!$C$7:$E$391,3,0)</f>
        <v>A3</v>
      </c>
      <c r="O294" s="713">
        <f>VLOOKUP(N294,Sheet1!$B$2:$C$12,2,TRUE)</f>
        <v>8</v>
      </c>
      <c r="P294" s="713" t="str">
        <f>VLOOKUP(E294,'[20]Gui chi Quynh'!$C$7:$E$391,3,0)</f>
        <v>A1</v>
      </c>
      <c r="Q294" s="713">
        <f>VLOOKUP(P294,Sheet1!$B$2:$C$12,2,TRUE)</f>
        <v>10</v>
      </c>
      <c r="R294" s="713" t="str">
        <f>VLOOKUP($E294,'[21]Gui chi Quynh'!$C$7:$E$390,3,0)</f>
        <v>A4</v>
      </c>
      <c r="S294" s="713">
        <f>VLOOKUP(R294,Sheet1!$B$2:$C$12,2,TRUE)</f>
        <v>7</v>
      </c>
      <c r="T294" s="713" t="str">
        <f>VLOOKUP($E294,'[22]Gui chi Quynh'!$C$7:$E$390,3,0)</f>
        <v>A3</v>
      </c>
      <c r="U294" s="713">
        <f>VLOOKUP(T294,Sheet1!$B$2:$C$12,2,TRUE)</f>
        <v>8</v>
      </c>
      <c r="V294" s="713" t="str">
        <f>VLOOKUP($E294,'[23]Gui chi Quynh'!$C$7:$E$389,3,0)</f>
        <v>A4</v>
      </c>
      <c r="W294" s="713">
        <f>VLOOKUP(V294,Sheet1!$B$2:$C$12,2,TRUE)</f>
        <v>7</v>
      </c>
      <c r="X294" s="713" t="str">
        <f>VLOOKUP($E294,'[24]Gui chi Quynh'!$C$7:$E$389,3,0)</f>
        <v>A4</v>
      </c>
      <c r="Y294" s="713">
        <f>VLOOKUP(X294,Sheet1!$B$2:$C$12,2,TRUE)</f>
        <v>7</v>
      </c>
      <c r="Z294" s="713" t="str">
        <f>VLOOKUP($E294,'[25]Gui chi Quynh'!$C$7:$E$388,3,0)</f>
        <v>A4</v>
      </c>
      <c r="AA294" s="713">
        <f>VLOOKUP(Z294,Sheet1!$B$2:$C$12,2,TRUE)</f>
        <v>7</v>
      </c>
      <c r="AB294" s="713" t="str">
        <f>VLOOKUP($E294,'T5'!$E$9:$AH$337,24,0)</f>
        <v>A3</v>
      </c>
      <c r="AC294" s="713">
        <f>VLOOKUP(AB294,Sheet1!$B$2:$C$12,2,TRUE)</f>
        <v>8</v>
      </c>
      <c r="AD294" s="713"/>
      <c r="AE294" s="713" t="e">
        <f>VLOOKUP(AD294,Sheet1!$B$2:$C$12,2,TRUE)</f>
        <v>#N/A</v>
      </c>
      <c r="AF294" s="599" t="str">
        <f>VLOOKUP($E294,'[26]Tong hop ket qua'!$E$19:$M$219,9,0)</f>
        <v>Tốt</v>
      </c>
      <c r="AG294" s="901">
        <f t="shared" si="43"/>
        <v>7.7272727272727275</v>
      </c>
      <c r="AH294" s="901" t="str">
        <f t="shared" si="42"/>
        <v>11A*</v>
      </c>
      <c r="AI294" s="901">
        <f t="shared" si="39"/>
        <v>0</v>
      </c>
      <c r="AJ294" s="902"/>
      <c r="AK294" s="713" t="str">
        <f t="shared" si="40"/>
        <v>Tốt</v>
      </c>
      <c r="AL294" s="713" t="str">
        <f>VLOOKUP($E294,'cac dv gui'!$C$60:$AD$75,25,0)</f>
        <v>Tốt</v>
      </c>
      <c r="AM294" s="713" t="str">
        <f>VLOOKUP($E294,'cac dv gui'!$C$60:$AD$75,26,0)</f>
        <v>Tốt</v>
      </c>
      <c r="AN294" s="594"/>
      <c r="AO294" s="713"/>
      <c r="AP294" s="594"/>
      <c r="AQ294" s="713" t="str">
        <f>VLOOKUP(E294,' TH ĐG Trình HĐ'!$E$9:$AU$338,40,0)</f>
        <v>Tốt</v>
      </c>
      <c r="AR294" s="713" t="s">
        <v>850</v>
      </c>
      <c r="AS294" s="594"/>
      <c r="AT294" s="905"/>
      <c r="AV294" s="835"/>
      <c r="AW294" s="835"/>
    </row>
    <row r="295" spans="1:49" s="684" customFormat="1" ht="36" customHeight="1" x14ac:dyDescent="0.25">
      <c r="A295" s="512" t="s">
        <v>1537</v>
      </c>
      <c r="B295" s="512">
        <f>COUNTIF($F$4:F295,F295)</f>
        <v>268</v>
      </c>
      <c r="C295" s="513" t="s">
        <v>985</v>
      </c>
      <c r="D295" s="846" t="s">
        <v>124</v>
      </c>
      <c r="E295" s="712" t="s">
        <v>561</v>
      </c>
      <c r="F295" s="592" t="s">
        <v>1732</v>
      </c>
      <c r="G295" s="713" t="s">
        <v>974</v>
      </c>
      <c r="H295" s="713" t="str">
        <f>VLOOKUP(E295,'[16]Gui chi Quynh'!$C$7:$E$387,3,0)</f>
        <v>A3</v>
      </c>
      <c r="I295" s="713">
        <f>VLOOKUP(H295,Sheet1!$B$2:$C$12,2,TRUE)</f>
        <v>8</v>
      </c>
      <c r="J295" s="713" t="str">
        <f>VLOOKUP($E295,'[17]Gui chi Quynh'!$C$7:$E$387,3,0)</f>
        <v>A4</v>
      </c>
      <c r="K295" s="713">
        <f>VLOOKUP(J295,Sheet1!$B$2:$C$12,2,TRUE)</f>
        <v>7</v>
      </c>
      <c r="L295" s="713" t="str">
        <f>VLOOKUP(E295,'[18]Gui chi Quynh'!$C$7:$F$385,3,0)</f>
        <v>A3</v>
      </c>
      <c r="M295" s="713">
        <f>VLOOKUP(L295,Sheet1!$B$2:$C$12,2,TRUE)</f>
        <v>8</v>
      </c>
      <c r="N295" s="713" t="str">
        <f>VLOOKUP(E295,'[19]Gui chi Quynh'!$C$7:$E$391,3,0)</f>
        <v>A4</v>
      </c>
      <c r="O295" s="713">
        <f>VLOOKUP(N295,Sheet1!$B$2:$C$12,2,TRUE)</f>
        <v>7</v>
      </c>
      <c r="P295" s="713" t="str">
        <f>VLOOKUP(E295,'[20]Gui chi Quynh'!$C$7:$E$391,3,0)</f>
        <v>A3</v>
      </c>
      <c r="Q295" s="713">
        <f>VLOOKUP(P295,Sheet1!$B$2:$C$12,2,TRUE)</f>
        <v>8</v>
      </c>
      <c r="R295" s="713" t="str">
        <f>VLOOKUP($E295,'[21]Gui chi Quynh'!$C$7:$E$390,3,0)</f>
        <v>A4</v>
      </c>
      <c r="S295" s="713">
        <f>VLOOKUP(R295,Sheet1!$B$2:$C$12,2,TRUE)</f>
        <v>7</v>
      </c>
      <c r="T295" s="713" t="str">
        <f>VLOOKUP($E295,'[22]Gui chi Quynh'!$C$7:$E$390,3,0)</f>
        <v>A4</v>
      </c>
      <c r="U295" s="713">
        <f>VLOOKUP(T295,Sheet1!$B$2:$C$12,2,TRUE)</f>
        <v>7</v>
      </c>
      <c r="V295" s="713" t="str">
        <f>VLOOKUP($E295,'[23]Gui chi Quynh'!$C$7:$E$389,3,0)</f>
        <v>A3</v>
      </c>
      <c r="W295" s="713">
        <f>VLOOKUP(V295,Sheet1!$B$2:$C$12,2,TRUE)</f>
        <v>8</v>
      </c>
      <c r="X295" s="713" t="str">
        <f>VLOOKUP($E295,'[24]Gui chi Quynh'!$C$7:$E$389,3,0)</f>
        <v>A3</v>
      </c>
      <c r="Y295" s="713">
        <f>VLOOKUP(X295,Sheet1!$B$2:$C$12,2,TRUE)</f>
        <v>8</v>
      </c>
      <c r="Z295" s="713" t="str">
        <f>VLOOKUP($E295,'[25]Gui chi Quynh'!$C$7:$E$388,3,0)</f>
        <v>A4</v>
      </c>
      <c r="AA295" s="713">
        <f>VLOOKUP(Z295,Sheet1!$B$2:$C$12,2,TRUE)</f>
        <v>7</v>
      </c>
      <c r="AB295" s="713" t="str">
        <f>VLOOKUP($E295,'T5'!$E$9:$AH$337,24,0)</f>
        <v>A3</v>
      </c>
      <c r="AC295" s="713">
        <f>VLOOKUP(AB295,Sheet1!$B$2:$C$12,2,TRUE)</f>
        <v>8</v>
      </c>
      <c r="AD295" s="713"/>
      <c r="AE295" s="713" t="e">
        <f>VLOOKUP(AD295,Sheet1!$B$2:$C$12,2,TRUE)</f>
        <v>#N/A</v>
      </c>
      <c r="AF295" s="599" t="str">
        <f>VLOOKUP($E295,'[26]Tong hop ket qua'!$E$19:$M$219,9,0)</f>
        <v>Đạt yêu cầu</v>
      </c>
      <c r="AG295" s="901">
        <f t="shared" si="43"/>
        <v>7.5454545454545459</v>
      </c>
      <c r="AH295" s="901" t="str">
        <f t="shared" si="42"/>
        <v>11A*</v>
      </c>
      <c r="AI295" s="901">
        <f t="shared" si="39"/>
        <v>0</v>
      </c>
      <c r="AJ295" s="902"/>
      <c r="AK295" s="713" t="str">
        <f t="shared" si="40"/>
        <v>Tốt</v>
      </c>
      <c r="AL295" s="713" t="str">
        <f>VLOOKUP($E295,'cac dv gui'!$C$60:$AD$75,25,0)</f>
        <v>Tốt</v>
      </c>
      <c r="AM295" s="713" t="str">
        <f>VLOOKUP($E295,'cac dv gui'!$C$60:$AD$75,26,0)</f>
        <v>Tốt</v>
      </c>
      <c r="AN295" s="594"/>
      <c r="AO295" s="713"/>
      <c r="AP295" s="594"/>
      <c r="AQ295" s="713" t="str">
        <f>VLOOKUP(E295,' TH ĐG Trình HĐ'!$E$9:$AU$338,40,0)</f>
        <v>Tốt</v>
      </c>
      <c r="AR295" s="713" t="s">
        <v>850</v>
      </c>
      <c r="AS295" s="594"/>
      <c r="AT295" s="905"/>
      <c r="AV295" s="835"/>
      <c r="AW295" s="835"/>
    </row>
    <row r="296" spans="1:49" s="684" customFormat="1" ht="36" customHeight="1" x14ac:dyDescent="0.25">
      <c r="A296" s="512" t="s">
        <v>1538</v>
      </c>
      <c r="B296" s="512">
        <f>COUNTIF($F$4:F296,F296)</f>
        <v>269</v>
      </c>
      <c r="C296" s="513" t="s">
        <v>984</v>
      </c>
      <c r="D296" s="846" t="s">
        <v>118</v>
      </c>
      <c r="E296" s="712" t="s">
        <v>556</v>
      </c>
      <c r="F296" s="592" t="s">
        <v>1732</v>
      </c>
      <c r="G296" s="713" t="s">
        <v>974</v>
      </c>
      <c r="H296" s="713" t="str">
        <f>VLOOKUP(E296,'[16]Gui chi Quynh'!$C$7:$E$387,3,0)</f>
        <v>A4</v>
      </c>
      <c r="I296" s="713">
        <f>VLOOKUP(H296,Sheet1!$B$2:$C$12,2,TRUE)</f>
        <v>7</v>
      </c>
      <c r="J296" s="713" t="str">
        <f>VLOOKUP($E296,'[17]Gui chi Quynh'!$C$7:$E$387,3,0)</f>
        <v>A4</v>
      </c>
      <c r="K296" s="713">
        <f>VLOOKUP(J296,Sheet1!$B$2:$C$12,2,TRUE)</f>
        <v>7</v>
      </c>
      <c r="L296" s="713" t="str">
        <f>VLOOKUP(E296,'[18]Gui chi Quynh'!$C$7:$F$385,3,0)</f>
        <v>A3</v>
      </c>
      <c r="M296" s="713">
        <f>VLOOKUP(L296,Sheet1!$B$2:$C$12,2,TRUE)</f>
        <v>8</v>
      </c>
      <c r="N296" s="713" t="str">
        <f>VLOOKUP(E296,'[19]Gui chi Quynh'!$C$7:$E$391,3,0)</f>
        <v>A3</v>
      </c>
      <c r="O296" s="713">
        <f>VLOOKUP(N296,Sheet1!$B$2:$C$12,2,TRUE)</f>
        <v>8</v>
      </c>
      <c r="P296" s="713" t="str">
        <f>VLOOKUP(E296,'[20]Gui chi Quynh'!$C$7:$E$391,3,0)</f>
        <v>A4</v>
      </c>
      <c r="Q296" s="713">
        <f>VLOOKUP(P296,Sheet1!$B$2:$C$12,2,TRUE)</f>
        <v>7</v>
      </c>
      <c r="R296" s="713" t="str">
        <f>VLOOKUP($E296,'[21]Gui chi Quynh'!$C$7:$E$390,3,0)</f>
        <v>A3</v>
      </c>
      <c r="S296" s="713">
        <f>VLOOKUP(R296,Sheet1!$B$2:$C$12,2,TRUE)</f>
        <v>8</v>
      </c>
      <c r="T296" s="713" t="str">
        <f>VLOOKUP($E296,'[22]Gui chi Quynh'!$C$7:$E$390,3,0)</f>
        <v>A4</v>
      </c>
      <c r="U296" s="713">
        <f>VLOOKUP(T296,Sheet1!$B$2:$C$12,2,TRUE)</f>
        <v>7</v>
      </c>
      <c r="V296" s="713" t="str">
        <f>VLOOKUP($E296,'[23]Gui chi Quynh'!$C$7:$E$389,3,0)</f>
        <v>A4</v>
      </c>
      <c r="W296" s="713">
        <f>VLOOKUP(V296,Sheet1!$B$2:$C$12,2,TRUE)</f>
        <v>7</v>
      </c>
      <c r="X296" s="713" t="str">
        <f>VLOOKUP($E296,'[24]Gui chi Quynh'!$C$7:$E$389,3,0)</f>
        <v>A4</v>
      </c>
      <c r="Y296" s="713">
        <f>VLOOKUP(X296,Sheet1!$B$2:$C$12,2,TRUE)</f>
        <v>7</v>
      </c>
      <c r="Z296" s="713" t="str">
        <f>VLOOKUP($E296,'[25]Gui chi Quynh'!$C$7:$E$388,3,0)</f>
        <v>A4</v>
      </c>
      <c r="AA296" s="713">
        <f>VLOOKUP(Z296,Sheet1!$B$2:$C$12,2,TRUE)</f>
        <v>7</v>
      </c>
      <c r="AB296" s="713" t="str">
        <f>VLOOKUP($E296,'T5'!$E$9:$AH$337,24,0)</f>
        <v>A4</v>
      </c>
      <c r="AC296" s="713">
        <f>VLOOKUP(AB296,Sheet1!$B$2:$C$12,2,TRUE)</f>
        <v>7</v>
      </c>
      <c r="AD296" s="713"/>
      <c r="AE296" s="713" t="e">
        <f>VLOOKUP(AD296,Sheet1!$B$2:$C$12,2,TRUE)</f>
        <v>#N/A</v>
      </c>
      <c r="AF296" s="599" t="str">
        <f>VLOOKUP($E296,'[26]Tong hop ket qua'!$E$19:$M$219,9,0)</f>
        <v>Khá</v>
      </c>
      <c r="AG296" s="901">
        <f t="shared" si="43"/>
        <v>7.2727272727272725</v>
      </c>
      <c r="AH296" s="901" t="str">
        <f t="shared" si="42"/>
        <v>11A*</v>
      </c>
      <c r="AI296" s="901">
        <f t="shared" si="39"/>
        <v>0</v>
      </c>
      <c r="AJ296" s="902"/>
      <c r="AK296" s="713" t="str">
        <f t="shared" si="40"/>
        <v>Tốt</v>
      </c>
      <c r="AL296" s="713" t="str">
        <f>VLOOKUP($E296,'cac dv gui'!$C$60:$AD$75,25,0)</f>
        <v>Tốt</v>
      </c>
      <c r="AM296" s="713" t="str">
        <f>VLOOKUP($E296,'cac dv gui'!$C$60:$AD$75,26,0)</f>
        <v>Tốt</v>
      </c>
      <c r="AN296" s="594"/>
      <c r="AO296" s="713"/>
      <c r="AP296" s="594"/>
      <c r="AQ296" s="713" t="str">
        <f>VLOOKUP(E296,' TH ĐG Trình HĐ'!$E$9:$AU$338,40,0)</f>
        <v>Tốt</v>
      </c>
      <c r="AR296" s="713" t="s">
        <v>850</v>
      </c>
      <c r="AS296" s="594"/>
      <c r="AT296" s="905"/>
      <c r="AV296" s="835"/>
      <c r="AW296" s="835"/>
    </row>
    <row r="297" spans="1:49" s="684" customFormat="1" ht="36" customHeight="1" x14ac:dyDescent="0.25">
      <c r="A297" s="512" t="s">
        <v>1539</v>
      </c>
      <c r="B297" s="512">
        <f>COUNTIF($F$4:F297,F297)</f>
        <v>270</v>
      </c>
      <c r="C297" s="513" t="s">
        <v>984</v>
      </c>
      <c r="D297" s="846" t="s">
        <v>116</v>
      </c>
      <c r="E297" s="712" t="s">
        <v>554</v>
      </c>
      <c r="F297" s="592" t="s">
        <v>1732</v>
      </c>
      <c r="G297" s="713" t="s">
        <v>974</v>
      </c>
      <c r="H297" s="713" t="str">
        <f>VLOOKUP(E297,'[16]Gui chi Quynh'!$C$7:$E$387,3,0)</f>
        <v>A3</v>
      </c>
      <c r="I297" s="713">
        <f>VLOOKUP(H297,Sheet1!$B$2:$C$12,2,TRUE)</f>
        <v>8</v>
      </c>
      <c r="J297" s="713" t="str">
        <f>VLOOKUP($E297,'[17]Gui chi Quynh'!$C$7:$E$387,3,0)</f>
        <v>A4</v>
      </c>
      <c r="K297" s="713">
        <f>VLOOKUP(J297,Sheet1!$B$2:$C$12,2,TRUE)</f>
        <v>7</v>
      </c>
      <c r="L297" s="713" t="str">
        <f>VLOOKUP(E297,'[18]Gui chi Quynh'!$C$7:$F$385,3,0)</f>
        <v>A3</v>
      </c>
      <c r="M297" s="713">
        <f>VLOOKUP(L297,Sheet1!$B$2:$C$12,2,TRUE)</f>
        <v>8</v>
      </c>
      <c r="N297" s="713" t="str">
        <f>VLOOKUP(E297,'[19]Gui chi Quynh'!$C$7:$E$391,3,0)</f>
        <v>A4</v>
      </c>
      <c r="O297" s="713">
        <f>VLOOKUP(N297,Sheet1!$B$2:$C$12,2,TRUE)</f>
        <v>7</v>
      </c>
      <c r="P297" s="713" t="str">
        <f>VLOOKUP(E297,'[20]Gui chi Quynh'!$C$7:$E$391,3,0)</f>
        <v>A2</v>
      </c>
      <c r="Q297" s="713">
        <f>VLOOKUP(P297,Sheet1!$B$2:$C$12,2,TRUE)</f>
        <v>9</v>
      </c>
      <c r="R297" s="713" t="str">
        <f>VLOOKUP($E297,'[21]Gui chi Quynh'!$C$7:$E$390,3,0)</f>
        <v>A3</v>
      </c>
      <c r="S297" s="713">
        <f>VLOOKUP(R297,Sheet1!$B$2:$C$12,2,TRUE)</f>
        <v>8</v>
      </c>
      <c r="T297" s="713" t="str">
        <f>VLOOKUP($E297,'[22]Gui chi Quynh'!$C$7:$E$390,3,0)</f>
        <v>A3</v>
      </c>
      <c r="U297" s="713">
        <f>VLOOKUP(T297,Sheet1!$B$2:$C$12,2,TRUE)</f>
        <v>8</v>
      </c>
      <c r="V297" s="713" t="str">
        <f>VLOOKUP($E297,'[23]Gui chi Quynh'!$C$7:$E$389,3,0)</f>
        <v>A3</v>
      </c>
      <c r="W297" s="713">
        <f>VLOOKUP(V297,Sheet1!$B$2:$C$12,2,TRUE)</f>
        <v>8</v>
      </c>
      <c r="X297" s="713" t="str">
        <f>VLOOKUP($E297,'[24]Gui chi Quynh'!$C$7:$E$389,3,0)</f>
        <v>A4</v>
      </c>
      <c r="Y297" s="713">
        <f>VLOOKUP(X297,Sheet1!$B$2:$C$12,2,TRUE)</f>
        <v>7</v>
      </c>
      <c r="Z297" s="713" t="str">
        <f>VLOOKUP($E297,'[25]Gui chi Quynh'!$C$7:$E$388,3,0)</f>
        <v>A4</v>
      </c>
      <c r="AA297" s="713">
        <f>VLOOKUP(Z297,Sheet1!$B$2:$C$12,2,TRUE)</f>
        <v>7</v>
      </c>
      <c r="AB297" s="713" t="str">
        <f>VLOOKUP($E297,'T5'!$E$9:$AH$337,24,0)</f>
        <v>A3</v>
      </c>
      <c r="AC297" s="713">
        <f>VLOOKUP(AB297,Sheet1!$B$2:$C$12,2,TRUE)</f>
        <v>8</v>
      </c>
      <c r="AD297" s="713"/>
      <c r="AE297" s="713" t="e">
        <f>VLOOKUP(AD297,Sheet1!$B$2:$C$12,2,TRUE)</f>
        <v>#N/A</v>
      </c>
      <c r="AF297" s="599" t="str">
        <f>VLOOKUP($E297,'[26]Tong hop ket qua'!$E$19:$M$219,9,0)</f>
        <v>Khá</v>
      </c>
      <c r="AG297" s="901">
        <f t="shared" si="43"/>
        <v>7.7272727272727275</v>
      </c>
      <c r="AH297" s="901" t="str">
        <f t="shared" si="42"/>
        <v>11A*</v>
      </c>
      <c r="AI297" s="901">
        <f t="shared" si="39"/>
        <v>0</v>
      </c>
      <c r="AJ297" s="902"/>
      <c r="AK297" s="713" t="str">
        <f t="shared" si="40"/>
        <v>Tốt</v>
      </c>
      <c r="AL297" s="713" t="str">
        <f>VLOOKUP($E297,'cac dv gui'!$C$60:$AD$75,25,0)</f>
        <v>Tốt</v>
      </c>
      <c r="AM297" s="713" t="str">
        <f>VLOOKUP($E297,'cac dv gui'!$C$60:$AD$75,26,0)</f>
        <v>Tốt</v>
      </c>
      <c r="AN297" s="594"/>
      <c r="AO297" s="713"/>
      <c r="AP297" s="594"/>
      <c r="AQ297" s="713" t="str">
        <f>VLOOKUP(E297,' TH ĐG Trình HĐ'!$E$9:$AU$338,40,0)</f>
        <v>Tốt</v>
      </c>
      <c r="AR297" s="713" t="s">
        <v>850</v>
      </c>
      <c r="AS297" s="594"/>
      <c r="AT297" s="905"/>
      <c r="AV297" s="835"/>
      <c r="AW297" s="835"/>
    </row>
    <row r="298" spans="1:49" s="684" customFormat="1" ht="36" customHeight="1" x14ac:dyDescent="0.25">
      <c r="A298" s="512" t="s">
        <v>1540</v>
      </c>
      <c r="B298" s="512">
        <f>COUNTIF($F$4:F298,F298)</f>
        <v>271</v>
      </c>
      <c r="C298" s="513" t="s">
        <v>984</v>
      </c>
      <c r="D298" s="846" t="s">
        <v>114</v>
      </c>
      <c r="E298" s="712" t="s">
        <v>550</v>
      </c>
      <c r="F298" s="592" t="s">
        <v>1732</v>
      </c>
      <c r="G298" s="713" t="s">
        <v>974</v>
      </c>
      <c r="H298" s="713" t="str">
        <f>VLOOKUP(E298,'[16]Gui chi Quynh'!$C$7:$E$387,3,0)</f>
        <v>A3</v>
      </c>
      <c r="I298" s="713">
        <f>VLOOKUP(H298,Sheet1!$B$2:$C$12,2,TRUE)</f>
        <v>8</v>
      </c>
      <c r="J298" s="713" t="str">
        <f>VLOOKUP($E298,'[17]Gui chi Quynh'!$C$7:$E$387,3,0)</f>
        <v>A4</v>
      </c>
      <c r="K298" s="713">
        <f>VLOOKUP(J298,Sheet1!$B$2:$C$12,2,TRUE)</f>
        <v>7</v>
      </c>
      <c r="L298" s="713" t="str">
        <f>VLOOKUP(E298,'[18]Gui chi Quynh'!$C$7:$F$385,3,0)</f>
        <v>A3</v>
      </c>
      <c r="M298" s="713">
        <f>VLOOKUP(L298,Sheet1!$B$2:$C$12,2,TRUE)</f>
        <v>8</v>
      </c>
      <c r="N298" s="713" t="str">
        <f>VLOOKUP(E298,'[19]Gui chi Quynh'!$C$7:$E$391,3,0)</f>
        <v>A4</v>
      </c>
      <c r="O298" s="713">
        <f>VLOOKUP(N298,Sheet1!$B$2:$C$12,2,TRUE)</f>
        <v>7</v>
      </c>
      <c r="P298" s="713" t="str">
        <f>VLOOKUP(E298,'[20]Gui chi Quynh'!$C$7:$E$391,3,0)</f>
        <v>A3</v>
      </c>
      <c r="Q298" s="713">
        <f>VLOOKUP(P298,Sheet1!$B$2:$C$12,2,TRUE)</f>
        <v>8</v>
      </c>
      <c r="R298" s="713" t="str">
        <f>VLOOKUP($E298,'[21]Gui chi Quynh'!$C$7:$E$390,3,0)</f>
        <v>A3</v>
      </c>
      <c r="S298" s="713">
        <f>VLOOKUP(R298,Sheet1!$B$2:$C$12,2,TRUE)</f>
        <v>8</v>
      </c>
      <c r="T298" s="713" t="str">
        <f>VLOOKUP($E298,'[22]Gui chi Quynh'!$C$7:$E$390,3,0)</f>
        <v>A3</v>
      </c>
      <c r="U298" s="713">
        <f>VLOOKUP(T298,Sheet1!$B$2:$C$12,2,TRUE)</f>
        <v>8</v>
      </c>
      <c r="V298" s="713" t="str">
        <f>VLOOKUP($E298,'[23]Gui chi Quynh'!$C$7:$E$389,3,0)</f>
        <v>A4</v>
      </c>
      <c r="W298" s="713">
        <f>VLOOKUP(V298,Sheet1!$B$2:$C$12,2,TRUE)</f>
        <v>7</v>
      </c>
      <c r="X298" s="713" t="str">
        <f>VLOOKUP($E298,'[24]Gui chi Quynh'!$C$7:$E$389,3,0)</f>
        <v>A4</v>
      </c>
      <c r="Y298" s="713">
        <f>VLOOKUP(X298,Sheet1!$B$2:$C$12,2,TRUE)</f>
        <v>7</v>
      </c>
      <c r="Z298" s="713" t="str">
        <f>VLOOKUP($E298,'[25]Gui chi Quynh'!$C$7:$E$388,3,0)</f>
        <v>A4</v>
      </c>
      <c r="AA298" s="713">
        <f>VLOOKUP(Z298,Sheet1!$B$2:$C$12,2,TRUE)</f>
        <v>7</v>
      </c>
      <c r="AB298" s="713" t="str">
        <f>VLOOKUP($E298,'T5'!$E$9:$AH$337,24,0)</f>
        <v>A3</v>
      </c>
      <c r="AC298" s="713">
        <f>VLOOKUP(AB298,Sheet1!$B$2:$C$12,2,TRUE)</f>
        <v>8</v>
      </c>
      <c r="AD298" s="713"/>
      <c r="AE298" s="713" t="e">
        <f>VLOOKUP(AD298,Sheet1!$B$2:$C$12,2,TRUE)</f>
        <v>#N/A</v>
      </c>
      <c r="AF298" s="599" t="str">
        <f>VLOOKUP($E298,'[26]Tong hop ket qua'!$E$19:$M$219,9,0)</f>
        <v>Khá</v>
      </c>
      <c r="AG298" s="901">
        <f t="shared" si="43"/>
        <v>7.5454545454545459</v>
      </c>
      <c r="AH298" s="901" t="str">
        <f t="shared" si="42"/>
        <v>11A*</v>
      </c>
      <c r="AI298" s="901">
        <f t="shared" si="39"/>
        <v>0</v>
      </c>
      <c r="AJ298" s="902"/>
      <c r="AK298" s="713" t="str">
        <f t="shared" si="40"/>
        <v>Tốt</v>
      </c>
      <c r="AL298" s="713" t="str">
        <f>VLOOKUP($E298,'cac dv gui'!$C$60:$AD$75,25,0)</f>
        <v>Xuất sắc</v>
      </c>
      <c r="AM298" s="713" t="str">
        <f>VLOOKUP($E298,'cac dv gui'!$C$60:$AD$75,26,0)</f>
        <v>Tốt</v>
      </c>
      <c r="AN298" s="594"/>
      <c r="AO298" s="713"/>
      <c r="AP298" s="594"/>
      <c r="AQ298" s="713" t="str">
        <f>VLOOKUP(E298,' TH ĐG Trình HĐ'!$E$9:$AU$338,40,0)</f>
        <v>Tốt</v>
      </c>
      <c r="AR298" s="713" t="s">
        <v>850</v>
      </c>
      <c r="AS298" s="594"/>
      <c r="AT298" s="905"/>
      <c r="AV298" s="835"/>
      <c r="AW298" s="835"/>
    </row>
    <row r="299" spans="1:49" s="684" customFormat="1" ht="36" customHeight="1" x14ac:dyDescent="0.25">
      <c r="A299" s="512" t="s">
        <v>1541</v>
      </c>
      <c r="B299" s="512">
        <f>COUNTIF($F$4:F299,F299)</f>
        <v>272</v>
      </c>
      <c r="C299" s="513" t="s">
        <v>984</v>
      </c>
      <c r="D299" s="846" t="s">
        <v>122</v>
      </c>
      <c r="E299" s="712" t="s">
        <v>560</v>
      </c>
      <c r="F299" s="592" t="s">
        <v>1732</v>
      </c>
      <c r="G299" s="713" t="s">
        <v>974</v>
      </c>
      <c r="H299" s="713" t="str">
        <f>VLOOKUP(E299,'[16]Gui chi Quynh'!$C$7:$E$387,3,0)</f>
        <v>A3</v>
      </c>
      <c r="I299" s="713">
        <f>VLOOKUP(H299,Sheet1!$B$2:$C$12,2,TRUE)</f>
        <v>8</v>
      </c>
      <c r="J299" s="713" t="str">
        <f>VLOOKUP($E299,'[17]Gui chi Quynh'!$C$7:$E$387,3,0)</f>
        <v>A4</v>
      </c>
      <c r="K299" s="713">
        <f>VLOOKUP(J299,Sheet1!$B$2:$C$12,2,TRUE)</f>
        <v>7</v>
      </c>
      <c r="L299" s="713" t="str">
        <f>VLOOKUP(E299,'[18]Gui chi Quynh'!$C$7:$F$385,3,0)</f>
        <v>A4</v>
      </c>
      <c r="M299" s="713">
        <f>VLOOKUP(L299,Sheet1!$B$2:$C$12,2,TRUE)</f>
        <v>7</v>
      </c>
      <c r="N299" s="713" t="str">
        <f>VLOOKUP(E299,'[19]Gui chi Quynh'!$C$7:$E$391,3,0)</f>
        <v>A4</v>
      </c>
      <c r="O299" s="713">
        <f>VLOOKUP(N299,Sheet1!$B$2:$C$12,2,TRUE)</f>
        <v>7</v>
      </c>
      <c r="P299" s="713" t="str">
        <f>VLOOKUP(E299,'[20]Gui chi Quynh'!$C$7:$E$391,3,0)</f>
        <v>A3</v>
      </c>
      <c r="Q299" s="713">
        <f>VLOOKUP(P299,Sheet1!$B$2:$C$12,2,TRUE)</f>
        <v>8</v>
      </c>
      <c r="R299" s="713" t="str">
        <f>VLOOKUP($E299,'[21]Gui chi Quynh'!$C$7:$E$390,3,0)</f>
        <v>A3</v>
      </c>
      <c r="S299" s="713">
        <f>VLOOKUP(R299,Sheet1!$B$2:$C$12,2,TRUE)</f>
        <v>8</v>
      </c>
      <c r="T299" s="713" t="str">
        <f>VLOOKUP($E299,'[22]Gui chi Quynh'!$C$7:$E$390,3,0)</f>
        <v>A3</v>
      </c>
      <c r="U299" s="713">
        <f>VLOOKUP(T299,Sheet1!$B$2:$C$12,2,TRUE)</f>
        <v>8</v>
      </c>
      <c r="V299" s="713" t="str">
        <f>VLOOKUP($E299,'[23]Gui chi Quynh'!$C$7:$E$389,3,0)</f>
        <v>A4</v>
      </c>
      <c r="W299" s="713">
        <f>VLOOKUP(V299,Sheet1!$B$2:$C$12,2,TRUE)</f>
        <v>7</v>
      </c>
      <c r="X299" s="713" t="str">
        <f>VLOOKUP($E299,'[24]Gui chi Quynh'!$C$7:$E$389,3,0)</f>
        <v>A4</v>
      </c>
      <c r="Y299" s="713">
        <f>VLOOKUP(X299,Sheet1!$B$2:$C$12,2,TRUE)</f>
        <v>7</v>
      </c>
      <c r="Z299" s="713" t="str">
        <f>VLOOKUP($E299,'[25]Gui chi Quynh'!$C$7:$E$388,3,0)</f>
        <v>A4</v>
      </c>
      <c r="AA299" s="713">
        <f>VLOOKUP(Z299,Sheet1!$B$2:$C$12,2,TRUE)</f>
        <v>7</v>
      </c>
      <c r="AB299" s="713" t="str">
        <f>VLOOKUP($E299,'T5'!$E$9:$AH$337,24,0)</f>
        <v>A3</v>
      </c>
      <c r="AC299" s="713">
        <f>VLOOKUP(AB299,Sheet1!$B$2:$C$12,2,TRUE)</f>
        <v>8</v>
      </c>
      <c r="AD299" s="713"/>
      <c r="AE299" s="713" t="e">
        <f>VLOOKUP(AD299,Sheet1!$B$2:$C$12,2,TRUE)</f>
        <v>#N/A</v>
      </c>
      <c r="AF299" s="599" t="str">
        <f>VLOOKUP($E299,'[26]Tong hop ket qua'!$E$19:$M$219,9,0)</f>
        <v>Khá</v>
      </c>
      <c r="AG299" s="901">
        <f t="shared" si="43"/>
        <v>7.4545454545454541</v>
      </c>
      <c r="AH299" s="901" t="str">
        <f t="shared" si="42"/>
        <v>11A*</v>
      </c>
      <c r="AI299" s="901">
        <f t="shared" si="39"/>
        <v>0</v>
      </c>
      <c r="AJ299" s="902"/>
      <c r="AK299" s="713" t="str">
        <f t="shared" si="40"/>
        <v>Tốt</v>
      </c>
      <c r="AL299" s="713" t="str">
        <f>VLOOKUP($E299,'cac dv gui'!$C$60:$AD$75,25,0)</f>
        <v>Xuất sắc</v>
      </c>
      <c r="AM299" s="713" t="str">
        <f>VLOOKUP($E299,'cac dv gui'!$C$60:$AD$75,26,0)</f>
        <v>Tốt</v>
      </c>
      <c r="AN299" s="594"/>
      <c r="AO299" s="713"/>
      <c r="AP299" s="594"/>
      <c r="AQ299" s="713" t="str">
        <f>VLOOKUP(E299,' TH ĐG Trình HĐ'!$E$9:$AU$338,40,0)</f>
        <v>Tốt</v>
      </c>
      <c r="AR299" s="713" t="s">
        <v>850</v>
      </c>
      <c r="AS299" s="594"/>
      <c r="AT299" s="905"/>
      <c r="AV299" s="835"/>
      <c r="AW299" s="835"/>
    </row>
    <row r="300" spans="1:49" s="684" customFormat="1" ht="36" customHeight="1" x14ac:dyDescent="0.25">
      <c r="A300" s="512" t="s">
        <v>1542</v>
      </c>
      <c r="B300" s="512">
        <f>COUNTIF($F$4:F300,F300)</f>
        <v>1</v>
      </c>
      <c r="C300" s="513" t="s">
        <v>984</v>
      </c>
      <c r="D300" s="686" t="s">
        <v>265</v>
      </c>
      <c r="E300" s="599" t="s">
        <v>666</v>
      </c>
      <c r="F300" s="518" t="s">
        <v>1657</v>
      </c>
      <c r="G300" s="523" t="s">
        <v>974</v>
      </c>
      <c r="H300" s="713" t="str">
        <f>VLOOKUP(E300,'[16]Gui chi Quynh'!$C$7:$E$387,3,0)</f>
        <v>A1</v>
      </c>
      <c r="I300" s="713">
        <f>VLOOKUP(H300,Sheet1!$B$2:$C$12,2,TRUE)</f>
        <v>10</v>
      </c>
      <c r="J300" s="713" t="str">
        <f>VLOOKUP($E300,'[17]Gui chi Quynh'!$C$7:$E$387,3,0)</f>
        <v>A2</v>
      </c>
      <c r="K300" s="713">
        <f>VLOOKUP(J300,Sheet1!$B$2:$C$12,2,TRUE)</f>
        <v>9</v>
      </c>
      <c r="L300" s="713" t="str">
        <f>VLOOKUP(E300,'[18]Gui chi Quynh'!$C$7:$F$385,3,0)</f>
        <v>A2</v>
      </c>
      <c r="M300" s="713">
        <f>VLOOKUP(L300,Sheet1!$B$2:$C$12,2,TRUE)</f>
        <v>9</v>
      </c>
      <c r="N300" s="713" t="str">
        <f>VLOOKUP(E300,'[19]Gui chi Quynh'!$C$7:$E$391,3,0)</f>
        <v>A2</v>
      </c>
      <c r="O300" s="713">
        <f>VLOOKUP(N300,Sheet1!$B$2:$C$12,2,TRUE)</f>
        <v>9</v>
      </c>
      <c r="P300" s="713" t="str">
        <f>VLOOKUP(E300,'[20]Gui chi Quynh'!$C$7:$E$391,3,0)</f>
        <v>A1</v>
      </c>
      <c r="Q300" s="713">
        <f>VLOOKUP(P300,Sheet1!$B$2:$C$12,2,TRUE)</f>
        <v>10</v>
      </c>
      <c r="R300" s="713" t="str">
        <f>VLOOKUP($E300,'[21]Gui chi Quynh'!$C$7:$E$390,3,0)</f>
        <v>A2</v>
      </c>
      <c r="S300" s="713">
        <f>VLOOKUP(R300,Sheet1!$B$2:$C$12,2,TRUE)</f>
        <v>9</v>
      </c>
      <c r="T300" s="713" t="str">
        <f>VLOOKUP($E300,'[22]Gui chi Quynh'!$C$7:$E$390,3,0)</f>
        <v>A2</v>
      </c>
      <c r="U300" s="713">
        <f>VLOOKUP(T300,Sheet1!$B$2:$C$12,2,TRUE)</f>
        <v>9</v>
      </c>
      <c r="V300" s="713" t="str">
        <f>VLOOKUP($E300,'[23]Gui chi Quynh'!$C$7:$E$389,3,0)</f>
        <v>A3</v>
      </c>
      <c r="W300" s="713">
        <f>VLOOKUP(V300,Sheet1!$B$2:$C$12,2,TRUE)</f>
        <v>8</v>
      </c>
      <c r="X300" s="713" t="str">
        <f>VLOOKUP($E300,'[24]Gui chi Quynh'!$C$7:$E$389,3,0)</f>
        <v>A1</v>
      </c>
      <c r="Y300" s="713">
        <f>VLOOKUP(X300,Sheet1!$B$2:$C$12,2,TRUE)</f>
        <v>10</v>
      </c>
      <c r="Z300" s="713" t="str">
        <f>VLOOKUP($E300,'[25]Gui chi Quynh'!$C$7:$E$388,3,0)</f>
        <v>A2</v>
      </c>
      <c r="AA300" s="713">
        <f>VLOOKUP(Z300,Sheet1!$B$2:$C$12,2,TRUE)</f>
        <v>9</v>
      </c>
      <c r="AB300" s="713" t="str">
        <f>VLOOKUP($E300,'T5'!$E$9:$AH$337,24,0)</f>
        <v>A2</v>
      </c>
      <c r="AC300" s="713">
        <f>VLOOKUP(AB300,Sheet1!$B$2:$C$12,2,TRUE)</f>
        <v>9</v>
      </c>
      <c r="AD300" s="713"/>
      <c r="AE300" s="713" t="e">
        <f>VLOOKUP(AD300,Sheet1!$B$2:$C$12,2,TRUE)</f>
        <v>#N/A</v>
      </c>
      <c r="AF300" s="599"/>
      <c r="AG300" s="901">
        <f t="shared" si="43"/>
        <v>9.1818181818181817</v>
      </c>
      <c r="AH300" s="901" t="str">
        <f t="shared" si="42"/>
        <v>11A*</v>
      </c>
      <c r="AI300" s="901">
        <f t="shared" si="39"/>
        <v>0</v>
      </c>
      <c r="AJ300" s="902"/>
      <c r="AK300" s="713" t="str">
        <f t="shared" si="40"/>
        <v>Xuất sắc</v>
      </c>
      <c r="AL300" s="713" t="str">
        <f>VLOOKUP($E300,'cac dv gui'!$C$190:$AD$198,25,0)</f>
        <v>Xuất sắc</v>
      </c>
      <c r="AM300" s="713" t="str">
        <f>VLOOKUP($E300,'cac dv gui'!$C$190:$AD$198,26,0)</f>
        <v>Xuất sắc</v>
      </c>
      <c r="AN300" s="594"/>
      <c r="AO300" s="713" t="s">
        <v>1130</v>
      </c>
      <c r="AP300" s="594"/>
      <c r="AQ300" s="713" t="str">
        <f>VLOOKUP(E300,' TH ĐG Trình HĐ'!$E$9:$AU$338,40,0)</f>
        <v>Xuất sắc</v>
      </c>
      <c r="AR300" s="713" t="s">
        <v>849</v>
      </c>
      <c r="AS300" s="594"/>
      <c r="AT300" s="905"/>
      <c r="AV300" s="835"/>
      <c r="AW300" s="835"/>
    </row>
    <row r="301" spans="1:49" s="684" customFormat="1" ht="36" customHeight="1" x14ac:dyDescent="0.25">
      <c r="A301" s="512" t="s">
        <v>1543</v>
      </c>
      <c r="B301" s="512">
        <f>COUNTIF($F$4:F301,F301)</f>
        <v>273</v>
      </c>
      <c r="C301" s="513" t="s">
        <v>984</v>
      </c>
      <c r="D301" s="850" t="s">
        <v>261</v>
      </c>
      <c r="E301" s="599" t="s">
        <v>669</v>
      </c>
      <c r="F301" s="592" t="s">
        <v>1732</v>
      </c>
      <c r="G301" s="523" t="s">
        <v>974</v>
      </c>
      <c r="H301" s="713" t="str">
        <f>VLOOKUP(E301,'[16]Gui chi Quynh'!$C$7:$E$387,3,0)</f>
        <v>A3</v>
      </c>
      <c r="I301" s="713">
        <f>VLOOKUP(H301,Sheet1!$B$2:$C$12,2,TRUE)</f>
        <v>8</v>
      </c>
      <c r="J301" s="713" t="str">
        <f>VLOOKUP($E301,'[17]Gui chi Quynh'!$C$7:$E$387,3,0)</f>
        <v>A4</v>
      </c>
      <c r="K301" s="713">
        <f>VLOOKUP(J301,Sheet1!$B$2:$C$12,2,TRUE)</f>
        <v>7</v>
      </c>
      <c r="L301" s="713" t="str">
        <f>VLOOKUP(E301,'[18]Gui chi Quynh'!$C$7:$F$385,3,0)</f>
        <v>A3</v>
      </c>
      <c r="M301" s="713">
        <f>VLOOKUP(L301,Sheet1!$B$2:$C$12,2,TRUE)</f>
        <v>8</v>
      </c>
      <c r="N301" s="713" t="str">
        <f>VLOOKUP(E301,'[19]Gui chi Quynh'!$C$7:$E$391,3,0)</f>
        <v>A3</v>
      </c>
      <c r="O301" s="713">
        <f>VLOOKUP(N301,Sheet1!$B$2:$C$12,2,TRUE)</f>
        <v>8</v>
      </c>
      <c r="P301" s="713" t="str">
        <f>VLOOKUP(E301,'[20]Gui chi Quynh'!$C$7:$E$391,3,0)</f>
        <v>A2</v>
      </c>
      <c r="Q301" s="713">
        <f>VLOOKUP(P301,Sheet1!$B$2:$C$12,2,TRUE)</f>
        <v>9</v>
      </c>
      <c r="R301" s="713" t="str">
        <f>VLOOKUP($E301,'[21]Gui chi Quynh'!$C$7:$E$390,3,0)</f>
        <v>A4</v>
      </c>
      <c r="S301" s="713">
        <f>VLOOKUP(R301,Sheet1!$B$2:$C$12,2,TRUE)</f>
        <v>7</v>
      </c>
      <c r="T301" s="713" t="str">
        <f>VLOOKUP($E301,'[22]Gui chi Quynh'!$C$7:$E$390,3,0)</f>
        <v>A3</v>
      </c>
      <c r="U301" s="713">
        <f>VLOOKUP(T301,Sheet1!$B$2:$C$12,2,TRUE)</f>
        <v>8</v>
      </c>
      <c r="V301" s="713" t="str">
        <f>VLOOKUP($E301,'[23]Gui chi Quynh'!$C$7:$E$389,3,0)</f>
        <v>A3</v>
      </c>
      <c r="W301" s="713">
        <f>VLOOKUP(V301,Sheet1!$B$2:$C$12,2,TRUE)</f>
        <v>8</v>
      </c>
      <c r="X301" s="713" t="str">
        <f>VLOOKUP($E301,'[24]Gui chi Quynh'!$C$7:$E$389,3,0)</f>
        <v>A3</v>
      </c>
      <c r="Y301" s="713">
        <f>VLOOKUP(X301,Sheet1!$B$2:$C$12,2,TRUE)</f>
        <v>8</v>
      </c>
      <c r="Z301" s="713" t="str">
        <f>VLOOKUP($E301,'[25]Gui chi Quynh'!$C$7:$E$388,3,0)</f>
        <v>A4</v>
      </c>
      <c r="AA301" s="713">
        <f>VLOOKUP(Z301,Sheet1!$B$2:$C$12,2,TRUE)</f>
        <v>7</v>
      </c>
      <c r="AB301" s="713" t="str">
        <f>VLOOKUP($E301,'T5'!$E$9:$AH$337,24,0)</f>
        <v>A3</v>
      </c>
      <c r="AC301" s="713">
        <f>VLOOKUP(AB301,Sheet1!$B$2:$C$12,2,TRUE)</f>
        <v>8</v>
      </c>
      <c r="AD301" s="713"/>
      <c r="AE301" s="713" t="e">
        <f>VLOOKUP(AD301,Sheet1!$B$2:$C$12,2,TRUE)</f>
        <v>#N/A</v>
      </c>
      <c r="AF301" s="599"/>
      <c r="AG301" s="901">
        <f t="shared" si="43"/>
        <v>7.8181818181818183</v>
      </c>
      <c r="AH301" s="901" t="str">
        <f t="shared" si="42"/>
        <v>11A*</v>
      </c>
      <c r="AI301" s="901">
        <f t="shared" si="39"/>
        <v>0</v>
      </c>
      <c r="AJ301" s="902"/>
      <c r="AK301" s="713" t="str">
        <f t="shared" si="40"/>
        <v>Tốt</v>
      </c>
      <c r="AL301" s="713" t="str">
        <f>VLOOKUP($E301,'cac dv gui'!$C$190:$AD$198,25,0)</f>
        <v>Xuất sắc</v>
      </c>
      <c r="AM301" s="713" t="str">
        <f>VLOOKUP($E301,'cac dv gui'!$C$190:$AD$198,26,0)</f>
        <v>Tốt</v>
      </c>
      <c r="AN301" s="594"/>
      <c r="AO301" s="713"/>
      <c r="AP301" s="594"/>
      <c r="AQ301" s="713" t="str">
        <f>VLOOKUP(E301,' TH ĐG Trình HĐ'!$E$9:$AU$338,40,0)</f>
        <v>Tốt</v>
      </c>
      <c r="AR301" s="713" t="s">
        <v>850</v>
      </c>
      <c r="AS301" s="594"/>
      <c r="AT301" s="905"/>
      <c r="AV301" s="835"/>
      <c r="AW301" s="835"/>
    </row>
    <row r="302" spans="1:49" s="684" customFormat="1" ht="36" customHeight="1" x14ac:dyDescent="0.25">
      <c r="A302" s="512" t="s">
        <v>1544</v>
      </c>
      <c r="B302" s="512">
        <f>COUNTIF($F$4:F302,F302)</f>
        <v>274</v>
      </c>
      <c r="C302" s="513" t="s">
        <v>985</v>
      </c>
      <c r="D302" s="850" t="s">
        <v>262</v>
      </c>
      <c r="E302" s="599" t="s">
        <v>670</v>
      </c>
      <c r="F302" s="592" t="s">
        <v>1732</v>
      </c>
      <c r="G302" s="523" t="s">
        <v>974</v>
      </c>
      <c r="H302" s="713" t="str">
        <f>VLOOKUP(E302,'[16]Gui chi Quynh'!$C$7:$E$387,3,0)</f>
        <v>A3</v>
      </c>
      <c r="I302" s="713">
        <f>VLOOKUP(H302,Sheet1!$B$2:$C$12,2,TRUE)</f>
        <v>8</v>
      </c>
      <c r="J302" s="713" t="str">
        <f>VLOOKUP($E302,'[17]Gui chi Quynh'!$C$7:$E$387,3,0)</f>
        <v>A4</v>
      </c>
      <c r="K302" s="713">
        <f>VLOOKUP(J302,Sheet1!$B$2:$C$12,2,TRUE)</f>
        <v>7</v>
      </c>
      <c r="L302" s="713" t="str">
        <f>VLOOKUP(E302,'[18]Gui chi Quynh'!$C$7:$F$385,3,0)</f>
        <v>A3</v>
      </c>
      <c r="M302" s="713">
        <f>VLOOKUP(L302,Sheet1!$B$2:$C$12,2,TRUE)</f>
        <v>8</v>
      </c>
      <c r="N302" s="713" t="str">
        <f>VLOOKUP(E302,'[19]Gui chi Quynh'!$C$7:$E$391,3,0)</f>
        <v>A3</v>
      </c>
      <c r="O302" s="713">
        <f>VLOOKUP(N302,Sheet1!$B$2:$C$12,2,TRUE)</f>
        <v>8</v>
      </c>
      <c r="P302" s="713" t="str">
        <f>VLOOKUP(E302,'[20]Gui chi Quynh'!$C$7:$E$391,3,0)</f>
        <v>A3</v>
      </c>
      <c r="Q302" s="713">
        <f>VLOOKUP(P302,Sheet1!$B$2:$C$12,2,TRUE)</f>
        <v>8</v>
      </c>
      <c r="R302" s="713" t="str">
        <f>VLOOKUP($E302,'[21]Gui chi Quynh'!$C$7:$E$390,3,0)</f>
        <v>A4</v>
      </c>
      <c r="S302" s="713">
        <f>VLOOKUP(R302,Sheet1!$B$2:$C$12,2,TRUE)</f>
        <v>7</v>
      </c>
      <c r="T302" s="713" t="str">
        <f>VLOOKUP($E302,'[22]Gui chi Quynh'!$C$7:$E$390,3,0)</f>
        <v>A4</v>
      </c>
      <c r="U302" s="713">
        <f>VLOOKUP(T302,Sheet1!$B$2:$C$12,2,TRUE)</f>
        <v>7</v>
      </c>
      <c r="V302" s="713" t="str">
        <f>VLOOKUP($E302,'[23]Gui chi Quynh'!$C$7:$E$389,3,0)</f>
        <v>A4</v>
      </c>
      <c r="W302" s="713">
        <f>VLOOKUP(V302,Sheet1!$B$2:$C$12,2,TRUE)</f>
        <v>7</v>
      </c>
      <c r="X302" s="713" t="str">
        <f>VLOOKUP($E302,'[24]Gui chi Quynh'!$C$7:$E$389,3,0)</f>
        <v>A4</v>
      </c>
      <c r="Y302" s="713">
        <f>VLOOKUP(X302,Sheet1!$B$2:$C$12,2,TRUE)</f>
        <v>7</v>
      </c>
      <c r="Z302" s="713" t="str">
        <f>VLOOKUP($E302,'[25]Gui chi Quynh'!$C$7:$E$388,3,0)</f>
        <v>A3</v>
      </c>
      <c r="AA302" s="713">
        <f>VLOOKUP(Z302,Sheet1!$B$2:$C$12,2,TRUE)</f>
        <v>8</v>
      </c>
      <c r="AB302" s="713" t="str">
        <f>VLOOKUP($E302,'T5'!$E$9:$AH$337,24,0)</f>
        <v>A3</v>
      </c>
      <c r="AC302" s="713">
        <f>VLOOKUP(AB302,Sheet1!$B$2:$C$12,2,TRUE)</f>
        <v>8</v>
      </c>
      <c r="AD302" s="713"/>
      <c r="AE302" s="713" t="e">
        <f>VLOOKUP(AD302,Sheet1!$B$2:$C$12,2,TRUE)</f>
        <v>#N/A</v>
      </c>
      <c r="AF302" s="599"/>
      <c r="AG302" s="901">
        <f t="shared" si="43"/>
        <v>7.5454545454545459</v>
      </c>
      <c r="AH302" s="901" t="str">
        <f t="shared" si="42"/>
        <v>11A*</v>
      </c>
      <c r="AI302" s="901">
        <f t="shared" si="39"/>
        <v>0</v>
      </c>
      <c r="AJ302" s="902"/>
      <c r="AK302" s="713" t="str">
        <f t="shared" si="40"/>
        <v>Tốt</v>
      </c>
      <c r="AL302" s="713" t="str">
        <f>VLOOKUP($E302,'cac dv gui'!$C$190:$AD$198,25,0)</f>
        <v>Xuất sắc</v>
      </c>
      <c r="AM302" s="713" t="str">
        <f>VLOOKUP($E302,'cac dv gui'!$C$190:$AD$198,26,0)</f>
        <v>Tốt</v>
      </c>
      <c r="AN302" s="594"/>
      <c r="AO302" s="713"/>
      <c r="AP302" s="594"/>
      <c r="AQ302" s="713" t="str">
        <f>VLOOKUP(E302,' TH ĐG Trình HĐ'!$E$9:$AU$338,40,0)</f>
        <v>Tốt</v>
      </c>
      <c r="AR302" s="713" t="s">
        <v>850</v>
      </c>
      <c r="AS302" s="594"/>
      <c r="AT302" s="905"/>
      <c r="AV302" s="835"/>
      <c r="AW302" s="835"/>
    </row>
    <row r="303" spans="1:49" s="684" customFormat="1" ht="36" customHeight="1" x14ac:dyDescent="0.25">
      <c r="A303" s="512" t="s">
        <v>1545</v>
      </c>
      <c r="B303" s="512">
        <f>COUNTIF($F$4:F303,F303)</f>
        <v>275</v>
      </c>
      <c r="C303" s="513" t="s">
        <v>985</v>
      </c>
      <c r="D303" s="850" t="s">
        <v>264</v>
      </c>
      <c r="E303" s="599" t="s">
        <v>672</v>
      </c>
      <c r="F303" s="592" t="s">
        <v>1732</v>
      </c>
      <c r="G303" s="523" t="s">
        <v>974</v>
      </c>
      <c r="H303" s="713" t="str">
        <f>VLOOKUP(E303,'[16]Gui chi Quynh'!$C$7:$E$387,3,0)</f>
        <v>A3</v>
      </c>
      <c r="I303" s="713">
        <f>VLOOKUP(H303,Sheet1!$B$2:$C$12,2,TRUE)</f>
        <v>8</v>
      </c>
      <c r="J303" s="713" t="str">
        <f>VLOOKUP($E303,'[17]Gui chi Quynh'!$C$7:$E$387,3,0)</f>
        <v>A4</v>
      </c>
      <c r="K303" s="713">
        <f>VLOOKUP(J303,Sheet1!$B$2:$C$12,2,TRUE)</f>
        <v>7</v>
      </c>
      <c r="L303" s="713" t="str">
        <f>VLOOKUP(E303,'[18]Gui chi Quynh'!$C$7:$F$385,3,0)</f>
        <v>A4</v>
      </c>
      <c r="M303" s="713">
        <f>VLOOKUP(L303,Sheet1!$B$2:$C$12,2,TRUE)</f>
        <v>7</v>
      </c>
      <c r="N303" s="713" t="str">
        <f>VLOOKUP(E303,'[19]Gui chi Quynh'!$C$7:$E$391,3,0)</f>
        <v>A4</v>
      </c>
      <c r="O303" s="713">
        <f>VLOOKUP(N303,Sheet1!$B$2:$C$12,2,TRUE)</f>
        <v>7</v>
      </c>
      <c r="P303" s="713" t="str">
        <f>VLOOKUP(E303,'[20]Gui chi Quynh'!$C$7:$E$391,3,0)</f>
        <v>A3</v>
      </c>
      <c r="Q303" s="713">
        <f>VLOOKUP(P303,Sheet1!$B$2:$C$12,2,TRUE)</f>
        <v>8</v>
      </c>
      <c r="R303" s="713" t="str">
        <f>VLOOKUP($E303,'[21]Gui chi Quynh'!$C$7:$E$390,3,0)</f>
        <v>A3</v>
      </c>
      <c r="S303" s="713">
        <f>VLOOKUP(R303,Sheet1!$B$2:$C$12,2,TRUE)</f>
        <v>8</v>
      </c>
      <c r="T303" s="713" t="str">
        <f>VLOOKUP($E303,'[22]Gui chi Quynh'!$C$7:$E$390,3,0)</f>
        <v>A3</v>
      </c>
      <c r="U303" s="713">
        <f>VLOOKUP(T303,Sheet1!$B$2:$C$12,2,TRUE)</f>
        <v>8</v>
      </c>
      <c r="V303" s="713" t="str">
        <f>VLOOKUP($E303,'[23]Gui chi Quynh'!$C$7:$E$389,3,0)</f>
        <v>A3</v>
      </c>
      <c r="W303" s="713">
        <f>VLOOKUP(V303,Sheet1!$B$2:$C$12,2,TRUE)</f>
        <v>8</v>
      </c>
      <c r="X303" s="713" t="str">
        <f>VLOOKUP($E303,'[24]Gui chi Quynh'!$C$7:$E$389,3,0)</f>
        <v>A3</v>
      </c>
      <c r="Y303" s="713">
        <f>VLOOKUP(X303,Sheet1!$B$2:$C$12,2,TRUE)</f>
        <v>8</v>
      </c>
      <c r="Z303" s="713" t="str">
        <f>VLOOKUP($E303,'[25]Gui chi Quynh'!$C$7:$E$388,3,0)</f>
        <v>A3</v>
      </c>
      <c r="AA303" s="713">
        <f>VLOOKUP(Z303,Sheet1!$B$2:$C$12,2,TRUE)</f>
        <v>8</v>
      </c>
      <c r="AB303" s="713" t="str">
        <f>VLOOKUP($E303,'T5'!$E$9:$AH$337,24,0)</f>
        <v>A3</v>
      </c>
      <c r="AC303" s="713">
        <f>VLOOKUP(AB303,Sheet1!$B$2:$C$12,2,TRUE)</f>
        <v>8</v>
      </c>
      <c r="AD303" s="713"/>
      <c r="AE303" s="713" t="e">
        <f>VLOOKUP(AD303,Sheet1!$B$2:$C$12,2,TRUE)</f>
        <v>#N/A</v>
      </c>
      <c r="AF303" s="599"/>
      <c r="AG303" s="901">
        <f t="shared" si="43"/>
        <v>7.7272727272727275</v>
      </c>
      <c r="AH303" s="901" t="str">
        <f t="shared" si="42"/>
        <v>11A*</v>
      </c>
      <c r="AI303" s="901">
        <f t="shared" si="39"/>
        <v>0</v>
      </c>
      <c r="AJ303" s="902"/>
      <c r="AK303" s="713" t="str">
        <f t="shared" si="40"/>
        <v>Tốt</v>
      </c>
      <c r="AL303" s="713" t="str">
        <f>VLOOKUP($E303,'cac dv gui'!$C$190:$AD$198,25,0)</f>
        <v>Xuất sắc</v>
      </c>
      <c r="AM303" s="713" t="str">
        <f>VLOOKUP($E303,'cac dv gui'!$C$190:$AD$198,26,0)</f>
        <v>Tốt</v>
      </c>
      <c r="AN303" s="594"/>
      <c r="AO303" s="713"/>
      <c r="AP303" s="594"/>
      <c r="AQ303" s="713" t="str">
        <f>VLOOKUP(E303,' TH ĐG Trình HĐ'!$E$9:$AU$338,40,0)</f>
        <v>Tốt</v>
      </c>
      <c r="AR303" s="713" t="s">
        <v>850</v>
      </c>
      <c r="AS303" s="594"/>
      <c r="AT303" s="905"/>
      <c r="AV303" s="835"/>
      <c r="AW303" s="835"/>
    </row>
    <row r="304" spans="1:49" s="684" customFormat="1" ht="36" customHeight="1" x14ac:dyDescent="0.25">
      <c r="A304" s="512" t="s">
        <v>940</v>
      </c>
      <c r="B304" s="512">
        <f>COUNTIF($F$4:F304,F304)</f>
        <v>276</v>
      </c>
      <c r="C304" s="513" t="s">
        <v>985</v>
      </c>
      <c r="D304" s="850" t="s">
        <v>302</v>
      </c>
      <c r="E304" s="599" t="s">
        <v>675</v>
      </c>
      <c r="F304" s="592" t="s">
        <v>1732</v>
      </c>
      <c r="G304" s="523" t="s">
        <v>974</v>
      </c>
      <c r="H304" s="713" t="str">
        <f>VLOOKUP(E304,'[16]Gui chi Quynh'!$C$7:$E$387,3,0)</f>
        <v>A3</v>
      </c>
      <c r="I304" s="713">
        <f>VLOOKUP(H304,Sheet1!$B$2:$C$12,2,TRUE)</f>
        <v>8</v>
      </c>
      <c r="J304" s="713" t="str">
        <f>VLOOKUP($E304,'[17]Gui chi Quynh'!$C$7:$E$387,3,0)</f>
        <v>A4</v>
      </c>
      <c r="K304" s="713">
        <f>VLOOKUP(J304,Sheet1!$B$2:$C$12,2,TRUE)</f>
        <v>7</v>
      </c>
      <c r="L304" s="713" t="str">
        <f>VLOOKUP(E304,'[18]Gui chi Quynh'!$C$7:$F$385,3,0)</f>
        <v>A3</v>
      </c>
      <c r="M304" s="713">
        <f>VLOOKUP(L304,Sheet1!$B$2:$C$12,2,TRUE)</f>
        <v>8</v>
      </c>
      <c r="N304" s="713" t="str">
        <f>VLOOKUP(E304,'[19]Gui chi Quynh'!$C$7:$E$391,3,0)</f>
        <v>A4</v>
      </c>
      <c r="O304" s="713">
        <f>VLOOKUP(N304,Sheet1!$B$2:$C$12,2,TRUE)</f>
        <v>7</v>
      </c>
      <c r="P304" s="713" t="str">
        <f>VLOOKUP(E304,'[20]Gui chi Quynh'!$C$7:$E$391,3,0)</f>
        <v>A4</v>
      </c>
      <c r="Q304" s="713">
        <f>VLOOKUP(P304,Sheet1!$B$2:$C$12,2,TRUE)</f>
        <v>7</v>
      </c>
      <c r="R304" s="713" t="str">
        <f>VLOOKUP($E304,'[21]Gui chi Quynh'!$C$7:$E$390,3,0)</f>
        <v>A4</v>
      </c>
      <c r="S304" s="713">
        <f>VLOOKUP(R304,Sheet1!$B$2:$C$12,2,TRUE)</f>
        <v>7</v>
      </c>
      <c r="T304" s="713" t="str">
        <f>VLOOKUP($E304,'[22]Gui chi Quynh'!$C$7:$E$390,3,0)</f>
        <v>A3</v>
      </c>
      <c r="U304" s="713">
        <f>VLOOKUP(T304,Sheet1!$B$2:$C$12,2,TRUE)</f>
        <v>8</v>
      </c>
      <c r="V304" s="713" t="str">
        <f>VLOOKUP($E304,'[23]Gui chi Quynh'!$C$7:$E$389,3,0)</f>
        <v>A4</v>
      </c>
      <c r="W304" s="713">
        <f>VLOOKUP(V304,Sheet1!$B$2:$C$12,2,TRUE)</f>
        <v>7</v>
      </c>
      <c r="X304" s="713" t="str">
        <f>VLOOKUP($E304,'[24]Gui chi Quynh'!$C$7:$E$389,3,0)</f>
        <v>A3</v>
      </c>
      <c r="Y304" s="713">
        <f>VLOOKUP(X304,Sheet1!$B$2:$C$12,2,TRUE)</f>
        <v>8</v>
      </c>
      <c r="Z304" s="713" t="str">
        <f>VLOOKUP($E304,'[25]Gui chi Quynh'!$C$7:$E$388,3,0)</f>
        <v>A3</v>
      </c>
      <c r="AA304" s="713">
        <f>VLOOKUP(Z304,Sheet1!$B$2:$C$12,2,TRUE)</f>
        <v>8</v>
      </c>
      <c r="AB304" s="713" t="str">
        <f>VLOOKUP($E304,'T5'!$E$9:$AH$337,24,0)</f>
        <v>A3</v>
      </c>
      <c r="AC304" s="713">
        <f>VLOOKUP(AB304,Sheet1!$B$2:$C$12,2,TRUE)</f>
        <v>8</v>
      </c>
      <c r="AD304" s="713"/>
      <c r="AE304" s="713" t="e">
        <f>VLOOKUP(AD304,Sheet1!$B$2:$C$12,2,TRUE)</f>
        <v>#N/A</v>
      </c>
      <c r="AF304" s="599"/>
      <c r="AG304" s="901">
        <f t="shared" si="43"/>
        <v>7.5454545454545459</v>
      </c>
      <c r="AH304" s="901" t="str">
        <f t="shared" si="42"/>
        <v>11A*</v>
      </c>
      <c r="AI304" s="901">
        <f t="shared" si="39"/>
        <v>0</v>
      </c>
      <c r="AJ304" s="902"/>
      <c r="AK304" s="713" t="str">
        <f t="shared" si="40"/>
        <v>Tốt</v>
      </c>
      <c r="AL304" s="713" t="str">
        <f>VLOOKUP($E304,'cac dv gui'!$C$190:$AD$198,25,0)</f>
        <v>Xuất sắc</v>
      </c>
      <c r="AM304" s="713" t="str">
        <f>VLOOKUP($E304,'cac dv gui'!$C$190:$AD$198,26,0)</f>
        <v>Tốt</v>
      </c>
      <c r="AN304" s="594"/>
      <c r="AO304" s="713"/>
      <c r="AP304" s="594"/>
      <c r="AQ304" s="713" t="str">
        <f>VLOOKUP(E304,' TH ĐG Trình HĐ'!$E$9:$AU$338,40,0)</f>
        <v>Tốt</v>
      </c>
      <c r="AR304" s="713" t="s">
        <v>850</v>
      </c>
      <c r="AS304" s="594"/>
      <c r="AT304" s="905"/>
      <c r="AV304" s="835"/>
      <c r="AW304" s="835"/>
    </row>
    <row r="305" spans="1:49" s="684" customFormat="1" ht="36" customHeight="1" x14ac:dyDescent="0.25">
      <c r="A305" s="512" t="s">
        <v>1546</v>
      </c>
      <c r="B305" s="512">
        <f>COUNTIF($F$4:F305,F305)</f>
        <v>277</v>
      </c>
      <c r="C305" s="513" t="s">
        <v>985</v>
      </c>
      <c r="D305" s="850" t="s">
        <v>289</v>
      </c>
      <c r="E305" s="599" t="s">
        <v>674</v>
      </c>
      <c r="F305" s="592" t="s">
        <v>1732</v>
      </c>
      <c r="G305" s="523" t="s">
        <v>974</v>
      </c>
      <c r="H305" s="713" t="str">
        <f>VLOOKUP(E305,'[16]Gui chi Quynh'!$C$7:$E$387,3,0)</f>
        <v>A3</v>
      </c>
      <c r="I305" s="713">
        <f>VLOOKUP(H305,Sheet1!$B$2:$C$12,2,TRUE)</f>
        <v>8</v>
      </c>
      <c r="J305" s="713" t="str">
        <f>VLOOKUP($E305,'[17]Gui chi Quynh'!$C$7:$E$387,3,0)</f>
        <v>A4</v>
      </c>
      <c r="K305" s="713">
        <f>VLOOKUP(J305,Sheet1!$B$2:$C$12,2,TRUE)</f>
        <v>7</v>
      </c>
      <c r="L305" s="713" t="str">
        <f>VLOOKUP(E305,'[18]Gui chi Quynh'!$C$7:$F$385,3,0)</f>
        <v>A3</v>
      </c>
      <c r="M305" s="713">
        <f>VLOOKUP(L305,Sheet1!$B$2:$C$12,2,TRUE)</f>
        <v>8</v>
      </c>
      <c r="N305" s="713" t="str">
        <f>VLOOKUP(E305,'[19]Gui chi Quynh'!$C$7:$E$391,3,0)</f>
        <v>A4</v>
      </c>
      <c r="O305" s="713">
        <f>VLOOKUP(N305,Sheet1!$B$2:$C$12,2,TRUE)</f>
        <v>7</v>
      </c>
      <c r="P305" s="713" t="str">
        <f>VLOOKUP(E305,'[20]Gui chi Quynh'!$C$7:$E$391,3,0)</f>
        <v>A4</v>
      </c>
      <c r="Q305" s="713">
        <f>VLOOKUP(P305,Sheet1!$B$2:$C$12,2,TRUE)</f>
        <v>7</v>
      </c>
      <c r="R305" s="713" t="str">
        <f>VLOOKUP($E305,'[21]Gui chi Quynh'!$C$7:$E$390,3,0)</f>
        <v>A3</v>
      </c>
      <c r="S305" s="713">
        <f>VLOOKUP(R305,Sheet1!$B$2:$C$12,2,TRUE)</f>
        <v>8</v>
      </c>
      <c r="T305" s="713" t="str">
        <f>VLOOKUP($E305,'[22]Gui chi Quynh'!$C$7:$E$390,3,0)</f>
        <v>A3</v>
      </c>
      <c r="U305" s="713">
        <f>VLOOKUP(T305,Sheet1!$B$2:$C$12,2,TRUE)</f>
        <v>8</v>
      </c>
      <c r="V305" s="713" t="str">
        <f>VLOOKUP($E305,'[23]Gui chi Quynh'!$C$7:$E$389,3,0)</f>
        <v>A4</v>
      </c>
      <c r="W305" s="713">
        <f>VLOOKUP(V305,Sheet1!$B$2:$C$12,2,TRUE)</f>
        <v>7</v>
      </c>
      <c r="X305" s="713" t="str">
        <f>VLOOKUP($E305,'[24]Gui chi Quynh'!$C$7:$E$389,3,0)</f>
        <v>A3</v>
      </c>
      <c r="Y305" s="713">
        <f>VLOOKUP(X305,Sheet1!$B$2:$C$12,2,TRUE)</f>
        <v>8</v>
      </c>
      <c r="Z305" s="713" t="str">
        <f>VLOOKUP($E305,'[25]Gui chi Quynh'!$C$7:$E$388,3,0)</f>
        <v>A4</v>
      </c>
      <c r="AA305" s="713">
        <f>VLOOKUP(Z305,Sheet1!$B$2:$C$12,2,TRUE)</f>
        <v>7</v>
      </c>
      <c r="AB305" s="713" t="str">
        <f>VLOOKUP($E305,'T5'!$E$9:$AH$337,24,0)</f>
        <v>A4</v>
      </c>
      <c r="AC305" s="713">
        <f>VLOOKUP(AB305,Sheet1!$B$2:$C$12,2,TRUE)</f>
        <v>7</v>
      </c>
      <c r="AD305" s="713"/>
      <c r="AE305" s="713" t="e">
        <f>VLOOKUP(AD305,Sheet1!$B$2:$C$12,2,TRUE)</f>
        <v>#N/A</v>
      </c>
      <c r="AF305" s="599"/>
      <c r="AG305" s="901">
        <f t="shared" si="43"/>
        <v>7.4545454545454541</v>
      </c>
      <c r="AH305" s="901" t="str">
        <f t="shared" si="42"/>
        <v>11A*</v>
      </c>
      <c r="AI305" s="901">
        <f t="shared" si="39"/>
        <v>0</v>
      </c>
      <c r="AJ305" s="902"/>
      <c r="AK305" s="713" t="str">
        <f t="shared" si="40"/>
        <v>Tốt</v>
      </c>
      <c r="AL305" s="713" t="str">
        <f>VLOOKUP($E305,'cac dv gui'!$C$190:$AD$198,25,0)</f>
        <v>Xuất sắc</v>
      </c>
      <c r="AM305" s="713" t="str">
        <f>VLOOKUP($E305,'cac dv gui'!$C$190:$AD$198,26,0)</f>
        <v>Tốt</v>
      </c>
      <c r="AN305" s="594"/>
      <c r="AO305" s="713"/>
      <c r="AP305" s="594"/>
      <c r="AQ305" s="713" t="str">
        <f>VLOOKUP(E305,' TH ĐG Trình HĐ'!$E$9:$AU$338,40,0)</f>
        <v>Tốt</v>
      </c>
      <c r="AR305" s="713" t="s">
        <v>850</v>
      </c>
      <c r="AS305" s="594"/>
      <c r="AT305" s="905"/>
      <c r="AV305" s="835"/>
      <c r="AW305" s="835"/>
    </row>
    <row r="306" spans="1:49" s="684" customFormat="1" ht="36" customHeight="1" x14ac:dyDescent="0.25">
      <c r="A306" s="512" t="s">
        <v>1547</v>
      </c>
      <c r="B306" s="512">
        <f>COUNTIF($F$4:F306,F306)</f>
        <v>278</v>
      </c>
      <c r="C306" s="513" t="s">
        <v>985</v>
      </c>
      <c r="D306" s="850" t="s">
        <v>267</v>
      </c>
      <c r="E306" s="599" t="s">
        <v>673</v>
      </c>
      <c r="F306" s="592" t="s">
        <v>1732</v>
      </c>
      <c r="G306" s="523" t="s">
        <v>974</v>
      </c>
      <c r="H306" s="713" t="str">
        <f>VLOOKUP(E306,'[16]Gui chi Quynh'!$C$7:$E$387,3,0)</f>
        <v>A2</v>
      </c>
      <c r="I306" s="713">
        <f>VLOOKUP(H306,Sheet1!$B$2:$C$12,2,TRUE)</f>
        <v>9</v>
      </c>
      <c r="J306" s="713" t="str">
        <f>VLOOKUP($E306,'[17]Gui chi Quynh'!$C$7:$E$387,3,0)</f>
        <v>A4</v>
      </c>
      <c r="K306" s="713">
        <f>VLOOKUP(J306,Sheet1!$B$2:$C$12,2,TRUE)</f>
        <v>7</v>
      </c>
      <c r="L306" s="713" t="str">
        <f>VLOOKUP(E306,'[18]Gui chi Quynh'!$C$7:$F$385,3,0)</f>
        <v>A3</v>
      </c>
      <c r="M306" s="713">
        <f>VLOOKUP(L306,Sheet1!$B$2:$C$12,2,TRUE)</f>
        <v>8</v>
      </c>
      <c r="N306" s="713" t="str">
        <f>VLOOKUP(E306,'[19]Gui chi Quynh'!$C$7:$E$391,3,0)</f>
        <v>A3</v>
      </c>
      <c r="O306" s="713">
        <f>VLOOKUP(N306,Sheet1!$B$2:$C$12,2,TRUE)</f>
        <v>8</v>
      </c>
      <c r="P306" s="713" t="str">
        <f>VLOOKUP(E306,'[20]Gui chi Quynh'!$C$7:$E$391,3,0)</f>
        <v>A3</v>
      </c>
      <c r="Q306" s="713">
        <f>VLOOKUP(P306,Sheet1!$B$2:$C$12,2,TRUE)</f>
        <v>8</v>
      </c>
      <c r="R306" s="713" t="str">
        <f>VLOOKUP($E306,'[21]Gui chi Quynh'!$C$7:$E$390,3,0)</f>
        <v>A3</v>
      </c>
      <c r="S306" s="713">
        <f>VLOOKUP(R306,Sheet1!$B$2:$C$12,2,TRUE)</f>
        <v>8</v>
      </c>
      <c r="T306" s="713" t="str">
        <f>VLOOKUP($E306,'[22]Gui chi Quynh'!$C$7:$E$390,3,0)</f>
        <v>A3</v>
      </c>
      <c r="U306" s="713">
        <f>VLOOKUP(T306,Sheet1!$B$2:$C$12,2,TRUE)</f>
        <v>8</v>
      </c>
      <c r="V306" s="713" t="str">
        <f>VLOOKUP($E306,'[23]Gui chi Quynh'!$C$7:$E$389,3,0)</f>
        <v>A3</v>
      </c>
      <c r="W306" s="713">
        <f>VLOOKUP(V306,Sheet1!$B$2:$C$12,2,TRUE)</f>
        <v>8</v>
      </c>
      <c r="X306" s="713" t="str">
        <f>VLOOKUP($E306,'[24]Gui chi Quynh'!$C$7:$E$389,3,0)</f>
        <v>A4</v>
      </c>
      <c r="Y306" s="713">
        <f>VLOOKUP(X306,Sheet1!$B$2:$C$12,2,TRUE)</f>
        <v>7</v>
      </c>
      <c r="Z306" s="713" t="str">
        <f>VLOOKUP($E306,'[25]Gui chi Quynh'!$C$7:$E$388,3,0)</f>
        <v>A4</v>
      </c>
      <c r="AA306" s="713">
        <f>VLOOKUP(Z306,Sheet1!$B$2:$C$12,2,TRUE)</f>
        <v>7</v>
      </c>
      <c r="AB306" s="713" t="str">
        <f>VLOOKUP($E306,'T5'!$E$9:$AH$337,24,0)</f>
        <v>A3</v>
      </c>
      <c r="AC306" s="713">
        <f>VLOOKUP(AB306,Sheet1!$B$2:$C$12,2,TRUE)</f>
        <v>8</v>
      </c>
      <c r="AD306" s="713"/>
      <c r="AE306" s="713" t="e">
        <f>VLOOKUP(AD306,Sheet1!$B$2:$C$12,2,TRUE)</f>
        <v>#N/A</v>
      </c>
      <c r="AF306" s="599" t="str">
        <f>VLOOKUP($E306,'[26]Tong hop ket qua'!$E$19:$M$219,9,0)</f>
        <v>Khá</v>
      </c>
      <c r="AG306" s="901">
        <f t="shared" si="43"/>
        <v>7.8181818181818183</v>
      </c>
      <c r="AH306" s="901" t="str">
        <f t="shared" si="42"/>
        <v>11A*</v>
      </c>
      <c r="AI306" s="901">
        <f t="shared" si="39"/>
        <v>0</v>
      </c>
      <c r="AJ306" s="902"/>
      <c r="AK306" s="713" t="str">
        <f t="shared" si="40"/>
        <v>Tốt</v>
      </c>
      <c r="AL306" s="713" t="str">
        <f>VLOOKUP($E306,'cac dv gui'!$C$190:$AD$198,25,0)</f>
        <v>Xuất sắc</v>
      </c>
      <c r="AM306" s="713" t="str">
        <f>VLOOKUP($E306,'cac dv gui'!$C$190:$AD$198,26,0)</f>
        <v>Tốt</v>
      </c>
      <c r="AN306" s="594"/>
      <c r="AO306" s="713"/>
      <c r="AP306" s="594"/>
      <c r="AQ306" s="713" t="str">
        <f>VLOOKUP(E306,' TH ĐG Trình HĐ'!$E$9:$AU$338,40,0)</f>
        <v>Tốt</v>
      </c>
      <c r="AR306" s="713" t="s">
        <v>850</v>
      </c>
      <c r="AS306" s="594"/>
      <c r="AT306" s="905"/>
      <c r="AV306" s="835"/>
      <c r="AW306" s="835"/>
    </row>
    <row r="307" spans="1:49" s="684" customFormat="1" ht="36" customHeight="1" x14ac:dyDescent="0.25">
      <c r="A307" s="512" t="s">
        <v>1548</v>
      </c>
      <c r="B307" s="512">
        <f>COUNTIF($F$4:F307,F307)</f>
        <v>279</v>
      </c>
      <c r="C307" s="513" t="s">
        <v>984</v>
      </c>
      <c r="D307" s="850" t="s">
        <v>266</v>
      </c>
      <c r="E307" s="599" t="s">
        <v>668</v>
      </c>
      <c r="F307" s="592" t="s">
        <v>1732</v>
      </c>
      <c r="G307" s="523" t="s">
        <v>974</v>
      </c>
      <c r="H307" s="713" t="str">
        <f>VLOOKUP(E307,'[16]Gui chi Quynh'!$C$7:$E$387,3,0)</f>
        <v>A3</v>
      </c>
      <c r="I307" s="713">
        <f>VLOOKUP(H307,Sheet1!$B$2:$C$12,2,TRUE)</f>
        <v>8</v>
      </c>
      <c r="J307" s="713" t="str">
        <f>VLOOKUP($E307,'[17]Gui chi Quynh'!$C$7:$E$387,3,0)</f>
        <v>A4</v>
      </c>
      <c r="K307" s="713">
        <f>VLOOKUP(J307,Sheet1!$B$2:$C$12,2,TRUE)</f>
        <v>7</v>
      </c>
      <c r="L307" s="713" t="str">
        <f>VLOOKUP(E307,'[18]Gui chi Quynh'!$C$7:$F$385,3,0)</f>
        <v>A3</v>
      </c>
      <c r="M307" s="713">
        <f>VLOOKUP(L307,Sheet1!$B$2:$C$12,2,TRUE)</f>
        <v>8</v>
      </c>
      <c r="N307" s="713" t="str">
        <f>VLOOKUP(E307,'[19]Gui chi Quynh'!$C$7:$E$391,3,0)</f>
        <v>A3</v>
      </c>
      <c r="O307" s="713">
        <f>VLOOKUP(N307,Sheet1!$B$2:$C$12,2,TRUE)</f>
        <v>8</v>
      </c>
      <c r="P307" s="713" t="str">
        <f>VLOOKUP(E307,'[20]Gui chi Quynh'!$C$7:$E$391,3,0)</f>
        <v>A3</v>
      </c>
      <c r="Q307" s="713">
        <f>VLOOKUP(P307,Sheet1!$B$2:$C$12,2,TRUE)</f>
        <v>8</v>
      </c>
      <c r="R307" s="713" t="str">
        <f>VLOOKUP($E307,'[21]Gui chi Quynh'!$C$7:$E$390,3,0)</f>
        <v>A3</v>
      </c>
      <c r="S307" s="713">
        <f>VLOOKUP(R307,Sheet1!$B$2:$C$12,2,TRUE)</f>
        <v>8</v>
      </c>
      <c r="T307" s="713" t="str">
        <f>VLOOKUP($E307,'[22]Gui chi Quynh'!$C$7:$E$390,3,0)</f>
        <v>A3</v>
      </c>
      <c r="U307" s="713">
        <f>VLOOKUP(T307,Sheet1!$B$2:$C$12,2,TRUE)</f>
        <v>8</v>
      </c>
      <c r="V307" s="713" t="str">
        <f>VLOOKUP($E307,'[23]Gui chi Quynh'!$C$7:$E$389,3,0)</f>
        <v>A3</v>
      </c>
      <c r="W307" s="713">
        <f>VLOOKUP(V307,Sheet1!$B$2:$C$12,2,TRUE)</f>
        <v>8</v>
      </c>
      <c r="X307" s="713" t="str">
        <f>VLOOKUP($E307,'[24]Gui chi Quynh'!$C$7:$E$389,3,0)</f>
        <v>A4</v>
      </c>
      <c r="Y307" s="713">
        <f>VLOOKUP(X307,Sheet1!$B$2:$C$12,2,TRUE)</f>
        <v>7</v>
      </c>
      <c r="Z307" s="713" t="str">
        <f>VLOOKUP($E307,'[25]Gui chi Quynh'!$C$7:$E$388,3,0)</f>
        <v>A3</v>
      </c>
      <c r="AA307" s="713">
        <f>VLOOKUP(Z307,Sheet1!$B$2:$C$12,2,TRUE)</f>
        <v>8</v>
      </c>
      <c r="AB307" s="713" t="str">
        <f>VLOOKUP($E307,'T5'!$E$9:$AH$337,24,0)</f>
        <v>A3</v>
      </c>
      <c r="AC307" s="713">
        <f>VLOOKUP(AB307,Sheet1!$B$2:$C$12,2,TRUE)</f>
        <v>8</v>
      </c>
      <c r="AD307" s="713"/>
      <c r="AE307" s="713" t="e">
        <f>VLOOKUP(AD307,Sheet1!$B$2:$C$12,2,TRUE)</f>
        <v>#N/A</v>
      </c>
      <c r="AF307" s="599"/>
      <c r="AG307" s="901">
        <f t="shared" si="43"/>
        <v>7.8181818181818183</v>
      </c>
      <c r="AH307" s="901" t="str">
        <f t="shared" si="42"/>
        <v>11A*</v>
      </c>
      <c r="AI307" s="901">
        <f t="shared" si="39"/>
        <v>0</v>
      </c>
      <c r="AJ307" s="902"/>
      <c r="AK307" s="713" t="str">
        <f t="shared" si="40"/>
        <v>Tốt</v>
      </c>
      <c r="AL307" s="713" t="str">
        <f>VLOOKUP($E307,'cac dv gui'!$C$190:$AD$198,25,0)</f>
        <v>Xuất sắc</v>
      </c>
      <c r="AM307" s="713" t="str">
        <f>VLOOKUP($E307,'cac dv gui'!$C$190:$AD$198,26,0)</f>
        <v>Tốt</v>
      </c>
      <c r="AN307" s="594"/>
      <c r="AO307" s="713"/>
      <c r="AP307" s="594"/>
      <c r="AQ307" s="713" t="str">
        <f>VLOOKUP(E307,' TH ĐG Trình HĐ'!$E$9:$AU$338,40,0)</f>
        <v>Tốt</v>
      </c>
      <c r="AR307" s="713" t="s">
        <v>850</v>
      </c>
      <c r="AS307" s="594"/>
      <c r="AT307" s="905"/>
      <c r="AV307" s="835"/>
      <c r="AW307" s="835"/>
    </row>
    <row r="308" spans="1:49" s="684" customFormat="1" ht="36" customHeight="1" x14ac:dyDescent="0.25">
      <c r="A308" s="512" t="s">
        <v>1549</v>
      </c>
      <c r="B308" s="512">
        <f>COUNTIF($F$4:F308,F308)</f>
        <v>280</v>
      </c>
      <c r="C308" s="513" t="s">
        <v>985</v>
      </c>
      <c r="D308" s="850" t="s">
        <v>263</v>
      </c>
      <c r="E308" s="599" t="s">
        <v>671</v>
      </c>
      <c r="F308" s="592" t="s">
        <v>1732</v>
      </c>
      <c r="G308" s="523" t="s">
        <v>974</v>
      </c>
      <c r="H308" s="713" t="str">
        <f>VLOOKUP(E308,'[16]Gui chi Quynh'!$C$7:$E$387,3,0)</f>
        <v>A3</v>
      </c>
      <c r="I308" s="713">
        <f>VLOOKUP(H308,Sheet1!$B$2:$C$12,2,TRUE)</f>
        <v>8</v>
      </c>
      <c r="J308" s="713" t="str">
        <f>VLOOKUP($E308,'[17]Gui chi Quynh'!$C$7:$E$387,3,0)</f>
        <v>A4</v>
      </c>
      <c r="K308" s="713">
        <f>VLOOKUP(J308,Sheet1!$B$2:$C$12,2,TRUE)</f>
        <v>7</v>
      </c>
      <c r="L308" s="713" t="str">
        <f>VLOOKUP(E308,'[18]Gui chi Quynh'!$C$7:$F$385,3,0)</f>
        <v>A3</v>
      </c>
      <c r="M308" s="713">
        <f>VLOOKUP(L308,Sheet1!$B$2:$C$12,2,TRUE)</f>
        <v>8</v>
      </c>
      <c r="N308" s="713" t="str">
        <f>VLOOKUP(E308,'[19]Gui chi Quynh'!$C$7:$E$391,3,0)</f>
        <v>A3</v>
      </c>
      <c r="O308" s="713">
        <f>VLOOKUP(N308,Sheet1!$B$2:$C$12,2,TRUE)</f>
        <v>8</v>
      </c>
      <c r="P308" s="713" t="str">
        <f>VLOOKUP(E308,'[20]Gui chi Quynh'!$C$7:$E$391,3,0)</f>
        <v>A3</v>
      </c>
      <c r="Q308" s="713">
        <f>VLOOKUP(P308,Sheet1!$B$2:$C$12,2,TRUE)</f>
        <v>8</v>
      </c>
      <c r="R308" s="713" t="str">
        <f>VLOOKUP($E308,'[21]Gui chi Quynh'!$C$7:$E$390,3,0)</f>
        <v>A4</v>
      </c>
      <c r="S308" s="713">
        <f>VLOOKUP(R308,Sheet1!$B$2:$C$12,2,TRUE)</f>
        <v>7</v>
      </c>
      <c r="T308" s="713" t="str">
        <f>VLOOKUP($E308,'[22]Gui chi Quynh'!$C$7:$E$390,3,0)</f>
        <v>A3</v>
      </c>
      <c r="U308" s="713">
        <f>VLOOKUP(T308,Sheet1!$B$2:$C$12,2,TRUE)</f>
        <v>8</v>
      </c>
      <c r="V308" s="713" t="str">
        <f>VLOOKUP($E308,'[23]Gui chi Quynh'!$C$7:$E$389,3,0)</f>
        <v>A3</v>
      </c>
      <c r="W308" s="713">
        <f>VLOOKUP(V308,Sheet1!$B$2:$C$12,2,TRUE)</f>
        <v>8</v>
      </c>
      <c r="X308" s="713" t="str">
        <f>VLOOKUP($E308,'[24]Gui chi Quynh'!$C$7:$E$389,3,0)</f>
        <v>A4</v>
      </c>
      <c r="Y308" s="713">
        <f>VLOOKUP(X308,Sheet1!$B$2:$C$12,2,TRUE)</f>
        <v>7</v>
      </c>
      <c r="Z308" s="713" t="str">
        <f>VLOOKUP($E308,'[25]Gui chi Quynh'!$C$7:$E$388,3,0)</f>
        <v>A4</v>
      </c>
      <c r="AA308" s="713">
        <f>VLOOKUP(Z308,Sheet1!$B$2:$C$12,2,TRUE)</f>
        <v>7</v>
      </c>
      <c r="AB308" s="713" t="str">
        <f>VLOOKUP($E308,'T5'!$E$9:$AH$337,24,0)</f>
        <v>A3</v>
      </c>
      <c r="AC308" s="713">
        <f>VLOOKUP(AB308,Sheet1!$B$2:$C$12,2,TRUE)</f>
        <v>8</v>
      </c>
      <c r="AD308" s="713"/>
      <c r="AE308" s="713" t="e">
        <f>VLOOKUP(AD308,Sheet1!$B$2:$C$12,2,TRUE)</f>
        <v>#N/A</v>
      </c>
      <c r="AF308" s="599" t="str">
        <f>VLOOKUP($E308,'[26]Tong hop ket qua'!$E$19:$M$219,9,0)</f>
        <v>Tốt</v>
      </c>
      <c r="AG308" s="901">
        <f t="shared" si="43"/>
        <v>7.6363636363636367</v>
      </c>
      <c r="AH308" s="901" t="str">
        <f t="shared" si="42"/>
        <v>11A*</v>
      </c>
      <c r="AI308" s="901">
        <f t="shared" si="39"/>
        <v>0</v>
      </c>
      <c r="AJ308" s="902"/>
      <c r="AK308" s="713" t="str">
        <f t="shared" si="40"/>
        <v>Tốt</v>
      </c>
      <c r="AL308" s="713" t="str">
        <f>VLOOKUP($E308,'cac dv gui'!$C$190:$AD$198,25,0)</f>
        <v>Xuất sắc</v>
      </c>
      <c r="AM308" s="713" t="str">
        <f>VLOOKUP($E308,'cac dv gui'!$C$190:$AD$198,26,0)</f>
        <v>Tốt</v>
      </c>
      <c r="AN308" s="594" t="s">
        <v>1170</v>
      </c>
      <c r="AO308" s="713"/>
      <c r="AP308" s="594"/>
      <c r="AQ308" s="713" t="str">
        <f>VLOOKUP(E308,' TH ĐG Trình HĐ'!$E$9:$AU$338,40,0)</f>
        <v>Tốt</v>
      </c>
      <c r="AR308" s="713" t="s">
        <v>850</v>
      </c>
      <c r="AS308" s="594"/>
      <c r="AT308" s="905"/>
      <c r="AV308" s="835"/>
      <c r="AW308" s="835"/>
    </row>
    <row r="309" spans="1:49" s="684" customFormat="1" ht="36" customHeight="1" x14ac:dyDescent="0.25">
      <c r="A309" s="512" t="s">
        <v>1550</v>
      </c>
      <c r="B309" s="512">
        <f>COUNTIF($F$4:F322,F309)</f>
        <v>1</v>
      </c>
      <c r="C309" s="513" t="s">
        <v>984</v>
      </c>
      <c r="D309" s="552" t="s">
        <v>385</v>
      </c>
      <c r="E309" s="554" t="s">
        <v>676</v>
      </c>
      <c r="F309" s="598" t="s">
        <v>1658</v>
      </c>
      <c r="G309" s="904" t="s">
        <v>974</v>
      </c>
      <c r="H309" s="713" t="str">
        <f>VLOOKUP(E309,'[16]Gui chi Quynh'!$C$7:$E$387,3,0)</f>
        <v>A2</v>
      </c>
      <c r="I309" s="713">
        <f>VLOOKUP(H309,Sheet1!$B$2:$C$12,2,TRUE)</f>
        <v>9</v>
      </c>
      <c r="J309" s="713" t="str">
        <f>VLOOKUP($E309,'[17]Gui chi Quynh'!$C$7:$E$387,3,0)</f>
        <v>A3</v>
      </c>
      <c r="K309" s="713">
        <f>VLOOKUP(J309,Sheet1!$B$2:$C$12,2,TRUE)</f>
        <v>8</v>
      </c>
      <c r="L309" s="713" t="str">
        <f>VLOOKUP(E309,'[18]Gui chi Quynh'!$C$7:$F$385,3,0)</f>
        <v>A2</v>
      </c>
      <c r="M309" s="713">
        <f>VLOOKUP(L309,Sheet1!$B$2:$C$12,2,TRUE)</f>
        <v>9</v>
      </c>
      <c r="N309" s="713" t="str">
        <f>VLOOKUP(E309,'[19]Gui chi Quynh'!$C$7:$E$391,3,0)</f>
        <v>A2</v>
      </c>
      <c r="O309" s="713">
        <f>VLOOKUP(N309,Sheet1!$B$2:$C$12,2,TRUE)</f>
        <v>9</v>
      </c>
      <c r="P309" s="713" t="str">
        <f>VLOOKUP(E309,'[20]Gui chi Quynh'!$C$7:$E$391,3,0)</f>
        <v>A2</v>
      </c>
      <c r="Q309" s="713">
        <f>VLOOKUP(P309,Sheet1!$B$2:$C$12,2,TRUE)</f>
        <v>9</v>
      </c>
      <c r="R309" s="713" t="str">
        <f>VLOOKUP($E309,'[21]Gui chi Quynh'!$C$7:$E$390,3,0)</f>
        <v>A3</v>
      </c>
      <c r="S309" s="713">
        <f>VLOOKUP(R309,Sheet1!$B$2:$C$12,2,TRUE)</f>
        <v>8</v>
      </c>
      <c r="T309" s="713" t="str">
        <f>VLOOKUP($E309,'[22]Gui chi Quynh'!$C$7:$E$390,3,0)</f>
        <v>A2</v>
      </c>
      <c r="U309" s="713">
        <f>VLOOKUP(T309,Sheet1!$B$2:$C$12,2,TRUE)</f>
        <v>9</v>
      </c>
      <c r="V309" s="713" t="str">
        <f>VLOOKUP($E309,'[23]Gui chi Quynh'!$C$7:$E$389,3,0)</f>
        <v>A4</v>
      </c>
      <c r="W309" s="713">
        <f>VLOOKUP(V309,Sheet1!$B$2:$C$12,2,TRUE)</f>
        <v>7</v>
      </c>
      <c r="X309" s="713" t="str">
        <f>VLOOKUP($E309,'[24]Gui chi Quynh'!$C$7:$E$389,3,0)</f>
        <v>A2</v>
      </c>
      <c r="Y309" s="713">
        <f>VLOOKUP(X309,Sheet1!$B$2:$C$12,2,TRUE)</f>
        <v>9</v>
      </c>
      <c r="Z309" s="713" t="str">
        <f>VLOOKUP($E309,'[25]Gui chi Quynh'!$C$7:$E$388,3,0)</f>
        <v>A3</v>
      </c>
      <c r="AA309" s="713">
        <f>VLOOKUP(Z309,Sheet1!$B$2:$C$12,2,TRUE)</f>
        <v>8</v>
      </c>
      <c r="AB309" s="713" t="str">
        <f>VLOOKUP($E309,'T5'!$E$9:$AH$337,24,0)</f>
        <v>A3</v>
      </c>
      <c r="AC309" s="713">
        <f>VLOOKUP(AB309,Sheet1!$B$2:$C$12,2,TRUE)</f>
        <v>8</v>
      </c>
      <c r="AD309" s="713"/>
      <c r="AE309" s="713" t="e">
        <f>VLOOKUP(AD309,Sheet1!$B$2:$C$12,2,TRUE)</f>
        <v>#N/A</v>
      </c>
      <c r="AF309" s="599"/>
      <c r="AG309" s="901">
        <f t="shared" si="43"/>
        <v>8.454545454545455</v>
      </c>
      <c r="AH309" s="901" t="str">
        <f t="shared" si="42"/>
        <v>11A*</v>
      </c>
      <c r="AI309" s="901">
        <f t="shared" si="39"/>
        <v>0</v>
      </c>
      <c r="AJ309" s="902"/>
      <c r="AK309" s="713" t="str">
        <f t="shared" si="40"/>
        <v>Xuất sắc</v>
      </c>
      <c r="AL309" s="713" t="str">
        <f>VLOOKUP($E309,'cac dv gui'!$C$121:$AC$129,25,0)</f>
        <v>Xuất sắc</v>
      </c>
      <c r="AM309" s="713" t="str">
        <f>VLOOKUP($E309,'cac dv gui'!$C$121:$AC$129,26,0)</f>
        <v>Xuất sắc</v>
      </c>
      <c r="AN309" s="594"/>
      <c r="AO309" s="713" t="s">
        <v>1130</v>
      </c>
      <c r="AP309" s="594"/>
      <c r="AQ309" s="713" t="str">
        <f>VLOOKUP(E309,' TH ĐG Trình HĐ'!$E$9:$AU$338,40,0)</f>
        <v>Xuất sắc</v>
      </c>
      <c r="AR309" s="713" t="s">
        <v>849</v>
      </c>
      <c r="AS309" s="594"/>
      <c r="AT309" s="905"/>
      <c r="AV309" s="835"/>
      <c r="AW309" s="835"/>
    </row>
    <row r="310" spans="1:49" s="684" customFormat="1" ht="36" customHeight="1" x14ac:dyDescent="0.25">
      <c r="A310" s="512" t="s">
        <v>1551</v>
      </c>
      <c r="B310" s="512">
        <f>COUNTIF($F$4:F310,F310)</f>
        <v>281</v>
      </c>
      <c r="C310" s="513" t="s">
        <v>984</v>
      </c>
      <c r="D310" s="337" t="s">
        <v>398</v>
      </c>
      <c r="E310" s="554" t="s">
        <v>677</v>
      </c>
      <c r="F310" s="592" t="s">
        <v>1732</v>
      </c>
      <c r="G310" s="523" t="s">
        <v>974</v>
      </c>
      <c r="H310" s="713" t="str">
        <f>VLOOKUP(E310,'[16]Gui chi Quynh'!$C$7:$E$387,3,0)</f>
        <v>A1</v>
      </c>
      <c r="I310" s="713">
        <f>VLOOKUP(H310,Sheet1!$B$2:$C$12,2,TRUE)</f>
        <v>10</v>
      </c>
      <c r="J310" s="713" t="str">
        <f>VLOOKUP($E310,'[17]Gui chi Quynh'!$C$7:$E$387,3,0)</f>
        <v>A3</v>
      </c>
      <c r="K310" s="713">
        <f>VLOOKUP(J310,Sheet1!$B$2:$C$12,2,TRUE)</f>
        <v>8</v>
      </c>
      <c r="L310" s="713" t="str">
        <f>VLOOKUP(E310,'[18]Gui chi Quynh'!$C$7:$F$385,3,0)</f>
        <v>A3</v>
      </c>
      <c r="M310" s="713">
        <f>VLOOKUP(L310,Sheet1!$B$2:$C$12,2,TRUE)</f>
        <v>8</v>
      </c>
      <c r="N310" s="713" t="str">
        <f>VLOOKUP(E310,'[19]Gui chi Quynh'!$C$7:$E$391,3,0)</f>
        <v>A2</v>
      </c>
      <c r="O310" s="713">
        <f>VLOOKUP(N310,Sheet1!$B$2:$C$12,2,TRUE)</f>
        <v>9</v>
      </c>
      <c r="P310" s="713" t="str">
        <f>VLOOKUP(E310,'[20]Gui chi Quynh'!$C$7:$E$391,3,0)</f>
        <v>A2</v>
      </c>
      <c r="Q310" s="713">
        <f>VLOOKUP(P310,Sheet1!$B$2:$C$12,2,TRUE)</f>
        <v>9</v>
      </c>
      <c r="R310" s="713" t="str">
        <f>VLOOKUP($E310,'[21]Gui chi Quynh'!$C$7:$E$390,3,0)</f>
        <v>A2</v>
      </c>
      <c r="S310" s="713">
        <f>VLOOKUP(R310,Sheet1!$B$2:$C$12,2,TRUE)</f>
        <v>9</v>
      </c>
      <c r="T310" s="713" t="str">
        <f>VLOOKUP($E310,'[22]Gui chi Quynh'!$C$7:$E$390,3,0)</f>
        <v>A3</v>
      </c>
      <c r="U310" s="713">
        <f>VLOOKUP(T310,Sheet1!$B$2:$C$12,2,TRUE)</f>
        <v>8</v>
      </c>
      <c r="V310" s="713" t="str">
        <f>VLOOKUP($E310,'[23]Gui chi Quynh'!$C$7:$E$389,3,0)</f>
        <v>A4</v>
      </c>
      <c r="W310" s="713">
        <f>VLOOKUP(V310,Sheet1!$B$2:$C$12,2,TRUE)</f>
        <v>7</v>
      </c>
      <c r="X310" s="713" t="str">
        <f>VLOOKUP($E310,'[24]Gui chi Quynh'!$C$7:$E$389,3,0)</f>
        <v>A2</v>
      </c>
      <c r="Y310" s="713">
        <f>VLOOKUP(X310,Sheet1!$B$2:$C$12,2,TRUE)</f>
        <v>9</v>
      </c>
      <c r="Z310" s="713" t="str">
        <f>VLOOKUP($E310,'[25]Gui chi Quynh'!$C$7:$E$388,3,0)</f>
        <v>A3</v>
      </c>
      <c r="AA310" s="713">
        <f>VLOOKUP(Z310,Sheet1!$B$2:$C$12,2,TRUE)</f>
        <v>8</v>
      </c>
      <c r="AB310" s="713" t="str">
        <f>VLOOKUP($E310,'T5'!$E$9:$AH$337,24,0)</f>
        <v>A3</v>
      </c>
      <c r="AC310" s="713">
        <f>VLOOKUP(AB310,Sheet1!$B$2:$C$12,2,TRUE)</f>
        <v>8</v>
      </c>
      <c r="AD310" s="713"/>
      <c r="AE310" s="713" t="e">
        <f>VLOOKUP(AD310,Sheet1!$B$2:$C$12,2,TRUE)</f>
        <v>#N/A</v>
      </c>
      <c r="AF310" s="599"/>
      <c r="AG310" s="901">
        <f t="shared" si="43"/>
        <v>8.454545454545455</v>
      </c>
      <c r="AH310" s="901" t="str">
        <f t="shared" si="42"/>
        <v>11A*</v>
      </c>
      <c r="AI310" s="901">
        <f t="shared" si="39"/>
        <v>0</v>
      </c>
      <c r="AJ310" s="902"/>
      <c r="AK310" s="713" t="str">
        <f t="shared" si="40"/>
        <v>Xuất sắc</v>
      </c>
      <c r="AL310" s="713" t="str">
        <f>VLOOKUP($E310,'cac dv gui'!$C$121:$AC$129,25,0)</f>
        <v>Xuất sắc</v>
      </c>
      <c r="AM310" s="713" t="str">
        <f>VLOOKUP($E310,'cac dv gui'!$C$121:$AC$129,26,0)</f>
        <v>Xuất sắc</v>
      </c>
      <c r="AN310" s="594"/>
      <c r="AO310" s="713" t="s">
        <v>1130</v>
      </c>
      <c r="AP310" s="594"/>
      <c r="AQ310" s="713" t="str">
        <f>VLOOKUP(E310,' TH ĐG Trình HĐ'!$E$9:$AU$338,40,0)</f>
        <v>Xuất sắc</v>
      </c>
      <c r="AR310" s="713" t="s">
        <v>849</v>
      </c>
      <c r="AS310" s="594"/>
      <c r="AT310" s="905"/>
      <c r="AV310" s="835"/>
      <c r="AW310" s="835"/>
    </row>
    <row r="311" spans="1:49" s="684" customFormat="1" ht="36" customHeight="1" x14ac:dyDescent="0.25">
      <c r="A311" s="512" t="s">
        <v>1552</v>
      </c>
      <c r="B311" s="512">
        <f>COUNTIF($F$4:F311,F311)</f>
        <v>282</v>
      </c>
      <c r="C311" s="512" t="s">
        <v>985</v>
      </c>
      <c r="D311" s="337" t="s">
        <v>192</v>
      </c>
      <c r="E311" s="554" t="s">
        <v>678</v>
      </c>
      <c r="F311" s="592" t="s">
        <v>1732</v>
      </c>
      <c r="G311" s="523" t="s">
        <v>974</v>
      </c>
      <c r="H311" s="713" t="str">
        <f>VLOOKUP(E311,'[16]Gui chi Quynh'!$C$7:$E$387,3,0)</f>
        <v>A2</v>
      </c>
      <c r="I311" s="713">
        <f>VLOOKUP(H311,Sheet1!$B$2:$C$12,2,TRUE)</f>
        <v>9</v>
      </c>
      <c r="J311" s="713" t="str">
        <f>VLOOKUP($E311,'[17]Gui chi Quynh'!$C$7:$E$387,3,0)</f>
        <v>A4</v>
      </c>
      <c r="K311" s="713">
        <f>VLOOKUP(J311,Sheet1!$B$2:$C$12,2,TRUE)</f>
        <v>7</v>
      </c>
      <c r="L311" s="713" t="str">
        <f>VLOOKUP(E311,'[18]Gui chi Quynh'!$C$7:$F$385,3,0)</f>
        <v>A3</v>
      </c>
      <c r="M311" s="713">
        <f>VLOOKUP(L311,Sheet1!$B$2:$C$12,2,TRUE)</f>
        <v>8</v>
      </c>
      <c r="N311" s="713" t="str">
        <f>VLOOKUP(E311,'[19]Gui chi Quynh'!$C$7:$E$391,3,0)</f>
        <v>A2</v>
      </c>
      <c r="O311" s="713">
        <f>VLOOKUP(N311,Sheet1!$B$2:$C$12,2,TRUE)</f>
        <v>9</v>
      </c>
      <c r="P311" s="713" t="str">
        <f>VLOOKUP(E311,'[20]Gui chi Quynh'!$C$7:$E$391,3,0)</f>
        <v>A3</v>
      </c>
      <c r="Q311" s="713">
        <f>VLOOKUP(P311,Sheet1!$B$2:$C$12,2,TRUE)</f>
        <v>8</v>
      </c>
      <c r="R311" s="713" t="str">
        <f>VLOOKUP($E311,'[21]Gui chi Quynh'!$C$7:$E$390,3,0)</f>
        <v>A3</v>
      </c>
      <c r="S311" s="713">
        <f>VLOOKUP(R311,Sheet1!$B$2:$C$12,2,TRUE)</f>
        <v>8</v>
      </c>
      <c r="T311" s="713" t="str">
        <f>VLOOKUP($E311,'[22]Gui chi Quynh'!$C$7:$E$390,3,0)</f>
        <v>A3</v>
      </c>
      <c r="U311" s="713">
        <f>VLOOKUP(T311,Sheet1!$B$2:$C$12,2,TRUE)</f>
        <v>8</v>
      </c>
      <c r="V311" s="713" t="str">
        <f>VLOOKUP($E311,'[23]Gui chi Quynh'!$C$7:$E$389,3,0)</f>
        <v>A3</v>
      </c>
      <c r="W311" s="713">
        <f>VLOOKUP(V311,Sheet1!$B$2:$C$12,2,TRUE)</f>
        <v>8</v>
      </c>
      <c r="X311" s="713" t="str">
        <f>VLOOKUP($E311,'[24]Gui chi Quynh'!$C$7:$E$389,3,0)</f>
        <v>A3</v>
      </c>
      <c r="Y311" s="713">
        <f>VLOOKUP(X311,Sheet1!$B$2:$C$12,2,TRUE)</f>
        <v>8</v>
      </c>
      <c r="Z311" s="713" t="str">
        <f>VLOOKUP($E311,'[25]Gui chi Quynh'!$C$7:$E$388,3,0)</f>
        <v>A4</v>
      </c>
      <c r="AA311" s="713">
        <f>VLOOKUP(Z311,Sheet1!$B$2:$C$12,2,TRUE)</f>
        <v>7</v>
      </c>
      <c r="AB311" s="713" t="str">
        <f>VLOOKUP($E311,'T5'!$E$9:$AH$337,24,0)</f>
        <v>A3</v>
      </c>
      <c r="AC311" s="713">
        <f>VLOOKUP(AB311,Sheet1!$B$2:$C$12,2,TRUE)</f>
        <v>8</v>
      </c>
      <c r="AD311" s="713"/>
      <c r="AE311" s="713" t="e">
        <f>VLOOKUP(AD311,Sheet1!$B$2:$C$12,2,TRUE)</f>
        <v>#N/A</v>
      </c>
      <c r="AF311" s="599"/>
      <c r="AG311" s="901">
        <f t="shared" si="43"/>
        <v>8</v>
      </c>
      <c r="AH311" s="901" t="str">
        <f t="shared" si="42"/>
        <v>11A*</v>
      </c>
      <c r="AI311" s="901">
        <f t="shared" si="39"/>
        <v>0</v>
      </c>
      <c r="AJ311" s="902"/>
      <c r="AK311" s="713" t="str">
        <f t="shared" si="40"/>
        <v>Xuất sắc</v>
      </c>
      <c r="AL311" s="713" t="str">
        <f>VLOOKUP($E311,'cac dv gui'!$C$121:$AC$129,25,0)</f>
        <v>Xuất sắc</v>
      </c>
      <c r="AM311" s="713" t="str">
        <f>VLOOKUP($E311,'cac dv gui'!$C$121:$AC$129,26,0)</f>
        <v>Xuất sắc</v>
      </c>
      <c r="AN311" s="594"/>
      <c r="AO311" s="713"/>
      <c r="AP311" s="594"/>
      <c r="AQ311" s="713" t="str">
        <f>VLOOKUP(E311,' TH ĐG Trình HĐ'!$E$9:$AU$338,40,0)</f>
        <v>Xuất sắc</v>
      </c>
      <c r="AR311" s="713" t="s">
        <v>849</v>
      </c>
      <c r="AS311" s="594"/>
      <c r="AT311" s="905"/>
      <c r="AV311" s="835"/>
      <c r="AW311" s="835"/>
    </row>
    <row r="312" spans="1:49" s="684" customFormat="1" ht="36" customHeight="1" x14ac:dyDescent="0.25">
      <c r="A312" s="512" t="s">
        <v>1553</v>
      </c>
      <c r="B312" s="512">
        <f>COUNTIF($F$4:F312,F312)</f>
        <v>283</v>
      </c>
      <c r="C312" s="512" t="s">
        <v>984</v>
      </c>
      <c r="D312" s="337" t="s">
        <v>397</v>
      </c>
      <c r="E312" s="554" t="s">
        <v>682</v>
      </c>
      <c r="F312" s="592" t="s">
        <v>1732</v>
      </c>
      <c r="G312" s="523" t="s">
        <v>974</v>
      </c>
      <c r="H312" s="713" t="str">
        <f>VLOOKUP(E312,'[16]Gui chi Quynh'!$C$7:$E$387,3,0)</f>
        <v>A2</v>
      </c>
      <c r="I312" s="713">
        <f>VLOOKUP(H312,Sheet1!$B$2:$C$12,2,TRUE)</f>
        <v>9</v>
      </c>
      <c r="J312" s="713" t="str">
        <f>VLOOKUP($E312,'[17]Gui chi Quynh'!$C$7:$E$387,3,0)</f>
        <v>A4</v>
      </c>
      <c r="K312" s="713">
        <f>VLOOKUP(J312,Sheet1!$B$2:$C$12,2,TRUE)</f>
        <v>7</v>
      </c>
      <c r="L312" s="713" t="str">
        <f>VLOOKUP(E312,'[18]Gui chi Quynh'!$C$7:$F$385,3,0)</f>
        <v>A3</v>
      </c>
      <c r="M312" s="713">
        <f>VLOOKUP(L312,Sheet1!$B$2:$C$12,2,TRUE)</f>
        <v>8</v>
      </c>
      <c r="N312" s="713" t="str">
        <f>VLOOKUP(E312,'[19]Gui chi Quynh'!$C$7:$E$391,3,0)</f>
        <v>A2</v>
      </c>
      <c r="O312" s="713">
        <f>VLOOKUP(N312,Sheet1!$B$2:$C$12,2,TRUE)</f>
        <v>9</v>
      </c>
      <c r="P312" s="713" t="str">
        <f>VLOOKUP(E312,'[20]Gui chi Quynh'!$C$7:$E$391,3,0)</f>
        <v>A3</v>
      </c>
      <c r="Q312" s="713">
        <f>VLOOKUP(P312,Sheet1!$B$2:$C$12,2,TRUE)</f>
        <v>8</v>
      </c>
      <c r="R312" s="713" t="str">
        <f>VLOOKUP($E312,'[21]Gui chi Quynh'!$C$7:$E$390,3,0)</f>
        <v>A3</v>
      </c>
      <c r="S312" s="713">
        <f>VLOOKUP(R312,Sheet1!$B$2:$C$12,2,TRUE)</f>
        <v>8</v>
      </c>
      <c r="T312" s="713" t="str">
        <f>VLOOKUP($E312,'[22]Gui chi Quynh'!$C$7:$E$390,3,0)</f>
        <v>A3</v>
      </c>
      <c r="U312" s="713">
        <f>VLOOKUP(T312,Sheet1!$B$2:$C$12,2,TRUE)</f>
        <v>8</v>
      </c>
      <c r="V312" s="713" t="str">
        <f>VLOOKUP($E312,'[23]Gui chi Quynh'!$C$7:$E$389,3,0)</f>
        <v>A4</v>
      </c>
      <c r="W312" s="713">
        <f>VLOOKUP(V312,Sheet1!$B$2:$C$12,2,TRUE)</f>
        <v>7</v>
      </c>
      <c r="X312" s="713" t="str">
        <f>VLOOKUP($E312,'[24]Gui chi Quynh'!$C$7:$E$389,3,0)</f>
        <v>A3</v>
      </c>
      <c r="Y312" s="713">
        <f>VLOOKUP(X312,Sheet1!$B$2:$C$12,2,TRUE)</f>
        <v>8</v>
      </c>
      <c r="Z312" s="713" t="str">
        <f>VLOOKUP($E312,'[25]Gui chi Quynh'!$C$7:$E$388,3,0)</f>
        <v>A3</v>
      </c>
      <c r="AA312" s="713">
        <f>VLOOKUP(Z312,Sheet1!$B$2:$C$12,2,TRUE)</f>
        <v>8</v>
      </c>
      <c r="AB312" s="713" t="str">
        <f>VLOOKUP($E312,'T5'!$E$9:$AH$337,24,0)</f>
        <v>A3</v>
      </c>
      <c r="AC312" s="713">
        <f>VLOOKUP(AB312,Sheet1!$B$2:$C$12,2,TRUE)</f>
        <v>8</v>
      </c>
      <c r="AD312" s="713"/>
      <c r="AE312" s="713" t="e">
        <f>VLOOKUP(AD312,Sheet1!$B$2:$C$12,2,TRUE)</f>
        <v>#N/A</v>
      </c>
      <c r="AF312" s="599" t="str">
        <f>VLOOKUP($E312,'[26]Tong hop ket qua'!$E$19:$M$219,9,0)</f>
        <v>Xuất sắc</v>
      </c>
      <c r="AG312" s="901">
        <f t="shared" si="43"/>
        <v>8</v>
      </c>
      <c r="AH312" s="901" t="str">
        <f t="shared" si="42"/>
        <v>11A*</v>
      </c>
      <c r="AI312" s="901">
        <f t="shared" si="39"/>
        <v>0</v>
      </c>
      <c r="AJ312" s="902"/>
      <c r="AK312" s="713" t="str">
        <f t="shared" si="40"/>
        <v>Xuất sắc</v>
      </c>
      <c r="AL312" s="713" t="str">
        <f>VLOOKUP($E312,'cac dv gui'!$C$121:$AC$129,25,0)</f>
        <v>Xuất sắc</v>
      </c>
      <c r="AM312" s="713" t="str">
        <f>VLOOKUP($E312,'cac dv gui'!$C$121:$AC$129,26,0)</f>
        <v>Xuất sắc</v>
      </c>
      <c r="AN312" s="594"/>
      <c r="AO312" s="713"/>
      <c r="AP312" s="594"/>
      <c r="AQ312" s="713" t="str">
        <f>VLOOKUP(E312,' TH ĐG Trình HĐ'!$E$9:$AU$338,40,0)</f>
        <v>Xuất sắc</v>
      </c>
      <c r="AR312" s="713" t="s">
        <v>849</v>
      </c>
      <c r="AS312" s="594"/>
      <c r="AT312" s="905"/>
      <c r="AV312" s="835"/>
      <c r="AW312" s="835"/>
    </row>
    <row r="313" spans="1:49" s="684" customFormat="1" ht="36" customHeight="1" x14ac:dyDescent="0.25">
      <c r="A313" s="512" t="s">
        <v>1554</v>
      </c>
      <c r="B313" s="512">
        <f>COUNTIF($F$4:F313,F313)</f>
        <v>284</v>
      </c>
      <c r="C313" s="512" t="s">
        <v>984</v>
      </c>
      <c r="D313" s="337" t="s">
        <v>386</v>
      </c>
      <c r="E313" s="554" t="s">
        <v>822</v>
      </c>
      <c r="F313" s="592" t="s">
        <v>1732</v>
      </c>
      <c r="G313" s="523" t="s">
        <v>974</v>
      </c>
      <c r="H313" s="713" t="str">
        <f>VLOOKUP(E313,'[16]Gui chi Quynh'!$C$7:$E$387,3,0)</f>
        <v>A4</v>
      </c>
      <c r="I313" s="713">
        <f>VLOOKUP(H313,Sheet1!$B$2:$C$12,2,TRUE)</f>
        <v>7</v>
      </c>
      <c r="J313" s="713" t="str">
        <f>VLOOKUP($E313,'[17]Gui chi Quynh'!$C$7:$E$387,3,0)</f>
        <v>A4</v>
      </c>
      <c r="K313" s="713">
        <f>VLOOKUP(J313,Sheet1!$B$2:$C$12,2,TRUE)</f>
        <v>7</v>
      </c>
      <c r="L313" s="713" t="str">
        <f>VLOOKUP(E313,'[18]Gui chi Quynh'!$C$7:$F$385,3,0)</f>
        <v>A3</v>
      </c>
      <c r="M313" s="713">
        <f>VLOOKUP(L313,Sheet1!$B$2:$C$12,2,TRUE)</f>
        <v>8</v>
      </c>
      <c r="N313" s="713" t="str">
        <f>VLOOKUP(E313,'[19]Gui chi Quynh'!$C$7:$E$391,3,0)</f>
        <v>A4</v>
      </c>
      <c r="O313" s="713">
        <f>VLOOKUP(N313,Sheet1!$B$2:$C$12,2,TRUE)</f>
        <v>7</v>
      </c>
      <c r="P313" s="713" t="str">
        <f>VLOOKUP(E313,'[20]Gui chi Quynh'!$C$7:$E$391,3,0)</f>
        <v>A3</v>
      </c>
      <c r="Q313" s="713">
        <f>VLOOKUP(P313,Sheet1!$B$2:$C$12,2,TRUE)</f>
        <v>8</v>
      </c>
      <c r="R313" s="713" t="str">
        <f>VLOOKUP($E313,'[21]Gui chi Quynh'!$C$7:$E$390,3,0)</f>
        <v>A3</v>
      </c>
      <c r="S313" s="713">
        <f>VLOOKUP(R313,Sheet1!$B$2:$C$12,2,TRUE)</f>
        <v>8</v>
      </c>
      <c r="T313" s="713" t="str">
        <f>VLOOKUP($E313,'[22]Gui chi Quynh'!$C$7:$E$390,3,0)</f>
        <v>A3</v>
      </c>
      <c r="U313" s="713">
        <f>VLOOKUP(T313,Sheet1!$B$2:$C$12,2,TRUE)</f>
        <v>8</v>
      </c>
      <c r="V313" s="713" t="str">
        <f>VLOOKUP($E313,'[23]Gui chi Quynh'!$C$7:$E$389,3,0)</f>
        <v>A3</v>
      </c>
      <c r="W313" s="713">
        <f>VLOOKUP(V313,Sheet1!$B$2:$C$12,2,TRUE)</f>
        <v>8</v>
      </c>
      <c r="X313" s="713" t="str">
        <f>VLOOKUP($E313,'[24]Gui chi Quynh'!$C$7:$E$389,3,0)</f>
        <v>A3</v>
      </c>
      <c r="Y313" s="713">
        <f>VLOOKUP(X313,Sheet1!$B$2:$C$12,2,TRUE)</f>
        <v>8</v>
      </c>
      <c r="Z313" s="713" t="str">
        <f>VLOOKUP($E313,'[25]Gui chi Quynh'!$C$7:$E$388,3,0)</f>
        <v>A3</v>
      </c>
      <c r="AA313" s="713">
        <f>VLOOKUP(Z313,Sheet1!$B$2:$C$12,2,TRUE)</f>
        <v>8</v>
      </c>
      <c r="AB313" s="713" t="str">
        <f>VLOOKUP($E313,'T5'!$E$9:$AH$337,24,0)</f>
        <v>A4</v>
      </c>
      <c r="AC313" s="713">
        <f>VLOOKUP(AB313,Sheet1!$B$2:$C$12,2,TRUE)</f>
        <v>7</v>
      </c>
      <c r="AD313" s="713"/>
      <c r="AE313" s="713" t="e">
        <f>VLOOKUP(AD313,Sheet1!$B$2:$C$12,2,TRUE)</f>
        <v>#N/A</v>
      </c>
      <c r="AF313" s="599"/>
      <c r="AG313" s="901">
        <f t="shared" si="43"/>
        <v>7.6363636363636367</v>
      </c>
      <c r="AH313" s="901" t="str">
        <f t="shared" si="42"/>
        <v>11A*</v>
      </c>
      <c r="AI313" s="901">
        <f t="shared" si="39"/>
        <v>0</v>
      </c>
      <c r="AJ313" s="902"/>
      <c r="AK313" s="713" t="str">
        <f t="shared" si="40"/>
        <v>Tốt</v>
      </c>
      <c r="AL313" s="713" t="str">
        <f>VLOOKUP($E313,'cac dv gui'!$C$121:$AC$129,25,0)</f>
        <v>Xuất sắc</v>
      </c>
      <c r="AM313" s="713" t="str">
        <f>VLOOKUP($E313,'cac dv gui'!$C$121:$AC$129,26,0)</f>
        <v>Tốt</v>
      </c>
      <c r="AN313" s="594"/>
      <c r="AO313" s="713"/>
      <c r="AP313" s="594"/>
      <c r="AQ313" s="713" t="str">
        <f>VLOOKUP(E313,' TH ĐG Trình HĐ'!$E$9:$AU$338,40,0)</f>
        <v>Tốt</v>
      </c>
      <c r="AR313" s="713" t="s">
        <v>850</v>
      </c>
      <c r="AS313" s="594"/>
      <c r="AT313" s="905" t="s">
        <v>1731</v>
      </c>
      <c r="AV313" s="835"/>
      <c r="AW313" s="835"/>
    </row>
    <row r="314" spans="1:49" s="684" customFormat="1" ht="36" customHeight="1" x14ac:dyDescent="0.25">
      <c r="A314" s="512" t="s">
        <v>1555</v>
      </c>
      <c r="B314" s="512">
        <f>COUNTIF($F$4:F127,F314)</f>
        <v>110</v>
      </c>
      <c r="C314" s="513" t="s">
        <v>985</v>
      </c>
      <c r="D314" s="337" t="s">
        <v>195</v>
      </c>
      <c r="E314" s="554" t="s">
        <v>681</v>
      </c>
      <c r="F314" s="592" t="s">
        <v>1732</v>
      </c>
      <c r="G314" s="523" t="s">
        <v>974</v>
      </c>
      <c r="H314" s="713" t="str">
        <f>VLOOKUP(E314,'[16]Gui chi Quynh'!$C$7:$E$387,3,0)</f>
        <v>A4</v>
      </c>
      <c r="I314" s="713">
        <f>VLOOKUP(H314,Sheet1!$B$2:$C$12,2,TRUE)</f>
        <v>7</v>
      </c>
      <c r="J314" s="713" t="str">
        <f>VLOOKUP($E314,'[17]Gui chi Quynh'!$C$7:$E$387,3,0)</f>
        <v>A4</v>
      </c>
      <c r="K314" s="713">
        <f>VLOOKUP(J314,Sheet1!$B$2:$C$12,2,TRUE)</f>
        <v>7</v>
      </c>
      <c r="L314" s="713" t="str">
        <f>VLOOKUP(E314,'[18]Gui chi Quynh'!$C$7:$F$385,3,0)</f>
        <v>A3</v>
      </c>
      <c r="M314" s="713">
        <f>VLOOKUP(L314,Sheet1!$B$2:$C$12,2,TRUE)</f>
        <v>8</v>
      </c>
      <c r="N314" s="713" t="str">
        <f>VLOOKUP(E314,'[19]Gui chi Quynh'!$C$7:$E$391,3,0)</f>
        <v>A4</v>
      </c>
      <c r="O314" s="713">
        <f>VLOOKUP(N314,Sheet1!$B$2:$C$12,2,TRUE)</f>
        <v>7</v>
      </c>
      <c r="P314" s="713" t="str">
        <f>VLOOKUP(E314,'[20]Gui chi Quynh'!$C$7:$E$391,3,0)</f>
        <v>A3</v>
      </c>
      <c r="Q314" s="713">
        <f>VLOOKUP(P314,Sheet1!$B$2:$C$12,2,TRUE)</f>
        <v>8</v>
      </c>
      <c r="R314" s="713" t="str">
        <f>VLOOKUP($E314,'[21]Gui chi Quynh'!$C$7:$E$390,3,0)</f>
        <v>A3</v>
      </c>
      <c r="S314" s="713">
        <f>VLOOKUP(R314,Sheet1!$B$2:$C$12,2,TRUE)</f>
        <v>8</v>
      </c>
      <c r="T314" s="713" t="str">
        <f>VLOOKUP($E314,'[22]Gui chi Quynh'!$C$7:$E$390,3,0)</f>
        <v>A4</v>
      </c>
      <c r="U314" s="713">
        <f>VLOOKUP(T314,Sheet1!$B$2:$C$12,2,TRUE)</f>
        <v>7</v>
      </c>
      <c r="V314" s="713" t="str">
        <f>VLOOKUP($E314,'[23]Gui chi Quynh'!$C$7:$E$389,3,0)</f>
        <v>A4</v>
      </c>
      <c r="W314" s="713">
        <f>VLOOKUP(V314,Sheet1!$B$2:$C$12,2,TRUE)</f>
        <v>7</v>
      </c>
      <c r="X314" s="713" t="str">
        <f>VLOOKUP($E314,'[24]Gui chi Quynh'!$C$7:$E$389,3,0)</f>
        <v>B1</v>
      </c>
      <c r="Y314" s="713">
        <f>VLOOKUP(X314,Sheet1!$B$2:$C$12,2,TRUE)</f>
        <v>6</v>
      </c>
      <c r="Z314" s="713" t="str">
        <f>VLOOKUP($E314,'[25]Gui chi Quynh'!$C$7:$E$388,3,0)</f>
        <v>A4</v>
      </c>
      <c r="AA314" s="713">
        <f>VLOOKUP(Z314,Sheet1!$B$2:$C$12,2,TRUE)</f>
        <v>7</v>
      </c>
      <c r="AB314" s="713" t="str">
        <f>VLOOKUP($E314,'T5'!$E$9:$AH$337,24,0)</f>
        <v>A4</v>
      </c>
      <c r="AC314" s="713">
        <f>VLOOKUP(AB314,Sheet1!$B$2:$C$12,2,TRUE)</f>
        <v>7</v>
      </c>
      <c r="AD314" s="713"/>
      <c r="AE314" s="713" t="e">
        <f>VLOOKUP(AD314,Sheet1!$B$2:$C$12,2,TRUE)</f>
        <v>#N/A</v>
      </c>
      <c r="AF314" s="599"/>
      <c r="AG314" s="901">
        <f t="shared" si="43"/>
        <v>7.1818181818181817</v>
      </c>
      <c r="AH314" s="901" t="str">
        <f>LEFT((COUNTIF($H314:$AC314,"A*")&amp;"A*")&amp;" + "&amp;(COUNTIF($H314:$AC314,"B*")&amp;"B*")&amp;" + "&amp;(COUNTIF($H314:$AC314,"C*")&amp;"C*")&amp;" +  "&amp;(COUNTIF($H314:$AC314,"D")&amp;"D")&amp; " +  "&amp;(COUNTIF($H314:$AC314,"E")&amp;"E"),10)</f>
        <v>10A* + 1B*</v>
      </c>
      <c r="AI314" s="901">
        <f t="shared" si="39"/>
        <v>1</v>
      </c>
      <c r="AJ314" s="902"/>
      <c r="AK314" s="713" t="str">
        <f t="shared" si="40"/>
        <v>Tốt</v>
      </c>
      <c r="AL314" s="713" t="str">
        <f>VLOOKUP($E314,'cac dv gui'!$C$121:$AC$129,25,0)</f>
        <v>Xuất sắc</v>
      </c>
      <c r="AM314" s="713" t="str">
        <f>VLOOKUP($E314,'cac dv gui'!$C$121:$AC$129,26,0)</f>
        <v>Tốt</v>
      </c>
      <c r="AN314" s="594"/>
      <c r="AO314" s="713"/>
      <c r="AP314" s="594"/>
      <c r="AQ314" s="713" t="str">
        <f>VLOOKUP(E314,' TH ĐG Trình HĐ'!$E$9:$AU$338,40,0)</f>
        <v>Tốt</v>
      </c>
      <c r="AR314" s="713" t="s">
        <v>850</v>
      </c>
      <c r="AS314" s="594"/>
      <c r="AT314" s="905"/>
      <c r="AV314" s="835"/>
      <c r="AW314" s="835"/>
    </row>
    <row r="315" spans="1:49" s="684" customFormat="1" ht="36" customHeight="1" x14ac:dyDescent="0.25">
      <c r="A315" s="512" t="s">
        <v>1556</v>
      </c>
      <c r="B315" s="512">
        <f>COUNTIF($F$4:F129,F315)</f>
        <v>111</v>
      </c>
      <c r="C315" s="513" t="s">
        <v>985</v>
      </c>
      <c r="D315" s="337" t="s">
        <v>194</v>
      </c>
      <c r="E315" s="554" t="s">
        <v>680</v>
      </c>
      <c r="F315" s="592" t="s">
        <v>1732</v>
      </c>
      <c r="G315" s="523" t="s">
        <v>974</v>
      </c>
      <c r="H315" s="713" t="str">
        <f>VLOOKUP(E315,'[16]Gui chi Quynh'!$C$7:$E$387,3,0)</f>
        <v>A4</v>
      </c>
      <c r="I315" s="713">
        <f>VLOOKUP(H315,Sheet1!$B$2:$C$12,2,TRUE)</f>
        <v>7</v>
      </c>
      <c r="J315" s="713" t="str">
        <f>VLOOKUP($E315,'[17]Gui chi Quynh'!$C$7:$E$387,3,0)</f>
        <v>A4</v>
      </c>
      <c r="K315" s="713">
        <f>VLOOKUP(J315,Sheet1!$B$2:$C$12,2,TRUE)</f>
        <v>7</v>
      </c>
      <c r="L315" s="713" t="str">
        <f>VLOOKUP(E315,'[18]Gui chi Quynh'!$C$7:$F$385,3,0)</f>
        <v>A4</v>
      </c>
      <c r="M315" s="713">
        <f>VLOOKUP(L315,Sheet1!$B$2:$C$12,2,TRUE)</f>
        <v>7</v>
      </c>
      <c r="N315" s="713" t="str">
        <f>VLOOKUP(E315,'[19]Gui chi Quynh'!$C$7:$E$391,3,0)</f>
        <v>A4</v>
      </c>
      <c r="O315" s="713">
        <f>VLOOKUP(N315,Sheet1!$B$2:$C$12,2,TRUE)</f>
        <v>7</v>
      </c>
      <c r="P315" s="713" t="str">
        <f>VLOOKUP(E315,'[20]Gui chi Quynh'!$C$7:$E$391,3,0)</f>
        <v>A4</v>
      </c>
      <c r="Q315" s="713">
        <f>VLOOKUP(P315,Sheet1!$B$2:$C$12,2,TRUE)</f>
        <v>7</v>
      </c>
      <c r="R315" s="713" t="str">
        <f>VLOOKUP($E315,'[21]Gui chi Quynh'!$C$7:$E$390,3,0)</f>
        <v>A3</v>
      </c>
      <c r="S315" s="713">
        <f>VLOOKUP(R315,Sheet1!$B$2:$C$12,2,TRUE)</f>
        <v>8</v>
      </c>
      <c r="T315" s="713" t="str">
        <f>VLOOKUP($E315,'[22]Gui chi Quynh'!$C$7:$E$390,3,0)</f>
        <v>A4</v>
      </c>
      <c r="U315" s="713">
        <f>VLOOKUP(T315,Sheet1!$B$2:$C$12,2,TRUE)</f>
        <v>7</v>
      </c>
      <c r="V315" s="713" t="str">
        <f>VLOOKUP($E315,'[23]Gui chi Quynh'!$C$7:$E$389,3,0)</f>
        <v>A4</v>
      </c>
      <c r="W315" s="713">
        <f>VLOOKUP(V315,Sheet1!$B$2:$C$12,2,TRUE)</f>
        <v>7</v>
      </c>
      <c r="X315" s="713" t="str">
        <f>VLOOKUP($E315,'[24]Gui chi Quynh'!$C$7:$E$389,3,0)</f>
        <v>A4</v>
      </c>
      <c r="Y315" s="713">
        <f>VLOOKUP(X315,Sheet1!$B$2:$C$12,2,TRUE)</f>
        <v>7</v>
      </c>
      <c r="Z315" s="713" t="str">
        <f>VLOOKUP($E315,'[25]Gui chi Quynh'!$C$7:$E$388,3,0)</f>
        <v>A4</v>
      </c>
      <c r="AA315" s="713">
        <f>VLOOKUP(Z315,Sheet1!$B$2:$C$12,2,TRUE)</f>
        <v>7</v>
      </c>
      <c r="AB315" s="713" t="str">
        <f>VLOOKUP($E315,'T5'!$E$9:$AH$337,24,0)</f>
        <v>A4</v>
      </c>
      <c r="AC315" s="713">
        <f>VLOOKUP(AB315,Sheet1!$B$2:$C$12,2,TRUE)</f>
        <v>7</v>
      </c>
      <c r="AD315" s="713"/>
      <c r="AE315" s="713" t="e">
        <f>VLOOKUP(AD315,Sheet1!$B$2:$C$12,2,TRUE)</f>
        <v>#N/A</v>
      </c>
      <c r="AF315" s="599"/>
      <c r="AG315" s="901">
        <f t="shared" si="43"/>
        <v>7.0909090909090908</v>
      </c>
      <c r="AH315" s="901" t="str">
        <f>LEFT((COUNTIF($H315:$AC315,"A*")&amp;"A*")&amp;" + "&amp;(COUNTIF($H315:$AC315,"B*")&amp;"B*")&amp;" + "&amp;(COUNTIF($H315:$AC315,"C*")&amp;"C*")&amp;" +  "&amp;(COUNTIF($H315:$AC315,"D")&amp;"D")&amp; " +  "&amp;(COUNTIF($H315:$AC315,"E")&amp;"E"),4)</f>
        <v>11A*</v>
      </c>
      <c r="AI315" s="901">
        <f t="shared" si="39"/>
        <v>0</v>
      </c>
      <c r="AJ315" s="902"/>
      <c r="AK315" s="713" t="str">
        <f t="shared" si="40"/>
        <v>Tốt</v>
      </c>
      <c r="AL315" s="713" t="str">
        <f>VLOOKUP($E315,'cac dv gui'!$C$121:$AC$129,25,0)</f>
        <v>Xuất sắc</v>
      </c>
      <c r="AM315" s="713" t="str">
        <f>VLOOKUP($E315,'cac dv gui'!$C$121:$AC$129,26,0)</f>
        <v>Tốt</v>
      </c>
      <c r="AN315" s="594"/>
      <c r="AO315" s="713"/>
      <c r="AP315" s="594"/>
      <c r="AQ315" s="713" t="str">
        <f>VLOOKUP(E315,' TH ĐG Trình HĐ'!$E$9:$AU$338,40,0)</f>
        <v>Tốt</v>
      </c>
      <c r="AR315" s="713" t="s">
        <v>850</v>
      </c>
      <c r="AS315" s="594"/>
      <c r="AT315" s="905"/>
      <c r="AV315" s="835"/>
      <c r="AW315" s="835"/>
    </row>
    <row r="316" spans="1:49" s="684" customFormat="1" ht="36" customHeight="1" x14ac:dyDescent="0.25">
      <c r="A316" s="512" t="s">
        <v>1557</v>
      </c>
      <c r="B316" s="512">
        <f>COUNTIF($F$4:F316,F316)</f>
        <v>287</v>
      </c>
      <c r="C316" s="513" t="s">
        <v>984</v>
      </c>
      <c r="D316" s="337" t="s">
        <v>866</v>
      </c>
      <c r="E316" s="554" t="s">
        <v>679</v>
      </c>
      <c r="F316" s="592" t="s">
        <v>1732</v>
      </c>
      <c r="G316" s="523" t="s">
        <v>974</v>
      </c>
      <c r="H316" s="713" t="str">
        <f>VLOOKUP(E316,'[16]Gui chi Quynh'!$C$7:$E$387,3,0)</f>
        <v>A4</v>
      </c>
      <c r="I316" s="713">
        <f>VLOOKUP(H316,Sheet1!$B$2:$C$12,2,TRUE)</f>
        <v>7</v>
      </c>
      <c r="J316" s="713" t="str">
        <f>VLOOKUP($E316,'[17]Gui chi Quynh'!$C$7:$E$387,3,0)</f>
        <v>A4</v>
      </c>
      <c r="K316" s="713">
        <f>VLOOKUP(J316,Sheet1!$B$2:$C$12,2,TRUE)</f>
        <v>7</v>
      </c>
      <c r="L316" s="713" t="str">
        <f>VLOOKUP(E316,'[18]Gui chi Quynh'!$C$7:$F$385,3,0)</f>
        <v>A3</v>
      </c>
      <c r="M316" s="713">
        <f>VLOOKUP(L316,Sheet1!$B$2:$C$12,2,TRUE)</f>
        <v>8</v>
      </c>
      <c r="N316" s="713" t="str">
        <f>VLOOKUP(E316,'[19]Gui chi Quynh'!$C$7:$E$391,3,0)</f>
        <v>A3</v>
      </c>
      <c r="O316" s="713">
        <f>VLOOKUP(N316,Sheet1!$B$2:$C$12,2,TRUE)</f>
        <v>8</v>
      </c>
      <c r="P316" s="713" t="str">
        <f>VLOOKUP(E316,'[20]Gui chi Quynh'!$C$7:$E$391,3,0)</f>
        <v>A4</v>
      </c>
      <c r="Q316" s="713">
        <f>VLOOKUP(P316,Sheet1!$B$2:$C$12,2,TRUE)</f>
        <v>7</v>
      </c>
      <c r="R316" s="713" t="str">
        <f>VLOOKUP($E316,'[21]Gui chi Quynh'!$C$7:$E$390,3,0)</f>
        <v>A3</v>
      </c>
      <c r="S316" s="713">
        <f>VLOOKUP(R316,Sheet1!$B$2:$C$12,2,TRUE)</f>
        <v>8</v>
      </c>
      <c r="T316" s="713" t="str">
        <f>VLOOKUP($E316,'[22]Gui chi Quynh'!$C$7:$E$390,3,0)</f>
        <v>A3</v>
      </c>
      <c r="U316" s="713">
        <f>VLOOKUP(T316,Sheet1!$B$2:$C$12,2,TRUE)</f>
        <v>8</v>
      </c>
      <c r="V316" s="713" t="str">
        <f>VLOOKUP($E316,'[23]Gui chi Quynh'!$C$7:$E$389,3,0)</f>
        <v>A4</v>
      </c>
      <c r="W316" s="713">
        <f>VLOOKUP(V316,Sheet1!$B$2:$C$12,2,TRUE)</f>
        <v>7</v>
      </c>
      <c r="X316" s="713" t="str">
        <f>VLOOKUP($E316,'[24]Gui chi Quynh'!$C$7:$E$389,3,0)</f>
        <v>B2</v>
      </c>
      <c r="Y316" s="713">
        <f>VLOOKUP(X316,Sheet1!$B$2:$C$12,2,TRUE)</f>
        <v>5</v>
      </c>
      <c r="Z316" s="713" t="str">
        <f>VLOOKUP($E316,'[25]Gui chi Quynh'!$C$7:$E$388,3,0)</f>
        <v>A4</v>
      </c>
      <c r="AA316" s="713">
        <f>VLOOKUP(Z316,Sheet1!$B$2:$C$12,2,TRUE)</f>
        <v>7</v>
      </c>
      <c r="AB316" s="713" t="str">
        <f>VLOOKUP($E316,'T5'!$E$9:$AH$337,24,0)</f>
        <v>A3</v>
      </c>
      <c r="AC316" s="713">
        <f>VLOOKUP(AB316,Sheet1!$B$2:$C$12,2,TRUE)</f>
        <v>8</v>
      </c>
      <c r="AD316" s="713"/>
      <c r="AE316" s="713" t="e">
        <f>VLOOKUP(AD316,Sheet1!$B$2:$C$12,2,TRUE)</f>
        <v>#N/A</v>
      </c>
      <c r="AF316" s="599"/>
      <c r="AG316" s="901">
        <f t="shared" si="43"/>
        <v>7.2727272727272725</v>
      </c>
      <c r="AH316" s="901" t="str">
        <f>LEFT((COUNTIF($H316:$AC316,"A*")&amp;"A*")&amp;" + "&amp;(COUNTIF($H316:$AC316,"B*")&amp;"B*")&amp;" + "&amp;(COUNTIF($H316:$AC316,"C*")&amp;"C*")&amp;" +  "&amp;(COUNTIF($H316:$AC316,"D")&amp;"D")&amp; " +  "&amp;(COUNTIF($H316:$AC316,"E")&amp;"E"),10)</f>
        <v>10A* + 1B*</v>
      </c>
      <c r="AI316" s="901">
        <f t="shared" si="39"/>
        <v>1</v>
      </c>
      <c r="AJ316" s="902"/>
      <c r="AK316" s="713" t="str">
        <f t="shared" si="40"/>
        <v>Tốt</v>
      </c>
      <c r="AL316" s="713" t="str">
        <f>VLOOKUP($E316,'cac dv gui'!$C$121:$AC$129,25,0)</f>
        <v>Xuất sắc</v>
      </c>
      <c r="AM316" s="713" t="str">
        <f>VLOOKUP($E316,'cac dv gui'!$C$121:$AC$129,26,0)</f>
        <v>Tốt</v>
      </c>
      <c r="AN316" s="594"/>
      <c r="AO316" s="713"/>
      <c r="AP316" s="594"/>
      <c r="AQ316" s="713" t="str">
        <f>VLOOKUP(E316,' TH ĐG Trình HĐ'!$E$9:$AU$338,40,0)</f>
        <v>Tốt</v>
      </c>
      <c r="AR316" s="713" t="s">
        <v>850</v>
      </c>
      <c r="AS316" s="594"/>
      <c r="AT316" s="905"/>
      <c r="AV316" s="835"/>
      <c r="AW316" s="835"/>
    </row>
    <row r="317" spans="1:49" s="684" customFormat="1" ht="36" customHeight="1" x14ac:dyDescent="0.25">
      <c r="A317" s="512" t="s">
        <v>1558</v>
      </c>
      <c r="B317" s="512">
        <f>COUNTIF($F$4:F317,F317)</f>
        <v>288</v>
      </c>
      <c r="C317" s="513" t="s">
        <v>984</v>
      </c>
      <c r="D317" s="337" t="s">
        <v>729</v>
      </c>
      <c r="E317" s="554" t="s">
        <v>730</v>
      </c>
      <c r="F317" s="592" t="s">
        <v>1732</v>
      </c>
      <c r="G317" s="523" t="s">
        <v>974</v>
      </c>
      <c r="H317" s="713" t="str">
        <f>VLOOKUP(E317,'[16]Gui chi Quynh'!$C$7:$E$387,3,0)</f>
        <v>A3</v>
      </c>
      <c r="I317" s="713">
        <f>VLOOKUP(H317,Sheet1!$B$2:$C$12,2,TRUE)</f>
        <v>8</v>
      </c>
      <c r="J317" s="713" t="str">
        <f>VLOOKUP($E317,'[17]Gui chi Quynh'!$C$7:$E$387,3,0)</f>
        <v>A4</v>
      </c>
      <c r="K317" s="713">
        <f>VLOOKUP(J317,Sheet1!$B$2:$C$12,2,TRUE)</f>
        <v>7</v>
      </c>
      <c r="L317" s="713" t="str">
        <f>VLOOKUP(E317,'[18]Gui chi Quynh'!$C$7:$F$385,3,0)</f>
        <v>A4</v>
      </c>
      <c r="M317" s="713">
        <f>VLOOKUP(L317,Sheet1!$B$2:$C$12,2,TRUE)</f>
        <v>7</v>
      </c>
      <c r="N317" s="713" t="str">
        <f>VLOOKUP(E317,'[19]Gui chi Quynh'!$C$7:$E$391,3,0)</f>
        <v>A4</v>
      </c>
      <c r="O317" s="713">
        <f>VLOOKUP(N317,Sheet1!$B$2:$C$12,2,TRUE)</f>
        <v>7</v>
      </c>
      <c r="P317" s="713" t="str">
        <f>VLOOKUP(E317,'[20]Gui chi Quynh'!$C$7:$E$391,3,0)</f>
        <v>A4</v>
      </c>
      <c r="Q317" s="713">
        <f>VLOOKUP(P317,Sheet1!$B$2:$C$12,2,TRUE)</f>
        <v>7</v>
      </c>
      <c r="R317" s="713" t="str">
        <f>VLOOKUP($E317,'[21]Gui chi Quynh'!$C$7:$E$390,3,0)</f>
        <v>A4</v>
      </c>
      <c r="S317" s="713">
        <f>VLOOKUP(R317,Sheet1!$B$2:$C$12,2,TRUE)</f>
        <v>7</v>
      </c>
      <c r="T317" s="713" t="str">
        <f>VLOOKUP($E317,'[22]Gui chi Quynh'!$C$7:$E$390,3,0)</f>
        <v>A3</v>
      </c>
      <c r="U317" s="713">
        <f>VLOOKUP(T317,Sheet1!$B$2:$C$12,2,TRUE)</f>
        <v>8</v>
      </c>
      <c r="V317" s="713" t="str">
        <f>VLOOKUP($E317,'[23]Gui chi Quynh'!$C$7:$E$389,3,0)</f>
        <v>A4</v>
      </c>
      <c r="W317" s="713">
        <f>VLOOKUP(V317,Sheet1!$B$2:$C$12,2,TRUE)</f>
        <v>7</v>
      </c>
      <c r="X317" s="713" t="str">
        <f>VLOOKUP($E317,'[24]Gui chi Quynh'!$C$7:$E$389,3,0)</f>
        <v>A3</v>
      </c>
      <c r="Y317" s="713">
        <f>VLOOKUP(X317,Sheet1!$B$2:$C$12,2,TRUE)</f>
        <v>8</v>
      </c>
      <c r="Z317" s="713" t="str">
        <f>VLOOKUP($E317,'[25]Gui chi Quynh'!$C$7:$E$388,3,0)</f>
        <v>A3</v>
      </c>
      <c r="AA317" s="713">
        <f>VLOOKUP(Z317,Sheet1!$B$2:$C$12,2,TRUE)</f>
        <v>8</v>
      </c>
      <c r="AB317" s="713" t="str">
        <f>VLOOKUP($E317,'T5'!$E$9:$AH$337,24,0)</f>
        <v>A3</v>
      </c>
      <c r="AC317" s="713">
        <f>VLOOKUP(AB317,Sheet1!$B$2:$C$12,2,TRUE)</f>
        <v>8</v>
      </c>
      <c r="AD317" s="713"/>
      <c r="AE317" s="713" t="e">
        <f>VLOOKUP(AD317,Sheet1!$B$2:$C$12,2,TRUE)</f>
        <v>#N/A</v>
      </c>
      <c r="AF317" s="599"/>
      <c r="AG317" s="901">
        <f t="shared" si="43"/>
        <v>7.4545454545454541</v>
      </c>
      <c r="AH317" s="901" t="str">
        <f t="shared" ref="AH317:AH325" si="44">LEFT((COUNTIF($H317:$AC317,"A*")&amp;"A*")&amp;" + "&amp;(COUNTIF($H317:$AC317,"B*")&amp;"B*")&amp;" + "&amp;(COUNTIF($H317:$AC317,"C*")&amp;"C*")&amp;" +  "&amp;(COUNTIF($H317:$AC317,"D")&amp;"D")&amp; " +  "&amp;(COUNTIF($H317:$AC317,"E")&amp;"E"),4)</f>
        <v>11A*</v>
      </c>
      <c r="AI317" s="901">
        <f t="shared" si="39"/>
        <v>0</v>
      </c>
      <c r="AJ317" s="902"/>
      <c r="AK317" s="713" t="str">
        <f t="shared" si="40"/>
        <v>Tốt</v>
      </c>
      <c r="AL317" s="713" t="str">
        <f>VLOOKUP($E317,'cac dv gui'!$C$121:$AC$129,25,0)</f>
        <v>Xuất sắc</v>
      </c>
      <c r="AM317" s="713" t="str">
        <f>VLOOKUP($E317,'cac dv gui'!$C$121:$AC$129,26,0)</f>
        <v>Tốt</v>
      </c>
      <c r="AN317" s="594"/>
      <c r="AO317" s="713"/>
      <c r="AP317" s="594"/>
      <c r="AQ317" s="713" t="str">
        <f>VLOOKUP(E317,' TH ĐG Trình HĐ'!$E$9:$AU$338,40,0)</f>
        <v>Tốt</v>
      </c>
      <c r="AR317" s="713" t="s">
        <v>850</v>
      </c>
      <c r="AS317" s="594"/>
      <c r="AT317" s="905"/>
      <c r="AV317" s="835"/>
      <c r="AW317" s="835"/>
    </row>
    <row r="318" spans="1:49" s="684" customFormat="1" ht="36" customHeight="1" x14ac:dyDescent="0.25">
      <c r="A318" s="512" t="s">
        <v>1559</v>
      </c>
      <c r="B318" s="512">
        <f>COUNTIF($F$4:F318,F318)</f>
        <v>1</v>
      </c>
      <c r="C318" s="513" t="s">
        <v>984</v>
      </c>
      <c r="D318" s="552" t="s">
        <v>399</v>
      </c>
      <c r="E318" s="551" t="s">
        <v>533</v>
      </c>
      <c r="F318" s="494" t="s">
        <v>1659</v>
      </c>
      <c r="G318" s="713" t="s">
        <v>974</v>
      </c>
      <c r="H318" s="713" t="str">
        <f>VLOOKUP(E318,'[16]Gui chi Quynh'!$C$7:$E$387,3,0)</f>
        <v>A3</v>
      </c>
      <c r="I318" s="713">
        <f>VLOOKUP(H318,Sheet1!$B$2:$C$12,2,TRUE)</f>
        <v>8</v>
      </c>
      <c r="J318" s="713" t="str">
        <f>VLOOKUP($E318,'[17]Gui chi Quynh'!$C$7:$E$387,3,0)</f>
        <v>A4</v>
      </c>
      <c r="K318" s="713">
        <f>VLOOKUP(J318,Sheet1!$B$2:$C$12,2,TRUE)</f>
        <v>7</v>
      </c>
      <c r="L318" s="713" t="str">
        <f>VLOOKUP(E318,'[18]Gui chi Quynh'!$C$7:$F$385,3,0)</f>
        <v>A3</v>
      </c>
      <c r="M318" s="713">
        <f>VLOOKUP(L318,Sheet1!$B$2:$C$12,2,TRUE)</f>
        <v>8</v>
      </c>
      <c r="N318" s="713" t="str">
        <f>VLOOKUP(E318,'[19]Gui chi Quynh'!$C$7:$E$391,3,0)</f>
        <v>A3</v>
      </c>
      <c r="O318" s="713">
        <f>VLOOKUP(N318,Sheet1!$B$2:$C$12,2,TRUE)</f>
        <v>8</v>
      </c>
      <c r="P318" s="713" t="str">
        <f>VLOOKUP(E318,'[20]Gui chi Quynh'!$C$7:$E$391,3,0)</f>
        <v>A2</v>
      </c>
      <c r="Q318" s="713">
        <f>VLOOKUP(P318,Sheet1!$B$2:$C$12,2,TRUE)</f>
        <v>9</v>
      </c>
      <c r="R318" s="713" t="str">
        <f>VLOOKUP($E318,'[21]Gui chi Quynh'!$C$7:$E$390,3,0)</f>
        <v>A4</v>
      </c>
      <c r="S318" s="713">
        <f>VLOOKUP(R318,Sheet1!$B$2:$C$12,2,TRUE)</f>
        <v>7</v>
      </c>
      <c r="T318" s="713" t="str">
        <f>VLOOKUP($E318,'[22]Gui chi Quynh'!$C$7:$E$390,3,0)</f>
        <v>A4</v>
      </c>
      <c r="U318" s="713">
        <f>VLOOKUP(T318,Sheet1!$B$2:$C$12,2,TRUE)</f>
        <v>7</v>
      </c>
      <c r="V318" s="713" t="str">
        <f>VLOOKUP($E318,'[23]Gui chi Quynh'!$C$7:$E$389,3,0)</f>
        <v>A2</v>
      </c>
      <c r="W318" s="713">
        <f>VLOOKUP(V318,Sheet1!$B$2:$C$12,2,TRUE)</f>
        <v>9</v>
      </c>
      <c r="X318" s="713" t="str">
        <f>VLOOKUP($E318,'[24]Gui chi Quynh'!$C$7:$E$389,3,0)</f>
        <v>A1</v>
      </c>
      <c r="Y318" s="713">
        <f>VLOOKUP(X318,Sheet1!$B$2:$C$12,2,TRUE)</f>
        <v>10</v>
      </c>
      <c r="Z318" s="713" t="str">
        <f>VLOOKUP($E318,'[25]Gui chi Quynh'!$C$7:$E$388,3,0)</f>
        <v>A2</v>
      </c>
      <c r="AA318" s="713">
        <f>VLOOKUP(Z318,Sheet1!$B$2:$C$12,2,TRUE)</f>
        <v>9</v>
      </c>
      <c r="AB318" s="713" t="str">
        <f>VLOOKUP($E318,'T5'!$E$9:$AH$337,24,0)</f>
        <v>A3</v>
      </c>
      <c r="AC318" s="713">
        <f>VLOOKUP(AB318,Sheet1!$B$2:$C$12,2,TRUE)</f>
        <v>8</v>
      </c>
      <c r="AD318" s="713"/>
      <c r="AE318" s="713" t="e">
        <f>VLOOKUP(AD318,Sheet1!$B$2:$C$12,2,TRUE)</f>
        <v>#N/A</v>
      </c>
      <c r="AF318" s="599" t="str">
        <f>VLOOKUP($E318,'[26]Tong hop ket qua'!$E$19:$M$219,9,0)</f>
        <v>Khá</v>
      </c>
      <c r="AG318" s="901">
        <f>ROUND(AVERAGE($H318:$AC318),1)</f>
        <v>8.1999999999999993</v>
      </c>
      <c r="AH318" s="901" t="str">
        <f t="shared" si="44"/>
        <v>11A*</v>
      </c>
      <c r="AI318" s="901">
        <f t="shared" si="39"/>
        <v>0</v>
      </c>
      <c r="AJ318" s="902"/>
      <c r="AK318" s="713" t="str">
        <f t="shared" si="40"/>
        <v>Xuất sắc</v>
      </c>
      <c r="AL318" s="713" t="str">
        <f>VLOOKUP($E318,'cac dv gui'!$C$290:$AC$301,25,0)</f>
        <v xml:space="preserve">Xuất sắc </v>
      </c>
      <c r="AM318" s="713" t="str">
        <f>VLOOKUP($E318,'cac dv gui'!$C$290:$AC$301,26,0)</f>
        <v xml:space="preserve">Xuất sắc </v>
      </c>
      <c r="AN318" s="594"/>
      <c r="AO318" s="713" t="s">
        <v>1130</v>
      </c>
      <c r="AP318" s="594"/>
      <c r="AQ318" s="713" t="str">
        <f>VLOOKUP(E318,' TH ĐG Trình HĐ'!$E$9:$AU$338,40,0)</f>
        <v>Xuất sắc</v>
      </c>
      <c r="AR318" s="713" t="s">
        <v>849</v>
      </c>
      <c r="AS318" s="594"/>
      <c r="AT318" s="905"/>
      <c r="AV318" s="835"/>
      <c r="AW318" s="835"/>
    </row>
    <row r="319" spans="1:49" s="684" customFormat="1" ht="36" customHeight="1" x14ac:dyDescent="0.25">
      <c r="A319" s="512" t="s">
        <v>1560</v>
      </c>
      <c r="B319" s="512">
        <f>COUNTIF($F$4:F139,F319)</f>
        <v>119</v>
      </c>
      <c r="C319" s="513" t="s">
        <v>984</v>
      </c>
      <c r="D319" s="337" t="s">
        <v>400</v>
      </c>
      <c r="E319" s="554" t="s">
        <v>534</v>
      </c>
      <c r="F319" s="592" t="s">
        <v>1732</v>
      </c>
      <c r="G319" s="713" t="s">
        <v>974</v>
      </c>
      <c r="H319" s="713" t="str">
        <f>VLOOKUP(E319,'[16]Gui chi Quynh'!$C$7:$E$387,3,0)</f>
        <v>A4</v>
      </c>
      <c r="I319" s="713">
        <f>VLOOKUP(H319,Sheet1!$B$2:$C$12,2,TRUE)</f>
        <v>7</v>
      </c>
      <c r="J319" s="713" t="str">
        <f>VLOOKUP($E319,'[17]Gui chi Quynh'!$C$7:$E$387,3,0)</f>
        <v>A4</v>
      </c>
      <c r="K319" s="713">
        <f>VLOOKUP(J319,Sheet1!$B$2:$C$12,2,TRUE)</f>
        <v>7</v>
      </c>
      <c r="L319" s="713" t="str">
        <f>VLOOKUP(E319,'[18]Gui chi Quynh'!$C$7:$F$385,3,0)</f>
        <v>A4</v>
      </c>
      <c r="M319" s="713">
        <f>VLOOKUP(L319,Sheet1!$B$2:$C$12,2,TRUE)</f>
        <v>7</v>
      </c>
      <c r="N319" s="713" t="str">
        <f>VLOOKUP(E319,'[19]Gui chi Quynh'!$C$7:$E$391,3,0)</f>
        <v>A4</v>
      </c>
      <c r="O319" s="713">
        <f>VLOOKUP(N319,Sheet1!$B$2:$C$12,2,TRUE)</f>
        <v>7</v>
      </c>
      <c r="P319" s="713" t="str">
        <f>VLOOKUP(E319,'[20]Gui chi Quynh'!$C$7:$E$391,3,0)</f>
        <v>A3</v>
      </c>
      <c r="Q319" s="713">
        <f>VLOOKUP(P319,Sheet1!$B$2:$C$12,2,TRUE)</f>
        <v>8</v>
      </c>
      <c r="R319" s="713" t="str">
        <f>VLOOKUP($E319,'[21]Gui chi Quynh'!$C$7:$E$390,3,0)</f>
        <v>A4</v>
      </c>
      <c r="S319" s="713">
        <f>VLOOKUP(R319,Sheet1!$B$2:$C$12,2,TRUE)</f>
        <v>7</v>
      </c>
      <c r="T319" s="713" t="str">
        <f>VLOOKUP($E319,'[22]Gui chi Quynh'!$C$7:$E$390,3,0)</f>
        <v>A4</v>
      </c>
      <c r="U319" s="713">
        <f>VLOOKUP(T319,Sheet1!$B$2:$C$12,2,TRUE)</f>
        <v>7</v>
      </c>
      <c r="V319" s="713" t="str">
        <f>VLOOKUP($E319,'[23]Gui chi Quynh'!$C$7:$E$389,3,0)</f>
        <v>A4</v>
      </c>
      <c r="W319" s="713">
        <f>VLOOKUP(V319,Sheet1!$B$2:$C$12,2,TRUE)</f>
        <v>7</v>
      </c>
      <c r="X319" s="713" t="str">
        <f>VLOOKUP($E319,'[24]Gui chi Quynh'!$C$7:$E$389,3,0)</f>
        <v>A3</v>
      </c>
      <c r="Y319" s="713">
        <f>VLOOKUP(X319,Sheet1!$B$2:$C$12,2,TRUE)</f>
        <v>8</v>
      </c>
      <c r="Z319" s="713" t="str">
        <f>VLOOKUP($E319,'[25]Gui chi Quynh'!$C$7:$E$388,3,0)</f>
        <v>A3</v>
      </c>
      <c r="AA319" s="713">
        <f>VLOOKUP(Z319,Sheet1!$B$2:$C$12,2,TRUE)</f>
        <v>8</v>
      </c>
      <c r="AB319" s="713" t="str">
        <f>VLOOKUP($E319,'T5'!$E$9:$AH$337,24,0)</f>
        <v>A3</v>
      </c>
      <c r="AC319" s="713">
        <f>VLOOKUP(AB319,Sheet1!$B$2:$C$12,2,TRUE)</f>
        <v>8</v>
      </c>
      <c r="AD319" s="713"/>
      <c r="AE319" s="713" t="e">
        <f>VLOOKUP(AD319,Sheet1!$B$2:$C$12,2,TRUE)</f>
        <v>#N/A</v>
      </c>
      <c r="AF319" s="599"/>
      <c r="AG319" s="901">
        <f t="shared" ref="AG319:AG327" si="45">(I319+K319+M319+O319+Q319+S319+U319+W319+Y319+AA319+AC319)/11</f>
        <v>7.3636363636363633</v>
      </c>
      <c r="AH319" s="901" t="str">
        <f t="shared" si="44"/>
        <v>11A*</v>
      </c>
      <c r="AI319" s="901">
        <f t="shared" si="39"/>
        <v>0</v>
      </c>
      <c r="AJ319" s="902"/>
      <c r="AK319" s="713" t="str">
        <f t="shared" si="40"/>
        <v>Tốt</v>
      </c>
      <c r="AL319" s="713" t="str">
        <f>VLOOKUP($E319,'cac dv gui'!$C$290:$AC$301,25,0)</f>
        <v xml:space="preserve">Xuất sắc </v>
      </c>
      <c r="AM319" s="713" t="str">
        <f>VLOOKUP($E319,'cac dv gui'!$C$290:$AC$301,26,0)</f>
        <v>Tốt</v>
      </c>
      <c r="AN319" s="594"/>
      <c r="AO319" s="713"/>
      <c r="AP319" s="594"/>
      <c r="AQ319" s="713" t="str">
        <f>VLOOKUP(E319,' TH ĐG Trình HĐ'!$E$9:$AU$338,40,0)</f>
        <v>Tốt</v>
      </c>
      <c r="AR319" s="713" t="s">
        <v>850</v>
      </c>
      <c r="AS319" s="594"/>
      <c r="AT319" s="905"/>
      <c r="AV319" s="835"/>
      <c r="AW319" s="835"/>
    </row>
    <row r="320" spans="1:49" s="684" customFormat="1" ht="36" customHeight="1" x14ac:dyDescent="0.25">
      <c r="A320" s="512" t="s">
        <v>1561</v>
      </c>
      <c r="B320" s="512">
        <f>COUNTIF($F$4:F320,F320)</f>
        <v>290</v>
      </c>
      <c r="C320" s="513" t="s">
        <v>984</v>
      </c>
      <c r="D320" s="337" t="s">
        <v>406</v>
      </c>
      <c r="E320" s="551" t="s">
        <v>538</v>
      </c>
      <c r="F320" s="592" t="s">
        <v>1732</v>
      </c>
      <c r="G320" s="713" t="s">
        <v>974</v>
      </c>
      <c r="H320" s="713" t="str">
        <f>VLOOKUP(E320,'[16]Gui chi Quynh'!$C$7:$E$387,3,0)</f>
        <v>A4</v>
      </c>
      <c r="I320" s="713">
        <f>VLOOKUP(H320,Sheet1!$B$2:$C$12,2,TRUE)</f>
        <v>7</v>
      </c>
      <c r="J320" s="713" t="str">
        <f>VLOOKUP($E320,'[17]Gui chi Quynh'!$C$7:$E$387,3,0)</f>
        <v>A4</v>
      </c>
      <c r="K320" s="713">
        <f>VLOOKUP(J320,Sheet1!$B$2:$C$12,2,TRUE)</f>
        <v>7</v>
      </c>
      <c r="L320" s="713" t="str">
        <f>VLOOKUP(E320,'[18]Gui chi Quynh'!$C$7:$F$385,3,0)</f>
        <v>A4</v>
      </c>
      <c r="M320" s="713">
        <f>VLOOKUP(L320,Sheet1!$B$2:$C$12,2,TRUE)</f>
        <v>7</v>
      </c>
      <c r="N320" s="713" t="str">
        <f>VLOOKUP(E320,'[19]Gui chi Quynh'!$C$7:$E$391,3,0)</f>
        <v>A3</v>
      </c>
      <c r="O320" s="713">
        <f>VLOOKUP(N320,Sheet1!$B$2:$C$12,2,TRUE)</f>
        <v>8</v>
      </c>
      <c r="P320" s="713" t="str">
        <f>VLOOKUP(E320,'[20]Gui chi Quynh'!$C$7:$E$391,3,0)</f>
        <v>A3</v>
      </c>
      <c r="Q320" s="713">
        <f>VLOOKUP(P320,Sheet1!$B$2:$C$12,2,TRUE)</f>
        <v>8</v>
      </c>
      <c r="R320" s="713" t="str">
        <f>VLOOKUP($E320,'[21]Gui chi Quynh'!$C$7:$E$390,3,0)</f>
        <v>A4</v>
      </c>
      <c r="S320" s="713">
        <f>VLOOKUP(R320,Sheet1!$B$2:$C$12,2,TRUE)</f>
        <v>7</v>
      </c>
      <c r="T320" s="713" t="str">
        <f>VLOOKUP($E320,'[22]Gui chi Quynh'!$C$7:$E$390,3,0)</f>
        <v>A4</v>
      </c>
      <c r="U320" s="713">
        <f>VLOOKUP(T320,Sheet1!$B$2:$C$12,2,TRUE)</f>
        <v>7</v>
      </c>
      <c r="V320" s="713" t="str">
        <f>VLOOKUP($E320,'[23]Gui chi Quynh'!$C$7:$E$389,3,0)</f>
        <v>A4</v>
      </c>
      <c r="W320" s="713">
        <f>VLOOKUP(V320,Sheet1!$B$2:$C$12,2,TRUE)</f>
        <v>7</v>
      </c>
      <c r="X320" s="713" t="str">
        <f>VLOOKUP($E320,'[24]Gui chi Quynh'!$C$7:$E$389,3,0)</f>
        <v>A4</v>
      </c>
      <c r="Y320" s="713">
        <f>VLOOKUP(X320,Sheet1!$B$2:$C$12,2,TRUE)</f>
        <v>7</v>
      </c>
      <c r="Z320" s="713" t="str">
        <f>VLOOKUP($E320,'[25]Gui chi Quynh'!$C$7:$E$388,3,0)</f>
        <v>A4</v>
      </c>
      <c r="AA320" s="713">
        <f>VLOOKUP(Z320,Sheet1!$B$2:$C$12,2,TRUE)</f>
        <v>7</v>
      </c>
      <c r="AB320" s="713" t="str">
        <f>VLOOKUP($E320,'T5'!$E$9:$AH$337,24,0)</f>
        <v>A3</v>
      </c>
      <c r="AC320" s="713">
        <f>VLOOKUP(AB320,Sheet1!$B$2:$C$12,2,TRUE)</f>
        <v>8</v>
      </c>
      <c r="AD320" s="713"/>
      <c r="AE320" s="713" t="e">
        <f>VLOOKUP(AD320,Sheet1!$B$2:$C$12,2,TRUE)</f>
        <v>#N/A</v>
      </c>
      <c r="AF320" s="599"/>
      <c r="AG320" s="901">
        <f t="shared" si="45"/>
        <v>7.2727272727272725</v>
      </c>
      <c r="AH320" s="901" t="str">
        <f t="shared" si="44"/>
        <v>11A*</v>
      </c>
      <c r="AI320" s="901">
        <f t="shared" si="39"/>
        <v>0</v>
      </c>
      <c r="AJ320" s="902"/>
      <c r="AK320" s="713" t="str">
        <f t="shared" si="40"/>
        <v>Tốt</v>
      </c>
      <c r="AL320" s="713" t="str">
        <f>VLOOKUP($E320,'cac dv gui'!$C$290:$AC$301,25,0)</f>
        <v>Tốt</v>
      </c>
      <c r="AM320" s="713" t="str">
        <f>VLOOKUP($E320,'cac dv gui'!$C$290:$AC$301,26,0)</f>
        <v>Tốt</v>
      </c>
      <c r="AN320" s="594"/>
      <c r="AO320" s="713"/>
      <c r="AP320" s="594"/>
      <c r="AQ320" s="713" t="str">
        <f>VLOOKUP(E320,' TH ĐG Trình HĐ'!$E$9:$AU$338,40,0)</f>
        <v>Tốt</v>
      </c>
      <c r="AR320" s="713" t="s">
        <v>850</v>
      </c>
      <c r="AS320" s="594"/>
      <c r="AT320" s="905"/>
      <c r="AV320" s="835"/>
      <c r="AW320" s="835"/>
    </row>
    <row r="321" spans="1:49" s="684" customFormat="1" ht="36" customHeight="1" x14ac:dyDescent="0.25">
      <c r="A321" s="512" t="s">
        <v>1562</v>
      </c>
      <c r="B321" s="512">
        <f>COUNTIF($F$4:F322,F321)</f>
        <v>292</v>
      </c>
      <c r="C321" s="513" t="s">
        <v>984</v>
      </c>
      <c r="D321" s="337" t="s">
        <v>405</v>
      </c>
      <c r="E321" s="551" t="s">
        <v>539</v>
      </c>
      <c r="F321" s="592" t="s">
        <v>1732</v>
      </c>
      <c r="G321" s="713" t="s">
        <v>974</v>
      </c>
      <c r="H321" s="713" t="str">
        <f>VLOOKUP(E321,'[16]Gui chi Quynh'!$C$7:$E$387,3,0)</f>
        <v>A4</v>
      </c>
      <c r="I321" s="713">
        <f>VLOOKUP(H321,Sheet1!$B$2:$C$12,2,TRUE)</f>
        <v>7</v>
      </c>
      <c r="J321" s="713" t="str">
        <f>VLOOKUP($E321,'[17]Gui chi Quynh'!$C$7:$E$387,3,0)</f>
        <v>A4</v>
      </c>
      <c r="K321" s="713">
        <f>VLOOKUP(J321,Sheet1!$B$2:$C$12,2,TRUE)</f>
        <v>7</v>
      </c>
      <c r="L321" s="713" t="str">
        <f>VLOOKUP(E321,'[18]Gui chi Quynh'!$C$7:$F$385,3,0)</f>
        <v>A4</v>
      </c>
      <c r="M321" s="713">
        <f>VLOOKUP(L321,Sheet1!$B$2:$C$12,2,TRUE)</f>
        <v>7</v>
      </c>
      <c r="N321" s="713" t="str">
        <f>VLOOKUP(E321,'[19]Gui chi Quynh'!$C$7:$E$391,3,0)</f>
        <v>A4</v>
      </c>
      <c r="O321" s="713">
        <f>VLOOKUP(N321,Sheet1!$B$2:$C$12,2,TRUE)</f>
        <v>7</v>
      </c>
      <c r="P321" s="713" t="str">
        <f>VLOOKUP(E321,'[20]Gui chi Quynh'!$C$7:$E$391,3,0)</f>
        <v>A4</v>
      </c>
      <c r="Q321" s="713">
        <f>VLOOKUP(P321,Sheet1!$B$2:$C$12,2,TRUE)</f>
        <v>7</v>
      </c>
      <c r="R321" s="713" t="str">
        <f>VLOOKUP($E321,'[21]Gui chi Quynh'!$C$7:$E$390,3,0)</f>
        <v>A4</v>
      </c>
      <c r="S321" s="713">
        <f>VLOOKUP(R321,Sheet1!$B$2:$C$12,2,TRUE)</f>
        <v>7</v>
      </c>
      <c r="T321" s="713" t="str">
        <f>VLOOKUP($E321,'[22]Gui chi Quynh'!$C$7:$E$390,3,0)</f>
        <v>A4</v>
      </c>
      <c r="U321" s="713">
        <f>VLOOKUP(T321,Sheet1!$B$2:$C$12,2,TRUE)</f>
        <v>7</v>
      </c>
      <c r="V321" s="713" t="str">
        <f>VLOOKUP($E321,'[23]Gui chi Quynh'!$C$7:$E$389,3,0)</f>
        <v>A4</v>
      </c>
      <c r="W321" s="713">
        <f>VLOOKUP(V321,Sheet1!$B$2:$C$12,2,TRUE)</f>
        <v>7</v>
      </c>
      <c r="X321" s="713" t="str">
        <f>VLOOKUP($E321,'[24]Gui chi Quynh'!$C$7:$E$389,3,0)</f>
        <v>A4</v>
      </c>
      <c r="Y321" s="713">
        <f>VLOOKUP(X321,Sheet1!$B$2:$C$12,2,TRUE)</f>
        <v>7</v>
      </c>
      <c r="Z321" s="713" t="str">
        <f>VLOOKUP($E321,'[25]Gui chi Quynh'!$C$7:$E$388,3,0)</f>
        <v>A3</v>
      </c>
      <c r="AA321" s="713">
        <f>VLOOKUP(Z321,Sheet1!$B$2:$C$12,2,TRUE)</f>
        <v>8</v>
      </c>
      <c r="AB321" s="713" t="str">
        <f>VLOOKUP($E321,'T5'!$E$9:$AH$337,24,0)</f>
        <v>A4</v>
      </c>
      <c r="AC321" s="713">
        <f>VLOOKUP(AB321,Sheet1!$B$2:$C$12,2,TRUE)</f>
        <v>7</v>
      </c>
      <c r="AD321" s="713"/>
      <c r="AE321" s="713" t="e">
        <f>VLOOKUP(AD321,Sheet1!$B$2:$C$12,2,TRUE)</f>
        <v>#N/A</v>
      </c>
      <c r="AF321" s="599"/>
      <c r="AG321" s="901">
        <f t="shared" si="45"/>
        <v>7.0909090909090908</v>
      </c>
      <c r="AH321" s="901" t="str">
        <f t="shared" si="44"/>
        <v>11A*</v>
      </c>
      <c r="AI321" s="901">
        <f t="shared" si="39"/>
        <v>0</v>
      </c>
      <c r="AJ321" s="902"/>
      <c r="AK321" s="713" t="str">
        <f t="shared" si="40"/>
        <v>Tốt</v>
      </c>
      <c r="AL321" s="713" t="str">
        <f>VLOOKUP($E321,'cac dv gui'!$C$290:$AC$301,25,0)</f>
        <v xml:space="preserve">Xuất sắc </v>
      </c>
      <c r="AM321" s="713" t="str">
        <f>VLOOKUP($E321,'cac dv gui'!$C$290:$AC$301,26,0)</f>
        <v>Tốt</v>
      </c>
      <c r="AN321" s="594"/>
      <c r="AO321" s="713"/>
      <c r="AP321" s="594"/>
      <c r="AQ321" s="713" t="str">
        <f>VLOOKUP(E321,' TH ĐG Trình HĐ'!$E$9:$AU$338,40,0)</f>
        <v>Tốt</v>
      </c>
      <c r="AR321" s="713" t="s">
        <v>850</v>
      </c>
      <c r="AS321" s="594"/>
      <c r="AT321" s="905"/>
      <c r="AV321" s="835"/>
      <c r="AW321" s="835"/>
    </row>
    <row r="322" spans="1:49" s="684" customFormat="1" ht="36" customHeight="1" x14ac:dyDescent="0.25">
      <c r="A322" s="512" t="s">
        <v>1563</v>
      </c>
      <c r="B322" s="512">
        <f>COUNTIF($F$4:F322,F322)</f>
        <v>292</v>
      </c>
      <c r="C322" s="513" t="s">
        <v>984</v>
      </c>
      <c r="D322" s="337" t="s">
        <v>341</v>
      </c>
      <c r="E322" s="551" t="s">
        <v>537</v>
      </c>
      <c r="F322" s="592" t="s">
        <v>1732</v>
      </c>
      <c r="G322" s="713" t="s">
        <v>974</v>
      </c>
      <c r="H322" s="713" t="str">
        <f>VLOOKUP(E322,'[16]Gui chi Quynh'!$C$7:$E$387,3,0)</f>
        <v>A4</v>
      </c>
      <c r="I322" s="713">
        <f>VLOOKUP(H322,Sheet1!$B$2:$C$12,2,TRUE)</f>
        <v>7</v>
      </c>
      <c r="J322" s="713" t="str">
        <f>VLOOKUP($E322,'[17]Gui chi Quynh'!$C$7:$E$387,3,0)</f>
        <v>A4</v>
      </c>
      <c r="K322" s="713">
        <f>VLOOKUP(J322,Sheet1!$B$2:$C$12,2,TRUE)</f>
        <v>7</v>
      </c>
      <c r="L322" s="713" t="str">
        <f>VLOOKUP(E322,'[18]Gui chi Quynh'!$C$7:$F$385,3,0)</f>
        <v>A3</v>
      </c>
      <c r="M322" s="713">
        <f>VLOOKUP(L322,Sheet1!$B$2:$C$12,2,TRUE)</f>
        <v>8</v>
      </c>
      <c r="N322" s="713" t="str">
        <f>VLOOKUP(E322,'[19]Gui chi Quynh'!$C$7:$E$391,3,0)</f>
        <v>A3</v>
      </c>
      <c r="O322" s="713">
        <f>VLOOKUP(N322,Sheet1!$B$2:$C$12,2,TRUE)</f>
        <v>8</v>
      </c>
      <c r="P322" s="713" t="str">
        <f>VLOOKUP(E322,'[20]Gui chi Quynh'!$C$7:$E$391,3,0)</f>
        <v>A3</v>
      </c>
      <c r="Q322" s="713">
        <f>VLOOKUP(P322,Sheet1!$B$2:$C$12,2,TRUE)</f>
        <v>8</v>
      </c>
      <c r="R322" s="713" t="str">
        <f>VLOOKUP($E322,'[21]Gui chi Quynh'!$C$7:$E$390,3,0)</f>
        <v>A4</v>
      </c>
      <c r="S322" s="713">
        <f>VLOOKUP(R322,Sheet1!$B$2:$C$12,2,TRUE)</f>
        <v>7</v>
      </c>
      <c r="T322" s="713" t="str">
        <f>VLOOKUP($E322,'[22]Gui chi Quynh'!$C$7:$E$390,3,0)</f>
        <v>A4</v>
      </c>
      <c r="U322" s="713">
        <f>VLOOKUP(T322,Sheet1!$B$2:$C$12,2,TRUE)</f>
        <v>7</v>
      </c>
      <c r="V322" s="713" t="str">
        <f>VLOOKUP($E322,'[23]Gui chi Quynh'!$C$7:$E$389,3,0)</f>
        <v>A4</v>
      </c>
      <c r="W322" s="713">
        <f>VLOOKUP(V322,Sheet1!$B$2:$C$12,2,TRUE)</f>
        <v>7</v>
      </c>
      <c r="X322" s="713" t="str">
        <f>VLOOKUP($E322,'[24]Gui chi Quynh'!$C$7:$E$389,3,0)</f>
        <v>A4</v>
      </c>
      <c r="Y322" s="713">
        <f>VLOOKUP(X322,Sheet1!$B$2:$C$12,2,TRUE)</f>
        <v>7</v>
      </c>
      <c r="Z322" s="713" t="str">
        <f>VLOOKUP($E322,'[25]Gui chi Quynh'!$C$7:$E$388,3,0)</f>
        <v>A4</v>
      </c>
      <c r="AA322" s="713">
        <f>VLOOKUP(Z322,Sheet1!$B$2:$C$12,2,TRUE)</f>
        <v>7</v>
      </c>
      <c r="AB322" s="713" t="str">
        <f>VLOOKUP($E322,'T5'!$E$9:$AH$337,24,0)</f>
        <v>A4</v>
      </c>
      <c r="AC322" s="713">
        <f>VLOOKUP(AB322,Sheet1!$B$2:$C$12,2,TRUE)</f>
        <v>7</v>
      </c>
      <c r="AD322" s="713"/>
      <c r="AE322" s="713" t="e">
        <f>VLOOKUP(AD322,Sheet1!$B$2:$C$12,2,TRUE)</f>
        <v>#N/A</v>
      </c>
      <c r="AF322" s="599"/>
      <c r="AG322" s="901">
        <f t="shared" si="45"/>
        <v>7.2727272727272725</v>
      </c>
      <c r="AH322" s="901" t="str">
        <f t="shared" si="44"/>
        <v>11A*</v>
      </c>
      <c r="AI322" s="901">
        <f t="shared" ref="AI322:AI332" si="46">COUNTIF($H322:$AB322,"B1")*1+COUNTIF($H322:$AB322,"B2")*1+COUNTIF($H322:$AB322,"C1")*1+COUNTIF($H322:$AB322,"C2")*1+COUNTIF($H322:$AB322,"D")*12+COUNTIF($H322:$AB322,"E")*15</f>
        <v>0</v>
      </c>
      <c r="AJ322" s="902"/>
      <c r="AK322" s="713" t="str">
        <f t="shared" ref="AK322:AK332" si="47">IF(AND(8&lt;=$AG322,$AI322=0),"Xuất sắc",IF(AND(6&lt;$AG322,$AG322&lt;8),"Tốt",IF(AND(6&lt;$AG322,$AI322&lt;12),"Tốt",IF(AND(5&lt;$AG322,$AG322&lt;6),"Hoàn thành NV",IF(AND(5&lt;$AG322,$AI322&lt;15),"Hoàn thành NV","Không hoàn thành NV")))))</f>
        <v>Tốt</v>
      </c>
      <c r="AL322" s="713" t="str">
        <f>VLOOKUP($E322,'cac dv gui'!$C$290:$AC$301,25,0)</f>
        <v>Tốt</v>
      </c>
      <c r="AM322" s="713" t="str">
        <f>VLOOKUP($E322,'cac dv gui'!$C$290:$AC$301,26,0)</f>
        <v>Tốt</v>
      </c>
      <c r="AN322" s="594"/>
      <c r="AO322" s="713"/>
      <c r="AP322" s="594"/>
      <c r="AQ322" s="713" t="str">
        <f>VLOOKUP(E322,' TH ĐG Trình HĐ'!$E$9:$AU$338,40,0)</f>
        <v>Tốt</v>
      </c>
      <c r="AR322" s="713" t="s">
        <v>850</v>
      </c>
      <c r="AS322" s="594"/>
      <c r="AT322" s="905"/>
      <c r="AV322" s="835"/>
      <c r="AW322" s="835"/>
    </row>
    <row r="323" spans="1:49" s="684" customFormat="1" ht="36" customHeight="1" x14ac:dyDescent="0.25">
      <c r="A323" s="512" t="s">
        <v>1564</v>
      </c>
      <c r="B323" s="512">
        <f>COUNTIF($F$4:F325,F323)</f>
        <v>295</v>
      </c>
      <c r="C323" s="513" t="s">
        <v>984</v>
      </c>
      <c r="D323" s="337" t="s">
        <v>404</v>
      </c>
      <c r="E323" s="551" t="s">
        <v>536</v>
      </c>
      <c r="F323" s="592" t="s">
        <v>1732</v>
      </c>
      <c r="G323" s="713" t="s">
        <v>974</v>
      </c>
      <c r="H323" s="713" t="str">
        <f>VLOOKUP(E323,'[16]Gui chi Quynh'!$C$7:$E$387,3,0)</f>
        <v>A3</v>
      </c>
      <c r="I323" s="713">
        <f>VLOOKUP(H323,Sheet1!$B$2:$C$12,2,TRUE)</f>
        <v>8</v>
      </c>
      <c r="J323" s="713" t="str">
        <f>VLOOKUP($E323,'[17]Gui chi Quynh'!$C$7:$E$387,3,0)</f>
        <v>A4</v>
      </c>
      <c r="K323" s="713">
        <f>VLOOKUP(J323,Sheet1!$B$2:$C$12,2,TRUE)</f>
        <v>7</v>
      </c>
      <c r="L323" s="713" t="str">
        <f>VLOOKUP(E323,'[18]Gui chi Quynh'!$C$7:$F$385,3,0)</f>
        <v>A4</v>
      </c>
      <c r="M323" s="713">
        <f>VLOOKUP(L323,Sheet1!$B$2:$C$12,2,TRUE)</f>
        <v>7</v>
      </c>
      <c r="N323" s="713" t="str">
        <f>VLOOKUP(E323,'[19]Gui chi Quynh'!$C$7:$E$391,3,0)</f>
        <v>A4</v>
      </c>
      <c r="O323" s="713">
        <f>VLOOKUP(N323,Sheet1!$B$2:$C$12,2,TRUE)</f>
        <v>7</v>
      </c>
      <c r="P323" s="713" t="str">
        <f>VLOOKUP(E323,'[20]Gui chi Quynh'!$C$7:$E$391,3,0)</f>
        <v>A4</v>
      </c>
      <c r="Q323" s="713">
        <f>VLOOKUP(P323,Sheet1!$B$2:$C$12,2,TRUE)</f>
        <v>7</v>
      </c>
      <c r="R323" s="713" t="str">
        <f>VLOOKUP($E323,'[21]Gui chi Quynh'!$C$7:$E$390,3,0)</f>
        <v>A4</v>
      </c>
      <c r="S323" s="713">
        <f>VLOOKUP(R323,Sheet1!$B$2:$C$12,2,TRUE)</f>
        <v>7</v>
      </c>
      <c r="T323" s="713" t="str">
        <f>VLOOKUP($E323,'[22]Gui chi Quynh'!$C$7:$E$390,3,0)</f>
        <v>A4</v>
      </c>
      <c r="U323" s="713">
        <f>VLOOKUP(T323,Sheet1!$B$2:$C$12,2,TRUE)</f>
        <v>7</v>
      </c>
      <c r="V323" s="713" t="str">
        <f>VLOOKUP($E323,'[23]Gui chi Quynh'!$C$7:$E$389,3,0)</f>
        <v>A4</v>
      </c>
      <c r="W323" s="713">
        <f>VLOOKUP(V323,Sheet1!$B$2:$C$12,2,TRUE)</f>
        <v>7</v>
      </c>
      <c r="X323" s="713" t="str">
        <f>VLOOKUP($E323,'[24]Gui chi Quynh'!$C$7:$E$389,3,0)</f>
        <v>A4</v>
      </c>
      <c r="Y323" s="713">
        <f>VLOOKUP(X323,Sheet1!$B$2:$C$12,2,TRUE)</f>
        <v>7</v>
      </c>
      <c r="Z323" s="713" t="str">
        <f>VLOOKUP($E323,'[25]Gui chi Quynh'!$C$7:$E$388,3,0)</f>
        <v>A3</v>
      </c>
      <c r="AA323" s="713">
        <f>VLOOKUP(Z323,Sheet1!$B$2:$C$12,2,TRUE)</f>
        <v>8</v>
      </c>
      <c r="AB323" s="713" t="str">
        <f>VLOOKUP($E323,'T5'!$E$9:$AH$337,24,0)</f>
        <v>A4</v>
      </c>
      <c r="AC323" s="713">
        <f>VLOOKUP(AB323,Sheet1!$B$2:$C$12,2,TRUE)</f>
        <v>7</v>
      </c>
      <c r="AD323" s="713"/>
      <c r="AE323" s="713" t="e">
        <f>VLOOKUP(AD323,Sheet1!$B$2:$C$12,2,TRUE)</f>
        <v>#N/A</v>
      </c>
      <c r="AF323" s="599"/>
      <c r="AG323" s="901">
        <f t="shared" si="45"/>
        <v>7.1818181818181817</v>
      </c>
      <c r="AH323" s="901" t="str">
        <f t="shared" si="44"/>
        <v>11A*</v>
      </c>
      <c r="AI323" s="901">
        <f t="shared" si="46"/>
        <v>0</v>
      </c>
      <c r="AJ323" s="902"/>
      <c r="AK323" s="713" t="str">
        <f t="shared" si="47"/>
        <v>Tốt</v>
      </c>
      <c r="AL323" s="713" t="str">
        <f>VLOOKUP($E323,'cac dv gui'!$C$290:$AC$301,25,0)</f>
        <v>Tốt</v>
      </c>
      <c r="AM323" s="713" t="str">
        <f>VLOOKUP($E323,'cac dv gui'!$C$290:$AC$301,26,0)</f>
        <v>Tốt</v>
      </c>
      <c r="AN323" s="594"/>
      <c r="AO323" s="713"/>
      <c r="AP323" s="594"/>
      <c r="AQ323" s="713" t="str">
        <f>VLOOKUP(E323,' TH ĐG Trình HĐ'!$E$9:$AU$338,40,0)</f>
        <v>Tốt</v>
      </c>
      <c r="AR323" s="713" t="s">
        <v>850</v>
      </c>
      <c r="AS323" s="594"/>
      <c r="AT323" s="905"/>
      <c r="AV323" s="835"/>
      <c r="AW323" s="835"/>
    </row>
    <row r="324" spans="1:49" s="684" customFormat="1" ht="36" customHeight="1" x14ac:dyDescent="0.25">
      <c r="A324" s="512" t="s">
        <v>1565</v>
      </c>
      <c r="B324" s="512">
        <f>COUNTIF($F$4:F324,F324)</f>
        <v>294</v>
      </c>
      <c r="C324" s="513" t="s">
        <v>984</v>
      </c>
      <c r="D324" s="337" t="s">
        <v>401</v>
      </c>
      <c r="E324" s="551" t="s">
        <v>535</v>
      </c>
      <c r="F324" s="592" t="s">
        <v>1732</v>
      </c>
      <c r="G324" s="713" t="s">
        <v>974</v>
      </c>
      <c r="H324" s="713" t="str">
        <f>VLOOKUP(E324,'[16]Gui chi Quynh'!$C$7:$E$387,3,0)</f>
        <v>A4</v>
      </c>
      <c r="I324" s="713">
        <f>VLOOKUP(H324,Sheet1!$B$2:$C$12,2,TRUE)</f>
        <v>7</v>
      </c>
      <c r="J324" s="713" t="str">
        <f>VLOOKUP($E324,'[17]Gui chi Quynh'!$C$7:$E$387,3,0)</f>
        <v>A4</v>
      </c>
      <c r="K324" s="713">
        <f>VLOOKUP(J324,Sheet1!$B$2:$C$12,2,TRUE)</f>
        <v>7</v>
      </c>
      <c r="L324" s="713" t="str">
        <f>VLOOKUP(E324,'[18]Gui chi Quynh'!$C$7:$F$385,3,0)</f>
        <v>A3</v>
      </c>
      <c r="M324" s="713">
        <f>VLOOKUP(L324,Sheet1!$B$2:$C$12,2,TRUE)</f>
        <v>8</v>
      </c>
      <c r="N324" s="713" t="str">
        <f>VLOOKUP(E324,'[19]Gui chi Quynh'!$C$7:$E$391,3,0)</f>
        <v>A4</v>
      </c>
      <c r="O324" s="713">
        <f>VLOOKUP(N324,Sheet1!$B$2:$C$12,2,TRUE)</f>
        <v>7</v>
      </c>
      <c r="P324" s="713" t="str">
        <f>VLOOKUP(E324,'[20]Gui chi Quynh'!$C$7:$E$391,3,0)</f>
        <v>A4</v>
      </c>
      <c r="Q324" s="713">
        <f>VLOOKUP(P324,Sheet1!$B$2:$C$12,2,TRUE)</f>
        <v>7</v>
      </c>
      <c r="R324" s="713" t="str">
        <f>VLOOKUP($E324,'[21]Gui chi Quynh'!$C$7:$E$390,3,0)</f>
        <v>A4</v>
      </c>
      <c r="S324" s="713">
        <f>VLOOKUP(R324,Sheet1!$B$2:$C$12,2,TRUE)</f>
        <v>7</v>
      </c>
      <c r="T324" s="713" t="str">
        <f>VLOOKUP($E324,'[22]Gui chi Quynh'!$C$7:$E$390,3,0)</f>
        <v>A4</v>
      </c>
      <c r="U324" s="713">
        <f>VLOOKUP(T324,Sheet1!$B$2:$C$12,2,TRUE)</f>
        <v>7</v>
      </c>
      <c r="V324" s="713" t="str">
        <f>VLOOKUP($E324,'[23]Gui chi Quynh'!$C$7:$E$389,3,0)</f>
        <v>A4</v>
      </c>
      <c r="W324" s="713">
        <f>VLOOKUP(V324,Sheet1!$B$2:$C$12,2,TRUE)</f>
        <v>7</v>
      </c>
      <c r="X324" s="713" t="str">
        <f>VLOOKUP($E324,'[24]Gui chi Quynh'!$C$7:$E$389,3,0)</f>
        <v>A4</v>
      </c>
      <c r="Y324" s="713">
        <f>VLOOKUP(X324,Sheet1!$B$2:$C$12,2,TRUE)</f>
        <v>7</v>
      </c>
      <c r="Z324" s="713" t="str">
        <f>VLOOKUP($E324,'[25]Gui chi Quynh'!$C$7:$E$388,3,0)</f>
        <v>A3</v>
      </c>
      <c r="AA324" s="713">
        <f>VLOOKUP(Z324,Sheet1!$B$2:$C$12,2,TRUE)</f>
        <v>8</v>
      </c>
      <c r="AB324" s="713" t="str">
        <f>VLOOKUP($E324,'T5'!$E$9:$AH$337,24,0)</f>
        <v>A3</v>
      </c>
      <c r="AC324" s="713">
        <f>VLOOKUP(AB324,Sheet1!$B$2:$C$12,2,TRUE)</f>
        <v>8</v>
      </c>
      <c r="AD324" s="713"/>
      <c r="AE324" s="713" t="e">
        <f>VLOOKUP(AD324,Sheet1!$B$2:$C$12,2,TRUE)</f>
        <v>#N/A</v>
      </c>
      <c r="AF324" s="599"/>
      <c r="AG324" s="901">
        <f t="shared" si="45"/>
        <v>7.2727272727272725</v>
      </c>
      <c r="AH324" s="901" t="str">
        <f t="shared" si="44"/>
        <v>11A*</v>
      </c>
      <c r="AI324" s="901">
        <f t="shared" si="46"/>
        <v>0</v>
      </c>
      <c r="AJ324" s="902"/>
      <c r="AK324" s="713" t="str">
        <f t="shared" si="47"/>
        <v>Tốt</v>
      </c>
      <c r="AL324" s="713" t="str">
        <f>VLOOKUP($E324,'cac dv gui'!$C$290:$AC$301,25,0)</f>
        <v>Tốt</v>
      </c>
      <c r="AM324" s="713" t="str">
        <f>VLOOKUP($E324,'cac dv gui'!$C$290:$AC$301,26,0)</f>
        <v>Tốt</v>
      </c>
      <c r="AN324" s="594"/>
      <c r="AO324" s="713"/>
      <c r="AP324" s="594"/>
      <c r="AQ324" s="713" t="str">
        <f>VLOOKUP(E324,' TH ĐG Trình HĐ'!$E$9:$AU$338,40,0)</f>
        <v>Tốt</v>
      </c>
      <c r="AR324" s="713" t="s">
        <v>850</v>
      </c>
      <c r="AS324" s="594"/>
      <c r="AT324" s="905"/>
      <c r="AV324" s="835"/>
      <c r="AW324" s="835"/>
    </row>
    <row r="325" spans="1:49" s="684" customFormat="1" ht="36" customHeight="1" x14ac:dyDescent="0.25">
      <c r="A325" s="512" t="s">
        <v>1566</v>
      </c>
      <c r="B325" s="512">
        <f>COUNTIF($F$4:F325,F325)</f>
        <v>295</v>
      </c>
      <c r="C325" s="513" t="s">
        <v>984</v>
      </c>
      <c r="D325" s="337" t="s">
        <v>1666</v>
      </c>
      <c r="E325" s="551" t="s">
        <v>529</v>
      </c>
      <c r="F325" s="592" t="s">
        <v>1732</v>
      </c>
      <c r="G325" s="713" t="s">
        <v>974</v>
      </c>
      <c r="H325" s="713" t="str">
        <f>VLOOKUP(E325,'[16]Gui chi Quynh'!$C$7:$E$387,3,0)</f>
        <v>A3</v>
      </c>
      <c r="I325" s="713">
        <f>VLOOKUP(H325,Sheet1!$B$2:$C$12,2,TRUE)</f>
        <v>8</v>
      </c>
      <c r="J325" s="713" t="str">
        <f>VLOOKUP($E325,'[17]Gui chi Quynh'!$C$7:$E$387,3,0)</f>
        <v>A4</v>
      </c>
      <c r="K325" s="713">
        <f>VLOOKUP(J325,Sheet1!$B$2:$C$12,2,TRUE)</f>
        <v>7</v>
      </c>
      <c r="L325" s="713" t="str">
        <f>VLOOKUP(E325,'[18]Gui chi Quynh'!$C$7:$F$385,3,0)</f>
        <v>A4</v>
      </c>
      <c r="M325" s="713">
        <f>VLOOKUP(L325,Sheet1!$B$2:$C$12,2,TRUE)</f>
        <v>7</v>
      </c>
      <c r="N325" s="713" t="str">
        <f>VLOOKUP(E325,'[19]Gui chi Quynh'!$C$7:$E$391,3,0)</f>
        <v>A4</v>
      </c>
      <c r="O325" s="713">
        <f>VLOOKUP(N325,Sheet1!$B$2:$C$12,2,TRUE)</f>
        <v>7</v>
      </c>
      <c r="P325" s="713" t="str">
        <f>VLOOKUP(E325,'[20]Gui chi Quynh'!$C$7:$E$391,3,0)</f>
        <v>A3</v>
      </c>
      <c r="Q325" s="713">
        <f>VLOOKUP(P325,Sheet1!$B$2:$C$12,2,TRUE)</f>
        <v>8</v>
      </c>
      <c r="R325" s="713" t="str">
        <f>VLOOKUP($E325,'[21]Gui chi Quynh'!$C$7:$E$390,3,0)</f>
        <v>A4</v>
      </c>
      <c r="S325" s="713">
        <f>VLOOKUP(R325,Sheet1!$B$2:$C$12,2,TRUE)</f>
        <v>7</v>
      </c>
      <c r="T325" s="713" t="str">
        <f>VLOOKUP($E325,'[22]Gui chi Quynh'!$C$7:$E$390,3,0)</f>
        <v>A4</v>
      </c>
      <c r="U325" s="713">
        <f>VLOOKUP(T325,Sheet1!$B$2:$C$12,2,TRUE)</f>
        <v>7</v>
      </c>
      <c r="V325" s="713" t="str">
        <f>VLOOKUP($E325,'[23]Gui chi Quynh'!$C$7:$E$389,3,0)</f>
        <v>A4</v>
      </c>
      <c r="W325" s="713">
        <f>VLOOKUP(V325,Sheet1!$B$2:$C$12,2,TRUE)</f>
        <v>7</v>
      </c>
      <c r="X325" s="713" t="str">
        <f>VLOOKUP($E325,'[24]Gui chi Quynh'!$C$7:$E$389,3,0)</f>
        <v>A3</v>
      </c>
      <c r="Y325" s="713">
        <f>VLOOKUP(X325,Sheet1!$B$2:$C$12,2,TRUE)</f>
        <v>8</v>
      </c>
      <c r="Z325" s="713" t="str">
        <f>VLOOKUP($E325,'[25]Gui chi Quynh'!$C$7:$E$388,3,0)</f>
        <v>A3</v>
      </c>
      <c r="AA325" s="713">
        <f>VLOOKUP(Z325,Sheet1!$B$2:$C$12,2,TRUE)</f>
        <v>8</v>
      </c>
      <c r="AB325" s="713" t="str">
        <f>VLOOKUP($E325,'T5'!$E$9:$AH$337,24,0)</f>
        <v>A4</v>
      </c>
      <c r="AC325" s="713">
        <f>VLOOKUP(AB325,Sheet1!$B$2:$C$12,2,TRUE)</f>
        <v>7</v>
      </c>
      <c r="AD325" s="713"/>
      <c r="AE325" s="713" t="e">
        <f>VLOOKUP(AD325,Sheet1!$B$2:$C$12,2,TRUE)</f>
        <v>#N/A</v>
      </c>
      <c r="AF325" s="599"/>
      <c r="AG325" s="901">
        <f t="shared" si="45"/>
        <v>7.3636363636363633</v>
      </c>
      <c r="AH325" s="901" t="str">
        <f t="shared" si="44"/>
        <v>11A*</v>
      </c>
      <c r="AI325" s="901">
        <f t="shared" si="46"/>
        <v>0</v>
      </c>
      <c r="AJ325" s="902"/>
      <c r="AK325" s="713" t="str">
        <f t="shared" si="47"/>
        <v>Tốt</v>
      </c>
      <c r="AL325" s="713" t="str">
        <f>VLOOKUP($E325,'cac dv gui'!$C$290:$AC$301,25,0)</f>
        <v>Tốt</v>
      </c>
      <c r="AM325" s="713" t="str">
        <f>VLOOKUP($E325,'cac dv gui'!$C$290:$AC$301,26,0)</f>
        <v>Tốt</v>
      </c>
      <c r="AN325" s="594"/>
      <c r="AO325" s="713"/>
      <c r="AP325" s="594"/>
      <c r="AQ325" s="713" t="str">
        <f>VLOOKUP(E325,' TH ĐG Trình HĐ'!$E$9:$AU$338,40,0)</f>
        <v>Tốt</v>
      </c>
      <c r="AR325" s="713" t="s">
        <v>850</v>
      </c>
      <c r="AS325" s="594"/>
      <c r="AT325" s="905"/>
      <c r="AV325" s="835"/>
      <c r="AW325" s="835"/>
    </row>
    <row r="326" spans="1:49" s="684" customFormat="1" ht="36" customHeight="1" x14ac:dyDescent="0.25">
      <c r="A326" s="512" t="s">
        <v>1567</v>
      </c>
      <c r="B326" s="512">
        <f>COUNTIF($F$4:F310,F326)</f>
        <v>281</v>
      </c>
      <c r="C326" s="513" t="s">
        <v>984</v>
      </c>
      <c r="D326" s="337" t="s">
        <v>403</v>
      </c>
      <c r="E326" s="551" t="s">
        <v>540</v>
      </c>
      <c r="F326" s="592" t="s">
        <v>1732</v>
      </c>
      <c r="G326" s="713" t="s">
        <v>974</v>
      </c>
      <c r="H326" s="713" t="str">
        <f>VLOOKUP(E326,'[16]Gui chi Quynh'!$C$7:$E$387,3,0)</f>
        <v>A4</v>
      </c>
      <c r="I326" s="713">
        <f>VLOOKUP(H326,Sheet1!$B$2:$C$12,2,TRUE)</f>
        <v>7</v>
      </c>
      <c r="J326" s="713" t="str">
        <f>VLOOKUP($E326,'[17]Gui chi Quynh'!$C$7:$E$387,3,0)</f>
        <v>A4</v>
      </c>
      <c r="K326" s="713">
        <f>VLOOKUP(J326,Sheet1!$B$2:$C$12,2,TRUE)</f>
        <v>7</v>
      </c>
      <c r="L326" s="713" t="str">
        <f>VLOOKUP(E326,'[18]Gui chi Quynh'!$C$7:$F$385,3,0)</f>
        <v>A4</v>
      </c>
      <c r="M326" s="713">
        <f>VLOOKUP(L326,Sheet1!$B$2:$C$12,2,TRUE)</f>
        <v>7</v>
      </c>
      <c r="N326" s="713" t="str">
        <f>VLOOKUP(E326,'[19]Gui chi Quynh'!$C$7:$E$391,3,0)</f>
        <v>A3</v>
      </c>
      <c r="O326" s="713">
        <f>VLOOKUP(N326,Sheet1!$B$2:$C$12,2,TRUE)</f>
        <v>8</v>
      </c>
      <c r="P326" s="713" t="str">
        <f>VLOOKUP(E326,'[20]Gui chi Quynh'!$C$7:$E$391,3,0)</f>
        <v>A3</v>
      </c>
      <c r="Q326" s="713">
        <f>VLOOKUP(P326,Sheet1!$B$2:$C$12,2,TRUE)</f>
        <v>8</v>
      </c>
      <c r="R326" s="713" t="str">
        <f>VLOOKUP($E326,'[21]Gui chi Quynh'!$C$7:$E$390,3,0)</f>
        <v>A4</v>
      </c>
      <c r="S326" s="713">
        <f>VLOOKUP(R326,Sheet1!$B$2:$C$12,2,TRUE)</f>
        <v>7</v>
      </c>
      <c r="T326" s="713" t="str">
        <f>VLOOKUP($E326,'[22]Gui chi Quynh'!$C$7:$E$390,3,0)</f>
        <v>B1</v>
      </c>
      <c r="U326" s="713">
        <f>VLOOKUP(T326,Sheet1!$B$2:$C$12,2,TRUE)</f>
        <v>6</v>
      </c>
      <c r="V326" s="713" t="str">
        <f>VLOOKUP($E326,'[23]Gui chi Quynh'!$C$7:$E$389,3,0)</f>
        <v>A3</v>
      </c>
      <c r="W326" s="713">
        <f>VLOOKUP(V326,Sheet1!$B$2:$C$12,2,TRUE)</f>
        <v>8</v>
      </c>
      <c r="X326" s="713" t="str">
        <f>VLOOKUP($E326,'[24]Gui chi Quynh'!$C$7:$E$389,3,0)</f>
        <v>A3</v>
      </c>
      <c r="Y326" s="713">
        <f>VLOOKUP(X326,Sheet1!$B$2:$C$12,2,TRUE)</f>
        <v>8</v>
      </c>
      <c r="Z326" s="713" t="str">
        <f>VLOOKUP($E326,'[25]Gui chi Quynh'!$C$7:$E$388,3,0)</f>
        <v>A4</v>
      </c>
      <c r="AA326" s="713">
        <f>VLOOKUP(Z326,Sheet1!$B$2:$C$12,2,TRUE)</f>
        <v>7</v>
      </c>
      <c r="AB326" s="713" t="str">
        <f>VLOOKUP($E326,'T5'!$E$9:$AH$337,24,0)</f>
        <v>A3</v>
      </c>
      <c r="AC326" s="713">
        <f>VLOOKUP(AB326,Sheet1!$B$2:$C$12,2,TRUE)</f>
        <v>8</v>
      </c>
      <c r="AD326" s="713"/>
      <c r="AE326" s="713" t="e">
        <f>VLOOKUP(AD326,Sheet1!$B$2:$C$12,2,TRUE)</f>
        <v>#N/A</v>
      </c>
      <c r="AF326" s="599"/>
      <c r="AG326" s="901">
        <f t="shared" si="45"/>
        <v>7.3636363636363633</v>
      </c>
      <c r="AH326" s="901" t="str">
        <f>LEFT((COUNTIF($H326:$AC326,"A*")&amp;"A*")&amp;" + "&amp;(COUNTIF($H326:$AC326,"B*")&amp;"B*")&amp;" + "&amp;(COUNTIF($H326:$AC326,"C*")&amp;"C*")&amp;" +  "&amp;(COUNTIF($H326:$AC326,"D")&amp;"D")&amp; " +  "&amp;(COUNTIF($H326:$AC326,"E")&amp;"E"),10)</f>
        <v>10A* + 1B*</v>
      </c>
      <c r="AI326" s="901">
        <f t="shared" si="46"/>
        <v>1</v>
      </c>
      <c r="AJ326" s="902"/>
      <c r="AK326" s="713" t="str">
        <f t="shared" si="47"/>
        <v>Tốt</v>
      </c>
      <c r="AL326" s="713" t="str">
        <f>VLOOKUP($E326,'cac dv gui'!$C$290:$AC$301,25,0)</f>
        <v>Tốt</v>
      </c>
      <c r="AM326" s="713" t="str">
        <f>VLOOKUP($E326,'cac dv gui'!$C$290:$AC$301,26,0)</f>
        <v>Tốt</v>
      </c>
      <c r="AN326" s="594"/>
      <c r="AO326" s="713"/>
      <c r="AP326" s="594"/>
      <c r="AQ326" s="713" t="str">
        <f>VLOOKUP(E326,' TH ĐG Trình HĐ'!$E$9:$AU$338,40,0)</f>
        <v>Tốt</v>
      </c>
      <c r="AR326" s="713" t="s">
        <v>850</v>
      </c>
      <c r="AS326" s="594"/>
      <c r="AT326" s="905"/>
      <c r="AV326" s="835"/>
      <c r="AW326" s="835"/>
    </row>
    <row r="327" spans="1:49" s="684" customFormat="1" ht="36" customHeight="1" x14ac:dyDescent="0.25">
      <c r="A327" s="512" t="s">
        <v>1568</v>
      </c>
      <c r="B327" s="512">
        <f>COUNTIF($F$4:F327,F327)</f>
        <v>297</v>
      </c>
      <c r="C327" s="513" t="s">
        <v>984</v>
      </c>
      <c r="D327" s="337" t="s">
        <v>369</v>
      </c>
      <c r="E327" s="551" t="s">
        <v>546</v>
      </c>
      <c r="F327" s="592" t="s">
        <v>1732</v>
      </c>
      <c r="G327" s="713" t="s">
        <v>974</v>
      </c>
      <c r="H327" s="713" t="str">
        <f>VLOOKUP(E327,'[16]Gui chi Quynh'!$C$7:$E$387,3,0)</f>
        <v>A3</v>
      </c>
      <c r="I327" s="713">
        <f>VLOOKUP(H327,Sheet1!$B$2:$C$12,2,TRUE)</f>
        <v>8</v>
      </c>
      <c r="J327" s="713" t="str">
        <f>VLOOKUP($E327,'[17]Gui chi Quynh'!$C$7:$E$387,3,0)</f>
        <v>A4</v>
      </c>
      <c r="K327" s="713">
        <f>VLOOKUP(J327,Sheet1!$B$2:$C$12,2,TRUE)</f>
        <v>7</v>
      </c>
      <c r="L327" s="713" t="str">
        <f>VLOOKUP(E327,'[18]Gui chi Quynh'!$C$7:$F$385,3,0)</f>
        <v>A4</v>
      </c>
      <c r="M327" s="713">
        <f>VLOOKUP(L327,Sheet1!$B$2:$C$12,2,TRUE)</f>
        <v>7</v>
      </c>
      <c r="N327" s="713" t="str">
        <f>VLOOKUP(E327,'[19]Gui chi Quynh'!$C$7:$E$391,3,0)</f>
        <v>A4</v>
      </c>
      <c r="O327" s="713">
        <f>VLOOKUP(N327,Sheet1!$B$2:$C$12,2,TRUE)</f>
        <v>7</v>
      </c>
      <c r="P327" s="713" t="str">
        <f>VLOOKUP(E327,'[20]Gui chi Quynh'!$C$7:$E$391,3,0)</f>
        <v>A3</v>
      </c>
      <c r="Q327" s="713">
        <f>VLOOKUP(P327,Sheet1!$B$2:$C$12,2,TRUE)</f>
        <v>8</v>
      </c>
      <c r="R327" s="713" t="str">
        <f>VLOOKUP($E327,'[21]Gui chi Quynh'!$C$7:$E$390,3,0)</f>
        <v>A4</v>
      </c>
      <c r="S327" s="713">
        <f>VLOOKUP(R327,Sheet1!$B$2:$C$12,2,TRUE)</f>
        <v>7</v>
      </c>
      <c r="T327" s="713" t="str">
        <f>VLOOKUP($E327,'[22]Gui chi Quynh'!$C$7:$E$390,3,0)</f>
        <v>A4</v>
      </c>
      <c r="U327" s="713">
        <f>VLOOKUP(T327,Sheet1!$B$2:$C$12,2,TRUE)</f>
        <v>7</v>
      </c>
      <c r="V327" s="713" t="str">
        <f>VLOOKUP($E327,'[23]Gui chi Quynh'!$C$7:$E$389,3,0)</f>
        <v>A4</v>
      </c>
      <c r="W327" s="713">
        <f>VLOOKUP(V327,Sheet1!$B$2:$C$12,2,TRUE)</f>
        <v>7</v>
      </c>
      <c r="X327" s="713" t="str">
        <f>VLOOKUP($E327,'[24]Gui chi Quynh'!$C$7:$E$389,3,0)</f>
        <v>A4</v>
      </c>
      <c r="Y327" s="713">
        <f>VLOOKUP(X327,Sheet1!$B$2:$C$12,2,TRUE)</f>
        <v>7</v>
      </c>
      <c r="Z327" s="713" t="str">
        <f>VLOOKUP($E327,'[25]Gui chi Quynh'!$C$7:$E$388,3,0)</f>
        <v>A3</v>
      </c>
      <c r="AA327" s="713">
        <f>VLOOKUP(Z327,Sheet1!$B$2:$C$12,2,TRUE)</f>
        <v>8</v>
      </c>
      <c r="AB327" s="713" t="str">
        <f>VLOOKUP($E327,'T5'!$E$9:$AH$337,24,0)</f>
        <v>A4</v>
      </c>
      <c r="AC327" s="713">
        <f>VLOOKUP(AB327,Sheet1!$B$2:$C$12,2,TRUE)</f>
        <v>7</v>
      </c>
      <c r="AD327" s="713"/>
      <c r="AE327" s="713" t="e">
        <f>VLOOKUP(AD327,Sheet1!$B$2:$C$12,2,TRUE)</f>
        <v>#N/A</v>
      </c>
      <c r="AF327" s="599"/>
      <c r="AG327" s="901">
        <f t="shared" si="45"/>
        <v>7.2727272727272725</v>
      </c>
      <c r="AH327" s="901" t="str">
        <f t="shared" ref="AH327:AH332" si="48">LEFT((COUNTIF($H327:$AC327,"A*")&amp;"A*")&amp;" + "&amp;(COUNTIF($H327:$AC327,"B*")&amp;"B*")&amp;" + "&amp;(COUNTIF($H327:$AC327,"C*")&amp;"C*")&amp;" +  "&amp;(COUNTIF($H327:$AC327,"D")&amp;"D")&amp; " +  "&amp;(COUNTIF($H327:$AC327,"E")&amp;"E"),4)</f>
        <v>11A*</v>
      </c>
      <c r="AI327" s="901">
        <f t="shared" si="46"/>
        <v>0</v>
      </c>
      <c r="AJ327" s="902"/>
      <c r="AK327" s="713" t="str">
        <f t="shared" si="47"/>
        <v>Tốt</v>
      </c>
      <c r="AL327" s="713" t="str">
        <f>VLOOKUP($E327,'cac dv gui'!$C$290:$AC$301,25,0)</f>
        <v>Tốt</v>
      </c>
      <c r="AM327" s="713" t="str">
        <f>VLOOKUP($E327,'cac dv gui'!$C$290:$AC$301,26,0)</f>
        <v>Tốt</v>
      </c>
      <c r="AN327" s="594"/>
      <c r="AO327" s="713"/>
      <c r="AP327" s="594"/>
      <c r="AQ327" s="713" t="str">
        <f>VLOOKUP(E327,' TH ĐG Trình HĐ'!$E$9:$AU$338,40,0)</f>
        <v>Tốt</v>
      </c>
      <c r="AR327" s="713" t="s">
        <v>850</v>
      </c>
      <c r="AS327" s="594"/>
      <c r="AT327" s="905"/>
      <c r="AV327" s="835"/>
      <c r="AW327" s="835"/>
    </row>
    <row r="328" spans="1:49" s="684" customFormat="1" ht="35.1" customHeight="1" x14ac:dyDescent="0.25">
      <c r="A328" s="512" t="s">
        <v>1569</v>
      </c>
      <c r="B328" s="512">
        <f>COUNTIF($F$4:F328,F328)</f>
        <v>298</v>
      </c>
      <c r="C328" s="513" t="s">
        <v>985</v>
      </c>
      <c r="D328" s="337" t="s">
        <v>1057</v>
      </c>
      <c r="E328" s="551" t="s">
        <v>1059</v>
      </c>
      <c r="F328" s="592" t="s">
        <v>1732</v>
      </c>
      <c r="G328" s="713" t="s">
        <v>974</v>
      </c>
      <c r="H328" s="713"/>
      <c r="I328" s="713"/>
      <c r="J328" s="713"/>
      <c r="K328" s="713"/>
      <c r="L328" s="713"/>
      <c r="M328" s="713"/>
      <c r="N328" s="713"/>
      <c r="O328" s="713"/>
      <c r="P328" s="713" t="str">
        <f>VLOOKUP(E328,'[20]Gui chi Quynh'!$C$7:$E$391,3,0)</f>
        <v>A4</v>
      </c>
      <c r="Q328" s="713">
        <f>VLOOKUP(P328,Sheet1!$B$2:$C$12,2,TRUE)</f>
        <v>7</v>
      </c>
      <c r="R328" s="713" t="str">
        <f>VLOOKUP($E328,'[21]Gui chi Quynh'!$C$7:$E$390,3,0)</f>
        <v>A4</v>
      </c>
      <c r="S328" s="713">
        <f>VLOOKUP(R328,Sheet1!$B$2:$C$12,2,TRUE)</f>
        <v>7</v>
      </c>
      <c r="T328" s="713" t="str">
        <f>VLOOKUP($E328,'[22]Gui chi Quynh'!$C$7:$E$390,3,0)</f>
        <v>A4</v>
      </c>
      <c r="U328" s="713">
        <f>VLOOKUP(T328,Sheet1!$B$2:$C$12,2,TRUE)</f>
        <v>7</v>
      </c>
      <c r="V328" s="713" t="str">
        <f>VLOOKUP($E328,'[23]Gui chi Quynh'!$C$7:$E$389,3,0)</f>
        <v>A4</v>
      </c>
      <c r="W328" s="713">
        <f>VLOOKUP(V328,Sheet1!$B$2:$C$12,2,TRUE)</f>
        <v>7</v>
      </c>
      <c r="X328" s="713" t="str">
        <f>VLOOKUP($E328,'[24]Gui chi Quynh'!$C$7:$E$389,3,0)</f>
        <v>A3</v>
      </c>
      <c r="Y328" s="713">
        <f>VLOOKUP(X328,Sheet1!$B$2:$C$12,2,TRUE)</f>
        <v>8</v>
      </c>
      <c r="Z328" s="713" t="str">
        <f>VLOOKUP($E328,'[25]Gui chi Quynh'!$C$7:$E$388,3,0)</f>
        <v>A3</v>
      </c>
      <c r="AA328" s="713">
        <f>VLOOKUP(Z328,Sheet1!$B$2:$C$12,2,TRUE)</f>
        <v>8</v>
      </c>
      <c r="AB328" s="713" t="str">
        <f>VLOOKUP($E328,'T5'!$E$9:$AH$337,24,0)</f>
        <v>A4</v>
      </c>
      <c r="AC328" s="713">
        <f>VLOOKUP(AB328,Sheet1!$B$2:$C$12,2,TRUE)</f>
        <v>7</v>
      </c>
      <c r="AD328" s="713"/>
      <c r="AE328" s="713" t="e">
        <f>VLOOKUP(AD328,Sheet1!$B$2:$C$12,2,TRUE)</f>
        <v>#N/A</v>
      </c>
      <c r="AF328" s="599"/>
      <c r="AG328" s="901">
        <f>(I328+K328+M328+O328+Q328+S328+U328+W328+Y328+AA328+AC328)/7</f>
        <v>7.2857142857142856</v>
      </c>
      <c r="AH328" s="901" t="str">
        <f t="shared" si="48"/>
        <v xml:space="preserve">7A* </v>
      </c>
      <c r="AI328" s="901">
        <f t="shared" si="46"/>
        <v>0</v>
      </c>
      <c r="AJ328" s="902"/>
      <c r="AK328" s="713" t="str">
        <f t="shared" si="47"/>
        <v>Tốt</v>
      </c>
      <c r="AL328" s="713" t="str">
        <f>VLOOKUP($E328,'cac dv gui'!$C$290:$AC$301,25,0)</f>
        <v>Tốt</v>
      </c>
      <c r="AM328" s="713" t="str">
        <f>VLOOKUP($E328,'cac dv gui'!$C$290:$AC$301,26,0)</f>
        <v>Tốt</v>
      </c>
      <c r="AN328" s="594"/>
      <c r="AO328" s="713"/>
      <c r="AP328" s="594"/>
      <c r="AQ328" s="713" t="str">
        <f>VLOOKUP(E328,' TH ĐG Trình HĐ'!$E$9:$AU$338,40,0)</f>
        <v>Tốt</v>
      </c>
      <c r="AR328" s="713" t="s">
        <v>850</v>
      </c>
      <c r="AS328" s="594"/>
      <c r="AT328" s="905" t="s">
        <v>1120</v>
      </c>
      <c r="AV328" s="835"/>
      <c r="AW328" s="835"/>
    </row>
    <row r="329" spans="1:49" s="684" customFormat="1" ht="35.1" customHeight="1" x14ac:dyDescent="0.25">
      <c r="A329" s="512" t="s">
        <v>1570</v>
      </c>
      <c r="B329" s="512">
        <f>COUNTIF($F$4:F329,F329)</f>
        <v>299</v>
      </c>
      <c r="C329" s="513" t="s">
        <v>984</v>
      </c>
      <c r="D329" s="337" t="s">
        <v>353</v>
      </c>
      <c r="E329" s="551" t="s">
        <v>545</v>
      </c>
      <c r="F329" s="592" t="s">
        <v>1732</v>
      </c>
      <c r="G329" s="713" t="s">
        <v>974</v>
      </c>
      <c r="H329" s="713" t="str">
        <f>VLOOKUP(E329,'[16]Gui chi Quynh'!$C$7:$E$387,3,0)</f>
        <v>A3</v>
      </c>
      <c r="I329" s="713">
        <f>VLOOKUP(H329,Sheet1!$B$2:$C$12,2,TRUE)</f>
        <v>8</v>
      </c>
      <c r="J329" s="713" t="str">
        <f>VLOOKUP($E329,'[17]Gui chi Quynh'!$C$7:$E$387,3,0)</f>
        <v>A4</v>
      </c>
      <c r="K329" s="713">
        <f>VLOOKUP(J329,Sheet1!$B$2:$C$12,2,TRUE)</f>
        <v>7</v>
      </c>
      <c r="L329" s="713" t="str">
        <f>VLOOKUP(E329,'[18]Gui chi Quynh'!$C$7:$F$385,3,0)</f>
        <v>A4</v>
      </c>
      <c r="M329" s="713">
        <f>VLOOKUP(L329,Sheet1!$B$2:$C$12,2,TRUE)</f>
        <v>7</v>
      </c>
      <c r="N329" s="713" t="str">
        <f>VLOOKUP(E329,'[19]Gui chi Quynh'!$C$7:$E$391,3,0)</f>
        <v>A4</v>
      </c>
      <c r="O329" s="713">
        <f>VLOOKUP(N329,Sheet1!$B$2:$C$12,2,TRUE)</f>
        <v>7</v>
      </c>
      <c r="P329" s="713" t="str">
        <f>VLOOKUP(E329,'[20]Gui chi Quynh'!$C$7:$E$391,3,0)</f>
        <v>A3</v>
      </c>
      <c r="Q329" s="713">
        <f>VLOOKUP(P329,Sheet1!$B$2:$C$12,2,TRUE)</f>
        <v>8</v>
      </c>
      <c r="R329" s="713" t="str">
        <f>VLOOKUP($E329,'[21]Gui chi Quynh'!$C$7:$E$390,3,0)</f>
        <v>A4</v>
      </c>
      <c r="S329" s="713">
        <f>VLOOKUP(R329,Sheet1!$B$2:$C$12,2,TRUE)</f>
        <v>7</v>
      </c>
      <c r="T329" s="713" t="str">
        <f>VLOOKUP($E329,'[22]Gui chi Quynh'!$C$7:$E$390,3,0)</f>
        <v>A3</v>
      </c>
      <c r="U329" s="713">
        <f>VLOOKUP(T329,Sheet1!$B$2:$C$12,2,TRUE)</f>
        <v>8</v>
      </c>
      <c r="V329" s="713" t="str">
        <f>VLOOKUP($E329,'[23]Gui chi Quynh'!$C$7:$E$389,3,0)</f>
        <v>A4</v>
      </c>
      <c r="W329" s="713">
        <f>VLOOKUP(V329,Sheet1!$B$2:$C$12,2,TRUE)</f>
        <v>7</v>
      </c>
      <c r="X329" s="713" t="str">
        <f>VLOOKUP($E329,'[24]Gui chi Quynh'!$C$7:$E$389,3,0)</f>
        <v>A2</v>
      </c>
      <c r="Y329" s="713">
        <f>VLOOKUP(X329,Sheet1!$B$2:$C$12,2,TRUE)</f>
        <v>9</v>
      </c>
      <c r="Z329" s="713" t="str">
        <f>VLOOKUP($E329,'[25]Gui chi Quynh'!$C$7:$E$388,3,0)</f>
        <v>A3</v>
      </c>
      <c r="AA329" s="713">
        <f>VLOOKUP(Z329,Sheet1!$B$2:$C$12,2,TRUE)</f>
        <v>8</v>
      </c>
      <c r="AB329" s="713" t="str">
        <f>VLOOKUP($E329,'T5'!$E$9:$AH$337,24,0)</f>
        <v>A3</v>
      </c>
      <c r="AC329" s="713">
        <f>VLOOKUP(AB329,Sheet1!$B$2:$C$12,2,TRUE)</f>
        <v>8</v>
      </c>
      <c r="AD329" s="713"/>
      <c r="AE329" s="713" t="e">
        <f>VLOOKUP(AD329,Sheet1!$B$2:$C$12,2,TRUE)</f>
        <v>#N/A</v>
      </c>
      <c r="AF329" s="599" t="str">
        <f>VLOOKUP($E329,'[26]Tong hop ket qua'!$E$19:$M$219,9,0)</f>
        <v>Khá</v>
      </c>
      <c r="AG329" s="901">
        <f>(I329+K329+M329+O329+Q329+S329+U329+W329+Y329+AA329+AC329)/11</f>
        <v>7.6363636363636367</v>
      </c>
      <c r="AH329" s="901" t="str">
        <f t="shared" si="48"/>
        <v>11A*</v>
      </c>
      <c r="AI329" s="901">
        <f t="shared" si="46"/>
        <v>0</v>
      </c>
      <c r="AJ329" s="902"/>
      <c r="AK329" s="713" t="str">
        <f t="shared" si="47"/>
        <v>Tốt</v>
      </c>
      <c r="AL329" s="713" t="str">
        <f>VLOOKUP($E329,'cac dv gui'!$C$290:$AC$301,25,0)</f>
        <v xml:space="preserve">Xuất sắc </v>
      </c>
      <c r="AM329" s="713" t="str">
        <f>VLOOKUP($E329,'cac dv gui'!$C$290:$AC$301,26,0)</f>
        <v>Tốt</v>
      </c>
      <c r="AN329" s="594" t="s">
        <v>1208</v>
      </c>
      <c r="AO329" s="713"/>
      <c r="AP329" s="594"/>
      <c r="AQ329" s="713" t="str">
        <f>VLOOKUP(E329,' TH ĐG Trình HĐ'!$E$9:$AU$338,40,0)</f>
        <v>Tốt</v>
      </c>
      <c r="AR329" s="713" t="s">
        <v>850</v>
      </c>
      <c r="AS329" s="594"/>
      <c r="AT329" s="905"/>
      <c r="AV329" s="835"/>
      <c r="AW329" s="835"/>
    </row>
    <row r="330" spans="1:49" s="684" customFormat="1" ht="35.1" customHeight="1" x14ac:dyDescent="0.25">
      <c r="A330" s="512" t="s">
        <v>1571</v>
      </c>
      <c r="B330" s="512">
        <f>COUNTIF($F$4:F330,F330)</f>
        <v>1</v>
      </c>
      <c r="C330" s="513" t="s">
        <v>985</v>
      </c>
      <c r="D330" s="552" t="s">
        <v>292</v>
      </c>
      <c r="E330" s="841" t="s">
        <v>697</v>
      </c>
      <c r="F330" s="494" t="s">
        <v>1660</v>
      </c>
      <c r="G330" s="713" t="s">
        <v>974</v>
      </c>
      <c r="H330" s="713" t="str">
        <f>VLOOKUP(E330,'[16]Gui chi Quynh'!$C$7:$E$387,3,0)</f>
        <v>A1</v>
      </c>
      <c r="I330" s="713">
        <f>VLOOKUP(H330,Sheet1!$B$2:$C$12,2,TRUE)</f>
        <v>10</v>
      </c>
      <c r="J330" s="713" t="str">
        <f>VLOOKUP($E330,'[17]Gui chi Quynh'!$C$7:$E$387,3,0)</f>
        <v>A1</v>
      </c>
      <c r="K330" s="713">
        <f>VLOOKUP(J330,Sheet1!$B$2:$C$12,2,TRUE)</f>
        <v>10</v>
      </c>
      <c r="L330" s="713" t="str">
        <f>VLOOKUP(E330,'[18]Gui chi Quynh'!$C$7:$F$385,3,0)</f>
        <v>A1</v>
      </c>
      <c r="M330" s="713">
        <f>VLOOKUP(L330,Sheet1!$B$2:$C$12,2,TRUE)</f>
        <v>10</v>
      </c>
      <c r="N330" s="713" t="str">
        <f>VLOOKUP(E330,'[19]Gui chi Quynh'!$C$7:$E$391,3,0)</f>
        <v>A1</v>
      </c>
      <c r="O330" s="713">
        <f>VLOOKUP(N330,Sheet1!$B$2:$C$12,2,TRUE)</f>
        <v>10</v>
      </c>
      <c r="P330" s="713" t="str">
        <f>VLOOKUP(E330,'[20]Gui chi Quynh'!$C$7:$E$391,3,0)</f>
        <v>A1</v>
      </c>
      <c r="Q330" s="713">
        <f>VLOOKUP(P330,Sheet1!$B$2:$C$12,2,TRUE)</f>
        <v>10</v>
      </c>
      <c r="R330" s="713" t="str">
        <f>VLOOKUP($E330,'[21]Gui chi Quynh'!$C$7:$E$390,3,0)</f>
        <v>A1</v>
      </c>
      <c r="S330" s="713">
        <f>VLOOKUP(R330,Sheet1!$B$2:$C$12,2,TRUE)</f>
        <v>10</v>
      </c>
      <c r="T330" s="713" t="str">
        <f>VLOOKUP($E330,'[22]Gui chi Quynh'!$C$7:$E$390,3,0)</f>
        <v>A2</v>
      </c>
      <c r="U330" s="713">
        <f>VLOOKUP(T330,Sheet1!$B$2:$C$12,2,TRUE)</f>
        <v>9</v>
      </c>
      <c r="V330" s="713" t="str">
        <f>VLOOKUP($E330,'[23]Gui chi Quynh'!$C$7:$E$389,3,0)</f>
        <v>A3</v>
      </c>
      <c r="W330" s="713">
        <f>VLOOKUP(V330,Sheet1!$B$2:$C$12,2,TRUE)</f>
        <v>8</v>
      </c>
      <c r="X330" s="713" t="str">
        <f>VLOOKUP($E330,'[24]Gui chi Quynh'!$C$7:$E$389,3,0)</f>
        <v>A2</v>
      </c>
      <c r="Y330" s="713">
        <f>VLOOKUP(X330,Sheet1!$B$2:$C$12,2,TRUE)</f>
        <v>9</v>
      </c>
      <c r="Z330" s="713" t="str">
        <f>VLOOKUP($E330,'[25]Gui chi Quynh'!$C$7:$E$388,3,0)</f>
        <v>A2</v>
      </c>
      <c r="AA330" s="713">
        <f>VLOOKUP(Z330,Sheet1!$B$2:$C$12,2,TRUE)</f>
        <v>9</v>
      </c>
      <c r="AB330" s="713" t="str">
        <f>VLOOKUP($E330,'T5'!$E$9:$AH$337,24,0)</f>
        <v>A2</v>
      </c>
      <c r="AC330" s="713">
        <f>VLOOKUP(AB330,Sheet1!$B$2:$C$12,2,TRUE)</f>
        <v>9</v>
      </c>
      <c r="AD330" s="713"/>
      <c r="AE330" s="713" t="e">
        <f>VLOOKUP(AD330,Sheet1!$B$2:$C$12,2,TRUE)</f>
        <v>#N/A</v>
      </c>
      <c r="AF330" s="599" t="str">
        <f>VLOOKUP($E330,'[26]Tong hop ket qua'!$E$19:$M$219,9,0)</f>
        <v>Tốt</v>
      </c>
      <c r="AG330" s="901">
        <f>(I330+K330+M330+O330+Q330+S330+U330+W330+Y330+AA330+AC330)/11</f>
        <v>9.454545454545455</v>
      </c>
      <c r="AH330" s="901" t="str">
        <f t="shared" si="48"/>
        <v>11A*</v>
      </c>
      <c r="AI330" s="901">
        <f t="shared" si="46"/>
        <v>0</v>
      </c>
      <c r="AJ330" s="902"/>
      <c r="AK330" s="713" t="str">
        <f t="shared" si="47"/>
        <v>Xuất sắc</v>
      </c>
      <c r="AL330" s="713" t="str">
        <f>VLOOKUP($E330,'cac dv gui'!$C$77:$AB$79,25,0)</f>
        <v>Xuất sắc</v>
      </c>
      <c r="AM330" s="713" t="str">
        <f>VLOOKUP($E330,'cac dv gui'!$C$77:$AB$79,26,0)</f>
        <v>Xuất sắc</v>
      </c>
      <c r="AN330" s="594"/>
      <c r="AO330" s="713" t="s">
        <v>1130</v>
      </c>
      <c r="AP330" s="594"/>
      <c r="AQ330" s="713" t="str">
        <f>VLOOKUP(E330,' TH ĐG Trình HĐ'!$E$9:$AU$338,40,0)</f>
        <v>Xuất sắc</v>
      </c>
      <c r="AR330" s="713" t="s">
        <v>849</v>
      </c>
      <c r="AS330" s="594"/>
      <c r="AT330" s="905"/>
      <c r="AV330" s="835"/>
      <c r="AW330" s="835"/>
    </row>
    <row r="331" spans="1:49" s="684" customFormat="1" ht="35.1" customHeight="1" x14ac:dyDescent="0.25">
      <c r="A331" s="512" t="s">
        <v>1575</v>
      </c>
      <c r="B331" s="512">
        <f>COUNTIF($F$4:F331,F331)</f>
        <v>300</v>
      </c>
      <c r="C331" s="513" t="s">
        <v>984</v>
      </c>
      <c r="D331" s="337" t="s">
        <v>796</v>
      </c>
      <c r="E331" s="554" t="s">
        <v>797</v>
      </c>
      <c r="F331" s="592" t="s">
        <v>1732</v>
      </c>
      <c r="G331" s="523" t="s">
        <v>974</v>
      </c>
      <c r="H331" s="713" t="str">
        <f>VLOOKUP(E331,'[16]Gui chi Quynh'!$C$7:$E$387,3,0)</f>
        <v>A2</v>
      </c>
      <c r="I331" s="713">
        <f>VLOOKUP(H331,Sheet1!$B$2:$C$12,2,TRUE)</f>
        <v>9</v>
      </c>
      <c r="J331" s="713" t="str">
        <f>VLOOKUP($E331,'[17]Gui chi Quynh'!$C$7:$E$387,3,0)</f>
        <v>A4</v>
      </c>
      <c r="K331" s="713">
        <f>VLOOKUP(J331,Sheet1!$B$2:$C$12,2,TRUE)</f>
        <v>7</v>
      </c>
      <c r="L331" s="713" t="str">
        <f>VLOOKUP(E331,'[18]Gui chi Quynh'!$C$7:$F$385,3,0)</f>
        <v>A2</v>
      </c>
      <c r="M331" s="713">
        <f>VLOOKUP(L331,Sheet1!$B$2:$C$12,2,TRUE)</f>
        <v>9</v>
      </c>
      <c r="N331" s="713" t="str">
        <f>VLOOKUP(E331,'[19]Gui chi Quynh'!$C$7:$E$391,3,0)</f>
        <v>A2</v>
      </c>
      <c r="O331" s="713">
        <f>VLOOKUP(N331,Sheet1!$B$2:$C$12,2,TRUE)</f>
        <v>9</v>
      </c>
      <c r="P331" s="713" t="str">
        <f>VLOOKUP(E331,'[20]Gui chi Quynh'!$C$7:$E$391,3,0)</f>
        <v>A3</v>
      </c>
      <c r="Q331" s="713">
        <f>VLOOKUP(P331,Sheet1!$B$2:$C$12,2,TRUE)</f>
        <v>8</v>
      </c>
      <c r="R331" s="713" t="str">
        <f>VLOOKUP($E331,'[21]Gui chi Quynh'!$C$7:$E$390,3,0)</f>
        <v>A3</v>
      </c>
      <c r="S331" s="713">
        <f>VLOOKUP(R331,Sheet1!$B$2:$C$12,2,TRUE)</f>
        <v>8</v>
      </c>
      <c r="T331" s="713" t="str">
        <f>VLOOKUP($E331,'[22]Gui chi Quynh'!$C$7:$E$390,3,0)</f>
        <v>A3</v>
      </c>
      <c r="U331" s="713">
        <f>VLOOKUP(T331,Sheet1!$B$2:$C$12,2,TRUE)</f>
        <v>8</v>
      </c>
      <c r="V331" s="713" t="str">
        <f>VLOOKUP($E331,'[23]Gui chi Quynh'!$C$7:$E$389,3,0)</f>
        <v>A3</v>
      </c>
      <c r="W331" s="713">
        <f>VLOOKUP(V331,Sheet1!$B$2:$C$12,2,TRUE)</f>
        <v>8</v>
      </c>
      <c r="X331" s="713" t="str">
        <f>VLOOKUP($E331,'[24]Gui chi Quynh'!$C$7:$E$389,3,0)</f>
        <v>A2</v>
      </c>
      <c r="Y331" s="713">
        <f>VLOOKUP(X331,Sheet1!$B$2:$C$12,2,TRUE)</f>
        <v>9</v>
      </c>
      <c r="Z331" s="713" t="str">
        <f>VLOOKUP($E331,'[25]Gui chi Quynh'!$C$7:$E$388,3,0)</f>
        <v>A2</v>
      </c>
      <c r="AA331" s="713">
        <f>VLOOKUP(Z331,Sheet1!$B$2:$C$12,2,TRUE)</f>
        <v>9</v>
      </c>
      <c r="AB331" s="713" t="str">
        <f>VLOOKUP($E331,'T5'!$E$9:$AH$337,24,0)</f>
        <v>A2</v>
      </c>
      <c r="AC331" s="713">
        <f>VLOOKUP(AB331,Sheet1!$B$2:$C$12,2,TRUE)</f>
        <v>9</v>
      </c>
      <c r="AD331" s="713"/>
      <c r="AE331" s="713" t="e">
        <f>VLOOKUP(AD331,Sheet1!$B$2:$C$12,2,TRUE)</f>
        <v>#N/A</v>
      </c>
      <c r="AF331" s="599" t="str">
        <f>VLOOKUP($E331,'[26]Tong hop ket qua'!$E$19:$M$219,9,0)</f>
        <v>Khá</v>
      </c>
      <c r="AG331" s="901">
        <f>(I331+K331+M331+O331+Q331+S331+U331+W331+Y331+AA331+AC331)/11</f>
        <v>8.454545454545455</v>
      </c>
      <c r="AH331" s="901" t="str">
        <f t="shared" si="48"/>
        <v>11A*</v>
      </c>
      <c r="AI331" s="901">
        <f t="shared" si="46"/>
        <v>0</v>
      </c>
      <c r="AJ331" s="902"/>
      <c r="AK331" s="713" t="str">
        <f t="shared" si="47"/>
        <v>Xuất sắc</v>
      </c>
      <c r="AL331" s="713" t="str">
        <f>VLOOKUP($E331,'cac dv gui'!$C$77:$AB$79,25,0)</f>
        <v>Xuất sắc</v>
      </c>
      <c r="AM331" s="713" t="str">
        <f>VLOOKUP($E331,'cac dv gui'!$C$77:$AB$79,26,0)</f>
        <v>Xuất sắc</v>
      </c>
      <c r="AN331" s="594"/>
      <c r="AO331" s="713"/>
      <c r="AP331" s="594"/>
      <c r="AQ331" s="713" t="str">
        <f>VLOOKUP(E331,' TH ĐG Trình HĐ'!$E$9:$AU$338,40,0)</f>
        <v>Xuất sắc</v>
      </c>
      <c r="AR331" s="713" t="s">
        <v>849</v>
      </c>
      <c r="AS331" s="594"/>
      <c r="AT331" s="905"/>
      <c r="AV331" s="835"/>
      <c r="AW331" s="835"/>
    </row>
    <row r="332" spans="1:49" s="684" customFormat="1" ht="35.1" customHeight="1" x14ac:dyDescent="0.25">
      <c r="A332" s="512" t="s">
        <v>1576</v>
      </c>
      <c r="B332" s="512">
        <f>COUNTIF($F$4:F332,F332)</f>
        <v>301</v>
      </c>
      <c r="C332" s="513" t="s">
        <v>984</v>
      </c>
      <c r="D332" s="337" t="s">
        <v>349</v>
      </c>
      <c r="E332" s="554" t="s">
        <v>699</v>
      </c>
      <c r="F332" s="592" t="s">
        <v>1732</v>
      </c>
      <c r="G332" s="523" t="s">
        <v>974</v>
      </c>
      <c r="H332" s="713" t="str">
        <f>VLOOKUP(E332,'[16]Gui chi Quynh'!$C$7:$E$387,3,0)</f>
        <v>A4</v>
      </c>
      <c r="I332" s="713">
        <f>VLOOKUP(H332,Sheet1!$B$2:$C$12,2,TRUE)</f>
        <v>7</v>
      </c>
      <c r="J332" s="713" t="str">
        <f>VLOOKUP($E332,'[17]Gui chi Quynh'!$C$7:$E$387,3,0)</f>
        <v>A4</v>
      </c>
      <c r="K332" s="713">
        <f>VLOOKUP(J332,Sheet1!$B$2:$C$12,2,TRUE)</f>
        <v>7</v>
      </c>
      <c r="L332" s="713" t="str">
        <f>VLOOKUP(E332,'[18]Gui chi Quynh'!$C$7:$F$385,3,0)</f>
        <v>A4</v>
      </c>
      <c r="M332" s="713">
        <f>VLOOKUP(L332,Sheet1!$B$2:$C$12,2,TRUE)</f>
        <v>7</v>
      </c>
      <c r="N332" s="713" t="str">
        <f>VLOOKUP(E332,'[19]Gui chi Quynh'!$C$7:$E$391,3,0)</f>
        <v>A4</v>
      </c>
      <c r="O332" s="713">
        <f>VLOOKUP(N332,Sheet1!$B$2:$C$12,2,TRUE)</f>
        <v>7</v>
      </c>
      <c r="P332" s="713" t="str">
        <f>VLOOKUP(E332,'[20]Gui chi Quynh'!$C$7:$E$391,3,0)</f>
        <v>A4</v>
      </c>
      <c r="Q332" s="713">
        <f>VLOOKUP(P332,Sheet1!$B$2:$C$12,2,TRUE)</f>
        <v>7</v>
      </c>
      <c r="R332" s="713" t="str">
        <f>VLOOKUP($E332,'[21]Gui chi Quynh'!$C$7:$E$390,3,0)</f>
        <v>A4</v>
      </c>
      <c r="S332" s="713">
        <f>VLOOKUP(R332,Sheet1!$B$2:$C$12,2,TRUE)</f>
        <v>7</v>
      </c>
      <c r="T332" s="713" t="str">
        <f>VLOOKUP($E332,'[22]Gui chi Quynh'!$C$7:$E$390,3,0)</f>
        <v>A4</v>
      </c>
      <c r="U332" s="713">
        <f>VLOOKUP(T332,Sheet1!$B$2:$C$12,2,TRUE)</f>
        <v>7</v>
      </c>
      <c r="V332" s="713" t="str">
        <f>VLOOKUP($E332,'[23]Gui chi Quynh'!$C$7:$E$389,3,0)</f>
        <v>A3</v>
      </c>
      <c r="W332" s="713">
        <f>VLOOKUP(V332,Sheet1!$B$2:$C$12,2,TRUE)</f>
        <v>8</v>
      </c>
      <c r="X332" s="713" t="str">
        <f>VLOOKUP($E332,'[24]Gui chi Quynh'!$C$7:$E$389,3,0)</f>
        <v>A3</v>
      </c>
      <c r="Y332" s="713">
        <f>VLOOKUP(X332,Sheet1!$B$2:$C$12,2,TRUE)</f>
        <v>8</v>
      </c>
      <c r="Z332" s="713" t="str">
        <f>VLOOKUP($E332,'[25]Gui chi Quynh'!$C$7:$E$388,3,0)</f>
        <v>A3</v>
      </c>
      <c r="AA332" s="713">
        <f>VLOOKUP(Z332,Sheet1!$B$2:$C$12,2,TRUE)</f>
        <v>8</v>
      </c>
      <c r="AB332" s="713" t="str">
        <f>VLOOKUP($E332,'T5'!$E$9:$AH$337,24,0)</f>
        <v>A3</v>
      </c>
      <c r="AC332" s="713">
        <f>VLOOKUP(AB332,Sheet1!$B$2:$C$12,2,TRUE)</f>
        <v>8</v>
      </c>
      <c r="AD332" s="713"/>
      <c r="AE332" s="713" t="e">
        <f>VLOOKUP(AD332,Sheet1!$B$2:$C$12,2,TRUE)</f>
        <v>#N/A</v>
      </c>
      <c r="AF332" s="599" t="str">
        <f>VLOOKUP($E332,'[26]Tong hop ket qua'!$E$19:$M$219,9,0)</f>
        <v>Khá</v>
      </c>
      <c r="AG332" s="901">
        <f>(I332+K332+M332+O332+Q332+S332+U332+W332+Y332+AA332+AC332)/11</f>
        <v>7.3636363636363633</v>
      </c>
      <c r="AH332" s="901" t="str">
        <f t="shared" si="48"/>
        <v>11A*</v>
      </c>
      <c r="AI332" s="901">
        <f t="shared" si="46"/>
        <v>0</v>
      </c>
      <c r="AJ332" s="902"/>
      <c r="AK332" s="713" t="str">
        <f t="shared" si="47"/>
        <v>Tốt</v>
      </c>
      <c r="AL332" s="713" t="str">
        <f>VLOOKUP($E332,'cac dv gui'!$C$77:$AB$79,25,0)</f>
        <v>Tốt</v>
      </c>
      <c r="AM332" s="713" t="str">
        <f>VLOOKUP($E332,'cac dv gui'!$C$77:$AB$79,26,0)</f>
        <v>Tốt</v>
      </c>
      <c r="AN332" s="594"/>
      <c r="AO332" s="713"/>
      <c r="AP332" s="594"/>
      <c r="AQ332" s="713" t="str">
        <f>VLOOKUP(E332,' TH ĐG Trình HĐ'!$E$9:$AU$338,40,0)</f>
        <v>Tốt</v>
      </c>
      <c r="AR332" s="713" t="s">
        <v>850</v>
      </c>
      <c r="AS332" s="594"/>
      <c r="AT332" s="905"/>
      <c r="AV332" s="835"/>
      <c r="AW332" s="835"/>
    </row>
    <row r="333" spans="1:49" s="882" customFormat="1" x14ac:dyDescent="0.25">
      <c r="C333" s="737"/>
      <c r="D333" s="737"/>
      <c r="E333" s="702"/>
      <c r="G333" s="698"/>
      <c r="N333" s="732"/>
      <c r="O333" s="732"/>
      <c r="P333" s="732"/>
      <c r="Q333" s="732"/>
      <c r="Y333" s="1"/>
      <c r="AA333" s="1"/>
      <c r="AB333" s="1"/>
      <c r="AC333" s="1"/>
      <c r="AD333" s="1"/>
      <c r="AE333" s="1"/>
      <c r="AK333" s="698"/>
      <c r="AM333" s="698"/>
      <c r="AO333" s="698"/>
      <c r="AQ333" s="698"/>
      <c r="AT333" s="907"/>
      <c r="AV333" s="958"/>
      <c r="AW333" s="958"/>
    </row>
    <row r="334" spans="1:49" s="882" customFormat="1" x14ac:dyDescent="0.25">
      <c r="C334" s="737"/>
      <c r="D334" s="737"/>
      <c r="E334" s="702"/>
      <c r="G334" s="698"/>
      <c r="N334" s="725"/>
      <c r="O334" s="725"/>
      <c r="P334" s="732"/>
      <c r="Q334" s="732"/>
      <c r="AB334" s="732"/>
      <c r="AC334" s="732"/>
      <c r="AK334" s="698"/>
      <c r="AM334" s="698"/>
      <c r="AO334" s="698"/>
      <c r="AQ334" s="698"/>
      <c r="AT334" s="907"/>
      <c r="AV334" s="958"/>
      <c r="AW334" s="958"/>
    </row>
    <row r="335" spans="1:49" s="882" customFormat="1" x14ac:dyDescent="0.25">
      <c r="C335" s="735"/>
      <c r="D335" s="737"/>
      <c r="E335" s="702"/>
      <c r="G335" s="698"/>
      <c r="N335" s="732"/>
      <c r="O335" s="732"/>
      <c r="P335" s="732"/>
      <c r="Q335" s="732"/>
      <c r="AB335" s="732"/>
      <c r="AC335" s="732"/>
      <c r="AK335" s="698"/>
      <c r="AM335" s="698"/>
      <c r="AO335" s="698"/>
      <c r="AQ335" s="698"/>
      <c r="AT335" s="907"/>
      <c r="AV335" s="958"/>
      <c r="AW335" s="958"/>
    </row>
    <row r="336" spans="1:49" s="882" customFormat="1" x14ac:dyDescent="0.25">
      <c r="C336" s="737"/>
      <c r="D336" s="737"/>
      <c r="E336" s="702"/>
      <c r="G336" s="698"/>
      <c r="N336" s="732"/>
      <c r="O336" s="732"/>
      <c r="AB336" s="732"/>
      <c r="AC336" s="732"/>
      <c r="AK336" s="698"/>
      <c r="AM336" s="698"/>
      <c r="AO336" s="698"/>
      <c r="AQ336" s="698"/>
      <c r="AT336" s="907"/>
      <c r="AV336" s="958"/>
      <c r="AW336" s="958"/>
    </row>
    <row r="337" spans="3:49" s="882" customFormat="1" x14ac:dyDescent="0.25">
      <c r="C337" s="737"/>
      <c r="D337" s="737"/>
      <c r="E337" s="702"/>
      <c r="G337" s="698"/>
      <c r="N337" s="732"/>
      <c r="O337" s="732"/>
      <c r="AB337" s="732"/>
      <c r="AC337" s="732"/>
      <c r="AK337" s="698"/>
      <c r="AM337" s="698"/>
      <c r="AO337" s="698"/>
      <c r="AQ337" s="698"/>
      <c r="AT337" s="907"/>
      <c r="AV337" s="958"/>
      <c r="AW337" s="958"/>
    </row>
    <row r="338" spans="3:49" s="882" customFormat="1" x14ac:dyDescent="0.25">
      <c r="C338" s="735"/>
      <c r="D338" s="735"/>
      <c r="G338" s="698"/>
      <c r="P338" s="732"/>
      <c r="Q338" s="732"/>
      <c r="AK338" s="698"/>
      <c r="AM338" s="698"/>
      <c r="AO338" s="698"/>
      <c r="AQ338" s="698"/>
      <c r="AT338" s="907"/>
      <c r="AV338" s="958"/>
      <c r="AW338" s="958"/>
    </row>
    <row r="339" spans="3:49" s="882" customFormat="1" x14ac:dyDescent="0.25">
      <c r="C339" s="737"/>
      <c r="D339" s="737"/>
      <c r="E339" s="702"/>
      <c r="G339" s="698"/>
      <c r="N339" s="732"/>
      <c r="O339" s="732"/>
      <c r="P339" s="732"/>
      <c r="Q339" s="732"/>
      <c r="AB339" s="725"/>
      <c r="AC339" s="725"/>
      <c r="AK339" s="698"/>
      <c r="AM339" s="698"/>
      <c r="AO339" s="698"/>
      <c r="AQ339" s="698"/>
      <c r="AT339" s="907"/>
      <c r="AV339" s="958"/>
      <c r="AW339" s="958"/>
    </row>
    <row r="340" spans="3:49" s="882" customFormat="1" x14ac:dyDescent="0.25">
      <c r="C340" s="737"/>
      <c r="D340" s="737"/>
      <c r="E340" s="702"/>
      <c r="G340" s="698"/>
      <c r="N340" s="732"/>
      <c r="O340" s="732"/>
      <c r="P340" s="732"/>
      <c r="Q340" s="732"/>
      <c r="AB340" s="732"/>
      <c r="AC340" s="732"/>
      <c r="AK340" s="698"/>
      <c r="AM340" s="698"/>
      <c r="AO340" s="698"/>
      <c r="AQ340" s="698"/>
      <c r="AT340" s="907"/>
      <c r="AV340" s="958"/>
      <c r="AW340" s="958"/>
    </row>
    <row r="341" spans="3:49" s="882" customFormat="1" x14ac:dyDescent="0.25">
      <c r="C341" s="737"/>
      <c r="D341" s="737"/>
      <c r="E341" s="702"/>
      <c r="G341" s="698"/>
      <c r="N341" s="732"/>
      <c r="O341" s="732"/>
      <c r="P341" s="732"/>
      <c r="Q341" s="732"/>
      <c r="AB341" s="732"/>
      <c r="AC341" s="732"/>
      <c r="AK341" s="698"/>
      <c r="AM341" s="698"/>
      <c r="AO341" s="698"/>
      <c r="AQ341" s="698"/>
      <c r="AT341" s="907"/>
      <c r="AV341" s="958"/>
      <c r="AW341" s="958"/>
    </row>
    <row r="342" spans="3:49" s="882" customFormat="1" x14ac:dyDescent="0.25">
      <c r="C342" s="737"/>
      <c r="D342" s="737"/>
      <c r="E342" s="702"/>
      <c r="G342" s="698"/>
      <c r="N342" s="732"/>
      <c r="O342" s="732"/>
      <c r="P342" s="732"/>
      <c r="Q342" s="732"/>
      <c r="AB342" s="725"/>
      <c r="AC342" s="725"/>
      <c r="AK342" s="698"/>
      <c r="AM342" s="698"/>
      <c r="AO342" s="698"/>
      <c r="AQ342" s="698"/>
      <c r="AT342" s="907"/>
      <c r="AV342" s="958"/>
      <c r="AW342" s="958"/>
    </row>
    <row r="343" spans="3:49" s="882" customFormat="1" x14ac:dyDescent="0.25">
      <c r="C343" s="737"/>
      <c r="D343" s="737"/>
      <c r="E343" s="702"/>
      <c r="G343" s="698"/>
      <c r="N343" s="732"/>
      <c r="O343" s="732"/>
      <c r="P343" s="732"/>
      <c r="Q343" s="732"/>
      <c r="AB343" s="725"/>
      <c r="AC343" s="725"/>
      <c r="AK343" s="698"/>
      <c r="AM343" s="698"/>
      <c r="AO343" s="698"/>
      <c r="AQ343" s="698"/>
      <c r="AT343" s="907"/>
      <c r="AV343" s="958"/>
      <c r="AW343" s="958"/>
    </row>
    <row r="344" spans="3:49" s="882" customFormat="1" x14ac:dyDescent="0.25">
      <c r="C344" s="737"/>
      <c r="D344" s="737"/>
      <c r="E344" s="702"/>
      <c r="G344" s="698"/>
      <c r="N344" s="732"/>
      <c r="O344" s="732"/>
      <c r="P344" s="732"/>
      <c r="Q344" s="732"/>
      <c r="AB344" s="732"/>
      <c r="AC344" s="732"/>
      <c r="AK344" s="698"/>
      <c r="AM344" s="698"/>
      <c r="AO344" s="698"/>
      <c r="AQ344" s="698"/>
      <c r="AT344" s="907"/>
      <c r="AV344" s="958"/>
      <c r="AW344" s="958"/>
    </row>
    <row r="345" spans="3:49" s="882" customFormat="1" x14ac:dyDescent="0.25">
      <c r="C345" s="737"/>
      <c r="D345" s="737"/>
      <c r="E345" s="702"/>
      <c r="G345" s="698"/>
      <c r="N345" s="732"/>
      <c r="O345" s="732"/>
      <c r="P345" s="732"/>
      <c r="Q345" s="732"/>
      <c r="AB345" s="725"/>
      <c r="AC345" s="725"/>
      <c r="AK345" s="698"/>
      <c r="AM345" s="698"/>
      <c r="AO345" s="698"/>
      <c r="AQ345" s="698"/>
      <c r="AT345" s="907"/>
      <c r="AV345" s="958"/>
      <c r="AW345" s="958"/>
    </row>
    <row r="346" spans="3:49" s="882" customFormat="1" x14ac:dyDescent="0.25">
      <c r="C346" s="737"/>
      <c r="D346" s="737"/>
      <c r="E346" s="702"/>
      <c r="G346" s="698"/>
      <c r="N346" s="732"/>
      <c r="O346" s="732"/>
      <c r="P346" s="732"/>
      <c r="Q346" s="732"/>
      <c r="AB346" s="725"/>
      <c r="AC346" s="725"/>
      <c r="AK346" s="698"/>
      <c r="AM346" s="698"/>
      <c r="AO346" s="698"/>
      <c r="AQ346" s="698"/>
      <c r="AT346" s="907"/>
      <c r="AV346" s="958"/>
      <c r="AW346" s="958"/>
    </row>
    <row r="347" spans="3:49" s="882" customFormat="1" x14ac:dyDescent="0.25">
      <c r="C347" s="737"/>
      <c r="D347" s="737"/>
      <c r="E347" s="702"/>
      <c r="G347" s="698"/>
      <c r="N347" s="732"/>
      <c r="O347" s="732"/>
      <c r="P347" s="732"/>
      <c r="Q347" s="732"/>
      <c r="AB347" s="732"/>
      <c r="AC347" s="732"/>
      <c r="AK347" s="698"/>
      <c r="AM347" s="698"/>
      <c r="AO347" s="698"/>
      <c r="AQ347" s="698"/>
      <c r="AT347" s="907"/>
      <c r="AV347" s="958"/>
      <c r="AW347" s="958"/>
    </row>
    <row r="348" spans="3:49" s="882" customFormat="1" x14ac:dyDescent="0.25">
      <c r="C348" s="735"/>
      <c r="D348" s="737"/>
      <c r="E348" s="702"/>
      <c r="G348" s="698"/>
      <c r="AB348" s="732"/>
      <c r="AC348" s="732"/>
      <c r="AK348" s="698"/>
      <c r="AM348" s="698"/>
      <c r="AO348" s="698"/>
      <c r="AQ348" s="698"/>
      <c r="AT348" s="907"/>
      <c r="AV348" s="958"/>
      <c r="AW348" s="958"/>
    </row>
    <row r="349" spans="3:49" s="882" customFormat="1" x14ac:dyDescent="0.25">
      <c r="C349" s="737"/>
      <c r="D349" s="737"/>
      <c r="E349" s="702"/>
      <c r="G349" s="698"/>
      <c r="AB349" s="732"/>
      <c r="AC349" s="732"/>
      <c r="AK349" s="698"/>
      <c r="AM349" s="698"/>
      <c r="AO349" s="698"/>
      <c r="AQ349" s="698"/>
      <c r="AT349" s="907"/>
      <c r="AV349" s="958"/>
      <c r="AW349" s="958"/>
    </row>
    <row r="350" spans="3:49" s="882" customFormat="1" x14ac:dyDescent="0.25">
      <c r="C350" s="737"/>
      <c r="D350" s="737"/>
      <c r="E350" s="702"/>
      <c r="G350" s="698"/>
      <c r="AB350" s="732"/>
      <c r="AC350" s="732"/>
      <c r="AK350" s="698"/>
      <c r="AM350" s="698"/>
      <c r="AO350" s="698"/>
      <c r="AQ350" s="698"/>
      <c r="AT350" s="907"/>
      <c r="AV350" s="958"/>
      <c r="AW350" s="958"/>
    </row>
    <row r="351" spans="3:49" s="882" customFormat="1" x14ac:dyDescent="0.25">
      <c r="C351" s="737"/>
      <c r="D351" s="737"/>
      <c r="E351" s="702"/>
      <c r="G351" s="698"/>
      <c r="AB351" s="732"/>
      <c r="AC351" s="732"/>
      <c r="AK351" s="698"/>
      <c r="AM351" s="698"/>
      <c r="AO351" s="698"/>
      <c r="AQ351" s="698"/>
      <c r="AT351" s="907"/>
      <c r="AV351" s="958"/>
      <c r="AW351" s="958"/>
    </row>
    <row r="352" spans="3:49" s="882" customFormat="1" x14ac:dyDescent="0.25">
      <c r="C352" s="737"/>
      <c r="D352" s="735"/>
      <c r="E352" s="702"/>
      <c r="G352" s="698"/>
      <c r="AB352" s="732"/>
      <c r="AC352" s="732"/>
      <c r="AK352" s="698"/>
      <c r="AM352" s="698"/>
      <c r="AO352" s="698"/>
      <c r="AQ352" s="698"/>
      <c r="AT352" s="907"/>
      <c r="AV352" s="958"/>
      <c r="AW352" s="958"/>
    </row>
    <row r="353" spans="3:49" s="882" customFormat="1" x14ac:dyDescent="0.25">
      <c r="C353" s="737"/>
      <c r="D353" s="737"/>
      <c r="E353" s="702"/>
      <c r="G353" s="698"/>
      <c r="AB353" s="732"/>
      <c r="AC353" s="732"/>
      <c r="AK353" s="698"/>
      <c r="AM353" s="698"/>
      <c r="AO353" s="698"/>
      <c r="AQ353" s="698"/>
      <c r="AT353" s="907"/>
      <c r="AV353" s="958"/>
      <c r="AW353" s="958"/>
    </row>
    <row r="354" spans="3:49" s="882" customFormat="1" x14ac:dyDescent="0.25">
      <c r="C354" s="737"/>
      <c r="D354" s="737"/>
      <c r="E354" s="702"/>
      <c r="G354" s="698"/>
      <c r="N354" s="725"/>
      <c r="O354" s="725"/>
      <c r="AB354" s="732"/>
      <c r="AC354" s="732"/>
      <c r="AK354" s="698"/>
      <c r="AM354" s="698"/>
      <c r="AO354" s="698"/>
      <c r="AQ354" s="698"/>
      <c r="AT354" s="907"/>
      <c r="AV354" s="958"/>
      <c r="AW354" s="958"/>
    </row>
    <row r="355" spans="3:49" x14ac:dyDescent="0.25">
      <c r="C355" s="738"/>
      <c r="D355" s="737"/>
      <c r="E355" s="702"/>
      <c r="F355" s="882"/>
      <c r="N355" s="739"/>
      <c r="O355" s="739"/>
      <c r="AT355" s="908"/>
    </row>
    <row r="356" spans="3:49" x14ac:dyDescent="0.25">
      <c r="C356" s="740"/>
      <c r="D356" s="737"/>
      <c r="E356" s="702"/>
      <c r="F356" s="882"/>
      <c r="AT356" s="908"/>
    </row>
    <row r="357" spans="3:49" x14ac:dyDescent="0.25">
      <c r="C357" s="740"/>
      <c r="D357" s="737"/>
      <c r="E357" s="702"/>
      <c r="F357" s="882"/>
      <c r="AT357" s="908"/>
    </row>
    <row r="358" spans="3:49" x14ac:dyDescent="0.25">
      <c r="C358" s="740"/>
      <c r="D358" s="740"/>
      <c r="E358" s="703"/>
      <c r="N358" s="739"/>
      <c r="O358" s="739"/>
      <c r="P358" s="739"/>
      <c r="Q358" s="739"/>
      <c r="AT358" s="908"/>
    </row>
    <row r="359" spans="3:49" x14ac:dyDescent="0.25">
      <c r="C359" s="740"/>
      <c r="D359" s="735"/>
      <c r="E359" s="882"/>
      <c r="N359" s="739"/>
      <c r="O359" s="739"/>
      <c r="P359" s="739"/>
      <c r="Q359" s="739"/>
      <c r="AT359" s="908"/>
    </row>
    <row r="360" spans="3:49" x14ac:dyDescent="0.25">
      <c r="C360" s="740"/>
      <c r="D360" s="737"/>
      <c r="F360" s="882"/>
      <c r="N360" s="739"/>
      <c r="O360" s="739"/>
      <c r="AT360" s="908"/>
    </row>
    <row r="361" spans="3:49" x14ac:dyDescent="0.25">
      <c r="C361" s="740"/>
      <c r="D361" s="737"/>
      <c r="F361" s="882"/>
      <c r="AT361" s="908"/>
    </row>
    <row r="362" spans="3:49" x14ac:dyDescent="0.25">
      <c r="C362" s="740"/>
      <c r="D362" s="737"/>
      <c r="F362" s="882"/>
      <c r="N362" s="741"/>
      <c r="O362" s="741"/>
      <c r="AT362" s="908"/>
    </row>
    <row r="363" spans="3:49" x14ac:dyDescent="0.25">
      <c r="C363" s="740"/>
      <c r="D363" s="737"/>
      <c r="F363" s="882"/>
      <c r="N363" s="741"/>
      <c r="O363" s="741"/>
      <c r="AT363" s="908"/>
    </row>
    <row r="364" spans="3:49" x14ac:dyDescent="0.25">
      <c r="C364" s="740"/>
      <c r="D364" s="737"/>
      <c r="F364" s="882"/>
      <c r="N364" s="739"/>
      <c r="O364" s="739"/>
      <c r="AT364" s="908"/>
    </row>
    <row r="365" spans="3:49" x14ac:dyDescent="0.25">
      <c r="C365" s="740"/>
      <c r="D365" s="737"/>
      <c r="F365" s="882"/>
      <c r="N365" s="739"/>
      <c r="O365" s="739"/>
      <c r="AT365" s="908"/>
    </row>
    <row r="366" spans="3:49" x14ac:dyDescent="0.25">
      <c r="C366" s="740"/>
      <c r="D366" s="737"/>
      <c r="F366" s="882"/>
      <c r="N366" s="741"/>
      <c r="O366" s="741"/>
      <c r="AT366" s="908"/>
    </row>
    <row r="367" spans="3:49" x14ac:dyDescent="0.25">
      <c r="C367" s="740"/>
      <c r="D367" s="737"/>
      <c r="F367" s="882"/>
      <c r="N367" s="741"/>
      <c r="O367" s="741"/>
      <c r="AT367" s="908"/>
    </row>
    <row r="368" spans="3:49" x14ac:dyDescent="0.25">
      <c r="C368" s="740"/>
      <c r="D368" s="740"/>
      <c r="E368" s="703"/>
      <c r="N368" s="741"/>
      <c r="O368" s="741"/>
      <c r="AT368" s="908"/>
    </row>
    <row r="369" spans="3:46" x14ac:dyDescent="0.25">
      <c r="C369" s="740"/>
      <c r="D369" s="735"/>
      <c r="E369" s="882"/>
      <c r="AT369" s="908"/>
    </row>
    <row r="370" spans="3:46" x14ac:dyDescent="0.25">
      <c r="D370" s="737"/>
      <c r="F370" s="882"/>
      <c r="AT370" s="908"/>
    </row>
    <row r="371" spans="3:46" x14ac:dyDescent="0.25">
      <c r="D371" s="737"/>
      <c r="F371" s="882"/>
      <c r="AT371" s="908"/>
    </row>
    <row r="372" spans="3:46" x14ac:dyDescent="0.25">
      <c r="D372" s="737"/>
      <c r="F372" s="882"/>
      <c r="AT372" s="908"/>
    </row>
    <row r="373" spans="3:46" x14ac:dyDescent="0.25">
      <c r="D373" s="737"/>
      <c r="F373" s="882"/>
      <c r="AT373" s="908"/>
    </row>
    <row r="374" spans="3:46" x14ac:dyDescent="0.25">
      <c r="C374" s="738"/>
      <c r="D374" s="737"/>
      <c r="F374" s="882"/>
      <c r="AT374" s="908"/>
    </row>
    <row r="375" spans="3:46" x14ac:dyDescent="0.25">
      <c r="C375" s="740"/>
      <c r="D375" s="737"/>
      <c r="F375" s="882"/>
      <c r="AT375" s="908"/>
    </row>
    <row r="376" spans="3:46" x14ac:dyDescent="0.25">
      <c r="C376" s="740"/>
      <c r="D376" s="740"/>
      <c r="E376" s="703"/>
      <c r="F376" s="882"/>
      <c r="AT376" s="908"/>
    </row>
    <row r="377" spans="3:46" x14ac:dyDescent="0.25">
      <c r="C377" s="740"/>
      <c r="D377" s="740"/>
      <c r="E377" s="703"/>
      <c r="AT377" s="908"/>
    </row>
    <row r="378" spans="3:46" x14ac:dyDescent="0.25">
      <c r="C378" s="740"/>
      <c r="D378" s="740"/>
      <c r="E378" s="703"/>
      <c r="AT378" s="908"/>
    </row>
    <row r="379" spans="3:46" x14ac:dyDescent="0.25">
      <c r="C379" s="740"/>
      <c r="D379" s="740"/>
      <c r="E379" s="703"/>
      <c r="AT379" s="908"/>
    </row>
    <row r="380" spans="3:46" x14ac:dyDescent="0.25">
      <c r="C380" s="740"/>
      <c r="D380" s="740"/>
      <c r="E380" s="703"/>
      <c r="AT380" s="908"/>
    </row>
    <row r="381" spans="3:46" x14ac:dyDescent="0.25">
      <c r="C381" s="740"/>
      <c r="D381" s="740"/>
      <c r="E381" s="703"/>
      <c r="AT381" s="908"/>
    </row>
    <row r="382" spans="3:46" x14ac:dyDescent="0.25">
      <c r="C382" s="740"/>
      <c r="D382" s="740"/>
      <c r="E382" s="703"/>
      <c r="AT382" s="908"/>
    </row>
    <row r="383" spans="3:46" x14ac:dyDescent="0.25">
      <c r="C383" s="740"/>
      <c r="D383" s="740"/>
      <c r="E383" s="703"/>
      <c r="AT383" s="908"/>
    </row>
    <row r="384" spans="3:46" x14ac:dyDescent="0.25">
      <c r="C384" s="740"/>
      <c r="D384" s="740"/>
      <c r="E384" s="703"/>
      <c r="AT384" s="908"/>
    </row>
    <row r="385" spans="3:46" x14ac:dyDescent="0.25">
      <c r="C385" s="740"/>
      <c r="D385" s="740"/>
      <c r="E385" s="703"/>
      <c r="AT385" s="908"/>
    </row>
    <row r="386" spans="3:46" x14ac:dyDescent="0.25">
      <c r="C386" s="740"/>
      <c r="D386" s="740"/>
      <c r="E386" s="703"/>
      <c r="AT386" s="908"/>
    </row>
    <row r="387" spans="3:46" x14ac:dyDescent="0.25">
      <c r="C387" s="740"/>
      <c r="D387" s="740"/>
      <c r="E387" s="703"/>
      <c r="AT387" s="908"/>
    </row>
    <row r="388" spans="3:46" x14ac:dyDescent="0.25">
      <c r="C388" s="740"/>
      <c r="D388" s="740"/>
      <c r="E388" s="703"/>
      <c r="AT388" s="908"/>
    </row>
    <row r="389" spans="3:46" x14ac:dyDescent="0.25">
      <c r="D389" s="735"/>
      <c r="AT389" s="908"/>
    </row>
    <row r="390" spans="3:46" x14ac:dyDescent="0.25">
      <c r="C390" s="738"/>
      <c r="D390" s="737"/>
      <c r="F390" s="882"/>
      <c r="AT390" s="908"/>
    </row>
    <row r="391" spans="3:46" x14ac:dyDescent="0.25">
      <c r="C391" s="740"/>
      <c r="D391" s="737"/>
      <c r="F391" s="882"/>
      <c r="AT391" s="908"/>
    </row>
    <row r="392" spans="3:46" x14ac:dyDescent="0.25">
      <c r="C392" s="740"/>
      <c r="D392" s="737"/>
      <c r="E392" s="702"/>
      <c r="F392" s="882"/>
      <c r="AT392" s="908"/>
    </row>
    <row r="393" spans="3:46" x14ac:dyDescent="0.25">
      <c r="C393" s="740"/>
      <c r="D393" s="737"/>
      <c r="E393" s="702"/>
      <c r="F393" s="882"/>
      <c r="AT393" s="908"/>
    </row>
    <row r="394" spans="3:46" x14ac:dyDescent="0.25">
      <c r="D394" s="737"/>
      <c r="E394" s="702"/>
      <c r="F394" s="882"/>
      <c r="AT394" s="908"/>
    </row>
    <row r="395" spans="3:46" x14ac:dyDescent="0.25">
      <c r="C395" s="738"/>
      <c r="D395" s="737"/>
      <c r="F395" s="882"/>
      <c r="AT395" s="908"/>
    </row>
    <row r="396" spans="3:46" x14ac:dyDescent="0.25">
      <c r="C396" s="740"/>
      <c r="D396" s="737"/>
      <c r="E396" s="702"/>
      <c r="F396" s="882"/>
      <c r="AT396" s="908"/>
    </row>
    <row r="397" spans="3:46" x14ac:dyDescent="0.25">
      <c r="C397" s="740"/>
      <c r="D397" s="735"/>
      <c r="E397" s="703"/>
      <c r="AT397" s="908"/>
    </row>
    <row r="398" spans="3:46" x14ac:dyDescent="0.25">
      <c r="C398" s="740"/>
      <c r="D398" s="740"/>
      <c r="E398" s="703"/>
      <c r="AT398" s="908"/>
    </row>
    <row r="399" spans="3:46" x14ac:dyDescent="0.25">
      <c r="C399" s="740"/>
      <c r="D399" s="740"/>
      <c r="E399" s="703"/>
      <c r="AT399" s="908"/>
    </row>
    <row r="400" spans="3:46" x14ac:dyDescent="0.25">
      <c r="C400" s="740"/>
      <c r="D400" s="740"/>
      <c r="E400" s="703"/>
      <c r="AT400" s="908"/>
    </row>
    <row r="401" spans="3:46" x14ac:dyDescent="0.25">
      <c r="C401" s="740"/>
      <c r="D401" s="735"/>
      <c r="E401" s="703"/>
      <c r="AT401" s="908"/>
    </row>
    <row r="402" spans="3:46" x14ac:dyDescent="0.25">
      <c r="C402" s="740"/>
      <c r="D402" s="740"/>
      <c r="E402" s="703"/>
      <c r="AT402" s="908"/>
    </row>
    <row r="403" spans="3:46" x14ac:dyDescent="0.25">
      <c r="C403" s="740"/>
      <c r="D403" s="740"/>
      <c r="E403" s="703"/>
      <c r="AT403" s="908"/>
    </row>
    <row r="404" spans="3:46" x14ac:dyDescent="0.25">
      <c r="C404" s="740"/>
      <c r="D404" s="740"/>
      <c r="E404" s="703"/>
      <c r="AT404" s="908"/>
    </row>
    <row r="405" spans="3:46" x14ac:dyDescent="0.25">
      <c r="C405" s="740"/>
      <c r="D405" s="740"/>
      <c r="E405" s="703"/>
    </row>
    <row r="406" spans="3:46" x14ac:dyDescent="0.25">
      <c r="C406" s="740"/>
      <c r="D406" s="740"/>
      <c r="E406" s="703"/>
    </row>
    <row r="407" spans="3:46" x14ac:dyDescent="0.25">
      <c r="C407" s="740"/>
      <c r="D407" s="740"/>
      <c r="E407" s="703"/>
    </row>
    <row r="408" spans="3:46" x14ac:dyDescent="0.25">
      <c r="C408" s="740"/>
      <c r="D408" s="740"/>
      <c r="E408" s="703"/>
    </row>
    <row r="409" spans="3:46" x14ac:dyDescent="0.25">
      <c r="C409" s="740"/>
      <c r="D409" s="740"/>
      <c r="E409" s="703"/>
    </row>
    <row r="411" spans="3:46" x14ac:dyDescent="0.25">
      <c r="C411" s="738"/>
      <c r="D411" s="738"/>
    </row>
    <row r="412" spans="3:46" x14ac:dyDescent="0.25">
      <c r="C412" s="740"/>
      <c r="D412" s="740"/>
      <c r="E412" s="703"/>
    </row>
    <row r="413" spans="3:46" x14ac:dyDescent="0.25">
      <c r="C413" s="740"/>
      <c r="D413" s="740"/>
      <c r="E413" s="703"/>
    </row>
    <row r="414" spans="3:46" x14ac:dyDescent="0.25">
      <c r="C414" s="740"/>
      <c r="D414" s="740"/>
      <c r="E414" s="703"/>
    </row>
    <row r="415" spans="3:46" x14ac:dyDescent="0.25">
      <c r="C415" s="740"/>
      <c r="D415" s="740"/>
      <c r="E415" s="703"/>
    </row>
    <row r="416" spans="3:46" x14ac:dyDescent="0.25">
      <c r="C416" s="740"/>
      <c r="D416" s="740"/>
      <c r="E416" s="703"/>
    </row>
    <row r="417" spans="3:5" x14ac:dyDescent="0.25">
      <c r="C417" s="740"/>
      <c r="D417" s="740"/>
      <c r="E417" s="703"/>
    </row>
    <row r="418" spans="3:5" x14ac:dyDescent="0.25">
      <c r="C418" s="740"/>
      <c r="D418" s="740"/>
      <c r="E418" s="703"/>
    </row>
    <row r="419" spans="3:5" x14ac:dyDescent="0.25">
      <c r="C419" s="740"/>
      <c r="D419" s="740"/>
      <c r="E419" s="703"/>
    </row>
    <row r="420" spans="3:5" x14ac:dyDescent="0.25">
      <c r="C420" s="740"/>
      <c r="D420" s="740"/>
      <c r="E420" s="703"/>
    </row>
    <row r="421" spans="3:5" x14ac:dyDescent="0.25">
      <c r="C421" s="740"/>
      <c r="D421" s="740"/>
      <c r="E421" s="703"/>
    </row>
    <row r="422" spans="3:5" x14ac:dyDescent="0.25">
      <c r="C422" s="740"/>
      <c r="D422" s="740"/>
      <c r="E422" s="703"/>
    </row>
    <row r="423" spans="3:5" x14ac:dyDescent="0.25">
      <c r="C423" s="740"/>
      <c r="D423" s="740"/>
      <c r="E423" s="703"/>
    </row>
    <row r="424" spans="3:5" x14ac:dyDescent="0.25">
      <c r="C424" s="740"/>
      <c r="D424" s="740"/>
      <c r="E424" s="703"/>
    </row>
    <row r="425" spans="3:5" x14ac:dyDescent="0.25">
      <c r="C425" s="740"/>
      <c r="D425" s="740"/>
      <c r="E425" s="703"/>
    </row>
    <row r="426" spans="3:5" x14ac:dyDescent="0.25">
      <c r="C426" s="740"/>
      <c r="D426" s="740"/>
      <c r="E426" s="703"/>
    </row>
    <row r="427" spans="3:5" x14ac:dyDescent="0.25">
      <c r="C427" s="740"/>
      <c r="D427" s="740"/>
      <c r="E427" s="703"/>
    </row>
    <row r="428" spans="3:5" x14ac:dyDescent="0.25">
      <c r="C428" s="740"/>
      <c r="D428" s="740"/>
      <c r="E428" s="703"/>
    </row>
    <row r="429" spans="3:5" x14ac:dyDescent="0.25">
      <c r="C429" s="740"/>
      <c r="D429" s="740"/>
      <c r="E429" s="703"/>
    </row>
    <row r="430" spans="3:5" x14ac:dyDescent="0.25">
      <c r="C430" s="740"/>
      <c r="D430" s="740"/>
      <c r="E430" s="703"/>
    </row>
    <row r="431" spans="3:5" x14ac:dyDescent="0.25">
      <c r="C431" s="740"/>
      <c r="D431" s="740"/>
      <c r="E431" s="703"/>
    </row>
    <row r="432" spans="3:5" x14ac:dyDescent="0.25">
      <c r="C432" s="740"/>
      <c r="D432" s="740"/>
      <c r="E432" s="703"/>
    </row>
    <row r="433" spans="3:5" x14ac:dyDescent="0.25">
      <c r="C433" s="740"/>
      <c r="D433" s="740"/>
      <c r="E433" s="703"/>
    </row>
    <row r="434" spans="3:5" x14ac:dyDescent="0.25">
      <c r="C434" s="740"/>
      <c r="D434" s="740"/>
      <c r="E434" s="703"/>
    </row>
    <row r="435" spans="3:5" x14ac:dyDescent="0.25">
      <c r="C435" s="740"/>
      <c r="D435" s="740"/>
      <c r="E435" s="703"/>
    </row>
    <row r="436" spans="3:5" x14ac:dyDescent="0.25">
      <c r="C436" s="740"/>
      <c r="D436" s="740"/>
      <c r="E436" s="703"/>
    </row>
    <row r="437" spans="3:5" x14ac:dyDescent="0.25">
      <c r="C437" s="740"/>
      <c r="D437" s="740"/>
      <c r="E437" s="703"/>
    </row>
    <row r="438" spans="3:5" x14ac:dyDescent="0.25">
      <c r="C438" s="740"/>
      <c r="D438" s="740"/>
      <c r="E438" s="703"/>
    </row>
    <row r="440" spans="3:5" x14ac:dyDescent="0.25">
      <c r="C440" s="738"/>
      <c r="D440" s="738"/>
      <c r="E440" s="706"/>
    </row>
    <row r="441" spans="3:5" x14ac:dyDescent="0.25">
      <c r="C441" s="740"/>
      <c r="D441" s="740"/>
      <c r="E441" s="703"/>
    </row>
    <row r="442" spans="3:5" x14ac:dyDescent="0.25">
      <c r="C442" s="740"/>
      <c r="D442" s="740"/>
      <c r="E442" s="703"/>
    </row>
    <row r="443" spans="3:5" x14ac:dyDescent="0.25">
      <c r="C443" s="740"/>
      <c r="D443" s="740"/>
      <c r="E443" s="703"/>
    </row>
  </sheetData>
  <autoFilter ref="A3:BA332">
    <filterColumn colId="2" showButton="0"/>
    <filterColumn colId="7" showButton="0"/>
    <filterColumn colId="9" showButton="0"/>
    <filterColumn colId="11" showButton="0"/>
    <filterColumn colId="13" showButton="0"/>
    <filterColumn colId="15" showButton="0"/>
    <filterColumn colId="17" showButton="0"/>
    <filterColumn colId="19" showButton="0"/>
    <filterColumn colId="21" showButton="0"/>
    <filterColumn colId="23" showButton="0"/>
    <filterColumn colId="25" showButton="0"/>
    <filterColumn colId="27" showButton="0"/>
    <filterColumn colId="29" showButton="0"/>
  </autoFilter>
  <mergeCells count="14">
    <mergeCell ref="T3:U3"/>
    <mergeCell ref="A1:AT1"/>
    <mergeCell ref="C3:D3"/>
    <mergeCell ref="H3:I3"/>
    <mergeCell ref="J3:K3"/>
    <mergeCell ref="L3:M3"/>
    <mergeCell ref="N3:O3"/>
    <mergeCell ref="P3:Q3"/>
    <mergeCell ref="R3:S3"/>
    <mergeCell ref="V3:W3"/>
    <mergeCell ref="X3:Y3"/>
    <mergeCell ref="Z3:AA3"/>
    <mergeCell ref="AB3:AC3"/>
    <mergeCell ref="AD3:AE3"/>
  </mergeCells>
  <conditionalFormatting sqref="R239">
    <cfRule type="containsText" dxfId="110" priority="57" operator="containsText" text="B">
      <formula>NOT(ISERROR(SEARCH("B",R239)))</formula>
    </cfRule>
    <cfRule type="colorScale" priority="58">
      <colorScale>
        <cfvo type="min"/>
        <cfvo type="percentile" val="50"/>
        <cfvo type="max"/>
        <color rgb="FFF8696B"/>
        <color rgb="FFFFEB84"/>
        <color rgb="FF63BE7B"/>
      </colorScale>
    </cfRule>
  </conditionalFormatting>
  <conditionalFormatting sqref="R233:R239 P4:P11 P177:P184 P15 P17:P22 P24:P25 P28:P39 P45:P46 P59:P69 P85:P95 P73 P100:P106 P117:P119 P112 P122:P123 P126:P129 P135:P136 P138:P175 P223:P242 P245:P332 P186:P221">
    <cfRule type="containsText" dxfId="109" priority="56" operator="containsText" text="B">
      <formula>NOT(ISERROR(SEARCH("B",P4)))</formula>
    </cfRule>
  </conditionalFormatting>
  <conditionalFormatting sqref="R4:R11 V4:V11 X4:X11 Z4:Z11 T4:T11 T177:T184 Z177:Z184 X177:X184 V177:V184 R177:R184 T15 Z15 X15 V15 R15 R17:R22 V17:V22 X17:X22 Z17:Z22 T17:T22 T24:T25 Z24:Z25 X24:X25 V24:V25 R24:R25 R28:R39 V28:V39 X28:X39 Z28:Z39 T28:T39 T45:T46 Z45:Z46 X45:X46 V45:V46 R45:R46 R59:R69 V59:V69 X59:X69 Z59:Z69 T59:T69 T85:T95 Z85:Z95 X85:X95 V85:V95 R85:R95 T73 Z73 X73 V73 R73 R100:R106 V100:V106 X100:X106 Z100:Z106 T100:T106 T117:T119 Z117:Z119 X117:X119 V117:V119 R117:R119 T112 Z112 X112 V112 R112 R122:R123 V122:V123 X122:X123 Z122:Z123 T122:T123 T126:T129 Z126:Z129 X126:X129 V126:V129 R126:R129 R135:R136 V135:V136 X135:X136 Z135:Z136 T135:T136 T138:T175 Z138:Z175 X138:X175 V138:V175 R138:R175 R223:R242 V223:V242 X223:X242 Z223:Z242 T223:T242 T245:T332 Z245:Z332 X245:X332 V245:V332 R245:R332 R186:R221 V186:V221 X186:X221 Z186:Z221 T186:T221">
    <cfRule type="containsText" dxfId="108" priority="53" operator="containsText" text="C">
      <formula>NOT(ISERROR(SEARCH("C",R4)))</formula>
    </cfRule>
    <cfRule type="containsText" dxfId="107" priority="54" operator="containsText" text="B">
      <formula>NOT(ISERROR(SEARCH("B",R4)))</formula>
    </cfRule>
    <cfRule type="containsText" dxfId="106" priority="55" operator="containsText" text="B or C">
      <formula>NOT(ISERROR(SEARCH("B or C",R4)))</formula>
    </cfRule>
  </conditionalFormatting>
  <conditionalFormatting sqref="P243:Q243">
    <cfRule type="containsText" dxfId="105" priority="52" operator="containsText" text="B">
      <formula>NOT(ISERROR(SEARCH("B",P243)))</formula>
    </cfRule>
  </conditionalFormatting>
  <conditionalFormatting sqref="R243:V243 X243 Z243">
    <cfRule type="containsText" dxfId="104" priority="49" operator="containsText" text="C">
      <formula>NOT(ISERROR(SEARCH("C",R243)))</formula>
    </cfRule>
    <cfRule type="containsText" dxfId="103" priority="50" operator="containsText" text="B">
      <formula>NOT(ISERROR(SEARCH("B",R243)))</formula>
    </cfRule>
    <cfRule type="containsText" dxfId="102" priority="51" operator="containsText" text="B or C">
      <formula>NOT(ISERROR(SEARCH("B or C",R243)))</formula>
    </cfRule>
  </conditionalFormatting>
  <conditionalFormatting sqref="P185:Q185">
    <cfRule type="containsText" dxfId="101" priority="48" operator="containsText" text="B">
      <formula>NOT(ISERROR(SEARCH("B",P185)))</formula>
    </cfRule>
  </conditionalFormatting>
  <conditionalFormatting sqref="R185:V185 X185 Z185">
    <cfRule type="containsText" dxfId="100" priority="45" operator="containsText" text="C">
      <formula>NOT(ISERROR(SEARCH("C",R185)))</formula>
    </cfRule>
    <cfRule type="containsText" dxfId="99" priority="46" operator="containsText" text="B">
      <formula>NOT(ISERROR(SEARCH("B",R185)))</formula>
    </cfRule>
    <cfRule type="containsText" dxfId="98" priority="47" operator="containsText" text="B or C">
      <formula>NOT(ISERROR(SEARCH("B or C",R185)))</formula>
    </cfRule>
  </conditionalFormatting>
  <conditionalFormatting sqref="P12:P14">
    <cfRule type="containsText" dxfId="97" priority="44" operator="containsText" text="B">
      <formula>NOT(ISERROR(SEARCH("B",P12)))</formula>
    </cfRule>
  </conditionalFormatting>
  <conditionalFormatting sqref="R12:R14 V12:V14 X12:X14 Z12:Z14 T12:T14">
    <cfRule type="containsText" dxfId="96" priority="41" operator="containsText" text="C">
      <formula>NOT(ISERROR(SEARCH("C",R12)))</formula>
    </cfRule>
    <cfRule type="containsText" dxfId="95" priority="42" operator="containsText" text="B">
      <formula>NOT(ISERROR(SEARCH("B",R12)))</formula>
    </cfRule>
    <cfRule type="containsText" dxfId="94" priority="43" operator="containsText" text="B or C">
      <formula>NOT(ISERROR(SEARCH("B or C",R12)))</formula>
    </cfRule>
  </conditionalFormatting>
  <conditionalFormatting sqref="P47:P58">
    <cfRule type="containsText" dxfId="93" priority="32" operator="containsText" text="B">
      <formula>NOT(ISERROR(SEARCH("B",P47)))</formula>
    </cfRule>
  </conditionalFormatting>
  <conditionalFormatting sqref="T47:T58 Z47:Z58 X47:X58 V47:V58 R47:R58">
    <cfRule type="containsText" dxfId="92" priority="29" operator="containsText" text="C">
      <formula>NOT(ISERROR(SEARCH("C",R47)))</formula>
    </cfRule>
    <cfRule type="containsText" dxfId="91" priority="30" operator="containsText" text="B">
      <formula>NOT(ISERROR(SEARCH("B",R47)))</formula>
    </cfRule>
    <cfRule type="containsText" dxfId="90" priority="31" operator="containsText" text="B or C">
      <formula>NOT(ISERROR(SEARCH("B or C",R47)))</formula>
    </cfRule>
  </conditionalFormatting>
  <conditionalFormatting sqref="P96:P99">
    <cfRule type="containsText" dxfId="89" priority="24" operator="containsText" text="B">
      <formula>NOT(ISERROR(SEARCH("B",P96)))</formula>
    </cfRule>
  </conditionalFormatting>
  <conditionalFormatting sqref="T96:T99 Z96:Z99 X96:X99 V96:V99 R96:R99">
    <cfRule type="containsText" dxfId="88" priority="21" operator="containsText" text="C">
      <formula>NOT(ISERROR(SEARCH("C",R96)))</formula>
    </cfRule>
    <cfRule type="containsText" dxfId="87" priority="22" operator="containsText" text="B">
      <formula>NOT(ISERROR(SEARCH("B",R96)))</formula>
    </cfRule>
    <cfRule type="containsText" dxfId="86" priority="23" operator="containsText" text="B or C">
      <formula>NOT(ISERROR(SEARCH("B or C",R96)))</formula>
    </cfRule>
  </conditionalFormatting>
  <conditionalFormatting sqref="P124:P125">
    <cfRule type="containsText" dxfId="85" priority="20" operator="containsText" text="B">
      <formula>NOT(ISERROR(SEARCH("B",P124)))</formula>
    </cfRule>
  </conditionalFormatting>
  <conditionalFormatting sqref="R124:R125 V124:V125 X124:X125 Z124:Z125 T124:T125">
    <cfRule type="containsText" dxfId="84" priority="17" operator="containsText" text="C">
      <formula>NOT(ISERROR(SEARCH("C",R124)))</formula>
    </cfRule>
    <cfRule type="containsText" dxfId="83" priority="18" operator="containsText" text="B">
      <formula>NOT(ISERROR(SEARCH("B",R124)))</formula>
    </cfRule>
    <cfRule type="containsText" dxfId="82" priority="19" operator="containsText" text="B or C">
      <formula>NOT(ISERROR(SEARCH("B or C",R124)))</formula>
    </cfRule>
  </conditionalFormatting>
  <conditionalFormatting sqref="P130:P134">
    <cfRule type="containsText" dxfId="81" priority="16" operator="containsText" text="B">
      <formula>NOT(ISERROR(SEARCH("B",P130)))</formula>
    </cfRule>
  </conditionalFormatting>
  <conditionalFormatting sqref="T130:T134 Z130:Z134 X130:X134 V130:V134 R130:R134">
    <cfRule type="containsText" dxfId="80" priority="13" operator="containsText" text="C">
      <formula>NOT(ISERROR(SEARCH("C",R130)))</formula>
    </cfRule>
    <cfRule type="containsText" dxfId="79" priority="14" operator="containsText" text="B">
      <formula>NOT(ISERROR(SEARCH("B",R130)))</formula>
    </cfRule>
    <cfRule type="containsText" dxfId="78" priority="15" operator="containsText" text="B or C">
      <formula>NOT(ISERROR(SEARCH("B or C",R130)))</formula>
    </cfRule>
  </conditionalFormatting>
  <conditionalFormatting sqref="P137">
    <cfRule type="containsText" dxfId="77" priority="12" operator="containsText" text="B">
      <formula>NOT(ISERROR(SEARCH("B",P137)))</formula>
    </cfRule>
  </conditionalFormatting>
  <conditionalFormatting sqref="R137 V137 X137 Z137 T137">
    <cfRule type="containsText" dxfId="76" priority="9" operator="containsText" text="C">
      <formula>NOT(ISERROR(SEARCH("C",R137)))</formula>
    </cfRule>
    <cfRule type="containsText" dxfId="75" priority="10" operator="containsText" text="B">
      <formula>NOT(ISERROR(SEARCH("B",R137)))</formula>
    </cfRule>
    <cfRule type="containsText" dxfId="74" priority="11" operator="containsText" text="B or C">
      <formula>NOT(ISERROR(SEARCH("B or C",R137)))</formula>
    </cfRule>
  </conditionalFormatting>
  <conditionalFormatting sqref="P222">
    <cfRule type="containsText" dxfId="73" priority="8" operator="containsText" text="B">
      <formula>NOT(ISERROR(SEARCH("B",P222)))</formula>
    </cfRule>
  </conditionalFormatting>
  <conditionalFormatting sqref="T222 Z222 X222 V222 R222">
    <cfRule type="containsText" dxfId="72" priority="5" operator="containsText" text="C">
      <formula>NOT(ISERROR(SEARCH("C",R222)))</formula>
    </cfRule>
    <cfRule type="containsText" dxfId="71" priority="6" operator="containsText" text="B">
      <formula>NOT(ISERROR(SEARCH("B",R222)))</formula>
    </cfRule>
    <cfRule type="containsText" dxfId="70" priority="7" operator="containsText" text="B or C">
      <formula>NOT(ISERROR(SEARCH("B or C",R222)))</formula>
    </cfRule>
  </conditionalFormatting>
  <conditionalFormatting sqref="P244:Q244">
    <cfRule type="containsText" dxfId="69" priority="4" operator="containsText" text="B">
      <formula>NOT(ISERROR(SEARCH("B",P244)))</formula>
    </cfRule>
  </conditionalFormatting>
  <conditionalFormatting sqref="R244:V244 X244 Z244">
    <cfRule type="containsText" dxfId="68" priority="1" operator="containsText" text="C">
      <formula>NOT(ISERROR(SEARCH("C",R244)))</formula>
    </cfRule>
    <cfRule type="containsText" dxfId="67" priority="2" operator="containsText" text="B">
      <formula>NOT(ISERROR(SEARCH("B",R244)))</formula>
    </cfRule>
    <cfRule type="containsText" dxfId="66" priority="3" operator="containsText" text="B or C">
      <formula>NOT(ISERROR(SEARCH("B or C",R244)))</formula>
    </cfRule>
  </conditionalFormatting>
  <pageMargins left="0.35" right="0.2" top="0.33" bottom="0.31" header="0.3" footer="0.3"/>
  <pageSetup paperSize="9" orientation="portrait" verticalDpi="300" r:id="rId1"/>
  <drawing r:id="rId2"/>
  <extLst>
    <ext xmlns:x14="http://schemas.microsoft.com/office/spreadsheetml/2009/9/main" uri="{78C0D931-6437-407d-A8EE-F0AAD7539E65}">
      <x14:conditionalFormattings>
        <x14:conditionalFormatting xmlns:xm="http://schemas.microsoft.com/office/excel/2006/main">
          <x14:cfRule type="containsText" priority="40" operator="containsText" text="B" id="{2D928E49-C6D3-41EA-882C-1AF29E8346DF}">
            <xm:f>NOT(ISERROR(SEARCH("B",'BIEN BAN (NHAP)'!P19)))</xm:f>
            <x14:dxf>
              <font>
                <color rgb="FF9C0006"/>
              </font>
              <fill>
                <patternFill>
                  <bgColor rgb="FFFFC7CE"/>
                </patternFill>
              </fill>
            </x14:dxf>
          </x14:cfRule>
          <xm:sqref>P16 P26:P27 P70:P72 P113:P116 P120</xm:sqref>
        </x14:conditionalFormatting>
        <x14:conditionalFormatting xmlns:xm="http://schemas.microsoft.com/office/excel/2006/main">
          <x14:cfRule type="containsText" priority="37" operator="containsText" text="C" id="{8D2B72A3-61D5-4F6B-9E5C-0F83602AA48C}">
            <xm:f>NOT(ISERROR(SEARCH("C",'BIEN BAN (NHAP)'!R19)))</xm:f>
            <x14:dxf>
              <fill>
                <patternFill>
                  <bgColor rgb="FF00FF00"/>
                </patternFill>
              </fill>
            </x14:dxf>
          </x14:cfRule>
          <x14:cfRule type="containsText" priority="38" operator="containsText" text="B" id="{8A20B34C-637C-4008-9922-5462C043B565}">
            <xm:f>NOT(ISERROR(SEARCH("B",'BIEN BAN (NHAP)'!R19)))</xm:f>
            <x14:dxf>
              <font>
                <color rgb="FF9C0006"/>
              </font>
              <fill>
                <patternFill>
                  <bgColor rgb="FFFFC7CE"/>
                </patternFill>
              </fill>
            </x14:dxf>
          </x14:cfRule>
          <x14:cfRule type="containsText" priority="39" operator="containsText" text="B or C" id="{E2635C51-69A1-4B73-8C77-F1D9F0E2BE93}">
            <xm:f>NOT(ISERROR(SEARCH("B or C",'BIEN BAN (NHAP)'!R19)))</xm:f>
            <x14:dxf>
              <font>
                <color rgb="FF9C0006"/>
              </font>
              <fill>
                <patternFill>
                  <bgColor rgb="FFFFC7CE"/>
                </patternFill>
              </fill>
            </x14:dxf>
          </x14:cfRule>
          <xm:sqref>Z16 R16 V16 X16 T16 Z26:Z27 R26:R27 V26:V27 X26:X27 T26:T27 R70:R72 Z70:Z72 T70:T72 X70:X72 V70:V72 X113:X116 T113:T116 Z113:Z116 R113:R116 V113:V116 V120 X120 T120 Z120 R120</xm:sqref>
        </x14:conditionalFormatting>
        <x14:conditionalFormatting xmlns:xm="http://schemas.microsoft.com/office/excel/2006/main">
          <x14:cfRule type="containsText" priority="36" operator="containsText" text="B" id="{F43E299E-ED0C-4533-834E-E12075F2CC73}">
            <xm:f>NOT(ISERROR(SEARCH("B",'BIEN BAN (NHAP)'!P27)))</xm:f>
            <x14:dxf>
              <font>
                <color rgb="FF9C0006"/>
              </font>
              <fill>
                <patternFill>
                  <bgColor rgb="FFFFC7CE"/>
                </patternFill>
              </fill>
            </x14:dxf>
          </x14:cfRule>
          <xm:sqref>P23 P107:P111 P121</xm:sqref>
        </x14:conditionalFormatting>
        <x14:conditionalFormatting xmlns:xm="http://schemas.microsoft.com/office/excel/2006/main">
          <x14:cfRule type="containsText" priority="33" operator="containsText" text="C" id="{A3A4FCD1-8E7C-406E-B2B7-5ED8931D44FA}">
            <xm:f>NOT(ISERROR(SEARCH("C",'BIEN BAN (NHAP)'!R27)))</xm:f>
            <x14:dxf>
              <fill>
                <patternFill>
                  <bgColor rgb="FF00FF00"/>
                </patternFill>
              </fill>
            </x14:dxf>
          </x14:cfRule>
          <x14:cfRule type="containsText" priority="34" operator="containsText" text="B" id="{CF83C774-118D-4079-87DC-15BDC6568BB6}">
            <xm:f>NOT(ISERROR(SEARCH("B",'BIEN BAN (NHAP)'!R27)))</xm:f>
            <x14:dxf>
              <font>
                <color rgb="FF9C0006"/>
              </font>
              <fill>
                <patternFill>
                  <bgColor rgb="FFFFC7CE"/>
                </patternFill>
              </fill>
            </x14:dxf>
          </x14:cfRule>
          <x14:cfRule type="containsText" priority="35" operator="containsText" text="B or C" id="{D7C51A0F-84DC-41D9-B95F-4223BF5D859C}">
            <xm:f>NOT(ISERROR(SEARCH("B or C",'BIEN BAN (NHAP)'!R27)))</xm:f>
            <x14:dxf>
              <font>
                <color rgb="FF9C0006"/>
              </font>
              <fill>
                <patternFill>
                  <bgColor rgb="FFFFC7CE"/>
                </patternFill>
              </fill>
            </x14:dxf>
          </x14:cfRule>
          <xm:sqref>Z23 R23 V23 X23 T23 V107:V111 X107:X111 T107:T111 Z107:Z111 R107:R111 X121 T121 Z121 R121 V121</xm:sqref>
        </x14:conditionalFormatting>
        <x14:conditionalFormatting xmlns:xm="http://schemas.microsoft.com/office/excel/2006/main">
          <x14:cfRule type="containsText" priority="28" operator="containsText" text="B" id="{8522F38F-CB46-405F-A555-FE8B0F9A6BAD}">
            <xm:f>NOT(ISERROR(SEARCH("B",'BIEN BAN (NHAP)'!P74)))</xm:f>
            <x14:dxf>
              <font>
                <color rgb="FF9C0006"/>
              </font>
              <fill>
                <patternFill>
                  <bgColor rgb="FFFFC7CE"/>
                </patternFill>
              </fill>
            </x14:dxf>
          </x14:cfRule>
          <xm:sqref>P74:P84</xm:sqref>
        </x14:conditionalFormatting>
        <x14:conditionalFormatting xmlns:xm="http://schemas.microsoft.com/office/excel/2006/main">
          <x14:cfRule type="containsText" priority="25" operator="containsText" text="C" id="{F6409416-E201-47C2-9920-F08196682A51}">
            <xm:f>NOT(ISERROR(SEARCH("C",'BIEN BAN (NHAP)'!R74)))</xm:f>
            <x14:dxf>
              <fill>
                <patternFill>
                  <bgColor rgb="FF00FF00"/>
                </patternFill>
              </fill>
            </x14:dxf>
          </x14:cfRule>
          <x14:cfRule type="containsText" priority="26" operator="containsText" text="B" id="{3A5F65ED-DFAA-460F-95F5-44F28ED5AE75}">
            <xm:f>NOT(ISERROR(SEARCH("B",'BIEN BAN (NHAP)'!R74)))</xm:f>
            <x14:dxf>
              <font>
                <color rgb="FF9C0006"/>
              </font>
              <fill>
                <patternFill>
                  <bgColor rgb="FFFFC7CE"/>
                </patternFill>
              </fill>
            </x14:dxf>
          </x14:cfRule>
          <x14:cfRule type="containsText" priority="27" operator="containsText" text="B or C" id="{57D3BCA9-1BFA-48AC-BC39-ED8E9153E22D}">
            <xm:f>NOT(ISERROR(SEARCH("B or C",'BIEN BAN (NHAP)'!R74)))</xm:f>
            <x14:dxf>
              <font>
                <color rgb="FF9C0006"/>
              </font>
              <fill>
                <patternFill>
                  <bgColor rgb="FFFFC7CE"/>
                </patternFill>
              </fill>
            </x14:dxf>
          </x14:cfRule>
          <xm:sqref>R74:R84 Z74:Z84 T74:T84 X74:X84 V74:V84</xm:sqref>
        </x14:conditionalFormatting>
        <x14:conditionalFormatting xmlns:xm="http://schemas.microsoft.com/office/excel/2006/main">
          <x14:cfRule type="containsText" priority="59" operator="containsText" text="B" id="{5A926729-8B20-4B13-AE2C-ACD721C8C088}">
            <xm:f>NOT(ISERROR(SEARCH("B",'BIEN BAN (NHAP)'!P45)))</xm:f>
            <x14:dxf>
              <font>
                <color rgb="FF9C0006"/>
              </font>
              <fill>
                <patternFill>
                  <bgColor rgb="FFFFC7CE"/>
                </patternFill>
              </fill>
            </x14:dxf>
          </x14:cfRule>
          <xm:sqref>P40:P44 Q41</xm:sqref>
        </x14:conditionalFormatting>
        <x14:conditionalFormatting xmlns:xm="http://schemas.microsoft.com/office/excel/2006/main">
          <x14:cfRule type="containsText" priority="60" operator="containsText" text="C" id="{5CE82665-C3E6-4204-AD1E-FE61403AE829}">
            <xm:f>NOT(ISERROR(SEARCH("C",'BIEN BAN (NHAP)'!R45)))</xm:f>
            <x14:dxf>
              <fill>
                <patternFill>
                  <bgColor rgb="FF00FF00"/>
                </patternFill>
              </fill>
            </x14:dxf>
          </x14:cfRule>
          <x14:cfRule type="containsText" priority="61" operator="containsText" text="B" id="{793F53B5-4EF7-4F03-A8AB-F8B60C9EC15E}">
            <xm:f>NOT(ISERROR(SEARCH("B",'BIEN BAN (NHAP)'!R45)))</xm:f>
            <x14:dxf>
              <font>
                <color rgb="FF9C0006"/>
              </font>
              <fill>
                <patternFill>
                  <bgColor rgb="FFFFC7CE"/>
                </patternFill>
              </fill>
            </x14:dxf>
          </x14:cfRule>
          <x14:cfRule type="containsText" priority="62" operator="containsText" text="B or C" id="{2DBE20F0-AA8B-4131-BE90-EDECB0E83252}">
            <xm:f>NOT(ISERROR(SEARCH("B or C",'BIEN BAN (NHAP)'!R45)))</xm:f>
            <x14:dxf>
              <font>
                <color rgb="FF9C0006"/>
              </font>
              <fill>
                <patternFill>
                  <bgColor rgb="FFFFC7CE"/>
                </patternFill>
              </fill>
            </x14:dxf>
          </x14:cfRule>
          <xm:sqref>V42:V44 X42:X44 T42:T44 Z40:Z44 R40:R44 V40 X40 T40 S41:Y41 AB40</xm:sqref>
        </x14:conditionalFormatting>
      </x14:conditionalFormattings>
    </ext>
  </extLst>
</worksheet>
</file>

<file path=xl/worksheets/sheet3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BE449"/>
  <sheetViews>
    <sheetView topLeftCell="A4" zoomScale="120" zoomScaleNormal="120" workbookViewId="0">
      <pane ySplit="4" topLeftCell="A8" activePane="bottomLeft" state="frozen"/>
      <selection activeCell="A4" sqref="A4"/>
      <selection pane="bottomLeft" activeCell="AY14" sqref="AY14"/>
    </sheetView>
  </sheetViews>
  <sheetFormatPr defaultColWidth="8.85546875" defaultRowHeight="15.75" x14ac:dyDescent="0.25"/>
  <cols>
    <col min="1" max="1" width="6.85546875" style="719" customWidth="1"/>
    <col min="2" max="2" width="4.85546875" style="719" customWidth="1"/>
    <col min="3" max="3" width="6.140625" style="742" customWidth="1"/>
    <col min="4" max="4" width="24" style="742" customWidth="1"/>
    <col min="5" max="5" width="12" style="705" customWidth="1"/>
    <col min="6" max="6" width="13.5703125" style="719" customWidth="1"/>
    <col min="7" max="7" width="6.85546875" style="705" customWidth="1"/>
    <col min="8" max="8" width="8.5703125" style="719" hidden="1" customWidth="1"/>
    <col min="9" max="9" width="12" style="719" hidden="1" customWidth="1"/>
    <col min="10" max="10" width="8.140625" style="719" hidden="1" customWidth="1"/>
    <col min="11" max="11" width="12" style="719" hidden="1" customWidth="1"/>
    <col min="12" max="12" width="8.85546875" style="719" hidden="1" customWidth="1"/>
    <col min="13" max="13" width="12" style="719" hidden="1" customWidth="1"/>
    <col min="14" max="14" width="8.5703125" style="719" hidden="1" customWidth="1"/>
    <col min="15" max="15" width="12" style="719" hidden="1" customWidth="1"/>
    <col min="16" max="16" width="8.5703125" style="719" hidden="1" customWidth="1"/>
    <col min="17" max="17" width="12" style="719" hidden="1" customWidth="1"/>
    <col min="18" max="18" width="8.5703125" style="719" hidden="1" customWidth="1"/>
    <col min="19" max="19" width="12" style="719" hidden="1" customWidth="1"/>
    <col min="20" max="20" width="9.85546875" style="719" hidden="1" customWidth="1"/>
    <col min="21" max="21" width="12" style="719" hidden="1" customWidth="1"/>
    <col min="22" max="22" width="8.85546875" style="719" hidden="1" customWidth="1"/>
    <col min="23" max="23" width="7.140625" style="719" hidden="1" customWidth="1"/>
    <col min="24" max="24" width="8.7109375" style="719" hidden="1" customWidth="1"/>
    <col min="25" max="25" width="6.42578125" style="719" hidden="1" customWidth="1"/>
    <col min="26" max="26" width="8.7109375" style="719" hidden="1" customWidth="1"/>
    <col min="27" max="27" width="7" style="719" hidden="1" customWidth="1"/>
    <col min="28" max="28" width="6.7109375" style="719" hidden="1" customWidth="1"/>
    <col min="29" max="29" width="7" style="719" hidden="1" customWidth="1"/>
    <col min="30" max="30" width="9.7109375" style="719" hidden="1" customWidth="1"/>
    <col min="31" max="31" width="12.140625" style="719" hidden="1" customWidth="1"/>
    <col min="32" max="32" width="11" style="719" hidden="1" customWidth="1"/>
    <col min="33" max="33" width="8.42578125" style="719" hidden="1" customWidth="1"/>
    <col min="34" max="34" width="19.85546875" style="719" hidden="1" customWidth="1"/>
    <col min="35" max="35" width="8.42578125" style="719" hidden="1" customWidth="1"/>
    <col min="36" max="36" width="12.28515625" style="719" hidden="1" customWidth="1"/>
    <col min="37" max="37" width="10.140625" style="705" hidden="1" customWidth="1"/>
    <col min="38" max="38" width="10.7109375" style="719" hidden="1" customWidth="1"/>
    <col min="39" max="39" width="11.42578125" style="705" hidden="1" customWidth="1"/>
    <col min="40" max="40" width="51.85546875" style="719" hidden="1" customWidth="1"/>
    <col min="41" max="41" width="9.5703125" style="705" hidden="1" customWidth="1"/>
    <col min="42" max="42" width="27.7109375" style="719" hidden="1" customWidth="1"/>
    <col min="43" max="43" width="15.85546875" style="705" hidden="1" customWidth="1"/>
    <col min="44" max="44" width="19" style="719" hidden="1" customWidth="1"/>
    <col min="45" max="45" width="17.42578125" style="719" hidden="1" customWidth="1"/>
    <col min="46" max="46" width="39.7109375" style="719" hidden="1" customWidth="1"/>
    <col min="47" max="47" width="8.85546875" style="719" customWidth="1"/>
    <col min="48" max="48" width="14.140625" style="719" customWidth="1"/>
    <col min="49" max="49" width="14.140625" style="719" bestFit="1" customWidth="1"/>
    <col min="50" max="16384" width="8.85546875" style="719"/>
  </cols>
  <sheetData>
    <row r="1" spans="1:48" s="684" customFormat="1" ht="15.75" customHeight="1" x14ac:dyDescent="0.25">
      <c r="A1" s="1014" t="s">
        <v>260</v>
      </c>
      <c r="B1" s="1014"/>
      <c r="C1" s="1014"/>
      <c r="D1" s="1014"/>
      <c r="E1" s="1014"/>
      <c r="F1" s="949"/>
      <c r="G1" s="949"/>
      <c r="H1" s="707"/>
      <c r="I1" s="707"/>
      <c r="J1" s="707"/>
      <c r="K1" s="707"/>
      <c r="V1" s="707"/>
      <c r="W1" s="707"/>
      <c r="AB1" s="1014"/>
      <c r="AC1" s="1014"/>
      <c r="AD1" s="1014"/>
      <c r="AE1" s="949"/>
      <c r="AK1" s="949"/>
      <c r="AM1" s="949"/>
      <c r="AO1" s="949"/>
      <c r="AQ1" s="949"/>
    </row>
    <row r="2" spans="1:48" s="684" customFormat="1" ht="27.75" customHeight="1" x14ac:dyDescent="0.25">
      <c r="A2" s="1015" t="s">
        <v>335</v>
      </c>
      <c r="B2" s="1015"/>
      <c r="C2" s="1015"/>
      <c r="D2" s="1015"/>
      <c r="E2" s="950"/>
      <c r="F2" s="950"/>
      <c r="G2" s="950"/>
      <c r="H2" s="707"/>
      <c r="I2" s="707"/>
      <c r="J2" s="707"/>
      <c r="K2" s="707"/>
      <c r="V2" s="707"/>
      <c r="W2" s="707"/>
      <c r="AB2" s="1014"/>
      <c r="AC2" s="1014"/>
      <c r="AD2" s="1014"/>
      <c r="AE2" s="949"/>
      <c r="AK2" s="949"/>
      <c r="AM2" s="949"/>
      <c r="AO2" s="949"/>
      <c r="AQ2" s="949"/>
    </row>
    <row r="3" spans="1:48" s="684" customFormat="1" ht="15.75" customHeight="1" x14ac:dyDescent="0.25">
      <c r="A3" s="950" t="s">
        <v>336</v>
      </c>
      <c r="B3" s="950"/>
      <c r="C3" s="950"/>
      <c r="D3" s="950"/>
      <c r="E3" s="950"/>
      <c r="F3" s="950"/>
      <c r="G3" s="950"/>
      <c r="H3" s="707"/>
      <c r="I3" s="707"/>
      <c r="J3" s="707"/>
      <c r="K3" s="707"/>
      <c r="V3" s="707"/>
      <c r="W3" s="707"/>
      <c r="AB3" s="1014"/>
      <c r="AC3" s="1014"/>
      <c r="AD3" s="1014"/>
      <c r="AE3" s="949"/>
      <c r="AK3" s="949"/>
      <c r="AM3" s="949"/>
      <c r="AO3" s="949"/>
      <c r="AQ3" s="949"/>
    </row>
    <row r="4" spans="1:48" s="684" customFormat="1" ht="13.5" customHeight="1" x14ac:dyDescent="0.25">
      <c r="A4" s="1015" t="s">
        <v>1018</v>
      </c>
      <c r="B4" s="1015"/>
      <c r="C4" s="1015"/>
      <c r="D4" s="1015"/>
      <c r="E4" s="1015"/>
      <c r="F4" s="1015"/>
      <c r="G4" s="1015"/>
      <c r="H4" s="707"/>
      <c r="I4" s="707"/>
      <c r="J4" s="707"/>
      <c r="K4" s="707"/>
      <c r="L4" s="950"/>
      <c r="M4" s="950"/>
      <c r="N4" s="950"/>
      <c r="O4" s="950"/>
      <c r="P4" s="950"/>
      <c r="Q4" s="950"/>
      <c r="R4" s="950"/>
      <c r="S4" s="950"/>
      <c r="T4" s="950"/>
      <c r="U4" s="950"/>
      <c r="V4" s="950"/>
      <c r="W4" s="950"/>
      <c r="X4" s="707"/>
      <c r="Y4" s="707"/>
      <c r="Z4" s="707"/>
      <c r="AA4" s="707"/>
      <c r="AB4" s="707"/>
      <c r="AC4" s="707"/>
      <c r="AD4" s="707"/>
      <c r="AE4" s="707"/>
      <c r="AK4" s="949"/>
      <c r="AM4" s="949"/>
      <c r="AO4" s="949"/>
      <c r="AQ4" s="949"/>
    </row>
    <row r="5" spans="1:48" s="684" customFormat="1" x14ac:dyDescent="0.25">
      <c r="E5" s="949"/>
      <c r="F5" s="949"/>
      <c r="G5" s="949"/>
      <c r="V5" s="707"/>
      <c r="W5" s="707"/>
      <c r="AK5" s="949"/>
      <c r="AM5" s="949"/>
      <c r="AO5" s="949"/>
      <c r="AQ5" s="949"/>
    </row>
    <row r="6" spans="1:48" s="684" customFormat="1" ht="54.75" customHeight="1" x14ac:dyDescent="0.25">
      <c r="A6" s="1016" t="s">
        <v>771</v>
      </c>
      <c r="B6" s="1016" t="s">
        <v>976</v>
      </c>
      <c r="C6" s="1018" t="s">
        <v>1</v>
      </c>
      <c r="D6" s="1019"/>
      <c r="E6" s="1016" t="s">
        <v>396</v>
      </c>
      <c r="F6" s="1016" t="s">
        <v>9</v>
      </c>
      <c r="G6" s="1016" t="s">
        <v>973</v>
      </c>
      <c r="H6" s="1027" t="s">
        <v>1274</v>
      </c>
      <c r="I6" s="1028"/>
      <c r="J6" s="1027" t="s">
        <v>1275</v>
      </c>
      <c r="K6" s="1028"/>
      <c r="L6" s="1027" t="s">
        <v>1019</v>
      </c>
      <c r="M6" s="1028"/>
      <c r="N6" s="1027" t="s">
        <v>1020</v>
      </c>
      <c r="O6" s="1028"/>
      <c r="P6" s="1027" t="s">
        <v>1021</v>
      </c>
      <c r="Q6" s="1028"/>
      <c r="R6" s="1027" t="s">
        <v>1022</v>
      </c>
      <c r="S6" s="1028"/>
      <c r="T6" s="1027" t="s">
        <v>1023</v>
      </c>
      <c r="U6" s="1028"/>
      <c r="V6" s="1022" t="s">
        <v>1026</v>
      </c>
      <c r="W6" s="1022"/>
      <c r="X6" s="1022" t="s">
        <v>1027</v>
      </c>
      <c r="Y6" s="1022"/>
      <c r="Z6" s="1022" t="s">
        <v>1028</v>
      </c>
      <c r="AA6" s="1022"/>
      <c r="AB6" s="1022" t="s">
        <v>1029</v>
      </c>
      <c r="AC6" s="1022"/>
      <c r="AD6" s="1022" t="s">
        <v>1030</v>
      </c>
      <c r="AE6" s="1022"/>
      <c r="AF6" s="1022" t="s">
        <v>354</v>
      </c>
      <c r="AG6" s="1032" t="s">
        <v>1102</v>
      </c>
      <c r="AH6" s="1042" t="s">
        <v>1622</v>
      </c>
      <c r="AI6" s="1044" t="s">
        <v>1621</v>
      </c>
      <c r="AJ6" s="1032" t="s">
        <v>1103</v>
      </c>
      <c r="AK6" s="1029" t="s">
        <v>1104</v>
      </c>
      <c r="AL6" s="1022" t="s">
        <v>1105</v>
      </c>
      <c r="AM6" s="1029"/>
      <c r="AN6" s="1029"/>
      <c r="AO6" s="1027" t="s">
        <v>1106</v>
      </c>
      <c r="AP6" s="1033"/>
      <c r="AQ6" s="1027" t="s">
        <v>1107</v>
      </c>
      <c r="AR6" s="1034"/>
      <c r="AS6" s="1028"/>
      <c r="AT6" s="1022" t="s">
        <v>259</v>
      </c>
      <c r="AU6" s="1022" t="s">
        <v>1730</v>
      </c>
      <c r="AV6" s="1022" t="s">
        <v>1736</v>
      </c>
    </row>
    <row r="7" spans="1:48" s="684" customFormat="1" ht="66.75" customHeight="1" x14ac:dyDescent="0.25">
      <c r="A7" s="1017"/>
      <c r="B7" s="1017"/>
      <c r="C7" s="1020"/>
      <c r="D7" s="1021"/>
      <c r="E7" s="1017"/>
      <c r="F7" s="1017"/>
      <c r="G7" s="1017"/>
      <c r="H7" s="951" t="s">
        <v>784</v>
      </c>
      <c r="I7" s="951" t="s">
        <v>785</v>
      </c>
      <c r="J7" s="951" t="s">
        <v>784</v>
      </c>
      <c r="K7" s="951" t="s">
        <v>785</v>
      </c>
      <c r="L7" s="951" t="s">
        <v>784</v>
      </c>
      <c r="M7" s="951" t="s">
        <v>785</v>
      </c>
      <c r="N7" s="951" t="s">
        <v>784</v>
      </c>
      <c r="O7" s="951" t="s">
        <v>785</v>
      </c>
      <c r="P7" s="951" t="s">
        <v>784</v>
      </c>
      <c r="Q7" s="951" t="s">
        <v>785</v>
      </c>
      <c r="R7" s="951" t="s">
        <v>784</v>
      </c>
      <c r="S7" s="951" t="s">
        <v>785</v>
      </c>
      <c r="T7" s="951" t="s">
        <v>784</v>
      </c>
      <c r="U7" s="951" t="s">
        <v>785</v>
      </c>
      <c r="V7" s="951" t="s">
        <v>784</v>
      </c>
      <c r="W7" s="951" t="s">
        <v>785</v>
      </c>
      <c r="X7" s="951" t="s">
        <v>784</v>
      </c>
      <c r="Y7" s="951" t="s">
        <v>785</v>
      </c>
      <c r="Z7" s="951" t="s">
        <v>784</v>
      </c>
      <c r="AA7" s="951" t="s">
        <v>785</v>
      </c>
      <c r="AB7" s="951" t="s">
        <v>784</v>
      </c>
      <c r="AC7" s="951" t="s">
        <v>785</v>
      </c>
      <c r="AD7" s="951" t="s">
        <v>784</v>
      </c>
      <c r="AE7" s="951" t="s">
        <v>785</v>
      </c>
      <c r="AF7" s="1022"/>
      <c r="AG7" s="1032"/>
      <c r="AH7" s="1043"/>
      <c r="AI7" s="1045"/>
      <c r="AJ7" s="1032"/>
      <c r="AK7" s="1029"/>
      <c r="AL7" s="951" t="s">
        <v>1108</v>
      </c>
      <c r="AM7" s="952" t="s">
        <v>1109</v>
      </c>
      <c r="AN7" s="952" t="s">
        <v>1110</v>
      </c>
      <c r="AO7" s="951" t="s">
        <v>1111</v>
      </c>
      <c r="AP7" s="952" t="s">
        <v>1112</v>
      </c>
      <c r="AQ7" s="951" t="s">
        <v>1113</v>
      </c>
      <c r="AR7" s="952" t="s">
        <v>1114</v>
      </c>
      <c r="AS7" s="951" t="s">
        <v>1115</v>
      </c>
      <c r="AT7" s="1022"/>
      <c r="AU7" s="1022"/>
      <c r="AV7" s="1022"/>
    </row>
    <row r="8" spans="1:48" s="684" customFormat="1" x14ac:dyDescent="0.25">
      <c r="A8" s="680"/>
      <c r="B8" s="680"/>
      <c r="C8" s="708"/>
      <c r="D8" s="708"/>
      <c r="E8" s="680" t="s">
        <v>310</v>
      </c>
      <c r="F8" s="680" t="s">
        <v>311</v>
      </c>
      <c r="G8" s="680" t="s">
        <v>312</v>
      </c>
      <c r="H8" s="680" t="s">
        <v>313</v>
      </c>
      <c r="I8" s="680" t="s">
        <v>314</v>
      </c>
      <c r="J8" s="680" t="s">
        <v>315</v>
      </c>
      <c r="K8" s="680" t="s">
        <v>316</v>
      </c>
      <c r="L8" s="680" t="s">
        <v>317</v>
      </c>
      <c r="M8" s="680" t="s">
        <v>318</v>
      </c>
      <c r="N8" s="680" t="s">
        <v>23</v>
      </c>
      <c r="O8" s="680" t="s">
        <v>25</v>
      </c>
      <c r="P8" s="680" t="s">
        <v>27</v>
      </c>
      <c r="Q8" s="680" t="s">
        <v>29</v>
      </c>
      <c r="R8" s="680" t="s">
        <v>31</v>
      </c>
      <c r="S8" s="680" t="s">
        <v>33</v>
      </c>
      <c r="T8" s="680" t="s">
        <v>35</v>
      </c>
      <c r="U8" s="680" t="s">
        <v>37</v>
      </c>
      <c r="V8" s="680" t="s">
        <v>38</v>
      </c>
      <c r="W8" s="680" t="s">
        <v>40</v>
      </c>
      <c r="X8" s="680" t="s">
        <v>42</v>
      </c>
      <c r="Y8" s="680" t="s">
        <v>43</v>
      </c>
      <c r="Z8" s="680" t="s">
        <v>45</v>
      </c>
      <c r="AA8" s="680" t="s">
        <v>47</v>
      </c>
      <c r="AB8" s="680" t="s">
        <v>319</v>
      </c>
      <c r="AC8" s="680" t="s">
        <v>320</v>
      </c>
      <c r="AD8" s="680" t="s">
        <v>321</v>
      </c>
      <c r="AE8" s="680" t="s">
        <v>322</v>
      </c>
      <c r="AF8" s="680" t="s">
        <v>323</v>
      </c>
      <c r="AG8" s="680" t="s">
        <v>324</v>
      </c>
      <c r="AH8" s="680" t="s">
        <v>325</v>
      </c>
      <c r="AI8" s="680" t="s">
        <v>326</v>
      </c>
      <c r="AJ8" s="680" t="s">
        <v>327</v>
      </c>
      <c r="AK8" s="680" t="s">
        <v>328</v>
      </c>
      <c r="AL8" s="680" t="s">
        <v>329</v>
      </c>
      <c r="AM8" s="680" t="s">
        <v>1280</v>
      </c>
      <c r="AN8" s="680" t="s">
        <v>1281</v>
      </c>
      <c r="AO8" s="680" t="s">
        <v>1282</v>
      </c>
      <c r="AP8" s="680" t="s">
        <v>1283</v>
      </c>
      <c r="AQ8" s="680" t="s">
        <v>1284</v>
      </c>
      <c r="AR8" s="680" t="s">
        <v>1285</v>
      </c>
      <c r="AS8" s="680" t="s">
        <v>1286</v>
      </c>
      <c r="AT8" s="680" t="s">
        <v>1287</v>
      </c>
      <c r="AU8" s="680" t="s">
        <v>1288</v>
      </c>
      <c r="AV8" s="680" t="s">
        <v>1289</v>
      </c>
    </row>
    <row r="9" spans="1:48" s="684" customFormat="1" ht="24.95" customHeight="1" x14ac:dyDescent="0.25">
      <c r="A9" s="512" t="s">
        <v>310</v>
      </c>
      <c r="B9" s="512">
        <f>COUNTIF($F$9:F9,F9)</f>
        <v>1</v>
      </c>
      <c r="C9" s="513" t="s">
        <v>985</v>
      </c>
      <c r="D9" s="519" t="s">
        <v>15</v>
      </c>
      <c r="E9" s="512" t="s">
        <v>720</v>
      </c>
      <c r="F9" s="592" t="s">
        <v>1597</v>
      </c>
      <c r="G9" s="592" t="s">
        <v>974</v>
      </c>
      <c r="H9" s="494" t="str">
        <f>VLOOKUP(E9,'[16]Gui chi Quynh'!$C$7:$E$387,3,0)</f>
        <v>A1</v>
      </c>
      <c r="I9" s="494">
        <f>VLOOKUP(H9,Sheet1!$B$2:$C$12,2,TRUE)</f>
        <v>10</v>
      </c>
      <c r="J9" s="494" t="str">
        <f>VLOOKUP($E9,'[17]Gui chi Quynh'!$C$7:$E$387,3,0)</f>
        <v>A1</v>
      </c>
      <c r="K9" s="494">
        <f>VLOOKUP(J9,Sheet1!$B$2:$C$12,2,TRUE)</f>
        <v>10</v>
      </c>
      <c r="L9" s="494" t="str">
        <f>VLOOKUP(E9,'[18]Gui chi Quynh'!$C$7:$F$385,3,0)</f>
        <v>A1</v>
      </c>
      <c r="M9" s="494">
        <f>VLOOKUP(L9,Sheet1!$B$2:$C$12,2,TRUE)</f>
        <v>10</v>
      </c>
      <c r="N9" s="494" t="str">
        <f>VLOOKUP(E9,'[19]Gui chi Quynh'!$C$7:$E$391,3,0)</f>
        <v>A1</v>
      </c>
      <c r="O9" s="494">
        <f>VLOOKUP(N9,Sheet1!$B$2:$C$12,2,TRUE)</f>
        <v>10</v>
      </c>
      <c r="P9" s="494" t="str">
        <f>VLOOKUP($E9,'[20]Gui chi Quynh'!$C$7:$E$391,3,0)</f>
        <v>A1</v>
      </c>
      <c r="Q9" s="494">
        <f>VLOOKUP(P9,Sheet1!$B$2:$C$12,2,TRUE)</f>
        <v>10</v>
      </c>
      <c r="R9" s="494" t="str">
        <f>VLOOKUP($E9,'[21]Gui chi Quynh'!$C$7:$E$390,3,0)</f>
        <v>A1</v>
      </c>
      <c r="S9" s="494">
        <f>VLOOKUP(R9,Sheet1!$B$2:$C$12,2,TRUE)</f>
        <v>10</v>
      </c>
      <c r="T9" s="494" t="str">
        <f>VLOOKUP($E9,'[22]Gui chi Quynh'!$C$7:$E$390,3,0)</f>
        <v>A1</v>
      </c>
      <c r="U9" s="494">
        <f>VLOOKUP(T9,Sheet1!$B$2:$C$12,2,TRUE)</f>
        <v>10</v>
      </c>
      <c r="V9" s="494" t="str">
        <f>VLOOKUP($E9,'[23]Gui chi Quynh'!$C$7:$E$389,3,0)</f>
        <v>A1</v>
      </c>
      <c r="W9" s="494">
        <f>VLOOKUP(V9,Sheet1!$B$2:$C$12,2,TRUE)</f>
        <v>10</v>
      </c>
      <c r="X9" s="494" t="str">
        <f>VLOOKUP($E9,'[24]Gui chi Quynh'!$C$7:$E$389,3,0)</f>
        <v>A1</v>
      </c>
      <c r="Y9" s="494">
        <f>VLOOKUP(X9,Sheet1!$B$2:$C$12,2,TRUE)</f>
        <v>10</v>
      </c>
      <c r="Z9" s="494" t="str">
        <f>VLOOKUP($E9,'[25]Gui chi Quynh'!$C$7:$E$388,3,0)</f>
        <v>A1</v>
      </c>
      <c r="AA9" s="494">
        <f>VLOOKUP(Z9,Sheet1!$B$2:$C$12,2,TRUE)</f>
        <v>10</v>
      </c>
      <c r="AB9" s="494" t="str">
        <f>VLOOKUP($E9,'T5'!$E$9:$AH$337,24,0)</f>
        <v>A1</v>
      </c>
      <c r="AC9" s="494">
        <f>VLOOKUP(AB9,Sheet1!$B$2:$C$12,2,TRUE)</f>
        <v>10</v>
      </c>
      <c r="AD9" s="494" t="str">
        <f>VLOOKUP($E9,'[27]XET CUOI NAM'!$E$9:AE$337,26,0)</f>
        <v>A1</v>
      </c>
      <c r="AE9" s="494">
        <f>VLOOKUP(AD9,Sheet1!$B$2:$C$12,2,TRUE)</f>
        <v>10</v>
      </c>
      <c r="AF9" s="592" t="str">
        <f>VLOOKUP($E9,'[26]Tong hop ket qua'!$E$19:$M$219,9,0)</f>
        <v>Xuất sắc</v>
      </c>
      <c r="AG9" s="709">
        <f>ROUND(AVERAGE($H9:$AC9),1)</f>
        <v>10</v>
      </c>
      <c r="AH9" s="709" t="str">
        <f>LEFT((COUNTIF($H9:$AC9,"A*")&amp;"A*")&amp;" + "&amp;(COUNTIF($H9:$AC9,"B*")&amp;"B*")&amp;" + "&amp;(COUNTIF($H9:$AC9,"C*")&amp;"C*")&amp;" +  "&amp;(COUNTIF($H9:$AC9,"D")&amp;"D")&amp; " +  "&amp;(COUNTIF($H9:$AC9,"E")&amp;"E"),4)</f>
        <v>11A*</v>
      </c>
      <c r="AI9" s="709">
        <f>COUNTIF($H9:$AB9,"B1")*1+COUNTIF($H9:$AB9,"B2")*1+COUNTIF($H9:$AB9,"C1")*1+COUNTIF($H9:$AB9,"C2")*1+COUNTIF($H9:$AB9,"D")*12+COUNTIF($H9:$AB9,"E")*15</f>
        <v>0</v>
      </c>
      <c r="AJ9" s="709">
        <f>((I9+K9+M9+O9+Q9+S9+U9+W9+Y9+AA9+AC9+AE9))/12</f>
        <v>10</v>
      </c>
      <c r="AK9" s="494" t="str">
        <f>IF(AND(8&lt;=$AG9,$AI9=0),"Xuất sắc",IF(AND(6&lt;$AG9,$AG9&lt;8),"Tốt",IF(AND(6&lt;$AG9,$AI9&lt;12),"Tốt",IF(AND(5&lt;$AG9,$AG9&lt;6),"Hoàn thành NV",IF(AND(5&lt;$AG9,$AI9&lt;15),"Hoàn thành NV","Không hoàn thành NV")))))</f>
        <v>Xuất sắc</v>
      </c>
      <c r="AL9" s="494" t="s">
        <v>1130</v>
      </c>
      <c r="AM9" s="494" t="s">
        <v>1130</v>
      </c>
      <c r="AN9" s="675"/>
      <c r="AO9" s="494" t="s">
        <v>1130</v>
      </c>
      <c r="AP9" s="675"/>
      <c r="AQ9" s="494" t="str">
        <f>AK9</f>
        <v>Xuất sắc</v>
      </c>
      <c r="AR9" s="675" t="str">
        <f>AQ9</f>
        <v>Xuất sắc</v>
      </c>
      <c r="AS9" s="675"/>
      <c r="AT9" s="494"/>
      <c r="AU9" s="675" t="s">
        <v>1731</v>
      </c>
      <c r="AV9" s="675"/>
    </row>
    <row r="10" spans="1:48" s="684" customFormat="1" ht="24.95" customHeight="1" x14ac:dyDescent="0.25">
      <c r="A10" s="512" t="s">
        <v>311</v>
      </c>
      <c r="B10" s="512">
        <f>COUNTIF($F$9:F10,F10)</f>
        <v>2</v>
      </c>
      <c r="C10" s="513" t="s">
        <v>984</v>
      </c>
      <c r="D10" s="519" t="s">
        <v>17</v>
      </c>
      <c r="E10" s="512" t="s">
        <v>721</v>
      </c>
      <c r="F10" s="592" t="s">
        <v>1597</v>
      </c>
      <c r="G10" s="494" t="s">
        <v>974</v>
      </c>
      <c r="H10" s="494" t="str">
        <f>VLOOKUP(E10,'[16]Gui chi Quynh'!$C$7:$E$387,3,0)</f>
        <v>A1</v>
      </c>
      <c r="I10" s="494">
        <f>VLOOKUP(H10,Sheet1!$B$2:$C$12,2,TRUE)</f>
        <v>10</v>
      </c>
      <c r="J10" s="494" t="str">
        <f>VLOOKUP($E10,'[17]Gui chi Quynh'!$C$7:$E$387,3,0)</f>
        <v>A1</v>
      </c>
      <c r="K10" s="494">
        <f>VLOOKUP(J10,Sheet1!$B$2:$C$12,2,TRUE)</f>
        <v>10</v>
      </c>
      <c r="L10" s="494" t="str">
        <f>VLOOKUP(E10,'[18]Gui chi Quynh'!$C$7:$F$385,3,0)</f>
        <v>A1</v>
      </c>
      <c r="M10" s="494">
        <f>VLOOKUP(L10,Sheet1!$B$2:$C$12,2,TRUE)</f>
        <v>10</v>
      </c>
      <c r="N10" s="494" t="str">
        <f>VLOOKUP(E10,'[19]Gui chi Quynh'!$C$7:$E$391,3,0)</f>
        <v>A1</v>
      </c>
      <c r="O10" s="494">
        <f>VLOOKUP(N10,Sheet1!$B$2:$C$12,2,TRUE)</f>
        <v>10</v>
      </c>
      <c r="P10" s="494" t="str">
        <f>VLOOKUP(E10,'[20]Gui chi Quynh'!$C$7:$E$391,3,0)</f>
        <v>A1</v>
      </c>
      <c r="Q10" s="494">
        <f>VLOOKUP(P10,Sheet1!$B$2:$C$12,2,TRUE)</f>
        <v>10</v>
      </c>
      <c r="R10" s="494" t="str">
        <f>VLOOKUP($E10,'[21]Gui chi Quynh'!$C$7:$E$390,3,0)</f>
        <v>A1</v>
      </c>
      <c r="S10" s="494">
        <f>VLOOKUP(R10,Sheet1!$B$2:$C$12,2,TRUE)</f>
        <v>10</v>
      </c>
      <c r="T10" s="494" t="str">
        <f>VLOOKUP($E10,'[22]Gui chi Quynh'!$C$7:$E$390,3,0)</f>
        <v>A1</v>
      </c>
      <c r="U10" s="494">
        <f>VLOOKUP(T10,Sheet1!$B$2:$C$12,2,TRUE)</f>
        <v>10</v>
      </c>
      <c r="V10" s="494" t="str">
        <f>VLOOKUP($E10,'[23]Gui chi Quynh'!$C$7:$E$389,3,0)</f>
        <v>A1</v>
      </c>
      <c r="W10" s="494">
        <f>VLOOKUP(V10,Sheet1!$B$2:$C$12,2,TRUE)</f>
        <v>10</v>
      </c>
      <c r="X10" s="494" t="str">
        <f>VLOOKUP($E10,'[24]Gui chi Quynh'!$C$7:$E$389,3,0)</f>
        <v>A1</v>
      </c>
      <c r="Y10" s="494">
        <f>VLOOKUP(X10,Sheet1!$B$2:$C$12,2,TRUE)</f>
        <v>10</v>
      </c>
      <c r="Z10" s="494" t="str">
        <f>VLOOKUP($E10,'[25]Gui chi Quynh'!$C$7:$E$388,3,0)</f>
        <v>A1</v>
      </c>
      <c r="AA10" s="494">
        <f>VLOOKUP(Z10,Sheet1!$B$2:$C$12,2,TRUE)</f>
        <v>10</v>
      </c>
      <c r="AB10" s="494" t="str">
        <f>VLOOKUP($E10,'T5'!$E$9:$AH$337,24,0)</f>
        <v>A1</v>
      </c>
      <c r="AC10" s="494">
        <f>VLOOKUP(AB10,Sheet1!$B$2:$C$12,2,TRUE)</f>
        <v>10</v>
      </c>
      <c r="AD10" s="494" t="str">
        <f>VLOOKUP($E10,'[27]XET CUOI NAM'!$E$9:AE$337,26,0)</f>
        <v>A1</v>
      </c>
      <c r="AE10" s="494">
        <f>VLOOKUP(AD10,Sheet1!$B$2:$C$12,2,TRUE)</f>
        <v>10</v>
      </c>
      <c r="AF10" s="592" t="str">
        <f>VLOOKUP($E10,'[26]Tong hop ket qua'!$E$19:$M$219,9,0)</f>
        <v>Xuất sắc</v>
      </c>
      <c r="AG10" s="709">
        <f t="shared" ref="AG10:AG12" si="0">ROUND(AVERAGE($H10:$AC10),1)</f>
        <v>10</v>
      </c>
      <c r="AH10" s="709" t="str">
        <f t="shared" ref="AH10:AH12" si="1">LEFT((COUNTIF($H10:$AC10,"A*")&amp;"A*")&amp;" + "&amp;(COUNTIF($H10:$AC10,"B*")&amp;"B*")&amp;" + "&amp;(COUNTIF($H10:$AC10,"C*")&amp;"C*")&amp;" +  "&amp;(COUNTIF($H10:$AC10,"D")&amp;"D")&amp; " +  "&amp;(COUNTIF($H10:$AC10,"E")&amp;"E"),4)</f>
        <v>11A*</v>
      </c>
      <c r="AI10" s="709">
        <f t="shared" ref="AI10:AI12" si="2">COUNTIF($H10:$AB10,"B1")*1+COUNTIF($H10:$AB10,"B2")*1+COUNTIF($H10:$AB10,"C1")*1+COUNTIF($H10:$AB10,"C2")*1+COUNTIF($H10:$AB10,"D")*12+COUNTIF($H10:$AB10,"E")*15</f>
        <v>0</v>
      </c>
      <c r="AJ10" s="709">
        <f t="shared" ref="AJ10:AJ73" si="3">((I10+K10+M10+O10+Q10+S10+U10+W10+Y10+AA10+AC10+AE10))/12</f>
        <v>10</v>
      </c>
      <c r="AK10" s="494" t="str">
        <f t="shared" ref="AK10:AK73" si="4">IF(AND(8&lt;=$AG10,$AI10=0),"Xuất sắc",IF(AND(6&lt;$AG10,$AG10&lt;8),"Tốt",IF(AND(6&lt;$AG10,$AI10&lt;12),"Tốt",IF(AND(5&lt;$AG10,$AG10&lt;6),"Hoàn thành NV",IF(AND(5&lt;$AG10,$AI10&lt;15),"Hoàn thành NV","Không hoàn thành NV")))))</f>
        <v>Xuất sắc</v>
      </c>
      <c r="AL10" s="494" t="s">
        <v>1130</v>
      </c>
      <c r="AM10" s="494" t="s">
        <v>1130</v>
      </c>
      <c r="AN10" s="675"/>
      <c r="AO10" s="494" t="s">
        <v>1130</v>
      </c>
      <c r="AP10" s="675"/>
      <c r="AQ10" s="494" t="str">
        <f t="shared" ref="AQ10:AQ73" si="5">AK10</f>
        <v>Xuất sắc</v>
      </c>
      <c r="AR10" s="675" t="str">
        <f t="shared" ref="AR10:AR28" si="6">AQ10</f>
        <v>Xuất sắc</v>
      </c>
      <c r="AS10" s="675"/>
      <c r="AT10" s="494"/>
      <c r="AU10" s="675" t="s">
        <v>1731</v>
      </c>
      <c r="AV10" s="675"/>
    </row>
    <row r="11" spans="1:48" s="684" customFormat="1" ht="24.95" customHeight="1" x14ac:dyDescent="0.25">
      <c r="A11" s="512" t="s">
        <v>312</v>
      </c>
      <c r="B11" s="512">
        <f>COUNTIF($F$9:F11,F11)</f>
        <v>3</v>
      </c>
      <c r="C11" s="513" t="s">
        <v>985</v>
      </c>
      <c r="D11" s="519" t="s">
        <v>16</v>
      </c>
      <c r="E11" s="512" t="s">
        <v>722</v>
      </c>
      <c r="F11" s="592" t="s">
        <v>1597</v>
      </c>
      <c r="G11" s="494" t="s">
        <v>974</v>
      </c>
      <c r="H11" s="494" t="str">
        <f>VLOOKUP(E11,'[16]Gui chi Quynh'!$C$7:$E$387,3,0)</f>
        <v>A1</v>
      </c>
      <c r="I11" s="494">
        <f>VLOOKUP(H11,Sheet1!$B$2:$C$12,2,TRUE)</f>
        <v>10</v>
      </c>
      <c r="J11" s="494" t="str">
        <f>VLOOKUP($E11,'[17]Gui chi Quynh'!$C$7:$E$387,3,0)</f>
        <v>A1</v>
      </c>
      <c r="K11" s="494">
        <f>VLOOKUP(J11,Sheet1!$B$2:$C$12,2,TRUE)</f>
        <v>10</v>
      </c>
      <c r="L11" s="494" t="str">
        <f>VLOOKUP(E11,'[18]Gui chi Quynh'!$C$7:$F$385,3,0)</f>
        <v>A1</v>
      </c>
      <c r="M11" s="494">
        <f>VLOOKUP(L11,Sheet1!$B$2:$C$12,2,TRUE)</f>
        <v>10</v>
      </c>
      <c r="N11" s="494" t="str">
        <f>VLOOKUP(E11,'[19]Gui chi Quynh'!$C$7:$E$391,3,0)</f>
        <v>A1</v>
      </c>
      <c r="O11" s="494">
        <f>VLOOKUP(N11,Sheet1!$B$2:$C$12,2,TRUE)</f>
        <v>10</v>
      </c>
      <c r="P11" s="494" t="str">
        <f>VLOOKUP(E11,'[20]Gui chi Quynh'!$C$7:$E$391,3,0)</f>
        <v>A1</v>
      </c>
      <c r="Q11" s="494">
        <f>VLOOKUP(P11,Sheet1!$B$2:$C$12,2,TRUE)</f>
        <v>10</v>
      </c>
      <c r="R11" s="494" t="str">
        <f>VLOOKUP($E11,'[21]Gui chi Quynh'!$C$7:$E$390,3,0)</f>
        <v>A1</v>
      </c>
      <c r="S11" s="494">
        <f>VLOOKUP(R11,Sheet1!$B$2:$C$12,2,TRUE)</f>
        <v>10</v>
      </c>
      <c r="T11" s="494" t="str">
        <f>VLOOKUP($E11,'[22]Gui chi Quynh'!$C$7:$E$390,3,0)</f>
        <v>A1</v>
      </c>
      <c r="U11" s="494">
        <f>VLOOKUP(T11,Sheet1!$B$2:$C$12,2,TRUE)</f>
        <v>10</v>
      </c>
      <c r="V11" s="494" t="str">
        <f>VLOOKUP($E11,'[23]Gui chi Quynh'!$C$7:$E$389,3,0)</f>
        <v>A1</v>
      </c>
      <c r="W11" s="494">
        <f>VLOOKUP(V11,Sheet1!$B$2:$C$12,2,TRUE)</f>
        <v>10</v>
      </c>
      <c r="X11" s="494" t="str">
        <f>VLOOKUP($E11,'[24]Gui chi Quynh'!$C$7:$E$389,3,0)</f>
        <v>A1</v>
      </c>
      <c r="Y11" s="494">
        <f>VLOOKUP(X11,Sheet1!$B$2:$C$12,2,TRUE)</f>
        <v>10</v>
      </c>
      <c r="Z11" s="494" t="str">
        <f>VLOOKUP($E11,'[25]Gui chi Quynh'!$C$7:$E$388,3,0)</f>
        <v>A1</v>
      </c>
      <c r="AA11" s="494">
        <f>VLOOKUP(Z11,Sheet1!$B$2:$C$12,2,TRUE)</f>
        <v>10</v>
      </c>
      <c r="AB11" s="494" t="str">
        <f>VLOOKUP($E11,'T5'!$E$9:$AH$337,24,0)</f>
        <v>A1</v>
      </c>
      <c r="AC11" s="494">
        <f>VLOOKUP(AB11,Sheet1!$B$2:$C$12,2,TRUE)</f>
        <v>10</v>
      </c>
      <c r="AD11" s="494" t="str">
        <f>VLOOKUP($E11,'[27]XET CUOI NAM'!$E$9:AE$337,26,0)</f>
        <v>A1</v>
      </c>
      <c r="AE11" s="494">
        <f>VLOOKUP(AD11,Sheet1!$B$2:$C$12,2,TRUE)</f>
        <v>10</v>
      </c>
      <c r="AF11" s="592" t="str">
        <f>VLOOKUP($E11,'[26]Tong hop ket qua'!$E$19:$M$219,9,0)</f>
        <v>Xuất sắc</v>
      </c>
      <c r="AG11" s="709">
        <f t="shared" si="0"/>
        <v>10</v>
      </c>
      <c r="AH11" s="709" t="str">
        <f t="shared" si="1"/>
        <v>11A*</v>
      </c>
      <c r="AI11" s="709">
        <f t="shared" si="2"/>
        <v>0</v>
      </c>
      <c r="AJ11" s="709">
        <f t="shared" si="3"/>
        <v>10</v>
      </c>
      <c r="AK11" s="494" t="str">
        <f t="shared" si="4"/>
        <v>Xuất sắc</v>
      </c>
      <c r="AL11" s="494" t="s">
        <v>1130</v>
      </c>
      <c r="AM11" s="494" t="s">
        <v>1130</v>
      </c>
      <c r="AN11" s="675"/>
      <c r="AO11" s="494" t="s">
        <v>1130</v>
      </c>
      <c r="AP11" s="675"/>
      <c r="AQ11" s="494" t="str">
        <f t="shared" si="5"/>
        <v>Xuất sắc</v>
      </c>
      <c r="AR11" s="675" t="str">
        <f t="shared" si="6"/>
        <v>Xuất sắc</v>
      </c>
      <c r="AS11" s="675"/>
      <c r="AT11" s="494"/>
      <c r="AU11" s="675" t="s">
        <v>1731</v>
      </c>
      <c r="AV11" s="675"/>
    </row>
    <row r="12" spans="1:48" s="684" customFormat="1" ht="24.95" customHeight="1" x14ac:dyDescent="0.25">
      <c r="A12" s="512" t="s">
        <v>313</v>
      </c>
      <c r="B12" s="512">
        <f>COUNTIF($F$9:F12,F12)</f>
        <v>4</v>
      </c>
      <c r="C12" s="513" t="s">
        <v>985</v>
      </c>
      <c r="D12" s="519" t="s">
        <v>165</v>
      </c>
      <c r="E12" s="512" t="s">
        <v>723</v>
      </c>
      <c r="F12" s="592" t="s">
        <v>1597</v>
      </c>
      <c r="G12" s="494" t="s">
        <v>974</v>
      </c>
      <c r="H12" s="494" t="str">
        <f>VLOOKUP(E12,'[16]Gui chi Quynh'!$C$7:$E$387,3,0)</f>
        <v>A1</v>
      </c>
      <c r="I12" s="494">
        <f>VLOOKUP(H12,Sheet1!$B$2:$C$12,2,TRUE)</f>
        <v>10</v>
      </c>
      <c r="J12" s="494" t="str">
        <f>VLOOKUP($E12,'[17]Gui chi Quynh'!$C$7:$E$387,3,0)</f>
        <v>A1</v>
      </c>
      <c r="K12" s="494">
        <f>VLOOKUP(J12,Sheet1!$B$2:$C$12,2,TRUE)</f>
        <v>10</v>
      </c>
      <c r="L12" s="494" t="str">
        <f>VLOOKUP(E12,'[18]Gui chi Quynh'!$C$7:$F$385,3,0)</f>
        <v>A1</v>
      </c>
      <c r="M12" s="494">
        <f>VLOOKUP(L12,Sheet1!$B$2:$C$12,2,TRUE)</f>
        <v>10</v>
      </c>
      <c r="N12" s="494" t="str">
        <f>VLOOKUP(E12,'[19]Gui chi Quynh'!$C$7:$E$391,3,0)</f>
        <v>A1</v>
      </c>
      <c r="O12" s="494">
        <f>VLOOKUP(N12,Sheet1!$B$2:$C$12,2,TRUE)</f>
        <v>10</v>
      </c>
      <c r="P12" s="494" t="str">
        <f>VLOOKUP(E12,'[20]Gui chi Quynh'!$C$7:$E$391,3,0)</f>
        <v>A1</v>
      </c>
      <c r="Q12" s="494">
        <f>VLOOKUP(P12,Sheet1!$B$2:$C$12,2,TRUE)</f>
        <v>10</v>
      </c>
      <c r="R12" s="494" t="str">
        <f>VLOOKUP($E12,'[21]Gui chi Quynh'!$C$7:$E$390,3,0)</f>
        <v>A1</v>
      </c>
      <c r="S12" s="494">
        <f>VLOOKUP(R12,Sheet1!$B$2:$C$12,2,TRUE)</f>
        <v>10</v>
      </c>
      <c r="T12" s="494" t="str">
        <f>VLOOKUP($E12,'[22]Gui chi Quynh'!$C$7:$E$390,3,0)</f>
        <v>A1</v>
      </c>
      <c r="U12" s="494">
        <f>VLOOKUP(T12,Sheet1!$B$2:$C$12,2,TRUE)</f>
        <v>10</v>
      </c>
      <c r="V12" s="494" t="str">
        <f>VLOOKUP($E12,'[23]Gui chi Quynh'!$C$7:$E$389,3,0)</f>
        <v>A1</v>
      </c>
      <c r="W12" s="494">
        <f>VLOOKUP(V12,Sheet1!$B$2:$C$12,2,TRUE)</f>
        <v>10</v>
      </c>
      <c r="X12" s="494" t="str">
        <f>VLOOKUP($E12,'[24]Gui chi Quynh'!$C$7:$E$389,3,0)</f>
        <v>A1</v>
      </c>
      <c r="Y12" s="494">
        <f>VLOOKUP(X12,Sheet1!$B$2:$C$12,2,TRUE)</f>
        <v>10</v>
      </c>
      <c r="Z12" s="494" t="str">
        <f>VLOOKUP($E12,'[25]Gui chi Quynh'!$C$7:$E$388,3,0)</f>
        <v>A1</v>
      </c>
      <c r="AA12" s="494">
        <f>VLOOKUP(Z12,Sheet1!$B$2:$C$12,2,TRUE)</f>
        <v>10</v>
      </c>
      <c r="AB12" s="494" t="str">
        <f>VLOOKUP($E12,'T5'!$E$9:$AH$337,24,0)</f>
        <v>A1</v>
      </c>
      <c r="AC12" s="494">
        <f>VLOOKUP(AB12,Sheet1!$B$2:$C$12,2,TRUE)</f>
        <v>10</v>
      </c>
      <c r="AD12" s="494" t="str">
        <f>VLOOKUP($E12,'[27]XET CUOI NAM'!$E$9:AE$337,26,0)</f>
        <v>A1</v>
      </c>
      <c r="AE12" s="494">
        <f>VLOOKUP(AD12,Sheet1!$B$2:$C$12,2,TRUE)</f>
        <v>10</v>
      </c>
      <c r="AF12" s="592" t="str">
        <f>VLOOKUP($E12,'[26]Tong hop ket qua'!$E$19:$M$219,9,0)</f>
        <v>Xuất sắc</v>
      </c>
      <c r="AG12" s="709">
        <f t="shared" si="0"/>
        <v>10</v>
      </c>
      <c r="AH12" s="709" t="str">
        <f t="shared" si="1"/>
        <v>11A*</v>
      </c>
      <c r="AI12" s="709">
        <f t="shared" si="2"/>
        <v>0</v>
      </c>
      <c r="AJ12" s="709">
        <f t="shared" si="3"/>
        <v>10</v>
      </c>
      <c r="AK12" s="494" t="str">
        <f t="shared" si="4"/>
        <v>Xuất sắc</v>
      </c>
      <c r="AL12" s="494" t="s">
        <v>1130</v>
      </c>
      <c r="AM12" s="494" t="s">
        <v>1130</v>
      </c>
      <c r="AN12" s="675"/>
      <c r="AO12" s="494" t="s">
        <v>1130</v>
      </c>
      <c r="AP12" s="675"/>
      <c r="AQ12" s="494" t="str">
        <f t="shared" si="5"/>
        <v>Xuất sắc</v>
      </c>
      <c r="AR12" s="675" t="str">
        <f t="shared" si="6"/>
        <v>Xuất sắc</v>
      </c>
      <c r="AS12" s="675"/>
      <c r="AT12" s="494"/>
      <c r="AU12" s="675" t="s">
        <v>1731</v>
      </c>
      <c r="AV12" s="675"/>
    </row>
    <row r="13" spans="1:48" s="965" customFormat="1" ht="51.75" customHeight="1" x14ac:dyDescent="0.25">
      <c r="A13" s="335" t="s">
        <v>314</v>
      </c>
      <c r="B13" s="512">
        <f>COUNTIF($F$9:F13,F13)</f>
        <v>1</v>
      </c>
      <c r="C13" s="513" t="s">
        <v>985</v>
      </c>
      <c r="D13" s="336" t="s">
        <v>148</v>
      </c>
      <c r="E13" s="599" t="s">
        <v>438</v>
      </c>
      <c r="F13" s="494" t="s">
        <v>1599</v>
      </c>
      <c r="G13" s="494" t="s">
        <v>974</v>
      </c>
      <c r="H13" s="233" t="str">
        <f>VLOOKUP(E13,'[16]Gui chi Quynh'!$C$7:$E$387,3,0)</f>
        <v>A1</v>
      </c>
      <c r="I13" s="233">
        <f>VLOOKUP(H13,Sheet1!$B$2:$C$12,2,TRUE)</f>
        <v>10</v>
      </c>
      <c r="J13" s="233" t="str">
        <f>VLOOKUP($E13,'[17]Gui chi Quynh'!$C$7:$E$387,3,0)</f>
        <v>A1</v>
      </c>
      <c r="K13" s="233">
        <f>VLOOKUP(J13,Sheet1!$B$2:$C$12,2,TRUE)</f>
        <v>10</v>
      </c>
      <c r="L13" s="233" t="str">
        <f>VLOOKUP(E13,'[18]Gui chi Quynh'!$C$7:$F$385,3,0)</f>
        <v>A1</v>
      </c>
      <c r="M13" s="233">
        <f>VLOOKUP(L13,Sheet1!$B$2:$C$12,2,TRUE)</f>
        <v>10</v>
      </c>
      <c r="N13" s="233" t="str">
        <f>VLOOKUP(E13,'[19]Gui chi Quynh'!$C$7:$E$391,3,0)</f>
        <v>A1</v>
      </c>
      <c r="O13" s="233">
        <f>VLOOKUP(N13,Sheet1!$B$2:$C$12,2,TRUE)</f>
        <v>10</v>
      </c>
      <c r="P13" s="233" t="str">
        <f>VLOOKUP(E13,'[20]Gui chi Quynh'!$C$7:$E$391,3,0)</f>
        <v>A2</v>
      </c>
      <c r="Q13" s="233">
        <f>VLOOKUP(P13,Sheet1!$B$2:$C$12,2,TRUE)</f>
        <v>9</v>
      </c>
      <c r="R13" s="233" t="str">
        <f>VLOOKUP($E13,'[21]Gui chi Quynh'!$C$7:$E$390,3,0)</f>
        <v>A1</v>
      </c>
      <c r="S13" s="233">
        <f>VLOOKUP(R13,Sheet1!$B$2:$C$12,2,TRUE)</f>
        <v>10</v>
      </c>
      <c r="T13" s="233" t="str">
        <f>VLOOKUP($E13,'[22]Gui chi Quynh'!$C$7:$E$390,3,0)</f>
        <v>A1</v>
      </c>
      <c r="U13" s="233">
        <f>VLOOKUP(T13,Sheet1!$B$2:$C$12,2,TRUE)</f>
        <v>10</v>
      </c>
      <c r="V13" s="233" t="str">
        <f>VLOOKUP($E13,'[23]Gui chi Quynh'!$C$7:$E$389,3,0)</f>
        <v>A1</v>
      </c>
      <c r="W13" s="233">
        <f>VLOOKUP(V13,Sheet1!$B$2:$C$12,2,TRUE)</f>
        <v>10</v>
      </c>
      <c r="X13" s="233" t="str">
        <f>VLOOKUP($E13,'[24]Gui chi Quynh'!$C$7:$E$389,3,0)</f>
        <v>A1</v>
      </c>
      <c r="Y13" s="233">
        <f>VLOOKUP(X13,Sheet1!$B$2:$C$12,2,TRUE)</f>
        <v>10</v>
      </c>
      <c r="Z13" s="233" t="str">
        <f>VLOOKUP($E13,'[25]Gui chi Quynh'!$C$7:$E$388,3,0)</f>
        <v>B1</v>
      </c>
      <c r="AA13" s="233">
        <f>VLOOKUP(Z13,Sheet1!$B$2:$C$12,2,TRUE)</f>
        <v>6</v>
      </c>
      <c r="AB13" s="233" t="str">
        <f>VLOOKUP($E13,'T5'!$E$9:$AH$337,24,0)</f>
        <v>A2</v>
      </c>
      <c r="AC13" s="233">
        <f>VLOOKUP(AB13,Sheet1!$B$2:$C$12,2,TRUE)</f>
        <v>9</v>
      </c>
      <c r="AD13" s="233" t="str">
        <f>VLOOKUP($E13,'[27]XET CUOI NAM'!$E$9:AE$337,26,0)</f>
        <v>A1</v>
      </c>
      <c r="AE13" s="233">
        <f>VLOOKUP(AD13,Sheet1!$B$2:$C$12,2,TRUE)</f>
        <v>10</v>
      </c>
      <c r="AF13" s="592" t="str">
        <f>VLOOKUP($E13,'[26]Tong hop ket qua'!$E$19:$M$219,9,0)</f>
        <v>Tốt</v>
      </c>
      <c r="AG13" s="709">
        <f>(I13+K13+M13+O13+Q13+S13+U13+W13+Y13+AA13+AC13)/11</f>
        <v>9.454545454545455</v>
      </c>
      <c r="AH13" s="709" t="str">
        <f>LEFT((COUNTIF($H13:$AC13,"A*")&amp;"A*")&amp;" + "&amp;(COUNTIF($H13:$AC13,"B*")&amp;"B*")&amp;" + "&amp;(COUNTIF($H13:$AC13,"C*")&amp;"C*")&amp;" +  "&amp;(COUNTIF($H13:$AC13,"D")&amp;"D")&amp; " +  "&amp;(COUNTIF($H13:$AC13,"E")&amp;"E"),10)</f>
        <v>10A* + 1B*</v>
      </c>
      <c r="AI13" s="709">
        <f t="shared" ref="AI13:AI76" si="7">COUNTIF($H13:$AB13,"B1")*1+COUNTIF($H13:$AB13,"B2")*1+COUNTIF($H13:$AB13,"C1")*1+COUNTIF($H13:$AB13,"C2")*1+COUNTIF($H13:$AB13,"D")*12+COUNTIF($H13:$AB13,"E")*15</f>
        <v>1</v>
      </c>
      <c r="AJ13" s="804">
        <f t="shared" si="3"/>
        <v>9.5</v>
      </c>
      <c r="AK13" s="233" t="str">
        <f t="shared" si="4"/>
        <v>Tốt</v>
      </c>
      <c r="AL13" s="494" t="str">
        <f>VLOOKUP($E13,'cac dv gui'!$C$111:$AC$119,25,0)</f>
        <v>Tốt</v>
      </c>
      <c r="AM13" s="233" t="str">
        <f>VLOOKUP($E13,'cac dv gui'!$C$111:$AC$119,26,0)</f>
        <v>Tốt</v>
      </c>
      <c r="AN13" s="675" t="s">
        <v>1276</v>
      </c>
      <c r="AO13" s="494"/>
      <c r="AP13" s="675"/>
      <c r="AQ13" s="233" t="str">
        <f>AK13</f>
        <v>Tốt</v>
      </c>
      <c r="AR13" s="844" t="str">
        <f t="shared" si="6"/>
        <v>Tốt</v>
      </c>
      <c r="AS13" s="844"/>
      <c r="AT13" s="233"/>
      <c r="AU13" s="844"/>
      <c r="AV13" s="844" t="s">
        <v>1731</v>
      </c>
    </row>
    <row r="14" spans="1:48" s="684" customFormat="1" ht="36.75" customHeight="1" x14ac:dyDescent="0.25">
      <c r="A14" s="512" t="s">
        <v>315</v>
      </c>
      <c r="B14" s="512">
        <f>COUNTIF($F$9:F14,F14)</f>
        <v>2</v>
      </c>
      <c r="C14" s="513" t="s">
        <v>984</v>
      </c>
      <c r="D14" s="514" t="s">
        <v>49</v>
      </c>
      <c r="E14" s="599" t="s">
        <v>433</v>
      </c>
      <c r="F14" s="494" t="s">
        <v>1599</v>
      </c>
      <c r="G14" s="494" t="s">
        <v>974</v>
      </c>
      <c r="H14" s="494" t="str">
        <f>VLOOKUP(E14,'[16]Gui chi Quynh'!$C$7:$E$387,3,0)</f>
        <v>A1</v>
      </c>
      <c r="I14" s="494">
        <f>VLOOKUP(H14,Sheet1!$B$2:$C$12,2,TRUE)</f>
        <v>10</v>
      </c>
      <c r="J14" s="494" t="str">
        <f>VLOOKUP($E14,'[17]Gui chi Quynh'!$C$7:$E$387,3,0)</f>
        <v>A1</v>
      </c>
      <c r="K14" s="494">
        <f>VLOOKUP(J14,Sheet1!$B$2:$C$12,2,TRUE)</f>
        <v>10</v>
      </c>
      <c r="L14" s="494" t="str">
        <f>VLOOKUP(E14,'[18]Gui chi Quynh'!$C$7:$F$385,3,0)</f>
        <v>A1</v>
      </c>
      <c r="M14" s="494">
        <f>VLOOKUP(L14,Sheet1!$B$2:$C$12,2,TRUE)</f>
        <v>10</v>
      </c>
      <c r="N14" s="494" t="str">
        <f>VLOOKUP(E14,'[19]Gui chi Quynh'!$C$7:$E$391,3,0)</f>
        <v>A1</v>
      </c>
      <c r="O14" s="494">
        <f>VLOOKUP(N14,Sheet1!$B$2:$C$12,2,TRUE)</f>
        <v>10</v>
      </c>
      <c r="P14" s="494" t="str">
        <f>VLOOKUP(E14,'[20]Gui chi Quynh'!$C$7:$E$391,3,0)</f>
        <v>A1</v>
      </c>
      <c r="Q14" s="494">
        <f>VLOOKUP(P14,Sheet1!$B$2:$C$12,2,TRUE)</f>
        <v>10</v>
      </c>
      <c r="R14" s="494" t="str">
        <f>VLOOKUP($E14,'[21]Gui chi Quynh'!$C$7:$E$390,3,0)</f>
        <v>A1</v>
      </c>
      <c r="S14" s="494">
        <f>VLOOKUP(R14,Sheet1!$B$2:$C$12,2,TRUE)</f>
        <v>10</v>
      </c>
      <c r="T14" s="494" t="str">
        <f>VLOOKUP($E14,'[22]Gui chi Quynh'!$C$7:$E$390,3,0)</f>
        <v>A1</v>
      </c>
      <c r="U14" s="494">
        <f>VLOOKUP(T14,Sheet1!$B$2:$C$12,2,TRUE)</f>
        <v>10</v>
      </c>
      <c r="V14" s="494" t="str">
        <f>VLOOKUP($E14,'[23]Gui chi Quynh'!$C$7:$E$389,3,0)</f>
        <v>A1</v>
      </c>
      <c r="W14" s="494">
        <f>VLOOKUP(V14,Sheet1!$B$2:$C$12,2,TRUE)</f>
        <v>10</v>
      </c>
      <c r="X14" s="494" t="str">
        <f>VLOOKUP($E14,'[24]Gui chi Quynh'!$C$7:$E$389,3,0)</f>
        <v>A1</v>
      </c>
      <c r="Y14" s="494">
        <f>VLOOKUP(X14,Sheet1!$B$2:$C$12,2,TRUE)</f>
        <v>10</v>
      </c>
      <c r="Z14" s="494" t="str">
        <f>VLOOKUP($E14,'[25]Gui chi Quynh'!$C$7:$E$388,3,0)</f>
        <v>A1</v>
      </c>
      <c r="AA14" s="494">
        <f>VLOOKUP(Z14,Sheet1!$B$2:$C$12,2,TRUE)</f>
        <v>10</v>
      </c>
      <c r="AB14" s="494" t="str">
        <f>VLOOKUP($E14,'T5'!$E$9:$AH$337,24,0)</f>
        <v>A1</v>
      </c>
      <c r="AC14" s="494">
        <f>VLOOKUP(AB14,Sheet1!$B$2:$C$12,2,TRUE)</f>
        <v>10</v>
      </c>
      <c r="AD14" s="494" t="str">
        <f>VLOOKUP($E14,'[27]XET CUOI NAM'!$E$9:AE$337,26,0)</f>
        <v>A1</v>
      </c>
      <c r="AE14" s="494">
        <f>VLOOKUP(AD14,Sheet1!$B$2:$C$12,2,TRUE)</f>
        <v>10</v>
      </c>
      <c r="AF14" s="592" t="str">
        <f>VLOOKUP($E14,'[26]Tong hop ket qua'!$E$19:$M$219,9,0)</f>
        <v>Xuất sắc</v>
      </c>
      <c r="AG14" s="709">
        <f t="shared" ref="AG14:AG20" si="8">ROUND(AVERAGE($H14:$AC14),1)</f>
        <v>10</v>
      </c>
      <c r="AH14" s="709" t="str">
        <f t="shared" ref="AH14:AH30" si="9">LEFT((COUNTIF($H14:$AC14,"A*")&amp;"A*")&amp;" + "&amp;(COUNTIF($H14:$AC14,"B*")&amp;"B*")&amp;" + "&amp;(COUNTIF($H14:$AC14,"C*")&amp;"C*")&amp;" +  "&amp;(COUNTIF($H14:$AC14,"D")&amp;"D")&amp; " +  "&amp;(COUNTIF($H14:$AC14,"E")&amp;"E"),4)</f>
        <v>11A*</v>
      </c>
      <c r="AI14" s="709">
        <f t="shared" si="7"/>
        <v>0</v>
      </c>
      <c r="AJ14" s="709">
        <f t="shared" si="3"/>
        <v>10</v>
      </c>
      <c r="AK14" s="494" t="str">
        <f t="shared" si="4"/>
        <v>Xuất sắc</v>
      </c>
      <c r="AL14" s="494" t="str">
        <f>VLOOKUP($E14,'cac dv gui'!$C$111:$AC$119,25,0)</f>
        <v>Xuất sắc</v>
      </c>
      <c r="AM14" s="494" t="str">
        <f>VLOOKUP($E14,'cac dv gui'!$C$111:$AC$119,26,0)</f>
        <v>Xuất sắc</v>
      </c>
      <c r="AN14" s="675"/>
      <c r="AO14" s="494" t="s">
        <v>1130</v>
      </c>
      <c r="AP14" s="675"/>
      <c r="AQ14" s="494" t="str">
        <f t="shared" si="5"/>
        <v>Xuất sắc</v>
      </c>
      <c r="AR14" s="675" t="str">
        <f t="shared" si="6"/>
        <v>Xuất sắc</v>
      </c>
      <c r="AS14" s="675"/>
      <c r="AT14" s="494"/>
      <c r="AU14" s="675" t="s">
        <v>1731</v>
      </c>
      <c r="AV14" s="675"/>
    </row>
    <row r="15" spans="1:48" s="684" customFormat="1" ht="33.75" customHeight="1" x14ac:dyDescent="0.25">
      <c r="A15" s="512" t="s">
        <v>316</v>
      </c>
      <c r="B15" s="512">
        <f>COUNTIF($F$9:F15,F15)</f>
        <v>3</v>
      </c>
      <c r="C15" s="513" t="s">
        <v>984</v>
      </c>
      <c r="D15" s="514" t="s">
        <v>51</v>
      </c>
      <c r="E15" s="599" t="s">
        <v>435</v>
      </c>
      <c r="F15" s="494" t="s">
        <v>1599</v>
      </c>
      <c r="G15" s="494" t="s">
        <v>974</v>
      </c>
      <c r="H15" s="494" t="str">
        <f>VLOOKUP(E15,'[16]Gui chi Quynh'!$C$7:$E$387,3,0)</f>
        <v>A1</v>
      </c>
      <c r="I15" s="494">
        <f>VLOOKUP(H15,Sheet1!$B$2:$C$12,2,TRUE)</f>
        <v>10</v>
      </c>
      <c r="J15" s="494" t="str">
        <f>VLOOKUP($E15,'[17]Gui chi Quynh'!$C$7:$E$387,3,0)</f>
        <v>A1</v>
      </c>
      <c r="K15" s="494">
        <f>VLOOKUP(J15,Sheet1!$B$2:$C$12,2,TRUE)</f>
        <v>10</v>
      </c>
      <c r="L15" s="494" t="str">
        <f>VLOOKUP(E15,'[18]Gui chi Quynh'!$C$7:$F$385,3,0)</f>
        <v>A1</v>
      </c>
      <c r="M15" s="494">
        <f>VLOOKUP(L15,Sheet1!$B$2:$C$12,2,TRUE)</f>
        <v>10</v>
      </c>
      <c r="N15" s="494" t="str">
        <f>VLOOKUP(E15,'[19]Gui chi Quynh'!$C$7:$E$391,3,0)</f>
        <v>A1</v>
      </c>
      <c r="O15" s="494">
        <f>VLOOKUP(N15,Sheet1!$B$2:$C$12,2,TRUE)</f>
        <v>10</v>
      </c>
      <c r="P15" s="494" t="str">
        <f>VLOOKUP(E15,'[20]Gui chi Quynh'!$C$7:$E$391,3,0)</f>
        <v>A1</v>
      </c>
      <c r="Q15" s="494">
        <f>VLOOKUP(P15,Sheet1!$B$2:$C$12,2,TRUE)</f>
        <v>10</v>
      </c>
      <c r="R15" s="494" t="str">
        <f>VLOOKUP($E15,'[21]Gui chi Quynh'!$C$7:$E$390,3,0)</f>
        <v>A1</v>
      </c>
      <c r="S15" s="494">
        <f>VLOOKUP(R15,Sheet1!$B$2:$C$12,2,TRUE)</f>
        <v>10</v>
      </c>
      <c r="T15" s="494" t="str">
        <f>VLOOKUP($E15,'[22]Gui chi Quynh'!$C$7:$E$390,3,0)</f>
        <v>A1</v>
      </c>
      <c r="U15" s="494">
        <f>VLOOKUP(T15,Sheet1!$B$2:$C$12,2,TRUE)</f>
        <v>10</v>
      </c>
      <c r="V15" s="494" t="str">
        <f>VLOOKUP($E15,'[23]Gui chi Quynh'!$C$7:$E$389,3,0)</f>
        <v>A1</v>
      </c>
      <c r="W15" s="494">
        <f>VLOOKUP(V15,Sheet1!$B$2:$C$12,2,TRUE)</f>
        <v>10</v>
      </c>
      <c r="X15" s="494" t="str">
        <f>VLOOKUP($E15,'[24]Gui chi Quynh'!$C$7:$E$389,3,0)</f>
        <v>A1</v>
      </c>
      <c r="Y15" s="494">
        <f>VLOOKUP(X15,Sheet1!$B$2:$C$12,2,TRUE)</f>
        <v>10</v>
      </c>
      <c r="Z15" s="494" t="str">
        <f>VLOOKUP($E15,'[25]Gui chi Quynh'!$C$7:$E$388,3,0)</f>
        <v>A1</v>
      </c>
      <c r="AA15" s="494">
        <f>VLOOKUP(Z15,Sheet1!$B$2:$C$12,2,TRUE)</f>
        <v>10</v>
      </c>
      <c r="AB15" s="494" t="str">
        <f>VLOOKUP($E15,'T5'!$E$9:$AH$337,24,0)</f>
        <v>A2</v>
      </c>
      <c r="AC15" s="494">
        <f>VLOOKUP(AB15,Sheet1!$B$2:$C$12,2,TRUE)</f>
        <v>9</v>
      </c>
      <c r="AD15" s="494" t="str">
        <f>VLOOKUP($E15,'[27]XET CUOI NAM'!$E$9:AE$337,26,0)</f>
        <v>A2</v>
      </c>
      <c r="AE15" s="494">
        <f>VLOOKUP(AD15,Sheet1!$B$2:$C$12,2,TRUE)</f>
        <v>9</v>
      </c>
      <c r="AF15" s="592" t="str">
        <f>VLOOKUP($E15,'[26]Tong hop ket qua'!$E$19:$M$219,9,0)</f>
        <v>Tốt</v>
      </c>
      <c r="AG15" s="709">
        <f t="shared" si="8"/>
        <v>9.9</v>
      </c>
      <c r="AH15" s="709" t="str">
        <f t="shared" si="9"/>
        <v>11A*</v>
      </c>
      <c r="AI15" s="709">
        <f t="shared" si="7"/>
        <v>0</v>
      </c>
      <c r="AJ15" s="709">
        <f t="shared" si="3"/>
        <v>9.8333333333333339</v>
      </c>
      <c r="AK15" s="494" t="str">
        <f t="shared" si="4"/>
        <v>Xuất sắc</v>
      </c>
      <c r="AL15" s="494" t="str">
        <f>VLOOKUP($E15,'cac dv gui'!$C$111:$AC$119,25,0)</f>
        <v>Xuất sắc</v>
      </c>
      <c r="AM15" s="494" t="str">
        <f>VLOOKUP($E15,'cac dv gui'!$C$111:$AC$119,26,0)</f>
        <v>Xuất sắc</v>
      </c>
      <c r="AN15" s="675"/>
      <c r="AO15" s="494"/>
      <c r="AP15" s="675"/>
      <c r="AQ15" s="494" t="str">
        <f t="shared" si="5"/>
        <v>Xuất sắc</v>
      </c>
      <c r="AR15" s="675" t="str">
        <f t="shared" si="6"/>
        <v>Xuất sắc</v>
      </c>
      <c r="AS15" s="675"/>
      <c r="AT15" s="494"/>
      <c r="AU15" s="675"/>
      <c r="AV15" s="675" t="s">
        <v>1731</v>
      </c>
    </row>
    <row r="16" spans="1:48" s="684" customFormat="1" ht="48" customHeight="1" x14ac:dyDescent="0.25">
      <c r="A16" s="512" t="s">
        <v>317</v>
      </c>
      <c r="B16" s="512">
        <f>COUNTIF($F$9:F16,F16)</f>
        <v>4</v>
      </c>
      <c r="C16" s="513" t="s">
        <v>984</v>
      </c>
      <c r="D16" s="514" t="s">
        <v>52</v>
      </c>
      <c r="E16" s="599" t="s">
        <v>436</v>
      </c>
      <c r="F16" s="494" t="s">
        <v>1599</v>
      </c>
      <c r="G16" s="494" t="s">
        <v>974</v>
      </c>
      <c r="H16" s="494" t="str">
        <f>VLOOKUP(E16,'[16]Gui chi Quynh'!$C$7:$E$387,3,0)</f>
        <v>A1</v>
      </c>
      <c r="I16" s="494">
        <f>VLOOKUP(H16,Sheet1!$B$2:$C$12,2,TRUE)</f>
        <v>10</v>
      </c>
      <c r="J16" s="494" t="str">
        <f>VLOOKUP($E16,'[17]Gui chi Quynh'!$C$7:$E$387,3,0)</f>
        <v>A1</v>
      </c>
      <c r="K16" s="494">
        <f>VLOOKUP(J16,Sheet1!$B$2:$C$12,2,TRUE)</f>
        <v>10</v>
      </c>
      <c r="L16" s="494" t="str">
        <f>VLOOKUP(E16,'[18]Gui chi Quynh'!$C$7:$F$385,3,0)</f>
        <v>A1</v>
      </c>
      <c r="M16" s="494">
        <f>VLOOKUP(L16,Sheet1!$B$2:$C$12,2,TRUE)</f>
        <v>10</v>
      </c>
      <c r="N16" s="494" t="str">
        <f>VLOOKUP(E16,'[19]Gui chi Quynh'!$C$7:$E$391,3,0)</f>
        <v>A1</v>
      </c>
      <c r="O16" s="494">
        <f>VLOOKUP(N16,Sheet1!$B$2:$C$12,2,TRUE)</f>
        <v>10</v>
      </c>
      <c r="P16" s="494" t="str">
        <f>VLOOKUP(E16,'[20]Gui chi Quynh'!$C$7:$E$391,3,0)</f>
        <v>A1</v>
      </c>
      <c r="Q16" s="494">
        <f>VLOOKUP(P16,Sheet1!$B$2:$C$12,2,TRUE)</f>
        <v>10</v>
      </c>
      <c r="R16" s="494" t="str">
        <f>VLOOKUP($E16,'[21]Gui chi Quynh'!$C$7:$E$390,3,0)</f>
        <v>A1</v>
      </c>
      <c r="S16" s="494">
        <f>VLOOKUP(R16,Sheet1!$B$2:$C$12,2,TRUE)</f>
        <v>10</v>
      </c>
      <c r="T16" s="494" t="str">
        <f>VLOOKUP($E16,'[22]Gui chi Quynh'!$C$7:$E$390,3,0)</f>
        <v>A1</v>
      </c>
      <c r="U16" s="494">
        <f>VLOOKUP(T16,Sheet1!$B$2:$C$12,2,TRUE)</f>
        <v>10</v>
      </c>
      <c r="V16" s="494" t="str">
        <f>VLOOKUP($E16,'[23]Gui chi Quynh'!$C$7:$E$389,3,0)</f>
        <v>A1</v>
      </c>
      <c r="W16" s="494">
        <f>VLOOKUP(V16,Sheet1!$B$2:$C$12,2,TRUE)</f>
        <v>10</v>
      </c>
      <c r="X16" s="494" t="str">
        <f>VLOOKUP($E16,'[24]Gui chi Quynh'!$C$7:$E$389,3,0)</f>
        <v>A1</v>
      </c>
      <c r="Y16" s="494">
        <f>VLOOKUP(X16,Sheet1!$B$2:$C$12,2,TRUE)</f>
        <v>10</v>
      </c>
      <c r="Z16" s="494" t="str">
        <f>VLOOKUP($E16,'[25]Gui chi Quynh'!$C$7:$E$388,3,0)</f>
        <v>A1</v>
      </c>
      <c r="AA16" s="494">
        <f>VLOOKUP(Z16,Sheet1!$B$2:$C$12,2,TRUE)</f>
        <v>10</v>
      </c>
      <c r="AB16" s="494" t="str">
        <f>VLOOKUP($E16,'T5'!$E$9:$AH$337,24,0)</f>
        <v>A2</v>
      </c>
      <c r="AC16" s="494">
        <f>VLOOKUP(AB16,Sheet1!$B$2:$C$12,2,TRUE)</f>
        <v>9</v>
      </c>
      <c r="AD16" s="494" t="str">
        <f>VLOOKUP($E16,'[27]XET CUOI NAM'!$E$9:AE$337,26,0)</f>
        <v>A1</v>
      </c>
      <c r="AE16" s="494">
        <f>VLOOKUP(AD16,Sheet1!$B$2:$C$12,2,TRUE)</f>
        <v>10</v>
      </c>
      <c r="AF16" s="592" t="str">
        <f>VLOOKUP($E16,'[26]Tong hop ket qua'!$E$19:$M$219,9,0)</f>
        <v>Tốt</v>
      </c>
      <c r="AG16" s="709">
        <f t="shared" si="8"/>
        <v>9.9</v>
      </c>
      <c r="AH16" s="709" t="str">
        <f t="shared" si="9"/>
        <v>11A*</v>
      </c>
      <c r="AI16" s="709">
        <f t="shared" si="7"/>
        <v>0</v>
      </c>
      <c r="AJ16" s="709">
        <f t="shared" si="3"/>
        <v>9.9166666666666661</v>
      </c>
      <c r="AK16" s="494" t="str">
        <f t="shared" si="4"/>
        <v>Xuất sắc</v>
      </c>
      <c r="AL16" s="494" t="str">
        <f>VLOOKUP($E16,'cac dv gui'!$C$111:$AC$119,25,0)</f>
        <v>Xuất sắc</v>
      </c>
      <c r="AM16" s="494" t="str">
        <f>VLOOKUP($E16,'cac dv gui'!$C$111:$AC$119,26,0)</f>
        <v>Xuất sắc</v>
      </c>
      <c r="AN16" s="675"/>
      <c r="AO16" s="494"/>
      <c r="AP16" s="675"/>
      <c r="AQ16" s="494" t="str">
        <f t="shared" si="5"/>
        <v>Xuất sắc</v>
      </c>
      <c r="AR16" s="675" t="str">
        <f t="shared" si="6"/>
        <v>Xuất sắc</v>
      </c>
      <c r="AS16" s="675"/>
      <c r="AT16" s="494"/>
      <c r="AU16" s="675"/>
      <c r="AV16" s="675"/>
    </row>
    <row r="17" spans="1:48" s="684" customFormat="1" ht="24.95" customHeight="1" x14ac:dyDescent="0.25">
      <c r="A17" s="512" t="s">
        <v>318</v>
      </c>
      <c r="B17" s="512">
        <f>COUNTIF($F$9:F17,F17)</f>
        <v>5</v>
      </c>
      <c r="C17" s="513" t="s">
        <v>984</v>
      </c>
      <c r="D17" s="514" t="s">
        <v>53</v>
      </c>
      <c r="E17" s="599" t="s">
        <v>437</v>
      </c>
      <c r="F17" s="494" t="s">
        <v>1599</v>
      </c>
      <c r="G17" s="494" t="s">
        <v>974</v>
      </c>
      <c r="H17" s="494" t="str">
        <f>VLOOKUP(E17,'[16]Gui chi Quynh'!$C$7:$E$387,3,0)</f>
        <v>A1</v>
      </c>
      <c r="I17" s="494">
        <f>VLOOKUP(H17,Sheet1!$B$2:$C$12,2,TRUE)</f>
        <v>10</v>
      </c>
      <c r="J17" s="494" t="str">
        <f>VLOOKUP($E17,'[17]Gui chi Quynh'!$C$7:$E$387,3,0)</f>
        <v>A2</v>
      </c>
      <c r="K17" s="494">
        <f>VLOOKUP(J17,Sheet1!$B$2:$C$12,2,TRUE)</f>
        <v>9</v>
      </c>
      <c r="L17" s="494" t="str">
        <f>VLOOKUP(E17,'[18]Gui chi Quynh'!$C$7:$F$385,3,0)</f>
        <v>A2</v>
      </c>
      <c r="M17" s="494">
        <f>VLOOKUP(L17,Sheet1!$B$2:$C$12,2,TRUE)</f>
        <v>9</v>
      </c>
      <c r="N17" s="494" t="str">
        <f>VLOOKUP(E17,'[19]Gui chi Quynh'!$C$7:$E$391,3,0)</f>
        <v>A1</v>
      </c>
      <c r="O17" s="494">
        <f>VLOOKUP(N17,Sheet1!$B$2:$C$12,2,TRUE)</f>
        <v>10</v>
      </c>
      <c r="P17" s="494" t="str">
        <f>VLOOKUP(E17,'[20]Gui chi Quynh'!$C$7:$E$391,3,0)</f>
        <v>A2</v>
      </c>
      <c r="Q17" s="494">
        <f>VLOOKUP(P17,Sheet1!$B$2:$C$12,2,TRUE)</f>
        <v>9</v>
      </c>
      <c r="R17" s="494" t="str">
        <f>VLOOKUP($E17,'[21]Gui chi Quynh'!$C$7:$E$390,3,0)</f>
        <v>A2</v>
      </c>
      <c r="S17" s="494">
        <f>VLOOKUP(R17,Sheet1!$B$2:$C$12,2,TRUE)</f>
        <v>9</v>
      </c>
      <c r="T17" s="494" t="str">
        <f>VLOOKUP($E17,'[22]Gui chi Quynh'!$C$7:$E$390,3,0)</f>
        <v>A2</v>
      </c>
      <c r="U17" s="494">
        <f>VLOOKUP(T17,Sheet1!$B$2:$C$12,2,TRUE)</f>
        <v>9</v>
      </c>
      <c r="V17" s="494" t="str">
        <f>VLOOKUP($E17,'[23]Gui chi Quynh'!$C$7:$E$389,3,0)</f>
        <v>A2</v>
      </c>
      <c r="W17" s="494">
        <f>VLOOKUP(V17,Sheet1!$B$2:$C$12,2,TRUE)</f>
        <v>9</v>
      </c>
      <c r="X17" s="494" t="str">
        <f>VLOOKUP($E17,'[24]Gui chi Quynh'!$C$7:$E$389,3,0)</f>
        <v>A2</v>
      </c>
      <c r="Y17" s="494">
        <f>VLOOKUP(X17,Sheet1!$B$2:$C$12,2,TRUE)</f>
        <v>9</v>
      </c>
      <c r="Z17" s="494" t="str">
        <f>VLOOKUP($E17,'[25]Gui chi Quynh'!$C$7:$E$388,3,0)</f>
        <v>A1</v>
      </c>
      <c r="AA17" s="494">
        <f>VLOOKUP(Z17,Sheet1!$B$2:$C$12,2,TRUE)</f>
        <v>10</v>
      </c>
      <c r="AB17" s="494" t="str">
        <f>VLOOKUP($E17,'T5'!$E$9:$AH$337,24,0)</f>
        <v>A2</v>
      </c>
      <c r="AC17" s="494">
        <f>VLOOKUP(AB17,Sheet1!$B$2:$C$12,2,TRUE)</f>
        <v>9</v>
      </c>
      <c r="AD17" s="494" t="str">
        <f>VLOOKUP($E17,'[27]XET CUOI NAM'!$E$9:AE$337,26,0)</f>
        <v>A2</v>
      </c>
      <c r="AE17" s="494">
        <f>VLOOKUP(AD17,Sheet1!$B$2:$C$12,2,TRUE)</f>
        <v>9</v>
      </c>
      <c r="AF17" s="592" t="str">
        <f>VLOOKUP($E17,'[26]Tong hop ket qua'!$E$19:$M$219,9,0)</f>
        <v>Tốt</v>
      </c>
      <c r="AG17" s="709">
        <f t="shared" si="8"/>
        <v>9.3000000000000007</v>
      </c>
      <c r="AH17" s="709" t="str">
        <f t="shared" si="9"/>
        <v>11A*</v>
      </c>
      <c r="AI17" s="709">
        <f t="shared" si="7"/>
        <v>0</v>
      </c>
      <c r="AJ17" s="709">
        <f t="shared" si="3"/>
        <v>9.25</v>
      </c>
      <c r="AK17" s="494" t="str">
        <f t="shared" si="4"/>
        <v>Xuất sắc</v>
      </c>
      <c r="AL17" s="494" t="str">
        <f>VLOOKUP($E17,'cac dv gui'!$C$111:$AC$119,25,0)</f>
        <v>Xuất sắc</v>
      </c>
      <c r="AM17" s="494" t="str">
        <f>VLOOKUP($E17,'cac dv gui'!$C$111:$AC$119,26,0)</f>
        <v>Xuất sắc</v>
      </c>
      <c r="AN17" s="675"/>
      <c r="AO17" s="494"/>
      <c r="AP17" s="675"/>
      <c r="AQ17" s="494" t="str">
        <f t="shared" si="5"/>
        <v>Xuất sắc</v>
      </c>
      <c r="AR17" s="675" t="str">
        <f t="shared" si="6"/>
        <v>Xuất sắc</v>
      </c>
      <c r="AS17" s="675"/>
      <c r="AT17" s="494"/>
      <c r="AU17" s="675"/>
      <c r="AV17" s="675" t="s">
        <v>1731</v>
      </c>
    </row>
    <row r="18" spans="1:48" s="684" customFormat="1" ht="24.95" customHeight="1" x14ac:dyDescent="0.25">
      <c r="A18" s="512" t="s">
        <v>23</v>
      </c>
      <c r="B18" s="512">
        <f>COUNTIF($F$9:F18,F18)</f>
        <v>6</v>
      </c>
      <c r="C18" s="513" t="s">
        <v>984</v>
      </c>
      <c r="D18" s="514" t="s">
        <v>55</v>
      </c>
      <c r="E18" s="512" t="s">
        <v>439</v>
      </c>
      <c r="F18" s="494" t="s">
        <v>1599</v>
      </c>
      <c r="G18" s="494" t="s">
        <v>975</v>
      </c>
      <c r="H18" s="494" t="str">
        <f>VLOOKUP(E18,'[16]Gui chi Quynh'!$C$7:$E$387,3,0)</f>
        <v>A2</v>
      </c>
      <c r="I18" s="494">
        <f>VLOOKUP(H18,Sheet1!$B$2:$C$12,2,TRUE)</f>
        <v>9</v>
      </c>
      <c r="J18" s="494" t="str">
        <f>VLOOKUP($E18,'[17]Gui chi Quynh'!$C$7:$E$387,3,0)</f>
        <v>A3</v>
      </c>
      <c r="K18" s="494">
        <f>VLOOKUP(J18,Sheet1!$B$2:$C$12,2,TRUE)</f>
        <v>8</v>
      </c>
      <c r="L18" s="494" t="str">
        <f>VLOOKUP(E18,'[18]Gui chi Quynh'!$C$7:$F$385,3,0)</f>
        <v>A2</v>
      </c>
      <c r="M18" s="494">
        <f>VLOOKUP(L18,Sheet1!$B$2:$C$12,2,TRUE)</f>
        <v>9</v>
      </c>
      <c r="N18" s="494" t="str">
        <f>VLOOKUP(E18,'[19]Gui chi Quynh'!$C$7:$E$391,3,0)</f>
        <v>A2</v>
      </c>
      <c r="O18" s="494">
        <f>VLOOKUP(N18,Sheet1!$B$2:$C$12,2,TRUE)</f>
        <v>9</v>
      </c>
      <c r="P18" s="494" t="str">
        <f>VLOOKUP(E18,'[20]Gui chi Quynh'!$C$7:$E$391,3,0)</f>
        <v>A2</v>
      </c>
      <c r="Q18" s="494">
        <f>VLOOKUP(P18,Sheet1!$B$2:$C$12,2,TRUE)</f>
        <v>9</v>
      </c>
      <c r="R18" s="494" t="str">
        <f>VLOOKUP($E18,'[21]Gui chi Quynh'!$C$7:$E$390,3,0)</f>
        <v>A2</v>
      </c>
      <c r="S18" s="494">
        <f>VLOOKUP(R18,Sheet1!$B$2:$C$12,2,TRUE)</f>
        <v>9</v>
      </c>
      <c r="T18" s="494" t="str">
        <f>VLOOKUP($E18,'[22]Gui chi Quynh'!$C$7:$E$390,3,0)</f>
        <v>A3</v>
      </c>
      <c r="U18" s="494">
        <f>VLOOKUP(T18,Sheet1!$B$2:$C$12,2,TRUE)</f>
        <v>8</v>
      </c>
      <c r="V18" s="494" t="str">
        <f>VLOOKUP($E18,'[23]Gui chi Quynh'!$C$7:$E$389,3,0)</f>
        <v>A2</v>
      </c>
      <c r="W18" s="494">
        <f>VLOOKUP(V18,Sheet1!$B$2:$C$12,2,TRUE)</f>
        <v>9</v>
      </c>
      <c r="X18" s="494" t="str">
        <f>VLOOKUP($E18,'[24]Gui chi Quynh'!$C$7:$E$389,3,0)</f>
        <v>A2</v>
      </c>
      <c r="Y18" s="494">
        <f>VLOOKUP(X18,Sheet1!$B$2:$C$12,2,TRUE)</f>
        <v>9</v>
      </c>
      <c r="Z18" s="494" t="str">
        <f>VLOOKUP($E18,'[25]Gui chi Quynh'!$C$7:$E$388,3,0)</f>
        <v>A2</v>
      </c>
      <c r="AA18" s="494">
        <f>VLOOKUP(Z18,Sheet1!$B$2:$C$12,2,TRUE)</f>
        <v>9</v>
      </c>
      <c r="AB18" s="494" t="str">
        <f>VLOOKUP($E18,'T5'!$E$9:$AH$337,24,0)</f>
        <v>A2</v>
      </c>
      <c r="AC18" s="494">
        <f>VLOOKUP(AB18,Sheet1!$B$2:$C$12,2,TRUE)</f>
        <v>9</v>
      </c>
      <c r="AD18" s="494" t="str">
        <f>VLOOKUP($E18,'[27]XET CUOI NAM'!$E$9:AE$337,26,0)</f>
        <v>A3</v>
      </c>
      <c r="AE18" s="494">
        <f>VLOOKUP(AD18,Sheet1!$B$2:$C$12,2,TRUE)</f>
        <v>8</v>
      </c>
      <c r="AF18" s="592" t="str">
        <f>VLOOKUP($E18,'[26]Tong hop ket qua'!$E$19:$M$219,9,0)</f>
        <v>Tốt</v>
      </c>
      <c r="AG18" s="709">
        <f t="shared" si="8"/>
        <v>8.8000000000000007</v>
      </c>
      <c r="AH18" s="709" t="str">
        <f t="shared" si="9"/>
        <v>11A*</v>
      </c>
      <c r="AI18" s="709">
        <f t="shared" si="7"/>
        <v>0</v>
      </c>
      <c r="AJ18" s="709">
        <f t="shared" si="3"/>
        <v>8.75</v>
      </c>
      <c r="AK18" s="494" t="str">
        <f t="shared" si="4"/>
        <v>Xuất sắc</v>
      </c>
      <c r="AL18" s="494" t="str">
        <f>VLOOKUP($E18,'cac dv gui'!$C$111:$AC$119,25,0)</f>
        <v>Xuất sắc</v>
      </c>
      <c r="AM18" s="494" t="str">
        <f>VLOOKUP($E18,'cac dv gui'!$C$111:$AC$119,26,0)</f>
        <v>Xuất sắc</v>
      </c>
      <c r="AN18" s="675"/>
      <c r="AO18" s="494"/>
      <c r="AP18" s="675"/>
      <c r="AQ18" s="494" t="str">
        <f t="shared" si="5"/>
        <v>Xuất sắc</v>
      </c>
      <c r="AR18" s="675" t="str">
        <f t="shared" si="6"/>
        <v>Xuất sắc</v>
      </c>
      <c r="AS18" s="675"/>
      <c r="AT18" s="494"/>
      <c r="AU18" s="675"/>
      <c r="AV18" s="675"/>
    </row>
    <row r="19" spans="1:48" s="684" customFormat="1" ht="24.95" customHeight="1" x14ac:dyDescent="0.25">
      <c r="A19" s="512" t="s">
        <v>25</v>
      </c>
      <c r="B19" s="512">
        <f>COUNTIF($F$9:F19,F19)</f>
        <v>7</v>
      </c>
      <c r="C19" s="513" t="s">
        <v>985</v>
      </c>
      <c r="D19" s="514" t="s">
        <v>358</v>
      </c>
      <c r="E19" s="512" t="s">
        <v>440</v>
      </c>
      <c r="F19" s="494" t="s">
        <v>1599</v>
      </c>
      <c r="G19" s="494" t="s">
        <v>975</v>
      </c>
      <c r="H19" s="494" t="str">
        <f>VLOOKUP(E19,'[16]Gui chi Quynh'!$C$7:$E$387,3,0)</f>
        <v>A2</v>
      </c>
      <c r="I19" s="494">
        <f>VLOOKUP(H19,Sheet1!$B$2:$C$12,2,TRUE)</f>
        <v>9</v>
      </c>
      <c r="J19" s="494" t="str">
        <f>VLOOKUP($E19,'[17]Gui chi Quynh'!$C$7:$E$387,3,0)</f>
        <v>A3</v>
      </c>
      <c r="K19" s="494">
        <f>VLOOKUP(J19,Sheet1!$B$2:$C$12,2,TRUE)</f>
        <v>8</v>
      </c>
      <c r="L19" s="494" t="str">
        <f>VLOOKUP(E19,'[18]Gui chi Quynh'!$C$7:$F$385,3,0)</f>
        <v>A2</v>
      </c>
      <c r="M19" s="494">
        <f>VLOOKUP(L19,Sheet1!$B$2:$C$12,2,TRUE)</f>
        <v>9</v>
      </c>
      <c r="N19" s="494" t="str">
        <f>VLOOKUP(E19,'[19]Gui chi Quynh'!$C$7:$E$391,3,0)</f>
        <v>A2</v>
      </c>
      <c r="O19" s="494">
        <f>VLOOKUP(N19,Sheet1!$B$2:$C$12,2,TRUE)</f>
        <v>9</v>
      </c>
      <c r="P19" s="494" t="str">
        <f>VLOOKUP(E19,'[20]Gui chi Quynh'!$C$7:$E$391,3,0)</f>
        <v>A2</v>
      </c>
      <c r="Q19" s="494">
        <f>VLOOKUP(P19,Sheet1!$B$2:$C$12,2,TRUE)</f>
        <v>9</v>
      </c>
      <c r="R19" s="494" t="str">
        <f>VLOOKUP($E19,'[21]Gui chi Quynh'!$C$7:$E$390,3,0)</f>
        <v>A2</v>
      </c>
      <c r="S19" s="494">
        <f>VLOOKUP(R19,Sheet1!$B$2:$C$12,2,TRUE)</f>
        <v>9</v>
      </c>
      <c r="T19" s="494" t="str">
        <f>VLOOKUP($E19,'[22]Gui chi Quynh'!$C$7:$E$390,3,0)</f>
        <v>A2</v>
      </c>
      <c r="U19" s="494">
        <f>VLOOKUP(T19,Sheet1!$B$2:$C$12,2,TRUE)</f>
        <v>9</v>
      </c>
      <c r="V19" s="494" t="str">
        <f>VLOOKUP($E19,'[23]Gui chi Quynh'!$C$7:$E$389,3,0)</f>
        <v>A2</v>
      </c>
      <c r="W19" s="494">
        <f>VLOOKUP(V19,Sheet1!$B$2:$C$12,2,TRUE)</f>
        <v>9</v>
      </c>
      <c r="X19" s="494" t="str">
        <f>VLOOKUP($E19,'[24]Gui chi Quynh'!$C$7:$E$389,3,0)</f>
        <v>A2</v>
      </c>
      <c r="Y19" s="494">
        <f>VLOOKUP(X19,Sheet1!$B$2:$C$12,2,TRUE)</f>
        <v>9</v>
      </c>
      <c r="Z19" s="494" t="str">
        <f>VLOOKUP($E19,'[25]Gui chi Quynh'!$C$7:$E$388,3,0)</f>
        <v>A2</v>
      </c>
      <c r="AA19" s="494">
        <f>VLOOKUP(Z19,Sheet1!$B$2:$C$12,2,TRUE)</f>
        <v>9</v>
      </c>
      <c r="AB19" s="494" t="str">
        <f>VLOOKUP($E19,'T5'!$E$9:$AH$337,24,0)</f>
        <v>A2</v>
      </c>
      <c r="AC19" s="494">
        <f>VLOOKUP(AB19,Sheet1!$B$2:$C$12,2,TRUE)</f>
        <v>9</v>
      </c>
      <c r="AD19" s="494" t="str">
        <f>VLOOKUP($E19,'[27]XET CUOI NAM'!$E$9:AE$337,26,0)</f>
        <v>A3</v>
      </c>
      <c r="AE19" s="494">
        <f>VLOOKUP(AD19,Sheet1!$B$2:$C$12,2,TRUE)</f>
        <v>8</v>
      </c>
      <c r="AF19" s="592" t="str">
        <f>VLOOKUP($E19,'[26]Tong hop ket qua'!$E$19:$M$219,9,0)</f>
        <v>Tốt</v>
      </c>
      <c r="AG19" s="709">
        <f t="shared" si="8"/>
        <v>8.9</v>
      </c>
      <c r="AH19" s="709" t="str">
        <f t="shared" si="9"/>
        <v>11A*</v>
      </c>
      <c r="AI19" s="709">
        <f t="shared" si="7"/>
        <v>0</v>
      </c>
      <c r="AJ19" s="709">
        <f t="shared" si="3"/>
        <v>8.8333333333333339</v>
      </c>
      <c r="AK19" s="494" t="str">
        <f t="shared" si="4"/>
        <v>Xuất sắc</v>
      </c>
      <c r="AL19" s="494" t="str">
        <f>VLOOKUP($E19,'cac dv gui'!$C$111:$AC$119,25,0)</f>
        <v>Xuất sắc</v>
      </c>
      <c r="AM19" s="494" t="str">
        <f>VLOOKUP($E19,'cac dv gui'!$C$111:$AC$119,26,0)</f>
        <v>Xuất sắc</v>
      </c>
      <c r="AN19" s="675"/>
      <c r="AO19" s="494"/>
      <c r="AP19" s="675"/>
      <c r="AQ19" s="494" t="str">
        <f t="shared" si="5"/>
        <v>Xuất sắc</v>
      </c>
      <c r="AR19" s="675" t="str">
        <f>AQ19</f>
        <v>Xuất sắc</v>
      </c>
      <c r="AS19" s="675"/>
      <c r="AT19" s="494"/>
      <c r="AU19" s="675"/>
      <c r="AV19" s="675"/>
    </row>
    <row r="20" spans="1:48" s="684" customFormat="1" ht="41.25" customHeight="1" x14ac:dyDescent="0.25">
      <c r="A20" s="512" t="s">
        <v>27</v>
      </c>
      <c r="B20" s="512">
        <f>COUNTIF($F$9:F20,F20)</f>
        <v>8</v>
      </c>
      <c r="C20" s="513" t="s">
        <v>985</v>
      </c>
      <c r="D20" s="514" t="s">
        <v>790</v>
      </c>
      <c r="E20" s="512" t="s">
        <v>791</v>
      </c>
      <c r="F20" s="494" t="s">
        <v>1599</v>
      </c>
      <c r="G20" s="494" t="s">
        <v>975</v>
      </c>
      <c r="H20" s="494" t="str">
        <f>VLOOKUP(E20,'[16]Gui chi Quynh'!$C$7:$E$387,3,0)</f>
        <v>A2</v>
      </c>
      <c r="I20" s="494">
        <f>VLOOKUP(H20,Sheet1!$B$2:$C$12,2,TRUE)</f>
        <v>9</v>
      </c>
      <c r="J20" s="494" t="str">
        <f>VLOOKUP($E20,'[17]Gui chi Quynh'!$C$7:$E$387,3,0)</f>
        <v>A3</v>
      </c>
      <c r="K20" s="494">
        <f>VLOOKUP(J20,Sheet1!$B$2:$C$12,2,TRUE)</f>
        <v>8</v>
      </c>
      <c r="L20" s="494" t="str">
        <f>VLOOKUP(E20,'[18]Gui chi Quynh'!$C$7:$F$385,3,0)</f>
        <v>A3</v>
      </c>
      <c r="M20" s="494">
        <f>VLOOKUP(L20,Sheet1!$B$2:$C$12,2,TRUE)</f>
        <v>8</v>
      </c>
      <c r="N20" s="494" t="str">
        <f>VLOOKUP(E20,'[19]Gui chi Quynh'!$C$7:$E$391,3,0)</f>
        <v>A2</v>
      </c>
      <c r="O20" s="494">
        <f>VLOOKUP(N20,Sheet1!$B$2:$C$12,2,TRUE)</f>
        <v>9</v>
      </c>
      <c r="P20" s="494" t="str">
        <f>VLOOKUP(E20,'[20]Gui chi Quynh'!$C$7:$E$391,3,0)</f>
        <v>A3</v>
      </c>
      <c r="Q20" s="494">
        <f>VLOOKUP(P20,Sheet1!$B$2:$C$12,2,TRUE)</f>
        <v>8</v>
      </c>
      <c r="R20" s="494" t="str">
        <f>VLOOKUP($E20,'[21]Gui chi Quynh'!$C$7:$E$390,3,0)</f>
        <v>A2</v>
      </c>
      <c r="S20" s="494">
        <f>VLOOKUP(R20,Sheet1!$B$2:$C$12,2,TRUE)</f>
        <v>9</v>
      </c>
      <c r="T20" s="494" t="str">
        <f>VLOOKUP($E20,'[22]Gui chi Quynh'!$C$7:$E$390,3,0)</f>
        <v>A2</v>
      </c>
      <c r="U20" s="494">
        <f>VLOOKUP(T20,Sheet1!$B$2:$C$12,2,TRUE)</f>
        <v>9</v>
      </c>
      <c r="V20" s="494" t="str">
        <f>VLOOKUP($E20,'[23]Gui chi Quynh'!$C$7:$E$389,3,0)</f>
        <v>A3</v>
      </c>
      <c r="W20" s="494">
        <f>VLOOKUP(V20,Sheet1!$B$2:$C$12,2,TRUE)</f>
        <v>8</v>
      </c>
      <c r="X20" s="494" t="str">
        <f>VLOOKUP($E20,'[24]Gui chi Quynh'!$C$7:$E$389,3,0)</f>
        <v>A2</v>
      </c>
      <c r="Y20" s="494">
        <f>VLOOKUP(X20,Sheet1!$B$2:$C$12,2,TRUE)</f>
        <v>9</v>
      </c>
      <c r="Z20" s="494" t="str">
        <f>VLOOKUP($E20,'[25]Gui chi Quynh'!$C$7:$E$388,3,0)</f>
        <v>A2</v>
      </c>
      <c r="AA20" s="494">
        <f>VLOOKUP(Z20,Sheet1!$B$2:$C$12,2,TRUE)</f>
        <v>9</v>
      </c>
      <c r="AB20" s="494" t="str">
        <f>VLOOKUP($E20,'T5'!$E$9:$AH$337,24,0)</f>
        <v>A2</v>
      </c>
      <c r="AC20" s="494">
        <f>VLOOKUP(AB20,Sheet1!$B$2:$C$12,2,TRUE)</f>
        <v>9</v>
      </c>
      <c r="AD20" s="494" t="str">
        <f>VLOOKUP($E20,'[27]XET CUOI NAM'!$E$9:AE$337,26,0)</f>
        <v>A3</v>
      </c>
      <c r="AE20" s="494">
        <f>VLOOKUP(AD20,Sheet1!$B$2:$C$12,2,TRUE)</f>
        <v>8</v>
      </c>
      <c r="AF20" s="592" t="str">
        <f>VLOOKUP($E20,'[26]Tong hop ket qua'!$E$19:$M$219,9,0)</f>
        <v>Tốt</v>
      </c>
      <c r="AG20" s="709">
        <f t="shared" si="8"/>
        <v>8.6</v>
      </c>
      <c r="AH20" s="709" t="str">
        <f t="shared" si="9"/>
        <v>11A*</v>
      </c>
      <c r="AI20" s="709">
        <f t="shared" si="7"/>
        <v>0</v>
      </c>
      <c r="AJ20" s="709">
        <f t="shared" si="3"/>
        <v>8.5833333333333339</v>
      </c>
      <c r="AK20" s="494" t="str">
        <f t="shared" si="4"/>
        <v>Xuất sắc</v>
      </c>
      <c r="AL20" s="494" t="str">
        <f>VLOOKUP($E20,'cac dv gui'!$C$111:$AC$119,25,0)</f>
        <v>Xuất sắc</v>
      </c>
      <c r="AM20" s="494" t="str">
        <f>VLOOKUP($E20,'cac dv gui'!$C$111:$AC$119,26,0)</f>
        <v>Xuất sắc</v>
      </c>
      <c r="AN20" s="675"/>
      <c r="AO20" s="494"/>
      <c r="AP20" s="675"/>
      <c r="AQ20" s="494" t="str">
        <f t="shared" si="5"/>
        <v>Xuất sắc</v>
      </c>
      <c r="AR20" s="675" t="str">
        <f t="shared" si="6"/>
        <v>Xuất sắc</v>
      </c>
      <c r="AS20" s="675"/>
      <c r="AT20" s="494"/>
      <c r="AU20" s="675"/>
      <c r="AV20" s="675"/>
    </row>
    <row r="21" spans="1:48" s="684" customFormat="1" ht="24.95" customHeight="1" x14ac:dyDescent="0.25">
      <c r="A21" s="512" t="s">
        <v>29</v>
      </c>
      <c r="B21" s="512">
        <f>COUNTIF($F$9:F21,F21)</f>
        <v>9</v>
      </c>
      <c r="C21" s="513" t="s">
        <v>985</v>
      </c>
      <c r="D21" s="514" t="s">
        <v>1002</v>
      </c>
      <c r="E21" s="512" t="s">
        <v>1003</v>
      </c>
      <c r="F21" s="494" t="s">
        <v>1599</v>
      </c>
      <c r="G21" s="494" t="s">
        <v>975</v>
      </c>
      <c r="H21" s="494" t="str">
        <f>VLOOKUP(E21,'[16]Gui chi Quynh'!$C$7:$E$387,3,0)</f>
        <v>A3</v>
      </c>
      <c r="I21" s="494">
        <f>VLOOKUP(H21,Sheet1!$B$2:$C$12,2,TRUE)</f>
        <v>8</v>
      </c>
      <c r="J21" s="494" t="str">
        <f>VLOOKUP($E21,'[17]Gui chi Quynh'!$C$7:$E$387,3,0)</f>
        <v>A3</v>
      </c>
      <c r="K21" s="494">
        <f>VLOOKUP(J21,Sheet1!$B$2:$C$12,2,TRUE)</f>
        <v>8</v>
      </c>
      <c r="L21" s="494" t="str">
        <f>VLOOKUP(E21,'[18]Gui chi Quynh'!$C$7:$F$385,3,0)</f>
        <v>A4</v>
      </c>
      <c r="M21" s="494">
        <f>VLOOKUP(L21,Sheet1!$B$2:$C$12,2,TRUE)</f>
        <v>7</v>
      </c>
      <c r="N21" s="494" t="str">
        <f>VLOOKUP(E21,'[19]Gui chi Quynh'!$C$7:$E$391,3,0)</f>
        <v>A3</v>
      </c>
      <c r="O21" s="494">
        <f>VLOOKUP(N21,Sheet1!$B$2:$C$12,2,TRUE)</f>
        <v>8</v>
      </c>
      <c r="P21" s="494" t="str">
        <f>VLOOKUP(E21,'[20]Gui chi Quynh'!$C$7:$E$391,3,0)</f>
        <v>A4</v>
      </c>
      <c r="Q21" s="494">
        <f>VLOOKUP(P21,Sheet1!$B$2:$C$12,2,TRUE)</f>
        <v>7</v>
      </c>
      <c r="R21" s="494" t="str">
        <f>VLOOKUP($E21,'[21]Gui chi Quynh'!$C$7:$E$390,3,0)</f>
        <v>A3</v>
      </c>
      <c r="S21" s="494">
        <f>VLOOKUP(R21,Sheet1!$B$2:$C$12,2,TRUE)</f>
        <v>8</v>
      </c>
      <c r="T21" s="494" t="str">
        <f>VLOOKUP($E21,'[22]Gui chi Quynh'!$C$7:$E$390,3,0)</f>
        <v>A3</v>
      </c>
      <c r="U21" s="494">
        <f>VLOOKUP(T21,Sheet1!$B$2:$C$12,2,TRUE)</f>
        <v>8</v>
      </c>
      <c r="V21" s="494" t="str">
        <f>VLOOKUP($E21,'[23]Gui chi Quynh'!$C$7:$E$389,3,0)</f>
        <v>A3</v>
      </c>
      <c r="W21" s="494">
        <f>VLOOKUP(V21,Sheet1!$B$2:$C$12,2,TRUE)</f>
        <v>8</v>
      </c>
      <c r="X21" s="494" t="str">
        <f>VLOOKUP($E21,'[24]Gui chi Quynh'!$C$7:$E$389,3,0)</f>
        <v>A3</v>
      </c>
      <c r="Y21" s="494">
        <f>VLOOKUP(X21,Sheet1!$B$2:$C$12,2,TRUE)</f>
        <v>8</v>
      </c>
      <c r="Z21" s="494" t="str">
        <f>VLOOKUP($E21,'[25]Gui chi Quynh'!$C$7:$E$388,3,0)</f>
        <v>A3</v>
      </c>
      <c r="AA21" s="494">
        <f>VLOOKUP(Z21,Sheet1!$B$2:$C$12,2,TRUE)</f>
        <v>8</v>
      </c>
      <c r="AB21" s="494" t="str">
        <f>VLOOKUP($E21,'T5'!$E$9:$AH$337,24,0)</f>
        <v>A4</v>
      </c>
      <c r="AC21" s="494">
        <f>VLOOKUP(AB21,Sheet1!$B$2:$C$12,2,TRUE)</f>
        <v>7</v>
      </c>
      <c r="AD21" s="494" t="str">
        <f>VLOOKUP($E21,'[27]XET CUOI NAM'!$E$9:AE$337,26,0)</f>
        <v>A4</v>
      </c>
      <c r="AE21" s="494">
        <f>VLOOKUP(AD21,Sheet1!$B$2:$C$12,2,TRUE)</f>
        <v>7</v>
      </c>
      <c r="AF21" s="592" t="str">
        <f>VLOOKUP($E21,'[26]Tong hop ket qua'!$E$19:$M$219,9,0)</f>
        <v>Tốt</v>
      </c>
      <c r="AG21" s="709">
        <f>(I21+K21+M21+O21+Q21+S21+U21+W21+Y21+AA21+AC21)/11</f>
        <v>7.7272727272727275</v>
      </c>
      <c r="AH21" s="709" t="str">
        <f t="shared" si="9"/>
        <v>11A*</v>
      </c>
      <c r="AI21" s="709">
        <f t="shared" si="7"/>
        <v>0</v>
      </c>
      <c r="AJ21" s="709">
        <f t="shared" si="3"/>
        <v>7.666666666666667</v>
      </c>
      <c r="AK21" s="494" t="str">
        <f t="shared" si="4"/>
        <v>Tốt</v>
      </c>
      <c r="AL21" s="494" t="str">
        <f>VLOOKUP($E21,'cac dv gui'!$C$111:$AC$119,25,0)</f>
        <v>Tốt</v>
      </c>
      <c r="AM21" s="494" t="str">
        <f>VLOOKUP($E21,'cac dv gui'!$C$111:$AC$119,26,0)</f>
        <v>Tốt</v>
      </c>
      <c r="AN21" s="675"/>
      <c r="AO21" s="494"/>
      <c r="AP21" s="675"/>
      <c r="AQ21" s="494" t="str">
        <f t="shared" si="5"/>
        <v>Tốt</v>
      </c>
      <c r="AR21" s="675" t="str">
        <f t="shared" si="6"/>
        <v>Tốt</v>
      </c>
      <c r="AS21" s="675"/>
      <c r="AT21" s="494"/>
      <c r="AU21" s="675"/>
      <c r="AV21" s="675"/>
    </row>
    <row r="22" spans="1:48" s="684" customFormat="1" ht="24.95" customHeight="1" x14ac:dyDescent="0.25">
      <c r="A22" s="512" t="s">
        <v>31</v>
      </c>
      <c r="B22" s="512">
        <f>COUNTIF($F$9:F22,F22)</f>
        <v>1</v>
      </c>
      <c r="C22" s="513" t="s">
        <v>984</v>
      </c>
      <c r="D22" s="552" t="s">
        <v>85</v>
      </c>
      <c r="E22" s="520" t="s">
        <v>471</v>
      </c>
      <c r="F22" s="494" t="s">
        <v>1620</v>
      </c>
      <c r="G22" s="494" t="s">
        <v>974</v>
      </c>
      <c r="H22" s="494" t="str">
        <f>VLOOKUP(E22,'[16]Gui chi Quynh'!$C$7:$E$387,3,0)</f>
        <v>A1</v>
      </c>
      <c r="I22" s="494">
        <f>VLOOKUP(H22,Sheet1!$B$2:$C$12,2,TRUE)</f>
        <v>10</v>
      </c>
      <c r="J22" s="494" t="str">
        <f>VLOOKUP($E22,'[17]Gui chi Quynh'!$C$7:$E$387,3,0)</f>
        <v>A1</v>
      </c>
      <c r="K22" s="494">
        <f>VLOOKUP(J22,Sheet1!$B$2:$C$12,2,TRUE)</f>
        <v>10</v>
      </c>
      <c r="L22" s="494" t="str">
        <f>VLOOKUP(E22,'[18]Gui chi Quynh'!$C$7:$F$385,3,0)</f>
        <v>A1</v>
      </c>
      <c r="M22" s="494">
        <f>VLOOKUP(L22,Sheet1!$B$2:$C$12,2,TRUE)</f>
        <v>10</v>
      </c>
      <c r="N22" s="494" t="str">
        <f>VLOOKUP(E22,'[19]Gui chi Quynh'!$C$7:$E$391,3,0)</f>
        <v>A1</v>
      </c>
      <c r="O22" s="494">
        <f>VLOOKUP(N22,Sheet1!$B$2:$C$12,2,TRUE)</f>
        <v>10</v>
      </c>
      <c r="P22" s="494" t="str">
        <f>VLOOKUP(E22,'[20]Gui chi Quynh'!$C$7:$E$391,3,0)</f>
        <v>A1</v>
      </c>
      <c r="Q22" s="494">
        <f>VLOOKUP(P22,Sheet1!$B$2:$C$12,2,TRUE)</f>
        <v>10</v>
      </c>
      <c r="R22" s="494" t="str">
        <f>VLOOKUP($E22,'[21]Gui chi Quynh'!$C$7:$E$390,3,0)</f>
        <v>A1</v>
      </c>
      <c r="S22" s="494">
        <f>VLOOKUP(R22,Sheet1!$B$2:$C$12,2,TRUE)</f>
        <v>10</v>
      </c>
      <c r="T22" s="494" t="str">
        <f>VLOOKUP($E22,'[22]Gui chi Quynh'!$C$7:$E$390,3,0)</f>
        <v>A1</v>
      </c>
      <c r="U22" s="494">
        <f>VLOOKUP(T22,Sheet1!$B$2:$C$12,2,TRUE)</f>
        <v>10</v>
      </c>
      <c r="V22" s="494" t="str">
        <f>VLOOKUP($E22,'[23]Gui chi Quynh'!$C$7:$E$389,3,0)</f>
        <v>A3</v>
      </c>
      <c r="W22" s="494">
        <f>VLOOKUP(V22,Sheet1!$B$2:$C$12,2,TRUE)</f>
        <v>8</v>
      </c>
      <c r="X22" s="494" t="str">
        <f>VLOOKUP($E22,'[24]Gui chi Quynh'!$C$7:$E$389,3,0)</f>
        <v>A1</v>
      </c>
      <c r="Y22" s="494">
        <f>VLOOKUP(X22,Sheet1!$B$2:$C$12,2,TRUE)</f>
        <v>10</v>
      </c>
      <c r="Z22" s="494" t="str">
        <f>VLOOKUP($E22,'[25]Gui chi Quynh'!$C$7:$E$388,3,0)</f>
        <v>A1</v>
      </c>
      <c r="AA22" s="494">
        <f>VLOOKUP(Z22,Sheet1!$B$2:$C$12,2,TRUE)</f>
        <v>10</v>
      </c>
      <c r="AB22" s="494" t="str">
        <f>VLOOKUP($E22,'T5'!$E$9:$AH$337,24,0)</f>
        <v>A2</v>
      </c>
      <c r="AC22" s="494">
        <f>VLOOKUP(AB22,Sheet1!$B$2:$C$12,2,TRUE)</f>
        <v>9</v>
      </c>
      <c r="AD22" s="494" t="str">
        <f>VLOOKUP($E22,'[27]XET CUOI NAM'!$E$9:AE$337,26,0)</f>
        <v>A1</v>
      </c>
      <c r="AE22" s="494">
        <f>VLOOKUP(AD22,Sheet1!$B$2:$C$12,2,TRUE)</f>
        <v>10</v>
      </c>
      <c r="AF22" s="592"/>
      <c r="AG22" s="709">
        <f t="shared" ref="AG22:AG28" si="10">ROUND(AVERAGE($H22:$AC22),1)</f>
        <v>9.6999999999999993</v>
      </c>
      <c r="AH22" s="709" t="str">
        <f t="shared" si="9"/>
        <v>11A*</v>
      </c>
      <c r="AI22" s="709">
        <f t="shared" si="7"/>
        <v>0</v>
      </c>
      <c r="AJ22" s="709">
        <f t="shared" si="3"/>
        <v>9.75</v>
      </c>
      <c r="AK22" s="494" t="str">
        <f t="shared" si="4"/>
        <v>Xuất sắc</v>
      </c>
      <c r="AL22" s="494" t="str">
        <f>VLOOKUP($E22,'cac dv gui'!$C$81:$AC$88,25,0)</f>
        <v>Tốt</v>
      </c>
      <c r="AM22" s="494" t="str">
        <f>VLOOKUP($E22,'cac dv gui'!$C$81:$AC$88,26,0)</f>
        <v>Xuất sắc</v>
      </c>
      <c r="AN22" s="675"/>
      <c r="AO22" s="494" t="s">
        <v>1130</v>
      </c>
      <c r="AP22" s="675"/>
      <c r="AQ22" s="494" t="str">
        <f t="shared" si="5"/>
        <v>Xuất sắc</v>
      </c>
      <c r="AR22" s="675" t="str">
        <f t="shared" si="6"/>
        <v>Xuất sắc</v>
      </c>
      <c r="AS22" s="675"/>
      <c r="AT22" s="494"/>
      <c r="AU22" s="675" t="s">
        <v>1731</v>
      </c>
      <c r="AV22" s="675"/>
    </row>
    <row r="23" spans="1:48" s="684" customFormat="1" ht="24.95" customHeight="1" x14ac:dyDescent="0.25">
      <c r="A23" s="512" t="s">
        <v>33</v>
      </c>
      <c r="B23" s="512">
        <f>COUNTIF($F$9:F23,F23)</f>
        <v>2</v>
      </c>
      <c r="C23" s="513" t="s">
        <v>984</v>
      </c>
      <c r="D23" s="514" t="s">
        <v>50</v>
      </c>
      <c r="E23" s="599" t="s">
        <v>434</v>
      </c>
      <c r="F23" s="494" t="s">
        <v>1620</v>
      </c>
      <c r="G23" s="494" t="s">
        <v>974</v>
      </c>
      <c r="H23" s="494" t="str">
        <f>VLOOKUP(E23,'[16]Gui chi Quynh'!$C$7:$E$387,3,0)</f>
        <v>A2</v>
      </c>
      <c r="I23" s="494">
        <f>VLOOKUP(H23,Sheet1!$B$2:$C$12,2,TRUE)</f>
        <v>9</v>
      </c>
      <c r="J23" s="494" t="str">
        <f>VLOOKUP($E23,'[17]Gui chi Quynh'!$C$7:$E$387,3,0)</f>
        <v>A2</v>
      </c>
      <c r="K23" s="494">
        <f>VLOOKUP(J23,Sheet1!$B$2:$C$12,2,TRUE)</f>
        <v>9</v>
      </c>
      <c r="L23" s="494" t="str">
        <f>VLOOKUP(E23,'[18]Gui chi Quynh'!$C$7:$F$385,3,0)</f>
        <v>A2</v>
      </c>
      <c r="M23" s="494">
        <f>VLOOKUP(L23,Sheet1!$B$2:$C$12,2,TRUE)</f>
        <v>9</v>
      </c>
      <c r="N23" s="494" t="str">
        <f>VLOOKUP(E23,'[19]Gui chi Quynh'!$C$7:$E$391,3,0)</f>
        <v>A2</v>
      </c>
      <c r="O23" s="494">
        <f>VLOOKUP(N23,Sheet1!$B$2:$C$12,2,TRUE)</f>
        <v>9</v>
      </c>
      <c r="P23" s="494" t="str">
        <f>VLOOKUP(E23,'[20]Gui chi Quynh'!$C$7:$E$391,3,0)</f>
        <v>A2</v>
      </c>
      <c r="Q23" s="494">
        <f>VLOOKUP(P23,Sheet1!$B$2:$C$12,2,TRUE)</f>
        <v>9</v>
      </c>
      <c r="R23" s="494" t="str">
        <f>VLOOKUP($E23,'[21]Gui chi Quynh'!$C$7:$E$390,3,0)</f>
        <v>A2</v>
      </c>
      <c r="S23" s="494">
        <f>VLOOKUP(R23,Sheet1!$B$2:$C$12,2,TRUE)</f>
        <v>9</v>
      </c>
      <c r="T23" s="494" t="str">
        <f>VLOOKUP($E23,'[22]Gui chi Quynh'!$C$7:$E$390,3,0)</f>
        <v>A2</v>
      </c>
      <c r="U23" s="494">
        <f>VLOOKUP(T23,Sheet1!$B$2:$C$12,2,TRUE)</f>
        <v>9</v>
      </c>
      <c r="V23" s="494" t="str">
        <f>VLOOKUP($E23,'[23]Gui chi Quynh'!$C$7:$E$389,3,0)</f>
        <v>A2</v>
      </c>
      <c r="W23" s="494">
        <f>VLOOKUP(V23,Sheet1!$B$2:$C$12,2,TRUE)</f>
        <v>9</v>
      </c>
      <c r="X23" s="494" t="str">
        <f>VLOOKUP($E23,'[24]Gui chi Quynh'!$C$7:$E$389,3,0)</f>
        <v>A2</v>
      </c>
      <c r="Y23" s="494">
        <f>VLOOKUP(X23,Sheet1!$B$2:$C$12,2,TRUE)</f>
        <v>9</v>
      </c>
      <c r="Z23" s="494" t="str">
        <f>VLOOKUP($E23,'[25]Gui chi Quynh'!$C$7:$E$388,3,0)</f>
        <v>A2</v>
      </c>
      <c r="AA23" s="494">
        <f>VLOOKUP(Z23,Sheet1!$B$2:$C$12,2,TRUE)</f>
        <v>9</v>
      </c>
      <c r="AB23" s="494" t="str">
        <f>VLOOKUP($E23,'T5'!$E$9:$AH$337,24,0)</f>
        <v>A2</v>
      </c>
      <c r="AC23" s="494">
        <f>VLOOKUP(AB23,Sheet1!$B$2:$C$12,2,TRUE)</f>
        <v>9</v>
      </c>
      <c r="AD23" s="494" t="str">
        <f>VLOOKUP($E23,'[27]XET CUOI NAM'!$E$9:AE$337,26,0)</f>
        <v>A2</v>
      </c>
      <c r="AE23" s="494">
        <f>VLOOKUP(AD23,Sheet1!$B$2:$C$12,2,TRUE)</f>
        <v>9</v>
      </c>
      <c r="AF23" s="592" t="str">
        <f>VLOOKUP($E23,'[26]Tong hop ket qua'!$E$19:$M$219,9,0)</f>
        <v>Tốt</v>
      </c>
      <c r="AG23" s="709">
        <f t="shared" si="10"/>
        <v>9</v>
      </c>
      <c r="AH23" s="709" t="str">
        <f t="shared" si="9"/>
        <v>11A*</v>
      </c>
      <c r="AI23" s="709">
        <f t="shared" si="7"/>
        <v>0</v>
      </c>
      <c r="AJ23" s="709">
        <f t="shared" si="3"/>
        <v>9</v>
      </c>
      <c r="AK23" s="494" t="str">
        <f t="shared" si="4"/>
        <v>Xuất sắc</v>
      </c>
      <c r="AL23" s="494" t="str">
        <f>VLOOKUP($E23,'cac dv gui'!$C$81:$AC$88,25,0)</f>
        <v>Xuất sắc</v>
      </c>
      <c r="AM23" s="494" t="str">
        <f>VLOOKUP($E23,'cac dv gui'!$C$81:$AC$88,26,0)</f>
        <v>Xuất sắc</v>
      </c>
      <c r="AN23" s="675"/>
      <c r="AO23" s="494" t="s">
        <v>1130</v>
      </c>
      <c r="AP23" s="675"/>
      <c r="AQ23" s="494" t="str">
        <f t="shared" si="5"/>
        <v>Xuất sắc</v>
      </c>
      <c r="AR23" s="675" t="str">
        <f t="shared" si="6"/>
        <v>Xuất sắc</v>
      </c>
      <c r="AS23" s="675"/>
      <c r="AT23" s="494"/>
      <c r="AU23" s="675" t="s">
        <v>1731</v>
      </c>
      <c r="AV23" s="675"/>
    </row>
    <row r="24" spans="1:48" s="684" customFormat="1" ht="24.95" customHeight="1" x14ac:dyDescent="0.25">
      <c r="A24" s="512" t="s">
        <v>35</v>
      </c>
      <c r="B24" s="512">
        <f>COUNTIF($F$9:F24,F24)</f>
        <v>3</v>
      </c>
      <c r="C24" s="513" t="s">
        <v>984</v>
      </c>
      <c r="D24" s="552" t="s">
        <v>864</v>
      </c>
      <c r="E24" s="520" t="s">
        <v>544</v>
      </c>
      <c r="F24" s="494" t="s">
        <v>1620</v>
      </c>
      <c r="G24" s="494" t="s">
        <v>974</v>
      </c>
      <c r="H24" s="494" t="str">
        <f>VLOOKUP(E24,'[16]Gui chi Quynh'!$C$7:$E$387,3,0)</f>
        <v>A2</v>
      </c>
      <c r="I24" s="494">
        <f>VLOOKUP(H24,Sheet1!$B$2:$C$12,2,TRUE)</f>
        <v>9</v>
      </c>
      <c r="J24" s="494" t="str">
        <f>VLOOKUP($E24,'[17]Gui chi Quynh'!$C$7:$E$387,3,0)</f>
        <v>A2</v>
      </c>
      <c r="K24" s="494">
        <f>VLOOKUP(J24,Sheet1!$B$2:$C$12,2,TRUE)</f>
        <v>9</v>
      </c>
      <c r="L24" s="494" t="str">
        <f>VLOOKUP(E24,'[18]Gui chi Quynh'!$C$7:$F$385,3,0)</f>
        <v>A2</v>
      </c>
      <c r="M24" s="494">
        <f>VLOOKUP(L24,Sheet1!$B$2:$C$12,2,TRUE)</f>
        <v>9</v>
      </c>
      <c r="N24" s="494" t="str">
        <f>VLOOKUP(E24,'[19]Gui chi Quynh'!$C$7:$E$391,3,0)</f>
        <v>A2</v>
      </c>
      <c r="O24" s="494">
        <f>VLOOKUP(N24,Sheet1!$B$2:$C$12,2,TRUE)</f>
        <v>9</v>
      </c>
      <c r="P24" s="494" t="str">
        <f>VLOOKUP(E24,'[20]Gui chi Quynh'!$C$7:$E$391,3,0)</f>
        <v>A1</v>
      </c>
      <c r="Q24" s="494">
        <f>VLOOKUP(P24,Sheet1!$B$2:$C$12,2,TRUE)</f>
        <v>10</v>
      </c>
      <c r="R24" s="494" t="str">
        <f>VLOOKUP($E24,'[21]Gui chi Quynh'!$C$7:$E$390,3,0)</f>
        <v>A1</v>
      </c>
      <c r="S24" s="494">
        <f>VLOOKUP(R24,Sheet1!$B$2:$C$12,2,TRUE)</f>
        <v>10</v>
      </c>
      <c r="T24" s="494" t="str">
        <f>VLOOKUP($E24,'[22]Gui chi Quynh'!$C$7:$E$390,3,0)</f>
        <v>A3</v>
      </c>
      <c r="U24" s="494">
        <f>VLOOKUP(T24,Sheet1!$B$2:$C$12,2,TRUE)</f>
        <v>8</v>
      </c>
      <c r="V24" s="494" t="str">
        <f>VLOOKUP($E24,'[23]Gui chi Quynh'!$C$7:$E$389,3,0)</f>
        <v>A3</v>
      </c>
      <c r="W24" s="494">
        <f>VLOOKUP(V24,Sheet1!$B$2:$C$12,2,TRUE)</f>
        <v>8</v>
      </c>
      <c r="X24" s="494" t="str">
        <f>VLOOKUP($E24,'[24]Gui chi Quynh'!$C$7:$E$389,3,0)</f>
        <v>A2</v>
      </c>
      <c r="Y24" s="494">
        <f>VLOOKUP(X24,Sheet1!$B$2:$C$12,2,TRUE)</f>
        <v>9</v>
      </c>
      <c r="Z24" s="494" t="str">
        <f>VLOOKUP($E24,'[25]Gui chi Quynh'!$C$7:$E$388,3,0)</f>
        <v>A2</v>
      </c>
      <c r="AA24" s="494">
        <f>VLOOKUP(Z24,Sheet1!$B$2:$C$12,2,TRUE)</f>
        <v>9</v>
      </c>
      <c r="AB24" s="494" t="str">
        <f>VLOOKUP($E24,'T5'!$E$9:$AH$337,24,0)</f>
        <v>A2</v>
      </c>
      <c r="AC24" s="494">
        <f>VLOOKUP(AB24,Sheet1!$B$2:$C$12,2,TRUE)</f>
        <v>9</v>
      </c>
      <c r="AD24" s="494" t="str">
        <f>VLOOKUP($E24,'[27]XET CUOI NAM'!$E$9:AE$337,26,0)</f>
        <v>A2</v>
      </c>
      <c r="AE24" s="494">
        <f>VLOOKUP(AD24,Sheet1!$B$2:$C$12,2,TRUE)</f>
        <v>9</v>
      </c>
      <c r="AF24" s="592" t="str">
        <f>VLOOKUP($E24,'[26]Tong hop ket qua'!$E$19:$M$219,9,0)</f>
        <v>Tốt</v>
      </c>
      <c r="AG24" s="709">
        <f t="shared" si="10"/>
        <v>9</v>
      </c>
      <c r="AH24" s="709" t="str">
        <f t="shared" si="9"/>
        <v>11A*</v>
      </c>
      <c r="AI24" s="709">
        <f t="shared" si="7"/>
        <v>0</v>
      </c>
      <c r="AJ24" s="709">
        <f t="shared" si="3"/>
        <v>9</v>
      </c>
      <c r="AK24" s="494" t="str">
        <f t="shared" si="4"/>
        <v>Xuất sắc</v>
      </c>
      <c r="AL24" s="494" t="str">
        <f>VLOOKUP($E24,'cac dv gui'!$C$81:$AC$88,25,0)</f>
        <v>Tốt</v>
      </c>
      <c r="AM24" s="494" t="str">
        <f>VLOOKUP($E24,'cac dv gui'!$C$81:$AC$88,26,0)</f>
        <v>Xuất sắc</v>
      </c>
      <c r="AN24" s="675"/>
      <c r="AO24" s="494"/>
      <c r="AP24" s="675"/>
      <c r="AQ24" s="494" t="str">
        <f t="shared" si="5"/>
        <v>Xuất sắc</v>
      </c>
      <c r="AR24" s="675" t="str">
        <f t="shared" si="6"/>
        <v>Xuất sắc</v>
      </c>
      <c r="AS24" s="675"/>
      <c r="AT24" s="494"/>
      <c r="AU24" s="675" t="s">
        <v>1731</v>
      </c>
      <c r="AV24" s="675"/>
    </row>
    <row r="25" spans="1:48" s="684" customFormat="1" ht="36" customHeight="1" x14ac:dyDescent="0.25">
      <c r="A25" s="512" t="s">
        <v>37</v>
      </c>
      <c r="B25" s="512">
        <f>COUNTIF($F$9:F25,F25)</f>
        <v>4</v>
      </c>
      <c r="C25" s="513" t="s">
        <v>984</v>
      </c>
      <c r="D25" s="514" t="s">
        <v>88</v>
      </c>
      <c r="E25" s="512" t="s">
        <v>474</v>
      </c>
      <c r="F25" s="494" t="s">
        <v>1620</v>
      </c>
      <c r="G25" s="494" t="s">
        <v>974</v>
      </c>
      <c r="H25" s="494" t="str">
        <f>VLOOKUP(E25,'[16]Gui chi Quynh'!$C$7:$E$387,3,0)</f>
        <v>A3</v>
      </c>
      <c r="I25" s="494">
        <f>VLOOKUP(H25,Sheet1!$B$2:$C$12,2,TRUE)</f>
        <v>8</v>
      </c>
      <c r="J25" s="494" t="str">
        <f>VLOOKUP($E25,'[17]Gui chi Quynh'!$C$7:$E$387,3,0)</f>
        <v>A4</v>
      </c>
      <c r="K25" s="494">
        <f>VLOOKUP(J25,Sheet1!$B$2:$C$12,2,TRUE)</f>
        <v>7</v>
      </c>
      <c r="L25" s="494" t="str">
        <f>VLOOKUP(E25,'[18]Gui chi Quynh'!$C$7:$F$385,3,0)</f>
        <v>A2</v>
      </c>
      <c r="M25" s="494">
        <f>VLOOKUP(L25,Sheet1!$B$2:$C$12,2,TRUE)</f>
        <v>9</v>
      </c>
      <c r="N25" s="494" t="str">
        <f>VLOOKUP(E25,'[19]Gui chi Quynh'!$C$7:$E$391,3,0)</f>
        <v>A3</v>
      </c>
      <c r="O25" s="494">
        <f>VLOOKUP(N25,Sheet1!$B$2:$C$12,2,TRUE)</f>
        <v>8</v>
      </c>
      <c r="P25" s="494" t="str">
        <f>VLOOKUP(E25,'[20]Gui chi Quynh'!$C$7:$E$391,3,0)</f>
        <v>A3</v>
      </c>
      <c r="Q25" s="494">
        <f>VLOOKUP(P25,Sheet1!$B$2:$C$12,2,TRUE)</f>
        <v>8</v>
      </c>
      <c r="R25" s="494" t="str">
        <f>VLOOKUP($E25,'[21]Gui chi Quynh'!$C$7:$E$390,3,0)</f>
        <v>A3</v>
      </c>
      <c r="S25" s="494">
        <f>VLOOKUP(R25,Sheet1!$B$2:$C$12,2,TRUE)</f>
        <v>8</v>
      </c>
      <c r="T25" s="494" t="str">
        <f>VLOOKUP($E25,'[22]Gui chi Quynh'!$C$7:$E$390,3,0)</f>
        <v>A3</v>
      </c>
      <c r="U25" s="494">
        <f>VLOOKUP(T25,Sheet1!$B$2:$C$12,2,TRUE)</f>
        <v>8</v>
      </c>
      <c r="V25" s="494" t="str">
        <f>VLOOKUP($E25,'[23]Gui chi Quynh'!$C$7:$E$389,3,0)</f>
        <v>A3</v>
      </c>
      <c r="W25" s="494">
        <f>VLOOKUP(V25,Sheet1!$B$2:$C$12,2,TRUE)</f>
        <v>8</v>
      </c>
      <c r="X25" s="494" t="str">
        <f>VLOOKUP($E25,'[24]Gui chi Quynh'!$C$7:$E$389,3,0)</f>
        <v>A3</v>
      </c>
      <c r="Y25" s="494">
        <f>VLOOKUP(X25,Sheet1!$B$2:$C$12,2,TRUE)</f>
        <v>8</v>
      </c>
      <c r="Z25" s="494" t="str">
        <f>VLOOKUP($E25,'[25]Gui chi Quynh'!$C$7:$E$388,3,0)</f>
        <v>A3</v>
      </c>
      <c r="AA25" s="494">
        <f>VLOOKUP(Z25,Sheet1!$B$2:$C$12,2,TRUE)</f>
        <v>8</v>
      </c>
      <c r="AB25" s="494" t="str">
        <f>VLOOKUP($E25,'T5'!$E$9:$AH$337,24,0)</f>
        <v>A3</v>
      </c>
      <c r="AC25" s="494">
        <f>VLOOKUP(AB25,Sheet1!$B$2:$C$12,2,TRUE)</f>
        <v>8</v>
      </c>
      <c r="AD25" s="494" t="str">
        <f>VLOOKUP($E25,'[27]XET CUOI NAM'!$E$9:AE$337,26,0)</f>
        <v>A3</v>
      </c>
      <c r="AE25" s="494">
        <f>VLOOKUP(AD25,Sheet1!$B$2:$C$12,2,TRUE)</f>
        <v>8</v>
      </c>
      <c r="AF25" s="592" t="str">
        <f>VLOOKUP($E25,'[26]Tong hop ket qua'!$E$19:$M$219,9,0)</f>
        <v>Khá</v>
      </c>
      <c r="AG25" s="709">
        <f t="shared" si="10"/>
        <v>8</v>
      </c>
      <c r="AH25" s="709" t="str">
        <f t="shared" si="9"/>
        <v>11A*</v>
      </c>
      <c r="AI25" s="709">
        <f t="shared" si="7"/>
        <v>0</v>
      </c>
      <c r="AJ25" s="709">
        <f t="shared" si="3"/>
        <v>8</v>
      </c>
      <c r="AK25" s="494" t="str">
        <f t="shared" si="4"/>
        <v>Xuất sắc</v>
      </c>
      <c r="AL25" s="494" t="str">
        <f>VLOOKUP($E25,'cac dv gui'!$C$81:$AC$88,25,0)</f>
        <v>Tốt</v>
      </c>
      <c r="AM25" s="494" t="str">
        <f>VLOOKUP($E25,'cac dv gui'!$C$81:$AC$88,26,0)</f>
        <v>Xuất sắc</v>
      </c>
      <c r="AN25" s="675"/>
      <c r="AO25" s="494"/>
      <c r="AP25" s="675"/>
      <c r="AQ25" s="494" t="str">
        <f t="shared" si="5"/>
        <v>Xuất sắc</v>
      </c>
      <c r="AR25" s="675" t="str">
        <f t="shared" si="6"/>
        <v>Xuất sắc</v>
      </c>
      <c r="AS25" s="675"/>
      <c r="AT25" s="494"/>
      <c r="AU25" s="675"/>
      <c r="AV25" s="675" t="s">
        <v>1731</v>
      </c>
    </row>
    <row r="26" spans="1:48" s="684" customFormat="1" ht="24.95" customHeight="1" x14ac:dyDescent="0.25">
      <c r="A26" s="512" t="s">
        <v>38</v>
      </c>
      <c r="B26" s="512">
        <f>COUNTIF($F$9:F26,F26)</f>
        <v>5</v>
      </c>
      <c r="C26" s="513" t="s">
        <v>984</v>
      </c>
      <c r="D26" s="514" t="s">
        <v>4</v>
      </c>
      <c r="E26" s="512" t="s">
        <v>475</v>
      </c>
      <c r="F26" s="494" t="s">
        <v>1620</v>
      </c>
      <c r="G26" s="494" t="s">
        <v>974</v>
      </c>
      <c r="H26" s="494" t="str">
        <f>VLOOKUP(E26,'[16]Gui chi Quynh'!$C$7:$E$387,3,0)</f>
        <v>A1</v>
      </c>
      <c r="I26" s="494">
        <f>VLOOKUP(H26,Sheet1!$B$2:$C$12,2,TRUE)</f>
        <v>10</v>
      </c>
      <c r="J26" s="494" t="str">
        <f>VLOOKUP($E26,'[17]Gui chi Quynh'!$C$7:$E$387,3,0)</f>
        <v>A1</v>
      </c>
      <c r="K26" s="494">
        <f>VLOOKUP(J26,Sheet1!$B$2:$C$12,2,TRUE)</f>
        <v>10</v>
      </c>
      <c r="L26" s="494" t="str">
        <f>VLOOKUP(E26,'[18]Gui chi Quynh'!$C$7:$F$385,3,0)</f>
        <v>A1</v>
      </c>
      <c r="M26" s="494">
        <f>VLOOKUP(L26,Sheet1!$B$2:$C$12,2,TRUE)</f>
        <v>10</v>
      </c>
      <c r="N26" s="494" t="str">
        <f>VLOOKUP(E26,'[19]Gui chi Quynh'!$C$7:$E$391,3,0)</f>
        <v>A2</v>
      </c>
      <c r="O26" s="494">
        <f>VLOOKUP(N26,Sheet1!$B$2:$C$12,2,TRUE)</f>
        <v>9</v>
      </c>
      <c r="P26" s="494" t="str">
        <f>VLOOKUP(E26,'[20]Gui chi Quynh'!$C$7:$E$391,3,0)</f>
        <v>A1</v>
      </c>
      <c r="Q26" s="494">
        <f>VLOOKUP(P26,Sheet1!$B$2:$C$12,2,TRUE)</f>
        <v>10</v>
      </c>
      <c r="R26" s="494" t="str">
        <f>VLOOKUP($E26,'[21]Gui chi Quynh'!$C$7:$E$390,3,0)</f>
        <v>A2</v>
      </c>
      <c r="S26" s="494">
        <f>VLOOKUP(R26,Sheet1!$B$2:$C$12,2,TRUE)</f>
        <v>9</v>
      </c>
      <c r="T26" s="494" t="str">
        <f>VLOOKUP($E26,'[22]Gui chi Quynh'!$C$7:$E$390,3,0)</f>
        <v>A2</v>
      </c>
      <c r="U26" s="494">
        <f>VLOOKUP(T26,Sheet1!$B$2:$C$12,2,TRUE)</f>
        <v>9</v>
      </c>
      <c r="V26" s="494" t="str">
        <f>VLOOKUP($E26,'[23]Gui chi Quynh'!$C$7:$E$389,3,0)</f>
        <v>A1</v>
      </c>
      <c r="W26" s="494">
        <f>VLOOKUP(V26,Sheet1!$B$2:$C$12,2,TRUE)</f>
        <v>10</v>
      </c>
      <c r="X26" s="494" t="str">
        <f>VLOOKUP($E26,'[24]Gui chi Quynh'!$C$7:$E$389,3,0)</f>
        <v>A2</v>
      </c>
      <c r="Y26" s="494">
        <f>VLOOKUP(X26,Sheet1!$B$2:$C$12,2,TRUE)</f>
        <v>9</v>
      </c>
      <c r="Z26" s="494" t="str">
        <f>VLOOKUP($E26,'[25]Gui chi Quynh'!$C$7:$E$388,3,0)</f>
        <v>A2</v>
      </c>
      <c r="AA26" s="494">
        <f>VLOOKUP(Z26,Sheet1!$B$2:$C$12,2,TRUE)</f>
        <v>9</v>
      </c>
      <c r="AB26" s="494" t="str">
        <f>VLOOKUP($E26,'T5'!$E$9:$AH$337,24,0)</f>
        <v>A2</v>
      </c>
      <c r="AC26" s="494">
        <f>VLOOKUP(AB26,Sheet1!$B$2:$C$12,2,TRUE)</f>
        <v>9</v>
      </c>
      <c r="AD26" s="494" t="str">
        <f>VLOOKUP($E26,'[27]XET CUOI NAM'!$E$9:AE$337,26,0)</f>
        <v>A2</v>
      </c>
      <c r="AE26" s="494">
        <f>VLOOKUP(AD26,Sheet1!$B$2:$C$12,2,TRUE)</f>
        <v>9</v>
      </c>
      <c r="AF26" s="592" t="str">
        <f>VLOOKUP($E26,'[26]Tong hop ket qua'!$E$19:$M$219,9,0)</f>
        <v>Khá</v>
      </c>
      <c r="AG26" s="709">
        <f t="shared" si="10"/>
        <v>9.5</v>
      </c>
      <c r="AH26" s="709" t="str">
        <f t="shared" si="9"/>
        <v>11A*</v>
      </c>
      <c r="AI26" s="709">
        <f t="shared" si="7"/>
        <v>0</v>
      </c>
      <c r="AJ26" s="709">
        <f t="shared" si="3"/>
        <v>9.4166666666666661</v>
      </c>
      <c r="AK26" s="494" t="str">
        <f t="shared" si="4"/>
        <v>Xuất sắc</v>
      </c>
      <c r="AL26" s="494" t="str">
        <f>VLOOKUP($E26,'cac dv gui'!$C$81:$AC$88,25,0)</f>
        <v>Tốt</v>
      </c>
      <c r="AM26" s="494" t="str">
        <f>VLOOKUP($E26,'cac dv gui'!$C$81:$AC$88,26,0)</f>
        <v>Xuất sắc</v>
      </c>
      <c r="AN26" s="675"/>
      <c r="AO26" s="494"/>
      <c r="AP26" s="675"/>
      <c r="AQ26" s="494" t="str">
        <f t="shared" si="5"/>
        <v>Xuất sắc</v>
      </c>
      <c r="AR26" s="675" t="str">
        <f t="shared" si="6"/>
        <v>Xuất sắc</v>
      </c>
      <c r="AS26" s="675"/>
      <c r="AT26" s="494"/>
      <c r="AU26" s="675"/>
      <c r="AV26" s="675" t="s">
        <v>1731</v>
      </c>
    </row>
    <row r="27" spans="1:48" s="684" customFormat="1" ht="24.95" customHeight="1" x14ac:dyDescent="0.25">
      <c r="A27" s="512" t="s">
        <v>40</v>
      </c>
      <c r="B27" s="512">
        <f>COUNTIF($F$9:F27,F27)</f>
        <v>6</v>
      </c>
      <c r="C27" s="513" t="s">
        <v>984</v>
      </c>
      <c r="D27" s="514" t="s">
        <v>254</v>
      </c>
      <c r="E27" s="512" t="s">
        <v>476</v>
      </c>
      <c r="F27" s="494" t="s">
        <v>1620</v>
      </c>
      <c r="G27" s="494" t="s">
        <v>974</v>
      </c>
      <c r="H27" s="494" t="str">
        <f>VLOOKUP(E27,'[16]Gui chi Quynh'!$C$7:$E$387,3,0)</f>
        <v>A1</v>
      </c>
      <c r="I27" s="494">
        <f>VLOOKUP(H27,Sheet1!$B$2:$C$12,2,TRUE)</f>
        <v>10</v>
      </c>
      <c r="J27" s="494" t="str">
        <f>VLOOKUP($E27,'[17]Gui chi Quynh'!$C$7:$E$387,3,0)</f>
        <v>A1</v>
      </c>
      <c r="K27" s="494">
        <f>VLOOKUP(J27,Sheet1!$B$2:$C$12,2,TRUE)</f>
        <v>10</v>
      </c>
      <c r="L27" s="494" t="str">
        <f>VLOOKUP(E27,'[18]Gui chi Quynh'!$C$7:$F$385,3,0)</f>
        <v>A2</v>
      </c>
      <c r="M27" s="494">
        <f>VLOOKUP(L27,Sheet1!$B$2:$C$12,2,TRUE)</f>
        <v>9</v>
      </c>
      <c r="N27" s="494" t="str">
        <f>VLOOKUP(E27,'[19]Gui chi Quynh'!$C$7:$E$391,3,0)</f>
        <v>A1</v>
      </c>
      <c r="O27" s="494">
        <f>VLOOKUP(N27,Sheet1!$B$2:$C$12,2,TRUE)</f>
        <v>10</v>
      </c>
      <c r="P27" s="494" t="str">
        <f>VLOOKUP(E27,'[20]Gui chi Quynh'!$C$7:$E$391,3,0)</f>
        <v>A2</v>
      </c>
      <c r="Q27" s="494">
        <f>VLOOKUP(P27,Sheet1!$B$2:$C$12,2,TRUE)</f>
        <v>9</v>
      </c>
      <c r="R27" s="494" t="str">
        <f>VLOOKUP($E27,'[21]Gui chi Quynh'!$C$7:$E$390,3,0)</f>
        <v>A1</v>
      </c>
      <c r="S27" s="494">
        <f>VLOOKUP(R27,Sheet1!$B$2:$C$12,2,TRUE)</f>
        <v>10</v>
      </c>
      <c r="T27" s="494" t="str">
        <f>VLOOKUP($E27,'[22]Gui chi Quynh'!$C$7:$E$390,3,0)</f>
        <v>A1</v>
      </c>
      <c r="U27" s="494">
        <f>VLOOKUP(T27,Sheet1!$B$2:$C$12,2,TRUE)</f>
        <v>10</v>
      </c>
      <c r="V27" s="494" t="str">
        <f>VLOOKUP($E27,'[23]Gui chi Quynh'!$C$7:$E$389,3,0)</f>
        <v>A2</v>
      </c>
      <c r="W27" s="494">
        <f>VLOOKUP(V27,Sheet1!$B$2:$C$12,2,TRUE)</f>
        <v>9</v>
      </c>
      <c r="X27" s="494" t="str">
        <f>VLOOKUP($E27,'[24]Gui chi Quynh'!$C$7:$E$389,3,0)</f>
        <v>A1</v>
      </c>
      <c r="Y27" s="494">
        <f>VLOOKUP(X27,Sheet1!$B$2:$C$12,2,TRUE)</f>
        <v>10</v>
      </c>
      <c r="Z27" s="494" t="str">
        <f>VLOOKUP($E27,'[25]Gui chi Quynh'!$C$7:$E$388,3,0)</f>
        <v>A2</v>
      </c>
      <c r="AA27" s="494">
        <f>VLOOKUP(Z27,Sheet1!$B$2:$C$12,2,TRUE)</f>
        <v>9</v>
      </c>
      <c r="AB27" s="494" t="str">
        <f>VLOOKUP($E27,'T5'!$E$9:$AH$337,24,0)</f>
        <v>A2</v>
      </c>
      <c r="AC27" s="494">
        <f>VLOOKUP(AB27,Sheet1!$B$2:$C$12,2,TRUE)</f>
        <v>9</v>
      </c>
      <c r="AD27" s="494" t="str">
        <f>VLOOKUP($E27,'[27]XET CUOI NAM'!$E$9:AE$337,26,0)</f>
        <v>A2</v>
      </c>
      <c r="AE27" s="494">
        <f>VLOOKUP(AD27,Sheet1!$B$2:$C$12,2,TRUE)</f>
        <v>9</v>
      </c>
      <c r="AF27" s="592" t="str">
        <f>VLOOKUP($E27,'[26]Tong hop ket qua'!$E$19:$M$219,9,0)</f>
        <v>Tốt</v>
      </c>
      <c r="AG27" s="709">
        <f t="shared" si="10"/>
        <v>9.5</v>
      </c>
      <c r="AH27" s="709" t="str">
        <f t="shared" si="9"/>
        <v>11A*</v>
      </c>
      <c r="AI27" s="709">
        <f t="shared" si="7"/>
        <v>0</v>
      </c>
      <c r="AJ27" s="709">
        <f t="shared" si="3"/>
        <v>9.5</v>
      </c>
      <c r="AK27" s="494" t="str">
        <f t="shared" si="4"/>
        <v>Xuất sắc</v>
      </c>
      <c r="AL27" s="494" t="str">
        <f>VLOOKUP($E27,'cac dv gui'!$C$81:$AC$88,25,0)</f>
        <v>Tốt</v>
      </c>
      <c r="AM27" s="494" t="str">
        <f>VLOOKUP($E27,'cac dv gui'!$C$81:$AC$88,26,0)</f>
        <v>Xuất sắc</v>
      </c>
      <c r="AN27" s="675"/>
      <c r="AO27" s="494"/>
      <c r="AP27" s="675"/>
      <c r="AQ27" s="494" t="str">
        <f t="shared" si="5"/>
        <v>Xuất sắc</v>
      </c>
      <c r="AR27" s="675" t="str">
        <f t="shared" si="6"/>
        <v>Xuất sắc</v>
      </c>
      <c r="AS27" s="675"/>
      <c r="AT27" s="494"/>
      <c r="AU27" s="675"/>
      <c r="AV27" s="675" t="s">
        <v>1731</v>
      </c>
    </row>
    <row r="28" spans="1:48" s="684" customFormat="1" ht="24.95" customHeight="1" x14ac:dyDescent="0.25">
      <c r="A28" s="512" t="s">
        <v>42</v>
      </c>
      <c r="B28" s="512">
        <f>COUNTIF($F$9:F28,F28)</f>
        <v>7</v>
      </c>
      <c r="C28" s="513" t="s">
        <v>984</v>
      </c>
      <c r="D28" s="552" t="s">
        <v>89</v>
      </c>
      <c r="E28" s="520" t="s">
        <v>477</v>
      </c>
      <c r="F28" s="494" t="s">
        <v>1620</v>
      </c>
      <c r="G28" s="494" t="s">
        <v>975</v>
      </c>
      <c r="H28" s="494" t="str">
        <f>VLOOKUP(E28,'[16]Gui chi Quynh'!$C$7:$E$387,3,0)</f>
        <v>A2</v>
      </c>
      <c r="I28" s="494">
        <f>VLOOKUP(H28,Sheet1!$B$2:$C$12,2,TRUE)</f>
        <v>9</v>
      </c>
      <c r="J28" s="494" t="str">
        <f>VLOOKUP($E28,'[17]Gui chi Quynh'!$C$7:$E$387,3,0)</f>
        <v>A2</v>
      </c>
      <c r="K28" s="494">
        <f>VLOOKUP(J28,Sheet1!$B$2:$C$12,2,TRUE)</f>
        <v>9</v>
      </c>
      <c r="L28" s="494" t="str">
        <f>VLOOKUP(E28,'[18]Gui chi Quynh'!$C$7:$F$385,3,0)</f>
        <v>A2</v>
      </c>
      <c r="M28" s="494">
        <f>VLOOKUP(L28,Sheet1!$B$2:$C$12,2,TRUE)</f>
        <v>9</v>
      </c>
      <c r="N28" s="494" t="str">
        <f>VLOOKUP(E28,'[19]Gui chi Quynh'!$C$7:$E$391,3,0)</f>
        <v>A2</v>
      </c>
      <c r="O28" s="494">
        <f>VLOOKUP(N28,Sheet1!$B$2:$C$12,2,TRUE)</f>
        <v>9</v>
      </c>
      <c r="P28" s="494" t="str">
        <f>VLOOKUP(E28,'[20]Gui chi Quynh'!$C$7:$E$391,3,0)</f>
        <v>A2</v>
      </c>
      <c r="Q28" s="494">
        <f>VLOOKUP(P28,Sheet1!$B$2:$C$12,2,TRUE)</f>
        <v>9</v>
      </c>
      <c r="R28" s="494" t="str">
        <f>VLOOKUP($E28,'[21]Gui chi Quynh'!$C$7:$E$390,3,0)</f>
        <v>A2</v>
      </c>
      <c r="S28" s="494">
        <f>VLOOKUP(R28,Sheet1!$B$2:$C$12,2,TRUE)</f>
        <v>9</v>
      </c>
      <c r="T28" s="494" t="str">
        <f>VLOOKUP($E28,'[22]Gui chi Quynh'!$C$7:$E$390,3,0)</f>
        <v>A3</v>
      </c>
      <c r="U28" s="494">
        <f>VLOOKUP(T28,Sheet1!$B$2:$C$12,2,TRUE)</f>
        <v>8</v>
      </c>
      <c r="V28" s="494" t="str">
        <f>VLOOKUP($E28,'[23]Gui chi Quynh'!$C$7:$E$389,3,0)</f>
        <v>A3</v>
      </c>
      <c r="W28" s="494">
        <f>VLOOKUP(V28,Sheet1!$B$2:$C$12,2,TRUE)</f>
        <v>8</v>
      </c>
      <c r="X28" s="494" t="str">
        <f>VLOOKUP($E28,'[24]Gui chi Quynh'!$C$7:$E$389,3,0)</f>
        <v>A3</v>
      </c>
      <c r="Y28" s="494">
        <f>VLOOKUP(X28,Sheet1!$B$2:$C$12,2,TRUE)</f>
        <v>8</v>
      </c>
      <c r="Z28" s="494" t="str">
        <f>VLOOKUP($E28,'[25]Gui chi Quynh'!$C$7:$E$388,3,0)</f>
        <v>A2</v>
      </c>
      <c r="AA28" s="494">
        <f>VLOOKUP(Z28,Sheet1!$B$2:$C$12,2,TRUE)</f>
        <v>9</v>
      </c>
      <c r="AB28" s="494" t="str">
        <f>VLOOKUP($E28,'T5'!$E$9:$AH$337,24,0)</f>
        <v>A2</v>
      </c>
      <c r="AC28" s="494">
        <f>VLOOKUP(AB28,Sheet1!$B$2:$C$12,2,TRUE)</f>
        <v>9</v>
      </c>
      <c r="AD28" s="494" t="str">
        <f>VLOOKUP($E28,'[27]XET CUOI NAM'!$E$9:AE$337,26,0)</f>
        <v>A2</v>
      </c>
      <c r="AE28" s="494">
        <f>VLOOKUP(AD28,Sheet1!$B$2:$C$12,2,TRUE)</f>
        <v>9</v>
      </c>
      <c r="AF28" s="592" t="str">
        <f>VLOOKUP($E28,'[26]Tong hop ket qua'!$E$19:$M$219,9,0)</f>
        <v>Tốt</v>
      </c>
      <c r="AG28" s="709">
        <f t="shared" si="10"/>
        <v>8.6999999999999993</v>
      </c>
      <c r="AH28" s="709" t="str">
        <f t="shared" si="9"/>
        <v>11A*</v>
      </c>
      <c r="AI28" s="709">
        <f t="shared" si="7"/>
        <v>0</v>
      </c>
      <c r="AJ28" s="709">
        <f t="shared" si="3"/>
        <v>8.75</v>
      </c>
      <c r="AK28" s="494" t="str">
        <f t="shared" si="4"/>
        <v>Xuất sắc</v>
      </c>
      <c r="AL28" s="494" t="str">
        <f>VLOOKUP($E28,'cac dv gui'!$C$81:$AC$88,25,0)</f>
        <v>Tốt</v>
      </c>
      <c r="AM28" s="494" t="str">
        <f>VLOOKUP($E28,'cac dv gui'!$C$81:$AC$88,26,0)</f>
        <v>Xuất sắc</v>
      </c>
      <c r="AN28" s="675"/>
      <c r="AO28" s="494"/>
      <c r="AP28" s="675"/>
      <c r="AQ28" s="494" t="str">
        <f t="shared" si="5"/>
        <v>Xuất sắc</v>
      </c>
      <c r="AR28" s="675" t="str">
        <f t="shared" si="6"/>
        <v>Xuất sắc</v>
      </c>
      <c r="AS28" s="675"/>
      <c r="AT28" s="494"/>
      <c r="AU28" s="675"/>
      <c r="AV28" s="675"/>
    </row>
    <row r="29" spans="1:48" s="684" customFormat="1" ht="36.75" customHeight="1" x14ac:dyDescent="0.25">
      <c r="A29" s="512" t="s">
        <v>43</v>
      </c>
      <c r="B29" s="512">
        <f>COUNTIF($F$9:F29,F29)</f>
        <v>8</v>
      </c>
      <c r="C29" s="513" t="s">
        <v>984</v>
      </c>
      <c r="D29" s="514" t="s">
        <v>86</v>
      </c>
      <c r="E29" s="512" t="s">
        <v>473</v>
      </c>
      <c r="F29" s="494" t="s">
        <v>1620</v>
      </c>
      <c r="G29" s="494" t="s">
        <v>974</v>
      </c>
      <c r="H29" s="494" t="str">
        <f>VLOOKUP(E29,'[16]Gui chi Quynh'!$C$7:$E$387,3,0)</f>
        <v>A3</v>
      </c>
      <c r="I29" s="494">
        <f>VLOOKUP(H29,Sheet1!$B$2:$C$12,2,TRUE)</f>
        <v>8</v>
      </c>
      <c r="J29" s="494" t="str">
        <f>VLOOKUP($E29,'[17]Gui chi Quynh'!$C$7:$E$387,3,0)</f>
        <v>A4</v>
      </c>
      <c r="K29" s="494">
        <f>VLOOKUP(J29,Sheet1!$B$2:$C$12,2,TRUE)</f>
        <v>7</v>
      </c>
      <c r="L29" s="494" t="str">
        <f>VLOOKUP(E29,'[18]Gui chi Quynh'!$C$7:$F$385,3,0)</f>
        <v>A3</v>
      </c>
      <c r="M29" s="494">
        <f>VLOOKUP(L29,Sheet1!$B$2:$C$12,2,TRUE)</f>
        <v>8</v>
      </c>
      <c r="N29" s="494" t="str">
        <f>VLOOKUP(E29,'[19]Gui chi Quynh'!$C$7:$E$391,3,0)</f>
        <v>A4</v>
      </c>
      <c r="O29" s="494">
        <f>VLOOKUP(N29,Sheet1!$B$2:$C$12,2,TRUE)</f>
        <v>7</v>
      </c>
      <c r="P29" s="494" t="str">
        <f>VLOOKUP(E29,'[20]Gui chi Quynh'!$C$7:$E$391,3,0)</f>
        <v>A3</v>
      </c>
      <c r="Q29" s="494">
        <f>VLOOKUP(P29,Sheet1!$B$2:$C$12,2,TRUE)</f>
        <v>8</v>
      </c>
      <c r="R29" s="494" t="str">
        <f>VLOOKUP($E29,'[21]Gui chi Quynh'!$C$7:$E$390,3,0)</f>
        <v>A3</v>
      </c>
      <c r="S29" s="494">
        <f>VLOOKUP(R29,Sheet1!$B$2:$C$12,2,TRUE)</f>
        <v>8</v>
      </c>
      <c r="T29" s="494" t="str">
        <f>VLOOKUP($E29,'[22]Gui chi Quynh'!$C$7:$E$390,3,0)</f>
        <v>A3</v>
      </c>
      <c r="U29" s="494">
        <f>VLOOKUP(T29,Sheet1!$B$2:$C$12,2,TRUE)</f>
        <v>8</v>
      </c>
      <c r="V29" s="494" t="str">
        <f>VLOOKUP($E29,'[23]Gui chi Quynh'!$C$7:$E$389,3,0)</f>
        <v>A3</v>
      </c>
      <c r="W29" s="494">
        <f>VLOOKUP(V29,Sheet1!$B$2:$C$12,2,TRUE)</f>
        <v>8</v>
      </c>
      <c r="X29" s="494" t="str">
        <f>VLOOKUP($E29,'[24]Gui chi Quynh'!$C$7:$E$389,3,0)</f>
        <v>A3</v>
      </c>
      <c r="Y29" s="494">
        <f>VLOOKUP(X29,Sheet1!$B$2:$C$12,2,TRUE)</f>
        <v>8</v>
      </c>
      <c r="Z29" s="494" t="str">
        <f>VLOOKUP($E29,'[25]Gui chi Quynh'!$C$7:$E$388,3,0)</f>
        <v>A3</v>
      </c>
      <c r="AA29" s="494">
        <f>VLOOKUP(Z29,Sheet1!$B$2:$C$12,2,TRUE)</f>
        <v>8</v>
      </c>
      <c r="AB29" s="494" t="str">
        <f>VLOOKUP($E29,'T5'!$E$9:$AH$337,24,0)</f>
        <v>A3</v>
      </c>
      <c r="AC29" s="494">
        <f>VLOOKUP(AB29,Sheet1!$B$2:$C$12,2,TRUE)</f>
        <v>8</v>
      </c>
      <c r="AD29" s="494" t="str">
        <f>VLOOKUP($E29,'[27]XET CUOI NAM'!$E$9:AE$337,26,0)</f>
        <v>A3</v>
      </c>
      <c r="AE29" s="494">
        <f>VLOOKUP(AD29,Sheet1!$B$2:$C$12,2,TRUE)</f>
        <v>8</v>
      </c>
      <c r="AF29" s="592"/>
      <c r="AG29" s="709">
        <f>(I29+K29+M29+O29+Q29+S29+U29+W29+Y29+AA29+AC29)/11</f>
        <v>7.8181818181818183</v>
      </c>
      <c r="AH29" s="709" t="str">
        <f t="shared" si="9"/>
        <v>11A*</v>
      </c>
      <c r="AI29" s="709">
        <f t="shared" si="7"/>
        <v>0</v>
      </c>
      <c r="AJ29" s="709">
        <f t="shared" si="3"/>
        <v>7.833333333333333</v>
      </c>
      <c r="AK29" s="494" t="str">
        <f t="shared" si="4"/>
        <v>Tốt</v>
      </c>
      <c r="AL29" s="494" t="str">
        <f>VLOOKUP($E29,'cac dv gui'!$C$81:$AC$88,25,0)</f>
        <v>Tốt</v>
      </c>
      <c r="AM29" s="494" t="str">
        <f>VLOOKUP($E29,'cac dv gui'!$C$81:$AC$88,26,0)</f>
        <v>Tốt</v>
      </c>
      <c r="AN29" s="675"/>
      <c r="AO29" s="494"/>
      <c r="AP29" s="675"/>
      <c r="AQ29" s="494" t="str">
        <f t="shared" si="5"/>
        <v>Tốt</v>
      </c>
      <c r="AR29" s="675" t="str">
        <f>AQ29</f>
        <v>Tốt</v>
      </c>
      <c r="AS29" s="675"/>
      <c r="AT29" s="494"/>
      <c r="AU29" s="675"/>
      <c r="AV29" s="675" t="s">
        <v>1731</v>
      </c>
    </row>
    <row r="30" spans="1:48" s="965" customFormat="1" ht="24.95" customHeight="1" x14ac:dyDescent="0.25">
      <c r="A30" s="335" t="s">
        <v>45</v>
      </c>
      <c r="B30" s="512">
        <f>COUNTIF($F$9:F30,F30)</f>
        <v>1</v>
      </c>
      <c r="C30" s="513" t="s">
        <v>984</v>
      </c>
      <c r="D30" s="336" t="s">
        <v>197</v>
      </c>
      <c r="E30" s="512" t="s">
        <v>683</v>
      </c>
      <c r="F30" s="494" t="s">
        <v>1602</v>
      </c>
      <c r="G30" s="494" t="s">
        <v>974</v>
      </c>
      <c r="H30" s="233" t="str">
        <f>VLOOKUP(E30,'[16]Gui chi Quynh'!$C$7:$E$387,3,0)</f>
        <v>A1</v>
      </c>
      <c r="I30" s="233">
        <f>VLOOKUP(H30,Sheet1!$B$2:$C$12,2,TRUE)</f>
        <v>10</v>
      </c>
      <c r="J30" s="233" t="str">
        <f>VLOOKUP($E30,'[17]Gui chi Quynh'!$C$7:$E$387,3,0)</f>
        <v>A1</v>
      </c>
      <c r="K30" s="233">
        <f>VLOOKUP(J30,Sheet1!$B$2:$C$12,2,TRUE)</f>
        <v>10</v>
      </c>
      <c r="L30" s="233" t="str">
        <f>VLOOKUP(E30,'[18]Gui chi Quynh'!$C$7:$F$385,3,0)</f>
        <v>A1</v>
      </c>
      <c r="M30" s="233">
        <f>VLOOKUP(L30,Sheet1!$B$2:$C$12,2,TRUE)</f>
        <v>10</v>
      </c>
      <c r="N30" s="233" t="str">
        <f>VLOOKUP(E30,'[19]Gui chi Quynh'!$C$7:$E$391,3,0)</f>
        <v>A1</v>
      </c>
      <c r="O30" s="233">
        <f>VLOOKUP(N30,Sheet1!$B$2:$C$12,2,TRUE)</f>
        <v>10</v>
      </c>
      <c r="P30" s="233" t="str">
        <f>VLOOKUP(E30,'[20]Gui chi Quynh'!$C$7:$E$391,3,0)</f>
        <v>A1</v>
      </c>
      <c r="Q30" s="233">
        <f>VLOOKUP(P30,Sheet1!$B$2:$C$12,2,TRUE)</f>
        <v>10</v>
      </c>
      <c r="R30" s="233" t="str">
        <f>VLOOKUP($E30,'[21]Gui chi Quynh'!$C$7:$E$390,3,0)</f>
        <v>A1</v>
      </c>
      <c r="S30" s="233">
        <f>VLOOKUP(R30,Sheet1!$B$2:$C$12,2,TRUE)</f>
        <v>10</v>
      </c>
      <c r="T30" s="233" t="str">
        <f>VLOOKUP($E30,'[22]Gui chi Quynh'!$C$7:$E$390,3,0)</f>
        <v>A1</v>
      </c>
      <c r="U30" s="233">
        <f>VLOOKUP(T30,Sheet1!$B$2:$C$12,2,TRUE)</f>
        <v>10</v>
      </c>
      <c r="V30" s="233" t="str">
        <f>VLOOKUP($E30,'[23]Gui chi Quynh'!$C$7:$E$389,3,0)</f>
        <v>A2</v>
      </c>
      <c r="W30" s="233">
        <f>VLOOKUP(V30,Sheet1!$B$2:$C$12,2,TRUE)</f>
        <v>9</v>
      </c>
      <c r="X30" s="233" t="str">
        <f>VLOOKUP($E30,'[24]Gui chi Quynh'!$C$7:$E$389,3,0)</f>
        <v>A1</v>
      </c>
      <c r="Y30" s="233">
        <f>VLOOKUP(X30,Sheet1!$B$2:$C$12,2,TRUE)</f>
        <v>10</v>
      </c>
      <c r="Z30" s="233" t="str">
        <f>VLOOKUP($E30,'[25]Gui chi Quynh'!$C$7:$E$388,3,0)</f>
        <v>A1</v>
      </c>
      <c r="AA30" s="233">
        <f>VLOOKUP(Z30,Sheet1!$B$2:$C$12,2,TRUE)</f>
        <v>10</v>
      </c>
      <c r="AB30" s="233" t="str">
        <f>VLOOKUP($E30,'T5'!$E$9:$AH$337,24,0)</f>
        <v>A2</v>
      </c>
      <c r="AC30" s="233">
        <f>VLOOKUP(AB30,Sheet1!$B$2:$C$12,2,TRUE)</f>
        <v>9</v>
      </c>
      <c r="AD30" s="233" t="str">
        <f>VLOOKUP($E30,'[27]XET CUOI NAM'!$E$9:AE$337,26,0)</f>
        <v>B1</v>
      </c>
      <c r="AE30" s="233">
        <f>VLOOKUP(AD30,Sheet1!$B$2:$C$12,2,TRUE)</f>
        <v>6</v>
      </c>
      <c r="AF30" s="592" t="str">
        <f>VLOOKUP($E30,'[26]Tong hop ket qua'!$E$19:$M$219,9,0)</f>
        <v>Tốt</v>
      </c>
      <c r="AG30" s="709">
        <f>ROUND(AVERAGE($H30:$AC30),1)</f>
        <v>9.8000000000000007</v>
      </c>
      <c r="AH30" s="709" t="str">
        <f t="shared" si="9"/>
        <v>11A*</v>
      </c>
      <c r="AI30" s="709">
        <f t="shared" si="7"/>
        <v>0</v>
      </c>
      <c r="AJ30" s="804">
        <f t="shared" si="3"/>
        <v>9.5</v>
      </c>
      <c r="AK30" s="233" t="str">
        <f t="shared" si="4"/>
        <v>Xuất sắc</v>
      </c>
      <c r="AL30" s="494" t="str">
        <f>VLOOKUP($E30,'cac dv gui'!$C$131:$AC$133,25,0)</f>
        <v>Xuất sắc</v>
      </c>
      <c r="AM30" s="233" t="str">
        <f>VLOOKUP($E30,'cac dv gui'!$C$131:$AC$133,26,0)</f>
        <v>Xuất sắc</v>
      </c>
      <c r="AN30" s="675"/>
      <c r="AO30" s="494" t="s">
        <v>1130</v>
      </c>
      <c r="AP30" s="675"/>
      <c r="AQ30" s="233" t="str">
        <f t="shared" si="5"/>
        <v>Xuất sắc</v>
      </c>
      <c r="AR30" s="956" t="s">
        <v>966</v>
      </c>
      <c r="AS30" s="956" t="s">
        <v>966</v>
      </c>
      <c r="AT30" s="233"/>
      <c r="AU30" s="844"/>
      <c r="AV30" s="844" t="s">
        <v>1731</v>
      </c>
    </row>
    <row r="31" spans="1:48" s="965" customFormat="1" ht="24.75" customHeight="1" x14ac:dyDescent="0.25">
      <c r="A31" s="335" t="s">
        <v>47</v>
      </c>
      <c r="B31" s="512">
        <f>COUNTIF($F$9:F31,F31)</f>
        <v>2</v>
      </c>
      <c r="C31" s="513" t="s">
        <v>984</v>
      </c>
      <c r="D31" s="337" t="s">
        <v>91</v>
      </c>
      <c r="E31" s="520" t="s">
        <v>479</v>
      </c>
      <c r="F31" s="494" t="s">
        <v>1602</v>
      </c>
      <c r="G31" s="494" t="s">
        <v>975</v>
      </c>
      <c r="H31" s="233" t="str">
        <f>VLOOKUP(E31,'[16]Gui chi Quynh'!$C$7:$E$387,3,0)</f>
        <v>A3</v>
      </c>
      <c r="I31" s="233">
        <f>VLOOKUP(H31,Sheet1!$B$2:$C$12,2,TRUE)</f>
        <v>8</v>
      </c>
      <c r="J31" s="233" t="str">
        <f>VLOOKUP($E31,'[17]Gui chi Quynh'!$C$7:$E$387,3,0)</f>
        <v>A2</v>
      </c>
      <c r="K31" s="233">
        <f>VLOOKUP(J31,Sheet1!$B$2:$C$12,2,TRUE)</f>
        <v>9</v>
      </c>
      <c r="L31" s="233" t="str">
        <f>VLOOKUP(E31,'[18]Gui chi Quynh'!$C$7:$F$385,3,0)</f>
        <v>A3</v>
      </c>
      <c r="M31" s="233">
        <f>VLOOKUP(L31,Sheet1!$B$2:$C$12,2,TRUE)</f>
        <v>8</v>
      </c>
      <c r="N31" s="233" t="str">
        <f>VLOOKUP(E31,'[19]Gui chi Quynh'!$C$7:$E$391,3,0)</f>
        <v>A1</v>
      </c>
      <c r="O31" s="233">
        <f>VLOOKUP(N31,Sheet1!$B$2:$C$12,2,TRUE)</f>
        <v>10</v>
      </c>
      <c r="P31" s="233" t="str">
        <f>VLOOKUP(E31,'[20]Gui chi Quynh'!$C$7:$E$391,3,0)</f>
        <v>A2</v>
      </c>
      <c r="Q31" s="233">
        <f>VLOOKUP(P31,Sheet1!$B$2:$C$12,2,TRUE)</f>
        <v>9</v>
      </c>
      <c r="R31" s="233" t="str">
        <f>VLOOKUP($E31,'[21]Gui chi Quynh'!$C$7:$E$390,3,0)</f>
        <v>A2</v>
      </c>
      <c r="S31" s="233">
        <f>VLOOKUP(R31,Sheet1!$B$2:$C$12,2,TRUE)</f>
        <v>9</v>
      </c>
      <c r="T31" s="233" t="str">
        <f>VLOOKUP($E31,'[22]Gui chi Quynh'!$C$7:$E$390,3,0)</f>
        <v>A2</v>
      </c>
      <c r="U31" s="233">
        <f>VLOOKUP(T31,Sheet1!$B$2:$C$12,2,TRUE)</f>
        <v>9</v>
      </c>
      <c r="V31" s="233" t="str">
        <f>VLOOKUP($E31,'[23]Gui chi Quynh'!$C$7:$E$389,3,0)</f>
        <v>B1</v>
      </c>
      <c r="W31" s="233">
        <f>VLOOKUP(V31,Sheet1!$B$2:$C$12,2,TRUE)</f>
        <v>6</v>
      </c>
      <c r="X31" s="233" t="str">
        <f>VLOOKUP($E31,'[24]Gui chi Quynh'!$C$7:$E$389,3,0)</f>
        <v>A2</v>
      </c>
      <c r="Y31" s="233">
        <f>VLOOKUP(X31,Sheet1!$B$2:$C$12,2,TRUE)</f>
        <v>9</v>
      </c>
      <c r="Z31" s="233" t="str">
        <f>VLOOKUP($E31,'[25]Gui chi Quynh'!$C$7:$E$388,3,0)</f>
        <v>A1</v>
      </c>
      <c r="AA31" s="233">
        <f>VLOOKUP(Z31,Sheet1!$B$2:$C$12,2,TRUE)</f>
        <v>10</v>
      </c>
      <c r="AB31" s="233" t="str">
        <f>VLOOKUP($E31,'T5'!$E$9:$AH$337,24,0)</f>
        <v>A4</v>
      </c>
      <c r="AC31" s="233">
        <f>VLOOKUP(AB31,Sheet1!$B$2:$C$12,2,TRUE)</f>
        <v>7</v>
      </c>
      <c r="AD31" s="233" t="str">
        <f>VLOOKUP($E31,'[27]XET CUOI NAM'!$E$9:AE$337,26,0)</f>
        <v>A1</v>
      </c>
      <c r="AE31" s="233">
        <f>VLOOKUP(AD31,Sheet1!$B$2:$C$12,2,TRUE)</f>
        <v>10</v>
      </c>
      <c r="AF31" s="592" t="str">
        <f>VLOOKUP($E31,'[26]Tong hop ket qua'!$E$19:$M$219,9,0)</f>
        <v>Khá</v>
      </c>
      <c r="AG31" s="709">
        <f>(I31+K31+M31+O31+Q31+S31+U31+W31+Y31+AA31+AC31)/11</f>
        <v>8.545454545454545</v>
      </c>
      <c r="AH31" s="709" t="str">
        <f>LEFT((COUNTIF($H31:$AC31,"A*")&amp;"A*")&amp;" + "&amp;(COUNTIF($H31:$AC31,"B*")&amp;"B*")&amp;" + "&amp;(COUNTIF($H31:$AC31,"C*")&amp;"C*")&amp;" +  "&amp;(COUNTIF($H31:$AC31,"D")&amp;"D")&amp; " +  "&amp;(COUNTIF($H31:$AC31,"E")&amp;"E"),10)</f>
        <v>10A* + 1B*</v>
      </c>
      <c r="AI31" s="709">
        <f t="shared" si="7"/>
        <v>1</v>
      </c>
      <c r="AJ31" s="804">
        <f t="shared" si="3"/>
        <v>8.6666666666666661</v>
      </c>
      <c r="AK31" s="233" t="str">
        <f t="shared" si="4"/>
        <v>Tốt</v>
      </c>
      <c r="AL31" s="494" t="str">
        <f>VLOOKUP($E31,'cac dv gui'!$C$131:$AC$133,25,0)</f>
        <v>Tốt</v>
      </c>
      <c r="AM31" s="233" t="str">
        <f>VLOOKUP($E31,'cac dv gui'!$C$131:$AC$133,26,0)</f>
        <v>Tốt</v>
      </c>
      <c r="AN31" s="675"/>
      <c r="AO31" s="494"/>
      <c r="AP31" s="675"/>
      <c r="AQ31" s="233" t="str">
        <f t="shared" si="5"/>
        <v>Tốt</v>
      </c>
      <c r="AR31" s="844" t="str">
        <f>AQ31</f>
        <v>Tốt</v>
      </c>
      <c r="AS31" s="844"/>
      <c r="AT31" s="233"/>
      <c r="AU31" s="844"/>
      <c r="AV31" s="844"/>
    </row>
    <row r="32" spans="1:48" s="684" customFormat="1" ht="24.95" customHeight="1" x14ac:dyDescent="0.25">
      <c r="A32" s="512" t="s">
        <v>319</v>
      </c>
      <c r="B32" s="512">
        <f>COUNTIF($F$9:F32,F32)</f>
        <v>3</v>
      </c>
      <c r="C32" s="513" t="s">
        <v>984</v>
      </c>
      <c r="D32" s="519" t="s">
        <v>366</v>
      </c>
      <c r="E32" s="599" t="s">
        <v>480</v>
      </c>
      <c r="F32" s="494" t="s">
        <v>1602</v>
      </c>
      <c r="G32" s="494" t="s">
        <v>975</v>
      </c>
      <c r="H32" s="494" t="str">
        <f>VLOOKUP(E32,'[16]Gui chi Quynh'!$C$7:$E$387,3,0)</f>
        <v>A4</v>
      </c>
      <c r="I32" s="494">
        <f>VLOOKUP(H32,Sheet1!$B$2:$C$12,2,TRUE)</f>
        <v>7</v>
      </c>
      <c r="J32" s="494" t="str">
        <f>VLOOKUP($E32,'[17]Gui chi Quynh'!$C$7:$E$387,3,0)</f>
        <v>A3</v>
      </c>
      <c r="K32" s="494">
        <f>VLOOKUP(J32,Sheet1!$B$2:$C$12,2,TRUE)</f>
        <v>8</v>
      </c>
      <c r="L32" s="494" t="str">
        <f>VLOOKUP(E32,'[18]Gui chi Quynh'!$C$7:$F$385,3,0)</f>
        <v>A4</v>
      </c>
      <c r="M32" s="494">
        <f>VLOOKUP(L32,Sheet1!$B$2:$C$12,2,TRUE)</f>
        <v>7</v>
      </c>
      <c r="N32" s="494" t="str">
        <f>VLOOKUP(E32,'[19]Gui chi Quynh'!$C$7:$E$391,3,0)</f>
        <v>A3</v>
      </c>
      <c r="O32" s="494">
        <f>VLOOKUP(N32,Sheet1!$B$2:$C$12,2,TRUE)</f>
        <v>8</v>
      </c>
      <c r="P32" s="494" t="str">
        <f>VLOOKUP(E32,'[20]Gui chi Quynh'!$C$7:$E$391,3,0)</f>
        <v>A3</v>
      </c>
      <c r="Q32" s="494">
        <f>VLOOKUP(P32,Sheet1!$B$2:$C$12,2,TRUE)</f>
        <v>8</v>
      </c>
      <c r="R32" s="494" t="str">
        <f>VLOOKUP($E32,'[21]Gui chi Quynh'!$C$7:$E$390,3,0)</f>
        <v>A4</v>
      </c>
      <c r="S32" s="494">
        <f>VLOOKUP(R32,Sheet1!$B$2:$C$12,2,TRUE)</f>
        <v>7</v>
      </c>
      <c r="T32" s="494" t="str">
        <f>VLOOKUP($E32,'[22]Gui chi Quynh'!$C$7:$E$390,3,0)</f>
        <v>A4</v>
      </c>
      <c r="U32" s="494">
        <f>VLOOKUP(T32,Sheet1!$B$2:$C$12,2,TRUE)</f>
        <v>7</v>
      </c>
      <c r="V32" s="494" t="str">
        <f>VLOOKUP($E32,'[23]Gui chi Quynh'!$C$7:$E$389,3,0)</f>
        <v>A4</v>
      </c>
      <c r="W32" s="494">
        <f>VLOOKUP(V32,Sheet1!$B$2:$C$12,2,TRUE)</f>
        <v>7</v>
      </c>
      <c r="X32" s="494" t="str">
        <f>VLOOKUP($E32,'[24]Gui chi Quynh'!$C$7:$E$389,3,0)</f>
        <v>A4</v>
      </c>
      <c r="Y32" s="494">
        <f>VLOOKUP(X32,Sheet1!$B$2:$C$12,2,TRUE)</f>
        <v>7</v>
      </c>
      <c r="Z32" s="494" t="str">
        <f>VLOOKUP($E32,'[25]Gui chi Quynh'!$C$7:$E$388,3,0)</f>
        <v>A4</v>
      </c>
      <c r="AA32" s="494">
        <f>VLOOKUP(Z32,Sheet1!$B$2:$C$12,2,TRUE)</f>
        <v>7</v>
      </c>
      <c r="AB32" s="494" t="str">
        <f>VLOOKUP($E32,'T5'!$E$9:$AH$337,24,0)</f>
        <v>A4</v>
      </c>
      <c r="AC32" s="494">
        <f>VLOOKUP(AB32,Sheet1!$B$2:$C$12,2,TRUE)</f>
        <v>7</v>
      </c>
      <c r="AD32" s="494" t="str">
        <f>VLOOKUP($E32,'[27]XET CUOI NAM'!$E$9:AE$337,26,0)</f>
        <v>A4</v>
      </c>
      <c r="AE32" s="494">
        <f>VLOOKUP(AD32,Sheet1!$B$2:$C$12,2,TRUE)</f>
        <v>7</v>
      </c>
      <c r="AF32" s="592"/>
      <c r="AG32" s="709">
        <f>(I32+K32+M32+O32+Q32+S32+U32+W32+Y32+AA32+AC32)/11</f>
        <v>7.2727272727272725</v>
      </c>
      <c r="AH32" s="709" t="str">
        <f t="shared" ref="AH32:AH58" si="11">LEFT((COUNTIF($H32:$AC32,"A*")&amp;"A*")&amp;" + "&amp;(COUNTIF($H32:$AC32,"B*")&amp;"B*")&amp;" + "&amp;(COUNTIF($H32:$AC32,"C*")&amp;"C*")&amp;" +  "&amp;(COUNTIF($H32:$AC32,"D")&amp;"D")&amp; " +  "&amp;(COUNTIF($H32:$AC32,"E")&amp;"E"),4)</f>
        <v>11A*</v>
      </c>
      <c r="AI32" s="709">
        <f t="shared" si="7"/>
        <v>0</v>
      </c>
      <c r="AJ32" s="709">
        <f t="shared" si="3"/>
        <v>7.25</v>
      </c>
      <c r="AK32" s="494" t="str">
        <f t="shared" si="4"/>
        <v>Tốt</v>
      </c>
      <c r="AL32" s="494" t="str">
        <f>VLOOKUP($E32,'cac dv gui'!$C$131:$AC$133,25,0)</f>
        <v>Tốt</v>
      </c>
      <c r="AM32" s="494" t="str">
        <f>VLOOKUP($E32,'cac dv gui'!$C$131:$AC$133,26,0)</f>
        <v>Tốt</v>
      </c>
      <c r="AN32" s="675"/>
      <c r="AO32" s="494"/>
      <c r="AP32" s="675"/>
      <c r="AQ32" s="494" t="str">
        <f t="shared" si="5"/>
        <v>Tốt</v>
      </c>
      <c r="AR32" s="675" t="str">
        <f t="shared" ref="AR32:AR75" si="12">AQ32</f>
        <v>Tốt</v>
      </c>
      <c r="AS32" s="675"/>
      <c r="AT32" s="494"/>
      <c r="AU32" s="675"/>
      <c r="AV32" s="675"/>
    </row>
    <row r="33" spans="1:48" s="684" customFormat="1" ht="47.25" customHeight="1" x14ac:dyDescent="0.25">
      <c r="A33" s="512" t="s">
        <v>320</v>
      </c>
      <c r="B33" s="512">
        <f>COUNTIF($F$9:F33,F33)</f>
        <v>1</v>
      </c>
      <c r="C33" s="513" t="s">
        <v>984</v>
      </c>
      <c r="D33" s="594" t="s">
        <v>218</v>
      </c>
      <c r="E33" s="713" t="s">
        <v>481</v>
      </c>
      <c r="F33" s="494" t="s">
        <v>1603</v>
      </c>
      <c r="G33" s="494" t="s">
        <v>974</v>
      </c>
      <c r="H33" s="494" t="str">
        <f>VLOOKUP(E33,'[16]Gui chi Quynh'!$C$7:$E$387,3,0)</f>
        <v>A1</v>
      </c>
      <c r="I33" s="494">
        <f>VLOOKUP(H33,Sheet1!$B$2:$C$12,2,TRUE)</f>
        <v>10</v>
      </c>
      <c r="J33" s="494" t="str">
        <f>VLOOKUP($E33,'[17]Gui chi Quynh'!$C$7:$E$387,3,0)</f>
        <v>A1</v>
      </c>
      <c r="K33" s="494">
        <f>VLOOKUP(J33,Sheet1!$B$2:$C$12,2,TRUE)</f>
        <v>10</v>
      </c>
      <c r="L33" s="494" t="str">
        <f>VLOOKUP(E33,'[18]Gui chi Quynh'!$C$7:$F$385,3,0)</f>
        <v>A1</v>
      </c>
      <c r="M33" s="494">
        <f>VLOOKUP(L33,Sheet1!$B$2:$C$12,2,TRUE)</f>
        <v>10</v>
      </c>
      <c r="N33" s="494" t="str">
        <f>VLOOKUP(E33,'[19]Gui chi Quynh'!$C$7:$E$391,3,0)</f>
        <v>A1</v>
      </c>
      <c r="O33" s="494">
        <f>VLOOKUP(N33,Sheet1!$B$2:$C$12,2,TRUE)</f>
        <v>10</v>
      </c>
      <c r="P33" s="494" t="str">
        <f>VLOOKUP(E33,'[20]Gui chi Quynh'!$C$7:$E$391,3,0)</f>
        <v>A1</v>
      </c>
      <c r="Q33" s="494">
        <f>VLOOKUP(P33,Sheet1!$B$2:$C$12,2,TRUE)</f>
        <v>10</v>
      </c>
      <c r="R33" s="494" t="str">
        <f>VLOOKUP($E33,'[21]Gui chi Quynh'!$C$7:$E$390,3,0)</f>
        <v>A1</v>
      </c>
      <c r="S33" s="494">
        <f>VLOOKUP(R33,Sheet1!$B$2:$C$12,2,TRUE)</f>
        <v>10</v>
      </c>
      <c r="T33" s="494" t="str">
        <f>VLOOKUP($E33,'[22]Gui chi Quynh'!$C$7:$E$390,3,0)</f>
        <v>A1</v>
      </c>
      <c r="U33" s="494">
        <f>VLOOKUP(T33,Sheet1!$B$2:$C$12,2,TRUE)</f>
        <v>10</v>
      </c>
      <c r="V33" s="494" t="str">
        <f>VLOOKUP($E33,'[23]Gui chi Quynh'!$C$7:$E$389,3,0)</f>
        <v>A1</v>
      </c>
      <c r="W33" s="494">
        <f>VLOOKUP(V33,Sheet1!$B$2:$C$12,2,TRUE)</f>
        <v>10</v>
      </c>
      <c r="X33" s="494" t="str">
        <f>VLOOKUP($E33,'[24]Gui chi Quynh'!$C$7:$E$389,3,0)</f>
        <v>A1</v>
      </c>
      <c r="Y33" s="494">
        <f>VLOOKUP(X33,Sheet1!$B$2:$C$12,2,TRUE)</f>
        <v>10</v>
      </c>
      <c r="Z33" s="494" t="str">
        <f>VLOOKUP($E33,'[25]Gui chi Quynh'!$C$7:$E$388,3,0)</f>
        <v>A1</v>
      </c>
      <c r="AA33" s="494">
        <f>VLOOKUP(Z33,Sheet1!$B$2:$C$12,2,TRUE)</f>
        <v>10</v>
      </c>
      <c r="AB33" s="494" t="str">
        <f>VLOOKUP($E33,'T5'!$E$9:$AH$337,24,0)</f>
        <v>A1</v>
      </c>
      <c r="AC33" s="494">
        <f>VLOOKUP(AB33,Sheet1!$B$2:$C$12,2,TRUE)</f>
        <v>10</v>
      </c>
      <c r="AD33" s="494" t="str">
        <f>VLOOKUP($E33,'[27]XET CUOI NAM'!$E$9:AE$337,26,0)</f>
        <v>A1</v>
      </c>
      <c r="AE33" s="494">
        <f>VLOOKUP(AD33,Sheet1!$B$2:$C$12,2,TRUE)</f>
        <v>10</v>
      </c>
      <c r="AF33" s="592" t="str">
        <f>VLOOKUP($E33,'[26]Tong hop ket qua'!$E$19:$M$219,9,0)</f>
        <v>Xuất sắc</v>
      </c>
      <c r="AG33" s="709">
        <f t="shared" ref="AG33:AG49" si="13">ROUND(AVERAGE($H33:$AC33),1)</f>
        <v>10</v>
      </c>
      <c r="AH33" s="709" t="str">
        <f t="shared" si="11"/>
        <v>11A*</v>
      </c>
      <c r="AI33" s="709">
        <f t="shared" si="7"/>
        <v>0</v>
      </c>
      <c r="AJ33" s="709">
        <f t="shared" si="3"/>
        <v>10</v>
      </c>
      <c r="AK33" s="494" t="str">
        <f t="shared" si="4"/>
        <v>Xuất sắc</v>
      </c>
      <c r="AL33" s="494" t="str">
        <f>VLOOKUP($E33,'cac dv gui'!$C$247:$AC$278,25,0)</f>
        <v xml:space="preserve">Xuất sắc </v>
      </c>
      <c r="AM33" s="494" t="str">
        <f>VLOOKUP($E33,'cac dv gui'!$C$247:$AC$278,26,0)</f>
        <v xml:space="preserve">Xuất sắc </v>
      </c>
      <c r="AN33" s="675"/>
      <c r="AO33" s="494" t="s">
        <v>1130</v>
      </c>
      <c r="AP33" s="675"/>
      <c r="AQ33" s="494" t="str">
        <f t="shared" si="5"/>
        <v>Xuất sắc</v>
      </c>
      <c r="AR33" s="675" t="str">
        <f t="shared" si="12"/>
        <v>Xuất sắc</v>
      </c>
      <c r="AS33" s="675"/>
      <c r="AT33" s="494"/>
      <c r="AU33" s="675" t="s">
        <v>1731</v>
      </c>
      <c r="AV33" s="675"/>
    </row>
    <row r="34" spans="1:48" s="684" customFormat="1" ht="24.95" customHeight="1" x14ac:dyDescent="0.25">
      <c r="A34" s="512" t="s">
        <v>321</v>
      </c>
      <c r="B34" s="512">
        <f>COUNTIF($F$9:F34,F34)</f>
        <v>2</v>
      </c>
      <c r="C34" s="513" t="s">
        <v>985</v>
      </c>
      <c r="D34" s="594" t="s">
        <v>219</v>
      </c>
      <c r="E34" s="713" t="s">
        <v>482</v>
      </c>
      <c r="F34" s="494" t="s">
        <v>1603</v>
      </c>
      <c r="G34" s="494" t="s">
        <v>974</v>
      </c>
      <c r="H34" s="494" t="str">
        <f>VLOOKUP(E34,'[16]Gui chi Quynh'!$C$7:$E$387,3,0)</f>
        <v>A1</v>
      </c>
      <c r="I34" s="494">
        <f>VLOOKUP(H34,Sheet1!$B$2:$C$12,2,TRUE)</f>
        <v>10</v>
      </c>
      <c r="J34" s="494" t="str">
        <f>VLOOKUP($E34,'[17]Gui chi Quynh'!$C$7:$E$387,3,0)</f>
        <v>A1</v>
      </c>
      <c r="K34" s="494">
        <f>VLOOKUP(J34,Sheet1!$B$2:$C$12,2,TRUE)</f>
        <v>10</v>
      </c>
      <c r="L34" s="494" t="str">
        <f>VLOOKUP(E34,'[18]Gui chi Quynh'!$C$7:$F$385,3,0)</f>
        <v>A1</v>
      </c>
      <c r="M34" s="494">
        <f>VLOOKUP(L34,Sheet1!$B$2:$C$12,2,TRUE)</f>
        <v>10</v>
      </c>
      <c r="N34" s="494" t="str">
        <f>VLOOKUP(E34,'[19]Gui chi Quynh'!$C$7:$E$391,3,0)</f>
        <v>A1</v>
      </c>
      <c r="O34" s="494">
        <f>VLOOKUP(N34,Sheet1!$B$2:$C$12,2,TRUE)</f>
        <v>10</v>
      </c>
      <c r="P34" s="494" t="str">
        <f>VLOOKUP(E34,'[20]Gui chi Quynh'!$C$7:$E$391,3,0)</f>
        <v>A1</v>
      </c>
      <c r="Q34" s="494">
        <f>VLOOKUP(P34,Sheet1!$B$2:$C$12,2,TRUE)</f>
        <v>10</v>
      </c>
      <c r="R34" s="494" t="str">
        <f>VLOOKUP($E34,'[21]Gui chi Quynh'!$C$7:$E$390,3,0)</f>
        <v>A1</v>
      </c>
      <c r="S34" s="494">
        <f>VLOOKUP(R34,Sheet1!$B$2:$C$12,2,TRUE)</f>
        <v>10</v>
      </c>
      <c r="T34" s="494" t="str">
        <f>VLOOKUP($E34,'[22]Gui chi Quynh'!$C$7:$E$390,3,0)</f>
        <v>A1</v>
      </c>
      <c r="U34" s="494">
        <f>VLOOKUP(T34,Sheet1!$B$2:$C$12,2,TRUE)</f>
        <v>10</v>
      </c>
      <c r="V34" s="494" t="str">
        <f>VLOOKUP($E34,'[23]Gui chi Quynh'!$C$7:$E$389,3,0)</f>
        <v>A1</v>
      </c>
      <c r="W34" s="494">
        <f>VLOOKUP(V34,Sheet1!$B$2:$C$12,2,TRUE)</f>
        <v>10</v>
      </c>
      <c r="X34" s="494" t="str">
        <f>VLOOKUP($E34,'[24]Gui chi Quynh'!$C$7:$E$389,3,0)</f>
        <v>A1</v>
      </c>
      <c r="Y34" s="494">
        <f>VLOOKUP(X34,Sheet1!$B$2:$C$12,2,TRUE)</f>
        <v>10</v>
      </c>
      <c r="Z34" s="494" t="str">
        <f>VLOOKUP($E34,'[25]Gui chi Quynh'!$C$7:$E$388,3,0)</f>
        <v>A1</v>
      </c>
      <c r="AA34" s="494">
        <f>VLOOKUP(Z34,Sheet1!$B$2:$C$12,2,TRUE)</f>
        <v>10</v>
      </c>
      <c r="AB34" s="494" t="str">
        <f>VLOOKUP($E34,'T5'!$E$9:$AH$337,24,0)</f>
        <v>A1</v>
      </c>
      <c r="AC34" s="494">
        <f>VLOOKUP(AB34,Sheet1!$B$2:$C$12,2,TRUE)</f>
        <v>10</v>
      </c>
      <c r="AD34" s="494" t="str">
        <f>VLOOKUP($E34,'[27]XET CUOI NAM'!$E$9:AE$337,26,0)</f>
        <v>A1</v>
      </c>
      <c r="AE34" s="494">
        <f>VLOOKUP(AD34,Sheet1!$B$2:$C$12,2,TRUE)</f>
        <v>10</v>
      </c>
      <c r="AF34" s="592" t="str">
        <f>VLOOKUP($E34,'[26]Tong hop ket qua'!$E$19:$M$219,9,0)</f>
        <v>Tốt</v>
      </c>
      <c r="AG34" s="709">
        <f t="shared" si="13"/>
        <v>10</v>
      </c>
      <c r="AH34" s="709" t="str">
        <f t="shared" si="11"/>
        <v>11A*</v>
      </c>
      <c r="AI34" s="709">
        <f t="shared" si="7"/>
        <v>0</v>
      </c>
      <c r="AJ34" s="709">
        <f t="shared" si="3"/>
        <v>10</v>
      </c>
      <c r="AK34" s="494" t="str">
        <f t="shared" si="4"/>
        <v>Xuất sắc</v>
      </c>
      <c r="AL34" s="494" t="str">
        <f>VLOOKUP($E34,'cac dv gui'!$C$247:$AC$278,25,0)</f>
        <v xml:space="preserve">Xuất sắc </v>
      </c>
      <c r="AM34" s="494" t="str">
        <f>VLOOKUP($E34,'cac dv gui'!$C$247:$AC$278,26,0)</f>
        <v xml:space="preserve">Xuất sắc </v>
      </c>
      <c r="AN34" s="675"/>
      <c r="AO34" s="494" t="s">
        <v>1130</v>
      </c>
      <c r="AP34" s="675"/>
      <c r="AQ34" s="494" t="str">
        <f t="shared" si="5"/>
        <v>Xuất sắc</v>
      </c>
      <c r="AR34" s="675" t="str">
        <f t="shared" si="12"/>
        <v>Xuất sắc</v>
      </c>
      <c r="AS34" s="675"/>
      <c r="AT34" s="494"/>
      <c r="AU34" s="675"/>
      <c r="AV34" s="675" t="s">
        <v>1731</v>
      </c>
    </row>
    <row r="35" spans="1:48" s="684" customFormat="1" ht="38.25" customHeight="1" x14ac:dyDescent="0.25">
      <c r="A35" s="512" t="s">
        <v>322</v>
      </c>
      <c r="B35" s="512">
        <f>COUNTIF($F$9:F149,F35)</f>
        <v>31</v>
      </c>
      <c r="C35" s="513" t="s">
        <v>985</v>
      </c>
      <c r="D35" s="552" t="s">
        <v>220</v>
      </c>
      <c r="E35" s="520" t="s">
        <v>484</v>
      </c>
      <c r="F35" s="494" t="s">
        <v>1603</v>
      </c>
      <c r="G35" s="494" t="s">
        <v>974</v>
      </c>
      <c r="H35" s="494" t="str">
        <f>VLOOKUP(E35,'[16]Gui chi Quynh'!$C$7:$E$387,3,0)</f>
        <v>A1</v>
      </c>
      <c r="I35" s="494">
        <f>VLOOKUP(H35,Sheet1!$B$2:$C$12,2,TRUE)</f>
        <v>10</v>
      </c>
      <c r="J35" s="494" t="str">
        <f>VLOOKUP($E35,'[17]Gui chi Quynh'!$C$7:$E$387,3,0)</f>
        <v>A1</v>
      </c>
      <c r="K35" s="494">
        <f>VLOOKUP(J35,Sheet1!$B$2:$C$12,2,TRUE)</f>
        <v>10</v>
      </c>
      <c r="L35" s="494" t="str">
        <f>VLOOKUP(E35,'[18]Gui chi Quynh'!$C$7:$F$385,3,0)</f>
        <v>A1</v>
      </c>
      <c r="M35" s="494">
        <f>VLOOKUP(L35,Sheet1!$B$2:$C$12,2,TRUE)</f>
        <v>10</v>
      </c>
      <c r="N35" s="494" t="str">
        <f>VLOOKUP(E35,'[19]Gui chi Quynh'!$C$7:$E$391,3,0)</f>
        <v>A1</v>
      </c>
      <c r="O35" s="494">
        <f>VLOOKUP(N35,Sheet1!$B$2:$C$12,2,TRUE)</f>
        <v>10</v>
      </c>
      <c r="P35" s="494" t="str">
        <f>VLOOKUP(E35,'[20]Gui chi Quynh'!$C$7:$E$391,3,0)</f>
        <v>A1</v>
      </c>
      <c r="Q35" s="494">
        <f>VLOOKUP(P35,Sheet1!$B$2:$C$12,2,TRUE)</f>
        <v>10</v>
      </c>
      <c r="R35" s="494" t="str">
        <f>VLOOKUP($E35,'[21]Gui chi Quynh'!$C$7:$E$390,3,0)</f>
        <v>A1</v>
      </c>
      <c r="S35" s="494">
        <f>VLOOKUP(R35,Sheet1!$B$2:$C$12,2,TRUE)</f>
        <v>10</v>
      </c>
      <c r="T35" s="494" t="str">
        <f>VLOOKUP($E35,'[22]Gui chi Quynh'!$C$7:$E$390,3,0)</f>
        <v>A1</v>
      </c>
      <c r="U35" s="494">
        <f>VLOOKUP(T35,Sheet1!$B$2:$C$12,2,TRUE)</f>
        <v>10</v>
      </c>
      <c r="V35" s="494" t="str">
        <f>VLOOKUP($E35,'[23]Gui chi Quynh'!$C$7:$E$389,3,0)</f>
        <v>A1</v>
      </c>
      <c r="W35" s="494">
        <f>VLOOKUP(V35,Sheet1!$B$2:$C$12,2,TRUE)</f>
        <v>10</v>
      </c>
      <c r="X35" s="494" t="str">
        <f>VLOOKUP($E35,'[24]Gui chi Quynh'!$C$7:$E$389,3,0)</f>
        <v>A1</v>
      </c>
      <c r="Y35" s="494">
        <f>VLOOKUP(X35,Sheet1!$B$2:$C$12,2,TRUE)</f>
        <v>10</v>
      </c>
      <c r="Z35" s="494" t="str">
        <f>VLOOKUP($E35,'[25]Gui chi Quynh'!$C$7:$E$388,3,0)</f>
        <v>A1</v>
      </c>
      <c r="AA35" s="494">
        <f>VLOOKUP(Z35,Sheet1!$B$2:$C$12,2,TRUE)</f>
        <v>10</v>
      </c>
      <c r="AB35" s="494" t="str">
        <f>VLOOKUP($E35,'T5'!$E$9:$AH$337,24,0)</f>
        <v>A2</v>
      </c>
      <c r="AC35" s="494">
        <f>VLOOKUP(AB35,Sheet1!$B$2:$C$12,2,TRUE)</f>
        <v>9</v>
      </c>
      <c r="AD35" s="494" t="str">
        <f>VLOOKUP($E35,'[27]XET CUOI NAM'!$E$9:AE$337,26,0)</f>
        <v>A2</v>
      </c>
      <c r="AE35" s="494">
        <f>VLOOKUP(AD35,Sheet1!$B$2:$C$12,2,TRUE)</f>
        <v>9</v>
      </c>
      <c r="AF35" s="592" t="str">
        <f>VLOOKUP($E35,'[26]Tong hop ket qua'!$E$19:$M$219,9,0)</f>
        <v>Khá</v>
      </c>
      <c r="AG35" s="709">
        <f t="shared" si="13"/>
        <v>9.9</v>
      </c>
      <c r="AH35" s="709" t="str">
        <f t="shared" si="11"/>
        <v>11A*</v>
      </c>
      <c r="AI35" s="709">
        <f t="shared" si="7"/>
        <v>0</v>
      </c>
      <c r="AJ35" s="709">
        <f t="shared" si="3"/>
        <v>9.8333333333333339</v>
      </c>
      <c r="AK35" s="494" t="str">
        <f t="shared" si="4"/>
        <v>Xuất sắc</v>
      </c>
      <c r="AL35" s="494" t="str">
        <f>VLOOKUP($E35,'cac dv gui'!$C$247:$AC$278,25,0)</f>
        <v xml:space="preserve">Xuất sắc </v>
      </c>
      <c r="AM35" s="494" t="str">
        <f>VLOOKUP($E35,'cac dv gui'!$C$247:$AC$278,26,0)</f>
        <v xml:space="preserve">Xuất sắc </v>
      </c>
      <c r="AN35" s="675"/>
      <c r="AO35" s="494"/>
      <c r="AP35" s="675"/>
      <c r="AQ35" s="494" t="str">
        <f t="shared" si="5"/>
        <v>Xuất sắc</v>
      </c>
      <c r="AR35" s="675" t="str">
        <f t="shared" si="12"/>
        <v>Xuất sắc</v>
      </c>
      <c r="AS35" s="675"/>
      <c r="AT35" s="494"/>
      <c r="AU35" s="675"/>
      <c r="AV35" s="675" t="s">
        <v>1731</v>
      </c>
    </row>
    <row r="36" spans="1:48" s="684" customFormat="1" ht="24.95" customHeight="1" x14ac:dyDescent="0.25">
      <c r="A36" s="512" t="s">
        <v>323</v>
      </c>
      <c r="B36" s="512">
        <f>COUNTIF($F$9:F36,F36)</f>
        <v>4</v>
      </c>
      <c r="C36" s="513" t="s">
        <v>984</v>
      </c>
      <c r="D36" s="594" t="s">
        <v>74</v>
      </c>
      <c r="E36" s="713" t="s">
        <v>488</v>
      </c>
      <c r="F36" s="494" t="s">
        <v>1603</v>
      </c>
      <c r="G36" s="494" t="s">
        <v>974</v>
      </c>
      <c r="H36" s="494" t="str">
        <f>VLOOKUP(E36,'[16]Gui chi Quynh'!$C$7:$E$387,3,0)</f>
        <v>A3</v>
      </c>
      <c r="I36" s="494">
        <f>VLOOKUP(H36,Sheet1!$B$2:$C$12,2,TRUE)</f>
        <v>8</v>
      </c>
      <c r="J36" s="494" t="str">
        <f>VLOOKUP($E36,'[17]Gui chi Quynh'!$C$7:$E$387,3,0)</f>
        <v>A3</v>
      </c>
      <c r="K36" s="494">
        <f>VLOOKUP(J36,Sheet1!$B$2:$C$12,2,TRUE)</f>
        <v>8</v>
      </c>
      <c r="L36" s="494" t="str">
        <f>VLOOKUP(E36,'[18]Gui chi Quynh'!$C$7:$F$385,3,0)</f>
        <v>A3</v>
      </c>
      <c r="M36" s="494">
        <f>VLOOKUP(L36,Sheet1!$B$2:$C$12,2,TRUE)</f>
        <v>8</v>
      </c>
      <c r="N36" s="494" t="str">
        <f>VLOOKUP(E36,'[19]Gui chi Quynh'!$C$7:$E$391,3,0)</f>
        <v>A3</v>
      </c>
      <c r="O36" s="494">
        <f>VLOOKUP(N36,Sheet1!$B$2:$C$12,2,TRUE)</f>
        <v>8</v>
      </c>
      <c r="P36" s="494" t="str">
        <f>VLOOKUP(E36,'[20]Gui chi Quynh'!$C$7:$E$391,3,0)</f>
        <v>A2</v>
      </c>
      <c r="Q36" s="494">
        <f>VLOOKUP(P36,Sheet1!$B$2:$C$12,2,TRUE)</f>
        <v>9</v>
      </c>
      <c r="R36" s="494" t="str">
        <f>VLOOKUP($E36,'[21]Gui chi Quynh'!$C$7:$E$390,3,0)</f>
        <v>A3</v>
      </c>
      <c r="S36" s="494">
        <f>VLOOKUP(R36,Sheet1!$B$2:$C$12,2,TRUE)</f>
        <v>8</v>
      </c>
      <c r="T36" s="494" t="str">
        <f>VLOOKUP($E36,'[22]Gui chi Quynh'!$C$7:$E$390,3,0)</f>
        <v>A3</v>
      </c>
      <c r="U36" s="494">
        <f>VLOOKUP(T36,Sheet1!$B$2:$C$12,2,TRUE)</f>
        <v>8</v>
      </c>
      <c r="V36" s="494" t="str">
        <f>VLOOKUP($E36,'[23]Gui chi Quynh'!$C$7:$E$389,3,0)</f>
        <v>A3</v>
      </c>
      <c r="W36" s="494">
        <f>VLOOKUP(V36,Sheet1!$B$2:$C$12,2,TRUE)</f>
        <v>8</v>
      </c>
      <c r="X36" s="494" t="str">
        <f>VLOOKUP($E36,'[24]Gui chi Quynh'!$C$7:$E$389,3,0)</f>
        <v>A3</v>
      </c>
      <c r="Y36" s="494">
        <f>VLOOKUP(X36,Sheet1!$B$2:$C$12,2,TRUE)</f>
        <v>8</v>
      </c>
      <c r="Z36" s="494" t="str">
        <f>VLOOKUP($E36,'[25]Gui chi Quynh'!$C$7:$E$388,3,0)</f>
        <v>A2</v>
      </c>
      <c r="AA36" s="494">
        <f>VLOOKUP(Z36,Sheet1!$B$2:$C$12,2,TRUE)</f>
        <v>9</v>
      </c>
      <c r="AB36" s="494" t="str">
        <f>VLOOKUP($E36,'T5'!$E$9:$AH$337,24,0)</f>
        <v>A2</v>
      </c>
      <c r="AC36" s="494">
        <f>VLOOKUP(AB36,Sheet1!$B$2:$C$12,2,TRUE)</f>
        <v>9</v>
      </c>
      <c r="AD36" s="494" t="str">
        <f>VLOOKUP($E36,'[27]XET CUOI NAM'!$E$9:AE$337,26,0)</f>
        <v>A3</v>
      </c>
      <c r="AE36" s="494">
        <f>VLOOKUP(AD36,Sheet1!$B$2:$C$12,2,TRUE)</f>
        <v>8</v>
      </c>
      <c r="AF36" s="592" t="str">
        <f>VLOOKUP($E36,'[26]Tong hop ket qua'!$E$19:$M$219,9,0)</f>
        <v>Tốt</v>
      </c>
      <c r="AG36" s="709">
        <f t="shared" si="13"/>
        <v>8.3000000000000007</v>
      </c>
      <c r="AH36" s="709" t="str">
        <f t="shared" si="11"/>
        <v>11A*</v>
      </c>
      <c r="AI36" s="709">
        <f t="shared" si="7"/>
        <v>0</v>
      </c>
      <c r="AJ36" s="709">
        <f t="shared" si="3"/>
        <v>8.25</v>
      </c>
      <c r="AK36" s="494" t="str">
        <f t="shared" si="4"/>
        <v>Xuất sắc</v>
      </c>
      <c r="AL36" s="494" t="str">
        <f>VLOOKUP($E36,'cac dv gui'!$C$247:$AC$278,25,0)</f>
        <v xml:space="preserve">Xuất sắc </v>
      </c>
      <c r="AM36" s="494" t="str">
        <f>VLOOKUP($E36,'cac dv gui'!$C$247:$AC$278,26,0)</f>
        <v xml:space="preserve">Xuất sắc </v>
      </c>
      <c r="AN36" s="675"/>
      <c r="AO36" s="494"/>
      <c r="AP36" s="675"/>
      <c r="AQ36" s="494" t="str">
        <f t="shared" si="5"/>
        <v>Xuất sắc</v>
      </c>
      <c r="AR36" s="675" t="str">
        <f t="shared" si="12"/>
        <v>Xuất sắc</v>
      </c>
      <c r="AS36" s="675"/>
      <c r="AT36" s="494"/>
      <c r="AU36" s="675" t="s">
        <v>1731</v>
      </c>
      <c r="AV36" s="675"/>
    </row>
    <row r="37" spans="1:48" s="684" customFormat="1" ht="24.95" customHeight="1" x14ac:dyDescent="0.25">
      <c r="A37" s="512" t="s">
        <v>324</v>
      </c>
      <c r="B37" s="512">
        <f>COUNTIF($F$9:F37,F37)</f>
        <v>5</v>
      </c>
      <c r="C37" s="513" t="s">
        <v>984</v>
      </c>
      <c r="D37" s="552" t="s">
        <v>221</v>
      </c>
      <c r="E37" s="520" t="s">
        <v>485</v>
      </c>
      <c r="F37" s="494" t="s">
        <v>1603</v>
      </c>
      <c r="G37" s="494" t="s">
        <v>974</v>
      </c>
      <c r="H37" s="494" t="str">
        <f>VLOOKUP(E37,'[16]Gui chi Quynh'!$C$7:$E$387,3,0)</f>
        <v>A2</v>
      </c>
      <c r="I37" s="494">
        <f>VLOOKUP(H37,Sheet1!$B$2:$C$12,2,TRUE)</f>
        <v>9</v>
      </c>
      <c r="J37" s="494" t="str">
        <f>VLOOKUP($E37,'[17]Gui chi Quynh'!$C$7:$E$387,3,0)</f>
        <v>A2</v>
      </c>
      <c r="K37" s="494">
        <f>VLOOKUP(J37,Sheet1!$B$2:$C$12,2,TRUE)</f>
        <v>9</v>
      </c>
      <c r="L37" s="494" t="str">
        <f>VLOOKUP(E37,'[18]Gui chi Quynh'!$C$7:$F$385,3,0)</f>
        <v>A2</v>
      </c>
      <c r="M37" s="494">
        <f>VLOOKUP(L37,Sheet1!$B$2:$C$12,2,TRUE)</f>
        <v>9</v>
      </c>
      <c r="N37" s="494" t="str">
        <f>VLOOKUP(E37,'[19]Gui chi Quynh'!$C$7:$E$391,3,0)</f>
        <v>A2</v>
      </c>
      <c r="O37" s="494">
        <f>VLOOKUP(N37,Sheet1!$B$2:$C$12,2,TRUE)</f>
        <v>9</v>
      </c>
      <c r="P37" s="494" t="str">
        <f>VLOOKUP(E37,'[20]Gui chi Quynh'!$C$7:$E$391,3,0)</f>
        <v>A1</v>
      </c>
      <c r="Q37" s="494">
        <f>VLOOKUP(P37,Sheet1!$B$2:$C$12,2,TRUE)</f>
        <v>10</v>
      </c>
      <c r="R37" s="494" t="str">
        <f>VLOOKUP($E37,'[21]Gui chi Quynh'!$C$7:$E$390,3,0)</f>
        <v>A3</v>
      </c>
      <c r="S37" s="494">
        <f>VLOOKUP(R37,Sheet1!$B$2:$C$12,2,TRUE)</f>
        <v>8</v>
      </c>
      <c r="T37" s="494" t="str">
        <f>VLOOKUP($E37,'[22]Gui chi Quynh'!$C$7:$E$390,3,0)</f>
        <v>A2</v>
      </c>
      <c r="U37" s="494">
        <f>VLOOKUP(T37,Sheet1!$B$2:$C$12,2,TRUE)</f>
        <v>9</v>
      </c>
      <c r="V37" s="494" t="str">
        <f>VLOOKUP($E37,'[23]Gui chi Quynh'!$C$7:$E$389,3,0)</f>
        <v>A2</v>
      </c>
      <c r="W37" s="494">
        <f>VLOOKUP(V37,Sheet1!$B$2:$C$12,2,TRUE)</f>
        <v>9</v>
      </c>
      <c r="X37" s="494" t="str">
        <f>VLOOKUP($E37,'[24]Gui chi Quynh'!$C$7:$E$389,3,0)</f>
        <v>A1</v>
      </c>
      <c r="Y37" s="494">
        <f>VLOOKUP(X37,Sheet1!$B$2:$C$12,2,TRUE)</f>
        <v>10</v>
      </c>
      <c r="Z37" s="494" t="str">
        <f>VLOOKUP($E37,'[25]Gui chi Quynh'!$C$7:$E$388,3,0)</f>
        <v>A1</v>
      </c>
      <c r="AA37" s="494">
        <f>VLOOKUP(Z37,Sheet1!$B$2:$C$12,2,TRUE)</f>
        <v>10</v>
      </c>
      <c r="AB37" s="494" t="str">
        <f>VLOOKUP($E37,'T5'!$E$9:$AH$337,24,0)</f>
        <v>A3</v>
      </c>
      <c r="AC37" s="494">
        <f>VLOOKUP(AB37,Sheet1!$B$2:$C$12,2,TRUE)</f>
        <v>8</v>
      </c>
      <c r="AD37" s="494" t="str">
        <f>VLOOKUP($E37,'[27]XET CUOI NAM'!$E$9:AE$337,26,0)</f>
        <v>A2</v>
      </c>
      <c r="AE37" s="494">
        <f>VLOOKUP(AD37,Sheet1!$B$2:$C$12,2,TRUE)</f>
        <v>9</v>
      </c>
      <c r="AF37" s="592" t="str">
        <f>VLOOKUP($E37,'[26]Tong hop ket qua'!$E$19:$M$219,9,0)</f>
        <v>Khá</v>
      </c>
      <c r="AG37" s="709">
        <f t="shared" si="13"/>
        <v>9.1</v>
      </c>
      <c r="AH37" s="709" t="str">
        <f t="shared" si="11"/>
        <v>11A*</v>
      </c>
      <c r="AI37" s="709">
        <f t="shared" si="7"/>
        <v>0</v>
      </c>
      <c r="AJ37" s="709">
        <f t="shared" si="3"/>
        <v>9.0833333333333339</v>
      </c>
      <c r="AK37" s="494" t="str">
        <f t="shared" si="4"/>
        <v>Xuất sắc</v>
      </c>
      <c r="AL37" s="494" t="str">
        <f>VLOOKUP($E37,'cac dv gui'!$C$247:$AC$278,25,0)</f>
        <v xml:space="preserve">Xuất sắc </v>
      </c>
      <c r="AM37" s="494" t="str">
        <f>VLOOKUP($E37,'cac dv gui'!$C$247:$AC$278,26,0)</f>
        <v xml:space="preserve">Xuất sắc </v>
      </c>
      <c r="AN37" s="675"/>
      <c r="AO37" s="494"/>
      <c r="AP37" s="675"/>
      <c r="AQ37" s="494" t="str">
        <f t="shared" si="5"/>
        <v>Xuất sắc</v>
      </c>
      <c r="AR37" s="675" t="str">
        <f t="shared" si="12"/>
        <v>Xuất sắc</v>
      </c>
      <c r="AS37" s="675"/>
      <c r="AT37" s="494"/>
      <c r="AU37" s="675"/>
      <c r="AV37" s="675" t="s">
        <v>1731</v>
      </c>
    </row>
    <row r="38" spans="1:48" s="684" customFormat="1" ht="24.95" customHeight="1" x14ac:dyDescent="0.25">
      <c r="A38" s="512" t="s">
        <v>325</v>
      </c>
      <c r="B38" s="512">
        <f>COUNTIF($F$9:F38,F38)</f>
        <v>6</v>
      </c>
      <c r="C38" s="513" t="s">
        <v>984</v>
      </c>
      <c r="D38" s="552" t="s">
        <v>222</v>
      </c>
      <c r="E38" s="520" t="s">
        <v>486</v>
      </c>
      <c r="F38" s="494" t="s">
        <v>1603</v>
      </c>
      <c r="G38" s="494" t="s">
        <v>974</v>
      </c>
      <c r="H38" s="494" t="str">
        <f>VLOOKUP(E38,'[16]Gui chi Quynh'!$C$7:$E$387,3,0)</f>
        <v>A3</v>
      </c>
      <c r="I38" s="494">
        <f>VLOOKUP(H38,Sheet1!$B$2:$C$12,2,TRUE)</f>
        <v>8</v>
      </c>
      <c r="J38" s="494" t="str">
        <f>VLOOKUP($E38,'[17]Gui chi Quynh'!$C$7:$E$387,3,0)</f>
        <v>A2</v>
      </c>
      <c r="K38" s="494">
        <f>VLOOKUP(J38,Sheet1!$B$2:$C$12,2,TRUE)</f>
        <v>9</v>
      </c>
      <c r="L38" s="494" t="str">
        <f>VLOOKUP(E38,'[18]Gui chi Quynh'!$C$7:$F$385,3,0)</f>
        <v>A2</v>
      </c>
      <c r="M38" s="494">
        <f>VLOOKUP(L38,Sheet1!$B$2:$C$12,2,TRUE)</f>
        <v>9</v>
      </c>
      <c r="N38" s="494" t="str">
        <f>VLOOKUP(E38,'[19]Gui chi Quynh'!$C$7:$E$391,3,0)</f>
        <v>A1</v>
      </c>
      <c r="O38" s="494">
        <f>VLOOKUP(N38,Sheet1!$B$2:$C$12,2,TRUE)</f>
        <v>10</v>
      </c>
      <c r="P38" s="494" t="str">
        <f>VLOOKUP(E38,'[20]Gui chi Quynh'!$C$7:$E$391,3,0)</f>
        <v>A1</v>
      </c>
      <c r="Q38" s="494">
        <f>VLOOKUP(P38,Sheet1!$B$2:$C$12,2,TRUE)</f>
        <v>10</v>
      </c>
      <c r="R38" s="494" t="str">
        <f>VLOOKUP($E38,'[21]Gui chi Quynh'!$C$7:$E$390,3,0)</f>
        <v>A2</v>
      </c>
      <c r="S38" s="494">
        <f>VLOOKUP(R38,Sheet1!$B$2:$C$12,2,TRUE)</f>
        <v>9</v>
      </c>
      <c r="T38" s="494" t="str">
        <f>VLOOKUP($E38,'[22]Gui chi Quynh'!$C$7:$E$390,3,0)</f>
        <v>A2</v>
      </c>
      <c r="U38" s="494">
        <f>VLOOKUP(T38,Sheet1!$B$2:$C$12,2,TRUE)</f>
        <v>9</v>
      </c>
      <c r="V38" s="494" t="str">
        <f>VLOOKUP($E38,'[23]Gui chi Quynh'!$C$7:$E$389,3,0)</f>
        <v>A2</v>
      </c>
      <c r="W38" s="494">
        <f>VLOOKUP(V38,Sheet1!$B$2:$C$12,2,TRUE)</f>
        <v>9</v>
      </c>
      <c r="X38" s="494" t="str">
        <f>VLOOKUP($E38,'[24]Gui chi Quynh'!$C$7:$E$389,3,0)</f>
        <v>A2</v>
      </c>
      <c r="Y38" s="494">
        <f>VLOOKUP(X38,Sheet1!$B$2:$C$12,2,TRUE)</f>
        <v>9</v>
      </c>
      <c r="Z38" s="494" t="str">
        <f>VLOOKUP($E38,'[25]Gui chi Quynh'!$C$7:$E$388,3,0)</f>
        <v>A2</v>
      </c>
      <c r="AA38" s="494">
        <f>VLOOKUP(Z38,Sheet1!$B$2:$C$12,2,TRUE)</f>
        <v>9</v>
      </c>
      <c r="AB38" s="494" t="str">
        <f>VLOOKUP($E38,'T5'!$E$9:$AH$337,24,0)</f>
        <v>A3</v>
      </c>
      <c r="AC38" s="494">
        <f>VLOOKUP(AB38,Sheet1!$B$2:$C$12,2,TRUE)</f>
        <v>8</v>
      </c>
      <c r="AD38" s="494" t="str">
        <f>VLOOKUP($E38,'[27]XET CUOI NAM'!$E$9:AE$337,26,0)</f>
        <v>A3</v>
      </c>
      <c r="AE38" s="494">
        <f>VLOOKUP(AD38,Sheet1!$B$2:$C$12,2,TRUE)</f>
        <v>8</v>
      </c>
      <c r="AF38" s="592" t="str">
        <f>VLOOKUP($E38,'[26]Tong hop ket qua'!$E$19:$M$219,9,0)</f>
        <v>Khá</v>
      </c>
      <c r="AG38" s="709">
        <f t="shared" si="13"/>
        <v>9</v>
      </c>
      <c r="AH38" s="709" t="str">
        <f t="shared" si="11"/>
        <v>11A*</v>
      </c>
      <c r="AI38" s="709">
        <f t="shared" si="7"/>
        <v>0</v>
      </c>
      <c r="AJ38" s="709">
        <f t="shared" si="3"/>
        <v>8.9166666666666661</v>
      </c>
      <c r="AK38" s="494" t="str">
        <f t="shared" si="4"/>
        <v>Xuất sắc</v>
      </c>
      <c r="AL38" s="494" t="str">
        <f>VLOOKUP($E38,'cac dv gui'!$C$247:$AC$278,25,0)</f>
        <v xml:space="preserve">Xuất sắc </v>
      </c>
      <c r="AM38" s="494" t="str">
        <f>VLOOKUP($E38,'cac dv gui'!$C$247:$AC$278,26,0)</f>
        <v xml:space="preserve">Xuất sắc </v>
      </c>
      <c r="AN38" s="675"/>
      <c r="AO38" s="494"/>
      <c r="AP38" s="675"/>
      <c r="AQ38" s="494" t="str">
        <f t="shared" si="5"/>
        <v>Xuất sắc</v>
      </c>
      <c r="AR38" s="675" t="str">
        <f t="shared" si="12"/>
        <v>Xuất sắc</v>
      </c>
      <c r="AS38" s="675"/>
      <c r="AT38" s="494"/>
      <c r="AU38" s="675"/>
      <c r="AV38" s="675" t="s">
        <v>1731</v>
      </c>
    </row>
    <row r="39" spans="1:48" s="684" customFormat="1" ht="24.95" customHeight="1" x14ac:dyDescent="0.25">
      <c r="A39" s="512" t="s">
        <v>326</v>
      </c>
      <c r="B39" s="512">
        <f>COUNTIF($F$9:F39,F39)</f>
        <v>7</v>
      </c>
      <c r="C39" s="513" t="s">
        <v>984</v>
      </c>
      <c r="D39" s="594" t="s">
        <v>34</v>
      </c>
      <c r="E39" s="713" t="s">
        <v>491</v>
      </c>
      <c r="F39" s="494" t="s">
        <v>1603</v>
      </c>
      <c r="G39" s="494" t="s">
        <v>974</v>
      </c>
      <c r="H39" s="494" t="str">
        <f>VLOOKUP(E39,'[16]Gui chi Quynh'!$C$7:$E$387,3,0)</f>
        <v>A1</v>
      </c>
      <c r="I39" s="494">
        <f>VLOOKUP(H39,Sheet1!$B$2:$C$12,2,TRUE)</f>
        <v>10</v>
      </c>
      <c r="J39" s="494" t="str">
        <f>VLOOKUP($E39,'[17]Gui chi Quynh'!$C$7:$E$387,3,0)</f>
        <v>A1</v>
      </c>
      <c r="K39" s="494">
        <f>VLOOKUP(J39,Sheet1!$B$2:$C$12,2,TRUE)</f>
        <v>10</v>
      </c>
      <c r="L39" s="494" t="str">
        <f>VLOOKUP(E39,'[18]Gui chi Quynh'!$C$7:$F$385,3,0)</f>
        <v>A1</v>
      </c>
      <c r="M39" s="494">
        <f>VLOOKUP(L39,Sheet1!$B$2:$C$12,2,TRUE)</f>
        <v>10</v>
      </c>
      <c r="N39" s="494" t="str">
        <f>VLOOKUP(E39,'[19]Gui chi Quynh'!$C$7:$E$391,3,0)</f>
        <v>A1</v>
      </c>
      <c r="O39" s="494">
        <f>VLOOKUP(N39,Sheet1!$B$2:$C$12,2,TRUE)</f>
        <v>10</v>
      </c>
      <c r="P39" s="494" t="str">
        <f>VLOOKUP(E39,'[20]Gui chi Quynh'!$C$7:$E$391,3,0)</f>
        <v>A1</v>
      </c>
      <c r="Q39" s="494">
        <f>VLOOKUP(P39,Sheet1!$B$2:$C$12,2,TRUE)</f>
        <v>10</v>
      </c>
      <c r="R39" s="494" t="str">
        <f>VLOOKUP($E39,'[21]Gui chi Quynh'!$C$7:$E$390,3,0)</f>
        <v>A1</v>
      </c>
      <c r="S39" s="494">
        <f>VLOOKUP(R39,Sheet1!$B$2:$C$12,2,TRUE)</f>
        <v>10</v>
      </c>
      <c r="T39" s="494" t="str">
        <f>VLOOKUP($E39,'[22]Gui chi Quynh'!$C$7:$E$390,3,0)</f>
        <v>A1</v>
      </c>
      <c r="U39" s="494">
        <f>VLOOKUP(T39,Sheet1!$B$2:$C$12,2,TRUE)</f>
        <v>10</v>
      </c>
      <c r="V39" s="494" t="str">
        <f>VLOOKUP($E39,'[23]Gui chi Quynh'!$C$7:$E$389,3,0)</f>
        <v>A1</v>
      </c>
      <c r="W39" s="494">
        <f>VLOOKUP(V39,Sheet1!$B$2:$C$12,2,TRUE)</f>
        <v>10</v>
      </c>
      <c r="X39" s="494" t="str">
        <f>VLOOKUP($E39,'[24]Gui chi Quynh'!$C$7:$E$389,3,0)</f>
        <v>A1</v>
      </c>
      <c r="Y39" s="494">
        <f>VLOOKUP(X39,Sheet1!$B$2:$C$12,2,TRUE)</f>
        <v>10</v>
      </c>
      <c r="Z39" s="494" t="str">
        <f>VLOOKUP($E39,'[25]Gui chi Quynh'!$C$7:$E$388,3,0)</f>
        <v>A1</v>
      </c>
      <c r="AA39" s="494">
        <f>VLOOKUP(Z39,Sheet1!$B$2:$C$12,2,TRUE)</f>
        <v>10</v>
      </c>
      <c r="AB39" s="494" t="str">
        <f>VLOOKUP($E39,'T5'!$E$9:$AH$337,24,0)</f>
        <v>A2</v>
      </c>
      <c r="AC39" s="494">
        <f>VLOOKUP(AB39,Sheet1!$B$2:$C$12,2,TRUE)</f>
        <v>9</v>
      </c>
      <c r="AD39" s="494" t="str">
        <f>VLOOKUP($E39,'[27]XET CUOI NAM'!$E$9:AE$337,26,0)</f>
        <v>A1</v>
      </c>
      <c r="AE39" s="494">
        <f>VLOOKUP(AD39,Sheet1!$B$2:$C$12,2,TRUE)</f>
        <v>10</v>
      </c>
      <c r="AF39" s="592" t="str">
        <f>VLOOKUP($E39,'[26]Tong hop ket qua'!$E$19:$M$219,9,0)</f>
        <v>Xuất sắc</v>
      </c>
      <c r="AG39" s="709">
        <f t="shared" si="13"/>
        <v>9.9</v>
      </c>
      <c r="AH39" s="709" t="str">
        <f t="shared" si="11"/>
        <v>11A*</v>
      </c>
      <c r="AI39" s="709">
        <f t="shared" si="7"/>
        <v>0</v>
      </c>
      <c r="AJ39" s="709">
        <f t="shared" si="3"/>
        <v>9.9166666666666661</v>
      </c>
      <c r="AK39" s="494" t="str">
        <f t="shared" si="4"/>
        <v>Xuất sắc</v>
      </c>
      <c r="AL39" s="494" t="str">
        <f>VLOOKUP($E39,'cac dv gui'!$C$247:$AC$278,25,0)</f>
        <v xml:space="preserve">Xuất sắc </v>
      </c>
      <c r="AM39" s="494" t="str">
        <f>VLOOKUP($E39,'cac dv gui'!$C$247:$AC$278,26,0)</f>
        <v xml:space="preserve">Xuất sắc </v>
      </c>
      <c r="AN39" s="675"/>
      <c r="AO39" s="494"/>
      <c r="AP39" s="675"/>
      <c r="AQ39" s="494" t="str">
        <f t="shared" si="5"/>
        <v>Xuất sắc</v>
      </c>
      <c r="AR39" s="675" t="str">
        <f t="shared" si="12"/>
        <v>Xuất sắc</v>
      </c>
      <c r="AS39" s="675"/>
      <c r="AT39" s="494"/>
      <c r="AU39" s="675"/>
      <c r="AV39" s="675" t="s">
        <v>1731</v>
      </c>
    </row>
    <row r="40" spans="1:48" s="684" customFormat="1" ht="24.95" customHeight="1" x14ac:dyDescent="0.25">
      <c r="A40" s="512" t="s">
        <v>327</v>
      </c>
      <c r="B40" s="512">
        <f>COUNTIF($F$9:F40,F40)</f>
        <v>8</v>
      </c>
      <c r="C40" s="513" t="s">
        <v>984</v>
      </c>
      <c r="D40" s="552" t="s">
        <v>224</v>
      </c>
      <c r="E40" s="520" t="s">
        <v>489</v>
      </c>
      <c r="F40" s="494" t="s">
        <v>1603</v>
      </c>
      <c r="G40" s="494" t="s">
        <v>974</v>
      </c>
      <c r="H40" s="494" t="str">
        <f>VLOOKUP(E40,'[16]Gui chi Quynh'!$C$7:$E$387,3,0)</f>
        <v>A2</v>
      </c>
      <c r="I40" s="494">
        <f>VLOOKUP(H40,Sheet1!$B$2:$C$12,2,TRUE)</f>
        <v>9</v>
      </c>
      <c r="J40" s="494" t="str">
        <f>VLOOKUP($E40,'[17]Gui chi Quynh'!$C$7:$E$387,3,0)</f>
        <v>A3</v>
      </c>
      <c r="K40" s="494">
        <f>VLOOKUP(J40,Sheet1!$B$2:$C$12,2,TRUE)</f>
        <v>8</v>
      </c>
      <c r="L40" s="494" t="str">
        <f>VLOOKUP(E40,'[18]Gui chi Quynh'!$C$7:$F$385,3,0)</f>
        <v>A2</v>
      </c>
      <c r="M40" s="494">
        <f>VLOOKUP(L40,Sheet1!$B$2:$C$12,2,TRUE)</f>
        <v>9</v>
      </c>
      <c r="N40" s="494" t="str">
        <f>VLOOKUP(E40,'[19]Gui chi Quynh'!$C$7:$E$391,3,0)</f>
        <v>A1</v>
      </c>
      <c r="O40" s="494">
        <f>VLOOKUP(N40,Sheet1!$B$2:$C$12,2,TRUE)</f>
        <v>10</v>
      </c>
      <c r="P40" s="494" t="str">
        <f>VLOOKUP(E40,'[20]Gui chi Quynh'!$C$7:$E$391,3,0)</f>
        <v>A2</v>
      </c>
      <c r="Q40" s="494">
        <f>VLOOKUP(P40,Sheet1!$B$2:$C$12,2,TRUE)</f>
        <v>9</v>
      </c>
      <c r="R40" s="494" t="str">
        <f>VLOOKUP($E40,'[21]Gui chi Quynh'!$C$7:$E$390,3,0)</f>
        <v>A2</v>
      </c>
      <c r="S40" s="494">
        <f>VLOOKUP(R40,Sheet1!$B$2:$C$12,2,TRUE)</f>
        <v>9</v>
      </c>
      <c r="T40" s="494" t="str">
        <f>VLOOKUP($E40,'[22]Gui chi Quynh'!$C$7:$E$390,3,0)</f>
        <v>A3</v>
      </c>
      <c r="U40" s="494">
        <f>VLOOKUP(T40,Sheet1!$B$2:$C$12,2,TRUE)</f>
        <v>8</v>
      </c>
      <c r="V40" s="494" t="str">
        <f>VLOOKUP($E40,'[23]Gui chi Quynh'!$C$7:$E$389,3,0)</f>
        <v>A3</v>
      </c>
      <c r="W40" s="494">
        <f>VLOOKUP(V40,Sheet1!$B$2:$C$12,2,TRUE)</f>
        <v>8</v>
      </c>
      <c r="X40" s="494" t="str">
        <f>VLOOKUP($E40,'[24]Gui chi Quynh'!$C$7:$E$389,3,0)</f>
        <v>A3</v>
      </c>
      <c r="Y40" s="494">
        <f>VLOOKUP(X40,Sheet1!$B$2:$C$12,2,TRUE)</f>
        <v>8</v>
      </c>
      <c r="Z40" s="494" t="str">
        <f>VLOOKUP($E40,'[25]Gui chi Quynh'!$C$7:$E$388,3,0)</f>
        <v>A2</v>
      </c>
      <c r="AA40" s="494">
        <f>VLOOKUP(Z40,Sheet1!$B$2:$C$12,2,TRUE)</f>
        <v>9</v>
      </c>
      <c r="AB40" s="494" t="str">
        <f>VLOOKUP($E40,'T5'!$E$9:$AH$337,24,0)</f>
        <v>A3</v>
      </c>
      <c r="AC40" s="494">
        <f>VLOOKUP(AB40,Sheet1!$B$2:$C$12,2,TRUE)</f>
        <v>8</v>
      </c>
      <c r="AD40" s="494" t="str">
        <f>VLOOKUP($E40,'[27]XET CUOI NAM'!$E$9:AE$337,26,0)</f>
        <v>A3</v>
      </c>
      <c r="AE40" s="494">
        <f>VLOOKUP(AD40,Sheet1!$B$2:$C$12,2,TRUE)</f>
        <v>8</v>
      </c>
      <c r="AF40" s="592" t="str">
        <f>VLOOKUP($E40,'[26]Tong hop ket qua'!$E$19:$M$219,9,0)</f>
        <v>Khá</v>
      </c>
      <c r="AG40" s="709">
        <f t="shared" si="13"/>
        <v>8.6</v>
      </c>
      <c r="AH40" s="709" t="str">
        <f t="shared" si="11"/>
        <v>11A*</v>
      </c>
      <c r="AI40" s="709">
        <f t="shared" si="7"/>
        <v>0</v>
      </c>
      <c r="AJ40" s="709">
        <f t="shared" si="3"/>
        <v>8.5833333333333339</v>
      </c>
      <c r="AK40" s="494" t="str">
        <f t="shared" si="4"/>
        <v>Xuất sắc</v>
      </c>
      <c r="AL40" s="494" t="str">
        <f>VLOOKUP($E40,'cac dv gui'!$C$247:$AC$278,25,0)</f>
        <v xml:space="preserve">Xuất sắc </v>
      </c>
      <c r="AM40" s="494" t="str">
        <f>VLOOKUP($E40,'cac dv gui'!$C$247:$AC$278,26,0)</f>
        <v xml:space="preserve">Xuất sắc </v>
      </c>
      <c r="AN40" s="675"/>
      <c r="AO40" s="494"/>
      <c r="AP40" s="675"/>
      <c r="AQ40" s="494" t="str">
        <f t="shared" si="5"/>
        <v>Xuất sắc</v>
      </c>
      <c r="AR40" s="675" t="str">
        <f>AQ40</f>
        <v>Xuất sắc</v>
      </c>
      <c r="AS40" s="675"/>
      <c r="AT40" s="494"/>
      <c r="AU40" s="675"/>
      <c r="AV40" s="675" t="s">
        <v>1731</v>
      </c>
    </row>
    <row r="41" spans="1:48" s="684" customFormat="1" ht="24.95" customHeight="1" x14ac:dyDescent="0.25">
      <c r="A41" s="512" t="s">
        <v>328</v>
      </c>
      <c r="B41" s="512">
        <f>COUNTIF($F$9:F41,F41)</f>
        <v>9</v>
      </c>
      <c r="C41" s="513" t="s">
        <v>985</v>
      </c>
      <c r="D41" s="594" t="s">
        <v>309</v>
      </c>
      <c r="E41" s="713" t="s">
        <v>492</v>
      </c>
      <c r="F41" s="494" t="s">
        <v>1603</v>
      </c>
      <c r="G41" s="494" t="s">
        <v>974</v>
      </c>
      <c r="H41" s="494" t="str">
        <f>VLOOKUP(E41,'[16]Gui chi Quynh'!$C$7:$E$387,3,0)</f>
        <v>A3</v>
      </c>
      <c r="I41" s="494">
        <f>VLOOKUP(H41,Sheet1!$B$2:$C$12,2,TRUE)</f>
        <v>8</v>
      </c>
      <c r="J41" s="494" t="str">
        <f>VLOOKUP($E41,'[17]Gui chi Quynh'!$C$7:$E$387,3,0)</f>
        <v>A3</v>
      </c>
      <c r="K41" s="494">
        <f>VLOOKUP(J41,Sheet1!$B$2:$C$12,2,TRUE)</f>
        <v>8</v>
      </c>
      <c r="L41" s="494" t="str">
        <f>VLOOKUP(E41,'[18]Gui chi Quynh'!$C$7:$F$385,3,0)</f>
        <v>A3</v>
      </c>
      <c r="M41" s="494">
        <f>VLOOKUP(L41,Sheet1!$B$2:$C$12,2,TRUE)</f>
        <v>8</v>
      </c>
      <c r="N41" s="494" t="str">
        <f>VLOOKUP(E41,'[19]Gui chi Quynh'!$C$7:$E$391,3,0)</f>
        <v>A1</v>
      </c>
      <c r="O41" s="494">
        <f>VLOOKUP(N41,Sheet1!$B$2:$C$12,2,TRUE)</f>
        <v>10</v>
      </c>
      <c r="P41" s="494" t="str">
        <f>VLOOKUP(E41,'[20]Gui chi Quynh'!$C$7:$E$391,3,0)</f>
        <v>A2</v>
      </c>
      <c r="Q41" s="494">
        <f>VLOOKUP(P41,Sheet1!$B$2:$C$12,2,TRUE)</f>
        <v>9</v>
      </c>
      <c r="R41" s="494" t="str">
        <f>VLOOKUP($E41,'[21]Gui chi Quynh'!$C$7:$E$390,3,0)</f>
        <v>A3</v>
      </c>
      <c r="S41" s="494">
        <f>VLOOKUP(R41,Sheet1!$B$2:$C$12,2,TRUE)</f>
        <v>8</v>
      </c>
      <c r="T41" s="494" t="str">
        <f>VLOOKUP($E41,'[22]Gui chi Quynh'!$C$7:$E$390,3,0)</f>
        <v>A2</v>
      </c>
      <c r="U41" s="494">
        <f>VLOOKUP(T41,Sheet1!$B$2:$C$12,2,TRUE)</f>
        <v>9</v>
      </c>
      <c r="V41" s="494" t="str">
        <f>VLOOKUP($E41,'[23]Gui chi Quynh'!$C$7:$E$389,3,0)</f>
        <v>A3</v>
      </c>
      <c r="W41" s="494">
        <f>VLOOKUP(V41,Sheet1!$B$2:$C$12,2,TRUE)</f>
        <v>8</v>
      </c>
      <c r="X41" s="494" t="str">
        <f>VLOOKUP($E41,'[24]Gui chi Quynh'!$C$7:$E$389,3,0)</f>
        <v>A3</v>
      </c>
      <c r="Y41" s="494">
        <f>VLOOKUP(X41,Sheet1!$B$2:$C$12,2,TRUE)</f>
        <v>8</v>
      </c>
      <c r="Z41" s="494" t="str">
        <f>VLOOKUP($E41,'[25]Gui chi Quynh'!$C$7:$E$388,3,0)</f>
        <v>A3</v>
      </c>
      <c r="AA41" s="494">
        <f>VLOOKUP(Z41,Sheet1!$B$2:$C$12,2,TRUE)</f>
        <v>8</v>
      </c>
      <c r="AB41" s="494" t="str">
        <f>VLOOKUP($E41,'T5'!$E$9:$AH$337,24,0)</f>
        <v>A3</v>
      </c>
      <c r="AC41" s="494">
        <f>VLOOKUP(AB41,Sheet1!$B$2:$C$12,2,TRUE)</f>
        <v>8</v>
      </c>
      <c r="AD41" s="494" t="str">
        <f>VLOOKUP($E41,'[27]XET CUOI NAM'!$E$9:AE$337,26,0)</f>
        <v>A3</v>
      </c>
      <c r="AE41" s="494">
        <f>VLOOKUP(AD41,Sheet1!$B$2:$C$12,2,TRUE)</f>
        <v>8</v>
      </c>
      <c r="AF41" s="592" t="str">
        <f>VLOOKUP($E41,'[26]Tong hop ket qua'!$E$19:$M$219,9,0)</f>
        <v>Khá</v>
      </c>
      <c r="AG41" s="709">
        <f t="shared" si="13"/>
        <v>8.4</v>
      </c>
      <c r="AH41" s="709" t="str">
        <f t="shared" si="11"/>
        <v>11A*</v>
      </c>
      <c r="AI41" s="709">
        <f t="shared" si="7"/>
        <v>0</v>
      </c>
      <c r="AJ41" s="709">
        <f t="shared" si="3"/>
        <v>8.3333333333333339</v>
      </c>
      <c r="AK41" s="494" t="str">
        <f t="shared" si="4"/>
        <v>Xuất sắc</v>
      </c>
      <c r="AL41" s="494" t="str">
        <f>VLOOKUP($E41,'cac dv gui'!$C$247:$AC$278,25,0)</f>
        <v xml:space="preserve">Xuất sắc </v>
      </c>
      <c r="AM41" s="494" t="str">
        <f>VLOOKUP($E41,'cac dv gui'!$C$247:$AC$278,26,0)</f>
        <v xml:space="preserve">Xuất sắc </v>
      </c>
      <c r="AN41" s="675"/>
      <c r="AO41" s="494"/>
      <c r="AP41" s="675"/>
      <c r="AQ41" s="494" t="str">
        <f t="shared" si="5"/>
        <v>Xuất sắc</v>
      </c>
      <c r="AR41" s="675" t="str">
        <f t="shared" si="12"/>
        <v>Xuất sắc</v>
      </c>
      <c r="AS41" s="675"/>
      <c r="AT41" s="494"/>
      <c r="AU41" s="675"/>
      <c r="AV41" s="675" t="s">
        <v>1731</v>
      </c>
    </row>
    <row r="42" spans="1:48" s="684" customFormat="1" ht="24.95" customHeight="1" x14ac:dyDescent="0.25">
      <c r="A42" s="512" t="s">
        <v>329</v>
      </c>
      <c r="B42" s="512">
        <f>COUNTIF($F$9:F42,F42)</f>
        <v>10</v>
      </c>
      <c r="C42" s="513" t="s">
        <v>984</v>
      </c>
      <c r="D42" s="552" t="s">
        <v>281</v>
      </c>
      <c r="E42" s="520" t="s">
        <v>487</v>
      </c>
      <c r="F42" s="494" t="s">
        <v>1603</v>
      </c>
      <c r="G42" s="494" t="s">
        <v>974</v>
      </c>
      <c r="H42" s="494" t="str">
        <f>VLOOKUP(E42,'[16]Gui chi Quynh'!$C$7:$E$387,3,0)</f>
        <v>A2</v>
      </c>
      <c r="I42" s="494">
        <f>VLOOKUP(H42,Sheet1!$B$2:$C$12,2,TRUE)</f>
        <v>9</v>
      </c>
      <c r="J42" s="494" t="str">
        <f>VLOOKUP($E42,'[17]Gui chi Quynh'!$C$7:$E$387,3,0)</f>
        <v>A3</v>
      </c>
      <c r="K42" s="494">
        <f>VLOOKUP(J42,Sheet1!$B$2:$C$12,2,TRUE)</f>
        <v>8</v>
      </c>
      <c r="L42" s="494" t="str">
        <f>VLOOKUP(E42,'[18]Gui chi Quynh'!$C$7:$F$385,3,0)</f>
        <v>A3</v>
      </c>
      <c r="M42" s="494">
        <f>VLOOKUP(L42,Sheet1!$B$2:$C$12,2,TRUE)</f>
        <v>8</v>
      </c>
      <c r="N42" s="494" t="str">
        <f>VLOOKUP(E42,'[19]Gui chi Quynh'!$C$7:$E$391,3,0)</f>
        <v>A1</v>
      </c>
      <c r="O42" s="494">
        <f>VLOOKUP(N42,Sheet1!$B$2:$C$12,2,TRUE)</f>
        <v>10</v>
      </c>
      <c r="P42" s="494" t="str">
        <f>VLOOKUP(E42,'[20]Gui chi Quynh'!$C$7:$E$391,3,0)</f>
        <v>A1</v>
      </c>
      <c r="Q42" s="494">
        <f>VLOOKUP(P42,Sheet1!$B$2:$C$12,2,TRUE)</f>
        <v>10</v>
      </c>
      <c r="R42" s="494" t="str">
        <f>VLOOKUP($E42,'[21]Gui chi Quynh'!$C$7:$E$390,3,0)</f>
        <v>A2</v>
      </c>
      <c r="S42" s="494">
        <f>VLOOKUP(R42,Sheet1!$B$2:$C$12,2,TRUE)</f>
        <v>9</v>
      </c>
      <c r="T42" s="494" t="str">
        <f>VLOOKUP($E42,'[22]Gui chi Quynh'!$C$7:$E$390,3,0)</f>
        <v>A2</v>
      </c>
      <c r="U42" s="494">
        <f>VLOOKUP(T42,Sheet1!$B$2:$C$12,2,TRUE)</f>
        <v>9</v>
      </c>
      <c r="V42" s="494" t="str">
        <f>VLOOKUP($E42,'[23]Gui chi Quynh'!$C$7:$E$389,3,0)</f>
        <v>A3</v>
      </c>
      <c r="W42" s="494">
        <f>VLOOKUP(V42,Sheet1!$B$2:$C$12,2,TRUE)</f>
        <v>8</v>
      </c>
      <c r="X42" s="494" t="str">
        <f>VLOOKUP($E42,'[24]Gui chi Quynh'!$C$7:$E$389,3,0)</f>
        <v>A2</v>
      </c>
      <c r="Y42" s="494">
        <f>VLOOKUP(X42,Sheet1!$B$2:$C$12,2,TRUE)</f>
        <v>9</v>
      </c>
      <c r="Z42" s="494" t="str">
        <f>VLOOKUP($E42,'[25]Gui chi Quynh'!$C$7:$E$388,3,0)</f>
        <v>A3</v>
      </c>
      <c r="AA42" s="494">
        <f>VLOOKUP(Z42,Sheet1!$B$2:$C$12,2,TRUE)</f>
        <v>8</v>
      </c>
      <c r="AB42" s="494" t="str">
        <f>VLOOKUP($E42,'T5'!$E$9:$AH$337,24,0)</f>
        <v>A3</v>
      </c>
      <c r="AC42" s="494">
        <f>VLOOKUP(AB42,Sheet1!$B$2:$C$12,2,TRUE)</f>
        <v>8</v>
      </c>
      <c r="AD42" s="494" t="str">
        <f>VLOOKUP($E42,'[27]XET CUOI NAM'!$E$9:AE$337,26,0)</f>
        <v>A3</v>
      </c>
      <c r="AE42" s="494">
        <f>VLOOKUP(AD42,Sheet1!$B$2:$C$12,2,TRUE)</f>
        <v>8</v>
      </c>
      <c r="AF42" s="592" t="str">
        <f>VLOOKUP($E42,'[26]Tong hop ket qua'!$E$19:$M$219,9,0)</f>
        <v>Khá</v>
      </c>
      <c r="AG42" s="709">
        <f t="shared" si="13"/>
        <v>8.6999999999999993</v>
      </c>
      <c r="AH42" s="709" t="str">
        <f t="shared" si="11"/>
        <v>11A*</v>
      </c>
      <c r="AI42" s="709">
        <f t="shared" si="7"/>
        <v>0</v>
      </c>
      <c r="AJ42" s="709">
        <f t="shared" si="3"/>
        <v>8.6666666666666661</v>
      </c>
      <c r="AK42" s="494" t="str">
        <f t="shared" si="4"/>
        <v>Xuất sắc</v>
      </c>
      <c r="AL42" s="494" t="str">
        <f>VLOOKUP($E42,'cac dv gui'!$C$247:$AC$278,25,0)</f>
        <v xml:space="preserve">Xuất sắc </v>
      </c>
      <c r="AM42" s="494" t="str">
        <f>VLOOKUP($E42,'cac dv gui'!$C$247:$AC$278,26,0)</f>
        <v xml:space="preserve">Xuất sắc </v>
      </c>
      <c r="AN42" s="675"/>
      <c r="AO42" s="494"/>
      <c r="AP42" s="675"/>
      <c r="AQ42" s="494" t="str">
        <f t="shared" si="5"/>
        <v>Xuất sắc</v>
      </c>
      <c r="AR42" s="675" t="str">
        <f t="shared" si="12"/>
        <v>Xuất sắc</v>
      </c>
      <c r="AS42" s="675"/>
      <c r="AT42" s="494"/>
      <c r="AU42" s="675"/>
      <c r="AV42" s="675" t="s">
        <v>1731</v>
      </c>
    </row>
    <row r="43" spans="1:48" s="684" customFormat="1" ht="24.95" customHeight="1" x14ac:dyDescent="0.25">
      <c r="A43" s="512" t="s">
        <v>1280</v>
      </c>
      <c r="B43" s="512">
        <f>COUNTIF($F$9:F43,F43)</f>
        <v>11</v>
      </c>
      <c r="C43" s="513" t="s">
        <v>984</v>
      </c>
      <c r="D43" s="552" t="s">
        <v>225</v>
      </c>
      <c r="E43" s="520" t="s">
        <v>490</v>
      </c>
      <c r="F43" s="494" t="s">
        <v>1603</v>
      </c>
      <c r="G43" s="494" t="s">
        <v>974</v>
      </c>
      <c r="H43" s="494" t="str">
        <f>VLOOKUP(E43,'[16]Gui chi Quynh'!$C$7:$E$387,3,0)</f>
        <v>A3</v>
      </c>
      <c r="I43" s="494">
        <f>VLOOKUP(H43,Sheet1!$B$2:$C$12,2,TRUE)</f>
        <v>8</v>
      </c>
      <c r="J43" s="494" t="str">
        <f>VLOOKUP($E43,'[17]Gui chi Quynh'!$C$7:$E$387,3,0)</f>
        <v>A2</v>
      </c>
      <c r="K43" s="494">
        <f>VLOOKUP(J43,Sheet1!$B$2:$C$12,2,TRUE)</f>
        <v>9</v>
      </c>
      <c r="L43" s="494" t="str">
        <f>VLOOKUP(E43,'[18]Gui chi Quynh'!$C$7:$F$385,3,0)</f>
        <v>A2</v>
      </c>
      <c r="M43" s="494">
        <f>VLOOKUP(L43,Sheet1!$B$2:$C$12,2,TRUE)</f>
        <v>9</v>
      </c>
      <c r="N43" s="494" t="str">
        <f>VLOOKUP(E43,'[19]Gui chi Quynh'!$C$7:$E$391,3,0)</f>
        <v>A1</v>
      </c>
      <c r="O43" s="494">
        <f>VLOOKUP(N43,Sheet1!$B$2:$C$12,2,TRUE)</f>
        <v>10</v>
      </c>
      <c r="P43" s="494" t="str">
        <f>VLOOKUP(E43,'[20]Gui chi Quynh'!$C$7:$E$391,3,0)</f>
        <v>A1</v>
      </c>
      <c r="Q43" s="494">
        <f>VLOOKUP(P43,Sheet1!$B$2:$C$12,2,TRUE)</f>
        <v>10</v>
      </c>
      <c r="R43" s="494" t="str">
        <f>VLOOKUP($E43,'[21]Gui chi Quynh'!$C$7:$E$390,3,0)</f>
        <v>A3</v>
      </c>
      <c r="S43" s="494">
        <f>VLOOKUP(R43,Sheet1!$B$2:$C$12,2,TRUE)</f>
        <v>8</v>
      </c>
      <c r="T43" s="494" t="str">
        <f>VLOOKUP($E43,'[22]Gui chi Quynh'!$C$7:$E$390,3,0)</f>
        <v>A2</v>
      </c>
      <c r="U43" s="494">
        <f>VLOOKUP(T43,Sheet1!$B$2:$C$12,2,TRUE)</f>
        <v>9</v>
      </c>
      <c r="V43" s="494" t="str">
        <f>VLOOKUP($E43,'[23]Gui chi Quynh'!$C$7:$E$389,3,0)</f>
        <v>A3</v>
      </c>
      <c r="W43" s="494">
        <f>VLOOKUP(V43,Sheet1!$B$2:$C$12,2,TRUE)</f>
        <v>8</v>
      </c>
      <c r="X43" s="494" t="str">
        <f>VLOOKUP($E43,'[24]Gui chi Quynh'!$C$7:$E$389,3,0)</f>
        <v>A2</v>
      </c>
      <c r="Y43" s="494">
        <f>VLOOKUP(X43,Sheet1!$B$2:$C$12,2,TRUE)</f>
        <v>9</v>
      </c>
      <c r="Z43" s="494" t="str">
        <f>VLOOKUP($E43,'[25]Gui chi Quynh'!$C$7:$E$388,3,0)</f>
        <v>A2</v>
      </c>
      <c r="AA43" s="494">
        <f>VLOOKUP(Z43,Sheet1!$B$2:$C$12,2,TRUE)</f>
        <v>9</v>
      </c>
      <c r="AB43" s="494" t="str">
        <f>VLOOKUP($E43,'T5'!$E$9:$AH$337,24,0)</f>
        <v>A3</v>
      </c>
      <c r="AC43" s="494">
        <f>VLOOKUP(AB43,Sheet1!$B$2:$C$12,2,TRUE)</f>
        <v>8</v>
      </c>
      <c r="AD43" s="494" t="str">
        <f>VLOOKUP($E43,'[27]XET CUOI NAM'!$E$9:AE$337,26,0)</f>
        <v>A3</v>
      </c>
      <c r="AE43" s="494">
        <f>VLOOKUP(AD43,Sheet1!$B$2:$C$12,2,TRUE)</f>
        <v>8</v>
      </c>
      <c r="AF43" s="592" t="str">
        <f>VLOOKUP($E43,'[26]Tong hop ket qua'!$E$19:$M$219,9,0)</f>
        <v>Khá</v>
      </c>
      <c r="AG43" s="709">
        <f t="shared" si="13"/>
        <v>8.8000000000000007</v>
      </c>
      <c r="AH43" s="709" t="str">
        <f t="shared" si="11"/>
        <v>11A*</v>
      </c>
      <c r="AI43" s="709">
        <f t="shared" si="7"/>
        <v>0</v>
      </c>
      <c r="AJ43" s="709">
        <f t="shared" si="3"/>
        <v>8.75</v>
      </c>
      <c r="AK43" s="494" t="str">
        <f t="shared" si="4"/>
        <v>Xuất sắc</v>
      </c>
      <c r="AL43" s="494" t="str">
        <f>VLOOKUP($E43,'cac dv gui'!$C$247:$AC$278,25,0)</f>
        <v xml:space="preserve">Xuất sắc </v>
      </c>
      <c r="AM43" s="494" t="str">
        <f>VLOOKUP($E43,'cac dv gui'!$C$247:$AC$278,26,0)</f>
        <v xml:space="preserve">Xuất sắc </v>
      </c>
      <c r="AN43" s="675"/>
      <c r="AO43" s="494"/>
      <c r="AP43" s="675"/>
      <c r="AQ43" s="494" t="str">
        <f t="shared" si="5"/>
        <v>Xuất sắc</v>
      </c>
      <c r="AR43" s="675" t="str">
        <f t="shared" si="12"/>
        <v>Xuất sắc</v>
      </c>
      <c r="AS43" s="675"/>
      <c r="AT43" s="494"/>
      <c r="AU43" s="675"/>
      <c r="AV43" s="675" t="s">
        <v>1731</v>
      </c>
    </row>
    <row r="44" spans="1:48" s="684" customFormat="1" ht="24.95" customHeight="1" x14ac:dyDescent="0.25">
      <c r="A44" s="512" t="s">
        <v>1281</v>
      </c>
      <c r="B44" s="512">
        <f>COUNTIF($F$9:F44,F44)</f>
        <v>12</v>
      </c>
      <c r="C44" s="513" t="s">
        <v>984</v>
      </c>
      <c r="D44" s="552" t="s">
        <v>274</v>
      </c>
      <c r="E44" s="520" t="s">
        <v>493</v>
      </c>
      <c r="F44" s="494" t="s">
        <v>1603</v>
      </c>
      <c r="G44" s="494" t="s">
        <v>974</v>
      </c>
      <c r="H44" s="494" t="str">
        <f>VLOOKUP(E44,'[16]Gui chi Quynh'!$C$7:$E$387,3,0)</f>
        <v>A2</v>
      </c>
      <c r="I44" s="494">
        <f>VLOOKUP(H44,Sheet1!$B$2:$C$12,2,TRUE)</f>
        <v>9</v>
      </c>
      <c r="J44" s="494" t="str">
        <f>VLOOKUP($E44,'[17]Gui chi Quynh'!$C$7:$E$387,3,0)</f>
        <v>A2</v>
      </c>
      <c r="K44" s="494">
        <f>VLOOKUP(J44,Sheet1!$B$2:$C$12,2,TRUE)</f>
        <v>9</v>
      </c>
      <c r="L44" s="494" t="str">
        <f>VLOOKUP(E44,'[18]Gui chi Quynh'!$C$7:$F$385,3,0)</f>
        <v>A2</v>
      </c>
      <c r="M44" s="494">
        <f>VLOOKUP(L44,Sheet1!$B$2:$C$12,2,TRUE)</f>
        <v>9</v>
      </c>
      <c r="N44" s="494" t="str">
        <f>VLOOKUP(E44,'[19]Gui chi Quynh'!$C$7:$E$391,3,0)</f>
        <v>A1</v>
      </c>
      <c r="O44" s="494">
        <f>VLOOKUP(N44,Sheet1!$B$2:$C$12,2,TRUE)</f>
        <v>10</v>
      </c>
      <c r="P44" s="494" t="str">
        <f>VLOOKUP(E44,'[20]Gui chi Quynh'!$C$7:$E$391,3,0)</f>
        <v>A1</v>
      </c>
      <c r="Q44" s="494">
        <f>VLOOKUP(P44,Sheet1!$B$2:$C$12,2,TRUE)</f>
        <v>10</v>
      </c>
      <c r="R44" s="494" t="str">
        <f>VLOOKUP($E44,'[21]Gui chi Quynh'!$C$7:$E$390,3,0)</f>
        <v>A2</v>
      </c>
      <c r="S44" s="494">
        <f>VLOOKUP(R44,Sheet1!$B$2:$C$12,2,TRUE)</f>
        <v>9</v>
      </c>
      <c r="T44" s="494" t="str">
        <f>VLOOKUP($E44,'[22]Gui chi Quynh'!$C$7:$E$390,3,0)</f>
        <v>A1</v>
      </c>
      <c r="U44" s="494">
        <f>VLOOKUP(T44,Sheet1!$B$2:$C$12,2,TRUE)</f>
        <v>10</v>
      </c>
      <c r="V44" s="494" t="str">
        <f>VLOOKUP($E44,'[23]Gui chi Quynh'!$C$7:$E$389,3,0)</f>
        <v>A1</v>
      </c>
      <c r="W44" s="494">
        <f>VLOOKUP(V44,Sheet1!$B$2:$C$12,2,TRUE)</f>
        <v>10</v>
      </c>
      <c r="X44" s="494" t="str">
        <f>VLOOKUP($E44,'[24]Gui chi Quynh'!$C$7:$E$389,3,0)</f>
        <v>A1</v>
      </c>
      <c r="Y44" s="494">
        <f>VLOOKUP(X44,Sheet1!$B$2:$C$12,2,TRUE)</f>
        <v>10</v>
      </c>
      <c r="Z44" s="494" t="str">
        <f>VLOOKUP($E44,'[25]Gui chi Quynh'!$C$7:$E$388,3,0)</f>
        <v>A1</v>
      </c>
      <c r="AA44" s="494">
        <f>VLOOKUP(Z44,Sheet1!$B$2:$C$12,2,TRUE)</f>
        <v>10</v>
      </c>
      <c r="AB44" s="494" t="str">
        <f>VLOOKUP($E44,'T5'!$E$9:$AH$337,24,0)</f>
        <v>A2</v>
      </c>
      <c r="AC44" s="494">
        <f>VLOOKUP(AB44,Sheet1!$B$2:$C$12,2,TRUE)</f>
        <v>9</v>
      </c>
      <c r="AD44" s="494" t="str">
        <f>VLOOKUP($E44,'[27]XET CUOI NAM'!$E$9:AE$337,26,0)</f>
        <v>A2</v>
      </c>
      <c r="AE44" s="494">
        <f>VLOOKUP(AD44,Sheet1!$B$2:$C$12,2,TRUE)</f>
        <v>9</v>
      </c>
      <c r="AF44" s="592" t="str">
        <f>VLOOKUP($E44,'[26]Tong hop ket qua'!$E$19:$M$219,9,0)</f>
        <v>Tốt</v>
      </c>
      <c r="AG44" s="709">
        <f t="shared" si="13"/>
        <v>9.5</v>
      </c>
      <c r="AH44" s="709" t="str">
        <f t="shared" si="11"/>
        <v>11A*</v>
      </c>
      <c r="AI44" s="709">
        <f t="shared" si="7"/>
        <v>0</v>
      </c>
      <c r="AJ44" s="709">
        <f t="shared" si="3"/>
        <v>9.5</v>
      </c>
      <c r="AK44" s="494" t="str">
        <f t="shared" si="4"/>
        <v>Xuất sắc</v>
      </c>
      <c r="AL44" s="494" t="str">
        <f>VLOOKUP($E44,'cac dv gui'!$C$247:$AC$278,25,0)</f>
        <v xml:space="preserve">Xuất sắc </v>
      </c>
      <c r="AM44" s="494" t="str">
        <f>VLOOKUP($E44,'cac dv gui'!$C$247:$AC$278,26,0)</f>
        <v xml:space="preserve">Xuất sắc </v>
      </c>
      <c r="AN44" s="675"/>
      <c r="AO44" s="494"/>
      <c r="AP44" s="675"/>
      <c r="AQ44" s="494" t="str">
        <f t="shared" si="5"/>
        <v>Xuất sắc</v>
      </c>
      <c r="AR44" s="675" t="str">
        <f t="shared" si="12"/>
        <v>Xuất sắc</v>
      </c>
      <c r="AS44" s="675"/>
      <c r="AT44" s="494"/>
      <c r="AU44" s="675"/>
      <c r="AV44" s="675" t="s">
        <v>1731</v>
      </c>
    </row>
    <row r="45" spans="1:48" s="684" customFormat="1" ht="56.25" customHeight="1" x14ac:dyDescent="0.25">
      <c r="A45" s="512" t="s">
        <v>1282</v>
      </c>
      <c r="B45" s="512">
        <f>COUNTIF($F$9:F45,F45)</f>
        <v>13</v>
      </c>
      <c r="C45" s="513" t="s">
        <v>984</v>
      </c>
      <c r="D45" s="552" t="s">
        <v>230</v>
      </c>
      <c r="E45" s="520" t="s">
        <v>498</v>
      </c>
      <c r="F45" s="494" t="s">
        <v>1603</v>
      </c>
      <c r="G45" s="494" t="s">
        <v>975</v>
      </c>
      <c r="H45" s="494" t="str">
        <f>VLOOKUP(E45,'[16]Gui chi Quynh'!$C$7:$E$387,3,0)</f>
        <v>A2</v>
      </c>
      <c r="I45" s="494">
        <f>VLOOKUP(H45,Sheet1!$B$2:$C$12,2,TRUE)</f>
        <v>9</v>
      </c>
      <c r="J45" s="494" t="str">
        <f>VLOOKUP($E45,'[17]Gui chi Quynh'!$C$7:$E$387,3,0)</f>
        <v>A3</v>
      </c>
      <c r="K45" s="494">
        <f>VLOOKUP(J45,Sheet1!$B$2:$C$12,2,TRUE)</f>
        <v>8</v>
      </c>
      <c r="L45" s="494" t="str">
        <f>VLOOKUP(E45,'[18]Gui chi Quynh'!$C$7:$F$385,3,0)</f>
        <v>A2</v>
      </c>
      <c r="M45" s="494">
        <f>VLOOKUP(L45,Sheet1!$B$2:$C$12,2,TRUE)</f>
        <v>9</v>
      </c>
      <c r="N45" s="494" t="str">
        <f>VLOOKUP(E45,'[19]Gui chi Quynh'!$C$7:$E$391,3,0)</f>
        <v>A2</v>
      </c>
      <c r="O45" s="494">
        <f>VLOOKUP(N45,Sheet1!$B$2:$C$12,2,TRUE)</f>
        <v>9</v>
      </c>
      <c r="P45" s="494" t="str">
        <f>VLOOKUP(E45,'[20]Gui chi Quynh'!$C$7:$E$391,3,0)</f>
        <v>A2</v>
      </c>
      <c r="Q45" s="494">
        <f>VLOOKUP(P45,Sheet1!$B$2:$C$12,2,TRUE)</f>
        <v>9</v>
      </c>
      <c r="R45" s="494" t="str">
        <f>VLOOKUP($E45,'[21]Gui chi Quynh'!$C$7:$E$390,3,0)</f>
        <v>A3</v>
      </c>
      <c r="S45" s="494">
        <f>VLOOKUP(R45,Sheet1!$B$2:$C$12,2,TRUE)</f>
        <v>8</v>
      </c>
      <c r="T45" s="494" t="str">
        <f>VLOOKUP($E45,'[22]Gui chi Quynh'!$C$7:$E$390,3,0)</f>
        <v>A3</v>
      </c>
      <c r="U45" s="494">
        <f>VLOOKUP(T45,Sheet1!$B$2:$C$12,2,TRUE)</f>
        <v>8</v>
      </c>
      <c r="V45" s="494" t="str">
        <f>VLOOKUP($E45,'[23]Gui chi Quynh'!$C$7:$E$389,3,0)</f>
        <v>A3</v>
      </c>
      <c r="W45" s="494">
        <f>VLOOKUP(V45,Sheet1!$B$2:$C$12,2,TRUE)</f>
        <v>8</v>
      </c>
      <c r="X45" s="494" t="str">
        <f>VLOOKUP($E45,'[24]Gui chi Quynh'!$C$7:$E$389,3,0)</f>
        <v>A3</v>
      </c>
      <c r="Y45" s="494">
        <f>VLOOKUP(X45,Sheet1!$B$2:$C$12,2,TRUE)</f>
        <v>8</v>
      </c>
      <c r="Z45" s="494" t="str">
        <f>VLOOKUP($E45,'[25]Gui chi Quynh'!$C$7:$E$388,3,0)</f>
        <v>A1</v>
      </c>
      <c r="AA45" s="494">
        <f>VLOOKUP(Z45,Sheet1!$B$2:$C$12,2,TRUE)</f>
        <v>10</v>
      </c>
      <c r="AB45" s="494" t="str">
        <f>VLOOKUP($E45,'T5'!$E$9:$AH$337,24,0)</f>
        <v>A2</v>
      </c>
      <c r="AC45" s="494">
        <f>VLOOKUP(AB45,Sheet1!$B$2:$C$12,2,TRUE)</f>
        <v>9</v>
      </c>
      <c r="AD45" s="494" t="str">
        <f>VLOOKUP($E45,'[27]XET CUOI NAM'!$E$9:AE$337,26,0)</f>
        <v>A2</v>
      </c>
      <c r="AE45" s="494">
        <f>VLOOKUP(AD45,Sheet1!$B$2:$C$12,2,TRUE)</f>
        <v>9</v>
      </c>
      <c r="AF45" s="592"/>
      <c r="AG45" s="709">
        <f t="shared" si="13"/>
        <v>8.6</v>
      </c>
      <c r="AH45" s="709" t="str">
        <f t="shared" si="11"/>
        <v>11A*</v>
      </c>
      <c r="AI45" s="709">
        <f t="shared" si="7"/>
        <v>0</v>
      </c>
      <c r="AJ45" s="709">
        <f t="shared" si="3"/>
        <v>8.6666666666666661</v>
      </c>
      <c r="AK45" s="494" t="str">
        <f t="shared" si="4"/>
        <v>Xuất sắc</v>
      </c>
      <c r="AL45" s="494" t="str">
        <f>VLOOKUP($E45,'cac dv gui'!$C$247:$AC$278,25,0)</f>
        <v xml:space="preserve">Tốt </v>
      </c>
      <c r="AM45" s="494" t="str">
        <f>VLOOKUP($E45,'cac dv gui'!$C$247:$AC$278,26,0)</f>
        <v xml:space="preserve">Xuất sắc </v>
      </c>
      <c r="AN45" s="675"/>
      <c r="AO45" s="494"/>
      <c r="AP45" s="675"/>
      <c r="AQ45" s="494" t="str">
        <f t="shared" si="5"/>
        <v>Xuất sắc</v>
      </c>
      <c r="AR45" s="675" t="str">
        <f t="shared" si="12"/>
        <v>Xuất sắc</v>
      </c>
      <c r="AS45" s="675"/>
      <c r="AT45" s="494"/>
      <c r="AU45" s="675"/>
      <c r="AV45" s="675"/>
    </row>
    <row r="46" spans="1:48" s="684" customFormat="1" ht="82.5" customHeight="1" x14ac:dyDescent="0.25">
      <c r="A46" s="512" t="s">
        <v>1283</v>
      </c>
      <c r="B46" s="512">
        <f>COUNTIF($F$9:F46,F46)</f>
        <v>14</v>
      </c>
      <c r="C46" s="513" t="s">
        <v>984</v>
      </c>
      <c r="D46" s="552" t="s">
        <v>226</v>
      </c>
      <c r="E46" s="520" t="s">
        <v>502</v>
      </c>
      <c r="F46" s="494" t="s">
        <v>1603</v>
      </c>
      <c r="G46" s="494" t="s">
        <v>975</v>
      </c>
      <c r="H46" s="494" t="str">
        <f>VLOOKUP(E46,'[16]Gui chi Quynh'!$C$7:$E$387,3,0)</f>
        <v>A2</v>
      </c>
      <c r="I46" s="494">
        <f>VLOOKUP(H46,Sheet1!$B$2:$C$12,2,TRUE)</f>
        <v>9</v>
      </c>
      <c r="J46" s="494" t="str">
        <f>VLOOKUP($E46,'[17]Gui chi Quynh'!$C$7:$E$387,3,0)</f>
        <v>A3</v>
      </c>
      <c r="K46" s="494">
        <f>VLOOKUP(J46,Sheet1!$B$2:$C$12,2,TRUE)</f>
        <v>8</v>
      </c>
      <c r="L46" s="494" t="str">
        <f>VLOOKUP(E46,'[18]Gui chi Quynh'!$C$7:$F$385,3,0)</f>
        <v>A3</v>
      </c>
      <c r="M46" s="494">
        <f>VLOOKUP(L46,Sheet1!$B$2:$C$12,2,TRUE)</f>
        <v>8</v>
      </c>
      <c r="N46" s="494" t="str">
        <f>VLOOKUP(E46,'[19]Gui chi Quynh'!$C$7:$E$391,3,0)</f>
        <v>A2</v>
      </c>
      <c r="O46" s="494">
        <f>VLOOKUP(N46,Sheet1!$B$2:$C$12,2,TRUE)</f>
        <v>9</v>
      </c>
      <c r="P46" s="494" t="str">
        <f>VLOOKUP(E46,'[20]Gui chi Quynh'!$C$7:$E$391,3,0)</f>
        <v>A2</v>
      </c>
      <c r="Q46" s="494">
        <f>VLOOKUP(P46,Sheet1!$B$2:$C$12,2,TRUE)</f>
        <v>9</v>
      </c>
      <c r="R46" s="494" t="str">
        <f>VLOOKUP($E46,'[21]Gui chi Quynh'!$C$7:$E$390,3,0)</f>
        <v>A1</v>
      </c>
      <c r="S46" s="494">
        <f>VLOOKUP(R46,Sheet1!$B$2:$C$12,2,TRUE)</f>
        <v>10</v>
      </c>
      <c r="T46" s="494" t="str">
        <f>VLOOKUP($E46,'[22]Gui chi Quynh'!$C$7:$E$390,3,0)</f>
        <v>A2</v>
      </c>
      <c r="U46" s="494">
        <f>VLOOKUP(T46,Sheet1!$B$2:$C$12,2,TRUE)</f>
        <v>9</v>
      </c>
      <c r="V46" s="494" t="str">
        <f>VLOOKUP($E46,'[23]Gui chi Quynh'!$C$7:$E$389,3,0)</f>
        <v>A2</v>
      </c>
      <c r="W46" s="494">
        <f>VLOOKUP(V46,Sheet1!$B$2:$C$12,2,TRUE)</f>
        <v>9</v>
      </c>
      <c r="X46" s="494" t="str">
        <f>VLOOKUP($E46,'[24]Gui chi Quynh'!$C$7:$E$389,3,0)</f>
        <v>A2</v>
      </c>
      <c r="Y46" s="494">
        <f>VLOOKUP(X46,Sheet1!$B$2:$C$12,2,TRUE)</f>
        <v>9</v>
      </c>
      <c r="Z46" s="494" t="str">
        <f>VLOOKUP($E46,'[25]Gui chi Quynh'!$C$7:$E$388,3,0)</f>
        <v>A2</v>
      </c>
      <c r="AA46" s="494">
        <f>VLOOKUP(Z46,Sheet1!$B$2:$C$12,2,TRUE)</f>
        <v>9</v>
      </c>
      <c r="AB46" s="494" t="str">
        <f>VLOOKUP($E46,'T5'!$E$9:$AH$337,24,0)</f>
        <v>A2</v>
      </c>
      <c r="AC46" s="494">
        <f>VLOOKUP(AB46,Sheet1!$B$2:$C$12,2,TRUE)</f>
        <v>9</v>
      </c>
      <c r="AD46" s="494" t="str">
        <f>VLOOKUP($E46,'[27]XET CUOI NAM'!$E$9:AE$337,26,0)</f>
        <v>A2</v>
      </c>
      <c r="AE46" s="494">
        <f>VLOOKUP(AD46,Sheet1!$B$2:$C$12,2,TRUE)</f>
        <v>9</v>
      </c>
      <c r="AF46" s="592" t="str">
        <f>VLOOKUP($E46,'[26]Tong hop ket qua'!$E$19:$M$219,9,0)</f>
        <v>Tốt</v>
      </c>
      <c r="AG46" s="709">
        <f t="shared" si="13"/>
        <v>8.9</v>
      </c>
      <c r="AH46" s="709" t="str">
        <f t="shared" si="11"/>
        <v>11A*</v>
      </c>
      <c r="AI46" s="709">
        <f t="shared" si="7"/>
        <v>0</v>
      </c>
      <c r="AJ46" s="709">
        <f t="shared" si="3"/>
        <v>8.9166666666666661</v>
      </c>
      <c r="AK46" s="494" t="str">
        <f t="shared" si="4"/>
        <v>Xuất sắc</v>
      </c>
      <c r="AL46" s="494" t="str">
        <f>VLOOKUP($E46,'cac dv gui'!$C$247:$AC$278,25,0)</f>
        <v xml:space="preserve">Xuất sắc </v>
      </c>
      <c r="AM46" s="494" t="str">
        <f>VLOOKUP($E46,'cac dv gui'!$C$247:$AC$278,26,0)</f>
        <v xml:space="preserve">Xuất sắc </v>
      </c>
      <c r="AN46" s="675"/>
      <c r="AO46" s="494"/>
      <c r="AP46" s="675"/>
      <c r="AQ46" s="494" t="str">
        <f t="shared" si="5"/>
        <v>Xuất sắc</v>
      </c>
      <c r="AR46" s="675" t="str">
        <f>AQ46</f>
        <v>Xuất sắc</v>
      </c>
      <c r="AS46" s="675"/>
      <c r="AT46" s="494"/>
      <c r="AU46" s="675"/>
      <c r="AV46" s="675"/>
    </row>
    <row r="47" spans="1:48" s="684" customFormat="1" ht="24.95" customHeight="1" x14ac:dyDescent="0.25">
      <c r="A47" s="512" t="s">
        <v>1284</v>
      </c>
      <c r="B47" s="512">
        <f>COUNTIF($F$9:F47,F47)</f>
        <v>15</v>
      </c>
      <c r="C47" s="513" t="s">
        <v>984</v>
      </c>
      <c r="D47" s="519" t="s">
        <v>147</v>
      </c>
      <c r="E47" s="513" t="s">
        <v>497</v>
      </c>
      <c r="F47" s="494" t="s">
        <v>1603</v>
      </c>
      <c r="G47" s="494" t="s">
        <v>975</v>
      </c>
      <c r="H47" s="494" t="str">
        <f>VLOOKUP(E47,'[16]Gui chi Quynh'!$C$7:$E$387,3,0)</f>
        <v>A2</v>
      </c>
      <c r="I47" s="494">
        <f>VLOOKUP(H47,Sheet1!$B$2:$C$12,2,TRUE)</f>
        <v>9</v>
      </c>
      <c r="J47" s="494" t="str">
        <f>VLOOKUP($E47,'[17]Gui chi Quynh'!$C$7:$E$387,3,0)</f>
        <v>A2</v>
      </c>
      <c r="K47" s="494">
        <f>VLOOKUP(J47,Sheet1!$B$2:$C$12,2,TRUE)</f>
        <v>9</v>
      </c>
      <c r="L47" s="494" t="str">
        <f>VLOOKUP(E47,'[18]Gui chi Quynh'!$C$7:$F$385,3,0)</f>
        <v>A2</v>
      </c>
      <c r="M47" s="494">
        <f>VLOOKUP(L47,Sheet1!$B$2:$C$12,2,TRUE)</f>
        <v>9</v>
      </c>
      <c r="N47" s="494" t="str">
        <f>VLOOKUP(E47,'[19]Gui chi Quynh'!$C$7:$E$391,3,0)</f>
        <v>A2</v>
      </c>
      <c r="O47" s="494">
        <f>VLOOKUP(N47,Sheet1!$B$2:$C$12,2,TRUE)</f>
        <v>9</v>
      </c>
      <c r="P47" s="494" t="str">
        <f>VLOOKUP(E47,'[20]Gui chi Quynh'!$C$7:$E$391,3,0)</f>
        <v>A1</v>
      </c>
      <c r="Q47" s="494">
        <f>VLOOKUP(P47,Sheet1!$B$2:$C$12,2,TRUE)</f>
        <v>10</v>
      </c>
      <c r="R47" s="494" t="str">
        <f>VLOOKUP($E47,'[21]Gui chi Quynh'!$C$7:$E$390,3,0)</f>
        <v>A3</v>
      </c>
      <c r="S47" s="494">
        <f>VLOOKUP(R47,Sheet1!$B$2:$C$12,2,TRUE)</f>
        <v>8</v>
      </c>
      <c r="T47" s="494" t="str">
        <f>VLOOKUP($E47,'[22]Gui chi Quynh'!$C$7:$E$390,3,0)</f>
        <v>A4</v>
      </c>
      <c r="U47" s="494">
        <f>VLOOKUP(T47,Sheet1!$B$2:$C$12,2,TRUE)</f>
        <v>7</v>
      </c>
      <c r="V47" s="494" t="str">
        <f>VLOOKUP($E47,'[23]Gui chi Quynh'!$C$7:$E$389,3,0)</f>
        <v>A3</v>
      </c>
      <c r="W47" s="494">
        <f>VLOOKUP(V47,Sheet1!$B$2:$C$12,2,TRUE)</f>
        <v>8</v>
      </c>
      <c r="X47" s="494" t="str">
        <f>VLOOKUP($E47,'[24]Gui chi Quynh'!$C$7:$E$389,3,0)</f>
        <v>A2</v>
      </c>
      <c r="Y47" s="494">
        <f>VLOOKUP(X47,Sheet1!$B$2:$C$12,2,TRUE)</f>
        <v>9</v>
      </c>
      <c r="Z47" s="494" t="str">
        <f>VLOOKUP($E47,'[25]Gui chi Quynh'!$C$7:$E$388,3,0)</f>
        <v>A2</v>
      </c>
      <c r="AA47" s="494">
        <f>VLOOKUP(Z47,Sheet1!$B$2:$C$12,2,TRUE)</f>
        <v>9</v>
      </c>
      <c r="AB47" s="494" t="str">
        <f>VLOOKUP($E47,'T5'!$E$9:$AH$337,24,0)</f>
        <v>A3</v>
      </c>
      <c r="AC47" s="494">
        <f>VLOOKUP(AB47,Sheet1!$B$2:$C$12,2,TRUE)</f>
        <v>8</v>
      </c>
      <c r="AD47" s="494" t="str">
        <f>VLOOKUP($E47,'[27]XET CUOI NAM'!$E$9:AE$337,26,0)</f>
        <v>A3</v>
      </c>
      <c r="AE47" s="494">
        <f>VLOOKUP(AD47,Sheet1!$B$2:$C$12,2,TRUE)</f>
        <v>8</v>
      </c>
      <c r="AF47" s="592" t="str">
        <f>VLOOKUP($E47,'[26]Tong hop ket qua'!$E$19:$M$219,9,0)</f>
        <v>Đạt yêu cầu</v>
      </c>
      <c r="AG47" s="709">
        <f t="shared" si="13"/>
        <v>8.6</v>
      </c>
      <c r="AH47" s="709" t="str">
        <f t="shared" si="11"/>
        <v>11A*</v>
      </c>
      <c r="AI47" s="709">
        <f t="shared" si="7"/>
        <v>0</v>
      </c>
      <c r="AJ47" s="709">
        <f t="shared" si="3"/>
        <v>8.5833333333333339</v>
      </c>
      <c r="AK47" s="494" t="str">
        <f t="shared" si="4"/>
        <v>Xuất sắc</v>
      </c>
      <c r="AL47" s="494" t="str">
        <f>VLOOKUP($E47,'cac dv gui'!$C$247:$AC$278,25,0)</f>
        <v xml:space="preserve">Tốt </v>
      </c>
      <c r="AM47" s="494" t="str">
        <f>VLOOKUP($E47,'cac dv gui'!$C$247:$AC$278,26,0)</f>
        <v xml:space="preserve">Xuất sắc </v>
      </c>
      <c r="AN47" s="675"/>
      <c r="AO47" s="494"/>
      <c r="AP47" s="675"/>
      <c r="AQ47" s="494" t="str">
        <f t="shared" si="5"/>
        <v>Xuất sắc</v>
      </c>
      <c r="AR47" s="675" t="str">
        <f t="shared" si="12"/>
        <v>Xuất sắc</v>
      </c>
      <c r="AS47" s="675"/>
      <c r="AT47" s="494"/>
      <c r="AU47" s="675"/>
      <c r="AV47" s="675"/>
    </row>
    <row r="48" spans="1:48" s="684" customFormat="1" ht="24.95" customHeight="1" x14ac:dyDescent="0.25">
      <c r="A48" s="512" t="s">
        <v>1285</v>
      </c>
      <c r="B48" s="512">
        <f>COUNTIF($F$9:F149,F48)</f>
        <v>31</v>
      </c>
      <c r="C48" s="513" t="s">
        <v>985</v>
      </c>
      <c r="D48" s="552" t="s">
        <v>227</v>
      </c>
      <c r="E48" s="520" t="s">
        <v>504</v>
      </c>
      <c r="F48" s="494" t="s">
        <v>1603</v>
      </c>
      <c r="G48" s="494" t="s">
        <v>975</v>
      </c>
      <c r="H48" s="494" t="str">
        <f>VLOOKUP(E48,'[16]Gui chi Quynh'!$C$7:$E$387,3,0)</f>
        <v>A4</v>
      </c>
      <c r="I48" s="494">
        <f>VLOOKUP(H48,Sheet1!$B$2:$C$12,2,TRUE)</f>
        <v>7</v>
      </c>
      <c r="J48" s="494" t="str">
        <f>VLOOKUP($E48,'[17]Gui chi Quynh'!$C$7:$E$387,3,0)</f>
        <v>A3</v>
      </c>
      <c r="K48" s="494">
        <f>VLOOKUP(J48,Sheet1!$B$2:$C$12,2,TRUE)</f>
        <v>8</v>
      </c>
      <c r="L48" s="494" t="str">
        <f>VLOOKUP(E48,'[18]Gui chi Quynh'!$C$7:$F$385,3,0)</f>
        <v>A3</v>
      </c>
      <c r="M48" s="494">
        <f>VLOOKUP(L48,Sheet1!$B$2:$C$12,2,TRUE)</f>
        <v>8</v>
      </c>
      <c r="N48" s="494" t="str">
        <f>VLOOKUP(E48,'[19]Gui chi Quynh'!$C$7:$E$391,3,0)</f>
        <v>A3</v>
      </c>
      <c r="O48" s="494">
        <f>VLOOKUP(N48,Sheet1!$B$2:$C$12,2,TRUE)</f>
        <v>8</v>
      </c>
      <c r="P48" s="494" t="str">
        <f>VLOOKUP(E48,'[20]Gui chi Quynh'!$C$7:$E$391,3,0)</f>
        <v>A3</v>
      </c>
      <c r="Q48" s="494">
        <f>VLOOKUP(P48,Sheet1!$B$2:$C$12,2,TRUE)</f>
        <v>8</v>
      </c>
      <c r="R48" s="494" t="str">
        <f>VLOOKUP($E48,'[21]Gui chi Quynh'!$C$7:$E$390,3,0)</f>
        <v>A4</v>
      </c>
      <c r="S48" s="494">
        <f>VLOOKUP(R48,Sheet1!$B$2:$C$12,2,TRUE)</f>
        <v>7</v>
      </c>
      <c r="T48" s="494" t="str">
        <f>VLOOKUP($E48,'[22]Gui chi Quynh'!$C$7:$E$390,3,0)</f>
        <v>A3</v>
      </c>
      <c r="U48" s="494">
        <f>VLOOKUP(T48,Sheet1!$B$2:$C$12,2,TRUE)</f>
        <v>8</v>
      </c>
      <c r="V48" s="494" t="str">
        <f>VLOOKUP($E48,'[23]Gui chi Quynh'!$C$7:$E$389,3,0)</f>
        <v>A3</v>
      </c>
      <c r="W48" s="494">
        <f>VLOOKUP(V48,Sheet1!$B$2:$C$12,2,TRUE)</f>
        <v>8</v>
      </c>
      <c r="X48" s="494" t="str">
        <f>VLOOKUP($E48,'[24]Gui chi Quynh'!$C$7:$E$389,3,0)</f>
        <v>A2</v>
      </c>
      <c r="Y48" s="494">
        <f>VLOOKUP(X48,Sheet1!$B$2:$C$12,2,TRUE)</f>
        <v>9</v>
      </c>
      <c r="Z48" s="494" t="str">
        <f>VLOOKUP($E48,'[25]Gui chi Quynh'!$C$7:$E$388,3,0)</f>
        <v>A2</v>
      </c>
      <c r="AA48" s="494">
        <f>VLOOKUP(Z48,Sheet1!$B$2:$C$12,2,TRUE)</f>
        <v>9</v>
      </c>
      <c r="AB48" s="494" t="str">
        <f>VLOOKUP($E48,'T5'!$E$9:$AH$337,24,0)</f>
        <v>A3</v>
      </c>
      <c r="AC48" s="494">
        <f>VLOOKUP(AB48,Sheet1!$B$2:$C$12,2,TRUE)</f>
        <v>8</v>
      </c>
      <c r="AD48" s="494" t="str">
        <f>VLOOKUP($E48,'[27]XET CUOI NAM'!$E$9:AE$337,26,0)</f>
        <v>A3</v>
      </c>
      <c r="AE48" s="494">
        <f>VLOOKUP(AD48,Sheet1!$B$2:$C$12,2,TRUE)</f>
        <v>8</v>
      </c>
      <c r="AF48" s="592" t="str">
        <f>VLOOKUP($E48,'[26]Tong hop ket qua'!$E$19:$M$219,9,0)</f>
        <v>Đạt yêu cầu</v>
      </c>
      <c r="AG48" s="709">
        <f t="shared" si="13"/>
        <v>8</v>
      </c>
      <c r="AH48" s="709" t="str">
        <f t="shared" si="11"/>
        <v>11A*</v>
      </c>
      <c r="AI48" s="709">
        <f t="shared" si="7"/>
        <v>0</v>
      </c>
      <c r="AJ48" s="709">
        <f t="shared" si="3"/>
        <v>8</v>
      </c>
      <c r="AK48" s="494" t="str">
        <f t="shared" si="4"/>
        <v>Xuất sắc</v>
      </c>
      <c r="AL48" s="494" t="str">
        <f>VLOOKUP($E48,'cac dv gui'!$C$247:$AC$278,25,0)</f>
        <v xml:space="preserve">Xuất sắc </v>
      </c>
      <c r="AM48" s="494" t="str">
        <f>VLOOKUP($E48,'cac dv gui'!$C$247:$AC$278,26,0)</f>
        <v xml:space="preserve">Xuất sắc </v>
      </c>
      <c r="AN48" s="675"/>
      <c r="AO48" s="494"/>
      <c r="AP48" s="675"/>
      <c r="AQ48" s="494" t="str">
        <f t="shared" si="5"/>
        <v>Xuất sắc</v>
      </c>
      <c r="AR48" s="675" t="str">
        <f t="shared" si="12"/>
        <v>Xuất sắc</v>
      </c>
      <c r="AS48" s="675"/>
      <c r="AT48" s="494"/>
      <c r="AU48" s="675"/>
      <c r="AV48" s="675"/>
    </row>
    <row r="49" spans="1:48" s="684" customFormat="1" ht="24.95" customHeight="1" x14ac:dyDescent="0.25">
      <c r="A49" s="512" t="s">
        <v>1286</v>
      </c>
      <c r="B49" s="512">
        <f>COUNTIF($F$9:F49,F49)</f>
        <v>17</v>
      </c>
      <c r="C49" s="513" t="s">
        <v>985</v>
      </c>
      <c r="D49" s="552" t="s">
        <v>273</v>
      </c>
      <c r="E49" s="520" t="s">
        <v>509</v>
      </c>
      <c r="F49" s="494" t="s">
        <v>1603</v>
      </c>
      <c r="G49" s="494" t="s">
        <v>975</v>
      </c>
      <c r="H49" s="494" t="str">
        <f>VLOOKUP(E49,'[16]Gui chi Quynh'!$C$7:$E$387,3,0)</f>
        <v>A3</v>
      </c>
      <c r="I49" s="494">
        <f>VLOOKUP(H49,Sheet1!$B$2:$C$12,2,TRUE)</f>
        <v>8</v>
      </c>
      <c r="J49" s="494" t="str">
        <f>VLOOKUP($E49,'[17]Gui chi Quynh'!$C$7:$E$387,3,0)</f>
        <v>A3</v>
      </c>
      <c r="K49" s="494">
        <f>VLOOKUP(J49,Sheet1!$B$2:$C$12,2,TRUE)</f>
        <v>8</v>
      </c>
      <c r="L49" s="494" t="str">
        <f>VLOOKUP(E49,'[18]Gui chi Quynh'!$C$7:$F$385,3,0)</f>
        <v>A3</v>
      </c>
      <c r="M49" s="494">
        <f>VLOOKUP(L49,Sheet1!$B$2:$C$12,2,TRUE)</f>
        <v>8</v>
      </c>
      <c r="N49" s="494" t="str">
        <f>VLOOKUP(E49,'[19]Gui chi Quynh'!$C$7:$E$391,3,0)</f>
        <v>A2</v>
      </c>
      <c r="O49" s="494">
        <f>VLOOKUP(N49,Sheet1!$B$2:$C$12,2,TRUE)</f>
        <v>9</v>
      </c>
      <c r="P49" s="494" t="str">
        <f>VLOOKUP(E49,'[20]Gui chi Quynh'!$C$7:$E$391,3,0)</f>
        <v>A2</v>
      </c>
      <c r="Q49" s="494">
        <f>VLOOKUP(P49,Sheet1!$B$2:$C$12,2,TRUE)</f>
        <v>9</v>
      </c>
      <c r="R49" s="494" t="str">
        <f>VLOOKUP($E49,'[21]Gui chi Quynh'!$C$7:$E$390,3,0)</f>
        <v>A3</v>
      </c>
      <c r="S49" s="494">
        <f>VLOOKUP(R49,Sheet1!$B$2:$C$12,2,TRUE)</f>
        <v>8</v>
      </c>
      <c r="T49" s="494" t="str">
        <f>VLOOKUP($E49,'[22]Gui chi Quynh'!$C$7:$E$390,3,0)</f>
        <v>A2</v>
      </c>
      <c r="U49" s="494">
        <f>VLOOKUP(T49,Sheet1!$B$2:$C$12,2,TRUE)</f>
        <v>9</v>
      </c>
      <c r="V49" s="494" t="str">
        <f>VLOOKUP($E49,'[23]Gui chi Quynh'!$C$7:$E$389,3,0)</f>
        <v>A4</v>
      </c>
      <c r="W49" s="494">
        <f>VLOOKUP(V49,Sheet1!$B$2:$C$12,2,TRUE)</f>
        <v>7</v>
      </c>
      <c r="X49" s="494" t="str">
        <f>VLOOKUP($E49,'[24]Gui chi Quynh'!$C$7:$E$389,3,0)</f>
        <v>A2</v>
      </c>
      <c r="Y49" s="494">
        <f>VLOOKUP(X49,Sheet1!$B$2:$C$12,2,TRUE)</f>
        <v>9</v>
      </c>
      <c r="Z49" s="494" t="str">
        <f>VLOOKUP($E49,'[25]Gui chi Quynh'!$C$7:$E$388,3,0)</f>
        <v>A2</v>
      </c>
      <c r="AA49" s="494">
        <f>VLOOKUP(Z49,Sheet1!$B$2:$C$12,2,TRUE)</f>
        <v>9</v>
      </c>
      <c r="AB49" s="494" t="str">
        <f>VLOOKUP($E49,'T5'!$E$9:$AH$337,24,0)</f>
        <v>A4</v>
      </c>
      <c r="AC49" s="494">
        <f>VLOOKUP(AB49,Sheet1!$B$2:$C$12,2,TRUE)</f>
        <v>7</v>
      </c>
      <c r="AD49" s="494" t="str">
        <f>VLOOKUP($E49,'[27]XET CUOI NAM'!$E$9:AE$337,26,0)</f>
        <v>A4</v>
      </c>
      <c r="AE49" s="494">
        <f>VLOOKUP(AD49,Sheet1!$B$2:$C$12,2,TRUE)</f>
        <v>7</v>
      </c>
      <c r="AF49" s="592" t="str">
        <f>VLOOKUP($E49,'[26]Tong hop ket qua'!$E$19:$M$219,9,0)</f>
        <v>Đạt yêu cầu</v>
      </c>
      <c r="AG49" s="709">
        <f t="shared" si="13"/>
        <v>8.3000000000000007</v>
      </c>
      <c r="AH49" s="709" t="str">
        <f t="shared" si="11"/>
        <v>11A*</v>
      </c>
      <c r="AI49" s="709">
        <f t="shared" si="7"/>
        <v>0</v>
      </c>
      <c r="AJ49" s="709">
        <f t="shared" si="3"/>
        <v>8.1666666666666661</v>
      </c>
      <c r="AK49" s="494" t="str">
        <f t="shared" si="4"/>
        <v>Xuất sắc</v>
      </c>
      <c r="AL49" s="494" t="str">
        <f>VLOOKUP($E49,'cac dv gui'!$C$247:$AC$278,25,0)</f>
        <v xml:space="preserve">Xuất sắc </v>
      </c>
      <c r="AM49" s="494" t="str">
        <f>VLOOKUP($E49,'cac dv gui'!$C$247:$AC$278,26,0)</f>
        <v xml:space="preserve">Xuất sắc </v>
      </c>
      <c r="AN49" s="675"/>
      <c r="AO49" s="494"/>
      <c r="AP49" s="675"/>
      <c r="AQ49" s="494" t="str">
        <f t="shared" si="5"/>
        <v>Xuất sắc</v>
      </c>
      <c r="AR49" s="675" t="str">
        <f t="shared" si="12"/>
        <v>Xuất sắc</v>
      </c>
      <c r="AS49" s="675"/>
      <c r="AT49" s="494"/>
      <c r="AU49" s="675"/>
      <c r="AV49" s="675"/>
    </row>
    <row r="50" spans="1:48" s="684" customFormat="1" ht="39" customHeight="1" x14ac:dyDescent="0.25">
      <c r="A50" s="512" t="s">
        <v>1287</v>
      </c>
      <c r="B50" s="512">
        <f>COUNTIF($F$9:F50,F50)</f>
        <v>18</v>
      </c>
      <c r="C50" s="513" t="s">
        <v>985</v>
      </c>
      <c r="D50" s="594" t="s">
        <v>79</v>
      </c>
      <c r="E50" s="713" t="s">
        <v>496</v>
      </c>
      <c r="F50" s="494" t="s">
        <v>1603</v>
      </c>
      <c r="G50" s="494" t="s">
        <v>974</v>
      </c>
      <c r="H50" s="494" t="str">
        <f>VLOOKUP(E50,'[16]Gui chi Quynh'!$C$7:$E$387,3,0)</f>
        <v>A4</v>
      </c>
      <c r="I50" s="494">
        <f>VLOOKUP(H50,Sheet1!$B$2:$C$12,2,TRUE)</f>
        <v>7</v>
      </c>
      <c r="J50" s="494" t="str">
        <f>VLOOKUP($E50,'[17]Gui chi Quynh'!$C$7:$E$387,3,0)</f>
        <v>A4</v>
      </c>
      <c r="K50" s="494">
        <f>VLOOKUP(J50,Sheet1!$B$2:$C$12,2,TRUE)</f>
        <v>7</v>
      </c>
      <c r="L50" s="494" t="str">
        <f>VLOOKUP(E50,'[18]Gui chi Quynh'!$C$7:$F$385,3,0)</f>
        <v>A4</v>
      </c>
      <c r="M50" s="494">
        <f>VLOOKUP(L50,Sheet1!$B$2:$C$12,2,TRUE)</f>
        <v>7</v>
      </c>
      <c r="N50" s="494" t="str">
        <f>VLOOKUP(E50,'[19]Gui chi Quynh'!$C$7:$E$391,3,0)</f>
        <v>A4</v>
      </c>
      <c r="O50" s="494">
        <f>VLOOKUP(N50,Sheet1!$B$2:$C$12,2,TRUE)</f>
        <v>7</v>
      </c>
      <c r="P50" s="494" t="str">
        <f>VLOOKUP(E50,'[20]Gui chi Quynh'!$C$7:$E$391,3,0)</f>
        <v>A4</v>
      </c>
      <c r="Q50" s="494">
        <f>VLOOKUP(P50,Sheet1!$B$2:$C$12,2,TRUE)</f>
        <v>7</v>
      </c>
      <c r="R50" s="494" t="str">
        <f>VLOOKUP($E50,'[21]Gui chi Quynh'!$C$7:$E$390,3,0)</f>
        <v>A4</v>
      </c>
      <c r="S50" s="494">
        <f>VLOOKUP(R50,Sheet1!$B$2:$C$12,2,TRUE)</f>
        <v>7</v>
      </c>
      <c r="T50" s="494" t="str">
        <f>VLOOKUP($E50,'[22]Gui chi Quynh'!$C$7:$E$390,3,0)</f>
        <v>A4</v>
      </c>
      <c r="U50" s="494">
        <f>VLOOKUP(T50,Sheet1!$B$2:$C$12,2,TRUE)</f>
        <v>7</v>
      </c>
      <c r="V50" s="494" t="str">
        <f>VLOOKUP($E50,'[23]Gui chi Quynh'!$C$7:$E$389,3,0)</f>
        <v>A4</v>
      </c>
      <c r="W50" s="494">
        <f>VLOOKUP(V50,Sheet1!$B$2:$C$12,2,TRUE)</f>
        <v>7</v>
      </c>
      <c r="X50" s="494" t="str">
        <f>VLOOKUP($E50,'[24]Gui chi Quynh'!$C$7:$E$389,3,0)</f>
        <v>A4</v>
      </c>
      <c r="Y50" s="494">
        <f>VLOOKUP(X50,Sheet1!$B$2:$C$12,2,TRUE)</f>
        <v>7</v>
      </c>
      <c r="Z50" s="494" t="str">
        <f>VLOOKUP($E50,'[25]Gui chi Quynh'!$C$7:$E$388,3,0)</f>
        <v>A4</v>
      </c>
      <c r="AA50" s="494">
        <f>VLOOKUP(Z50,Sheet1!$B$2:$C$12,2,TRUE)</f>
        <v>7</v>
      </c>
      <c r="AB50" s="494" t="str">
        <f>VLOOKUP($E50,'T5'!$E$9:$AH$337,24,0)</f>
        <v>A4</v>
      </c>
      <c r="AC50" s="494">
        <f>VLOOKUP(AB50,Sheet1!$B$2:$C$12,2,TRUE)</f>
        <v>7</v>
      </c>
      <c r="AD50" s="494" t="str">
        <f>VLOOKUP($E50,'[27]XET CUOI NAM'!$E$9:AE$337,26,0)</f>
        <v>A4</v>
      </c>
      <c r="AE50" s="494">
        <f>VLOOKUP(AD50,Sheet1!$B$2:$C$12,2,TRUE)</f>
        <v>7</v>
      </c>
      <c r="AF50" s="592"/>
      <c r="AG50" s="709">
        <f t="shared" ref="AG50:AG61" si="14">(I50+K50+M50+O50+Q50+S50+U50+W50+Y50+AA50+AC50)/11</f>
        <v>7</v>
      </c>
      <c r="AH50" s="709" t="str">
        <f t="shared" si="11"/>
        <v>11A*</v>
      </c>
      <c r="AI50" s="709">
        <f t="shared" si="7"/>
        <v>0</v>
      </c>
      <c r="AJ50" s="709">
        <f t="shared" si="3"/>
        <v>7</v>
      </c>
      <c r="AK50" s="494" t="str">
        <f t="shared" si="4"/>
        <v>Tốt</v>
      </c>
      <c r="AL50" s="494" t="str">
        <f>VLOOKUP($E50,'cac dv gui'!$C$247:$AC$278,25,0)</f>
        <v xml:space="preserve">Tốt </v>
      </c>
      <c r="AM50" s="494" t="str">
        <f>VLOOKUP($E50,'cac dv gui'!$C$247:$AC$278,26,0)</f>
        <v xml:space="preserve">Tốt </v>
      </c>
      <c r="AN50" s="675"/>
      <c r="AO50" s="494"/>
      <c r="AP50" s="675"/>
      <c r="AQ50" s="494" t="str">
        <f t="shared" si="5"/>
        <v>Tốt</v>
      </c>
      <c r="AR50" s="675" t="str">
        <f t="shared" si="12"/>
        <v>Tốt</v>
      </c>
      <c r="AS50" s="675"/>
      <c r="AT50" s="494"/>
      <c r="AU50" s="675"/>
      <c r="AV50" s="675" t="s">
        <v>1731</v>
      </c>
    </row>
    <row r="51" spans="1:48" s="684" customFormat="1" ht="24.95" customHeight="1" x14ac:dyDescent="0.25">
      <c r="A51" s="512" t="s">
        <v>1288</v>
      </c>
      <c r="B51" s="512">
        <f>COUNTIF($F$9:F51,F51)</f>
        <v>19</v>
      </c>
      <c r="C51" s="513" t="s">
        <v>985</v>
      </c>
      <c r="D51" s="514" t="s">
        <v>271</v>
      </c>
      <c r="E51" s="513" t="s">
        <v>501</v>
      </c>
      <c r="F51" s="494" t="s">
        <v>1603</v>
      </c>
      <c r="G51" s="494" t="s">
        <v>975</v>
      </c>
      <c r="H51" s="494" t="str">
        <f>VLOOKUP(E51,'[16]Gui chi Quynh'!$C$7:$E$387,3,0)</f>
        <v>A4</v>
      </c>
      <c r="I51" s="494">
        <f>VLOOKUP(H51,Sheet1!$B$2:$C$12,2,TRUE)</f>
        <v>7</v>
      </c>
      <c r="J51" s="494" t="str">
        <f>VLOOKUP($E51,'[17]Gui chi Quynh'!$C$7:$E$387,3,0)</f>
        <v>A4</v>
      </c>
      <c r="K51" s="494">
        <f>VLOOKUP(J51,Sheet1!$B$2:$C$12,2,TRUE)</f>
        <v>7</v>
      </c>
      <c r="L51" s="494" t="str">
        <f>VLOOKUP(E51,'[18]Gui chi Quynh'!$C$7:$F$385,3,0)</f>
        <v>A4</v>
      </c>
      <c r="M51" s="494">
        <f>VLOOKUP(L51,Sheet1!$B$2:$C$12,2,TRUE)</f>
        <v>7</v>
      </c>
      <c r="N51" s="494" t="str">
        <f>VLOOKUP(E51,'[19]Gui chi Quynh'!$C$7:$E$391,3,0)</f>
        <v>A3</v>
      </c>
      <c r="O51" s="494">
        <f>VLOOKUP(N51,Sheet1!$B$2:$C$12,2,TRUE)</f>
        <v>8</v>
      </c>
      <c r="P51" s="494" t="str">
        <f>VLOOKUP(E51,'[20]Gui chi Quynh'!$C$7:$E$391,3,0)</f>
        <v>A3</v>
      </c>
      <c r="Q51" s="494">
        <f>VLOOKUP(P51,Sheet1!$B$2:$C$12,2,TRUE)</f>
        <v>8</v>
      </c>
      <c r="R51" s="494" t="str">
        <f>VLOOKUP($E51,'[21]Gui chi Quynh'!$C$7:$E$390,3,0)</f>
        <v>A4</v>
      </c>
      <c r="S51" s="494">
        <f>VLOOKUP(R51,Sheet1!$B$2:$C$12,2,TRUE)</f>
        <v>7</v>
      </c>
      <c r="T51" s="494" t="str">
        <f>VLOOKUP($E51,'[22]Gui chi Quynh'!$C$7:$E$390,3,0)</f>
        <v>A4</v>
      </c>
      <c r="U51" s="494">
        <f>VLOOKUP(T51,Sheet1!$B$2:$C$12,2,TRUE)</f>
        <v>7</v>
      </c>
      <c r="V51" s="494" t="str">
        <f>VLOOKUP($E51,'[23]Gui chi Quynh'!$C$7:$E$389,3,0)</f>
        <v>A4</v>
      </c>
      <c r="W51" s="494">
        <f>VLOOKUP(V51,Sheet1!$B$2:$C$12,2,TRUE)</f>
        <v>7</v>
      </c>
      <c r="X51" s="494" t="str">
        <f>VLOOKUP($E51,'[24]Gui chi Quynh'!$C$7:$E$389,3,0)</f>
        <v>A4</v>
      </c>
      <c r="Y51" s="494">
        <f>VLOOKUP(X51,Sheet1!$B$2:$C$12,2,TRUE)</f>
        <v>7</v>
      </c>
      <c r="Z51" s="494" t="str">
        <f>VLOOKUP($E51,'[25]Gui chi Quynh'!$C$7:$E$388,3,0)</f>
        <v>A4</v>
      </c>
      <c r="AA51" s="494">
        <f>VLOOKUP(Z51,Sheet1!$B$2:$C$12,2,TRUE)</f>
        <v>7</v>
      </c>
      <c r="AB51" s="494" t="str">
        <f>VLOOKUP($E51,'T5'!$E$9:$AH$337,24,0)</f>
        <v>A4</v>
      </c>
      <c r="AC51" s="494">
        <f>VLOOKUP(AB51,Sheet1!$B$2:$C$12,2,TRUE)</f>
        <v>7</v>
      </c>
      <c r="AD51" s="494" t="str">
        <f>VLOOKUP($E51,'[27]XET CUOI NAM'!$E$9:AE$337,26,0)</f>
        <v>A4</v>
      </c>
      <c r="AE51" s="494">
        <f>VLOOKUP(AD51,Sheet1!$B$2:$C$12,2,TRUE)</f>
        <v>7</v>
      </c>
      <c r="AF51" s="592"/>
      <c r="AG51" s="709">
        <f t="shared" si="14"/>
        <v>7.1818181818181817</v>
      </c>
      <c r="AH51" s="709" t="str">
        <f t="shared" si="11"/>
        <v>11A*</v>
      </c>
      <c r="AI51" s="709">
        <f t="shared" si="7"/>
        <v>0</v>
      </c>
      <c r="AJ51" s="709">
        <f t="shared" si="3"/>
        <v>7.166666666666667</v>
      </c>
      <c r="AK51" s="494" t="str">
        <f t="shared" si="4"/>
        <v>Tốt</v>
      </c>
      <c r="AL51" s="494" t="str">
        <f>VLOOKUP($E51,'cac dv gui'!$C$247:$AC$278,25,0)</f>
        <v xml:space="preserve">Tốt </v>
      </c>
      <c r="AM51" s="494" t="str">
        <f>VLOOKUP($E51,'cac dv gui'!$C$247:$AC$278,26,0)</f>
        <v xml:space="preserve">Tốt </v>
      </c>
      <c r="AN51" s="675"/>
      <c r="AO51" s="494"/>
      <c r="AP51" s="675"/>
      <c r="AQ51" s="494" t="str">
        <f t="shared" si="5"/>
        <v>Tốt</v>
      </c>
      <c r="AR51" s="675" t="str">
        <f t="shared" si="12"/>
        <v>Tốt</v>
      </c>
      <c r="AS51" s="675"/>
      <c r="AT51" s="494"/>
      <c r="AU51" s="675"/>
      <c r="AV51" s="675"/>
    </row>
    <row r="52" spans="1:48" s="684" customFormat="1" ht="24.95" customHeight="1" x14ac:dyDescent="0.25">
      <c r="A52" s="512" t="s">
        <v>1289</v>
      </c>
      <c r="B52" s="512">
        <f>COUNTIF($F$9:F52,F52)</f>
        <v>20</v>
      </c>
      <c r="C52" s="513" t="s">
        <v>984</v>
      </c>
      <c r="D52" s="514" t="s">
        <v>229</v>
      </c>
      <c r="E52" s="513" t="s">
        <v>499</v>
      </c>
      <c r="F52" s="494" t="s">
        <v>1603</v>
      </c>
      <c r="G52" s="494" t="s">
        <v>975</v>
      </c>
      <c r="H52" s="494" t="str">
        <f>VLOOKUP(E52,'[16]Gui chi Quynh'!$C$7:$E$387,3,0)</f>
        <v>A4</v>
      </c>
      <c r="I52" s="494">
        <f>VLOOKUP(H52,Sheet1!$B$2:$C$12,2,TRUE)</f>
        <v>7</v>
      </c>
      <c r="J52" s="494" t="str">
        <f>VLOOKUP($E52,'[17]Gui chi Quynh'!$C$7:$E$387,3,0)</f>
        <v>A4</v>
      </c>
      <c r="K52" s="494">
        <f>VLOOKUP(J52,Sheet1!$B$2:$C$12,2,TRUE)</f>
        <v>7</v>
      </c>
      <c r="L52" s="494" t="str">
        <f>VLOOKUP(E52,'[18]Gui chi Quynh'!$C$7:$F$385,3,0)</f>
        <v>A4</v>
      </c>
      <c r="M52" s="494">
        <f>VLOOKUP(L52,Sheet1!$B$2:$C$12,2,TRUE)</f>
        <v>7</v>
      </c>
      <c r="N52" s="494" t="str">
        <f>VLOOKUP(E52,'[19]Gui chi Quynh'!$C$7:$E$391,3,0)</f>
        <v>A3</v>
      </c>
      <c r="O52" s="494">
        <f>VLOOKUP(N52,Sheet1!$B$2:$C$12,2,TRUE)</f>
        <v>8</v>
      </c>
      <c r="P52" s="494" t="str">
        <f>VLOOKUP(E52,'[20]Gui chi Quynh'!$C$7:$E$391,3,0)</f>
        <v>A3</v>
      </c>
      <c r="Q52" s="494">
        <f>VLOOKUP(P52,Sheet1!$B$2:$C$12,2,TRUE)</f>
        <v>8</v>
      </c>
      <c r="R52" s="494" t="str">
        <f>VLOOKUP($E52,'[21]Gui chi Quynh'!$C$7:$E$390,3,0)</f>
        <v>A4</v>
      </c>
      <c r="S52" s="494">
        <f>VLOOKUP(R52,Sheet1!$B$2:$C$12,2,TRUE)</f>
        <v>7</v>
      </c>
      <c r="T52" s="494" t="str">
        <f>VLOOKUP($E52,'[22]Gui chi Quynh'!$C$7:$E$390,3,0)</f>
        <v>A4</v>
      </c>
      <c r="U52" s="494">
        <f>VLOOKUP(T52,Sheet1!$B$2:$C$12,2,TRUE)</f>
        <v>7</v>
      </c>
      <c r="V52" s="494" t="str">
        <f>VLOOKUP($E52,'[23]Gui chi Quynh'!$C$7:$E$389,3,0)</f>
        <v>A4</v>
      </c>
      <c r="W52" s="494">
        <f>VLOOKUP(V52,Sheet1!$B$2:$C$12,2,TRUE)</f>
        <v>7</v>
      </c>
      <c r="X52" s="494" t="str">
        <f>VLOOKUP($E52,'[24]Gui chi Quynh'!$C$7:$E$389,3,0)</f>
        <v>A4</v>
      </c>
      <c r="Y52" s="494">
        <f>VLOOKUP(X52,Sheet1!$B$2:$C$12,2,TRUE)</f>
        <v>7</v>
      </c>
      <c r="Z52" s="494" t="str">
        <f>VLOOKUP($E52,'[25]Gui chi Quynh'!$C$7:$E$388,3,0)</f>
        <v>A3</v>
      </c>
      <c r="AA52" s="494">
        <f>VLOOKUP(Z52,Sheet1!$B$2:$C$12,2,TRUE)</f>
        <v>8</v>
      </c>
      <c r="AB52" s="494" t="str">
        <f>VLOOKUP($E52,'T5'!$E$9:$AH$337,24,0)</f>
        <v>A4</v>
      </c>
      <c r="AC52" s="494">
        <f>VLOOKUP(AB52,Sheet1!$B$2:$C$12,2,TRUE)</f>
        <v>7</v>
      </c>
      <c r="AD52" s="494"/>
      <c r="AE52" s="494"/>
      <c r="AF52" s="592"/>
      <c r="AG52" s="709">
        <f t="shared" si="14"/>
        <v>7.2727272727272725</v>
      </c>
      <c r="AH52" s="709" t="str">
        <f t="shared" si="11"/>
        <v>11A*</v>
      </c>
      <c r="AI52" s="709">
        <f t="shared" si="7"/>
        <v>0</v>
      </c>
      <c r="AJ52" s="709">
        <f t="shared" si="3"/>
        <v>6.666666666666667</v>
      </c>
      <c r="AK52" s="494" t="str">
        <f t="shared" si="4"/>
        <v>Tốt</v>
      </c>
      <c r="AL52" s="494" t="str">
        <f>VLOOKUP($E52,'cac dv gui'!$C$247:$AC$278,25,0)</f>
        <v xml:space="preserve">Tốt </v>
      </c>
      <c r="AM52" s="494" t="str">
        <f>VLOOKUP($E52,'cac dv gui'!$C$247:$AC$278,26,0)</f>
        <v xml:space="preserve">Tốt </v>
      </c>
      <c r="AN52" s="675"/>
      <c r="AO52" s="494"/>
      <c r="AP52" s="675"/>
      <c r="AQ52" s="494" t="str">
        <f t="shared" si="5"/>
        <v>Tốt</v>
      </c>
      <c r="AR52" s="675" t="str">
        <f t="shared" si="12"/>
        <v>Tốt</v>
      </c>
      <c r="AS52" s="675"/>
      <c r="AT52" s="494"/>
      <c r="AU52" s="675"/>
      <c r="AV52" s="675"/>
    </row>
    <row r="53" spans="1:48" s="684" customFormat="1" ht="24.95" customHeight="1" x14ac:dyDescent="0.25">
      <c r="A53" s="512" t="s">
        <v>1290</v>
      </c>
      <c r="B53" s="512">
        <f>COUNTIF($F$9:F53,F53)</f>
        <v>21</v>
      </c>
      <c r="C53" s="513" t="s">
        <v>984</v>
      </c>
      <c r="D53" s="514" t="s">
        <v>350</v>
      </c>
      <c r="E53" s="513" t="s">
        <v>511</v>
      </c>
      <c r="F53" s="494" t="s">
        <v>1603</v>
      </c>
      <c r="G53" s="494" t="s">
        <v>975</v>
      </c>
      <c r="H53" s="494" t="str">
        <f>VLOOKUP(E53,'[16]Gui chi Quynh'!$C$7:$E$387,3,0)</f>
        <v>A4</v>
      </c>
      <c r="I53" s="494">
        <f>VLOOKUP(H53,Sheet1!$B$2:$C$12,2,TRUE)</f>
        <v>7</v>
      </c>
      <c r="J53" s="494" t="str">
        <f>VLOOKUP($E53,'[17]Gui chi Quynh'!$C$7:$E$387,3,0)</f>
        <v>A4</v>
      </c>
      <c r="K53" s="494">
        <f>VLOOKUP(J53,Sheet1!$B$2:$C$12,2,TRUE)</f>
        <v>7</v>
      </c>
      <c r="L53" s="494" t="str">
        <f>VLOOKUP(E53,'[18]Gui chi Quynh'!$C$7:$F$385,3,0)</f>
        <v>A4</v>
      </c>
      <c r="M53" s="494">
        <f>VLOOKUP(L53,Sheet1!$B$2:$C$12,2,TRUE)</f>
        <v>7</v>
      </c>
      <c r="N53" s="494" t="str">
        <f>VLOOKUP(E53,'[19]Gui chi Quynh'!$C$7:$E$391,3,0)</f>
        <v>A3</v>
      </c>
      <c r="O53" s="494">
        <f>VLOOKUP(N53,Sheet1!$B$2:$C$12,2,TRUE)</f>
        <v>8</v>
      </c>
      <c r="P53" s="494" t="str">
        <f>VLOOKUP(E53,'[20]Gui chi Quynh'!$C$7:$E$391,3,0)</f>
        <v>A3</v>
      </c>
      <c r="Q53" s="494">
        <f>VLOOKUP(P53,Sheet1!$B$2:$C$12,2,TRUE)</f>
        <v>8</v>
      </c>
      <c r="R53" s="494" t="str">
        <f>VLOOKUP($E53,'[21]Gui chi Quynh'!$C$7:$E$390,3,0)</f>
        <v>A4</v>
      </c>
      <c r="S53" s="494">
        <f>VLOOKUP(R53,Sheet1!$B$2:$C$12,2,TRUE)</f>
        <v>7</v>
      </c>
      <c r="T53" s="494" t="str">
        <f>VLOOKUP($E53,'[22]Gui chi Quynh'!$C$7:$E$390,3,0)</f>
        <v>A4</v>
      </c>
      <c r="U53" s="494">
        <f>VLOOKUP(T53,Sheet1!$B$2:$C$12,2,TRUE)</f>
        <v>7</v>
      </c>
      <c r="V53" s="494" t="str">
        <f>VLOOKUP($E53,'[23]Gui chi Quynh'!$C$7:$E$389,3,0)</f>
        <v>A4</v>
      </c>
      <c r="W53" s="494">
        <f>VLOOKUP(V53,Sheet1!$B$2:$C$12,2,TRUE)</f>
        <v>7</v>
      </c>
      <c r="X53" s="494" t="str">
        <f>VLOOKUP($E53,'[24]Gui chi Quynh'!$C$7:$E$389,3,0)</f>
        <v>A4</v>
      </c>
      <c r="Y53" s="494">
        <f>VLOOKUP(X53,Sheet1!$B$2:$C$12,2,TRUE)</f>
        <v>7</v>
      </c>
      <c r="Z53" s="494" t="str">
        <f>VLOOKUP($E53,'[25]Gui chi Quynh'!$C$7:$E$388,3,0)</f>
        <v>A3</v>
      </c>
      <c r="AA53" s="494">
        <f>VLOOKUP(Z53,Sheet1!$B$2:$C$12,2,TRUE)</f>
        <v>8</v>
      </c>
      <c r="AB53" s="494" t="str">
        <f>VLOOKUP($E53,'T5'!$E$9:$AH$337,24,0)</f>
        <v>A4</v>
      </c>
      <c r="AC53" s="494">
        <f>VLOOKUP(AB53,Sheet1!$B$2:$C$12,2,TRUE)</f>
        <v>7</v>
      </c>
      <c r="AD53" s="494" t="str">
        <f>VLOOKUP($E53,'[27]XET CUOI NAM'!$E$9:AE$337,26,0)</f>
        <v>A4</v>
      </c>
      <c r="AE53" s="494">
        <f>VLOOKUP(AD53,Sheet1!$B$2:$C$12,2,TRUE)</f>
        <v>7</v>
      </c>
      <c r="AF53" s="592"/>
      <c r="AG53" s="709">
        <f t="shared" si="14"/>
        <v>7.2727272727272725</v>
      </c>
      <c r="AH53" s="709" t="str">
        <f t="shared" si="11"/>
        <v>11A*</v>
      </c>
      <c r="AI53" s="709">
        <f t="shared" si="7"/>
        <v>0</v>
      </c>
      <c r="AJ53" s="709">
        <f t="shared" si="3"/>
        <v>7.25</v>
      </c>
      <c r="AK53" s="494" t="str">
        <f t="shared" si="4"/>
        <v>Tốt</v>
      </c>
      <c r="AL53" s="494" t="str">
        <f>VLOOKUP($E53,'cac dv gui'!$C$247:$AC$278,25,0)</f>
        <v xml:space="preserve">Tốt </v>
      </c>
      <c r="AM53" s="494" t="str">
        <f>VLOOKUP($E53,'cac dv gui'!$C$247:$AC$278,26,0)</f>
        <v xml:space="preserve">Tốt </v>
      </c>
      <c r="AN53" s="675"/>
      <c r="AO53" s="494"/>
      <c r="AP53" s="675"/>
      <c r="AQ53" s="494" t="str">
        <f t="shared" si="5"/>
        <v>Tốt</v>
      </c>
      <c r="AR53" s="675" t="str">
        <f>AQ53</f>
        <v>Tốt</v>
      </c>
      <c r="AS53" s="675"/>
      <c r="AT53" s="494"/>
      <c r="AU53" s="675"/>
      <c r="AV53" s="675"/>
    </row>
    <row r="54" spans="1:48" s="684" customFormat="1" ht="24.95" customHeight="1" x14ac:dyDescent="0.25">
      <c r="A54" s="512" t="s">
        <v>1291</v>
      </c>
      <c r="B54" s="512">
        <f>COUNTIF($F$9:F54,F54)</f>
        <v>22</v>
      </c>
      <c r="C54" s="513" t="s">
        <v>985</v>
      </c>
      <c r="D54" s="514" t="s">
        <v>382</v>
      </c>
      <c r="E54" s="513" t="s">
        <v>513</v>
      </c>
      <c r="F54" s="494" t="s">
        <v>1603</v>
      </c>
      <c r="G54" s="494" t="s">
        <v>975</v>
      </c>
      <c r="H54" s="494" t="str">
        <f>VLOOKUP(E54,'[16]Gui chi Quynh'!$C$7:$E$387,3,0)</f>
        <v>A4</v>
      </c>
      <c r="I54" s="494">
        <f>VLOOKUP(H54,Sheet1!$B$2:$C$12,2,TRUE)</f>
        <v>7</v>
      </c>
      <c r="J54" s="494" t="str">
        <f>VLOOKUP($E54,'[17]Gui chi Quynh'!$C$7:$E$387,3,0)</f>
        <v>A4</v>
      </c>
      <c r="K54" s="494">
        <f>VLOOKUP(J54,Sheet1!$B$2:$C$12,2,TRUE)</f>
        <v>7</v>
      </c>
      <c r="L54" s="494" t="str">
        <f>VLOOKUP(E54,'[18]Gui chi Quynh'!$C$7:$F$385,3,0)</f>
        <v>A4</v>
      </c>
      <c r="M54" s="494">
        <f>VLOOKUP(L54,Sheet1!$B$2:$C$12,2,TRUE)</f>
        <v>7</v>
      </c>
      <c r="N54" s="494" t="str">
        <f>VLOOKUP(E54,'[19]Gui chi Quynh'!$C$7:$E$391,3,0)</f>
        <v>A4</v>
      </c>
      <c r="O54" s="494">
        <f>VLOOKUP(N54,Sheet1!$B$2:$C$12,2,TRUE)</f>
        <v>7</v>
      </c>
      <c r="P54" s="494" t="str">
        <f>VLOOKUP(E54,'[20]Gui chi Quynh'!$C$7:$E$391,3,0)</f>
        <v>A3</v>
      </c>
      <c r="Q54" s="494">
        <f>VLOOKUP(P54,Sheet1!$B$2:$C$12,2,TRUE)</f>
        <v>8</v>
      </c>
      <c r="R54" s="494" t="str">
        <f>VLOOKUP($E54,'[21]Gui chi Quynh'!$C$7:$E$390,3,0)</f>
        <v>A4</v>
      </c>
      <c r="S54" s="494">
        <f>VLOOKUP(R54,Sheet1!$B$2:$C$12,2,TRUE)</f>
        <v>7</v>
      </c>
      <c r="T54" s="494" t="str">
        <f>VLOOKUP($E54,'[22]Gui chi Quynh'!$C$7:$E$390,3,0)</f>
        <v>A4</v>
      </c>
      <c r="U54" s="494">
        <f>VLOOKUP(T54,Sheet1!$B$2:$C$12,2,TRUE)</f>
        <v>7</v>
      </c>
      <c r="V54" s="494" t="str">
        <f>VLOOKUP($E54,'[23]Gui chi Quynh'!$C$7:$E$389,3,0)</f>
        <v>A4</v>
      </c>
      <c r="W54" s="494">
        <f>VLOOKUP(V54,Sheet1!$B$2:$C$12,2,TRUE)</f>
        <v>7</v>
      </c>
      <c r="X54" s="494" t="str">
        <f>VLOOKUP($E54,'[24]Gui chi Quynh'!$C$7:$E$389,3,0)</f>
        <v>A4</v>
      </c>
      <c r="Y54" s="494">
        <f>VLOOKUP(X54,Sheet1!$B$2:$C$12,2,TRUE)</f>
        <v>7</v>
      </c>
      <c r="Z54" s="494" t="str">
        <f>VLOOKUP($E54,'[25]Gui chi Quynh'!$C$7:$E$388,3,0)</f>
        <v>A3</v>
      </c>
      <c r="AA54" s="494">
        <f>VLOOKUP(Z54,Sheet1!$B$2:$C$12,2,TRUE)</f>
        <v>8</v>
      </c>
      <c r="AB54" s="494" t="str">
        <f>VLOOKUP($E54,'T5'!$E$9:$AH$337,24,0)</f>
        <v>A4</v>
      </c>
      <c r="AC54" s="494">
        <f>VLOOKUP(AB54,Sheet1!$B$2:$C$12,2,TRUE)</f>
        <v>7</v>
      </c>
      <c r="AD54" s="494" t="str">
        <f>VLOOKUP($E54,'[27]XET CUOI NAM'!$E$9:AE$337,26,0)</f>
        <v>A4</v>
      </c>
      <c r="AE54" s="494">
        <f>VLOOKUP(AD54,Sheet1!$B$2:$C$12,2,TRUE)</f>
        <v>7</v>
      </c>
      <c r="AF54" s="592"/>
      <c r="AG54" s="709">
        <f t="shared" si="14"/>
        <v>7.1818181818181817</v>
      </c>
      <c r="AH54" s="709" t="str">
        <f t="shared" si="11"/>
        <v>11A*</v>
      </c>
      <c r="AI54" s="709">
        <f t="shared" si="7"/>
        <v>0</v>
      </c>
      <c r="AJ54" s="709">
        <f t="shared" si="3"/>
        <v>7.166666666666667</v>
      </c>
      <c r="AK54" s="494" t="str">
        <f t="shared" si="4"/>
        <v>Tốt</v>
      </c>
      <c r="AL54" s="494" t="str">
        <f>VLOOKUP($E54,'cac dv gui'!$C$247:$AC$278,25,0)</f>
        <v xml:space="preserve">Tốt </v>
      </c>
      <c r="AM54" s="494" t="str">
        <f>VLOOKUP($E54,'cac dv gui'!$C$247:$AC$278,26,0)</f>
        <v xml:space="preserve">Tốt </v>
      </c>
      <c r="AN54" s="675"/>
      <c r="AO54" s="494"/>
      <c r="AP54" s="675"/>
      <c r="AQ54" s="494" t="str">
        <f t="shared" si="5"/>
        <v>Tốt</v>
      </c>
      <c r="AR54" s="675" t="str">
        <f t="shared" si="12"/>
        <v>Tốt</v>
      </c>
      <c r="AS54" s="675"/>
      <c r="AT54" s="494"/>
      <c r="AU54" s="675"/>
      <c r="AV54" s="675"/>
    </row>
    <row r="55" spans="1:48" s="684" customFormat="1" ht="24.95" customHeight="1" x14ac:dyDescent="0.25">
      <c r="A55" s="512" t="s">
        <v>1292</v>
      </c>
      <c r="B55" s="512">
        <f>COUNTIF($F$9:F55,F55)</f>
        <v>23</v>
      </c>
      <c r="C55" s="513" t="s">
        <v>984</v>
      </c>
      <c r="D55" s="519" t="s">
        <v>381</v>
      </c>
      <c r="E55" s="513" t="s">
        <v>512</v>
      </c>
      <c r="F55" s="494" t="s">
        <v>1603</v>
      </c>
      <c r="G55" s="494" t="s">
        <v>975</v>
      </c>
      <c r="H55" s="494" t="str">
        <f>VLOOKUP(E55,'[16]Gui chi Quynh'!$C$7:$E$387,3,0)</f>
        <v>A4</v>
      </c>
      <c r="I55" s="494">
        <f>VLOOKUP(H55,Sheet1!$B$2:$C$12,2,TRUE)</f>
        <v>7</v>
      </c>
      <c r="J55" s="494" t="str">
        <f>VLOOKUP($E55,'[17]Gui chi Quynh'!$C$7:$E$387,3,0)</f>
        <v>A4</v>
      </c>
      <c r="K55" s="494">
        <f>VLOOKUP(J55,Sheet1!$B$2:$C$12,2,TRUE)</f>
        <v>7</v>
      </c>
      <c r="L55" s="494" t="str">
        <f>VLOOKUP(E55,'[18]Gui chi Quynh'!$C$7:$F$385,3,0)</f>
        <v>A4</v>
      </c>
      <c r="M55" s="494">
        <f>VLOOKUP(L55,Sheet1!$B$2:$C$12,2,TRUE)</f>
        <v>7</v>
      </c>
      <c r="N55" s="494" t="str">
        <f>VLOOKUP(E55,'[19]Gui chi Quynh'!$C$7:$E$391,3,0)</f>
        <v>A4</v>
      </c>
      <c r="O55" s="494">
        <f>VLOOKUP(N55,Sheet1!$B$2:$C$12,2,TRUE)</f>
        <v>7</v>
      </c>
      <c r="P55" s="494" t="str">
        <f>VLOOKUP(E55,'[20]Gui chi Quynh'!$C$7:$E$391,3,0)</f>
        <v>A3</v>
      </c>
      <c r="Q55" s="494">
        <f>VLOOKUP(P55,Sheet1!$B$2:$C$12,2,TRUE)</f>
        <v>8</v>
      </c>
      <c r="R55" s="494" t="str">
        <f>VLOOKUP($E55,'[21]Gui chi Quynh'!$C$7:$E$390,3,0)</f>
        <v>A4</v>
      </c>
      <c r="S55" s="494">
        <f>VLOOKUP(R55,Sheet1!$B$2:$C$12,2,TRUE)</f>
        <v>7</v>
      </c>
      <c r="T55" s="494" t="str">
        <f>VLOOKUP($E55,'[22]Gui chi Quynh'!$C$7:$E$390,3,0)</f>
        <v>A4</v>
      </c>
      <c r="U55" s="494">
        <f>VLOOKUP(T55,Sheet1!$B$2:$C$12,2,TRUE)</f>
        <v>7</v>
      </c>
      <c r="V55" s="494" t="str">
        <f>VLOOKUP($E55,'[23]Gui chi Quynh'!$C$7:$E$389,3,0)</f>
        <v>A4</v>
      </c>
      <c r="W55" s="494">
        <f>VLOOKUP(V55,Sheet1!$B$2:$C$12,2,TRUE)</f>
        <v>7</v>
      </c>
      <c r="X55" s="494" t="str">
        <f>VLOOKUP($E55,'[24]Gui chi Quynh'!$C$7:$E$389,3,0)</f>
        <v>A4</v>
      </c>
      <c r="Y55" s="494">
        <f>VLOOKUP(X55,Sheet1!$B$2:$C$12,2,TRUE)</f>
        <v>7</v>
      </c>
      <c r="Z55" s="494" t="str">
        <f>VLOOKUP($E55,'[25]Gui chi Quynh'!$C$7:$E$388,3,0)</f>
        <v>A3</v>
      </c>
      <c r="AA55" s="494">
        <f>VLOOKUP(Z55,Sheet1!$B$2:$C$12,2,TRUE)</f>
        <v>8</v>
      </c>
      <c r="AB55" s="494" t="str">
        <f>VLOOKUP($E55,'T5'!$E$9:$AH$337,24,0)</f>
        <v>A4</v>
      </c>
      <c r="AC55" s="494">
        <f>VLOOKUP(AB55,Sheet1!$B$2:$C$12,2,TRUE)</f>
        <v>7</v>
      </c>
      <c r="AD55" s="494" t="str">
        <f>VLOOKUP($E55,'[27]XET CUOI NAM'!$E$9:AE$337,26,0)</f>
        <v>A4</v>
      </c>
      <c r="AE55" s="494">
        <f>VLOOKUP(AD55,Sheet1!$B$2:$C$12,2,TRUE)</f>
        <v>7</v>
      </c>
      <c r="AF55" s="592"/>
      <c r="AG55" s="709">
        <f t="shared" si="14"/>
        <v>7.1818181818181817</v>
      </c>
      <c r="AH55" s="709" t="str">
        <f t="shared" si="11"/>
        <v>11A*</v>
      </c>
      <c r="AI55" s="709">
        <f t="shared" si="7"/>
        <v>0</v>
      </c>
      <c r="AJ55" s="709">
        <f t="shared" si="3"/>
        <v>7.166666666666667</v>
      </c>
      <c r="AK55" s="494" t="str">
        <f t="shared" si="4"/>
        <v>Tốt</v>
      </c>
      <c r="AL55" s="494" t="str">
        <f>VLOOKUP($E55,'cac dv gui'!$C$247:$AC$278,25,0)</f>
        <v xml:space="preserve">Tốt </v>
      </c>
      <c r="AM55" s="494" t="str">
        <f>VLOOKUP($E55,'cac dv gui'!$C$247:$AC$278,26,0)</f>
        <v xml:space="preserve">Tốt </v>
      </c>
      <c r="AN55" s="675"/>
      <c r="AO55" s="494"/>
      <c r="AP55" s="675"/>
      <c r="AQ55" s="494" t="str">
        <f t="shared" si="5"/>
        <v>Tốt</v>
      </c>
      <c r="AR55" s="675" t="str">
        <f t="shared" si="12"/>
        <v>Tốt</v>
      </c>
      <c r="AS55" s="675"/>
      <c r="AT55" s="494"/>
      <c r="AU55" s="675"/>
      <c r="AV55" s="675"/>
    </row>
    <row r="56" spans="1:48" s="684" customFormat="1" ht="24.95" customHeight="1" x14ac:dyDescent="0.25">
      <c r="A56" s="512" t="s">
        <v>1293</v>
      </c>
      <c r="B56" s="512">
        <f>COUNTIF($F$9:F56,F56)</f>
        <v>24</v>
      </c>
      <c r="C56" s="513" t="s">
        <v>984</v>
      </c>
      <c r="D56" s="552" t="s">
        <v>232</v>
      </c>
      <c r="E56" s="520" t="s">
        <v>508</v>
      </c>
      <c r="F56" s="494" t="s">
        <v>1603</v>
      </c>
      <c r="G56" s="494" t="s">
        <v>975</v>
      </c>
      <c r="H56" s="494" t="str">
        <f>VLOOKUP(E56,'[16]Gui chi Quynh'!$C$7:$E$387,3,0)</f>
        <v>A4</v>
      </c>
      <c r="I56" s="494">
        <f>VLOOKUP(H56,Sheet1!$B$2:$C$12,2,TRUE)</f>
        <v>7</v>
      </c>
      <c r="J56" s="494" t="str">
        <f>VLOOKUP($E56,'[17]Gui chi Quynh'!$C$7:$E$387,3,0)</f>
        <v>A4</v>
      </c>
      <c r="K56" s="494">
        <f>VLOOKUP(J56,Sheet1!$B$2:$C$12,2,TRUE)</f>
        <v>7</v>
      </c>
      <c r="L56" s="494" t="str">
        <f>VLOOKUP(E56,'[18]Gui chi Quynh'!$C$7:$F$385,3,0)</f>
        <v>A4</v>
      </c>
      <c r="M56" s="494">
        <f>VLOOKUP(L56,Sheet1!$B$2:$C$12,2,TRUE)</f>
        <v>7</v>
      </c>
      <c r="N56" s="494" t="str">
        <f>VLOOKUP(E56,'[19]Gui chi Quynh'!$C$7:$E$391,3,0)</f>
        <v>A4</v>
      </c>
      <c r="O56" s="494">
        <f>VLOOKUP(N56,Sheet1!$B$2:$C$12,2,TRUE)</f>
        <v>7</v>
      </c>
      <c r="P56" s="494" t="str">
        <f>VLOOKUP(E56,'[20]Gui chi Quynh'!$C$7:$E$391,3,0)</f>
        <v>A3</v>
      </c>
      <c r="Q56" s="494">
        <f>VLOOKUP(P56,Sheet1!$B$2:$C$12,2,TRUE)</f>
        <v>8</v>
      </c>
      <c r="R56" s="494" t="str">
        <f>VLOOKUP($E56,'[21]Gui chi Quynh'!$C$7:$E$390,3,0)</f>
        <v>A4</v>
      </c>
      <c r="S56" s="494">
        <f>VLOOKUP(R56,Sheet1!$B$2:$C$12,2,TRUE)</f>
        <v>7</v>
      </c>
      <c r="T56" s="494" t="str">
        <f>VLOOKUP($E56,'[22]Gui chi Quynh'!$C$7:$E$390,3,0)</f>
        <v>A4</v>
      </c>
      <c r="U56" s="494">
        <f>VLOOKUP(T56,Sheet1!$B$2:$C$12,2,TRUE)</f>
        <v>7</v>
      </c>
      <c r="V56" s="494" t="str">
        <f>VLOOKUP($E56,'[23]Gui chi Quynh'!$C$7:$E$389,3,0)</f>
        <v>A3</v>
      </c>
      <c r="W56" s="494">
        <f>VLOOKUP(V56,Sheet1!$B$2:$C$12,2,TRUE)</f>
        <v>8</v>
      </c>
      <c r="X56" s="494" t="str">
        <f>VLOOKUP($E56,'[24]Gui chi Quynh'!$C$7:$E$389,3,0)</f>
        <v>A2</v>
      </c>
      <c r="Y56" s="494">
        <f>VLOOKUP(X56,Sheet1!$B$2:$C$12,2,TRUE)</f>
        <v>9</v>
      </c>
      <c r="Z56" s="494" t="str">
        <f>VLOOKUP($E56,'[25]Gui chi Quynh'!$C$7:$E$388,3,0)</f>
        <v>A3</v>
      </c>
      <c r="AA56" s="494">
        <f>VLOOKUP(Z56,Sheet1!$B$2:$C$12,2,TRUE)</f>
        <v>8</v>
      </c>
      <c r="AB56" s="494" t="str">
        <f>VLOOKUP($E56,'T5'!$E$9:$AH$337,24,0)</f>
        <v>A3</v>
      </c>
      <c r="AC56" s="494">
        <f>VLOOKUP(AB56,Sheet1!$B$2:$C$12,2,TRUE)</f>
        <v>8</v>
      </c>
      <c r="AD56" s="494" t="str">
        <f>VLOOKUP($E56,'[27]XET CUOI NAM'!$E$9:AE$337,26,0)</f>
        <v>A3</v>
      </c>
      <c r="AE56" s="494">
        <f>VLOOKUP(AD56,Sheet1!$B$2:$C$12,2,TRUE)</f>
        <v>8</v>
      </c>
      <c r="AF56" s="592" t="str">
        <f>VLOOKUP($E56,'[26]Tong hop ket qua'!$E$19:$M$219,9,0)</f>
        <v>Khá</v>
      </c>
      <c r="AG56" s="709">
        <f t="shared" si="14"/>
        <v>7.5454545454545459</v>
      </c>
      <c r="AH56" s="709" t="str">
        <f t="shared" si="11"/>
        <v>11A*</v>
      </c>
      <c r="AI56" s="709">
        <f t="shared" si="7"/>
        <v>0</v>
      </c>
      <c r="AJ56" s="709">
        <f t="shared" si="3"/>
        <v>7.583333333333333</v>
      </c>
      <c r="AK56" s="494" t="str">
        <f t="shared" si="4"/>
        <v>Tốt</v>
      </c>
      <c r="AL56" s="494" t="str">
        <f>VLOOKUP($E56,'cac dv gui'!$C$247:$AC$278,25,0)</f>
        <v xml:space="preserve">Xuất sắc </v>
      </c>
      <c r="AM56" s="494" t="str">
        <f>VLOOKUP($E56,'cac dv gui'!$C$247:$AC$278,26,0)</f>
        <v xml:space="preserve">Tốt </v>
      </c>
      <c r="AN56" s="675"/>
      <c r="AO56" s="494"/>
      <c r="AP56" s="675"/>
      <c r="AQ56" s="494" t="str">
        <f t="shared" si="5"/>
        <v>Tốt</v>
      </c>
      <c r="AR56" s="675" t="str">
        <f t="shared" si="12"/>
        <v>Tốt</v>
      </c>
      <c r="AS56" s="675"/>
      <c r="AT56" s="494"/>
      <c r="AU56" s="675"/>
      <c r="AV56" s="675"/>
    </row>
    <row r="57" spans="1:48" s="684" customFormat="1" ht="24.95" customHeight="1" x14ac:dyDescent="0.25">
      <c r="A57" s="512" t="s">
        <v>1294</v>
      </c>
      <c r="B57" s="512">
        <f>COUNTIF($F$9:F57,F57)</f>
        <v>25</v>
      </c>
      <c r="C57" s="513" t="s">
        <v>984</v>
      </c>
      <c r="D57" s="552" t="s">
        <v>196</v>
      </c>
      <c r="E57" s="520" t="s">
        <v>506</v>
      </c>
      <c r="F57" s="494" t="s">
        <v>1603</v>
      </c>
      <c r="G57" s="494" t="s">
        <v>975</v>
      </c>
      <c r="H57" s="494" t="str">
        <f>VLOOKUP(E57,'[16]Gui chi Quynh'!$C$7:$E$387,3,0)</f>
        <v>A4</v>
      </c>
      <c r="I57" s="494">
        <f>VLOOKUP(H57,Sheet1!$B$2:$C$12,2,TRUE)</f>
        <v>7</v>
      </c>
      <c r="J57" s="494" t="str">
        <f>VLOOKUP($E57,'[17]Gui chi Quynh'!$C$7:$E$387,3,0)</f>
        <v>A4</v>
      </c>
      <c r="K57" s="494">
        <f>VLOOKUP(J57,Sheet1!$B$2:$C$12,2,TRUE)</f>
        <v>7</v>
      </c>
      <c r="L57" s="494" t="str">
        <f>VLOOKUP(E57,'[18]Gui chi Quynh'!$C$7:$F$385,3,0)</f>
        <v>A4</v>
      </c>
      <c r="M57" s="494">
        <f>VLOOKUP(L57,Sheet1!$B$2:$C$12,2,TRUE)</f>
        <v>7</v>
      </c>
      <c r="N57" s="494" t="str">
        <f>VLOOKUP(E57,'[19]Gui chi Quynh'!$C$7:$E$391,3,0)</f>
        <v>A4</v>
      </c>
      <c r="O57" s="494">
        <f>VLOOKUP(N57,Sheet1!$B$2:$C$12,2,TRUE)</f>
        <v>7</v>
      </c>
      <c r="P57" s="494" t="str">
        <f>VLOOKUP(E57,'[20]Gui chi Quynh'!$C$7:$E$391,3,0)</f>
        <v>A4</v>
      </c>
      <c r="Q57" s="494">
        <f>VLOOKUP(P57,Sheet1!$B$2:$C$12,2,TRUE)</f>
        <v>7</v>
      </c>
      <c r="R57" s="494" t="str">
        <f>VLOOKUP($E57,'[21]Gui chi Quynh'!$C$7:$E$390,3,0)</f>
        <v>A4</v>
      </c>
      <c r="S57" s="494">
        <f>VLOOKUP(R57,Sheet1!$B$2:$C$12,2,TRUE)</f>
        <v>7</v>
      </c>
      <c r="T57" s="494" t="str">
        <f>VLOOKUP($E57,'[22]Gui chi Quynh'!$C$7:$E$390,3,0)</f>
        <v>A4</v>
      </c>
      <c r="U57" s="494">
        <f>VLOOKUP(T57,Sheet1!$B$2:$C$12,2,TRUE)</f>
        <v>7</v>
      </c>
      <c r="V57" s="494" t="str">
        <f>VLOOKUP($E57,'[23]Gui chi Quynh'!$C$7:$E$389,3,0)</f>
        <v>A4</v>
      </c>
      <c r="W57" s="494">
        <f>VLOOKUP(V57,Sheet1!$B$2:$C$12,2,TRUE)</f>
        <v>7</v>
      </c>
      <c r="X57" s="494" t="str">
        <f>VLOOKUP($E57,'[24]Gui chi Quynh'!$C$7:$E$389,3,0)</f>
        <v>A4</v>
      </c>
      <c r="Y57" s="494">
        <f>VLOOKUP(X57,Sheet1!$B$2:$C$12,2,TRUE)</f>
        <v>7</v>
      </c>
      <c r="Z57" s="494" t="str">
        <f>VLOOKUP($E57,'[25]Gui chi Quynh'!$C$7:$E$388,3,0)</f>
        <v>A4</v>
      </c>
      <c r="AA57" s="494">
        <f>VLOOKUP(Z57,Sheet1!$B$2:$C$12,2,TRUE)</f>
        <v>7</v>
      </c>
      <c r="AB57" s="494" t="str">
        <f>VLOOKUP($E57,'T5'!$E$9:$AH$337,24,0)</f>
        <v>A4</v>
      </c>
      <c r="AC57" s="494">
        <f>VLOOKUP(AB57,Sheet1!$B$2:$C$12,2,TRUE)</f>
        <v>7</v>
      </c>
      <c r="AD57" s="494" t="str">
        <f>VLOOKUP($E57,'[27]XET CUOI NAM'!$E$9:AE$337,26,0)</f>
        <v>A4</v>
      </c>
      <c r="AE57" s="494">
        <f>VLOOKUP(AD57,Sheet1!$B$2:$C$12,2,TRUE)</f>
        <v>7</v>
      </c>
      <c r="AF57" s="592"/>
      <c r="AG57" s="709">
        <f t="shared" si="14"/>
        <v>7</v>
      </c>
      <c r="AH57" s="709" t="str">
        <f t="shared" si="11"/>
        <v>11A*</v>
      </c>
      <c r="AI57" s="709">
        <f t="shared" si="7"/>
        <v>0</v>
      </c>
      <c r="AJ57" s="709">
        <f t="shared" si="3"/>
        <v>7</v>
      </c>
      <c r="AK57" s="494" t="str">
        <f t="shared" si="4"/>
        <v>Tốt</v>
      </c>
      <c r="AL57" s="494" t="str">
        <f>VLOOKUP($E57,'cac dv gui'!$C$247:$AC$278,25,0)</f>
        <v xml:space="preserve">Tốt </v>
      </c>
      <c r="AM57" s="494" t="str">
        <f>VLOOKUP($E57,'cac dv gui'!$C$247:$AC$278,26,0)</f>
        <v xml:space="preserve">Tốt </v>
      </c>
      <c r="AN57" s="675"/>
      <c r="AO57" s="494"/>
      <c r="AP57" s="675"/>
      <c r="AQ57" s="494" t="str">
        <f t="shared" si="5"/>
        <v>Tốt</v>
      </c>
      <c r="AR57" s="675" t="str">
        <f t="shared" si="12"/>
        <v>Tốt</v>
      </c>
      <c r="AS57" s="675"/>
      <c r="AT57" s="494"/>
      <c r="AU57" s="675"/>
      <c r="AV57" s="675"/>
    </row>
    <row r="58" spans="1:48" s="684" customFormat="1" ht="24.95" customHeight="1" x14ac:dyDescent="0.25">
      <c r="A58" s="512" t="s">
        <v>1295</v>
      </c>
      <c r="B58" s="512">
        <f>COUNTIF($F$9:F58,F58)</f>
        <v>26</v>
      </c>
      <c r="C58" s="513" t="s">
        <v>985</v>
      </c>
      <c r="D58" s="514" t="s">
        <v>82</v>
      </c>
      <c r="E58" s="513" t="s">
        <v>505</v>
      </c>
      <c r="F58" s="494" t="s">
        <v>1603</v>
      </c>
      <c r="G58" s="494" t="s">
        <v>975</v>
      </c>
      <c r="H58" s="494" t="str">
        <f>VLOOKUP(E58,'[16]Gui chi Quynh'!$C$7:$E$387,3,0)</f>
        <v>A4</v>
      </c>
      <c r="I58" s="494">
        <f>VLOOKUP(H58,Sheet1!$B$2:$C$12,2,TRUE)</f>
        <v>7</v>
      </c>
      <c r="J58" s="494" t="str">
        <f>VLOOKUP($E58,'[17]Gui chi Quynh'!$C$7:$E$387,3,0)</f>
        <v>A4</v>
      </c>
      <c r="K58" s="494">
        <f>VLOOKUP(J58,Sheet1!$B$2:$C$12,2,TRUE)</f>
        <v>7</v>
      </c>
      <c r="L58" s="494" t="str">
        <f>VLOOKUP(E58,'[18]Gui chi Quynh'!$C$7:$F$385,3,0)</f>
        <v>A4</v>
      </c>
      <c r="M58" s="494">
        <f>VLOOKUP(L58,Sheet1!$B$2:$C$12,2,TRUE)</f>
        <v>7</v>
      </c>
      <c r="N58" s="494" t="str">
        <f>VLOOKUP(E58,'[19]Gui chi Quynh'!$C$7:$E$391,3,0)</f>
        <v>A4</v>
      </c>
      <c r="O58" s="494">
        <f>VLOOKUP(N58,Sheet1!$B$2:$C$12,2,TRUE)</f>
        <v>7</v>
      </c>
      <c r="P58" s="494" t="str">
        <f>VLOOKUP(E58,'[20]Gui chi Quynh'!$C$7:$E$391,3,0)</f>
        <v>A4</v>
      </c>
      <c r="Q58" s="494">
        <f>VLOOKUP(P58,Sheet1!$B$2:$C$12,2,TRUE)</f>
        <v>7</v>
      </c>
      <c r="R58" s="494" t="str">
        <f>VLOOKUP($E58,'[21]Gui chi Quynh'!$C$7:$E$390,3,0)</f>
        <v>A4</v>
      </c>
      <c r="S58" s="494">
        <f>VLOOKUP(R58,Sheet1!$B$2:$C$12,2,TRUE)</f>
        <v>7</v>
      </c>
      <c r="T58" s="494" t="str">
        <f>VLOOKUP($E58,'[22]Gui chi Quynh'!$C$7:$E$390,3,0)</f>
        <v>A4</v>
      </c>
      <c r="U58" s="494">
        <f>VLOOKUP(T58,Sheet1!$B$2:$C$12,2,TRUE)</f>
        <v>7</v>
      </c>
      <c r="V58" s="494" t="str">
        <f>VLOOKUP($E58,'[23]Gui chi Quynh'!$C$7:$E$389,3,0)</f>
        <v>A4</v>
      </c>
      <c r="W58" s="494">
        <f>VLOOKUP(V58,Sheet1!$B$2:$C$12,2,TRUE)</f>
        <v>7</v>
      </c>
      <c r="X58" s="494" t="str">
        <f>VLOOKUP($E58,'[24]Gui chi Quynh'!$C$7:$E$389,3,0)</f>
        <v>A4</v>
      </c>
      <c r="Y58" s="494">
        <f>VLOOKUP(X58,Sheet1!$B$2:$C$12,2,TRUE)</f>
        <v>7</v>
      </c>
      <c r="Z58" s="494" t="str">
        <f>VLOOKUP($E58,'[25]Gui chi Quynh'!$C$7:$E$388,3,0)</f>
        <v>A4</v>
      </c>
      <c r="AA58" s="494">
        <f>VLOOKUP(Z58,Sheet1!$B$2:$C$12,2,TRUE)</f>
        <v>7</v>
      </c>
      <c r="AB58" s="494" t="str">
        <f>VLOOKUP($E58,'T5'!$E$9:$AH$337,24,0)</f>
        <v>A4</v>
      </c>
      <c r="AC58" s="494">
        <f>VLOOKUP(AB58,Sheet1!$B$2:$C$12,2,TRUE)</f>
        <v>7</v>
      </c>
      <c r="AD58" s="494" t="str">
        <f>VLOOKUP($E58,'[27]XET CUOI NAM'!$E$9:AE$337,26,0)</f>
        <v>A4</v>
      </c>
      <c r="AE58" s="494">
        <f>VLOOKUP(AD58,Sheet1!$B$2:$C$12,2,TRUE)</f>
        <v>7</v>
      </c>
      <c r="AF58" s="592"/>
      <c r="AG58" s="709">
        <f t="shared" si="14"/>
        <v>7</v>
      </c>
      <c r="AH58" s="709" t="str">
        <f t="shared" si="11"/>
        <v>11A*</v>
      </c>
      <c r="AI58" s="709">
        <f t="shared" si="7"/>
        <v>0</v>
      </c>
      <c r="AJ58" s="709">
        <f t="shared" si="3"/>
        <v>7</v>
      </c>
      <c r="AK58" s="494" t="str">
        <f t="shared" si="4"/>
        <v>Tốt</v>
      </c>
      <c r="AL58" s="494" t="str">
        <f>VLOOKUP($E58,'cac dv gui'!$C$247:$AC$278,25,0)</f>
        <v xml:space="preserve">Tốt </v>
      </c>
      <c r="AM58" s="494" t="str">
        <f>VLOOKUP($E58,'cac dv gui'!$C$247:$AC$278,26,0)</f>
        <v xml:space="preserve">Tốt </v>
      </c>
      <c r="AN58" s="675"/>
      <c r="AO58" s="494"/>
      <c r="AP58" s="675"/>
      <c r="AQ58" s="494" t="str">
        <f t="shared" si="5"/>
        <v>Tốt</v>
      </c>
      <c r="AR58" s="675" t="str">
        <f t="shared" si="12"/>
        <v>Tốt</v>
      </c>
      <c r="AS58" s="675"/>
      <c r="AT58" s="494"/>
      <c r="AU58" s="675"/>
      <c r="AV58" s="675"/>
    </row>
    <row r="59" spans="1:48" s="684" customFormat="1" ht="24.95" customHeight="1" x14ac:dyDescent="0.25">
      <c r="A59" s="512" t="s">
        <v>1296</v>
      </c>
      <c r="B59" s="512">
        <f>COUNTIF($F$9:F59,F59)</f>
        <v>27</v>
      </c>
      <c r="C59" s="513" t="s">
        <v>985</v>
      </c>
      <c r="D59" s="594" t="s">
        <v>80</v>
      </c>
      <c r="E59" s="713" t="s">
        <v>494</v>
      </c>
      <c r="F59" s="494" t="s">
        <v>1603</v>
      </c>
      <c r="G59" s="494" t="s">
        <v>975</v>
      </c>
      <c r="H59" s="494" t="str">
        <f>VLOOKUP(E59,'[16]Gui chi Quynh'!$C$7:$E$387,3,0)</f>
        <v>A4</v>
      </c>
      <c r="I59" s="494">
        <f>VLOOKUP(H59,Sheet1!$B$2:$C$12,2,TRUE)</f>
        <v>7</v>
      </c>
      <c r="J59" s="494" t="str">
        <f>VLOOKUP($E59,'[17]Gui chi Quynh'!$C$7:$E$387,3,0)</f>
        <v>A4</v>
      </c>
      <c r="K59" s="494">
        <f>VLOOKUP(J59,Sheet1!$B$2:$C$12,2,TRUE)</f>
        <v>7</v>
      </c>
      <c r="L59" s="494" t="str">
        <f>VLOOKUP(E59,'[18]Gui chi Quynh'!$C$7:$F$385,3,0)</f>
        <v>A4</v>
      </c>
      <c r="M59" s="494">
        <f>VLOOKUP(L59,Sheet1!$B$2:$C$12,2,TRUE)</f>
        <v>7</v>
      </c>
      <c r="N59" s="494" t="str">
        <f>VLOOKUP(E59,'[19]Gui chi Quynh'!$C$7:$E$391,3,0)</f>
        <v>A4</v>
      </c>
      <c r="O59" s="494">
        <f>VLOOKUP(N59,Sheet1!$B$2:$C$12,2,TRUE)</f>
        <v>7</v>
      </c>
      <c r="P59" s="494" t="str">
        <f>VLOOKUP(E59,'[20]Gui chi Quynh'!$C$7:$E$391,3,0)</f>
        <v>B1</v>
      </c>
      <c r="Q59" s="494">
        <f>VLOOKUP(P59,Sheet1!$B$2:$C$12,2,TRUE)</f>
        <v>6</v>
      </c>
      <c r="R59" s="494" t="str">
        <f>VLOOKUP($E59,'[21]Gui chi Quynh'!$C$7:$E$390,3,0)</f>
        <v>A4</v>
      </c>
      <c r="S59" s="494">
        <f>VLOOKUP(R59,Sheet1!$B$2:$C$12,2,TRUE)</f>
        <v>7</v>
      </c>
      <c r="T59" s="494" t="str">
        <f>VLOOKUP($E59,'[22]Gui chi Quynh'!$C$7:$E$390,3,0)</f>
        <v>A4</v>
      </c>
      <c r="U59" s="494">
        <f>VLOOKUP(T59,Sheet1!$B$2:$C$12,2,TRUE)</f>
        <v>7</v>
      </c>
      <c r="V59" s="494" t="str">
        <f>VLOOKUP($E59,'[23]Gui chi Quynh'!$C$7:$E$389,3,0)</f>
        <v>A4</v>
      </c>
      <c r="W59" s="494">
        <f>VLOOKUP(V59,Sheet1!$B$2:$C$12,2,TRUE)</f>
        <v>7</v>
      </c>
      <c r="X59" s="494" t="str">
        <f>VLOOKUP($E59,'[24]Gui chi Quynh'!$C$7:$E$389,3,0)</f>
        <v>A4</v>
      </c>
      <c r="Y59" s="494">
        <f>VLOOKUP(X59,Sheet1!$B$2:$C$12,2,TRUE)</f>
        <v>7</v>
      </c>
      <c r="Z59" s="494" t="str">
        <f>VLOOKUP($E59,'[25]Gui chi Quynh'!$C$7:$E$388,3,0)</f>
        <v>A4</v>
      </c>
      <c r="AA59" s="494">
        <f>VLOOKUP(Z59,Sheet1!$B$2:$C$12,2,TRUE)</f>
        <v>7</v>
      </c>
      <c r="AB59" s="494" t="str">
        <f>VLOOKUP($E59,'T5'!$E$9:$AH$337,24,0)</f>
        <v>A4</v>
      </c>
      <c r="AC59" s="494">
        <f>VLOOKUP(AB59,Sheet1!$B$2:$C$12,2,TRUE)</f>
        <v>7</v>
      </c>
      <c r="AD59" s="494" t="str">
        <f>VLOOKUP($E59,'[27]XET CUOI NAM'!$E$9:AE$337,26,0)</f>
        <v>A4</v>
      </c>
      <c r="AE59" s="494">
        <f>VLOOKUP(AD59,Sheet1!$B$2:$C$12,2,TRUE)</f>
        <v>7</v>
      </c>
      <c r="AF59" s="592"/>
      <c r="AG59" s="709">
        <f t="shared" si="14"/>
        <v>6.9090909090909092</v>
      </c>
      <c r="AH59" s="709" t="str">
        <f>LEFT((COUNTIF($H59:$AC59,"A*")&amp;"A*")&amp;" + "&amp;(COUNTIF($H59:$AC59,"B*")&amp;"B*")&amp;" + "&amp;(COUNTIF($H59:$AC59,"C*")&amp;"C*")&amp;" +  "&amp;(COUNTIF($H59:$AC59,"D")&amp;"D")&amp; " +  "&amp;(COUNTIF($H59:$AC59,"E")&amp;"E"),10)</f>
        <v>10A* + 1B*</v>
      </c>
      <c r="AI59" s="709">
        <f t="shared" si="7"/>
        <v>1</v>
      </c>
      <c r="AJ59" s="709">
        <f t="shared" si="3"/>
        <v>6.916666666666667</v>
      </c>
      <c r="AK59" s="494" t="str">
        <f t="shared" si="4"/>
        <v>Tốt</v>
      </c>
      <c r="AL59" s="494" t="str">
        <f>VLOOKUP($E59,'cac dv gui'!$C$247:$AC$278,25,0)</f>
        <v xml:space="preserve">Xuất sắc </v>
      </c>
      <c r="AM59" s="494" t="str">
        <f>VLOOKUP($E59,'cac dv gui'!$C$247:$AC$278,26,0)</f>
        <v xml:space="preserve">Tốt </v>
      </c>
      <c r="AN59" s="675"/>
      <c r="AO59" s="494"/>
      <c r="AP59" s="675"/>
      <c r="AQ59" s="494" t="str">
        <f t="shared" si="5"/>
        <v>Tốt</v>
      </c>
      <c r="AR59" s="675" t="str">
        <f t="shared" si="12"/>
        <v>Tốt</v>
      </c>
      <c r="AS59" s="675"/>
      <c r="AT59" s="494"/>
      <c r="AU59" s="675"/>
      <c r="AV59" s="675"/>
    </row>
    <row r="60" spans="1:48" s="684" customFormat="1" ht="24.95" customHeight="1" x14ac:dyDescent="0.25">
      <c r="A60" s="512" t="s">
        <v>1297</v>
      </c>
      <c r="B60" s="512">
        <f>COUNTIF($F$9:F161,F60)</f>
        <v>31</v>
      </c>
      <c r="C60" s="513" t="s">
        <v>985</v>
      </c>
      <c r="D60" s="514" t="s">
        <v>749</v>
      </c>
      <c r="E60" s="513" t="s">
        <v>750</v>
      </c>
      <c r="F60" s="494" t="s">
        <v>1603</v>
      </c>
      <c r="G60" s="494" t="s">
        <v>975</v>
      </c>
      <c r="H60" s="494" t="str">
        <f>VLOOKUP(E60,'[16]Gui chi Quynh'!$C$7:$E$387,3,0)</f>
        <v>A4</v>
      </c>
      <c r="I60" s="494">
        <f>VLOOKUP(H60,Sheet1!$B$2:$C$12,2,TRUE)</f>
        <v>7</v>
      </c>
      <c r="J60" s="494" t="str">
        <f>VLOOKUP($E60,'[17]Gui chi Quynh'!$C$7:$E$387,3,0)</f>
        <v>A4</v>
      </c>
      <c r="K60" s="494">
        <f>VLOOKUP(J60,Sheet1!$B$2:$C$12,2,TRUE)</f>
        <v>7</v>
      </c>
      <c r="L60" s="494" t="str">
        <f>VLOOKUP(E60,'[18]Gui chi Quynh'!$C$7:$F$385,3,0)</f>
        <v>A4</v>
      </c>
      <c r="M60" s="494">
        <f>VLOOKUP(L60,Sheet1!$B$2:$C$12,2,TRUE)</f>
        <v>7</v>
      </c>
      <c r="N60" s="494" t="str">
        <f>VLOOKUP(E60,'[19]Gui chi Quynh'!$C$7:$E$391,3,0)</f>
        <v>A4</v>
      </c>
      <c r="O60" s="494">
        <f>VLOOKUP(N60,Sheet1!$B$2:$C$12,2,TRUE)</f>
        <v>7</v>
      </c>
      <c r="P60" s="494" t="str">
        <f>VLOOKUP(E60,'[20]Gui chi Quynh'!$C$7:$E$391,3,0)</f>
        <v>A4</v>
      </c>
      <c r="Q60" s="494">
        <f>VLOOKUP(P60,Sheet1!$B$2:$C$12,2,TRUE)</f>
        <v>7</v>
      </c>
      <c r="R60" s="494" t="str">
        <f>VLOOKUP($E60,'[21]Gui chi Quynh'!$C$7:$E$390,3,0)</f>
        <v>A4</v>
      </c>
      <c r="S60" s="494">
        <f>VLOOKUP(R60,Sheet1!$B$2:$C$12,2,TRUE)</f>
        <v>7</v>
      </c>
      <c r="T60" s="494" t="str">
        <f>VLOOKUP($E60,'[22]Gui chi Quynh'!$C$7:$E$390,3,0)</f>
        <v>A4</v>
      </c>
      <c r="U60" s="494">
        <f>VLOOKUP(T60,Sheet1!$B$2:$C$12,2,TRUE)</f>
        <v>7</v>
      </c>
      <c r="V60" s="494" t="str">
        <f>VLOOKUP($E60,'[23]Gui chi Quynh'!$C$7:$E$389,3,0)</f>
        <v>A4</v>
      </c>
      <c r="W60" s="494">
        <f>VLOOKUP(V60,Sheet1!$B$2:$C$12,2,TRUE)</f>
        <v>7</v>
      </c>
      <c r="X60" s="494" t="str">
        <f>VLOOKUP($E60,'[24]Gui chi Quynh'!$C$7:$E$389,3,0)</f>
        <v>A4</v>
      </c>
      <c r="Y60" s="494">
        <f>VLOOKUP(X60,Sheet1!$B$2:$C$12,2,TRUE)</f>
        <v>7</v>
      </c>
      <c r="Z60" s="494" t="str">
        <f>VLOOKUP($E60,'[25]Gui chi Quynh'!$C$7:$E$388,3,0)</f>
        <v>A4</v>
      </c>
      <c r="AA60" s="494">
        <f>VLOOKUP(Z60,Sheet1!$B$2:$C$12,2,TRUE)</f>
        <v>7</v>
      </c>
      <c r="AB60" s="494" t="str">
        <f>VLOOKUP($E60,'T5'!$E$9:$AH$337,24,0)</f>
        <v>A4</v>
      </c>
      <c r="AC60" s="494">
        <f>VLOOKUP(AB60,Sheet1!$B$2:$C$12,2,TRUE)</f>
        <v>7</v>
      </c>
      <c r="AD60" s="494" t="str">
        <f>VLOOKUP($E60,'[27]XET CUOI NAM'!$E$9:AE$337,26,0)</f>
        <v>A4</v>
      </c>
      <c r="AE60" s="494">
        <f>VLOOKUP(AD60,Sheet1!$B$2:$C$12,2,TRUE)</f>
        <v>7</v>
      </c>
      <c r="AF60" s="592"/>
      <c r="AG60" s="709">
        <f t="shared" si="14"/>
        <v>7</v>
      </c>
      <c r="AH60" s="709" t="str">
        <f t="shared" ref="AH60:AH88" si="15">LEFT((COUNTIF($H60:$AC60,"A*")&amp;"A*")&amp;" + "&amp;(COUNTIF($H60:$AC60,"B*")&amp;"B*")&amp;" + "&amp;(COUNTIF($H60:$AC60,"C*")&amp;"C*")&amp;" +  "&amp;(COUNTIF($H60:$AC60,"D")&amp;"D")&amp; " +  "&amp;(COUNTIF($H60:$AC60,"E")&amp;"E"),4)</f>
        <v>11A*</v>
      </c>
      <c r="AI60" s="709">
        <f t="shared" si="7"/>
        <v>0</v>
      </c>
      <c r="AJ60" s="709">
        <f t="shared" si="3"/>
        <v>7</v>
      </c>
      <c r="AK60" s="494" t="str">
        <f t="shared" si="4"/>
        <v>Tốt</v>
      </c>
      <c r="AL60" s="494" t="str">
        <f>VLOOKUP($E60,'cac dv gui'!$C$247:$AC$278,25,0)</f>
        <v xml:space="preserve">Tốt </v>
      </c>
      <c r="AM60" s="494" t="str">
        <f>VLOOKUP($E60,'cac dv gui'!$C$247:$AC$278,26,0)</f>
        <v xml:space="preserve">Tốt </v>
      </c>
      <c r="AN60" s="675"/>
      <c r="AO60" s="494"/>
      <c r="AP60" s="675"/>
      <c r="AQ60" s="494" t="str">
        <f t="shared" si="5"/>
        <v>Tốt</v>
      </c>
      <c r="AR60" s="675" t="str">
        <f t="shared" si="12"/>
        <v>Tốt</v>
      </c>
      <c r="AS60" s="675"/>
      <c r="AT60" s="494"/>
      <c r="AU60" s="675"/>
      <c r="AV60" s="675"/>
    </row>
    <row r="61" spans="1:48" s="684" customFormat="1" ht="24.95" customHeight="1" x14ac:dyDescent="0.25">
      <c r="A61" s="512" t="s">
        <v>1298</v>
      </c>
      <c r="B61" s="512">
        <f>COUNTIF($F$9:F162,F61)</f>
        <v>31</v>
      </c>
      <c r="C61" s="513" t="s">
        <v>985</v>
      </c>
      <c r="D61" s="514" t="s">
        <v>982</v>
      </c>
      <c r="E61" s="513" t="s">
        <v>983</v>
      </c>
      <c r="F61" s="494" t="s">
        <v>1603</v>
      </c>
      <c r="G61" s="494" t="s">
        <v>975</v>
      </c>
      <c r="H61" s="494" t="str">
        <f>VLOOKUP(E61,'[16]Gui chi Quynh'!$C$7:$E$387,3,0)</f>
        <v>A4</v>
      </c>
      <c r="I61" s="494">
        <f>VLOOKUP(H61,Sheet1!$B$2:$C$12,2,TRUE)</f>
        <v>7</v>
      </c>
      <c r="J61" s="494" t="str">
        <f>VLOOKUP($E61,'[17]Gui chi Quynh'!$C$7:$E$387,3,0)</f>
        <v>A4</v>
      </c>
      <c r="K61" s="494">
        <f>VLOOKUP(J61,Sheet1!$B$2:$C$12,2,TRUE)</f>
        <v>7</v>
      </c>
      <c r="L61" s="494" t="str">
        <f>VLOOKUP(E61,'[18]Gui chi Quynh'!$C$7:$F$385,3,0)</f>
        <v>A4</v>
      </c>
      <c r="M61" s="494">
        <f>VLOOKUP(L61,Sheet1!$B$2:$C$12,2,TRUE)</f>
        <v>7</v>
      </c>
      <c r="N61" s="494" t="str">
        <f>VLOOKUP(E61,'[19]Gui chi Quynh'!$C$7:$E$391,3,0)</f>
        <v>A4</v>
      </c>
      <c r="O61" s="494">
        <f>VLOOKUP(N61,Sheet1!$B$2:$C$12,2,TRUE)</f>
        <v>7</v>
      </c>
      <c r="P61" s="494" t="str">
        <f>VLOOKUP(E61,'[20]Gui chi Quynh'!$C$7:$E$391,3,0)</f>
        <v>A4</v>
      </c>
      <c r="Q61" s="494">
        <f>VLOOKUP(P61,Sheet1!$B$2:$C$12,2,TRUE)</f>
        <v>7</v>
      </c>
      <c r="R61" s="494" t="str">
        <f>VLOOKUP($E61,'[21]Gui chi Quynh'!$C$7:$E$390,3,0)</f>
        <v>A4</v>
      </c>
      <c r="S61" s="494">
        <f>VLOOKUP(R61,Sheet1!$B$2:$C$12,2,TRUE)</f>
        <v>7</v>
      </c>
      <c r="T61" s="494" t="str">
        <f>VLOOKUP($E61,'[22]Gui chi Quynh'!$C$7:$E$390,3,0)</f>
        <v>A4</v>
      </c>
      <c r="U61" s="494">
        <f>VLOOKUP(T61,Sheet1!$B$2:$C$12,2,TRUE)</f>
        <v>7</v>
      </c>
      <c r="V61" s="494" t="str">
        <f>VLOOKUP($E61,'[23]Gui chi Quynh'!$C$7:$E$389,3,0)</f>
        <v>A4</v>
      </c>
      <c r="W61" s="494">
        <f>VLOOKUP(V61,Sheet1!$B$2:$C$12,2,TRUE)</f>
        <v>7</v>
      </c>
      <c r="X61" s="494" t="str">
        <f>VLOOKUP($E61,'[24]Gui chi Quynh'!$C$7:$E$389,3,0)</f>
        <v>A4</v>
      </c>
      <c r="Y61" s="494">
        <f>VLOOKUP(X61,Sheet1!$B$2:$C$12,2,TRUE)</f>
        <v>7</v>
      </c>
      <c r="Z61" s="494" t="str">
        <f>VLOOKUP($E61,'[25]Gui chi Quynh'!$C$7:$E$388,3,0)</f>
        <v>A4</v>
      </c>
      <c r="AA61" s="494">
        <f>VLOOKUP(Z61,Sheet1!$B$2:$C$12,2,TRUE)</f>
        <v>7</v>
      </c>
      <c r="AB61" s="494" t="str">
        <f>VLOOKUP($E61,'T5'!$E$9:$AH$337,24,0)</f>
        <v>A4</v>
      </c>
      <c r="AC61" s="494">
        <f>VLOOKUP(AB61,Sheet1!$B$2:$C$12,2,TRUE)</f>
        <v>7</v>
      </c>
      <c r="AD61" s="494" t="str">
        <f>VLOOKUP($E61,'[27]XET CUOI NAM'!$E$9:AE$337,26,0)</f>
        <v>A4</v>
      </c>
      <c r="AE61" s="494">
        <f>VLOOKUP(AD61,Sheet1!$B$2:$C$12,2,TRUE)</f>
        <v>7</v>
      </c>
      <c r="AF61" s="592"/>
      <c r="AG61" s="709">
        <f t="shared" si="14"/>
        <v>7</v>
      </c>
      <c r="AH61" s="709" t="str">
        <f t="shared" si="15"/>
        <v>11A*</v>
      </c>
      <c r="AI61" s="709">
        <f t="shared" si="7"/>
        <v>0</v>
      </c>
      <c r="AJ61" s="709">
        <f t="shared" si="3"/>
        <v>7</v>
      </c>
      <c r="AK61" s="494" t="str">
        <f t="shared" si="4"/>
        <v>Tốt</v>
      </c>
      <c r="AL61" s="494" t="str">
        <f>VLOOKUP($E61,'cac dv gui'!$C$247:$AC$278,25,0)</f>
        <v xml:space="preserve">Tốt </v>
      </c>
      <c r="AM61" s="494" t="str">
        <f>VLOOKUP($E61,'cac dv gui'!$C$247:$AC$278,26,0)</f>
        <v xml:space="preserve">Tốt </v>
      </c>
      <c r="AN61" s="675"/>
      <c r="AO61" s="494"/>
      <c r="AP61" s="675"/>
      <c r="AQ61" s="494" t="str">
        <f t="shared" si="5"/>
        <v>Tốt</v>
      </c>
      <c r="AR61" s="675" t="str">
        <f t="shared" si="12"/>
        <v>Tốt</v>
      </c>
      <c r="AS61" s="675"/>
      <c r="AT61" s="494"/>
      <c r="AU61" s="675"/>
      <c r="AV61" s="675"/>
    </row>
    <row r="62" spans="1:48" s="684" customFormat="1" ht="66.75" customHeight="1" x14ac:dyDescent="0.25">
      <c r="A62" s="512" t="s">
        <v>1299</v>
      </c>
      <c r="B62" s="512">
        <f>COUNTIF($F$9:F62,F62)</f>
        <v>30</v>
      </c>
      <c r="C62" s="513" t="s">
        <v>985</v>
      </c>
      <c r="D62" s="514" t="s">
        <v>1100</v>
      </c>
      <c r="E62" s="513" t="s">
        <v>1101</v>
      </c>
      <c r="F62" s="494" t="s">
        <v>1603</v>
      </c>
      <c r="G62" s="494" t="s">
        <v>974</v>
      </c>
      <c r="H62" s="494"/>
      <c r="I62" s="494"/>
      <c r="J62" s="494"/>
      <c r="K62" s="494"/>
      <c r="L62" s="494"/>
      <c r="M62" s="494"/>
      <c r="N62" s="494"/>
      <c r="O62" s="494"/>
      <c r="P62" s="494"/>
      <c r="Q62" s="494"/>
      <c r="R62" s="494"/>
      <c r="S62" s="494"/>
      <c r="T62" s="494"/>
      <c r="U62" s="494"/>
      <c r="V62" s="494"/>
      <c r="W62" s="494"/>
      <c r="X62" s="494"/>
      <c r="Y62" s="494"/>
      <c r="Z62" s="494"/>
      <c r="AA62" s="494"/>
      <c r="AB62" s="494" t="str">
        <f>VLOOKUP($E62,'T5'!$E$9:$AH$337,24,0)</f>
        <v>A4</v>
      </c>
      <c r="AC62" s="494">
        <f>VLOOKUP(AB62,Sheet1!$B$2:$C$12,2,TRUE)</f>
        <v>7</v>
      </c>
      <c r="AD62" s="494" t="str">
        <f>VLOOKUP($E62,'[27]XET CUOI NAM'!$E$9:AE$337,26,0)</f>
        <v>A3</v>
      </c>
      <c r="AE62" s="494">
        <f>VLOOKUP(AD62,Sheet1!$B$2:$C$12,2,TRUE)</f>
        <v>8</v>
      </c>
      <c r="AF62" s="592"/>
      <c r="AG62" s="709">
        <f>(I62+K62+M62+O62+Q62+S62+U62+W62+Y62+AA62+AC62)/1</f>
        <v>7</v>
      </c>
      <c r="AH62" s="709" t="str">
        <f t="shared" si="15"/>
        <v xml:space="preserve">1A* </v>
      </c>
      <c r="AI62" s="709">
        <f t="shared" si="7"/>
        <v>0</v>
      </c>
      <c r="AJ62" s="709">
        <f>((7*11)+AE62)/12</f>
        <v>7.083333333333333</v>
      </c>
      <c r="AK62" s="494" t="str">
        <f t="shared" si="4"/>
        <v>Tốt</v>
      </c>
      <c r="AL62" s="494" t="s">
        <v>966</v>
      </c>
      <c r="AM62" s="494" t="s">
        <v>966</v>
      </c>
      <c r="AN62" s="675"/>
      <c r="AO62" s="494"/>
      <c r="AP62" s="675"/>
      <c r="AQ62" s="494" t="str">
        <f t="shared" si="5"/>
        <v>Tốt</v>
      </c>
      <c r="AR62" s="675" t="str">
        <f>AQ62</f>
        <v>Tốt</v>
      </c>
      <c r="AS62" s="675"/>
      <c r="AT62" s="678" t="s">
        <v>1232</v>
      </c>
      <c r="AU62" s="675"/>
      <c r="AV62" s="675" t="s">
        <v>1731</v>
      </c>
    </row>
    <row r="63" spans="1:48" s="684" customFormat="1" ht="52.5" customHeight="1" x14ac:dyDescent="0.25">
      <c r="A63" s="512" t="s">
        <v>1300</v>
      </c>
      <c r="B63" s="512">
        <f>COUNTIF($F$9:F63,F63)</f>
        <v>31</v>
      </c>
      <c r="C63" s="513" t="s">
        <v>984</v>
      </c>
      <c r="D63" s="514" t="s">
        <v>747</v>
      </c>
      <c r="E63" s="513" t="s">
        <v>748</v>
      </c>
      <c r="F63" s="494" t="s">
        <v>1603</v>
      </c>
      <c r="G63" s="494" t="s">
        <v>975</v>
      </c>
      <c r="H63" s="494" t="str">
        <f>VLOOKUP(E63,'[16]Gui chi Quynh'!$C$7:$E$387,3,0)</f>
        <v>A4</v>
      </c>
      <c r="I63" s="494">
        <f>VLOOKUP(H63,Sheet1!$B$2:$C$12,2,TRUE)</f>
        <v>7</v>
      </c>
      <c r="J63" s="494" t="str">
        <f>VLOOKUP($E63,'[17]Gui chi Quynh'!$C$7:$E$387,3,0)</f>
        <v>A4</v>
      </c>
      <c r="K63" s="494">
        <f>VLOOKUP(J63,Sheet1!$B$2:$C$12,2,TRUE)</f>
        <v>7</v>
      </c>
      <c r="L63" s="494" t="str">
        <f>VLOOKUP(E63,'[18]Gui chi Quynh'!$C$7:$F$385,3,0)</f>
        <v>A4</v>
      </c>
      <c r="M63" s="494">
        <f>VLOOKUP(L63,Sheet1!$B$2:$C$12,2,TRUE)</f>
        <v>7</v>
      </c>
      <c r="N63" s="494" t="str">
        <f>VLOOKUP(E63,'[19]Gui chi Quynh'!$C$7:$E$391,3,0)</f>
        <v>A4</v>
      </c>
      <c r="O63" s="494">
        <f>VLOOKUP(N63,Sheet1!$B$2:$C$12,2,TRUE)</f>
        <v>7</v>
      </c>
      <c r="P63" s="494" t="str">
        <f>VLOOKUP(E63,'[20]Gui chi Quynh'!$C$7:$E$391,3,0)</f>
        <v>A3</v>
      </c>
      <c r="Q63" s="494">
        <f>VLOOKUP(P63,Sheet1!$B$2:$C$12,2,TRUE)</f>
        <v>8</v>
      </c>
      <c r="R63" s="494" t="str">
        <f>VLOOKUP($E63,'[21]Gui chi Quynh'!$C$7:$E$390,3,0)</f>
        <v>A4</v>
      </c>
      <c r="S63" s="494">
        <f>VLOOKUP(R63,Sheet1!$B$2:$C$12,2,TRUE)</f>
        <v>7</v>
      </c>
      <c r="T63" s="494" t="str">
        <f>VLOOKUP($E63,'[22]Gui chi Quynh'!$C$7:$E$390,3,0)</f>
        <v>A4</v>
      </c>
      <c r="U63" s="494">
        <f>VLOOKUP(T63,Sheet1!$B$2:$C$12,2,TRUE)</f>
        <v>7</v>
      </c>
      <c r="V63" s="494" t="str">
        <f>VLOOKUP($E63,'[23]Gui chi Quynh'!$C$7:$E$389,3,0)</f>
        <v>A4</v>
      </c>
      <c r="W63" s="494">
        <f>VLOOKUP(V63,Sheet1!$B$2:$C$12,2,TRUE)</f>
        <v>7</v>
      </c>
      <c r="X63" s="494" t="str">
        <f>VLOOKUP($E63,'[24]Gui chi Quynh'!$C$7:$E$389,3,0)</f>
        <v>A4</v>
      </c>
      <c r="Y63" s="494">
        <f>VLOOKUP(X63,Sheet1!$B$2:$C$12,2,TRUE)</f>
        <v>7</v>
      </c>
      <c r="Z63" s="494" t="str">
        <f>VLOOKUP($E63,'[25]Gui chi Quynh'!$C$7:$E$388,3,0)</f>
        <v>A4</v>
      </c>
      <c r="AA63" s="494">
        <f>VLOOKUP(Z63,Sheet1!$B$2:$C$12,2,TRUE)</f>
        <v>7</v>
      </c>
      <c r="AB63" s="494" t="str">
        <f>VLOOKUP($E63,'T5'!$E$9:$AH$337,24,0)</f>
        <v>A4</v>
      </c>
      <c r="AC63" s="494">
        <f>VLOOKUP(AB63,Sheet1!$B$2:$C$12,2,TRUE)</f>
        <v>7</v>
      </c>
      <c r="AD63" s="494" t="str">
        <f>VLOOKUP($E63,'[27]XET CUOI NAM'!$E$9:AE$337,26,0)</f>
        <v>A4</v>
      </c>
      <c r="AE63" s="494">
        <f>VLOOKUP(AD63,Sheet1!$B$2:$C$12,2,TRUE)</f>
        <v>7</v>
      </c>
      <c r="AF63" s="592"/>
      <c r="AG63" s="709">
        <f>(I63+K63+M63+O63+Q63+S63+U63+W63+Y63+AA63+AC63)/11</f>
        <v>7.0909090909090908</v>
      </c>
      <c r="AH63" s="709" t="str">
        <f t="shared" si="15"/>
        <v>11A*</v>
      </c>
      <c r="AI63" s="709">
        <f t="shared" si="7"/>
        <v>0</v>
      </c>
      <c r="AJ63" s="709">
        <f t="shared" si="3"/>
        <v>7.083333333333333</v>
      </c>
      <c r="AK63" s="494" t="str">
        <f t="shared" si="4"/>
        <v>Tốt</v>
      </c>
      <c r="AL63" s="494" t="str">
        <f>VLOOKUP($E63,'cac dv gui'!$C$247:$AC$278,25,0)</f>
        <v xml:space="preserve">Tốt </v>
      </c>
      <c r="AM63" s="494" t="s">
        <v>966</v>
      </c>
      <c r="AN63" s="675" t="s">
        <v>1594</v>
      </c>
      <c r="AO63" s="494"/>
      <c r="AP63" s="675"/>
      <c r="AQ63" s="494" t="str">
        <f t="shared" si="5"/>
        <v>Tốt</v>
      </c>
      <c r="AR63" s="675" t="str">
        <f t="shared" si="12"/>
        <v>Tốt</v>
      </c>
      <c r="AS63" s="675"/>
      <c r="AT63" s="494"/>
      <c r="AU63" s="675"/>
      <c r="AV63" s="675"/>
    </row>
    <row r="64" spans="1:48" s="684" customFormat="1" ht="24.95" customHeight="1" x14ac:dyDescent="0.25">
      <c r="A64" s="512" t="s">
        <v>1301</v>
      </c>
      <c r="B64" s="512">
        <f>COUNTIF($F$9:F64,F64)</f>
        <v>1</v>
      </c>
      <c r="C64" s="513" t="s">
        <v>984</v>
      </c>
      <c r="D64" s="514" t="s">
        <v>65</v>
      </c>
      <c r="E64" s="512" t="s">
        <v>724</v>
      </c>
      <c r="F64" s="494" t="s">
        <v>1600</v>
      </c>
      <c r="G64" s="494" t="s">
        <v>974</v>
      </c>
      <c r="H64" s="494" t="str">
        <f>VLOOKUP(E64,'[16]Gui chi Quynh'!$C$7:$E$387,3,0)</f>
        <v>A1</v>
      </c>
      <c r="I64" s="494">
        <f>VLOOKUP(H64,Sheet1!$B$2:$C$12,2,TRUE)</f>
        <v>10</v>
      </c>
      <c r="J64" s="494" t="str">
        <f>VLOOKUP($E64,'[17]Gui chi Quynh'!$C$7:$E$387,3,0)</f>
        <v>A1</v>
      </c>
      <c r="K64" s="494">
        <f>VLOOKUP(J64,Sheet1!$B$2:$C$12,2,TRUE)</f>
        <v>10</v>
      </c>
      <c r="L64" s="494" t="str">
        <f>VLOOKUP(E64,'[18]Gui chi Quynh'!$C$7:$F$385,3,0)</f>
        <v>A1</v>
      </c>
      <c r="M64" s="494">
        <f>VLOOKUP(L64,Sheet1!$B$2:$C$12,2,TRUE)</f>
        <v>10</v>
      </c>
      <c r="N64" s="494" t="str">
        <f>VLOOKUP(E64,'[19]Gui chi Quynh'!$C$7:$E$391,3,0)</f>
        <v>A1</v>
      </c>
      <c r="O64" s="494">
        <f>VLOOKUP(N64,Sheet1!$B$2:$C$12,2,TRUE)</f>
        <v>10</v>
      </c>
      <c r="P64" s="494" t="str">
        <f>VLOOKUP(E64,'[20]Gui chi Quynh'!$C$7:$E$391,3,0)</f>
        <v>A1</v>
      </c>
      <c r="Q64" s="494">
        <f>VLOOKUP(P64,Sheet1!$B$2:$C$12,2,TRUE)</f>
        <v>10</v>
      </c>
      <c r="R64" s="494" t="str">
        <f>VLOOKUP($E64,'[21]Gui chi Quynh'!$C$7:$E$390,3,0)</f>
        <v>A1</v>
      </c>
      <c r="S64" s="494">
        <f>VLOOKUP(R64,Sheet1!$B$2:$C$12,2,TRUE)</f>
        <v>10</v>
      </c>
      <c r="T64" s="494" t="str">
        <f>VLOOKUP($E64,'[22]Gui chi Quynh'!$C$7:$E$390,3,0)</f>
        <v>A1</v>
      </c>
      <c r="U64" s="494">
        <f>VLOOKUP(T64,Sheet1!$B$2:$C$12,2,TRUE)</f>
        <v>10</v>
      </c>
      <c r="V64" s="494" t="str">
        <f>VLOOKUP($E64,'[23]Gui chi Quynh'!$C$7:$E$389,3,0)</f>
        <v>A1</v>
      </c>
      <c r="W64" s="494">
        <f>VLOOKUP(V64,Sheet1!$B$2:$C$12,2,TRUE)</f>
        <v>10</v>
      </c>
      <c r="X64" s="494" t="str">
        <f>VLOOKUP($E64,'[24]Gui chi Quynh'!$C$7:$E$389,3,0)</f>
        <v>A1</v>
      </c>
      <c r="Y64" s="494">
        <f>VLOOKUP(X64,Sheet1!$B$2:$C$12,2,TRUE)</f>
        <v>10</v>
      </c>
      <c r="Z64" s="494" t="str">
        <f>VLOOKUP($E64,'[25]Gui chi Quynh'!$C$7:$E$388,3,0)</f>
        <v>A1</v>
      </c>
      <c r="AA64" s="494">
        <f>VLOOKUP(Z64,Sheet1!$B$2:$C$12,2,TRUE)</f>
        <v>10</v>
      </c>
      <c r="AB64" s="494" t="str">
        <f>VLOOKUP($E64,'T5'!$E$9:$AH$337,24,0)</f>
        <v>A1</v>
      </c>
      <c r="AC64" s="494">
        <f>VLOOKUP(AB64,Sheet1!$B$2:$C$12,2,TRUE)</f>
        <v>10</v>
      </c>
      <c r="AD64" s="494" t="str">
        <f>VLOOKUP($E64,'[27]XET CUOI NAM'!$E$9:AE$337,26,0)</f>
        <v>A1</v>
      </c>
      <c r="AE64" s="494">
        <f>VLOOKUP(AD64,Sheet1!$B$2:$C$12,2,TRUE)</f>
        <v>10</v>
      </c>
      <c r="AF64" s="592" t="str">
        <f>VLOOKUP($E64,'[26]Tong hop ket qua'!$E$19:$M$219,9,0)</f>
        <v>Xuất sắc</v>
      </c>
      <c r="AG64" s="709">
        <f t="shared" ref="AG64:AG78" si="16">ROUND(AVERAGE($H64:$AC64),1)</f>
        <v>10</v>
      </c>
      <c r="AH64" s="709" t="str">
        <f t="shared" si="15"/>
        <v>11A*</v>
      </c>
      <c r="AI64" s="709">
        <f t="shared" si="7"/>
        <v>0</v>
      </c>
      <c r="AJ64" s="709">
        <f t="shared" si="3"/>
        <v>10</v>
      </c>
      <c r="AK64" s="494" t="str">
        <f t="shared" si="4"/>
        <v>Xuất sắc</v>
      </c>
      <c r="AL64" s="494" t="s">
        <v>1130</v>
      </c>
      <c r="AM64" s="494" t="s">
        <v>1130</v>
      </c>
      <c r="AN64" s="675"/>
      <c r="AO64" s="494" t="s">
        <v>1130</v>
      </c>
      <c r="AP64" s="675"/>
      <c r="AQ64" s="494" t="str">
        <f t="shared" si="5"/>
        <v>Xuất sắc</v>
      </c>
      <c r="AR64" s="675" t="str">
        <f t="shared" si="12"/>
        <v>Xuất sắc</v>
      </c>
      <c r="AS64" s="675"/>
      <c r="AT64" s="494"/>
      <c r="AU64" s="675" t="s">
        <v>1731</v>
      </c>
      <c r="AV64" s="675"/>
    </row>
    <row r="65" spans="1:48" s="684" customFormat="1" ht="24.95" customHeight="1" x14ac:dyDescent="0.25">
      <c r="A65" s="512" t="s">
        <v>1302</v>
      </c>
      <c r="B65" s="512">
        <f>COUNTIF($F$9:F65,F65)</f>
        <v>2</v>
      </c>
      <c r="C65" s="513" t="s">
        <v>984</v>
      </c>
      <c r="D65" s="519" t="s">
        <v>32</v>
      </c>
      <c r="E65" s="599" t="s">
        <v>417</v>
      </c>
      <c r="F65" s="494" t="s">
        <v>1600</v>
      </c>
      <c r="G65" s="494" t="s">
        <v>974</v>
      </c>
      <c r="H65" s="494" t="str">
        <f>VLOOKUP(E65,'[16]Gui chi Quynh'!$C$7:$E$387,3,0)</f>
        <v>A1</v>
      </c>
      <c r="I65" s="494">
        <f>VLOOKUP(H65,Sheet1!$B$2:$C$12,2,TRUE)</f>
        <v>10</v>
      </c>
      <c r="J65" s="494" t="str">
        <f>VLOOKUP($E65,'[17]Gui chi Quynh'!$C$7:$E$387,3,0)</f>
        <v>A1</v>
      </c>
      <c r="K65" s="494">
        <f>VLOOKUP(J65,Sheet1!$B$2:$C$12,2,TRUE)</f>
        <v>10</v>
      </c>
      <c r="L65" s="494" t="str">
        <f>VLOOKUP(E65,'[18]Gui chi Quynh'!$C$7:$F$385,3,0)</f>
        <v>A1</v>
      </c>
      <c r="M65" s="494">
        <f>VLOOKUP(L65,Sheet1!$B$2:$C$12,2,TRUE)</f>
        <v>10</v>
      </c>
      <c r="N65" s="494" t="str">
        <f>VLOOKUP(E65,'[19]Gui chi Quynh'!$C$7:$E$391,3,0)</f>
        <v>A1</v>
      </c>
      <c r="O65" s="494">
        <f>VLOOKUP(N65,Sheet1!$B$2:$C$12,2,TRUE)</f>
        <v>10</v>
      </c>
      <c r="P65" s="494" t="str">
        <f>VLOOKUP(E65,'[20]Gui chi Quynh'!$C$7:$E$391,3,0)</f>
        <v>A1</v>
      </c>
      <c r="Q65" s="494">
        <f>VLOOKUP(P65,Sheet1!$B$2:$C$12,2,TRUE)</f>
        <v>10</v>
      </c>
      <c r="R65" s="494" t="str">
        <f>VLOOKUP($E65,'[21]Gui chi Quynh'!$C$7:$E$390,3,0)</f>
        <v>A1</v>
      </c>
      <c r="S65" s="494">
        <f>VLOOKUP(R65,Sheet1!$B$2:$C$12,2,TRUE)</f>
        <v>10</v>
      </c>
      <c r="T65" s="494" t="str">
        <f>VLOOKUP($E65,'[22]Gui chi Quynh'!$C$7:$E$390,3,0)</f>
        <v>A1</v>
      </c>
      <c r="U65" s="494">
        <f>VLOOKUP(T65,Sheet1!$B$2:$C$12,2,TRUE)</f>
        <v>10</v>
      </c>
      <c r="V65" s="494" t="str">
        <f>VLOOKUP($E65,'[23]Gui chi Quynh'!$C$7:$E$389,3,0)</f>
        <v>A1</v>
      </c>
      <c r="W65" s="494">
        <f>VLOOKUP(V65,Sheet1!$B$2:$C$12,2,TRUE)</f>
        <v>10</v>
      </c>
      <c r="X65" s="494" t="str">
        <f>VLOOKUP($E65,'[24]Gui chi Quynh'!$C$7:$E$389,3,0)</f>
        <v>A1</v>
      </c>
      <c r="Y65" s="494">
        <f>VLOOKUP(X65,Sheet1!$B$2:$C$12,2,TRUE)</f>
        <v>10</v>
      </c>
      <c r="Z65" s="494" t="str">
        <f>VLOOKUP($E65,'[25]Gui chi Quynh'!$C$7:$E$388,3,0)</f>
        <v>A1</v>
      </c>
      <c r="AA65" s="494">
        <f>VLOOKUP(Z65,Sheet1!$B$2:$C$12,2,TRUE)</f>
        <v>10</v>
      </c>
      <c r="AB65" s="494" t="str">
        <f>VLOOKUP($E65,'T5'!$E$9:$AH$337,24,0)</f>
        <v>A1</v>
      </c>
      <c r="AC65" s="494">
        <f>VLOOKUP(AB65,Sheet1!$B$2:$C$12,2,TRUE)</f>
        <v>10</v>
      </c>
      <c r="AD65" s="494" t="str">
        <f>VLOOKUP($E65,'[27]XET CUOI NAM'!$E$9:AE$337,26,0)</f>
        <v>A1</v>
      </c>
      <c r="AE65" s="494">
        <f>VLOOKUP(AD65,Sheet1!$B$2:$C$12,2,TRUE)</f>
        <v>10</v>
      </c>
      <c r="AF65" s="592"/>
      <c r="AG65" s="709">
        <f t="shared" si="16"/>
        <v>10</v>
      </c>
      <c r="AH65" s="709" t="str">
        <f t="shared" si="15"/>
        <v>11A*</v>
      </c>
      <c r="AI65" s="709">
        <f t="shared" si="7"/>
        <v>0</v>
      </c>
      <c r="AJ65" s="709">
        <f t="shared" si="3"/>
        <v>10</v>
      </c>
      <c r="AK65" s="494" t="str">
        <f t="shared" si="4"/>
        <v>Xuất sắc</v>
      </c>
      <c r="AL65" s="494" t="s">
        <v>1130</v>
      </c>
      <c r="AM65" s="494" t="s">
        <v>1130</v>
      </c>
      <c r="AN65" s="675"/>
      <c r="AO65" s="494" t="s">
        <v>1130</v>
      </c>
      <c r="AP65" s="675"/>
      <c r="AQ65" s="494" t="str">
        <f t="shared" si="5"/>
        <v>Xuất sắc</v>
      </c>
      <c r="AR65" s="675" t="str">
        <f t="shared" si="12"/>
        <v>Xuất sắc</v>
      </c>
      <c r="AS65" s="675"/>
      <c r="AT65" s="494"/>
      <c r="AU65" s="675" t="s">
        <v>1731</v>
      </c>
      <c r="AV65" s="675"/>
    </row>
    <row r="66" spans="1:48" s="684" customFormat="1" ht="24.95" customHeight="1" x14ac:dyDescent="0.25">
      <c r="A66" s="512" t="s">
        <v>1303</v>
      </c>
      <c r="B66" s="512">
        <f>COUNTIF($F$9:F66,F66)</f>
        <v>3</v>
      </c>
      <c r="C66" s="513" t="s">
        <v>984</v>
      </c>
      <c r="D66" s="519" t="s">
        <v>57</v>
      </c>
      <c r="E66" s="554" t="s">
        <v>612</v>
      </c>
      <c r="F66" s="494" t="s">
        <v>1600</v>
      </c>
      <c r="G66" s="494" t="s">
        <v>974</v>
      </c>
      <c r="H66" s="494" t="str">
        <f>VLOOKUP(E66,'[16]Gui chi Quynh'!$C$7:$E$387,3,0)</f>
        <v>A1</v>
      </c>
      <c r="I66" s="494">
        <f>VLOOKUP(H66,Sheet1!$B$2:$C$12,2,TRUE)</f>
        <v>10</v>
      </c>
      <c r="J66" s="494" t="str">
        <f>VLOOKUP($E66,'[17]Gui chi Quynh'!$C$7:$E$387,3,0)</f>
        <v>A1</v>
      </c>
      <c r="K66" s="494">
        <f>VLOOKUP(J66,Sheet1!$B$2:$C$12,2,TRUE)</f>
        <v>10</v>
      </c>
      <c r="L66" s="494" t="str">
        <f>VLOOKUP(E66,'[18]Gui chi Quynh'!$C$7:$F$385,3,0)</f>
        <v>A1</v>
      </c>
      <c r="M66" s="494">
        <f>VLOOKUP(L66,Sheet1!$B$2:$C$12,2,TRUE)</f>
        <v>10</v>
      </c>
      <c r="N66" s="494" t="str">
        <f>VLOOKUP(E66,'[19]Gui chi Quynh'!$C$7:$E$391,3,0)</f>
        <v>A1</v>
      </c>
      <c r="O66" s="494">
        <f>VLOOKUP(N66,Sheet1!$B$2:$C$12,2,TRUE)</f>
        <v>10</v>
      </c>
      <c r="P66" s="494" t="str">
        <f>VLOOKUP(E66,'[20]Gui chi Quynh'!$C$7:$E$391,3,0)</f>
        <v>A1</v>
      </c>
      <c r="Q66" s="494">
        <f>VLOOKUP(P66,Sheet1!$B$2:$C$12,2,TRUE)</f>
        <v>10</v>
      </c>
      <c r="R66" s="494" t="str">
        <f>VLOOKUP($E66,'[21]Gui chi Quynh'!$C$7:$E$390,3,0)</f>
        <v>A1</v>
      </c>
      <c r="S66" s="494">
        <f>VLOOKUP(R66,Sheet1!$B$2:$C$12,2,TRUE)</f>
        <v>10</v>
      </c>
      <c r="T66" s="494" t="str">
        <f>VLOOKUP($E66,'[22]Gui chi Quynh'!$C$7:$E$390,3,0)</f>
        <v>A1</v>
      </c>
      <c r="U66" s="494">
        <f>VLOOKUP(T66,Sheet1!$B$2:$C$12,2,TRUE)</f>
        <v>10</v>
      </c>
      <c r="V66" s="494" t="str">
        <f>VLOOKUP($E66,'[23]Gui chi Quynh'!$C$7:$E$389,3,0)</f>
        <v>A1</v>
      </c>
      <c r="W66" s="494">
        <f>VLOOKUP(V66,Sheet1!$B$2:$C$12,2,TRUE)</f>
        <v>10</v>
      </c>
      <c r="X66" s="494" t="str">
        <f>VLOOKUP($E66,'[24]Gui chi Quynh'!$C$7:$E$389,3,0)</f>
        <v>A1</v>
      </c>
      <c r="Y66" s="494">
        <f>VLOOKUP(X66,Sheet1!$B$2:$C$12,2,TRUE)</f>
        <v>10</v>
      </c>
      <c r="Z66" s="494" t="str">
        <f>VLOOKUP($E66,'[25]Gui chi Quynh'!$C$7:$E$388,3,0)</f>
        <v>A1</v>
      </c>
      <c r="AA66" s="494">
        <f>VLOOKUP(Z66,Sheet1!$B$2:$C$12,2,TRUE)</f>
        <v>10</v>
      </c>
      <c r="AB66" s="494" t="str">
        <f>VLOOKUP($E66,'T5'!$E$9:$AH$337,24,0)</f>
        <v>A1</v>
      </c>
      <c r="AC66" s="494">
        <f>VLOOKUP(AB66,Sheet1!$B$2:$C$12,2,TRUE)</f>
        <v>10</v>
      </c>
      <c r="AD66" s="494" t="str">
        <f>VLOOKUP($E66,'[27]XET CUOI NAM'!$E$9:AE$337,26,0)</f>
        <v>A1</v>
      </c>
      <c r="AE66" s="494">
        <f>VLOOKUP(AD66,Sheet1!$B$2:$C$12,2,TRUE)</f>
        <v>10</v>
      </c>
      <c r="AF66" s="592" t="str">
        <f>VLOOKUP($E66,'[26]Tong hop ket qua'!$E$19:$M$219,9,0)</f>
        <v>Tốt</v>
      </c>
      <c r="AG66" s="709">
        <f t="shared" si="16"/>
        <v>10</v>
      </c>
      <c r="AH66" s="709" t="str">
        <f t="shared" si="15"/>
        <v>11A*</v>
      </c>
      <c r="AI66" s="709">
        <f t="shared" si="7"/>
        <v>0</v>
      </c>
      <c r="AJ66" s="709">
        <f t="shared" si="3"/>
        <v>10</v>
      </c>
      <c r="AK66" s="494" t="str">
        <f t="shared" si="4"/>
        <v>Xuất sắc</v>
      </c>
      <c r="AL66" s="494" t="s">
        <v>1130</v>
      </c>
      <c r="AM66" s="494" t="s">
        <v>1130</v>
      </c>
      <c r="AN66" s="675"/>
      <c r="AO66" s="494" t="s">
        <v>1130</v>
      </c>
      <c r="AP66" s="675"/>
      <c r="AQ66" s="494" t="str">
        <f t="shared" si="5"/>
        <v>Xuất sắc</v>
      </c>
      <c r="AR66" s="675" t="str">
        <f t="shared" si="12"/>
        <v>Xuất sắc</v>
      </c>
      <c r="AS66" s="675"/>
      <c r="AT66" s="494"/>
      <c r="AU66" s="675" t="s">
        <v>1731</v>
      </c>
      <c r="AV66" s="675"/>
    </row>
    <row r="67" spans="1:48" s="684" customFormat="1" ht="24.95" customHeight="1" x14ac:dyDescent="0.25">
      <c r="A67" s="512" t="s">
        <v>1304</v>
      </c>
      <c r="B67" s="512">
        <f>COUNTIF($F$9:F67,F67)</f>
        <v>4</v>
      </c>
      <c r="C67" s="513" t="s">
        <v>985</v>
      </c>
      <c r="D67" s="519" t="s">
        <v>21</v>
      </c>
      <c r="E67" s="512" t="s">
        <v>411</v>
      </c>
      <c r="F67" s="494" t="s">
        <v>1600</v>
      </c>
      <c r="G67" s="494" t="s">
        <v>974</v>
      </c>
      <c r="H67" s="494" t="str">
        <f>VLOOKUP(E67,'[16]Gui chi Quynh'!$C$7:$E$387,3,0)</f>
        <v>A2</v>
      </c>
      <c r="I67" s="494">
        <f>VLOOKUP(H67,Sheet1!$B$2:$C$12,2,TRUE)</f>
        <v>9</v>
      </c>
      <c r="J67" s="494" t="str">
        <f>VLOOKUP($E67,'[17]Gui chi Quynh'!$C$7:$E$387,3,0)</f>
        <v>A2</v>
      </c>
      <c r="K67" s="494">
        <f>VLOOKUP(J67,Sheet1!$B$2:$C$12,2,TRUE)</f>
        <v>9</v>
      </c>
      <c r="L67" s="494" t="str">
        <f>VLOOKUP(E67,'[18]Gui chi Quynh'!$C$7:$F$385,3,0)</f>
        <v>A2</v>
      </c>
      <c r="M67" s="494">
        <f>VLOOKUP(L67,Sheet1!$B$2:$C$12,2,TRUE)</f>
        <v>9</v>
      </c>
      <c r="N67" s="494" t="str">
        <f>VLOOKUP(E67,'[19]Gui chi Quynh'!$C$7:$E$391,3,0)</f>
        <v>A1</v>
      </c>
      <c r="O67" s="494">
        <f>VLOOKUP(N67,Sheet1!$B$2:$C$12,2,TRUE)</f>
        <v>10</v>
      </c>
      <c r="P67" s="494" t="str">
        <f>VLOOKUP(E67,'[20]Gui chi Quynh'!$C$7:$E$391,3,0)</f>
        <v>A1</v>
      </c>
      <c r="Q67" s="494">
        <f>VLOOKUP(P67,Sheet1!$B$2:$C$12,2,TRUE)</f>
        <v>10</v>
      </c>
      <c r="R67" s="494" t="str">
        <f>VLOOKUP($E67,'[21]Gui chi Quynh'!$C$7:$E$390,3,0)</f>
        <v>A1</v>
      </c>
      <c r="S67" s="494">
        <f>VLOOKUP(R67,Sheet1!$B$2:$C$12,2,TRUE)</f>
        <v>10</v>
      </c>
      <c r="T67" s="494" t="str">
        <f>VLOOKUP($E67,'[22]Gui chi Quynh'!$C$7:$E$390,3,0)</f>
        <v>A1</v>
      </c>
      <c r="U67" s="494">
        <f>VLOOKUP(T67,Sheet1!$B$2:$C$12,2,TRUE)</f>
        <v>10</v>
      </c>
      <c r="V67" s="494" t="str">
        <f>VLOOKUP($E67,'[23]Gui chi Quynh'!$C$7:$E$389,3,0)</f>
        <v>A2</v>
      </c>
      <c r="W67" s="494">
        <f>VLOOKUP(V67,Sheet1!$B$2:$C$12,2,TRUE)</f>
        <v>9</v>
      </c>
      <c r="X67" s="494" t="str">
        <f>VLOOKUP($E67,'[24]Gui chi Quynh'!$C$7:$E$389,3,0)</f>
        <v>A2</v>
      </c>
      <c r="Y67" s="494">
        <f>VLOOKUP(X67,Sheet1!$B$2:$C$12,2,TRUE)</f>
        <v>9</v>
      </c>
      <c r="Z67" s="494" t="str">
        <f>VLOOKUP($E67,'[25]Gui chi Quynh'!$C$7:$E$388,3,0)</f>
        <v>A2</v>
      </c>
      <c r="AA67" s="494">
        <f>VLOOKUP(Z67,Sheet1!$B$2:$C$12,2,TRUE)</f>
        <v>9</v>
      </c>
      <c r="AB67" s="494" t="str">
        <f>VLOOKUP($E67,'T5'!$E$9:$AH$337,24,0)</f>
        <v>A2</v>
      </c>
      <c r="AC67" s="494">
        <f>VLOOKUP(AB67,Sheet1!$B$2:$C$12,2,TRUE)</f>
        <v>9</v>
      </c>
      <c r="AD67" s="494" t="str">
        <f>VLOOKUP($E67,'[27]XET CUOI NAM'!$E$9:AE$337,26,0)</f>
        <v>A2</v>
      </c>
      <c r="AE67" s="494">
        <f>VLOOKUP(AD67,Sheet1!$B$2:$C$12,2,TRUE)</f>
        <v>9</v>
      </c>
      <c r="AF67" s="592" t="str">
        <f>VLOOKUP($E67,'[26]Tong hop ket qua'!$E$19:$M$219,9,0)</f>
        <v>Tốt</v>
      </c>
      <c r="AG67" s="709">
        <f t="shared" si="16"/>
        <v>9.4</v>
      </c>
      <c r="AH67" s="709" t="str">
        <f t="shared" si="15"/>
        <v>11A*</v>
      </c>
      <c r="AI67" s="709">
        <f t="shared" si="7"/>
        <v>0</v>
      </c>
      <c r="AJ67" s="709">
        <f t="shared" si="3"/>
        <v>9.3333333333333339</v>
      </c>
      <c r="AK67" s="494" t="str">
        <f t="shared" si="4"/>
        <v>Xuất sắc</v>
      </c>
      <c r="AL67" s="494" t="s">
        <v>1130</v>
      </c>
      <c r="AM67" s="494" t="s">
        <v>1130</v>
      </c>
      <c r="AN67" s="675"/>
      <c r="AO67" s="494"/>
      <c r="AP67" s="675"/>
      <c r="AQ67" s="494" t="str">
        <f t="shared" si="5"/>
        <v>Xuất sắc</v>
      </c>
      <c r="AR67" s="675" t="str">
        <f>AQ67</f>
        <v>Xuất sắc</v>
      </c>
      <c r="AS67" s="675"/>
      <c r="AT67" s="494"/>
      <c r="AU67" s="675"/>
      <c r="AV67" s="675" t="s">
        <v>1731</v>
      </c>
    </row>
    <row r="68" spans="1:48" s="684" customFormat="1" ht="24.95" customHeight="1" x14ac:dyDescent="0.25">
      <c r="A68" s="512" t="s">
        <v>1305</v>
      </c>
      <c r="B68" s="512">
        <f>COUNTIF($F$9:F68,F68)</f>
        <v>5</v>
      </c>
      <c r="C68" s="513" t="s">
        <v>984</v>
      </c>
      <c r="D68" s="519" t="s">
        <v>361</v>
      </c>
      <c r="E68" s="512" t="s">
        <v>412</v>
      </c>
      <c r="F68" s="494" t="s">
        <v>1600</v>
      </c>
      <c r="G68" s="494" t="s">
        <v>974</v>
      </c>
      <c r="H68" s="494" t="str">
        <f>VLOOKUP(E68,'[16]Gui chi Quynh'!$C$7:$E$387,3,0)</f>
        <v>A2</v>
      </c>
      <c r="I68" s="494">
        <f>VLOOKUP(H68,Sheet1!$B$2:$C$12,2,TRUE)</f>
        <v>9</v>
      </c>
      <c r="J68" s="494" t="str">
        <f>VLOOKUP($E68,'[17]Gui chi Quynh'!$C$7:$E$387,3,0)</f>
        <v>A2</v>
      </c>
      <c r="K68" s="494">
        <f>VLOOKUP(J68,Sheet1!$B$2:$C$12,2,TRUE)</f>
        <v>9</v>
      </c>
      <c r="L68" s="494" t="str">
        <f>VLOOKUP(E68,'[18]Gui chi Quynh'!$C$7:$F$385,3,0)</f>
        <v>A2</v>
      </c>
      <c r="M68" s="494">
        <f>VLOOKUP(L68,Sheet1!$B$2:$C$12,2,TRUE)</f>
        <v>9</v>
      </c>
      <c r="N68" s="494" t="str">
        <f>VLOOKUP(E68,'[19]Gui chi Quynh'!$C$7:$E$391,3,0)</f>
        <v>A1</v>
      </c>
      <c r="O68" s="494">
        <f>VLOOKUP(N68,Sheet1!$B$2:$C$12,2,TRUE)</f>
        <v>10</v>
      </c>
      <c r="P68" s="494" t="str">
        <f>VLOOKUP(E68,'[20]Gui chi Quynh'!$C$7:$E$391,3,0)</f>
        <v>A1</v>
      </c>
      <c r="Q68" s="494">
        <f>VLOOKUP(P68,Sheet1!$B$2:$C$12,2,TRUE)</f>
        <v>10</v>
      </c>
      <c r="R68" s="494" t="str">
        <f>VLOOKUP($E68,'[21]Gui chi Quynh'!$C$7:$E$390,3,0)</f>
        <v>A1</v>
      </c>
      <c r="S68" s="494">
        <f>VLOOKUP(R68,Sheet1!$B$2:$C$12,2,TRUE)</f>
        <v>10</v>
      </c>
      <c r="T68" s="494" t="str">
        <f>VLOOKUP($E68,'[22]Gui chi Quynh'!$C$7:$E$390,3,0)</f>
        <v>A1</v>
      </c>
      <c r="U68" s="494">
        <f>VLOOKUP(T68,Sheet1!$B$2:$C$12,2,TRUE)</f>
        <v>10</v>
      </c>
      <c r="V68" s="494" t="str">
        <f>VLOOKUP($E68,'[23]Gui chi Quynh'!$C$7:$E$389,3,0)</f>
        <v>A1</v>
      </c>
      <c r="W68" s="494">
        <f>VLOOKUP(V68,Sheet1!$B$2:$C$12,2,TRUE)</f>
        <v>10</v>
      </c>
      <c r="X68" s="494" t="str">
        <f>VLOOKUP($E68,'[24]Gui chi Quynh'!$C$7:$E$389,3,0)</f>
        <v>A2</v>
      </c>
      <c r="Y68" s="494">
        <f>VLOOKUP(X68,Sheet1!$B$2:$C$12,2,TRUE)</f>
        <v>9</v>
      </c>
      <c r="Z68" s="494" t="str">
        <f>VLOOKUP($E68,'[25]Gui chi Quynh'!$C$7:$E$388,3,0)</f>
        <v>A1</v>
      </c>
      <c r="AA68" s="494">
        <f>VLOOKUP(Z68,Sheet1!$B$2:$C$12,2,TRUE)</f>
        <v>10</v>
      </c>
      <c r="AB68" s="494" t="str">
        <f>VLOOKUP($E68,'T5'!$E$9:$AH$337,24,0)</f>
        <v>A2</v>
      </c>
      <c r="AC68" s="494">
        <f>VLOOKUP(AB68,Sheet1!$B$2:$C$12,2,TRUE)</f>
        <v>9</v>
      </c>
      <c r="AD68" s="494" t="str">
        <f>VLOOKUP($E68,'[27]XET CUOI NAM'!$E$9:AE$337,26,0)</f>
        <v>A2</v>
      </c>
      <c r="AE68" s="494">
        <f>VLOOKUP(AD68,Sheet1!$B$2:$C$12,2,TRUE)</f>
        <v>9</v>
      </c>
      <c r="AF68" s="592" t="str">
        <f>VLOOKUP($E68,'[26]Tong hop ket qua'!$E$19:$M$219,9,0)</f>
        <v>Tốt</v>
      </c>
      <c r="AG68" s="709">
        <f t="shared" si="16"/>
        <v>9.5</v>
      </c>
      <c r="AH68" s="709" t="str">
        <f t="shared" si="15"/>
        <v>11A*</v>
      </c>
      <c r="AI68" s="709">
        <f t="shared" si="7"/>
        <v>0</v>
      </c>
      <c r="AJ68" s="709">
        <f t="shared" si="3"/>
        <v>9.5</v>
      </c>
      <c r="AK68" s="494" t="str">
        <f t="shared" si="4"/>
        <v>Xuất sắc</v>
      </c>
      <c r="AL68" s="494" t="s">
        <v>1130</v>
      </c>
      <c r="AM68" s="494" t="s">
        <v>1130</v>
      </c>
      <c r="AN68" s="675"/>
      <c r="AO68" s="494"/>
      <c r="AP68" s="675"/>
      <c r="AQ68" s="494" t="str">
        <f t="shared" si="5"/>
        <v>Xuất sắc</v>
      </c>
      <c r="AR68" s="675" t="str">
        <f t="shared" si="12"/>
        <v>Xuất sắc</v>
      </c>
      <c r="AS68" s="675"/>
      <c r="AT68" s="494"/>
      <c r="AU68" s="675" t="s">
        <v>1731</v>
      </c>
      <c r="AV68" s="675"/>
    </row>
    <row r="69" spans="1:48" s="684" customFormat="1" ht="30.75" customHeight="1" x14ac:dyDescent="0.25">
      <c r="A69" s="512" t="s">
        <v>1306</v>
      </c>
      <c r="B69" s="512">
        <f>COUNTIF($F$9:F166,F69)</f>
        <v>26</v>
      </c>
      <c r="C69" s="513" t="s">
        <v>985</v>
      </c>
      <c r="D69" s="519" t="s">
        <v>22</v>
      </c>
      <c r="E69" s="512" t="s">
        <v>413</v>
      </c>
      <c r="F69" s="494" t="s">
        <v>1600</v>
      </c>
      <c r="G69" s="494" t="s">
        <v>974</v>
      </c>
      <c r="H69" s="494" t="str">
        <f>VLOOKUP(E69,'[16]Gui chi Quynh'!$C$7:$E$387,3,0)</f>
        <v>A2</v>
      </c>
      <c r="I69" s="494">
        <f>VLOOKUP(H69,Sheet1!$B$2:$C$12,2,TRUE)</f>
        <v>9</v>
      </c>
      <c r="J69" s="494" t="str">
        <f>VLOOKUP($E69,'[17]Gui chi Quynh'!$C$7:$E$387,3,0)</f>
        <v>A2</v>
      </c>
      <c r="K69" s="494">
        <f>VLOOKUP(J69,Sheet1!$B$2:$C$12,2,TRUE)</f>
        <v>9</v>
      </c>
      <c r="L69" s="494" t="str">
        <f>VLOOKUP(E69,'[18]Gui chi Quynh'!$C$7:$F$385,3,0)</f>
        <v>A2</v>
      </c>
      <c r="M69" s="494">
        <f>VLOOKUP(L69,Sheet1!$B$2:$C$12,2,TRUE)</f>
        <v>9</v>
      </c>
      <c r="N69" s="494" t="str">
        <f>VLOOKUP(E69,'[19]Gui chi Quynh'!$C$7:$E$391,3,0)</f>
        <v>A2</v>
      </c>
      <c r="O69" s="494">
        <f>VLOOKUP(N69,Sheet1!$B$2:$C$12,2,TRUE)</f>
        <v>9</v>
      </c>
      <c r="P69" s="494" t="str">
        <f>VLOOKUP(E69,'[20]Gui chi Quynh'!$C$7:$E$391,3,0)</f>
        <v>A1</v>
      </c>
      <c r="Q69" s="494">
        <f>VLOOKUP(P69,Sheet1!$B$2:$C$12,2,TRUE)</f>
        <v>10</v>
      </c>
      <c r="R69" s="494" t="str">
        <f>VLOOKUP($E69,'[21]Gui chi Quynh'!$C$7:$E$390,3,0)</f>
        <v>A2</v>
      </c>
      <c r="S69" s="494">
        <f>VLOOKUP(R69,Sheet1!$B$2:$C$12,2,TRUE)</f>
        <v>9</v>
      </c>
      <c r="T69" s="494" t="str">
        <f>VLOOKUP($E69,'[22]Gui chi Quynh'!$C$7:$E$390,3,0)</f>
        <v>A2</v>
      </c>
      <c r="U69" s="494">
        <f>VLOOKUP(T69,Sheet1!$B$2:$C$12,2,TRUE)</f>
        <v>9</v>
      </c>
      <c r="V69" s="494" t="str">
        <f>VLOOKUP($E69,'[23]Gui chi Quynh'!$C$7:$E$389,3,0)</f>
        <v>A3</v>
      </c>
      <c r="W69" s="494">
        <f>VLOOKUP(V69,Sheet1!$B$2:$C$12,2,TRUE)</f>
        <v>8</v>
      </c>
      <c r="X69" s="494" t="str">
        <f>VLOOKUP($E69,'[24]Gui chi Quynh'!$C$7:$E$389,3,0)</f>
        <v>A2</v>
      </c>
      <c r="Y69" s="494">
        <f>VLOOKUP(X69,Sheet1!$B$2:$C$12,2,TRUE)</f>
        <v>9</v>
      </c>
      <c r="Z69" s="494" t="str">
        <f>VLOOKUP($E69,'[25]Gui chi Quynh'!$C$7:$E$388,3,0)</f>
        <v>A2</v>
      </c>
      <c r="AA69" s="494">
        <f>VLOOKUP(Z69,Sheet1!$B$2:$C$12,2,TRUE)</f>
        <v>9</v>
      </c>
      <c r="AB69" s="494" t="str">
        <f>VLOOKUP($E69,'T5'!$E$9:$AH$337,24,0)</f>
        <v>A2</v>
      </c>
      <c r="AC69" s="494">
        <f>VLOOKUP(AB69,Sheet1!$B$2:$C$12,2,TRUE)</f>
        <v>9</v>
      </c>
      <c r="AD69" s="494" t="str">
        <f>VLOOKUP($E69,'[27]XET CUOI NAM'!$E$9:AE$337,26,0)</f>
        <v>A3</v>
      </c>
      <c r="AE69" s="494">
        <f>VLOOKUP(AD69,Sheet1!$B$2:$C$12,2,TRUE)</f>
        <v>8</v>
      </c>
      <c r="AF69" s="592" t="str">
        <f>VLOOKUP($E69,'[26]Tong hop ket qua'!$E$19:$M$219,9,0)</f>
        <v>Tốt</v>
      </c>
      <c r="AG69" s="709">
        <f t="shared" si="16"/>
        <v>9</v>
      </c>
      <c r="AH69" s="709" t="str">
        <f t="shared" si="15"/>
        <v>11A*</v>
      </c>
      <c r="AI69" s="709">
        <f t="shared" si="7"/>
        <v>0</v>
      </c>
      <c r="AJ69" s="709">
        <f t="shared" si="3"/>
        <v>8.9166666666666661</v>
      </c>
      <c r="AK69" s="494" t="str">
        <f t="shared" si="4"/>
        <v>Xuất sắc</v>
      </c>
      <c r="AL69" s="494" t="s">
        <v>1130</v>
      </c>
      <c r="AM69" s="494" t="s">
        <v>1130</v>
      </c>
      <c r="AN69" s="675"/>
      <c r="AO69" s="494"/>
      <c r="AP69" s="675"/>
      <c r="AQ69" s="494" t="str">
        <f t="shared" si="5"/>
        <v>Xuất sắc</v>
      </c>
      <c r="AR69" s="675" t="str">
        <f t="shared" si="12"/>
        <v>Xuất sắc</v>
      </c>
      <c r="AS69" s="675"/>
      <c r="AT69" s="494"/>
      <c r="AU69" s="675"/>
      <c r="AV69" s="675" t="s">
        <v>1731</v>
      </c>
    </row>
    <row r="70" spans="1:48" s="684" customFormat="1" ht="39.75" customHeight="1" x14ac:dyDescent="0.25">
      <c r="A70" s="512" t="s">
        <v>1307</v>
      </c>
      <c r="B70" s="512">
        <f>COUNTIF($F$9:F70,F70)</f>
        <v>7</v>
      </c>
      <c r="C70" s="513" t="s">
        <v>985</v>
      </c>
      <c r="D70" s="519" t="s">
        <v>24</v>
      </c>
      <c r="E70" s="840" t="s">
        <v>414</v>
      </c>
      <c r="F70" s="494" t="s">
        <v>1600</v>
      </c>
      <c r="G70" s="494" t="s">
        <v>974</v>
      </c>
      <c r="H70" s="494" t="str">
        <f>VLOOKUP(E70,'[16]Gui chi Quynh'!$C$7:$E$387,3,0)</f>
        <v>A2</v>
      </c>
      <c r="I70" s="494">
        <f>VLOOKUP(H70,Sheet1!$B$2:$C$12,2,TRUE)</f>
        <v>9</v>
      </c>
      <c r="J70" s="494" t="str">
        <f>VLOOKUP($E70,'[17]Gui chi Quynh'!$C$7:$E$387,3,0)</f>
        <v>A3</v>
      </c>
      <c r="K70" s="494">
        <f>VLOOKUP(J70,Sheet1!$B$2:$C$12,2,TRUE)</f>
        <v>8</v>
      </c>
      <c r="L70" s="494" t="str">
        <f>VLOOKUP(E70,'[18]Gui chi Quynh'!$C$7:$F$385,3,0)</f>
        <v>A2</v>
      </c>
      <c r="M70" s="494">
        <f>VLOOKUP(L70,Sheet1!$B$2:$C$12,2,TRUE)</f>
        <v>9</v>
      </c>
      <c r="N70" s="494" t="str">
        <f>VLOOKUP(E70,'[19]Gui chi Quynh'!$C$7:$E$391,3,0)</f>
        <v>A3</v>
      </c>
      <c r="O70" s="494">
        <f>VLOOKUP(N70,Sheet1!$B$2:$C$12,2,TRUE)</f>
        <v>8</v>
      </c>
      <c r="P70" s="494" t="str">
        <f>VLOOKUP(E70,'[20]Gui chi Quynh'!$C$7:$E$391,3,0)</f>
        <v>A2</v>
      </c>
      <c r="Q70" s="494">
        <f>VLOOKUP(P70,Sheet1!$B$2:$C$12,2,TRUE)</f>
        <v>9</v>
      </c>
      <c r="R70" s="494" t="str">
        <f>VLOOKUP($E70,'[21]Gui chi Quynh'!$C$7:$E$390,3,0)</f>
        <v>A3</v>
      </c>
      <c r="S70" s="494">
        <f>VLOOKUP(R70,Sheet1!$B$2:$C$12,2,TRUE)</f>
        <v>8</v>
      </c>
      <c r="T70" s="494" t="str">
        <f>VLOOKUP($E70,'[22]Gui chi Quynh'!$C$7:$E$390,3,0)</f>
        <v>A3</v>
      </c>
      <c r="U70" s="494">
        <f>VLOOKUP(T70,Sheet1!$B$2:$C$12,2,TRUE)</f>
        <v>8</v>
      </c>
      <c r="V70" s="494" t="str">
        <f>VLOOKUP($E70,'[23]Gui chi Quynh'!$C$7:$E$389,3,0)</f>
        <v>A2</v>
      </c>
      <c r="W70" s="494">
        <f>VLOOKUP(V70,Sheet1!$B$2:$C$12,2,TRUE)</f>
        <v>9</v>
      </c>
      <c r="X70" s="494" t="str">
        <f>VLOOKUP($E70,'[24]Gui chi Quynh'!$C$7:$E$389,3,0)</f>
        <v>A2</v>
      </c>
      <c r="Y70" s="494">
        <f>VLOOKUP(X70,Sheet1!$B$2:$C$12,2,TRUE)</f>
        <v>9</v>
      </c>
      <c r="Z70" s="494" t="str">
        <f>VLOOKUP($E70,'[25]Gui chi Quynh'!$C$7:$E$388,3,0)</f>
        <v>A3</v>
      </c>
      <c r="AA70" s="494">
        <f>VLOOKUP(Z70,Sheet1!$B$2:$C$12,2,TRUE)</f>
        <v>8</v>
      </c>
      <c r="AB70" s="494" t="str">
        <f>VLOOKUP($E70,'T5'!$E$9:$AH$337,24,0)</f>
        <v>A2</v>
      </c>
      <c r="AC70" s="494">
        <f>VLOOKUP(AB70,Sheet1!$B$2:$C$12,2,TRUE)</f>
        <v>9</v>
      </c>
      <c r="AD70" s="494" t="str">
        <f>VLOOKUP($E70,'[27]XET CUOI NAM'!$E$9:AE$337,26,0)</f>
        <v>A3</v>
      </c>
      <c r="AE70" s="494">
        <f>VLOOKUP(AD70,Sheet1!$B$2:$C$12,2,TRUE)</f>
        <v>8</v>
      </c>
      <c r="AF70" s="592" t="str">
        <f>VLOOKUP($E70,'[26]Tong hop ket qua'!$E$19:$M$219,9,0)</f>
        <v>Khá</v>
      </c>
      <c r="AG70" s="709">
        <f t="shared" si="16"/>
        <v>8.5</v>
      </c>
      <c r="AH70" s="709" t="str">
        <f t="shared" si="15"/>
        <v>11A*</v>
      </c>
      <c r="AI70" s="709">
        <f t="shared" si="7"/>
        <v>0</v>
      </c>
      <c r="AJ70" s="709">
        <f t="shared" si="3"/>
        <v>8.5</v>
      </c>
      <c r="AK70" s="494" t="str">
        <f t="shared" si="4"/>
        <v>Xuất sắc</v>
      </c>
      <c r="AL70" s="494" t="s">
        <v>1130</v>
      </c>
      <c r="AM70" s="494" t="s">
        <v>1130</v>
      </c>
      <c r="AN70" s="675"/>
      <c r="AO70" s="494"/>
      <c r="AP70" s="675"/>
      <c r="AQ70" s="494" t="str">
        <f t="shared" si="5"/>
        <v>Xuất sắc</v>
      </c>
      <c r="AR70" s="675" t="str">
        <f t="shared" si="12"/>
        <v>Xuất sắc</v>
      </c>
      <c r="AS70" s="675"/>
      <c r="AT70" s="494"/>
      <c r="AU70" s="675" t="s">
        <v>1731</v>
      </c>
      <c r="AV70" s="675"/>
    </row>
    <row r="71" spans="1:48" s="684" customFormat="1" ht="24.95" customHeight="1" x14ac:dyDescent="0.25">
      <c r="A71" s="512" t="s">
        <v>1308</v>
      </c>
      <c r="B71" s="512">
        <f>COUNTIF($F$9:F71,F71)</f>
        <v>8</v>
      </c>
      <c r="C71" s="513" t="s">
        <v>985</v>
      </c>
      <c r="D71" s="519" t="s">
        <v>26</v>
      </c>
      <c r="E71" s="837" t="s">
        <v>415</v>
      </c>
      <c r="F71" s="494" t="s">
        <v>1600</v>
      </c>
      <c r="G71" s="494" t="s">
        <v>974</v>
      </c>
      <c r="H71" s="494" t="str">
        <f>VLOOKUP(E71,'[16]Gui chi Quynh'!$C$7:$E$387,3,0)</f>
        <v>A1</v>
      </c>
      <c r="I71" s="494">
        <f>VLOOKUP(H71,Sheet1!$B$2:$C$12,2,TRUE)</f>
        <v>10</v>
      </c>
      <c r="J71" s="494" t="str">
        <f>VLOOKUP($E71,'[17]Gui chi Quynh'!$C$7:$E$387,3,0)</f>
        <v>A1</v>
      </c>
      <c r="K71" s="494">
        <f>VLOOKUP(J71,Sheet1!$B$2:$C$12,2,TRUE)</f>
        <v>10</v>
      </c>
      <c r="L71" s="494" t="str">
        <f>VLOOKUP(E71,'[18]Gui chi Quynh'!$C$7:$F$385,3,0)</f>
        <v>A1</v>
      </c>
      <c r="M71" s="494">
        <f>VLOOKUP(L71,Sheet1!$B$2:$C$12,2,TRUE)</f>
        <v>10</v>
      </c>
      <c r="N71" s="494" t="str">
        <f>VLOOKUP(E71,'[19]Gui chi Quynh'!$C$7:$E$391,3,0)</f>
        <v>A1</v>
      </c>
      <c r="O71" s="494">
        <f>VLOOKUP(N71,Sheet1!$B$2:$C$12,2,TRUE)</f>
        <v>10</v>
      </c>
      <c r="P71" s="494" t="str">
        <f>VLOOKUP(E71,'[20]Gui chi Quynh'!$C$7:$E$391,3,0)</f>
        <v>A1</v>
      </c>
      <c r="Q71" s="494">
        <f>VLOOKUP(P71,Sheet1!$B$2:$C$12,2,TRUE)</f>
        <v>10</v>
      </c>
      <c r="R71" s="494" t="str">
        <f>VLOOKUP($E71,'[21]Gui chi Quynh'!$C$7:$E$390,3,0)</f>
        <v>A1</v>
      </c>
      <c r="S71" s="494">
        <f>VLOOKUP(R71,Sheet1!$B$2:$C$12,2,TRUE)</f>
        <v>10</v>
      </c>
      <c r="T71" s="494" t="str">
        <f>VLOOKUP($E71,'[22]Gui chi Quynh'!$C$7:$E$390,3,0)</f>
        <v>A1</v>
      </c>
      <c r="U71" s="494">
        <f>VLOOKUP(T71,Sheet1!$B$2:$C$12,2,TRUE)</f>
        <v>10</v>
      </c>
      <c r="V71" s="494" t="str">
        <f>VLOOKUP($E71,'[23]Gui chi Quynh'!$C$7:$E$389,3,0)</f>
        <v>A1</v>
      </c>
      <c r="W71" s="494">
        <f>VLOOKUP(V71,Sheet1!$B$2:$C$12,2,TRUE)</f>
        <v>10</v>
      </c>
      <c r="X71" s="494" t="str">
        <f>VLOOKUP($E71,'[24]Gui chi Quynh'!$C$7:$E$389,3,0)</f>
        <v>A2</v>
      </c>
      <c r="Y71" s="494">
        <f>VLOOKUP(X71,Sheet1!$B$2:$C$12,2,TRUE)</f>
        <v>9</v>
      </c>
      <c r="Z71" s="494" t="str">
        <f>VLOOKUP($E71,'[25]Gui chi Quynh'!$C$7:$E$388,3,0)</f>
        <v>A1</v>
      </c>
      <c r="AA71" s="494">
        <f>VLOOKUP(Z71,Sheet1!$B$2:$C$12,2,TRUE)</f>
        <v>10</v>
      </c>
      <c r="AB71" s="494" t="str">
        <f>VLOOKUP($E71,'T5'!$E$9:$AH$337,24,0)</f>
        <v>A1</v>
      </c>
      <c r="AC71" s="494">
        <f>VLOOKUP(AB71,Sheet1!$B$2:$C$12,2,TRUE)</f>
        <v>10</v>
      </c>
      <c r="AD71" s="494" t="str">
        <f>VLOOKUP($E71,'[27]XET CUOI NAM'!$E$9:AE$337,26,0)</f>
        <v>A2</v>
      </c>
      <c r="AE71" s="494">
        <f>VLOOKUP(AD71,Sheet1!$B$2:$C$12,2,TRUE)</f>
        <v>9</v>
      </c>
      <c r="AF71" s="592" t="str">
        <f>VLOOKUP($E71,'[26]Tong hop ket qua'!$E$19:$M$219,9,0)</f>
        <v>Tốt</v>
      </c>
      <c r="AG71" s="709">
        <f t="shared" si="16"/>
        <v>9.9</v>
      </c>
      <c r="AH71" s="709" t="str">
        <f t="shared" si="15"/>
        <v>11A*</v>
      </c>
      <c r="AI71" s="709">
        <f t="shared" si="7"/>
        <v>0</v>
      </c>
      <c r="AJ71" s="709">
        <f t="shared" si="3"/>
        <v>9.8333333333333339</v>
      </c>
      <c r="AK71" s="494" t="str">
        <f t="shared" si="4"/>
        <v>Xuất sắc</v>
      </c>
      <c r="AL71" s="494" t="s">
        <v>1130</v>
      </c>
      <c r="AM71" s="494" t="s">
        <v>1130</v>
      </c>
      <c r="AN71" s="675"/>
      <c r="AO71" s="494"/>
      <c r="AP71" s="675"/>
      <c r="AQ71" s="494" t="str">
        <f t="shared" si="5"/>
        <v>Xuất sắc</v>
      </c>
      <c r="AR71" s="675" t="str">
        <f t="shared" si="12"/>
        <v>Xuất sắc</v>
      </c>
      <c r="AS71" s="675"/>
      <c r="AT71" s="494"/>
      <c r="AU71" s="675"/>
      <c r="AV71" s="675" t="s">
        <v>1731</v>
      </c>
    </row>
    <row r="72" spans="1:48" s="684" customFormat="1" ht="24.95" customHeight="1" x14ac:dyDescent="0.25">
      <c r="A72" s="512" t="s">
        <v>1309</v>
      </c>
      <c r="B72" s="512">
        <f>COUNTIF($F$9:F72,F72)</f>
        <v>9</v>
      </c>
      <c r="C72" s="513" t="s">
        <v>985</v>
      </c>
      <c r="D72" s="519" t="s">
        <v>284</v>
      </c>
      <c r="E72" s="512" t="s">
        <v>418</v>
      </c>
      <c r="F72" s="494" t="s">
        <v>1600</v>
      </c>
      <c r="G72" s="494" t="s">
        <v>974</v>
      </c>
      <c r="H72" s="494" t="str">
        <f>VLOOKUP(E72,'[16]Gui chi Quynh'!$C$7:$E$387,3,0)</f>
        <v>A3</v>
      </c>
      <c r="I72" s="494">
        <f>VLOOKUP(H72,Sheet1!$B$2:$C$12,2,TRUE)</f>
        <v>8</v>
      </c>
      <c r="J72" s="494" t="str">
        <f>VLOOKUP($E72,'[17]Gui chi Quynh'!$C$7:$E$387,3,0)</f>
        <v>A3</v>
      </c>
      <c r="K72" s="494">
        <f>VLOOKUP(J72,Sheet1!$B$2:$C$12,2,TRUE)</f>
        <v>8</v>
      </c>
      <c r="L72" s="494" t="str">
        <f>VLOOKUP(E72,'[18]Gui chi Quynh'!$C$7:$F$385,3,0)</f>
        <v>A3</v>
      </c>
      <c r="M72" s="494">
        <f>VLOOKUP(L72,Sheet1!$B$2:$C$12,2,TRUE)</f>
        <v>8</v>
      </c>
      <c r="N72" s="494" t="str">
        <f>VLOOKUP(E72,'[19]Gui chi Quynh'!$C$7:$E$391,3,0)</f>
        <v>A2</v>
      </c>
      <c r="O72" s="494">
        <f>VLOOKUP(N72,Sheet1!$B$2:$C$12,2,TRUE)</f>
        <v>9</v>
      </c>
      <c r="P72" s="494" t="str">
        <f>VLOOKUP(E72,'[20]Gui chi Quynh'!$C$7:$E$391,3,0)</f>
        <v>A2</v>
      </c>
      <c r="Q72" s="494">
        <f>VLOOKUP(P72,Sheet1!$B$2:$C$12,2,TRUE)</f>
        <v>9</v>
      </c>
      <c r="R72" s="494" t="str">
        <f>VLOOKUP($E72,'[21]Gui chi Quynh'!$C$7:$E$390,3,0)</f>
        <v>A2</v>
      </c>
      <c r="S72" s="494">
        <f>VLOOKUP(R72,Sheet1!$B$2:$C$12,2,TRUE)</f>
        <v>9</v>
      </c>
      <c r="T72" s="494" t="str">
        <f>VLOOKUP($E72,'[22]Gui chi Quynh'!$C$7:$E$390,3,0)</f>
        <v>A3</v>
      </c>
      <c r="U72" s="494">
        <f>VLOOKUP(T72,Sheet1!$B$2:$C$12,2,TRUE)</f>
        <v>8</v>
      </c>
      <c r="V72" s="494" t="str">
        <f>VLOOKUP($E72,'[23]Gui chi Quynh'!$C$7:$E$389,3,0)</f>
        <v>A2</v>
      </c>
      <c r="W72" s="494">
        <f>VLOOKUP(V72,Sheet1!$B$2:$C$12,2,TRUE)</f>
        <v>9</v>
      </c>
      <c r="X72" s="494" t="str">
        <f>VLOOKUP($E72,'[24]Gui chi Quynh'!$C$7:$E$389,3,0)</f>
        <v>A3</v>
      </c>
      <c r="Y72" s="494">
        <f>VLOOKUP(X72,Sheet1!$B$2:$C$12,2,TRUE)</f>
        <v>8</v>
      </c>
      <c r="Z72" s="494" t="str">
        <f>VLOOKUP($E72,'[25]Gui chi Quynh'!$C$7:$E$388,3,0)</f>
        <v>A2</v>
      </c>
      <c r="AA72" s="494">
        <f>VLOOKUP(Z72,Sheet1!$B$2:$C$12,2,TRUE)</f>
        <v>9</v>
      </c>
      <c r="AB72" s="494" t="str">
        <f>VLOOKUP($E72,'T5'!$E$9:$AH$337,24,0)</f>
        <v>A2</v>
      </c>
      <c r="AC72" s="494">
        <f>VLOOKUP(AB72,Sheet1!$B$2:$C$12,2,TRUE)</f>
        <v>9</v>
      </c>
      <c r="AD72" s="494" t="str">
        <f>VLOOKUP($E72,'[27]XET CUOI NAM'!$E$9:AE$337,26,0)</f>
        <v>A2</v>
      </c>
      <c r="AE72" s="494">
        <f>VLOOKUP(AD72,Sheet1!$B$2:$C$12,2,TRUE)</f>
        <v>9</v>
      </c>
      <c r="AF72" s="592" t="str">
        <f>VLOOKUP($E72,'[26]Tong hop ket qua'!$E$19:$M$219,9,0)</f>
        <v>Tốt</v>
      </c>
      <c r="AG72" s="709">
        <f t="shared" si="16"/>
        <v>8.5</v>
      </c>
      <c r="AH72" s="709" t="str">
        <f t="shared" si="15"/>
        <v>11A*</v>
      </c>
      <c r="AI72" s="709">
        <f t="shared" si="7"/>
        <v>0</v>
      </c>
      <c r="AJ72" s="709">
        <f t="shared" si="3"/>
        <v>8.5833333333333339</v>
      </c>
      <c r="AK72" s="494" t="str">
        <f t="shared" si="4"/>
        <v>Xuất sắc</v>
      </c>
      <c r="AL72" s="494" t="s">
        <v>1130</v>
      </c>
      <c r="AM72" s="494" t="s">
        <v>1130</v>
      </c>
      <c r="AN72" s="675"/>
      <c r="AO72" s="494"/>
      <c r="AP72" s="675"/>
      <c r="AQ72" s="494" t="str">
        <f t="shared" si="5"/>
        <v>Xuất sắc</v>
      </c>
      <c r="AR72" s="675" t="str">
        <f t="shared" si="12"/>
        <v>Xuất sắc</v>
      </c>
      <c r="AS72" s="675"/>
      <c r="AT72" s="494"/>
      <c r="AU72" s="675"/>
      <c r="AV72" s="675" t="s">
        <v>1731</v>
      </c>
    </row>
    <row r="73" spans="1:48" s="684" customFormat="1" ht="24.95" customHeight="1" x14ac:dyDescent="0.25">
      <c r="A73" s="512" t="s">
        <v>1310</v>
      </c>
      <c r="B73" s="512">
        <f>COUNTIF($F$9:F73,F73)</f>
        <v>10</v>
      </c>
      <c r="C73" s="513" t="s">
        <v>985</v>
      </c>
      <c r="D73" s="519" t="s">
        <v>68</v>
      </c>
      <c r="E73" s="840" t="s">
        <v>420</v>
      </c>
      <c r="F73" s="494" t="s">
        <v>1600</v>
      </c>
      <c r="G73" s="494" t="s">
        <v>974</v>
      </c>
      <c r="H73" s="494" t="str">
        <f>VLOOKUP(E73,'[16]Gui chi Quynh'!$C$7:$E$387,3,0)</f>
        <v>A2</v>
      </c>
      <c r="I73" s="494">
        <f>VLOOKUP(H73,Sheet1!$B$2:$C$12,2,TRUE)</f>
        <v>9</v>
      </c>
      <c r="J73" s="494" t="str">
        <f>VLOOKUP($E73,'[17]Gui chi Quynh'!$C$7:$E$387,3,0)</f>
        <v>A2</v>
      </c>
      <c r="K73" s="494">
        <f>VLOOKUP(J73,Sheet1!$B$2:$C$12,2,TRUE)</f>
        <v>9</v>
      </c>
      <c r="L73" s="494" t="str">
        <f>VLOOKUP(E73,'[18]Gui chi Quynh'!$C$7:$F$385,3,0)</f>
        <v>A2</v>
      </c>
      <c r="M73" s="494">
        <f>VLOOKUP(L73,Sheet1!$B$2:$C$12,2,TRUE)</f>
        <v>9</v>
      </c>
      <c r="N73" s="494" t="str">
        <f>VLOOKUP(E73,'[19]Gui chi Quynh'!$C$7:$E$391,3,0)</f>
        <v>A2</v>
      </c>
      <c r="O73" s="494">
        <f>VLOOKUP(N73,Sheet1!$B$2:$C$12,2,TRUE)</f>
        <v>9</v>
      </c>
      <c r="P73" s="494" t="str">
        <f>VLOOKUP(E73,'[20]Gui chi Quynh'!$C$7:$E$391,3,0)</f>
        <v>A2</v>
      </c>
      <c r="Q73" s="494">
        <f>VLOOKUP(P73,Sheet1!$B$2:$C$12,2,TRUE)</f>
        <v>9</v>
      </c>
      <c r="R73" s="494" t="str">
        <f>VLOOKUP($E73,'[21]Gui chi Quynh'!$C$7:$E$390,3,0)</f>
        <v>A2</v>
      </c>
      <c r="S73" s="494">
        <f>VLOOKUP(R73,Sheet1!$B$2:$C$12,2,TRUE)</f>
        <v>9</v>
      </c>
      <c r="T73" s="494" t="str">
        <f>VLOOKUP($E73,'[22]Gui chi Quynh'!$C$7:$E$390,3,0)</f>
        <v>A3</v>
      </c>
      <c r="U73" s="494">
        <f>VLOOKUP(T73,Sheet1!$B$2:$C$12,2,TRUE)</f>
        <v>8</v>
      </c>
      <c r="V73" s="494" t="str">
        <f>VLOOKUP($E73,'[23]Gui chi Quynh'!$C$7:$E$389,3,0)</f>
        <v>A3</v>
      </c>
      <c r="W73" s="494">
        <f>VLOOKUP(V73,Sheet1!$B$2:$C$12,2,TRUE)</f>
        <v>8</v>
      </c>
      <c r="X73" s="494" t="str">
        <f>VLOOKUP($E73,'[24]Gui chi Quynh'!$C$7:$E$389,3,0)</f>
        <v>A3</v>
      </c>
      <c r="Y73" s="494">
        <f>VLOOKUP(X73,Sheet1!$B$2:$C$12,2,TRUE)</f>
        <v>8</v>
      </c>
      <c r="Z73" s="494" t="str">
        <f>VLOOKUP($E73,'[25]Gui chi Quynh'!$C$7:$E$388,3,0)</f>
        <v>A2</v>
      </c>
      <c r="AA73" s="494">
        <f>VLOOKUP(Z73,Sheet1!$B$2:$C$12,2,TRUE)</f>
        <v>9</v>
      </c>
      <c r="AB73" s="494" t="str">
        <f>VLOOKUP($E73,'T5'!$E$9:$AH$337,24,0)</f>
        <v>A3</v>
      </c>
      <c r="AC73" s="494">
        <f>VLOOKUP(AB73,Sheet1!$B$2:$C$12,2,TRUE)</f>
        <v>8</v>
      </c>
      <c r="AD73" s="494" t="str">
        <f>VLOOKUP($E73,'[27]XET CUOI NAM'!$E$9:AE$337,26,0)</f>
        <v>A2</v>
      </c>
      <c r="AE73" s="494">
        <f>VLOOKUP(AD73,Sheet1!$B$2:$C$12,2,TRUE)</f>
        <v>9</v>
      </c>
      <c r="AF73" s="592" t="str">
        <f>VLOOKUP($E73,'[26]Tong hop ket qua'!$E$19:$M$219,9,0)</f>
        <v>Tốt</v>
      </c>
      <c r="AG73" s="709">
        <f t="shared" si="16"/>
        <v>8.6</v>
      </c>
      <c r="AH73" s="709" t="str">
        <f t="shared" si="15"/>
        <v>11A*</v>
      </c>
      <c r="AI73" s="709">
        <f t="shared" si="7"/>
        <v>0</v>
      </c>
      <c r="AJ73" s="709">
        <f t="shared" si="3"/>
        <v>8.6666666666666661</v>
      </c>
      <c r="AK73" s="494" t="str">
        <f t="shared" si="4"/>
        <v>Xuất sắc</v>
      </c>
      <c r="AL73" s="494" t="s">
        <v>1130</v>
      </c>
      <c r="AM73" s="494" t="s">
        <v>1130</v>
      </c>
      <c r="AN73" s="675"/>
      <c r="AO73" s="494"/>
      <c r="AP73" s="675"/>
      <c r="AQ73" s="494" t="str">
        <f t="shared" si="5"/>
        <v>Xuất sắc</v>
      </c>
      <c r="AR73" s="675" t="str">
        <f t="shared" si="12"/>
        <v>Xuất sắc</v>
      </c>
      <c r="AS73" s="675"/>
      <c r="AT73" s="494"/>
      <c r="AU73" s="675"/>
      <c r="AV73" s="675" t="s">
        <v>1731</v>
      </c>
    </row>
    <row r="74" spans="1:48" s="684" customFormat="1" ht="24.95" customHeight="1" x14ac:dyDescent="0.25">
      <c r="A74" s="512" t="s">
        <v>1311</v>
      </c>
      <c r="B74" s="512">
        <f>COUNTIF($F$9:F74,F74)</f>
        <v>11</v>
      </c>
      <c r="C74" s="513" t="s">
        <v>985</v>
      </c>
      <c r="D74" s="519" t="s">
        <v>69</v>
      </c>
      <c r="E74" s="512" t="s">
        <v>421</v>
      </c>
      <c r="F74" s="494" t="s">
        <v>1600</v>
      </c>
      <c r="G74" s="494" t="s">
        <v>974</v>
      </c>
      <c r="H74" s="494" t="str">
        <f>VLOOKUP(E74,'[16]Gui chi Quynh'!$C$7:$E$387,3,0)</f>
        <v>A2</v>
      </c>
      <c r="I74" s="494">
        <f>VLOOKUP(H74,Sheet1!$B$2:$C$12,2,TRUE)</f>
        <v>9</v>
      </c>
      <c r="J74" s="494" t="str">
        <f>VLOOKUP($E74,'[17]Gui chi Quynh'!$C$7:$E$387,3,0)</f>
        <v>A1</v>
      </c>
      <c r="K74" s="494">
        <f>VLOOKUP(J74,Sheet1!$B$2:$C$12,2,TRUE)</f>
        <v>10</v>
      </c>
      <c r="L74" s="494" t="str">
        <f>VLOOKUP(E74,'[18]Gui chi Quynh'!$C$7:$F$385,3,0)</f>
        <v>A1</v>
      </c>
      <c r="M74" s="494">
        <f>VLOOKUP(L74,Sheet1!$B$2:$C$12,2,TRUE)</f>
        <v>10</v>
      </c>
      <c r="N74" s="494" t="str">
        <f>VLOOKUP(E74,'[19]Gui chi Quynh'!$C$7:$E$391,3,0)</f>
        <v>A1</v>
      </c>
      <c r="O74" s="494">
        <f>VLOOKUP(N74,Sheet1!$B$2:$C$12,2,TRUE)</f>
        <v>10</v>
      </c>
      <c r="P74" s="494" t="str">
        <f>VLOOKUP(E74,'[20]Gui chi Quynh'!$C$7:$E$391,3,0)</f>
        <v>A1</v>
      </c>
      <c r="Q74" s="494">
        <f>VLOOKUP(P74,Sheet1!$B$2:$C$12,2,TRUE)</f>
        <v>10</v>
      </c>
      <c r="R74" s="494" t="str">
        <f>VLOOKUP($E74,'[21]Gui chi Quynh'!$C$7:$E$390,3,0)</f>
        <v>A2</v>
      </c>
      <c r="S74" s="494">
        <f>VLOOKUP(R74,Sheet1!$B$2:$C$12,2,TRUE)</f>
        <v>9</v>
      </c>
      <c r="T74" s="494" t="str">
        <f>VLOOKUP($E74,'[22]Gui chi Quynh'!$C$7:$E$390,3,0)</f>
        <v>A DN</v>
      </c>
      <c r="U74" s="494"/>
      <c r="V74" s="494" t="str">
        <f>VLOOKUP($E74,'[23]Gui chi Quynh'!$C$7:$E$389,3,0)</f>
        <v>A DN</v>
      </c>
      <c r="W74" s="494"/>
      <c r="X74" s="494" t="str">
        <f>VLOOKUP($E74,'[24]Gui chi Quynh'!$C$7:$E$389,3,0)</f>
        <v>A DN</v>
      </c>
      <c r="Y74" s="494"/>
      <c r="Z74" s="494" t="str">
        <f>VLOOKUP($E74,'[25]Gui chi Quynh'!$C$7:$E$388,3,0)</f>
        <v>A DN</v>
      </c>
      <c r="AA74" s="494"/>
      <c r="AB74" s="494" t="str">
        <f>VLOOKUP($E74,'[25]Gui chi Quynh'!$C$7:$E$388,3,0)</f>
        <v>A DN</v>
      </c>
      <c r="AC74" s="494"/>
      <c r="AD74" s="494" t="str">
        <f>VLOOKUP($E74,'[27]XET CUOI NAM'!$E$9:AE$337,26,0)</f>
        <v>A DN</v>
      </c>
      <c r="AE74" s="494"/>
      <c r="AF74" s="592" t="str">
        <f>VLOOKUP($E74,'[26]Tong hop ket qua'!$E$19:$M$219,9,0)</f>
        <v>Khá</v>
      </c>
      <c r="AG74" s="709">
        <f t="shared" si="16"/>
        <v>9.6999999999999993</v>
      </c>
      <c r="AH74" s="709" t="str">
        <f t="shared" si="15"/>
        <v>11A*</v>
      </c>
      <c r="AI74" s="709">
        <f t="shared" si="7"/>
        <v>0</v>
      </c>
      <c r="AJ74" s="709">
        <f>((I74+K74+M74+O74+Q74+S74+U74+W74+Y74+AA74+AC74+AE74))/6</f>
        <v>9.6666666666666661</v>
      </c>
      <c r="AK74" s="494" t="str">
        <f t="shared" ref="AK74:AK137" si="17">IF(AND(8&lt;=$AG74,$AI74=0),"Xuất sắc",IF(AND(6&lt;$AG74,$AG74&lt;8),"Tốt",IF(AND(6&lt;$AG74,$AI74&lt;12),"Tốt",IF(AND(5&lt;$AG74,$AG74&lt;6),"Hoàn thành NV",IF(AND(5&lt;$AG74,$AI74&lt;15),"Hoàn thành NV","Không hoàn thành NV")))))</f>
        <v>Xuất sắc</v>
      </c>
      <c r="AL74" s="494" t="s">
        <v>1130</v>
      </c>
      <c r="AM74" s="494" t="s">
        <v>1130</v>
      </c>
      <c r="AN74" s="675"/>
      <c r="AO74" s="494"/>
      <c r="AP74" s="675"/>
      <c r="AQ74" s="494" t="str">
        <f t="shared" ref="AQ74:AQ137" si="18">AK74</f>
        <v>Xuất sắc</v>
      </c>
      <c r="AR74" s="675" t="str">
        <f t="shared" si="12"/>
        <v>Xuất sắc</v>
      </c>
      <c r="AS74" s="675"/>
      <c r="AT74" s="678" t="s">
        <v>1116</v>
      </c>
      <c r="AU74" s="675"/>
      <c r="AV74" s="675" t="s">
        <v>1738</v>
      </c>
    </row>
    <row r="75" spans="1:48" s="684" customFormat="1" ht="24.95" customHeight="1" x14ac:dyDescent="0.25">
      <c r="A75" s="512" t="s">
        <v>1312</v>
      </c>
      <c r="B75" s="512">
        <f>COUNTIF($F$9:F75,F75)</f>
        <v>12</v>
      </c>
      <c r="C75" s="513" t="s">
        <v>985</v>
      </c>
      <c r="D75" s="681" t="s">
        <v>1098</v>
      </c>
      <c r="E75" s="682" t="s">
        <v>1099</v>
      </c>
      <c r="F75" s="494" t="s">
        <v>1600</v>
      </c>
      <c r="G75" s="494" t="s">
        <v>974</v>
      </c>
      <c r="H75" s="494"/>
      <c r="I75" s="494"/>
      <c r="J75" s="494"/>
      <c r="K75" s="494"/>
      <c r="L75" s="494"/>
      <c r="M75" s="494"/>
      <c r="N75" s="494"/>
      <c r="O75" s="494"/>
      <c r="P75" s="494"/>
      <c r="Q75" s="494"/>
      <c r="R75" s="494"/>
      <c r="S75" s="494"/>
      <c r="T75" s="494"/>
      <c r="U75" s="494"/>
      <c r="V75" s="494"/>
      <c r="W75" s="494"/>
      <c r="X75" s="494"/>
      <c r="Y75" s="494"/>
      <c r="Z75" s="494" t="str">
        <f>VLOOKUP($E75,'[25]Gui chi Quynh'!$C$7:$E$388,3,0)</f>
        <v>A4</v>
      </c>
      <c r="AA75" s="494">
        <f>VLOOKUP(Z75,Sheet1!$B$2:$C$12,2,TRUE)</f>
        <v>7</v>
      </c>
      <c r="AB75" s="494" t="str">
        <f>VLOOKUP($E75,'T5'!$E$9:$AH$337,24,0)</f>
        <v>A4</v>
      </c>
      <c r="AC75" s="494">
        <f>VLOOKUP(AB75,Sheet1!$B$2:$C$12,2,TRUE)</f>
        <v>7</v>
      </c>
      <c r="AD75" s="494" t="str">
        <f>VLOOKUP($E75,'[27]XET CUOI NAM'!$E$9:AE$337,26,0)</f>
        <v>A4</v>
      </c>
      <c r="AE75" s="494">
        <f>VLOOKUP(AD75,Sheet1!$B$2:$C$12,2,TRUE)</f>
        <v>7</v>
      </c>
      <c r="AF75" s="592"/>
      <c r="AG75" s="709">
        <f t="shared" si="16"/>
        <v>7</v>
      </c>
      <c r="AH75" s="709" t="str">
        <f t="shared" si="15"/>
        <v xml:space="preserve">2A* </v>
      </c>
      <c r="AI75" s="709">
        <f t="shared" si="7"/>
        <v>0</v>
      </c>
      <c r="AJ75" s="709">
        <f>(7*12)/12</f>
        <v>7</v>
      </c>
      <c r="AK75" s="494" t="str">
        <f t="shared" si="17"/>
        <v>Tốt</v>
      </c>
      <c r="AL75" s="494" t="s">
        <v>1130</v>
      </c>
      <c r="AM75" s="494" t="s">
        <v>966</v>
      </c>
      <c r="AN75" s="675"/>
      <c r="AO75" s="494"/>
      <c r="AP75" s="675"/>
      <c r="AQ75" s="494" t="str">
        <f t="shared" si="18"/>
        <v>Tốt</v>
      </c>
      <c r="AR75" s="675" t="str">
        <f t="shared" si="12"/>
        <v>Tốt</v>
      </c>
      <c r="AS75" s="675"/>
      <c r="AT75" s="678" t="s">
        <v>1146</v>
      </c>
      <c r="AU75" s="675"/>
      <c r="AV75" s="675" t="s">
        <v>1731</v>
      </c>
    </row>
    <row r="76" spans="1:48" s="684" customFormat="1" ht="24.95" customHeight="1" x14ac:dyDescent="0.25">
      <c r="A76" s="512" t="s">
        <v>1313</v>
      </c>
      <c r="B76" s="512">
        <f>COUNTIF($F$9:F76,F76)</f>
        <v>13</v>
      </c>
      <c r="C76" s="513" t="s">
        <v>985</v>
      </c>
      <c r="D76" s="519" t="s">
        <v>67</v>
      </c>
      <c r="E76" s="840" t="s">
        <v>419</v>
      </c>
      <c r="F76" s="494" t="s">
        <v>1600</v>
      </c>
      <c r="G76" s="494" t="s">
        <v>975</v>
      </c>
      <c r="H76" s="494" t="str">
        <f>VLOOKUP(E76,'[16]Gui chi Quynh'!$C$7:$E$387,3,0)</f>
        <v>A2</v>
      </c>
      <c r="I76" s="494">
        <f>VLOOKUP(H76,Sheet1!$B$2:$C$12,2,TRUE)</f>
        <v>9</v>
      </c>
      <c r="J76" s="494" t="str">
        <f>VLOOKUP($E76,'[17]Gui chi Quynh'!$C$7:$E$387,3,0)</f>
        <v>A2</v>
      </c>
      <c r="K76" s="494">
        <f>VLOOKUP(J76,Sheet1!$B$2:$C$12,2,TRUE)</f>
        <v>9</v>
      </c>
      <c r="L76" s="494" t="str">
        <f>VLOOKUP(E76,'[18]Gui chi Quynh'!$C$7:$F$385,3,0)</f>
        <v>A2</v>
      </c>
      <c r="M76" s="494">
        <f>VLOOKUP(L76,Sheet1!$B$2:$C$12,2,TRUE)</f>
        <v>9</v>
      </c>
      <c r="N76" s="494" t="str">
        <f>VLOOKUP(E76,'[19]Gui chi Quynh'!$C$7:$E$391,3,0)</f>
        <v>A2</v>
      </c>
      <c r="O76" s="494">
        <f>VLOOKUP(N76,Sheet1!$B$2:$C$12,2,TRUE)</f>
        <v>9</v>
      </c>
      <c r="P76" s="494" t="str">
        <f>VLOOKUP(E76,'[20]Gui chi Quynh'!$C$7:$E$391,3,0)</f>
        <v>A3</v>
      </c>
      <c r="Q76" s="494">
        <f>VLOOKUP(P76,Sheet1!$B$2:$C$12,2,TRUE)</f>
        <v>8</v>
      </c>
      <c r="R76" s="494" t="str">
        <f>VLOOKUP($E76,'[21]Gui chi Quynh'!$C$7:$E$390,3,0)</f>
        <v>A3</v>
      </c>
      <c r="S76" s="494">
        <f>VLOOKUP(R76,Sheet1!$B$2:$C$12,2,TRUE)</f>
        <v>8</v>
      </c>
      <c r="T76" s="494" t="str">
        <f>VLOOKUP($E76,'[22]Gui chi Quynh'!$C$7:$E$390,3,0)</f>
        <v>A2</v>
      </c>
      <c r="U76" s="494">
        <f>VLOOKUP(T76,Sheet1!$B$2:$C$12,2,TRUE)</f>
        <v>9</v>
      </c>
      <c r="V76" s="494" t="str">
        <f>VLOOKUP($E76,'[23]Gui chi Quynh'!$C$7:$E$389,3,0)</f>
        <v>A3</v>
      </c>
      <c r="W76" s="494">
        <f>VLOOKUP(V76,Sheet1!$B$2:$C$12,2,TRUE)</f>
        <v>8</v>
      </c>
      <c r="X76" s="494" t="str">
        <f>VLOOKUP($E76,'[24]Gui chi Quynh'!$C$7:$E$389,3,0)</f>
        <v>A3</v>
      </c>
      <c r="Y76" s="494">
        <f>VLOOKUP(X76,Sheet1!$B$2:$C$12,2,TRUE)</f>
        <v>8</v>
      </c>
      <c r="Z76" s="494" t="str">
        <f>VLOOKUP($E76,'[25]Gui chi Quynh'!$C$7:$E$388,3,0)</f>
        <v>A2</v>
      </c>
      <c r="AA76" s="494">
        <f>VLOOKUP(Z76,Sheet1!$B$2:$C$12,2,TRUE)</f>
        <v>9</v>
      </c>
      <c r="AB76" s="494" t="str">
        <f>VLOOKUP($E76,'T5'!$E$9:$AH$337,24,0)</f>
        <v>A3</v>
      </c>
      <c r="AC76" s="494">
        <f>VLOOKUP(AB76,Sheet1!$B$2:$C$12,2,TRUE)</f>
        <v>8</v>
      </c>
      <c r="AD76" s="494" t="str">
        <f>VLOOKUP($E76,'[27]XET CUOI NAM'!$E$9:AE$337,26,0)</f>
        <v>A4</v>
      </c>
      <c r="AE76" s="494">
        <f>VLOOKUP(AD76,Sheet1!$B$2:$C$12,2,TRUE)</f>
        <v>7</v>
      </c>
      <c r="AF76" s="592" t="str">
        <f>VLOOKUP($E76,'[26]Tong hop ket qua'!$E$19:$M$219,9,0)</f>
        <v>Tốt</v>
      </c>
      <c r="AG76" s="709">
        <f t="shared" si="16"/>
        <v>8.5</v>
      </c>
      <c r="AH76" s="709" t="str">
        <f t="shared" si="15"/>
        <v>11A*</v>
      </c>
      <c r="AI76" s="709">
        <f t="shared" si="7"/>
        <v>0</v>
      </c>
      <c r="AJ76" s="709">
        <f t="shared" ref="AJ76:AJ137" si="19">((I76+K76+M76+O76+Q76+S76+U76+W76+Y76+AA76+AC76+AE76))/12</f>
        <v>8.4166666666666661</v>
      </c>
      <c r="AK76" s="494" t="str">
        <f t="shared" si="17"/>
        <v>Xuất sắc</v>
      </c>
      <c r="AL76" s="494" t="s">
        <v>1130</v>
      </c>
      <c r="AM76" s="494" t="s">
        <v>1130</v>
      </c>
      <c r="AN76" s="675"/>
      <c r="AO76" s="494"/>
      <c r="AP76" s="675"/>
      <c r="AQ76" s="494" t="str">
        <f t="shared" si="18"/>
        <v>Xuất sắc</v>
      </c>
      <c r="AR76" s="675" t="str">
        <f>AQ76</f>
        <v>Xuất sắc</v>
      </c>
      <c r="AS76" s="675"/>
      <c r="AT76" s="494"/>
      <c r="AU76" s="675"/>
      <c r="AV76" s="675"/>
    </row>
    <row r="77" spans="1:48" s="684" customFormat="1" ht="24.95" customHeight="1" x14ac:dyDescent="0.25">
      <c r="A77" s="512" t="s">
        <v>1314</v>
      </c>
      <c r="B77" s="512">
        <f>COUNTIF($F$9:F77,F77)</f>
        <v>14</v>
      </c>
      <c r="C77" s="513" t="s">
        <v>985</v>
      </c>
      <c r="D77" s="552" t="s">
        <v>36</v>
      </c>
      <c r="E77" s="520" t="s">
        <v>422</v>
      </c>
      <c r="F77" s="494" t="s">
        <v>1600</v>
      </c>
      <c r="G77" s="494" t="s">
        <v>975</v>
      </c>
      <c r="H77" s="494" t="str">
        <f>VLOOKUP(E77,'[16]Gui chi Quynh'!$C$7:$E$387,3,0)</f>
        <v>A2</v>
      </c>
      <c r="I77" s="494">
        <f>VLOOKUP(H77,Sheet1!$B$2:$C$12,2,TRUE)</f>
        <v>9</v>
      </c>
      <c r="J77" s="494" t="str">
        <f>VLOOKUP($E77,'[17]Gui chi Quynh'!$C$7:$E$387,3,0)</f>
        <v>A2</v>
      </c>
      <c r="K77" s="494">
        <f>VLOOKUP(J77,Sheet1!$B$2:$C$12,2,TRUE)</f>
        <v>9</v>
      </c>
      <c r="L77" s="494" t="str">
        <f>VLOOKUP(E77,'[18]Gui chi Quynh'!$C$7:$F$385,3,0)</f>
        <v>A2</v>
      </c>
      <c r="M77" s="494">
        <f>VLOOKUP(L77,Sheet1!$B$2:$C$12,2,TRUE)</f>
        <v>9</v>
      </c>
      <c r="N77" s="494" t="str">
        <f>VLOOKUP(E77,'[19]Gui chi Quynh'!$C$7:$E$391,3,0)</f>
        <v>A3</v>
      </c>
      <c r="O77" s="494">
        <f>VLOOKUP(N77,Sheet1!$B$2:$C$12,2,TRUE)</f>
        <v>8</v>
      </c>
      <c r="P77" s="494" t="str">
        <f>VLOOKUP(E77,'[20]Gui chi Quynh'!$C$7:$E$391,3,0)</f>
        <v>A3</v>
      </c>
      <c r="Q77" s="494">
        <f>VLOOKUP(P77,Sheet1!$B$2:$C$12,2,TRUE)</f>
        <v>8</v>
      </c>
      <c r="R77" s="494" t="str">
        <f>VLOOKUP($E77,'[21]Gui chi Quynh'!$C$7:$E$390,3,0)</f>
        <v>A2</v>
      </c>
      <c r="S77" s="494">
        <f>VLOOKUP(R77,Sheet1!$B$2:$C$12,2,TRUE)</f>
        <v>9</v>
      </c>
      <c r="T77" s="494" t="str">
        <f>VLOOKUP($E77,'[22]Gui chi Quynh'!$C$7:$E$390,3,0)</f>
        <v>A2</v>
      </c>
      <c r="U77" s="494">
        <f>VLOOKUP(T77,Sheet1!$B$2:$C$12,2,TRUE)</f>
        <v>9</v>
      </c>
      <c r="V77" s="494" t="str">
        <f>VLOOKUP($E77,'[23]Gui chi Quynh'!$C$7:$E$389,3,0)</f>
        <v>A2</v>
      </c>
      <c r="W77" s="494">
        <f>VLOOKUP(V77,Sheet1!$B$2:$C$12,2,TRUE)</f>
        <v>9</v>
      </c>
      <c r="X77" s="494" t="str">
        <f>VLOOKUP($E77,'[24]Gui chi Quynh'!$C$7:$E$389,3,0)</f>
        <v>A3</v>
      </c>
      <c r="Y77" s="494">
        <f>VLOOKUP(X77,Sheet1!$B$2:$C$12,2,TRUE)</f>
        <v>8</v>
      </c>
      <c r="Z77" s="494" t="str">
        <f>VLOOKUP($E77,'[25]Gui chi Quynh'!$C$7:$E$388,3,0)</f>
        <v>A2</v>
      </c>
      <c r="AA77" s="494">
        <f>VLOOKUP(Z77,Sheet1!$B$2:$C$12,2,TRUE)</f>
        <v>9</v>
      </c>
      <c r="AB77" s="494" t="str">
        <f>VLOOKUP($E77,'T5'!$E$9:$AH$337,24,0)</f>
        <v>A4</v>
      </c>
      <c r="AC77" s="494">
        <f>VLOOKUP(AB77,Sheet1!$B$2:$C$12,2,TRUE)</f>
        <v>7</v>
      </c>
      <c r="AD77" s="494" t="str">
        <f>VLOOKUP($E77,'[27]XET CUOI NAM'!$E$9:AE$337,26,0)</f>
        <v>A4</v>
      </c>
      <c r="AE77" s="494">
        <f>VLOOKUP(AD77,Sheet1!$B$2:$C$12,2,TRUE)</f>
        <v>7</v>
      </c>
      <c r="AF77" s="592"/>
      <c r="AG77" s="709">
        <f t="shared" si="16"/>
        <v>8.5</v>
      </c>
      <c r="AH77" s="709" t="str">
        <f t="shared" si="15"/>
        <v>11A*</v>
      </c>
      <c r="AI77" s="709">
        <f t="shared" ref="AI77:AI140" si="20">COUNTIF($H77:$AB77,"B1")*1+COUNTIF($H77:$AB77,"B2")*1+COUNTIF($H77:$AB77,"C1")*1+COUNTIF($H77:$AB77,"C2")*1+COUNTIF($H77:$AB77,"D")*12+COUNTIF($H77:$AB77,"E")*15</f>
        <v>0</v>
      </c>
      <c r="AJ77" s="709">
        <f t="shared" si="19"/>
        <v>8.4166666666666661</v>
      </c>
      <c r="AK77" s="494" t="str">
        <f t="shared" si="17"/>
        <v>Xuất sắc</v>
      </c>
      <c r="AL77" s="494" t="s">
        <v>1130</v>
      </c>
      <c r="AM77" s="494" t="s">
        <v>1130</v>
      </c>
      <c r="AN77" s="675"/>
      <c r="AO77" s="494"/>
      <c r="AP77" s="675"/>
      <c r="AQ77" s="494" t="str">
        <f t="shared" si="18"/>
        <v>Xuất sắc</v>
      </c>
      <c r="AR77" s="675" t="str">
        <f>AQ77</f>
        <v>Xuất sắc</v>
      </c>
      <c r="AS77" s="675"/>
      <c r="AT77" s="494"/>
      <c r="AU77" s="675"/>
      <c r="AV77" s="675"/>
    </row>
    <row r="78" spans="1:48" s="684" customFormat="1" ht="24.95" customHeight="1" x14ac:dyDescent="0.25">
      <c r="A78" s="512" t="s">
        <v>1315</v>
      </c>
      <c r="B78" s="512">
        <f>COUNTIF($F$9:F78,F78)</f>
        <v>15</v>
      </c>
      <c r="C78" s="513" t="s">
        <v>985</v>
      </c>
      <c r="D78" s="552" t="s">
        <v>355</v>
      </c>
      <c r="E78" s="838" t="s">
        <v>431</v>
      </c>
      <c r="F78" s="494" t="s">
        <v>1600</v>
      </c>
      <c r="G78" s="494" t="s">
        <v>975</v>
      </c>
      <c r="H78" s="494" t="str">
        <f>VLOOKUP(E78,'[16]Gui chi Quynh'!$C$7:$E$387,3,0)</f>
        <v>A2</v>
      </c>
      <c r="I78" s="494">
        <f>VLOOKUP(H78,Sheet1!$B$2:$C$12,2,TRUE)</f>
        <v>9</v>
      </c>
      <c r="J78" s="494" t="str">
        <f>VLOOKUP($E78,'[17]Gui chi Quynh'!$C$7:$E$387,3,0)</f>
        <v>A2</v>
      </c>
      <c r="K78" s="494">
        <f>VLOOKUP(J78,Sheet1!$B$2:$C$12,2,TRUE)</f>
        <v>9</v>
      </c>
      <c r="L78" s="494" t="str">
        <f>VLOOKUP(E78,'[18]Gui chi Quynh'!$C$7:$F$385,3,0)</f>
        <v>A3</v>
      </c>
      <c r="M78" s="494">
        <f>VLOOKUP(L78,Sheet1!$B$2:$C$12,2,TRUE)</f>
        <v>8</v>
      </c>
      <c r="N78" s="494" t="str">
        <f>VLOOKUP(E78,'[19]Gui chi Quynh'!$C$7:$E$391,3,0)</f>
        <v>A2</v>
      </c>
      <c r="O78" s="494">
        <f>VLOOKUP(N78,Sheet1!$B$2:$C$12,2,TRUE)</f>
        <v>9</v>
      </c>
      <c r="P78" s="494" t="str">
        <f>VLOOKUP(E78,'[20]Gui chi Quynh'!$C$7:$E$391,3,0)</f>
        <v>A2</v>
      </c>
      <c r="Q78" s="494">
        <f>VLOOKUP(P78,Sheet1!$B$2:$C$12,2,TRUE)</f>
        <v>9</v>
      </c>
      <c r="R78" s="494" t="str">
        <f>VLOOKUP($E78,'[21]Gui chi Quynh'!$C$7:$E$390,3,0)</f>
        <v>A2</v>
      </c>
      <c r="S78" s="494">
        <f>VLOOKUP(R78,Sheet1!$B$2:$C$12,2,TRUE)</f>
        <v>9</v>
      </c>
      <c r="T78" s="494" t="str">
        <f>VLOOKUP($E78,'[22]Gui chi Quynh'!$C$7:$E$390,3,0)</f>
        <v>A2</v>
      </c>
      <c r="U78" s="494">
        <f>VLOOKUP(T78,Sheet1!$B$2:$C$12,2,TRUE)</f>
        <v>9</v>
      </c>
      <c r="V78" s="494" t="str">
        <f>VLOOKUP($E78,'[23]Gui chi Quynh'!$C$7:$E$389,3,0)</f>
        <v>A2</v>
      </c>
      <c r="W78" s="494">
        <f>VLOOKUP(V78,Sheet1!$B$2:$C$12,2,TRUE)</f>
        <v>9</v>
      </c>
      <c r="X78" s="494" t="str">
        <f>VLOOKUP($E78,'[24]Gui chi Quynh'!$C$7:$E$389,3,0)</f>
        <v>A3</v>
      </c>
      <c r="Y78" s="494">
        <f>VLOOKUP(X78,Sheet1!$B$2:$C$12,2,TRUE)</f>
        <v>8</v>
      </c>
      <c r="Z78" s="494" t="str">
        <f>VLOOKUP($E78,'[25]Gui chi Quynh'!$C$7:$E$388,3,0)</f>
        <v>A2</v>
      </c>
      <c r="AA78" s="494">
        <f>VLOOKUP(Z78,Sheet1!$B$2:$C$12,2,TRUE)</f>
        <v>9</v>
      </c>
      <c r="AB78" s="494" t="str">
        <f>VLOOKUP($E78,'T5'!$E$9:$AH$337,24,0)</f>
        <v>A4</v>
      </c>
      <c r="AC78" s="494">
        <f>VLOOKUP(AB78,Sheet1!$B$2:$C$12,2,TRUE)</f>
        <v>7</v>
      </c>
      <c r="AD78" s="494" t="str">
        <f>VLOOKUP($E78,'[27]XET CUOI NAM'!$E$9:AE$337,26,0)</f>
        <v>A4</v>
      </c>
      <c r="AE78" s="494">
        <f>VLOOKUP(AD78,Sheet1!$B$2:$C$12,2,TRUE)</f>
        <v>7</v>
      </c>
      <c r="AF78" s="592"/>
      <c r="AG78" s="709">
        <f t="shared" si="16"/>
        <v>8.6</v>
      </c>
      <c r="AH78" s="709" t="str">
        <f t="shared" si="15"/>
        <v>11A*</v>
      </c>
      <c r="AI78" s="709">
        <f t="shared" si="20"/>
        <v>0</v>
      </c>
      <c r="AJ78" s="709">
        <f t="shared" si="19"/>
        <v>8.5</v>
      </c>
      <c r="AK78" s="494" t="str">
        <f t="shared" si="17"/>
        <v>Xuất sắc</v>
      </c>
      <c r="AL78" s="494" t="s">
        <v>1130</v>
      </c>
      <c r="AM78" s="494" t="s">
        <v>1130</v>
      </c>
      <c r="AN78" s="675"/>
      <c r="AO78" s="494"/>
      <c r="AP78" s="675"/>
      <c r="AQ78" s="494" t="str">
        <f t="shared" si="18"/>
        <v>Xuất sắc</v>
      </c>
      <c r="AR78" s="675" t="str">
        <f t="shared" ref="AR78:AR85" si="21">AQ78</f>
        <v>Xuất sắc</v>
      </c>
      <c r="AS78" s="675"/>
      <c r="AT78" s="494"/>
      <c r="AU78" s="675"/>
      <c r="AV78" s="675"/>
    </row>
    <row r="79" spans="1:48" s="684" customFormat="1" ht="24.95" customHeight="1" x14ac:dyDescent="0.25">
      <c r="A79" s="512" t="s">
        <v>1316</v>
      </c>
      <c r="B79" s="512">
        <f>COUNTIF($F$9:F79,F79)</f>
        <v>16</v>
      </c>
      <c r="C79" s="513" t="s">
        <v>985</v>
      </c>
      <c r="D79" s="519" t="s">
        <v>28</v>
      </c>
      <c r="E79" s="599" t="s">
        <v>416</v>
      </c>
      <c r="F79" s="494" t="s">
        <v>1600</v>
      </c>
      <c r="G79" s="494" t="s">
        <v>975</v>
      </c>
      <c r="H79" s="494" t="str">
        <f>VLOOKUP(E79,'[16]Gui chi Quynh'!$C$7:$E$387,3,0)</f>
        <v>A4</v>
      </c>
      <c r="I79" s="494">
        <f>VLOOKUP(H79,Sheet1!$B$2:$C$12,2,TRUE)</f>
        <v>7</v>
      </c>
      <c r="J79" s="494" t="str">
        <f>VLOOKUP($E79,'[17]Gui chi Quynh'!$C$7:$E$387,3,0)</f>
        <v>A3</v>
      </c>
      <c r="K79" s="494">
        <f>VLOOKUP(J79,Sheet1!$B$2:$C$12,2,TRUE)</f>
        <v>8</v>
      </c>
      <c r="L79" s="494" t="str">
        <f>VLOOKUP(E79,'[18]Gui chi Quynh'!$C$7:$F$385,3,0)</f>
        <v>A4</v>
      </c>
      <c r="M79" s="494">
        <f>VLOOKUP(L79,Sheet1!$B$2:$C$12,2,TRUE)</f>
        <v>7</v>
      </c>
      <c r="N79" s="494" t="str">
        <f>VLOOKUP(E79,'[19]Gui chi Quynh'!$C$7:$E$391,3,0)</f>
        <v>A4</v>
      </c>
      <c r="O79" s="494">
        <f>VLOOKUP(N79,Sheet1!$B$2:$C$12,2,TRUE)</f>
        <v>7</v>
      </c>
      <c r="P79" s="494" t="str">
        <f>VLOOKUP(E79,'[20]Gui chi Quynh'!$C$7:$E$391,3,0)</f>
        <v>A3</v>
      </c>
      <c r="Q79" s="494">
        <f>VLOOKUP(P79,Sheet1!$B$2:$C$12,2,TRUE)</f>
        <v>8</v>
      </c>
      <c r="R79" s="494" t="str">
        <f>VLOOKUP($E79,'[21]Gui chi Quynh'!$C$7:$E$390,3,0)</f>
        <v>A4</v>
      </c>
      <c r="S79" s="494">
        <f>VLOOKUP(R79,Sheet1!$B$2:$C$12,2,TRUE)</f>
        <v>7</v>
      </c>
      <c r="T79" s="494" t="str">
        <f>VLOOKUP($E79,'[22]Gui chi Quynh'!$C$7:$E$390,3,0)</f>
        <v>A3</v>
      </c>
      <c r="U79" s="494">
        <f>VLOOKUP(T79,Sheet1!$B$2:$C$12,2,TRUE)</f>
        <v>8</v>
      </c>
      <c r="V79" s="494" t="str">
        <f>VLOOKUP($E79,'[23]Gui chi Quynh'!$C$7:$E$389,3,0)</f>
        <v>A4</v>
      </c>
      <c r="W79" s="494">
        <f>VLOOKUP(V79,Sheet1!$B$2:$C$12,2,TRUE)</f>
        <v>7</v>
      </c>
      <c r="X79" s="494" t="str">
        <f>VLOOKUP($E79,'[24]Gui chi Quynh'!$C$7:$E$389,3,0)</f>
        <v>A4</v>
      </c>
      <c r="Y79" s="494">
        <f>VLOOKUP(X79,Sheet1!$B$2:$C$12,2,TRUE)</f>
        <v>7</v>
      </c>
      <c r="Z79" s="494" t="str">
        <f>VLOOKUP($E79,'[25]Gui chi Quynh'!$C$7:$E$388,3,0)</f>
        <v>A4</v>
      </c>
      <c r="AA79" s="494">
        <f>VLOOKUP(Z79,Sheet1!$B$2:$C$12,2,TRUE)</f>
        <v>7</v>
      </c>
      <c r="AB79" s="494" t="str">
        <f>VLOOKUP($E79,'T5'!$E$9:$AH$337,24,0)</f>
        <v>A4</v>
      </c>
      <c r="AC79" s="494">
        <f>VLOOKUP(AB79,Sheet1!$B$2:$C$12,2,TRUE)</f>
        <v>7</v>
      </c>
      <c r="AD79" s="494" t="str">
        <f>VLOOKUP($E79,'[27]XET CUOI NAM'!$E$9:AE$337,26,0)</f>
        <v>A4</v>
      </c>
      <c r="AE79" s="494">
        <f>VLOOKUP(AD79,Sheet1!$B$2:$C$12,2,TRUE)</f>
        <v>7</v>
      </c>
      <c r="AF79" s="592"/>
      <c r="AG79" s="709">
        <f t="shared" ref="AG79:AG89" si="22">(I79+K79+M79+O79+Q79+S79+U79+W79+Y79+AA79+AC79)/11</f>
        <v>7.2727272727272725</v>
      </c>
      <c r="AH79" s="709" t="str">
        <f t="shared" si="15"/>
        <v>11A*</v>
      </c>
      <c r="AI79" s="709">
        <f t="shared" si="20"/>
        <v>0</v>
      </c>
      <c r="AJ79" s="709">
        <f t="shared" si="19"/>
        <v>7.25</v>
      </c>
      <c r="AK79" s="494" t="str">
        <f t="shared" si="17"/>
        <v>Tốt</v>
      </c>
      <c r="AL79" s="494" t="s">
        <v>966</v>
      </c>
      <c r="AM79" s="494" t="s">
        <v>966</v>
      </c>
      <c r="AN79" s="675"/>
      <c r="AO79" s="494"/>
      <c r="AP79" s="675"/>
      <c r="AQ79" s="494" t="str">
        <f t="shared" si="18"/>
        <v>Tốt</v>
      </c>
      <c r="AR79" s="675" t="str">
        <f t="shared" si="21"/>
        <v>Tốt</v>
      </c>
      <c r="AS79" s="675"/>
      <c r="AT79" s="494"/>
      <c r="AU79" s="675"/>
      <c r="AV79" s="675"/>
    </row>
    <row r="80" spans="1:48" s="684" customFormat="1" ht="24.95" customHeight="1" x14ac:dyDescent="0.25">
      <c r="A80" s="512" t="s">
        <v>1317</v>
      </c>
      <c r="B80" s="512">
        <f>COUNTIF($F$9:F80,F80)</f>
        <v>17</v>
      </c>
      <c r="C80" s="513" t="s">
        <v>985</v>
      </c>
      <c r="D80" s="552" t="s">
        <v>39</v>
      </c>
      <c r="E80" s="520" t="s">
        <v>423</v>
      </c>
      <c r="F80" s="494" t="s">
        <v>1600</v>
      </c>
      <c r="G80" s="494" t="s">
        <v>975</v>
      </c>
      <c r="H80" s="494" t="str">
        <f>VLOOKUP(E80,'[16]Gui chi Quynh'!$C$7:$E$387,3,0)</f>
        <v>A3</v>
      </c>
      <c r="I80" s="494">
        <f>VLOOKUP(H80,Sheet1!$B$2:$C$12,2,TRUE)</f>
        <v>8</v>
      </c>
      <c r="J80" s="494" t="str">
        <f>VLOOKUP($E80,'[17]Gui chi Quynh'!$C$7:$E$387,3,0)</f>
        <v>A4</v>
      </c>
      <c r="K80" s="494">
        <f>VLOOKUP(J80,Sheet1!$B$2:$C$12,2,TRUE)</f>
        <v>7</v>
      </c>
      <c r="L80" s="494" t="str">
        <f>VLOOKUP(E80,'[18]Gui chi Quynh'!$C$7:$F$385,3,0)</f>
        <v>A3</v>
      </c>
      <c r="M80" s="494">
        <f>VLOOKUP(L80,Sheet1!$B$2:$C$12,2,TRUE)</f>
        <v>8</v>
      </c>
      <c r="N80" s="494" t="str">
        <f>VLOOKUP(E80,'[19]Gui chi Quynh'!$C$7:$E$391,3,0)</f>
        <v>A4</v>
      </c>
      <c r="O80" s="494">
        <f>VLOOKUP(N80,Sheet1!$B$2:$C$12,2,TRUE)</f>
        <v>7</v>
      </c>
      <c r="P80" s="494" t="str">
        <f>VLOOKUP(E80,'[20]Gui chi Quynh'!$C$7:$E$391,3,0)</f>
        <v>A3</v>
      </c>
      <c r="Q80" s="494">
        <f>VLOOKUP(P80,Sheet1!$B$2:$C$12,2,TRUE)</f>
        <v>8</v>
      </c>
      <c r="R80" s="494" t="str">
        <f>VLOOKUP($E80,'[21]Gui chi Quynh'!$C$7:$E$390,3,0)</f>
        <v>A3</v>
      </c>
      <c r="S80" s="494">
        <f>VLOOKUP(R80,Sheet1!$B$2:$C$12,2,TRUE)</f>
        <v>8</v>
      </c>
      <c r="T80" s="494" t="str">
        <f>VLOOKUP($E80,'[22]Gui chi Quynh'!$C$7:$E$390,3,0)</f>
        <v>A3</v>
      </c>
      <c r="U80" s="494">
        <f>VLOOKUP(T80,Sheet1!$B$2:$C$12,2,TRUE)</f>
        <v>8</v>
      </c>
      <c r="V80" s="494" t="str">
        <f>VLOOKUP($E80,'[23]Gui chi Quynh'!$C$7:$E$389,3,0)</f>
        <v>A3</v>
      </c>
      <c r="W80" s="494">
        <f>VLOOKUP(V80,Sheet1!$B$2:$C$12,2,TRUE)</f>
        <v>8</v>
      </c>
      <c r="X80" s="494" t="str">
        <f>VLOOKUP($E80,'[24]Gui chi Quynh'!$C$7:$E$389,3,0)</f>
        <v>A3</v>
      </c>
      <c r="Y80" s="494">
        <f>VLOOKUP(X80,Sheet1!$B$2:$C$12,2,TRUE)</f>
        <v>8</v>
      </c>
      <c r="Z80" s="494" t="str">
        <f>VLOOKUP($E80,'[25]Gui chi Quynh'!$C$7:$E$388,3,0)</f>
        <v>A3</v>
      </c>
      <c r="AA80" s="494">
        <f>VLOOKUP(Z80,Sheet1!$B$2:$C$12,2,TRUE)</f>
        <v>8</v>
      </c>
      <c r="AB80" s="494" t="str">
        <f>VLOOKUP($E80,'T5'!$E$9:$AH$337,24,0)</f>
        <v>A4</v>
      </c>
      <c r="AC80" s="494">
        <f>VLOOKUP(AB80,Sheet1!$B$2:$C$12,2,TRUE)</f>
        <v>7</v>
      </c>
      <c r="AD80" s="494" t="str">
        <f>VLOOKUP($E80,'[27]XET CUOI NAM'!$E$9:AE$337,26,0)</f>
        <v>A4</v>
      </c>
      <c r="AE80" s="494">
        <f>VLOOKUP(AD80,Sheet1!$B$2:$C$12,2,TRUE)</f>
        <v>7</v>
      </c>
      <c r="AF80" s="592"/>
      <c r="AG80" s="709">
        <f t="shared" si="22"/>
        <v>7.7272727272727275</v>
      </c>
      <c r="AH80" s="709" t="str">
        <f t="shared" si="15"/>
        <v>11A*</v>
      </c>
      <c r="AI80" s="709">
        <f t="shared" si="20"/>
        <v>0</v>
      </c>
      <c r="AJ80" s="709">
        <f t="shared" si="19"/>
        <v>7.666666666666667</v>
      </c>
      <c r="AK80" s="494" t="str">
        <f t="shared" si="17"/>
        <v>Tốt</v>
      </c>
      <c r="AL80" s="494" t="s">
        <v>966</v>
      </c>
      <c r="AM80" s="494" t="s">
        <v>966</v>
      </c>
      <c r="AN80" s="675"/>
      <c r="AO80" s="494"/>
      <c r="AP80" s="675"/>
      <c r="AQ80" s="494" t="str">
        <f t="shared" si="18"/>
        <v>Tốt</v>
      </c>
      <c r="AR80" s="675" t="str">
        <f t="shared" si="21"/>
        <v>Tốt</v>
      </c>
      <c r="AS80" s="675"/>
      <c r="AT80" s="494"/>
      <c r="AU80" s="675"/>
      <c r="AV80" s="675"/>
    </row>
    <row r="81" spans="1:48" s="684" customFormat="1" ht="24.95" customHeight="1" x14ac:dyDescent="0.25">
      <c r="A81" s="512" t="s">
        <v>1318</v>
      </c>
      <c r="B81" s="512">
        <f>COUNTIF($F$9:F81,F81)</f>
        <v>18</v>
      </c>
      <c r="C81" s="513" t="s">
        <v>985</v>
      </c>
      <c r="D81" s="519" t="s">
        <v>44</v>
      </c>
      <c r="E81" s="512" t="s">
        <v>424</v>
      </c>
      <c r="F81" s="494" t="s">
        <v>1600</v>
      </c>
      <c r="G81" s="494" t="s">
        <v>975</v>
      </c>
      <c r="H81" s="494" t="str">
        <f>VLOOKUP(E81,'[16]Gui chi Quynh'!$C$7:$E$387,3,0)</f>
        <v>A4</v>
      </c>
      <c r="I81" s="494">
        <f>VLOOKUP(H81,Sheet1!$B$2:$C$12,2,TRUE)</f>
        <v>7</v>
      </c>
      <c r="J81" s="494" t="str">
        <f>VLOOKUP($E81,'[17]Gui chi Quynh'!$C$7:$E$387,3,0)</f>
        <v>A3</v>
      </c>
      <c r="K81" s="494">
        <f>VLOOKUP(J81,Sheet1!$B$2:$C$12,2,TRUE)</f>
        <v>8</v>
      </c>
      <c r="L81" s="494" t="str">
        <f>VLOOKUP(E81,'[18]Gui chi Quynh'!$C$7:$F$385,3,0)</f>
        <v>A4</v>
      </c>
      <c r="M81" s="494">
        <f>VLOOKUP(L81,Sheet1!$B$2:$C$12,2,TRUE)</f>
        <v>7</v>
      </c>
      <c r="N81" s="494" t="str">
        <f>VLOOKUP(E81,'[19]Gui chi Quynh'!$C$7:$E$391,3,0)</f>
        <v>A4</v>
      </c>
      <c r="O81" s="494">
        <f>VLOOKUP(N81,Sheet1!$B$2:$C$12,2,TRUE)</f>
        <v>7</v>
      </c>
      <c r="P81" s="494" t="str">
        <f>VLOOKUP(E81,'[20]Gui chi Quynh'!$C$7:$E$391,3,0)</f>
        <v>A4</v>
      </c>
      <c r="Q81" s="494">
        <f>VLOOKUP(P81,Sheet1!$B$2:$C$12,2,TRUE)</f>
        <v>7</v>
      </c>
      <c r="R81" s="494" t="str">
        <f>VLOOKUP($E81,'[21]Gui chi Quynh'!$C$7:$E$390,3,0)</f>
        <v>A3</v>
      </c>
      <c r="S81" s="494">
        <f>VLOOKUP(R81,Sheet1!$B$2:$C$12,2,TRUE)</f>
        <v>8</v>
      </c>
      <c r="T81" s="494" t="str">
        <f>VLOOKUP($E81,'[22]Gui chi Quynh'!$C$7:$E$390,3,0)</f>
        <v>A3</v>
      </c>
      <c r="U81" s="494">
        <f>VLOOKUP(T81,Sheet1!$B$2:$C$12,2,TRUE)</f>
        <v>8</v>
      </c>
      <c r="V81" s="494" t="str">
        <f>VLOOKUP($E81,'[23]Gui chi Quynh'!$C$7:$E$389,3,0)</f>
        <v>A4</v>
      </c>
      <c r="W81" s="494">
        <f>VLOOKUP(V81,Sheet1!$B$2:$C$12,2,TRUE)</f>
        <v>7</v>
      </c>
      <c r="X81" s="494" t="str">
        <f>VLOOKUP($E81,'[24]Gui chi Quynh'!$C$7:$E$389,3,0)</f>
        <v>A4</v>
      </c>
      <c r="Y81" s="494">
        <f>VLOOKUP(X81,Sheet1!$B$2:$C$12,2,TRUE)</f>
        <v>7</v>
      </c>
      <c r="Z81" s="494" t="str">
        <f>VLOOKUP($E81,'[25]Gui chi Quynh'!$C$7:$E$388,3,0)</f>
        <v>A4</v>
      </c>
      <c r="AA81" s="494">
        <f>VLOOKUP(Z81,Sheet1!$B$2:$C$12,2,TRUE)</f>
        <v>7</v>
      </c>
      <c r="AB81" s="494" t="str">
        <f>VLOOKUP($E81,'T5'!$E$9:$AH$337,24,0)</f>
        <v>A4</v>
      </c>
      <c r="AC81" s="494">
        <f>VLOOKUP(AB81,Sheet1!$B$2:$C$12,2,TRUE)</f>
        <v>7</v>
      </c>
      <c r="AD81" s="494" t="str">
        <f>VLOOKUP($E81,'[27]XET CUOI NAM'!$E$9:AE$337,26,0)</f>
        <v>A4</v>
      </c>
      <c r="AE81" s="494">
        <f>VLOOKUP(AD81,Sheet1!$B$2:$C$12,2,TRUE)</f>
        <v>7</v>
      </c>
      <c r="AF81" s="592"/>
      <c r="AG81" s="709">
        <f t="shared" si="22"/>
        <v>7.2727272727272725</v>
      </c>
      <c r="AH81" s="709" t="str">
        <f t="shared" si="15"/>
        <v>11A*</v>
      </c>
      <c r="AI81" s="709">
        <f t="shared" si="20"/>
        <v>0</v>
      </c>
      <c r="AJ81" s="709">
        <f t="shared" si="19"/>
        <v>7.25</v>
      </c>
      <c r="AK81" s="494" t="str">
        <f t="shared" si="17"/>
        <v>Tốt</v>
      </c>
      <c r="AL81" s="494" t="s">
        <v>966</v>
      </c>
      <c r="AM81" s="494" t="s">
        <v>966</v>
      </c>
      <c r="AN81" s="675"/>
      <c r="AO81" s="494"/>
      <c r="AP81" s="675"/>
      <c r="AQ81" s="494" t="str">
        <f t="shared" si="18"/>
        <v>Tốt</v>
      </c>
      <c r="AR81" s="675" t="str">
        <f t="shared" si="21"/>
        <v>Tốt</v>
      </c>
      <c r="AS81" s="675"/>
      <c r="AT81" s="494"/>
      <c r="AU81" s="675"/>
      <c r="AV81" s="675"/>
    </row>
    <row r="82" spans="1:48" s="684" customFormat="1" ht="24.95" customHeight="1" x14ac:dyDescent="0.25">
      <c r="A82" s="512" t="s">
        <v>1319</v>
      </c>
      <c r="B82" s="512">
        <f>COUNTIF($F$9:F82,F82)</f>
        <v>19</v>
      </c>
      <c r="C82" s="513" t="s">
        <v>984</v>
      </c>
      <c r="D82" s="519" t="s">
        <v>269</v>
      </c>
      <c r="E82" s="512" t="s">
        <v>425</v>
      </c>
      <c r="F82" s="494" t="s">
        <v>1600</v>
      </c>
      <c r="G82" s="494" t="s">
        <v>975</v>
      </c>
      <c r="H82" s="494" t="str">
        <f>VLOOKUP(E82,'[16]Gui chi Quynh'!$C$7:$E$387,3,0)</f>
        <v>A4</v>
      </c>
      <c r="I82" s="494">
        <f>VLOOKUP(H82,Sheet1!$B$2:$C$12,2,TRUE)</f>
        <v>7</v>
      </c>
      <c r="J82" s="494" t="str">
        <f>VLOOKUP($E82,'[17]Gui chi Quynh'!$C$7:$E$387,3,0)</f>
        <v>A4</v>
      </c>
      <c r="K82" s="494">
        <f>VLOOKUP(J82,Sheet1!$B$2:$C$12,2,TRUE)</f>
        <v>7</v>
      </c>
      <c r="L82" s="494" t="str">
        <f>VLOOKUP(E82,'[18]Gui chi Quynh'!$C$7:$F$385,3,0)</f>
        <v>A3</v>
      </c>
      <c r="M82" s="494">
        <f>VLOOKUP(L82,Sheet1!$B$2:$C$12,2,TRUE)</f>
        <v>8</v>
      </c>
      <c r="N82" s="494" t="str">
        <f>VLOOKUP(E82,'[19]Gui chi Quynh'!$C$7:$E$391,3,0)</f>
        <v>A4</v>
      </c>
      <c r="O82" s="494">
        <f>VLOOKUP(N82,Sheet1!$B$2:$C$12,2,TRUE)</f>
        <v>7</v>
      </c>
      <c r="P82" s="494" t="str">
        <f>VLOOKUP(E82,'[20]Gui chi Quynh'!$C$7:$E$391,3,0)</f>
        <v>A3</v>
      </c>
      <c r="Q82" s="494">
        <f>VLOOKUP(P82,Sheet1!$B$2:$C$12,2,TRUE)</f>
        <v>8</v>
      </c>
      <c r="R82" s="494" t="str">
        <f>VLOOKUP($E82,'[21]Gui chi Quynh'!$C$7:$E$390,3,0)</f>
        <v>A4</v>
      </c>
      <c r="S82" s="494">
        <f>VLOOKUP(R82,Sheet1!$B$2:$C$12,2,TRUE)</f>
        <v>7</v>
      </c>
      <c r="T82" s="494" t="str">
        <f>VLOOKUP($E82,'[22]Gui chi Quynh'!$C$7:$E$390,3,0)</f>
        <v>A3</v>
      </c>
      <c r="U82" s="494">
        <f>VLOOKUP(T82,Sheet1!$B$2:$C$12,2,TRUE)</f>
        <v>8</v>
      </c>
      <c r="V82" s="494" t="str">
        <f>VLOOKUP($E82,'[23]Gui chi Quynh'!$C$7:$E$389,3,0)</f>
        <v>A3</v>
      </c>
      <c r="W82" s="494">
        <f>VLOOKUP(V82,Sheet1!$B$2:$C$12,2,TRUE)</f>
        <v>8</v>
      </c>
      <c r="X82" s="494" t="str">
        <f>VLOOKUP($E82,'[24]Gui chi Quynh'!$C$7:$E$389,3,0)</f>
        <v>A3</v>
      </c>
      <c r="Y82" s="494">
        <f>VLOOKUP(X82,Sheet1!$B$2:$C$12,2,TRUE)</f>
        <v>8</v>
      </c>
      <c r="Z82" s="494" t="str">
        <f>VLOOKUP($E82,'[25]Gui chi Quynh'!$C$7:$E$388,3,0)</f>
        <v>A3</v>
      </c>
      <c r="AA82" s="494">
        <f>VLOOKUP(Z82,Sheet1!$B$2:$C$12,2,TRUE)</f>
        <v>8</v>
      </c>
      <c r="AB82" s="494" t="str">
        <f>VLOOKUP($E82,'T5'!$E$9:$AH$337,24,0)</f>
        <v>A3</v>
      </c>
      <c r="AC82" s="494">
        <f>VLOOKUP(AB82,Sheet1!$B$2:$C$12,2,TRUE)</f>
        <v>8</v>
      </c>
      <c r="AD82" s="494" t="str">
        <f>VLOOKUP($E82,'[27]XET CUOI NAM'!$E$9:AE$337,26,0)</f>
        <v>A4</v>
      </c>
      <c r="AE82" s="494">
        <f>VLOOKUP(AD82,Sheet1!$B$2:$C$12,2,TRUE)</f>
        <v>7</v>
      </c>
      <c r="AF82" s="592" t="str">
        <f>VLOOKUP($E82,'[26]Tong hop ket qua'!$E$19:$M$219,9,0)</f>
        <v>Tốt</v>
      </c>
      <c r="AG82" s="709">
        <f t="shared" si="22"/>
        <v>7.6363636363636367</v>
      </c>
      <c r="AH82" s="709" t="str">
        <f t="shared" si="15"/>
        <v>11A*</v>
      </c>
      <c r="AI82" s="709">
        <f t="shared" si="20"/>
        <v>0</v>
      </c>
      <c r="AJ82" s="709">
        <f t="shared" si="19"/>
        <v>7.583333333333333</v>
      </c>
      <c r="AK82" s="494" t="str">
        <f t="shared" si="17"/>
        <v>Tốt</v>
      </c>
      <c r="AL82" s="494" t="s">
        <v>966</v>
      </c>
      <c r="AM82" s="494" t="s">
        <v>966</v>
      </c>
      <c r="AN82" s="675"/>
      <c r="AO82" s="494"/>
      <c r="AP82" s="675"/>
      <c r="AQ82" s="494" t="str">
        <f t="shared" si="18"/>
        <v>Tốt</v>
      </c>
      <c r="AR82" s="675" t="str">
        <f t="shared" si="21"/>
        <v>Tốt</v>
      </c>
      <c r="AS82" s="675"/>
      <c r="AT82" s="494"/>
      <c r="AU82" s="675"/>
      <c r="AV82" s="675"/>
    </row>
    <row r="83" spans="1:48" s="684" customFormat="1" ht="24.95" customHeight="1" x14ac:dyDescent="0.25">
      <c r="A83" s="512" t="s">
        <v>1320</v>
      </c>
      <c r="B83" s="512">
        <f>COUNTIF($F$9:F83,F83)</f>
        <v>20</v>
      </c>
      <c r="C83" s="513" t="s">
        <v>984</v>
      </c>
      <c r="D83" s="552" t="s">
        <v>270</v>
      </c>
      <c r="E83" s="520" t="s">
        <v>426</v>
      </c>
      <c r="F83" s="494" t="s">
        <v>1600</v>
      </c>
      <c r="G83" s="494" t="s">
        <v>975</v>
      </c>
      <c r="H83" s="494" t="str">
        <f>VLOOKUP(E83,'[16]Gui chi Quynh'!$C$7:$E$387,3,0)</f>
        <v>A3</v>
      </c>
      <c r="I83" s="494">
        <f>VLOOKUP(H83,Sheet1!$B$2:$C$12,2,TRUE)</f>
        <v>8</v>
      </c>
      <c r="J83" s="494" t="str">
        <f>VLOOKUP($E83,'[17]Gui chi Quynh'!$C$7:$E$387,3,0)</f>
        <v>A3</v>
      </c>
      <c r="K83" s="494">
        <f>VLOOKUP(J83,Sheet1!$B$2:$C$12,2,TRUE)</f>
        <v>8</v>
      </c>
      <c r="L83" s="494" t="str">
        <f>VLOOKUP(E83,'[18]Gui chi Quynh'!$C$7:$F$385,3,0)</f>
        <v>A4</v>
      </c>
      <c r="M83" s="494">
        <f>VLOOKUP(L83,Sheet1!$B$2:$C$12,2,TRUE)</f>
        <v>7</v>
      </c>
      <c r="N83" s="494" t="str">
        <f>VLOOKUP(E83,'[19]Gui chi Quynh'!$C$7:$E$391,3,0)</f>
        <v>A4</v>
      </c>
      <c r="O83" s="494">
        <f>VLOOKUP(N83,Sheet1!$B$2:$C$12,2,TRUE)</f>
        <v>7</v>
      </c>
      <c r="P83" s="494" t="str">
        <f>VLOOKUP(E83,'[20]Gui chi Quynh'!$C$7:$E$391,3,0)</f>
        <v>A2</v>
      </c>
      <c r="Q83" s="494">
        <f>VLOOKUP(P83,Sheet1!$B$2:$C$12,2,TRUE)</f>
        <v>9</v>
      </c>
      <c r="R83" s="494" t="str">
        <f>VLOOKUP($E83,'[21]Gui chi Quynh'!$C$7:$E$390,3,0)</f>
        <v>A3</v>
      </c>
      <c r="S83" s="494">
        <f>VLOOKUP(R83,Sheet1!$B$2:$C$12,2,TRUE)</f>
        <v>8</v>
      </c>
      <c r="T83" s="494" t="str">
        <f>VLOOKUP($E83,'[22]Gui chi Quynh'!$C$7:$E$390,3,0)</f>
        <v>A3</v>
      </c>
      <c r="U83" s="494">
        <f>VLOOKUP(T83,Sheet1!$B$2:$C$12,2,TRUE)</f>
        <v>8</v>
      </c>
      <c r="V83" s="494" t="str">
        <f>VLOOKUP($E83,'[23]Gui chi Quynh'!$C$7:$E$389,3,0)</f>
        <v>A3</v>
      </c>
      <c r="W83" s="494">
        <f>VLOOKUP(V83,Sheet1!$B$2:$C$12,2,TRUE)</f>
        <v>8</v>
      </c>
      <c r="X83" s="494" t="str">
        <f>VLOOKUP($E83,'[24]Gui chi Quynh'!$C$7:$E$389,3,0)</f>
        <v>A3</v>
      </c>
      <c r="Y83" s="494">
        <f>VLOOKUP(X83,Sheet1!$B$2:$C$12,2,TRUE)</f>
        <v>8</v>
      </c>
      <c r="Z83" s="494" t="str">
        <f>VLOOKUP($E83,'[25]Gui chi Quynh'!$C$7:$E$388,3,0)</f>
        <v>A3</v>
      </c>
      <c r="AA83" s="494">
        <f>VLOOKUP(Z83,Sheet1!$B$2:$C$12,2,TRUE)</f>
        <v>8</v>
      </c>
      <c r="AB83" s="494" t="str">
        <f>VLOOKUP($E83,'T5'!$E$9:$AH$337,24,0)</f>
        <v>A4</v>
      </c>
      <c r="AC83" s="494">
        <f>VLOOKUP(AB83,Sheet1!$B$2:$C$12,2,TRUE)</f>
        <v>7</v>
      </c>
      <c r="AD83" s="494" t="str">
        <f>VLOOKUP($E83,'[27]XET CUOI NAM'!$E$9:AE$337,26,0)</f>
        <v>A4</v>
      </c>
      <c r="AE83" s="494">
        <f>VLOOKUP(AD83,Sheet1!$B$2:$C$12,2,TRUE)</f>
        <v>7</v>
      </c>
      <c r="AF83" s="592"/>
      <c r="AG83" s="709">
        <f t="shared" si="22"/>
        <v>7.8181818181818183</v>
      </c>
      <c r="AH83" s="709" t="str">
        <f t="shared" si="15"/>
        <v>11A*</v>
      </c>
      <c r="AI83" s="709">
        <f t="shared" si="20"/>
        <v>0</v>
      </c>
      <c r="AJ83" s="709">
        <f t="shared" si="19"/>
        <v>7.75</v>
      </c>
      <c r="AK83" s="494" t="str">
        <f t="shared" si="17"/>
        <v>Tốt</v>
      </c>
      <c r="AL83" s="494" t="s">
        <v>966</v>
      </c>
      <c r="AM83" s="494" t="s">
        <v>966</v>
      </c>
      <c r="AN83" s="675"/>
      <c r="AO83" s="494"/>
      <c r="AP83" s="675"/>
      <c r="AQ83" s="494" t="str">
        <f t="shared" si="18"/>
        <v>Tốt</v>
      </c>
      <c r="AR83" s="675" t="str">
        <f t="shared" si="21"/>
        <v>Tốt</v>
      </c>
      <c r="AS83" s="675"/>
      <c r="AT83" s="494"/>
      <c r="AU83" s="675"/>
      <c r="AV83" s="675"/>
    </row>
    <row r="84" spans="1:48" s="684" customFormat="1" ht="24.95" customHeight="1" x14ac:dyDescent="0.25">
      <c r="A84" s="512" t="s">
        <v>1321</v>
      </c>
      <c r="B84" s="512">
        <f>COUNTIF($F$9:F84,F84)</f>
        <v>21</v>
      </c>
      <c r="C84" s="513" t="s">
        <v>985</v>
      </c>
      <c r="D84" s="519" t="s">
        <v>48</v>
      </c>
      <c r="E84" s="840" t="s">
        <v>427</v>
      </c>
      <c r="F84" s="494" t="s">
        <v>1600</v>
      </c>
      <c r="G84" s="494" t="s">
        <v>975</v>
      </c>
      <c r="H84" s="494" t="str">
        <f>VLOOKUP(E84,'[16]Gui chi Quynh'!$C$7:$E$387,3,0)</f>
        <v>A3</v>
      </c>
      <c r="I84" s="494">
        <f>VLOOKUP(H84,Sheet1!$B$2:$C$12,2,TRUE)</f>
        <v>8</v>
      </c>
      <c r="J84" s="494" t="str">
        <f>VLOOKUP($E84,'[17]Gui chi Quynh'!$C$7:$E$387,3,0)</f>
        <v>A3</v>
      </c>
      <c r="K84" s="494">
        <f>VLOOKUP(J84,Sheet1!$B$2:$C$12,2,TRUE)</f>
        <v>8</v>
      </c>
      <c r="L84" s="494" t="str">
        <f>VLOOKUP(E84,'[18]Gui chi Quynh'!$C$7:$F$385,3,0)</f>
        <v>A4</v>
      </c>
      <c r="M84" s="494">
        <f>VLOOKUP(L84,Sheet1!$B$2:$C$12,2,TRUE)</f>
        <v>7</v>
      </c>
      <c r="N84" s="494" t="str">
        <f>VLOOKUP(E84,'[19]Gui chi Quynh'!$C$7:$E$391,3,0)</f>
        <v>A4</v>
      </c>
      <c r="O84" s="494">
        <f>VLOOKUP(N84,Sheet1!$B$2:$C$12,2,TRUE)</f>
        <v>7</v>
      </c>
      <c r="P84" s="494" t="str">
        <f>VLOOKUP(E84,'[20]Gui chi Quynh'!$C$7:$E$391,3,0)</f>
        <v>A4</v>
      </c>
      <c r="Q84" s="494">
        <f>VLOOKUP(P84,Sheet1!$B$2:$C$12,2,TRUE)</f>
        <v>7</v>
      </c>
      <c r="R84" s="494" t="str">
        <f>VLOOKUP($E84,'[21]Gui chi Quynh'!$C$7:$E$390,3,0)</f>
        <v>A3</v>
      </c>
      <c r="S84" s="494">
        <f>VLOOKUP(R84,Sheet1!$B$2:$C$12,2,TRUE)</f>
        <v>8</v>
      </c>
      <c r="T84" s="494" t="str">
        <f>VLOOKUP($E84,'[22]Gui chi Quynh'!$C$7:$E$390,3,0)</f>
        <v>A3</v>
      </c>
      <c r="U84" s="494">
        <f>VLOOKUP(T84,Sheet1!$B$2:$C$12,2,TRUE)</f>
        <v>8</v>
      </c>
      <c r="V84" s="494" t="str">
        <f>VLOOKUP($E84,'[23]Gui chi Quynh'!$C$7:$E$389,3,0)</f>
        <v>A4</v>
      </c>
      <c r="W84" s="494">
        <f>VLOOKUP(V84,Sheet1!$B$2:$C$12,2,TRUE)</f>
        <v>7</v>
      </c>
      <c r="X84" s="494" t="str">
        <f>VLOOKUP($E84,'[24]Gui chi Quynh'!$C$7:$E$389,3,0)</f>
        <v>A4</v>
      </c>
      <c r="Y84" s="494">
        <f>VLOOKUP(X84,Sheet1!$B$2:$C$12,2,TRUE)</f>
        <v>7</v>
      </c>
      <c r="Z84" s="494" t="str">
        <f>VLOOKUP($E84,'[25]Gui chi Quynh'!$C$7:$E$388,3,0)</f>
        <v>A3</v>
      </c>
      <c r="AA84" s="494">
        <f>VLOOKUP(Z84,Sheet1!$B$2:$C$12,2,TRUE)</f>
        <v>8</v>
      </c>
      <c r="AB84" s="494" t="str">
        <f>VLOOKUP($E84,'T5'!$E$9:$AH$337,24,0)</f>
        <v>A4</v>
      </c>
      <c r="AC84" s="494">
        <f>VLOOKUP(AB84,Sheet1!$B$2:$C$12,2,TRUE)</f>
        <v>7</v>
      </c>
      <c r="AD84" s="494" t="str">
        <f>VLOOKUP($E84,'[27]XET CUOI NAM'!$E$9:AE$337,26,0)</f>
        <v>A4</v>
      </c>
      <c r="AE84" s="494">
        <f>VLOOKUP(AD84,Sheet1!$B$2:$C$12,2,TRUE)</f>
        <v>7</v>
      </c>
      <c r="AF84" s="592"/>
      <c r="AG84" s="709">
        <f t="shared" si="22"/>
        <v>7.4545454545454541</v>
      </c>
      <c r="AH84" s="709" t="str">
        <f t="shared" si="15"/>
        <v>11A*</v>
      </c>
      <c r="AI84" s="709">
        <f t="shared" si="20"/>
        <v>0</v>
      </c>
      <c r="AJ84" s="709">
        <f t="shared" si="19"/>
        <v>7.416666666666667</v>
      </c>
      <c r="AK84" s="494" t="str">
        <f t="shared" si="17"/>
        <v>Tốt</v>
      </c>
      <c r="AL84" s="494" t="s">
        <v>966</v>
      </c>
      <c r="AM84" s="494" t="s">
        <v>966</v>
      </c>
      <c r="AN84" s="675"/>
      <c r="AO84" s="494"/>
      <c r="AP84" s="675"/>
      <c r="AQ84" s="494" t="str">
        <f t="shared" si="18"/>
        <v>Tốt</v>
      </c>
      <c r="AR84" s="675" t="str">
        <f t="shared" si="21"/>
        <v>Tốt</v>
      </c>
      <c r="AS84" s="675"/>
      <c r="AT84" s="494"/>
      <c r="AU84" s="675"/>
      <c r="AV84" s="675"/>
    </row>
    <row r="85" spans="1:48" s="684" customFormat="1" ht="24.95" customHeight="1" x14ac:dyDescent="0.25">
      <c r="A85" s="512" t="s">
        <v>1322</v>
      </c>
      <c r="B85" s="512">
        <f>COUNTIF($F$9:F85,F85)</f>
        <v>22</v>
      </c>
      <c r="C85" s="513" t="s">
        <v>985</v>
      </c>
      <c r="D85" s="519" t="s">
        <v>285</v>
      </c>
      <c r="E85" s="512" t="s">
        <v>428</v>
      </c>
      <c r="F85" s="494" t="s">
        <v>1600</v>
      </c>
      <c r="G85" s="494" t="s">
        <v>975</v>
      </c>
      <c r="H85" s="494" t="str">
        <f>VLOOKUP(E85,'[16]Gui chi Quynh'!$C$7:$E$387,3,0)</f>
        <v>A4</v>
      </c>
      <c r="I85" s="494">
        <f>VLOOKUP(H85,Sheet1!$B$2:$C$12,2,TRUE)</f>
        <v>7</v>
      </c>
      <c r="J85" s="494" t="str">
        <f>VLOOKUP($E85,'[17]Gui chi Quynh'!$C$7:$E$387,3,0)</f>
        <v>A4</v>
      </c>
      <c r="K85" s="494">
        <f>VLOOKUP(J85,Sheet1!$B$2:$C$12,2,TRUE)</f>
        <v>7</v>
      </c>
      <c r="L85" s="494" t="str">
        <f>VLOOKUP(E85,'[18]Gui chi Quynh'!$C$7:$F$385,3,0)</f>
        <v>A4</v>
      </c>
      <c r="M85" s="494">
        <f>VLOOKUP(L85,Sheet1!$B$2:$C$12,2,TRUE)</f>
        <v>7</v>
      </c>
      <c r="N85" s="494" t="str">
        <f>VLOOKUP(E85,'[19]Gui chi Quynh'!$C$7:$E$391,3,0)</f>
        <v>A4</v>
      </c>
      <c r="O85" s="494">
        <f>VLOOKUP(N85,Sheet1!$B$2:$C$12,2,TRUE)</f>
        <v>7</v>
      </c>
      <c r="P85" s="494" t="str">
        <f>VLOOKUP(E85,'[20]Gui chi Quynh'!$C$7:$E$391,3,0)</f>
        <v>A4</v>
      </c>
      <c r="Q85" s="494">
        <f>VLOOKUP(P85,Sheet1!$B$2:$C$12,2,TRUE)</f>
        <v>7</v>
      </c>
      <c r="R85" s="494" t="str">
        <f>VLOOKUP($E85,'[21]Gui chi Quynh'!$C$7:$E$390,3,0)</f>
        <v>A3</v>
      </c>
      <c r="S85" s="494">
        <f>VLOOKUP(R85,Sheet1!$B$2:$C$12,2,TRUE)</f>
        <v>8</v>
      </c>
      <c r="T85" s="494" t="str">
        <f>VLOOKUP($E85,'[22]Gui chi Quynh'!$C$7:$E$390,3,0)</f>
        <v>A3</v>
      </c>
      <c r="U85" s="494">
        <f>VLOOKUP(T85,Sheet1!$B$2:$C$12,2,TRUE)</f>
        <v>8</v>
      </c>
      <c r="V85" s="494" t="str">
        <f>VLOOKUP($E85,'[23]Gui chi Quynh'!$C$7:$E$389,3,0)</f>
        <v>A4</v>
      </c>
      <c r="W85" s="494">
        <f>VLOOKUP(V85,Sheet1!$B$2:$C$12,2,TRUE)</f>
        <v>7</v>
      </c>
      <c r="X85" s="494" t="str">
        <f>VLOOKUP($E85,'[24]Gui chi Quynh'!$C$7:$E$389,3,0)</f>
        <v>A3</v>
      </c>
      <c r="Y85" s="494">
        <f>VLOOKUP(X85,Sheet1!$B$2:$C$12,2,TRUE)</f>
        <v>8</v>
      </c>
      <c r="Z85" s="494" t="str">
        <f>VLOOKUP($E85,'[25]Gui chi Quynh'!$C$7:$E$388,3,0)</f>
        <v>A4</v>
      </c>
      <c r="AA85" s="494">
        <f>VLOOKUP(Z85,Sheet1!$B$2:$C$12,2,TRUE)</f>
        <v>7</v>
      </c>
      <c r="AB85" s="494" t="str">
        <f>VLOOKUP($E85,'T5'!$E$9:$AH$337,24,0)</f>
        <v>A4</v>
      </c>
      <c r="AC85" s="494">
        <f>VLOOKUP(AB85,Sheet1!$B$2:$C$12,2,TRUE)</f>
        <v>7</v>
      </c>
      <c r="AD85" s="494" t="str">
        <f>VLOOKUP($E85,'[27]XET CUOI NAM'!$E$9:AE$337,26,0)</f>
        <v>A4</v>
      </c>
      <c r="AE85" s="494">
        <f>VLOOKUP(AD85,Sheet1!$B$2:$C$12,2,TRUE)</f>
        <v>7</v>
      </c>
      <c r="AF85" s="592"/>
      <c r="AG85" s="709">
        <f t="shared" si="22"/>
        <v>7.2727272727272725</v>
      </c>
      <c r="AH85" s="709" t="str">
        <f t="shared" si="15"/>
        <v>11A*</v>
      </c>
      <c r="AI85" s="709">
        <f t="shared" si="20"/>
        <v>0</v>
      </c>
      <c r="AJ85" s="709">
        <f t="shared" si="19"/>
        <v>7.25</v>
      </c>
      <c r="AK85" s="494" t="str">
        <f t="shared" si="17"/>
        <v>Tốt</v>
      </c>
      <c r="AL85" s="494" t="s">
        <v>966</v>
      </c>
      <c r="AM85" s="494" t="s">
        <v>966</v>
      </c>
      <c r="AN85" s="675"/>
      <c r="AO85" s="494"/>
      <c r="AP85" s="675"/>
      <c r="AQ85" s="494" t="str">
        <f t="shared" si="18"/>
        <v>Tốt</v>
      </c>
      <c r="AR85" s="675" t="str">
        <f t="shared" si="21"/>
        <v>Tốt</v>
      </c>
      <c r="AS85" s="675"/>
      <c r="AT85" s="494"/>
      <c r="AU85" s="675"/>
      <c r="AV85" s="675"/>
    </row>
    <row r="86" spans="1:48" s="684" customFormat="1" ht="24.95" customHeight="1" x14ac:dyDescent="0.25">
      <c r="A86" s="512" t="s">
        <v>1323</v>
      </c>
      <c r="B86" s="512">
        <f>COUNTIF($F$9:F175,F86)</f>
        <v>26</v>
      </c>
      <c r="C86" s="513" t="s">
        <v>985</v>
      </c>
      <c r="D86" s="519" t="s">
        <v>296</v>
      </c>
      <c r="E86" s="512" t="s">
        <v>430</v>
      </c>
      <c r="F86" s="494" t="s">
        <v>1600</v>
      </c>
      <c r="G86" s="494" t="s">
        <v>975</v>
      </c>
      <c r="H86" s="494" t="str">
        <f>VLOOKUP(E86,'[16]Gui chi Quynh'!$C$7:$E$387,3,0)</f>
        <v>A4</v>
      </c>
      <c r="I86" s="494">
        <f>VLOOKUP(H86,Sheet1!$B$2:$C$12,2,TRUE)</f>
        <v>7</v>
      </c>
      <c r="J86" s="494" t="str">
        <f>VLOOKUP($E86,'[17]Gui chi Quynh'!$C$7:$E$387,3,0)</f>
        <v>A3</v>
      </c>
      <c r="K86" s="494">
        <f>VLOOKUP(J86,Sheet1!$B$2:$C$12,2,TRUE)</f>
        <v>8</v>
      </c>
      <c r="L86" s="494" t="str">
        <f>VLOOKUP(E86,'[18]Gui chi Quynh'!$C$7:$F$385,3,0)</f>
        <v>A3</v>
      </c>
      <c r="M86" s="494">
        <f>VLOOKUP(L86,Sheet1!$B$2:$C$12,2,TRUE)</f>
        <v>8</v>
      </c>
      <c r="N86" s="494" t="str">
        <f>VLOOKUP(E86,'[19]Gui chi Quynh'!$C$7:$E$391,3,0)</f>
        <v>A4</v>
      </c>
      <c r="O86" s="494">
        <f>VLOOKUP(N86,Sheet1!$B$2:$C$12,2,TRUE)</f>
        <v>7</v>
      </c>
      <c r="P86" s="494" t="str">
        <f>VLOOKUP(E86,'[20]Gui chi Quynh'!$C$7:$E$391,3,0)</f>
        <v>A3</v>
      </c>
      <c r="Q86" s="494">
        <f>VLOOKUP(P86,Sheet1!$B$2:$C$12,2,TRUE)</f>
        <v>8</v>
      </c>
      <c r="R86" s="494" t="str">
        <f>VLOOKUP($E86,'[21]Gui chi Quynh'!$C$7:$E$390,3,0)</f>
        <v>A4</v>
      </c>
      <c r="S86" s="494">
        <f>VLOOKUP(R86,Sheet1!$B$2:$C$12,2,TRUE)</f>
        <v>7</v>
      </c>
      <c r="T86" s="494" t="str">
        <f>VLOOKUP($E86,'[22]Gui chi Quynh'!$C$7:$E$390,3,0)</f>
        <v>A3</v>
      </c>
      <c r="U86" s="494">
        <f>VLOOKUP(T86,Sheet1!$B$2:$C$12,2,TRUE)</f>
        <v>8</v>
      </c>
      <c r="V86" s="494" t="str">
        <f>VLOOKUP($E86,'[23]Gui chi Quynh'!$C$7:$E$389,3,0)</f>
        <v>A3</v>
      </c>
      <c r="W86" s="494">
        <f>VLOOKUP(V86,Sheet1!$B$2:$C$12,2,TRUE)</f>
        <v>8</v>
      </c>
      <c r="X86" s="494" t="str">
        <f>VLOOKUP($E86,'[24]Gui chi Quynh'!$C$7:$E$389,3,0)</f>
        <v>A4</v>
      </c>
      <c r="Y86" s="494">
        <f>VLOOKUP(X86,Sheet1!$B$2:$C$12,2,TRUE)</f>
        <v>7</v>
      </c>
      <c r="Z86" s="494" t="str">
        <f>VLOOKUP($E86,'[25]Gui chi Quynh'!$C$7:$E$388,3,0)</f>
        <v>A4</v>
      </c>
      <c r="AA86" s="494">
        <f>VLOOKUP(Z86,Sheet1!$B$2:$C$12,2,TRUE)</f>
        <v>7</v>
      </c>
      <c r="AB86" s="494" t="str">
        <f>VLOOKUP($E86,'T5'!$E$9:$AH$337,24,0)</f>
        <v>A4</v>
      </c>
      <c r="AC86" s="494">
        <f>VLOOKUP(AB86,Sheet1!$B$2:$C$12,2,TRUE)</f>
        <v>7</v>
      </c>
      <c r="AD86" s="494" t="str">
        <f>VLOOKUP($E86,'[27]XET CUOI NAM'!$E$9:AE$337,26,0)</f>
        <v>A4</v>
      </c>
      <c r="AE86" s="494">
        <f>VLOOKUP(AD86,Sheet1!$B$2:$C$12,2,TRUE)</f>
        <v>7</v>
      </c>
      <c r="AF86" s="592"/>
      <c r="AG86" s="709">
        <f t="shared" si="22"/>
        <v>7.4545454545454541</v>
      </c>
      <c r="AH86" s="709" t="str">
        <f t="shared" si="15"/>
        <v>11A*</v>
      </c>
      <c r="AI86" s="709">
        <f t="shared" si="20"/>
        <v>0</v>
      </c>
      <c r="AJ86" s="709">
        <f t="shared" si="19"/>
        <v>7.416666666666667</v>
      </c>
      <c r="AK86" s="494" t="str">
        <f t="shared" si="17"/>
        <v>Tốt</v>
      </c>
      <c r="AL86" s="494" t="s">
        <v>966</v>
      </c>
      <c r="AM86" s="494" t="s">
        <v>966</v>
      </c>
      <c r="AN86" s="675"/>
      <c r="AO86" s="494"/>
      <c r="AP86" s="675"/>
      <c r="AQ86" s="494" t="str">
        <f t="shared" si="18"/>
        <v>Tốt</v>
      </c>
      <c r="AR86" s="675" t="str">
        <f>AQ86</f>
        <v>Tốt</v>
      </c>
      <c r="AS86" s="675"/>
      <c r="AT86" s="494"/>
      <c r="AU86" s="675"/>
      <c r="AV86" s="675"/>
    </row>
    <row r="87" spans="1:48" s="684" customFormat="1" ht="36" customHeight="1" x14ac:dyDescent="0.25">
      <c r="A87" s="512" t="s">
        <v>1324</v>
      </c>
      <c r="B87" s="512">
        <f>COUNTIF($F$9:F87,F87)</f>
        <v>24</v>
      </c>
      <c r="C87" s="513" t="s">
        <v>984</v>
      </c>
      <c r="D87" s="519" t="s">
        <v>294</v>
      </c>
      <c r="E87" s="512" t="s">
        <v>429</v>
      </c>
      <c r="F87" s="494" t="s">
        <v>1600</v>
      </c>
      <c r="G87" s="494" t="s">
        <v>975</v>
      </c>
      <c r="H87" s="494" t="str">
        <f>VLOOKUP(E87,'[16]Gui chi Quynh'!$C$7:$E$387,3,0)</f>
        <v>A3</v>
      </c>
      <c r="I87" s="494">
        <f>VLOOKUP(H87,Sheet1!$B$2:$C$12,2,TRUE)</f>
        <v>8</v>
      </c>
      <c r="J87" s="494" t="str">
        <f>VLOOKUP($E87,'[17]Gui chi Quynh'!$C$7:$E$387,3,0)</f>
        <v>A4</v>
      </c>
      <c r="K87" s="494">
        <f>VLOOKUP(J87,Sheet1!$B$2:$C$12,2,TRUE)</f>
        <v>7</v>
      </c>
      <c r="L87" s="494" t="str">
        <f>VLOOKUP(E87,'[18]Gui chi Quynh'!$C$7:$F$385,3,0)</f>
        <v>A4</v>
      </c>
      <c r="M87" s="494">
        <f>VLOOKUP(L87,Sheet1!$B$2:$C$12,2,TRUE)</f>
        <v>7</v>
      </c>
      <c r="N87" s="494" t="str">
        <f>VLOOKUP(E87,'[19]Gui chi Quynh'!$C$7:$E$391,3,0)</f>
        <v>A4</v>
      </c>
      <c r="O87" s="494">
        <f>VLOOKUP(N87,Sheet1!$B$2:$C$12,2,TRUE)</f>
        <v>7</v>
      </c>
      <c r="P87" s="494" t="str">
        <f>VLOOKUP(E87,'[20]Gui chi Quynh'!$C$7:$E$391,3,0)</f>
        <v>B1</v>
      </c>
      <c r="Q87" s="494">
        <f>VLOOKUP(P87,Sheet1!$B$2:$C$12,2,TRUE)</f>
        <v>6</v>
      </c>
      <c r="R87" s="494" t="str">
        <f>VLOOKUP($E87,'[21]Gui chi Quynh'!$C$7:$E$390,3,0)</f>
        <v>A3</v>
      </c>
      <c r="S87" s="494">
        <f>VLOOKUP(R87,Sheet1!$B$2:$C$12,2,TRUE)</f>
        <v>8</v>
      </c>
      <c r="T87" s="494" t="str">
        <f>VLOOKUP($E87,'[22]Gui chi Quynh'!$C$7:$E$390,3,0)</f>
        <v>A3</v>
      </c>
      <c r="U87" s="494">
        <f>VLOOKUP(T87,Sheet1!$B$2:$C$12,2,TRUE)</f>
        <v>8</v>
      </c>
      <c r="V87" s="494" t="str">
        <f>VLOOKUP($E87,'[23]Gui chi Quynh'!$C$7:$E$389,3,0)</f>
        <v>A3</v>
      </c>
      <c r="W87" s="494">
        <f>VLOOKUP(V87,Sheet1!$B$2:$C$12,2,TRUE)</f>
        <v>8</v>
      </c>
      <c r="X87" s="494" t="str">
        <f>VLOOKUP($E87,'[24]Gui chi Quynh'!$C$7:$E$389,3,0)</f>
        <v>A3</v>
      </c>
      <c r="Y87" s="494">
        <f>VLOOKUP(X87,Sheet1!$B$2:$C$12,2,TRUE)</f>
        <v>8</v>
      </c>
      <c r="Z87" s="494" t="str">
        <f>VLOOKUP($E87,'[25]Gui chi Quynh'!$C$7:$E$388,3,0)</f>
        <v>A4</v>
      </c>
      <c r="AA87" s="494">
        <f>VLOOKUP(Z87,Sheet1!$B$2:$C$12,2,TRUE)</f>
        <v>7</v>
      </c>
      <c r="AB87" s="494" t="str">
        <f>VLOOKUP($E87,'T5'!$E$9:$AH$337,24,0)</f>
        <v>B2</v>
      </c>
      <c r="AC87" s="494">
        <f>VLOOKUP(AB87,Sheet1!$B$2:$C$12,2,TRUE)</f>
        <v>5</v>
      </c>
      <c r="AD87" s="494" t="str">
        <f>VLOOKUP($E87,'[27]XET CUOI NAM'!$E$9:AE$337,26,0)</f>
        <v>A4</v>
      </c>
      <c r="AE87" s="494">
        <f>VLOOKUP(AD87,Sheet1!$B$2:$C$12,2,TRUE)</f>
        <v>7</v>
      </c>
      <c r="AF87" s="592"/>
      <c r="AG87" s="709">
        <f t="shared" si="22"/>
        <v>7.1818181818181817</v>
      </c>
      <c r="AH87" s="709" t="str">
        <f t="shared" si="15"/>
        <v xml:space="preserve">9A* </v>
      </c>
      <c r="AI87" s="709">
        <f t="shared" si="20"/>
        <v>2</v>
      </c>
      <c r="AJ87" s="709">
        <f t="shared" si="19"/>
        <v>7.166666666666667</v>
      </c>
      <c r="AK87" s="494" t="str">
        <f t="shared" si="17"/>
        <v>Tốt</v>
      </c>
      <c r="AL87" s="494" t="s">
        <v>966</v>
      </c>
      <c r="AM87" s="494" t="s">
        <v>966</v>
      </c>
      <c r="AN87" s="675"/>
      <c r="AO87" s="494"/>
      <c r="AP87" s="675"/>
      <c r="AQ87" s="494" t="str">
        <f t="shared" si="18"/>
        <v>Tốt</v>
      </c>
      <c r="AR87" s="675" t="str">
        <f>AQ87</f>
        <v>Tốt</v>
      </c>
      <c r="AS87" s="675"/>
      <c r="AT87" s="494"/>
      <c r="AU87" s="675"/>
      <c r="AV87" s="675"/>
    </row>
    <row r="88" spans="1:48" s="684" customFormat="1" ht="24.95" customHeight="1" x14ac:dyDescent="0.25">
      <c r="A88" s="512" t="s">
        <v>1325</v>
      </c>
      <c r="B88" s="512">
        <f>COUNTIF($F$9:F88,F88)</f>
        <v>25</v>
      </c>
      <c r="C88" s="513" t="s">
        <v>985</v>
      </c>
      <c r="D88" s="710" t="s">
        <v>383</v>
      </c>
      <c r="E88" s="512" t="s">
        <v>725</v>
      </c>
      <c r="F88" s="494" t="s">
        <v>1600</v>
      </c>
      <c r="G88" s="494" t="s">
        <v>975</v>
      </c>
      <c r="H88" s="494" t="str">
        <f>VLOOKUP(E88,'[16]Gui chi Quynh'!$C$7:$E$387,3,0)</f>
        <v>A4</v>
      </c>
      <c r="I88" s="494">
        <f>VLOOKUP(H88,Sheet1!$B$2:$C$12,2,TRUE)</f>
        <v>7</v>
      </c>
      <c r="J88" s="494" t="str">
        <f>VLOOKUP($E88,'[17]Gui chi Quynh'!$C$7:$E$387,3,0)</f>
        <v>A4</v>
      </c>
      <c r="K88" s="494">
        <f>VLOOKUP(J88,Sheet1!$B$2:$C$12,2,TRUE)</f>
        <v>7</v>
      </c>
      <c r="L88" s="494" t="str">
        <f>VLOOKUP(E88,'[18]Gui chi Quynh'!$C$7:$F$385,3,0)</f>
        <v>A4</v>
      </c>
      <c r="M88" s="494">
        <f>VLOOKUP(L88,Sheet1!$B$2:$C$12,2,TRUE)</f>
        <v>7</v>
      </c>
      <c r="N88" s="494" t="str">
        <f>VLOOKUP(E88,'[19]Gui chi Quynh'!$C$7:$E$391,3,0)</f>
        <v>A4</v>
      </c>
      <c r="O88" s="494">
        <f>VLOOKUP(N88,Sheet1!$B$2:$C$12,2,TRUE)</f>
        <v>7</v>
      </c>
      <c r="P88" s="494" t="str">
        <f>VLOOKUP(E88,'[20]Gui chi Quynh'!$C$7:$E$391,3,0)</f>
        <v>A4</v>
      </c>
      <c r="Q88" s="494">
        <f>VLOOKUP(P88,Sheet1!$B$2:$C$12,2,TRUE)</f>
        <v>7</v>
      </c>
      <c r="R88" s="494" t="str">
        <f>VLOOKUP($E88,'[21]Gui chi Quynh'!$C$7:$E$390,3,0)</f>
        <v>A4</v>
      </c>
      <c r="S88" s="494">
        <f>VLOOKUP(R88,Sheet1!$B$2:$C$12,2,TRUE)</f>
        <v>7</v>
      </c>
      <c r="T88" s="494" t="str">
        <f>VLOOKUP($E88,'[22]Gui chi Quynh'!$C$7:$E$390,3,0)</f>
        <v>A3</v>
      </c>
      <c r="U88" s="494">
        <f>VLOOKUP(T88,Sheet1!$B$2:$C$12,2,TRUE)</f>
        <v>8</v>
      </c>
      <c r="V88" s="494" t="str">
        <f>VLOOKUP($E88,'[23]Gui chi Quynh'!$C$7:$E$389,3,0)</f>
        <v>A4</v>
      </c>
      <c r="W88" s="494">
        <f>VLOOKUP(V88,Sheet1!$B$2:$C$12,2,TRUE)</f>
        <v>7</v>
      </c>
      <c r="X88" s="494" t="str">
        <f>VLOOKUP($E88,'[24]Gui chi Quynh'!$C$7:$E$389,3,0)</f>
        <v>A4</v>
      </c>
      <c r="Y88" s="494">
        <f>VLOOKUP(X88,Sheet1!$B$2:$C$12,2,TRUE)</f>
        <v>7</v>
      </c>
      <c r="Z88" s="494" t="str">
        <f>VLOOKUP($E88,'[25]Gui chi Quynh'!$C$7:$E$388,3,0)</f>
        <v>A4</v>
      </c>
      <c r="AA88" s="494">
        <f>VLOOKUP(Z88,Sheet1!$B$2:$C$12,2,TRUE)</f>
        <v>7</v>
      </c>
      <c r="AB88" s="494" t="str">
        <f>VLOOKUP($E88,'T5'!$E$9:$AH$337,24,0)</f>
        <v>A4</v>
      </c>
      <c r="AC88" s="494">
        <f>VLOOKUP(AB88,Sheet1!$B$2:$C$12,2,TRUE)</f>
        <v>7</v>
      </c>
      <c r="AD88" s="494" t="str">
        <f>VLOOKUP($E88,'[27]XET CUOI NAM'!$E$9:AE$337,26,0)</f>
        <v>A4</v>
      </c>
      <c r="AE88" s="494">
        <f>VLOOKUP(AD88,Sheet1!$B$2:$C$12,2,TRUE)</f>
        <v>7</v>
      </c>
      <c r="AF88" s="592"/>
      <c r="AG88" s="709">
        <f t="shared" si="22"/>
        <v>7.0909090909090908</v>
      </c>
      <c r="AH88" s="709" t="str">
        <f t="shared" si="15"/>
        <v>11A*</v>
      </c>
      <c r="AI88" s="709">
        <f t="shared" si="20"/>
        <v>0</v>
      </c>
      <c r="AJ88" s="709">
        <f t="shared" si="19"/>
        <v>7.083333333333333</v>
      </c>
      <c r="AK88" s="494" t="str">
        <f t="shared" si="17"/>
        <v>Tốt</v>
      </c>
      <c r="AL88" s="494" t="s">
        <v>966</v>
      </c>
      <c r="AM88" s="494" t="s">
        <v>966</v>
      </c>
      <c r="AN88" s="675"/>
      <c r="AO88" s="494"/>
      <c r="AP88" s="675"/>
      <c r="AQ88" s="494" t="str">
        <f t="shared" si="18"/>
        <v>Tốt</v>
      </c>
      <c r="AR88" s="675" t="str">
        <f t="shared" ref="AR88:AR95" si="23">AQ88</f>
        <v>Tốt</v>
      </c>
      <c r="AS88" s="675"/>
      <c r="AT88" s="494"/>
      <c r="AU88" s="675"/>
      <c r="AV88" s="675"/>
    </row>
    <row r="89" spans="1:48" s="965" customFormat="1" ht="24.95" customHeight="1" x14ac:dyDescent="0.25">
      <c r="A89" s="335" t="s">
        <v>1326</v>
      </c>
      <c r="B89" s="512">
        <f>COUNTIF($F$9:F89,F89)</f>
        <v>26</v>
      </c>
      <c r="C89" s="513" t="s">
        <v>985</v>
      </c>
      <c r="D89" s="337" t="s">
        <v>357</v>
      </c>
      <c r="E89" s="520" t="s">
        <v>432</v>
      </c>
      <c r="F89" s="494" t="s">
        <v>1600</v>
      </c>
      <c r="G89" s="494" t="s">
        <v>975</v>
      </c>
      <c r="H89" s="964" t="str">
        <f>VLOOKUP(E89,'[16]Gui chi Quynh'!$C$7:$E$387,3,0)</f>
        <v>B1</v>
      </c>
      <c r="I89" s="233">
        <f>VLOOKUP(H89,Sheet1!$B$2:$C$12,2,TRUE)</f>
        <v>6</v>
      </c>
      <c r="J89" s="233" t="str">
        <f>VLOOKUP($E89,'[17]Gui chi Quynh'!$C$7:$E$387,3,0)</f>
        <v>A2</v>
      </c>
      <c r="K89" s="233">
        <f>VLOOKUP(J89,Sheet1!$B$2:$C$12,2,TRUE)</f>
        <v>9</v>
      </c>
      <c r="L89" s="233" t="str">
        <f>VLOOKUP(E89,'[18]Gui chi Quynh'!$C$7:$F$385,3,0)</f>
        <v>A3</v>
      </c>
      <c r="M89" s="233">
        <f>VLOOKUP(L89,Sheet1!$B$2:$C$12,2,TRUE)</f>
        <v>8</v>
      </c>
      <c r="N89" s="233" t="str">
        <f>VLOOKUP(E89,'[19]Gui chi Quynh'!$C$7:$E$391,3,0)</f>
        <v>A2</v>
      </c>
      <c r="O89" s="233">
        <f>VLOOKUP(N89,Sheet1!$B$2:$C$12,2,TRUE)</f>
        <v>9</v>
      </c>
      <c r="P89" s="233" t="str">
        <f>VLOOKUP(E89,'[20]Gui chi Quynh'!$C$7:$E$391,3,0)</f>
        <v>A2</v>
      </c>
      <c r="Q89" s="233">
        <f>VLOOKUP(P89,Sheet1!$B$2:$C$12,2,TRUE)</f>
        <v>9</v>
      </c>
      <c r="R89" s="233" t="str">
        <f>VLOOKUP($E89,'[21]Gui chi Quynh'!$C$7:$E$390,3,0)</f>
        <v>A3</v>
      </c>
      <c r="S89" s="233">
        <f>VLOOKUP(R89,Sheet1!$B$2:$C$12,2,TRUE)</f>
        <v>8</v>
      </c>
      <c r="T89" s="233" t="str">
        <f>VLOOKUP($E89,'[22]Gui chi Quynh'!$C$7:$E$390,3,0)</f>
        <v>A2</v>
      </c>
      <c r="U89" s="233">
        <f>VLOOKUP(T89,Sheet1!$B$2:$C$12,2,TRUE)</f>
        <v>9</v>
      </c>
      <c r="V89" s="233" t="str">
        <f>VLOOKUP($E89,'[23]Gui chi Quynh'!$C$7:$E$389,3,0)</f>
        <v>A2</v>
      </c>
      <c r="W89" s="233">
        <f>VLOOKUP(V89,Sheet1!$B$2:$C$12,2,TRUE)</f>
        <v>9</v>
      </c>
      <c r="X89" s="233" t="str">
        <f>VLOOKUP($E89,'[24]Gui chi Quynh'!$C$7:$E$389,3,0)</f>
        <v>A3</v>
      </c>
      <c r="Y89" s="233">
        <f>VLOOKUP(X89,Sheet1!$B$2:$C$12,2,TRUE)</f>
        <v>8</v>
      </c>
      <c r="Z89" s="233" t="str">
        <f>VLOOKUP($E89,'[25]Gui chi Quynh'!$C$7:$E$388,3,0)</f>
        <v>A2</v>
      </c>
      <c r="AA89" s="233">
        <f>VLOOKUP(Z89,Sheet1!$B$2:$C$12,2,TRUE)</f>
        <v>9</v>
      </c>
      <c r="AB89" s="233" t="str">
        <f>VLOOKUP($E89,'T5'!$E$9:$AH$337,24,0)</f>
        <v>A4</v>
      </c>
      <c r="AC89" s="233">
        <f>VLOOKUP(AB89,Sheet1!$B$2:$C$12,2,TRUE)</f>
        <v>7</v>
      </c>
      <c r="AD89" s="233" t="str">
        <f>VLOOKUP($E89,'[27]XET CUOI NAM'!$E$9:AE$337,26,0)</f>
        <v>A4</v>
      </c>
      <c r="AE89" s="233">
        <f>VLOOKUP(AD89,Sheet1!$B$2:$C$12,2,TRUE)</f>
        <v>7</v>
      </c>
      <c r="AF89" s="592"/>
      <c r="AG89" s="709">
        <f t="shared" si="22"/>
        <v>8.2727272727272734</v>
      </c>
      <c r="AH89" s="709" t="str">
        <f>LEFT((COUNTIF($H89:$AC89,"A*")&amp;"A*")&amp;" + "&amp;(COUNTIF($H89:$AC89,"B*")&amp;"B*")&amp;" + "&amp;(COUNTIF($H89:$AC89,"C*")&amp;"C*")&amp;" +  "&amp;(COUNTIF($H89:$AC89,"D")&amp;"D")&amp; " +  "&amp;(COUNTIF($H89:$AC89,"E")&amp;"E"),10)</f>
        <v>10A* + 1B*</v>
      </c>
      <c r="AI89" s="709">
        <f t="shared" si="20"/>
        <v>1</v>
      </c>
      <c r="AJ89" s="804">
        <f t="shared" si="19"/>
        <v>8.1666666666666661</v>
      </c>
      <c r="AK89" s="233" t="str">
        <f t="shared" si="17"/>
        <v>Tốt</v>
      </c>
      <c r="AL89" s="494" t="s">
        <v>966</v>
      </c>
      <c r="AM89" s="233" t="s">
        <v>966</v>
      </c>
      <c r="AN89" s="675"/>
      <c r="AO89" s="494"/>
      <c r="AP89" s="675"/>
      <c r="AQ89" s="233" t="str">
        <f t="shared" si="18"/>
        <v>Tốt</v>
      </c>
      <c r="AR89" s="844" t="str">
        <f t="shared" si="23"/>
        <v>Tốt</v>
      </c>
      <c r="AS89" s="844"/>
      <c r="AT89" s="233"/>
      <c r="AU89" s="844"/>
      <c r="AV89" s="844"/>
    </row>
    <row r="90" spans="1:48" s="684" customFormat="1" ht="24.95" customHeight="1" x14ac:dyDescent="0.25">
      <c r="A90" s="512" t="s">
        <v>1327</v>
      </c>
      <c r="B90" s="512">
        <f>COUNTIF($F$9:F198,F90)</f>
        <v>15</v>
      </c>
      <c r="C90" s="513" t="s">
        <v>984</v>
      </c>
      <c r="D90" s="552" t="s">
        <v>368</v>
      </c>
      <c r="E90" s="551" t="s">
        <v>514</v>
      </c>
      <c r="F90" s="494" t="s">
        <v>1598</v>
      </c>
      <c r="G90" s="494" t="s">
        <v>974</v>
      </c>
      <c r="H90" s="494" t="str">
        <f>VLOOKUP(E90,'[16]Gui chi Quynh'!$C$7:$E$387,3,0)</f>
        <v>A1</v>
      </c>
      <c r="I90" s="494">
        <f>VLOOKUP(H90,Sheet1!$B$2:$C$12,2,TRUE)</f>
        <v>10</v>
      </c>
      <c r="J90" s="494" t="str">
        <f>VLOOKUP($E90,'[17]Gui chi Quynh'!$C$7:$E$387,3,0)</f>
        <v>A1</v>
      </c>
      <c r="K90" s="494">
        <f>VLOOKUP(J90,Sheet1!$B$2:$C$12,2,TRUE)</f>
        <v>10</v>
      </c>
      <c r="L90" s="494" t="str">
        <f>VLOOKUP(E90,'[18]Gui chi Quynh'!$C$7:$F$385,3,0)</f>
        <v>A1</v>
      </c>
      <c r="M90" s="494">
        <f>VLOOKUP(L90,Sheet1!$B$2:$C$12,2,TRUE)</f>
        <v>10</v>
      </c>
      <c r="N90" s="494" t="str">
        <f>VLOOKUP(E90,'[19]Gui chi Quynh'!$C$7:$E$391,3,0)</f>
        <v>A1</v>
      </c>
      <c r="O90" s="494">
        <f>VLOOKUP(N90,Sheet1!$B$2:$C$12,2,TRUE)</f>
        <v>10</v>
      </c>
      <c r="P90" s="494" t="str">
        <f>VLOOKUP(E90,'[20]Gui chi Quynh'!$C$7:$E$391,3,0)</f>
        <v>A1</v>
      </c>
      <c r="Q90" s="494">
        <f>VLOOKUP(P90,Sheet1!$B$2:$C$12,2,TRUE)</f>
        <v>10</v>
      </c>
      <c r="R90" s="494" t="str">
        <f>VLOOKUP($E90,'[21]Gui chi Quynh'!$C$7:$E$390,3,0)</f>
        <v>A1</v>
      </c>
      <c r="S90" s="494">
        <f>VLOOKUP(R90,Sheet1!$B$2:$C$12,2,TRUE)</f>
        <v>10</v>
      </c>
      <c r="T90" s="494" t="str">
        <f>VLOOKUP($E90,'[22]Gui chi Quynh'!$C$7:$E$390,3,0)</f>
        <v>A1</v>
      </c>
      <c r="U90" s="494">
        <f>VLOOKUP(T90,Sheet1!$B$2:$C$12,2,TRUE)</f>
        <v>10</v>
      </c>
      <c r="V90" s="494" t="str">
        <f>VLOOKUP($E90,'[23]Gui chi Quynh'!$C$7:$E$389,3,0)</f>
        <v>A1</v>
      </c>
      <c r="W90" s="494">
        <f>VLOOKUP(V90,Sheet1!$B$2:$C$12,2,TRUE)</f>
        <v>10</v>
      </c>
      <c r="X90" s="494" t="str">
        <f>VLOOKUP($E90,'[24]Gui chi Quynh'!$C$7:$E$389,3,0)</f>
        <v>A1</v>
      </c>
      <c r="Y90" s="494">
        <f>VLOOKUP(X90,Sheet1!$B$2:$C$12,2,TRUE)</f>
        <v>10</v>
      </c>
      <c r="Z90" s="494" t="str">
        <f>VLOOKUP($E90,'[25]Gui chi Quynh'!$C$7:$E$388,3,0)</f>
        <v>A1</v>
      </c>
      <c r="AA90" s="494">
        <f>VLOOKUP(Z90,Sheet1!$B$2:$C$12,2,TRUE)</f>
        <v>10</v>
      </c>
      <c r="AB90" s="494" t="str">
        <f>VLOOKUP($E90,'T5'!$E$9:$AH$337,24,0)</f>
        <v>A1</v>
      </c>
      <c r="AC90" s="494">
        <f>VLOOKUP(AB90,Sheet1!$B$2:$C$12,2,TRUE)</f>
        <v>10</v>
      </c>
      <c r="AD90" s="494" t="str">
        <f>VLOOKUP($E90,'[27]XET CUOI NAM'!$E$9:AE$337,26,0)</f>
        <v>A1</v>
      </c>
      <c r="AE90" s="494">
        <f>VLOOKUP(AD90,Sheet1!$B$2:$C$12,2,TRUE)</f>
        <v>10</v>
      </c>
      <c r="AF90" s="592" t="str">
        <f>VLOOKUP($E90,'[26]Tong hop ket qua'!$E$19:$M$219,9,0)</f>
        <v>Tốt</v>
      </c>
      <c r="AG90" s="709">
        <f t="shared" ref="AG90:AG116" si="24">ROUND(AVERAGE($H90:$AC90),1)</f>
        <v>10</v>
      </c>
      <c r="AH90" s="709" t="str">
        <f t="shared" ref="AH90:AH116" si="25">LEFT((COUNTIF($H90:$AC90,"A*")&amp;"A*")&amp;" + "&amp;(COUNTIF($H90:$AC90,"B*")&amp;"B*")&amp;" + "&amp;(COUNTIF($H90:$AC90,"C*")&amp;"C*")&amp;" +  "&amp;(COUNTIF($H90:$AC90,"D")&amp;"D")&amp; " +  "&amp;(COUNTIF($H90:$AC90,"E")&amp;"E"),4)</f>
        <v>11A*</v>
      </c>
      <c r="AI90" s="709">
        <f t="shared" si="20"/>
        <v>0</v>
      </c>
      <c r="AJ90" s="709">
        <f t="shared" si="19"/>
        <v>10</v>
      </c>
      <c r="AK90" s="494" t="str">
        <f t="shared" si="17"/>
        <v>Xuất sắc</v>
      </c>
      <c r="AL90" s="494" t="str">
        <f>VLOOKUP($E90,'cac dv gui'!$C$90:$AC$104,25,0)</f>
        <v>Xuất sắc</v>
      </c>
      <c r="AM90" s="494" t="str">
        <f>VLOOKUP($E90,'cac dv gui'!$C$90:$AC$104,26,0)</f>
        <v>Xuất sắc</v>
      </c>
      <c r="AN90" s="675"/>
      <c r="AO90" s="494" t="s">
        <v>1130</v>
      </c>
      <c r="AP90" s="675"/>
      <c r="AQ90" s="494" t="str">
        <f t="shared" si="18"/>
        <v>Xuất sắc</v>
      </c>
      <c r="AR90" s="675" t="str">
        <f t="shared" si="23"/>
        <v>Xuất sắc</v>
      </c>
      <c r="AS90" s="675"/>
      <c r="AT90" s="494"/>
      <c r="AU90" s="675" t="s">
        <v>1731</v>
      </c>
      <c r="AV90" s="675"/>
    </row>
    <row r="91" spans="1:48" s="684" customFormat="1" ht="24.95" customHeight="1" x14ac:dyDescent="0.25">
      <c r="A91" s="512" t="s">
        <v>1328</v>
      </c>
      <c r="B91" s="512">
        <f>COUNTIF($F$9:F330,F91)</f>
        <v>15</v>
      </c>
      <c r="C91" s="513" t="s">
        <v>984</v>
      </c>
      <c r="D91" s="514" t="s">
        <v>186</v>
      </c>
      <c r="E91" s="520" t="s">
        <v>640</v>
      </c>
      <c r="F91" s="494" t="s">
        <v>1598</v>
      </c>
      <c r="G91" s="518" t="s">
        <v>974</v>
      </c>
      <c r="H91" s="494" t="str">
        <f>VLOOKUP(E91,'[16]Gui chi Quynh'!$C$7:$E$387,3,0)</f>
        <v>A1</v>
      </c>
      <c r="I91" s="494">
        <f>VLOOKUP(H91,Sheet1!$B$2:$C$12,2,TRUE)</f>
        <v>10</v>
      </c>
      <c r="J91" s="494" t="str">
        <f>VLOOKUP($E91,'[17]Gui chi Quynh'!$C$7:$E$387,3,0)</f>
        <v>A4</v>
      </c>
      <c r="K91" s="494">
        <f>VLOOKUP(J91,Sheet1!$B$2:$C$12,2,TRUE)</f>
        <v>7</v>
      </c>
      <c r="L91" s="494" t="str">
        <f>VLOOKUP(E91,'[18]Gui chi Quynh'!$C$7:$F$385,3,0)</f>
        <v>A1</v>
      </c>
      <c r="M91" s="494">
        <f>VLOOKUP(L91,Sheet1!$B$2:$C$12,2,TRUE)</f>
        <v>10</v>
      </c>
      <c r="N91" s="494" t="str">
        <f>VLOOKUP(E91,'[19]Gui chi Quynh'!$C$7:$E$391,3,0)</f>
        <v>A1</v>
      </c>
      <c r="O91" s="494">
        <f>VLOOKUP(N91,Sheet1!$B$2:$C$12,2,TRUE)</f>
        <v>10</v>
      </c>
      <c r="P91" s="494" t="str">
        <f>VLOOKUP(E91,'[20]Gui chi Quynh'!$C$7:$E$391,3,0)</f>
        <v>A1</v>
      </c>
      <c r="Q91" s="494">
        <f>VLOOKUP(P91,Sheet1!$B$2:$C$12,2,TRUE)</f>
        <v>10</v>
      </c>
      <c r="R91" s="494" t="str">
        <f>VLOOKUP($E91,'[21]Gui chi Quynh'!$C$7:$E$390,3,0)</f>
        <v>A1</v>
      </c>
      <c r="S91" s="494">
        <f>VLOOKUP(R91,Sheet1!$B$2:$C$12,2,TRUE)</f>
        <v>10</v>
      </c>
      <c r="T91" s="494" t="str">
        <f>VLOOKUP($E91,'[22]Gui chi Quynh'!$C$7:$E$390,3,0)</f>
        <v>A1</v>
      </c>
      <c r="U91" s="494">
        <f>VLOOKUP(T91,Sheet1!$B$2:$C$12,2,TRUE)</f>
        <v>10</v>
      </c>
      <c r="V91" s="494" t="str">
        <f>VLOOKUP($E91,'[23]Gui chi Quynh'!$C$7:$E$389,3,0)</f>
        <v>A1</v>
      </c>
      <c r="W91" s="494">
        <f>VLOOKUP(V91,Sheet1!$B$2:$C$12,2,TRUE)</f>
        <v>10</v>
      </c>
      <c r="X91" s="494" t="str">
        <f>VLOOKUP($E91,'[24]Gui chi Quynh'!$C$7:$E$389,3,0)</f>
        <v>A1</v>
      </c>
      <c r="Y91" s="494">
        <f>VLOOKUP(X91,Sheet1!$B$2:$C$12,2,TRUE)</f>
        <v>10</v>
      </c>
      <c r="Z91" s="494" t="str">
        <f>VLOOKUP($E91,'[25]Gui chi Quynh'!$C$7:$E$388,3,0)</f>
        <v>A1</v>
      </c>
      <c r="AA91" s="494">
        <f>VLOOKUP(Z91,Sheet1!$B$2:$C$12,2,TRUE)</f>
        <v>10</v>
      </c>
      <c r="AB91" s="494" t="str">
        <f>VLOOKUP($E91,'T5'!$E$9:$AH$337,24,0)</f>
        <v>A1</v>
      </c>
      <c r="AC91" s="494">
        <f>VLOOKUP(AB91,Sheet1!$B$2:$C$12,2,TRUE)</f>
        <v>10</v>
      </c>
      <c r="AD91" s="494" t="str">
        <f>VLOOKUP($E91,'[27]XET CUOI NAM'!$E$9:AE$337,26,0)</f>
        <v>A1</v>
      </c>
      <c r="AE91" s="494">
        <f>VLOOKUP(AD91,Sheet1!$B$2:$C$12,2,TRUE)</f>
        <v>10</v>
      </c>
      <c r="AF91" s="592" t="str">
        <f>VLOOKUP($E91,'[26]Tong hop ket qua'!$E$19:$M$219,9,0)</f>
        <v>Xuất sắc</v>
      </c>
      <c r="AG91" s="709">
        <f t="shared" si="24"/>
        <v>9.6999999999999993</v>
      </c>
      <c r="AH91" s="709" t="str">
        <f t="shared" si="25"/>
        <v>11A*</v>
      </c>
      <c r="AI91" s="709">
        <f t="shared" si="20"/>
        <v>0</v>
      </c>
      <c r="AJ91" s="709">
        <f t="shared" si="19"/>
        <v>9.75</v>
      </c>
      <c r="AK91" s="494" t="str">
        <f t="shared" si="17"/>
        <v>Xuất sắc</v>
      </c>
      <c r="AL91" s="494" t="str">
        <f>VLOOKUP($E91,'cac dv gui'!$C$90:$AC$104,25,0)</f>
        <v>Xuất sắc</v>
      </c>
      <c r="AM91" s="494" t="str">
        <f>VLOOKUP($E91,'cac dv gui'!$C$90:$AC$104,26,0)</f>
        <v>Xuất sắc</v>
      </c>
      <c r="AN91" s="675"/>
      <c r="AO91" s="494" t="s">
        <v>1130</v>
      </c>
      <c r="AP91" s="675"/>
      <c r="AQ91" s="494" t="str">
        <f t="shared" si="18"/>
        <v>Xuất sắc</v>
      </c>
      <c r="AR91" s="675" t="str">
        <f t="shared" si="23"/>
        <v>Xuất sắc</v>
      </c>
      <c r="AS91" s="675"/>
      <c r="AT91" s="494"/>
      <c r="AU91" s="675" t="s">
        <v>1731</v>
      </c>
      <c r="AV91" s="675"/>
    </row>
    <row r="92" spans="1:48" s="684" customFormat="1" ht="59.25" customHeight="1" x14ac:dyDescent="0.25">
      <c r="A92" s="512" t="s">
        <v>1329</v>
      </c>
      <c r="B92" s="512">
        <f>COUNTIF($F$9:F92,F92)</f>
        <v>3</v>
      </c>
      <c r="C92" s="513" t="s">
        <v>984</v>
      </c>
      <c r="D92" s="514" t="s">
        <v>58</v>
      </c>
      <c r="E92" s="512" t="s">
        <v>472</v>
      </c>
      <c r="F92" s="494" t="s">
        <v>1598</v>
      </c>
      <c r="G92" s="494" t="s">
        <v>974</v>
      </c>
      <c r="H92" s="494" t="str">
        <f>VLOOKUP(E92,'[16]Gui chi Quynh'!$C$7:$E$387,3,0)</f>
        <v>A1</v>
      </c>
      <c r="I92" s="494">
        <f>VLOOKUP(H92,Sheet1!$B$2:$C$12,2,TRUE)</f>
        <v>10</v>
      </c>
      <c r="J92" s="494" t="str">
        <f>VLOOKUP($E92,'[17]Gui chi Quynh'!$C$7:$E$387,3,0)</f>
        <v>A1</v>
      </c>
      <c r="K92" s="494">
        <f>VLOOKUP(J92,Sheet1!$B$2:$C$12,2,TRUE)</f>
        <v>10</v>
      </c>
      <c r="L92" s="494" t="str">
        <f>VLOOKUP(E92,'[18]Gui chi Quynh'!$C$7:$F$385,3,0)</f>
        <v>A1</v>
      </c>
      <c r="M92" s="494">
        <f>VLOOKUP(L92,Sheet1!$B$2:$C$12,2,TRUE)</f>
        <v>10</v>
      </c>
      <c r="N92" s="494" t="str">
        <f>VLOOKUP(E92,'[19]Gui chi Quynh'!$C$7:$E$391,3,0)</f>
        <v>A1</v>
      </c>
      <c r="O92" s="494">
        <f>VLOOKUP(N92,Sheet1!$B$2:$C$12,2,TRUE)</f>
        <v>10</v>
      </c>
      <c r="P92" s="494" t="str">
        <f>VLOOKUP(E92,'[20]Gui chi Quynh'!$C$7:$E$391,3,0)</f>
        <v>A1</v>
      </c>
      <c r="Q92" s="494">
        <f>VLOOKUP(P92,Sheet1!$B$2:$C$12,2,TRUE)</f>
        <v>10</v>
      </c>
      <c r="R92" s="494" t="str">
        <f>VLOOKUP($E92,'[21]Gui chi Quynh'!$C$7:$E$390,3,0)</f>
        <v>A1</v>
      </c>
      <c r="S92" s="494">
        <f>VLOOKUP(R92,Sheet1!$B$2:$C$12,2,TRUE)</f>
        <v>10</v>
      </c>
      <c r="T92" s="494" t="str">
        <f>VLOOKUP($E92,'[22]Gui chi Quynh'!$C$7:$E$390,3,0)</f>
        <v>A1</v>
      </c>
      <c r="U92" s="494">
        <f>VLOOKUP(T92,Sheet1!$B$2:$C$12,2,TRUE)</f>
        <v>10</v>
      </c>
      <c r="V92" s="494" t="str">
        <f>VLOOKUP($E92,'[23]Gui chi Quynh'!$C$7:$E$389,3,0)</f>
        <v>A1</v>
      </c>
      <c r="W92" s="494">
        <f>VLOOKUP(V92,Sheet1!$B$2:$C$12,2,TRUE)</f>
        <v>10</v>
      </c>
      <c r="X92" s="494" t="str">
        <f>VLOOKUP($E92,'[24]Gui chi Quynh'!$C$7:$E$389,3,0)</f>
        <v>A1</v>
      </c>
      <c r="Y92" s="494">
        <f>VLOOKUP(X92,Sheet1!$B$2:$C$12,2,TRUE)</f>
        <v>10</v>
      </c>
      <c r="Z92" s="494" t="str">
        <f>VLOOKUP($E92,'[25]Gui chi Quynh'!$C$7:$E$388,3,0)</f>
        <v>A1</v>
      </c>
      <c r="AA92" s="494">
        <f>VLOOKUP(Z92,Sheet1!$B$2:$C$12,2,TRUE)</f>
        <v>10</v>
      </c>
      <c r="AB92" s="494" t="str">
        <f>VLOOKUP($E92,'T5'!$E$9:$AH$337,24,0)</f>
        <v>A1</v>
      </c>
      <c r="AC92" s="494">
        <f>VLOOKUP(AB92,Sheet1!$B$2:$C$12,2,TRUE)</f>
        <v>10</v>
      </c>
      <c r="AD92" s="494" t="str">
        <f>VLOOKUP($E92,'[27]XET CUOI NAM'!$E$9:AE$337,26,0)</f>
        <v>A2</v>
      </c>
      <c r="AE92" s="494">
        <f>VLOOKUP(AD92,Sheet1!$B$2:$C$12,2,TRUE)</f>
        <v>9</v>
      </c>
      <c r="AF92" s="592" t="str">
        <f>VLOOKUP($E92,'[26]Tong hop ket qua'!$E$19:$M$219,9,0)</f>
        <v>Tốt</v>
      </c>
      <c r="AG92" s="709">
        <f t="shared" si="24"/>
        <v>10</v>
      </c>
      <c r="AH92" s="709" t="str">
        <f t="shared" si="25"/>
        <v>11A*</v>
      </c>
      <c r="AI92" s="709">
        <f t="shared" si="20"/>
        <v>0</v>
      </c>
      <c r="AJ92" s="709">
        <f t="shared" si="19"/>
        <v>9.9166666666666661</v>
      </c>
      <c r="AK92" s="494" t="str">
        <f t="shared" si="17"/>
        <v>Xuất sắc</v>
      </c>
      <c r="AL92" s="494" t="str">
        <f>VLOOKUP($E92,'cac dv gui'!$C$90:$AC$104,25,0)</f>
        <v>Xuất sắc</v>
      </c>
      <c r="AM92" s="494" t="str">
        <f>VLOOKUP($E92,'cac dv gui'!$C$90:$AC$104,26,0)</f>
        <v>Xuất sắc</v>
      </c>
      <c r="AN92" s="675"/>
      <c r="AO92" s="494" t="s">
        <v>1130</v>
      </c>
      <c r="AP92" s="675"/>
      <c r="AQ92" s="494" t="str">
        <f t="shared" si="18"/>
        <v>Xuất sắc</v>
      </c>
      <c r="AR92" s="675" t="str">
        <f t="shared" si="23"/>
        <v>Xuất sắc</v>
      </c>
      <c r="AS92" s="675"/>
      <c r="AT92" s="494"/>
      <c r="AU92" s="675"/>
      <c r="AV92" s="675" t="s">
        <v>1731</v>
      </c>
    </row>
    <row r="93" spans="1:48" s="684" customFormat="1" ht="24.95" customHeight="1" x14ac:dyDescent="0.25">
      <c r="A93" s="512" t="s">
        <v>1330</v>
      </c>
      <c r="B93" s="512">
        <f>COUNTIF($F$9:F93,F93)</f>
        <v>4</v>
      </c>
      <c r="C93" s="513" t="s">
        <v>984</v>
      </c>
      <c r="D93" s="552" t="s">
        <v>2</v>
      </c>
      <c r="E93" s="520" t="s">
        <v>447</v>
      </c>
      <c r="F93" s="494" t="s">
        <v>1598</v>
      </c>
      <c r="G93" s="494" t="s">
        <v>974</v>
      </c>
      <c r="H93" s="494" t="str">
        <f>VLOOKUP(E93,'[16]Gui chi Quynh'!$C$7:$E$387,3,0)</f>
        <v>A1</v>
      </c>
      <c r="I93" s="494">
        <f>VLOOKUP(H93,Sheet1!$B$2:$C$12,2,TRUE)</f>
        <v>10</v>
      </c>
      <c r="J93" s="494" t="str">
        <f>VLOOKUP($E93,'[17]Gui chi Quynh'!$C$7:$E$387,3,0)</f>
        <v>A1</v>
      </c>
      <c r="K93" s="494">
        <f>VLOOKUP(J93,Sheet1!$B$2:$C$12,2,TRUE)</f>
        <v>10</v>
      </c>
      <c r="L93" s="494" t="str">
        <f>VLOOKUP(E93,'[18]Gui chi Quynh'!$C$7:$F$385,3,0)</f>
        <v>A1</v>
      </c>
      <c r="M93" s="494">
        <f>VLOOKUP(L93,Sheet1!$B$2:$C$12,2,TRUE)</f>
        <v>10</v>
      </c>
      <c r="N93" s="494" t="str">
        <f>VLOOKUP(E93,'[19]Gui chi Quynh'!$C$7:$E$391,3,0)</f>
        <v>A1</v>
      </c>
      <c r="O93" s="494">
        <f>VLOOKUP(N93,Sheet1!$B$2:$C$12,2,TRUE)</f>
        <v>10</v>
      </c>
      <c r="P93" s="494" t="str">
        <f>VLOOKUP(E93,'[20]Gui chi Quynh'!$C$7:$E$391,3,0)</f>
        <v>A1</v>
      </c>
      <c r="Q93" s="494">
        <f>VLOOKUP(P93,Sheet1!$B$2:$C$12,2,TRUE)</f>
        <v>10</v>
      </c>
      <c r="R93" s="494" t="str">
        <f>VLOOKUP($E93,'[21]Gui chi Quynh'!$C$7:$E$390,3,0)</f>
        <v>A1</v>
      </c>
      <c r="S93" s="494">
        <f>VLOOKUP(R93,Sheet1!$B$2:$C$12,2,TRUE)</f>
        <v>10</v>
      </c>
      <c r="T93" s="494" t="str">
        <f>VLOOKUP($E93,'[22]Gui chi Quynh'!$C$7:$E$390,3,0)</f>
        <v>A1</v>
      </c>
      <c r="U93" s="494">
        <f>VLOOKUP(T93,Sheet1!$B$2:$C$12,2,TRUE)</f>
        <v>10</v>
      </c>
      <c r="V93" s="494" t="str">
        <f>VLOOKUP($E93,'[23]Gui chi Quynh'!$C$7:$E$389,3,0)</f>
        <v>A2</v>
      </c>
      <c r="W93" s="494">
        <f>VLOOKUP(V93,Sheet1!$B$2:$C$12,2,TRUE)</f>
        <v>9</v>
      </c>
      <c r="X93" s="494" t="str">
        <f>VLOOKUP($E93,'[24]Gui chi Quynh'!$C$7:$E$389,3,0)</f>
        <v>A2</v>
      </c>
      <c r="Y93" s="494">
        <f>VLOOKUP(X93,Sheet1!$B$2:$C$12,2,TRUE)</f>
        <v>9</v>
      </c>
      <c r="Z93" s="494" t="str">
        <f>VLOOKUP($E93,'[25]Gui chi Quynh'!$C$7:$E$388,3,0)</f>
        <v>A1</v>
      </c>
      <c r="AA93" s="494">
        <f>VLOOKUP(Z93,Sheet1!$B$2:$C$12,2,TRUE)</f>
        <v>10</v>
      </c>
      <c r="AB93" s="494" t="str">
        <f>VLOOKUP($E93,'T5'!$E$9:$AH$337,24,0)</f>
        <v>A2</v>
      </c>
      <c r="AC93" s="494">
        <f>VLOOKUP(AB93,Sheet1!$B$2:$C$12,2,TRUE)</f>
        <v>9</v>
      </c>
      <c r="AD93" s="494" t="str">
        <f>VLOOKUP($E93,'[27]XET CUOI NAM'!$E$9:AE$337,26,0)</f>
        <v>A2</v>
      </c>
      <c r="AE93" s="494">
        <f>VLOOKUP(AD93,Sheet1!$B$2:$C$12,2,TRUE)</f>
        <v>9</v>
      </c>
      <c r="AF93" s="592" t="str">
        <f>VLOOKUP($E93,'[26]Tong hop ket qua'!$E$19:$M$219,9,0)</f>
        <v>Khá</v>
      </c>
      <c r="AG93" s="709">
        <f t="shared" si="24"/>
        <v>9.6999999999999993</v>
      </c>
      <c r="AH93" s="709" t="str">
        <f t="shared" si="25"/>
        <v>11A*</v>
      </c>
      <c r="AI93" s="709">
        <f t="shared" si="20"/>
        <v>0</v>
      </c>
      <c r="AJ93" s="709">
        <f t="shared" si="19"/>
        <v>9.6666666666666661</v>
      </c>
      <c r="AK93" s="494" t="str">
        <f t="shared" si="17"/>
        <v>Xuất sắc</v>
      </c>
      <c r="AL93" s="494" t="str">
        <f>VLOOKUP($E93,'cac dv gui'!$C$90:$AC$104,25,0)</f>
        <v>Xuất sắc</v>
      </c>
      <c r="AM93" s="494" t="str">
        <f>VLOOKUP($E93,'cac dv gui'!$C$90:$AC$104,26,0)</f>
        <v>Xuất sắc</v>
      </c>
      <c r="AN93" s="675"/>
      <c r="AO93" s="494"/>
      <c r="AP93" s="675"/>
      <c r="AQ93" s="494" t="str">
        <f t="shared" si="18"/>
        <v>Xuất sắc</v>
      </c>
      <c r="AR93" s="675" t="str">
        <f t="shared" si="23"/>
        <v>Xuất sắc</v>
      </c>
      <c r="AS93" s="675"/>
      <c r="AT93" s="494"/>
      <c r="AU93" s="675"/>
      <c r="AV93" s="675" t="s">
        <v>1731</v>
      </c>
    </row>
    <row r="94" spans="1:48" s="684" customFormat="1" ht="24.95" customHeight="1" x14ac:dyDescent="0.25">
      <c r="A94" s="512" t="s">
        <v>1331</v>
      </c>
      <c r="B94" s="512">
        <f>COUNTIF($F$9:F94,F94)</f>
        <v>5</v>
      </c>
      <c r="C94" s="513" t="s">
        <v>984</v>
      </c>
      <c r="D94" s="552" t="s">
        <v>59</v>
      </c>
      <c r="E94" s="520" t="s">
        <v>444</v>
      </c>
      <c r="F94" s="494" t="s">
        <v>1598</v>
      </c>
      <c r="G94" s="494" t="s">
        <v>974</v>
      </c>
      <c r="H94" s="494" t="str">
        <f>VLOOKUP(E94,'[16]Gui chi Quynh'!$C$7:$E$387,3,0)</f>
        <v>A1</v>
      </c>
      <c r="I94" s="494">
        <f>VLOOKUP(H94,Sheet1!$B$2:$C$12,2,TRUE)</f>
        <v>10</v>
      </c>
      <c r="J94" s="494" t="str">
        <f>VLOOKUP($E94,'[17]Gui chi Quynh'!$C$7:$E$387,3,0)</f>
        <v>A1</v>
      </c>
      <c r="K94" s="494">
        <f>VLOOKUP(J94,Sheet1!$B$2:$C$12,2,TRUE)</f>
        <v>10</v>
      </c>
      <c r="L94" s="494" t="str">
        <f>VLOOKUP(E94,'[18]Gui chi Quynh'!$C$7:$F$385,3,0)</f>
        <v>A1</v>
      </c>
      <c r="M94" s="494">
        <f>VLOOKUP(L94,Sheet1!$B$2:$C$12,2,TRUE)</f>
        <v>10</v>
      </c>
      <c r="N94" s="494" t="str">
        <f>VLOOKUP(E94,'[19]Gui chi Quynh'!$C$7:$E$391,3,0)</f>
        <v>A2</v>
      </c>
      <c r="O94" s="494">
        <f>VLOOKUP(N94,Sheet1!$B$2:$C$12,2,TRUE)</f>
        <v>9</v>
      </c>
      <c r="P94" s="494" t="str">
        <f>VLOOKUP(E94,'[20]Gui chi Quynh'!$C$7:$E$391,3,0)</f>
        <v>A1</v>
      </c>
      <c r="Q94" s="494">
        <f>VLOOKUP(P94,Sheet1!$B$2:$C$12,2,TRUE)</f>
        <v>10</v>
      </c>
      <c r="R94" s="494" t="str">
        <f>VLOOKUP($E94,'[21]Gui chi Quynh'!$C$7:$E$390,3,0)</f>
        <v>A1</v>
      </c>
      <c r="S94" s="494">
        <f>VLOOKUP(R94,Sheet1!$B$2:$C$12,2,TRUE)</f>
        <v>10</v>
      </c>
      <c r="T94" s="494" t="str">
        <f>VLOOKUP($E94,'[22]Gui chi Quynh'!$C$7:$E$390,3,0)</f>
        <v>A1</v>
      </c>
      <c r="U94" s="494">
        <f>VLOOKUP(T94,Sheet1!$B$2:$C$12,2,TRUE)</f>
        <v>10</v>
      </c>
      <c r="V94" s="494" t="str">
        <f>VLOOKUP($E94,'[23]Gui chi Quynh'!$C$7:$E$389,3,0)</f>
        <v>A1</v>
      </c>
      <c r="W94" s="494">
        <f>VLOOKUP(V94,Sheet1!$B$2:$C$12,2,TRUE)</f>
        <v>10</v>
      </c>
      <c r="X94" s="494" t="str">
        <f>VLOOKUP($E94,'[24]Gui chi Quynh'!$C$7:$E$389,3,0)</f>
        <v>A2</v>
      </c>
      <c r="Y94" s="494">
        <f>VLOOKUP(X94,Sheet1!$B$2:$C$12,2,TRUE)</f>
        <v>9</v>
      </c>
      <c r="Z94" s="494" t="str">
        <f>VLOOKUP($E94,'[25]Gui chi Quynh'!$C$7:$E$388,3,0)</f>
        <v>A2</v>
      </c>
      <c r="AA94" s="494">
        <f>VLOOKUP(Z94,Sheet1!$B$2:$C$12,2,TRUE)</f>
        <v>9</v>
      </c>
      <c r="AB94" s="494" t="str">
        <f>VLOOKUP($E94,'T5'!$E$9:$AH$337,24,0)</f>
        <v>A2</v>
      </c>
      <c r="AC94" s="494">
        <f>VLOOKUP(AB94,Sheet1!$B$2:$C$12,2,TRUE)</f>
        <v>9</v>
      </c>
      <c r="AD94" s="494" t="str">
        <f>VLOOKUP($E94,'[27]XET CUOI NAM'!$E$9:AE$337,26,0)</f>
        <v>A2</v>
      </c>
      <c r="AE94" s="494">
        <f>VLOOKUP(AD94,Sheet1!$B$2:$C$12,2,TRUE)</f>
        <v>9</v>
      </c>
      <c r="AF94" s="592" t="str">
        <f>VLOOKUP($E94,'[26]Tong hop ket qua'!$E$19:$M$219,9,0)</f>
        <v>Tốt</v>
      </c>
      <c r="AG94" s="709">
        <f t="shared" si="24"/>
        <v>9.6</v>
      </c>
      <c r="AH94" s="709" t="str">
        <f t="shared" si="25"/>
        <v>11A*</v>
      </c>
      <c r="AI94" s="709">
        <f t="shared" si="20"/>
        <v>0</v>
      </c>
      <c r="AJ94" s="709">
        <f t="shared" si="19"/>
        <v>9.5833333333333339</v>
      </c>
      <c r="AK94" s="494" t="str">
        <f t="shared" si="17"/>
        <v>Xuất sắc</v>
      </c>
      <c r="AL94" s="494" t="str">
        <f>VLOOKUP($E94,'cac dv gui'!$C$90:$AC$104,25,0)</f>
        <v>Xuất sắc</v>
      </c>
      <c r="AM94" s="494" t="str">
        <f>VLOOKUP($E94,'cac dv gui'!$C$90:$AC$104,26,0)</f>
        <v>Xuất sắc</v>
      </c>
      <c r="AN94" s="675"/>
      <c r="AO94" s="494"/>
      <c r="AP94" s="675"/>
      <c r="AQ94" s="494" t="str">
        <f t="shared" si="18"/>
        <v>Xuất sắc</v>
      </c>
      <c r="AR94" s="675" t="str">
        <f t="shared" si="23"/>
        <v>Xuất sắc</v>
      </c>
      <c r="AS94" s="675"/>
      <c r="AT94" s="494"/>
      <c r="AU94" s="675" t="s">
        <v>1731</v>
      </c>
      <c r="AV94" s="675"/>
    </row>
    <row r="95" spans="1:48" s="684" customFormat="1" ht="24.95" customHeight="1" x14ac:dyDescent="0.25">
      <c r="A95" s="512" t="s">
        <v>1332</v>
      </c>
      <c r="B95" s="512">
        <f>COUNTIF($F$9:F95,F95)</f>
        <v>6</v>
      </c>
      <c r="C95" s="513" t="s">
        <v>985</v>
      </c>
      <c r="D95" s="552" t="s">
        <v>62</v>
      </c>
      <c r="E95" s="520" t="s">
        <v>445</v>
      </c>
      <c r="F95" s="494" t="s">
        <v>1598</v>
      </c>
      <c r="G95" s="494" t="s">
        <v>974</v>
      </c>
      <c r="H95" s="494" t="str">
        <f>VLOOKUP(E95,'[16]Gui chi Quynh'!$C$7:$E$387,3,0)</f>
        <v>A1</v>
      </c>
      <c r="I95" s="494">
        <f>VLOOKUP(H95,Sheet1!$B$2:$C$12,2,TRUE)</f>
        <v>10</v>
      </c>
      <c r="J95" s="494" t="str">
        <f>VLOOKUP($E95,'[17]Gui chi Quynh'!$C$7:$E$387,3,0)</f>
        <v>A1</v>
      </c>
      <c r="K95" s="494">
        <f>VLOOKUP(J95,Sheet1!$B$2:$C$12,2,TRUE)</f>
        <v>10</v>
      </c>
      <c r="L95" s="494" t="str">
        <f>VLOOKUP(E95,'[18]Gui chi Quynh'!$C$7:$F$385,3,0)</f>
        <v>A1</v>
      </c>
      <c r="M95" s="494">
        <f>VLOOKUP(L95,Sheet1!$B$2:$C$12,2,TRUE)</f>
        <v>10</v>
      </c>
      <c r="N95" s="494" t="str">
        <f>VLOOKUP(E95,'[19]Gui chi Quynh'!$C$7:$E$391,3,0)</f>
        <v>A2</v>
      </c>
      <c r="O95" s="494">
        <f>VLOOKUP(N95,Sheet1!$B$2:$C$12,2,TRUE)</f>
        <v>9</v>
      </c>
      <c r="P95" s="494" t="str">
        <f>VLOOKUP(E95,'[20]Gui chi Quynh'!$C$7:$E$391,3,0)</f>
        <v>A2</v>
      </c>
      <c r="Q95" s="494">
        <f>VLOOKUP(P95,Sheet1!$B$2:$C$12,2,TRUE)</f>
        <v>9</v>
      </c>
      <c r="R95" s="494" t="str">
        <f>VLOOKUP($E95,'[21]Gui chi Quynh'!$C$7:$E$390,3,0)</f>
        <v>A2</v>
      </c>
      <c r="S95" s="494">
        <f>VLOOKUP(R95,Sheet1!$B$2:$C$12,2,TRUE)</f>
        <v>9</v>
      </c>
      <c r="T95" s="494" t="str">
        <f>VLOOKUP($E95,'[22]Gui chi Quynh'!$C$7:$E$390,3,0)</f>
        <v>A2</v>
      </c>
      <c r="U95" s="494">
        <f>VLOOKUP(T95,Sheet1!$B$2:$C$12,2,TRUE)</f>
        <v>9</v>
      </c>
      <c r="V95" s="494" t="str">
        <f>VLOOKUP($E95,'[23]Gui chi Quynh'!$C$7:$E$389,3,0)</f>
        <v>A1</v>
      </c>
      <c r="W95" s="494">
        <f>VLOOKUP(V95,Sheet1!$B$2:$C$12,2,TRUE)</f>
        <v>10</v>
      </c>
      <c r="X95" s="494" t="str">
        <f>VLOOKUP($E95,'[24]Gui chi Quynh'!$C$7:$E$389,3,0)</f>
        <v>A3</v>
      </c>
      <c r="Y95" s="494">
        <f>VLOOKUP(X95,Sheet1!$B$2:$C$12,2,TRUE)</f>
        <v>8</v>
      </c>
      <c r="Z95" s="494" t="str">
        <f>VLOOKUP($E95,'[25]Gui chi Quynh'!$C$7:$E$388,3,0)</f>
        <v>A2</v>
      </c>
      <c r="AA95" s="494">
        <f>VLOOKUP(Z95,Sheet1!$B$2:$C$12,2,TRUE)</f>
        <v>9</v>
      </c>
      <c r="AB95" s="494" t="str">
        <f>VLOOKUP($E95,'T5'!$E$9:$AH$337,24,0)</f>
        <v>A3</v>
      </c>
      <c r="AC95" s="494">
        <f>VLOOKUP(AB95,Sheet1!$B$2:$C$12,2,TRUE)</f>
        <v>8</v>
      </c>
      <c r="AD95" s="494" t="str">
        <f>VLOOKUP($E95,'[27]XET CUOI NAM'!$E$9:AE$337,26,0)</f>
        <v>A3</v>
      </c>
      <c r="AE95" s="494">
        <f>VLOOKUP(AD95,Sheet1!$B$2:$C$12,2,TRUE)</f>
        <v>8</v>
      </c>
      <c r="AF95" s="592" t="str">
        <f>VLOOKUP($E95,'[26]Tong hop ket qua'!$E$19:$M$219,9,0)</f>
        <v>Khá</v>
      </c>
      <c r="AG95" s="709">
        <f t="shared" si="24"/>
        <v>9.1999999999999993</v>
      </c>
      <c r="AH95" s="709" t="str">
        <f t="shared" si="25"/>
        <v>11A*</v>
      </c>
      <c r="AI95" s="709">
        <f t="shared" si="20"/>
        <v>0</v>
      </c>
      <c r="AJ95" s="709">
        <f t="shared" si="19"/>
        <v>9.0833333333333339</v>
      </c>
      <c r="AK95" s="494" t="str">
        <f t="shared" si="17"/>
        <v>Xuất sắc</v>
      </c>
      <c r="AL95" s="494" t="str">
        <f>VLOOKUP($E95,'cac dv gui'!$C$90:$AC$104,25,0)</f>
        <v>Xuất sắc</v>
      </c>
      <c r="AM95" s="494" t="str">
        <f>VLOOKUP($E95,'cac dv gui'!$C$90:$AC$104,26,0)</f>
        <v>Xuất sắc</v>
      </c>
      <c r="AN95" s="675"/>
      <c r="AO95" s="494"/>
      <c r="AP95" s="675"/>
      <c r="AQ95" s="494" t="str">
        <f t="shared" si="18"/>
        <v>Xuất sắc</v>
      </c>
      <c r="AR95" s="675" t="str">
        <f t="shared" si="23"/>
        <v>Xuất sắc</v>
      </c>
      <c r="AS95" s="675"/>
      <c r="AT95" s="494"/>
      <c r="AU95" s="675"/>
      <c r="AV95" s="675" t="s">
        <v>1731</v>
      </c>
    </row>
    <row r="96" spans="1:48" s="684" customFormat="1" ht="24.95" customHeight="1" x14ac:dyDescent="0.25">
      <c r="A96" s="512" t="s">
        <v>1333</v>
      </c>
      <c r="B96" s="512">
        <f>COUNTIF($F$9:F219,F96)</f>
        <v>15</v>
      </c>
      <c r="C96" s="513" t="s">
        <v>985</v>
      </c>
      <c r="D96" s="552" t="s">
        <v>280</v>
      </c>
      <c r="E96" s="520" t="s">
        <v>451</v>
      </c>
      <c r="F96" s="494" t="s">
        <v>1598</v>
      </c>
      <c r="G96" s="494" t="s">
        <v>974</v>
      </c>
      <c r="H96" s="951" t="str">
        <f>VLOOKUP(E96,'[16]Gui chi Quynh'!$C$7:$E$387,3,0)</f>
        <v>A DN</v>
      </c>
      <c r="I96" s="494">
        <v>7</v>
      </c>
      <c r="J96" s="494" t="str">
        <f>VLOOKUP($E96,'[17]Gui chi Quynh'!$C$7:$E$387,3,0)</f>
        <v>A4</v>
      </c>
      <c r="K96" s="494">
        <f>VLOOKUP(J96,Sheet1!$B$2:$C$12,2,TRUE)</f>
        <v>7</v>
      </c>
      <c r="L96" s="494" t="str">
        <f>VLOOKUP(E96,'[18]Gui chi Quynh'!$C$7:$F$385,3,0)</f>
        <v>A3</v>
      </c>
      <c r="M96" s="494">
        <f>VLOOKUP(L96,Sheet1!$B$2:$C$12,2,TRUE)</f>
        <v>8</v>
      </c>
      <c r="N96" s="494" t="str">
        <f>VLOOKUP(E96,'[19]Gui chi Quynh'!$C$7:$E$391,3,0)</f>
        <v>A2</v>
      </c>
      <c r="O96" s="494">
        <f>VLOOKUP(N96,Sheet1!$B$2:$C$12,2,TRUE)</f>
        <v>9</v>
      </c>
      <c r="P96" s="494" t="str">
        <f>VLOOKUP(E96,'[20]Gui chi Quynh'!$C$7:$E$391,3,0)</f>
        <v>A3</v>
      </c>
      <c r="Q96" s="494">
        <f>VLOOKUP(P96,Sheet1!$B$2:$C$12,2,TRUE)</f>
        <v>8</v>
      </c>
      <c r="R96" s="494" t="str">
        <f>VLOOKUP($E96,'[21]Gui chi Quynh'!$C$7:$E$390,3,0)</f>
        <v>A3</v>
      </c>
      <c r="S96" s="494">
        <f>VLOOKUP(R96,Sheet1!$B$2:$C$12,2,TRUE)</f>
        <v>8</v>
      </c>
      <c r="T96" s="494" t="str">
        <f>VLOOKUP($E96,'[22]Gui chi Quynh'!$C$7:$E$390,3,0)</f>
        <v>A3</v>
      </c>
      <c r="U96" s="494">
        <f>VLOOKUP(T96,Sheet1!$B$2:$C$12,2,TRUE)</f>
        <v>8</v>
      </c>
      <c r="V96" s="494" t="str">
        <f>VLOOKUP($E96,'[23]Gui chi Quynh'!$C$7:$E$389,3,0)</f>
        <v>A3</v>
      </c>
      <c r="W96" s="494">
        <f>VLOOKUP(V96,Sheet1!$B$2:$C$12,2,TRUE)</f>
        <v>8</v>
      </c>
      <c r="X96" s="494" t="str">
        <f>VLOOKUP($E96,'[24]Gui chi Quynh'!$C$7:$E$389,3,0)</f>
        <v>A2</v>
      </c>
      <c r="Y96" s="494">
        <f>VLOOKUP(X96,Sheet1!$B$2:$C$12,2,TRUE)</f>
        <v>9</v>
      </c>
      <c r="Z96" s="494" t="str">
        <f>VLOOKUP($E96,'[25]Gui chi Quynh'!$C$7:$E$388,3,0)</f>
        <v>A2</v>
      </c>
      <c r="AA96" s="494">
        <f>VLOOKUP(Z96,Sheet1!$B$2:$C$12,2,TRUE)</f>
        <v>9</v>
      </c>
      <c r="AB96" s="494" t="str">
        <f>VLOOKUP($E96,'T5'!$E$9:$AH$337,24,0)</f>
        <v>A3</v>
      </c>
      <c r="AC96" s="494">
        <f>VLOOKUP(AB96,Sheet1!$B$2:$C$12,2,TRUE)</f>
        <v>8</v>
      </c>
      <c r="AD96" s="494" t="str">
        <f>VLOOKUP($E96,'[27]XET CUOI NAM'!$E$9:AE$337,26,0)</f>
        <v>A4</v>
      </c>
      <c r="AE96" s="494">
        <f>VLOOKUP(AD96,Sheet1!$B$2:$C$12,2,TRUE)</f>
        <v>7</v>
      </c>
      <c r="AF96" s="592" t="str">
        <f>VLOOKUP($E96,'[26]Tong hop ket qua'!$E$19:$M$219,9,0)</f>
        <v>Đạt yêu cầu</v>
      </c>
      <c r="AG96" s="709">
        <f t="shared" si="24"/>
        <v>8.1</v>
      </c>
      <c r="AH96" s="709" t="str">
        <f t="shared" si="25"/>
        <v>11A*</v>
      </c>
      <c r="AI96" s="709">
        <f t="shared" si="20"/>
        <v>0</v>
      </c>
      <c r="AJ96" s="709">
        <f t="shared" si="19"/>
        <v>8</v>
      </c>
      <c r="AK96" s="494" t="str">
        <f t="shared" si="17"/>
        <v>Xuất sắc</v>
      </c>
      <c r="AL96" s="494" t="str">
        <f>VLOOKUP($E96,'cac dv gui'!$C$90:$AC$104,25,0)</f>
        <v>Tốt</v>
      </c>
      <c r="AM96" s="494" t="str">
        <f>VLOOKUP($E96,'cac dv gui'!$C$90:$AC$104,26,0)</f>
        <v>Xuất sắc</v>
      </c>
      <c r="AN96" s="675"/>
      <c r="AO96" s="494"/>
      <c r="AP96" s="675"/>
      <c r="AQ96" s="494" t="str">
        <f t="shared" si="18"/>
        <v>Xuất sắc</v>
      </c>
      <c r="AR96" s="675" t="str">
        <f>AQ96</f>
        <v>Xuất sắc</v>
      </c>
      <c r="AS96" s="675"/>
      <c r="AT96" s="494"/>
      <c r="AU96" s="675"/>
      <c r="AV96" s="675" t="s">
        <v>1731</v>
      </c>
    </row>
    <row r="97" spans="1:49" s="684" customFormat="1" ht="24.95" customHeight="1" x14ac:dyDescent="0.25">
      <c r="A97" s="512" t="s">
        <v>1334</v>
      </c>
      <c r="B97" s="512">
        <f>COUNTIF($F$9:F97,F97)</f>
        <v>8</v>
      </c>
      <c r="C97" s="513" t="s">
        <v>985</v>
      </c>
      <c r="D97" s="552" t="s">
        <v>60</v>
      </c>
      <c r="E97" s="553" t="s">
        <v>446</v>
      </c>
      <c r="F97" s="494" t="s">
        <v>1598</v>
      </c>
      <c r="G97" s="494" t="s">
        <v>974</v>
      </c>
      <c r="H97" s="494" t="str">
        <f>VLOOKUP(E97,'[16]Gui chi Quynh'!$C$7:$E$387,3,0)</f>
        <v>A2</v>
      </c>
      <c r="I97" s="494">
        <f>VLOOKUP(H97,Sheet1!$B$2:$C$12,2,TRUE)</f>
        <v>9</v>
      </c>
      <c r="J97" s="494" t="str">
        <f>VLOOKUP($E97,'[17]Gui chi Quynh'!$C$7:$E$387,3,0)</f>
        <v>A1</v>
      </c>
      <c r="K97" s="494">
        <f>VLOOKUP(J97,Sheet1!$B$2:$C$12,2,TRUE)</f>
        <v>10</v>
      </c>
      <c r="L97" s="494" t="str">
        <f>VLOOKUP(E97,'[18]Gui chi Quynh'!$C$7:$F$385,3,0)</f>
        <v>A1</v>
      </c>
      <c r="M97" s="494">
        <f>VLOOKUP(L97,Sheet1!$B$2:$C$12,2,TRUE)</f>
        <v>10</v>
      </c>
      <c r="N97" s="494" t="str">
        <f>VLOOKUP(E97,'[19]Gui chi Quynh'!$C$7:$E$391,3,0)</f>
        <v>A2</v>
      </c>
      <c r="O97" s="494">
        <f>VLOOKUP(N97,Sheet1!$B$2:$C$12,2,TRUE)</f>
        <v>9</v>
      </c>
      <c r="P97" s="494" t="str">
        <f>VLOOKUP(E97,'[20]Gui chi Quynh'!$C$7:$E$391,3,0)</f>
        <v>A2</v>
      </c>
      <c r="Q97" s="494">
        <f>VLOOKUP(P97,Sheet1!$B$2:$C$12,2,TRUE)</f>
        <v>9</v>
      </c>
      <c r="R97" s="494" t="str">
        <f>VLOOKUP($E97,'[21]Gui chi Quynh'!$C$7:$E$390,3,0)</f>
        <v>A3</v>
      </c>
      <c r="S97" s="494">
        <f>VLOOKUP(R97,Sheet1!$B$2:$C$12,2,TRUE)</f>
        <v>8</v>
      </c>
      <c r="T97" s="494" t="str">
        <f>VLOOKUP($E97,'[22]Gui chi Quynh'!$C$7:$E$390,3,0)</f>
        <v>A1</v>
      </c>
      <c r="U97" s="494">
        <f>VLOOKUP(T97,Sheet1!$B$2:$C$12,2,TRUE)</f>
        <v>10</v>
      </c>
      <c r="V97" s="494" t="str">
        <f>VLOOKUP($E97,'[23]Gui chi Quynh'!$C$7:$E$389,3,0)</f>
        <v>A3</v>
      </c>
      <c r="W97" s="494">
        <f>VLOOKUP(V97,Sheet1!$B$2:$C$12,2,TRUE)</f>
        <v>8</v>
      </c>
      <c r="X97" s="494" t="str">
        <f>VLOOKUP($E97,'[24]Gui chi Quynh'!$C$7:$E$389,3,0)</f>
        <v>A1</v>
      </c>
      <c r="Y97" s="494">
        <f>VLOOKUP(X97,Sheet1!$B$2:$C$12,2,TRUE)</f>
        <v>10</v>
      </c>
      <c r="Z97" s="494" t="str">
        <f>VLOOKUP($E97,'[25]Gui chi Quynh'!$C$7:$E$388,3,0)</f>
        <v>A2</v>
      </c>
      <c r="AA97" s="494">
        <f>VLOOKUP(Z97,Sheet1!$B$2:$C$12,2,TRUE)</f>
        <v>9</v>
      </c>
      <c r="AB97" s="494" t="str">
        <f>VLOOKUP($E97,'T5'!$E$9:$AH$337,24,0)</f>
        <v>A2</v>
      </c>
      <c r="AC97" s="494">
        <f>VLOOKUP(AB97,Sheet1!$B$2:$C$12,2,TRUE)</f>
        <v>9</v>
      </c>
      <c r="AD97" s="494" t="str">
        <f>VLOOKUP($E97,'[27]XET CUOI NAM'!$E$9:AE$337,26,0)</f>
        <v>A3</v>
      </c>
      <c r="AE97" s="494">
        <f>VLOOKUP(AD97,Sheet1!$B$2:$C$12,2,TRUE)</f>
        <v>8</v>
      </c>
      <c r="AF97" s="592" t="str">
        <f>VLOOKUP($E97,'[26]Tong hop ket qua'!$E$19:$M$219,9,0)</f>
        <v>Đạt yêu cầu</v>
      </c>
      <c r="AG97" s="709">
        <f t="shared" si="24"/>
        <v>9.1999999999999993</v>
      </c>
      <c r="AH97" s="709" t="str">
        <f t="shared" si="25"/>
        <v>11A*</v>
      </c>
      <c r="AI97" s="709">
        <f t="shared" si="20"/>
        <v>0</v>
      </c>
      <c r="AJ97" s="709">
        <f t="shared" si="19"/>
        <v>9.0833333333333339</v>
      </c>
      <c r="AK97" s="494" t="str">
        <f t="shared" si="17"/>
        <v>Xuất sắc</v>
      </c>
      <c r="AL97" s="494" t="str">
        <f>VLOOKUP($E97,'cac dv gui'!$C$90:$AC$104,25,0)</f>
        <v>Xuất sắc</v>
      </c>
      <c r="AM97" s="494" t="str">
        <f>VLOOKUP($E97,'cac dv gui'!$C$90:$AC$104,26,0)</f>
        <v>Xuất sắc</v>
      </c>
      <c r="AN97" s="675"/>
      <c r="AO97" s="494"/>
      <c r="AP97" s="675"/>
      <c r="AQ97" s="494" t="str">
        <f t="shared" si="18"/>
        <v>Xuất sắc</v>
      </c>
      <c r="AR97" s="675" t="str">
        <f>AQ97</f>
        <v>Xuất sắc</v>
      </c>
      <c r="AS97" s="675"/>
      <c r="AT97" s="494"/>
      <c r="AU97" s="675"/>
      <c r="AV97" s="675" t="s">
        <v>1731</v>
      </c>
    </row>
    <row r="98" spans="1:49" s="684" customFormat="1" ht="24.95" customHeight="1" x14ac:dyDescent="0.25">
      <c r="A98" s="512" t="s">
        <v>1335</v>
      </c>
      <c r="B98" s="512">
        <f>COUNTIF($F$9:F98,F98)</f>
        <v>9</v>
      </c>
      <c r="C98" s="513" t="s">
        <v>985</v>
      </c>
      <c r="D98" s="552" t="s">
        <v>30</v>
      </c>
      <c r="E98" s="520" t="s">
        <v>450</v>
      </c>
      <c r="F98" s="494" t="s">
        <v>1598</v>
      </c>
      <c r="G98" s="494" t="s">
        <v>974</v>
      </c>
      <c r="H98" s="494" t="str">
        <f>VLOOKUP(E98,'[16]Gui chi Quynh'!$C$7:$E$387,3,0)</f>
        <v>A1</v>
      </c>
      <c r="I98" s="494">
        <f>VLOOKUP(H98,Sheet1!$B$2:$C$12,2,TRUE)</f>
        <v>10</v>
      </c>
      <c r="J98" s="494" t="str">
        <f>VLOOKUP($E98,'[17]Gui chi Quynh'!$C$7:$E$387,3,0)</f>
        <v>A1</v>
      </c>
      <c r="K98" s="494">
        <f>VLOOKUP(J98,Sheet1!$B$2:$C$12,2,TRUE)</f>
        <v>10</v>
      </c>
      <c r="L98" s="494" t="str">
        <f>VLOOKUP(E98,'[18]Gui chi Quynh'!$C$7:$F$385,3,0)</f>
        <v>A1</v>
      </c>
      <c r="M98" s="494">
        <f>VLOOKUP(L98,Sheet1!$B$2:$C$12,2,TRUE)</f>
        <v>10</v>
      </c>
      <c r="N98" s="494" t="str">
        <f>VLOOKUP(E98,'[19]Gui chi Quynh'!$C$7:$E$391,3,0)</f>
        <v>A1</v>
      </c>
      <c r="O98" s="494">
        <f>VLOOKUP(N98,Sheet1!$B$2:$C$12,2,TRUE)</f>
        <v>10</v>
      </c>
      <c r="P98" s="494" t="str">
        <f>VLOOKUP(E98,'[20]Gui chi Quynh'!$C$7:$E$391,3,0)</f>
        <v>A1</v>
      </c>
      <c r="Q98" s="494">
        <f>VLOOKUP(P98,Sheet1!$B$2:$C$12,2,TRUE)</f>
        <v>10</v>
      </c>
      <c r="R98" s="494" t="str">
        <f>VLOOKUP($E98,'[21]Gui chi Quynh'!$C$7:$E$390,3,0)</f>
        <v>A2</v>
      </c>
      <c r="S98" s="494">
        <f>VLOOKUP(R98,Sheet1!$B$2:$C$12,2,TRUE)</f>
        <v>9</v>
      </c>
      <c r="T98" s="494" t="str">
        <f>VLOOKUP($E98,'[22]Gui chi Quynh'!$C$7:$E$390,3,0)</f>
        <v>A1</v>
      </c>
      <c r="U98" s="494">
        <f>VLOOKUP(T98,Sheet1!$B$2:$C$12,2,TRUE)</f>
        <v>10</v>
      </c>
      <c r="V98" s="494" t="str">
        <f>VLOOKUP($E98,'[23]Gui chi Quynh'!$C$7:$E$389,3,0)</f>
        <v>A1</v>
      </c>
      <c r="W98" s="494">
        <f>VLOOKUP(V98,Sheet1!$B$2:$C$12,2,TRUE)</f>
        <v>10</v>
      </c>
      <c r="X98" s="494" t="str">
        <f>VLOOKUP($E98,'[24]Gui chi Quynh'!$C$7:$E$389,3,0)</f>
        <v>A1</v>
      </c>
      <c r="Y98" s="494">
        <f>VLOOKUP(X98,Sheet1!$B$2:$C$12,2,TRUE)</f>
        <v>10</v>
      </c>
      <c r="Z98" s="494" t="str">
        <f>VLOOKUP($E98,'[25]Gui chi Quynh'!$C$7:$E$388,3,0)</f>
        <v>A1</v>
      </c>
      <c r="AA98" s="494">
        <f>VLOOKUP(Z98,Sheet1!$B$2:$C$12,2,TRUE)</f>
        <v>10</v>
      </c>
      <c r="AB98" s="494" t="str">
        <f>VLOOKUP($E98,'T5'!$E$9:$AH$337,24,0)</f>
        <v>A2</v>
      </c>
      <c r="AC98" s="494">
        <f>VLOOKUP(AB98,Sheet1!$B$2:$C$12,2,TRUE)</f>
        <v>9</v>
      </c>
      <c r="AD98" s="494" t="str">
        <f>VLOOKUP($E98,'[27]XET CUOI NAM'!$E$9:AE$337,26,0)</f>
        <v>A3</v>
      </c>
      <c r="AE98" s="494">
        <f>VLOOKUP(AD98,Sheet1!$B$2:$C$12,2,TRUE)</f>
        <v>8</v>
      </c>
      <c r="AF98" s="592" t="str">
        <f>VLOOKUP($E98,'[26]Tong hop ket qua'!$E$19:$M$219,9,0)</f>
        <v>Tốt</v>
      </c>
      <c r="AG98" s="709">
        <f t="shared" si="24"/>
        <v>9.8000000000000007</v>
      </c>
      <c r="AH98" s="709" t="str">
        <f t="shared" si="25"/>
        <v>11A*</v>
      </c>
      <c r="AI98" s="709">
        <f t="shared" si="20"/>
        <v>0</v>
      </c>
      <c r="AJ98" s="709">
        <f t="shared" si="19"/>
        <v>9.6666666666666661</v>
      </c>
      <c r="AK98" s="494" t="str">
        <f t="shared" si="17"/>
        <v>Xuất sắc</v>
      </c>
      <c r="AL98" s="494" t="str">
        <f>VLOOKUP($E98,'cac dv gui'!$C$90:$AC$104,25,0)</f>
        <v>Xuất sắc</v>
      </c>
      <c r="AM98" s="494" t="str">
        <f>VLOOKUP($E98,'cac dv gui'!$C$90:$AC$104,26,0)</f>
        <v>Xuất sắc</v>
      </c>
      <c r="AN98" s="675"/>
      <c r="AO98" s="494"/>
      <c r="AP98" s="675"/>
      <c r="AQ98" s="494" t="str">
        <f t="shared" si="18"/>
        <v>Xuất sắc</v>
      </c>
      <c r="AR98" s="675" t="str">
        <f t="shared" ref="AR98:AR105" si="26">AQ98</f>
        <v>Xuất sắc</v>
      </c>
      <c r="AS98" s="675"/>
      <c r="AT98" s="494"/>
      <c r="AU98" s="675" t="s">
        <v>1731</v>
      </c>
      <c r="AV98" s="675"/>
    </row>
    <row r="99" spans="1:49" s="684" customFormat="1" ht="29.25" customHeight="1" x14ac:dyDescent="0.25">
      <c r="A99" s="512" t="s">
        <v>1336</v>
      </c>
      <c r="B99" s="512">
        <f>COUNTIF($F$9:F99,F99)</f>
        <v>10</v>
      </c>
      <c r="C99" s="513" t="s">
        <v>984</v>
      </c>
      <c r="D99" s="552" t="s">
        <v>344</v>
      </c>
      <c r="E99" s="520" t="s">
        <v>448</v>
      </c>
      <c r="F99" s="494" t="s">
        <v>1598</v>
      </c>
      <c r="G99" s="494" t="s">
        <v>974</v>
      </c>
      <c r="H99" s="494" t="str">
        <f>VLOOKUP(E99,'[16]Gui chi Quynh'!$C$7:$E$387,3,0)</f>
        <v>A1</v>
      </c>
      <c r="I99" s="494">
        <f>VLOOKUP(H99,Sheet1!$B$2:$C$12,2,TRUE)</f>
        <v>10</v>
      </c>
      <c r="J99" s="494" t="str">
        <f>VLOOKUP($E99,'[17]Gui chi Quynh'!$C$7:$E$387,3,0)</f>
        <v>A1</v>
      </c>
      <c r="K99" s="494">
        <f>VLOOKUP(J99,Sheet1!$B$2:$C$12,2,TRUE)</f>
        <v>10</v>
      </c>
      <c r="L99" s="494" t="str">
        <f>VLOOKUP(E99,'[18]Gui chi Quynh'!$C$7:$F$385,3,0)</f>
        <v>A2</v>
      </c>
      <c r="M99" s="494">
        <f>VLOOKUP(L99,Sheet1!$B$2:$C$12,2,TRUE)</f>
        <v>9</v>
      </c>
      <c r="N99" s="494" t="str">
        <f>VLOOKUP(E99,'[19]Gui chi Quynh'!$C$7:$E$391,3,0)</f>
        <v>A1</v>
      </c>
      <c r="O99" s="494">
        <f>VLOOKUP(N99,Sheet1!$B$2:$C$12,2,TRUE)</f>
        <v>10</v>
      </c>
      <c r="P99" s="494" t="str">
        <f>VLOOKUP(E99,'[20]Gui chi Quynh'!$C$7:$E$391,3,0)</f>
        <v>A3</v>
      </c>
      <c r="Q99" s="494">
        <f>VLOOKUP(P99,Sheet1!$B$2:$C$12,2,TRUE)</f>
        <v>8</v>
      </c>
      <c r="R99" s="494" t="str">
        <f>VLOOKUP($E99,'[21]Gui chi Quynh'!$C$7:$E$390,3,0)</f>
        <v>A3</v>
      </c>
      <c r="S99" s="494">
        <f>VLOOKUP(R99,Sheet1!$B$2:$C$12,2,TRUE)</f>
        <v>8</v>
      </c>
      <c r="T99" s="494" t="str">
        <f>VLOOKUP($E99,'[22]Gui chi Quynh'!$C$7:$E$390,3,0)</f>
        <v>A3</v>
      </c>
      <c r="U99" s="494">
        <f>VLOOKUP(T99,Sheet1!$B$2:$C$12,2,TRUE)</f>
        <v>8</v>
      </c>
      <c r="V99" s="494" t="str">
        <f>VLOOKUP($E99,'[23]Gui chi Quynh'!$C$7:$E$389,3,0)</f>
        <v>A3</v>
      </c>
      <c r="W99" s="494">
        <f>VLOOKUP(V99,Sheet1!$B$2:$C$12,2,TRUE)</f>
        <v>8</v>
      </c>
      <c r="X99" s="494" t="str">
        <f>VLOOKUP($E99,'[24]Gui chi Quynh'!$C$7:$E$389,3,0)</f>
        <v>A1</v>
      </c>
      <c r="Y99" s="494">
        <f>VLOOKUP(X99,Sheet1!$B$2:$C$12,2,TRUE)</f>
        <v>10</v>
      </c>
      <c r="Z99" s="494" t="str">
        <f>VLOOKUP($E99,'[25]Gui chi Quynh'!$C$7:$E$388,3,0)</f>
        <v>A2</v>
      </c>
      <c r="AA99" s="494">
        <f>VLOOKUP(Z99,Sheet1!$B$2:$C$12,2,TRUE)</f>
        <v>9</v>
      </c>
      <c r="AB99" s="494" t="str">
        <f>VLOOKUP($E99,'T5'!$E$9:$AH$337,24,0)</f>
        <v>A2</v>
      </c>
      <c r="AC99" s="494">
        <f>VLOOKUP(AB99,Sheet1!$B$2:$C$12,2,TRUE)</f>
        <v>9</v>
      </c>
      <c r="AD99" s="494" t="str">
        <f>VLOOKUP($E99,'[27]XET CUOI NAM'!$E$9:AE$337,26,0)</f>
        <v>A2</v>
      </c>
      <c r="AE99" s="494">
        <f>VLOOKUP(AD99,Sheet1!$B$2:$C$12,2,TRUE)</f>
        <v>9</v>
      </c>
      <c r="AF99" s="592" t="str">
        <f>VLOOKUP($E99,'[26]Tong hop ket qua'!$E$19:$M$219,9,0)</f>
        <v>Khá</v>
      </c>
      <c r="AG99" s="709">
        <f t="shared" si="24"/>
        <v>9</v>
      </c>
      <c r="AH99" s="709" t="str">
        <f t="shared" si="25"/>
        <v>11A*</v>
      </c>
      <c r="AI99" s="709">
        <f t="shared" si="20"/>
        <v>0</v>
      </c>
      <c r="AJ99" s="709">
        <f t="shared" si="19"/>
        <v>9</v>
      </c>
      <c r="AK99" s="494" t="str">
        <f t="shared" si="17"/>
        <v>Xuất sắc</v>
      </c>
      <c r="AL99" s="494" t="str">
        <f>VLOOKUP($E99,'cac dv gui'!$C$90:$AC$104,25,0)</f>
        <v>Xuất sắc</v>
      </c>
      <c r="AM99" s="494" t="str">
        <f>VLOOKUP($E99,'cac dv gui'!$C$90:$AC$104,26,0)</f>
        <v>Xuất sắc</v>
      </c>
      <c r="AN99" s="675"/>
      <c r="AO99" s="494"/>
      <c r="AP99" s="675"/>
      <c r="AQ99" s="494" t="str">
        <f t="shared" si="18"/>
        <v>Xuất sắc</v>
      </c>
      <c r="AR99" s="675" t="str">
        <f t="shared" si="26"/>
        <v>Xuất sắc</v>
      </c>
      <c r="AS99" s="675"/>
      <c r="AT99" s="494"/>
      <c r="AU99" s="675"/>
      <c r="AV99" s="675" t="s">
        <v>1731</v>
      </c>
    </row>
    <row r="100" spans="1:49" s="684" customFormat="1" ht="24.95" customHeight="1" x14ac:dyDescent="0.25">
      <c r="A100" s="512" t="s">
        <v>1337</v>
      </c>
      <c r="B100" s="512">
        <f>COUNTIF($F$9:F100,F100)</f>
        <v>11</v>
      </c>
      <c r="C100" s="513" t="s">
        <v>985</v>
      </c>
      <c r="D100" s="552" t="s">
        <v>253</v>
      </c>
      <c r="E100" s="520" t="s">
        <v>449</v>
      </c>
      <c r="F100" s="494" t="s">
        <v>1598</v>
      </c>
      <c r="G100" s="494" t="s">
        <v>974</v>
      </c>
      <c r="H100" s="494" t="str">
        <f>VLOOKUP(E100,'[16]Gui chi Quynh'!$C$7:$E$387,3,0)</f>
        <v>A1</v>
      </c>
      <c r="I100" s="494">
        <f>VLOOKUP(H100,Sheet1!$B$2:$C$12,2,TRUE)</f>
        <v>10</v>
      </c>
      <c r="J100" s="494" t="str">
        <f>VLOOKUP($E100,'[17]Gui chi Quynh'!$C$7:$E$387,3,0)</f>
        <v>A1</v>
      </c>
      <c r="K100" s="494">
        <f>VLOOKUP(J100,Sheet1!$B$2:$C$12,2,TRUE)</f>
        <v>10</v>
      </c>
      <c r="L100" s="494" t="str">
        <f>VLOOKUP(E100,'[18]Gui chi Quynh'!$C$7:$F$385,3,0)</f>
        <v>A1</v>
      </c>
      <c r="M100" s="494">
        <f>VLOOKUP(L100,Sheet1!$B$2:$C$12,2,TRUE)</f>
        <v>10</v>
      </c>
      <c r="N100" s="494" t="str">
        <f>VLOOKUP(E100,'[19]Gui chi Quynh'!$C$7:$E$391,3,0)</f>
        <v>A2</v>
      </c>
      <c r="O100" s="494">
        <f>VLOOKUP(N100,Sheet1!$B$2:$C$12,2,TRUE)</f>
        <v>9</v>
      </c>
      <c r="P100" s="494" t="str">
        <f>VLOOKUP(E100,'[20]Gui chi Quynh'!$C$7:$E$391,3,0)</f>
        <v>A2</v>
      </c>
      <c r="Q100" s="494">
        <f>VLOOKUP(P100,Sheet1!$B$2:$C$12,2,TRUE)</f>
        <v>9</v>
      </c>
      <c r="R100" s="494" t="str">
        <f>VLOOKUP($E100,'[21]Gui chi Quynh'!$C$7:$E$390,3,0)</f>
        <v>A1</v>
      </c>
      <c r="S100" s="494">
        <f>VLOOKUP(R100,Sheet1!$B$2:$C$12,2,TRUE)</f>
        <v>10</v>
      </c>
      <c r="T100" s="494" t="str">
        <f>VLOOKUP($E100,'[22]Gui chi Quynh'!$C$7:$E$390,3,0)</f>
        <v>A3</v>
      </c>
      <c r="U100" s="494">
        <f>VLOOKUP(T100,Sheet1!$B$2:$C$12,2,TRUE)</f>
        <v>8</v>
      </c>
      <c r="V100" s="494" t="str">
        <f>VLOOKUP($E100,'[23]Gui chi Quynh'!$C$7:$E$389,3,0)</f>
        <v>A3</v>
      </c>
      <c r="W100" s="494">
        <f>VLOOKUP(V100,Sheet1!$B$2:$C$12,2,TRUE)</f>
        <v>8</v>
      </c>
      <c r="X100" s="494" t="str">
        <f>VLOOKUP($E100,'[24]Gui chi Quynh'!$C$7:$E$389,3,0)</f>
        <v>A2</v>
      </c>
      <c r="Y100" s="494">
        <f>VLOOKUP(X100,Sheet1!$B$2:$C$12,2,TRUE)</f>
        <v>9</v>
      </c>
      <c r="Z100" s="494" t="str">
        <f>VLOOKUP($E100,'[25]Gui chi Quynh'!$C$7:$E$388,3,0)</f>
        <v>A1</v>
      </c>
      <c r="AA100" s="494">
        <f>VLOOKUP(Z100,Sheet1!$B$2:$C$12,2,TRUE)</f>
        <v>10</v>
      </c>
      <c r="AB100" s="494" t="str">
        <f>VLOOKUP($E100,'T5'!$E$9:$AH$337,24,0)</f>
        <v>A2</v>
      </c>
      <c r="AC100" s="494">
        <f>VLOOKUP(AB100,Sheet1!$B$2:$C$12,2,TRUE)</f>
        <v>9</v>
      </c>
      <c r="AD100" s="494" t="str">
        <f>VLOOKUP($E100,'[27]XET CUOI NAM'!$E$9:AE$337,26,0)</f>
        <v>A2</v>
      </c>
      <c r="AE100" s="494">
        <f>VLOOKUP(AD100,Sheet1!$B$2:$C$12,2,TRUE)</f>
        <v>9</v>
      </c>
      <c r="AF100" s="592" t="str">
        <f>VLOOKUP($E100,'[26]Tong hop ket qua'!$E$19:$M$219,9,0)</f>
        <v>Khá</v>
      </c>
      <c r="AG100" s="709">
        <f t="shared" si="24"/>
        <v>9.3000000000000007</v>
      </c>
      <c r="AH100" s="709" t="str">
        <f t="shared" si="25"/>
        <v>11A*</v>
      </c>
      <c r="AI100" s="709">
        <f t="shared" si="20"/>
        <v>0</v>
      </c>
      <c r="AJ100" s="709">
        <f t="shared" si="19"/>
        <v>9.25</v>
      </c>
      <c r="AK100" s="494" t="str">
        <f t="shared" si="17"/>
        <v>Xuất sắc</v>
      </c>
      <c r="AL100" s="494" t="str">
        <f>VLOOKUP($E100,'cac dv gui'!$C$90:$AC$104,25,0)</f>
        <v>Xuất sắc</v>
      </c>
      <c r="AM100" s="494" t="str">
        <f>VLOOKUP($E100,'cac dv gui'!$C$90:$AC$104,26,0)</f>
        <v>Xuất sắc</v>
      </c>
      <c r="AN100" s="675"/>
      <c r="AO100" s="494"/>
      <c r="AP100" s="675"/>
      <c r="AQ100" s="494" t="str">
        <f t="shared" si="18"/>
        <v>Xuất sắc</v>
      </c>
      <c r="AR100" s="675" t="str">
        <f t="shared" si="26"/>
        <v>Xuất sắc</v>
      </c>
      <c r="AS100" s="675"/>
      <c r="AT100" s="494"/>
      <c r="AU100" s="675" t="s">
        <v>1731</v>
      </c>
      <c r="AV100" s="675"/>
    </row>
    <row r="101" spans="1:49" s="684" customFormat="1" ht="24.95" customHeight="1" x14ac:dyDescent="0.25">
      <c r="A101" s="512" t="s">
        <v>1338</v>
      </c>
      <c r="B101" s="512">
        <f>COUNTIF($F$9:F101,F101)</f>
        <v>12</v>
      </c>
      <c r="C101" s="513" t="s">
        <v>985</v>
      </c>
      <c r="D101" s="552" t="s">
        <v>126</v>
      </c>
      <c r="E101" s="520" t="s">
        <v>454</v>
      </c>
      <c r="F101" s="494" t="s">
        <v>1598</v>
      </c>
      <c r="G101" s="494" t="s">
        <v>975</v>
      </c>
      <c r="H101" s="494" t="str">
        <f>VLOOKUP(E101,'[16]Gui chi Quynh'!$C$7:$E$387,3,0)</f>
        <v>A1</v>
      </c>
      <c r="I101" s="494">
        <f>VLOOKUP(H101,Sheet1!$B$2:$C$12,2,TRUE)</f>
        <v>10</v>
      </c>
      <c r="J101" s="494" t="str">
        <f>VLOOKUP($E101,'[17]Gui chi Quynh'!$C$7:$E$387,3,0)</f>
        <v>A1</v>
      </c>
      <c r="K101" s="494">
        <f>VLOOKUP(J101,Sheet1!$B$2:$C$12,2,TRUE)</f>
        <v>10</v>
      </c>
      <c r="L101" s="494" t="str">
        <f>VLOOKUP(E101,'[18]Gui chi Quynh'!$C$7:$F$385,3,0)</f>
        <v>A1</v>
      </c>
      <c r="M101" s="494">
        <f>VLOOKUP(L101,Sheet1!$B$2:$C$12,2,TRUE)</f>
        <v>10</v>
      </c>
      <c r="N101" s="494" t="str">
        <f>VLOOKUP(E101,'[19]Gui chi Quynh'!$C$7:$E$391,3,0)</f>
        <v>A1</v>
      </c>
      <c r="O101" s="494">
        <f>VLOOKUP(N101,Sheet1!$B$2:$C$12,2,TRUE)</f>
        <v>10</v>
      </c>
      <c r="P101" s="494" t="str">
        <f>VLOOKUP(E101,'[20]Gui chi Quynh'!$C$7:$E$391,3,0)</f>
        <v>A2</v>
      </c>
      <c r="Q101" s="494">
        <f>VLOOKUP(P101,Sheet1!$B$2:$C$12,2,TRUE)</f>
        <v>9</v>
      </c>
      <c r="R101" s="494" t="str">
        <f>VLOOKUP($E101,'[21]Gui chi Quynh'!$C$7:$E$390,3,0)</f>
        <v>A2</v>
      </c>
      <c r="S101" s="494">
        <f>VLOOKUP(R101,Sheet1!$B$2:$C$12,2,TRUE)</f>
        <v>9</v>
      </c>
      <c r="T101" s="494" t="str">
        <f>VLOOKUP($E101,'[22]Gui chi Quynh'!$C$7:$E$390,3,0)</f>
        <v>A2</v>
      </c>
      <c r="U101" s="494">
        <f>VLOOKUP(T101,Sheet1!$B$2:$C$12,2,TRUE)</f>
        <v>9</v>
      </c>
      <c r="V101" s="494" t="str">
        <f>VLOOKUP($E101,'[23]Gui chi Quynh'!$C$7:$E$389,3,0)</f>
        <v>A3</v>
      </c>
      <c r="W101" s="494">
        <f>VLOOKUP(V101,Sheet1!$B$2:$C$12,2,TRUE)</f>
        <v>8</v>
      </c>
      <c r="X101" s="494" t="str">
        <f>VLOOKUP($E101,'[24]Gui chi Quynh'!$C$7:$E$389,3,0)</f>
        <v>A1</v>
      </c>
      <c r="Y101" s="494">
        <f>VLOOKUP(X101,Sheet1!$B$2:$C$12,2,TRUE)</f>
        <v>10</v>
      </c>
      <c r="Z101" s="494" t="str">
        <f>VLOOKUP($E101,'[25]Gui chi Quynh'!$C$7:$E$388,3,0)</f>
        <v>A2</v>
      </c>
      <c r="AA101" s="494">
        <f>VLOOKUP(Z101,Sheet1!$B$2:$C$12,2,TRUE)</f>
        <v>9</v>
      </c>
      <c r="AB101" s="494" t="str">
        <f>VLOOKUP($E101,'T5'!$E$9:$AH$337,24,0)</f>
        <v>A2</v>
      </c>
      <c r="AC101" s="494">
        <f>VLOOKUP(AB101,Sheet1!$B$2:$C$12,2,TRUE)</f>
        <v>9</v>
      </c>
      <c r="AD101" s="494" t="str">
        <f>VLOOKUP($E101,'[27]XET CUOI NAM'!$E$9:AE$337,26,0)</f>
        <v>A3</v>
      </c>
      <c r="AE101" s="494">
        <f>VLOOKUP(AD101,Sheet1!$B$2:$C$12,2,TRUE)</f>
        <v>8</v>
      </c>
      <c r="AF101" s="592" t="str">
        <f>VLOOKUP($E101,'[26]Tong hop ket qua'!$E$19:$M$219,9,0)</f>
        <v>Khá</v>
      </c>
      <c r="AG101" s="709">
        <f t="shared" si="24"/>
        <v>9.4</v>
      </c>
      <c r="AH101" s="709" t="str">
        <f t="shared" si="25"/>
        <v>11A*</v>
      </c>
      <c r="AI101" s="709">
        <f t="shared" si="20"/>
        <v>0</v>
      </c>
      <c r="AJ101" s="709">
        <f t="shared" si="19"/>
        <v>9.25</v>
      </c>
      <c r="AK101" s="494" t="str">
        <f t="shared" si="17"/>
        <v>Xuất sắc</v>
      </c>
      <c r="AL101" s="494" t="str">
        <f>VLOOKUP($E101,'cac dv gui'!$C$90:$AC$104,25,0)</f>
        <v>Xuất sắc</v>
      </c>
      <c r="AM101" s="494" t="str">
        <f>VLOOKUP($E101,'cac dv gui'!$C$90:$AC$104,26,0)</f>
        <v>Xuất sắc</v>
      </c>
      <c r="AN101" s="675"/>
      <c r="AO101" s="494"/>
      <c r="AP101" s="675"/>
      <c r="AQ101" s="494" t="str">
        <f t="shared" si="18"/>
        <v>Xuất sắc</v>
      </c>
      <c r="AR101" s="675" t="str">
        <f t="shared" si="26"/>
        <v>Xuất sắc</v>
      </c>
      <c r="AS101" s="675"/>
      <c r="AT101" s="494"/>
      <c r="AU101" s="675"/>
      <c r="AV101" s="675"/>
    </row>
    <row r="102" spans="1:49" s="684" customFormat="1" ht="33.75" customHeight="1" x14ac:dyDescent="0.25">
      <c r="A102" s="512" t="s">
        <v>1339</v>
      </c>
      <c r="B102" s="512">
        <f>COUNTIF($F$9:F102,F102)</f>
        <v>13</v>
      </c>
      <c r="C102" s="512" t="s">
        <v>985</v>
      </c>
      <c r="D102" s="552" t="s">
        <v>5</v>
      </c>
      <c r="E102" s="520" t="s">
        <v>455</v>
      </c>
      <c r="F102" s="494" t="s">
        <v>1598</v>
      </c>
      <c r="G102" s="494" t="s">
        <v>975</v>
      </c>
      <c r="H102" s="494" t="str">
        <f>VLOOKUP(E102,'[16]Gui chi Quynh'!$C$7:$E$387,3,0)</f>
        <v>A1</v>
      </c>
      <c r="I102" s="494">
        <f>VLOOKUP(H102,Sheet1!$B$2:$C$12,2,TRUE)</f>
        <v>10</v>
      </c>
      <c r="J102" s="494" t="str">
        <f>VLOOKUP($E102,'[17]Gui chi Quynh'!$C$7:$E$387,3,0)</f>
        <v>A1</v>
      </c>
      <c r="K102" s="494">
        <f>VLOOKUP(J102,Sheet1!$B$2:$C$12,2,TRUE)</f>
        <v>10</v>
      </c>
      <c r="L102" s="494" t="str">
        <f>VLOOKUP(E102,'[18]Gui chi Quynh'!$C$7:$F$385,3,0)</f>
        <v>A1</v>
      </c>
      <c r="M102" s="494">
        <f>VLOOKUP(L102,Sheet1!$B$2:$C$12,2,TRUE)</f>
        <v>10</v>
      </c>
      <c r="N102" s="494" t="str">
        <f>VLOOKUP(E102,'[19]Gui chi Quynh'!$C$7:$E$391,3,0)</f>
        <v>A1</v>
      </c>
      <c r="O102" s="494">
        <f>VLOOKUP(N102,Sheet1!$B$2:$C$12,2,TRUE)</f>
        <v>10</v>
      </c>
      <c r="P102" s="494" t="str">
        <f>VLOOKUP(E102,'[20]Gui chi Quynh'!$C$7:$E$391,3,0)</f>
        <v>A1</v>
      </c>
      <c r="Q102" s="494">
        <f>VLOOKUP(P102,Sheet1!$B$2:$C$12,2,TRUE)</f>
        <v>10</v>
      </c>
      <c r="R102" s="494" t="str">
        <f>VLOOKUP($E102,'[21]Gui chi Quynh'!$C$7:$E$390,3,0)</f>
        <v>A1</v>
      </c>
      <c r="S102" s="494">
        <f>VLOOKUP(R102,Sheet1!$B$2:$C$12,2,TRUE)</f>
        <v>10</v>
      </c>
      <c r="T102" s="494" t="str">
        <f>VLOOKUP($E102,'[22]Gui chi Quynh'!$C$7:$E$390,3,0)</f>
        <v>A2</v>
      </c>
      <c r="U102" s="494">
        <f>VLOOKUP(T102,Sheet1!$B$2:$C$12,2,TRUE)</f>
        <v>9</v>
      </c>
      <c r="V102" s="494" t="str">
        <f>VLOOKUP($E102,'[23]Gui chi Quynh'!$C$7:$E$389,3,0)</f>
        <v>A3</v>
      </c>
      <c r="W102" s="494">
        <f>VLOOKUP(V102,Sheet1!$B$2:$C$12,2,TRUE)</f>
        <v>8</v>
      </c>
      <c r="X102" s="494" t="str">
        <f>VLOOKUP($E102,'[24]Gui chi Quynh'!$C$7:$E$389,3,0)</f>
        <v>A1</v>
      </c>
      <c r="Y102" s="494">
        <f>VLOOKUP(X102,Sheet1!$B$2:$C$12,2,TRUE)</f>
        <v>10</v>
      </c>
      <c r="Z102" s="494" t="str">
        <f>VLOOKUP($E102,'[25]Gui chi Quynh'!$C$7:$E$388,3,0)</f>
        <v>A1</v>
      </c>
      <c r="AA102" s="494">
        <f>VLOOKUP(Z102,Sheet1!$B$2:$C$12,2,TRUE)</f>
        <v>10</v>
      </c>
      <c r="AB102" s="494" t="str">
        <f>VLOOKUP($E102,'T5'!$E$9:$AH$337,24,0)</f>
        <v>A2</v>
      </c>
      <c r="AC102" s="494">
        <f>VLOOKUP(AB102,Sheet1!$B$2:$C$12,2,TRUE)</f>
        <v>9</v>
      </c>
      <c r="AD102" s="494" t="str">
        <f>VLOOKUP($E102,'[27]XET CUOI NAM'!$E$9:AE$337,26,0)</f>
        <v>A2</v>
      </c>
      <c r="AE102" s="494">
        <f>VLOOKUP(AD102,Sheet1!$B$2:$C$12,2,TRUE)</f>
        <v>9</v>
      </c>
      <c r="AF102" s="592" t="str">
        <f>VLOOKUP($E102,'[26]Tong hop ket qua'!$E$19:$M$219,9,0)</f>
        <v>Tốt</v>
      </c>
      <c r="AG102" s="709">
        <f t="shared" si="24"/>
        <v>9.6</v>
      </c>
      <c r="AH102" s="709" t="str">
        <f t="shared" si="25"/>
        <v>11A*</v>
      </c>
      <c r="AI102" s="709">
        <f t="shared" si="20"/>
        <v>0</v>
      </c>
      <c r="AJ102" s="709">
        <f t="shared" si="19"/>
        <v>9.5833333333333339</v>
      </c>
      <c r="AK102" s="494" t="str">
        <f t="shared" si="17"/>
        <v>Xuất sắc</v>
      </c>
      <c r="AL102" s="494" t="str">
        <f>VLOOKUP($E102,'cac dv gui'!$C$90:$AC$104,25,0)</f>
        <v>Xuất sắc</v>
      </c>
      <c r="AM102" s="494" t="str">
        <f>VLOOKUP($E102,'cac dv gui'!$C$90:$AC$104,26,0)</f>
        <v>Xuất sắc</v>
      </c>
      <c r="AN102" s="675"/>
      <c r="AO102" s="494"/>
      <c r="AP102" s="675"/>
      <c r="AQ102" s="494" t="str">
        <f t="shared" si="18"/>
        <v>Xuất sắc</v>
      </c>
      <c r="AR102" s="675" t="str">
        <f t="shared" si="26"/>
        <v>Xuất sắc</v>
      </c>
      <c r="AS102" s="675"/>
      <c r="AT102" s="494"/>
      <c r="AU102" s="675"/>
      <c r="AV102" s="675"/>
    </row>
    <row r="103" spans="1:49" s="684" customFormat="1" ht="24.95" customHeight="1" x14ac:dyDescent="0.25">
      <c r="A103" s="512" t="s">
        <v>1340</v>
      </c>
      <c r="B103" s="512">
        <f>COUNTIF($F$9:F336,F103)</f>
        <v>15</v>
      </c>
      <c r="C103" s="513" t="s">
        <v>985</v>
      </c>
      <c r="D103" s="552" t="s">
        <v>212</v>
      </c>
      <c r="E103" s="520" t="s">
        <v>452</v>
      </c>
      <c r="F103" s="494" t="s">
        <v>1598</v>
      </c>
      <c r="G103" s="494" t="s">
        <v>975</v>
      </c>
      <c r="H103" s="494" t="str">
        <f>VLOOKUP(E103,'[16]Gui chi Quynh'!$C$7:$E$387,3,0)</f>
        <v>A1</v>
      </c>
      <c r="I103" s="494">
        <f>VLOOKUP(H103,Sheet1!$B$2:$C$12,2,TRUE)</f>
        <v>10</v>
      </c>
      <c r="J103" s="494" t="str">
        <f>VLOOKUP($E103,'[17]Gui chi Quynh'!$C$7:$E$387,3,0)</f>
        <v>A1</v>
      </c>
      <c r="K103" s="494">
        <f>VLOOKUP(J103,Sheet1!$B$2:$C$12,2,TRUE)</f>
        <v>10</v>
      </c>
      <c r="L103" s="494" t="str">
        <f>VLOOKUP(E103,'[18]Gui chi Quynh'!$C$7:$F$385,3,0)</f>
        <v>A2</v>
      </c>
      <c r="M103" s="494">
        <f>VLOOKUP(L103,Sheet1!$B$2:$C$12,2,TRUE)</f>
        <v>9</v>
      </c>
      <c r="N103" s="494" t="str">
        <f>VLOOKUP(E103,'[19]Gui chi Quynh'!$C$7:$E$391,3,0)</f>
        <v>A2</v>
      </c>
      <c r="O103" s="494">
        <f>VLOOKUP(N103,Sheet1!$B$2:$C$12,2,TRUE)</f>
        <v>9</v>
      </c>
      <c r="P103" s="494" t="str">
        <f>VLOOKUP(E103,'[20]Gui chi Quynh'!$C$7:$E$391,3,0)</f>
        <v>A3</v>
      </c>
      <c r="Q103" s="494">
        <f>VLOOKUP(P103,Sheet1!$B$2:$C$12,2,TRUE)</f>
        <v>8</v>
      </c>
      <c r="R103" s="494" t="str">
        <f>VLOOKUP($E103,'[21]Gui chi Quynh'!$C$7:$E$390,3,0)</f>
        <v>A2</v>
      </c>
      <c r="S103" s="494">
        <f>VLOOKUP(R103,Sheet1!$B$2:$C$12,2,TRUE)</f>
        <v>9</v>
      </c>
      <c r="T103" s="494" t="str">
        <f>VLOOKUP($E103,'[22]Gui chi Quynh'!$C$7:$E$390,3,0)</f>
        <v>A3</v>
      </c>
      <c r="U103" s="494">
        <f>VLOOKUP(T103,Sheet1!$B$2:$C$12,2,TRUE)</f>
        <v>8</v>
      </c>
      <c r="V103" s="494" t="str">
        <f>VLOOKUP($E103,'[23]Gui chi Quynh'!$C$7:$E$389,3,0)</f>
        <v>A3</v>
      </c>
      <c r="W103" s="494">
        <f>VLOOKUP(V103,Sheet1!$B$2:$C$12,2,TRUE)</f>
        <v>8</v>
      </c>
      <c r="X103" s="494" t="str">
        <f>VLOOKUP($E103,'[24]Gui chi Quynh'!$C$7:$E$389,3,0)</f>
        <v>A1</v>
      </c>
      <c r="Y103" s="494">
        <f>VLOOKUP(X103,Sheet1!$B$2:$C$12,2,TRUE)</f>
        <v>10</v>
      </c>
      <c r="Z103" s="494" t="str">
        <f>VLOOKUP($E103,'[25]Gui chi Quynh'!$C$7:$E$388,3,0)</f>
        <v>A1</v>
      </c>
      <c r="AA103" s="494">
        <f>VLOOKUP(Z103,Sheet1!$B$2:$C$12,2,TRUE)</f>
        <v>10</v>
      </c>
      <c r="AB103" s="494" t="str">
        <f>VLOOKUP($E103,'T5'!$E$9:$AH$337,24,0)</f>
        <v>A3</v>
      </c>
      <c r="AC103" s="494">
        <f>VLOOKUP(AB103,Sheet1!$B$2:$C$12,2,TRUE)</f>
        <v>8</v>
      </c>
      <c r="AD103" s="494" t="str">
        <f>VLOOKUP($E103,'[27]XET CUOI NAM'!$E$9:AE$337,26,0)</f>
        <v>A3</v>
      </c>
      <c r="AE103" s="494">
        <f>VLOOKUP(AD103,Sheet1!$B$2:$C$12,2,TRUE)</f>
        <v>8</v>
      </c>
      <c r="AF103" s="592" t="str">
        <f>VLOOKUP($E103,'[26]Tong hop ket qua'!$E$19:$M$219,9,0)</f>
        <v>Khá</v>
      </c>
      <c r="AG103" s="709">
        <f t="shared" si="24"/>
        <v>9</v>
      </c>
      <c r="AH103" s="709" t="str">
        <f t="shared" si="25"/>
        <v>11A*</v>
      </c>
      <c r="AI103" s="709">
        <f t="shared" si="20"/>
        <v>0</v>
      </c>
      <c r="AJ103" s="709">
        <f t="shared" si="19"/>
        <v>8.9166666666666661</v>
      </c>
      <c r="AK103" s="494" t="str">
        <f t="shared" si="17"/>
        <v>Xuất sắc</v>
      </c>
      <c r="AL103" s="494" t="str">
        <f>VLOOKUP($E103,'cac dv gui'!$C$90:$AC$104,25,0)</f>
        <v>Tốt</v>
      </c>
      <c r="AM103" s="494" t="str">
        <f>VLOOKUP($E103,'cac dv gui'!$C$90:$AC$104,26,0)</f>
        <v>Xuất sắc</v>
      </c>
      <c r="AN103" s="675"/>
      <c r="AO103" s="494"/>
      <c r="AP103" s="675"/>
      <c r="AQ103" s="494" t="str">
        <f t="shared" si="18"/>
        <v>Xuất sắc</v>
      </c>
      <c r="AR103" s="675" t="str">
        <f t="shared" si="26"/>
        <v>Xuất sắc</v>
      </c>
      <c r="AS103" s="675"/>
      <c r="AT103" s="494"/>
      <c r="AU103" s="675"/>
      <c r="AV103" s="675"/>
    </row>
    <row r="104" spans="1:49" s="684" customFormat="1" ht="24.95" customHeight="1" x14ac:dyDescent="0.25">
      <c r="A104" s="512" t="s">
        <v>1341</v>
      </c>
      <c r="B104" s="512">
        <f>COUNTIF($F$9:F104,F104)</f>
        <v>15</v>
      </c>
      <c r="C104" s="513" t="s">
        <v>985</v>
      </c>
      <c r="D104" s="552" t="s">
        <v>272</v>
      </c>
      <c r="E104" s="520" t="s">
        <v>453</v>
      </c>
      <c r="F104" s="494" t="s">
        <v>1598</v>
      </c>
      <c r="G104" s="494" t="s">
        <v>975</v>
      </c>
      <c r="H104" s="494" t="str">
        <f>VLOOKUP(E104,'[16]Gui chi Quynh'!$C$7:$E$387,3,0)</f>
        <v>A1</v>
      </c>
      <c r="I104" s="494">
        <f>VLOOKUP(H104,Sheet1!$B$2:$C$12,2,TRUE)</f>
        <v>10</v>
      </c>
      <c r="J104" s="494" t="str">
        <f>VLOOKUP($E104,'[17]Gui chi Quynh'!$C$7:$E$387,3,0)</f>
        <v>A2</v>
      </c>
      <c r="K104" s="494">
        <f>VLOOKUP(J104,Sheet1!$B$2:$C$12,2,TRUE)</f>
        <v>9</v>
      </c>
      <c r="L104" s="494" t="str">
        <f>VLOOKUP(E104,'[18]Gui chi Quynh'!$C$7:$F$385,3,0)</f>
        <v>A2</v>
      </c>
      <c r="M104" s="494">
        <f>VLOOKUP(L104,Sheet1!$B$2:$C$12,2,TRUE)</f>
        <v>9</v>
      </c>
      <c r="N104" s="494" t="str">
        <f>VLOOKUP(E104,'[19]Gui chi Quynh'!$C$7:$E$391,3,0)</f>
        <v>A1</v>
      </c>
      <c r="O104" s="494">
        <f>VLOOKUP(N104,Sheet1!$B$2:$C$12,2,TRUE)</f>
        <v>10</v>
      </c>
      <c r="P104" s="494" t="str">
        <f>VLOOKUP(E104,'[20]Gui chi Quynh'!$C$7:$E$391,3,0)</f>
        <v>A1</v>
      </c>
      <c r="Q104" s="494">
        <f>VLOOKUP(P104,Sheet1!$B$2:$C$12,2,TRUE)</f>
        <v>10</v>
      </c>
      <c r="R104" s="494" t="str">
        <f>VLOOKUP($E104,'[21]Gui chi Quynh'!$C$7:$E$390,3,0)</f>
        <v>A1</v>
      </c>
      <c r="S104" s="494">
        <f>VLOOKUP(R104,Sheet1!$B$2:$C$12,2,TRUE)</f>
        <v>10</v>
      </c>
      <c r="T104" s="494" t="str">
        <f>VLOOKUP($E104,'[22]Gui chi Quynh'!$C$7:$E$390,3,0)</f>
        <v>A2</v>
      </c>
      <c r="U104" s="494">
        <f>VLOOKUP(T104,Sheet1!$B$2:$C$12,2,TRUE)</f>
        <v>9</v>
      </c>
      <c r="V104" s="494" t="str">
        <f>VLOOKUP($E104,'[23]Gui chi Quynh'!$C$7:$E$389,3,0)</f>
        <v>A2</v>
      </c>
      <c r="W104" s="494">
        <f>VLOOKUP(V104,Sheet1!$B$2:$C$12,2,TRUE)</f>
        <v>9</v>
      </c>
      <c r="X104" s="494" t="str">
        <f>VLOOKUP($E104,'[24]Gui chi Quynh'!$C$7:$E$389,3,0)</f>
        <v>A2</v>
      </c>
      <c r="Y104" s="494">
        <f>VLOOKUP(X104,Sheet1!$B$2:$C$12,2,TRUE)</f>
        <v>9</v>
      </c>
      <c r="Z104" s="494" t="str">
        <f>VLOOKUP($E104,'[25]Gui chi Quynh'!$C$7:$E$388,3,0)</f>
        <v>A2</v>
      </c>
      <c r="AA104" s="494">
        <f>VLOOKUP(Z104,Sheet1!$B$2:$C$12,2,TRUE)</f>
        <v>9</v>
      </c>
      <c r="AB104" s="494" t="str">
        <f>VLOOKUP($E104,'T5'!$E$9:$AH$337,24,0)</f>
        <v>A2</v>
      </c>
      <c r="AC104" s="494">
        <f>VLOOKUP(AB104,Sheet1!$B$2:$C$12,2,TRUE)</f>
        <v>9</v>
      </c>
      <c r="AD104" s="494" t="str">
        <f>VLOOKUP($E104,'[27]XET CUOI NAM'!$E$9:AE$337,26,0)</f>
        <v>A2</v>
      </c>
      <c r="AE104" s="494">
        <f>VLOOKUP(AD104,Sheet1!$B$2:$C$12,2,TRUE)</f>
        <v>9</v>
      </c>
      <c r="AF104" s="592" t="str">
        <f>VLOOKUP($E104,'[26]Tong hop ket qua'!$E$19:$M$219,9,0)</f>
        <v>Khá</v>
      </c>
      <c r="AG104" s="709">
        <f t="shared" si="24"/>
        <v>9.4</v>
      </c>
      <c r="AH104" s="709" t="str">
        <f t="shared" si="25"/>
        <v>11A*</v>
      </c>
      <c r="AI104" s="709">
        <f t="shared" si="20"/>
        <v>0</v>
      </c>
      <c r="AJ104" s="709">
        <f t="shared" si="19"/>
        <v>9.3333333333333339</v>
      </c>
      <c r="AK104" s="494" t="str">
        <f t="shared" si="17"/>
        <v>Xuất sắc</v>
      </c>
      <c r="AL104" s="494" t="str">
        <f>VLOOKUP($E104,'cac dv gui'!$C$90:$AC$104,25,0)</f>
        <v>Xuất sắc</v>
      </c>
      <c r="AM104" s="494" t="str">
        <f>VLOOKUP($E104,'cac dv gui'!$C$90:$AC$104,26,0)</f>
        <v>Xuất sắc</v>
      </c>
      <c r="AN104" s="675"/>
      <c r="AO104" s="494"/>
      <c r="AP104" s="675"/>
      <c r="AQ104" s="494" t="str">
        <f t="shared" si="18"/>
        <v>Xuất sắc</v>
      </c>
      <c r="AR104" s="675" t="str">
        <f t="shared" si="26"/>
        <v>Xuất sắc</v>
      </c>
      <c r="AS104" s="675"/>
      <c r="AT104" s="494"/>
      <c r="AU104" s="675"/>
      <c r="AV104" s="675"/>
    </row>
    <row r="105" spans="1:49" s="684" customFormat="1" ht="24.95" customHeight="1" x14ac:dyDescent="0.25">
      <c r="A105" s="512" t="s">
        <v>1342</v>
      </c>
      <c r="B105" s="512">
        <f>COUNTIF($F$9:F105,F105)</f>
        <v>1</v>
      </c>
      <c r="C105" s="513" t="s">
        <v>985</v>
      </c>
      <c r="D105" s="552" t="s">
        <v>18</v>
      </c>
      <c r="E105" s="520" t="s">
        <v>456</v>
      </c>
      <c r="F105" s="494" t="s">
        <v>1601</v>
      </c>
      <c r="G105" s="494" t="s">
        <v>974</v>
      </c>
      <c r="H105" s="494" t="str">
        <f>VLOOKUP(E105,'[16]Gui chi Quynh'!$C$7:$E$387,3,0)</f>
        <v>A1</v>
      </c>
      <c r="I105" s="494">
        <f>VLOOKUP(H105,Sheet1!$B$2:$C$12,2,TRUE)</f>
        <v>10</v>
      </c>
      <c r="J105" s="494" t="str">
        <f>VLOOKUP($E105,'[17]Gui chi Quynh'!$C$7:$E$387,3,0)</f>
        <v>A1</v>
      </c>
      <c r="K105" s="494">
        <f>VLOOKUP(J105,Sheet1!$B$2:$C$12,2,TRUE)</f>
        <v>10</v>
      </c>
      <c r="L105" s="494" t="str">
        <f>VLOOKUP(E105,'[18]Gui chi Quynh'!$C$7:$F$385,3,0)</f>
        <v>A1</v>
      </c>
      <c r="M105" s="494">
        <f>VLOOKUP(L105,Sheet1!$B$2:$C$12,2,TRUE)</f>
        <v>10</v>
      </c>
      <c r="N105" s="494" t="str">
        <f>VLOOKUP(E105,'[19]Gui chi Quynh'!$C$7:$E$391,3,0)</f>
        <v>A1</v>
      </c>
      <c r="O105" s="494">
        <f>VLOOKUP(N105,Sheet1!$B$2:$C$12,2,TRUE)</f>
        <v>10</v>
      </c>
      <c r="P105" s="494" t="str">
        <f>VLOOKUP(E105,'[20]Gui chi Quynh'!$C$7:$E$391,3,0)</f>
        <v>A1</v>
      </c>
      <c r="Q105" s="494">
        <f>VLOOKUP(P105,Sheet1!$B$2:$C$12,2,TRUE)</f>
        <v>10</v>
      </c>
      <c r="R105" s="494" t="str">
        <f>VLOOKUP($E105,'[21]Gui chi Quynh'!$C$7:$E$390,3,0)</f>
        <v>A1</v>
      </c>
      <c r="S105" s="494">
        <f>VLOOKUP(R105,Sheet1!$B$2:$C$12,2,TRUE)</f>
        <v>10</v>
      </c>
      <c r="T105" s="494" t="str">
        <f>VLOOKUP($E105,'[22]Gui chi Quynh'!$C$7:$E$390,3,0)</f>
        <v>A1</v>
      </c>
      <c r="U105" s="494">
        <f>VLOOKUP(T105,Sheet1!$B$2:$C$12,2,TRUE)</f>
        <v>10</v>
      </c>
      <c r="V105" s="494" t="str">
        <f>VLOOKUP($E105,'[23]Gui chi Quynh'!$C$7:$E$389,3,0)</f>
        <v>A2</v>
      </c>
      <c r="W105" s="494">
        <f>VLOOKUP(V105,Sheet1!$B$2:$C$12,2,TRUE)</f>
        <v>9</v>
      </c>
      <c r="X105" s="494" t="str">
        <f>VLOOKUP($E105,'[24]Gui chi Quynh'!$C$7:$E$389,3,0)</f>
        <v>A1</v>
      </c>
      <c r="Y105" s="494">
        <f>VLOOKUP(X105,Sheet1!$B$2:$C$12,2,TRUE)</f>
        <v>10</v>
      </c>
      <c r="Z105" s="494" t="str">
        <f>VLOOKUP($E105,'[25]Gui chi Quynh'!$C$7:$E$388,3,0)</f>
        <v>A1</v>
      </c>
      <c r="AA105" s="494">
        <f>VLOOKUP(Z105,Sheet1!$B$2:$C$12,2,TRUE)</f>
        <v>10</v>
      </c>
      <c r="AB105" s="494" t="str">
        <f>VLOOKUP($E105,'T5'!$E$9:$AH$337,24,0)</f>
        <v>A2</v>
      </c>
      <c r="AC105" s="494">
        <f>VLOOKUP(AB105,Sheet1!$B$2:$C$12,2,TRUE)</f>
        <v>9</v>
      </c>
      <c r="AD105" s="494" t="str">
        <f>VLOOKUP($E105,'[27]XET CUOI NAM'!$E$9:AE$337,26,0)</f>
        <v>A2</v>
      </c>
      <c r="AE105" s="494">
        <f>VLOOKUP(AD105,Sheet1!$B$2:$C$12,2,TRUE)</f>
        <v>9</v>
      </c>
      <c r="AF105" s="592" t="str">
        <f>VLOOKUP($E105,'[26]Tong hop ket qua'!$E$19:$M$219,9,0)</f>
        <v>Tốt</v>
      </c>
      <c r="AG105" s="709">
        <f t="shared" si="24"/>
        <v>9.8000000000000007</v>
      </c>
      <c r="AH105" s="709" t="str">
        <f t="shared" si="25"/>
        <v>11A*</v>
      </c>
      <c r="AI105" s="709">
        <f t="shared" si="20"/>
        <v>0</v>
      </c>
      <c r="AJ105" s="709">
        <f t="shared" si="19"/>
        <v>9.75</v>
      </c>
      <c r="AK105" s="494" t="str">
        <f t="shared" si="17"/>
        <v>Xuất sắc</v>
      </c>
      <c r="AL105" s="494" t="str">
        <f>VLOOKUP($E105,'cac dv gui'!$C$135:$AC$151,25,0)</f>
        <v>Xuất sắc</v>
      </c>
      <c r="AM105" s="494" t="str">
        <f>VLOOKUP($E105,'cac dv gui'!$C$135:$AC$151,26,0)</f>
        <v>Xuất sắc</v>
      </c>
      <c r="AN105" s="494"/>
      <c r="AO105" s="494" t="s">
        <v>1130</v>
      </c>
      <c r="AP105" s="675"/>
      <c r="AQ105" s="494" t="str">
        <f t="shared" si="18"/>
        <v>Xuất sắc</v>
      </c>
      <c r="AR105" s="675" t="str">
        <f t="shared" si="26"/>
        <v>Xuất sắc</v>
      </c>
      <c r="AS105" s="675"/>
      <c r="AT105" s="494"/>
      <c r="AU105" s="675"/>
      <c r="AV105" s="675" t="s">
        <v>1731</v>
      </c>
    </row>
    <row r="106" spans="1:49" s="684" customFormat="1" ht="24.95" customHeight="1" x14ac:dyDescent="0.25">
      <c r="A106" s="512" t="s">
        <v>1343</v>
      </c>
      <c r="B106" s="512">
        <f>COUNTIF($F$9:F106,F106)</f>
        <v>2</v>
      </c>
      <c r="C106" s="513" t="s">
        <v>985</v>
      </c>
      <c r="D106" s="519" t="s">
        <v>72</v>
      </c>
      <c r="E106" s="512" t="s">
        <v>457</v>
      </c>
      <c r="F106" s="494" t="s">
        <v>1601</v>
      </c>
      <c r="G106" s="518" t="s">
        <v>974</v>
      </c>
      <c r="H106" s="494" t="str">
        <f>VLOOKUP(E106,'[16]Gui chi Quynh'!$C$7:$E$387,3,0)</f>
        <v>A1</v>
      </c>
      <c r="I106" s="494">
        <f>VLOOKUP(H106,Sheet1!$B$2:$C$12,2,TRUE)</f>
        <v>10</v>
      </c>
      <c r="J106" s="494" t="str">
        <f>VLOOKUP($E106,'[17]Gui chi Quynh'!$C$7:$E$387,3,0)</f>
        <v>A2</v>
      </c>
      <c r="K106" s="494">
        <f>VLOOKUP(J106,Sheet1!$B$2:$C$12,2,TRUE)</f>
        <v>9</v>
      </c>
      <c r="L106" s="494" t="str">
        <f>VLOOKUP(E106,'[18]Gui chi Quynh'!$C$7:$F$385,3,0)</f>
        <v>A1</v>
      </c>
      <c r="M106" s="494">
        <f>VLOOKUP(L106,Sheet1!$B$2:$C$12,2,TRUE)</f>
        <v>10</v>
      </c>
      <c r="N106" s="494" t="str">
        <f>VLOOKUP(E106,'[19]Gui chi Quynh'!$C$7:$E$391,3,0)</f>
        <v>A4</v>
      </c>
      <c r="O106" s="494">
        <f>VLOOKUP(N106,Sheet1!$B$2:$C$12,2,TRUE)</f>
        <v>7</v>
      </c>
      <c r="P106" s="494" t="str">
        <f>VLOOKUP(E106,'[20]Gui chi Quynh'!$C$7:$E$391,3,0)</f>
        <v>A1</v>
      </c>
      <c r="Q106" s="494">
        <f>VLOOKUP(P106,Sheet1!$B$2:$C$12,2,TRUE)</f>
        <v>10</v>
      </c>
      <c r="R106" s="494" t="str">
        <f>VLOOKUP($E106,'[21]Gui chi Quynh'!$C$7:$E$390,3,0)</f>
        <v>A1</v>
      </c>
      <c r="S106" s="494">
        <f>VLOOKUP(R106,Sheet1!$B$2:$C$12,2,TRUE)</f>
        <v>10</v>
      </c>
      <c r="T106" s="494" t="str">
        <f>VLOOKUP($E106,'[22]Gui chi Quynh'!$C$7:$E$390,3,0)</f>
        <v>A2</v>
      </c>
      <c r="U106" s="494">
        <f>VLOOKUP(T106,Sheet1!$B$2:$C$12,2,TRUE)</f>
        <v>9</v>
      </c>
      <c r="V106" s="494" t="str">
        <f>VLOOKUP($E106,'[23]Gui chi Quynh'!$C$7:$E$389,3,0)</f>
        <v>A2</v>
      </c>
      <c r="W106" s="494">
        <f>VLOOKUP(V106,Sheet1!$B$2:$C$12,2,TRUE)</f>
        <v>9</v>
      </c>
      <c r="X106" s="494" t="str">
        <f>VLOOKUP($E106,'[24]Gui chi Quynh'!$C$7:$E$389,3,0)</f>
        <v>A2</v>
      </c>
      <c r="Y106" s="494">
        <f>VLOOKUP(X106,Sheet1!$B$2:$C$12,2,TRUE)</f>
        <v>9</v>
      </c>
      <c r="Z106" s="494" t="str">
        <f>VLOOKUP($E106,'[25]Gui chi Quynh'!$C$7:$E$388,3,0)</f>
        <v>A2</v>
      </c>
      <c r="AA106" s="494">
        <f>VLOOKUP(Z106,Sheet1!$B$2:$C$12,2,TRUE)</f>
        <v>9</v>
      </c>
      <c r="AB106" s="494" t="str">
        <f>VLOOKUP($E106,'T5'!$E$9:$AH$337,24,0)</f>
        <v>A2</v>
      </c>
      <c r="AC106" s="494">
        <f>VLOOKUP(AB106,Sheet1!$B$2:$C$12,2,TRUE)</f>
        <v>9</v>
      </c>
      <c r="AD106" s="494" t="str">
        <f>VLOOKUP($E106,'[27]XET CUOI NAM'!$E$9:AE$337,26,0)</f>
        <v>A2</v>
      </c>
      <c r="AE106" s="494">
        <f>VLOOKUP(AD106,Sheet1!$B$2:$C$12,2,TRUE)</f>
        <v>9</v>
      </c>
      <c r="AF106" s="592" t="str">
        <f>VLOOKUP($E106,'[26]Tong hop ket qua'!$E$19:$M$219,9,0)</f>
        <v>Khá</v>
      </c>
      <c r="AG106" s="709">
        <f t="shared" si="24"/>
        <v>9.1999999999999993</v>
      </c>
      <c r="AH106" s="709" t="str">
        <f t="shared" si="25"/>
        <v>11A*</v>
      </c>
      <c r="AI106" s="709">
        <f t="shared" si="20"/>
        <v>0</v>
      </c>
      <c r="AJ106" s="709">
        <f t="shared" si="19"/>
        <v>9.1666666666666661</v>
      </c>
      <c r="AK106" s="494" t="str">
        <f t="shared" si="17"/>
        <v>Xuất sắc</v>
      </c>
      <c r="AL106" s="494" t="str">
        <f>VLOOKUP($E106,'cac dv gui'!$C$135:$AC$151,25,0)</f>
        <v>Tốt</v>
      </c>
      <c r="AM106" s="494" t="str">
        <f>VLOOKUP($E106,'cac dv gui'!$C$135:$AC$151,26,0)</f>
        <v>Xuất sắc</v>
      </c>
      <c r="AN106" s="494"/>
      <c r="AO106" s="494" t="s">
        <v>1130</v>
      </c>
      <c r="AP106" s="675"/>
      <c r="AQ106" s="494" t="str">
        <f t="shared" si="18"/>
        <v>Xuất sắc</v>
      </c>
      <c r="AR106" s="675" t="str">
        <f>AQ106</f>
        <v>Xuất sắc</v>
      </c>
      <c r="AS106" s="675"/>
      <c r="AT106" s="494"/>
      <c r="AU106" s="675" t="s">
        <v>1731</v>
      </c>
      <c r="AV106" s="675"/>
    </row>
    <row r="107" spans="1:49" s="684" customFormat="1" ht="24.95" customHeight="1" x14ac:dyDescent="0.25">
      <c r="A107" s="512" t="s">
        <v>1344</v>
      </c>
      <c r="B107" s="512">
        <f>COUNTIF($F$9:F107,F107)</f>
        <v>3</v>
      </c>
      <c r="C107" s="513" t="s">
        <v>985</v>
      </c>
      <c r="D107" s="519" t="s">
        <v>76</v>
      </c>
      <c r="E107" s="512" t="s">
        <v>462</v>
      </c>
      <c r="F107" s="494" t="s">
        <v>1601</v>
      </c>
      <c r="G107" s="518" t="s">
        <v>974</v>
      </c>
      <c r="H107" s="494" t="str">
        <f>VLOOKUP(E107,'[16]Gui chi Quynh'!$C$7:$E$387,3,0)</f>
        <v>A2</v>
      </c>
      <c r="I107" s="494">
        <f>VLOOKUP(H107,Sheet1!$B$2:$C$12,2,TRUE)</f>
        <v>9</v>
      </c>
      <c r="J107" s="494" t="str">
        <f>VLOOKUP($E107,'[17]Gui chi Quynh'!$C$7:$E$387,3,0)</f>
        <v>A2</v>
      </c>
      <c r="K107" s="494">
        <f>VLOOKUP(J107,Sheet1!$B$2:$C$12,2,TRUE)</f>
        <v>9</v>
      </c>
      <c r="L107" s="494" t="str">
        <f>VLOOKUP(E107,'[18]Gui chi Quynh'!$C$7:$F$385,3,0)</f>
        <v>A3</v>
      </c>
      <c r="M107" s="494">
        <f>VLOOKUP(L107,Sheet1!$B$2:$C$12,2,TRUE)</f>
        <v>8</v>
      </c>
      <c r="N107" s="494" t="str">
        <f>VLOOKUP(E107,'[19]Gui chi Quynh'!$C$7:$E$391,3,0)</f>
        <v>A4</v>
      </c>
      <c r="O107" s="494">
        <f>VLOOKUP(N107,Sheet1!$B$2:$C$12,2,TRUE)</f>
        <v>7</v>
      </c>
      <c r="P107" s="494" t="str">
        <f>VLOOKUP(E107,'[20]Gui chi Quynh'!$C$7:$E$391,3,0)</f>
        <v>A3</v>
      </c>
      <c r="Q107" s="494">
        <f>VLOOKUP(P107,Sheet1!$B$2:$C$12,2,TRUE)</f>
        <v>8</v>
      </c>
      <c r="R107" s="494" t="str">
        <f>VLOOKUP($E107,'[21]Gui chi Quynh'!$C$7:$E$390,3,0)</f>
        <v>A3</v>
      </c>
      <c r="S107" s="494">
        <f>VLOOKUP(R107,Sheet1!$B$2:$C$12,2,TRUE)</f>
        <v>8</v>
      </c>
      <c r="T107" s="494" t="str">
        <f>VLOOKUP($E107,'[22]Gui chi Quynh'!$C$7:$E$390,3,0)</f>
        <v>A3</v>
      </c>
      <c r="U107" s="494">
        <f>VLOOKUP(T107,Sheet1!$B$2:$C$12,2,TRUE)</f>
        <v>8</v>
      </c>
      <c r="V107" s="494" t="str">
        <f>VLOOKUP($E107,'[23]Gui chi Quynh'!$C$7:$E$389,3,0)</f>
        <v>A3</v>
      </c>
      <c r="W107" s="494">
        <f>VLOOKUP(V107,Sheet1!$B$2:$C$12,2,TRUE)</f>
        <v>8</v>
      </c>
      <c r="X107" s="494" t="str">
        <f>VLOOKUP($E107,'[24]Gui chi Quynh'!$C$7:$E$389,3,0)</f>
        <v>A3</v>
      </c>
      <c r="Y107" s="494">
        <f>VLOOKUP(X107,Sheet1!$B$2:$C$12,2,TRUE)</f>
        <v>8</v>
      </c>
      <c r="Z107" s="494" t="str">
        <f>VLOOKUP($E107,'[25]Gui chi Quynh'!$C$7:$E$388,3,0)</f>
        <v>A3</v>
      </c>
      <c r="AA107" s="494">
        <f>VLOOKUP(Z107,Sheet1!$B$2:$C$12,2,TRUE)</f>
        <v>8</v>
      </c>
      <c r="AB107" s="494" t="str">
        <f>VLOOKUP($E107,'T5'!$E$9:$AH$337,24,0)</f>
        <v>A3</v>
      </c>
      <c r="AC107" s="494">
        <f>VLOOKUP(AB107,Sheet1!$B$2:$C$12,2,TRUE)</f>
        <v>8</v>
      </c>
      <c r="AD107" s="494" t="str">
        <f>VLOOKUP($E107,'[27]XET CUOI NAM'!$E$9:AE$337,26,0)</f>
        <v>A3</v>
      </c>
      <c r="AE107" s="494">
        <f>VLOOKUP(AD107,Sheet1!$B$2:$C$12,2,TRUE)</f>
        <v>8</v>
      </c>
      <c r="AF107" s="592" t="str">
        <f>VLOOKUP($E107,'[26]Tong hop ket qua'!$E$19:$M$219,9,0)</f>
        <v>Đạt yêu cầu</v>
      </c>
      <c r="AG107" s="709">
        <f t="shared" si="24"/>
        <v>8.1</v>
      </c>
      <c r="AH107" s="709" t="str">
        <f t="shared" si="25"/>
        <v>11A*</v>
      </c>
      <c r="AI107" s="709">
        <f t="shared" si="20"/>
        <v>0</v>
      </c>
      <c r="AJ107" s="709">
        <f t="shared" si="19"/>
        <v>8.0833333333333339</v>
      </c>
      <c r="AK107" s="494" t="str">
        <f t="shared" si="17"/>
        <v>Xuất sắc</v>
      </c>
      <c r="AL107" s="494" t="str">
        <f>VLOOKUP($E107,'cac dv gui'!$C$135:$AC$151,25,0)</f>
        <v>Xuất sắc</v>
      </c>
      <c r="AM107" s="494" t="str">
        <f>VLOOKUP($E107,'cac dv gui'!$C$135:$AC$151,26,0)</f>
        <v>Xuất sắc</v>
      </c>
      <c r="AN107" s="494"/>
      <c r="AO107" s="494"/>
      <c r="AP107" s="675"/>
      <c r="AQ107" s="494" t="str">
        <f t="shared" si="18"/>
        <v>Xuất sắc</v>
      </c>
      <c r="AR107" s="675" t="str">
        <f>AQ107</f>
        <v>Xuất sắc</v>
      </c>
      <c r="AS107" s="675"/>
      <c r="AT107" s="494"/>
      <c r="AU107" s="675"/>
      <c r="AV107" s="675" t="s">
        <v>1731</v>
      </c>
      <c r="AW107" s="684" t="s">
        <v>1731</v>
      </c>
    </row>
    <row r="108" spans="1:49" s="684" customFormat="1" ht="24.95" customHeight="1" x14ac:dyDescent="0.25">
      <c r="A108" s="512" t="s">
        <v>1345</v>
      </c>
      <c r="B108" s="512">
        <f>COUNTIF($F$9:F108,F108)</f>
        <v>4</v>
      </c>
      <c r="C108" s="513" t="s">
        <v>985</v>
      </c>
      <c r="D108" s="519" t="s">
        <v>20</v>
      </c>
      <c r="E108" s="512" t="s">
        <v>463</v>
      </c>
      <c r="F108" s="494" t="s">
        <v>1601</v>
      </c>
      <c r="G108" s="518" t="s">
        <v>974</v>
      </c>
      <c r="H108" s="494" t="str">
        <f>VLOOKUP(E108,'[16]Gui chi Quynh'!$C$7:$E$387,3,0)</f>
        <v>A1</v>
      </c>
      <c r="I108" s="494">
        <f>VLOOKUP(H108,Sheet1!$B$2:$C$12,2,TRUE)</f>
        <v>10</v>
      </c>
      <c r="J108" s="494" t="str">
        <f>VLOOKUP($E108,'[17]Gui chi Quynh'!$C$7:$E$387,3,0)</f>
        <v>A1</v>
      </c>
      <c r="K108" s="494">
        <f>VLOOKUP(J108,Sheet1!$B$2:$C$12,2,TRUE)</f>
        <v>10</v>
      </c>
      <c r="L108" s="494" t="str">
        <f>VLOOKUP(E108,'[18]Gui chi Quynh'!$C$7:$F$385,3,0)</f>
        <v>A1</v>
      </c>
      <c r="M108" s="494">
        <f>VLOOKUP(L108,Sheet1!$B$2:$C$12,2,TRUE)</f>
        <v>10</v>
      </c>
      <c r="N108" s="494" t="str">
        <f>VLOOKUP(E108,'[19]Gui chi Quynh'!$C$7:$E$391,3,0)</f>
        <v>A2</v>
      </c>
      <c r="O108" s="494">
        <f>VLOOKUP(N108,Sheet1!$B$2:$C$12,2,TRUE)</f>
        <v>9</v>
      </c>
      <c r="P108" s="494" t="str">
        <f>VLOOKUP(E108,'[20]Gui chi Quynh'!$C$7:$E$391,3,0)</f>
        <v>A1</v>
      </c>
      <c r="Q108" s="494">
        <f>VLOOKUP(P108,Sheet1!$B$2:$C$12,2,TRUE)</f>
        <v>10</v>
      </c>
      <c r="R108" s="494" t="str">
        <f>VLOOKUP($E108,'[21]Gui chi Quynh'!$C$7:$E$390,3,0)</f>
        <v>A1</v>
      </c>
      <c r="S108" s="494">
        <f>VLOOKUP(R108,Sheet1!$B$2:$C$12,2,TRUE)</f>
        <v>10</v>
      </c>
      <c r="T108" s="494" t="str">
        <f>VLOOKUP($E108,'[22]Gui chi Quynh'!$C$7:$E$390,3,0)</f>
        <v>A2</v>
      </c>
      <c r="U108" s="494">
        <f>VLOOKUP(T108,Sheet1!$B$2:$C$12,2,TRUE)</f>
        <v>9</v>
      </c>
      <c r="V108" s="494" t="str">
        <f>VLOOKUP($E108,'[23]Gui chi Quynh'!$C$7:$E$389,3,0)</f>
        <v>A1</v>
      </c>
      <c r="W108" s="494">
        <f>VLOOKUP(V108,Sheet1!$B$2:$C$12,2,TRUE)</f>
        <v>10</v>
      </c>
      <c r="X108" s="494" t="str">
        <f>VLOOKUP($E108,'[24]Gui chi Quynh'!$C$7:$E$389,3,0)</f>
        <v>A2</v>
      </c>
      <c r="Y108" s="494">
        <f>VLOOKUP(X108,Sheet1!$B$2:$C$12,2,TRUE)</f>
        <v>9</v>
      </c>
      <c r="Z108" s="494" t="str">
        <f>VLOOKUP($E108,'[25]Gui chi Quynh'!$C$7:$E$388,3,0)</f>
        <v>A2</v>
      </c>
      <c r="AA108" s="494">
        <f>VLOOKUP(Z108,Sheet1!$B$2:$C$12,2,TRUE)</f>
        <v>9</v>
      </c>
      <c r="AB108" s="494" t="str">
        <f>VLOOKUP($E108,'T5'!$E$9:$AH$337,24,0)</f>
        <v>A2</v>
      </c>
      <c r="AC108" s="494">
        <f>VLOOKUP(AB108,Sheet1!$B$2:$C$12,2,TRUE)</f>
        <v>9</v>
      </c>
      <c r="AD108" s="494" t="str">
        <f>VLOOKUP($E108,'[27]XET CUOI NAM'!$E$9:AE$337,26,0)</f>
        <v>A2</v>
      </c>
      <c r="AE108" s="494">
        <f>VLOOKUP(AD108,Sheet1!$B$2:$C$12,2,TRUE)</f>
        <v>9</v>
      </c>
      <c r="AF108" s="592" t="str">
        <f>VLOOKUP($E108,'[26]Tong hop ket qua'!$E$19:$M$219,9,0)</f>
        <v>Tốt</v>
      </c>
      <c r="AG108" s="709">
        <f t="shared" si="24"/>
        <v>9.5</v>
      </c>
      <c r="AH108" s="709" t="str">
        <f t="shared" si="25"/>
        <v>11A*</v>
      </c>
      <c r="AI108" s="709">
        <f t="shared" si="20"/>
        <v>0</v>
      </c>
      <c r="AJ108" s="709">
        <f t="shared" si="19"/>
        <v>9.5</v>
      </c>
      <c r="AK108" s="494" t="str">
        <f t="shared" si="17"/>
        <v>Xuất sắc</v>
      </c>
      <c r="AL108" s="494" t="str">
        <f>VLOOKUP($E108,'cac dv gui'!$C$135:$AC$151,25,0)</f>
        <v>Xuất sắc</v>
      </c>
      <c r="AM108" s="494" t="str">
        <f>VLOOKUP($E108,'cac dv gui'!$C$135:$AC$151,26,0)</f>
        <v>Xuất sắc</v>
      </c>
      <c r="AN108" s="494"/>
      <c r="AO108" s="494"/>
      <c r="AP108" s="675"/>
      <c r="AQ108" s="494" t="str">
        <f t="shared" si="18"/>
        <v>Xuất sắc</v>
      </c>
      <c r="AR108" s="675" t="str">
        <f t="shared" ref="AR108:AR171" si="27">AQ108</f>
        <v>Xuất sắc</v>
      </c>
      <c r="AS108" s="675"/>
      <c r="AT108" s="494"/>
      <c r="AU108" s="675" t="s">
        <v>1731</v>
      </c>
      <c r="AV108" s="675"/>
    </row>
    <row r="109" spans="1:49" s="684" customFormat="1" ht="24.95" customHeight="1" x14ac:dyDescent="0.25">
      <c r="A109" s="512" t="s">
        <v>1346</v>
      </c>
      <c r="B109" s="512">
        <f>COUNTIF($F$9:F109,F109)</f>
        <v>5</v>
      </c>
      <c r="C109" s="513" t="s">
        <v>985</v>
      </c>
      <c r="D109" s="519" t="s">
        <v>78</v>
      </c>
      <c r="E109" s="512" t="s">
        <v>460</v>
      </c>
      <c r="F109" s="494" t="s">
        <v>1601</v>
      </c>
      <c r="G109" s="518" t="s">
        <v>974</v>
      </c>
      <c r="H109" s="494" t="str">
        <f>VLOOKUP(E109,'[16]Gui chi Quynh'!$C$7:$E$387,3,0)</f>
        <v>A3</v>
      </c>
      <c r="I109" s="494">
        <f>VLOOKUP(H109,Sheet1!$B$2:$C$12,2,TRUE)</f>
        <v>8</v>
      </c>
      <c r="J109" s="494" t="str">
        <f>VLOOKUP($E109,'[17]Gui chi Quynh'!$C$7:$E$387,3,0)</f>
        <v>A3</v>
      </c>
      <c r="K109" s="494">
        <f>VLOOKUP(J109,Sheet1!$B$2:$C$12,2,TRUE)</f>
        <v>8</v>
      </c>
      <c r="L109" s="494" t="str">
        <f>VLOOKUP(E109,'[18]Gui chi Quynh'!$C$7:$F$385,3,0)</f>
        <v>A4</v>
      </c>
      <c r="M109" s="494">
        <f>VLOOKUP(L109,Sheet1!$B$2:$C$12,2,TRUE)</f>
        <v>7</v>
      </c>
      <c r="N109" s="494" t="str">
        <f>VLOOKUP(E109,'[19]Gui chi Quynh'!$C$7:$E$391,3,0)</f>
        <v>A3</v>
      </c>
      <c r="O109" s="494">
        <f>VLOOKUP(N109,Sheet1!$B$2:$C$12,2,TRUE)</f>
        <v>8</v>
      </c>
      <c r="P109" s="494" t="str">
        <f>VLOOKUP(E109,'[20]Gui chi Quynh'!$C$7:$E$391,3,0)</f>
        <v>A3</v>
      </c>
      <c r="Q109" s="494">
        <f>VLOOKUP(P109,Sheet1!$B$2:$C$12,2,TRUE)</f>
        <v>8</v>
      </c>
      <c r="R109" s="494" t="str">
        <f>VLOOKUP($E109,'[21]Gui chi Quynh'!$C$7:$E$390,3,0)</f>
        <v>A3</v>
      </c>
      <c r="S109" s="494">
        <f>VLOOKUP(R109,Sheet1!$B$2:$C$12,2,TRUE)</f>
        <v>8</v>
      </c>
      <c r="T109" s="494" t="str">
        <f>VLOOKUP($E109,'[22]Gui chi Quynh'!$C$7:$E$390,3,0)</f>
        <v>A3</v>
      </c>
      <c r="U109" s="494">
        <f>VLOOKUP(T109,Sheet1!$B$2:$C$12,2,TRUE)</f>
        <v>8</v>
      </c>
      <c r="V109" s="494" t="str">
        <f>VLOOKUP($E109,'[23]Gui chi Quynh'!$C$7:$E$389,3,0)</f>
        <v>A3</v>
      </c>
      <c r="W109" s="494">
        <f>VLOOKUP(V109,Sheet1!$B$2:$C$12,2,TRUE)</f>
        <v>8</v>
      </c>
      <c r="X109" s="494" t="str">
        <f>VLOOKUP($E109,'[24]Gui chi Quynh'!$C$7:$E$389,3,0)</f>
        <v>A3</v>
      </c>
      <c r="Y109" s="494">
        <f>VLOOKUP(X109,Sheet1!$B$2:$C$12,2,TRUE)</f>
        <v>8</v>
      </c>
      <c r="Z109" s="494" t="str">
        <f>VLOOKUP($E109,'[25]Gui chi Quynh'!$C$7:$E$388,3,0)</f>
        <v>A2</v>
      </c>
      <c r="AA109" s="494">
        <f>VLOOKUP(Z109,Sheet1!$B$2:$C$12,2,TRUE)</f>
        <v>9</v>
      </c>
      <c r="AB109" s="494" t="str">
        <f>VLOOKUP($E109,'T5'!$E$9:$AH$337,24,0)</f>
        <v>A3</v>
      </c>
      <c r="AC109" s="494">
        <f>VLOOKUP(AB109,Sheet1!$B$2:$C$12,2,TRUE)</f>
        <v>8</v>
      </c>
      <c r="AD109" s="494" t="str">
        <f>VLOOKUP($E109,'[27]XET CUOI NAM'!$E$9:AE$337,26,0)</f>
        <v>A3</v>
      </c>
      <c r="AE109" s="494">
        <f>VLOOKUP(AD109,Sheet1!$B$2:$C$12,2,TRUE)</f>
        <v>8</v>
      </c>
      <c r="AF109" s="592" t="str">
        <f>VLOOKUP($E109,'[26]Tong hop ket qua'!$E$19:$M$219,9,0)</f>
        <v>Khá</v>
      </c>
      <c r="AG109" s="709">
        <f t="shared" si="24"/>
        <v>8</v>
      </c>
      <c r="AH109" s="709" t="str">
        <f t="shared" si="25"/>
        <v>11A*</v>
      </c>
      <c r="AI109" s="709">
        <f t="shared" si="20"/>
        <v>0</v>
      </c>
      <c r="AJ109" s="709">
        <f t="shared" si="19"/>
        <v>8</v>
      </c>
      <c r="AK109" s="494" t="str">
        <f t="shared" si="17"/>
        <v>Xuất sắc</v>
      </c>
      <c r="AL109" s="494" t="str">
        <f>VLOOKUP($E109,'cac dv gui'!$C$135:$AC$151,25,0)</f>
        <v>Tốt</v>
      </c>
      <c r="AM109" s="494" t="str">
        <f>VLOOKUP($E109,'cac dv gui'!$C$135:$AC$151,26,0)</f>
        <v>Xuất sắc</v>
      </c>
      <c r="AN109" s="494"/>
      <c r="AO109" s="494"/>
      <c r="AP109" s="675"/>
      <c r="AQ109" s="494" t="str">
        <f t="shared" si="18"/>
        <v>Xuất sắc</v>
      </c>
      <c r="AR109" s="675" t="str">
        <f t="shared" si="27"/>
        <v>Xuất sắc</v>
      </c>
      <c r="AS109" s="675"/>
      <c r="AT109" s="494"/>
      <c r="AU109" s="675" t="s">
        <v>1731</v>
      </c>
      <c r="AV109" s="675"/>
    </row>
    <row r="110" spans="1:49" s="684" customFormat="1" ht="24.95" customHeight="1" x14ac:dyDescent="0.25">
      <c r="A110" s="512" t="s">
        <v>1347</v>
      </c>
      <c r="B110" s="512">
        <f>COUNTIF($F$9:F270,F110)</f>
        <v>17</v>
      </c>
      <c r="C110" s="513" t="s">
        <v>985</v>
      </c>
      <c r="D110" s="519" t="s">
        <v>3</v>
      </c>
      <c r="E110" s="512" t="s">
        <v>464</v>
      </c>
      <c r="F110" s="494" t="s">
        <v>1601</v>
      </c>
      <c r="G110" s="518" t="s">
        <v>974</v>
      </c>
      <c r="H110" s="494" t="str">
        <f>VLOOKUP(E110,'[16]Gui chi Quynh'!$C$7:$E$387,3,0)</f>
        <v>A3</v>
      </c>
      <c r="I110" s="494">
        <f>VLOOKUP(H110,Sheet1!$B$2:$C$12,2,TRUE)</f>
        <v>8</v>
      </c>
      <c r="J110" s="494" t="str">
        <f>VLOOKUP($E110,'[17]Gui chi Quynh'!$C$7:$E$387,3,0)</f>
        <v>A3</v>
      </c>
      <c r="K110" s="494">
        <f>VLOOKUP(J110,Sheet1!$B$2:$C$12,2,TRUE)</f>
        <v>8</v>
      </c>
      <c r="L110" s="494" t="str">
        <f>VLOOKUP(E110,'[18]Gui chi Quynh'!$C$7:$F$385,3,0)</f>
        <v>A3</v>
      </c>
      <c r="M110" s="494">
        <f>VLOOKUP(L110,Sheet1!$B$2:$C$12,2,TRUE)</f>
        <v>8</v>
      </c>
      <c r="N110" s="494" t="str">
        <f>VLOOKUP(E110,'[19]Gui chi Quynh'!$C$7:$E$391,3,0)</f>
        <v>A4</v>
      </c>
      <c r="O110" s="494">
        <f>VLOOKUP(N110,Sheet1!$B$2:$C$12,2,TRUE)</f>
        <v>7</v>
      </c>
      <c r="P110" s="494" t="str">
        <f>VLOOKUP(E110,'[20]Gui chi Quynh'!$C$7:$E$391,3,0)</f>
        <v>A3</v>
      </c>
      <c r="Q110" s="494">
        <f>VLOOKUP(P110,Sheet1!$B$2:$C$12,2,TRUE)</f>
        <v>8</v>
      </c>
      <c r="R110" s="494" t="str">
        <f>VLOOKUP($E110,'[21]Gui chi Quynh'!$C$7:$E$390,3,0)</f>
        <v>A3</v>
      </c>
      <c r="S110" s="494">
        <f>VLOOKUP(R110,Sheet1!$B$2:$C$12,2,TRUE)</f>
        <v>8</v>
      </c>
      <c r="T110" s="494" t="str">
        <f>VLOOKUP($E110,'[22]Gui chi Quynh'!$C$7:$E$390,3,0)</f>
        <v>A3</v>
      </c>
      <c r="U110" s="494">
        <f>VLOOKUP(T110,Sheet1!$B$2:$C$12,2,TRUE)</f>
        <v>8</v>
      </c>
      <c r="V110" s="494" t="str">
        <f>VLOOKUP($E110,'[23]Gui chi Quynh'!$C$7:$E$389,3,0)</f>
        <v>A2</v>
      </c>
      <c r="W110" s="494">
        <f>VLOOKUP(V110,Sheet1!$B$2:$C$12,2,TRUE)</f>
        <v>9</v>
      </c>
      <c r="X110" s="494" t="str">
        <f>VLOOKUP($E110,'[24]Gui chi Quynh'!$C$7:$E$389,3,0)</f>
        <v>A3</v>
      </c>
      <c r="Y110" s="494">
        <f>VLOOKUP(X110,Sheet1!$B$2:$C$12,2,TRUE)</f>
        <v>8</v>
      </c>
      <c r="Z110" s="494" t="str">
        <f>VLOOKUP($E110,'[25]Gui chi Quynh'!$C$7:$E$388,3,0)</f>
        <v>A2</v>
      </c>
      <c r="AA110" s="494">
        <f>VLOOKUP(Z110,Sheet1!$B$2:$C$12,2,TRUE)</f>
        <v>9</v>
      </c>
      <c r="AB110" s="494" t="str">
        <f>VLOOKUP($E110,'T5'!$E$9:$AH$337,24,0)</f>
        <v>A4</v>
      </c>
      <c r="AC110" s="494">
        <f>VLOOKUP(AB110,Sheet1!$B$2:$C$12,2,TRUE)</f>
        <v>7</v>
      </c>
      <c r="AD110" s="494" t="str">
        <f>VLOOKUP($E110,'[27]XET CUOI NAM'!$E$9:AE$337,26,0)</f>
        <v>A4</v>
      </c>
      <c r="AE110" s="494">
        <f>VLOOKUP(AD110,Sheet1!$B$2:$C$12,2,TRUE)</f>
        <v>7</v>
      </c>
      <c r="AF110" s="592" t="str">
        <f>VLOOKUP($E110,'[26]Tong hop ket qua'!$E$19:$M$219,9,0)</f>
        <v>Khá</v>
      </c>
      <c r="AG110" s="709">
        <f t="shared" si="24"/>
        <v>8</v>
      </c>
      <c r="AH110" s="709" t="str">
        <f t="shared" si="25"/>
        <v>11A*</v>
      </c>
      <c r="AI110" s="709">
        <f t="shared" si="20"/>
        <v>0</v>
      </c>
      <c r="AJ110" s="709">
        <f t="shared" si="19"/>
        <v>7.916666666666667</v>
      </c>
      <c r="AK110" s="494" t="str">
        <f t="shared" si="17"/>
        <v>Xuất sắc</v>
      </c>
      <c r="AL110" s="494" t="str">
        <f>VLOOKUP($E110,'cac dv gui'!$C$135:$AC$151,25,0)</f>
        <v>Tốt</v>
      </c>
      <c r="AM110" s="494" t="str">
        <f>VLOOKUP($E110,'cac dv gui'!$C$135:$AC$151,26,0)</f>
        <v>Xuất sắc</v>
      </c>
      <c r="AN110" s="494"/>
      <c r="AO110" s="494"/>
      <c r="AP110" s="675"/>
      <c r="AQ110" s="494" t="str">
        <f t="shared" si="18"/>
        <v>Xuất sắc</v>
      </c>
      <c r="AR110" s="956" t="s">
        <v>966</v>
      </c>
      <c r="AS110" s="956" t="s">
        <v>966</v>
      </c>
      <c r="AT110" s="494"/>
      <c r="AU110" s="675"/>
      <c r="AV110" s="675" t="s">
        <v>1731</v>
      </c>
      <c r="AW110" s="684" t="s">
        <v>1731</v>
      </c>
    </row>
    <row r="111" spans="1:49" s="684" customFormat="1" ht="24.95" customHeight="1" x14ac:dyDescent="0.25">
      <c r="A111" s="512" t="s">
        <v>1348</v>
      </c>
      <c r="B111" s="512">
        <f>COUNTIF($F$9:F111,F111)</f>
        <v>7</v>
      </c>
      <c r="C111" s="513" t="s">
        <v>985</v>
      </c>
      <c r="D111" s="519" t="s">
        <v>70</v>
      </c>
      <c r="E111" s="512" t="s">
        <v>465</v>
      </c>
      <c r="F111" s="494" t="s">
        <v>1601</v>
      </c>
      <c r="G111" s="518" t="s">
        <v>974</v>
      </c>
      <c r="H111" s="494" t="str">
        <f>VLOOKUP(E111,'[16]Gui chi Quynh'!$C$7:$E$387,3,0)</f>
        <v>A2</v>
      </c>
      <c r="I111" s="494">
        <f>VLOOKUP(H111,Sheet1!$B$2:$C$12,2,TRUE)</f>
        <v>9</v>
      </c>
      <c r="J111" s="494" t="str">
        <f>VLOOKUP($E111,'[17]Gui chi Quynh'!$C$7:$E$387,3,0)</f>
        <v>A2</v>
      </c>
      <c r="K111" s="494">
        <f>VLOOKUP(J111,Sheet1!$B$2:$C$12,2,TRUE)</f>
        <v>9</v>
      </c>
      <c r="L111" s="494" t="str">
        <f>VLOOKUP(E111,'[18]Gui chi Quynh'!$C$7:$F$385,3,0)</f>
        <v>A3</v>
      </c>
      <c r="M111" s="494">
        <f>VLOOKUP(L111,Sheet1!$B$2:$C$12,2,TRUE)</f>
        <v>8</v>
      </c>
      <c r="N111" s="494" t="str">
        <f>VLOOKUP(E111,'[19]Gui chi Quynh'!$C$7:$E$391,3,0)</f>
        <v>A3</v>
      </c>
      <c r="O111" s="494">
        <f>VLOOKUP(N111,Sheet1!$B$2:$C$12,2,TRUE)</f>
        <v>8</v>
      </c>
      <c r="P111" s="494" t="str">
        <f>VLOOKUP(E111,'[20]Gui chi Quynh'!$C$7:$E$391,3,0)</f>
        <v>A3</v>
      </c>
      <c r="Q111" s="494">
        <f>VLOOKUP(P111,Sheet1!$B$2:$C$12,2,TRUE)</f>
        <v>8</v>
      </c>
      <c r="R111" s="494" t="str">
        <f>VLOOKUP($E111,'[21]Gui chi Quynh'!$C$7:$E$390,3,0)</f>
        <v>A3</v>
      </c>
      <c r="S111" s="494">
        <f>VLOOKUP(R111,Sheet1!$B$2:$C$12,2,TRUE)</f>
        <v>8</v>
      </c>
      <c r="T111" s="494" t="str">
        <f>VLOOKUP($E111,'[22]Gui chi Quynh'!$C$7:$E$390,3,0)</f>
        <v>A4</v>
      </c>
      <c r="U111" s="494">
        <f>VLOOKUP(T111,Sheet1!$B$2:$C$12,2,TRUE)</f>
        <v>7</v>
      </c>
      <c r="V111" s="494" t="str">
        <f>VLOOKUP($E111,'[23]Gui chi Quynh'!$C$7:$E$389,3,0)</f>
        <v>A3</v>
      </c>
      <c r="W111" s="494">
        <f>VLOOKUP(V111,Sheet1!$B$2:$C$12,2,TRUE)</f>
        <v>8</v>
      </c>
      <c r="X111" s="494" t="str">
        <f>VLOOKUP($E111,'[24]Gui chi Quynh'!$C$7:$E$389,3,0)</f>
        <v>A3</v>
      </c>
      <c r="Y111" s="494">
        <f>VLOOKUP(X111,Sheet1!$B$2:$C$12,2,TRUE)</f>
        <v>8</v>
      </c>
      <c r="Z111" s="494" t="str">
        <f>VLOOKUP($E111,'[25]Gui chi Quynh'!$C$7:$E$388,3,0)</f>
        <v>A3</v>
      </c>
      <c r="AA111" s="494">
        <f>VLOOKUP(Z111,Sheet1!$B$2:$C$12,2,TRUE)</f>
        <v>8</v>
      </c>
      <c r="AB111" s="494" t="str">
        <f>VLOOKUP($E111,'T5'!$E$9:$AH$337,24,0)</f>
        <v>A3</v>
      </c>
      <c r="AC111" s="494">
        <f>VLOOKUP(AB111,Sheet1!$B$2:$C$12,2,TRUE)</f>
        <v>8</v>
      </c>
      <c r="AD111" s="494" t="str">
        <f>VLOOKUP($E111,'[27]XET CUOI NAM'!$E$9:AE$337,26,0)</f>
        <v>A3</v>
      </c>
      <c r="AE111" s="494">
        <f>VLOOKUP(AD111,Sheet1!$B$2:$C$12,2,TRUE)</f>
        <v>8</v>
      </c>
      <c r="AF111" s="592" t="str">
        <f>VLOOKUP($E111,'[26]Tong hop ket qua'!$E$19:$M$219,9,0)</f>
        <v>Khá</v>
      </c>
      <c r="AG111" s="709">
        <f t="shared" si="24"/>
        <v>8.1</v>
      </c>
      <c r="AH111" s="709" t="str">
        <f t="shared" si="25"/>
        <v>11A*</v>
      </c>
      <c r="AI111" s="709">
        <f t="shared" si="20"/>
        <v>0</v>
      </c>
      <c r="AJ111" s="709">
        <f t="shared" si="19"/>
        <v>8.0833333333333339</v>
      </c>
      <c r="AK111" s="494" t="str">
        <f t="shared" si="17"/>
        <v>Xuất sắc</v>
      </c>
      <c r="AL111" s="494" t="str">
        <f>VLOOKUP($E111,'cac dv gui'!$C$135:$AC$151,25,0)</f>
        <v>Xuất sắc</v>
      </c>
      <c r="AM111" s="494" t="str">
        <f>VLOOKUP($E111,'cac dv gui'!$C$135:$AC$151,26,0)</f>
        <v>Xuất sắc</v>
      </c>
      <c r="AN111" s="494"/>
      <c r="AO111" s="494"/>
      <c r="AP111" s="675"/>
      <c r="AQ111" s="494" t="str">
        <f t="shared" si="18"/>
        <v>Xuất sắc</v>
      </c>
      <c r="AR111" s="675" t="str">
        <f t="shared" si="27"/>
        <v>Xuất sắc</v>
      </c>
      <c r="AS111" s="675"/>
      <c r="AT111" s="494"/>
      <c r="AU111" s="675"/>
      <c r="AV111" s="675" t="s">
        <v>1731</v>
      </c>
    </row>
    <row r="112" spans="1:49" s="684" customFormat="1" ht="24.95" customHeight="1" x14ac:dyDescent="0.25">
      <c r="A112" s="512" t="s">
        <v>1349</v>
      </c>
      <c r="B112" s="512">
        <f>COUNTIF($F$9:F112,F112)</f>
        <v>8</v>
      </c>
      <c r="C112" s="513" t="s">
        <v>985</v>
      </c>
      <c r="D112" s="519" t="s">
        <v>75</v>
      </c>
      <c r="E112" s="512" t="s">
        <v>461</v>
      </c>
      <c r="F112" s="494" t="s">
        <v>1601</v>
      </c>
      <c r="G112" s="494" t="s">
        <v>975</v>
      </c>
      <c r="H112" s="494" t="str">
        <f>VLOOKUP(E112,'[16]Gui chi Quynh'!$C$7:$E$387,3,0)</f>
        <v>A3</v>
      </c>
      <c r="I112" s="494">
        <f>VLOOKUP(H112,Sheet1!$B$2:$C$12,2,TRUE)</f>
        <v>8</v>
      </c>
      <c r="J112" s="494" t="str">
        <f>VLOOKUP($E112,'[17]Gui chi Quynh'!$C$7:$E$387,3,0)</f>
        <v>A2</v>
      </c>
      <c r="K112" s="494">
        <f>VLOOKUP(J112,Sheet1!$B$2:$C$12,2,TRUE)</f>
        <v>9</v>
      </c>
      <c r="L112" s="494" t="str">
        <f>VLOOKUP(E112,'[18]Gui chi Quynh'!$C$7:$F$385,3,0)</f>
        <v>A2</v>
      </c>
      <c r="M112" s="494">
        <f>VLOOKUP(L112,Sheet1!$B$2:$C$12,2,TRUE)</f>
        <v>9</v>
      </c>
      <c r="N112" s="494" t="str">
        <f>VLOOKUP(E112,'[19]Gui chi Quynh'!$C$7:$E$391,3,0)</f>
        <v>A3</v>
      </c>
      <c r="O112" s="494">
        <f>VLOOKUP(N112,Sheet1!$B$2:$C$12,2,TRUE)</f>
        <v>8</v>
      </c>
      <c r="P112" s="494" t="str">
        <f>VLOOKUP(E112,'[20]Gui chi Quynh'!$C$7:$E$391,3,0)</f>
        <v>A2</v>
      </c>
      <c r="Q112" s="494">
        <f>VLOOKUP(P112,Sheet1!$B$2:$C$12,2,TRUE)</f>
        <v>9</v>
      </c>
      <c r="R112" s="494" t="str">
        <f>VLOOKUP($E112,'[21]Gui chi Quynh'!$C$7:$E$390,3,0)</f>
        <v>A1</v>
      </c>
      <c r="S112" s="494">
        <f>VLOOKUP(R112,Sheet1!$B$2:$C$12,2,TRUE)</f>
        <v>10</v>
      </c>
      <c r="T112" s="494" t="str">
        <f>VLOOKUP($E112,'[22]Gui chi Quynh'!$C$7:$E$390,3,0)</f>
        <v>A3</v>
      </c>
      <c r="U112" s="494">
        <f>VLOOKUP(T112,Sheet1!$B$2:$C$12,2,TRUE)</f>
        <v>8</v>
      </c>
      <c r="V112" s="494" t="str">
        <f>VLOOKUP($E112,'[23]Gui chi Quynh'!$C$7:$E$389,3,0)</f>
        <v>A2</v>
      </c>
      <c r="W112" s="494">
        <f>VLOOKUP(V112,Sheet1!$B$2:$C$12,2,TRUE)</f>
        <v>9</v>
      </c>
      <c r="X112" s="494" t="str">
        <f>VLOOKUP($E112,'[24]Gui chi Quynh'!$C$7:$E$389,3,0)</f>
        <v>A2</v>
      </c>
      <c r="Y112" s="494">
        <f>VLOOKUP(X112,Sheet1!$B$2:$C$12,2,TRUE)</f>
        <v>9</v>
      </c>
      <c r="Z112" s="494" t="str">
        <f>VLOOKUP($E112,'[25]Gui chi Quynh'!$C$7:$E$388,3,0)</f>
        <v>A3</v>
      </c>
      <c r="AA112" s="494">
        <f>VLOOKUP(Z112,Sheet1!$B$2:$C$12,2,TRUE)</f>
        <v>8</v>
      </c>
      <c r="AB112" s="494" t="str">
        <f>VLOOKUP($E112,'T5'!$E$9:$AH$337,24,0)</f>
        <v>A3</v>
      </c>
      <c r="AC112" s="494">
        <f>VLOOKUP(AB112,Sheet1!$B$2:$C$12,2,TRUE)</f>
        <v>8</v>
      </c>
      <c r="AD112" s="494" t="str">
        <f>VLOOKUP($E112,'[27]XET CUOI NAM'!$E$9:AE$337,26,0)</f>
        <v>A2</v>
      </c>
      <c r="AE112" s="494">
        <f>VLOOKUP(AD112,Sheet1!$B$2:$C$12,2,TRUE)</f>
        <v>9</v>
      </c>
      <c r="AF112" s="592"/>
      <c r="AG112" s="709">
        <f t="shared" si="24"/>
        <v>8.6</v>
      </c>
      <c r="AH112" s="709" t="str">
        <f t="shared" si="25"/>
        <v>11A*</v>
      </c>
      <c r="AI112" s="709">
        <f t="shared" si="20"/>
        <v>0</v>
      </c>
      <c r="AJ112" s="709">
        <f t="shared" si="19"/>
        <v>8.6666666666666661</v>
      </c>
      <c r="AK112" s="494" t="str">
        <f t="shared" si="17"/>
        <v>Xuất sắc</v>
      </c>
      <c r="AL112" s="494" t="str">
        <f>VLOOKUP($E112,'cac dv gui'!$C$135:$AC$151,25,0)</f>
        <v>Xuất sắc</v>
      </c>
      <c r="AM112" s="494" t="str">
        <f>VLOOKUP($E112,'cac dv gui'!$C$135:$AC$151,26,0)</f>
        <v>Xuất sắc</v>
      </c>
      <c r="AN112" s="494"/>
      <c r="AO112" s="494"/>
      <c r="AP112" s="675"/>
      <c r="AQ112" s="494" t="str">
        <f t="shared" si="18"/>
        <v>Xuất sắc</v>
      </c>
      <c r="AR112" s="675" t="str">
        <f t="shared" si="27"/>
        <v>Xuất sắc</v>
      </c>
      <c r="AS112" s="675"/>
      <c r="AT112" s="494"/>
      <c r="AU112" s="675"/>
      <c r="AV112" s="675"/>
    </row>
    <row r="113" spans="1:48" s="684" customFormat="1" ht="24.95" customHeight="1" x14ac:dyDescent="0.25">
      <c r="A113" s="512" t="s">
        <v>1350</v>
      </c>
      <c r="B113" s="512">
        <f>COUNTIF($F$9:F113,F113)</f>
        <v>9</v>
      </c>
      <c r="C113" s="513" t="s">
        <v>985</v>
      </c>
      <c r="D113" s="519" t="s">
        <v>41</v>
      </c>
      <c r="E113" s="512" t="s">
        <v>467</v>
      </c>
      <c r="F113" s="494" t="s">
        <v>1601</v>
      </c>
      <c r="G113" s="494" t="s">
        <v>975</v>
      </c>
      <c r="H113" s="494" t="str">
        <f>VLOOKUP(E113,'[16]Gui chi Quynh'!$C$7:$E$387,3,0)</f>
        <v>A1</v>
      </c>
      <c r="I113" s="494">
        <f>VLOOKUP(H113,Sheet1!$B$2:$C$12,2,TRUE)</f>
        <v>10</v>
      </c>
      <c r="J113" s="494" t="str">
        <f>VLOOKUP($E113,'[17]Gui chi Quynh'!$C$7:$E$387,3,0)</f>
        <v>A2</v>
      </c>
      <c r="K113" s="494">
        <f>VLOOKUP(J113,Sheet1!$B$2:$C$12,2,TRUE)</f>
        <v>9</v>
      </c>
      <c r="L113" s="494" t="str">
        <f>VLOOKUP(E113,'[18]Gui chi Quynh'!$C$7:$F$385,3,0)</f>
        <v>A1</v>
      </c>
      <c r="M113" s="494">
        <f>VLOOKUP(L113,Sheet1!$B$2:$C$12,2,TRUE)</f>
        <v>10</v>
      </c>
      <c r="N113" s="494" t="str">
        <f>VLOOKUP(E113,'[19]Gui chi Quynh'!$C$7:$E$391,3,0)</f>
        <v>A2</v>
      </c>
      <c r="O113" s="494">
        <f>VLOOKUP(N113,Sheet1!$B$2:$C$12,2,TRUE)</f>
        <v>9</v>
      </c>
      <c r="P113" s="494" t="str">
        <f>VLOOKUP(E113,'[20]Gui chi Quynh'!$C$7:$E$391,3,0)</f>
        <v>A3</v>
      </c>
      <c r="Q113" s="494">
        <f>VLOOKUP(P113,Sheet1!$B$2:$C$12,2,TRUE)</f>
        <v>8</v>
      </c>
      <c r="R113" s="494" t="str">
        <f>VLOOKUP($E113,'[21]Gui chi Quynh'!$C$7:$E$390,3,0)</f>
        <v>A3</v>
      </c>
      <c r="S113" s="494">
        <f>VLOOKUP(R113,Sheet1!$B$2:$C$12,2,TRUE)</f>
        <v>8</v>
      </c>
      <c r="T113" s="494" t="str">
        <f>VLOOKUP($E113,'[22]Gui chi Quynh'!$C$7:$E$390,3,0)</f>
        <v>A3</v>
      </c>
      <c r="U113" s="494">
        <f>VLOOKUP(T113,Sheet1!$B$2:$C$12,2,TRUE)</f>
        <v>8</v>
      </c>
      <c r="V113" s="494" t="str">
        <f>VLOOKUP($E113,'[23]Gui chi Quynh'!$C$7:$E$389,3,0)</f>
        <v>A3</v>
      </c>
      <c r="W113" s="494">
        <f>VLOOKUP(V113,Sheet1!$B$2:$C$12,2,TRUE)</f>
        <v>8</v>
      </c>
      <c r="X113" s="494" t="str">
        <f>VLOOKUP($E113,'[24]Gui chi Quynh'!$C$7:$E$389,3,0)</f>
        <v>A3</v>
      </c>
      <c r="Y113" s="494">
        <f>VLOOKUP(X113,Sheet1!$B$2:$C$12,2,TRUE)</f>
        <v>8</v>
      </c>
      <c r="Z113" s="494" t="str">
        <f>VLOOKUP($E113,'[25]Gui chi Quynh'!$C$7:$E$388,3,0)</f>
        <v>A2</v>
      </c>
      <c r="AA113" s="494">
        <f>VLOOKUP(Z113,Sheet1!$B$2:$C$12,2,TRUE)</f>
        <v>9</v>
      </c>
      <c r="AB113" s="494" t="str">
        <f>VLOOKUP($E113,'T5'!$E$9:$AH$337,24,0)</f>
        <v>A3</v>
      </c>
      <c r="AC113" s="494">
        <f>VLOOKUP(AB113,Sheet1!$B$2:$C$12,2,TRUE)</f>
        <v>8</v>
      </c>
      <c r="AD113" s="494" t="str">
        <f>VLOOKUP($E113,'[27]XET CUOI NAM'!$E$9:AE$337,26,0)</f>
        <v>A3</v>
      </c>
      <c r="AE113" s="494">
        <f>VLOOKUP(AD113,Sheet1!$B$2:$C$12,2,TRUE)</f>
        <v>8</v>
      </c>
      <c r="AF113" s="592" t="str">
        <f>VLOOKUP($E113,'[26]Tong hop ket qua'!$E$19:$M$219,9,0)</f>
        <v>Khá</v>
      </c>
      <c r="AG113" s="709">
        <f t="shared" si="24"/>
        <v>8.6</v>
      </c>
      <c r="AH113" s="709" t="str">
        <f t="shared" si="25"/>
        <v>11A*</v>
      </c>
      <c r="AI113" s="709">
        <f t="shared" si="20"/>
        <v>0</v>
      </c>
      <c r="AJ113" s="709">
        <f t="shared" si="19"/>
        <v>8.5833333333333339</v>
      </c>
      <c r="AK113" s="494" t="str">
        <f t="shared" si="17"/>
        <v>Xuất sắc</v>
      </c>
      <c r="AL113" s="494" t="str">
        <f>VLOOKUP($E113,'cac dv gui'!$C$135:$AC$151,25,0)</f>
        <v>Tốt</v>
      </c>
      <c r="AM113" s="494" t="str">
        <f>VLOOKUP($E113,'cac dv gui'!$C$135:$AC$151,26,0)</f>
        <v>Xuất sắc</v>
      </c>
      <c r="AN113" s="494"/>
      <c r="AO113" s="494"/>
      <c r="AP113" s="675"/>
      <c r="AQ113" s="494" t="str">
        <f t="shared" si="18"/>
        <v>Xuất sắc</v>
      </c>
      <c r="AR113" s="675" t="str">
        <f t="shared" si="27"/>
        <v>Xuất sắc</v>
      </c>
      <c r="AS113" s="675"/>
      <c r="AT113" s="494"/>
      <c r="AU113" s="675"/>
      <c r="AV113" s="675"/>
    </row>
    <row r="114" spans="1:48" s="684" customFormat="1" ht="24.95" customHeight="1" x14ac:dyDescent="0.25">
      <c r="A114" s="512" t="s">
        <v>1351</v>
      </c>
      <c r="B114" s="512">
        <f>COUNTIF($F$9:F114,F114)</f>
        <v>10</v>
      </c>
      <c r="C114" s="513" t="s">
        <v>985</v>
      </c>
      <c r="D114" s="519" t="s">
        <v>83</v>
      </c>
      <c r="E114" s="512" t="s">
        <v>468</v>
      </c>
      <c r="F114" s="494" t="s">
        <v>1601</v>
      </c>
      <c r="G114" s="494" t="s">
        <v>975</v>
      </c>
      <c r="H114" s="494" t="str">
        <f>VLOOKUP(E114,'[16]Gui chi Quynh'!$C$7:$E$387,3,0)</f>
        <v>A3</v>
      </c>
      <c r="I114" s="494">
        <f>VLOOKUP(H114,Sheet1!$B$2:$C$12,2,TRUE)</f>
        <v>8</v>
      </c>
      <c r="J114" s="494" t="str">
        <f>VLOOKUP($E114,'[17]Gui chi Quynh'!$C$7:$E$387,3,0)</f>
        <v>A3</v>
      </c>
      <c r="K114" s="494">
        <f>VLOOKUP(J114,Sheet1!$B$2:$C$12,2,TRUE)</f>
        <v>8</v>
      </c>
      <c r="L114" s="494" t="str">
        <f>VLOOKUP(E114,'[18]Gui chi Quynh'!$C$7:$F$385,3,0)</f>
        <v>A3</v>
      </c>
      <c r="M114" s="494">
        <f>VLOOKUP(L114,Sheet1!$B$2:$C$12,2,TRUE)</f>
        <v>8</v>
      </c>
      <c r="N114" s="494" t="str">
        <f>VLOOKUP(E114,'[19]Gui chi Quynh'!$C$7:$E$391,3,0)</f>
        <v>A4</v>
      </c>
      <c r="O114" s="494">
        <f>VLOOKUP(N114,Sheet1!$B$2:$C$12,2,TRUE)</f>
        <v>7</v>
      </c>
      <c r="P114" s="494" t="str">
        <f>VLOOKUP(E114,'[20]Gui chi Quynh'!$C$7:$E$391,3,0)</f>
        <v>A3</v>
      </c>
      <c r="Q114" s="494">
        <f>VLOOKUP(P114,Sheet1!$B$2:$C$12,2,TRUE)</f>
        <v>8</v>
      </c>
      <c r="R114" s="494" t="str">
        <f>VLOOKUP($E114,'[21]Gui chi Quynh'!$C$7:$E$390,3,0)</f>
        <v>A3</v>
      </c>
      <c r="S114" s="494">
        <f>VLOOKUP(R114,Sheet1!$B$2:$C$12,2,TRUE)</f>
        <v>8</v>
      </c>
      <c r="T114" s="494" t="str">
        <f>VLOOKUP($E114,'[22]Gui chi Quynh'!$C$7:$E$390,3,0)</f>
        <v>A4</v>
      </c>
      <c r="U114" s="494">
        <f>VLOOKUP(T114,Sheet1!$B$2:$C$12,2,TRUE)</f>
        <v>7</v>
      </c>
      <c r="V114" s="494" t="str">
        <f>VLOOKUP($E114,'[23]Gui chi Quynh'!$C$7:$E$389,3,0)</f>
        <v>A2</v>
      </c>
      <c r="W114" s="494">
        <f>VLOOKUP(V114,Sheet1!$B$2:$C$12,2,TRUE)</f>
        <v>9</v>
      </c>
      <c r="X114" s="494" t="str">
        <f>VLOOKUP($E114,'[24]Gui chi Quynh'!$C$7:$E$389,3,0)</f>
        <v>A2</v>
      </c>
      <c r="Y114" s="494">
        <f>VLOOKUP(X114,Sheet1!$B$2:$C$12,2,TRUE)</f>
        <v>9</v>
      </c>
      <c r="Z114" s="494" t="str">
        <f>VLOOKUP($E114,'[25]Gui chi Quynh'!$C$7:$E$388,3,0)</f>
        <v>A3</v>
      </c>
      <c r="AA114" s="494">
        <f>VLOOKUP(Z114,Sheet1!$B$2:$C$12,2,TRUE)</f>
        <v>8</v>
      </c>
      <c r="AB114" s="494" t="str">
        <f>VLOOKUP($E114,'T5'!$E$9:$AH$337,24,0)</f>
        <v>A3</v>
      </c>
      <c r="AC114" s="494">
        <f>VLOOKUP(AB114,Sheet1!$B$2:$C$12,2,TRUE)</f>
        <v>8</v>
      </c>
      <c r="AD114" s="494" t="str">
        <f>VLOOKUP($E114,'[27]XET CUOI NAM'!$E$9:AE$337,26,0)</f>
        <v>A3</v>
      </c>
      <c r="AE114" s="494">
        <f>VLOOKUP(AD114,Sheet1!$B$2:$C$12,2,TRUE)</f>
        <v>8</v>
      </c>
      <c r="AF114" s="592" t="str">
        <f>VLOOKUP($E114,'[26]Tong hop ket qua'!$E$19:$M$219,9,0)</f>
        <v>Tốt</v>
      </c>
      <c r="AG114" s="709">
        <f t="shared" si="24"/>
        <v>8</v>
      </c>
      <c r="AH114" s="709" t="str">
        <f t="shared" si="25"/>
        <v>11A*</v>
      </c>
      <c r="AI114" s="709">
        <f t="shared" si="20"/>
        <v>0</v>
      </c>
      <c r="AJ114" s="709">
        <f t="shared" si="19"/>
        <v>8</v>
      </c>
      <c r="AK114" s="494" t="str">
        <f t="shared" si="17"/>
        <v>Xuất sắc</v>
      </c>
      <c r="AL114" s="494" t="str">
        <f>VLOOKUP($E114,'cac dv gui'!$C$135:$AC$151,25,0)</f>
        <v>Tốt</v>
      </c>
      <c r="AM114" s="494" t="str">
        <f>VLOOKUP($E114,'cac dv gui'!$C$135:$AC$151,26,0)</f>
        <v>Xuất sắc</v>
      </c>
      <c r="AN114" s="494"/>
      <c r="AO114" s="494"/>
      <c r="AP114" s="675"/>
      <c r="AQ114" s="494" t="str">
        <f t="shared" si="18"/>
        <v>Xuất sắc</v>
      </c>
      <c r="AR114" s="675" t="str">
        <f t="shared" si="27"/>
        <v>Xuất sắc</v>
      </c>
      <c r="AS114" s="675"/>
      <c r="AT114" s="494"/>
      <c r="AU114" s="675"/>
      <c r="AV114" s="675"/>
    </row>
    <row r="115" spans="1:48" s="684" customFormat="1" ht="24.95" customHeight="1" x14ac:dyDescent="0.25">
      <c r="A115" s="512" t="s">
        <v>1352</v>
      </c>
      <c r="B115" s="512">
        <f>COUNTIF($F$9:F115,F115)</f>
        <v>11</v>
      </c>
      <c r="C115" s="513" t="s">
        <v>985</v>
      </c>
      <c r="D115" s="519" t="s">
        <v>81</v>
      </c>
      <c r="E115" s="512" t="s">
        <v>466</v>
      </c>
      <c r="F115" s="494" t="s">
        <v>1601</v>
      </c>
      <c r="G115" s="494" t="s">
        <v>975</v>
      </c>
      <c r="H115" s="494" t="str">
        <f>VLOOKUP(E115,'[16]Gui chi Quynh'!$C$7:$E$387,3,0)</f>
        <v>A3</v>
      </c>
      <c r="I115" s="494">
        <f>VLOOKUP(H115,Sheet1!$B$2:$C$12,2,TRUE)</f>
        <v>8</v>
      </c>
      <c r="J115" s="494" t="str">
        <f>VLOOKUP($E115,'[17]Gui chi Quynh'!$C$7:$E$387,3,0)</f>
        <v>A3</v>
      </c>
      <c r="K115" s="494">
        <f>VLOOKUP(J115,Sheet1!$B$2:$C$12,2,TRUE)</f>
        <v>8</v>
      </c>
      <c r="L115" s="494" t="str">
        <f>VLOOKUP(E115,'[18]Gui chi Quynh'!$C$7:$F$385,3,0)</f>
        <v>A3</v>
      </c>
      <c r="M115" s="494">
        <f>VLOOKUP(L115,Sheet1!$B$2:$C$12,2,TRUE)</f>
        <v>8</v>
      </c>
      <c r="N115" s="494" t="str">
        <f>VLOOKUP(E115,'[19]Gui chi Quynh'!$C$7:$E$391,3,0)</f>
        <v>A2</v>
      </c>
      <c r="O115" s="494">
        <f>VLOOKUP(N115,Sheet1!$B$2:$C$12,2,TRUE)</f>
        <v>9</v>
      </c>
      <c r="P115" s="494" t="str">
        <f>VLOOKUP(E115,'[20]Gui chi Quynh'!$C$7:$E$391,3,0)</f>
        <v>A2</v>
      </c>
      <c r="Q115" s="494">
        <f>VLOOKUP(P115,Sheet1!$B$2:$C$12,2,TRUE)</f>
        <v>9</v>
      </c>
      <c r="R115" s="494" t="str">
        <f>VLOOKUP($E115,'[21]Gui chi Quynh'!$C$7:$E$390,3,0)</f>
        <v>A2</v>
      </c>
      <c r="S115" s="494">
        <f>VLOOKUP(R115,Sheet1!$B$2:$C$12,2,TRUE)</f>
        <v>9</v>
      </c>
      <c r="T115" s="494" t="str">
        <f>VLOOKUP($E115,'[22]Gui chi Quynh'!$C$7:$E$390,3,0)</f>
        <v>A2</v>
      </c>
      <c r="U115" s="494">
        <f>VLOOKUP(T115,Sheet1!$B$2:$C$12,2,TRUE)</f>
        <v>9</v>
      </c>
      <c r="V115" s="494" t="str">
        <f>VLOOKUP($E115,'[23]Gui chi Quynh'!$C$7:$E$389,3,0)</f>
        <v>A2</v>
      </c>
      <c r="W115" s="494">
        <f>VLOOKUP(V115,Sheet1!$B$2:$C$12,2,TRUE)</f>
        <v>9</v>
      </c>
      <c r="X115" s="494" t="str">
        <f>VLOOKUP($E115,'[24]Gui chi Quynh'!$C$7:$E$389,3,0)</f>
        <v>A2</v>
      </c>
      <c r="Y115" s="494">
        <f>VLOOKUP(X115,Sheet1!$B$2:$C$12,2,TRUE)</f>
        <v>9</v>
      </c>
      <c r="Z115" s="494" t="str">
        <f>VLOOKUP($E115,'[25]Gui chi Quynh'!$C$7:$E$388,3,0)</f>
        <v>A2</v>
      </c>
      <c r="AA115" s="494">
        <f>VLOOKUP(Z115,Sheet1!$B$2:$C$12,2,TRUE)</f>
        <v>9</v>
      </c>
      <c r="AB115" s="494" t="str">
        <f>VLOOKUP($E115,'T5'!$E$9:$AH$337,24,0)</f>
        <v>A3</v>
      </c>
      <c r="AC115" s="494">
        <f>VLOOKUP(AB115,Sheet1!$B$2:$C$12,2,TRUE)</f>
        <v>8</v>
      </c>
      <c r="AD115" s="494" t="str">
        <f>VLOOKUP($E115,'[27]XET CUOI NAM'!$E$9:AE$337,26,0)</f>
        <v>A3</v>
      </c>
      <c r="AE115" s="494">
        <f>VLOOKUP(AD115,Sheet1!$B$2:$C$12,2,TRUE)</f>
        <v>8</v>
      </c>
      <c r="AF115" s="592" t="str">
        <f>VLOOKUP($E115,'[26]Tong hop ket qua'!$E$19:$M$219,9,0)</f>
        <v>Khá</v>
      </c>
      <c r="AG115" s="709">
        <f t="shared" si="24"/>
        <v>8.6</v>
      </c>
      <c r="AH115" s="709" t="str">
        <f t="shared" si="25"/>
        <v>11A*</v>
      </c>
      <c r="AI115" s="709">
        <f t="shared" si="20"/>
        <v>0</v>
      </c>
      <c r="AJ115" s="709">
        <f t="shared" si="19"/>
        <v>8.5833333333333339</v>
      </c>
      <c r="AK115" s="494" t="str">
        <f t="shared" si="17"/>
        <v>Xuất sắc</v>
      </c>
      <c r="AL115" s="494" t="str">
        <f>VLOOKUP($E115,'cac dv gui'!$C$135:$AC$151,25,0)</f>
        <v>Tốt</v>
      </c>
      <c r="AM115" s="494" t="str">
        <f>VLOOKUP($E115,'cac dv gui'!$C$135:$AC$151,26,0)</f>
        <v>Xuất sắc</v>
      </c>
      <c r="AN115" s="494"/>
      <c r="AO115" s="494"/>
      <c r="AP115" s="675"/>
      <c r="AQ115" s="494" t="str">
        <f t="shared" si="18"/>
        <v>Xuất sắc</v>
      </c>
      <c r="AR115" s="675" t="str">
        <f t="shared" si="27"/>
        <v>Xuất sắc</v>
      </c>
      <c r="AS115" s="675"/>
      <c r="AT115" s="494"/>
      <c r="AU115" s="675"/>
      <c r="AV115" s="675"/>
    </row>
    <row r="116" spans="1:48" s="684" customFormat="1" ht="24.95" customHeight="1" x14ac:dyDescent="0.25">
      <c r="A116" s="512" t="s">
        <v>1353</v>
      </c>
      <c r="B116" s="512">
        <f>COUNTIF($F$9:F116,F116)</f>
        <v>12</v>
      </c>
      <c r="C116" s="513" t="s">
        <v>985</v>
      </c>
      <c r="D116" s="552" t="s">
        <v>275</v>
      </c>
      <c r="E116" s="520" t="s">
        <v>470</v>
      </c>
      <c r="F116" s="494" t="s">
        <v>1601</v>
      </c>
      <c r="G116" s="494" t="s">
        <v>975</v>
      </c>
      <c r="H116" s="494" t="str">
        <f>VLOOKUP(E116,'[16]Gui chi Quynh'!$C$7:$E$387,3,0)</f>
        <v>A2</v>
      </c>
      <c r="I116" s="494">
        <f>VLOOKUP(H116,Sheet1!$B$2:$C$12,2,TRUE)</f>
        <v>9</v>
      </c>
      <c r="J116" s="494" t="str">
        <f>VLOOKUP($E116,'[17]Gui chi Quynh'!$C$7:$E$387,3,0)</f>
        <v>A3</v>
      </c>
      <c r="K116" s="494">
        <f>VLOOKUP(J116,Sheet1!$B$2:$C$12,2,TRUE)</f>
        <v>8</v>
      </c>
      <c r="L116" s="494" t="str">
        <f>VLOOKUP(E116,'[18]Gui chi Quynh'!$C$7:$F$385,3,0)</f>
        <v>A2</v>
      </c>
      <c r="M116" s="494">
        <f>VLOOKUP(L116,Sheet1!$B$2:$C$12,2,TRUE)</f>
        <v>9</v>
      </c>
      <c r="N116" s="494" t="str">
        <f>VLOOKUP(E116,'[19]Gui chi Quynh'!$C$7:$E$391,3,0)</f>
        <v>A3</v>
      </c>
      <c r="O116" s="494">
        <f>VLOOKUP(N116,Sheet1!$B$2:$C$12,2,TRUE)</f>
        <v>8</v>
      </c>
      <c r="P116" s="494" t="str">
        <f>VLOOKUP(E116,'[20]Gui chi Quynh'!$C$7:$E$391,3,0)</f>
        <v>A3</v>
      </c>
      <c r="Q116" s="494">
        <f>VLOOKUP(P116,Sheet1!$B$2:$C$12,2,TRUE)</f>
        <v>8</v>
      </c>
      <c r="R116" s="494" t="str">
        <f>VLOOKUP($E116,'[21]Gui chi Quynh'!$C$7:$E$390,3,0)</f>
        <v>A3</v>
      </c>
      <c r="S116" s="494">
        <f>VLOOKUP(R116,Sheet1!$B$2:$C$12,2,TRUE)</f>
        <v>8</v>
      </c>
      <c r="T116" s="494" t="str">
        <f>VLOOKUP($E116,'[22]Gui chi Quynh'!$C$7:$E$390,3,0)</f>
        <v>A1</v>
      </c>
      <c r="U116" s="494">
        <f>VLOOKUP(T116,Sheet1!$B$2:$C$12,2,TRUE)</f>
        <v>10</v>
      </c>
      <c r="V116" s="494" t="str">
        <f>VLOOKUP($E116,'[23]Gui chi Quynh'!$C$7:$E$389,3,0)</f>
        <v>A1</v>
      </c>
      <c r="W116" s="494">
        <f>VLOOKUP(V116,Sheet1!$B$2:$C$12,2,TRUE)</f>
        <v>10</v>
      </c>
      <c r="X116" s="494" t="str">
        <f>VLOOKUP($E116,'[24]Gui chi Quynh'!$C$7:$E$389,3,0)</f>
        <v>A1</v>
      </c>
      <c r="Y116" s="494">
        <f>VLOOKUP(X116,Sheet1!$B$2:$C$12,2,TRUE)</f>
        <v>10</v>
      </c>
      <c r="Z116" s="494" t="str">
        <f>VLOOKUP($E116,'[25]Gui chi Quynh'!$C$7:$E$388,3,0)</f>
        <v>A2</v>
      </c>
      <c r="AA116" s="494">
        <f>VLOOKUP(Z116,Sheet1!$B$2:$C$12,2,TRUE)</f>
        <v>9</v>
      </c>
      <c r="AB116" s="494" t="str">
        <f>VLOOKUP($E116,'T5'!$E$9:$AH$337,24,0)</f>
        <v>A2</v>
      </c>
      <c r="AC116" s="494">
        <f>VLOOKUP(AB116,Sheet1!$B$2:$C$12,2,TRUE)</f>
        <v>9</v>
      </c>
      <c r="AD116" s="494" t="str">
        <f>VLOOKUP($E116,'[27]XET CUOI NAM'!$E$9:AE$337,26,0)</f>
        <v>A3</v>
      </c>
      <c r="AE116" s="494">
        <f>VLOOKUP(AD116,Sheet1!$B$2:$C$12,2,TRUE)</f>
        <v>8</v>
      </c>
      <c r="AF116" s="592" t="str">
        <f>VLOOKUP($E116,'[26]Tong hop ket qua'!$E$19:$M$219,9,0)</f>
        <v>Tốt</v>
      </c>
      <c r="AG116" s="709">
        <f t="shared" si="24"/>
        <v>8.9</v>
      </c>
      <c r="AH116" s="709" t="str">
        <f t="shared" si="25"/>
        <v>11A*</v>
      </c>
      <c r="AI116" s="709">
        <f t="shared" si="20"/>
        <v>0</v>
      </c>
      <c r="AJ116" s="709">
        <f t="shared" si="19"/>
        <v>8.8333333333333339</v>
      </c>
      <c r="AK116" s="494" t="str">
        <f t="shared" si="17"/>
        <v>Xuất sắc</v>
      </c>
      <c r="AL116" s="494" t="str">
        <f>VLOOKUP($E116,'cac dv gui'!$C$135:$AC$151,25,0)</f>
        <v>Tốt</v>
      </c>
      <c r="AM116" s="494" t="str">
        <f>VLOOKUP($E116,'cac dv gui'!$C$135:$AC$151,26,0)</f>
        <v>Xuất sắc</v>
      </c>
      <c r="AN116" s="494"/>
      <c r="AO116" s="494"/>
      <c r="AP116" s="675"/>
      <c r="AQ116" s="494" t="str">
        <f t="shared" si="18"/>
        <v>Xuất sắc</v>
      </c>
      <c r="AR116" s="675" t="str">
        <f t="shared" si="27"/>
        <v>Xuất sắc</v>
      </c>
      <c r="AS116" s="675"/>
      <c r="AT116" s="494"/>
      <c r="AU116" s="675"/>
      <c r="AV116" s="675"/>
    </row>
    <row r="117" spans="1:48" s="965" customFormat="1" ht="24.95" customHeight="1" x14ac:dyDescent="0.25">
      <c r="A117" s="335" t="s">
        <v>1354</v>
      </c>
      <c r="B117" s="512">
        <f>COUNTIF($F$9:F279,F117)</f>
        <v>17</v>
      </c>
      <c r="C117" s="513" t="s">
        <v>985</v>
      </c>
      <c r="D117" s="338" t="s">
        <v>73</v>
      </c>
      <c r="E117" s="512" t="s">
        <v>459</v>
      </c>
      <c r="F117" s="518" t="s">
        <v>1601</v>
      </c>
      <c r="G117" s="518" t="s">
        <v>974</v>
      </c>
      <c r="H117" s="233" t="str">
        <f>VLOOKUP(E117,'[16]Gui chi Quynh'!$C$7:$E$387,3,0)</f>
        <v>A3</v>
      </c>
      <c r="I117" s="233">
        <f>VLOOKUP(H117,Sheet1!$B$2:$C$12,2,TRUE)</f>
        <v>8</v>
      </c>
      <c r="J117" s="233" t="str">
        <f>VLOOKUP($E117,'[17]Gui chi Quynh'!$C$7:$E$387,3,0)</f>
        <v>A1</v>
      </c>
      <c r="K117" s="233">
        <f>VLOOKUP(J117,Sheet1!$B$2:$C$12,2,TRUE)</f>
        <v>10</v>
      </c>
      <c r="L117" s="233" t="str">
        <f>VLOOKUP(E117,'[18]Gui chi Quynh'!$C$7:$F$385,3,0)</f>
        <v>A2</v>
      </c>
      <c r="M117" s="233">
        <f>VLOOKUP(L117,Sheet1!$B$2:$C$12,2,TRUE)</f>
        <v>9</v>
      </c>
      <c r="N117" s="233" t="str">
        <f>VLOOKUP(E117,'[19]Gui chi Quynh'!$C$7:$E$391,3,0)</f>
        <v>A3</v>
      </c>
      <c r="O117" s="233">
        <f>VLOOKUP(N117,Sheet1!$B$2:$C$12,2,TRUE)</f>
        <v>8</v>
      </c>
      <c r="P117" s="233" t="str">
        <f>VLOOKUP(E117,'[20]Gui chi Quynh'!$C$7:$E$391,3,0)</f>
        <v>A1</v>
      </c>
      <c r="Q117" s="233">
        <f>VLOOKUP(P117,Sheet1!$B$2:$C$12,2,TRUE)</f>
        <v>10</v>
      </c>
      <c r="R117" s="233" t="str">
        <f>VLOOKUP($E117,'[21]Gui chi Quynh'!$C$7:$E$390,3,0)</f>
        <v>A4</v>
      </c>
      <c r="S117" s="233">
        <f>VLOOKUP(R117,Sheet1!$B$2:$C$12,2,TRUE)</f>
        <v>7</v>
      </c>
      <c r="T117" s="233" t="str">
        <f>VLOOKUP($E117,'[22]Gui chi Quynh'!$C$7:$E$390,3,0)</f>
        <v>A3</v>
      </c>
      <c r="U117" s="233">
        <f>VLOOKUP(T117,Sheet1!$B$2:$C$12,2,TRUE)</f>
        <v>8</v>
      </c>
      <c r="V117" s="233" t="str">
        <f>VLOOKUP($E117,'[23]Gui chi Quynh'!$C$7:$E$389,3,0)</f>
        <v>A1</v>
      </c>
      <c r="W117" s="233">
        <f>VLOOKUP(V117,Sheet1!$B$2:$C$12,2,TRUE)</f>
        <v>10</v>
      </c>
      <c r="X117" s="233" t="str">
        <f>VLOOKUP($E117,'[24]Gui chi Quynh'!$C$7:$E$389,3,0)</f>
        <v>A3</v>
      </c>
      <c r="Y117" s="233">
        <f>VLOOKUP(X117,Sheet1!$B$2:$C$12,2,TRUE)</f>
        <v>8</v>
      </c>
      <c r="Z117" s="233" t="str">
        <f>VLOOKUP($E117,'[25]Gui chi Quynh'!$C$7:$E$388,3,0)</f>
        <v>B1</v>
      </c>
      <c r="AA117" s="233">
        <f>VLOOKUP(Z117,Sheet1!$B$2:$C$12,2,TRUE)</f>
        <v>6</v>
      </c>
      <c r="AB117" s="233" t="str">
        <f>VLOOKUP($E117,'T5'!$E$9:$AH$337,24,0)</f>
        <v>A3</v>
      </c>
      <c r="AC117" s="233">
        <f>VLOOKUP(AB117,Sheet1!$B$2:$C$12,2,TRUE)</f>
        <v>8</v>
      </c>
      <c r="AD117" s="233" t="str">
        <f>VLOOKUP($E117,'[27]XET CUOI NAM'!$E$9:AE$337,26,0)</f>
        <v>A2</v>
      </c>
      <c r="AE117" s="233">
        <f>VLOOKUP(AD117,Sheet1!$B$2:$C$12,2,TRUE)</f>
        <v>9</v>
      </c>
      <c r="AF117" s="592" t="str">
        <f>VLOOKUP($E117,'[26]Tong hop ket qua'!$E$19:$M$219,9,0)</f>
        <v>Đạt yêu cầu</v>
      </c>
      <c r="AG117" s="709">
        <f>(I117+K117+M117+O117+Q117+S117+U117+W117+Y117+AA117+AC117)/11</f>
        <v>8.3636363636363633</v>
      </c>
      <c r="AH117" s="709" t="str">
        <f>LEFT((COUNTIF($H117:$AC117,"A*")&amp;"A*")&amp;" + "&amp;(COUNTIF($H117:$AC117,"B*")&amp;"B*")&amp;" + "&amp;(COUNTIF($H117:$AC117,"C*")&amp;"C*")&amp;" +  "&amp;(COUNTIF($H117:$AC117,"D")&amp;"D")&amp; " +  "&amp;(COUNTIF($H117:$AC117,"E")&amp;"E"),10)</f>
        <v>10A* + 1B*</v>
      </c>
      <c r="AI117" s="709">
        <f t="shared" si="20"/>
        <v>1</v>
      </c>
      <c r="AJ117" s="804">
        <f t="shared" si="19"/>
        <v>8.4166666666666661</v>
      </c>
      <c r="AK117" s="233" t="str">
        <f t="shared" si="17"/>
        <v>Tốt</v>
      </c>
      <c r="AL117" s="494" t="str">
        <f>VLOOKUP($E117,'cac dv gui'!$C$135:$AC$151,25,0)</f>
        <v>Tốt</v>
      </c>
      <c r="AM117" s="233" t="str">
        <f>VLOOKUP($E117,'cac dv gui'!$C$135:$AC$151,26,0)</f>
        <v>Tốt</v>
      </c>
      <c r="AN117" s="494"/>
      <c r="AO117" s="494"/>
      <c r="AP117" s="675"/>
      <c r="AQ117" s="233" t="str">
        <f t="shared" si="18"/>
        <v>Tốt</v>
      </c>
      <c r="AR117" s="844" t="str">
        <f t="shared" si="27"/>
        <v>Tốt</v>
      </c>
      <c r="AS117" s="844"/>
      <c r="AT117" s="233"/>
      <c r="AU117" s="844" t="s">
        <v>1731</v>
      </c>
      <c r="AV117" s="844"/>
    </row>
    <row r="118" spans="1:48" s="684" customFormat="1" ht="24.95" customHeight="1" x14ac:dyDescent="0.25">
      <c r="A118" s="512" t="s">
        <v>1355</v>
      </c>
      <c r="B118" s="512">
        <f>COUNTIF($F$9:F118,F118)</f>
        <v>14</v>
      </c>
      <c r="C118" s="513" t="s">
        <v>985</v>
      </c>
      <c r="D118" s="519" t="s">
        <v>351</v>
      </c>
      <c r="E118" s="512" t="s">
        <v>469</v>
      </c>
      <c r="F118" s="518" t="s">
        <v>1601</v>
      </c>
      <c r="G118" s="494" t="s">
        <v>975</v>
      </c>
      <c r="H118" s="494" t="str">
        <f>VLOOKUP(E118,'[16]Gui chi Quynh'!$C$7:$E$387,3,0)</f>
        <v>A4</v>
      </c>
      <c r="I118" s="494">
        <f>VLOOKUP(H118,Sheet1!$B$2:$C$12,2,TRUE)</f>
        <v>7</v>
      </c>
      <c r="J118" s="494" t="str">
        <f>VLOOKUP($E118,'[17]Gui chi Quynh'!$C$7:$E$387,3,0)</f>
        <v>A3</v>
      </c>
      <c r="K118" s="494">
        <f>VLOOKUP(J118,Sheet1!$B$2:$C$12,2,TRUE)</f>
        <v>8</v>
      </c>
      <c r="L118" s="494" t="str">
        <f>VLOOKUP(E118,'[18]Gui chi Quynh'!$C$7:$F$385,3,0)</f>
        <v>A4</v>
      </c>
      <c r="M118" s="494">
        <f>VLOOKUP(L118,Sheet1!$B$2:$C$12,2,TRUE)</f>
        <v>7</v>
      </c>
      <c r="N118" s="494" t="str">
        <f>VLOOKUP(E118,'[19]Gui chi Quynh'!$C$7:$E$391,3,0)</f>
        <v>A4</v>
      </c>
      <c r="O118" s="494">
        <f>VLOOKUP(N118,Sheet1!$B$2:$C$12,2,TRUE)</f>
        <v>7</v>
      </c>
      <c r="P118" s="494" t="str">
        <f>VLOOKUP(E118,'[20]Gui chi Quynh'!$C$7:$E$391,3,0)</f>
        <v>A4</v>
      </c>
      <c r="Q118" s="494">
        <f>VLOOKUP(P118,Sheet1!$B$2:$C$12,2,TRUE)</f>
        <v>7</v>
      </c>
      <c r="R118" s="494" t="str">
        <f>VLOOKUP($E118,'[21]Gui chi Quynh'!$C$7:$E$390,3,0)</f>
        <v>B2</v>
      </c>
      <c r="S118" s="494">
        <f>VLOOKUP(R118,Sheet1!$B$2:$C$12,2,TRUE)</f>
        <v>5</v>
      </c>
      <c r="T118" s="494" t="str">
        <f>VLOOKUP($E118,'[22]Gui chi Quynh'!$C$7:$E$390,3,0)</f>
        <v>A4</v>
      </c>
      <c r="U118" s="494">
        <f>VLOOKUP(T118,Sheet1!$B$2:$C$12,2,TRUE)</f>
        <v>7</v>
      </c>
      <c r="V118" s="494" t="str">
        <f>VLOOKUP($E118,'[23]Gui chi Quynh'!$C$7:$E$389,3,0)</f>
        <v>A3</v>
      </c>
      <c r="W118" s="494">
        <f>VLOOKUP(V118,Sheet1!$B$2:$C$12,2,TRUE)</f>
        <v>8</v>
      </c>
      <c r="X118" s="494" t="str">
        <f>VLOOKUP($E118,'[24]Gui chi Quynh'!$C$7:$E$389,3,0)</f>
        <v>A3</v>
      </c>
      <c r="Y118" s="494">
        <f>VLOOKUP(X118,Sheet1!$B$2:$C$12,2,TRUE)</f>
        <v>8</v>
      </c>
      <c r="Z118" s="494" t="str">
        <f>VLOOKUP($E118,'[25]Gui chi Quynh'!$C$7:$E$388,3,0)</f>
        <v>B2</v>
      </c>
      <c r="AA118" s="494">
        <f>VLOOKUP(Z118,Sheet1!$B$2:$C$12,2,TRUE)</f>
        <v>5</v>
      </c>
      <c r="AB118" s="494" t="str">
        <f>VLOOKUP($E118,'T5'!$E$9:$AH$337,24,0)</f>
        <v>A4</v>
      </c>
      <c r="AC118" s="494">
        <f>VLOOKUP(AB118,Sheet1!$B$2:$C$12,2,TRUE)</f>
        <v>7</v>
      </c>
      <c r="AD118" s="494" t="str">
        <f>VLOOKUP($E118,'[27]XET CUOI NAM'!$E$9:AE$337,26,0)</f>
        <v>A3</v>
      </c>
      <c r="AE118" s="494">
        <f>VLOOKUP(AD118,Sheet1!$B$2:$C$12,2,TRUE)</f>
        <v>8</v>
      </c>
      <c r="AF118" s="592" t="str">
        <f>VLOOKUP($E118,'[26]Tong hop ket qua'!$E$19:$M$219,9,0)</f>
        <v>Đạt yêu cầu</v>
      </c>
      <c r="AG118" s="709">
        <f>(I118+K118+M118+O118+Q118+S118+U118+W118+Y118+AA118+AC118)/11</f>
        <v>6.9090909090909092</v>
      </c>
      <c r="AH118" s="709" t="str">
        <f>LEFT((COUNTIF($H118:$AC118,"A*")&amp;"A*")&amp;" + "&amp;(COUNTIF($H118:$AC118,"B*")&amp;"B*")&amp;" + "&amp;(COUNTIF($H118:$AC118,"C*")&amp;"C*")&amp;" +  "&amp;(COUNTIF($H118:$AC118,"D")&amp;"D")&amp; " +  "&amp;(COUNTIF($H118:$AC118,"E")&amp;"E"),10)</f>
        <v xml:space="preserve">9A* + 2B* </v>
      </c>
      <c r="AI118" s="709">
        <f t="shared" si="20"/>
        <v>2</v>
      </c>
      <c r="AJ118" s="709">
        <f t="shared" si="19"/>
        <v>7</v>
      </c>
      <c r="AK118" s="494" t="str">
        <f t="shared" si="17"/>
        <v>Tốt</v>
      </c>
      <c r="AL118" s="494" t="str">
        <f>VLOOKUP($E118,'cac dv gui'!$C$135:$AC$151,25,0)</f>
        <v>Hoàn thành</v>
      </c>
      <c r="AM118" s="494" t="str">
        <f>VLOOKUP($E118,'cac dv gui'!$C$135:$AC$151,26,0)</f>
        <v>Tốt</v>
      </c>
      <c r="AN118" s="494"/>
      <c r="AO118" s="494"/>
      <c r="AP118" s="675"/>
      <c r="AQ118" s="494" t="str">
        <f t="shared" si="18"/>
        <v>Tốt</v>
      </c>
      <c r="AR118" s="675" t="str">
        <f t="shared" si="27"/>
        <v>Tốt</v>
      </c>
      <c r="AS118" s="675"/>
      <c r="AT118" s="494"/>
      <c r="AU118" s="675"/>
      <c r="AV118" s="675"/>
    </row>
    <row r="119" spans="1:48" s="684" customFormat="1" ht="24.95" customHeight="1" x14ac:dyDescent="0.25">
      <c r="A119" s="512" t="s">
        <v>1356</v>
      </c>
      <c r="B119" s="512">
        <f>COUNTIF($F$9:F119,F119)</f>
        <v>15</v>
      </c>
      <c r="C119" s="513" t="s">
        <v>985</v>
      </c>
      <c r="D119" s="514" t="s">
        <v>283</v>
      </c>
      <c r="E119" s="513" t="s">
        <v>503</v>
      </c>
      <c r="F119" s="518" t="s">
        <v>1601</v>
      </c>
      <c r="G119" s="494" t="s">
        <v>975</v>
      </c>
      <c r="H119" s="494" t="str">
        <f>VLOOKUP(E119,'[16]Gui chi Quynh'!$C$7:$E$387,3,0)</f>
        <v>A3</v>
      </c>
      <c r="I119" s="494">
        <f>VLOOKUP(H119,Sheet1!$B$2:$C$12,2,TRUE)</f>
        <v>8</v>
      </c>
      <c r="J119" s="494" t="str">
        <f>VLOOKUP($E119,'[17]Gui chi Quynh'!$C$7:$E$387,3,0)</f>
        <v>A4</v>
      </c>
      <c r="K119" s="494">
        <f>VLOOKUP(J119,Sheet1!$B$2:$C$12,2,TRUE)</f>
        <v>7</v>
      </c>
      <c r="L119" s="494" t="str">
        <f>VLOOKUP(E119,'[18]Gui chi Quynh'!$C$7:$F$385,3,0)</f>
        <v>A3</v>
      </c>
      <c r="M119" s="494">
        <f>VLOOKUP(L119,Sheet1!$B$2:$C$12,2,TRUE)</f>
        <v>8</v>
      </c>
      <c r="N119" s="494" t="str">
        <f>VLOOKUP(E119,'[19]Gui chi Quynh'!$C$7:$E$391,3,0)</f>
        <v>A4</v>
      </c>
      <c r="O119" s="494">
        <f>VLOOKUP(N119,Sheet1!$B$2:$C$12,2,TRUE)</f>
        <v>7</v>
      </c>
      <c r="P119" s="494" t="str">
        <f>VLOOKUP(E119,'[20]Gui chi Quynh'!$C$7:$E$391,3,0)</f>
        <v>A DN</v>
      </c>
      <c r="Q119" s="494"/>
      <c r="R119" s="494" t="str">
        <f>VLOOKUP($E119,'[21]Gui chi Quynh'!$C$7:$E$390,3,0)</f>
        <v>A DN</v>
      </c>
      <c r="S119" s="494"/>
      <c r="T119" s="494" t="str">
        <f>VLOOKUP($E119,'[22]Gui chi Quynh'!$C$7:$E$390,3,0)</f>
        <v>A DN</v>
      </c>
      <c r="U119" s="494"/>
      <c r="V119" s="494" t="str">
        <f>VLOOKUP($E119,'[23]Gui chi Quynh'!$C$7:$E$389,3,0)</f>
        <v>A DN</v>
      </c>
      <c r="W119" s="494"/>
      <c r="X119" s="494" t="str">
        <f>VLOOKUP($E119,'[24]Gui chi Quynh'!$C$7:$E$389,3,0)</f>
        <v>A DN</v>
      </c>
      <c r="Y119" s="494"/>
      <c r="Z119" s="494" t="s">
        <v>1117</v>
      </c>
      <c r="AA119" s="494"/>
      <c r="AB119" s="494" t="str">
        <f>VLOOKUP($E119,'T5'!$E$9:$AH$337,24,0)</f>
        <v>A4</v>
      </c>
      <c r="AC119" s="494">
        <f>VLOOKUP(AB119,Sheet1!$B$2:$C$12,2,TRUE)</f>
        <v>7</v>
      </c>
      <c r="AD119" s="494" t="str">
        <f>VLOOKUP($E119,'[27]XET CUOI NAM'!$E$9:AE$337,26,0)</f>
        <v>A4</v>
      </c>
      <c r="AE119" s="494">
        <f>VLOOKUP(AD119,Sheet1!$B$2:$C$12,2,TRUE)</f>
        <v>7</v>
      </c>
      <c r="AF119" s="592" t="str">
        <f>VLOOKUP($E119,'[26]Tong hop ket qua'!$E$19:$M$219,9,0)</f>
        <v>Khá</v>
      </c>
      <c r="AG119" s="709">
        <f>(I119+K119+M119+O119+Q119+S119+U119+W119+Y119+AA119+AC119)/6</f>
        <v>6.166666666666667</v>
      </c>
      <c r="AH119" s="709" t="str">
        <f>LEFT((COUNTIF($H119:$AC119,"A*")&amp;"A*")&amp;" + "&amp;(COUNTIF($H119:$AC119,"B*")&amp;"B*")&amp;" + "&amp;(COUNTIF($H119:$AC119,"C*")&amp;"C*")&amp;" +  "&amp;(COUNTIF($H119:$AC119,"D")&amp;"D")&amp; " +  "&amp;(COUNTIF($H119:$AC119,"E")&amp;"E"),4)</f>
        <v>11A*</v>
      </c>
      <c r="AI119" s="709">
        <f t="shared" si="20"/>
        <v>0</v>
      </c>
      <c r="AJ119" s="709">
        <f>((I119+K119+M119+O119+Q119+S119+U119+W119+Y119+AA119+AC119+AE119))/6</f>
        <v>7.333333333333333</v>
      </c>
      <c r="AK119" s="494" t="str">
        <f t="shared" si="17"/>
        <v>Tốt</v>
      </c>
      <c r="AL119" s="494" t="str">
        <f>VLOOKUP($E119,'cac dv gui'!$C$135:$AC$151,25,0)</f>
        <v>Tốt</v>
      </c>
      <c r="AM119" s="494" t="str">
        <f>VLOOKUP($E119,'cac dv gui'!$C$135:$AC$151,26,0)</f>
        <v>Tốt</v>
      </c>
      <c r="AN119" s="494"/>
      <c r="AO119" s="494"/>
      <c r="AP119" s="675"/>
      <c r="AQ119" s="494" t="str">
        <f t="shared" si="18"/>
        <v>Tốt</v>
      </c>
      <c r="AR119" s="675" t="str">
        <f t="shared" si="27"/>
        <v>Tốt</v>
      </c>
      <c r="AS119" s="675"/>
      <c r="AT119" s="678" t="s">
        <v>1147</v>
      </c>
      <c r="AU119" s="675"/>
      <c r="AV119" s="675"/>
    </row>
    <row r="120" spans="1:48" s="684" customFormat="1" ht="24.95" customHeight="1" x14ac:dyDescent="0.25">
      <c r="A120" s="512" t="s">
        <v>1357</v>
      </c>
      <c r="B120" s="512">
        <f>COUNTIF($F$9:F120,F120)</f>
        <v>16</v>
      </c>
      <c r="C120" s="513" t="s">
        <v>985</v>
      </c>
      <c r="D120" s="514" t="s">
        <v>1011</v>
      </c>
      <c r="E120" s="513" t="s">
        <v>1012</v>
      </c>
      <c r="F120" s="518" t="s">
        <v>1601</v>
      </c>
      <c r="G120" s="494" t="s">
        <v>975</v>
      </c>
      <c r="H120" s="494"/>
      <c r="I120" s="494"/>
      <c r="J120" s="494" t="str">
        <f>VLOOKUP($E120,'[17]Gui chi Quynh'!$C$7:$E$387,3,0)</f>
        <v>A4</v>
      </c>
      <c r="K120" s="494">
        <f>VLOOKUP(J120,Sheet1!$B$2:$C$12,2,TRUE)</f>
        <v>7</v>
      </c>
      <c r="L120" s="494" t="str">
        <f>VLOOKUP(E120,'[18]Gui chi Quynh'!$C$7:$F$385,3,0)</f>
        <v>A4</v>
      </c>
      <c r="M120" s="494">
        <f>VLOOKUP(L120,Sheet1!$B$2:$C$12,2,TRUE)</f>
        <v>7</v>
      </c>
      <c r="N120" s="494" t="str">
        <f>VLOOKUP(E120,'[19]Gui chi Quynh'!$C$7:$E$391,3,0)</f>
        <v>A4</v>
      </c>
      <c r="O120" s="494">
        <f>VLOOKUP(N120,Sheet1!$B$2:$C$12,2,TRUE)</f>
        <v>7</v>
      </c>
      <c r="P120" s="494" t="str">
        <f>VLOOKUP(E120,'[20]Gui chi Quynh'!$C$7:$E$391,3,0)</f>
        <v>A3</v>
      </c>
      <c r="Q120" s="494">
        <f>VLOOKUP(P120,Sheet1!$B$2:$C$12,2,TRUE)</f>
        <v>8</v>
      </c>
      <c r="R120" s="494" t="str">
        <f>VLOOKUP($E120,'[21]Gui chi Quynh'!$C$7:$E$390,3,0)</f>
        <v>A3</v>
      </c>
      <c r="S120" s="494">
        <f>VLOOKUP(R120,Sheet1!$B$2:$C$12,2,TRUE)</f>
        <v>8</v>
      </c>
      <c r="T120" s="494" t="str">
        <f>VLOOKUP($E120,'[22]Gui chi Quynh'!$C$7:$E$390,3,0)</f>
        <v>A4</v>
      </c>
      <c r="U120" s="494">
        <f>VLOOKUP(T120,Sheet1!$B$2:$C$12,2,TRUE)</f>
        <v>7</v>
      </c>
      <c r="V120" s="494" t="str">
        <f>VLOOKUP($E120,'[23]Gui chi Quynh'!$C$7:$E$389,3,0)</f>
        <v>A3</v>
      </c>
      <c r="W120" s="494">
        <f>VLOOKUP(V120,Sheet1!$B$2:$C$12,2,TRUE)</f>
        <v>8</v>
      </c>
      <c r="X120" s="494" t="str">
        <f>VLOOKUP($E120,'[24]Gui chi Quynh'!$C$7:$E$389,3,0)</f>
        <v>A3</v>
      </c>
      <c r="Y120" s="494">
        <f>VLOOKUP(X120,Sheet1!$B$2:$C$12,2,TRUE)</f>
        <v>8</v>
      </c>
      <c r="Z120" s="494" t="str">
        <f>VLOOKUP($E120,'[25]Gui chi Quynh'!$C$7:$E$388,3,0)</f>
        <v>A4</v>
      </c>
      <c r="AA120" s="494">
        <f>VLOOKUP(Z120,Sheet1!$B$2:$C$12,2,TRUE)</f>
        <v>7</v>
      </c>
      <c r="AB120" s="494" t="str">
        <f>VLOOKUP($E120,'T5'!$E$9:$AH$337,24,0)</f>
        <v>A4</v>
      </c>
      <c r="AC120" s="494">
        <f>VLOOKUP(AB120,Sheet1!$B$2:$C$12,2,TRUE)</f>
        <v>7</v>
      </c>
      <c r="AD120" s="494" t="str">
        <f>VLOOKUP($E120,'[27]XET CUOI NAM'!$E$9:AE$337,26,0)</f>
        <v>A4</v>
      </c>
      <c r="AE120" s="494">
        <f>VLOOKUP(AD120,Sheet1!$B$2:$C$12,2,TRUE)</f>
        <v>7</v>
      </c>
      <c r="AF120" s="592" t="str">
        <f>VLOOKUP($E120,'[26]Tong hop ket qua'!$E$19:$M$219,9,0)</f>
        <v>Tốt</v>
      </c>
      <c r="AG120" s="709">
        <f t="shared" ref="AG120:AG142" si="28">(I120+K120+M120+O120+Q120+S120+U120+W120+Y120+AA120+AC120)/11</f>
        <v>6.7272727272727275</v>
      </c>
      <c r="AH120" s="709" t="str">
        <f>LEFT((COUNTIF($H120:$AC120,"A*")&amp;"A*")&amp;" + "&amp;(COUNTIF($H120:$AC120,"B*")&amp;"B*")&amp;" + "&amp;(COUNTIF($H120:$AC120,"C*")&amp;"C*")&amp;" +  "&amp;(COUNTIF($H120:$AC120,"D")&amp;"D")&amp; " +  "&amp;(COUNTIF($H120:$AC120,"E")&amp;"E"),4)</f>
        <v>10A*</v>
      </c>
      <c r="AI120" s="709">
        <f t="shared" si="20"/>
        <v>0</v>
      </c>
      <c r="AJ120" s="709">
        <f t="shared" si="19"/>
        <v>6.75</v>
      </c>
      <c r="AK120" s="494" t="str">
        <f t="shared" si="17"/>
        <v>Tốt</v>
      </c>
      <c r="AL120" s="494" t="str">
        <f>VLOOKUP($E120,'cac dv gui'!$C$135:$AC$151,25,0)</f>
        <v>Tốt</v>
      </c>
      <c r="AM120" s="494" t="str">
        <f>VLOOKUP($E120,'cac dv gui'!$C$135:$AC$151,26,0)</f>
        <v>Tốt</v>
      </c>
      <c r="AN120" s="494"/>
      <c r="AO120" s="494"/>
      <c r="AP120" s="675"/>
      <c r="AQ120" s="494" t="str">
        <f t="shared" si="18"/>
        <v>Tốt</v>
      </c>
      <c r="AR120" s="675" t="str">
        <f t="shared" si="27"/>
        <v>Tốt</v>
      </c>
      <c r="AS120" s="675"/>
      <c r="AT120" s="678" t="s">
        <v>1118</v>
      </c>
      <c r="AU120" s="675"/>
      <c r="AV120" s="675"/>
    </row>
    <row r="121" spans="1:48" s="684" customFormat="1" ht="24.95" customHeight="1" x14ac:dyDescent="0.25">
      <c r="A121" s="512" t="s">
        <v>1358</v>
      </c>
      <c r="B121" s="512">
        <f>COUNTIF($F$9:F121,F121)</f>
        <v>17</v>
      </c>
      <c r="C121" s="513" t="s">
        <v>985</v>
      </c>
      <c r="D121" s="552" t="s">
        <v>743</v>
      </c>
      <c r="E121" s="520" t="s">
        <v>744</v>
      </c>
      <c r="F121" s="518" t="s">
        <v>1601</v>
      </c>
      <c r="G121" s="494" t="s">
        <v>975</v>
      </c>
      <c r="H121" s="494" t="str">
        <f>VLOOKUP(E121,'[16]Gui chi Quynh'!$C$7:$E$387,3,0)</f>
        <v>A3</v>
      </c>
      <c r="I121" s="494">
        <f>VLOOKUP(H121,Sheet1!$B$2:$C$12,2,TRUE)</f>
        <v>8</v>
      </c>
      <c r="J121" s="494" t="str">
        <f>VLOOKUP($E121,'[17]Gui chi Quynh'!$C$7:$E$387,3,0)</f>
        <v>A4</v>
      </c>
      <c r="K121" s="494">
        <f>VLOOKUP(J121,Sheet1!$B$2:$C$12,2,TRUE)</f>
        <v>7</v>
      </c>
      <c r="L121" s="494" t="str">
        <f>VLOOKUP(E121,'[18]Gui chi Quynh'!$C$7:$F$385,3,0)</f>
        <v>A3</v>
      </c>
      <c r="M121" s="494">
        <f>VLOOKUP(L121,Sheet1!$B$2:$C$12,2,TRUE)</f>
        <v>8</v>
      </c>
      <c r="N121" s="494" t="str">
        <f>VLOOKUP(E121,'[19]Gui chi Quynh'!$C$7:$E$391,3,0)</f>
        <v>A4</v>
      </c>
      <c r="O121" s="494">
        <f>VLOOKUP(N121,Sheet1!$B$2:$C$12,2,TRUE)</f>
        <v>7</v>
      </c>
      <c r="P121" s="494" t="str">
        <f>VLOOKUP(E121,'[20]Gui chi Quynh'!$C$7:$E$391,3,0)</f>
        <v>A4</v>
      </c>
      <c r="Q121" s="494">
        <f>VLOOKUP(P121,Sheet1!$B$2:$C$12,2,TRUE)</f>
        <v>7</v>
      </c>
      <c r="R121" s="494" t="str">
        <f>VLOOKUP($E121,'[21]Gui chi Quynh'!$C$7:$E$390,3,0)</f>
        <v>A4</v>
      </c>
      <c r="S121" s="494">
        <f>VLOOKUP(R121,Sheet1!$B$2:$C$12,2,TRUE)</f>
        <v>7</v>
      </c>
      <c r="T121" s="494" t="str">
        <f>VLOOKUP($E121,'[22]Gui chi Quynh'!$C$7:$E$390,3,0)</f>
        <v>A4</v>
      </c>
      <c r="U121" s="494">
        <f>VLOOKUP(T121,Sheet1!$B$2:$C$12,2,TRUE)</f>
        <v>7</v>
      </c>
      <c r="V121" s="494" t="str">
        <f>VLOOKUP($E121,'[23]Gui chi Quynh'!$C$7:$E$389,3,0)</f>
        <v>B1</v>
      </c>
      <c r="W121" s="494">
        <f>VLOOKUP(V121,Sheet1!$B$2:$C$12,2,TRUE)</f>
        <v>6</v>
      </c>
      <c r="X121" s="494" t="str">
        <f>VLOOKUP($E121,'[24]Gui chi Quynh'!$C$7:$E$389,3,0)</f>
        <v>A4</v>
      </c>
      <c r="Y121" s="494">
        <f>VLOOKUP(X121,Sheet1!$B$2:$C$12,2,TRUE)</f>
        <v>7</v>
      </c>
      <c r="Z121" s="494" t="str">
        <f>VLOOKUP($E121,'[25]Gui chi Quynh'!$C$7:$E$388,3,0)</f>
        <v>A4</v>
      </c>
      <c r="AA121" s="494">
        <f>VLOOKUP(Z121,Sheet1!$B$2:$C$12,2,TRUE)</f>
        <v>7</v>
      </c>
      <c r="AB121" s="494" t="str">
        <f>VLOOKUP($E121,'T5'!$E$9:$AH$337,24,0)</f>
        <v>A4</v>
      </c>
      <c r="AC121" s="494">
        <f>VLOOKUP(AB121,Sheet1!$B$2:$C$12,2,TRUE)</f>
        <v>7</v>
      </c>
      <c r="AD121" s="494" t="str">
        <f>VLOOKUP($E121,'[27]XET CUOI NAM'!$E$9:AE$337,26,0)</f>
        <v>A4</v>
      </c>
      <c r="AE121" s="494">
        <f>VLOOKUP(AD121,Sheet1!$B$2:$C$12,2,TRUE)</f>
        <v>7</v>
      </c>
      <c r="AF121" s="592"/>
      <c r="AG121" s="709">
        <f t="shared" si="28"/>
        <v>7.0909090909090908</v>
      </c>
      <c r="AH121" s="709" t="str">
        <f>LEFT((COUNTIF($H121:$AC121,"A*")&amp;"A*")&amp;" + "&amp;(COUNTIF($H121:$AC121,"B*")&amp;"B*")&amp;" + "&amp;(COUNTIF($H121:$AC121,"C*")&amp;"C*")&amp;" +  "&amp;(COUNTIF($H121:$AC121,"D")&amp;"D")&amp; " +  "&amp;(COUNTIF($H121:$AC121,"E")&amp;"E"),10)</f>
        <v>10A* + 1B*</v>
      </c>
      <c r="AI121" s="709">
        <f t="shared" si="20"/>
        <v>1</v>
      </c>
      <c r="AJ121" s="709">
        <f t="shared" si="19"/>
        <v>7.083333333333333</v>
      </c>
      <c r="AK121" s="494" t="str">
        <f t="shared" si="17"/>
        <v>Tốt</v>
      </c>
      <c r="AL121" s="494" t="str">
        <f>VLOOKUP($E121,'cac dv gui'!$C$135:$AC$151,25,0)</f>
        <v>Tốt</v>
      </c>
      <c r="AM121" s="494" t="str">
        <f>VLOOKUP($E121,'cac dv gui'!$C$135:$AC$151,26,0)</f>
        <v>Tốt</v>
      </c>
      <c r="AN121" s="675"/>
      <c r="AO121" s="494"/>
      <c r="AP121" s="675"/>
      <c r="AQ121" s="494" t="str">
        <f t="shared" si="18"/>
        <v>Tốt</v>
      </c>
      <c r="AR121" s="675" t="str">
        <f t="shared" si="27"/>
        <v>Tốt</v>
      </c>
      <c r="AS121" s="675"/>
      <c r="AT121" s="494"/>
      <c r="AU121" s="675"/>
      <c r="AV121" s="675"/>
    </row>
    <row r="122" spans="1:48" s="684" customFormat="1" ht="24.95" customHeight="1" x14ac:dyDescent="0.25">
      <c r="A122" s="512" t="s">
        <v>1359</v>
      </c>
      <c r="B122" s="512">
        <f>COUNTIF($F$9:F296,F122)</f>
        <v>5</v>
      </c>
      <c r="C122" s="513" t="s">
        <v>985</v>
      </c>
      <c r="D122" s="519" t="s">
        <v>207</v>
      </c>
      <c r="E122" s="599" t="s">
        <v>714</v>
      </c>
      <c r="F122" s="494" t="s">
        <v>1619</v>
      </c>
      <c r="G122" s="494" t="s">
        <v>974</v>
      </c>
      <c r="H122" s="494" t="str">
        <f>VLOOKUP(E122,'[16]Gui chi Quynh'!$C$7:$E$387,3,0)</f>
        <v>A1</v>
      </c>
      <c r="I122" s="494">
        <f>VLOOKUP(H122,Sheet1!$B$2:$C$12,2,TRUE)</f>
        <v>10</v>
      </c>
      <c r="J122" s="494" t="str">
        <f>VLOOKUP($E122,'[17]Gui chi Quynh'!$C$7:$E$387,3,0)</f>
        <v>A1</v>
      </c>
      <c r="K122" s="494">
        <f>VLOOKUP(J122,Sheet1!$B$2:$C$12,2,TRUE)</f>
        <v>10</v>
      </c>
      <c r="L122" s="494" t="str">
        <f>VLOOKUP(E122,'[18]Gui chi Quynh'!$C$7:$F$385,3,0)</f>
        <v>A1</v>
      </c>
      <c r="M122" s="494">
        <f>VLOOKUP(L122,Sheet1!$B$2:$C$12,2,TRUE)</f>
        <v>10</v>
      </c>
      <c r="N122" s="494" t="str">
        <f>VLOOKUP(E122,'[19]Gui chi Quynh'!$C$7:$E$391,3,0)</f>
        <v>A1</v>
      </c>
      <c r="O122" s="494">
        <f>VLOOKUP(N122,Sheet1!$B$2:$C$12,2,TRUE)</f>
        <v>10</v>
      </c>
      <c r="P122" s="494" t="str">
        <f>VLOOKUP(E122,'[20]Gui chi Quynh'!$C$7:$E$391,3,0)</f>
        <v>A1</v>
      </c>
      <c r="Q122" s="494">
        <f>VLOOKUP(P122,Sheet1!$B$2:$C$12,2,TRUE)</f>
        <v>10</v>
      </c>
      <c r="R122" s="494" t="str">
        <f>VLOOKUP($E122,'[21]Gui chi Quynh'!$C$7:$E$390,3,0)</f>
        <v>A1</v>
      </c>
      <c r="S122" s="494">
        <f>VLOOKUP(R122,Sheet1!$B$2:$C$12,2,TRUE)</f>
        <v>10</v>
      </c>
      <c r="T122" s="494" t="str">
        <f>VLOOKUP($E122,'[22]Gui chi Quynh'!$C$7:$E$390,3,0)</f>
        <v>A1</v>
      </c>
      <c r="U122" s="494">
        <f>VLOOKUP(T122,Sheet1!$B$2:$C$12,2,TRUE)</f>
        <v>10</v>
      </c>
      <c r="V122" s="494" t="str">
        <f>VLOOKUP($E122,'[23]Gui chi Quynh'!$C$7:$E$389,3,0)</f>
        <v>A2</v>
      </c>
      <c r="W122" s="494">
        <f>VLOOKUP(V122,Sheet1!$B$2:$C$12,2,TRUE)</f>
        <v>9</v>
      </c>
      <c r="X122" s="494" t="str">
        <f>VLOOKUP($E122,'[24]Gui chi Quynh'!$C$7:$E$389,3,0)</f>
        <v>A1</v>
      </c>
      <c r="Y122" s="494">
        <f>VLOOKUP(X122,Sheet1!$B$2:$C$12,2,TRUE)</f>
        <v>10</v>
      </c>
      <c r="Z122" s="494" t="str">
        <f>VLOOKUP($E122,'[25]Gui chi Quynh'!$C$7:$E$388,3,0)</f>
        <v>A1</v>
      </c>
      <c r="AA122" s="494">
        <f>VLOOKUP(Z122,Sheet1!$B$2:$C$12,2,TRUE)</f>
        <v>10</v>
      </c>
      <c r="AB122" s="494" t="str">
        <f>VLOOKUP($E122,'T5'!$E$9:$AH$337,24,0)</f>
        <v>A2</v>
      </c>
      <c r="AC122" s="494">
        <f>VLOOKUP(AB122,Sheet1!$B$2:$C$12,2,TRUE)</f>
        <v>9</v>
      </c>
      <c r="AD122" s="494" t="str">
        <f>VLOOKUP($E122,'[27]XET CUOI NAM'!$E$9:AE$337,26,0)</f>
        <v>A1</v>
      </c>
      <c r="AE122" s="494">
        <f>VLOOKUP(AD122,Sheet1!$B$2:$C$12,2,TRUE)</f>
        <v>10</v>
      </c>
      <c r="AF122" s="592" t="str">
        <f>VLOOKUP($E122,'[26]Tong hop ket qua'!$E$19:$M$219,9,0)</f>
        <v>Tốt</v>
      </c>
      <c r="AG122" s="709">
        <f t="shared" si="28"/>
        <v>9.8181818181818183</v>
      </c>
      <c r="AH122" s="709" t="str">
        <f t="shared" ref="AH122:AH137" si="29">LEFT((COUNTIF($H122:$AC122,"A*")&amp;"A*")&amp;" + "&amp;(COUNTIF($H122:$AC122,"B*")&amp;"B*")&amp;" + "&amp;(COUNTIF($H122:$AC122,"C*")&amp;"C*")&amp;" +  "&amp;(COUNTIF($H122:$AC122,"D")&amp;"D")&amp; " +  "&amp;(COUNTIF($H122:$AC122,"E")&amp;"E"),4)</f>
        <v>11A*</v>
      </c>
      <c r="AI122" s="709">
        <f t="shared" si="20"/>
        <v>0</v>
      </c>
      <c r="AJ122" s="709">
        <f t="shared" si="19"/>
        <v>9.8333333333333339</v>
      </c>
      <c r="AK122" s="494" t="str">
        <f t="shared" si="17"/>
        <v>Xuất sắc</v>
      </c>
      <c r="AL122" s="494" t="str">
        <f>VLOOKUP($E122,'cac dv gui'!$C$284:$AD$288,25,0)</f>
        <v xml:space="preserve">Xuất sắc </v>
      </c>
      <c r="AM122" s="494" t="str">
        <f>VLOOKUP($E122,'cac dv gui'!$C$284:$AD$288,26,0)</f>
        <v xml:space="preserve">Xuất sắc </v>
      </c>
      <c r="AN122" s="675"/>
      <c r="AO122" s="494" t="s">
        <v>1130</v>
      </c>
      <c r="AP122" s="675"/>
      <c r="AQ122" s="494" t="str">
        <f t="shared" si="18"/>
        <v>Xuất sắc</v>
      </c>
      <c r="AR122" s="675" t="str">
        <f t="shared" si="27"/>
        <v>Xuất sắc</v>
      </c>
      <c r="AS122" s="675"/>
      <c r="AT122" s="494"/>
      <c r="AU122" s="675" t="s">
        <v>1731</v>
      </c>
      <c r="AV122" s="675"/>
    </row>
    <row r="123" spans="1:48" s="684" customFormat="1" ht="39" customHeight="1" x14ac:dyDescent="0.25">
      <c r="A123" s="512" t="s">
        <v>1360</v>
      </c>
      <c r="B123" s="512">
        <f>COUNTIF($F$9:F123,F123)</f>
        <v>2</v>
      </c>
      <c r="C123" s="513" t="s">
        <v>985</v>
      </c>
      <c r="D123" s="519" t="s">
        <v>61</v>
      </c>
      <c r="E123" s="599" t="s">
        <v>715</v>
      </c>
      <c r="F123" s="494" t="s">
        <v>1619</v>
      </c>
      <c r="G123" s="494" t="s">
        <v>974</v>
      </c>
      <c r="H123" s="494" t="str">
        <f>VLOOKUP(E123,'[16]Gui chi Quynh'!$C$7:$E$387,3,0)</f>
        <v>A2</v>
      </c>
      <c r="I123" s="494">
        <f>VLOOKUP(H123,Sheet1!$B$2:$C$12,2,TRUE)</f>
        <v>9</v>
      </c>
      <c r="J123" s="494" t="str">
        <f>VLOOKUP($E123,'[17]Gui chi Quynh'!$C$7:$E$387,3,0)</f>
        <v>A2</v>
      </c>
      <c r="K123" s="494">
        <f>VLOOKUP(J123,Sheet1!$B$2:$C$12,2,TRUE)</f>
        <v>9</v>
      </c>
      <c r="L123" s="494" t="str">
        <f>VLOOKUP(E123,'[18]Gui chi Quynh'!$C$7:$F$385,3,0)</f>
        <v>A2</v>
      </c>
      <c r="M123" s="494">
        <f>VLOOKUP(L123,Sheet1!$B$2:$C$12,2,TRUE)</f>
        <v>9</v>
      </c>
      <c r="N123" s="494" t="str">
        <f>VLOOKUP(E123,'[19]Gui chi Quynh'!$C$7:$E$391,3,0)</f>
        <v>A1</v>
      </c>
      <c r="O123" s="494">
        <f>VLOOKUP(N123,Sheet1!$B$2:$C$12,2,TRUE)</f>
        <v>10</v>
      </c>
      <c r="P123" s="494" t="str">
        <f>VLOOKUP(E123,'[20]Gui chi Quynh'!$C$7:$E$391,3,0)</f>
        <v>A1</v>
      </c>
      <c r="Q123" s="494">
        <f>VLOOKUP(P123,Sheet1!$B$2:$C$12,2,TRUE)</f>
        <v>10</v>
      </c>
      <c r="R123" s="494" t="str">
        <f>VLOOKUP($E123,'[21]Gui chi Quynh'!$C$7:$E$390,3,0)</f>
        <v>A2</v>
      </c>
      <c r="S123" s="494">
        <f>VLOOKUP(R123,Sheet1!$B$2:$C$12,2,TRUE)</f>
        <v>9</v>
      </c>
      <c r="T123" s="494" t="str">
        <f>VLOOKUP($E123,'[22]Gui chi Quynh'!$C$7:$E$390,3,0)</f>
        <v>A2</v>
      </c>
      <c r="U123" s="494">
        <f>VLOOKUP(T123,Sheet1!$B$2:$C$12,2,TRUE)</f>
        <v>9</v>
      </c>
      <c r="V123" s="494" t="str">
        <f>VLOOKUP($E123,'[23]Gui chi Quynh'!$C$7:$E$389,3,0)</f>
        <v>A2</v>
      </c>
      <c r="W123" s="494">
        <f>VLOOKUP(V123,Sheet1!$B$2:$C$12,2,TRUE)</f>
        <v>9</v>
      </c>
      <c r="X123" s="494" t="str">
        <f>VLOOKUP($E123,'[24]Gui chi Quynh'!$C$7:$E$389,3,0)</f>
        <v>A2</v>
      </c>
      <c r="Y123" s="494">
        <f>VLOOKUP(X123,Sheet1!$B$2:$C$12,2,TRUE)</f>
        <v>9</v>
      </c>
      <c r="Z123" s="494" t="str">
        <f>VLOOKUP($E123,'[25]Gui chi Quynh'!$C$7:$E$388,3,0)</f>
        <v>A1</v>
      </c>
      <c r="AA123" s="494">
        <f>VLOOKUP(Z123,Sheet1!$B$2:$C$12,2,TRUE)</f>
        <v>10</v>
      </c>
      <c r="AB123" s="494" t="str">
        <f>VLOOKUP($E123,'T5'!$E$9:$AH$337,24,0)</f>
        <v>A2</v>
      </c>
      <c r="AC123" s="494">
        <f>VLOOKUP(AB123,Sheet1!$B$2:$C$12,2,TRUE)</f>
        <v>9</v>
      </c>
      <c r="AD123" s="494" t="str">
        <f>VLOOKUP($E123,'[27]XET CUOI NAM'!$E$9:AE$337,26,0)</f>
        <v>A2</v>
      </c>
      <c r="AE123" s="494">
        <f>VLOOKUP(AD123,Sheet1!$B$2:$C$12,2,TRUE)</f>
        <v>9</v>
      </c>
      <c r="AF123" s="592" t="str">
        <f>VLOOKUP($E123,'[26]Tong hop ket qua'!$E$19:$M$219,9,0)</f>
        <v>Tốt</v>
      </c>
      <c r="AG123" s="709">
        <f t="shared" si="28"/>
        <v>9.2727272727272734</v>
      </c>
      <c r="AH123" s="709" t="str">
        <f t="shared" si="29"/>
        <v>11A*</v>
      </c>
      <c r="AI123" s="709">
        <f t="shared" si="20"/>
        <v>0</v>
      </c>
      <c r="AJ123" s="709">
        <f t="shared" si="19"/>
        <v>9.25</v>
      </c>
      <c r="AK123" s="494" t="str">
        <f t="shared" si="17"/>
        <v>Xuất sắc</v>
      </c>
      <c r="AL123" s="494" t="str">
        <f>VLOOKUP($E123,'cac dv gui'!$C$284:$AD$288,25,0)</f>
        <v xml:space="preserve">Xuất sắc </v>
      </c>
      <c r="AM123" s="494" t="str">
        <f>VLOOKUP($E123,'cac dv gui'!$C$284:$AD$288,26,0)</f>
        <v xml:space="preserve">Xuất sắc </v>
      </c>
      <c r="AN123" s="675"/>
      <c r="AO123" s="494"/>
      <c r="AP123" s="675"/>
      <c r="AQ123" s="494" t="str">
        <f t="shared" si="18"/>
        <v>Xuất sắc</v>
      </c>
      <c r="AR123" s="675" t="str">
        <f t="shared" si="27"/>
        <v>Xuất sắc</v>
      </c>
      <c r="AS123" s="675"/>
      <c r="AT123" s="494"/>
      <c r="AU123" s="675"/>
      <c r="AV123" s="675" t="s">
        <v>1731</v>
      </c>
    </row>
    <row r="124" spans="1:48" s="684" customFormat="1" ht="24.95" customHeight="1" x14ac:dyDescent="0.25">
      <c r="A124" s="512" t="s">
        <v>1361</v>
      </c>
      <c r="B124" s="512">
        <f>COUNTIF($F$9:F124,F124)</f>
        <v>3</v>
      </c>
      <c r="C124" s="513" t="s">
        <v>985</v>
      </c>
      <c r="D124" s="519" t="s">
        <v>209</v>
      </c>
      <c r="E124" s="599" t="s">
        <v>716</v>
      </c>
      <c r="F124" s="494" t="s">
        <v>1619</v>
      </c>
      <c r="G124" s="494" t="s">
        <v>974</v>
      </c>
      <c r="H124" s="494" t="str">
        <f>VLOOKUP(E124,'[16]Gui chi Quynh'!$C$7:$E$387,3,0)</f>
        <v>A2</v>
      </c>
      <c r="I124" s="494">
        <f>VLOOKUP(H124,Sheet1!$B$2:$C$12,2,TRUE)</f>
        <v>9</v>
      </c>
      <c r="J124" s="494" t="str">
        <f>VLOOKUP($E124,'[17]Gui chi Quynh'!$C$7:$E$387,3,0)</f>
        <v>A2</v>
      </c>
      <c r="K124" s="494">
        <f>VLOOKUP(J124,Sheet1!$B$2:$C$12,2,TRUE)</f>
        <v>9</v>
      </c>
      <c r="L124" s="494" t="str">
        <f>VLOOKUP(E124,'[18]Gui chi Quynh'!$C$7:$F$385,3,0)</f>
        <v>A3</v>
      </c>
      <c r="M124" s="494">
        <f>VLOOKUP(L124,Sheet1!$B$2:$C$12,2,TRUE)</f>
        <v>8</v>
      </c>
      <c r="N124" s="494" t="str">
        <f>VLOOKUP(E124,'[19]Gui chi Quynh'!$C$7:$E$391,3,0)</f>
        <v>A1</v>
      </c>
      <c r="O124" s="494">
        <f>VLOOKUP(N124,Sheet1!$B$2:$C$12,2,TRUE)</f>
        <v>10</v>
      </c>
      <c r="P124" s="494" t="str">
        <f>VLOOKUP(E124,'[20]Gui chi Quynh'!$C$7:$E$391,3,0)</f>
        <v>A1</v>
      </c>
      <c r="Q124" s="494">
        <f>VLOOKUP(P124,Sheet1!$B$2:$C$12,2,TRUE)</f>
        <v>10</v>
      </c>
      <c r="R124" s="494" t="str">
        <f>VLOOKUP($E124,'[21]Gui chi Quynh'!$C$7:$E$390,3,0)</f>
        <v>A2</v>
      </c>
      <c r="S124" s="494">
        <f>VLOOKUP(R124,Sheet1!$B$2:$C$12,2,TRUE)</f>
        <v>9</v>
      </c>
      <c r="T124" s="494" t="str">
        <f>VLOOKUP($E124,'[22]Gui chi Quynh'!$C$7:$E$390,3,0)</f>
        <v>A2</v>
      </c>
      <c r="U124" s="494">
        <f>VLOOKUP(T124,Sheet1!$B$2:$C$12,2,TRUE)</f>
        <v>9</v>
      </c>
      <c r="V124" s="494" t="str">
        <f>VLOOKUP($E124,'[23]Gui chi Quynh'!$C$7:$E$389,3,0)</f>
        <v>A1</v>
      </c>
      <c r="W124" s="494">
        <f>VLOOKUP(V124,Sheet1!$B$2:$C$12,2,TRUE)</f>
        <v>10</v>
      </c>
      <c r="X124" s="494" t="str">
        <f>VLOOKUP($E124,'[24]Gui chi Quynh'!$C$7:$E$389,3,0)</f>
        <v>A1</v>
      </c>
      <c r="Y124" s="494">
        <f>VLOOKUP(X124,Sheet1!$B$2:$C$12,2,TRUE)</f>
        <v>10</v>
      </c>
      <c r="Z124" s="494" t="str">
        <f>VLOOKUP($E124,'[25]Gui chi Quynh'!$C$7:$E$388,3,0)</f>
        <v>A1</v>
      </c>
      <c r="AA124" s="494">
        <f>VLOOKUP(Z124,Sheet1!$B$2:$C$12,2,TRUE)</f>
        <v>10</v>
      </c>
      <c r="AB124" s="494" t="str">
        <f>VLOOKUP($E124,'T5'!$E$9:$AH$337,24,0)</f>
        <v>A1</v>
      </c>
      <c r="AC124" s="494">
        <f>VLOOKUP(AB124,Sheet1!$B$2:$C$12,2,TRUE)</f>
        <v>10</v>
      </c>
      <c r="AD124" s="494" t="str">
        <f>VLOOKUP($E124,'[27]XET CUOI NAM'!$E$9:AE$337,26,0)</f>
        <v>A2</v>
      </c>
      <c r="AE124" s="494">
        <f>VLOOKUP(AD124,Sheet1!$B$2:$C$12,2,TRUE)</f>
        <v>9</v>
      </c>
      <c r="AF124" s="592" t="str">
        <f>VLOOKUP($E124,'[26]Tong hop ket qua'!$E$19:$M$219,9,0)</f>
        <v>Khá</v>
      </c>
      <c r="AG124" s="709">
        <f t="shared" si="28"/>
        <v>9.454545454545455</v>
      </c>
      <c r="AH124" s="709" t="str">
        <f t="shared" si="29"/>
        <v>11A*</v>
      </c>
      <c r="AI124" s="709">
        <f t="shared" si="20"/>
        <v>0</v>
      </c>
      <c r="AJ124" s="709">
        <f t="shared" si="19"/>
        <v>9.4166666666666661</v>
      </c>
      <c r="AK124" s="494" t="str">
        <f t="shared" si="17"/>
        <v>Xuất sắc</v>
      </c>
      <c r="AL124" s="494" t="str">
        <f>VLOOKUP($E124,'cac dv gui'!$C$284:$AD$288,25,0)</f>
        <v xml:space="preserve">Xuất sắc </v>
      </c>
      <c r="AM124" s="494" t="str">
        <f>VLOOKUP($E124,'cac dv gui'!$C$284:$AD$288,26,0)</f>
        <v xml:space="preserve">Xuất sắc </v>
      </c>
      <c r="AN124" s="675"/>
      <c r="AO124" s="494"/>
      <c r="AP124" s="675"/>
      <c r="AQ124" s="494" t="str">
        <f t="shared" si="18"/>
        <v>Xuất sắc</v>
      </c>
      <c r="AR124" s="675" t="str">
        <f t="shared" si="27"/>
        <v>Xuất sắc</v>
      </c>
      <c r="AS124" s="675"/>
      <c r="AT124" s="494"/>
      <c r="AU124" s="675" t="s">
        <v>1731</v>
      </c>
      <c r="AV124" s="675"/>
    </row>
    <row r="125" spans="1:48" s="684" customFormat="1" ht="24.95" customHeight="1" x14ac:dyDescent="0.25">
      <c r="A125" s="512" t="s">
        <v>1362</v>
      </c>
      <c r="B125" s="512">
        <f>COUNTIF($F$9:F125,F125)</f>
        <v>4</v>
      </c>
      <c r="C125" s="513" t="s">
        <v>985</v>
      </c>
      <c r="D125" s="716" t="s">
        <v>1004</v>
      </c>
      <c r="E125" s="599" t="s">
        <v>1005</v>
      </c>
      <c r="F125" s="494" t="s">
        <v>1619</v>
      </c>
      <c r="G125" s="713" t="s">
        <v>975</v>
      </c>
      <c r="H125" s="494" t="str">
        <f>VLOOKUP(E125,'[16]Gui chi Quynh'!$C$7:$E$387,3,0)</f>
        <v>A3</v>
      </c>
      <c r="I125" s="494">
        <f>VLOOKUP(H125,Sheet1!$B$2:$C$12,2,TRUE)</f>
        <v>8</v>
      </c>
      <c r="J125" s="494" t="str">
        <f>VLOOKUP($E125,'[17]Gui chi Quynh'!$C$7:$E$387,3,0)</f>
        <v>A3</v>
      </c>
      <c r="K125" s="494">
        <f>VLOOKUP(J125,Sheet1!$B$2:$C$12,2,TRUE)</f>
        <v>8</v>
      </c>
      <c r="L125" s="494" t="str">
        <f>VLOOKUP(E125,'[18]Gui chi Quynh'!$C$7:$F$385,3,0)</f>
        <v>A3</v>
      </c>
      <c r="M125" s="494">
        <f>VLOOKUP(L125,Sheet1!$B$2:$C$12,2,TRUE)</f>
        <v>8</v>
      </c>
      <c r="N125" s="494" t="str">
        <f>VLOOKUP(E125,'[19]Gui chi Quynh'!$C$7:$E$391,3,0)</f>
        <v>A2</v>
      </c>
      <c r="O125" s="494">
        <f>VLOOKUP(N125,Sheet1!$B$2:$C$12,2,TRUE)</f>
        <v>9</v>
      </c>
      <c r="P125" s="494" t="str">
        <f>VLOOKUP(E125,'[20]Gui chi Quynh'!$C$7:$E$391,3,0)</f>
        <v>A2</v>
      </c>
      <c r="Q125" s="494">
        <f>VLOOKUP(P125,Sheet1!$B$2:$C$12,2,TRUE)</f>
        <v>9</v>
      </c>
      <c r="R125" s="494" t="str">
        <f>VLOOKUP($E125,'[21]Gui chi Quynh'!$C$7:$E$390,3,0)</f>
        <v>A4</v>
      </c>
      <c r="S125" s="494">
        <f>VLOOKUP(R125,Sheet1!$B$2:$C$12,2,TRUE)</f>
        <v>7</v>
      </c>
      <c r="T125" s="494" t="str">
        <f>VLOOKUP($E125,'[22]Gui chi Quynh'!$C$7:$E$390,3,0)</f>
        <v>A3</v>
      </c>
      <c r="U125" s="494">
        <f>VLOOKUP(T125,Sheet1!$B$2:$C$12,2,TRUE)</f>
        <v>8</v>
      </c>
      <c r="V125" s="494" t="str">
        <f>VLOOKUP($E125,'[23]Gui chi Quynh'!$C$7:$E$389,3,0)</f>
        <v>A2</v>
      </c>
      <c r="W125" s="494">
        <f>VLOOKUP(V125,Sheet1!$B$2:$C$12,2,TRUE)</f>
        <v>9</v>
      </c>
      <c r="X125" s="494" t="str">
        <f>VLOOKUP($E125,'[24]Gui chi Quynh'!$C$7:$E$389,3,0)</f>
        <v>A2</v>
      </c>
      <c r="Y125" s="494">
        <f>VLOOKUP(X125,Sheet1!$B$2:$C$12,2,TRUE)</f>
        <v>9</v>
      </c>
      <c r="Z125" s="494" t="str">
        <f>VLOOKUP($E125,'[25]Gui chi Quynh'!$C$7:$E$388,3,0)</f>
        <v>A2</v>
      </c>
      <c r="AA125" s="494">
        <f>VLOOKUP(Z125,Sheet1!$B$2:$C$12,2,TRUE)</f>
        <v>9</v>
      </c>
      <c r="AB125" s="494" t="str">
        <f>VLOOKUP($E125,'T5'!$E$9:$AH$337,24,0)</f>
        <v>A3</v>
      </c>
      <c r="AC125" s="494">
        <f>VLOOKUP(AB125,Sheet1!$B$2:$C$12,2,TRUE)</f>
        <v>8</v>
      </c>
      <c r="AD125" s="494" t="str">
        <f>VLOOKUP($E125,'[27]XET CUOI NAM'!$E$9:AE$337,26,0)</f>
        <v>A3</v>
      </c>
      <c r="AE125" s="494">
        <f>VLOOKUP(AD125,Sheet1!$B$2:$C$12,2,TRUE)</f>
        <v>8</v>
      </c>
      <c r="AF125" s="592" t="str">
        <f>VLOOKUP($E125,'[26]Tong hop ket qua'!$E$19:$M$219,9,0)</f>
        <v>Khá</v>
      </c>
      <c r="AG125" s="709">
        <f t="shared" si="28"/>
        <v>8.3636363636363633</v>
      </c>
      <c r="AH125" s="709" t="str">
        <f t="shared" si="29"/>
        <v>11A*</v>
      </c>
      <c r="AI125" s="709">
        <f t="shared" si="20"/>
        <v>0</v>
      </c>
      <c r="AJ125" s="709">
        <f t="shared" si="19"/>
        <v>8.3333333333333339</v>
      </c>
      <c r="AK125" s="494" t="str">
        <f t="shared" si="17"/>
        <v>Xuất sắc</v>
      </c>
      <c r="AL125" s="494" t="str">
        <f>VLOOKUP($E125,'cac dv gui'!$C$284:$AD$288,25,0)</f>
        <v xml:space="preserve">Xuất sắc </v>
      </c>
      <c r="AM125" s="494" t="str">
        <f>VLOOKUP($E125,'cac dv gui'!$C$284:$AD$288,26,0)</f>
        <v xml:space="preserve">Xuất sắc </v>
      </c>
      <c r="AN125" s="675"/>
      <c r="AO125" s="494"/>
      <c r="AP125" s="675"/>
      <c r="AQ125" s="494" t="str">
        <f t="shared" si="18"/>
        <v>Xuất sắc</v>
      </c>
      <c r="AR125" s="675" t="str">
        <f t="shared" si="27"/>
        <v>Xuất sắc</v>
      </c>
      <c r="AS125" s="675"/>
      <c r="AT125" s="494"/>
      <c r="AU125" s="675"/>
      <c r="AV125" s="675"/>
    </row>
    <row r="126" spans="1:48" s="684" customFormat="1" ht="24.95" customHeight="1" x14ac:dyDescent="0.25">
      <c r="A126" s="512" t="s">
        <v>1363</v>
      </c>
      <c r="B126" s="512">
        <f>COUNTIF($F$9:F126,F126)</f>
        <v>5</v>
      </c>
      <c r="C126" s="513" t="s">
        <v>985</v>
      </c>
      <c r="D126" s="519" t="s">
        <v>278</v>
      </c>
      <c r="E126" s="599" t="s">
        <v>717</v>
      </c>
      <c r="F126" s="713" t="s">
        <v>1619</v>
      </c>
      <c r="G126" s="713" t="s">
        <v>975</v>
      </c>
      <c r="H126" s="494" t="str">
        <f>VLOOKUP(E126,'[16]Gui chi Quynh'!$C$7:$E$387,3,0)</f>
        <v>A3</v>
      </c>
      <c r="I126" s="494">
        <f>VLOOKUP(H126,Sheet1!$B$2:$C$12,2,TRUE)</f>
        <v>8</v>
      </c>
      <c r="J126" s="494" t="str">
        <f>VLOOKUP($E126,'[17]Gui chi Quynh'!$C$7:$E$387,3,0)</f>
        <v>A3</v>
      </c>
      <c r="K126" s="494">
        <f>VLOOKUP(J126,Sheet1!$B$2:$C$12,2,TRUE)</f>
        <v>8</v>
      </c>
      <c r="L126" s="494" t="str">
        <f>VLOOKUP(E126,'[18]Gui chi Quynh'!$C$7:$F$385,3,0)</f>
        <v>A3</v>
      </c>
      <c r="M126" s="494">
        <f>VLOOKUP(L126,Sheet1!$B$2:$C$12,2,TRUE)</f>
        <v>8</v>
      </c>
      <c r="N126" s="494" t="str">
        <f>VLOOKUP(E126,'[19]Gui chi Quynh'!$C$7:$E$391,3,0)</f>
        <v>A3</v>
      </c>
      <c r="O126" s="494">
        <f>VLOOKUP(N126,Sheet1!$B$2:$C$12,2,TRUE)</f>
        <v>8</v>
      </c>
      <c r="P126" s="494" t="str">
        <f>VLOOKUP(E126,'[20]Gui chi Quynh'!$C$7:$E$391,3,0)</f>
        <v>A4</v>
      </c>
      <c r="Q126" s="494">
        <f>VLOOKUP(P126,Sheet1!$B$2:$C$12,2,TRUE)</f>
        <v>7</v>
      </c>
      <c r="R126" s="494" t="str">
        <f>VLOOKUP($E126,'[21]Gui chi Quynh'!$C$7:$E$390,3,0)</f>
        <v>A3</v>
      </c>
      <c r="S126" s="494">
        <f>VLOOKUP(R126,Sheet1!$B$2:$C$12,2,TRUE)</f>
        <v>8</v>
      </c>
      <c r="T126" s="494" t="str">
        <f>VLOOKUP($E126,'[22]Gui chi Quynh'!$C$7:$E$390,3,0)</f>
        <v>A3</v>
      </c>
      <c r="U126" s="494">
        <f>VLOOKUP(T126,Sheet1!$B$2:$C$12,2,TRUE)</f>
        <v>8</v>
      </c>
      <c r="V126" s="494" t="str">
        <f>VLOOKUP($E126,'[23]Gui chi Quynh'!$C$7:$E$389,3,0)</f>
        <v>A3</v>
      </c>
      <c r="W126" s="494">
        <f>VLOOKUP(V126,Sheet1!$B$2:$C$12,2,TRUE)</f>
        <v>8</v>
      </c>
      <c r="X126" s="494" t="str">
        <f>VLOOKUP($E126,'[24]Gui chi Quynh'!$C$7:$E$389,3,0)</f>
        <v>A3</v>
      </c>
      <c r="Y126" s="494">
        <f>VLOOKUP(X126,Sheet1!$B$2:$C$12,2,TRUE)</f>
        <v>8</v>
      </c>
      <c r="Z126" s="494" t="str">
        <f>VLOOKUP($E126,'[25]Gui chi Quynh'!$C$7:$E$388,3,0)</f>
        <v>A4</v>
      </c>
      <c r="AA126" s="494">
        <f>VLOOKUP(Z126,Sheet1!$B$2:$C$12,2,TRUE)</f>
        <v>7</v>
      </c>
      <c r="AB126" s="494" t="str">
        <f>VLOOKUP($E126,'T5'!$E$9:$AH$337,24,0)</f>
        <v>A4</v>
      </c>
      <c r="AC126" s="494">
        <f>VLOOKUP(AB126,Sheet1!$B$2:$C$12,2,TRUE)</f>
        <v>7</v>
      </c>
      <c r="AD126" s="494" t="str">
        <f>VLOOKUP($E126,'[27]XET CUOI NAM'!$E$9:AE$337,26,0)</f>
        <v>A4</v>
      </c>
      <c r="AE126" s="494">
        <f>VLOOKUP(AD126,Sheet1!$B$2:$C$12,2,TRUE)</f>
        <v>7</v>
      </c>
      <c r="AF126" s="592" t="str">
        <f>VLOOKUP($E126,'[26]Tong hop ket qua'!$E$19:$M$219,9,0)</f>
        <v>Tốt</v>
      </c>
      <c r="AG126" s="709">
        <f t="shared" si="28"/>
        <v>7.7272727272727275</v>
      </c>
      <c r="AH126" s="709" t="str">
        <f t="shared" si="29"/>
        <v>11A*</v>
      </c>
      <c r="AI126" s="709">
        <f t="shared" si="20"/>
        <v>0</v>
      </c>
      <c r="AJ126" s="709">
        <f t="shared" si="19"/>
        <v>7.666666666666667</v>
      </c>
      <c r="AK126" s="494" t="str">
        <f t="shared" si="17"/>
        <v>Tốt</v>
      </c>
      <c r="AL126" s="494" t="str">
        <f>VLOOKUP($E126,'cac dv gui'!$C$284:$AD$288,25,0)</f>
        <v xml:space="preserve">Tốt </v>
      </c>
      <c r="AM126" s="494" t="str">
        <f>VLOOKUP($E126,'cac dv gui'!$C$284:$AD$288,26,0)</f>
        <v xml:space="preserve">Tốt </v>
      </c>
      <c r="AN126" s="675"/>
      <c r="AO126" s="494"/>
      <c r="AP126" s="675"/>
      <c r="AQ126" s="494" t="str">
        <f t="shared" si="18"/>
        <v>Tốt</v>
      </c>
      <c r="AR126" s="675" t="str">
        <f t="shared" si="27"/>
        <v>Tốt</v>
      </c>
      <c r="AS126" s="675"/>
      <c r="AT126" s="494"/>
      <c r="AU126" s="675"/>
      <c r="AV126" s="675"/>
    </row>
    <row r="127" spans="1:48" s="684" customFormat="1" ht="96" customHeight="1" x14ac:dyDescent="0.25">
      <c r="A127" s="512" t="s">
        <v>1364</v>
      </c>
      <c r="B127" s="512">
        <f>COUNTIF($F$9:F127,F127)</f>
        <v>1</v>
      </c>
      <c r="C127" s="513" t="s">
        <v>985</v>
      </c>
      <c r="D127" s="552" t="s">
        <v>64</v>
      </c>
      <c r="E127" s="838" t="s">
        <v>442</v>
      </c>
      <c r="F127" s="714" t="s">
        <v>1616</v>
      </c>
      <c r="G127" s="494" t="s">
        <v>974</v>
      </c>
      <c r="H127" s="494" t="str">
        <f>VLOOKUP(E127,'[16]Gui chi Quynh'!$C$7:$E$387,3,0)</f>
        <v>A1</v>
      </c>
      <c r="I127" s="494">
        <f>VLOOKUP(H127,Sheet1!$B$2:$C$12,2,TRUE)</f>
        <v>10</v>
      </c>
      <c r="J127" s="494" t="str">
        <f>VLOOKUP($E127,'[17]Gui chi Quynh'!$C$7:$E$387,3,0)</f>
        <v>A1</v>
      </c>
      <c r="K127" s="494">
        <f>VLOOKUP(J127,Sheet1!$B$2:$C$12,2,TRUE)</f>
        <v>10</v>
      </c>
      <c r="L127" s="494" t="str">
        <f>VLOOKUP(E127,'[18]Gui chi Quynh'!$C$7:$F$385,3,0)</f>
        <v>A1</v>
      </c>
      <c r="M127" s="494">
        <f>VLOOKUP(L127,Sheet1!$B$2:$C$12,2,TRUE)</f>
        <v>10</v>
      </c>
      <c r="N127" s="494" t="str">
        <f>VLOOKUP(E127,'[19]Gui chi Quynh'!$C$7:$E$391,3,0)</f>
        <v>A1</v>
      </c>
      <c r="O127" s="494">
        <f>VLOOKUP(N127,Sheet1!$B$2:$C$12,2,TRUE)</f>
        <v>10</v>
      </c>
      <c r="P127" s="494" t="str">
        <f>VLOOKUP(E127,'[20]Gui chi Quynh'!$C$7:$E$391,3,0)</f>
        <v>A1</v>
      </c>
      <c r="Q127" s="494">
        <f>VLOOKUP(P127,Sheet1!$B$2:$C$12,2,TRUE)</f>
        <v>10</v>
      </c>
      <c r="R127" s="494" t="str">
        <f>VLOOKUP($E127,'[21]Gui chi Quynh'!$C$7:$E$390,3,0)</f>
        <v>A1</v>
      </c>
      <c r="S127" s="494">
        <f>VLOOKUP(R127,Sheet1!$B$2:$C$12,2,TRUE)</f>
        <v>10</v>
      </c>
      <c r="T127" s="494" t="str">
        <f>VLOOKUP($E127,'[22]Gui chi Quynh'!$C$7:$E$390,3,0)</f>
        <v>A1</v>
      </c>
      <c r="U127" s="494">
        <f>VLOOKUP(T127,Sheet1!$B$2:$C$12,2,TRUE)</f>
        <v>10</v>
      </c>
      <c r="V127" s="494" t="str">
        <f>VLOOKUP($E127,'[23]Gui chi Quynh'!$C$7:$E$389,3,0)</f>
        <v>A1</v>
      </c>
      <c r="W127" s="494">
        <f>VLOOKUP(V127,Sheet1!$B$2:$C$12,2,TRUE)</f>
        <v>10</v>
      </c>
      <c r="X127" s="494" t="str">
        <f>VLOOKUP($E127,'[24]Gui chi Quynh'!$C$7:$E$389,3,0)</f>
        <v>A1</v>
      </c>
      <c r="Y127" s="494">
        <f>VLOOKUP(X127,Sheet1!$B$2:$C$12,2,TRUE)</f>
        <v>10</v>
      </c>
      <c r="Z127" s="494" t="str">
        <f>VLOOKUP($E127,'[25]Gui chi Quynh'!$C$7:$E$388,3,0)</f>
        <v>A1</v>
      </c>
      <c r="AA127" s="494">
        <f>VLOOKUP(Z127,Sheet1!$B$2:$C$12,2,TRUE)</f>
        <v>10</v>
      </c>
      <c r="AB127" s="494" t="str">
        <f>VLOOKUP($E127,'T5'!$E$9:$AH$337,24,0)</f>
        <v>A1</v>
      </c>
      <c r="AC127" s="494">
        <f>VLOOKUP(AB127,Sheet1!$B$2:$C$12,2,TRUE)</f>
        <v>10</v>
      </c>
      <c r="AD127" s="494" t="str">
        <f>VLOOKUP($E127,'[27]XET CUOI NAM'!$E$9:AE$337,26,0)</f>
        <v>A1</v>
      </c>
      <c r="AE127" s="494">
        <f>VLOOKUP(AD127,Sheet1!$B$2:$C$12,2,TRUE)</f>
        <v>10</v>
      </c>
      <c r="AF127" s="592" t="str">
        <f>VLOOKUP($E127,'[26]Tong hop ket qua'!$E$19:$M$219,9,0)</f>
        <v>Tốt</v>
      </c>
      <c r="AG127" s="709">
        <f t="shared" si="28"/>
        <v>10</v>
      </c>
      <c r="AH127" s="709" t="str">
        <f t="shared" si="29"/>
        <v>11A*</v>
      </c>
      <c r="AI127" s="709">
        <f t="shared" si="20"/>
        <v>0</v>
      </c>
      <c r="AJ127" s="709">
        <f t="shared" si="19"/>
        <v>10</v>
      </c>
      <c r="AK127" s="494" t="str">
        <f t="shared" si="17"/>
        <v>Xuất sắc</v>
      </c>
      <c r="AL127" s="494" t="str">
        <f>VLOOKUP($E127,'cac dv gui'!$C$106:$AC$109,25,0)</f>
        <v>Xuất sắc</v>
      </c>
      <c r="AM127" s="494" t="str">
        <f>VLOOKUP($E127,'cac dv gui'!$C$106:$AC$109,26,0)</f>
        <v>Xuất sắc</v>
      </c>
      <c r="AN127" s="675"/>
      <c r="AO127" s="494" t="s">
        <v>1130</v>
      </c>
      <c r="AP127" s="675"/>
      <c r="AQ127" s="494" t="str">
        <f t="shared" si="18"/>
        <v>Xuất sắc</v>
      </c>
      <c r="AR127" s="675" t="str">
        <f t="shared" si="27"/>
        <v>Xuất sắc</v>
      </c>
      <c r="AS127" s="675"/>
      <c r="AT127" s="494"/>
      <c r="AU127" s="675" t="s">
        <v>1731</v>
      </c>
      <c r="AV127" s="675"/>
    </row>
    <row r="128" spans="1:48" s="684" customFormat="1" ht="41.25" customHeight="1" x14ac:dyDescent="0.25">
      <c r="A128" s="512" t="s">
        <v>1365</v>
      </c>
      <c r="B128" s="512">
        <f>COUNTIF($F$9:F312,F128)</f>
        <v>4</v>
      </c>
      <c r="C128" s="513" t="s">
        <v>984</v>
      </c>
      <c r="D128" s="689" t="s">
        <v>217</v>
      </c>
      <c r="E128" s="554" t="s">
        <v>709</v>
      </c>
      <c r="F128" s="714" t="s">
        <v>1616</v>
      </c>
      <c r="G128" s="714" t="s">
        <v>975</v>
      </c>
      <c r="H128" s="494" t="str">
        <f>VLOOKUP(E128,'[16]Gui chi Quynh'!$C$7:$E$387,3,0)</f>
        <v>A2</v>
      </c>
      <c r="I128" s="494">
        <f>VLOOKUP(H128,Sheet1!$B$2:$C$12,2,TRUE)</f>
        <v>9</v>
      </c>
      <c r="J128" s="494" t="str">
        <f>VLOOKUP($E128,'[17]Gui chi Quynh'!$C$7:$E$387,3,0)</f>
        <v>A2</v>
      </c>
      <c r="K128" s="494">
        <f>VLOOKUP(J128,Sheet1!$B$2:$C$12,2,TRUE)</f>
        <v>9</v>
      </c>
      <c r="L128" s="494" t="str">
        <f>VLOOKUP(E128,'[18]Gui chi Quynh'!$C$7:$F$385,3,0)</f>
        <v>A2</v>
      </c>
      <c r="M128" s="494">
        <f>VLOOKUP(L128,Sheet1!$B$2:$C$12,2,TRUE)</f>
        <v>9</v>
      </c>
      <c r="N128" s="494" t="str">
        <f>VLOOKUP(E128,'[19]Gui chi Quynh'!$C$7:$E$391,3,0)</f>
        <v>A2</v>
      </c>
      <c r="O128" s="494">
        <f>VLOOKUP(N128,Sheet1!$B$2:$C$12,2,TRUE)</f>
        <v>9</v>
      </c>
      <c r="P128" s="494" t="str">
        <f>VLOOKUP(E128,'[20]Gui chi Quynh'!$C$7:$E$391,3,0)</f>
        <v>A2</v>
      </c>
      <c r="Q128" s="494">
        <f>VLOOKUP(P128,Sheet1!$B$2:$C$12,2,TRUE)</f>
        <v>9</v>
      </c>
      <c r="R128" s="494" t="str">
        <f>VLOOKUP($E128,'[21]Gui chi Quynh'!$C$7:$E$390,3,0)</f>
        <v>A2</v>
      </c>
      <c r="S128" s="494">
        <f>VLOOKUP(R128,Sheet1!$B$2:$C$12,2,TRUE)</f>
        <v>9</v>
      </c>
      <c r="T128" s="494" t="str">
        <f>VLOOKUP($E128,'[22]Gui chi Quynh'!$C$7:$E$390,3,0)</f>
        <v>A3</v>
      </c>
      <c r="U128" s="494">
        <f>VLOOKUP(T128,Sheet1!$B$2:$C$12,2,TRUE)</f>
        <v>8</v>
      </c>
      <c r="V128" s="494" t="str">
        <f>VLOOKUP($E128,'[23]Gui chi Quynh'!$C$7:$E$389,3,0)</f>
        <v>A2</v>
      </c>
      <c r="W128" s="494">
        <f>VLOOKUP(V128,Sheet1!$B$2:$C$12,2,TRUE)</f>
        <v>9</v>
      </c>
      <c r="X128" s="494" t="str">
        <f>VLOOKUP($E128,'[24]Gui chi Quynh'!$C$7:$E$389,3,0)</f>
        <v>A2</v>
      </c>
      <c r="Y128" s="494">
        <f>VLOOKUP(X128,Sheet1!$B$2:$C$12,2,TRUE)</f>
        <v>9</v>
      </c>
      <c r="Z128" s="494" t="str">
        <f>VLOOKUP($E128,'[25]Gui chi Quynh'!$C$7:$E$388,3,0)</f>
        <v>A2</v>
      </c>
      <c r="AA128" s="494">
        <f>VLOOKUP(Z128,Sheet1!$B$2:$C$12,2,TRUE)</f>
        <v>9</v>
      </c>
      <c r="AB128" s="494" t="str">
        <f>VLOOKUP($E128,'T5'!$E$9:$AH$337,24,0)</f>
        <v>A2</v>
      </c>
      <c r="AC128" s="494">
        <f>VLOOKUP(AB128,Sheet1!$B$2:$C$12,2,TRUE)</f>
        <v>9</v>
      </c>
      <c r="AD128" s="494" t="str">
        <f>VLOOKUP($E128,'[27]XET CUOI NAM'!$E$9:AE$337,26,0)</f>
        <v>A2</v>
      </c>
      <c r="AE128" s="494">
        <f>VLOOKUP(AD128,Sheet1!$B$2:$C$12,2,TRUE)</f>
        <v>9</v>
      </c>
      <c r="AF128" s="592"/>
      <c r="AG128" s="709">
        <f t="shared" si="28"/>
        <v>8.9090909090909083</v>
      </c>
      <c r="AH128" s="709" t="str">
        <f t="shared" si="29"/>
        <v>11A*</v>
      </c>
      <c r="AI128" s="709">
        <f t="shared" si="20"/>
        <v>0</v>
      </c>
      <c r="AJ128" s="709">
        <f t="shared" si="19"/>
        <v>8.9166666666666661</v>
      </c>
      <c r="AK128" s="494" t="str">
        <f t="shared" si="17"/>
        <v>Xuất sắc</v>
      </c>
      <c r="AL128" s="494" t="str">
        <f>VLOOKUP($E128,'cac dv gui'!$C$106:$AC$109,25,0)</f>
        <v>Xuất sắc</v>
      </c>
      <c r="AM128" s="494" t="str">
        <f>VLOOKUP($E128,'cac dv gui'!$C$106:$AC$109,26,0)</f>
        <v>Xuất sắc</v>
      </c>
      <c r="AN128" s="675"/>
      <c r="AO128" s="494"/>
      <c r="AP128" s="675"/>
      <c r="AQ128" s="494" t="str">
        <f t="shared" si="18"/>
        <v>Xuất sắc</v>
      </c>
      <c r="AR128" s="675" t="str">
        <f t="shared" si="27"/>
        <v>Xuất sắc</v>
      </c>
      <c r="AS128" s="675"/>
      <c r="AT128" s="494"/>
      <c r="AU128" s="675"/>
      <c r="AV128" s="675"/>
    </row>
    <row r="129" spans="1:48" s="684" customFormat="1" ht="41.25" customHeight="1" x14ac:dyDescent="0.25">
      <c r="A129" s="512" t="s">
        <v>1366</v>
      </c>
      <c r="B129" s="512">
        <f>COUNTIF($F$9:F308,F129)</f>
        <v>4</v>
      </c>
      <c r="C129" s="513" t="s">
        <v>985</v>
      </c>
      <c r="D129" s="689" t="s">
        <v>215</v>
      </c>
      <c r="E129" s="554" t="s">
        <v>708</v>
      </c>
      <c r="F129" s="518" t="s">
        <v>1616</v>
      </c>
      <c r="G129" s="494" t="s">
        <v>974</v>
      </c>
      <c r="H129" s="494" t="str">
        <f>VLOOKUP(E129,'[16]Gui chi Quynh'!$C$7:$E$387,3,0)</f>
        <v>A4</v>
      </c>
      <c r="I129" s="494">
        <f>VLOOKUP(H129,Sheet1!$B$2:$C$12,2,TRUE)</f>
        <v>7</v>
      </c>
      <c r="J129" s="494" t="str">
        <f>VLOOKUP($E129,'[17]Gui chi Quynh'!$C$7:$E$387,3,0)</f>
        <v>A4</v>
      </c>
      <c r="K129" s="494">
        <f>VLOOKUP(J129,Sheet1!$B$2:$C$12,2,TRUE)</f>
        <v>7</v>
      </c>
      <c r="L129" s="494" t="str">
        <f>VLOOKUP(E129,'[18]Gui chi Quynh'!$C$7:$F$385,3,0)</f>
        <v>A4</v>
      </c>
      <c r="M129" s="494">
        <f>VLOOKUP(L129,Sheet1!$B$2:$C$12,2,TRUE)</f>
        <v>7</v>
      </c>
      <c r="N129" s="494" t="str">
        <f>VLOOKUP(E129,'[19]Gui chi Quynh'!$C$7:$E$391,3,0)</f>
        <v>A4</v>
      </c>
      <c r="O129" s="494">
        <f>VLOOKUP(N129,Sheet1!$B$2:$C$12,2,TRUE)</f>
        <v>7</v>
      </c>
      <c r="P129" s="494" t="str">
        <f>VLOOKUP(E129,'[20]Gui chi Quynh'!$C$7:$E$391,3,0)</f>
        <v>A4</v>
      </c>
      <c r="Q129" s="494">
        <f>VLOOKUP(P129,Sheet1!$B$2:$C$12,2,TRUE)</f>
        <v>7</v>
      </c>
      <c r="R129" s="494" t="str">
        <f>VLOOKUP($E129,'[21]Gui chi Quynh'!$C$7:$E$390,3,0)</f>
        <v>A3</v>
      </c>
      <c r="S129" s="494">
        <f>VLOOKUP(R129,Sheet1!$B$2:$C$12,2,TRUE)</f>
        <v>8</v>
      </c>
      <c r="T129" s="494" t="str">
        <f>VLOOKUP($E129,'[22]Gui chi Quynh'!$C$7:$E$390,3,0)</f>
        <v>A4</v>
      </c>
      <c r="U129" s="494">
        <f>VLOOKUP(T129,Sheet1!$B$2:$C$12,2,TRUE)</f>
        <v>7</v>
      </c>
      <c r="V129" s="494" t="str">
        <f>VLOOKUP($E129,'[23]Gui chi Quynh'!$C$7:$E$389,3,0)</f>
        <v>A4</v>
      </c>
      <c r="W129" s="494">
        <f>VLOOKUP(V129,Sheet1!$B$2:$C$12,2,TRUE)</f>
        <v>7</v>
      </c>
      <c r="X129" s="494" t="str">
        <f>VLOOKUP($E129,'[24]Gui chi Quynh'!$C$7:$E$389,3,0)</f>
        <v>A4</v>
      </c>
      <c r="Y129" s="494">
        <f>VLOOKUP(X129,Sheet1!$B$2:$C$12,2,TRUE)</f>
        <v>7</v>
      </c>
      <c r="Z129" s="494" t="str">
        <f>VLOOKUP($E129,'[25]Gui chi Quynh'!$C$7:$E$388,3,0)</f>
        <v>A3</v>
      </c>
      <c r="AA129" s="494">
        <f>VLOOKUP(Z129,Sheet1!$B$2:$C$12,2,TRUE)</f>
        <v>8</v>
      </c>
      <c r="AB129" s="494" t="str">
        <f>VLOOKUP($E129,'T5'!$E$9:$AH$337,24,0)</f>
        <v>A3</v>
      </c>
      <c r="AC129" s="494">
        <f>VLOOKUP(AB129,Sheet1!$B$2:$C$12,2,TRUE)</f>
        <v>8</v>
      </c>
      <c r="AD129" s="494" t="str">
        <f>VLOOKUP($E129,'[27]XET CUOI NAM'!$E$9:AE$337,26,0)</f>
        <v>A4</v>
      </c>
      <c r="AE129" s="494">
        <f>VLOOKUP(AD129,Sheet1!$B$2:$C$12,2,TRUE)</f>
        <v>7</v>
      </c>
      <c r="AF129" s="592" t="str">
        <f>VLOOKUP($E129,'[26]Tong hop ket qua'!$E$19:$M$219,9,0)</f>
        <v>Tốt</v>
      </c>
      <c r="AG129" s="709">
        <f t="shared" si="28"/>
        <v>7.2727272727272725</v>
      </c>
      <c r="AH129" s="709" t="str">
        <f t="shared" si="29"/>
        <v>11A*</v>
      </c>
      <c r="AI129" s="709">
        <f t="shared" si="20"/>
        <v>0</v>
      </c>
      <c r="AJ129" s="709">
        <f t="shared" si="19"/>
        <v>7.25</v>
      </c>
      <c r="AK129" s="494" t="str">
        <f t="shared" si="17"/>
        <v>Tốt</v>
      </c>
      <c r="AL129" s="494" t="str">
        <f>VLOOKUP($E129,'cac dv gui'!$C$106:$AC$109,25,0)</f>
        <v>Tốt</v>
      </c>
      <c r="AM129" s="494" t="str">
        <f>VLOOKUP($E129,'cac dv gui'!$C$106:$AC$109,26,0)</f>
        <v>Tốt</v>
      </c>
      <c r="AN129" s="675"/>
      <c r="AO129" s="494"/>
      <c r="AP129" s="675"/>
      <c r="AQ129" s="494" t="str">
        <f t="shared" si="18"/>
        <v>Tốt</v>
      </c>
      <c r="AR129" s="675" t="str">
        <f t="shared" si="27"/>
        <v>Tốt</v>
      </c>
      <c r="AS129" s="675"/>
      <c r="AT129" s="494"/>
      <c r="AU129" s="675"/>
      <c r="AV129" s="675" t="s">
        <v>1731</v>
      </c>
    </row>
    <row r="130" spans="1:48" s="684" customFormat="1" ht="41.25" customHeight="1" x14ac:dyDescent="0.25">
      <c r="A130" s="512" t="s">
        <v>1367</v>
      </c>
      <c r="B130" s="512">
        <f>COUNTIF($F$9:F336,F130)</f>
        <v>4</v>
      </c>
      <c r="C130" s="513" t="s">
        <v>984</v>
      </c>
      <c r="D130" s="689" t="s">
        <v>216</v>
      </c>
      <c r="E130" s="554" t="s">
        <v>707</v>
      </c>
      <c r="F130" s="518" t="s">
        <v>1616</v>
      </c>
      <c r="G130" s="714" t="s">
        <v>975</v>
      </c>
      <c r="H130" s="494" t="str">
        <f>VLOOKUP(E130,'[16]Gui chi Quynh'!$C$7:$E$387,3,0)</f>
        <v>A4</v>
      </c>
      <c r="I130" s="494">
        <f>VLOOKUP(H130,Sheet1!$B$2:$C$12,2,TRUE)</f>
        <v>7</v>
      </c>
      <c r="J130" s="494" t="str">
        <f>VLOOKUP($E130,'[17]Gui chi Quynh'!$C$7:$E$387,3,0)</f>
        <v>A4</v>
      </c>
      <c r="K130" s="494">
        <f>VLOOKUP(J130,Sheet1!$B$2:$C$12,2,TRUE)</f>
        <v>7</v>
      </c>
      <c r="L130" s="494" t="str">
        <f>VLOOKUP(E130,'[18]Gui chi Quynh'!$C$7:$F$385,3,0)</f>
        <v>A4</v>
      </c>
      <c r="M130" s="494">
        <f>VLOOKUP(L130,Sheet1!$B$2:$C$12,2,TRUE)</f>
        <v>7</v>
      </c>
      <c r="N130" s="494" t="str">
        <f>VLOOKUP(E130,'[19]Gui chi Quynh'!$C$7:$E$391,3,0)</f>
        <v>A4</v>
      </c>
      <c r="O130" s="494">
        <f>VLOOKUP(N130,Sheet1!$B$2:$C$12,2,TRUE)</f>
        <v>7</v>
      </c>
      <c r="P130" s="494" t="str">
        <f>VLOOKUP(E130,'[20]Gui chi Quynh'!$C$7:$E$391,3,0)</f>
        <v>A4</v>
      </c>
      <c r="Q130" s="494">
        <f>VLOOKUP(P130,Sheet1!$B$2:$C$12,2,TRUE)</f>
        <v>7</v>
      </c>
      <c r="R130" s="494" t="str">
        <f>VLOOKUP($E130,'[21]Gui chi Quynh'!$C$7:$E$390,3,0)</f>
        <v>A4</v>
      </c>
      <c r="S130" s="494">
        <f>VLOOKUP(R130,Sheet1!$B$2:$C$12,2,TRUE)</f>
        <v>7</v>
      </c>
      <c r="T130" s="494" t="str">
        <f>VLOOKUP($E130,'[22]Gui chi Quynh'!$C$7:$E$390,3,0)</f>
        <v>A4</v>
      </c>
      <c r="U130" s="494">
        <f>VLOOKUP(T130,Sheet1!$B$2:$C$12,2,TRUE)</f>
        <v>7</v>
      </c>
      <c r="V130" s="494" t="str">
        <f>VLOOKUP($E130,'[23]Gui chi Quynh'!$C$7:$E$389,3,0)</f>
        <v>A4</v>
      </c>
      <c r="W130" s="494">
        <f>VLOOKUP(V130,Sheet1!$B$2:$C$12,2,TRUE)</f>
        <v>7</v>
      </c>
      <c r="X130" s="494" t="str">
        <f>VLOOKUP($E130,'[24]Gui chi Quynh'!$C$7:$E$389,3,0)</f>
        <v>A4</v>
      </c>
      <c r="Y130" s="494">
        <f>VLOOKUP(X130,Sheet1!$B$2:$C$12,2,TRUE)</f>
        <v>7</v>
      </c>
      <c r="Z130" s="494" t="str">
        <f>VLOOKUP($E130,'[25]Gui chi Quynh'!$C$7:$E$388,3,0)</f>
        <v>A3</v>
      </c>
      <c r="AA130" s="494">
        <f>VLOOKUP(Z130,Sheet1!$B$2:$C$12,2,TRUE)</f>
        <v>8</v>
      </c>
      <c r="AB130" s="494" t="str">
        <f>VLOOKUP($E130,'T5'!$E$9:$AH$337,24,0)</f>
        <v>A3</v>
      </c>
      <c r="AC130" s="494">
        <f>VLOOKUP(AB130,Sheet1!$B$2:$C$12,2,TRUE)</f>
        <v>8</v>
      </c>
      <c r="AD130" s="494" t="str">
        <f>VLOOKUP($E130,'[27]XET CUOI NAM'!$E$9:AE$337,26,0)</f>
        <v>A4</v>
      </c>
      <c r="AE130" s="494">
        <f>VLOOKUP(AD130,Sheet1!$B$2:$C$12,2,TRUE)</f>
        <v>7</v>
      </c>
      <c r="AF130" s="592" t="str">
        <f>VLOOKUP($E130,'[26]Tong hop ket qua'!$E$19:$M$219,9,0)</f>
        <v>Khá</v>
      </c>
      <c r="AG130" s="709">
        <f t="shared" si="28"/>
        <v>7.1818181818181817</v>
      </c>
      <c r="AH130" s="709" t="str">
        <f t="shared" si="29"/>
        <v>11A*</v>
      </c>
      <c r="AI130" s="709">
        <f t="shared" si="20"/>
        <v>0</v>
      </c>
      <c r="AJ130" s="709">
        <f t="shared" si="19"/>
        <v>7.166666666666667</v>
      </c>
      <c r="AK130" s="494" t="str">
        <f t="shared" si="17"/>
        <v>Tốt</v>
      </c>
      <c r="AL130" s="494" t="str">
        <f>VLOOKUP($E130,'cac dv gui'!$C$106:$AC$109,25,0)</f>
        <v>Tốt</v>
      </c>
      <c r="AM130" s="494" t="str">
        <f>VLOOKUP($E130,'cac dv gui'!$C$106:$AC$109,26,0)</f>
        <v>Tốt</v>
      </c>
      <c r="AN130" s="675"/>
      <c r="AO130" s="494"/>
      <c r="AP130" s="675"/>
      <c r="AQ130" s="494" t="str">
        <f t="shared" si="18"/>
        <v>Tốt</v>
      </c>
      <c r="AR130" s="675" t="str">
        <f t="shared" si="27"/>
        <v>Tốt</v>
      </c>
      <c r="AS130" s="675"/>
      <c r="AT130" s="494"/>
      <c r="AU130" s="675"/>
      <c r="AV130" s="675"/>
    </row>
    <row r="131" spans="1:48" s="684" customFormat="1" ht="41.25" customHeight="1" x14ac:dyDescent="0.25">
      <c r="A131" s="512" t="s">
        <v>1368</v>
      </c>
      <c r="B131" s="512">
        <f>COUNTIF($F$9:F131,F131)</f>
        <v>1</v>
      </c>
      <c r="C131" s="513" t="s">
        <v>984</v>
      </c>
      <c r="D131" s="514" t="s">
        <v>375</v>
      </c>
      <c r="E131" s="715" t="s">
        <v>713</v>
      </c>
      <c r="F131" s="494" t="s">
        <v>1618</v>
      </c>
      <c r="G131" s="494" t="s">
        <v>974</v>
      </c>
      <c r="H131" s="494" t="str">
        <f>VLOOKUP(E131,'[16]Gui chi Quynh'!$C$7:$E$387,3,0)</f>
        <v>A1</v>
      </c>
      <c r="I131" s="494">
        <f>VLOOKUP(H131,Sheet1!$B$2:$C$12,2,TRUE)</f>
        <v>10</v>
      </c>
      <c r="J131" s="494" t="str">
        <f>VLOOKUP($E131,'[17]Gui chi Quynh'!$C$7:$E$387,3,0)</f>
        <v>A2</v>
      </c>
      <c r="K131" s="494">
        <f>VLOOKUP(J131,Sheet1!$B$2:$C$12,2,TRUE)</f>
        <v>9</v>
      </c>
      <c r="L131" s="494" t="str">
        <f>VLOOKUP(E131,'[18]Gui chi Quynh'!$C$7:$F$385,3,0)</f>
        <v>A1</v>
      </c>
      <c r="M131" s="494">
        <f>VLOOKUP(L131,Sheet1!$B$2:$C$12,2,TRUE)</f>
        <v>10</v>
      </c>
      <c r="N131" s="494" t="str">
        <f>VLOOKUP(E131,'[19]Gui chi Quynh'!$C$7:$E$391,3,0)</f>
        <v>A1</v>
      </c>
      <c r="O131" s="494">
        <f>VLOOKUP(N131,Sheet1!$B$2:$C$12,2,TRUE)</f>
        <v>10</v>
      </c>
      <c r="P131" s="494" t="str">
        <f>VLOOKUP(E131,'[20]Gui chi Quynh'!$C$7:$E$391,3,0)</f>
        <v>A1</v>
      </c>
      <c r="Q131" s="494">
        <f>VLOOKUP(P131,Sheet1!$B$2:$C$12,2,TRUE)</f>
        <v>10</v>
      </c>
      <c r="R131" s="494" t="str">
        <f>VLOOKUP($E131,'[21]Gui chi Quynh'!$C$7:$E$390,3,0)</f>
        <v>A1</v>
      </c>
      <c r="S131" s="494">
        <f>VLOOKUP(R131,Sheet1!$B$2:$C$12,2,TRUE)</f>
        <v>10</v>
      </c>
      <c r="T131" s="494" t="str">
        <f>VLOOKUP($E131,'[22]Gui chi Quynh'!$C$7:$E$390,3,0)</f>
        <v>A1</v>
      </c>
      <c r="U131" s="494">
        <f>VLOOKUP(T131,Sheet1!$B$2:$C$12,2,TRUE)</f>
        <v>10</v>
      </c>
      <c r="V131" s="494" t="str">
        <f>VLOOKUP($E131,'[23]Gui chi Quynh'!$C$7:$E$389,3,0)</f>
        <v>A3</v>
      </c>
      <c r="W131" s="494">
        <f>VLOOKUP(V131,Sheet1!$B$2:$C$12,2,TRUE)</f>
        <v>8</v>
      </c>
      <c r="X131" s="494" t="str">
        <f>VLOOKUP($E131,'[24]Gui chi Quynh'!$C$7:$E$389,3,0)</f>
        <v>A2</v>
      </c>
      <c r="Y131" s="494">
        <f>VLOOKUP(X131,Sheet1!$B$2:$C$12,2,TRUE)</f>
        <v>9</v>
      </c>
      <c r="Z131" s="494" t="str">
        <f>VLOOKUP($E131,'[25]Gui chi Quynh'!$C$7:$E$388,3,0)</f>
        <v>A2</v>
      </c>
      <c r="AA131" s="494">
        <f>VLOOKUP(Z131,Sheet1!$B$2:$C$12,2,TRUE)</f>
        <v>9</v>
      </c>
      <c r="AB131" s="494" t="str">
        <f>VLOOKUP($E131,'T5'!$E$9:$AH$337,24,0)</f>
        <v>A2</v>
      </c>
      <c r="AC131" s="494">
        <f>VLOOKUP(AB131,Sheet1!$B$2:$C$12,2,TRUE)</f>
        <v>9</v>
      </c>
      <c r="AD131" s="494" t="str">
        <f>VLOOKUP($E131,'[27]XET CUOI NAM'!$E$9:AE$337,26,0)</f>
        <v>A3</v>
      </c>
      <c r="AE131" s="494">
        <f>VLOOKUP(AD131,Sheet1!$B$2:$C$12,2,TRUE)</f>
        <v>8</v>
      </c>
      <c r="AF131" s="592" t="str">
        <f>VLOOKUP($E131,'[26]Tong hop ket qua'!$E$19:$M$219,9,0)</f>
        <v>Tốt</v>
      </c>
      <c r="AG131" s="709">
        <f t="shared" si="28"/>
        <v>9.454545454545455</v>
      </c>
      <c r="AH131" s="709" t="str">
        <f t="shared" si="29"/>
        <v>11A*</v>
      </c>
      <c r="AI131" s="709">
        <f t="shared" si="20"/>
        <v>0</v>
      </c>
      <c r="AJ131" s="709">
        <f t="shared" si="19"/>
        <v>9.3333333333333339</v>
      </c>
      <c r="AK131" s="494" t="str">
        <f t="shared" si="17"/>
        <v>Xuất sắc</v>
      </c>
      <c r="AL131" s="494" t="str">
        <f>VLOOKUP($E131,'cac dv gui'!$C$3:$AD$4,25,0)</f>
        <v>Xuất sắc</v>
      </c>
      <c r="AM131" s="494" t="str">
        <f>VLOOKUP($E131,'cac dv gui'!$C$3:$AD$4,25,0)</f>
        <v>Xuất sắc</v>
      </c>
      <c r="AN131" s="675"/>
      <c r="AO131" s="494" t="s">
        <v>1130</v>
      </c>
      <c r="AP131" s="675"/>
      <c r="AQ131" s="494" t="str">
        <f t="shared" si="18"/>
        <v>Xuất sắc</v>
      </c>
      <c r="AR131" s="675" t="str">
        <f t="shared" si="27"/>
        <v>Xuất sắc</v>
      </c>
      <c r="AS131" s="675"/>
      <c r="AT131" s="494"/>
      <c r="AU131" s="675" t="s">
        <v>1731</v>
      </c>
      <c r="AV131" s="675"/>
    </row>
    <row r="132" spans="1:48" s="684" customFormat="1" ht="24.95" customHeight="1" x14ac:dyDescent="0.25">
      <c r="A132" s="512" t="s">
        <v>1369</v>
      </c>
      <c r="B132" s="512">
        <f>COUNTIF($F$9:F132,F132)</f>
        <v>2</v>
      </c>
      <c r="C132" s="513" t="s">
        <v>985</v>
      </c>
      <c r="D132" s="514" t="s">
        <v>171</v>
      </c>
      <c r="E132" s="715" t="s">
        <v>758</v>
      </c>
      <c r="F132" s="518" t="s">
        <v>1618</v>
      </c>
      <c r="G132" s="518" t="s">
        <v>974</v>
      </c>
      <c r="H132" s="494" t="str">
        <f>VLOOKUP(E132,'[16]Gui chi Quynh'!$C$7:$E$387,3,0)</f>
        <v>A3</v>
      </c>
      <c r="I132" s="494">
        <f>VLOOKUP(H132,Sheet1!$B$2:$C$12,2,TRUE)</f>
        <v>8</v>
      </c>
      <c r="J132" s="494" t="str">
        <f>VLOOKUP($E132,'[17]Gui chi Quynh'!$C$7:$E$387,3,0)</f>
        <v>A4</v>
      </c>
      <c r="K132" s="494">
        <f>VLOOKUP(J132,Sheet1!$B$2:$C$12,2,TRUE)</f>
        <v>7</v>
      </c>
      <c r="L132" s="494" t="str">
        <f>VLOOKUP(E132,'[18]Gui chi Quynh'!$C$7:$F$385,3,0)</f>
        <v>A4</v>
      </c>
      <c r="M132" s="494">
        <f>VLOOKUP(L132,Sheet1!$B$2:$C$12,2,TRUE)</f>
        <v>7</v>
      </c>
      <c r="N132" s="494" t="str">
        <f>VLOOKUP(E132,'[19]Gui chi Quynh'!$C$7:$E$391,3,0)</f>
        <v>A4</v>
      </c>
      <c r="O132" s="494">
        <f>VLOOKUP(N132,Sheet1!$B$2:$C$12,2,TRUE)</f>
        <v>7</v>
      </c>
      <c r="P132" s="494" t="str">
        <f>VLOOKUP(E132,'[20]Gui chi Quynh'!$C$7:$E$391,3,0)</f>
        <v>A3</v>
      </c>
      <c r="Q132" s="494">
        <f>VLOOKUP(P132,Sheet1!$B$2:$C$12,2,TRUE)</f>
        <v>8</v>
      </c>
      <c r="R132" s="494" t="str">
        <f>VLOOKUP($E132,'[21]Gui chi Quynh'!$C$7:$E$390,3,0)</f>
        <v>A4</v>
      </c>
      <c r="S132" s="494">
        <f>VLOOKUP(R132,Sheet1!$B$2:$C$12,2,TRUE)</f>
        <v>7</v>
      </c>
      <c r="T132" s="494" t="str">
        <f>VLOOKUP($E132,'[22]Gui chi Quynh'!$C$7:$E$390,3,0)</f>
        <v>A3</v>
      </c>
      <c r="U132" s="494">
        <f>VLOOKUP(T132,Sheet1!$B$2:$C$12,2,TRUE)</f>
        <v>8</v>
      </c>
      <c r="V132" s="494" t="str">
        <f>VLOOKUP($E132,'[23]Gui chi Quynh'!$C$7:$E$389,3,0)</f>
        <v>A4</v>
      </c>
      <c r="W132" s="494">
        <f>VLOOKUP(V132,Sheet1!$B$2:$C$12,2,TRUE)</f>
        <v>7</v>
      </c>
      <c r="X132" s="494" t="str">
        <f>VLOOKUP($E132,'[24]Gui chi Quynh'!$C$7:$E$389,3,0)</f>
        <v>A4</v>
      </c>
      <c r="Y132" s="494">
        <f>VLOOKUP(X132,Sheet1!$B$2:$C$12,2,TRUE)</f>
        <v>7</v>
      </c>
      <c r="Z132" s="494" t="str">
        <f>VLOOKUP($E132,'[25]Gui chi Quynh'!$C$7:$E$388,3,0)</f>
        <v>A4</v>
      </c>
      <c r="AA132" s="494">
        <f>VLOOKUP(Z132,Sheet1!$B$2:$C$12,2,TRUE)</f>
        <v>7</v>
      </c>
      <c r="AB132" s="494" t="str">
        <f>VLOOKUP($E132,'T5'!$E$9:$AH$337,24,0)</f>
        <v>A3</v>
      </c>
      <c r="AC132" s="494">
        <f>VLOOKUP(AB132,Sheet1!$B$2:$C$12,2,TRUE)</f>
        <v>8</v>
      </c>
      <c r="AD132" s="494" t="str">
        <f>VLOOKUP($E132,'[27]XET CUOI NAM'!$E$9:AE$337,26,0)</f>
        <v>A4</v>
      </c>
      <c r="AE132" s="494">
        <f>VLOOKUP(AD132,Sheet1!$B$2:$C$12,2,TRUE)</f>
        <v>7</v>
      </c>
      <c r="AF132" s="592" t="str">
        <f>VLOOKUP($E132,'[26]Tong hop ket qua'!$E$19:$M$219,9,0)</f>
        <v>Khá</v>
      </c>
      <c r="AG132" s="709">
        <f t="shared" si="28"/>
        <v>7.3636363636363633</v>
      </c>
      <c r="AH132" s="709" t="str">
        <f t="shared" si="29"/>
        <v>11A*</v>
      </c>
      <c r="AI132" s="709">
        <f t="shared" si="20"/>
        <v>0</v>
      </c>
      <c r="AJ132" s="709">
        <f t="shared" si="19"/>
        <v>7.333333333333333</v>
      </c>
      <c r="AK132" s="494" t="str">
        <f t="shared" si="17"/>
        <v>Tốt</v>
      </c>
      <c r="AL132" s="494" t="str">
        <f>VLOOKUP($E132,'cac dv gui'!$C$3:$AD$4,25,0)</f>
        <v>Tốt</v>
      </c>
      <c r="AM132" s="494" t="str">
        <f>VLOOKUP($E132,'cac dv gui'!$C$3:$AD$4,25,0)</f>
        <v>Tốt</v>
      </c>
      <c r="AN132" s="675"/>
      <c r="AO132" s="494"/>
      <c r="AP132" s="675"/>
      <c r="AQ132" s="494" t="str">
        <f t="shared" si="18"/>
        <v>Tốt</v>
      </c>
      <c r="AR132" s="675" t="str">
        <f t="shared" si="27"/>
        <v>Tốt</v>
      </c>
      <c r="AS132" s="675"/>
      <c r="AT132" s="494"/>
      <c r="AU132" s="675"/>
      <c r="AV132" s="675" t="s">
        <v>1731</v>
      </c>
    </row>
    <row r="133" spans="1:48" s="684" customFormat="1" ht="24.95" customHeight="1" x14ac:dyDescent="0.25">
      <c r="A133" s="512" t="s">
        <v>1370</v>
      </c>
      <c r="B133" s="512">
        <f>COUNTIF($F$9:F133,F133)</f>
        <v>1</v>
      </c>
      <c r="C133" s="513" t="s">
        <v>985</v>
      </c>
      <c r="D133" s="519" t="s">
        <v>298</v>
      </c>
      <c r="E133" s="553" t="s">
        <v>589</v>
      </c>
      <c r="F133" s="518" t="s">
        <v>1615</v>
      </c>
      <c r="G133" s="494" t="s">
        <v>974</v>
      </c>
      <c r="H133" s="494" t="str">
        <f>VLOOKUP(E133,'[16]Gui chi Quynh'!$C$7:$E$387,3,0)</f>
        <v>A1</v>
      </c>
      <c r="I133" s="494">
        <f>VLOOKUP(H133,Sheet1!$B$2:$C$12,2,TRUE)</f>
        <v>10</v>
      </c>
      <c r="J133" s="494" t="str">
        <f>VLOOKUP($E133,'[17]Gui chi Quynh'!$C$7:$E$387,3,0)</f>
        <v>A2</v>
      </c>
      <c r="K133" s="494">
        <f>VLOOKUP(J133,Sheet1!$B$2:$C$12,2,TRUE)</f>
        <v>9</v>
      </c>
      <c r="L133" s="494" t="str">
        <f>VLOOKUP(E133,'[18]Gui chi Quynh'!$C$7:$F$385,3,0)</f>
        <v>A1</v>
      </c>
      <c r="M133" s="494">
        <f>VLOOKUP(L133,Sheet1!$B$2:$C$12,2,TRUE)</f>
        <v>10</v>
      </c>
      <c r="N133" s="494" t="str">
        <f>VLOOKUP(E133,'[19]Gui chi Quynh'!$C$7:$E$391,3,0)</f>
        <v>A4</v>
      </c>
      <c r="O133" s="494">
        <f>VLOOKUP(N133,Sheet1!$B$2:$C$12,2,TRUE)</f>
        <v>7</v>
      </c>
      <c r="P133" s="494" t="str">
        <f>VLOOKUP(E133,'[20]Gui chi Quynh'!$C$7:$E$391,3,0)</f>
        <v>A1</v>
      </c>
      <c r="Q133" s="494">
        <f>VLOOKUP(P133,Sheet1!$B$2:$C$12,2,TRUE)</f>
        <v>10</v>
      </c>
      <c r="R133" s="494" t="str">
        <f>VLOOKUP($E133,'[21]Gui chi Quynh'!$C$7:$E$390,3,0)</f>
        <v>A1</v>
      </c>
      <c r="S133" s="494">
        <f>VLOOKUP(R133,Sheet1!$B$2:$C$12,2,TRUE)</f>
        <v>10</v>
      </c>
      <c r="T133" s="494" t="str">
        <f>VLOOKUP($E133,'[22]Gui chi Quynh'!$C$7:$E$390,3,0)</f>
        <v>A2</v>
      </c>
      <c r="U133" s="494">
        <f>VLOOKUP(T133,Sheet1!$B$2:$C$12,2,TRUE)</f>
        <v>9</v>
      </c>
      <c r="V133" s="494" t="str">
        <f>VLOOKUP($E133,'[23]Gui chi Quynh'!$C$7:$E$389,3,0)</f>
        <v>A3</v>
      </c>
      <c r="W133" s="494">
        <f>VLOOKUP(V133,Sheet1!$B$2:$C$12,2,TRUE)</f>
        <v>8</v>
      </c>
      <c r="X133" s="494" t="str">
        <f>VLOOKUP($E133,'[24]Gui chi Quynh'!$C$7:$E$389,3,0)</f>
        <v>A1</v>
      </c>
      <c r="Y133" s="494">
        <f>VLOOKUP(X133,Sheet1!$B$2:$C$12,2,TRUE)</f>
        <v>10</v>
      </c>
      <c r="Z133" s="494" t="str">
        <f>VLOOKUP($E133,'[25]Gui chi Quynh'!$C$7:$E$388,3,0)</f>
        <v>A2</v>
      </c>
      <c r="AA133" s="494">
        <f>VLOOKUP(Z133,Sheet1!$B$2:$C$12,2,TRUE)</f>
        <v>9</v>
      </c>
      <c r="AB133" s="494" t="str">
        <f>VLOOKUP($E133,'T5'!$E$9:$AH$337,24,0)</f>
        <v>A3</v>
      </c>
      <c r="AC133" s="494">
        <f>VLOOKUP(AB133,Sheet1!$B$2:$C$12,2,TRUE)</f>
        <v>8</v>
      </c>
      <c r="AD133" s="494" t="str">
        <f>VLOOKUP($E133,'[27]XET CUOI NAM'!$E$9:AE$337,26,0)</f>
        <v>A3</v>
      </c>
      <c r="AE133" s="494">
        <f>VLOOKUP(AD133,Sheet1!$B$2:$C$12,2,TRUE)</f>
        <v>8</v>
      </c>
      <c r="AF133" s="592" t="str">
        <f>VLOOKUP($E133,'[26]Tong hop ket qua'!$E$19:$M$219,9,0)</f>
        <v>Tốt</v>
      </c>
      <c r="AG133" s="709">
        <f t="shared" si="28"/>
        <v>9.0909090909090917</v>
      </c>
      <c r="AH133" s="709" t="str">
        <f t="shared" si="29"/>
        <v>11A*</v>
      </c>
      <c r="AI133" s="709">
        <f t="shared" si="20"/>
        <v>0</v>
      </c>
      <c r="AJ133" s="709">
        <f t="shared" si="19"/>
        <v>9</v>
      </c>
      <c r="AK133" s="494" t="str">
        <f t="shared" si="17"/>
        <v>Xuất sắc</v>
      </c>
      <c r="AL133" s="494" t="str">
        <f>VLOOKUP($E133,'cac dv gui'!$C$153:$AB$159,25,0)</f>
        <v>Xuất sắc</v>
      </c>
      <c r="AM133" s="494" t="str">
        <f>VLOOKUP($E133,'cac dv gui'!$C$153:$AB$159,26,0)</f>
        <v>Xuất sắc</v>
      </c>
      <c r="AN133" s="675"/>
      <c r="AO133" s="494" t="s">
        <v>1130</v>
      </c>
      <c r="AP133" s="675"/>
      <c r="AQ133" s="494" t="str">
        <f t="shared" si="18"/>
        <v>Xuất sắc</v>
      </c>
      <c r="AR133" s="675" t="str">
        <f t="shared" si="27"/>
        <v>Xuất sắc</v>
      </c>
      <c r="AS133" s="675"/>
      <c r="AT133" s="494"/>
      <c r="AU133" s="675" t="s">
        <v>1731</v>
      </c>
      <c r="AV133" s="675"/>
    </row>
    <row r="134" spans="1:48" s="684" customFormat="1" ht="37.5" customHeight="1" x14ac:dyDescent="0.25">
      <c r="A134" s="512" t="s">
        <v>1371</v>
      </c>
      <c r="B134" s="512">
        <f>COUNTIF($F$9:F134,F134)</f>
        <v>2</v>
      </c>
      <c r="C134" s="513" t="s">
        <v>984</v>
      </c>
      <c r="D134" s="519" t="s">
        <v>210</v>
      </c>
      <c r="E134" s="599" t="s">
        <v>702</v>
      </c>
      <c r="F134" s="518" t="s">
        <v>1615</v>
      </c>
      <c r="G134" s="518" t="s">
        <v>974</v>
      </c>
      <c r="H134" s="494" t="str">
        <f>VLOOKUP(E134,'[16]Gui chi Quynh'!$C$7:$E$387,3,0)</f>
        <v>A2</v>
      </c>
      <c r="I134" s="494">
        <f>VLOOKUP(H134,Sheet1!$B$2:$C$12,2,TRUE)</f>
        <v>9</v>
      </c>
      <c r="J134" s="494" t="str">
        <f>VLOOKUP($E134,'[17]Gui chi Quynh'!$C$7:$E$387,3,0)</f>
        <v>A2</v>
      </c>
      <c r="K134" s="494">
        <f>VLOOKUP(J134,Sheet1!$B$2:$C$12,2,TRUE)</f>
        <v>9</v>
      </c>
      <c r="L134" s="494" t="str">
        <f>VLOOKUP(E134,'[18]Gui chi Quynh'!$C$7:$F$385,3,0)</f>
        <v>A2</v>
      </c>
      <c r="M134" s="494">
        <f>VLOOKUP(L134,Sheet1!$B$2:$C$12,2,TRUE)</f>
        <v>9</v>
      </c>
      <c r="N134" s="494" t="str">
        <f>VLOOKUP(E134,'[19]Gui chi Quynh'!$C$7:$E$391,3,0)</f>
        <v>A2</v>
      </c>
      <c r="O134" s="494">
        <f>VLOOKUP(N134,Sheet1!$B$2:$C$12,2,TRUE)</f>
        <v>9</v>
      </c>
      <c r="P134" s="494" t="str">
        <f>VLOOKUP(E134,'[20]Gui chi Quynh'!$C$7:$E$391,3,0)</f>
        <v>A2</v>
      </c>
      <c r="Q134" s="494">
        <f>VLOOKUP(P134,Sheet1!$B$2:$C$12,2,TRUE)</f>
        <v>9</v>
      </c>
      <c r="R134" s="494" t="str">
        <f>VLOOKUP($E134,'[21]Gui chi Quynh'!$C$7:$E$390,3,0)</f>
        <v>A2</v>
      </c>
      <c r="S134" s="494">
        <f>VLOOKUP(R134,Sheet1!$B$2:$C$12,2,TRUE)</f>
        <v>9</v>
      </c>
      <c r="T134" s="494" t="str">
        <f>VLOOKUP($E134,'[22]Gui chi Quynh'!$C$7:$E$390,3,0)</f>
        <v>A3</v>
      </c>
      <c r="U134" s="494">
        <f>VLOOKUP(T134,Sheet1!$B$2:$C$12,2,TRUE)</f>
        <v>8</v>
      </c>
      <c r="V134" s="494" t="str">
        <f>VLOOKUP($E134,'[23]Gui chi Quynh'!$C$7:$E$389,3,0)</f>
        <v>A3</v>
      </c>
      <c r="W134" s="494">
        <f>VLOOKUP(V134,Sheet1!$B$2:$C$12,2,TRUE)</f>
        <v>8</v>
      </c>
      <c r="X134" s="494" t="str">
        <f>VLOOKUP($E134,'[24]Gui chi Quynh'!$C$7:$E$389,3,0)</f>
        <v>A1</v>
      </c>
      <c r="Y134" s="494">
        <f>VLOOKUP(X134,Sheet1!$B$2:$C$12,2,TRUE)</f>
        <v>10</v>
      </c>
      <c r="Z134" s="494" t="str">
        <f>VLOOKUP($E134,'[25]Gui chi Quynh'!$C$7:$E$388,3,0)</f>
        <v>A3</v>
      </c>
      <c r="AA134" s="494">
        <f>VLOOKUP(Z134,Sheet1!$B$2:$C$12,2,TRUE)</f>
        <v>8</v>
      </c>
      <c r="AB134" s="494" t="str">
        <f>VLOOKUP($E134,'T5'!$E$9:$AH$337,24,0)</f>
        <v>A2</v>
      </c>
      <c r="AC134" s="494">
        <f>VLOOKUP(AB134,Sheet1!$B$2:$C$12,2,TRUE)</f>
        <v>9</v>
      </c>
      <c r="AD134" s="494" t="str">
        <f>VLOOKUP($E134,'[27]XET CUOI NAM'!$E$9:AE$337,26,0)</f>
        <v>A3</v>
      </c>
      <c r="AE134" s="494">
        <f>VLOOKUP(AD134,Sheet1!$B$2:$C$12,2,TRUE)</f>
        <v>8</v>
      </c>
      <c r="AF134" s="592" t="str">
        <f>VLOOKUP($E134,'[26]Tong hop ket qua'!$E$19:$M$219,9,0)</f>
        <v>Tốt</v>
      </c>
      <c r="AG134" s="709">
        <f t="shared" si="28"/>
        <v>8.8181818181818183</v>
      </c>
      <c r="AH134" s="709" t="str">
        <f t="shared" si="29"/>
        <v>11A*</v>
      </c>
      <c r="AI134" s="709">
        <f t="shared" si="20"/>
        <v>0</v>
      </c>
      <c r="AJ134" s="709">
        <f t="shared" si="19"/>
        <v>8.75</v>
      </c>
      <c r="AK134" s="494" t="str">
        <f t="shared" si="17"/>
        <v>Xuất sắc</v>
      </c>
      <c r="AL134" s="494" t="str">
        <f>VLOOKUP($E134,'cac dv gui'!$C$153:$AB$159,25,0)</f>
        <v>Xuất sắc</v>
      </c>
      <c r="AM134" s="494" t="str">
        <f>VLOOKUP($E134,'cac dv gui'!$C$153:$AB$159,26,0)</f>
        <v>Xuất sắc</v>
      </c>
      <c r="AN134" s="675"/>
      <c r="AO134" s="494"/>
      <c r="AP134" s="675"/>
      <c r="AQ134" s="494" t="str">
        <f t="shared" si="18"/>
        <v>Xuất sắc</v>
      </c>
      <c r="AR134" s="675" t="str">
        <f t="shared" si="27"/>
        <v>Xuất sắc</v>
      </c>
      <c r="AS134" s="675"/>
      <c r="AT134" s="494"/>
      <c r="AU134" s="675"/>
      <c r="AV134" s="675" t="s">
        <v>1731</v>
      </c>
    </row>
    <row r="135" spans="1:48" s="684" customFormat="1" ht="24.95" customHeight="1" x14ac:dyDescent="0.25">
      <c r="A135" s="512" t="s">
        <v>1372</v>
      </c>
      <c r="B135" s="512">
        <f>COUNTIF($F$9:F135,F135)</f>
        <v>3</v>
      </c>
      <c r="C135" s="513" t="s">
        <v>984</v>
      </c>
      <c r="D135" s="519" t="s">
        <v>211</v>
      </c>
      <c r="E135" s="599" t="s">
        <v>703</v>
      </c>
      <c r="F135" s="518" t="s">
        <v>1615</v>
      </c>
      <c r="G135" s="518" t="s">
        <v>974</v>
      </c>
      <c r="H135" s="494" t="str">
        <f>VLOOKUP(E135,'[16]Gui chi Quynh'!$C$7:$E$387,3,0)</f>
        <v>A1</v>
      </c>
      <c r="I135" s="494">
        <f>VLOOKUP(H135,Sheet1!$B$2:$C$12,2,TRUE)</f>
        <v>10</v>
      </c>
      <c r="J135" s="494" t="str">
        <f>VLOOKUP($E135,'[17]Gui chi Quynh'!$C$7:$E$387,3,0)</f>
        <v>A2</v>
      </c>
      <c r="K135" s="494">
        <f>VLOOKUP(J135,Sheet1!$B$2:$C$12,2,TRUE)</f>
        <v>9</v>
      </c>
      <c r="L135" s="494" t="str">
        <f>VLOOKUP(E135,'[18]Gui chi Quynh'!$C$7:$F$385,3,0)</f>
        <v>A2</v>
      </c>
      <c r="M135" s="494">
        <f>VLOOKUP(L135,Sheet1!$B$2:$C$12,2,TRUE)</f>
        <v>9</v>
      </c>
      <c r="N135" s="494" t="str">
        <f>VLOOKUP(E135,'[19]Gui chi Quynh'!$C$7:$E$391,3,0)</f>
        <v>A2</v>
      </c>
      <c r="O135" s="494">
        <f>VLOOKUP(N135,Sheet1!$B$2:$C$12,2,TRUE)</f>
        <v>9</v>
      </c>
      <c r="P135" s="494" t="str">
        <f>VLOOKUP(E135,'[20]Gui chi Quynh'!$C$7:$E$391,3,0)</f>
        <v>A2</v>
      </c>
      <c r="Q135" s="494">
        <f>VLOOKUP(P135,Sheet1!$B$2:$C$12,2,TRUE)</f>
        <v>9</v>
      </c>
      <c r="R135" s="494" t="str">
        <f>VLOOKUP($E135,'[21]Gui chi Quynh'!$C$7:$E$390,3,0)</f>
        <v>A2</v>
      </c>
      <c r="S135" s="494">
        <f>VLOOKUP(R135,Sheet1!$B$2:$C$12,2,TRUE)</f>
        <v>9</v>
      </c>
      <c r="T135" s="494" t="str">
        <f>VLOOKUP($E135,'[22]Gui chi Quynh'!$C$7:$E$390,3,0)</f>
        <v>A3</v>
      </c>
      <c r="U135" s="494">
        <f>VLOOKUP(T135,Sheet1!$B$2:$C$12,2,TRUE)</f>
        <v>8</v>
      </c>
      <c r="V135" s="494" t="str">
        <f>VLOOKUP($E135,'[23]Gui chi Quynh'!$C$7:$E$389,3,0)</f>
        <v>A3</v>
      </c>
      <c r="W135" s="494">
        <f>VLOOKUP(V135,Sheet1!$B$2:$C$12,2,TRUE)</f>
        <v>8</v>
      </c>
      <c r="X135" s="494" t="str">
        <f>VLOOKUP($E135,'[24]Gui chi Quynh'!$C$7:$E$389,3,0)</f>
        <v>A3</v>
      </c>
      <c r="Y135" s="494">
        <f>VLOOKUP(X135,Sheet1!$B$2:$C$12,2,TRUE)</f>
        <v>8</v>
      </c>
      <c r="Z135" s="494" t="str">
        <f>VLOOKUP($E135,'[25]Gui chi Quynh'!$C$7:$E$388,3,0)</f>
        <v>A3</v>
      </c>
      <c r="AA135" s="494">
        <f>VLOOKUP(Z135,Sheet1!$B$2:$C$12,2,TRUE)</f>
        <v>8</v>
      </c>
      <c r="AB135" s="494" t="str">
        <f>VLOOKUP($E135,'T5'!$E$9:$AH$337,24,0)</f>
        <v>A3</v>
      </c>
      <c r="AC135" s="494">
        <f>VLOOKUP(AB135,Sheet1!$B$2:$C$12,2,TRUE)</f>
        <v>8</v>
      </c>
      <c r="AD135" s="494" t="str">
        <f>VLOOKUP($E135,'[27]XET CUOI NAM'!$E$9:AE$337,26,0)</f>
        <v>A3</v>
      </c>
      <c r="AE135" s="494">
        <f>VLOOKUP(AD135,Sheet1!$B$2:$C$12,2,TRUE)</f>
        <v>8</v>
      </c>
      <c r="AF135" s="592" t="str">
        <f>VLOOKUP($E135,'[26]Tong hop ket qua'!$E$19:$M$219,9,0)</f>
        <v>Tốt</v>
      </c>
      <c r="AG135" s="709">
        <f t="shared" si="28"/>
        <v>8.6363636363636367</v>
      </c>
      <c r="AH135" s="709" t="str">
        <f t="shared" si="29"/>
        <v>11A*</v>
      </c>
      <c r="AI135" s="709">
        <f t="shared" si="20"/>
        <v>0</v>
      </c>
      <c r="AJ135" s="709">
        <f t="shared" si="19"/>
        <v>8.5833333333333339</v>
      </c>
      <c r="AK135" s="494" t="str">
        <f t="shared" si="17"/>
        <v>Xuất sắc</v>
      </c>
      <c r="AL135" s="494" t="str">
        <f>VLOOKUP($E135,'cac dv gui'!$C$153:$AB$159,25,0)</f>
        <v>Xuất sắc</v>
      </c>
      <c r="AM135" s="494" t="str">
        <f>VLOOKUP($E135,'cac dv gui'!$C$153:$AB$159,26,0)</f>
        <v>Xuất sắc</v>
      </c>
      <c r="AN135" s="675"/>
      <c r="AO135" s="494"/>
      <c r="AP135" s="675"/>
      <c r="AQ135" s="494" t="str">
        <f t="shared" si="18"/>
        <v>Xuất sắc</v>
      </c>
      <c r="AR135" s="675" t="str">
        <f t="shared" si="27"/>
        <v>Xuất sắc</v>
      </c>
      <c r="AS135" s="675"/>
      <c r="AT135" s="494"/>
      <c r="AU135" s="675"/>
      <c r="AV135" s="675" t="s">
        <v>1731</v>
      </c>
    </row>
    <row r="136" spans="1:48" s="684" customFormat="1" ht="24.95" customHeight="1" x14ac:dyDescent="0.25">
      <c r="A136" s="512" t="s">
        <v>1373</v>
      </c>
      <c r="B136" s="512">
        <f>COUNTIF($F$9:F136,F136)</f>
        <v>4</v>
      </c>
      <c r="C136" s="513" t="s">
        <v>984</v>
      </c>
      <c r="D136" s="519" t="s">
        <v>213</v>
      </c>
      <c r="E136" s="599" t="s">
        <v>704</v>
      </c>
      <c r="F136" s="518" t="s">
        <v>1615</v>
      </c>
      <c r="G136" s="518" t="s">
        <v>975</v>
      </c>
      <c r="H136" s="494" t="str">
        <f>VLOOKUP(E136,'[16]Gui chi Quynh'!$C$7:$E$387,3,0)</f>
        <v>A2</v>
      </c>
      <c r="I136" s="494">
        <f>VLOOKUP(H136,Sheet1!$B$2:$C$12,2,TRUE)</f>
        <v>9</v>
      </c>
      <c r="J136" s="494" t="str">
        <f>VLOOKUP($E136,'[17]Gui chi Quynh'!$C$7:$E$387,3,0)</f>
        <v>A2</v>
      </c>
      <c r="K136" s="494">
        <f>VLOOKUP(J136,Sheet1!$B$2:$C$12,2,TRUE)</f>
        <v>9</v>
      </c>
      <c r="L136" s="494" t="str">
        <f>VLOOKUP(E136,'[18]Gui chi Quynh'!$C$7:$F$385,3,0)</f>
        <v>A2</v>
      </c>
      <c r="M136" s="494">
        <f>VLOOKUP(L136,Sheet1!$B$2:$C$12,2,TRUE)</f>
        <v>9</v>
      </c>
      <c r="N136" s="494" t="str">
        <f>VLOOKUP(E136,'[19]Gui chi Quynh'!$C$7:$E$391,3,0)</f>
        <v>A2</v>
      </c>
      <c r="O136" s="494">
        <f>VLOOKUP(N136,Sheet1!$B$2:$C$12,2,TRUE)</f>
        <v>9</v>
      </c>
      <c r="P136" s="494" t="str">
        <f>VLOOKUP(E136,'[20]Gui chi Quynh'!$C$7:$E$391,3,0)</f>
        <v>A2</v>
      </c>
      <c r="Q136" s="494">
        <f>VLOOKUP(P136,Sheet1!$B$2:$C$12,2,TRUE)</f>
        <v>9</v>
      </c>
      <c r="R136" s="494" t="str">
        <f>VLOOKUP($E136,'[21]Gui chi Quynh'!$C$7:$E$390,3,0)</f>
        <v>A2</v>
      </c>
      <c r="S136" s="494">
        <f>VLOOKUP(R136,Sheet1!$B$2:$C$12,2,TRUE)</f>
        <v>9</v>
      </c>
      <c r="T136" s="494" t="str">
        <f>VLOOKUP($E136,'[22]Gui chi Quynh'!$C$7:$E$390,3,0)</f>
        <v>A3</v>
      </c>
      <c r="U136" s="494">
        <f>VLOOKUP(T136,Sheet1!$B$2:$C$12,2,TRUE)</f>
        <v>8</v>
      </c>
      <c r="V136" s="494" t="str">
        <f>VLOOKUP($E136,'[23]Gui chi Quynh'!$C$7:$E$389,3,0)</f>
        <v>A3</v>
      </c>
      <c r="W136" s="494">
        <f>VLOOKUP(V136,Sheet1!$B$2:$C$12,2,TRUE)</f>
        <v>8</v>
      </c>
      <c r="X136" s="494" t="str">
        <f>VLOOKUP($E136,'[24]Gui chi Quynh'!$C$7:$E$389,3,0)</f>
        <v>A3</v>
      </c>
      <c r="Y136" s="494">
        <f>VLOOKUP(X136,Sheet1!$B$2:$C$12,2,TRUE)</f>
        <v>8</v>
      </c>
      <c r="Z136" s="494" t="str">
        <f>VLOOKUP($E136,'[25]Gui chi Quynh'!$C$7:$E$388,3,0)</f>
        <v>A3</v>
      </c>
      <c r="AA136" s="494">
        <f>VLOOKUP(Z136,Sheet1!$B$2:$C$12,2,TRUE)</f>
        <v>8</v>
      </c>
      <c r="AB136" s="494" t="str">
        <f>VLOOKUP($E136,'T5'!$E$9:$AH$337,24,0)</f>
        <v>A3</v>
      </c>
      <c r="AC136" s="494">
        <f>VLOOKUP(AB136,Sheet1!$B$2:$C$12,2,TRUE)</f>
        <v>8</v>
      </c>
      <c r="AD136" s="494" t="str">
        <f>VLOOKUP($E136,'[27]XET CUOI NAM'!$E$9:AE$337,26,0)</f>
        <v>A4</v>
      </c>
      <c r="AE136" s="494">
        <f>VLOOKUP(AD136,Sheet1!$B$2:$C$12,2,TRUE)</f>
        <v>7</v>
      </c>
      <c r="AF136" s="592" t="str">
        <f>VLOOKUP($E136,'[26]Tong hop ket qua'!$E$19:$M$219,9,0)</f>
        <v>Khá</v>
      </c>
      <c r="AG136" s="709">
        <f t="shared" si="28"/>
        <v>8.545454545454545</v>
      </c>
      <c r="AH136" s="709" t="str">
        <f t="shared" si="29"/>
        <v>11A*</v>
      </c>
      <c r="AI136" s="709">
        <f t="shared" si="20"/>
        <v>0</v>
      </c>
      <c r="AJ136" s="709">
        <f t="shared" si="19"/>
        <v>8.4166666666666661</v>
      </c>
      <c r="AK136" s="494" t="str">
        <f t="shared" si="17"/>
        <v>Xuất sắc</v>
      </c>
      <c r="AL136" s="494" t="str">
        <f>VLOOKUP($E136,'cac dv gui'!$C$153:$AB$159,25,0)</f>
        <v>Xuất sắc</v>
      </c>
      <c r="AM136" s="494" t="str">
        <f>VLOOKUP($E136,'cac dv gui'!$C$153:$AB$159,26,0)</f>
        <v>Xuất sắc</v>
      </c>
      <c r="AN136" s="675"/>
      <c r="AO136" s="494"/>
      <c r="AP136" s="675"/>
      <c r="AQ136" s="494" t="str">
        <f t="shared" si="18"/>
        <v>Xuất sắc</v>
      </c>
      <c r="AR136" s="675" t="str">
        <f t="shared" si="27"/>
        <v>Xuất sắc</v>
      </c>
      <c r="AS136" s="675"/>
      <c r="AT136" s="494"/>
      <c r="AU136" s="675"/>
      <c r="AV136" s="675"/>
    </row>
    <row r="137" spans="1:48" s="684" customFormat="1" ht="24.95" customHeight="1" x14ac:dyDescent="0.25">
      <c r="A137" s="512" t="s">
        <v>1374</v>
      </c>
      <c r="B137" s="512">
        <f>COUNTIF($F$9:F137,F137)</f>
        <v>5</v>
      </c>
      <c r="C137" s="513" t="s">
        <v>984</v>
      </c>
      <c r="D137" s="519" t="s">
        <v>214</v>
      </c>
      <c r="E137" s="599" t="s">
        <v>705</v>
      </c>
      <c r="F137" s="518" t="s">
        <v>1615</v>
      </c>
      <c r="G137" s="518" t="s">
        <v>975</v>
      </c>
      <c r="H137" s="494" t="str">
        <f>VLOOKUP(E137,'[16]Gui chi Quynh'!$C$7:$E$387,3,0)</f>
        <v>A2</v>
      </c>
      <c r="I137" s="494">
        <f>VLOOKUP(H137,Sheet1!$B$2:$C$12,2,TRUE)</f>
        <v>9</v>
      </c>
      <c r="J137" s="494" t="str">
        <f>VLOOKUP($E137,'[17]Gui chi Quynh'!$C$7:$E$387,3,0)</f>
        <v>A2</v>
      </c>
      <c r="K137" s="494">
        <f>VLOOKUP(J137,Sheet1!$B$2:$C$12,2,TRUE)</f>
        <v>9</v>
      </c>
      <c r="L137" s="494" t="str">
        <f>VLOOKUP(E137,'[18]Gui chi Quynh'!$C$7:$F$385,3,0)</f>
        <v>A2</v>
      </c>
      <c r="M137" s="494">
        <f>VLOOKUP(L137,Sheet1!$B$2:$C$12,2,TRUE)</f>
        <v>9</v>
      </c>
      <c r="N137" s="494" t="str">
        <f>VLOOKUP(E137,'[19]Gui chi Quynh'!$C$7:$E$391,3,0)</f>
        <v>A2</v>
      </c>
      <c r="O137" s="494">
        <f>VLOOKUP(N137,Sheet1!$B$2:$C$12,2,TRUE)</f>
        <v>9</v>
      </c>
      <c r="P137" s="494" t="str">
        <f>VLOOKUP(E137,'[20]Gui chi Quynh'!$C$7:$E$391,3,0)</f>
        <v>A3</v>
      </c>
      <c r="Q137" s="494">
        <f>VLOOKUP(P137,Sheet1!$B$2:$C$12,2,TRUE)</f>
        <v>8</v>
      </c>
      <c r="R137" s="494" t="str">
        <f>VLOOKUP($E137,'[21]Gui chi Quynh'!$C$7:$E$390,3,0)</f>
        <v>A3</v>
      </c>
      <c r="S137" s="494">
        <f>VLOOKUP(R137,Sheet1!$B$2:$C$12,2,TRUE)</f>
        <v>8</v>
      </c>
      <c r="T137" s="494" t="str">
        <f>VLOOKUP($E137,'[22]Gui chi Quynh'!$C$7:$E$390,3,0)</f>
        <v>A3</v>
      </c>
      <c r="U137" s="494">
        <f>VLOOKUP(T137,Sheet1!$B$2:$C$12,2,TRUE)</f>
        <v>8</v>
      </c>
      <c r="V137" s="494" t="str">
        <f>VLOOKUP($E137,'[23]Gui chi Quynh'!$C$7:$E$389,3,0)</f>
        <v>A3</v>
      </c>
      <c r="W137" s="494">
        <f>VLOOKUP(V137,Sheet1!$B$2:$C$12,2,TRUE)</f>
        <v>8</v>
      </c>
      <c r="X137" s="494" t="str">
        <f>VLOOKUP($E137,'[24]Gui chi Quynh'!$C$7:$E$389,3,0)</f>
        <v>A3</v>
      </c>
      <c r="Y137" s="494">
        <f>VLOOKUP(X137,Sheet1!$B$2:$C$12,2,TRUE)</f>
        <v>8</v>
      </c>
      <c r="Z137" s="494" t="str">
        <f>VLOOKUP($E137,'[25]Gui chi Quynh'!$C$7:$E$388,3,0)</f>
        <v>A3</v>
      </c>
      <c r="AA137" s="494">
        <f>VLOOKUP(Z137,Sheet1!$B$2:$C$12,2,TRUE)</f>
        <v>8</v>
      </c>
      <c r="AB137" s="494" t="str">
        <f>VLOOKUP($E137,'T5'!$E$9:$AH$337,24,0)</f>
        <v>A3</v>
      </c>
      <c r="AC137" s="494">
        <f>VLOOKUP(AB137,Sheet1!$B$2:$C$12,2,TRUE)</f>
        <v>8</v>
      </c>
      <c r="AD137" s="494" t="str">
        <f>VLOOKUP($E137,'[27]XET CUOI NAM'!$E$9:AE$337,26,0)</f>
        <v>A3</v>
      </c>
      <c r="AE137" s="494">
        <f>VLOOKUP(AD137,Sheet1!$B$2:$C$12,2,TRUE)</f>
        <v>8</v>
      </c>
      <c r="AF137" s="592" t="str">
        <f>VLOOKUP($E137,'[26]Tong hop ket qua'!$E$19:$M$219,9,0)</f>
        <v>Tốt</v>
      </c>
      <c r="AG137" s="709">
        <f t="shared" si="28"/>
        <v>8.3636363636363633</v>
      </c>
      <c r="AH137" s="709" t="str">
        <f t="shared" si="29"/>
        <v>11A*</v>
      </c>
      <c r="AI137" s="709">
        <f t="shared" si="20"/>
        <v>0</v>
      </c>
      <c r="AJ137" s="709">
        <f t="shared" si="19"/>
        <v>8.3333333333333339</v>
      </c>
      <c r="AK137" s="494" t="str">
        <f t="shared" si="17"/>
        <v>Xuất sắc</v>
      </c>
      <c r="AL137" s="494" t="str">
        <f>VLOOKUP($E137,'cac dv gui'!$C$153:$AB$159,25,0)</f>
        <v>Xuất sắc</v>
      </c>
      <c r="AM137" s="494" t="str">
        <f>VLOOKUP($E137,'cac dv gui'!$C$153:$AB$159,26,0)</f>
        <v>Xuất sắc</v>
      </c>
      <c r="AN137" s="675"/>
      <c r="AO137" s="494"/>
      <c r="AP137" s="675"/>
      <c r="AQ137" s="494" t="str">
        <f t="shared" si="18"/>
        <v>Xuất sắc</v>
      </c>
      <c r="AR137" s="675" t="str">
        <f t="shared" si="27"/>
        <v>Xuất sắc</v>
      </c>
      <c r="AS137" s="675"/>
      <c r="AT137" s="494"/>
      <c r="AU137" s="675"/>
      <c r="AV137" s="675"/>
    </row>
    <row r="138" spans="1:48" s="684" customFormat="1" ht="24.95" customHeight="1" x14ac:dyDescent="0.25">
      <c r="A138" s="512" t="s">
        <v>1375</v>
      </c>
      <c r="B138" s="512">
        <f>COUNTIF($F$9:F317,F138)</f>
        <v>7</v>
      </c>
      <c r="C138" s="513" t="s">
        <v>984</v>
      </c>
      <c r="D138" s="519" t="s">
        <v>208</v>
      </c>
      <c r="E138" s="599" t="s">
        <v>701</v>
      </c>
      <c r="F138" s="518" t="s">
        <v>1615</v>
      </c>
      <c r="G138" s="518" t="s">
        <v>974</v>
      </c>
      <c r="H138" s="494" t="str">
        <f>VLOOKUP(E138,'[16]Gui chi Quynh'!$C$7:$E$387,3,0)</f>
        <v>A3</v>
      </c>
      <c r="I138" s="494">
        <f>VLOOKUP(H138,Sheet1!$B$2:$C$12,2,TRUE)</f>
        <v>8</v>
      </c>
      <c r="J138" s="494" t="str">
        <f>VLOOKUP($E138,'[17]Gui chi Quynh'!$C$7:$E$387,3,0)</f>
        <v>A3</v>
      </c>
      <c r="K138" s="494">
        <f>VLOOKUP(J138,Sheet1!$B$2:$C$12,2,TRUE)</f>
        <v>8</v>
      </c>
      <c r="L138" s="494" t="str">
        <f>VLOOKUP(E138,'[18]Gui chi Quynh'!$C$7:$F$385,3,0)</f>
        <v>A3</v>
      </c>
      <c r="M138" s="494">
        <f>VLOOKUP(L138,Sheet1!$B$2:$C$12,2,TRUE)</f>
        <v>8</v>
      </c>
      <c r="N138" s="494" t="str">
        <f>VLOOKUP(E138,'[19]Gui chi Quynh'!$C$7:$E$391,3,0)</f>
        <v>A3</v>
      </c>
      <c r="O138" s="494">
        <f>VLOOKUP(N138,Sheet1!$B$2:$C$12,2,TRUE)</f>
        <v>8</v>
      </c>
      <c r="P138" s="494" t="str">
        <f>VLOOKUP(E138,'[20]Gui chi Quynh'!$C$7:$E$391,3,0)</f>
        <v>A4</v>
      </c>
      <c r="Q138" s="494">
        <f>VLOOKUP(P138,Sheet1!$B$2:$C$12,2,TRUE)</f>
        <v>7</v>
      </c>
      <c r="R138" s="494" t="str">
        <f>VLOOKUP($E138,'[21]Gui chi Quynh'!$C$7:$E$390,3,0)</f>
        <v>A4</v>
      </c>
      <c r="S138" s="494">
        <f>VLOOKUP(R138,Sheet1!$B$2:$C$12,2,TRUE)</f>
        <v>7</v>
      </c>
      <c r="T138" s="494" t="str">
        <f>VLOOKUP($E138,'[22]Gui chi Quynh'!$C$7:$E$390,3,0)</f>
        <v>B1</v>
      </c>
      <c r="U138" s="494">
        <f>VLOOKUP(T138,Sheet1!$B$2:$C$12,2,TRUE)</f>
        <v>6</v>
      </c>
      <c r="V138" s="494" t="str">
        <f>VLOOKUP($E138,'[23]Gui chi Quynh'!$C$7:$E$389,3,0)</f>
        <v>A4</v>
      </c>
      <c r="W138" s="494">
        <f>VLOOKUP(V138,Sheet1!$B$2:$C$12,2,TRUE)</f>
        <v>7</v>
      </c>
      <c r="X138" s="494" t="str">
        <f>VLOOKUP($E138,'[24]Gui chi Quynh'!$C$7:$E$389,3,0)</f>
        <v>A3</v>
      </c>
      <c r="Y138" s="494">
        <f>VLOOKUP(X138,Sheet1!$B$2:$C$12,2,TRUE)</f>
        <v>8</v>
      </c>
      <c r="Z138" s="494" t="str">
        <f>VLOOKUP($E138,'[25]Gui chi Quynh'!$C$7:$E$388,3,0)</f>
        <v>A4</v>
      </c>
      <c r="AA138" s="494">
        <f>VLOOKUP(Z138,Sheet1!$B$2:$C$12,2,TRUE)</f>
        <v>7</v>
      </c>
      <c r="AB138" s="494" t="str">
        <f>VLOOKUP($E138,'T5'!$E$9:$AH$337,24,0)</f>
        <v>A4</v>
      </c>
      <c r="AC138" s="494">
        <f>VLOOKUP(AB138,Sheet1!$B$2:$C$12,2,TRUE)</f>
        <v>7</v>
      </c>
      <c r="AD138" s="494" t="str">
        <f>VLOOKUP($E138,'[27]XET CUOI NAM'!$E$9:AE$337,26,0)</f>
        <v>A4</v>
      </c>
      <c r="AE138" s="494">
        <f>VLOOKUP(AD138,Sheet1!$B$2:$C$12,2,TRUE)</f>
        <v>7</v>
      </c>
      <c r="AF138" s="592"/>
      <c r="AG138" s="709">
        <f t="shared" si="28"/>
        <v>7.3636363636363633</v>
      </c>
      <c r="AH138" s="709" t="str">
        <f>LEFT((COUNTIF($H138:$AC138,"A*")&amp;"A*")&amp;" + "&amp;(COUNTIF($H138:$AC138,"B*")&amp;"B*")&amp;" + "&amp;(COUNTIF($H138:$AC138,"C*")&amp;"C*")&amp;" +  "&amp;(COUNTIF($H138:$AC138,"D")&amp;"D")&amp; " +  "&amp;(COUNTIF($H138:$AC138,"E")&amp;"E"),10)</f>
        <v>10A* + 1B*</v>
      </c>
      <c r="AI138" s="709">
        <f t="shared" si="20"/>
        <v>1</v>
      </c>
      <c r="AJ138" s="709">
        <f t="shared" ref="AJ138:AJ201" si="30">((I138+K138+M138+O138+Q138+S138+U138+W138+Y138+AA138+AC138+AE138))/12</f>
        <v>7.333333333333333</v>
      </c>
      <c r="AK138" s="494" t="str">
        <f t="shared" ref="AK138:AK201" si="31">IF(AND(8&lt;=$AG138,$AI138=0),"Xuất sắc",IF(AND(6&lt;$AG138,$AG138&lt;8),"Tốt",IF(AND(6&lt;$AG138,$AI138&lt;12),"Tốt",IF(AND(5&lt;$AG138,$AG138&lt;6),"Hoàn thành NV",IF(AND(5&lt;$AG138,$AI138&lt;15),"Hoàn thành NV","Không hoàn thành NV")))))</f>
        <v>Tốt</v>
      </c>
      <c r="AL138" s="494" t="str">
        <f>VLOOKUP($E138,'cac dv gui'!$C$153:$AB$159,25,0)</f>
        <v>Tốt</v>
      </c>
      <c r="AM138" s="494" t="str">
        <f>VLOOKUP($E138,'cac dv gui'!$C$153:$AB$159,26,0)</f>
        <v>Tốt</v>
      </c>
      <c r="AN138" s="675"/>
      <c r="AO138" s="494"/>
      <c r="AP138" s="675"/>
      <c r="AQ138" s="494" t="str">
        <f t="shared" ref="AQ138:AQ201" si="32">AK138</f>
        <v>Tốt</v>
      </c>
      <c r="AR138" s="675" t="str">
        <f t="shared" si="27"/>
        <v>Tốt</v>
      </c>
      <c r="AS138" s="675"/>
      <c r="AT138" s="494"/>
      <c r="AU138" s="675"/>
      <c r="AV138" s="675" t="s">
        <v>1731</v>
      </c>
    </row>
    <row r="139" spans="1:48" s="684" customFormat="1" ht="24.95" customHeight="1" x14ac:dyDescent="0.25">
      <c r="A139" s="512" t="s">
        <v>1376</v>
      </c>
      <c r="B139" s="512">
        <f>COUNTIF($F$9:F139,F139)</f>
        <v>7</v>
      </c>
      <c r="C139" s="513" t="s">
        <v>985</v>
      </c>
      <c r="D139" s="519" t="s">
        <v>384</v>
      </c>
      <c r="E139" s="599" t="s">
        <v>706</v>
      </c>
      <c r="F139" s="518" t="s">
        <v>1615</v>
      </c>
      <c r="G139" s="518" t="s">
        <v>975</v>
      </c>
      <c r="H139" s="494" t="str">
        <f>VLOOKUP(E139,'[16]Gui chi Quynh'!$C$7:$E$387,3,0)</f>
        <v>A3</v>
      </c>
      <c r="I139" s="494">
        <f>VLOOKUP(H139,Sheet1!$B$2:$C$12,2,TRUE)</f>
        <v>8</v>
      </c>
      <c r="J139" s="494" t="str">
        <f>VLOOKUP($E139,'[17]Gui chi Quynh'!$C$7:$E$387,3,0)</f>
        <v>A3</v>
      </c>
      <c r="K139" s="494">
        <f>VLOOKUP(J139,Sheet1!$B$2:$C$12,2,TRUE)</f>
        <v>8</v>
      </c>
      <c r="L139" s="494" t="str">
        <f>VLOOKUP(E139,'[18]Gui chi Quynh'!$C$7:$F$385,3,0)</f>
        <v>A3</v>
      </c>
      <c r="M139" s="494">
        <f>VLOOKUP(L139,Sheet1!$B$2:$C$12,2,TRUE)</f>
        <v>8</v>
      </c>
      <c r="N139" s="494" t="str">
        <f>VLOOKUP(E139,'[19]Gui chi Quynh'!$C$7:$E$391,3,0)</f>
        <v>A3</v>
      </c>
      <c r="O139" s="494">
        <f>VLOOKUP(N139,Sheet1!$B$2:$C$12,2,TRUE)</f>
        <v>8</v>
      </c>
      <c r="P139" s="494" t="str">
        <f>VLOOKUP(E139,'[20]Gui chi Quynh'!$C$7:$E$391,3,0)</f>
        <v>A3</v>
      </c>
      <c r="Q139" s="494">
        <f>VLOOKUP(P139,Sheet1!$B$2:$C$12,2,TRUE)</f>
        <v>8</v>
      </c>
      <c r="R139" s="494" t="str">
        <f>VLOOKUP($E139,'[21]Gui chi Quynh'!$C$7:$E$390,3,0)</f>
        <v>A3</v>
      </c>
      <c r="S139" s="494">
        <f>VLOOKUP(R139,Sheet1!$B$2:$C$12,2,TRUE)</f>
        <v>8</v>
      </c>
      <c r="T139" s="494" t="str">
        <f>VLOOKUP($E139,'[22]Gui chi Quynh'!$C$7:$E$390,3,0)</f>
        <v>A3</v>
      </c>
      <c r="U139" s="494">
        <f>VLOOKUP(T139,Sheet1!$B$2:$C$12,2,TRUE)</f>
        <v>8</v>
      </c>
      <c r="V139" s="494" t="str">
        <f>VLOOKUP($E139,'[23]Gui chi Quynh'!$C$7:$E$389,3,0)</f>
        <v>A3</v>
      </c>
      <c r="W139" s="494">
        <f>VLOOKUP(V139,Sheet1!$B$2:$C$12,2,TRUE)</f>
        <v>8</v>
      </c>
      <c r="X139" s="494" t="str">
        <f>VLOOKUP($E139,'[24]Gui chi Quynh'!$C$7:$E$389,3,0)</f>
        <v>A3</v>
      </c>
      <c r="Y139" s="494">
        <f>VLOOKUP(X139,Sheet1!$B$2:$C$12,2,TRUE)</f>
        <v>8</v>
      </c>
      <c r="Z139" s="494" t="str">
        <f>VLOOKUP($E139,'[25]Gui chi Quynh'!$C$7:$E$388,3,0)</f>
        <v>A3</v>
      </c>
      <c r="AA139" s="494">
        <f>VLOOKUP(Z139,Sheet1!$B$2:$C$12,2,TRUE)</f>
        <v>8</v>
      </c>
      <c r="AB139" s="494" t="str">
        <f>VLOOKUP($E139,'T5'!$E$9:$AH$337,24,0)</f>
        <v>A4</v>
      </c>
      <c r="AC139" s="494">
        <f>VLOOKUP(AB139,Sheet1!$B$2:$C$12,2,TRUE)</f>
        <v>7</v>
      </c>
      <c r="AD139" s="494" t="str">
        <f>VLOOKUP($E139,'[27]XET CUOI NAM'!$E$9:AE$337,26,0)</f>
        <v>A3</v>
      </c>
      <c r="AE139" s="494">
        <f>VLOOKUP(AD139,Sheet1!$B$2:$C$12,2,TRUE)</f>
        <v>8</v>
      </c>
      <c r="AF139" s="592" t="str">
        <f>VLOOKUP($E139,'[26]Tong hop ket qua'!$E$19:$M$219,9,0)</f>
        <v>Tốt</v>
      </c>
      <c r="AG139" s="709">
        <f t="shared" si="28"/>
        <v>7.9090909090909092</v>
      </c>
      <c r="AH139" s="709" t="str">
        <f t="shared" ref="AH139:AH155" si="33">LEFT((COUNTIF($H139:$AC139,"A*")&amp;"A*")&amp;" + "&amp;(COUNTIF($H139:$AC139,"B*")&amp;"B*")&amp;" + "&amp;(COUNTIF($H139:$AC139,"C*")&amp;"C*")&amp;" +  "&amp;(COUNTIF($H139:$AC139,"D")&amp;"D")&amp; " +  "&amp;(COUNTIF($H139:$AC139,"E")&amp;"E"),4)</f>
        <v>11A*</v>
      </c>
      <c r="AI139" s="709">
        <f t="shared" si="20"/>
        <v>0</v>
      </c>
      <c r="AJ139" s="709">
        <f t="shared" si="30"/>
        <v>7.916666666666667</v>
      </c>
      <c r="AK139" s="494" t="str">
        <f t="shared" si="31"/>
        <v>Tốt</v>
      </c>
      <c r="AL139" s="494" t="str">
        <f>VLOOKUP($E139,'cac dv gui'!$C$153:$AB$159,25,0)</f>
        <v>Tốt</v>
      </c>
      <c r="AM139" s="494" t="str">
        <f>VLOOKUP($E139,'cac dv gui'!$C$153:$AB$159,26,0)</f>
        <v>Tốt</v>
      </c>
      <c r="AN139" s="675"/>
      <c r="AO139" s="494"/>
      <c r="AP139" s="675"/>
      <c r="AQ139" s="494" t="str">
        <f t="shared" si="32"/>
        <v>Tốt</v>
      </c>
      <c r="AR139" s="675" t="str">
        <f t="shared" si="27"/>
        <v>Tốt</v>
      </c>
      <c r="AS139" s="675"/>
      <c r="AT139" s="494"/>
      <c r="AU139" s="675"/>
      <c r="AV139" s="675"/>
    </row>
    <row r="140" spans="1:48" s="684" customFormat="1" ht="24.95" customHeight="1" x14ac:dyDescent="0.25">
      <c r="A140" s="512" t="s">
        <v>1377</v>
      </c>
      <c r="B140" s="512">
        <f>COUNTIF($F$9:F140,F140)</f>
        <v>1</v>
      </c>
      <c r="C140" s="513" t="s">
        <v>985</v>
      </c>
      <c r="D140" s="514" t="s">
        <v>256</v>
      </c>
      <c r="E140" s="599" t="s">
        <v>710</v>
      </c>
      <c r="F140" s="714" t="s">
        <v>1617</v>
      </c>
      <c r="G140" s="714" t="s">
        <v>974</v>
      </c>
      <c r="H140" s="494" t="str">
        <f>VLOOKUP(E140,'[16]Gui chi Quynh'!$C$7:$E$387,3,0)</f>
        <v>A1</v>
      </c>
      <c r="I140" s="494">
        <f>VLOOKUP(H140,Sheet1!$B$2:$C$12,2,TRUE)</f>
        <v>10</v>
      </c>
      <c r="J140" s="494" t="str">
        <f>VLOOKUP($E140,'[17]Gui chi Quynh'!$C$7:$E$387,3,0)</f>
        <v>A2</v>
      </c>
      <c r="K140" s="494">
        <f>VLOOKUP(J140,Sheet1!$B$2:$C$12,2,TRUE)</f>
        <v>9</v>
      </c>
      <c r="L140" s="494" t="str">
        <f>VLOOKUP(E140,'[18]Gui chi Quynh'!$C$7:$F$385,3,0)</f>
        <v>A2</v>
      </c>
      <c r="M140" s="494">
        <f>VLOOKUP(L140,Sheet1!$B$2:$C$12,2,TRUE)</f>
        <v>9</v>
      </c>
      <c r="N140" s="494" t="str">
        <f>VLOOKUP(E140,'[19]Gui chi Quynh'!$C$7:$E$391,3,0)</f>
        <v>A2</v>
      </c>
      <c r="O140" s="494">
        <f>VLOOKUP(N140,Sheet1!$B$2:$C$12,2,TRUE)</f>
        <v>9</v>
      </c>
      <c r="P140" s="494" t="str">
        <f>VLOOKUP(E140,'[20]Gui chi Quynh'!$C$7:$E$391,3,0)</f>
        <v>A2</v>
      </c>
      <c r="Q140" s="494">
        <f>VLOOKUP(P140,Sheet1!$B$2:$C$12,2,TRUE)</f>
        <v>9</v>
      </c>
      <c r="R140" s="494" t="str">
        <f>VLOOKUP($E140,'[21]Gui chi Quynh'!$C$7:$E$390,3,0)</f>
        <v>A1</v>
      </c>
      <c r="S140" s="494">
        <f>VLOOKUP(R140,Sheet1!$B$2:$C$12,2,TRUE)</f>
        <v>10</v>
      </c>
      <c r="T140" s="494" t="str">
        <f>VLOOKUP($E140,'[22]Gui chi Quynh'!$C$7:$E$390,3,0)</f>
        <v>A1</v>
      </c>
      <c r="U140" s="494">
        <f>VLOOKUP(T140,Sheet1!$B$2:$C$12,2,TRUE)</f>
        <v>10</v>
      </c>
      <c r="V140" s="494" t="str">
        <f>VLOOKUP($E140,'[23]Gui chi Quynh'!$C$7:$E$389,3,0)</f>
        <v>A3</v>
      </c>
      <c r="W140" s="494">
        <f>VLOOKUP(V140,Sheet1!$B$2:$C$12,2,TRUE)</f>
        <v>8</v>
      </c>
      <c r="X140" s="494" t="str">
        <f>VLOOKUP($E140,'[24]Gui chi Quynh'!$C$7:$E$389,3,0)</f>
        <v>A2</v>
      </c>
      <c r="Y140" s="494">
        <f>VLOOKUP(X140,Sheet1!$B$2:$C$12,2,TRUE)</f>
        <v>9</v>
      </c>
      <c r="Z140" s="494" t="str">
        <f>VLOOKUP($E140,'[25]Gui chi Quynh'!$C$7:$E$388,3,0)</f>
        <v>A1</v>
      </c>
      <c r="AA140" s="494">
        <f>VLOOKUP(Z140,Sheet1!$B$2:$C$12,2,TRUE)</f>
        <v>10</v>
      </c>
      <c r="AB140" s="494" t="str">
        <f>VLOOKUP($E140,'T5'!$E$9:$AH$337,24,0)</f>
        <v>A2</v>
      </c>
      <c r="AC140" s="494">
        <f>VLOOKUP(AB140,Sheet1!$B$2:$C$12,2,TRUE)</f>
        <v>9</v>
      </c>
      <c r="AD140" s="494" t="str">
        <f>VLOOKUP($E140,'[27]XET CUOI NAM'!$E$9:AE$337,26,0)</f>
        <v>A2</v>
      </c>
      <c r="AE140" s="494">
        <f>VLOOKUP(AD140,Sheet1!$B$2:$C$12,2,TRUE)</f>
        <v>9</v>
      </c>
      <c r="AF140" s="592" t="str">
        <f>VLOOKUP($E140,'[26]Tong hop ket qua'!$E$19:$M$219,9,0)</f>
        <v>Tốt</v>
      </c>
      <c r="AG140" s="709">
        <f t="shared" si="28"/>
        <v>9.2727272727272734</v>
      </c>
      <c r="AH140" s="709" t="str">
        <f t="shared" si="33"/>
        <v>11A*</v>
      </c>
      <c r="AI140" s="709">
        <f t="shared" si="20"/>
        <v>0</v>
      </c>
      <c r="AJ140" s="709">
        <f t="shared" si="30"/>
        <v>9.25</v>
      </c>
      <c r="AK140" s="494" t="str">
        <f t="shared" si="31"/>
        <v>Xuất sắc</v>
      </c>
      <c r="AL140" s="494" t="str">
        <f>VLOOKUP($E140,'cac dv gui'!$C$280:$AC$282,25,0)</f>
        <v xml:space="preserve">Xuất sắc </v>
      </c>
      <c r="AM140" s="494" t="str">
        <f>VLOOKUP($E140,'cac dv gui'!$C$280:$AC$282,26,0)</f>
        <v xml:space="preserve">Xuất sắc </v>
      </c>
      <c r="AN140" s="675"/>
      <c r="AO140" s="494" t="s">
        <v>1130</v>
      </c>
      <c r="AP140" s="675"/>
      <c r="AQ140" s="494" t="str">
        <f t="shared" si="32"/>
        <v>Xuất sắc</v>
      </c>
      <c r="AR140" s="675" t="str">
        <f t="shared" si="27"/>
        <v>Xuất sắc</v>
      </c>
      <c r="AS140" s="675"/>
      <c r="AT140" s="494"/>
      <c r="AU140" s="675"/>
      <c r="AV140" s="675" t="s">
        <v>1731</v>
      </c>
    </row>
    <row r="141" spans="1:48" s="684" customFormat="1" ht="24.95" customHeight="1" x14ac:dyDescent="0.25">
      <c r="A141" s="512" t="s">
        <v>1378</v>
      </c>
      <c r="B141" s="512">
        <f>COUNTIF($F$9:F141,F141)</f>
        <v>2</v>
      </c>
      <c r="C141" s="513" t="s">
        <v>984</v>
      </c>
      <c r="D141" s="514" t="s">
        <v>257</v>
      </c>
      <c r="E141" s="599" t="s">
        <v>711</v>
      </c>
      <c r="F141" s="714" t="s">
        <v>1617</v>
      </c>
      <c r="G141" s="494" t="s">
        <v>974</v>
      </c>
      <c r="H141" s="494" t="str">
        <f>VLOOKUP(E141,'[16]Gui chi Quynh'!$C$7:$E$387,3,0)</f>
        <v>A3</v>
      </c>
      <c r="I141" s="494">
        <f>VLOOKUP(H141,Sheet1!$B$2:$C$12,2,TRUE)</f>
        <v>8</v>
      </c>
      <c r="J141" s="494" t="str">
        <f>VLOOKUP($E141,'[17]Gui chi Quynh'!$C$7:$E$387,3,0)</f>
        <v>A3</v>
      </c>
      <c r="K141" s="494">
        <f>VLOOKUP(J141,Sheet1!$B$2:$C$12,2,TRUE)</f>
        <v>8</v>
      </c>
      <c r="L141" s="494" t="str">
        <f>VLOOKUP(E141,'[18]Gui chi Quynh'!$C$7:$F$385,3,0)</f>
        <v>A3</v>
      </c>
      <c r="M141" s="494">
        <f>VLOOKUP(L141,Sheet1!$B$2:$C$12,2,TRUE)</f>
        <v>8</v>
      </c>
      <c r="N141" s="494" t="str">
        <f>VLOOKUP(E141,'[19]Gui chi Quynh'!$C$7:$E$391,3,0)</f>
        <v>A3</v>
      </c>
      <c r="O141" s="494">
        <f>VLOOKUP(N141,Sheet1!$B$2:$C$12,2,TRUE)</f>
        <v>8</v>
      </c>
      <c r="P141" s="494" t="str">
        <f>VLOOKUP(E141,'[20]Gui chi Quynh'!$C$7:$E$391,3,0)</f>
        <v>A3</v>
      </c>
      <c r="Q141" s="494">
        <f>VLOOKUP(P141,Sheet1!$B$2:$C$12,2,TRUE)</f>
        <v>8</v>
      </c>
      <c r="R141" s="494" t="str">
        <f>VLOOKUP($E141,'[21]Gui chi Quynh'!$C$7:$E$390,3,0)</f>
        <v>A3</v>
      </c>
      <c r="S141" s="494">
        <f>VLOOKUP(R141,Sheet1!$B$2:$C$12,2,TRUE)</f>
        <v>8</v>
      </c>
      <c r="T141" s="494" t="str">
        <f>VLOOKUP($E141,'[22]Gui chi Quynh'!$C$7:$E$390,3,0)</f>
        <v>A2</v>
      </c>
      <c r="U141" s="494">
        <f>VLOOKUP(T141,Sheet1!$B$2:$C$12,2,TRUE)</f>
        <v>9</v>
      </c>
      <c r="V141" s="494" t="str">
        <f>VLOOKUP($E141,'[23]Gui chi Quynh'!$C$7:$E$389,3,0)</f>
        <v>A3</v>
      </c>
      <c r="W141" s="494">
        <f>VLOOKUP(V141,Sheet1!$B$2:$C$12,2,TRUE)</f>
        <v>8</v>
      </c>
      <c r="X141" s="494" t="str">
        <f>VLOOKUP($E141,'[24]Gui chi Quynh'!$C$7:$E$389,3,0)</f>
        <v>A3</v>
      </c>
      <c r="Y141" s="494">
        <f>VLOOKUP(X141,Sheet1!$B$2:$C$12,2,TRUE)</f>
        <v>8</v>
      </c>
      <c r="Z141" s="494" t="str">
        <f>VLOOKUP($E141,'[25]Gui chi Quynh'!$C$7:$E$388,3,0)</f>
        <v>A2</v>
      </c>
      <c r="AA141" s="494">
        <f>VLOOKUP(Z141,Sheet1!$B$2:$C$12,2,TRUE)</f>
        <v>9</v>
      </c>
      <c r="AB141" s="494" t="str">
        <f>VLOOKUP($E141,'T5'!$E$9:$AH$337,24,0)</f>
        <v>A2</v>
      </c>
      <c r="AC141" s="494">
        <f>VLOOKUP(AB141,Sheet1!$B$2:$C$12,2,TRUE)</f>
        <v>9</v>
      </c>
      <c r="AD141" s="494" t="str">
        <f>VLOOKUP($E141,'[27]XET CUOI NAM'!$E$9:AE$337,26,0)</f>
        <v>A3</v>
      </c>
      <c r="AE141" s="494">
        <f>VLOOKUP(AD141,Sheet1!$B$2:$C$12,2,TRUE)</f>
        <v>8</v>
      </c>
      <c r="AF141" s="592" t="str">
        <f>VLOOKUP($E141,'[26]Tong hop ket qua'!$E$19:$M$219,9,0)</f>
        <v>Tốt</v>
      </c>
      <c r="AG141" s="709">
        <f t="shared" si="28"/>
        <v>8.2727272727272734</v>
      </c>
      <c r="AH141" s="709" t="str">
        <f t="shared" si="33"/>
        <v>11A*</v>
      </c>
      <c r="AI141" s="709">
        <f t="shared" ref="AI141:AI204" si="34">COUNTIF($H141:$AB141,"B1")*1+COUNTIF($H141:$AB141,"B2")*1+COUNTIF($H141:$AB141,"C1")*1+COUNTIF($H141:$AB141,"C2")*1+COUNTIF($H141:$AB141,"D")*12+COUNTIF($H141:$AB141,"E")*15</f>
        <v>0</v>
      </c>
      <c r="AJ141" s="709">
        <f t="shared" si="30"/>
        <v>8.25</v>
      </c>
      <c r="AK141" s="494" t="str">
        <f t="shared" si="31"/>
        <v>Xuất sắc</v>
      </c>
      <c r="AL141" s="494" t="str">
        <f>VLOOKUP($E141,'cac dv gui'!$C$280:$AC$282,25,0)</f>
        <v xml:space="preserve">Xuất sắc </v>
      </c>
      <c r="AM141" s="494" t="str">
        <f>VLOOKUP($E141,'cac dv gui'!$C$280:$AC$282,26,0)</f>
        <v xml:space="preserve">Xuất sắc </v>
      </c>
      <c r="AN141" s="675"/>
      <c r="AO141" s="494"/>
      <c r="AP141" s="675"/>
      <c r="AQ141" s="494" t="str">
        <f t="shared" si="32"/>
        <v>Xuất sắc</v>
      </c>
      <c r="AR141" s="675" t="str">
        <f t="shared" si="27"/>
        <v>Xuất sắc</v>
      </c>
      <c r="AS141" s="675"/>
      <c r="AT141" s="494"/>
      <c r="AU141" s="675"/>
      <c r="AV141" s="675" t="s">
        <v>1731</v>
      </c>
    </row>
    <row r="142" spans="1:48" s="684" customFormat="1" ht="24.95" customHeight="1" x14ac:dyDescent="0.25">
      <c r="A142" s="512" t="s">
        <v>1379</v>
      </c>
      <c r="B142" s="512">
        <f>COUNTIF($F$9:F142,F142)</f>
        <v>3</v>
      </c>
      <c r="C142" s="513" t="s">
        <v>984</v>
      </c>
      <c r="D142" s="519" t="s">
        <v>258</v>
      </c>
      <c r="E142" s="599" t="s">
        <v>712</v>
      </c>
      <c r="F142" s="714" t="s">
        <v>1617</v>
      </c>
      <c r="G142" s="494" t="s">
        <v>975</v>
      </c>
      <c r="H142" s="494" t="str">
        <f>VLOOKUP(E142,'[16]Gui chi Quynh'!$C$7:$E$387,3,0)</f>
        <v>A3</v>
      </c>
      <c r="I142" s="494">
        <f>VLOOKUP(H142,Sheet1!$B$2:$C$12,2,TRUE)</f>
        <v>8</v>
      </c>
      <c r="J142" s="494" t="str">
        <f>VLOOKUP($E142,'[17]Gui chi Quynh'!$C$7:$E$387,3,0)</f>
        <v>A3</v>
      </c>
      <c r="K142" s="494">
        <f>VLOOKUP(J142,Sheet1!$B$2:$C$12,2,TRUE)</f>
        <v>8</v>
      </c>
      <c r="L142" s="494" t="str">
        <f>VLOOKUP(E142,'[18]Gui chi Quynh'!$C$7:$F$385,3,0)</f>
        <v>A3</v>
      </c>
      <c r="M142" s="494">
        <f>VLOOKUP(L142,Sheet1!$B$2:$C$12,2,TRUE)</f>
        <v>8</v>
      </c>
      <c r="N142" s="494" t="str">
        <f>VLOOKUP(E142,'[19]Gui chi Quynh'!$C$7:$E$391,3,0)</f>
        <v>A3</v>
      </c>
      <c r="O142" s="494">
        <f>VLOOKUP(N142,Sheet1!$B$2:$C$12,2,TRUE)</f>
        <v>8</v>
      </c>
      <c r="P142" s="494" t="str">
        <f>VLOOKUP(E142,'[20]Gui chi Quynh'!$C$7:$E$391,3,0)</f>
        <v>A3</v>
      </c>
      <c r="Q142" s="494">
        <f>VLOOKUP(P142,Sheet1!$B$2:$C$12,2,TRUE)</f>
        <v>8</v>
      </c>
      <c r="R142" s="494" t="str">
        <f>VLOOKUP($E142,'[21]Gui chi Quynh'!$C$7:$E$390,3,0)</f>
        <v>A3</v>
      </c>
      <c r="S142" s="494">
        <f>VLOOKUP(R142,Sheet1!$B$2:$C$12,2,TRUE)</f>
        <v>8</v>
      </c>
      <c r="T142" s="494" t="str">
        <f>VLOOKUP($E142,'[22]Gui chi Quynh'!$C$7:$E$390,3,0)</f>
        <v>A3</v>
      </c>
      <c r="U142" s="494">
        <f>VLOOKUP(T142,Sheet1!$B$2:$C$12,2,TRUE)</f>
        <v>8</v>
      </c>
      <c r="V142" s="494" t="str">
        <f>VLOOKUP($E142,'[23]Gui chi Quynh'!$C$7:$E$389,3,0)</f>
        <v>A3</v>
      </c>
      <c r="W142" s="494">
        <f>VLOOKUP(V142,Sheet1!$B$2:$C$12,2,TRUE)</f>
        <v>8</v>
      </c>
      <c r="X142" s="494" t="str">
        <f>VLOOKUP($E142,'[24]Gui chi Quynh'!$C$7:$E$389,3,0)</f>
        <v>A3</v>
      </c>
      <c r="Y142" s="494">
        <f>VLOOKUP(X142,Sheet1!$B$2:$C$12,2,TRUE)</f>
        <v>8</v>
      </c>
      <c r="Z142" s="494" t="str">
        <f>VLOOKUP($E142,'[25]Gui chi Quynh'!$C$7:$E$388,3,0)</f>
        <v>A2</v>
      </c>
      <c r="AA142" s="494">
        <f>VLOOKUP(Z142,Sheet1!$B$2:$C$12,2,TRUE)</f>
        <v>9</v>
      </c>
      <c r="AB142" s="494" t="str">
        <f>VLOOKUP($E142,'T5'!$E$9:$AH$337,24,0)</f>
        <v>A2</v>
      </c>
      <c r="AC142" s="494">
        <f>VLOOKUP(AB142,Sheet1!$B$2:$C$12,2,TRUE)</f>
        <v>9</v>
      </c>
      <c r="AD142" s="494" t="str">
        <f>VLOOKUP($E142,'[27]XET CUOI NAM'!$E$9:AE$337,26,0)</f>
        <v>A3</v>
      </c>
      <c r="AE142" s="494">
        <f>VLOOKUP(AD142,Sheet1!$B$2:$C$12,2,TRUE)</f>
        <v>8</v>
      </c>
      <c r="AF142" s="592" t="str">
        <f>VLOOKUP($E142,'[26]Tong hop ket qua'!$E$19:$M$219,9,0)</f>
        <v>Tốt</v>
      </c>
      <c r="AG142" s="709">
        <f t="shared" si="28"/>
        <v>8.1818181818181817</v>
      </c>
      <c r="AH142" s="709" t="str">
        <f t="shared" si="33"/>
        <v>11A*</v>
      </c>
      <c r="AI142" s="709">
        <f t="shared" si="34"/>
        <v>0</v>
      </c>
      <c r="AJ142" s="709">
        <f t="shared" si="30"/>
        <v>8.1666666666666661</v>
      </c>
      <c r="AK142" s="494" t="str">
        <f t="shared" si="31"/>
        <v>Xuất sắc</v>
      </c>
      <c r="AL142" s="494" t="str">
        <f>VLOOKUP($E142,'cac dv gui'!$C$280:$AC$282,25,0)</f>
        <v xml:space="preserve">Xuất sắc </v>
      </c>
      <c r="AM142" s="494" t="str">
        <f>VLOOKUP($E142,'cac dv gui'!$C$280:$AC$282,26,0)</f>
        <v xml:space="preserve">Xuất sắc </v>
      </c>
      <c r="AN142" s="675"/>
      <c r="AO142" s="494"/>
      <c r="AP142" s="675"/>
      <c r="AQ142" s="494" t="str">
        <f t="shared" si="32"/>
        <v>Xuất sắc</v>
      </c>
      <c r="AR142" s="675" t="str">
        <f t="shared" si="27"/>
        <v>Xuất sắc</v>
      </c>
      <c r="AS142" s="675"/>
      <c r="AT142" s="494"/>
      <c r="AU142" s="675"/>
      <c r="AV142" s="675"/>
    </row>
    <row r="143" spans="1:48" s="684" customFormat="1" ht="24.95" customHeight="1" x14ac:dyDescent="0.25">
      <c r="A143" s="512" t="s">
        <v>1380</v>
      </c>
      <c r="B143" s="512">
        <f>COUNTIF($F$9:F143,F143)</f>
        <v>1</v>
      </c>
      <c r="C143" s="513" t="s">
        <v>984</v>
      </c>
      <c r="D143" s="552" t="s">
        <v>127</v>
      </c>
      <c r="E143" s="554" t="s">
        <v>563</v>
      </c>
      <c r="F143" s="494" t="s">
        <v>1607</v>
      </c>
      <c r="G143" s="494" t="s">
        <v>974</v>
      </c>
      <c r="H143" s="494" t="str">
        <f>VLOOKUP(E143,'[16]Gui chi Quynh'!$C$7:$E$387,3,0)</f>
        <v>A1</v>
      </c>
      <c r="I143" s="494">
        <f>VLOOKUP(H143,Sheet1!$B$2:$C$12,2,TRUE)</f>
        <v>10</v>
      </c>
      <c r="J143" s="494" t="str">
        <f>VLOOKUP($E143,'[17]Gui chi Quynh'!$C$7:$E$387,3,0)</f>
        <v>A1</v>
      </c>
      <c r="K143" s="494">
        <f>VLOOKUP(J143,Sheet1!$B$2:$C$12,2,TRUE)</f>
        <v>10</v>
      </c>
      <c r="L143" s="494" t="str">
        <f>VLOOKUP(E143,'[18]Gui chi Quynh'!$C$7:$F$385,3,0)</f>
        <v>A1</v>
      </c>
      <c r="M143" s="494">
        <f>VLOOKUP(L143,Sheet1!$B$2:$C$12,2,TRUE)</f>
        <v>10</v>
      </c>
      <c r="N143" s="494" t="str">
        <f>VLOOKUP(E143,'[19]Gui chi Quynh'!$C$7:$E$391,3,0)</f>
        <v>A1</v>
      </c>
      <c r="O143" s="494">
        <f>VLOOKUP(N143,Sheet1!$B$2:$C$12,2,TRUE)</f>
        <v>10</v>
      </c>
      <c r="P143" s="494" t="str">
        <f>VLOOKUP(E143,'[20]Gui chi Quynh'!$C$7:$E$391,3,0)</f>
        <v>A1</v>
      </c>
      <c r="Q143" s="494">
        <f>VLOOKUP(P143,Sheet1!$B$2:$C$12,2,TRUE)</f>
        <v>10</v>
      </c>
      <c r="R143" s="494" t="str">
        <f>VLOOKUP($E143,'[21]Gui chi Quynh'!$C$7:$E$390,3,0)</f>
        <v>A1</v>
      </c>
      <c r="S143" s="494">
        <f>VLOOKUP(R143,Sheet1!$B$2:$C$12,2,TRUE)</f>
        <v>10</v>
      </c>
      <c r="T143" s="494" t="str">
        <f>VLOOKUP($E143,'[22]Gui chi Quynh'!$C$7:$E$390,3,0)</f>
        <v>A1</v>
      </c>
      <c r="U143" s="494">
        <f>VLOOKUP(T143,Sheet1!$B$2:$C$12,2,TRUE)</f>
        <v>10</v>
      </c>
      <c r="V143" s="494" t="str">
        <f>VLOOKUP($E143,'[23]Gui chi Quynh'!$C$7:$E$389,3,0)</f>
        <v>A1</v>
      </c>
      <c r="W143" s="494">
        <f>VLOOKUP(V143,Sheet1!$B$2:$C$12,2,TRUE)</f>
        <v>10</v>
      </c>
      <c r="X143" s="494" t="str">
        <f>VLOOKUP($E143,'[24]Gui chi Quynh'!$C$7:$E$389,3,0)</f>
        <v>A1</v>
      </c>
      <c r="Y143" s="494">
        <f>VLOOKUP(X143,Sheet1!$B$2:$C$12,2,TRUE)</f>
        <v>10</v>
      </c>
      <c r="Z143" s="494" t="str">
        <f>VLOOKUP($E143,'[25]Gui chi Quynh'!$C$7:$E$388,3,0)</f>
        <v>A1</v>
      </c>
      <c r="AA143" s="494">
        <f>VLOOKUP(Z143,Sheet1!$B$2:$C$12,2,TRUE)</f>
        <v>10</v>
      </c>
      <c r="AB143" s="494" t="str">
        <f>VLOOKUP($E143,'T5'!$E$9:$AH$337,24,0)</f>
        <v>A2</v>
      </c>
      <c r="AC143" s="494">
        <f>VLOOKUP(AB143,Sheet1!$B$2:$C$12,2,TRUE)</f>
        <v>9</v>
      </c>
      <c r="AD143" s="494" t="str">
        <f>VLOOKUP($E143,'[27]XET CUOI NAM'!$E$9:AE$337,26,0)</f>
        <v>A2</v>
      </c>
      <c r="AE143" s="494">
        <f>VLOOKUP(AD143,Sheet1!$B$2:$C$12,2,TRUE)</f>
        <v>9</v>
      </c>
      <c r="AF143" s="592" t="str">
        <f>VLOOKUP($E143,'[26]Tong hop ket qua'!$E$19:$M$219,9,0)</f>
        <v>Tốt</v>
      </c>
      <c r="AG143" s="709">
        <f t="shared" ref="AG143:AG150" si="35">ROUND(AVERAGE($H143:$AC143),1)</f>
        <v>9.9</v>
      </c>
      <c r="AH143" s="709" t="str">
        <f t="shared" si="33"/>
        <v>11A*</v>
      </c>
      <c r="AI143" s="709">
        <f t="shared" si="34"/>
        <v>0</v>
      </c>
      <c r="AJ143" s="709">
        <f t="shared" si="30"/>
        <v>9.8333333333333339</v>
      </c>
      <c r="AK143" s="494" t="str">
        <f t="shared" si="31"/>
        <v>Xuất sắc</v>
      </c>
      <c r="AL143" s="494" t="str">
        <f>VLOOKUP($E143,'cac dv gui'!$C$161:$AD$188,25,0)</f>
        <v>Xuất sắc</v>
      </c>
      <c r="AM143" s="494" t="str">
        <f>VLOOKUP($E143,'cac dv gui'!$C$161:$AD$188,26,0)</f>
        <v>Xuất sắc</v>
      </c>
      <c r="AN143" s="675"/>
      <c r="AO143" s="494" t="s">
        <v>1130</v>
      </c>
      <c r="AP143" s="675"/>
      <c r="AQ143" s="494" t="str">
        <f t="shared" si="32"/>
        <v>Xuất sắc</v>
      </c>
      <c r="AR143" s="675" t="str">
        <f t="shared" si="27"/>
        <v>Xuất sắc</v>
      </c>
      <c r="AS143" s="675"/>
      <c r="AT143" s="494"/>
      <c r="AU143" s="675" t="s">
        <v>1731</v>
      </c>
      <c r="AV143" s="675"/>
    </row>
    <row r="144" spans="1:48" s="684" customFormat="1" ht="24.95" customHeight="1" x14ac:dyDescent="0.25">
      <c r="A144" s="512" t="s">
        <v>1381</v>
      </c>
      <c r="B144" s="512">
        <f>COUNTIF($F$9:F144,F144)</f>
        <v>2</v>
      </c>
      <c r="C144" s="513" t="s">
        <v>985</v>
      </c>
      <c r="D144" s="552" t="s">
        <v>136</v>
      </c>
      <c r="E144" s="553" t="s">
        <v>564</v>
      </c>
      <c r="F144" s="494" t="s">
        <v>1607</v>
      </c>
      <c r="G144" s="494" t="s">
        <v>974</v>
      </c>
      <c r="H144" s="494" t="str">
        <f>VLOOKUP(E144,'[16]Gui chi Quynh'!$C$7:$E$387,3,0)</f>
        <v>A2</v>
      </c>
      <c r="I144" s="494">
        <f>VLOOKUP(H144,Sheet1!$B$2:$C$12,2,TRUE)</f>
        <v>9</v>
      </c>
      <c r="J144" s="494" t="str">
        <f>VLOOKUP($E144,'[17]Gui chi Quynh'!$C$7:$E$387,3,0)</f>
        <v>A3</v>
      </c>
      <c r="K144" s="494">
        <f>VLOOKUP(J144,Sheet1!$B$2:$C$12,2,TRUE)</f>
        <v>8</v>
      </c>
      <c r="L144" s="494" t="str">
        <f>VLOOKUP(E144,'[18]Gui chi Quynh'!$C$7:$F$385,3,0)</f>
        <v>A3</v>
      </c>
      <c r="M144" s="494">
        <f>VLOOKUP(L144,Sheet1!$B$2:$C$12,2,TRUE)</f>
        <v>8</v>
      </c>
      <c r="N144" s="494" t="str">
        <f>VLOOKUP(E144,'[19]Gui chi Quynh'!$C$7:$E$391,3,0)</f>
        <v>A3</v>
      </c>
      <c r="O144" s="494">
        <f>VLOOKUP(N144,Sheet1!$B$2:$C$12,2,TRUE)</f>
        <v>8</v>
      </c>
      <c r="P144" s="494" t="str">
        <f>VLOOKUP(E144,'[20]Gui chi Quynh'!$C$7:$E$391,3,0)</f>
        <v>A1</v>
      </c>
      <c r="Q144" s="494">
        <f>VLOOKUP(P144,Sheet1!$B$2:$C$12,2,TRUE)</f>
        <v>10</v>
      </c>
      <c r="R144" s="494" t="str">
        <f>VLOOKUP($E144,'[21]Gui chi Quynh'!$C$7:$E$390,3,0)</f>
        <v>A2</v>
      </c>
      <c r="S144" s="494">
        <f>VLOOKUP(R144,Sheet1!$B$2:$C$12,2,TRUE)</f>
        <v>9</v>
      </c>
      <c r="T144" s="494" t="str">
        <f>VLOOKUP($E144,'[22]Gui chi Quynh'!$C$7:$E$390,3,0)</f>
        <v>A2</v>
      </c>
      <c r="U144" s="494">
        <f>VLOOKUP(T144,Sheet1!$B$2:$C$12,2,TRUE)</f>
        <v>9</v>
      </c>
      <c r="V144" s="494" t="str">
        <f>VLOOKUP($E144,'[23]Gui chi Quynh'!$C$7:$E$389,3,0)</f>
        <v>A2</v>
      </c>
      <c r="W144" s="494">
        <f>VLOOKUP(V144,Sheet1!$B$2:$C$12,2,TRUE)</f>
        <v>9</v>
      </c>
      <c r="X144" s="494" t="str">
        <f>VLOOKUP($E144,'[24]Gui chi Quynh'!$C$7:$E$389,3,0)</f>
        <v>A2</v>
      </c>
      <c r="Y144" s="494">
        <f>VLOOKUP(X144,Sheet1!$B$2:$C$12,2,TRUE)</f>
        <v>9</v>
      </c>
      <c r="Z144" s="494" t="str">
        <f>VLOOKUP($E144,'[25]Gui chi Quynh'!$C$7:$E$388,3,0)</f>
        <v>A3</v>
      </c>
      <c r="AA144" s="494">
        <f>VLOOKUP(Z144,Sheet1!$B$2:$C$12,2,TRUE)</f>
        <v>8</v>
      </c>
      <c r="AB144" s="494" t="str">
        <f>VLOOKUP($E144,'T5'!$E$9:$AH$337,24,0)</f>
        <v>A4</v>
      </c>
      <c r="AC144" s="494">
        <f>VLOOKUP(AB144,Sheet1!$B$2:$C$12,2,TRUE)</f>
        <v>7</v>
      </c>
      <c r="AD144" s="494" t="str">
        <f>VLOOKUP($E144,'[27]XET CUOI NAM'!$E$9:AE$337,26,0)</f>
        <v>A3</v>
      </c>
      <c r="AE144" s="494">
        <f>VLOOKUP(AD144,Sheet1!$B$2:$C$12,2,TRUE)</f>
        <v>8</v>
      </c>
      <c r="AF144" s="592" t="str">
        <f>VLOOKUP($E144,'[26]Tong hop ket qua'!$E$19:$M$219,9,0)</f>
        <v>Khá</v>
      </c>
      <c r="AG144" s="709">
        <f t="shared" si="35"/>
        <v>8.5</v>
      </c>
      <c r="AH144" s="709" t="str">
        <f t="shared" si="33"/>
        <v>11A*</v>
      </c>
      <c r="AI144" s="709">
        <f t="shared" si="34"/>
        <v>0</v>
      </c>
      <c r="AJ144" s="709">
        <f t="shared" si="30"/>
        <v>8.5</v>
      </c>
      <c r="AK144" s="494" t="str">
        <f t="shared" si="31"/>
        <v>Xuất sắc</v>
      </c>
      <c r="AL144" s="494" t="str">
        <f>VLOOKUP($E144,'cac dv gui'!$C$161:$AD$188,25,0)</f>
        <v>Tốt</v>
      </c>
      <c r="AM144" s="494" t="str">
        <f>VLOOKUP($E144,'cac dv gui'!$C$161:$AD$188,26,0)</f>
        <v>Xuất sắc</v>
      </c>
      <c r="AN144" s="675"/>
      <c r="AO144" s="494" t="s">
        <v>1130</v>
      </c>
      <c r="AP144" s="675"/>
      <c r="AQ144" s="494" t="str">
        <f t="shared" si="32"/>
        <v>Xuất sắc</v>
      </c>
      <c r="AR144" s="675" t="str">
        <f t="shared" si="27"/>
        <v>Xuất sắc</v>
      </c>
      <c r="AS144" s="675"/>
      <c r="AT144" s="494"/>
      <c r="AU144" s="675"/>
      <c r="AV144" s="675" t="s">
        <v>1731</v>
      </c>
    </row>
    <row r="145" spans="1:48" s="684" customFormat="1" ht="24.95" customHeight="1" x14ac:dyDescent="0.25">
      <c r="A145" s="512" t="s">
        <v>1382</v>
      </c>
      <c r="B145" s="512">
        <f>COUNTIF($F$9:F145,F145)</f>
        <v>3</v>
      </c>
      <c r="C145" s="513" t="s">
        <v>985</v>
      </c>
      <c r="D145" s="552" t="s">
        <v>129</v>
      </c>
      <c r="E145" s="553" t="s">
        <v>566</v>
      </c>
      <c r="F145" s="494" t="s">
        <v>1607</v>
      </c>
      <c r="G145" s="494" t="s">
        <v>974</v>
      </c>
      <c r="H145" s="494" t="str">
        <f>VLOOKUP(E145,'[16]Gui chi Quynh'!$C$7:$E$387,3,0)</f>
        <v>A2</v>
      </c>
      <c r="I145" s="494">
        <f>VLOOKUP(H145,Sheet1!$B$2:$C$12,2,TRUE)</f>
        <v>9</v>
      </c>
      <c r="J145" s="494" t="str">
        <f>VLOOKUP($E145,'[17]Gui chi Quynh'!$C$7:$E$387,3,0)</f>
        <v>A4</v>
      </c>
      <c r="K145" s="494">
        <f>VLOOKUP(J145,Sheet1!$B$2:$C$12,2,TRUE)</f>
        <v>7</v>
      </c>
      <c r="L145" s="494" t="str">
        <f>VLOOKUP(E145,'[18]Gui chi Quynh'!$C$7:$F$385,3,0)</f>
        <v>A3</v>
      </c>
      <c r="M145" s="494">
        <f>VLOOKUP(L145,Sheet1!$B$2:$C$12,2,TRUE)</f>
        <v>8</v>
      </c>
      <c r="N145" s="494" t="str">
        <f>VLOOKUP(E145,'[19]Gui chi Quynh'!$C$7:$E$391,3,0)</f>
        <v>A2</v>
      </c>
      <c r="O145" s="494">
        <f>VLOOKUP(N145,Sheet1!$B$2:$C$12,2,TRUE)</f>
        <v>9</v>
      </c>
      <c r="P145" s="494" t="str">
        <f>VLOOKUP(E145,'[20]Gui chi Quynh'!$C$7:$E$391,3,0)</f>
        <v>A1</v>
      </c>
      <c r="Q145" s="494">
        <f>VLOOKUP(P145,Sheet1!$B$2:$C$12,2,TRUE)</f>
        <v>10</v>
      </c>
      <c r="R145" s="494" t="str">
        <f>VLOOKUP($E145,'[21]Gui chi Quynh'!$C$7:$E$390,3,0)</f>
        <v>A2</v>
      </c>
      <c r="S145" s="494">
        <f>VLOOKUP(R145,Sheet1!$B$2:$C$12,2,TRUE)</f>
        <v>9</v>
      </c>
      <c r="T145" s="494" t="str">
        <f>VLOOKUP($E145,'[22]Gui chi Quynh'!$C$7:$E$390,3,0)</f>
        <v>A3</v>
      </c>
      <c r="U145" s="494">
        <f>VLOOKUP(T145,Sheet1!$B$2:$C$12,2,TRUE)</f>
        <v>8</v>
      </c>
      <c r="V145" s="494" t="str">
        <f>VLOOKUP($E145,'[23]Gui chi Quynh'!$C$7:$E$389,3,0)</f>
        <v>A1</v>
      </c>
      <c r="W145" s="494">
        <f>VLOOKUP(V145,Sheet1!$B$2:$C$12,2,TRUE)</f>
        <v>10</v>
      </c>
      <c r="X145" s="494" t="str">
        <f>VLOOKUP($E145,'[24]Gui chi Quynh'!$C$7:$E$389,3,0)</f>
        <v>A1</v>
      </c>
      <c r="Y145" s="494">
        <f>VLOOKUP(X145,Sheet1!$B$2:$C$12,2,TRUE)</f>
        <v>10</v>
      </c>
      <c r="Z145" s="494" t="str">
        <f>VLOOKUP($E145,'[25]Gui chi Quynh'!$C$7:$E$388,3,0)</f>
        <v>A3</v>
      </c>
      <c r="AA145" s="494">
        <f>VLOOKUP(Z145,Sheet1!$B$2:$C$12,2,TRUE)</f>
        <v>8</v>
      </c>
      <c r="AB145" s="494" t="str">
        <f>VLOOKUP($E145,'T5'!$E$9:$AH$337,24,0)</f>
        <v>A3</v>
      </c>
      <c r="AC145" s="494">
        <f>VLOOKUP(AB145,Sheet1!$B$2:$C$12,2,TRUE)</f>
        <v>8</v>
      </c>
      <c r="AD145" s="494" t="str">
        <f>VLOOKUP($E145,'[27]XET CUOI NAM'!$E$9:AE$337,26,0)</f>
        <v>A2</v>
      </c>
      <c r="AE145" s="494">
        <f>VLOOKUP(AD145,Sheet1!$B$2:$C$12,2,TRUE)</f>
        <v>9</v>
      </c>
      <c r="AF145" s="592" t="str">
        <f>VLOOKUP($E145,'[26]Tong hop ket qua'!$E$19:$M$219,9,0)</f>
        <v>Tốt</v>
      </c>
      <c r="AG145" s="709">
        <f t="shared" si="35"/>
        <v>8.6999999999999993</v>
      </c>
      <c r="AH145" s="709" t="str">
        <f t="shared" si="33"/>
        <v>11A*</v>
      </c>
      <c r="AI145" s="709">
        <f t="shared" si="34"/>
        <v>0</v>
      </c>
      <c r="AJ145" s="709">
        <f t="shared" si="30"/>
        <v>8.75</v>
      </c>
      <c r="AK145" s="494" t="str">
        <f t="shared" si="31"/>
        <v>Xuất sắc</v>
      </c>
      <c r="AL145" s="494" t="str">
        <f>VLOOKUP($E145,'cac dv gui'!$C$161:$AD$188,25,0)</f>
        <v>Xuất sắc</v>
      </c>
      <c r="AM145" s="494" t="str">
        <f>VLOOKUP($E145,'cac dv gui'!$C$161:$AD$188,26,0)</f>
        <v>Xuất sắc</v>
      </c>
      <c r="AN145" s="675"/>
      <c r="AO145" s="494"/>
      <c r="AP145" s="675"/>
      <c r="AQ145" s="494" t="str">
        <f t="shared" si="32"/>
        <v>Xuất sắc</v>
      </c>
      <c r="AR145" s="675" t="str">
        <f t="shared" si="27"/>
        <v>Xuất sắc</v>
      </c>
      <c r="AS145" s="675"/>
      <c r="AT145" s="494"/>
      <c r="AU145" s="675"/>
      <c r="AV145" s="675" t="s">
        <v>1731</v>
      </c>
    </row>
    <row r="146" spans="1:48" s="684" customFormat="1" ht="24.95" customHeight="1" x14ac:dyDescent="0.25">
      <c r="A146" s="512" t="s">
        <v>1383</v>
      </c>
      <c r="B146" s="512">
        <f>COUNTIF($F$9:F146,F146)</f>
        <v>4</v>
      </c>
      <c r="C146" s="513" t="s">
        <v>985</v>
      </c>
      <c r="D146" s="552" t="s">
        <v>141</v>
      </c>
      <c r="E146" s="553" t="s">
        <v>565</v>
      </c>
      <c r="F146" s="494" t="s">
        <v>1607</v>
      </c>
      <c r="G146" s="494" t="s">
        <v>974</v>
      </c>
      <c r="H146" s="494" t="str">
        <f>VLOOKUP(E146,'[16]Gui chi Quynh'!$C$7:$E$387,3,0)</f>
        <v>A1</v>
      </c>
      <c r="I146" s="494">
        <f>VLOOKUP(H146,Sheet1!$B$2:$C$12,2,TRUE)</f>
        <v>10</v>
      </c>
      <c r="J146" s="494" t="str">
        <f>VLOOKUP($E146,'[17]Gui chi Quynh'!$C$7:$E$387,3,0)</f>
        <v>A4</v>
      </c>
      <c r="K146" s="494">
        <f>VLOOKUP(J146,Sheet1!$B$2:$C$12,2,TRUE)</f>
        <v>7</v>
      </c>
      <c r="L146" s="494" t="str">
        <f>VLOOKUP(E146,'[18]Gui chi Quynh'!$C$7:$F$385,3,0)</f>
        <v>A1</v>
      </c>
      <c r="M146" s="494">
        <f>VLOOKUP(L146,Sheet1!$B$2:$C$12,2,TRUE)</f>
        <v>10</v>
      </c>
      <c r="N146" s="494" t="str">
        <f>VLOOKUP(E146,'[19]Gui chi Quynh'!$C$7:$E$391,3,0)</f>
        <v>A1</v>
      </c>
      <c r="O146" s="494">
        <f>VLOOKUP(N146,Sheet1!$B$2:$C$12,2,TRUE)</f>
        <v>10</v>
      </c>
      <c r="P146" s="494" t="str">
        <f>VLOOKUP(E146,'[20]Gui chi Quynh'!$C$7:$E$391,3,0)</f>
        <v>A1</v>
      </c>
      <c r="Q146" s="494">
        <f>VLOOKUP(P146,Sheet1!$B$2:$C$12,2,TRUE)</f>
        <v>10</v>
      </c>
      <c r="R146" s="494" t="str">
        <f>VLOOKUP($E146,'[21]Gui chi Quynh'!$C$7:$E$390,3,0)</f>
        <v>A1</v>
      </c>
      <c r="S146" s="494">
        <f>VLOOKUP(R146,Sheet1!$B$2:$C$12,2,TRUE)</f>
        <v>10</v>
      </c>
      <c r="T146" s="494" t="str">
        <f>VLOOKUP($E146,'[22]Gui chi Quynh'!$C$7:$E$390,3,0)</f>
        <v>A1</v>
      </c>
      <c r="U146" s="494">
        <f>VLOOKUP(T146,Sheet1!$B$2:$C$12,2,TRUE)</f>
        <v>10</v>
      </c>
      <c r="V146" s="494" t="str">
        <f>VLOOKUP($E146,'[23]Gui chi Quynh'!$C$7:$E$389,3,0)</f>
        <v>A1</v>
      </c>
      <c r="W146" s="494">
        <f>VLOOKUP(V146,Sheet1!$B$2:$C$12,2,TRUE)</f>
        <v>10</v>
      </c>
      <c r="X146" s="494" t="str">
        <f>VLOOKUP($E146,'[24]Gui chi Quynh'!$C$7:$E$389,3,0)</f>
        <v>A1</v>
      </c>
      <c r="Y146" s="494">
        <f>VLOOKUP(X146,Sheet1!$B$2:$C$12,2,TRUE)</f>
        <v>10</v>
      </c>
      <c r="Z146" s="494" t="str">
        <f>VLOOKUP($E146,'[25]Gui chi Quynh'!$C$7:$E$388,3,0)</f>
        <v>A2</v>
      </c>
      <c r="AA146" s="494">
        <f>VLOOKUP(Z146,Sheet1!$B$2:$C$12,2,TRUE)</f>
        <v>9</v>
      </c>
      <c r="AB146" s="494" t="str">
        <f>VLOOKUP($E146,'T5'!$E$9:$AH$337,24,0)</f>
        <v>A2</v>
      </c>
      <c r="AC146" s="494">
        <f>VLOOKUP(AB146,Sheet1!$B$2:$C$12,2,TRUE)</f>
        <v>9</v>
      </c>
      <c r="AD146" s="494" t="str">
        <f>VLOOKUP($E146,'[27]XET CUOI NAM'!$E$9:AE$337,26,0)</f>
        <v>A2</v>
      </c>
      <c r="AE146" s="494">
        <f>VLOOKUP(AD146,Sheet1!$B$2:$C$12,2,TRUE)</f>
        <v>9</v>
      </c>
      <c r="AF146" s="592" t="str">
        <f>VLOOKUP($E146,'[26]Tong hop ket qua'!$E$19:$M$219,9,0)</f>
        <v>Tốt</v>
      </c>
      <c r="AG146" s="709">
        <f t="shared" si="35"/>
        <v>9.5</v>
      </c>
      <c r="AH146" s="709" t="str">
        <f t="shared" si="33"/>
        <v>11A*</v>
      </c>
      <c r="AI146" s="709">
        <f t="shared" si="34"/>
        <v>0</v>
      </c>
      <c r="AJ146" s="709">
        <f t="shared" si="30"/>
        <v>9.5</v>
      </c>
      <c r="AK146" s="494" t="str">
        <f t="shared" si="31"/>
        <v>Xuất sắc</v>
      </c>
      <c r="AL146" s="494" t="str">
        <f>VLOOKUP($E146,'cac dv gui'!$C$161:$AD$188,25,0)</f>
        <v>Xuất sắc</v>
      </c>
      <c r="AM146" s="494" t="str">
        <f>VLOOKUP($E146,'cac dv gui'!$C$161:$AD$188,26,0)</f>
        <v>Xuất sắc</v>
      </c>
      <c r="AN146" s="675"/>
      <c r="AO146" s="494"/>
      <c r="AP146" s="675"/>
      <c r="AQ146" s="494" t="str">
        <f t="shared" si="32"/>
        <v>Xuất sắc</v>
      </c>
      <c r="AR146" s="675" t="str">
        <f t="shared" si="27"/>
        <v>Xuất sắc</v>
      </c>
      <c r="AS146" s="675"/>
      <c r="AT146" s="494"/>
      <c r="AU146" s="675"/>
      <c r="AV146" s="675" t="s">
        <v>1731</v>
      </c>
    </row>
    <row r="147" spans="1:48" s="684" customFormat="1" ht="33" customHeight="1" x14ac:dyDescent="0.25">
      <c r="A147" s="512" t="s">
        <v>1384</v>
      </c>
      <c r="B147" s="512">
        <f>COUNTIF($F$9:F147,F147)</f>
        <v>5</v>
      </c>
      <c r="C147" s="513" t="s">
        <v>985</v>
      </c>
      <c r="D147" s="552" t="s">
        <v>132</v>
      </c>
      <c r="E147" s="553" t="s">
        <v>571</v>
      </c>
      <c r="F147" s="494" t="s">
        <v>1607</v>
      </c>
      <c r="G147" s="494" t="s">
        <v>974</v>
      </c>
      <c r="H147" s="494" t="str">
        <f>VLOOKUP(E147,'[16]Gui chi Quynh'!$C$7:$E$387,3,0)</f>
        <v>A2</v>
      </c>
      <c r="I147" s="494">
        <f>VLOOKUP(H147,Sheet1!$B$2:$C$12,2,TRUE)</f>
        <v>9</v>
      </c>
      <c r="J147" s="494" t="str">
        <f>VLOOKUP($E147,'[17]Gui chi Quynh'!$C$7:$E$387,3,0)</f>
        <v>A4</v>
      </c>
      <c r="K147" s="494">
        <f>VLOOKUP(J147,Sheet1!$B$2:$C$12,2,TRUE)</f>
        <v>7</v>
      </c>
      <c r="L147" s="494" t="str">
        <f>VLOOKUP(E147,'[18]Gui chi Quynh'!$C$7:$F$385,3,0)</f>
        <v>A2</v>
      </c>
      <c r="M147" s="494">
        <f>VLOOKUP(L147,Sheet1!$B$2:$C$12,2,TRUE)</f>
        <v>9</v>
      </c>
      <c r="N147" s="494" t="str">
        <f>VLOOKUP(E147,'[19]Gui chi Quynh'!$C$7:$E$391,3,0)</f>
        <v>A2</v>
      </c>
      <c r="O147" s="494">
        <f>VLOOKUP(N147,Sheet1!$B$2:$C$12,2,TRUE)</f>
        <v>9</v>
      </c>
      <c r="P147" s="494" t="str">
        <f>VLOOKUP(E147,'[20]Gui chi Quynh'!$C$7:$E$391,3,0)</f>
        <v>A2</v>
      </c>
      <c r="Q147" s="494">
        <f>VLOOKUP(P147,Sheet1!$B$2:$C$12,2,TRUE)</f>
        <v>9</v>
      </c>
      <c r="R147" s="494" t="str">
        <f>VLOOKUP($E147,'[21]Gui chi Quynh'!$C$7:$E$390,3,0)</f>
        <v>A4</v>
      </c>
      <c r="S147" s="494">
        <f>VLOOKUP(R147,Sheet1!$B$2:$C$12,2,TRUE)</f>
        <v>7</v>
      </c>
      <c r="T147" s="494" t="str">
        <f>VLOOKUP($E147,'[22]Gui chi Quynh'!$C$7:$E$390,3,0)</f>
        <v>A1</v>
      </c>
      <c r="U147" s="494">
        <f>VLOOKUP(T147,Sheet1!$B$2:$C$12,2,TRUE)</f>
        <v>10</v>
      </c>
      <c r="V147" s="494" t="str">
        <f>VLOOKUP($E147,'[23]Gui chi Quynh'!$C$7:$E$389,3,0)</f>
        <v>A2</v>
      </c>
      <c r="W147" s="494">
        <f>VLOOKUP(V147,Sheet1!$B$2:$C$12,2,TRUE)</f>
        <v>9</v>
      </c>
      <c r="X147" s="494" t="str">
        <f>VLOOKUP($E147,'[24]Gui chi Quynh'!$C$7:$E$389,3,0)</f>
        <v>A1</v>
      </c>
      <c r="Y147" s="494">
        <f>VLOOKUP(X147,Sheet1!$B$2:$C$12,2,TRUE)</f>
        <v>10</v>
      </c>
      <c r="Z147" s="494" t="str">
        <f>VLOOKUP($E147,'[25]Gui chi Quynh'!$C$7:$E$388,3,0)</f>
        <v>A2</v>
      </c>
      <c r="AA147" s="494">
        <f>VLOOKUP(Z147,Sheet1!$B$2:$C$12,2,TRUE)</f>
        <v>9</v>
      </c>
      <c r="AB147" s="494" t="str">
        <f>VLOOKUP($E147,'T5'!$E$9:$AH$337,24,0)</f>
        <v>A3</v>
      </c>
      <c r="AC147" s="494">
        <f>VLOOKUP(AB147,Sheet1!$B$2:$C$12,2,TRUE)</f>
        <v>8</v>
      </c>
      <c r="AD147" s="494" t="str">
        <f>VLOOKUP($E147,'[27]XET CUOI NAM'!$E$9:AE$337,26,0)</f>
        <v>A2</v>
      </c>
      <c r="AE147" s="494">
        <f>VLOOKUP(AD147,Sheet1!$B$2:$C$12,2,TRUE)</f>
        <v>9</v>
      </c>
      <c r="AF147" s="592"/>
      <c r="AG147" s="709">
        <f t="shared" si="35"/>
        <v>8.6999999999999993</v>
      </c>
      <c r="AH147" s="709" t="str">
        <f t="shared" si="33"/>
        <v>11A*</v>
      </c>
      <c r="AI147" s="709">
        <f t="shared" si="34"/>
        <v>0</v>
      </c>
      <c r="AJ147" s="709">
        <f t="shared" si="30"/>
        <v>8.75</v>
      </c>
      <c r="AK147" s="494" t="str">
        <f t="shared" si="31"/>
        <v>Xuất sắc</v>
      </c>
      <c r="AL147" s="494" t="str">
        <f>VLOOKUP($E147,'cac dv gui'!$C$161:$AD$188,25,0)</f>
        <v>Xuất sắc</v>
      </c>
      <c r="AM147" s="494" t="str">
        <f>VLOOKUP($E147,'cac dv gui'!$C$161:$AD$188,26,0)</f>
        <v>Xuất sắc</v>
      </c>
      <c r="AN147" s="675"/>
      <c r="AO147" s="494"/>
      <c r="AP147" s="675"/>
      <c r="AQ147" s="494" t="str">
        <f t="shared" si="32"/>
        <v>Xuất sắc</v>
      </c>
      <c r="AR147" s="675" t="str">
        <f t="shared" si="27"/>
        <v>Xuất sắc</v>
      </c>
      <c r="AS147" s="675"/>
      <c r="AT147" s="494"/>
      <c r="AU147" s="675"/>
      <c r="AV147" s="675" t="s">
        <v>1731</v>
      </c>
    </row>
    <row r="148" spans="1:48" s="684" customFormat="1" ht="24.95" customHeight="1" x14ac:dyDescent="0.25">
      <c r="A148" s="512" t="s">
        <v>1385</v>
      </c>
      <c r="B148" s="512">
        <f>COUNTIF($F$9:F321,F148)</f>
        <v>28</v>
      </c>
      <c r="C148" s="513" t="s">
        <v>985</v>
      </c>
      <c r="D148" s="552" t="s">
        <v>297</v>
      </c>
      <c r="E148" s="553" t="s">
        <v>586</v>
      </c>
      <c r="F148" s="494" t="s">
        <v>1607</v>
      </c>
      <c r="G148" s="494" t="s">
        <v>974</v>
      </c>
      <c r="H148" s="494" t="str">
        <f>VLOOKUP(E148,'[16]Gui chi Quynh'!$C$7:$E$387,3,0)</f>
        <v>A2</v>
      </c>
      <c r="I148" s="494">
        <f>VLOOKUP(H148,Sheet1!$B$2:$C$12,2,TRUE)</f>
        <v>9</v>
      </c>
      <c r="J148" s="494" t="str">
        <f>VLOOKUP($E148,'[17]Gui chi Quynh'!$C$7:$E$387,3,0)</f>
        <v>A4</v>
      </c>
      <c r="K148" s="494">
        <f>VLOOKUP(J148,Sheet1!$B$2:$C$12,2,TRUE)</f>
        <v>7</v>
      </c>
      <c r="L148" s="494" t="str">
        <f>VLOOKUP(E148,'[18]Gui chi Quynh'!$C$7:$F$385,3,0)</f>
        <v>A2</v>
      </c>
      <c r="M148" s="494">
        <f>VLOOKUP(L148,Sheet1!$B$2:$C$12,2,TRUE)</f>
        <v>9</v>
      </c>
      <c r="N148" s="494" t="str">
        <f>VLOOKUP(E148,'[19]Gui chi Quynh'!$C$7:$E$391,3,0)</f>
        <v>A2</v>
      </c>
      <c r="O148" s="494">
        <f>VLOOKUP(N148,Sheet1!$B$2:$C$12,2,TRUE)</f>
        <v>9</v>
      </c>
      <c r="P148" s="494" t="str">
        <f>VLOOKUP(E148,'[20]Gui chi Quynh'!$C$7:$E$391,3,0)</f>
        <v>A2</v>
      </c>
      <c r="Q148" s="494">
        <f>VLOOKUP(P148,Sheet1!$B$2:$C$12,2,TRUE)</f>
        <v>9</v>
      </c>
      <c r="R148" s="494" t="str">
        <f>VLOOKUP($E148,'[21]Gui chi Quynh'!$C$7:$E$390,3,0)</f>
        <v>A2</v>
      </c>
      <c r="S148" s="494">
        <f>VLOOKUP(R148,Sheet1!$B$2:$C$12,2,TRUE)</f>
        <v>9</v>
      </c>
      <c r="T148" s="494" t="str">
        <f>VLOOKUP($E148,'[22]Gui chi Quynh'!$C$7:$E$390,3,0)</f>
        <v>A2</v>
      </c>
      <c r="U148" s="494">
        <f>VLOOKUP(T148,Sheet1!$B$2:$C$12,2,TRUE)</f>
        <v>9</v>
      </c>
      <c r="V148" s="494" t="str">
        <f>VLOOKUP($E148,'[23]Gui chi Quynh'!$C$7:$E$389,3,0)</f>
        <v>A2</v>
      </c>
      <c r="W148" s="494">
        <f>VLOOKUP(V148,Sheet1!$B$2:$C$12,2,TRUE)</f>
        <v>9</v>
      </c>
      <c r="X148" s="494" t="str">
        <f>VLOOKUP($E148,'[24]Gui chi Quynh'!$C$7:$E$389,3,0)</f>
        <v>A2</v>
      </c>
      <c r="Y148" s="494">
        <f>VLOOKUP(X148,Sheet1!$B$2:$C$12,2,TRUE)</f>
        <v>9</v>
      </c>
      <c r="Z148" s="494" t="str">
        <f>VLOOKUP($E148,'[25]Gui chi Quynh'!$C$7:$E$388,3,0)</f>
        <v>A2</v>
      </c>
      <c r="AA148" s="494">
        <f>VLOOKUP(Z148,Sheet1!$B$2:$C$12,2,TRUE)</f>
        <v>9</v>
      </c>
      <c r="AB148" s="494" t="str">
        <f>VLOOKUP($E148,'T5'!$E$9:$AH$337,24,0)</f>
        <v>A2</v>
      </c>
      <c r="AC148" s="494">
        <f>VLOOKUP(AB148,Sheet1!$B$2:$C$12,2,TRUE)</f>
        <v>9</v>
      </c>
      <c r="AD148" s="494" t="str">
        <f>VLOOKUP($E148,'[27]XET CUOI NAM'!$E$9:AE$337,26,0)</f>
        <v>A2</v>
      </c>
      <c r="AE148" s="494">
        <f>VLOOKUP(AD148,Sheet1!$B$2:$C$12,2,TRUE)</f>
        <v>9</v>
      </c>
      <c r="AF148" s="592" t="str">
        <f>VLOOKUP($E148,'[26]Tong hop ket qua'!$E$19:$M$219,9,0)</f>
        <v>Khá</v>
      </c>
      <c r="AG148" s="709">
        <f t="shared" si="35"/>
        <v>8.8000000000000007</v>
      </c>
      <c r="AH148" s="709" t="str">
        <f t="shared" si="33"/>
        <v>11A*</v>
      </c>
      <c r="AI148" s="709">
        <f t="shared" si="34"/>
        <v>0</v>
      </c>
      <c r="AJ148" s="709">
        <f t="shared" si="30"/>
        <v>8.8333333333333339</v>
      </c>
      <c r="AK148" s="494" t="str">
        <f t="shared" si="31"/>
        <v>Xuất sắc</v>
      </c>
      <c r="AL148" s="494" t="str">
        <f>VLOOKUP($E148,'cac dv gui'!$C$161:$AD$188,25,0)</f>
        <v>Tốt</v>
      </c>
      <c r="AM148" s="494" t="str">
        <f>VLOOKUP($E148,'cac dv gui'!$C$161:$AD$188,26,0)</f>
        <v>Xuất sắc</v>
      </c>
      <c r="AN148" s="675"/>
      <c r="AO148" s="494"/>
      <c r="AP148" s="675"/>
      <c r="AQ148" s="494" t="str">
        <f t="shared" si="32"/>
        <v>Xuất sắc</v>
      </c>
      <c r="AR148" s="675" t="str">
        <f t="shared" si="27"/>
        <v>Xuất sắc</v>
      </c>
      <c r="AS148" s="675"/>
      <c r="AT148" s="494"/>
      <c r="AU148" s="675"/>
      <c r="AV148" s="675" t="s">
        <v>1731</v>
      </c>
    </row>
    <row r="149" spans="1:48" s="684" customFormat="1" ht="24.95" customHeight="1" x14ac:dyDescent="0.25">
      <c r="A149" s="512" t="s">
        <v>1386</v>
      </c>
      <c r="B149" s="512">
        <f>COUNTIF($F$9:F149,F149)</f>
        <v>7</v>
      </c>
      <c r="C149" s="513" t="s">
        <v>985</v>
      </c>
      <c r="D149" s="552" t="s">
        <v>334</v>
      </c>
      <c r="E149" s="553" t="s">
        <v>587</v>
      </c>
      <c r="F149" s="494" t="s">
        <v>1607</v>
      </c>
      <c r="G149" s="494" t="s">
        <v>974</v>
      </c>
      <c r="H149" s="494" t="str">
        <f>VLOOKUP(E149,'[16]Gui chi Quynh'!$C$7:$E$387,3,0)</f>
        <v>A2</v>
      </c>
      <c r="I149" s="494">
        <f>VLOOKUP(H149,Sheet1!$B$2:$C$12,2,TRUE)</f>
        <v>9</v>
      </c>
      <c r="J149" s="494" t="str">
        <f>VLOOKUP($E149,'[17]Gui chi Quynh'!$C$7:$E$387,3,0)</f>
        <v>A4</v>
      </c>
      <c r="K149" s="494">
        <f>VLOOKUP(J149,Sheet1!$B$2:$C$12,2,TRUE)</f>
        <v>7</v>
      </c>
      <c r="L149" s="494" t="str">
        <f>VLOOKUP(E149,'[18]Gui chi Quynh'!$C$7:$F$385,3,0)</f>
        <v>A2</v>
      </c>
      <c r="M149" s="494">
        <f>VLOOKUP(L149,Sheet1!$B$2:$C$12,2,TRUE)</f>
        <v>9</v>
      </c>
      <c r="N149" s="494" t="str">
        <f>VLOOKUP(E149,'[19]Gui chi Quynh'!$C$7:$E$391,3,0)</f>
        <v>A2</v>
      </c>
      <c r="O149" s="494">
        <f>VLOOKUP(N149,Sheet1!$B$2:$C$12,2,TRUE)</f>
        <v>9</v>
      </c>
      <c r="P149" s="494" t="str">
        <f>VLOOKUP(E149,'[20]Gui chi Quynh'!$C$7:$E$391,3,0)</f>
        <v>A1</v>
      </c>
      <c r="Q149" s="494">
        <f>VLOOKUP(P149,Sheet1!$B$2:$C$12,2,TRUE)</f>
        <v>10</v>
      </c>
      <c r="R149" s="494" t="str">
        <f>VLOOKUP($E149,'[21]Gui chi Quynh'!$C$7:$E$390,3,0)</f>
        <v>A2</v>
      </c>
      <c r="S149" s="494">
        <f>VLOOKUP(R149,Sheet1!$B$2:$C$12,2,TRUE)</f>
        <v>9</v>
      </c>
      <c r="T149" s="494" t="str">
        <f>VLOOKUP($E149,'[22]Gui chi Quynh'!$C$7:$E$390,3,0)</f>
        <v>A3</v>
      </c>
      <c r="U149" s="494">
        <f>VLOOKUP(T149,Sheet1!$B$2:$C$12,2,TRUE)</f>
        <v>8</v>
      </c>
      <c r="V149" s="494" t="str">
        <f>VLOOKUP($E149,'[23]Gui chi Quynh'!$C$7:$E$389,3,0)</f>
        <v>A2</v>
      </c>
      <c r="W149" s="494">
        <f>VLOOKUP(V149,Sheet1!$B$2:$C$12,2,TRUE)</f>
        <v>9</v>
      </c>
      <c r="X149" s="494" t="str">
        <f>VLOOKUP($E149,'[24]Gui chi Quynh'!$C$7:$E$389,3,0)</f>
        <v>A2</v>
      </c>
      <c r="Y149" s="494">
        <f>VLOOKUP(X149,Sheet1!$B$2:$C$12,2,TRUE)</f>
        <v>9</v>
      </c>
      <c r="Z149" s="494" t="str">
        <f>VLOOKUP($E149,'[25]Gui chi Quynh'!$C$7:$E$388,3,0)</f>
        <v>A2</v>
      </c>
      <c r="AA149" s="494">
        <f>VLOOKUP(Z149,Sheet1!$B$2:$C$12,2,TRUE)</f>
        <v>9</v>
      </c>
      <c r="AB149" s="494" t="str">
        <f>VLOOKUP($E149,'T5'!$E$9:$AH$337,24,0)</f>
        <v>A2</v>
      </c>
      <c r="AC149" s="494">
        <f>VLOOKUP(AB149,Sheet1!$B$2:$C$12,2,TRUE)</f>
        <v>9</v>
      </c>
      <c r="AD149" s="494" t="str">
        <f>VLOOKUP($E149,'[27]XET CUOI NAM'!$E$9:AE$337,26,0)</f>
        <v>A2</v>
      </c>
      <c r="AE149" s="494">
        <f>VLOOKUP(AD149,Sheet1!$B$2:$C$12,2,TRUE)</f>
        <v>9</v>
      </c>
      <c r="AF149" s="592" t="str">
        <f>VLOOKUP($E149,'[26]Tong hop ket qua'!$E$19:$M$219,9,0)</f>
        <v>Khá</v>
      </c>
      <c r="AG149" s="709">
        <f t="shared" si="35"/>
        <v>8.8000000000000007</v>
      </c>
      <c r="AH149" s="709" t="str">
        <f t="shared" si="33"/>
        <v>11A*</v>
      </c>
      <c r="AI149" s="709">
        <f t="shared" si="34"/>
        <v>0</v>
      </c>
      <c r="AJ149" s="709">
        <f t="shared" si="30"/>
        <v>8.8333333333333339</v>
      </c>
      <c r="AK149" s="494" t="str">
        <f t="shared" si="31"/>
        <v>Xuất sắc</v>
      </c>
      <c r="AL149" s="494" t="str">
        <f>VLOOKUP($E149,'cac dv gui'!$C$161:$AD$188,25,0)</f>
        <v>Tốt</v>
      </c>
      <c r="AM149" s="494" t="str">
        <f>VLOOKUP($E149,'cac dv gui'!$C$161:$AD$188,26,0)</f>
        <v>Xuất sắc</v>
      </c>
      <c r="AN149" s="675"/>
      <c r="AO149" s="494"/>
      <c r="AP149" s="675"/>
      <c r="AQ149" s="494" t="str">
        <f t="shared" si="32"/>
        <v>Xuất sắc</v>
      </c>
      <c r="AR149" s="675" t="str">
        <f t="shared" si="27"/>
        <v>Xuất sắc</v>
      </c>
      <c r="AS149" s="675"/>
      <c r="AT149" s="494"/>
      <c r="AU149" s="675"/>
      <c r="AV149" s="675" t="s">
        <v>1731</v>
      </c>
    </row>
    <row r="150" spans="1:48" s="684" customFormat="1" ht="24.95" customHeight="1" x14ac:dyDescent="0.25">
      <c r="A150" s="512" t="s">
        <v>1387</v>
      </c>
      <c r="B150" s="512">
        <f>COUNTIF($F$9:F150,F150)</f>
        <v>8</v>
      </c>
      <c r="C150" s="513" t="s">
        <v>985</v>
      </c>
      <c r="D150" s="552" t="s">
        <v>1043</v>
      </c>
      <c r="E150" s="554" t="s">
        <v>1044</v>
      </c>
      <c r="F150" s="494" t="s">
        <v>1607</v>
      </c>
      <c r="G150" s="713" t="s">
        <v>974</v>
      </c>
      <c r="H150" s="494"/>
      <c r="I150" s="494"/>
      <c r="J150" s="494"/>
      <c r="K150" s="494"/>
      <c r="L150" s="494"/>
      <c r="M150" s="494"/>
      <c r="N150" s="494" t="str">
        <f>VLOOKUP(E150,'[19]Gui chi Quynh'!$C$7:$E$391,3,0)</f>
        <v>A3</v>
      </c>
      <c r="O150" s="494">
        <f>VLOOKUP(N150,Sheet1!$B$2:$C$12,2,TRUE)</f>
        <v>8</v>
      </c>
      <c r="P150" s="494" t="str">
        <f>VLOOKUP(E150,'[20]Gui chi Quynh'!$C$7:$E$391,3,0)</f>
        <v>A3</v>
      </c>
      <c r="Q150" s="494">
        <f>VLOOKUP(P150,Sheet1!$B$2:$C$12,2,TRUE)</f>
        <v>8</v>
      </c>
      <c r="R150" s="494" t="str">
        <f>VLOOKUP($E150,'[21]Gui chi Quynh'!$C$7:$E$390,3,0)</f>
        <v>A3</v>
      </c>
      <c r="S150" s="494">
        <f>VLOOKUP(R150,Sheet1!$B$2:$C$12,2,TRUE)</f>
        <v>8</v>
      </c>
      <c r="T150" s="494" t="str">
        <f>VLOOKUP($E150,'[22]Gui chi Quynh'!$C$7:$E$390,3,0)</f>
        <v>A3</v>
      </c>
      <c r="U150" s="494">
        <f>VLOOKUP(T150,Sheet1!$B$2:$C$12,2,TRUE)</f>
        <v>8</v>
      </c>
      <c r="V150" s="494" t="str">
        <f>VLOOKUP($E150,'[23]Gui chi Quynh'!$C$7:$E$389,3,0)</f>
        <v>A3</v>
      </c>
      <c r="W150" s="494">
        <f>VLOOKUP(V150,Sheet1!$B$2:$C$12,2,TRUE)</f>
        <v>8</v>
      </c>
      <c r="X150" s="494" t="str">
        <f>VLOOKUP($E150,'[24]Gui chi Quynh'!$C$7:$E$389,3,0)</f>
        <v>A3</v>
      </c>
      <c r="Y150" s="494">
        <f>VLOOKUP(X150,Sheet1!$B$2:$C$12,2,TRUE)</f>
        <v>8</v>
      </c>
      <c r="Z150" s="494" t="str">
        <f>VLOOKUP($E150,'[25]Gui chi Quynh'!$C$7:$E$388,3,0)</f>
        <v>A3</v>
      </c>
      <c r="AA150" s="494">
        <f>VLOOKUP(Z150,Sheet1!$B$2:$C$12,2,TRUE)</f>
        <v>8</v>
      </c>
      <c r="AB150" s="494" t="str">
        <f>VLOOKUP($E150,'T5'!$E$9:$AH$337,24,0)</f>
        <v>A4</v>
      </c>
      <c r="AC150" s="494">
        <f>VLOOKUP(AB150,Sheet1!$B$2:$C$12,2,TRUE)</f>
        <v>7</v>
      </c>
      <c r="AD150" s="494" t="str">
        <f>VLOOKUP($E150,'[27]XET CUOI NAM'!$E$9:AE$337,26,0)</f>
        <v>A4</v>
      </c>
      <c r="AE150" s="494">
        <f>VLOOKUP(AD150,Sheet1!$B$2:$C$12,2,TRUE)</f>
        <v>7</v>
      </c>
      <c r="AF150" s="592" t="str">
        <f>VLOOKUP($E150,'[26]Tong hop ket qua'!$E$19:$M$219,9,0)</f>
        <v>Khá</v>
      </c>
      <c r="AG150" s="709">
        <f t="shared" si="35"/>
        <v>7.9</v>
      </c>
      <c r="AH150" s="709" t="str">
        <f t="shared" si="33"/>
        <v xml:space="preserve">8A* </v>
      </c>
      <c r="AI150" s="709">
        <f t="shared" si="34"/>
        <v>0</v>
      </c>
      <c r="AJ150" s="709">
        <f>((I150+K150+M150+O150+Q150+S150+U150+W150+Y150+AA150+AC150+AE150))/9</f>
        <v>7.7777777777777777</v>
      </c>
      <c r="AK150" s="494" t="str">
        <f t="shared" si="31"/>
        <v>Tốt</v>
      </c>
      <c r="AL150" s="494" t="str">
        <f>VLOOKUP($E150,'cac dv gui'!$C$161:$AD$188,25,0)</f>
        <v>Tốt</v>
      </c>
      <c r="AM150" s="494" t="str">
        <f>VLOOKUP($E150,'cac dv gui'!$C$161:$AD$188,26,0)</f>
        <v>Xuất sắc</v>
      </c>
      <c r="AN150" s="675"/>
      <c r="AO150" s="494"/>
      <c r="AP150" s="675"/>
      <c r="AQ150" s="494" t="str">
        <f t="shared" si="32"/>
        <v>Tốt</v>
      </c>
      <c r="AR150" s="675" t="str">
        <f t="shared" si="27"/>
        <v>Tốt</v>
      </c>
      <c r="AS150" s="675"/>
      <c r="AT150" s="678" t="s">
        <v>1122</v>
      </c>
      <c r="AU150" s="675"/>
      <c r="AV150" s="675" t="s">
        <v>1731</v>
      </c>
    </row>
    <row r="151" spans="1:48" s="684" customFormat="1" ht="24.95" customHeight="1" x14ac:dyDescent="0.25">
      <c r="A151" s="512" t="s">
        <v>1388</v>
      </c>
      <c r="B151" s="512">
        <f>COUNTIF($F$9:F151,F151)</f>
        <v>9</v>
      </c>
      <c r="C151" s="513" t="s">
        <v>985</v>
      </c>
      <c r="D151" s="552" t="s">
        <v>130</v>
      </c>
      <c r="E151" s="553" t="s">
        <v>567</v>
      </c>
      <c r="F151" s="494" t="s">
        <v>1607</v>
      </c>
      <c r="G151" s="494" t="s">
        <v>974</v>
      </c>
      <c r="H151" s="494" t="str">
        <f>VLOOKUP(E151,'[16]Gui chi Quynh'!$C$7:$E$387,3,0)</f>
        <v>A3</v>
      </c>
      <c r="I151" s="494">
        <f>VLOOKUP(H151,Sheet1!$B$2:$C$12,2,TRUE)</f>
        <v>8</v>
      </c>
      <c r="J151" s="494" t="str">
        <f>VLOOKUP($E151,'[17]Gui chi Quynh'!$C$7:$E$387,3,0)</f>
        <v>A4</v>
      </c>
      <c r="K151" s="494">
        <f>VLOOKUP(J151,Sheet1!$B$2:$C$12,2,TRUE)</f>
        <v>7</v>
      </c>
      <c r="L151" s="494" t="str">
        <f>VLOOKUP(E151,'[18]Gui chi Quynh'!$C$7:$F$385,3,0)</f>
        <v>A2</v>
      </c>
      <c r="M151" s="494">
        <f>VLOOKUP(L151,Sheet1!$B$2:$C$12,2,TRUE)</f>
        <v>9</v>
      </c>
      <c r="N151" s="494" t="str">
        <f>VLOOKUP(E151,'[19]Gui chi Quynh'!$C$7:$E$391,3,0)</f>
        <v>A3</v>
      </c>
      <c r="O151" s="494">
        <f>VLOOKUP(N151,Sheet1!$B$2:$C$12,2,TRUE)</f>
        <v>8</v>
      </c>
      <c r="P151" s="494" t="str">
        <f>VLOOKUP(E151,'[20]Gui chi Quynh'!$C$7:$E$391,3,0)</f>
        <v>A3</v>
      </c>
      <c r="Q151" s="494">
        <f>VLOOKUP(P151,Sheet1!$B$2:$C$12,2,TRUE)</f>
        <v>8</v>
      </c>
      <c r="R151" s="494" t="str">
        <f>VLOOKUP($E151,'[21]Gui chi Quynh'!$C$7:$E$390,3,0)</f>
        <v>A3</v>
      </c>
      <c r="S151" s="494">
        <f>VLOOKUP(R151,Sheet1!$B$2:$C$12,2,TRUE)</f>
        <v>8</v>
      </c>
      <c r="T151" s="494" t="str">
        <f>VLOOKUP($E151,'[22]Gui chi Quynh'!$C$7:$E$390,3,0)</f>
        <v>A4</v>
      </c>
      <c r="U151" s="494">
        <f>VLOOKUP(T151,Sheet1!$B$2:$C$12,2,TRUE)</f>
        <v>7</v>
      </c>
      <c r="V151" s="494" t="str">
        <f>VLOOKUP($E151,'[23]Gui chi Quynh'!$C$7:$E$389,3,0)</f>
        <v>A4</v>
      </c>
      <c r="W151" s="494">
        <f>VLOOKUP(V151,Sheet1!$B$2:$C$12,2,TRUE)</f>
        <v>7</v>
      </c>
      <c r="X151" s="494" t="str">
        <f>VLOOKUP($E151,'[24]Gui chi Quynh'!$C$7:$E$389,3,0)</f>
        <v>A3</v>
      </c>
      <c r="Y151" s="494">
        <f>VLOOKUP(X151,Sheet1!$B$2:$C$12,2,TRUE)</f>
        <v>8</v>
      </c>
      <c r="Z151" s="494" t="str">
        <f>VLOOKUP($E151,'[25]Gui chi Quynh'!$C$7:$E$388,3,0)</f>
        <v>A3</v>
      </c>
      <c r="AA151" s="494">
        <f>VLOOKUP(Z151,Sheet1!$B$2:$C$12,2,TRUE)</f>
        <v>8</v>
      </c>
      <c r="AB151" s="494" t="str">
        <f>VLOOKUP($E151,'T5'!$E$9:$AH$337,24,0)</f>
        <v>A3</v>
      </c>
      <c r="AC151" s="494">
        <f>VLOOKUP(AB151,Sheet1!$B$2:$C$12,2,TRUE)</f>
        <v>8</v>
      </c>
      <c r="AD151" s="494" t="str">
        <f>VLOOKUP($E151,'[27]XET CUOI NAM'!$E$9:AE$337,26,0)</f>
        <v>A3</v>
      </c>
      <c r="AE151" s="494">
        <f>VLOOKUP(AD151,Sheet1!$B$2:$C$12,2,TRUE)</f>
        <v>8</v>
      </c>
      <c r="AF151" s="592"/>
      <c r="AG151" s="709">
        <f t="shared" ref="AG151:AG170" si="36">(I151+K151+M151+O151+Q151+S151+U151+W151+Y151+AA151+AC151)/11</f>
        <v>7.8181818181818183</v>
      </c>
      <c r="AH151" s="709" t="str">
        <f t="shared" si="33"/>
        <v>11A*</v>
      </c>
      <c r="AI151" s="709">
        <f t="shared" si="34"/>
        <v>0</v>
      </c>
      <c r="AJ151" s="709">
        <f t="shared" si="30"/>
        <v>7.833333333333333</v>
      </c>
      <c r="AK151" s="494" t="str">
        <f t="shared" si="31"/>
        <v>Tốt</v>
      </c>
      <c r="AL151" s="494" t="str">
        <f>VLOOKUP($E151,'cac dv gui'!$C$161:$AD$188,25,0)</f>
        <v>Tốt</v>
      </c>
      <c r="AM151" s="494" t="str">
        <f>VLOOKUP($E151,'cac dv gui'!$C$161:$AD$188,26,0)</f>
        <v>Tốt</v>
      </c>
      <c r="AN151" s="675"/>
      <c r="AO151" s="494"/>
      <c r="AP151" s="675"/>
      <c r="AQ151" s="494" t="str">
        <f t="shared" si="32"/>
        <v>Tốt</v>
      </c>
      <c r="AR151" s="675" t="str">
        <f t="shared" si="27"/>
        <v>Tốt</v>
      </c>
      <c r="AS151" s="675"/>
      <c r="AT151" s="494"/>
      <c r="AU151" s="675"/>
      <c r="AV151" s="675" t="s">
        <v>1731</v>
      </c>
    </row>
    <row r="152" spans="1:48" s="684" customFormat="1" ht="24.95" customHeight="1" x14ac:dyDescent="0.25">
      <c r="A152" s="512" t="s">
        <v>1389</v>
      </c>
      <c r="B152" s="512">
        <f>COUNTIF($F$9:F152,F152)</f>
        <v>10</v>
      </c>
      <c r="C152" s="513" t="s">
        <v>985</v>
      </c>
      <c r="D152" s="552" t="s">
        <v>128</v>
      </c>
      <c r="E152" s="553" t="s">
        <v>569</v>
      </c>
      <c r="F152" s="494" t="s">
        <v>1607</v>
      </c>
      <c r="G152" s="494" t="s">
        <v>974</v>
      </c>
      <c r="H152" s="494" t="str">
        <f>VLOOKUP(E152,'[16]Gui chi Quynh'!$C$7:$E$387,3,0)</f>
        <v>A4</v>
      </c>
      <c r="I152" s="494">
        <f>VLOOKUP(H152,Sheet1!$B$2:$C$12,2,TRUE)</f>
        <v>7</v>
      </c>
      <c r="J152" s="494" t="str">
        <f>VLOOKUP($E152,'[17]Gui chi Quynh'!$C$7:$E$387,3,0)</f>
        <v>A4</v>
      </c>
      <c r="K152" s="494">
        <f>VLOOKUP(J152,Sheet1!$B$2:$C$12,2,TRUE)</f>
        <v>7</v>
      </c>
      <c r="L152" s="494" t="str">
        <f>VLOOKUP(E152,'[18]Gui chi Quynh'!$C$7:$F$385,3,0)</f>
        <v>A4</v>
      </c>
      <c r="M152" s="494">
        <f>VLOOKUP(L152,Sheet1!$B$2:$C$12,2,TRUE)</f>
        <v>7</v>
      </c>
      <c r="N152" s="494" t="str">
        <f>VLOOKUP(E152,'[19]Gui chi Quynh'!$C$7:$E$391,3,0)</f>
        <v>A4</v>
      </c>
      <c r="O152" s="494">
        <f>VLOOKUP(N152,Sheet1!$B$2:$C$12,2,TRUE)</f>
        <v>7</v>
      </c>
      <c r="P152" s="494" t="str">
        <f>VLOOKUP(E152,'[20]Gui chi Quynh'!$C$7:$E$391,3,0)</f>
        <v>A4</v>
      </c>
      <c r="Q152" s="494">
        <f>VLOOKUP(P152,Sheet1!$B$2:$C$12,2,TRUE)</f>
        <v>7</v>
      </c>
      <c r="R152" s="494" t="str">
        <f>VLOOKUP($E152,'[21]Gui chi Quynh'!$C$7:$E$390,3,0)</f>
        <v>A4</v>
      </c>
      <c r="S152" s="494">
        <f>VLOOKUP(R152,Sheet1!$B$2:$C$12,2,TRUE)</f>
        <v>7</v>
      </c>
      <c r="T152" s="494" t="str">
        <f>VLOOKUP($E152,'[22]Gui chi Quynh'!$C$7:$E$390,3,0)</f>
        <v>A4</v>
      </c>
      <c r="U152" s="494">
        <f>VLOOKUP(T152,Sheet1!$B$2:$C$12,2,TRUE)</f>
        <v>7</v>
      </c>
      <c r="V152" s="494" t="str">
        <f>VLOOKUP($E152,'[23]Gui chi Quynh'!$C$7:$E$389,3,0)</f>
        <v>A4</v>
      </c>
      <c r="W152" s="494">
        <f>VLOOKUP(V152,Sheet1!$B$2:$C$12,2,TRUE)</f>
        <v>7</v>
      </c>
      <c r="X152" s="494" t="str">
        <f>VLOOKUP($E152,'[24]Gui chi Quynh'!$C$7:$E$389,3,0)</f>
        <v>A3</v>
      </c>
      <c r="Y152" s="494">
        <f>VLOOKUP(X152,Sheet1!$B$2:$C$12,2,TRUE)</f>
        <v>8</v>
      </c>
      <c r="Z152" s="494" t="str">
        <f>VLOOKUP($E152,'[25]Gui chi Quynh'!$C$7:$E$388,3,0)</f>
        <v>A3</v>
      </c>
      <c r="AA152" s="494">
        <f>VLOOKUP(Z152,Sheet1!$B$2:$C$12,2,TRUE)</f>
        <v>8</v>
      </c>
      <c r="AB152" s="494" t="str">
        <f>VLOOKUP($E152,'T5'!$E$9:$AH$337,24,0)</f>
        <v>A3</v>
      </c>
      <c r="AC152" s="494">
        <f>VLOOKUP(AB152,Sheet1!$B$2:$C$12,2,TRUE)</f>
        <v>8</v>
      </c>
      <c r="AD152" s="494" t="str">
        <f>VLOOKUP($E152,'[27]XET CUOI NAM'!$E$9:AE$337,26,0)</f>
        <v>A3</v>
      </c>
      <c r="AE152" s="494">
        <f>VLOOKUP(AD152,Sheet1!$B$2:$C$12,2,TRUE)</f>
        <v>8</v>
      </c>
      <c r="AF152" s="592"/>
      <c r="AG152" s="709">
        <f t="shared" si="36"/>
        <v>7.2727272727272725</v>
      </c>
      <c r="AH152" s="709" t="str">
        <f t="shared" si="33"/>
        <v>11A*</v>
      </c>
      <c r="AI152" s="709">
        <f t="shared" si="34"/>
        <v>0</v>
      </c>
      <c r="AJ152" s="709">
        <f t="shared" si="30"/>
        <v>7.333333333333333</v>
      </c>
      <c r="AK152" s="494" t="str">
        <f t="shared" si="31"/>
        <v>Tốt</v>
      </c>
      <c r="AL152" s="494" t="str">
        <f>VLOOKUP($E152,'cac dv gui'!$C$161:$AD$188,25,0)</f>
        <v>Xuất sắc</v>
      </c>
      <c r="AM152" s="494" t="str">
        <f>VLOOKUP($E152,'cac dv gui'!$C$161:$AD$188,26,0)</f>
        <v>Tốt</v>
      </c>
      <c r="AN152" s="675"/>
      <c r="AO152" s="494"/>
      <c r="AP152" s="675"/>
      <c r="AQ152" s="494" t="str">
        <f t="shared" si="32"/>
        <v>Tốt</v>
      </c>
      <c r="AR152" s="675" t="str">
        <f t="shared" si="27"/>
        <v>Tốt</v>
      </c>
      <c r="AS152" s="675"/>
      <c r="AT152" s="494"/>
      <c r="AU152" s="675"/>
      <c r="AV152" s="675" t="s">
        <v>1731</v>
      </c>
    </row>
    <row r="153" spans="1:48" s="684" customFormat="1" ht="24.95" customHeight="1" x14ac:dyDescent="0.25">
      <c r="A153" s="512" t="s">
        <v>1390</v>
      </c>
      <c r="B153" s="512">
        <f>COUNTIF($F$9:F153,F153)</f>
        <v>11</v>
      </c>
      <c r="C153" s="513" t="s">
        <v>985</v>
      </c>
      <c r="D153" s="552" t="s">
        <v>131</v>
      </c>
      <c r="E153" s="553" t="s">
        <v>570</v>
      </c>
      <c r="F153" s="494" t="s">
        <v>1607</v>
      </c>
      <c r="G153" s="494" t="s">
        <v>974</v>
      </c>
      <c r="H153" s="494" t="str">
        <f>VLOOKUP(E153,'[16]Gui chi Quynh'!$C$7:$E$387,3,0)</f>
        <v>A3</v>
      </c>
      <c r="I153" s="494">
        <f>VLOOKUP(H153,Sheet1!$B$2:$C$12,2,TRUE)</f>
        <v>8</v>
      </c>
      <c r="J153" s="494" t="str">
        <f>VLOOKUP($E153,'[17]Gui chi Quynh'!$C$7:$E$387,3,0)</f>
        <v>A4</v>
      </c>
      <c r="K153" s="494">
        <f>VLOOKUP(J153,Sheet1!$B$2:$C$12,2,TRUE)</f>
        <v>7</v>
      </c>
      <c r="L153" s="494" t="str">
        <f>VLOOKUP(E153,'[18]Gui chi Quynh'!$C$7:$F$385,3,0)</f>
        <v>A3</v>
      </c>
      <c r="M153" s="494">
        <f>VLOOKUP(L153,Sheet1!$B$2:$C$12,2,TRUE)</f>
        <v>8</v>
      </c>
      <c r="N153" s="494" t="str">
        <f>VLOOKUP(E153,'[19]Gui chi Quynh'!$C$7:$E$391,3,0)</f>
        <v>A4</v>
      </c>
      <c r="O153" s="494">
        <f>VLOOKUP(N153,Sheet1!$B$2:$C$12,2,TRUE)</f>
        <v>7</v>
      </c>
      <c r="P153" s="494" t="str">
        <f>VLOOKUP(E153,'[20]Gui chi Quynh'!$C$7:$E$391,3,0)</f>
        <v>A3</v>
      </c>
      <c r="Q153" s="494">
        <f>VLOOKUP(P153,Sheet1!$B$2:$C$12,2,TRUE)</f>
        <v>8</v>
      </c>
      <c r="R153" s="494" t="str">
        <f>VLOOKUP($E153,'[21]Gui chi Quynh'!$C$7:$E$390,3,0)</f>
        <v>A3</v>
      </c>
      <c r="S153" s="494">
        <f>VLOOKUP(R153,Sheet1!$B$2:$C$12,2,TRUE)</f>
        <v>8</v>
      </c>
      <c r="T153" s="494" t="str">
        <f>VLOOKUP($E153,'[22]Gui chi Quynh'!$C$7:$E$390,3,0)</f>
        <v>A4</v>
      </c>
      <c r="U153" s="494">
        <f>VLOOKUP(T153,Sheet1!$B$2:$C$12,2,TRUE)</f>
        <v>7</v>
      </c>
      <c r="V153" s="494" t="str">
        <f>VLOOKUP($E153,'[23]Gui chi Quynh'!$C$7:$E$389,3,0)</f>
        <v>A2</v>
      </c>
      <c r="W153" s="494">
        <f>VLOOKUP(V153,Sheet1!$B$2:$C$12,2,TRUE)</f>
        <v>9</v>
      </c>
      <c r="X153" s="494" t="str">
        <f>VLOOKUP($E153,'[24]Gui chi Quynh'!$C$7:$E$389,3,0)</f>
        <v>A2</v>
      </c>
      <c r="Y153" s="494">
        <f>VLOOKUP(X153,Sheet1!$B$2:$C$12,2,TRUE)</f>
        <v>9</v>
      </c>
      <c r="Z153" s="494" t="str">
        <f>VLOOKUP($E153,'[25]Gui chi Quynh'!$C$7:$E$388,3,0)</f>
        <v>A3</v>
      </c>
      <c r="AA153" s="494">
        <f>VLOOKUP(Z153,Sheet1!$B$2:$C$12,2,TRUE)</f>
        <v>8</v>
      </c>
      <c r="AB153" s="494" t="str">
        <f>VLOOKUP($E153,'T5'!$E$9:$AH$337,24,0)</f>
        <v>A3</v>
      </c>
      <c r="AC153" s="494">
        <f>VLOOKUP(AB153,Sheet1!$B$2:$C$12,2,TRUE)</f>
        <v>8</v>
      </c>
      <c r="AD153" s="494" t="str">
        <f>VLOOKUP($E153,'[27]XET CUOI NAM'!$E$9:AE$337,26,0)</f>
        <v>A2</v>
      </c>
      <c r="AE153" s="494">
        <f>VLOOKUP(AD153,Sheet1!$B$2:$C$12,2,TRUE)</f>
        <v>9</v>
      </c>
      <c r="AF153" s="592" t="str">
        <f>VLOOKUP($E153,'[26]Tong hop ket qua'!$E$19:$M$219,9,0)</f>
        <v>Khá</v>
      </c>
      <c r="AG153" s="709">
        <f t="shared" si="36"/>
        <v>7.9090909090909092</v>
      </c>
      <c r="AH153" s="709" t="str">
        <f t="shared" si="33"/>
        <v>11A*</v>
      </c>
      <c r="AI153" s="709">
        <f t="shared" si="34"/>
        <v>0</v>
      </c>
      <c r="AJ153" s="709">
        <f t="shared" si="30"/>
        <v>8</v>
      </c>
      <c r="AK153" s="494" t="str">
        <f t="shared" si="31"/>
        <v>Tốt</v>
      </c>
      <c r="AL153" s="494" t="str">
        <f>VLOOKUP($E153,'cac dv gui'!$C$161:$AD$188,25,0)</f>
        <v>Tốt</v>
      </c>
      <c r="AM153" s="494" t="str">
        <f>VLOOKUP($E153,'cac dv gui'!$C$161:$AD$188,26,0)</f>
        <v>Tốt</v>
      </c>
      <c r="AN153" s="675"/>
      <c r="AO153" s="494"/>
      <c r="AP153" s="675"/>
      <c r="AQ153" s="494" t="str">
        <f t="shared" si="32"/>
        <v>Tốt</v>
      </c>
      <c r="AR153" s="956" t="s">
        <v>1130</v>
      </c>
      <c r="AS153" s="956" t="s">
        <v>1130</v>
      </c>
      <c r="AT153" s="494"/>
      <c r="AU153" s="675" t="s">
        <v>1731</v>
      </c>
      <c r="AV153" s="675"/>
    </row>
    <row r="154" spans="1:48" s="684" customFormat="1" ht="24.95" customHeight="1" x14ac:dyDescent="0.25">
      <c r="A154" s="512" t="s">
        <v>1391</v>
      </c>
      <c r="B154" s="512">
        <f>COUNTIF($F$9:F154,F154)</f>
        <v>12</v>
      </c>
      <c r="C154" s="513" t="s">
        <v>985</v>
      </c>
      <c r="D154" s="552" t="s">
        <v>133</v>
      </c>
      <c r="E154" s="553" t="s">
        <v>572</v>
      </c>
      <c r="F154" s="494" t="s">
        <v>1607</v>
      </c>
      <c r="G154" s="494" t="s">
        <v>974</v>
      </c>
      <c r="H154" s="494" t="str">
        <f>VLOOKUP(E154,'[16]Gui chi Quynh'!$C$7:$E$387,3,0)</f>
        <v>A3</v>
      </c>
      <c r="I154" s="494">
        <f>VLOOKUP(H154,Sheet1!$B$2:$C$12,2,TRUE)</f>
        <v>8</v>
      </c>
      <c r="J154" s="494" t="str">
        <f>VLOOKUP($E154,'[17]Gui chi Quynh'!$C$7:$E$387,3,0)</f>
        <v>A4</v>
      </c>
      <c r="K154" s="494">
        <f>VLOOKUP(J154,Sheet1!$B$2:$C$12,2,TRUE)</f>
        <v>7</v>
      </c>
      <c r="L154" s="494" t="str">
        <f>VLOOKUP(E154,'[18]Gui chi Quynh'!$C$7:$F$385,3,0)</f>
        <v>A4</v>
      </c>
      <c r="M154" s="494">
        <f>VLOOKUP(L154,Sheet1!$B$2:$C$12,2,TRUE)</f>
        <v>7</v>
      </c>
      <c r="N154" s="494" t="str">
        <f>VLOOKUP(E154,'[19]Gui chi Quynh'!$C$7:$E$391,3,0)</f>
        <v>A4</v>
      </c>
      <c r="O154" s="494">
        <f>VLOOKUP(N154,Sheet1!$B$2:$C$12,2,TRUE)</f>
        <v>7</v>
      </c>
      <c r="P154" s="494" t="str">
        <f>VLOOKUP(E154,'[20]Gui chi Quynh'!$C$7:$E$391,3,0)</f>
        <v>A4</v>
      </c>
      <c r="Q154" s="494">
        <f>VLOOKUP(P154,Sheet1!$B$2:$C$12,2,TRUE)</f>
        <v>7</v>
      </c>
      <c r="R154" s="494" t="str">
        <f>VLOOKUP($E154,'[21]Gui chi Quynh'!$C$7:$E$390,3,0)</f>
        <v>A3</v>
      </c>
      <c r="S154" s="494">
        <f>VLOOKUP(R154,Sheet1!$B$2:$C$12,2,TRUE)</f>
        <v>8</v>
      </c>
      <c r="T154" s="494" t="str">
        <f>VLOOKUP($E154,'[22]Gui chi Quynh'!$C$7:$E$390,3,0)</f>
        <v>A4</v>
      </c>
      <c r="U154" s="494">
        <f>VLOOKUP(T154,Sheet1!$B$2:$C$12,2,TRUE)</f>
        <v>7</v>
      </c>
      <c r="V154" s="494" t="str">
        <f>VLOOKUP($E154,'[23]Gui chi Quynh'!$C$7:$E$389,3,0)</f>
        <v>A3</v>
      </c>
      <c r="W154" s="494">
        <f>VLOOKUP(V154,Sheet1!$B$2:$C$12,2,TRUE)</f>
        <v>8</v>
      </c>
      <c r="X154" s="494" t="str">
        <f>VLOOKUP($E154,'[24]Gui chi Quynh'!$C$7:$E$389,3,0)</f>
        <v>A3</v>
      </c>
      <c r="Y154" s="494">
        <f>VLOOKUP(X154,Sheet1!$B$2:$C$12,2,TRUE)</f>
        <v>8</v>
      </c>
      <c r="Z154" s="494" t="str">
        <f>VLOOKUP($E154,'[25]Gui chi Quynh'!$C$7:$E$388,3,0)</f>
        <v>A4</v>
      </c>
      <c r="AA154" s="494">
        <f>VLOOKUP(Z154,Sheet1!$B$2:$C$12,2,TRUE)</f>
        <v>7</v>
      </c>
      <c r="AB154" s="494" t="str">
        <f>VLOOKUP($E154,'T5'!$E$9:$AH$337,24,0)</f>
        <v>A4</v>
      </c>
      <c r="AC154" s="494">
        <f>VLOOKUP(AB154,Sheet1!$B$2:$C$12,2,TRUE)</f>
        <v>7</v>
      </c>
      <c r="AD154" s="494" t="str">
        <f>VLOOKUP($E154,'[27]XET CUOI NAM'!$E$9:AE$337,26,0)</f>
        <v>A4</v>
      </c>
      <c r="AE154" s="494">
        <f>VLOOKUP(AD154,Sheet1!$B$2:$C$12,2,TRUE)</f>
        <v>7</v>
      </c>
      <c r="AF154" s="592"/>
      <c r="AG154" s="709">
        <f t="shared" si="36"/>
        <v>7.3636363636363633</v>
      </c>
      <c r="AH154" s="709" t="str">
        <f t="shared" si="33"/>
        <v>11A*</v>
      </c>
      <c r="AI154" s="709">
        <f t="shared" si="34"/>
        <v>0</v>
      </c>
      <c r="AJ154" s="709">
        <f t="shared" si="30"/>
        <v>7.333333333333333</v>
      </c>
      <c r="AK154" s="494" t="str">
        <f t="shared" si="31"/>
        <v>Tốt</v>
      </c>
      <c r="AL154" s="494" t="str">
        <f>VLOOKUP($E154,'cac dv gui'!$C$161:$AD$188,25,0)</f>
        <v>Tốt</v>
      </c>
      <c r="AM154" s="494" t="str">
        <f>VLOOKUP($E154,'cac dv gui'!$C$161:$AD$188,26,0)</f>
        <v>Tốt</v>
      </c>
      <c r="AN154" s="675"/>
      <c r="AO154" s="494"/>
      <c r="AP154" s="675"/>
      <c r="AQ154" s="494" t="str">
        <f t="shared" si="32"/>
        <v>Tốt</v>
      </c>
      <c r="AR154" s="675" t="str">
        <f t="shared" si="27"/>
        <v>Tốt</v>
      </c>
      <c r="AS154" s="675"/>
      <c r="AT154" s="494"/>
      <c r="AU154" s="675"/>
      <c r="AV154" s="675" t="s">
        <v>1731</v>
      </c>
    </row>
    <row r="155" spans="1:48" s="684" customFormat="1" ht="24.95" customHeight="1" x14ac:dyDescent="0.25">
      <c r="A155" s="512" t="s">
        <v>1392</v>
      </c>
      <c r="B155" s="512">
        <f>COUNTIF($F$9:F155,F155)</f>
        <v>13</v>
      </c>
      <c r="C155" s="513" t="s">
        <v>985</v>
      </c>
      <c r="D155" s="552" t="s">
        <v>134</v>
      </c>
      <c r="E155" s="553" t="s">
        <v>573</v>
      </c>
      <c r="F155" s="494" t="s">
        <v>1607</v>
      </c>
      <c r="G155" s="494" t="s">
        <v>974</v>
      </c>
      <c r="H155" s="494" t="str">
        <f>VLOOKUP(E155,'[16]Gui chi Quynh'!$C$7:$E$387,3,0)</f>
        <v>A4</v>
      </c>
      <c r="I155" s="494">
        <f>VLOOKUP(H155,Sheet1!$B$2:$C$12,2,TRUE)</f>
        <v>7</v>
      </c>
      <c r="J155" s="494" t="str">
        <f>VLOOKUP($E155,'[17]Gui chi Quynh'!$C$7:$E$387,3,0)</f>
        <v>A4</v>
      </c>
      <c r="K155" s="494">
        <f>VLOOKUP(J155,Sheet1!$B$2:$C$12,2,TRUE)</f>
        <v>7</v>
      </c>
      <c r="L155" s="494" t="str">
        <f>VLOOKUP(E155,'[18]Gui chi Quynh'!$C$7:$F$385,3,0)</f>
        <v>A4</v>
      </c>
      <c r="M155" s="494">
        <f>VLOOKUP(L155,Sheet1!$B$2:$C$12,2,TRUE)</f>
        <v>7</v>
      </c>
      <c r="N155" s="494" t="str">
        <f>VLOOKUP(E155,'[19]Gui chi Quynh'!$C$7:$E$391,3,0)</f>
        <v>A4</v>
      </c>
      <c r="O155" s="494">
        <f>VLOOKUP(N155,Sheet1!$B$2:$C$12,2,TRUE)</f>
        <v>7</v>
      </c>
      <c r="P155" s="494" t="str">
        <f>VLOOKUP(E155,'[20]Gui chi Quynh'!$C$7:$E$391,3,0)</f>
        <v>A4</v>
      </c>
      <c r="Q155" s="494">
        <f>VLOOKUP(P155,Sheet1!$B$2:$C$12,2,TRUE)</f>
        <v>7</v>
      </c>
      <c r="R155" s="494" t="str">
        <f>VLOOKUP($E155,'[21]Gui chi Quynh'!$C$7:$E$390,3,0)</f>
        <v>A4</v>
      </c>
      <c r="S155" s="494">
        <f>VLOOKUP(R155,Sheet1!$B$2:$C$12,2,TRUE)</f>
        <v>7</v>
      </c>
      <c r="T155" s="494" t="str">
        <f>VLOOKUP($E155,'[22]Gui chi Quynh'!$C$7:$E$390,3,0)</f>
        <v>A4</v>
      </c>
      <c r="U155" s="494">
        <f>VLOOKUP(T155,Sheet1!$B$2:$C$12,2,TRUE)</f>
        <v>7</v>
      </c>
      <c r="V155" s="494" t="str">
        <f>VLOOKUP($E155,'[23]Gui chi Quynh'!$C$7:$E$389,3,0)</f>
        <v>A4</v>
      </c>
      <c r="W155" s="494">
        <f>VLOOKUP(V155,Sheet1!$B$2:$C$12,2,TRUE)</f>
        <v>7</v>
      </c>
      <c r="X155" s="494" t="str">
        <f>VLOOKUP($E155,'[24]Gui chi Quynh'!$C$7:$E$389,3,0)</f>
        <v>A4</v>
      </c>
      <c r="Y155" s="494">
        <f>VLOOKUP(X155,Sheet1!$B$2:$C$12,2,TRUE)</f>
        <v>7</v>
      </c>
      <c r="Z155" s="494" t="str">
        <f>VLOOKUP($E155,'[25]Gui chi Quynh'!$C$7:$E$388,3,0)</f>
        <v>A4</v>
      </c>
      <c r="AA155" s="494">
        <f>VLOOKUP(Z155,Sheet1!$B$2:$C$12,2,TRUE)</f>
        <v>7</v>
      </c>
      <c r="AB155" s="494" t="str">
        <f>VLOOKUP($E155,'T5'!$E$9:$AH$337,24,0)</f>
        <v>A4</v>
      </c>
      <c r="AC155" s="494">
        <f>VLOOKUP(AB155,Sheet1!$B$2:$C$12,2,TRUE)</f>
        <v>7</v>
      </c>
      <c r="AD155" s="494" t="str">
        <f>VLOOKUP($E155,'[27]XET CUOI NAM'!$E$9:AE$337,26,0)</f>
        <v>A4</v>
      </c>
      <c r="AE155" s="494">
        <f>VLOOKUP(AD155,Sheet1!$B$2:$C$12,2,TRUE)</f>
        <v>7</v>
      </c>
      <c r="AF155" s="592"/>
      <c r="AG155" s="709">
        <f t="shared" si="36"/>
        <v>7</v>
      </c>
      <c r="AH155" s="709" t="str">
        <f t="shared" si="33"/>
        <v>11A*</v>
      </c>
      <c r="AI155" s="709">
        <f t="shared" si="34"/>
        <v>0</v>
      </c>
      <c r="AJ155" s="709">
        <f t="shared" si="30"/>
        <v>7</v>
      </c>
      <c r="AK155" s="494" t="str">
        <f t="shared" si="31"/>
        <v>Tốt</v>
      </c>
      <c r="AL155" s="494" t="str">
        <f>VLOOKUP($E155,'cac dv gui'!$C$161:$AD$188,25,0)</f>
        <v>Tốt</v>
      </c>
      <c r="AM155" s="494" t="str">
        <f>VLOOKUP($E155,'cac dv gui'!$C$161:$AD$188,26,0)</f>
        <v>Tốt</v>
      </c>
      <c r="AN155" s="675"/>
      <c r="AO155" s="494"/>
      <c r="AP155" s="675"/>
      <c r="AQ155" s="494" t="str">
        <f t="shared" si="32"/>
        <v>Tốt</v>
      </c>
      <c r="AR155" s="675" t="str">
        <f t="shared" si="27"/>
        <v>Tốt</v>
      </c>
      <c r="AS155" s="675"/>
      <c r="AT155" s="494"/>
      <c r="AU155" s="675"/>
      <c r="AV155" s="675" t="s">
        <v>1731</v>
      </c>
    </row>
    <row r="156" spans="1:48" s="684" customFormat="1" ht="24.95" customHeight="1" x14ac:dyDescent="0.25">
      <c r="A156" s="512" t="s">
        <v>1393</v>
      </c>
      <c r="B156" s="512">
        <f>COUNTIF($F$9:F156,F156)</f>
        <v>14</v>
      </c>
      <c r="C156" s="513" t="s">
        <v>985</v>
      </c>
      <c r="D156" s="552" t="s">
        <v>135</v>
      </c>
      <c r="E156" s="553" t="s">
        <v>574</v>
      </c>
      <c r="F156" s="494" t="s">
        <v>1607</v>
      </c>
      <c r="G156" s="494" t="s">
        <v>974</v>
      </c>
      <c r="H156" s="494" t="str">
        <f>VLOOKUP(E156,'[16]Gui chi Quynh'!$C$7:$E$387,3,0)</f>
        <v>A4</v>
      </c>
      <c r="I156" s="494">
        <f>VLOOKUP(H156,Sheet1!$B$2:$C$12,2,TRUE)</f>
        <v>7</v>
      </c>
      <c r="J156" s="494" t="str">
        <f>VLOOKUP($E156,'[17]Gui chi Quynh'!$C$7:$E$387,3,0)</f>
        <v>A4</v>
      </c>
      <c r="K156" s="494">
        <f>VLOOKUP(J156,Sheet1!$B$2:$C$12,2,TRUE)</f>
        <v>7</v>
      </c>
      <c r="L156" s="494" t="str">
        <f>VLOOKUP(E156,'[18]Gui chi Quynh'!$C$7:$F$385,3,0)</f>
        <v>A4</v>
      </c>
      <c r="M156" s="494">
        <f>VLOOKUP(L156,Sheet1!$B$2:$C$12,2,TRUE)</f>
        <v>7</v>
      </c>
      <c r="N156" s="494" t="str">
        <f>VLOOKUP(E156,'[19]Gui chi Quynh'!$C$7:$E$391,3,0)</f>
        <v>A4</v>
      </c>
      <c r="O156" s="494">
        <f>VLOOKUP(N156,Sheet1!$B$2:$C$12,2,TRUE)</f>
        <v>7</v>
      </c>
      <c r="P156" s="494" t="str">
        <f>VLOOKUP(E156,'[20]Gui chi Quynh'!$C$7:$E$391,3,0)</f>
        <v>A4</v>
      </c>
      <c r="Q156" s="494">
        <f>VLOOKUP(P156,Sheet1!$B$2:$C$12,2,TRUE)</f>
        <v>7</v>
      </c>
      <c r="R156" s="494" t="str">
        <f>VLOOKUP($E156,'[21]Gui chi Quynh'!$C$7:$E$390,3,0)</f>
        <v>B1</v>
      </c>
      <c r="S156" s="494">
        <f>VLOOKUP(R156,Sheet1!$B$2:$C$12,2,TRUE)</f>
        <v>6</v>
      </c>
      <c r="T156" s="494" t="str">
        <f>VLOOKUP($E156,'[22]Gui chi Quynh'!$C$7:$E$390,3,0)</f>
        <v>B1</v>
      </c>
      <c r="U156" s="494">
        <f>VLOOKUP(T156,Sheet1!$B$2:$C$12,2,TRUE)</f>
        <v>6</v>
      </c>
      <c r="V156" s="494" t="str">
        <f>VLOOKUP($E156,'[23]Gui chi Quynh'!$C$7:$E$389,3,0)</f>
        <v>A4</v>
      </c>
      <c r="W156" s="494">
        <f>VLOOKUP(V156,Sheet1!$B$2:$C$12,2,TRUE)</f>
        <v>7</v>
      </c>
      <c r="X156" s="494" t="str">
        <f>VLOOKUP($E156,'[24]Gui chi Quynh'!$C$7:$E$389,3,0)</f>
        <v>C1</v>
      </c>
      <c r="Y156" s="494">
        <f>VLOOKUP(X156,Sheet1!$B$2:$C$12,2,TRUE)</f>
        <v>4</v>
      </c>
      <c r="Z156" s="494" t="str">
        <f>VLOOKUP($E156,'[25]Gui chi Quynh'!$C$7:$E$388,3,0)</f>
        <v>A4</v>
      </c>
      <c r="AA156" s="494">
        <f>VLOOKUP(Z156,Sheet1!$B$2:$C$12,2,TRUE)</f>
        <v>7</v>
      </c>
      <c r="AB156" s="494" t="str">
        <f>VLOOKUP($E156,'T5'!$E$9:$AH$337,24,0)</f>
        <v>A4</v>
      </c>
      <c r="AC156" s="494">
        <f>VLOOKUP(AB156,Sheet1!$B$2:$C$12,2,TRUE)</f>
        <v>7</v>
      </c>
      <c r="AD156" s="494" t="str">
        <f>VLOOKUP($E156,'[27]XET CUOI NAM'!$E$9:AE$337,26,0)</f>
        <v>A4</v>
      </c>
      <c r="AE156" s="494">
        <f>VLOOKUP(AD156,Sheet1!$B$2:$C$12,2,TRUE)</f>
        <v>7</v>
      </c>
      <c r="AF156" s="592"/>
      <c r="AG156" s="709">
        <f t="shared" si="36"/>
        <v>6.5454545454545459</v>
      </c>
      <c r="AH156" s="709" t="str">
        <f>LEFT((COUNTIF($H156:$AC156,"A*")&amp;"A*")&amp;" + "&amp;(COUNTIF($H156:$AC156,"B*")&amp;"B*")&amp;" + "&amp;(COUNTIF($H156:$AC156,"C*")&amp;"C*")&amp;" +  "&amp;(COUNTIF($H156:$AC156,"D")&amp;"D")&amp; " +  "&amp;(COUNTIF($H156:$AC156,"E")&amp;"E"),10)</f>
        <v xml:space="preserve">8A* + 2B* </v>
      </c>
      <c r="AI156" s="709">
        <f t="shared" si="34"/>
        <v>3</v>
      </c>
      <c r="AJ156" s="709">
        <f t="shared" si="30"/>
        <v>6.583333333333333</v>
      </c>
      <c r="AK156" s="494" t="str">
        <f t="shared" si="31"/>
        <v>Tốt</v>
      </c>
      <c r="AL156" s="494" t="str">
        <f>VLOOKUP($E156,'cac dv gui'!$C$161:$AD$188,25,0)</f>
        <v>Tốt</v>
      </c>
      <c r="AM156" s="494" t="str">
        <f>VLOOKUP($E156,'cac dv gui'!$C$161:$AD$188,26,0)</f>
        <v>Tốt</v>
      </c>
      <c r="AN156" s="675"/>
      <c r="AO156" s="494"/>
      <c r="AP156" s="675"/>
      <c r="AQ156" s="494" t="str">
        <f t="shared" si="32"/>
        <v>Tốt</v>
      </c>
      <c r="AR156" s="675" t="str">
        <f t="shared" si="27"/>
        <v>Tốt</v>
      </c>
      <c r="AS156" s="675"/>
      <c r="AT156" s="494"/>
      <c r="AU156" s="675"/>
      <c r="AV156" s="675" t="s">
        <v>1731</v>
      </c>
    </row>
    <row r="157" spans="1:48" s="684" customFormat="1" ht="24.95" customHeight="1" x14ac:dyDescent="0.25">
      <c r="A157" s="512" t="s">
        <v>1394</v>
      </c>
      <c r="B157" s="512">
        <f>COUNTIF($F$9:F157,F157)</f>
        <v>15</v>
      </c>
      <c r="C157" s="513" t="s">
        <v>985</v>
      </c>
      <c r="D157" s="552" t="s">
        <v>137</v>
      </c>
      <c r="E157" s="553" t="s">
        <v>575</v>
      </c>
      <c r="F157" s="494" t="s">
        <v>1607</v>
      </c>
      <c r="G157" s="494" t="s">
        <v>974</v>
      </c>
      <c r="H157" s="494" t="str">
        <f>VLOOKUP(E157,'[16]Gui chi Quynh'!$C$7:$E$387,3,0)</f>
        <v>A4</v>
      </c>
      <c r="I157" s="494">
        <f>VLOOKUP(H157,Sheet1!$B$2:$C$12,2,TRUE)</f>
        <v>7</v>
      </c>
      <c r="J157" s="494" t="str">
        <f>VLOOKUP($E157,'[17]Gui chi Quynh'!$C$7:$E$387,3,0)</f>
        <v>A4</v>
      </c>
      <c r="K157" s="494">
        <f>VLOOKUP(J157,Sheet1!$B$2:$C$12,2,TRUE)</f>
        <v>7</v>
      </c>
      <c r="L157" s="494" t="str">
        <f>VLOOKUP(E157,'[18]Gui chi Quynh'!$C$7:$F$385,3,0)</f>
        <v>A4</v>
      </c>
      <c r="M157" s="494">
        <f>VLOOKUP(L157,Sheet1!$B$2:$C$12,2,TRUE)</f>
        <v>7</v>
      </c>
      <c r="N157" s="494" t="str">
        <f>VLOOKUP(E157,'[19]Gui chi Quynh'!$C$7:$E$391,3,0)</f>
        <v>A4</v>
      </c>
      <c r="O157" s="494">
        <f>VLOOKUP(N157,Sheet1!$B$2:$C$12,2,TRUE)</f>
        <v>7</v>
      </c>
      <c r="P157" s="494" t="str">
        <f>VLOOKUP(E157,'[20]Gui chi Quynh'!$C$7:$E$391,3,0)</f>
        <v>A4</v>
      </c>
      <c r="Q157" s="494">
        <f>VLOOKUP(P157,Sheet1!$B$2:$C$12,2,TRUE)</f>
        <v>7</v>
      </c>
      <c r="R157" s="494" t="str">
        <f>VLOOKUP($E157,'[21]Gui chi Quynh'!$C$7:$E$390,3,0)</f>
        <v>A4</v>
      </c>
      <c r="S157" s="494">
        <f>VLOOKUP(R157,Sheet1!$B$2:$C$12,2,TRUE)</f>
        <v>7</v>
      </c>
      <c r="T157" s="494" t="str">
        <f>VLOOKUP($E157,'[22]Gui chi Quynh'!$C$7:$E$390,3,0)</f>
        <v>A4</v>
      </c>
      <c r="U157" s="494">
        <f>VLOOKUP(T157,Sheet1!$B$2:$C$12,2,TRUE)</f>
        <v>7</v>
      </c>
      <c r="V157" s="494" t="str">
        <f>VLOOKUP($E157,'[23]Gui chi Quynh'!$C$7:$E$389,3,0)</f>
        <v>A4</v>
      </c>
      <c r="W157" s="494">
        <f>VLOOKUP(V157,Sheet1!$B$2:$C$12,2,TRUE)</f>
        <v>7</v>
      </c>
      <c r="X157" s="494" t="str">
        <f>VLOOKUP($E157,'[24]Gui chi Quynh'!$C$7:$E$389,3,0)</f>
        <v>A4</v>
      </c>
      <c r="Y157" s="494">
        <f>VLOOKUP(X157,Sheet1!$B$2:$C$12,2,TRUE)</f>
        <v>7</v>
      </c>
      <c r="Z157" s="494" t="str">
        <f>VLOOKUP($E157,'[25]Gui chi Quynh'!$C$7:$E$388,3,0)</f>
        <v>A3</v>
      </c>
      <c r="AA157" s="494">
        <f>VLOOKUP(Z157,Sheet1!$B$2:$C$12,2,TRUE)</f>
        <v>8</v>
      </c>
      <c r="AB157" s="494" t="str">
        <f>VLOOKUP($E157,'T5'!$E$9:$AH$337,24,0)</f>
        <v>A4</v>
      </c>
      <c r="AC157" s="494">
        <f>VLOOKUP(AB157,Sheet1!$B$2:$C$12,2,TRUE)</f>
        <v>7</v>
      </c>
      <c r="AD157" s="494" t="str">
        <f>VLOOKUP($E157,'[27]XET CUOI NAM'!$E$9:AE$337,26,0)</f>
        <v>A4</v>
      </c>
      <c r="AE157" s="494">
        <f>VLOOKUP(AD157,Sheet1!$B$2:$C$12,2,TRUE)</f>
        <v>7</v>
      </c>
      <c r="AF157" s="592"/>
      <c r="AG157" s="709">
        <f t="shared" si="36"/>
        <v>7.0909090909090908</v>
      </c>
      <c r="AH157" s="709" t="str">
        <f t="shared" ref="AH157:AH162" si="37">LEFT((COUNTIF($H157:$AC157,"A*")&amp;"A*")&amp;" + "&amp;(COUNTIF($H157:$AC157,"B*")&amp;"B*")&amp;" + "&amp;(COUNTIF($H157:$AC157,"C*")&amp;"C*")&amp;" +  "&amp;(COUNTIF($H157:$AC157,"D")&amp;"D")&amp; " +  "&amp;(COUNTIF($H157:$AC157,"E")&amp;"E"),4)</f>
        <v>11A*</v>
      </c>
      <c r="AI157" s="709">
        <f t="shared" si="34"/>
        <v>0</v>
      </c>
      <c r="AJ157" s="709">
        <f t="shared" si="30"/>
        <v>7.083333333333333</v>
      </c>
      <c r="AK157" s="494" t="str">
        <f t="shared" si="31"/>
        <v>Tốt</v>
      </c>
      <c r="AL157" s="494" t="str">
        <f>VLOOKUP($E157,'cac dv gui'!$C$161:$AD$188,25,0)</f>
        <v>Xuất sắc</v>
      </c>
      <c r="AM157" s="494" t="str">
        <f>VLOOKUP($E157,'cac dv gui'!$C$161:$AD$188,26,0)</f>
        <v>Tốt</v>
      </c>
      <c r="AN157" s="675"/>
      <c r="AO157" s="494"/>
      <c r="AP157" s="675"/>
      <c r="AQ157" s="494" t="str">
        <f t="shared" si="32"/>
        <v>Tốt</v>
      </c>
      <c r="AR157" s="675" t="str">
        <f t="shared" si="27"/>
        <v>Tốt</v>
      </c>
      <c r="AS157" s="675"/>
      <c r="AT157" s="494"/>
      <c r="AU157" s="675"/>
      <c r="AV157" s="675" t="s">
        <v>1731</v>
      </c>
    </row>
    <row r="158" spans="1:48" s="684" customFormat="1" ht="24.95" customHeight="1" x14ac:dyDescent="0.25">
      <c r="A158" s="512" t="s">
        <v>1395</v>
      </c>
      <c r="B158" s="512">
        <f>COUNTIF($F$9:F158,F158)</f>
        <v>16</v>
      </c>
      <c r="C158" s="513" t="s">
        <v>985</v>
      </c>
      <c r="D158" s="552" t="s">
        <v>138</v>
      </c>
      <c r="E158" s="553" t="s">
        <v>576</v>
      </c>
      <c r="F158" s="494" t="s">
        <v>1607</v>
      </c>
      <c r="G158" s="494" t="s">
        <v>974</v>
      </c>
      <c r="H158" s="494" t="str">
        <f>VLOOKUP(E158,'[16]Gui chi Quynh'!$C$7:$E$387,3,0)</f>
        <v>A3</v>
      </c>
      <c r="I158" s="494">
        <f>VLOOKUP(H158,Sheet1!$B$2:$C$12,2,TRUE)</f>
        <v>8</v>
      </c>
      <c r="J158" s="494" t="str">
        <f>VLOOKUP($E158,'[17]Gui chi Quynh'!$C$7:$E$387,3,0)</f>
        <v>A4</v>
      </c>
      <c r="K158" s="494">
        <f>VLOOKUP(J158,Sheet1!$B$2:$C$12,2,TRUE)</f>
        <v>7</v>
      </c>
      <c r="L158" s="494" t="str">
        <f>VLOOKUP(E158,'[18]Gui chi Quynh'!$C$7:$F$385,3,0)</f>
        <v>A3</v>
      </c>
      <c r="M158" s="494">
        <f>VLOOKUP(L158,Sheet1!$B$2:$C$12,2,TRUE)</f>
        <v>8</v>
      </c>
      <c r="N158" s="494" t="str">
        <f>VLOOKUP(E158,'[19]Gui chi Quynh'!$C$7:$E$391,3,0)</f>
        <v>A3</v>
      </c>
      <c r="O158" s="494">
        <f>VLOOKUP(N158,Sheet1!$B$2:$C$12,2,TRUE)</f>
        <v>8</v>
      </c>
      <c r="P158" s="494" t="str">
        <f>VLOOKUP(E158,'[20]Gui chi Quynh'!$C$7:$E$391,3,0)</f>
        <v>A4</v>
      </c>
      <c r="Q158" s="494">
        <f>VLOOKUP(P158,Sheet1!$B$2:$C$12,2,TRUE)</f>
        <v>7</v>
      </c>
      <c r="R158" s="494" t="str">
        <f>VLOOKUP($E158,'[21]Gui chi Quynh'!$C$7:$E$390,3,0)</f>
        <v>A3</v>
      </c>
      <c r="S158" s="494">
        <f>VLOOKUP(R158,Sheet1!$B$2:$C$12,2,TRUE)</f>
        <v>8</v>
      </c>
      <c r="T158" s="494" t="str">
        <f>VLOOKUP($E158,'[22]Gui chi Quynh'!$C$7:$E$390,3,0)</f>
        <v>A3</v>
      </c>
      <c r="U158" s="494">
        <f>VLOOKUP(T158,Sheet1!$B$2:$C$12,2,TRUE)</f>
        <v>8</v>
      </c>
      <c r="V158" s="494" t="str">
        <f>VLOOKUP($E158,'[23]Gui chi Quynh'!$C$7:$E$389,3,0)</f>
        <v>A3</v>
      </c>
      <c r="W158" s="494">
        <f>VLOOKUP(V158,Sheet1!$B$2:$C$12,2,TRUE)</f>
        <v>8</v>
      </c>
      <c r="X158" s="494" t="str">
        <f>VLOOKUP($E158,'[24]Gui chi Quynh'!$C$7:$E$389,3,0)</f>
        <v>A3</v>
      </c>
      <c r="Y158" s="494">
        <f>VLOOKUP(X158,Sheet1!$B$2:$C$12,2,TRUE)</f>
        <v>8</v>
      </c>
      <c r="Z158" s="494" t="str">
        <f>VLOOKUP($E158,'[25]Gui chi Quynh'!$C$7:$E$388,3,0)</f>
        <v>A4</v>
      </c>
      <c r="AA158" s="494">
        <f>VLOOKUP(Z158,Sheet1!$B$2:$C$12,2,TRUE)</f>
        <v>7</v>
      </c>
      <c r="AB158" s="494" t="str">
        <f>VLOOKUP($E158,'T5'!$E$9:$AH$337,24,0)</f>
        <v>A4</v>
      </c>
      <c r="AC158" s="494">
        <f>VLOOKUP(AB158,Sheet1!$B$2:$C$12,2,TRUE)</f>
        <v>7</v>
      </c>
      <c r="AD158" s="494" t="str">
        <f>VLOOKUP($E158,'[27]XET CUOI NAM'!$E$9:AE$337,26,0)</f>
        <v>A4</v>
      </c>
      <c r="AE158" s="494">
        <f>VLOOKUP(AD158,Sheet1!$B$2:$C$12,2,TRUE)</f>
        <v>7</v>
      </c>
      <c r="AF158" s="592"/>
      <c r="AG158" s="709">
        <f t="shared" si="36"/>
        <v>7.6363636363636367</v>
      </c>
      <c r="AH158" s="709" t="str">
        <f t="shared" si="37"/>
        <v>11A*</v>
      </c>
      <c r="AI158" s="709">
        <f t="shared" si="34"/>
        <v>0</v>
      </c>
      <c r="AJ158" s="709">
        <f t="shared" si="30"/>
        <v>7.583333333333333</v>
      </c>
      <c r="AK158" s="494" t="str">
        <f t="shared" si="31"/>
        <v>Tốt</v>
      </c>
      <c r="AL158" s="494" t="str">
        <f>VLOOKUP($E158,'cac dv gui'!$C$161:$AD$188,25,0)</f>
        <v>Xuất sắc</v>
      </c>
      <c r="AM158" s="494" t="str">
        <f>VLOOKUP($E158,'cac dv gui'!$C$161:$AD$188,26,0)</f>
        <v>Tốt</v>
      </c>
      <c r="AN158" s="675"/>
      <c r="AO158" s="494"/>
      <c r="AP158" s="675"/>
      <c r="AQ158" s="494" t="str">
        <f t="shared" si="32"/>
        <v>Tốt</v>
      </c>
      <c r="AR158" s="675" t="str">
        <f t="shared" si="27"/>
        <v>Tốt</v>
      </c>
      <c r="AS158" s="675"/>
      <c r="AT158" s="494"/>
      <c r="AU158" s="675"/>
      <c r="AV158" s="675" t="s">
        <v>1731</v>
      </c>
    </row>
    <row r="159" spans="1:48" s="684" customFormat="1" ht="24.95" customHeight="1" x14ac:dyDescent="0.25">
      <c r="A159" s="512" t="s">
        <v>1396</v>
      </c>
      <c r="B159" s="512">
        <f>COUNTIF($F$9:F159,F159)</f>
        <v>17</v>
      </c>
      <c r="C159" s="513" t="s">
        <v>985</v>
      </c>
      <c r="D159" s="552" t="s">
        <v>139</v>
      </c>
      <c r="E159" s="553" t="s">
        <v>577</v>
      </c>
      <c r="F159" s="494" t="s">
        <v>1607</v>
      </c>
      <c r="G159" s="494" t="s">
        <v>974</v>
      </c>
      <c r="H159" s="494" t="str">
        <f>VLOOKUP(E159,'[16]Gui chi Quynh'!$C$7:$E$387,3,0)</f>
        <v>A3</v>
      </c>
      <c r="I159" s="494">
        <f>VLOOKUP(H159,Sheet1!$B$2:$C$12,2,TRUE)</f>
        <v>8</v>
      </c>
      <c r="J159" s="494" t="str">
        <f>VLOOKUP($E159,'[17]Gui chi Quynh'!$C$7:$E$387,3,0)</f>
        <v>A4</v>
      </c>
      <c r="K159" s="494">
        <f>VLOOKUP(J159,Sheet1!$B$2:$C$12,2,TRUE)</f>
        <v>7</v>
      </c>
      <c r="L159" s="494" t="str">
        <f>VLOOKUP(E159,'[18]Gui chi Quynh'!$C$7:$F$385,3,0)</f>
        <v>A4</v>
      </c>
      <c r="M159" s="494">
        <f>VLOOKUP(L159,Sheet1!$B$2:$C$12,2,TRUE)</f>
        <v>7</v>
      </c>
      <c r="N159" s="494" t="str">
        <f>VLOOKUP(E159,'[19]Gui chi Quynh'!$C$7:$E$391,3,0)</f>
        <v>A4</v>
      </c>
      <c r="O159" s="494">
        <f>VLOOKUP(N159,Sheet1!$B$2:$C$12,2,TRUE)</f>
        <v>7</v>
      </c>
      <c r="P159" s="494" t="str">
        <f>VLOOKUP(E159,'[20]Gui chi Quynh'!$C$7:$E$391,3,0)</f>
        <v>A4</v>
      </c>
      <c r="Q159" s="494">
        <f>VLOOKUP(P159,Sheet1!$B$2:$C$12,2,TRUE)</f>
        <v>7</v>
      </c>
      <c r="R159" s="494" t="str">
        <f>VLOOKUP($E159,'[21]Gui chi Quynh'!$C$7:$E$390,3,0)</f>
        <v>A4</v>
      </c>
      <c r="S159" s="494">
        <f>VLOOKUP(R159,Sheet1!$B$2:$C$12,2,TRUE)</f>
        <v>7</v>
      </c>
      <c r="T159" s="494" t="str">
        <f>VLOOKUP($E159,'[22]Gui chi Quynh'!$C$7:$E$390,3,0)</f>
        <v>A4</v>
      </c>
      <c r="U159" s="494">
        <f>VLOOKUP(T159,Sheet1!$B$2:$C$12,2,TRUE)</f>
        <v>7</v>
      </c>
      <c r="V159" s="494" t="str">
        <f>VLOOKUP($E159,'[23]Gui chi Quynh'!$C$7:$E$389,3,0)</f>
        <v>A4</v>
      </c>
      <c r="W159" s="494">
        <f>VLOOKUP(V159,Sheet1!$B$2:$C$12,2,TRUE)</f>
        <v>7</v>
      </c>
      <c r="X159" s="494" t="str">
        <f>VLOOKUP($E159,'[24]Gui chi Quynh'!$C$7:$E$389,3,0)</f>
        <v>A3</v>
      </c>
      <c r="Y159" s="494">
        <f>VLOOKUP(X159,Sheet1!$B$2:$C$12,2,TRUE)</f>
        <v>8</v>
      </c>
      <c r="Z159" s="494" t="str">
        <f>VLOOKUP($E159,'[25]Gui chi Quynh'!$C$7:$E$388,3,0)</f>
        <v>A3</v>
      </c>
      <c r="AA159" s="494">
        <f>VLOOKUP(Z159,Sheet1!$B$2:$C$12,2,TRUE)</f>
        <v>8</v>
      </c>
      <c r="AB159" s="494" t="str">
        <f>VLOOKUP($E159,'T5'!$E$9:$AH$337,24,0)</f>
        <v>A4</v>
      </c>
      <c r="AC159" s="494">
        <f>VLOOKUP(AB159,Sheet1!$B$2:$C$12,2,TRUE)</f>
        <v>7</v>
      </c>
      <c r="AD159" s="494" t="str">
        <f>VLOOKUP($E159,'[27]XET CUOI NAM'!$E$9:AE$337,26,0)</f>
        <v>A3</v>
      </c>
      <c r="AE159" s="494">
        <f>VLOOKUP(AD159,Sheet1!$B$2:$C$12,2,TRUE)</f>
        <v>8</v>
      </c>
      <c r="AF159" s="592"/>
      <c r="AG159" s="709">
        <f t="shared" si="36"/>
        <v>7.2727272727272725</v>
      </c>
      <c r="AH159" s="709" t="str">
        <f t="shared" si="37"/>
        <v>11A*</v>
      </c>
      <c r="AI159" s="709">
        <f t="shared" si="34"/>
        <v>0</v>
      </c>
      <c r="AJ159" s="709">
        <f t="shared" si="30"/>
        <v>7.333333333333333</v>
      </c>
      <c r="AK159" s="494" t="str">
        <f t="shared" si="31"/>
        <v>Tốt</v>
      </c>
      <c r="AL159" s="494" t="str">
        <f>VLOOKUP($E159,'cac dv gui'!$C$161:$AD$188,25,0)</f>
        <v>Tốt</v>
      </c>
      <c r="AM159" s="494" t="str">
        <f>VLOOKUP($E159,'cac dv gui'!$C$161:$AD$188,26,0)</f>
        <v>Tốt</v>
      </c>
      <c r="AN159" s="675"/>
      <c r="AO159" s="494"/>
      <c r="AP159" s="675"/>
      <c r="AQ159" s="494" t="str">
        <f t="shared" si="32"/>
        <v>Tốt</v>
      </c>
      <c r="AR159" s="675" t="str">
        <f t="shared" si="27"/>
        <v>Tốt</v>
      </c>
      <c r="AS159" s="675"/>
      <c r="AT159" s="494"/>
      <c r="AU159" s="675"/>
      <c r="AV159" s="675" t="s">
        <v>1731</v>
      </c>
    </row>
    <row r="160" spans="1:48" s="684" customFormat="1" ht="24.95" customHeight="1" x14ac:dyDescent="0.25">
      <c r="A160" s="512" t="s">
        <v>1397</v>
      </c>
      <c r="B160" s="512">
        <f>COUNTIF($F$9:F160,F160)</f>
        <v>18</v>
      </c>
      <c r="C160" s="513" t="s">
        <v>984</v>
      </c>
      <c r="D160" s="552" t="s">
        <v>111</v>
      </c>
      <c r="E160" s="553" t="s">
        <v>578</v>
      </c>
      <c r="F160" s="494" t="s">
        <v>1607</v>
      </c>
      <c r="G160" s="494" t="s">
        <v>974</v>
      </c>
      <c r="H160" s="494" t="str">
        <f>VLOOKUP(E160,'[16]Gui chi Quynh'!$C$7:$E$387,3,0)</f>
        <v>A4</v>
      </c>
      <c r="I160" s="494">
        <f>VLOOKUP(H160,Sheet1!$B$2:$C$12,2,TRUE)</f>
        <v>7</v>
      </c>
      <c r="J160" s="494" t="str">
        <f>VLOOKUP($E160,'[17]Gui chi Quynh'!$C$7:$E$387,3,0)</f>
        <v>A4</v>
      </c>
      <c r="K160" s="494">
        <f>VLOOKUP(J160,Sheet1!$B$2:$C$12,2,TRUE)</f>
        <v>7</v>
      </c>
      <c r="L160" s="494" t="str">
        <f>VLOOKUP(E160,'[18]Gui chi Quynh'!$C$7:$F$385,3,0)</f>
        <v>A4</v>
      </c>
      <c r="M160" s="494">
        <f>VLOOKUP(L160,Sheet1!$B$2:$C$12,2,TRUE)</f>
        <v>7</v>
      </c>
      <c r="N160" s="494" t="str">
        <f>VLOOKUP(E160,'[19]Gui chi Quynh'!$C$7:$E$391,3,0)</f>
        <v>A4</v>
      </c>
      <c r="O160" s="494">
        <f>VLOOKUP(N160,Sheet1!$B$2:$C$12,2,TRUE)</f>
        <v>7</v>
      </c>
      <c r="P160" s="494" t="str">
        <f>VLOOKUP(E160,'[20]Gui chi Quynh'!$C$7:$E$391,3,0)</f>
        <v>A4</v>
      </c>
      <c r="Q160" s="494">
        <f>VLOOKUP(P160,Sheet1!$B$2:$C$12,2,TRUE)</f>
        <v>7</v>
      </c>
      <c r="R160" s="494" t="str">
        <f>VLOOKUP($E160,'[21]Gui chi Quynh'!$C$7:$E$390,3,0)</f>
        <v>A4</v>
      </c>
      <c r="S160" s="494">
        <f>VLOOKUP(R160,Sheet1!$B$2:$C$12,2,TRUE)</f>
        <v>7</v>
      </c>
      <c r="T160" s="494" t="str">
        <f>VLOOKUP($E160,'[22]Gui chi Quynh'!$C$7:$E$390,3,0)</f>
        <v>A4</v>
      </c>
      <c r="U160" s="494">
        <f>VLOOKUP(T160,Sheet1!$B$2:$C$12,2,TRUE)</f>
        <v>7</v>
      </c>
      <c r="V160" s="494" t="str">
        <f>VLOOKUP($E160,'[23]Gui chi Quynh'!$C$7:$E$389,3,0)</f>
        <v>A4</v>
      </c>
      <c r="W160" s="494">
        <f>VLOOKUP(V160,Sheet1!$B$2:$C$12,2,TRUE)</f>
        <v>7</v>
      </c>
      <c r="X160" s="494" t="str">
        <f>VLOOKUP($E160,'[24]Gui chi Quynh'!$C$7:$E$389,3,0)</f>
        <v>A4</v>
      </c>
      <c r="Y160" s="494">
        <f>VLOOKUP(X160,Sheet1!$B$2:$C$12,2,TRUE)</f>
        <v>7</v>
      </c>
      <c r="Z160" s="494" t="str">
        <f>VLOOKUP($E160,'[25]Gui chi Quynh'!$C$7:$E$388,3,0)</f>
        <v>A4</v>
      </c>
      <c r="AA160" s="494">
        <f>VLOOKUP(Z160,Sheet1!$B$2:$C$12,2,TRUE)</f>
        <v>7</v>
      </c>
      <c r="AB160" s="494" t="str">
        <f>VLOOKUP($E160,'T5'!$E$9:$AH$337,24,0)</f>
        <v>A4</v>
      </c>
      <c r="AC160" s="494">
        <f>VLOOKUP(AB160,Sheet1!$B$2:$C$12,2,TRUE)</f>
        <v>7</v>
      </c>
      <c r="AD160" s="494" t="str">
        <f>VLOOKUP($E160,'[27]XET CUOI NAM'!$E$9:AE$337,26,0)</f>
        <v>A4</v>
      </c>
      <c r="AE160" s="494">
        <f>VLOOKUP(AD160,Sheet1!$B$2:$C$12,2,TRUE)</f>
        <v>7</v>
      </c>
      <c r="AF160" s="592"/>
      <c r="AG160" s="709">
        <f t="shared" si="36"/>
        <v>7</v>
      </c>
      <c r="AH160" s="709" t="str">
        <f t="shared" si="37"/>
        <v>11A*</v>
      </c>
      <c r="AI160" s="709">
        <f t="shared" si="34"/>
        <v>0</v>
      </c>
      <c r="AJ160" s="709">
        <f t="shared" si="30"/>
        <v>7</v>
      </c>
      <c r="AK160" s="494" t="str">
        <f t="shared" si="31"/>
        <v>Tốt</v>
      </c>
      <c r="AL160" s="494" t="str">
        <f>VLOOKUP($E160,'cac dv gui'!$C$161:$AD$188,25,0)</f>
        <v>Tốt</v>
      </c>
      <c r="AM160" s="494" t="str">
        <f>VLOOKUP($E160,'cac dv gui'!$C$161:$AD$188,26,0)</f>
        <v>Tốt</v>
      </c>
      <c r="AN160" s="675"/>
      <c r="AO160" s="494"/>
      <c r="AP160" s="675"/>
      <c r="AQ160" s="494" t="str">
        <f t="shared" si="32"/>
        <v>Tốt</v>
      </c>
      <c r="AR160" s="675" t="str">
        <f t="shared" si="27"/>
        <v>Tốt</v>
      </c>
      <c r="AS160" s="675"/>
      <c r="AT160" s="494"/>
      <c r="AU160" s="675"/>
      <c r="AV160" s="675" t="s">
        <v>1731</v>
      </c>
    </row>
    <row r="161" spans="1:57" s="684" customFormat="1" ht="24.95" customHeight="1" x14ac:dyDescent="0.25">
      <c r="A161" s="512" t="s">
        <v>1398</v>
      </c>
      <c r="B161" s="512">
        <f>COUNTIF($F$9:F51,F161)</f>
        <v>0</v>
      </c>
      <c r="C161" s="513" t="s">
        <v>984</v>
      </c>
      <c r="D161" s="552" t="s">
        <v>140</v>
      </c>
      <c r="E161" s="553" t="s">
        <v>568</v>
      </c>
      <c r="F161" s="494" t="s">
        <v>1607</v>
      </c>
      <c r="G161" s="494" t="s">
        <v>974</v>
      </c>
      <c r="H161" s="494" t="str">
        <f>VLOOKUP(E161,'[16]Gui chi Quynh'!$C$7:$E$387,3,0)</f>
        <v>A4</v>
      </c>
      <c r="I161" s="494">
        <f>VLOOKUP(H161,Sheet1!$B$2:$C$12,2,TRUE)</f>
        <v>7</v>
      </c>
      <c r="J161" s="494" t="str">
        <f>VLOOKUP($E161,'[17]Gui chi Quynh'!$C$7:$E$387,3,0)</f>
        <v>A4</v>
      </c>
      <c r="K161" s="494">
        <f>VLOOKUP(J161,Sheet1!$B$2:$C$12,2,TRUE)</f>
        <v>7</v>
      </c>
      <c r="L161" s="494" t="str">
        <f>VLOOKUP(E161,'[18]Gui chi Quynh'!$C$7:$F$385,3,0)</f>
        <v>A4</v>
      </c>
      <c r="M161" s="494">
        <f>VLOOKUP(L161,Sheet1!$B$2:$C$12,2,TRUE)</f>
        <v>7</v>
      </c>
      <c r="N161" s="494" t="str">
        <f>VLOOKUP(E161,'[19]Gui chi Quynh'!$C$7:$E$391,3,0)</f>
        <v>A4</v>
      </c>
      <c r="O161" s="494">
        <f>VLOOKUP(N161,Sheet1!$B$2:$C$12,2,TRUE)</f>
        <v>7</v>
      </c>
      <c r="P161" s="494" t="str">
        <f>VLOOKUP(E161,'[20]Gui chi Quynh'!$C$7:$E$391,3,0)</f>
        <v>A4</v>
      </c>
      <c r="Q161" s="494">
        <f>VLOOKUP(P161,Sheet1!$B$2:$C$12,2,TRUE)</f>
        <v>7</v>
      </c>
      <c r="R161" s="494" t="str">
        <f>VLOOKUP($E161,'[21]Gui chi Quynh'!$C$7:$E$390,3,0)</f>
        <v>A4</v>
      </c>
      <c r="S161" s="494">
        <f>VLOOKUP(R161,Sheet1!$B$2:$C$12,2,TRUE)</f>
        <v>7</v>
      </c>
      <c r="T161" s="494" t="str">
        <f>VLOOKUP($E161,'[22]Gui chi Quynh'!$C$7:$E$390,3,0)</f>
        <v>A4</v>
      </c>
      <c r="U161" s="494">
        <f>VLOOKUP(T161,Sheet1!$B$2:$C$12,2,TRUE)</f>
        <v>7</v>
      </c>
      <c r="V161" s="494" t="str">
        <f>VLOOKUP($E161,'[23]Gui chi Quynh'!$C$7:$E$389,3,0)</f>
        <v>A4</v>
      </c>
      <c r="W161" s="494">
        <f>VLOOKUP(V161,Sheet1!$B$2:$C$12,2,TRUE)</f>
        <v>7</v>
      </c>
      <c r="X161" s="494" t="str">
        <f>VLOOKUP($E161,'[24]Gui chi Quynh'!$C$7:$E$389,3,0)</f>
        <v>A4</v>
      </c>
      <c r="Y161" s="494">
        <f>VLOOKUP(X161,Sheet1!$B$2:$C$12,2,TRUE)</f>
        <v>7</v>
      </c>
      <c r="Z161" s="494" t="str">
        <f>VLOOKUP($E161,'[25]Gui chi Quynh'!$C$7:$E$388,3,0)</f>
        <v>A4</v>
      </c>
      <c r="AA161" s="494">
        <f>VLOOKUP(Z161,Sheet1!$B$2:$C$12,2,TRUE)</f>
        <v>7</v>
      </c>
      <c r="AB161" s="494" t="str">
        <f>VLOOKUP($E161,'T5'!$E$9:$AH$337,24,0)</f>
        <v>A4</v>
      </c>
      <c r="AC161" s="494">
        <f>VLOOKUP(AB161,Sheet1!$B$2:$C$12,2,TRUE)</f>
        <v>7</v>
      </c>
      <c r="AD161" s="494" t="str">
        <f>VLOOKUP($E161,'[27]XET CUOI NAM'!$E$9:AE$337,26,0)</f>
        <v>A4</v>
      </c>
      <c r="AE161" s="494">
        <f>VLOOKUP(AD161,Sheet1!$B$2:$C$12,2,TRUE)</f>
        <v>7</v>
      </c>
      <c r="AF161" s="592"/>
      <c r="AG161" s="709">
        <f t="shared" si="36"/>
        <v>7</v>
      </c>
      <c r="AH161" s="709" t="str">
        <f t="shared" si="37"/>
        <v>11A*</v>
      </c>
      <c r="AI161" s="709">
        <f t="shared" si="34"/>
        <v>0</v>
      </c>
      <c r="AJ161" s="709">
        <f t="shared" si="30"/>
        <v>7</v>
      </c>
      <c r="AK161" s="494" t="str">
        <f t="shared" si="31"/>
        <v>Tốt</v>
      </c>
      <c r="AL161" s="494" t="str">
        <f>VLOOKUP($E161,'cac dv gui'!$C$161:$AD$188,25,0)</f>
        <v>Tốt</v>
      </c>
      <c r="AM161" s="494" t="str">
        <f>VLOOKUP($E161,'cac dv gui'!$C$161:$AD$188,26,0)</f>
        <v>Tốt</v>
      </c>
      <c r="AN161" s="675"/>
      <c r="AO161" s="494"/>
      <c r="AP161" s="675"/>
      <c r="AQ161" s="494" t="str">
        <f t="shared" si="32"/>
        <v>Tốt</v>
      </c>
      <c r="AR161" s="675" t="str">
        <f t="shared" si="27"/>
        <v>Tốt</v>
      </c>
      <c r="AS161" s="675"/>
      <c r="AT161" s="494"/>
      <c r="AU161" s="675"/>
      <c r="AV161" s="675" t="s">
        <v>1731</v>
      </c>
    </row>
    <row r="162" spans="1:57" s="684" customFormat="1" ht="42" customHeight="1" x14ac:dyDescent="0.25">
      <c r="A162" s="512" t="s">
        <v>1399</v>
      </c>
      <c r="B162" s="512">
        <f>COUNTIF($F$9:F162,F162)</f>
        <v>20</v>
      </c>
      <c r="C162" s="513" t="s">
        <v>985</v>
      </c>
      <c r="D162" s="552" t="s">
        <v>142</v>
      </c>
      <c r="E162" s="553" t="s">
        <v>579</v>
      </c>
      <c r="F162" s="494" t="s">
        <v>1607</v>
      </c>
      <c r="G162" s="494" t="s">
        <v>974</v>
      </c>
      <c r="H162" s="494" t="str">
        <f>VLOOKUP(E162,'[16]Gui chi Quynh'!$C$7:$E$387,3,0)</f>
        <v>A3</v>
      </c>
      <c r="I162" s="494">
        <f>VLOOKUP(H162,Sheet1!$B$2:$C$12,2,TRUE)</f>
        <v>8</v>
      </c>
      <c r="J162" s="494" t="str">
        <f>VLOOKUP($E162,'[17]Gui chi Quynh'!$C$7:$E$387,3,0)</f>
        <v>A4</v>
      </c>
      <c r="K162" s="494">
        <f>VLOOKUP(J162,Sheet1!$B$2:$C$12,2,TRUE)</f>
        <v>7</v>
      </c>
      <c r="L162" s="494" t="str">
        <f>VLOOKUP(E162,'[18]Gui chi Quynh'!$C$7:$F$385,3,0)</f>
        <v>A3</v>
      </c>
      <c r="M162" s="494">
        <f>VLOOKUP(L162,Sheet1!$B$2:$C$12,2,TRUE)</f>
        <v>8</v>
      </c>
      <c r="N162" s="494" t="str">
        <f>VLOOKUP(E162,'[19]Gui chi Quynh'!$C$7:$E$391,3,0)</f>
        <v>A3</v>
      </c>
      <c r="O162" s="494">
        <f>VLOOKUP(N162,Sheet1!$B$2:$C$12,2,TRUE)</f>
        <v>8</v>
      </c>
      <c r="P162" s="494" t="str">
        <f>VLOOKUP(E162,'[20]Gui chi Quynh'!$C$7:$E$391,3,0)</f>
        <v>A3</v>
      </c>
      <c r="Q162" s="494">
        <f>VLOOKUP(P162,Sheet1!$B$2:$C$12,2,TRUE)</f>
        <v>8</v>
      </c>
      <c r="R162" s="494" t="str">
        <f>VLOOKUP($E162,'[21]Gui chi Quynh'!$C$7:$E$390,3,0)</f>
        <v>A4</v>
      </c>
      <c r="S162" s="494">
        <f>VLOOKUP(R162,Sheet1!$B$2:$C$12,2,TRUE)</f>
        <v>7</v>
      </c>
      <c r="T162" s="494" t="str">
        <f>VLOOKUP($E162,'[22]Gui chi Quynh'!$C$7:$E$390,3,0)</f>
        <v>A4</v>
      </c>
      <c r="U162" s="494">
        <f>VLOOKUP(T162,Sheet1!$B$2:$C$12,2,TRUE)</f>
        <v>7</v>
      </c>
      <c r="V162" s="494" t="str">
        <f>VLOOKUP($E162,'[23]Gui chi Quynh'!$C$7:$E$389,3,0)</f>
        <v>A2</v>
      </c>
      <c r="W162" s="494">
        <f>VLOOKUP(V162,Sheet1!$B$2:$C$12,2,TRUE)</f>
        <v>9</v>
      </c>
      <c r="X162" s="494" t="str">
        <f>VLOOKUP($E162,'[24]Gui chi Quynh'!$C$7:$E$389,3,0)</f>
        <v>A2</v>
      </c>
      <c r="Y162" s="494">
        <f>VLOOKUP(X162,Sheet1!$B$2:$C$12,2,TRUE)</f>
        <v>9</v>
      </c>
      <c r="Z162" s="494" t="str">
        <f>VLOOKUP($E162,'[25]Gui chi Quynh'!$C$7:$E$388,3,0)</f>
        <v>A3</v>
      </c>
      <c r="AA162" s="494">
        <f>VLOOKUP(Z162,Sheet1!$B$2:$C$12,2,TRUE)</f>
        <v>8</v>
      </c>
      <c r="AB162" s="494" t="str">
        <f>VLOOKUP($E162,'T5'!$E$9:$AH$337,24,0)</f>
        <v>A3</v>
      </c>
      <c r="AC162" s="494">
        <f>VLOOKUP(AB162,Sheet1!$B$2:$C$12,2,TRUE)</f>
        <v>8</v>
      </c>
      <c r="AD162" s="494" t="str">
        <f>VLOOKUP($E162,'[27]XET CUOI NAM'!$E$9:AE$337,26,0)</f>
        <v>A3</v>
      </c>
      <c r="AE162" s="494">
        <f>VLOOKUP(AD162,Sheet1!$B$2:$C$12,2,TRUE)</f>
        <v>8</v>
      </c>
      <c r="AF162" s="592"/>
      <c r="AG162" s="709">
        <f t="shared" si="36"/>
        <v>7.9090909090909092</v>
      </c>
      <c r="AH162" s="709" t="str">
        <f t="shared" si="37"/>
        <v>11A*</v>
      </c>
      <c r="AI162" s="709">
        <f t="shared" si="34"/>
        <v>0</v>
      </c>
      <c r="AJ162" s="709">
        <f t="shared" si="30"/>
        <v>7.916666666666667</v>
      </c>
      <c r="AK162" s="494" t="str">
        <f t="shared" si="31"/>
        <v>Tốt</v>
      </c>
      <c r="AL162" s="494" t="str">
        <f>VLOOKUP($E162,'cac dv gui'!$C$161:$AD$188,25,0)</f>
        <v>Xuất sắc</v>
      </c>
      <c r="AM162" s="494" t="str">
        <f>VLOOKUP($E162,'cac dv gui'!$C$161:$AD$188,26,0)</f>
        <v>Tốt</v>
      </c>
      <c r="AN162" s="675"/>
      <c r="AO162" s="494"/>
      <c r="AP162" s="675"/>
      <c r="AQ162" s="494" t="str">
        <f t="shared" si="32"/>
        <v>Tốt</v>
      </c>
      <c r="AR162" s="675" t="str">
        <f t="shared" si="27"/>
        <v>Tốt</v>
      </c>
      <c r="AS162" s="675"/>
      <c r="AT162" s="494"/>
      <c r="AU162" s="675"/>
      <c r="AV162" s="675" t="s">
        <v>1731</v>
      </c>
    </row>
    <row r="163" spans="1:57" s="684" customFormat="1" ht="51.75" customHeight="1" x14ac:dyDescent="0.25">
      <c r="A163" s="512" t="s">
        <v>1400</v>
      </c>
      <c r="B163" s="512">
        <f>COUNTIF($F$9:F163,F163)</f>
        <v>21</v>
      </c>
      <c r="C163" s="513" t="s">
        <v>984</v>
      </c>
      <c r="D163" s="552" t="s">
        <v>143</v>
      </c>
      <c r="E163" s="841" t="s">
        <v>580</v>
      </c>
      <c r="F163" s="494" t="s">
        <v>1607</v>
      </c>
      <c r="G163" s="494" t="s">
        <v>974</v>
      </c>
      <c r="H163" s="494" t="str">
        <f>VLOOKUP(E163,'[16]Gui chi Quynh'!$C$7:$E$387,3,0)</f>
        <v>A4</v>
      </c>
      <c r="I163" s="494">
        <f>VLOOKUP(H163,Sheet1!$B$2:$C$12,2,TRUE)</f>
        <v>7</v>
      </c>
      <c r="J163" s="494" t="str">
        <f>VLOOKUP($E163,'[17]Gui chi Quynh'!$C$7:$E$387,3,0)</f>
        <v>A4</v>
      </c>
      <c r="K163" s="494">
        <f>VLOOKUP(J163,Sheet1!$B$2:$C$12,2,TRUE)</f>
        <v>7</v>
      </c>
      <c r="L163" s="494" t="str">
        <f>VLOOKUP(E163,'[18]Gui chi Quynh'!$C$7:$F$385,3,0)</f>
        <v>A4</v>
      </c>
      <c r="M163" s="494">
        <f>VLOOKUP(L163,Sheet1!$B$2:$C$12,2,TRUE)</f>
        <v>7</v>
      </c>
      <c r="N163" s="494" t="str">
        <f>VLOOKUP(E163,'[19]Gui chi Quynh'!$C$7:$E$391,3,0)</f>
        <v>A4</v>
      </c>
      <c r="O163" s="494">
        <f>VLOOKUP(N163,Sheet1!$B$2:$C$12,2,TRUE)</f>
        <v>7</v>
      </c>
      <c r="P163" s="494" t="str">
        <f>VLOOKUP(E163,'[20]Gui chi Quynh'!$C$7:$E$391,3,0)</f>
        <v>A4</v>
      </c>
      <c r="Q163" s="494">
        <f>VLOOKUP(P163,Sheet1!$B$2:$C$12,2,TRUE)</f>
        <v>7</v>
      </c>
      <c r="R163" s="494" t="str">
        <f>VLOOKUP($E163,'[21]Gui chi Quynh'!$C$7:$E$390,3,0)</f>
        <v>B1</v>
      </c>
      <c r="S163" s="494">
        <f>VLOOKUP(R163,Sheet1!$B$2:$C$12,2,TRUE)</f>
        <v>6</v>
      </c>
      <c r="T163" s="494" t="str">
        <f>VLOOKUP($E163,'[22]Gui chi Quynh'!$C$7:$E$390,3,0)</f>
        <v>A4</v>
      </c>
      <c r="U163" s="494">
        <f>VLOOKUP(T163,Sheet1!$B$2:$C$12,2,TRUE)</f>
        <v>7</v>
      </c>
      <c r="V163" s="494" t="str">
        <f>VLOOKUP($E163,'[23]Gui chi Quynh'!$C$7:$E$389,3,0)</f>
        <v>A4</v>
      </c>
      <c r="W163" s="494">
        <f>VLOOKUP(V163,Sheet1!$B$2:$C$12,2,TRUE)</f>
        <v>7</v>
      </c>
      <c r="X163" s="494" t="str">
        <f>VLOOKUP($E163,'[24]Gui chi Quynh'!$C$7:$E$389,3,0)</f>
        <v>A4</v>
      </c>
      <c r="Y163" s="494">
        <f>VLOOKUP(X163,Sheet1!$B$2:$C$12,2,TRUE)</f>
        <v>7</v>
      </c>
      <c r="Z163" s="494" t="str">
        <f>VLOOKUP($E163,'[25]Gui chi Quynh'!$C$7:$E$388,3,0)</f>
        <v>A4</v>
      </c>
      <c r="AA163" s="494">
        <f>VLOOKUP(Z163,Sheet1!$B$2:$C$12,2,TRUE)</f>
        <v>7</v>
      </c>
      <c r="AB163" s="494" t="str">
        <f>VLOOKUP($E163,'T5'!$E$9:$AH$337,24,0)</f>
        <v>A4</v>
      </c>
      <c r="AC163" s="494">
        <f>VLOOKUP(AB163,Sheet1!$B$2:$C$12,2,TRUE)</f>
        <v>7</v>
      </c>
      <c r="AD163" s="494" t="str">
        <f>VLOOKUP($E163,'[27]XET CUOI NAM'!$E$9:AE$337,26,0)</f>
        <v>A4</v>
      </c>
      <c r="AE163" s="494">
        <f>VLOOKUP(AD163,Sheet1!$B$2:$C$12,2,TRUE)</f>
        <v>7</v>
      </c>
      <c r="AF163" s="592"/>
      <c r="AG163" s="709">
        <f t="shared" si="36"/>
        <v>6.9090909090909092</v>
      </c>
      <c r="AH163" s="709" t="str">
        <f>LEFT((COUNTIF($H163:$AC163,"A*")&amp;"A*")&amp;" + "&amp;(COUNTIF($H163:$AC163,"B*")&amp;"B*")&amp;" + "&amp;(COUNTIF($H163:$AC163,"C*")&amp;"C*")&amp;" +  "&amp;(COUNTIF($H163:$AC163,"D")&amp;"D")&amp; " +  "&amp;(COUNTIF($H163:$AC163,"E")&amp;"E"),10)</f>
        <v>10A* + 1B*</v>
      </c>
      <c r="AI163" s="709">
        <f t="shared" si="34"/>
        <v>1</v>
      </c>
      <c r="AJ163" s="709">
        <f t="shared" si="30"/>
        <v>6.916666666666667</v>
      </c>
      <c r="AK163" s="494" t="str">
        <f t="shared" si="31"/>
        <v>Tốt</v>
      </c>
      <c r="AL163" s="494" t="str">
        <f>VLOOKUP($E163,'cac dv gui'!$C$161:$AD$188,25,0)</f>
        <v>Tốt</v>
      </c>
      <c r="AM163" s="494" t="str">
        <f>VLOOKUP($E163,'cac dv gui'!$C$161:$AD$188,26,0)</f>
        <v>Tốt</v>
      </c>
      <c r="AN163" s="675"/>
      <c r="AO163" s="494"/>
      <c r="AP163" s="675"/>
      <c r="AQ163" s="494" t="str">
        <f t="shared" si="32"/>
        <v>Tốt</v>
      </c>
      <c r="AR163" s="675" t="str">
        <f t="shared" si="27"/>
        <v>Tốt</v>
      </c>
      <c r="AS163" s="675"/>
      <c r="AT163" s="494"/>
      <c r="AU163" s="675"/>
      <c r="AV163" s="675" t="s">
        <v>1731</v>
      </c>
    </row>
    <row r="164" spans="1:57" s="684" customFormat="1" ht="46.5" customHeight="1" x14ac:dyDescent="0.25">
      <c r="A164" s="512" t="s">
        <v>1401</v>
      </c>
      <c r="B164" s="512">
        <f>COUNTIF($F$9:F164,F164)</f>
        <v>22</v>
      </c>
      <c r="C164" s="513" t="s">
        <v>984</v>
      </c>
      <c r="D164" s="552" t="s">
        <v>144</v>
      </c>
      <c r="E164" s="553" t="s">
        <v>581</v>
      </c>
      <c r="F164" s="494" t="s">
        <v>1607</v>
      </c>
      <c r="G164" s="494" t="s">
        <v>974</v>
      </c>
      <c r="H164" s="494" t="str">
        <f>VLOOKUP(E164,'[16]Gui chi Quynh'!$C$7:$E$387,3,0)</f>
        <v>A4</v>
      </c>
      <c r="I164" s="494">
        <f>VLOOKUP(H164,Sheet1!$B$2:$C$12,2,TRUE)</f>
        <v>7</v>
      </c>
      <c r="J164" s="494" t="str">
        <f>VLOOKUP($E164,'[17]Gui chi Quynh'!$C$7:$E$387,3,0)</f>
        <v>A4</v>
      </c>
      <c r="K164" s="494">
        <f>VLOOKUP(J164,Sheet1!$B$2:$C$12,2,TRUE)</f>
        <v>7</v>
      </c>
      <c r="L164" s="494" t="str">
        <f>VLOOKUP(E164,'[18]Gui chi Quynh'!$C$7:$F$385,3,0)</f>
        <v>A4</v>
      </c>
      <c r="M164" s="494">
        <f>VLOOKUP(L164,Sheet1!$B$2:$C$12,2,TRUE)</f>
        <v>7</v>
      </c>
      <c r="N164" s="494" t="str">
        <f>VLOOKUP(E164,'[19]Gui chi Quynh'!$C$7:$E$391,3,0)</f>
        <v>A4</v>
      </c>
      <c r="O164" s="494">
        <f>VLOOKUP(N164,Sheet1!$B$2:$C$12,2,TRUE)</f>
        <v>7</v>
      </c>
      <c r="P164" s="494" t="str">
        <f>VLOOKUP(E164,'[20]Gui chi Quynh'!$C$7:$E$391,3,0)</f>
        <v>A4</v>
      </c>
      <c r="Q164" s="494">
        <f>VLOOKUP(P164,Sheet1!$B$2:$C$12,2,TRUE)</f>
        <v>7</v>
      </c>
      <c r="R164" s="494" t="str">
        <f>VLOOKUP($E164,'[21]Gui chi Quynh'!$C$7:$E$390,3,0)</f>
        <v>A4</v>
      </c>
      <c r="S164" s="494">
        <f>VLOOKUP(R164,Sheet1!$B$2:$C$12,2,TRUE)</f>
        <v>7</v>
      </c>
      <c r="T164" s="494" t="str">
        <f>VLOOKUP($E164,'[22]Gui chi Quynh'!$C$7:$E$390,3,0)</f>
        <v>A4</v>
      </c>
      <c r="U164" s="494">
        <f>VLOOKUP(T164,Sheet1!$B$2:$C$12,2,TRUE)</f>
        <v>7</v>
      </c>
      <c r="V164" s="494" t="str">
        <f>VLOOKUP($E164,'[23]Gui chi Quynh'!$C$7:$E$389,3,0)</f>
        <v>A3</v>
      </c>
      <c r="W164" s="494">
        <f>VLOOKUP(V164,Sheet1!$B$2:$C$12,2,TRUE)</f>
        <v>8</v>
      </c>
      <c r="X164" s="494" t="str">
        <f>VLOOKUP($E164,'[24]Gui chi Quynh'!$C$7:$E$389,3,0)</f>
        <v>A4</v>
      </c>
      <c r="Y164" s="494">
        <f>VLOOKUP(X164,Sheet1!$B$2:$C$12,2,TRUE)</f>
        <v>7</v>
      </c>
      <c r="Z164" s="494" t="str">
        <f>VLOOKUP($E164,'[25]Gui chi Quynh'!$C$7:$E$388,3,0)</f>
        <v>A4</v>
      </c>
      <c r="AA164" s="494">
        <f>VLOOKUP(Z164,Sheet1!$B$2:$C$12,2,TRUE)</f>
        <v>7</v>
      </c>
      <c r="AB164" s="494" t="str">
        <f>VLOOKUP($E164,'T5'!$E$9:$AH$337,24,0)</f>
        <v>A3</v>
      </c>
      <c r="AC164" s="494">
        <f>VLOOKUP(AB164,Sheet1!$B$2:$C$12,2,TRUE)</f>
        <v>8</v>
      </c>
      <c r="AD164" s="494" t="str">
        <f>VLOOKUP($E164,'[27]XET CUOI NAM'!$E$9:AE$337,26,0)</f>
        <v>A3</v>
      </c>
      <c r="AE164" s="494">
        <f>VLOOKUP(AD164,Sheet1!$B$2:$C$12,2,TRUE)</f>
        <v>8</v>
      </c>
      <c r="AF164" s="592"/>
      <c r="AG164" s="709">
        <f t="shared" si="36"/>
        <v>7.1818181818181817</v>
      </c>
      <c r="AH164" s="709" t="str">
        <f>LEFT((COUNTIF($H164:$AC164,"A*")&amp;"A*")&amp;" + "&amp;(COUNTIF($H164:$AC164,"B*")&amp;"B*")&amp;" + "&amp;(COUNTIF($H164:$AC164,"C*")&amp;"C*")&amp;" +  "&amp;(COUNTIF($H164:$AC164,"D")&amp;"D")&amp; " +  "&amp;(COUNTIF($H164:$AC164,"E")&amp;"E"),4)</f>
        <v>11A*</v>
      </c>
      <c r="AI164" s="709">
        <f t="shared" si="34"/>
        <v>0</v>
      </c>
      <c r="AJ164" s="709">
        <f t="shared" si="30"/>
        <v>7.25</v>
      </c>
      <c r="AK164" s="494" t="str">
        <f t="shared" si="31"/>
        <v>Tốt</v>
      </c>
      <c r="AL164" s="494" t="str">
        <f>VLOOKUP($E164,'cac dv gui'!$C$161:$AD$188,25,0)</f>
        <v>Tốt</v>
      </c>
      <c r="AM164" s="494" t="str">
        <f>VLOOKUP($E164,'cac dv gui'!$C$161:$AD$188,26,0)</f>
        <v>Tốt</v>
      </c>
      <c r="AN164" s="675"/>
      <c r="AO164" s="494"/>
      <c r="AP164" s="675"/>
      <c r="AQ164" s="494" t="str">
        <f t="shared" si="32"/>
        <v>Tốt</v>
      </c>
      <c r="AR164" s="675" t="str">
        <f t="shared" si="27"/>
        <v>Tốt</v>
      </c>
      <c r="AS164" s="675"/>
      <c r="AT164" s="494"/>
      <c r="AU164" s="675"/>
      <c r="AV164" s="675" t="s">
        <v>1731</v>
      </c>
      <c r="BE164" s="684">
        <v>98</v>
      </c>
    </row>
    <row r="165" spans="1:57" s="684" customFormat="1" ht="24.95" customHeight="1" x14ac:dyDescent="0.25">
      <c r="A165" s="512" t="s">
        <v>1402</v>
      </c>
      <c r="B165" s="512">
        <f>COUNTIF($F$9:F165,F165)</f>
        <v>23</v>
      </c>
      <c r="C165" s="513" t="s">
        <v>985</v>
      </c>
      <c r="D165" s="552" t="s">
        <v>145</v>
      </c>
      <c r="E165" s="553" t="s">
        <v>582</v>
      </c>
      <c r="F165" s="494" t="s">
        <v>1607</v>
      </c>
      <c r="G165" s="494" t="s">
        <v>974</v>
      </c>
      <c r="H165" s="494" t="str">
        <f>VLOOKUP(E165,'[16]Gui chi Quynh'!$C$7:$E$387,3,0)</f>
        <v>A4</v>
      </c>
      <c r="I165" s="494">
        <f>VLOOKUP(H165,Sheet1!$B$2:$C$12,2,TRUE)</f>
        <v>7</v>
      </c>
      <c r="J165" s="494" t="str">
        <f>VLOOKUP($E165,'[17]Gui chi Quynh'!$C$7:$E$387,3,0)</f>
        <v>A4</v>
      </c>
      <c r="K165" s="494">
        <f>VLOOKUP(J165,Sheet1!$B$2:$C$12,2,TRUE)</f>
        <v>7</v>
      </c>
      <c r="L165" s="494" t="str">
        <f>VLOOKUP(E165,'[18]Gui chi Quynh'!$C$7:$F$385,3,0)</f>
        <v>A4</v>
      </c>
      <c r="M165" s="494">
        <f>VLOOKUP(L165,Sheet1!$B$2:$C$12,2,TRUE)</f>
        <v>7</v>
      </c>
      <c r="N165" s="494" t="str">
        <f>VLOOKUP(E165,'[19]Gui chi Quynh'!$C$7:$E$391,3,0)</f>
        <v>A4</v>
      </c>
      <c r="O165" s="494">
        <f>VLOOKUP(N165,Sheet1!$B$2:$C$12,2,TRUE)</f>
        <v>7</v>
      </c>
      <c r="P165" s="494" t="str">
        <f>VLOOKUP(E165,'[20]Gui chi Quynh'!$C$7:$E$391,3,0)</f>
        <v>A4</v>
      </c>
      <c r="Q165" s="494">
        <f>VLOOKUP(P165,Sheet1!$B$2:$C$12,2,TRUE)</f>
        <v>7</v>
      </c>
      <c r="R165" s="494" t="str">
        <f>VLOOKUP($E165,'[21]Gui chi Quynh'!$C$7:$E$390,3,0)</f>
        <v>A4</v>
      </c>
      <c r="S165" s="494">
        <f>VLOOKUP(R165,Sheet1!$B$2:$C$12,2,TRUE)</f>
        <v>7</v>
      </c>
      <c r="T165" s="494" t="str">
        <f>VLOOKUP($E165,'[22]Gui chi Quynh'!$C$7:$E$390,3,0)</f>
        <v>A4</v>
      </c>
      <c r="U165" s="494">
        <f>VLOOKUP(T165,Sheet1!$B$2:$C$12,2,TRUE)</f>
        <v>7</v>
      </c>
      <c r="V165" s="494" t="str">
        <f>VLOOKUP($E165,'[23]Gui chi Quynh'!$C$7:$E$389,3,0)</f>
        <v>A4</v>
      </c>
      <c r="W165" s="494">
        <f>VLOOKUP(V165,Sheet1!$B$2:$C$12,2,TRUE)</f>
        <v>7</v>
      </c>
      <c r="X165" s="494" t="str">
        <f>VLOOKUP($E165,'[24]Gui chi Quynh'!$C$7:$E$389,3,0)</f>
        <v>A4</v>
      </c>
      <c r="Y165" s="494">
        <f>VLOOKUP(X165,Sheet1!$B$2:$C$12,2,TRUE)</f>
        <v>7</v>
      </c>
      <c r="Z165" s="494" t="str">
        <f>VLOOKUP($E165,'[25]Gui chi Quynh'!$C$7:$E$388,3,0)</f>
        <v>A4</v>
      </c>
      <c r="AA165" s="494">
        <f>VLOOKUP(Z165,Sheet1!$B$2:$C$12,2,TRUE)</f>
        <v>7</v>
      </c>
      <c r="AB165" s="494" t="str">
        <f>VLOOKUP($E165,'T5'!$E$9:$AH$337,24,0)</f>
        <v>A4</v>
      </c>
      <c r="AC165" s="494">
        <f>VLOOKUP(AB165,Sheet1!$B$2:$C$12,2,TRUE)</f>
        <v>7</v>
      </c>
      <c r="AD165" s="494" t="str">
        <f>VLOOKUP($E165,'[27]XET CUOI NAM'!$E$9:AE$337,26,0)</f>
        <v>A4</v>
      </c>
      <c r="AE165" s="494">
        <f>VLOOKUP(AD165,Sheet1!$B$2:$C$12,2,TRUE)</f>
        <v>7</v>
      </c>
      <c r="AF165" s="592"/>
      <c r="AG165" s="709">
        <f t="shared" si="36"/>
        <v>7</v>
      </c>
      <c r="AH165" s="709" t="str">
        <f>LEFT((COUNTIF($H165:$AC165,"A*")&amp;"A*")&amp;" + "&amp;(COUNTIF($H165:$AC165,"B*")&amp;"B*")&amp;" + "&amp;(COUNTIF($H165:$AC165,"C*")&amp;"C*")&amp;" +  "&amp;(COUNTIF($H165:$AC165,"D")&amp;"D")&amp; " +  "&amp;(COUNTIF($H165:$AC165,"E")&amp;"E"),4)</f>
        <v>11A*</v>
      </c>
      <c r="AI165" s="709">
        <f t="shared" si="34"/>
        <v>0</v>
      </c>
      <c r="AJ165" s="709">
        <f t="shared" si="30"/>
        <v>7</v>
      </c>
      <c r="AK165" s="494" t="str">
        <f t="shared" si="31"/>
        <v>Tốt</v>
      </c>
      <c r="AL165" s="494" t="str">
        <f>VLOOKUP($E165,'cac dv gui'!$C$161:$AD$188,25,0)</f>
        <v>Tốt</v>
      </c>
      <c r="AM165" s="494" t="str">
        <f>VLOOKUP($E165,'cac dv gui'!$C$161:$AD$188,26,0)</f>
        <v>Tốt</v>
      </c>
      <c r="AN165" s="675"/>
      <c r="AO165" s="494"/>
      <c r="AP165" s="675"/>
      <c r="AQ165" s="494" t="str">
        <f t="shared" si="32"/>
        <v>Tốt</v>
      </c>
      <c r="AR165" s="675" t="str">
        <f t="shared" si="27"/>
        <v>Tốt</v>
      </c>
      <c r="AS165" s="675"/>
      <c r="AT165" s="494"/>
      <c r="AU165" s="675" t="s">
        <v>1731</v>
      </c>
      <c r="AV165" s="675"/>
    </row>
    <row r="166" spans="1:57" s="684" customFormat="1" ht="24.95" customHeight="1" x14ac:dyDescent="0.25">
      <c r="A166" s="512" t="s">
        <v>1403</v>
      </c>
      <c r="B166" s="512">
        <f>COUNTIF($F$9:F166,F166)</f>
        <v>24</v>
      </c>
      <c r="C166" s="513" t="s">
        <v>985</v>
      </c>
      <c r="D166" s="552" t="s">
        <v>146</v>
      </c>
      <c r="E166" s="553" t="s">
        <v>583</v>
      </c>
      <c r="F166" s="494" t="s">
        <v>1607</v>
      </c>
      <c r="G166" s="494" t="s">
        <v>974</v>
      </c>
      <c r="H166" s="494" t="str">
        <f>VLOOKUP(E166,'[16]Gui chi Quynh'!$C$7:$E$387,3,0)</f>
        <v>A4</v>
      </c>
      <c r="I166" s="494">
        <f>VLOOKUP(H166,Sheet1!$B$2:$C$12,2,TRUE)</f>
        <v>7</v>
      </c>
      <c r="J166" s="494" t="str">
        <f>VLOOKUP($E166,'[17]Gui chi Quynh'!$C$7:$E$387,3,0)</f>
        <v>A4</v>
      </c>
      <c r="K166" s="494">
        <f>VLOOKUP(J166,Sheet1!$B$2:$C$12,2,TRUE)</f>
        <v>7</v>
      </c>
      <c r="L166" s="494" t="str">
        <f>VLOOKUP(E166,'[18]Gui chi Quynh'!$C$7:$F$385,3,0)</f>
        <v>A3</v>
      </c>
      <c r="M166" s="494">
        <f>VLOOKUP(L166,Sheet1!$B$2:$C$12,2,TRUE)</f>
        <v>8</v>
      </c>
      <c r="N166" s="494" t="str">
        <f>VLOOKUP(E166,'[19]Gui chi Quynh'!$C$7:$E$391,3,0)</f>
        <v>A3</v>
      </c>
      <c r="O166" s="494">
        <f>VLOOKUP(N166,Sheet1!$B$2:$C$12,2,TRUE)</f>
        <v>8</v>
      </c>
      <c r="P166" s="494" t="str">
        <f>VLOOKUP(E166,'[20]Gui chi Quynh'!$C$7:$E$391,3,0)</f>
        <v>A3</v>
      </c>
      <c r="Q166" s="494">
        <f>VLOOKUP(P166,Sheet1!$B$2:$C$12,2,TRUE)</f>
        <v>8</v>
      </c>
      <c r="R166" s="494" t="str">
        <f>VLOOKUP($E166,'[21]Gui chi Quynh'!$C$7:$E$390,3,0)</f>
        <v>A4</v>
      </c>
      <c r="S166" s="494">
        <f>VLOOKUP(R166,Sheet1!$B$2:$C$12,2,TRUE)</f>
        <v>7</v>
      </c>
      <c r="T166" s="494" t="str">
        <f>VLOOKUP($E166,'[22]Gui chi Quynh'!$C$7:$E$390,3,0)</f>
        <v>A4</v>
      </c>
      <c r="U166" s="494">
        <f>VLOOKUP(T166,Sheet1!$B$2:$C$12,2,TRUE)</f>
        <v>7</v>
      </c>
      <c r="V166" s="494" t="str">
        <f>VLOOKUP($E166,'[23]Gui chi Quynh'!$C$7:$E$389,3,0)</f>
        <v>A4</v>
      </c>
      <c r="W166" s="494">
        <f>VLOOKUP(V166,Sheet1!$B$2:$C$12,2,TRUE)</f>
        <v>7</v>
      </c>
      <c r="X166" s="494" t="str">
        <f>VLOOKUP($E166,'[24]Gui chi Quynh'!$C$7:$E$389,3,0)</f>
        <v>A3</v>
      </c>
      <c r="Y166" s="494">
        <f>VLOOKUP(X166,Sheet1!$B$2:$C$12,2,TRUE)</f>
        <v>8</v>
      </c>
      <c r="Z166" s="494" t="str">
        <f>VLOOKUP($E166,'[25]Gui chi Quynh'!$C$7:$E$388,3,0)</f>
        <v>A4</v>
      </c>
      <c r="AA166" s="494">
        <f>VLOOKUP(Z166,Sheet1!$B$2:$C$12,2,TRUE)</f>
        <v>7</v>
      </c>
      <c r="AB166" s="494" t="str">
        <f>VLOOKUP($E166,'T5'!$E$9:$AH$337,24,0)</f>
        <v>A4</v>
      </c>
      <c r="AC166" s="494">
        <f>VLOOKUP(AB166,Sheet1!$B$2:$C$12,2,TRUE)</f>
        <v>7</v>
      </c>
      <c r="AD166" s="494" t="str">
        <f>VLOOKUP($E166,'[27]XET CUOI NAM'!$E$9:AE$337,26,0)</f>
        <v>A4</v>
      </c>
      <c r="AE166" s="494">
        <f>VLOOKUP(AD166,Sheet1!$B$2:$C$12,2,TRUE)</f>
        <v>7</v>
      </c>
      <c r="AF166" s="592"/>
      <c r="AG166" s="709">
        <f t="shared" si="36"/>
        <v>7.3636363636363633</v>
      </c>
      <c r="AH166" s="709" t="str">
        <f>LEFT((COUNTIF($H166:$AC166,"A*")&amp;"A*")&amp;" + "&amp;(COUNTIF($H166:$AC166,"B*")&amp;"B*")&amp;" + "&amp;(COUNTIF($H166:$AC166,"C*")&amp;"C*")&amp;" +  "&amp;(COUNTIF($H166:$AC166,"D")&amp;"D")&amp; " +  "&amp;(COUNTIF($H166:$AC166,"E")&amp;"E"),4)</f>
        <v>11A*</v>
      </c>
      <c r="AI166" s="709">
        <f t="shared" si="34"/>
        <v>0</v>
      </c>
      <c r="AJ166" s="709">
        <f t="shared" si="30"/>
        <v>7.333333333333333</v>
      </c>
      <c r="AK166" s="494" t="str">
        <f t="shared" si="31"/>
        <v>Tốt</v>
      </c>
      <c r="AL166" s="494" t="str">
        <f>VLOOKUP($E166,'cac dv gui'!$C$161:$AD$188,25,0)</f>
        <v>Tốt</v>
      </c>
      <c r="AM166" s="494" t="str">
        <f>VLOOKUP($E166,'cac dv gui'!$C$161:$AD$188,26,0)</f>
        <v>Tốt</v>
      </c>
      <c r="AN166" s="675"/>
      <c r="AO166" s="494"/>
      <c r="AP166" s="675"/>
      <c r="AQ166" s="494" t="str">
        <f t="shared" si="32"/>
        <v>Tốt</v>
      </c>
      <c r="AR166" s="675" t="str">
        <f t="shared" si="27"/>
        <v>Tốt</v>
      </c>
      <c r="AS166" s="675"/>
      <c r="AT166" s="494"/>
      <c r="AU166" s="675"/>
      <c r="AV166" s="675" t="s">
        <v>1731</v>
      </c>
    </row>
    <row r="167" spans="1:57" s="684" customFormat="1" ht="36.75" customHeight="1" x14ac:dyDescent="0.25">
      <c r="A167" s="512" t="s">
        <v>1404</v>
      </c>
      <c r="B167" s="512">
        <f>COUNTIF($F$9:F167,F167)</f>
        <v>25</v>
      </c>
      <c r="C167" s="513" t="s">
        <v>985</v>
      </c>
      <c r="D167" s="552" t="s">
        <v>293</v>
      </c>
      <c r="E167" s="553" t="s">
        <v>585</v>
      </c>
      <c r="F167" s="494" t="s">
        <v>1607</v>
      </c>
      <c r="G167" s="494" t="s">
        <v>974</v>
      </c>
      <c r="H167" s="494" t="str">
        <f>VLOOKUP(E167,'[16]Gui chi Quynh'!$C$7:$E$387,3,0)</f>
        <v>A4</v>
      </c>
      <c r="I167" s="494">
        <f>VLOOKUP(H167,Sheet1!$B$2:$C$12,2,TRUE)</f>
        <v>7</v>
      </c>
      <c r="J167" s="494" t="str">
        <f>VLOOKUP($E167,'[17]Gui chi Quynh'!$C$7:$E$387,3,0)</f>
        <v>A4</v>
      </c>
      <c r="K167" s="494">
        <f>VLOOKUP(J167,Sheet1!$B$2:$C$12,2,TRUE)</f>
        <v>7</v>
      </c>
      <c r="L167" s="494" t="str">
        <f>VLOOKUP(E167,'[18]Gui chi Quynh'!$C$7:$F$385,3,0)</f>
        <v>A3</v>
      </c>
      <c r="M167" s="494">
        <f>VLOOKUP(L167,Sheet1!$B$2:$C$12,2,TRUE)</f>
        <v>8</v>
      </c>
      <c r="N167" s="494" t="str">
        <f>VLOOKUP(E167,'[19]Gui chi Quynh'!$C$7:$E$391,3,0)</f>
        <v>A4</v>
      </c>
      <c r="O167" s="494">
        <f>VLOOKUP(N167,Sheet1!$B$2:$C$12,2,TRUE)</f>
        <v>7</v>
      </c>
      <c r="P167" s="494" t="str">
        <f>VLOOKUP(E167,'[20]Gui chi Quynh'!$C$7:$E$391,3,0)</f>
        <v>A3</v>
      </c>
      <c r="Q167" s="494">
        <f>VLOOKUP(P167,Sheet1!$B$2:$C$12,2,TRUE)</f>
        <v>8</v>
      </c>
      <c r="R167" s="494" t="str">
        <f>VLOOKUP($E167,'[21]Gui chi Quynh'!$C$7:$E$390,3,0)</f>
        <v>A3</v>
      </c>
      <c r="S167" s="494">
        <f>VLOOKUP(R167,Sheet1!$B$2:$C$12,2,TRUE)</f>
        <v>8</v>
      </c>
      <c r="T167" s="494" t="str">
        <f>VLOOKUP($E167,'[22]Gui chi Quynh'!$C$7:$E$390,3,0)</f>
        <v>A3</v>
      </c>
      <c r="U167" s="494">
        <f>VLOOKUP(T167,Sheet1!$B$2:$C$12,2,TRUE)</f>
        <v>8</v>
      </c>
      <c r="V167" s="494" t="str">
        <f>VLOOKUP($E167,'[23]Gui chi Quynh'!$C$7:$E$389,3,0)</f>
        <v>A3</v>
      </c>
      <c r="W167" s="494">
        <f>VLOOKUP(V167,Sheet1!$B$2:$C$12,2,TRUE)</f>
        <v>8</v>
      </c>
      <c r="X167" s="494" t="str">
        <f>VLOOKUP($E167,'[24]Gui chi Quynh'!$C$7:$E$389,3,0)</f>
        <v>A3</v>
      </c>
      <c r="Y167" s="494">
        <f>VLOOKUP(X167,Sheet1!$B$2:$C$12,2,TRUE)</f>
        <v>8</v>
      </c>
      <c r="Z167" s="494" t="str">
        <f>VLOOKUP($E167,'[25]Gui chi Quynh'!$C$7:$E$388,3,0)</f>
        <v>A3</v>
      </c>
      <c r="AA167" s="494">
        <f>VLOOKUP(Z167,Sheet1!$B$2:$C$12,2,TRUE)</f>
        <v>8</v>
      </c>
      <c r="AB167" s="494" t="str">
        <f>VLOOKUP($E167,'T5'!$E$9:$AH$337,24,0)</f>
        <v>A3</v>
      </c>
      <c r="AC167" s="494">
        <f>VLOOKUP(AB167,Sheet1!$B$2:$C$12,2,TRUE)</f>
        <v>8</v>
      </c>
      <c r="AD167" s="494" t="str">
        <f>VLOOKUP($E167,'[27]XET CUOI NAM'!$E$9:AE$337,26,0)</f>
        <v>A3</v>
      </c>
      <c r="AE167" s="494">
        <f>VLOOKUP(AD167,Sheet1!$B$2:$C$12,2,TRUE)</f>
        <v>8</v>
      </c>
      <c r="AF167" s="592"/>
      <c r="AG167" s="709">
        <f t="shared" si="36"/>
        <v>7.7272727272727275</v>
      </c>
      <c r="AH167" s="709" t="str">
        <f>LEFT((COUNTIF($H167:$AC167,"A*")&amp;"A*")&amp;" + "&amp;(COUNTIF($H167:$AC167,"B*")&amp;"B*")&amp;" + "&amp;(COUNTIF($H167:$AC167,"C*")&amp;"C*")&amp;" +  "&amp;(COUNTIF($H167:$AC167,"D")&amp;"D")&amp; " +  "&amp;(COUNTIF($H167:$AC167,"E")&amp;"E"),4)</f>
        <v>11A*</v>
      </c>
      <c r="AI167" s="709">
        <f t="shared" si="34"/>
        <v>0</v>
      </c>
      <c r="AJ167" s="709">
        <f t="shared" si="30"/>
        <v>7.75</v>
      </c>
      <c r="AK167" s="494" t="str">
        <f t="shared" si="31"/>
        <v>Tốt</v>
      </c>
      <c r="AL167" s="494" t="str">
        <f>VLOOKUP($E167,'cac dv gui'!$C$161:$AD$188,25,0)</f>
        <v>Xuất sắc</v>
      </c>
      <c r="AM167" s="494" t="str">
        <f>VLOOKUP($E167,'cac dv gui'!$C$161:$AD$188,26,0)</f>
        <v>Tốt</v>
      </c>
      <c r="AN167" s="675"/>
      <c r="AO167" s="494"/>
      <c r="AP167" s="675"/>
      <c r="AQ167" s="494" t="str">
        <f t="shared" si="32"/>
        <v>Tốt</v>
      </c>
      <c r="AR167" s="675" t="str">
        <f t="shared" si="27"/>
        <v>Tốt</v>
      </c>
      <c r="AS167" s="675"/>
      <c r="AT167" s="494"/>
      <c r="AU167" s="675"/>
      <c r="AV167" s="675" t="s">
        <v>1731</v>
      </c>
    </row>
    <row r="168" spans="1:57" s="684" customFormat="1" ht="36.75" customHeight="1" x14ac:dyDescent="0.25">
      <c r="A168" s="512" t="s">
        <v>1405</v>
      </c>
      <c r="B168" s="512">
        <f>COUNTIF($F$9:F168,F168)</f>
        <v>26</v>
      </c>
      <c r="C168" s="513" t="s">
        <v>984</v>
      </c>
      <c r="D168" s="552" t="s">
        <v>87</v>
      </c>
      <c r="E168" s="554" t="s">
        <v>584</v>
      </c>
      <c r="F168" s="494" t="s">
        <v>1607</v>
      </c>
      <c r="G168" s="494" t="s">
        <v>974</v>
      </c>
      <c r="H168" s="494" t="str">
        <f>VLOOKUP(E168,'[16]Gui chi Quynh'!$C$7:$E$387,3,0)</f>
        <v>A3</v>
      </c>
      <c r="I168" s="494">
        <f>VLOOKUP(H168,Sheet1!$B$2:$C$12,2,TRUE)</f>
        <v>8</v>
      </c>
      <c r="J168" s="494" t="str">
        <f>VLOOKUP($E168,'[17]Gui chi Quynh'!$C$7:$E$387,3,0)</f>
        <v>A4</v>
      </c>
      <c r="K168" s="494">
        <f>VLOOKUP(J168,Sheet1!$B$2:$C$12,2,TRUE)</f>
        <v>7</v>
      </c>
      <c r="L168" s="494" t="str">
        <f>VLOOKUP(E168,'[18]Gui chi Quynh'!$C$7:$F$385,3,0)</f>
        <v>A4</v>
      </c>
      <c r="M168" s="494">
        <f>VLOOKUP(L168,Sheet1!$B$2:$C$12,2,TRUE)</f>
        <v>7</v>
      </c>
      <c r="N168" s="494" t="str">
        <f>VLOOKUP(E168,'[19]Gui chi Quynh'!$C$7:$E$391,3,0)</f>
        <v>A4</v>
      </c>
      <c r="O168" s="494">
        <f>VLOOKUP(N168,Sheet1!$B$2:$C$12,2,TRUE)</f>
        <v>7</v>
      </c>
      <c r="P168" s="494" t="str">
        <f>VLOOKUP(E168,'[20]Gui chi Quynh'!$C$7:$E$391,3,0)</f>
        <v>A4</v>
      </c>
      <c r="Q168" s="494">
        <f>VLOOKUP(P168,Sheet1!$B$2:$C$12,2,TRUE)</f>
        <v>7</v>
      </c>
      <c r="R168" s="494" t="str">
        <f>VLOOKUP($E168,'[21]Gui chi Quynh'!$C$7:$E$390,3,0)</f>
        <v>A4</v>
      </c>
      <c r="S168" s="494">
        <f>VLOOKUP(R168,Sheet1!$B$2:$C$12,2,TRUE)</f>
        <v>7</v>
      </c>
      <c r="T168" s="494" t="str">
        <f>VLOOKUP($E168,'[22]Gui chi Quynh'!$C$7:$E$390,3,0)</f>
        <v>A4</v>
      </c>
      <c r="U168" s="494">
        <f>VLOOKUP(T168,Sheet1!$B$2:$C$12,2,TRUE)</f>
        <v>7</v>
      </c>
      <c r="V168" s="494" t="str">
        <f>VLOOKUP($E168,'[23]Gui chi Quynh'!$C$7:$E$389,3,0)</f>
        <v>A4</v>
      </c>
      <c r="W168" s="494">
        <f>VLOOKUP(V168,Sheet1!$B$2:$C$12,2,TRUE)</f>
        <v>7</v>
      </c>
      <c r="X168" s="494" t="str">
        <f>VLOOKUP($E168,'[24]Gui chi Quynh'!$C$7:$E$389,3,0)</f>
        <v>A4</v>
      </c>
      <c r="Y168" s="494">
        <f>VLOOKUP(X168,Sheet1!$B$2:$C$12,2,TRUE)</f>
        <v>7</v>
      </c>
      <c r="Z168" s="494" t="str">
        <f>VLOOKUP($E168,'[25]Gui chi Quynh'!$C$7:$E$388,3,0)</f>
        <v>A4</v>
      </c>
      <c r="AA168" s="494">
        <f>VLOOKUP(Z168,Sheet1!$B$2:$C$12,2,TRUE)</f>
        <v>7</v>
      </c>
      <c r="AB168" s="494" t="str">
        <f>VLOOKUP($E168,'T5'!$E$9:$AH$337,24,0)</f>
        <v>B1</v>
      </c>
      <c r="AC168" s="494">
        <f>VLOOKUP(AB168,Sheet1!$B$2:$C$12,2,TRUE)</f>
        <v>6</v>
      </c>
      <c r="AD168" s="494" t="str">
        <f>VLOOKUP($E168,'[27]XET CUOI NAM'!$E$9:AE$337,26,0)</f>
        <v>A4</v>
      </c>
      <c r="AE168" s="494">
        <f>VLOOKUP(AD168,Sheet1!$B$2:$C$12,2,TRUE)</f>
        <v>7</v>
      </c>
      <c r="AF168" s="592"/>
      <c r="AG168" s="709">
        <f t="shared" si="36"/>
        <v>7</v>
      </c>
      <c r="AH168" s="709" t="str">
        <f>LEFT((COUNTIF($H168:$AC168,"A*")&amp;"A*")&amp;" + "&amp;(COUNTIF($H168:$AC168,"B*")&amp;"B*")&amp;" + "&amp;(COUNTIF($H168:$AC168,"C*")&amp;"C*")&amp;" +  "&amp;(COUNTIF($H168:$AC168,"D")&amp;"D")&amp; " +  "&amp;(COUNTIF($H168:$AC168,"E")&amp;"E"),4)</f>
        <v>10A*</v>
      </c>
      <c r="AI168" s="709">
        <f t="shared" si="34"/>
        <v>1</v>
      </c>
      <c r="AJ168" s="709">
        <f t="shared" si="30"/>
        <v>7</v>
      </c>
      <c r="AK168" s="494" t="str">
        <f t="shared" si="31"/>
        <v>Tốt</v>
      </c>
      <c r="AL168" s="494" t="str">
        <f>VLOOKUP($E168,'cac dv gui'!$C$161:$AD$188,25,0)</f>
        <v>Tốt</v>
      </c>
      <c r="AM168" s="494" t="str">
        <f>VLOOKUP($E168,'cac dv gui'!$C$161:$AD$188,26,0)</f>
        <v>Tốt</v>
      </c>
      <c r="AN168" s="675"/>
      <c r="AO168" s="494"/>
      <c r="AP168" s="675"/>
      <c r="AQ168" s="494" t="str">
        <f t="shared" si="32"/>
        <v>Tốt</v>
      </c>
      <c r="AR168" s="675" t="str">
        <f t="shared" si="27"/>
        <v>Tốt</v>
      </c>
      <c r="AS168" s="675"/>
      <c r="AT168" s="494"/>
      <c r="AU168" s="675"/>
      <c r="AV168" s="675" t="s">
        <v>1731</v>
      </c>
    </row>
    <row r="169" spans="1:57" s="684" customFormat="1" ht="24.95" customHeight="1" x14ac:dyDescent="0.25">
      <c r="A169" s="512" t="s">
        <v>1406</v>
      </c>
      <c r="B169" s="512">
        <f>COUNTIF($F$9:F169,F169)</f>
        <v>27</v>
      </c>
      <c r="C169" s="513" t="s">
        <v>984</v>
      </c>
      <c r="D169" s="552" t="s">
        <v>792</v>
      </c>
      <c r="E169" s="839" t="s">
        <v>793</v>
      </c>
      <c r="F169" s="494" t="s">
        <v>1607</v>
      </c>
      <c r="G169" s="494" t="s">
        <v>974</v>
      </c>
      <c r="H169" s="494" t="str">
        <f>VLOOKUP(E169,'[16]Gui chi Quynh'!$C$7:$E$387,3,0)</f>
        <v>A4</v>
      </c>
      <c r="I169" s="494">
        <f>VLOOKUP(H169,Sheet1!$B$2:$C$12,2,TRUE)</f>
        <v>7</v>
      </c>
      <c r="J169" s="494" t="str">
        <f>VLOOKUP($E169,'[17]Gui chi Quynh'!$C$7:$E$387,3,0)</f>
        <v>A4</v>
      </c>
      <c r="K169" s="494">
        <f>VLOOKUP(J169,Sheet1!$B$2:$C$12,2,TRUE)</f>
        <v>7</v>
      </c>
      <c r="L169" s="494" t="str">
        <f>VLOOKUP(E169,'[18]Gui chi Quynh'!$C$7:$F$385,3,0)</f>
        <v>A4</v>
      </c>
      <c r="M169" s="494">
        <f>VLOOKUP(L169,Sheet1!$B$2:$C$12,2,TRUE)</f>
        <v>7</v>
      </c>
      <c r="N169" s="494" t="str">
        <f>VLOOKUP(E169,'[19]Gui chi Quynh'!$C$7:$E$391,3,0)</f>
        <v>A3</v>
      </c>
      <c r="O169" s="494">
        <f>VLOOKUP(N169,Sheet1!$B$2:$C$12,2,TRUE)</f>
        <v>8</v>
      </c>
      <c r="P169" s="494" t="str">
        <f>VLOOKUP(E169,'[20]Gui chi Quynh'!$C$7:$E$391,3,0)</f>
        <v>A4</v>
      </c>
      <c r="Q169" s="494">
        <f>VLOOKUP(P169,Sheet1!$B$2:$C$12,2,TRUE)</f>
        <v>7</v>
      </c>
      <c r="R169" s="494" t="str">
        <f>VLOOKUP($E169,'[21]Gui chi Quynh'!$C$7:$E$390,3,0)</f>
        <v>B1</v>
      </c>
      <c r="S169" s="494">
        <f>VLOOKUP(R169,Sheet1!$B$2:$C$12,2,TRUE)</f>
        <v>6</v>
      </c>
      <c r="T169" s="494" t="str">
        <f>VLOOKUP($E169,'[22]Gui chi Quynh'!$C$7:$E$390,3,0)</f>
        <v>A4</v>
      </c>
      <c r="U169" s="494">
        <f>VLOOKUP(T169,Sheet1!$B$2:$C$12,2,TRUE)</f>
        <v>7</v>
      </c>
      <c r="V169" s="494" t="str">
        <f>VLOOKUP($E169,'[23]Gui chi Quynh'!$C$7:$E$389,3,0)</f>
        <v>A3</v>
      </c>
      <c r="W169" s="494">
        <f>VLOOKUP(V169,Sheet1!$B$2:$C$12,2,TRUE)</f>
        <v>8</v>
      </c>
      <c r="X169" s="494" t="str">
        <f>VLOOKUP($E169,'[24]Gui chi Quynh'!$C$7:$E$389,3,0)</f>
        <v>A3</v>
      </c>
      <c r="Y169" s="494">
        <f>VLOOKUP(X169,Sheet1!$B$2:$C$12,2,TRUE)</f>
        <v>8</v>
      </c>
      <c r="Z169" s="494" t="str">
        <f>VLOOKUP($E169,'[25]Gui chi Quynh'!$C$7:$E$388,3,0)</f>
        <v>A3</v>
      </c>
      <c r="AA169" s="494">
        <f>VLOOKUP(Z169,Sheet1!$B$2:$C$12,2,TRUE)</f>
        <v>8</v>
      </c>
      <c r="AB169" s="494" t="str">
        <f>VLOOKUP($E169,'T5'!$E$9:$AH$337,24,0)</f>
        <v>A4</v>
      </c>
      <c r="AC169" s="494">
        <f>VLOOKUP(AB169,Sheet1!$B$2:$C$12,2,TRUE)</f>
        <v>7</v>
      </c>
      <c r="AD169" s="494" t="str">
        <f>VLOOKUP($E169,'[27]XET CUOI NAM'!$E$9:AE$337,26,0)</f>
        <v>A4</v>
      </c>
      <c r="AE169" s="494">
        <f>VLOOKUP(AD169,Sheet1!$B$2:$C$12,2,TRUE)</f>
        <v>7</v>
      </c>
      <c r="AF169" s="592"/>
      <c r="AG169" s="709">
        <f t="shared" si="36"/>
        <v>7.2727272727272725</v>
      </c>
      <c r="AH169" s="709" t="str">
        <f>LEFT((COUNTIF($H169:$AC169,"A*")&amp;"A*")&amp;" + "&amp;(COUNTIF($H169:$AC169,"B*")&amp;"B*")&amp;" + "&amp;(COUNTIF($H169:$AC169,"C*")&amp;"C*")&amp;" +  "&amp;(COUNTIF($H169:$AC169,"D")&amp;"D")&amp; " +  "&amp;(COUNTIF($H169:$AC169,"E")&amp;"E"),10)</f>
        <v>10A* + 1B*</v>
      </c>
      <c r="AI169" s="709">
        <f t="shared" si="34"/>
        <v>1</v>
      </c>
      <c r="AJ169" s="709">
        <f t="shared" si="30"/>
        <v>7.25</v>
      </c>
      <c r="AK169" s="494" t="str">
        <f t="shared" si="31"/>
        <v>Tốt</v>
      </c>
      <c r="AL169" s="494" t="str">
        <f>VLOOKUP($E169,'cac dv gui'!$C$161:$AD$188,25,0)</f>
        <v>Tốt</v>
      </c>
      <c r="AM169" s="494" t="str">
        <f>VLOOKUP($E169,'cac dv gui'!$C$161:$AD$188,26,0)</f>
        <v>Tốt</v>
      </c>
      <c r="AN169" s="675"/>
      <c r="AO169" s="494"/>
      <c r="AP169" s="675"/>
      <c r="AQ169" s="494" t="str">
        <f t="shared" si="32"/>
        <v>Tốt</v>
      </c>
      <c r="AR169" s="675" t="str">
        <f t="shared" si="27"/>
        <v>Tốt</v>
      </c>
      <c r="AS169" s="675"/>
      <c r="AT169" s="494"/>
      <c r="AU169" s="675"/>
      <c r="AV169" s="675" t="s">
        <v>1731</v>
      </c>
    </row>
    <row r="170" spans="1:57" s="684" customFormat="1" ht="24.95" customHeight="1" x14ac:dyDescent="0.25">
      <c r="A170" s="512" t="s">
        <v>1407</v>
      </c>
      <c r="B170" s="512">
        <f>COUNTIF($F$9:F170,F170)</f>
        <v>28</v>
      </c>
      <c r="C170" s="513" t="s">
        <v>984</v>
      </c>
      <c r="D170" s="552" t="s">
        <v>825</v>
      </c>
      <c r="E170" s="839" t="s">
        <v>824</v>
      </c>
      <c r="F170" s="494" t="s">
        <v>1607</v>
      </c>
      <c r="G170" s="494" t="s">
        <v>974</v>
      </c>
      <c r="H170" s="494" t="str">
        <f>VLOOKUP(E170,'[16]Gui chi Quynh'!$C$7:$E$387,3,0)</f>
        <v>A4</v>
      </c>
      <c r="I170" s="494">
        <f>VLOOKUP(H170,Sheet1!$B$2:$C$12,2,TRUE)</f>
        <v>7</v>
      </c>
      <c r="J170" s="494" t="str">
        <f>VLOOKUP($E170,'[17]Gui chi Quynh'!$C$7:$E$387,3,0)</f>
        <v>A4</v>
      </c>
      <c r="K170" s="494">
        <f>VLOOKUP(J170,Sheet1!$B$2:$C$12,2,TRUE)</f>
        <v>7</v>
      </c>
      <c r="L170" s="494" t="str">
        <f>VLOOKUP(E170,'[18]Gui chi Quynh'!$C$7:$F$385,3,0)</f>
        <v>A4</v>
      </c>
      <c r="M170" s="494">
        <f>VLOOKUP(L170,Sheet1!$B$2:$C$12,2,TRUE)</f>
        <v>7</v>
      </c>
      <c r="N170" s="494" t="str">
        <f>VLOOKUP(E170,'[19]Gui chi Quynh'!$C$7:$E$391,3,0)</f>
        <v>A4</v>
      </c>
      <c r="O170" s="494">
        <f>VLOOKUP(N170,Sheet1!$B$2:$C$12,2,TRUE)</f>
        <v>7</v>
      </c>
      <c r="P170" s="494" t="str">
        <f>VLOOKUP(E170,'[20]Gui chi Quynh'!$C$7:$E$391,3,0)</f>
        <v>A4</v>
      </c>
      <c r="Q170" s="494">
        <f>VLOOKUP(P170,Sheet1!$B$2:$C$12,2,TRUE)</f>
        <v>7</v>
      </c>
      <c r="R170" s="494" t="str">
        <f>VLOOKUP($E170,'[21]Gui chi Quynh'!$C$7:$E$390,3,0)</f>
        <v>A4</v>
      </c>
      <c r="S170" s="494">
        <f>VLOOKUP(R170,Sheet1!$B$2:$C$12,2,TRUE)</f>
        <v>7</v>
      </c>
      <c r="T170" s="494" t="str">
        <f>VLOOKUP($E170,'[22]Gui chi Quynh'!$C$7:$E$390,3,0)</f>
        <v>A4</v>
      </c>
      <c r="U170" s="494">
        <f>VLOOKUP(T170,Sheet1!$B$2:$C$12,2,TRUE)</f>
        <v>7</v>
      </c>
      <c r="V170" s="494" t="str">
        <f>VLOOKUP($E170,'[23]Gui chi Quynh'!$C$7:$E$389,3,0)</f>
        <v>A4</v>
      </c>
      <c r="W170" s="494">
        <f>VLOOKUP(V170,Sheet1!$B$2:$C$12,2,TRUE)</f>
        <v>7</v>
      </c>
      <c r="X170" s="494" t="str">
        <f>VLOOKUP($E170,'[24]Gui chi Quynh'!$C$7:$E$389,3,0)</f>
        <v>A4</v>
      </c>
      <c r="Y170" s="494">
        <f>VLOOKUP(X170,Sheet1!$B$2:$C$12,2,TRUE)</f>
        <v>7</v>
      </c>
      <c r="Z170" s="494" t="str">
        <f>VLOOKUP($E170,'[25]Gui chi Quynh'!$C$7:$E$388,3,0)</f>
        <v>A4</v>
      </c>
      <c r="AA170" s="494">
        <f>VLOOKUP(Z170,Sheet1!$B$2:$C$12,2,TRUE)</f>
        <v>7</v>
      </c>
      <c r="AB170" s="494" t="str">
        <f>VLOOKUP($E170,'T5'!$E$9:$AH$337,24,0)</f>
        <v>A4</v>
      </c>
      <c r="AC170" s="494">
        <f>VLOOKUP(AB170,Sheet1!$B$2:$C$12,2,TRUE)</f>
        <v>7</v>
      </c>
      <c r="AD170" s="494" t="str">
        <f>VLOOKUP($E170,'[27]XET CUOI NAM'!$E$9:AE$337,26,0)</f>
        <v>A4</v>
      </c>
      <c r="AE170" s="494">
        <f>VLOOKUP(AD170,Sheet1!$B$2:$C$12,2,TRUE)</f>
        <v>7</v>
      </c>
      <c r="AF170" s="592"/>
      <c r="AG170" s="709">
        <f t="shared" si="36"/>
        <v>7</v>
      </c>
      <c r="AH170" s="709" t="str">
        <f t="shared" ref="AH170:AH176" si="38">LEFT((COUNTIF($H170:$AC170,"A*")&amp;"A*")&amp;" + "&amp;(COUNTIF($H170:$AC170,"B*")&amp;"B*")&amp;" + "&amp;(COUNTIF($H170:$AC170,"C*")&amp;"C*")&amp;" +  "&amp;(COUNTIF($H170:$AC170,"D")&amp;"D")&amp; " +  "&amp;(COUNTIF($H170:$AC170,"E")&amp;"E"),4)</f>
        <v>11A*</v>
      </c>
      <c r="AI170" s="709">
        <f t="shared" si="34"/>
        <v>0</v>
      </c>
      <c r="AJ170" s="709">
        <f t="shared" si="30"/>
        <v>7</v>
      </c>
      <c r="AK170" s="494" t="str">
        <f t="shared" si="31"/>
        <v>Tốt</v>
      </c>
      <c r="AL170" s="494" t="str">
        <f>VLOOKUP($E170,'cac dv gui'!$C$161:$AD$188,25,0)</f>
        <v>Tốt</v>
      </c>
      <c r="AM170" s="494" t="str">
        <f>VLOOKUP($E170,'cac dv gui'!$C$161:$AD$188,26,0)</f>
        <v>Tốt</v>
      </c>
      <c r="AN170" s="675"/>
      <c r="AO170" s="494"/>
      <c r="AP170" s="675"/>
      <c r="AQ170" s="494" t="str">
        <f t="shared" si="32"/>
        <v>Tốt</v>
      </c>
      <c r="AR170" s="675" t="str">
        <f t="shared" si="27"/>
        <v>Tốt</v>
      </c>
      <c r="AS170" s="675"/>
      <c r="AT170" s="494"/>
      <c r="AU170" s="675"/>
      <c r="AV170" s="675" t="s">
        <v>1731</v>
      </c>
    </row>
    <row r="171" spans="1:57" s="684" customFormat="1" ht="24.95" customHeight="1" x14ac:dyDescent="0.25">
      <c r="A171" s="512" t="s">
        <v>1408</v>
      </c>
      <c r="B171" s="512">
        <f>COUNTIF($F$9:F171,F171)</f>
        <v>1</v>
      </c>
      <c r="C171" s="513" t="s">
        <v>984</v>
      </c>
      <c r="D171" s="519" t="s">
        <v>242</v>
      </c>
      <c r="E171" s="841" t="s">
        <v>594</v>
      </c>
      <c r="F171" s="494" t="s">
        <v>1608</v>
      </c>
      <c r="G171" s="494" t="s">
        <v>974</v>
      </c>
      <c r="H171" s="494" t="str">
        <f>VLOOKUP(E171,'[16]Gui chi Quynh'!$C$7:$E$387,3,0)</f>
        <v>A1</v>
      </c>
      <c r="I171" s="494">
        <f>VLOOKUP(H171,Sheet1!$B$2:$C$12,2,TRUE)</f>
        <v>10</v>
      </c>
      <c r="J171" s="494" t="str">
        <f>VLOOKUP($E171,'[17]Gui chi Quynh'!$C$7:$E$387,3,0)</f>
        <v>A1</v>
      </c>
      <c r="K171" s="494">
        <f>VLOOKUP(J171,Sheet1!$B$2:$C$12,2,TRUE)</f>
        <v>10</v>
      </c>
      <c r="L171" s="494" t="str">
        <f>VLOOKUP(E171,'[18]Gui chi Quynh'!$C$7:$F$385,3,0)</f>
        <v>A2</v>
      </c>
      <c r="M171" s="494">
        <f>VLOOKUP(L171,Sheet1!$B$2:$C$12,2,TRUE)</f>
        <v>9</v>
      </c>
      <c r="N171" s="494" t="str">
        <f>VLOOKUP(E171,'[19]Gui chi Quynh'!$C$7:$E$391,3,0)</f>
        <v>A2</v>
      </c>
      <c r="O171" s="494">
        <f>VLOOKUP(N171,Sheet1!$B$2:$C$12,2,TRUE)</f>
        <v>9</v>
      </c>
      <c r="P171" s="494" t="str">
        <f>VLOOKUP(E171,'[20]Gui chi Quynh'!$C$7:$E$391,3,0)</f>
        <v>A2</v>
      </c>
      <c r="Q171" s="494">
        <f>VLOOKUP(P171,Sheet1!$B$2:$C$12,2,TRUE)</f>
        <v>9</v>
      </c>
      <c r="R171" s="494" t="str">
        <f>VLOOKUP($E171,'[21]Gui chi Quynh'!$C$7:$E$390,3,0)</f>
        <v>A2</v>
      </c>
      <c r="S171" s="494">
        <f>VLOOKUP(R171,Sheet1!$B$2:$C$12,2,TRUE)</f>
        <v>9</v>
      </c>
      <c r="T171" s="494" t="str">
        <f>VLOOKUP($E171,'[22]Gui chi Quynh'!$C$7:$E$390,3,0)</f>
        <v>A2</v>
      </c>
      <c r="U171" s="494">
        <f>VLOOKUP(T171,Sheet1!$B$2:$C$12,2,TRUE)</f>
        <v>9</v>
      </c>
      <c r="V171" s="494" t="str">
        <f>VLOOKUP($E171,'[23]Gui chi Quynh'!$C$7:$E$389,3,0)</f>
        <v>A2</v>
      </c>
      <c r="W171" s="494">
        <f>VLOOKUP(V171,Sheet1!$B$2:$C$12,2,TRUE)</f>
        <v>9</v>
      </c>
      <c r="X171" s="494" t="str">
        <f>VLOOKUP($E171,'[24]Gui chi Quynh'!$C$7:$E$389,3,0)</f>
        <v>A1</v>
      </c>
      <c r="Y171" s="494">
        <f>VLOOKUP(X171,Sheet1!$B$2:$C$12,2,TRUE)</f>
        <v>10</v>
      </c>
      <c r="Z171" s="494" t="str">
        <f>VLOOKUP($E171,'[25]Gui chi Quynh'!$C$7:$E$388,3,0)</f>
        <v>A2</v>
      </c>
      <c r="AA171" s="494">
        <f>VLOOKUP(Z171,Sheet1!$B$2:$C$12,2,TRUE)</f>
        <v>9</v>
      </c>
      <c r="AB171" s="494" t="str">
        <f>VLOOKUP($E171,'T5'!$E$9:$AH$337,24,0)</f>
        <v>A2</v>
      </c>
      <c r="AC171" s="494">
        <f>VLOOKUP(AB171,Sheet1!$B$2:$C$12,2,TRUE)</f>
        <v>9</v>
      </c>
      <c r="AD171" s="494" t="str">
        <f>VLOOKUP($E171,'[27]XET CUOI NAM'!$E$9:AE$337,26,0)</f>
        <v>A2</v>
      </c>
      <c r="AE171" s="494">
        <f>VLOOKUP(AD171,Sheet1!$B$2:$C$12,2,TRUE)</f>
        <v>9</v>
      </c>
      <c r="AF171" s="592" t="str">
        <f>VLOOKUP($E171,'[26]Tong hop ket qua'!$E$19:$M$219,9,0)</f>
        <v>Tốt</v>
      </c>
      <c r="AG171" s="709">
        <f>ROUND(AVERAGE($H171:$AC171),1)</f>
        <v>9.3000000000000007</v>
      </c>
      <c r="AH171" s="709" t="str">
        <f t="shared" si="38"/>
        <v>11A*</v>
      </c>
      <c r="AI171" s="709">
        <f t="shared" si="34"/>
        <v>0</v>
      </c>
      <c r="AJ171" s="709">
        <f t="shared" si="30"/>
        <v>9.25</v>
      </c>
      <c r="AK171" s="494" t="str">
        <f t="shared" si="31"/>
        <v>Xuất sắc</v>
      </c>
      <c r="AL171" s="494" t="str">
        <f>VLOOKUP($E171,'cac dv gui'!$C$227:$AD$245,25,0)</f>
        <v>Xuất sắc</v>
      </c>
      <c r="AM171" s="494" t="str">
        <f>VLOOKUP($E171,'cac dv gui'!$C$227:$AD$245,26,0)</f>
        <v>Xuất sắc</v>
      </c>
      <c r="AN171" s="675"/>
      <c r="AO171" s="494" t="s">
        <v>1130</v>
      </c>
      <c r="AP171" s="675"/>
      <c r="AQ171" s="494" t="str">
        <f t="shared" si="32"/>
        <v>Xuất sắc</v>
      </c>
      <c r="AR171" s="675" t="str">
        <f t="shared" si="27"/>
        <v>Xuất sắc</v>
      </c>
      <c r="AS171" s="675"/>
      <c r="AT171" s="494"/>
      <c r="AU171" s="675"/>
      <c r="AV171" s="675" t="s">
        <v>1731</v>
      </c>
    </row>
    <row r="172" spans="1:57" s="684" customFormat="1" ht="24.95" customHeight="1" x14ac:dyDescent="0.25">
      <c r="A172" s="512" t="s">
        <v>1409</v>
      </c>
      <c r="B172" s="512">
        <f>COUNTIF($F$9:F172,F172)</f>
        <v>2</v>
      </c>
      <c r="C172" s="513" t="s">
        <v>984</v>
      </c>
      <c r="D172" s="519" t="s">
        <v>252</v>
      </c>
      <c r="E172" s="841" t="s">
        <v>611</v>
      </c>
      <c r="F172" s="494" t="s">
        <v>1608</v>
      </c>
      <c r="G172" s="494" t="s">
        <v>974</v>
      </c>
      <c r="H172" s="494" t="str">
        <f>VLOOKUP(E172,'[16]Gui chi Quynh'!$C$7:$E$387,3,0)</f>
        <v>A1</v>
      </c>
      <c r="I172" s="494">
        <f>VLOOKUP(H172,Sheet1!$B$2:$C$12,2,TRUE)</f>
        <v>10</v>
      </c>
      <c r="J172" s="494" t="str">
        <f>VLOOKUP($E172,'[17]Gui chi Quynh'!$C$7:$E$387,3,0)</f>
        <v>A4</v>
      </c>
      <c r="K172" s="494">
        <f>VLOOKUP(J172,Sheet1!$B$2:$C$12,2,TRUE)</f>
        <v>7</v>
      </c>
      <c r="L172" s="494" t="str">
        <f>VLOOKUP(E172,'[18]Gui chi Quynh'!$C$7:$F$385,3,0)</f>
        <v>A1</v>
      </c>
      <c r="M172" s="494">
        <f>VLOOKUP(L172,Sheet1!$B$2:$C$12,2,TRUE)</f>
        <v>10</v>
      </c>
      <c r="N172" s="494" t="str">
        <f>VLOOKUP(E172,'[19]Gui chi Quynh'!$C$7:$E$391,3,0)</f>
        <v>A3</v>
      </c>
      <c r="O172" s="494">
        <f>VLOOKUP(N172,Sheet1!$B$2:$C$12,2,TRUE)</f>
        <v>8</v>
      </c>
      <c r="P172" s="494" t="str">
        <f>VLOOKUP(E172,'[20]Gui chi Quynh'!$C$7:$E$391,3,0)</f>
        <v>A3</v>
      </c>
      <c r="Q172" s="494">
        <f>VLOOKUP(P172,Sheet1!$B$2:$C$12,2,TRUE)</f>
        <v>8</v>
      </c>
      <c r="R172" s="494" t="str">
        <f>VLOOKUP($E172,'[21]Gui chi Quynh'!$C$7:$E$390,3,0)</f>
        <v>A3</v>
      </c>
      <c r="S172" s="494">
        <f>VLOOKUP(R172,Sheet1!$B$2:$C$12,2,TRUE)</f>
        <v>8</v>
      </c>
      <c r="T172" s="494" t="str">
        <f>VLOOKUP($E172,'[22]Gui chi Quynh'!$C$7:$E$390,3,0)</f>
        <v>A3</v>
      </c>
      <c r="U172" s="494">
        <f>VLOOKUP(T172,Sheet1!$B$2:$C$12,2,TRUE)</f>
        <v>8</v>
      </c>
      <c r="V172" s="494" t="str">
        <f>VLOOKUP($E172,'[23]Gui chi Quynh'!$C$7:$E$389,3,0)</f>
        <v>A3</v>
      </c>
      <c r="W172" s="494">
        <f>VLOOKUP(V172,Sheet1!$B$2:$C$12,2,TRUE)</f>
        <v>8</v>
      </c>
      <c r="X172" s="494" t="str">
        <f>VLOOKUP($E172,'[24]Gui chi Quynh'!$C$7:$E$389,3,0)</f>
        <v>A3</v>
      </c>
      <c r="Y172" s="494">
        <f>VLOOKUP(X172,Sheet1!$B$2:$C$12,2,TRUE)</f>
        <v>8</v>
      </c>
      <c r="Z172" s="494" t="str">
        <f>VLOOKUP($E172,'[25]Gui chi Quynh'!$C$7:$E$388,3,0)</f>
        <v>A4</v>
      </c>
      <c r="AA172" s="494">
        <f>VLOOKUP(Z172,Sheet1!$B$2:$C$12,2,TRUE)</f>
        <v>7</v>
      </c>
      <c r="AB172" s="494" t="str">
        <f>VLOOKUP($E172,'T5'!$E$9:$AH$337,24,0)</f>
        <v>A3</v>
      </c>
      <c r="AC172" s="494">
        <f>VLOOKUP(AB172,Sheet1!$B$2:$C$12,2,TRUE)</f>
        <v>8</v>
      </c>
      <c r="AD172" s="494" t="str">
        <f>VLOOKUP($E172,'[27]XET CUOI NAM'!$E$9:AE$337,26,0)</f>
        <v>A3</v>
      </c>
      <c r="AE172" s="494">
        <f>VLOOKUP(AD172,Sheet1!$B$2:$C$12,2,TRUE)</f>
        <v>8</v>
      </c>
      <c r="AF172" s="592" t="str">
        <f>VLOOKUP($E172,'[26]Tong hop ket qua'!$E$19:$M$219,9,0)</f>
        <v>Khá</v>
      </c>
      <c r="AG172" s="709">
        <f>ROUND(AVERAGE($H172:$AC172),1)</f>
        <v>8.1999999999999993</v>
      </c>
      <c r="AH172" s="709" t="str">
        <f t="shared" si="38"/>
        <v>11A*</v>
      </c>
      <c r="AI172" s="709">
        <f t="shared" si="34"/>
        <v>0</v>
      </c>
      <c r="AJ172" s="709">
        <f t="shared" si="30"/>
        <v>8.1666666666666661</v>
      </c>
      <c r="AK172" s="494" t="str">
        <f t="shared" si="31"/>
        <v>Xuất sắc</v>
      </c>
      <c r="AL172" s="494" t="str">
        <f>VLOOKUP($E172,'cac dv gui'!$C$227:$AD$245,25,0)</f>
        <v>Xuất sắc</v>
      </c>
      <c r="AM172" s="494" t="str">
        <f>VLOOKUP($E172,'cac dv gui'!$C$227:$AD$245,26,0)</f>
        <v>Xuất sắc</v>
      </c>
      <c r="AN172" s="675"/>
      <c r="AO172" s="494"/>
      <c r="AP172" s="675"/>
      <c r="AQ172" s="494" t="str">
        <f t="shared" si="32"/>
        <v>Xuất sắc</v>
      </c>
      <c r="AR172" s="675" t="str">
        <f t="shared" ref="AR172:AR235" si="39">AQ172</f>
        <v>Xuất sắc</v>
      </c>
      <c r="AS172" s="675"/>
      <c r="AT172" s="494"/>
      <c r="AU172" s="675"/>
      <c r="AV172" s="675" t="s">
        <v>1731</v>
      </c>
    </row>
    <row r="173" spans="1:57" s="684" customFormat="1" ht="24.95" customHeight="1" x14ac:dyDescent="0.25">
      <c r="A173" s="512" t="s">
        <v>1410</v>
      </c>
      <c r="B173" s="512">
        <f>COUNTIF($F$9:F173,F173)</f>
        <v>3</v>
      </c>
      <c r="C173" s="513" t="s">
        <v>984</v>
      </c>
      <c r="D173" s="519" t="s">
        <v>249</v>
      </c>
      <c r="E173" s="841" t="s">
        <v>608</v>
      </c>
      <c r="F173" s="494" t="s">
        <v>1608</v>
      </c>
      <c r="G173" s="494" t="s">
        <v>974</v>
      </c>
      <c r="H173" s="494" t="str">
        <f>VLOOKUP(E173,'[16]Gui chi Quynh'!$C$7:$E$387,3,0)</f>
        <v>A1</v>
      </c>
      <c r="I173" s="494">
        <f>VLOOKUP(H173,Sheet1!$B$2:$C$12,2,TRUE)</f>
        <v>10</v>
      </c>
      <c r="J173" s="494" t="str">
        <f>VLOOKUP($E173,'[17]Gui chi Quynh'!$C$7:$E$387,3,0)</f>
        <v>A4</v>
      </c>
      <c r="K173" s="494">
        <f>VLOOKUP(J173,Sheet1!$B$2:$C$12,2,TRUE)</f>
        <v>7</v>
      </c>
      <c r="L173" s="494" t="str">
        <f>VLOOKUP(E173,'[18]Gui chi Quynh'!$C$7:$F$385,3,0)</f>
        <v>A1</v>
      </c>
      <c r="M173" s="494">
        <f>VLOOKUP(L173,Sheet1!$B$2:$C$12,2,TRUE)</f>
        <v>10</v>
      </c>
      <c r="N173" s="494" t="str">
        <f>VLOOKUP(E173,'[19]Gui chi Quynh'!$C$7:$E$391,3,0)</f>
        <v>A3</v>
      </c>
      <c r="O173" s="494">
        <f>VLOOKUP(N173,Sheet1!$B$2:$C$12,2,TRUE)</f>
        <v>8</v>
      </c>
      <c r="P173" s="494" t="str">
        <f>VLOOKUP(E173,'[20]Gui chi Quynh'!$C$7:$E$391,3,0)</f>
        <v>A3</v>
      </c>
      <c r="Q173" s="494">
        <f>VLOOKUP(P173,Sheet1!$B$2:$C$12,2,TRUE)</f>
        <v>8</v>
      </c>
      <c r="R173" s="494" t="str">
        <f>VLOOKUP($E173,'[21]Gui chi Quynh'!$C$7:$E$390,3,0)</f>
        <v>A2</v>
      </c>
      <c r="S173" s="494">
        <f>VLOOKUP(R173,Sheet1!$B$2:$C$12,2,TRUE)</f>
        <v>9</v>
      </c>
      <c r="T173" s="494" t="str">
        <f>VLOOKUP($E173,'[22]Gui chi Quynh'!$C$7:$E$390,3,0)</f>
        <v>A3</v>
      </c>
      <c r="U173" s="494">
        <f>VLOOKUP(T173,Sheet1!$B$2:$C$12,2,TRUE)</f>
        <v>8</v>
      </c>
      <c r="V173" s="494" t="str">
        <f>VLOOKUP($E173,'[23]Gui chi Quynh'!$C$7:$E$389,3,0)</f>
        <v>A4</v>
      </c>
      <c r="W173" s="494">
        <f>VLOOKUP(V173,Sheet1!$B$2:$C$12,2,TRUE)</f>
        <v>7</v>
      </c>
      <c r="X173" s="494" t="str">
        <f>VLOOKUP($E173,'[24]Gui chi Quynh'!$C$7:$E$389,3,0)</f>
        <v>A3</v>
      </c>
      <c r="Y173" s="494">
        <f>VLOOKUP(X173,Sheet1!$B$2:$C$12,2,TRUE)</f>
        <v>8</v>
      </c>
      <c r="Z173" s="494" t="str">
        <f>VLOOKUP($E173,'[25]Gui chi Quynh'!$C$7:$E$388,3,0)</f>
        <v>A4</v>
      </c>
      <c r="AA173" s="494">
        <f>VLOOKUP(Z173,Sheet1!$B$2:$C$12,2,TRUE)</f>
        <v>7</v>
      </c>
      <c r="AB173" s="494" t="str">
        <f>VLOOKUP($E173,'T5'!$E$9:$AH$337,24,0)</f>
        <v>A3</v>
      </c>
      <c r="AC173" s="494">
        <f>VLOOKUP(AB173,Sheet1!$B$2:$C$12,2,TRUE)</f>
        <v>8</v>
      </c>
      <c r="AD173" s="494" t="str">
        <f>VLOOKUP($E173,'[27]XET CUOI NAM'!$E$9:AE$337,26,0)</f>
        <v>A2</v>
      </c>
      <c r="AE173" s="494">
        <f>VLOOKUP(AD173,Sheet1!$B$2:$C$12,2,TRUE)</f>
        <v>9</v>
      </c>
      <c r="AF173" s="592" t="str">
        <f>VLOOKUP($E173,'[26]Tong hop ket qua'!$E$19:$M$219,9,0)</f>
        <v>Khá</v>
      </c>
      <c r="AG173" s="709">
        <f>ROUND(AVERAGE($H173:$AC173),1)</f>
        <v>8.1999999999999993</v>
      </c>
      <c r="AH173" s="709" t="str">
        <f t="shared" si="38"/>
        <v>11A*</v>
      </c>
      <c r="AI173" s="709">
        <f t="shared" si="34"/>
        <v>0</v>
      </c>
      <c r="AJ173" s="709">
        <f t="shared" si="30"/>
        <v>8.25</v>
      </c>
      <c r="AK173" s="494" t="str">
        <f t="shared" si="31"/>
        <v>Xuất sắc</v>
      </c>
      <c r="AL173" s="494" t="str">
        <f>VLOOKUP($E173,'cac dv gui'!$C$227:$AD$245,25,0)</f>
        <v>Xuất sắc</v>
      </c>
      <c r="AM173" s="494" t="str">
        <f>VLOOKUP($E173,'cac dv gui'!$C$227:$AD$245,26,0)</f>
        <v>Xuất sắc</v>
      </c>
      <c r="AN173" s="675"/>
      <c r="AO173" s="494"/>
      <c r="AP173" s="675"/>
      <c r="AQ173" s="494" t="str">
        <f t="shared" si="32"/>
        <v>Xuất sắc</v>
      </c>
      <c r="AR173" s="675" t="str">
        <f t="shared" si="39"/>
        <v>Xuất sắc</v>
      </c>
      <c r="AS173" s="675"/>
      <c r="AT173" s="494"/>
      <c r="AU173" s="675"/>
      <c r="AV173" s="675" t="s">
        <v>1731</v>
      </c>
    </row>
    <row r="174" spans="1:57" s="684" customFormat="1" ht="24.95" customHeight="1" x14ac:dyDescent="0.25">
      <c r="A174" s="512" t="s">
        <v>1411</v>
      </c>
      <c r="B174" s="512">
        <f>COUNTIF($F$9:F174,F174)</f>
        <v>4</v>
      </c>
      <c r="C174" s="513" t="s">
        <v>984</v>
      </c>
      <c r="D174" s="519" t="s">
        <v>246</v>
      </c>
      <c r="E174" s="841" t="s">
        <v>593</v>
      </c>
      <c r="F174" s="494" t="s">
        <v>1608</v>
      </c>
      <c r="G174" s="494" t="s">
        <v>974</v>
      </c>
      <c r="H174" s="494" t="str">
        <f>VLOOKUP(E174,'[16]Gui chi Quynh'!$C$7:$E$387,3,0)</f>
        <v>A1</v>
      </c>
      <c r="I174" s="494">
        <f>VLOOKUP(H174,Sheet1!$B$2:$C$12,2,TRUE)</f>
        <v>10</v>
      </c>
      <c r="J174" s="494" t="str">
        <f>VLOOKUP($E174,'[17]Gui chi Quynh'!$C$7:$E$387,3,0)</f>
        <v>A4</v>
      </c>
      <c r="K174" s="494">
        <f>VLOOKUP(J174,Sheet1!$B$2:$C$12,2,TRUE)</f>
        <v>7</v>
      </c>
      <c r="L174" s="494" t="str">
        <f>VLOOKUP(E174,'[18]Gui chi Quynh'!$C$7:$F$385,3,0)</f>
        <v>A2</v>
      </c>
      <c r="M174" s="494">
        <f>VLOOKUP(L174,Sheet1!$B$2:$C$12,2,TRUE)</f>
        <v>9</v>
      </c>
      <c r="N174" s="494" t="str">
        <f>VLOOKUP(E174,'[19]Gui chi Quynh'!$C$7:$E$391,3,0)</f>
        <v>A3</v>
      </c>
      <c r="O174" s="494">
        <f>VLOOKUP(N174,Sheet1!$B$2:$C$12,2,TRUE)</f>
        <v>8</v>
      </c>
      <c r="P174" s="494" t="str">
        <f>VLOOKUP(E174,'[20]Gui chi Quynh'!$C$7:$E$391,3,0)</f>
        <v>A3</v>
      </c>
      <c r="Q174" s="494">
        <f>VLOOKUP(P174,Sheet1!$B$2:$C$12,2,TRUE)</f>
        <v>8</v>
      </c>
      <c r="R174" s="494" t="str">
        <f>VLOOKUP($E174,'[21]Gui chi Quynh'!$C$7:$E$390,3,0)</f>
        <v>A4</v>
      </c>
      <c r="S174" s="494">
        <f>VLOOKUP(R174,Sheet1!$B$2:$C$12,2,TRUE)</f>
        <v>7</v>
      </c>
      <c r="T174" s="494" t="str">
        <f>VLOOKUP($E174,'[22]Gui chi Quynh'!$C$7:$E$390,3,0)</f>
        <v>A4</v>
      </c>
      <c r="U174" s="494">
        <f>VLOOKUP(T174,Sheet1!$B$2:$C$12,2,TRUE)</f>
        <v>7</v>
      </c>
      <c r="V174" s="494" t="str">
        <f>VLOOKUP($E174,'[23]Gui chi Quynh'!$C$7:$E$389,3,0)</f>
        <v>A3</v>
      </c>
      <c r="W174" s="494">
        <f>VLOOKUP(V174,Sheet1!$B$2:$C$12,2,TRUE)</f>
        <v>8</v>
      </c>
      <c r="X174" s="494" t="str">
        <f>VLOOKUP($E174,'[24]Gui chi Quynh'!$C$7:$E$389,3,0)</f>
        <v>A4</v>
      </c>
      <c r="Y174" s="494">
        <f>VLOOKUP(X174,Sheet1!$B$2:$C$12,2,TRUE)</f>
        <v>7</v>
      </c>
      <c r="Z174" s="494" t="str">
        <f>VLOOKUP($E174,'[25]Gui chi Quynh'!$C$7:$E$388,3,0)</f>
        <v>A4</v>
      </c>
      <c r="AA174" s="494">
        <f>VLOOKUP(Z174,Sheet1!$B$2:$C$12,2,TRUE)</f>
        <v>7</v>
      </c>
      <c r="AB174" s="494" t="str">
        <f>VLOOKUP($E174,'T5'!$E$9:$AH$337,24,0)</f>
        <v>A3</v>
      </c>
      <c r="AC174" s="494">
        <f>VLOOKUP(AB174,Sheet1!$B$2:$C$12,2,TRUE)</f>
        <v>8</v>
      </c>
      <c r="AD174" s="494" t="str">
        <f>VLOOKUP($E174,'[27]XET CUOI NAM'!$E$9:AE$337,26,0)</f>
        <v>A3</v>
      </c>
      <c r="AE174" s="494">
        <f>VLOOKUP(AD174,Sheet1!$B$2:$C$12,2,TRUE)</f>
        <v>8</v>
      </c>
      <c r="AF174" s="592" t="str">
        <f>VLOOKUP($E174,'[26]Tong hop ket qua'!$E$19:$M$219,9,0)</f>
        <v>Khá</v>
      </c>
      <c r="AG174" s="709">
        <f t="shared" ref="AG174:AG199" si="40">(I174+K174+M174+O174+Q174+S174+U174+W174+Y174+AA174+AC174)/11</f>
        <v>7.8181818181818183</v>
      </c>
      <c r="AH174" s="709" t="str">
        <f t="shared" si="38"/>
        <v>11A*</v>
      </c>
      <c r="AI174" s="709">
        <f t="shared" si="34"/>
        <v>0</v>
      </c>
      <c r="AJ174" s="709">
        <f t="shared" si="30"/>
        <v>7.833333333333333</v>
      </c>
      <c r="AK174" s="494" t="str">
        <f t="shared" si="31"/>
        <v>Tốt</v>
      </c>
      <c r="AL174" s="494" t="str">
        <f>VLOOKUP($E174,'cac dv gui'!$C$227:$AD$245,25,0)</f>
        <v>Tốt</v>
      </c>
      <c r="AM174" s="494" t="str">
        <f>VLOOKUP($E174,'cac dv gui'!$C$227:$AD$245,26,0)</f>
        <v>Tốt</v>
      </c>
      <c r="AN174" s="675"/>
      <c r="AO174" s="494" t="s">
        <v>966</v>
      </c>
      <c r="AP174" s="675"/>
      <c r="AQ174" s="494" t="str">
        <f t="shared" si="32"/>
        <v>Tốt</v>
      </c>
      <c r="AR174" s="675" t="str">
        <f t="shared" si="39"/>
        <v>Tốt</v>
      </c>
      <c r="AS174" s="675"/>
      <c r="AT174" s="494"/>
      <c r="AU174" s="675" t="s">
        <v>1731</v>
      </c>
      <c r="AV174" s="675"/>
    </row>
    <row r="175" spans="1:57" s="684" customFormat="1" ht="24.95" customHeight="1" x14ac:dyDescent="0.25">
      <c r="A175" s="512" t="s">
        <v>1412</v>
      </c>
      <c r="B175" s="512">
        <f>COUNTIF($F$9:F175,F175)</f>
        <v>5</v>
      </c>
      <c r="C175" s="513" t="s">
        <v>985</v>
      </c>
      <c r="D175" s="519" t="s">
        <v>236</v>
      </c>
      <c r="E175" s="553" t="s">
        <v>599</v>
      </c>
      <c r="F175" s="494" t="s">
        <v>1608</v>
      </c>
      <c r="G175" s="494" t="s">
        <v>974</v>
      </c>
      <c r="H175" s="494" t="str">
        <f>VLOOKUP(E175,'[16]Gui chi Quynh'!$C$7:$E$387,3,0)</f>
        <v>A3</v>
      </c>
      <c r="I175" s="494">
        <f>VLOOKUP(H175,Sheet1!$B$2:$C$12,2,TRUE)</f>
        <v>8</v>
      </c>
      <c r="J175" s="494" t="str">
        <f>VLOOKUP($E175,'[17]Gui chi Quynh'!$C$7:$E$387,3,0)</f>
        <v>A4</v>
      </c>
      <c r="K175" s="494">
        <f>VLOOKUP(J175,Sheet1!$B$2:$C$12,2,TRUE)</f>
        <v>7</v>
      </c>
      <c r="L175" s="494" t="str">
        <f>VLOOKUP(E175,'[18]Gui chi Quynh'!$C$7:$F$385,3,0)</f>
        <v>A3</v>
      </c>
      <c r="M175" s="494">
        <f>VLOOKUP(L175,Sheet1!$B$2:$C$12,2,TRUE)</f>
        <v>8</v>
      </c>
      <c r="N175" s="494" t="str">
        <f>VLOOKUP(E175,'[19]Gui chi Quynh'!$C$7:$E$391,3,0)</f>
        <v>A4</v>
      </c>
      <c r="O175" s="494">
        <f>VLOOKUP(N175,Sheet1!$B$2:$C$12,2,TRUE)</f>
        <v>7</v>
      </c>
      <c r="P175" s="494" t="str">
        <f>VLOOKUP(E175,'[20]Gui chi Quynh'!$C$7:$E$391,3,0)</f>
        <v>A4</v>
      </c>
      <c r="Q175" s="494">
        <f>VLOOKUP(P175,Sheet1!$B$2:$C$12,2,TRUE)</f>
        <v>7</v>
      </c>
      <c r="R175" s="494" t="str">
        <f>VLOOKUP($E175,'[21]Gui chi Quynh'!$C$7:$E$390,3,0)</f>
        <v>A3</v>
      </c>
      <c r="S175" s="494">
        <f>VLOOKUP(R175,Sheet1!$B$2:$C$12,2,TRUE)</f>
        <v>8</v>
      </c>
      <c r="T175" s="494" t="str">
        <f>VLOOKUP($E175,'[22]Gui chi Quynh'!$C$7:$E$390,3,0)</f>
        <v>A4</v>
      </c>
      <c r="U175" s="494">
        <f>VLOOKUP(T175,Sheet1!$B$2:$C$12,2,TRUE)</f>
        <v>7</v>
      </c>
      <c r="V175" s="494" t="str">
        <f>VLOOKUP($E175,'[23]Gui chi Quynh'!$C$7:$E$389,3,0)</f>
        <v>A4</v>
      </c>
      <c r="W175" s="494">
        <f>VLOOKUP(V175,Sheet1!$B$2:$C$12,2,TRUE)</f>
        <v>7</v>
      </c>
      <c r="X175" s="494" t="str">
        <f>VLOOKUP($E175,'[24]Gui chi Quynh'!$C$7:$E$389,3,0)</f>
        <v>A4</v>
      </c>
      <c r="Y175" s="494">
        <f>VLOOKUP(X175,Sheet1!$B$2:$C$12,2,TRUE)</f>
        <v>7</v>
      </c>
      <c r="Z175" s="494" t="str">
        <f>VLOOKUP($E175,'[25]Gui chi Quynh'!$C$7:$E$388,3,0)</f>
        <v>A4</v>
      </c>
      <c r="AA175" s="494">
        <f>VLOOKUP(Z175,Sheet1!$B$2:$C$12,2,TRUE)</f>
        <v>7</v>
      </c>
      <c r="AB175" s="494" t="str">
        <f>VLOOKUP($E175,'T5'!$E$9:$AH$337,24,0)</f>
        <v>A3</v>
      </c>
      <c r="AC175" s="494">
        <f>VLOOKUP(AB175,Sheet1!$B$2:$C$12,2,TRUE)</f>
        <v>8</v>
      </c>
      <c r="AD175" s="494" t="str">
        <f>VLOOKUP($E175,'[27]XET CUOI NAM'!$E$9:AE$337,26,0)</f>
        <v>A3</v>
      </c>
      <c r="AE175" s="494">
        <f>VLOOKUP(AD175,Sheet1!$B$2:$C$12,2,TRUE)</f>
        <v>8</v>
      </c>
      <c r="AF175" s="592"/>
      <c r="AG175" s="709">
        <f t="shared" si="40"/>
        <v>7.3636363636363633</v>
      </c>
      <c r="AH175" s="709" t="str">
        <f t="shared" si="38"/>
        <v>11A*</v>
      </c>
      <c r="AI175" s="709">
        <f t="shared" si="34"/>
        <v>0</v>
      </c>
      <c r="AJ175" s="709">
        <f t="shared" si="30"/>
        <v>7.416666666666667</v>
      </c>
      <c r="AK175" s="494" t="str">
        <f t="shared" si="31"/>
        <v>Tốt</v>
      </c>
      <c r="AL175" s="494" t="str">
        <f>VLOOKUP($E175,'cac dv gui'!$C$227:$AD$245,25,0)</f>
        <v>Tốt</v>
      </c>
      <c r="AM175" s="494" t="str">
        <f>VLOOKUP($E175,'cac dv gui'!$C$227:$AD$245,26,0)</f>
        <v>Tốt</v>
      </c>
      <c r="AN175" s="675"/>
      <c r="AO175" s="494"/>
      <c r="AP175" s="675"/>
      <c r="AQ175" s="494" t="str">
        <f t="shared" si="32"/>
        <v>Tốt</v>
      </c>
      <c r="AR175" s="675" t="str">
        <f t="shared" si="39"/>
        <v>Tốt</v>
      </c>
      <c r="AS175" s="675"/>
      <c r="AT175" s="494"/>
      <c r="AU175" s="675"/>
      <c r="AV175" s="675" t="s">
        <v>1731</v>
      </c>
    </row>
    <row r="176" spans="1:57" s="684" customFormat="1" ht="24.95" customHeight="1" x14ac:dyDescent="0.25">
      <c r="A176" s="512" t="s">
        <v>1413</v>
      </c>
      <c r="B176" s="512">
        <f>COUNTIF($F$9:F176,F176)</f>
        <v>6</v>
      </c>
      <c r="C176" s="513" t="s">
        <v>984</v>
      </c>
      <c r="D176" s="519" t="s">
        <v>245</v>
      </c>
      <c r="E176" s="553" t="s">
        <v>606</v>
      </c>
      <c r="F176" s="494" t="s">
        <v>1608</v>
      </c>
      <c r="G176" s="494" t="s">
        <v>974</v>
      </c>
      <c r="H176" s="494" t="str">
        <f>VLOOKUP(E176,'[16]Gui chi Quynh'!$C$7:$E$387,3,0)</f>
        <v>A2</v>
      </c>
      <c r="I176" s="494">
        <f>VLOOKUP(H176,Sheet1!$B$2:$C$12,2,TRUE)</f>
        <v>9</v>
      </c>
      <c r="J176" s="494" t="str">
        <f>VLOOKUP($E176,'[17]Gui chi Quynh'!$C$7:$E$387,3,0)</f>
        <v>A4</v>
      </c>
      <c r="K176" s="494">
        <f>VLOOKUP(J176,Sheet1!$B$2:$C$12,2,TRUE)</f>
        <v>7</v>
      </c>
      <c r="L176" s="494" t="str">
        <f>VLOOKUP(E176,'[18]Gui chi Quynh'!$C$7:$F$385,3,0)</f>
        <v>A3</v>
      </c>
      <c r="M176" s="494">
        <f>VLOOKUP(L176,Sheet1!$B$2:$C$12,2,TRUE)</f>
        <v>8</v>
      </c>
      <c r="N176" s="494" t="str">
        <f>VLOOKUP(E176,'[19]Gui chi Quynh'!$C$7:$E$391,3,0)</f>
        <v>A4</v>
      </c>
      <c r="O176" s="494">
        <f>VLOOKUP(N176,Sheet1!$B$2:$C$12,2,TRUE)</f>
        <v>7</v>
      </c>
      <c r="P176" s="494" t="str">
        <f>VLOOKUP(E176,'[20]Gui chi Quynh'!$C$7:$E$391,3,0)</f>
        <v>A4</v>
      </c>
      <c r="Q176" s="494">
        <f>VLOOKUP(P176,Sheet1!$B$2:$C$12,2,TRUE)</f>
        <v>7</v>
      </c>
      <c r="R176" s="494" t="str">
        <f>VLOOKUP($E176,'[21]Gui chi Quynh'!$C$7:$E$390,3,0)</f>
        <v>A4</v>
      </c>
      <c r="S176" s="494">
        <f>VLOOKUP(R176,Sheet1!$B$2:$C$12,2,TRUE)</f>
        <v>7</v>
      </c>
      <c r="T176" s="494" t="str">
        <f>VLOOKUP($E176,'[22]Gui chi Quynh'!$C$7:$E$390,3,0)</f>
        <v>A4</v>
      </c>
      <c r="U176" s="494">
        <f>VLOOKUP(T176,Sheet1!$B$2:$C$12,2,TRUE)</f>
        <v>7</v>
      </c>
      <c r="V176" s="494" t="str">
        <f>VLOOKUP($E176,'[23]Gui chi Quynh'!$C$7:$E$389,3,0)</f>
        <v>A4</v>
      </c>
      <c r="W176" s="494">
        <f>VLOOKUP(V176,Sheet1!$B$2:$C$12,2,TRUE)</f>
        <v>7</v>
      </c>
      <c r="X176" s="494" t="str">
        <f>VLOOKUP($E176,'[24]Gui chi Quynh'!$C$7:$E$389,3,0)</f>
        <v>A3</v>
      </c>
      <c r="Y176" s="494">
        <f>VLOOKUP(X176,Sheet1!$B$2:$C$12,2,TRUE)</f>
        <v>8</v>
      </c>
      <c r="Z176" s="494" t="str">
        <f>VLOOKUP($E176,'[25]Gui chi Quynh'!$C$7:$E$388,3,0)</f>
        <v>A4</v>
      </c>
      <c r="AA176" s="494">
        <f>VLOOKUP(Z176,Sheet1!$B$2:$C$12,2,TRUE)</f>
        <v>7</v>
      </c>
      <c r="AB176" s="494" t="str">
        <f>VLOOKUP($E176,'T5'!$E$9:$AH$337,24,0)</f>
        <v>A4</v>
      </c>
      <c r="AC176" s="494">
        <f>VLOOKUP(AB176,Sheet1!$B$2:$C$12,2,TRUE)</f>
        <v>7</v>
      </c>
      <c r="AD176" s="494" t="str">
        <f>VLOOKUP($E176,'[27]XET CUOI NAM'!$E$9:AE$337,26,0)</f>
        <v>A4</v>
      </c>
      <c r="AE176" s="494">
        <f>VLOOKUP(AD176,Sheet1!$B$2:$C$12,2,TRUE)</f>
        <v>7</v>
      </c>
      <c r="AF176" s="592"/>
      <c r="AG176" s="709">
        <f t="shared" si="40"/>
        <v>7.3636363636363633</v>
      </c>
      <c r="AH176" s="709" t="str">
        <f t="shared" si="38"/>
        <v>11A*</v>
      </c>
      <c r="AI176" s="709">
        <f t="shared" si="34"/>
        <v>0</v>
      </c>
      <c r="AJ176" s="709">
        <f t="shared" si="30"/>
        <v>7.333333333333333</v>
      </c>
      <c r="AK176" s="494" t="str">
        <f t="shared" si="31"/>
        <v>Tốt</v>
      </c>
      <c r="AL176" s="494" t="str">
        <f>VLOOKUP($E176,'cac dv gui'!$C$227:$AD$245,25,0)</f>
        <v>Tốt</v>
      </c>
      <c r="AM176" s="494" t="str">
        <f>VLOOKUP($E176,'cac dv gui'!$C$227:$AD$245,26,0)</f>
        <v>Tốt</v>
      </c>
      <c r="AN176" s="675"/>
      <c r="AO176" s="494"/>
      <c r="AP176" s="675"/>
      <c r="AQ176" s="494" t="str">
        <f t="shared" si="32"/>
        <v>Tốt</v>
      </c>
      <c r="AR176" s="675" t="str">
        <f t="shared" si="39"/>
        <v>Tốt</v>
      </c>
      <c r="AS176" s="675"/>
      <c r="AT176" s="494"/>
      <c r="AU176" s="675"/>
      <c r="AV176" s="675" t="s">
        <v>1731</v>
      </c>
    </row>
    <row r="177" spans="1:48" s="684" customFormat="1" ht="24.95" customHeight="1" x14ac:dyDescent="0.25">
      <c r="A177" s="512" t="s">
        <v>1414</v>
      </c>
      <c r="B177" s="512">
        <f>COUNTIF($F$9:F177,F177)</f>
        <v>7</v>
      </c>
      <c r="C177" s="513" t="s">
        <v>985</v>
      </c>
      <c r="D177" s="519" t="s">
        <v>238</v>
      </c>
      <c r="E177" s="841" t="s">
        <v>601</v>
      </c>
      <c r="F177" s="494" t="s">
        <v>1608</v>
      </c>
      <c r="G177" s="494" t="s">
        <v>974</v>
      </c>
      <c r="H177" s="494" t="str">
        <f>VLOOKUP(E177,'[16]Gui chi Quynh'!$C$7:$E$387,3,0)</f>
        <v>A4</v>
      </c>
      <c r="I177" s="494">
        <f>VLOOKUP(H177,Sheet1!$B$2:$C$12,2,TRUE)</f>
        <v>7</v>
      </c>
      <c r="J177" s="494" t="str">
        <f>VLOOKUP($E177,'[17]Gui chi Quynh'!$C$7:$E$387,3,0)</f>
        <v>A4</v>
      </c>
      <c r="K177" s="494">
        <f>VLOOKUP(J177,Sheet1!$B$2:$C$12,2,TRUE)</f>
        <v>7</v>
      </c>
      <c r="L177" s="494" t="str">
        <f>VLOOKUP(E177,'[18]Gui chi Quynh'!$C$7:$F$385,3,0)</f>
        <v>A3</v>
      </c>
      <c r="M177" s="494">
        <f>VLOOKUP(L177,Sheet1!$B$2:$C$12,2,TRUE)</f>
        <v>8</v>
      </c>
      <c r="N177" s="494" t="str">
        <f>VLOOKUP(E177,'[19]Gui chi Quynh'!$C$7:$E$391,3,0)</f>
        <v>A4</v>
      </c>
      <c r="O177" s="494">
        <f>VLOOKUP(N177,Sheet1!$B$2:$C$12,2,TRUE)</f>
        <v>7</v>
      </c>
      <c r="P177" s="494" t="str">
        <f>VLOOKUP(E177,'[20]Gui chi Quynh'!$C$7:$E$391,3,0)</f>
        <v>B1</v>
      </c>
      <c r="Q177" s="494">
        <f>VLOOKUP(P177,Sheet1!$B$2:$C$12,2,TRUE)</f>
        <v>6</v>
      </c>
      <c r="R177" s="494" t="str">
        <f>VLOOKUP($E177,'[21]Gui chi Quynh'!$C$7:$E$390,3,0)</f>
        <v>B2</v>
      </c>
      <c r="S177" s="494">
        <f>VLOOKUP(R177,Sheet1!$B$2:$C$12,2,TRUE)</f>
        <v>5</v>
      </c>
      <c r="T177" s="494" t="str">
        <f>VLOOKUP($E177,'[22]Gui chi Quynh'!$C$7:$E$390,3,0)</f>
        <v>A4</v>
      </c>
      <c r="U177" s="494">
        <f>VLOOKUP(T177,Sheet1!$B$2:$C$12,2,TRUE)</f>
        <v>7</v>
      </c>
      <c r="V177" s="494" t="str">
        <f>VLOOKUP($E177,'[23]Gui chi Quynh'!$C$7:$E$389,3,0)</f>
        <v>A4</v>
      </c>
      <c r="W177" s="494">
        <f>VLOOKUP(V177,Sheet1!$B$2:$C$12,2,TRUE)</f>
        <v>7</v>
      </c>
      <c r="X177" s="494" t="str">
        <f>VLOOKUP($E177,'[24]Gui chi Quynh'!$C$7:$E$389,3,0)</f>
        <v>B2</v>
      </c>
      <c r="Y177" s="494">
        <f>VLOOKUP(X177,Sheet1!$B$2:$C$12,2,TRUE)</f>
        <v>5</v>
      </c>
      <c r="Z177" s="494" t="str">
        <f>VLOOKUP($E177,'[25]Gui chi Quynh'!$C$7:$E$388,3,0)</f>
        <v>C2</v>
      </c>
      <c r="AA177" s="494">
        <f>VLOOKUP(Z177,Sheet1!$B$2:$C$12,2,TRUE)</f>
        <v>3</v>
      </c>
      <c r="AB177" s="494" t="str">
        <f>VLOOKUP($E177,'T5'!$E$9:$AH$337,24,0)</f>
        <v>A4</v>
      </c>
      <c r="AC177" s="494">
        <f>VLOOKUP(AB177,Sheet1!$B$2:$C$12,2,TRUE)</f>
        <v>7</v>
      </c>
      <c r="AD177" s="494" t="str">
        <f>VLOOKUP($E177,'[27]XET CUOI NAM'!$E$9:AE$337,26,0)</f>
        <v>A4</v>
      </c>
      <c r="AE177" s="494">
        <f>VLOOKUP(AD177,Sheet1!$B$2:$C$12,2,TRUE)</f>
        <v>7</v>
      </c>
      <c r="AF177" s="592"/>
      <c r="AG177" s="709">
        <f t="shared" si="40"/>
        <v>6.2727272727272725</v>
      </c>
      <c r="AH177" s="709" t="str">
        <f>LEFT((COUNTIF($H177:$AC177,"A*")&amp;"A*")&amp;" + "&amp;(COUNTIF($H177:$AC177,"B*")&amp;"B*")&amp;" + "&amp;(COUNTIF($H177:$AC177,"C*")&amp;"C*")&amp;" +  "&amp;(COUNTIF($H177:$AC177,"D")&amp;"D")&amp; " +  "&amp;(COUNTIF($H177:$AC177,"E")&amp;"E"),16)</f>
        <v xml:space="preserve">7A* + 3B* + 1C* </v>
      </c>
      <c r="AI177" s="709">
        <f t="shared" si="34"/>
        <v>4</v>
      </c>
      <c r="AJ177" s="709">
        <f t="shared" si="30"/>
        <v>6.333333333333333</v>
      </c>
      <c r="AK177" s="494" t="str">
        <f t="shared" si="31"/>
        <v>Tốt</v>
      </c>
      <c r="AL177" s="494" t="str">
        <f>VLOOKUP($E177,'cac dv gui'!$C$227:$AD$245,25,0)</f>
        <v>Tốt</v>
      </c>
      <c r="AM177" s="494" t="str">
        <f>VLOOKUP($E177,'cac dv gui'!$C$227:$AD$245,26,0)</f>
        <v>Tốt</v>
      </c>
      <c r="AN177" s="675"/>
      <c r="AO177" s="494"/>
      <c r="AP177" s="675"/>
      <c r="AQ177" s="494" t="str">
        <f t="shared" si="32"/>
        <v>Tốt</v>
      </c>
      <c r="AR177" s="675" t="str">
        <f t="shared" si="39"/>
        <v>Tốt</v>
      </c>
      <c r="AS177" s="675"/>
      <c r="AT177" s="494"/>
      <c r="AU177" s="675"/>
      <c r="AV177" s="675" t="s">
        <v>1731</v>
      </c>
    </row>
    <row r="178" spans="1:48" s="684" customFormat="1" ht="24.95" customHeight="1" x14ac:dyDescent="0.25">
      <c r="A178" s="512" t="s">
        <v>1415</v>
      </c>
      <c r="B178" s="512">
        <f>COUNTIF($F$9:F178,F178)</f>
        <v>8</v>
      </c>
      <c r="C178" s="513" t="s">
        <v>985</v>
      </c>
      <c r="D178" s="519" t="s">
        <v>299</v>
      </c>
      <c r="E178" s="841" t="s">
        <v>613</v>
      </c>
      <c r="F178" s="494" t="s">
        <v>1608</v>
      </c>
      <c r="G178" s="494" t="s">
        <v>974</v>
      </c>
      <c r="H178" s="494" t="str">
        <f>VLOOKUP(E178,'[16]Gui chi Quynh'!$C$7:$E$387,3,0)</f>
        <v>A3</v>
      </c>
      <c r="I178" s="494">
        <f>VLOOKUP(H178,Sheet1!$B$2:$C$12,2,TRUE)</f>
        <v>8</v>
      </c>
      <c r="J178" s="494" t="str">
        <f>VLOOKUP($E178,'[17]Gui chi Quynh'!$C$7:$E$387,3,0)</f>
        <v>A4</v>
      </c>
      <c r="K178" s="494">
        <f>VLOOKUP(J178,Sheet1!$B$2:$C$12,2,TRUE)</f>
        <v>7</v>
      </c>
      <c r="L178" s="494" t="str">
        <f>VLOOKUP(E178,'[18]Gui chi Quynh'!$C$7:$F$385,3,0)</f>
        <v>A3</v>
      </c>
      <c r="M178" s="494">
        <f>VLOOKUP(L178,Sheet1!$B$2:$C$12,2,TRUE)</f>
        <v>8</v>
      </c>
      <c r="N178" s="494" t="str">
        <f>VLOOKUP(E178,'[19]Gui chi Quynh'!$C$7:$E$391,3,0)</f>
        <v>A4</v>
      </c>
      <c r="O178" s="494">
        <f>VLOOKUP(N178,Sheet1!$B$2:$C$12,2,TRUE)</f>
        <v>7</v>
      </c>
      <c r="P178" s="494" t="str">
        <f>VLOOKUP(E178,'[20]Gui chi Quynh'!$C$7:$E$391,3,0)</f>
        <v>A4</v>
      </c>
      <c r="Q178" s="494">
        <f>VLOOKUP(P178,Sheet1!$B$2:$C$12,2,TRUE)</f>
        <v>7</v>
      </c>
      <c r="R178" s="494" t="str">
        <f>VLOOKUP($E178,'[21]Gui chi Quynh'!$C$7:$E$390,3,0)</f>
        <v>A4</v>
      </c>
      <c r="S178" s="494">
        <f>VLOOKUP(R178,Sheet1!$B$2:$C$12,2,TRUE)</f>
        <v>7</v>
      </c>
      <c r="T178" s="494" t="str">
        <f>VLOOKUP($E178,'[22]Gui chi Quynh'!$C$7:$E$390,3,0)</f>
        <v>A4</v>
      </c>
      <c r="U178" s="494">
        <f>VLOOKUP(T178,Sheet1!$B$2:$C$12,2,TRUE)</f>
        <v>7</v>
      </c>
      <c r="V178" s="494" t="str">
        <f>VLOOKUP($E178,'[23]Gui chi Quynh'!$C$7:$E$389,3,0)</f>
        <v>A4</v>
      </c>
      <c r="W178" s="494">
        <f>VLOOKUP(V178,Sheet1!$B$2:$C$12,2,TRUE)</f>
        <v>7</v>
      </c>
      <c r="X178" s="494" t="str">
        <f>VLOOKUP($E178,'[24]Gui chi Quynh'!$C$7:$E$389,3,0)</f>
        <v>A4</v>
      </c>
      <c r="Y178" s="494">
        <f>VLOOKUP(X178,Sheet1!$B$2:$C$12,2,TRUE)</f>
        <v>7</v>
      </c>
      <c r="Z178" s="494" t="str">
        <f>VLOOKUP($E178,'[25]Gui chi Quynh'!$C$7:$E$388,3,0)</f>
        <v>A3</v>
      </c>
      <c r="AA178" s="494">
        <f>VLOOKUP(Z178,Sheet1!$B$2:$C$12,2,TRUE)</f>
        <v>8</v>
      </c>
      <c r="AB178" s="494" t="str">
        <f>VLOOKUP($E178,'T5'!$E$9:$AH$337,24,0)</f>
        <v>A3</v>
      </c>
      <c r="AC178" s="494">
        <f>VLOOKUP(AB178,Sheet1!$B$2:$C$12,2,TRUE)</f>
        <v>8</v>
      </c>
      <c r="AD178" s="494" t="str">
        <f>VLOOKUP($E178,'[27]XET CUOI NAM'!$E$9:AE$337,26,0)</f>
        <v>A4</v>
      </c>
      <c r="AE178" s="494">
        <f>VLOOKUP(AD178,Sheet1!$B$2:$C$12,2,TRUE)</f>
        <v>7</v>
      </c>
      <c r="AF178" s="592" t="str">
        <f>VLOOKUP($E178,'[26]Tong hop ket qua'!$E$19:$M$219,9,0)</f>
        <v>Khá</v>
      </c>
      <c r="AG178" s="709">
        <f t="shared" si="40"/>
        <v>7.3636363636363633</v>
      </c>
      <c r="AH178" s="709" t="str">
        <f>LEFT((COUNTIF($H178:$AC178,"A*")&amp;"A*")&amp;" + "&amp;(COUNTIF($H178:$AC178,"B*")&amp;"B*")&amp;" + "&amp;(COUNTIF($H178:$AC178,"C*")&amp;"C*")&amp;" +  "&amp;(COUNTIF($H178:$AC178,"D")&amp;"D")&amp; " +  "&amp;(COUNTIF($H178:$AC178,"E")&amp;"E"),4)</f>
        <v>11A*</v>
      </c>
      <c r="AI178" s="709">
        <f t="shared" si="34"/>
        <v>0</v>
      </c>
      <c r="AJ178" s="709">
        <f t="shared" si="30"/>
        <v>7.333333333333333</v>
      </c>
      <c r="AK178" s="494" t="str">
        <f t="shared" si="31"/>
        <v>Tốt</v>
      </c>
      <c r="AL178" s="494" t="str">
        <f>VLOOKUP($E178,'cac dv gui'!$C$227:$AD$245,25,0)</f>
        <v>Tốt</v>
      </c>
      <c r="AM178" s="494" t="str">
        <f>VLOOKUP($E178,'cac dv gui'!$C$227:$AD$245,26,0)</f>
        <v>Tốt</v>
      </c>
      <c r="AN178" s="675"/>
      <c r="AO178" s="494"/>
      <c r="AP178" s="675"/>
      <c r="AQ178" s="494" t="str">
        <f t="shared" si="32"/>
        <v>Tốt</v>
      </c>
      <c r="AR178" s="675" t="str">
        <f t="shared" si="39"/>
        <v>Tốt</v>
      </c>
      <c r="AS178" s="675"/>
      <c r="AT178" s="494"/>
      <c r="AU178" s="675"/>
      <c r="AV178" s="675"/>
    </row>
    <row r="179" spans="1:48" s="684" customFormat="1" ht="24.95" customHeight="1" x14ac:dyDescent="0.25">
      <c r="A179" s="512" t="s">
        <v>1416</v>
      </c>
      <c r="B179" s="512">
        <f>COUNTIF($F$9:F179,F179)</f>
        <v>9</v>
      </c>
      <c r="C179" s="513" t="s">
        <v>985</v>
      </c>
      <c r="D179" s="519" t="s">
        <v>235</v>
      </c>
      <c r="E179" s="841" t="s">
        <v>592</v>
      </c>
      <c r="F179" s="494" t="s">
        <v>1608</v>
      </c>
      <c r="G179" s="494" t="s">
        <v>974</v>
      </c>
      <c r="H179" s="494" t="str">
        <f>VLOOKUP(E179,'[16]Gui chi Quynh'!$C$7:$E$387,3,0)</f>
        <v>A3</v>
      </c>
      <c r="I179" s="494">
        <f>VLOOKUP(H179,Sheet1!$B$2:$C$12,2,TRUE)</f>
        <v>8</v>
      </c>
      <c r="J179" s="494" t="str">
        <f>VLOOKUP($E179,'[17]Gui chi Quynh'!$C$7:$E$387,3,0)</f>
        <v>A4</v>
      </c>
      <c r="K179" s="494">
        <f>VLOOKUP(J179,Sheet1!$B$2:$C$12,2,TRUE)</f>
        <v>7</v>
      </c>
      <c r="L179" s="494" t="str">
        <f>VLOOKUP(E179,'[18]Gui chi Quynh'!$C$7:$F$385,3,0)</f>
        <v>A4</v>
      </c>
      <c r="M179" s="494">
        <f>VLOOKUP(L179,Sheet1!$B$2:$C$12,2,TRUE)</f>
        <v>7</v>
      </c>
      <c r="N179" s="494" t="str">
        <f>VLOOKUP(E179,'[19]Gui chi Quynh'!$C$7:$E$391,3,0)</f>
        <v>A4</v>
      </c>
      <c r="O179" s="494">
        <f>VLOOKUP(N179,Sheet1!$B$2:$C$12,2,TRUE)</f>
        <v>7</v>
      </c>
      <c r="P179" s="494" t="str">
        <f>VLOOKUP(E179,'[20]Gui chi Quynh'!$C$7:$E$391,3,0)</f>
        <v>A4</v>
      </c>
      <c r="Q179" s="494">
        <f>VLOOKUP(P179,Sheet1!$B$2:$C$12,2,TRUE)</f>
        <v>7</v>
      </c>
      <c r="R179" s="494" t="str">
        <f>VLOOKUP($E179,'[21]Gui chi Quynh'!$C$7:$E$390,3,0)</f>
        <v>A3</v>
      </c>
      <c r="S179" s="494">
        <f>VLOOKUP(R179,Sheet1!$B$2:$C$12,2,TRUE)</f>
        <v>8</v>
      </c>
      <c r="T179" s="494" t="str">
        <f>VLOOKUP($E179,'[22]Gui chi Quynh'!$C$7:$E$390,3,0)</f>
        <v>A3</v>
      </c>
      <c r="U179" s="494">
        <f>VLOOKUP(T179,Sheet1!$B$2:$C$12,2,TRUE)</f>
        <v>8</v>
      </c>
      <c r="V179" s="494" t="str">
        <f>VLOOKUP($E179,'[23]Gui chi Quynh'!$C$7:$E$389,3,0)</f>
        <v>A4</v>
      </c>
      <c r="W179" s="494">
        <f>VLOOKUP(V179,Sheet1!$B$2:$C$12,2,TRUE)</f>
        <v>7</v>
      </c>
      <c r="X179" s="494" t="str">
        <f>VLOOKUP($E179,'[24]Gui chi Quynh'!$C$7:$E$389,3,0)</f>
        <v>A4</v>
      </c>
      <c r="Y179" s="494">
        <f>VLOOKUP(X179,Sheet1!$B$2:$C$12,2,TRUE)</f>
        <v>7</v>
      </c>
      <c r="Z179" s="494" t="str">
        <f>VLOOKUP($E179,'[25]Gui chi Quynh'!$C$7:$E$388,3,0)</f>
        <v>A3</v>
      </c>
      <c r="AA179" s="494">
        <f>VLOOKUP(Z179,Sheet1!$B$2:$C$12,2,TRUE)</f>
        <v>8</v>
      </c>
      <c r="AB179" s="494" t="str">
        <f>VLOOKUP($E179,'T5'!$E$9:$AH$337,24,0)</f>
        <v>A4</v>
      </c>
      <c r="AC179" s="494">
        <f>VLOOKUP(AB179,Sheet1!$B$2:$C$12,2,TRUE)</f>
        <v>7</v>
      </c>
      <c r="AD179" s="494" t="str">
        <f>VLOOKUP($E179,'[27]XET CUOI NAM'!$E$9:AE$337,26,0)</f>
        <v>A4</v>
      </c>
      <c r="AE179" s="494">
        <f>VLOOKUP(AD179,Sheet1!$B$2:$C$12,2,TRUE)</f>
        <v>7</v>
      </c>
      <c r="AF179" s="592" t="str">
        <f>VLOOKUP($E179,'[26]Tong hop ket qua'!$E$19:$M$219,9,0)</f>
        <v>Khá</v>
      </c>
      <c r="AG179" s="709">
        <f t="shared" si="40"/>
        <v>7.3636363636363633</v>
      </c>
      <c r="AH179" s="709" t="str">
        <f>LEFT((COUNTIF($H179:$AC179,"A*")&amp;"A*")&amp;" + "&amp;(COUNTIF($H179:$AC179,"B*")&amp;"B*")&amp;" + "&amp;(COUNTIF($H179:$AC179,"C*")&amp;"C*")&amp;" +  "&amp;(COUNTIF($H179:$AC179,"D")&amp;"D")&amp; " +  "&amp;(COUNTIF($H179:$AC179,"E")&amp;"E"),4)</f>
        <v>11A*</v>
      </c>
      <c r="AI179" s="709">
        <f t="shared" si="34"/>
        <v>0</v>
      </c>
      <c r="AJ179" s="709">
        <f t="shared" si="30"/>
        <v>7.333333333333333</v>
      </c>
      <c r="AK179" s="494" t="str">
        <f t="shared" si="31"/>
        <v>Tốt</v>
      </c>
      <c r="AL179" s="494" t="str">
        <f>VLOOKUP($E179,'cac dv gui'!$C$227:$AD$245,25,0)</f>
        <v>Tốt</v>
      </c>
      <c r="AM179" s="494" t="str">
        <f>VLOOKUP($E179,'cac dv gui'!$C$227:$AD$245,26,0)</f>
        <v>Tốt</v>
      </c>
      <c r="AN179" s="675"/>
      <c r="AO179" s="494"/>
      <c r="AP179" s="675"/>
      <c r="AQ179" s="494" t="str">
        <f t="shared" si="32"/>
        <v>Tốt</v>
      </c>
      <c r="AR179" s="675" t="str">
        <f t="shared" si="39"/>
        <v>Tốt</v>
      </c>
      <c r="AS179" s="675"/>
      <c r="AT179" s="494"/>
      <c r="AU179" s="675"/>
      <c r="AV179" s="675" t="s">
        <v>1731</v>
      </c>
    </row>
    <row r="180" spans="1:48" s="684" customFormat="1" ht="54" customHeight="1" x14ac:dyDescent="0.25">
      <c r="A180" s="512" t="s">
        <v>1417</v>
      </c>
      <c r="B180" s="512">
        <f>COUNTIF($F$9:F180,F180)</f>
        <v>10</v>
      </c>
      <c r="C180" s="513" t="s">
        <v>984</v>
      </c>
      <c r="D180" s="519" t="s">
        <v>239</v>
      </c>
      <c r="E180" s="553" t="s">
        <v>596</v>
      </c>
      <c r="F180" s="494" t="s">
        <v>1608</v>
      </c>
      <c r="G180" s="494" t="s">
        <v>974</v>
      </c>
      <c r="H180" s="494" t="str">
        <f>VLOOKUP(E180,'[16]Gui chi Quynh'!$C$7:$E$387,3,0)</f>
        <v>A3</v>
      </c>
      <c r="I180" s="494">
        <f>VLOOKUP(H180,Sheet1!$B$2:$C$12,2,TRUE)</f>
        <v>8</v>
      </c>
      <c r="J180" s="494" t="str">
        <f>VLOOKUP($E180,'[17]Gui chi Quynh'!$C$7:$E$387,3,0)</f>
        <v>A4</v>
      </c>
      <c r="K180" s="494">
        <f>VLOOKUP(J180,Sheet1!$B$2:$C$12,2,TRUE)</f>
        <v>7</v>
      </c>
      <c r="L180" s="494" t="str">
        <f>VLOOKUP(E180,'[18]Gui chi Quynh'!$C$7:$F$385,3,0)</f>
        <v>A2</v>
      </c>
      <c r="M180" s="494">
        <f>VLOOKUP(L180,Sheet1!$B$2:$C$12,2,TRUE)</f>
        <v>9</v>
      </c>
      <c r="N180" s="494" t="str">
        <f>VLOOKUP(E180,'[19]Gui chi Quynh'!$C$7:$E$391,3,0)</f>
        <v>A4</v>
      </c>
      <c r="O180" s="494">
        <f>VLOOKUP(N180,Sheet1!$B$2:$C$12,2,TRUE)</f>
        <v>7</v>
      </c>
      <c r="P180" s="494" t="str">
        <f>VLOOKUP(E180,'[20]Gui chi Quynh'!$C$7:$E$391,3,0)</f>
        <v>A3</v>
      </c>
      <c r="Q180" s="494">
        <f>VLOOKUP(P180,Sheet1!$B$2:$C$12,2,TRUE)</f>
        <v>8</v>
      </c>
      <c r="R180" s="494" t="str">
        <f>VLOOKUP($E180,'[21]Gui chi Quynh'!$C$7:$E$390,3,0)</f>
        <v>A3</v>
      </c>
      <c r="S180" s="494">
        <f>VLOOKUP(R180,Sheet1!$B$2:$C$12,2,TRUE)</f>
        <v>8</v>
      </c>
      <c r="T180" s="494" t="str">
        <f>VLOOKUP($E180,'[22]Gui chi Quynh'!$C$7:$E$390,3,0)</f>
        <v>A3</v>
      </c>
      <c r="U180" s="494">
        <f>VLOOKUP(T180,Sheet1!$B$2:$C$12,2,TRUE)</f>
        <v>8</v>
      </c>
      <c r="V180" s="494" t="str">
        <f>VLOOKUP($E180,'[23]Gui chi Quynh'!$C$7:$E$389,3,0)</f>
        <v>A3</v>
      </c>
      <c r="W180" s="494">
        <f>VLOOKUP(V180,Sheet1!$B$2:$C$12,2,TRUE)</f>
        <v>8</v>
      </c>
      <c r="X180" s="494" t="str">
        <f>VLOOKUP($E180,'[24]Gui chi Quynh'!$C$7:$E$389,3,0)</f>
        <v>A3</v>
      </c>
      <c r="Y180" s="494">
        <f>VLOOKUP(X180,Sheet1!$B$2:$C$12,2,TRUE)</f>
        <v>8</v>
      </c>
      <c r="Z180" s="494" t="str">
        <f>VLOOKUP($E180,'[25]Gui chi Quynh'!$C$7:$E$388,3,0)</f>
        <v>A3</v>
      </c>
      <c r="AA180" s="494">
        <f>VLOOKUP(Z180,Sheet1!$B$2:$C$12,2,TRUE)</f>
        <v>8</v>
      </c>
      <c r="AB180" s="494" t="str">
        <f>VLOOKUP($E180,'T5'!$E$9:$AH$337,24,0)</f>
        <v>A3</v>
      </c>
      <c r="AC180" s="494">
        <f>VLOOKUP(AB180,Sheet1!$B$2:$C$12,2,TRUE)</f>
        <v>8</v>
      </c>
      <c r="AD180" s="494" t="str">
        <f>VLOOKUP($E180,'[27]XET CUOI NAM'!$E$9:AE$337,26,0)</f>
        <v>A2</v>
      </c>
      <c r="AE180" s="494">
        <f>VLOOKUP(AD180,Sheet1!$B$2:$C$12,2,TRUE)</f>
        <v>9</v>
      </c>
      <c r="AF180" s="592" t="str">
        <f>VLOOKUP($E180,'[26]Tong hop ket qua'!$E$19:$M$219,9,0)</f>
        <v>Tốt</v>
      </c>
      <c r="AG180" s="709">
        <f t="shared" si="40"/>
        <v>7.9090909090909092</v>
      </c>
      <c r="AH180" s="709" t="str">
        <f>LEFT((COUNTIF($H180:$AC180,"A*")&amp;"A*")&amp;" + "&amp;(COUNTIF($H180:$AC180,"B*")&amp;"B*")&amp;" + "&amp;(COUNTIF($H180:$AC180,"C*")&amp;"C*")&amp;" +  "&amp;(COUNTIF($H180:$AC180,"D")&amp;"D")&amp; " +  "&amp;(COUNTIF($H180:$AC180,"E")&amp;"E"),4)</f>
        <v>11A*</v>
      </c>
      <c r="AI180" s="709">
        <f t="shared" si="34"/>
        <v>0</v>
      </c>
      <c r="AJ180" s="709">
        <f t="shared" si="30"/>
        <v>8</v>
      </c>
      <c r="AK180" s="494" t="str">
        <f t="shared" si="31"/>
        <v>Tốt</v>
      </c>
      <c r="AL180" s="494" t="str">
        <f>VLOOKUP($E180,'cac dv gui'!$C$227:$AD$245,25,0)</f>
        <v>Tốt</v>
      </c>
      <c r="AM180" s="494" t="str">
        <f>VLOOKUP($E180,'cac dv gui'!$C$227:$AD$245,26,0)</f>
        <v>Tốt</v>
      </c>
      <c r="AN180" s="675"/>
      <c r="AO180" s="494"/>
      <c r="AP180" s="675"/>
      <c r="AQ180" s="494" t="str">
        <f t="shared" si="32"/>
        <v>Tốt</v>
      </c>
      <c r="AR180" s="956" t="s">
        <v>1130</v>
      </c>
      <c r="AS180" s="956" t="s">
        <v>1130</v>
      </c>
      <c r="AT180" s="494"/>
      <c r="AU180" s="675"/>
      <c r="AV180" s="675" t="s">
        <v>1731</v>
      </c>
    </row>
    <row r="181" spans="1:48" s="684" customFormat="1" ht="66" customHeight="1" x14ac:dyDescent="0.25">
      <c r="A181" s="512" t="s">
        <v>1418</v>
      </c>
      <c r="B181" s="512">
        <f>COUNTIF($F$9:F181,F181)</f>
        <v>11</v>
      </c>
      <c r="C181" s="513" t="s">
        <v>985</v>
      </c>
      <c r="D181" s="519" t="s">
        <v>251</v>
      </c>
      <c r="E181" s="553" t="s">
        <v>610</v>
      </c>
      <c r="F181" s="494" t="s">
        <v>1608</v>
      </c>
      <c r="G181" s="494" t="s">
        <v>974</v>
      </c>
      <c r="H181" s="494" t="str">
        <f>VLOOKUP(E181,'[16]Gui chi Quynh'!$C$7:$E$387,3,0)</f>
        <v>A4</v>
      </c>
      <c r="I181" s="494">
        <f>VLOOKUP(H181,Sheet1!$B$2:$C$12,2,TRUE)</f>
        <v>7</v>
      </c>
      <c r="J181" s="494" t="str">
        <f>VLOOKUP($E181,'[17]Gui chi Quynh'!$C$7:$E$387,3,0)</f>
        <v>A4</v>
      </c>
      <c r="K181" s="494">
        <f>VLOOKUP(J181,Sheet1!$B$2:$C$12,2,TRUE)</f>
        <v>7</v>
      </c>
      <c r="L181" s="494" t="str">
        <f>VLOOKUP(E181,'[18]Gui chi Quynh'!$C$7:$F$385,3,0)</f>
        <v>A4</v>
      </c>
      <c r="M181" s="494">
        <f>VLOOKUP(L181,Sheet1!$B$2:$C$12,2,TRUE)</f>
        <v>7</v>
      </c>
      <c r="N181" s="494" t="str">
        <f>VLOOKUP(E181,'[19]Gui chi Quynh'!$C$7:$E$391,3,0)</f>
        <v>A3</v>
      </c>
      <c r="O181" s="494">
        <f>VLOOKUP(N181,Sheet1!$B$2:$C$12,2,TRUE)</f>
        <v>8</v>
      </c>
      <c r="P181" s="494" t="str">
        <f>VLOOKUP(E181,'[20]Gui chi Quynh'!$C$7:$E$391,3,0)</f>
        <v>A4</v>
      </c>
      <c r="Q181" s="494">
        <f>VLOOKUP(P181,Sheet1!$B$2:$C$12,2,TRUE)</f>
        <v>7</v>
      </c>
      <c r="R181" s="494" t="str">
        <f>VLOOKUP($E181,'[21]Gui chi Quynh'!$C$7:$E$390,3,0)</f>
        <v>A3</v>
      </c>
      <c r="S181" s="494">
        <f>VLOOKUP(R181,Sheet1!$B$2:$C$12,2,TRUE)</f>
        <v>8</v>
      </c>
      <c r="T181" s="494" t="str">
        <f>VLOOKUP($E181,'[22]Gui chi Quynh'!$C$7:$E$390,3,0)</f>
        <v>A4</v>
      </c>
      <c r="U181" s="494">
        <f>VLOOKUP(T181,Sheet1!$B$2:$C$12,2,TRUE)</f>
        <v>7</v>
      </c>
      <c r="V181" s="494" t="str">
        <f>VLOOKUP($E181,'[23]Gui chi Quynh'!$C$7:$E$389,3,0)</f>
        <v>A4</v>
      </c>
      <c r="W181" s="494">
        <f>VLOOKUP(V181,Sheet1!$B$2:$C$12,2,TRUE)</f>
        <v>7</v>
      </c>
      <c r="X181" s="494" t="str">
        <f>VLOOKUP($E181,'[24]Gui chi Quynh'!$C$7:$E$389,3,0)</f>
        <v>A4</v>
      </c>
      <c r="Y181" s="494">
        <f>VLOOKUP(X181,Sheet1!$B$2:$C$12,2,TRUE)</f>
        <v>7</v>
      </c>
      <c r="Z181" s="494" t="str">
        <f>VLOOKUP($E181,'[25]Gui chi Quynh'!$C$7:$E$388,3,0)</f>
        <v>A3</v>
      </c>
      <c r="AA181" s="494">
        <f>VLOOKUP(Z181,Sheet1!$B$2:$C$12,2,TRUE)</f>
        <v>8</v>
      </c>
      <c r="AB181" s="494" t="str">
        <f>VLOOKUP($E181,'T5'!$E$9:$AH$337,24,0)</f>
        <v>A3</v>
      </c>
      <c r="AC181" s="494">
        <f>VLOOKUP(AB181,Sheet1!$B$2:$C$12,2,TRUE)</f>
        <v>8</v>
      </c>
      <c r="AD181" s="494" t="str">
        <f>VLOOKUP($E181,'[27]XET CUOI NAM'!$E$9:AE$337,26,0)</f>
        <v>A3</v>
      </c>
      <c r="AE181" s="494">
        <f>VLOOKUP(AD181,Sheet1!$B$2:$C$12,2,TRUE)</f>
        <v>8</v>
      </c>
      <c r="AF181" s="592" t="str">
        <f>VLOOKUP($E181,'[26]Tong hop ket qua'!$E$19:$M$219,9,0)</f>
        <v>Khá</v>
      </c>
      <c r="AG181" s="709">
        <f t="shared" si="40"/>
        <v>7.3636363636363633</v>
      </c>
      <c r="AH181" s="709" t="str">
        <f>LEFT((COUNTIF($H181:$AC181,"A*")&amp;"A*")&amp;" + "&amp;(COUNTIF($H181:$AC181,"B*")&amp;"B*")&amp;" + "&amp;(COUNTIF($H181:$AC181,"C*")&amp;"C*")&amp;" +  "&amp;(COUNTIF($H181:$AC181,"D")&amp;"D")&amp; " +  "&amp;(COUNTIF($H181:$AC181,"E")&amp;"E"),4)</f>
        <v>11A*</v>
      </c>
      <c r="AI181" s="709">
        <f t="shared" si="34"/>
        <v>0</v>
      </c>
      <c r="AJ181" s="709">
        <f t="shared" si="30"/>
        <v>7.416666666666667</v>
      </c>
      <c r="AK181" s="494" t="str">
        <f t="shared" si="31"/>
        <v>Tốt</v>
      </c>
      <c r="AL181" s="494" t="str">
        <f>VLOOKUP($E181,'cac dv gui'!$C$227:$AD$245,25,0)</f>
        <v>Tốt</v>
      </c>
      <c r="AM181" s="494" t="str">
        <f>VLOOKUP($E181,'cac dv gui'!$C$227:$AD$245,26,0)</f>
        <v>Tốt</v>
      </c>
      <c r="AN181" s="675"/>
      <c r="AO181" s="494"/>
      <c r="AP181" s="675"/>
      <c r="AQ181" s="494" t="str">
        <f t="shared" si="32"/>
        <v>Tốt</v>
      </c>
      <c r="AR181" s="675" t="str">
        <f t="shared" si="39"/>
        <v>Tốt</v>
      </c>
      <c r="AS181" s="675"/>
      <c r="AT181" s="494"/>
      <c r="AU181" s="675" t="s">
        <v>1731</v>
      </c>
      <c r="AV181" s="675"/>
    </row>
    <row r="182" spans="1:48" s="684" customFormat="1" ht="38.25" customHeight="1" x14ac:dyDescent="0.25">
      <c r="A182" s="512" t="s">
        <v>1419</v>
      </c>
      <c r="B182" s="512">
        <f>COUNTIF($F$9:F182,F182)</f>
        <v>12</v>
      </c>
      <c r="C182" s="513" t="s">
        <v>984</v>
      </c>
      <c r="D182" s="519" t="s">
        <v>237</v>
      </c>
      <c r="E182" s="553" t="s">
        <v>600</v>
      </c>
      <c r="F182" s="494" t="s">
        <v>1608</v>
      </c>
      <c r="G182" s="494" t="s">
        <v>974</v>
      </c>
      <c r="H182" s="494" t="str">
        <f>VLOOKUP(E182,'[16]Gui chi Quynh'!$C$7:$E$387,3,0)</f>
        <v>A2</v>
      </c>
      <c r="I182" s="494">
        <f>VLOOKUP(H182,Sheet1!$B$2:$C$12,2,TRUE)</f>
        <v>9</v>
      </c>
      <c r="J182" s="494" t="str">
        <f>VLOOKUP($E182,'[17]Gui chi Quynh'!$C$7:$E$387,3,0)</f>
        <v>A4</v>
      </c>
      <c r="K182" s="494">
        <f>VLOOKUP(J182,Sheet1!$B$2:$C$12,2,TRUE)</f>
        <v>7</v>
      </c>
      <c r="L182" s="494" t="str">
        <f>VLOOKUP(E182,'[18]Gui chi Quynh'!$C$7:$F$385,3,0)</f>
        <v>A2</v>
      </c>
      <c r="M182" s="494">
        <f>VLOOKUP(L182,Sheet1!$B$2:$C$12,2,TRUE)</f>
        <v>9</v>
      </c>
      <c r="N182" s="494" t="str">
        <f>VLOOKUP(E182,'[19]Gui chi Quynh'!$C$7:$E$391,3,0)</f>
        <v>A3</v>
      </c>
      <c r="O182" s="494">
        <f>VLOOKUP(N182,Sheet1!$B$2:$C$12,2,TRUE)</f>
        <v>8</v>
      </c>
      <c r="P182" s="494" t="str">
        <f>VLOOKUP(E182,'[20]Gui chi Quynh'!$C$7:$E$391,3,0)</f>
        <v>A4</v>
      </c>
      <c r="Q182" s="494">
        <f>VLOOKUP(P182,Sheet1!$B$2:$C$12,2,TRUE)</f>
        <v>7</v>
      </c>
      <c r="R182" s="494" t="str">
        <f>VLOOKUP($E182,'[21]Gui chi Quynh'!$C$7:$E$390,3,0)</f>
        <v>A3</v>
      </c>
      <c r="S182" s="494">
        <f>VLOOKUP(R182,Sheet1!$B$2:$C$12,2,TRUE)</f>
        <v>8</v>
      </c>
      <c r="T182" s="494" t="str">
        <f>VLOOKUP($E182,'[22]Gui chi Quynh'!$C$7:$E$390,3,0)</f>
        <v>A4</v>
      </c>
      <c r="U182" s="494">
        <f>VLOOKUP(T182,Sheet1!$B$2:$C$12,2,TRUE)</f>
        <v>7</v>
      </c>
      <c r="V182" s="494" t="str">
        <f>VLOOKUP($E182,'[23]Gui chi Quynh'!$C$7:$E$389,3,0)</f>
        <v>A4</v>
      </c>
      <c r="W182" s="494">
        <f>VLOOKUP(V182,Sheet1!$B$2:$C$12,2,TRUE)</f>
        <v>7</v>
      </c>
      <c r="X182" s="494" t="str">
        <f>VLOOKUP($E182,'[24]Gui chi Quynh'!$C$7:$E$389,3,0)</f>
        <v>A4</v>
      </c>
      <c r="Y182" s="494">
        <f>VLOOKUP(X182,Sheet1!$B$2:$C$12,2,TRUE)</f>
        <v>7</v>
      </c>
      <c r="Z182" s="494" t="str">
        <f>VLOOKUP($E182,'[25]Gui chi Quynh'!$C$7:$E$388,3,0)</f>
        <v>A3</v>
      </c>
      <c r="AA182" s="494">
        <f>VLOOKUP(Z182,Sheet1!$B$2:$C$12,2,TRUE)</f>
        <v>8</v>
      </c>
      <c r="AB182" s="494" t="str">
        <f>VLOOKUP($E182,'T5'!$E$9:$AH$337,24,0)</f>
        <v>A4</v>
      </c>
      <c r="AC182" s="494">
        <f>VLOOKUP(AB182,Sheet1!$B$2:$C$12,2,TRUE)</f>
        <v>7</v>
      </c>
      <c r="AD182" s="494" t="str">
        <f>VLOOKUP($E182,'[27]XET CUOI NAM'!$E$9:AE$337,26,0)</f>
        <v>A3</v>
      </c>
      <c r="AE182" s="494">
        <f>VLOOKUP(AD182,Sheet1!$B$2:$C$12,2,TRUE)</f>
        <v>8</v>
      </c>
      <c r="AF182" s="592" t="str">
        <f>VLOOKUP($E182,'[26]Tong hop ket qua'!$E$19:$M$219,9,0)</f>
        <v>Khá</v>
      </c>
      <c r="AG182" s="709">
        <f t="shared" si="40"/>
        <v>7.6363636363636367</v>
      </c>
      <c r="AH182" s="709" t="str">
        <f>LEFT((COUNTIF($H182:$AC182,"A*")&amp;"A*")&amp;" + "&amp;(COUNTIF($H182:$AC182,"B*")&amp;"B*")&amp;" + "&amp;(COUNTIF($H182:$AC182,"C*")&amp;"C*")&amp;" +  "&amp;(COUNTIF($H182:$AC182,"D")&amp;"D")&amp; " +  "&amp;(COUNTIF($H182:$AC182,"E")&amp;"E"),4)</f>
        <v>11A*</v>
      </c>
      <c r="AI182" s="709">
        <f t="shared" si="34"/>
        <v>0</v>
      </c>
      <c r="AJ182" s="709">
        <f t="shared" si="30"/>
        <v>7.666666666666667</v>
      </c>
      <c r="AK182" s="494" t="str">
        <f t="shared" si="31"/>
        <v>Tốt</v>
      </c>
      <c r="AL182" s="494" t="str">
        <f>VLOOKUP($E182,'cac dv gui'!$C$227:$AD$245,25,0)</f>
        <v>Tốt</v>
      </c>
      <c r="AM182" s="494" t="str">
        <f>VLOOKUP($E182,'cac dv gui'!$C$227:$AD$245,26,0)</f>
        <v>Tốt</v>
      </c>
      <c r="AN182" s="675"/>
      <c r="AO182" s="494"/>
      <c r="AP182" s="675"/>
      <c r="AQ182" s="494" t="str">
        <f t="shared" si="32"/>
        <v>Tốt</v>
      </c>
      <c r="AR182" s="675" t="str">
        <f t="shared" si="39"/>
        <v>Tốt</v>
      </c>
      <c r="AS182" s="675"/>
      <c r="AT182" s="494"/>
      <c r="AU182" s="675"/>
      <c r="AV182" s="675" t="s">
        <v>1731</v>
      </c>
    </row>
    <row r="183" spans="1:48" s="684" customFormat="1" ht="24.95" customHeight="1" x14ac:dyDescent="0.25">
      <c r="A183" s="512" t="s">
        <v>1420</v>
      </c>
      <c r="B183" s="512">
        <f>COUNTIF($F$9:F183,F183)</f>
        <v>13</v>
      </c>
      <c r="C183" s="513" t="s">
        <v>985</v>
      </c>
      <c r="D183" s="519" t="s">
        <v>371</v>
      </c>
      <c r="E183" s="553" t="s">
        <v>598</v>
      </c>
      <c r="F183" s="494" t="s">
        <v>1608</v>
      </c>
      <c r="G183" s="494" t="s">
        <v>974</v>
      </c>
      <c r="H183" s="951" t="str">
        <f>VLOOKUP(E183,'[16]Gui chi Quynh'!$C$7:$E$387,3,0)</f>
        <v>B2</v>
      </c>
      <c r="I183" s="494">
        <f>VLOOKUP(H183,Sheet1!$B$2:$C$12,2,TRUE)</f>
        <v>5</v>
      </c>
      <c r="J183" s="494" t="str">
        <f>VLOOKUP($E183,'[17]Gui chi Quynh'!$C$7:$E$387,3,0)</f>
        <v>A4</v>
      </c>
      <c r="K183" s="494">
        <f>VLOOKUP(J183,Sheet1!$B$2:$C$12,2,TRUE)</f>
        <v>7</v>
      </c>
      <c r="L183" s="494" t="str">
        <f>VLOOKUP(E183,'[18]Gui chi Quynh'!$C$7:$F$385,3,0)</f>
        <v>A3</v>
      </c>
      <c r="M183" s="494">
        <f>VLOOKUP(L183,Sheet1!$B$2:$C$12,2,TRUE)</f>
        <v>8</v>
      </c>
      <c r="N183" s="494" t="str">
        <f>VLOOKUP(E183,'[19]Gui chi Quynh'!$C$7:$E$391,3,0)</f>
        <v>A4</v>
      </c>
      <c r="O183" s="494">
        <f>VLOOKUP(N183,Sheet1!$B$2:$C$12,2,TRUE)</f>
        <v>7</v>
      </c>
      <c r="P183" s="494" t="str">
        <f>VLOOKUP(E183,'[20]Gui chi Quynh'!$C$7:$E$391,3,0)</f>
        <v>A4</v>
      </c>
      <c r="Q183" s="494">
        <f>VLOOKUP(P183,Sheet1!$B$2:$C$12,2,TRUE)</f>
        <v>7</v>
      </c>
      <c r="R183" s="494" t="str">
        <f>VLOOKUP($E183,'[21]Gui chi Quynh'!$C$7:$E$390,3,0)</f>
        <v>A4</v>
      </c>
      <c r="S183" s="494">
        <f>VLOOKUP(R183,Sheet1!$B$2:$C$12,2,TRUE)</f>
        <v>7</v>
      </c>
      <c r="T183" s="494" t="str">
        <f>VLOOKUP($E183,'[22]Gui chi Quynh'!$C$7:$E$390,3,0)</f>
        <v>A4</v>
      </c>
      <c r="U183" s="494">
        <f>VLOOKUP(T183,Sheet1!$B$2:$C$12,2,TRUE)</f>
        <v>7</v>
      </c>
      <c r="V183" s="494" t="str">
        <f>VLOOKUP($E183,'[23]Gui chi Quynh'!$C$7:$E$389,3,0)</f>
        <v>A3</v>
      </c>
      <c r="W183" s="494">
        <f>VLOOKUP(V183,Sheet1!$B$2:$C$12,2,TRUE)</f>
        <v>8</v>
      </c>
      <c r="X183" s="494" t="str">
        <f>VLOOKUP($E183,'[24]Gui chi Quynh'!$C$7:$E$389,3,0)</f>
        <v>A4</v>
      </c>
      <c r="Y183" s="494">
        <f>VLOOKUP(X183,Sheet1!$B$2:$C$12,2,TRUE)</f>
        <v>7</v>
      </c>
      <c r="Z183" s="494" t="str">
        <f>VLOOKUP($E183,'[25]Gui chi Quynh'!$C$7:$E$388,3,0)</f>
        <v>A2</v>
      </c>
      <c r="AA183" s="494">
        <f>VLOOKUP(Z183,Sheet1!$B$2:$C$12,2,TRUE)</f>
        <v>9</v>
      </c>
      <c r="AB183" s="494" t="str">
        <f>VLOOKUP($E183,'T5'!$E$9:$AH$337,24,0)</f>
        <v>A4</v>
      </c>
      <c r="AC183" s="494">
        <f>VLOOKUP(AB183,Sheet1!$B$2:$C$12,2,TRUE)</f>
        <v>7</v>
      </c>
      <c r="AD183" s="494" t="str">
        <f>VLOOKUP($E183,'[27]XET CUOI NAM'!$E$9:AE$337,26,0)</f>
        <v>A4</v>
      </c>
      <c r="AE183" s="494">
        <f>VLOOKUP(AD183,Sheet1!$B$2:$C$12,2,TRUE)</f>
        <v>7</v>
      </c>
      <c r="AF183" s="592"/>
      <c r="AG183" s="709">
        <f t="shared" si="40"/>
        <v>7.1818181818181817</v>
      </c>
      <c r="AH183" s="709" t="str">
        <f>LEFT((COUNTIF($H183:$AC183,"A*")&amp;"A*")&amp;" + "&amp;(COUNTIF($H183:$AC183,"B*")&amp;"B*")&amp;" + "&amp;(COUNTIF($H183:$AC183,"C*")&amp;"C*")&amp;" +  "&amp;(COUNTIF($H183:$AC183,"D")&amp;"D")&amp; " +  "&amp;(COUNTIF($H183:$AC183,"E")&amp;"E"),10)</f>
        <v>10A* + 1B*</v>
      </c>
      <c r="AI183" s="709">
        <f t="shared" si="34"/>
        <v>1</v>
      </c>
      <c r="AJ183" s="709">
        <f t="shared" si="30"/>
        <v>7.166666666666667</v>
      </c>
      <c r="AK183" s="494" t="str">
        <f t="shared" si="31"/>
        <v>Tốt</v>
      </c>
      <c r="AL183" s="494" t="str">
        <f>VLOOKUP($E183,'cac dv gui'!$C$227:$AD$245,25,0)</f>
        <v>Tốt</v>
      </c>
      <c r="AM183" s="494" t="str">
        <f>VLOOKUP($E183,'cac dv gui'!$C$227:$AD$245,26,0)</f>
        <v>Tốt</v>
      </c>
      <c r="AN183" s="675"/>
      <c r="AO183" s="494"/>
      <c r="AP183" s="675"/>
      <c r="AQ183" s="494" t="str">
        <f t="shared" si="32"/>
        <v>Tốt</v>
      </c>
      <c r="AR183" s="675" t="str">
        <f t="shared" si="39"/>
        <v>Tốt</v>
      </c>
      <c r="AS183" s="675"/>
      <c r="AT183" s="494"/>
      <c r="AU183" s="675"/>
      <c r="AV183" s="675" t="s">
        <v>1731</v>
      </c>
    </row>
    <row r="184" spans="1:48" s="684" customFormat="1" ht="24.95" customHeight="1" x14ac:dyDescent="0.25">
      <c r="A184" s="512" t="s">
        <v>1421</v>
      </c>
      <c r="B184" s="512">
        <f>COUNTIF($F$9:F184,F184)</f>
        <v>14</v>
      </c>
      <c r="C184" s="513" t="s">
        <v>985</v>
      </c>
      <c r="D184" s="519" t="s">
        <v>244</v>
      </c>
      <c r="E184" s="553" t="s">
        <v>605</v>
      </c>
      <c r="F184" s="494" t="s">
        <v>1608</v>
      </c>
      <c r="G184" s="494" t="s">
        <v>974</v>
      </c>
      <c r="H184" s="494" t="str">
        <f>VLOOKUP(E184,'[16]Gui chi Quynh'!$C$7:$E$387,3,0)</f>
        <v>A3</v>
      </c>
      <c r="I184" s="494">
        <f>VLOOKUP(H184,Sheet1!$B$2:$C$12,2,TRUE)</f>
        <v>8</v>
      </c>
      <c r="J184" s="494" t="str">
        <f>VLOOKUP($E184,'[17]Gui chi Quynh'!$C$7:$E$387,3,0)</f>
        <v>A4</v>
      </c>
      <c r="K184" s="494">
        <f>VLOOKUP(J184,Sheet1!$B$2:$C$12,2,TRUE)</f>
        <v>7</v>
      </c>
      <c r="L184" s="494" t="str">
        <f>VLOOKUP(E184,'[18]Gui chi Quynh'!$C$7:$F$385,3,0)</f>
        <v>A3</v>
      </c>
      <c r="M184" s="494">
        <f>VLOOKUP(L184,Sheet1!$B$2:$C$12,2,TRUE)</f>
        <v>8</v>
      </c>
      <c r="N184" s="494" t="str">
        <f>VLOOKUP(E184,'[19]Gui chi Quynh'!$C$7:$E$391,3,0)</f>
        <v>A4</v>
      </c>
      <c r="O184" s="494">
        <f>VLOOKUP(N184,Sheet1!$B$2:$C$12,2,TRUE)</f>
        <v>7</v>
      </c>
      <c r="P184" s="494" t="str">
        <f>VLOOKUP(E184,'[20]Gui chi Quynh'!$C$7:$E$391,3,0)</f>
        <v>A4</v>
      </c>
      <c r="Q184" s="494">
        <f>VLOOKUP(P184,Sheet1!$B$2:$C$12,2,TRUE)</f>
        <v>7</v>
      </c>
      <c r="R184" s="494" t="str">
        <f>VLOOKUP($E184,'[21]Gui chi Quynh'!$C$7:$E$390,3,0)</f>
        <v>A4</v>
      </c>
      <c r="S184" s="494">
        <f>VLOOKUP(R184,Sheet1!$B$2:$C$12,2,TRUE)</f>
        <v>7</v>
      </c>
      <c r="T184" s="494" t="str">
        <f>VLOOKUP($E184,'[22]Gui chi Quynh'!$C$7:$E$390,3,0)</f>
        <v>A3</v>
      </c>
      <c r="U184" s="494">
        <f>VLOOKUP(T184,Sheet1!$B$2:$C$12,2,TRUE)</f>
        <v>8</v>
      </c>
      <c r="V184" s="494" t="str">
        <f>VLOOKUP($E184,'[23]Gui chi Quynh'!$C$7:$E$389,3,0)</f>
        <v>A4</v>
      </c>
      <c r="W184" s="494">
        <f>VLOOKUP(V184,Sheet1!$B$2:$C$12,2,TRUE)</f>
        <v>7</v>
      </c>
      <c r="X184" s="494" t="str">
        <f>VLOOKUP($E184,'[24]Gui chi Quynh'!$C$7:$E$389,3,0)</f>
        <v>A4</v>
      </c>
      <c r="Y184" s="494">
        <f>VLOOKUP(X184,Sheet1!$B$2:$C$12,2,TRUE)</f>
        <v>7</v>
      </c>
      <c r="Z184" s="494" t="str">
        <f>VLOOKUP($E184,'[25]Gui chi Quynh'!$C$7:$E$388,3,0)</f>
        <v>A3</v>
      </c>
      <c r="AA184" s="494">
        <f>VLOOKUP(Z184,Sheet1!$B$2:$C$12,2,TRUE)</f>
        <v>8</v>
      </c>
      <c r="AB184" s="494" t="str">
        <f>VLOOKUP($E184,'T5'!$E$9:$AH$337,24,0)</f>
        <v>A3</v>
      </c>
      <c r="AC184" s="494">
        <f>VLOOKUP(AB184,Sheet1!$B$2:$C$12,2,TRUE)</f>
        <v>8</v>
      </c>
      <c r="AD184" s="494" t="str">
        <f>VLOOKUP($E184,'[27]XET CUOI NAM'!$E$9:AE$337,26,0)</f>
        <v>A3</v>
      </c>
      <c r="AE184" s="494">
        <f>VLOOKUP(AD184,Sheet1!$B$2:$C$12,2,TRUE)</f>
        <v>8</v>
      </c>
      <c r="AF184" s="592" t="str">
        <f>VLOOKUP($E184,'[26]Tong hop ket qua'!$E$19:$M$219,9,0)</f>
        <v>Tốt</v>
      </c>
      <c r="AG184" s="709">
        <f t="shared" si="40"/>
        <v>7.4545454545454541</v>
      </c>
      <c r="AH184" s="709" t="str">
        <f>LEFT((COUNTIF($H184:$AC184,"A*")&amp;"A*")&amp;" + "&amp;(COUNTIF($H184:$AC184,"B*")&amp;"B*")&amp;" + "&amp;(COUNTIF($H184:$AC184,"C*")&amp;"C*")&amp;" +  "&amp;(COUNTIF($H184:$AC184,"D")&amp;"D")&amp; " +  "&amp;(COUNTIF($H184:$AC184,"E")&amp;"E"),4)</f>
        <v>11A*</v>
      </c>
      <c r="AI184" s="709">
        <f t="shared" si="34"/>
        <v>0</v>
      </c>
      <c r="AJ184" s="709">
        <f t="shared" si="30"/>
        <v>7.5</v>
      </c>
      <c r="AK184" s="494" t="str">
        <f t="shared" si="31"/>
        <v>Tốt</v>
      </c>
      <c r="AL184" s="494" t="str">
        <f>VLOOKUP($E184,'cac dv gui'!$C$227:$AD$245,25,0)</f>
        <v>Tốt</v>
      </c>
      <c r="AM184" s="494" t="str">
        <f>VLOOKUP($E184,'cac dv gui'!$C$227:$AD$245,26,0)</f>
        <v>Tốt</v>
      </c>
      <c r="AN184" s="675"/>
      <c r="AO184" s="494"/>
      <c r="AP184" s="675"/>
      <c r="AQ184" s="494" t="str">
        <f t="shared" si="32"/>
        <v>Tốt</v>
      </c>
      <c r="AR184" s="675" t="str">
        <f t="shared" si="39"/>
        <v>Tốt</v>
      </c>
      <c r="AS184" s="675"/>
      <c r="AT184" s="494"/>
      <c r="AU184" s="675"/>
      <c r="AV184" s="675" t="s">
        <v>1731</v>
      </c>
    </row>
    <row r="185" spans="1:48" s="684" customFormat="1" ht="24.95" customHeight="1" x14ac:dyDescent="0.25">
      <c r="A185" s="512" t="s">
        <v>1422</v>
      </c>
      <c r="B185" s="512">
        <f>COUNTIF($F$9:F185,F185)</f>
        <v>15</v>
      </c>
      <c r="C185" s="513" t="s">
        <v>985</v>
      </c>
      <c r="D185" s="519" t="s">
        <v>240</v>
      </c>
      <c r="E185" s="553" t="s">
        <v>602</v>
      </c>
      <c r="F185" s="494" t="s">
        <v>1608</v>
      </c>
      <c r="G185" s="494" t="s">
        <v>974</v>
      </c>
      <c r="H185" s="494" t="str">
        <f>VLOOKUP(E185,'[16]Gui chi Quynh'!$C$7:$E$387,3,0)</f>
        <v>A4</v>
      </c>
      <c r="I185" s="494">
        <f>VLOOKUP(H185,Sheet1!$B$2:$C$12,2,TRUE)</f>
        <v>7</v>
      </c>
      <c r="J185" s="494" t="str">
        <f>VLOOKUP($E185,'[17]Gui chi Quynh'!$C$7:$E$387,3,0)</f>
        <v>A4</v>
      </c>
      <c r="K185" s="494">
        <f>VLOOKUP(J185,Sheet1!$B$2:$C$12,2,TRUE)</f>
        <v>7</v>
      </c>
      <c r="L185" s="494" t="str">
        <f>VLOOKUP(E185,'[18]Gui chi Quynh'!$C$7:$F$385,3,0)</f>
        <v>A3</v>
      </c>
      <c r="M185" s="494">
        <f>VLOOKUP(L185,Sheet1!$B$2:$C$12,2,TRUE)</f>
        <v>8</v>
      </c>
      <c r="N185" s="494" t="str">
        <f>VLOOKUP(E185,'[19]Gui chi Quynh'!$C$7:$E$391,3,0)</f>
        <v>A4</v>
      </c>
      <c r="O185" s="494">
        <f>VLOOKUP(N185,Sheet1!$B$2:$C$12,2,TRUE)</f>
        <v>7</v>
      </c>
      <c r="P185" s="494" t="str">
        <f>VLOOKUP(E185,'[20]Gui chi Quynh'!$C$7:$E$391,3,0)</f>
        <v>A4</v>
      </c>
      <c r="Q185" s="494">
        <f>VLOOKUP(P185,Sheet1!$B$2:$C$12,2,TRUE)</f>
        <v>7</v>
      </c>
      <c r="R185" s="494" t="str">
        <f>VLOOKUP($E185,'[21]Gui chi Quynh'!$C$7:$E$390,3,0)</f>
        <v>A4</v>
      </c>
      <c r="S185" s="494">
        <f>VLOOKUP(R185,Sheet1!$B$2:$C$12,2,TRUE)</f>
        <v>7</v>
      </c>
      <c r="T185" s="494" t="str">
        <f>VLOOKUP($E185,'[22]Gui chi Quynh'!$C$7:$E$390,3,0)</f>
        <v>A4</v>
      </c>
      <c r="U185" s="494">
        <f>VLOOKUP(T185,Sheet1!$B$2:$C$12,2,TRUE)</f>
        <v>7</v>
      </c>
      <c r="V185" s="494" t="str">
        <f>VLOOKUP($E185,'[23]Gui chi Quynh'!$C$7:$E$389,3,0)</f>
        <v>A3</v>
      </c>
      <c r="W185" s="494">
        <f>VLOOKUP(V185,Sheet1!$B$2:$C$12,2,TRUE)</f>
        <v>8</v>
      </c>
      <c r="X185" s="494" t="str">
        <f>VLOOKUP($E185,'[24]Gui chi Quynh'!$C$7:$E$389,3,0)</f>
        <v>A4</v>
      </c>
      <c r="Y185" s="494">
        <f>VLOOKUP(X185,Sheet1!$B$2:$C$12,2,TRUE)</f>
        <v>7</v>
      </c>
      <c r="Z185" s="494" t="str">
        <f>VLOOKUP($E185,'[25]Gui chi Quynh'!$C$7:$E$388,3,0)</f>
        <v>A3</v>
      </c>
      <c r="AA185" s="494">
        <f>VLOOKUP(Z185,Sheet1!$B$2:$C$12,2,TRUE)</f>
        <v>8</v>
      </c>
      <c r="AB185" s="494" t="str">
        <f>VLOOKUP($E185,'T5'!$E$9:$AH$337,24,0)</f>
        <v>A3</v>
      </c>
      <c r="AC185" s="494">
        <f>VLOOKUP(AB185,Sheet1!$B$2:$C$12,2,TRUE)</f>
        <v>8</v>
      </c>
      <c r="AD185" s="494" t="str">
        <f>VLOOKUP($E185,'[27]XET CUOI NAM'!$E$9:AE$337,26,0)</f>
        <v>A3</v>
      </c>
      <c r="AE185" s="494">
        <f>VLOOKUP(AD185,Sheet1!$B$2:$C$12,2,TRUE)</f>
        <v>8</v>
      </c>
      <c r="AF185" s="592"/>
      <c r="AG185" s="709">
        <f t="shared" si="40"/>
        <v>7.3636363636363633</v>
      </c>
      <c r="AH185" s="709" t="str">
        <f>LEFT((COUNTIF($H185:$AC185,"A*")&amp;"A*")&amp;" + "&amp;(COUNTIF($H185:$AC185,"B*")&amp;"B*")&amp;" + "&amp;(COUNTIF($H185:$AC185,"C*")&amp;"C*")&amp;" +  "&amp;(COUNTIF($H185:$AC185,"D")&amp;"D")&amp; " +  "&amp;(COUNTIF($H185:$AC185,"E")&amp;"E"),4)</f>
        <v>11A*</v>
      </c>
      <c r="AI185" s="709">
        <f t="shared" si="34"/>
        <v>0</v>
      </c>
      <c r="AJ185" s="709">
        <f t="shared" si="30"/>
        <v>7.416666666666667</v>
      </c>
      <c r="AK185" s="494" t="str">
        <f t="shared" si="31"/>
        <v>Tốt</v>
      </c>
      <c r="AL185" s="494" t="str">
        <f>VLOOKUP($E185,'cac dv gui'!$C$227:$AD$245,25,0)</f>
        <v>Tốt</v>
      </c>
      <c r="AM185" s="494" t="str">
        <f>VLOOKUP($E185,'cac dv gui'!$C$227:$AD$245,26,0)</f>
        <v>Tốt</v>
      </c>
      <c r="AN185" s="675"/>
      <c r="AO185" s="494"/>
      <c r="AP185" s="675"/>
      <c r="AQ185" s="494" t="str">
        <f t="shared" si="32"/>
        <v>Tốt</v>
      </c>
      <c r="AR185" s="675" t="str">
        <f t="shared" si="39"/>
        <v>Tốt</v>
      </c>
      <c r="AS185" s="675"/>
      <c r="AT185" s="494"/>
      <c r="AU185" s="675"/>
      <c r="AV185" s="675" t="s">
        <v>1731</v>
      </c>
    </row>
    <row r="186" spans="1:48" s="684" customFormat="1" ht="24.95" customHeight="1" x14ac:dyDescent="0.25">
      <c r="A186" s="512" t="s">
        <v>1423</v>
      </c>
      <c r="B186" s="512">
        <f>COUNTIF($F$9:F186,F186)</f>
        <v>16</v>
      </c>
      <c r="C186" s="513" t="s">
        <v>984</v>
      </c>
      <c r="D186" s="514" t="s">
        <v>250</v>
      </c>
      <c r="E186" s="553" t="s">
        <v>609</v>
      </c>
      <c r="F186" s="494" t="s">
        <v>1608</v>
      </c>
      <c r="G186" s="494" t="s">
        <v>974</v>
      </c>
      <c r="H186" s="494" t="str">
        <f>VLOOKUP(E186,'[16]Gui chi Quynh'!$C$7:$E$387,3,0)</f>
        <v>A1</v>
      </c>
      <c r="I186" s="494">
        <f>VLOOKUP(H186,Sheet1!$B$2:$C$12,2,TRUE)</f>
        <v>10</v>
      </c>
      <c r="J186" s="494" t="str">
        <f>VLOOKUP($E186,'[17]Gui chi Quynh'!$C$7:$E$387,3,0)</f>
        <v>A4</v>
      </c>
      <c r="K186" s="494">
        <f>VLOOKUP(J186,Sheet1!$B$2:$C$12,2,TRUE)</f>
        <v>7</v>
      </c>
      <c r="L186" s="494" t="str">
        <f>VLOOKUP(E186,'[18]Gui chi Quynh'!$C$7:$F$385,3,0)</f>
        <v>A3</v>
      </c>
      <c r="M186" s="494">
        <f>VLOOKUP(L186,Sheet1!$B$2:$C$12,2,TRUE)</f>
        <v>8</v>
      </c>
      <c r="N186" s="494" t="str">
        <f>VLOOKUP(E186,'[19]Gui chi Quynh'!$C$7:$E$391,3,0)</f>
        <v>A4</v>
      </c>
      <c r="O186" s="494">
        <f>VLOOKUP(N186,Sheet1!$B$2:$C$12,2,TRUE)</f>
        <v>7</v>
      </c>
      <c r="P186" s="494" t="str">
        <f>VLOOKUP(E186,'[20]Gui chi Quynh'!$C$7:$E$391,3,0)</f>
        <v>B1</v>
      </c>
      <c r="Q186" s="494">
        <f>VLOOKUP(P186,Sheet1!$B$2:$C$12,2,TRUE)</f>
        <v>6</v>
      </c>
      <c r="R186" s="494" t="str">
        <f>VLOOKUP($E186,'[21]Gui chi Quynh'!$C$7:$E$390,3,0)</f>
        <v>A3</v>
      </c>
      <c r="S186" s="494">
        <f>VLOOKUP(R186,Sheet1!$B$2:$C$12,2,TRUE)</f>
        <v>8</v>
      </c>
      <c r="T186" s="494" t="str">
        <f>VLOOKUP($E186,'[22]Gui chi Quynh'!$C$7:$E$390,3,0)</f>
        <v>A3</v>
      </c>
      <c r="U186" s="494">
        <f>VLOOKUP(T186,Sheet1!$B$2:$C$12,2,TRUE)</f>
        <v>8</v>
      </c>
      <c r="V186" s="494" t="str">
        <f>VLOOKUP($E186,'[23]Gui chi Quynh'!$C$7:$E$389,3,0)</f>
        <v>A4</v>
      </c>
      <c r="W186" s="494">
        <f>VLOOKUP(V186,Sheet1!$B$2:$C$12,2,TRUE)</f>
        <v>7</v>
      </c>
      <c r="X186" s="494" t="str">
        <f>VLOOKUP($E186,'[24]Gui chi Quynh'!$C$7:$E$389,3,0)</f>
        <v>A4</v>
      </c>
      <c r="Y186" s="494">
        <f>VLOOKUP(X186,Sheet1!$B$2:$C$12,2,TRUE)</f>
        <v>7</v>
      </c>
      <c r="Z186" s="494" t="str">
        <f>VLOOKUP($E186,'[25]Gui chi Quynh'!$C$7:$E$388,3,0)</f>
        <v>A3</v>
      </c>
      <c r="AA186" s="494">
        <f>VLOOKUP(Z186,Sheet1!$B$2:$C$12,2,TRUE)</f>
        <v>8</v>
      </c>
      <c r="AB186" s="494" t="str">
        <f>VLOOKUP($E186,'T5'!$E$9:$AH$337,24,0)</f>
        <v>A4</v>
      </c>
      <c r="AC186" s="494">
        <f>VLOOKUP(AB186,Sheet1!$B$2:$C$12,2,TRUE)</f>
        <v>7</v>
      </c>
      <c r="AD186" s="494" t="str">
        <f>VLOOKUP($E186,'[27]XET CUOI NAM'!$E$9:AE$337,26,0)</f>
        <v>A3</v>
      </c>
      <c r="AE186" s="494">
        <f>VLOOKUP(AD186,Sheet1!$B$2:$C$12,2,TRUE)</f>
        <v>8</v>
      </c>
      <c r="AF186" s="592" t="str">
        <f>VLOOKUP($E186,'[26]Tong hop ket qua'!$E$19:$M$219,9,0)</f>
        <v>Khá</v>
      </c>
      <c r="AG186" s="709">
        <f t="shared" si="40"/>
        <v>7.5454545454545459</v>
      </c>
      <c r="AH186" s="709" t="str">
        <f>LEFT((COUNTIF($H186:$AC186,"A*")&amp;"A*")&amp;" + "&amp;(COUNTIF($H186:$AC186,"B*")&amp;"B*")&amp;" + "&amp;(COUNTIF($H186:$AC186,"C*")&amp;"C*")&amp;" +  "&amp;(COUNTIF($H186:$AC186,"D")&amp;"D")&amp; " +  "&amp;(COUNTIF($H186:$AC186,"E")&amp;"E"),10)</f>
        <v>10A* + 1B*</v>
      </c>
      <c r="AI186" s="709">
        <f t="shared" si="34"/>
        <v>1</v>
      </c>
      <c r="AJ186" s="709">
        <f t="shared" si="30"/>
        <v>7.583333333333333</v>
      </c>
      <c r="AK186" s="494" t="str">
        <f t="shared" si="31"/>
        <v>Tốt</v>
      </c>
      <c r="AL186" s="494" t="str">
        <f>VLOOKUP($E186,'cac dv gui'!$C$227:$AD$245,25,0)</f>
        <v>Tốt</v>
      </c>
      <c r="AM186" s="494" t="str">
        <f>VLOOKUP($E186,'cac dv gui'!$C$227:$AD$245,26,0)</f>
        <v>Tốt</v>
      </c>
      <c r="AN186" s="675"/>
      <c r="AO186" s="494"/>
      <c r="AP186" s="675"/>
      <c r="AQ186" s="494" t="str">
        <f t="shared" si="32"/>
        <v>Tốt</v>
      </c>
      <c r="AR186" s="675" t="str">
        <f t="shared" si="39"/>
        <v>Tốt</v>
      </c>
      <c r="AS186" s="675"/>
      <c r="AT186" s="494"/>
      <c r="AU186" s="675"/>
      <c r="AV186" s="675" t="s">
        <v>1731</v>
      </c>
    </row>
    <row r="187" spans="1:48" s="684" customFormat="1" ht="24.95" customHeight="1" x14ac:dyDescent="0.25">
      <c r="A187" s="512" t="s">
        <v>1424</v>
      </c>
      <c r="B187" s="512">
        <f>COUNTIF($F$9:F187,F187)</f>
        <v>17</v>
      </c>
      <c r="C187" s="513" t="s">
        <v>984</v>
      </c>
      <c r="D187" s="519" t="s">
        <v>206</v>
      </c>
      <c r="E187" s="553" t="s">
        <v>595</v>
      </c>
      <c r="F187" s="494" t="s">
        <v>1608</v>
      </c>
      <c r="G187" s="494" t="s">
        <v>974</v>
      </c>
      <c r="H187" s="494" t="str">
        <f>VLOOKUP(E187,'[16]Gui chi Quynh'!$C$7:$E$387,3,0)</f>
        <v>A3</v>
      </c>
      <c r="I187" s="494">
        <f>VLOOKUP(H187,Sheet1!$B$2:$C$12,2,TRUE)</f>
        <v>8</v>
      </c>
      <c r="J187" s="494" t="str">
        <f>VLOOKUP($E187,'[17]Gui chi Quynh'!$C$7:$E$387,3,0)</f>
        <v>A4</v>
      </c>
      <c r="K187" s="494">
        <f>VLOOKUP(J187,Sheet1!$B$2:$C$12,2,TRUE)</f>
        <v>7</v>
      </c>
      <c r="L187" s="494" t="str">
        <f>VLOOKUP(E187,'[18]Gui chi Quynh'!$C$7:$F$385,3,0)</f>
        <v>A2</v>
      </c>
      <c r="M187" s="494">
        <f>VLOOKUP(L187,Sheet1!$B$2:$C$12,2,TRUE)</f>
        <v>9</v>
      </c>
      <c r="N187" s="494" t="str">
        <f>VLOOKUP(E187,'[19]Gui chi Quynh'!$C$7:$E$391,3,0)</f>
        <v>A3</v>
      </c>
      <c r="O187" s="494">
        <f>VLOOKUP(N187,Sheet1!$B$2:$C$12,2,TRUE)</f>
        <v>8</v>
      </c>
      <c r="P187" s="494" t="str">
        <f>VLOOKUP(E187,'[20]Gui chi Quynh'!$C$7:$E$391,3,0)</f>
        <v>A4</v>
      </c>
      <c r="Q187" s="494">
        <f>VLOOKUP(P187,Sheet1!$B$2:$C$12,2,TRUE)</f>
        <v>7</v>
      </c>
      <c r="R187" s="494" t="str">
        <f>VLOOKUP($E187,'[21]Gui chi Quynh'!$C$7:$E$390,3,0)</f>
        <v>A3</v>
      </c>
      <c r="S187" s="494">
        <f>VLOOKUP(R187,Sheet1!$B$2:$C$12,2,TRUE)</f>
        <v>8</v>
      </c>
      <c r="T187" s="494" t="str">
        <f>VLOOKUP($E187,'[22]Gui chi Quynh'!$C$7:$E$390,3,0)</f>
        <v>A4</v>
      </c>
      <c r="U187" s="494">
        <f>VLOOKUP(T187,Sheet1!$B$2:$C$12,2,TRUE)</f>
        <v>7</v>
      </c>
      <c r="V187" s="494" t="str">
        <f>VLOOKUP($E187,'[23]Gui chi Quynh'!$C$7:$E$389,3,0)</f>
        <v>A3</v>
      </c>
      <c r="W187" s="494">
        <f>VLOOKUP(V187,Sheet1!$B$2:$C$12,2,TRUE)</f>
        <v>8</v>
      </c>
      <c r="X187" s="494" t="str">
        <f>VLOOKUP($E187,'[24]Gui chi Quynh'!$C$7:$E$389,3,0)</f>
        <v>A4</v>
      </c>
      <c r="Y187" s="494">
        <f>VLOOKUP(X187,Sheet1!$B$2:$C$12,2,TRUE)</f>
        <v>7</v>
      </c>
      <c r="Z187" s="494" t="str">
        <f>VLOOKUP($E187,'[25]Gui chi Quynh'!$C$7:$E$388,3,0)</f>
        <v>A3</v>
      </c>
      <c r="AA187" s="494">
        <f>VLOOKUP(Z187,Sheet1!$B$2:$C$12,2,TRUE)</f>
        <v>8</v>
      </c>
      <c r="AB187" s="494" t="str">
        <f>VLOOKUP($E187,'T5'!$E$9:$AH$337,24,0)</f>
        <v>A4</v>
      </c>
      <c r="AC187" s="494">
        <f>VLOOKUP(AB187,Sheet1!$B$2:$C$12,2,TRUE)</f>
        <v>7</v>
      </c>
      <c r="AD187" s="494" t="str">
        <f>VLOOKUP($E187,'[27]XET CUOI NAM'!$E$9:AE$337,26,0)</f>
        <v>A4</v>
      </c>
      <c r="AE187" s="494">
        <f>VLOOKUP(AD187,Sheet1!$B$2:$C$12,2,TRUE)</f>
        <v>7</v>
      </c>
      <c r="AF187" s="592" t="str">
        <f>VLOOKUP($E187,'[26]Tong hop ket qua'!$E$19:$M$219,9,0)</f>
        <v>Khá</v>
      </c>
      <c r="AG187" s="709">
        <f t="shared" si="40"/>
        <v>7.6363636363636367</v>
      </c>
      <c r="AH187" s="709" t="str">
        <f>LEFT((COUNTIF($H187:$AC187,"A*")&amp;"A*")&amp;" + "&amp;(COUNTIF($H187:$AC187,"B*")&amp;"B*")&amp;" + "&amp;(COUNTIF($H187:$AC187,"C*")&amp;"C*")&amp;" +  "&amp;(COUNTIF($H187:$AC187,"D")&amp;"D")&amp; " +  "&amp;(COUNTIF($H187:$AC187,"E")&amp;"E"),4)</f>
        <v>11A*</v>
      </c>
      <c r="AI187" s="709">
        <f t="shared" si="34"/>
        <v>0</v>
      </c>
      <c r="AJ187" s="709">
        <f t="shared" si="30"/>
        <v>7.583333333333333</v>
      </c>
      <c r="AK187" s="494" t="str">
        <f t="shared" si="31"/>
        <v>Tốt</v>
      </c>
      <c r="AL187" s="494" t="str">
        <f>VLOOKUP($E187,'cac dv gui'!$C$227:$AD$245,25,0)</f>
        <v>Tốt</v>
      </c>
      <c r="AM187" s="494" t="str">
        <f>VLOOKUP($E187,'cac dv gui'!$C$227:$AD$245,26,0)</f>
        <v>Tốt</v>
      </c>
      <c r="AN187" s="675"/>
      <c r="AO187" s="494"/>
      <c r="AP187" s="675"/>
      <c r="AQ187" s="494" t="str">
        <f t="shared" si="32"/>
        <v>Tốt</v>
      </c>
      <c r="AR187" s="675" t="str">
        <f t="shared" si="39"/>
        <v>Tốt</v>
      </c>
      <c r="AS187" s="675"/>
      <c r="AT187" s="494"/>
      <c r="AU187" s="675" t="s">
        <v>1731</v>
      </c>
      <c r="AV187" s="675"/>
    </row>
    <row r="188" spans="1:48" s="684" customFormat="1" ht="24.95" customHeight="1" x14ac:dyDescent="0.25">
      <c r="A188" s="512" t="s">
        <v>1425</v>
      </c>
      <c r="B188" s="512">
        <f>COUNTIF($F$9:F188,F188)</f>
        <v>18</v>
      </c>
      <c r="C188" s="513" t="s">
        <v>984</v>
      </c>
      <c r="D188" s="519" t="s">
        <v>248</v>
      </c>
      <c r="E188" s="553" t="s">
        <v>591</v>
      </c>
      <c r="F188" s="494" t="s">
        <v>1608</v>
      </c>
      <c r="G188" s="494" t="s">
        <v>974</v>
      </c>
      <c r="H188" s="494" t="str">
        <f>VLOOKUP(E188,'[16]Gui chi Quynh'!$C$7:$E$387,3,0)</f>
        <v>A3</v>
      </c>
      <c r="I188" s="494">
        <f>VLOOKUP(H188,Sheet1!$B$2:$C$12,2,TRUE)</f>
        <v>8</v>
      </c>
      <c r="J188" s="494" t="str">
        <f>VLOOKUP($E188,'[17]Gui chi Quynh'!$C$7:$E$387,3,0)</f>
        <v>A4</v>
      </c>
      <c r="K188" s="494">
        <f>VLOOKUP(J188,Sheet1!$B$2:$C$12,2,TRUE)</f>
        <v>7</v>
      </c>
      <c r="L188" s="494" t="str">
        <f>VLOOKUP(E188,'[18]Gui chi Quynh'!$C$7:$F$385,3,0)</f>
        <v>A2</v>
      </c>
      <c r="M188" s="494">
        <f>VLOOKUP(L188,Sheet1!$B$2:$C$12,2,TRUE)</f>
        <v>9</v>
      </c>
      <c r="N188" s="494" t="str">
        <f>VLOOKUP(E188,'[19]Gui chi Quynh'!$C$7:$E$391,3,0)</f>
        <v>A4</v>
      </c>
      <c r="O188" s="494">
        <f>VLOOKUP(N188,Sheet1!$B$2:$C$12,2,TRUE)</f>
        <v>7</v>
      </c>
      <c r="P188" s="494" t="str">
        <f>VLOOKUP(E188,'[20]Gui chi Quynh'!$C$7:$E$391,3,0)</f>
        <v>A4</v>
      </c>
      <c r="Q188" s="494">
        <f>VLOOKUP(P188,Sheet1!$B$2:$C$12,2,TRUE)</f>
        <v>7</v>
      </c>
      <c r="R188" s="494" t="str">
        <f>VLOOKUP($E188,'[21]Gui chi Quynh'!$C$7:$E$390,3,0)</f>
        <v>A4</v>
      </c>
      <c r="S188" s="494">
        <f>VLOOKUP(R188,Sheet1!$B$2:$C$12,2,TRUE)</f>
        <v>7</v>
      </c>
      <c r="T188" s="494" t="str">
        <f>VLOOKUP($E188,'[22]Gui chi Quynh'!$C$7:$E$390,3,0)</f>
        <v>A4</v>
      </c>
      <c r="U188" s="494">
        <f>VLOOKUP(T188,Sheet1!$B$2:$C$12,2,TRUE)</f>
        <v>7</v>
      </c>
      <c r="V188" s="494" t="str">
        <f>VLOOKUP($E188,'[23]Gui chi Quynh'!$C$7:$E$389,3,0)</f>
        <v>A4</v>
      </c>
      <c r="W188" s="494">
        <f>VLOOKUP(V188,Sheet1!$B$2:$C$12,2,TRUE)</f>
        <v>7</v>
      </c>
      <c r="X188" s="494" t="str">
        <f>VLOOKUP($E188,'[24]Gui chi Quynh'!$C$7:$E$389,3,0)</f>
        <v>A4</v>
      </c>
      <c r="Y188" s="494">
        <f>VLOOKUP(X188,Sheet1!$B$2:$C$12,2,TRUE)</f>
        <v>7</v>
      </c>
      <c r="Z188" s="494" t="str">
        <f>VLOOKUP($E188,'[25]Gui chi Quynh'!$C$7:$E$388,3,0)</f>
        <v>A3</v>
      </c>
      <c r="AA188" s="494">
        <f>VLOOKUP(Z188,Sheet1!$B$2:$C$12,2,TRUE)</f>
        <v>8</v>
      </c>
      <c r="AB188" s="494" t="str">
        <f>VLOOKUP($E188,'T5'!$E$9:$AH$337,24,0)</f>
        <v>A4</v>
      </c>
      <c r="AC188" s="494">
        <f>VLOOKUP(AB188,Sheet1!$B$2:$C$12,2,TRUE)</f>
        <v>7</v>
      </c>
      <c r="AD188" s="494" t="str">
        <f>VLOOKUP($E188,'[27]XET CUOI NAM'!$E$9:AE$337,26,0)</f>
        <v>A3</v>
      </c>
      <c r="AE188" s="494">
        <f>VLOOKUP(AD188,Sheet1!$B$2:$C$12,2,TRUE)</f>
        <v>8</v>
      </c>
      <c r="AF188" s="592" t="str">
        <f>VLOOKUP($E188,'[26]Tong hop ket qua'!$E$19:$M$219,9,0)</f>
        <v>Khá</v>
      </c>
      <c r="AG188" s="709">
        <f t="shared" si="40"/>
        <v>7.3636363636363633</v>
      </c>
      <c r="AH188" s="709" t="str">
        <f>LEFT((COUNTIF($H188:$AC188,"A*")&amp;"A*")&amp;" + "&amp;(COUNTIF($H188:$AC188,"B*")&amp;"B*")&amp;" + "&amp;(COUNTIF($H188:$AC188,"C*")&amp;"C*")&amp;" +  "&amp;(COUNTIF($H188:$AC188,"D")&amp;"D")&amp; " +  "&amp;(COUNTIF($H188:$AC188,"E")&amp;"E"),4)</f>
        <v>11A*</v>
      </c>
      <c r="AI188" s="709">
        <f t="shared" si="34"/>
        <v>0</v>
      </c>
      <c r="AJ188" s="709">
        <f t="shared" si="30"/>
        <v>7.416666666666667</v>
      </c>
      <c r="AK188" s="494" t="str">
        <f t="shared" si="31"/>
        <v>Tốt</v>
      </c>
      <c r="AL188" s="494" t="str">
        <f>VLOOKUP($E188,'cac dv gui'!$C$227:$AD$245,25,0)</f>
        <v>Tốt</v>
      </c>
      <c r="AM188" s="494" t="str">
        <f>VLOOKUP($E188,'cac dv gui'!$C$227:$AD$245,26,0)</f>
        <v>Tốt</v>
      </c>
      <c r="AN188" s="675"/>
      <c r="AO188" s="494"/>
      <c r="AP188" s="675"/>
      <c r="AQ188" s="494" t="str">
        <f t="shared" si="32"/>
        <v>Tốt</v>
      </c>
      <c r="AR188" s="675" t="str">
        <f t="shared" si="39"/>
        <v>Tốt</v>
      </c>
      <c r="AS188" s="675"/>
      <c r="AT188" s="494"/>
      <c r="AU188" s="675"/>
      <c r="AV188" s="675" t="s">
        <v>1731</v>
      </c>
    </row>
    <row r="189" spans="1:48" s="684" customFormat="1" ht="24.95" customHeight="1" x14ac:dyDescent="0.25">
      <c r="A189" s="512" t="s">
        <v>1426</v>
      </c>
      <c r="B189" s="512">
        <f>COUNTIF($F$9:F189,F189)</f>
        <v>19</v>
      </c>
      <c r="C189" s="513" t="s">
        <v>985</v>
      </c>
      <c r="D189" s="514" t="s">
        <v>243</v>
      </c>
      <c r="E189" s="553" t="s">
        <v>604</v>
      </c>
      <c r="F189" s="494" t="s">
        <v>1608</v>
      </c>
      <c r="G189" s="494" t="s">
        <v>974</v>
      </c>
      <c r="H189" s="494" t="str">
        <f>VLOOKUP(E189,'[16]Gui chi Quynh'!$C$7:$E$387,3,0)</f>
        <v>A3</v>
      </c>
      <c r="I189" s="494">
        <f>VLOOKUP(H189,Sheet1!$B$2:$C$12,2,TRUE)</f>
        <v>8</v>
      </c>
      <c r="J189" s="494" t="str">
        <f>VLOOKUP($E189,'[17]Gui chi Quynh'!$C$7:$E$387,3,0)</f>
        <v>A4</v>
      </c>
      <c r="K189" s="494">
        <f>VLOOKUP(J189,Sheet1!$B$2:$C$12,2,TRUE)</f>
        <v>7</v>
      </c>
      <c r="L189" s="494" t="str">
        <f>VLOOKUP(E189,'[18]Gui chi Quynh'!$C$7:$F$385,3,0)</f>
        <v>A4</v>
      </c>
      <c r="M189" s="494">
        <f>VLOOKUP(L189,Sheet1!$B$2:$C$12,2,TRUE)</f>
        <v>7</v>
      </c>
      <c r="N189" s="494" t="str">
        <f>VLOOKUP(E189,'[19]Gui chi Quynh'!$C$7:$E$391,3,0)</f>
        <v>A4</v>
      </c>
      <c r="O189" s="494">
        <f>VLOOKUP(N189,Sheet1!$B$2:$C$12,2,TRUE)</f>
        <v>7</v>
      </c>
      <c r="P189" s="494" t="str">
        <f>VLOOKUP(E189,'[20]Gui chi Quynh'!$C$7:$E$391,3,0)</f>
        <v>A3</v>
      </c>
      <c r="Q189" s="494">
        <f>VLOOKUP(P189,Sheet1!$B$2:$C$12,2,TRUE)</f>
        <v>8</v>
      </c>
      <c r="R189" s="494" t="str">
        <f>VLOOKUP($E189,'[21]Gui chi Quynh'!$C$7:$E$390,3,0)</f>
        <v>B1</v>
      </c>
      <c r="S189" s="494">
        <f>VLOOKUP(R189,Sheet1!$B$2:$C$12,2,TRUE)</f>
        <v>6</v>
      </c>
      <c r="T189" s="494" t="str">
        <f>VLOOKUP($E189,'[22]Gui chi Quynh'!$C$7:$E$390,3,0)</f>
        <v>A3</v>
      </c>
      <c r="U189" s="494">
        <f>VLOOKUP(T189,Sheet1!$B$2:$C$12,2,TRUE)</f>
        <v>8</v>
      </c>
      <c r="V189" s="494" t="str">
        <f>VLOOKUP($E189,'[23]Gui chi Quynh'!$C$7:$E$389,3,0)</f>
        <v>A4</v>
      </c>
      <c r="W189" s="494">
        <f>VLOOKUP(V189,Sheet1!$B$2:$C$12,2,TRUE)</f>
        <v>7</v>
      </c>
      <c r="X189" s="494" t="str">
        <f>VLOOKUP($E189,'[24]Gui chi Quynh'!$C$7:$E$389,3,0)</f>
        <v>A3</v>
      </c>
      <c r="Y189" s="494">
        <f>VLOOKUP(X189,Sheet1!$B$2:$C$12,2,TRUE)</f>
        <v>8</v>
      </c>
      <c r="Z189" s="494" t="str">
        <f>VLOOKUP($E189,'[25]Gui chi Quynh'!$C$7:$E$388,3,0)</f>
        <v>A3</v>
      </c>
      <c r="AA189" s="494">
        <f>VLOOKUP(Z189,Sheet1!$B$2:$C$12,2,TRUE)</f>
        <v>8</v>
      </c>
      <c r="AB189" s="494" t="str">
        <f>VLOOKUP($E189,'T5'!$E$9:$AH$337,24,0)</f>
        <v>A4</v>
      </c>
      <c r="AC189" s="494">
        <f>VLOOKUP(AB189,Sheet1!$B$2:$C$12,2,TRUE)</f>
        <v>7</v>
      </c>
      <c r="AD189" s="494" t="str">
        <f>VLOOKUP($E189,'[27]XET CUOI NAM'!$E$9:AE$337,26,0)</f>
        <v>A4</v>
      </c>
      <c r="AE189" s="494">
        <f>VLOOKUP(AD189,Sheet1!$B$2:$C$12,2,TRUE)</f>
        <v>7</v>
      </c>
      <c r="AF189" s="592"/>
      <c r="AG189" s="709">
        <f t="shared" si="40"/>
        <v>7.3636363636363633</v>
      </c>
      <c r="AH189" s="709" t="str">
        <f>LEFT((COUNTIF($H189:$AC189,"A*")&amp;"A*")&amp;" + "&amp;(COUNTIF($H189:$AC189,"B*")&amp;"B*")&amp;" + "&amp;(COUNTIF($H189:$AC189,"C*")&amp;"C*")&amp;" +  "&amp;(COUNTIF($H189:$AC189,"D")&amp;"D")&amp; " +  "&amp;(COUNTIF($H189:$AC189,"E")&amp;"E"),10)</f>
        <v>10A* + 1B*</v>
      </c>
      <c r="AI189" s="709">
        <f t="shared" si="34"/>
        <v>1</v>
      </c>
      <c r="AJ189" s="709">
        <f t="shared" si="30"/>
        <v>7.333333333333333</v>
      </c>
      <c r="AK189" s="494" t="str">
        <f t="shared" si="31"/>
        <v>Tốt</v>
      </c>
      <c r="AL189" s="494" t="str">
        <f>VLOOKUP($E189,'cac dv gui'!$C$227:$AD$245,25,0)</f>
        <v>Tốt</v>
      </c>
      <c r="AM189" s="494" t="str">
        <f>VLOOKUP($E189,'cac dv gui'!$C$227:$AD$245,26,0)</f>
        <v>Tốt</v>
      </c>
      <c r="AN189" s="675"/>
      <c r="AO189" s="494"/>
      <c r="AP189" s="675"/>
      <c r="AQ189" s="494" t="str">
        <f t="shared" si="32"/>
        <v>Tốt</v>
      </c>
      <c r="AR189" s="675" t="str">
        <f t="shared" si="39"/>
        <v>Tốt</v>
      </c>
      <c r="AS189" s="675"/>
      <c r="AT189" s="494"/>
      <c r="AU189" s="675"/>
      <c r="AV189" s="675" t="s">
        <v>1731</v>
      </c>
    </row>
    <row r="190" spans="1:48" s="684" customFormat="1" ht="24.95" customHeight="1" x14ac:dyDescent="0.25">
      <c r="A190" s="512" t="s">
        <v>1427</v>
      </c>
      <c r="B190" s="512">
        <f>COUNTIF($F$9:F190,F190)</f>
        <v>1</v>
      </c>
      <c r="C190" s="513" t="s">
        <v>985</v>
      </c>
      <c r="D190" s="514" t="s">
        <v>169</v>
      </c>
      <c r="E190" s="520" t="s">
        <v>636</v>
      </c>
      <c r="F190" s="518" t="s">
        <v>1610</v>
      </c>
      <c r="G190" s="518" t="s">
        <v>974</v>
      </c>
      <c r="H190" s="494" t="str">
        <f>VLOOKUP(E190,'[16]Gui chi Quynh'!$C$7:$E$387,3,0)</f>
        <v>A1</v>
      </c>
      <c r="I190" s="494">
        <f>VLOOKUP(H190,Sheet1!$B$2:$C$12,2,TRUE)</f>
        <v>10</v>
      </c>
      <c r="J190" s="494" t="str">
        <f>VLOOKUP($E190,'[17]Gui chi Quynh'!$C$7:$E$387,3,0)</f>
        <v>A1</v>
      </c>
      <c r="K190" s="494">
        <f>VLOOKUP(J190,Sheet1!$B$2:$C$12,2,TRUE)</f>
        <v>10</v>
      </c>
      <c r="L190" s="494" t="str">
        <f>VLOOKUP(E190,'[18]Gui chi Quynh'!$C$7:$F$385,3,0)</f>
        <v>A1</v>
      </c>
      <c r="M190" s="494">
        <f>VLOOKUP(L190,Sheet1!$B$2:$C$12,2,TRUE)</f>
        <v>10</v>
      </c>
      <c r="N190" s="494" t="str">
        <f>VLOOKUP(E190,'[19]Gui chi Quynh'!$C$7:$E$391,3,0)</f>
        <v>A1</v>
      </c>
      <c r="O190" s="494">
        <f>VLOOKUP(N190,Sheet1!$B$2:$C$12,2,TRUE)</f>
        <v>10</v>
      </c>
      <c r="P190" s="494" t="str">
        <f>VLOOKUP(E190,'[20]Gui chi Quynh'!$C$7:$E$391,3,0)</f>
        <v>A1</v>
      </c>
      <c r="Q190" s="494">
        <f>VLOOKUP(P190,Sheet1!$B$2:$C$12,2,TRUE)</f>
        <v>10</v>
      </c>
      <c r="R190" s="494" t="str">
        <f>VLOOKUP($E190,'[21]Gui chi Quynh'!$C$7:$E$390,3,0)</f>
        <v>A1</v>
      </c>
      <c r="S190" s="494">
        <f>VLOOKUP(R190,Sheet1!$B$2:$C$12,2,TRUE)</f>
        <v>10</v>
      </c>
      <c r="T190" s="494" t="str">
        <f>VLOOKUP($E190,'[22]Gui chi Quynh'!$C$7:$E$390,3,0)</f>
        <v>A2</v>
      </c>
      <c r="U190" s="494">
        <f>VLOOKUP(T190,Sheet1!$B$2:$C$12,2,TRUE)</f>
        <v>9</v>
      </c>
      <c r="V190" s="494" t="str">
        <f>VLOOKUP($E190,'[23]Gui chi Quynh'!$C$7:$E$389,3,0)</f>
        <v>A1</v>
      </c>
      <c r="W190" s="494">
        <f>VLOOKUP(V190,Sheet1!$B$2:$C$12,2,TRUE)</f>
        <v>10</v>
      </c>
      <c r="X190" s="494" t="str">
        <f>VLOOKUP($E190,'[24]Gui chi Quynh'!$C$7:$E$389,3,0)</f>
        <v>A1</v>
      </c>
      <c r="Y190" s="494">
        <f>VLOOKUP(X190,Sheet1!$B$2:$C$12,2,TRUE)</f>
        <v>10</v>
      </c>
      <c r="Z190" s="494" t="str">
        <f>VLOOKUP($E190,'[25]Gui chi Quynh'!$C$7:$E$388,3,0)</f>
        <v>A1</v>
      </c>
      <c r="AA190" s="494">
        <f>VLOOKUP(Z190,Sheet1!$B$2:$C$12,2,TRUE)</f>
        <v>10</v>
      </c>
      <c r="AB190" s="494" t="str">
        <f>VLOOKUP($E190,'T5'!$E$9:$AH$337,24,0)</f>
        <v>A1</v>
      </c>
      <c r="AC190" s="494">
        <f>VLOOKUP(AB190,Sheet1!$B$2:$C$12,2,TRUE)</f>
        <v>10</v>
      </c>
      <c r="AD190" s="494" t="str">
        <f>VLOOKUP($E190,'[27]XET CUOI NAM'!$E$9:AE$337,26,0)</f>
        <v>A1</v>
      </c>
      <c r="AE190" s="494">
        <f>VLOOKUP(AD190,Sheet1!$B$2:$C$12,2,TRUE)</f>
        <v>10</v>
      </c>
      <c r="AF190" s="592" t="str">
        <f>VLOOKUP($E190,'[26]Tong hop ket qua'!$E$19:$M$219,9,0)</f>
        <v>Tốt</v>
      </c>
      <c r="AG190" s="709">
        <f t="shared" si="40"/>
        <v>9.9090909090909083</v>
      </c>
      <c r="AH190" s="709" t="str">
        <f t="shared" ref="AH190:AH205" si="41">LEFT((COUNTIF($H190:$AC190,"A*")&amp;"A*")&amp;" + "&amp;(COUNTIF($H190:$AC190,"B*")&amp;"B*")&amp;" + "&amp;(COUNTIF($H190:$AC190,"C*")&amp;"C*")&amp;" +  "&amp;(COUNTIF($H190:$AC190,"D")&amp;"D")&amp; " +  "&amp;(COUNTIF($H190:$AC190,"E")&amp;"E"),4)</f>
        <v>11A*</v>
      </c>
      <c r="AI190" s="709">
        <f t="shared" si="34"/>
        <v>0</v>
      </c>
      <c r="AJ190" s="709">
        <f t="shared" si="30"/>
        <v>9.9166666666666661</v>
      </c>
      <c r="AK190" s="494" t="str">
        <f t="shared" si="31"/>
        <v>Xuất sắc</v>
      </c>
      <c r="AL190" s="494" t="str">
        <f>VLOOKUP($E190,'cac dv gui'!$C$6:$AD$36,25,0)</f>
        <v>Xuất sắc</v>
      </c>
      <c r="AM190" s="494" t="str">
        <f>VLOOKUP($E190,'cac dv gui'!$C$6:$AD$36,26,0)</f>
        <v>Xuất sắc</v>
      </c>
      <c r="AN190" s="675"/>
      <c r="AO190" s="494" t="s">
        <v>1130</v>
      </c>
      <c r="AP190" s="675"/>
      <c r="AQ190" s="494" t="str">
        <f t="shared" si="32"/>
        <v>Xuất sắc</v>
      </c>
      <c r="AR190" s="675" t="str">
        <f t="shared" si="39"/>
        <v>Xuất sắc</v>
      </c>
      <c r="AS190" s="675"/>
      <c r="AT190" s="494"/>
      <c r="AU190" s="675"/>
      <c r="AV190" s="675" t="s">
        <v>1731</v>
      </c>
    </row>
    <row r="191" spans="1:48" s="684" customFormat="1" ht="24.95" customHeight="1" x14ac:dyDescent="0.25">
      <c r="A191" s="512" t="s">
        <v>1428</v>
      </c>
      <c r="B191" s="512">
        <f>COUNTIF($F$9:F191,F191)</f>
        <v>2</v>
      </c>
      <c r="C191" s="513" t="s">
        <v>985</v>
      </c>
      <c r="D191" s="514" t="s">
        <v>180</v>
      </c>
      <c r="E191" s="520" t="s">
        <v>638</v>
      </c>
      <c r="F191" s="518" t="s">
        <v>1610</v>
      </c>
      <c r="G191" s="518" t="s">
        <v>974</v>
      </c>
      <c r="H191" s="494" t="str">
        <f>VLOOKUP(E191,'[16]Gui chi Quynh'!$C$7:$E$387,3,0)</f>
        <v>A1</v>
      </c>
      <c r="I191" s="494">
        <f>VLOOKUP(H191,Sheet1!$B$2:$C$12,2,TRUE)</f>
        <v>10</v>
      </c>
      <c r="J191" s="494" t="str">
        <f>VLOOKUP($E191,'[17]Gui chi Quynh'!$C$7:$E$387,3,0)</f>
        <v>A3</v>
      </c>
      <c r="K191" s="494">
        <f>VLOOKUP(J191,Sheet1!$B$2:$C$12,2,TRUE)</f>
        <v>8</v>
      </c>
      <c r="L191" s="494" t="str">
        <f>VLOOKUP(E191,'[18]Gui chi Quynh'!$C$7:$F$385,3,0)</f>
        <v>A2</v>
      </c>
      <c r="M191" s="494">
        <f>VLOOKUP(L191,Sheet1!$B$2:$C$12,2,TRUE)</f>
        <v>9</v>
      </c>
      <c r="N191" s="494" t="str">
        <f>VLOOKUP(E191,'[19]Gui chi Quynh'!$C$7:$E$391,3,0)</f>
        <v>A1</v>
      </c>
      <c r="O191" s="494">
        <f>VLOOKUP(N191,Sheet1!$B$2:$C$12,2,TRUE)</f>
        <v>10</v>
      </c>
      <c r="P191" s="494" t="str">
        <f>VLOOKUP(E191,'[20]Gui chi Quynh'!$C$7:$E$391,3,0)</f>
        <v>A2</v>
      </c>
      <c r="Q191" s="494">
        <f>VLOOKUP(P191,Sheet1!$B$2:$C$12,2,TRUE)</f>
        <v>9</v>
      </c>
      <c r="R191" s="494" t="str">
        <f>VLOOKUP($E191,'[21]Gui chi Quynh'!$C$7:$E$390,3,0)</f>
        <v>A1</v>
      </c>
      <c r="S191" s="494">
        <f>VLOOKUP(R191,Sheet1!$B$2:$C$12,2,TRUE)</f>
        <v>10</v>
      </c>
      <c r="T191" s="494" t="str">
        <f>VLOOKUP($E191,'[22]Gui chi Quynh'!$C$7:$E$390,3,0)</f>
        <v>A3</v>
      </c>
      <c r="U191" s="494">
        <f>VLOOKUP(T191,Sheet1!$B$2:$C$12,2,TRUE)</f>
        <v>8</v>
      </c>
      <c r="V191" s="494" t="str">
        <f>VLOOKUP($E191,'[23]Gui chi Quynh'!$C$7:$E$389,3,0)</f>
        <v>A1</v>
      </c>
      <c r="W191" s="494">
        <f>VLOOKUP(V191,Sheet1!$B$2:$C$12,2,TRUE)</f>
        <v>10</v>
      </c>
      <c r="X191" s="494" t="str">
        <f>VLOOKUP($E191,'[24]Gui chi Quynh'!$C$7:$E$389,3,0)</f>
        <v>A1</v>
      </c>
      <c r="Y191" s="494">
        <f>VLOOKUP(X191,Sheet1!$B$2:$C$12,2,TRUE)</f>
        <v>10</v>
      </c>
      <c r="Z191" s="494" t="str">
        <f>VLOOKUP($E191,'[25]Gui chi Quynh'!$C$7:$E$388,3,0)</f>
        <v>A3</v>
      </c>
      <c r="AA191" s="494">
        <f>VLOOKUP(Z191,Sheet1!$B$2:$C$12,2,TRUE)</f>
        <v>8</v>
      </c>
      <c r="AB191" s="494" t="str">
        <f>VLOOKUP($E191,'T5'!$E$9:$AH$337,24,0)</f>
        <v>A3</v>
      </c>
      <c r="AC191" s="494">
        <f>VLOOKUP(AB191,Sheet1!$B$2:$C$12,2,TRUE)</f>
        <v>8</v>
      </c>
      <c r="AD191" s="494" t="str">
        <f>VLOOKUP($E191,'[27]XET CUOI NAM'!$E$9:AE$337,26,0)</f>
        <v>A1</v>
      </c>
      <c r="AE191" s="494">
        <f>VLOOKUP(AD191,Sheet1!$B$2:$C$12,2,TRUE)</f>
        <v>10</v>
      </c>
      <c r="AF191" s="592" t="str">
        <f>VLOOKUP($E191,'[26]Tong hop ket qua'!$E$19:$M$219,9,0)</f>
        <v>Tốt</v>
      </c>
      <c r="AG191" s="709">
        <f t="shared" si="40"/>
        <v>9.0909090909090917</v>
      </c>
      <c r="AH191" s="709" t="str">
        <f t="shared" si="41"/>
        <v>11A*</v>
      </c>
      <c r="AI191" s="709">
        <f t="shared" si="34"/>
        <v>0</v>
      </c>
      <c r="AJ191" s="709">
        <f t="shared" si="30"/>
        <v>9.1666666666666661</v>
      </c>
      <c r="AK191" s="494" t="str">
        <f t="shared" si="31"/>
        <v>Xuất sắc</v>
      </c>
      <c r="AL191" s="494" t="str">
        <f>VLOOKUP($E191,'cac dv gui'!$C$6:$AD$36,25,0)</f>
        <v>Tốt</v>
      </c>
      <c r="AM191" s="494" t="str">
        <f>VLOOKUP($E191,'cac dv gui'!$C$6:$AD$36,26,0)</f>
        <v>Xuất sắc</v>
      </c>
      <c r="AN191" s="675"/>
      <c r="AO191" s="494" t="s">
        <v>1130</v>
      </c>
      <c r="AP191" s="675"/>
      <c r="AQ191" s="494" t="str">
        <f t="shared" si="32"/>
        <v>Xuất sắc</v>
      </c>
      <c r="AR191" s="675" t="str">
        <f t="shared" si="39"/>
        <v>Xuất sắc</v>
      </c>
      <c r="AS191" s="675"/>
      <c r="AT191" s="494"/>
      <c r="AU191" s="675" t="s">
        <v>1731</v>
      </c>
      <c r="AV191" s="675"/>
    </row>
    <row r="192" spans="1:48" s="684" customFormat="1" ht="24.95" customHeight="1" x14ac:dyDescent="0.25">
      <c r="A192" s="512" t="s">
        <v>1429</v>
      </c>
      <c r="B192" s="512">
        <f>COUNTIF($F$9:F192,F192)</f>
        <v>3</v>
      </c>
      <c r="C192" s="513" t="s">
        <v>985</v>
      </c>
      <c r="D192" s="514" t="s">
        <v>71</v>
      </c>
      <c r="E192" s="520" t="s">
        <v>637</v>
      </c>
      <c r="F192" s="518" t="s">
        <v>1610</v>
      </c>
      <c r="G192" s="518" t="s">
        <v>974</v>
      </c>
      <c r="H192" s="494" t="str">
        <f>VLOOKUP(E192,'[16]Gui chi Quynh'!$C$7:$E$387,3,0)</f>
        <v>A1</v>
      </c>
      <c r="I192" s="494">
        <f>VLOOKUP(H192,Sheet1!$B$2:$C$12,2,TRUE)</f>
        <v>10</v>
      </c>
      <c r="J192" s="494" t="str">
        <f>VLOOKUP($E192,'[17]Gui chi Quynh'!$C$7:$E$387,3,0)</f>
        <v>A1</v>
      </c>
      <c r="K192" s="494">
        <f>VLOOKUP(J192,Sheet1!$B$2:$C$12,2,TRUE)</f>
        <v>10</v>
      </c>
      <c r="L192" s="494" t="str">
        <f>VLOOKUP(E192,'[18]Gui chi Quynh'!$C$7:$F$385,3,0)</f>
        <v>A2</v>
      </c>
      <c r="M192" s="494">
        <f>VLOOKUP(L192,Sheet1!$B$2:$C$12,2,TRUE)</f>
        <v>9</v>
      </c>
      <c r="N192" s="494" t="str">
        <f>VLOOKUP(E192,'[19]Gui chi Quynh'!$C$7:$E$391,3,0)</f>
        <v>A3</v>
      </c>
      <c r="O192" s="494">
        <f>VLOOKUP(N192,Sheet1!$B$2:$C$12,2,TRUE)</f>
        <v>8</v>
      </c>
      <c r="P192" s="494" t="str">
        <f>VLOOKUP(E192,'[20]Gui chi Quynh'!$C$7:$E$391,3,0)</f>
        <v>A1</v>
      </c>
      <c r="Q192" s="494">
        <f>VLOOKUP(P192,Sheet1!$B$2:$C$12,2,TRUE)</f>
        <v>10</v>
      </c>
      <c r="R192" s="494" t="str">
        <f>VLOOKUP($E192,'[21]Gui chi Quynh'!$C$7:$E$390,3,0)</f>
        <v>A1</v>
      </c>
      <c r="S192" s="494">
        <f>VLOOKUP(R192,Sheet1!$B$2:$C$12,2,TRUE)</f>
        <v>10</v>
      </c>
      <c r="T192" s="494" t="str">
        <f>VLOOKUP($E192,'[22]Gui chi Quynh'!$C$7:$E$390,3,0)</f>
        <v>A3</v>
      </c>
      <c r="U192" s="494">
        <f>VLOOKUP(T192,Sheet1!$B$2:$C$12,2,TRUE)</f>
        <v>8</v>
      </c>
      <c r="V192" s="494" t="str">
        <f>VLOOKUP($E192,'[23]Gui chi Quynh'!$C$7:$E$389,3,0)</f>
        <v>A2</v>
      </c>
      <c r="W192" s="494">
        <f>VLOOKUP(V192,Sheet1!$B$2:$C$12,2,TRUE)</f>
        <v>9</v>
      </c>
      <c r="X192" s="494" t="str">
        <f>VLOOKUP($E192,'[24]Gui chi Quynh'!$C$7:$E$389,3,0)</f>
        <v>A1</v>
      </c>
      <c r="Y192" s="494">
        <f>VLOOKUP(X192,Sheet1!$B$2:$C$12,2,TRUE)</f>
        <v>10</v>
      </c>
      <c r="Z192" s="494" t="str">
        <f>VLOOKUP($E192,'[25]Gui chi Quynh'!$C$7:$E$388,3,0)</f>
        <v>A2</v>
      </c>
      <c r="AA192" s="494">
        <f>VLOOKUP(Z192,Sheet1!$B$2:$C$12,2,TRUE)</f>
        <v>9</v>
      </c>
      <c r="AB192" s="494" t="str">
        <f>VLOOKUP($E192,'T5'!$E$9:$AH$337,24,0)</f>
        <v>A2</v>
      </c>
      <c r="AC192" s="494">
        <f>VLOOKUP(AB192,Sheet1!$B$2:$C$12,2,TRUE)</f>
        <v>9</v>
      </c>
      <c r="AD192" s="494" t="str">
        <f>VLOOKUP($E192,'[27]XET CUOI NAM'!$E$9:AE$337,26,0)</f>
        <v>A3</v>
      </c>
      <c r="AE192" s="494">
        <f>VLOOKUP(AD192,Sheet1!$B$2:$C$12,2,TRUE)</f>
        <v>8</v>
      </c>
      <c r="AF192" s="592" t="str">
        <f>VLOOKUP($E192,'[26]Tong hop ket qua'!$E$19:$M$219,9,0)</f>
        <v>Tốt</v>
      </c>
      <c r="AG192" s="709">
        <f t="shared" si="40"/>
        <v>9.2727272727272734</v>
      </c>
      <c r="AH192" s="709" t="str">
        <f t="shared" si="41"/>
        <v>11A*</v>
      </c>
      <c r="AI192" s="709">
        <f t="shared" si="34"/>
        <v>0</v>
      </c>
      <c r="AJ192" s="709">
        <f t="shared" si="30"/>
        <v>9.1666666666666661</v>
      </c>
      <c r="AK192" s="494" t="str">
        <f t="shared" si="31"/>
        <v>Xuất sắc</v>
      </c>
      <c r="AL192" s="494" t="str">
        <f>VLOOKUP($E192,'cac dv gui'!$C$6:$AD$36,25,0)</f>
        <v>Xuất sắc</v>
      </c>
      <c r="AM192" s="494" t="str">
        <f>VLOOKUP($E192,'cac dv gui'!$C$6:$AD$36,26,0)</f>
        <v>Xuất sắc</v>
      </c>
      <c r="AN192" s="675"/>
      <c r="AO192" s="494" t="s">
        <v>1130</v>
      </c>
      <c r="AP192" s="675"/>
      <c r="AQ192" s="494" t="str">
        <f t="shared" si="32"/>
        <v>Xuất sắc</v>
      </c>
      <c r="AR192" s="675" t="str">
        <f t="shared" si="39"/>
        <v>Xuất sắc</v>
      </c>
      <c r="AS192" s="675"/>
      <c r="AT192" s="494"/>
      <c r="AU192" s="675" t="s">
        <v>1731</v>
      </c>
      <c r="AV192" s="675"/>
    </row>
    <row r="193" spans="1:48" s="684" customFormat="1" ht="48" customHeight="1" x14ac:dyDescent="0.25">
      <c r="A193" s="512" t="s">
        <v>1430</v>
      </c>
      <c r="B193" s="512">
        <f>COUNTIF($F$9:F193,F193)</f>
        <v>4</v>
      </c>
      <c r="C193" s="513" t="s">
        <v>984</v>
      </c>
      <c r="D193" s="514" t="s">
        <v>189</v>
      </c>
      <c r="E193" s="520" t="s">
        <v>661</v>
      </c>
      <c r="F193" s="518" t="s">
        <v>1610</v>
      </c>
      <c r="G193" s="518" t="s">
        <v>974</v>
      </c>
      <c r="H193" s="494" t="str">
        <f>VLOOKUP(E193,'[16]Gui chi Quynh'!$C$7:$E$387,3,0)</f>
        <v>A1</v>
      </c>
      <c r="I193" s="494">
        <f>VLOOKUP(H193,Sheet1!$B$2:$C$12,2,TRUE)</f>
        <v>10</v>
      </c>
      <c r="J193" s="494" t="str">
        <f>VLOOKUP($E193,'[17]Gui chi Quynh'!$C$7:$E$387,3,0)</f>
        <v>A4</v>
      </c>
      <c r="K193" s="494">
        <f>VLOOKUP(J193,Sheet1!$B$2:$C$12,2,TRUE)</f>
        <v>7</v>
      </c>
      <c r="L193" s="494" t="str">
        <f>VLOOKUP(E193,'[18]Gui chi Quynh'!$C$7:$F$385,3,0)</f>
        <v>A1</v>
      </c>
      <c r="M193" s="494">
        <f>VLOOKUP(L193,Sheet1!$B$2:$C$12,2,TRUE)</f>
        <v>10</v>
      </c>
      <c r="N193" s="494" t="str">
        <f>VLOOKUP(E193,'[19]Gui chi Quynh'!$C$7:$E$391,3,0)</f>
        <v>A1</v>
      </c>
      <c r="O193" s="494">
        <f>VLOOKUP(N193,Sheet1!$B$2:$C$12,2,TRUE)</f>
        <v>10</v>
      </c>
      <c r="P193" s="494" t="str">
        <f>VLOOKUP(E193,'[20]Gui chi Quynh'!$C$7:$E$391,3,0)</f>
        <v>A1</v>
      </c>
      <c r="Q193" s="494">
        <f>VLOOKUP(P193,Sheet1!$B$2:$C$12,2,TRUE)</f>
        <v>10</v>
      </c>
      <c r="R193" s="494" t="str">
        <f>VLOOKUP($E193,'[21]Gui chi Quynh'!$C$7:$E$390,3,0)</f>
        <v>A1</v>
      </c>
      <c r="S193" s="494">
        <f>VLOOKUP(R193,Sheet1!$B$2:$C$12,2,TRUE)</f>
        <v>10</v>
      </c>
      <c r="T193" s="494" t="str">
        <f>VLOOKUP($E193,'[22]Gui chi Quynh'!$C$7:$E$390,3,0)</f>
        <v>A3</v>
      </c>
      <c r="U193" s="494">
        <f>VLOOKUP(T193,Sheet1!$B$2:$C$12,2,TRUE)</f>
        <v>8</v>
      </c>
      <c r="V193" s="494" t="str">
        <f>VLOOKUP($E193,'[23]Gui chi Quynh'!$C$7:$E$389,3,0)</f>
        <v>A1</v>
      </c>
      <c r="W193" s="494">
        <f>VLOOKUP(V193,Sheet1!$B$2:$C$12,2,TRUE)</f>
        <v>10</v>
      </c>
      <c r="X193" s="494" t="str">
        <f>VLOOKUP($E193,'[24]Gui chi Quynh'!$C$7:$E$389,3,0)</f>
        <v>A1</v>
      </c>
      <c r="Y193" s="494">
        <f>VLOOKUP(X193,Sheet1!$B$2:$C$12,2,TRUE)</f>
        <v>10</v>
      </c>
      <c r="Z193" s="494" t="str">
        <f>VLOOKUP($E193,'[25]Gui chi Quynh'!$C$7:$E$388,3,0)</f>
        <v>A1</v>
      </c>
      <c r="AA193" s="494">
        <f>VLOOKUP(Z193,Sheet1!$B$2:$C$12,2,TRUE)</f>
        <v>10</v>
      </c>
      <c r="AB193" s="494" t="str">
        <f>VLOOKUP($E193,'T5'!$E$9:$AH$337,24,0)</f>
        <v>A1</v>
      </c>
      <c r="AC193" s="494">
        <f>VLOOKUP(AB193,Sheet1!$B$2:$C$12,2,TRUE)</f>
        <v>10</v>
      </c>
      <c r="AD193" s="494" t="str">
        <f>VLOOKUP($E193,'[27]XET CUOI NAM'!$E$9:AE$337,26,0)</f>
        <v>A1</v>
      </c>
      <c r="AE193" s="494">
        <f>VLOOKUP(AD193,Sheet1!$B$2:$C$12,2,TRUE)</f>
        <v>10</v>
      </c>
      <c r="AF193" s="592" t="str">
        <f>VLOOKUP($E193,'[26]Tong hop ket qua'!$E$19:$M$219,9,0)</f>
        <v>Tốt</v>
      </c>
      <c r="AG193" s="709">
        <f t="shared" si="40"/>
        <v>9.545454545454545</v>
      </c>
      <c r="AH193" s="709" t="str">
        <f t="shared" si="41"/>
        <v>11A*</v>
      </c>
      <c r="AI193" s="709">
        <f t="shared" si="34"/>
        <v>0</v>
      </c>
      <c r="AJ193" s="709">
        <f t="shared" si="30"/>
        <v>9.5833333333333339</v>
      </c>
      <c r="AK193" s="494" t="str">
        <f t="shared" si="31"/>
        <v>Xuất sắc</v>
      </c>
      <c r="AL193" s="494" t="str">
        <f>VLOOKUP($E193,'cac dv gui'!$C$6:$AD$36,25,0)</f>
        <v>Xuất sắc</v>
      </c>
      <c r="AM193" s="494" t="str">
        <f>VLOOKUP($E193,'cac dv gui'!$C$6:$AD$36,26,0)</f>
        <v>Xuất sắc</v>
      </c>
      <c r="AN193" s="675"/>
      <c r="AO193" s="494"/>
      <c r="AP193" s="675"/>
      <c r="AQ193" s="494" t="str">
        <f t="shared" si="32"/>
        <v>Xuất sắc</v>
      </c>
      <c r="AR193" s="675" t="str">
        <f t="shared" si="39"/>
        <v>Xuất sắc</v>
      </c>
      <c r="AS193" s="675"/>
      <c r="AT193" s="494"/>
      <c r="AU193" s="675"/>
      <c r="AV193" s="675" t="s">
        <v>1731</v>
      </c>
    </row>
    <row r="194" spans="1:48" s="684" customFormat="1" ht="36.75" customHeight="1" x14ac:dyDescent="0.25">
      <c r="A194" s="512" t="s">
        <v>1431</v>
      </c>
      <c r="B194" s="512">
        <f>COUNTIF($F$9:F194,F194)</f>
        <v>5</v>
      </c>
      <c r="C194" s="513" t="s">
        <v>984</v>
      </c>
      <c r="D194" s="514" t="s">
        <v>291</v>
      </c>
      <c r="E194" s="520" t="s">
        <v>664</v>
      </c>
      <c r="F194" s="518" t="s">
        <v>1610</v>
      </c>
      <c r="G194" s="518" t="s">
        <v>974</v>
      </c>
      <c r="H194" s="494" t="str">
        <f>VLOOKUP(E194,'[16]Gui chi Quynh'!$C$7:$E$387,3,0)</f>
        <v>A1</v>
      </c>
      <c r="I194" s="494">
        <f>VLOOKUP(H194,Sheet1!$B$2:$C$12,2,TRUE)</f>
        <v>10</v>
      </c>
      <c r="J194" s="494" t="str">
        <f>VLOOKUP($E194,'[17]Gui chi Quynh'!$C$7:$E$387,3,0)</f>
        <v>A4</v>
      </c>
      <c r="K194" s="494">
        <f>VLOOKUP(J194,Sheet1!$B$2:$C$12,2,TRUE)</f>
        <v>7</v>
      </c>
      <c r="L194" s="494" t="str">
        <f>VLOOKUP(E194,'[18]Gui chi Quynh'!$C$7:$F$385,3,0)</f>
        <v>A1</v>
      </c>
      <c r="M194" s="494">
        <f>VLOOKUP(L194,Sheet1!$B$2:$C$12,2,TRUE)</f>
        <v>10</v>
      </c>
      <c r="N194" s="494" t="str">
        <f>VLOOKUP(E194,'[19]Gui chi Quynh'!$C$7:$E$391,3,0)</f>
        <v>A1</v>
      </c>
      <c r="O194" s="494">
        <f>VLOOKUP(N194,Sheet1!$B$2:$C$12,2,TRUE)</f>
        <v>10</v>
      </c>
      <c r="P194" s="494" t="str">
        <f>VLOOKUP(E194,'[20]Gui chi Quynh'!$C$7:$E$391,3,0)</f>
        <v>A1</v>
      </c>
      <c r="Q194" s="494">
        <f>VLOOKUP(P194,Sheet1!$B$2:$C$12,2,TRUE)</f>
        <v>10</v>
      </c>
      <c r="R194" s="494" t="str">
        <f>VLOOKUP($E194,'[21]Gui chi Quynh'!$C$7:$E$390,3,0)</f>
        <v>A1</v>
      </c>
      <c r="S194" s="494">
        <f>VLOOKUP(R194,Sheet1!$B$2:$C$12,2,TRUE)</f>
        <v>10</v>
      </c>
      <c r="T194" s="494" t="str">
        <f>VLOOKUP($E194,'[22]Gui chi Quynh'!$C$7:$E$390,3,0)</f>
        <v>A3</v>
      </c>
      <c r="U194" s="494">
        <f>VLOOKUP(T194,Sheet1!$B$2:$C$12,2,TRUE)</f>
        <v>8</v>
      </c>
      <c r="V194" s="494" t="str">
        <f>VLOOKUP($E194,'[23]Gui chi Quynh'!$C$7:$E$389,3,0)</f>
        <v>A1</v>
      </c>
      <c r="W194" s="494">
        <f>VLOOKUP(V194,Sheet1!$B$2:$C$12,2,TRUE)</f>
        <v>10</v>
      </c>
      <c r="X194" s="494" t="str">
        <f>VLOOKUP($E194,'[24]Gui chi Quynh'!$C$7:$E$389,3,0)</f>
        <v>A1</v>
      </c>
      <c r="Y194" s="494">
        <f>VLOOKUP(X194,Sheet1!$B$2:$C$12,2,TRUE)</f>
        <v>10</v>
      </c>
      <c r="Z194" s="494" t="str">
        <f>VLOOKUP($E194,'[25]Gui chi Quynh'!$C$7:$E$388,3,0)</f>
        <v>A1</v>
      </c>
      <c r="AA194" s="494">
        <f>VLOOKUP(Z194,Sheet1!$B$2:$C$12,2,TRUE)</f>
        <v>10</v>
      </c>
      <c r="AB194" s="494" t="str">
        <f>VLOOKUP($E194,'T5'!$E$9:$AH$337,24,0)</f>
        <v>A1</v>
      </c>
      <c r="AC194" s="494">
        <f>VLOOKUP(AB194,Sheet1!$B$2:$C$12,2,TRUE)</f>
        <v>10</v>
      </c>
      <c r="AD194" s="494" t="str">
        <f>VLOOKUP($E194,'[27]XET CUOI NAM'!$E$9:AE$337,26,0)</f>
        <v>A1</v>
      </c>
      <c r="AE194" s="494">
        <f>VLOOKUP(AD194,Sheet1!$B$2:$C$12,2,TRUE)</f>
        <v>10</v>
      </c>
      <c r="AF194" s="592" t="str">
        <f>VLOOKUP($E194,'[26]Tong hop ket qua'!$E$19:$M$219,9,0)</f>
        <v>Tốt</v>
      </c>
      <c r="AG194" s="709">
        <f t="shared" si="40"/>
        <v>9.545454545454545</v>
      </c>
      <c r="AH194" s="709" t="str">
        <f t="shared" si="41"/>
        <v>11A*</v>
      </c>
      <c r="AI194" s="709">
        <f t="shared" si="34"/>
        <v>0</v>
      </c>
      <c r="AJ194" s="709">
        <f t="shared" si="30"/>
        <v>9.5833333333333339</v>
      </c>
      <c r="AK194" s="494" t="str">
        <f t="shared" si="31"/>
        <v>Xuất sắc</v>
      </c>
      <c r="AL194" s="494" t="str">
        <f>VLOOKUP($E194,'cac dv gui'!$C$6:$AD$36,25,0)</f>
        <v>Xuất sắc</v>
      </c>
      <c r="AM194" s="494" t="str">
        <f>VLOOKUP($E194,'cac dv gui'!$C$6:$AD$36,26,0)</f>
        <v>Xuất sắc</v>
      </c>
      <c r="AN194" s="675"/>
      <c r="AO194" s="494"/>
      <c r="AP194" s="675"/>
      <c r="AQ194" s="494" t="str">
        <f t="shared" si="32"/>
        <v>Xuất sắc</v>
      </c>
      <c r="AR194" s="675" t="str">
        <f t="shared" si="39"/>
        <v>Xuất sắc</v>
      </c>
      <c r="AS194" s="675"/>
      <c r="AT194" s="494"/>
      <c r="AU194" s="675" t="s">
        <v>1731</v>
      </c>
      <c r="AV194" s="675"/>
    </row>
    <row r="195" spans="1:48" s="684" customFormat="1" ht="24.95" customHeight="1" x14ac:dyDescent="0.25">
      <c r="A195" s="512" t="s">
        <v>1432</v>
      </c>
      <c r="B195" s="512">
        <f>COUNTIF($F$9:F195,F195)</f>
        <v>6</v>
      </c>
      <c r="C195" s="513" t="s">
        <v>984</v>
      </c>
      <c r="D195" s="514" t="s">
        <v>168</v>
      </c>
      <c r="E195" s="520" t="s">
        <v>644</v>
      </c>
      <c r="F195" s="518" t="s">
        <v>1610</v>
      </c>
      <c r="G195" s="518" t="s">
        <v>974</v>
      </c>
      <c r="H195" s="494" t="str">
        <f>VLOOKUP(E195,'[16]Gui chi Quynh'!$C$7:$E$387,3,0)</f>
        <v>A1</v>
      </c>
      <c r="I195" s="494">
        <f>VLOOKUP(H195,Sheet1!$B$2:$C$12,2,TRUE)</f>
        <v>10</v>
      </c>
      <c r="J195" s="494" t="str">
        <f>VLOOKUP($E195,'[17]Gui chi Quynh'!$C$7:$E$387,3,0)</f>
        <v>A4</v>
      </c>
      <c r="K195" s="494">
        <f>VLOOKUP(J195,Sheet1!$B$2:$C$12,2,TRUE)</f>
        <v>7</v>
      </c>
      <c r="L195" s="494" t="str">
        <f>VLOOKUP(E195,'[18]Gui chi Quynh'!$C$7:$F$385,3,0)</f>
        <v>A1</v>
      </c>
      <c r="M195" s="494">
        <f>VLOOKUP(L195,Sheet1!$B$2:$C$12,2,TRUE)</f>
        <v>10</v>
      </c>
      <c r="N195" s="494" t="str">
        <f>VLOOKUP(E195,'[19]Gui chi Quynh'!$C$7:$E$391,3,0)</f>
        <v>A1</v>
      </c>
      <c r="O195" s="494">
        <f>VLOOKUP(N195,Sheet1!$B$2:$C$12,2,TRUE)</f>
        <v>10</v>
      </c>
      <c r="P195" s="494" t="str">
        <f>VLOOKUP(E195,'[20]Gui chi Quynh'!$C$7:$E$391,3,0)</f>
        <v>A1</v>
      </c>
      <c r="Q195" s="494">
        <f>VLOOKUP(P195,Sheet1!$B$2:$C$12,2,TRUE)</f>
        <v>10</v>
      </c>
      <c r="R195" s="494" t="str">
        <f>VLOOKUP($E195,'[21]Gui chi Quynh'!$C$7:$E$390,3,0)</f>
        <v>A1</v>
      </c>
      <c r="S195" s="494">
        <f>VLOOKUP(R195,Sheet1!$B$2:$C$12,2,TRUE)</f>
        <v>10</v>
      </c>
      <c r="T195" s="494" t="str">
        <f>VLOOKUP($E195,'[22]Gui chi Quynh'!$C$7:$E$390,3,0)</f>
        <v>A1</v>
      </c>
      <c r="U195" s="494">
        <f>VLOOKUP(T195,Sheet1!$B$2:$C$12,2,TRUE)</f>
        <v>10</v>
      </c>
      <c r="V195" s="494" t="str">
        <f>VLOOKUP($E195,'[23]Gui chi Quynh'!$C$7:$E$389,3,0)</f>
        <v>A1</v>
      </c>
      <c r="W195" s="494">
        <f>VLOOKUP(V195,Sheet1!$B$2:$C$12,2,TRUE)</f>
        <v>10</v>
      </c>
      <c r="X195" s="494" t="str">
        <f>VLOOKUP($E195,'[24]Gui chi Quynh'!$C$7:$E$389,3,0)</f>
        <v>A1</v>
      </c>
      <c r="Y195" s="494">
        <f>VLOOKUP(X195,Sheet1!$B$2:$C$12,2,TRUE)</f>
        <v>10</v>
      </c>
      <c r="Z195" s="494" t="str">
        <f>VLOOKUP($E195,'[25]Gui chi Quynh'!$C$7:$E$388,3,0)</f>
        <v>A1</v>
      </c>
      <c r="AA195" s="494">
        <f>VLOOKUP(Z195,Sheet1!$B$2:$C$12,2,TRUE)</f>
        <v>10</v>
      </c>
      <c r="AB195" s="494" t="str">
        <f>VLOOKUP($E195,'T5'!$E$9:$AH$337,24,0)</f>
        <v>A1</v>
      </c>
      <c r="AC195" s="494">
        <f>VLOOKUP(AB195,Sheet1!$B$2:$C$12,2,TRUE)</f>
        <v>10</v>
      </c>
      <c r="AD195" s="494" t="str">
        <f>VLOOKUP($E195,'[27]XET CUOI NAM'!$E$9:AE$337,26,0)</f>
        <v>A3</v>
      </c>
      <c r="AE195" s="494">
        <f>VLOOKUP(AD195,Sheet1!$B$2:$C$12,2,TRUE)</f>
        <v>8</v>
      </c>
      <c r="AF195" s="592" t="str">
        <f>VLOOKUP($E195,'[26]Tong hop ket qua'!$E$19:$M$219,9,0)</f>
        <v>Tốt</v>
      </c>
      <c r="AG195" s="709">
        <f t="shared" si="40"/>
        <v>9.7272727272727266</v>
      </c>
      <c r="AH195" s="709" t="str">
        <f t="shared" si="41"/>
        <v>11A*</v>
      </c>
      <c r="AI195" s="709">
        <f t="shared" si="34"/>
        <v>0</v>
      </c>
      <c r="AJ195" s="709">
        <f t="shared" si="30"/>
        <v>9.5833333333333339</v>
      </c>
      <c r="AK195" s="494" t="str">
        <f t="shared" si="31"/>
        <v>Xuất sắc</v>
      </c>
      <c r="AL195" s="494" t="str">
        <f>VLOOKUP($E195,'cac dv gui'!$C$6:$AD$36,25,0)</f>
        <v>Xuất sắc</v>
      </c>
      <c r="AM195" s="494" t="str">
        <f>VLOOKUP($E195,'cac dv gui'!$C$6:$AD$36,26,0)</f>
        <v>Xuất sắc</v>
      </c>
      <c r="AN195" s="675"/>
      <c r="AO195" s="494"/>
      <c r="AP195" s="675"/>
      <c r="AQ195" s="494" t="str">
        <f t="shared" si="32"/>
        <v>Xuất sắc</v>
      </c>
      <c r="AR195" s="675" t="str">
        <f t="shared" si="39"/>
        <v>Xuất sắc</v>
      </c>
      <c r="AS195" s="675"/>
      <c r="AT195" s="494"/>
      <c r="AU195" s="675"/>
      <c r="AV195" s="675" t="s">
        <v>1731</v>
      </c>
    </row>
    <row r="196" spans="1:48" s="684" customFormat="1" ht="24.95" customHeight="1" x14ac:dyDescent="0.25">
      <c r="A196" s="512" t="s">
        <v>1433</v>
      </c>
      <c r="B196" s="512">
        <f>COUNTIF($F$9:F196,F196)</f>
        <v>7</v>
      </c>
      <c r="C196" s="513" t="s">
        <v>985</v>
      </c>
      <c r="D196" s="524" t="s">
        <v>826</v>
      </c>
      <c r="E196" s="525" t="s">
        <v>827</v>
      </c>
      <c r="F196" s="518" t="s">
        <v>1610</v>
      </c>
      <c r="G196" s="518" t="s">
        <v>974</v>
      </c>
      <c r="H196" s="494" t="str">
        <f>VLOOKUP(E196,'[16]Gui chi Quynh'!$C$7:$E$387,3,0)</f>
        <v>A2</v>
      </c>
      <c r="I196" s="494">
        <f>VLOOKUP(H196,Sheet1!$B$2:$C$12,2,TRUE)</f>
        <v>9</v>
      </c>
      <c r="J196" s="494" t="str">
        <f>VLOOKUP($E196,'[17]Gui chi Quynh'!$C$7:$E$387,3,0)</f>
        <v>A4</v>
      </c>
      <c r="K196" s="494">
        <f>VLOOKUP(J196,Sheet1!$B$2:$C$12,2,TRUE)</f>
        <v>7</v>
      </c>
      <c r="L196" s="494" t="str">
        <f>VLOOKUP(E196,'[18]Gui chi Quynh'!$C$7:$F$385,3,0)</f>
        <v>A2</v>
      </c>
      <c r="M196" s="494">
        <f>VLOOKUP(L196,Sheet1!$B$2:$C$12,2,TRUE)</f>
        <v>9</v>
      </c>
      <c r="N196" s="494" t="str">
        <f>VLOOKUP(E196,'[19]Gui chi Quynh'!$C$7:$E$391,3,0)</f>
        <v>A3</v>
      </c>
      <c r="O196" s="494">
        <f>VLOOKUP(N196,Sheet1!$B$2:$C$12,2,TRUE)</f>
        <v>8</v>
      </c>
      <c r="P196" s="494" t="str">
        <f>VLOOKUP(E196,'[20]Gui chi Quynh'!$C$7:$E$391,3,0)</f>
        <v>A3</v>
      </c>
      <c r="Q196" s="494">
        <f>VLOOKUP(P196,Sheet1!$B$2:$C$12,2,TRUE)</f>
        <v>8</v>
      </c>
      <c r="R196" s="494" t="str">
        <f>VLOOKUP($E196,'[21]Gui chi Quynh'!$C$7:$E$390,3,0)</f>
        <v>A3</v>
      </c>
      <c r="S196" s="494">
        <f>VLOOKUP(R196,Sheet1!$B$2:$C$12,2,TRUE)</f>
        <v>8</v>
      </c>
      <c r="T196" s="494" t="str">
        <f>VLOOKUP($E196,'[22]Gui chi Quynh'!$C$7:$E$390,3,0)</f>
        <v>A3</v>
      </c>
      <c r="U196" s="494">
        <f>VLOOKUP(T196,Sheet1!$B$2:$C$12,2,TRUE)</f>
        <v>8</v>
      </c>
      <c r="V196" s="494" t="str">
        <f>VLOOKUP($E196,'[23]Gui chi Quynh'!$C$7:$E$389,3,0)</f>
        <v>A3</v>
      </c>
      <c r="W196" s="494">
        <f>VLOOKUP(V196,Sheet1!$B$2:$C$12,2,TRUE)</f>
        <v>8</v>
      </c>
      <c r="X196" s="494" t="str">
        <f>VLOOKUP($E196,'[24]Gui chi Quynh'!$C$7:$E$389,3,0)</f>
        <v>A2</v>
      </c>
      <c r="Y196" s="494">
        <f>VLOOKUP(X196,Sheet1!$B$2:$C$12,2,TRUE)</f>
        <v>9</v>
      </c>
      <c r="Z196" s="494" t="str">
        <f>VLOOKUP($E196,'[25]Gui chi Quynh'!$C$7:$E$388,3,0)</f>
        <v>A1</v>
      </c>
      <c r="AA196" s="494">
        <f>VLOOKUP(Z196,Sheet1!$B$2:$C$12,2,TRUE)</f>
        <v>10</v>
      </c>
      <c r="AB196" s="494" t="str">
        <f>VLOOKUP($E196,'T5'!$E$9:$AH$337,24,0)</f>
        <v>A2</v>
      </c>
      <c r="AC196" s="494">
        <f>VLOOKUP(AB196,Sheet1!$B$2:$C$12,2,TRUE)</f>
        <v>9</v>
      </c>
      <c r="AD196" s="494" t="str">
        <f>VLOOKUP($E196,'[27]XET CUOI NAM'!$E$9:AE$337,26,0)</f>
        <v>A3</v>
      </c>
      <c r="AE196" s="494">
        <f>VLOOKUP(AD196,Sheet1!$B$2:$C$12,2,TRUE)</f>
        <v>8</v>
      </c>
      <c r="AF196" s="592" t="str">
        <f>VLOOKUP($E196,'[26]Tong hop ket qua'!$E$19:$M$219,9,0)</f>
        <v>Xuất sắc</v>
      </c>
      <c r="AG196" s="709">
        <f t="shared" si="40"/>
        <v>8.454545454545455</v>
      </c>
      <c r="AH196" s="709" t="str">
        <f t="shared" si="41"/>
        <v>11A*</v>
      </c>
      <c r="AI196" s="709">
        <f t="shared" si="34"/>
        <v>0</v>
      </c>
      <c r="AJ196" s="709">
        <f t="shared" si="30"/>
        <v>8.4166666666666661</v>
      </c>
      <c r="AK196" s="494" t="str">
        <f t="shared" si="31"/>
        <v>Xuất sắc</v>
      </c>
      <c r="AL196" s="494" t="str">
        <f>VLOOKUP($E196,'cac dv gui'!$C$6:$AD$36,25,0)</f>
        <v>Tốt</v>
      </c>
      <c r="AM196" s="494" t="str">
        <f>VLOOKUP($E196,'cac dv gui'!$C$6:$AD$36,26,0)</f>
        <v>Xuất sắc</v>
      </c>
      <c r="AN196" s="675"/>
      <c r="AO196" s="494"/>
      <c r="AP196" s="675"/>
      <c r="AQ196" s="494" t="str">
        <f t="shared" si="32"/>
        <v>Xuất sắc</v>
      </c>
      <c r="AR196" s="675" t="str">
        <f t="shared" si="39"/>
        <v>Xuất sắc</v>
      </c>
      <c r="AS196" s="675"/>
      <c r="AT196" s="494"/>
      <c r="AU196" s="675" t="s">
        <v>1731</v>
      </c>
      <c r="AV196" s="675"/>
    </row>
    <row r="197" spans="1:48" s="684" customFormat="1" ht="24.95" customHeight="1" x14ac:dyDescent="0.25">
      <c r="A197" s="512" t="s">
        <v>1434</v>
      </c>
      <c r="B197" s="512">
        <f>COUNTIF($F$9:F197,F197)</f>
        <v>8</v>
      </c>
      <c r="C197" s="513" t="s">
        <v>985</v>
      </c>
      <c r="D197" s="514" t="s">
        <v>308</v>
      </c>
      <c r="E197" s="520" t="s">
        <v>665</v>
      </c>
      <c r="F197" s="518" t="s">
        <v>1610</v>
      </c>
      <c r="G197" s="518" t="s">
        <v>974</v>
      </c>
      <c r="H197" s="494" t="str">
        <f>VLOOKUP(E197,'[16]Gui chi Quynh'!$C$7:$E$387,3,0)</f>
        <v>A1</v>
      </c>
      <c r="I197" s="494">
        <f>VLOOKUP(H197,Sheet1!$B$2:$C$12,2,TRUE)</f>
        <v>10</v>
      </c>
      <c r="J197" s="494" t="str">
        <f>VLOOKUP($E197,'[17]Gui chi Quynh'!$C$7:$E$387,3,0)</f>
        <v>A4</v>
      </c>
      <c r="K197" s="494">
        <f>VLOOKUP(J197,Sheet1!$B$2:$C$12,2,TRUE)</f>
        <v>7</v>
      </c>
      <c r="L197" s="494" t="str">
        <f>VLOOKUP(E197,'[18]Gui chi Quynh'!$C$7:$F$385,3,0)</f>
        <v>A1</v>
      </c>
      <c r="M197" s="494">
        <f>VLOOKUP(L197,Sheet1!$B$2:$C$12,2,TRUE)</f>
        <v>10</v>
      </c>
      <c r="N197" s="494" t="str">
        <f>VLOOKUP(E197,'[19]Gui chi Quynh'!$C$7:$E$391,3,0)</f>
        <v>A1</v>
      </c>
      <c r="O197" s="494">
        <f>VLOOKUP(N197,Sheet1!$B$2:$C$12,2,TRUE)</f>
        <v>10</v>
      </c>
      <c r="P197" s="494" t="str">
        <f>VLOOKUP(E197,'[20]Gui chi Quynh'!$C$7:$E$391,3,0)</f>
        <v>A1</v>
      </c>
      <c r="Q197" s="494">
        <f>VLOOKUP(P197,Sheet1!$B$2:$C$12,2,TRUE)</f>
        <v>10</v>
      </c>
      <c r="R197" s="494" t="str">
        <f>VLOOKUP($E197,'[21]Gui chi Quynh'!$C$7:$E$390,3,0)</f>
        <v>A1</v>
      </c>
      <c r="S197" s="494">
        <f>VLOOKUP(R197,Sheet1!$B$2:$C$12,2,TRUE)</f>
        <v>10</v>
      </c>
      <c r="T197" s="494" t="str">
        <f>VLOOKUP($E197,'[22]Gui chi Quynh'!$C$7:$E$390,3,0)</f>
        <v>A3</v>
      </c>
      <c r="U197" s="494">
        <f>VLOOKUP(T197,Sheet1!$B$2:$C$12,2,TRUE)</f>
        <v>8</v>
      </c>
      <c r="V197" s="494" t="str">
        <f>VLOOKUP($E197,'[23]Gui chi Quynh'!$C$7:$E$389,3,0)</f>
        <v>A1</v>
      </c>
      <c r="W197" s="494">
        <f>VLOOKUP(V197,Sheet1!$B$2:$C$12,2,TRUE)</f>
        <v>10</v>
      </c>
      <c r="X197" s="494" t="str">
        <f>VLOOKUP($E197,'[24]Gui chi Quynh'!$C$7:$E$389,3,0)</f>
        <v>A1</v>
      </c>
      <c r="Y197" s="494">
        <f>VLOOKUP(X197,Sheet1!$B$2:$C$12,2,TRUE)</f>
        <v>10</v>
      </c>
      <c r="Z197" s="494" t="str">
        <f>VLOOKUP($E197,'[25]Gui chi Quynh'!$C$7:$E$388,3,0)</f>
        <v>A1</v>
      </c>
      <c r="AA197" s="494">
        <f>VLOOKUP(Z197,Sheet1!$B$2:$C$12,2,TRUE)</f>
        <v>10</v>
      </c>
      <c r="AB197" s="494" t="str">
        <f>VLOOKUP($E197,'T5'!$E$9:$AH$337,24,0)</f>
        <v>A1</v>
      </c>
      <c r="AC197" s="494">
        <f>VLOOKUP(AB197,Sheet1!$B$2:$C$12,2,TRUE)</f>
        <v>10</v>
      </c>
      <c r="AD197" s="494" t="str">
        <f>VLOOKUP($E197,'[27]XET CUOI NAM'!$E$9:AE$337,26,0)</f>
        <v>A1</v>
      </c>
      <c r="AE197" s="494">
        <f>VLOOKUP(AD197,Sheet1!$B$2:$C$12,2,TRUE)</f>
        <v>10</v>
      </c>
      <c r="AF197" s="592" t="str">
        <f>VLOOKUP($E197,'[26]Tong hop ket qua'!$E$19:$M$219,9,0)</f>
        <v>Tốt</v>
      </c>
      <c r="AG197" s="709">
        <f t="shared" si="40"/>
        <v>9.545454545454545</v>
      </c>
      <c r="AH197" s="709" t="str">
        <f t="shared" si="41"/>
        <v>11A*</v>
      </c>
      <c r="AI197" s="709">
        <f t="shared" si="34"/>
        <v>0</v>
      </c>
      <c r="AJ197" s="709">
        <f t="shared" si="30"/>
        <v>9.5833333333333339</v>
      </c>
      <c r="AK197" s="494" t="str">
        <f t="shared" si="31"/>
        <v>Xuất sắc</v>
      </c>
      <c r="AL197" s="494" t="str">
        <f>VLOOKUP($E197,'cac dv gui'!$C$6:$AD$36,25,0)</f>
        <v>Xuất sắc</v>
      </c>
      <c r="AM197" s="494" t="str">
        <f>VLOOKUP($E197,'cac dv gui'!$C$6:$AD$36,26,0)</f>
        <v>Xuất sắc</v>
      </c>
      <c r="AN197" s="675"/>
      <c r="AO197" s="494"/>
      <c r="AP197" s="675"/>
      <c r="AQ197" s="494" t="str">
        <f t="shared" si="32"/>
        <v>Xuất sắc</v>
      </c>
      <c r="AR197" s="675" t="str">
        <f t="shared" si="39"/>
        <v>Xuất sắc</v>
      </c>
      <c r="AS197" s="675"/>
      <c r="AT197" s="494"/>
      <c r="AU197" s="675"/>
      <c r="AV197" s="675" t="s">
        <v>1731</v>
      </c>
    </row>
    <row r="198" spans="1:48" s="684" customFormat="1" ht="24.95" customHeight="1" x14ac:dyDescent="0.25">
      <c r="A198" s="512" t="s">
        <v>1435</v>
      </c>
      <c r="B198" s="512">
        <f>COUNTIF($F$9:F198,F198)</f>
        <v>9</v>
      </c>
      <c r="C198" s="513" t="s">
        <v>985</v>
      </c>
      <c r="D198" s="514" t="s">
        <v>185</v>
      </c>
      <c r="E198" s="520" t="s">
        <v>658</v>
      </c>
      <c r="F198" s="518" t="s">
        <v>1610</v>
      </c>
      <c r="G198" s="518" t="s">
        <v>974</v>
      </c>
      <c r="H198" s="494" t="str">
        <f>VLOOKUP(E198,'[16]Gui chi Quynh'!$C$7:$E$387,3,0)</f>
        <v>A3</v>
      </c>
      <c r="I198" s="494">
        <f>VLOOKUP(H198,Sheet1!$B$2:$C$12,2,TRUE)</f>
        <v>8</v>
      </c>
      <c r="J198" s="494" t="str">
        <f>VLOOKUP($E198,'[17]Gui chi Quynh'!$C$7:$E$387,3,0)</f>
        <v>A4</v>
      </c>
      <c r="K198" s="494">
        <f>VLOOKUP(J198,Sheet1!$B$2:$C$12,2,TRUE)</f>
        <v>7</v>
      </c>
      <c r="L198" s="494" t="str">
        <f>VLOOKUP(E198,'[18]Gui chi Quynh'!$C$7:$F$385,3,0)</f>
        <v>A3</v>
      </c>
      <c r="M198" s="494">
        <f>VLOOKUP(L198,Sheet1!$B$2:$C$12,2,TRUE)</f>
        <v>8</v>
      </c>
      <c r="N198" s="494" t="str">
        <f>VLOOKUP(E198,'[19]Gui chi Quynh'!$C$7:$E$391,3,0)</f>
        <v>A4</v>
      </c>
      <c r="O198" s="494">
        <f>VLOOKUP(N198,Sheet1!$B$2:$C$12,2,TRUE)</f>
        <v>7</v>
      </c>
      <c r="P198" s="494" t="str">
        <f>VLOOKUP(E198,'[20]Gui chi Quynh'!$C$7:$E$391,3,0)</f>
        <v>A3</v>
      </c>
      <c r="Q198" s="494">
        <f>VLOOKUP(P198,Sheet1!$B$2:$C$12,2,TRUE)</f>
        <v>8</v>
      </c>
      <c r="R198" s="494" t="str">
        <f>VLOOKUP($E198,'[21]Gui chi Quynh'!$C$7:$E$390,3,0)</f>
        <v>A1</v>
      </c>
      <c r="S198" s="494">
        <f>VLOOKUP(R198,Sheet1!$B$2:$C$12,2,TRUE)</f>
        <v>10</v>
      </c>
      <c r="T198" s="494" t="str">
        <f>VLOOKUP($E198,'[22]Gui chi Quynh'!$C$7:$E$390,3,0)</f>
        <v>A3</v>
      </c>
      <c r="U198" s="494">
        <f>VLOOKUP(T198,Sheet1!$B$2:$C$12,2,TRUE)</f>
        <v>8</v>
      </c>
      <c r="V198" s="494" t="str">
        <f>VLOOKUP($E198,'[23]Gui chi Quynh'!$C$7:$E$389,3,0)</f>
        <v>A3</v>
      </c>
      <c r="W198" s="494">
        <f>VLOOKUP(V198,Sheet1!$B$2:$C$12,2,TRUE)</f>
        <v>8</v>
      </c>
      <c r="X198" s="494" t="str">
        <f>VLOOKUP($E198,'[24]Gui chi Quynh'!$C$7:$E$389,3,0)</f>
        <v>A3</v>
      </c>
      <c r="Y198" s="494">
        <f>VLOOKUP(X198,Sheet1!$B$2:$C$12,2,TRUE)</f>
        <v>8</v>
      </c>
      <c r="Z198" s="494" t="str">
        <f>VLOOKUP($E198,'[25]Gui chi Quynh'!$C$7:$E$388,3,0)</f>
        <v>A2</v>
      </c>
      <c r="AA198" s="494">
        <f>VLOOKUP(Z198,Sheet1!$B$2:$C$12,2,TRUE)</f>
        <v>9</v>
      </c>
      <c r="AB198" s="494" t="str">
        <f>VLOOKUP($E198,'T5'!$E$9:$AH$337,24,0)</f>
        <v>A2</v>
      </c>
      <c r="AC198" s="494">
        <f>VLOOKUP(AB198,Sheet1!$B$2:$C$12,2,TRUE)</f>
        <v>9</v>
      </c>
      <c r="AD198" s="494" t="str">
        <f>VLOOKUP($E198,'[27]XET CUOI NAM'!$E$9:AE$337,26,0)</f>
        <v>A3</v>
      </c>
      <c r="AE198" s="494">
        <f>VLOOKUP(AD198,Sheet1!$B$2:$C$12,2,TRUE)</f>
        <v>8</v>
      </c>
      <c r="AF198" s="592"/>
      <c r="AG198" s="709">
        <f t="shared" si="40"/>
        <v>8.1818181818181817</v>
      </c>
      <c r="AH198" s="709" t="str">
        <f t="shared" si="41"/>
        <v>11A*</v>
      </c>
      <c r="AI198" s="709">
        <f t="shared" si="34"/>
        <v>0</v>
      </c>
      <c r="AJ198" s="709">
        <f t="shared" si="30"/>
        <v>8.1666666666666661</v>
      </c>
      <c r="AK198" s="494" t="str">
        <f t="shared" si="31"/>
        <v>Xuất sắc</v>
      </c>
      <c r="AL198" s="494" t="str">
        <f>VLOOKUP($E198,'cac dv gui'!$C$6:$AD$36,25,0)</f>
        <v>Xuất sắc</v>
      </c>
      <c r="AM198" s="494" t="str">
        <f>VLOOKUP($E198,'cac dv gui'!$C$6:$AD$36,26,0)</f>
        <v>Xuất sắc</v>
      </c>
      <c r="AN198" s="675"/>
      <c r="AO198" s="494"/>
      <c r="AP198" s="675"/>
      <c r="AQ198" s="494" t="str">
        <f t="shared" si="32"/>
        <v>Xuất sắc</v>
      </c>
      <c r="AR198" s="675" t="str">
        <f t="shared" si="39"/>
        <v>Xuất sắc</v>
      </c>
      <c r="AS198" s="675"/>
      <c r="AT198" s="494"/>
      <c r="AU198" s="675"/>
      <c r="AV198" s="675" t="s">
        <v>1731</v>
      </c>
    </row>
    <row r="199" spans="1:48" s="684" customFormat="1" ht="38.25" customHeight="1" x14ac:dyDescent="0.25">
      <c r="A199" s="512" t="s">
        <v>1436</v>
      </c>
      <c r="B199" s="512">
        <f>COUNTIF($F$9:F199,F199)</f>
        <v>10</v>
      </c>
      <c r="C199" s="513" t="s">
        <v>984</v>
      </c>
      <c r="D199" s="514" t="s">
        <v>290</v>
      </c>
      <c r="E199" s="520" t="s">
        <v>663</v>
      </c>
      <c r="F199" s="518" t="s">
        <v>1610</v>
      </c>
      <c r="G199" s="518" t="s">
        <v>974</v>
      </c>
      <c r="H199" s="494" t="str">
        <f>VLOOKUP(E199,'[16]Gui chi Quynh'!$C$7:$E$387,3,0)</f>
        <v>A1</v>
      </c>
      <c r="I199" s="494">
        <f>VLOOKUP(H199,Sheet1!$B$2:$C$12,2,TRUE)</f>
        <v>10</v>
      </c>
      <c r="J199" s="494" t="str">
        <f>VLOOKUP($E199,'[17]Gui chi Quynh'!$C$7:$E$387,3,0)</f>
        <v>A4</v>
      </c>
      <c r="K199" s="494">
        <f>VLOOKUP(J199,Sheet1!$B$2:$C$12,2,TRUE)</f>
        <v>7</v>
      </c>
      <c r="L199" s="494" t="str">
        <f>VLOOKUP(E199,'[18]Gui chi Quynh'!$C$7:$F$385,3,0)</f>
        <v>A1</v>
      </c>
      <c r="M199" s="494">
        <f>VLOOKUP(L199,Sheet1!$B$2:$C$12,2,TRUE)</f>
        <v>10</v>
      </c>
      <c r="N199" s="494" t="str">
        <f>VLOOKUP(E199,'[19]Gui chi Quynh'!$C$7:$E$391,3,0)</f>
        <v>A1</v>
      </c>
      <c r="O199" s="494">
        <f>VLOOKUP(N199,Sheet1!$B$2:$C$12,2,TRUE)</f>
        <v>10</v>
      </c>
      <c r="P199" s="494" t="str">
        <f>VLOOKUP(E199,'[20]Gui chi Quynh'!$C$7:$E$391,3,0)</f>
        <v>A1</v>
      </c>
      <c r="Q199" s="494">
        <f>VLOOKUP(P199,Sheet1!$B$2:$C$12,2,TRUE)</f>
        <v>10</v>
      </c>
      <c r="R199" s="494" t="str">
        <f>VLOOKUP($E199,'[21]Gui chi Quynh'!$C$7:$E$390,3,0)</f>
        <v>A1</v>
      </c>
      <c r="S199" s="494">
        <f>VLOOKUP(R199,Sheet1!$B$2:$C$12,2,TRUE)</f>
        <v>10</v>
      </c>
      <c r="T199" s="494" t="str">
        <f>VLOOKUP($E199,'[22]Gui chi Quynh'!$C$7:$E$390,3,0)</f>
        <v>A3</v>
      </c>
      <c r="U199" s="494">
        <f>VLOOKUP(T199,Sheet1!$B$2:$C$12,2,TRUE)</f>
        <v>8</v>
      </c>
      <c r="V199" s="494" t="str">
        <f>VLOOKUP($E199,'[23]Gui chi Quynh'!$C$7:$E$389,3,0)</f>
        <v>A1</v>
      </c>
      <c r="W199" s="494">
        <f>VLOOKUP(V199,Sheet1!$B$2:$C$12,2,TRUE)</f>
        <v>10</v>
      </c>
      <c r="X199" s="494" t="str">
        <f>VLOOKUP($E199,'[24]Gui chi Quynh'!$C$7:$E$389,3,0)</f>
        <v>A1</v>
      </c>
      <c r="Y199" s="494">
        <f>VLOOKUP(X199,Sheet1!$B$2:$C$12,2,TRUE)</f>
        <v>10</v>
      </c>
      <c r="Z199" s="494" t="str">
        <f>VLOOKUP($E199,'[25]Gui chi Quynh'!$C$7:$E$388,3,0)</f>
        <v>A3</v>
      </c>
      <c r="AA199" s="494">
        <f>VLOOKUP(Z199,Sheet1!$B$2:$C$12,2,TRUE)</f>
        <v>8</v>
      </c>
      <c r="AB199" s="494" t="str">
        <f>VLOOKUP($E199,'T5'!$E$9:$AH$337,24,0)</f>
        <v>A1</v>
      </c>
      <c r="AC199" s="494">
        <f>VLOOKUP(AB199,Sheet1!$B$2:$C$12,2,TRUE)</f>
        <v>10</v>
      </c>
      <c r="AD199" s="494" t="str">
        <f>VLOOKUP($E199,'[27]XET CUOI NAM'!$E$9:AE$337,26,0)</f>
        <v>A3</v>
      </c>
      <c r="AE199" s="494">
        <f>VLOOKUP(AD199,Sheet1!$B$2:$C$12,2,TRUE)</f>
        <v>8</v>
      </c>
      <c r="AF199" s="592" t="str">
        <f>VLOOKUP($E199,'[26]Tong hop ket qua'!$E$19:$M$219,9,0)</f>
        <v>Tốt</v>
      </c>
      <c r="AG199" s="709">
        <f t="shared" si="40"/>
        <v>9.3636363636363633</v>
      </c>
      <c r="AH199" s="709" t="str">
        <f t="shared" si="41"/>
        <v>11A*</v>
      </c>
      <c r="AI199" s="709">
        <f t="shared" si="34"/>
        <v>0</v>
      </c>
      <c r="AJ199" s="709">
        <f t="shared" si="30"/>
        <v>9.25</v>
      </c>
      <c r="AK199" s="494" t="str">
        <f t="shared" si="31"/>
        <v>Xuất sắc</v>
      </c>
      <c r="AL199" s="494" t="str">
        <f>VLOOKUP($E199,'cac dv gui'!$C$6:$AD$36,25,0)</f>
        <v>Xuất sắc</v>
      </c>
      <c r="AM199" s="494" t="str">
        <f>VLOOKUP($E199,'cac dv gui'!$C$6:$AD$36,26,0)</f>
        <v>Xuất sắc</v>
      </c>
      <c r="AN199" s="675"/>
      <c r="AO199" s="494"/>
      <c r="AP199" s="675"/>
      <c r="AQ199" s="494" t="str">
        <f t="shared" si="32"/>
        <v>Xuất sắc</v>
      </c>
      <c r="AR199" s="675" t="str">
        <f t="shared" si="39"/>
        <v>Xuất sắc</v>
      </c>
      <c r="AS199" s="675"/>
      <c r="AT199" s="494"/>
      <c r="AU199" s="675"/>
      <c r="AV199" s="675" t="s">
        <v>1731</v>
      </c>
    </row>
    <row r="200" spans="1:48" s="684" customFormat="1" ht="41.25" customHeight="1" x14ac:dyDescent="0.25">
      <c r="A200" s="512" t="s">
        <v>1437</v>
      </c>
      <c r="B200" s="512">
        <f>COUNTIF($F$9:F200,F200)</f>
        <v>11</v>
      </c>
      <c r="C200" s="513" t="s">
        <v>984</v>
      </c>
      <c r="D200" s="514" t="s">
        <v>1047</v>
      </c>
      <c r="E200" s="521" t="s">
        <v>1048</v>
      </c>
      <c r="F200" s="554" t="s">
        <v>1610</v>
      </c>
      <c r="G200" s="523" t="s">
        <v>974</v>
      </c>
      <c r="H200" s="494"/>
      <c r="I200" s="494"/>
      <c r="J200" s="494"/>
      <c r="K200" s="494"/>
      <c r="L200" s="494"/>
      <c r="M200" s="494"/>
      <c r="N200" s="494" t="str">
        <f>VLOOKUP(E200,'[19]Gui chi Quynh'!$C$7:$E$391,3,0)</f>
        <v>A4</v>
      </c>
      <c r="O200" s="494">
        <f>VLOOKUP(N200,Sheet1!$B$2:$C$12,2,TRUE)</f>
        <v>7</v>
      </c>
      <c r="P200" s="494" t="str">
        <f>VLOOKUP(E200,'[20]Gui chi Quynh'!$C$7:$E$391,3,0)</f>
        <v>A4</v>
      </c>
      <c r="Q200" s="494">
        <f>VLOOKUP(P200,Sheet1!$B$2:$C$12,2,TRUE)</f>
        <v>7</v>
      </c>
      <c r="R200" s="494" t="str">
        <f>VLOOKUP($E200,'[21]Gui chi Quynh'!$C$7:$E$390,3,0)</f>
        <v>A4</v>
      </c>
      <c r="S200" s="494">
        <f>VLOOKUP(R200,Sheet1!$B$2:$C$12,2,TRUE)</f>
        <v>7</v>
      </c>
      <c r="T200" s="494" t="str">
        <f>VLOOKUP($E200,'[22]Gui chi Quynh'!$C$7:$E$390,3,0)</f>
        <v>A4</v>
      </c>
      <c r="U200" s="494">
        <f>VLOOKUP(T200,Sheet1!$B$2:$C$12,2,TRUE)</f>
        <v>7</v>
      </c>
      <c r="V200" s="494" t="str">
        <f>VLOOKUP($E200,'[23]Gui chi Quynh'!$C$7:$E$389,3,0)</f>
        <v>A3</v>
      </c>
      <c r="W200" s="494">
        <f>VLOOKUP(V200,Sheet1!$B$2:$C$12,2,TRUE)</f>
        <v>8</v>
      </c>
      <c r="X200" s="494" t="str">
        <f>VLOOKUP($E200,'[24]Gui chi Quynh'!$C$7:$E$389,3,0)</f>
        <v>A3</v>
      </c>
      <c r="Y200" s="494">
        <f>VLOOKUP(X200,Sheet1!$B$2:$C$12,2,TRUE)</f>
        <v>8</v>
      </c>
      <c r="Z200" s="494" t="str">
        <f>VLOOKUP($E200,'[25]Gui chi Quynh'!$C$7:$E$388,3,0)</f>
        <v>A4</v>
      </c>
      <c r="AA200" s="494">
        <f>VLOOKUP(Z200,Sheet1!$B$2:$C$12,2,TRUE)</f>
        <v>7</v>
      </c>
      <c r="AB200" s="494" t="str">
        <f>VLOOKUP($E200,'T5'!$E$9:$AH$337,24,0)</f>
        <v>A4</v>
      </c>
      <c r="AC200" s="494">
        <f>VLOOKUP(AB200,Sheet1!$B$2:$C$12,2,TRUE)</f>
        <v>7</v>
      </c>
      <c r="AD200" s="494" t="str">
        <f>VLOOKUP($E200,'[27]XET CUOI NAM'!$E$9:AE$337,26,0)</f>
        <v>A4</v>
      </c>
      <c r="AE200" s="494">
        <f>VLOOKUP(AD200,Sheet1!$B$2:$C$12,2,TRUE)</f>
        <v>7</v>
      </c>
      <c r="AF200" s="592"/>
      <c r="AG200" s="709">
        <f>(I200+K200+M200+O200+Q200+S200+U200+W200+Y200+AA200+AC200)/8</f>
        <v>7.25</v>
      </c>
      <c r="AH200" s="709" t="str">
        <f t="shared" si="41"/>
        <v xml:space="preserve">8A* </v>
      </c>
      <c r="AI200" s="709">
        <f t="shared" si="34"/>
        <v>0</v>
      </c>
      <c r="AJ200" s="709">
        <f>((I200+K200+M200+O200+Q200+S200+U200+W200+Y200+AA200+AC200+AE200))/9</f>
        <v>7.2222222222222223</v>
      </c>
      <c r="AK200" s="494" t="str">
        <f t="shared" si="31"/>
        <v>Tốt</v>
      </c>
      <c r="AL200" s="494" t="str">
        <f>VLOOKUP($E200,'cac dv gui'!$C$6:$AD$36,25,0)</f>
        <v>Tốt</v>
      </c>
      <c r="AM200" s="494" t="str">
        <f>VLOOKUP($E200,'cac dv gui'!$C$6:$AD$36,26,0)</f>
        <v>Tốt</v>
      </c>
      <c r="AN200" s="675"/>
      <c r="AO200" s="494"/>
      <c r="AP200" s="675"/>
      <c r="AQ200" s="494" t="str">
        <f t="shared" si="32"/>
        <v>Tốt</v>
      </c>
      <c r="AR200" s="675" t="str">
        <f t="shared" si="39"/>
        <v>Tốt</v>
      </c>
      <c r="AS200" s="675"/>
      <c r="AT200" s="678" t="s">
        <v>1122</v>
      </c>
      <c r="AU200" s="675"/>
      <c r="AV200" s="675" t="s">
        <v>1731</v>
      </c>
    </row>
    <row r="201" spans="1:48" s="684" customFormat="1" ht="24.95" customHeight="1" x14ac:dyDescent="0.25">
      <c r="A201" s="512" t="s">
        <v>1438</v>
      </c>
      <c r="B201" s="512">
        <f>COUNTIF($F$9:F201,F201)</f>
        <v>12</v>
      </c>
      <c r="C201" s="513" t="s">
        <v>984</v>
      </c>
      <c r="D201" s="514" t="s">
        <v>164</v>
      </c>
      <c r="E201" s="520" t="s">
        <v>641</v>
      </c>
      <c r="F201" s="554" t="s">
        <v>1610</v>
      </c>
      <c r="G201" s="518" t="s">
        <v>974</v>
      </c>
      <c r="H201" s="494" t="str">
        <f>VLOOKUP(E201,'[16]Gui chi Quynh'!$C$7:$E$387,3,0)</f>
        <v>A4</v>
      </c>
      <c r="I201" s="494">
        <f>VLOOKUP(H201,Sheet1!$B$2:$C$12,2,TRUE)</f>
        <v>7</v>
      </c>
      <c r="J201" s="494" t="str">
        <f>VLOOKUP($E201,'[17]Gui chi Quynh'!$C$7:$E$387,3,0)</f>
        <v>A4</v>
      </c>
      <c r="K201" s="494">
        <f>VLOOKUP(J201,Sheet1!$B$2:$C$12,2,TRUE)</f>
        <v>7</v>
      </c>
      <c r="L201" s="494" t="str">
        <f>VLOOKUP(E201,'[18]Gui chi Quynh'!$C$7:$F$385,3,0)</f>
        <v>A3</v>
      </c>
      <c r="M201" s="494">
        <f>VLOOKUP(L201,Sheet1!$B$2:$C$12,2,TRUE)</f>
        <v>8</v>
      </c>
      <c r="N201" s="494" t="str">
        <f>VLOOKUP(E201,'[19]Gui chi Quynh'!$C$7:$E$391,3,0)</f>
        <v>A4</v>
      </c>
      <c r="O201" s="494">
        <f>VLOOKUP(N201,Sheet1!$B$2:$C$12,2,TRUE)</f>
        <v>7</v>
      </c>
      <c r="P201" s="494" t="str">
        <f>VLOOKUP(E201,'[20]Gui chi Quynh'!$C$7:$E$391,3,0)</f>
        <v>A3</v>
      </c>
      <c r="Q201" s="494">
        <f>VLOOKUP(P201,Sheet1!$B$2:$C$12,2,TRUE)</f>
        <v>8</v>
      </c>
      <c r="R201" s="494" t="str">
        <f>VLOOKUP($E201,'[21]Gui chi Quynh'!$C$7:$E$390,3,0)</f>
        <v>A3</v>
      </c>
      <c r="S201" s="494">
        <f>VLOOKUP(R201,Sheet1!$B$2:$C$12,2,TRUE)</f>
        <v>8</v>
      </c>
      <c r="T201" s="494" t="str">
        <f>VLOOKUP($E201,'[22]Gui chi Quynh'!$C$7:$E$390,3,0)</f>
        <v>A4</v>
      </c>
      <c r="U201" s="494">
        <f>VLOOKUP(T201,Sheet1!$B$2:$C$12,2,TRUE)</f>
        <v>7</v>
      </c>
      <c r="V201" s="494" t="str">
        <f>VLOOKUP($E201,'[23]Gui chi Quynh'!$C$7:$E$389,3,0)</f>
        <v>A4</v>
      </c>
      <c r="W201" s="494">
        <f>VLOOKUP(V201,Sheet1!$B$2:$C$12,2,TRUE)</f>
        <v>7</v>
      </c>
      <c r="X201" s="494" t="str">
        <f>VLOOKUP($E201,'[24]Gui chi Quynh'!$C$7:$E$389,3,0)</f>
        <v>A4</v>
      </c>
      <c r="Y201" s="494">
        <f>VLOOKUP(X201,Sheet1!$B$2:$C$12,2,TRUE)</f>
        <v>7</v>
      </c>
      <c r="Z201" s="494" t="str">
        <f>VLOOKUP($E201,'[25]Gui chi Quynh'!$C$7:$E$388,3,0)</f>
        <v>A4</v>
      </c>
      <c r="AA201" s="494">
        <f>VLOOKUP(Z201,Sheet1!$B$2:$C$12,2,TRUE)</f>
        <v>7</v>
      </c>
      <c r="AB201" s="494" t="str">
        <f>VLOOKUP($E201,'T5'!$E$9:$AH$337,24,0)</f>
        <v>A4</v>
      </c>
      <c r="AC201" s="494">
        <f>VLOOKUP(AB201,Sheet1!$B$2:$C$12,2,TRUE)</f>
        <v>7</v>
      </c>
      <c r="AD201" s="494" t="str">
        <f>VLOOKUP($E201,'[27]XET CUOI NAM'!$E$9:AE$337,26,0)</f>
        <v>A4</v>
      </c>
      <c r="AE201" s="494">
        <f>VLOOKUP(AD201,Sheet1!$B$2:$C$12,2,TRUE)</f>
        <v>7</v>
      </c>
      <c r="AF201" s="592"/>
      <c r="AG201" s="709">
        <f t="shared" ref="AG201:AG212" si="42">(I201+K201+M201+O201+Q201+S201+U201+W201+Y201+AA201+AC201)/11</f>
        <v>7.2727272727272725</v>
      </c>
      <c r="AH201" s="709" t="str">
        <f t="shared" si="41"/>
        <v>11A*</v>
      </c>
      <c r="AI201" s="709">
        <f t="shared" si="34"/>
        <v>0</v>
      </c>
      <c r="AJ201" s="709">
        <f t="shared" si="30"/>
        <v>7.25</v>
      </c>
      <c r="AK201" s="494" t="str">
        <f t="shared" si="31"/>
        <v>Tốt</v>
      </c>
      <c r="AL201" s="494" t="str">
        <f>VLOOKUP($E201,'cac dv gui'!$C$6:$AD$36,25,0)</f>
        <v>Tốt</v>
      </c>
      <c r="AM201" s="494" t="str">
        <f>VLOOKUP($E201,'cac dv gui'!$C$6:$AD$36,26,0)</f>
        <v>Tốt</v>
      </c>
      <c r="AN201" s="675"/>
      <c r="AO201" s="494"/>
      <c r="AP201" s="675"/>
      <c r="AQ201" s="494" t="str">
        <f t="shared" si="32"/>
        <v>Tốt</v>
      </c>
      <c r="AR201" s="675" t="str">
        <f t="shared" si="39"/>
        <v>Tốt</v>
      </c>
      <c r="AS201" s="675"/>
      <c r="AT201" s="494"/>
      <c r="AU201" s="675"/>
      <c r="AV201" s="675" t="s">
        <v>1731</v>
      </c>
    </row>
    <row r="202" spans="1:48" s="684" customFormat="1" ht="24.95" customHeight="1" x14ac:dyDescent="0.25">
      <c r="A202" s="512" t="s">
        <v>1439</v>
      </c>
      <c r="B202" s="512">
        <f>COUNTIF($F$9:F202,F202)</f>
        <v>13</v>
      </c>
      <c r="C202" s="513" t="s">
        <v>984</v>
      </c>
      <c r="D202" s="514" t="s">
        <v>166</v>
      </c>
      <c r="E202" s="520" t="s">
        <v>642</v>
      </c>
      <c r="F202" s="554" t="s">
        <v>1610</v>
      </c>
      <c r="G202" s="518" t="s">
        <v>974</v>
      </c>
      <c r="H202" s="494" t="str">
        <f>VLOOKUP(E202,'[16]Gui chi Quynh'!$C$7:$E$387,3,0)</f>
        <v>A4</v>
      </c>
      <c r="I202" s="494">
        <f>VLOOKUP(H202,Sheet1!$B$2:$C$12,2,TRUE)</f>
        <v>7</v>
      </c>
      <c r="J202" s="494" t="str">
        <f>VLOOKUP($E202,'[17]Gui chi Quynh'!$C$7:$E$387,3,0)</f>
        <v>A4</v>
      </c>
      <c r="K202" s="494">
        <f>VLOOKUP(J202,Sheet1!$B$2:$C$12,2,TRUE)</f>
        <v>7</v>
      </c>
      <c r="L202" s="494" t="str">
        <f>VLOOKUP(E202,'[18]Gui chi Quynh'!$C$7:$F$385,3,0)</f>
        <v>A3</v>
      </c>
      <c r="M202" s="494">
        <f>VLOOKUP(L202,Sheet1!$B$2:$C$12,2,TRUE)</f>
        <v>8</v>
      </c>
      <c r="N202" s="494" t="str">
        <f>VLOOKUP(E202,'[19]Gui chi Quynh'!$C$7:$E$391,3,0)</f>
        <v>A4</v>
      </c>
      <c r="O202" s="494">
        <f>VLOOKUP(N202,Sheet1!$B$2:$C$12,2,TRUE)</f>
        <v>7</v>
      </c>
      <c r="P202" s="494" t="str">
        <f>VLOOKUP(E202,'[20]Gui chi Quynh'!$C$7:$E$391,3,0)</f>
        <v>A3</v>
      </c>
      <c r="Q202" s="494">
        <f>VLOOKUP(P202,Sheet1!$B$2:$C$12,2,TRUE)</f>
        <v>8</v>
      </c>
      <c r="R202" s="494" t="str">
        <f>VLOOKUP($E202,'[21]Gui chi Quynh'!$C$7:$E$390,3,0)</f>
        <v>A3</v>
      </c>
      <c r="S202" s="494">
        <f>VLOOKUP(R202,Sheet1!$B$2:$C$12,2,TRUE)</f>
        <v>8</v>
      </c>
      <c r="T202" s="494" t="str">
        <f>VLOOKUP($E202,'[22]Gui chi Quynh'!$C$7:$E$390,3,0)</f>
        <v>A3</v>
      </c>
      <c r="U202" s="494">
        <f>VLOOKUP(T202,Sheet1!$B$2:$C$12,2,TRUE)</f>
        <v>8</v>
      </c>
      <c r="V202" s="494" t="str">
        <f>VLOOKUP($E202,'[23]Gui chi Quynh'!$C$7:$E$389,3,0)</f>
        <v>A3</v>
      </c>
      <c r="W202" s="494">
        <f>VLOOKUP(V202,Sheet1!$B$2:$C$12,2,TRUE)</f>
        <v>8</v>
      </c>
      <c r="X202" s="494" t="str">
        <f>VLOOKUP($E202,'[24]Gui chi Quynh'!$C$7:$E$389,3,0)</f>
        <v>A3</v>
      </c>
      <c r="Y202" s="494">
        <f>VLOOKUP(X202,Sheet1!$B$2:$C$12,2,TRUE)</f>
        <v>8</v>
      </c>
      <c r="Z202" s="494" t="str">
        <f>VLOOKUP($E202,'[25]Gui chi Quynh'!$C$7:$E$388,3,0)</f>
        <v>A2</v>
      </c>
      <c r="AA202" s="494">
        <f>VLOOKUP(Z202,Sheet1!$B$2:$C$12,2,TRUE)</f>
        <v>9</v>
      </c>
      <c r="AB202" s="494" t="str">
        <f>VLOOKUP($E202,'T5'!$E$9:$AH$337,24,0)</f>
        <v>A4</v>
      </c>
      <c r="AC202" s="494">
        <f>VLOOKUP(AB202,Sheet1!$B$2:$C$12,2,TRUE)</f>
        <v>7</v>
      </c>
      <c r="AD202" s="494" t="str">
        <f>VLOOKUP($E202,'[27]XET CUOI NAM'!$E$9:AE$337,26,0)</f>
        <v>A3</v>
      </c>
      <c r="AE202" s="494">
        <f>VLOOKUP(AD202,Sheet1!$B$2:$C$12,2,TRUE)</f>
        <v>8</v>
      </c>
      <c r="AF202" s="592"/>
      <c r="AG202" s="709">
        <f t="shared" si="42"/>
        <v>7.7272727272727275</v>
      </c>
      <c r="AH202" s="709" t="str">
        <f t="shared" si="41"/>
        <v>11A*</v>
      </c>
      <c r="AI202" s="709">
        <f t="shared" si="34"/>
        <v>0</v>
      </c>
      <c r="AJ202" s="709">
        <f t="shared" ref="AJ202:AJ265" si="43">((I202+K202+M202+O202+Q202+S202+U202+W202+Y202+AA202+AC202+AE202))/12</f>
        <v>7.75</v>
      </c>
      <c r="AK202" s="494" t="str">
        <f t="shared" ref="AK202:AK265" si="44">IF(AND(8&lt;=$AG202,$AI202=0),"Xuất sắc",IF(AND(6&lt;$AG202,$AG202&lt;8),"Tốt",IF(AND(6&lt;$AG202,$AI202&lt;12),"Tốt",IF(AND(5&lt;$AG202,$AG202&lt;6),"Hoàn thành NV",IF(AND(5&lt;$AG202,$AI202&lt;15),"Hoàn thành NV","Không hoàn thành NV")))))</f>
        <v>Tốt</v>
      </c>
      <c r="AL202" s="494" t="str">
        <f>VLOOKUP($E202,'cac dv gui'!$C$6:$AD$36,25,0)</f>
        <v>Tốt</v>
      </c>
      <c r="AM202" s="494" t="str">
        <f>VLOOKUP($E202,'cac dv gui'!$C$6:$AD$36,26,0)</f>
        <v>Tốt</v>
      </c>
      <c r="AN202" s="675"/>
      <c r="AO202" s="494"/>
      <c r="AP202" s="675"/>
      <c r="AQ202" s="494" t="str">
        <f t="shared" ref="AQ202:AQ265" si="45">AK202</f>
        <v>Tốt</v>
      </c>
      <c r="AR202" s="675" t="str">
        <f t="shared" si="39"/>
        <v>Tốt</v>
      </c>
      <c r="AS202" s="675"/>
      <c r="AT202" s="494"/>
      <c r="AU202" s="675"/>
      <c r="AV202" s="675" t="s">
        <v>1731</v>
      </c>
    </row>
    <row r="203" spans="1:48" s="684" customFormat="1" ht="24.95" customHeight="1" x14ac:dyDescent="0.25">
      <c r="A203" s="512" t="s">
        <v>1440</v>
      </c>
      <c r="B203" s="512">
        <f>COUNTIF($F$9:F203,F203)</f>
        <v>14</v>
      </c>
      <c r="C203" s="513" t="s">
        <v>984</v>
      </c>
      <c r="D203" s="514" t="s">
        <v>167</v>
      </c>
      <c r="E203" s="520" t="s">
        <v>643</v>
      </c>
      <c r="F203" s="554" t="s">
        <v>1610</v>
      </c>
      <c r="G203" s="518" t="s">
        <v>974</v>
      </c>
      <c r="H203" s="494" t="str">
        <f>VLOOKUP(E203,'[16]Gui chi Quynh'!$C$7:$E$387,3,0)</f>
        <v>A4</v>
      </c>
      <c r="I203" s="494">
        <f>VLOOKUP(H203,Sheet1!$B$2:$C$12,2,TRUE)</f>
        <v>7</v>
      </c>
      <c r="J203" s="494" t="str">
        <f>VLOOKUP($E203,'[17]Gui chi Quynh'!$C$7:$E$387,3,0)</f>
        <v>A4</v>
      </c>
      <c r="K203" s="494">
        <f>VLOOKUP(J203,Sheet1!$B$2:$C$12,2,TRUE)</f>
        <v>7</v>
      </c>
      <c r="L203" s="494" t="str">
        <f>VLOOKUP(E203,'[18]Gui chi Quynh'!$C$7:$F$385,3,0)</f>
        <v>A4</v>
      </c>
      <c r="M203" s="494">
        <f>VLOOKUP(L203,Sheet1!$B$2:$C$12,2,TRUE)</f>
        <v>7</v>
      </c>
      <c r="N203" s="494" t="str">
        <f>VLOOKUP(E203,'[19]Gui chi Quynh'!$C$7:$E$391,3,0)</f>
        <v>A4</v>
      </c>
      <c r="O203" s="494">
        <f>VLOOKUP(N203,Sheet1!$B$2:$C$12,2,TRUE)</f>
        <v>7</v>
      </c>
      <c r="P203" s="494" t="str">
        <f>VLOOKUP(E203,'[20]Gui chi Quynh'!$C$7:$E$391,3,0)</f>
        <v>A3</v>
      </c>
      <c r="Q203" s="494">
        <f>VLOOKUP(P203,Sheet1!$B$2:$C$12,2,TRUE)</f>
        <v>8</v>
      </c>
      <c r="R203" s="494" t="str">
        <f>VLOOKUP($E203,'[21]Gui chi Quynh'!$C$7:$E$390,3,0)</f>
        <v>A3</v>
      </c>
      <c r="S203" s="494">
        <f>VLOOKUP(R203,Sheet1!$B$2:$C$12,2,TRUE)</f>
        <v>8</v>
      </c>
      <c r="T203" s="494" t="str">
        <f>VLOOKUP($E203,'[22]Gui chi Quynh'!$C$7:$E$390,3,0)</f>
        <v>A4</v>
      </c>
      <c r="U203" s="494">
        <f>VLOOKUP(T203,Sheet1!$B$2:$C$12,2,TRUE)</f>
        <v>7</v>
      </c>
      <c r="V203" s="494" t="str">
        <f>VLOOKUP($E203,'[23]Gui chi Quynh'!$C$7:$E$389,3,0)</f>
        <v>A4</v>
      </c>
      <c r="W203" s="494">
        <f>VLOOKUP(V203,Sheet1!$B$2:$C$12,2,TRUE)</f>
        <v>7</v>
      </c>
      <c r="X203" s="494" t="str">
        <f>VLOOKUP($E203,'[24]Gui chi Quynh'!$C$7:$E$389,3,0)</f>
        <v>A4</v>
      </c>
      <c r="Y203" s="494">
        <f>VLOOKUP(X203,Sheet1!$B$2:$C$12,2,TRUE)</f>
        <v>7</v>
      </c>
      <c r="Z203" s="494" t="str">
        <f>VLOOKUP($E203,'[25]Gui chi Quynh'!$C$7:$E$388,3,0)</f>
        <v>A4</v>
      </c>
      <c r="AA203" s="494">
        <f>VLOOKUP(Z203,Sheet1!$B$2:$C$12,2,TRUE)</f>
        <v>7</v>
      </c>
      <c r="AB203" s="494" t="str">
        <f>VLOOKUP($E203,'T5'!$E$9:$AH$337,24,0)</f>
        <v>A4</v>
      </c>
      <c r="AC203" s="494">
        <f>VLOOKUP(AB203,Sheet1!$B$2:$C$12,2,TRUE)</f>
        <v>7</v>
      </c>
      <c r="AD203" s="494" t="str">
        <f>VLOOKUP($E203,'[27]XET CUOI NAM'!$E$9:AE$337,26,0)</f>
        <v>A4</v>
      </c>
      <c r="AE203" s="494">
        <f>VLOOKUP(AD203,Sheet1!$B$2:$C$12,2,TRUE)</f>
        <v>7</v>
      </c>
      <c r="AF203" s="592"/>
      <c r="AG203" s="709">
        <f t="shared" si="42"/>
        <v>7.1818181818181817</v>
      </c>
      <c r="AH203" s="709" t="str">
        <f t="shared" si="41"/>
        <v>11A*</v>
      </c>
      <c r="AI203" s="709">
        <f t="shared" si="34"/>
        <v>0</v>
      </c>
      <c r="AJ203" s="709">
        <f t="shared" si="43"/>
        <v>7.166666666666667</v>
      </c>
      <c r="AK203" s="494" t="str">
        <f t="shared" si="44"/>
        <v>Tốt</v>
      </c>
      <c r="AL203" s="494" t="str">
        <f>VLOOKUP($E203,'cac dv gui'!$C$6:$AD$36,25,0)</f>
        <v>Tốt</v>
      </c>
      <c r="AM203" s="494" t="str">
        <f>VLOOKUP($E203,'cac dv gui'!$C$6:$AD$36,26,0)</f>
        <v>Tốt</v>
      </c>
      <c r="AN203" s="675"/>
      <c r="AO203" s="494"/>
      <c r="AP203" s="675"/>
      <c r="AQ203" s="494" t="str">
        <f t="shared" si="45"/>
        <v>Tốt</v>
      </c>
      <c r="AR203" s="675" t="str">
        <f t="shared" si="39"/>
        <v>Tốt</v>
      </c>
      <c r="AS203" s="675"/>
      <c r="AT203" s="494"/>
      <c r="AU203" s="675"/>
      <c r="AV203" s="675" t="s">
        <v>1731</v>
      </c>
    </row>
    <row r="204" spans="1:48" s="684" customFormat="1" ht="24.95" customHeight="1" x14ac:dyDescent="0.25">
      <c r="A204" s="512" t="s">
        <v>1441</v>
      </c>
      <c r="B204" s="512">
        <f>COUNTIF($F$9:F204,F204)</f>
        <v>15</v>
      </c>
      <c r="C204" s="513" t="s">
        <v>984</v>
      </c>
      <c r="D204" s="514" t="s">
        <v>172</v>
      </c>
      <c r="E204" s="520" t="s">
        <v>645</v>
      </c>
      <c r="F204" s="554" t="s">
        <v>1610</v>
      </c>
      <c r="G204" s="518" t="s">
        <v>974</v>
      </c>
      <c r="H204" s="494" t="str">
        <f>VLOOKUP(E204,'[16]Gui chi Quynh'!$C$7:$E$387,3,0)</f>
        <v>A4</v>
      </c>
      <c r="I204" s="494">
        <f>VLOOKUP(H204,Sheet1!$B$2:$C$12,2,TRUE)</f>
        <v>7</v>
      </c>
      <c r="J204" s="494" t="str">
        <f>VLOOKUP($E204,'[17]Gui chi Quynh'!$C$7:$E$387,3,0)</f>
        <v>A4</v>
      </c>
      <c r="K204" s="494">
        <f>VLOOKUP(J204,Sheet1!$B$2:$C$12,2,TRUE)</f>
        <v>7</v>
      </c>
      <c r="L204" s="494" t="str">
        <f>VLOOKUP(E204,'[18]Gui chi Quynh'!$C$7:$F$385,3,0)</f>
        <v>A3</v>
      </c>
      <c r="M204" s="494">
        <f>VLOOKUP(L204,Sheet1!$B$2:$C$12,2,TRUE)</f>
        <v>8</v>
      </c>
      <c r="N204" s="494" t="str">
        <f>VLOOKUP(E204,'[19]Gui chi Quynh'!$C$7:$E$391,3,0)</f>
        <v>A4</v>
      </c>
      <c r="O204" s="494">
        <f>VLOOKUP(N204,Sheet1!$B$2:$C$12,2,TRUE)</f>
        <v>7</v>
      </c>
      <c r="P204" s="494" t="str">
        <f>VLOOKUP(E204,'[20]Gui chi Quynh'!$C$7:$E$391,3,0)</f>
        <v>A3</v>
      </c>
      <c r="Q204" s="494">
        <f>VLOOKUP(P204,Sheet1!$B$2:$C$12,2,TRUE)</f>
        <v>8</v>
      </c>
      <c r="R204" s="494" t="str">
        <f>VLOOKUP($E204,'[21]Gui chi Quynh'!$C$7:$E$390,3,0)</f>
        <v>A3</v>
      </c>
      <c r="S204" s="494">
        <f>VLOOKUP(R204,Sheet1!$B$2:$C$12,2,TRUE)</f>
        <v>8</v>
      </c>
      <c r="T204" s="494" t="str">
        <f>VLOOKUP($E204,'[22]Gui chi Quynh'!$C$7:$E$390,3,0)</f>
        <v>A4</v>
      </c>
      <c r="U204" s="494">
        <f>VLOOKUP(T204,Sheet1!$B$2:$C$12,2,TRUE)</f>
        <v>7</v>
      </c>
      <c r="V204" s="494" t="str">
        <f>VLOOKUP($E204,'[23]Gui chi Quynh'!$C$7:$E$389,3,0)</f>
        <v>A4</v>
      </c>
      <c r="W204" s="494">
        <f>VLOOKUP(V204,Sheet1!$B$2:$C$12,2,TRUE)</f>
        <v>7</v>
      </c>
      <c r="X204" s="494" t="str">
        <f>VLOOKUP($E204,'[24]Gui chi Quynh'!$C$7:$E$389,3,0)</f>
        <v>A3</v>
      </c>
      <c r="Y204" s="494">
        <f>VLOOKUP(X204,Sheet1!$B$2:$C$12,2,TRUE)</f>
        <v>8</v>
      </c>
      <c r="Z204" s="494" t="str">
        <f>VLOOKUP($E204,'[25]Gui chi Quynh'!$C$7:$E$388,3,0)</f>
        <v>A4</v>
      </c>
      <c r="AA204" s="494">
        <f>VLOOKUP(Z204,Sheet1!$B$2:$C$12,2,TRUE)</f>
        <v>7</v>
      </c>
      <c r="AB204" s="494" t="str">
        <f>VLOOKUP($E204,'T5'!$E$9:$AH$337,24,0)</f>
        <v>A4</v>
      </c>
      <c r="AC204" s="494">
        <f>VLOOKUP(AB204,Sheet1!$B$2:$C$12,2,TRUE)</f>
        <v>7</v>
      </c>
      <c r="AD204" s="494" t="str">
        <f>VLOOKUP($E204,'[27]XET CUOI NAM'!$E$9:AE$337,26,0)</f>
        <v>A3</v>
      </c>
      <c r="AE204" s="494">
        <f>VLOOKUP(AD204,Sheet1!$B$2:$C$12,2,TRUE)</f>
        <v>8</v>
      </c>
      <c r="AF204" s="592" t="str">
        <f>VLOOKUP($E204,'[26]Tong hop ket qua'!$E$19:$M$219,9,0)</f>
        <v>Tốt</v>
      </c>
      <c r="AG204" s="709">
        <f t="shared" si="42"/>
        <v>7.3636363636363633</v>
      </c>
      <c r="AH204" s="709" t="str">
        <f t="shared" si="41"/>
        <v>11A*</v>
      </c>
      <c r="AI204" s="709">
        <f t="shared" si="34"/>
        <v>0</v>
      </c>
      <c r="AJ204" s="709">
        <f t="shared" si="43"/>
        <v>7.416666666666667</v>
      </c>
      <c r="AK204" s="494" t="str">
        <f t="shared" si="44"/>
        <v>Tốt</v>
      </c>
      <c r="AL204" s="494" t="str">
        <f>VLOOKUP($E204,'cac dv gui'!$C$6:$AD$36,25,0)</f>
        <v>Tốt</v>
      </c>
      <c r="AM204" s="494" t="str">
        <f>VLOOKUP($E204,'cac dv gui'!$C$6:$AD$36,26,0)</f>
        <v>Tốt</v>
      </c>
      <c r="AN204" s="675"/>
      <c r="AO204" s="494"/>
      <c r="AP204" s="675"/>
      <c r="AQ204" s="494" t="str">
        <f t="shared" si="45"/>
        <v>Tốt</v>
      </c>
      <c r="AR204" s="675" t="str">
        <f t="shared" si="39"/>
        <v>Tốt</v>
      </c>
      <c r="AS204" s="675"/>
      <c r="AT204" s="494"/>
      <c r="AU204" s="675"/>
      <c r="AV204" s="675" t="s">
        <v>1731</v>
      </c>
    </row>
    <row r="205" spans="1:48" s="684" customFormat="1" ht="24.95" customHeight="1" x14ac:dyDescent="0.25">
      <c r="A205" s="512" t="s">
        <v>1442</v>
      </c>
      <c r="B205" s="512">
        <f>COUNTIF($F$9:F205,F205)</f>
        <v>16</v>
      </c>
      <c r="C205" s="513" t="s">
        <v>984</v>
      </c>
      <c r="D205" s="514" t="s">
        <v>173</v>
      </c>
      <c r="E205" s="520" t="s">
        <v>646</v>
      </c>
      <c r="F205" s="554" t="s">
        <v>1610</v>
      </c>
      <c r="G205" s="518" t="s">
        <v>974</v>
      </c>
      <c r="H205" s="494" t="str">
        <f>VLOOKUP(E205,'[16]Gui chi Quynh'!$C$7:$E$387,3,0)</f>
        <v>A4</v>
      </c>
      <c r="I205" s="494">
        <f>VLOOKUP(H205,Sheet1!$B$2:$C$12,2,TRUE)</f>
        <v>7</v>
      </c>
      <c r="J205" s="494" t="str">
        <f>VLOOKUP($E205,'[17]Gui chi Quynh'!$C$7:$E$387,3,0)</f>
        <v>A4</v>
      </c>
      <c r="K205" s="494">
        <f>VLOOKUP(J205,Sheet1!$B$2:$C$12,2,TRUE)</f>
        <v>7</v>
      </c>
      <c r="L205" s="494" t="str">
        <f>VLOOKUP(E205,'[18]Gui chi Quynh'!$C$7:$F$385,3,0)</f>
        <v>A4</v>
      </c>
      <c r="M205" s="494">
        <f>VLOOKUP(L205,Sheet1!$B$2:$C$12,2,TRUE)</f>
        <v>7</v>
      </c>
      <c r="N205" s="494" t="str">
        <f>VLOOKUP(E205,'[19]Gui chi Quynh'!$C$7:$E$391,3,0)</f>
        <v>A4</v>
      </c>
      <c r="O205" s="494">
        <f>VLOOKUP(N205,Sheet1!$B$2:$C$12,2,TRUE)</f>
        <v>7</v>
      </c>
      <c r="P205" s="494" t="str">
        <f>VLOOKUP(E205,'[20]Gui chi Quynh'!$C$7:$E$391,3,0)</f>
        <v>A3</v>
      </c>
      <c r="Q205" s="494">
        <f>VLOOKUP(P205,Sheet1!$B$2:$C$12,2,TRUE)</f>
        <v>8</v>
      </c>
      <c r="R205" s="494" t="str">
        <f>VLOOKUP($E205,'[21]Gui chi Quynh'!$C$7:$E$390,3,0)</f>
        <v>A3</v>
      </c>
      <c r="S205" s="494">
        <f>VLOOKUP(R205,Sheet1!$B$2:$C$12,2,TRUE)</f>
        <v>8</v>
      </c>
      <c r="T205" s="494" t="str">
        <f>VLOOKUP($E205,'[22]Gui chi Quynh'!$C$7:$E$390,3,0)</f>
        <v>A4</v>
      </c>
      <c r="U205" s="494">
        <f>VLOOKUP(T205,Sheet1!$B$2:$C$12,2,TRUE)</f>
        <v>7</v>
      </c>
      <c r="V205" s="494" t="str">
        <f>VLOOKUP($E205,'[23]Gui chi Quynh'!$C$7:$E$389,3,0)</f>
        <v>A4</v>
      </c>
      <c r="W205" s="494">
        <f>VLOOKUP(V205,Sheet1!$B$2:$C$12,2,TRUE)</f>
        <v>7</v>
      </c>
      <c r="X205" s="494" t="str">
        <f>VLOOKUP($E205,'[24]Gui chi Quynh'!$C$7:$E$389,3,0)</f>
        <v>A4</v>
      </c>
      <c r="Y205" s="494">
        <f>VLOOKUP(X205,Sheet1!$B$2:$C$12,2,TRUE)</f>
        <v>7</v>
      </c>
      <c r="Z205" s="494" t="str">
        <f>VLOOKUP($E205,'[25]Gui chi Quynh'!$C$7:$E$388,3,0)</f>
        <v>A3</v>
      </c>
      <c r="AA205" s="494">
        <f>VLOOKUP(Z205,Sheet1!$B$2:$C$12,2,TRUE)</f>
        <v>8</v>
      </c>
      <c r="AB205" s="494" t="str">
        <f>VLOOKUP($E205,'T5'!$E$9:$AH$337,24,0)</f>
        <v>A4</v>
      </c>
      <c r="AC205" s="494">
        <f>VLOOKUP(AB205,Sheet1!$B$2:$C$12,2,TRUE)</f>
        <v>7</v>
      </c>
      <c r="AD205" s="494" t="str">
        <f>VLOOKUP($E205,'[27]XET CUOI NAM'!$E$9:AE$337,26,0)</f>
        <v>A3</v>
      </c>
      <c r="AE205" s="494">
        <f>VLOOKUP(AD205,Sheet1!$B$2:$C$12,2,TRUE)</f>
        <v>8</v>
      </c>
      <c r="AF205" s="592"/>
      <c r="AG205" s="709">
        <f t="shared" si="42"/>
        <v>7.2727272727272725</v>
      </c>
      <c r="AH205" s="709" t="str">
        <f t="shared" si="41"/>
        <v>11A*</v>
      </c>
      <c r="AI205" s="709">
        <f t="shared" ref="AI205:AI268" si="46">COUNTIF($H205:$AB205,"B1")*1+COUNTIF($H205:$AB205,"B2")*1+COUNTIF($H205:$AB205,"C1")*1+COUNTIF($H205:$AB205,"C2")*1+COUNTIF($H205:$AB205,"D")*12+COUNTIF($H205:$AB205,"E")*15</f>
        <v>0</v>
      </c>
      <c r="AJ205" s="709">
        <f t="shared" si="43"/>
        <v>7.333333333333333</v>
      </c>
      <c r="AK205" s="494" t="str">
        <f t="shared" si="44"/>
        <v>Tốt</v>
      </c>
      <c r="AL205" s="494" t="str">
        <f>VLOOKUP($E205,'cac dv gui'!$C$6:$AD$36,25,0)</f>
        <v>Xuất sắc</v>
      </c>
      <c r="AM205" s="494" t="str">
        <f>VLOOKUP($E205,'cac dv gui'!$C$6:$AD$36,26,0)</f>
        <v>Tốt</v>
      </c>
      <c r="AN205" s="675"/>
      <c r="AO205" s="494"/>
      <c r="AP205" s="675"/>
      <c r="AQ205" s="494" t="str">
        <f t="shared" si="45"/>
        <v>Tốt</v>
      </c>
      <c r="AR205" s="675" t="str">
        <f t="shared" si="39"/>
        <v>Tốt</v>
      </c>
      <c r="AS205" s="675"/>
      <c r="AT205" s="494"/>
      <c r="AU205" s="675"/>
      <c r="AV205" s="675" t="s">
        <v>1731</v>
      </c>
    </row>
    <row r="206" spans="1:48" s="684" customFormat="1" ht="24.95" customHeight="1" x14ac:dyDescent="0.25">
      <c r="A206" s="512" t="s">
        <v>1443</v>
      </c>
      <c r="B206" s="512">
        <f>COUNTIF($F$9:F206,F206)</f>
        <v>17</v>
      </c>
      <c r="C206" s="513" t="s">
        <v>984</v>
      </c>
      <c r="D206" s="514" t="s">
        <v>865</v>
      </c>
      <c r="E206" s="520" t="s">
        <v>647</v>
      </c>
      <c r="F206" s="554" t="s">
        <v>1610</v>
      </c>
      <c r="G206" s="518" t="s">
        <v>974</v>
      </c>
      <c r="H206" s="494" t="str">
        <f>VLOOKUP(E206,'[16]Gui chi Quynh'!$C$7:$E$387,3,0)</f>
        <v>A4</v>
      </c>
      <c r="I206" s="494">
        <f>VLOOKUP(H206,Sheet1!$B$2:$C$12,2,TRUE)</f>
        <v>7</v>
      </c>
      <c r="J206" s="494" t="str">
        <f>VLOOKUP($E206,'[17]Gui chi Quynh'!$C$7:$E$387,3,0)</f>
        <v>A4</v>
      </c>
      <c r="K206" s="494">
        <f>VLOOKUP(J206,Sheet1!$B$2:$C$12,2,TRUE)</f>
        <v>7</v>
      </c>
      <c r="L206" s="494" t="str">
        <f>VLOOKUP(E206,'[18]Gui chi Quynh'!$C$7:$F$385,3,0)</f>
        <v>A4</v>
      </c>
      <c r="M206" s="494">
        <f>VLOOKUP(L206,Sheet1!$B$2:$C$12,2,TRUE)</f>
        <v>7</v>
      </c>
      <c r="N206" s="494" t="str">
        <f>VLOOKUP(E206,'[19]Gui chi Quynh'!$C$7:$E$391,3,0)</f>
        <v>A3</v>
      </c>
      <c r="O206" s="494">
        <f>VLOOKUP(N206,Sheet1!$B$2:$C$12,2,TRUE)</f>
        <v>8</v>
      </c>
      <c r="P206" s="494" t="str">
        <f>VLOOKUP(E206,'[20]Gui chi Quynh'!$C$7:$E$391,3,0)</f>
        <v>A4</v>
      </c>
      <c r="Q206" s="494">
        <f>VLOOKUP(P206,Sheet1!$B$2:$C$12,2,TRUE)</f>
        <v>7</v>
      </c>
      <c r="R206" s="494" t="str">
        <f>VLOOKUP($E206,'[21]Gui chi Quynh'!$C$7:$E$390,3,0)</f>
        <v>A3</v>
      </c>
      <c r="S206" s="494">
        <f>VLOOKUP(R206,Sheet1!$B$2:$C$12,2,TRUE)</f>
        <v>8</v>
      </c>
      <c r="T206" s="494" t="str">
        <f>VLOOKUP($E206,'[22]Gui chi Quynh'!$C$7:$E$390,3,0)</f>
        <v>B2</v>
      </c>
      <c r="U206" s="494">
        <f>VLOOKUP(T206,Sheet1!$B$2:$C$12,2,TRUE)</f>
        <v>5</v>
      </c>
      <c r="V206" s="494" t="str">
        <f>VLOOKUP($E206,'[23]Gui chi Quynh'!$C$7:$E$389,3,0)</f>
        <v>A4</v>
      </c>
      <c r="W206" s="494">
        <f>VLOOKUP(V206,Sheet1!$B$2:$C$12,2,TRUE)</f>
        <v>7</v>
      </c>
      <c r="X206" s="494" t="str">
        <f>VLOOKUP($E206,'[24]Gui chi Quynh'!$C$7:$E$389,3,0)</f>
        <v>A3</v>
      </c>
      <c r="Y206" s="494">
        <f>VLOOKUP(X206,Sheet1!$B$2:$C$12,2,TRUE)</f>
        <v>8</v>
      </c>
      <c r="Z206" s="494" t="str">
        <f>VLOOKUP($E206,'[25]Gui chi Quynh'!$C$7:$E$388,3,0)</f>
        <v>A4</v>
      </c>
      <c r="AA206" s="494">
        <f>VLOOKUP(Z206,Sheet1!$B$2:$C$12,2,TRUE)</f>
        <v>7</v>
      </c>
      <c r="AB206" s="494" t="str">
        <f>VLOOKUP($E206,'T5'!$E$9:$AH$337,24,0)</f>
        <v>C1</v>
      </c>
      <c r="AC206" s="494">
        <f>VLOOKUP(AB206,Sheet1!$B$2:$C$12,2,TRUE)</f>
        <v>4</v>
      </c>
      <c r="AD206" s="494" t="str">
        <f>VLOOKUP($E206,'[27]XET CUOI NAM'!$E$9:AE$337,26,0)</f>
        <v>A4</v>
      </c>
      <c r="AE206" s="494">
        <f>VLOOKUP(AD206,Sheet1!$B$2:$C$12,2,TRUE)</f>
        <v>7</v>
      </c>
      <c r="AF206" s="592"/>
      <c r="AG206" s="709">
        <f t="shared" si="42"/>
        <v>6.8181818181818183</v>
      </c>
      <c r="AH206" s="709" t="str">
        <f>LEFT((COUNTIF($H206:$AC206,"A*")&amp;"A*")&amp;" + "&amp;(COUNTIF($H206:$AC206,"B*")&amp;"B*")&amp;" + "&amp;(COUNTIF($H206:$AC206,"C*")&amp;"C*")&amp;" +  "&amp;(COUNTIF($H206:$AC206,"D")&amp;"D")&amp; " +  "&amp;(COUNTIF($H206:$AC206,"E")&amp;"E"),10)</f>
        <v xml:space="preserve">9A* + 1B* </v>
      </c>
      <c r="AI206" s="709">
        <f t="shared" si="46"/>
        <v>2</v>
      </c>
      <c r="AJ206" s="709">
        <f t="shared" si="43"/>
        <v>6.833333333333333</v>
      </c>
      <c r="AK206" s="494" t="str">
        <f t="shared" si="44"/>
        <v>Tốt</v>
      </c>
      <c r="AL206" s="494" t="str">
        <f>VLOOKUP($E206,'cac dv gui'!$C$6:$AD$36,25,0)</f>
        <v>Tốt</v>
      </c>
      <c r="AM206" s="494" t="str">
        <f>VLOOKUP($E206,'cac dv gui'!$C$6:$AD$36,26,0)</f>
        <v>Tốt</v>
      </c>
      <c r="AN206" s="675"/>
      <c r="AO206" s="494"/>
      <c r="AP206" s="675"/>
      <c r="AQ206" s="494" t="str">
        <f t="shared" si="45"/>
        <v>Tốt</v>
      </c>
      <c r="AR206" s="675" t="str">
        <f t="shared" si="39"/>
        <v>Tốt</v>
      </c>
      <c r="AS206" s="675"/>
      <c r="AT206" s="494"/>
      <c r="AU206" s="675"/>
      <c r="AV206" s="675" t="s">
        <v>1731</v>
      </c>
    </row>
    <row r="207" spans="1:48" s="684" customFormat="1" ht="24.95" customHeight="1" x14ac:dyDescent="0.25">
      <c r="A207" s="512" t="s">
        <v>1444</v>
      </c>
      <c r="B207" s="512">
        <f>COUNTIF($F$9:F207,F207)</f>
        <v>18</v>
      </c>
      <c r="C207" s="513" t="s">
        <v>985</v>
      </c>
      <c r="D207" s="514" t="s">
        <v>174</v>
      </c>
      <c r="E207" s="520" t="s">
        <v>648</v>
      </c>
      <c r="F207" s="554" t="s">
        <v>1610</v>
      </c>
      <c r="G207" s="518" t="s">
        <v>974</v>
      </c>
      <c r="H207" s="494" t="str">
        <f>VLOOKUP(E207,'[16]Gui chi Quynh'!$C$7:$E$387,3,0)</f>
        <v>A3</v>
      </c>
      <c r="I207" s="494">
        <f>VLOOKUP(H207,Sheet1!$B$2:$C$12,2,TRUE)</f>
        <v>8</v>
      </c>
      <c r="J207" s="494" t="str">
        <f>VLOOKUP($E207,'[17]Gui chi Quynh'!$C$7:$E$387,3,0)</f>
        <v>A4</v>
      </c>
      <c r="K207" s="494">
        <f>VLOOKUP(J207,Sheet1!$B$2:$C$12,2,TRUE)</f>
        <v>7</v>
      </c>
      <c r="L207" s="494" t="str">
        <f>VLOOKUP(E207,'[18]Gui chi Quynh'!$C$7:$F$385,3,0)</f>
        <v>A3</v>
      </c>
      <c r="M207" s="494">
        <f>VLOOKUP(L207,Sheet1!$B$2:$C$12,2,TRUE)</f>
        <v>8</v>
      </c>
      <c r="N207" s="494" t="str">
        <f>VLOOKUP(E207,'[19]Gui chi Quynh'!$C$7:$E$391,3,0)</f>
        <v>A4</v>
      </c>
      <c r="O207" s="494">
        <f>VLOOKUP(N207,Sheet1!$B$2:$C$12,2,TRUE)</f>
        <v>7</v>
      </c>
      <c r="P207" s="494" t="str">
        <f>VLOOKUP(E207,'[20]Gui chi Quynh'!$C$7:$E$391,3,0)</f>
        <v>A3</v>
      </c>
      <c r="Q207" s="494">
        <f>VLOOKUP(P207,Sheet1!$B$2:$C$12,2,TRUE)</f>
        <v>8</v>
      </c>
      <c r="R207" s="494" t="str">
        <f>VLOOKUP($E207,'[21]Gui chi Quynh'!$C$7:$E$390,3,0)</f>
        <v>A3</v>
      </c>
      <c r="S207" s="494">
        <f>VLOOKUP(R207,Sheet1!$B$2:$C$12,2,TRUE)</f>
        <v>8</v>
      </c>
      <c r="T207" s="494" t="str">
        <f>VLOOKUP($E207,'[22]Gui chi Quynh'!$C$7:$E$390,3,0)</f>
        <v>A4</v>
      </c>
      <c r="U207" s="494">
        <f>VLOOKUP(T207,Sheet1!$B$2:$C$12,2,TRUE)</f>
        <v>7</v>
      </c>
      <c r="V207" s="494" t="str">
        <f>VLOOKUP($E207,'[23]Gui chi Quynh'!$C$7:$E$389,3,0)</f>
        <v>A3</v>
      </c>
      <c r="W207" s="494">
        <f>VLOOKUP(V207,Sheet1!$B$2:$C$12,2,TRUE)</f>
        <v>8</v>
      </c>
      <c r="X207" s="494" t="str">
        <f>VLOOKUP($E207,'[24]Gui chi Quynh'!$C$7:$E$389,3,0)</f>
        <v>A3</v>
      </c>
      <c r="Y207" s="494">
        <f>VLOOKUP(X207,Sheet1!$B$2:$C$12,2,TRUE)</f>
        <v>8</v>
      </c>
      <c r="Z207" s="494" t="str">
        <f>VLOOKUP($E207,'[25]Gui chi Quynh'!$C$7:$E$388,3,0)</f>
        <v>A3</v>
      </c>
      <c r="AA207" s="494">
        <f>VLOOKUP(Z207,Sheet1!$B$2:$C$12,2,TRUE)</f>
        <v>8</v>
      </c>
      <c r="AB207" s="494" t="str">
        <f>VLOOKUP($E207,'T5'!$E$9:$AH$337,24,0)</f>
        <v>A3</v>
      </c>
      <c r="AC207" s="494">
        <f>VLOOKUP(AB207,Sheet1!$B$2:$C$12,2,TRUE)</f>
        <v>8</v>
      </c>
      <c r="AD207" s="494" t="str">
        <f>VLOOKUP($E207,'[27]XET CUOI NAM'!$E$9:AE$337,26,0)</f>
        <v>A3</v>
      </c>
      <c r="AE207" s="494">
        <f>VLOOKUP(AD207,Sheet1!$B$2:$C$12,2,TRUE)</f>
        <v>8</v>
      </c>
      <c r="AF207" s="592"/>
      <c r="AG207" s="709">
        <f t="shared" si="42"/>
        <v>7.7272727272727275</v>
      </c>
      <c r="AH207" s="709" t="str">
        <f t="shared" ref="AH207:AH228" si="47">LEFT((COUNTIF($H207:$AC207,"A*")&amp;"A*")&amp;" + "&amp;(COUNTIF($H207:$AC207,"B*")&amp;"B*")&amp;" + "&amp;(COUNTIF($H207:$AC207,"C*")&amp;"C*")&amp;" +  "&amp;(COUNTIF($H207:$AC207,"D")&amp;"D")&amp; " +  "&amp;(COUNTIF($H207:$AC207,"E")&amp;"E"),4)</f>
        <v>11A*</v>
      </c>
      <c r="AI207" s="709">
        <f t="shared" si="46"/>
        <v>0</v>
      </c>
      <c r="AJ207" s="709">
        <f t="shared" si="43"/>
        <v>7.75</v>
      </c>
      <c r="AK207" s="494" t="str">
        <f t="shared" si="44"/>
        <v>Tốt</v>
      </c>
      <c r="AL207" s="494" t="str">
        <f>VLOOKUP($E207,'cac dv gui'!$C$6:$AD$36,25,0)</f>
        <v>Xuất sắc</v>
      </c>
      <c r="AM207" s="494" t="str">
        <f>VLOOKUP($E207,'cac dv gui'!$C$6:$AD$36,26,0)</f>
        <v>Tốt</v>
      </c>
      <c r="AN207" s="675"/>
      <c r="AO207" s="494"/>
      <c r="AP207" s="675"/>
      <c r="AQ207" s="494" t="str">
        <f t="shared" si="45"/>
        <v>Tốt</v>
      </c>
      <c r="AR207" s="675" t="str">
        <f t="shared" si="39"/>
        <v>Tốt</v>
      </c>
      <c r="AS207" s="675"/>
      <c r="AT207" s="494"/>
      <c r="AU207" s="675"/>
      <c r="AV207" s="675" t="s">
        <v>1731</v>
      </c>
    </row>
    <row r="208" spans="1:48" s="684" customFormat="1" ht="52.5" customHeight="1" x14ac:dyDescent="0.25">
      <c r="A208" s="512" t="s">
        <v>1445</v>
      </c>
      <c r="B208" s="512">
        <f>COUNTIF($F$9:F333,F208)</f>
        <v>31</v>
      </c>
      <c r="C208" s="513" t="s">
        <v>984</v>
      </c>
      <c r="D208" s="514" t="s">
        <v>175</v>
      </c>
      <c r="E208" s="520" t="s">
        <v>649</v>
      </c>
      <c r="F208" s="554" t="s">
        <v>1610</v>
      </c>
      <c r="G208" s="518" t="s">
        <v>974</v>
      </c>
      <c r="H208" s="494" t="str">
        <f>VLOOKUP(E208,'[16]Gui chi Quynh'!$C$7:$E$387,3,0)</f>
        <v>A4</v>
      </c>
      <c r="I208" s="494">
        <f>VLOOKUP(H208,Sheet1!$B$2:$C$12,2,TRUE)</f>
        <v>7</v>
      </c>
      <c r="J208" s="494" t="str">
        <f>VLOOKUP($E208,'[17]Gui chi Quynh'!$C$7:$E$387,3,0)</f>
        <v>A4</v>
      </c>
      <c r="K208" s="494">
        <f>VLOOKUP(J208,Sheet1!$B$2:$C$12,2,TRUE)</f>
        <v>7</v>
      </c>
      <c r="L208" s="494" t="str">
        <f>VLOOKUP(E208,'[18]Gui chi Quynh'!$C$7:$F$385,3,0)</f>
        <v>A3</v>
      </c>
      <c r="M208" s="494">
        <f>VLOOKUP(L208,Sheet1!$B$2:$C$12,2,TRUE)</f>
        <v>8</v>
      </c>
      <c r="N208" s="494" t="str">
        <f>VLOOKUP(E208,'[19]Gui chi Quynh'!$C$7:$E$391,3,0)</f>
        <v>A4</v>
      </c>
      <c r="O208" s="494">
        <f>VLOOKUP(N208,Sheet1!$B$2:$C$12,2,TRUE)</f>
        <v>7</v>
      </c>
      <c r="P208" s="494" t="str">
        <f>VLOOKUP(E208,'[20]Gui chi Quynh'!$C$7:$E$391,3,0)</f>
        <v>A3</v>
      </c>
      <c r="Q208" s="494">
        <f>VLOOKUP(P208,Sheet1!$B$2:$C$12,2,TRUE)</f>
        <v>8</v>
      </c>
      <c r="R208" s="494" t="str">
        <f>VLOOKUP($E208,'[21]Gui chi Quynh'!$C$7:$E$390,3,0)</f>
        <v>A3</v>
      </c>
      <c r="S208" s="494">
        <f>VLOOKUP(R208,Sheet1!$B$2:$C$12,2,TRUE)</f>
        <v>8</v>
      </c>
      <c r="T208" s="494" t="str">
        <f>VLOOKUP($E208,'[22]Gui chi Quynh'!$C$7:$E$390,3,0)</f>
        <v>A4</v>
      </c>
      <c r="U208" s="494">
        <f>VLOOKUP(T208,Sheet1!$B$2:$C$12,2,TRUE)</f>
        <v>7</v>
      </c>
      <c r="V208" s="494" t="str">
        <f>VLOOKUP($E208,'[23]Gui chi Quynh'!$C$7:$E$389,3,0)</f>
        <v>A3</v>
      </c>
      <c r="W208" s="494">
        <f>VLOOKUP(V208,Sheet1!$B$2:$C$12,2,TRUE)</f>
        <v>8</v>
      </c>
      <c r="X208" s="494" t="str">
        <f>VLOOKUP($E208,'[24]Gui chi Quynh'!$C$7:$E$389,3,0)</f>
        <v>A3</v>
      </c>
      <c r="Y208" s="494">
        <f>VLOOKUP(X208,Sheet1!$B$2:$C$12,2,TRUE)</f>
        <v>8</v>
      </c>
      <c r="Z208" s="494" t="str">
        <f>VLOOKUP($E208,'[25]Gui chi Quynh'!$C$7:$E$388,3,0)</f>
        <v>A3</v>
      </c>
      <c r="AA208" s="494">
        <f>VLOOKUP(Z208,Sheet1!$B$2:$C$12,2,TRUE)</f>
        <v>8</v>
      </c>
      <c r="AB208" s="494" t="str">
        <f>VLOOKUP($E208,'T5'!$E$9:$AH$337,24,0)</f>
        <v>A3</v>
      </c>
      <c r="AC208" s="494">
        <f>VLOOKUP(AB208,Sheet1!$B$2:$C$12,2,TRUE)</f>
        <v>8</v>
      </c>
      <c r="AD208" s="494" t="str">
        <f>VLOOKUP($E208,'[27]XET CUOI NAM'!$E$9:AE$337,26,0)</f>
        <v>A4</v>
      </c>
      <c r="AE208" s="494">
        <f>VLOOKUP(AD208,Sheet1!$B$2:$C$12,2,TRUE)</f>
        <v>7</v>
      </c>
      <c r="AF208" s="592"/>
      <c r="AG208" s="709">
        <f t="shared" si="42"/>
        <v>7.6363636363636367</v>
      </c>
      <c r="AH208" s="709" t="str">
        <f t="shared" si="47"/>
        <v>11A*</v>
      </c>
      <c r="AI208" s="709">
        <f t="shared" si="46"/>
        <v>0</v>
      </c>
      <c r="AJ208" s="709">
        <f t="shared" si="43"/>
        <v>7.583333333333333</v>
      </c>
      <c r="AK208" s="494" t="str">
        <f t="shared" si="44"/>
        <v>Tốt</v>
      </c>
      <c r="AL208" s="494" t="str">
        <f>VLOOKUP($E208,'cac dv gui'!$C$6:$AD$36,25,0)</f>
        <v>Tốt</v>
      </c>
      <c r="AM208" s="494" t="str">
        <f>VLOOKUP($E208,'cac dv gui'!$C$6:$AD$36,26,0)</f>
        <v>Tốt</v>
      </c>
      <c r="AN208" s="675"/>
      <c r="AO208" s="494"/>
      <c r="AP208" s="675"/>
      <c r="AQ208" s="494" t="str">
        <f t="shared" si="45"/>
        <v>Tốt</v>
      </c>
      <c r="AR208" s="675" t="str">
        <f t="shared" si="39"/>
        <v>Tốt</v>
      </c>
      <c r="AS208" s="675"/>
      <c r="AT208" s="494"/>
      <c r="AU208" s="675"/>
      <c r="AV208" s="675" t="s">
        <v>1731</v>
      </c>
    </row>
    <row r="209" spans="1:48" s="684" customFormat="1" ht="37.5" customHeight="1" x14ac:dyDescent="0.25">
      <c r="A209" s="512" t="s">
        <v>1446</v>
      </c>
      <c r="B209" s="512">
        <f>COUNTIF($F$9:F209,F209)</f>
        <v>20</v>
      </c>
      <c r="C209" s="513" t="s">
        <v>984</v>
      </c>
      <c r="D209" s="514" t="s">
        <v>176</v>
      </c>
      <c r="E209" s="520" t="s">
        <v>650</v>
      </c>
      <c r="F209" s="554" t="s">
        <v>1610</v>
      </c>
      <c r="G209" s="518" t="s">
        <v>974</v>
      </c>
      <c r="H209" s="494" t="str">
        <f>VLOOKUP(E209,'[16]Gui chi Quynh'!$C$7:$E$387,3,0)</f>
        <v>A4</v>
      </c>
      <c r="I209" s="494">
        <f>VLOOKUP(H209,Sheet1!$B$2:$C$12,2,TRUE)</f>
        <v>7</v>
      </c>
      <c r="J209" s="494" t="str">
        <f>VLOOKUP($E209,'[17]Gui chi Quynh'!$C$7:$E$387,3,0)</f>
        <v>A4</v>
      </c>
      <c r="K209" s="494">
        <f>VLOOKUP(J209,Sheet1!$B$2:$C$12,2,TRUE)</f>
        <v>7</v>
      </c>
      <c r="L209" s="494" t="str">
        <f>VLOOKUP(E209,'[18]Gui chi Quynh'!$C$7:$F$385,3,0)</f>
        <v>A4</v>
      </c>
      <c r="M209" s="494">
        <f>VLOOKUP(L209,Sheet1!$B$2:$C$12,2,TRUE)</f>
        <v>7</v>
      </c>
      <c r="N209" s="494" t="str">
        <f>VLOOKUP(E209,'[19]Gui chi Quynh'!$C$7:$E$391,3,0)</f>
        <v>A4</v>
      </c>
      <c r="O209" s="494">
        <f>VLOOKUP(N209,Sheet1!$B$2:$C$12,2,TRUE)</f>
        <v>7</v>
      </c>
      <c r="P209" s="494" t="str">
        <f>VLOOKUP(E209,'[20]Gui chi Quynh'!$C$7:$E$391,3,0)</f>
        <v>A3</v>
      </c>
      <c r="Q209" s="494">
        <f>VLOOKUP(P209,Sheet1!$B$2:$C$12,2,TRUE)</f>
        <v>8</v>
      </c>
      <c r="R209" s="494" t="str">
        <f>VLOOKUP($E209,'[21]Gui chi Quynh'!$C$7:$E$390,3,0)</f>
        <v>A4</v>
      </c>
      <c r="S209" s="494">
        <f>VLOOKUP(R209,Sheet1!$B$2:$C$12,2,TRUE)</f>
        <v>7</v>
      </c>
      <c r="T209" s="494" t="str">
        <f>VLOOKUP($E209,'[22]Gui chi Quynh'!$C$7:$E$390,3,0)</f>
        <v>A4</v>
      </c>
      <c r="U209" s="494">
        <f>VLOOKUP(T209,Sheet1!$B$2:$C$12,2,TRUE)</f>
        <v>7</v>
      </c>
      <c r="V209" s="494" t="str">
        <f>VLOOKUP($E209,'[23]Gui chi Quynh'!$C$7:$E$389,3,0)</f>
        <v>A3</v>
      </c>
      <c r="W209" s="494">
        <f>VLOOKUP(V209,Sheet1!$B$2:$C$12,2,TRUE)</f>
        <v>8</v>
      </c>
      <c r="X209" s="494" t="str">
        <f>VLOOKUP($E209,'[24]Gui chi Quynh'!$C$7:$E$389,3,0)</f>
        <v>A3</v>
      </c>
      <c r="Y209" s="494">
        <f>VLOOKUP(X209,Sheet1!$B$2:$C$12,2,TRUE)</f>
        <v>8</v>
      </c>
      <c r="Z209" s="494" t="str">
        <f>VLOOKUP($E209,'[25]Gui chi Quynh'!$C$7:$E$388,3,0)</f>
        <v>A4</v>
      </c>
      <c r="AA209" s="494">
        <f>VLOOKUP(Z209,Sheet1!$B$2:$C$12,2,TRUE)</f>
        <v>7</v>
      </c>
      <c r="AB209" s="494" t="str">
        <f>VLOOKUP($E209,'T5'!$E$9:$AH$337,24,0)</f>
        <v>A3</v>
      </c>
      <c r="AC209" s="494">
        <f>VLOOKUP(AB209,Sheet1!$B$2:$C$12,2,TRUE)</f>
        <v>8</v>
      </c>
      <c r="AD209" s="494" t="str">
        <f>VLOOKUP($E209,'[27]XET CUOI NAM'!$E$9:AE$337,26,0)</f>
        <v>A4</v>
      </c>
      <c r="AE209" s="494">
        <f>VLOOKUP(AD209,Sheet1!$B$2:$C$12,2,TRUE)</f>
        <v>7</v>
      </c>
      <c r="AF209" s="592"/>
      <c r="AG209" s="709">
        <f t="shared" si="42"/>
        <v>7.3636363636363633</v>
      </c>
      <c r="AH209" s="709" t="str">
        <f t="shared" si="47"/>
        <v>11A*</v>
      </c>
      <c r="AI209" s="709">
        <f t="shared" si="46"/>
        <v>0</v>
      </c>
      <c r="AJ209" s="709">
        <f t="shared" si="43"/>
        <v>7.333333333333333</v>
      </c>
      <c r="AK209" s="494" t="str">
        <f t="shared" si="44"/>
        <v>Tốt</v>
      </c>
      <c r="AL209" s="494" t="str">
        <f>VLOOKUP($E209,'cac dv gui'!$C$6:$AD$36,25,0)</f>
        <v>Tốt</v>
      </c>
      <c r="AM209" s="494" t="str">
        <f>VLOOKUP($E209,'cac dv gui'!$C$6:$AD$36,26,0)</f>
        <v>Tốt</v>
      </c>
      <c r="AN209" s="675"/>
      <c r="AO209" s="494"/>
      <c r="AP209" s="675"/>
      <c r="AQ209" s="494" t="str">
        <f t="shared" si="45"/>
        <v>Tốt</v>
      </c>
      <c r="AR209" s="675" t="str">
        <f t="shared" si="39"/>
        <v>Tốt</v>
      </c>
      <c r="AS209" s="675"/>
      <c r="AT209" s="494"/>
      <c r="AU209" s="675"/>
      <c r="AV209" s="675" t="s">
        <v>1731</v>
      </c>
    </row>
    <row r="210" spans="1:48" s="684" customFormat="1" ht="24.95" customHeight="1" x14ac:dyDescent="0.25">
      <c r="A210" s="512" t="s">
        <v>1447</v>
      </c>
      <c r="B210" s="512">
        <f>COUNTIF($F$9:F210,F210)</f>
        <v>21</v>
      </c>
      <c r="C210" s="513" t="s">
        <v>985</v>
      </c>
      <c r="D210" s="514" t="s">
        <v>177</v>
      </c>
      <c r="E210" s="520" t="s">
        <v>651</v>
      </c>
      <c r="F210" s="554" t="s">
        <v>1610</v>
      </c>
      <c r="G210" s="518" t="s">
        <v>974</v>
      </c>
      <c r="H210" s="494" t="str">
        <f>VLOOKUP(E210,'[16]Gui chi Quynh'!$C$7:$E$387,3,0)</f>
        <v>A4</v>
      </c>
      <c r="I210" s="494">
        <f>VLOOKUP(H210,Sheet1!$B$2:$C$12,2,TRUE)</f>
        <v>7</v>
      </c>
      <c r="J210" s="494" t="str">
        <f>VLOOKUP($E210,'[17]Gui chi Quynh'!$C$7:$E$387,3,0)</f>
        <v>A4</v>
      </c>
      <c r="K210" s="494">
        <f>VLOOKUP(J210,Sheet1!$B$2:$C$12,2,TRUE)</f>
        <v>7</v>
      </c>
      <c r="L210" s="494" t="str">
        <f>VLOOKUP(E210,'[18]Gui chi Quynh'!$C$7:$F$385,3,0)</f>
        <v>A3</v>
      </c>
      <c r="M210" s="494">
        <f>VLOOKUP(L210,Sheet1!$B$2:$C$12,2,TRUE)</f>
        <v>8</v>
      </c>
      <c r="N210" s="494" t="str">
        <f>VLOOKUP(E210,'[19]Gui chi Quynh'!$C$7:$E$391,3,0)</f>
        <v>A4</v>
      </c>
      <c r="O210" s="494">
        <f>VLOOKUP(N210,Sheet1!$B$2:$C$12,2,TRUE)</f>
        <v>7</v>
      </c>
      <c r="P210" s="494" t="str">
        <f>VLOOKUP(E210,'[20]Gui chi Quynh'!$C$7:$E$391,3,0)</f>
        <v>A3</v>
      </c>
      <c r="Q210" s="494">
        <f>VLOOKUP(P210,Sheet1!$B$2:$C$12,2,TRUE)</f>
        <v>8</v>
      </c>
      <c r="R210" s="494" t="str">
        <f>VLOOKUP($E210,'[21]Gui chi Quynh'!$C$7:$E$390,3,0)</f>
        <v>A3</v>
      </c>
      <c r="S210" s="494">
        <f>VLOOKUP(R210,Sheet1!$B$2:$C$12,2,TRUE)</f>
        <v>8</v>
      </c>
      <c r="T210" s="494" t="str">
        <f>VLOOKUP($E210,'[22]Gui chi Quynh'!$C$7:$E$390,3,0)</f>
        <v>A3</v>
      </c>
      <c r="U210" s="494">
        <f>VLOOKUP(T210,Sheet1!$B$2:$C$12,2,TRUE)</f>
        <v>8</v>
      </c>
      <c r="V210" s="494" t="str">
        <f>VLOOKUP($E210,'[23]Gui chi Quynh'!$C$7:$E$389,3,0)</f>
        <v>A3</v>
      </c>
      <c r="W210" s="494">
        <f>VLOOKUP(V210,Sheet1!$B$2:$C$12,2,TRUE)</f>
        <v>8</v>
      </c>
      <c r="X210" s="494" t="str">
        <f>VLOOKUP($E210,'[24]Gui chi Quynh'!$C$7:$E$389,3,0)</f>
        <v>A3</v>
      </c>
      <c r="Y210" s="494">
        <f>VLOOKUP(X210,Sheet1!$B$2:$C$12,2,TRUE)</f>
        <v>8</v>
      </c>
      <c r="Z210" s="494" t="str">
        <f>VLOOKUP($E210,'[25]Gui chi Quynh'!$C$7:$E$388,3,0)</f>
        <v>A3</v>
      </c>
      <c r="AA210" s="494">
        <f>VLOOKUP(Z210,Sheet1!$B$2:$C$12,2,TRUE)</f>
        <v>8</v>
      </c>
      <c r="AB210" s="494" t="str">
        <f>VLOOKUP($E210,'T5'!$E$9:$AH$337,24,0)</f>
        <v>A3</v>
      </c>
      <c r="AC210" s="494">
        <f>VLOOKUP(AB210,Sheet1!$B$2:$C$12,2,TRUE)</f>
        <v>8</v>
      </c>
      <c r="AD210" s="494" t="str">
        <f>VLOOKUP($E210,'[27]XET CUOI NAM'!$E$9:AE$337,26,0)</f>
        <v>A3</v>
      </c>
      <c r="AE210" s="494">
        <f>VLOOKUP(AD210,Sheet1!$B$2:$C$12,2,TRUE)</f>
        <v>8</v>
      </c>
      <c r="AF210" s="592"/>
      <c r="AG210" s="709">
        <f t="shared" si="42"/>
        <v>7.7272727272727275</v>
      </c>
      <c r="AH210" s="709" t="str">
        <f t="shared" si="47"/>
        <v>11A*</v>
      </c>
      <c r="AI210" s="709">
        <f t="shared" si="46"/>
        <v>0</v>
      </c>
      <c r="AJ210" s="709">
        <f t="shared" si="43"/>
        <v>7.75</v>
      </c>
      <c r="AK210" s="494" t="str">
        <f t="shared" si="44"/>
        <v>Tốt</v>
      </c>
      <c r="AL210" s="494" t="str">
        <f>VLOOKUP($E210,'cac dv gui'!$C$6:$AD$36,25,0)</f>
        <v>Tốt</v>
      </c>
      <c r="AM210" s="494" t="str">
        <f>VLOOKUP($E210,'cac dv gui'!$C$6:$AD$36,26,0)</f>
        <v>Tốt</v>
      </c>
      <c r="AN210" s="675"/>
      <c r="AO210" s="494"/>
      <c r="AP210" s="675"/>
      <c r="AQ210" s="494" t="str">
        <f t="shared" si="45"/>
        <v>Tốt</v>
      </c>
      <c r="AR210" s="675" t="str">
        <f t="shared" si="39"/>
        <v>Tốt</v>
      </c>
      <c r="AS210" s="675"/>
      <c r="AT210" s="494"/>
      <c r="AU210" s="675"/>
      <c r="AV210" s="675" t="s">
        <v>1731</v>
      </c>
    </row>
    <row r="211" spans="1:48" s="684" customFormat="1" ht="24.95" customHeight="1" x14ac:dyDescent="0.25">
      <c r="A211" s="512" t="s">
        <v>1448</v>
      </c>
      <c r="B211" s="512">
        <f>COUNTIF($F$9:F211,F211)</f>
        <v>22</v>
      </c>
      <c r="C211" s="513" t="s">
        <v>984</v>
      </c>
      <c r="D211" s="514" t="s">
        <v>178</v>
      </c>
      <c r="E211" s="520" t="s">
        <v>652</v>
      </c>
      <c r="F211" s="554" t="s">
        <v>1610</v>
      </c>
      <c r="G211" s="518" t="s">
        <v>974</v>
      </c>
      <c r="H211" s="494" t="str">
        <f>VLOOKUP(E211,'[16]Gui chi Quynh'!$C$7:$E$387,3,0)</f>
        <v>A4</v>
      </c>
      <c r="I211" s="494">
        <f>VLOOKUP(H211,Sheet1!$B$2:$C$12,2,TRUE)</f>
        <v>7</v>
      </c>
      <c r="J211" s="494" t="str">
        <f>VLOOKUP($E211,'[17]Gui chi Quynh'!$C$7:$E$387,3,0)</f>
        <v>A4</v>
      </c>
      <c r="K211" s="494">
        <f>VLOOKUP(J211,Sheet1!$B$2:$C$12,2,TRUE)</f>
        <v>7</v>
      </c>
      <c r="L211" s="494" t="str">
        <f>VLOOKUP(E211,'[18]Gui chi Quynh'!$C$7:$F$385,3,0)</f>
        <v>A4</v>
      </c>
      <c r="M211" s="494">
        <f>VLOOKUP(L211,Sheet1!$B$2:$C$12,2,TRUE)</f>
        <v>7</v>
      </c>
      <c r="N211" s="494" t="str">
        <f>VLOOKUP(E211,'[19]Gui chi Quynh'!$C$7:$E$391,3,0)</f>
        <v>A4</v>
      </c>
      <c r="O211" s="494">
        <f>VLOOKUP(N211,Sheet1!$B$2:$C$12,2,TRUE)</f>
        <v>7</v>
      </c>
      <c r="P211" s="494" t="str">
        <f>VLOOKUP(E211,'[20]Gui chi Quynh'!$C$7:$E$391,3,0)</f>
        <v>A3</v>
      </c>
      <c r="Q211" s="494">
        <f>VLOOKUP(P211,Sheet1!$B$2:$C$12,2,TRUE)</f>
        <v>8</v>
      </c>
      <c r="R211" s="494" t="str">
        <f>VLOOKUP($E211,'[21]Gui chi Quynh'!$C$7:$E$390,3,0)</f>
        <v>A3</v>
      </c>
      <c r="S211" s="494">
        <f>VLOOKUP(R211,Sheet1!$B$2:$C$12,2,TRUE)</f>
        <v>8</v>
      </c>
      <c r="T211" s="494" t="str">
        <f>VLOOKUP($E211,'[22]Gui chi Quynh'!$C$7:$E$390,3,0)</f>
        <v>A4</v>
      </c>
      <c r="U211" s="494">
        <f>VLOOKUP(T211,Sheet1!$B$2:$C$12,2,TRUE)</f>
        <v>7</v>
      </c>
      <c r="V211" s="494" t="str">
        <f>VLOOKUP($E211,'[23]Gui chi Quynh'!$C$7:$E$389,3,0)</f>
        <v>A3</v>
      </c>
      <c r="W211" s="494">
        <f>VLOOKUP(V211,Sheet1!$B$2:$C$12,2,TRUE)</f>
        <v>8</v>
      </c>
      <c r="X211" s="494" t="str">
        <f>VLOOKUP($E211,'[24]Gui chi Quynh'!$C$7:$E$389,3,0)</f>
        <v>A4</v>
      </c>
      <c r="Y211" s="494">
        <f>VLOOKUP(X211,Sheet1!$B$2:$C$12,2,TRUE)</f>
        <v>7</v>
      </c>
      <c r="Z211" s="494" t="str">
        <f>VLOOKUP($E211,'[25]Gui chi Quynh'!$C$7:$E$388,3,0)</f>
        <v>A3</v>
      </c>
      <c r="AA211" s="494">
        <f>VLOOKUP(Z211,Sheet1!$B$2:$C$12,2,TRUE)</f>
        <v>8</v>
      </c>
      <c r="AB211" s="494" t="str">
        <f>VLOOKUP($E211,'T5'!$E$9:$AH$337,24,0)</f>
        <v>A4</v>
      </c>
      <c r="AC211" s="494">
        <f>VLOOKUP(AB211,Sheet1!$B$2:$C$12,2,TRUE)</f>
        <v>7</v>
      </c>
      <c r="AD211" s="494" t="str">
        <f>VLOOKUP($E211,'[27]XET CUOI NAM'!$E$9:AE$337,26,0)</f>
        <v>A3</v>
      </c>
      <c r="AE211" s="494">
        <f>VLOOKUP(AD211,Sheet1!$B$2:$C$12,2,TRUE)</f>
        <v>8</v>
      </c>
      <c r="AF211" s="592"/>
      <c r="AG211" s="709">
        <f t="shared" si="42"/>
        <v>7.3636363636363633</v>
      </c>
      <c r="AH211" s="709" t="str">
        <f t="shared" si="47"/>
        <v>11A*</v>
      </c>
      <c r="AI211" s="709">
        <f t="shared" si="46"/>
        <v>0</v>
      </c>
      <c r="AJ211" s="709">
        <f t="shared" si="43"/>
        <v>7.416666666666667</v>
      </c>
      <c r="AK211" s="494" t="str">
        <f t="shared" si="44"/>
        <v>Tốt</v>
      </c>
      <c r="AL211" s="494" t="str">
        <f>VLOOKUP($E211,'cac dv gui'!$C$6:$AD$36,25,0)</f>
        <v>Tốt</v>
      </c>
      <c r="AM211" s="494" t="str">
        <f>VLOOKUP($E211,'cac dv gui'!$C$6:$AD$36,26,0)</f>
        <v>Tốt</v>
      </c>
      <c r="AN211" s="675"/>
      <c r="AO211" s="494"/>
      <c r="AP211" s="675"/>
      <c r="AQ211" s="494" t="str">
        <f t="shared" si="45"/>
        <v>Tốt</v>
      </c>
      <c r="AR211" s="675" t="str">
        <f t="shared" si="39"/>
        <v>Tốt</v>
      </c>
      <c r="AS211" s="675"/>
      <c r="AT211" s="494"/>
      <c r="AU211" s="675"/>
      <c r="AV211" s="675" t="s">
        <v>1731</v>
      </c>
    </row>
    <row r="212" spans="1:48" s="684" customFormat="1" ht="24.95" customHeight="1" x14ac:dyDescent="0.25">
      <c r="A212" s="512" t="s">
        <v>1449</v>
      </c>
      <c r="B212" s="512">
        <f>COUNTIF($F$9:F212,F212)</f>
        <v>23</v>
      </c>
      <c r="C212" s="513" t="s">
        <v>985</v>
      </c>
      <c r="D212" s="514" t="s">
        <v>179</v>
      </c>
      <c r="E212" s="520" t="s">
        <v>653</v>
      </c>
      <c r="F212" s="554" t="s">
        <v>1610</v>
      </c>
      <c r="G212" s="518" t="s">
        <v>974</v>
      </c>
      <c r="H212" s="494" t="str">
        <f>VLOOKUP(E212,'[16]Gui chi Quynh'!$C$7:$E$387,3,0)</f>
        <v>A4</v>
      </c>
      <c r="I212" s="494">
        <f>VLOOKUP(H212,Sheet1!$B$2:$C$12,2,TRUE)</f>
        <v>7</v>
      </c>
      <c r="J212" s="494" t="str">
        <f>VLOOKUP($E212,'[17]Gui chi Quynh'!$C$7:$E$387,3,0)</f>
        <v>A4</v>
      </c>
      <c r="K212" s="494">
        <f>VLOOKUP(J212,Sheet1!$B$2:$C$12,2,TRUE)</f>
        <v>7</v>
      </c>
      <c r="L212" s="494" t="str">
        <f>VLOOKUP(E212,'[18]Gui chi Quynh'!$C$7:$F$385,3,0)</f>
        <v>A4</v>
      </c>
      <c r="M212" s="494">
        <f>VLOOKUP(L212,Sheet1!$B$2:$C$12,2,TRUE)</f>
        <v>7</v>
      </c>
      <c r="N212" s="494" t="str">
        <f>VLOOKUP(E212,'[19]Gui chi Quynh'!$C$7:$E$391,3,0)</f>
        <v>A4</v>
      </c>
      <c r="O212" s="494">
        <f>VLOOKUP(N212,Sheet1!$B$2:$C$12,2,TRUE)</f>
        <v>7</v>
      </c>
      <c r="P212" s="494" t="str">
        <f>VLOOKUP(E212,'[20]Gui chi Quynh'!$C$7:$E$391,3,0)</f>
        <v>A3</v>
      </c>
      <c r="Q212" s="494">
        <f>VLOOKUP(P212,Sheet1!$B$2:$C$12,2,TRUE)</f>
        <v>8</v>
      </c>
      <c r="R212" s="494" t="str">
        <f>VLOOKUP($E212,'[21]Gui chi Quynh'!$C$7:$E$390,3,0)</f>
        <v>A1</v>
      </c>
      <c r="S212" s="494">
        <f>VLOOKUP(R212,Sheet1!$B$2:$C$12,2,TRUE)</f>
        <v>10</v>
      </c>
      <c r="T212" s="494" t="str">
        <f>VLOOKUP($E212,'[22]Gui chi Quynh'!$C$7:$E$390,3,0)</f>
        <v>A4</v>
      </c>
      <c r="U212" s="494">
        <f>VLOOKUP(T212,Sheet1!$B$2:$C$12,2,TRUE)</f>
        <v>7</v>
      </c>
      <c r="V212" s="494" t="str">
        <f>VLOOKUP($E212,'[23]Gui chi Quynh'!$C$7:$E$389,3,0)</f>
        <v>A4</v>
      </c>
      <c r="W212" s="494">
        <f>VLOOKUP(V212,Sheet1!$B$2:$C$12,2,TRUE)</f>
        <v>7</v>
      </c>
      <c r="X212" s="494" t="str">
        <f>VLOOKUP($E212,'[24]Gui chi Quynh'!$C$7:$E$389,3,0)</f>
        <v>A3</v>
      </c>
      <c r="Y212" s="494">
        <f>VLOOKUP(X212,Sheet1!$B$2:$C$12,2,TRUE)</f>
        <v>8</v>
      </c>
      <c r="Z212" s="494" t="str">
        <f>VLOOKUP($E212,'[25]Gui chi Quynh'!$C$7:$E$388,3,0)</f>
        <v>A3</v>
      </c>
      <c r="AA212" s="494">
        <f>VLOOKUP(Z212,Sheet1!$B$2:$C$12,2,TRUE)</f>
        <v>8</v>
      </c>
      <c r="AB212" s="494" t="str">
        <f>VLOOKUP($E212,'T5'!$E$9:$AH$337,24,0)</f>
        <v>A4</v>
      </c>
      <c r="AC212" s="494">
        <f>VLOOKUP(AB212,Sheet1!$B$2:$C$12,2,TRUE)</f>
        <v>7</v>
      </c>
      <c r="AD212" s="494" t="str">
        <f>VLOOKUP($E212,'[27]XET CUOI NAM'!$E$9:AE$337,26,0)</f>
        <v>A4</v>
      </c>
      <c r="AE212" s="494">
        <f>VLOOKUP(AD212,Sheet1!$B$2:$C$12,2,TRUE)</f>
        <v>7</v>
      </c>
      <c r="AF212" s="592"/>
      <c r="AG212" s="709">
        <f t="shared" si="42"/>
        <v>7.5454545454545459</v>
      </c>
      <c r="AH212" s="709" t="str">
        <f t="shared" si="47"/>
        <v>11A*</v>
      </c>
      <c r="AI212" s="709">
        <f t="shared" si="46"/>
        <v>0</v>
      </c>
      <c r="AJ212" s="709">
        <f t="shared" si="43"/>
        <v>7.5</v>
      </c>
      <c r="AK212" s="494" t="str">
        <f t="shared" si="44"/>
        <v>Tốt</v>
      </c>
      <c r="AL212" s="494" t="str">
        <f>VLOOKUP($E212,'cac dv gui'!$C$6:$AD$36,25,0)</f>
        <v>Xuất sắc</v>
      </c>
      <c r="AM212" s="494" t="str">
        <f>VLOOKUP($E212,'cac dv gui'!$C$6:$AD$36,26,0)</f>
        <v>Tốt</v>
      </c>
      <c r="AN212" s="675"/>
      <c r="AO212" s="494"/>
      <c r="AP212" s="675"/>
      <c r="AQ212" s="494" t="str">
        <f t="shared" si="45"/>
        <v>Tốt</v>
      </c>
      <c r="AR212" s="675" t="str">
        <f t="shared" si="39"/>
        <v>Tốt</v>
      </c>
      <c r="AS212" s="675"/>
      <c r="AT212" s="494"/>
      <c r="AU212" s="675"/>
      <c r="AV212" s="675" t="s">
        <v>1731</v>
      </c>
    </row>
    <row r="213" spans="1:48" s="684" customFormat="1" ht="24.95" customHeight="1" x14ac:dyDescent="0.25">
      <c r="A213" s="512" t="s">
        <v>1450</v>
      </c>
      <c r="B213" s="512">
        <f>COUNTIF($F$9:F213,F213)</f>
        <v>24</v>
      </c>
      <c r="C213" s="513" t="s">
        <v>985</v>
      </c>
      <c r="D213" s="514" t="s">
        <v>181</v>
      </c>
      <c r="E213" s="520" t="s">
        <v>654</v>
      </c>
      <c r="F213" s="554" t="s">
        <v>1610</v>
      </c>
      <c r="G213" s="518" t="s">
        <v>974</v>
      </c>
      <c r="H213" s="494" t="str">
        <f>VLOOKUP(E213,'[16]Gui chi Quynh'!$C$7:$E$387,3,0)</f>
        <v>A3</v>
      </c>
      <c r="I213" s="494">
        <f>VLOOKUP(H213,Sheet1!$B$2:$C$12,2,TRUE)</f>
        <v>8</v>
      </c>
      <c r="J213" s="494" t="str">
        <f>VLOOKUP($E213,'[17]Gui chi Quynh'!$C$7:$E$387,3,0)</f>
        <v>A4</v>
      </c>
      <c r="K213" s="494">
        <f>VLOOKUP(J213,Sheet1!$B$2:$C$12,2,TRUE)</f>
        <v>7</v>
      </c>
      <c r="L213" s="494" t="str">
        <f>VLOOKUP(E213,'[18]Gui chi Quynh'!$C$7:$F$385,3,0)</f>
        <v>A3</v>
      </c>
      <c r="M213" s="494">
        <f>VLOOKUP(L213,Sheet1!$B$2:$C$12,2,TRUE)</f>
        <v>8</v>
      </c>
      <c r="N213" s="494" t="str">
        <f>VLOOKUP(E213,'[19]Gui chi Quynh'!$C$7:$E$391,3,0)</f>
        <v>A3</v>
      </c>
      <c r="O213" s="494">
        <f>VLOOKUP(N213,Sheet1!$B$2:$C$12,2,TRUE)</f>
        <v>8</v>
      </c>
      <c r="P213" s="494" t="str">
        <f>VLOOKUP(E213,'[20]Gui chi Quynh'!$C$7:$E$391,3,0)</f>
        <v>A3</v>
      </c>
      <c r="Q213" s="494">
        <f>VLOOKUP(P213,Sheet1!$B$2:$C$12,2,TRUE)</f>
        <v>8</v>
      </c>
      <c r="R213" s="494" t="str">
        <f>VLOOKUP($E213,'[21]Gui chi Quynh'!$C$7:$E$390,3,0)</f>
        <v>A3</v>
      </c>
      <c r="S213" s="494">
        <f>VLOOKUP(R213,Sheet1!$B$2:$C$12,2,TRUE)</f>
        <v>8</v>
      </c>
      <c r="T213" s="494" t="str">
        <f>VLOOKUP($E213,'[22]Gui chi Quynh'!$C$7:$E$390,3,0)</f>
        <v>A3</v>
      </c>
      <c r="U213" s="494">
        <f>VLOOKUP(T213,Sheet1!$B$2:$C$12,2,TRUE)</f>
        <v>8</v>
      </c>
      <c r="V213" s="494" t="str">
        <f>VLOOKUP($E213,'[23]Gui chi Quynh'!$C$7:$E$389,3,0)</f>
        <v>A3</v>
      </c>
      <c r="W213" s="494">
        <f>VLOOKUP(V213,Sheet1!$B$2:$C$12,2,TRUE)</f>
        <v>8</v>
      </c>
      <c r="X213" s="494" t="str">
        <f>VLOOKUP($E213,'[24]Gui chi Quynh'!$C$7:$E$389,3,0)</f>
        <v>A3</v>
      </c>
      <c r="Y213" s="494">
        <f>VLOOKUP(X213,Sheet1!$B$2:$C$12,2,TRUE)</f>
        <v>8</v>
      </c>
      <c r="Z213" s="494" t="str">
        <f>VLOOKUP($E213,'[25]Gui chi Quynh'!$C$7:$E$388,3,0)</f>
        <v>A3</v>
      </c>
      <c r="AA213" s="494">
        <f>VLOOKUP(Z213,Sheet1!$B$2:$C$12,2,TRUE)</f>
        <v>8</v>
      </c>
      <c r="AB213" s="494" t="str">
        <f>VLOOKUP($E213,'T5'!$E$9:$AH$337,24,0)</f>
        <v>A3</v>
      </c>
      <c r="AC213" s="494">
        <f>VLOOKUP(AB213,Sheet1!$B$2:$C$12,2,TRUE)</f>
        <v>8</v>
      </c>
      <c r="AD213" s="494" t="str">
        <f>VLOOKUP($E213,'[27]XET CUOI NAM'!$E$9:AE$337,26,0)</f>
        <v>A4</v>
      </c>
      <c r="AE213" s="494">
        <f>VLOOKUP(AD213,Sheet1!$B$2:$C$12,2,TRUE)</f>
        <v>7</v>
      </c>
      <c r="AF213" s="592" t="str">
        <f>VLOOKUP($E213,'[26]Tong hop ket qua'!$E$19:$M$219,9,0)</f>
        <v>Tốt</v>
      </c>
      <c r="AG213" s="709">
        <f>SUM(H213:AC213)/11</f>
        <v>7.9090909090909092</v>
      </c>
      <c r="AH213" s="709" t="str">
        <f t="shared" si="47"/>
        <v>11A*</v>
      </c>
      <c r="AI213" s="709">
        <f t="shared" si="46"/>
        <v>0</v>
      </c>
      <c r="AJ213" s="709">
        <f t="shared" si="43"/>
        <v>7.833333333333333</v>
      </c>
      <c r="AK213" s="494" t="str">
        <f t="shared" si="44"/>
        <v>Tốt</v>
      </c>
      <c r="AL213" s="494" t="str">
        <f>VLOOKUP($E213,'cac dv gui'!$C$6:$AD$36,25,0)</f>
        <v>Tốt</v>
      </c>
      <c r="AM213" s="494" t="str">
        <f>VLOOKUP($E213,'cac dv gui'!$C$6:$AD$36,26,0)</f>
        <v>Tốt</v>
      </c>
      <c r="AN213" s="675"/>
      <c r="AO213" s="494"/>
      <c r="AP213" s="675"/>
      <c r="AQ213" s="494" t="str">
        <f t="shared" si="45"/>
        <v>Tốt</v>
      </c>
      <c r="AR213" s="675" t="str">
        <f t="shared" si="39"/>
        <v>Tốt</v>
      </c>
      <c r="AS213" s="675"/>
      <c r="AT213" s="494"/>
      <c r="AU213" s="675"/>
      <c r="AV213" s="675" t="s">
        <v>1731</v>
      </c>
    </row>
    <row r="214" spans="1:48" s="684" customFormat="1" ht="24.95" customHeight="1" x14ac:dyDescent="0.25">
      <c r="A214" s="512" t="s">
        <v>1451</v>
      </c>
      <c r="B214" s="512">
        <f>COUNTIF($F$9:F214,F214)</f>
        <v>25</v>
      </c>
      <c r="C214" s="513" t="s">
        <v>984</v>
      </c>
      <c r="D214" s="514" t="s">
        <v>182</v>
      </c>
      <c r="E214" s="520" t="s">
        <v>655</v>
      </c>
      <c r="F214" s="554" t="s">
        <v>1610</v>
      </c>
      <c r="G214" s="518" t="s">
        <v>974</v>
      </c>
      <c r="H214" s="494" t="str">
        <f>VLOOKUP(E214,'[16]Gui chi Quynh'!$C$7:$E$387,3,0)</f>
        <v>A4</v>
      </c>
      <c r="I214" s="494">
        <f>VLOOKUP(H214,Sheet1!$B$2:$C$12,2,TRUE)</f>
        <v>7</v>
      </c>
      <c r="J214" s="494" t="str">
        <f>VLOOKUP($E214,'[17]Gui chi Quynh'!$C$7:$E$387,3,0)</f>
        <v>A4</v>
      </c>
      <c r="K214" s="494">
        <f>VLOOKUP(J214,Sheet1!$B$2:$C$12,2,TRUE)</f>
        <v>7</v>
      </c>
      <c r="L214" s="494" t="str">
        <f>VLOOKUP(E214,'[18]Gui chi Quynh'!$C$7:$F$385,3,0)</f>
        <v>A3</v>
      </c>
      <c r="M214" s="494">
        <f>VLOOKUP(L214,Sheet1!$B$2:$C$12,2,TRUE)</f>
        <v>8</v>
      </c>
      <c r="N214" s="494" t="str">
        <f>VLOOKUP(E214,'[19]Gui chi Quynh'!$C$7:$E$391,3,0)</f>
        <v>A4</v>
      </c>
      <c r="O214" s="494">
        <f>VLOOKUP(N214,Sheet1!$B$2:$C$12,2,TRUE)</f>
        <v>7</v>
      </c>
      <c r="P214" s="494" t="str">
        <f>VLOOKUP(E214,'[20]Gui chi Quynh'!$C$7:$E$391,3,0)</f>
        <v>A3</v>
      </c>
      <c r="Q214" s="494">
        <f>VLOOKUP(P214,Sheet1!$B$2:$C$12,2,TRUE)</f>
        <v>8</v>
      </c>
      <c r="R214" s="494" t="str">
        <f>VLOOKUP($E214,'[21]Gui chi Quynh'!$C$7:$E$390,3,0)</f>
        <v>A3</v>
      </c>
      <c r="S214" s="494">
        <f>VLOOKUP(R214,Sheet1!$B$2:$C$12,2,TRUE)</f>
        <v>8</v>
      </c>
      <c r="T214" s="494" t="str">
        <f>VLOOKUP($E214,'[22]Gui chi Quynh'!$C$7:$E$390,3,0)</f>
        <v>A4</v>
      </c>
      <c r="U214" s="494">
        <f>VLOOKUP(T214,Sheet1!$B$2:$C$12,2,TRUE)</f>
        <v>7</v>
      </c>
      <c r="V214" s="494" t="str">
        <f>VLOOKUP($E214,'[23]Gui chi Quynh'!$C$7:$E$389,3,0)</f>
        <v>A3</v>
      </c>
      <c r="W214" s="494">
        <f>VLOOKUP(V214,Sheet1!$B$2:$C$12,2,TRUE)</f>
        <v>8</v>
      </c>
      <c r="X214" s="494" t="str">
        <f>VLOOKUP($E214,'[24]Gui chi Quynh'!$C$7:$E$389,3,0)</f>
        <v>A4</v>
      </c>
      <c r="Y214" s="494">
        <f>VLOOKUP(X214,Sheet1!$B$2:$C$12,2,TRUE)</f>
        <v>7</v>
      </c>
      <c r="Z214" s="494" t="str">
        <f>VLOOKUP($E214,'[25]Gui chi Quynh'!$C$7:$E$388,3,0)</f>
        <v>A3</v>
      </c>
      <c r="AA214" s="494">
        <f>VLOOKUP(Z214,Sheet1!$B$2:$C$12,2,TRUE)</f>
        <v>8</v>
      </c>
      <c r="AB214" s="494" t="str">
        <f>VLOOKUP($E214,'T5'!$E$9:$AH$337,24,0)</f>
        <v>A3</v>
      </c>
      <c r="AC214" s="494">
        <f>VLOOKUP(AB214,Sheet1!$B$2:$C$12,2,TRUE)</f>
        <v>8</v>
      </c>
      <c r="AD214" s="494" t="str">
        <f>VLOOKUP($E214,'[27]XET CUOI NAM'!$E$9:AE$337,26,0)</f>
        <v>A3</v>
      </c>
      <c r="AE214" s="494">
        <f>VLOOKUP(AD214,Sheet1!$B$2:$C$12,2,TRUE)</f>
        <v>8</v>
      </c>
      <c r="AF214" s="592" t="str">
        <f>VLOOKUP($E214,'[26]Tong hop ket qua'!$E$19:$M$219,9,0)</f>
        <v>Khá</v>
      </c>
      <c r="AG214" s="709">
        <f>(I214+K214+M214+O214+Q214+S214+U214+W214+Y214+AA214+AC214)/11</f>
        <v>7.5454545454545459</v>
      </c>
      <c r="AH214" s="709" t="str">
        <f t="shared" si="47"/>
        <v>11A*</v>
      </c>
      <c r="AI214" s="709">
        <f t="shared" si="46"/>
        <v>0</v>
      </c>
      <c r="AJ214" s="709">
        <f t="shared" si="43"/>
        <v>7.583333333333333</v>
      </c>
      <c r="AK214" s="494" t="str">
        <f t="shared" si="44"/>
        <v>Tốt</v>
      </c>
      <c r="AL214" s="494" t="str">
        <f>VLOOKUP($E214,'cac dv gui'!$C$6:$AD$36,25,0)</f>
        <v>Xuất sắc</v>
      </c>
      <c r="AM214" s="494" t="str">
        <f>VLOOKUP($E214,'cac dv gui'!$C$6:$AD$36,26,0)</f>
        <v>Tốt</v>
      </c>
      <c r="AN214" s="675"/>
      <c r="AO214" s="494"/>
      <c r="AP214" s="675"/>
      <c r="AQ214" s="494" t="str">
        <f t="shared" si="45"/>
        <v>Tốt</v>
      </c>
      <c r="AR214" s="675" t="str">
        <f t="shared" si="39"/>
        <v>Tốt</v>
      </c>
      <c r="AS214" s="675"/>
      <c r="AT214" s="494"/>
      <c r="AU214" s="675"/>
      <c r="AV214" s="675" t="s">
        <v>1731</v>
      </c>
    </row>
    <row r="215" spans="1:48" s="684" customFormat="1" ht="24.95" customHeight="1" x14ac:dyDescent="0.25">
      <c r="A215" s="512" t="s">
        <v>1452</v>
      </c>
      <c r="B215" s="512">
        <f>COUNTIF($F$9:F215,F215)</f>
        <v>26</v>
      </c>
      <c r="C215" s="513" t="s">
        <v>984</v>
      </c>
      <c r="D215" s="514" t="s">
        <v>183</v>
      </c>
      <c r="E215" s="520" t="s">
        <v>656</v>
      </c>
      <c r="F215" s="554" t="s">
        <v>1610</v>
      </c>
      <c r="G215" s="518" t="s">
        <v>974</v>
      </c>
      <c r="H215" s="494" t="str">
        <f>VLOOKUP(E215,'[16]Gui chi Quynh'!$C$7:$E$387,3,0)</f>
        <v>A4</v>
      </c>
      <c r="I215" s="494">
        <f>VLOOKUP(H215,Sheet1!$B$2:$C$12,2,TRUE)</f>
        <v>7</v>
      </c>
      <c r="J215" s="494" t="str">
        <f>VLOOKUP($E215,'[17]Gui chi Quynh'!$C$7:$E$387,3,0)</f>
        <v>A4</v>
      </c>
      <c r="K215" s="494">
        <f>VLOOKUP(J215,Sheet1!$B$2:$C$12,2,TRUE)</f>
        <v>7</v>
      </c>
      <c r="L215" s="494" t="str">
        <f>VLOOKUP(E215,'[18]Gui chi Quynh'!$C$7:$F$385,3,0)</f>
        <v>A4</v>
      </c>
      <c r="M215" s="494">
        <f>VLOOKUP(L215,Sheet1!$B$2:$C$12,2,TRUE)</f>
        <v>7</v>
      </c>
      <c r="N215" s="494" t="str">
        <f>VLOOKUP(E215,'[19]Gui chi Quynh'!$C$7:$E$391,3,0)</f>
        <v>A4</v>
      </c>
      <c r="O215" s="494">
        <f>VLOOKUP(N215,Sheet1!$B$2:$C$12,2,TRUE)</f>
        <v>7</v>
      </c>
      <c r="P215" s="494" t="str">
        <f>VLOOKUP(E215,'[20]Gui chi Quynh'!$C$7:$E$391,3,0)</f>
        <v>A4</v>
      </c>
      <c r="Q215" s="494">
        <f>VLOOKUP(P215,Sheet1!$B$2:$C$12,2,TRUE)</f>
        <v>7</v>
      </c>
      <c r="R215" s="494" t="str">
        <f>VLOOKUP($E215,'[21]Gui chi Quynh'!$C$7:$E$390,3,0)</f>
        <v>A4</v>
      </c>
      <c r="S215" s="494">
        <f>VLOOKUP(R215,Sheet1!$B$2:$C$12,2,TRUE)</f>
        <v>7</v>
      </c>
      <c r="T215" s="494" t="str">
        <f>VLOOKUP($E215,'[22]Gui chi Quynh'!$C$7:$E$390,3,0)</f>
        <v>A4</v>
      </c>
      <c r="U215" s="494">
        <f>VLOOKUP(T215,Sheet1!$B$2:$C$12,2,TRUE)</f>
        <v>7</v>
      </c>
      <c r="V215" s="494" t="str">
        <f>VLOOKUP($E215,'[23]Gui chi Quynh'!$C$7:$E$389,3,0)</f>
        <v>A4</v>
      </c>
      <c r="W215" s="494">
        <f>VLOOKUP(V215,Sheet1!$B$2:$C$12,2,TRUE)</f>
        <v>7</v>
      </c>
      <c r="X215" s="494" t="str">
        <f>VLOOKUP($E215,'[24]Gui chi Quynh'!$C$7:$E$389,3,0)</f>
        <v>A3</v>
      </c>
      <c r="Y215" s="494">
        <f>VLOOKUP(X215,Sheet1!$B$2:$C$12,2,TRUE)</f>
        <v>8</v>
      </c>
      <c r="Z215" s="494" t="str">
        <f>VLOOKUP($E215,'[25]Gui chi Quynh'!$C$7:$E$388,3,0)</f>
        <v>A4</v>
      </c>
      <c r="AA215" s="494">
        <f>VLOOKUP(Z215,Sheet1!$B$2:$C$12,2,TRUE)</f>
        <v>7</v>
      </c>
      <c r="AB215" s="494" t="str">
        <f>VLOOKUP($E215,'T5'!$E$9:$AH$337,24,0)</f>
        <v>A4</v>
      </c>
      <c r="AC215" s="494">
        <f>VLOOKUP(AB215,Sheet1!$B$2:$C$12,2,TRUE)</f>
        <v>7</v>
      </c>
      <c r="AD215" s="494" t="str">
        <f>VLOOKUP($E215,'[27]XET CUOI NAM'!$E$9:AE$337,26,0)</f>
        <v>A4</v>
      </c>
      <c r="AE215" s="494">
        <f>VLOOKUP(AD215,Sheet1!$B$2:$C$12,2,TRUE)</f>
        <v>7</v>
      </c>
      <c r="AF215" s="592"/>
      <c r="AG215" s="709">
        <f>(I215+K215+M215+O215+Q215+S215+U215+W215+Y215+AA215+AC215)/11</f>
        <v>7.0909090909090908</v>
      </c>
      <c r="AH215" s="709" t="str">
        <f t="shared" si="47"/>
        <v>11A*</v>
      </c>
      <c r="AI215" s="709">
        <f t="shared" si="46"/>
        <v>0</v>
      </c>
      <c r="AJ215" s="709">
        <f t="shared" si="43"/>
        <v>7.083333333333333</v>
      </c>
      <c r="AK215" s="494" t="str">
        <f t="shared" si="44"/>
        <v>Tốt</v>
      </c>
      <c r="AL215" s="494" t="str">
        <f>VLOOKUP($E215,'cac dv gui'!$C$6:$AD$36,25,0)</f>
        <v>Tốt</v>
      </c>
      <c r="AM215" s="494" t="str">
        <f>VLOOKUP($E215,'cac dv gui'!$C$6:$AD$36,26,0)</f>
        <v>Tốt</v>
      </c>
      <c r="AN215" s="675"/>
      <c r="AO215" s="494"/>
      <c r="AP215" s="675"/>
      <c r="AQ215" s="494" t="str">
        <f t="shared" si="45"/>
        <v>Tốt</v>
      </c>
      <c r="AR215" s="675" t="str">
        <f t="shared" si="39"/>
        <v>Tốt</v>
      </c>
      <c r="AS215" s="675"/>
      <c r="AT215" s="494"/>
      <c r="AU215" s="675"/>
      <c r="AV215" s="675" t="s">
        <v>1731</v>
      </c>
    </row>
    <row r="216" spans="1:48" s="684" customFormat="1" ht="24.95" customHeight="1" x14ac:dyDescent="0.25">
      <c r="A216" s="512" t="s">
        <v>1453</v>
      </c>
      <c r="B216" s="512">
        <f>COUNTIF($F$9:F216,F216)</f>
        <v>27</v>
      </c>
      <c r="C216" s="513" t="s">
        <v>984</v>
      </c>
      <c r="D216" s="514" t="s">
        <v>184</v>
      </c>
      <c r="E216" s="520" t="s">
        <v>657</v>
      </c>
      <c r="F216" s="554" t="s">
        <v>1610</v>
      </c>
      <c r="G216" s="518" t="s">
        <v>974</v>
      </c>
      <c r="H216" s="494" t="str">
        <f>VLOOKUP(E216,'[16]Gui chi Quynh'!$C$7:$E$387,3,0)</f>
        <v>A4</v>
      </c>
      <c r="I216" s="494">
        <f>VLOOKUP(H216,Sheet1!$B$2:$C$12,2,TRUE)</f>
        <v>7</v>
      </c>
      <c r="J216" s="494" t="str">
        <f>VLOOKUP($E216,'[17]Gui chi Quynh'!$C$7:$E$387,3,0)</f>
        <v>A4</v>
      </c>
      <c r="K216" s="494">
        <f>VLOOKUP(J216,Sheet1!$B$2:$C$12,2,TRUE)</f>
        <v>7</v>
      </c>
      <c r="L216" s="494" t="str">
        <f>VLOOKUP(E216,'[18]Gui chi Quynh'!$C$7:$F$385,3,0)</f>
        <v>A3</v>
      </c>
      <c r="M216" s="494">
        <f>VLOOKUP(L216,Sheet1!$B$2:$C$12,2,TRUE)</f>
        <v>8</v>
      </c>
      <c r="N216" s="494" t="str">
        <f>VLOOKUP(E216,'[19]Gui chi Quynh'!$C$7:$E$391,3,0)</f>
        <v>A4</v>
      </c>
      <c r="O216" s="494">
        <f>VLOOKUP(N216,Sheet1!$B$2:$C$12,2,TRUE)</f>
        <v>7</v>
      </c>
      <c r="P216" s="494" t="str">
        <f>VLOOKUP(E216,'[20]Gui chi Quynh'!$C$7:$E$391,3,0)</f>
        <v>A3</v>
      </c>
      <c r="Q216" s="494">
        <f>VLOOKUP(P216,Sheet1!$B$2:$C$12,2,TRUE)</f>
        <v>8</v>
      </c>
      <c r="R216" s="494" t="str">
        <f>VLOOKUP($E216,'[21]Gui chi Quynh'!$C$7:$E$390,3,0)</f>
        <v>A1</v>
      </c>
      <c r="S216" s="494">
        <f>VLOOKUP(R216,Sheet1!$B$2:$C$12,2,TRUE)</f>
        <v>10</v>
      </c>
      <c r="T216" s="494" t="str">
        <f>VLOOKUP($E216,'[22]Gui chi Quynh'!$C$7:$E$390,3,0)</f>
        <v>A3</v>
      </c>
      <c r="U216" s="494">
        <f>VLOOKUP(T216,Sheet1!$B$2:$C$12,2,TRUE)</f>
        <v>8</v>
      </c>
      <c r="V216" s="494" t="str">
        <f>VLOOKUP($E216,'[23]Gui chi Quynh'!$C$7:$E$389,3,0)</f>
        <v>A4</v>
      </c>
      <c r="W216" s="494">
        <f>VLOOKUP(V216,Sheet1!$B$2:$C$12,2,TRUE)</f>
        <v>7</v>
      </c>
      <c r="X216" s="494" t="str">
        <f>VLOOKUP($E216,'[24]Gui chi Quynh'!$C$7:$E$389,3,0)</f>
        <v>A2</v>
      </c>
      <c r="Y216" s="494">
        <f>VLOOKUP(X216,Sheet1!$B$2:$C$12,2,TRUE)</f>
        <v>9</v>
      </c>
      <c r="Z216" s="494" t="str">
        <f>VLOOKUP($E216,'[25]Gui chi Quynh'!$C$7:$E$388,3,0)</f>
        <v>A3</v>
      </c>
      <c r="AA216" s="494">
        <f>VLOOKUP(Z216,Sheet1!$B$2:$C$12,2,TRUE)</f>
        <v>8</v>
      </c>
      <c r="AB216" s="494" t="str">
        <f>VLOOKUP($E216,'T5'!$E$9:$AH$337,24,0)</f>
        <v>A3</v>
      </c>
      <c r="AC216" s="494">
        <f>VLOOKUP(AB216,Sheet1!$B$2:$C$12,2,TRUE)</f>
        <v>8</v>
      </c>
      <c r="AD216" s="494" t="str">
        <f>VLOOKUP($E216,'[27]XET CUOI NAM'!$E$9:AE$337,26,0)</f>
        <v>A3</v>
      </c>
      <c r="AE216" s="494">
        <f>VLOOKUP(AD216,Sheet1!$B$2:$C$12,2,TRUE)</f>
        <v>8</v>
      </c>
      <c r="AF216" s="592"/>
      <c r="AG216" s="709">
        <f>(I216+K216+M216+O216+Q216+S216+U216+W216+Y216+AA216+AC216)/11</f>
        <v>7.9090909090909092</v>
      </c>
      <c r="AH216" s="709" t="str">
        <f t="shared" si="47"/>
        <v>11A*</v>
      </c>
      <c r="AI216" s="709">
        <f t="shared" si="46"/>
        <v>0</v>
      </c>
      <c r="AJ216" s="709">
        <f t="shared" si="43"/>
        <v>7.916666666666667</v>
      </c>
      <c r="AK216" s="494" t="str">
        <f t="shared" si="44"/>
        <v>Tốt</v>
      </c>
      <c r="AL216" s="494" t="str">
        <f>VLOOKUP($E216,'cac dv gui'!$C$6:$AD$36,25,0)</f>
        <v>Xuất sắc</v>
      </c>
      <c r="AM216" s="494" t="str">
        <f>VLOOKUP($E216,'cac dv gui'!$C$6:$AD$36,26,0)</f>
        <v>Tốt</v>
      </c>
      <c r="AN216" s="675"/>
      <c r="AO216" s="494"/>
      <c r="AP216" s="675"/>
      <c r="AQ216" s="494" t="str">
        <f t="shared" si="45"/>
        <v>Tốt</v>
      </c>
      <c r="AR216" s="675" t="str">
        <f t="shared" si="39"/>
        <v>Tốt</v>
      </c>
      <c r="AS216" s="675"/>
      <c r="AT216" s="494"/>
      <c r="AU216" s="675"/>
      <c r="AV216" s="675" t="s">
        <v>1731</v>
      </c>
    </row>
    <row r="217" spans="1:48" s="684" customFormat="1" ht="24.95" customHeight="1" x14ac:dyDescent="0.25">
      <c r="A217" s="512" t="s">
        <v>1454</v>
      </c>
      <c r="B217" s="512">
        <f>COUNTIF($F$9:F217,F217)</f>
        <v>28</v>
      </c>
      <c r="C217" s="513" t="s">
        <v>984</v>
      </c>
      <c r="D217" s="514" t="s">
        <v>1049</v>
      </c>
      <c r="E217" s="521" t="s">
        <v>1050</v>
      </c>
      <c r="F217" s="554" t="s">
        <v>1610</v>
      </c>
      <c r="G217" s="523" t="s">
        <v>974</v>
      </c>
      <c r="H217" s="494"/>
      <c r="I217" s="494"/>
      <c r="J217" s="494"/>
      <c r="K217" s="494"/>
      <c r="L217" s="494"/>
      <c r="M217" s="494"/>
      <c r="N217" s="494" t="str">
        <f>VLOOKUP(E217,'[19]Gui chi Quynh'!$C$7:$E$391,3,0)</f>
        <v>A4</v>
      </c>
      <c r="O217" s="494">
        <f>VLOOKUP(N217,Sheet1!$B$2:$C$12,2,TRUE)</f>
        <v>7</v>
      </c>
      <c r="P217" s="494" t="str">
        <f>VLOOKUP(E217,'[20]Gui chi Quynh'!$C$7:$E$391,3,0)</f>
        <v>A4</v>
      </c>
      <c r="Q217" s="494">
        <f>VLOOKUP(P217,Sheet1!$B$2:$C$12,2,TRUE)</f>
        <v>7</v>
      </c>
      <c r="R217" s="494" t="str">
        <f>VLOOKUP($E217,'[21]Gui chi Quynh'!$C$7:$E$390,3,0)</f>
        <v>A4</v>
      </c>
      <c r="S217" s="494">
        <f>VLOOKUP(R217,Sheet1!$B$2:$C$12,2,TRUE)</f>
        <v>7</v>
      </c>
      <c r="T217" s="494" t="str">
        <f>VLOOKUP($E217,'[22]Gui chi Quynh'!$C$7:$E$390,3,0)</f>
        <v>A4</v>
      </c>
      <c r="U217" s="494">
        <f>VLOOKUP(T217,Sheet1!$B$2:$C$12,2,TRUE)</f>
        <v>7</v>
      </c>
      <c r="V217" s="494" t="str">
        <f>VLOOKUP($E217,'[23]Gui chi Quynh'!$C$7:$E$389,3,0)</f>
        <v>A4</v>
      </c>
      <c r="W217" s="494">
        <f>VLOOKUP(V217,Sheet1!$B$2:$C$12,2,TRUE)</f>
        <v>7</v>
      </c>
      <c r="X217" s="494" t="str">
        <f>VLOOKUP($E217,'[24]Gui chi Quynh'!$C$7:$E$389,3,0)</f>
        <v>A4</v>
      </c>
      <c r="Y217" s="494">
        <f>VLOOKUP(X217,Sheet1!$B$2:$C$12,2,TRUE)</f>
        <v>7</v>
      </c>
      <c r="Z217" s="494" t="str">
        <f>VLOOKUP($E217,'[25]Gui chi Quynh'!$C$7:$E$388,3,0)</f>
        <v>A4</v>
      </c>
      <c r="AA217" s="494">
        <f>VLOOKUP(Z217,Sheet1!$B$2:$C$12,2,TRUE)</f>
        <v>7</v>
      </c>
      <c r="AB217" s="494" t="str">
        <f>VLOOKUP($E217,'T5'!$E$9:$AH$337,24,0)</f>
        <v>A4</v>
      </c>
      <c r="AC217" s="494">
        <f>VLOOKUP(AB217,Sheet1!$B$2:$C$12,2,TRUE)</f>
        <v>7</v>
      </c>
      <c r="AD217" s="494" t="str">
        <f>VLOOKUP($E217,'[27]XET CUOI NAM'!$E$9:AE$337,26,0)</f>
        <v>A4</v>
      </c>
      <c r="AE217" s="494">
        <f>VLOOKUP(AD217,Sheet1!$B$2:$C$12,2,TRUE)</f>
        <v>7</v>
      </c>
      <c r="AF217" s="592"/>
      <c r="AG217" s="709">
        <f>(I217+K217+M217+O217+Q217+S217+U217+W217+Y217+AA217+AC217)/8</f>
        <v>7</v>
      </c>
      <c r="AH217" s="709" t="str">
        <f t="shared" si="47"/>
        <v xml:space="preserve">8A* </v>
      </c>
      <c r="AI217" s="709">
        <f t="shared" si="46"/>
        <v>0</v>
      </c>
      <c r="AJ217" s="709">
        <f>((I217+K217+M217+O217+Q217+S217+U217+W217+Y217+AA217+AC217+AE217))/9</f>
        <v>7</v>
      </c>
      <c r="AK217" s="494" t="str">
        <f t="shared" si="44"/>
        <v>Tốt</v>
      </c>
      <c r="AL217" s="494" t="str">
        <f>VLOOKUP($E217,'cac dv gui'!$C$6:$AD$36,25,0)</f>
        <v>Tốt</v>
      </c>
      <c r="AM217" s="494" t="str">
        <f>VLOOKUP($E217,'cac dv gui'!$C$6:$AD$36,26,0)</f>
        <v>Tốt</v>
      </c>
      <c r="AN217" s="675"/>
      <c r="AO217" s="494"/>
      <c r="AP217" s="675"/>
      <c r="AQ217" s="494" t="str">
        <f t="shared" si="45"/>
        <v>Tốt</v>
      </c>
      <c r="AR217" s="675" t="str">
        <f t="shared" si="39"/>
        <v>Tốt</v>
      </c>
      <c r="AS217" s="675"/>
      <c r="AT217" s="678" t="s">
        <v>1122</v>
      </c>
      <c r="AU217" s="675"/>
      <c r="AV217" s="675" t="s">
        <v>1731</v>
      </c>
    </row>
    <row r="218" spans="1:48" s="684" customFormat="1" ht="24.95" customHeight="1" x14ac:dyDescent="0.25">
      <c r="A218" s="512" t="s">
        <v>1455</v>
      </c>
      <c r="B218" s="512">
        <f>COUNTIF($F$9:F218,F218)</f>
        <v>29</v>
      </c>
      <c r="C218" s="513" t="s">
        <v>984</v>
      </c>
      <c r="D218" s="514" t="s">
        <v>187</v>
      </c>
      <c r="E218" s="520" t="s">
        <v>659</v>
      </c>
      <c r="F218" s="554" t="s">
        <v>1610</v>
      </c>
      <c r="G218" s="518" t="s">
        <v>974</v>
      </c>
      <c r="H218" s="494" t="str">
        <f>VLOOKUP(E218,'[16]Gui chi Quynh'!$C$7:$E$387,3,0)</f>
        <v>A4</v>
      </c>
      <c r="I218" s="494">
        <f>VLOOKUP(H218,Sheet1!$B$2:$C$12,2,TRUE)</f>
        <v>7</v>
      </c>
      <c r="J218" s="494" t="str">
        <f>VLOOKUP($E218,'[17]Gui chi Quynh'!$C$7:$E$387,3,0)</f>
        <v>A4</v>
      </c>
      <c r="K218" s="494">
        <f>VLOOKUP(J218,Sheet1!$B$2:$C$12,2,TRUE)</f>
        <v>7</v>
      </c>
      <c r="L218" s="494" t="str">
        <f>VLOOKUP(E218,'[18]Gui chi Quynh'!$C$7:$F$385,3,0)</f>
        <v>A3</v>
      </c>
      <c r="M218" s="494">
        <f>VLOOKUP(L218,Sheet1!$B$2:$C$12,2,TRUE)</f>
        <v>8</v>
      </c>
      <c r="N218" s="494" t="str">
        <f>VLOOKUP(E218,'[19]Gui chi Quynh'!$C$7:$E$391,3,0)</f>
        <v>A4</v>
      </c>
      <c r="O218" s="494">
        <f>VLOOKUP(N218,Sheet1!$B$2:$C$12,2,TRUE)</f>
        <v>7</v>
      </c>
      <c r="P218" s="494" t="str">
        <f>VLOOKUP(E218,'[20]Gui chi Quynh'!$C$7:$E$391,3,0)</f>
        <v>A3</v>
      </c>
      <c r="Q218" s="494">
        <f>VLOOKUP(P218,Sheet1!$B$2:$C$12,2,TRUE)</f>
        <v>8</v>
      </c>
      <c r="R218" s="494" t="str">
        <f>VLOOKUP($E218,'[21]Gui chi Quynh'!$C$7:$E$390,3,0)</f>
        <v>A3</v>
      </c>
      <c r="S218" s="494">
        <f>VLOOKUP(R218,Sheet1!$B$2:$C$12,2,TRUE)</f>
        <v>8</v>
      </c>
      <c r="T218" s="494" t="str">
        <f>VLOOKUP($E218,'[22]Gui chi Quynh'!$C$7:$E$390,3,0)</f>
        <v>A4</v>
      </c>
      <c r="U218" s="494">
        <f>VLOOKUP(T218,Sheet1!$B$2:$C$12,2,TRUE)</f>
        <v>7</v>
      </c>
      <c r="V218" s="494" t="str">
        <f>VLOOKUP($E218,'[23]Gui chi Quynh'!$C$7:$E$389,3,0)</f>
        <v>A3</v>
      </c>
      <c r="W218" s="494">
        <f>VLOOKUP(V218,Sheet1!$B$2:$C$12,2,TRUE)</f>
        <v>8</v>
      </c>
      <c r="X218" s="494" t="str">
        <f>VLOOKUP($E218,'[24]Gui chi Quynh'!$C$7:$E$389,3,0)</f>
        <v>A2</v>
      </c>
      <c r="Y218" s="494">
        <f>VLOOKUP(X218,Sheet1!$B$2:$C$12,2,TRUE)</f>
        <v>9</v>
      </c>
      <c r="Z218" s="494" t="str">
        <f>VLOOKUP($E218,'[25]Gui chi Quynh'!$C$7:$E$388,3,0)</f>
        <v>A4</v>
      </c>
      <c r="AA218" s="494">
        <f>VLOOKUP(Z218,Sheet1!$B$2:$C$12,2,TRUE)</f>
        <v>7</v>
      </c>
      <c r="AB218" s="494" t="str">
        <f>VLOOKUP($E218,'T5'!$E$9:$AH$337,24,0)</f>
        <v>A3</v>
      </c>
      <c r="AC218" s="494">
        <f>VLOOKUP(AB218,Sheet1!$B$2:$C$12,2,TRUE)</f>
        <v>8</v>
      </c>
      <c r="AD218" s="494" t="str">
        <f>VLOOKUP($E218,'[27]XET CUOI NAM'!$E$9:AE$337,26,0)</f>
        <v>A4</v>
      </c>
      <c r="AE218" s="494">
        <f>VLOOKUP(AD218,Sheet1!$B$2:$C$12,2,TRUE)</f>
        <v>7</v>
      </c>
      <c r="AF218" s="592"/>
      <c r="AG218" s="709">
        <f>(I218+K218+M218+O218+Q218+S218+U218+W218+Y218+AA218+AC218)/11</f>
        <v>7.6363636363636367</v>
      </c>
      <c r="AH218" s="709" t="str">
        <f t="shared" si="47"/>
        <v>11A*</v>
      </c>
      <c r="AI218" s="709">
        <f t="shared" si="46"/>
        <v>0</v>
      </c>
      <c r="AJ218" s="709">
        <f t="shared" si="43"/>
        <v>7.583333333333333</v>
      </c>
      <c r="AK218" s="494" t="str">
        <f t="shared" si="44"/>
        <v>Tốt</v>
      </c>
      <c r="AL218" s="494" t="str">
        <f>VLOOKUP($E218,'cac dv gui'!$C$6:$AD$36,25,0)</f>
        <v>Xuất sắc</v>
      </c>
      <c r="AM218" s="494" t="str">
        <f>VLOOKUP($E218,'cac dv gui'!$C$6:$AD$36,26,0)</f>
        <v>Tốt</v>
      </c>
      <c r="AN218" s="675"/>
      <c r="AO218" s="494"/>
      <c r="AP218" s="675"/>
      <c r="AQ218" s="494" t="str">
        <f t="shared" si="45"/>
        <v>Tốt</v>
      </c>
      <c r="AR218" s="675" t="str">
        <f t="shared" si="39"/>
        <v>Tốt</v>
      </c>
      <c r="AS218" s="675"/>
      <c r="AT218" s="494"/>
      <c r="AU218" s="675"/>
      <c r="AV218" s="675" t="s">
        <v>1731</v>
      </c>
    </row>
    <row r="219" spans="1:48" s="684" customFormat="1" ht="24.95" customHeight="1" x14ac:dyDescent="0.25">
      <c r="A219" s="512" t="s">
        <v>1456</v>
      </c>
      <c r="B219" s="512">
        <f>COUNTIF($F$9:F219,F219)</f>
        <v>30</v>
      </c>
      <c r="C219" s="513" t="s">
        <v>984</v>
      </c>
      <c r="D219" s="514" t="s">
        <v>188</v>
      </c>
      <c r="E219" s="520" t="s">
        <v>660</v>
      </c>
      <c r="F219" s="554" t="s">
        <v>1610</v>
      </c>
      <c r="G219" s="518" t="s">
        <v>974</v>
      </c>
      <c r="H219" s="494" t="str">
        <f>VLOOKUP(E219,'[16]Gui chi Quynh'!$C$7:$E$387,3,0)</f>
        <v>A3</v>
      </c>
      <c r="I219" s="494">
        <f>VLOOKUP(H219,Sheet1!$B$2:$C$12,2,TRUE)</f>
        <v>8</v>
      </c>
      <c r="J219" s="494" t="str">
        <f>VLOOKUP($E219,'[17]Gui chi Quynh'!$C$7:$E$387,3,0)</f>
        <v>A4</v>
      </c>
      <c r="K219" s="494">
        <f>VLOOKUP(J219,Sheet1!$B$2:$C$12,2,TRUE)</f>
        <v>7</v>
      </c>
      <c r="L219" s="494" t="str">
        <f>VLOOKUP(E219,'[18]Gui chi Quynh'!$C$7:$F$385,3,0)</f>
        <v>A3</v>
      </c>
      <c r="M219" s="494">
        <f>VLOOKUP(L219,Sheet1!$B$2:$C$12,2,TRUE)</f>
        <v>8</v>
      </c>
      <c r="N219" s="494" t="str">
        <f>VLOOKUP(E219,'[19]Gui chi Quynh'!$C$7:$E$391,3,0)</f>
        <v>A4</v>
      </c>
      <c r="O219" s="494">
        <f>VLOOKUP(N219,Sheet1!$B$2:$C$12,2,TRUE)</f>
        <v>7</v>
      </c>
      <c r="P219" s="494" t="str">
        <f>VLOOKUP(E219,'[20]Gui chi Quynh'!$C$7:$E$391,3,0)</f>
        <v>A3</v>
      </c>
      <c r="Q219" s="494">
        <f>VLOOKUP(P219,Sheet1!$B$2:$C$12,2,TRUE)</f>
        <v>8</v>
      </c>
      <c r="R219" s="494" t="str">
        <f>VLOOKUP($E219,'[21]Gui chi Quynh'!$C$7:$E$390,3,0)</f>
        <v>A3</v>
      </c>
      <c r="S219" s="494">
        <f>VLOOKUP(R219,Sheet1!$B$2:$C$12,2,TRUE)</f>
        <v>8</v>
      </c>
      <c r="T219" s="494" t="str">
        <f>VLOOKUP($E219,'[22]Gui chi Quynh'!$C$7:$E$390,3,0)</f>
        <v>A4</v>
      </c>
      <c r="U219" s="494">
        <f>VLOOKUP(T219,Sheet1!$B$2:$C$12,2,TRUE)</f>
        <v>7</v>
      </c>
      <c r="V219" s="494" t="str">
        <f>VLOOKUP($E219,'[23]Gui chi Quynh'!$C$7:$E$389,3,0)</f>
        <v>A3</v>
      </c>
      <c r="W219" s="494">
        <f>VLOOKUP(V219,Sheet1!$B$2:$C$12,2,TRUE)</f>
        <v>8</v>
      </c>
      <c r="X219" s="494" t="str">
        <f>VLOOKUP($E219,'[24]Gui chi Quynh'!$C$7:$E$389,3,0)</f>
        <v>A4</v>
      </c>
      <c r="Y219" s="494">
        <f>VLOOKUP(X219,Sheet1!$B$2:$C$12,2,TRUE)</f>
        <v>7</v>
      </c>
      <c r="Z219" s="494" t="str">
        <f>VLOOKUP($E219,'[25]Gui chi Quynh'!$C$7:$E$388,3,0)</f>
        <v>A3</v>
      </c>
      <c r="AA219" s="494">
        <f>VLOOKUP(Z219,Sheet1!$B$2:$C$12,2,TRUE)</f>
        <v>8</v>
      </c>
      <c r="AB219" s="494" t="str">
        <f>VLOOKUP($E219,'T5'!$E$9:$AH$337,24,0)</f>
        <v>A3</v>
      </c>
      <c r="AC219" s="494">
        <f>VLOOKUP(AB219,Sheet1!$B$2:$C$12,2,TRUE)</f>
        <v>8</v>
      </c>
      <c r="AD219" s="494" t="str">
        <f>VLOOKUP($E219,'[27]XET CUOI NAM'!$E$9:AE$337,26,0)</f>
        <v>A3</v>
      </c>
      <c r="AE219" s="494">
        <f>VLOOKUP(AD219,Sheet1!$B$2:$C$12,2,TRUE)</f>
        <v>8</v>
      </c>
      <c r="AF219" s="592"/>
      <c r="AG219" s="709">
        <f>(I219+K219+M219+O219+Q219+S219+U219+W219+Y219+AA219+AC219)/11</f>
        <v>7.6363636363636367</v>
      </c>
      <c r="AH219" s="709" t="str">
        <f t="shared" si="47"/>
        <v>11A*</v>
      </c>
      <c r="AI219" s="709">
        <f t="shared" si="46"/>
        <v>0</v>
      </c>
      <c r="AJ219" s="709">
        <f t="shared" si="43"/>
        <v>7.666666666666667</v>
      </c>
      <c r="AK219" s="494" t="str">
        <f t="shared" si="44"/>
        <v>Tốt</v>
      </c>
      <c r="AL219" s="494" t="str">
        <f>VLOOKUP($E219,'cac dv gui'!$C$6:$AD$36,25,0)</f>
        <v>Tốt</v>
      </c>
      <c r="AM219" s="494" t="str">
        <f>VLOOKUP($E219,'cac dv gui'!$C$6:$AD$36,26,0)</f>
        <v>Tốt</v>
      </c>
      <c r="AN219" s="675"/>
      <c r="AO219" s="494"/>
      <c r="AP219" s="675"/>
      <c r="AQ219" s="494" t="str">
        <f t="shared" si="45"/>
        <v>Tốt</v>
      </c>
      <c r="AR219" s="675" t="str">
        <f t="shared" si="39"/>
        <v>Tốt</v>
      </c>
      <c r="AS219" s="675"/>
      <c r="AT219" s="494"/>
      <c r="AU219" s="675"/>
      <c r="AV219" s="675" t="s">
        <v>1731</v>
      </c>
    </row>
    <row r="220" spans="1:48" s="684" customFormat="1" ht="24.95" customHeight="1" x14ac:dyDescent="0.25">
      <c r="A220" s="512" t="s">
        <v>1457</v>
      </c>
      <c r="B220" s="512">
        <f>COUNTIF($F$9:F220,F220)</f>
        <v>31</v>
      </c>
      <c r="C220" s="513" t="s">
        <v>985</v>
      </c>
      <c r="D220" s="514" t="s">
        <v>190</v>
      </c>
      <c r="E220" s="520" t="s">
        <v>662</v>
      </c>
      <c r="F220" s="554" t="s">
        <v>1610</v>
      </c>
      <c r="G220" s="518" t="s">
        <v>974</v>
      </c>
      <c r="H220" s="494" t="str">
        <f>VLOOKUP(E220,'[16]Gui chi Quynh'!$C$7:$E$387,3,0)</f>
        <v>A4</v>
      </c>
      <c r="I220" s="494">
        <f>VLOOKUP(H220,Sheet1!$B$2:$C$12,2,TRUE)</f>
        <v>7</v>
      </c>
      <c r="J220" s="494" t="str">
        <f>VLOOKUP($E220,'[17]Gui chi Quynh'!$C$7:$E$387,3,0)</f>
        <v>A4</v>
      </c>
      <c r="K220" s="494">
        <f>VLOOKUP(J220,Sheet1!$B$2:$C$12,2,TRUE)</f>
        <v>7</v>
      </c>
      <c r="L220" s="494" t="str">
        <f>VLOOKUP(E220,'[18]Gui chi Quynh'!$C$7:$F$385,3,0)</f>
        <v>A3</v>
      </c>
      <c r="M220" s="494">
        <f>VLOOKUP(L220,Sheet1!$B$2:$C$12,2,TRUE)</f>
        <v>8</v>
      </c>
      <c r="N220" s="494" t="str">
        <f>VLOOKUP(E220,'[19]Gui chi Quynh'!$C$7:$E$391,3,0)</f>
        <v>A4</v>
      </c>
      <c r="O220" s="494">
        <f>VLOOKUP(N220,Sheet1!$B$2:$C$12,2,TRUE)</f>
        <v>7</v>
      </c>
      <c r="P220" s="494" t="str">
        <f>VLOOKUP(E220,'[20]Gui chi Quynh'!$C$7:$E$391,3,0)</f>
        <v>A4</v>
      </c>
      <c r="Q220" s="494">
        <f>VLOOKUP(P220,Sheet1!$B$2:$C$12,2,TRUE)</f>
        <v>7</v>
      </c>
      <c r="R220" s="494" t="str">
        <f>VLOOKUP($E220,'[21]Gui chi Quynh'!$C$7:$E$390,3,0)</f>
        <v>A3</v>
      </c>
      <c r="S220" s="494">
        <f>VLOOKUP(R220,Sheet1!$B$2:$C$12,2,TRUE)</f>
        <v>8</v>
      </c>
      <c r="T220" s="494" t="str">
        <f>VLOOKUP($E220,'[22]Gui chi Quynh'!$C$7:$E$390,3,0)</f>
        <v>A4</v>
      </c>
      <c r="U220" s="494">
        <f>VLOOKUP(T220,Sheet1!$B$2:$C$12,2,TRUE)</f>
        <v>7</v>
      </c>
      <c r="V220" s="494" t="str">
        <f>VLOOKUP($E220,'[23]Gui chi Quynh'!$C$7:$E$389,3,0)</f>
        <v>A2</v>
      </c>
      <c r="W220" s="494">
        <f>VLOOKUP(V220,Sheet1!$B$2:$C$12,2,TRUE)</f>
        <v>9</v>
      </c>
      <c r="X220" s="494" t="str">
        <f>VLOOKUP($E220,'[24]Gui chi Quynh'!$C$7:$E$389,3,0)</f>
        <v>A3</v>
      </c>
      <c r="Y220" s="494">
        <f>VLOOKUP(X220,Sheet1!$B$2:$C$12,2,TRUE)</f>
        <v>8</v>
      </c>
      <c r="Z220" s="494" t="str">
        <f>VLOOKUP($E220,'[25]Gui chi Quynh'!$C$7:$E$388,3,0)</f>
        <v>A2</v>
      </c>
      <c r="AA220" s="494">
        <f>VLOOKUP(Z220,Sheet1!$B$2:$C$12,2,TRUE)</f>
        <v>9</v>
      </c>
      <c r="AB220" s="494" t="str">
        <f>VLOOKUP($E220,'T5'!$E$9:$AH$337,24,0)</f>
        <v>A3</v>
      </c>
      <c r="AC220" s="494">
        <f>VLOOKUP(AB220,Sheet1!$B$2:$C$12,2,TRUE)</f>
        <v>8</v>
      </c>
      <c r="AD220" s="494" t="str">
        <f>VLOOKUP($E220,'[27]XET CUOI NAM'!$E$9:AE$337,26,0)</f>
        <v>A3</v>
      </c>
      <c r="AE220" s="494">
        <f>VLOOKUP(AD220,Sheet1!$B$2:$C$12,2,TRUE)</f>
        <v>8</v>
      </c>
      <c r="AF220" s="592"/>
      <c r="AG220" s="709">
        <f>(I220+K220+M220+O220+Q220+S220+U220+W220+Y220+AA220+AC220)/11</f>
        <v>7.7272727272727275</v>
      </c>
      <c r="AH220" s="709" t="str">
        <f t="shared" si="47"/>
        <v>11A*</v>
      </c>
      <c r="AI220" s="709">
        <f t="shared" si="46"/>
        <v>0</v>
      </c>
      <c r="AJ220" s="709">
        <f t="shared" si="43"/>
        <v>7.75</v>
      </c>
      <c r="AK220" s="494" t="str">
        <f t="shared" si="44"/>
        <v>Tốt</v>
      </c>
      <c r="AL220" s="494" t="str">
        <f>VLOOKUP($E220,'cac dv gui'!$C$6:$AD$36,25,0)</f>
        <v>Tốt</v>
      </c>
      <c r="AM220" s="494" t="str">
        <f>VLOOKUP($E220,'cac dv gui'!$C$6:$AD$36,26,0)</f>
        <v>Tốt</v>
      </c>
      <c r="AN220" s="675"/>
      <c r="AO220" s="494"/>
      <c r="AP220" s="675"/>
      <c r="AQ220" s="494" t="str">
        <f t="shared" si="45"/>
        <v>Tốt</v>
      </c>
      <c r="AR220" s="675" t="str">
        <f t="shared" si="39"/>
        <v>Tốt</v>
      </c>
      <c r="AS220" s="675"/>
      <c r="AT220" s="494"/>
      <c r="AU220" s="675" t="s">
        <v>1731</v>
      </c>
      <c r="AV220" s="675"/>
    </row>
    <row r="221" spans="1:48" s="684" customFormat="1" ht="24.95" customHeight="1" x14ac:dyDescent="0.25">
      <c r="A221" s="512" t="s">
        <v>1458</v>
      </c>
      <c r="B221" s="512">
        <f>COUNTIF($F$9:F221,F221)</f>
        <v>1</v>
      </c>
      <c r="C221" s="513" t="s">
        <v>985</v>
      </c>
      <c r="D221" s="686" t="s">
        <v>149</v>
      </c>
      <c r="E221" s="599" t="s">
        <v>614</v>
      </c>
      <c r="F221" s="494" t="s">
        <v>1609</v>
      </c>
      <c r="G221" s="494" t="s">
        <v>974</v>
      </c>
      <c r="H221" s="494" t="str">
        <f>VLOOKUP(E221,'[16]Gui chi Quynh'!$C$7:$E$387,3,0)</f>
        <v>A1</v>
      </c>
      <c r="I221" s="494">
        <f>VLOOKUP(H221,Sheet1!$B$2:$C$12,2,TRUE)</f>
        <v>10</v>
      </c>
      <c r="J221" s="494" t="str">
        <f>VLOOKUP($E221,'[17]Gui chi Quynh'!$C$7:$E$387,3,0)</f>
        <v>A1</v>
      </c>
      <c r="K221" s="494">
        <f>VLOOKUP(J221,Sheet1!$B$2:$C$12,2,TRUE)</f>
        <v>10</v>
      </c>
      <c r="L221" s="494" t="str">
        <f>VLOOKUP(E221,'[18]Gui chi Quynh'!$C$7:$F$385,3,0)</f>
        <v>A1</v>
      </c>
      <c r="M221" s="494">
        <f>VLOOKUP(L221,Sheet1!$B$2:$C$12,2,TRUE)</f>
        <v>10</v>
      </c>
      <c r="N221" s="494" t="str">
        <f>VLOOKUP(E221,'[19]Gui chi Quynh'!$C$7:$E$391,3,0)</f>
        <v>A1</v>
      </c>
      <c r="O221" s="494">
        <f>VLOOKUP(N221,Sheet1!$B$2:$C$12,2,TRUE)</f>
        <v>10</v>
      </c>
      <c r="P221" s="494" t="str">
        <f>VLOOKUP(E221,'[20]Gui chi Quynh'!$C$7:$E$391,3,0)</f>
        <v>A1</v>
      </c>
      <c r="Q221" s="494">
        <f>VLOOKUP(P221,Sheet1!$B$2:$C$12,2,TRUE)</f>
        <v>10</v>
      </c>
      <c r="R221" s="494" t="str">
        <f>VLOOKUP($E221,'[21]Gui chi Quynh'!$C$7:$E$390,3,0)</f>
        <v>A1</v>
      </c>
      <c r="S221" s="494">
        <f>VLOOKUP(R221,Sheet1!$B$2:$C$12,2,TRUE)</f>
        <v>10</v>
      </c>
      <c r="T221" s="494" t="str">
        <f>VLOOKUP($E221,'[22]Gui chi Quynh'!$C$7:$E$390,3,0)</f>
        <v>A1</v>
      </c>
      <c r="U221" s="494">
        <f>VLOOKUP(T221,Sheet1!$B$2:$C$12,2,TRUE)</f>
        <v>10</v>
      </c>
      <c r="V221" s="494" t="str">
        <f>VLOOKUP($E221,'[23]Gui chi Quynh'!$C$7:$E$389,3,0)</f>
        <v>A1</v>
      </c>
      <c r="W221" s="494">
        <f>VLOOKUP(V221,Sheet1!$B$2:$C$12,2,TRUE)</f>
        <v>10</v>
      </c>
      <c r="X221" s="494" t="str">
        <f>VLOOKUP($E221,'[24]Gui chi Quynh'!$C$7:$E$389,3,0)</f>
        <v>A1</v>
      </c>
      <c r="Y221" s="494">
        <f>VLOOKUP(X221,Sheet1!$B$2:$C$12,2,TRUE)</f>
        <v>10</v>
      </c>
      <c r="Z221" s="494" t="str">
        <f>VLOOKUP($E221,'[25]Gui chi Quynh'!$C$7:$E$388,3,0)</f>
        <v>A1</v>
      </c>
      <c r="AA221" s="494">
        <f>VLOOKUP(Z221,Sheet1!$B$2:$C$12,2,TRUE)</f>
        <v>10</v>
      </c>
      <c r="AB221" s="494" t="str">
        <f>VLOOKUP($E221,'T5'!$E$9:$AH$337,24,0)</f>
        <v>A1</v>
      </c>
      <c r="AC221" s="494">
        <f>VLOOKUP(AB221,Sheet1!$B$2:$C$12,2,TRUE)</f>
        <v>10</v>
      </c>
      <c r="AD221" s="494" t="str">
        <f>VLOOKUP($E221,'[27]XET CUOI NAM'!$E$9:AE$337,26,0)</f>
        <v>A1</v>
      </c>
      <c r="AE221" s="494">
        <f>VLOOKUP(AD221,Sheet1!$B$2:$C$12,2,TRUE)</f>
        <v>10</v>
      </c>
      <c r="AF221" s="592" t="str">
        <f>VLOOKUP($E221,'[26]Tong hop ket qua'!$E$19:$M$219,9,0)</f>
        <v>Xuất sắc</v>
      </c>
      <c r="AG221" s="709">
        <f>ROUND(AVERAGE($H221:$AC221),1)</f>
        <v>10</v>
      </c>
      <c r="AH221" s="709" t="str">
        <f t="shared" si="47"/>
        <v>11A*</v>
      </c>
      <c r="AI221" s="709">
        <f t="shared" si="46"/>
        <v>0</v>
      </c>
      <c r="AJ221" s="709">
        <f t="shared" si="43"/>
        <v>10</v>
      </c>
      <c r="AK221" s="494" t="str">
        <f t="shared" si="44"/>
        <v>Xuất sắc</v>
      </c>
      <c r="AL221" s="494" t="str">
        <f>VLOOKUP($E221,'cac dv gui'!$C$200:$AD$225,25,0)</f>
        <v>Xuất sắc</v>
      </c>
      <c r="AM221" s="494" t="str">
        <f>VLOOKUP($E221,'cac dv gui'!$C$200:$AD$225,26,0)</f>
        <v>Xuất sắc</v>
      </c>
      <c r="AN221" s="675"/>
      <c r="AO221" s="494" t="s">
        <v>1130</v>
      </c>
      <c r="AP221" s="675"/>
      <c r="AQ221" s="494" t="str">
        <f t="shared" si="45"/>
        <v>Xuất sắc</v>
      </c>
      <c r="AR221" s="675" t="str">
        <f t="shared" si="39"/>
        <v>Xuất sắc</v>
      </c>
      <c r="AS221" s="675"/>
      <c r="AT221" s="494"/>
      <c r="AU221" s="675" t="s">
        <v>1731</v>
      </c>
      <c r="AV221" s="675"/>
    </row>
    <row r="222" spans="1:48" s="684" customFormat="1" ht="24.95" customHeight="1" x14ac:dyDescent="0.25">
      <c r="A222" s="512" t="s">
        <v>1459</v>
      </c>
      <c r="B222" s="512">
        <f>COUNTIF($F$9:F222,F222)</f>
        <v>2</v>
      </c>
      <c r="C222" s="513" t="s">
        <v>984</v>
      </c>
      <c r="D222" s="686" t="s">
        <v>150</v>
      </c>
      <c r="E222" s="599" t="s">
        <v>615</v>
      </c>
      <c r="F222" s="494" t="s">
        <v>1609</v>
      </c>
      <c r="G222" s="518" t="s">
        <v>974</v>
      </c>
      <c r="H222" s="494" t="str">
        <f>VLOOKUP(E222,'[16]Gui chi Quynh'!$C$7:$E$387,3,0)</f>
        <v>A3</v>
      </c>
      <c r="I222" s="494">
        <f>VLOOKUP(H222,Sheet1!$B$2:$C$12,2,TRUE)</f>
        <v>8</v>
      </c>
      <c r="J222" s="494" t="str">
        <f>VLOOKUP($E222,'[17]Gui chi Quynh'!$C$7:$E$387,3,0)</f>
        <v>A2</v>
      </c>
      <c r="K222" s="494">
        <f>VLOOKUP(J222,Sheet1!$B$2:$C$12,2,TRUE)</f>
        <v>9</v>
      </c>
      <c r="L222" s="494" t="str">
        <f>VLOOKUP(E222,'[18]Gui chi Quynh'!$C$7:$F$385,3,0)</f>
        <v>A3</v>
      </c>
      <c r="M222" s="494">
        <f>VLOOKUP(L222,Sheet1!$B$2:$C$12,2,TRUE)</f>
        <v>8</v>
      </c>
      <c r="N222" s="494" t="str">
        <f>VLOOKUP(E222,'[19]Gui chi Quynh'!$C$7:$E$391,3,0)</f>
        <v>A2</v>
      </c>
      <c r="O222" s="494">
        <f>VLOOKUP(N222,Sheet1!$B$2:$C$12,2,TRUE)</f>
        <v>9</v>
      </c>
      <c r="P222" s="494" t="str">
        <f>VLOOKUP(E222,'[20]Gui chi Quynh'!$C$7:$E$391,3,0)</f>
        <v>A2</v>
      </c>
      <c r="Q222" s="494">
        <f>VLOOKUP(P222,Sheet1!$B$2:$C$12,2,TRUE)</f>
        <v>9</v>
      </c>
      <c r="R222" s="494" t="str">
        <f>VLOOKUP($E222,'[21]Gui chi Quynh'!$C$7:$E$390,3,0)</f>
        <v>A2</v>
      </c>
      <c r="S222" s="494">
        <f>VLOOKUP(R222,Sheet1!$B$2:$C$12,2,TRUE)</f>
        <v>9</v>
      </c>
      <c r="T222" s="494" t="str">
        <f>VLOOKUP($E222,'[22]Gui chi Quynh'!$C$7:$E$390,3,0)</f>
        <v>A3</v>
      </c>
      <c r="U222" s="494">
        <f>VLOOKUP(T222,Sheet1!$B$2:$C$12,2,TRUE)</f>
        <v>8</v>
      </c>
      <c r="V222" s="494" t="str">
        <f>VLOOKUP($E222,'[23]Gui chi Quynh'!$C$7:$E$389,3,0)</f>
        <v>A3</v>
      </c>
      <c r="W222" s="494">
        <f>VLOOKUP(V222,Sheet1!$B$2:$C$12,2,TRUE)</f>
        <v>8</v>
      </c>
      <c r="X222" s="494" t="str">
        <f>VLOOKUP($E222,'[24]Gui chi Quynh'!$C$7:$E$389,3,0)</f>
        <v>A3</v>
      </c>
      <c r="Y222" s="494">
        <f>VLOOKUP(X222,Sheet1!$B$2:$C$12,2,TRUE)</f>
        <v>8</v>
      </c>
      <c r="Z222" s="494" t="str">
        <f>VLOOKUP($E222,'[25]Gui chi Quynh'!$C$7:$E$388,3,0)</f>
        <v>A3</v>
      </c>
      <c r="AA222" s="494">
        <f>VLOOKUP(Z222,Sheet1!$B$2:$C$12,2,TRUE)</f>
        <v>8</v>
      </c>
      <c r="AB222" s="494" t="str">
        <f>VLOOKUP($E222,'T5'!$E$9:$AH$337,24,0)</f>
        <v>A4</v>
      </c>
      <c r="AC222" s="494">
        <f>VLOOKUP(AB222,Sheet1!$B$2:$C$12,2,TRUE)</f>
        <v>7</v>
      </c>
      <c r="AD222" s="494" t="str">
        <f>VLOOKUP($E222,'[27]XET CUOI NAM'!$E$9:AE$337,26,0)</f>
        <v>A3</v>
      </c>
      <c r="AE222" s="494">
        <f>VLOOKUP(AD222,Sheet1!$B$2:$C$12,2,TRUE)</f>
        <v>8</v>
      </c>
      <c r="AF222" s="592" t="str">
        <f>VLOOKUP($E222,'[26]Tong hop ket qua'!$E$19:$M$219,9,0)</f>
        <v>Tốt</v>
      </c>
      <c r="AG222" s="709">
        <f t="shared" ref="AG222:AG245" si="48">(I222+K222+M222+O222+Q222+S222+U222+W222+Y222+AA222+AC222)/11</f>
        <v>8.2727272727272734</v>
      </c>
      <c r="AH222" s="709" t="str">
        <f t="shared" si="47"/>
        <v>11A*</v>
      </c>
      <c r="AI222" s="709">
        <f t="shared" si="46"/>
        <v>0</v>
      </c>
      <c r="AJ222" s="709">
        <f t="shared" si="43"/>
        <v>8.25</v>
      </c>
      <c r="AK222" s="494" t="str">
        <f t="shared" si="44"/>
        <v>Xuất sắc</v>
      </c>
      <c r="AL222" s="494" t="str">
        <f>VLOOKUP($E222,'cac dv gui'!$C$200:$AD$225,25,0)</f>
        <v>Xuất sắc</v>
      </c>
      <c r="AM222" s="494" t="str">
        <f>VLOOKUP($E222,'cac dv gui'!$C$200:$AD$225,26,0)</f>
        <v>Xuất sắc</v>
      </c>
      <c r="AN222" s="675"/>
      <c r="AO222" s="494" t="s">
        <v>1130</v>
      </c>
      <c r="AP222" s="675"/>
      <c r="AQ222" s="494" t="str">
        <f t="shared" si="45"/>
        <v>Xuất sắc</v>
      </c>
      <c r="AR222" s="675" t="str">
        <f t="shared" si="39"/>
        <v>Xuất sắc</v>
      </c>
      <c r="AS222" s="675"/>
      <c r="AT222" s="494"/>
      <c r="AU222" s="675" t="s">
        <v>1731</v>
      </c>
      <c r="AV222" s="675"/>
    </row>
    <row r="223" spans="1:48" s="684" customFormat="1" ht="24.95" customHeight="1" x14ac:dyDescent="0.25">
      <c r="A223" s="512" t="s">
        <v>1460</v>
      </c>
      <c r="B223" s="512">
        <f>COUNTIF($F$9:F223,F223)</f>
        <v>3</v>
      </c>
      <c r="C223" s="513" t="s">
        <v>985</v>
      </c>
      <c r="D223" s="686" t="s">
        <v>151</v>
      </c>
      <c r="E223" s="599" t="s">
        <v>616</v>
      </c>
      <c r="F223" s="494" t="s">
        <v>1609</v>
      </c>
      <c r="G223" s="518" t="s">
        <v>974</v>
      </c>
      <c r="H223" s="494" t="str">
        <f>VLOOKUP(E223,'[16]Gui chi Quynh'!$C$7:$E$387,3,0)</f>
        <v>A3</v>
      </c>
      <c r="I223" s="494">
        <f>VLOOKUP(H223,Sheet1!$B$2:$C$12,2,TRUE)</f>
        <v>8</v>
      </c>
      <c r="J223" s="494" t="str">
        <f>VLOOKUP($E223,'[17]Gui chi Quynh'!$C$7:$E$387,3,0)</f>
        <v>A4</v>
      </c>
      <c r="K223" s="494">
        <f>VLOOKUP(J223,Sheet1!$B$2:$C$12,2,TRUE)</f>
        <v>7</v>
      </c>
      <c r="L223" s="494" t="str">
        <f>VLOOKUP(E223,'[18]Gui chi Quynh'!$C$7:$F$385,3,0)</f>
        <v>A3</v>
      </c>
      <c r="M223" s="494">
        <f>VLOOKUP(L223,Sheet1!$B$2:$C$12,2,TRUE)</f>
        <v>8</v>
      </c>
      <c r="N223" s="494" t="str">
        <f>VLOOKUP(E223,'[19]Gui chi Quynh'!$C$7:$E$391,3,0)</f>
        <v>A1</v>
      </c>
      <c r="O223" s="494">
        <f>VLOOKUP(N223,Sheet1!$B$2:$C$12,2,TRUE)</f>
        <v>10</v>
      </c>
      <c r="P223" s="494" t="str">
        <f>VLOOKUP(E223,'[20]Gui chi Quynh'!$C$7:$E$391,3,0)</f>
        <v>A3</v>
      </c>
      <c r="Q223" s="494">
        <f>VLOOKUP(P223,Sheet1!$B$2:$C$12,2,TRUE)</f>
        <v>8</v>
      </c>
      <c r="R223" s="494" t="str">
        <f>VLOOKUP($E223,'[21]Gui chi Quynh'!$C$7:$E$390,3,0)</f>
        <v>A3</v>
      </c>
      <c r="S223" s="494">
        <f>VLOOKUP(R223,Sheet1!$B$2:$C$12,2,TRUE)</f>
        <v>8</v>
      </c>
      <c r="T223" s="494" t="str">
        <f>VLOOKUP($E223,'[22]Gui chi Quynh'!$C$7:$E$390,3,0)</f>
        <v>A3</v>
      </c>
      <c r="U223" s="494">
        <f>VLOOKUP(T223,Sheet1!$B$2:$C$12,2,TRUE)</f>
        <v>8</v>
      </c>
      <c r="V223" s="494" t="str">
        <f>VLOOKUP($E223,'[23]Gui chi Quynh'!$C$7:$E$389,3,0)</f>
        <v>A3</v>
      </c>
      <c r="W223" s="494">
        <f>VLOOKUP(V223,Sheet1!$B$2:$C$12,2,TRUE)</f>
        <v>8</v>
      </c>
      <c r="X223" s="494" t="str">
        <f>VLOOKUP($E223,'[24]Gui chi Quynh'!$C$7:$E$389,3,0)</f>
        <v>A3</v>
      </c>
      <c r="Y223" s="494">
        <f>VLOOKUP(X223,Sheet1!$B$2:$C$12,2,TRUE)</f>
        <v>8</v>
      </c>
      <c r="Z223" s="494" t="str">
        <f>VLOOKUP($E223,'[25]Gui chi Quynh'!$C$7:$E$388,3,0)</f>
        <v>A3</v>
      </c>
      <c r="AA223" s="494">
        <f>VLOOKUP(Z223,Sheet1!$B$2:$C$12,2,TRUE)</f>
        <v>8</v>
      </c>
      <c r="AB223" s="494" t="str">
        <f>VLOOKUP($E223,'T5'!$E$9:$AH$337,24,0)</f>
        <v>A4</v>
      </c>
      <c r="AC223" s="494">
        <f>VLOOKUP(AB223,Sheet1!$B$2:$C$12,2,TRUE)</f>
        <v>7</v>
      </c>
      <c r="AD223" s="494" t="str">
        <f>VLOOKUP($E223,'[27]XET CUOI NAM'!$E$9:AE$337,26,0)</f>
        <v>A4</v>
      </c>
      <c r="AE223" s="494">
        <f>VLOOKUP(AD223,Sheet1!$B$2:$C$12,2,TRUE)</f>
        <v>7</v>
      </c>
      <c r="AF223" s="592" t="str">
        <f>VLOOKUP($E223,'[26]Tong hop ket qua'!$E$19:$M$219,9,0)</f>
        <v>Tốt</v>
      </c>
      <c r="AG223" s="709">
        <f t="shared" si="48"/>
        <v>8</v>
      </c>
      <c r="AH223" s="709" t="str">
        <f t="shared" si="47"/>
        <v>11A*</v>
      </c>
      <c r="AI223" s="709">
        <f t="shared" si="46"/>
        <v>0</v>
      </c>
      <c r="AJ223" s="709">
        <f t="shared" si="43"/>
        <v>7.916666666666667</v>
      </c>
      <c r="AK223" s="494" t="str">
        <f t="shared" si="44"/>
        <v>Xuất sắc</v>
      </c>
      <c r="AL223" s="494" t="str">
        <f>VLOOKUP($E223,'cac dv gui'!$C$200:$AD$225,25,0)</f>
        <v>Xuất sắc</v>
      </c>
      <c r="AM223" s="494" t="str">
        <f>VLOOKUP($E223,'cac dv gui'!$C$200:$AD$225,26,0)</f>
        <v>Xuất sắc</v>
      </c>
      <c r="AN223" s="675"/>
      <c r="AO223" s="494"/>
      <c r="AP223" s="675"/>
      <c r="AQ223" s="494" t="str">
        <f t="shared" si="45"/>
        <v>Xuất sắc</v>
      </c>
      <c r="AR223" s="956" t="s">
        <v>966</v>
      </c>
      <c r="AS223" s="956" t="s">
        <v>966</v>
      </c>
      <c r="AT223" s="494"/>
      <c r="AU223" s="675"/>
      <c r="AV223" s="675" t="s">
        <v>1731</v>
      </c>
    </row>
    <row r="224" spans="1:48" s="684" customFormat="1" ht="24.95" customHeight="1" x14ac:dyDescent="0.25">
      <c r="A224" s="512" t="s">
        <v>1461</v>
      </c>
      <c r="B224" s="512">
        <f>COUNTIF($F$9:F224,F224)</f>
        <v>4</v>
      </c>
      <c r="C224" s="513" t="s">
        <v>984</v>
      </c>
      <c r="D224" s="594" t="s">
        <v>307</v>
      </c>
      <c r="E224" s="599" t="s">
        <v>631</v>
      </c>
      <c r="F224" s="494" t="s">
        <v>1609</v>
      </c>
      <c r="G224" s="518" t="s">
        <v>974</v>
      </c>
      <c r="H224" s="494" t="str">
        <f>VLOOKUP(E224,'[16]Gui chi Quynh'!$C$7:$E$387,3,0)</f>
        <v>A3</v>
      </c>
      <c r="I224" s="494">
        <f>VLOOKUP(H224,Sheet1!$B$2:$C$12,2,TRUE)</f>
        <v>8</v>
      </c>
      <c r="J224" s="494" t="str">
        <f>VLOOKUP($E224,'[17]Gui chi Quynh'!$C$7:$E$387,3,0)</f>
        <v>A4</v>
      </c>
      <c r="K224" s="494">
        <f>VLOOKUP(J224,Sheet1!$B$2:$C$12,2,TRUE)</f>
        <v>7</v>
      </c>
      <c r="L224" s="494" t="str">
        <f>VLOOKUP(E224,'[18]Gui chi Quynh'!$C$7:$F$385,3,0)</f>
        <v>A3</v>
      </c>
      <c r="M224" s="494">
        <f>VLOOKUP(L224,Sheet1!$B$2:$C$12,2,TRUE)</f>
        <v>8</v>
      </c>
      <c r="N224" s="494" t="str">
        <f>VLOOKUP(E224,'[19]Gui chi Quynh'!$C$7:$E$391,3,0)</f>
        <v>A1</v>
      </c>
      <c r="O224" s="494">
        <f>VLOOKUP(N224,Sheet1!$B$2:$C$12,2,TRUE)</f>
        <v>10</v>
      </c>
      <c r="P224" s="494" t="str">
        <f>VLOOKUP(E224,'[20]Gui chi Quynh'!$C$7:$E$391,3,0)</f>
        <v>A1</v>
      </c>
      <c r="Q224" s="494">
        <f>VLOOKUP(P224,Sheet1!$B$2:$C$12,2,TRUE)</f>
        <v>10</v>
      </c>
      <c r="R224" s="494" t="str">
        <f>VLOOKUP($E224,'[21]Gui chi Quynh'!$C$7:$E$390,3,0)</f>
        <v>A3</v>
      </c>
      <c r="S224" s="494">
        <f>VLOOKUP(R224,Sheet1!$B$2:$C$12,2,TRUE)</f>
        <v>8</v>
      </c>
      <c r="T224" s="494" t="str">
        <f>VLOOKUP($E224,'[22]Gui chi Quynh'!$C$7:$E$390,3,0)</f>
        <v>A4</v>
      </c>
      <c r="U224" s="494">
        <f>VLOOKUP(T224,Sheet1!$B$2:$C$12,2,TRUE)</f>
        <v>7</v>
      </c>
      <c r="V224" s="494" t="str">
        <f>VLOOKUP($E224,'[23]Gui chi Quynh'!$C$7:$E$389,3,0)</f>
        <v>A4</v>
      </c>
      <c r="W224" s="494">
        <f>VLOOKUP(V224,Sheet1!$B$2:$C$12,2,TRUE)</f>
        <v>7</v>
      </c>
      <c r="X224" s="494" t="str">
        <f>VLOOKUP($E224,'[24]Gui chi Quynh'!$C$7:$E$389,3,0)</f>
        <v>A2</v>
      </c>
      <c r="Y224" s="494">
        <f>VLOOKUP(X224,Sheet1!$B$2:$C$12,2,TRUE)</f>
        <v>9</v>
      </c>
      <c r="Z224" s="494" t="str">
        <f>VLOOKUP($E224,'[25]Gui chi Quynh'!$C$7:$E$388,3,0)</f>
        <v>A3</v>
      </c>
      <c r="AA224" s="494">
        <f>VLOOKUP(Z224,Sheet1!$B$2:$C$12,2,TRUE)</f>
        <v>8</v>
      </c>
      <c r="AB224" s="494" t="str">
        <f>VLOOKUP($E224,'T5'!$E$9:$AH$337,24,0)</f>
        <v>A4</v>
      </c>
      <c r="AC224" s="494">
        <f>VLOOKUP(AB224,Sheet1!$B$2:$C$12,2,TRUE)</f>
        <v>7</v>
      </c>
      <c r="AD224" s="494" t="str">
        <f>VLOOKUP($E224,'[27]XET CUOI NAM'!$E$9:AE$337,26,0)</f>
        <v>A3</v>
      </c>
      <c r="AE224" s="494">
        <f>VLOOKUP(AD224,Sheet1!$B$2:$C$12,2,TRUE)</f>
        <v>8</v>
      </c>
      <c r="AF224" s="592" t="str">
        <f>VLOOKUP($E224,'[26]Tong hop ket qua'!$E$19:$M$219,9,0)</f>
        <v>Khá</v>
      </c>
      <c r="AG224" s="709">
        <f t="shared" si="48"/>
        <v>8.0909090909090917</v>
      </c>
      <c r="AH224" s="709" t="str">
        <f t="shared" si="47"/>
        <v>11A*</v>
      </c>
      <c r="AI224" s="709">
        <f t="shared" si="46"/>
        <v>0</v>
      </c>
      <c r="AJ224" s="709">
        <f t="shared" si="43"/>
        <v>8.0833333333333339</v>
      </c>
      <c r="AK224" s="494" t="str">
        <f t="shared" si="44"/>
        <v>Xuất sắc</v>
      </c>
      <c r="AL224" s="494" t="str">
        <f>VLOOKUP($E224,'cac dv gui'!$C$200:$AD$225,25,0)</f>
        <v>Xuất sắc</v>
      </c>
      <c r="AM224" s="494" t="str">
        <f>VLOOKUP($E224,'cac dv gui'!$C$200:$AD$225,26,0)</f>
        <v>Xuất sắc</v>
      </c>
      <c r="AN224" s="675"/>
      <c r="AO224" s="494"/>
      <c r="AP224" s="675"/>
      <c r="AQ224" s="494" t="str">
        <f t="shared" si="45"/>
        <v>Xuất sắc</v>
      </c>
      <c r="AR224" s="675" t="str">
        <f t="shared" si="39"/>
        <v>Xuất sắc</v>
      </c>
      <c r="AS224" s="675"/>
      <c r="AT224" s="494"/>
      <c r="AU224" s="675"/>
      <c r="AV224" s="675" t="s">
        <v>1731</v>
      </c>
    </row>
    <row r="225" spans="1:48" s="684" customFormat="1" ht="24.95" customHeight="1" x14ac:dyDescent="0.25">
      <c r="A225" s="512" t="s">
        <v>1462</v>
      </c>
      <c r="B225" s="512">
        <f>COUNTIF($F$9:F225,F225)</f>
        <v>5</v>
      </c>
      <c r="C225" s="513" t="s">
        <v>984</v>
      </c>
      <c r="D225" s="594" t="s">
        <v>347</v>
      </c>
      <c r="E225" s="599" t="s">
        <v>634</v>
      </c>
      <c r="F225" s="494" t="s">
        <v>1609</v>
      </c>
      <c r="G225" s="518" t="s">
        <v>974</v>
      </c>
      <c r="H225" s="494" t="str">
        <f>VLOOKUP(E225,'[16]Gui chi Quynh'!$C$7:$E$387,3,0)</f>
        <v>A2</v>
      </c>
      <c r="I225" s="494">
        <f>VLOOKUP(H225,Sheet1!$B$2:$C$12,2,TRUE)</f>
        <v>9</v>
      </c>
      <c r="J225" s="494" t="str">
        <f>VLOOKUP($E225,'[17]Gui chi Quynh'!$C$7:$E$387,3,0)</f>
        <v>A4</v>
      </c>
      <c r="K225" s="494">
        <f>VLOOKUP(J225,Sheet1!$B$2:$C$12,2,TRUE)</f>
        <v>7</v>
      </c>
      <c r="L225" s="494" t="str">
        <f>VLOOKUP(E225,'[18]Gui chi Quynh'!$C$7:$F$385,3,0)</f>
        <v>A3</v>
      </c>
      <c r="M225" s="494">
        <f>VLOOKUP(L225,Sheet1!$B$2:$C$12,2,TRUE)</f>
        <v>8</v>
      </c>
      <c r="N225" s="494" t="str">
        <f>VLOOKUP(E225,'[19]Gui chi Quynh'!$C$7:$E$391,3,0)</f>
        <v>A1</v>
      </c>
      <c r="O225" s="494">
        <f>VLOOKUP(N225,Sheet1!$B$2:$C$12,2,TRUE)</f>
        <v>10</v>
      </c>
      <c r="P225" s="494" t="str">
        <f>VLOOKUP(E225,'[20]Gui chi Quynh'!$C$7:$E$391,3,0)</f>
        <v>A1</v>
      </c>
      <c r="Q225" s="494">
        <f>VLOOKUP(P225,Sheet1!$B$2:$C$12,2,TRUE)</f>
        <v>10</v>
      </c>
      <c r="R225" s="494" t="str">
        <f>VLOOKUP($E225,'[21]Gui chi Quynh'!$C$7:$E$390,3,0)</f>
        <v>A1</v>
      </c>
      <c r="S225" s="494">
        <f>VLOOKUP(R225,Sheet1!$B$2:$C$12,2,TRUE)</f>
        <v>10</v>
      </c>
      <c r="T225" s="494" t="str">
        <f>VLOOKUP($E225,'[22]Gui chi Quynh'!$C$7:$E$390,3,0)</f>
        <v>A4</v>
      </c>
      <c r="U225" s="494">
        <f>VLOOKUP(T225,Sheet1!$B$2:$C$12,2,TRUE)</f>
        <v>7</v>
      </c>
      <c r="V225" s="494" t="str">
        <f>VLOOKUP($E225,'[23]Gui chi Quynh'!$C$7:$E$389,3,0)</f>
        <v>A4</v>
      </c>
      <c r="W225" s="494">
        <f>VLOOKUP(V225,Sheet1!$B$2:$C$12,2,TRUE)</f>
        <v>7</v>
      </c>
      <c r="X225" s="494" t="str">
        <f>VLOOKUP($E225,'[24]Gui chi Quynh'!$C$7:$E$389,3,0)</f>
        <v>A4</v>
      </c>
      <c r="Y225" s="494">
        <f>VLOOKUP(X225,Sheet1!$B$2:$C$12,2,TRUE)</f>
        <v>7</v>
      </c>
      <c r="Z225" s="494" t="str">
        <f>VLOOKUP($E225,'[25]Gui chi Quynh'!$C$7:$E$388,3,0)</f>
        <v>A4</v>
      </c>
      <c r="AA225" s="494">
        <f>VLOOKUP(Z225,Sheet1!$B$2:$C$12,2,TRUE)</f>
        <v>7</v>
      </c>
      <c r="AB225" s="494" t="str">
        <f>VLOOKUP($E225,'T5'!$E$9:$AH$337,24,0)</f>
        <v>A4</v>
      </c>
      <c r="AC225" s="494">
        <f>VLOOKUP(AB225,Sheet1!$B$2:$C$12,2,TRUE)</f>
        <v>7</v>
      </c>
      <c r="AD225" s="494" t="str">
        <f>VLOOKUP($E225,'[27]XET CUOI NAM'!$E$9:AE$337,26,0)</f>
        <v>A4</v>
      </c>
      <c r="AE225" s="494">
        <f>VLOOKUP(AD225,Sheet1!$B$2:$C$12,2,TRUE)</f>
        <v>7</v>
      </c>
      <c r="AF225" s="592" t="str">
        <f>VLOOKUP($E225,'[26]Tong hop ket qua'!$E$19:$M$219,9,0)</f>
        <v>Khá</v>
      </c>
      <c r="AG225" s="709">
        <f t="shared" si="48"/>
        <v>8.0909090909090917</v>
      </c>
      <c r="AH225" s="709" t="str">
        <f t="shared" si="47"/>
        <v>11A*</v>
      </c>
      <c r="AI225" s="709">
        <f t="shared" si="46"/>
        <v>0</v>
      </c>
      <c r="AJ225" s="709">
        <f t="shared" si="43"/>
        <v>8</v>
      </c>
      <c r="AK225" s="494" t="str">
        <f t="shared" si="44"/>
        <v>Xuất sắc</v>
      </c>
      <c r="AL225" s="494" t="str">
        <f>VLOOKUP($E225,'cac dv gui'!$C$200:$AD$225,25,0)</f>
        <v>Tốt</v>
      </c>
      <c r="AM225" s="494" t="str">
        <f>VLOOKUP($E225,'cac dv gui'!$C$200:$AD$225,26,0)</f>
        <v>Xuất sắc</v>
      </c>
      <c r="AN225" s="675"/>
      <c r="AO225" s="494"/>
      <c r="AP225" s="675"/>
      <c r="AQ225" s="494" t="str">
        <f t="shared" si="45"/>
        <v>Xuất sắc</v>
      </c>
      <c r="AR225" s="675" t="str">
        <f t="shared" si="39"/>
        <v>Xuất sắc</v>
      </c>
      <c r="AS225" s="675"/>
      <c r="AT225" s="494"/>
      <c r="AU225" s="675"/>
      <c r="AV225" s="675" t="s">
        <v>1731</v>
      </c>
    </row>
    <row r="226" spans="1:48" s="684" customFormat="1" ht="24.95" customHeight="1" x14ac:dyDescent="0.25">
      <c r="A226" s="512" t="s">
        <v>1463</v>
      </c>
      <c r="B226" s="512">
        <f>COUNTIF($F$9:F226,F226)</f>
        <v>6</v>
      </c>
      <c r="C226" s="513" t="s">
        <v>985</v>
      </c>
      <c r="D226" s="594" t="s">
        <v>356</v>
      </c>
      <c r="E226" s="599" t="s">
        <v>635</v>
      </c>
      <c r="F226" s="494" t="s">
        <v>1609</v>
      </c>
      <c r="G226" s="518" t="s">
        <v>975</v>
      </c>
      <c r="H226" s="494" t="str">
        <f>VLOOKUP(E226,'[16]Gui chi Quynh'!$C$7:$E$387,3,0)</f>
        <v>A1</v>
      </c>
      <c r="I226" s="494">
        <f>VLOOKUP(H226,Sheet1!$B$2:$C$12,2,TRUE)</f>
        <v>10</v>
      </c>
      <c r="J226" s="494" t="str">
        <f>VLOOKUP($E226,'[17]Gui chi Quynh'!$C$7:$E$387,3,0)</f>
        <v>A1</v>
      </c>
      <c r="K226" s="494">
        <f>VLOOKUP(J226,Sheet1!$B$2:$C$12,2,TRUE)</f>
        <v>10</v>
      </c>
      <c r="L226" s="494" t="str">
        <f>VLOOKUP(E226,'[18]Gui chi Quynh'!$C$7:$F$385,3,0)</f>
        <v>A1</v>
      </c>
      <c r="M226" s="494">
        <f>VLOOKUP(L226,Sheet1!$B$2:$C$12,2,TRUE)</f>
        <v>10</v>
      </c>
      <c r="N226" s="494" t="str">
        <f>VLOOKUP(E226,'[19]Gui chi Quynh'!$C$7:$E$391,3,0)</f>
        <v>A1</v>
      </c>
      <c r="O226" s="494">
        <f>VLOOKUP(N226,Sheet1!$B$2:$C$12,2,TRUE)</f>
        <v>10</v>
      </c>
      <c r="P226" s="494" t="str">
        <f>VLOOKUP(E226,'[20]Gui chi Quynh'!$C$7:$E$391,3,0)</f>
        <v>A1</v>
      </c>
      <c r="Q226" s="494">
        <f>VLOOKUP(P226,Sheet1!$B$2:$C$12,2,TRUE)</f>
        <v>10</v>
      </c>
      <c r="R226" s="494" t="str">
        <f>VLOOKUP($E226,'[21]Gui chi Quynh'!$C$7:$E$390,3,0)</f>
        <v>A1</v>
      </c>
      <c r="S226" s="494">
        <f>VLOOKUP(R226,Sheet1!$B$2:$C$12,2,TRUE)</f>
        <v>10</v>
      </c>
      <c r="T226" s="494" t="str">
        <f>VLOOKUP($E226,'[22]Gui chi Quynh'!$C$7:$E$390,3,0)</f>
        <v>A1</v>
      </c>
      <c r="U226" s="494">
        <f>VLOOKUP(T226,Sheet1!$B$2:$C$12,2,TRUE)</f>
        <v>10</v>
      </c>
      <c r="V226" s="494" t="str">
        <f>VLOOKUP($E226,'[23]Gui chi Quynh'!$C$7:$E$389,3,0)</f>
        <v>A1</v>
      </c>
      <c r="W226" s="494">
        <f>VLOOKUP(V226,Sheet1!$B$2:$C$12,2,TRUE)</f>
        <v>10</v>
      </c>
      <c r="X226" s="494" t="str">
        <f>VLOOKUP($E226,'[24]Gui chi Quynh'!$C$7:$E$389,3,0)</f>
        <v>A1</v>
      </c>
      <c r="Y226" s="494">
        <f>VLOOKUP(X226,Sheet1!$B$2:$C$12,2,TRUE)</f>
        <v>10</v>
      </c>
      <c r="Z226" s="494" t="str">
        <f>VLOOKUP($E226,'[25]Gui chi Quynh'!$C$7:$E$388,3,0)</f>
        <v>A1</v>
      </c>
      <c r="AA226" s="494">
        <f>VLOOKUP(Z226,Sheet1!$B$2:$C$12,2,TRUE)</f>
        <v>10</v>
      </c>
      <c r="AB226" s="494" t="str">
        <f>VLOOKUP($E226,'T5'!$E$9:$AH$337,24,0)</f>
        <v>A1</v>
      </c>
      <c r="AC226" s="494">
        <f>VLOOKUP(AB226,Sheet1!$B$2:$C$12,2,TRUE)</f>
        <v>10</v>
      </c>
      <c r="AD226" s="494" t="str">
        <f>VLOOKUP($E226,'[27]XET CUOI NAM'!$E$9:AE$337,26,0)</f>
        <v>A1</v>
      </c>
      <c r="AE226" s="494">
        <f>VLOOKUP(AD226,Sheet1!$B$2:$C$12,2,TRUE)</f>
        <v>10</v>
      </c>
      <c r="AF226" s="592" t="str">
        <f>VLOOKUP($E226,'[26]Tong hop ket qua'!$E$19:$M$219,9,0)</f>
        <v>Xuất sắc</v>
      </c>
      <c r="AG226" s="709">
        <f t="shared" si="48"/>
        <v>10</v>
      </c>
      <c r="AH226" s="709" t="str">
        <f t="shared" si="47"/>
        <v>11A*</v>
      </c>
      <c r="AI226" s="709">
        <f t="shared" si="46"/>
        <v>0</v>
      </c>
      <c r="AJ226" s="709">
        <f t="shared" si="43"/>
        <v>10</v>
      </c>
      <c r="AK226" s="494" t="str">
        <f t="shared" si="44"/>
        <v>Xuất sắc</v>
      </c>
      <c r="AL226" s="494" t="str">
        <f>VLOOKUP($E226,'cac dv gui'!$C$200:$AD$225,25,0)</f>
        <v>Xuất sắc</v>
      </c>
      <c r="AM226" s="494" t="str">
        <f>VLOOKUP($E226,'cac dv gui'!$C$200:$AD$225,26,0)</f>
        <v>Xuất sắc</v>
      </c>
      <c r="AN226" s="675"/>
      <c r="AO226" s="494"/>
      <c r="AP226" s="675"/>
      <c r="AQ226" s="494" t="str">
        <f t="shared" si="45"/>
        <v>Xuất sắc</v>
      </c>
      <c r="AR226" s="675" t="str">
        <f t="shared" si="39"/>
        <v>Xuất sắc</v>
      </c>
      <c r="AS226" s="675"/>
      <c r="AT226" s="494"/>
      <c r="AU226" s="675"/>
      <c r="AV226" s="675"/>
    </row>
    <row r="227" spans="1:48" s="684" customFormat="1" ht="24.95" customHeight="1" x14ac:dyDescent="0.25">
      <c r="A227" s="512" t="s">
        <v>1464</v>
      </c>
      <c r="B227" s="512">
        <f>COUNTIF($F$9:F227,F227)</f>
        <v>7</v>
      </c>
      <c r="C227" s="513" t="s">
        <v>985</v>
      </c>
      <c r="D227" s="686" t="s">
        <v>162</v>
      </c>
      <c r="E227" s="599" t="s">
        <v>617</v>
      </c>
      <c r="F227" s="518" t="s">
        <v>1609</v>
      </c>
      <c r="G227" s="518" t="s">
        <v>974</v>
      </c>
      <c r="H227" s="494" t="str">
        <f>VLOOKUP(E227,'[16]Gui chi Quynh'!$C$7:$E$387,3,0)</f>
        <v>A3</v>
      </c>
      <c r="I227" s="494">
        <f>VLOOKUP(H227,Sheet1!$B$2:$C$12,2,TRUE)</f>
        <v>8</v>
      </c>
      <c r="J227" s="494" t="str">
        <f>VLOOKUP($E227,'[17]Gui chi Quynh'!$C$7:$E$387,3,0)</f>
        <v>A4</v>
      </c>
      <c r="K227" s="494">
        <f>VLOOKUP(J227,Sheet1!$B$2:$C$12,2,TRUE)</f>
        <v>7</v>
      </c>
      <c r="L227" s="494" t="str">
        <f>VLOOKUP(E227,'[18]Gui chi Quynh'!$C$7:$F$385,3,0)</f>
        <v>A3</v>
      </c>
      <c r="M227" s="494">
        <f>VLOOKUP(L227,Sheet1!$B$2:$C$12,2,TRUE)</f>
        <v>8</v>
      </c>
      <c r="N227" s="494" t="str">
        <f>VLOOKUP(E227,'[19]Gui chi Quynh'!$C$7:$E$391,3,0)</f>
        <v>A2</v>
      </c>
      <c r="O227" s="494">
        <f>VLOOKUP(N227,Sheet1!$B$2:$C$12,2,TRUE)</f>
        <v>9</v>
      </c>
      <c r="P227" s="494" t="str">
        <f>VLOOKUP(E227,'[20]Gui chi Quynh'!$C$7:$E$391,3,0)</f>
        <v>A3</v>
      </c>
      <c r="Q227" s="494">
        <f>VLOOKUP(P227,Sheet1!$B$2:$C$12,2,TRUE)</f>
        <v>8</v>
      </c>
      <c r="R227" s="494" t="str">
        <f>VLOOKUP($E227,'[21]Gui chi Quynh'!$C$7:$E$390,3,0)</f>
        <v>A3</v>
      </c>
      <c r="S227" s="494">
        <f>VLOOKUP(R227,Sheet1!$B$2:$C$12,2,TRUE)</f>
        <v>8</v>
      </c>
      <c r="T227" s="494" t="str">
        <f>VLOOKUP($E227,'[22]Gui chi Quynh'!$C$7:$E$390,3,0)</f>
        <v>A4</v>
      </c>
      <c r="U227" s="494">
        <f>VLOOKUP(T227,Sheet1!$B$2:$C$12,2,TRUE)</f>
        <v>7</v>
      </c>
      <c r="V227" s="494" t="str">
        <f>VLOOKUP($E227,'[23]Gui chi Quynh'!$C$7:$E$389,3,0)</f>
        <v>A3</v>
      </c>
      <c r="W227" s="494">
        <f>VLOOKUP(V227,Sheet1!$B$2:$C$12,2,TRUE)</f>
        <v>8</v>
      </c>
      <c r="X227" s="494" t="str">
        <f>VLOOKUP($E227,'[24]Gui chi Quynh'!$C$7:$E$389,3,0)</f>
        <v>A3</v>
      </c>
      <c r="Y227" s="494">
        <f>VLOOKUP(X227,Sheet1!$B$2:$C$12,2,TRUE)</f>
        <v>8</v>
      </c>
      <c r="Z227" s="494" t="str">
        <f>VLOOKUP($E227,'[25]Gui chi Quynh'!$C$7:$E$388,3,0)</f>
        <v>A3</v>
      </c>
      <c r="AA227" s="494">
        <f>VLOOKUP(Z227,Sheet1!$B$2:$C$12,2,TRUE)</f>
        <v>8</v>
      </c>
      <c r="AB227" s="494" t="str">
        <f>VLOOKUP($E227,'T5'!$E$9:$AH$337,24,0)</f>
        <v>A3</v>
      </c>
      <c r="AC227" s="494">
        <f>VLOOKUP(AB227,Sheet1!$B$2:$C$12,2,TRUE)</f>
        <v>8</v>
      </c>
      <c r="AD227" s="494" t="str">
        <f>VLOOKUP($E227,'[27]XET CUOI NAM'!$E$9:AE$337,26,0)</f>
        <v>A4</v>
      </c>
      <c r="AE227" s="494">
        <f>VLOOKUP(AD227,Sheet1!$B$2:$C$12,2,TRUE)</f>
        <v>7</v>
      </c>
      <c r="AF227" s="592" t="str">
        <f>VLOOKUP($E227,'[26]Tong hop ket qua'!$E$19:$M$219,9,0)</f>
        <v>Khá</v>
      </c>
      <c r="AG227" s="709">
        <f t="shared" si="48"/>
        <v>7.9090909090909092</v>
      </c>
      <c r="AH227" s="709" t="str">
        <f t="shared" si="47"/>
        <v>11A*</v>
      </c>
      <c r="AI227" s="709">
        <f t="shared" si="46"/>
        <v>0</v>
      </c>
      <c r="AJ227" s="709">
        <f t="shared" si="43"/>
        <v>7.833333333333333</v>
      </c>
      <c r="AK227" s="494" t="str">
        <f t="shared" si="44"/>
        <v>Tốt</v>
      </c>
      <c r="AL227" s="494" t="str">
        <f>VLOOKUP($E227,'cac dv gui'!$C$200:$AD$225,25,0)</f>
        <v>Xuất sắc</v>
      </c>
      <c r="AM227" s="494" t="str">
        <f>VLOOKUP($E227,'cac dv gui'!$C$200:$AD$225,26,0)</f>
        <v>Tốt</v>
      </c>
      <c r="AN227" s="675"/>
      <c r="AO227" s="494"/>
      <c r="AP227" s="675"/>
      <c r="AQ227" s="494" t="str">
        <f t="shared" si="45"/>
        <v>Tốt</v>
      </c>
      <c r="AR227" s="675" t="str">
        <f t="shared" si="39"/>
        <v>Tốt</v>
      </c>
      <c r="AS227" s="675"/>
      <c r="AT227" s="494"/>
      <c r="AU227" s="675"/>
      <c r="AV227" s="675" t="s">
        <v>1731</v>
      </c>
    </row>
    <row r="228" spans="1:48" s="684" customFormat="1" ht="24.95" customHeight="1" x14ac:dyDescent="0.25">
      <c r="A228" s="512" t="s">
        <v>1465</v>
      </c>
      <c r="B228" s="512">
        <f>COUNTIF($F$9:F228,F228)</f>
        <v>8</v>
      </c>
      <c r="C228" s="513" t="s">
        <v>985</v>
      </c>
      <c r="D228" s="686" t="s">
        <v>153</v>
      </c>
      <c r="E228" s="599" t="s">
        <v>618</v>
      </c>
      <c r="F228" s="518" t="s">
        <v>1609</v>
      </c>
      <c r="G228" s="518" t="s">
        <v>974</v>
      </c>
      <c r="H228" s="494" t="str">
        <f>VLOOKUP(E228,'[16]Gui chi Quynh'!$C$7:$E$387,3,0)</f>
        <v>A3</v>
      </c>
      <c r="I228" s="494">
        <f>VLOOKUP(H228,Sheet1!$B$2:$C$12,2,TRUE)</f>
        <v>8</v>
      </c>
      <c r="J228" s="494" t="str">
        <f>VLOOKUP($E228,'[17]Gui chi Quynh'!$C$7:$E$387,3,0)</f>
        <v>A4</v>
      </c>
      <c r="K228" s="494">
        <f>VLOOKUP(J228,Sheet1!$B$2:$C$12,2,TRUE)</f>
        <v>7</v>
      </c>
      <c r="L228" s="494" t="str">
        <f>VLOOKUP(E228,'[18]Gui chi Quynh'!$C$7:$F$385,3,0)</f>
        <v>A3</v>
      </c>
      <c r="M228" s="494">
        <f>VLOOKUP(L228,Sheet1!$B$2:$C$12,2,TRUE)</f>
        <v>8</v>
      </c>
      <c r="N228" s="494" t="str">
        <f>VLOOKUP(E228,'[19]Gui chi Quynh'!$C$7:$E$391,3,0)</f>
        <v>A2</v>
      </c>
      <c r="O228" s="494">
        <f>VLOOKUP(N228,Sheet1!$B$2:$C$12,2,TRUE)</f>
        <v>9</v>
      </c>
      <c r="P228" s="494" t="str">
        <f>VLOOKUP(E228,'[20]Gui chi Quynh'!$C$7:$E$391,3,0)</f>
        <v>A2</v>
      </c>
      <c r="Q228" s="494">
        <f>VLOOKUP(P228,Sheet1!$B$2:$C$12,2,TRUE)</f>
        <v>9</v>
      </c>
      <c r="R228" s="494" t="str">
        <f>VLOOKUP($E228,'[21]Gui chi Quynh'!$C$7:$E$390,3,0)</f>
        <v>A3</v>
      </c>
      <c r="S228" s="494">
        <f>VLOOKUP(R228,Sheet1!$B$2:$C$12,2,TRUE)</f>
        <v>8</v>
      </c>
      <c r="T228" s="494" t="str">
        <f>VLOOKUP($E228,'[22]Gui chi Quynh'!$C$7:$E$390,3,0)</f>
        <v>A4</v>
      </c>
      <c r="U228" s="494">
        <f>VLOOKUP(T228,Sheet1!$B$2:$C$12,2,TRUE)</f>
        <v>7</v>
      </c>
      <c r="V228" s="494" t="str">
        <f>VLOOKUP($E228,'[23]Gui chi Quynh'!$C$7:$E$389,3,0)</f>
        <v>A3</v>
      </c>
      <c r="W228" s="494">
        <f>VLOOKUP(V228,Sheet1!$B$2:$C$12,2,TRUE)</f>
        <v>8</v>
      </c>
      <c r="X228" s="494" t="str">
        <f>VLOOKUP($E228,'[24]Gui chi Quynh'!$C$7:$E$389,3,0)</f>
        <v>A3</v>
      </c>
      <c r="Y228" s="494">
        <f>VLOOKUP(X228,Sheet1!$B$2:$C$12,2,TRUE)</f>
        <v>8</v>
      </c>
      <c r="Z228" s="494" t="str">
        <f>VLOOKUP($E228,'[25]Gui chi Quynh'!$C$7:$E$388,3,0)</f>
        <v>A3</v>
      </c>
      <c r="AA228" s="494">
        <f>VLOOKUP(Z228,Sheet1!$B$2:$C$12,2,TRUE)</f>
        <v>8</v>
      </c>
      <c r="AB228" s="494" t="str">
        <f>VLOOKUP($E228,'T5'!$E$9:$AH$337,24,0)</f>
        <v>A4</v>
      </c>
      <c r="AC228" s="494">
        <f>VLOOKUP(AB228,Sheet1!$B$2:$C$12,2,TRUE)</f>
        <v>7</v>
      </c>
      <c r="AD228" s="494" t="str">
        <f>VLOOKUP($E228,'[27]XET CUOI NAM'!$E$9:AE$337,26,0)</f>
        <v>A3</v>
      </c>
      <c r="AE228" s="494">
        <f>VLOOKUP(AD228,Sheet1!$B$2:$C$12,2,TRUE)</f>
        <v>8</v>
      </c>
      <c r="AF228" s="592" t="str">
        <f>VLOOKUP($E228,'[26]Tong hop ket qua'!$E$19:$M$219,9,0)</f>
        <v>Khá</v>
      </c>
      <c r="AG228" s="709">
        <f t="shared" si="48"/>
        <v>7.9090909090909092</v>
      </c>
      <c r="AH228" s="709" t="str">
        <f t="shared" si="47"/>
        <v>11A*</v>
      </c>
      <c r="AI228" s="709">
        <f t="shared" si="46"/>
        <v>0</v>
      </c>
      <c r="AJ228" s="709">
        <f t="shared" si="43"/>
        <v>7.916666666666667</v>
      </c>
      <c r="AK228" s="494" t="str">
        <f t="shared" si="44"/>
        <v>Tốt</v>
      </c>
      <c r="AL228" s="494" t="str">
        <f>VLOOKUP($E228,'cac dv gui'!$C$200:$AD$225,25,0)</f>
        <v>Xuất sắc</v>
      </c>
      <c r="AM228" s="494" t="str">
        <f>VLOOKUP($E228,'cac dv gui'!$C$200:$AD$225,26,0)</f>
        <v>Tốt</v>
      </c>
      <c r="AN228" s="675"/>
      <c r="AO228" s="494"/>
      <c r="AP228" s="675"/>
      <c r="AQ228" s="494" t="str">
        <f t="shared" si="45"/>
        <v>Tốt</v>
      </c>
      <c r="AR228" s="675" t="str">
        <f t="shared" si="39"/>
        <v>Tốt</v>
      </c>
      <c r="AS228" s="675"/>
      <c r="AT228" s="494"/>
      <c r="AU228" s="675"/>
      <c r="AV228" s="675" t="s">
        <v>1731</v>
      </c>
    </row>
    <row r="229" spans="1:48" s="684" customFormat="1" ht="24.95" customHeight="1" x14ac:dyDescent="0.25">
      <c r="A229" s="512" t="s">
        <v>1466</v>
      </c>
      <c r="B229" s="512">
        <f>COUNTIF($F$9:F229,F229)</f>
        <v>9</v>
      </c>
      <c r="C229" s="513" t="s">
        <v>985</v>
      </c>
      <c r="D229" s="686" t="s">
        <v>154</v>
      </c>
      <c r="E229" s="599" t="s">
        <v>621</v>
      </c>
      <c r="F229" s="518" t="s">
        <v>1609</v>
      </c>
      <c r="G229" s="518" t="s">
        <v>974</v>
      </c>
      <c r="H229" s="494" t="str">
        <f>VLOOKUP(E229,'[16]Gui chi Quynh'!$C$7:$E$387,3,0)</f>
        <v>A3</v>
      </c>
      <c r="I229" s="494">
        <f>VLOOKUP(H229,Sheet1!$B$2:$C$12,2,TRUE)</f>
        <v>8</v>
      </c>
      <c r="J229" s="494" t="str">
        <f>VLOOKUP($E229,'[17]Gui chi Quynh'!$C$7:$E$387,3,0)</f>
        <v>A4</v>
      </c>
      <c r="K229" s="494">
        <f>VLOOKUP(J229,Sheet1!$B$2:$C$12,2,TRUE)</f>
        <v>7</v>
      </c>
      <c r="L229" s="494" t="str">
        <f>VLOOKUP(E229,'[18]Gui chi Quynh'!$C$7:$F$385,3,0)</f>
        <v>A4</v>
      </c>
      <c r="M229" s="494">
        <f>VLOOKUP(L229,Sheet1!$B$2:$C$12,2,TRUE)</f>
        <v>7</v>
      </c>
      <c r="N229" s="494" t="str">
        <f>VLOOKUP(E229,'[19]Gui chi Quynh'!$C$7:$E$391,3,0)</f>
        <v>A4</v>
      </c>
      <c r="O229" s="494">
        <f>VLOOKUP(N229,Sheet1!$B$2:$C$12,2,TRUE)</f>
        <v>7</v>
      </c>
      <c r="P229" s="494" t="str">
        <f>VLOOKUP(E229,'[20]Gui chi Quynh'!$C$7:$E$391,3,0)</f>
        <v>B1</v>
      </c>
      <c r="Q229" s="494">
        <f>VLOOKUP(P229,Sheet1!$B$2:$C$12,2,TRUE)</f>
        <v>6</v>
      </c>
      <c r="R229" s="494" t="str">
        <f>VLOOKUP($E229,'[21]Gui chi Quynh'!$C$7:$E$390,3,0)</f>
        <v>A3</v>
      </c>
      <c r="S229" s="494">
        <f>VLOOKUP(R229,Sheet1!$B$2:$C$12,2,TRUE)</f>
        <v>8</v>
      </c>
      <c r="T229" s="494" t="str">
        <f>VLOOKUP($E229,'[22]Gui chi Quynh'!$C$7:$E$390,3,0)</f>
        <v>A4</v>
      </c>
      <c r="U229" s="494">
        <f>VLOOKUP(T229,Sheet1!$B$2:$C$12,2,TRUE)</f>
        <v>7</v>
      </c>
      <c r="V229" s="494" t="str">
        <f>VLOOKUP($E229,'[23]Gui chi Quynh'!$C$7:$E$389,3,0)</f>
        <v>B1</v>
      </c>
      <c r="W229" s="494">
        <f>VLOOKUP(V229,Sheet1!$B$2:$C$12,2,TRUE)</f>
        <v>6</v>
      </c>
      <c r="X229" s="494" t="str">
        <f>VLOOKUP($E229,'[24]Gui chi Quynh'!$C$7:$E$389,3,0)</f>
        <v>A4</v>
      </c>
      <c r="Y229" s="494">
        <f>VLOOKUP(X229,Sheet1!$B$2:$C$12,2,TRUE)</f>
        <v>7</v>
      </c>
      <c r="Z229" s="494" t="str">
        <f>VLOOKUP($E229,'[25]Gui chi Quynh'!$C$7:$E$388,3,0)</f>
        <v>B2</v>
      </c>
      <c r="AA229" s="494">
        <f>VLOOKUP(Z229,Sheet1!$B$2:$C$12,2,TRUE)</f>
        <v>5</v>
      </c>
      <c r="AB229" s="494" t="str">
        <f>VLOOKUP($E229,'T5'!$E$9:$AH$337,24,0)</f>
        <v>A4</v>
      </c>
      <c r="AC229" s="494">
        <f>VLOOKUP(AB229,Sheet1!$B$2:$C$12,2,TRUE)</f>
        <v>7</v>
      </c>
      <c r="AD229" s="494" t="str">
        <f>VLOOKUP($E229,'[27]XET CUOI NAM'!$E$9:AE$337,26,0)</f>
        <v>A4</v>
      </c>
      <c r="AE229" s="494">
        <f>VLOOKUP(AD229,Sheet1!$B$2:$C$12,2,TRUE)</f>
        <v>7</v>
      </c>
      <c r="AF229" s="592" t="str">
        <f>VLOOKUP($E229,'[26]Tong hop ket qua'!$E$19:$M$219,9,0)</f>
        <v>Khá</v>
      </c>
      <c r="AG229" s="709">
        <f t="shared" si="48"/>
        <v>6.8181818181818183</v>
      </c>
      <c r="AH229" s="709" t="str">
        <f>LEFT((COUNTIF($H229:$AC229,"A*")&amp;"A*")&amp;" + "&amp;(COUNTIF($H229:$AC229,"B*")&amp;"B*")&amp;" + "&amp;(COUNTIF($H229:$AC229,"C*")&amp;"C*")&amp;" +  "&amp;(COUNTIF($H229:$AC229,"D")&amp;"D")&amp; " +  "&amp;(COUNTIF($H229:$AC229,"E")&amp;"E"),10)</f>
        <v xml:space="preserve">8A* + 3B* </v>
      </c>
      <c r="AI229" s="709">
        <f t="shared" si="46"/>
        <v>3</v>
      </c>
      <c r="AJ229" s="709">
        <f t="shared" si="43"/>
        <v>6.833333333333333</v>
      </c>
      <c r="AK229" s="494" t="str">
        <f t="shared" si="44"/>
        <v>Tốt</v>
      </c>
      <c r="AL229" s="494" t="str">
        <f>VLOOKUP($E229,'cac dv gui'!$C$200:$AD$225,25,0)</f>
        <v>Tốt</v>
      </c>
      <c r="AM229" s="494" t="str">
        <f>VLOOKUP($E229,'cac dv gui'!$C$200:$AD$225,26,0)</f>
        <v>Tốt</v>
      </c>
      <c r="AN229" s="675"/>
      <c r="AO229" s="494"/>
      <c r="AP229" s="675"/>
      <c r="AQ229" s="494" t="str">
        <f t="shared" si="45"/>
        <v>Tốt</v>
      </c>
      <c r="AR229" s="675" t="str">
        <f t="shared" si="39"/>
        <v>Tốt</v>
      </c>
      <c r="AS229" s="675"/>
      <c r="AT229" s="494"/>
      <c r="AU229" s="675"/>
      <c r="AV229" s="675" t="s">
        <v>1731</v>
      </c>
    </row>
    <row r="230" spans="1:48" s="684" customFormat="1" ht="24.95" customHeight="1" x14ac:dyDescent="0.25">
      <c r="A230" s="512" t="s">
        <v>1467</v>
      </c>
      <c r="B230" s="512">
        <f>COUNTIF($F$9:F230,F230)</f>
        <v>10</v>
      </c>
      <c r="C230" s="513" t="s">
        <v>985</v>
      </c>
      <c r="D230" s="686" t="s">
        <v>155</v>
      </c>
      <c r="E230" s="599" t="s">
        <v>622</v>
      </c>
      <c r="F230" s="518" t="s">
        <v>1609</v>
      </c>
      <c r="G230" s="518" t="s">
        <v>974</v>
      </c>
      <c r="H230" s="494" t="str">
        <f>VLOOKUP(E230,'[16]Gui chi Quynh'!$C$7:$E$387,3,0)</f>
        <v>A4</v>
      </c>
      <c r="I230" s="494">
        <f>VLOOKUP(H230,Sheet1!$B$2:$C$12,2,TRUE)</f>
        <v>7</v>
      </c>
      <c r="J230" s="494" t="str">
        <f>VLOOKUP($E230,'[17]Gui chi Quynh'!$C$7:$E$387,3,0)</f>
        <v>A4</v>
      </c>
      <c r="K230" s="494">
        <f>VLOOKUP(J230,Sheet1!$B$2:$C$12,2,TRUE)</f>
        <v>7</v>
      </c>
      <c r="L230" s="494" t="str">
        <f>VLOOKUP(E230,'[18]Gui chi Quynh'!$C$7:$F$385,3,0)</f>
        <v>A4</v>
      </c>
      <c r="M230" s="494">
        <f>VLOOKUP(L230,Sheet1!$B$2:$C$12,2,TRUE)</f>
        <v>7</v>
      </c>
      <c r="N230" s="494" t="str">
        <f>VLOOKUP(E230,'[19]Gui chi Quynh'!$C$7:$E$391,3,0)</f>
        <v>A4</v>
      </c>
      <c r="O230" s="494">
        <f>VLOOKUP(N230,Sheet1!$B$2:$C$12,2,TRUE)</f>
        <v>7</v>
      </c>
      <c r="P230" s="494" t="str">
        <f>VLOOKUP(E230,'[20]Gui chi Quynh'!$C$7:$E$391,3,0)</f>
        <v>A3</v>
      </c>
      <c r="Q230" s="494">
        <f>VLOOKUP(P230,Sheet1!$B$2:$C$12,2,TRUE)</f>
        <v>8</v>
      </c>
      <c r="R230" s="494" t="str">
        <f>VLOOKUP($E230,'[21]Gui chi Quynh'!$C$7:$E$390,3,0)</f>
        <v>A3</v>
      </c>
      <c r="S230" s="494">
        <f>VLOOKUP(R230,Sheet1!$B$2:$C$12,2,TRUE)</f>
        <v>8</v>
      </c>
      <c r="T230" s="494" t="str">
        <f>VLOOKUP($E230,'[22]Gui chi Quynh'!$C$7:$E$390,3,0)</f>
        <v>A4</v>
      </c>
      <c r="U230" s="494">
        <f>VLOOKUP(T230,Sheet1!$B$2:$C$12,2,TRUE)</f>
        <v>7</v>
      </c>
      <c r="V230" s="494" t="str">
        <f>VLOOKUP($E230,'[23]Gui chi Quynh'!$C$7:$E$389,3,0)</f>
        <v>A4</v>
      </c>
      <c r="W230" s="494">
        <f>VLOOKUP(V230,Sheet1!$B$2:$C$12,2,TRUE)</f>
        <v>7</v>
      </c>
      <c r="X230" s="494" t="str">
        <f>VLOOKUP($E230,'[24]Gui chi Quynh'!$C$7:$E$389,3,0)</f>
        <v>A4</v>
      </c>
      <c r="Y230" s="494">
        <f>VLOOKUP(X230,Sheet1!$B$2:$C$12,2,TRUE)</f>
        <v>7</v>
      </c>
      <c r="Z230" s="494" t="str">
        <f>VLOOKUP($E230,'[25]Gui chi Quynh'!$C$7:$E$388,3,0)</f>
        <v>A4</v>
      </c>
      <c r="AA230" s="494">
        <f>VLOOKUP(Z230,Sheet1!$B$2:$C$12,2,TRUE)</f>
        <v>7</v>
      </c>
      <c r="AB230" s="494" t="str">
        <f>VLOOKUP($E230,'T5'!$E$9:$AH$337,24,0)</f>
        <v>A4</v>
      </c>
      <c r="AC230" s="494">
        <f>VLOOKUP(AB230,Sheet1!$B$2:$C$12,2,TRUE)</f>
        <v>7</v>
      </c>
      <c r="AD230" s="494" t="str">
        <f>VLOOKUP($E230,'[27]XET CUOI NAM'!$E$9:AE$337,26,0)</f>
        <v>A4</v>
      </c>
      <c r="AE230" s="494">
        <f>VLOOKUP(AD230,Sheet1!$B$2:$C$12,2,TRUE)</f>
        <v>7</v>
      </c>
      <c r="AF230" s="592" t="str">
        <f>VLOOKUP($E230,'[26]Tong hop ket qua'!$E$19:$M$219,9,0)</f>
        <v>Khá</v>
      </c>
      <c r="AG230" s="709">
        <f t="shared" si="48"/>
        <v>7.1818181818181817</v>
      </c>
      <c r="AH230" s="709" t="str">
        <f>LEFT((COUNTIF($H230:$AC230,"A*")&amp;"A*")&amp;" + "&amp;(COUNTIF($H230:$AC230,"B*")&amp;"B*")&amp;" + "&amp;(COUNTIF($H230:$AC230,"C*")&amp;"C*")&amp;" +  "&amp;(COUNTIF($H230:$AC230,"D")&amp;"D")&amp; " +  "&amp;(COUNTIF($H230:$AC230,"E")&amp;"E"),4)</f>
        <v>11A*</v>
      </c>
      <c r="AI230" s="709">
        <f t="shared" si="46"/>
        <v>0</v>
      </c>
      <c r="AJ230" s="709">
        <f t="shared" si="43"/>
        <v>7.166666666666667</v>
      </c>
      <c r="AK230" s="494" t="str">
        <f t="shared" si="44"/>
        <v>Tốt</v>
      </c>
      <c r="AL230" s="494" t="str">
        <f>VLOOKUP($E230,'cac dv gui'!$C$200:$AD$225,25,0)</f>
        <v>Tốt</v>
      </c>
      <c r="AM230" s="494" t="str">
        <f>VLOOKUP($E230,'cac dv gui'!$C$200:$AD$225,26,0)</f>
        <v>Tốt</v>
      </c>
      <c r="AN230" s="675"/>
      <c r="AO230" s="494"/>
      <c r="AP230" s="675"/>
      <c r="AQ230" s="494" t="str">
        <f t="shared" si="45"/>
        <v>Tốt</v>
      </c>
      <c r="AR230" s="675" t="str">
        <f t="shared" si="39"/>
        <v>Tốt</v>
      </c>
      <c r="AS230" s="675"/>
      <c r="AT230" s="494"/>
      <c r="AU230" s="675"/>
      <c r="AV230" s="675" t="s">
        <v>1731</v>
      </c>
    </row>
    <row r="231" spans="1:48" s="684" customFormat="1" ht="24.95" customHeight="1" x14ac:dyDescent="0.25">
      <c r="A231" s="512" t="s">
        <v>1468</v>
      </c>
      <c r="B231" s="512">
        <f>COUNTIF($F$9:F231,F231)</f>
        <v>11</v>
      </c>
      <c r="C231" s="513" t="s">
        <v>985</v>
      </c>
      <c r="D231" s="686" t="s">
        <v>156</v>
      </c>
      <c r="E231" s="599" t="s">
        <v>620</v>
      </c>
      <c r="F231" s="518" t="s">
        <v>1609</v>
      </c>
      <c r="G231" s="518" t="s">
        <v>974</v>
      </c>
      <c r="H231" s="494" t="str">
        <f>VLOOKUP(E231,'[16]Gui chi Quynh'!$C$7:$E$387,3,0)</f>
        <v>A3</v>
      </c>
      <c r="I231" s="494">
        <f>VLOOKUP(H231,Sheet1!$B$2:$C$12,2,TRUE)</f>
        <v>8</v>
      </c>
      <c r="J231" s="494" t="str">
        <f>VLOOKUP($E231,'[17]Gui chi Quynh'!$C$7:$E$387,3,0)</f>
        <v>A4</v>
      </c>
      <c r="K231" s="494">
        <f>VLOOKUP(J231,Sheet1!$B$2:$C$12,2,TRUE)</f>
        <v>7</v>
      </c>
      <c r="L231" s="494" t="str">
        <f>VLOOKUP(E231,'[18]Gui chi Quynh'!$C$7:$F$385,3,0)</f>
        <v>A4</v>
      </c>
      <c r="M231" s="494">
        <f>VLOOKUP(L231,Sheet1!$B$2:$C$12,2,TRUE)</f>
        <v>7</v>
      </c>
      <c r="N231" s="494" t="str">
        <f>VLOOKUP(E231,'[19]Gui chi Quynh'!$C$7:$E$391,3,0)</f>
        <v>A4</v>
      </c>
      <c r="O231" s="494">
        <f>VLOOKUP(N231,Sheet1!$B$2:$C$12,2,TRUE)</f>
        <v>7</v>
      </c>
      <c r="P231" s="494" t="str">
        <f>VLOOKUP(E231,'[20]Gui chi Quynh'!$C$7:$E$391,3,0)</f>
        <v>A2</v>
      </c>
      <c r="Q231" s="494">
        <f>VLOOKUP(P231,Sheet1!$B$2:$C$12,2,TRUE)</f>
        <v>9</v>
      </c>
      <c r="R231" s="494" t="str">
        <f>VLOOKUP($E231,'[21]Gui chi Quynh'!$C$7:$E$390,3,0)</f>
        <v>A3</v>
      </c>
      <c r="S231" s="494">
        <f>VLOOKUP(R231,Sheet1!$B$2:$C$12,2,TRUE)</f>
        <v>8</v>
      </c>
      <c r="T231" s="494" t="str">
        <f>VLOOKUP($E231,'[22]Gui chi Quynh'!$C$7:$E$390,3,0)</f>
        <v>A4</v>
      </c>
      <c r="U231" s="494">
        <f>VLOOKUP(T231,Sheet1!$B$2:$C$12,2,TRUE)</f>
        <v>7</v>
      </c>
      <c r="V231" s="494" t="str">
        <f>VLOOKUP($E231,'[23]Gui chi Quynh'!$C$7:$E$389,3,0)</f>
        <v>A4</v>
      </c>
      <c r="W231" s="494">
        <f>VLOOKUP(V231,Sheet1!$B$2:$C$12,2,TRUE)</f>
        <v>7</v>
      </c>
      <c r="X231" s="494" t="str">
        <f>VLOOKUP($E231,'[24]Gui chi Quynh'!$C$7:$E$389,3,0)</f>
        <v>A4</v>
      </c>
      <c r="Y231" s="494">
        <f>VLOOKUP(X231,Sheet1!$B$2:$C$12,2,TRUE)</f>
        <v>7</v>
      </c>
      <c r="Z231" s="494" t="str">
        <f>VLOOKUP($E231,'[25]Gui chi Quynh'!$C$7:$E$388,3,0)</f>
        <v>B2</v>
      </c>
      <c r="AA231" s="494">
        <f>VLOOKUP(Z231,Sheet1!$B$2:$C$12,2,TRUE)</f>
        <v>5</v>
      </c>
      <c r="AB231" s="494" t="str">
        <f>VLOOKUP($E231,'T5'!$E$9:$AH$337,24,0)</f>
        <v>A4</v>
      </c>
      <c r="AC231" s="494">
        <f>VLOOKUP(AB231,Sheet1!$B$2:$C$12,2,TRUE)</f>
        <v>7</v>
      </c>
      <c r="AD231" s="494" t="str">
        <f>VLOOKUP($E231,'[27]XET CUOI NAM'!$E$9:AE$337,26,0)</f>
        <v>A4</v>
      </c>
      <c r="AE231" s="494">
        <f>VLOOKUP(AD231,Sheet1!$B$2:$C$12,2,TRUE)</f>
        <v>7</v>
      </c>
      <c r="AF231" s="592" t="str">
        <f>VLOOKUP($E231,'[26]Tong hop ket qua'!$E$19:$M$219,9,0)</f>
        <v>Khá</v>
      </c>
      <c r="AG231" s="709">
        <f t="shared" si="48"/>
        <v>7.1818181818181817</v>
      </c>
      <c r="AH231" s="709" t="str">
        <f>LEFT((COUNTIF($H231:$AC231,"A*")&amp;"A*")&amp;" + "&amp;(COUNTIF($H231:$AC231,"B*")&amp;"B*")&amp;" + "&amp;(COUNTIF($H231:$AC231,"C*")&amp;"C*")&amp;" +  "&amp;(COUNTIF($H231:$AC231,"D")&amp;"D")&amp; " +  "&amp;(COUNTIF($H231:$AC231,"E")&amp;"E"),10)</f>
        <v>10A* + 1B*</v>
      </c>
      <c r="AI231" s="709">
        <f t="shared" si="46"/>
        <v>1</v>
      </c>
      <c r="AJ231" s="709">
        <f t="shared" si="43"/>
        <v>7.166666666666667</v>
      </c>
      <c r="AK231" s="494" t="str">
        <f t="shared" si="44"/>
        <v>Tốt</v>
      </c>
      <c r="AL231" s="494" t="str">
        <f>VLOOKUP($E231,'cac dv gui'!$C$200:$AD$225,25,0)</f>
        <v>Tốt</v>
      </c>
      <c r="AM231" s="494" t="str">
        <f>VLOOKUP($E231,'cac dv gui'!$C$200:$AD$225,26,0)</f>
        <v>Tốt</v>
      </c>
      <c r="AN231" s="675"/>
      <c r="AO231" s="494"/>
      <c r="AP231" s="675"/>
      <c r="AQ231" s="494" t="str">
        <f t="shared" si="45"/>
        <v>Tốt</v>
      </c>
      <c r="AR231" s="675" t="str">
        <f t="shared" si="39"/>
        <v>Tốt</v>
      </c>
      <c r="AS231" s="675"/>
      <c r="AT231" s="494"/>
      <c r="AU231" s="675"/>
      <c r="AV231" s="675" t="s">
        <v>1731</v>
      </c>
    </row>
    <row r="232" spans="1:48" s="684" customFormat="1" ht="24.95" customHeight="1" x14ac:dyDescent="0.25">
      <c r="A232" s="512" t="s">
        <v>1469</v>
      </c>
      <c r="B232" s="512">
        <f>COUNTIF($F$9:F232,F232)</f>
        <v>12</v>
      </c>
      <c r="C232" s="513" t="s">
        <v>984</v>
      </c>
      <c r="D232" s="686" t="s">
        <v>157</v>
      </c>
      <c r="E232" s="599" t="s">
        <v>623</v>
      </c>
      <c r="F232" s="518" t="s">
        <v>1609</v>
      </c>
      <c r="G232" s="518" t="s">
        <v>974</v>
      </c>
      <c r="H232" s="494" t="str">
        <f>VLOOKUP(E232,'[16]Gui chi Quynh'!$C$7:$E$387,3,0)</f>
        <v>A4</v>
      </c>
      <c r="I232" s="494">
        <f>VLOOKUP(H232,Sheet1!$B$2:$C$12,2,TRUE)</f>
        <v>7</v>
      </c>
      <c r="J232" s="494" t="str">
        <f>VLOOKUP($E232,'[17]Gui chi Quynh'!$C$7:$E$387,3,0)</f>
        <v>A4</v>
      </c>
      <c r="K232" s="494">
        <f>VLOOKUP(J232,Sheet1!$B$2:$C$12,2,TRUE)</f>
        <v>7</v>
      </c>
      <c r="L232" s="494" t="str">
        <f>VLOOKUP(E232,'[18]Gui chi Quynh'!$C$7:$F$385,3,0)</f>
        <v>A4</v>
      </c>
      <c r="M232" s="494">
        <f>VLOOKUP(L232,Sheet1!$B$2:$C$12,2,TRUE)</f>
        <v>7</v>
      </c>
      <c r="N232" s="494" t="str">
        <f>VLOOKUP(E232,'[19]Gui chi Quynh'!$C$7:$E$391,3,0)</f>
        <v>A4</v>
      </c>
      <c r="O232" s="494">
        <f>VLOOKUP(N232,Sheet1!$B$2:$C$12,2,TRUE)</f>
        <v>7</v>
      </c>
      <c r="P232" s="494" t="str">
        <f>VLOOKUP(E232,'[20]Gui chi Quynh'!$C$7:$E$391,3,0)</f>
        <v>A3</v>
      </c>
      <c r="Q232" s="494">
        <f>VLOOKUP(P232,Sheet1!$B$2:$C$12,2,TRUE)</f>
        <v>8</v>
      </c>
      <c r="R232" s="494" t="str">
        <f>VLOOKUP($E232,'[21]Gui chi Quynh'!$C$7:$E$390,3,0)</f>
        <v>A3</v>
      </c>
      <c r="S232" s="494">
        <f>VLOOKUP(R232,Sheet1!$B$2:$C$12,2,TRUE)</f>
        <v>8</v>
      </c>
      <c r="T232" s="494" t="str">
        <f>VLOOKUP($E232,'[22]Gui chi Quynh'!$C$7:$E$390,3,0)</f>
        <v>A4</v>
      </c>
      <c r="U232" s="494">
        <f>VLOOKUP(T232,Sheet1!$B$2:$C$12,2,TRUE)</f>
        <v>7</v>
      </c>
      <c r="V232" s="494" t="str">
        <f>VLOOKUP($E232,'[23]Gui chi Quynh'!$C$7:$E$389,3,0)</f>
        <v>A4</v>
      </c>
      <c r="W232" s="494">
        <f>VLOOKUP(V232,Sheet1!$B$2:$C$12,2,TRUE)</f>
        <v>7</v>
      </c>
      <c r="X232" s="494" t="str">
        <f>VLOOKUP($E232,'[24]Gui chi Quynh'!$C$7:$E$389,3,0)</f>
        <v>A4</v>
      </c>
      <c r="Y232" s="494">
        <f>VLOOKUP(X232,Sheet1!$B$2:$C$12,2,TRUE)</f>
        <v>7</v>
      </c>
      <c r="Z232" s="494" t="str">
        <f>VLOOKUP($E232,'[25]Gui chi Quynh'!$C$7:$E$388,3,0)</f>
        <v>A4</v>
      </c>
      <c r="AA232" s="494">
        <f>VLOOKUP(Z232,Sheet1!$B$2:$C$12,2,TRUE)</f>
        <v>7</v>
      </c>
      <c r="AB232" s="494" t="str">
        <f>VLOOKUP($E232,'T5'!$E$9:$AH$337,24,0)</f>
        <v>A4</v>
      </c>
      <c r="AC232" s="494">
        <f>VLOOKUP(AB232,Sheet1!$B$2:$C$12,2,TRUE)</f>
        <v>7</v>
      </c>
      <c r="AD232" s="494" t="str">
        <f>VLOOKUP($E232,'[27]XET CUOI NAM'!$E$9:AE$337,26,0)</f>
        <v>A4</v>
      </c>
      <c r="AE232" s="494">
        <f>VLOOKUP(AD232,Sheet1!$B$2:$C$12,2,TRUE)</f>
        <v>7</v>
      </c>
      <c r="AF232" s="592" t="str">
        <f>VLOOKUP($E232,'[26]Tong hop ket qua'!$E$19:$M$219,9,0)</f>
        <v>Khá</v>
      </c>
      <c r="AG232" s="709">
        <f t="shared" si="48"/>
        <v>7.1818181818181817</v>
      </c>
      <c r="AH232" s="709" t="str">
        <f t="shared" ref="AH232:AH244" si="49">LEFT((COUNTIF($H232:$AC232,"A*")&amp;"A*")&amp;" + "&amp;(COUNTIF($H232:$AC232,"B*")&amp;"B*")&amp;" + "&amp;(COUNTIF($H232:$AC232,"C*")&amp;"C*")&amp;" +  "&amp;(COUNTIF($H232:$AC232,"D")&amp;"D")&amp; " +  "&amp;(COUNTIF($H232:$AC232,"E")&amp;"E"),4)</f>
        <v>11A*</v>
      </c>
      <c r="AI232" s="709">
        <f t="shared" si="46"/>
        <v>0</v>
      </c>
      <c r="AJ232" s="709">
        <f t="shared" si="43"/>
        <v>7.166666666666667</v>
      </c>
      <c r="AK232" s="494" t="str">
        <f t="shared" si="44"/>
        <v>Tốt</v>
      </c>
      <c r="AL232" s="494" t="str">
        <f>VLOOKUP($E232,'cac dv gui'!$C$200:$AD$225,25,0)</f>
        <v>Xuất sắc</v>
      </c>
      <c r="AM232" s="494" t="str">
        <f>VLOOKUP($E232,'cac dv gui'!$C$200:$AD$225,26,0)</f>
        <v>Tốt</v>
      </c>
      <c r="AN232" s="675"/>
      <c r="AO232" s="494"/>
      <c r="AP232" s="675"/>
      <c r="AQ232" s="494" t="str">
        <f t="shared" si="45"/>
        <v>Tốt</v>
      </c>
      <c r="AR232" s="675" t="str">
        <f t="shared" si="39"/>
        <v>Tốt</v>
      </c>
      <c r="AS232" s="675"/>
      <c r="AT232" s="494"/>
      <c r="AU232" s="675"/>
      <c r="AV232" s="675" t="s">
        <v>1731</v>
      </c>
    </row>
    <row r="233" spans="1:48" s="684" customFormat="1" ht="33" customHeight="1" x14ac:dyDescent="0.25">
      <c r="A233" s="512" t="s">
        <v>1470</v>
      </c>
      <c r="B233" s="512">
        <f>COUNTIF($F$9:F233,F233)</f>
        <v>13</v>
      </c>
      <c r="C233" s="513" t="s">
        <v>985</v>
      </c>
      <c r="D233" s="686" t="s">
        <v>158</v>
      </c>
      <c r="E233" s="599" t="s">
        <v>624</v>
      </c>
      <c r="F233" s="518" t="s">
        <v>1609</v>
      </c>
      <c r="G233" s="518" t="s">
        <v>974</v>
      </c>
      <c r="H233" s="494" t="str">
        <f>VLOOKUP(E233,'[16]Gui chi Quynh'!$C$7:$E$387,3,0)</f>
        <v>A2</v>
      </c>
      <c r="I233" s="494">
        <f>VLOOKUP(H233,Sheet1!$B$2:$C$12,2,TRUE)</f>
        <v>9</v>
      </c>
      <c r="J233" s="494" t="str">
        <f>VLOOKUP($E233,'[17]Gui chi Quynh'!$C$7:$E$387,3,0)</f>
        <v>A4</v>
      </c>
      <c r="K233" s="494">
        <f>VLOOKUP(J233,Sheet1!$B$2:$C$12,2,TRUE)</f>
        <v>7</v>
      </c>
      <c r="L233" s="494" t="str">
        <f>VLOOKUP(E233,'[18]Gui chi Quynh'!$C$7:$F$385,3,0)</f>
        <v>A4</v>
      </c>
      <c r="M233" s="494">
        <f>VLOOKUP(L233,Sheet1!$B$2:$C$12,2,TRUE)</f>
        <v>7</v>
      </c>
      <c r="N233" s="494" t="str">
        <f>VLOOKUP(E233,'[19]Gui chi Quynh'!$C$7:$E$391,3,0)</f>
        <v>A2</v>
      </c>
      <c r="O233" s="494">
        <f>VLOOKUP(N233,Sheet1!$B$2:$C$12,2,TRUE)</f>
        <v>9</v>
      </c>
      <c r="P233" s="494" t="str">
        <f>VLOOKUP(E233,'[20]Gui chi Quynh'!$C$7:$E$391,3,0)</f>
        <v>A3</v>
      </c>
      <c r="Q233" s="494">
        <f>VLOOKUP(P233,Sheet1!$B$2:$C$12,2,TRUE)</f>
        <v>8</v>
      </c>
      <c r="R233" s="494" t="str">
        <f>VLOOKUP($E233,'[21]Gui chi Quynh'!$C$7:$E$390,3,0)</f>
        <v>A3</v>
      </c>
      <c r="S233" s="494">
        <f>VLOOKUP(R233,Sheet1!$B$2:$C$12,2,TRUE)</f>
        <v>8</v>
      </c>
      <c r="T233" s="494" t="str">
        <f>VLOOKUP($E233,'[22]Gui chi Quynh'!$C$7:$E$390,3,0)</f>
        <v>A4</v>
      </c>
      <c r="U233" s="494">
        <f>VLOOKUP(T233,Sheet1!$B$2:$C$12,2,TRUE)</f>
        <v>7</v>
      </c>
      <c r="V233" s="494" t="str">
        <f>VLOOKUP($E233,'[23]Gui chi Quynh'!$C$7:$E$389,3,0)</f>
        <v>A4</v>
      </c>
      <c r="W233" s="494">
        <f>VLOOKUP(V233,Sheet1!$B$2:$C$12,2,TRUE)</f>
        <v>7</v>
      </c>
      <c r="X233" s="494" t="str">
        <f>VLOOKUP($E233,'[24]Gui chi Quynh'!$C$7:$E$389,3,0)</f>
        <v>A4</v>
      </c>
      <c r="Y233" s="494">
        <f>VLOOKUP(X233,Sheet1!$B$2:$C$12,2,TRUE)</f>
        <v>7</v>
      </c>
      <c r="Z233" s="494" t="str">
        <f>VLOOKUP($E233,'[25]Gui chi Quynh'!$C$7:$E$388,3,0)</f>
        <v>A4</v>
      </c>
      <c r="AA233" s="494">
        <f>VLOOKUP(Z233,Sheet1!$B$2:$C$12,2,TRUE)</f>
        <v>7</v>
      </c>
      <c r="AB233" s="494" t="str">
        <f>VLOOKUP($E233,'T5'!$E$9:$AH$337,24,0)</f>
        <v>A4</v>
      </c>
      <c r="AC233" s="494">
        <f>VLOOKUP(AB233,Sheet1!$B$2:$C$12,2,TRUE)</f>
        <v>7</v>
      </c>
      <c r="AD233" s="494" t="str">
        <f>VLOOKUP($E233,'[27]XET CUOI NAM'!$E$9:AE$337,26,0)</f>
        <v>A4</v>
      </c>
      <c r="AE233" s="494">
        <f>VLOOKUP(AD233,Sheet1!$B$2:$C$12,2,TRUE)</f>
        <v>7</v>
      </c>
      <c r="AF233" s="592" t="str">
        <f>VLOOKUP($E233,'[26]Tong hop ket qua'!$E$19:$M$219,9,0)</f>
        <v>Khá</v>
      </c>
      <c r="AG233" s="709">
        <f t="shared" si="48"/>
        <v>7.5454545454545459</v>
      </c>
      <c r="AH233" s="709" t="str">
        <f t="shared" si="49"/>
        <v>11A*</v>
      </c>
      <c r="AI233" s="709">
        <f t="shared" si="46"/>
        <v>0</v>
      </c>
      <c r="AJ233" s="709">
        <f t="shared" si="43"/>
        <v>7.5</v>
      </c>
      <c r="AK233" s="494" t="str">
        <f t="shared" si="44"/>
        <v>Tốt</v>
      </c>
      <c r="AL233" s="494" t="str">
        <f>VLOOKUP($E233,'cac dv gui'!$C$200:$AD$225,25,0)</f>
        <v>Xuất sắc</v>
      </c>
      <c r="AM233" s="494" t="str">
        <f>VLOOKUP($E233,'cac dv gui'!$C$200:$AD$225,26,0)</f>
        <v>Tốt</v>
      </c>
      <c r="AN233" s="675"/>
      <c r="AO233" s="494"/>
      <c r="AP233" s="675"/>
      <c r="AQ233" s="494" t="str">
        <f t="shared" si="45"/>
        <v>Tốt</v>
      </c>
      <c r="AR233" s="675" t="str">
        <f t="shared" si="39"/>
        <v>Tốt</v>
      </c>
      <c r="AS233" s="675"/>
      <c r="AT233" s="494"/>
      <c r="AU233" s="675"/>
      <c r="AV233" s="675" t="s">
        <v>1731</v>
      </c>
    </row>
    <row r="234" spans="1:48" s="684" customFormat="1" ht="24.95" customHeight="1" x14ac:dyDescent="0.25">
      <c r="A234" s="512" t="s">
        <v>1471</v>
      </c>
      <c r="B234" s="512">
        <f>COUNTIF($F$9:F234,F234)</f>
        <v>14</v>
      </c>
      <c r="C234" s="513" t="s">
        <v>985</v>
      </c>
      <c r="D234" s="686" t="s">
        <v>159</v>
      </c>
      <c r="E234" s="599" t="s">
        <v>625</v>
      </c>
      <c r="F234" s="518" t="s">
        <v>1609</v>
      </c>
      <c r="G234" s="518" t="s">
        <v>974</v>
      </c>
      <c r="H234" s="494" t="str">
        <f>VLOOKUP(E234,'[16]Gui chi Quynh'!$C$7:$E$387,3,0)</f>
        <v>A4</v>
      </c>
      <c r="I234" s="494">
        <f>VLOOKUP(H234,Sheet1!$B$2:$C$12,2,TRUE)</f>
        <v>7</v>
      </c>
      <c r="J234" s="494" t="str">
        <f>VLOOKUP($E234,'[17]Gui chi Quynh'!$C$7:$E$387,3,0)</f>
        <v>A4</v>
      </c>
      <c r="K234" s="494">
        <f>VLOOKUP(J234,Sheet1!$B$2:$C$12,2,TRUE)</f>
        <v>7</v>
      </c>
      <c r="L234" s="494" t="str">
        <f>VLOOKUP(E234,'[18]Gui chi Quynh'!$C$7:$F$385,3,0)</f>
        <v>A4</v>
      </c>
      <c r="M234" s="494">
        <f>VLOOKUP(L234,Sheet1!$B$2:$C$12,2,TRUE)</f>
        <v>7</v>
      </c>
      <c r="N234" s="494" t="str">
        <f>VLOOKUP(E234,'[19]Gui chi Quynh'!$C$7:$E$391,3,0)</f>
        <v>A4</v>
      </c>
      <c r="O234" s="494">
        <f>VLOOKUP(N234,Sheet1!$B$2:$C$12,2,TRUE)</f>
        <v>7</v>
      </c>
      <c r="P234" s="494" t="str">
        <f>VLOOKUP(E234,'[20]Gui chi Quynh'!$C$7:$E$391,3,0)</f>
        <v>A2</v>
      </c>
      <c r="Q234" s="494">
        <f>VLOOKUP(P234,Sheet1!$B$2:$C$12,2,TRUE)</f>
        <v>9</v>
      </c>
      <c r="R234" s="494" t="str">
        <f>VLOOKUP($E234,'[21]Gui chi Quynh'!$C$7:$E$390,3,0)</f>
        <v>A2</v>
      </c>
      <c r="S234" s="494">
        <f>VLOOKUP(R234,Sheet1!$B$2:$C$12,2,TRUE)</f>
        <v>9</v>
      </c>
      <c r="T234" s="494" t="str">
        <f>VLOOKUP($E234,'[22]Gui chi Quynh'!$C$7:$E$390,3,0)</f>
        <v>A3</v>
      </c>
      <c r="U234" s="494">
        <f>VLOOKUP(T234,Sheet1!$B$2:$C$12,2,TRUE)</f>
        <v>8</v>
      </c>
      <c r="V234" s="494" t="str">
        <f>VLOOKUP($E234,'[23]Gui chi Quynh'!$C$7:$E$389,3,0)</f>
        <v>A3</v>
      </c>
      <c r="W234" s="494">
        <f>VLOOKUP(V234,Sheet1!$B$2:$C$12,2,TRUE)</f>
        <v>8</v>
      </c>
      <c r="X234" s="494" t="str">
        <f>VLOOKUP($E234,'[24]Gui chi Quynh'!$C$7:$E$389,3,0)</f>
        <v>A4</v>
      </c>
      <c r="Y234" s="494">
        <f>VLOOKUP(X234,Sheet1!$B$2:$C$12,2,TRUE)</f>
        <v>7</v>
      </c>
      <c r="Z234" s="494" t="str">
        <f>VLOOKUP($E234,'[25]Gui chi Quynh'!$C$7:$E$388,3,0)</f>
        <v>A4</v>
      </c>
      <c r="AA234" s="494">
        <f>VLOOKUP(Z234,Sheet1!$B$2:$C$12,2,TRUE)</f>
        <v>7</v>
      </c>
      <c r="AB234" s="494" t="str">
        <f>VLOOKUP($E234,'T5'!$E$9:$AH$337,24,0)</f>
        <v>A4</v>
      </c>
      <c r="AC234" s="494">
        <f>VLOOKUP(AB234,Sheet1!$B$2:$C$12,2,TRUE)</f>
        <v>7</v>
      </c>
      <c r="AD234" s="494" t="str">
        <f>VLOOKUP($E234,'[27]XET CUOI NAM'!$E$9:AE$337,26,0)</f>
        <v>A4</v>
      </c>
      <c r="AE234" s="494">
        <f>VLOOKUP(AD234,Sheet1!$B$2:$C$12,2,TRUE)</f>
        <v>7</v>
      </c>
      <c r="AF234" s="592" t="str">
        <f>VLOOKUP($E234,'[26]Tong hop ket qua'!$E$19:$M$219,9,0)</f>
        <v>Khá</v>
      </c>
      <c r="AG234" s="709">
        <f t="shared" si="48"/>
        <v>7.5454545454545459</v>
      </c>
      <c r="AH234" s="709" t="str">
        <f t="shared" si="49"/>
        <v>11A*</v>
      </c>
      <c r="AI234" s="709">
        <f t="shared" si="46"/>
        <v>0</v>
      </c>
      <c r="AJ234" s="709">
        <f t="shared" si="43"/>
        <v>7.5</v>
      </c>
      <c r="AK234" s="494" t="str">
        <f t="shared" si="44"/>
        <v>Tốt</v>
      </c>
      <c r="AL234" s="494" t="str">
        <f>VLOOKUP($E234,'cac dv gui'!$C$200:$AD$225,25,0)</f>
        <v>Xuất sắc</v>
      </c>
      <c r="AM234" s="494" t="str">
        <f>VLOOKUP($E234,'cac dv gui'!$C$200:$AD$225,26,0)</f>
        <v>Tốt</v>
      </c>
      <c r="AN234" s="675"/>
      <c r="AO234" s="494"/>
      <c r="AP234" s="675"/>
      <c r="AQ234" s="494" t="str">
        <f t="shared" si="45"/>
        <v>Tốt</v>
      </c>
      <c r="AR234" s="675" t="str">
        <f t="shared" si="39"/>
        <v>Tốt</v>
      </c>
      <c r="AS234" s="675"/>
      <c r="AT234" s="494"/>
      <c r="AU234" s="675"/>
      <c r="AV234" s="675" t="s">
        <v>1731</v>
      </c>
    </row>
    <row r="235" spans="1:48" s="684" customFormat="1" ht="24.95" customHeight="1" x14ac:dyDescent="0.25">
      <c r="A235" s="512" t="s">
        <v>1472</v>
      </c>
      <c r="B235" s="512">
        <f>COUNTIF($F$9:F235,F235)</f>
        <v>15</v>
      </c>
      <c r="C235" s="513" t="s">
        <v>984</v>
      </c>
      <c r="D235" s="686" t="s">
        <v>160</v>
      </c>
      <c r="E235" s="599" t="s">
        <v>626</v>
      </c>
      <c r="F235" s="518" t="s">
        <v>1609</v>
      </c>
      <c r="G235" s="518" t="s">
        <v>974</v>
      </c>
      <c r="H235" s="494" t="str">
        <f>VLOOKUP(E235,'[16]Gui chi Quynh'!$C$7:$E$387,3,0)</f>
        <v>A4</v>
      </c>
      <c r="I235" s="494">
        <f>VLOOKUP(H235,Sheet1!$B$2:$C$12,2,TRUE)</f>
        <v>7</v>
      </c>
      <c r="J235" s="494" t="str">
        <f>VLOOKUP($E235,'[17]Gui chi Quynh'!$C$7:$E$387,3,0)</f>
        <v>A4</v>
      </c>
      <c r="K235" s="494">
        <f>VLOOKUP(J235,Sheet1!$B$2:$C$12,2,TRUE)</f>
        <v>7</v>
      </c>
      <c r="L235" s="494" t="str">
        <f>VLOOKUP(E235,'[18]Gui chi Quynh'!$C$7:$F$385,3,0)</f>
        <v>A4</v>
      </c>
      <c r="M235" s="494">
        <f>VLOOKUP(L235,Sheet1!$B$2:$C$12,2,TRUE)</f>
        <v>7</v>
      </c>
      <c r="N235" s="494" t="str">
        <f>VLOOKUP(E235,'[19]Gui chi Quynh'!$C$7:$E$391,3,0)</f>
        <v>A4</v>
      </c>
      <c r="O235" s="494">
        <f>VLOOKUP(N235,Sheet1!$B$2:$C$12,2,TRUE)</f>
        <v>7</v>
      </c>
      <c r="P235" s="494" t="str">
        <f>VLOOKUP(E235,'[20]Gui chi Quynh'!$C$7:$E$391,3,0)</f>
        <v>A3</v>
      </c>
      <c r="Q235" s="494">
        <f>VLOOKUP(P235,Sheet1!$B$2:$C$12,2,TRUE)</f>
        <v>8</v>
      </c>
      <c r="R235" s="494" t="str">
        <f>VLOOKUP($E235,'[21]Gui chi Quynh'!$C$7:$E$390,3,0)</f>
        <v>A4</v>
      </c>
      <c r="S235" s="494">
        <f>VLOOKUP(R235,Sheet1!$B$2:$C$12,2,TRUE)</f>
        <v>7</v>
      </c>
      <c r="T235" s="494" t="str">
        <f>VLOOKUP($E235,'[22]Gui chi Quynh'!$C$7:$E$390,3,0)</f>
        <v>A4</v>
      </c>
      <c r="U235" s="494">
        <f>VLOOKUP(T235,Sheet1!$B$2:$C$12,2,TRUE)</f>
        <v>7</v>
      </c>
      <c r="V235" s="494" t="str">
        <f>VLOOKUP($E235,'[23]Gui chi Quynh'!$C$7:$E$389,3,0)</f>
        <v>A3</v>
      </c>
      <c r="W235" s="494">
        <f>VLOOKUP(V235,Sheet1!$B$2:$C$12,2,TRUE)</f>
        <v>8</v>
      </c>
      <c r="X235" s="494" t="str">
        <f>VLOOKUP($E235,'[24]Gui chi Quynh'!$C$7:$E$389,3,0)</f>
        <v>A4</v>
      </c>
      <c r="Y235" s="494">
        <f>VLOOKUP(X235,Sheet1!$B$2:$C$12,2,TRUE)</f>
        <v>7</v>
      </c>
      <c r="Z235" s="494" t="str">
        <f>VLOOKUP($E235,'[25]Gui chi Quynh'!$C$7:$E$388,3,0)</f>
        <v>A4</v>
      </c>
      <c r="AA235" s="494">
        <f>VLOOKUP(Z235,Sheet1!$B$2:$C$12,2,TRUE)</f>
        <v>7</v>
      </c>
      <c r="AB235" s="494" t="str">
        <f>VLOOKUP($E235,'T5'!$E$9:$AH$337,24,0)</f>
        <v>A4</v>
      </c>
      <c r="AC235" s="494">
        <f>VLOOKUP(AB235,Sheet1!$B$2:$C$12,2,TRUE)</f>
        <v>7</v>
      </c>
      <c r="AD235" s="494" t="str">
        <f>VLOOKUP($E235,'[27]XET CUOI NAM'!$E$9:AE$337,26,0)</f>
        <v>A4</v>
      </c>
      <c r="AE235" s="494">
        <f>VLOOKUP(AD235,Sheet1!$B$2:$C$12,2,TRUE)</f>
        <v>7</v>
      </c>
      <c r="AF235" s="592" t="str">
        <f>VLOOKUP($E235,'[26]Tong hop ket qua'!$E$19:$M$219,9,0)</f>
        <v>Khá</v>
      </c>
      <c r="AG235" s="709">
        <f t="shared" si="48"/>
        <v>7.1818181818181817</v>
      </c>
      <c r="AH235" s="709" t="str">
        <f t="shared" si="49"/>
        <v>11A*</v>
      </c>
      <c r="AI235" s="709">
        <f t="shared" si="46"/>
        <v>0</v>
      </c>
      <c r="AJ235" s="709">
        <f t="shared" si="43"/>
        <v>7.166666666666667</v>
      </c>
      <c r="AK235" s="494" t="str">
        <f t="shared" si="44"/>
        <v>Tốt</v>
      </c>
      <c r="AL235" s="494" t="str">
        <f>VLOOKUP($E235,'cac dv gui'!$C$200:$AD$225,25,0)</f>
        <v>Xuất sắc</v>
      </c>
      <c r="AM235" s="494" t="str">
        <f>VLOOKUP($E235,'cac dv gui'!$C$200:$AD$225,26,0)</f>
        <v>Tốt</v>
      </c>
      <c r="AN235" s="675"/>
      <c r="AO235" s="494"/>
      <c r="AP235" s="675"/>
      <c r="AQ235" s="494" t="str">
        <f t="shared" si="45"/>
        <v>Tốt</v>
      </c>
      <c r="AR235" s="675" t="str">
        <f t="shared" si="39"/>
        <v>Tốt</v>
      </c>
      <c r="AS235" s="675"/>
      <c r="AT235" s="494"/>
      <c r="AU235" s="675"/>
      <c r="AV235" s="675" t="s">
        <v>1731</v>
      </c>
    </row>
    <row r="236" spans="1:48" s="684" customFormat="1" ht="24.95" customHeight="1" x14ac:dyDescent="0.25">
      <c r="A236" s="512" t="s">
        <v>1473</v>
      </c>
      <c r="B236" s="512">
        <f>COUNTIF($F$9:F236,F236)</f>
        <v>16</v>
      </c>
      <c r="C236" s="513" t="s">
        <v>985</v>
      </c>
      <c r="D236" s="686" t="s">
        <v>161</v>
      </c>
      <c r="E236" s="599" t="s">
        <v>627</v>
      </c>
      <c r="F236" s="518" t="s">
        <v>1609</v>
      </c>
      <c r="G236" s="518" t="s">
        <v>974</v>
      </c>
      <c r="H236" s="494" t="str">
        <f>VLOOKUP(E236,'[16]Gui chi Quynh'!$C$7:$E$387,3,0)</f>
        <v>A3</v>
      </c>
      <c r="I236" s="494">
        <f>VLOOKUP(H236,Sheet1!$B$2:$C$12,2,TRUE)</f>
        <v>8</v>
      </c>
      <c r="J236" s="494" t="str">
        <f>VLOOKUP($E236,'[17]Gui chi Quynh'!$C$7:$E$387,3,0)</f>
        <v>A4</v>
      </c>
      <c r="K236" s="494">
        <f>VLOOKUP(J236,Sheet1!$B$2:$C$12,2,TRUE)</f>
        <v>7</v>
      </c>
      <c r="L236" s="494" t="str">
        <f>VLOOKUP(E236,'[18]Gui chi Quynh'!$C$7:$F$385,3,0)</f>
        <v>A4</v>
      </c>
      <c r="M236" s="494">
        <f>VLOOKUP(L236,Sheet1!$B$2:$C$12,2,TRUE)</f>
        <v>7</v>
      </c>
      <c r="N236" s="494" t="str">
        <f>VLOOKUP(E236,'[19]Gui chi Quynh'!$C$7:$E$391,3,0)</f>
        <v>A4</v>
      </c>
      <c r="O236" s="494">
        <f>VLOOKUP(N236,Sheet1!$B$2:$C$12,2,TRUE)</f>
        <v>7</v>
      </c>
      <c r="P236" s="494" t="str">
        <f>VLOOKUP(E236,'[20]Gui chi Quynh'!$C$7:$E$391,3,0)</f>
        <v>A4</v>
      </c>
      <c r="Q236" s="494">
        <f>VLOOKUP(P236,Sheet1!$B$2:$C$12,2,TRUE)</f>
        <v>7</v>
      </c>
      <c r="R236" s="494" t="str">
        <f>VLOOKUP($E236,'[21]Gui chi Quynh'!$C$7:$E$390,3,0)</f>
        <v>A4</v>
      </c>
      <c r="S236" s="494">
        <f>VLOOKUP(R236,Sheet1!$B$2:$C$12,2,TRUE)</f>
        <v>7</v>
      </c>
      <c r="T236" s="494" t="str">
        <f>VLOOKUP($E236,'[22]Gui chi Quynh'!$C$7:$E$390,3,0)</f>
        <v>A4</v>
      </c>
      <c r="U236" s="494">
        <f>VLOOKUP(T236,Sheet1!$B$2:$C$12,2,TRUE)</f>
        <v>7</v>
      </c>
      <c r="V236" s="494" t="str">
        <f>VLOOKUP($E236,'[23]Gui chi Quynh'!$C$7:$E$389,3,0)</f>
        <v>A4</v>
      </c>
      <c r="W236" s="494">
        <f>VLOOKUP(V236,Sheet1!$B$2:$C$12,2,TRUE)</f>
        <v>7</v>
      </c>
      <c r="X236" s="494" t="str">
        <f>VLOOKUP($E236,'[24]Gui chi Quynh'!$C$7:$E$389,3,0)</f>
        <v>A4</v>
      </c>
      <c r="Y236" s="494">
        <f>VLOOKUP(X236,Sheet1!$B$2:$C$12,2,TRUE)</f>
        <v>7</v>
      </c>
      <c r="Z236" s="494" t="str">
        <f>VLOOKUP($E236,'[25]Gui chi Quynh'!$C$7:$E$388,3,0)</f>
        <v>A4</v>
      </c>
      <c r="AA236" s="494">
        <f>VLOOKUP(Z236,Sheet1!$B$2:$C$12,2,TRUE)</f>
        <v>7</v>
      </c>
      <c r="AB236" s="494" t="str">
        <f>VLOOKUP($E236,'T5'!$E$9:$AH$337,24,0)</f>
        <v>A3</v>
      </c>
      <c r="AC236" s="494">
        <f>VLOOKUP(AB236,Sheet1!$B$2:$C$12,2,TRUE)</f>
        <v>8</v>
      </c>
      <c r="AD236" s="494" t="str">
        <f>VLOOKUP($E236,'[27]XET CUOI NAM'!$E$9:AE$337,26,0)</f>
        <v>A4</v>
      </c>
      <c r="AE236" s="494">
        <f>VLOOKUP(AD236,Sheet1!$B$2:$C$12,2,TRUE)</f>
        <v>7</v>
      </c>
      <c r="AF236" s="592" t="str">
        <f>VLOOKUP($E236,'[26]Tong hop ket qua'!$E$19:$M$219,9,0)</f>
        <v>Tốt</v>
      </c>
      <c r="AG236" s="709">
        <f t="shared" si="48"/>
        <v>7.1818181818181817</v>
      </c>
      <c r="AH236" s="709" t="str">
        <f t="shared" si="49"/>
        <v>11A*</v>
      </c>
      <c r="AI236" s="709">
        <f t="shared" si="46"/>
        <v>0</v>
      </c>
      <c r="AJ236" s="709">
        <f t="shared" si="43"/>
        <v>7.166666666666667</v>
      </c>
      <c r="AK236" s="494" t="str">
        <f t="shared" si="44"/>
        <v>Tốt</v>
      </c>
      <c r="AL236" s="494" t="str">
        <f>VLOOKUP($E236,'cac dv gui'!$C$200:$AD$225,25,0)</f>
        <v>Tốt</v>
      </c>
      <c r="AM236" s="494" t="str">
        <f>VLOOKUP($E236,'cac dv gui'!$C$200:$AD$225,26,0)</f>
        <v>Tốt</v>
      </c>
      <c r="AN236" s="675"/>
      <c r="AO236" s="494"/>
      <c r="AP236" s="675"/>
      <c r="AQ236" s="494" t="str">
        <f t="shared" si="45"/>
        <v>Tốt</v>
      </c>
      <c r="AR236" s="675" t="str">
        <f t="shared" ref="AR236:AR285" si="50">AQ236</f>
        <v>Tốt</v>
      </c>
      <c r="AS236" s="675"/>
      <c r="AT236" s="494"/>
      <c r="AU236" s="675"/>
      <c r="AV236" s="675" t="s">
        <v>1731</v>
      </c>
    </row>
    <row r="237" spans="1:48" s="684" customFormat="1" ht="24.95" customHeight="1" x14ac:dyDescent="0.25">
      <c r="A237" s="512" t="s">
        <v>1474</v>
      </c>
      <c r="B237" s="512">
        <f>COUNTIF($F$9:F100,F237)</f>
        <v>0</v>
      </c>
      <c r="C237" s="513" t="s">
        <v>985</v>
      </c>
      <c r="D237" s="686" t="s">
        <v>152</v>
      </c>
      <c r="E237" s="599" t="s">
        <v>619</v>
      </c>
      <c r="F237" s="518" t="s">
        <v>1609</v>
      </c>
      <c r="G237" s="518" t="s">
        <v>974</v>
      </c>
      <c r="H237" s="494" t="str">
        <f>VLOOKUP(E237,'[16]Gui chi Quynh'!$C$7:$E$387,3,0)</f>
        <v>A3</v>
      </c>
      <c r="I237" s="494">
        <f>VLOOKUP(H237,Sheet1!$B$2:$C$12,2,TRUE)</f>
        <v>8</v>
      </c>
      <c r="J237" s="494" t="str">
        <f>VLOOKUP($E237,'[17]Gui chi Quynh'!$C$7:$E$387,3,0)</f>
        <v>A4</v>
      </c>
      <c r="K237" s="494">
        <f>VLOOKUP(J237,Sheet1!$B$2:$C$12,2,TRUE)</f>
        <v>7</v>
      </c>
      <c r="L237" s="494" t="str">
        <f>VLOOKUP(E237,'[18]Gui chi Quynh'!$C$7:$F$385,3,0)</f>
        <v>A3</v>
      </c>
      <c r="M237" s="494">
        <f>VLOOKUP(L237,Sheet1!$B$2:$C$12,2,TRUE)</f>
        <v>8</v>
      </c>
      <c r="N237" s="494" t="str">
        <f>VLOOKUP(E237,'[19]Gui chi Quynh'!$C$7:$E$391,3,0)</f>
        <v>A4</v>
      </c>
      <c r="O237" s="494">
        <f>VLOOKUP(N237,Sheet1!$B$2:$C$12,2,TRUE)</f>
        <v>7</v>
      </c>
      <c r="P237" s="494" t="str">
        <f>VLOOKUP(E237,'[20]Gui chi Quynh'!$C$7:$E$391,3,0)</f>
        <v>A3</v>
      </c>
      <c r="Q237" s="494">
        <f>VLOOKUP(P237,Sheet1!$B$2:$C$12,2,TRUE)</f>
        <v>8</v>
      </c>
      <c r="R237" s="494" t="str">
        <f>VLOOKUP($E237,'[21]Gui chi Quynh'!$C$7:$E$390,3,0)</f>
        <v>A3</v>
      </c>
      <c r="S237" s="494">
        <f>VLOOKUP(R237,Sheet1!$B$2:$C$12,2,TRUE)</f>
        <v>8</v>
      </c>
      <c r="T237" s="494" t="str">
        <f>VLOOKUP($E237,'[22]Gui chi Quynh'!$C$7:$E$390,3,0)</f>
        <v>A4</v>
      </c>
      <c r="U237" s="494">
        <f>VLOOKUP(T237,Sheet1!$B$2:$C$12,2,TRUE)</f>
        <v>7</v>
      </c>
      <c r="V237" s="494" t="str">
        <f>VLOOKUP($E237,'[23]Gui chi Quynh'!$C$7:$E$389,3,0)</f>
        <v>A4</v>
      </c>
      <c r="W237" s="494">
        <f>VLOOKUP(V237,Sheet1!$B$2:$C$12,2,TRUE)</f>
        <v>7</v>
      </c>
      <c r="X237" s="494" t="str">
        <f>VLOOKUP($E237,'[24]Gui chi Quynh'!$C$7:$E$389,3,0)</f>
        <v>A4</v>
      </c>
      <c r="Y237" s="494">
        <f>VLOOKUP(X237,Sheet1!$B$2:$C$12,2,TRUE)</f>
        <v>7</v>
      </c>
      <c r="Z237" s="494" t="str">
        <f>VLOOKUP($E237,'[25]Gui chi Quynh'!$C$7:$E$388,3,0)</f>
        <v>A4</v>
      </c>
      <c r="AA237" s="494">
        <f>VLOOKUP(Z237,Sheet1!$B$2:$C$12,2,TRUE)</f>
        <v>7</v>
      </c>
      <c r="AB237" s="494" t="str">
        <f>VLOOKUP($E237,'T5'!$E$9:$AH$337,24,0)</f>
        <v>A4</v>
      </c>
      <c r="AC237" s="494">
        <f>VLOOKUP(AB237,Sheet1!$B$2:$C$12,2,TRUE)</f>
        <v>7</v>
      </c>
      <c r="AD237" s="494" t="str">
        <f>VLOOKUP($E237,'[27]XET CUOI NAM'!$E$9:AE$337,26,0)</f>
        <v>A4</v>
      </c>
      <c r="AE237" s="494">
        <f>VLOOKUP(AD237,Sheet1!$B$2:$C$12,2,TRUE)</f>
        <v>7</v>
      </c>
      <c r="AF237" s="592" t="str">
        <f>VLOOKUP($E237,'[26]Tong hop ket qua'!$E$19:$M$219,9,0)</f>
        <v>Tốt</v>
      </c>
      <c r="AG237" s="709">
        <f t="shared" si="48"/>
        <v>7.3636363636363633</v>
      </c>
      <c r="AH237" s="709" t="str">
        <f t="shared" si="49"/>
        <v>11A*</v>
      </c>
      <c r="AI237" s="709">
        <f t="shared" si="46"/>
        <v>0</v>
      </c>
      <c r="AJ237" s="709">
        <f t="shared" si="43"/>
        <v>7.333333333333333</v>
      </c>
      <c r="AK237" s="494" t="str">
        <f t="shared" si="44"/>
        <v>Tốt</v>
      </c>
      <c r="AL237" s="494" t="str">
        <f>VLOOKUP($E237,'cac dv gui'!$C$200:$AD$225,25,0)</f>
        <v>Tốt</v>
      </c>
      <c r="AM237" s="494" t="str">
        <f>VLOOKUP($E237,'cac dv gui'!$C$200:$AD$225,26,0)</f>
        <v>Tốt</v>
      </c>
      <c r="AN237" s="675"/>
      <c r="AO237" s="494"/>
      <c r="AP237" s="675"/>
      <c r="AQ237" s="494" t="str">
        <f t="shared" si="45"/>
        <v>Tốt</v>
      </c>
      <c r="AR237" s="675" t="str">
        <f t="shared" si="50"/>
        <v>Tốt</v>
      </c>
      <c r="AS237" s="675"/>
      <c r="AT237" s="494"/>
      <c r="AU237" s="675"/>
      <c r="AV237" s="675" t="s">
        <v>1731</v>
      </c>
    </row>
    <row r="238" spans="1:48" s="684" customFormat="1" ht="24.95" customHeight="1" x14ac:dyDescent="0.25">
      <c r="A238" s="512" t="s">
        <v>1475</v>
      </c>
      <c r="B238" s="512">
        <f>COUNTIF($F$9:F238,F238)</f>
        <v>18</v>
      </c>
      <c r="C238" s="513" t="s">
        <v>985</v>
      </c>
      <c r="D238" s="686" t="s">
        <v>163</v>
      </c>
      <c r="E238" s="599" t="s">
        <v>628</v>
      </c>
      <c r="F238" s="518" t="s">
        <v>1609</v>
      </c>
      <c r="G238" s="518" t="s">
        <v>974</v>
      </c>
      <c r="H238" s="494" t="str">
        <f>VLOOKUP(E238,'[16]Gui chi Quynh'!$C$7:$E$387,3,0)</f>
        <v>A3</v>
      </c>
      <c r="I238" s="494">
        <f>VLOOKUP(H238,Sheet1!$B$2:$C$12,2,TRUE)</f>
        <v>8</v>
      </c>
      <c r="J238" s="494" t="str">
        <f>VLOOKUP($E238,'[17]Gui chi Quynh'!$C$7:$E$387,3,0)</f>
        <v>A4</v>
      </c>
      <c r="K238" s="494">
        <f>VLOOKUP(J238,Sheet1!$B$2:$C$12,2,TRUE)</f>
        <v>7</v>
      </c>
      <c r="L238" s="494" t="str">
        <f>VLOOKUP(E238,'[18]Gui chi Quynh'!$C$7:$F$385,3,0)</f>
        <v>A3</v>
      </c>
      <c r="M238" s="494">
        <f>VLOOKUP(L238,Sheet1!$B$2:$C$12,2,TRUE)</f>
        <v>8</v>
      </c>
      <c r="N238" s="494" t="str">
        <f>VLOOKUP(E238,'[19]Gui chi Quynh'!$C$7:$E$391,3,0)</f>
        <v>A2</v>
      </c>
      <c r="O238" s="494">
        <f>VLOOKUP(N238,Sheet1!$B$2:$C$12,2,TRUE)</f>
        <v>9</v>
      </c>
      <c r="P238" s="494" t="str">
        <f>VLOOKUP(E238,'[20]Gui chi Quynh'!$C$7:$E$391,3,0)</f>
        <v>A2</v>
      </c>
      <c r="Q238" s="494">
        <f>VLOOKUP(P238,Sheet1!$B$2:$C$12,2,TRUE)</f>
        <v>9</v>
      </c>
      <c r="R238" s="494" t="str">
        <f>VLOOKUP($E238,'[21]Gui chi Quynh'!$C$7:$E$390,3,0)</f>
        <v>A4</v>
      </c>
      <c r="S238" s="494">
        <f>VLOOKUP(R238,Sheet1!$B$2:$C$12,2,TRUE)</f>
        <v>7</v>
      </c>
      <c r="T238" s="494" t="str">
        <f>VLOOKUP($E238,'[22]Gui chi Quynh'!$C$7:$E$390,3,0)</f>
        <v>A4</v>
      </c>
      <c r="U238" s="494">
        <f>VLOOKUP(T238,Sheet1!$B$2:$C$12,2,TRUE)</f>
        <v>7</v>
      </c>
      <c r="V238" s="494" t="str">
        <f>VLOOKUP($E238,'[23]Gui chi Quynh'!$C$7:$E$389,3,0)</f>
        <v>A4</v>
      </c>
      <c r="W238" s="494">
        <f>VLOOKUP(V238,Sheet1!$B$2:$C$12,2,TRUE)</f>
        <v>7</v>
      </c>
      <c r="X238" s="494" t="str">
        <f>VLOOKUP($E238,'[24]Gui chi Quynh'!$C$7:$E$389,3,0)</f>
        <v>A3</v>
      </c>
      <c r="Y238" s="494">
        <f>VLOOKUP(X238,Sheet1!$B$2:$C$12,2,TRUE)</f>
        <v>8</v>
      </c>
      <c r="Z238" s="494" t="str">
        <f>VLOOKUP($E238,'[25]Gui chi Quynh'!$C$7:$E$388,3,0)</f>
        <v>A3</v>
      </c>
      <c r="AA238" s="494">
        <f>VLOOKUP(Z238,Sheet1!$B$2:$C$12,2,TRUE)</f>
        <v>8</v>
      </c>
      <c r="AB238" s="494" t="str">
        <f>VLOOKUP($E238,'T5'!$E$9:$AH$337,24,0)</f>
        <v>A3</v>
      </c>
      <c r="AC238" s="494">
        <f>VLOOKUP(AB238,Sheet1!$B$2:$C$12,2,TRUE)</f>
        <v>8</v>
      </c>
      <c r="AD238" s="494" t="str">
        <f>VLOOKUP($E238,'[27]XET CUOI NAM'!$E$9:AE$337,26,0)</f>
        <v>A3</v>
      </c>
      <c r="AE238" s="494">
        <f>VLOOKUP(AD238,Sheet1!$B$2:$C$12,2,TRUE)</f>
        <v>8</v>
      </c>
      <c r="AF238" s="592" t="str">
        <f>VLOOKUP($E238,'[26]Tong hop ket qua'!$E$19:$M$219,9,0)</f>
        <v>Khá</v>
      </c>
      <c r="AG238" s="709">
        <f t="shared" si="48"/>
        <v>7.8181818181818183</v>
      </c>
      <c r="AH238" s="709" t="str">
        <f t="shared" si="49"/>
        <v>11A*</v>
      </c>
      <c r="AI238" s="709">
        <f t="shared" si="46"/>
        <v>0</v>
      </c>
      <c r="AJ238" s="709">
        <f t="shared" si="43"/>
        <v>7.833333333333333</v>
      </c>
      <c r="AK238" s="494" t="str">
        <f t="shared" si="44"/>
        <v>Tốt</v>
      </c>
      <c r="AL238" s="494" t="str">
        <f>VLOOKUP($E238,'cac dv gui'!$C$200:$AD$225,25,0)</f>
        <v>Xuất sắc</v>
      </c>
      <c r="AM238" s="494" t="str">
        <f>VLOOKUP($E238,'cac dv gui'!$C$200:$AD$225,26,0)</f>
        <v>Tốt</v>
      </c>
      <c r="AN238" s="675"/>
      <c r="AO238" s="494"/>
      <c r="AP238" s="675"/>
      <c r="AQ238" s="494" t="str">
        <f t="shared" si="45"/>
        <v>Tốt</v>
      </c>
      <c r="AR238" s="675" t="str">
        <f t="shared" si="50"/>
        <v>Tốt</v>
      </c>
      <c r="AS238" s="675"/>
      <c r="AT238" s="494"/>
      <c r="AU238" s="675"/>
      <c r="AV238" s="675" t="s">
        <v>1731</v>
      </c>
    </row>
    <row r="239" spans="1:48" s="684" customFormat="1" ht="48" customHeight="1" x14ac:dyDescent="0.25">
      <c r="A239" s="512" t="s">
        <v>1476</v>
      </c>
      <c r="B239" s="512">
        <f>COUNTIF($F$9:F239,F239)</f>
        <v>19</v>
      </c>
      <c r="C239" s="513" t="s">
        <v>984</v>
      </c>
      <c r="D239" s="686" t="s">
        <v>300</v>
      </c>
      <c r="E239" s="599" t="s">
        <v>629</v>
      </c>
      <c r="F239" s="518" t="s">
        <v>1609</v>
      </c>
      <c r="G239" s="518" t="s">
        <v>974</v>
      </c>
      <c r="H239" s="494" t="str">
        <f>VLOOKUP(E239,'[16]Gui chi Quynh'!$C$7:$E$387,3,0)</f>
        <v>A4</v>
      </c>
      <c r="I239" s="494">
        <f>VLOOKUP(H239,Sheet1!$B$2:$C$12,2,TRUE)</f>
        <v>7</v>
      </c>
      <c r="J239" s="494" t="str">
        <f>VLOOKUP($E239,'[17]Gui chi Quynh'!$C$7:$E$387,3,0)</f>
        <v>A4</v>
      </c>
      <c r="K239" s="494">
        <f>VLOOKUP(J239,Sheet1!$B$2:$C$12,2,TRUE)</f>
        <v>7</v>
      </c>
      <c r="L239" s="494" t="str">
        <f>VLOOKUP(E239,'[18]Gui chi Quynh'!$C$7:$F$385,3,0)</f>
        <v>A4</v>
      </c>
      <c r="M239" s="494">
        <f>VLOOKUP(L239,Sheet1!$B$2:$C$12,2,TRUE)</f>
        <v>7</v>
      </c>
      <c r="N239" s="494" t="str">
        <f>VLOOKUP(E239,'[19]Gui chi Quynh'!$C$7:$E$391,3,0)</f>
        <v>A4</v>
      </c>
      <c r="O239" s="494">
        <f>VLOOKUP(N239,Sheet1!$B$2:$C$12,2,TRUE)</f>
        <v>7</v>
      </c>
      <c r="P239" s="494" t="str">
        <f>VLOOKUP(E239,'[20]Gui chi Quynh'!$C$7:$E$391,3,0)</f>
        <v>A3</v>
      </c>
      <c r="Q239" s="494">
        <f>VLOOKUP(P239,Sheet1!$B$2:$C$12,2,TRUE)</f>
        <v>8</v>
      </c>
      <c r="R239" s="494" t="str">
        <f>VLOOKUP($E239,'[21]Gui chi Quynh'!$C$7:$E$390,3,0)</f>
        <v>A4</v>
      </c>
      <c r="S239" s="494">
        <f>VLOOKUP(R239,Sheet1!$B$2:$C$12,2,TRUE)</f>
        <v>7</v>
      </c>
      <c r="T239" s="494" t="str">
        <f>VLOOKUP($E239,'[22]Gui chi Quynh'!$C$7:$E$390,3,0)</f>
        <v>A4</v>
      </c>
      <c r="U239" s="494">
        <f>VLOOKUP(T239,Sheet1!$B$2:$C$12,2,TRUE)</f>
        <v>7</v>
      </c>
      <c r="V239" s="494" t="str">
        <f>VLOOKUP($E239,'[23]Gui chi Quynh'!$C$7:$E$389,3,0)</f>
        <v>A4</v>
      </c>
      <c r="W239" s="494">
        <f>VLOOKUP(V239,Sheet1!$B$2:$C$12,2,TRUE)</f>
        <v>7</v>
      </c>
      <c r="X239" s="494" t="str">
        <f>VLOOKUP($E239,'[24]Gui chi Quynh'!$C$7:$E$389,3,0)</f>
        <v>A4</v>
      </c>
      <c r="Y239" s="494">
        <f>VLOOKUP(X239,Sheet1!$B$2:$C$12,2,TRUE)</f>
        <v>7</v>
      </c>
      <c r="Z239" s="494" t="str">
        <f>VLOOKUP($E239,'[25]Gui chi Quynh'!$C$7:$E$388,3,0)</f>
        <v>A3</v>
      </c>
      <c r="AA239" s="494">
        <f>VLOOKUP(Z239,Sheet1!$B$2:$C$12,2,TRUE)</f>
        <v>8</v>
      </c>
      <c r="AB239" s="494" t="str">
        <f>VLOOKUP($E239,'T5'!$E$9:$AH$337,24,0)</f>
        <v>A4</v>
      </c>
      <c r="AC239" s="494">
        <f>VLOOKUP(AB239,Sheet1!$B$2:$C$12,2,TRUE)</f>
        <v>7</v>
      </c>
      <c r="AD239" s="494" t="str">
        <f>VLOOKUP($E239,'[27]XET CUOI NAM'!$E$9:AE$337,26,0)</f>
        <v>A4</v>
      </c>
      <c r="AE239" s="494">
        <f>VLOOKUP(AD239,Sheet1!$B$2:$C$12,2,TRUE)</f>
        <v>7</v>
      </c>
      <c r="AF239" s="592" t="str">
        <f>VLOOKUP($E239,'[26]Tong hop ket qua'!$E$19:$M$219,9,0)</f>
        <v>Khá</v>
      </c>
      <c r="AG239" s="709">
        <f t="shared" si="48"/>
        <v>7.1818181818181817</v>
      </c>
      <c r="AH239" s="709" t="str">
        <f t="shared" si="49"/>
        <v>11A*</v>
      </c>
      <c r="AI239" s="709">
        <f t="shared" si="46"/>
        <v>0</v>
      </c>
      <c r="AJ239" s="709">
        <f t="shared" si="43"/>
        <v>7.166666666666667</v>
      </c>
      <c r="AK239" s="494" t="str">
        <f t="shared" si="44"/>
        <v>Tốt</v>
      </c>
      <c r="AL239" s="494" t="str">
        <f>VLOOKUP($E239,'cac dv gui'!$C$200:$AD$225,25,0)</f>
        <v>Xuất sắc</v>
      </c>
      <c r="AM239" s="494" t="str">
        <f>VLOOKUP($E239,'cac dv gui'!$C$200:$AD$225,26,0)</f>
        <v>Tốt</v>
      </c>
      <c r="AN239" s="675"/>
      <c r="AO239" s="494"/>
      <c r="AP239" s="675"/>
      <c r="AQ239" s="494" t="str">
        <f t="shared" si="45"/>
        <v>Tốt</v>
      </c>
      <c r="AR239" s="675" t="str">
        <f t="shared" si="50"/>
        <v>Tốt</v>
      </c>
      <c r="AS239" s="675"/>
      <c r="AT239" s="494"/>
      <c r="AU239" s="675"/>
      <c r="AV239" s="675" t="s">
        <v>1731</v>
      </c>
    </row>
    <row r="240" spans="1:48" s="684" customFormat="1" ht="24.95" customHeight="1" x14ac:dyDescent="0.25">
      <c r="A240" s="512" t="s">
        <v>1477</v>
      </c>
      <c r="B240" s="512">
        <f>COUNTIF($F$9:F242,F240)</f>
        <v>22</v>
      </c>
      <c r="C240" s="513" t="s">
        <v>985</v>
      </c>
      <c r="D240" s="686" t="s">
        <v>301</v>
      </c>
      <c r="E240" s="599" t="s">
        <v>630</v>
      </c>
      <c r="F240" s="518" t="s">
        <v>1609</v>
      </c>
      <c r="G240" s="518" t="s">
        <v>974</v>
      </c>
      <c r="H240" s="494" t="str">
        <f>VLOOKUP(E240,'[16]Gui chi Quynh'!$C$7:$E$387,3,0)</f>
        <v>A3</v>
      </c>
      <c r="I240" s="494">
        <f>VLOOKUP(H240,Sheet1!$B$2:$C$12,2,TRUE)</f>
        <v>8</v>
      </c>
      <c r="J240" s="494" t="str">
        <f>VLOOKUP($E240,'[17]Gui chi Quynh'!$C$7:$E$387,3,0)</f>
        <v>A4</v>
      </c>
      <c r="K240" s="494">
        <f>VLOOKUP(J240,Sheet1!$B$2:$C$12,2,TRUE)</f>
        <v>7</v>
      </c>
      <c r="L240" s="494" t="str">
        <f>VLOOKUP(E240,'[18]Gui chi Quynh'!$C$7:$F$385,3,0)</f>
        <v>A4</v>
      </c>
      <c r="M240" s="494">
        <f>VLOOKUP(L240,Sheet1!$B$2:$C$12,2,TRUE)</f>
        <v>7</v>
      </c>
      <c r="N240" s="494" t="str">
        <f>VLOOKUP(E240,'[19]Gui chi Quynh'!$C$7:$E$391,3,0)</f>
        <v>A4</v>
      </c>
      <c r="O240" s="494">
        <f>VLOOKUP(N240,Sheet1!$B$2:$C$12,2,TRUE)</f>
        <v>7</v>
      </c>
      <c r="P240" s="494" t="str">
        <f>VLOOKUP(E240,'[20]Gui chi Quynh'!$C$7:$E$391,3,0)</f>
        <v>A2</v>
      </c>
      <c r="Q240" s="494">
        <f>VLOOKUP(P240,Sheet1!$B$2:$C$12,2,TRUE)</f>
        <v>9</v>
      </c>
      <c r="R240" s="494" t="str">
        <f>VLOOKUP($E240,'[21]Gui chi Quynh'!$C$7:$E$390,3,0)</f>
        <v>A2</v>
      </c>
      <c r="S240" s="494">
        <f>VLOOKUP(R240,Sheet1!$B$2:$C$12,2,TRUE)</f>
        <v>9</v>
      </c>
      <c r="T240" s="494" t="str">
        <f>VLOOKUP($E240,'[22]Gui chi Quynh'!$C$7:$E$390,3,0)</f>
        <v>A3</v>
      </c>
      <c r="U240" s="494">
        <f>VLOOKUP(T240,Sheet1!$B$2:$C$12,2,TRUE)</f>
        <v>8</v>
      </c>
      <c r="V240" s="494" t="str">
        <f>VLOOKUP($E240,'[23]Gui chi Quynh'!$C$7:$E$389,3,0)</f>
        <v>A4</v>
      </c>
      <c r="W240" s="494">
        <f>VLOOKUP(V240,Sheet1!$B$2:$C$12,2,TRUE)</f>
        <v>7</v>
      </c>
      <c r="X240" s="494" t="str">
        <f>VLOOKUP($E240,'[24]Gui chi Quynh'!$C$7:$E$389,3,0)</f>
        <v>A3</v>
      </c>
      <c r="Y240" s="494">
        <f>VLOOKUP(X240,Sheet1!$B$2:$C$12,2,TRUE)</f>
        <v>8</v>
      </c>
      <c r="Z240" s="494" t="str">
        <f>VLOOKUP($E240,'[25]Gui chi Quynh'!$C$7:$E$388,3,0)</f>
        <v>A3</v>
      </c>
      <c r="AA240" s="494">
        <f>VLOOKUP(Z240,Sheet1!$B$2:$C$12,2,TRUE)</f>
        <v>8</v>
      </c>
      <c r="AB240" s="494" t="str">
        <f>VLOOKUP($E240,'T5'!$E$9:$AH$337,24,0)</f>
        <v>A4</v>
      </c>
      <c r="AC240" s="494">
        <f>VLOOKUP(AB240,Sheet1!$B$2:$C$12,2,TRUE)</f>
        <v>7</v>
      </c>
      <c r="AD240" s="494" t="str">
        <f>VLOOKUP($E240,'[27]XET CUOI NAM'!$E$9:AE$337,26,0)</f>
        <v>A4</v>
      </c>
      <c r="AE240" s="494">
        <f>VLOOKUP(AD240,Sheet1!$B$2:$C$12,2,TRUE)</f>
        <v>7</v>
      </c>
      <c r="AF240" s="592" t="str">
        <f>VLOOKUP($E240,'[26]Tong hop ket qua'!$E$19:$M$219,9,0)</f>
        <v>Khá</v>
      </c>
      <c r="AG240" s="709">
        <f t="shared" si="48"/>
        <v>7.7272727272727275</v>
      </c>
      <c r="AH240" s="709" t="str">
        <f t="shared" si="49"/>
        <v>11A*</v>
      </c>
      <c r="AI240" s="709">
        <f t="shared" si="46"/>
        <v>0</v>
      </c>
      <c r="AJ240" s="709">
        <f t="shared" si="43"/>
        <v>7.666666666666667</v>
      </c>
      <c r="AK240" s="494" t="str">
        <f t="shared" si="44"/>
        <v>Tốt</v>
      </c>
      <c r="AL240" s="494" t="str">
        <f>VLOOKUP($E240,'cac dv gui'!$C$200:$AD$225,25,0)</f>
        <v>Xuất sắc</v>
      </c>
      <c r="AM240" s="494" t="str">
        <f>VLOOKUP($E240,'cac dv gui'!$C$200:$AD$225,26,0)</f>
        <v>Tốt</v>
      </c>
      <c r="AN240" s="675"/>
      <c r="AO240" s="494"/>
      <c r="AP240" s="675"/>
      <c r="AQ240" s="494" t="str">
        <f t="shared" si="45"/>
        <v>Tốt</v>
      </c>
      <c r="AR240" s="675" t="str">
        <f t="shared" si="50"/>
        <v>Tốt</v>
      </c>
      <c r="AS240" s="675"/>
      <c r="AT240" s="494"/>
      <c r="AU240" s="675"/>
      <c r="AV240" s="675" t="s">
        <v>1731</v>
      </c>
    </row>
    <row r="241" spans="1:48" s="684" customFormat="1" ht="24.95" customHeight="1" x14ac:dyDescent="0.25">
      <c r="A241" s="512" t="s">
        <v>1478</v>
      </c>
      <c r="B241" s="512">
        <f>COUNTIF($F$9:F241,F241)</f>
        <v>21</v>
      </c>
      <c r="C241" s="513" t="s">
        <v>985</v>
      </c>
      <c r="D241" s="594" t="s">
        <v>345</v>
      </c>
      <c r="E241" s="599" t="s">
        <v>632</v>
      </c>
      <c r="F241" s="518" t="s">
        <v>1609</v>
      </c>
      <c r="G241" s="518" t="s">
        <v>974</v>
      </c>
      <c r="H241" s="494" t="str">
        <f>VLOOKUP(E241,'[16]Gui chi Quynh'!$C$7:$E$387,3,0)</f>
        <v>A4</v>
      </c>
      <c r="I241" s="494">
        <f>VLOOKUP(H241,Sheet1!$B$2:$C$12,2,TRUE)</f>
        <v>7</v>
      </c>
      <c r="J241" s="494" t="str">
        <f>VLOOKUP($E241,'[17]Gui chi Quynh'!$C$7:$E$387,3,0)</f>
        <v>A4</v>
      </c>
      <c r="K241" s="494">
        <f>VLOOKUP(J241,Sheet1!$B$2:$C$12,2,TRUE)</f>
        <v>7</v>
      </c>
      <c r="L241" s="494" t="str">
        <f>VLOOKUP(E241,'[18]Gui chi Quynh'!$C$7:$F$385,3,0)</f>
        <v>A3</v>
      </c>
      <c r="M241" s="494">
        <f>VLOOKUP(L241,Sheet1!$B$2:$C$12,2,TRUE)</f>
        <v>8</v>
      </c>
      <c r="N241" s="494" t="str">
        <f>VLOOKUP(E241,'[19]Gui chi Quynh'!$C$7:$E$391,3,0)</f>
        <v>A4</v>
      </c>
      <c r="O241" s="494">
        <f>VLOOKUP(N241,Sheet1!$B$2:$C$12,2,TRUE)</f>
        <v>7</v>
      </c>
      <c r="P241" s="494" t="str">
        <f>VLOOKUP(E241,'[20]Gui chi Quynh'!$C$7:$E$391,3,0)</f>
        <v>A2</v>
      </c>
      <c r="Q241" s="494">
        <f>VLOOKUP(P241,Sheet1!$B$2:$C$12,2,TRUE)</f>
        <v>9</v>
      </c>
      <c r="R241" s="494" t="str">
        <f>VLOOKUP($E241,'[21]Gui chi Quynh'!$C$7:$E$390,3,0)</f>
        <v>A3</v>
      </c>
      <c r="S241" s="494">
        <f>VLOOKUP(R241,Sheet1!$B$2:$C$12,2,TRUE)</f>
        <v>8</v>
      </c>
      <c r="T241" s="494" t="str">
        <f>VLOOKUP($E241,'[22]Gui chi Quynh'!$C$7:$E$390,3,0)</f>
        <v>A4</v>
      </c>
      <c r="U241" s="494">
        <f>VLOOKUP(T241,Sheet1!$B$2:$C$12,2,TRUE)</f>
        <v>7</v>
      </c>
      <c r="V241" s="494" t="str">
        <f>VLOOKUP($E241,'[23]Gui chi Quynh'!$C$7:$E$389,3,0)</f>
        <v>A4</v>
      </c>
      <c r="W241" s="494">
        <f>VLOOKUP(V241,Sheet1!$B$2:$C$12,2,TRUE)</f>
        <v>7</v>
      </c>
      <c r="X241" s="494" t="str">
        <f>VLOOKUP($E241,'[24]Gui chi Quynh'!$C$7:$E$389,3,0)</f>
        <v>A3</v>
      </c>
      <c r="Y241" s="494">
        <f>VLOOKUP(X241,Sheet1!$B$2:$C$12,2,TRUE)</f>
        <v>8</v>
      </c>
      <c r="Z241" s="494" t="str">
        <f>VLOOKUP($E241,'[25]Gui chi Quynh'!$C$7:$E$388,3,0)</f>
        <v>A3</v>
      </c>
      <c r="AA241" s="494">
        <f>VLOOKUP(Z241,Sheet1!$B$2:$C$12,2,TRUE)</f>
        <v>8</v>
      </c>
      <c r="AB241" s="494" t="str">
        <f>VLOOKUP($E241,'T5'!$E$9:$AH$337,24,0)</f>
        <v>A3</v>
      </c>
      <c r="AC241" s="494">
        <f>VLOOKUP(AB241,Sheet1!$B$2:$C$12,2,TRUE)</f>
        <v>8</v>
      </c>
      <c r="AD241" s="494" t="str">
        <f>VLOOKUP($E241,'[27]XET CUOI NAM'!$E$9:AE$337,26,0)</f>
        <v>A3</v>
      </c>
      <c r="AE241" s="494">
        <f>VLOOKUP(AD241,Sheet1!$B$2:$C$12,2,TRUE)</f>
        <v>8</v>
      </c>
      <c r="AF241" s="592" t="str">
        <f>VLOOKUP($E241,'[26]Tong hop ket qua'!$E$19:$M$219,9,0)</f>
        <v>Khá</v>
      </c>
      <c r="AG241" s="709">
        <f t="shared" si="48"/>
        <v>7.6363636363636367</v>
      </c>
      <c r="AH241" s="709" t="str">
        <f t="shared" si="49"/>
        <v>11A*</v>
      </c>
      <c r="AI241" s="709">
        <f t="shared" si="46"/>
        <v>0</v>
      </c>
      <c r="AJ241" s="709">
        <f t="shared" si="43"/>
        <v>7.666666666666667</v>
      </c>
      <c r="AK241" s="494" t="str">
        <f t="shared" si="44"/>
        <v>Tốt</v>
      </c>
      <c r="AL241" s="494" t="str">
        <f>VLOOKUP($E241,'cac dv gui'!$C$200:$AD$225,25,0)</f>
        <v>Xuất sắc</v>
      </c>
      <c r="AM241" s="494" t="str">
        <f>VLOOKUP($E241,'cac dv gui'!$C$200:$AD$225,26,0)</f>
        <v>Tốt</v>
      </c>
      <c r="AN241" s="675"/>
      <c r="AO241" s="494"/>
      <c r="AP241" s="675"/>
      <c r="AQ241" s="494" t="str">
        <f t="shared" si="45"/>
        <v>Tốt</v>
      </c>
      <c r="AR241" s="675" t="str">
        <f t="shared" si="50"/>
        <v>Tốt</v>
      </c>
      <c r="AS241" s="675"/>
      <c r="AT241" s="494"/>
      <c r="AU241" s="675"/>
      <c r="AV241" s="675" t="s">
        <v>1731</v>
      </c>
    </row>
    <row r="242" spans="1:48" s="684" customFormat="1" ht="24.95" customHeight="1" x14ac:dyDescent="0.25">
      <c r="A242" s="512" t="s">
        <v>1479</v>
      </c>
      <c r="B242" s="512">
        <f>COUNTIF($F$9:F242,F242)</f>
        <v>22</v>
      </c>
      <c r="C242" s="513" t="s">
        <v>985</v>
      </c>
      <c r="D242" s="594" t="s">
        <v>346</v>
      </c>
      <c r="E242" s="599" t="s">
        <v>633</v>
      </c>
      <c r="F242" s="518" t="s">
        <v>1609</v>
      </c>
      <c r="G242" s="518" t="s">
        <v>974</v>
      </c>
      <c r="H242" s="494" t="str">
        <f>VLOOKUP(E242,'[16]Gui chi Quynh'!$C$7:$E$387,3,0)</f>
        <v>A3</v>
      </c>
      <c r="I242" s="494">
        <f>VLOOKUP(H242,Sheet1!$B$2:$C$12,2,TRUE)</f>
        <v>8</v>
      </c>
      <c r="J242" s="494" t="str">
        <f>VLOOKUP($E242,'[17]Gui chi Quynh'!$C$7:$E$387,3,0)</f>
        <v>A4</v>
      </c>
      <c r="K242" s="494">
        <f>VLOOKUP(J242,Sheet1!$B$2:$C$12,2,TRUE)</f>
        <v>7</v>
      </c>
      <c r="L242" s="494" t="str">
        <f>VLOOKUP(E242,'[18]Gui chi Quynh'!$C$7:$F$385,3,0)</f>
        <v>A4</v>
      </c>
      <c r="M242" s="494">
        <f>VLOOKUP(L242,Sheet1!$B$2:$C$12,2,TRUE)</f>
        <v>7</v>
      </c>
      <c r="N242" s="494" t="str">
        <f>VLOOKUP(E242,'[19]Gui chi Quynh'!$C$7:$E$391,3,0)</f>
        <v>A4</v>
      </c>
      <c r="O242" s="494">
        <f>VLOOKUP(N242,Sheet1!$B$2:$C$12,2,TRUE)</f>
        <v>7</v>
      </c>
      <c r="P242" s="494" t="str">
        <f>VLOOKUP(E242,'[20]Gui chi Quynh'!$C$7:$E$391,3,0)</f>
        <v>A3</v>
      </c>
      <c r="Q242" s="494">
        <f>VLOOKUP(P242,Sheet1!$B$2:$C$12,2,TRUE)</f>
        <v>8</v>
      </c>
      <c r="R242" s="494" t="str">
        <f>VLOOKUP($E242,'[21]Gui chi Quynh'!$C$7:$E$390,3,0)</f>
        <v>A4</v>
      </c>
      <c r="S242" s="494">
        <f>VLOOKUP(R242,Sheet1!$B$2:$C$12,2,TRUE)</f>
        <v>7</v>
      </c>
      <c r="T242" s="494" t="str">
        <f>VLOOKUP($E242,'[22]Gui chi Quynh'!$C$7:$E$390,3,0)</f>
        <v>A4</v>
      </c>
      <c r="U242" s="494">
        <f>VLOOKUP(T242,Sheet1!$B$2:$C$12,2,TRUE)</f>
        <v>7</v>
      </c>
      <c r="V242" s="494" t="str">
        <f>VLOOKUP($E242,'[23]Gui chi Quynh'!$C$7:$E$389,3,0)</f>
        <v>A4</v>
      </c>
      <c r="W242" s="494">
        <f>VLOOKUP(V242,Sheet1!$B$2:$C$12,2,TRUE)</f>
        <v>7</v>
      </c>
      <c r="X242" s="494" t="str">
        <f>VLOOKUP($E242,'[24]Gui chi Quynh'!$C$7:$E$389,3,0)</f>
        <v>A4</v>
      </c>
      <c r="Y242" s="494">
        <f>VLOOKUP(X242,Sheet1!$B$2:$C$12,2,TRUE)</f>
        <v>7</v>
      </c>
      <c r="Z242" s="494" t="str">
        <f>VLOOKUP($E242,'[25]Gui chi Quynh'!$C$7:$E$388,3,0)</f>
        <v>A4</v>
      </c>
      <c r="AA242" s="494">
        <f>VLOOKUP(Z242,Sheet1!$B$2:$C$12,2,TRUE)</f>
        <v>7</v>
      </c>
      <c r="AB242" s="494" t="str">
        <f>VLOOKUP($E242,'T5'!$E$9:$AH$337,24,0)</f>
        <v>A4</v>
      </c>
      <c r="AC242" s="494">
        <f>VLOOKUP(AB242,Sheet1!$B$2:$C$12,2,TRUE)</f>
        <v>7</v>
      </c>
      <c r="AD242" s="494" t="str">
        <f>VLOOKUP($E242,'[27]XET CUOI NAM'!$E$9:AE$337,26,0)</f>
        <v>A4</v>
      </c>
      <c r="AE242" s="494">
        <f>VLOOKUP(AD242,Sheet1!$B$2:$C$12,2,TRUE)</f>
        <v>7</v>
      </c>
      <c r="AF242" s="592" t="str">
        <f>VLOOKUP($E242,'[26]Tong hop ket qua'!$E$19:$M$219,9,0)</f>
        <v>Đạt yêu cầu</v>
      </c>
      <c r="AG242" s="709">
        <f t="shared" si="48"/>
        <v>7.1818181818181817</v>
      </c>
      <c r="AH242" s="709" t="str">
        <f t="shared" si="49"/>
        <v>11A*</v>
      </c>
      <c r="AI242" s="709">
        <f t="shared" si="46"/>
        <v>0</v>
      </c>
      <c r="AJ242" s="709">
        <f t="shared" si="43"/>
        <v>7.166666666666667</v>
      </c>
      <c r="AK242" s="494" t="str">
        <f t="shared" si="44"/>
        <v>Tốt</v>
      </c>
      <c r="AL242" s="494" t="str">
        <f>VLOOKUP($E242,'cac dv gui'!$C$200:$AD$225,25,0)</f>
        <v>Xuất sắc</v>
      </c>
      <c r="AM242" s="494" t="str">
        <f>VLOOKUP($E242,'cac dv gui'!$C$200:$AD$225,26,0)</f>
        <v>Tốt</v>
      </c>
      <c r="AN242" s="675"/>
      <c r="AO242" s="494"/>
      <c r="AP242" s="675"/>
      <c r="AQ242" s="494" t="str">
        <f t="shared" si="45"/>
        <v>Tốt</v>
      </c>
      <c r="AR242" s="675" t="str">
        <f t="shared" si="50"/>
        <v>Tốt</v>
      </c>
      <c r="AS242" s="675"/>
      <c r="AT242" s="494"/>
      <c r="AU242" s="675"/>
      <c r="AV242" s="675" t="s">
        <v>1731</v>
      </c>
    </row>
    <row r="243" spans="1:48" s="684" customFormat="1" ht="48" customHeight="1" x14ac:dyDescent="0.25">
      <c r="A243" s="512" t="s">
        <v>1480</v>
      </c>
      <c r="B243" s="512">
        <f>COUNTIF($F$9:F243,F243)</f>
        <v>23</v>
      </c>
      <c r="C243" s="513" t="s">
        <v>985</v>
      </c>
      <c r="D243" s="594" t="s">
        <v>727</v>
      </c>
      <c r="E243" s="599" t="s">
        <v>728</v>
      </c>
      <c r="F243" s="518" t="s">
        <v>1609</v>
      </c>
      <c r="G243" s="518" t="s">
        <v>974</v>
      </c>
      <c r="H243" s="494" t="str">
        <f>VLOOKUP(E243,'[16]Gui chi Quynh'!$C$7:$E$387,3,0)</f>
        <v>A3</v>
      </c>
      <c r="I243" s="494">
        <f>VLOOKUP(H243,Sheet1!$B$2:$C$12,2,TRUE)</f>
        <v>8</v>
      </c>
      <c r="J243" s="494" t="str">
        <f>VLOOKUP($E243,'[17]Gui chi Quynh'!$C$7:$E$387,3,0)</f>
        <v>A4</v>
      </c>
      <c r="K243" s="494">
        <f>VLOOKUP(J243,Sheet1!$B$2:$C$12,2,TRUE)</f>
        <v>7</v>
      </c>
      <c r="L243" s="494" t="str">
        <f>VLOOKUP(E243,'[18]Gui chi Quynh'!$C$7:$F$385,3,0)</f>
        <v>A3</v>
      </c>
      <c r="M243" s="494">
        <f>VLOOKUP(L243,Sheet1!$B$2:$C$12,2,TRUE)</f>
        <v>8</v>
      </c>
      <c r="N243" s="494" t="str">
        <f>VLOOKUP(E243,'[19]Gui chi Quynh'!$C$7:$E$391,3,0)</f>
        <v>A2</v>
      </c>
      <c r="O243" s="494">
        <f>VLOOKUP(N243,Sheet1!$B$2:$C$12,2,TRUE)</f>
        <v>9</v>
      </c>
      <c r="P243" s="494" t="str">
        <f>VLOOKUP(E243,'[20]Gui chi Quynh'!$C$7:$E$391,3,0)</f>
        <v>A2</v>
      </c>
      <c r="Q243" s="494">
        <f>VLOOKUP(P243,Sheet1!$B$2:$C$12,2,TRUE)</f>
        <v>9</v>
      </c>
      <c r="R243" s="494" t="str">
        <f>VLOOKUP($E243,'[21]Gui chi Quynh'!$C$7:$E$390,3,0)</f>
        <v>A3</v>
      </c>
      <c r="S243" s="494">
        <f>VLOOKUP(R243,Sheet1!$B$2:$C$12,2,TRUE)</f>
        <v>8</v>
      </c>
      <c r="T243" s="494" t="str">
        <f>VLOOKUP($E243,'[22]Gui chi Quynh'!$C$7:$E$390,3,0)</f>
        <v>A3</v>
      </c>
      <c r="U243" s="494">
        <f>VLOOKUP(T243,Sheet1!$B$2:$C$12,2,TRUE)</f>
        <v>8</v>
      </c>
      <c r="V243" s="494" t="str">
        <f>VLOOKUP($E243,'[23]Gui chi Quynh'!$C$7:$E$389,3,0)</f>
        <v>A4</v>
      </c>
      <c r="W243" s="494">
        <f>VLOOKUP(V243,Sheet1!$B$2:$C$12,2,TRUE)</f>
        <v>7</v>
      </c>
      <c r="X243" s="494" t="str">
        <f>VLOOKUP($E243,'[24]Gui chi Quynh'!$C$7:$E$389,3,0)</f>
        <v>A4</v>
      </c>
      <c r="Y243" s="494">
        <f>VLOOKUP(X243,Sheet1!$B$2:$C$12,2,TRUE)</f>
        <v>7</v>
      </c>
      <c r="Z243" s="494" t="str">
        <f>VLOOKUP($E243,'[25]Gui chi Quynh'!$C$7:$E$388,3,0)</f>
        <v>A3</v>
      </c>
      <c r="AA243" s="494">
        <f>VLOOKUP(Z243,Sheet1!$B$2:$C$12,2,TRUE)</f>
        <v>8</v>
      </c>
      <c r="AB243" s="494" t="str">
        <f>VLOOKUP($E243,'T5'!$E$9:$AH$337,24,0)</f>
        <v>A4</v>
      </c>
      <c r="AC243" s="494">
        <f>VLOOKUP(AB243,Sheet1!$B$2:$C$12,2,TRUE)</f>
        <v>7</v>
      </c>
      <c r="AD243" s="494" t="str">
        <f>VLOOKUP($E243,'[27]XET CUOI NAM'!$E$9:AE$337,26,0)</f>
        <v>A4</v>
      </c>
      <c r="AE243" s="494">
        <f>VLOOKUP(AD243,Sheet1!$B$2:$C$12,2,TRUE)</f>
        <v>7</v>
      </c>
      <c r="AF243" s="592" t="str">
        <f>VLOOKUP($E243,'[26]Tong hop ket qua'!$E$19:$M$219,9,0)</f>
        <v>Khá</v>
      </c>
      <c r="AG243" s="709">
        <f t="shared" si="48"/>
        <v>7.8181818181818183</v>
      </c>
      <c r="AH243" s="709" t="str">
        <f t="shared" si="49"/>
        <v>11A*</v>
      </c>
      <c r="AI243" s="709">
        <f t="shared" si="46"/>
        <v>0</v>
      </c>
      <c r="AJ243" s="709">
        <f t="shared" si="43"/>
        <v>7.75</v>
      </c>
      <c r="AK243" s="494" t="str">
        <f t="shared" si="44"/>
        <v>Tốt</v>
      </c>
      <c r="AL243" s="494" t="str">
        <f>VLOOKUP($E243,'cac dv gui'!$C$200:$AD$225,25,0)</f>
        <v>Xuất sắc</v>
      </c>
      <c r="AM243" s="494" t="str">
        <f>VLOOKUP($E243,'cac dv gui'!$C$200:$AD$225,26,0)</f>
        <v>Tốt</v>
      </c>
      <c r="AN243" s="675"/>
      <c r="AO243" s="494"/>
      <c r="AP243" s="675"/>
      <c r="AQ243" s="494" t="str">
        <f t="shared" si="45"/>
        <v>Tốt</v>
      </c>
      <c r="AR243" s="675" t="str">
        <f t="shared" si="50"/>
        <v>Tốt</v>
      </c>
      <c r="AS243" s="675"/>
      <c r="AT243" s="494"/>
      <c r="AU243" s="675"/>
      <c r="AV243" s="675" t="s">
        <v>1731</v>
      </c>
    </row>
    <row r="244" spans="1:48" s="684" customFormat="1" ht="42" customHeight="1" x14ac:dyDescent="0.25">
      <c r="A244" s="512" t="s">
        <v>1481</v>
      </c>
      <c r="B244" s="512">
        <f>COUNTIF($F$9:F244,F244)</f>
        <v>24</v>
      </c>
      <c r="C244" s="513" t="s">
        <v>985</v>
      </c>
      <c r="D244" s="552" t="s">
        <v>794</v>
      </c>
      <c r="E244" s="554" t="s">
        <v>795</v>
      </c>
      <c r="F244" s="518" t="s">
        <v>1609</v>
      </c>
      <c r="G244" s="518" t="s">
        <v>974</v>
      </c>
      <c r="H244" s="494" t="str">
        <f>VLOOKUP(E244,'[16]Gui chi Quynh'!$C$7:$E$387,3,0)</f>
        <v>A3</v>
      </c>
      <c r="I244" s="494">
        <f>VLOOKUP(H244,Sheet1!$B$2:$C$12,2,TRUE)</f>
        <v>8</v>
      </c>
      <c r="J244" s="494" t="str">
        <f>VLOOKUP($E244,'[17]Gui chi Quynh'!$C$7:$E$387,3,0)</f>
        <v>A4</v>
      </c>
      <c r="K244" s="494">
        <f>VLOOKUP(J244,Sheet1!$B$2:$C$12,2,TRUE)</f>
        <v>7</v>
      </c>
      <c r="L244" s="494" t="str">
        <f>VLOOKUP(E244,'[18]Gui chi Quynh'!$C$7:$F$385,3,0)</f>
        <v>A3</v>
      </c>
      <c r="M244" s="494">
        <f>VLOOKUP(L244,Sheet1!$B$2:$C$12,2,TRUE)</f>
        <v>8</v>
      </c>
      <c r="N244" s="494" t="str">
        <f>VLOOKUP(E244,'[19]Gui chi Quynh'!$C$7:$E$391,3,0)</f>
        <v>A1</v>
      </c>
      <c r="O244" s="494">
        <f>VLOOKUP(N244,Sheet1!$B$2:$C$12,2,TRUE)</f>
        <v>10</v>
      </c>
      <c r="P244" s="494" t="str">
        <f>VLOOKUP(E244,'[20]Gui chi Quynh'!$C$7:$E$391,3,0)</f>
        <v>A2</v>
      </c>
      <c r="Q244" s="494">
        <f>VLOOKUP(P244,Sheet1!$B$2:$C$12,2,TRUE)</f>
        <v>9</v>
      </c>
      <c r="R244" s="494" t="str">
        <f>VLOOKUP($E244,'[21]Gui chi Quynh'!$C$7:$E$390,3,0)</f>
        <v>A3</v>
      </c>
      <c r="S244" s="494">
        <f>VLOOKUP(R244,Sheet1!$B$2:$C$12,2,TRUE)</f>
        <v>8</v>
      </c>
      <c r="T244" s="494" t="str">
        <f>VLOOKUP($E244,'[22]Gui chi Quynh'!$C$7:$E$390,3,0)</f>
        <v>A4</v>
      </c>
      <c r="U244" s="494">
        <f>VLOOKUP(T244,Sheet1!$B$2:$C$12,2,TRUE)</f>
        <v>7</v>
      </c>
      <c r="V244" s="494" t="str">
        <f>VLOOKUP($E244,'[23]Gui chi Quynh'!$C$7:$E$389,3,0)</f>
        <v>A4</v>
      </c>
      <c r="W244" s="494">
        <f>VLOOKUP(V244,Sheet1!$B$2:$C$12,2,TRUE)</f>
        <v>7</v>
      </c>
      <c r="X244" s="494" t="str">
        <f>VLOOKUP($E244,'[24]Gui chi Quynh'!$C$7:$E$389,3,0)</f>
        <v>A4</v>
      </c>
      <c r="Y244" s="494">
        <f>VLOOKUP(X244,Sheet1!$B$2:$C$12,2,TRUE)</f>
        <v>7</v>
      </c>
      <c r="Z244" s="494" t="str">
        <f>VLOOKUP($E244,'[25]Gui chi Quynh'!$C$7:$E$388,3,0)</f>
        <v>A4</v>
      </c>
      <c r="AA244" s="494">
        <f>VLOOKUP(Z244,Sheet1!$B$2:$C$12,2,TRUE)</f>
        <v>7</v>
      </c>
      <c r="AB244" s="494" t="str">
        <f>VLOOKUP($E244,'T5'!$E$9:$AH$337,24,0)</f>
        <v>A4</v>
      </c>
      <c r="AC244" s="494">
        <f>VLOOKUP(AB244,Sheet1!$B$2:$C$12,2,TRUE)</f>
        <v>7</v>
      </c>
      <c r="AD244" s="494" t="str">
        <f>VLOOKUP($E244,'[27]XET CUOI NAM'!$E$9:AE$337,26,0)</f>
        <v>A4</v>
      </c>
      <c r="AE244" s="494">
        <f>VLOOKUP(AD244,Sheet1!$B$2:$C$12,2,TRUE)</f>
        <v>7</v>
      </c>
      <c r="AF244" s="592" t="str">
        <f>VLOOKUP($E244,'[26]Tong hop ket qua'!$E$19:$M$219,9,0)</f>
        <v>Tốt</v>
      </c>
      <c r="AG244" s="709">
        <f t="shared" si="48"/>
        <v>7.7272727272727275</v>
      </c>
      <c r="AH244" s="709" t="str">
        <f t="shared" si="49"/>
        <v>11A*</v>
      </c>
      <c r="AI244" s="709">
        <f t="shared" si="46"/>
        <v>0</v>
      </c>
      <c r="AJ244" s="709">
        <f t="shared" si="43"/>
        <v>7.666666666666667</v>
      </c>
      <c r="AK244" s="494" t="str">
        <f t="shared" si="44"/>
        <v>Tốt</v>
      </c>
      <c r="AL244" s="494" t="str">
        <f>VLOOKUP($E244,'cac dv gui'!$C$200:$AD$225,25,0)</f>
        <v>Xuất sắc</v>
      </c>
      <c r="AM244" s="494" t="str">
        <f>VLOOKUP($E244,'cac dv gui'!$C$200:$AD$225,26,0)</f>
        <v>Tốt</v>
      </c>
      <c r="AN244" s="675"/>
      <c r="AO244" s="494"/>
      <c r="AP244" s="675"/>
      <c r="AQ244" s="494" t="str">
        <f t="shared" si="45"/>
        <v>Tốt</v>
      </c>
      <c r="AR244" s="675" t="str">
        <f t="shared" si="50"/>
        <v>Tốt</v>
      </c>
      <c r="AS244" s="675"/>
      <c r="AT244" s="494"/>
      <c r="AU244" s="675"/>
      <c r="AV244" s="675" t="s">
        <v>1731</v>
      </c>
    </row>
    <row r="245" spans="1:48" s="684" customFormat="1" ht="48" customHeight="1" x14ac:dyDescent="0.25">
      <c r="A245" s="512" t="s">
        <v>1482</v>
      </c>
      <c r="B245" s="512">
        <f>COUNTIF($F$9:F245,F245)</f>
        <v>25</v>
      </c>
      <c r="C245" s="513" t="s">
        <v>984</v>
      </c>
      <c r="D245" s="594" t="s">
        <v>804</v>
      </c>
      <c r="E245" s="599" t="s">
        <v>820</v>
      </c>
      <c r="F245" s="518" t="s">
        <v>1609</v>
      </c>
      <c r="G245" s="518" t="s">
        <v>974</v>
      </c>
      <c r="H245" s="494" t="str">
        <f>VLOOKUP(E245,'[16]Gui chi Quynh'!$C$7:$E$387,3,0)</f>
        <v>A4</v>
      </c>
      <c r="I245" s="494">
        <f>VLOOKUP(H245,Sheet1!$B$2:$C$12,2,TRUE)</f>
        <v>7</v>
      </c>
      <c r="J245" s="494" t="str">
        <f>VLOOKUP($E245,'[17]Gui chi Quynh'!$C$7:$E$387,3,0)</f>
        <v>A4</v>
      </c>
      <c r="K245" s="494">
        <f>VLOOKUP(J245,Sheet1!$B$2:$C$12,2,TRUE)</f>
        <v>7</v>
      </c>
      <c r="L245" s="494" t="str">
        <f>VLOOKUP(E245,'[18]Gui chi Quynh'!$C$7:$F$385,3,0)</f>
        <v>A4</v>
      </c>
      <c r="M245" s="494">
        <f>VLOOKUP(L245,Sheet1!$B$2:$C$12,2,TRUE)</f>
        <v>7</v>
      </c>
      <c r="N245" s="494" t="str">
        <f>VLOOKUP(E245,'[19]Gui chi Quynh'!$C$7:$E$391,3,0)</f>
        <v>A4</v>
      </c>
      <c r="O245" s="494">
        <f>VLOOKUP(N245,Sheet1!$B$2:$C$12,2,TRUE)</f>
        <v>7</v>
      </c>
      <c r="P245" s="494" t="str">
        <f>VLOOKUP(E245,'[20]Gui chi Quynh'!$C$7:$E$391,3,0)</f>
        <v>A3</v>
      </c>
      <c r="Q245" s="494">
        <f>VLOOKUP(P245,Sheet1!$B$2:$C$12,2,TRUE)</f>
        <v>8</v>
      </c>
      <c r="R245" s="494" t="str">
        <f>VLOOKUP($E245,'[21]Gui chi Quynh'!$C$7:$E$390,3,0)</f>
        <v>A4</v>
      </c>
      <c r="S245" s="494">
        <f>VLOOKUP(R245,Sheet1!$B$2:$C$12,2,TRUE)</f>
        <v>7</v>
      </c>
      <c r="T245" s="494" t="str">
        <f>VLOOKUP($E245,'[22]Gui chi Quynh'!$C$7:$E$390,3,0)</f>
        <v>B2</v>
      </c>
      <c r="U245" s="494">
        <f>VLOOKUP(T245,Sheet1!$B$2:$C$12,2,TRUE)</f>
        <v>5</v>
      </c>
      <c r="V245" s="494" t="str">
        <f>VLOOKUP($E245,'[23]Gui chi Quynh'!$C$7:$E$389,3,0)</f>
        <v>A4</v>
      </c>
      <c r="W245" s="494">
        <f>VLOOKUP(V245,Sheet1!$B$2:$C$12,2,TRUE)</f>
        <v>7</v>
      </c>
      <c r="X245" s="494" t="str">
        <f>VLOOKUP($E245,'[24]Gui chi Quynh'!$C$7:$E$389,3,0)</f>
        <v>A4</v>
      </c>
      <c r="Y245" s="494">
        <f>VLOOKUP(X245,Sheet1!$B$2:$C$12,2,TRUE)</f>
        <v>7</v>
      </c>
      <c r="Z245" s="494" t="str">
        <f>VLOOKUP($E245,'[25]Gui chi Quynh'!$C$7:$E$388,3,0)</f>
        <v>A4</v>
      </c>
      <c r="AA245" s="494">
        <f>VLOOKUP(Z245,Sheet1!$B$2:$C$12,2,TRUE)</f>
        <v>7</v>
      </c>
      <c r="AB245" s="494" t="str">
        <f>VLOOKUP($E245,'T5'!$E$9:$AH$337,24,0)</f>
        <v>A4</v>
      </c>
      <c r="AC245" s="494">
        <f>VLOOKUP(AB245,Sheet1!$B$2:$C$12,2,TRUE)</f>
        <v>7</v>
      </c>
      <c r="AD245" s="494" t="str">
        <f>VLOOKUP($E245,'[27]XET CUOI NAM'!$E$9:AE$337,26,0)</f>
        <v>A4</v>
      </c>
      <c r="AE245" s="494">
        <f>VLOOKUP(AD245,Sheet1!$B$2:$C$12,2,TRUE)</f>
        <v>7</v>
      </c>
      <c r="AF245" s="592" t="str">
        <f>VLOOKUP($E245,'[26]Tong hop ket qua'!$E$19:$M$219,9,0)</f>
        <v>Khá</v>
      </c>
      <c r="AG245" s="709">
        <f t="shared" si="48"/>
        <v>6.9090909090909092</v>
      </c>
      <c r="AH245" s="709" t="str">
        <f>LEFT((COUNTIF($H245:$AC245,"A*")&amp;"A*")&amp;" + "&amp;(COUNTIF($H245:$AC245,"B*")&amp;"B*")&amp;" + "&amp;(COUNTIF($H245:$AC245,"C*")&amp;"C*")&amp;" +  "&amp;(COUNTIF($H245:$AC245,"D")&amp;"D")&amp; " +  "&amp;(COUNTIF($H245:$AC245,"E")&amp;"E"),10)</f>
        <v>10A* + 1B*</v>
      </c>
      <c r="AI245" s="709">
        <f t="shared" si="46"/>
        <v>1</v>
      </c>
      <c r="AJ245" s="709">
        <f t="shared" si="43"/>
        <v>6.916666666666667</v>
      </c>
      <c r="AK245" s="494" t="str">
        <f t="shared" si="44"/>
        <v>Tốt</v>
      </c>
      <c r="AL245" s="494" t="str">
        <f>VLOOKUP($E245,'cac dv gui'!$C$200:$AD$225,25,0)</f>
        <v>Tốt</v>
      </c>
      <c r="AM245" s="494" t="str">
        <f>VLOOKUP($E245,'cac dv gui'!$C$200:$AD$225,26,0)</f>
        <v>Tốt</v>
      </c>
      <c r="AN245" s="675"/>
      <c r="AO245" s="494"/>
      <c r="AP245" s="675"/>
      <c r="AQ245" s="494" t="str">
        <f t="shared" si="45"/>
        <v>Tốt</v>
      </c>
      <c r="AR245" s="675" t="str">
        <f t="shared" si="50"/>
        <v>Tốt</v>
      </c>
      <c r="AS245" s="675"/>
      <c r="AT245" s="494"/>
      <c r="AU245" s="675" t="s">
        <v>1731</v>
      </c>
      <c r="AV245" s="675"/>
    </row>
    <row r="246" spans="1:48" s="684" customFormat="1" ht="24.95" customHeight="1" x14ac:dyDescent="0.25">
      <c r="A246" s="512" t="s">
        <v>1483</v>
      </c>
      <c r="B246" s="512">
        <f>COUNTIF($F$9:F246,F246)</f>
        <v>26</v>
      </c>
      <c r="C246" s="513" t="s">
        <v>985</v>
      </c>
      <c r="D246" s="594" t="s">
        <v>1045</v>
      </c>
      <c r="E246" s="554" t="s">
        <v>1046</v>
      </c>
      <c r="F246" s="518" t="s">
        <v>1609</v>
      </c>
      <c r="G246" s="523" t="s">
        <v>974</v>
      </c>
      <c r="H246" s="494"/>
      <c r="I246" s="494"/>
      <c r="J246" s="494"/>
      <c r="K246" s="494"/>
      <c r="L246" s="494"/>
      <c r="M246" s="494"/>
      <c r="N246" s="494" t="str">
        <f>VLOOKUP(E246,'[19]Gui chi Quynh'!$C$7:$E$391,3,0)</f>
        <v>A4</v>
      </c>
      <c r="O246" s="494">
        <f>VLOOKUP(N246,Sheet1!$B$2:$C$12,2,TRUE)</f>
        <v>7</v>
      </c>
      <c r="P246" s="494" t="str">
        <f>VLOOKUP(E246,'[20]Gui chi Quynh'!$C$7:$E$391,3,0)</f>
        <v>A3</v>
      </c>
      <c r="Q246" s="494">
        <f>VLOOKUP(P246,Sheet1!$B$2:$C$12,2,TRUE)</f>
        <v>8</v>
      </c>
      <c r="R246" s="494" t="str">
        <f>VLOOKUP($E246,'[21]Gui chi Quynh'!$C$7:$E$390,3,0)</f>
        <v>A4</v>
      </c>
      <c r="S246" s="494">
        <f>VLOOKUP(R246,Sheet1!$B$2:$C$12,2,TRUE)</f>
        <v>7</v>
      </c>
      <c r="T246" s="494" t="str">
        <f>VLOOKUP($E246,'[22]Gui chi Quynh'!$C$7:$E$390,3,0)</f>
        <v>A4</v>
      </c>
      <c r="U246" s="494">
        <f>VLOOKUP(T246,Sheet1!$B$2:$C$12,2,TRUE)</f>
        <v>7</v>
      </c>
      <c r="V246" s="494" t="str">
        <f>VLOOKUP($E246,'[23]Gui chi Quynh'!$C$7:$E$389,3,0)</f>
        <v>A4</v>
      </c>
      <c r="W246" s="494">
        <f>VLOOKUP(V246,Sheet1!$B$2:$C$12,2,TRUE)</f>
        <v>7</v>
      </c>
      <c r="X246" s="494" t="str">
        <f>VLOOKUP($E246,'[24]Gui chi Quynh'!$C$7:$E$389,3,0)</f>
        <v>A4</v>
      </c>
      <c r="Y246" s="494">
        <f>VLOOKUP(X246,Sheet1!$B$2:$C$12,2,TRUE)</f>
        <v>7</v>
      </c>
      <c r="Z246" s="494" t="str">
        <f>VLOOKUP($E246,'[25]Gui chi Quynh'!$C$7:$E$388,3,0)</f>
        <v>A4</v>
      </c>
      <c r="AA246" s="494">
        <f>VLOOKUP(Z246,Sheet1!$B$2:$C$12,2,TRUE)</f>
        <v>7</v>
      </c>
      <c r="AB246" s="494" t="str">
        <f>VLOOKUP($E246,'T5'!$E$9:$AH$337,24,0)</f>
        <v>A4</v>
      </c>
      <c r="AC246" s="494">
        <f>VLOOKUP(AB246,Sheet1!$B$2:$C$12,2,TRUE)</f>
        <v>7</v>
      </c>
      <c r="AD246" s="494" t="str">
        <f>VLOOKUP($E246,'[27]XET CUOI NAM'!$E$9:AE$337,26,0)</f>
        <v>A4</v>
      </c>
      <c r="AE246" s="494">
        <f>VLOOKUP(AD246,Sheet1!$B$2:$C$12,2,TRUE)</f>
        <v>7</v>
      </c>
      <c r="AF246" s="592" t="str">
        <f>VLOOKUP($E246,'[26]Tong hop ket qua'!$E$19:$M$219,9,0)</f>
        <v>Khá</v>
      </c>
      <c r="AG246" s="709">
        <f>(I246+K246+M246+O246+Q246+S246+U246+W246+Y246+AA246+AC246)/8</f>
        <v>7.125</v>
      </c>
      <c r="AH246" s="709" t="str">
        <f>LEFT((COUNTIF($H246:$AC246,"A*")&amp;"A*")&amp;" + "&amp;(COUNTIF($H246:$AC246,"B*")&amp;"B*")&amp;" + "&amp;(COUNTIF($H246:$AC246,"C*")&amp;"C*")&amp;" +  "&amp;(COUNTIF($H246:$AC246,"D")&amp;"D")&amp; " +  "&amp;(COUNTIF($H246:$AC246,"E")&amp;"E"),4)</f>
        <v xml:space="preserve">8A* </v>
      </c>
      <c r="AI246" s="709">
        <f t="shared" si="46"/>
        <v>0</v>
      </c>
      <c r="AJ246" s="709">
        <f>((I246+K246+M246+O246+Q246+S246+U246+W246+Y246+AA246+AC246+AE246))/9</f>
        <v>7.1111111111111107</v>
      </c>
      <c r="AK246" s="494" t="str">
        <f t="shared" si="44"/>
        <v>Tốt</v>
      </c>
      <c r="AL246" s="494" t="str">
        <f>VLOOKUP($E246,'cac dv gui'!$C$200:$AD$225,25,0)</f>
        <v>Tốt</v>
      </c>
      <c r="AM246" s="494" t="str">
        <f>VLOOKUP($E246,'cac dv gui'!$C$200:$AD$225,26,0)</f>
        <v>Tốt</v>
      </c>
      <c r="AN246" s="675"/>
      <c r="AO246" s="494"/>
      <c r="AP246" s="675"/>
      <c r="AQ246" s="494" t="str">
        <f t="shared" si="45"/>
        <v>Tốt</v>
      </c>
      <c r="AR246" s="675" t="str">
        <f t="shared" si="50"/>
        <v>Tốt</v>
      </c>
      <c r="AS246" s="675"/>
      <c r="AT246" s="678" t="s">
        <v>1122</v>
      </c>
      <c r="AU246" s="675"/>
      <c r="AV246" s="675" t="s">
        <v>1731</v>
      </c>
    </row>
    <row r="247" spans="1:48" s="684" customFormat="1" ht="24.95" customHeight="1" x14ac:dyDescent="0.25">
      <c r="A247" s="512" t="s">
        <v>1484</v>
      </c>
      <c r="B247" s="512">
        <f>COUNTIF($F$9:F247,F247)</f>
        <v>1</v>
      </c>
      <c r="C247" s="513" t="s">
        <v>985</v>
      </c>
      <c r="D247" s="519" t="s">
        <v>6</v>
      </c>
      <c r="E247" s="599" t="s">
        <v>823</v>
      </c>
      <c r="F247" s="494" t="s">
        <v>1604</v>
      </c>
      <c r="G247" s="494" t="s">
        <v>974</v>
      </c>
      <c r="H247" s="494" t="str">
        <f>VLOOKUP(E247,'[16]Gui chi Quynh'!$C$7:$E$387,3,0)</f>
        <v>A1</v>
      </c>
      <c r="I247" s="494">
        <f>VLOOKUP(H247,Sheet1!$B$2:$C$12,2,TRUE)</f>
        <v>10</v>
      </c>
      <c r="J247" s="494" t="str">
        <f>VLOOKUP($E247,'[17]Gui chi Quynh'!$C$7:$E$387,3,0)</f>
        <v>A3</v>
      </c>
      <c r="K247" s="494">
        <f>VLOOKUP(J247,Sheet1!$B$2:$C$12,2,TRUE)</f>
        <v>8</v>
      </c>
      <c r="L247" s="494" t="str">
        <f>VLOOKUP(E247,'[18]Gui chi Quynh'!$C$7:$F$385,3,0)</f>
        <v>A2</v>
      </c>
      <c r="M247" s="494">
        <f>VLOOKUP(L247,Sheet1!$B$2:$C$12,2,TRUE)</f>
        <v>9</v>
      </c>
      <c r="N247" s="494" t="str">
        <f>VLOOKUP(E247,'[19]Gui chi Quynh'!$C$7:$E$391,3,0)</f>
        <v>A4</v>
      </c>
      <c r="O247" s="494">
        <f>VLOOKUP(N247,Sheet1!$B$2:$C$12,2,TRUE)</f>
        <v>7</v>
      </c>
      <c r="P247" s="494" t="str">
        <f>VLOOKUP(E247,'[20]Gui chi Quynh'!$C$7:$E$391,3,0)</f>
        <v>A2</v>
      </c>
      <c r="Q247" s="494">
        <f>VLOOKUP(P247,Sheet1!$B$2:$C$12,2,TRUE)</f>
        <v>9</v>
      </c>
      <c r="R247" s="494" t="str">
        <f>VLOOKUP($E247,'[21]Gui chi Quynh'!$C$7:$E$390,3,0)</f>
        <v>A4</v>
      </c>
      <c r="S247" s="494">
        <f>VLOOKUP(R247,Sheet1!$B$2:$C$12,2,TRUE)</f>
        <v>7</v>
      </c>
      <c r="T247" s="494" t="str">
        <f>VLOOKUP($E247,'[22]Gui chi Quynh'!$C$7:$E$390,3,0)</f>
        <v>A2</v>
      </c>
      <c r="U247" s="494">
        <f>VLOOKUP(T247,Sheet1!$B$2:$C$12,2,TRUE)</f>
        <v>9</v>
      </c>
      <c r="V247" s="494" t="str">
        <f>VLOOKUP($E247,'[23]Gui chi Quynh'!$C$7:$E$389,3,0)</f>
        <v>A2</v>
      </c>
      <c r="W247" s="494">
        <f>VLOOKUP(V247,Sheet1!$B$2:$C$12,2,TRUE)</f>
        <v>9</v>
      </c>
      <c r="X247" s="494" t="str">
        <f>VLOOKUP($E247,'[24]Gui chi Quynh'!$C$7:$E$389,3,0)</f>
        <v>A1</v>
      </c>
      <c r="Y247" s="494">
        <f>VLOOKUP(X247,Sheet1!$B$2:$C$12,2,TRUE)</f>
        <v>10</v>
      </c>
      <c r="Z247" s="494" t="str">
        <f>VLOOKUP($E247,'[25]Gui chi Quynh'!$C$7:$E$388,3,0)</f>
        <v>A3</v>
      </c>
      <c r="AA247" s="494">
        <f>VLOOKUP(Z247,Sheet1!$B$2:$C$12,2,TRUE)</f>
        <v>8</v>
      </c>
      <c r="AB247" s="494" t="str">
        <f>VLOOKUP($E247,'T5'!$E$9:$AH$337,24,0)</f>
        <v>A3</v>
      </c>
      <c r="AC247" s="494">
        <f>VLOOKUP(AB247,Sheet1!$B$2:$C$12,2,TRUE)</f>
        <v>8</v>
      </c>
      <c r="AD247" s="494" t="str">
        <f>VLOOKUP($E247,'[27]XET CUOI NAM'!$E$9:AE$337,26,0)</f>
        <v>A4</v>
      </c>
      <c r="AE247" s="494">
        <f>VLOOKUP(AD247,Sheet1!$B$2:$C$12,2,TRUE)</f>
        <v>7</v>
      </c>
      <c r="AF247" s="592" t="str">
        <f>VLOOKUP($E247,'[26]Tong hop ket qua'!$E$19:$M$219,9,0)</f>
        <v>Tốt</v>
      </c>
      <c r="AG247" s="709">
        <f>ROUND(AVERAGE($H247:$AC247),1)</f>
        <v>8.5</v>
      </c>
      <c r="AH247" s="709" t="str">
        <f>LEFT((COUNTIF($H247:$AC247,"A*")&amp;"A*")&amp;" + "&amp;(COUNTIF($H247:$AC247,"B*")&amp;"B*")&amp;" + "&amp;(COUNTIF($H247:$AC247,"C*")&amp;"C*")&amp;" +  "&amp;(COUNTIF($H247:$AC247,"D")&amp;"D")&amp; " +  "&amp;(COUNTIF($H247:$AC247,"E")&amp;"E"),4)</f>
        <v>11A*</v>
      </c>
      <c r="AI247" s="709">
        <f t="shared" si="46"/>
        <v>0</v>
      </c>
      <c r="AJ247" s="709">
        <f t="shared" si="43"/>
        <v>8.4166666666666661</v>
      </c>
      <c r="AK247" s="494" t="str">
        <f t="shared" si="44"/>
        <v>Xuất sắc</v>
      </c>
      <c r="AL247" s="494" t="str">
        <f>VLOOKUP($E247,'cac dv gui'!$C$38:$AD$58,25,0)</f>
        <v>Xuất sắc</v>
      </c>
      <c r="AM247" s="494" t="str">
        <f>VLOOKUP($E247,'cac dv gui'!$C$38:$AD$58,26,0)</f>
        <v>Xuất sắc</v>
      </c>
      <c r="AN247" s="675"/>
      <c r="AO247" s="494" t="s">
        <v>1130</v>
      </c>
      <c r="AP247" s="675"/>
      <c r="AQ247" s="494" t="str">
        <f t="shared" si="45"/>
        <v>Xuất sắc</v>
      </c>
      <c r="AR247" s="675" t="str">
        <f t="shared" si="50"/>
        <v>Xuất sắc</v>
      </c>
      <c r="AS247" s="675"/>
      <c r="AT247" s="494"/>
      <c r="AU247" s="675" t="s">
        <v>1731</v>
      </c>
      <c r="AV247" s="675"/>
    </row>
    <row r="248" spans="1:48" s="684" customFormat="1" ht="24.95" customHeight="1" x14ac:dyDescent="0.25">
      <c r="A248" s="512" t="s">
        <v>1485</v>
      </c>
      <c r="B248" s="512">
        <f>COUNTIF($F$9:F248,F248)</f>
        <v>2</v>
      </c>
      <c r="C248" s="513" t="s">
        <v>985</v>
      </c>
      <c r="D248" s="552" t="s">
        <v>108</v>
      </c>
      <c r="E248" s="551" t="s">
        <v>530</v>
      </c>
      <c r="F248" s="494" t="s">
        <v>1604</v>
      </c>
      <c r="G248" s="494" t="s">
        <v>974</v>
      </c>
      <c r="H248" s="494" t="str">
        <f>VLOOKUP(E248,'[16]Gui chi Quynh'!$C$7:$E$387,3,0)</f>
        <v>A4</v>
      </c>
      <c r="I248" s="494">
        <f>VLOOKUP(H248,Sheet1!$B$2:$C$12,2,TRUE)</f>
        <v>7</v>
      </c>
      <c r="J248" s="494" t="str">
        <f>VLOOKUP($E248,'[17]Gui chi Quynh'!$C$7:$E$387,3,0)</f>
        <v>A4</v>
      </c>
      <c r="K248" s="494">
        <f>VLOOKUP(J248,Sheet1!$B$2:$C$12,2,TRUE)</f>
        <v>7</v>
      </c>
      <c r="L248" s="494" t="str">
        <f>VLOOKUP(E248,'[18]Gui chi Quynh'!$C$7:$F$385,3,0)</f>
        <v>A4</v>
      </c>
      <c r="M248" s="494">
        <f>VLOOKUP(L248,Sheet1!$B$2:$C$12,2,TRUE)</f>
        <v>7</v>
      </c>
      <c r="N248" s="494" t="str">
        <f>VLOOKUP(E248,'[19]Gui chi Quynh'!$C$7:$E$391,3,0)</f>
        <v>A3</v>
      </c>
      <c r="O248" s="494">
        <f>VLOOKUP(N248,Sheet1!$B$2:$C$12,2,TRUE)</f>
        <v>8</v>
      </c>
      <c r="P248" s="494" t="str">
        <f>VLOOKUP(E248,'[20]Gui chi Quynh'!$C$7:$E$391,3,0)</f>
        <v>A2</v>
      </c>
      <c r="Q248" s="494">
        <f>VLOOKUP(P248,Sheet1!$B$2:$C$12,2,TRUE)</f>
        <v>9</v>
      </c>
      <c r="R248" s="494" t="str">
        <f>VLOOKUP($E248,'[21]Gui chi Quynh'!$C$7:$E$390,3,0)</f>
        <v>A4</v>
      </c>
      <c r="S248" s="494">
        <f>VLOOKUP(R248,Sheet1!$B$2:$C$12,2,TRUE)</f>
        <v>7</v>
      </c>
      <c r="T248" s="494" t="str">
        <f>VLOOKUP($E248,'[22]Gui chi Quynh'!$C$7:$E$390,3,0)</f>
        <v>A4</v>
      </c>
      <c r="U248" s="494">
        <f>VLOOKUP(T248,Sheet1!$B$2:$C$12,2,TRUE)</f>
        <v>7</v>
      </c>
      <c r="V248" s="494" t="str">
        <f>VLOOKUP($E248,'[23]Gui chi Quynh'!$C$7:$E$389,3,0)</f>
        <v>A3</v>
      </c>
      <c r="W248" s="494">
        <f>VLOOKUP(V248,Sheet1!$B$2:$C$12,2,TRUE)</f>
        <v>8</v>
      </c>
      <c r="X248" s="494" t="str">
        <f>VLOOKUP($E248,'[24]Gui chi Quynh'!$C$7:$E$389,3,0)</f>
        <v>A2</v>
      </c>
      <c r="Y248" s="494">
        <f>VLOOKUP(X248,Sheet1!$B$2:$C$12,2,TRUE)</f>
        <v>9</v>
      </c>
      <c r="Z248" s="494" t="str">
        <f>VLOOKUP($E248,'[25]Gui chi Quynh'!$C$7:$E$388,3,0)</f>
        <v>A1</v>
      </c>
      <c r="AA248" s="494">
        <f>VLOOKUP(Z248,Sheet1!$B$2:$C$12,2,TRUE)</f>
        <v>10</v>
      </c>
      <c r="AB248" s="494" t="str">
        <f>VLOOKUP($E248,'T5'!$E$9:$AH$337,24,0)</f>
        <v>A2</v>
      </c>
      <c r="AC248" s="494">
        <f>VLOOKUP(AB248,Sheet1!$B$2:$C$12,2,TRUE)</f>
        <v>9</v>
      </c>
      <c r="AD248" s="494" t="str">
        <f>VLOOKUP($E248,'[27]XET CUOI NAM'!$E$9:AE$337,26,0)</f>
        <v>A2</v>
      </c>
      <c r="AE248" s="494">
        <f>VLOOKUP(AD248,Sheet1!$B$2:$C$12,2,TRUE)</f>
        <v>9</v>
      </c>
      <c r="AF248" s="592"/>
      <c r="AG248" s="709">
        <f>ROUND(AVERAGE($H248:$AC248),1)</f>
        <v>8</v>
      </c>
      <c r="AH248" s="709" t="str">
        <f>LEFT((COUNTIF($H248:$AC248,"A*")&amp;"A*")&amp;" + "&amp;(COUNTIF($H248:$AC248,"B*")&amp;"B*")&amp;" + "&amp;(COUNTIF($H248:$AC248,"C*")&amp;"C*")&amp;" +  "&amp;(COUNTIF($H248:$AC248,"D")&amp;"D")&amp; " +  "&amp;(COUNTIF($H248:$AC248,"E")&amp;"E"),4)</f>
        <v>11A*</v>
      </c>
      <c r="AI248" s="709">
        <f t="shared" si="46"/>
        <v>0</v>
      </c>
      <c r="AJ248" s="709">
        <f t="shared" si="43"/>
        <v>8.0833333333333339</v>
      </c>
      <c r="AK248" s="494" t="str">
        <f t="shared" si="44"/>
        <v>Xuất sắc</v>
      </c>
      <c r="AL248" s="494" t="str">
        <f>VLOOKUP($E248,'cac dv gui'!$C$38:$AD$58,25,0)</f>
        <v>Xuất sắc</v>
      </c>
      <c r="AM248" s="494" t="str">
        <f>VLOOKUP($E248,'cac dv gui'!$C$38:$AD$58,26,0)</f>
        <v>Xuất sắc</v>
      </c>
      <c r="AN248" s="675"/>
      <c r="AO248" s="494"/>
      <c r="AP248" s="675"/>
      <c r="AQ248" s="494" t="str">
        <f t="shared" si="45"/>
        <v>Xuất sắc</v>
      </c>
      <c r="AR248" s="675" t="str">
        <f t="shared" si="50"/>
        <v>Xuất sắc</v>
      </c>
      <c r="AS248" s="675"/>
      <c r="AT248" s="494"/>
      <c r="AU248" s="675"/>
      <c r="AV248" s="675" t="s">
        <v>1731</v>
      </c>
    </row>
    <row r="249" spans="1:48" s="684" customFormat="1" ht="39.75" customHeight="1" x14ac:dyDescent="0.25">
      <c r="A249" s="512" t="s">
        <v>1486</v>
      </c>
      <c r="B249" s="512">
        <f>COUNTIF($F$9:F249,F249)</f>
        <v>3</v>
      </c>
      <c r="C249" s="513" t="s">
        <v>984</v>
      </c>
      <c r="D249" s="552" t="s">
        <v>107</v>
      </c>
      <c r="E249" s="551" t="s">
        <v>719</v>
      </c>
      <c r="F249" s="494" t="s">
        <v>1604</v>
      </c>
      <c r="G249" s="494" t="s">
        <v>974</v>
      </c>
      <c r="H249" s="494" t="str">
        <f>VLOOKUP(E249,'[16]Gui chi Quynh'!$C$7:$E$387,3,0)</f>
        <v>A3</v>
      </c>
      <c r="I249" s="494">
        <f>VLOOKUP(H249,Sheet1!$B$2:$C$12,2,TRUE)</f>
        <v>8</v>
      </c>
      <c r="J249" s="494" t="str">
        <f>VLOOKUP($E249,'[17]Gui chi Quynh'!$C$7:$E$387,3,0)</f>
        <v>A4</v>
      </c>
      <c r="K249" s="494">
        <f>VLOOKUP(J249,Sheet1!$B$2:$C$12,2,TRUE)</f>
        <v>7</v>
      </c>
      <c r="L249" s="494" t="str">
        <f>VLOOKUP(E249,'[18]Gui chi Quynh'!$C$7:$F$385,3,0)</f>
        <v>A3</v>
      </c>
      <c r="M249" s="494">
        <f>VLOOKUP(L249,Sheet1!$B$2:$C$12,2,TRUE)</f>
        <v>8</v>
      </c>
      <c r="N249" s="494" t="str">
        <f>VLOOKUP(E249,'[19]Gui chi Quynh'!$C$7:$E$391,3,0)</f>
        <v>A3</v>
      </c>
      <c r="O249" s="494">
        <f>VLOOKUP(N249,Sheet1!$B$2:$C$12,2,TRUE)</f>
        <v>8</v>
      </c>
      <c r="P249" s="494" t="str">
        <f>VLOOKUP(E249,'[20]Gui chi Quynh'!$C$7:$E$391,3,0)</f>
        <v>A2</v>
      </c>
      <c r="Q249" s="494">
        <f>VLOOKUP(P249,Sheet1!$B$2:$C$12,2,TRUE)</f>
        <v>9</v>
      </c>
      <c r="R249" s="494" t="str">
        <f>VLOOKUP($E249,'[21]Gui chi Quynh'!$C$7:$E$390,3,0)</f>
        <v>A4</v>
      </c>
      <c r="S249" s="494">
        <f>VLOOKUP(R249,Sheet1!$B$2:$C$12,2,TRUE)</f>
        <v>7</v>
      </c>
      <c r="T249" s="494" t="str">
        <f>VLOOKUP($E249,'[22]Gui chi Quynh'!$C$7:$E$390,3,0)</f>
        <v>A4</v>
      </c>
      <c r="U249" s="494">
        <f>VLOOKUP(T249,Sheet1!$B$2:$C$12,2,TRUE)</f>
        <v>7</v>
      </c>
      <c r="V249" s="494" t="str">
        <f>VLOOKUP($E249,'[23]Gui chi Quynh'!$C$7:$E$389,3,0)</f>
        <v>A3</v>
      </c>
      <c r="W249" s="494">
        <f>VLOOKUP(V249,Sheet1!$B$2:$C$12,2,TRUE)</f>
        <v>8</v>
      </c>
      <c r="X249" s="494" t="str">
        <f>VLOOKUP($E249,'[24]Gui chi Quynh'!$C$7:$E$389,3,0)</f>
        <v>A2</v>
      </c>
      <c r="Y249" s="494">
        <f>VLOOKUP(X249,Sheet1!$B$2:$C$12,2,TRUE)</f>
        <v>9</v>
      </c>
      <c r="Z249" s="494" t="str">
        <f>VLOOKUP($E249,'[25]Gui chi Quynh'!$C$7:$E$388,3,0)</f>
        <v>A2</v>
      </c>
      <c r="AA249" s="494">
        <f>VLOOKUP(Z249,Sheet1!$B$2:$C$12,2,TRUE)</f>
        <v>9</v>
      </c>
      <c r="AB249" s="494" t="str">
        <f>VLOOKUP($E249,'T5'!$E$9:$AH$337,24,0)</f>
        <v>A3</v>
      </c>
      <c r="AC249" s="494">
        <f>VLOOKUP(AB249,Sheet1!$B$2:$C$12,2,TRUE)</f>
        <v>8</v>
      </c>
      <c r="AD249" s="494" t="str">
        <f>VLOOKUP($E249,'[27]XET CUOI NAM'!$E$9:AE$337,26,0)</f>
        <v>A2</v>
      </c>
      <c r="AE249" s="494">
        <f>VLOOKUP(AD249,Sheet1!$B$2:$C$12,2,TRUE)</f>
        <v>9</v>
      </c>
      <c r="AF249" s="592" t="str">
        <f>VLOOKUP($E249,'[26]Tong hop ket qua'!$E$19:$M$219,9,0)</f>
        <v>Khá</v>
      </c>
      <c r="AG249" s="709">
        <f>ROUND(AVERAGE($H249:$AC249),1)</f>
        <v>8</v>
      </c>
      <c r="AH249" s="709" t="str">
        <f>LEFT((COUNTIF($H249:$AC249,"A*")&amp;"A*")&amp;" + "&amp;(COUNTIF($H249:$AC249,"B*")&amp;"B*")&amp;" + "&amp;(COUNTIF($H249:$AC249,"C*")&amp;"C*")&amp;" +  "&amp;(COUNTIF($H249:$AC249,"D")&amp;"D")&amp; " +  "&amp;(COUNTIF($H249:$AC249,"E")&amp;"E"),4)</f>
        <v>11A*</v>
      </c>
      <c r="AI249" s="709">
        <f t="shared" si="46"/>
        <v>0</v>
      </c>
      <c r="AJ249" s="709">
        <f t="shared" si="43"/>
        <v>8.0833333333333339</v>
      </c>
      <c r="AK249" s="494" t="str">
        <f t="shared" si="44"/>
        <v>Xuất sắc</v>
      </c>
      <c r="AL249" s="494" t="str">
        <f>VLOOKUP($E249,'cac dv gui'!$C$38:$AD$58,25,0)</f>
        <v>Tốt</v>
      </c>
      <c r="AM249" s="494" t="str">
        <f>VLOOKUP($E249,'cac dv gui'!$C$38:$AD$58,26,0)</f>
        <v>Xuất sắc</v>
      </c>
      <c r="AN249" s="675"/>
      <c r="AO249" s="494"/>
      <c r="AP249" s="675"/>
      <c r="AQ249" s="494" t="str">
        <f t="shared" si="45"/>
        <v>Xuất sắc</v>
      </c>
      <c r="AR249" s="675" t="str">
        <f t="shared" si="50"/>
        <v>Xuất sắc</v>
      </c>
      <c r="AS249" s="675"/>
      <c r="AT249" s="494"/>
      <c r="AU249" s="675" t="s">
        <v>1731</v>
      </c>
      <c r="AV249" s="675"/>
    </row>
    <row r="250" spans="1:48" s="684" customFormat="1" ht="24.95" customHeight="1" x14ac:dyDescent="0.25">
      <c r="A250" s="512" t="s">
        <v>1487</v>
      </c>
      <c r="B250" s="512">
        <f>COUNTIF($F$9:F250,F250)</f>
        <v>4</v>
      </c>
      <c r="C250" s="513" t="s">
        <v>984</v>
      </c>
      <c r="D250" s="552" t="s">
        <v>102</v>
      </c>
      <c r="E250" s="512" t="s">
        <v>516</v>
      </c>
      <c r="F250" s="494" t="s">
        <v>1604</v>
      </c>
      <c r="G250" s="494" t="s">
        <v>974</v>
      </c>
      <c r="H250" s="494" t="str">
        <f>VLOOKUP(E250,'[16]Gui chi Quynh'!$C$7:$E$387,3,0)</f>
        <v>A4</v>
      </c>
      <c r="I250" s="494">
        <f>VLOOKUP(H250,Sheet1!$B$2:$C$12,2,TRUE)</f>
        <v>7</v>
      </c>
      <c r="J250" s="494" t="str">
        <f>VLOOKUP($E250,'[17]Gui chi Quynh'!$C$7:$E$387,3,0)</f>
        <v>A4</v>
      </c>
      <c r="K250" s="494">
        <f>VLOOKUP(J250,Sheet1!$B$2:$C$12,2,TRUE)</f>
        <v>7</v>
      </c>
      <c r="L250" s="494" t="str">
        <f>VLOOKUP(E250,'[18]Gui chi Quynh'!$C$7:$F$385,3,0)</f>
        <v>A3</v>
      </c>
      <c r="M250" s="494">
        <f>VLOOKUP(L250,Sheet1!$B$2:$C$12,2,TRUE)</f>
        <v>8</v>
      </c>
      <c r="N250" s="494" t="str">
        <f>VLOOKUP(E250,'[19]Gui chi Quynh'!$C$7:$E$391,3,0)</f>
        <v>A4</v>
      </c>
      <c r="O250" s="494">
        <f>VLOOKUP(N250,Sheet1!$B$2:$C$12,2,TRUE)</f>
        <v>7</v>
      </c>
      <c r="P250" s="494" t="str">
        <f>VLOOKUP(E250,'[20]Gui chi Quynh'!$C$7:$E$391,3,0)</f>
        <v>B2</v>
      </c>
      <c r="Q250" s="494">
        <f>VLOOKUP(P250,Sheet1!$B$2:$C$12,2,TRUE)</f>
        <v>5</v>
      </c>
      <c r="R250" s="494" t="str">
        <f>VLOOKUP($E250,'[21]Gui chi Quynh'!$C$7:$E$390,3,0)</f>
        <v>A4</v>
      </c>
      <c r="S250" s="494">
        <f>VLOOKUP(R250,Sheet1!$B$2:$C$12,2,TRUE)</f>
        <v>7</v>
      </c>
      <c r="T250" s="494" t="str">
        <f>VLOOKUP($E250,'[22]Gui chi Quynh'!$C$7:$E$390,3,0)</f>
        <v>B1</v>
      </c>
      <c r="U250" s="494">
        <f>VLOOKUP(T250,Sheet1!$B$2:$C$12,2,TRUE)</f>
        <v>6</v>
      </c>
      <c r="V250" s="494" t="str">
        <f>VLOOKUP($E250,'[23]Gui chi Quynh'!$C$7:$E$389,3,0)</f>
        <v>A4</v>
      </c>
      <c r="W250" s="494">
        <f>VLOOKUP(V250,Sheet1!$B$2:$C$12,2,TRUE)</f>
        <v>7</v>
      </c>
      <c r="X250" s="494" t="str">
        <f>VLOOKUP($E250,'[24]Gui chi Quynh'!$C$7:$E$389,3,0)</f>
        <v>A4</v>
      </c>
      <c r="Y250" s="494">
        <f>VLOOKUP(X250,Sheet1!$B$2:$C$12,2,TRUE)</f>
        <v>7</v>
      </c>
      <c r="Z250" s="494" t="str">
        <f>VLOOKUP($E250,'[25]Gui chi Quynh'!$C$7:$E$388,3,0)</f>
        <v>A4</v>
      </c>
      <c r="AA250" s="494">
        <f>VLOOKUP(Z250,Sheet1!$B$2:$C$12,2,TRUE)</f>
        <v>7</v>
      </c>
      <c r="AB250" s="494" t="str">
        <f>VLOOKUP($E250,'T5'!$E$9:$AH$337,24,0)</f>
        <v>A4</v>
      </c>
      <c r="AC250" s="494">
        <f>VLOOKUP(AB250,Sheet1!$B$2:$C$12,2,TRUE)</f>
        <v>7</v>
      </c>
      <c r="AD250" s="494" t="str">
        <f>VLOOKUP($E250,'[27]XET CUOI NAM'!$E$9:AE$337,26,0)</f>
        <v>A4</v>
      </c>
      <c r="AE250" s="494">
        <f>VLOOKUP(AD250,Sheet1!$B$2:$C$12,2,TRUE)</f>
        <v>7</v>
      </c>
      <c r="AF250" s="592"/>
      <c r="AG250" s="709">
        <f t="shared" ref="AG250:AG276" si="51">(I250+K250+M250+O250+Q250+S250+U250+W250+Y250+AA250+AC250)/11</f>
        <v>6.8181818181818183</v>
      </c>
      <c r="AH250" s="709" t="str">
        <f>LEFT((COUNTIF($H250:$AC250,"A*")&amp;"A*")&amp;" + "&amp;(COUNTIF($H250:$AC250,"B*")&amp;"B*")&amp;" + "&amp;(COUNTIF($H250:$AC250,"C*")&amp;"C*")&amp;" +  "&amp;(COUNTIF($H250:$AC250,"D")&amp;"D")&amp; " +  "&amp;(COUNTIF($H250:$AC250,"E")&amp;"E"),10)</f>
        <v xml:space="preserve">9A* + 2B* </v>
      </c>
      <c r="AI250" s="709">
        <f t="shared" si="46"/>
        <v>2</v>
      </c>
      <c r="AJ250" s="709">
        <f t="shared" si="43"/>
        <v>6.833333333333333</v>
      </c>
      <c r="AK250" s="494" t="str">
        <f t="shared" si="44"/>
        <v>Tốt</v>
      </c>
      <c r="AL250" s="494" t="str">
        <f>VLOOKUP($E250,'cac dv gui'!$C$38:$AD$58,25,0)</f>
        <v>Tốt</v>
      </c>
      <c r="AM250" s="494" t="str">
        <f>VLOOKUP($E250,'cac dv gui'!$C$38:$AD$58,26,0)</f>
        <v>Tốt</v>
      </c>
      <c r="AN250" s="675"/>
      <c r="AO250" s="494"/>
      <c r="AP250" s="675"/>
      <c r="AQ250" s="494" t="str">
        <f t="shared" si="45"/>
        <v>Tốt</v>
      </c>
      <c r="AR250" s="675" t="str">
        <f t="shared" si="50"/>
        <v>Tốt</v>
      </c>
      <c r="AS250" s="675"/>
      <c r="AT250" s="494"/>
      <c r="AU250" s="675" t="s">
        <v>1731</v>
      </c>
      <c r="AV250" s="675"/>
    </row>
    <row r="251" spans="1:48" s="684" customFormat="1" ht="24.95" customHeight="1" x14ac:dyDescent="0.25">
      <c r="A251" s="512" t="s">
        <v>1488</v>
      </c>
      <c r="B251" s="512">
        <f>COUNTIF($F$9:F251,F251)</f>
        <v>5</v>
      </c>
      <c r="C251" s="513" t="s">
        <v>984</v>
      </c>
      <c r="D251" s="552" t="s">
        <v>100</v>
      </c>
      <c r="E251" s="551" t="s">
        <v>525</v>
      </c>
      <c r="F251" s="494" t="s">
        <v>1604</v>
      </c>
      <c r="G251" s="494" t="s">
        <v>974</v>
      </c>
      <c r="H251" s="494" t="str">
        <f>VLOOKUP(E251,'[16]Gui chi Quynh'!$C$7:$E$387,3,0)</f>
        <v>A3</v>
      </c>
      <c r="I251" s="494">
        <f>VLOOKUP(H251,Sheet1!$B$2:$C$12,2,TRUE)</f>
        <v>8</v>
      </c>
      <c r="J251" s="494" t="str">
        <f>VLOOKUP($E251,'[17]Gui chi Quynh'!$C$7:$E$387,3,0)</f>
        <v>A4</v>
      </c>
      <c r="K251" s="494">
        <f>VLOOKUP(J251,Sheet1!$B$2:$C$12,2,TRUE)</f>
        <v>7</v>
      </c>
      <c r="L251" s="494" t="str">
        <f>VLOOKUP(E251,'[18]Gui chi Quynh'!$C$7:$F$385,3,0)</f>
        <v>A3</v>
      </c>
      <c r="M251" s="494">
        <f>VLOOKUP(L251,Sheet1!$B$2:$C$12,2,TRUE)</f>
        <v>8</v>
      </c>
      <c r="N251" s="494" t="str">
        <f>VLOOKUP(E251,'[19]Gui chi Quynh'!$C$7:$E$391,3,0)</f>
        <v>A3</v>
      </c>
      <c r="O251" s="494">
        <f>VLOOKUP(N251,Sheet1!$B$2:$C$12,2,TRUE)</f>
        <v>8</v>
      </c>
      <c r="P251" s="494" t="str">
        <f>VLOOKUP(E251,'[20]Gui chi Quynh'!$C$7:$E$391,3,0)</f>
        <v>B1</v>
      </c>
      <c r="Q251" s="494">
        <f>VLOOKUP(P251,Sheet1!$B$2:$C$12,2,TRUE)</f>
        <v>6</v>
      </c>
      <c r="R251" s="494" t="str">
        <f>VLOOKUP($E251,'[21]Gui chi Quynh'!$C$7:$E$390,3,0)</f>
        <v>A4</v>
      </c>
      <c r="S251" s="494">
        <f>VLOOKUP(R251,Sheet1!$B$2:$C$12,2,TRUE)</f>
        <v>7</v>
      </c>
      <c r="T251" s="494" t="str">
        <f>VLOOKUP($E251,'[22]Gui chi Quynh'!$C$7:$E$390,3,0)</f>
        <v>A4</v>
      </c>
      <c r="U251" s="494">
        <f>VLOOKUP(T251,Sheet1!$B$2:$C$12,2,TRUE)</f>
        <v>7</v>
      </c>
      <c r="V251" s="494" t="str">
        <f>VLOOKUP($E251,'[23]Gui chi Quynh'!$C$7:$E$389,3,0)</f>
        <v>A4</v>
      </c>
      <c r="W251" s="494">
        <f>VLOOKUP(V251,Sheet1!$B$2:$C$12,2,TRUE)</f>
        <v>7</v>
      </c>
      <c r="X251" s="494" t="str">
        <f>VLOOKUP($E251,'[24]Gui chi Quynh'!$C$7:$E$389,3,0)</f>
        <v>A4</v>
      </c>
      <c r="Y251" s="494">
        <f>VLOOKUP(X251,Sheet1!$B$2:$C$12,2,TRUE)</f>
        <v>7</v>
      </c>
      <c r="Z251" s="494" t="str">
        <f>VLOOKUP($E251,'[25]Gui chi Quynh'!$C$7:$E$388,3,0)</f>
        <v>A4</v>
      </c>
      <c r="AA251" s="494">
        <f>VLOOKUP(Z251,Sheet1!$B$2:$C$12,2,TRUE)</f>
        <v>7</v>
      </c>
      <c r="AB251" s="494" t="str">
        <f>VLOOKUP($E251,'T5'!$E$9:$AH$337,24,0)</f>
        <v>A3</v>
      </c>
      <c r="AC251" s="494">
        <f>VLOOKUP(AB251,Sheet1!$B$2:$C$12,2,TRUE)</f>
        <v>8</v>
      </c>
      <c r="AD251" s="494" t="str">
        <f>VLOOKUP($E251,'[27]XET CUOI NAM'!$E$9:AE$337,26,0)</f>
        <v>A4</v>
      </c>
      <c r="AE251" s="494">
        <f>VLOOKUP(AD251,Sheet1!$B$2:$C$12,2,TRUE)</f>
        <v>7</v>
      </c>
      <c r="AF251" s="592" t="str">
        <f>VLOOKUP($E251,'[26]Tong hop ket qua'!$E$19:$M$219,9,0)</f>
        <v>Tốt</v>
      </c>
      <c r="AG251" s="709">
        <f t="shared" si="51"/>
        <v>7.2727272727272725</v>
      </c>
      <c r="AH251" s="709" t="str">
        <f>LEFT((COUNTIF($H251:$AC251,"A*")&amp;"A*")&amp;" + "&amp;(COUNTIF($H251:$AC251,"B*")&amp;"B*")&amp;" + "&amp;(COUNTIF($H251:$AC251,"C*")&amp;"C*")&amp;" +  "&amp;(COUNTIF($H251:$AC251,"D")&amp;"D")&amp; " +  "&amp;(COUNTIF($H251:$AC251,"E")&amp;"E"),10)</f>
        <v>10A* + 1B*</v>
      </c>
      <c r="AI251" s="709">
        <f t="shared" si="46"/>
        <v>1</v>
      </c>
      <c r="AJ251" s="709">
        <f t="shared" si="43"/>
        <v>7.25</v>
      </c>
      <c r="AK251" s="494" t="str">
        <f t="shared" si="44"/>
        <v>Tốt</v>
      </c>
      <c r="AL251" s="494" t="str">
        <f>VLOOKUP($E251,'cac dv gui'!$C$38:$AD$58,25,0)</f>
        <v>Tốt</v>
      </c>
      <c r="AM251" s="494" t="str">
        <f>VLOOKUP($E251,'cac dv gui'!$C$38:$AD$58,26,0)</f>
        <v>Tốt</v>
      </c>
      <c r="AN251" s="675"/>
      <c r="AO251" s="494"/>
      <c r="AP251" s="675"/>
      <c r="AQ251" s="494" t="str">
        <f t="shared" si="45"/>
        <v>Tốt</v>
      </c>
      <c r="AR251" s="675" t="str">
        <f t="shared" si="50"/>
        <v>Tốt</v>
      </c>
      <c r="AS251" s="675"/>
      <c r="AT251" s="494"/>
      <c r="AU251" s="675" t="s">
        <v>1731</v>
      </c>
      <c r="AV251" s="675"/>
    </row>
    <row r="252" spans="1:48" s="684" customFormat="1" ht="24.95" customHeight="1" x14ac:dyDescent="0.25">
      <c r="A252" s="512" t="s">
        <v>1489</v>
      </c>
      <c r="B252" s="512">
        <f>COUNTIF($F$9:F252,F252)</f>
        <v>6</v>
      </c>
      <c r="C252" s="513" t="s">
        <v>985</v>
      </c>
      <c r="D252" s="552" t="s">
        <v>63</v>
      </c>
      <c r="E252" s="551" t="s">
        <v>541</v>
      </c>
      <c r="F252" s="494" t="s">
        <v>1604</v>
      </c>
      <c r="G252" s="494" t="s">
        <v>974</v>
      </c>
      <c r="H252" s="494" t="str">
        <f>VLOOKUP(E252,'[16]Gui chi Quynh'!$C$7:$E$387,3,0)</f>
        <v>A4</v>
      </c>
      <c r="I252" s="494">
        <f>VLOOKUP(H252,Sheet1!$B$2:$C$12,2,TRUE)</f>
        <v>7</v>
      </c>
      <c r="J252" s="494" t="str">
        <f>VLOOKUP($E252,'[17]Gui chi Quynh'!$C$7:$E$387,3,0)</f>
        <v>A4</v>
      </c>
      <c r="K252" s="494">
        <f>VLOOKUP(J252,Sheet1!$B$2:$C$12,2,TRUE)</f>
        <v>7</v>
      </c>
      <c r="L252" s="494" t="str">
        <f>VLOOKUP(E252,'[18]Gui chi Quynh'!$C$7:$F$385,3,0)</f>
        <v>A4</v>
      </c>
      <c r="M252" s="494">
        <f>VLOOKUP(L252,Sheet1!$B$2:$C$12,2,TRUE)</f>
        <v>7</v>
      </c>
      <c r="N252" s="494" t="str">
        <f>VLOOKUP(E252,'[19]Gui chi Quynh'!$C$7:$E$391,3,0)</f>
        <v>A4</v>
      </c>
      <c r="O252" s="494">
        <f>VLOOKUP(N252,Sheet1!$B$2:$C$12,2,TRUE)</f>
        <v>7</v>
      </c>
      <c r="P252" s="494" t="str">
        <f>VLOOKUP(E252,'[20]Gui chi Quynh'!$C$7:$E$391,3,0)</f>
        <v>A4</v>
      </c>
      <c r="Q252" s="494">
        <f>VLOOKUP(P252,Sheet1!$B$2:$C$12,2,TRUE)</f>
        <v>7</v>
      </c>
      <c r="R252" s="494" t="str">
        <f>VLOOKUP($E252,'[21]Gui chi Quynh'!$C$7:$E$390,3,0)</f>
        <v>A4</v>
      </c>
      <c r="S252" s="494">
        <f>VLOOKUP(R252,Sheet1!$B$2:$C$12,2,TRUE)</f>
        <v>7</v>
      </c>
      <c r="T252" s="494" t="str">
        <f>VLOOKUP($E252,'[22]Gui chi Quynh'!$C$7:$E$390,3,0)</f>
        <v>A4</v>
      </c>
      <c r="U252" s="494">
        <f>VLOOKUP(T252,Sheet1!$B$2:$C$12,2,TRUE)</f>
        <v>7</v>
      </c>
      <c r="V252" s="494" t="str">
        <f>VLOOKUP($E252,'[23]Gui chi Quynh'!$C$7:$E$389,3,0)</f>
        <v>A4</v>
      </c>
      <c r="W252" s="494">
        <f>VLOOKUP(V252,Sheet1!$B$2:$C$12,2,TRUE)</f>
        <v>7</v>
      </c>
      <c r="X252" s="494" t="str">
        <f>VLOOKUP($E252,'[24]Gui chi Quynh'!$C$7:$E$389,3,0)</f>
        <v>A4</v>
      </c>
      <c r="Y252" s="494">
        <f>VLOOKUP(X252,Sheet1!$B$2:$C$12,2,TRUE)</f>
        <v>7</v>
      </c>
      <c r="Z252" s="494" t="str">
        <f>VLOOKUP($E252,'[25]Gui chi Quynh'!$C$7:$E$388,3,0)</f>
        <v>A4</v>
      </c>
      <c r="AA252" s="494">
        <f>VLOOKUP(Z252,Sheet1!$B$2:$C$12,2,TRUE)</f>
        <v>7</v>
      </c>
      <c r="AB252" s="494" t="str">
        <f>VLOOKUP($E252,'T5'!$E$9:$AH$337,24,0)</f>
        <v>A4</v>
      </c>
      <c r="AC252" s="494">
        <f>VLOOKUP(AB252,Sheet1!$B$2:$C$12,2,TRUE)</f>
        <v>7</v>
      </c>
      <c r="AD252" s="494" t="str">
        <f>VLOOKUP($E252,'[27]XET CUOI NAM'!$E$9:AE$337,26,0)</f>
        <v>A4</v>
      </c>
      <c r="AE252" s="494">
        <f>VLOOKUP(AD252,Sheet1!$B$2:$C$12,2,TRUE)</f>
        <v>7</v>
      </c>
      <c r="AF252" s="592"/>
      <c r="AG252" s="709">
        <f t="shared" si="51"/>
        <v>7</v>
      </c>
      <c r="AH252" s="709" t="str">
        <f t="shared" ref="AH252:AH260" si="52">LEFT((COUNTIF($H252:$AC252,"A*")&amp;"A*")&amp;" + "&amp;(COUNTIF($H252:$AC252,"B*")&amp;"B*")&amp;" + "&amp;(COUNTIF($H252:$AC252,"C*")&amp;"C*")&amp;" +  "&amp;(COUNTIF($H252:$AC252,"D")&amp;"D")&amp; " +  "&amp;(COUNTIF($H252:$AC252,"E")&amp;"E"),4)</f>
        <v>11A*</v>
      </c>
      <c r="AI252" s="709">
        <f t="shared" si="46"/>
        <v>0</v>
      </c>
      <c r="AJ252" s="709">
        <f t="shared" si="43"/>
        <v>7</v>
      </c>
      <c r="AK252" s="494" t="str">
        <f t="shared" si="44"/>
        <v>Tốt</v>
      </c>
      <c r="AL252" s="494" t="str">
        <f>VLOOKUP($E252,'cac dv gui'!$C$38:$AD$58,25,0)</f>
        <v>Tốt</v>
      </c>
      <c r="AM252" s="494" t="str">
        <f>VLOOKUP($E252,'cac dv gui'!$C$38:$AD$58,26,0)</f>
        <v>Tốt</v>
      </c>
      <c r="AN252" s="675"/>
      <c r="AO252" s="494"/>
      <c r="AP252" s="675"/>
      <c r="AQ252" s="494" t="str">
        <f t="shared" si="45"/>
        <v>Tốt</v>
      </c>
      <c r="AR252" s="675" t="str">
        <f t="shared" si="50"/>
        <v>Tốt</v>
      </c>
      <c r="AS252" s="675"/>
      <c r="AT252" s="494"/>
      <c r="AU252" s="675"/>
      <c r="AV252" s="675" t="s">
        <v>1731</v>
      </c>
    </row>
    <row r="253" spans="1:48" s="684" customFormat="1" ht="24.95" customHeight="1" x14ac:dyDescent="0.25">
      <c r="A253" s="512" t="s">
        <v>1490</v>
      </c>
      <c r="B253" s="512">
        <f>COUNTIF($F$9:F253,F253)</f>
        <v>7</v>
      </c>
      <c r="C253" s="513" t="s">
        <v>985</v>
      </c>
      <c r="D253" s="552" t="s">
        <v>103</v>
      </c>
      <c r="E253" s="551" t="s">
        <v>527</v>
      </c>
      <c r="F253" s="494" t="s">
        <v>1604</v>
      </c>
      <c r="G253" s="494" t="s">
        <v>974</v>
      </c>
      <c r="H253" s="494" t="str">
        <f>VLOOKUP(E253,'[16]Gui chi Quynh'!$C$7:$E$387,3,0)</f>
        <v>A4</v>
      </c>
      <c r="I253" s="494">
        <f>VLOOKUP(H253,Sheet1!$B$2:$C$12,2,TRUE)</f>
        <v>7</v>
      </c>
      <c r="J253" s="494" t="str">
        <f>VLOOKUP($E253,'[17]Gui chi Quynh'!$C$7:$E$387,3,0)</f>
        <v>A4</v>
      </c>
      <c r="K253" s="494">
        <f>VLOOKUP(J253,Sheet1!$B$2:$C$12,2,TRUE)</f>
        <v>7</v>
      </c>
      <c r="L253" s="494" t="str">
        <f>VLOOKUP(E253,'[18]Gui chi Quynh'!$C$7:$F$385,3,0)</f>
        <v>A4</v>
      </c>
      <c r="M253" s="494">
        <f>VLOOKUP(L253,Sheet1!$B$2:$C$12,2,TRUE)</f>
        <v>7</v>
      </c>
      <c r="N253" s="494" t="str">
        <f>VLOOKUP(E253,'[19]Gui chi Quynh'!$C$7:$E$391,3,0)</f>
        <v>A4</v>
      </c>
      <c r="O253" s="494">
        <f>VLOOKUP(N253,Sheet1!$B$2:$C$12,2,TRUE)</f>
        <v>7</v>
      </c>
      <c r="P253" s="494" t="str">
        <f>VLOOKUP(E253,'[20]Gui chi Quynh'!$C$7:$E$391,3,0)</f>
        <v>A4</v>
      </c>
      <c r="Q253" s="494">
        <f>VLOOKUP(P253,Sheet1!$B$2:$C$12,2,TRUE)</f>
        <v>7</v>
      </c>
      <c r="R253" s="494" t="str">
        <f>VLOOKUP($E253,'[21]Gui chi Quynh'!$C$7:$E$390,3,0)</f>
        <v>A4</v>
      </c>
      <c r="S253" s="494">
        <f>VLOOKUP(R253,Sheet1!$B$2:$C$12,2,TRUE)</f>
        <v>7</v>
      </c>
      <c r="T253" s="494" t="str">
        <f>VLOOKUP($E253,'[22]Gui chi Quynh'!$C$7:$E$390,3,0)</f>
        <v>A4</v>
      </c>
      <c r="U253" s="494">
        <f>VLOOKUP(T253,Sheet1!$B$2:$C$12,2,TRUE)</f>
        <v>7</v>
      </c>
      <c r="V253" s="494" t="str">
        <f>VLOOKUP($E253,'[23]Gui chi Quynh'!$C$7:$E$389,3,0)</f>
        <v>A4</v>
      </c>
      <c r="W253" s="494">
        <f>VLOOKUP(V253,Sheet1!$B$2:$C$12,2,TRUE)</f>
        <v>7</v>
      </c>
      <c r="X253" s="494" t="str">
        <f>VLOOKUP($E253,'[24]Gui chi Quynh'!$C$7:$E$389,3,0)</f>
        <v>A4</v>
      </c>
      <c r="Y253" s="494">
        <f>VLOOKUP(X253,Sheet1!$B$2:$C$12,2,TRUE)</f>
        <v>7</v>
      </c>
      <c r="Z253" s="494" t="str">
        <f>VLOOKUP($E253,'[25]Gui chi Quynh'!$C$7:$E$388,3,0)</f>
        <v>A4</v>
      </c>
      <c r="AA253" s="494">
        <f>VLOOKUP(Z253,Sheet1!$B$2:$C$12,2,TRUE)</f>
        <v>7</v>
      </c>
      <c r="AB253" s="494" t="str">
        <f>VLOOKUP($E253,'T5'!$E$9:$AH$337,24,0)</f>
        <v>A4</v>
      </c>
      <c r="AC253" s="494">
        <f>VLOOKUP(AB253,Sheet1!$B$2:$C$12,2,TRUE)</f>
        <v>7</v>
      </c>
      <c r="AD253" s="494" t="str">
        <f>VLOOKUP($E253,'[27]XET CUOI NAM'!$E$9:AE$337,26,0)</f>
        <v>A4</v>
      </c>
      <c r="AE253" s="494">
        <f>VLOOKUP(AD253,Sheet1!$B$2:$C$12,2,TRUE)</f>
        <v>7</v>
      </c>
      <c r="AF253" s="592"/>
      <c r="AG253" s="709">
        <f t="shared" si="51"/>
        <v>7</v>
      </c>
      <c r="AH253" s="709" t="str">
        <f t="shared" si="52"/>
        <v>11A*</v>
      </c>
      <c r="AI253" s="709">
        <f t="shared" si="46"/>
        <v>0</v>
      </c>
      <c r="AJ253" s="709">
        <f t="shared" si="43"/>
        <v>7</v>
      </c>
      <c r="AK253" s="494" t="str">
        <f t="shared" si="44"/>
        <v>Tốt</v>
      </c>
      <c r="AL253" s="494" t="str">
        <f>VLOOKUP($E253,'cac dv gui'!$C$38:$AD$58,25,0)</f>
        <v>Tốt</v>
      </c>
      <c r="AM253" s="494" t="str">
        <f>VLOOKUP($E253,'cac dv gui'!$C$38:$AD$58,26,0)</f>
        <v>Tốt</v>
      </c>
      <c r="AN253" s="675"/>
      <c r="AO253" s="494"/>
      <c r="AP253" s="675"/>
      <c r="AQ253" s="494" t="str">
        <f t="shared" si="45"/>
        <v>Tốt</v>
      </c>
      <c r="AR253" s="675" t="str">
        <f t="shared" si="50"/>
        <v>Tốt</v>
      </c>
      <c r="AS253" s="675"/>
      <c r="AT253" s="494"/>
      <c r="AU253" s="675"/>
      <c r="AV253" s="675" t="s">
        <v>1731</v>
      </c>
    </row>
    <row r="254" spans="1:48" s="684" customFormat="1" ht="24.95" customHeight="1" x14ac:dyDescent="0.25">
      <c r="A254" s="512" t="s">
        <v>1491</v>
      </c>
      <c r="B254" s="512">
        <f>COUNTIF($F$9:F254,F254)</f>
        <v>8</v>
      </c>
      <c r="C254" s="513" t="s">
        <v>985</v>
      </c>
      <c r="D254" s="552" t="s">
        <v>104</v>
      </c>
      <c r="E254" s="551" t="s">
        <v>528</v>
      </c>
      <c r="F254" s="494" t="s">
        <v>1604</v>
      </c>
      <c r="G254" s="494" t="s">
        <v>974</v>
      </c>
      <c r="H254" s="494" t="str">
        <f>VLOOKUP(E254,'[16]Gui chi Quynh'!$C$7:$E$387,3,0)</f>
        <v>A4</v>
      </c>
      <c r="I254" s="494">
        <f>VLOOKUP(H254,Sheet1!$B$2:$C$12,2,TRUE)</f>
        <v>7</v>
      </c>
      <c r="J254" s="494" t="str">
        <f>VLOOKUP($E254,'[17]Gui chi Quynh'!$C$7:$E$387,3,0)</f>
        <v>A4</v>
      </c>
      <c r="K254" s="494">
        <f>VLOOKUP(J254,Sheet1!$B$2:$C$12,2,TRUE)</f>
        <v>7</v>
      </c>
      <c r="L254" s="494" t="str">
        <f>VLOOKUP(E254,'[18]Gui chi Quynh'!$C$7:$F$385,3,0)</f>
        <v>A3</v>
      </c>
      <c r="M254" s="494">
        <f>VLOOKUP(L254,Sheet1!$B$2:$C$12,2,TRUE)</f>
        <v>8</v>
      </c>
      <c r="N254" s="494" t="str">
        <f>VLOOKUP(E254,'[19]Gui chi Quynh'!$C$7:$E$391,3,0)</f>
        <v>A4</v>
      </c>
      <c r="O254" s="494">
        <f>VLOOKUP(N254,Sheet1!$B$2:$C$12,2,TRUE)</f>
        <v>7</v>
      </c>
      <c r="P254" s="494" t="str">
        <f>VLOOKUP(E254,'[20]Gui chi Quynh'!$C$7:$E$391,3,0)</f>
        <v>A4</v>
      </c>
      <c r="Q254" s="494">
        <f>VLOOKUP(P254,Sheet1!$B$2:$C$12,2,TRUE)</f>
        <v>7</v>
      </c>
      <c r="R254" s="494" t="str">
        <f>VLOOKUP($E254,'[21]Gui chi Quynh'!$C$7:$E$390,3,0)</f>
        <v>A4</v>
      </c>
      <c r="S254" s="494">
        <f>VLOOKUP(R254,Sheet1!$B$2:$C$12,2,TRUE)</f>
        <v>7</v>
      </c>
      <c r="T254" s="494" t="str">
        <f>VLOOKUP($E254,'[22]Gui chi Quynh'!$C$7:$E$390,3,0)</f>
        <v>A4</v>
      </c>
      <c r="U254" s="494">
        <f>VLOOKUP(T254,Sheet1!$B$2:$C$12,2,TRUE)</f>
        <v>7</v>
      </c>
      <c r="V254" s="494" t="str">
        <f>VLOOKUP($E254,'[23]Gui chi Quynh'!$C$7:$E$389,3,0)</f>
        <v>A3</v>
      </c>
      <c r="W254" s="494">
        <f>VLOOKUP(V254,Sheet1!$B$2:$C$12,2,TRUE)</f>
        <v>8</v>
      </c>
      <c r="X254" s="494" t="str">
        <f>VLOOKUP($E254,'[24]Gui chi Quynh'!$C$7:$E$389,3,0)</f>
        <v>A4</v>
      </c>
      <c r="Y254" s="494">
        <f>VLOOKUP(X254,Sheet1!$B$2:$C$12,2,TRUE)</f>
        <v>7</v>
      </c>
      <c r="Z254" s="494" t="str">
        <f>VLOOKUP($E254,'[25]Gui chi Quynh'!$C$7:$E$388,3,0)</f>
        <v>A4</v>
      </c>
      <c r="AA254" s="494">
        <f>VLOOKUP(Z254,Sheet1!$B$2:$C$12,2,TRUE)</f>
        <v>7</v>
      </c>
      <c r="AB254" s="494" t="str">
        <f>VLOOKUP($E254,'T5'!$E$9:$AH$337,24,0)</f>
        <v>A3</v>
      </c>
      <c r="AC254" s="494">
        <f>VLOOKUP(AB254,Sheet1!$B$2:$C$12,2,TRUE)</f>
        <v>8</v>
      </c>
      <c r="AD254" s="494" t="str">
        <f>VLOOKUP($E254,'[27]XET CUOI NAM'!$E$9:AE$337,26,0)</f>
        <v>A4</v>
      </c>
      <c r="AE254" s="494">
        <f>VLOOKUP(AD254,Sheet1!$B$2:$C$12,2,TRUE)</f>
        <v>7</v>
      </c>
      <c r="AF254" s="592"/>
      <c r="AG254" s="709">
        <f t="shared" si="51"/>
        <v>7.2727272727272725</v>
      </c>
      <c r="AH254" s="709" t="str">
        <f t="shared" si="52"/>
        <v>11A*</v>
      </c>
      <c r="AI254" s="709">
        <f t="shared" si="46"/>
        <v>0</v>
      </c>
      <c r="AJ254" s="709">
        <f t="shared" si="43"/>
        <v>7.25</v>
      </c>
      <c r="AK254" s="494" t="str">
        <f t="shared" si="44"/>
        <v>Tốt</v>
      </c>
      <c r="AL254" s="494" t="str">
        <f>VLOOKUP($E254,'cac dv gui'!$C$38:$AD$58,25,0)</f>
        <v>Tốt</v>
      </c>
      <c r="AM254" s="494" t="str">
        <f>VLOOKUP($E254,'cac dv gui'!$C$38:$AD$58,26,0)</f>
        <v>Tốt</v>
      </c>
      <c r="AN254" s="675"/>
      <c r="AO254" s="494"/>
      <c r="AP254" s="675"/>
      <c r="AQ254" s="494" t="str">
        <f t="shared" si="45"/>
        <v>Tốt</v>
      </c>
      <c r="AR254" s="675" t="str">
        <f t="shared" si="50"/>
        <v>Tốt</v>
      </c>
      <c r="AS254" s="675"/>
      <c r="AT254" s="494"/>
      <c r="AU254" s="675"/>
      <c r="AV254" s="675" t="s">
        <v>1731</v>
      </c>
    </row>
    <row r="255" spans="1:48" s="684" customFormat="1" ht="27.75" customHeight="1" x14ac:dyDescent="0.25">
      <c r="A255" s="512" t="s">
        <v>1492</v>
      </c>
      <c r="B255" s="512">
        <f>COUNTIF($F$9:F255,F255)</f>
        <v>9</v>
      </c>
      <c r="C255" s="513" t="s">
        <v>984</v>
      </c>
      <c r="D255" s="552" t="s">
        <v>101</v>
      </c>
      <c r="E255" s="551" t="s">
        <v>526</v>
      </c>
      <c r="F255" s="494" t="s">
        <v>1604</v>
      </c>
      <c r="G255" s="494" t="s">
        <v>974</v>
      </c>
      <c r="H255" s="494" t="str">
        <f>VLOOKUP(E255,'[16]Gui chi Quynh'!$C$7:$E$387,3,0)</f>
        <v>A4</v>
      </c>
      <c r="I255" s="494">
        <f>VLOOKUP(H255,Sheet1!$B$2:$C$12,2,TRUE)</f>
        <v>7</v>
      </c>
      <c r="J255" s="494" t="str">
        <f>VLOOKUP($E255,'[17]Gui chi Quynh'!$C$7:$E$387,3,0)</f>
        <v>A4</v>
      </c>
      <c r="K255" s="494">
        <f>VLOOKUP(J255,Sheet1!$B$2:$C$12,2,TRUE)</f>
        <v>7</v>
      </c>
      <c r="L255" s="494" t="str">
        <f>VLOOKUP(E255,'[18]Gui chi Quynh'!$C$7:$F$385,3,0)</f>
        <v>A3</v>
      </c>
      <c r="M255" s="494">
        <f>VLOOKUP(L255,Sheet1!$B$2:$C$12,2,TRUE)</f>
        <v>8</v>
      </c>
      <c r="N255" s="494" t="str">
        <f>VLOOKUP(E255,'[19]Gui chi Quynh'!$C$7:$E$391,3,0)</f>
        <v>A4</v>
      </c>
      <c r="O255" s="494">
        <f>VLOOKUP(N255,Sheet1!$B$2:$C$12,2,TRUE)</f>
        <v>7</v>
      </c>
      <c r="P255" s="494" t="str">
        <f>VLOOKUP(E255,'[20]Gui chi Quynh'!$C$7:$E$391,3,0)</f>
        <v>A4</v>
      </c>
      <c r="Q255" s="494">
        <f>VLOOKUP(P255,Sheet1!$B$2:$C$12,2,TRUE)</f>
        <v>7</v>
      </c>
      <c r="R255" s="494" t="str">
        <f>VLOOKUP($E255,'[21]Gui chi Quynh'!$C$7:$E$390,3,0)</f>
        <v>A4</v>
      </c>
      <c r="S255" s="494">
        <f>VLOOKUP(R255,Sheet1!$B$2:$C$12,2,TRUE)</f>
        <v>7</v>
      </c>
      <c r="T255" s="494" t="str">
        <f>VLOOKUP($E255,'[22]Gui chi Quynh'!$C$7:$E$390,3,0)</f>
        <v>A4</v>
      </c>
      <c r="U255" s="494">
        <f>VLOOKUP(T255,Sheet1!$B$2:$C$12,2,TRUE)</f>
        <v>7</v>
      </c>
      <c r="V255" s="494" t="str">
        <f>VLOOKUP($E255,'[23]Gui chi Quynh'!$C$7:$E$389,3,0)</f>
        <v>A4</v>
      </c>
      <c r="W255" s="494">
        <f>VLOOKUP(V255,Sheet1!$B$2:$C$12,2,TRUE)</f>
        <v>7</v>
      </c>
      <c r="X255" s="494" t="str">
        <f>VLOOKUP($E255,'[24]Gui chi Quynh'!$C$7:$E$389,3,0)</f>
        <v>A4</v>
      </c>
      <c r="Y255" s="494">
        <f>VLOOKUP(X255,Sheet1!$B$2:$C$12,2,TRUE)</f>
        <v>7</v>
      </c>
      <c r="Z255" s="494" t="str">
        <f>VLOOKUP($E255,'[25]Gui chi Quynh'!$C$7:$E$388,3,0)</f>
        <v>A2</v>
      </c>
      <c r="AA255" s="494">
        <f>VLOOKUP(Z255,Sheet1!$B$2:$C$12,2,TRUE)</f>
        <v>9</v>
      </c>
      <c r="AB255" s="494" t="str">
        <f>VLOOKUP($E255,'T5'!$E$9:$AH$337,24,0)</f>
        <v>A3</v>
      </c>
      <c r="AC255" s="494">
        <f>VLOOKUP(AB255,Sheet1!$B$2:$C$12,2,TRUE)</f>
        <v>8</v>
      </c>
      <c r="AD255" s="494" t="str">
        <f>VLOOKUP($E255,'[27]XET CUOI NAM'!$E$9:AE$337,26,0)</f>
        <v>A4</v>
      </c>
      <c r="AE255" s="494">
        <f>VLOOKUP(AD255,Sheet1!$B$2:$C$12,2,TRUE)</f>
        <v>7</v>
      </c>
      <c r="AF255" s="592" t="str">
        <f>VLOOKUP($E255,'[26]Tong hop ket qua'!$E$19:$M$219,9,0)</f>
        <v>Khá</v>
      </c>
      <c r="AG255" s="709">
        <f t="shared" si="51"/>
        <v>7.3636363636363633</v>
      </c>
      <c r="AH255" s="709" t="str">
        <f t="shared" si="52"/>
        <v>11A*</v>
      </c>
      <c r="AI255" s="709">
        <f t="shared" si="46"/>
        <v>0</v>
      </c>
      <c r="AJ255" s="709">
        <f t="shared" si="43"/>
        <v>7.333333333333333</v>
      </c>
      <c r="AK255" s="494" t="str">
        <f t="shared" si="44"/>
        <v>Tốt</v>
      </c>
      <c r="AL255" s="494" t="str">
        <f>VLOOKUP($E255,'cac dv gui'!$C$38:$AD$58,25,0)</f>
        <v>Tốt</v>
      </c>
      <c r="AM255" s="494" t="str">
        <f>VLOOKUP($E255,'cac dv gui'!$C$38:$AD$58,26,0)</f>
        <v>Tốt</v>
      </c>
      <c r="AN255" s="675"/>
      <c r="AO255" s="494"/>
      <c r="AP255" s="675"/>
      <c r="AQ255" s="494" t="str">
        <f t="shared" si="45"/>
        <v>Tốt</v>
      </c>
      <c r="AR255" s="675" t="str">
        <f t="shared" si="50"/>
        <v>Tốt</v>
      </c>
      <c r="AS255" s="675"/>
      <c r="AT255" s="494"/>
      <c r="AU255" s="675"/>
      <c r="AV255" s="675" t="s">
        <v>1731</v>
      </c>
    </row>
    <row r="256" spans="1:48" s="684" customFormat="1" ht="24.95" customHeight="1" x14ac:dyDescent="0.25">
      <c r="A256" s="512" t="s">
        <v>1493</v>
      </c>
      <c r="B256" s="512">
        <f>COUNTIF($F$9:F256,F256)</f>
        <v>10</v>
      </c>
      <c r="C256" s="513" t="s">
        <v>985</v>
      </c>
      <c r="D256" s="552" t="s">
        <v>99</v>
      </c>
      <c r="E256" s="551" t="s">
        <v>524</v>
      </c>
      <c r="F256" s="494" t="s">
        <v>1604</v>
      </c>
      <c r="G256" s="494" t="s">
        <v>974</v>
      </c>
      <c r="H256" s="494" t="str">
        <f>VLOOKUP(E256,'[16]Gui chi Quynh'!$C$7:$E$387,3,0)</f>
        <v>A3</v>
      </c>
      <c r="I256" s="494">
        <f>VLOOKUP(H256,Sheet1!$B$2:$C$12,2,TRUE)</f>
        <v>8</v>
      </c>
      <c r="J256" s="494" t="str">
        <f>VLOOKUP($E256,'[17]Gui chi Quynh'!$C$7:$E$387,3,0)</f>
        <v>A4</v>
      </c>
      <c r="K256" s="494">
        <f>VLOOKUP(J256,Sheet1!$B$2:$C$12,2,TRUE)</f>
        <v>7</v>
      </c>
      <c r="L256" s="494" t="str">
        <f>VLOOKUP(E256,'[18]Gui chi Quynh'!$C$7:$F$385,3,0)</f>
        <v>A3</v>
      </c>
      <c r="M256" s="494">
        <f>VLOOKUP(L256,Sheet1!$B$2:$C$12,2,TRUE)</f>
        <v>8</v>
      </c>
      <c r="N256" s="494" t="str">
        <f>VLOOKUP(E256,'[19]Gui chi Quynh'!$C$7:$E$391,3,0)</f>
        <v>A4</v>
      </c>
      <c r="O256" s="494">
        <f>VLOOKUP(N256,Sheet1!$B$2:$C$12,2,TRUE)</f>
        <v>7</v>
      </c>
      <c r="P256" s="494" t="str">
        <f>VLOOKUP(E256,'[20]Gui chi Quynh'!$C$7:$E$391,3,0)</f>
        <v>A4</v>
      </c>
      <c r="Q256" s="494">
        <f>VLOOKUP(P256,Sheet1!$B$2:$C$12,2,TRUE)</f>
        <v>7</v>
      </c>
      <c r="R256" s="494" t="str">
        <f>VLOOKUP($E256,'[21]Gui chi Quynh'!$C$7:$E$390,3,0)</f>
        <v>A4</v>
      </c>
      <c r="S256" s="494">
        <f>VLOOKUP(R256,Sheet1!$B$2:$C$12,2,TRUE)</f>
        <v>7</v>
      </c>
      <c r="T256" s="494" t="str">
        <f>VLOOKUP($E256,'[22]Gui chi Quynh'!$C$7:$E$390,3,0)</f>
        <v>A4</v>
      </c>
      <c r="U256" s="494">
        <f>VLOOKUP(T256,Sheet1!$B$2:$C$12,2,TRUE)</f>
        <v>7</v>
      </c>
      <c r="V256" s="494" t="str">
        <f>VLOOKUP($E256,'[23]Gui chi Quynh'!$C$7:$E$389,3,0)</f>
        <v>A4</v>
      </c>
      <c r="W256" s="494">
        <f>VLOOKUP(V256,Sheet1!$B$2:$C$12,2,TRUE)</f>
        <v>7</v>
      </c>
      <c r="X256" s="494" t="str">
        <f>VLOOKUP($E256,'[24]Gui chi Quynh'!$C$7:$E$389,3,0)</f>
        <v>A4</v>
      </c>
      <c r="Y256" s="494">
        <f>VLOOKUP(X256,Sheet1!$B$2:$C$12,2,TRUE)</f>
        <v>7</v>
      </c>
      <c r="Z256" s="494" t="str">
        <f>VLOOKUP($E256,'[25]Gui chi Quynh'!$C$7:$E$388,3,0)</f>
        <v>A4</v>
      </c>
      <c r="AA256" s="494">
        <f>VLOOKUP(Z256,Sheet1!$B$2:$C$12,2,TRUE)</f>
        <v>7</v>
      </c>
      <c r="AB256" s="494" t="str">
        <f>VLOOKUP($E256,'T5'!$E$9:$AH$337,24,0)</f>
        <v>A4</v>
      </c>
      <c r="AC256" s="494">
        <f>VLOOKUP(AB256,Sheet1!$B$2:$C$12,2,TRUE)</f>
        <v>7</v>
      </c>
      <c r="AD256" s="494" t="str">
        <f>VLOOKUP($E256,'[27]XET CUOI NAM'!$E$9:AE$337,26,0)</f>
        <v>A4</v>
      </c>
      <c r="AE256" s="494">
        <f>VLOOKUP(AD256,Sheet1!$B$2:$C$12,2,TRUE)</f>
        <v>7</v>
      </c>
      <c r="AF256" s="592" t="str">
        <f>VLOOKUP($E256,'[26]Tong hop ket qua'!$E$19:$M$219,9,0)</f>
        <v>Khá</v>
      </c>
      <c r="AG256" s="709">
        <f t="shared" si="51"/>
        <v>7.1818181818181817</v>
      </c>
      <c r="AH256" s="709" t="str">
        <f t="shared" si="52"/>
        <v>11A*</v>
      </c>
      <c r="AI256" s="709">
        <f t="shared" si="46"/>
        <v>0</v>
      </c>
      <c r="AJ256" s="709">
        <f t="shared" si="43"/>
        <v>7.166666666666667</v>
      </c>
      <c r="AK256" s="494" t="str">
        <f t="shared" si="44"/>
        <v>Tốt</v>
      </c>
      <c r="AL256" s="494" t="str">
        <f>VLOOKUP($E256,'cac dv gui'!$C$38:$AD$58,25,0)</f>
        <v>Tốt</v>
      </c>
      <c r="AM256" s="494" t="str">
        <f>VLOOKUP($E256,'cac dv gui'!$C$38:$AD$58,26,0)</f>
        <v>Tốt</v>
      </c>
      <c r="AN256" s="675"/>
      <c r="AO256" s="494"/>
      <c r="AP256" s="675"/>
      <c r="AQ256" s="494" t="str">
        <f t="shared" si="45"/>
        <v>Tốt</v>
      </c>
      <c r="AR256" s="675" t="str">
        <f t="shared" si="50"/>
        <v>Tốt</v>
      </c>
      <c r="AS256" s="675"/>
      <c r="AT256" s="494"/>
      <c r="AU256" s="675"/>
      <c r="AV256" s="675" t="s">
        <v>1731</v>
      </c>
    </row>
    <row r="257" spans="1:48" s="684" customFormat="1" ht="24.95" customHeight="1" x14ac:dyDescent="0.25">
      <c r="A257" s="512" t="s">
        <v>1494</v>
      </c>
      <c r="B257" s="512">
        <f>COUNTIF($F$9:F257,F257)</f>
        <v>11</v>
      </c>
      <c r="C257" s="513" t="s">
        <v>985</v>
      </c>
      <c r="D257" s="552" t="s">
        <v>98</v>
      </c>
      <c r="E257" s="551" t="s">
        <v>523</v>
      </c>
      <c r="F257" s="494" t="s">
        <v>1604</v>
      </c>
      <c r="G257" s="494" t="s">
        <v>974</v>
      </c>
      <c r="H257" s="494" t="str">
        <f>VLOOKUP(E257,'[16]Gui chi Quynh'!$C$7:$E$387,3,0)</f>
        <v>A2</v>
      </c>
      <c r="I257" s="494">
        <f>VLOOKUP(H257,Sheet1!$B$2:$C$12,2,TRUE)</f>
        <v>9</v>
      </c>
      <c r="J257" s="494" t="str">
        <f>VLOOKUP($E257,'[17]Gui chi Quynh'!$C$7:$E$387,3,0)</f>
        <v>A4</v>
      </c>
      <c r="K257" s="494">
        <f>VLOOKUP(J257,Sheet1!$B$2:$C$12,2,TRUE)</f>
        <v>7</v>
      </c>
      <c r="L257" s="494" t="str">
        <f>VLOOKUP(E257,'[18]Gui chi Quynh'!$C$7:$F$385,3,0)</f>
        <v>A3</v>
      </c>
      <c r="M257" s="494">
        <f>VLOOKUP(L257,Sheet1!$B$2:$C$12,2,TRUE)</f>
        <v>8</v>
      </c>
      <c r="N257" s="494" t="str">
        <f>VLOOKUP(E257,'[19]Gui chi Quynh'!$C$7:$E$391,3,0)</f>
        <v>A4</v>
      </c>
      <c r="O257" s="494">
        <f>VLOOKUP(N257,Sheet1!$B$2:$C$12,2,TRUE)</f>
        <v>7</v>
      </c>
      <c r="P257" s="494" t="str">
        <f>VLOOKUP(E257,'[20]Gui chi Quynh'!$C$7:$E$391,3,0)</f>
        <v>A4</v>
      </c>
      <c r="Q257" s="494">
        <f>VLOOKUP(P257,Sheet1!$B$2:$C$12,2,TRUE)</f>
        <v>7</v>
      </c>
      <c r="R257" s="494" t="str">
        <f>VLOOKUP($E257,'[21]Gui chi Quynh'!$C$7:$E$390,3,0)</f>
        <v>A4</v>
      </c>
      <c r="S257" s="494">
        <f>VLOOKUP(R257,Sheet1!$B$2:$C$12,2,TRUE)</f>
        <v>7</v>
      </c>
      <c r="T257" s="494" t="str">
        <f>VLOOKUP($E257,'[22]Gui chi Quynh'!$C$7:$E$390,3,0)</f>
        <v>A4</v>
      </c>
      <c r="U257" s="494">
        <f>VLOOKUP(T257,Sheet1!$B$2:$C$12,2,TRUE)</f>
        <v>7</v>
      </c>
      <c r="V257" s="494" t="str">
        <f>VLOOKUP($E257,'[23]Gui chi Quynh'!$C$7:$E$389,3,0)</f>
        <v>A4</v>
      </c>
      <c r="W257" s="494">
        <f>VLOOKUP(V257,Sheet1!$B$2:$C$12,2,TRUE)</f>
        <v>7</v>
      </c>
      <c r="X257" s="494" t="str">
        <f>VLOOKUP($E257,'[24]Gui chi Quynh'!$C$7:$E$389,3,0)</f>
        <v>A4</v>
      </c>
      <c r="Y257" s="494">
        <f>VLOOKUP(X257,Sheet1!$B$2:$C$12,2,TRUE)</f>
        <v>7</v>
      </c>
      <c r="Z257" s="494" t="str">
        <f>VLOOKUP($E257,'[25]Gui chi Quynh'!$C$7:$E$388,3,0)</f>
        <v>A4</v>
      </c>
      <c r="AA257" s="494">
        <f>VLOOKUP(Z257,Sheet1!$B$2:$C$12,2,TRUE)</f>
        <v>7</v>
      </c>
      <c r="AB257" s="494" t="str">
        <f>VLOOKUP($E257,'T5'!$E$9:$AH$337,24,0)</f>
        <v>A4</v>
      </c>
      <c r="AC257" s="494">
        <f>VLOOKUP(AB257,Sheet1!$B$2:$C$12,2,TRUE)</f>
        <v>7</v>
      </c>
      <c r="AD257" s="494" t="str">
        <f>VLOOKUP($E257,'[27]XET CUOI NAM'!$E$9:AE$337,26,0)</f>
        <v>A4</v>
      </c>
      <c r="AE257" s="494">
        <f>VLOOKUP(AD257,Sheet1!$B$2:$C$12,2,TRUE)</f>
        <v>7</v>
      </c>
      <c r="AF257" s="592"/>
      <c r="AG257" s="709">
        <f t="shared" si="51"/>
        <v>7.2727272727272725</v>
      </c>
      <c r="AH257" s="709" t="str">
        <f t="shared" si="52"/>
        <v>11A*</v>
      </c>
      <c r="AI257" s="709">
        <f t="shared" si="46"/>
        <v>0</v>
      </c>
      <c r="AJ257" s="709">
        <f t="shared" si="43"/>
        <v>7.25</v>
      </c>
      <c r="AK257" s="494" t="str">
        <f t="shared" si="44"/>
        <v>Tốt</v>
      </c>
      <c r="AL257" s="494" t="str">
        <f>VLOOKUP($E257,'cac dv gui'!$C$38:$AD$58,25,0)</f>
        <v>Tốt</v>
      </c>
      <c r="AM257" s="494" t="str">
        <f>VLOOKUP($E257,'cac dv gui'!$C$38:$AD$58,26,0)</f>
        <v>Tốt</v>
      </c>
      <c r="AN257" s="675"/>
      <c r="AO257" s="494"/>
      <c r="AP257" s="675"/>
      <c r="AQ257" s="494" t="str">
        <f t="shared" si="45"/>
        <v>Tốt</v>
      </c>
      <c r="AR257" s="675" t="str">
        <f t="shared" si="50"/>
        <v>Tốt</v>
      </c>
      <c r="AS257" s="675"/>
      <c r="AT257" s="494"/>
      <c r="AU257" s="675"/>
      <c r="AV257" s="675" t="s">
        <v>1731</v>
      </c>
    </row>
    <row r="258" spans="1:48" s="684" customFormat="1" ht="24.95" customHeight="1" x14ac:dyDescent="0.25">
      <c r="A258" s="512" t="s">
        <v>1495</v>
      </c>
      <c r="B258" s="512">
        <f>COUNTIF($F$9:F258,F258)</f>
        <v>12</v>
      </c>
      <c r="C258" s="513" t="s">
        <v>985</v>
      </c>
      <c r="D258" s="552" t="s">
        <v>7</v>
      </c>
      <c r="E258" s="551" t="s">
        <v>543</v>
      </c>
      <c r="F258" s="494" t="s">
        <v>1604</v>
      </c>
      <c r="G258" s="494" t="s">
        <v>974</v>
      </c>
      <c r="H258" s="494" t="str">
        <f>VLOOKUP(E258,'[16]Gui chi Quynh'!$C$7:$E$387,3,0)</f>
        <v>A4</v>
      </c>
      <c r="I258" s="494">
        <f>VLOOKUP(H258,Sheet1!$B$2:$C$12,2,TRUE)</f>
        <v>7</v>
      </c>
      <c r="J258" s="494" t="str">
        <f>VLOOKUP($E258,'[17]Gui chi Quynh'!$C$7:$E$387,3,0)</f>
        <v>A4</v>
      </c>
      <c r="K258" s="494">
        <f>VLOOKUP(J258,Sheet1!$B$2:$C$12,2,TRUE)</f>
        <v>7</v>
      </c>
      <c r="L258" s="494" t="str">
        <f>VLOOKUP(E258,'[18]Gui chi Quynh'!$C$7:$F$385,3,0)</f>
        <v>A4</v>
      </c>
      <c r="M258" s="494">
        <f>VLOOKUP(L258,Sheet1!$B$2:$C$12,2,TRUE)</f>
        <v>7</v>
      </c>
      <c r="N258" s="494" t="str">
        <f>VLOOKUP(E258,'[19]Gui chi Quynh'!$C$7:$E$391,3,0)</f>
        <v>A4</v>
      </c>
      <c r="O258" s="494">
        <f>VLOOKUP(N258,Sheet1!$B$2:$C$12,2,TRUE)</f>
        <v>7</v>
      </c>
      <c r="P258" s="494" t="str">
        <f>VLOOKUP(E258,'[20]Gui chi Quynh'!$C$7:$E$391,3,0)</f>
        <v>A4</v>
      </c>
      <c r="Q258" s="494">
        <f>VLOOKUP(P258,Sheet1!$B$2:$C$12,2,TRUE)</f>
        <v>7</v>
      </c>
      <c r="R258" s="494" t="str">
        <f>VLOOKUP($E258,'[21]Gui chi Quynh'!$C$7:$E$390,3,0)</f>
        <v>A4</v>
      </c>
      <c r="S258" s="494">
        <f>VLOOKUP(R258,Sheet1!$B$2:$C$12,2,TRUE)</f>
        <v>7</v>
      </c>
      <c r="T258" s="494" t="str">
        <f>VLOOKUP($E258,'[22]Gui chi Quynh'!$C$7:$E$390,3,0)</f>
        <v>A4</v>
      </c>
      <c r="U258" s="494">
        <f>VLOOKUP(T258,Sheet1!$B$2:$C$12,2,TRUE)</f>
        <v>7</v>
      </c>
      <c r="V258" s="494" t="str">
        <f>VLOOKUP($E258,'[23]Gui chi Quynh'!$C$7:$E$389,3,0)</f>
        <v>A4</v>
      </c>
      <c r="W258" s="494">
        <f>VLOOKUP(V258,Sheet1!$B$2:$C$12,2,TRUE)</f>
        <v>7</v>
      </c>
      <c r="X258" s="494" t="str">
        <f>VLOOKUP($E258,'[24]Gui chi Quynh'!$C$7:$E$389,3,0)</f>
        <v>A4</v>
      </c>
      <c r="Y258" s="494">
        <f>VLOOKUP(X258,Sheet1!$B$2:$C$12,2,TRUE)</f>
        <v>7</v>
      </c>
      <c r="Z258" s="494" t="str">
        <f>VLOOKUP($E258,'[25]Gui chi Quynh'!$C$7:$E$388,3,0)</f>
        <v>A4</v>
      </c>
      <c r="AA258" s="494">
        <f>VLOOKUP(Z258,Sheet1!$B$2:$C$12,2,TRUE)</f>
        <v>7</v>
      </c>
      <c r="AB258" s="494" t="str">
        <f>VLOOKUP($E258,'T5'!$E$9:$AH$337,24,0)</f>
        <v>A4</v>
      </c>
      <c r="AC258" s="494">
        <f>VLOOKUP(AB258,Sheet1!$B$2:$C$12,2,TRUE)</f>
        <v>7</v>
      </c>
      <c r="AD258" s="494" t="str">
        <f>VLOOKUP($E258,'[27]XET CUOI NAM'!$E$9:AE$337,26,0)</f>
        <v>A4</v>
      </c>
      <c r="AE258" s="494">
        <f>VLOOKUP(AD258,Sheet1!$B$2:$C$12,2,TRUE)</f>
        <v>7</v>
      </c>
      <c r="AF258" s="592"/>
      <c r="AG258" s="709">
        <f t="shared" si="51"/>
        <v>7</v>
      </c>
      <c r="AH258" s="709" t="str">
        <f t="shared" si="52"/>
        <v>11A*</v>
      </c>
      <c r="AI258" s="709">
        <f t="shared" si="46"/>
        <v>0</v>
      </c>
      <c r="AJ258" s="709">
        <f t="shared" si="43"/>
        <v>7</v>
      </c>
      <c r="AK258" s="494" t="str">
        <f t="shared" si="44"/>
        <v>Tốt</v>
      </c>
      <c r="AL258" s="494" t="str">
        <f>VLOOKUP($E258,'cac dv gui'!$C$38:$AD$58,25,0)</f>
        <v>Tốt</v>
      </c>
      <c r="AM258" s="494" t="str">
        <f>VLOOKUP($E258,'cac dv gui'!$C$38:$AD$58,26,0)</f>
        <v>Tốt</v>
      </c>
      <c r="AN258" s="675"/>
      <c r="AO258" s="494"/>
      <c r="AP258" s="675"/>
      <c r="AQ258" s="494" t="str">
        <f t="shared" si="45"/>
        <v>Tốt</v>
      </c>
      <c r="AR258" s="675" t="str">
        <f t="shared" si="50"/>
        <v>Tốt</v>
      </c>
      <c r="AS258" s="675"/>
      <c r="AT258" s="494"/>
      <c r="AU258" s="675"/>
      <c r="AV258" s="675" t="s">
        <v>1731</v>
      </c>
    </row>
    <row r="259" spans="1:48" s="684" customFormat="1" ht="24.95" customHeight="1" x14ac:dyDescent="0.25">
      <c r="A259" s="512" t="s">
        <v>1496</v>
      </c>
      <c r="B259" s="512">
        <f>COUNTIF($F$9:F259,F259)</f>
        <v>13</v>
      </c>
      <c r="C259" s="513" t="s">
        <v>985</v>
      </c>
      <c r="D259" s="552" t="s">
        <v>92</v>
      </c>
      <c r="E259" s="553" t="s">
        <v>518</v>
      </c>
      <c r="F259" s="494" t="s">
        <v>1604</v>
      </c>
      <c r="G259" s="494" t="s">
        <v>974</v>
      </c>
      <c r="H259" s="494" t="str">
        <f>VLOOKUP(E259,'[16]Gui chi Quynh'!$C$7:$E$387,3,0)</f>
        <v>A4</v>
      </c>
      <c r="I259" s="494">
        <f>VLOOKUP(H259,Sheet1!$B$2:$C$12,2,TRUE)</f>
        <v>7</v>
      </c>
      <c r="J259" s="494" t="str">
        <f>VLOOKUP($E259,'[17]Gui chi Quynh'!$C$7:$E$387,3,0)</f>
        <v>A4</v>
      </c>
      <c r="K259" s="494">
        <f>VLOOKUP(J259,Sheet1!$B$2:$C$12,2,TRUE)</f>
        <v>7</v>
      </c>
      <c r="L259" s="494" t="str">
        <f>VLOOKUP(E259,'[18]Gui chi Quynh'!$C$7:$F$385,3,0)</f>
        <v>A4</v>
      </c>
      <c r="M259" s="494">
        <f>VLOOKUP(L259,Sheet1!$B$2:$C$12,2,TRUE)</f>
        <v>7</v>
      </c>
      <c r="N259" s="494" t="str">
        <f>VLOOKUP(E259,'[19]Gui chi Quynh'!$C$7:$E$391,3,0)</f>
        <v>A4</v>
      </c>
      <c r="O259" s="494">
        <f>VLOOKUP(N259,Sheet1!$B$2:$C$12,2,TRUE)</f>
        <v>7</v>
      </c>
      <c r="P259" s="494" t="str">
        <f>VLOOKUP(E259,'[20]Gui chi Quynh'!$C$7:$E$391,3,0)</f>
        <v>A4</v>
      </c>
      <c r="Q259" s="494">
        <f>VLOOKUP(P259,Sheet1!$B$2:$C$12,2,TRUE)</f>
        <v>7</v>
      </c>
      <c r="R259" s="494" t="str">
        <f>VLOOKUP($E259,'[21]Gui chi Quynh'!$C$7:$E$390,3,0)</f>
        <v>A4</v>
      </c>
      <c r="S259" s="494">
        <f>VLOOKUP(R259,Sheet1!$B$2:$C$12,2,TRUE)</f>
        <v>7</v>
      </c>
      <c r="T259" s="494" t="str">
        <f>VLOOKUP($E259,'[22]Gui chi Quynh'!$C$7:$E$390,3,0)</f>
        <v>A4</v>
      </c>
      <c r="U259" s="494">
        <f>VLOOKUP(T259,Sheet1!$B$2:$C$12,2,TRUE)</f>
        <v>7</v>
      </c>
      <c r="V259" s="494" t="str">
        <f>VLOOKUP($E259,'[23]Gui chi Quynh'!$C$7:$E$389,3,0)</f>
        <v>A4</v>
      </c>
      <c r="W259" s="494">
        <f>VLOOKUP(V259,Sheet1!$B$2:$C$12,2,TRUE)</f>
        <v>7</v>
      </c>
      <c r="X259" s="494" t="str">
        <f>VLOOKUP($E259,'[24]Gui chi Quynh'!$C$7:$E$389,3,0)</f>
        <v>A4</v>
      </c>
      <c r="Y259" s="494">
        <f>VLOOKUP(X259,Sheet1!$B$2:$C$12,2,TRUE)</f>
        <v>7</v>
      </c>
      <c r="Z259" s="494" t="str">
        <f>VLOOKUP($E259,'[25]Gui chi Quynh'!$C$7:$E$388,3,0)</f>
        <v>A4</v>
      </c>
      <c r="AA259" s="494">
        <f>VLOOKUP(Z259,Sheet1!$B$2:$C$12,2,TRUE)</f>
        <v>7</v>
      </c>
      <c r="AB259" s="494" t="str">
        <f>VLOOKUP($E259,'T5'!$E$9:$AH$337,24,0)</f>
        <v>A4</v>
      </c>
      <c r="AC259" s="494">
        <f>VLOOKUP(AB259,Sheet1!$B$2:$C$12,2,TRUE)</f>
        <v>7</v>
      </c>
      <c r="AD259" s="494" t="str">
        <f>VLOOKUP($E259,'[27]XET CUOI NAM'!$E$9:AE$337,26,0)</f>
        <v>A3</v>
      </c>
      <c r="AE259" s="494">
        <f>VLOOKUP(AD259,Sheet1!$B$2:$C$12,2,TRUE)</f>
        <v>8</v>
      </c>
      <c r="AF259" s="592"/>
      <c r="AG259" s="709">
        <f t="shared" si="51"/>
        <v>7</v>
      </c>
      <c r="AH259" s="709" t="str">
        <f t="shared" si="52"/>
        <v>11A*</v>
      </c>
      <c r="AI259" s="709">
        <f t="shared" si="46"/>
        <v>0</v>
      </c>
      <c r="AJ259" s="709">
        <f t="shared" si="43"/>
        <v>7.083333333333333</v>
      </c>
      <c r="AK259" s="494" t="str">
        <f t="shared" si="44"/>
        <v>Tốt</v>
      </c>
      <c r="AL259" s="494" t="str">
        <f>VLOOKUP($E259,'cac dv gui'!$C$38:$AD$58,25,0)</f>
        <v>Tốt</v>
      </c>
      <c r="AM259" s="494" t="str">
        <f>VLOOKUP($E259,'cac dv gui'!$C$38:$AD$58,26,0)</f>
        <v>Tốt</v>
      </c>
      <c r="AN259" s="675"/>
      <c r="AO259" s="494"/>
      <c r="AP259" s="675"/>
      <c r="AQ259" s="494" t="str">
        <f t="shared" si="45"/>
        <v>Tốt</v>
      </c>
      <c r="AR259" s="675" t="str">
        <f t="shared" si="50"/>
        <v>Tốt</v>
      </c>
      <c r="AS259" s="675"/>
      <c r="AT259" s="494"/>
      <c r="AU259" s="675"/>
      <c r="AV259" s="675" t="s">
        <v>1731</v>
      </c>
    </row>
    <row r="260" spans="1:48" s="684" customFormat="1" ht="24.95" customHeight="1" x14ac:dyDescent="0.25">
      <c r="A260" s="512" t="s">
        <v>1497</v>
      </c>
      <c r="B260" s="512">
        <f>COUNTIF($F$9:F260,F260)</f>
        <v>14</v>
      </c>
      <c r="C260" s="513" t="s">
        <v>985</v>
      </c>
      <c r="D260" s="552" t="s">
        <v>93</v>
      </c>
      <c r="E260" s="551" t="s">
        <v>519</v>
      </c>
      <c r="F260" s="494" t="s">
        <v>1604</v>
      </c>
      <c r="G260" s="494" t="s">
        <v>974</v>
      </c>
      <c r="H260" s="494" t="str">
        <f>VLOOKUP(E260,'[16]Gui chi Quynh'!$C$7:$E$387,3,0)</f>
        <v>A4</v>
      </c>
      <c r="I260" s="494">
        <f>VLOOKUP(H260,Sheet1!$B$2:$C$12,2,TRUE)</f>
        <v>7</v>
      </c>
      <c r="J260" s="494" t="str">
        <f>VLOOKUP($E260,'[17]Gui chi Quynh'!$C$7:$E$387,3,0)</f>
        <v>A4</v>
      </c>
      <c r="K260" s="494">
        <f>VLOOKUP(J260,Sheet1!$B$2:$C$12,2,TRUE)</f>
        <v>7</v>
      </c>
      <c r="L260" s="494" t="str">
        <f>VLOOKUP(E260,'[18]Gui chi Quynh'!$C$7:$F$385,3,0)</f>
        <v>A4</v>
      </c>
      <c r="M260" s="494">
        <f>VLOOKUP(L260,Sheet1!$B$2:$C$12,2,TRUE)</f>
        <v>7</v>
      </c>
      <c r="N260" s="494" t="str">
        <f>VLOOKUP(E260,'[19]Gui chi Quynh'!$C$7:$E$391,3,0)</f>
        <v>A4</v>
      </c>
      <c r="O260" s="494">
        <f>VLOOKUP(N260,Sheet1!$B$2:$C$12,2,TRUE)</f>
        <v>7</v>
      </c>
      <c r="P260" s="494" t="str">
        <f>VLOOKUP(E260,'[20]Gui chi Quynh'!$C$7:$E$391,3,0)</f>
        <v>A4</v>
      </c>
      <c r="Q260" s="494">
        <f>VLOOKUP(P260,Sheet1!$B$2:$C$12,2,TRUE)</f>
        <v>7</v>
      </c>
      <c r="R260" s="494" t="str">
        <f>VLOOKUP($E260,'[21]Gui chi Quynh'!$C$7:$E$390,3,0)</f>
        <v>A4</v>
      </c>
      <c r="S260" s="494">
        <f>VLOOKUP(R260,Sheet1!$B$2:$C$12,2,TRUE)</f>
        <v>7</v>
      </c>
      <c r="T260" s="494" t="str">
        <f>VLOOKUP($E260,'[22]Gui chi Quynh'!$C$7:$E$390,3,0)</f>
        <v>A4</v>
      </c>
      <c r="U260" s="494">
        <f>VLOOKUP(T260,Sheet1!$B$2:$C$12,2,TRUE)</f>
        <v>7</v>
      </c>
      <c r="V260" s="494" t="str">
        <f>VLOOKUP($E260,'[23]Gui chi Quynh'!$C$7:$E$389,3,0)</f>
        <v>A4</v>
      </c>
      <c r="W260" s="494">
        <f>VLOOKUP(V260,Sheet1!$B$2:$C$12,2,TRUE)</f>
        <v>7</v>
      </c>
      <c r="X260" s="494" t="str">
        <f>VLOOKUP($E260,'[24]Gui chi Quynh'!$C$7:$E$389,3,0)</f>
        <v>A4</v>
      </c>
      <c r="Y260" s="494">
        <f>VLOOKUP(X260,Sheet1!$B$2:$C$12,2,TRUE)</f>
        <v>7</v>
      </c>
      <c r="Z260" s="494" t="str">
        <f>VLOOKUP($E260,'[25]Gui chi Quynh'!$C$7:$E$388,3,0)</f>
        <v>A4</v>
      </c>
      <c r="AA260" s="494">
        <f>VLOOKUP(Z260,Sheet1!$B$2:$C$12,2,TRUE)</f>
        <v>7</v>
      </c>
      <c r="AB260" s="494" t="str">
        <f>VLOOKUP($E260,'T5'!$E$9:$AH$337,24,0)</f>
        <v>A3</v>
      </c>
      <c r="AC260" s="494">
        <f>VLOOKUP(AB260,Sheet1!$B$2:$C$12,2,TRUE)</f>
        <v>8</v>
      </c>
      <c r="AD260" s="494" t="str">
        <f>VLOOKUP($E260,'[27]XET CUOI NAM'!$E$9:AE$337,26,0)</f>
        <v>A4</v>
      </c>
      <c r="AE260" s="494">
        <f>VLOOKUP(AD260,Sheet1!$B$2:$C$12,2,TRUE)</f>
        <v>7</v>
      </c>
      <c r="AF260" s="592"/>
      <c r="AG260" s="709">
        <f t="shared" si="51"/>
        <v>7.0909090909090908</v>
      </c>
      <c r="AH260" s="709" t="str">
        <f t="shared" si="52"/>
        <v>11A*</v>
      </c>
      <c r="AI260" s="709">
        <f t="shared" si="46"/>
        <v>0</v>
      </c>
      <c r="AJ260" s="709">
        <f t="shared" si="43"/>
        <v>7.083333333333333</v>
      </c>
      <c r="AK260" s="494" t="str">
        <f t="shared" si="44"/>
        <v>Tốt</v>
      </c>
      <c r="AL260" s="494" t="str">
        <f>VLOOKUP($E260,'cac dv gui'!$C$38:$AD$58,25,0)</f>
        <v>Tốt</v>
      </c>
      <c r="AM260" s="494" t="str">
        <f>VLOOKUP($E260,'cac dv gui'!$C$38:$AD$58,26,0)</f>
        <v>Tốt</v>
      </c>
      <c r="AN260" s="675"/>
      <c r="AO260" s="494"/>
      <c r="AP260" s="675"/>
      <c r="AQ260" s="494" t="str">
        <f t="shared" si="45"/>
        <v>Tốt</v>
      </c>
      <c r="AR260" s="675" t="str">
        <f t="shared" si="50"/>
        <v>Tốt</v>
      </c>
      <c r="AS260" s="675"/>
      <c r="AT260" s="494"/>
      <c r="AU260" s="675" t="s">
        <v>1731</v>
      </c>
      <c r="AV260" s="675"/>
    </row>
    <row r="261" spans="1:48" s="684" customFormat="1" ht="24.95" customHeight="1" x14ac:dyDescent="0.25">
      <c r="A261" s="512" t="s">
        <v>1498</v>
      </c>
      <c r="B261" s="512">
        <f>COUNTIF($F$9:F261,F261)</f>
        <v>15</v>
      </c>
      <c r="C261" s="513" t="s">
        <v>985</v>
      </c>
      <c r="D261" s="552" t="s">
        <v>94</v>
      </c>
      <c r="E261" s="551" t="s">
        <v>520</v>
      </c>
      <c r="F261" s="494" t="s">
        <v>1604</v>
      </c>
      <c r="G261" s="494" t="s">
        <v>974</v>
      </c>
      <c r="H261" s="494" t="str">
        <f>VLOOKUP(E261,'[16]Gui chi Quynh'!$C$7:$E$387,3,0)</f>
        <v>A4</v>
      </c>
      <c r="I261" s="494">
        <f>VLOOKUP(H261,Sheet1!$B$2:$C$12,2,TRUE)</f>
        <v>7</v>
      </c>
      <c r="J261" s="494" t="str">
        <f>VLOOKUP($E261,'[17]Gui chi Quynh'!$C$7:$E$387,3,0)</f>
        <v>A4</v>
      </c>
      <c r="K261" s="494">
        <f>VLOOKUP(J261,Sheet1!$B$2:$C$12,2,TRUE)</f>
        <v>7</v>
      </c>
      <c r="L261" s="494" t="str">
        <f>VLOOKUP(E261,'[18]Gui chi Quynh'!$C$7:$F$385,3,0)</f>
        <v>A3</v>
      </c>
      <c r="M261" s="494">
        <f>VLOOKUP(L261,Sheet1!$B$2:$C$12,2,TRUE)</f>
        <v>8</v>
      </c>
      <c r="N261" s="494" t="str">
        <f>VLOOKUP(E261,'[19]Gui chi Quynh'!$C$7:$E$391,3,0)</f>
        <v>A4</v>
      </c>
      <c r="O261" s="494">
        <f>VLOOKUP(N261,Sheet1!$B$2:$C$12,2,TRUE)</f>
        <v>7</v>
      </c>
      <c r="P261" s="494" t="str">
        <f>VLOOKUP(E261,'[20]Gui chi Quynh'!$C$7:$E$391,3,0)</f>
        <v>B2</v>
      </c>
      <c r="Q261" s="494">
        <f>VLOOKUP(P261,Sheet1!$B$2:$C$12,2,TRUE)</f>
        <v>5</v>
      </c>
      <c r="R261" s="494" t="str">
        <f>VLOOKUP($E261,'[21]Gui chi Quynh'!$C$7:$E$390,3,0)</f>
        <v>A4</v>
      </c>
      <c r="S261" s="494">
        <f>VLOOKUP(R261,Sheet1!$B$2:$C$12,2,TRUE)</f>
        <v>7</v>
      </c>
      <c r="T261" s="494" t="str">
        <f>VLOOKUP($E261,'[22]Gui chi Quynh'!$C$7:$E$390,3,0)</f>
        <v>A4</v>
      </c>
      <c r="U261" s="494">
        <f>VLOOKUP(T261,Sheet1!$B$2:$C$12,2,TRUE)</f>
        <v>7</v>
      </c>
      <c r="V261" s="494" t="str">
        <f>VLOOKUP($E261,'[23]Gui chi Quynh'!$C$7:$E$389,3,0)</f>
        <v>A4</v>
      </c>
      <c r="W261" s="494">
        <f>VLOOKUP(V261,Sheet1!$B$2:$C$12,2,TRUE)</f>
        <v>7</v>
      </c>
      <c r="X261" s="494" t="str">
        <f>VLOOKUP($E261,'[24]Gui chi Quynh'!$C$7:$E$389,3,0)</f>
        <v>A4</v>
      </c>
      <c r="Y261" s="494">
        <f>VLOOKUP(X261,Sheet1!$B$2:$C$12,2,TRUE)</f>
        <v>7</v>
      </c>
      <c r="Z261" s="494" t="str">
        <f>VLOOKUP($E261,'[25]Gui chi Quynh'!$C$7:$E$388,3,0)</f>
        <v>A4</v>
      </c>
      <c r="AA261" s="494">
        <f>VLOOKUP(Z261,Sheet1!$B$2:$C$12,2,TRUE)</f>
        <v>7</v>
      </c>
      <c r="AB261" s="494" t="str">
        <f>VLOOKUP($E261,'T5'!$E$9:$AH$337,24,0)</f>
        <v>A4</v>
      </c>
      <c r="AC261" s="494">
        <f>VLOOKUP(AB261,Sheet1!$B$2:$C$12,2,TRUE)</f>
        <v>7</v>
      </c>
      <c r="AD261" s="494" t="str">
        <f>VLOOKUP($E261,'[27]XET CUOI NAM'!$E$9:AE$337,26,0)</f>
        <v>A4</v>
      </c>
      <c r="AE261" s="494">
        <f>VLOOKUP(AD261,Sheet1!$B$2:$C$12,2,TRUE)</f>
        <v>7</v>
      </c>
      <c r="AF261" s="592"/>
      <c r="AG261" s="709">
        <f t="shared" si="51"/>
        <v>6.9090909090909092</v>
      </c>
      <c r="AH261" s="709" t="str">
        <f>LEFT((COUNTIF($H261:$AC261,"A*")&amp;"A*")&amp;" + "&amp;(COUNTIF($H261:$AC261,"B*")&amp;"B*")&amp;" + "&amp;(COUNTIF($H261:$AC261,"C*")&amp;"C*")&amp;" +  "&amp;(COUNTIF($H261:$AC261,"D")&amp;"D")&amp; " +  "&amp;(COUNTIF($H261:$AC261,"E")&amp;"E"),10)</f>
        <v>10A* + 1B*</v>
      </c>
      <c r="AI261" s="709">
        <f t="shared" si="46"/>
        <v>1</v>
      </c>
      <c r="AJ261" s="709">
        <f t="shared" si="43"/>
        <v>6.916666666666667</v>
      </c>
      <c r="AK261" s="494" t="str">
        <f t="shared" si="44"/>
        <v>Tốt</v>
      </c>
      <c r="AL261" s="494" t="str">
        <f>VLOOKUP($E261,'cac dv gui'!$C$38:$AD$58,25,0)</f>
        <v>Tốt</v>
      </c>
      <c r="AM261" s="494" t="str">
        <f>VLOOKUP($E261,'cac dv gui'!$C$38:$AD$58,26,0)</f>
        <v>Tốt</v>
      </c>
      <c r="AN261" s="675"/>
      <c r="AO261" s="494"/>
      <c r="AP261" s="675"/>
      <c r="AQ261" s="494" t="str">
        <f t="shared" si="45"/>
        <v>Tốt</v>
      </c>
      <c r="AR261" s="675" t="str">
        <f t="shared" si="50"/>
        <v>Tốt</v>
      </c>
      <c r="AS261" s="675"/>
      <c r="AT261" s="494"/>
      <c r="AU261" s="675"/>
      <c r="AV261" s="675" t="s">
        <v>1731</v>
      </c>
    </row>
    <row r="262" spans="1:48" s="684" customFormat="1" ht="24.95" customHeight="1" x14ac:dyDescent="0.25">
      <c r="A262" s="512" t="s">
        <v>1499</v>
      </c>
      <c r="B262" s="512">
        <f>COUNTIF($F$9:F262,F262)</f>
        <v>16</v>
      </c>
      <c r="C262" s="513" t="s">
        <v>985</v>
      </c>
      <c r="D262" s="552" t="s">
        <v>96</v>
      </c>
      <c r="E262" s="551" t="s">
        <v>521</v>
      </c>
      <c r="F262" s="494" t="s">
        <v>1604</v>
      </c>
      <c r="G262" s="494" t="s">
        <v>974</v>
      </c>
      <c r="H262" s="494" t="str">
        <f>VLOOKUP(E262,'[16]Gui chi Quynh'!$C$7:$E$387,3,0)</f>
        <v>A4</v>
      </c>
      <c r="I262" s="494">
        <f>VLOOKUP(H262,Sheet1!$B$2:$C$12,2,TRUE)</f>
        <v>7</v>
      </c>
      <c r="J262" s="494" t="str">
        <f>VLOOKUP($E262,'[17]Gui chi Quynh'!$C$7:$E$387,3,0)</f>
        <v>A4</v>
      </c>
      <c r="K262" s="494">
        <f>VLOOKUP(J262,Sheet1!$B$2:$C$12,2,TRUE)</f>
        <v>7</v>
      </c>
      <c r="L262" s="494" t="str">
        <f>VLOOKUP(E262,'[18]Gui chi Quynh'!$C$7:$F$385,3,0)</f>
        <v>A4</v>
      </c>
      <c r="M262" s="494">
        <f>VLOOKUP(L262,Sheet1!$B$2:$C$12,2,TRUE)</f>
        <v>7</v>
      </c>
      <c r="N262" s="494" t="str">
        <f>VLOOKUP(E262,'[19]Gui chi Quynh'!$C$7:$E$391,3,0)</f>
        <v>A4</v>
      </c>
      <c r="O262" s="494">
        <f>VLOOKUP(N262,Sheet1!$B$2:$C$12,2,TRUE)</f>
        <v>7</v>
      </c>
      <c r="P262" s="494" t="str">
        <f>VLOOKUP(E262,'[20]Gui chi Quynh'!$C$7:$E$391,3,0)</f>
        <v>A4</v>
      </c>
      <c r="Q262" s="494">
        <f>VLOOKUP(P262,Sheet1!$B$2:$C$12,2,TRUE)</f>
        <v>7</v>
      </c>
      <c r="R262" s="494" t="str">
        <f>VLOOKUP($E262,'[21]Gui chi Quynh'!$C$7:$E$390,3,0)</f>
        <v>A4</v>
      </c>
      <c r="S262" s="494">
        <f>VLOOKUP(R262,Sheet1!$B$2:$C$12,2,TRUE)</f>
        <v>7</v>
      </c>
      <c r="T262" s="494" t="str">
        <f>VLOOKUP($E262,'[22]Gui chi Quynh'!$C$7:$E$390,3,0)</f>
        <v>A4</v>
      </c>
      <c r="U262" s="494">
        <f>VLOOKUP(T262,Sheet1!$B$2:$C$12,2,TRUE)</f>
        <v>7</v>
      </c>
      <c r="V262" s="494" t="str">
        <f>VLOOKUP($E262,'[23]Gui chi Quynh'!$C$7:$E$389,3,0)</f>
        <v>A4</v>
      </c>
      <c r="W262" s="494">
        <f>VLOOKUP(V262,Sheet1!$B$2:$C$12,2,TRUE)</f>
        <v>7</v>
      </c>
      <c r="X262" s="494" t="str">
        <f>VLOOKUP($E262,'[24]Gui chi Quynh'!$C$7:$E$389,3,0)</f>
        <v>A4</v>
      </c>
      <c r="Y262" s="494">
        <f>VLOOKUP(X262,Sheet1!$B$2:$C$12,2,TRUE)</f>
        <v>7</v>
      </c>
      <c r="Z262" s="494" t="str">
        <f>VLOOKUP($E262,'[25]Gui chi Quynh'!$C$7:$E$388,3,0)</f>
        <v>A4</v>
      </c>
      <c r="AA262" s="494">
        <f>VLOOKUP(Z262,Sheet1!$B$2:$C$12,2,TRUE)</f>
        <v>7</v>
      </c>
      <c r="AB262" s="494" t="str">
        <f>VLOOKUP($E262,'T5'!$E$9:$AH$337,24,0)</f>
        <v>A4</v>
      </c>
      <c r="AC262" s="494">
        <f>VLOOKUP(AB262,Sheet1!$B$2:$C$12,2,TRUE)</f>
        <v>7</v>
      </c>
      <c r="AD262" s="494" t="str">
        <f>VLOOKUP($E262,'[27]XET CUOI NAM'!$E$9:AE$337,26,0)</f>
        <v>A4</v>
      </c>
      <c r="AE262" s="494">
        <f>VLOOKUP(AD262,Sheet1!$B$2:$C$12,2,TRUE)</f>
        <v>7</v>
      </c>
      <c r="AF262" s="592"/>
      <c r="AG262" s="709">
        <f t="shared" si="51"/>
        <v>7</v>
      </c>
      <c r="AH262" s="709" t="str">
        <f t="shared" ref="AH262:AH274" si="53">LEFT((COUNTIF($H262:$AC262,"A*")&amp;"A*")&amp;" + "&amp;(COUNTIF($H262:$AC262,"B*")&amp;"B*")&amp;" + "&amp;(COUNTIF($H262:$AC262,"C*")&amp;"C*")&amp;" +  "&amp;(COUNTIF($H262:$AC262,"D")&amp;"D")&amp; " +  "&amp;(COUNTIF($H262:$AC262,"E")&amp;"E"),4)</f>
        <v>11A*</v>
      </c>
      <c r="AI262" s="709">
        <f t="shared" si="46"/>
        <v>0</v>
      </c>
      <c r="AJ262" s="709">
        <f t="shared" si="43"/>
        <v>7</v>
      </c>
      <c r="AK262" s="494" t="str">
        <f t="shared" si="44"/>
        <v>Tốt</v>
      </c>
      <c r="AL262" s="494" t="str">
        <f>VLOOKUP($E262,'cac dv gui'!$C$38:$AD$58,25,0)</f>
        <v>Tốt</v>
      </c>
      <c r="AM262" s="494" t="str">
        <f>VLOOKUP($E262,'cac dv gui'!$C$38:$AD$58,26,0)</f>
        <v>Tốt</v>
      </c>
      <c r="AN262" s="675"/>
      <c r="AO262" s="494"/>
      <c r="AP262" s="675"/>
      <c r="AQ262" s="494" t="str">
        <f t="shared" si="45"/>
        <v>Tốt</v>
      </c>
      <c r="AR262" s="675" t="str">
        <f t="shared" si="50"/>
        <v>Tốt</v>
      </c>
      <c r="AS262" s="675"/>
      <c r="AT262" s="494"/>
      <c r="AU262" s="675"/>
      <c r="AV262" s="675" t="s">
        <v>1731</v>
      </c>
    </row>
    <row r="263" spans="1:48" s="684" customFormat="1" ht="24.95" customHeight="1" x14ac:dyDescent="0.25">
      <c r="A263" s="512" t="s">
        <v>1500</v>
      </c>
      <c r="B263" s="512">
        <f>COUNTIF($F$9:F263,F263)</f>
        <v>17</v>
      </c>
      <c r="C263" s="513" t="s">
        <v>985</v>
      </c>
      <c r="D263" s="552" t="s">
        <v>97</v>
      </c>
      <c r="E263" s="551" t="s">
        <v>522</v>
      </c>
      <c r="F263" s="494" t="s">
        <v>1604</v>
      </c>
      <c r="G263" s="494" t="s">
        <v>974</v>
      </c>
      <c r="H263" s="494" t="str">
        <f>VLOOKUP(E263,'[16]Gui chi Quynh'!$C$7:$E$387,3,0)</f>
        <v>A4</v>
      </c>
      <c r="I263" s="494">
        <f>VLOOKUP(H263,Sheet1!$B$2:$C$12,2,TRUE)</f>
        <v>7</v>
      </c>
      <c r="J263" s="494" t="str">
        <f>VLOOKUP($E263,'[17]Gui chi Quynh'!$C$7:$E$387,3,0)</f>
        <v>A4</v>
      </c>
      <c r="K263" s="494">
        <f>VLOOKUP(J263,Sheet1!$B$2:$C$12,2,TRUE)</f>
        <v>7</v>
      </c>
      <c r="L263" s="494" t="str">
        <f>VLOOKUP(E263,'[18]Gui chi Quynh'!$C$7:$F$385,3,0)</f>
        <v>A4</v>
      </c>
      <c r="M263" s="494">
        <f>VLOOKUP(L263,Sheet1!$B$2:$C$12,2,TRUE)</f>
        <v>7</v>
      </c>
      <c r="N263" s="494" t="str">
        <f>VLOOKUP(E263,'[19]Gui chi Quynh'!$C$7:$E$391,3,0)</f>
        <v>A4</v>
      </c>
      <c r="O263" s="494">
        <f>VLOOKUP(N263,Sheet1!$B$2:$C$12,2,TRUE)</f>
        <v>7</v>
      </c>
      <c r="P263" s="494" t="str">
        <f>VLOOKUP(E263,'[20]Gui chi Quynh'!$C$7:$E$391,3,0)</f>
        <v>A4</v>
      </c>
      <c r="Q263" s="494">
        <f>VLOOKUP(P263,Sheet1!$B$2:$C$12,2,TRUE)</f>
        <v>7</v>
      </c>
      <c r="R263" s="494" t="str">
        <f>VLOOKUP($E263,'[21]Gui chi Quynh'!$C$7:$E$390,3,0)</f>
        <v>A4</v>
      </c>
      <c r="S263" s="494">
        <f>VLOOKUP(R263,Sheet1!$B$2:$C$12,2,TRUE)</f>
        <v>7</v>
      </c>
      <c r="T263" s="494" t="str">
        <f>VLOOKUP($E263,'[22]Gui chi Quynh'!$C$7:$E$390,3,0)</f>
        <v>A4</v>
      </c>
      <c r="U263" s="494">
        <f>VLOOKUP(T263,Sheet1!$B$2:$C$12,2,TRUE)</f>
        <v>7</v>
      </c>
      <c r="V263" s="494" t="str">
        <f>VLOOKUP($E263,'[23]Gui chi Quynh'!$C$7:$E$389,3,0)</f>
        <v>A4</v>
      </c>
      <c r="W263" s="494">
        <f>VLOOKUP(V263,Sheet1!$B$2:$C$12,2,TRUE)</f>
        <v>7</v>
      </c>
      <c r="X263" s="494" t="str">
        <f>VLOOKUP($E263,'[24]Gui chi Quynh'!$C$7:$E$389,3,0)</f>
        <v>A4</v>
      </c>
      <c r="Y263" s="494">
        <f>VLOOKUP(X263,Sheet1!$B$2:$C$12,2,TRUE)</f>
        <v>7</v>
      </c>
      <c r="Z263" s="494" t="str">
        <f>VLOOKUP($E263,'[25]Gui chi Quynh'!$C$7:$E$388,3,0)</f>
        <v>A4</v>
      </c>
      <c r="AA263" s="494">
        <f>VLOOKUP(Z263,Sheet1!$B$2:$C$12,2,TRUE)</f>
        <v>7</v>
      </c>
      <c r="AB263" s="494" t="str">
        <f>VLOOKUP($E263,'T5'!$E$9:$AH$337,24,0)</f>
        <v>A4</v>
      </c>
      <c r="AC263" s="494">
        <f>VLOOKUP(AB263,Sheet1!$B$2:$C$12,2,TRUE)</f>
        <v>7</v>
      </c>
      <c r="AD263" s="494" t="str">
        <f>VLOOKUP($E263,'[27]XET CUOI NAM'!$E$9:AE$337,26,0)</f>
        <v>A4</v>
      </c>
      <c r="AE263" s="494">
        <f>VLOOKUP(AD263,Sheet1!$B$2:$C$12,2,TRUE)</f>
        <v>7</v>
      </c>
      <c r="AF263" s="592" t="str">
        <f>VLOOKUP($E263,'[26]Tong hop ket qua'!$E$19:$M$219,9,0)</f>
        <v>Tốt</v>
      </c>
      <c r="AG263" s="709">
        <f t="shared" si="51"/>
        <v>7</v>
      </c>
      <c r="AH263" s="709" t="str">
        <f t="shared" si="53"/>
        <v>11A*</v>
      </c>
      <c r="AI263" s="709">
        <f t="shared" si="46"/>
        <v>0</v>
      </c>
      <c r="AJ263" s="709">
        <f t="shared" si="43"/>
        <v>7</v>
      </c>
      <c r="AK263" s="494" t="str">
        <f t="shared" si="44"/>
        <v>Tốt</v>
      </c>
      <c r="AL263" s="494" t="str">
        <f>VLOOKUP($E263,'cac dv gui'!$C$38:$AD$58,25,0)</f>
        <v>Tốt</v>
      </c>
      <c r="AM263" s="494" t="str">
        <f>VLOOKUP($E263,'cac dv gui'!$C$38:$AD$58,26,0)</f>
        <v>Tốt</v>
      </c>
      <c r="AN263" s="675"/>
      <c r="AO263" s="494"/>
      <c r="AP263" s="675"/>
      <c r="AQ263" s="494" t="str">
        <f t="shared" si="45"/>
        <v>Tốt</v>
      </c>
      <c r="AR263" s="675" t="str">
        <f t="shared" si="50"/>
        <v>Tốt</v>
      </c>
      <c r="AS263" s="675"/>
      <c r="AT263" s="494"/>
      <c r="AU263" s="675"/>
      <c r="AV263" s="675" t="s">
        <v>1731</v>
      </c>
    </row>
    <row r="264" spans="1:48" s="684" customFormat="1" ht="24.95" customHeight="1" x14ac:dyDescent="0.25">
      <c r="A264" s="512" t="s">
        <v>1501</v>
      </c>
      <c r="B264" s="512">
        <f>COUNTIF($F$9:F264,F264)</f>
        <v>18</v>
      </c>
      <c r="C264" s="513" t="s">
        <v>985</v>
      </c>
      <c r="D264" s="552" t="s">
        <v>109</v>
      </c>
      <c r="E264" s="553" t="s">
        <v>531</v>
      </c>
      <c r="F264" s="494" t="s">
        <v>1604</v>
      </c>
      <c r="G264" s="494" t="s">
        <v>974</v>
      </c>
      <c r="H264" s="494" t="str">
        <f>VLOOKUP(E264,'[16]Gui chi Quynh'!$C$7:$E$387,3,0)</f>
        <v>A4</v>
      </c>
      <c r="I264" s="494">
        <f>VLOOKUP(H264,Sheet1!$B$2:$C$12,2,TRUE)</f>
        <v>7</v>
      </c>
      <c r="J264" s="494" t="str">
        <f>VLOOKUP($E264,'[17]Gui chi Quynh'!$C$7:$E$387,3,0)</f>
        <v>A4</v>
      </c>
      <c r="K264" s="494">
        <f>VLOOKUP(J264,Sheet1!$B$2:$C$12,2,TRUE)</f>
        <v>7</v>
      </c>
      <c r="L264" s="494" t="str">
        <f>VLOOKUP(E264,'[18]Gui chi Quynh'!$C$7:$F$385,3,0)</f>
        <v>A4</v>
      </c>
      <c r="M264" s="494">
        <f>VLOOKUP(L264,Sheet1!$B$2:$C$12,2,TRUE)</f>
        <v>7</v>
      </c>
      <c r="N264" s="494" t="str">
        <f>VLOOKUP(E264,'[19]Gui chi Quynh'!$C$7:$E$391,3,0)</f>
        <v>A3</v>
      </c>
      <c r="O264" s="494">
        <f>VLOOKUP(N264,Sheet1!$B$2:$C$12,2,TRUE)</f>
        <v>8</v>
      </c>
      <c r="P264" s="494" t="str">
        <f>VLOOKUP(E264,'[20]Gui chi Quynh'!$C$7:$E$391,3,0)</f>
        <v>A2</v>
      </c>
      <c r="Q264" s="494">
        <f>VLOOKUP(P264,Sheet1!$B$2:$C$12,2,TRUE)</f>
        <v>9</v>
      </c>
      <c r="R264" s="494" t="str">
        <f>VLOOKUP($E264,'[21]Gui chi Quynh'!$C$7:$E$390,3,0)</f>
        <v>A4</v>
      </c>
      <c r="S264" s="494">
        <f>VLOOKUP(R264,Sheet1!$B$2:$C$12,2,TRUE)</f>
        <v>7</v>
      </c>
      <c r="T264" s="494" t="str">
        <f>VLOOKUP($E264,'[22]Gui chi Quynh'!$C$7:$E$390,3,0)</f>
        <v>A4</v>
      </c>
      <c r="U264" s="494">
        <f>VLOOKUP(T264,Sheet1!$B$2:$C$12,2,TRUE)</f>
        <v>7</v>
      </c>
      <c r="V264" s="494" t="str">
        <f>VLOOKUP($E264,'[23]Gui chi Quynh'!$C$7:$E$389,3,0)</f>
        <v>A4</v>
      </c>
      <c r="W264" s="494">
        <f>VLOOKUP(V264,Sheet1!$B$2:$C$12,2,TRUE)</f>
        <v>7</v>
      </c>
      <c r="X264" s="494" t="str">
        <f>VLOOKUP($E264,'[24]Gui chi Quynh'!$C$7:$E$389,3,0)</f>
        <v>A3</v>
      </c>
      <c r="Y264" s="494">
        <f>VLOOKUP(X264,Sheet1!$B$2:$C$12,2,TRUE)</f>
        <v>8</v>
      </c>
      <c r="Z264" s="494" t="str">
        <f>VLOOKUP($E264,'[25]Gui chi Quynh'!$C$7:$E$388,3,0)</f>
        <v>A2</v>
      </c>
      <c r="AA264" s="494">
        <f>VLOOKUP(Z264,Sheet1!$B$2:$C$12,2,TRUE)</f>
        <v>9</v>
      </c>
      <c r="AB264" s="494" t="str">
        <f>VLOOKUP($E264,'T5'!$E$9:$AH$337,24,0)</f>
        <v>A3</v>
      </c>
      <c r="AC264" s="494">
        <f>VLOOKUP(AB264,Sheet1!$B$2:$C$12,2,TRUE)</f>
        <v>8</v>
      </c>
      <c r="AD264" s="494" t="str">
        <f>VLOOKUP($E264,'[27]XET CUOI NAM'!$E$9:AE$337,26,0)</f>
        <v>A3</v>
      </c>
      <c r="AE264" s="494">
        <f>VLOOKUP(AD264,Sheet1!$B$2:$C$12,2,TRUE)</f>
        <v>8</v>
      </c>
      <c r="AF264" s="592"/>
      <c r="AG264" s="709">
        <f t="shared" si="51"/>
        <v>7.6363636363636367</v>
      </c>
      <c r="AH264" s="709" t="str">
        <f t="shared" si="53"/>
        <v>11A*</v>
      </c>
      <c r="AI264" s="709">
        <f t="shared" si="46"/>
        <v>0</v>
      </c>
      <c r="AJ264" s="709">
        <f t="shared" si="43"/>
        <v>7.666666666666667</v>
      </c>
      <c r="AK264" s="494" t="str">
        <f t="shared" si="44"/>
        <v>Tốt</v>
      </c>
      <c r="AL264" s="494" t="str">
        <f>VLOOKUP($E264,'cac dv gui'!$C$38:$AD$58,25,0)</f>
        <v>Tốt</v>
      </c>
      <c r="AM264" s="494" t="str">
        <f>VLOOKUP($E264,'cac dv gui'!$C$38:$AD$58,26,0)</f>
        <v>Tốt</v>
      </c>
      <c r="AN264" s="675"/>
      <c r="AO264" s="494"/>
      <c r="AP264" s="675"/>
      <c r="AQ264" s="494" t="str">
        <f t="shared" si="45"/>
        <v>Tốt</v>
      </c>
      <c r="AR264" s="675" t="str">
        <f t="shared" si="50"/>
        <v>Tốt</v>
      </c>
      <c r="AS264" s="675"/>
      <c r="AT264" s="494"/>
      <c r="AU264" s="675"/>
      <c r="AV264" s="675" t="s">
        <v>1731</v>
      </c>
    </row>
    <row r="265" spans="1:48" s="684" customFormat="1" ht="24.95" customHeight="1" x14ac:dyDescent="0.25">
      <c r="A265" s="512" t="s">
        <v>1502</v>
      </c>
      <c r="B265" s="512">
        <f>COUNTIF($F$9:F265,F265)</f>
        <v>19</v>
      </c>
      <c r="C265" s="513" t="s">
        <v>985</v>
      </c>
      <c r="D265" s="552" t="s">
        <v>106</v>
      </c>
      <c r="E265" s="554" t="s">
        <v>517</v>
      </c>
      <c r="F265" s="494" t="s">
        <v>1604</v>
      </c>
      <c r="G265" s="494" t="s">
        <v>974</v>
      </c>
      <c r="H265" s="494" t="str">
        <f>VLOOKUP(E265,'[16]Gui chi Quynh'!$C$7:$E$387,3,0)</f>
        <v>A4</v>
      </c>
      <c r="I265" s="494">
        <f>VLOOKUP(H265,Sheet1!$B$2:$C$12,2,TRUE)</f>
        <v>7</v>
      </c>
      <c r="J265" s="494" t="str">
        <f>VLOOKUP($E265,'[17]Gui chi Quynh'!$C$7:$E$387,3,0)</f>
        <v>A4</v>
      </c>
      <c r="K265" s="494">
        <f>VLOOKUP(J265,Sheet1!$B$2:$C$12,2,TRUE)</f>
        <v>7</v>
      </c>
      <c r="L265" s="494" t="str">
        <f>VLOOKUP(E265,'[18]Gui chi Quynh'!$C$7:$F$385,3,0)</f>
        <v>A3</v>
      </c>
      <c r="M265" s="494">
        <f>VLOOKUP(L265,Sheet1!$B$2:$C$12,2,TRUE)</f>
        <v>8</v>
      </c>
      <c r="N265" s="494" t="str">
        <f>VLOOKUP(E265,'[19]Gui chi Quynh'!$C$7:$E$391,3,0)</f>
        <v>A3</v>
      </c>
      <c r="O265" s="494">
        <f>VLOOKUP(N265,Sheet1!$B$2:$C$12,2,TRUE)</f>
        <v>8</v>
      </c>
      <c r="P265" s="494" t="str">
        <f>VLOOKUP(E265,'[20]Gui chi Quynh'!$C$7:$E$391,3,0)</f>
        <v>A2</v>
      </c>
      <c r="Q265" s="494">
        <f>VLOOKUP(P265,Sheet1!$B$2:$C$12,2,TRUE)</f>
        <v>9</v>
      </c>
      <c r="R265" s="494" t="str">
        <f>VLOOKUP($E265,'[21]Gui chi Quynh'!$C$7:$E$390,3,0)</f>
        <v>A4</v>
      </c>
      <c r="S265" s="494">
        <f>VLOOKUP(R265,Sheet1!$B$2:$C$12,2,TRUE)</f>
        <v>7</v>
      </c>
      <c r="T265" s="494" t="str">
        <f>VLOOKUP($E265,'[22]Gui chi Quynh'!$C$7:$E$390,3,0)</f>
        <v>A4</v>
      </c>
      <c r="U265" s="494">
        <f>VLOOKUP(T265,Sheet1!$B$2:$C$12,2,TRUE)</f>
        <v>7</v>
      </c>
      <c r="V265" s="494" t="str">
        <f>VLOOKUP($E265,'[23]Gui chi Quynh'!$C$7:$E$389,3,0)</f>
        <v>A3</v>
      </c>
      <c r="W265" s="494">
        <f>VLOOKUP(V265,Sheet1!$B$2:$C$12,2,TRUE)</f>
        <v>8</v>
      </c>
      <c r="X265" s="494" t="str">
        <f>VLOOKUP($E265,'[24]Gui chi Quynh'!$C$7:$E$389,3,0)</f>
        <v>A3</v>
      </c>
      <c r="Y265" s="494">
        <f>VLOOKUP(X265,Sheet1!$B$2:$C$12,2,TRUE)</f>
        <v>8</v>
      </c>
      <c r="Z265" s="494" t="str">
        <f>VLOOKUP($E265,'[25]Gui chi Quynh'!$C$7:$E$388,3,0)</f>
        <v>A3</v>
      </c>
      <c r="AA265" s="494">
        <f>VLOOKUP(Z265,Sheet1!$B$2:$C$12,2,TRUE)</f>
        <v>8</v>
      </c>
      <c r="AB265" s="494" t="str">
        <f>VLOOKUP($E265,'T5'!$E$9:$AH$337,24,0)</f>
        <v>A3</v>
      </c>
      <c r="AC265" s="494">
        <f>VLOOKUP(AB265,Sheet1!$B$2:$C$12,2,TRUE)</f>
        <v>8</v>
      </c>
      <c r="AD265" s="494" t="str">
        <f>VLOOKUP($E265,'[27]XET CUOI NAM'!$E$9:AE$337,26,0)</f>
        <v>A3</v>
      </c>
      <c r="AE265" s="494">
        <f>VLOOKUP(AD265,Sheet1!$B$2:$C$12,2,TRUE)</f>
        <v>8</v>
      </c>
      <c r="AF265" s="592" t="str">
        <f>VLOOKUP($E265,'[26]Tong hop ket qua'!$E$19:$M$219,9,0)</f>
        <v>Khá</v>
      </c>
      <c r="AG265" s="709">
        <f t="shared" si="51"/>
        <v>7.7272727272727275</v>
      </c>
      <c r="AH265" s="709" t="str">
        <f t="shared" si="53"/>
        <v>11A*</v>
      </c>
      <c r="AI265" s="709">
        <f t="shared" si="46"/>
        <v>0</v>
      </c>
      <c r="AJ265" s="709">
        <f t="shared" si="43"/>
        <v>7.75</v>
      </c>
      <c r="AK265" s="494" t="str">
        <f t="shared" si="44"/>
        <v>Tốt</v>
      </c>
      <c r="AL265" s="494" t="str">
        <f>VLOOKUP($E265,'cac dv gui'!$C$38:$AD$58,25,0)</f>
        <v>Tốt</v>
      </c>
      <c r="AM265" s="494" t="str">
        <f>VLOOKUP($E265,'cac dv gui'!$C$38:$AD$58,26,0)</f>
        <v>Tốt</v>
      </c>
      <c r="AN265" s="675"/>
      <c r="AO265" s="494"/>
      <c r="AP265" s="675"/>
      <c r="AQ265" s="494" t="str">
        <f t="shared" si="45"/>
        <v>Tốt</v>
      </c>
      <c r="AR265" s="675" t="str">
        <f t="shared" si="50"/>
        <v>Tốt</v>
      </c>
      <c r="AS265" s="675"/>
      <c r="AT265" s="494"/>
      <c r="AU265" s="675"/>
      <c r="AV265" s="675" t="s">
        <v>1731</v>
      </c>
    </row>
    <row r="266" spans="1:48" s="684" customFormat="1" ht="24.95" customHeight="1" x14ac:dyDescent="0.25">
      <c r="A266" s="512" t="s">
        <v>1503</v>
      </c>
      <c r="B266" s="512">
        <f>COUNTIF($F$9:F266,F266)</f>
        <v>20</v>
      </c>
      <c r="C266" s="513" t="s">
        <v>985</v>
      </c>
      <c r="D266" s="552" t="s">
        <v>8</v>
      </c>
      <c r="E266" s="551" t="s">
        <v>542</v>
      </c>
      <c r="F266" s="494" t="s">
        <v>1604</v>
      </c>
      <c r="G266" s="494" t="s">
        <v>974</v>
      </c>
      <c r="H266" s="494" t="str">
        <f>VLOOKUP(E266,'[16]Gui chi Quynh'!$C$7:$E$387,3,0)</f>
        <v>A4</v>
      </c>
      <c r="I266" s="494">
        <f>VLOOKUP(H266,Sheet1!$B$2:$C$12,2,TRUE)</f>
        <v>7</v>
      </c>
      <c r="J266" s="494" t="str">
        <f>VLOOKUP($E266,'[17]Gui chi Quynh'!$C$7:$E$387,3,0)</f>
        <v>A4</v>
      </c>
      <c r="K266" s="494">
        <f>VLOOKUP(J266,Sheet1!$B$2:$C$12,2,TRUE)</f>
        <v>7</v>
      </c>
      <c r="L266" s="494" t="str">
        <f>VLOOKUP(E266,'[18]Gui chi Quynh'!$C$7:$F$385,3,0)</f>
        <v>A3</v>
      </c>
      <c r="M266" s="494">
        <f>VLOOKUP(L266,Sheet1!$B$2:$C$12,2,TRUE)</f>
        <v>8</v>
      </c>
      <c r="N266" s="494" t="str">
        <f>VLOOKUP(E266,'[19]Gui chi Quynh'!$C$7:$E$391,3,0)</f>
        <v>A3</v>
      </c>
      <c r="O266" s="494">
        <f>VLOOKUP(N266,Sheet1!$B$2:$C$12,2,TRUE)</f>
        <v>8</v>
      </c>
      <c r="P266" s="494" t="str">
        <f>VLOOKUP(E266,'[20]Gui chi Quynh'!$C$7:$E$391,3,0)</f>
        <v>A2</v>
      </c>
      <c r="Q266" s="494">
        <f>VLOOKUP(P266,Sheet1!$B$2:$C$12,2,TRUE)</f>
        <v>9</v>
      </c>
      <c r="R266" s="494" t="str">
        <f>VLOOKUP($E266,'[21]Gui chi Quynh'!$C$7:$E$390,3,0)</f>
        <v>A4</v>
      </c>
      <c r="S266" s="494">
        <f>VLOOKUP(R266,Sheet1!$B$2:$C$12,2,TRUE)</f>
        <v>7</v>
      </c>
      <c r="T266" s="494" t="str">
        <f>VLOOKUP($E266,'[22]Gui chi Quynh'!$C$7:$E$390,3,0)</f>
        <v>A4</v>
      </c>
      <c r="U266" s="494">
        <f>VLOOKUP(T266,Sheet1!$B$2:$C$12,2,TRUE)</f>
        <v>7</v>
      </c>
      <c r="V266" s="494" t="str">
        <f>VLOOKUP($E266,'[23]Gui chi Quynh'!$C$7:$E$389,3,0)</f>
        <v>A3</v>
      </c>
      <c r="W266" s="494">
        <f>VLOOKUP(V266,Sheet1!$B$2:$C$12,2,TRUE)</f>
        <v>8</v>
      </c>
      <c r="X266" s="494" t="str">
        <f>VLOOKUP($E266,'[24]Gui chi Quynh'!$C$7:$E$389,3,0)</f>
        <v>A3</v>
      </c>
      <c r="Y266" s="494">
        <f>VLOOKUP(X266,Sheet1!$B$2:$C$12,2,TRUE)</f>
        <v>8</v>
      </c>
      <c r="Z266" s="494" t="str">
        <f>VLOOKUP($E266,'[25]Gui chi Quynh'!$C$7:$E$388,3,0)</f>
        <v>A2</v>
      </c>
      <c r="AA266" s="494">
        <f>VLOOKUP(Z266,Sheet1!$B$2:$C$12,2,TRUE)</f>
        <v>9</v>
      </c>
      <c r="AB266" s="494" t="str">
        <f>VLOOKUP($E266,'T5'!$E$9:$AH$337,24,0)</f>
        <v>A3</v>
      </c>
      <c r="AC266" s="494">
        <f>VLOOKUP(AB266,Sheet1!$B$2:$C$12,2,TRUE)</f>
        <v>8</v>
      </c>
      <c r="AD266" s="494" t="str">
        <f>VLOOKUP($E266,'[27]XET CUOI NAM'!$E$9:AE$337,26,0)</f>
        <v>A3</v>
      </c>
      <c r="AE266" s="494">
        <f>VLOOKUP(AD266,Sheet1!$B$2:$C$12,2,TRUE)</f>
        <v>8</v>
      </c>
      <c r="AF266" s="592"/>
      <c r="AG266" s="709">
        <f t="shared" si="51"/>
        <v>7.8181818181818183</v>
      </c>
      <c r="AH266" s="709" t="str">
        <f t="shared" si="53"/>
        <v>11A*</v>
      </c>
      <c r="AI266" s="709">
        <f t="shared" si="46"/>
        <v>0</v>
      </c>
      <c r="AJ266" s="709">
        <f t="shared" ref="AJ266:AJ329" si="54">((I266+K266+M266+O266+Q266+S266+U266+W266+Y266+AA266+AC266+AE266))/12</f>
        <v>7.833333333333333</v>
      </c>
      <c r="AK266" s="494" t="str">
        <f t="shared" ref="AK266:AK329" si="55">IF(AND(8&lt;=$AG266,$AI266=0),"Xuất sắc",IF(AND(6&lt;$AG266,$AG266&lt;8),"Tốt",IF(AND(6&lt;$AG266,$AI266&lt;12),"Tốt",IF(AND(5&lt;$AG266,$AG266&lt;6),"Hoàn thành NV",IF(AND(5&lt;$AG266,$AI266&lt;15),"Hoàn thành NV","Không hoàn thành NV")))))</f>
        <v>Tốt</v>
      </c>
      <c r="AL266" s="494" t="str">
        <f>VLOOKUP($E266,'cac dv gui'!$C$38:$AD$58,25,0)</f>
        <v>Tốt</v>
      </c>
      <c r="AM266" s="494" t="str">
        <f>VLOOKUP($E266,'cac dv gui'!$C$38:$AD$58,26,0)</f>
        <v>Tốt</v>
      </c>
      <c r="AN266" s="675"/>
      <c r="AO266" s="494"/>
      <c r="AP266" s="675"/>
      <c r="AQ266" s="494" t="str">
        <f t="shared" ref="AQ266:AQ329" si="56">AK266</f>
        <v>Tốt</v>
      </c>
      <c r="AR266" s="675" t="str">
        <f t="shared" si="50"/>
        <v>Tốt</v>
      </c>
      <c r="AS266" s="675"/>
      <c r="AT266" s="494"/>
      <c r="AU266" s="675"/>
      <c r="AV266" s="675" t="s">
        <v>1731</v>
      </c>
    </row>
    <row r="267" spans="1:48" s="684" customFormat="1" ht="104.25" customHeight="1" x14ac:dyDescent="0.25">
      <c r="A267" s="512" t="s">
        <v>1504</v>
      </c>
      <c r="B267" s="512">
        <f>COUNTIF($F$9:F267,F267)</f>
        <v>21</v>
      </c>
      <c r="C267" s="513" t="s">
        <v>985</v>
      </c>
      <c r="D267" s="519" t="s">
        <v>95</v>
      </c>
      <c r="E267" s="551" t="s">
        <v>515</v>
      </c>
      <c r="F267" s="494" t="s">
        <v>1604</v>
      </c>
      <c r="G267" s="494" t="s">
        <v>974</v>
      </c>
      <c r="H267" s="494" t="str">
        <f>VLOOKUP(E267,'[16]Gui chi Quynh'!$C$7:$E$387,3,0)</f>
        <v>A4</v>
      </c>
      <c r="I267" s="494">
        <f>VLOOKUP(H267,Sheet1!$B$2:$C$12,2,TRUE)</f>
        <v>7</v>
      </c>
      <c r="J267" s="494" t="str">
        <f>VLOOKUP($E267,'[17]Gui chi Quynh'!$C$7:$E$387,3,0)</f>
        <v>A4</v>
      </c>
      <c r="K267" s="494">
        <f>VLOOKUP(J267,Sheet1!$B$2:$C$12,2,TRUE)</f>
        <v>7</v>
      </c>
      <c r="L267" s="494" t="str">
        <f>VLOOKUP(E267,'[18]Gui chi Quynh'!$C$7:$F$385,3,0)</f>
        <v>A3</v>
      </c>
      <c r="M267" s="494">
        <f>VLOOKUP(L267,Sheet1!$B$2:$C$12,2,TRUE)</f>
        <v>8</v>
      </c>
      <c r="N267" s="494" t="str">
        <f>VLOOKUP(E267,'[19]Gui chi Quynh'!$C$7:$E$391,3,0)</f>
        <v>A3</v>
      </c>
      <c r="O267" s="494">
        <f>VLOOKUP(N267,Sheet1!$B$2:$C$12,2,TRUE)</f>
        <v>8</v>
      </c>
      <c r="P267" s="494" t="str">
        <f>VLOOKUP(E267,'[20]Gui chi Quynh'!$C$7:$E$391,3,0)</f>
        <v>A2</v>
      </c>
      <c r="Q267" s="494">
        <f>VLOOKUP(P267,Sheet1!$B$2:$C$12,2,TRUE)</f>
        <v>9</v>
      </c>
      <c r="R267" s="494" t="str">
        <f>VLOOKUP($E267,'[21]Gui chi Quynh'!$C$7:$E$390,3,0)</f>
        <v>A4</v>
      </c>
      <c r="S267" s="494">
        <f>VLOOKUP(R267,Sheet1!$B$2:$C$12,2,TRUE)</f>
        <v>7</v>
      </c>
      <c r="T267" s="494" t="str">
        <f>VLOOKUP($E267,'[22]Gui chi Quynh'!$C$7:$E$390,3,0)</f>
        <v>A3</v>
      </c>
      <c r="U267" s="494">
        <f>VLOOKUP(T267,Sheet1!$B$2:$C$12,2,TRUE)</f>
        <v>8</v>
      </c>
      <c r="V267" s="494" t="str">
        <f>VLOOKUP($E267,'[23]Gui chi Quynh'!$C$7:$E$389,3,0)</f>
        <v>A3</v>
      </c>
      <c r="W267" s="494">
        <f>VLOOKUP(V267,Sheet1!$B$2:$C$12,2,TRUE)</f>
        <v>8</v>
      </c>
      <c r="X267" s="494" t="str">
        <f>VLOOKUP($E267,'[24]Gui chi Quynh'!$C$7:$E$389,3,0)</f>
        <v>A3</v>
      </c>
      <c r="Y267" s="494">
        <f>VLOOKUP(X267,Sheet1!$B$2:$C$12,2,TRUE)</f>
        <v>8</v>
      </c>
      <c r="Z267" s="494" t="str">
        <f>VLOOKUP($E267,'[25]Gui chi Quynh'!$C$7:$E$388,3,0)</f>
        <v>A3</v>
      </c>
      <c r="AA267" s="494">
        <f>VLOOKUP(Z267,Sheet1!$B$2:$C$12,2,TRUE)</f>
        <v>8</v>
      </c>
      <c r="AB267" s="494" t="str">
        <f>VLOOKUP($E267,'T5'!$E$9:$AH$337,24,0)</f>
        <v>A3</v>
      </c>
      <c r="AC267" s="494">
        <f>VLOOKUP(AB267,Sheet1!$B$2:$C$12,2,TRUE)</f>
        <v>8</v>
      </c>
      <c r="AD267" s="494" t="str">
        <f>VLOOKUP($E267,'[27]XET CUOI NAM'!$E$9:AE$337,26,0)</f>
        <v>A3</v>
      </c>
      <c r="AE267" s="494">
        <f>VLOOKUP(AD267,Sheet1!$B$2:$C$12,2,TRUE)</f>
        <v>8</v>
      </c>
      <c r="AF267" s="592" t="str">
        <f>VLOOKUP($E267,'[26]Tong hop ket qua'!$E$19:$M$219,9,0)</f>
        <v>Tốt</v>
      </c>
      <c r="AG267" s="709">
        <f t="shared" si="51"/>
        <v>7.8181818181818183</v>
      </c>
      <c r="AH267" s="709" t="str">
        <f t="shared" si="53"/>
        <v>11A*</v>
      </c>
      <c r="AI267" s="709">
        <f t="shared" si="46"/>
        <v>0</v>
      </c>
      <c r="AJ267" s="709">
        <f t="shared" si="54"/>
        <v>7.833333333333333</v>
      </c>
      <c r="AK267" s="494" t="str">
        <f t="shared" si="55"/>
        <v>Tốt</v>
      </c>
      <c r="AL267" s="494" t="str">
        <f>VLOOKUP($E267,'cac dv gui'!$C$38:$AD$58,25,0)</f>
        <v>Tốt</v>
      </c>
      <c r="AM267" s="494" t="str">
        <f>VLOOKUP($E267,'cac dv gui'!$C$38:$AD$58,26,0)</f>
        <v>Tốt</v>
      </c>
      <c r="AN267" s="675"/>
      <c r="AO267" s="494" t="s">
        <v>1130</v>
      </c>
      <c r="AP267" s="494" t="s">
        <v>1235</v>
      </c>
      <c r="AQ267" s="494" t="str">
        <f t="shared" si="56"/>
        <v>Tốt</v>
      </c>
      <c r="AR267" s="675" t="str">
        <f t="shared" si="50"/>
        <v>Tốt</v>
      </c>
      <c r="AS267" s="675"/>
      <c r="AT267" s="494"/>
      <c r="AU267" s="675" t="s">
        <v>1731</v>
      </c>
      <c r="AV267" s="675"/>
    </row>
    <row r="268" spans="1:48" s="684" customFormat="1" ht="24.95" customHeight="1" x14ac:dyDescent="0.25">
      <c r="A268" s="512" t="s">
        <v>1505</v>
      </c>
      <c r="B268" s="512">
        <f>COUNTIF($F$9:F268,F268)</f>
        <v>1</v>
      </c>
      <c r="C268" s="513" t="s">
        <v>985</v>
      </c>
      <c r="D268" s="594" t="s">
        <v>198</v>
      </c>
      <c r="E268" s="713" t="s">
        <v>483</v>
      </c>
      <c r="F268" s="518" t="s">
        <v>1613</v>
      </c>
      <c r="G268" s="518" t="s">
        <v>974</v>
      </c>
      <c r="H268" s="494" t="str">
        <f>VLOOKUP(E268,'[16]Gui chi Quynh'!$C$7:$E$387,3,0)</f>
        <v>A1</v>
      </c>
      <c r="I268" s="494">
        <f>VLOOKUP(H268,Sheet1!$B$2:$C$12,2,TRUE)</f>
        <v>10</v>
      </c>
      <c r="J268" s="494" t="str">
        <f>VLOOKUP($E268,'[17]Gui chi Quynh'!$C$7:$E$387,3,0)</f>
        <v>A1</v>
      </c>
      <c r="K268" s="494">
        <f>VLOOKUP(J268,Sheet1!$B$2:$C$12,2,TRUE)</f>
        <v>10</v>
      </c>
      <c r="L268" s="494" t="str">
        <f>VLOOKUP(E268,'[18]Gui chi Quynh'!$C$7:$F$385,3,0)</f>
        <v>A2</v>
      </c>
      <c r="M268" s="494">
        <f>VLOOKUP(L268,Sheet1!$B$2:$C$12,2,TRUE)</f>
        <v>9</v>
      </c>
      <c r="N268" s="494" t="str">
        <f>VLOOKUP(E268,'[19]Gui chi Quynh'!$C$7:$E$391,3,0)</f>
        <v>A2</v>
      </c>
      <c r="O268" s="494">
        <f>VLOOKUP(N268,Sheet1!$B$2:$C$12,2,TRUE)</f>
        <v>9</v>
      </c>
      <c r="P268" s="494" t="str">
        <f>VLOOKUP(E268,'[20]Gui chi Quynh'!$C$7:$E$391,3,0)</f>
        <v>A1</v>
      </c>
      <c r="Q268" s="494">
        <f>VLOOKUP(P268,Sheet1!$B$2:$C$12,2,TRUE)</f>
        <v>10</v>
      </c>
      <c r="R268" s="494" t="str">
        <f>VLOOKUP($E268,'[21]Gui chi Quynh'!$C$7:$E$390,3,0)</f>
        <v>A2</v>
      </c>
      <c r="S268" s="494">
        <f>VLOOKUP(R268,Sheet1!$B$2:$C$12,2,TRUE)</f>
        <v>9</v>
      </c>
      <c r="T268" s="494" t="str">
        <f>VLOOKUP($E268,'[22]Gui chi Quynh'!$C$7:$E$390,3,0)</f>
        <v>A2</v>
      </c>
      <c r="U268" s="494">
        <f>VLOOKUP(T268,Sheet1!$B$2:$C$12,2,TRUE)</f>
        <v>9</v>
      </c>
      <c r="V268" s="494" t="str">
        <f>VLOOKUP($E268,'[23]Gui chi Quynh'!$C$7:$E$389,3,0)</f>
        <v>A3</v>
      </c>
      <c r="W268" s="494">
        <f>VLOOKUP(V268,Sheet1!$B$2:$C$12,2,TRUE)</f>
        <v>8</v>
      </c>
      <c r="X268" s="494" t="str">
        <f>VLOOKUP($E268,'[24]Gui chi Quynh'!$C$7:$E$389,3,0)</f>
        <v>A2</v>
      </c>
      <c r="Y268" s="494">
        <f>VLOOKUP(X268,Sheet1!$B$2:$C$12,2,TRUE)</f>
        <v>9</v>
      </c>
      <c r="Z268" s="494" t="str">
        <f>VLOOKUP($E268,'[25]Gui chi Quynh'!$C$7:$E$388,3,0)</f>
        <v>A2</v>
      </c>
      <c r="AA268" s="494">
        <f>VLOOKUP(Z268,Sheet1!$B$2:$C$12,2,TRUE)</f>
        <v>9</v>
      </c>
      <c r="AB268" s="494" t="str">
        <f>VLOOKUP($E268,'T5'!$E$9:$AH$337,24,0)</f>
        <v>A2</v>
      </c>
      <c r="AC268" s="494">
        <f>VLOOKUP(AB268,Sheet1!$B$2:$C$12,2,TRUE)</f>
        <v>9</v>
      </c>
      <c r="AD268" s="494" t="str">
        <f>VLOOKUP($E268,'[27]XET CUOI NAM'!$E$9:AE$337,26,0)</f>
        <v>A2</v>
      </c>
      <c r="AE268" s="494">
        <f>VLOOKUP(AD268,Sheet1!$B$2:$C$12,2,TRUE)</f>
        <v>9</v>
      </c>
      <c r="AF268" s="592" t="str">
        <f>VLOOKUP($E268,'[26]Tong hop ket qua'!$E$19:$M$219,9,0)</f>
        <v>Tốt</v>
      </c>
      <c r="AG268" s="709">
        <f t="shared" si="51"/>
        <v>9.1818181818181817</v>
      </c>
      <c r="AH268" s="709" t="str">
        <f t="shared" si="53"/>
        <v>11A*</v>
      </c>
      <c r="AI268" s="709">
        <f t="shared" si="46"/>
        <v>0</v>
      </c>
      <c r="AJ268" s="709">
        <f t="shared" si="54"/>
        <v>9.1666666666666661</v>
      </c>
      <c r="AK268" s="494" t="str">
        <f t="shared" si="55"/>
        <v>Xuất sắc</v>
      </c>
      <c r="AL268" s="494" t="str">
        <f>VLOOKUP($E268,'cac dv gui'!$C$303:$AD$320,25,0)</f>
        <v xml:space="preserve">Xuất sắc </v>
      </c>
      <c r="AM268" s="494" t="str">
        <f>VLOOKUP($E268,'cac dv gui'!$C$303:$AD$320,26,0)</f>
        <v xml:space="preserve">Xuất sắc </v>
      </c>
      <c r="AN268" s="494"/>
      <c r="AO268" s="494" t="s">
        <v>1130</v>
      </c>
      <c r="AP268" s="675"/>
      <c r="AQ268" s="494" t="str">
        <f t="shared" si="56"/>
        <v>Xuất sắc</v>
      </c>
      <c r="AR268" s="675" t="str">
        <f t="shared" si="50"/>
        <v>Xuất sắc</v>
      </c>
      <c r="AS268" s="675"/>
      <c r="AT268" s="494"/>
      <c r="AU268" s="675" t="s">
        <v>1731</v>
      </c>
      <c r="AV268" s="675"/>
    </row>
    <row r="269" spans="1:48" s="684" customFormat="1" ht="24.95" customHeight="1" x14ac:dyDescent="0.25">
      <c r="A269" s="512" t="s">
        <v>1506</v>
      </c>
      <c r="B269" s="512">
        <f>COUNTIF($F$9:F269,F269)</f>
        <v>2</v>
      </c>
      <c r="C269" s="513" t="s">
        <v>985</v>
      </c>
      <c r="D269" s="514" t="s">
        <v>205</v>
      </c>
      <c r="E269" s="512" t="s">
        <v>684</v>
      </c>
      <c r="F269" s="518" t="s">
        <v>1613</v>
      </c>
      <c r="G269" s="518" t="s">
        <v>974</v>
      </c>
      <c r="H269" s="494" t="str">
        <f>VLOOKUP(E269,'[16]Gui chi Quynh'!$C$7:$E$387,3,0)</f>
        <v>A4</v>
      </c>
      <c r="I269" s="494">
        <f>VLOOKUP(H269,Sheet1!$B$2:$C$12,2,TRUE)</f>
        <v>7</v>
      </c>
      <c r="J269" s="494" t="str">
        <f>VLOOKUP($E269,'[17]Gui chi Quynh'!$C$7:$E$387,3,0)</f>
        <v>A4</v>
      </c>
      <c r="K269" s="494">
        <f>VLOOKUP(J269,Sheet1!$B$2:$C$12,2,TRUE)</f>
        <v>7</v>
      </c>
      <c r="L269" s="494" t="str">
        <f>VLOOKUP(E269,'[18]Gui chi Quynh'!$C$7:$F$385,3,0)</f>
        <v>A2</v>
      </c>
      <c r="M269" s="494">
        <f>VLOOKUP(L269,Sheet1!$B$2:$C$12,2,TRUE)</f>
        <v>9</v>
      </c>
      <c r="N269" s="494" t="str">
        <f>VLOOKUP(E269,'[19]Gui chi Quynh'!$C$7:$E$391,3,0)</f>
        <v>A2</v>
      </c>
      <c r="O269" s="494">
        <f>VLOOKUP(N269,Sheet1!$B$2:$C$12,2,TRUE)</f>
        <v>9</v>
      </c>
      <c r="P269" s="494" t="str">
        <f>VLOOKUP(E269,'[20]Gui chi Quynh'!$C$7:$E$391,3,0)</f>
        <v>A1</v>
      </c>
      <c r="Q269" s="494">
        <f>VLOOKUP(P269,Sheet1!$B$2:$C$12,2,TRUE)</f>
        <v>10</v>
      </c>
      <c r="R269" s="494" t="str">
        <f>VLOOKUP($E269,'[21]Gui chi Quynh'!$C$7:$E$390,3,0)</f>
        <v>A2</v>
      </c>
      <c r="S269" s="494">
        <f>VLOOKUP(R269,Sheet1!$B$2:$C$12,2,TRUE)</f>
        <v>9</v>
      </c>
      <c r="T269" s="494" t="str">
        <f>VLOOKUP($E269,'[22]Gui chi Quynh'!$C$7:$E$390,3,0)</f>
        <v>A3</v>
      </c>
      <c r="U269" s="494">
        <f>VLOOKUP(T269,Sheet1!$B$2:$C$12,2,TRUE)</f>
        <v>8</v>
      </c>
      <c r="V269" s="494" t="str">
        <f>VLOOKUP($E269,'[23]Gui chi Quynh'!$C$7:$E$389,3,0)</f>
        <v>A4</v>
      </c>
      <c r="W269" s="494">
        <f>VLOOKUP(V269,Sheet1!$B$2:$C$12,2,TRUE)</f>
        <v>7</v>
      </c>
      <c r="X269" s="494" t="str">
        <f>VLOOKUP($E269,'[24]Gui chi Quynh'!$C$7:$E$389,3,0)</f>
        <v>A3</v>
      </c>
      <c r="Y269" s="494">
        <f>VLOOKUP(X269,Sheet1!$B$2:$C$12,2,TRUE)</f>
        <v>8</v>
      </c>
      <c r="Z269" s="494" t="str">
        <f>VLOOKUP($E269,'[25]Gui chi Quynh'!$C$7:$E$388,3,0)</f>
        <v>A3</v>
      </c>
      <c r="AA269" s="494">
        <f>VLOOKUP(Z269,Sheet1!$B$2:$C$12,2,TRUE)</f>
        <v>8</v>
      </c>
      <c r="AB269" s="494" t="str">
        <f>VLOOKUP($E269,'T5'!$E$9:$AH$337,24,0)</f>
        <v>A3</v>
      </c>
      <c r="AC269" s="494">
        <f>VLOOKUP(AB269,Sheet1!$B$2:$C$12,2,TRUE)</f>
        <v>8</v>
      </c>
      <c r="AD269" s="494" t="str">
        <f>VLOOKUP($E269,'[27]XET CUOI NAM'!$E$9:AE$337,26,0)</f>
        <v>A3</v>
      </c>
      <c r="AE269" s="494">
        <f>VLOOKUP(AD269,Sheet1!$B$2:$C$12,2,TRUE)</f>
        <v>8</v>
      </c>
      <c r="AF269" s="592" t="str">
        <f>VLOOKUP($E269,'[26]Tong hop ket qua'!$E$19:$M$219,9,0)</f>
        <v>Khá</v>
      </c>
      <c r="AG269" s="709">
        <f t="shared" si="51"/>
        <v>8.1818181818181817</v>
      </c>
      <c r="AH269" s="709" t="str">
        <f t="shared" si="53"/>
        <v>11A*</v>
      </c>
      <c r="AI269" s="709">
        <f t="shared" ref="AI269:AI334" si="57">COUNTIF($H269:$AB269,"B1")*1+COUNTIF($H269:$AB269,"B2")*1+COUNTIF($H269:$AB269,"C1")*1+COUNTIF($H269:$AB269,"C2")*1+COUNTIF($H269:$AB269,"D")*12+COUNTIF($H269:$AB269,"E")*15</f>
        <v>0</v>
      </c>
      <c r="AJ269" s="709">
        <f t="shared" si="54"/>
        <v>8.1666666666666661</v>
      </c>
      <c r="AK269" s="494" t="str">
        <f t="shared" si="55"/>
        <v>Xuất sắc</v>
      </c>
      <c r="AL269" s="494" t="str">
        <f>VLOOKUP($E269,'cac dv gui'!$C$303:$AD$320,25,0)</f>
        <v xml:space="preserve">Xuất sắc </v>
      </c>
      <c r="AM269" s="494" t="str">
        <f>VLOOKUP($E269,'cac dv gui'!$C$303:$AD$320,26,0)</f>
        <v xml:space="preserve">Xuất sắc </v>
      </c>
      <c r="AN269" s="494"/>
      <c r="AO269" s="494"/>
      <c r="AP269" s="675"/>
      <c r="AQ269" s="494" t="str">
        <f t="shared" si="56"/>
        <v>Xuất sắc</v>
      </c>
      <c r="AR269" s="675" t="str">
        <f t="shared" si="50"/>
        <v>Xuất sắc</v>
      </c>
      <c r="AS269" s="675"/>
      <c r="AT269" s="494"/>
      <c r="AU269" s="675" t="s">
        <v>1731</v>
      </c>
      <c r="AV269" s="675"/>
    </row>
    <row r="270" spans="1:48" s="684" customFormat="1" ht="24.95" customHeight="1" x14ac:dyDescent="0.25">
      <c r="A270" s="512" t="s">
        <v>1507</v>
      </c>
      <c r="B270" s="512">
        <f>COUNTIF($F$9:F270,F270)</f>
        <v>3</v>
      </c>
      <c r="C270" s="513" t="s">
        <v>985</v>
      </c>
      <c r="D270" s="552" t="s">
        <v>806</v>
      </c>
      <c r="E270" s="554" t="s">
        <v>818</v>
      </c>
      <c r="F270" s="518" t="s">
        <v>1613</v>
      </c>
      <c r="G270" s="518" t="s">
        <v>974</v>
      </c>
      <c r="H270" s="494" t="str">
        <f>VLOOKUP(E270,'[16]Gui chi Quynh'!$C$7:$E$387,3,0)</f>
        <v>A1</v>
      </c>
      <c r="I270" s="494">
        <f>VLOOKUP(H270,Sheet1!$B$2:$C$12,2,TRUE)</f>
        <v>10</v>
      </c>
      <c r="J270" s="494" t="str">
        <f>VLOOKUP($E270,'[17]Gui chi Quynh'!$C$7:$E$387,3,0)</f>
        <v>A4</v>
      </c>
      <c r="K270" s="494">
        <f>VLOOKUP(J270,Sheet1!$B$2:$C$12,2,TRUE)</f>
        <v>7</v>
      </c>
      <c r="L270" s="494" t="str">
        <f>VLOOKUP(E270,'[18]Gui chi Quynh'!$C$7:$F$385,3,0)</f>
        <v>A2</v>
      </c>
      <c r="M270" s="494">
        <f>VLOOKUP(L270,Sheet1!$B$2:$C$12,2,TRUE)</f>
        <v>9</v>
      </c>
      <c r="N270" s="494" t="str">
        <f>VLOOKUP(E270,'[19]Gui chi Quynh'!$C$7:$E$391,3,0)</f>
        <v>A1</v>
      </c>
      <c r="O270" s="494">
        <f>VLOOKUP(N270,Sheet1!$B$2:$C$12,2,TRUE)</f>
        <v>10</v>
      </c>
      <c r="P270" s="494" t="str">
        <f>VLOOKUP(E270,'[20]Gui chi Quynh'!$C$7:$E$391,3,0)</f>
        <v>A1</v>
      </c>
      <c r="Q270" s="494">
        <f>VLOOKUP(P270,Sheet1!$B$2:$C$12,2,TRUE)</f>
        <v>10</v>
      </c>
      <c r="R270" s="494" t="str">
        <f>VLOOKUP($E270,'[21]Gui chi Quynh'!$C$7:$E$390,3,0)</f>
        <v>A2</v>
      </c>
      <c r="S270" s="494">
        <f>VLOOKUP(R270,Sheet1!$B$2:$C$12,2,TRUE)</f>
        <v>9</v>
      </c>
      <c r="T270" s="494" t="str">
        <f>VLOOKUP($E270,'[22]Gui chi Quynh'!$C$7:$E$390,3,0)</f>
        <v>A1</v>
      </c>
      <c r="U270" s="494">
        <f>VLOOKUP(T270,Sheet1!$B$2:$C$12,2,TRUE)</f>
        <v>10</v>
      </c>
      <c r="V270" s="494" t="str">
        <f>VLOOKUP($E270,'[23]Gui chi Quynh'!$C$7:$E$389,3,0)</f>
        <v>A3</v>
      </c>
      <c r="W270" s="494">
        <f>VLOOKUP(V270,Sheet1!$B$2:$C$12,2,TRUE)</f>
        <v>8</v>
      </c>
      <c r="X270" s="494" t="str">
        <f>VLOOKUP($E270,'[24]Gui chi Quynh'!$C$7:$E$389,3,0)</f>
        <v>A1</v>
      </c>
      <c r="Y270" s="494">
        <f>VLOOKUP(X270,Sheet1!$B$2:$C$12,2,TRUE)</f>
        <v>10</v>
      </c>
      <c r="Z270" s="494" t="str">
        <f>VLOOKUP($E270,'[25]Gui chi Quynh'!$C$7:$E$388,3,0)</f>
        <v>A1</v>
      </c>
      <c r="AA270" s="494">
        <f>VLOOKUP(Z270,Sheet1!$B$2:$C$12,2,TRUE)</f>
        <v>10</v>
      </c>
      <c r="AB270" s="494" t="str">
        <f>VLOOKUP($E270,'T5'!$E$9:$AH$337,24,0)</f>
        <v>A1</v>
      </c>
      <c r="AC270" s="494">
        <f>VLOOKUP(AB270,Sheet1!$B$2:$C$12,2,TRUE)</f>
        <v>10</v>
      </c>
      <c r="AD270" s="494" t="str">
        <f>VLOOKUP($E270,'[27]XET CUOI NAM'!$E$9:AE$337,26,0)</f>
        <v>A2</v>
      </c>
      <c r="AE270" s="494">
        <f>VLOOKUP(AD270,Sheet1!$B$2:$C$12,2,TRUE)</f>
        <v>9</v>
      </c>
      <c r="AF270" s="592" t="str">
        <f>VLOOKUP($E270,'[26]Tong hop ket qua'!$E$19:$M$219,9,0)</f>
        <v>Tốt</v>
      </c>
      <c r="AG270" s="709">
        <f t="shared" si="51"/>
        <v>9.3636363636363633</v>
      </c>
      <c r="AH270" s="709" t="str">
        <f t="shared" si="53"/>
        <v>11A*</v>
      </c>
      <c r="AI270" s="709">
        <f t="shared" si="57"/>
        <v>0</v>
      </c>
      <c r="AJ270" s="709">
        <f t="shared" si="54"/>
        <v>9.3333333333333339</v>
      </c>
      <c r="AK270" s="494" t="str">
        <f t="shared" si="55"/>
        <v>Xuất sắc</v>
      </c>
      <c r="AL270" s="494" t="str">
        <f>VLOOKUP($E270,'cac dv gui'!$C$303:$AD$320,25,0)</f>
        <v xml:space="preserve">Xuất sắc </v>
      </c>
      <c r="AM270" s="494" t="str">
        <f>VLOOKUP($E270,'cac dv gui'!$C$303:$AD$320,26,0)</f>
        <v xml:space="preserve">Xuất sắc </v>
      </c>
      <c r="AN270" s="494"/>
      <c r="AO270" s="494"/>
      <c r="AP270" s="675"/>
      <c r="AQ270" s="494" t="str">
        <f t="shared" si="56"/>
        <v>Xuất sắc</v>
      </c>
      <c r="AR270" s="675" t="str">
        <f t="shared" si="50"/>
        <v>Xuất sắc</v>
      </c>
      <c r="AS270" s="675"/>
      <c r="AT270" s="494"/>
      <c r="AU270" s="675"/>
      <c r="AV270" s="675" t="s">
        <v>1731</v>
      </c>
    </row>
    <row r="271" spans="1:48" s="684" customFormat="1" ht="24.95" customHeight="1" x14ac:dyDescent="0.25">
      <c r="A271" s="512" t="s">
        <v>1508</v>
      </c>
      <c r="B271" s="512">
        <f>COUNTIF($F$9:F271,F271)</f>
        <v>4</v>
      </c>
      <c r="C271" s="513" t="s">
        <v>985</v>
      </c>
      <c r="D271" s="519" t="s">
        <v>277</v>
      </c>
      <c r="E271" s="599" t="s">
        <v>718</v>
      </c>
      <c r="F271" s="518" t="s">
        <v>1613</v>
      </c>
      <c r="G271" s="518" t="s">
        <v>974</v>
      </c>
      <c r="H271" s="494" t="str">
        <f>VLOOKUP(E271,'[16]Gui chi Quynh'!$C$7:$E$387,3,0)</f>
        <v>A4</v>
      </c>
      <c r="I271" s="494">
        <f>VLOOKUP(H271,Sheet1!$B$2:$C$12,2,TRUE)</f>
        <v>7</v>
      </c>
      <c r="J271" s="494" t="str">
        <f>VLOOKUP($E271,'[17]Gui chi Quynh'!$C$7:$E$387,3,0)</f>
        <v>A4</v>
      </c>
      <c r="K271" s="494">
        <f>VLOOKUP(J271,Sheet1!$B$2:$C$12,2,TRUE)</f>
        <v>7</v>
      </c>
      <c r="L271" s="494" t="str">
        <f>VLOOKUP(E271,'[18]Gui chi Quynh'!$C$7:$F$385,3,0)</f>
        <v>A3</v>
      </c>
      <c r="M271" s="494">
        <f>VLOOKUP(L271,Sheet1!$B$2:$C$12,2,TRUE)</f>
        <v>8</v>
      </c>
      <c r="N271" s="494" t="str">
        <f>VLOOKUP(E271,'[19]Gui chi Quynh'!$C$7:$E$391,3,0)</f>
        <v>A2</v>
      </c>
      <c r="O271" s="494">
        <f>VLOOKUP(N271,Sheet1!$B$2:$C$12,2,TRUE)</f>
        <v>9</v>
      </c>
      <c r="P271" s="494" t="str">
        <f>VLOOKUP(E271,'[20]Gui chi Quynh'!$C$7:$E$391,3,0)</f>
        <v>A1</v>
      </c>
      <c r="Q271" s="494">
        <f>VLOOKUP(P271,Sheet1!$B$2:$C$12,2,TRUE)</f>
        <v>10</v>
      </c>
      <c r="R271" s="494" t="str">
        <f>VLOOKUP($E271,'[21]Gui chi Quynh'!$C$7:$E$390,3,0)</f>
        <v>A3</v>
      </c>
      <c r="S271" s="494">
        <f>VLOOKUP(R271,Sheet1!$B$2:$C$12,2,TRUE)</f>
        <v>8</v>
      </c>
      <c r="T271" s="494" t="str">
        <f>VLOOKUP($E271,'[22]Gui chi Quynh'!$C$7:$E$390,3,0)</f>
        <v>A2</v>
      </c>
      <c r="U271" s="494">
        <f>VLOOKUP(T271,Sheet1!$B$2:$C$12,2,TRUE)</f>
        <v>9</v>
      </c>
      <c r="V271" s="494" t="str">
        <f>VLOOKUP($E271,'[23]Gui chi Quynh'!$C$7:$E$389,3,0)</f>
        <v>A3</v>
      </c>
      <c r="W271" s="494">
        <f>VLOOKUP(V271,Sheet1!$B$2:$C$12,2,TRUE)</f>
        <v>8</v>
      </c>
      <c r="X271" s="494" t="str">
        <f>VLOOKUP($E271,'[24]Gui chi Quynh'!$C$7:$E$389,3,0)</f>
        <v>A4</v>
      </c>
      <c r="Y271" s="494">
        <f>VLOOKUP(X271,Sheet1!$B$2:$C$12,2,TRUE)</f>
        <v>7</v>
      </c>
      <c r="Z271" s="494" t="str">
        <f>VLOOKUP($E271,'[25]Gui chi Quynh'!$C$7:$E$388,3,0)</f>
        <v>A3</v>
      </c>
      <c r="AA271" s="494">
        <f>VLOOKUP(Z271,Sheet1!$B$2:$C$12,2,TRUE)</f>
        <v>8</v>
      </c>
      <c r="AB271" s="494" t="str">
        <f>VLOOKUP($E271,'T5'!$E$9:$AH$337,24,0)</f>
        <v>A3</v>
      </c>
      <c r="AC271" s="494">
        <f>VLOOKUP(AB271,Sheet1!$B$2:$C$12,2,TRUE)</f>
        <v>8</v>
      </c>
      <c r="AD271" s="494" t="str">
        <f>VLOOKUP($E271,'[27]XET CUOI NAM'!$E$9:AE$337,26,0)</f>
        <v>A3</v>
      </c>
      <c r="AE271" s="494">
        <f>VLOOKUP(AD271,Sheet1!$B$2:$C$12,2,TRUE)</f>
        <v>8</v>
      </c>
      <c r="AF271" s="592" t="str">
        <f>VLOOKUP($E271,'[26]Tong hop ket qua'!$E$19:$M$219,9,0)</f>
        <v>Tốt</v>
      </c>
      <c r="AG271" s="709">
        <f t="shared" si="51"/>
        <v>8.0909090909090917</v>
      </c>
      <c r="AH271" s="709" t="str">
        <f t="shared" si="53"/>
        <v>11A*</v>
      </c>
      <c r="AI271" s="709">
        <f t="shared" si="57"/>
        <v>0</v>
      </c>
      <c r="AJ271" s="709">
        <f t="shared" si="54"/>
        <v>8.0833333333333339</v>
      </c>
      <c r="AK271" s="494" t="str">
        <f t="shared" si="55"/>
        <v>Xuất sắc</v>
      </c>
      <c r="AL271" s="494" t="str">
        <f>VLOOKUP($E271,'cac dv gui'!$C$303:$AD$320,25,0)</f>
        <v xml:space="preserve">Xuất sắc </v>
      </c>
      <c r="AM271" s="494" t="str">
        <f>VLOOKUP($E271,'cac dv gui'!$C$303:$AD$320,26,0)</f>
        <v xml:space="preserve">Xuất sắc </v>
      </c>
      <c r="AN271" s="494"/>
      <c r="AO271" s="494"/>
      <c r="AP271" s="675"/>
      <c r="AQ271" s="494" t="str">
        <f t="shared" si="56"/>
        <v>Xuất sắc</v>
      </c>
      <c r="AR271" s="675" t="str">
        <f t="shared" si="50"/>
        <v>Xuất sắc</v>
      </c>
      <c r="AS271" s="675"/>
      <c r="AT271" s="494"/>
      <c r="AU271" s="675"/>
      <c r="AV271" s="675" t="s">
        <v>1731</v>
      </c>
    </row>
    <row r="272" spans="1:48" s="684" customFormat="1" ht="24.95" customHeight="1" x14ac:dyDescent="0.25">
      <c r="A272" s="512" t="s">
        <v>1509</v>
      </c>
      <c r="B272" s="512">
        <f>COUNTIF($F$9:F272,F272)</f>
        <v>5</v>
      </c>
      <c r="C272" s="513" t="s">
        <v>985</v>
      </c>
      <c r="D272" s="514" t="s">
        <v>286</v>
      </c>
      <c r="E272" s="512" t="s">
        <v>685</v>
      </c>
      <c r="F272" s="518" t="s">
        <v>1613</v>
      </c>
      <c r="G272" s="518" t="s">
        <v>974</v>
      </c>
      <c r="H272" s="494" t="str">
        <f>VLOOKUP(E272,'[16]Gui chi Quynh'!$C$7:$E$387,3,0)</f>
        <v>A2</v>
      </c>
      <c r="I272" s="494">
        <f>VLOOKUP(H272,Sheet1!$B$2:$C$12,2,TRUE)</f>
        <v>9</v>
      </c>
      <c r="J272" s="494" t="str">
        <f>VLOOKUP($E272,'[17]Gui chi Quynh'!$C$7:$E$387,3,0)</f>
        <v>A4</v>
      </c>
      <c r="K272" s="494">
        <f>VLOOKUP(J272,Sheet1!$B$2:$C$12,2,TRUE)</f>
        <v>7</v>
      </c>
      <c r="L272" s="494" t="str">
        <f>VLOOKUP(E272,'[18]Gui chi Quynh'!$C$7:$F$385,3,0)</f>
        <v>A2</v>
      </c>
      <c r="M272" s="494">
        <f>VLOOKUP(L272,Sheet1!$B$2:$C$12,2,TRUE)</f>
        <v>9</v>
      </c>
      <c r="N272" s="494" t="str">
        <f>VLOOKUP(E272,'[19]Gui chi Quynh'!$C$7:$E$391,3,0)</f>
        <v>A2</v>
      </c>
      <c r="O272" s="494">
        <f>VLOOKUP(N272,Sheet1!$B$2:$C$12,2,TRUE)</f>
        <v>9</v>
      </c>
      <c r="P272" s="494" t="str">
        <f>VLOOKUP(E272,'[20]Gui chi Quynh'!$C$7:$E$391,3,0)</f>
        <v>A2</v>
      </c>
      <c r="Q272" s="494">
        <f>VLOOKUP(P272,Sheet1!$B$2:$C$12,2,TRUE)</f>
        <v>9</v>
      </c>
      <c r="R272" s="494" t="str">
        <f>VLOOKUP($E272,'[21]Gui chi Quynh'!$C$7:$E$390,3,0)</f>
        <v>A2</v>
      </c>
      <c r="S272" s="494">
        <f>VLOOKUP(R272,Sheet1!$B$2:$C$12,2,TRUE)</f>
        <v>9</v>
      </c>
      <c r="T272" s="494" t="str">
        <f>VLOOKUP($E272,'[22]Gui chi Quynh'!$C$7:$E$390,3,0)</f>
        <v>A2</v>
      </c>
      <c r="U272" s="494">
        <f>VLOOKUP(T272,Sheet1!$B$2:$C$12,2,TRUE)</f>
        <v>9</v>
      </c>
      <c r="V272" s="494" t="str">
        <f>VLOOKUP($E272,'[23]Gui chi Quynh'!$C$7:$E$389,3,0)</f>
        <v>A2</v>
      </c>
      <c r="W272" s="494">
        <f>VLOOKUP(V272,Sheet1!$B$2:$C$12,2,TRUE)</f>
        <v>9</v>
      </c>
      <c r="X272" s="494" t="str">
        <f>VLOOKUP($E272,'[24]Gui chi Quynh'!$C$7:$E$389,3,0)</f>
        <v>A2</v>
      </c>
      <c r="Y272" s="494">
        <f>VLOOKUP(X272,Sheet1!$B$2:$C$12,2,TRUE)</f>
        <v>9</v>
      </c>
      <c r="Z272" s="494" t="str">
        <f>VLOOKUP($E272,'[25]Gui chi Quynh'!$C$7:$E$388,3,0)</f>
        <v>A2</v>
      </c>
      <c r="AA272" s="494">
        <f>VLOOKUP(Z272,Sheet1!$B$2:$C$12,2,TRUE)</f>
        <v>9</v>
      </c>
      <c r="AB272" s="494" t="str">
        <f>VLOOKUP($E272,'T5'!$E$9:$AH$337,24,0)</f>
        <v>A3</v>
      </c>
      <c r="AC272" s="494">
        <f>VLOOKUP(AB272,Sheet1!$B$2:$C$12,2,TRUE)</f>
        <v>8</v>
      </c>
      <c r="AD272" s="494" t="str">
        <f>VLOOKUP($E272,'[27]XET CUOI NAM'!$E$9:AE$337,26,0)</f>
        <v>A2</v>
      </c>
      <c r="AE272" s="494">
        <f>VLOOKUP(AD272,Sheet1!$B$2:$C$12,2,TRUE)</f>
        <v>9</v>
      </c>
      <c r="AF272" s="592" t="str">
        <f>VLOOKUP($E272,'[26]Tong hop ket qua'!$E$19:$M$219,9,0)</f>
        <v>Tốt</v>
      </c>
      <c r="AG272" s="709">
        <f t="shared" si="51"/>
        <v>8.7272727272727266</v>
      </c>
      <c r="AH272" s="709" t="str">
        <f t="shared" si="53"/>
        <v>11A*</v>
      </c>
      <c r="AI272" s="709">
        <f t="shared" si="57"/>
        <v>0</v>
      </c>
      <c r="AJ272" s="709">
        <f t="shared" si="54"/>
        <v>8.75</v>
      </c>
      <c r="AK272" s="494" t="str">
        <f t="shared" si="55"/>
        <v>Xuất sắc</v>
      </c>
      <c r="AL272" s="494" t="str">
        <f>VLOOKUP($E272,'cac dv gui'!$C$303:$AD$320,25,0)</f>
        <v xml:space="preserve">Xuất sắc </v>
      </c>
      <c r="AM272" s="494" t="str">
        <f>VLOOKUP($E272,'cac dv gui'!$C$303:$AD$320,26,0)</f>
        <v xml:space="preserve">Xuất sắc </v>
      </c>
      <c r="AN272" s="494"/>
      <c r="AO272" s="494"/>
      <c r="AP272" s="675"/>
      <c r="AQ272" s="494" t="str">
        <f t="shared" si="56"/>
        <v>Xuất sắc</v>
      </c>
      <c r="AR272" s="675" t="str">
        <f t="shared" si="50"/>
        <v>Xuất sắc</v>
      </c>
      <c r="AS272" s="675"/>
      <c r="AT272" s="494"/>
      <c r="AU272" s="675"/>
      <c r="AV272" s="675" t="s">
        <v>1731</v>
      </c>
    </row>
    <row r="273" spans="1:48" s="684" customFormat="1" ht="24.95" customHeight="1" x14ac:dyDescent="0.25">
      <c r="A273" s="512" t="s">
        <v>1510</v>
      </c>
      <c r="B273" s="512">
        <f>COUNTIF($F$9:F273,F273)</f>
        <v>6</v>
      </c>
      <c r="C273" s="513" t="s">
        <v>985</v>
      </c>
      <c r="D273" s="514" t="s">
        <v>287</v>
      </c>
      <c r="E273" s="512" t="s">
        <v>692</v>
      </c>
      <c r="F273" s="518" t="s">
        <v>1613</v>
      </c>
      <c r="G273" s="518" t="s">
        <v>974</v>
      </c>
      <c r="H273" s="494" t="str">
        <f>VLOOKUP(E273,'[16]Gui chi Quynh'!$C$7:$E$387,3,0)</f>
        <v>A4</v>
      </c>
      <c r="I273" s="494">
        <f>VLOOKUP(H273,Sheet1!$B$2:$C$12,2,TRUE)</f>
        <v>7</v>
      </c>
      <c r="J273" s="494" t="str">
        <f>VLOOKUP($E273,'[17]Gui chi Quynh'!$C$7:$E$387,3,0)</f>
        <v>A4</v>
      </c>
      <c r="K273" s="494">
        <f>VLOOKUP(J273,Sheet1!$B$2:$C$12,2,TRUE)</f>
        <v>7</v>
      </c>
      <c r="L273" s="494" t="str">
        <f>VLOOKUP(E273,'[18]Gui chi Quynh'!$C$7:$F$385,3,0)</f>
        <v>A4</v>
      </c>
      <c r="M273" s="494">
        <f>VLOOKUP(L273,Sheet1!$B$2:$C$12,2,TRUE)</f>
        <v>7</v>
      </c>
      <c r="N273" s="494" t="str">
        <f>VLOOKUP(E273,'[19]Gui chi Quynh'!$C$7:$E$391,3,0)</f>
        <v>A4</v>
      </c>
      <c r="O273" s="494">
        <f>VLOOKUP(N273,Sheet1!$B$2:$C$12,2,TRUE)</f>
        <v>7</v>
      </c>
      <c r="P273" s="494" t="str">
        <f>VLOOKUP(E273,'[20]Gui chi Quynh'!$C$7:$E$391,3,0)</f>
        <v>A4</v>
      </c>
      <c r="Q273" s="494">
        <f>VLOOKUP(P273,Sheet1!$B$2:$C$12,2,TRUE)</f>
        <v>7</v>
      </c>
      <c r="R273" s="494" t="str">
        <f>VLOOKUP($E273,'[21]Gui chi Quynh'!$C$7:$E$390,3,0)</f>
        <v>A4</v>
      </c>
      <c r="S273" s="494">
        <f>VLOOKUP(R273,Sheet1!$B$2:$C$12,2,TRUE)</f>
        <v>7</v>
      </c>
      <c r="T273" s="494" t="str">
        <f>VLOOKUP($E273,'[22]Gui chi Quynh'!$C$7:$E$390,3,0)</f>
        <v>A3</v>
      </c>
      <c r="U273" s="494">
        <f>VLOOKUP(T273,Sheet1!$B$2:$C$12,2,TRUE)</f>
        <v>8</v>
      </c>
      <c r="V273" s="494" t="str">
        <f>VLOOKUP($E273,'[23]Gui chi Quynh'!$C$7:$E$389,3,0)</f>
        <v>A4</v>
      </c>
      <c r="W273" s="494">
        <f>VLOOKUP(V273,Sheet1!$B$2:$C$12,2,TRUE)</f>
        <v>7</v>
      </c>
      <c r="X273" s="494" t="str">
        <f>VLOOKUP($E273,'[24]Gui chi Quynh'!$C$7:$E$389,3,0)</f>
        <v>A4</v>
      </c>
      <c r="Y273" s="494">
        <f>VLOOKUP(X273,Sheet1!$B$2:$C$12,2,TRUE)</f>
        <v>7</v>
      </c>
      <c r="Z273" s="494" t="str">
        <f>VLOOKUP($E273,'[25]Gui chi Quynh'!$C$7:$E$388,3,0)</f>
        <v>A3</v>
      </c>
      <c r="AA273" s="494">
        <f>VLOOKUP(Z273,Sheet1!$B$2:$C$12,2,TRUE)</f>
        <v>8</v>
      </c>
      <c r="AB273" s="494" t="str">
        <f>VLOOKUP($E273,'T5'!$E$9:$AH$337,24,0)</f>
        <v>A3</v>
      </c>
      <c r="AC273" s="494">
        <f>VLOOKUP(AB273,Sheet1!$B$2:$C$12,2,TRUE)</f>
        <v>8</v>
      </c>
      <c r="AD273" s="494" t="str">
        <f>VLOOKUP($E273,'[27]XET CUOI NAM'!$E$9:AE$337,26,0)</f>
        <v>A3</v>
      </c>
      <c r="AE273" s="494">
        <f>VLOOKUP(AD273,Sheet1!$B$2:$C$12,2,TRUE)</f>
        <v>8</v>
      </c>
      <c r="AF273" s="592"/>
      <c r="AG273" s="709">
        <f t="shared" si="51"/>
        <v>7.2727272727272725</v>
      </c>
      <c r="AH273" s="709" t="str">
        <f t="shared" si="53"/>
        <v>11A*</v>
      </c>
      <c r="AI273" s="709">
        <f t="shared" si="57"/>
        <v>0</v>
      </c>
      <c r="AJ273" s="709">
        <f t="shared" si="54"/>
        <v>7.333333333333333</v>
      </c>
      <c r="AK273" s="494" t="str">
        <f t="shared" si="55"/>
        <v>Tốt</v>
      </c>
      <c r="AL273" s="494" t="str">
        <f>VLOOKUP($E273,'cac dv gui'!$C$303:$AD$320,25,0)</f>
        <v>Tốt</v>
      </c>
      <c r="AM273" s="494" t="str">
        <f>VLOOKUP($E273,'cac dv gui'!$C$303:$AD$320,26,0)</f>
        <v>Tốt</v>
      </c>
      <c r="AN273" s="494"/>
      <c r="AO273" s="494"/>
      <c r="AP273" s="675"/>
      <c r="AQ273" s="494" t="str">
        <f t="shared" si="56"/>
        <v>Tốt</v>
      </c>
      <c r="AR273" s="675" t="str">
        <f t="shared" si="50"/>
        <v>Tốt</v>
      </c>
      <c r="AS273" s="675"/>
      <c r="AT273" s="494"/>
      <c r="AU273" s="675"/>
      <c r="AV273" s="675" t="s">
        <v>1731</v>
      </c>
    </row>
    <row r="274" spans="1:48" s="684" customFormat="1" ht="24.95" customHeight="1" x14ac:dyDescent="0.25">
      <c r="A274" s="512" t="s">
        <v>1511</v>
      </c>
      <c r="B274" s="512">
        <f>COUNTIF($F$9:F274,F274)</f>
        <v>7</v>
      </c>
      <c r="C274" s="513" t="s">
        <v>985</v>
      </c>
      <c r="D274" s="514" t="s">
        <v>303</v>
      </c>
      <c r="E274" s="512" t="s">
        <v>694</v>
      </c>
      <c r="F274" s="518" t="s">
        <v>1613</v>
      </c>
      <c r="G274" s="518" t="s">
        <v>974</v>
      </c>
      <c r="H274" s="494" t="str">
        <f>VLOOKUP(E274,'[16]Gui chi Quynh'!$C$7:$E$387,3,0)</f>
        <v>A4</v>
      </c>
      <c r="I274" s="494">
        <f>VLOOKUP(H274,Sheet1!$B$2:$C$12,2,TRUE)</f>
        <v>7</v>
      </c>
      <c r="J274" s="494" t="str">
        <f>VLOOKUP($E274,'[17]Gui chi Quynh'!$C$7:$E$387,3,0)</f>
        <v>A4</v>
      </c>
      <c r="K274" s="494">
        <f>VLOOKUP(J274,Sheet1!$B$2:$C$12,2,TRUE)</f>
        <v>7</v>
      </c>
      <c r="L274" s="494" t="str">
        <f>VLOOKUP(E274,'[18]Gui chi Quynh'!$C$7:$F$385,3,0)</f>
        <v>A4</v>
      </c>
      <c r="M274" s="494">
        <f>VLOOKUP(L274,Sheet1!$B$2:$C$12,2,TRUE)</f>
        <v>7</v>
      </c>
      <c r="N274" s="494" t="str">
        <f>VLOOKUP(E274,'[19]Gui chi Quynh'!$C$7:$E$391,3,0)</f>
        <v>A4</v>
      </c>
      <c r="O274" s="494">
        <f>VLOOKUP(N274,Sheet1!$B$2:$C$12,2,TRUE)</f>
        <v>7</v>
      </c>
      <c r="P274" s="494" t="str">
        <f>VLOOKUP(E274,'[20]Gui chi Quynh'!$C$7:$E$391,3,0)</f>
        <v>A3</v>
      </c>
      <c r="Q274" s="494">
        <f>VLOOKUP(P274,Sheet1!$B$2:$C$12,2,TRUE)</f>
        <v>8</v>
      </c>
      <c r="R274" s="494" t="str">
        <f>VLOOKUP($E274,'[21]Gui chi Quynh'!$C$7:$E$390,3,0)</f>
        <v>A4</v>
      </c>
      <c r="S274" s="494">
        <f>VLOOKUP(R274,Sheet1!$B$2:$C$12,2,TRUE)</f>
        <v>7</v>
      </c>
      <c r="T274" s="494" t="str">
        <f>VLOOKUP($E274,'[22]Gui chi Quynh'!$C$7:$E$390,3,0)</f>
        <v>A4</v>
      </c>
      <c r="U274" s="494">
        <f>VLOOKUP(T274,Sheet1!$B$2:$C$12,2,TRUE)</f>
        <v>7</v>
      </c>
      <c r="V274" s="494" t="str">
        <f>VLOOKUP($E274,'[23]Gui chi Quynh'!$C$7:$E$389,3,0)</f>
        <v>A4</v>
      </c>
      <c r="W274" s="494">
        <f>VLOOKUP(V274,Sheet1!$B$2:$C$12,2,TRUE)</f>
        <v>7</v>
      </c>
      <c r="X274" s="494" t="str">
        <f>VLOOKUP($E274,'[24]Gui chi Quynh'!$C$7:$E$389,3,0)</f>
        <v>A4</v>
      </c>
      <c r="Y274" s="494">
        <f>VLOOKUP(X274,Sheet1!$B$2:$C$12,2,TRUE)</f>
        <v>7</v>
      </c>
      <c r="Z274" s="494" t="str">
        <f>VLOOKUP($E274,'[25]Gui chi Quynh'!$C$7:$E$388,3,0)</f>
        <v>A4</v>
      </c>
      <c r="AA274" s="494">
        <f>VLOOKUP(Z274,Sheet1!$B$2:$C$12,2,TRUE)</f>
        <v>7</v>
      </c>
      <c r="AB274" s="494" t="str">
        <f>VLOOKUP($E274,'T5'!$E$9:$AH$337,24,0)</f>
        <v>A3</v>
      </c>
      <c r="AC274" s="494">
        <f>VLOOKUP(AB274,Sheet1!$B$2:$C$12,2,TRUE)</f>
        <v>8</v>
      </c>
      <c r="AD274" s="494" t="str">
        <f>VLOOKUP($E274,'[27]XET CUOI NAM'!$E$9:AE$337,26,0)</f>
        <v>A3</v>
      </c>
      <c r="AE274" s="494">
        <f>VLOOKUP(AD274,Sheet1!$B$2:$C$12,2,TRUE)</f>
        <v>8</v>
      </c>
      <c r="AF274" s="592"/>
      <c r="AG274" s="709">
        <f t="shared" si="51"/>
        <v>7.1818181818181817</v>
      </c>
      <c r="AH274" s="709" t="str">
        <f t="shared" si="53"/>
        <v>11A*</v>
      </c>
      <c r="AI274" s="709">
        <f t="shared" si="57"/>
        <v>0</v>
      </c>
      <c r="AJ274" s="709">
        <f t="shared" si="54"/>
        <v>7.25</v>
      </c>
      <c r="AK274" s="494" t="str">
        <f t="shared" si="55"/>
        <v>Tốt</v>
      </c>
      <c r="AL274" s="494" t="str">
        <f>VLOOKUP($E274,'cac dv gui'!$C$303:$AD$320,25,0)</f>
        <v>Tốt</v>
      </c>
      <c r="AM274" s="494" t="str">
        <f>VLOOKUP($E274,'cac dv gui'!$C$303:$AD$320,26,0)</f>
        <v>Tốt</v>
      </c>
      <c r="AN274" s="494"/>
      <c r="AO274" s="494"/>
      <c r="AP274" s="675"/>
      <c r="AQ274" s="494" t="str">
        <f t="shared" si="56"/>
        <v>Tốt</v>
      </c>
      <c r="AR274" s="675" t="str">
        <f t="shared" si="50"/>
        <v>Tốt</v>
      </c>
      <c r="AS274" s="675"/>
      <c r="AT274" s="494"/>
      <c r="AU274" s="675"/>
      <c r="AV274" s="675" t="s">
        <v>1731</v>
      </c>
    </row>
    <row r="275" spans="1:48" s="684" customFormat="1" ht="44.25" customHeight="1" x14ac:dyDescent="0.25">
      <c r="A275" s="512" t="s">
        <v>1512</v>
      </c>
      <c r="B275" s="512">
        <f>COUNTIF($F$9:F275,F275)</f>
        <v>8</v>
      </c>
      <c r="C275" s="512" t="s">
        <v>985</v>
      </c>
      <c r="D275" s="514" t="s">
        <v>373</v>
      </c>
      <c r="E275" s="512" t="s">
        <v>696</v>
      </c>
      <c r="F275" s="518" t="s">
        <v>1613</v>
      </c>
      <c r="G275" s="518" t="s">
        <v>974</v>
      </c>
      <c r="H275" s="494" t="str">
        <f>VLOOKUP(E275,'[16]Gui chi Quynh'!$C$7:$E$387,3,0)</f>
        <v>A4</v>
      </c>
      <c r="I275" s="494">
        <f>VLOOKUP(H275,Sheet1!$B$2:$C$12,2,TRUE)</f>
        <v>7</v>
      </c>
      <c r="J275" s="494" t="str">
        <f>VLOOKUP($E275,'[17]Gui chi Quynh'!$C$7:$E$387,3,0)</f>
        <v>A4</v>
      </c>
      <c r="K275" s="494">
        <f>VLOOKUP(J275,Sheet1!$B$2:$C$12,2,TRUE)</f>
        <v>7</v>
      </c>
      <c r="L275" s="494" t="str">
        <f>VLOOKUP(E275,'[18]Gui chi Quynh'!$C$7:$F$385,3,0)</f>
        <v>A3</v>
      </c>
      <c r="M275" s="494">
        <f>VLOOKUP(L275,Sheet1!$B$2:$C$12,2,TRUE)</f>
        <v>8</v>
      </c>
      <c r="N275" s="494" t="str">
        <f>VLOOKUP(E275,'[19]Gui chi Quynh'!$C$7:$E$391,3,0)</f>
        <v>A3</v>
      </c>
      <c r="O275" s="494">
        <f>VLOOKUP(N275,Sheet1!$B$2:$C$12,2,TRUE)</f>
        <v>8</v>
      </c>
      <c r="P275" s="494" t="str">
        <f>VLOOKUP(E275,'[20]Gui chi Quynh'!$C$7:$E$391,3,0)</f>
        <v>A1</v>
      </c>
      <c r="Q275" s="494">
        <f>VLOOKUP(P275,Sheet1!$B$2:$C$12,2,TRUE)</f>
        <v>10</v>
      </c>
      <c r="R275" s="494" t="str">
        <f>VLOOKUP($E275,'[21]Gui chi Quynh'!$C$7:$E$390,3,0)</f>
        <v>B1</v>
      </c>
      <c r="S275" s="494">
        <f>VLOOKUP(R275,Sheet1!$B$2:$C$12,2,TRUE)</f>
        <v>6</v>
      </c>
      <c r="T275" s="494" t="str">
        <f>VLOOKUP($E275,'[22]Gui chi Quynh'!$C$7:$E$390,3,0)</f>
        <v>A3</v>
      </c>
      <c r="U275" s="494">
        <f>VLOOKUP(T275,Sheet1!$B$2:$C$12,2,TRUE)</f>
        <v>8</v>
      </c>
      <c r="V275" s="494" t="str">
        <f>VLOOKUP($E275,'[23]Gui chi Quynh'!$C$7:$E$389,3,0)</f>
        <v>B2</v>
      </c>
      <c r="W275" s="494">
        <f>VLOOKUP(V275,Sheet1!$B$2:$C$12,2,TRUE)</f>
        <v>5</v>
      </c>
      <c r="X275" s="494" t="str">
        <f>VLOOKUP($E275,'[24]Gui chi Quynh'!$C$7:$E$389,3,0)</f>
        <v>A3</v>
      </c>
      <c r="Y275" s="494">
        <f>VLOOKUP(X275,Sheet1!$B$2:$C$12,2,TRUE)</f>
        <v>8</v>
      </c>
      <c r="Z275" s="494" t="str">
        <f>VLOOKUP($E275,'[25]Gui chi Quynh'!$C$7:$E$388,3,0)</f>
        <v>A4</v>
      </c>
      <c r="AA275" s="494">
        <f>VLOOKUP(Z275,Sheet1!$B$2:$C$12,2,TRUE)</f>
        <v>7</v>
      </c>
      <c r="AB275" s="494" t="str">
        <f>VLOOKUP($E275,'T5'!$E$9:$AH$337,24,0)</f>
        <v>B2</v>
      </c>
      <c r="AC275" s="494">
        <f>VLOOKUP(AB275,Sheet1!$B$2:$C$12,2,TRUE)</f>
        <v>5</v>
      </c>
      <c r="AD275" s="494" t="str">
        <f>VLOOKUP($E275,'[27]XET CUOI NAM'!$E$9:AE$337,26,0)</f>
        <v>A3</v>
      </c>
      <c r="AE275" s="494">
        <f>VLOOKUP(AD275,Sheet1!$B$2:$C$12,2,TRUE)</f>
        <v>8</v>
      </c>
      <c r="AF275" s="592" t="str">
        <f>VLOOKUP($E275,'[26]Tong hop ket qua'!$E$19:$M$219,9,0)</f>
        <v>Khá</v>
      </c>
      <c r="AG275" s="709">
        <f t="shared" si="51"/>
        <v>7.1818181818181817</v>
      </c>
      <c r="AH275" s="709" t="str">
        <f>LEFT((COUNTIF($H275:$AC275,"A*")&amp;"A*")&amp;" + "&amp;(COUNTIF($H275:$AC275,"B*")&amp;"B*")&amp;" + "&amp;(COUNTIF($H275:$AC275,"C*")&amp;"C*")&amp;" +  "&amp;(COUNTIF($H275:$AC275,"D")&amp;"D")&amp; " +  "&amp;(COUNTIF($H275:$AC275,"E")&amp;"E"),10)</f>
        <v xml:space="preserve">8A* + 3B* </v>
      </c>
      <c r="AI275" s="709">
        <f t="shared" si="57"/>
        <v>3</v>
      </c>
      <c r="AJ275" s="709">
        <f t="shared" si="54"/>
        <v>7.25</v>
      </c>
      <c r="AK275" s="494" t="str">
        <f t="shared" si="55"/>
        <v>Tốt</v>
      </c>
      <c r="AL275" s="494" t="str">
        <f>VLOOKUP($E275,'cac dv gui'!$C$303:$AD$320,25,0)</f>
        <v>Tốt</v>
      </c>
      <c r="AM275" s="494" t="str">
        <f>VLOOKUP($E275,'cac dv gui'!$C$303:$AD$320,26,0)</f>
        <v>Tốt</v>
      </c>
      <c r="AN275" s="494"/>
      <c r="AO275" s="494"/>
      <c r="AP275" s="675"/>
      <c r="AQ275" s="494" t="str">
        <f t="shared" si="56"/>
        <v>Tốt</v>
      </c>
      <c r="AR275" s="675" t="str">
        <f t="shared" si="50"/>
        <v>Tốt</v>
      </c>
      <c r="AS275" s="675"/>
      <c r="AT275" s="494"/>
      <c r="AU275" s="675"/>
      <c r="AV275" s="675" t="s">
        <v>1731</v>
      </c>
    </row>
    <row r="276" spans="1:48" s="684" customFormat="1" ht="39" customHeight="1" x14ac:dyDescent="0.25">
      <c r="A276" s="512" t="s">
        <v>1513</v>
      </c>
      <c r="B276" s="512">
        <f>COUNTIF($F$9:F296,F276)</f>
        <v>18</v>
      </c>
      <c r="C276" s="512" t="s">
        <v>985</v>
      </c>
      <c r="D276" s="514" t="s">
        <v>288</v>
      </c>
      <c r="E276" s="512" t="s">
        <v>693</v>
      </c>
      <c r="F276" s="842" t="s">
        <v>1613</v>
      </c>
      <c r="G276" s="518" t="s">
        <v>974</v>
      </c>
      <c r="H276" s="494" t="str">
        <f>VLOOKUP(E276,'[16]Gui chi Quynh'!$C$7:$E$387,3,0)</f>
        <v>A4</v>
      </c>
      <c r="I276" s="494">
        <f>VLOOKUP(H276,Sheet1!$B$2:$C$12,2,TRUE)</f>
        <v>7</v>
      </c>
      <c r="J276" s="494" t="str">
        <f>VLOOKUP($E276,'[17]Gui chi Quynh'!$C$7:$E$387,3,0)</f>
        <v>A4</v>
      </c>
      <c r="K276" s="494">
        <f>VLOOKUP(J276,Sheet1!$B$2:$C$12,2,TRUE)</f>
        <v>7</v>
      </c>
      <c r="L276" s="494" t="str">
        <f>VLOOKUP(E276,'[18]Gui chi Quynh'!$C$7:$F$385,3,0)</f>
        <v>A4</v>
      </c>
      <c r="M276" s="494">
        <f>VLOOKUP(L276,Sheet1!$B$2:$C$12,2,TRUE)</f>
        <v>7</v>
      </c>
      <c r="N276" s="494" t="str">
        <f>VLOOKUP(E276,'[19]Gui chi Quynh'!$C$7:$E$391,3,0)</f>
        <v>A4</v>
      </c>
      <c r="O276" s="494">
        <f>VLOOKUP(N276,Sheet1!$B$2:$C$12,2,TRUE)</f>
        <v>7</v>
      </c>
      <c r="P276" s="494" t="str">
        <f>VLOOKUP(E276,'[20]Gui chi Quynh'!$C$7:$E$391,3,0)</f>
        <v>A3</v>
      </c>
      <c r="Q276" s="494">
        <f>VLOOKUP(P276,Sheet1!$B$2:$C$12,2,TRUE)</f>
        <v>8</v>
      </c>
      <c r="R276" s="494" t="str">
        <f>VLOOKUP($E276,'[21]Gui chi Quynh'!$C$7:$E$390,3,0)</f>
        <v>A4</v>
      </c>
      <c r="S276" s="494">
        <f>VLOOKUP(R276,Sheet1!$B$2:$C$12,2,TRUE)</f>
        <v>7</v>
      </c>
      <c r="T276" s="494" t="str">
        <f>VLOOKUP($E276,'[22]Gui chi Quynh'!$C$7:$E$390,3,0)</f>
        <v>A4</v>
      </c>
      <c r="U276" s="494">
        <f>VLOOKUP(T276,Sheet1!$B$2:$C$12,2,TRUE)</f>
        <v>7</v>
      </c>
      <c r="V276" s="494" t="str">
        <f>VLOOKUP($E276,'[23]Gui chi Quynh'!$C$7:$E$389,3,0)</f>
        <v>A4</v>
      </c>
      <c r="W276" s="494">
        <f>VLOOKUP(V276,Sheet1!$B$2:$C$12,2,TRUE)</f>
        <v>7</v>
      </c>
      <c r="X276" s="494" t="str">
        <f>VLOOKUP($E276,'[24]Gui chi Quynh'!$C$7:$E$389,3,0)</f>
        <v>A4</v>
      </c>
      <c r="Y276" s="494">
        <f>VLOOKUP(X276,Sheet1!$B$2:$C$12,2,TRUE)</f>
        <v>7</v>
      </c>
      <c r="Z276" s="494" t="str">
        <f>VLOOKUP($E276,'[25]Gui chi Quynh'!$C$7:$E$388,3,0)</f>
        <v>A3</v>
      </c>
      <c r="AA276" s="494">
        <f>VLOOKUP(Z276,Sheet1!$B$2:$C$12,2,TRUE)</f>
        <v>8</v>
      </c>
      <c r="AB276" s="494" t="str">
        <f>VLOOKUP($E276,'T5'!$E$9:$AH$337,24,0)</f>
        <v>A3</v>
      </c>
      <c r="AC276" s="494">
        <f>VLOOKUP(AB276,Sheet1!$B$2:$C$12,2,TRUE)</f>
        <v>8</v>
      </c>
      <c r="AD276" s="494" t="str">
        <f>VLOOKUP($E276,'[27]XET CUOI NAM'!$E$9:AE$337,26,0)</f>
        <v>A3</v>
      </c>
      <c r="AE276" s="494">
        <f>VLOOKUP(AD276,Sheet1!$B$2:$C$12,2,TRUE)</f>
        <v>8</v>
      </c>
      <c r="AF276" s="592" t="str">
        <f>VLOOKUP($E276,'[26]Tong hop ket qua'!$E$19:$M$219,9,0)</f>
        <v>Khá</v>
      </c>
      <c r="AG276" s="709">
        <f t="shared" si="51"/>
        <v>7.2727272727272725</v>
      </c>
      <c r="AH276" s="709" t="str">
        <f>LEFT((COUNTIF($H276:$AC276,"A*")&amp;"A*")&amp;" + "&amp;(COUNTIF($H276:$AC276,"B*")&amp;"B*")&amp;" + "&amp;(COUNTIF($H276:$AC276,"C*")&amp;"C*")&amp;" +  "&amp;(COUNTIF($H276:$AC276,"D")&amp;"D")&amp; " +  "&amp;(COUNTIF($H276:$AC276,"E")&amp;"E"),4)</f>
        <v>11A*</v>
      </c>
      <c r="AI276" s="709">
        <f t="shared" si="57"/>
        <v>0</v>
      </c>
      <c r="AJ276" s="709">
        <f t="shared" si="54"/>
        <v>7.333333333333333</v>
      </c>
      <c r="AK276" s="494" t="str">
        <f t="shared" si="55"/>
        <v>Tốt</v>
      </c>
      <c r="AL276" s="494" t="str">
        <f>VLOOKUP($E276,'cac dv gui'!$C$303:$AD$320,25,0)</f>
        <v>Tốt</v>
      </c>
      <c r="AM276" s="494" t="str">
        <f>VLOOKUP($E276,'cac dv gui'!$C$303:$AD$320,26,0)</f>
        <v>Tốt</v>
      </c>
      <c r="AN276" s="494"/>
      <c r="AO276" s="494"/>
      <c r="AP276" s="675"/>
      <c r="AQ276" s="494" t="str">
        <f t="shared" si="56"/>
        <v>Tốt</v>
      </c>
      <c r="AR276" s="675" t="str">
        <f t="shared" si="50"/>
        <v>Tốt</v>
      </c>
      <c r="AS276" s="675"/>
      <c r="AT276" s="494"/>
      <c r="AU276" s="675"/>
      <c r="AV276" s="675" t="s">
        <v>1731</v>
      </c>
    </row>
    <row r="277" spans="1:48" s="684" customFormat="1" ht="24.95" customHeight="1" x14ac:dyDescent="0.25">
      <c r="A277" s="512" t="s">
        <v>1514</v>
      </c>
      <c r="B277" s="512">
        <f>COUNTIF($F$9:F115,F277)</f>
        <v>0</v>
      </c>
      <c r="C277" s="513" t="s">
        <v>985</v>
      </c>
      <c r="D277" s="681" t="s">
        <v>1051</v>
      </c>
      <c r="E277" s="592" t="s">
        <v>1052</v>
      </c>
      <c r="F277" s="842" t="s">
        <v>1613</v>
      </c>
      <c r="G277" s="518" t="s">
        <v>974</v>
      </c>
      <c r="H277" s="494"/>
      <c r="I277" s="494"/>
      <c r="J277" s="494"/>
      <c r="K277" s="494"/>
      <c r="L277" s="494"/>
      <c r="M277" s="494"/>
      <c r="N277" s="494" t="str">
        <f>VLOOKUP(E277,'[19]Gui chi Quynh'!$C$7:$E$391,3,0)</f>
        <v>A4</v>
      </c>
      <c r="O277" s="494">
        <f>VLOOKUP(N277,Sheet1!$B$2:$C$12,2,TRUE)</f>
        <v>7</v>
      </c>
      <c r="P277" s="494" t="str">
        <f>VLOOKUP(E277,'[20]Gui chi Quynh'!$C$7:$E$391,3,0)</f>
        <v>A3</v>
      </c>
      <c r="Q277" s="494">
        <f>VLOOKUP(P277,Sheet1!$B$2:$C$12,2,TRUE)</f>
        <v>8</v>
      </c>
      <c r="R277" s="494" t="str">
        <f>VLOOKUP($E277,'[21]Gui chi Quynh'!$C$7:$E$390,3,0)</f>
        <v>A3</v>
      </c>
      <c r="S277" s="494">
        <f>VLOOKUP(R277,Sheet1!$B$2:$C$12,2,TRUE)</f>
        <v>8</v>
      </c>
      <c r="T277" s="494" t="str">
        <f>VLOOKUP($E277,'[22]Gui chi Quynh'!$C$7:$E$390,3,0)</f>
        <v>A3</v>
      </c>
      <c r="U277" s="494">
        <f>VLOOKUP(T277,Sheet1!$B$2:$C$12,2,TRUE)</f>
        <v>8</v>
      </c>
      <c r="V277" s="494" t="str">
        <f>VLOOKUP($E277,'[23]Gui chi Quynh'!$C$7:$E$389,3,0)</f>
        <v>A4</v>
      </c>
      <c r="W277" s="494">
        <f>VLOOKUP(V277,Sheet1!$B$2:$C$12,2,TRUE)</f>
        <v>7</v>
      </c>
      <c r="X277" s="494" t="str">
        <f>VLOOKUP($E277,'[24]Gui chi Quynh'!$C$7:$E$389,3,0)</f>
        <v>B1</v>
      </c>
      <c r="Y277" s="494">
        <f>VLOOKUP(X277,Sheet1!$B$2:$C$12,2,TRUE)</f>
        <v>6</v>
      </c>
      <c r="Z277" s="494" t="str">
        <f>VLOOKUP($E277,'[25]Gui chi Quynh'!$C$7:$E$388,3,0)</f>
        <v>A3</v>
      </c>
      <c r="AA277" s="494">
        <f>VLOOKUP(Z277,Sheet1!$B$2:$C$12,2,TRUE)</f>
        <v>8</v>
      </c>
      <c r="AB277" s="494" t="str">
        <f>VLOOKUP($E277,'T5'!$E$9:$AH$337,24,0)</f>
        <v>A4</v>
      </c>
      <c r="AC277" s="494">
        <f>VLOOKUP(AB277,Sheet1!$B$2:$C$12,2,TRUE)</f>
        <v>7</v>
      </c>
      <c r="AD277" s="494" t="str">
        <f>VLOOKUP($E277,'[27]XET CUOI NAM'!$E$9:AE$337,26,0)</f>
        <v>A4</v>
      </c>
      <c r="AE277" s="494">
        <f>VLOOKUP(AD277,Sheet1!$B$2:$C$12,2,TRUE)</f>
        <v>7</v>
      </c>
      <c r="AF277" s="592"/>
      <c r="AG277" s="709">
        <f>(I277+K277+M277+O277+Q277+S277+U277+W277+Y277+AA277+AC277)/8</f>
        <v>7.375</v>
      </c>
      <c r="AH277" s="709" t="str">
        <f>LEFT((COUNTIF($H277:$AC277,"A*")&amp;"A*")&amp;" + "&amp;(COUNTIF($H277:$AC277,"B*")&amp;"B*")&amp;" + "&amp;(COUNTIF($H277:$AC277,"C*")&amp;"C*")&amp;" +  "&amp;(COUNTIF($H277:$AC277,"D")&amp;"D")&amp; " +  "&amp;(COUNTIF($H277:$AC277,"E")&amp;"E"),10)</f>
        <v xml:space="preserve">7A* + 1B* </v>
      </c>
      <c r="AI277" s="709">
        <f t="shared" si="57"/>
        <v>1</v>
      </c>
      <c r="AJ277" s="709">
        <f>((I277+K277+M277+O277+Q277+S277+U277+W277+Y277+AA277+AC277+AE277))/9</f>
        <v>7.333333333333333</v>
      </c>
      <c r="AK277" s="494" t="str">
        <f t="shared" si="55"/>
        <v>Tốt</v>
      </c>
      <c r="AL277" s="494" t="str">
        <f>VLOOKUP($E277,'cac dv gui'!$C$303:$AD$320,25,0)</f>
        <v>Tốt</v>
      </c>
      <c r="AM277" s="494" t="str">
        <f>VLOOKUP($E277,'cac dv gui'!$C$303:$AD$320,26,0)</f>
        <v>Tốt</v>
      </c>
      <c r="AN277" s="494"/>
      <c r="AO277" s="494"/>
      <c r="AP277" s="675"/>
      <c r="AQ277" s="494" t="str">
        <f t="shared" si="56"/>
        <v>Tốt</v>
      </c>
      <c r="AR277" s="675" t="str">
        <f t="shared" si="50"/>
        <v>Tốt</v>
      </c>
      <c r="AS277" s="675"/>
      <c r="AT277" s="678" t="s">
        <v>1122</v>
      </c>
      <c r="AU277" s="675"/>
      <c r="AV277" s="675" t="s">
        <v>1731</v>
      </c>
    </row>
    <row r="278" spans="1:48" s="684" customFormat="1" ht="24.95" customHeight="1" x14ac:dyDescent="0.25">
      <c r="A278" s="512" t="s">
        <v>1515</v>
      </c>
      <c r="B278" s="512">
        <f>COUNTIF($F$9:F278,F278)</f>
        <v>11</v>
      </c>
      <c r="C278" s="513" t="s">
        <v>984</v>
      </c>
      <c r="D278" s="681" t="s">
        <v>1053</v>
      </c>
      <c r="E278" s="592" t="s">
        <v>1054</v>
      </c>
      <c r="F278" s="842" t="s">
        <v>1613</v>
      </c>
      <c r="G278" s="518" t="s">
        <v>974</v>
      </c>
      <c r="H278" s="494"/>
      <c r="I278" s="494"/>
      <c r="J278" s="494"/>
      <c r="K278" s="494"/>
      <c r="L278" s="494"/>
      <c r="M278" s="494"/>
      <c r="N278" s="494" t="str">
        <f>VLOOKUP(E278,'[19]Gui chi Quynh'!$C$7:$E$391,3,0)</f>
        <v>A4</v>
      </c>
      <c r="O278" s="494">
        <f>VLOOKUP(N278,Sheet1!$B$2:$C$12,2,TRUE)</f>
        <v>7</v>
      </c>
      <c r="P278" s="494" t="str">
        <f>VLOOKUP(E278,'[20]Gui chi Quynh'!$C$7:$E$391,3,0)</f>
        <v>A4</v>
      </c>
      <c r="Q278" s="494">
        <f>VLOOKUP(P278,Sheet1!$B$2:$C$12,2,TRUE)</f>
        <v>7</v>
      </c>
      <c r="R278" s="494" t="str">
        <f>VLOOKUP($E278,'[21]Gui chi Quynh'!$C$7:$E$390,3,0)</f>
        <v>A4</v>
      </c>
      <c r="S278" s="494">
        <f>VLOOKUP(R278,Sheet1!$B$2:$C$12,2,TRUE)</f>
        <v>7</v>
      </c>
      <c r="T278" s="494" t="str">
        <f>VLOOKUP($E278,'[22]Gui chi Quynh'!$C$7:$E$390,3,0)</f>
        <v>A3</v>
      </c>
      <c r="U278" s="494">
        <f>VLOOKUP(T278,Sheet1!$B$2:$C$12,2,TRUE)</f>
        <v>8</v>
      </c>
      <c r="V278" s="494" t="str">
        <f>VLOOKUP($E278,'[23]Gui chi Quynh'!$C$7:$E$389,3,0)</f>
        <v>A3</v>
      </c>
      <c r="W278" s="494">
        <f>VLOOKUP(V278,Sheet1!$B$2:$C$12,2,TRUE)</f>
        <v>8</v>
      </c>
      <c r="X278" s="494" t="str">
        <f>VLOOKUP($E278,'[24]Gui chi Quynh'!$C$7:$E$389,3,0)</f>
        <v>A3</v>
      </c>
      <c r="Y278" s="494">
        <f>VLOOKUP(X278,Sheet1!$B$2:$C$12,2,TRUE)</f>
        <v>8</v>
      </c>
      <c r="Z278" s="494" t="str">
        <f>VLOOKUP($E278,'[25]Gui chi Quynh'!$C$7:$E$388,3,0)</f>
        <v>A3</v>
      </c>
      <c r="AA278" s="494">
        <f>VLOOKUP(Z278,Sheet1!$B$2:$C$12,2,TRUE)</f>
        <v>8</v>
      </c>
      <c r="AB278" s="494" t="str">
        <f>VLOOKUP($E278,'T5'!$E$9:$AH$337,24,0)</f>
        <v>A4</v>
      </c>
      <c r="AC278" s="494">
        <f>VLOOKUP(AB278,Sheet1!$B$2:$C$12,2,TRUE)</f>
        <v>7</v>
      </c>
      <c r="AD278" s="494" t="str">
        <f>VLOOKUP($E278,'[27]XET CUOI NAM'!$E$9:AE$337,26,0)</f>
        <v>A4</v>
      </c>
      <c r="AE278" s="494">
        <f>VLOOKUP(AD278,Sheet1!$B$2:$C$12,2,TRUE)</f>
        <v>7</v>
      </c>
      <c r="AF278" s="592" t="str">
        <f>VLOOKUP($E278,'[26]Tong hop ket qua'!$E$19:$M$219,9,0)</f>
        <v>Khá</v>
      </c>
      <c r="AG278" s="709">
        <f>(I278+K278+M278+O278+Q278+S278+U278+W278+Y278+AA278+AC278)/8</f>
        <v>7.5</v>
      </c>
      <c r="AH278" s="709" t="str">
        <f>LEFT((COUNTIF($H278:$AC278,"A*")&amp;"A*")&amp;" + "&amp;(COUNTIF($H278:$AC278,"B*")&amp;"B*")&amp;" + "&amp;(COUNTIF($H278:$AC278,"C*")&amp;"C*")&amp;" +  "&amp;(COUNTIF($H278:$AC278,"D")&amp;"D")&amp; " +  "&amp;(COUNTIF($H278:$AC278,"E")&amp;"E"),4)</f>
        <v xml:space="preserve">8A* </v>
      </c>
      <c r="AI278" s="709">
        <f t="shared" si="57"/>
        <v>0</v>
      </c>
      <c r="AJ278" s="709">
        <f>((I278+K278+M278+O278+Q278+S278+U278+W278+Y278+AA278+AC278+AE278))/9</f>
        <v>7.4444444444444446</v>
      </c>
      <c r="AK278" s="494" t="str">
        <f t="shared" si="55"/>
        <v>Tốt</v>
      </c>
      <c r="AL278" s="494" t="str">
        <f>VLOOKUP($E278,'cac dv gui'!$C$303:$AD$320,25,0)</f>
        <v>Tốt</v>
      </c>
      <c r="AM278" s="494" t="str">
        <f>VLOOKUP($E278,'cac dv gui'!$C$303:$AD$320,26,0)</f>
        <v>Tốt</v>
      </c>
      <c r="AN278" s="494"/>
      <c r="AO278" s="494"/>
      <c r="AP278" s="675"/>
      <c r="AQ278" s="494" t="str">
        <f t="shared" si="56"/>
        <v>Tốt</v>
      </c>
      <c r="AR278" s="675" t="str">
        <f t="shared" si="50"/>
        <v>Tốt</v>
      </c>
      <c r="AS278" s="675"/>
      <c r="AT278" s="678" t="s">
        <v>1122</v>
      </c>
      <c r="AU278" s="675"/>
      <c r="AV278" s="675" t="s">
        <v>1731</v>
      </c>
    </row>
    <row r="279" spans="1:48" s="684" customFormat="1" ht="24.95" customHeight="1" x14ac:dyDescent="0.25">
      <c r="A279" s="512" t="s">
        <v>1516</v>
      </c>
      <c r="B279" s="512">
        <f>COUNTIF($F$9:F279,F279)</f>
        <v>12</v>
      </c>
      <c r="C279" s="513" t="s">
        <v>985</v>
      </c>
      <c r="D279" s="681" t="s">
        <v>1055</v>
      </c>
      <c r="E279" s="592" t="s">
        <v>1056</v>
      </c>
      <c r="F279" s="842" t="s">
        <v>1613</v>
      </c>
      <c r="G279" s="518" t="s">
        <v>974</v>
      </c>
      <c r="H279" s="494"/>
      <c r="I279" s="494"/>
      <c r="J279" s="494"/>
      <c r="K279" s="494"/>
      <c r="L279" s="494"/>
      <c r="M279" s="494"/>
      <c r="N279" s="494" t="str">
        <f>VLOOKUP(E279,'[19]Gui chi Quynh'!$C$7:$E$391,3,0)</f>
        <v>A4</v>
      </c>
      <c r="O279" s="494">
        <f>VLOOKUP(N279,Sheet1!$B$2:$C$12,2,TRUE)</f>
        <v>7</v>
      </c>
      <c r="P279" s="494" t="str">
        <f>VLOOKUP(E279,'[20]Gui chi Quynh'!$C$7:$E$391,3,0)</f>
        <v>B2</v>
      </c>
      <c r="Q279" s="494">
        <f>VLOOKUP(P279,Sheet1!$B$2:$C$12,2,TRUE)</f>
        <v>5</v>
      </c>
      <c r="R279" s="494" t="str">
        <f>VLOOKUP($E279,'[21]Gui chi Quynh'!$C$7:$E$390,3,0)</f>
        <v>A4</v>
      </c>
      <c r="S279" s="494">
        <f>VLOOKUP(R279,Sheet1!$B$2:$C$12,2,TRUE)</f>
        <v>7</v>
      </c>
      <c r="T279" s="494" t="str">
        <f>VLOOKUP($E279,'[22]Gui chi Quynh'!$C$7:$E$390,3,0)</f>
        <v>A3</v>
      </c>
      <c r="U279" s="494">
        <f>VLOOKUP(T279,Sheet1!$B$2:$C$12,2,TRUE)</f>
        <v>8</v>
      </c>
      <c r="V279" s="494" t="str">
        <f>VLOOKUP($E279,'[23]Gui chi Quynh'!$C$7:$E$389,3,0)</f>
        <v>A4</v>
      </c>
      <c r="W279" s="494">
        <f>VLOOKUP(V279,Sheet1!$B$2:$C$12,2,TRUE)</f>
        <v>7</v>
      </c>
      <c r="X279" s="494" t="str">
        <f>VLOOKUP($E279,'[24]Gui chi Quynh'!$C$7:$E$389,3,0)</f>
        <v>A4</v>
      </c>
      <c r="Y279" s="494">
        <f>VLOOKUP(X279,Sheet1!$B$2:$C$12,2,TRUE)</f>
        <v>7</v>
      </c>
      <c r="Z279" s="494" t="str">
        <f>VLOOKUP($E279,'[25]Gui chi Quynh'!$C$7:$E$388,3,0)</f>
        <v>A3</v>
      </c>
      <c r="AA279" s="494">
        <f>VLOOKUP(Z279,Sheet1!$B$2:$C$12,2,TRUE)</f>
        <v>8</v>
      </c>
      <c r="AB279" s="494" t="str">
        <f>VLOOKUP($E279,'T5'!$E$9:$AH$337,24,0)</f>
        <v>A4</v>
      </c>
      <c r="AC279" s="494">
        <f>VLOOKUP(AB279,Sheet1!$B$2:$C$12,2,TRUE)</f>
        <v>7</v>
      </c>
      <c r="AD279" s="494" t="str">
        <f>VLOOKUP($E279,'[27]XET CUOI NAM'!$E$9:AE$337,26,0)</f>
        <v>A4</v>
      </c>
      <c r="AE279" s="494">
        <f>VLOOKUP(AD279,Sheet1!$B$2:$C$12,2,TRUE)</f>
        <v>7</v>
      </c>
      <c r="AF279" s="592"/>
      <c r="AG279" s="709">
        <f>(I279+K279+M279+O279+Q279+S279+U279+W279+Y279+AA279+AC279)/8</f>
        <v>7</v>
      </c>
      <c r="AH279" s="709" t="str">
        <f>LEFT((COUNTIF($H279:$AC279,"A*")&amp;"A*")&amp;" + "&amp;(COUNTIF($H279:$AC279,"B*")&amp;"B*")&amp;" + "&amp;(COUNTIF($H279:$AC279,"C*")&amp;"C*")&amp;" +  "&amp;(COUNTIF($H279:$AC279,"D")&amp;"D")&amp; " +  "&amp;(COUNTIF($H279:$AC279,"E")&amp;"E"),10)</f>
        <v xml:space="preserve">7A* + 1B* </v>
      </c>
      <c r="AI279" s="709">
        <f t="shared" si="57"/>
        <v>1</v>
      </c>
      <c r="AJ279" s="709">
        <f>((I279+K279+M279+O279+Q279+S279+U279+W279+Y279+AA279+AC279+AE279))/9</f>
        <v>7</v>
      </c>
      <c r="AK279" s="494" t="str">
        <f t="shared" si="55"/>
        <v>Tốt</v>
      </c>
      <c r="AL279" s="494" t="str">
        <f>VLOOKUP($E279,'cac dv gui'!$C$303:$AD$320,25,0)</f>
        <v>Tốt</v>
      </c>
      <c r="AM279" s="494" t="str">
        <f>VLOOKUP($E279,'cac dv gui'!$C$303:$AD$320,26,0)</f>
        <v>Tốt</v>
      </c>
      <c r="AN279" s="494"/>
      <c r="AO279" s="494"/>
      <c r="AP279" s="675"/>
      <c r="AQ279" s="494" t="str">
        <f t="shared" si="56"/>
        <v>Tốt</v>
      </c>
      <c r="AR279" s="675" t="str">
        <f t="shared" si="50"/>
        <v>Tốt</v>
      </c>
      <c r="AS279" s="675"/>
      <c r="AT279" s="678" t="s">
        <v>1279</v>
      </c>
      <c r="AU279" s="675" t="s">
        <v>1731</v>
      </c>
      <c r="AV279" s="675"/>
    </row>
    <row r="280" spans="1:48" s="684" customFormat="1" ht="54.75" customHeight="1" x14ac:dyDescent="0.25">
      <c r="A280" s="512" t="s">
        <v>1517</v>
      </c>
      <c r="B280" s="512">
        <f>COUNTIF($F$9:F280,F280)</f>
        <v>13</v>
      </c>
      <c r="C280" s="513" t="s">
        <v>985</v>
      </c>
      <c r="D280" s="552" t="s">
        <v>807</v>
      </c>
      <c r="E280" s="554" t="s">
        <v>819</v>
      </c>
      <c r="F280" s="842" t="s">
        <v>1613</v>
      </c>
      <c r="G280" s="518" t="s">
        <v>974</v>
      </c>
      <c r="H280" s="494" t="str">
        <f>VLOOKUP(E280,'[16]Gui chi Quynh'!$C$7:$E$387,3,0)</f>
        <v>A2</v>
      </c>
      <c r="I280" s="494">
        <f>VLOOKUP(H280,Sheet1!$B$2:$C$12,2,TRUE)</f>
        <v>9</v>
      </c>
      <c r="J280" s="494" t="str">
        <f>VLOOKUP($E280,'[17]Gui chi Quynh'!$C$7:$E$387,3,0)</f>
        <v>A4</v>
      </c>
      <c r="K280" s="494">
        <f>VLOOKUP(J280,Sheet1!$B$2:$C$12,2,TRUE)</f>
        <v>7</v>
      </c>
      <c r="L280" s="494" t="str">
        <f>VLOOKUP(E280,'[18]Gui chi Quynh'!$C$7:$F$385,3,0)</f>
        <v>A3</v>
      </c>
      <c r="M280" s="494">
        <f>VLOOKUP(L280,Sheet1!$B$2:$C$12,2,TRUE)</f>
        <v>8</v>
      </c>
      <c r="N280" s="494" t="str">
        <f>VLOOKUP(E280,'[19]Gui chi Quynh'!$C$7:$E$391,3,0)</f>
        <v>A3</v>
      </c>
      <c r="O280" s="494">
        <f>VLOOKUP(N280,Sheet1!$B$2:$C$12,2,TRUE)</f>
        <v>8</v>
      </c>
      <c r="P280" s="494" t="str">
        <f>VLOOKUP(E280,'[20]Gui chi Quynh'!$C$7:$E$391,3,0)</f>
        <v>A3</v>
      </c>
      <c r="Q280" s="494">
        <f>VLOOKUP(P280,Sheet1!$B$2:$C$12,2,TRUE)</f>
        <v>8</v>
      </c>
      <c r="R280" s="494" t="str">
        <f>VLOOKUP($E280,'[21]Gui chi Quynh'!$C$7:$E$390,3,0)</f>
        <v>A3</v>
      </c>
      <c r="S280" s="494">
        <f>VLOOKUP(R280,Sheet1!$B$2:$C$12,2,TRUE)</f>
        <v>8</v>
      </c>
      <c r="T280" s="494" t="str">
        <f>VLOOKUP($E280,'[22]Gui chi Quynh'!$C$7:$E$390,3,0)</f>
        <v>A2</v>
      </c>
      <c r="U280" s="494">
        <f>VLOOKUP(T280,Sheet1!$B$2:$C$12,2,TRUE)</f>
        <v>9</v>
      </c>
      <c r="V280" s="494" t="str">
        <f>VLOOKUP($E280,'[23]Gui chi Quynh'!$C$7:$E$389,3,0)</f>
        <v>A4</v>
      </c>
      <c r="W280" s="494">
        <f>VLOOKUP(V280,Sheet1!$B$2:$C$12,2,TRUE)</f>
        <v>7</v>
      </c>
      <c r="X280" s="494" t="str">
        <f>VLOOKUP($E280,'[24]Gui chi Quynh'!$C$7:$E$389,3,0)</f>
        <v>A DN</v>
      </c>
      <c r="Y280" s="494">
        <v>7</v>
      </c>
      <c r="Z280" s="494" t="str">
        <f>VLOOKUP($E280,'[25]Gui chi Quynh'!$C$7:$E$388,3,0)</f>
        <v>A DN</v>
      </c>
      <c r="AA280" s="494">
        <v>7</v>
      </c>
      <c r="AB280" s="494" t="str">
        <f>VLOOKUP($E280,'T5'!$E$9:$AH$337,24,0)</f>
        <v>A DN</v>
      </c>
      <c r="AC280" s="494">
        <v>7</v>
      </c>
      <c r="AD280" s="494" t="str">
        <f>VLOOKUP($E280,'[27]XET CUOI NAM'!$E$9:AE$337,26,0)</f>
        <v>A DN</v>
      </c>
      <c r="AE280" s="494"/>
      <c r="AF280" s="592" t="str">
        <f>VLOOKUP($E280,'[26]Tong hop ket qua'!$E$19:$M$219,9,0)</f>
        <v>Đạt yêu cầu</v>
      </c>
      <c r="AG280" s="709">
        <f>(I280+K280+M280+O280+Q280+S280+U280+W280)/8</f>
        <v>8</v>
      </c>
      <c r="AH280" s="709" t="str">
        <f>LEFT((COUNTIF($H280:$AC280,"A*")&amp;"A*")&amp;" + "&amp;(COUNTIF($H280:$AC280,"B*")&amp;"B*")&amp;" + "&amp;(COUNTIF($H280:$AC280,"C*")&amp;"C*")&amp;" +  "&amp;(COUNTIF($H280:$AC280,"D")&amp;"D")&amp; " +  "&amp;(COUNTIF($H280:$AC280,"E")&amp;"E"),4)</f>
        <v>11A*</v>
      </c>
      <c r="AI280" s="709">
        <f t="shared" si="57"/>
        <v>0</v>
      </c>
      <c r="AJ280" s="709">
        <f t="shared" si="54"/>
        <v>7.083333333333333</v>
      </c>
      <c r="AK280" s="494" t="str">
        <f t="shared" si="55"/>
        <v>Xuất sắc</v>
      </c>
      <c r="AL280" s="494" t="str">
        <f>VLOOKUP($E280,'cac dv gui'!$C$303:$AD$320,25,0)</f>
        <v xml:space="preserve">Xuất sắc </v>
      </c>
      <c r="AM280" s="494" t="str">
        <f>VLOOKUP($E280,'cac dv gui'!$C$303:$AD$320,26,0)</f>
        <v>Tốt</v>
      </c>
      <c r="AN280" s="494" t="str">
        <f>VLOOKUP($E280,'cac dv gui'!$C$303:$AD$320,27,0)</f>
        <v>Tập thể đơn vị nhất trí với nội dung phiếu đánh giá chất lượng viên chức của cô Nguyễn Hoàng Thanh Ngân
Hoàn thành tốt  nhiệm vụ NH 2022 - 2023.</v>
      </c>
      <c r="AO280" s="494"/>
      <c r="AP280" s="675"/>
      <c r="AQ280" s="494" t="s">
        <v>966</v>
      </c>
      <c r="AR280" s="675" t="str">
        <f t="shared" si="50"/>
        <v>Tốt</v>
      </c>
      <c r="AS280" s="675"/>
      <c r="AT280" s="678" t="s">
        <v>1226</v>
      </c>
      <c r="AU280" s="675"/>
      <c r="AV280" s="675" t="s">
        <v>1739</v>
      </c>
    </row>
    <row r="281" spans="1:48" s="965" customFormat="1" ht="88.5" customHeight="1" x14ac:dyDescent="0.25">
      <c r="A281" s="335" t="s">
        <v>1518</v>
      </c>
      <c r="B281" s="512">
        <f>COUNTIF($F$9:F281,F281)</f>
        <v>14</v>
      </c>
      <c r="C281" s="513" t="s">
        <v>985</v>
      </c>
      <c r="D281" s="336" t="s">
        <v>199</v>
      </c>
      <c r="E281" s="512" t="s">
        <v>686</v>
      </c>
      <c r="F281" s="842" t="s">
        <v>1613</v>
      </c>
      <c r="G281" s="518" t="s">
        <v>974</v>
      </c>
      <c r="H281" s="233" t="str">
        <f>VLOOKUP(E281,'[16]Gui chi Quynh'!$C$7:$E$387,3,0)</f>
        <v>A4</v>
      </c>
      <c r="I281" s="233">
        <f>VLOOKUP(H281,Sheet1!$B$2:$C$12,2,TRUE)</f>
        <v>7</v>
      </c>
      <c r="J281" s="233" t="str">
        <f>VLOOKUP($E281,'[17]Gui chi Quynh'!$C$7:$E$387,3,0)</f>
        <v>A4</v>
      </c>
      <c r="K281" s="233">
        <f>VLOOKUP(J281,Sheet1!$B$2:$C$12,2,TRUE)</f>
        <v>7</v>
      </c>
      <c r="L281" s="233" t="str">
        <f>VLOOKUP(E281,'[18]Gui chi Quynh'!$C$7:$F$385,3,0)</f>
        <v>A2</v>
      </c>
      <c r="M281" s="233">
        <f>VLOOKUP(L281,Sheet1!$B$2:$C$12,2,TRUE)</f>
        <v>9</v>
      </c>
      <c r="N281" s="233" t="str">
        <f>VLOOKUP(E281,'[19]Gui chi Quynh'!$C$7:$E$391,3,0)</f>
        <v>A1</v>
      </c>
      <c r="O281" s="233">
        <f>VLOOKUP(N281,Sheet1!$B$2:$C$12,2,TRUE)</f>
        <v>10</v>
      </c>
      <c r="P281" s="233" t="str">
        <f>VLOOKUP(E281,'[20]Gui chi Quynh'!$C$7:$E$391,3,0)</f>
        <v>A1</v>
      </c>
      <c r="Q281" s="233">
        <f>VLOOKUP(P281,Sheet1!$B$2:$C$12,2,TRUE)</f>
        <v>10</v>
      </c>
      <c r="R281" s="233" t="str">
        <f>VLOOKUP($E281,'[21]Gui chi Quynh'!$C$7:$E$390,3,0)</f>
        <v>A2</v>
      </c>
      <c r="S281" s="233">
        <f>VLOOKUP(R281,Sheet1!$B$2:$C$12,2,TRUE)</f>
        <v>9</v>
      </c>
      <c r="T281" s="233" t="str">
        <f>VLOOKUP($E281,'[22]Gui chi Quynh'!$C$7:$E$390,3,0)</f>
        <v>A1</v>
      </c>
      <c r="U281" s="233">
        <f>VLOOKUP(T281,Sheet1!$B$2:$C$12,2,TRUE)</f>
        <v>10</v>
      </c>
      <c r="V281" s="233" t="str">
        <f>VLOOKUP($E281,'[23]Gui chi Quynh'!$C$7:$E$389,3,0)</f>
        <v>A3</v>
      </c>
      <c r="W281" s="233">
        <f>VLOOKUP(V281,Sheet1!$B$2:$C$12,2,TRUE)</f>
        <v>8</v>
      </c>
      <c r="X281" s="233" t="str">
        <f>VLOOKUP($E281,'[24]Gui chi Quynh'!$C$7:$E$389,3,0)</f>
        <v>A2</v>
      </c>
      <c r="Y281" s="233">
        <f>VLOOKUP(X281,Sheet1!$B$2:$C$12,2,TRUE)</f>
        <v>9</v>
      </c>
      <c r="Z281" s="233" t="str">
        <f>VLOOKUP($E281,'[25]Gui chi Quynh'!$C$7:$E$388,3,0)</f>
        <v>A2</v>
      </c>
      <c r="AA281" s="233">
        <f>VLOOKUP(Z281,Sheet1!$B$2:$C$12,2,TRUE)</f>
        <v>9</v>
      </c>
      <c r="AB281" s="233" t="str">
        <f>VLOOKUP($E281,'T5'!$E$9:$AH$337,24,0)</f>
        <v>B1</v>
      </c>
      <c r="AC281" s="233">
        <f>VLOOKUP(AB281,Sheet1!$B$2:$C$12,2,TRUE)</f>
        <v>6</v>
      </c>
      <c r="AD281" s="233" t="str">
        <f>VLOOKUP($E281,'[27]XET CUOI NAM'!$E$9:AE$337,26,0)</f>
        <v>A2</v>
      </c>
      <c r="AE281" s="233">
        <f>VLOOKUP(AD281,Sheet1!$B$2:$C$12,2,TRUE)</f>
        <v>9</v>
      </c>
      <c r="AF281" s="592" t="str">
        <f>VLOOKUP($E281,'[26]Tong hop ket qua'!$E$19:$M$219,9,0)</f>
        <v>Tốt</v>
      </c>
      <c r="AG281" s="709">
        <f>(I281+K281+M281+O281+Q281+S281+U281+W281+Y281+AA281+AC281)/11</f>
        <v>8.545454545454545</v>
      </c>
      <c r="AH281" s="709" t="str">
        <f>LEFT((COUNTIF($H281:$AC281,"A*")&amp;"A*")&amp;" + "&amp;(COUNTIF($H281:$AC281,"B*")&amp;"B*")&amp;" + "&amp;(COUNTIF($H281:$AC281,"C*")&amp;"C*")&amp;" +  "&amp;(COUNTIF($H281:$AC281,"D")&amp;"D")&amp; " +  "&amp;(COUNTIF($H281:$AC281,"E")&amp;"E"),10)</f>
        <v>10A* + 1B*</v>
      </c>
      <c r="AI281" s="709">
        <f t="shared" si="57"/>
        <v>1</v>
      </c>
      <c r="AJ281" s="804">
        <f t="shared" si="54"/>
        <v>8.5833333333333339</v>
      </c>
      <c r="AK281" s="233" t="str">
        <f t="shared" si="55"/>
        <v>Tốt</v>
      </c>
      <c r="AL281" s="494" t="str">
        <f>VLOOKUP($E281,'cac dv gui'!$C$303:$AD$320,25,0)</f>
        <v xml:space="preserve">Xuất sắc </v>
      </c>
      <c r="AM281" s="233" t="str">
        <f>VLOOKUP($E281,'cac dv gui'!$C$303:$AD$320,26,0)</f>
        <v xml:space="preserve">Xuất sắc </v>
      </c>
      <c r="AN281" s="494" t="str">
        <f>VLOOKUP($E281,'cac dv gui'!$C$303:$AD$320,27,0)</f>
        <v>Tập thể đơn vị nhất trí với nội dung phiếu đánh giá chất lượng viên chức của cô Phạm Quỳnh Như.
Hoàn thành xuất sắc nhiệm vụ NH 2022 - 2023.</v>
      </c>
      <c r="AO281" s="494" t="s">
        <v>1130</v>
      </c>
      <c r="AP281" s="600" t="s">
        <v>1237</v>
      </c>
      <c r="AQ281" s="233" t="str">
        <f t="shared" si="56"/>
        <v>Tốt</v>
      </c>
      <c r="AR281" s="844" t="str">
        <f t="shared" si="50"/>
        <v>Tốt</v>
      </c>
      <c r="AS281" s="844"/>
      <c r="AT281" s="233"/>
      <c r="AU281" s="844"/>
      <c r="AV281" s="844" t="s">
        <v>1731</v>
      </c>
    </row>
    <row r="282" spans="1:48" s="684" customFormat="1" ht="132.75" customHeight="1" x14ac:dyDescent="0.25">
      <c r="A282" s="512" t="s">
        <v>1519</v>
      </c>
      <c r="B282" s="512">
        <f>COUNTIF($F$9:F282,F282)</f>
        <v>15</v>
      </c>
      <c r="C282" s="513" t="s">
        <v>985</v>
      </c>
      <c r="D282" s="514" t="s">
        <v>203</v>
      </c>
      <c r="E282" s="512" t="s">
        <v>690</v>
      </c>
      <c r="F282" s="842" t="s">
        <v>1613</v>
      </c>
      <c r="G282" s="518" t="s">
        <v>974</v>
      </c>
      <c r="H282" s="494" t="str">
        <f>VLOOKUP(E282,'[16]Gui chi Quynh'!$C$7:$E$387,3,0)</f>
        <v>A4</v>
      </c>
      <c r="I282" s="494">
        <f>VLOOKUP(H282,Sheet1!$B$2:$C$12,2,TRUE)</f>
        <v>7</v>
      </c>
      <c r="J282" s="494" t="str">
        <f>VLOOKUP($E282,'[17]Gui chi Quynh'!$C$7:$E$387,3,0)</f>
        <v>A4</v>
      </c>
      <c r="K282" s="494">
        <f>VLOOKUP(J282,Sheet1!$B$2:$C$12,2,TRUE)</f>
        <v>7</v>
      </c>
      <c r="L282" s="494" t="str">
        <f>VLOOKUP(E282,'[18]Gui chi Quynh'!$C$7:$F$385,3,0)</f>
        <v>A4</v>
      </c>
      <c r="M282" s="494">
        <f>VLOOKUP(L282,Sheet1!$B$2:$C$12,2,TRUE)</f>
        <v>7</v>
      </c>
      <c r="N282" s="494" t="str">
        <f>VLOOKUP(E282,'[19]Gui chi Quynh'!$C$7:$E$391,3,0)</f>
        <v>A4</v>
      </c>
      <c r="O282" s="494">
        <f>VLOOKUP(N282,Sheet1!$B$2:$C$12,2,TRUE)</f>
        <v>7</v>
      </c>
      <c r="P282" s="494" t="str">
        <f>VLOOKUP(E282,'[20]Gui chi Quynh'!$C$7:$E$391,3,0)</f>
        <v>A3</v>
      </c>
      <c r="Q282" s="494">
        <f>VLOOKUP(P282,Sheet1!$B$2:$C$12,2,TRUE)</f>
        <v>8</v>
      </c>
      <c r="R282" s="494" t="str">
        <f>VLOOKUP($E282,'[21]Gui chi Quynh'!$C$7:$E$390,3,0)</f>
        <v>A4</v>
      </c>
      <c r="S282" s="494">
        <f>VLOOKUP(R282,Sheet1!$B$2:$C$12,2,TRUE)</f>
        <v>7</v>
      </c>
      <c r="T282" s="494" t="str">
        <f>VLOOKUP($E282,'[22]Gui chi Quynh'!$C$7:$E$390,3,0)</f>
        <v>A3</v>
      </c>
      <c r="U282" s="494">
        <f>VLOOKUP(T282,Sheet1!$B$2:$C$12,2,TRUE)</f>
        <v>8</v>
      </c>
      <c r="V282" s="494" t="str">
        <f>VLOOKUP($E282,'[23]Gui chi Quynh'!$C$7:$E$389,3,0)</f>
        <v>A3</v>
      </c>
      <c r="W282" s="494">
        <f>VLOOKUP(V282,Sheet1!$B$2:$C$12,2,TRUE)</f>
        <v>8</v>
      </c>
      <c r="X282" s="494" t="str">
        <f>VLOOKUP($E282,'[24]Gui chi Quynh'!$C$7:$E$389,3,0)</f>
        <v>A4</v>
      </c>
      <c r="Y282" s="494">
        <f>VLOOKUP(X282,Sheet1!$B$2:$C$12,2,TRUE)</f>
        <v>7</v>
      </c>
      <c r="Z282" s="494" t="str">
        <f>VLOOKUP($E282,'[25]Gui chi Quynh'!$C$7:$E$388,3,0)</f>
        <v>A4</v>
      </c>
      <c r="AA282" s="494">
        <f>VLOOKUP(Z282,Sheet1!$B$2:$C$12,2,TRUE)</f>
        <v>7</v>
      </c>
      <c r="AB282" s="494" t="str">
        <f>VLOOKUP($E282,'T5'!$E$9:$AH$337,24,0)</f>
        <v>A2</v>
      </c>
      <c r="AC282" s="494">
        <f>VLOOKUP(AB282,Sheet1!$B$2:$C$12,2,TRUE)</f>
        <v>9</v>
      </c>
      <c r="AD282" s="494" t="str">
        <f>VLOOKUP($E282,'[27]XET CUOI NAM'!$E$9:AE$337,26,0)</f>
        <v>A3</v>
      </c>
      <c r="AE282" s="494">
        <f>VLOOKUP(AD282,Sheet1!$B$2:$C$12,2,TRUE)</f>
        <v>8</v>
      </c>
      <c r="AF282" s="592" t="str">
        <f>VLOOKUP($E282,'[26]Tong hop ket qua'!$E$19:$M$219,9,0)</f>
        <v>Tốt</v>
      </c>
      <c r="AG282" s="709">
        <f>(I282+K282+M282+O282+Q282+S282+U282+W282+Y282+AA282+AC282)/11</f>
        <v>7.4545454545454541</v>
      </c>
      <c r="AH282" s="709" t="str">
        <f>LEFT((COUNTIF($H282:$AC282,"A*")&amp;"A*")&amp;" + "&amp;(COUNTIF($H282:$AC282,"B*")&amp;"B*")&amp;" + "&amp;(COUNTIF($H282:$AC282,"C*")&amp;"C*")&amp;" +  "&amp;(COUNTIF($H282:$AC282,"D")&amp;"D")&amp; " +  "&amp;(COUNTIF($H282:$AC282,"E")&amp;"E"),4)</f>
        <v>11A*</v>
      </c>
      <c r="AI282" s="709">
        <f t="shared" si="57"/>
        <v>0</v>
      </c>
      <c r="AJ282" s="709">
        <f t="shared" si="54"/>
        <v>7.5</v>
      </c>
      <c r="AK282" s="494" t="str">
        <f t="shared" si="55"/>
        <v>Tốt</v>
      </c>
      <c r="AL282" s="494" t="str">
        <f>VLOOKUP($E282,'cac dv gui'!$C$303:$AD$320,25,0)</f>
        <v>Tốt</v>
      </c>
      <c r="AM282" s="494" t="str">
        <f>VLOOKUP($E282,'cac dv gui'!$C$303:$AD$320,26,0)</f>
        <v xml:space="preserve">Xuất sắc </v>
      </c>
      <c r="AN282" s="494" t="str">
        <f>VLOOKUP($E282,'cac dv gui'!$C$303:$AD$320,27,0)</f>
        <v>Tập thể đơn vị nhất trí với nội dung phiếu đánh giá chất lượng viên chức của cô Lưu Thị Thúy. 
- Tích cực và chủ động trong công việc. Tích cực tham gia các hoạt động, phong trào của Khoa, Trường. Tích cực và chủ động kết nối với doanh nghiệp và cựu sinh viên liên hệ chỗ thực tập và giới thiệu việc làm cho sinh viên.  
Hoàn thành xuất sắc nhiệm vụ NH 2022 - 2023.</v>
      </c>
      <c r="AO282" s="494"/>
      <c r="AP282" s="675"/>
      <c r="AQ282" s="494" t="str">
        <f t="shared" si="56"/>
        <v>Tốt</v>
      </c>
      <c r="AR282" s="675" t="str">
        <f t="shared" si="50"/>
        <v>Tốt</v>
      </c>
      <c r="AS282" s="675"/>
      <c r="AT282" s="494"/>
      <c r="AU282" s="675"/>
      <c r="AV282" s="675" t="s">
        <v>1731</v>
      </c>
    </row>
    <row r="283" spans="1:48" s="684" customFormat="1" ht="114.75" customHeight="1" x14ac:dyDescent="0.25">
      <c r="A283" s="512" t="s">
        <v>1520</v>
      </c>
      <c r="B283" s="512">
        <f>COUNTIF($F$9:F283,F283)</f>
        <v>16</v>
      </c>
      <c r="C283" s="513" t="s">
        <v>984</v>
      </c>
      <c r="D283" s="514" t="s">
        <v>202</v>
      </c>
      <c r="E283" s="512" t="s">
        <v>689</v>
      </c>
      <c r="F283" s="842" t="s">
        <v>1613</v>
      </c>
      <c r="G283" s="518" t="s">
        <v>974</v>
      </c>
      <c r="H283" s="494" t="str">
        <f>VLOOKUP(E283,'[16]Gui chi Quynh'!$C$7:$E$387,3,0)</f>
        <v>A4</v>
      </c>
      <c r="I283" s="494">
        <f>VLOOKUP(H283,Sheet1!$B$2:$C$12,2,TRUE)</f>
        <v>7</v>
      </c>
      <c r="J283" s="494" t="str">
        <f>VLOOKUP($E283,'[17]Gui chi Quynh'!$C$7:$E$387,3,0)</f>
        <v>A4</v>
      </c>
      <c r="K283" s="494">
        <f>VLOOKUP(J283,Sheet1!$B$2:$C$12,2,TRUE)</f>
        <v>7</v>
      </c>
      <c r="L283" s="494" t="str">
        <f>VLOOKUP(E283,'[18]Gui chi Quynh'!$C$7:$F$385,3,0)</f>
        <v>A4</v>
      </c>
      <c r="M283" s="494">
        <f>VLOOKUP(L283,Sheet1!$B$2:$C$12,2,TRUE)</f>
        <v>7</v>
      </c>
      <c r="N283" s="494" t="str">
        <f>VLOOKUP(E283,'[19]Gui chi Quynh'!$C$7:$E$391,3,0)</f>
        <v>A3</v>
      </c>
      <c r="O283" s="494">
        <f>VLOOKUP(N283,Sheet1!$B$2:$C$12,2,TRUE)</f>
        <v>8</v>
      </c>
      <c r="P283" s="494" t="str">
        <f>VLOOKUP(E283,'[20]Gui chi Quynh'!$C$7:$E$391,3,0)</f>
        <v>A3</v>
      </c>
      <c r="Q283" s="494">
        <f>VLOOKUP(P283,Sheet1!$B$2:$C$12,2,TRUE)</f>
        <v>8</v>
      </c>
      <c r="R283" s="494" t="str">
        <f>VLOOKUP($E283,'[21]Gui chi Quynh'!$C$7:$E$390,3,0)</f>
        <v>A4</v>
      </c>
      <c r="S283" s="494">
        <f>VLOOKUP(R283,Sheet1!$B$2:$C$12,2,TRUE)</f>
        <v>7</v>
      </c>
      <c r="T283" s="494" t="str">
        <f>VLOOKUP($E283,'[22]Gui chi Quynh'!$C$7:$E$390,3,0)</f>
        <v>A3</v>
      </c>
      <c r="U283" s="494">
        <f>VLOOKUP(T283,Sheet1!$B$2:$C$12,2,TRUE)</f>
        <v>8</v>
      </c>
      <c r="V283" s="494" t="str">
        <f>VLOOKUP($E283,'[23]Gui chi Quynh'!$C$7:$E$389,3,0)</f>
        <v>A4</v>
      </c>
      <c r="W283" s="494">
        <f>VLOOKUP(V283,Sheet1!$B$2:$C$12,2,TRUE)</f>
        <v>7</v>
      </c>
      <c r="X283" s="494" t="str">
        <f>VLOOKUP($E283,'[24]Gui chi Quynh'!$C$7:$E$389,3,0)</f>
        <v>A4</v>
      </c>
      <c r="Y283" s="494">
        <f>VLOOKUP(X283,Sheet1!$B$2:$C$12,2,TRUE)</f>
        <v>7</v>
      </c>
      <c r="Z283" s="494" t="str">
        <f>VLOOKUP($E283,'[25]Gui chi Quynh'!$C$7:$E$388,3,0)</f>
        <v>A4</v>
      </c>
      <c r="AA283" s="494">
        <f>VLOOKUP(Z283,Sheet1!$B$2:$C$12,2,TRUE)</f>
        <v>7</v>
      </c>
      <c r="AB283" s="494" t="str">
        <f>VLOOKUP($E283,'T5'!$E$9:$AH$337,24,0)</f>
        <v>B1</v>
      </c>
      <c r="AC283" s="494">
        <f>VLOOKUP(AB283,Sheet1!$B$2:$C$12,2,TRUE)</f>
        <v>6</v>
      </c>
      <c r="AD283" s="494" t="str">
        <f>VLOOKUP($E283,'[27]XET CUOI NAM'!$E$9:AE$337,26,0)</f>
        <v>A4</v>
      </c>
      <c r="AE283" s="494">
        <f>VLOOKUP(AD283,Sheet1!$B$2:$C$12,2,TRUE)</f>
        <v>7</v>
      </c>
      <c r="AF283" s="592" t="str">
        <f>VLOOKUP($E283,'[26]Tong hop ket qua'!$E$19:$M$219,9,0)</f>
        <v>Tốt</v>
      </c>
      <c r="AG283" s="709">
        <f>(I283+K283+M283+O283+Q283+S283+U283+W283+Y283+AA283+AC283)/11</f>
        <v>7.1818181818181817</v>
      </c>
      <c r="AH283" s="709" t="str">
        <f>LEFT((COUNTIF($H283:$AC283,"A*")&amp;"A*")&amp;" + "&amp;(COUNTIF($H283:$AC283,"B*")&amp;"B*")&amp;" + "&amp;(COUNTIF($H283:$AC283,"C*")&amp;"C*")&amp;" +  "&amp;(COUNTIF($H283:$AC283,"D")&amp;"D")&amp; " +  "&amp;(COUNTIF($H283:$AC283,"E")&amp;"E"),10)</f>
        <v>10A* + 1B*</v>
      </c>
      <c r="AI283" s="709">
        <f t="shared" si="57"/>
        <v>1</v>
      </c>
      <c r="AJ283" s="709">
        <f t="shared" si="54"/>
        <v>7.166666666666667</v>
      </c>
      <c r="AK283" s="494" t="str">
        <f t="shared" si="55"/>
        <v>Tốt</v>
      </c>
      <c r="AL283" s="494" t="str">
        <f>VLOOKUP($E283,'cac dv gui'!$C$303:$AD$320,25,0)</f>
        <v>Tốt</v>
      </c>
      <c r="AM283" s="494" t="str">
        <f>VLOOKUP($E283,'cac dv gui'!$C$303:$AD$320,26,0)</f>
        <v xml:space="preserve">Xuất sắc </v>
      </c>
      <c r="AN283" s="494" t="str">
        <f>VLOOKUP($E283,'cac dv gui'!$C$303:$AD$320,27,0)</f>
        <v>Tập thể đơn vị nhất trí với nội dung phiếu đánh giá chất lượng viên chức của cô Lê Thị Thu Thảo
- Có tinh thần đoàn kết, đóng góp ý kiến để xây dựng cho sự phát triển của khoa, nhiệt tình và trách nhiệm trong công việc. Tâm huyết với nghề và hết lòng vì sinh viên. Luôn có tinh thần học tập và nâng cao kiến thức chuyên môn.
Hoàn thành xuất sắc nhiệm vụ NH 2022 - 2023.</v>
      </c>
      <c r="AO283" s="494"/>
      <c r="AP283" s="675"/>
      <c r="AQ283" s="494" t="str">
        <f t="shared" si="56"/>
        <v>Tốt</v>
      </c>
      <c r="AR283" s="675" t="str">
        <f t="shared" si="50"/>
        <v>Tốt</v>
      </c>
      <c r="AS283" s="675"/>
      <c r="AT283" s="494"/>
      <c r="AU283" s="675"/>
      <c r="AV283" s="675" t="s">
        <v>1731</v>
      </c>
    </row>
    <row r="284" spans="1:48" s="684" customFormat="1" ht="106.5" customHeight="1" x14ac:dyDescent="0.25">
      <c r="A284" s="512" t="s">
        <v>1521</v>
      </c>
      <c r="B284" s="512">
        <f>COUNTIF($F$9:F284,F284)</f>
        <v>17</v>
      </c>
      <c r="C284" s="513" t="s">
        <v>985</v>
      </c>
      <c r="D284" s="514" t="s">
        <v>204</v>
      </c>
      <c r="E284" s="512" t="s">
        <v>691</v>
      </c>
      <c r="F284" s="842" t="s">
        <v>1613</v>
      </c>
      <c r="G284" s="518" t="s">
        <v>974</v>
      </c>
      <c r="H284" s="494" t="str">
        <f>VLOOKUP(E284,'[16]Gui chi Quynh'!$C$7:$E$387,3,0)</f>
        <v>A4</v>
      </c>
      <c r="I284" s="494">
        <f>VLOOKUP(H284,Sheet1!$B$2:$C$12,2,TRUE)</f>
        <v>7</v>
      </c>
      <c r="J284" s="494" t="str">
        <f>VLOOKUP($E284,'[17]Gui chi Quynh'!$C$7:$E$387,3,0)</f>
        <v>A4</v>
      </c>
      <c r="K284" s="494">
        <f>VLOOKUP(J284,Sheet1!$B$2:$C$12,2,TRUE)</f>
        <v>7</v>
      </c>
      <c r="L284" s="494" t="str">
        <f>VLOOKUP(E284,'[18]Gui chi Quynh'!$C$7:$F$385,3,0)</f>
        <v>A4</v>
      </c>
      <c r="M284" s="494">
        <f>VLOOKUP(L284,Sheet1!$B$2:$C$12,2,TRUE)</f>
        <v>7</v>
      </c>
      <c r="N284" s="494" t="str">
        <f>VLOOKUP(E284,'[19]Gui chi Quynh'!$C$7:$E$391,3,0)</f>
        <v>A4</v>
      </c>
      <c r="O284" s="494">
        <f>VLOOKUP(N284,Sheet1!$B$2:$C$12,2,TRUE)</f>
        <v>7</v>
      </c>
      <c r="P284" s="494" t="str">
        <f>VLOOKUP(E284,'[20]Gui chi Quynh'!$C$7:$E$391,3,0)</f>
        <v>A3</v>
      </c>
      <c r="Q284" s="494">
        <f>VLOOKUP(P284,Sheet1!$B$2:$C$12,2,TRUE)</f>
        <v>8</v>
      </c>
      <c r="R284" s="494" t="str">
        <f>VLOOKUP($E284,'[21]Gui chi Quynh'!$C$7:$E$390,3,0)</f>
        <v>A3</v>
      </c>
      <c r="S284" s="494">
        <f>VLOOKUP(R284,Sheet1!$B$2:$C$12,2,TRUE)</f>
        <v>8</v>
      </c>
      <c r="T284" s="494" t="str">
        <f>VLOOKUP($E284,'[22]Gui chi Quynh'!$C$7:$E$390,3,0)</f>
        <v>A3</v>
      </c>
      <c r="U284" s="494">
        <f>VLOOKUP(T284,Sheet1!$B$2:$C$12,2,TRUE)</f>
        <v>8</v>
      </c>
      <c r="V284" s="494" t="str">
        <f>VLOOKUP($E284,'[23]Gui chi Quynh'!$C$7:$E$389,3,0)</f>
        <v>A4</v>
      </c>
      <c r="W284" s="494">
        <f>VLOOKUP(V284,Sheet1!$B$2:$C$12,2,TRUE)</f>
        <v>7</v>
      </c>
      <c r="X284" s="494" t="str">
        <f>VLOOKUP($E284,'[24]Gui chi Quynh'!$C$7:$E$389,3,0)</f>
        <v>A3</v>
      </c>
      <c r="Y284" s="494">
        <f>VLOOKUP(X284,Sheet1!$B$2:$C$12,2,TRUE)</f>
        <v>8</v>
      </c>
      <c r="Z284" s="494" t="str">
        <f>VLOOKUP($E284,'[25]Gui chi Quynh'!$C$7:$E$388,3,0)</f>
        <v>A3</v>
      </c>
      <c r="AA284" s="494">
        <f>VLOOKUP(Z284,Sheet1!$B$2:$C$12,2,TRUE)</f>
        <v>8</v>
      </c>
      <c r="AB284" s="494" t="str">
        <f>VLOOKUP($E284,'T5'!$E$9:$AH$337,24,0)</f>
        <v>A3</v>
      </c>
      <c r="AC284" s="494">
        <f>VLOOKUP(AB284,Sheet1!$B$2:$C$12,2,TRUE)</f>
        <v>8</v>
      </c>
      <c r="AD284" s="494" t="str">
        <f>VLOOKUP($E284,'[27]XET CUOI NAM'!$E$9:AE$337,26,0)</f>
        <v>A3</v>
      </c>
      <c r="AE284" s="494">
        <f>VLOOKUP(AD284,Sheet1!$B$2:$C$12,2,TRUE)</f>
        <v>8</v>
      </c>
      <c r="AF284" s="592"/>
      <c r="AG284" s="709">
        <f>(I284+K284+M284+O284+Q284+S284+U284+W284+Y284+AA284+AC284)/11</f>
        <v>7.5454545454545459</v>
      </c>
      <c r="AH284" s="709" t="str">
        <f t="shared" ref="AH284:AH300" si="58">LEFT((COUNTIF($H284:$AC284,"A*")&amp;"A*")&amp;" + "&amp;(COUNTIF($H284:$AC284,"B*")&amp;"B*")&amp;" + "&amp;(COUNTIF($H284:$AC284,"C*")&amp;"C*")&amp;" +  "&amp;(COUNTIF($H284:$AC284,"D")&amp;"D")&amp; " +  "&amp;(COUNTIF($H284:$AC284,"E")&amp;"E"),4)</f>
        <v>11A*</v>
      </c>
      <c r="AI284" s="709">
        <f t="shared" si="57"/>
        <v>0</v>
      </c>
      <c r="AJ284" s="709">
        <f t="shared" si="54"/>
        <v>7.583333333333333</v>
      </c>
      <c r="AK284" s="494" t="str">
        <f t="shared" si="55"/>
        <v>Tốt</v>
      </c>
      <c r="AL284" s="494" t="str">
        <f>VLOOKUP($E284,'cac dv gui'!$C$303:$AD$320,25,0)</f>
        <v>Tốt</v>
      </c>
      <c r="AM284" s="494" t="str">
        <f>VLOOKUP($E284,'cac dv gui'!$C$303:$AD$320,26,0)</f>
        <v xml:space="preserve">Xuất sắc </v>
      </c>
      <c r="AN284" s="494" t="str">
        <f>VLOOKUP($E284,'cac dv gui'!$C$303:$AD$320,27,0)</f>
        <v>Tập thể đơn vị nhất trí với nội dung phiếu đánh giá chất lượng viên chức của cô Võ Thị Kim Thư
- Tích cực tham gia các phong trào, hoạt động của Khoa, Trường. Tận tâm với sinh viên. Luôn có tinh thần học tập và nâng cao kiến thức chuyên môn.
- Hoàn thành xuất sắc nhiệm vụ NH 2022 - 2023.</v>
      </c>
      <c r="AO284" s="494"/>
      <c r="AP284" s="675"/>
      <c r="AQ284" s="494" t="str">
        <f t="shared" si="56"/>
        <v>Tốt</v>
      </c>
      <c r="AR284" s="675" t="str">
        <f t="shared" si="50"/>
        <v>Tốt</v>
      </c>
      <c r="AS284" s="675"/>
      <c r="AT284" s="494"/>
      <c r="AU284" s="675"/>
      <c r="AV284" s="675" t="s">
        <v>1731</v>
      </c>
    </row>
    <row r="285" spans="1:48" s="684" customFormat="1" ht="105.75" customHeight="1" x14ac:dyDescent="0.25">
      <c r="A285" s="512" t="s">
        <v>1522</v>
      </c>
      <c r="B285" s="512">
        <f>COUNTIF($F$9:F285,F285)</f>
        <v>18</v>
      </c>
      <c r="C285" s="513" t="s">
        <v>985</v>
      </c>
      <c r="D285" s="720" t="s">
        <v>1016</v>
      </c>
      <c r="E285" s="679" t="s">
        <v>1017</v>
      </c>
      <c r="F285" s="842" t="s">
        <v>1613</v>
      </c>
      <c r="G285" s="518" t="s">
        <v>974</v>
      </c>
      <c r="H285" s="494" t="str">
        <f>VLOOKUP(E285,'[16]Gui chi Quynh'!$C$7:$E$387,3,0)</f>
        <v>A4</v>
      </c>
      <c r="I285" s="494">
        <f>VLOOKUP(H285,Sheet1!$B$2:$C$12,2,TRUE)</f>
        <v>7</v>
      </c>
      <c r="J285" s="494" t="str">
        <f>VLOOKUP($E285,'[17]Gui chi Quynh'!$C$7:$E$387,3,0)</f>
        <v>A4</v>
      </c>
      <c r="K285" s="494">
        <f>VLOOKUP(J285,Sheet1!$B$2:$C$12,2,TRUE)</f>
        <v>7</v>
      </c>
      <c r="L285" s="494" t="str">
        <f>VLOOKUP(E285,'[18]Gui chi Quynh'!$C$7:$F$385,3,0)</f>
        <v>A3</v>
      </c>
      <c r="M285" s="494">
        <f>VLOOKUP(L285,Sheet1!$B$2:$C$12,2,TRUE)</f>
        <v>8</v>
      </c>
      <c r="N285" s="494" t="str">
        <f>VLOOKUP(E285,'[19]Gui chi Quynh'!$C$7:$E$391,3,0)</f>
        <v>A3</v>
      </c>
      <c r="O285" s="494">
        <f>VLOOKUP(N285,Sheet1!$B$2:$C$12,2,TRUE)</f>
        <v>8</v>
      </c>
      <c r="P285" s="494" t="str">
        <f>VLOOKUP(E285,'[20]Gui chi Quynh'!$C$7:$E$391,3,0)</f>
        <v>A3</v>
      </c>
      <c r="Q285" s="494">
        <f>VLOOKUP(P285,Sheet1!$B$2:$C$12,2,TRUE)</f>
        <v>8</v>
      </c>
      <c r="R285" s="494" t="str">
        <f>VLOOKUP($E285,'[21]Gui chi Quynh'!$C$7:$E$390,3,0)</f>
        <v>A3</v>
      </c>
      <c r="S285" s="494">
        <f>VLOOKUP(R285,Sheet1!$B$2:$C$12,2,TRUE)</f>
        <v>8</v>
      </c>
      <c r="T285" s="494" t="str">
        <f>VLOOKUP($E285,'[22]Gui chi Quynh'!$C$7:$E$390,3,0)</f>
        <v>A3</v>
      </c>
      <c r="U285" s="494">
        <f>VLOOKUP(T285,Sheet1!$B$2:$C$12,2,TRUE)</f>
        <v>8</v>
      </c>
      <c r="V285" s="494" t="str">
        <f>VLOOKUP($E285,'[23]Gui chi Quynh'!$C$7:$E$389,3,0)</f>
        <v>A4</v>
      </c>
      <c r="W285" s="494">
        <f>VLOOKUP(V285,Sheet1!$B$2:$C$12,2,TRUE)</f>
        <v>7</v>
      </c>
      <c r="X285" s="494" t="str">
        <f>VLOOKUP($E285,'[24]Gui chi Quynh'!$C$7:$E$389,3,0)</f>
        <v>A3</v>
      </c>
      <c r="Y285" s="494">
        <f>VLOOKUP(X285,Sheet1!$B$2:$C$12,2,TRUE)</f>
        <v>8</v>
      </c>
      <c r="Z285" s="494" t="str">
        <f>VLOOKUP($E285,'[25]Gui chi Quynh'!$C$7:$E$388,3,0)</f>
        <v>A4</v>
      </c>
      <c r="AA285" s="494">
        <f>VLOOKUP(Z285,Sheet1!$B$2:$C$12,2,TRUE)</f>
        <v>7</v>
      </c>
      <c r="AB285" s="494" t="str">
        <f>VLOOKUP($E285,'T5'!$E$9:$AH$337,24,0)</f>
        <v>A4</v>
      </c>
      <c r="AC285" s="494">
        <f>VLOOKUP(AB285,Sheet1!$B$2:$C$12,2,TRUE)</f>
        <v>7</v>
      </c>
      <c r="AD285" s="494" t="str">
        <f>VLOOKUP($E285,'[27]XET CUOI NAM'!$E$9:AE$337,26,0)</f>
        <v>A4</v>
      </c>
      <c r="AE285" s="494">
        <f>VLOOKUP(AD285,Sheet1!$B$2:$C$12,2,TRUE)</f>
        <v>7</v>
      </c>
      <c r="AF285" s="592" t="str">
        <f>VLOOKUP($E285,'[26]Tong hop ket qua'!$E$19:$M$219,9,0)</f>
        <v>Tốt</v>
      </c>
      <c r="AG285" s="709">
        <f>(I285+K285+M285+O285+Q285+S285+U285+W285+Y285+AA285+AC285)/11</f>
        <v>7.5454545454545459</v>
      </c>
      <c r="AH285" s="709" t="str">
        <f t="shared" si="58"/>
        <v>11A*</v>
      </c>
      <c r="AI285" s="709">
        <f t="shared" si="57"/>
        <v>0</v>
      </c>
      <c r="AJ285" s="709">
        <f t="shared" si="54"/>
        <v>7.5</v>
      </c>
      <c r="AK285" s="494" t="str">
        <f t="shared" si="55"/>
        <v>Tốt</v>
      </c>
      <c r="AL285" s="494" t="str">
        <f>VLOOKUP($E285,'cac dv gui'!$C$303:$AD$320,25,0)</f>
        <v>Tốt</v>
      </c>
      <c r="AM285" s="494" t="str">
        <f>VLOOKUP($E285,'cac dv gui'!$C$303:$AD$320,26,0)</f>
        <v xml:space="preserve">Xuất sắc </v>
      </c>
      <c r="AN285" s="494" t="str">
        <f>VLOOKUP($E285,'cac dv gui'!$C$303:$AD$320,27,0)</f>
        <v>Tập thể đơn vị nhất trí với nội dung phiếu đánh giá chất lượng viên chức của cô Đinh Thị Trâm.
Tích cực tham gia các phong trào, hoạt động của Khoa, Trường. Kết nối với Doanh nghiệp trong việc đưa sinh viên tham gia kiến tập và thực tập. Tận tâm với nghề và sinh viên. Luôn có tinh thần học tập và nâng cao trình độ chuyên môn.
Hoàn thành xuất sắc nhiệm vụ NH 2022 - 2023.</v>
      </c>
      <c r="AO285" s="494"/>
      <c r="AP285" s="675"/>
      <c r="AQ285" s="494" t="str">
        <f t="shared" si="56"/>
        <v>Tốt</v>
      </c>
      <c r="AR285" s="675" t="str">
        <f t="shared" si="50"/>
        <v>Tốt</v>
      </c>
      <c r="AS285" s="675"/>
      <c r="AT285" s="494"/>
      <c r="AU285" s="675"/>
      <c r="AV285" s="675" t="s">
        <v>1731</v>
      </c>
    </row>
    <row r="286" spans="1:48" s="684" customFormat="1" ht="24.95" customHeight="1" x14ac:dyDescent="0.25">
      <c r="A286" s="512" t="s">
        <v>1523</v>
      </c>
      <c r="B286" s="512">
        <f>COUNTIF($F$9:F286,F286)</f>
        <v>1</v>
      </c>
      <c r="C286" s="513" t="s">
        <v>985</v>
      </c>
      <c r="D286" s="562" t="s">
        <v>112</v>
      </c>
      <c r="E286" s="712" t="s">
        <v>548</v>
      </c>
      <c r="F286" s="953" t="s">
        <v>1606</v>
      </c>
      <c r="G286" s="494" t="s">
        <v>974</v>
      </c>
      <c r="H286" s="494" t="str">
        <f>VLOOKUP(E286,'[16]Gui chi Quynh'!$C$7:$E$387,3,0)</f>
        <v>A2</v>
      </c>
      <c r="I286" s="494">
        <f>VLOOKUP(H286,Sheet1!$B$2:$C$12,2,TRUE)</f>
        <v>9</v>
      </c>
      <c r="J286" s="494" t="str">
        <f>VLOOKUP($E286,'[17]Gui chi Quynh'!$C$7:$E$387,3,0)</f>
        <v>A4</v>
      </c>
      <c r="K286" s="494">
        <f>VLOOKUP(J286,Sheet1!$B$2:$C$12,2,TRUE)</f>
        <v>7</v>
      </c>
      <c r="L286" s="494" t="str">
        <f>VLOOKUP(E286,'[18]Gui chi Quynh'!$C$7:$F$385,3,0)</f>
        <v>A2</v>
      </c>
      <c r="M286" s="494">
        <f>VLOOKUP(L286,Sheet1!$B$2:$C$12,2,TRUE)</f>
        <v>9</v>
      </c>
      <c r="N286" s="494" t="str">
        <f>VLOOKUP(E286,'[19]Gui chi Quynh'!$C$7:$E$391,3,0)</f>
        <v>A4</v>
      </c>
      <c r="O286" s="494">
        <f>VLOOKUP(N286,Sheet1!$B$2:$C$12,2,TRUE)</f>
        <v>7</v>
      </c>
      <c r="P286" s="494" t="str">
        <f>VLOOKUP(E286,'[20]Gui chi Quynh'!$C$7:$E$391,3,0)</f>
        <v>A2</v>
      </c>
      <c r="Q286" s="494">
        <f>VLOOKUP(P286,Sheet1!$B$2:$C$12,2,TRUE)</f>
        <v>9</v>
      </c>
      <c r="R286" s="494" t="str">
        <f>VLOOKUP($E286,'[21]Gui chi Quynh'!$C$7:$E$390,3,0)</f>
        <v>A3</v>
      </c>
      <c r="S286" s="494">
        <f>VLOOKUP(R286,Sheet1!$B$2:$C$12,2,TRUE)</f>
        <v>8</v>
      </c>
      <c r="T286" s="494" t="str">
        <f>VLOOKUP($E286,'[22]Gui chi Quynh'!$C$7:$E$390,3,0)</f>
        <v>A2</v>
      </c>
      <c r="U286" s="494">
        <f>VLOOKUP(T286,Sheet1!$B$2:$C$12,2,TRUE)</f>
        <v>9</v>
      </c>
      <c r="V286" s="494" t="str">
        <f>VLOOKUP($E286,'[23]Gui chi Quynh'!$C$7:$E$389,3,0)</f>
        <v>A4</v>
      </c>
      <c r="W286" s="494">
        <f>VLOOKUP(V286,Sheet1!$B$2:$C$12,2,TRUE)</f>
        <v>7</v>
      </c>
      <c r="X286" s="494" t="str">
        <f>VLOOKUP($E286,'[24]Gui chi Quynh'!$C$7:$E$389,3,0)</f>
        <v>A2</v>
      </c>
      <c r="Y286" s="494">
        <f>VLOOKUP(X286,Sheet1!$B$2:$C$12,2,TRUE)</f>
        <v>9</v>
      </c>
      <c r="Z286" s="494" t="str">
        <f>VLOOKUP($E286,'[25]Gui chi Quynh'!$C$7:$E$388,3,0)</f>
        <v>A4</v>
      </c>
      <c r="AA286" s="494">
        <f>VLOOKUP(Z286,Sheet1!$B$2:$C$12,2,TRUE)</f>
        <v>7</v>
      </c>
      <c r="AB286" s="494" t="str">
        <f>VLOOKUP($E286,'T5'!$E$9:$AH$337,24,0)</f>
        <v>A3</v>
      </c>
      <c r="AC286" s="494">
        <f>VLOOKUP(AB286,Sheet1!$B$2:$C$12,2,TRUE)</f>
        <v>8</v>
      </c>
      <c r="AD286" s="494" t="str">
        <f>VLOOKUP($E286,'[27]XET CUOI NAM'!$E$9:AE$337,26,0)</f>
        <v>A3</v>
      </c>
      <c r="AE286" s="494">
        <f>VLOOKUP(AD286,Sheet1!$B$2:$C$12,2,TRUE)</f>
        <v>8</v>
      </c>
      <c r="AF286" s="592" t="str">
        <f>VLOOKUP($E286,'[26]Tong hop ket qua'!$E$19:$M$219,9,0)</f>
        <v>Khá</v>
      </c>
      <c r="AG286" s="709">
        <f>ROUND(AVERAGE($H286:$AC286),1)</f>
        <v>8.1</v>
      </c>
      <c r="AH286" s="709" t="str">
        <f t="shared" si="58"/>
        <v>11A*</v>
      </c>
      <c r="AI286" s="709">
        <f t="shared" si="57"/>
        <v>0</v>
      </c>
      <c r="AJ286" s="709">
        <f t="shared" si="54"/>
        <v>8.0833333333333339</v>
      </c>
      <c r="AK286" s="494" t="str">
        <f t="shared" si="55"/>
        <v>Xuất sắc</v>
      </c>
      <c r="AL286" s="494" t="str">
        <f>VLOOKUP($E286,'cac dv gui'!$C$60:$AD$75,25,0)</f>
        <v>Tốt</v>
      </c>
      <c r="AM286" s="494" t="str">
        <f>VLOOKUP($E286,'cac dv gui'!$C$60:$AD$75,26,0)</f>
        <v>Xuất sắc</v>
      </c>
      <c r="AN286" s="675"/>
      <c r="AO286" s="494" t="s">
        <v>1130</v>
      </c>
      <c r="AP286" s="675"/>
      <c r="AQ286" s="494" t="str">
        <f t="shared" si="56"/>
        <v>Xuất sắc</v>
      </c>
      <c r="AR286" s="675" t="str">
        <f t="shared" ref="AR286:AR338" si="59">AQ286</f>
        <v>Xuất sắc</v>
      </c>
      <c r="AS286" s="675"/>
      <c r="AT286" s="494"/>
      <c r="AU286" s="675" t="s">
        <v>1731</v>
      </c>
      <c r="AV286" s="675"/>
    </row>
    <row r="287" spans="1:48" s="684" customFormat="1" ht="37.5" customHeight="1" x14ac:dyDescent="0.25">
      <c r="A287" s="512" t="s">
        <v>1524</v>
      </c>
      <c r="B287" s="512">
        <f>COUNTIF($F$9:F287,F287)</f>
        <v>2</v>
      </c>
      <c r="C287" s="513" t="s">
        <v>984</v>
      </c>
      <c r="D287" s="562" t="s">
        <v>115</v>
      </c>
      <c r="E287" s="712" t="s">
        <v>553</v>
      </c>
      <c r="F287" s="953" t="s">
        <v>1606</v>
      </c>
      <c r="G287" s="494" t="s">
        <v>974</v>
      </c>
      <c r="H287" s="494" t="str">
        <f>VLOOKUP(E287,'[16]Gui chi Quynh'!$C$7:$E$387,3,0)</f>
        <v>A3</v>
      </c>
      <c r="I287" s="494">
        <f>VLOOKUP(H287,Sheet1!$B$2:$C$12,2,TRUE)</f>
        <v>8</v>
      </c>
      <c r="J287" s="494" t="str">
        <f>VLOOKUP($E287,'[17]Gui chi Quynh'!$C$7:$E$387,3,0)</f>
        <v>A4</v>
      </c>
      <c r="K287" s="494">
        <f>VLOOKUP(J287,Sheet1!$B$2:$C$12,2,TRUE)</f>
        <v>7</v>
      </c>
      <c r="L287" s="494" t="str">
        <f>VLOOKUP(E287,'[18]Gui chi Quynh'!$C$7:$F$385,3,0)</f>
        <v>A3</v>
      </c>
      <c r="M287" s="494">
        <f>VLOOKUP(L287,Sheet1!$B$2:$C$12,2,TRUE)</f>
        <v>8</v>
      </c>
      <c r="N287" s="494" t="str">
        <f>VLOOKUP(E287,'[19]Gui chi Quynh'!$C$7:$E$391,3,0)</f>
        <v>A3</v>
      </c>
      <c r="O287" s="494">
        <f>VLOOKUP(N287,Sheet1!$B$2:$C$12,2,TRUE)</f>
        <v>8</v>
      </c>
      <c r="P287" s="494" t="str">
        <f>VLOOKUP(E287,'[20]Gui chi Quynh'!$C$7:$E$391,3,0)</f>
        <v>A2</v>
      </c>
      <c r="Q287" s="494">
        <f>VLOOKUP(P287,Sheet1!$B$2:$C$12,2,TRUE)</f>
        <v>9</v>
      </c>
      <c r="R287" s="494" t="str">
        <f>VLOOKUP($E287,'[21]Gui chi Quynh'!$C$7:$E$390,3,0)</f>
        <v>A4</v>
      </c>
      <c r="S287" s="494">
        <f>VLOOKUP(R287,Sheet1!$B$2:$C$12,2,TRUE)</f>
        <v>7</v>
      </c>
      <c r="T287" s="494" t="str">
        <f>VLOOKUP($E287,'[22]Gui chi Quynh'!$C$7:$E$390,3,0)</f>
        <v>A DN</v>
      </c>
      <c r="U287" s="494"/>
      <c r="V287" s="494" t="str">
        <f>VLOOKUP($E287,'[23]Gui chi Quynh'!$C$7:$E$389,3,0)</f>
        <v>A DN</v>
      </c>
      <c r="W287" s="494"/>
      <c r="X287" s="494" t="str">
        <f>VLOOKUP($E287,'[24]Gui chi Quynh'!$C$7:$E$389,3,0)</f>
        <v>A DN</v>
      </c>
      <c r="Y287" s="494"/>
      <c r="Z287" s="494" t="str">
        <f>VLOOKUP($E287,'[25]Gui chi Quynh'!$C$7:$E$388,3,0)</f>
        <v>A DN</v>
      </c>
      <c r="AA287" s="494"/>
      <c r="AB287" s="494" t="str">
        <f>VLOOKUP($E287,'T5'!$E$9:$AH$337,24,0)</f>
        <v>A DN</v>
      </c>
      <c r="AC287" s="494"/>
      <c r="AD287" s="494" t="s">
        <v>306</v>
      </c>
      <c r="AE287" s="494"/>
      <c r="AF287" s="592"/>
      <c r="AG287" s="709">
        <f>ROUND(AVERAGE($H287:$Q287),1)</f>
        <v>8</v>
      </c>
      <c r="AH287" s="709" t="str">
        <f t="shared" si="58"/>
        <v>11A*</v>
      </c>
      <c r="AI287" s="709">
        <f t="shared" si="57"/>
        <v>0</v>
      </c>
      <c r="AJ287" s="709">
        <f>((I287+K287+M287+O287+Q287+S287+U287+W287+Y287+AA287+AC287+AE287))/6</f>
        <v>7.833333333333333</v>
      </c>
      <c r="AK287" s="494" t="str">
        <f t="shared" si="55"/>
        <v>Xuất sắc</v>
      </c>
      <c r="AL287" s="494" t="str">
        <f>VLOOKUP($E287,'cac dv gui'!$C$60:$AD$75,25,0)</f>
        <v>Xuất sắc</v>
      </c>
      <c r="AM287" s="494" t="str">
        <f>VLOOKUP($E287,'cac dv gui'!$C$60:$AD$75,26,0)</f>
        <v>Xuất sắc</v>
      </c>
      <c r="AN287" s="675"/>
      <c r="AO287" s="494"/>
      <c r="AP287" s="675"/>
      <c r="AQ287" s="494" t="str">
        <f t="shared" si="56"/>
        <v>Xuất sắc</v>
      </c>
      <c r="AR287" s="956" t="s">
        <v>966</v>
      </c>
      <c r="AS287" s="956" t="s">
        <v>966</v>
      </c>
      <c r="AT287" s="678" t="s">
        <v>1121</v>
      </c>
      <c r="AU287" s="675" t="s">
        <v>1731</v>
      </c>
      <c r="AV287" s="675"/>
    </row>
    <row r="288" spans="1:48" s="684" customFormat="1" ht="24.95" customHeight="1" x14ac:dyDescent="0.25">
      <c r="A288" s="512" t="s">
        <v>1525</v>
      </c>
      <c r="B288" s="512">
        <f>COUNTIF($F$9:F288,F288)</f>
        <v>3</v>
      </c>
      <c r="C288" s="513" t="s">
        <v>984</v>
      </c>
      <c r="D288" s="562" t="s">
        <v>117</v>
      </c>
      <c r="E288" s="712" t="s">
        <v>555</v>
      </c>
      <c r="F288" s="953" t="s">
        <v>1606</v>
      </c>
      <c r="G288" s="494" t="s">
        <v>974</v>
      </c>
      <c r="H288" s="494" t="str">
        <f>VLOOKUP(E288,'[16]Gui chi Quynh'!$C$7:$E$387,3,0)</f>
        <v>A1</v>
      </c>
      <c r="I288" s="494">
        <f>VLOOKUP(H288,Sheet1!$B$2:$C$12,2,TRUE)</f>
        <v>10</v>
      </c>
      <c r="J288" s="494" t="str">
        <f>VLOOKUP($E288,'[17]Gui chi Quynh'!$C$7:$E$387,3,0)</f>
        <v>A4</v>
      </c>
      <c r="K288" s="494">
        <f>VLOOKUP(J288,Sheet1!$B$2:$C$12,2,TRUE)</f>
        <v>7</v>
      </c>
      <c r="L288" s="494" t="str">
        <f>VLOOKUP(E288,'[18]Gui chi Quynh'!$C$7:$F$385,3,0)</f>
        <v>A1</v>
      </c>
      <c r="M288" s="494">
        <f>VLOOKUP(L288,Sheet1!$B$2:$C$12,2,TRUE)</f>
        <v>10</v>
      </c>
      <c r="N288" s="494" t="str">
        <f>VLOOKUP(E288,'[19]Gui chi Quynh'!$C$7:$E$391,3,0)</f>
        <v>A4</v>
      </c>
      <c r="O288" s="494">
        <f>VLOOKUP(N288,Sheet1!$B$2:$C$12,2,TRUE)</f>
        <v>7</v>
      </c>
      <c r="P288" s="494" t="str">
        <f>VLOOKUP(E288,'[20]Gui chi Quynh'!$C$7:$E$391,3,0)</f>
        <v>A3</v>
      </c>
      <c r="Q288" s="494">
        <f>VLOOKUP(P288,Sheet1!$B$2:$C$12,2,TRUE)</f>
        <v>8</v>
      </c>
      <c r="R288" s="494" t="str">
        <f>VLOOKUP($E288,'[21]Gui chi Quynh'!$C$7:$E$390,3,0)</f>
        <v>A2</v>
      </c>
      <c r="S288" s="494">
        <f>VLOOKUP(R288,Sheet1!$B$2:$C$12,2,TRUE)</f>
        <v>9</v>
      </c>
      <c r="T288" s="494" t="str">
        <f>VLOOKUP($E288,'[22]Gui chi Quynh'!$C$7:$E$390,3,0)</f>
        <v>A4</v>
      </c>
      <c r="U288" s="494">
        <f>VLOOKUP(T288,Sheet1!$B$2:$C$12,2,TRUE)</f>
        <v>7</v>
      </c>
      <c r="V288" s="494" t="str">
        <f>VLOOKUP($E288,'[23]Gui chi Quynh'!$C$7:$E$389,3,0)</f>
        <v>A3</v>
      </c>
      <c r="W288" s="494">
        <f>VLOOKUP(V288,Sheet1!$B$2:$C$12,2,TRUE)</f>
        <v>8</v>
      </c>
      <c r="X288" s="494" t="str">
        <f>VLOOKUP($E288,'[24]Gui chi Quynh'!$C$7:$E$389,3,0)</f>
        <v>A4</v>
      </c>
      <c r="Y288" s="494">
        <f>VLOOKUP(X288,Sheet1!$B$2:$C$12,2,TRUE)</f>
        <v>7</v>
      </c>
      <c r="Z288" s="494" t="str">
        <f>VLOOKUP($E288,'[25]Gui chi Quynh'!$C$7:$E$388,3,0)</f>
        <v>A3</v>
      </c>
      <c r="AA288" s="494">
        <f>VLOOKUP(Z288,Sheet1!$B$2:$C$12,2,TRUE)</f>
        <v>8</v>
      </c>
      <c r="AB288" s="494" t="str">
        <f>VLOOKUP($E288,'T5'!$E$9:$AH$337,24,0)</f>
        <v>A3</v>
      </c>
      <c r="AC288" s="494">
        <f>VLOOKUP(AB288,Sheet1!$B$2:$C$12,2,TRUE)</f>
        <v>8</v>
      </c>
      <c r="AD288" s="494" t="str">
        <f>VLOOKUP($E288,'[27]XET CUOI NAM'!$E$9:AE$337,26,0)</f>
        <v>A3</v>
      </c>
      <c r="AE288" s="494">
        <f>VLOOKUP(AD288,Sheet1!$B$2:$C$12,2,TRUE)</f>
        <v>8</v>
      </c>
      <c r="AF288" s="592" t="str">
        <f>VLOOKUP($E288,'[26]Tong hop ket qua'!$E$19:$M$219,9,0)</f>
        <v>Khá</v>
      </c>
      <c r="AG288" s="709">
        <f>ROUND(AVERAGE($H288:$AC288),1)</f>
        <v>8.1</v>
      </c>
      <c r="AH288" s="709" t="str">
        <f t="shared" si="58"/>
        <v>11A*</v>
      </c>
      <c r="AI288" s="709">
        <f t="shared" si="57"/>
        <v>0</v>
      </c>
      <c r="AJ288" s="709">
        <f t="shared" si="54"/>
        <v>8.0833333333333339</v>
      </c>
      <c r="AK288" s="494" t="str">
        <f t="shared" si="55"/>
        <v>Xuất sắc</v>
      </c>
      <c r="AL288" s="494" t="str">
        <f>VLOOKUP($E288,'cac dv gui'!$C$60:$AD$75,25,0)</f>
        <v>Xuất sắc</v>
      </c>
      <c r="AM288" s="494" t="str">
        <f>VLOOKUP($E288,'cac dv gui'!$C$60:$AD$75,26,0)</f>
        <v>Xuất sắc</v>
      </c>
      <c r="AN288" s="675"/>
      <c r="AO288" s="494"/>
      <c r="AP288" s="675"/>
      <c r="AQ288" s="494" t="str">
        <f t="shared" si="56"/>
        <v>Xuất sắc</v>
      </c>
      <c r="AR288" s="675" t="str">
        <f t="shared" si="59"/>
        <v>Xuất sắc</v>
      </c>
      <c r="AS288" s="675"/>
      <c r="AT288" s="494"/>
      <c r="AU288" s="675" t="s">
        <v>1731</v>
      </c>
      <c r="AV288" s="675"/>
    </row>
    <row r="289" spans="1:48" s="684" customFormat="1" ht="24.95" customHeight="1" x14ac:dyDescent="0.25">
      <c r="A289" s="512" t="s">
        <v>1526</v>
      </c>
      <c r="B289" s="512">
        <f>COUNTIF($F$9:F289,F289)</f>
        <v>4</v>
      </c>
      <c r="C289" s="513" t="s">
        <v>985</v>
      </c>
      <c r="D289" s="562" t="s">
        <v>125</v>
      </c>
      <c r="E289" s="712" t="s">
        <v>562</v>
      </c>
      <c r="F289" s="953" t="s">
        <v>1606</v>
      </c>
      <c r="G289" s="494" t="s">
        <v>974</v>
      </c>
      <c r="H289" s="494" t="str">
        <f>VLOOKUP(E289,'[16]Gui chi Quynh'!$C$7:$E$387,3,0)</f>
        <v>A1</v>
      </c>
      <c r="I289" s="494">
        <f>VLOOKUP(H289,Sheet1!$B$2:$C$12,2,TRUE)</f>
        <v>10</v>
      </c>
      <c r="J289" s="494" t="str">
        <f>VLOOKUP($E289,'[17]Gui chi Quynh'!$C$7:$E$387,3,0)</f>
        <v>A4</v>
      </c>
      <c r="K289" s="494">
        <f>VLOOKUP(J289,Sheet1!$B$2:$C$12,2,TRUE)</f>
        <v>7</v>
      </c>
      <c r="L289" s="494" t="str">
        <f>VLOOKUP(E289,'[18]Gui chi Quynh'!$C$7:$F$385,3,0)</f>
        <v>A1</v>
      </c>
      <c r="M289" s="494">
        <f>VLOOKUP(L289,Sheet1!$B$2:$C$12,2,TRUE)</f>
        <v>10</v>
      </c>
      <c r="N289" s="494" t="str">
        <f>VLOOKUP(E289,'[19]Gui chi Quynh'!$C$7:$E$391,3,0)</f>
        <v>A3</v>
      </c>
      <c r="O289" s="494">
        <f>VLOOKUP(N289,Sheet1!$B$2:$C$12,2,TRUE)</f>
        <v>8</v>
      </c>
      <c r="P289" s="494" t="str">
        <f>VLOOKUP(E289,'[20]Gui chi Quynh'!$C$7:$E$391,3,0)</f>
        <v>A3</v>
      </c>
      <c r="Q289" s="494">
        <f>VLOOKUP(P289,Sheet1!$B$2:$C$12,2,TRUE)</f>
        <v>8</v>
      </c>
      <c r="R289" s="494" t="str">
        <f>VLOOKUP($E289,'[21]Gui chi Quynh'!$C$7:$E$390,3,0)</f>
        <v>A3</v>
      </c>
      <c r="S289" s="494">
        <f>VLOOKUP(R289,Sheet1!$B$2:$C$12,2,TRUE)</f>
        <v>8</v>
      </c>
      <c r="T289" s="494" t="str">
        <f>VLOOKUP($E289,'[22]Gui chi Quynh'!$C$7:$E$390,3,0)</f>
        <v>A3</v>
      </c>
      <c r="U289" s="494">
        <f>VLOOKUP(T289,Sheet1!$B$2:$C$12,2,TRUE)</f>
        <v>8</v>
      </c>
      <c r="V289" s="494" t="str">
        <f>VLOOKUP($E289,'[23]Gui chi Quynh'!$C$7:$E$389,3,0)</f>
        <v>A3</v>
      </c>
      <c r="W289" s="494">
        <f>VLOOKUP(V289,Sheet1!$B$2:$C$12,2,TRUE)</f>
        <v>8</v>
      </c>
      <c r="X289" s="494" t="str">
        <f>VLOOKUP($E289,'[24]Gui chi Quynh'!$C$7:$E$389,3,0)</f>
        <v>A3</v>
      </c>
      <c r="Y289" s="494">
        <f>VLOOKUP(X289,Sheet1!$B$2:$C$12,2,TRUE)</f>
        <v>8</v>
      </c>
      <c r="Z289" s="494" t="str">
        <f>VLOOKUP($E289,'[25]Gui chi Quynh'!$C$7:$E$388,3,0)</f>
        <v>A3</v>
      </c>
      <c r="AA289" s="494">
        <f>VLOOKUP(Z289,Sheet1!$B$2:$C$12,2,TRUE)</f>
        <v>8</v>
      </c>
      <c r="AB289" s="494" t="str">
        <f>VLOOKUP($E289,'T5'!$E$9:$AH$337,24,0)</f>
        <v>A3</v>
      </c>
      <c r="AC289" s="494">
        <f>VLOOKUP(AB289,Sheet1!$B$2:$C$12,2,TRUE)</f>
        <v>8</v>
      </c>
      <c r="AD289" s="494" t="str">
        <f>VLOOKUP($E289,'[27]XET CUOI NAM'!$E$9:AE$337,26,0)</f>
        <v>A3</v>
      </c>
      <c r="AE289" s="494">
        <f>VLOOKUP(AD289,Sheet1!$B$2:$C$12,2,TRUE)</f>
        <v>8</v>
      </c>
      <c r="AF289" s="592" t="str">
        <f>VLOOKUP($E289,'[26]Tong hop ket qua'!$E$19:$M$219,9,0)</f>
        <v>Tốt</v>
      </c>
      <c r="AG289" s="709">
        <f>ROUND(AVERAGE($H289:$AC289),1)</f>
        <v>8.3000000000000007</v>
      </c>
      <c r="AH289" s="709" t="str">
        <f t="shared" si="58"/>
        <v>11A*</v>
      </c>
      <c r="AI289" s="709">
        <f t="shared" si="57"/>
        <v>0</v>
      </c>
      <c r="AJ289" s="709">
        <f t="shared" si="54"/>
        <v>8.25</v>
      </c>
      <c r="AK289" s="494" t="str">
        <f t="shared" si="55"/>
        <v>Xuất sắc</v>
      </c>
      <c r="AL289" s="494" t="str">
        <f>VLOOKUP($E289,'cac dv gui'!$C$60:$AD$75,25,0)</f>
        <v>Xuất sắc</v>
      </c>
      <c r="AM289" s="494" t="str">
        <f>VLOOKUP($E289,'cac dv gui'!$C$60:$AD$75,26,0)</f>
        <v>Xuất sắc</v>
      </c>
      <c r="AN289" s="675"/>
      <c r="AO289" s="494"/>
      <c r="AP289" s="675"/>
      <c r="AQ289" s="494" t="str">
        <f t="shared" si="56"/>
        <v>Xuất sắc</v>
      </c>
      <c r="AR289" s="675" t="str">
        <f t="shared" si="59"/>
        <v>Xuất sắc</v>
      </c>
      <c r="AS289" s="675"/>
      <c r="AT289" s="494"/>
      <c r="AU289" s="675" t="s">
        <v>1731</v>
      </c>
      <c r="AV289" s="675"/>
    </row>
    <row r="290" spans="1:48" s="684" customFormat="1" ht="24.95" customHeight="1" x14ac:dyDescent="0.25">
      <c r="A290" s="512" t="s">
        <v>1527</v>
      </c>
      <c r="B290" s="512">
        <f>COUNTIF($F$9:F290,F290)</f>
        <v>5</v>
      </c>
      <c r="C290" s="513" t="s">
        <v>984</v>
      </c>
      <c r="D290" s="562" t="s">
        <v>113</v>
      </c>
      <c r="E290" s="712" t="s">
        <v>552</v>
      </c>
      <c r="F290" s="953" t="s">
        <v>1606</v>
      </c>
      <c r="G290" s="494" t="s">
        <v>974</v>
      </c>
      <c r="H290" s="494" t="str">
        <f>VLOOKUP(E290,'[16]Gui chi Quynh'!$C$7:$E$387,3,0)</f>
        <v>A3</v>
      </c>
      <c r="I290" s="494">
        <f>VLOOKUP(H290,Sheet1!$B$2:$C$12,2,TRUE)</f>
        <v>8</v>
      </c>
      <c r="J290" s="494" t="str">
        <f>VLOOKUP($E290,'[17]Gui chi Quynh'!$C$7:$E$387,3,0)</f>
        <v>A4</v>
      </c>
      <c r="K290" s="494">
        <f>VLOOKUP(J290,Sheet1!$B$2:$C$12,2,TRUE)</f>
        <v>7</v>
      </c>
      <c r="L290" s="494" t="str">
        <f>VLOOKUP(E290,'[18]Gui chi Quynh'!$C$7:$F$385,3,0)</f>
        <v>A4</v>
      </c>
      <c r="M290" s="494">
        <f>VLOOKUP(L290,Sheet1!$B$2:$C$12,2,TRUE)</f>
        <v>7</v>
      </c>
      <c r="N290" s="494" t="str">
        <f>VLOOKUP(E290,'[19]Gui chi Quynh'!$C$7:$E$391,3,0)</f>
        <v>A4</v>
      </c>
      <c r="O290" s="494">
        <f>VLOOKUP(N290,Sheet1!$B$2:$C$12,2,TRUE)</f>
        <v>7</v>
      </c>
      <c r="P290" s="494" t="str">
        <f>VLOOKUP(E290,'[20]Gui chi Quynh'!$C$7:$E$391,3,0)</f>
        <v>A3</v>
      </c>
      <c r="Q290" s="494">
        <f>VLOOKUP(P290,Sheet1!$B$2:$C$12,2,TRUE)</f>
        <v>8</v>
      </c>
      <c r="R290" s="494" t="str">
        <f>VLOOKUP($E290,'[21]Gui chi Quynh'!$C$7:$E$390,3,0)</f>
        <v>A3</v>
      </c>
      <c r="S290" s="494">
        <f>VLOOKUP(R290,Sheet1!$B$2:$C$12,2,TRUE)</f>
        <v>8</v>
      </c>
      <c r="T290" s="494" t="str">
        <f>VLOOKUP($E290,'[22]Gui chi Quynh'!$C$7:$E$390,3,0)</f>
        <v>A3</v>
      </c>
      <c r="U290" s="494">
        <f>VLOOKUP(T290,Sheet1!$B$2:$C$12,2,TRUE)</f>
        <v>8</v>
      </c>
      <c r="V290" s="494" t="str">
        <f>VLOOKUP($E290,'[23]Gui chi Quynh'!$C$7:$E$389,3,0)</f>
        <v>A4</v>
      </c>
      <c r="W290" s="494">
        <f>VLOOKUP(V290,Sheet1!$B$2:$C$12,2,TRUE)</f>
        <v>7</v>
      </c>
      <c r="X290" s="494" t="str">
        <f>VLOOKUP($E290,'[24]Gui chi Quynh'!$C$7:$E$389,3,0)</f>
        <v>A4</v>
      </c>
      <c r="Y290" s="494">
        <f>VLOOKUP(X290,Sheet1!$B$2:$C$12,2,TRUE)</f>
        <v>7</v>
      </c>
      <c r="Z290" s="494" t="str">
        <f>VLOOKUP($E290,'[25]Gui chi Quynh'!$C$7:$E$388,3,0)</f>
        <v>A4</v>
      </c>
      <c r="AA290" s="494">
        <f>VLOOKUP(Z290,Sheet1!$B$2:$C$12,2,TRUE)</f>
        <v>7</v>
      </c>
      <c r="AB290" s="494" t="str">
        <f>VLOOKUP($E290,'T5'!$E$9:$AH$337,24,0)</f>
        <v>A3</v>
      </c>
      <c r="AC290" s="494">
        <f>VLOOKUP(AB290,Sheet1!$B$2:$C$12,2,TRUE)</f>
        <v>8</v>
      </c>
      <c r="AD290" s="494" t="str">
        <f>VLOOKUP($E290,'[27]XET CUOI NAM'!$E$9:AE$337,26,0)</f>
        <v>B1</v>
      </c>
      <c r="AE290" s="494">
        <f>VLOOKUP(AD290,Sheet1!$B$2:$C$12,2,TRUE)</f>
        <v>6</v>
      </c>
      <c r="AF290" s="592" t="str">
        <f>VLOOKUP($E290,'[26]Tong hop ket qua'!$E$19:$M$219,9,0)</f>
        <v>Đạt yêu cầu</v>
      </c>
      <c r="AG290" s="709">
        <f t="shared" ref="AG290:AG319" si="60">(I290+K290+M290+O290+Q290+S290+U290+W290+Y290+AA290+AC290)/11</f>
        <v>7.4545454545454541</v>
      </c>
      <c r="AH290" s="709" t="str">
        <f t="shared" si="58"/>
        <v>11A*</v>
      </c>
      <c r="AI290" s="709">
        <f t="shared" si="57"/>
        <v>0</v>
      </c>
      <c r="AJ290" s="709">
        <f t="shared" si="54"/>
        <v>7.333333333333333</v>
      </c>
      <c r="AK290" s="494" t="str">
        <f t="shared" si="55"/>
        <v>Tốt</v>
      </c>
      <c r="AL290" s="494" t="str">
        <f>VLOOKUP($E290,'cac dv gui'!$C$60:$AD$75,25,0)</f>
        <v>Xuất sắc</v>
      </c>
      <c r="AM290" s="494" t="str">
        <f>VLOOKUP($E290,'cac dv gui'!$C$60:$AD$75,26,0)</f>
        <v>Tốt</v>
      </c>
      <c r="AN290" s="675"/>
      <c r="AO290" s="494"/>
      <c r="AP290" s="675"/>
      <c r="AQ290" s="494" t="str">
        <f t="shared" si="56"/>
        <v>Tốt</v>
      </c>
      <c r="AR290" s="675" t="str">
        <f t="shared" si="59"/>
        <v>Tốt</v>
      </c>
      <c r="AS290" s="675"/>
      <c r="AT290" s="494"/>
      <c r="AU290" s="675"/>
      <c r="AV290" s="675" t="s">
        <v>1731</v>
      </c>
    </row>
    <row r="291" spans="1:48" s="684" customFormat="1" ht="24.95" customHeight="1" x14ac:dyDescent="0.25">
      <c r="A291" s="512" t="s">
        <v>1528</v>
      </c>
      <c r="B291" s="512">
        <f>COUNTIF($F$9:F291,F291)</f>
        <v>6</v>
      </c>
      <c r="C291" s="513" t="s">
        <v>984</v>
      </c>
      <c r="D291" s="562" t="s">
        <v>119</v>
      </c>
      <c r="E291" s="712" t="s">
        <v>557</v>
      </c>
      <c r="F291" s="953" t="s">
        <v>1606</v>
      </c>
      <c r="G291" s="494" t="s">
        <v>974</v>
      </c>
      <c r="H291" s="494" t="str">
        <f>VLOOKUP(E291,'[16]Gui chi Quynh'!$C$7:$E$387,3,0)</f>
        <v>A4</v>
      </c>
      <c r="I291" s="494">
        <f>VLOOKUP(H291,Sheet1!$B$2:$C$12,2,TRUE)</f>
        <v>7</v>
      </c>
      <c r="J291" s="494" t="str">
        <f>VLOOKUP($E291,'[17]Gui chi Quynh'!$C$7:$E$387,3,0)</f>
        <v>A4</v>
      </c>
      <c r="K291" s="494">
        <f>VLOOKUP(J291,Sheet1!$B$2:$C$12,2,TRUE)</f>
        <v>7</v>
      </c>
      <c r="L291" s="494" t="str">
        <f>VLOOKUP(E291,'[18]Gui chi Quynh'!$C$7:$F$385,3,0)</f>
        <v>A3</v>
      </c>
      <c r="M291" s="494">
        <f>VLOOKUP(L291,Sheet1!$B$2:$C$12,2,TRUE)</f>
        <v>8</v>
      </c>
      <c r="N291" s="494" t="str">
        <f>VLOOKUP(E291,'[19]Gui chi Quynh'!$C$7:$E$391,3,0)</f>
        <v>A4</v>
      </c>
      <c r="O291" s="494">
        <f>VLOOKUP(N291,Sheet1!$B$2:$C$12,2,TRUE)</f>
        <v>7</v>
      </c>
      <c r="P291" s="494" t="str">
        <f>VLOOKUP(E291,'[20]Gui chi Quynh'!$C$7:$E$391,3,0)</f>
        <v>A3</v>
      </c>
      <c r="Q291" s="494">
        <f>VLOOKUP(P291,Sheet1!$B$2:$C$12,2,TRUE)</f>
        <v>8</v>
      </c>
      <c r="R291" s="494" t="str">
        <f>VLOOKUP($E291,'[21]Gui chi Quynh'!$C$7:$E$390,3,0)</f>
        <v>A4</v>
      </c>
      <c r="S291" s="494">
        <f>VLOOKUP(R291,Sheet1!$B$2:$C$12,2,TRUE)</f>
        <v>7</v>
      </c>
      <c r="T291" s="494" t="str">
        <f>VLOOKUP($E291,'[22]Gui chi Quynh'!$C$7:$E$390,3,0)</f>
        <v>A4</v>
      </c>
      <c r="U291" s="494">
        <f>VLOOKUP(T291,Sheet1!$B$2:$C$12,2,TRUE)</f>
        <v>7</v>
      </c>
      <c r="V291" s="494" t="str">
        <f>VLOOKUP($E291,'[23]Gui chi Quynh'!$C$7:$E$389,3,0)</f>
        <v>A4</v>
      </c>
      <c r="W291" s="494">
        <f>VLOOKUP(V291,Sheet1!$B$2:$C$12,2,TRUE)</f>
        <v>7</v>
      </c>
      <c r="X291" s="494" t="str">
        <f>VLOOKUP($E291,'[24]Gui chi Quynh'!$C$7:$E$389,3,0)</f>
        <v>A3</v>
      </c>
      <c r="Y291" s="494">
        <f>VLOOKUP(X291,Sheet1!$B$2:$C$12,2,TRUE)</f>
        <v>8</v>
      </c>
      <c r="Z291" s="494" t="str">
        <f>VLOOKUP($E291,'[25]Gui chi Quynh'!$C$7:$E$388,3,0)</f>
        <v>A3</v>
      </c>
      <c r="AA291" s="494">
        <f>VLOOKUP(Z291,Sheet1!$B$2:$C$12,2,TRUE)</f>
        <v>8</v>
      </c>
      <c r="AB291" s="494" t="str">
        <f>VLOOKUP($E291,'T5'!$E$9:$AH$337,24,0)</f>
        <v>A3</v>
      </c>
      <c r="AC291" s="494">
        <f>VLOOKUP(AB291,Sheet1!$B$2:$C$12,2,TRUE)</f>
        <v>8</v>
      </c>
      <c r="AD291" s="494" t="str">
        <f>VLOOKUP($E291,'[27]XET CUOI NAM'!$E$9:AE$337,26,0)</f>
        <v>A4</v>
      </c>
      <c r="AE291" s="494">
        <f>VLOOKUP(AD291,Sheet1!$B$2:$C$12,2,TRUE)</f>
        <v>7</v>
      </c>
      <c r="AF291" s="592" t="str">
        <f>VLOOKUP($E291,'[26]Tong hop ket qua'!$E$19:$M$219,9,0)</f>
        <v>Khá</v>
      </c>
      <c r="AG291" s="709">
        <f t="shared" si="60"/>
        <v>7.4545454545454541</v>
      </c>
      <c r="AH291" s="709" t="str">
        <f t="shared" si="58"/>
        <v>11A*</v>
      </c>
      <c r="AI291" s="709">
        <f t="shared" si="57"/>
        <v>0</v>
      </c>
      <c r="AJ291" s="709">
        <f t="shared" si="54"/>
        <v>7.416666666666667</v>
      </c>
      <c r="AK291" s="494" t="str">
        <f t="shared" si="55"/>
        <v>Tốt</v>
      </c>
      <c r="AL291" s="494" t="str">
        <f>VLOOKUP($E291,'cac dv gui'!$C$60:$AD$75,25,0)</f>
        <v>Xuất sắc</v>
      </c>
      <c r="AM291" s="494" t="str">
        <f>VLOOKUP($E291,'cac dv gui'!$C$60:$AD$75,26,0)</f>
        <v>Tốt</v>
      </c>
      <c r="AN291" s="675"/>
      <c r="AO291" s="494"/>
      <c r="AP291" s="675"/>
      <c r="AQ291" s="494" t="str">
        <f t="shared" si="56"/>
        <v>Tốt</v>
      </c>
      <c r="AR291" s="675" t="str">
        <f t="shared" si="59"/>
        <v>Tốt</v>
      </c>
      <c r="AS291" s="675"/>
      <c r="AT291" s="494"/>
      <c r="AU291" s="675"/>
      <c r="AV291" s="675" t="s">
        <v>1731</v>
      </c>
    </row>
    <row r="292" spans="1:48" s="684" customFormat="1" ht="24.95" customHeight="1" x14ac:dyDescent="0.25">
      <c r="A292" s="512" t="s">
        <v>1529</v>
      </c>
      <c r="B292" s="512">
        <f>COUNTIF($F$9:F292,F292)</f>
        <v>7</v>
      </c>
      <c r="C292" s="513" t="s">
        <v>985</v>
      </c>
      <c r="D292" s="562" t="s">
        <v>123</v>
      </c>
      <c r="E292" s="712" t="s">
        <v>549</v>
      </c>
      <c r="F292" s="953" t="s">
        <v>1606</v>
      </c>
      <c r="G292" s="494" t="s">
        <v>974</v>
      </c>
      <c r="H292" s="494" t="str">
        <f>VLOOKUP(E292,'[16]Gui chi Quynh'!$C$7:$E$387,3,0)</f>
        <v>A3</v>
      </c>
      <c r="I292" s="494">
        <f>VLOOKUP(H292,Sheet1!$B$2:$C$12,2,TRUE)</f>
        <v>8</v>
      </c>
      <c r="J292" s="494" t="str">
        <f>VLOOKUP($E292,'[17]Gui chi Quynh'!$C$7:$E$387,3,0)</f>
        <v>A4</v>
      </c>
      <c r="K292" s="494">
        <f>VLOOKUP(J292,Sheet1!$B$2:$C$12,2,TRUE)</f>
        <v>7</v>
      </c>
      <c r="L292" s="494" t="str">
        <f>VLOOKUP(E292,'[18]Gui chi Quynh'!$C$7:$F$385,3,0)</f>
        <v>A3</v>
      </c>
      <c r="M292" s="494">
        <f>VLOOKUP(L292,Sheet1!$B$2:$C$12,2,TRUE)</f>
        <v>8</v>
      </c>
      <c r="N292" s="494" t="str">
        <f>VLOOKUP(E292,'[19]Gui chi Quynh'!$C$7:$E$391,3,0)</f>
        <v>A3</v>
      </c>
      <c r="O292" s="494">
        <f>VLOOKUP(N292,Sheet1!$B$2:$C$12,2,TRUE)</f>
        <v>8</v>
      </c>
      <c r="P292" s="494" t="str">
        <f>VLOOKUP(E292,'[20]Gui chi Quynh'!$C$7:$E$391,3,0)</f>
        <v>A3</v>
      </c>
      <c r="Q292" s="494">
        <f>VLOOKUP(P292,Sheet1!$B$2:$C$12,2,TRUE)</f>
        <v>8</v>
      </c>
      <c r="R292" s="494" t="str">
        <f>VLOOKUP($E292,'[21]Gui chi Quynh'!$C$7:$E$390,3,0)</f>
        <v>A3</v>
      </c>
      <c r="S292" s="494">
        <f>VLOOKUP(R292,Sheet1!$B$2:$C$12,2,TRUE)</f>
        <v>8</v>
      </c>
      <c r="T292" s="494" t="str">
        <f>VLOOKUP($E292,'[22]Gui chi Quynh'!$C$7:$E$390,3,0)</f>
        <v>A3</v>
      </c>
      <c r="U292" s="494">
        <f>VLOOKUP(T292,Sheet1!$B$2:$C$12,2,TRUE)</f>
        <v>8</v>
      </c>
      <c r="V292" s="494" t="str">
        <f>VLOOKUP($E292,'[23]Gui chi Quynh'!$C$7:$E$389,3,0)</f>
        <v>A4</v>
      </c>
      <c r="W292" s="494">
        <f>VLOOKUP(V292,Sheet1!$B$2:$C$12,2,TRUE)</f>
        <v>7</v>
      </c>
      <c r="X292" s="494" t="str">
        <f>VLOOKUP($E292,'[24]Gui chi Quynh'!$C$7:$E$389,3,0)</f>
        <v>A4</v>
      </c>
      <c r="Y292" s="494">
        <f>VLOOKUP(X292,Sheet1!$B$2:$C$12,2,TRUE)</f>
        <v>7</v>
      </c>
      <c r="Z292" s="494" t="str">
        <f>VLOOKUP($E292,'[25]Gui chi Quynh'!$C$7:$E$388,3,0)</f>
        <v>A3</v>
      </c>
      <c r="AA292" s="494">
        <f>VLOOKUP(Z292,Sheet1!$B$2:$C$12,2,TRUE)</f>
        <v>8</v>
      </c>
      <c r="AB292" s="494" t="str">
        <f>VLOOKUP($E292,'T5'!$E$9:$AH$337,24,0)</f>
        <v>A3</v>
      </c>
      <c r="AC292" s="494">
        <f>VLOOKUP(AB292,Sheet1!$B$2:$C$12,2,TRUE)</f>
        <v>8</v>
      </c>
      <c r="AD292" s="494" t="str">
        <f>VLOOKUP($E292,'[27]XET CUOI NAM'!$E$9:AE$337,26,0)</f>
        <v>A2</v>
      </c>
      <c r="AE292" s="494">
        <f>VLOOKUP(AD292,Sheet1!$B$2:$C$12,2,TRUE)</f>
        <v>9</v>
      </c>
      <c r="AF292" s="592" t="str">
        <f>VLOOKUP($E292,'[26]Tong hop ket qua'!$E$19:$M$219,9,0)</f>
        <v>Khá</v>
      </c>
      <c r="AG292" s="709">
        <f t="shared" si="60"/>
        <v>7.7272727272727275</v>
      </c>
      <c r="AH292" s="709" t="str">
        <f t="shared" si="58"/>
        <v>11A*</v>
      </c>
      <c r="AI292" s="709">
        <f t="shared" si="57"/>
        <v>0</v>
      </c>
      <c r="AJ292" s="709">
        <f t="shared" si="54"/>
        <v>7.833333333333333</v>
      </c>
      <c r="AK292" s="494" t="str">
        <f t="shared" si="55"/>
        <v>Tốt</v>
      </c>
      <c r="AL292" s="494" t="str">
        <f>VLOOKUP($E292,'cac dv gui'!$C$60:$AD$75,25,0)</f>
        <v>Tốt</v>
      </c>
      <c r="AM292" s="494" t="str">
        <f>VLOOKUP($E292,'cac dv gui'!$C$60:$AD$75,26,0)</f>
        <v>Tốt</v>
      </c>
      <c r="AN292" s="675"/>
      <c r="AO292" s="494"/>
      <c r="AP292" s="675"/>
      <c r="AQ292" s="494" t="str">
        <f t="shared" si="56"/>
        <v>Tốt</v>
      </c>
      <c r="AR292" s="675" t="str">
        <f t="shared" si="59"/>
        <v>Tốt</v>
      </c>
      <c r="AS292" s="675"/>
      <c r="AT292" s="494"/>
      <c r="AU292" s="675" t="s">
        <v>1731</v>
      </c>
      <c r="AV292" s="675"/>
    </row>
    <row r="293" spans="1:48" s="684" customFormat="1" ht="39" customHeight="1" x14ac:dyDescent="0.25">
      <c r="A293" s="512" t="s">
        <v>1530</v>
      </c>
      <c r="B293" s="512">
        <f>COUNTIF($F$9:F296,F293)</f>
        <v>11</v>
      </c>
      <c r="C293" s="512" t="s">
        <v>985</v>
      </c>
      <c r="D293" s="562" t="s">
        <v>121</v>
      </c>
      <c r="E293" s="712" t="s">
        <v>559</v>
      </c>
      <c r="F293" s="953" t="s">
        <v>1606</v>
      </c>
      <c r="G293" s="494" t="s">
        <v>974</v>
      </c>
      <c r="H293" s="494" t="str">
        <f>VLOOKUP(E293,'[16]Gui chi Quynh'!$C$7:$E$387,3,0)</f>
        <v>A4</v>
      </c>
      <c r="I293" s="494">
        <f>VLOOKUP(H293,Sheet1!$B$2:$C$12,2,TRUE)</f>
        <v>7</v>
      </c>
      <c r="J293" s="494" t="str">
        <f>VLOOKUP($E293,'[17]Gui chi Quynh'!$C$7:$E$387,3,0)</f>
        <v>A4</v>
      </c>
      <c r="K293" s="494">
        <f>VLOOKUP(J293,Sheet1!$B$2:$C$12,2,TRUE)</f>
        <v>7</v>
      </c>
      <c r="L293" s="494" t="str">
        <f>VLOOKUP(E293,'[18]Gui chi Quynh'!$C$7:$F$385,3,0)</f>
        <v>A4</v>
      </c>
      <c r="M293" s="494">
        <f>VLOOKUP(L293,Sheet1!$B$2:$C$12,2,TRUE)</f>
        <v>7</v>
      </c>
      <c r="N293" s="494" t="str">
        <f>VLOOKUP(E293,'[19]Gui chi Quynh'!$C$7:$E$391,3,0)</f>
        <v>A4</v>
      </c>
      <c r="O293" s="494">
        <f>VLOOKUP(N293,Sheet1!$B$2:$C$12,2,TRUE)</f>
        <v>7</v>
      </c>
      <c r="P293" s="494" t="str">
        <f>VLOOKUP(E293,'[20]Gui chi Quynh'!$C$7:$E$391,3,0)</f>
        <v>A4</v>
      </c>
      <c r="Q293" s="494">
        <f>VLOOKUP(P293,Sheet1!$B$2:$C$12,2,TRUE)</f>
        <v>7</v>
      </c>
      <c r="R293" s="494" t="str">
        <f>VLOOKUP($E293,'[21]Gui chi Quynh'!$C$7:$E$390,3,0)</f>
        <v>A4</v>
      </c>
      <c r="S293" s="494">
        <f>VLOOKUP(R293,Sheet1!$B$2:$C$12,2,TRUE)</f>
        <v>7</v>
      </c>
      <c r="T293" s="494" t="str">
        <f>VLOOKUP($E293,'[22]Gui chi Quynh'!$C$7:$E$390,3,0)</f>
        <v>A4</v>
      </c>
      <c r="U293" s="494">
        <f>VLOOKUP(T293,Sheet1!$B$2:$C$12,2,TRUE)</f>
        <v>7</v>
      </c>
      <c r="V293" s="494" t="str">
        <f>VLOOKUP($E293,'[23]Gui chi Quynh'!$C$7:$E$389,3,0)</f>
        <v>A4</v>
      </c>
      <c r="W293" s="494">
        <f>VLOOKUP(V293,Sheet1!$B$2:$C$12,2,TRUE)</f>
        <v>7</v>
      </c>
      <c r="X293" s="494" t="str">
        <f>VLOOKUP($E293,'[24]Gui chi Quynh'!$C$7:$E$389,3,0)</f>
        <v>A4</v>
      </c>
      <c r="Y293" s="494">
        <f>VLOOKUP(X293,Sheet1!$B$2:$C$12,2,TRUE)</f>
        <v>7</v>
      </c>
      <c r="Z293" s="494" t="str">
        <f>VLOOKUP($E293,'[25]Gui chi Quynh'!$C$7:$E$388,3,0)</f>
        <v>A4</v>
      </c>
      <c r="AA293" s="494">
        <f>VLOOKUP(Z293,Sheet1!$B$2:$C$12,2,TRUE)</f>
        <v>7</v>
      </c>
      <c r="AB293" s="494" t="str">
        <f>VLOOKUP($E293,'T5'!$E$9:$AH$337,24,0)</f>
        <v>A4</v>
      </c>
      <c r="AC293" s="494">
        <f>VLOOKUP(AB293,Sheet1!$B$2:$C$12,2,TRUE)</f>
        <v>7</v>
      </c>
      <c r="AD293" s="494" t="str">
        <f>VLOOKUP($E293,'[27]XET CUOI NAM'!$E$9:AE$337,26,0)</f>
        <v>A4</v>
      </c>
      <c r="AE293" s="494">
        <f>VLOOKUP(AD293,Sheet1!$B$2:$C$12,2,TRUE)</f>
        <v>7</v>
      </c>
      <c r="AF293" s="592"/>
      <c r="AG293" s="709">
        <f t="shared" si="60"/>
        <v>7</v>
      </c>
      <c r="AH293" s="709" t="str">
        <f t="shared" si="58"/>
        <v>11A*</v>
      </c>
      <c r="AI293" s="709">
        <f t="shared" si="57"/>
        <v>0</v>
      </c>
      <c r="AJ293" s="709">
        <f t="shared" si="54"/>
        <v>7</v>
      </c>
      <c r="AK293" s="494" t="str">
        <f t="shared" si="55"/>
        <v>Tốt</v>
      </c>
      <c r="AL293" s="494" t="str">
        <f>VLOOKUP($E293,'cac dv gui'!$C$60:$AD$75,25,0)</f>
        <v>Tốt</v>
      </c>
      <c r="AM293" s="494" t="str">
        <f>VLOOKUP($E293,'cac dv gui'!$C$60:$AD$75,26,0)</f>
        <v>Tốt</v>
      </c>
      <c r="AN293" s="675"/>
      <c r="AO293" s="494"/>
      <c r="AP293" s="675"/>
      <c r="AQ293" s="494" t="str">
        <f t="shared" si="56"/>
        <v>Tốt</v>
      </c>
      <c r="AR293" s="675" t="str">
        <f t="shared" si="59"/>
        <v>Tốt</v>
      </c>
      <c r="AS293" s="675"/>
      <c r="AT293" s="494"/>
      <c r="AU293" s="675"/>
      <c r="AV293" s="675" t="s">
        <v>1731</v>
      </c>
    </row>
    <row r="294" spans="1:48" s="684" customFormat="1" ht="24.95" customHeight="1" x14ac:dyDescent="0.25">
      <c r="A294" s="512" t="s">
        <v>1531</v>
      </c>
      <c r="B294" s="512">
        <f>COUNTIF($F$9:F294,F294)</f>
        <v>9</v>
      </c>
      <c r="C294" s="513" t="s">
        <v>985</v>
      </c>
      <c r="D294" s="562" t="s">
        <v>120</v>
      </c>
      <c r="E294" s="712" t="s">
        <v>558</v>
      </c>
      <c r="F294" s="953" t="s">
        <v>1606</v>
      </c>
      <c r="G294" s="494" t="s">
        <v>974</v>
      </c>
      <c r="H294" s="494" t="str">
        <f>VLOOKUP(E294,'[16]Gui chi Quynh'!$C$7:$E$387,3,0)</f>
        <v>A4</v>
      </c>
      <c r="I294" s="494">
        <f>VLOOKUP(H294,Sheet1!$B$2:$C$12,2,TRUE)</f>
        <v>7</v>
      </c>
      <c r="J294" s="494" t="str">
        <f>VLOOKUP($E294,'[17]Gui chi Quynh'!$C$7:$E$387,3,0)</f>
        <v>A4</v>
      </c>
      <c r="K294" s="494">
        <f>VLOOKUP(J294,Sheet1!$B$2:$C$12,2,TRUE)</f>
        <v>7</v>
      </c>
      <c r="L294" s="494" t="str">
        <f>VLOOKUP(E294,'[18]Gui chi Quynh'!$C$7:$F$385,3,0)</f>
        <v>A4</v>
      </c>
      <c r="M294" s="494">
        <f>VLOOKUP(L294,Sheet1!$B$2:$C$12,2,TRUE)</f>
        <v>7</v>
      </c>
      <c r="N294" s="494" t="str">
        <f>VLOOKUP(E294,'[19]Gui chi Quynh'!$C$7:$E$391,3,0)</f>
        <v>A4</v>
      </c>
      <c r="O294" s="494">
        <f>VLOOKUP(N294,Sheet1!$B$2:$C$12,2,TRUE)</f>
        <v>7</v>
      </c>
      <c r="P294" s="494" t="str">
        <f>VLOOKUP(E294,'[20]Gui chi Quynh'!$C$7:$E$391,3,0)</f>
        <v>A3</v>
      </c>
      <c r="Q294" s="494">
        <f>VLOOKUP(P294,Sheet1!$B$2:$C$12,2,TRUE)</f>
        <v>8</v>
      </c>
      <c r="R294" s="494" t="str">
        <f>VLOOKUP($E294,'[21]Gui chi Quynh'!$C$7:$E$390,3,0)</f>
        <v>A4</v>
      </c>
      <c r="S294" s="494">
        <f>VLOOKUP(R294,Sheet1!$B$2:$C$12,2,TRUE)</f>
        <v>7</v>
      </c>
      <c r="T294" s="494" t="str">
        <f>VLOOKUP($E294,'[22]Gui chi Quynh'!$C$7:$E$390,3,0)</f>
        <v>A3</v>
      </c>
      <c r="U294" s="494">
        <f>VLOOKUP(T294,Sheet1!$B$2:$C$12,2,TRUE)</f>
        <v>8</v>
      </c>
      <c r="V294" s="494" t="str">
        <f>VLOOKUP($E294,'[23]Gui chi Quynh'!$C$7:$E$389,3,0)</f>
        <v>A4</v>
      </c>
      <c r="W294" s="494">
        <f>VLOOKUP(V294,Sheet1!$B$2:$C$12,2,TRUE)</f>
        <v>7</v>
      </c>
      <c r="X294" s="494" t="str">
        <f>VLOOKUP($E294,'[24]Gui chi Quynh'!$C$7:$E$389,3,0)</f>
        <v>A4</v>
      </c>
      <c r="Y294" s="494">
        <f>VLOOKUP(X294,Sheet1!$B$2:$C$12,2,TRUE)</f>
        <v>7</v>
      </c>
      <c r="Z294" s="494" t="str">
        <f>VLOOKUP($E294,'[25]Gui chi Quynh'!$C$7:$E$388,3,0)</f>
        <v>A4</v>
      </c>
      <c r="AA294" s="494">
        <f>VLOOKUP(Z294,Sheet1!$B$2:$C$12,2,TRUE)</f>
        <v>7</v>
      </c>
      <c r="AB294" s="494" t="str">
        <f>VLOOKUP($E294,'T5'!$E$9:$AH$337,24,0)</f>
        <v>A3</v>
      </c>
      <c r="AC294" s="494">
        <f>VLOOKUP(AB294,Sheet1!$B$2:$C$12,2,TRUE)</f>
        <v>8</v>
      </c>
      <c r="AD294" s="494" t="str">
        <f>VLOOKUP($E294,'[27]XET CUOI NAM'!$E$9:AE$337,26,0)</f>
        <v>A4</v>
      </c>
      <c r="AE294" s="494">
        <f>VLOOKUP(AD294,Sheet1!$B$2:$C$12,2,TRUE)</f>
        <v>7</v>
      </c>
      <c r="AF294" s="592" t="str">
        <f>VLOOKUP($E294,'[26]Tong hop ket qua'!$E$19:$M$219,9,0)</f>
        <v>Khá</v>
      </c>
      <c r="AG294" s="709">
        <f t="shared" si="60"/>
        <v>7.2727272727272725</v>
      </c>
      <c r="AH294" s="709" t="str">
        <f t="shared" si="58"/>
        <v>11A*</v>
      </c>
      <c r="AI294" s="709">
        <f t="shared" si="57"/>
        <v>0</v>
      </c>
      <c r="AJ294" s="709">
        <f t="shared" si="54"/>
        <v>7.25</v>
      </c>
      <c r="AK294" s="494" t="str">
        <f t="shared" si="55"/>
        <v>Tốt</v>
      </c>
      <c r="AL294" s="494" t="str">
        <f>VLOOKUP($E294,'cac dv gui'!$C$60:$AD$75,25,0)</f>
        <v>Tốt</v>
      </c>
      <c r="AM294" s="494" t="str">
        <f>VLOOKUP($E294,'cac dv gui'!$C$60:$AD$75,26,0)</f>
        <v>Tốt</v>
      </c>
      <c r="AN294" s="675"/>
      <c r="AO294" s="494"/>
      <c r="AP294" s="675"/>
      <c r="AQ294" s="494" t="str">
        <f t="shared" si="56"/>
        <v>Tốt</v>
      </c>
      <c r="AR294" s="675" t="str">
        <f t="shared" si="59"/>
        <v>Tốt</v>
      </c>
      <c r="AS294" s="675"/>
      <c r="AT294" s="494"/>
      <c r="AU294" s="675"/>
      <c r="AV294" s="675" t="s">
        <v>1731</v>
      </c>
    </row>
    <row r="295" spans="1:48" s="684" customFormat="1" ht="24.95" customHeight="1" x14ac:dyDescent="0.25">
      <c r="A295" s="512" t="s">
        <v>1532</v>
      </c>
      <c r="B295" s="512">
        <f>COUNTIF($F$9:F295,F295)</f>
        <v>10</v>
      </c>
      <c r="C295" s="513" t="s">
        <v>984</v>
      </c>
      <c r="D295" s="562" t="s">
        <v>105</v>
      </c>
      <c r="E295" s="712" t="s">
        <v>551</v>
      </c>
      <c r="F295" s="953" t="s">
        <v>1606</v>
      </c>
      <c r="G295" s="494" t="s">
        <v>974</v>
      </c>
      <c r="H295" s="494" t="str">
        <f>VLOOKUP(E295,'[16]Gui chi Quynh'!$C$7:$E$387,3,0)</f>
        <v>A3</v>
      </c>
      <c r="I295" s="494">
        <f>VLOOKUP(H295,Sheet1!$B$2:$C$12,2,TRUE)</f>
        <v>8</v>
      </c>
      <c r="J295" s="494" t="str">
        <f>VLOOKUP($E295,'[17]Gui chi Quynh'!$C$7:$E$387,3,0)</f>
        <v>A4</v>
      </c>
      <c r="K295" s="494">
        <f>VLOOKUP(J295,Sheet1!$B$2:$C$12,2,TRUE)</f>
        <v>7</v>
      </c>
      <c r="L295" s="494" t="str">
        <f>VLOOKUP(E295,'[18]Gui chi Quynh'!$C$7:$F$385,3,0)</f>
        <v>A3</v>
      </c>
      <c r="M295" s="494">
        <f>VLOOKUP(L295,Sheet1!$B$2:$C$12,2,TRUE)</f>
        <v>8</v>
      </c>
      <c r="N295" s="494" t="str">
        <f>VLOOKUP(E295,'[19]Gui chi Quynh'!$C$7:$E$391,3,0)</f>
        <v>A3</v>
      </c>
      <c r="O295" s="494">
        <f>VLOOKUP(N295,Sheet1!$B$2:$C$12,2,TRUE)</f>
        <v>8</v>
      </c>
      <c r="P295" s="494" t="str">
        <f>VLOOKUP(E295,'[20]Gui chi Quynh'!$C$7:$E$391,3,0)</f>
        <v>A1</v>
      </c>
      <c r="Q295" s="494">
        <f>VLOOKUP(P295,Sheet1!$B$2:$C$12,2,TRUE)</f>
        <v>10</v>
      </c>
      <c r="R295" s="494" t="str">
        <f>VLOOKUP($E295,'[21]Gui chi Quynh'!$C$7:$E$390,3,0)</f>
        <v>A4</v>
      </c>
      <c r="S295" s="494">
        <f>VLOOKUP(R295,Sheet1!$B$2:$C$12,2,TRUE)</f>
        <v>7</v>
      </c>
      <c r="T295" s="494" t="str">
        <f>VLOOKUP($E295,'[22]Gui chi Quynh'!$C$7:$E$390,3,0)</f>
        <v>A3</v>
      </c>
      <c r="U295" s="494">
        <f>VLOOKUP(T295,Sheet1!$B$2:$C$12,2,TRUE)</f>
        <v>8</v>
      </c>
      <c r="V295" s="494" t="str">
        <f>VLOOKUP($E295,'[23]Gui chi Quynh'!$C$7:$E$389,3,0)</f>
        <v>A4</v>
      </c>
      <c r="W295" s="494">
        <f>VLOOKUP(V295,Sheet1!$B$2:$C$12,2,TRUE)</f>
        <v>7</v>
      </c>
      <c r="X295" s="494" t="str">
        <f>VLOOKUP($E295,'[24]Gui chi Quynh'!$C$7:$E$389,3,0)</f>
        <v>A4</v>
      </c>
      <c r="Y295" s="494">
        <f>VLOOKUP(X295,Sheet1!$B$2:$C$12,2,TRUE)</f>
        <v>7</v>
      </c>
      <c r="Z295" s="494" t="str">
        <f>VLOOKUP($E295,'[25]Gui chi Quynh'!$C$7:$E$388,3,0)</f>
        <v>A4</v>
      </c>
      <c r="AA295" s="494">
        <f>VLOOKUP(Z295,Sheet1!$B$2:$C$12,2,TRUE)</f>
        <v>7</v>
      </c>
      <c r="AB295" s="494" t="str">
        <f>VLOOKUP($E295,'T5'!$E$9:$AH$337,24,0)</f>
        <v>A3</v>
      </c>
      <c r="AC295" s="494">
        <f>VLOOKUP(AB295,Sheet1!$B$2:$C$12,2,TRUE)</f>
        <v>8</v>
      </c>
      <c r="AD295" s="494" t="str">
        <f>VLOOKUP($E295,'[27]XET CUOI NAM'!$E$9:AE$337,26,0)</f>
        <v>A4</v>
      </c>
      <c r="AE295" s="494">
        <f>VLOOKUP(AD295,Sheet1!$B$2:$C$12,2,TRUE)</f>
        <v>7</v>
      </c>
      <c r="AF295" s="592" t="str">
        <f>VLOOKUP($E295,'[26]Tong hop ket qua'!$E$19:$M$219,9,0)</f>
        <v>Tốt</v>
      </c>
      <c r="AG295" s="709">
        <f t="shared" si="60"/>
        <v>7.7272727272727275</v>
      </c>
      <c r="AH295" s="709" t="str">
        <f t="shared" si="58"/>
        <v>11A*</v>
      </c>
      <c r="AI295" s="709">
        <f t="shared" si="57"/>
        <v>0</v>
      </c>
      <c r="AJ295" s="709">
        <f t="shared" si="54"/>
        <v>7.666666666666667</v>
      </c>
      <c r="AK295" s="494" t="str">
        <f t="shared" si="55"/>
        <v>Tốt</v>
      </c>
      <c r="AL295" s="494" t="str">
        <f>VLOOKUP($E295,'cac dv gui'!$C$60:$AD$75,25,0)</f>
        <v>Tốt</v>
      </c>
      <c r="AM295" s="494" t="str">
        <f>VLOOKUP($E295,'cac dv gui'!$C$60:$AD$75,26,0)</f>
        <v>Tốt</v>
      </c>
      <c r="AN295" s="675"/>
      <c r="AO295" s="494"/>
      <c r="AP295" s="675"/>
      <c r="AQ295" s="494" t="str">
        <f t="shared" si="56"/>
        <v>Tốt</v>
      </c>
      <c r="AR295" s="675" t="str">
        <f t="shared" si="59"/>
        <v>Tốt</v>
      </c>
      <c r="AS295" s="675"/>
      <c r="AT295" s="494"/>
      <c r="AU295" s="675" t="s">
        <v>1731</v>
      </c>
      <c r="AV295" s="675"/>
    </row>
    <row r="296" spans="1:48" s="684" customFormat="1" ht="24.95" customHeight="1" x14ac:dyDescent="0.25">
      <c r="A296" s="512" t="s">
        <v>1533</v>
      </c>
      <c r="B296" s="512">
        <f>COUNTIF($F$9:F296,F296)</f>
        <v>11</v>
      </c>
      <c r="C296" s="513" t="s">
        <v>985</v>
      </c>
      <c r="D296" s="562" t="s">
        <v>124</v>
      </c>
      <c r="E296" s="712" t="s">
        <v>561</v>
      </c>
      <c r="F296" s="953" t="s">
        <v>1606</v>
      </c>
      <c r="G296" s="494" t="s">
        <v>974</v>
      </c>
      <c r="H296" s="494" t="str">
        <f>VLOOKUP(E296,'[16]Gui chi Quynh'!$C$7:$E$387,3,0)</f>
        <v>A3</v>
      </c>
      <c r="I296" s="494">
        <f>VLOOKUP(H296,Sheet1!$B$2:$C$12,2,TRUE)</f>
        <v>8</v>
      </c>
      <c r="J296" s="494" t="str">
        <f>VLOOKUP($E296,'[17]Gui chi Quynh'!$C$7:$E$387,3,0)</f>
        <v>A4</v>
      </c>
      <c r="K296" s="494">
        <f>VLOOKUP(J296,Sheet1!$B$2:$C$12,2,TRUE)</f>
        <v>7</v>
      </c>
      <c r="L296" s="494" t="str">
        <f>VLOOKUP(E296,'[18]Gui chi Quynh'!$C$7:$F$385,3,0)</f>
        <v>A3</v>
      </c>
      <c r="M296" s="494">
        <f>VLOOKUP(L296,Sheet1!$B$2:$C$12,2,TRUE)</f>
        <v>8</v>
      </c>
      <c r="N296" s="494" t="str">
        <f>VLOOKUP(E296,'[19]Gui chi Quynh'!$C$7:$E$391,3,0)</f>
        <v>A4</v>
      </c>
      <c r="O296" s="494">
        <f>VLOOKUP(N296,Sheet1!$B$2:$C$12,2,TRUE)</f>
        <v>7</v>
      </c>
      <c r="P296" s="494" t="str">
        <f>VLOOKUP(E296,'[20]Gui chi Quynh'!$C$7:$E$391,3,0)</f>
        <v>A3</v>
      </c>
      <c r="Q296" s="494">
        <f>VLOOKUP(P296,Sheet1!$B$2:$C$12,2,TRUE)</f>
        <v>8</v>
      </c>
      <c r="R296" s="494" t="str">
        <f>VLOOKUP($E296,'[21]Gui chi Quynh'!$C$7:$E$390,3,0)</f>
        <v>A4</v>
      </c>
      <c r="S296" s="494">
        <f>VLOOKUP(R296,Sheet1!$B$2:$C$12,2,TRUE)</f>
        <v>7</v>
      </c>
      <c r="T296" s="494" t="str">
        <f>VLOOKUP($E296,'[22]Gui chi Quynh'!$C$7:$E$390,3,0)</f>
        <v>A4</v>
      </c>
      <c r="U296" s="494">
        <f>VLOOKUP(T296,Sheet1!$B$2:$C$12,2,TRUE)</f>
        <v>7</v>
      </c>
      <c r="V296" s="494" t="str">
        <f>VLOOKUP($E296,'[23]Gui chi Quynh'!$C$7:$E$389,3,0)</f>
        <v>A3</v>
      </c>
      <c r="W296" s="494">
        <f>VLOOKUP(V296,Sheet1!$B$2:$C$12,2,TRUE)</f>
        <v>8</v>
      </c>
      <c r="X296" s="494" t="str">
        <f>VLOOKUP($E296,'[24]Gui chi Quynh'!$C$7:$E$389,3,0)</f>
        <v>A3</v>
      </c>
      <c r="Y296" s="494">
        <f>VLOOKUP(X296,Sheet1!$B$2:$C$12,2,TRUE)</f>
        <v>8</v>
      </c>
      <c r="Z296" s="494" t="str">
        <f>VLOOKUP($E296,'[25]Gui chi Quynh'!$C$7:$E$388,3,0)</f>
        <v>A4</v>
      </c>
      <c r="AA296" s="494">
        <f>VLOOKUP(Z296,Sheet1!$B$2:$C$12,2,TRUE)</f>
        <v>7</v>
      </c>
      <c r="AB296" s="494" t="str">
        <f>VLOOKUP($E296,'T5'!$E$9:$AH$337,24,0)</f>
        <v>A3</v>
      </c>
      <c r="AC296" s="494">
        <f>VLOOKUP(AB296,Sheet1!$B$2:$C$12,2,TRUE)</f>
        <v>8</v>
      </c>
      <c r="AD296" s="494" t="str">
        <f>VLOOKUP($E296,'[27]XET CUOI NAM'!$E$9:AE$337,26,0)</f>
        <v>A4</v>
      </c>
      <c r="AE296" s="494">
        <f>VLOOKUP(AD296,Sheet1!$B$2:$C$12,2,TRUE)</f>
        <v>7</v>
      </c>
      <c r="AF296" s="592" t="str">
        <f>VLOOKUP($E296,'[26]Tong hop ket qua'!$E$19:$M$219,9,0)</f>
        <v>Đạt yêu cầu</v>
      </c>
      <c r="AG296" s="709">
        <f t="shared" si="60"/>
        <v>7.5454545454545459</v>
      </c>
      <c r="AH296" s="709" t="str">
        <f t="shared" si="58"/>
        <v>11A*</v>
      </c>
      <c r="AI296" s="709">
        <f t="shared" si="57"/>
        <v>0</v>
      </c>
      <c r="AJ296" s="709">
        <f t="shared" si="54"/>
        <v>7.5</v>
      </c>
      <c r="AK296" s="494" t="str">
        <f t="shared" si="55"/>
        <v>Tốt</v>
      </c>
      <c r="AL296" s="494" t="str">
        <f>VLOOKUP($E296,'cac dv gui'!$C$60:$AD$75,25,0)</f>
        <v>Tốt</v>
      </c>
      <c r="AM296" s="494" t="str">
        <f>VLOOKUP($E296,'cac dv gui'!$C$60:$AD$75,26,0)</f>
        <v>Tốt</v>
      </c>
      <c r="AN296" s="675"/>
      <c r="AO296" s="494"/>
      <c r="AP296" s="675"/>
      <c r="AQ296" s="494" t="str">
        <f t="shared" si="56"/>
        <v>Tốt</v>
      </c>
      <c r="AR296" s="675" t="str">
        <f t="shared" si="59"/>
        <v>Tốt</v>
      </c>
      <c r="AS296" s="675"/>
      <c r="AT296" s="494"/>
      <c r="AU296" s="675" t="s">
        <v>1731</v>
      </c>
      <c r="AV296" s="675"/>
    </row>
    <row r="297" spans="1:48" s="684" customFormat="1" ht="24.95" customHeight="1" x14ac:dyDescent="0.25">
      <c r="A297" s="512" t="s">
        <v>1534</v>
      </c>
      <c r="B297" s="512">
        <f>COUNTIF($F$9:F297,F297)</f>
        <v>12</v>
      </c>
      <c r="C297" s="513" t="s">
        <v>984</v>
      </c>
      <c r="D297" s="562" t="s">
        <v>118</v>
      </c>
      <c r="E297" s="712" t="s">
        <v>556</v>
      </c>
      <c r="F297" s="494" t="s">
        <v>1606</v>
      </c>
      <c r="G297" s="494" t="s">
        <v>974</v>
      </c>
      <c r="H297" s="494" t="str">
        <f>VLOOKUP(E297,'[16]Gui chi Quynh'!$C$7:$E$387,3,0)</f>
        <v>A4</v>
      </c>
      <c r="I297" s="494">
        <f>VLOOKUP(H297,Sheet1!$B$2:$C$12,2,TRUE)</f>
        <v>7</v>
      </c>
      <c r="J297" s="494" t="str">
        <f>VLOOKUP($E297,'[17]Gui chi Quynh'!$C$7:$E$387,3,0)</f>
        <v>A4</v>
      </c>
      <c r="K297" s="494">
        <f>VLOOKUP(J297,Sheet1!$B$2:$C$12,2,TRUE)</f>
        <v>7</v>
      </c>
      <c r="L297" s="494" t="str">
        <f>VLOOKUP(E297,'[18]Gui chi Quynh'!$C$7:$F$385,3,0)</f>
        <v>A3</v>
      </c>
      <c r="M297" s="494">
        <f>VLOOKUP(L297,Sheet1!$B$2:$C$12,2,TRUE)</f>
        <v>8</v>
      </c>
      <c r="N297" s="494" t="str">
        <f>VLOOKUP(E297,'[19]Gui chi Quynh'!$C$7:$E$391,3,0)</f>
        <v>A3</v>
      </c>
      <c r="O297" s="494">
        <f>VLOOKUP(N297,Sheet1!$B$2:$C$12,2,TRUE)</f>
        <v>8</v>
      </c>
      <c r="P297" s="494" t="str">
        <f>VLOOKUP(E297,'[20]Gui chi Quynh'!$C$7:$E$391,3,0)</f>
        <v>A4</v>
      </c>
      <c r="Q297" s="494">
        <f>VLOOKUP(P297,Sheet1!$B$2:$C$12,2,TRUE)</f>
        <v>7</v>
      </c>
      <c r="R297" s="494" t="str">
        <f>VLOOKUP($E297,'[21]Gui chi Quynh'!$C$7:$E$390,3,0)</f>
        <v>A3</v>
      </c>
      <c r="S297" s="494">
        <f>VLOOKUP(R297,Sheet1!$B$2:$C$12,2,TRUE)</f>
        <v>8</v>
      </c>
      <c r="T297" s="494" t="str">
        <f>VLOOKUP($E297,'[22]Gui chi Quynh'!$C$7:$E$390,3,0)</f>
        <v>A4</v>
      </c>
      <c r="U297" s="494">
        <f>VLOOKUP(T297,Sheet1!$B$2:$C$12,2,TRUE)</f>
        <v>7</v>
      </c>
      <c r="V297" s="494" t="str">
        <f>VLOOKUP($E297,'[23]Gui chi Quynh'!$C$7:$E$389,3,0)</f>
        <v>A4</v>
      </c>
      <c r="W297" s="494">
        <f>VLOOKUP(V297,Sheet1!$B$2:$C$12,2,TRUE)</f>
        <v>7</v>
      </c>
      <c r="X297" s="494" t="str">
        <f>VLOOKUP($E297,'[24]Gui chi Quynh'!$C$7:$E$389,3,0)</f>
        <v>A4</v>
      </c>
      <c r="Y297" s="494">
        <f>VLOOKUP(X297,Sheet1!$B$2:$C$12,2,TRUE)</f>
        <v>7</v>
      </c>
      <c r="Z297" s="494" t="str">
        <f>VLOOKUP($E297,'[25]Gui chi Quynh'!$C$7:$E$388,3,0)</f>
        <v>A4</v>
      </c>
      <c r="AA297" s="494">
        <f>VLOOKUP(Z297,Sheet1!$B$2:$C$12,2,TRUE)</f>
        <v>7</v>
      </c>
      <c r="AB297" s="494" t="str">
        <f>VLOOKUP($E297,'T5'!$E$9:$AH$337,24,0)</f>
        <v>A4</v>
      </c>
      <c r="AC297" s="494">
        <f>VLOOKUP(AB297,Sheet1!$B$2:$C$12,2,TRUE)</f>
        <v>7</v>
      </c>
      <c r="AD297" s="494" t="str">
        <f>VLOOKUP($E297,'[27]XET CUOI NAM'!$E$9:AE$337,26,0)</f>
        <v>A4</v>
      </c>
      <c r="AE297" s="494">
        <f>VLOOKUP(AD297,Sheet1!$B$2:$C$12,2,TRUE)</f>
        <v>7</v>
      </c>
      <c r="AF297" s="592" t="str">
        <f>VLOOKUP($E297,'[26]Tong hop ket qua'!$E$19:$M$219,9,0)</f>
        <v>Khá</v>
      </c>
      <c r="AG297" s="709">
        <f t="shared" si="60"/>
        <v>7.2727272727272725</v>
      </c>
      <c r="AH297" s="709" t="str">
        <f t="shared" si="58"/>
        <v>11A*</v>
      </c>
      <c r="AI297" s="709">
        <f t="shared" si="57"/>
        <v>0</v>
      </c>
      <c r="AJ297" s="709">
        <f t="shared" si="54"/>
        <v>7.25</v>
      </c>
      <c r="AK297" s="494" t="str">
        <f t="shared" si="55"/>
        <v>Tốt</v>
      </c>
      <c r="AL297" s="494" t="str">
        <f>VLOOKUP($E297,'cac dv gui'!$C$60:$AD$75,25,0)</f>
        <v>Tốt</v>
      </c>
      <c r="AM297" s="494" t="str">
        <f>VLOOKUP($E297,'cac dv gui'!$C$60:$AD$75,26,0)</f>
        <v>Tốt</v>
      </c>
      <c r="AN297" s="675"/>
      <c r="AO297" s="494"/>
      <c r="AP297" s="675"/>
      <c r="AQ297" s="494" t="str">
        <f t="shared" si="56"/>
        <v>Tốt</v>
      </c>
      <c r="AR297" s="675" t="str">
        <f t="shared" si="59"/>
        <v>Tốt</v>
      </c>
      <c r="AS297" s="675"/>
      <c r="AT297" s="494"/>
      <c r="AU297" s="675" t="s">
        <v>1731</v>
      </c>
      <c r="AV297" s="675"/>
    </row>
    <row r="298" spans="1:48" s="684" customFormat="1" ht="24.95" customHeight="1" x14ac:dyDescent="0.25">
      <c r="A298" s="512" t="s">
        <v>1535</v>
      </c>
      <c r="B298" s="512">
        <f>COUNTIF($F$9:F298,F298)</f>
        <v>13</v>
      </c>
      <c r="C298" s="513" t="s">
        <v>984</v>
      </c>
      <c r="D298" s="562" t="s">
        <v>116</v>
      </c>
      <c r="E298" s="712" t="s">
        <v>554</v>
      </c>
      <c r="F298" s="494" t="s">
        <v>1606</v>
      </c>
      <c r="G298" s="494" t="s">
        <v>974</v>
      </c>
      <c r="H298" s="494" t="str">
        <f>VLOOKUP(E298,'[16]Gui chi Quynh'!$C$7:$E$387,3,0)</f>
        <v>A3</v>
      </c>
      <c r="I298" s="494">
        <f>VLOOKUP(H298,Sheet1!$B$2:$C$12,2,TRUE)</f>
        <v>8</v>
      </c>
      <c r="J298" s="494" t="str">
        <f>VLOOKUP($E298,'[17]Gui chi Quynh'!$C$7:$E$387,3,0)</f>
        <v>A4</v>
      </c>
      <c r="K298" s="494">
        <f>VLOOKUP(J298,Sheet1!$B$2:$C$12,2,TRUE)</f>
        <v>7</v>
      </c>
      <c r="L298" s="494" t="str">
        <f>VLOOKUP(E298,'[18]Gui chi Quynh'!$C$7:$F$385,3,0)</f>
        <v>A3</v>
      </c>
      <c r="M298" s="494">
        <f>VLOOKUP(L298,Sheet1!$B$2:$C$12,2,TRUE)</f>
        <v>8</v>
      </c>
      <c r="N298" s="494" t="str">
        <f>VLOOKUP(E298,'[19]Gui chi Quynh'!$C$7:$E$391,3,0)</f>
        <v>A4</v>
      </c>
      <c r="O298" s="494">
        <f>VLOOKUP(N298,Sheet1!$B$2:$C$12,2,TRUE)</f>
        <v>7</v>
      </c>
      <c r="P298" s="494" t="str">
        <f>VLOOKUP(E298,'[20]Gui chi Quynh'!$C$7:$E$391,3,0)</f>
        <v>A2</v>
      </c>
      <c r="Q298" s="494">
        <f>VLOOKUP(P298,Sheet1!$B$2:$C$12,2,TRUE)</f>
        <v>9</v>
      </c>
      <c r="R298" s="494" t="str">
        <f>VLOOKUP($E298,'[21]Gui chi Quynh'!$C$7:$E$390,3,0)</f>
        <v>A3</v>
      </c>
      <c r="S298" s="494">
        <f>VLOOKUP(R298,Sheet1!$B$2:$C$12,2,TRUE)</f>
        <v>8</v>
      </c>
      <c r="T298" s="494" t="str">
        <f>VLOOKUP($E298,'[22]Gui chi Quynh'!$C$7:$E$390,3,0)</f>
        <v>A3</v>
      </c>
      <c r="U298" s="494">
        <f>VLOOKUP(T298,Sheet1!$B$2:$C$12,2,TRUE)</f>
        <v>8</v>
      </c>
      <c r="V298" s="494" t="str">
        <f>VLOOKUP($E298,'[23]Gui chi Quynh'!$C$7:$E$389,3,0)</f>
        <v>A3</v>
      </c>
      <c r="W298" s="494">
        <f>VLOOKUP(V298,Sheet1!$B$2:$C$12,2,TRUE)</f>
        <v>8</v>
      </c>
      <c r="X298" s="494" t="str">
        <f>VLOOKUP($E298,'[24]Gui chi Quynh'!$C$7:$E$389,3,0)</f>
        <v>A4</v>
      </c>
      <c r="Y298" s="494">
        <f>VLOOKUP(X298,Sheet1!$B$2:$C$12,2,TRUE)</f>
        <v>7</v>
      </c>
      <c r="Z298" s="494" t="str">
        <f>VLOOKUP($E298,'[25]Gui chi Quynh'!$C$7:$E$388,3,0)</f>
        <v>A4</v>
      </c>
      <c r="AA298" s="494">
        <f>VLOOKUP(Z298,Sheet1!$B$2:$C$12,2,TRUE)</f>
        <v>7</v>
      </c>
      <c r="AB298" s="494" t="str">
        <f>VLOOKUP($E298,'T5'!$E$9:$AH$337,24,0)</f>
        <v>A3</v>
      </c>
      <c r="AC298" s="494">
        <f>VLOOKUP(AB298,Sheet1!$B$2:$C$12,2,TRUE)</f>
        <v>8</v>
      </c>
      <c r="AD298" s="494" t="str">
        <f>VLOOKUP($E298,'[27]XET CUOI NAM'!$E$9:AE$337,26,0)</f>
        <v>A3</v>
      </c>
      <c r="AE298" s="494">
        <f>VLOOKUP(AD298,Sheet1!$B$2:$C$12,2,TRUE)</f>
        <v>8</v>
      </c>
      <c r="AF298" s="592" t="str">
        <f>VLOOKUP($E298,'[26]Tong hop ket qua'!$E$19:$M$219,9,0)</f>
        <v>Khá</v>
      </c>
      <c r="AG298" s="709">
        <f t="shared" si="60"/>
        <v>7.7272727272727275</v>
      </c>
      <c r="AH298" s="709" t="str">
        <f t="shared" si="58"/>
        <v>11A*</v>
      </c>
      <c r="AI298" s="709">
        <f t="shared" si="57"/>
        <v>0</v>
      </c>
      <c r="AJ298" s="709">
        <f t="shared" si="54"/>
        <v>7.75</v>
      </c>
      <c r="AK298" s="494" t="str">
        <f t="shared" si="55"/>
        <v>Tốt</v>
      </c>
      <c r="AL298" s="494" t="str">
        <f>VLOOKUP($E298,'cac dv gui'!$C$60:$AD$75,25,0)</f>
        <v>Tốt</v>
      </c>
      <c r="AM298" s="494" t="str">
        <f>VLOOKUP($E298,'cac dv gui'!$C$60:$AD$75,26,0)</f>
        <v>Tốt</v>
      </c>
      <c r="AN298" s="675"/>
      <c r="AO298" s="494"/>
      <c r="AP298" s="675"/>
      <c r="AQ298" s="494" t="str">
        <f t="shared" si="56"/>
        <v>Tốt</v>
      </c>
      <c r="AR298" s="675" t="str">
        <f t="shared" si="59"/>
        <v>Tốt</v>
      </c>
      <c r="AS298" s="675"/>
      <c r="AT298" s="494"/>
      <c r="AU298" s="675" t="s">
        <v>1731</v>
      </c>
      <c r="AV298" s="675"/>
    </row>
    <row r="299" spans="1:48" s="684" customFormat="1" ht="24.95" customHeight="1" x14ac:dyDescent="0.25">
      <c r="A299" s="512" t="s">
        <v>1536</v>
      </c>
      <c r="B299" s="512">
        <f>COUNTIF($F$9:F299,F299)</f>
        <v>14</v>
      </c>
      <c r="C299" s="513" t="s">
        <v>984</v>
      </c>
      <c r="D299" s="562" t="s">
        <v>114</v>
      </c>
      <c r="E299" s="712" t="s">
        <v>550</v>
      </c>
      <c r="F299" s="494" t="s">
        <v>1606</v>
      </c>
      <c r="G299" s="494" t="s">
        <v>974</v>
      </c>
      <c r="H299" s="494" t="str">
        <f>VLOOKUP(E299,'[16]Gui chi Quynh'!$C$7:$E$387,3,0)</f>
        <v>A3</v>
      </c>
      <c r="I299" s="494">
        <f>VLOOKUP(H299,Sheet1!$B$2:$C$12,2,TRUE)</f>
        <v>8</v>
      </c>
      <c r="J299" s="494" t="str">
        <f>VLOOKUP($E299,'[17]Gui chi Quynh'!$C$7:$E$387,3,0)</f>
        <v>A4</v>
      </c>
      <c r="K299" s="494">
        <f>VLOOKUP(J299,Sheet1!$B$2:$C$12,2,TRUE)</f>
        <v>7</v>
      </c>
      <c r="L299" s="494" t="str">
        <f>VLOOKUP(E299,'[18]Gui chi Quynh'!$C$7:$F$385,3,0)</f>
        <v>A3</v>
      </c>
      <c r="M299" s="494">
        <f>VLOOKUP(L299,Sheet1!$B$2:$C$12,2,TRUE)</f>
        <v>8</v>
      </c>
      <c r="N299" s="494" t="str">
        <f>VLOOKUP(E299,'[19]Gui chi Quynh'!$C$7:$E$391,3,0)</f>
        <v>A4</v>
      </c>
      <c r="O299" s="494">
        <f>VLOOKUP(N299,Sheet1!$B$2:$C$12,2,TRUE)</f>
        <v>7</v>
      </c>
      <c r="P299" s="494" t="str">
        <f>VLOOKUP(E299,'[20]Gui chi Quynh'!$C$7:$E$391,3,0)</f>
        <v>A3</v>
      </c>
      <c r="Q299" s="494">
        <f>VLOOKUP(P299,Sheet1!$B$2:$C$12,2,TRUE)</f>
        <v>8</v>
      </c>
      <c r="R299" s="494" t="str">
        <f>VLOOKUP($E299,'[21]Gui chi Quynh'!$C$7:$E$390,3,0)</f>
        <v>A3</v>
      </c>
      <c r="S299" s="494">
        <f>VLOOKUP(R299,Sheet1!$B$2:$C$12,2,TRUE)</f>
        <v>8</v>
      </c>
      <c r="T299" s="494" t="str">
        <f>VLOOKUP($E299,'[22]Gui chi Quynh'!$C$7:$E$390,3,0)</f>
        <v>A3</v>
      </c>
      <c r="U299" s="494">
        <f>VLOOKUP(T299,Sheet1!$B$2:$C$12,2,TRUE)</f>
        <v>8</v>
      </c>
      <c r="V299" s="494" t="str">
        <f>VLOOKUP($E299,'[23]Gui chi Quynh'!$C$7:$E$389,3,0)</f>
        <v>A4</v>
      </c>
      <c r="W299" s="494">
        <f>VLOOKUP(V299,Sheet1!$B$2:$C$12,2,TRUE)</f>
        <v>7</v>
      </c>
      <c r="X299" s="494" t="str">
        <f>VLOOKUP($E299,'[24]Gui chi Quynh'!$C$7:$E$389,3,0)</f>
        <v>A4</v>
      </c>
      <c r="Y299" s="494">
        <f>VLOOKUP(X299,Sheet1!$B$2:$C$12,2,TRUE)</f>
        <v>7</v>
      </c>
      <c r="Z299" s="494" t="str">
        <f>VLOOKUP($E299,'[25]Gui chi Quynh'!$C$7:$E$388,3,0)</f>
        <v>A4</v>
      </c>
      <c r="AA299" s="494">
        <f>VLOOKUP(Z299,Sheet1!$B$2:$C$12,2,TRUE)</f>
        <v>7</v>
      </c>
      <c r="AB299" s="494" t="str">
        <f>VLOOKUP($E299,'T5'!$E$9:$AH$337,24,0)</f>
        <v>A3</v>
      </c>
      <c r="AC299" s="494">
        <f>VLOOKUP(AB299,Sheet1!$B$2:$C$12,2,TRUE)</f>
        <v>8</v>
      </c>
      <c r="AD299" s="494" t="str">
        <f>VLOOKUP($E299,'[27]XET CUOI NAM'!$E$9:AE$337,26,0)</f>
        <v>A3</v>
      </c>
      <c r="AE299" s="494">
        <f>VLOOKUP(AD299,Sheet1!$B$2:$C$12,2,TRUE)</f>
        <v>8</v>
      </c>
      <c r="AF299" s="592" t="str">
        <f>VLOOKUP($E299,'[26]Tong hop ket qua'!$E$19:$M$219,9,0)</f>
        <v>Khá</v>
      </c>
      <c r="AG299" s="709">
        <f t="shared" si="60"/>
        <v>7.5454545454545459</v>
      </c>
      <c r="AH299" s="709" t="str">
        <f t="shared" si="58"/>
        <v>11A*</v>
      </c>
      <c r="AI299" s="709">
        <f t="shared" si="57"/>
        <v>0</v>
      </c>
      <c r="AJ299" s="709">
        <f t="shared" si="54"/>
        <v>7.583333333333333</v>
      </c>
      <c r="AK299" s="494" t="str">
        <f t="shared" si="55"/>
        <v>Tốt</v>
      </c>
      <c r="AL299" s="494" t="str">
        <f>VLOOKUP($E299,'cac dv gui'!$C$60:$AD$75,25,0)</f>
        <v>Xuất sắc</v>
      </c>
      <c r="AM299" s="494" t="str">
        <f>VLOOKUP($E299,'cac dv gui'!$C$60:$AD$75,26,0)</f>
        <v>Tốt</v>
      </c>
      <c r="AN299" s="675"/>
      <c r="AO299" s="494"/>
      <c r="AP299" s="675"/>
      <c r="AQ299" s="494" t="str">
        <f t="shared" si="56"/>
        <v>Tốt</v>
      </c>
      <c r="AR299" s="675" t="str">
        <f t="shared" si="59"/>
        <v>Tốt</v>
      </c>
      <c r="AS299" s="675"/>
      <c r="AT299" s="494"/>
      <c r="AU299" s="675" t="s">
        <v>1731</v>
      </c>
      <c r="AV299" s="675"/>
    </row>
    <row r="300" spans="1:48" s="684" customFormat="1" ht="24.95" customHeight="1" x14ac:dyDescent="0.25">
      <c r="A300" s="512" t="s">
        <v>1537</v>
      </c>
      <c r="B300" s="512">
        <f>COUNTIF($F$9:F300,F300)</f>
        <v>15</v>
      </c>
      <c r="C300" s="513" t="s">
        <v>984</v>
      </c>
      <c r="D300" s="562" t="s">
        <v>122</v>
      </c>
      <c r="E300" s="712" t="s">
        <v>560</v>
      </c>
      <c r="F300" s="494" t="s">
        <v>1606</v>
      </c>
      <c r="G300" s="494" t="s">
        <v>974</v>
      </c>
      <c r="H300" s="494" t="str">
        <f>VLOOKUP(E300,'[16]Gui chi Quynh'!$C$7:$E$387,3,0)</f>
        <v>A3</v>
      </c>
      <c r="I300" s="494">
        <f>VLOOKUP(H300,Sheet1!$B$2:$C$12,2,TRUE)</f>
        <v>8</v>
      </c>
      <c r="J300" s="494" t="str">
        <f>VLOOKUP($E300,'[17]Gui chi Quynh'!$C$7:$E$387,3,0)</f>
        <v>A4</v>
      </c>
      <c r="K300" s="494">
        <f>VLOOKUP(J300,Sheet1!$B$2:$C$12,2,TRUE)</f>
        <v>7</v>
      </c>
      <c r="L300" s="494" t="str">
        <f>VLOOKUP(E300,'[18]Gui chi Quynh'!$C$7:$F$385,3,0)</f>
        <v>A4</v>
      </c>
      <c r="M300" s="494">
        <f>VLOOKUP(L300,Sheet1!$B$2:$C$12,2,TRUE)</f>
        <v>7</v>
      </c>
      <c r="N300" s="494" t="str">
        <f>VLOOKUP(E300,'[19]Gui chi Quynh'!$C$7:$E$391,3,0)</f>
        <v>A4</v>
      </c>
      <c r="O300" s="494">
        <f>VLOOKUP(N300,Sheet1!$B$2:$C$12,2,TRUE)</f>
        <v>7</v>
      </c>
      <c r="P300" s="494" t="str">
        <f>VLOOKUP(E300,'[20]Gui chi Quynh'!$C$7:$E$391,3,0)</f>
        <v>A3</v>
      </c>
      <c r="Q300" s="494">
        <f>VLOOKUP(P300,Sheet1!$B$2:$C$12,2,TRUE)</f>
        <v>8</v>
      </c>
      <c r="R300" s="494" t="str">
        <f>VLOOKUP($E300,'[21]Gui chi Quynh'!$C$7:$E$390,3,0)</f>
        <v>A3</v>
      </c>
      <c r="S300" s="494">
        <f>VLOOKUP(R300,Sheet1!$B$2:$C$12,2,TRUE)</f>
        <v>8</v>
      </c>
      <c r="T300" s="494" t="str">
        <f>VLOOKUP($E300,'[22]Gui chi Quynh'!$C$7:$E$390,3,0)</f>
        <v>A3</v>
      </c>
      <c r="U300" s="494">
        <f>VLOOKUP(T300,Sheet1!$B$2:$C$12,2,TRUE)</f>
        <v>8</v>
      </c>
      <c r="V300" s="494" t="str">
        <f>VLOOKUP($E300,'[23]Gui chi Quynh'!$C$7:$E$389,3,0)</f>
        <v>A4</v>
      </c>
      <c r="W300" s="494">
        <f>VLOOKUP(V300,Sheet1!$B$2:$C$12,2,TRUE)</f>
        <v>7</v>
      </c>
      <c r="X300" s="494" t="str">
        <f>VLOOKUP($E300,'[24]Gui chi Quynh'!$C$7:$E$389,3,0)</f>
        <v>A4</v>
      </c>
      <c r="Y300" s="494">
        <f>VLOOKUP(X300,Sheet1!$B$2:$C$12,2,TRUE)</f>
        <v>7</v>
      </c>
      <c r="Z300" s="494" t="str">
        <f>VLOOKUP($E300,'[25]Gui chi Quynh'!$C$7:$E$388,3,0)</f>
        <v>A4</v>
      </c>
      <c r="AA300" s="494">
        <f>VLOOKUP(Z300,Sheet1!$B$2:$C$12,2,TRUE)</f>
        <v>7</v>
      </c>
      <c r="AB300" s="494" t="str">
        <f>VLOOKUP($E300,'T5'!$E$9:$AH$337,24,0)</f>
        <v>A3</v>
      </c>
      <c r="AC300" s="494">
        <f>VLOOKUP(AB300,Sheet1!$B$2:$C$12,2,TRUE)</f>
        <v>8</v>
      </c>
      <c r="AD300" s="494" t="str">
        <f>VLOOKUP($E300,'[27]XET CUOI NAM'!$E$9:AE$337,26,0)</f>
        <v>A3</v>
      </c>
      <c r="AE300" s="494">
        <f>VLOOKUP(AD300,Sheet1!$B$2:$C$12,2,TRUE)</f>
        <v>8</v>
      </c>
      <c r="AF300" s="592" t="str">
        <f>VLOOKUP($E300,'[26]Tong hop ket qua'!$E$19:$M$219,9,0)</f>
        <v>Khá</v>
      </c>
      <c r="AG300" s="709">
        <f t="shared" si="60"/>
        <v>7.4545454545454541</v>
      </c>
      <c r="AH300" s="709" t="str">
        <f t="shared" si="58"/>
        <v>11A*</v>
      </c>
      <c r="AI300" s="709">
        <f t="shared" si="57"/>
        <v>0</v>
      </c>
      <c r="AJ300" s="709">
        <f t="shared" si="54"/>
        <v>7.5</v>
      </c>
      <c r="AK300" s="494" t="str">
        <f t="shared" si="55"/>
        <v>Tốt</v>
      </c>
      <c r="AL300" s="494" t="str">
        <f>VLOOKUP($E300,'cac dv gui'!$C$60:$AD$75,25,0)</f>
        <v>Xuất sắc</v>
      </c>
      <c r="AM300" s="494" t="str">
        <f>VLOOKUP($E300,'cac dv gui'!$C$60:$AD$75,26,0)</f>
        <v>Tốt</v>
      </c>
      <c r="AN300" s="675"/>
      <c r="AO300" s="494"/>
      <c r="AP300" s="675"/>
      <c r="AQ300" s="494" t="str">
        <f t="shared" si="56"/>
        <v>Tốt</v>
      </c>
      <c r="AR300" s="675" t="str">
        <f t="shared" si="59"/>
        <v>Tốt</v>
      </c>
      <c r="AS300" s="675"/>
      <c r="AT300" s="494"/>
      <c r="AU300" s="675"/>
      <c r="AV300" s="675" t="s">
        <v>1731</v>
      </c>
    </row>
    <row r="301" spans="1:48" s="684" customFormat="1" ht="102.75" customHeight="1" x14ac:dyDescent="0.25">
      <c r="A301" s="512" t="s">
        <v>1538</v>
      </c>
      <c r="B301" s="512">
        <f>COUNTIF($F$9:F301,F301)</f>
        <v>16</v>
      </c>
      <c r="C301" s="513" t="s">
        <v>984</v>
      </c>
      <c r="D301" s="562" t="s">
        <v>111</v>
      </c>
      <c r="E301" s="712" t="s">
        <v>547</v>
      </c>
      <c r="F301" s="494" t="s">
        <v>1606</v>
      </c>
      <c r="G301" s="494" t="s">
        <v>974</v>
      </c>
      <c r="H301" s="494" t="str">
        <f>VLOOKUP(E301,'[16]Gui chi Quynh'!$C$7:$E$387,3,0)</f>
        <v>A2</v>
      </c>
      <c r="I301" s="494">
        <f>VLOOKUP(H301,Sheet1!$B$2:$C$12,2,TRUE)</f>
        <v>9</v>
      </c>
      <c r="J301" s="494" t="str">
        <f>VLOOKUP($E301,'[17]Gui chi Quynh'!$C$7:$E$387,3,0)</f>
        <v>A4</v>
      </c>
      <c r="K301" s="494">
        <f>VLOOKUP(J301,Sheet1!$B$2:$C$12,2,TRUE)</f>
        <v>7</v>
      </c>
      <c r="L301" s="494" t="str">
        <f>VLOOKUP(E301,'[18]Gui chi Quynh'!$C$7:$F$385,3,0)</f>
        <v>A3</v>
      </c>
      <c r="M301" s="494">
        <f>VLOOKUP(L301,Sheet1!$B$2:$C$12,2,TRUE)</f>
        <v>8</v>
      </c>
      <c r="N301" s="494" t="str">
        <f>VLOOKUP(E301,'[19]Gui chi Quynh'!$C$7:$E$391,3,0)</f>
        <v>A3</v>
      </c>
      <c r="O301" s="494">
        <f>VLOOKUP(N301,Sheet1!$B$2:$C$12,2,TRUE)</f>
        <v>8</v>
      </c>
      <c r="P301" s="494" t="str">
        <f>VLOOKUP(E301,'[20]Gui chi Quynh'!$C$7:$E$391,3,0)</f>
        <v>A2</v>
      </c>
      <c r="Q301" s="494">
        <f>VLOOKUP(P301,Sheet1!$B$2:$C$12,2,TRUE)</f>
        <v>9</v>
      </c>
      <c r="R301" s="494" t="str">
        <f>VLOOKUP($E301,'[21]Gui chi Quynh'!$C$7:$E$390,3,0)</f>
        <v>A3</v>
      </c>
      <c r="S301" s="494">
        <f>VLOOKUP(R301,Sheet1!$B$2:$C$12,2,TRUE)</f>
        <v>8</v>
      </c>
      <c r="T301" s="494" t="str">
        <f>VLOOKUP($E301,'[22]Gui chi Quynh'!$C$7:$E$390,3,0)</f>
        <v>A3</v>
      </c>
      <c r="U301" s="494">
        <f>VLOOKUP(T301,Sheet1!$B$2:$C$12,2,TRUE)</f>
        <v>8</v>
      </c>
      <c r="V301" s="494" t="str">
        <f>VLOOKUP($E301,'[23]Gui chi Quynh'!$C$7:$E$389,3,0)</f>
        <v>B1</v>
      </c>
      <c r="W301" s="494">
        <f>VLOOKUP(V301,Sheet1!$B$2:$C$12,2,TRUE)</f>
        <v>6</v>
      </c>
      <c r="X301" s="494" t="str">
        <f>VLOOKUP($E301,'[24]Gui chi Quynh'!$C$7:$E$389,3,0)</f>
        <v>A4</v>
      </c>
      <c r="Y301" s="494">
        <f>VLOOKUP(X301,Sheet1!$B$2:$C$12,2,TRUE)</f>
        <v>7</v>
      </c>
      <c r="Z301" s="494" t="str">
        <f>VLOOKUP($E301,'[25]Gui chi Quynh'!$C$7:$E$388,3,0)</f>
        <v>A3</v>
      </c>
      <c r="AA301" s="494">
        <f>VLOOKUP(Z301,Sheet1!$B$2:$C$12,2,TRUE)</f>
        <v>8</v>
      </c>
      <c r="AB301" s="494" t="str">
        <f>VLOOKUP($E301,'T5'!$E$9:$AH$337,24,0)</f>
        <v>A3</v>
      </c>
      <c r="AC301" s="494">
        <f>VLOOKUP(AB301,Sheet1!$B$2:$C$12,2,TRUE)</f>
        <v>8</v>
      </c>
      <c r="AD301" s="494" t="str">
        <f>VLOOKUP($E301,'[27]XET CUOI NAM'!$E$9:AE$337,26,0)</f>
        <v>A3</v>
      </c>
      <c r="AE301" s="494">
        <f>VLOOKUP(AD301,Sheet1!$B$2:$C$12,2,TRUE)</f>
        <v>8</v>
      </c>
      <c r="AF301" s="592" t="str">
        <f>VLOOKUP($E301,'[26]Tong hop ket qua'!$E$19:$M$219,9,0)</f>
        <v>Khá</v>
      </c>
      <c r="AG301" s="709">
        <f t="shared" si="60"/>
        <v>7.8181818181818183</v>
      </c>
      <c r="AH301" s="709" t="str">
        <f>LEFT((COUNTIF($H301:$AC301,"A*")&amp;"A*")&amp;" + "&amp;(COUNTIF($H301:$AC301,"B*")&amp;"B*")&amp;" + "&amp;(COUNTIF($H301:$AC301,"C*")&amp;"C*")&amp;" +  "&amp;(COUNTIF($H301:$AC301,"D")&amp;"D")&amp; " +  "&amp;(COUNTIF($H301:$AC301,"E")&amp;"E"),10)</f>
        <v>10A* + 1B*</v>
      </c>
      <c r="AI301" s="709">
        <f t="shared" si="57"/>
        <v>1</v>
      </c>
      <c r="AJ301" s="709">
        <f t="shared" si="54"/>
        <v>7.833333333333333</v>
      </c>
      <c r="AK301" s="494" t="str">
        <f t="shared" si="55"/>
        <v>Tốt</v>
      </c>
      <c r="AL301" s="494" t="str">
        <f>VLOOKUP($E301,'cac dv gui'!$C$60:$AD$75,25,0)</f>
        <v>Tốt</v>
      </c>
      <c r="AM301" s="494" t="str">
        <f>VLOOKUP($E301,'cac dv gui'!$C$60:$AD$75,26,0)</f>
        <v>Tốt</v>
      </c>
      <c r="AN301" s="675"/>
      <c r="AO301" s="494" t="s">
        <v>1130</v>
      </c>
      <c r="AP301" s="675" t="s">
        <v>1236</v>
      </c>
      <c r="AQ301" s="494" t="str">
        <f t="shared" si="56"/>
        <v>Tốt</v>
      </c>
      <c r="AR301" s="675" t="str">
        <f t="shared" si="59"/>
        <v>Tốt</v>
      </c>
      <c r="AS301" s="675"/>
      <c r="AT301" s="494"/>
      <c r="AU301" s="675" t="s">
        <v>1731</v>
      </c>
      <c r="AV301" s="675"/>
    </row>
    <row r="302" spans="1:48" s="684" customFormat="1" ht="24.95" customHeight="1" x14ac:dyDescent="0.25">
      <c r="A302" s="512" t="s">
        <v>1539</v>
      </c>
      <c r="B302" s="512">
        <f>COUNTIF($F$9:F302,F302)</f>
        <v>1</v>
      </c>
      <c r="C302" s="513" t="s">
        <v>984</v>
      </c>
      <c r="D302" s="686" t="s">
        <v>265</v>
      </c>
      <c r="E302" s="599" t="s">
        <v>666</v>
      </c>
      <c r="F302" s="518" t="s">
        <v>1611</v>
      </c>
      <c r="G302" s="518" t="s">
        <v>974</v>
      </c>
      <c r="H302" s="494" t="str">
        <f>VLOOKUP(E302,'[16]Gui chi Quynh'!$C$7:$E$387,3,0)</f>
        <v>A1</v>
      </c>
      <c r="I302" s="494">
        <f>VLOOKUP(H302,Sheet1!$B$2:$C$12,2,TRUE)</f>
        <v>10</v>
      </c>
      <c r="J302" s="494" t="str">
        <f>VLOOKUP($E302,'[17]Gui chi Quynh'!$C$7:$E$387,3,0)</f>
        <v>A2</v>
      </c>
      <c r="K302" s="494">
        <f>VLOOKUP(J302,Sheet1!$B$2:$C$12,2,TRUE)</f>
        <v>9</v>
      </c>
      <c r="L302" s="494" t="str">
        <f>VLOOKUP(E302,'[18]Gui chi Quynh'!$C$7:$F$385,3,0)</f>
        <v>A2</v>
      </c>
      <c r="M302" s="494">
        <f>VLOOKUP(L302,Sheet1!$B$2:$C$12,2,TRUE)</f>
        <v>9</v>
      </c>
      <c r="N302" s="494" t="str">
        <f>VLOOKUP(E302,'[19]Gui chi Quynh'!$C$7:$E$391,3,0)</f>
        <v>A2</v>
      </c>
      <c r="O302" s="494">
        <f>VLOOKUP(N302,Sheet1!$B$2:$C$12,2,TRUE)</f>
        <v>9</v>
      </c>
      <c r="P302" s="494" t="str">
        <f>VLOOKUP(E302,'[20]Gui chi Quynh'!$C$7:$E$391,3,0)</f>
        <v>A1</v>
      </c>
      <c r="Q302" s="494">
        <f>VLOOKUP(P302,Sheet1!$B$2:$C$12,2,TRUE)</f>
        <v>10</v>
      </c>
      <c r="R302" s="494" t="str">
        <f>VLOOKUP($E302,'[21]Gui chi Quynh'!$C$7:$E$390,3,0)</f>
        <v>A2</v>
      </c>
      <c r="S302" s="494">
        <f>VLOOKUP(R302,Sheet1!$B$2:$C$12,2,TRUE)</f>
        <v>9</v>
      </c>
      <c r="T302" s="494" t="str">
        <f>VLOOKUP($E302,'[22]Gui chi Quynh'!$C$7:$E$390,3,0)</f>
        <v>A2</v>
      </c>
      <c r="U302" s="494">
        <f>VLOOKUP(T302,Sheet1!$B$2:$C$12,2,TRUE)</f>
        <v>9</v>
      </c>
      <c r="V302" s="494" t="str">
        <f>VLOOKUP($E302,'[23]Gui chi Quynh'!$C$7:$E$389,3,0)</f>
        <v>A3</v>
      </c>
      <c r="W302" s="494">
        <f>VLOOKUP(V302,Sheet1!$B$2:$C$12,2,TRUE)</f>
        <v>8</v>
      </c>
      <c r="X302" s="494" t="str">
        <f>VLOOKUP($E302,'[24]Gui chi Quynh'!$C$7:$E$389,3,0)</f>
        <v>A1</v>
      </c>
      <c r="Y302" s="494">
        <f>VLOOKUP(X302,Sheet1!$B$2:$C$12,2,TRUE)</f>
        <v>10</v>
      </c>
      <c r="Z302" s="494" t="str">
        <f>VLOOKUP($E302,'[25]Gui chi Quynh'!$C$7:$E$388,3,0)</f>
        <v>A2</v>
      </c>
      <c r="AA302" s="494">
        <f>VLOOKUP(Z302,Sheet1!$B$2:$C$12,2,TRUE)</f>
        <v>9</v>
      </c>
      <c r="AB302" s="494" t="str">
        <f>VLOOKUP($E302,'T5'!$E$9:$AH$337,24,0)</f>
        <v>A2</v>
      </c>
      <c r="AC302" s="494">
        <f>VLOOKUP(AB302,Sheet1!$B$2:$C$12,2,TRUE)</f>
        <v>9</v>
      </c>
      <c r="AD302" s="494" t="str">
        <f>VLOOKUP($E302,'[27]XET CUOI NAM'!$E$9:AE$337,26,0)</f>
        <v>A2</v>
      </c>
      <c r="AE302" s="494">
        <f>VLOOKUP(AD302,Sheet1!$B$2:$C$12,2,TRUE)</f>
        <v>9</v>
      </c>
      <c r="AF302" s="592"/>
      <c r="AG302" s="709">
        <f t="shared" si="60"/>
        <v>9.1818181818181817</v>
      </c>
      <c r="AH302" s="709" t="str">
        <f t="shared" ref="AH302:AH315" si="61">LEFT((COUNTIF($H302:$AC302,"A*")&amp;"A*")&amp;" + "&amp;(COUNTIF($H302:$AC302,"B*")&amp;"B*")&amp;" + "&amp;(COUNTIF($H302:$AC302,"C*")&amp;"C*")&amp;" +  "&amp;(COUNTIF($H302:$AC302,"D")&amp;"D")&amp; " +  "&amp;(COUNTIF($H302:$AC302,"E")&amp;"E"),4)</f>
        <v>11A*</v>
      </c>
      <c r="AI302" s="709">
        <f t="shared" si="57"/>
        <v>0</v>
      </c>
      <c r="AJ302" s="709">
        <f t="shared" si="54"/>
        <v>9.1666666666666661</v>
      </c>
      <c r="AK302" s="494" t="str">
        <f t="shared" si="55"/>
        <v>Xuất sắc</v>
      </c>
      <c r="AL302" s="494" t="str">
        <f>VLOOKUP($E302,'cac dv gui'!$C$190:$AD$198,25,0)</f>
        <v>Xuất sắc</v>
      </c>
      <c r="AM302" s="494" t="str">
        <f>VLOOKUP($E302,'cac dv gui'!$C$190:$AD$198,26,0)</f>
        <v>Xuất sắc</v>
      </c>
      <c r="AN302" s="675"/>
      <c r="AO302" s="494" t="s">
        <v>1130</v>
      </c>
      <c r="AP302" s="675"/>
      <c r="AQ302" s="494" t="str">
        <f t="shared" si="56"/>
        <v>Xuất sắc</v>
      </c>
      <c r="AR302" s="675" t="str">
        <f t="shared" si="59"/>
        <v>Xuất sắc</v>
      </c>
      <c r="AS302" s="675"/>
      <c r="AT302" s="494"/>
      <c r="AU302" s="675" t="s">
        <v>1731</v>
      </c>
      <c r="AV302" s="675"/>
    </row>
    <row r="303" spans="1:48" s="684" customFormat="1" ht="24.95" customHeight="1" x14ac:dyDescent="0.25">
      <c r="A303" s="512" t="s">
        <v>1540</v>
      </c>
      <c r="B303" s="512">
        <f>COUNTIF($F$9:F303,F303)</f>
        <v>2</v>
      </c>
      <c r="C303" s="513" t="s">
        <v>984</v>
      </c>
      <c r="D303" s="686" t="s">
        <v>261</v>
      </c>
      <c r="E303" s="599" t="s">
        <v>669</v>
      </c>
      <c r="F303" s="518" t="s">
        <v>1611</v>
      </c>
      <c r="G303" s="518" t="s">
        <v>974</v>
      </c>
      <c r="H303" s="494" t="str">
        <f>VLOOKUP(E303,'[16]Gui chi Quynh'!$C$7:$E$387,3,0)</f>
        <v>A3</v>
      </c>
      <c r="I303" s="494">
        <f>VLOOKUP(H303,Sheet1!$B$2:$C$12,2,TRUE)</f>
        <v>8</v>
      </c>
      <c r="J303" s="494" t="str">
        <f>VLOOKUP($E303,'[17]Gui chi Quynh'!$C$7:$E$387,3,0)</f>
        <v>A4</v>
      </c>
      <c r="K303" s="494">
        <f>VLOOKUP(J303,Sheet1!$B$2:$C$12,2,TRUE)</f>
        <v>7</v>
      </c>
      <c r="L303" s="494" t="str">
        <f>VLOOKUP(E303,'[18]Gui chi Quynh'!$C$7:$F$385,3,0)</f>
        <v>A3</v>
      </c>
      <c r="M303" s="494">
        <f>VLOOKUP(L303,Sheet1!$B$2:$C$12,2,TRUE)</f>
        <v>8</v>
      </c>
      <c r="N303" s="494" t="str">
        <f>VLOOKUP(E303,'[19]Gui chi Quynh'!$C$7:$E$391,3,0)</f>
        <v>A3</v>
      </c>
      <c r="O303" s="494">
        <f>VLOOKUP(N303,Sheet1!$B$2:$C$12,2,TRUE)</f>
        <v>8</v>
      </c>
      <c r="P303" s="494" t="str">
        <f>VLOOKUP(E303,'[20]Gui chi Quynh'!$C$7:$E$391,3,0)</f>
        <v>A2</v>
      </c>
      <c r="Q303" s="494">
        <f>VLOOKUP(P303,Sheet1!$B$2:$C$12,2,TRUE)</f>
        <v>9</v>
      </c>
      <c r="R303" s="494" t="str">
        <f>VLOOKUP($E303,'[21]Gui chi Quynh'!$C$7:$E$390,3,0)</f>
        <v>A4</v>
      </c>
      <c r="S303" s="494">
        <f>VLOOKUP(R303,Sheet1!$B$2:$C$12,2,TRUE)</f>
        <v>7</v>
      </c>
      <c r="T303" s="494" t="str">
        <f>VLOOKUP($E303,'[22]Gui chi Quynh'!$C$7:$E$390,3,0)</f>
        <v>A3</v>
      </c>
      <c r="U303" s="494">
        <f>VLOOKUP(T303,Sheet1!$B$2:$C$12,2,TRUE)</f>
        <v>8</v>
      </c>
      <c r="V303" s="494" t="str">
        <f>VLOOKUP($E303,'[23]Gui chi Quynh'!$C$7:$E$389,3,0)</f>
        <v>A3</v>
      </c>
      <c r="W303" s="494">
        <f>VLOOKUP(V303,Sheet1!$B$2:$C$12,2,TRUE)</f>
        <v>8</v>
      </c>
      <c r="X303" s="494" t="str">
        <f>VLOOKUP($E303,'[24]Gui chi Quynh'!$C$7:$E$389,3,0)</f>
        <v>A3</v>
      </c>
      <c r="Y303" s="494">
        <f>VLOOKUP(X303,Sheet1!$B$2:$C$12,2,TRUE)</f>
        <v>8</v>
      </c>
      <c r="Z303" s="494" t="str">
        <f>VLOOKUP($E303,'[25]Gui chi Quynh'!$C$7:$E$388,3,0)</f>
        <v>A4</v>
      </c>
      <c r="AA303" s="494">
        <f>VLOOKUP(Z303,Sheet1!$B$2:$C$12,2,TRUE)</f>
        <v>7</v>
      </c>
      <c r="AB303" s="494" t="str">
        <f>VLOOKUP($E303,'T5'!$E$9:$AH$337,24,0)</f>
        <v>A3</v>
      </c>
      <c r="AC303" s="494">
        <f>VLOOKUP(AB303,Sheet1!$B$2:$C$12,2,TRUE)</f>
        <v>8</v>
      </c>
      <c r="AD303" s="494" t="str">
        <f>VLOOKUP($E303,'[27]XET CUOI NAM'!$E$9:AE$337,26,0)</f>
        <v>A3</v>
      </c>
      <c r="AE303" s="494">
        <f>VLOOKUP(AD303,Sheet1!$B$2:$C$12,2,TRUE)</f>
        <v>8</v>
      </c>
      <c r="AF303" s="592"/>
      <c r="AG303" s="709">
        <f t="shared" si="60"/>
        <v>7.8181818181818183</v>
      </c>
      <c r="AH303" s="709" t="str">
        <f t="shared" si="61"/>
        <v>11A*</v>
      </c>
      <c r="AI303" s="709">
        <f t="shared" si="57"/>
        <v>0</v>
      </c>
      <c r="AJ303" s="709">
        <f t="shared" si="54"/>
        <v>7.833333333333333</v>
      </c>
      <c r="AK303" s="494" t="str">
        <f t="shared" si="55"/>
        <v>Tốt</v>
      </c>
      <c r="AL303" s="494" t="str">
        <f>VLOOKUP($E303,'cac dv gui'!$C$190:$AD$198,25,0)</f>
        <v>Xuất sắc</v>
      </c>
      <c r="AM303" s="494" t="str">
        <f>VLOOKUP($E303,'cac dv gui'!$C$190:$AD$198,26,0)</f>
        <v>Tốt</v>
      </c>
      <c r="AN303" s="675"/>
      <c r="AO303" s="494"/>
      <c r="AP303" s="675"/>
      <c r="AQ303" s="494" t="str">
        <f t="shared" si="56"/>
        <v>Tốt</v>
      </c>
      <c r="AR303" s="675" t="str">
        <f t="shared" si="59"/>
        <v>Tốt</v>
      </c>
      <c r="AS303" s="675"/>
      <c r="AT303" s="494"/>
      <c r="AU303" s="675"/>
      <c r="AV303" s="675" t="s">
        <v>1731</v>
      </c>
    </row>
    <row r="304" spans="1:48" s="684" customFormat="1" ht="51" customHeight="1" x14ac:dyDescent="0.25">
      <c r="A304" s="512" t="s">
        <v>1541</v>
      </c>
      <c r="B304" s="512">
        <f>COUNTIF($F$9:F304,F304)</f>
        <v>3</v>
      </c>
      <c r="C304" s="513" t="s">
        <v>985</v>
      </c>
      <c r="D304" s="686" t="s">
        <v>262</v>
      </c>
      <c r="E304" s="599" t="s">
        <v>670</v>
      </c>
      <c r="F304" s="518" t="s">
        <v>1611</v>
      </c>
      <c r="G304" s="518" t="s">
        <v>974</v>
      </c>
      <c r="H304" s="494" t="str">
        <f>VLOOKUP(E304,'[16]Gui chi Quynh'!$C$7:$E$387,3,0)</f>
        <v>A3</v>
      </c>
      <c r="I304" s="494">
        <f>VLOOKUP(H304,Sheet1!$B$2:$C$12,2,TRUE)</f>
        <v>8</v>
      </c>
      <c r="J304" s="494" t="str">
        <f>VLOOKUP($E304,'[17]Gui chi Quynh'!$C$7:$E$387,3,0)</f>
        <v>A4</v>
      </c>
      <c r="K304" s="494">
        <f>VLOOKUP(J304,Sheet1!$B$2:$C$12,2,TRUE)</f>
        <v>7</v>
      </c>
      <c r="L304" s="494" t="str">
        <f>VLOOKUP(E304,'[18]Gui chi Quynh'!$C$7:$F$385,3,0)</f>
        <v>A3</v>
      </c>
      <c r="M304" s="494">
        <f>VLOOKUP(L304,Sheet1!$B$2:$C$12,2,TRUE)</f>
        <v>8</v>
      </c>
      <c r="N304" s="494" t="str">
        <f>VLOOKUP(E304,'[19]Gui chi Quynh'!$C$7:$E$391,3,0)</f>
        <v>A3</v>
      </c>
      <c r="O304" s="494">
        <f>VLOOKUP(N304,Sheet1!$B$2:$C$12,2,TRUE)</f>
        <v>8</v>
      </c>
      <c r="P304" s="494" t="str">
        <f>VLOOKUP(E304,'[20]Gui chi Quynh'!$C$7:$E$391,3,0)</f>
        <v>A3</v>
      </c>
      <c r="Q304" s="494">
        <f>VLOOKUP(P304,Sheet1!$B$2:$C$12,2,TRUE)</f>
        <v>8</v>
      </c>
      <c r="R304" s="494" t="str">
        <f>VLOOKUP($E304,'[21]Gui chi Quynh'!$C$7:$E$390,3,0)</f>
        <v>A4</v>
      </c>
      <c r="S304" s="494">
        <f>VLOOKUP(R304,Sheet1!$B$2:$C$12,2,TRUE)</f>
        <v>7</v>
      </c>
      <c r="T304" s="494" t="str">
        <f>VLOOKUP($E304,'[22]Gui chi Quynh'!$C$7:$E$390,3,0)</f>
        <v>A4</v>
      </c>
      <c r="U304" s="494">
        <f>VLOOKUP(T304,Sheet1!$B$2:$C$12,2,TRUE)</f>
        <v>7</v>
      </c>
      <c r="V304" s="494" t="str">
        <f>VLOOKUP($E304,'[23]Gui chi Quynh'!$C$7:$E$389,3,0)</f>
        <v>A4</v>
      </c>
      <c r="W304" s="494">
        <f>VLOOKUP(V304,Sheet1!$B$2:$C$12,2,TRUE)</f>
        <v>7</v>
      </c>
      <c r="X304" s="494" t="str">
        <f>VLOOKUP($E304,'[24]Gui chi Quynh'!$C$7:$E$389,3,0)</f>
        <v>A4</v>
      </c>
      <c r="Y304" s="494">
        <f>VLOOKUP(X304,Sheet1!$B$2:$C$12,2,TRUE)</f>
        <v>7</v>
      </c>
      <c r="Z304" s="494" t="str">
        <f>VLOOKUP($E304,'[25]Gui chi Quynh'!$C$7:$E$388,3,0)</f>
        <v>A3</v>
      </c>
      <c r="AA304" s="494">
        <f>VLOOKUP(Z304,Sheet1!$B$2:$C$12,2,TRUE)</f>
        <v>8</v>
      </c>
      <c r="AB304" s="494" t="str">
        <f>VLOOKUP($E304,'T5'!$E$9:$AH$337,24,0)</f>
        <v>A3</v>
      </c>
      <c r="AC304" s="494">
        <f>VLOOKUP(AB304,Sheet1!$B$2:$C$12,2,TRUE)</f>
        <v>8</v>
      </c>
      <c r="AD304" s="494" t="str">
        <f>VLOOKUP($E304,'[27]XET CUOI NAM'!$E$9:AE$337,26,0)</f>
        <v>A4</v>
      </c>
      <c r="AE304" s="494">
        <f>VLOOKUP(AD304,Sheet1!$B$2:$C$12,2,TRUE)</f>
        <v>7</v>
      </c>
      <c r="AF304" s="592"/>
      <c r="AG304" s="709">
        <f t="shared" si="60"/>
        <v>7.5454545454545459</v>
      </c>
      <c r="AH304" s="709" t="str">
        <f t="shared" si="61"/>
        <v>11A*</v>
      </c>
      <c r="AI304" s="709">
        <f t="shared" si="57"/>
        <v>0</v>
      </c>
      <c r="AJ304" s="709">
        <f t="shared" si="54"/>
        <v>7.5</v>
      </c>
      <c r="AK304" s="494" t="str">
        <f t="shared" si="55"/>
        <v>Tốt</v>
      </c>
      <c r="AL304" s="494" t="str">
        <f>VLOOKUP($E304,'cac dv gui'!$C$190:$AD$198,25,0)</f>
        <v>Xuất sắc</v>
      </c>
      <c r="AM304" s="494" t="str">
        <f>VLOOKUP($E304,'cac dv gui'!$C$190:$AD$198,26,0)</f>
        <v>Tốt</v>
      </c>
      <c r="AN304" s="675"/>
      <c r="AO304" s="494"/>
      <c r="AP304" s="675"/>
      <c r="AQ304" s="494" t="str">
        <f t="shared" si="56"/>
        <v>Tốt</v>
      </c>
      <c r="AR304" s="675" t="str">
        <f t="shared" si="59"/>
        <v>Tốt</v>
      </c>
      <c r="AS304" s="675"/>
      <c r="AT304" s="494"/>
      <c r="AU304" s="675"/>
      <c r="AV304" s="675" t="s">
        <v>1731</v>
      </c>
    </row>
    <row r="305" spans="1:48" s="684" customFormat="1" ht="16.5" x14ac:dyDescent="0.25">
      <c r="A305" s="512" t="s">
        <v>1542</v>
      </c>
      <c r="B305" s="512">
        <f>COUNTIF($F$9:F305,F305)</f>
        <v>4</v>
      </c>
      <c r="C305" s="513" t="s">
        <v>985</v>
      </c>
      <c r="D305" s="686" t="s">
        <v>264</v>
      </c>
      <c r="E305" s="599" t="s">
        <v>672</v>
      </c>
      <c r="F305" s="518" t="s">
        <v>1611</v>
      </c>
      <c r="G305" s="518" t="s">
        <v>974</v>
      </c>
      <c r="H305" s="494" t="str">
        <f>VLOOKUP(E305,'[16]Gui chi Quynh'!$C$7:$E$387,3,0)</f>
        <v>A3</v>
      </c>
      <c r="I305" s="494">
        <f>VLOOKUP(H305,Sheet1!$B$2:$C$12,2,TRUE)</f>
        <v>8</v>
      </c>
      <c r="J305" s="494" t="str">
        <f>VLOOKUP($E305,'[17]Gui chi Quynh'!$C$7:$E$387,3,0)</f>
        <v>A4</v>
      </c>
      <c r="K305" s="494">
        <f>VLOOKUP(J305,Sheet1!$B$2:$C$12,2,TRUE)</f>
        <v>7</v>
      </c>
      <c r="L305" s="494" t="str">
        <f>VLOOKUP(E305,'[18]Gui chi Quynh'!$C$7:$F$385,3,0)</f>
        <v>A4</v>
      </c>
      <c r="M305" s="494">
        <f>VLOOKUP(L305,Sheet1!$B$2:$C$12,2,TRUE)</f>
        <v>7</v>
      </c>
      <c r="N305" s="494" t="str">
        <f>VLOOKUP(E305,'[19]Gui chi Quynh'!$C$7:$E$391,3,0)</f>
        <v>A4</v>
      </c>
      <c r="O305" s="494">
        <f>VLOOKUP(N305,Sheet1!$B$2:$C$12,2,TRUE)</f>
        <v>7</v>
      </c>
      <c r="P305" s="494" t="str">
        <f>VLOOKUP(E305,'[20]Gui chi Quynh'!$C$7:$E$391,3,0)</f>
        <v>A3</v>
      </c>
      <c r="Q305" s="494">
        <f>VLOOKUP(P305,Sheet1!$B$2:$C$12,2,TRUE)</f>
        <v>8</v>
      </c>
      <c r="R305" s="494" t="str">
        <f>VLOOKUP($E305,'[21]Gui chi Quynh'!$C$7:$E$390,3,0)</f>
        <v>A3</v>
      </c>
      <c r="S305" s="494">
        <f>VLOOKUP(R305,Sheet1!$B$2:$C$12,2,TRUE)</f>
        <v>8</v>
      </c>
      <c r="T305" s="494" t="str">
        <f>VLOOKUP($E305,'[22]Gui chi Quynh'!$C$7:$E$390,3,0)</f>
        <v>A3</v>
      </c>
      <c r="U305" s="494">
        <f>VLOOKUP(T305,Sheet1!$B$2:$C$12,2,TRUE)</f>
        <v>8</v>
      </c>
      <c r="V305" s="494" t="str">
        <f>VLOOKUP($E305,'[23]Gui chi Quynh'!$C$7:$E$389,3,0)</f>
        <v>A3</v>
      </c>
      <c r="W305" s="494">
        <f>VLOOKUP(V305,Sheet1!$B$2:$C$12,2,TRUE)</f>
        <v>8</v>
      </c>
      <c r="X305" s="494" t="str">
        <f>VLOOKUP($E305,'[24]Gui chi Quynh'!$C$7:$E$389,3,0)</f>
        <v>A3</v>
      </c>
      <c r="Y305" s="494">
        <f>VLOOKUP(X305,Sheet1!$B$2:$C$12,2,TRUE)</f>
        <v>8</v>
      </c>
      <c r="Z305" s="494" t="str">
        <f>VLOOKUP($E305,'[25]Gui chi Quynh'!$C$7:$E$388,3,0)</f>
        <v>A3</v>
      </c>
      <c r="AA305" s="494">
        <f>VLOOKUP(Z305,Sheet1!$B$2:$C$12,2,TRUE)</f>
        <v>8</v>
      </c>
      <c r="AB305" s="494" t="str">
        <f>VLOOKUP($E305,'T5'!$E$9:$AH$337,24,0)</f>
        <v>A3</v>
      </c>
      <c r="AC305" s="494">
        <f>VLOOKUP(AB305,Sheet1!$B$2:$C$12,2,TRUE)</f>
        <v>8</v>
      </c>
      <c r="AD305" s="494" t="str">
        <f>VLOOKUP($E305,'[27]XET CUOI NAM'!$E$9:AE$337,26,0)</f>
        <v>A2</v>
      </c>
      <c r="AE305" s="494">
        <f>VLOOKUP(AD305,Sheet1!$B$2:$C$12,2,TRUE)</f>
        <v>9</v>
      </c>
      <c r="AF305" s="592"/>
      <c r="AG305" s="709">
        <f t="shared" si="60"/>
        <v>7.7272727272727275</v>
      </c>
      <c r="AH305" s="709" t="str">
        <f t="shared" si="61"/>
        <v>11A*</v>
      </c>
      <c r="AI305" s="709">
        <f t="shared" si="57"/>
        <v>0</v>
      </c>
      <c r="AJ305" s="709">
        <f t="shared" si="54"/>
        <v>7.833333333333333</v>
      </c>
      <c r="AK305" s="494" t="str">
        <f t="shared" si="55"/>
        <v>Tốt</v>
      </c>
      <c r="AL305" s="494" t="str">
        <f>VLOOKUP($E305,'cac dv gui'!$C$190:$AD$198,25,0)</f>
        <v>Xuất sắc</v>
      </c>
      <c r="AM305" s="494" t="str">
        <f>VLOOKUP($E305,'cac dv gui'!$C$190:$AD$198,26,0)</f>
        <v>Tốt</v>
      </c>
      <c r="AN305" s="675"/>
      <c r="AO305" s="494"/>
      <c r="AP305" s="675"/>
      <c r="AQ305" s="494" t="str">
        <f t="shared" si="56"/>
        <v>Tốt</v>
      </c>
      <c r="AR305" s="675" t="str">
        <f t="shared" si="59"/>
        <v>Tốt</v>
      </c>
      <c r="AS305" s="675"/>
      <c r="AT305" s="494"/>
      <c r="AU305" s="675"/>
      <c r="AV305" s="675" t="s">
        <v>1731</v>
      </c>
    </row>
    <row r="306" spans="1:48" s="684" customFormat="1" ht="16.5" x14ac:dyDescent="0.25">
      <c r="A306" s="512" t="s">
        <v>1543</v>
      </c>
      <c r="B306" s="512">
        <f>COUNTIF($F$9:F306,F306)</f>
        <v>5</v>
      </c>
      <c r="C306" s="513" t="s">
        <v>985</v>
      </c>
      <c r="D306" s="686" t="s">
        <v>302</v>
      </c>
      <c r="E306" s="599" t="s">
        <v>675</v>
      </c>
      <c r="F306" s="518" t="s">
        <v>1611</v>
      </c>
      <c r="G306" s="518" t="s">
        <v>974</v>
      </c>
      <c r="H306" s="494" t="str">
        <f>VLOOKUP(E306,'[16]Gui chi Quynh'!$C$7:$E$387,3,0)</f>
        <v>A3</v>
      </c>
      <c r="I306" s="494">
        <f>VLOOKUP(H306,Sheet1!$B$2:$C$12,2,TRUE)</f>
        <v>8</v>
      </c>
      <c r="J306" s="494" t="str">
        <f>VLOOKUP($E306,'[17]Gui chi Quynh'!$C$7:$E$387,3,0)</f>
        <v>A4</v>
      </c>
      <c r="K306" s="494">
        <f>VLOOKUP(J306,Sheet1!$B$2:$C$12,2,TRUE)</f>
        <v>7</v>
      </c>
      <c r="L306" s="494" t="str">
        <f>VLOOKUP(E306,'[18]Gui chi Quynh'!$C$7:$F$385,3,0)</f>
        <v>A3</v>
      </c>
      <c r="M306" s="494">
        <f>VLOOKUP(L306,Sheet1!$B$2:$C$12,2,TRUE)</f>
        <v>8</v>
      </c>
      <c r="N306" s="494" t="str">
        <f>VLOOKUP(E306,'[19]Gui chi Quynh'!$C$7:$E$391,3,0)</f>
        <v>A4</v>
      </c>
      <c r="O306" s="494">
        <f>VLOOKUP(N306,Sheet1!$B$2:$C$12,2,TRUE)</f>
        <v>7</v>
      </c>
      <c r="P306" s="494" t="str">
        <f>VLOOKUP(E306,'[20]Gui chi Quynh'!$C$7:$E$391,3,0)</f>
        <v>A4</v>
      </c>
      <c r="Q306" s="494">
        <f>VLOOKUP(P306,Sheet1!$B$2:$C$12,2,TRUE)</f>
        <v>7</v>
      </c>
      <c r="R306" s="494" t="str">
        <f>VLOOKUP($E306,'[21]Gui chi Quynh'!$C$7:$E$390,3,0)</f>
        <v>A4</v>
      </c>
      <c r="S306" s="494">
        <f>VLOOKUP(R306,Sheet1!$B$2:$C$12,2,TRUE)</f>
        <v>7</v>
      </c>
      <c r="T306" s="494" t="str">
        <f>VLOOKUP($E306,'[22]Gui chi Quynh'!$C$7:$E$390,3,0)</f>
        <v>A3</v>
      </c>
      <c r="U306" s="494">
        <f>VLOOKUP(T306,Sheet1!$B$2:$C$12,2,TRUE)</f>
        <v>8</v>
      </c>
      <c r="V306" s="494" t="str">
        <f>VLOOKUP($E306,'[23]Gui chi Quynh'!$C$7:$E$389,3,0)</f>
        <v>A4</v>
      </c>
      <c r="W306" s="494">
        <f>VLOOKUP(V306,Sheet1!$B$2:$C$12,2,TRUE)</f>
        <v>7</v>
      </c>
      <c r="X306" s="494" t="str">
        <f>VLOOKUP($E306,'[24]Gui chi Quynh'!$C$7:$E$389,3,0)</f>
        <v>A3</v>
      </c>
      <c r="Y306" s="494">
        <f>VLOOKUP(X306,Sheet1!$B$2:$C$12,2,TRUE)</f>
        <v>8</v>
      </c>
      <c r="Z306" s="494" t="str">
        <f>VLOOKUP($E306,'[25]Gui chi Quynh'!$C$7:$E$388,3,0)</f>
        <v>A3</v>
      </c>
      <c r="AA306" s="494">
        <f>VLOOKUP(Z306,Sheet1!$B$2:$C$12,2,TRUE)</f>
        <v>8</v>
      </c>
      <c r="AB306" s="494" t="str">
        <f>VLOOKUP($E306,'T5'!$E$9:$AH$337,24,0)</f>
        <v>A3</v>
      </c>
      <c r="AC306" s="494">
        <f>VLOOKUP(AB306,Sheet1!$B$2:$C$12,2,TRUE)</f>
        <v>8</v>
      </c>
      <c r="AD306" s="494" t="str">
        <f>VLOOKUP($E306,'[27]XET CUOI NAM'!$E$9:AE$337,26,0)</f>
        <v>A3</v>
      </c>
      <c r="AE306" s="494">
        <f>VLOOKUP(AD306,Sheet1!$B$2:$C$12,2,TRUE)</f>
        <v>8</v>
      </c>
      <c r="AF306" s="592"/>
      <c r="AG306" s="709">
        <f t="shared" si="60"/>
        <v>7.5454545454545459</v>
      </c>
      <c r="AH306" s="709" t="str">
        <f t="shared" si="61"/>
        <v>11A*</v>
      </c>
      <c r="AI306" s="709">
        <f t="shared" si="57"/>
        <v>0</v>
      </c>
      <c r="AJ306" s="709">
        <f t="shared" si="54"/>
        <v>7.583333333333333</v>
      </c>
      <c r="AK306" s="494" t="str">
        <f t="shared" si="55"/>
        <v>Tốt</v>
      </c>
      <c r="AL306" s="494" t="str">
        <f>VLOOKUP($E306,'cac dv gui'!$C$190:$AD$198,25,0)</f>
        <v>Xuất sắc</v>
      </c>
      <c r="AM306" s="494" t="str">
        <f>VLOOKUP($E306,'cac dv gui'!$C$190:$AD$198,26,0)</f>
        <v>Tốt</v>
      </c>
      <c r="AN306" s="675"/>
      <c r="AO306" s="494"/>
      <c r="AP306" s="675"/>
      <c r="AQ306" s="494" t="str">
        <f t="shared" si="56"/>
        <v>Tốt</v>
      </c>
      <c r="AR306" s="675" t="str">
        <f t="shared" si="59"/>
        <v>Tốt</v>
      </c>
      <c r="AS306" s="675"/>
      <c r="AT306" s="494"/>
      <c r="AU306" s="675"/>
      <c r="AV306" s="675" t="s">
        <v>1731</v>
      </c>
    </row>
    <row r="307" spans="1:48" s="684" customFormat="1" ht="16.5" x14ac:dyDescent="0.25">
      <c r="A307" s="512" t="s">
        <v>1544</v>
      </c>
      <c r="B307" s="512">
        <f>COUNTIF($F$9:F307,F307)</f>
        <v>6</v>
      </c>
      <c r="C307" s="513" t="s">
        <v>985</v>
      </c>
      <c r="D307" s="686" t="s">
        <v>289</v>
      </c>
      <c r="E307" s="599" t="s">
        <v>674</v>
      </c>
      <c r="F307" s="518" t="s">
        <v>1611</v>
      </c>
      <c r="G307" s="518" t="s">
        <v>974</v>
      </c>
      <c r="H307" s="494" t="str">
        <f>VLOOKUP(E307,'[16]Gui chi Quynh'!$C$7:$E$387,3,0)</f>
        <v>A3</v>
      </c>
      <c r="I307" s="494">
        <f>VLOOKUP(H307,Sheet1!$B$2:$C$12,2,TRUE)</f>
        <v>8</v>
      </c>
      <c r="J307" s="494" t="str">
        <f>VLOOKUP($E307,'[17]Gui chi Quynh'!$C$7:$E$387,3,0)</f>
        <v>A4</v>
      </c>
      <c r="K307" s="494">
        <f>VLOOKUP(J307,Sheet1!$B$2:$C$12,2,TRUE)</f>
        <v>7</v>
      </c>
      <c r="L307" s="494" t="str">
        <f>VLOOKUP(E307,'[18]Gui chi Quynh'!$C$7:$F$385,3,0)</f>
        <v>A3</v>
      </c>
      <c r="M307" s="494">
        <f>VLOOKUP(L307,Sheet1!$B$2:$C$12,2,TRUE)</f>
        <v>8</v>
      </c>
      <c r="N307" s="494" t="str">
        <f>VLOOKUP(E307,'[19]Gui chi Quynh'!$C$7:$E$391,3,0)</f>
        <v>A4</v>
      </c>
      <c r="O307" s="494">
        <f>VLOOKUP(N307,Sheet1!$B$2:$C$12,2,TRUE)</f>
        <v>7</v>
      </c>
      <c r="P307" s="494" t="str">
        <f>VLOOKUP(E307,'[20]Gui chi Quynh'!$C$7:$E$391,3,0)</f>
        <v>A4</v>
      </c>
      <c r="Q307" s="494">
        <f>VLOOKUP(P307,Sheet1!$B$2:$C$12,2,TRUE)</f>
        <v>7</v>
      </c>
      <c r="R307" s="494" t="str">
        <f>VLOOKUP($E307,'[21]Gui chi Quynh'!$C$7:$E$390,3,0)</f>
        <v>A3</v>
      </c>
      <c r="S307" s="494">
        <f>VLOOKUP(R307,Sheet1!$B$2:$C$12,2,TRUE)</f>
        <v>8</v>
      </c>
      <c r="T307" s="494" t="str">
        <f>VLOOKUP($E307,'[22]Gui chi Quynh'!$C$7:$E$390,3,0)</f>
        <v>A3</v>
      </c>
      <c r="U307" s="494">
        <f>VLOOKUP(T307,Sheet1!$B$2:$C$12,2,TRUE)</f>
        <v>8</v>
      </c>
      <c r="V307" s="494" t="str">
        <f>VLOOKUP($E307,'[23]Gui chi Quynh'!$C$7:$E$389,3,0)</f>
        <v>A4</v>
      </c>
      <c r="W307" s="494">
        <f>VLOOKUP(V307,Sheet1!$B$2:$C$12,2,TRUE)</f>
        <v>7</v>
      </c>
      <c r="X307" s="494" t="str">
        <f>VLOOKUP($E307,'[24]Gui chi Quynh'!$C$7:$E$389,3,0)</f>
        <v>A3</v>
      </c>
      <c r="Y307" s="494">
        <f>VLOOKUP(X307,Sheet1!$B$2:$C$12,2,TRUE)</f>
        <v>8</v>
      </c>
      <c r="Z307" s="494" t="str">
        <f>VLOOKUP($E307,'[25]Gui chi Quynh'!$C$7:$E$388,3,0)</f>
        <v>A4</v>
      </c>
      <c r="AA307" s="494">
        <f>VLOOKUP(Z307,Sheet1!$B$2:$C$12,2,TRUE)</f>
        <v>7</v>
      </c>
      <c r="AB307" s="494" t="str">
        <f>VLOOKUP($E307,'T5'!$E$9:$AH$337,24,0)</f>
        <v>A4</v>
      </c>
      <c r="AC307" s="494">
        <f>VLOOKUP(AB307,Sheet1!$B$2:$C$12,2,TRUE)</f>
        <v>7</v>
      </c>
      <c r="AD307" s="494" t="str">
        <f>VLOOKUP($E307,'[27]XET CUOI NAM'!$E$9:AE$337,26,0)</f>
        <v>A3</v>
      </c>
      <c r="AE307" s="494">
        <f>VLOOKUP(AD307,Sheet1!$B$2:$C$12,2,TRUE)</f>
        <v>8</v>
      </c>
      <c r="AF307" s="592"/>
      <c r="AG307" s="709">
        <f t="shared" si="60"/>
        <v>7.4545454545454541</v>
      </c>
      <c r="AH307" s="709" t="str">
        <f t="shared" si="61"/>
        <v>11A*</v>
      </c>
      <c r="AI307" s="709">
        <f t="shared" si="57"/>
        <v>0</v>
      </c>
      <c r="AJ307" s="709">
        <f t="shared" si="54"/>
        <v>7.5</v>
      </c>
      <c r="AK307" s="494" t="str">
        <f t="shared" si="55"/>
        <v>Tốt</v>
      </c>
      <c r="AL307" s="494" t="str">
        <f>VLOOKUP($E307,'cac dv gui'!$C$190:$AD$198,25,0)</f>
        <v>Xuất sắc</v>
      </c>
      <c r="AM307" s="494" t="str">
        <f>VLOOKUP($E307,'cac dv gui'!$C$190:$AD$198,26,0)</f>
        <v>Tốt</v>
      </c>
      <c r="AN307" s="675"/>
      <c r="AO307" s="494"/>
      <c r="AP307" s="675"/>
      <c r="AQ307" s="494" t="str">
        <f t="shared" si="56"/>
        <v>Tốt</v>
      </c>
      <c r="AR307" s="675" t="str">
        <f t="shared" si="59"/>
        <v>Tốt</v>
      </c>
      <c r="AS307" s="675"/>
      <c r="AT307" s="494"/>
      <c r="AU307" s="675"/>
      <c r="AV307" s="675" t="s">
        <v>1731</v>
      </c>
    </row>
    <row r="308" spans="1:48" s="684" customFormat="1" ht="16.5" x14ac:dyDescent="0.25">
      <c r="A308" s="512" t="s">
        <v>1545</v>
      </c>
      <c r="B308" s="512">
        <f>COUNTIF($F$9:F308,F308)</f>
        <v>7</v>
      </c>
      <c r="C308" s="513" t="s">
        <v>985</v>
      </c>
      <c r="D308" s="686" t="s">
        <v>267</v>
      </c>
      <c r="E308" s="599" t="s">
        <v>673</v>
      </c>
      <c r="F308" s="518" t="s">
        <v>1611</v>
      </c>
      <c r="G308" s="518" t="s">
        <v>974</v>
      </c>
      <c r="H308" s="494" t="str">
        <f>VLOOKUP(E308,'[16]Gui chi Quynh'!$C$7:$E$387,3,0)</f>
        <v>A2</v>
      </c>
      <c r="I308" s="494">
        <f>VLOOKUP(H308,Sheet1!$B$2:$C$12,2,TRUE)</f>
        <v>9</v>
      </c>
      <c r="J308" s="494" t="str">
        <f>VLOOKUP($E308,'[17]Gui chi Quynh'!$C$7:$E$387,3,0)</f>
        <v>A4</v>
      </c>
      <c r="K308" s="494">
        <f>VLOOKUP(J308,Sheet1!$B$2:$C$12,2,TRUE)</f>
        <v>7</v>
      </c>
      <c r="L308" s="494" t="str">
        <f>VLOOKUP(E308,'[18]Gui chi Quynh'!$C$7:$F$385,3,0)</f>
        <v>A3</v>
      </c>
      <c r="M308" s="494">
        <f>VLOOKUP(L308,Sheet1!$B$2:$C$12,2,TRUE)</f>
        <v>8</v>
      </c>
      <c r="N308" s="494" t="str">
        <f>VLOOKUP(E308,'[19]Gui chi Quynh'!$C$7:$E$391,3,0)</f>
        <v>A3</v>
      </c>
      <c r="O308" s="494">
        <f>VLOOKUP(N308,Sheet1!$B$2:$C$12,2,TRUE)</f>
        <v>8</v>
      </c>
      <c r="P308" s="494" t="str">
        <f>VLOOKUP(E308,'[20]Gui chi Quynh'!$C$7:$E$391,3,0)</f>
        <v>A3</v>
      </c>
      <c r="Q308" s="494">
        <f>VLOOKUP(P308,Sheet1!$B$2:$C$12,2,TRUE)</f>
        <v>8</v>
      </c>
      <c r="R308" s="494" t="str">
        <f>VLOOKUP($E308,'[21]Gui chi Quynh'!$C$7:$E$390,3,0)</f>
        <v>A3</v>
      </c>
      <c r="S308" s="494">
        <f>VLOOKUP(R308,Sheet1!$B$2:$C$12,2,TRUE)</f>
        <v>8</v>
      </c>
      <c r="T308" s="494" t="str">
        <f>VLOOKUP($E308,'[22]Gui chi Quynh'!$C$7:$E$390,3,0)</f>
        <v>A3</v>
      </c>
      <c r="U308" s="494">
        <f>VLOOKUP(T308,Sheet1!$B$2:$C$12,2,TRUE)</f>
        <v>8</v>
      </c>
      <c r="V308" s="494" t="str">
        <f>VLOOKUP($E308,'[23]Gui chi Quynh'!$C$7:$E$389,3,0)</f>
        <v>A3</v>
      </c>
      <c r="W308" s="494">
        <f>VLOOKUP(V308,Sheet1!$B$2:$C$12,2,TRUE)</f>
        <v>8</v>
      </c>
      <c r="X308" s="494" t="str">
        <f>VLOOKUP($E308,'[24]Gui chi Quynh'!$C$7:$E$389,3,0)</f>
        <v>A4</v>
      </c>
      <c r="Y308" s="494">
        <f>VLOOKUP(X308,Sheet1!$B$2:$C$12,2,TRUE)</f>
        <v>7</v>
      </c>
      <c r="Z308" s="494" t="str">
        <f>VLOOKUP($E308,'[25]Gui chi Quynh'!$C$7:$E$388,3,0)</f>
        <v>A4</v>
      </c>
      <c r="AA308" s="494">
        <f>VLOOKUP(Z308,Sheet1!$B$2:$C$12,2,TRUE)</f>
        <v>7</v>
      </c>
      <c r="AB308" s="494" t="str">
        <f>VLOOKUP($E308,'T5'!$E$9:$AH$337,24,0)</f>
        <v>A3</v>
      </c>
      <c r="AC308" s="494">
        <f>VLOOKUP(AB308,Sheet1!$B$2:$C$12,2,TRUE)</f>
        <v>8</v>
      </c>
      <c r="AD308" s="494" t="str">
        <f>VLOOKUP($E308,'[27]XET CUOI NAM'!$E$9:AE$337,26,0)</f>
        <v>A4</v>
      </c>
      <c r="AE308" s="494">
        <f>VLOOKUP(AD308,Sheet1!$B$2:$C$12,2,TRUE)</f>
        <v>7</v>
      </c>
      <c r="AF308" s="592" t="str">
        <f>VLOOKUP($E308,'[26]Tong hop ket qua'!$E$19:$M$219,9,0)</f>
        <v>Khá</v>
      </c>
      <c r="AG308" s="709">
        <f t="shared" si="60"/>
        <v>7.8181818181818183</v>
      </c>
      <c r="AH308" s="709" t="str">
        <f t="shared" si="61"/>
        <v>11A*</v>
      </c>
      <c r="AI308" s="709">
        <f t="shared" si="57"/>
        <v>0</v>
      </c>
      <c r="AJ308" s="709">
        <f t="shared" si="54"/>
        <v>7.75</v>
      </c>
      <c r="AK308" s="494" t="str">
        <f t="shared" si="55"/>
        <v>Tốt</v>
      </c>
      <c r="AL308" s="494" t="str">
        <f>VLOOKUP($E308,'cac dv gui'!$C$190:$AD$198,25,0)</f>
        <v>Xuất sắc</v>
      </c>
      <c r="AM308" s="494" t="str">
        <f>VLOOKUP($E308,'cac dv gui'!$C$190:$AD$198,26,0)</f>
        <v>Tốt</v>
      </c>
      <c r="AN308" s="675"/>
      <c r="AO308" s="494"/>
      <c r="AP308" s="675"/>
      <c r="AQ308" s="494" t="str">
        <f t="shared" si="56"/>
        <v>Tốt</v>
      </c>
      <c r="AR308" s="675" t="str">
        <f t="shared" si="59"/>
        <v>Tốt</v>
      </c>
      <c r="AS308" s="675"/>
      <c r="AT308" s="494"/>
      <c r="AU308" s="675"/>
      <c r="AV308" s="675" t="s">
        <v>1731</v>
      </c>
    </row>
    <row r="309" spans="1:48" s="684" customFormat="1" ht="16.5" x14ac:dyDescent="0.25">
      <c r="A309" s="512" t="s">
        <v>940</v>
      </c>
      <c r="B309" s="512">
        <f>COUNTIF($F$9:F309,F309)</f>
        <v>8</v>
      </c>
      <c r="C309" s="513" t="s">
        <v>984</v>
      </c>
      <c r="D309" s="686" t="s">
        <v>266</v>
      </c>
      <c r="E309" s="599" t="s">
        <v>668</v>
      </c>
      <c r="F309" s="518" t="s">
        <v>1611</v>
      </c>
      <c r="G309" s="518" t="s">
        <v>974</v>
      </c>
      <c r="H309" s="494" t="str">
        <f>VLOOKUP(E309,'[16]Gui chi Quynh'!$C$7:$E$387,3,0)</f>
        <v>A3</v>
      </c>
      <c r="I309" s="494">
        <f>VLOOKUP(H309,Sheet1!$B$2:$C$12,2,TRUE)</f>
        <v>8</v>
      </c>
      <c r="J309" s="494" t="str">
        <f>VLOOKUP($E309,'[17]Gui chi Quynh'!$C$7:$E$387,3,0)</f>
        <v>A4</v>
      </c>
      <c r="K309" s="494">
        <f>VLOOKUP(J309,Sheet1!$B$2:$C$12,2,TRUE)</f>
        <v>7</v>
      </c>
      <c r="L309" s="494" t="str">
        <f>VLOOKUP(E309,'[18]Gui chi Quynh'!$C$7:$F$385,3,0)</f>
        <v>A3</v>
      </c>
      <c r="M309" s="494">
        <f>VLOOKUP(L309,Sheet1!$B$2:$C$12,2,TRUE)</f>
        <v>8</v>
      </c>
      <c r="N309" s="494" t="str">
        <f>VLOOKUP(E309,'[19]Gui chi Quynh'!$C$7:$E$391,3,0)</f>
        <v>A3</v>
      </c>
      <c r="O309" s="494">
        <f>VLOOKUP(N309,Sheet1!$B$2:$C$12,2,TRUE)</f>
        <v>8</v>
      </c>
      <c r="P309" s="494" t="str">
        <f>VLOOKUP(E309,'[20]Gui chi Quynh'!$C$7:$E$391,3,0)</f>
        <v>A3</v>
      </c>
      <c r="Q309" s="494">
        <f>VLOOKUP(P309,Sheet1!$B$2:$C$12,2,TRUE)</f>
        <v>8</v>
      </c>
      <c r="R309" s="494" t="str">
        <f>VLOOKUP($E309,'[21]Gui chi Quynh'!$C$7:$E$390,3,0)</f>
        <v>A3</v>
      </c>
      <c r="S309" s="494">
        <f>VLOOKUP(R309,Sheet1!$B$2:$C$12,2,TRUE)</f>
        <v>8</v>
      </c>
      <c r="T309" s="494" t="str">
        <f>VLOOKUP($E309,'[22]Gui chi Quynh'!$C$7:$E$390,3,0)</f>
        <v>A3</v>
      </c>
      <c r="U309" s="494">
        <f>VLOOKUP(T309,Sheet1!$B$2:$C$12,2,TRUE)</f>
        <v>8</v>
      </c>
      <c r="V309" s="494" t="str">
        <f>VLOOKUP($E309,'[23]Gui chi Quynh'!$C$7:$E$389,3,0)</f>
        <v>A3</v>
      </c>
      <c r="W309" s="494">
        <f>VLOOKUP(V309,Sheet1!$B$2:$C$12,2,TRUE)</f>
        <v>8</v>
      </c>
      <c r="X309" s="494" t="str">
        <f>VLOOKUP($E309,'[24]Gui chi Quynh'!$C$7:$E$389,3,0)</f>
        <v>A4</v>
      </c>
      <c r="Y309" s="494">
        <f>VLOOKUP(X309,Sheet1!$B$2:$C$12,2,TRUE)</f>
        <v>7</v>
      </c>
      <c r="Z309" s="494" t="str">
        <f>VLOOKUP($E309,'[25]Gui chi Quynh'!$C$7:$E$388,3,0)</f>
        <v>A3</v>
      </c>
      <c r="AA309" s="494">
        <f>VLOOKUP(Z309,Sheet1!$B$2:$C$12,2,TRUE)</f>
        <v>8</v>
      </c>
      <c r="AB309" s="494" t="str">
        <f>VLOOKUP($E309,'T5'!$E$9:$AH$337,24,0)</f>
        <v>A3</v>
      </c>
      <c r="AC309" s="494">
        <f>VLOOKUP(AB309,Sheet1!$B$2:$C$12,2,TRUE)</f>
        <v>8</v>
      </c>
      <c r="AD309" s="494" t="str">
        <f>VLOOKUP($E309,'[27]XET CUOI NAM'!$E$9:AE$337,26,0)</f>
        <v>A3</v>
      </c>
      <c r="AE309" s="494">
        <f>VLOOKUP(AD309,Sheet1!$B$2:$C$12,2,TRUE)</f>
        <v>8</v>
      </c>
      <c r="AF309" s="592"/>
      <c r="AG309" s="709">
        <f t="shared" si="60"/>
        <v>7.8181818181818183</v>
      </c>
      <c r="AH309" s="709" t="str">
        <f t="shared" si="61"/>
        <v>11A*</v>
      </c>
      <c r="AI309" s="709">
        <f t="shared" si="57"/>
        <v>0</v>
      </c>
      <c r="AJ309" s="709">
        <f t="shared" si="54"/>
        <v>7.833333333333333</v>
      </c>
      <c r="AK309" s="494" t="str">
        <f t="shared" si="55"/>
        <v>Tốt</v>
      </c>
      <c r="AL309" s="494" t="str">
        <f>VLOOKUP($E309,'cac dv gui'!$C$190:$AD$198,25,0)</f>
        <v>Xuất sắc</v>
      </c>
      <c r="AM309" s="494" t="str">
        <f>VLOOKUP($E309,'cac dv gui'!$C$190:$AD$198,26,0)</f>
        <v>Tốt</v>
      </c>
      <c r="AN309" s="675"/>
      <c r="AO309" s="494"/>
      <c r="AP309" s="675"/>
      <c r="AQ309" s="494" t="str">
        <f t="shared" si="56"/>
        <v>Tốt</v>
      </c>
      <c r="AR309" s="675" t="str">
        <f t="shared" si="59"/>
        <v>Tốt</v>
      </c>
      <c r="AS309" s="675"/>
      <c r="AT309" s="494"/>
      <c r="AU309" s="675"/>
      <c r="AV309" s="675" t="s">
        <v>1731</v>
      </c>
    </row>
    <row r="310" spans="1:48" s="684" customFormat="1" ht="66" x14ac:dyDescent="0.25">
      <c r="A310" s="512" t="s">
        <v>1546</v>
      </c>
      <c r="B310" s="512">
        <f>COUNTIF($F$9:F310,F310)</f>
        <v>9</v>
      </c>
      <c r="C310" s="513" t="s">
        <v>985</v>
      </c>
      <c r="D310" s="686" t="s">
        <v>263</v>
      </c>
      <c r="E310" s="599" t="s">
        <v>671</v>
      </c>
      <c r="F310" s="518" t="s">
        <v>1611</v>
      </c>
      <c r="G310" s="518" t="s">
        <v>974</v>
      </c>
      <c r="H310" s="494" t="str">
        <f>VLOOKUP(E310,'[16]Gui chi Quynh'!$C$7:$E$387,3,0)</f>
        <v>A3</v>
      </c>
      <c r="I310" s="494">
        <f>VLOOKUP(H310,Sheet1!$B$2:$C$12,2,TRUE)</f>
        <v>8</v>
      </c>
      <c r="J310" s="494" t="str">
        <f>VLOOKUP($E310,'[17]Gui chi Quynh'!$C$7:$E$387,3,0)</f>
        <v>A4</v>
      </c>
      <c r="K310" s="494">
        <f>VLOOKUP(J310,Sheet1!$B$2:$C$12,2,TRUE)</f>
        <v>7</v>
      </c>
      <c r="L310" s="494" t="str">
        <f>VLOOKUP(E310,'[18]Gui chi Quynh'!$C$7:$F$385,3,0)</f>
        <v>A3</v>
      </c>
      <c r="M310" s="494">
        <f>VLOOKUP(L310,Sheet1!$B$2:$C$12,2,TRUE)</f>
        <v>8</v>
      </c>
      <c r="N310" s="494" t="str">
        <f>VLOOKUP(E310,'[19]Gui chi Quynh'!$C$7:$E$391,3,0)</f>
        <v>A3</v>
      </c>
      <c r="O310" s="494">
        <f>VLOOKUP(N310,Sheet1!$B$2:$C$12,2,TRUE)</f>
        <v>8</v>
      </c>
      <c r="P310" s="494" t="str">
        <f>VLOOKUP(E310,'[20]Gui chi Quynh'!$C$7:$E$391,3,0)</f>
        <v>A3</v>
      </c>
      <c r="Q310" s="494">
        <f>VLOOKUP(P310,Sheet1!$B$2:$C$12,2,TRUE)</f>
        <v>8</v>
      </c>
      <c r="R310" s="494" t="str">
        <f>VLOOKUP($E310,'[21]Gui chi Quynh'!$C$7:$E$390,3,0)</f>
        <v>A4</v>
      </c>
      <c r="S310" s="494">
        <f>VLOOKUP(R310,Sheet1!$B$2:$C$12,2,TRUE)</f>
        <v>7</v>
      </c>
      <c r="T310" s="494" t="str">
        <f>VLOOKUP($E310,'[22]Gui chi Quynh'!$C$7:$E$390,3,0)</f>
        <v>A3</v>
      </c>
      <c r="U310" s="494">
        <f>VLOOKUP(T310,Sheet1!$B$2:$C$12,2,TRUE)</f>
        <v>8</v>
      </c>
      <c r="V310" s="494" t="str">
        <f>VLOOKUP($E310,'[23]Gui chi Quynh'!$C$7:$E$389,3,0)</f>
        <v>A3</v>
      </c>
      <c r="W310" s="494">
        <f>VLOOKUP(V310,Sheet1!$B$2:$C$12,2,TRUE)</f>
        <v>8</v>
      </c>
      <c r="X310" s="494" t="str">
        <f>VLOOKUP($E310,'[24]Gui chi Quynh'!$C$7:$E$389,3,0)</f>
        <v>A4</v>
      </c>
      <c r="Y310" s="494">
        <f>VLOOKUP(X310,Sheet1!$B$2:$C$12,2,TRUE)</f>
        <v>7</v>
      </c>
      <c r="Z310" s="494" t="str">
        <f>VLOOKUP($E310,'[25]Gui chi Quynh'!$C$7:$E$388,3,0)</f>
        <v>A4</v>
      </c>
      <c r="AA310" s="494">
        <f>VLOOKUP(Z310,Sheet1!$B$2:$C$12,2,TRUE)</f>
        <v>7</v>
      </c>
      <c r="AB310" s="494" t="str">
        <f>VLOOKUP($E310,'T5'!$E$9:$AH$337,24,0)</f>
        <v>A3</v>
      </c>
      <c r="AC310" s="494">
        <f>VLOOKUP(AB310,Sheet1!$B$2:$C$12,2,TRUE)</f>
        <v>8</v>
      </c>
      <c r="AD310" s="494" t="str">
        <f>VLOOKUP($E310,'[27]XET CUOI NAM'!$E$9:AE$337,26,0)</f>
        <v>A3</v>
      </c>
      <c r="AE310" s="494">
        <f>VLOOKUP(AD310,Sheet1!$B$2:$C$12,2,TRUE)</f>
        <v>8</v>
      </c>
      <c r="AF310" s="592" t="str">
        <f>VLOOKUP($E310,'[26]Tong hop ket qua'!$E$19:$M$219,9,0)</f>
        <v>Tốt</v>
      </c>
      <c r="AG310" s="709">
        <f t="shared" si="60"/>
        <v>7.6363636363636367</v>
      </c>
      <c r="AH310" s="709" t="str">
        <f t="shared" si="61"/>
        <v>11A*</v>
      </c>
      <c r="AI310" s="709">
        <f t="shared" si="57"/>
        <v>0</v>
      </c>
      <c r="AJ310" s="709">
        <f t="shared" si="54"/>
        <v>7.666666666666667</v>
      </c>
      <c r="AK310" s="494" t="str">
        <f t="shared" si="55"/>
        <v>Tốt</v>
      </c>
      <c r="AL310" s="494" t="str">
        <f>VLOOKUP($E310,'cac dv gui'!$C$190:$AD$198,25,0)</f>
        <v>Xuất sắc</v>
      </c>
      <c r="AM310" s="494" t="str">
        <f>VLOOKUP($E310,'cac dv gui'!$C$190:$AD$198,26,0)</f>
        <v>Tốt</v>
      </c>
      <c r="AN310" s="594" t="s">
        <v>1170</v>
      </c>
      <c r="AO310" s="494"/>
      <c r="AP310" s="675"/>
      <c r="AQ310" s="494" t="str">
        <f t="shared" si="56"/>
        <v>Tốt</v>
      </c>
      <c r="AR310" s="675" t="str">
        <f t="shared" si="59"/>
        <v>Tốt</v>
      </c>
      <c r="AS310" s="675"/>
      <c r="AT310" s="494"/>
      <c r="AU310" s="675"/>
      <c r="AV310" s="675" t="s">
        <v>1731</v>
      </c>
    </row>
    <row r="311" spans="1:48" s="684" customFormat="1" ht="16.5" x14ac:dyDescent="0.25">
      <c r="A311" s="512" t="s">
        <v>1547</v>
      </c>
      <c r="B311" s="512">
        <f>COUNTIF($F$9:F324,F311)</f>
        <v>9</v>
      </c>
      <c r="C311" s="513" t="s">
        <v>984</v>
      </c>
      <c r="D311" s="552" t="s">
        <v>385</v>
      </c>
      <c r="E311" s="554" t="s">
        <v>676</v>
      </c>
      <c r="F311" s="598" t="s">
        <v>1612</v>
      </c>
      <c r="G311" s="598" t="s">
        <v>974</v>
      </c>
      <c r="H311" s="494" t="str">
        <f>VLOOKUP(E311,'[16]Gui chi Quynh'!$C$7:$E$387,3,0)</f>
        <v>A2</v>
      </c>
      <c r="I311" s="494">
        <f>VLOOKUP(H311,Sheet1!$B$2:$C$12,2,TRUE)</f>
        <v>9</v>
      </c>
      <c r="J311" s="494" t="str">
        <f>VLOOKUP($E311,'[17]Gui chi Quynh'!$C$7:$E$387,3,0)</f>
        <v>A3</v>
      </c>
      <c r="K311" s="494">
        <f>VLOOKUP(J311,Sheet1!$B$2:$C$12,2,TRUE)</f>
        <v>8</v>
      </c>
      <c r="L311" s="494" t="str">
        <f>VLOOKUP(E311,'[18]Gui chi Quynh'!$C$7:$F$385,3,0)</f>
        <v>A2</v>
      </c>
      <c r="M311" s="494">
        <f>VLOOKUP(L311,Sheet1!$B$2:$C$12,2,TRUE)</f>
        <v>9</v>
      </c>
      <c r="N311" s="494" t="str">
        <f>VLOOKUP(E311,'[19]Gui chi Quynh'!$C$7:$E$391,3,0)</f>
        <v>A2</v>
      </c>
      <c r="O311" s="494">
        <f>VLOOKUP(N311,Sheet1!$B$2:$C$12,2,TRUE)</f>
        <v>9</v>
      </c>
      <c r="P311" s="494" t="str">
        <f>VLOOKUP(E311,'[20]Gui chi Quynh'!$C$7:$E$391,3,0)</f>
        <v>A2</v>
      </c>
      <c r="Q311" s="494">
        <f>VLOOKUP(P311,Sheet1!$B$2:$C$12,2,TRUE)</f>
        <v>9</v>
      </c>
      <c r="R311" s="494" t="str">
        <f>VLOOKUP($E311,'[21]Gui chi Quynh'!$C$7:$E$390,3,0)</f>
        <v>A3</v>
      </c>
      <c r="S311" s="494">
        <f>VLOOKUP(R311,Sheet1!$B$2:$C$12,2,TRUE)</f>
        <v>8</v>
      </c>
      <c r="T311" s="494" t="str">
        <f>VLOOKUP($E311,'[22]Gui chi Quynh'!$C$7:$E$390,3,0)</f>
        <v>A2</v>
      </c>
      <c r="U311" s="494">
        <f>VLOOKUP(T311,Sheet1!$B$2:$C$12,2,TRUE)</f>
        <v>9</v>
      </c>
      <c r="V311" s="494" t="str">
        <f>VLOOKUP($E311,'[23]Gui chi Quynh'!$C$7:$E$389,3,0)</f>
        <v>A4</v>
      </c>
      <c r="W311" s="494">
        <f>VLOOKUP(V311,Sheet1!$B$2:$C$12,2,TRUE)</f>
        <v>7</v>
      </c>
      <c r="X311" s="494" t="str">
        <f>VLOOKUP($E311,'[24]Gui chi Quynh'!$C$7:$E$389,3,0)</f>
        <v>A2</v>
      </c>
      <c r="Y311" s="494">
        <f>VLOOKUP(X311,Sheet1!$B$2:$C$12,2,TRUE)</f>
        <v>9</v>
      </c>
      <c r="Z311" s="494" t="str">
        <f>VLOOKUP($E311,'[25]Gui chi Quynh'!$C$7:$E$388,3,0)</f>
        <v>A3</v>
      </c>
      <c r="AA311" s="494">
        <f>VLOOKUP(Z311,Sheet1!$B$2:$C$12,2,TRUE)</f>
        <v>8</v>
      </c>
      <c r="AB311" s="494" t="str">
        <f>VLOOKUP($E311,'T5'!$E$9:$AH$337,24,0)</f>
        <v>A3</v>
      </c>
      <c r="AC311" s="494">
        <f>VLOOKUP(AB311,Sheet1!$B$2:$C$12,2,TRUE)</f>
        <v>8</v>
      </c>
      <c r="AD311" s="494" t="str">
        <f>VLOOKUP($E311,'[27]XET CUOI NAM'!$E$9:AE$337,26,0)</f>
        <v>A3</v>
      </c>
      <c r="AE311" s="494">
        <f>VLOOKUP(AD311,Sheet1!$B$2:$C$12,2,TRUE)</f>
        <v>8</v>
      </c>
      <c r="AF311" s="592"/>
      <c r="AG311" s="709">
        <f t="shared" si="60"/>
        <v>8.454545454545455</v>
      </c>
      <c r="AH311" s="709" t="str">
        <f t="shared" si="61"/>
        <v>11A*</v>
      </c>
      <c r="AI311" s="709">
        <f t="shared" si="57"/>
        <v>0</v>
      </c>
      <c r="AJ311" s="709">
        <f t="shared" si="54"/>
        <v>8.4166666666666661</v>
      </c>
      <c r="AK311" s="494" t="str">
        <f t="shared" si="55"/>
        <v>Xuất sắc</v>
      </c>
      <c r="AL311" s="494" t="str">
        <f>VLOOKUP($E311,'cac dv gui'!$C$121:$AC$129,25,0)</f>
        <v>Xuất sắc</v>
      </c>
      <c r="AM311" s="494" t="str">
        <f>VLOOKUP($E311,'cac dv gui'!$C$121:$AC$129,26,0)</f>
        <v>Xuất sắc</v>
      </c>
      <c r="AN311" s="675"/>
      <c r="AO311" s="494" t="s">
        <v>1130</v>
      </c>
      <c r="AP311" s="675"/>
      <c r="AQ311" s="494" t="str">
        <f t="shared" si="56"/>
        <v>Xuất sắc</v>
      </c>
      <c r="AR311" s="675" t="str">
        <f t="shared" si="59"/>
        <v>Xuất sắc</v>
      </c>
      <c r="AS311" s="675"/>
      <c r="AT311" s="494"/>
      <c r="AU311" s="675"/>
      <c r="AV311" s="675" t="s">
        <v>1731</v>
      </c>
    </row>
    <row r="312" spans="1:48" s="684" customFormat="1" ht="16.5" x14ac:dyDescent="0.25">
      <c r="A312" s="512" t="s">
        <v>1548</v>
      </c>
      <c r="B312" s="512">
        <f>COUNTIF($F$9:F312,F312)</f>
        <v>2</v>
      </c>
      <c r="C312" s="513" t="s">
        <v>984</v>
      </c>
      <c r="D312" s="552" t="s">
        <v>398</v>
      </c>
      <c r="E312" s="554" t="s">
        <v>677</v>
      </c>
      <c r="F312" s="598" t="s">
        <v>1612</v>
      </c>
      <c r="G312" s="518" t="s">
        <v>974</v>
      </c>
      <c r="H312" s="494" t="str">
        <f>VLOOKUP(E312,'[16]Gui chi Quynh'!$C$7:$E$387,3,0)</f>
        <v>A1</v>
      </c>
      <c r="I312" s="494">
        <f>VLOOKUP(H312,Sheet1!$B$2:$C$12,2,TRUE)</f>
        <v>10</v>
      </c>
      <c r="J312" s="494" t="str">
        <f>VLOOKUP($E312,'[17]Gui chi Quynh'!$C$7:$E$387,3,0)</f>
        <v>A3</v>
      </c>
      <c r="K312" s="494">
        <f>VLOOKUP(J312,Sheet1!$B$2:$C$12,2,TRUE)</f>
        <v>8</v>
      </c>
      <c r="L312" s="494" t="str">
        <f>VLOOKUP(E312,'[18]Gui chi Quynh'!$C$7:$F$385,3,0)</f>
        <v>A3</v>
      </c>
      <c r="M312" s="494">
        <f>VLOOKUP(L312,Sheet1!$B$2:$C$12,2,TRUE)</f>
        <v>8</v>
      </c>
      <c r="N312" s="494" t="str">
        <f>VLOOKUP(E312,'[19]Gui chi Quynh'!$C$7:$E$391,3,0)</f>
        <v>A2</v>
      </c>
      <c r="O312" s="494">
        <f>VLOOKUP(N312,Sheet1!$B$2:$C$12,2,TRUE)</f>
        <v>9</v>
      </c>
      <c r="P312" s="494" t="str">
        <f>VLOOKUP(E312,'[20]Gui chi Quynh'!$C$7:$E$391,3,0)</f>
        <v>A2</v>
      </c>
      <c r="Q312" s="494">
        <f>VLOOKUP(P312,Sheet1!$B$2:$C$12,2,TRUE)</f>
        <v>9</v>
      </c>
      <c r="R312" s="494" t="str">
        <f>VLOOKUP($E312,'[21]Gui chi Quynh'!$C$7:$E$390,3,0)</f>
        <v>A2</v>
      </c>
      <c r="S312" s="494">
        <f>VLOOKUP(R312,Sheet1!$B$2:$C$12,2,TRUE)</f>
        <v>9</v>
      </c>
      <c r="T312" s="494" t="str">
        <f>VLOOKUP($E312,'[22]Gui chi Quynh'!$C$7:$E$390,3,0)</f>
        <v>A3</v>
      </c>
      <c r="U312" s="494">
        <f>VLOOKUP(T312,Sheet1!$B$2:$C$12,2,TRUE)</f>
        <v>8</v>
      </c>
      <c r="V312" s="494" t="str">
        <f>VLOOKUP($E312,'[23]Gui chi Quynh'!$C$7:$E$389,3,0)</f>
        <v>A4</v>
      </c>
      <c r="W312" s="494">
        <f>VLOOKUP(V312,Sheet1!$B$2:$C$12,2,TRUE)</f>
        <v>7</v>
      </c>
      <c r="X312" s="494" t="str">
        <f>VLOOKUP($E312,'[24]Gui chi Quynh'!$C$7:$E$389,3,0)</f>
        <v>A2</v>
      </c>
      <c r="Y312" s="494">
        <f>VLOOKUP(X312,Sheet1!$B$2:$C$12,2,TRUE)</f>
        <v>9</v>
      </c>
      <c r="Z312" s="494" t="str">
        <f>VLOOKUP($E312,'[25]Gui chi Quynh'!$C$7:$E$388,3,0)</f>
        <v>A3</v>
      </c>
      <c r="AA312" s="494">
        <f>VLOOKUP(Z312,Sheet1!$B$2:$C$12,2,TRUE)</f>
        <v>8</v>
      </c>
      <c r="AB312" s="494" t="str">
        <f>VLOOKUP($E312,'T5'!$E$9:$AH$337,24,0)</f>
        <v>A3</v>
      </c>
      <c r="AC312" s="494">
        <f>VLOOKUP(AB312,Sheet1!$B$2:$C$12,2,TRUE)</f>
        <v>8</v>
      </c>
      <c r="AD312" s="494" t="str">
        <f>VLOOKUP($E312,'[27]XET CUOI NAM'!$E$9:AE$337,26,0)</f>
        <v>A3</v>
      </c>
      <c r="AE312" s="494">
        <f>VLOOKUP(AD312,Sheet1!$B$2:$C$12,2,TRUE)</f>
        <v>8</v>
      </c>
      <c r="AF312" s="592"/>
      <c r="AG312" s="709">
        <f t="shared" si="60"/>
        <v>8.454545454545455</v>
      </c>
      <c r="AH312" s="709" t="str">
        <f t="shared" si="61"/>
        <v>11A*</v>
      </c>
      <c r="AI312" s="709">
        <f t="shared" si="57"/>
        <v>0</v>
      </c>
      <c r="AJ312" s="709">
        <f t="shared" si="54"/>
        <v>8.4166666666666661</v>
      </c>
      <c r="AK312" s="494" t="str">
        <f t="shared" si="55"/>
        <v>Xuất sắc</v>
      </c>
      <c r="AL312" s="494" t="str">
        <f>VLOOKUP($E312,'cac dv gui'!$C$121:$AC$129,25,0)</f>
        <v>Xuất sắc</v>
      </c>
      <c r="AM312" s="494" t="str">
        <f>VLOOKUP($E312,'cac dv gui'!$C$121:$AC$129,26,0)</f>
        <v>Xuất sắc</v>
      </c>
      <c r="AN312" s="675"/>
      <c r="AO312" s="494" t="s">
        <v>1130</v>
      </c>
      <c r="AP312" s="675"/>
      <c r="AQ312" s="494" t="str">
        <f t="shared" si="56"/>
        <v>Xuất sắc</v>
      </c>
      <c r="AR312" s="675" t="str">
        <f t="shared" si="59"/>
        <v>Xuất sắc</v>
      </c>
      <c r="AS312" s="675"/>
      <c r="AT312" s="494"/>
      <c r="AU312" s="675" t="s">
        <v>1731</v>
      </c>
      <c r="AV312" s="675"/>
    </row>
    <row r="313" spans="1:48" s="684" customFormat="1" ht="21" customHeight="1" x14ac:dyDescent="0.25">
      <c r="A313" s="512" t="s">
        <v>1549</v>
      </c>
      <c r="B313" s="512">
        <f>COUNTIF($F$9:F313,F313)</f>
        <v>3</v>
      </c>
      <c r="C313" s="682" t="s">
        <v>985</v>
      </c>
      <c r="D313" s="552" t="s">
        <v>192</v>
      </c>
      <c r="E313" s="554" t="s">
        <v>678</v>
      </c>
      <c r="F313" s="598" t="s">
        <v>1612</v>
      </c>
      <c r="G313" s="518" t="s">
        <v>974</v>
      </c>
      <c r="H313" s="494" t="str">
        <f>VLOOKUP(E313,'[16]Gui chi Quynh'!$C$7:$E$387,3,0)</f>
        <v>A2</v>
      </c>
      <c r="I313" s="494">
        <f>VLOOKUP(H313,Sheet1!$B$2:$C$12,2,TRUE)</f>
        <v>9</v>
      </c>
      <c r="J313" s="494" t="str">
        <f>VLOOKUP($E313,'[17]Gui chi Quynh'!$C$7:$E$387,3,0)</f>
        <v>A4</v>
      </c>
      <c r="K313" s="494">
        <f>VLOOKUP(J313,Sheet1!$B$2:$C$12,2,TRUE)</f>
        <v>7</v>
      </c>
      <c r="L313" s="494" t="str">
        <f>VLOOKUP(E313,'[18]Gui chi Quynh'!$C$7:$F$385,3,0)</f>
        <v>A3</v>
      </c>
      <c r="M313" s="494">
        <f>VLOOKUP(L313,Sheet1!$B$2:$C$12,2,TRUE)</f>
        <v>8</v>
      </c>
      <c r="N313" s="494" t="str">
        <f>VLOOKUP(E313,'[19]Gui chi Quynh'!$C$7:$E$391,3,0)</f>
        <v>A2</v>
      </c>
      <c r="O313" s="494">
        <f>VLOOKUP(N313,Sheet1!$B$2:$C$12,2,TRUE)</f>
        <v>9</v>
      </c>
      <c r="P313" s="494" t="str">
        <f>VLOOKUP(E313,'[20]Gui chi Quynh'!$C$7:$E$391,3,0)</f>
        <v>A3</v>
      </c>
      <c r="Q313" s="494">
        <f>VLOOKUP(P313,Sheet1!$B$2:$C$12,2,TRUE)</f>
        <v>8</v>
      </c>
      <c r="R313" s="494" t="str">
        <f>VLOOKUP($E313,'[21]Gui chi Quynh'!$C$7:$E$390,3,0)</f>
        <v>A3</v>
      </c>
      <c r="S313" s="494">
        <f>VLOOKUP(R313,Sheet1!$B$2:$C$12,2,TRUE)</f>
        <v>8</v>
      </c>
      <c r="T313" s="494" t="str">
        <f>VLOOKUP($E313,'[22]Gui chi Quynh'!$C$7:$E$390,3,0)</f>
        <v>A3</v>
      </c>
      <c r="U313" s="494">
        <f>VLOOKUP(T313,Sheet1!$B$2:$C$12,2,TRUE)</f>
        <v>8</v>
      </c>
      <c r="V313" s="494" t="str">
        <f>VLOOKUP($E313,'[23]Gui chi Quynh'!$C$7:$E$389,3,0)</f>
        <v>A3</v>
      </c>
      <c r="W313" s="494">
        <f>VLOOKUP(V313,Sheet1!$B$2:$C$12,2,TRUE)</f>
        <v>8</v>
      </c>
      <c r="X313" s="494" t="str">
        <f>VLOOKUP($E313,'[24]Gui chi Quynh'!$C$7:$E$389,3,0)</f>
        <v>A3</v>
      </c>
      <c r="Y313" s="494">
        <f>VLOOKUP(X313,Sheet1!$B$2:$C$12,2,TRUE)</f>
        <v>8</v>
      </c>
      <c r="Z313" s="494" t="str">
        <f>VLOOKUP($E313,'[25]Gui chi Quynh'!$C$7:$E$388,3,0)</f>
        <v>A4</v>
      </c>
      <c r="AA313" s="494">
        <f>VLOOKUP(Z313,Sheet1!$B$2:$C$12,2,TRUE)</f>
        <v>7</v>
      </c>
      <c r="AB313" s="494" t="str">
        <f>VLOOKUP($E313,'T5'!$E$9:$AH$337,24,0)</f>
        <v>A3</v>
      </c>
      <c r="AC313" s="494">
        <f>VLOOKUP(AB313,Sheet1!$B$2:$C$12,2,TRUE)</f>
        <v>8</v>
      </c>
      <c r="AD313" s="494" t="str">
        <f>VLOOKUP($E313,'[27]XET CUOI NAM'!$E$9:AE$337,26,0)</f>
        <v>A3</v>
      </c>
      <c r="AE313" s="494">
        <f>VLOOKUP(AD313,Sheet1!$B$2:$C$12,2,TRUE)</f>
        <v>8</v>
      </c>
      <c r="AF313" s="592"/>
      <c r="AG313" s="709">
        <f t="shared" si="60"/>
        <v>8</v>
      </c>
      <c r="AH313" s="709" t="str">
        <f t="shared" si="61"/>
        <v>11A*</v>
      </c>
      <c r="AI313" s="709">
        <f t="shared" si="57"/>
        <v>0</v>
      </c>
      <c r="AJ313" s="709">
        <f t="shared" si="54"/>
        <v>8</v>
      </c>
      <c r="AK313" s="494" t="str">
        <f t="shared" si="55"/>
        <v>Xuất sắc</v>
      </c>
      <c r="AL313" s="494" t="str">
        <f>VLOOKUP($E313,'cac dv gui'!$C$121:$AC$129,25,0)</f>
        <v>Xuất sắc</v>
      </c>
      <c r="AM313" s="494" t="str">
        <f>VLOOKUP($E313,'cac dv gui'!$C$121:$AC$129,26,0)</f>
        <v>Xuất sắc</v>
      </c>
      <c r="AN313" s="675"/>
      <c r="AO313" s="494"/>
      <c r="AP313" s="675"/>
      <c r="AQ313" s="494" t="str">
        <f t="shared" si="56"/>
        <v>Xuất sắc</v>
      </c>
      <c r="AR313" s="675" t="str">
        <f t="shared" si="59"/>
        <v>Xuất sắc</v>
      </c>
      <c r="AS313" s="675"/>
      <c r="AT313" s="494"/>
      <c r="AU313" s="675"/>
      <c r="AV313" s="675" t="s">
        <v>1731</v>
      </c>
    </row>
    <row r="314" spans="1:48" s="684" customFormat="1" ht="16.5" x14ac:dyDescent="0.25">
      <c r="A314" s="512" t="s">
        <v>1550</v>
      </c>
      <c r="B314" s="512">
        <f>COUNTIF($F$9:F314,F314)</f>
        <v>4</v>
      </c>
      <c r="C314" s="682" t="s">
        <v>984</v>
      </c>
      <c r="D314" s="552" t="s">
        <v>397</v>
      </c>
      <c r="E314" s="554" t="s">
        <v>682</v>
      </c>
      <c r="F314" s="598" t="s">
        <v>1612</v>
      </c>
      <c r="G314" s="518" t="s">
        <v>974</v>
      </c>
      <c r="H314" s="494" t="str">
        <f>VLOOKUP(E314,'[16]Gui chi Quynh'!$C$7:$E$387,3,0)</f>
        <v>A2</v>
      </c>
      <c r="I314" s="494">
        <f>VLOOKUP(H314,Sheet1!$B$2:$C$12,2,TRUE)</f>
        <v>9</v>
      </c>
      <c r="J314" s="494" t="str">
        <f>VLOOKUP($E314,'[17]Gui chi Quynh'!$C$7:$E$387,3,0)</f>
        <v>A4</v>
      </c>
      <c r="K314" s="494">
        <f>VLOOKUP(J314,Sheet1!$B$2:$C$12,2,TRUE)</f>
        <v>7</v>
      </c>
      <c r="L314" s="494" t="str">
        <f>VLOOKUP(E314,'[18]Gui chi Quynh'!$C$7:$F$385,3,0)</f>
        <v>A3</v>
      </c>
      <c r="M314" s="494">
        <f>VLOOKUP(L314,Sheet1!$B$2:$C$12,2,TRUE)</f>
        <v>8</v>
      </c>
      <c r="N314" s="494" t="str">
        <f>VLOOKUP(E314,'[19]Gui chi Quynh'!$C$7:$E$391,3,0)</f>
        <v>A2</v>
      </c>
      <c r="O314" s="494">
        <f>VLOOKUP(N314,Sheet1!$B$2:$C$12,2,TRUE)</f>
        <v>9</v>
      </c>
      <c r="P314" s="494" t="str">
        <f>VLOOKUP(E314,'[20]Gui chi Quynh'!$C$7:$E$391,3,0)</f>
        <v>A3</v>
      </c>
      <c r="Q314" s="494">
        <f>VLOOKUP(P314,Sheet1!$B$2:$C$12,2,TRUE)</f>
        <v>8</v>
      </c>
      <c r="R314" s="494" t="str">
        <f>VLOOKUP($E314,'[21]Gui chi Quynh'!$C$7:$E$390,3,0)</f>
        <v>A3</v>
      </c>
      <c r="S314" s="494">
        <f>VLOOKUP(R314,Sheet1!$B$2:$C$12,2,TRUE)</f>
        <v>8</v>
      </c>
      <c r="T314" s="494" t="str">
        <f>VLOOKUP($E314,'[22]Gui chi Quynh'!$C$7:$E$390,3,0)</f>
        <v>A3</v>
      </c>
      <c r="U314" s="494">
        <f>VLOOKUP(T314,Sheet1!$B$2:$C$12,2,TRUE)</f>
        <v>8</v>
      </c>
      <c r="V314" s="494" t="str">
        <f>VLOOKUP($E314,'[23]Gui chi Quynh'!$C$7:$E$389,3,0)</f>
        <v>A4</v>
      </c>
      <c r="W314" s="494">
        <f>VLOOKUP(V314,Sheet1!$B$2:$C$12,2,TRUE)</f>
        <v>7</v>
      </c>
      <c r="X314" s="494" t="str">
        <f>VLOOKUP($E314,'[24]Gui chi Quynh'!$C$7:$E$389,3,0)</f>
        <v>A3</v>
      </c>
      <c r="Y314" s="494">
        <f>VLOOKUP(X314,Sheet1!$B$2:$C$12,2,TRUE)</f>
        <v>8</v>
      </c>
      <c r="Z314" s="494" t="str">
        <f>VLOOKUP($E314,'[25]Gui chi Quynh'!$C$7:$E$388,3,0)</f>
        <v>A3</v>
      </c>
      <c r="AA314" s="494">
        <f>VLOOKUP(Z314,Sheet1!$B$2:$C$12,2,TRUE)</f>
        <v>8</v>
      </c>
      <c r="AB314" s="494" t="str">
        <f>VLOOKUP($E314,'T5'!$E$9:$AH$337,24,0)</f>
        <v>A3</v>
      </c>
      <c r="AC314" s="494">
        <f>VLOOKUP(AB314,Sheet1!$B$2:$C$12,2,TRUE)</f>
        <v>8</v>
      </c>
      <c r="AD314" s="494" t="str">
        <f>VLOOKUP($E314,'[27]XET CUOI NAM'!$E$9:AE$337,26,0)</f>
        <v>A3</v>
      </c>
      <c r="AE314" s="494">
        <f>VLOOKUP(AD314,Sheet1!$B$2:$C$12,2,TRUE)</f>
        <v>8</v>
      </c>
      <c r="AF314" s="592" t="str">
        <f>VLOOKUP($E314,'[26]Tong hop ket qua'!$E$19:$M$219,9,0)</f>
        <v>Xuất sắc</v>
      </c>
      <c r="AG314" s="709">
        <f t="shared" si="60"/>
        <v>8</v>
      </c>
      <c r="AH314" s="709" t="str">
        <f t="shared" si="61"/>
        <v>11A*</v>
      </c>
      <c r="AI314" s="709">
        <f t="shared" si="57"/>
        <v>0</v>
      </c>
      <c r="AJ314" s="709">
        <f t="shared" si="54"/>
        <v>8</v>
      </c>
      <c r="AK314" s="494" t="str">
        <f t="shared" si="55"/>
        <v>Xuất sắc</v>
      </c>
      <c r="AL314" s="494" t="str">
        <f>VLOOKUP($E314,'cac dv gui'!$C$121:$AC$129,25,0)</f>
        <v>Xuất sắc</v>
      </c>
      <c r="AM314" s="494" t="str">
        <f>VLOOKUP($E314,'cac dv gui'!$C$121:$AC$129,26,0)</f>
        <v>Xuất sắc</v>
      </c>
      <c r="AN314" s="675"/>
      <c r="AO314" s="494"/>
      <c r="AP314" s="675"/>
      <c r="AQ314" s="494" t="str">
        <f t="shared" si="56"/>
        <v>Xuất sắc</v>
      </c>
      <c r="AR314" s="675" t="str">
        <f t="shared" si="59"/>
        <v>Xuất sắc</v>
      </c>
      <c r="AS314" s="675"/>
      <c r="AT314" s="494"/>
      <c r="AU314" s="675" t="s">
        <v>1731</v>
      </c>
      <c r="AV314" s="675"/>
    </row>
    <row r="315" spans="1:48" s="684" customFormat="1" ht="16.5" x14ac:dyDescent="0.25">
      <c r="A315" s="512" t="s">
        <v>1551</v>
      </c>
      <c r="B315" s="512">
        <f>COUNTIF($F$9:F315,F315)</f>
        <v>5</v>
      </c>
      <c r="C315" s="682" t="s">
        <v>984</v>
      </c>
      <c r="D315" s="552" t="s">
        <v>386</v>
      </c>
      <c r="E315" s="554" t="s">
        <v>822</v>
      </c>
      <c r="F315" s="687" t="s">
        <v>1612</v>
      </c>
      <c r="G315" s="518" t="s">
        <v>974</v>
      </c>
      <c r="H315" s="494" t="str">
        <f>VLOOKUP(E315,'[16]Gui chi Quynh'!$C$7:$E$387,3,0)</f>
        <v>A4</v>
      </c>
      <c r="I315" s="494">
        <f>VLOOKUP(H315,Sheet1!$B$2:$C$12,2,TRUE)</f>
        <v>7</v>
      </c>
      <c r="J315" s="494" t="str">
        <f>VLOOKUP($E315,'[17]Gui chi Quynh'!$C$7:$E$387,3,0)</f>
        <v>A4</v>
      </c>
      <c r="K315" s="494">
        <f>VLOOKUP(J315,Sheet1!$B$2:$C$12,2,TRUE)</f>
        <v>7</v>
      </c>
      <c r="L315" s="494" t="str">
        <f>VLOOKUP(E315,'[18]Gui chi Quynh'!$C$7:$F$385,3,0)</f>
        <v>A3</v>
      </c>
      <c r="M315" s="494">
        <f>VLOOKUP(L315,Sheet1!$B$2:$C$12,2,TRUE)</f>
        <v>8</v>
      </c>
      <c r="N315" s="494" t="str">
        <f>VLOOKUP(E315,'[19]Gui chi Quynh'!$C$7:$E$391,3,0)</f>
        <v>A4</v>
      </c>
      <c r="O315" s="494">
        <f>VLOOKUP(N315,Sheet1!$B$2:$C$12,2,TRUE)</f>
        <v>7</v>
      </c>
      <c r="P315" s="494" t="str">
        <f>VLOOKUP(E315,'[20]Gui chi Quynh'!$C$7:$E$391,3,0)</f>
        <v>A3</v>
      </c>
      <c r="Q315" s="494">
        <f>VLOOKUP(P315,Sheet1!$B$2:$C$12,2,TRUE)</f>
        <v>8</v>
      </c>
      <c r="R315" s="494" t="str">
        <f>VLOOKUP($E315,'[21]Gui chi Quynh'!$C$7:$E$390,3,0)</f>
        <v>A3</v>
      </c>
      <c r="S315" s="494">
        <f>VLOOKUP(R315,Sheet1!$B$2:$C$12,2,TRUE)</f>
        <v>8</v>
      </c>
      <c r="T315" s="494" t="str">
        <f>VLOOKUP($E315,'[22]Gui chi Quynh'!$C$7:$E$390,3,0)</f>
        <v>A3</v>
      </c>
      <c r="U315" s="494">
        <f>VLOOKUP(T315,Sheet1!$B$2:$C$12,2,TRUE)</f>
        <v>8</v>
      </c>
      <c r="V315" s="494" t="str">
        <f>VLOOKUP($E315,'[23]Gui chi Quynh'!$C$7:$E$389,3,0)</f>
        <v>A3</v>
      </c>
      <c r="W315" s="494">
        <f>VLOOKUP(V315,Sheet1!$B$2:$C$12,2,TRUE)</f>
        <v>8</v>
      </c>
      <c r="X315" s="494" t="str">
        <f>VLOOKUP($E315,'[24]Gui chi Quynh'!$C$7:$E$389,3,0)</f>
        <v>A3</v>
      </c>
      <c r="Y315" s="494">
        <f>VLOOKUP(X315,Sheet1!$B$2:$C$12,2,TRUE)</f>
        <v>8</v>
      </c>
      <c r="Z315" s="494" t="str">
        <f>VLOOKUP($E315,'[25]Gui chi Quynh'!$C$7:$E$388,3,0)</f>
        <v>A3</v>
      </c>
      <c r="AA315" s="494">
        <f>VLOOKUP(Z315,Sheet1!$B$2:$C$12,2,TRUE)</f>
        <v>8</v>
      </c>
      <c r="AB315" s="494" t="str">
        <f>VLOOKUP($E315,'T5'!$E$9:$AH$337,24,0)</f>
        <v>A4</v>
      </c>
      <c r="AC315" s="494">
        <f>VLOOKUP(AB315,Sheet1!$B$2:$C$12,2,TRUE)</f>
        <v>7</v>
      </c>
      <c r="AD315" s="494" t="str">
        <f>VLOOKUP($E315,'[27]XET CUOI NAM'!$E$9:AE$337,26,0)</f>
        <v>A3</v>
      </c>
      <c r="AE315" s="494">
        <f>VLOOKUP(AD315,Sheet1!$B$2:$C$12,2,TRUE)</f>
        <v>8</v>
      </c>
      <c r="AF315" s="592"/>
      <c r="AG315" s="709">
        <f t="shared" si="60"/>
        <v>7.6363636363636367</v>
      </c>
      <c r="AH315" s="709" t="str">
        <f t="shared" si="61"/>
        <v>11A*</v>
      </c>
      <c r="AI315" s="709">
        <f t="shared" si="57"/>
        <v>0</v>
      </c>
      <c r="AJ315" s="709">
        <f t="shared" si="54"/>
        <v>7.666666666666667</v>
      </c>
      <c r="AK315" s="494" t="str">
        <f t="shared" si="55"/>
        <v>Tốt</v>
      </c>
      <c r="AL315" s="494" t="str">
        <f>VLOOKUP($E315,'cac dv gui'!$C$121:$AC$129,25,0)</f>
        <v>Xuất sắc</v>
      </c>
      <c r="AM315" s="494" t="str">
        <f>VLOOKUP($E315,'cac dv gui'!$C$121:$AC$129,26,0)</f>
        <v>Tốt</v>
      </c>
      <c r="AN315" s="675"/>
      <c r="AO315" s="494"/>
      <c r="AP315" s="675"/>
      <c r="AQ315" s="494" t="str">
        <f t="shared" si="56"/>
        <v>Tốt</v>
      </c>
      <c r="AR315" s="675" t="str">
        <f t="shared" si="59"/>
        <v>Tốt</v>
      </c>
      <c r="AS315" s="675"/>
      <c r="AT315" s="494"/>
      <c r="AU315" s="675"/>
      <c r="AV315" s="675" t="s">
        <v>1731</v>
      </c>
    </row>
    <row r="316" spans="1:48" s="684" customFormat="1" ht="16.5" x14ac:dyDescent="0.25">
      <c r="A316" s="512" t="s">
        <v>1552</v>
      </c>
      <c r="B316" s="512">
        <f>COUNTIF($F$9:F132,F316)</f>
        <v>0</v>
      </c>
      <c r="C316" s="513" t="s">
        <v>985</v>
      </c>
      <c r="D316" s="552" t="s">
        <v>195</v>
      </c>
      <c r="E316" s="554" t="s">
        <v>681</v>
      </c>
      <c r="F316" s="687" t="s">
        <v>1612</v>
      </c>
      <c r="G316" s="518" t="s">
        <v>974</v>
      </c>
      <c r="H316" s="494" t="str">
        <f>VLOOKUP(E316,'[16]Gui chi Quynh'!$C$7:$E$387,3,0)</f>
        <v>A4</v>
      </c>
      <c r="I316" s="494">
        <f>VLOOKUP(H316,Sheet1!$B$2:$C$12,2,TRUE)</f>
        <v>7</v>
      </c>
      <c r="J316" s="494" t="str">
        <f>VLOOKUP($E316,'[17]Gui chi Quynh'!$C$7:$E$387,3,0)</f>
        <v>A4</v>
      </c>
      <c r="K316" s="494">
        <f>VLOOKUP(J316,Sheet1!$B$2:$C$12,2,TRUE)</f>
        <v>7</v>
      </c>
      <c r="L316" s="494" t="str">
        <f>VLOOKUP(E316,'[18]Gui chi Quynh'!$C$7:$F$385,3,0)</f>
        <v>A3</v>
      </c>
      <c r="M316" s="494">
        <f>VLOOKUP(L316,Sheet1!$B$2:$C$12,2,TRUE)</f>
        <v>8</v>
      </c>
      <c r="N316" s="494" t="str">
        <f>VLOOKUP(E316,'[19]Gui chi Quynh'!$C$7:$E$391,3,0)</f>
        <v>A4</v>
      </c>
      <c r="O316" s="494">
        <f>VLOOKUP(N316,Sheet1!$B$2:$C$12,2,TRUE)</f>
        <v>7</v>
      </c>
      <c r="P316" s="494" t="str">
        <f>VLOOKUP(E316,'[20]Gui chi Quynh'!$C$7:$E$391,3,0)</f>
        <v>A3</v>
      </c>
      <c r="Q316" s="494">
        <f>VLOOKUP(P316,Sheet1!$B$2:$C$12,2,TRUE)</f>
        <v>8</v>
      </c>
      <c r="R316" s="494" t="str">
        <f>VLOOKUP($E316,'[21]Gui chi Quynh'!$C$7:$E$390,3,0)</f>
        <v>A3</v>
      </c>
      <c r="S316" s="494">
        <f>VLOOKUP(R316,Sheet1!$B$2:$C$12,2,TRUE)</f>
        <v>8</v>
      </c>
      <c r="T316" s="494" t="str">
        <f>VLOOKUP($E316,'[22]Gui chi Quynh'!$C$7:$E$390,3,0)</f>
        <v>A4</v>
      </c>
      <c r="U316" s="494">
        <f>VLOOKUP(T316,Sheet1!$B$2:$C$12,2,TRUE)</f>
        <v>7</v>
      </c>
      <c r="V316" s="494" t="str">
        <f>VLOOKUP($E316,'[23]Gui chi Quynh'!$C$7:$E$389,3,0)</f>
        <v>A4</v>
      </c>
      <c r="W316" s="494">
        <f>VLOOKUP(V316,Sheet1!$B$2:$C$12,2,TRUE)</f>
        <v>7</v>
      </c>
      <c r="X316" s="494" t="str">
        <f>VLOOKUP($E316,'[24]Gui chi Quynh'!$C$7:$E$389,3,0)</f>
        <v>B1</v>
      </c>
      <c r="Y316" s="494">
        <f>VLOOKUP(X316,Sheet1!$B$2:$C$12,2,TRUE)</f>
        <v>6</v>
      </c>
      <c r="Z316" s="494" t="str">
        <f>VLOOKUP($E316,'[25]Gui chi Quynh'!$C$7:$E$388,3,0)</f>
        <v>A4</v>
      </c>
      <c r="AA316" s="494">
        <f>VLOOKUP(Z316,Sheet1!$B$2:$C$12,2,TRUE)</f>
        <v>7</v>
      </c>
      <c r="AB316" s="494" t="str">
        <f>VLOOKUP($E316,'T5'!$E$9:$AH$337,24,0)</f>
        <v>A4</v>
      </c>
      <c r="AC316" s="494">
        <f>VLOOKUP(AB316,Sheet1!$B$2:$C$12,2,TRUE)</f>
        <v>7</v>
      </c>
      <c r="AD316" s="494" t="str">
        <f>VLOOKUP($E316,'[27]XET CUOI NAM'!$E$9:AE$337,26,0)</f>
        <v>A4</v>
      </c>
      <c r="AE316" s="494">
        <f>VLOOKUP(AD316,Sheet1!$B$2:$C$12,2,TRUE)</f>
        <v>7</v>
      </c>
      <c r="AF316" s="592"/>
      <c r="AG316" s="709">
        <f t="shared" si="60"/>
        <v>7.1818181818181817</v>
      </c>
      <c r="AH316" s="709" t="str">
        <f>LEFT((COUNTIF($H316:$AC316,"A*")&amp;"A*")&amp;" + "&amp;(COUNTIF($H316:$AC316,"B*")&amp;"B*")&amp;" + "&amp;(COUNTIF($H316:$AC316,"C*")&amp;"C*")&amp;" +  "&amp;(COUNTIF($H316:$AC316,"D")&amp;"D")&amp; " +  "&amp;(COUNTIF($H316:$AC316,"E")&amp;"E"),10)</f>
        <v>10A* + 1B*</v>
      </c>
      <c r="AI316" s="709">
        <f t="shared" si="57"/>
        <v>1</v>
      </c>
      <c r="AJ316" s="709">
        <f t="shared" si="54"/>
        <v>7.166666666666667</v>
      </c>
      <c r="AK316" s="494" t="str">
        <f t="shared" si="55"/>
        <v>Tốt</v>
      </c>
      <c r="AL316" s="494" t="str">
        <f>VLOOKUP($E316,'cac dv gui'!$C$121:$AC$129,25,0)</f>
        <v>Xuất sắc</v>
      </c>
      <c r="AM316" s="494" t="str">
        <f>VLOOKUP($E316,'cac dv gui'!$C$121:$AC$129,26,0)</f>
        <v>Tốt</v>
      </c>
      <c r="AN316" s="675"/>
      <c r="AO316" s="494"/>
      <c r="AP316" s="675"/>
      <c r="AQ316" s="494" t="str">
        <f t="shared" si="56"/>
        <v>Tốt</v>
      </c>
      <c r="AR316" s="675" t="str">
        <f t="shared" si="59"/>
        <v>Tốt</v>
      </c>
      <c r="AS316" s="675"/>
      <c r="AT316" s="494"/>
      <c r="AU316" s="675"/>
      <c r="AV316" s="675" t="s">
        <v>1731</v>
      </c>
    </row>
    <row r="317" spans="1:48" s="684" customFormat="1" ht="16.5" x14ac:dyDescent="0.25">
      <c r="A317" s="512" t="s">
        <v>1553</v>
      </c>
      <c r="B317" s="512">
        <f>COUNTIF($F$9:F134,F317)</f>
        <v>0</v>
      </c>
      <c r="C317" s="513" t="s">
        <v>985</v>
      </c>
      <c r="D317" s="552" t="s">
        <v>194</v>
      </c>
      <c r="E317" s="554" t="s">
        <v>680</v>
      </c>
      <c r="F317" s="687" t="s">
        <v>1612</v>
      </c>
      <c r="G317" s="518" t="s">
        <v>974</v>
      </c>
      <c r="H317" s="494" t="str">
        <f>VLOOKUP(E317,'[16]Gui chi Quynh'!$C$7:$E$387,3,0)</f>
        <v>A4</v>
      </c>
      <c r="I317" s="494">
        <f>VLOOKUP(H317,Sheet1!$B$2:$C$12,2,TRUE)</f>
        <v>7</v>
      </c>
      <c r="J317" s="494" t="str">
        <f>VLOOKUP($E317,'[17]Gui chi Quynh'!$C$7:$E$387,3,0)</f>
        <v>A4</v>
      </c>
      <c r="K317" s="494">
        <f>VLOOKUP(J317,Sheet1!$B$2:$C$12,2,TRUE)</f>
        <v>7</v>
      </c>
      <c r="L317" s="494" t="str">
        <f>VLOOKUP(E317,'[18]Gui chi Quynh'!$C$7:$F$385,3,0)</f>
        <v>A4</v>
      </c>
      <c r="M317" s="494">
        <f>VLOOKUP(L317,Sheet1!$B$2:$C$12,2,TRUE)</f>
        <v>7</v>
      </c>
      <c r="N317" s="494" t="str">
        <f>VLOOKUP(E317,'[19]Gui chi Quynh'!$C$7:$E$391,3,0)</f>
        <v>A4</v>
      </c>
      <c r="O317" s="494">
        <f>VLOOKUP(N317,Sheet1!$B$2:$C$12,2,TRUE)</f>
        <v>7</v>
      </c>
      <c r="P317" s="494" t="str">
        <f>VLOOKUP(E317,'[20]Gui chi Quynh'!$C$7:$E$391,3,0)</f>
        <v>A4</v>
      </c>
      <c r="Q317" s="494">
        <f>VLOOKUP(P317,Sheet1!$B$2:$C$12,2,TRUE)</f>
        <v>7</v>
      </c>
      <c r="R317" s="494" t="str">
        <f>VLOOKUP($E317,'[21]Gui chi Quynh'!$C$7:$E$390,3,0)</f>
        <v>A3</v>
      </c>
      <c r="S317" s="494">
        <f>VLOOKUP(R317,Sheet1!$B$2:$C$12,2,TRUE)</f>
        <v>8</v>
      </c>
      <c r="T317" s="494" t="str">
        <f>VLOOKUP($E317,'[22]Gui chi Quynh'!$C$7:$E$390,3,0)</f>
        <v>A4</v>
      </c>
      <c r="U317" s="494">
        <f>VLOOKUP(T317,Sheet1!$B$2:$C$12,2,TRUE)</f>
        <v>7</v>
      </c>
      <c r="V317" s="494" t="str">
        <f>VLOOKUP($E317,'[23]Gui chi Quynh'!$C$7:$E$389,3,0)</f>
        <v>A4</v>
      </c>
      <c r="W317" s="494">
        <f>VLOOKUP(V317,Sheet1!$B$2:$C$12,2,TRUE)</f>
        <v>7</v>
      </c>
      <c r="X317" s="494" t="str">
        <f>VLOOKUP($E317,'[24]Gui chi Quynh'!$C$7:$E$389,3,0)</f>
        <v>A4</v>
      </c>
      <c r="Y317" s="494">
        <f>VLOOKUP(X317,Sheet1!$B$2:$C$12,2,TRUE)</f>
        <v>7</v>
      </c>
      <c r="Z317" s="494" t="str">
        <f>VLOOKUP($E317,'[25]Gui chi Quynh'!$C$7:$E$388,3,0)</f>
        <v>A4</v>
      </c>
      <c r="AA317" s="494">
        <f>VLOOKUP(Z317,Sheet1!$B$2:$C$12,2,TRUE)</f>
        <v>7</v>
      </c>
      <c r="AB317" s="494" t="str">
        <f>VLOOKUP($E317,'T5'!$E$9:$AH$337,24,0)</f>
        <v>A4</v>
      </c>
      <c r="AC317" s="494">
        <f>VLOOKUP(AB317,Sheet1!$B$2:$C$12,2,TRUE)</f>
        <v>7</v>
      </c>
      <c r="AD317" s="494" t="str">
        <f>VLOOKUP($E317,'[27]XET CUOI NAM'!$E$9:AE$337,26,0)</f>
        <v>A4</v>
      </c>
      <c r="AE317" s="494">
        <f>VLOOKUP(AD317,Sheet1!$B$2:$C$12,2,TRUE)</f>
        <v>7</v>
      </c>
      <c r="AF317" s="592"/>
      <c r="AG317" s="709">
        <f t="shared" si="60"/>
        <v>7.0909090909090908</v>
      </c>
      <c r="AH317" s="709" t="str">
        <f>LEFT((COUNTIF($H317:$AC317,"A*")&amp;"A*")&amp;" + "&amp;(COUNTIF($H317:$AC317,"B*")&amp;"B*")&amp;" + "&amp;(COUNTIF($H317:$AC317,"C*")&amp;"C*")&amp;" +  "&amp;(COUNTIF($H317:$AC317,"D")&amp;"D")&amp; " +  "&amp;(COUNTIF($H317:$AC317,"E")&amp;"E"),4)</f>
        <v>11A*</v>
      </c>
      <c r="AI317" s="709">
        <f t="shared" si="57"/>
        <v>0</v>
      </c>
      <c r="AJ317" s="709">
        <f t="shared" si="54"/>
        <v>7.083333333333333</v>
      </c>
      <c r="AK317" s="494" t="str">
        <f t="shared" si="55"/>
        <v>Tốt</v>
      </c>
      <c r="AL317" s="494" t="str">
        <f>VLOOKUP($E317,'cac dv gui'!$C$121:$AC$129,25,0)</f>
        <v>Xuất sắc</v>
      </c>
      <c r="AM317" s="494" t="str">
        <f>VLOOKUP($E317,'cac dv gui'!$C$121:$AC$129,26,0)</f>
        <v>Tốt</v>
      </c>
      <c r="AN317" s="675"/>
      <c r="AO317" s="494"/>
      <c r="AP317" s="675"/>
      <c r="AQ317" s="494" t="str">
        <f t="shared" si="56"/>
        <v>Tốt</v>
      </c>
      <c r="AR317" s="675" t="str">
        <f t="shared" si="59"/>
        <v>Tốt</v>
      </c>
      <c r="AS317" s="675"/>
      <c r="AT317" s="494"/>
      <c r="AU317" s="675"/>
      <c r="AV317" s="675" t="s">
        <v>1731</v>
      </c>
    </row>
    <row r="318" spans="1:48" s="684" customFormat="1" ht="16.5" x14ac:dyDescent="0.25">
      <c r="A318" s="512" t="s">
        <v>1554</v>
      </c>
      <c r="B318" s="512">
        <f>COUNTIF($F$9:F318,F318)</f>
        <v>8</v>
      </c>
      <c r="C318" s="513" t="s">
        <v>984</v>
      </c>
      <c r="D318" s="552" t="s">
        <v>866</v>
      </c>
      <c r="E318" s="554" t="s">
        <v>679</v>
      </c>
      <c r="F318" s="687" t="s">
        <v>1612</v>
      </c>
      <c r="G318" s="518" t="s">
        <v>974</v>
      </c>
      <c r="H318" s="494" t="str">
        <f>VLOOKUP(E318,'[16]Gui chi Quynh'!$C$7:$E$387,3,0)</f>
        <v>A4</v>
      </c>
      <c r="I318" s="494">
        <f>VLOOKUP(H318,Sheet1!$B$2:$C$12,2,TRUE)</f>
        <v>7</v>
      </c>
      <c r="J318" s="494" t="str">
        <f>VLOOKUP($E318,'[17]Gui chi Quynh'!$C$7:$E$387,3,0)</f>
        <v>A4</v>
      </c>
      <c r="K318" s="494">
        <f>VLOOKUP(J318,Sheet1!$B$2:$C$12,2,TRUE)</f>
        <v>7</v>
      </c>
      <c r="L318" s="494" t="str">
        <f>VLOOKUP(E318,'[18]Gui chi Quynh'!$C$7:$F$385,3,0)</f>
        <v>A3</v>
      </c>
      <c r="M318" s="494">
        <f>VLOOKUP(L318,Sheet1!$B$2:$C$12,2,TRUE)</f>
        <v>8</v>
      </c>
      <c r="N318" s="494" t="str">
        <f>VLOOKUP(E318,'[19]Gui chi Quynh'!$C$7:$E$391,3,0)</f>
        <v>A3</v>
      </c>
      <c r="O318" s="494">
        <f>VLOOKUP(N318,Sheet1!$B$2:$C$12,2,TRUE)</f>
        <v>8</v>
      </c>
      <c r="P318" s="494" t="str">
        <f>VLOOKUP(E318,'[20]Gui chi Quynh'!$C$7:$E$391,3,0)</f>
        <v>A4</v>
      </c>
      <c r="Q318" s="494">
        <f>VLOOKUP(P318,Sheet1!$B$2:$C$12,2,TRUE)</f>
        <v>7</v>
      </c>
      <c r="R318" s="494" t="str">
        <f>VLOOKUP($E318,'[21]Gui chi Quynh'!$C$7:$E$390,3,0)</f>
        <v>A3</v>
      </c>
      <c r="S318" s="494">
        <f>VLOOKUP(R318,Sheet1!$B$2:$C$12,2,TRUE)</f>
        <v>8</v>
      </c>
      <c r="T318" s="494" t="str">
        <f>VLOOKUP($E318,'[22]Gui chi Quynh'!$C$7:$E$390,3,0)</f>
        <v>A3</v>
      </c>
      <c r="U318" s="494">
        <f>VLOOKUP(T318,Sheet1!$B$2:$C$12,2,TRUE)</f>
        <v>8</v>
      </c>
      <c r="V318" s="494" t="str">
        <f>VLOOKUP($E318,'[23]Gui chi Quynh'!$C$7:$E$389,3,0)</f>
        <v>A4</v>
      </c>
      <c r="W318" s="494">
        <f>VLOOKUP(V318,Sheet1!$B$2:$C$12,2,TRUE)</f>
        <v>7</v>
      </c>
      <c r="X318" s="494" t="str">
        <f>VLOOKUP($E318,'[24]Gui chi Quynh'!$C$7:$E$389,3,0)</f>
        <v>B2</v>
      </c>
      <c r="Y318" s="494">
        <f>VLOOKUP(X318,Sheet1!$B$2:$C$12,2,TRUE)</f>
        <v>5</v>
      </c>
      <c r="Z318" s="494" t="str">
        <f>VLOOKUP($E318,'[25]Gui chi Quynh'!$C$7:$E$388,3,0)</f>
        <v>A4</v>
      </c>
      <c r="AA318" s="494">
        <f>VLOOKUP(Z318,Sheet1!$B$2:$C$12,2,TRUE)</f>
        <v>7</v>
      </c>
      <c r="AB318" s="494" t="str">
        <f>VLOOKUP($E318,'T5'!$E$9:$AH$337,24,0)</f>
        <v>A3</v>
      </c>
      <c r="AC318" s="494">
        <f>VLOOKUP(AB318,Sheet1!$B$2:$C$12,2,TRUE)</f>
        <v>8</v>
      </c>
      <c r="AD318" s="494" t="str">
        <f>VLOOKUP($E318,'[27]XET CUOI NAM'!$E$9:AE$337,26,0)</f>
        <v>B1</v>
      </c>
      <c r="AE318" s="494">
        <f>VLOOKUP(AD318,Sheet1!$B$2:$C$12,2,TRUE)</f>
        <v>6</v>
      </c>
      <c r="AF318" s="592"/>
      <c r="AG318" s="709">
        <f t="shared" si="60"/>
        <v>7.2727272727272725</v>
      </c>
      <c r="AH318" s="709" t="str">
        <f>LEFT((COUNTIF($H318:$AC318,"A*")&amp;"A*")&amp;" + "&amp;(COUNTIF($H318:$AC318,"B*")&amp;"B*")&amp;" + "&amp;(COUNTIF($H318:$AC318,"C*")&amp;"C*")&amp;" +  "&amp;(COUNTIF($H318:$AC318,"D")&amp;"D")&amp; " +  "&amp;(COUNTIF($H318:$AC318,"E")&amp;"E"),10)</f>
        <v>10A* + 1B*</v>
      </c>
      <c r="AI318" s="709">
        <f t="shared" si="57"/>
        <v>1</v>
      </c>
      <c r="AJ318" s="709">
        <f t="shared" si="54"/>
        <v>7.166666666666667</v>
      </c>
      <c r="AK318" s="494" t="str">
        <f t="shared" si="55"/>
        <v>Tốt</v>
      </c>
      <c r="AL318" s="494" t="str">
        <f>VLOOKUP($E318,'cac dv gui'!$C$121:$AC$129,25,0)</f>
        <v>Xuất sắc</v>
      </c>
      <c r="AM318" s="494" t="str">
        <f>VLOOKUP($E318,'cac dv gui'!$C$121:$AC$129,26,0)</f>
        <v>Tốt</v>
      </c>
      <c r="AN318" s="675"/>
      <c r="AO318" s="494"/>
      <c r="AP318" s="675"/>
      <c r="AQ318" s="494" t="str">
        <f t="shared" si="56"/>
        <v>Tốt</v>
      </c>
      <c r="AR318" s="675" t="str">
        <f t="shared" si="59"/>
        <v>Tốt</v>
      </c>
      <c r="AS318" s="675"/>
      <c r="AT318" s="494"/>
      <c r="AU318" s="675"/>
      <c r="AV318" s="675" t="s">
        <v>1731</v>
      </c>
    </row>
    <row r="319" spans="1:48" s="684" customFormat="1" ht="16.5" x14ac:dyDescent="0.25">
      <c r="A319" s="512" t="s">
        <v>1555</v>
      </c>
      <c r="B319" s="512">
        <f>COUNTIF($F$9:F319,F319)</f>
        <v>9</v>
      </c>
      <c r="C319" s="513" t="s">
        <v>984</v>
      </c>
      <c r="D319" s="552" t="s">
        <v>729</v>
      </c>
      <c r="E319" s="554" t="s">
        <v>730</v>
      </c>
      <c r="F319" s="687" t="s">
        <v>1612</v>
      </c>
      <c r="G319" s="518" t="s">
        <v>974</v>
      </c>
      <c r="H319" s="494" t="str">
        <f>VLOOKUP(E319,'[16]Gui chi Quynh'!$C$7:$E$387,3,0)</f>
        <v>A3</v>
      </c>
      <c r="I319" s="494">
        <f>VLOOKUP(H319,Sheet1!$B$2:$C$12,2,TRUE)</f>
        <v>8</v>
      </c>
      <c r="J319" s="494" t="str">
        <f>VLOOKUP($E319,'[17]Gui chi Quynh'!$C$7:$E$387,3,0)</f>
        <v>A4</v>
      </c>
      <c r="K319" s="494">
        <f>VLOOKUP(J319,Sheet1!$B$2:$C$12,2,TRUE)</f>
        <v>7</v>
      </c>
      <c r="L319" s="494" t="str">
        <f>VLOOKUP(E319,'[18]Gui chi Quynh'!$C$7:$F$385,3,0)</f>
        <v>A4</v>
      </c>
      <c r="M319" s="494">
        <f>VLOOKUP(L319,Sheet1!$B$2:$C$12,2,TRUE)</f>
        <v>7</v>
      </c>
      <c r="N319" s="494" t="str">
        <f>VLOOKUP(E319,'[19]Gui chi Quynh'!$C$7:$E$391,3,0)</f>
        <v>A4</v>
      </c>
      <c r="O319" s="494">
        <f>VLOOKUP(N319,Sheet1!$B$2:$C$12,2,TRUE)</f>
        <v>7</v>
      </c>
      <c r="P319" s="494" t="str">
        <f>VLOOKUP(E319,'[20]Gui chi Quynh'!$C$7:$E$391,3,0)</f>
        <v>A4</v>
      </c>
      <c r="Q319" s="494">
        <f>VLOOKUP(P319,Sheet1!$B$2:$C$12,2,TRUE)</f>
        <v>7</v>
      </c>
      <c r="R319" s="494" t="str">
        <f>VLOOKUP($E319,'[21]Gui chi Quynh'!$C$7:$E$390,3,0)</f>
        <v>A4</v>
      </c>
      <c r="S319" s="494">
        <f>VLOOKUP(R319,Sheet1!$B$2:$C$12,2,TRUE)</f>
        <v>7</v>
      </c>
      <c r="T319" s="494" t="str">
        <f>VLOOKUP($E319,'[22]Gui chi Quynh'!$C$7:$E$390,3,0)</f>
        <v>A3</v>
      </c>
      <c r="U319" s="494">
        <f>VLOOKUP(T319,Sheet1!$B$2:$C$12,2,TRUE)</f>
        <v>8</v>
      </c>
      <c r="V319" s="494" t="str">
        <f>VLOOKUP($E319,'[23]Gui chi Quynh'!$C$7:$E$389,3,0)</f>
        <v>A4</v>
      </c>
      <c r="W319" s="494">
        <f>VLOOKUP(V319,Sheet1!$B$2:$C$12,2,TRUE)</f>
        <v>7</v>
      </c>
      <c r="X319" s="494" t="str">
        <f>VLOOKUP($E319,'[24]Gui chi Quynh'!$C$7:$E$389,3,0)</f>
        <v>A3</v>
      </c>
      <c r="Y319" s="494">
        <f>VLOOKUP(X319,Sheet1!$B$2:$C$12,2,TRUE)</f>
        <v>8</v>
      </c>
      <c r="Z319" s="494" t="str">
        <f>VLOOKUP($E319,'[25]Gui chi Quynh'!$C$7:$E$388,3,0)</f>
        <v>A3</v>
      </c>
      <c r="AA319" s="494">
        <f>VLOOKUP(Z319,Sheet1!$B$2:$C$12,2,TRUE)</f>
        <v>8</v>
      </c>
      <c r="AB319" s="494" t="str">
        <f>VLOOKUP($E319,'T5'!$E$9:$AH$337,24,0)</f>
        <v>A3</v>
      </c>
      <c r="AC319" s="494">
        <f>VLOOKUP(AB319,Sheet1!$B$2:$C$12,2,TRUE)</f>
        <v>8</v>
      </c>
      <c r="AD319" s="494" t="str">
        <f>VLOOKUP($E319,'[27]XET CUOI NAM'!$E$9:AE$337,26,0)</f>
        <v>A3</v>
      </c>
      <c r="AE319" s="494">
        <f>VLOOKUP(AD319,Sheet1!$B$2:$C$12,2,TRUE)</f>
        <v>8</v>
      </c>
      <c r="AF319" s="592"/>
      <c r="AG319" s="709">
        <f t="shared" si="60"/>
        <v>7.4545454545454541</v>
      </c>
      <c r="AH319" s="709" t="str">
        <f t="shared" ref="AH319:AH327" si="62">LEFT((COUNTIF($H319:$AC319,"A*")&amp;"A*")&amp;" + "&amp;(COUNTIF($H319:$AC319,"B*")&amp;"B*")&amp;" + "&amp;(COUNTIF($H319:$AC319,"C*")&amp;"C*")&amp;" +  "&amp;(COUNTIF($H319:$AC319,"D")&amp;"D")&amp; " +  "&amp;(COUNTIF($H319:$AC319,"E")&amp;"E"),4)</f>
        <v>11A*</v>
      </c>
      <c r="AI319" s="709">
        <f t="shared" si="57"/>
        <v>0</v>
      </c>
      <c r="AJ319" s="709">
        <f t="shared" si="54"/>
        <v>7.5</v>
      </c>
      <c r="AK319" s="494" t="str">
        <f t="shared" si="55"/>
        <v>Tốt</v>
      </c>
      <c r="AL319" s="494" t="str">
        <f>VLOOKUP($E319,'cac dv gui'!$C$121:$AC$129,25,0)</f>
        <v>Xuất sắc</v>
      </c>
      <c r="AM319" s="494" t="str">
        <f>VLOOKUP($E319,'cac dv gui'!$C$121:$AC$129,26,0)</f>
        <v>Tốt</v>
      </c>
      <c r="AN319" s="675"/>
      <c r="AO319" s="494"/>
      <c r="AP319" s="675"/>
      <c r="AQ319" s="494" t="str">
        <f t="shared" si="56"/>
        <v>Tốt</v>
      </c>
      <c r="AR319" s="675" t="str">
        <f t="shared" si="59"/>
        <v>Tốt</v>
      </c>
      <c r="AS319" s="675"/>
      <c r="AT319" s="494"/>
      <c r="AU319" s="675"/>
      <c r="AV319" s="675" t="s">
        <v>1731</v>
      </c>
    </row>
    <row r="320" spans="1:48" s="684" customFormat="1" ht="16.5" x14ac:dyDescent="0.25">
      <c r="A320" s="512" t="s">
        <v>1556</v>
      </c>
      <c r="B320" s="512">
        <f>COUNTIF($F$9:F320,F320)</f>
        <v>1</v>
      </c>
      <c r="C320" s="513" t="s">
        <v>984</v>
      </c>
      <c r="D320" s="552" t="s">
        <v>399</v>
      </c>
      <c r="E320" s="551" t="s">
        <v>533</v>
      </c>
      <c r="F320" s="494" t="s">
        <v>1605</v>
      </c>
      <c r="G320" s="494" t="s">
        <v>974</v>
      </c>
      <c r="H320" s="494" t="str">
        <f>VLOOKUP(E320,'[16]Gui chi Quynh'!$C$7:$E$387,3,0)</f>
        <v>A3</v>
      </c>
      <c r="I320" s="494">
        <f>VLOOKUP(H320,Sheet1!$B$2:$C$12,2,TRUE)</f>
        <v>8</v>
      </c>
      <c r="J320" s="494" t="str">
        <f>VLOOKUP($E320,'[17]Gui chi Quynh'!$C$7:$E$387,3,0)</f>
        <v>A4</v>
      </c>
      <c r="K320" s="494">
        <f>VLOOKUP(J320,Sheet1!$B$2:$C$12,2,TRUE)</f>
        <v>7</v>
      </c>
      <c r="L320" s="494" t="str">
        <f>VLOOKUP(E320,'[18]Gui chi Quynh'!$C$7:$F$385,3,0)</f>
        <v>A3</v>
      </c>
      <c r="M320" s="494">
        <f>VLOOKUP(L320,Sheet1!$B$2:$C$12,2,TRUE)</f>
        <v>8</v>
      </c>
      <c r="N320" s="494" t="str">
        <f>VLOOKUP(E320,'[19]Gui chi Quynh'!$C$7:$E$391,3,0)</f>
        <v>A3</v>
      </c>
      <c r="O320" s="494">
        <f>VLOOKUP(N320,Sheet1!$B$2:$C$12,2,TRUE)</f>
        <v>8</v>
      </c>
      <c r="P320" s="494" t="str">
        <f>VLOOKUP(E320,'[20]Gui chi Quynh'!$C$7:$E$391,3,0)</f>
        <v>A2</v>
      </c>
      <c r="Q320" s="494">
        <f>VLOOKUP(P320,Sheet1!$B$2:$C$12,2,TRUE)</f>
        <v>9</v>
      </c>
      <c r="R320" s="494" t="str">
        <f>VLOOKUP($E320,'[21]Gui chi Quynh'!$C$7:$E$390,3,0)</f>
        <v>A4</v>
      </c>
      <c r="S320" s="494">
        <f>VLOOKUP(R320,Sheet1!$B$2:$C$12,2,TRUE)</f>
        <v>7</v>
      </c>
      <c r="T320" s="494" t="str">
        <f>VLOOKUP($E320,'[22]Gui chi Quynh'!$C$7:$E$390,3,0)</f>
        <v>A4</v>
      </c>
      <c r="U320" s="494">
        <f>VLOOKUP(T320,Sheet1!$B$2:$C$12,2,TRUE)</f>
        <v>7</v>
      </c>
      <c r="V320" s="494" t="str">
        <f>VLOOKUP($E320,'[23]Gui chi Quynh'!$C$7:$E$389,3,0)</f>
        <v>A2</v>
      </c>
      <c r="W320" s="494">
        <f>VLOOKUP(V320,Sheet1!$B$2:$C$12,2,TRUE)</f>
        <v>9</v>
      </c>
      <c r="X320" s="494" t="str">
        <f>VLOOKUP($E320,'[24]Gui chi Quynh'!$C$7:$E$389,3,0)</f>
        <v>A1</v>
      </c>
      <c r="Y320" s="494">
        <f>VLOOKUP(X320,Sheet1!$B$2:$C$12,2,TRUE)</f>
        <v>10</v>
      </c>
      <c r="Z320" s="494" t="str">
        <f>VLOOKUP($E320,'[25]Gui chi Quynh'!$C$7:$E$388,3,0)</f>
        <v>A2</v>
      </c>
      <c r="AA320" s="494">
        <f>VLOOKUP(Z320,Sheet1!$B$2:$C$12,2,TRUE)</f>
        <v>9</v>
      </c>
      <c r="AB320" s="494" t="str">
        <f>VLOOKUP($E320,'T5'!$E$9:$AH$337,24,0)</f>
        <v>A3</v>
      </c>
      <c r="AC320" s="494">
        <f>VLOOKUP(AB320,Sheet1!$B$2:$C$12,2,TRUE)</f>
        <v>8</v>
      </c>
      <c r="AD320" s="494" t="str">
        <f>VLOOKUP($E320,'[27]XET CUOI NAM'!$E$9:AE$337,26,0)</f>
        <v>A3</v>
      </c>
      <c r="AE320" s="494">
        <f>VLOOKUP(AD320,Sheet1!$B$2:$C$12,2,TRUE)</f>
        <v>8</v>
      </c>
      <c r="AF320" s="592" t="str">
        <f>VLOOKUP($E320,'[26]Tong hop ket qua'!$E$19:$M$219,9,0)</f>
        <v>Khá</v>
      </c>
      <c r="AG320" s="709">
        <f>ROUND(AVERAGE($H320:$AC320),1)</f>
        <v>8.1999999999999993</v>
      </c>
      <c r="AH320" s="709" t="str">
        <f t="shared" si="62"/>
        <v>11A*</v>
      </c>
      <c r="AI320" s="709">
        <f t="shared" si="57"/>
        <v>0</v>
      </c>
      <c r="AJ320" s="709">
        <f t="shared" si="54"/>
        <v>8.1666666666666661</v>
      </c>
      <c r="AK320" s="494" t="str">
        <f t="shared" si="55"/>
        <v>Xuất sắc</v>
      </c>
      <c r="AL320" s="494" t="str">
        <f>VLOOKUP($E320,'cac dv gui'!$C$290:$AC$301,25,0)</f>
        <v xml:space="preserve">Xuất sắc </v>
      </c>
      <c r="AM320" s="494" t="str">
        <f>VLOOKUP($E320,'cac dv gui'!$C$290:$AC$301,26,0)</f>
        <v xml:space="preserve">Xuất sắc </v>
      </c>
      <c r="AN320" s="675"/>
      <c r="AO320" s="494" t="s">
        <v>1130</v>
      </c>
      <c r="AP320" s="675"/>
      <c r="AQ320" s="494" t="str">
        <f t="shared" si="56"/>
        <v>Xuất sắc</v>
      </c>
      <c r="AR320" s="675" t="str">
        <f t="shared" si="59"/>
        <v>Xuất sắc</v>
      </c>
      <c r="AS320" s="675"/>
      <c r="AT320" s="494"/>
      <c r="AU320" s="675" t="s">
        <v>1731</v>
      </c>
      <c r="AV320" s="675"/>
    </row>
    <row r="321" spans="1:48" s="684" customFormat="1" ht="16.5" x14ac:dyDescent="0.25">
      <c r="A321" s="512" t="s">
        <v>1557</v>
      </c>
      <c r="B321" s="512">
        <f>COUNTIF($F$9:F144,F321)</f>
        <v>0</v>
      </c>
      <c r="C321" s="513" t="s">
        <v>984</v>
      </c>
      <c r="D321" s="552" t="s">
        <v>400</v>
      </c>
      <c r="E321" s="554" t="s">
        <v>534</v>
      </c>
      <c r="F321" s="494" t="s">
        <v>1605</v>
      </c>
      <c r="G321" s="494" t="s">
        <v>974</v>
      </c>
      <c r="H321" s="494" t="str">
        <f>VLOOKUP(E321,'[16]Gui chi Quynh'!$C$7:$E$387,3,0)</f>
        <v>A4</v>
      </c>
      <c r="I321" s="494">
        <f>VLOOKUP(H321,Sheet1!$B$2:$C$12,2,TRUE)</f>
        <v>7</v>
      </c>
      <c r="J321" s="494" t="str">
        <f>VLOOKUP($E321,'[17]Gui chi Quynh'!$C$7:$E$387,3,0)</f>
        <v>A4</v>
      </c>
      <c r="K321" s="494">
        <f>VLOOKUP(J321,Sheet1!$B$2:$C$12,2,TRUE)</f>
        <v>7</v>
      </c>
      <c r="L321" s="494" t="str">
        <f>VLOOKUP(E321,'[18]Gui chi Quynh'!$C$7:$F$385,3,0)</f>
        <v>A4</v>
      </c>
      <c r="M321" s="494">
        <f>VLOOKUP(L321,Sheet1!$B$2:$C$12,2,TRUE)</f>
        <v>7</v>
      </c>
      <c r="N321" s="494" t="str">
        <f>VLOOKUP(E321,'[19]Gui chi Quynh'!$C$7:$E$391,3,0)</f>
        <v>A4</v>
      </c>
      <c r="O321" s="494">
        <f>VLOOKUP(N321,Sheet1!$B$2:$C$12,2,TRUE)</f>
        <v>7</v>
      </c>
      <c r="P321" s="494" t="str">
        <f>VLOOKUP(E321,'[20]Gui chi Quynh'!$C$7:$E$391,3,0)</f>
        <v>A3</v>
      </c>
      <c r="Q321" s="494">
        <f>VLOOKUP(P321,Sheet1!$B$2:$C$12,2,TRUE)</f>
        <v>8</v>
      </c>
      <c r="R321" s="494" t="str">
        <f>VLOOKUP($E321,'[21]Gui chi Quynh'!$C$7:$E$390,3,0)</f>
        <v>A4</v>
      </c>
      <c r="S321" s="494">
        <f>VLOOKUP(R321,Sheet1!$B$2:$C$12,2,TRUE)</f>
        <v>7</v>
      </c>
      <c r="T321" s="494" t="str">
        <f>VLOOKUP($E321,'[22]Gui chi Quynh'!$C$7:$E$390,3,0)</f>
        <v>A4</v>
      </c>
      <c r="U321" s="494">
        <f>VLOOKUP(T321,Sheet1!$B$2:$C$12,2,TRUE)</f>
        <v>7</v>
      </c>
      <c r="V321" s="494" t="str">
        <f>VLOOKUP($E321,'[23]Gui chi Quynh'!$C$7:$E$389,3,0)</f>
        <v>A4</v>
      </c>
      <c r="W321" s="494">
        <f>VLOOKUP(V321,Sheet1!$B$2:$C$12,2,TRUE)</f>
        <v>7</v>
      </c>
      <c r="X321" s="494" t="str">
        <f>VLOOKUP($E321,'[24]Gui chi Quynh'!$C$7:$E$389,3,0)</f>
        <v>A3</v>
      </c>
      <c r="Y321" s="494">
        <f>VLOOKUP(X321,Sheet1!$B$2:$C$12,2,TRUE)</f>
        <v>8</v>
      </c>
      <c r="Z321" s="494" t="str">
        <f>VLOOKUP($E321,'[25]Gui chi Quynh'!$C$7:$E$388,3,0)</f>
        <v>A3</v>
      </c>
      <c r="AA321" s="494">
        <f>VLOOKUP(Z321,Sheet1!$B$2:$C$12,2,TRUE)</f>
        <v>8</v>
      </c>
      <c r="AB321" s="494" t="str">
        <f>VLOOKUP($E321,'T5'!$E$9:$AH$337,24,0)</f>
        <v>A3</v>
      </c>
      <c r="AC321" s="494">
        <f>VLOOKUP(AB321,Sheet1!$B$2:$C$12,2,TRUE)</f>
        <v>8</v>
      </c>
      <c r="AD321" s="494" t="str">
        <f>VLOOKUP($E321,'[27]XET CUOI NAM'!$E$9:AE$337,26,0)</f>
        <v>A4</v>
      </c>
      <c r="AE321" s="494">
        <f>VLOOKUP(AD321,Sheet1!$B$2:$C$12,2,TRUE)</f>
        <v>7</v>
      </c>
      <c r="AF321" s="592"/>
      <c r="AG321" s="709">
        <f t="shared" ref="AG321:AG329" si="63">(I321+K321+M321+O321+Q321+S321+U321+W321+Y321+AA321+AC321)/11</f>
        <v>7.3636363636363633</v>
      </c>
      <c r="AH321" s="709" t="str">
        <f t="shared" si="62"/>
        <v>11A*</v>
      </c>
      <c r="AI321" s="709">
        <f t="shared" si="57"/>
        <v>0</v>
      </c>
      <c r="AJ321" s="709">
        <f t="shared" si="54"/>
        <v>7.333333333333333</v>
      </c>
      <c r="AK321" s="494" t="str">
        <f t="shared" si="55"/>
        <v>Tốt</v>
      </c>
      <c r="AL321" s="494" t="str">
        <f>VLOOKUP($E321,'cac dv gui'!$C$290:$AC$301,25,0)</f>
        <v xml:space="preserve">Xuất sắc </v>
      </c>
      <c r="AM321" s="494" t="str">
        <f>VLOOKUP($E321,'cac dv gui'!$C$290:$AC$301,26,0)</f>
        <v>Tốt</v>
      </c>
      <c r="AN321" s="675"/>
      <c r="AO321" s="494"/>
      <c r="AP321" s="675"/>
      <c r="AQ321" s="494" t="str">
        <f t="shared" si="56"/>
        <v>Tốt</v>
      </c>
      <c r="AR321" s="675" t="str">
        <f t="shared" si="59"/>
        <v>Tốt</v>
      </c>
      <c r="AS321" s="675"/>
      <c r="AT321" s="494"/>
      <c r="AU321" s="675"/>
      <c r="AV321" s="675" t="s">
        <v>1731</v>
      </c>
    </row>
    <row r="322" spans="1:48" s="684" customFormat="1" ht="16.5" x14ac:dyDescent="0.25">
      <c r="A322" s="512" t="s">
        <v>1558</v>
      </c>
      <c r="B322" s="512">
        <f>COUNTIF($F$9:F322,F322)</f>
        <v>3</v>
      </c>
      <c r="C322" s="513" t="s">
        <v>984</v>
      </c>
      <c r="D322" s="552" t="s">
        <v>406</v>
      </c>
      <c r="E322" s="551" t="s">
        <v>538</v>
      </c>
      <c r="F322" s="494" t="s">
        <v>1605</v>
      </c>
      <c r="G322" s="494" t="s">
        <v>974</v>
      </c>
      <c r="H322" s="494" t="str">
        <f>VLOOKUP(E322,'[16]Gui chi Quynh'!$C$7:$E$387,3,0)</f>
        <v>A4</v>
      </c>
      <c r="I322" s="494">
        <f>VLOOKUP(H322,Sheet1!$B$2:$C$12,2,TRUE)</f>
        <v>7</v>
      </c>
      <c r="J322" s="494" t="str">
        <f>VLOOKUP($E322,'[17]Gui chi Quynh'!$C$7:$E$387,3,0)</f>
        <v>A4</v>
      </c>
      <c r="K322" s="494">
        <f>VLOOKUP(J322,Sheet1!$B$2:$C$12,2,TRUE)</f>
        <v>7</v>
      </c>
      <c r="L322" s="494" t="str">
        <f>VLOOKUP(E322,'[18]Gui chi Quynh'!$C$7:$F$385,3,0)</f>
        <v>A4</v>
      </c>
      <c r="M322" s="494">
        <f>VLOOKUP(L322,Sheet1!$B$2:$C$12,2,TRUE)</f>
        <v>7</v>
      </c>
      <c r="N322" s="494" t="str">
        <f>VLOOKUP(E322,'[19]Gui chi Quynh'!$C$7:$E$391,3,0)</f>
        <v>A3</v>
      </c>
      <c r="O322" s="494">
        <f>VLOOKUP(N322,Sheet1!$B$2:$C$12,2,TRUE)</f>
        <v>8</v>
      </c>
      <c r="P322" s="494" t="str">
        <f>VLOOKUP(E322,'[20]Gui chi Quynh'!$C$7:$E$391,3,0)</f>
        <v>A3</v>
      </c>
      <c r="Q322" s="494">
        <f>VLOOKUP(P322,Sheet1!$B$2:$C$12,2,TRUE)</f>
        <v>8</v>
      </c>
      <c r="R322" s="494" t="str">
        <f>VLOOKUP($E322,'[21]Gui chi Quynh'!$C$7:$E$390,3,0)</f>
        <v>A4</v>
      </c>
      <c r="S322" s="494">
        <f>VLOOKUP(R322,Sheet1!$B$2:$C$12,2,TRUE)</f>
        <v>7</v>
      </c>
      <c r="T322" s="494" t="str">
        <f>VLOOKUP($E322,'[22]Gui chi Quynh'!$C$7:$E$390,3,0)</f>
        <v>A4</v>
      </c>
      <c r="U322" s="494">
        <f>VLOOKUP(T322,Sheet1!$B$2:$C$12,2,TRUE)</f>
        <v>7</v>
      </c>
      <c r="V322" s="494" t="str">
        <f>VLOOKUP($E322,'[23]Gui chi Quynh'!$C$7:$E$389,3,0)</f>
        <v>A4</v>
      </c>
      <c r="W322" s="494">
        <f>VLOOKUP(V322,Sheet1!$B$2:$C$12,2,TRUE)</f>
        <v>7</v>
      </c>
      <c r="X322" s="494" t="str">
        <f>VLOOKUP($E322,'[24]Gui chi Quynh'!$C$7:$E$389,3,0)</f>
        <v>A4</v>
      </c>
      <c r="Y322" s="494">
        <f>VLOOKUP(X322,Sheet1!$B$2:$C$12,2,TRUE)</f>
        <v>7</v>
      </c>
      <c r="Z322" s="494" t="str">
        <f>VLOOKUP($E322,'[25]Gui chi Quynh'!$C$7:$E$388,3,0)</f>
        <v>A4</v>
      </c>
      <c r="AA322" s="494">
        <f>VLOOKUP(Z322,Sheet1!$B$2:$C$12,2,TRUE)</f>
        <v>7</v>
      </c>
      <c r="AB322" s="494" t="str">
        <f>VLOOKUP($E322,'T5'!$E$9:$AH$337,24,0)</f>
        <v>A3</v>
      </c>
      <c r="AC322" s="494">
        <f>VLOOKUP(AB322,Sheet1!$B$2:$C$12,2,TRUE)</f>
        <v>8</v>
      </c>
      <c r="AD322" s="494" t="str">
        <f>VLOOKUP($E322,'[27]XET CUOI NAM'!$E$9:AE$337,26,0)</f>
        <v>A4</v>
      </c>
      <c r="AE322" s="494">
        <f>VLOOKUP(AD322,Sheet1!$B$2:$C$12,2,TRUE)</f>
        <v>7</v>
      </c>
      <c r="AF322" s="592"/>
      <c r="AG322" s="709">
        <f t="shared" si="63"/>
        <v>7.2727272727272725</v>
      </c>
      <c r="AH322" s="709" t="str">
        <f t="shared" si="62"/>
        <v>11A*</v>
      </c>
      <c r="AI322" s="709">
        <f t="shared" si="57"/>
        <v>0</v>
      </c>
      <c r="AJ322" s="709">
        <f t="shared" si="54"/>
        <v>7.25</v>
      </c>
      <c r="AK322" s="494" t="str">
        <f t="shared" si="55"/>
        <v>Tốt</v>
      </c>
      <c r="AL322" s="494" t="str">
        <f>VLOOKUP($E322,'cac dv gui'!$C$290:$AC$301,25,0)</f>
        <v>Tốt</v>
      </c>
      <c r="AM322" s="494" t="str">
        <f>VLOOKUP($E322,'cac dv gui'!$C$290:$AC$301,26,0)</f>
        <v>Tốt</v>
      </c>
      <c r="AN322" s="675"/>
      <c r="AO322" s="494"/>
      <c r="AP322" s="675"/>
      <c r="AQ322" s="494" t="str">
        <f t="shared" si="56"/>
        <v>Tốt</v>
      </c>
      <c r="AR322" s="675" t="str">
        <f t="shared" si="59"/>
        <v>Tốt</v>
      </c>
      <c r="AS322" s="675"/>
      <c r="AT322" s="494"/>
      <c r="AU322" s="675"/>
      <c r="AV322" s="675" t="s">
        <v>1731</v>
      </c>
    </row>
    <row r="323" spans="1:48" s="684" customFormat="1" ht="16.5" x14ac:dyDescent="0.25">
      <c r="A323" s="512" t="s">
        <v>1559</v>
      </c>
      <c r="B323" s="512">
        <f>COUNTIF($F$9:F324,F323)</f>
        <v>5</v>
      </c>
      <c r="C323" s="513" t="s">
        <v>984</v>
      </c>
      <c r="D323" s="552" t="s">
        <v>405</v>
      </c>
      <c r="E323" s="551" t="s">
        <v>539</v>
      </c>
      <c r="F323" s="494" t="s">
        <v>1605</v>
      </c>
      <c r="G323" s="494" t="s">
        <v>974</v>
      </c>
      <c r="H323" s="494" t="str">
        <f>VLOOKUP(E323,'[16]Gui chi Quynh'!$C$7:$E$387,3,0)</f>
        <v>A4</v>
      </c>
      <c r="I323" s="494">
        <f>VLOOKUP(H323,Sheet1!$B$2:$C$12,2,TRUE)</f>
        <v>7</v>
      </c>
      <c r="J323" s="494" t="str">
        <f>VLOOKUP($E323,'[17]Gui chi Quynh'!$C$7:$E$387,3,0)</f>
        <v>A4</v>
      </c>
      <c r="K323" s="494">
        <f>VLOOKUP(J323,Sheet1!$B$2:$C$12,2,TRUE)</f>
        <v>7</v>
      </c>
      <c r="L323" s="494" t="str">
        <f>VLOOKUP(E323,'[18]Gui chi Quynh'!$C$7:$F$385,3,0)</f>
        <v>A4</v>
      </c>
      <c r="M323" s="494">
        <f>VLOOKUP(L323,Sheet1!$B$2:$C$12,2,TRUE)</f>
        <v>7</v>
      </c>
      <c r="N323" s="494" t="str">
        <f>VLOOKUP(E323,'[19]Gui chi Quynh'!$C$7:$E$391,3,0)</f>
        <v>A4</v>
      </c>
      <c r="O323" s="494">
        <f>VLOOKUP(N323,Sheet1!$B$2:$C$12,2,TRUE)</f>
        <v>7</v>
      </c>
      <c r="P323" s="494" t="str">
        <f>VLOOKUP(E323,'[20]Gui chi Quynh'!$C$7:$E$391,3,0)</f>
        <v>A4</v>
      </c>
      <c r="Q323" s="494">
        <f>VLOOKUP(P323,Sheet1!$B$2:$C$12,2,TRUE)</f>
        <v>7</v>
      </c>
      <c r="R323" s="494" t="str">
        <f>VLOOKUP($E323,'[21]Gui chi Quynh'!$C$7:$E$390,3,0)</f>
        <v>A4</v>
      </c>
      <c r="S323" s="494">
        <f>VLOOKUP(R323,Sheet1!$B$2:$C$12,2,TRUE)</f>
        <v>7</v>
      </c>
      <c r="T323" s="494" t="str">
        <f>VLOOKUP($E323,'[22]Gui chi Quynh'!$C$7:$E$390,3,0)</f>
        <v>A4</v>
      </c>
      <c r="U323" s="494">
        <f>VLOOKUP(T323,Sheet1!$B$2:$C$12,2,TRUE)</f>
        <v>7</v>
      </c>
      <c r="V323" s="494" t="str">
        <f>VLOOKUP($E323,'[23]Gui chi Quynh'!$C$7:$E$389,3,0)</f>
        <v>A4</v>
      </c>
      <c r="W323" s="494">
        <f>VLOOKUP(V323,Sheet1!$B$2:$C$12,2,TRUE)</f>
        <v>7</v>
      </c>
      <c r="X323" s="494" t="str">
        <f>VLOOKUP($E323,'[24]Gui chi Quynh'!$C$7:$E$389,3,0)</f>
        <v>A4</v>
      </c>
      <c r="Y323" s="494">
        <f>VLOOKUP(X323,Sheet1!$B$2:$C$12,2,TRUE)</f>
        <v>7</v>
      </c>
      <c r="Z323" s="494" t="str">
        <f>VLOOKUP($E323,'[25]Gui chi Quynh'!$C$7:$E$388,3,0)</f>
        <v>A3</v>
      </c>
      <c r="AA323" s="494">
        <f>VLOOKUP(Z323,Sheet1!$B$2:$C$12,2,TRUE)</f>
        <v>8</v>
      </c>
      <c r="AB323" s="494" t="str">
        <f>VLOOKUP($E323,'T5'!$E$9:$AH$337,24,0)</f>
        <v>A4</v>
      </c>
      <c r="AC323" s="494">
        <f>VLOOKUP(AB323,Sheet1!$B$2:$C$12,2,TRUE)</f>
        <v>7</v>
      </c>
      <c r="AD323" s="494" t="str">
        <f>VLOOKUP($E323,'[27]XET CUOI NAM'!$E$9:AE$337,26,0)</f>
        <v>A4</v>
      </c>
      <c r="AE323" s="494">
        <f>VLOOKUP(AD323,Sheet1!$B$2:$C$12,2,TRUE)</f>
        <v>7</v>
      </c>
      <c r="AF323" s="592"/>
      <c r="AG323" s="709">
        <f t="shared" si="63"/>
        <v>7.0909090909090908</v>
      </c>
      <c r="AH323" s="709" t="str">
        <f t="shared" si="62"/>
        <v>11A*</v>
      </c>
      <c r="AI323" s="709">
        <f t="shared" si="57"/>
        <v>0</v>
      </c>
      <c r="AJ323" s="709">
        <f t="shared" si="54"/>
        <v>7.083333333333333</v>
      </c>
      <c r="AK323" s="494" t="str">
        <f t="shared" si="55"/>
        <v>Tốt</v>
      </c>
      <c r="AL323" s="494" t="str">
        <f>VLOOKUP($E323,'cac dv gui'!$C$290:$AC$301,25,0)</f>
        <v xml:space="preserve">Xuất sắc </v>
      </c>
      <c r="AM323" s="494" t="str">
        <f>VLOOKUP($E323,'cac dv gui'!$C$290:$AC$301,26,0)</f>
        <v>Tốt</v>
      </c>
      <c r="AN323" s="675"/>
      <c r="AO323" s="494"/>
      <c r="AP323" s="675"/>
      <c r="AQ323" s="494" t="str">
        <f t="shared" si="56"/>
        <v>Tốt</v>
      </c>
      <c r="AR323" s="675" t="str">
        <f t="shared" si="59"/>
        <v>Tốt</v>
      </c>
      <c r="AS323" s="675"/>
      <c r="AT323" s="494"/>
      <c r="AU323" s="675"/>
      <c r="AV323" s="675" t="s">
        <v>1731</v>
      </c>
    </row>
    <row r="324" spans="1:48" s="684" customFormat="1" ht="16.5" x14ac:dyDescent="0.25">
      <c r="A324" s="512" t="s">
        <v>1560</v>
      </c>
      <c r="B324" s="512">
        <f>COUNTIF($F$9:F324,F324)</f>
        <v>5</v>
      </c>
      <c r="C324" s="513" t="s">
        <v>984</v>
      </c>
      <c r="D324" s="552" t="s">
        <v>341</v>
      </c>
      <c r="E324" s="551" t="s">
        <v>537</v>
      </c>
      <c r="F324" s="494" t="s">
        <v>1605</v>
      </c>
      <c r="G324" s="494" t="s">
        <v>974</v>
      </c>
      <c r="H324" s="494" t="str">
        <f>VLOOKUP(E324,'[16]Gui chi Quynh'!$C$7:$E$387,3,0)</f>
        <v>A4</v>
      </c>
      <c r="I324" s="494">
        <f>VLOOKUP(H324,Sheet1!$B$2:$C$12,2,TRUE)</f>
        <v>7</v>
      </c>
      <c r="J324" s="494" t="str">
        <f>VLOOKUP($E324,'[17]Gui chi Quynh'!$C$7:$E$387,3,0)</f>
        <v>A4</v>
      </c>
      <c r="K324" s="494">
        <f>VLOOKUP(J324,Sheet1!$B$2:$C$12,2,TRUE)</f>
        <v>7</v>
      </c>
      <c r="L324" s="494" t="str">
        <f>VLOOKUP(E324,'[18]Gui chi Quynh'!$C$7:$F$385,3,0)</f>
        <v>A3</v>
      </c>
      <c r="M324" s="494">
        <f>VLOOKUP(L324,Sheet1!$B$2:$C$12,2,TRUE)</f>
        <v>8</v>
      </c>
      <c r="N324" s="494" t="str">
        <f>VLOOKUP(E324,'[19]Gui chi Quynh'!$C$7:$E$391,3,0)</f>
        <v>A3</v>
      </c>
      <c r="O324" s="494">
        <f>VLOOKUP(N324,Sheet1!$B$2:$C$12,2,TRUE)</f>
        <v>8</v>
      </c>
      <c r="P324" s="494" t="str">
        <f>VLOOKUP(E324,'[20]Gui chi Quynh'!$C$7:$E$391,3,0)</f>
        <v>A3</v>
      </c>
      <c r="Q324" s="494">
        <f>VLOOKUP(P324,Sheet1!$B$2:$C$12,2,TRUE)</f>
        <v>8</v>
      </c>
      <c r="R324" s="494" t="str">
        <f>VLOOKUP($E324,'[21]Gui chi Quynh'!$C$7:$E$390,3,0)</f>
        <v>A4</v>
      </c>
      <c r="S324" s="494">
        <f>VLOOKUP(R324,Sheet1!$B$2:$C$12,2,TRUE)</f>
        <v>7</v>
      </c>
      <c r="T324" s="494" t="str">
        <f>VLOOKUP($E324,'[22]Gui chi Quynh'!$C$7:$E$390,3,0)</f>
        <v>A4</v>
      </c>
      <c r="U324" s="494">
        <f>VLOOKUP(T324,Sheet1!$B$2:$C$12,2,TRUE)</f>
        <v>7</v>
      </c>
      <c r="V324" s="494" t="str">
        <f>VLOOKUP($E324,'[23]Gui chi Quynh'!$C$7:$E$389,3,0)</f>
        <v>A4</v>
      </c>
      <c r="W324" s="494">
        <f>VLOOKUP(V324,Sheet1!$B$2:$C$12,2,TRUE)</f>
        <v>7</v>
      </c>
      <c r="X324" s="494" t="str">
        <f>VLOOKUP($E324,'[24]Gui chi Quynh'!$C$7:$E$389,3,0)</f>
        <v>A4</v>
      </c>
      <c r="Y324" s="494">
        <f>VLOOKUP(X324,Sheet1!$B$2:$C$12,2,TRUE)</f>
        <v>7</v>
      </c>
      <c r="Z324" s="494" t="str">
        <f>VLOOKUP($E324,'[25]Gui chi Quynh'!$C$7:$E$388,3,0)</f>
        <v>A4</v>
      </c>
      <c r="AA324" s="494">
        <f>VLOOKUP(Z324,Sheet1!$B$2:$C$12,2,TRUE)</f>
        <v>7</v>
      </c>
      <c r="AB324" s="494" t="str">
        <f>VLOOKUP($E324,'T5'!$E$9:$AH$337,24,0)</f>
        <v>A4</v>
      </c>
      <c r="AC324" s="494">
        <f>VLOOKUP(AB324,Sheet1!$B$2:$C$12,2,TRUE)</f>
        <v>7</v>
      </c>
      <c r="AD324" s="494" t="str">
        <f>VLOOKUP($E324,'[27]XET CUOI NAM'!$E$9:AE$337,26,0)</f>
        <v>A3</v>
      </c>
      <c r="AE324" s="494">
        <f>VLOOKUP(AD324,Sheet1!$B$2:$C$12,2,TRUE)</f>
        <v>8</v>
      </c>
      <c r="AF324" s="592"/>
      <c r="AG324" s="709">
        <f t="shared" si="63"/>
        <v>7.2727272727272725</v>
      </c>
      <c r="AH324" s="709" t="str">
        <f t="shared" si="62"/>
        <v>11A*</v>
      </c>
      <c r="AI324" s="709">
        <f t="shared" si="57"/>
        <v>0</v>
      </c>
      <c r="AJ324" s="709">
        <f t="shared" si="54"/>
        <v>7.333333333333333</v>
      </c>
      <c r="AK324" s="494" t="str">
        <f t="shared" si="55"/>
        <v>Tốt</v>
      </c>
      <c r="AL324" s="494" t="str">
        <f>VLOOKUP($E324,'cac dv gui'!$C$290:$AC$301,25,0)</f>
        <v>Tốt</v>
      </c>
      <c r="AM324" s="494" t="str">
        <f>VLOOKUP($E324,'cac dv gui'!$C$290:$AC$301,26,0)</f>
        <v>Tốt</v>
      </c>
      <c r="AN324" s="675"/>
      <c r="AO324" s="494"/>
      <c r="AP324" s="675"/>
      <c r="AQ324" s="494" t="str">
        <f t="shared" si="56"/>
        <v>Tốt</v>
      </c>
      <c r="AR324" s="675" t="str">
        <f t="shared" si="59"/>
        <v>Tốt</v>
      </c>
      <c r="AS324" s="675"/>
      <c r="AT324" s="494"/>
      <c r="AU324" s="675"/>
      <c r="AV324" s="675" t="s">
        <v>1731</v>
      </c>
    </row>
    <row r="325" spans="1:48" s="684" customFormat="1" ht="16.5" x14ac:dyDescent="0.25">
      <c r="A325" s="512" t="s">
        <v>1561</v>
      </c>
      <c r="B325" s="512">
        <f>COUNTIF($F$9:F327,F325)</f>
        <v>8</v>
      </c>
      <c r="C325" s="513" t="s">
        <v>984</v>
      </c>
      <c r="D325" s="552" t="s">
        <v>404</v>
      </c>
      <c r="E325" s="551" t="s">
        <v>536</v>
      </c>
      <c r="F325" s="494" t="s">
        <v>1605</v>
      </c>
      <c r="G325" s="494" t="s">
        <v>974</v>
      </c>
      <c r="H325" s="494" t="str">
        <f>VLOOKUP(E325,'[16]Gui chi Quynh'!$C$7:$E$387,3,0)</f>
        <v>A3</v>
      </c>
      <c r="I325" s="494">
        <f>VLOOKUP(H325,Sheet1!$B$2:$C$12,2,TRUE)</f>
        <v>8</v>
      </c>
      <c r="J325" s="494" t="str">
        <f>VLOOKUP($E325,'[17]Gui chi Quynh'!$C$7:$E$387,3,0)</f>
        <v>A4</v>
      </c>
      <c r="K325" s="494">
        <f>VLOOKUP(J325,Sheet1!$B$2:$C$12,2,TRUE)</f>
        <v>7</v>
      </c>
      <c r="L325" s="494" t="str">
        <f>VLOOKUP(E325,'[18]Gui chi Quynh'!$C$7:$F$385,3,0)</f>
        <v>A4</v>
      </c>
      <c r="M325" s="494">
        <f>VLOOKUP(L325,Sheet1!$B$2:$C$12,2,TRUE)</f>
        <v>7</v>
      </c>
      <c r="N325" s="494" t="str">
        <f>VLOOKUP(E325,'[19]Gui chi Quynh'!$C$7:$E$391,3,0)</f>
        <v>A4</v>
      </c>
      <c r="O325" s="494">
        <f>VLOOKUP(N325,Sheet1!$B$2:$C$12,2,TRUE)</f>
        <v>7</v>
      </c>
      <c r="P325" s="494" t="str">
        <f>VLOOKUP(E325,'[20]Gui chi Quynh'!$C$7:$E$391,3,0)</f>
        <v>A4</v>
      </c>
      <c r="Q325" s="494">
        <f>VLOOKUP(P325,Sheet1!$B$2:$C$12,2,TRUE)</f>
        <v>7</v>
      </c>
      <c r="R325" s="494" t="str">
        <f>VLOOKUP($E325,'[21]Gui chi Quynh'!$C$7:$E$390,3,0)</f>
        <v>A4</v>
      </c>
      <c r="S325" s="494">
        <f>VLOOKUP(R325,Sheet1!$B$2:$C$12,2,TRUE)</f>
        <v>7</v>
      </c>
      <c r="T325" s="494" t="str">
        <f>VLOOKUP($E325,'[22]Gui chi Quynh'!$C$7:$E$390,3,0)</f>
        <v>A4</v>
      </c>
      <c r="U325" s="494">
        <f>VLOOKUP(T325,Sheet1!$B$2:$C$12,2,TRUE)</f>
        <v>7</v>
      </c>
      <c r="V325" s="494" t="str">
        <f>VLOOKUP($E325,'[23]Gui chi Quynh'!$C$7:$E$389,3,0)</f>
        <v>A4</v>
      </c>
      <c r="W325" s="494">
        <f>VLOOKUP(V325,Sheet1!$B$2:$C$12,2,TRUE)</f>
        <v>7</v>
      </c>
      <c r="X325" s="494" t="str">
        <f>VLOOKUP($E325,'[24]Gui chi Quynh'!$C$7:$E$389,3,0)</f>
        <v>A4</v>
      </c>
      <c r="Y325" s="494">
        <f>VLOOKUP(X325,Sheet1!$B$2:$C$12,2,TRUE)</f>
        <v>7</v>
      </c>
      <c r="Z325" s="494" t="str">
        <f>VLOOKUP($E325,'[25]Gui chi Quynh'!$C$7:$E$388,3,0)</f>
        <v>A3</v>
      </c>
      <c r="AA325" s="494">
        <f>VLOOKUP(Z325,Sheet1!$B$2:$C$12,2,TRUE)</f>
        <v>8</v>
      </c>
      <c r="AB325" s="494" t="str">
        <f>VLOOKUP($E325,'T5'!$E$9:$AH$337,24,0)</f>
        <v>A4</v>
      </c>
      <c r="AC325" s="494">
        <f>VLOOKUP(AB325,Sheet1!$B$2:$C$12,2,TRUE)</f>
        <v>7</v>
      </c>
      <c r="AD325" s="494" t="str">
        <f>VLOOKUP($E325,'[27]XET CUOI NAM'!$E$9:AE$337,26,0)</f>
        <v>A4</v>
      </c>
      <c r="AE325" s="494">
        <f>VLOOKUP(AD325,Sheet1!$B$2:$C$12,2,TRUE)</f>
        <v>7</v>
      </c>
      <c r="AF325" s="592"/>
      <c r="AG325" s="709">
        <f t="shared" si="63"/>
        <v>7.1818181818181817</v>
      </c>
      <c r="AH325" s="709" t="str">
        <f t="shared" si="62"/>
        <v>11A*</v>
      </c>
      <c r="AI325" s="709">
        <f t="shared" si="57"/>
        <v>0</v>
      </c>
      <c r="AJ325" s="709">
        <f t="shared" si="54"/>
        <v>7.166666666666667</v>
      </c>
      <c r="AK325" s="494" t="str">
        <f t="shared" si="55"/>
        <v>Tốt</v>
      </c>
      <c r="AL325" s="494" t="str">
        <f>VLOOKUP($E325,'cac dv gui'!$C$290:$AC$301,25,0)</f>
        <v>Tốt</v>
      </c>
      <c r="AM325" s="494" t="str">
        <f>VLOOKUP($E325,'cac dv gui'!$C$290:$AC$301,26,0)</f>
        <v>Tốt</v>
      </c>
      <c r="AN325" s="675"/>
      <c r="AO325" s="494"/>
      <c r="AP325" s="675"/>
      <c r="AQ325" s="494" t="str">
        <f t="shared" si="56"/>
        <v>Tốt</v>
      </c>
      <c r="AR325" s="675" t="str">
        <f t="shared" si="59"/>
        <v>Tốt</v>
      </c>
      <c r="AS325" s="675"/>
      <c r="AT325" s="494"/>
      <c r="AU325" s="675"/>
      <c r="AV325" s="675" t="s">
        <v>1731</v>
      </c>
    </row>
    <row r="326" spans="1:48" s="684" customFormat="1" ht="16.5" x14ac:dyDescent="0.25">
      <c r="A326" s="512" t="s">
        <v>1562</v>
      </c>
      <c r="B326" s="512">
        <f>COUNTIF($F$9:F326,F326)</f>
        <v>7</v>
      </c>
      <c r="C326" s="513" t="s">
        <v>984</v>
      </c>
      <c r="D326" s="552" t="s">
        <v>401</v>
      </c>
      <c r="E326" s="551" t="s">
        <v>535</v>
      </c>
      <c r="F326" s="494" t="s">
        <v>1605</v>
      </c>
      <c r="G326" s="494" t="s">
        <v>974</v>
      </c>
      <c r="H326" s="494" t="str">
        <f>VLOOKUP(E326,'[16]Gui chi Quynh'!$C$7:$E$387,3,0)</f>
        <v>A4</v>
      </c>
      <c r="I326" s="494">
        <f>VLOOKUP(H326,Sheet1!$B$2:$C$12,2,TRUE)</f>
        <v>7</v>
      </c>
      <c r="J326" s="494" t="str">
        <f>VLOOKUP($E326,'[17]Gui chi Quynh'!$C$7:$E$387,3,0)</f>
        <v>A4</v>
      </c>
      <c r="K326" s="494">
        <f>VLOOKUP(J326,Sheet1!$B$2:$C$12,2,TRUE)</f>
        <v>7</v>
      </c>
      <c r="L326" s="494" t="str">
        <f>VLOOKUP(E326,'[18]Gui chi Quynh'!$C$7:$F$385,3,0)</f>
        <v>A3</v>
      </c>
      <c r="M326" s="494">
        <f>VLOOKUP(L326,Sheet1!$B$2:$C$12,2,TRUE)</f>
        <v>8</v>
      </c>
      <c r="N326" s="494" t="str">
        <f>VLOOKUP(E326,'[19]Gui chi Quynh'!$C$7:$E$391,3,0)</f>
        <v>A4</v>
      </c>
      <c r="O326" s="494">
        <f>VLOOKUP(N326,Sheet1!$B$2:$C$12,2,TRUE)</f>
        <v>7</v>
      </c>
      <c r="P326" s="494" t="str">
        <f>VLOOKUP(E326,'[20]Gui chi Quynh'!$C$7:$E$391,3,0)</f>
        <v>A4</v>
      </c>
      <c r="Q326" s="494">
        <f>VLOOKUP(P326,Sheet1!$B$2:$C$12,2,TRUE)</f>
        <v>7</v>
      </c>
      <c r="R326" s="494" t="str">
        <f>VLOOKUP($E326,'[21]Gui chi Quynh'!$C$7:$E$390,3,0)</f>
        <v>A4</v>
      </c>
      <c r="S326" s="494">
        <f>VLOOKUP(R326,Sheet1!$B$2:$C$12,2,TRUE)</f>
        <v>7</v>
      </c>
      <c r="T326" s="494" t="str">
        <f>VLOOKUP($E326,'[22]Gui chi Quynh'!$C$7:$E$390,3,0)</f>
        <v>A4</v>
      </c>
      <c r="U326" s="494">
        <f>VLOOKUP(T326,Sheet1!$B$2:$C$12,2,TRUE)</f>
        <v>7</v>
      </c>
      <c r="V326" s="494" t="str">
        <f>VLOOKUP($E326,'[23]Gui chi Quynh'!$C$7:$E$389,3,0)</f>
        <v>A4</v>
      </c>
      <c r="W326" s="494">
        <f>VLOOKUP(V326,Sheet1!$B$2:$C$12,2,TRUE)</f>
        <v>7</v>
      </c>
      <c r="X326" s="494" t="str">
        <f>VLOOKUP($E326,'[24]Gui chi Quynh'!$C$7:$E$389,3,0)</f>
        <v>A4</v>
      </c>
      <c r="Y326" s="494">
        <f>VLOOKUP(X326,Sheet1!$B$2:$C$12,2,TRUE)</f>
        <v>7</v>
      </c>
      <c r="Z326" s="494" t="str">
        <f>VLOOKUP($E326,'[25]Gui chi Quynh'!$C$7:$E$388,3,0)</f>
        <v>A3</v>
      </c>
      <c r="AA326" s="494">
        <f>VLOOKUP(Z326,Sheet1!$B$2:$C$12,2,TRUE)</f>
        <v>8</v>
      </c>
      <c r="AB326" s="494" t="str">
        <f>VLOOKUP($E326,'T5'!$E$9:$AH$337,24,0)</f>
        <v>A3</v>
      </c>
      <c r="AC326" s="494">
        <f>VLOOKUP(AB326,Sheet1!$B$2:$C$12,2,TRUE)</f>
        <v>8</v>
      </c>
      <c r="AD326" s="494" t="str">
        <f>VLOOKUP($E326,'[27]XET CUOI NAM'!$E$9:AE$337,26,0)</f>
        <v>A4</v>
      </c>
      <c r="AE326" s="494">
        <f>VLOOKUP(AD326,Sheet1!$B$2:$C$12,2,TRUE)</f>
        <v>7</v>
      </c>
      <c r="AF326" s="592"/>
      <c r="AG326" s="709">
        <f t="shared" si="63"/>
        <v>7.2727272727272725</v>
      </c>
      <c r="AH326" s="709" t="str">
        <f t="shared" si="62"/>
        <v>11A*</v>
      </c>
      <c r="AI326" s="709">
        <f t="shared" si="57"/>
        <v>0</v>
      </c>
      <c r="AJ326" s="709">
        <f t="shared" si="54"/>
        <v>7.25</v>
      </c>
      <c r="AK326" s="494" t="str">
        <f t="shared" si="55"/>
        <v>Tốt</v>
      </c>
      <c r="AL326" s="494" t="str">
        <f>VLOOKUP($E326,'cac dv gui'!$C$290:$AC$301,25,0)</f>
        <v>Tốt</v>
      </c>
      <c r="AM326" s="494" t="str">
        <f>VLOOKUP($E326,'cac dv gui'!$C$290:$AC$301,26,0)</f>
        <v>Tốt</v>
      </c>
      <c r="AN326" s="675"/>
      <c r="AO326" s="494"/>
      <c r="AP326" s="675"/>
      <c r="AQ326" s="494" t="str">
        <f t="shared" si="56"/>
        <v>Tốt</v>
      </c>
      <c r="AR326" s="675" t="str">
        <f t="shared" si="59"/>
        <v>Tốt</v>
      </c>
      <c r="AS326" s="675"/>
      <c r="AT326" s="494"/>
      <c r="AU326" s="675"/>
      <c r="AV326" s="675" t="s">
        <v>1731</v>
      </c>
    </row>
    <row r="327" spans="1:48" s="684" customFormat="1" ht="16.5" x14ac:dyDescent="0.25">
      <c r="A327" s="512" t="s">
        <v>1563</v>
      </c>
      <c r="B327" s="512">
        <f>COUNTIF($F$9:F327,F327)</f>
        <v>8</v>
      </c>
      <c r="C327" s="513" t="s">
        <v>984</v>
      </c>
      <c r="D327" s="552" t="s">
        <v>402</v>
      </c>
      <c r="E327" s="551" t="s">
        <v>529</v>
      </c>
      <c r="F327" s="494" t="s">
        <v>1605</v>
      </c>
      <c r="G327" s="494" t="s">
        <v>974</v>
      </c>
      <c r="H327" s="494" t="str">
        <f>VLOOKUP(E327,'[16]Gui chi Quynh'!$C$7:$E$387,3,0)</f>
        <v>A3</v>
      </c>
      <c r="I327" s="494">
        <f>VLOOKUP(H327,Sheet1!$B$2:$C$12,2,TRUE)</f>
        <v>8</v>
      </c>
      <c r="J327" s="494" t="str">
        <f>VLOOKUP($E327,'[17]Gui chi Quynh'!$C$7:$E$387,3,0)</f>
        <v>A4</v>
      </c>
      <c r="K327" s="494">
        <f>VLOOKUP(J327,Sheet1!$B$2:$C$12,2,TRUE)</f>
        <v>7</v>
      </c>
      <c r="L327" s="494" t="str">
        <f>VLOOKUP(E327,'[18]Gui chi Quynh'!$C$7:$F$385,3,0)</f>
        <v>A4</v>
      </c>
      <c r="M327" s="494">
        <f>VLOOKUP(L327,Sheet1!$B$2:$C$12,2,TRUE)</f>
        <v>7</v>
      </c>
      <c r="N327" s="494" t="str">
        <f>VLOOKUP(E327,'[19]Gui chi Quynh'!$C$7:$E$391,3,0)</f>
        <v>A4</v>
      </c>
      <c r="O327" s="494">
        <f>VLOOKUP(N327,Sheet1!$B$2:$C$12,2,TRUE)</f>
        <v>7</v>
      </c>
      <c r="P327" s="494" t="str">
        <f>VLOOKUP(E327,'[20]Gui chi Quynh'!$C$7:$E$391,3,0)</f>
        <v>A3</v>
      </c>
      <c r="Q327" s="494">
        <f>VLOOKUP(P327,Sheet1!$B$2:$C$12,2,TRUE)</f>
        <v>8</v>
      </c>
      <c r="R327" s="494" t="str">
        <f>VLOOKUP($E327,'[21]Gui chi Quynh'!$C$7:$E$390,3,0)</f>
        <v>A4</v>
      </c>
      <c r="S327" s="494">
        <f>VLOOKUP(R327,Sheet1!$B$2:$C$12,2,TRUE)</f>
        <v>7</v>
      </c>
      <c r="T327" s="494" t="str">
        <f>VLOOKUP($E327,'[22]Gui chi Quynh'!$C$7:$E$390,3,0)</f>
        <v>A4</v>
      </c>
      <c r="U327" s="494">
        <f>VLOOKUP(T327,Sheet1!$B$2:$C$12,2,TRUE)</f>
        <v>7</v>
      </c>
      <c r="V327" s="494" t="str">
        <f>VLOOKUP($E327,'[23]Gui chi Quynh'!$C$7:$E$389,3,0)</f>
        <v>A4</v>
      </c>
      <c r="W327" s="494">
        <f>VLOOKUP(V327,Sheet1!$B$2:$C$12,2,TRUE)</f>
        <v>7</v>
      </c>
      <c r="X327" s="494" t="str">
        <f>VLOOKUP($E327,'[24]Gui chi Quynh'!$C$7:$E$389,3,0)</f>
        <v>A3</v>
      </c>
      <c r="Y327" s="494">
        <f>VLOOKUP(X327,Sheet1!$B$2:$C$12,2,TRUE)</f>
        <v>8</v>
      </c>
      <c r="Z327" s="494" t="str">
        <f>VLOOKUP($E327,'[25]Gui chi Quynh'!$C$7:$E$388,3,0)</f>
        <v>A3</v>
      </c>
      <c r="AA327" s="494">
        <f>VLOOKUP(Z327,Sheet1!$B$2:$C$12,2,TRUE)</f>
        <v>8</v>
      </c>
      <c r="AB327" s="494" t="str">
        <f>VLOOKUP($E327,'T5'!$E$9:$AH$337,24,0)</f>
        <v>A4</v>
      </c>
      <c r="AC327" s="494">
        <f>VLOOKUP(AB327,Sheet1!$B$2:$C$12,2,TRUE)</f>
        <v>7</v>
      </c>
      <c r="AD327" s="494" t="str">
        <f>VLOOKUP($E327,'[27]XET CUOI NAM'!$E$9:AE$337,26,0)</f>
        <v>A4</v>
      </c>
      <c r="AE327" s="494">
        <f>VLOOKUP(AD327,Sheet1!$B$2:$C$12,2,TRUE)</f>
        <v>7</v>
      </c>
      <c r="AF327" s="592"/>
      <c r="AG327" s="709">
        <f t="shared" si="63"/>
        <v>7.3636363636363633</v>
      </c>
      <c r="AH327" s="709" t="str">
        <f t="shared" si="62"/>
        <v>11A*</v>
      </c>
      <c r="AI327" s="709">
        <f t="shared" si="57"/>
        <v>0</v>
      </c>
      <c r="AJ327" s="709">
        <f t="shared" si="54"/>
        <v>7.333333333333333</v>
      </c>
      <c r="AK327" s="494" t="str">
        <f t="shared" si="55"/>
        <v>Tốt</v>
      </c>
      <c r="AL327" s="494" t="str">
        <f>VLOOKUP($E327,'cac dv gui'!$C$290:$AC$301,25,0)</f>
        <v>Tốt</v>
      </c>
      <c r="AM327" s="494" t="str">
        <f>VLOOKUP($E327,'cac dv gui'!$C$290:$AC$301,26,0)</f>
        <v>Tốt</v>
      </c>
      <c r="AN327" s="675"/>
      <c r="AO327" s="494"/>
      <c r="AP327" s="675"/>
      <c r="AQ327" s="494" t="str">
        <f t="shared" si="56"/>
        <v>Tốt</v>
      </c>
      <c r="AR327" s="675" t="str">
        <f t="shared" si="59"/>
        <v>Tốt</v>
      </c>
      <c r="AS327" s="675"/>
      <c r="AT327" s="494"/>
      <c r="AU327" s="675"/>
      <c r="AV327" s="675" t="s">
        <v>1731</v>
      </c>
    </row>
    <row r="328" spans="1:48" s="684" customFormat="1" ht="16.5" x14ac:dyDescent="0.25">
      <c r="A328" s="512" t="s">
        <v>1564</v>
      </c>
      <c r="B328" s="512">
        <f>COUNTIF($F$9:F312,F328)</f>
        <v>0</v>
      </c>
      <c r="C328" s="513" t="s">
        <v>984</v>
      </c>
      <c r="D328" s="552" t="s">
        <v>403</v>
      </c>
      <c r="E328" s="551" t="s">
        <v>540</v>
      </c>
      <c r="F328" s="494" t="s">
        <v>1605</v>
      </c>
      <c r="G328" s="494" t="s">
        <v>974</v>
      </c>
      <c r="H328" s="494" t="str">
        <f>VLOOKUP(E328,'[16]Gui chi Quynh'!$C$7:$E$387,3,0)</f>
        <v>A4</v>
      </c>
      <c r="I328" s="494">
        <f>VLOOKUP(H328,Sheet1!$B$2:$C$12,2,TRUE)</f>
        <v>7</v>
      </c>
      <c r="J328" s="494" t="str">
        <f>VLOOKUP($E328,'[17]Gui chi Quynh'!$C$7:$E$387,3,0)</f>
        <v>A4</v>
      </c>
      <c r="K328" s="494">
        <f>VLOOKUP(J328,Sheet1!$B$2:$C$12,2,TRUE)</f>
        <v>7</v>
      </c>
      <c r="L328" s="494" t="str">
        <f>VLOOKUP(E328,'[18]Gui chi Quynh'!$C$7:$F$385,3,0)</f>
        <v>A4</v>
      </c>
      <c r="M328" s="494">
        <f>VLOOKUP(L328,Sheet1!$B$2:$C$12,2,TRUE)</f>
        <v>7</v>
      </c>
      <c r="N328" s="494" t="str">
        <f>VLOOKUP(E328,'[19]Gui chi Quynh'!$C$7:$E$391,3,0)</f>
        <v>A3</v>
      </c>
      <c r="O328" s="494">
        <f>VLOOKUP(N328,Sheet1!$B$2:$C$12,2,TRUE)</f>
        <v>8</v>
      </c>
      <c r="P328" s="494" t="str">
        <f>VLOOKUP(E328,'[20]Gui chi Quynh'!$C$7:$E$391,3,0)</f>
        <v>A3</v>
      </c>
      <c r="Q328" s="494">
        <f>VLOOKUP(P328,Sheet1!$B$2:$C$12,2,TRUE)</f>
        <v>8</v>
      </c>
      <c r="R328" s="494" t="str">
        <f>VLOOKUP($E328,'[21]Gui chi Quynh'!$C$7:$E$390,3,0)</f>
        <v>A4</v>
      </c>
      <c r="S328" s="494">
        <f>VLOOKUP(R328,Sheet1!$B$2:$C$12,2,TRUE)</f>
        <v>7</v>
      </c>
      <c r="T328" s="494" t="str">
        <f>VLOOKUP($E328,'[22]Gui chi Quynh'!$C$7:$E$390,3,0)</f>
        <v>B1</v>
      </c>
      <c r="U328" s="494">
        <f>VLOOKUP(T328,Sheet1!$B$2:$C$12,2,TRUE)</f>
        <v>6</v>
      </c>
      <c r="V328" s="494" t="str">
        <f>VLOOKUP($E328,'[23]Gui chi Quynh'!$C$7:$E$389,3,0)</f>
        <v>A3</v>
      </c>
      <c r="W328" s="494">
        <f>VLOOKUP(V328,Sheet1!$B$2:$C$12,2,TRUE)</f>
        <v>8</v>
      </c>
      <c r="X328" s="494" t="str">
        <f>VLOOKUP($E328,'[24]Gui chi Quynh'!$C$7:$E$389,3,0)</f>
        <v>A3</v>
      </c>
      <c r="Y328" s="494">
        <f>VLOOKUP(X328,Sheet1!$B$2:$C$12,2,TRUE)</f>
        <v>8</v>
      </c>
      <c r="Z328" s="494" t="str">
        <f>VLOOKUP($E328,'[25]Gui chi Quynh'!$C$7:$E$388,3,0)</f>
        <v>A4</v>
      </c>
      <c r="AA328" s="494">
        <f>VLOOKUP(Z328,Sheet1!$B$2:$C$12,2,TRUE)</f>
        <v>7</v>
      </c>
      <c r="AB328" s="494" t="str">
        <f>VLOOKUP($E328,'T5'!$E$9:$AH$337,24,0)</f>
        <v>A3</v>
      </c>
      <c r="AC328" s="494">
        <f>VLOOKUP(AB328,Sheet1!$B$2:$C$12,2,TRUE)</f>
        <v>8</v>
      </c>
      <c r="AD328" s="494" t="str">
        <f>VLOOKUP($E328,'[27]XET CUOI NAM'!$E$9:AE$337,26,0)</f>
        <v>A3</v>
      </c>
      <c r="AE328" s="494">
        <f>VLOOKUP(AD328,Sheet1!$B$2:$C$12,2,TRUE)</f>
        <v>8</v>
      </c>
      <c r="AF328" s="592"/>
      <c r="AG328" s="709">
        <f t="shared" si="63"/>
        <v>7.3636363636363633</v>
      </c>
      <c r="AH328" s="709" t="str">
        <f>LEFT((COUNTIF($H328:$AC328,"A*")&amp;"A*")&amp;" + "&amp;(COUNTIF($H328:$AC328,"B*")&amp;"B*")&amp;" + "&amp;(COUNTIF($H328:$AC328,"C*")&amp;"C*")&amp;" +  "&amp;(COUNTIF($H328:$AC328,"D")&amp;"D")&amp; " +  "&amp;(COUNTIF($H328:$AC328,"E")&amp;"E"),10)</f>
        <v>10A* + 1B*</v>
      </c>
      <c r="AI328" s="709">
        <f t="shared" si="57"/>
        <v>1</v>
      </c>
      <c r="AJ328" s="709">
        <f t="shared" si="54"/>
        <v>7.416666666666667</v>
      </c>
      <c r="AK328" s="494" t="str">
        <f t="shared" si="55"/>
        <v>Tốt</v>
      </c>
      <c r="AL328" s="494" t="str">
        <f>VLOOKUP($E328,'cac dv gui'!$C$290:$AC$301,25,0)</f>
        <v>Tốt</v>
      </c>
      <c r="AM328" s="494" t="str">
        <f>VLOOKUP($E328,'cac dv gui'!$C$290:$AC$301,26,0)</f>
        <v>Tốt</v>
      </c>
      <c r="AN328" s="675"/>
      <c r="AO328" s="494"/>
      <c r="AP328" s="675"/>
      <c r="AQ328" s="494" t="str">
        <f t="shared" si="56"/>
        <v>Tốt</v>
      </c>
      <c r="AR328" s="675" t="str">
        <f t="shared" si="59"/>
        <v>Tốt</v>
      </c>
      <c r="AS328" s="675"/>
      <c r="AT328" s="494"/>
      <c r="AU328" s="675"/>
      <c r="AV328" s="675" t="s">
        <v>1731</v>
      </c>
    </row>
    <row r="329" spans="1:48" s="684" customFormat="1" ht="16.5" x14ac:dyDescent="0.25">
      <c r="A329" s="512" t="s">
        <v>1565</v>
      </c>
      <c r="B329" s="512">
        <f>COUNTIF($F$9:F329,F329)</f>
        <v>10</v>
      </c>
      <c r="C329" s="513" t="s">
        <v>984</v>
      </c>
      <c r="D329" s="552" t="s">
        <v>369</v>
      </c>
      <c r="E329" s="551" t="s">
        <v>546</v>
      </c>
      <c r="F329" s="494" t="s">
        <v>1605</v>
      </c>
      <c r="G329" s="494" t="s">
        <v>974</v>
      </c>
      <c r="H329" s="494" t="str">
        <f>VLOOKUP(E329,'[16]Gui chi Quynh'!$C$7:$E$387,3,0)</f>
        <v>A3</v>
      </c>
      <c r="I329" s="494">
        <f>VLOOKUP(H329,Sheet1!$B$2:$C$12,2,TRUE)</f>
        <v>8</v>
      </c>
      <c r="J329" s="494" t="str">
        <f>VLOOKUP($E329,'[17]Gui chi Quynh'!$C$7:$E$387,3,0)</f>
        <v>A4</v>
      </c>
      <c r="K329" s="494">
        <f>VLOOKUP(J329,Sheet1!$B$2:$C$12,2,TRUE)</f>
        <v>7</v>
      </c>
      <c r="L329" s="494" t="str">
        <f>VLOOKUP(E329,'[18]Gui chi Quynh'!$C$7:$F$385,3,0)</f>
        <v>A4</v>
      </c>
      <c r="M329" s="494">
        <f>VLOOKUP(L329,Sheet1!$B$2:$C$12,2,TRUE)</f>
        <v>7</v>
      </c>
      <c r="N329" s="494" t="str">
        <f>VLOOKUP(E329,'[19]Gui chi Quynh'!$C$7:$E$391,3,0)</f>
        <v>A4</v>
      </c>
      <c r="O329" s="494">
        <f>VLOOKUP(N329,Sheet1!$B$2:$C$12,2,TRUE)</f>
        <v>7</v>
      </c>
      <c r="P329" s="494" t="str">
        <f>VLOOKUP(E329,'[20]Gui chi Quynh'!$C$7:$E$391,3,0)</f>
        <v>A3</v>
      </c>
      <c r="Q329" s="494">
        <f>VLOOKUP(P329,Sheet1!$B$2:$C$12,2,TRUE)</f>
        <v>8</v>
      </c>
      <c r="R329" s="494" t="str">
        <f>VLOOKUP($E329,'[21]Gui chi Quynh'!$C$7:$E$390,3,0)</f>
        <v>A4</v>
      </c>
      <c r="S329" s="494">
        <f>VLOOKUP(R329,Sheet1!$B$2:$C$12,2,TRUE)</f>
        <v>7</v>
      </c>
      <c r="T329" s="494" t="str">
        <f>VLOOKUP($E329,'[22]Gui chi Quynh'!$C$7:$E$390,3,0)</f>
        <v>A4</v>
      </c>
      <c r="U329" s="494">
        <f>VLOOKUP(T329,Sheet1!$B$2:$C$12,2,TRUE)</f>
        <v>7</v>
      </c>
      <c r="V329" s="494" t="str">
        <f>VLOOKUP($E329,'[23]Gui chi Quynh'!$C$7:$E$389,3,0)</f>
        <v>A4</v>
      </c>
      <c r="W329" s="494">
        <f>VLOOKUP(V329,Sheet1!$B$2:$C$12,2,TRUE)</f>
        <v>7</v>
      </c>
      <c r="X329" s="494" t="str">
        <f>VLOOKUP($E329,'[24]Gui chi Quynh'!$C$7:$E$389,3,0)</f>
        <v>A4</v>
      </c>
      <c r="Y329" s="494">
        <f>VLOOKUP(X329,Sheet1!$B$2:$C$12,2,TRUE)</f>
        <v>7</v>
      </c>
      <c r="Z329" s="494" t="str">
        <f>VLOOKUP($E329,'[25]Gui chi Quynh'!$C$7:$E$388,3,0)</f>
        <v>A3</v>
      </c>
      <c r="AA329" s="494">
        <f>VLOOKUP(Z329,Sheet1!$B$2:$C$12,2,TRUE)</f>
        <v>8</v>
      </c>
      <c r="AB329" s="494" t="str">
        <f>VLOOKUP($E329,'T5'!$E$9:$AH$337,24,0)</f>
        <v>A4</v>
      </c>
      <c r="AC329" s="494">
        <f>VLOOKUP(AB329,Sheet1!$B$2:$C$12,2,TRUE)</f>
        <v>7</v>
      </c>
      <c r="AD329" s="494" t="str">
        <f>VLOOKUP($E329,'[27]XET CUOI NAM'!$E$9:AE$337,26,0)</f>
        <v>A4</v>
      </c>
      <c r="AE329" s="494">
        <f>VLOOKUP(AD329,Sheet1!$B$2:$C$12,2,TRUE)</f>
        <v>7</v>
      </c>
      <c r="AF329" s="592"/>
      <c r="AG329" s="709">
        <f t="shared" si="63"/>
        <v>7.2727272727272725</v>
      </c>
      <c r="AH329" s="709" t="str">
        <f t="shared" ref="AH329:AH334" si="64">LEFT((COUNTIF($H329:$AC329,"A*")&amp;"A*")&amp;" + "&amp;(COUNTIF($H329:$AC329,"B*")&amp;"B*")&amp;" + "&amp;(COUNTIF($H329:$AC329,"C*")&amp;"C*")&amp;" +  "&amp;(COUNTIF($H329:$AC329,"D")&amp;"D")&amp; " +  "&amp;(COUNTIF($H329:$AC329,"E")&amp;"E"),4)</f>
        <v>11A*</v>
      </c>
      <c r="AI329" s="709">
        <f t="shared" si="57"/>
        <v>0</v>
      </c>
      <c r="AJ329" s="709">
        <f t="shared" si="54"/>
        <v>7.25</v>
      </c>
      <c r="AK329" s="494" t="str">
        <f t="shared" si="55"/>
        <v>Tốt</v>
      </c>
      <c r="AL329" s="494" t="str">
        <f>VLOOKUP($E329,'cac dv gui'!$C$290:$AC$301,25,0)</f>
        <v>Tốt</v>
      </c>
      <c r="AM329" s="494" t="str">
        <f>VLOOKUP($E329,'cac dv gui'!$C$290:$AC$301,26,0)</f>
        <v>Tốt</v>
      </c>
      <c r="AN329" s="675"/>
      <c r="AO329" s="494"/>
      <c r="AP329" s="675"/>
      <c r="AQ329" s="494" t="str">
        <f t="shared" si="56"/>
        <v>Tốt</v>
      </c>
      <c r="AR329" s="675" t="str">
        <f t="shared" si="59"/>
        <v>Tốt</v>
      </c>
      <c r="AS329" s="675"/>
      <c r="AT329" s="494"/>
      <c r="AU329" s="675"/>
      <c r="AV329" s="675" t="s">
        <v>1731</v>
      </c>
    </row>
    <row r="330" spans="1:48" s="684" customFormat="1" ht="31.5" x14ac:dyDescent="0.25">
      <c r="A330" s="512" t="s">
        <v>1566</v>
      </c>
      <c r="B330" s="512">
        <f>COUNTIF($F$9:F330,F330)</f>
        <v>11</v>
      </c>
      <c r="C330" s="513" t="s">
        <v>985</v>
      </c>
      <c r="D330" s="552" t="s">
        <v>1057</v>
      </c>
      <c r="E330" s="551" t="s">
        <v>1059</v>
      </c>
      <c r="F330" s="494" t="s">
        <v>1605</v>
      </c>
      <c r="G330" s="494" t="s">
        <v>974</v>
      </c>
      <c r="H330" s="494"/>
      <c r="I330" s="494"/>
      <c r="J330" s="494"/>
      <c r="K330" s="494"/>
      <c r="L330" s="494"/>
      <c r="M330" s="494"/>
      <c r="N330" s="494"/>
      <c r="O330" s="494"/>
      <c r="P330" s="494" t="str">
        <f>VLOOKUP(E330,'[20]Gui chi Quynh'!$C$7:$E$391,3,0)</f>
        <v>A4</v>
      </c>
      <c r="Q330" s="494">
        <f>VLOOKUP(P330,Sheet1!$B$2:$C$12,2,TRUE)</f>
        <v>7</v>
      </c>
      <c r="R330" s="494" t="str">
        <f>VLOOKUP($E330,'[21]Gui chi Quynh'!$C$7:$E$390,3,0)</f>
        <v>A4</v>
      </c>
      <c r="S330" s="494">
        <f>VLOOKUP(R330,Sheet1!$B$2:$C$12,2,TRUE)</f>
        <v>7</v>
      </c>
      <c r="T330" s="494" t="str">
        <f>VLOOKUP($E330,'[22]Gui chi Quynh'!$C$7:$E$390,3,0)</f>
        <v>A4</v>
      </c>
      <c r="U330" s="494">
        <f>VLOOKUP(T330,Sheet1!$B$2:$C$12,2,TRUE)</f>
        <v>7</v>
      </c>
      <c r="V330" s="494" t="str">
        <f>VLOOKUP($E330,'[23]Gui chi Quynh'!$C$7:$E$389,3,0)</f>
        <v>A4</v>
      </c>
      <c r="W330" s="494">
        <f>VLOOKUP(V330,Sheet1!$B$2:$C$12,2,TRUE)</f>
        <v>7</v>
      </c>
      <c r="X330" s="494" t="str">
        <f>VLOOKUP($E330,'[24]Gui chi Quynh'!$C$7:$E$389,3,0)</f>
        <v>A3</v>
      </c>
      <c r="Y330" s="494">
        <f>VLOOKUP(X330,Sheet1!$B$2:$C$12,2,TRUE)</f>
        <v>8</v>
      </c>
      <c r="Z330" s="494" t="str">
        <f>VLOOKUP($E330,'[25]Gui chi Quynh'!$C$7:$E$388,3,0)</f>
        <v>A3</v>
      </c>
      <c r="AA330" s="494">
        <f>VLOOKUP(Z330,Sheet1!$B$2:$C$12,2,TRUE)</f>
        <v>8</v>
      </c>
      <c r="AB330" s="494" t="str">
        <f>VLOOKUP($E330,'T5'!$E$9:$AH$337,24,0)</f>
        <v>A4</v>
      </c>
      <c r="AC330" s="494">
        <f>VLOOKUP(AB330,Sheet1!$B$2:$C$12,2,TRUE)</f>
        <v>7</v>
      </c>
      <c r="AD330" s="494" t="str">
        <f>VLOOKUP($E330,'[27]XET CUOI NAM'!$E$9:AE$337,26,0)</f>
        <v>A4</v>
      </c>
      <c r="AE330" s="494">
        <f>VLOOKUP(AD330,Sheet1!$B$2:$C$12,2,TRUE)</f>
        <v>7</v>
      </c>
      <c r="AF330" s="592"/>
      <c r="AG330" s="709">
        <f>(I330+K330+M330+O330+Q330+S330+U330+W330+Y330+AA330+AC330)/7</f>
        <v>7.2857142857142856</v>
      </c>
      <c r="AH330" s="709" t="str">
        <f t="shared" si="64"/>
        <v xml:space="preserve">7A* </v>
      </c>
      <c r="AI330" s="709">
        <f t="shared" si="57"/>
        <v>0</v>
      </c>
      <c r="AJ330" s="709">
        <f>((I330+K330+M330+O330+Q330+S330+U330+W330+Y330+AA330+AC330+AE330))/8</f>
        <v>7.25</v>
      </c>
      <c r="AK330" s="494" t="str">
        <f t="shared" ref="AK330:AK334" si="65">IF(AND(8&lt;=$AG330,$AI330=0),"Xuất sắc",IF(AND(6&lt;$AG330,$AG330&lt;8),"Tốt",IF(AND(6&lt;$AG330,$AI330&lt;12),"Tốt",IF(AND(5&lt;$AG330,$AG330&lt;6),"Hoàn thành NV",IF(AND(5&lt;$AG330,$AI330&lt;15),"Hoàn thành NV","Không hoàn thành NV")))))</f>
        <v>Tốt</v>
      </c>
      <c r="AL330" s="494" t="str">
        <f>VLOOKUP($E330,'cac dv gui'!$C$290:$AC$301,25,0)</f>
        <v>Tốt</v>
      </c>
      <c r="AM330" s="494" t="str">
        <f>VLOOKUP($E330,'cac dv gui'!$C$290:$AC$301,26,0)</f>
        <v>Tốt</v>
      </c>
      <c r="AN330" s="675"/>
      <c r="AO330" s="494"/>
      <c r="AP330" s="675"/>
      <c r="AQ330" s="494" t="str">
        <f t="shared" ref="AQ330:AQ338" si="66">AK330</f>
        <v>Tốt</v>
      </c>
      <c r="AR330" s="675" t="str">
        <f t="shared" si="59"/>
        <v>Tốt</v>
      </c>
      <c r="AS330" s="675"/>
      <c r="AT330" s="678" t="s">
        <v>1120</v>
      </c>
      <c r="AU330" s="675"/>
      <c r="AV330" s="675" t="s">
        <v>1731</v>
      </c>
    </row>
    <row r="331" spans="1:48" s="684" customFormat="1" ht="31.5" x14ac:dyDescent="0.25">
      <c r="A331" s="512" t="s">
        <v>1567</v>
      </c>
      <c r="B331" s="512">
        <f>COUNTIF($F$9:F331,F331)</f>
        <v>12</v>
      </c>
      <c r="C331" s="513" t="s">
        <v>984</v>
      </c>
      <c r="D331" s="552" t="s">
        <v>353</v>
      </c>
      <c r="E331" s="551" t="s">
        <v>545</v>
      </c>
      <c r="F331" s="494" t="s">
        <v>1605</v>
      </c>
      <c r="G331" s="494" t="s">
        <v>974</v>
      </c>
      <c r="H331" s="494" t="str">
        <f>VLOOKUP(E331,'[16]Gui chi Quynh'!$C$7:$E$387,3,0)</f>
        <v>A3</v>
      </c>
      <c r="I331" s="494">
        <f>VLOOKUP(H331,Sheet1!$B$2:$C$12,2,TRUE)</f>
        <v>8</v>
      </c>
      <c r="J331" s="494" t="str">
        <f>VLOOKUP($E331,'[17]Gui chi Quynh'!$C$7:$E$387,3,0)</f>
        <v>A4</v>
      </c>
      <c r="K331" s="494">
        <f>VLOOKUP(J331,Sheet1!$B$2:$C$12,2,TRUE)</f>
        <v>7</v>
      </c>
      <c r="L331" s="494" t="str">
        <f>VLOOKUP(E331,'[18]Gui chi Quynh'!$C$7:$F$385,3,0)</f>
        <v>A4</v>
      </c>
      <c r="M331" s="494">
        <f>VLOOKUP(L331,Sheet1!$B$2:$C$12,2,TRUE)</f>
        <v>7</v>
      </c>
      <c r="N331" s="494" t="str">
        <f>VLOOKUP(E331,'[19]Gui chi Quynh'!$C$7:$E$391,3,0)</f>
        <v>A4</v>
      </c>
      <c r="O331" s="494">
        <f>VLOOKUP(N331,Sheet1!$B$2:$C$12,2,TRUE)</f>
        <v>7</v>
      </c>
      <c r="P331" s="494" t="str">
        <f>VLOOKUP(E331,'[20]Gui chi Quynh'!$C$7:$E$391,3,0)</f>
        <v>A3</v>
      </c>
      <c r="Q331" s="494">
        <f>VLOOKUP(P331,Sheet1!$B$2:$C$12,2,TRUE)</f>
        <v>8</v>
      </c>
      <c r="R331" s="494" t="str">
        <f>VLOOKUP($E331,'[21]Gui chi Quynh'!$C$7:$E$390,3,0)</f>
        <v>A4</v>
      </c>
      <c r="S331" s="494">
        <f>VLOOKUP(R331,Sheet1!$B$2:$C$12,2,TRUE)</f>
        <v>7</v>
      </c>
      <c r="T331" s="494" t="str">
        <f>VLOOKUP($E331,'[22]Gui chi Quynh'!$C$7:$E$390,3,0)</f>
        <v>A3</v>
      </c>
      <c r="U331" s="494">
        <f>VLOOKUP(T331,Sheet1!$B$2:$C$12,2,TRUE)</f>
        <v>8</v>
      </c>
      <c r="V331" s="494" t="str">
        <f>VLOOKUP($E331,'[23]Gui chi Quynh'!$C$7:$E$389,3,0)</f>
        <v>A4</v>
      </c>
      <c r="W331" s="494">
        <f>VLOOKUP(V331,Sheet1!$B$2:$C$12,2,TRUE)</f>
        <v>7</v>
      </c>
      <c r="X331" s="494" t="str">
        <f>VLOOKUP($E331,'[24]Gui chi Quynh'!$C$7:$E$389,3,0)</f>
        <v>A2</v>
      </c>
      <c r="Y331" s="494">
        <f>VLOOKUP(X331,Sheet1!$B$2:$C$12,2,TRUE)</f>
        <v>9</v>
      </c>
      <c r="Z331" s="494" t="str">
        <f>VLOOKUP($E331,'[25]Gui chi Quynh'!$C$7:$E$388,3,0)</f>
        <v>A3</v>
      </c>
      <c r="AA331" s="494">
        <f>VLOOKUP(Z331,Sheet1!$B$2:$C$12,2,TRUE)</f>
        <v>8</v>
      </c>
      <c r="AB331" s="494" t="str">
        <f>VLOOKUP($E331,'T5'!$E$9:$AH$337,24,0)</f>
        <v>A3</v>
      </c>
      <c r="AC331" s="494">
        <f>VLOOKUP(AB331,Sheet1!$B$2:$C$12,2,TRUE)</f>
        <v>8</v>
      </c>
      <c r="AD331" s="494" t="str">
        <f>VLOOKUP($E331,'[27]XET CUOI NAM'!$E$9:AE$337,26,0)</f>
        <v>A3</v>
      </c>
      <c r="AE331" s="494">
        <f>VLOOKUP(AD331,Sheet1!$B$2:$C$12,2,TRUE)</f>
        <v>8</v>
      </c>
      <c r="AF331" s="592" t="str">
        <f>VLOOKUP($E331,'[26]Tong hop ket qua'!$E$19:$M$219,9,0)</f>
        <v>Khá</v>
      </c>
      <c r="AG331" s="709">
        <f>(I331+K331+M331+O331+Q331+S331+U331+W331+Y331+AA331+AC331)/11</f>
        <v>7.6363636363636367</v>
      </c>
      <c r="AH331" s="709" t="str">
        <f t="shared" si="64"/>
        <v>11A*</v>
      </c>
      <c r="AI331" s="709">
        <f t="shared" si="57"/>
        <v>0</v>
      </c>
      <c r="AJ331" s="709">
        <f t="shared" ref="AJ331:AJ334" si="67">((I331+K331+M331+O331+Q331+S331+U331+W331+Y331+AA331+AC331+AE331))/12</f>
        <v>7.666666666666667</v>
      </c>
      <c r="AK331" s="494" t="str">
        <f t="shared" si="65"/>
        <v>Tốt</v>
      </c>
      <c r="AL331" s="494" t="str">
        <f>VLOOKUP($E331,'cac dv gui'!$C$290:$AC$301,25,0)</f>
        <v xml:space="preserve">Xuất sắc </v>
      </c>
      <c r="AM331" s="494" t="str">
        <f>VLOOKUP($E331,'cac dv gui'!$C$290:$AC$301,26,0)</f>
        <v>Tốt</v>
      </c>
      <c r="AN331" s="675" t="s">
        <v>1208</v>
      </c>
      <c r="AO331" s="494"/>
      <c r="AP331" s="675"/>
      <c r="AQ331" s="494" t="str">
        <f t="shared" si="66"/>
        <v>Tốt</v>
      </c>
      <c r="AR331" s="675" t="str">
        <f t="shared" si="59"/>
        <v>Tốt</v>
      </c>
      <c r="AS331" s="675"/>
      <c r="AT331" s="494"/>
      <c r="AU331" s="675"/>
      <c r="AV331" s="675" t="s">
        <v>1731</v>
      </c>
    </row>
    <row r="332" spans="1:48" s="684" customFormat="1" ht="21" customHeight="1" x14ac:dyDescent="0.25">
      <c r="A332" s="512" t="s">
        <v>1568</v>
      </c>
      <c r="B332" s="512">
        <f>COUNTIF($F$9:F332,F332)</f>
        <v>1</v>
      </c>
      <c r="C332" s="513" t="s">
        <v>985</v>
      </c>
      <c r="D332" s="552" t="s">
        <v>292</v>
      </c>
      <c r="E332" s="841" t="s">
        <v>697</v>
      </c>
      <c r="F332" s="494" t="s">
        <v>1614</v>
      </c>
      <c r="G332" s="494" t="s">
        <v>974</v>
      </c>
      <c r="H332" s="494" t="str">
        <f>VLOOKUP(E332,'[16]Gui chi Quynh'!$C$7:$E$387,3,0)</f>
        <v>A1</v>
      </c>
      <c r="I332" s="494">
        <f>VLOOKUP(H332,Sheet1!$B$2:$C$12,2,TRUE)</f>
        <v>10</v>
      </c>
      <c r="J332" s="494" t="str">
        <f>VLOOKUP($E332,'[17]Gui chi Quynh'!$C$7:$E$387,3,0)</f>
        <v>A1</v>
      </c>
      <c r="K332" s="494">
        <f>VLOOKUP(J332,Sheet1!$B$2:$C$12,2,TRUE)</f>
        <v>10</v>
      </c>
      <c r="L332" s="494" t="str">
        <f>VLOOKUP(E332,'[18]Gui chi Quynh'!$C$7:$F$385,3,0)</f>
        <v>A1</v>
      </c>
      <c r="M332" s="494">
        <f>VLOOKUP(L332,Sheet1!$B$2:$C$12,2,TRUE)</f>
        <v>10</v>
      </c>
      <c r="N332" s="494" t="str">
        <f>VLOOKUP(E332,'[19]Gui chi Quynh'!$C$7:$E$391,3,0)</f>
        <v>A1</v>
      </c>
      <c r="O332" s="494">
        <f>VLOOKUP(N332,Sheet1!$B$2:$C$12,2,TRUE)</f>
        <v>10</v>
      </c>
      <c r="P332" s="494" t="str">
        <f>VLOOKUP(E332,'[20]Gui chi Quynh'!$C$7:$E$391,3,0)</f>
        <v>A1</v>
      </c>
      <c r="Q332" s="494">
        <f>VLOOKUP(P332,Sheet1!$B$2:$C$12,2,TRUE)</f>
        <v>10</v>
      </c>
      <c r="R332" s="494" t="str">
        <f>VLOOKUP($E332,'[21]Gui chi Quynh'!$C$7:$E$390,3,0)</f>
        <v>A1</v>
      </c>
      <c r="S332" s="494">
        <f>VLOOKUP(R332,Sheet1!$B$2:$C$12,2,TRUE)</f>
        <v>10</v>
      </c>
      <c r="T332" s="494" t="str">
        <f>VLOOKUP($E332,'[22]Gui chi Quynh'!$C$7:$E$390,3,0)</f>
        <v>A2</v>
      </c>
      <c r="U332" s="494">
        <f>VLOOKUP(T332,Sheet1!$B$2:$C$12,2,TRUE)</f>
        <v>9</v>
      </c>
      <c r="V332" s="494" t="str">
        <f>VLOOKUP($E332,'[23]Gui chi Quynh'!$C$7:$E$389,3,0)</f>
        <v>A3</v>
      </c>
      <c r="W332" s="494">
        <f>VLOOKUP(V332,Sheet1!$B$2:$C$12,2,TRUE)</f>
        <v>8</v>
      </c>
      <c r="X332" s="494" t="str">
        <f>VLOOKUP($E332,'[24]Gui chi Quynh'!$C$7:$E$389,3,0)</f>
        <v>A2</v>
      </c>
      <c r="Y332" s="494">
        <f>VLOOKUP(X332,Sheet1!$B$2:$C$12,2,TRUE)</f>
        <v>9</v>
      </c>
      <c r="Z332" s="494" t="str">
        <f>VLOOKUP($E332,'[25]Gui chi Quynh'!$C$7:$E$388,3,0)</f>
        <v>A2</v>
      </c>
      <c r="AA332" s="494">
        <f>VLOOKUP(Z332,Sheet1!$B$2:$C$12,2,TRUE)</f>
        <v>9</v>
      </c>
      <c r="AB332" s="494" t="str">
        <f>VLOOKUP($E332,'T5'!$E$9:$AH$337,24,0)</f>
        <v>A2</v>
      </c>
      <c r="AC332" s="494">
        <f>VLOOKUP(AB332,Sheet1!$B$2:$C$12,2,TRUE)</f>
        <v>9</v>
      </c>
      <c r="AD332" s="494" t="str">
        <f>VLOOKUP($E332,'[27]XET CUOI NAM'!$E$9:AE$337,26,0)</f>
        <v>A2</v>
      </c>
      <c r="AE332" s="494">
        <f>VLOOKUP(AD332,Sheet1!$B$2:$C$12,2,TRUE)</f>
        <v>9</v>
      </c>
      <c r="AF332" s="592" t="str">
        <f>VLOOKUP($E332,'[26]Tong hop ket qua'!$E$19:$M$219,9,0)</f>
        <v>Tốt</v>
      </c>
      <c r="AG332" s="709">
        <f>(I332+K332+M332+O332+Q332+S332+U332+W332+Y332+AA332+AC332)/11</f>
        <v>9.454545454545455</v>
      </c>
      <c r="AH332" s="709" t="str">
        <f t="shared" si="64"/>
        <v>11A*</v>
      </c>
      <c r="AI332" s="709">
        <f t="shared" si="57"/>
        <v>0</v>
      </c>
      <c r="AJ332" s="709">
        <f t="shared" si="67"/>
        <v>9.4166666666666661</v>
      </c>
      <c r="AK332" s="494" t="str">
        <f t="shared" si="65"/>
        <v>Xuất sắc</v>
      </c>
      <c r="AL332" s="494" t="str">
        <f>VLOOKUP($E332,'cac dv gui'!$C$77:$AB$79,25,0)</f>
        <v>Xuất sắc</v>
      </c>
      <c r="AM332" s="494" t="str">
        <f>VLOOKUP($E332,'cac dv gui'!$C$77:$AB$79,26,0)</f>
        <v>Xuất sắc</v>
      </c>
      <c r="AN332" s="675"/>
      <c r="AO332" s="494" t="s">
        <v>1130</v>
      </c>
      <c r="AP332" s="675"/>
      <c r="AQ332" s="494" t="str">
        <f t="shared" si="66"/>
        <v>Xuất sắc</v>
      </c>
      <c r="AR332" s="675" t="str">
        <f t="shared" si="59"/>
        <v>Xuất sắc</v>
      </c>
      <c r="AS332" s="675"/>
      <c r="AT332" s="678"/>
      <c r="AU332" s="675"/>
      <c r="AV332" s="675"/>
    </row>
    <row r="333" spans="1:48" s="684" customFormat="1" ht="21" customHeight="1" x14ac:dyDescent="0.25">
      <c r="A333" s="512" t="s">
        <v>1569</v>
      </c>
      <c r="B333" s="512">
        <f>COUNTIF($F$9:F333,F333)</f>
        <v>2</v>
      </c>
      <c r="C333" s="513" t="s">
        <v>984</v>
      </c>
      <c r="D333" s="552" t="s">
        <v>796</v>
      </c>
      <c r="E333" s="554" t="s">
        <v>797</v>
      </c>
      <c r="F333" s="494" t="s">
        <v>1614</v>
      </c>
      <c r="G333" s="518" t="s">
        <v>974</v>
      </c>
      <c r="H333" s="494" t="str">
        <f>VLOOKUP(E333,'[16]Gui chi Quynh'!$C$7:$E$387,3,0)</f>
        <v>A2</v>
      </c>
      <c r="I333" s="494">
        <f>VLOOKUP(H333,Sheet1!$B$2:$C$12,2,TRUE)</f>
        <v>9</v>
      </c>
      <c r="J333" s="494" t="str">
        <f>VLOOKUP($E333,'[17]Gui chi Quynh'!$C$7:$E$387,3,0)</f>
        <v>A4</v>
      </c>
      <c r="K333" s="494">
        <f>VLOOKUP(J333,Sheet1!$B$2:$C$12,2,TRUE)</f>
        <v>7</v>
      </c>
      <c r="L333" s="494" t="str">
        <f>VLOOKUP(E333,'[18]Gui chi Quynh'!$C$7:$F$385,3,0)</f>
        <v>A2</v>
      </c>
      <c r="M333" s="494">
        <f>VLOOKUP(L333,Sheet1!$B$2:$C$12,2,TRUE)</f>
        <v>9</v>
      </c>
      <c r="N333" s="494" t="str">
        <f>VLOOKUP(E333,'[19]Gui chi Quynh'!$C$7:$E$391,3,0)</f>
        <v>A2</v>
      </c>
      <c r="O333" s="494">
        <f>VLOOKUP(N333,Sheet1!$B$2:$C$12,2,TRUE)</f>
        <v>9</v>
      </c>
      <c r="P333" s="494" t="str">
        <f>VLOOKUP(E333,'[20]Gui chi Quynh'!$C$7:$E$391,3,0)</f>
        <v>A3</v>
      </c>
      <c r="Q333" s="494">
        <f>VLOOKUP(P333,Sheet1!$B$2:$C$12,2,TRUE)</f>
        <v>8</v>
      </c>
      <c r="R333" s="494" t="str">
        <f>VLOOKUP($E333,'[21]Gui chi Quynh'!$C$7:$E$390,3,0)</f>
        <v>A3</v>
      </c>
      <c r="S333" s="494">
        <f>VLOOKUP(R333,Sheet1!$B$2:$C$12,2,TRUE)</f>
        <v>8</v>
      </c>
      <c r="T333" s="494" t="str">
        <f>VLOOKUP($E333,'[22]Gui chi Quynh'!$C$7:$E$390,3,0)</f>
        <v>A3</v>
      </c>
      <c r="U333" s="494">
        <f>VLOOKUP(T333,Sheet1!$B$2:$C$12,2,TRUE)</f>
        <v>8</v>
      </c>
      <c r="V333" s="494" t="str">
        <f>VLOOKUP($E333,'[23]Gui chi Quynh'!$C$7:$E$389,3,0)</f>
        <v>A3</v>
      </c>
      <c r="W333" s="494">
        <f>VLOOKUP(V333,Sheet1!$B$2:$C$12,2,TRUE)</f>
        <v>8</v>
      </c>
      <c r="X333" s="494" t="str">
        <f>VLOOKUP($E333,'[24]Gui chi Quynh'!$C$7:$E$389,3,0)</f>
        <v>A2</v>
      </c>
      <c r="Y333" s="494">
        <f>VLOOKUP(X333,Sheet1!$B$2:$C$12,2,TRUE)</f>
        <v>9</v>
      </c>
      <c r="Z333" s="494" t="str">
        <f>VLOOKUP($E333,'[25]Gui chi Quynh'!$C$7:$E$388,3,0)</f>
        <v>A2</v>
      </c>
      <c r="AA333" s="494">
        <f>VLOOKUP(Z333,Sheet1!$B$2:$C$12,2,TRUE)</f>
        <v>9</v>
      </c>
      <c r="AB333" s="494" t="str">
        <f>VLOOKUP($E333,'T5'!$E$9:$AH$337,24,0)</f>
        <v>A2</v>
      </c>
      <c r="AC333" s="494">
        <f>VLOOKUP(AB333,Sheet1!$B$2:$C$12,2,TRUE)</f>
        <v>9</v>
      </c>
      <c r="AD333" s="494" t="str">
        <f>VLOOKUP($E333,'[27]XET CUOI NAM'!$E$9:AE$337,26,0)</f>
        <v>A3</v>
      </c>
      <c r="AE333" s="494">
        <f>VLOOKUP(AD333,Sheet1!$B$2:$C$12,2,TRUE)</f>
        <v>8</v>
      </c>
      <c r="AF333" s="592" t="str">
        <f>VLOOKUP($E333,'[26]Tong hop ket qua'!$E$19:$M$219,9,0)</f>
        <v>Khá</v>
      </c>
      <c r="AG333" s="709">
        <f>(I333+K333+M333+O333+Q333+S333+U333+W333+Y333+AA333+AC333)/11</f>
        <v>8.454545454545455</v>
      </c>
      <c r="AH333" s="709" t="str">
        <f t="shared" si="64"/>
        <v>11A*</v>
      </c>
      <c r="AI333" s="709">
        <f t="shared" si="57"/>
        <v>0</v>
      </c>
      <c r="AJ333" s="709">
        <f t="shared" si="67"/>
        <v>8.4166666666666661</v>
      </c>
      <c r="AK333" s="494" t="str">
        <f t="shared" si="65"/>
        <v>Xuất sắc</v>
      </c>
      <c r="AL333" s="494" t="str">
        <f>VLOOKUP($E333,'cac dv gui'!$C$77:$AB$79,25,0)</f>
        <v>Xuất sắc</v>
      </c>
      <c r="AM333" s="494" t="str">
        <f>VLOOKUP($E333,'cac dv gui'!$C$77:$AB$79,26,0)</f>
        <v>Xuất sắc</v>
      </c>
      <c r="AN333" s="675"/>
      <c r="AO333" s="494"/>
      <c r="AP333" s="675"/>
      <c r="AQ333" s="494" t="str">
        <f t="shared" si="66"/>
        <v>Xuất sắc</v>
      </c>
      <c r="AR333" s="675" t="str">
        <f t="shared" si="59"/>
        <v>Xuất sắc</v>
      </c>
      <c r="AS333" s="675"/>
      <c r="AT333" s="494"/>
      <c r="AU333" s="675"/>
      <c r="AV333" s="675" t="s">
        <v>1731</v>
      </c>
    </row>
    <row r="334" spans="1:48" s="684" customFormat="1" ht="21" customHeight="1" x14ac:dyDescent="0.25">
      <c r="A334" s="512" t="s">
        <v>1570</v>
      </c>
      <c r="B334" s="512">
        <f>COUNTIF($F$9:F334,F334)</f>
        <v>3</v>
      </c>
      <c r="C334" s="513" t="s">
        <v>984</v>
      </c>
      <c r="D334" s="552" t="s">
        <v>349</v>
      </c>
      <c r="E334" s="554" t="s">
        <v>699</v>
      </c>
      <c r="F334" s="518" t="s">
        <v>1614</v>
      </c>
      <c r="G334" s="518" t="s">
        <v>974</v>
      </c>
      <c r="H334" s="494" t="str">
        <f>VLOOKUP(E334,'[16]Gui chi Quynh'!$C$7:$E$387,3,0)</f>
        <v>A4</v>
      </c>
      <c r="I334" s="494">
        <f>VLOOKUP(H334,Sheet1!$B$2:$C$12,2,TRUE)</f>
        <v>7</v>
      </c>
      <c r="J334" s="494" t="str">
        <f>VLOOKUP($E334,'[17]Gui chi Quynh'!$C$7:$E$387,3,0)</f>
        <v>A4</v>
      </c>
      <c r="K334" s="494">
        <f>VLOOKUP(J334,Sheet1!$B$2:$C$12,2,TRUE)</f>
        <v>7</v>
      </c>
      <c r="L334" s="494" t="str">
        <f>VLOOKUP(E334,'[18]Gui chi Quynh'!$C$7:$F$385,3,0)</f>
        <v>A4</v>
      </c>
      <c r="M334" s="494">
        <f>VLOOKUP(L334,Sheet1!$B$2:$C$12,2,TRUE)</f>
        <v>7</v>
      </c>
      <c r="N334" s="494" t="str">
        <f>VLOOKUP(E334,'[19]Gui chi Quynh'!$C$7:$E$391,3,0)</f>
        <v>A4</v>
      </c>
      <c r="O334" s="494">
        <f>VLOOKUP(N334,Sheet1!$B$2:$C$12,2,TRUE)</f>
        <v>7</v>
      </c>
      <c r="P334" s="494" t="str">
        <f>VLOOKUP(E334,'[20]Gui chi Quynh'!$C$7:$E$391,3,0)</f>
        <v>A4</v>
      </c>
      <c r="Q334" s="494">
        <f>VLOOKUP(P334,Sheet1!$B$2:$C$12,2,TRUE)</f>
        <v>7</v>
      </c>
      <c r="R334" s="494" t="str">
        <f>VLOOKUP($E334,'[21]Gui chi Quynh'!$C$7:$E$390,3,0)</f>
        <v>A4</v>
      </c>
      <c r="S334" s="494">
        <f>VLOOKUP(R334,Sheet1!$B$2:$C$12,2,TRUE)</f>
        <v>7</v>
      </c>
      <c r="T334" s="494" t="str">
        <f>VLOOKUP($E334,'[22]Gui chi Quynh'!$C$7:$E$390,3,0)</f>
        <v>A4</v>
      </c>
      <c r="U334" s="494">
        <f>VLOOKUP(T334,Sheet1!$B$2:$C$12,2,TRUE)</f>
        <v>7</v>
      </c>
      <c r="V334" s="494" t="str">
        <f>VLOOKUP($E334,'[23]Gui chi Quynh'!$C$7:$E$389,3,0)</f>
        <v>A3</v>
      </c>
      <c r="W334" s="494">
        <f>VLOOKUP(V334,Sheet1!$B$2:$C$12,2,TRUE)</f>
        <v>8</v>
      </c>
      <c r="X334" s="494" t="str">
        <f>VLOOKUP($E334,'[24]Gui chi Quynh'!$C$7:$E$389,3,0)</f>
        <v>A3</v>
      </c>
      <c r="Y334" s="494">
        <f>VLOOKUP(X334,Sheet1!$B$2:$C$12,2,TRUE)</f>
        <v>8</v>
      </c>
      <c r="Z334" s="494" t="str">
        <f>VLOOKUP($E334,'[25]Gui chi Quynh'!$C$7:$E$388,3,0)</f>
        <v>A3</v>
      </c>
      <c r="AA334" s="494">
        <f>VLOOKUP(Z334,Sheet1!$B$2:$C$12,2,TRUE)</f>
        <v>8</v>
      </c>
      <c r="AB334" s="494" t="str">
        <f>VLOOKUP($E334,'T5'!$E$9:$AH$337,24,0)</f>
        <v>A3</v>
      </c>
      <c r="AC334" s="494">
        <f>VLOOKUP(AB334,Sheet1!$B$2:$C$12,2,TRUE)</f>
        <v>8</v>
      </c>
      <c r="AD334" s="494" t="str">
        <f>VLOOKUP($E334,'[27]XET CUOI NAM'!$E$9:AE$337,26,0)</f>
        <v>A3</v>
      </c>
      <c r="AE334" s="494">
        <f>VLOOKUP(AD334,Sheet1!$B$2:$C$12,2,TRUE)</f>
        <v>8</v>
      </c>
      <c r="AF334" s="592" t="str">
        <f>VLOOKUP($E334,'[26]Tong hop ket qua'!$E$19:$M$219,9,0)</f>
        <v>Khá</v>
      </c>
      <c r="AG334" s="709">
        <f>(I334+K334+M334+O334+Q334+S334+U334+W334+Y334+AA334+AC334)/11</f>
        <v>7.3636363636363633</v>
      </c>
      <c r="AH334" s="709" t="str">
        <f t="shared" si="64"/>
        <v>11A*</v>
      </c>
      <c r="AI334" s="709">
        <f t="shared" si="57"/>
        <v>0</v>
      </c>
      <c r="AJ334" s="709">
        <f t="shared" si="67"/>
        <v>7.416666666666667</v>
      </c>
      <c r="AK334" s="494" t="str">
        <f t="shared" si="65"/>
        <v>Tốt</v>
      </c>
      <c r="AL334" s="494" t="str">
        <f>VLOOKUP($E334,'cac dv gui'!$C$77:$AB$79,25,0)</f>
        <v>Tốt</v>
      </c>
      <c r="AM334" s="494" t="str">
        <f>VLOOKUP($E334,'cac dv gui'!$C$77:$AB$79,26,0)</f>
        <v>Tốt</v>
      </c>
      <c r="AN334" s="675"/>
      <c r="AO334" s="494"/>
      <c r="AP334" s="675"/>
      <c r="AQ334" s="494" t="str">
        <f t="shared" si="66"/>
        <v>Tốt</v>
      </c>
      <c r="AR334" s="675" t="str">
        <f t="shared" si="59"/>
        <v>Tốt</v>
      </c>
      <c r="AS334" s="675"/>
      <c r="AT334" s="494"/>
      <c r="AU334" s="675"/>
      <c r="AV334" s="675" t="s">
        <v>1731</v>
      </c>
    </row>
    <row r="335" spans="1:48" ht="32.25" customHeight="1" x14ac:dyDescent="0.25">
      <c r="A335" s="690"/>
      <c r="B335" s="690"/>
      <c r="C335" s="691"/>
      <c r="D335" s="692" t="s">
        <v>1234</v>
      </c>
      <c r="E335" s="690"/>
      <c r="F335" s="684"/>
      <c r="G335" s="949"/>
      <c r="H335" s="949"/>
      <c r="I335" s="494"/>
      <c r="J335" s="494"/>
      <c r="K335" s="494"/>
      <c r="L335" s="494"/>
      <c r="M335" s="494"/>
      <c r="N335" s="494"/>
      <c r="O335" s="494"/>
      <c r="P335" s="494"/>
      <c r="Q335" s="494"/>
      <c r="R335" s="494"/>
      <c r="S335" s="494"/>
      <c r="T335" s="494"/>
      <c r="U335" s="494"/>
      <c r="V335" s="494"/>
      <c r="W335" s="494"/>
      <c r="X335" s="494"/>
      <c r="Y335" s="494"/>
      <c r="Z335" s="494"/>
      <c r="AA335" s="494"/>
      <c r="AB335" s="494"/>
      <c r="AC335" s="494"/>
      <c r="AD335" s="494"/>
      <c r="AE335" s="494"/>
      <c r="AF335" s="494"/>
      <c r="AG335" s="717"/>
      <c r="AH335" s="709"/>
      <c r="AI335" s="709"/>
      <c r="AJ335" s="709"/>
      <c r="AK335" s="729"/>
      <c r="AL335" s="718"/>
      <c r="AM335" s="729"/>
      <c r="AN335" s="718"/>
      <c r="AO335" s="729"/>
      <c r="AP335" s="718"/>
      <c r="AQ335" s="494"/>
      <c r="AR335" s="675"/>
      <c r="AS335" s="718"/>
      <c r="AT335" s="494"/>
      <c r="AU335" s="718"/>
      <c r="AV335" s="718"/>
    </row>
    <row r="336" spans="1:48" s="684" customFormat="1" ht="54" customHeight="1" x14ac:dyDescent="0.25">
      <c r="A336" s="512" t="s">
        <v>1571</v>
      </c>
      <c r="B336" s="512">
        <f>COUNTIF($F$9:F336,F336)</f>
        <v>32</v>
      </c>
      <c r="C336" s="513" t="s">
        <v>985</v>
      </c>
      <c r="D336" s="514" t="s">
        <v>1094</v>
      </c>
      <c r="E336" s="513" t="s">
        <v>1095</v>
      </c>
      <c r="F336" s="494" t="s">
        <v>1603</v>
      </c>
      <c r="G336" s="494" t="s">
        <v>975</v>
      </c>
      <c r="H336" s="494"/>
      <c r="I336" s="494"/>
      <c r="J336" s="494"/>
      <c r="K336" s="494"/>
      <c r="L336" s="494"/>
      <c r="M336" s="494"/>
      <c r="N336" s="494"/>
      <c r="O336" s="494"/>
      <c r="P336" s="494"/>
      <c r="Q336" s="494"/>
      <c r="R336" s="494"/>
      <c r="S336" s="494"/>
      <c r="T336" s="494"/>
      <c r="U336" s="494"/>
      <c r="V336" s="494" t="str">
        <f>VLOOKUP($E336,'[23]Gui chi Quynh'!$C$7:$E$389,3,0)</f>
        <v>A4</v>
      </c>
      <c r="W336" s="494">
        <f>VLOOKUP(V336,Sheet1!$B$2:$C$12,2,TRUE)</f>
        <v>7</v>
      </c>
      <c r="X336" s="494" t="str">
        <f>VLOOKUP($E336,'[24]Gui chi Quynh'!$C$7:$E$389,3,0)</f>
        <v>A3</v>
      </c>
      <c r="Y336" s="494">
        <f>VLOOKUP(X336,Sheet1!$B$2:$C$12,2,TRUE)</f>
        <v>8</v>
      </c>
      <c r="Z336" s="494" t="str">
        <f>VLOOKUP($E336,'[25]Gui chi Quynh'!$C$7:$E$388,3,0)</f>
        <v>A3</v>
      </c>
      <c r="AA336" s="494">
        <f>VLOOKUP(Z336,Sheet1!$B$2:$C$12,2,TRUE)</f>
        <v>8</v>
      </c>
      <c r="AB336" s="494" t="str">
        <f>VLOOKUP($E336,'T5'!$E$9:$AH$337,24,0)</f>
        <v>A4</v>
      </c>
      <c r="AC336" s="494">
        <f>VLOOKUP(AB336,Sheet1!$B$2:$C$12,2,TRUE)</f>
        <v>7</v>
      </c>
      <c r="AD336" s="494" t="str">
        <f>VLOOKUP($E336,'[27]XET CUOI NAM'!$E$9:AE$337,26,0)</f>
        <v>A4</v>
      </c>
      <c r="AE336" s="494">
        <f>VLOOKUP(AD336,Sheet1!$B$2:$C$12,2,TRUE)</f>
        <v>7</v>
      </c>
      <c r="AF336" s="592"/>
      <c r="AG336" s="709"/>
      <c r="AH336" s="709" t="str">
        <f t="shared" ref="AH336:AH338" si="68">LEFT((COUNTIF($H336:$AC336,"A*")&amp;"A*")&amp;" + "&amp;(COUNTIF($H336:$AC336,"B*")&amp;"B*")&amp;" + "&amp;(COUNTIF($H336:$AC336,"C*")&amp;"C*")&amp;" +  "&amp;(COUNTIF($H336:$AC336,"D")&amp;"D")&amp; " +  "&amp;(COUNTIF($H336:$AC336,"E")&amp;"E"),4)</f>
        <v xml:space="preserve">4A* </v>
      </c>
      <c r="AI336" s="709">
        <f t="shared" ref="AI336:AI338" si="69">COUNTIF($H336:$AB336,"B1")*1+COUNTIF($H336:$AB336,"B2")*1+COUNTIF($H336:$AB336,"C1")*1+COUNTIF($H336:$AB336,"C2")*1+COUNTIF($H336:$AB336,"D")*12+COUNTIF($H336:$AB336,"E")*15</f>
        <v>0</v>
      </c>
      <c r="AJ336" s="709"/>
      <c r="AK336" s="494" t="s">
        <v>991</v>
      </c>
      <c r="AL336" s="494" t="str">
        <f>VLOOKUP($E336,'cac dv gui'!$C$247:$AC$278,25,0)</f>
        <v xml:space="preserve">Không xét </v>
      </c>
      <c r="AM336" s="494" t="str">
        <f>VLOOKUP($E336,'cac dv gui'!$C$247:$AC$278,26,0)</f>
        <v xml:space="preserve">Không xét </v>
      </c>
      <c r="AN336" s="675"/>
      <c r="AO336" s="494"/>
      <c r="AP336" s="675"/>
      <c r="AQ336" s="494" t="str">
        <f t="shared" si="66"/>
        <v>Không đánh giá</v>
      </c>
      <c r="AR336" s="675" t="str">
        <f t="shared" si="59"/>
        <v>Không đánh giá</v>
      </c>
      <c r="AS336" s="675"/>
      <c r="AT336" s="678" t="s">
        <v>1119</v>
      </c>
      <c r="AU336" s="675"/>
      <c r="AV336" s="675"/>
    </row>
    <row r="337" spans="1:48" s="684" customFormat="1" ht="54" customHeight="1" x14ac:dyDescent="0.25">
      <c r="A337" s="512" t="s">
        <v>1575</v>
      </c>
      <c r="B337" s="512">
        <f>COUNTIF($F$9:F337,F337)</f>
        <v>27</v>
      </c>
      <c r="C337" s="513" t="s">
        <v>985</v>
      </c>
      <c r="D337" s="806" t="s">
        <v>1254</v>
      </c>
      <c r="E337" s="512" t="s">
        <v>1255</v>
      </c>
      <c r="F337" s="494" t="s">
        <v>1609</v>
      </c>
      <c r="G337" s="494" t="s">
        <v>974</v>
      </c>
      <c r="H337" s="494"/>
      <c r="I337" s="494"/>
      <c r="J337" s="494"/>
      <c r="K337" s="494"/>
      <c r="L337" s="494"/>
      <c r="M337" s="494"/>
      <c r="N337" s="494"/>
      <c r="O337" s="494"/>
      <c r="P337" s="494"/>
      <c r="Q337" s="494"/>
      <c r="R337" s="494"/>
      <c r="S337" s="494"/>
      <c r="T337" s="494"/>
      <c r="U337" s="494"/>
      <c r="V337" s="494"/>
      <c r="W337" s="494"/>
      <c r="X337" s="494"/>
      <c r="Y337" s="494"/>
      <c r="Z337" s="494"/>
      <c r="AA337" s="494"/>
      <c r="AB337" s="494"/>
      <c r="AC337" s="494"/>
      <c r="AD337" s="494" t="str">
        <f>VLOOKUP($E337,'[27]XET CUOI NAM'!$E$9:AE$337,26,0)</f>
        <v>A4</v>
      </c>
      <c r="AE337" s="494">
        <f>VLOOKUP(AD337,Sheet1!$B$2:$C$12,2,TRUE)</f>
        <v>7</v>
      </c>
      <c r="AF337" s="592"/>
      <c r="AG337" s="709"/>
      <c r="AH337" s="709" t="str">
        <f t="shared" si="68"/>
        <v xml:space="preserve">0A* </v>
      </c>
      <c r="AI337" s="709">
        <f t="shared" si="69"/>
        <v>0</v>
      </c>
      <c r="AJ337" s="709"/>
      <c r="AK337" s="494" t="s">
        <v>991</v>
      </c>
      <c r="AL337" s="494" t="s">
        <v>1573</v>
      </c>
      <c r="AM337" s="494" t="s">
        <v>1573</v>
      </c>
      <c r="AN337" s="675"/>
      <c r="AO337" s="494"/>
      <c r="AP337" s="675"/>
      <c r="AQ337" s="494" t="str">
        <f t="shared" si="66"/>
        <v>Không đánh giá</v>
      </c>
      <c r="AR337" s="675" t="str">
        <f t="shared" si="59"/>
        <v>Không đánh giá</v>
      </c>
      <c r="AS337" s="675"/>
      <c r="AT337" s="678" t="s">
        <v>1574</v>
      </c>
      <c r="AU337" s="675"/>
      <c r="AV337" s="675" t="s">
        <v>991</v>
      </c>
    </row>
    <row r="338" spans="1:48" s="684" customFormat="1" ht="54" customHeight="1" x14ac:dyDescent="0.25">
      <c r="A338" s="512" t="s">
        <v>1576</v>
      </c>
      <c r="B338" s="512">
        <f>COUNTIF($F$9:F338,F338)</f>
        <v>20</v>
      </c>
      <c r="C338" s="513" t="s">
        <v>985</v>
      </c>
      <c r="D338" s="806" t="s">
        <v>1251</v>
      </c>
      <c r="E338" s="512" t="s">
        <v>1252</v>
      </c>
      <c r="F338" s="807" t="s">
        <v>1608</v>
      </c>
      <c r="G338" s="494" t="s">
        <v>974</v>
      </c>
      <c r="H338" s="494"/>
      <c r="I338" s="494"/>
      <c r="J338" s="494"/>
      <c r="K338" s="494"/>
      <c r="L338" s="494"/>
      <c r="M338" s="494"/>
      <c r="N338" s="494"/>
      <c r="O338" s="494"/>
      <c r="P338" s="494"/>
      <c r="Q338" s="494"/>
      <c r="R338" s="494"/>
      <c r="S338" s="494"/>
      <c r="T338" s="494"/>
      <c r="U338" s="494"/>
      <c r="V338" s="494"/>
      <c r="W338" s="494"/>
      <c r="X338" s="494"/>
      <c r="Y338" s="494"/>
      <c r="Z338" s="494"/>
      <c r="AA338" s="494"/>
      <c r="AB338" s="494"/>
      <c r="AC338" s="494"/>
      <c r="AD338" s="494" t="str">
        <f>VLOOKUP($E338,'[27]XET CUOI NAM'!$E$9:AE$337,26,0)</f>
        <v>A4</v>
      </c>
      <c r="AE338" s="494">
        <f>VLOOKUP(AD338,Sheet1!$B$2:$C$12,2,TRUE)</f>
        <v>7</v>
      </c>
      <c r="AF338" s="592"/>
      <c r="AG338" s="709"/>
      <c r="AH338" s="709" t="str">
        <f t="shared" si="68"/>
        <v xml:space="preserve">0A* </v>
      </c>
      <c r="AI338" s="709">
        <f t="shared" si="69"/>
        <v>0</v>
      </c>
      <c r="AJ338" s="709"/>
      <c r="AK338" s="494" t="s">
        <v>991</v>
      </c>
      <c r="AL338" s="494" t="s">
        <v>1573</v>
      </c>
      <c r="AM338" s="494" t="s">
        <v>1573</v>
      </c>
      <c r="AN338" s="675"/>
      <c r="AO338" s="494"/>
      <c r="AP338" s="675"/>
      <c r="AQ338" s="494" t="str">
        <f t="shared" si="66"/>
        <v>Không đánh giá</v>
      </c>
      <c r="AR338" s="675" t="str">
        <f t="shared" si="59"/>
        <v>Không đánh giá</v>
      </c>
      <c r="AS338" s="675"/>
      <c r="AT338" s="678" t="s">
        <v>1574</v>
      </c>
      <c r="AU338" s="675"/>
      <c r="AV338" s="675" t="s">
        <v>991</v>
      </c>
    </row>
    <row r="339" spans="1:48" s="955" customFormat="1" x14ac:dyDescent="0.25">
      <c r="C339" s="737"/>
      <c r="D339" s="737"/>
      <c r="E339" s="702"/>
      <c r="G339" s="954"/>
      <c r="N339" s="732"/>
      <c r="O339" s="732"/>
      <c r="P339" s="732"/>
      <c r="Q339" s="732"/>
      <c r="Y339" s="1"/>
      <c r="AA339" s="1"/>
      <c r="AB339" s="1"/>
      <c r="AC339" s="1"/>
      <c r="AD339" s="1"/>
      <c r="AE339" s="1"/>
      <c r="AK339" s="954"/>
      <c r="AM339" s="954"/>
      <c r="AO339" s="954"/>
      <c r="AQ339" s="954"/>
      <c r="AT339" s="1"/>
    </row>
    <row r="340" spans="1:48" s="955" customFormat="1" x14ac:dyDescent="0.25">
      <c r="C340" s="737"/>
      <c r="D340" s="737"/>
      <c r="E340" s="702"/>
      <c r="G340" s="954"/>
      <c r="N340" s="725"/>
      <c r="O340" s="725"/>
      <c r="P340" s="732"/>
      <c r="Q340" s="732"/>
      <c r="AB340" s="732"/>
      <c r="AC340" s="732"/>
      <c r="AK340" s="954"/>
      <c r="AM340" s="954"/>
      <c r="AO340" s="954"/>
      <c r="AQ340" s="954"/>
      <c r="AT340" s="1"/>
    </row>
    <row r="341" spans="1:48" s="955" customFormat="1" x14ac:dyDescent="0.25">
      <c r="C341" s="735"/>
      <c r="D341" s="737"/>
      <c r="E341" s="702"/>
      <c r="G341" s="954"/>
      <c r="N341" s="732"/>
      <c r="O341" s="732"/>
      <c r="P341" s="732"/>
      <c r="Q341" s="732"/>
      <c r="AB341" s="732"/>
      <c r="AC341" s="732"/>
      <c r="AK341" s="954"/>
      <c r="AM341" s="954"/>
      <c r="AO341" s="954"/>
      <c r="AQ341" s="954"/>
      <c r="AT341" s="1"/>
    </row>
    <row r="342" spans="1:48" s="955" customFormat="1" x14ac:dyDescent="0.25">
      <c r="C342" s="737"/>
      <c r="D342" s="737"/>
      <c r="E342" s="702"/>
      <c r="G342" s="954"/>
      <c r="N342" s="732"/>
      <c r="O342" s="732"/>
      <c r="AB342" s="732"/>
      <c r="AC342" s="732"/>
      <c r="AK342" s="954"/>
      <c r="AM342" s="954"/>
      <c r="AO342" s="954"/>
      <c r="AQ342" s="954"/>
      <c r="AT342" s="1"/>
    </row>
    <row r="343" spans="1:48" s="955" customFormat="1" x14ac:dyDescent="0.25">
      <c r="C343" s="737"/>
      <c r="D343" s="737"/>
      <c r="E343" s="702"/>
      <c r="G343" s="954"/>
      <c r="N343" s="732"/>
      <c r="O343" s="732"/>
      <c r="AB343" s="732"/>
      <c r="AC343" s="732"/>
      <c r="AK343" s="954"/>
      <c r="AM343" s="954"/>
      <c r="AO343" s="954"/>
      <c r="AQ343" s="954"/>
      <c r="AT343" s="1"/>
    </row>
    <row r="344" spans="1:48" s="955" customFormat="1" x14ac:dyDescent="0.25">
      <c r="C344" s="735"/>
      <c r="D344" s="735"/>
      <c r="G344" s="954"/>
      <c r="P344" s="732"/>
      <c r="Q344" s="732"/>
      <c r="AK344" s="954"/>
      <c r="AM344" s="954"/>
      <c r="AO344" s="954"/>
      <c r="AQ344" s="954"/>
      <c r="AT344" s="1"/>
    </row>
    <row r="345" spans="1:48" s="955" customFormat="1" x14ac:dyDescent="0.25">
      <c r="C345" s="737"/>
      <c r="D345" s="737"/>
      <c r="E345" s="702"/>
      <c r="G345" s="954"/>
      <c r="N345" s="732"/>
      <c r="O345" s="732"/>
      <c r="P345" s="732"/>
      <c r="Q345" s="732"/>
      <c r="AB345" s="725"/>
      <c r="AC345" s="725"/>
      <c r="AK345" s="954"/>
      <c r="AM345" s="954"/>
      <c r="AO345" s="954"/>
      <c r="AQ345" s="954"/>
      <c r="AT345" s="1"/>
    </row>
    <row r="346" spans="1:48" s="955" customFormat="1" x14ac:dyDescent="0.25">
      <c r="C346" s="737"/>
      <c r="D346" s="737"/>
      <c r="E346" s="702"/>
      <c r="G346" s="954"/>
      <c r="N346" s="732"/>
      <c r="O346" s="732"/>
      <c r="P346" s="732"/>
      <c r="Q346" s="732"/>
      <c r="AB346" s="732"/>
      <c r="AC346" s="732"/>
      <c r="AK346" s="954"/>
      <c r="AM346" s="954"/>
      <c r="AO346" s="954"/>
      <c r="AQ346" s="954"/>
      <c r="AT346" s="1"/>
    </row>
    <row r="347" spans="1:48" s="955" customFormat="1" x14ac:dyDescent="0.25">
      <c r="C347" s="737"/>
      <c r="D347" s="737"/>
      <c r="E347" s="702"/>
      <c r="G347" s="954"/>
      <c r="N347" s="732"/>
      <c r="O347" s="732"/>
      <c r="P347" s="732"/>
      <c r="Q347" s="732"/>
      <c r="AB347" s="732"/>
      <c r="AC347" s="732"/>
      <c r="AK347" s="954"/>
      <c r="AM347" s="954"/>
      <c r="AO347" s="954"/>
      <c r="AQ347" s="954"/>
      <c r="AT347" s="1"/>
    </row>
    <row r="348" spans="1:48" s="955" customFormat="1" x14ac:dyDescent="0.25">
      <c r="C348" s="737"/>
      <c r="D348" s="737"/>
      <c r="E348" s="702"/>
      <c r="G348" s="954"/>
      <c r="N348" s="732"/>
      <c r="O348" s="732"/>
      <c r="P348" s="732"/>
      <c r="Q348" s="732"/>
      <c r="AB348" s="725"/>
      <c r="AC348" s="725"/>
      <c r="AK348" s="954"/>
      <c r="AM348" s="954"/>
      <c r="AO348" s="954"/>
      <c r="AQ348" s="954"/>
      <c r="AT348" s="1"/>
    </row>
    <row r="349" spans="1:48" s="955" customFormat="1" x14ac:dyDescent="0.25">
      <c r="C349" s="737"/>
      <c r="D349" s="737"/>
      <c r="E349" s="702"/>
      <c r="G349" s="954"/>
      <c r="N349" s="732"/>
      <c r="O349" s="732"/>
      <c r="P349" s="732"/>
      <c r="Q349" s="732"/>
      <c r="AB349" s="725"/>
      <c r="AC349" s="725"/>
      <c r="AK349" s="954"/>
      <c r="AM349" s="954"/>
      <c r="AO349" s="954"/>
      <c r="AQ349" s="954"/>
      <c r="AT349" s="1"/>
    </row>
    <row r="350" spans="1:48" s="955" customFormat="1" x14ac:dyDescent="0.25">
      <c r="C350" s="737"/>
      <c r="D350" s="737"/>
      <c r="E350" s="702"/>
      <c r="G350" s="954"/>
      <c r="N350" s="732"/>
      <c r="O350" s="732"/>
      <c r="P350" s="732"/>
      <c r="Q350" s="732"/>
      <c r="AB350" s="732"/>
      <c r="AC350" s="732"/>
      <c r="AK350" s="954"/>
      <c r="AM350" s="954"/>
      <c r="AO350" s="954"/>
      <c r="AQ350" s="954"/>
      <c r="AT350" s="1"/>
    </row>
    <row r="351" spans="1:48" s="955" customFormat="1" x14ac:dyDescent="0.25">
      <c r="C351" s="737"/>
      <c r="D351" s="737"/>
      <c r="E351" s="702"/>
      <c r="G351" s="954"/>
      <c r="N351" s="732"/>
      <c r="O351" s="732"/>
      <c r="P351" s="732"/>
      <c r="Q351" s="732"/>
      <c r="AB351" s="725"/>
      <c r="AC351" s="725"/>
      <c r="AK351" s="954"/>
      <c r="AM351" s="954"/>
      <c r="AO351" s="954"/>
      <c r="AQ351" s="954"/>
      <c r="AT351" s="1"/>
    </row>
    <row r="352" spans="1:48" s="955" customFormat="1" x14ac:dyDescent="0.25">
      <c r="C352" s="737"/>
      <c r="D352" s="737"/>
      <c r="E352" s="702"/>
      <c r="G352" s="954"/>
      <c r="N352" s="732"/>
      <c r="O352" s="732"/>
      <c r="P352" s="732"/>
      <c r="Q352" s="732"/>
      <c r="AB352" s="725"/>
      <c r="AC352" s="725"/>
      <c r="AK352" s="954"/>
      <c r="AM352" s="954"/>
      <c r="AO352" s="954"/>
      <c r="AQ352" s="954"/>
      <c r="AT352" s="1"/>
    </row>
    <row r="353" spans="3:46" s="955" customFormat="1" x14ac:dyDescent="0.25">
      <c r="C353" s="737"/>
      <c r="D353" s="737"/>
      <c r="E353" s="702"/>
      <c r="G353" s="954"/>
      <c r="N353" s="732"/>
      <c r="O353" s="732"/>
      <c r="P353" s="732"/>
      <c r="Q353" s="732"/>
      <c r="AB353" s="732"/>
      <c r="AC353" s="732"/>
      <c r="AK353" s="954"/>
      <c r="AM353" s="954"/>
      <c r="AO353" s="954"/>
      <c r="AQ353" s="954"/>
      <c r="AT353" s="1"/>
    </row>
    <row r="354" spans="3:46" s="955" customFormat="1" x14ac:dyDescent="0.25">
      <c r="C354" s="735"/>
      <c r="D354" s="737"/>
      <c r="E354" s="702"/>
      <c r="G354" s="954"/>
      <c r="AB354" s="732"/>
      <c r="AC354" s="732"/>
      <c r="AK354" s="954"/>
      <c r="AM354" s="954"/>
      <c r="AO354" s="954"/>
      <c r="AQ354" s="954"/>
      <c r="AT354" s="1"/>
    </row>
    <row r="355" spans="3:46" s="955" customFormat="1" x14ac:dyDescent="0.25">
      <c r="C355" s="737"/>
      <c r="D355" s="737"/>
      <c r="E355" s="702"/>
      <c r="G355" s="954"/>
      <c r="AB355" s="732"/>
      <c r="AC355" s="732"/>
      <c r="AK355" s="954"/>
      <c r="AM355" s="954"/>
      <c r="AO355" s="954"/>
      <c r="AQ355" s="954"/>
      <c r="AT355" s="1"/>
    </row>
    <row r="356" spans="3:46" s="955" customFormat="1" x14ac:dyDescent="0.25">
      <c r="C356" s="737"/>
      <c r="D356" s="737"/>
      <c r="E356" s="702"/>
      <c r="G356" s="954"/>
      <c r="AB356" s="732"/>
      <c r="AC356" s="732"/>
      <c r="AK356" s="954"/>
      <c r="AM356" s="954"/>
      <c r="AO356" s="954"/>
      <c r="AQ356" s="954"/>
      <c r="AT356" s="1"/>
    </row>
    <row r="357" spans="3:46" s="955" customFormat="1" x14ac:dyDescent="0.25">
      <c r="C357" s="737"/>
      <c r="D357" s="737"/>
      <c r="E357" s="702"/>
      <c r="G357" s="954"/>
      <c r="AB357" s="732"/>
      <c r="AC357" s="732"/>
      <c r="AK357" s="954"/>
      <c r="AM357" s="954"/>
      <c r="AO357" s="954"/>
      <c r="AQ357" s="954"/>
      <c r="AT357" s="1"/>
    </row>
    <row r="358" spans="3:46" s="955" customFormat="1" x14ac:dyDescent="0.25">
      <c r="C358" s="737"/>
      <c r="D358" s="735"/>
      <c r="E358" s="702"/>
      <c r="G358" s="954"/>
      <c r="AB358" s="732"/>
      <c r="AC358" s="732"/>
      <c r="AK358" s="954"/>
      <c r="AM358" s="954"/>
      <c r="AO358" s="954"/>
      <c r="AQ358" s="954"/>
      <c r="AT358" s="1"/>
    </row>
    <row r="359" spans="3:46" s="955" customFormat="1" x14ac:dyDescent="0.25">
      <c r="C359" s="737"/>
      <c r="D359" s="737"/>
      <c r="E359" s="702"/>
      <c r="G359" s="954"/>
      <c r="AB359" s="732"/>
      <c r="AC359" s="732"/>
      <c r="AK359" s="954"/>
      <c r="AM359" s="954"/>
      <c r="AO359" s="954"/>
      <c r="AQ359" s="954"/>
      <c r="AT359" s="1"/>
    </row>
    <row r="360" spans="3:46" s="955" customFormat="1" x14ac:dyDescent="0.25">
      <c r="C360" s="737"/>
      <c r="D360" s="737"/>
      <c r="E360" s="702"/>
      <c r="G360" s="954"/>
      <c r="N360" s="725"/>
      <c r="O360" s="725"/>
      <c r="AB360" s="732"/>
      <c r="AC360" s="732"/>
      <c r="AK360" s="954"/>
      <c r="AM360" s="954"/>
      <c r="AO360" s="954"/>
      <c r="AQ360" s="954"/>
      <c r="AT360" s="1"/>
    </row>
    <row r="361" spans="3:46" x14ac:dyDescent="0.25">
      <c r="C361" s="738"/>
      <c r="D361" s="737"/>
      <c r="E361" s="702"/>
      <c r="F361" s="955"/>
      <c r="N361" s="739"/>
      <c r="O361" s="739"/>
      <c r="AT361" s="949"/>
    </row>
    <row r="362" spans="3:46" x14ac:dyDescent="0.25">
      <c r="C362" s="740"/>
      <c r="D362" s="737"/>
      <c r="E362" s="702"/>
      <c r="F362" s="955"/>
      <c r="AT362" s="949"/>
    </row>
    <row r="363" spans="3:46" x14ac:dyDescent="0.25">
      <c r="C363" s="740"/>
      <c r="D363" s="737"/>
      <c r="E363" s="702"/>
      <c r="F363" s="955"/>
      <c r="AT363" s="949"/>
    </row>
    <row r="364" spans="3:46" x14ac:dyDescent="0.25">
      <c r="C364" s="740"/>
      <c r="D364" s="740"/>
      <c r="E364" s="703"/>
      <c r="N364" s="739"/>
      <c r="O364" s="739"/>
      <c r="P364" s="739"/>
      <c r="Q364" s="739"/>
      <c r="AT364" s="949"/>
    </row>
    <row r="365" spans="3:46" x14ac:dyDescent="0.25">
      <c r="C365" s="740"/>
      <c r="D365" s="735"/>
      <c r="E365" s="955"/>
      <c r="N365" s="739"/>
      <c r="O365" s="739"/>
      <c r="P365" s="739"/>
      <c r="Q365" s="739"/>
      <c r="AT365" s="949"/>
    </row>
    <row r="366" spans="3:46" x14ac:dyDescent="0.25">
      <c r="C366" s="740"/>
      <c r="D366" s="737"/>
      <c r="F366" s="955"/>
      <c r="N366" s="739"/>
      <c r="O366" s="739"/>
      <c r="AT366" s="949"/>
    </row>
    <row r="367" spans="3:46" x14ac:dyDescent="0.25">
      <c r="C367" s="740"/>
      <c r="D367" s="737"/>
      <c r="F367" s="955"/>
      <c r="AT367" s="949"/>
    </row>
    <row r="368" spans="3:46" x14ac:dyDescent="0.25">
      <c r="C368" s="740"/>
      <c r="D368" s="737"/>
      <c r="F368" s="955"/>
      <c r="N368" s="741"/>
      <c r="O368" s="741"/>
      <c r="AT368" s="949"/>
    </row>
    <row r="369" spans="3:46" x14ac:dyDescent="0.25">
      <c r="C369" s="740"/>
      <c r="D369" s="737"/>
      <c r="F369" s="955"/>
      <c r="N369" s="741"/>
      <c r="O369" s="741"/>
      <c r="AT369" s="949"/>
    </row>
    <row r="370" spans="3:46" x14ac:dyDescent="0.25">
      <c r="C370" s="740"/>
      <c r="D370" s="737"/>
      <c r="F370" s="955"/>
      <c r="N370" s="739"/>
      <c r="O370" s="739"/>
      <c r="AT370" s="949"/>
    </row>
    <row r="371" spans="3:46" x14ac:dyDescent="0.25">
      <c r="C371" s="740"/>
      <c r="D371" s="737"/>
      <c r="F371" s="955"/>
      <c r="N371" s="739"/>
      <c r="O371" s="739"/>
      <c r="AT371" s="949"/>
    </row>
    <row r="372" spans="3:46" x14ac:dyDescent="0.25">
      <c r="C372" s="740"/>
      <c r="D372" s="737"/>
      <c r="F372" s="955"/>
      <c r="N372" s="741"/>
      <c r="O372" s="741"/>
      <c r="AT372" s="949"/>
    </row>
    <row r="373" spans="3:46" x14ac:dyDescent="0.25">
      <c r="C373" s="740"/>
      <c r="D373" s="737"/>
      <c r="F373" s="955"/>
      <c r="N373" s="741"/>
      <c r="O373" s="741"/>
      <c r="AT373" s="949"/>
    </row>
    <row r="374" spans="3:46" x14ac:dyDescent="0.25">
      <c r="C374" s="740"/>
      <c r="D374" s="740"/>
      <c r="E374" s="703"/>
      <c r="N374" s="741"/>
      <c r="O374" s="741"/>
      <c r="AT374" s="949"/>
    </row>
    <row r="375" spans="3:46" x14ac:dyDescent="0.25">
      <c r="C375" s="740"/>
      <c r="D375" s="735"/>
      <c r="E375" s="955"/>
      <c r="AT375" s="949"/>
    </row>
    <row r="376" spans="3:46" x14ac:dyDescent="0.25">
      <c r="D376" s="737"/>
      <c r="F376" s="955"/>
      <c r="AT376" s="949"/>
    </row>
    <row r="377" spans="3:46" x14ac:dyDescent="0.25">
      <c r="D377" s="737"/>
      <c r="F377" s="955"/>
      <c r="AT377" s="949"/>
    </row>
    <row r="378" spans="3:46" x14ac:dyDescent="0.25">
      <c r="D378" s="737"/>
      <c r="F378" s="955"/>
      <c r="AT378" s="949"/>
    </row>
    <row r="379" spans="3:46" x14ac:dyDescent="0.25">
      <c r="D379" s="737"/>
      <c r="F379" s="955"/>
      <c r="AT379" s="949"/>
    </row>
    <row r="380" spans="3:46" x14ac:dyDescent="0.25">
      <c r="C380" s="738"/>
      <c r="D380" s="737"/>
      <c r="F380" s="955"/>
      <c r="AT380" s="949"/>
    </row>
    <row r="381" spans="3:46" x14ac:dyDescent="0.25">
      <c r="C381" s="740"/>
      <c r="D381" s="737"/>
      <c r="F381" s="955"/>
      <c r="AT381" s="949"/>
    </row>
    <row r="382" spans="3:46" x14ac:dyDescent="0.25">
      <c r="C382" s="740"/>
      <c r="D382" s="740"/>
      <c r="E382" s="703"/>
      <c r="F382" s="955"/>
      <c r="AT382" s="949"/>
    </row>
    <row r="383" spans="3:46" x14ac:dyDescent="0.25">
      <c r="C383" s="740"/>
      <c r="D383" s="740"/>
      <c r="E383" s="703"/>
      <c r="AT383" s="949"/>
    </row>
    <row r="384" spans="3:46" x14ac:dyDescent="0.25">
      <c r="C384" s="740"/>
      <c r="D384" s="740"/>
      <c r="E384" s="703"/>
      <c r="AT384" s="949"/>
    </row>
    <row r="385" spans="3:46" x14ac:dyDescent="0.25">
      <c r="C385" s="740"/>
      <c r="D385" s="740"/>
      <c r="E385" s="703"/>
      <c r="AT385" s="949"/>
    </row>
    <row r="386" spans="3:46" x14ac:dyDescent="0.25">
      <c r="C386" s="740"/>
      <c r="D386" s="740"/>
      <c r="E386" s="703"/>
      <c r="AT386" s="949"/>
    </row>
    <row r="387" spans="3:46" x14ac:dyDescent="0.25">
      <c r="C387" s="740"/>
      <c r="D387" s="740"/>
      <c r="E387" s="703"/>
      <c r="AT387" s="949"/>
    </row>
    <row r="388" spans="3:46" x14ac:dyDescent="0.25">
      <c r="C388" s="740"/>
      <c r="D388" s="740"/>
      <c r="E388" s="703"/>
      <c r="AT388" s="949"/>
    </row>
    <row r="389" spans="3:46" x14ac:dyDescent="0.25">
      <c r="C389" s="740"/>
      <c r="D389" s="740"/>
      <c r="E389" s="703"/>
      <c r="AT389" s="949"/>
    </row>
    <row r="390" spans="3:46" x14ac:dyDescent="0.25">
      <c r="C390" s="740"/>
      <c r="D390" s="740"/>
      <c r="E390" s="703"/>
      <c r="AT390" s="949"/>
    </row>
    <row r="391" spans="3:46" x14ac:dyDescent="0.25">
      <c r="C391" s="740"/>
      <c r="D391" s="740"/>
      <c r="E391" s="703"/>
      <c r="AT391" s="949"/>
    </row>
    <row r="392" spans="3:46" x14ac:dyDescent="0.25">
      <c r="C392" s="740"/>
      <c r="D392" s="740"/>
      <c r="E392" s="703"/>
      <c r="AT392" s="949"/>
    </row>
    <row r="393" spans="3:46" x14ac:dyDescent="0.25">
      <c r="C393" s="740"/>
      <c r="D393" s="740"/>
      <c r="E393" s="703"/>
      <c r="AT393" s="949"/>
    </row>
    <row r="394" spans="3:46" x14ac:dyDescent="0.25">
      <c r="C394" s="740"/>
      <c r="D394" s="740"/>
      <c r="E394" s="703"/>
      <c r="AT394" s="949"/>
    </row>
    <row r="395" spans="3:46" x14ac:dyDescent="0.25">
      <c r="D395" s="735"/>
      <c r="AT395" s="949"/>
    </row>
    <row r="396" spans="3:46" x14ac:dyDescent="0.25">
      <c r="C396" s="738"/>
      <c r="D396" s="737"/>
      <c r="F396" s="955"/>
      <c r="AT396" s="949"/>
    </row>
    <row r="397" spans="3:46" x14ac:dyDescent="0.25">
      <c r="C397" s="740"/>
      <c r="D397" s="737"/>
      <c r="F397" s="955"/>
      <c r="AT397" s="949"/>
    </row>
    <row r="398" spans="3:46" x14ac:dyDescent="0.25">
      <c r="C398" s="740"/>
      <c r="D398" s="737"/>
      <c r="E398" s="702"/>
      <c r="F398" s="955"/>
      <c r="AT398" s="949"/>
    </row>
    <row r="399" spans="3:46" x14ac:dyDescent="0.25">
      <c r="C399" s="740"/>
      <c r="D399" s="737"/>
      <c r="E399" s="702"/>
      <c r="F399" s="955"/>
      <c r="AT399" s="949"/>
    </row>
    <row r="400" spans="3:46" x14ac:dyDescent="0.25">
      <c r="D400" s="737"/>
      <c r="E400" s="702"/>
      <c r="F400" s="955"/>
      <c r="AT400" s="949"/>
    </row>
    <row r="401" spans="3:46" x14ac:dyDescent="0.25">
      <c r="C401" s="738"/>
      <c r="D401" s="737"/>
      <c r="F401" s="955"/>
      <c r="AT401" s="949"/>
    </row>
    <row r="402" spans="3:46" x14ac:dyDescent="0.25">
      <c r="C402" s="740"/>
      <c r="D402" s="737"/>
      <c r="E402" s="702"/>
      <c r="F402" s="955"/>
      <c r="AT402" s="949"/>
    </row>
    <row r="403" spans="3:46" x14ac:dyDescent="0.25">
      <c r="C403" s="740"/>
      <c r="D403" s="735"/>
      <c r="E403" s="703"/>
      <c r="AT403" s="949"/>
    </row>
    <row r="404" spans="3:46" x14ac:dyDescent="0.25">
      <c r="C404" s="740"/>
      <c r="D404" s="740"/>
      <c r="E404" s="703"/>
      <c r="AT404" s="949"/>
    </row>
    <row r="405" spans="3:46" x14ac:dyDescent="0.25">
      <c r="C405" s="740"/>
      <c r="D405" s="740"/>
      <c r="E405" s="703"/>
      <c r="AT405" s="949"/>
    </row>
    <row r="406" spans="3:46" x14ac:dyDescent="0.25">
      <c r="C406" s="740"/>
      <c r="D406" s="740"/>
      <c r="E406" s="703"/>
      <c r="AT406" s="949"/>
    </row>
    <row r="407" spans="3:46" x14ac:dyDescent="0.25">
      <c r="C407" s="740"/>
      <c r="D407" s="735"/>
      <c r="E407" s="703"/>
      <c r="AT407" s="949"/>
    </row>
    <row r="408" spans="3:46" x14ac:dyDescent="0.25">
      <c r="C408" s="740"/>
      <c r="D408" s="740"/>
      <c r="E408" s="703"/>
      <c r="AT408" s="949"/>
    </row>
    <row r="409" spans="3:46" x14ac:dyDescent="0.25">
      <c r="C409" s="740"/>
      <c r="D409" s="740"/>
      <c r="E409" s="703"/>
      <c r="AT409" s="949"/>
    </row>
    <row r="410" spans="3:46" x14ac:dyDescent="0.25">
      <c r="C410" s="740"/>
      <c r="D410" s="740"/>
      <c r="E410" s="703"/>
      <c r="AT410" s="949"/>
    </row>
    <row r="411" spans="3:46" x14ac:dyDescent="0.25">
      <c r="C411" s="740"/>
      <c r="D411" s="740"/>
      <c r="E411" s="703"/>
    </row>
    <row r="412" spans="3:46" x14ac:dyDescent="0.25">
      <c r="C412" s="740"/>
      <c r="D412" s="740"/>
      <c r="E412" s="703"/>
    </row>
    <row r="413" spans="3:46" x14ac:dyDescent="0.25">
      <c r="C413" s="740"/>
      <c r="D413" s="740"/>
      <c r="E413" s="703"/>
    </row>
    <row r="414" spans="3:46" x14ac:dyDescent="0.25">
      <c r="C414" s="740"/>
      <c r="D414" s="740"/>
      <c r="E414" s="703"/>
    </row>
    <row r="415" spans="3:46" x14ac:dyDescent="0.25">
      <c r="C415" s="740"/>
      <c r="D415" s="740"/>
      <c r="E415" s="703"/>
    </row>
    <row r="417" spans="3:5" x14ac:dyDescent="0.25">
      <c r="C417" s="738"/>
      <c r="D417" s="738"/>
    </row>
    <row r="418" spans="3:5" x14ac:dyDescent="0.25">
      <c r="C418" s="740"/>
      <c r="D418" s="740"/>
      <c r="E418" s="703"/>
    </row>
    <row r="419" spans="3:5" x14ac:dyDescent="0.25">
      <c r="C419" s="740"/>
      <c r="D419" s="740"/>
      <c r="E419" s="703"/>
    </row>
    <row r="420" spans="3:5" x14ac:dyDescent="0.25">
      <c r="C420" s="740"/>
      <c r="D420" s="740"/>
      <c r="E420" s="703"/>
    </row>
    <row r="421" spans="3:5" x14ac:dyDescent="0.25">
      <c r="C421" s="740"/>
      <c r="D421" s="740"/>
      <c r="E421" s="703"/>
    </row>
    <row r="422" spans="3:5" x14ac:dyDescent="0.25">
      <c r="C422" s="740"/>
      <c r="D422" s="740"/>
      <c r="E422" s="703"/>
    </row>
    <row r="423" spans="3:5" x14ac:dyDescent="0.25">
      <c r="C423" s="740"/>
      <c r="D423" s="740"/>
      <c r="E423" s="703"/>
    </row>
    <row r="424" spans="3:5" x14ac:dyDescent="0.25">
      <c r="C424" s="740"/>
      <c r="D424" s="740"/>
      <c r="E424" s="703"/>
    </row>
    <row r="425" spans="3:5" x14ac:dyDescent="0.25">
      <c r="C425" s="740"/>
      <c r="D425" s="740"/>
      <c r="E425" s="703"/>
    </row>
    <row r="426" spans="3:5" x14ac:dyDescent="0.25">
      <c r="C426" s="740"/>
      <c r="D426" s="740"/>
      <c r="E426" s="703"/>
    </row>
    <row r="427" spans="3:5" x14ac:dyDescent="0.25">
      <c r="C427" s="740"/>
      <c r="D427" s="740"/>
      <c r="E427" s="703"/>
    </row>
    <row r="428" spans="3:5" x14ac:dyDescent="0.25">
      <c r="C428" s="740"/>
      <c r="D428" s="740"/>
      <c r="E428" s="703"/>
    </row>
    <row r="429" spans="3:5" x14ac:dyDescent="0.25">
      <c r="C429" s="740"/>
      <c r="D429" s="740"/>
      <c r="E429" s="703"/>
    </row>
    <row r="430" spans="3:5" x14ac:dyDescent="0.25">
      <c r="C430" s="740"/>
      <c r="D430" s="740"/>
      <c r="E430" s="703"/>
    </row>
    <row r="431" spans="3:5" x14ac:dyDescent="0.25">
      <c r="C431" s="740"/>
      <c r="D431" s="740"/>
      <c r="E431" s="703"/>
    </row>
    <row r="432" spans="3:5" x14ac:dyDescent="0.25">
      <c r="C432" s="740"/>
      <c r="D432" s="740"/>
      <c r="E432" s="703"/>
    </row>
    <row r="433" spans="3:5" x14ac:dyDescent="0.25">
      <c r="C433" s="740"/>
      <c r="D433" s="740"/>
      <c r="E433" s="703"/>
    </row>
    <row r="434" spans="3:5" x14ac:dyDescent="0.25">
      <c r="C434" s="740"/>
      <c r="D434" s="740"/>
      <c r="E434" s="703"/>
    </row>
    <row r="435" spans="3:5" x14ac:dyDescent="0.25">
      <c r="C435" s="740"/>
      <c r="D435" s="740"/>
      <c r="E435" s="703"/>
    </row>
    <row r="436" spans="3:5" x14ac:dyDescent="0.25">
      <c r="C436" s="740"/>
      <c r="D436" s="740"/>
      <c r="E436" s="703"/>
    </row>
    <row r="437" spans="3:5" x14ac:dyDescent="0.25">
      <c r="C437" s="740"/>
      <c r="D437" s="740"/>
      <c r="E437" s="703"/>
    </row>
    <row r="438" spans="3:5" x14ac:dyDescent="0.25">
      <c r="C438" s="740"/>
      <c r="D438" s="740"/>
      <c r="E438" s="703"/>
    </row>
    <row r="439" spans="3:5" x14ac:dyDescent="0.25">
      <c r="C439" s="740"/>
      <c r="D439" s="740"/>
      <c r="E439" s="703"/>
    </row>
    <row r="440" spans="3:5" x14ac:dyDescent="0.25">
      <c r="C440" s="740"/>
      <c r="D440" s="740"/>
      <c r="E440" s="703"/>
    </row>
    <row r="441" spans="3:5" x14ac:dyDescent="0.25">
      <c r="C441" s="740"/>
      <c r="D441" s="740"/>
      <c r="E441" s="703"/>
    </row>
    <row r="442" spans="3:5" x14ac:dyDescent="0.25">
      <c r="C442" s="740"/>
      <c r="D442" s="740"/>
      <c r="E442" s="703"/>
    </row>
    <row r="443" spans="3:5" x14ac:dyDescent="0.25">
      <c r="C443" s="740"/>
      <c r="D443" s="740"/>
      <c r="E443" s="703"/>
    </row>
    <row r="444" spans="3:5" x14ac:dyDescent="0.25">
      <c r="C444" s="740"/>
      <c r="D444" s="740"/>
      <c r="E444" s="703"/>
    </row>
    <row r="446" spans="3:5" x14ac:dyDescent="0.25">
      <c r="C446" s="738"/>
      <c r="D446" s="738"/>
      <c r="E446" s="706"/>
    </row>
    <row r="447" spans="3:5" x14ac:dyDescent="0.25">
      <c r="C447" s="740"/>
      <c r="D447" s="740"/>
      <c r="E447" s="703"/>
    </row>
    <row r="448" spans="3:5" x14ac:dyDescent="0.25">
      <c r="C448" s="740"/>
      <c r="D448" s="740"/>
      <c r="E448" s="703"/>
    </row>
    <row r="449" spans="3:5" x14ac:dyDescent="0.25">
      <c r="C449" s="740"/>
      <c r="D449" s="740"/>
      <c r="E449" s="703"/>
    </row>
  </sheetData>
  <sortState ref="D143:AU334">
    <sortCondition ref="F143:F334"/>
  </sortState>
  <mergeCells count="34">
    <mergeCell ref="AV6:AV7"/>
    <mergeCell ref="F6:F7"/>
    <mergeCell ref="G6:G7"/>
    <mergeCell ref="H6:I6"/>
    <mergeCell ref="J6:K6"/>
    <mergeCell ref="AU6:AU7"/>
    <mergeCell ref="AT6:AT7"/>
    <mergeCell ref="AQ6:AS6"/>
    <mergeCell ref="AG6:AG7"/>
    <mergeCell ref="AJ6:AJ7"/>
    <mergeCell ref="AK6:AK7"/>
    <mergeCell ref="AL6:AN6"/>
    <mergeCell ref="AO6:AP6"/>
    <mergeCell ref="A2:D2"/>
    <mergeCell ref="C6:D7"/>
    <mergeCell ref="A6:A7"/>
    <mergeCell ref="B6:B7"/>
    <mergeCell ref="E6:E7"/>
    <mergeCell ref="A1:E1"/>
    <mergeCell ref="AH6:AH7"/>
    <mergeCell ref="AI6:AI7"/>
    <mergeCell ref="AB1:AD3"/>
    <mergeCell ref="L6:M6"/>
    <mergeCell ref="N6:O6"/>
    <mergeCell ref="T6:U6"/>
    <mergeCell ref="V6:W6"/>
    <mergeCell ref="X6:Y6"/>
    <mergeCell ref="Z6:AA6"/>
    <mergeCell ref="AB6:AC6"/>
    <mergeCell ref="AD6:AE6"/>
    <mergeCell ref="AF6:AF7"/>
    <mergeCell ref="P6:Q6"/>
    <mergeCell ref="R6:S6"/>
    <mergeCell ref="A4:G4"/>
  </mergeCells>
  <conditionalFormatting sqref="R243">
    <cfRule type="containsText" dxfId="49" priority="50" operator="containsText" text="B">
      <formula>NOT(ISERROR(SEARCH("B",R243)))</formula>
    </cfRule>
    <cfRule type="colorScale" priority="51">
      <colorScale>
        <cfvo type="min"/>
        <cfvo type="percentile" val="50"/>
        <cfvo type="max"/>
        <color rgb="FFF8696B"/>
        <color rgb="FFFFEB84"/>
        <color rgb="FF63BE7B"/>
      </colorScale>
    </cfRule>
  </conditionalFormatting>
  <conditionalFormatting sqref="P336:Q336 R237:R243 R101:R103 P182:P334 P9:P180">
    <cfRule type="containsText" dxfId="48" priority="49" operator="containsText" text="B">
      <formula>NOT(ISERROR(SEARCH("B",P9)))</formula>
    </cfRule>
  </conditionalFormatting>
  <conditionalFormatting sqref="S46:X46 R336:V336 X336 Z336 T9:T45 X9:X45 V9:V45 R182:R334 R9:R180 V182:V334 V47:V180 X182:X334 X47:X180 Z182:Z334 Z9:Z180 T182:T334 T47:T180">
    <cfRule type="containsText" dxfId="47" priority="46" operator="containsText" text="C">
      <formula>NOT(ISERROR(SEARCH("C",R9)))</formula>
    </cfRule>
    <cfRule type="containsText" dxfId="46" priority="47" operator="containsText" text="B">
      <formula>NOT(ISERROR(SEARCH("B",R9)))</formula>
    </cfRule>
    <cfRule type="containsText" dxfId="45" priority="48" operator="containsText" text="B or C">
      <formula>NOT(ISERROR(SEARCH("B or C",R9)))</formula>
    </cfRule>
  </conditionalFormatting>
  <conditionalFormatting sqref="Y46">
    <cfRule type="containsText" dxfId="44" priority="26" operator="containsText" text="C">
      <formula>NOT(ISERROR(SEARCH("C",Y46)))</formula>
    </cfRule>
    <cfRule type="containsText" dxfId="43" priority="27" operator="containsText" text="B">
      <formula>NOT(ISERROR(SEARCH("B",Y46)))</formula>
    </cfRule>
    <cfRule type="containsText" dxfId="42" priority="28" operator="containsText" text="B or C">
      <formula>NOT(ISERROR(SEARCH("B or C",Y46)))</formula>
    </cfRule>
  </conditionalFormatting>
  <conditionalFormatting sqref="Q46">
    <cfRule type="containsText" dxfId="41" priority="21" operator="containsText" text="B">
      <formula>NOT(ISERROR(SEARCH("B",Q46)))</formula>
    </cfRule>
  </conditionalFormatting>
  <conditionalFormatting sqref="AB45">
    <cfRule type="containsText" dxfId="40" priority="12" operator="containsText" text="C">
      <formula>NOT(ISERROR(SEARCH("C",AB45)))</formula>
    </cfRule>
    <cfRule type="containsText" dxfId="39" priority="13" operator="containsText" text="B">
      <formula>NOT(ISERROR(SEARCH("B",AB45)))</formula>
    </cfRule>
    <cfRule type="containsText" dxfId="38" priority="14" operator="containsText" text="B or C">
      <formula>NOT(ISERROR(SEARCH("B or C",AB45)))</formula>
    </cfRule>
  </conditionalFormatting>
  <conditionalFormatting sqref="P337:Q337">
    <cfRule type="containsText" dxfId="37" priority="8" operator="containsText" text="B">
      <formula>NOT(ISERROR(SEARCH("B",P337)))</formula>
    </cfRule>
  </conditionalFormatting>
  <conditionalFormatting sqref="R337:V337 X337 Z337">
    <cfRule type="containsText" dxfId="36" priority="5" operator="containsText" text="C">
      <formula>NOT(ISERROR(SEARCH("C",R337)))</formula>
    </cfRule>
    <cfRule type="containsText" dxfId="35" priority="6" operator="containsText" text="B">
      <formula>NOT(ISERROR(SEARCH("B",R337)))</formula>
    </cfRule>
    <cfRule type="containsText" dxfId="34" priority="7" operator="containsText" text="B or C">
      <formula>NOT(ISERROR(SEARCH("B or C",R337)))</formula>
    </cfRule>
  </conditionalFormatting>
  <conditionalFormatting sqref="P338:Q338">
    <cfRule type="containsText" dxfId="33" priority="4" operator="containsText" text="B">
      <formula>NOT(ISERROR(SEARCH("B",P338)))</formula>
    </cfRule>
  </conditionalFormatting>
  <conditionalFormatting sqref="R338:V338 X338 Z338">
    <cfRule type="containsText" dxfId="32" priority="1" operator="containsText" text="C">
      <formula>NOT(ISERROR(SEARCH("C",R338)))</formula>
    </cfRule>
    <cfRule type="containsText" dxfId="31" priority="2" operator="containsText" text="B">
      <formula>NOT(ISERROR(SEARCH("B",R338)))</formula>
    </cfRule>
    <cfRule type="containsText" dxfId="30" priority="3" operator="containsText" text="B or C">
      <formula>NOT(ISERROR(SEARCH("B or C",R338)))</formula>
    </cfRule>
  </conditionalFormatting>
  <pageMargins left="0.35" right="0.2" top="0.41" bottom="0.48" header="0.3" footer="0.3"/>
  <pageSetup paperSize="9" orientation="landscape" verticalDpi="300" r:id="rId1"/>
</worksheet>
</file>

<file path=xl/worksheets/sheet3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U131"/>
  <sheetViews>
    <sheetView topLeftCell="A10" zoomScaleNormal="100" workbookViewId="0">
      <selection activeCell="AK12" sqref="AK12"/>
    </sheetView>
  </sheetViews>
  <sheetFormatPr defaultColWidth="8.85546875" defaultRowHeight="15.75" x14ac:dyDescent="0.25"/>
  <cols>
    <col min="1" max="1" width="6.85546875" style="719" customWidth="1"/>
    <col min="2" max="2" width="4.85546875" style="719" hidden="1" customWidth="1"/>
    <col min="3" max="3" width="6.140625" style="742" hidden="1" customWidth="1"/>
    <col min="4" max="4" width="18.140625" style="742" customWidth="1"/>
    <col min="5" max="5" width="12" style="705" customWidth="1"/>
    <col min="6" max="6" width="13.5703125" style="719" customWidth="1"/>
    <col min="7" max="7" width="6.85546875" style="705" customWidth="1"/>
    <col min="8" max="8" width="8.5703125" style="719" hidden="1" customWidth="1"/>
    <col min="9" max="9" width="12" style="719" hidden="1" customWidth="1"/>
    <col min="10" max="10" width="8.140625" style="719" hidden="1" customWidth="1"/>
    <col min="11" max="11" width="12" style="719" hidden="1" customWidth="1"/>
    <col min="12" max="12" width="8.85546875" style="719" hidden="1" customWidth="1"/>
    <col min="13" max="13" width="12" style="719" hidden="1" customWidth="1"/>
    <col min="14" max="14" width="8.5703125" style="719" hidden="1" customWidth="1"/>
    <col min="15" max="15" width="12" style="719" hidden="1" customWidth="1"/>
    <col min="16" max="16" width="8.5703125" style="719" hidden="1" customWidth="1"/>
    <col min="17" max="17" width="12" style="719" hidden="1" customWidth="1"/>
    <col min="18" max="18" width="8.5703125" style="719" hidden="1" customWidth="1"/>
    <col min="19" max="19" width="12" style="719" hidden="1" customWidth="1"/>
    <col min="20" max="20" width="9.85546875" style="719" hidden="1" customWidth="1"/>
    <col min="21" max="21" width="12" style="719" hidden="1" customWidth="1"/>
    <col min="22" max="22" width="8.85546875" style="719" hidden="1" customWidth="1"/>
    <col min="23" max="23" width="7.140625" style="719" hidden="1" customWidth="1"/>
    <col min="24" max="24" width="8.7109375" style="719" hidden="1" customWidth="1"/>
    <col min="25" max="25" width="6.42578125" style="719" hidden="1" customWidth="1"/>
    <col min="26" max="26" width="8.7109375" style="719" hidden="1" customWidth="1"/>
    <col min="27" max="27" width="7" style="719" hidden="1" customWidth="1"/>
    <col min="28" max="28" width="6.7109375" style="719" hidden="1" customWidth="1"/>
    <col min="29" max="29" width="7" style="719" hidden="1" customWidth="1"/>
    <col min="30" max="30" width="9.7109375" style="719" hidden="1" customWidth="1"/>
    <col min="31" max="31" width="12.140625" style="719" hidden="1" customWidth="1"/>
    <col min="32" max="32" width="11" style="719" hidden="1" customWidth="1"/>
    <col min="33" max="33" width="8.42578125" style="719" customWidth="1"/>
    <col min="34" max="34" width="15.28515625" style="719" customWidth="1"/>
    <col min="35" max="35" width="8.42578125" style="719" hidden="1" customWidth="1"/>
    <col min="36" max="36" width="12.28515625" style="719" hidden="1" customWidth="1"/>
    <col min="37" max="37" width="10.140625" style="705" customWidth="1"/>
    <col min="38" max="38" width="10.7109375" style="719" customWidth="1"/>
    <col min="39" max="39" width="7.85546875" style="705" customWidth="1"/>
    <col min="40" max="40" width="51.85546875" style="719" customWidth="1"/>
    <col min="41" max="41" width="9.5703125" style="705" customWidth="1"/>
    <col min="42" max="42" width="27.7109375" style="719" customWidth="1"/>
    <col min="43" max="43" width="9.5703125" style="705" customWidth="1"/>
    <col min="44" max="44" width="19" style="719" customWidth="1"/>
    <col min="45" max="45" width="17.42578125" style="719" customWidth="1"/>
    <col min="46" max="46" width="39.7109375" style="719" customWidth="1"/>
    <col min="47" max="48" width="8.85546875" style="719"/>
    <col min="49" max="49" width="14.140625" style="719" bestFit="1" customWidth="1"/>
    <col min="50" max="16384" width="8.85546875" style="719"/>
  </cols>
  <sheetData>
    <row r="1" spans="1:47" s="684" customFormat="1" ht="15.75" customHeight="1" x14ac:dyDescent="0.25">
      <c r="A1" s="1014" t="s">
        <v>260</v>
      </c>
      <c r="B1" s="1014"/>
      <c r="C1" s="1014"/>
      <c r="D1" s="1014"/>
      <c r="E1" s="1014"/>
      <c r="F1" s="809"/>
      <c r="G1" s="809"/>
      <c r="H1" s="707"/>
      <c r="I1" s="707"/>
      <c r="J1" s="707"/>
      <c r="K1" s="707"/>
      <c r="V1" s="707"/>
      <c r="W1" s="707"/>
      <c r="AB1" s="1014"/>
      <c r="AC1" s="1014"/>
      <c r="AD1" s="1014"/>
      <c r="AE1" s="809"/>
      <c r="AK1" s="809"/>
      <c r="AM1" s="809"/>
      <c r="AO1" s="809"/>
      <c r="AQ1" s="809"/>
    </row>
    <row r="2" spans="1:47" s="684" customFormat="1" ht="27.75" customHeight="1" x14ac:dyDescent="0.25">
      <c r="A2" s="1015" t="s">
        <v>335</v>
      </c>
      <c r="B2" s="1015"/>
      <c r="C2" s="1015"/>
      <c r="D2" s="1015"/>
      <c r="E2" s="808"/>
      <c r="F2" s="808"/>
      <c r="G2" s="808"/>
      <c r="H2" s="707"/>
      <c r="I2" s="707"/>
      <c r="J2" s="707"/>
      <c r="K2" s="707"/>
      <c r="V2" s="707"/>
      <c r="W2" s="707"/>
      <c r="AB2" s="1014"/>
      <c r="AC2" s="1014"/>
      <c r="AD2" s="1014"/>
      <c r="AE2" s="809"/>
      <c r="AK2" s="809"/>
      <c r="AM2" s="809"/>
      <c r="AO2" s="809"/>
      <c r="AQ2" s="809"/>
    </row>
    <row r="3" spans="1:47" s="684" customFormat="1" ht="15.75" customHeight="1" x14ac:dyDescent="0.25">
      <c r="A3" s="808" t="s">
        <v>336</v>
      </c>
      <c r="B3" s="808"/>
      <c r="C3" s="808"/>
      <c r="D3" s="808"/>
      <c r="E3" s="808"/>
      <c r="F3" s="808"/>
      <c r="G3" s="808"/>
      <c r="H3" s="707"/>
      <c r="I3" s="707"/>
      <c r="J3" s="707"/>
      <c r="K3" s="707"/>
      <c r="V3" s="707"/>
      <c r="W3" s="707"/>
      <c r="AB3" s="1014"/>
      <c r="AC3" s="1014"/>
      <c r="AD3" s="1014"/>
      <c r="AE3" s="809"/>
      <c r="AK3" s="809"/>
      <c r="AM3" s="809"/>
      <c r="AO3" s="809"/>
      <c r="AQ3" s="809"/>
    </row>
    <row r="4" spans="1:47" s="684" customFormat="1" ht="13.5" customHeight="1" x14ac:dyDescent="0.25">
      <c r="A4" s="1015" t="s">
        <v>1018</v>
      </c>
      <c r="B4" s="1015"/>
      <c r="C4" s="1015"/>
      <c r="D4" s="1015"/>
      <c r="E4" s="1015"/>
      <c r="F4" s="1015"/>
      <c r="G4" s="1015"/>
      <c r="H4" s="707"/>
      <c r="I4" s="707"/>
      <c r="J4" s="707"/>
      <c r="K4" s="707"/>
      <c r="L4" s="808"/>
      <c r="M4" s="808"/>
      <c r="N4" s="808"/>
      <c r="O4" s="808"/>
      <c r="P4" s="808"/>
      <c r="Q4" s="808"/>
      <c r="R4" s="808"/>
      <c r="S4" s="808"/>
      <c r="T4" s="808"/>
      <c r="U4" s="808"/>
      <c r="V4" s="808"/>
      <c r="W4" s="808"/>
      <c r="X4" s="707"/>
      <c r="Y4" s="707"/>
      <c r="Z4" s="707"/>
      <c r="AA4" s="707"/>
      <c r="AB4" s="707"/>
      <c r="AC4" s="707"/>
      <c r="AD4" s="707"/>
      <c r="AE4" s="707"/>
      <c r="AK4" s="809"/>
      <c r="AM4" s="809"/>
      <c r="AO4" s="809"/>
      <c r="AQ4" s="809"/>
    </row>
    <row r="5" spans="1:47" s="684" customFormat="1" x14ac:dyDescent="0.25">
      <c r="E5" s="809"/>
      <c r="F5" s="809"/>
      <c r="G5" s="809"/>
      <c r="V5" s="707"/>
      <c r="W5" s="707"/>
      <c r="AK5" s="809"/>
      <c r="AM5" s="809"/>
      <c r="AO5" s="809"/>
      <c r="AQ5" s="809"/>
    </row>
    <row r="6" spans="1:47" s="684" customFormat="1" ht="54.75" customHeight="1" x14ac:dyDescent="0.25">
      <c r="A6" s="1016" t="s">
        <v>771</v>
      </c>
      <c r="B6" s="1016" t="s">
        <v>976</v>
      </c>
      <c r="C6" s="1018" t="s">
        <v>1</v>
      </c>
      <c r="D6" s="1019"/>
      <c r="E6" s="1016" t="s">
        <v>396</v>
      </c>
      <c r="F6" s="1016" t="s">
        <v>9</v>
      </c>
      <c r="G6" s="1016" t="s">
        <v>973</v>
      </c>
      <c r="H6" s="1027" t="s">
        <v>1274</v>
      </c>
      <c r="I6" s="1028"/>
      <c r="J6" s="1027" t="s">
        <v>1275</v>
      </c>
      <c r="K6" s="1028"/>
      <c r="L6" s="1027" t="s">
        <v>1019</v>
      </c>
      <c r="M6" s="1028"/>
      <c r="N6" s="1027" t="s">
        <v>1020</v>
      </c>
      <c r="O6" s="1028"/>
      <c r="P6" s="1027" t="s">
        <v>1021</v>
      </c>
      <c r="Q6" s="1028"/>
      <c r="R6" s="1027" t="s">
        <v>1022</v>
      </c>
      <c r="S6" s="1028"/>
      <c r="T6" s="1027" t="s">
        <v>1023</v>
      </c>
      <c r="U6" s="1028"/>
      <c r="V6" s="1022" t="s">
        <v>1026</v>
      </c>
      <c r="W6" s="1022"/>
      <c r="X6" s="1022" t="s">
        <v>1027</v>
      </c>
      <c r="Y6" s="1022"/>
      <c r="Z6" s="1022" t="s">
        <v>1028</v>
      </c>
      <c r="AA6" s="1022"/>
      <c r="AB6" s="1022" t="s">
        <v>1029</v>
      </c>
      <c r="AC6" s="1022"/>
      <c r="AD6" s="1022" t="s">
        <v>1030</v>
      </c>
      <c r="AE6" s="1022"/>
      <c r="AF6" s="1022" t="s">
        <v>354</v>
      </c>
      <c r="AG6" s="1024" t="s">
        <v>1102</v>
      </c>
      <c r="AH6" s="1025" t="s">
        <v>1622</v>
      </c>
      <c r="AI6" s="1030" t="s">
        <v>1621</v>
      </c>
      <c r="AJ6" s="1032" t="s">
        <v>1103</v>
      </c>
      <c r="AK6" s="1035" t="s">
        <v>1104</v>
      </c>
      <c r="AL6" s="1022" t="s">
        <v>1105</v>
      </c>
      <c r="AM6" s="1029"/>
      <c r="AN6" s="1029"/>
      <c r="AO6" s="1027" t="s">
        <v>1106</v>
      </c>
      <c r="AP6" s="1033"/>
      <c r="AQ6" s="1027" t="s">
        <v>1107</v>
      </c>
      <c r="AR6" s="1034"/>
      <c r="AS6" s="1028"/>
      <c r="AT6" s="1022" t="s">
        <v>259</v>
      </c>
    </row>
    <row r="7" spans="1:47" s="684" customFormat="1" ht="76.5" customHeight="1" x14ac:dyDescent="0.25">
      <c r="A7" s="1017"/>
      <c r="B7" s="1017"/>
      <c r="C7" s="1020"/>
      <c r="D7" s="1021"/>
      <c r="E7" s="1017"/>
      <c r="F7" s="1017"/>
      <c r="G7" s="1017"/>
      <c r="H7" s="810" t="s">
        <v>784</v>
      </c>
      <c r="I7" s="810" t="s">
        <v>785</v>
      </c>
      <c r="J7" s="810" t="s">
        <v>784</v>
      </c>
      <c r="K7" s="810" t="s">
        <v>785</v>
      </c>
      <c r="L7" s="810" t="s">
        <v>784</v>
      </c>
      <c r="M7" s="810" t="s">
        <v>785</v>
      </c>
      <c r="N7" s="810" t="s">
        <v>784</v>
      </c>
      <c r="O7" s="810" t="s">
        <v>785</v>
      </c>
      <c r="P7" s="810" t="s">
        <v>784</v>
      </c>
      <c r="Q7" s="810" t="s">
        <v>785</v>
      </c>
      <c r="R7" s="810" t="s">
        <v>784</v>
      </c>
      <c r="S7" s="810" t="s">
        <v>785</v>
      </c>
      <c r="T7" s="810" t="s">
        <v>784</v>
      </c>
      <c r="U7" s="810" t="s">
        <v>785</v>
      </c>
      <c r="V7" s="810" t="s">
        <v>784</v>
      </c>
      <c r="W7" s="810" t="s">
        <v>785</v>
      </c>
      <c r="X7" s="810" t="s">
        <v>784</v>
      </c>
      <c r="Y7" s="810" t="s">
        <v>785</v>
      </c>
      <c r="Z7" s="810" t="s">
        <v>784</v>
      </c>
      <c r="AA7" s="810" t="s">
        <v>785</v>
      </c>
      <c r="AB7" s="810" t="s">
        <v>784</v>
      </c>
      <c r="AC7" s="810" t="s">
        <v>785</v>
      </c>
      <c r="AD7" s="810" t="s">
        <v>784</v>
      </c>
      <c r="AE7" s="810" t="s">
        <v>785</v>
      </c>
      <c r="AF7" s="1022"/>
      <c r="AG7" s="1024"/>
      <c r="AH7" s="1026"/>
      <c r="AI7" s="1031"/>
      <c r="AJ7" s="1032"/>
      <c r="AK7" s="1035"/>
      <c r="AL7" s="810" t="s">
        <v>1108</v>
      </c>
      <c r="AM7" s="811" t="s">
        <v>1109</v>
      </c>
      <c r="AN7" s="811" t="s">
        <v>1110</v>
      </c>
      <c r="AO7" s="810" t="s">
        <v>1111</v>
      </c>
      <c r="AP7" s="811" t="s">
        <v>1112</v>
      </c>
      <c r="AQ7" s="810" t="s">
        <v>1113</v>
      </c>
      <c r="AR7" s="811" t="s">
        <v>1114</v>
      </c>
      <c r="AS7" s="810" t="s">
        <v>1115</v>
      </c>
      <c r="AT7" s="1022"/>
    </row>
    <row r="8" spans="1:47" s="684" customFormat="1" x14ac:dyDescent="0.25">
      <c r="A8" s="680"/>
      <c r="B8" s="680"/>
      <c r="C8" s="708"/>
      <c r="D8" s="708"/>
      <c r="E8" s="680">
        <v>1</v>
      </c>
      <c r="F8" s="680">
        <v>2</v>
      </c>
      <c r="G8" s="680">
        <v>1</v>
      </c>
      <c r="H8" s="680">
        <v>2</v>
      </c>
      <c r="I8" s="680">
        <v>3</v>
      </c>
      <c r="J8" s="680">
        <v>4</v>
      </c>
      <c r="K8" s="680">
        <v>5</v>
      </c>
      <c r="L8" s="680">
        <v>6</v>
      </c>
      <c r="M8" s="680">
        <v>7</v>
      </c>
      <c r="N8" s="680">
        <v>8</v>
      </c>
      <c r="O8" s="680">
        <v>9</v>
      </c>
      <c r="P8" s="680">
        <v>10</v>
      </c>
      <c r="Q8" s="680">
        <v>11</v>
      </c>
      <c r="R8" s="680">
        <v>12</v>
      </c>
      <c r="S8" s="680">
        <v>13</v>
      </c>
      <c r="T8" s="680">
        <v>14</v>
      </c>
      <c r="U8" s="680">
        <v>15</v>
      </c>
      <c r="V8" s="680">
        <v>16</v>
      </c>
      <c r="W8" s="680">
        <v>17</v>
      </c>
      <c r="X8" s="680">
        <v>18</v>
      </c>
      <c r="Y8" s="680">
        <v>19</v>
      </c>
      <c r="Z8" s="680">
        <v>20</v>
      </c>
      <c r="AA8" s="680">
        <v>21</v>
      </c>
      <c r="AB8" s="680">
        <v>22</v>
      </c>
      <c r="AC8" s="680">
        <v>23</v>
      </c>
      <c r="AD8" s="680">
        <v>24</v>
      </c>
      <c r="AE8" s="680">
        <v>25</v>
      </c>
      <c r="AF8" s="680">
        <v>26</v>
      </c>
      <c r="AG8" s="680">
        <v>27</v>
      </c>
      <c r="AH8" s="680">
        <v>28</v>
      </c>
      <c r="AI8" s="680">
        <v>29</v>
      </c>
      <c r="AJ8" s="680">
        <v>30</v>
      </c>
      <c r="AK8" s="680">
        <v>31</v>
      </c>
      <c r="AL8" s="680">
        <v>32</v>
      </c>
      <c r="AM8" s="680">
        <v>33</v>
      </c>
      <c r="AN8" s="680">
        <v>34</v>
      </c>
      <c r="AO8" s="680">
        <v>35</v>
      </c>
      <c r="AP8" s="680">
        <v>36</v>
      </c>
      <c r="AQ8" s="680">
        <v>37</v>
      </c>
      <c r="AR8" s="680">
        <v>38</v>
      </c>
      <c r="AS8" s="680">
        <v>39</v>
      </c>
      <c r="AT8" s="680">
        <v>40</v>
      </c>
    </row>
    <row r="9" spans="1:47" s="684" customFormat="1" ht="51.75" customHeight="1" x14ac:dyDescent="0.25">
      <c r="A9" s="512" t="s">
        <v>310</v>
      </c>
      <c r="B9" s="512">
        <f>COUNTIF($F$9:F9,F9)</f>
        <v>1</v>
      </c>
      <c r="C9" s="513" t="s">
        <v>985</v>
      </c>
      <c r="D9" s="115" t="s">
        <v>148</v>
      </c>
      <c r="E9" s="185" t="s">
        <v>438</v>
      </c>
      <c r="F9" s="19" t="s">
        <v>1599</v>
      </c>
      <c r="G9" s="19" t="s">
        <v>974</v>
      </c>
      <c r="H9" s="19" t="str">
        <f>VLOOKUP(E9,'[16]Gui chi Quynh'!$C$7:$E$387,3,0)</f>
        <v>A1</v>
      </c>
      <c r="I9" s="19">
        <f>VLOOKUP(H9,Sheet1!$B$2:$C$12,2,TRUE)</f>
        <v>10</v>
      </c>
      <c r="J9" s="19" t="str">
        <f>VLOOKUP($E9,'[17]Gui chi Quynh'!$C$7:$E$387,3,0)</f>
        <v>A1</v>
      </c>
      <c r="K9" s="19">
        <f>VLOOKUP(J9,Sheet1!$B$2:$C$12,2,TRUE)</f>
        <v>10</v>
      </c>
      <c r="L9" s="19" t="str">
        <f>VLOOKUP(E9,'[18]Gui chi Quynh'!$C$7:$F$385,3,0)</f>
        <v>A1</v>
      </c>
      <c r="M9" s="19">
        <f>VLOOKUP(L9,Sheet1!$B$2:$C$12,2,TRUE)</f>
        <v>10</v>
      </c>
      <c r="N9" s="19" t="str">
        <f>VLOOKUP(E9,'[19]Gui chi Quynh'!$C$7:$E$391,3,0)</f>
        <v>A1</v>
      </c>
      <c r="O9" s="19">
        <f>VLOOKUP(N9,Sheet1!$B$2:$C$12,2,TRUE)</f>
        <v>10</v>
      </c>
      <c r="P9" s="19" t="str">
        <f>VLOOKUP(E9,'[20]Gui chi Quynh'!$C$7:$E$391,3,0)</f>
        <v>A2</v>
      </c>
      <c r="Q9" s="19">
        <f>VLOOKUP(P9,Sheet1!$B$2:$C$12,2,TRUE)</f>
        <v>9</v>
      </c>
      <c r="R9" s="19" t="str">
        <f>VLOOKUP($E9,'[21]Gui chi Quynh'!$C$7:$E$390,3,0)</f>
        <v>A1</v>
      </c>
      <c r="S9" s="19">
        <f>VLOOKUP(R9,Sheet1!$B$2:$C$12,2,TRUE)</f>
        <v>10</v>
      </c>
      <c r="T9" s="19" t="str">
        <f>VLOOKUP($E9,'[22]Gui chi Quynh'!$C$7:$E$390,3,0)</f>
        <v>A1</v>
      </c>
      <c r="U9" s="19">
        <f>VLOOKUP(T9,Sheet1!$B$2:$C$12,2,TRUE)</f>
        <v>10</v>
      </c>
      <c r="V9" s="19" t="str">
        <f>VLOOKUP($E9,'[23]Gui chi Quynh'!$C$7:$E$389,3,0)</f>
        <v>A1</v>
      </c>
      <c r="W9" s="19">
        <f>VLOOKUP(V9,Sheet1!$B$2:$C$12,2,TRUE)</f>
        <v>10</v>
      </c>
      <c r="X9" s="19" t="str">
        <f>VLOOKUP($E9,'[24]Gui chi Quynh'!$C$7:$E$389,3,0)</f>
        <v>A1</v>
      </c>
      <c r="Y9" s="19">
        <f>VLOOKUP(X9,Sheet1!$B$2:$C$12,2,TRUE)</f>
        <v>10</v>
      </c>
      <c r="Z9" s="19" t="str">
        <f>VLOOKUP($E9,'[25]Gui chi Quynh'!$C$7:$E$388,3,0)</f>
        <v>B1</v>
      </c>
      <c r="AA9" s="19">
        <f>VLOOKUP(Z9,Sheet1!$B$2:$C$12,2,TRUE)</f>
        <v>6</v>
      </c>
      <c r="AB9" s="19" t="str">
        <f>VLOOKUP($E9,'T5'!$E$9:$AH$337,24,0)</f>
        <v>A2</v>
      </c>
      <c r="AC9" s="19">
        <f>VLOOKUP(AB9,Sheet1!$B$2:$C$12,2,TRUE)</f>
        <v>9</v>
      </c>
      <c r="AD9" s="19"/>
      <c r="AE9" s="19" t="e">
        <f>VLOOKUP(AD9,Sheet1!$B$2:$C$12,2,TRUE)</f>
        <v>#N/A</v>
      </c>
      <c r="AF9" s="17" t="str">
        <f>VLOOKUP($E9,'[26]Tong hop ket qua'!$E$19:$M$219,9,0)</f>
        <v>Tốt</v>
      </c>
      <c r="AG9" s="873">
        <f>(I9+K9+M9+O9+Q9+S9+U9+W9+Y9+AA9+AC9)/11</f>
        <v>9.454545454545455</v>
      </c>
      <c r="AH9" s="873" t="str">
        <f>LEFT((COUNTIF($H9:$AC9,"A*")&amp;"A*")&amp;" + "&amp;(COUNTIF($H9:$AC9,"B*")&amp;"B*")&amp;" + "&amp;(COUNTIF($H9:$AC9,"C*")&amp;"C*")&amp;" +  "&amp;(COUNTIF($H9:$AC9,"D")&amp;"D")&amp; " +  "&amp;(COUNTIF($H9:$AC9,"E")&amp;"E"),10)</f>
        <v>10A* + 1B*</v>
      </c>
      <c r="AI9" s="873">
        <f t="shared" ref="AI9:AI20" si="0">COUNTIF($H9:$AB9,"B1")*1+COUNTIF($H9:$AB9,"B2")*1+COUNTIF($H9:$AB9,"C1")*1+COUNTIF($H9:$AB9,"C2")*1+COUNTIF($H9:$AB9,"D")*12+COUNTIF($H9:$AB9,"E")*15</f>
        <v>1</v>
      </c>
      <c r="AJ9" s="874"/>
      <c r="AK9" s="19" t="str">
        <f t="shared" ref="AK9:AK10" si="1">IF(AND(8&lt;=$AG9,$AI9=0),"Xuất sắc",IF(AND(6&lt;$AG9,$AG9&lt;8),"Tốt",IF(AND(6&lt;$AG9,$AI9&lt;12),"Tốt",IF(AND(5&lt;$AG9,$AG9&lt;6),"Hoàn thành NV",IF(AND(5&lt;$AG9,$AI9&lt;15),"Hoàn thành NV","Không hoàn thành NV")))))</f>
        <v>Tốt</v>
      </c>
      <c r="AL9" s="19" t="str">
        <f>VLOOKUP($E9,'cac dv gui'!$C$111:$AC$119,25,0)</f>
        <v>Tốt</v>
      </c>
      <c r="AM9" s="19" t="str">
        <f>VLOOKUP($E9,'cac dv gui'!$C$111:$AC$119,26,0)</f>
        <v>Tốt</v>
      </c>
      <c r="AN9" s="10" t="s">
        <v>1276</v>
      </c>
      <c r="AO9" s="19"/>
      <c r="AP9" s="10"/>
      <c r="AQ9" s="19" t="str">
        <f>AK9</f>
        <v>Tốt</v>
      </c>
      <c r="AR9" s="10"/>
      <c r="AS9" s="10"/>
      <c r="AT9" s="19"/>
      <c r="AU9" s="684" t="s">
        <v>390</v>
      </c>
    </row>
    <row r="10" spans="1:47" s="684" customFormat="1" ht="52.5" customHeight="1" x14ac:dyDescent="0.25">
      <c r="A10" s="512" t="s">
        <v>311</v>
      </c>
      <c r="B10" s="512">
        <f>COUNTIF($F$9:F10,F10)</f>
        <v>1</v>
      </c>
      <c r="C10" s="513" t="s">
        <v>984</v>
      </c>
      <c r="D10" s="115" t="s">
        <v>747</v>
      </c>
      <c r="E10" s="353" t="s">
        <v>748</v>
      </c>
      <c r="F10" s="19" t="s">
        <v>1603</v>
      </c>
      <c r="G10" s="19" t="s">
        <v>975</v>
      </c>
      <c r="H10" s="19" t="str">
        <f>VLOOKUP(E10,'[16]Gui chi Quynh'!$C$7:$E$387,3,0)</f>
        <v>A4</v>
      </c>
      <c r="I10" s="19">
        <f>VLOOKUP(H10,Sheet1!$B$2:$C$12,2,TRUE)</f>
        <v>7</v>
      </c>
      <c r="J10" s="19" t="str">
        <f>VLOOKUP($E10,'[17]Gui chi Quynh'!$C$7:$E$387,3,0)</f>
        <v>A4</v>
      </c>
      <c r="K10" s="19">
        <f>VLOOKUP(J10,Sheet1!$B$2:$C$12,2,TRUE)</f>
        <v>7</v>
      </c>
      <c r="L10" s="19" t="str">
        <f>VLOOKUP(E10,'[18]Gui chi Quynh'!$C$7:$F$385,3,0)</f>
        <v>A4</v>
      </c>
      <c r="M10" s="19">
        <f>VLOOKUP(L10,Sheet1!$B$2:$C$12,2,TRUE)</f>
        <v>7</v>
      </c>
      <c r="N10" s="19" t="str">
        <f>VLOOKUP(E10,'[19]Gui chi Quynh'!$C$7:$E$391,3,0)</f>
        <v>A4</v>
      </c>
      <c r="O10" s="19">
        <f>VLOOKUP(N10,Sheet1!$B$2:$C$12,2,TRUE)</f>
        <v>7</v>
      </c>
      <c r="P10" s="19" t="str">
        <f>VLOOKUP(E10,'[20]Gui chi Quynh'!$C$7:$E$391,3,0)</f>
        <v>A3</v>
      </c>
      <c r="Q10" s="19">
        <f>VLOOKUP(P10,Sheet1!$B$2:$C$12,2,TRUE)</f>
        <v>8</v>
      </c>
      <c r="R10" s="19" t="str">
        <f>VLOOKUP($E10,'[21]Gui chi Quynh'!$C$7:$E$390,3,0)</f>
        <v>A4</v>
      </c>
      <c r="S10" s="19">
        <f>VLOOKUP(R10,Sheet1!$B$2:$C$12,2,TRUE)</f>
        <v>7</v>
      </c>
      <c r="T10" s="19" t="str">
        <f>VLOOKUP($E10,'[22]Gui chi Quynh'!$C$7:$E$390,3,0)</f>
        <v>A4</v>
      </c>
      <c r="U10" s="19">
        <f>VLOOKUP(T10,Sheet1!$B$2:$C$12,2,TRUE)</f>
        <v>7</v>
      </c>
      <c r="V10" s="19" t="str">
        <f>VLOOKUP($E10,'[23]Gui chi Quynh'!$C$7:$E$389,3,0)</f>
        <v>A4</v>
      </c>
      <c r="W10" s="19">
        <f>VLOOKUP(V10,Sheet1!$B$2:$C$12,2,TRUE)</f>
        <v>7</v>
      </c>
      <c r="X10" s="19" t="str">
        <f>VLOOKUP($E10,'[24]Gui chi Quynh'!$C$7:$E$389,3,0)</f>
        <v>A4</v>
      </c>
      <c r="Y10" s="19">
        <f>VLOOKUP(X10,Sheet1!$B$2:$C$12,2,TRUE)</f>
        <v>7</v>
      </c>
      <c r="Z10" s="19" t="str">
        <f>VLOOKUP($E10,'[25]Gui chi Quynh'!$C$7:$E$388,3,0)</f>
        <v>A4</v>
      </c>
      <c r="AA10" s="19">
        <f>VLOOKUP(Z10,Sheet1!$B$2:$C$12,2,TRUE)</f>
        <v>7</v>
      </c>
      <c r="AB10" s="19" t="str">
        <f>VLOOKUP($E10,'T5'!$E$9:$AH$337,24,0)</f>
        <v>A4</v>
      </c>
      <c r="AC10" s="19">
        <f>VLOOKUP(AB10,Sheet1!$B$2:$C$12,2,TRUE)</f>
        <v>7</v>
      </c>
      <c r="AD10" s="19"/>
      <c r="AE10" s="19" t="e">
        <f>VLOOKUP(AD10,Sheet1!$B$2:$C$12,2,TRUE)</f>
        <v>#N/A</v>
      </c>
      <c r="AF10" s="17"/>
      <c r="AG10" s="873">
        <f>(I10+K10+M10+O10+Q10+S10+U10+W10+Y10+AA10+AC10)/11</f>
        <v>7.0909090909090908</v>
      </c>
      <c r="AH10" s="873" t="str">
        <f>LEFT((COUNTIF($H10:$AC10,"A*")&amp;"A*")&amp;" + "&amp;(COUNTIF($H10:$AC10,"B*")&amp;"B*")&amp;" + "&amp;(COUNTIF($H10:$AC10,"C*")&amp;"C*")&amp;" +  "&amp;(COUNTIF($H10:$AC10,"D")&amp;"D")&amp; " +  "&amp;(COUNTIF($H10:$AC10,"E")&amp;"E"),4)</f>
        <v>11A*</v>
      </c>
      <c r="AI10" s="873">
        <f t="shared" si="0"/>
        <v>0</v>
      </c>
      <c r="AJ10" s="874"/>
      <c r="AK10" s="19" t="str">
        <f t="shared" si="1"/>
        <v>Tốt</v>
      </c>
      <c r="AL10" s="19" t="str">
        <f>VLOOKUP($E10,'cac dv gui'!$C$247:$AC$278,25,0)</f>
        <v xml:space="preserve">Tốt </v>
      </c>
      <c r="AM10" s="19" t="s">
        <v>966</v>
      </c>
      <c r="AN10" s="10" t="s">
        <v>1594</v>
      </c>
      <c r="AO10" s="19"/>
      <c r="AP10" s="10"/>
      <c r="AQ10" s="19" t="str">
        <f t="shared" ref="AQ10" si="2">AK10</f>
        <v>Tốt</v>
      </c>
      <c r="AR10" s="10"/>
      <c r="AS10" s="10"/>
      <c r="AT10" s="19"/>
      <c r="AU10" s="684" t="s">
        <v>393</v>
      </c>
    </row>
    <row r="11" spans="1:47" s="684" customFormat="1" ht="104.25" customHeight="1" x14ac:dyDescent="0.25">
      <c r="A11" s="512" t="s">
        <v>312</v>
      </c>
      <c r="B11" s="512">
        <f>COUNTIF($F$9:F11,F11)</f>
        <v>1</v>
      </c>
      <c r="C11" s="513" t="s">
        <v>985</v>
      </c>
      <c r="D11" s="208" t="s">
        <v>95</v>
      </c>
      <c r="E11" s="213" t="s">
        <v>515</v>
      </c>
      <c r="F11" s="19" t="s">
        <v>1604</v>
      </c>
      <c r="G11" s="19" t="s">
        <v>974</v>
      </c>
      <c r="H11" s="19" t="str">
        <f>VLOOKUP(E11,'[16]Gui chi Quynh'!$C$7:$E$387,3,0)</f>
        <v>A4</v>
      </c>
      <c r="I11" s="19">
        <f>VLOOKUP(H11,Sheet1!$B$2:$C$12,2,TRUE)</f>
        <v>7</v>
      </c>
      <c r="J11" s="19" t="str">
        <f>VLOOKUP($E11,'[17]Gui chi Quynh'!$C$7:$E$387,3,0)</f>
        <v>A4</v>
      </c>
      <c r="K11" s="19">
        <f>VLOOKUP(J11,Sheet1!$B$2:$C$12,2,TRUE)</f>
        <v>7</v>
      </c>
      <c r="L11" s="19" t="str">
        <f>VLOOKUP(E11,'[18]Gui chi Quynh'!$C$7:$F$385,3,0)</f>
        <v>A3</v>
      </c>
      <c r="M11" s="19">
        <f>VLOOKUP(L11,Sheet1!$B$2:$C$12,2,TRUE)</f>
        <v>8</v>
      </c>
      <c r="N11" s="19" t="str">
        <f>VLOOKUP(E11,'[19]Gui chi Quynh'!$C$7:$E$391,3,0)</f>
        <v>A3</v>
      </c>
      <c r="O11" s="19">
        <f>VLOOKUP(N11,Sheet1!$B$2:$C$12,2,TRUE)</f>
        <v>8</v>
      </c>
      <c r="P11" s="19" t="str">
        <f>VLOOKUP(E11,'[20]Gui chi Quynh'!$C$7:$E$391,3,0)</f>
        <v>A2</v>
      </c>
      <c r="Q11" s="19">
        <f>VLOOKUP(P11,Sheet1!$B$2:$C$12,2,TRUE)</f>
        <v>9</v>
      </c>
      <c r="R11" s="19" t="str">
        <f>VLOOKUP($E11,'[21]Gui chi Quynh'!$C$7:$E$390,3,0)</f>
        <v>A4</v>
      </c>
      <c r="S11" s="19">
        <f>VLOOKUP(R11,Sheet1!$B$2:$C$12,2,TRUE)</f>
        <v>7</v>
      </c>
      <c r="T11" s="19" t="str">
        <f>VLOOKUP($E11,'[22]Gui chi Quynh'!$C$7:$E$390,3,0)</f>
        <v>A3</v>
      </c>
      <c r="U11" s="19">
        <f>VLOOKUP(T11,Sheet1!$B$2:$C$12,2,TRUE)</f>
        <v>8</v>
      </c>
      <c r="V11" s="19" t="str">
        <f>VLOOKUP($E11,'[23]Gui chi Quynh'!$C$7:$E$389,3,0)</f>
        <v>A3</v>
      </c>
      <c r="W11" s="19">
        <f>VLOOKUP(V11,Sheet1!$B$2:$C$12,2,TRUE)</f>
        <v>8</v>
      </c>
      <c r="X11" s="19" t="str">
        <f>VLOOKUP($E11,'[24]Gui chi Quynh'!$C$7:$E$389,3,0)</f>
        <v>A3</v>
      </c>
      <c r="Y11" s="19">
        <f>VLOOKUP(X11,Sheet1!$B$2:$C$12,2,TRUE)</f>
        <v>8</v>
      </c>
      <c r="Z11" s="19" t="str">
        <f>VLOOKUP($E11,'[25]Gui chi Quynh'!$C$7:$E$388,3,0)</f>
        <v>A3</v>
      </c>
      <c r="AA11" s="19">
        <f>VLOOKUP(Z11,Sheet1!$B$2:$C$12,2,TRUE)</f>
        <v>8</v>
      </c>
      <c r="AB11" s="19" t="str">
        <f>VLOOKUP($E11,'T5'!$E$9:$AH$337,24,0)</f>
        <v>A3</v>
      </c>
      <c r="AC11" s="19">
        <f>VLOOKUP(AB11,Sheet1!$B$2:$C$12,2,TRUE)</f>
        <v>8</v>
      </c>
      <c r="AD11" s="19"/>
      <c r="AE11" s="19" t="e">
        <f>VLOOKUP(AD11,Sheet1!$B$2:$C$12,2,TRUE)</f>
        <v>#N/A</v>
      </c>
      <c r="AF11" s="17" t="str">
        <f>VLOOKUP($E11,'[26]Tong hop ket qua'!$E$19:$M$219,9,0)</f>
        <v>Tốt</v>
      </c>
      <c r="AG11" s="873">
        <f>(I11+K11+M11+O11+Q11+S11+U11+W11+Y11+AA11+AC11)/11</f>
        <v>7.8181818181818183</v>
      </c>
      <c r="AH11" s="873" t="str">
        <f>LEFT((COUNTIF($H11:$AC11,"A*")&amp;"A*")&amp;" + "&amp;(COUNTIF($H11:$AC11,"B*")&amp;"B*")&amp;" + "&amp;(COUNTIF($H11:$AC11,"C*")&amp;"C*")&amp;" +  "&amp;(COUNTIF($H11:$AC11,"D")&amp;"D")&amp; " +  "&amp;(COUNTIF($H11:$AC11,"E")&amp;"E"),4)</f>
        <v>11A*</v>
      </c>
      <c r="AI11" s="873">
        <f t="shared" si="0"/>
        <v>0</v>
      </c>
      <c r="AJ11" s="874"/>
      <c r="AK11" s="19" t="str">
        <f t="shared" ref="AK11:AK19" si="3">IF(AND(8&lt;=$AG11,$AI11=0),"Xuất sắc",IF(AND(6&lt;$AG11,$AG11&lt;8),"Tốt",IF(AND(6&lt;$AG11,$AI11&lt;12),"Tốt",IF(AND(5&lt;$AG11,$AG11&lt;6),"Hoàn thành NV",IF(AND(5&lt;$AG11,$AI11&lt;15),"Hoàn thành NV","Không hoàn thành NV")))))</f>
        <v>Tốt</v>
      </c>
      <c r="AL11" s="19" t="str">
        <f>VLOOKUP($E11,'cac dv gui'!$C$38:$AD$58,25,0)</f>
        <v>Tốt</v>
      </c>
      <c r="AM11" s="19" t="str">
        <f>VLOOKUP($E11,'cac dv gui'!$C$38:$AD$58,26,0)</f>
        <v>Tốt</v>
      </c>
      <c r="AN11" s="10"/>
      <c r="AO11" s="19" t="s">
        <v>1130</v>
      </c>
      <c r="AP11" s="19" t="s">
        <v>1235</v>
      </c>
      <c r="AQ11" s="19" t="str">
        <f t="shared" ref="AQ11:AQ19" si="4">AK11</f>
        <v>Tốt</v>
      </c>
      <c r="AR11" s="10"/>
      <c r="AS11" s="10"/>
      <c r="AT11" s="19"/>
      <c r="AU11" s="684" t="s">
        <v>392</v>
      </c>
    </row>
    <row r="12" spans="1:47" s="684" customFormat="1" ht="101.25" customHeight="1" x14ac:dyDescent="0.25">
      <c r="A12" s="512" t="s">
        <v>313</v>
      </c>
      <c r="B12" s="512">
        <f>COUNTIF($F$9:F12,F12)</f>
        <v>1</v>
      </c>
      <c r="C12" s="513" t="s">
        <v>985</v>
      </c>
      <c r="D12" s="70" t="s">
        <v>807</v>
      </c>
      <c r="E12" s="211" t="s">
        <v>819</v>
      </c>
      <c r="F12" s="872" t="s">
        <v>1613</v>
      </c>
      <c r="G12" s="38" t="s">
        <v>974</v>
      </c>
      <c r="H12" s="19" t="str">
        <f>VLOOKUP(E12,'[16]Gui chi Quynh'!$C$7:$E$387,3,0)</f>
        <v>A2</v>
      </c>
      <c r="I12" s="19">
        <f>VLOOKUP(H12,Sheet1!$B$2:$C$12,2,TRUE)</f>
        <v>9</v>
      </c>
      <c r="J12" s="19" t="str">
        <f>VLOOKUP($E12,'[17]Gui chi Quynh'!$C$7:$E$387,3,0)</f>
        <v>A4</v>
      </c>
      <c r="K12" s="19">
        <f>VLOOKUP(J12,Sheet1!$B$2:$C$12,2,TRUE)</f>
        <v>7</v>
      </c>
      <c r="L12" s="19" t="str">
        <f>VLOOKUP(E12,'[18]Gui chi Quynh'!$C$7:$F$385,3,0)</f>
        <v>A3</v>
      </c>
      <c r="M12" s="19">
        <f>VLOOKUP(L12,Sheet1!$B$2:$C$12,2,TRUE)</f>
        <v>8</v>
      </c>
      <c r="N12" s="19" t="str">
        <f>VLOOKUP(E12,'[19]Gui chi Quynh'!$C$7:$E$391,3,0)</f>
        <v>A3</v>
      </c>
      <c r="O12" s="19">
        <f>VLOOKUP(N12,Sheet1!$B$2:$C$12,2,TRUE)</f>
        <v>8</v>
      </c>
      <c r="P12" s="19" t="str">
        <f>VLOOKUP(E12,'[20]Gui chi Quynh'!$C$7:$E$391,3,0)</f>
        <v>A3</v>
      </c>
      <c r="Q12" s="19">
        <f>VLOOKUP(P12,Sheet1!$B$2:$C$12,2,TRUE)</f>
        <v>8</v>
      </c>
      <c r="R12" s="19" t="str">
        <f>VLOOKUP($E12,'[21]Gui chi Quynh'!$C$7:$E$390,3,0)</f>
        <v>A3</v>
      </c>
      <c r="S12" s="19">
        <f>VLOOKUP(R12,Sheet1!$B$2:$C$12,2,TRUE)</f>
        <v>8</v>
      </c>
      <c r="T12" s="19" t="str">
        <f>VLOOKUP($E12,'[22]Gui chi Quynh'!$C$7:$E$390,3,0)</f>
        <v>A2</v>
      </c>
      <c r="U12" s="19">
        <f>VLOOKUP(T12,Sheet1!$B$2:$C$12,2,TRUE)</f>
        <v>9</v>
      </c>
      <c r="V12" s="19" t="str">
        <f>VLOOKUP($E12,'[23]Gui chi Quynh'!$C$7:$E$389,3,0)</f>
        <v>A4</v>
      </c>
      <c r="W12" s="19">
        <f>VLOOKUP(V12,Sheet1!$B$2:$C$12,2,TRUE)</f>
        <v>7</v>
      </c>
      <c r="X12" s="19" t="str">
        <f>VLOOKUP($E12,'[24]Gui chi Quynh'!$C$7:$E$389,3,0)</f>
        <v>A DN</v>
      </c>
      <c r="Y12" s="19">
        <v>7</v>
      </c>
      <c r="Z12" s="19" t="str">
        <f>VLOOKUP($E12,'[25]Gui chi Quynh'!$C$7:$E$388,3,0)</f>
        <v>A DN</v>
      </c>
      <c r="AA12" s="19">
        <v>7</v>
      </c>
      <c r="AB12" s="19" t="str">
        <f>VLOOKUP($E12,'T5'!$E$9:$AH$337,24,0)</f>
        <v>A DN</v>
      </c>
      <c r="AC12" s="19">
        <v>7</v>
      </c>
      <c r="AD12" s="19"/>
      <c r="AE12" s="19" t="e">
        <f>VLOOKUP(AD12,Sheet1!$B$2:$C$12,2,TRUE)</f>
        <v>#N/A</v>
      </c>
      <c r="AF12" s="17" t="str">
        <f>VLOOKUP($E12,'[26]Tong hop ket qua'!$E$19:$M$219,9,0)</f>
        <v>Đạt yêu cầu</v>
      </c>
      <c r="AG12" s="873">
        <f>(I12+K12+M12+O12+Q12+S12+U12+W12)/8</f>
        <v>8</v>
      </c>
      <c r="AH12" s="873" t="str">
        <f>LEFT((COUNTIF($H12:$AC12,"A*")&amp;"A*")&amp;" + "&amp;(COUNTIF($H12:$AC12,"B*")&amp;"B*")&amp;" + "&amp;(COUNTIF($H12:$AC12,"C*")&amp;"C*")&amp;" +  "&amp;(COUNTIF($H12:$AC12,"D")&amp;"D")&amp; " +  "&amp;(COUNTIF($H12:$AC12,"E")&amp;"E"),4)</f>
        <v>11A*</v>
      </c>
      <c r="AI12" s="873">
        <f t="shared" si="0"/>
        <v>0</v>
      </c>
      <c r="AJ12" s="874"/>
      <c r="AK12" s="19" t="str">
        <f t="shared" si="3"/>
        <v>Xuất sắc</v>
      </c>
      <c r="AL12" s="19" t="str">
        <f>VLOOKUP($E12,'cac dv gui'!$C$303:$AD$320,25,0)</f>
        <v xml:space="preserve">Xuất sắc </v>
      </c>
      <c r="AM12" s="19" t="str">
        <f>VLOOKUP($E12,'cac dv gui'!$C$303:$AD$320,26,0)</f>
        <v>Tốt</v>
      </c>
      <c r="AN12" s="19" t="str">
        <f>VLOOKUP($E12,'cac dv gui'!$C$303:$AD$320,27,0)</f>
        <v>Tập thể đơn vị nhất trí với nội dung phiếu đánh giá chất lượng viên chức của cô Nguyễn Hoàng Thanh Ngân
Hoàn thành tốt  nhiệm vụ NH 2022 - 2023.</v>
      </c>
      <c r="AO12" s="19"/>
      <c r="AP12" s="10"/>
      <c r="AQ12" s="19" t="str">
        <f t="shared" si="4"/>
        <v>Xuất sắc</v>
      </c>
      <c r="AR12" s="10"/>
      <c r="AS12" s="10"/>
      <c r="AT12" s="264" t="s">
        <v>1226</v>
      </c>
      <c r="AU12" s="684" t="s">
        <v>306</v>
      </c>
    </row>
    <row r="13" spans="1:47" s="684" customFormat="1" ht="88.5" customHeight="1" x14ac:dyDescent="0.25">
      <c r="A13" s="512" t="s">
        <v>314</v>
      </c>
      <c r="B13" s="512">
        <f>COUNTIF($F$9:F13,F13)</f>
        <v>2</v>
      </c>
      <c r="C13" s="513" t="s">
        <v>985</v>
      </c>
      <c r="D13" s="115" t="s">
        <v>199</v>
      </c>
      <c r="E13" s="207" t="s">
        <v>686</v>
      </c>
      <c r="F13" s="872" t="s">
        <v>1613</v>
      </c>
      <c r="G13" s="38" t="s">
        <v>974</v>
      </c>
      <c r="H13" s="19" t="str">
        <f>VLOOKUP(E13,'[16]Gui chi Quynh'!$C$7:$E$387,3,0)</f>
        <v>A4</v>
      </c>
      <c r="I13" s="19">
        <f>VLOOKUP(H13,Sheet1!$B$2:$C$12,2,TRUE)</f>
        <v>7</v>
      </c>
      <c r="J13" s="19" t="str">
        <f>VLOOKUP($E13,'[17]Gui chi Quynh'!$C$7:$E$387,3,0)</f>
        <v>A4</v>
      </c>
      <c r="K13" s="19">
        <f>VLOOKUP(J13,Sheet1!$B$2:$C$12,2,TRUE)</f>
        <v>7</v>
      </c>
      <c r="L13" s="19" t="str">
        <f>VLOOKUP(E13,'[18]Gui chi Quynh'!$C$7:$F$385,3,0)</f>
        <v>A2</v>
      </c>
      <c r="M13" s="19">
        <f>VLOOKUP(L13,Sheet1!$B$2:$C$12,2,TRUE)</f>
        <v>9</v>
      </c>
      <c r="N13" s="19" t="str">
        <f>VLOOKUP(E13,'[19]Gui chi Quynh'!$C$7:$E$391,3,0)</f>
        <v>A1</v>
      </c>
      <c r="O13" s="19">
        <f>VLOOKUP(N13,Sheet1!$B$2:$C$12,2,TRUE)</f>
        <v>10</v>
      </c>
      <c r="P13" s="19" t="str">
        <f>VLOOKUP(E13,'[20]Gui chi Quynh'!$C$7:$E$391,3,0)</f>
        <v>A1</v>
      </c>
      <c r="Q13" s="19">
        <f>VLOOKUP(P13,Sheet1!$B$2:$C$12,2,TRUE)</f>
        <v>10</v>
      </c>
      <c r="R13" s="19" t="str">
        <f>VLOOKUP($E13,'[21]Gui chi Quynh'!$C$7:$E$390,3,0)</f>
        <v>A2</v>
      </c>
      <c r="S13" s="19">
        <f>VLOOKUP(R13,Sheet1!$B$2:$C$12,2,TRUE)</f>
        <v>9</v>
      </c>
      <c r="T13" s="19" t="str">
        <f>VLOOKUP($E13,'[22]Gui chi Quynh'!$C$7:$E$390,3,0)</f>
        <v>A1</v>
      </c>
      <c r="U13" s="19">
        <f>VLOOKUP(T13,Sheet1!$B$2:$C$12,2,TRUE)</f>
        <v>10</v>
      </c>
      <c r="V13" s="19" t="str">
        <f>VLOOKUP($E13,'[23]Gui chi Quynh'!$C$7:$E$389,3,0)</f>
        <v>A3</v>
      </c>
      <c r="W13" s="19">
        <f>VLOOKUP(V13,Sheet1!$B$2:$C$12,2,TRUE)</f>
        <v>8</v>
      </c>
      <c r="X13" s="19" t="str">
        <f>VLOOKUP($E13,'[24]Gui chi Quynh'!$C$7:$E$389,3,0)</f>
        <v>A2</v>
      </c>
      <c r="Y13" s="19">
        <f>VLOOKUP(X13,Sheet1!$B$2:$C$12,2,TRUE)</f>
        <v>9</v>
      </c>
      <c r="Z13" s="19" t="str">
        <f>VLOOKUP($E13,'[25]Gui chi Quynh'!$C$7:$E$388,3,0)</f>
        <v>A2</v>
      </c>
      <c r="AA13" s="19">
        <f>VLOOKUP(Z13,Sheet1!$B$2:$C$12,2,TRUE)</f>
        <v>9</v>
      </c>
      <c r="AB13" s="19" t="str">
        <f>VLOOKUP($E13,'T5'!$E$9:$AH$337,24,0)</f>
        <v>B1</v>
      </c>
      <c r="AC13" s="19">
        <f>VLOOKUP(AB13,Sheet1!$B$2:$C$12,2,TRUE)</f>
        <v>6</v>
      </c>
      <c r="AD13" s="19"/>
      <c r="AE13" s="19" t="e">
        <f>VLOOKUP(AD13,Sheet1!$B$2:$C$12,2,TRUE)</f>
        <v>#N/A</v>
      </c>
      <c r="AF13" s="17" t="str">
        <f>VLOOKUP($E13,'[26]Tong hop ket qua'!$E$19:$M$219,9,0)</f>
        <v>Tốt</v>
      </c>
      <c r="AG13" s="873">
        <f t="shared" ref="AG13:AG20" si="5">(I13+K13+M13+O13+Q13+S13+U13+W13+Y13+AA13+AC13)/11</f>
        <v>8.545454545454545</v>
      </c>
      <c r="AH13" s="873" t="str">
        <f>LEFT((COUNTIF($H13:$AC13,"A*")&amp;"A*")&amp;" + "&amp;(COUNTIF($H13:$AC13,"B*")&amp;"B*")&amp;" + "&amp;(COUNTIF($H13:$AC13,"C*")&amp;"C*")&amp;" +  "&amp;(COUNTIF($H13:$AC13,"D")&amp;"D")&amp; " +  "&amp;(COUNTIF($H13:$AC13,"E")&amp;"E"),10)</f>
        <v>10A* + 1B*</v>
      </c>
      <c r="AI13" s="873">
        <f t="shared" si="0"/>
        <v>1</v>
      </c>
      <c r="AJ13" s="874"/>
      <c r="AK13" s="19" t="str">
        <f t="shared" si="3"/>
        <v>Tốt</v>
      </c>
      <c r="AL13" s="19" t="str">
        <f>VLOOKUP($E13,'cac dv gui'!$C$303:$AD$320,25,0)</f>
        <v xml:space="preserve">Xuất sắc </v>
      </c>
      <c r="AM13" s="19" t="str">
        <f>VLOOKUP($E13,'cac dv gui'!$C$303:$AD$320,26,0)</f>
        <v xml:space="preserve">Xuất sắc </v>
      </c>
      <c r="AN13" s="19" t="str">
        <f>VLOOKUP($E13,'cac dv gui'!$C$303:$AD$320,27,0)</f>
        <v>Tập thể đơn vị nhất trí với nội dung phiếu đánh giá chất lượng viên chức của cô Phạm Quỳnh Như.
Hoàn thành xuất sắc nhiệm vụ NH 2022 - 2023.</v>
      </c>
      <c r="AO13" s="19" t="s">
        <v>1130</v>
      </c>
      <c r="AP13" s="31" t="s">
        <v>1237</v>
      </c>
      <c r="AQ13" s="19" t="str">
        <f t="shared" si="4"/>
        <v>Tốt</v>
      </c>
      <c r="AR13" s="10"/>
      <c r="AS13" s="10"/>
      <c r="AT13" s="19"/>
      <c r="AU13" s="684" t="s">
        <v>395</v>
      </c>
    </row>
    <row r="14" spans="1:47" s="684" customFormat="1" ht="132.75" customHeight="1" x14ac:dyDescent="0.25">
      <c r="A14" s="512" t="s">
        <v>315</v>
      </c>
      <c r="B14" s="512">
        <f>COUNTIF($F$9:F14,F14)</f>
        <v>3</v>
      </c>
      <c r="C14" s="513" t="s">
        <v>985</v>
      </c>
      <c r="D14" s="115" t="s">
        <v>203</v>
      </c>
      <c r="E14" s="207" t="s">
        <v>690</v>
      </c>
      <c r="F14" s="872" t="s">
        <v>1613</v>
      </c>
      <c r="G14" s="38" t="s">
        <v>974</v>
      </c>
      <c r="H14" s="19" t="str">
        <f>VLOOKUP(E14,'[16]Gui chi Quynh'!$C$7:$E$387,3,0)</f>
        <v>A4</v>
      </c>
      <c r="I14" s="19">
        <f>VLOOKUP(H14,Sheet1!$B$2:$C$12,2,TRUE)</f>
        <v>7</v>
      </c>
      <c r="J14" s="19" t="str">
        <f>VLOOKUP($E14,'[17]Gui chi Quynh'!$C$7:$E$387,3,0)</f>
        <v>A4</v>
      </c>
      <c r="K14" s="19">
        <f>VLOOKUP(J14,Sheet1!$B$2:$C$12,2,TRUE)</f>
        <v>7</v>
      </c>
      <c r="L14" s="19" t="str">
        <f>VLOOKUP(E14,'[18]Gui chi Quynh'!$C$7:$F$385,3,0)</f>
        <v>A4</v>
      </c>
      <c r="M14" s="19">
        <f>VLOOKUP(L14,Sheet1!$B$2:$C$12,2,TRUE)</f>
        <v>7</v>
      </c>
      <c r="N14" s="19" t="str">
        <f>VLOOKUP(E14,'[19]Gui chi Quynh'!$C$7:$E$391,3,0)</f>
        <v>A4</v>
      </c>
      <c r="O14" s="19">
        <f>VLOOKUP(N14,Sheet1!$B$2:$C$12,2,TRUE)</f>
        <v>7</v>
      </c>
      <c r="P14" s="19" t="str">
        <f>VLOOKUP(E14,'[20]Gui chi Quynh'!$C$7:$E$391,3,0)</f>
        <v>A3</v>
      </c>
      <c r="Q14" s="19">
        <f>VLOOKUP(P14,Sheet1!$B$2:$C$12,2,TRUE)</f>
        <v>8</v>
      </c>
      <c r="R14" s="19" t="str">
        <f>VLOOKUP($E14,'[21]Gui chi Quynh'!$C$7:$E$390,3,0)</f>
        <v>A4</v>
      </c>
      <c r="S14" s="19">
        <f>VLOOKUP(R14,Sheet1!$B$2:$C$12,2,TRUE)</f>
        <v>7</v>
      </c>
      <c r="T14" s="19" t="str">
        <f>VLOOKUP($E14,'[22]Gui chi Quynh'!$C$7:$E$390,3,0)</f>
        <v>A3</v>
      </c>
      <c r="U14" s="19">
        <f>VLOOKUP(T14,Sheet1!$B$2:$C$12,2,TRUE)</f>
        <v>8</v>
      </c>
      <c r="V14" s="19" t="str">
        <f>VLOOKUP($E14,'[23]Gui chi Quynh'!$C$7:$E$389,3,0)</f>
        <v>A3</v>
      </c>
      <c r="W14" s="19">
        <f>VLOOKUP(V14,Sheet1!$B$2:$C$12,2,TRUE)</f>
        <v>8</v>
      </c>
      <c r="X14" s="19" t="str">
        <f>VLOOKUP($E14,'[24]Gui chi Quynh'!$C$7:$E$389,3,0)</f>
        <v>A4</v>
      </c>
      <c r="Y14" s="19">
        <f>VLOOKUP(X14,Sheet1!$B$2:$C$12,2,TRUE)</f>
        <v>7</v>
      </c>
      <c r="Z14" s="19" t="str">
        <f>VLOOKUP($E14,'[25]Gui chi Quynh'!$C$7:$E$388,3,0)</f>
        <v>A4</v>
      </c>
      <c r="AA14" s="19">
        <f>VLOOKUP(Z14,Sheet1!$B$2:$C$12,2,TRUE)</f>
        <v>7</v>
      </c>
      <c r="AB14" s="19" t="str">
        <f>VLOOKUP($E14,'T5'!$E$9:$AH$337,24,0)</f>
        <v>A2</v>
      </c>
      <c r="AC14" s="19">
        <f>VLOOKUP(AB14,Sheet1!$B$2:$C$12,2,TRUE)</f>
        <v>9</v>
      </c>
      <c r="AD14" s="19"/>
      <c r="AE14" s="19" t="e">
        <f>VLOOKUP(AD14,Sheet1!$B$2:$C$12,2,TRUE)</f>
        <v>#N/A</v>
      </c>
      <c r="AF14" s="17" t="str">
        <f>VLOOKUP($E14,'[26]Tong hop ket qua'!$E$19:$M$219,9,0)</f>
        <v>Tốt</v>
      </c>
      <c r="AG14" s="873">
        <f t="shared" si="5"/>
        <v>7.4545454545454541</v>
      </c>
      <c r="AH14" s="873" t="str">
        <f>LEFT((COUNTIF($H14:$AC14,"A*")&amp;"A*")&amp;" + "&amp;(COUNTIF($H14:$AC14,"B*")&amp;"B*")&amp;" + "&amp;(COUNTIF($H14:$AC14,"C*")&amp;"C*")&amp;" +  "&amp;(COUNTIF($H14:$AC14,"D")&amp;"D")&amp; " +  "&amp;(COUNTIF($H14:$AC14,"E")&amp;"E"),4)</f>
        <v>11A*</v>
      </c>
      <c r="AI14" s="873">
        <f t="shared" si="0"/>
        <v>0</v>
      </c>
      <c r="AJ14" s="874"/>
      <c r="AK14" s="19" t="str">
        <f t="shared" si="3"/>
        <v>Tốt</v>
      </c>
      <c r="AL14" s="19" t="str">
        <f>VLOOKUP($E14,'cac dv gui'!$C$303:$AD$320,25,0)</f>
        <v>Tốt</v>
      </c>
      <c r="AM14" s="19" t="str">
        <f>VLOOKUP($E14,'cac dv gui'!$C$303:$AD$320,26,0)</f>
        <v xml:space="preserve">Xuất sắc </v>
      </c>
      <c r="AN14" s="19" t="str">
        <f>VLOOKUP($E14,'cac dv gui'!$C$303:$AD$320,27,0)</f>
        <v>Tập thể đơn vị nhất trí với nội dung phiếu đánh giá chất lượng viên chức của cô Lưu Thị Thúy. 
- Tích cực và chủ động trong công việc. Tích cực tham gia các hoạt động, phong trào của Khoa, Trường. Tích cực và chủ động kết nối với doanh nghiệp và cựu sinh viên liên hệ chỗ thực tập và giới thiệu việc làm cho sinh viên.  
Hoàn thành xuất sắc nhiệm vụ NH 2022 - 2023.</v>
      </c>
      <c r="AO14" s="19"/>
      <c r="AP14" s="10"/>
      <c r="AQ14" s="19" t="str">
        <f t="shared" si="4"/>
        <v>Tốt</v>
      </c>
      <c r="AR14" s="10"/>
      <c r="AS14" s="10"/>
      <c r="AT14" s="19"/>
      <c r="AU14" s="684" t="s">
        <v>391</v>
      </c>
    </row>
    <row r="15" spans="1:47" s="684" customFormat="1" ht="114.75" customHeight="1" x14ac:dyDescent="0.25">
      <c r="A15" s="512" t="s">
        <v>316</v>
      </c>
      <c r="B15" s="512">
        <f>COUNTIF($F$9:F15,F15)</f>
        <v>4</v>
      </c>
      <c r="C15" s="513" t="s">
        <v>984</v>
      </c>
      <c r="D15" s="115" t="s">
        <v>202</v>
      </c>
      <c r="E15" s="207" t="s">
        <v>689</v>
      </c>
      <c r="F15" s="872" t="s">
        <v>1613</v>
      </c>
      <c r="G15" s="38" t="s">
        <v>974</v>
      </c>
      <c r="H15" s="19" t="str">
        <f>VLOOKUP(E15,'[16]Gui chi Quynh'!$C$7:$E$387,3,0)</f>
        <v>A4</v>
      </c>
      <c r="I15" s="19">
        <f>VLOOKUP(H15,Sheet1!$B$2:$C$12,2,TRUE)</f>
        <v>7</v>
      </c>
      <c r="J15" s="19" t="str">
        <f>VLOOKUP($E15,'[17]Gui chi Quynh'!$C$7:$E$387,3,0)</f>
        <v>A4</v>
      </c>
      <c r="K15" s="19">
        <f>VLOOKUP(J15,Sheet1!$B$2:$C$12,2,TRUE)</f>
        <v>7</v>
      </c>
      <c r="L15" s="19" t="str">
        <f>VLOOKUP(E15,'[18]Gui chi Quynh'!$C$7:$F$385,3,0)</f>
        <v>A4</v>
      </c>
      <c r="M15" s="19">
        <f>VLOOKUP(L15,Sheet1!$B$2:$C$12,2,TRUE)</f>
        <v>7</v>
      </c>
      <c r="N15" s="19" t="str">
        <f>VLOOKUP(E15,'[19]Gui chi Quynh'!$C$7:$E$391,3,0)</f>
        <v>A3</v>
      </c>
      <c r="O15" s="19">
        <f>VLOOKUP(N15,Sheet1!$B$2:$C$12,2,TRUE)</f>
        <v>8</v>
      </c>
      <c r="P15" s="19" t="str">
        <f>VLOOKUP(E15,'[20]Gui chi Quynh'!$C$7:$E$391,3,0)</f>
        <v>A3</v>
      </c>
      <c r="Q15" s="19">
        <f>VLOOKUP(P15,Sheet1!$B$2:$C$12,2,TRUE)</f>
        <v>8</v>
      </c>
      <c r="R15" s="19" t="str">
        <f>VLOOKUP($E15,'[21]Gui chi Quynh'!$C$7:$E$390,3,0)</f>
        <v>A4</v>
      </c>
      <c r="S15" s="19">
        <f>VLOOKUP(R15,Sheet1!$B$2:$C$12,2,TRUE)</f>
        <v>7</v>
      </c>
      <c r="T15" s="19" t="str">
        <f>VLOOKUP($E15,'[22]Gui chi Quynh'!$C$7:$E$390,3,0)</f>
        <v>A3</v>
      </c>
      <c r="U15" s="19">
        <f>VLOOKUP(T15,Sheet1!$B$2:$C$12,2,TRUE)</f>
        <v>8</v>
      </c>
      <c r="V15" s="19" t="str">
        <f>VLOOKUP($E15,'[23]Gui chi Quynh'!$C$7:$E$389,3,0)</f>
        <v>A4</v>
      </c>
      <c r="W15" s="19">
        <f>VLOOKUP(V15,Sheet1!$B$2:$C$12,2,TRUE)</f>
        <v>7</v>
      </c>
      <c r="X15" s="19" t="str">
        <f>VLOOKUP($E15,'[24]Gui chi Quynh'!$C$7:$E$389,3,0)</f>
        <v>A4</v>
      </c>
      <c r="Y15" s="19">
        <f>VLOOKUP(X15,Sheet1!$B$2:$C$12,2,TRUE)</f>
        <v>7</v>
      </c>
      <c r="Z15" s="19" t="str">
        <f>VLOOKUP($E15,'[25]Gui chi Quynh'!$C$7:$E$388,3,0)</f>
        <v>A4</v>
      </c>
      <c r="AA15" s="19">
        <f>VLOOKUP(Z15,Sheet1!$B$2:$C$12,2,TRUE)</f>
        <v>7</v>
      </c>
      <c r="AB15" s="19" t="str">
        <f>VLOOKUP($E15,'T5'!$E$9:$AH$337,24,0)</f>
        <v>B1</v>
      </c>
      <c r="AC15" s="19">
        <f>VLOOKUP(AB15,Sheet1!$B$2:$C$12,2,TRUE)</f>
        <v>6</v>
      </c>
      <c r="AD15" s="19"/>
      <c r="AE15" s="19" t="e">
        <f>VLOOKUP(AD15,Sheet1!$B$2:$C$12,2,TRUE)</f>
        <v>#N/A</v>
      </c>
      <c r="AF15" s="17" t="str">
        <f>VLOOKUP($E15,'[26]Tong hop ket qua'!$E$19:$M$219,9,0)</f>
        <v>Tốt</v>
      </c>
      <c r="AG15" s="873">
        <f t="shared" si="5"/>
        <v>7.1818181818181817</v>
      </c>
      <c r="AH15" s="873" t="str">
        <f>LEFT((COUNTIF($H15:$AC15,"A*")&amp;"A*")&amp;" + "&amp;(COUNTIF($H15:$AC15,"B*")&amp;"B*")&amp;" + "&amp;(COUNTIF($H15:$AC15,"C*")&amp;"C*")&amp;" +  "&amp;(COUNTIF($H15:$AC15,"D")&amp;"D")&amp; " +  "&amp;(COUNTIF($H15:$AC15,"E")&amp;"E"),10)</f>
        <v>10A* + 1B*</v>
      </c>
      <c r="AI15" s="873">
        <f t="shared" si="0"/>
        <v>1</v>
      </c>
      <c r="AJ15" s="874"/>
      <c r="AK15" s="19" t="str">
        <f t="shared" si="3"/>
        <v>Tốt</v>
      </c>
      <c r="AL15" s="19" t="str">
        <f>VLOOKUP($E15,'cac dv gui'!$C$303:$AD$320,25,0)</f>
        <v>Tốt</v>
      </c>
      <c r="AM15" s="19" t="str">
        <f>VLOOKUP($E15,'cac dv gui'!$C$303:$AD$320,26,0)</f>
        <v xml:space="preserve">Xuất sắc </v>
      </c>
      <c r="AN15" s="19" t="str">
        <f>VLOOKUP($E15,'cac dv gui'!$C$303:$AD$320,27,0)</f>
        <v>Tập thể đơn vị nhất trí với nội dung phiếu đánh giá chất lượng viên chức của cô Lê Thị Thu Thảo
- Có tinh thần đoàn kết, đóng góp ý kiến để xây dựng cho sự phát triển của khoa, nhiệt tình và trách nhiệm trong công việc. Tâm huyết với nghề và hết lòng vì sinh viên. Luôn có tinh thần học tập và nâng cao kiến thức chuyên môn.
Hoàn thành xuất sắc nhiệm vụ NH 2022 - 2023.</v>
      </c>
      <c r="AO15" s="19"/>
      <c r="AP15" s="10"/>
      <c r="AQ15" s="19" t="str">
        <f t="shared" si="4"/>
        <v>Tốt</v>
      </c>
      <c r="AR15" s="10"/>
      <c r="AS15" s="10"/>
      <c r="AT15" s="19"/>
      <c r="AU15" s="684" t="s">
        <v>394</v>
      </c>
    </row>
    <row r="16" spans="1:47" s="684" customFormat="1" ht="106.5" customHeight="1" x14ac:dyDescent="0.25">
      <c r="A16" s="512" t="s">
        <v>317</v>
      </c>
      <c r="B16" s="512">
        <f>COUNTIF($F$9:F16,F16)</f>
        <v>5</v>
      </c>
      <c r="C16" s="513" t="s">
        <v>985</v>
      </c>
      <c r="D16" s="115" t="s">
        <v>204</v>
      </c>
      <c r="E16" s="207" t="s">
        <v>691</v>
      </c>
      <c r="F16" s="872" t="s">
        <v>1613</v>
      </c>
      <c r="G16" s="38" t="s">
        <v>974</v>
      </c>
      <c r="H16" s="19" t="str">
        <f>VLOOKUP(E16,'[16]Gui chi Quynh'!$C$7:$E$387,3,0)</f>
        <v>A4</v>
      </c>
      <c r="I16" s="19">
        <f>VLOOKUP(H16,Sheet1!$B$2:$C$12,2,TRUE)</f>
        <v>7</v>
      </c>
      <c r="J16" s="19" t="str">
        <f>VLOOKUP($E16,'[17]Gui chi Quynh'!$C$7:$E$387,3,0)</f>
        <v>A4</v>
      </c>
      <c r="K16" s="19">
        <f>VLOOKUP(J16,Sheet1!$B$2:$C$12,2,TRUE)</f>
        <v>7</v>
      </c>
      <c r="L16" s="19" t="str">
        <f>VLOOKUP(E16,'[18]Gui chi Quynh'!$C$7:$F$385,3,0)</f>
        <v>A4</v>
      </c>
      <c r="M16" s="19">
        <f>VLOOKUP(L16,Sheet1!$B$2:$C$12,2,TRUE)</f>
        <v>7</v>
      </c>
      <c r="N16" s="19" t="str">
        <f>VLOOKUP(E16,'[19]Gui chi Quynh'!$C$7:$E$391,3,0)</f>
        <v>A4</v>
      </c>
      <c r="O16" s="19">
        <f>VLOOKUP(N16,Sheet1!$B$2:$C$12,2,TRUE)</f>
        <v>7</v>
      </c>
      <c r="P16" s="19" t="str">
        <f>VLOOKUP(E16,'[20]Gui chi Quynh'!$C$7:$E$391,3,0)</f>
        <v>A3</v>
      </c>
      <c r="Q16" s="19">
        <f>VLOOKUP(P16,Sheet1!$B$2:$C$12,2,TRUE)</f>
        <v>8</v>
      </c>
      <c r="R16" s="19" t="str">
        <f>VLOOKUP($E16,'[21]Gui chi Quynh'!$C$7:$E$390,3,0)</f>
        <v>A3</v>
      </c>
      <c r="S16" s="19">
        <f>VLOOKUP(R16,Sheet1!$B$2:$C$12,2,TRUE)</f>
        <v>8</v>
      </c>
      <c r="T16" s="19" t="str">
        <f>VLOOKUP($E16,'[22]Gui chi Quynh'!$C$7:$E$390,3,0)</f>
        <v>A3</v>
      </c>
      <c r="U16" s="19">
        <f>VLOOKUP(T16,Sheet1!$B$2:$C$12,2,TRUE)</f>
        <v>8</v>
      </c>
      <c r="V16" s="19" t="str">
        <f>VLOOKUP($E16,'[23]Gui chi Quynh'!$C$7:$E$389,3,0)</f>
        <v>A4</v>
      </c>
      <c r="W16" s="19">
        <f>VLOOKUP(V16,Sheet1!$B$2:$C$12,2,TRUE)</f>
        <v>7</v>
      </c>
      <c r="X16" s="19" t="str">
        <f>VLOOKUP($E16,'[24]Gui chi Quynh'!$C$7:$E$389,3,0)</f>
        <v>A3</v>
      </c>
      <c r="Y16" s="19">
        <f>VLOOKUP(X16,Sheet1!$B$2:$C$12,2,TRUE)</f>
        <v>8</v>
      </c>
      <c r="Z16" s="19" t="str">
        <f>VLOOKUP($E16,'[25]Gui chi Quynh'!$C$7:$E$388,3,0)</f>
        <v>A3</v>
      </c>
      <c r="AA16" s="19">
        <f>VLOOKUP(Z16,Sheet1!$B$2:$C$12,2,TRUE)</f>
        <v>8</v>
      </c>
      <c r="AB16" s="19" t="str">
        <f>VLOOKUP($E16,'T5'!$E$9:$AH$337,24,0)</f>
        <v>A3</v>
      </c>
      <c r="AC16" s="19">
        <f>VLOOKUP(AB16,Sheet1!$B$2:$C$12,2,TRUE)</f>
        <v>8</v>
      </c>
      <c r="AD16" s="19"/>
      <c r="AE16" s="19" t="e">
        <f>VLOOKUP(AD16,Sheet1!$B$2:$C$12,2,TRUE)</f>
        <v>#N/A</v>
      </c>
      <c r="AF16" s="17"/>
      <c r="AG16" s="873">
        <f t="shared" si="5"/>
        <v>7.5454545454545459</v>
      </c>
      <c r="AH16" s="873" t="str">
        <f>LEFT((COUNTIF($H16:$AC16,"A*")&amp;"A*")&amp;" + "&amp;(COUNTIF($H16:$AC16,"B*")&amp;"B*")&amp;" + "&amp;(COUNTIF($H16:$AC16,"C*")&amp;"C*")&amp;" +  "&amp;(COUNTIF($H16:$AC16,"D")&amp;"D")&amp; " +  "&amp;(COUNTIF($H16:$AC16,"E")&amp;"E"),4)</f>
        <v>11A*</v>
      </c>
      <c r="AI16" s="873">
        <f t="shared" si="0"/>
        <v>0</v>
      </c>
      <c r="AJ16" s="874"/>
      <c r="AK16" s="19" t="str">
        <f t="shared" si="3"/>
        <v>Tốt</v>
      </c>
      <c r="AL16" s="19" t="str">
        <f>VLOOKUP($E16,'cac dv gui'!$C$303:$AD$320,25,0)</f>
        <v>Tốt</v>
      </c>
      <c r="AM16" s="19" t="str">
        <f>VLOOKUP($E16,'cac dv gui'!$C$303:$AD$320,26,0)</f>
        <v xml:space="preserve">Xuất sắc </v>
      </c>
      <c r="AN16" s="19" t="str">
        <f>VLOOKUP($E16,'cac dv gui'!$C$303:$AD$320,27,0)</f>
        <v>Tập thể đơn vị nhất trí với nội dung phiếu đánh giá chất lượng viên chức của cô Võ Thị Kim Thư
- Tích cực tham gia các phong trào, hoạt động của Khoa, Trường. Tận tâm với sinh viên. Luôn có tinh thần học tập và nâng cao kiến thức chuyên môn.
- Hoàn thành xuất sắc nhiệm vụ NH 2022 - 2023.</v>
      </c>
      <c r="AO16" s="19"/>
      <c r="AP16" s="10"/>
      <c r="AQ16" s="19" t="str">
        <f t="shared" si="4"/>
        <v>Tốt</v>
      </c>
      <c r="AR16" s="10"/>
      <c r="AS16" s="10"/>
      <c r="AT16" s="19"/>
      <c r="AU16" s="684" t="s">
        <v>392</v>
      </c>
    </row>
    <row r="17" spans="1:47" s="684" customFormat="1" ht="105.75" customHeight="1" x14ac:dyDescent="0.25">
      <c r="A17" s="512" t="s">
        <v>318</v>
      </c>
      <c r="B17" s="512">
        <f>COUNTIF($F$9:F17,F17)</f>
        <v>6</v>
      </c>
      <c r="C17" s="513" t="s">
        <v>985</v>
      </c>
      <c r="D17" s="875" t="s">
        <v>1016</v>
      </c>
      <c r="E17" s="876" t="s">
        <v>1017</v>
      </c>
      <c r="F17" s="872" t="s">
        <v>1613</v>
      </c>
      <c r="G17" s="38" t="s">
        <v>974</v>
      </c>
      <c r="H17" s="19" t="str">
        <f>VLOOKUP(E17,'[16]Gui chi Quynh'!$C$7:$E$387,3,0)</f>
        <v>A4</v>
      </c>
      <c r="I17" s="19">
        <f>VLOOKUP(H17,Sheet1!$B$2:$C$12,2,TRUE)</f>
        <v>7</v>
      </c>
      <c r="J17" s="19" t="str">
        <f>VLOOKUP($E17,'[17]Gui chi Quynh'!$C$7:$E$387,3,0)</f>
        <v>A4</v>
      </c>
      <c r="K17" s="19">
        <f>VLOOKUP(J17,Sheet1!$B$2:$C$12,2,TRUE)</f>
        <v>7</v>
      </c>
      <c r="L17" s="19" t="str">
        <f>VLOOKUP(E17,'[18]Gui chi Quynh'!$C$7:$F$385,3,0)</f>
        <v>A3</v>
      </c>
      <c r="M17" s="19">
        <f>VLOOKUP(L17,Sheet1!$B$2:$C$12,2,TRUE)</f>
        <v>8</v>
      </c>
      <c r="N17" s="19" t="str">
        <f>VLOOKUP(E17,'[19]Gui chi Quynh'!$C$7:$E$391,3,0)</f>
        <v>A3</v>
      </c>
      <c r="O17" s="19">
        <f>VLOOKUP(N17,Sheet1!$B$2:$C$12,2,TRUE)</f>
        <v>8</v>
      </c>
      <c r="P17" s="19" t="str">
        <f>VLOOKUP(E17,'[20]Gui chi Quynh'!$C$7:$E$391,3,0)</f>
        <v>A3</v>
      </c>
      <c r="Q17" s="19">
        <f>VLOOKUP(P17,Sheet1!$B$2:$C$12,2,TRUE)</f>
        <v>8</v>
      </c>
      <c r="R17" s="19" t="str">
        <f>VLOOKUP($E17,'[21]Gui chi Quynh'!$C$7:$E$390,3,0)</f>
        <v>A3</v>
      </c>
      <c r="S17" s="19">
        <f>VLOOKUP(R17,Sheet1!$B$2:$C$12,2,TRUE)</f>
        <v>8</v>
      </c>
      <c r="T17" s="19" t="str">
        <f>VLOOKUP($E17,'[22]Gui chi Quynh'!$C$7:$E$390,3,0)</f>
        <v>A3</v>
      </c>
      <c r="U17" s="19">
        <f>VLOOKUP(T17,Sheet1!$B$2:$C$12,2,TRUE)</f>
        <v>8</v>
      </c>
      <c r="V17" s="19" t="str">
        <f>VLOOKUP($E17,'[23]Gui chi Quynh'!$C$7:$E$389,3,0)</f>
        <v>A4</v>
      </c>
      <c r="W17" s="19">
        <f>VLOOKUP(V17,Sheet1!$B$2:$C$12,2,TRUE)</f>
        <v>7</v>
      </c>
      <c r="X17" s="19" t="str">
        <f>VLOOKUP($E17,'[24]Gui chi Quynh'!$C$7:$E$389,3,0)</f>
        <v>A3</v>
      </c>
      <c r="Y17" s="19">
        <f>VLOOKUP(X17,Sheet1!$B$2:$C$12,2,TRUE)</f>
        <v>8</v>
      </c>
      <c r="Z17" s="19" t="str">
        <f>VLOOKUP($E17,'[25]Gui chi Quynh'!$C$7:$E$388,3,0)</f>
        <v>A4</v>
      </c>
      <c r="AA17" s="19">
        <f>VLOOKUP(Z17,Sheet1!$B$2:$C$12,2,TRUE)</f>
        <v>7</v>
      </c>
      <c r="AB17" s="19" t="str">
        <f>VLOOKUP($E17,'T5'!$E$9:$AH$337,24,0)</f>
        <v>A4</v>
      </c>
      <c r="AC17" s="19">
        <f>VLOOKUP(AB17,Sheet1!$B$2:$C$12,2,TRUE)</f>
        <v>7</v>
      </c>
      <c r="AD17" s="19"/>
      <c r="AE17" s="19" t="e">
        <f>VLOOKUP(AD17,Sheet1!$B$2:$C$12,2,TRUE)</f>
        <v>#N/A</v>
      </c>
      <c r="AF17" s="17" t="str">
        <f>VLOOKUP($E17,'[26]Tong hop ket qua'!$E$19:$M$219,9,0)</f>
        <v>Tốt</v>
      </c>
      <c r="AG17" s="873">
        <f t="shared" si="5"/>
        <v>7.5454545454545459</v>
      </c>
      <c r="AH17" s="873" t="str">
        <f>LEFT((COUNTIF($H17:$AC17,"A*")&amp;"A*")&amp;" + "&amp;(COUNTIF($H17:$AC17,"B*")&amp;"B*")&amp;" + "&amp;(COUNTIF($H17:$AC17,"C*")&amp;"C*")&amp;" +  "&amp;(COUNTIF($H17:$AC17,"D")&amp;"D")&amp; " +  "&amp;(COUNTIF($H17:$AC17,"E")&amp;"E"),4)</f>
        <v>11A*</v>
      </c>
      <c r="AI17" s="873">
        <f t="shared" si="0"/>
        <v>0</v>
      </c>
      <c r="AJ17" s="874"/>
      <c r="AK17" s="19" t="str">
        <f t="shared" si="3"/>
        <v>Tốt</v>
      </c>
      <c r="AL17" s="19" t="str">
        <f>VLOOKUP($E17,'cac dv gui'!$C$303:$AD$320,25,0)</f>
        <v>Tốt</v>
      </c>
      <c r="AM17" s="19" t="str">
        <f>VLOOKUP($E17,'cac dv gui'!$C$303:$AD$320,26,0)</f>
        <v xml:space="preserve">Xuất sắc </v>
      </c>
      <c r="AN17" s="19" t="str">
        <f>VLOOKUP($E17,'cac dv gui'!$C$303:$AD$320,27,0)</f>
        <v>Tập thể đơn vị nhất trí với nội dung phiếu đánh giá chất lượng viên chức của cô Đinh Thị Trâm.
Tích cực tham gia các phong trào, hoạt động của Khoa, Trường. Kết nối với Doanh nghiệp trong việc đưa sinh viên tham gia kiến tập và thực tập. Tận tâm với nghề và sinh viên. Luôn có tinh thần học tập và nâng cao trình độ chuyên môn.
Hoàn thành xuất sắc nhiệm vụ NH 2022 - 2023.</v>
      </c>
      <c r="AO17" s="19"/>
      <c r="AP17" s="10"/>
      <c r="AQ17" s="19" t="str">
        <f t="shared" si="4"/>
        <v>Tốt</v>
      </c>
      <c r="AR17" s="10"/>
      <c r="AS17" s="10"/>
      <c r="AT17" s="19"/>
      <c r="AU17" s="684" t="s">
        <v>393</v>
      </c>
    </row>
    <row r="18" spans="1:47" s="684" customFormat="1" ht="102.75" customHeight="1" x14ac:dyDescent="0.25">
      <c r="A18" s="512" t="s">
        <v>23</v>
      </c>
      <c r="B18" s="512">
        <f>COUNTIF($F$9:F18,F18)</f>
        <v>1</v>
      </c>
      <c r="C18" s="513" t="s">
        <v>984</v>
      </c>
      <c r="D18" s="216" t="s">
        <v>111</v>
      </c>
      <c r="E18" s="371" t="s">
        <v>547</v>
      </c>
      <c r="F18" s="19" t="s">
        <v>1606</v>
      </c>
      <c r="G18" s="19" t="s">
        <v>974</v>
      </c>
      <c r="H18" s="19" t="str">
        <f>VLOOKUP(E18,'[16]Gui chi Quynh'!$C$7:$E$387,3,0)</f>
        <v>A2</v>
      </c>
      <c r="I18" s="19">
        <f>VLOOKUP(H18,Sheet1!$B$2:$C$12,2,TRUE)</f>
        <v>9</v>
      </c>
      <c r="J18" s="19" t="str">
        <f>VLOOKUP($E18,'[17]Gui chi Quynh'!$C$7:$E$387,3,0)</f>
        <v>A4</v>
      </c>
      <c r="K18" s="19">
        <f>VLOOKUP(J18,Sheet1!$B$2:$C$12,2,TRUE)</f>
        <v>7</v>
      </c>
      <c r="L18" s="19" t="str">
        <f>VLOOKUP(E18,'[18]Gui chi Quynh'!$C$7:$F$385,3,0)</f>
        <v>A3</v>
      </c>
      <c r="M18" s="19">
        <f>VLOOKUP(L18,Sheet1!$B$2:$C$12,2,TRUE)</f>
        <v>8</v>
      </c>
      <c r="N18" s="19" t="str">
        <f>VLOOKUP(E18,'[19]Gui chi Quynh'!$C$7:$E$391,3,0)</f>
        <v>A3</v>
      </c>
      <c r="O18" s="19">
        <f>VLOOKUP(N18,Sheet1!$B$2:$C$12,2,TRUE)</f>
        <v>8</v>
      </c>
      <c r="P18" s="19" t="str">
        <f>VLOOKUP(E18,'[20]Gui chi Quynh'!$C$7:$E$391,3,0)</f>
        <v>A2</v>
      </c>
      <c r="Q18" s="19">
        <f>VLOOKUP(P18,Sheet1!$B$2:$C$12,2,TRUE)</f>
        <v>9</v>
      </c>
      <c r="R18" s="19" t="str">
        <f>VLOOKUP($E18,'[21]Gui chi Quynh'!$C$7:$E$390,3,0)</f>
        <v>A3</v>
      </c>
      <c r="S18" s="19">
        <f>VLOOKUP(R18,Sheet1!$B$2:$C$12,2,TRUE)</f>
        <v>8</v>
      </c>
      <c r="T18" s="19" t="str">
        <f>VLOOKUP($E18,'[22]Gui chi Quynh'!$C$7:$E$390,3,0)</f>
        <v>A3</v>
      </c>
      <c r="U18" s="19">
        <f>VLOOKUP(T18,Sheet1!$B$2:$C$12,2,TRUE)</f>
        <v>8</v>
      </c>
      <c r="V18" s="19" t="str">
        <f>VLOOKUP($E18,'[23]Gui chi Quynh'!$C$7:$E$389,3,0)</f>
        <v>B1</v>
      </c>
      <c r="W18" s="19">
        <f>VLOOKUP(V18,Sheet1!$B$2:$C$12,2,TRUE)</f>
        <v>6</v>
      </c>
      <c r="X18" s="19" t="str">
        <f>VLOOKUP($E18,'[24]Gui chi Quynh'!$C$7:$E$389,3,0)</f>
        <v>A4</v>
      </c>
      <c r="Y18" s="19">
        <f>VLOOKUP(X18,Sheet1!$B$2:$C$12,2,TRUE)</f>
        <v>7</v>
      </c>
      <c r="Z18" s="19" t="str">
        <f>VLOOKUP($E18,'[25]Gui chi Quynh'!$C$7:$E$388,3,0)</f>
        <v>A3</v>
      </c>
      <c r="AA18" s="19">
        <f>VLOOKUP(Z18,Sheet1!$B$2:$C$12,2,TRUE)</f>
        <v>8</v>
      </c>
      <c r="AB18" s="19" t="str">
        <f>VLOOKUP($E18,'T5'!$E$9:$AH$337,24,0)</f>
        <v>A3</v>
      </c>
      <c r="AC18" s="19">
        <f>VLOOKUP(AB18,Sheet1!$B$2:$C$12,2,TRUE)</f>
        <v>8</v>
      </c>
      <c r="AD18" s="19"/>
      <c r="AE18" s="19" t="e">
        <f>VLOOKUP(AD18,Sheet1!$B$2:$C$12,2,TRUE)</f>
        <v>#N/A</v>
      </c>
      <c r="AF18" s="17" t="str">
        <f>VLOOKUP($E18,'[26]Tong hop ket qua'!$E$19:$M$219,9,0)</f>
        <v>Khá</v>
      </c>
      <c r="AG18" s="873">
        <f t="shared" si="5"/>
        <v>7.8181818181818183</v>
      </c>
      <c r="AH18" s="873" t="str">
        <f>LEFT((COUNTIF($H18:$AC18,"A*")&amp;"A*")&amp;" + "&amp;(COUNTIF($H18:$AC18,"B*")&amp;"B*")&amp;" + "&amp;(COUNTIF($H18:$AC18,"C*")&amp;"C*")&amp;" +  "&amp;(COUNTIF($H18:$AC18,"D")&amp;"D")&amp; " +  "&amp;(COUNTIF($H18:$AC18,"E")&amp;"E"),10)</f>
        <v>10A* + 1B*</v>
      </c>
      <c r="AI18" s="873">
        <f t="shared" si="0"/>
        <v>1</v>
      </c>
      <c r="AJ18" s="874"/>
      <c r="AK18" s="19" t="str">
        <f t="shared" si="3"/>
        <v>Tốt</v>
      </c>
      <c r="AL18" s="19" t="str">
        <f>VLOOKUP($E18,'cac dv gui'!$C$60:$AD$75,25,0)</f>
        <v>Tốt</v>
      </c>
      <c r="AM18" s="19" t="str">
        <f>VLOOKUP($E18,'cac dv gui'!$C$60:$AD$75,26,0)</f>
        <v>Tốt</v>
      </c>
      <c r="AN18" s="10"/>
      <c r="AO18" s="19" t="s">
        <v>1130</v>
      </c>
      <c r="AP18" s="10" t="s">
        <v>1236</v>
      </c>
      <c r="AQ18" s="19" t="str">
        <f t="shared" si="4"/>
        <v>Tốt</v>
      </c>
      <c r="AR18" s="10"/>
      <c r="AS18" s="10"/>
      <c r="AT18" s="19"/>
      <c r="AU18" s="684" t="s">
        <v>392</v>
      </c>
    </row>
    <row r="19" spans="1:47" s="684" customFormat="1" ht="66" x14ac:dyDescent="0.25">
      <c r="A19" s="512" t="s">
        <v>25</v>
      </c>
      <c r="B19" s="512">
        <f>COUNTIF($F$9:F19,F19)</f>
        <v>1</v>
      </c>
      <c r="C19" s="513" t="s">
        <v>985</v>
      </c>
      <c r="D19" s="197" t="s">
        <v>263</v>
      </c>
      <c r="E19" s="185" t="s">
        <v>671</v>
      </c>
      <c r="F19" s="38" t="s">
        <v>1611</v>
      </c>
      <c r="G19" s="38" t="s">
        <v>974</v>
      </c>
      <c r="H19" s="19" t="str">
        <f>VLOOKUP(E19,'[16]Gui chi Quynh'!$C$7:$E$387,3,0)</f>
        <v>A3</v>
      </c>
      <c r="I19" s="19">
        <f>VLOOKUP(H19,Sheet1!$B$2:$C$12,2,TRUE)</f>
        <v>8</v>
      </c>
      <c r="J19" s="19" t="str">
        <f>VLOOKUP($E19,'[17]Gui chi Quynh'!$C$7:$E$387,3,0)</f>
        <v>A4</v>
      </c>
      <c r="K19" s="19">
        <f>VLOOKUP(J19,Sheet1!$B$2:$C$12,2,TRUE)</f>
        <v>7</v>
      </c>
      <c r="L19" s="19" t="str">
        <f>VLOOKUP(E19,'[18]Gui chi Quynh'!$C$7:$F$385,3,0)</f>
        <v>A3</v>
      </c>
      <c r="M19" s="19">
        <f>VLOOKUP(L19,Sheet1!$B$2:$C$12,2,TRUE)</f>
        <v>8</v>
      </c>
      <c r="N19" s="19" t="str">
        <f>VLOOKUP(E19,'[19]Gui chi Quynh'!$C$7:$E$391,3,0)</f>
        <v>A3</v>
      </c>
      <c r="O19" s="19">
        <f>VLOOKUP(N19,Sheet1!$B$2:$C$12,2,TRUE)</f>
        <v>8</v>
      </c>
      <c r="P19" s="19" t="str">
        <f>VLOOKUP(E19,'[20]Gui chi Quynh'!$C$7:$E$391,3,0)</f>
        <v>A3</v>
      </c>
      <c r="Q19" s="19">
        <f>VLOOKUP(P19,Sheet1!$B$2:$C$12,2,TRUE)</f>
        <v>8</v>
      </c>
      <c r="R19" s="19" t="str">
        <f>VLOOKUP($E19,'[21]Gui chi Quynh'!$C$7:$E$390,3,0)</f>
        <v>A4</v>
      </c>
      <c r="S19" s="19">
        <f>VLOOKUP(R19,Sheet1!$B$2:$C$12,2,TRUE)</f>
        <v>7</v>
      </c>
      <c r="T19" s="19" t="str">
        <f>VLOOKUP($E19,'[22]Gui chi Quynh'!$C$7:$E$390,3,0)</f>
        <v>A3</v>
      </c>
      <c r="U19" s="19">
        <f>VLOOKUP(T19,Sheet1!$B$2:$C$12,2,TRUE)</f>
        <v>8</v>
      </c>
      <c r="V19" s="19" t="str">
        <f>VLOOKUP($E19,'[23]Gui chi Quynh'!$C$7:$E$389,3,0)</f>
        <v>A3</v>
      </c>
      <c r="W19" s="19">
        <f>VLOOKUP(V19,Sheet1!$B$2:$C$12,2,TRUE)</f>
        <v>8</v>
      </c>
      <c r="X19" s="19" t="str">
        <f>VLOOKUP($E19,'[24]Gui chi Quynh'!$C$7:$E$389,3,0)</f>
        <v>A4</v>
      </c>
      <c r="Y19" s="19">
        <f>VLOOKUP(X19,Sheet1!$B$2:$C$12,2,TRUE)</f>
        <v>7</v>
      </c>
      <c r="Z19" s="19" t="str">
        <f>VLOOKUP($E19,'[25]Gui chi Quynh'!$C$7:$E$388,3,0)</f>
        <v>A4</v>
      </c>
      <c r="AA19" s="19">
        <f>VLOOKUP(Z19,Sheet1!$B$2:$C$12,2,TRUE)</f>
        <v>7</v>
      </c>
      <c r="AB19" s="19" t="str">
        <f>VLOOKUP($E19,'T5'!$E$9:$AH$337,24,0)</f>
        <v>A3</v>
      </c>
      <c r="AC19" s="19">
        <f>VLOOKUP(AB19,Sheet1!$B$2:$C$12,2,TRUE)</f>
        <v>8</v>
      </c>
      <c r="AD19" s="19"/>
      <c r="AE19" s="19" t="e">
        <f>VLOOKUP(AD19,Sheet1!$B$2:$C$12,2,TRUE)</f>
        <v>#N/A</v>
      </c>
      <c r="AF19" s="17" t="str">
        <f>VLOOKUP($E19,'[26]Tong hop ket qua'!$E$19:$M$219,9,0)</f>
        <v>Tốt</v>
      </c>
      <c r="AG19" s="873">
        <f t="shared" si="5"/>
        <v>7.6363636363636367</v>
      </c>
      <c r="AH19" s="873" t="str">
        <f>LEFT((COUNTIF($H19:$AC19,"A*")&amp;"A*")&amp;" + "&amp;(COUNTIF($H19:$AC19,"B*")&amp;"B*")&amp;" + "&amp;(COUNTIF($H19:$AC19,"C*")&amp;"C*")&amp;" +  "&amp;(COUNTIF($H19:$AC19,"D")&amp;"D")&amp; " +  "&amp;(COUNTIF($H19:$AC19,"E")&amp;"E"),4)</f>
        <v>11A*</v>
      </c>
      <c r="AI19" s="873">
        <f t="shared" si="0"/>
        <v>0</v>
      </c>
      <c r="AJ19" s="874"/>
      <c r="AK19" s="19" t="str">
        <f t="shared" si="3"/>
        <v>Tốt</v>
      </c>
      <c r="AL19" s="19" t="str">
        <f>VLOOKUP($E19,'cac dv gui'!$C$190:$AD$198,25,0)</f>
        <v>Xuất sắc</v>
      </c>
      <c r="AM19" s="19" t="str">
        <f>VLOOKUP($E19,'cac dv gui'!$C$190:$AD$198,26,0)</f>
        <v>Tốt</v>
      </c>
      <c r="AN19" s="183" t="s">
        <v>1170</v>
      </c>
      <c r="AO19" s="19"/>
      <c r="AP19" s="10"/>
      <c r="AQ19" s="19" t="str">
        <f t="shared" si="4"/>
        <v>Tốt</v>
      </c>
      <c r="AR19" s="10"/>
      <c r="AS19" s="10"/>
      <c r="AT19" s="19"/>
      <c r="AU19" s="684" t="s">
        <v>392</v>
      </c>
    </row>
    <row r="20" spans="1:47" s="684" customFormat="1" ht="50.25" customHeight="1" x14ac:dyDescent="0.25">
      <c r="A20" s="512" t="s">
        <v>27</v>
      </c>
      <c r="B20" s="512">
        <f>COUNTIF($F$9:F20,F20)</f>
        <v>1</v>
      </c>
      <c r="C20" s="513" t="s">
        <v>984</v>
      </c>
      <c r="D20" s="70" t="s">
        <v>353</v>
      </c>
      <c r="E20" s="213" t="s">
        <v>545</v>
      </c>
      <c r="F20" s="19" t="s">
        <v>1605</v>
      </c>
      <c r="G20" s="19" t="s">
        <v>974</v>
      </c>
      <c r="H20" s="19" t="str">
        <f>VLOOKUP(E20,'[16]Gui chi Quynh'!$C$7:$E$387,3,0)</f>
        <v>A3</v>
      </c>
      <c r="I20" s="19">
        <f>VLOOKUP(H20,Sheet1!$B$2:$C$12,2,TRUE)</f>
        <v>8</v>
      </c>
      <c r="J20" s="19" t="str">
        <f>VLOOKUP($E20,'[17]Gui chi Quynh'!$C$7:$E$387,3,0)</f>
        <v>A4</v>
      </c>
      <c r="K20" s="19">
        <f>VLOOKUP(J20,Sheet1!$B$2:$C$12,2,TRUE)</f>
        <v>7</v>
      </c>
      <c r="L20" s="19" t="str">
        <f>VLOOKUP(E20,'[18]Gui chi Quynh'!$C$7:$F$385,3,0)</f>
        <v>A4</v>
      </c>
      <c r="M20" s="19">
        <f>VLOOKUP(L20,Sheet1!$B$2:$C$12,2,TRUE)</f>
        <v>7</v>
      </c>
      <c r="N20" s="19" t="str">
        <f>VLOOKUP(E20,'[19]Gui chi Quynh'!$C$7:$E$391,3,0)</f>
        <v>A4</v>
      </c>
      <c r="O20" s="19">
        <f>VLOOKUP(N20,Sheet1!$B$2:$C$12,2,TRUE)</f>
        <v>7</v>
      </c>
      <c r="P20" s="19" t="str">
        <f>VLOOKUP(E20,'[20]Gui chi Quynh'!$C$7:$E$391,3,0)</f>
        <v>A3</v>
      </c>
      <c r="Q20" s="19">
        <f>VLOOKUP(P20,Sheet1!$B$2:$C$12,2,TRUE)</f>
        <v>8</v>
      </c>
      <c r="R20" s="19" t="str">
        <f>VLOOKUP($E20,'[21]Gui chi Quynh'!$C$7:$E$390,3,0)</f>
        <v>A4</v>
      </c>
      <c r="S20" s="19">
        <f>VLOOKUP(R20,Sheet1!$B$2:$C$12,2,TRUE)</f>
        <v>7</v>
      </c>
      <c r="T20" s="19" t="str">
        <f>VLOOKUP($E20,'[22]Gui chi Quynh'!$C$7:$E$390,3,0)</f>
        <v>A3</v>
      </c>
      <c r="U20" s="19">
        <f>VLOOKUP(T20,Sheet1!$B$2:$C$12,2,TRUE)</f>
        <v>8</v>
      </c>
      <c r="V20" s="19" t="str">
        <f>VLOOKUP($E20,'[23]Gui chi Quynh'!$C$7:$E$389,3,0)</f>
        <v>A4</v>
      </c>
      <c r="W20" s="19">
        <f>VLOOKUP(V20,Sheet1!$B$2:$C$12,2,TRUE)</f>
        <v>7</v>
      </c>
      <c r="X20" s="19" t="str">
        <f>VLOOKUP($E20,'[24]Gui chi Quynh'!$C$7:$E$389,3,0)</f>
        <v>A2</v>
      </c>
      <c r="Y20" s="19">
        <f>VLOOKUP(X20,Sheet1!$B$2:$C$12,2,TRUE)</f>
        <v>9</v>
      </c>
      <c r="Z20" s="19" t="str">
        <f>VLOOKUP($E20,'[25]Gui chi Quynh'!$C$7:$E$388,3,0)</f>
        <v>A3</v>
      </c>
      <c r="AA20" s="19">
        <f>VLOOKUP(Z20,Sheet1!$B$2:$C$12,2,TRUE)</f>
        <v>8</v>
      </c>
      <c r="AB20" s="19" t="str">
        <f>VLOOKUP($E20,'T5'!$E$9:$AH$337,24,0)</f>
        <v>A3</v>
      </c>
      <c r="AC20" s="19">
        <f>VLOOKUP(AB20,Sheet1!$B$2:$C$12,2,TRUE)</f>
        <v>8</v>
      </c>
      <c r="AD20" s="19"/>
      <c r="AE20" s="19" t="e">
        <f>VLOOKUP(AD20,Sheet1!$B$2:$C$12,2,TRUE)</f>
        <v>#N/A</v>
      </c>
      <c r="AF20" s="17" t="str">
        <f>VLOOKUP($E20,'[26]Tong hop ket qua'!$E$19:$M$219,9,0)</f>
        <v>Khá</v>
      </c>
      <c r="AG20" s="873">
        <f t="shared" si="5"/>
        <v>7.6363636363636367</v>
      </c>
      <c r="AH20" s="873" t="str">
        <f>LEFT((COUNTIF($H20:$AC20,"A*")&amp;"A*")&amp;" + "&amp;(COUNTIF($H20:$AC20,"B*")&amp;"B*")&amp;" + "&amp;(COUNTIF($H20:$AC20,"C*")&amp;"C*")&amp;" +  "&amp;(COUNTIF($H20:$AC20,"D")&amp;"D")&amp; " +  "&amp;(COUNTIF($H20:$AC20,"E")&amp;"E"),4)</f>
        <v>11A*</v>
      </c>
      <c r="AI20" s="873">
        <f t="shared" si="0"/>
        <v>0</v>
      </c>
      <c r="AJ20" s="874"/>
      <c r="AK20" s="19" t="str">
        <f t="shared" ref="AK20" si="6">IF(AND(8&lt;=$AG20,$AI20=0),"Xuất sắc",IF(AND(6&lt;$AG20,$AG20&lt;8),"Tốt",IF(AND(6&lt;$AG20,$AI20&lt;12),"Tốt",IF(AND(5&lt;$AG20,$AG20&lt;6),"Hoàn thành NV",IF(AND(5&lt;$AG20,$AI20&lt;15),"Hoàn thành NV","Không hoàn thành NV")))))</f>
        <v>Tốt</v>
      </c>
      <c r="AL20" s="19" t="str">
        <f>VLOOKUP($E20,'cac dv gui'!$C$290:$AC$301,25,0)</f>
        <v xml:space="preserve">Xuất sắc </v>
      </c>
      <c r="AM20" s="19" t="str">
        <f>VLOOKUP($E20,'cac dv gui'!$C$290:$AC$301,26,0)</f>
        <v>Tốt</v>
      </c>
      <c r="AN20" s="10" t="s">
        <v>1208</v>
      </c>
      <c r="AO20" s="19"/>
      <c r="AP20" s="10"/>
      <c r="AQ20" s="19" t="str">
        <f t="shared" ref="AQ20" si="7">AK20</f>
        <v>Tốt</v>
      </c>
      <c r="AR20" s="10"/>
      <c r="AS20" s="10"/>
      <c r="AT20" s="19"/>
      <c r="AU20" s="684" t="s">
        <v>392</v>
      </c>
    </row>
    <row r="21" spans="1:47" s="704" customFormat="1" x14ac:dyDescent="0.25">
      <c r="C21" s="737"/>
      <c r="D21" s="737"/>
      <c r="E21" s="702"/>
      <c r="G21" s="698"/>
      <c r="N21" s="732"/>
      <c r="O21" s="732"/>
      <c r="P21" s="732"/>
      <c r="Q21" s="732"/>
      <c r="Y21" s="1"/>
      <c r="AA21" s="1"/>
      <c r="AB21" s="1"/>
      <c r="AC21" s="1"/>
      <c r="AD21" s="1"/>
      <c r="AE21" s="1"/>
      <c r="AK21" s="698"/>
      <c r="AM21" s="698"/>
      <c r="AO21" s="698"/>
      <c r="AQ21" s="698"/>
      <c r="AT21" s="1"/>
    </row>
    <row r="22" spans="1:47" s="704" customFormat="1" x14ac:dyDescent="0.25">
      <c r="C22" s="737"/>
      <c r="D22" s="737"/>
      <c r="E22" s="702"/>
      <c r="G22" s="698"/>
      <c r="N22" s="725"/>
      <c r="O22" s="725"/>
      <c r="P22" s="732"/>
      <c r="Q22" s="732"/>
      <c r="AB22" s="732"/>
      <c r="AC22" s="732"/>
      <c r="AK22" s="698"/>
      <c r="AM22" s="698"/>
      <c r="AO22" s="698"/>
      <c r="AQ22" s="698"/>
      <c r="AT22" s="1"/>
    </row>
    <row r="23" spans="1:47" s="704" customFormat="1" x14ac:dyDescent="0.25">
      <c r="C23" s="735"/>
      <c r="D23" s="737"/>
      <c r="E23" s="702"/>
      <c r="G23" s="698"/>
      <c r="N23" s="732"/>
      <c r="O23" s="732"/>
      <c r="P23" s="732"/>
      <c r="Q23" s="732"/>
      <c r="AB23" s="732"/>
      <c r="AC23" s="732"/>
      <c r="AK23" s="698"/>
      <c r="AM23" s="698"/>
      <c r="AO23" s="698"/>
      <c r="AQ23" s="698"/>
      <c r="AT23" s="1"/>
    </row>
    <row r="24" spans="1:47" s="704" customFormat="1" x14ac:dyDescent="0.25">
      <c r="C24" s="737"/>
      <c r="D24" s="737"/>
      <c r="E24" s="702"/>
      <c r="G24" s="698"/>
      <c r="N24" s="732"/>
      <c r="O24" s="732"/>
      <c r="AB24" s="732"/>
      <c r="AC24" s="732"/>
      <c r="AK24" s="698"/>
      <c r="AM24" s="698"/>
      <c r="AO24" s="698"/>
      <c r="AQ24" s="698"/>
      <c r="AT24" s="1"/>
    </row>
    <row r="25" spans="1:47" s="704" customFormat="1" x14ac:dyDescent="0.25">
      <c r="C25" s="737"/>
      <c r="D25" s="737"/>
      <c r="E25" s="702"/>
      <c r="G25" s="698"/>
      <c r="N25" s="732"/>
      <c r="O25" s="732"/>
      <c r="AB25" s="732"/>
      <c r="AC25" s="732"/>
      <c r="AK25" s="698"/>
      <c r="AM25" s="698"/>
      <c r="AO25" s="698"/>
      <c r="AQ25" s="698"/>
      <c r="AT25" s="1"/>
    </row>
    <row r="26" spans="1:47" s="704" customFormat="1" x14ac:dyDescent="0.25">
      <c r="C26" s="735"/>
      <c r="D26" s="735"/>
      <c r="G26" s="698"/>
      <c r="P26" s="732"/>
      <c r="Q26" s="732"/>
      <c r="AK26" s="698"/>
      <c r="AM26" s="698"/>
      <c r="AO26" s="698"/>
      <c r="AQ26" s="698"/>
      <c r="AT26" s="1"/>
    </row>
    <row r="27" spans="1:47" s="704" customFormat="1" x14ac:dyDescent="0.25">
      <c r="C27" s="737"/>
      <c r="D27" s="737"/>
      <c r="E27" s="702"/>
      <c r="G27" s="698"/>
      <c r="N27" s="732"/>
      <c r="O27" s="732"/>
      <c r="P27" s="732"/>
      <c r="Q27" s="732"/>
      <c r="AB27" s="725"/>
      <c r="AC27" s="725"/>
      <c r="AK27" s="698"/>
      <c r="AM27" s="698"/>
      <c r="AO27" s="698"/>
      <c r="AQ27" s="698"/>
      <c r="AT27" s="1"/>
    </row>
    <row r="28" spans="1:47" s="704" customFormat="1" x14ac:dyDescent="0.25">
      <c r="C28" s="737"/>
      <c r="D28" s="737"/>
      <c r="E28" s="702"/>
      <c r="G28" s="698"/>
      <c r="N28" s="732"/>
      <c r="O28" s="732"/>
      <c r="P28" s="732"/>
      <c r="Q28" s="732"/>
      <c r="AB28" s="732"/>
      <c r="AC28" s="732"/>
      <c r="AK28" s="698"/>
      <c r="AM28" s="698"/>
      <c r="AO28" s="698"/>
      <c r="AQ28" s="698"/>
      <c r="AT28" s="1"/>
    </row>
    <row r="29" spans="1:47" s="704" customFormat="1" x14ac:dyDescent="0.25">
      <c r="C29" s="737"/>
      <c r="D29" s="737"/>
      <c r="E29" s="702"/>
      <c r="G29" s="698"/>
      <c r="N29" s="732"/>
      <c r="O29" s="732"/>
      <c r="P29" s="732"/>
      <c r="Q29" s="732"/>
      <c r="AB29" s="732"/>
      <c r="AC29" s="732"/>
      <c r="AK29" s="698"/>
      <c r="AM29" s="698"/>
      <c r="AO29" s="698"/>
      <c r="AQ29" s="698"/>
      <c r="AT29" s="1"/>
    </row>
    <row r="30" spans="1:47" s="704" customFormat="1" x14ac:dyDescent="0.25">
      <c r="C30" s="737"/>
      <c r="D30" s="737"/>
      <c r="E30" s="702"/>
      <c r="G30" s="698"/>
      <c r="H30" s="1046"/>
      <c r="I30" s="1046"/>
      <c r="J30" s="1046"/>
      <c r="K30" s="1046"/>
      <c r="N30" s="732"/>
      <c r="O30" s="732"/>
      <c r="P30" s="732"/>
      <c r="Q30" s="732"/>
      <c r="AB30" s="725"/>
      <c r="AC30" s="725"/>
      <c r="AK30" s="698"/>
      <c r="AM30" s="698"/>
      <c r="AO30" s="698"/>
      <c r="AQ30" s="698"/>
      <c r="AT30" s="1"/>
    </row>
    <row r="31" spans="1:47" s="704" customFormat="1" x14ac:dyDescent="0.25">
      <c r="C31" s="737"/>
      <c r="D31" s="737"/>
      <c r="E31" s="702"/>
      <c r="G31" s="698"/>
      <c r="N31" s="732"/>
      <c r="O31" s="732"/>
      <c r="P31" s="732"/>
      <c r="Q31" s="732"/>
      <c r="AB31" s="725"/>
      <c r="AC31" s="725"/>
      <c r="AK31" s="698"/>
      <c r="AM31" s="698"/>
      <c r="AO31" s="698"/>
      <c r="AQ31" s="698"/>
      <c r="AT31" s="1"/>
    </row>
    <row r="32" spans="1:47" s="704" customFormat="1" x14ac:dyDescent="0.25">
      <c r="C32" s="737"/>
      <c r="D32" s="737"/>
      <c r="E32" s="702"/>
      <c r="G32" s="698"/>
      <c r="N32" s="732"/>
      <c r="O32" s="732"/>
      <c r="P32" s="732"/>
      <c r="Q32" s="732"/>
      <c r="AB32" s="732"/>
      <c r="AC32" s="732"/>
      <c r="AK32" s="698"/>
      <c r="AM32" s="698"/>
      <c r="AO32" s="698"/>
      <c r="AQ32" s="698"/>
      <c r="AT32" s="1"/>
    </row>
    <row r="33" spans="3:46" s="704" customFormat="1" x14ac:dyDescent="0.25">
      <c r="C33" s="737"/>
      <c r="D33" s="737"/>
      <c r="E33" s="702"/>
      <c r="G33" s="698"/>
      <c r="N33" s="732"/>
      <c r="O33" s="732"/>
      <c r="P33" s="732"/>
      <c r="Q33" s="732"/>
      <c r="AB33" s="725"/>
      <c r="AC33" s="725"/>
      <c r="AK33" s="698"/>
      <c r="AM33" s="698"/>
      <c r="AO33" s="698"/>
      <c r="AQ33" s="698"/>
      <c r="AT33" s="1"/>
    </row>
    <row r="34" spans="3:46" s="704" customFormat="1" x14ac:dyDescent="0.25">
      <c r="C34" s="737"/>
      <c r="D34" s="737"/>
      <c r="E34" s="702"/>
      <c r="G34" s="698"/>
      <c r="N34" s="732"/>
      <c r="O34" s="732"/>
      <c r="P34" s="732"/>
      <c r="Q34" s="732"/>
      <c r="AB34" s="725"/>
      <c r="AC34" s="725"/>
      <c r="AK34" s="698"/>
      <c r="AM34" s="698"/>
      <c r="AO34" s="698"/>
      <c r="AQ34" s="698"/>
      <c r="AT34" s="1"/>
    </row>
    <row r="35" spans="3:46" s="704" customFormat="1" x14ac:dyDescent="0.25">
      <c r="C35" s="737"/>
      <c r="D35" s="737"/>
      <c r="E35" s="702"/>
      <c r="G35" s="698"/>
      <c r="N35" s="732"/>
      <c r="O35" s="732"/>
      <c r="P35" s="732"/>
      <c r="Q35" s="732"/>
      <c r="AB35" s="732"/>
      <c r="AC35" s="732"/>
      <c r="AK35" s="698"/>
      <c r="AM35" s="698"/>
      <c r="AO35" s="698"/>
      <c r="AQ35" s="698"/>
      <c r="AT35" s="1"/>
    </row>
    <row r="36" spans="3:46" s="704" customFormat="1" x14ac:dyDescent="0.25">
      <c r="C36" s="735"/>
      <c r="D36" s="737"/>
      <c r="E36" s="702"/>
      <c r="G36" s="698"/>
      <c r="AB36" s="732"/>
      <c r="AC36" s="732"/>
      <c r="AK36" s="698"/>
      <c r="AM36" s="698"/>
      <c r="AO36" s="698"/>
      <c r="AQ36" s="698"/>
      <c r="AT36" s="1"/>
    </row>
    <row r="37" spans="3:46" s="704" customFormat="1" x14ac:dyDescent="0.25">
      <c r="C37" s="737"/>
      <c r="D37" s="737"/>
      <c r="E37" s="702"/>
      <c r="G37" s="698"/>
      <c r="AB37" s="732"/>
      <c r="AC37" s="732"/>
      <c r="AK37" s="698"/>
      <c r="AM37" s="698"/>
      <c r="AO37" s="698"/>
      <c r="AQ37" s="698"/>
      <c r="AT37" s="1"/>
    </row>
    <row r="38" spans="3:46" s="704" customFormat="1" x14ac:dyDescent="0.25">
      <c r="C38" s="737"/>
      <c r="D38" s="737"/>
      <c r="E38" s="702"/>
      <c r="G38" s="698"/>
      <c r="AB38" s="732"/>
      <c r="AC38" s="732"/>
      <c r="AK38" s="698"/>
      <c r="AM38" s="698"/>
      <c r="AO38" s="698"/>
      <c r="AQ38" s="698"/>
      <c r="AT38" s="1"/>
    </row>
    <row r="39" spans="3:46" s="704" customFormat="1" x14ac:dyDescent="0.25">
      <c r="C39" s="737"/>
      <c r="D39" s="737"/>
      <c r="E39" s="702"/>
      <c r="G39" s="698"/>
      <c r="AB39" s="732"/>
      <c r="AC39" s="732"/>
      <c r="AK39" s="698"/>
      <c r="AM39" s="698"/>
      <c r="AO39" s="698"/>
      <c r="AQ39" s="698"/>
      <c r="AT39" s="1"/>
    </row>
    <row r="40" spans="3:46" s="704" customFormat="1" x14ac:dyDescent="0.25">
      <c r="C40" s="737"/>
      <c r="D40" s="735"/>
      <c r="E40" s="702"/>
      <c r="G40" s="698"/>
      <c r="AB40" s="732"/>
      <c r="AC40" s="732"/>
      <c r="AK40" s="698"/>
      <c r="AM40" s="698"/>
      <c r="AO40" s="698"/>
      <c r="AQ40" s="698"/>
      <c r="AT40" s="1"/>
    </row>
    <row r="41" spans="3:46" s="704" customFormat="1" x14ac:dyDescent="0.25">
      <c r="C41" s="737"/>
      <c r="D41" s="737"/>
      <c r="E41" s="702"/>
      <c r="G41" s="698"/>
      <c r="AB41" s="732"/>
      <c r="AC41" s="732"/>
      <c r="AK41" s="698"/>
      <c r="AM41" s="698"/>
      <c r="AO41" s="698"/>
      <c r="AQ41" s="698"/>
      <c r="AT41" s="1"/>
    </row>
    <row r="42" spans="3:46" s="704" customFormat="1" x14ac:dyDescent="0.25">
      <c r="C42" s="737"/>
      <c r="D42" s="737"/>
      <c r="E42" s="702"/>
      <c r="G42" s="698"/>
      <c r="N42" s="725"/>
      <c r="O42" s="725"/>
      <c r="AB42" s="732"/>
      <c r="AC42" s="732"/>
      <c r="AK42" s="698"/>
      <c r="AM42" s="698"/>
      <c r="AO42" s="698"/>
      <c r="AQ42" s="698"/>
      <c r="AT42" s="1"/>
    </row>
    <row r="43" spans="3:46" x14ac:dyDescent="0.25">
      <c r="C43" s="738"/>
      <c r="D43" s="737"/>
      <c r="E43" s="702"/>
      <c r="F43" s="704"/>
      <c r="N43" s="739"/>
      <c r="O43" s="739"/>
      <c r="AT43" s="809"/>
    </row>
    <row r="44" spans="3:46" x14ac:dyDescent="0.25">
      <c r="C44" s="740"/>
      <c r="D44" s="737"/>
      <c r="E44" s="702"/>
      <c r="F44" s="704"/>
      <c r="AT44" s="809"/>
    </row>
    <row r="45" spans="3:46" x14ac:dyDescent="0.25">
      <c r="C45" s="740"/>
      <c r="D45" s="737"/>
      <c r="E45" s="702"/>
      <c r="F45" s="704"/>
      <c r="AT45" s="809"/>
    </row>
    <row r="46" spans="3:46" x14ac:dyDescent="0.25">
      <c r="C46" s="740"/>
      <c r="D46" s="740"/>
      <c r="E46" s="703"/>
      <c r="N46" s="739"/>
      <c r="O46" s="739"/>
      <c r="P46" s="739"/>
      <c r="Q46" s="739"/>
      <c r="AT46" s="809"/>
    </row>
    <row r="47" spans="3:46" x14ac:dyDescent="0.25">
      <c r="C47" s="740"/>
      <c r="D47" s="735"/>
      <c r="E47" s="704"/>
      <c r="N47" s="739"/>
      <c r="O47" s="739"/>
      <c r="P47" s="739"/>
      <c r="Q47" s="739"/>
      <c r="AT47" s="809"/>
    </row>
    <row r="48" spans="3:46" x14ac:dyDescent="0.25">
      <c r="C48" s="740"/>
      <c r="D48" s="737"/>
      <c r="F48" s="704"/>
      <c r="N48" s="739"/>
      <c r="O48" s="739"/>
      <c r="AT48" s="809"/>
    </row>
    <row r="49" spans="3:46" x14ac:dyDescent="0.25">
      <c r="C49" s="740"/>
      <c r="D49" s="737"/>
      <c r="F49" s="704"/>
      <c r="AT49" s="809"/>
    </row>
    <row r="50" spans="3:46" x14ac:dyDescent="0.25">
      <c r="C50" s="740"/>
      <c r="D50" s="737"/>
      <c r="F50" s="704"/>
      <c r="N50" s="741"/>
      <c r="O50" s="741"/>
      <c r="AT50" s="809"/>
    </row>
    <row r="51" spans="3:46" x14ac:dyDescent="0.25">
      <c r="C51" s="740"/>
      <c r="D51" s="737"/>
      <c r="F51" s="704"/>
      <c r="N51" s="741"/>
      <c r="O51" s="741"/>
      <c r="AT51" s="809"/>
    </row>
    <row r="52" spans="3:46" x14ac:dyDescent="0.25">
      <c r="C52" s="740"/>
      <c r="D52" s="737"/>
      <c r="F52" s="704"/>
      <c r="N52" s="739"/>
      <c r="O52" s="739"/>
      <c r="AT52" s="809"/>
    </row>
    <row r="53" spans="3:46" x14ac:dyDescent="0.25">
      <c r="C53" s="740"/>
      <c r="D53" s="737"/>
      <c r="F53" s="704"/>
      <c r="N53" s="739"/>
      <c r="O53" s="739"/>
      <c r="AT53" s="809"/>
    </row>
    <row r="54" spans="3:46" x14ac:dyDescent="0.25">
      <c r="C54" s="740"/>
      <c r="D54" s="737"/>
      <c r="F54" s="704"/>
      <c r="N54" s="741"/>
      <c r="O54" s="741"/>
      <c r="AT54" s="809"/>
    </row>
    <row r="55" spans="3:46" x14ac:dyDescent="0.25">
      <c r="C55" s="740"/>
      <c r="D55" s="737"/>
      <c r="F55" s="704"/>
      <c r="N55" s="741"/>
      <c r="O55" s="741"/>
      <c r="AT55" s="809"/>
    </row>
    <row r="56" spans="3:46" x14ac:dyDescent="0.25">
      <c r="C56" s="740"/>
      <c r="D56" s="740"/>
      <c r="E56" s="703"/>
      <c r="N56" s="741"/>
      <c r="O56" s="741"/>
      <c r="AT56" s="809"/>
    </row>
    <row r="57" spans="3:46" x14ac:dyDescent="0.25">
      <c r="C57" s="740"/>
      <c r="D57" s="735"/>
      <c r="E57" s="704"/>
      <c r="AT57" s="809"/>
    </row>
    <row r="58" spans="3:46" x14ac:dyDescent="0.25">
      <c r="D58" s="737"/>
      <c r="F58" s="704"/>
      <c r="AT58" s="809"/>
    </row>
    <row r="59" spans="3:46" x14ac:dyDescent="0.25">
      <c r="D59" s="737"/>
      <c r="F59" s="704"/>
      <c r="AT59" s="809"/>
    </row>
    <row r="60" spans="3:46" x14ac:dyDescent="0.25">
      <c r="D60" s="737"/>
      <c r="F60" s="704"/>
      <c r="AT60" s="809"/>
    </row>
    <row r="61" spans="3:46" x14ac:dyDescent="0.25">
      <c r="D61" s="737"/>
      <c r="F61" s="704"/>
      <c r="AT61" s="809"/>
    </row>
    <row r="62" spans="3:46" x14ac:dyDescent="0.25">
      <c r="C62" s="738"/>
      <c r="D62" s="737"/>
      <c r="F62" s="704"/>
      <c r="AT62" s="809"/>
    </row>
    <row r="63" spans="3:46" x14ac:dyDescent="0.25">
      <c r="C63" s="740"/>
      <c r="D63" s="737"/>
      <c r="F63" s="704"/>
      <c r="AT63" s="809"/>
    </row>
    <row r="64" spans="3:46" x14ac:dyDescent="0.25">
      <c r="C64" s="740"/>
      <c r="D64" s="740"/>
      <c r="E64" s="703"/>
      <c r="F64" s="704"/>
      <c r="AT64" s="809"/>
    </row>
    <row r="65" spans="3:46" x14ac:dyDescent="0.25">
      <c r="C65" s="740"/>
      <c r="D65" s="740"/>
      <c r="E65" s="703"/>
      <c r="AT65" s="809"/>
    </row>
    <row r="66" spans="3:46" x14ac:dyDescent="0.25">
      <c r="C66" s="740"/>
      <c r="D66" s="740"/>
      <c r="E66" s="703"/>
      <c r="AT66" s="809"/>
    </row>
    <row r="67" spans="3:46" x14ac:dyDescent="0.25">
      <c r="C67" s="740"/>
      <c r="D67" s="740"/>
      <c r="E67" s="703"/>
      <c r="AT67" s="809"/>
    </row>
    <row r="68" spans="3:46" x14ac:dyDescent="0.25">
      <c r="C68" s="740"/>
      <c r="D68" s="740"/>
      <c r="E68" s="703"/>
      <c r="AT68" s="809"/>
    </row>
    <row r="69" spans="3:46" x14ac:dyDescent="0.25">
      <c r="C69" s="740"/>
      <c r="D69" s="740"/>
      <c r="E69" s="703"/>
      <c r="AT69" s="809"/>
    </row>
    <row r="70" spans="3:46" x14ac:dyDescent="0.25">
      <c r="C70" s="740"/>
      <c r="D70" s="740"/>
      <c r="E70" s="703"/>
      <c r="AT70" s="809"/>
    </row>
    <row r="71" spans="3:46" x14ac:dyDescent="0.25">
      <c r="C71" s="740"/>
      <c r="D71" s="740"/>
      <c r="E71" s="703"/>
      <c r="AT71" s="809"/>
    </row>
    <row r="72" spans="3:46" x14ac:dyDescent="0.25">
      <c r="C72" s="740"/>
      <c r="D72" s="740"/>
      <c r="E72" s="703"/>
      <c r="AT72" s="809"/>
    </row>
    <row r="73" spans="3:46" x14ac:dyDescent="0.25">
      <c r="C73" s="740"/>
      <c r="D73" s="740"/>
      <c r="E73" s="703"/>
      <c r="AT73" s="809"/>
    </row>
    <row r="74" spans="3:46" x14ac:dyDescent="0.25">
      <c r="C74" s="740"/>
      <c r="D74" s="740"/>
      <c r="E74" s="703"/>
      <c r="AT74" s="809"/>
    </row>
    <row r="75" spans="3:46" x14ac:dyDescent="0.25">
      <c r="C75" s="740"/>
      <c r="D75" s="740"/>
      <c r="E75" s="703"/>
      <c r="AT75" s="809"/>
    </row>
    <row r="76" spans="3:46" x14ac:dyDescent="0.25">
      <c r="C76" s="740"/>
      <c r="D76" s="740"/>
      <c r="E76" s="703"/>
      <c r="AT76" s="809"/>
    </row>
    <row r="77" spans="3:46" x14ac:dyDescent="0.25">
      <c r="D77" s="735"/>
      <c r="AT77" s="809"/>
    </row>
    <row r="78" spans="3:46" x14ac:dyDescent="0.25">
      <c r="C78" s="738"/>
      <c r="D78" s="737"/>
      <c r="F78" s="704"/>
      <c r="AT78" s="809"/>
    </row>
    <row r="79" spans="3:46" x14ac:dyDescent="0.25">
      <c r="C79" s="740"/>
      <c r="D79" s="737"/>
      <c r="F79" s="704"/>
      <c r="AT79" s="809"/>
    </row>
    <row r="80" spans="3:46" x14ac:dyDescent="0.25">
      <c r="C80" s="740"/>
      <c r="D80" s="737"/>
      <c r="E80" s="702"/>
      <c r="F80" s="704"/>
      <c r="AT80" s="809"/>
    </row>
    <row r="81" spans="3:46" x14ac:dyDescent="0.25">
      <c r="C81" s="740"/>
      <c r="D81" s="737"/>
      <c r="E81" s="702"/>
      <c r="F81" s="704"/>
      <c r="AT81" s="809"/>
    </row>
    <row r="82" spans="3:46" x14ac:dyDescent="0.25">
      <c r="D82" s="737"/>
      <c r="E82" s="702"/>
      <c r="F82" s="704"/>
      <c r="AT82" s="809"/>
    </row>
    <row r="83" spans="3:46" x14ac:dyDescent="0.25">
      <c r="C83" s="738"/>
      <c r="D83" s="737"/>
      <c r="F83" s="704"/>
      <c r="AT83" s="809"/>
    </row>
    <row r="84" spans="3:46" x14ac:dyDescent="0.25">
      <c r="C84" s="740"/>
      <c r="D84" s="737"/>
      <c r="E84" s="702"/>
      <c r="F84" s="704"/>
      <c r="AT84" s="809"/>
    </row>
    <row r="85" spans="3:46" x14ac:dyDescent="0.25">
      <c r="C85" s="740"/>
      <c r="D85" s="735"/>
      <c r="E85" s="703"/>
      <c r="AT85" s="809"/>
    </row>
    <row r="86" spans="3:46" x14ac:dyDescent="0.25">
      <c r="C86" s="740"/>
      <c r="D86" s="740"/>
      <c r="E86" s="703"/>
      <c r="AT86" s="809"/>
    </row>
    <row r="87" spans="3:46" x14ac:dyDescent="0.25">
      <c r="C87" s="740"/>
      <c r="D87" s="740"/>
      <c r="E87" s="703"/>
      <c r="AT87" s="809"/>
    </row>
    <row r="88" spans="3:46" x14ac:dyDescent="0.25">
      <c r="C88" s="740"/>
      <c r="D88" s="740"/>
      <c r="E88" s="703"/>
      <c r="AT88" s="809"/>
    </row>
    <row r="89" spans="3:46" x14ac:dyDescent="0.25">
      <c r="C89" s="740"/>
      <c r="D89" s="735"/>
      <c r="E89" s="703"/>
      <c r="AT89" s="809"/>
    </row>
    <row r="90" spans="3:46" x14ac:dyDescent="0.25">
      <c r="C90" s="740"/>
      <c r="D90" s="740"/>
      <c r="E90" s="703"/>
      <c r="AT90" s="809"/>
    </row>
    <row r="91" spans="3:46" x14ac:dyDescent="0.25">
      <c r="C91" s="740"/>
      <c r="D91" s="740"/>
      <c r="E91" s="703"/>
      <c r="AT91" s="809"/>
    </row>
    <row r="92" spans="3:46" x14ac:dyDescent="0.25">
      <c r="C92" s="740"/>
      <c r="D92" s="740"/>
      <c r="E92" s="703"/>
      <c r="AT92" s="809"/>
    </row>
    <row r="93" spans="3:46" x14ac:dyDescent="0.25">
      <c r="C93" s="740"/>
      <c r="D93" s="740"/>
      <c r="E93" s="703"/>
    </row>
    <row r="94" spans="3:46" x14ac:dyDescent="0.25">
      <c r="C94" s="740"/>
      <c r="D94" s="740"/>
      <c r="E94" s="703"/>
    </row>
    <row r="95" spans="3:46" x14ac:dyDescent="0.25">
      <c r="C95" s="740"/>
      <c r="D95" s="740"/>
      <c r="E95" s="703"/>
    </row>
    <row r="96" spans="3:46" x14ac:dyDescent="0.25">
      <c r="C96" s="740"/>
      <c r="D96" s="740"/>
      <c r="E96" s="703"/>
    </row>
    <row r="97" spans="3:5" x14ac:dyDescent="0.25">
      <c r="C97" s="740"/>
      <c r="D97" s="740"/>
      <c r="E97" s="703"/>
    </row>
    <row r="99" spans="3:5" x14ac:dyDescent="0.25">
      <c r="C99" s="738"/>
      <c r="D99" s="738"/>
    </row>
    <row r="100" spans="3:5" x14ac:dyDescent="0.25">
      <c r="C100" s="740"/>
      <c r="D100" s="740"/>
      <c r="E100" s="703"/>
    </row>
    <row r="101" spans="3:5" x14ac:dyDescent="0.25">
      <c r="C101" s="740"/>
      <c r="D101" s="740"/>
      <c r="E101" s="703"/>
    </row>
    <row r="102" spans="3:5" x14ac:dyDescent="0.25">
      <c r="C102" s="740"/>
      <c r="D102" s="740"/>
      <c r="E102" s="703"/>
    </row>
    <row r="103" spans="3:5" x14ac:dyDescent="0.25">
      <c r="C103" s="740"/>
      <c r="D103" s="740"/>
      <c r="E103" s="703"/>
    </row>
    <row r="104" spans="3:5" x14ac:dyDescent="0.25">
      <c r="C104" s="740"/>
      <c r="D104" s="740"/>
      <c r="E104" s="703"/>
    </row>
    <row r="105" spans="3:5" x14ac:dyDescent="0.25">
      <c r="C105" s="740"/>
      <c r="D105" s="740"/>
      <c r="E105" s="703"/>
    </row>
    <row r="106" spans="3:5" x14ac:dyDescent="0.25">
      <c r="C106" s="740"/>
      <c r="D106" s="740"/>
      <c r="E106" s="703"/>
    </row>
    <row r="107" spans="3:5" x14ac:dyDescent="0.25">
      <c r="C107" s="740"/>
      <c r="D107" s="740"/>
      <c r="E107" s="703"/>
    </row>
    <row r="108" spans="3:5" x14ac:dyDescent="0.25">
      <c r="C108" s="740"/>
      <c r="D108" s="740"/>
      <c r="E108" s="703"/>
    </row>
    <row r="109" spans="3:5" x14ac:dyDescent="0.25">
      <c r="C109" s="740"/>
      <c r="D109" s="740"/>
      <c r="E109" s="703"/>
    </row>
    <row r="110" spans="3:5" x14ac:dyDescent="0.25">
      <c r="C110" s="740"/>
      <c r="D110" s="740"/>
      <c r="E110" s="703"/>
    </row>
    <row r="111" spans="3:5" x14ac:dyDescent="0.25">
      <c r="C111" s="740"/>
      <c r="D111" s="740"/>
      <c r="E111" s="703"/>
    </row>
    <row r="112" spans="3:5" x14ac:dyDescent="0.25">
      <c r="C112" s="740"/>
      <c r="D112" s="740"/>
      <c r="E112" s="703"/>
    </row>
    <row r="113" spans="3:5" x14ac:dyDescent="0.25">
      <c r="C113" s="740"/>
      <c r="D113" s="740"/>
      <c r="E113" s="703"/>
    </row>
    <row r="114" spans="3:5" x14ac:dyDescent="0.25">
      <c r="C114" s="740"/>
      <c r="D114" s="740"/>
      <c r="E114" s="703"/>
    </row>
    <row r="115" spans="3:5" x14ac:dyDescent="0.25">
      <c r="C115" s="740"/>
      <c r="D115" s="740"/>
      <c r="E115" s="703"/>
    </row>
    <row r="116" spans="3:5" x14ac:dyDescent="0.25">
      <c r="C116" s="740"/>
      <c r="D116" s="740"/>
      <c r="E116" s="703"/>
    </row>
    <row r="117" spans="3:5" x14ac:dyDescent="0.25">
      <c r="C117" s="740"/>
      <c r="D117" s="740"/>
      <c r="E117" s="703"/>
    </row>
    <row r="118" spans="3:5" x14ac:dyDescent="0.25">
      <c r="C118" s="740"/>
      <c r="D118" s="740"/>
      <c r="E118" s="703"/>
    </row>
    <row r="119" spans="3:5" x14ac:dyDescent="0.25">
      <c r="C119" s="740"/>
      <c r="D119" s="740"/>
      <c r="E119" s="703"/>
    </row>
    <row r="120" spans="3:5" x14ac:dyDescent="0.25">
      <c r="C120" s="740"/>
      <c r="D120" s="740"/>
      <c r="E120" s="703"/>
    </row>
    <row r="121" spans="3:5" x14ac:dyDescent="0.25">
      <c r="C121" s="740"/>
      <c r="D121" s="740"/>
      <c r="E121" s="703"/>
    </row>
    <row r="122" spans="3:5" x14ac:dyDescent="0.25">
      <c r="C122" s="740"/>
      <c r="D122" s="740"/>
      <c r="E122" s="703"/>
    </row>
    <row r="123" spans="3:5" x14ac:dyDescent="0.25">
      <c r="C123" s="740"/>
      <c r="D123" s="740"/>
      <c r="E123" s="703"/>
    </row>
    <row r="124" spans="3:5" x14ac:dyDescent="0.25">
      <c r="C124" s="740"/>
      <c r="D124" s="740"/>
      <c r="E124" s="703"/>
    </row>
    <row r="125" spans="3:5" x14ac:dyDescent="0.25">
      <c r="C125" s="740"/>
      <c r="D125" s="740"/>
      <c r="E125" s="703"/>
    </row>
    <row r="126" spans="3:5" x14ac:dyDescent="0.25">
      <c r="C126" s="740"/>
      <c r="D126" s="740"/>
      <c r="E126" s="703"/>
    </row>
    <row r="128" spans="3:5" x14ac:dyDescent="0.25">
      <c r="C128" s="738"/>
      <c r="D128" s="738"/>
      <c r="E128" s="706"/>
    </row>
    <row r="129" spans="3:5" x14ac:dyDescent="0.25">
      <c r="C129" s="740"/>
      <c r="D129" s="740"/>
      <c r="E129" s="703"/>
    </row>
    <row r="130" spans="3:5" x14ac:dyDescent="0.25">
      <c r="C130" s="740"/>
      <c r="D130" s="740"/>
      <c r="E130" s="703"/>
    </row>
    <row r="131" spans="3:5" x14ac:dyDescent="0.25">
      <c r="C131" s="740"/>
      <c r="D131" s="740"/>
      <c r="E131" s="703"/>
    </row>
  </sheetData>
  <autoFilter ref="A7:AT20">
    <filterColumn colId="2" showButton="0"/>
  </autoFilter>
  <mergeCells count="34">
    <mergeCell ref="AL6:AN6"/>
    <mergeCell ref="H6:I6"/>
    <mergeCell ref="J6:K6"/>
    <mergeCell ref="AT6:AT7"/>
    <mergeCell ref="AI6:AI7"/>
    <mergeCell ref="AJ6:AJ7"/>
    <mergeCell ref="AK6:AK7"/>
    <mergeCell ref="AO6:AP6"/>
    <mergeCell ref="AQ6:AS6"/>
    <mergeCell ref="H30:I30"/>
    <mergeCell ref="J30:K30"/>
    <mergeCell ref="AF6:AF7"/>
    <mergeCell ref="AG6:AG7"/>
    <mergeCell ref="AH6:AH7"/>
    <mergeCell ref="T6:U6"/>
    <mergeCell ref="V6:W6"/>
    <mergeCell ref="X6:Y6"/>
    <mergeCell ref="Z6:AA6"/>
    <mergeCell ref="P6:Q6"/>
    <mergeCell ref="L6:M6"/>
    <mergeCell ref="N6:O6"/>
    <mergeCell ref="R6:S6"/>
    <mergeCell ref="A1:E1"/>
    <mergeCell ref="AB1:AD3"/>
    <mergeCell ref="A2:D2"/>
    <mergeCell ref="A4:G4"/>
    <mergeCell ref="A6:A7"/>
    <mergeCell ref="B6:B7"/>
    <mergeCell ref="C6:D7"/>
    <mergeCell ref="E6:E7"/>
    <mergeCell ref="F6:F7"/>
    <mergeCell ref="G6:G7"/>
    <mergeCell ref="AB6:AC6"/>
    <mergeCell ref="AD6:AE6"/>
  </mergeCells>
  <conditionalFormatting sqref="P9:P20">
    <cfRule type="containsText" dxfId="29" priority="19" operator="containsText" text="B">
      <formula>NOT(ISERROR(SEARCH("B",P9)))</formula>
    </cfRule>
  </conditionalFormatting>
  <conditionalFormatting sqref="R9:R20 V9:V20 X9:X20 Z9:Z20 T9:T20">
    <cfRule type="containsText" dxfId="28" priority="16" operator="containsText" text="C">
      <formula>NOT(ISERROR(SEARCH("C",R9)))</formula>
    </cfRule>
    <cfRule type="containsText" dxfId="27" priority="17" operator="containsText" text="B">
      <formula>NOT(ISERROR(SEARCH("B",R9)))</formula>
    </cfRule>
    <cfRule type="containsText" dxfId="26" priority="18" operator="containsText" text="B or C">
      <formula>NOT(ISERROR(SEARCH("B or C",R9)))</formula>
    </cfRule>
  </conditionalFormatting>
  <pageMargins left="0.35" right="0.2" top="0.41" bottom="0.48" header="0.3" footer="0.3"/>
  <pageSetup paperSize="9" orientation="landscape" verticalDpi="300" r:id="rId1"/>
</worksheet>
</file>

<file path=xl/worksheets/sheet3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T74"/>
  <sheetViews>
    <sheetView topLeftCell="A25" zoomScale="85" zoomScaleNormal="85" workbookViewId="0">
      <selection activeCell="I12" sqref="I12"/>
    </sheetView>
  </sheetViews>
  <sheetFormatPr defaultRowHeight="18.75" x14ac:dyDescent="0.25"/>
  <cols>
    <col min="1" max="1" width="6.140625" style="852" customWidth="1"/>
    <col min="2" max="2" width="36.42578125" style="854" customWidth="1"/>
    <col min="3" max="3" width="14.42578125" style="854" customWidth="1"/>
    <col min="4" max="4" width="12.85546875" style="855" customWidth="1"/>
    <col min="5" max="5" width="15.140625" style="855" customWidth="1"/>
    <col min="6" max="6" width="11.42578125" style="855" customWidth="1"/>
    <col min="7" max="7" width="11" style="855" customWidth="1"/>
    <col min="8" max="8" width="11.42578125" style="855" customWidth="1"/>
    <col min="9" max="9" width="11.85546875" style="855" customWidth="1"/>
    <col min="10" max="10" width="11.28515625" style="855" customWidth="1"/>
    <col min="11" max="11" width="11.5703125" style="855" customWidth="1"/>
    <col min="12" max="12" width="11" style="855" customWidth="1"/>
    <col min="13" max="13" width="10.85546875" style="855" customWidth="1"/>
    <col min="14" max="14" width="6.140625" style="854" customWidth="1"/>
    <col min="15" max="15" width="7.5703125" style="852" customWidth="1"/>
    <col min="16" max="16" width="28.7109375" style="854" customWidth="1"/>
    <col min="17" max="17" width="15.28515625" style="854" customWidth="1"/>
    <col min="18" max="18" width="6.140625" style="854" customWidth="1"/>
    <col min="19" max="19" width="24.5703125" style="854" customWidth="1"/>
    <col min="20" max="20" width="16.5703125" style="854" customWidth="1"/>
    <col min="21" max="16384" width="9.140625" style="854"/>
  </cols>
  <sheetData>
    <row r="1" spans="1:20" ht="19.5" customHeight="1" x14ac:dyDescent="0.25">
      <c r="B1" s="853"/>
      <c r="C1" s="853"/>
      <c r="D1" s="1047" t="s">
        <v>1623</v>
      </c>
      <c r="E1" s="1047"/>
      <c r="F1" s="1047"/>
      <c r="G1" s="1047"/>
      <c r="H1" s="1047"/>
      <c r="I1" s="1047"/>
      <c r="J1" s="1047"/>
      <c r="K1" s="1047"/>
      <c r="L1" s="1047"/>
      <c r="M1" s="1047"/>
    </row>
    <row r="2" spans="1:20" ht="9" customHeight="1" x14ac:dyDescent="0.25"/>
    <row r="3" spans="1:20" ht="47.25" customHeight="1" x14ac:dyDescent="0.25">
      <c r="A3" s="1048" t="s">
        <v>771</v>
      </c>
      <c r="B3" s="1048" t="s">
        <v>1624</v>
      </c>
      <c r="C3" s="856" t="s">
        <v>1625</v>
      </c>
      <c r="D3" s="1050" t="s">
        <v>1626</v>
      </c>
      <c r="E3" s="1050"/>
      <c r="F3" s="1050" t="s">
        <v>850</v>
      </c>
      <c r="G3" s="1050"/>
      <c r="H3" s="1050" t="s">
        <v>851</v>
      </c>
      <c r="I3" s="1050"/>
      <c r="J3" s="1050" t="s">
        <v>1627</v>
      </c>
      <c r="K3" s="1050"/>
      <c r="L3" s="1050" t="s">
        <v>991</v>
      </c>
      <c r="M3" s="1050"/>
    </row>
    <row r="4" spans="1:20" s="852" customFormat="1" x14ac:dyDescent="0.25">
      <c r="A4" s="1049"/>
      <c r="B4" s="1049"/>
      <c r="C4" s="857"/>
      <c r="D4" s="812" t="s">
        <v>1628</v>
      </c>
      <c r="E4" s="812" t="s">
        <v>1629</v>
      </c>
      <c r="F4" s="812" t="s">
        <v>1628</v>
      </c>
      <c r="G4" s="812" t="s">
        <v>1629</v>
      </c>
      <c r="H4" s="812" t="s">
        <v>1628</v>
      </c>
      <c r="I4" s="812" t="s">
        <v>1629</v>
      </c>
      <c r="J4" s="812" t="s">
        <v>1628</v>
      </c>
      <c r="K4" s="812" t="s">
        <v>1629</v>
      </c>
      <c r="L4" s="812" t="s">
        <v>1628</v>
      </c>
      <c r="M4" s="812" t="s">
        <v>1629</v>
      </c>
      <c r="O4" s="861" t="s">
        <v>771</v>
      </c>
      <c r="P4" s="861" t="s">
        <v>1624</v>
      </c>
      <c r="Q4" s="861" t="s">
        <v>1702</v>
      </c>
      <c r="S4" s="861" t="s">
        <v>259</v>
      </c>
      <c r="T4" s="861" t="s">
        <v>1702</v>
      </c>
    </row>
    <row r="5" spans="1:20" s="852" customFormat="1" ht="24.75" customHeight="1" x14ac:dyDescent="0.25">
      <c r="A5" s="871" t="s">
        <v>310</v>
      </c>
      <c r="B5" s="938" t="s">
        <v>12</v>
      </c>
      <c r="C5" s="933">
        <f t="shared" ref="C5:C63" si="0">D5+F5+H5+J5+L5</f>
        <v>4</v>
      </c>
      <c r="D5" s="934">
        <v>4</v>
      </c>
      <c r="E5" s="934"/>
      <c r="F5" s="934"/>
      <c r="G5" s="934"/>
      <c r="H5" s="934">
        <f>'[28]Mau 4B'!AR10</f>
        <v>0</v>
      </c>
      <c r="I5" s="934"/>
      <c r="J5" s="934">
        <f>'[28]Mau 4B'!AT10</f>
        <v>0</v>
      </c>
      <c r="K5" s="934"/>
      <c r="L5" s="934">
        <f>'[28]Mau 4B'!AV10</f>
        <v>0</v>
      </c>
      <c r="M5" s="934"/>
      <c r="N5" s="858"/>
      <c r="O5" s="928" t="s">
        <v>310</v>
      </c>
      <c r="P5" s="218" t="s">
        <v>12</v>
      </c>
      <c r="Q5" s="592" t="s">
        <v>1597</v>
      </c>
      <c r="S5" s="929" t="s">
        <v>860</v>
      </c>
      <c r="T5" s="860" t="s">
        <v>974</v>
      </c>
    </row>
    <row r="6" spans="1:20" s="855" customFormat="1" ht="24.75" customHeight="1" x14ac:dyDescent="0.25">
      <c r="A6" s="871" t="s">
        <v>311</v>
      </c>
      <c r="B6" s="939" t="s">
        <v>1630</v>
      </c>
      <c r="C6" s="933" t="e">
        <f t="shared" si="0"/>
        <v>#VALUE!</v>
      </c>
      <c r="D6" s="934" t="e">
        <f>SUM(D7:D8)</f>
        <v>#VALUE!</v>
      </c>
      <c r="E6" s="935" t="e">
        <f>D6/$C6</f>
        <v>#VALUE!</v>
      </c>
      <c r="F6" s="934">
        <f>SUM(F7:F8)</f>
        <v>0</v>
      </c>
      <c r="G6" s="935" t="e">
        <f>F6/$C6</f>
        <v>#VALUE!</v>
      </c>
      <c r="H6" s="934">
        <f>SUM(H7:H8)</f>
        <v>0</v>
      </c>
      <c r="I6" s="935" t="e">
        <f>H6/$C6</f>
        <v>#VALUE!</v>
      </c>
      <c r="J6" s="934">
        <f>SUM(J7:J8)</f>
        <v>0</v>
      </c>
      <c r="K6" s="935" t="e">
        <f>J6/$C6</f>
        <v>#VALUE!</v>
      </c>
      <c r="L6" s="934">
        <f>SUM(L7:L8)</f>
        <v>0</v>
      </c>
      <c r="M6" s="935" t="e">
        <f>L6/$C6</f>
        <v>#VALUE!</v>
      </c>
      <c r="N6" s="859"/>
      <c r="O6" s="928" t="s">
        <v>311</v>
      </c>
      <c r="P6" s="862" t="s">
        <v>1630</v>
      </c>
      <c r="Q6" s="494" t="s">
        <v>1599</v>
      </c>
      <c r="S6" s="930" t="s">
        <v>1641</v>
      </c>
      <c r="T6" s="865" t="s">
        <v>975</v>
      </c>
    </row>
    <row r="7" spans="1:20" s="855" customFormat="1" ht="24.75" customHeight="1" x14ac:dyDescent="0.25">
      <c r="A7" s="864" t="s">
        <v>859</v>
      </c>
      <c r="B7" s="929" t="s">
        <v>860</v>
      </c>
      <c r="C7" s="865" t="e">
        <f t="shared" si="0"/>
        <v>#VALUE!</v>
      </c>
      <c r="D7" s="870" t="e">
        <f>COUNTIFS(' TH ĐG Trình HĐ'!$F$9:$F$334,VLOOKUP('TH tỷ lệ ĐG'!$B6,'TH tỷ lệ ĐG'!$P$5:$Q$28,2,0),' TH ĐG Trình HĐ'!$G$9:$G$334,VLOOKUP('TH tỷ lệ ĐG'!$B7,'TH tỷ lệ ĐG'!$S$5:$T$17,2,0),' TH ĐG Trình HĐ'!$AQ$9:$AQ$338,VLOOKUP('TH tỷ lệ ĐG'!$D3,'TH tỷ lệ ĐG'!$S$5:$T$17,2,0))</f>
        <v>#VALUE!</v>
      </c>
      <c r="E7" s="936"/>
      <c r="F7" s="870"/>
      <c r="G7" s="936"/>
      <c r="H7" s="870"/>
      <c r="I7" s="936"/>
      <c r="J7" s="870"/>
      <c r="K7" s="936"/>
      <c r="L7" s="870"/>
      <c r="M7" s="936"/>
      <c r="N7" s="859"/>
      <c r="O7" s="928" t="s">
        <v>312</v>
      </c>
      <c r="P7" s="862" t="s">
        <v>764</v>
      </c>
      <c r="Q7" s="494" t="s">
        <v>1598</v>
      </c>
      <c r="S7" s="930" t="s">
        <v>1703</v>
      </c>
      <c r="T7" s="865" t="s">
        <v>1704</v>
      </c>
    </row>
    <row r="8" spans="1:20" s="855" customFormat="1" ht="24.75" customHeight="1" x14ac:dyDescent="0.25">
      <c r="A8" s="864" t="s">
        <v>861</v>
      </c>
      <c r="B8" s="930" t="s">
        <v>1641</v>
      </c>
      <c r="C8" s="865">
        <f t="shared" si="0"/>
        <v>0</v>
      </c>
      <c r="D8" s="870"/>
      <c r="E8" s="936"/>
      <c r="F8" s="870"/>
      <c r="G8" s="936"/>
      <c r="H8" s="870"/>
      <c r="I8" s="936"/>
      <c r="J8" s="870"/>
      <c r="K8" s="936"/>
      <c r="L8" s="870"/>
      <c r="M8" s="936"/>
      <c r="O8" s="928" t="s">
        <v>313</v>
      </c>
      <c r="P8" s="862" t="s">
        <v>762</v>
      </c>
      <c r="Q8" s="494" t="s">
        <v>1600</v>
      </c>
      <c r="S8" s="930" t="s">
        <v>1705</v>
      </c>
      <c r="T8" s="865" t="s">
        <v>1706</v>
      </c>
    </row>
    <row r="9" spans="1:20" s="855" customFormat="1" ht="22.5" customHeight="1" x14ac:dyDescent="0.25">
      <c r="A9" s="871" t="s">
        <v>312</v>
      </c>
      <c r="B9" s="939" t="s">
        <v>764</v>
      </c>
      <c r="C9" s="933">
        <f t="shared" si="0"/>
        <v>0</v>
      </c>
      <c r="D9" s="934">
        <f>SUM(D10:D11)</f>
        <v>0</v>
      </c>
      <c r="E9" s="937" t="e">
        <f>D9/$C9</f>
        <v>#DIV/0!</v>
      </c>
      <c r="F9" s="934">
        <f>SUM(F10:F11)</f>
        <v>0</v>
      </c>
      <c r="G9" s="937" t="e">
        <f>F9/$C9</f>
        <v>#DIV/0!</v>
      </c>
      <c r="H9" s="934">
        <f>SUM(H10:H11)</f>
        <v>0</v>
      </c>
      <c r="I9" s="937" t="e">
        <f>H9/$C9</f>
        <v>#DIV/0!</v>
      </c>
      <c r="J9" s="934">
        <f>SUM(J10:J11)</f>
        <v>0</v>
      </c>
      <c r="K9" s="937" t="e">
        <f>J9/$C9</f>
        <v>#DIV/0!</v>
      </c>
      <c r="L9" s="934">
        <f>SUM(L10:L11)</f>
        <v>0</v>
      </c>
      <c r="M9" s="937" t="e">
        <f>L9/$C9</f>
        <v>#DIV/0!</v>
      </c>
      <c r="O9" s="928" t="s">
        <v>314</v>
      </c>
      <c r="P9" s="862" t="s">
        <v>765</v>
      </c>
      <c r="Q9" s="494" t="s">
        <v>1601</v>
      </c>
      <c r="S9" s="930" t="s">
        <v>1707</v>
      </c>
      <c r="T9" s="865" t="s">
        <v>1708</v>
      </c>
    </row>
    <row r="10" spans="1:20" s="855" customFormat="1" ht="26.25" customHeight="1" x14ac:dyDescent="0.25">
      <c r="A10" s="864" t="s">
        <v>859</v>
      </c>
      <c r="B10" s="929" t="s">
        <v>860</v>
      </c>
      <c r="C10" s="865">
        <f t="shared" si="0"/>
        <v>0</v>
      </c>
      <c r="D10" s="870"/>
      <c r="E10" s="936"/>
      <c r="F10" s="870"/>
      <c r="G10" s="936"/>
      <c r="H10" s="870"/>
      <c r="I10" s="936"/>
      <c r="J10" s="870"/>
      <c r="K10" s="936"/>
      <c r="L10" s="870"/>
      <c r="M10" s="936"/>
      <c r="O10" s="928" t="s">
        <v>315</v>
      </c>
      <c r="P10" s="862" t="s">
        <v>766</v>
      </c>
      <c r="Q10" s="494" t="s">
        <v>1620</v>
      </c>
      <c r="S10" s="930" t="s">
        <v>1709</v>
      </c>
      <c r="T10" s="865" t="s">
        <v>1710</v>
      </c>
    </row>
    <row r="11" spans="1:20" s="855" customFormat="1" ht="27.75" customHeight="1" x14ac:dyDescent="0.25">
      <c r="A11" s="864" t="s">
        <v>861</v>
      </c>
      <c r="B11" s="930" t="s">
        <v>1641</v>
      </c>
      <c r="C11" s="865">
        <f t="shared" si="0"/>
        <v>0</v>
      </c>
      <c r="D11" s="870"/>
      <c r="E11" s="936"/>
      <c r="F11" s="870"/>
      <c r="G11" s="936"/>
      <c r="H11" s="870"/>
      <c r="I11" s="936"/>
      <c r="J11" s="870"/>
      <c r="K11" s="936"/>
      <c r="L11" s="870"/>
      <c r="M11" s="936"/>
      <c r="O11" s="928" t="s">
        <v>316</v>
      </c>
      <c r="P11" s="862" t="s">
        <v>964</v>
      </c>
      <c r="Q11" s="494" t="s">
        <v>1603</v>
      </c>
      <c r="S11" s="930" t="s">
        <v>1711</v>
      </c>
      <c r="T11" s="865" t="s">
        <v>1712</v>
      </c>
    </row>
    <row r="12" spans="1:20" ht="45" customHeight="1" x14ac:dyDescent="0.25">
      <c r="A12" s="871" t="s">
        <v>313</v>
      </c>
      <c r="B12" s="939" t="s">
        <v>762</v>
      </c>
      <c r="C12" s="933">
        <f t="shared" si="0"/>
        <v>0</v>
      </c>
      <c r="D12" s="934">
        <f>SUM(D13:D14)</f>
        <v>0</v>
      </c>
      <c r="E12" s="937" t="e">
        <f>D12/$C12</f>
        <v>#DIV/0!</v>
      </c>
      <c r="F12" s="934">
        <f>SUM(F13:F14)</f>
        <v>0</v>
      </c>
      <c r="G12" s="937" t="e">
        <f>F12/$C12</f>
        <v>#DIV/0!</v>
      </c>
      <c r="H12" s="934">
        <f>SUM(H13:H14)</f>
        <v>0</v>
      </c>
      <c r="I12" s="937" t="e">
        <f>H12/$C12</f>
        <v>#DIV/0!</v>
      </c>
      <c r="J12" s="934">
        <f>SUM(J13:J14)</f>
        <v>0</v>
      </c>
      <c r="K12" s="937" t="e">
        <f>J12/$C12</f>
        <v>#DIV/0!</v>
      </c>
      <c r="L12" s="934">
        <f>SUM(L13:L14)</f>
        <v>0</v>
      </c>
      <c r="M12" s="937" t="e">
        <f>L12/$C12</f>
        <v>#DIV/0!</v>
      </c>
      <c r="O12" s="928" t="s">
        <v>317</v>
      </c>
      <c r="P12" s="862" t="s">
        <v>1631</v>
      </c>
      <c r="Q12" s="494" t="s">
        <v>1602</v>
      </c>
      <c r="S12" s="929" t="s">
        <v>1713</v>
      </c>
      <c r="T12" s="860" t="s">
        <v>1714</v>
      </c>
    </row>
    <row r="13" spans="1:20" ht="29.25" customHeight="1" x14ac:dyDescent="0.25">
      <c r="A13" s="864" t="s">
        <v>859</v>
      </c>
      <c r="B13" s="929" t="s">
        <v>860</v>
      </c>
      <c r="C13" s="865">
        <f t="shared" si="0"/>
        <v>0</v>
      </c>
      <c r="D13" s="870"/>
      <c r="E13" s="936"/>
      <c r="F13" s="870"/>
      <c r="G13" s="936"/>
      <c r="H13" s="870"/>
      <c r="I13" s="936"/>
      <c r="J13" s="870"/>
      <c r="K13" s="936"/>
      <c r="L13" s="870"/>
      <c r="M13" s="936"/>
      <c r="O13" s="928" t="s">
        <v>318</v>
      </c>
      <c r="P13" s="862" t="s">
        <v>775</v>
      </c>
      <c r="Q13" s="494" t="s">
        <v>1618</v>
      </c>
      <c r="S13" s="931" t="s">
        <v>849</v>
      </c>
      <c r="T13" s="932" t="s">
        <v>1130</v>
      </c>
    </row>
    <row r="14" spans="1:20" ht="29.25" customHeight="1" x14ac:dyDescent="0.25">
      <c r="A14" s="864" t="s">
        <v>861</v>
      </c>
      <c r="B14" s="930" t="s">
        <v>1641</v>
      </c>
      <c r="C14" s="865">
        <f t="shared" si="0"/>
        <v>0</v>
      </c>
      <c r="D14" s="870"/>
      <c r="E14" s="936"/>
      <c r="F14" s="870"/>
      <c r="G14" s="936"/>
      <c r="H14" s="870"/>
      <c r="I14" s="936"/>
      <c r="J14" s="870"/>
      <c r="K14" s="936"/>
      <c r="L14" s="870"/>
      <c r="M14" s="936"/>
      <c r="O14" s="928" t="s">
        <v>23</v>
      </c>
      <c r="P14" s="862" t="s">
        <v>1632</v>
      </c>
      <c r="Q14" s="494" t="s">
        <v>1619</v>
      </c>
      <c r="S14" s="931" t="s">
        <v>850</v>
      </c>
      <c r="T14" s="932" t="s">
        <v>966</v>
      </c>
    </row>
    <row r="15" spans="1:20" ht="37.5" x14ac:dyDescent="0.25">
      <c r="A15" s="871" t="s">
        <v>314</v>
      </c>
      <c r="B15" s="939" t="s">
        <v>765</v>
      </c>
      <c r="C15" s="933">
        <f t="shared" si="0"/>
        <v>0</v>
      </c>
      <c r="D15" s="934">
        <f>SUM(D16:D17)</f>
        <v>0</v>
      </c>
      <c r="E15" s="937" t="e">
        <f>D15/$C15</f>
        <v>#DIV/0!</v>
      </c>
      <c r="F15" s="934">
        <f>SUM(F16:F17)</f>
        <v>0</v>
      </c>
      <c r="G15" s="937" t="e">
        <f>F15/$C15</f>
        <v>#DIV/0!</v>
      </c>
      <c r="H15" s="934">
        <f>SUM(H16:H17)</f>
        <v>0</v>
      </c>
      <c r="I15" s="937" t="e">
        <f>H15/$C15</f>
        <v>#DIV/0!</v>
      </c>
      <c r="J15" s="934">
        <f>SUM(J16:J17)</f>
        <v>0</v>
      </c>
      <c r="K15" s="937" t="e">
        <f>J15/$C15</f>
        <v>#DIV/0!</v>
      </c>
      <c r="L15" s="934">
        <f>SUM(L16:L17)</f>
        <v>0</v>
      </c>
      <c r="M15" s="937" t="e">
        <f>L15/$C15</f>
        <v>#DIV/0!</v>
      </c>
      <c r="O15" s="928" t="s">
        <v>25</v>
      </c>
      <c r="P15" s="862" t="s">
        <v>774</v>
      </c>
      <c r="Q15" s="714" t="s">
        <v>1617</v>
      </c>
      <c r="S15" s="931" t="s">
        <v>851</v>
      </c>
      <c r="T15" s="932" t="s">
        <v>1163</v>
      </c>
    </row>
    <row r="16" spans="1:20" ht="30" customHeight="1" x14ac:dyDescent="0.25">
      <c r="A16" s="864" t="s">
        <v>859</v>
      </c>
      <c r="B16" s="929" t="s">
        <v>860</v>
      </c>
      <c r="C16" s="865">
        <f t="shared" si="0"/>
        <v>0</v>
      </c>
      <c r="D16" s="870"/>
      <c r="E16" s="936"/>
      <c r="F16" s="870"/>
      <c r="G16" s="936"/>
      <c r="H16" s="870"/>
      <c r="I16" s="936"/>
      <c r="J16" s="870"/>
      <c r="K16" s="936"/>
      <c r="L16" s="870"/>
      <c r="M16" s="936"/>
      <c r="O16" s="928" t="s">
        <v>27</v>
      </c>
      <c r="P16" s="862" t="s">
        <v>772</v>
      </c>
      <c r="Q16" s="518" t="s">
        <v>1615</v>
      </c>
      <c r="S16" s="931" t="s">
        <v>1627</v>
      </c>
      <c r="T16" s="932" t="s">
        <v>1715</v>
      </c>
    </row>
    <row r="17" spans="1:20" ht="27" customHeight="1" x14ac:dyDescent="0.25">
      <c r="A17" s="864" t="s">
        <v>861</v>
      </c>
      <c r="B17" s="930" t="s">
        <v>1641</v>
      </c>
      <c r="C17" s="865">
        <f t="shared" si="0"/>
        <v>0</v>
      </c>
      <c r="D17" s="870"/>
      <c r="E17" s="936"/>
      <c r="F17" s="870"/>
      <c r="G17" s="936"/>
      <c r="H17" s="870"/>
      <c r="I17" s="936"/>
      <c r="J17" s="870"/>
      <c r="K17" s="936"/>
      <c r="L17" s="870"/>
      <c r="M17" s="936"/>
      <c r="O17" s="928" t="s">
        <v>29</v>
      </c>
      <c r="P17" s="862" t="s">
        <v>1633</v>
      </c>
      <c r="Q17" s="714" t="s">
        <v>1616</v>
      </c>
      <c r="S17" s="931" t="s">
        <v>991</v>
      </c>
      <c r="T17" s="494" t="s">
        <v>991</v>
      </c>
    </row>
    <row r="18" spans="1:20" ht="37.5" x14ac:dyDescent="0.25">
      <c r="A18" s="871" t="s">
        <v>315</v>
      </c>
      <c r="B18" s="939" t="s">
        <v>766</v>
      </c>
      <c r="C18" s="933">
        <f t="shared" si="0"/>
        <v>0</v>
      </c>
      <c r="D18" s="934">
        <f>SUM(D19:D20)</f>
        <v>0</v>
      </c>
      <c r="E18" s="937" t="e">
        <f>D18/$C18</f>
        <v>#DIV/0!</v>
      </c>
      <c r="F18" s="934">
        <f>SUM(F19:F20)</f>
        <v>0</v>
      </c>
      <c r="G18" s="937" t="e">
        <f>F18/$C18</f>
        <v>#DIV/0!</v>
      </c>
      <c r="H18" s="934">
        <f>SUM(H19:H20)</f>
        <v>0</v>
      </c>
      <c r="I18" s="937" t="e">
        <f>H18/$C18</f>
        <v>#DIV/0!</v>
      </c>
      <c r="J18" s="934">
        <f>SUM(J19:J20)</f>
        <v>0</v>
      </c>
      <c r="K18" s="937" t="e">
        <f>J18/$C18</f>
        <v>#DIV/0!</v>
      </c>
      <c r="L18" s="934">
        <f>SUM(L19:L20)</f>
        <v>0</v>
      </c>
      <c r="M18" s="937" t="e">
        <f>L18/$C18</f>
        <v>#DIV/0!</v>
      </c>
      <c r="O18" s="928" t="s">
        <v>31</v>
      </c>
      <c r="P18" s="862" t="s">
        <v>768</v>
      </c>
      <c r="Q18" s="494" t="s">
        <v>1604</v>
      </c>
      <c r="T18" s="852"/>
    </row>
    <row r="19" spans="1:20" ht="23.25" customHeight="1" x14ac:dyDescent="0.25">
      <c r="A19" s="864" t="s">
        <v>859</v>
      </c>
      <c r="B19" s="929" t="s">
        <v>860</v>
      </c>
      <c r="C19" s="865">
        <f t="shared" si="0"/>
        <v>0</v>
      </c>
      <c r="D19" s="870"/>
      <c r="E19" s="936"/>
      <c r="F19" s="870"/>
      <c r="G19" s="936"/>
      <c r="H19" s="870"/>
      <c r="I19" s="936"/>
      <c r="J19" s="870"/>
      <c r="K19" s="936"/>
      <c r="L19" s="870"/>
      <c r="M19" s="936"/>
      <c r="O19" s="928" t="s">
        <v>33</v>
      </c>
      <c r="P19" s="862" t="s">
        <v>1150</v>
      </c>
      <c r="Q19" s="494" t="s">
        <v>1605</v>
      </c>
      <c r="T19" s="852"/>
    </row>
    <row r="20" spans="1:20" ht="23.25" customHeight="1" x14ac:dyDescent="0.25">
      <c r="A20" s="864" t="s">
        <v>861</v>
      </c>
      <c r="B20" s="930" t="s">
        <v>1641</v>
      </c>
      <c r="C20" s="865">
        <f t="shared" si="0"/>
        <v>0</v>
      </c>
      <c r="D20" s="870"/>
      <c r="E20" s="936"/>
      <c r="F20" s="870"/>
      <c r="G20" s="936"/>
      <c r="H20" s="870"/>
      <c r="I20" s="936"/>
      <c r="J20" s="870"/>
      <c r="K20" s="936"/>
      <c r="L20" s="870"/>
      <c r="M20" s="936"/>
      <c r="O20" s="928" t="s">
        <v>35</v>
      </c>
      <c r="P20" s="862" t="s">
        <v>255</v>
      </c>
      <c r="Q20" s="494" t="s">
        <v>1606</v>
      </c>
      <c r="T20" s="852"/>
    </row>
    <row r="21" spans="1:20" ht="27" customHeight="1" x14ac:dyDescent="0.25">
      <c r="A21" s="871" t="s">
        <v>316</v>
      </c>
      <c r="B21" s="939" t="s">
        <v>964</v>
      </c>
      <c r="C21" s="933">
        <f t="shared" si="0"/>
        <v>0</v>
      </c>
      <c r="D21" s="934">
        <f>SUM(D22:D23)</f>
        <v>0</v>
      </c>
      <c r="E21" s="937" t="e">
        <f>D21/$C21</f>
        <v>#DIV/0!</v>
      </c>
      <c r="F21" s="934">
        <f>SUM(F22:F23)</f>
        <v>0</v>
      </c>
      <c r="G21" s="937" t="e">
        <f>F21/$C21</f>
        <v>#DIV/0!</v>
      </c>
      <c r="H21" s="934">
        <f>SUM(H22:H23)</f>
        <v>0</v>
      </c>
      <c r="I21" s="937" t="e">
        <f>H21/$C21</f>
        <v>#DIV/0!</v>
      </c>
      <c r="J21" s="934">
        <f>SUM(J22:J23)</f>
        <v>0</v>
      </c>
      <c r="K21" s="937" t="e">
        <f>J21/$C21</f>
        <v>#DIV/0!</v>
      </c>
      <c r="L21" s="934">
        <f>SUM(L22:L23)</f>
        <v>0</v>
      </c>
      <c r="M21" s="937" t="e">
        <f>L21/$C21</f>
        <v>#DIV/0!</v>
      </c>
      <c r="O21" s="928" t="s">
        <v>37</v>
      </c>
      <c r="P21" s="862" t="s">
        <v>370</v>
      </c>
      <c r="Q21" s="494" t="s">
        <v>1608</v>
      </c>
      <c r="T21" s="852"/>
    </row>
    <row r="22" spans="1:20" ht="22.5" customHeight="1" x14ac:dyDescent="0.25">
      <c r="A22" s="864" t="s">
        <v>859</v>
      </c>
      <c r="B22" s="929" t="s">
        <v>860</v>
      </c>
      <c r="C22" s="865">
        <f t="shared" si="0"/>
        <v>0</v>
      </c>
      <c r="D22" s="870"/>
      <c r="E22" s="936"/>
      <c r="F22" s="870"/>
      <c r="G22" s="936"/>
      <c r="H22" s="870"/>
      <c r="I22" s="936"/>
      <c r="J22" s="870"/>
      <c r="K22" s="936"/>
      <c r="L22" s="870"/>
      <c r="M22" s="936"/>
      <c r="O22" s="928" t="s">
        <v>38</v>
      </c>
      <c r="P22" s="862" t="s">
        <v>338</v>
      </c>
      <c r="Q22" s="494" t="s">
        <v>1607</v>
      </c>
      <c r="T22" s="852"/>
    </row>
    <row r="23" spans="1:20" ht="21.75" customHeight="1" x14ac:dyDescent="0.25">
      <c r="A23" s="864" t="s">
        <v>861</v>
      </c>
      <c r="B23" s="930" t="s">
        <v>1641</v>
      </c>
      <c r="C23" s="865">
        <f t="shared" si="0"/>
        <v>0</v>
      </c>
      <c r="D23" s="870"/>
      <c r="E23" s="936"/>
      <c r="F23" s="870"/>
      <c r="G23" s="936"/>
      <c r="H23" s="870"/>
      <c r="I23" s="936"/>
      <c r="J23" s="870"/>
      <c r="K23" s="936"/>
      <c r="L23" s="870"/>
      <c r="M23" s="936"/>
      <c r="O23" s="928" t="s">
        <v>40</v>
      </c>
      <c r="P23" s="862" t="s">
        <v>769</v>
      </c>
      <c r="Q23" s="518" t="s">
        <v>1610</v>
      </c>
      <c r="T23" s="852"/>
    </row>
    <row r="24" spans="1:20" ht="23.25" customHeight="1" x14ac:dyDescent="0.25">
      <c r="A24" s="871" t="s">
        <v>317</v>
      </c>
      <c r="B24" s="939" t="s">
        <v>1631</v>
      </c>
      <c r="C24" s="933">
        <f t="shared" si="0"/>
        <v>0</v>
      </c>
      <c r="D24" s="934">
        <f>SUM(D25:D26)</f>
        <v>0</v>
      </c>
      <c r="E24" s="937" t="e">
        <f>D24/$C24</f>
        <v>#DIV/0!</v>
      </c>
      <c r="F24" s="934">
        <f>SUM(F25:F26)</f>
        <v>0</v>
      </c>
      <c r="G24" s="937" t="e">
        <f>F24/$C24</f>
        <v>#DIV/0!</v>
      </c>
      <c r="H24" s="934">
        <f>SUM(H25:H26)</f>
        <v>0</v>
      </c>
      <c r="I24" s="937" t="e">
        <f>H24/$C24</f>
        <v>#DIV/0!</v>
      </c>
      <c r="J24" s="934">
        <f>SUM(J25:J26)</f>
        <v>0</v>
      </c>
      <c r="K24" s="937" t="e">
        <f>J24/$C24</f>
        <v>#DIV/0!</v>
      </c>
      <c r="L24" s="934">
        <f>SUM(L25:L26)</f>
        <v>0</v>
      </c>
      <c r="M24" s="937" t="e">
        <f>L24/$C24</f>
        <v>#DIV/0!</v>
      </c>
      <c r="O24" s="928" t="s">
        <v>42</v>
      </c>
      <c r="P24" s="862" t="s">
        <v>343</v>
      </c>
      <c r="Q24" s="494" t="s">
        <v>1609</v>
      </c>
      <c r="T24" s="852"/>
    </row>
    <row r="25" spans="1:20" ht="27.75" customHeight="1" x14ac:dyDescent="0.25">
      <c r="A25" s="864" t="s">
        <v>859</v>
      </c>
      <c r="B25" s="929" t="s">
        <v>860</v>
      </c>
      <c r="C25" s="865">
        <f t="shared" si="0"/>
        <v>0</v>
      </c>
      <c r="D25" s="870"/>
      <c r="E25" s="936"/>
      <c r="F25" s="870"/>
      <c r="G25" s="936"/>
      <c r="H25" s="870"/>
      <c r="I25" s="936"/>
      <c r="J25" s="870"/>
      <c r="K25" s="936"/>
      <c r="L25" s="870"/>
      <c r="M25" s="936"/>
      <c r="O25" s="928" t="s">
        <v>43</v>
      </c>
      <c r="P25" s="862" t="s">
        <v>340</v>
      </c>
      <c r="Q25" s="598" t="s">
        <v>1612</v>
      </c>
      <c r="T25" s="852"/>
    </row>
    <row r="26" spans="1:20" ht="27.75" customHeight="1" x14ac:dyDescent="0.25">
      <c r="A26" s="864" t="s">
        <v>861</v>
      </c>
      <c r="B26" s="930" t="s">
        <v>1641</v>
      </c>
      <c r="C26" s="865">
        <f t="shared" si="0"/>
        <v>0</v>
      </c>
      <c r="D26" s="870"/>
      <c r="E26" s="936"/>
      <c r="F26" s="870"/>
      <c r="G26" s="936"/>
      <c r="H26" s="870"/>
      <c r="I26" s="936"/>
      <c r="J26" s="870"/>
      <c r="K26" s="936"/>
      <c r="L26" s="870"/>
      <c r="M26" s="936"/>
      <c r="O26" s="928" t="s">
        <v>45</v>
      </c>
      <c r="P26" s="862" t="s">
        <v>770</v>
      </c>
      <c r="Q26" s="518" t="s">
        <v>1611</v>
      </c>
      <c r="T26" s="852"/>
    </row>
    <row r="27" spans="1:20" ht="37.5" x14ac:dyDescent="0.25">
      <c r="A27" s="871" t="s">
        <v>318</v>
      </c>
      <c r="B27" s="939" t="s">
        <v>775</v>
      </c>
      <c r="C27" s="933">
        <f t="shared" si="0"/>
        <v>0</v>
      </c>
      <c r="D27" s="934">
        <f>SUM(D28:D28)</f>
        <v>0</v>
      </c>
      <c r="E27" s="937" t="e">
        <f>D27/$C27</f>
        <v>#DIV/0!</v>
      </c>
      <c r="F27" s="934">
        <f>SUM(F28:F28)</f>
        <v>0</v>
      </c>
      <c r="G27" s="937" t="e">
        <f>F27/$C27</f>
        <v>#DIV/0!</v>
      </c>
      <c r="H27" s="934">
        <f>SUM(H28:H28)</f>
        <v>0</v>
      </c>
      <c r="I27" s="937" t="e">
        <f>H27/$C27</f>
        <v>#DIV/0!</v>
      </c>
      <c r="J27" s="934">
        <f>SUM(J28:J28)</f>
        <v>0</v>
      </c>
      <c r="K27" s="937" t="e">
        <f>J27/$C27</f>
        <v>#DIV/0!</v>
      </c>
      <c r="L27" s="934">
        <f>SUM(L28:L28)</f>
        <v>0</v>
      </c>
      <c r="M27" s="937" t="e">
        <f>L27/$C27</f>
        <v>#DIV/0!</v>
      </c>
      <c r="O27" s="928" t="s">
        <v>47</v>
      </c>
      <c r="P27" s="862" t="s">
        <v>11</v>
      </c>
      <c r="Q27" s="518" t="s">
        <v>1613</v>
      </c>
      <c r="T27" s="852"/>
    </row>
    <row r="28" spans="1:20" ht="28.5" customHeight="1" x14ac:dyDescent="0.25">
      <c r="A28" s="864" t="s">
        <v>859</v>
      </c>
      <c r="B28" s="929" t="s">
        <v>860</v>
      </c>
      <c r="C28" s="865">
        <f t="shared" si="0"/>
        <v>0</v>
      </c>
      <c r="D28" s="870"/>
      <c r="E28" s="936"/>
      <c r="F28" s="870"/>
      <c r="G28" s="936"/>
      <c r="H28" s="870"/>
      <c r="I28" s="936"/>
      <c r="J28" s="870"/>
      <c r="K28" s="936"/>
      <c r="L28" s="870"/>
      <c r="M28" s="936"/>
      <c r="O28" s="928" t="s">
        <v>319</v>
      </c>
      <c r="P28" s="862" t="s">
        <v>378</v>
      </c>
      <c r="Q28" s="494" t="s">
        <v>1614</v>
      </c>
      <c r="T28" s="852"/>
    </row>
    <row r="29" spans="1:20" ht="37.5" x14ac:dyDescent="0.25">
      <c r="A29" s="871">
        <v>10</v>
      </c>
      <c r="B29" s="939" t="s">
        <v>1632</v>
      </c>
      <c r="C29" s="933">
        <f t="shared" si="0"/>
        <v>0</v>
      </c>
      <c r="D29" s="934">
        <f>SUM(D30:D31)</f>
        <v>0</v>
      </c>
      <c r="E29" s="937" t="e">
        <f>D29/$C29</f>
        <v>#DIV/0!</v>
      </c>
      <c r="F29" s="934">
        <f>SUM(F30:F31)</f>
        <v>0</v>
      </c>
      <c r="G29" s="937" t="e">
        <f>F29/$C29</f>
        <v>#DIV/0!</v>
      </c>
      <c r="H29" s="934">
        <f>SUM(H30:H31)</f>
        <v>0</v>
      </c>
      <c r="I29" s="937" t="e">
        <f>H29/$C29</f>
        <v>#DIV/0!</v>
      </c>
      <c r="J29" s="934">
        <f>SUM(J30:J31)</f>
        <v>0</v>
      </c>
      <c r="K29" s="937" t="e">
        <f>J29/$C29</f>
        <v>#DIV/0!</v>
      </c>
      <c r="L29" s="934">
        <f>SUM(L30:L31)</f>
        <v>0</v>
      </c>
      <c r="M29" s="937" t="e">
        <f>L29/$C29</f>
        <v>#DIV/0!</v>
      </c>
    </row>
    <row r="30" spans="1:20" ht="27" customHeight="1" x14ac:dyDescent="0.25">
      <c r="A30" s="864" t="s">
        <v>859</v>
      </c>
      <c r="B30" s="929" t="s">
        <v>860</v>
      </c>
      <c r="C30" s="865">
        <f t="shared" si="0"/>
        <v>0</v>
      </c>
      <c r="D30" s="870"/>
      <c r="E30" s="936"/>
      <c r="F30" s="870"/>
      <c r="G30" s="936"/>
      <c r="H30" s="870"/>
      <c r="I30" s="936"/>
      <c r="J30" s="870"/>
      <c r="K30" s="936"/>
      <c r="L30" s="870"/>
      <c r="M30" s="936"/>
    </row>
    <row r="31" spans="1:20" ht="27" customHeight="1" x14ac:dyDescent="0.25">
      <c r="A31" s="864" t="s">
        <v>861</v>
      </c>
      <c r="B31" s="930" t="s">
        <v>1641</v>
      </c>
      <c r="C31" s="865">
        <f t="shared" si="0"/>
        <v>0</v>
      </c>
      <c r="D31" s="870"/>
      <c r="E31" s="936"/>
      <c r="F31" s="870"/>
      <c r="G31" s="936"/>
      <c r="H31" s="870"/>
      <c r="I31" s="936"/>
      <c r="J31" s="870"/>
      <c r="K31" s="936"/>
      <c r="L31" s="870"/>
      <c r="M31" s="936"/>
    </row>
    <row r="32" spans="1:20" ht="27" customHeight="1" x14ac:dyDescent="0.25">
      <c r="A32" s="871">
        <v>11</v>
      </c>
      <c r="B32" s="939" t="s">
        <v>774</v>
      </c>
      <c r="C32" s="933">
        <f t="shared" si="0"/>
        <v>0</v>
      </c>
      <c r="D32" s="934">
        <f>SUM(D33:D34)</f>
        <v>0</v>
      </c>
      <c r="E32" s="937" t="e">
        <f>D32/$C32</f>
        <v>#DIV/0!</v>
      </c>
      <c r="F32" s="934">
        <f>SUM(F33:F34)</f>
        <v>0</v>
      </c>
      <c r="G32" s="937" t="e">
        <f>F32/$C32</f>
        <v>#DIV/0!</v>
      </c>
      <c r="H32" s="934">
        <f>SUM(H33:H34)</f>
        <v>0</v>
      </c>
      <c r="I32" s="937" t="e">
        <f>H32/$C32</f>
        <v>#DIV/0!</v>
      </c>
      <c r="J32" s="934">
        <f>SUM(J33:J34)</f>
        <v>0</v>
      </c>
      <c r="K32" s="937" t="e">
        <f>J32/$C32</f>
        <v>#DIV/0!</v>
      </c>
      <c r="L32" s="934">
        <f>SUM(L33:L34)</f>
        <v>0</v>
      </c>
      <c r="M32" s="937" t="e">
        <f>L32/$C32</f>
        <v>#DIV/0!</v>
      </c>
    </row>
    <row r="33" spans="1:14" ht="26.25" customHeight="1" x14ac:dyDescent="0.25">
      <c r="A33" s="864" t="s">
        <v>859</v>
      </c>
      <c r="B33" s="929" t="s">
        <v>860</v>
      </c>
      <c r="C33" s="865">
        <f t="shared" si="0"/>
        <v>0</v>
      </c>
      <c r="D33" s="870"/>
      <c r="E33" s="936"/>
      <c r="F33" s="870"/>
      <c r="G33" s="936"/>
      <c r="H33" s="870"/>
      <c r="I33" s="936"/>
      <c r="J33" s="870"/>
      <c r="K33" s="936"/>
      <c r="L33" s="870"/>
      <c r="M33" s="936"/>
    </row>
    <row r="34" spans="1:14" ht="26.25" customHeight="1" x14ac:dyDescent="0.25">
      <c r="A34" s="864" t="s">
        <v>861</v>
      </c>
      <c r="B34" s="930" t="s">
        <v>1641</v>
      </c>
      <c r="C34" s="865">
        <f t="shared" si="0"/>
        <v>0</v>
      </c>
      <c r="D34" s="870"/>
      <c r="E34" s="936"/>
      <c r="F34" s="870"/>
      <c r="G34" s="936"/>
      <c r="H34" s="870"/>
      <c r="I34" s="936"/>
      <c r="J34" s="870"/>
      <c r="K34" s="936"/>
      <c r="L34" s="870"/>
      <c r="M34" s="936"/>
    </row>
    <row r="35" spans="1:14" ht="24" customHeight="1" x14ac:dyDescent="0.25">
      <c r="A35" s="871">
        <v>12</v>
      </c>
      <c r="B35" s="939" t="s">
        <v>772</v>
      </c>
      <c r="C35" s="933">
        <f t="shared" si="0"/>
        <v>0</v>
      </c>
      <c r="D35" s="934">
        <f>SUM(D36:D37)</f>
        <v>0</v>
      </c>
      <c r="E35" s="937" t="e">
        <f>D35/$C35</f>
        <v>#DIV/0!</v>
      </c>
      <c r="F35" s="934">
        <f>SUM(F36:F37)</f>
        <v>0</v>
      </c>
      <c r="G35" s="937" t="e">
        <f>F35/$C35</f>
        <v>#DIV/0!</v>
      </c>
      <c r="H35" s="934">
        <f>SUM(H36:H37)</f>
        <v>0</v>
      </c>
      <c r="I35" s="937" t="e">
        <f>H35/$C35</f>
        <v>#DIV/0!</v>
      </c>
      <c r="J35" s="934">
        <f>SUM(J36:J37)</f>
        <v>0</v>
      </c>
      <c r="K35" s="937" t="e">
        <f>J35/$C35</f>
        <v>#DIV/0!</v>
      </c>
      <c r="L35" s="934">
        <f>SUM(L36:L37)</f>
        <v>0</v>
      </c>
      <c r="M35" s="937" t="e">
        <f>L35/$C35</f>
        <v>#DIV/0!</v>
      </c>
    </row>
    <row r="36" spans="1:14" ht="23.25" customHeight="1" x14ac:dyDescent="0.25">
      <c r="A36" s="864" t="s">
        <v>859</v>
      </c>
      <c r="B36" s="929" t="s">
        <v>860</v>
      </c>
      <c r="C36" s="865">
        <f t="shared" si="0"/>
        <v>0</v>
      </c>
      <c r="D36" s="870"/>
      <c r="E36" s="936"/>
      <c r="F36" s="870"/>
      <c r="G36" s="936"/>
      <c r="H36" s="870"/>
      <c r="I36" s="936"/>
      <c r="J36" s="870"/>
      <c r="K36" s="936"/>
      <c r="L36" s="870"/>
      <c r="M36" s="936"/>
    </row>
    <row r="37" spans="1:14" ht="24" customHeight="1" x14ac:dyDescent="0.25">
      <c r="A37" s="864" t="s">
        <v>861</v>
      </c>
      <c r="B37" s="930" t="s">
        <v>1641</v>
      </c>
      <c r="C37" s="865">
        <f t="shared" si="0"/>
        <v>0</v>
      </c>
      <c r="D37" s="870"/>
      <c r="E37" s="936"/>
      <c r="F37" s="870"/>
      <c r="G37" s="936"/>
      <c r="H37" s="870"/>
      <c r="I37" s="936"/>
      <c r="J37" s="870"/>
      <c r="K37" s="936"/>
      <c r="L37" s="870"/>
      <c r="M37" s="936"/>
    </row>
    <row r="38" spans="1:14" ht="24.75" customHeight="1" x14ac:dyDescent="0.25">
      <c r="A38" s="871">
        <v>13</v>
      </c>
      <c r="B38" s="939" t="s">
        <v>1633</v>
      </c>
      <c r="C38" s="933">
        <f t="shared" si="0"/>
        <v>0</v>
      </c>
      <c r="D38" s="934">
        <f>SUM(D39:D40)</f>
        <v>0</v>
      </c>
      <c r="E38" s="937" t="e">
        <f>D38/$C38</f>
        <v>#DIV/0!</v>
      </c>
      <c r="F38" s="934">
        <f>SUM(F39:F40)</f>
        <v>0</v>
      </c>
      <c r="G38" s="937" t="e">
        <f>F38/$C38</f>
        <v>#DIV/0!</v>
      </c>
      <c r="H38" s="934">
        <f>SUM(H39:H40)</f>
        <v>0</v>
      </c>
      <c r="I38" s="937" t="e">
        <f>H38/$C38</f>
        <v>#DIV/0!</v>
      </c>
      <c r="J38" s="934">
        <f>SUM(J39:J40)</f>
        <v>0</v>
      </c>
      <c r="K38" s="937" t="e">
        <f>J38/$C38</f>
        <v>#DIV/0!</v>
      </c>
      <c r="L38" s="934">
        <f>SUM(L39:L40)</f>
        <v>0</v>
      </c>
      <c r="M38" s="937" t="e">
        <f>L38/$C38</f>
        <v>#DIV/0!</v>
      </c>
    </row>
    <row r="39" spans="1:14" ht="25.5" customHeight="1" x14ac:dyDescent="0.25">
      <c r="A39" s="864" t="s">
        <v>859</v>
      </c>
      <c r="B39" s="929" t="s">
        <v>860</v>
      </c>
      <c r="C39" s="865">
        <f t="shared" si="0"/>
        <v>0</v>
      </c>
      <c r="D39" s="870"/>
      <c r="E39" s="936"/>
      <c r="F39" s="870"/>
      <c r="G39" s="936"/>
      <c r="H39" s="870"/>
      <c r="I39" s="936"/>
      <c r="J39" s="870"/>
      <c r="K39" s="936"/>
      <c r="L39" s="870"/>
      <c r="M39" s="936"/>
    </row>
    <row r="40" spans="1:14" ht="25.5" customHeight="1" x14ac:dyDescent="0.25">
      <c r="A40" s="864" t="s">
        <v>861</v>
      </c>
      <c r="B40" s="930" t="s">
        <v>1641</v>
      </c>
      <c r="C40" s="865">
        <f t="shared" si="0"/>
        <v>0</v>
      </c>
      <c r="D40" s="870"/>
      <c r="E40" s="936"/>
      <c r="F40" s="870"/>
      <c r="G40" s="936"/>
      <c r="H40" s="870"/>
      <c r="I40" s="936"/>
      <c r="J40" s="870"/>
      <c r="K40" s="936"/>
      <c r="L40" s="870"/>
      <c r="M40" s="936"/>
    </row>
    <row r="41" spans="1:14" ht="30.75" customHeight="1" x14ac:dyDescent="0.25">
      <c r="A41" s="871">
        <v>15</v>
      </c>
      <c r="B41" s="939" t="s">
        <v>768</v>
      </c>
      <c r="C41" s="933">
        <f t="shared" si="0"/>
        <v>0</v>
      </c>
      <c r="D41" s="934">
        <f>SUM(D42:D42)</f>
        <v>0</v>
      </c>
      <c r="E41" s="937" t="e">
        <f>D41/$C41</f>
        <v>#DIV/0!</v>
      </c>
      <c r="F41" s="934">
        <f>SUM(F42:F42)</f>
        <v>0</v>
      </c>
      <c r="G41" s="937" t="e">
        <f>F41/$C41</f>
        <v>#DIV/0!</v>
      </c>
      <c r="H41" s="934">
        <f>SUM(H42:H42)</f>
        <v>0</v>
      </c>
      <c r="I41" s="937" t="e">
        <f>H41/$C41</f>
        <v>#DIV/0!</v>
      </c>
      <c r="J41" s="934">
        <f>SUM(J42:J42)</f>
        <v>0</v>
      </c>
      <c r="K41" s="937" t="e">
        <f>J41/$C41</f>
        <v>#DIV/0!</v>
      </c>
      <c r="L41" s="934">
        <f>SUM(L42:L42)</f>
        <v>0</v>
      </c>
      <c r="M41" s="937" t="e">
        <f>L41/$C41</f>
        <v>#DIV/0!</v>
      </c>
      <c r="N41" s="863"/>
    </row>
    <row r="42" spans="1:14" ht="23.25" customHeight="1" x14ac:dyDescent="0.25">
      <c r="A42" s="864" t="s">
        <v>859</v>
      </c>
      <c r="B42" s="929" t="s">
        <v>860</v>
      </c>
      <c r="C42" s="865">
        <f t="shared" si="0"/>
        <v>0</v>
      </c>
      <c r="D42" s="870"/>
      <c r="E42" s="936"/>
      <c r="F42" s="870"/>
      <c r="G42" s="936"/>
      <c r="H42" s="870"/>
      <c r="I42" s="936"/>
      <c r="J42" s="870"/>
      <c r="K42" s="936"/>
      <c r="L42" s="870"/>
      <c r="M42" s="936"/>
    </row>
    <row r="43" spans="1:14" ht="30.75" customHeight="1" x14ac:dyDescent="0.25">
      <c r="A43" s="871">
        <v>16</v>
      </c>
      <c r="B43" s="939" t="s">
        <v>1150</v>
      </c>
      <c r="C43" s="933">
        <f t="shared" si="0"/>
        <v>0</v>
      </c>
      <c r="D43" s="934">
        <f>SUM(D44:D44)</f>
        <v>0</v>
      </c>
      <c r="E43" s="937" t="e">
        <f>D43/$C43</f>
        <v>#DIV/0!</v>
      </c>
      <c r="F43" s="934">
        <f>SUM(F44:F44)</f>
        <v>0</v>
      </c>
      <c r="G43" s="937" t="e">
        <f>F43/$C43</f>
        <v>#DIV/0!</v>
      </c>
      <c r="H43" s="934">
        <f>SUM(H44:H44)</f>
        <v>0</v>
      </c>
      <c r="I43" s="937" t="e">
        <f>H43/$C43</f>
        <v>#DIV/0!</v>
      </c>
      <c r="J43" s="934">
        <f>SUM(J44:J44)</f>
        <v>0</v>
      </c>
      <c r="K43" s="937" t="e">
        <f>J43/$C43</f>
        <v>#DIV/0!</v>
      </c>
      <c r="L43" s="934">
        <f>SUM(L44:L44)</f>
        <v>0</v>
      </c>
      <c r="M43" s="937" t="e">
        <f>L43/$C43</f>
        <v>#DIV/0!</v>
      </c>
      <c r="N43" s="863"/>
    </row>
    <row r="44" spans="1:14" ht="23.25" customHeight="1" x14ac:dyDescent="0.25">
      <c r="A44" s="864" t="s">
        <v>859</v>
      </c>
      <c r="B44" s="929" t="s">
        <v>860</v>
      </c>
      <c r="C44" s="865">
        <f t="shared" si="0"/>
        <v>0</v>
      </c>
      <c r="D44" s="870"/>
      <c r="E44" s="936"/>
      <c r="F44" s="870"/>
      <c r="G44" s="936"/>
      <c r="H44" s="870"/>
      <c r="I44" s="936"/>
      <c r="J44" s="870"/>
      <c r="K44" s="936"/>
      <c r="L44" s="870"/>
      <c r="M44" s="936"/>
    </row>
    <row r="45" spans="1:14" ht="25.5" customHeight="1" x14ac:dyDescent="0.25">
      <c r="A45" s="871">
        <v>17</v>
      </c>
      <c r="B45" s="939" t="s">
        <v>255</v>
      </c>
      <c r="C45" s="933">
        <f t="shared" si="0"/>
        <v>0</v>
      </c>
      <c r="D45" s="934">
        <f>SUM(D46:D46)</f>
        <v>0</v>
      </c>
      <c r="E45" s="937" t="e">
        <f>D45/$C45</f>
        <v>#DIV/0!</v>
      </c>
      <c r="F45" s="934">
        <f>SUM(F46:F46)</f>
        <v>0</v>
      </c>
      <c r="G45" s="937" t="e">
        <f>F45/$C45</f>
        <v>#DIV/0!</v>
      </c>
      <c r="H45" s="934">
        <f>SUM(H46:H46)</f>
        <v>0</v>
      </c>
      <c r="I45" s="937" t="e">
        <f>H45/$C45</f>
        <v>#DIV/0!</v>
      </c>
      <c r="J45" s="934">
        <f>SUM(J46:J46)</f>
        <v>0</v>
      </c>
      <c r="K45" s="937" t="e">
        <f>J45/$C45</f>
        <v>#DIV/0!</v>
      </c>
      <c r="L45" s="934">
        <f>SUM(L46:L46)</f>
        <v>0</v>
      </c>
      <c r="M45" s="937" t="e">
        <f>L45/$C45</f>
        <v>#DIV/0!</v>
      </c>
    </row>
    <row r="46" spans="1:14" ht="23.25" customHeight="1" x14ac:dyDescent="0.25">
      <c r="A46" s="864" t="s">
        <v>859</v>
      </c>
      <c r="B46" s="929" t="s">
        <v>860</v>
      </c>
      <c r="C46" s="865">
        <f t="shared" si="0"/>
        <v>0</v>
      </c>
      <c r="D46" s="870"/>
      <c r="E46" s="936"/>
      <c r="F46" s="870"/>
      <c r="G46" s="936"/>
      <c r="H46" s="870"/>
      <c r="I46" s="936"/>
      <c r="J46" s="870"/>
      <c r="K46" s="936"/>
      <c r="L46" s="870"/>
      <c r="M46" s="936"/>
    </row>
    <row r="47" spans="1:14" ht="27" customHeight="1" x14ac:dyDescent="0.25">
      <c r="A47" s="871">
        <v>18</v>
      </c>
      <c r="B47" s="939" t="s">
        <v>370</v>
      </c>
      <c r="C47" s="933">
        <f t="shared" si="0"/>
        <v>0</v>
      </c>
      <c r="D47" s="934">
        <f>SUM(D48:D48)</f>
        <v>0</v>
      </c>
      <c r="E47" s="937" t="e">
        <f>D47/$C47</f>
        <v>#DIV/0!</v>
      </c>
      <c r="F47" s="934">
        <f>SUM(F48:F48)</f>
        <v>0</v>
      </c>
      <c r="G47" s="937" t="e">
        <f>F47/$C47</f>
        <v>#DIV/0!</v>
      </c>
      <c r="H47" s="934">
        <f>SUM(H48:H48)</f>
        <v>0</v>
      </c>
      <c r="I47" s="937" t="e">
        <f>H47/$C47</f>
        <v>#DIV/0!</v>
      </c>
      <c r="J47" s="934">
        <f>SUM(J48:J48)</f>
        <v>0</v>
      </c>
      <c r="K47" s="937" t="e">
        <f>J47/$C47</f>
        <v>#DIV/0!</v>
      </c>
      <c r="L47" s="934">
        <f>SUM(L48:L48)</f>
        <v>0</v>
      </c>
      <c r="M47" s="937" t="e">
        <f>L47/$C47</f>
        <v>#DIV/0!</v>
      </c>
    </row>
    <row r="48" spans="1:14" ht="21" customHeight="1" x14ac:dyDescent="0.25">
      <c r="A48" s="864" t="s">
        <v>859</v>
      </c>
      <c r="B48" s="929" t="s">
        <v>860</v>
      </c>
      <c r="C48" s="865">
        <f t="shared" si="0"/>
        <v>0</v>
      </c>
      <c r="D48" s="870"/>
      <c r="E48" s="936"/>
      <c r="F48" s="870"/>
      <c r="G48" s="936"/>
      <c r="H48" s="870"/>
      <c r="I48" s="936"/>
      <c r="J48" s="870"/>
      <c r="K48" s="936"/>
      <c r="L48" s="870"/>
      <c r="M48" s="936"/>
    </row>
    <row r="49" spans="1:13" ht="27" customHeight="1" x14ac:dyDescent="0.25">
      <c r="A49" s="871">
        <v>19</v>
      </c>
      <c r="B49" s="939" t="s">
        <v>338</v>
      </c>
      <c r="C49" s="933">
        <f t="shared" si="0"/>
        <v>0</v>
      </c>
      <c r="D49" s="934">
        <f>SUM(D50:D50)</f>
        <v>0</v>
      </c>
      <c r="E49" s="937" t="e">
        <f>D49/$C49</f>
        <v>#DIV/0!</v>
      </c>
      <c r="F49" s="934">
        <f>SUM(F50:F50)</f>
        <v>0</v>
      </c>
      <c r="G49" s="937" t="e">
        <f>F49/$C49</f>
        <v>#DIV/0!</v>
      </c>
      <c r="H49" s="934">
        <f>SUM(H50:H50)</f>
        <v>0</v>
      </c>
      <c r="I49" s="937" t="e">
        <f>H49/$C49</f>
        <v>#DIV/0!</v>
      </c>
      <c r="J49" s="934">
        <f>SUM(J50:J50)</f>
        <v>0</v>
      </c>
      <c r="K49" s="937" t="e">
        <f>J49/$C49</f>
        <v>#DIV/0!</v>
      </c>
      <c r="L49" s="934">
        <f>SUM(L50:L50)</f>
        <v>0</v>
      </c>
      <c r="M49" s="937" t="e">
        <f>L49/$C49</f>
        <v>#DIV/0!</v>
      </c>
    </row>
    <row r="50" spans="1:13" ht="27" customHeight="1" x14ac:dyDescent="0.25">
      <c r="A50" s="864" t="s">
        <v>859</v>
      </c>
      <c r="B50" s="929" t="s">
        <v>860</v>
      </c>
      <c r="C50" s="865">
        <f t="shared" si="0"/>
        <v>0</v>
      </c>
      <c r="D50" s="870"/>
      <c r="E50" s="936"/>
      <c r="F50" s="870"/>
      <c r="G50" s="936"/>
      <c r="H50" s="870"/>
      <c r="I50" s="936"/>
      <c r="J50" s="870"/>
      <c r="K50" s="936"/>
      <c r="L50" s="870"/>
      <c r="M50" s="936"/>
    </row>
    <row r="51" spans="1:13" ht="27" customHeight="1" x14ac:dyDescent="0.25">
      <c r="A51" s="871">
        <v>20</v>
      </c>
      <c r="B51" s="939" t="s">
        <v>769</v>
      </c>
      <c r="C51" s="933">
        <f t="shared" si="0"/>
        <v>0</v>
      </c>
      <c r="D51" s="934">
        <f>SUM(D52:D52)</f>
        <v>0</v>
      </c>
      <c r="E51" s="937" t="e">
        <f>D51/$C51</f>
        <v>#DIV/0!</v>
      </c>
      <c r="F51" s="934">
        <f>SUM(F52:F52)</f>
        <v>0</v>
      </c>
      <c r="G51" s="937" t="e">
        <f>F51/$C51</f>
        <v>#DIV/0!</v>
      </c>
      <c r="H51" s="934">
        <f>SUM(H52:H52)</f>
        <v>0</v>
      </c>
      <c r="I51" s="937" t="e">
        <f>H51/$C51</f>
        <v>#DIV/0!</v>
      </c>
      <c r="J51" s="934">
        <f>SUM(J52:J52)</f>
        <v>0</v>
      </c>
      <c r="K51" s="937" t="e">
        <f>J51/$C51</f>
        <v>#DIV/0!</v>
      </c>
      <c r="L51" s="934">
        <f>SUM(L52:L52)</f>
        <v>0</v>
      </c>
      <c r="M51" s="937" t="e">
        <f>L51/$C51</f>
        <v>#DIV/0!</v>
      </c>
    </row>
    <row r="52" spans="1:13" ht="27" customHeight="1" x14ac:dyDescent="0.25">
      <c r="A52" s="864" t="s">
        <v>859</v>
      </c>
      <c r="B52" s="929" t="s">
        <v>860</v>
      </c>
      <c r="C52" s="865">
        <f t="shared" si="0"/>
        <v>0</v>
      </c>
      <c r="D52" s="870"/>
      <c r="E52" s="936"/>
      <c r="F52" s="870"/>
      <c r="G52" s="936"/>
      <c r="H52" s="870"/>
      <c r="I52" s="936"/>
      <c r="J52" s="870"/>
      <c r="K52" s="936"/>
      <c r="L52" s="870"/>
      <c r="M52" s="936"/>
    </row>
    <row r="53" spans="1:13" ht="27" customHeight="1" x14ac:dyDescent="0.25">
      <c r="A53" s="871">
        <v>21</v>
      </c>
      <c r="B53" s="939" t="s">
        <v>343</v>
      </c>
      <c r="C53" s="933">
        <f t="shared" si="0"/>
        <v>0</v>
      </c>
      <c r="D53" s="934">
        <f>SUM(D54:D55)</f>
        <v>0</v>
      </c>
      <c r="E53" s="937" t="e">
        <f>D53/$C53</f>
        <v>#DIV/0!</v>
      </c>
      <c r="F53" s="934">
        <f>SUM(F54:F55)</f>
        <v>0</v>
      </c>
      <c r="G53" s="937" t="e">
        <f>F53/$C53</f>
        <v>#DIV/0!</v>
      </c>
      <c r="H53" s="934">
        <f>SUM(H54:H55)</f>
        <v>0</v>
      </c>
      <c r="I53" s="937" t="e">
        <f>H53/$C53</f>
        <v>#DIV/0!</v>
      </c>
      <c r="J53" s="934">
        <f>SUM(J54:J55)</f>
        <v>0</v>
      </c>
      <c r="K53" s="937" t="e">
        <f>J53/$C53</f>
        <v>#DIV/0!</v>
      </c>
      <c r="L53" s="934">
        <f>SUM(L54:L55)</f>
        <v>0</v>
      </c>
      <c r="M53" s="937" t="e">
        <f>L53/$C53</f>
        <v>#DIV/0!</v>
      </c>
    </row>
    <row r="54" spans="1:13" ht="27.75" customHeight="1" x14ac:dyDescent="0.25">
      <c r="A54" s="864" t="s">
        <v>859</v>
      </c>
      <c r="B54" s="929" t="s">
        <v>860</v>
      </c>
      <c r="C54" s="865">
        <f t="shared" si="0"/>
        <v>0</v>
      </c>
      <c r="D54" s="870"/>
      <c r="E54" s="936"/>
      <c r="F54" s="870"/>
      <c r="G54" s="936"/>
      <c r="H54" s="870"/>
      <c r="I54" s="936"/>
      <c r="J54" s="870"/>
      <c r="K54" s="936"/>
      <c r="L54" s="870"/>
      <c r="M54" s="936"/>
    </row>
    <row r="55" spans="1:13" ht="27.75" customHeight="1" x14ac:dyDescent="0.25">
      <c r="A55" s="864" t="s">
        <v>861</v>
      </c>
      <c r="B55" s="930" t="s">
        <v>1641</v>
      </c>
      <c r="C55" s="865">
        <f t="shared" si="0"/>
        <v>0</v>
      </c>
      <c r="D55" s="870"/>
      <c r="E55" s="936"/>
      <c r="F55" s="870"/>
      <c r="G55" s="936"/>
      <c r="H55" s="870"/>
      <c r="I55" s="936"/>
      <c r="J55" s="870"/>
      <c r="K55" s="936"/>
      <c r="L55" s="870"/>
      <c r="M55" s="936"/>
    </row>
    <row r="56" spans="1:13" ht="27.75" customHeight="1" x14ac:dyDescent="0.25">
      <c r="A56" s="871">
        <v>22</v>
      </c>
      <c r="B56" s="939" t="s">
        <v>340</v>
      </c>
      <c r="C56" s="933">
        <f t="shared" si="0"/>
        <v>0</v>
      </c>
      <c r="D56" s="934">
        <f>SUM(D57:D57)</f>
        <v>0</v>
      </c>
      <c r="E56" s="937" t="e">
        <f>D56/$C56</f>
        <v>#DIV/0!</v>
      </c>
      <c r="F56" s="934">
        <f>SUM(F57:F57)</f>
        <v>0</v>
      </c>
      <c r="G56" s="937" t="e">
        <f>F56/$C56</f>
        <v>#DIV/0!</v>
      </c>
      <c r="H56" s="934">
        <f>SUM(H57:H57)</f>
        <v>0</v>
      </c>
      <c r="I56" s="937" t="e">
        <f>H56/$C56</f>
        <v>#DIV/0!</v>
      </c>
      <c r="J56" s="934">
        <f>SUM(J57:J57)</f>
        <v>0</v>
      </c>
      <c r="K56" s="937" t="e">
        <f>J56/$C56</f>
        <v>#DIV/0!</v>
      </c>
      <c r="L56" s="934">
        <f>SUM(L57:L57)</f>
        <v>0</v>
      </c>
      <c r="M56" s="937" t="e">
        <f>L56/$C56</f>
        <v>#DIV/0!</v>
      </c>
    </row>
    <row r="57" spans="1:13" ht="27.75" customHeight="1" x14ac:dyDescent="0.25">
      <c r="A57" s="864" t="s">
        <v>859</v>
      </c>
      <c r="B57" s="929" t="s">
        <v>860</v>
      </c>
      <c r="C57" s="865">
        <f t="shared" si="0"/>
        <v>0</v>
      </c>
      <c r="D57" s="870"/>
      <c r="E57" s="936"/>
      <c r="F57" s="870"/>
      <c r="G57" s="936"/>
      <c r="H57" s="870"/>
      <c r="I57" s="936"/>
      <c r="J57" s="870"/>
      <c r="K57" s="936"/>
      <c r="L57" s="870"/>
      <c r="M57" s="936"/>
    </row>
    <row r="58" spans="1:13" ht="27.75" customHeight="1" x14ac:dyDescent="0.25">
      <c r="A58" s="871">
        <v>23</v>
      </c>
      <c r="B58" s="939" t="s">
        <v>770</v>
      </c>
      <c r="C58" s="933">
        <f t="shared" si="0"/>
        <v>0</v>
      </c>
      <c r="D58" s="934">
        <f>SUM(D59:D59)</f>
        <v>0</v>
      </c>
      <c r="E58" s="937" t="e">
        <f>D58/$C58</f>
        <v>#DIV/0!</v>
      </c>
      <c r="F58" s="934">
        <f>SUM(F59:F59)</f>
        <v>0</v>
      </c>
      <c r="G58" s="937" t="e">
        <f>F58/$C58</f>
        <v>#DIV/0!</v>
      </c>
      <c r="H58" s="934">
        <f>SUM(H59:H59)</f>
        <v>0</v>
      </c>
      <c r="I58" s="937" t="e">
        <f>H58/$C58</f>
        <v>#DIV/0!</v>
      </c>
      <c r="J58" s="934">
        <f>SUM(J59:J59)</f>
        <v>0</v>
      </c>
      <c r="K58" s="937" t="e">
        <f>J58/$C58</f>
        <v>#DIV/0!</v>
      </c>
      <c r="L58" s="934">
        <f>SUM(L59:L59)</f>
        <v>0</v>
      </c>
      <c r="M58" s="937" t="e">
        <f>L58/$C58</f>
        <v>#DIV/0!</v>
      </c>
    </row>
    <row r="59" spans="1:13" ht="27.75" customHeight="1" x14ac:dyDescent="0.25">
      <c r="A59" s="864" t="s">
        <v>859</v>
      </c>
      <c r="B59" s="929" t="s">
        <v>860</v>
      </c>
      <c r="C59" s="865">
        <f t="shared" si="0"/>
        <v>0</v>
      </c>
      <c r="D59" s="870"/>
      <c r="E59" s="936"/>
      <c r="F59" s="870"/>
      <c r="G59" s="936"/>
      <c r="H59" s="870"/>
      <c r="I59" s="936"/>
      <c r="J59" s="870"/>
      <c r="K59" s="936"/>
      <c r="L59" s="870"/>
      <c r="M59" s="936"/>
    </row>
    <row r="60" spans="1:13" ht="27.75" customHeight="1" x14ac:dyDescent="0.25">
      <c r="A60" s="871">
        <v>24</v>
      </c>
      <c r="B60" s="939" t="s">
        <v>11</v>
      </c>
      <c r="C60" s="933">
        <f t="shared" si="0"/>
        <v>0</v>
      </c>
      <c r="D60" s="934">
        <f>SUM(D61:D61)</f>
        <v>0</v>
      </c>
      <c r="E60" s="937" t="e">
        <f>D60/$C60</f>
        <v>#DIV/0!</v>
      </c>
      <c r="F60" s="934">
        <f>SUM(F61:F61)</f>
        <v>0</v>
      </c>
      <c r="G60" s="937" t="e">
        <f>F60/$C60</f>
        <v>#DIV/0!</v>
      </c>
      <c r="H60" s="934">
        <f>SUM(H61:H61)</f>
        <v>0</v>
      </c>
      <c r="I60" s="937" t="e">
        <f>H60/$C60</f>
        <v>#DIV/0!</v>
      </c>
      <c r="J60" s="934">
        <f>SUM(J61:J61)</f>
        <v>0</v>
      </c>
      <c r="K60" s="937" t="e">
        <f>J60/$C60</f>
        <v>#DIV/0!</v>
      </c>
      <c r="L60" s="934">
        <f>SUM(L61:L61)</f>
        <v>0</v>
      </c>
      <c r="M60" s="937" t="e">
        <f>L60/$C60</f>
        <v>#DIV/0!</v>
      </c>
    </row>
    <row r="61" spans="1:13" ht="27.75" customHeight="1" x14ac:dyDescent="0.25">
      <c r="A61" s="864" t="s">
        <v>859</v>
      </c>
      <c r="B61" s="929" t="s">
        <v>860</v>
      </c>
      <c r="C61" s="865">
        <f t="shared" si="0"/>
        <v>0</v>
      </c>
      <c r="D61" s="870"/>
      <c r="E61" s="936"/>
      <c r="F61" s="870"/>
      <c r="G61" s="936"/>
      <c r="H61" s="870"/>
      <c r="I61" s="936"/>
      <c r="J61" s="870"/>
      <c r="K61" s="936"/>
      <c r="L61" s="870"/>
      <c r="M61" s="936"/>
    </row>
    <row r="62" spans="1:13" ht="27.75" customHeight="1" x14ac:dyDescent="0.25">
      <c r="A62" s="871">
        <v>25</v>
      </c>
      <c r="B62" s="939" t="s">
        <v>378</v>
      </c>
      <c r="C62" s="933">
        <f t="shared" si="0"/>
        <v>0</v>
      </c>
      <c r="D62" s="934">
        <f>SUM(D63:D63)</f>
        <v>0</v>
      </c>
      <c r="E62" s="937" t="e">
        <f>D62/$C62</f>
        <v>#DIV/0!</v>
      </c>
      <c r="F62" s="934">
        <f>SUM(F63:F63)</f>
        <v>0</v>
      </c>
      <c r="G62" s="937" t="e">
        <f>F62/$C62</f>
        <v>#DIV/0!</v>
      </c>
      <c r="H62" s="934">
        <f>SUM(H63:H63)</f>
        <v>0</v>
      </c>
      <c r="I62" s="937" t="e">
        <f>H62/$C62</f>
        <v>#DIV/0!</v>
      </c>
      <c r="J62" s="934">
        <f>SUM(J63:J63)</f>
        <v>0</v>
      </c>
      <c r="K62" s="937" t="e">
        <f>J62/$C62</f>
        <v>#DIV/0!</v>
      </c>
      <c r="L62" s="934">
        <f>SUM(L63:L63)</f>
        <v>0</v>
      </c>
      <c r="M62" s="937" t="e">
        <f>L62/$C62</f>
        <v>#DIV/0!</v>
      </c>
    </row>
    <row r="63" spans="1:13" ht="27.75" customHeight="1" x14ac:dyDescent="0.25">
      <c r="A63" s="864" t="s">
        <v>859</v>
      </c>
      <c r="B63" s="929" t="s">
        <v>860</v>
      </c>
      <c r="C63" s="865">
        <f t="shared" si="0"/>
        <v>0</v>
      </c>
      <c r="D63" s="870"/>
      <c r="E63" s="936"/>
      <c r="F63" s="870"/>
      <c r="G63" s="936"/>
      <c r="H63" s="870"/>
      <c r="I63" s="936"/>
      <c r="J63" s="870"/>
      <c r="K63" s="936"/>
      <c r="L63" s="870"/>
      <c r="M63" s="936"/>
    </row>
    <row r="64" spans="1:13" ht="33" customHeight="1" x14ac:dyDescent="0.25">
      <c r="A64" s="860"/>
      <c r="B64" s="866" t="s">
        <v>1634</v>
      </c>
      <c r="C64" s="867" t="e">
        <f>C5+C6+C9+C12+C15+C18+C21+C24+C27+C29+C32+C35+C38+C41+C43+C45+C47+C49+C51+C53+C56+C58+C60++C62</f>
        <v>#VALUE!</v>
      </c>
      <c r="D64" s="867" t="e">
        <f>D5+D6+D9+D12+D15+D18+D21+D24+D27+D29+D32+D35+D38+D41+D43+D45+D47+D49+D51+D53+D56+D58+D60++D62</f>
        <v>#VALUE!</v>
      </c>
      <c r="E64" s="936" t="e">
        <f>D64/$C$64</f>
        <v>#VALUE!</v>
      </c>
      <c r="F64" s="867">
        <f>F5+F6+F9+F12+F15+F18+F21+F24+F27+F29+F32+F35+F38+F41+F43+F45+F47+F49+F51+F53+F56+F58+F60++F62</f>
        <v>0</v>
      </c>
      <c r="G64" s="936" t="e">
        <f>F64/$C$64</f>
        <v>#VALUE!</v>
      </c>
      <c r="H64" s="867">
        <f>H5+H6+H9+H12+H15+H18+H21+H24+H27+H29+H32+H35+H38+H41+H43+H45+H47+H49+H51+H53+H56+H58+H60++H62</f>
        <v>0</v>
      </c>
      <c r="I64" s="936" t="e">
        <f>H64/$C$64</f>
        <v>#VALUE!</v>
      </c>
      <c r="J64" s="867">
        <f>J5+J6+J9+J12+J15+J18+J21+J24+J27+J29+J32+J35+J38+J41+J43+J45+J47+J49+J51+J53+J56+J58+J60++J62</f>
        <v>0</v>
      </c>
      <c r="K64" s="936" t="e">
        <f>J64/$C$64</f>
        <v>#VALUE!</v>
      </c>
      <c r="L64" s="867">
        <f>L5+L6+L9+L12+L15+L18+L21+L24+L27+L29+L32+L35+L38+L41+L43+L45+L47+L49+L51+L53+L56+L58+L60++L62</f>
        <v>0</v>
      </c>
      <c r="M64" s="936" t="e">
        <f>L64/$C$64</f>
        <v>#VALUE!</v>
      </c>
    </row>
    <row r="65" spans="2:13" ht="24.75" customHeight="1" x14ac:dyDescent="0.25"/>
    <row r="66" spans="2:13" ht="38.25" customHeight="1" x14ac:dyDescent="0.25">
      <c r="B66" s="1053" t="s">
        <v>1635</v>
      </c>
      <c r="C66" s="1053" t="s">
        <v>1636</v>
      </c>
      <c r="D66" s="1052" t="s">
        <v>1130</v>
      </c>
      <c r="E66" s="1052"/>
      <c r="F66" s="1052" t="s">
        <v>1638</v>
      </c>
      <c r="G66" s="1052"/>
      <c r="H66" s="1052" t="s">
        <v>1639</v>
      </c>
      <c r="I66" s="1052"/>
      <c r="J66" s="1051" t="s">
        <v>1640</v>
      </c>
      <c r="K66" s="1051"/>
      <c r="L66" s="1052" t="s">
        <v>991</v>
      </c>
      <c r="M66" s="1052"/>
    </row>
    <row r="67" spans="2:13" ht="40.5" customHeight="1" x14ac:dyDescent="0.25">
      <c r="B67" s="1054"/>
      <c r="C67" s="1054"/>
      <c r="D67" s="868" t="s">
        <v>999</v>
      </c>
      <c r="E67" s="868" t="s">
        <v>1629</v>
      </c>
      <c r="F67" s="868" t="s">
        <v>999</v>
      </c>
      <c r="G67" s="868" t="s">
        <v>1629</v>
      </c>
      <c r="H67" s="868" t="s">
        <v>999</v>
      </c>
      <c r="I67" s="868" t="s">
        <v>1629</v>
      </c>
      <c r="J67" s="868" t="s">
        <v>999</v>
      </c>
      <c r="K67" s="868" t="s">
        <v>1629</v>
      </c>
      <c r="L67" s="868" t="s">
        <v>999</v>
      </c>
      <c r="M67" s="868" t="s">
        <v>1629</v>
      </c>
    </row>
    <row r="68" spans="2:13" ht="40.5" customHeight="1" x14ac:dyDescent="0.25">
      <c r="B68" s="896" t="s">
        <v>860</v>
      </c>
      <c r="C68" s="861">
        <f t="shared" ref="C68:C69" si="1">SUM(L68+J68+H68+F68+D68)</f>
        <v>268</v>
      </c>
      <c r="D68" s="870">
        <f>COUNTIFS(' TH ĐG Trình HĐ'!$G$9:$G$338,"VC",' TH ĐG Trình HĐ'!$AQ$9:$AQ$338,"Xuất sắc")</f>
        <v>111</v>
      </c>
      <c r="E68" s="895">
        <f>(D68/C68)*100</f>
        <v>41.417910447761194</v>
      </c>
      <c r="F68" s="870">
        <f>COUNTIFS(' TH ĐG Trình HĐ'!$G$9:$G$338,"VC",' TH ĐG Trình HĐ'!$AQ$9:$AQ$338,"Tốt")</f>
        <v>155</v>
      </c>
      <c r="G68" s="895">
        <f>(F68/C68)*100</f>
        <v>57.835820895522382</v>
      </c>
      <c r="H68" s="865"/>
      <c r="I68" s="865"/>
      <c r="J68" s="869"/>
      <c r="K68" s="869"/>
      <c r="L68" s="870">
        <f>COUNTIFS(' TH ĐG Trình HĐ'!$G$9:$G$338,"VC",' TH ĐG Trình HĐ'!$AQ$9:$AQ$338,"Không đánh giá")</f>
        <v>2</v>
      </c>
      <c r="M68" s="895">
        <f>(L68/C68)*100</f>
        <v>0.74626865671641784</v>
      </c>
    </row>
    <row r="69" spans="2:13" ht="40.5" customHeight="1" x14ac:dyDescent="0.25">
      <c r="B69" s="896" t="s">
        <v>1641</v>
      </c>
      <c r="C69" s="861">
        <f t="shared" si="1"/>
        <v>61</v>
      </c>
      <c r="D69" s="870">
        <f>COUNTIFS(' TH ĐG Trình HĐ'!$G$9:$G$338,"HĐT",' TH ĐG Trình HĐ'!$AQ$9:$AQ$338,"Xuất sắc")</f>
        <v>27</v>
      </c>
      <c r="E69" s="895">
        <f t="shared" ref="E69:E70" si="2">(D69/C69)*100</f>
        <v>44.26229508196721</v>
      </c>
      <c r="F69" s="870">
        <f>COUNTIFS(' TH ĐG Trình HĐ'!$G$9:$G$338,"HĐT",' TH ĐG Trình HĐ'!$AQ$9:$AQ$338,"Tốt")</f>
        <v>33</v>
      </c>
      <c r="G69" s="895">
        <f t="shared" ref="G69:G70" si="3">(F69/C69)*100</f>
        <v>54.098360655737707</v>
      </c>
      <c r="H69" s="865"/>
      <c r="I69" s="865"/>
      <c r="J69" s="869"/>
      <c r="K69" s="869"/>
      <c r="L69" s="870">
        <f>COUNTIFS(' TH ĐG Trình HĐ'!$G$9:$G$338,"HĐT",' TH ĐG Trình HĐ'!$AQ$9:$AQ$338,"Không đánh giá")</f>
        <v>1</v>
      </c>
      <c r="M69" s="895">
        <f t="shared" ref="M69:M70" si="4">(L69/C69)*100</f>
        <v>1.639344262295082</v>
      </c>
    </row>
    <row r="70" spans="2:13" ht="36.75" customHeight="1" x14ac:dyDescent="0.25">
      <c r="B70" s="861" t="s">
        <v>1637</v>
      </c>
      <c r="C70" s="861">
        <f>SUM(L70+J70+H70+F70+D70)</f>
        <v>329</v>
      </c>
      <c r="D70" s="868">
        <f>SUM(D68:D69)</f>
        <v>138</v>
      </c>
      <c r="E70" s="895">
        <f t="shared" si="2"/>
        <v>41.945288753799389</v>
      </c>
      <c r="F70" s="868">
        <f>SUM(F68:F69)</f>
        <v>188</v>
      </c>
      <c r="G70" s="895">
        <f t="shared" si="3"/>
        <v>57.142857142857139</v>
      </c>
      <c r="H70" s="865"/>
      <c r="I70" s="865"/>
      <c r="J70" s="865"/>
      <c r="K70" s="865"/>
      <c r="L70" s="868">
        <f>SUM(L68:L69)</f>
        <v>3</v>
      </c>
      <c r="M70" s="895">
        <f t="shared" si="4"/>
        <v>0.91185410334346495</v>
      </c>
    </row>
    <row r="74" spans="2:13" x14ac:dyDescent="0.25">
      <c r="F74" s="897">
        <f>E69+G69+M69</f>
        <v>100</v>
      </c>
    </row>
  </sheetData>
  <autoFilter ref="D4:M64"/>
  <mergeCells count="15">
    <mergeCell ref="D1:M1"/>
    <mergeCell ref="A3:A4"/>
    <mergeCell ref="B3:B4"/>
    <mergeCell ref="D3:E3"/>
    <mergeCell ref="J66:K66"/>
    <mergeCell ref="F3:G3"/>
    <mergeCell ref="H3:I3"/>
    <mergeCell ref="J3:K3"/>
    <mergeCell ref="L3:M3"/>
    <mergeCell ref="L66:M66"/>
    <mergeCell ref="B66:B67"/>
    <mergeCell ref="C66:C67"/>
    <mergeCell ref="D66:E66"/>
    <mergeCell ref="F66:G66"/>
    <mergeCell ref="H66:I66"/>
  </mergeCells>
  <pageMargins left="0.7" right="0.7" top="0.75" bottom="0.75" header="0.3" footer="0.3"/>
  <pageSetup paperSize="9" orientation="portrait" r:id="rId1"/>
</worksheet>
</file>

<file path=xl/worksheets/sheet3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384"/>
  <sheetViews>
    <sheetView tabSelected="1" zoomScale="120" zoomScaleNormal="120" workbookViewId="0">
      <selection activeCell="G15" sqref="G15"/>
    </sheetView>
  </sheetViews>
  <sheetFormatPr defaultColWidth="8.85546875" defaultRowHeight="16.5" x14ac:dyDescent="0.25"/>
  <cols>
    <col min="1" max="1" width="5.5703125" style="719" customWidth="1"/>
    <col min="2" max="2" width="26" style="742" customWidth="1"/>
    <col min="3" max="3" width="19" style="926" customWidth="1"/>
    <col min="4" max="4" width="16.85546875" style="705" customWidth="1"/>
    <col min="5" max="5" width="25.28515625" style="909" customWidth="1"/>
    <col min="6" max="7" width="8.85546875" style="719"/>
    <col min="8" max="8" width="14.140625" style="719" bestFit="1" customWidth="1"/>
    <col min="9" max="16384" width="8.85546875" style="719"/>
  </cols>
  <sheetData>
    <row r="1" spans="1:5" s="684" customFormat="1" ht="75.75" customHeight="1" x14ac:dyDescent="0.25">
      <c r="A1" s="1037" t="s">
        <v>1698</v>
      </c>
      <c r="B1" s="1037"/>
      <c r="C1" s="1037"/>
      <c r="D1" s="1037"/>
      <c r="E1" s="1037"/>
    </row>
    <row r="2" spans="1:5" s="684" customFormat="1" x14ac:dyDescent="0.25">
      <c r="C2" s="923"/>
      <c r="D2" s="915"/>
      <c r="E2" s="906"/>
    </row>
    <row r="3" spans="1:5" s="684" customFormat="1" ht="33" customHeight="1" x14ac:dyDescent="0.25">
      <c r="A3" s="911" t="s">
        <v>771</v>
      </c>
      <c r="B3" s="918" t="s">
        <v>1</v>
      </c>
      <c r="C3" s="911" t="s">
        <v>9</v>
      </c>
      <c r="D3" s="911" t="s">
        <v>1692</v>
      </c>
      <c r="E3" s="911" t="s">
        <v>259</v>
      </c>
    </row>
    <row r="4" spans="1:5" s="684" customFormat="1" ht="26.25" customHeight="1" x14ac:dyDescent="0.25">
      <c r="A4" s="911" t="s">
        <v>1679</v>
      </c>
      <c r="B4" s="1055" t="s">
        <v>1681</v>
      </c>
      <c r="C4" s="1056"/>
      <c r="D4" s="1056"/>
      <c r="E4" s="1057"/>
    </row>
    <row r="5" spans="1:5" s="684" customFormat="1" ht="31.5" customHeight="1" x14ac:dyDescent="0.25">
      <c r="A5" s="512" t="s">
        <v>310</v>
      </c>
      <c r="B5" s="519" t="s">
        <v>15</v>
      </c>
      <c r="C5" s="599" t="s">
        <v>1683</v>
      </c>
      <c r="D5" s="1061" t="s">
        <v>1682</v>
      </c>
      <c r="E5" s="1062"/>
    </row>
    <row r="6" spans="1:5" s="684" customFormat="1" ht="35.25" customHeight="1" x14ac:dyDescent="0.25">
      <c r="A6" s="512" t="s">
        <v>311</v>
      </c>
      <c r="B6" s="519" t="s">
        <v>17</v>
      </c>
      <c r="C6" s="599" t="s">
        <v>1684</v>
      </c>
      <c r="D6" s="1061" t="s">
        <v>1682</v>
      </c>
      <c r="E6" s="1062"/>
    </row>
    <row r="7" spans="1:5" s="684" customFormat="1" ht="35.25" customHeight="1" x14ac:dyDescent="0.25">
      <c r="A7" s="512" t="s">
        <v>312</v>
      </c>
      <c r="B7" s="519" t="s">
        <v>16</v>
      </c>
      <c r="C7" s="599" t="s">
        <v>1684</v>
      </c>
      <c r="D7" s="1061" t="s">
        <v>1740</v>
      </c>
      <c r="E7" s="1062"/>
    </row>
    <row r="8" spans="1:5" s="684" customFormat="1" ht="35.25" customHeight="1" x14ac:dyDescent="0.25">
      <c r="A8" s="512" t="s">
        <v>313</v>
      </c>
      <c r="B8" s="519" t="s">
        <v>165</v>
      </c>
      <c r="C8" s="599" t="s">
        <v>1684</v>
      </c>
      <c r="D8" s="1061" t="s">
        <v>1740</v>
      </c>
      <c r="E8" s="1062"/>
    </row>
    <row r="9" spans="1:5" s="684" customFormat="1" ht="18.75" customHeight="1" x14ac:dyDescent="0.25">
      <c r="A9" s="911" t="s">
        <v>1680</v>
      </c>
      <c r="B9" s="1058" t="s">
        <v>860</v>
      </c>
      <c r="C9" s="1059"/>
      <c r="D9" s="1059"/>
      <c r="E9" s="1060"/>
    </row>
    <row r="10" spans="1:5" s="684" customFormat="1" ht="33" x14ac:dyDescent="0.25">
      <c r="A10" s="512" t="s">
        <v>314</v>
      </c>
      <c r="B10" s="514" t="s">
        <v>49</v>
      </c>
      <c r="C10" s="713" t="s">
        <v>1630</v>
      </c>
      <c r="D10" s="713" t="s">
        <v>1701</v>
      </c>
      <c r="E10" s="905"/>
    </row>
    <row r="11" spans="1:5" s="684" customFormat="1" x14ac:dyDescent="0.25">
      <c r="A11" s="512" t="s">
        <v>315</v>
      </c>
      <c r="B11" s="514" t="s">
        <v>51</v>
      </c>
      <c r="C11" s="713" t="s">
        <v>761</v>
      </c>
      <c r="D11" s="713" t="s">
        <v>1701</v>
      </c>
      <c r="E11" s="905"/>
    </row>
    <row r="12" spans="1:5" s="684" customFormat="1" x14ac:dyDescent="0.25">
      <c r="A12" s="512" t="s">
        <v>316</v>
      </c>
      <c r="B12" s="514" t="s">
        <v>52</v>
      </c>
      <c r="C12" s="713" t="s">
        <v>761</v>
      </c>
      <c r="D12" s="713" t="s">
        <v>1701</v>
      </c>
      <c r="E12" s="905"/>
    </row>
    <row r="13" spans="1:5" s="684" customFormat="1" x14ac:dyDescent="0.25">
      <c r="A13" s="512" t="s">
        <v>317</v>
      </c>
      <c r="B13" s="514" t="s">
        <v>53</v>
      </c>
      <c r="C13" s="713" t="s">
        <v>761</v>
      </c>
      <c r="D13" s="713" t="s">
        <v>1701</v>
      </c>
      <c r="E13" s="905"/>
    </row>
    <row r="14" spans="1:5" s="684" customFormat="1" x14ac:dyDescent="0.25">
      <c r="A14" s="512" t="s">
        <v>318</v>
      </c>
      <c r="B14" s="514" t="s">
        <v>148</v>
      </c>
      <c r="C14" s="713" t="s">
        <v>761</v>
      </c>
      <c r="D14" s="713" t="s">
        <v>1671</v>
      </c>
      <c r="E14" s="905"/>
    </row>
    <row r="15" spans="1:5" s="684" customFormat="1" ht="33" x14ac:dyDescent="0.25">
      <c r="A15" s="512" t="s">
        <v>23</v>
      </c>
      <c r="B15" s="552" t="s">
        <v>85</v>
      </c>
      <c r="C15" s="713" t="s">
        <v>1693</v>
      </c>
      <c r="D15" s="713" t="s">
        <v>1701</v>
      </c>
      <c r="E15" s="905"/>
    </row>
    <row r="16" spans="1:5" s="684" customFormat="1" x14ac:dyDescent="0.25">
      <c r="A16" s="512" t="s">
        <v>25</v>
      </c>
      <c r="B16" s="514" t="s">
        <v>50</v>
      </c>
      <c r="C16" s="713" t="s">
        <v>761</v>
      </c>
      <c r="D16" s="713" t="s">
        <v>1701</v>
      </c>
      <c r="E16" s="905"/>
    </row>
    <row r="17" spans="1:5" s="684" customFormat="1" x14ac:dyDescent="0.25">
      <c r="A17" s="512" t="s">
        <v>27</v>
      </c>
      <c r="B17" s="552" t="s">
        <v>864</v>
      </c>
      <c r="C17" s="713" t="s">
        <v>761</v>
      </c>
      <c r="D17" s="713" t="s">
        <v>1701</v>
      </c>
      <c r="E17" s="905"/>
    </row>
    <row r="18" spans="1:5" s="684" customFormat="1" x14ac:dyDescent="0.25">
      <c r="A18" s="512" t="s">
        <v>29</v>
      </c>
      <c r="B18" s="514" t="s">
        <v>88</v>
      </c>
      <c r="C18" s="713" t="s">
        <v>761</v>
      </c>
      <c r="D18" s="713" t="s">
        <v>1701</v>
      </c>
      <c r="E18" s="905"/>
    </row>
    <row r="19" spans="1:5" s="684" customFormat="1" x14ac:dyDescent="0.25">
      <c r="A19" s="512" t="s">
        <v>31</v>
      </c>
      <c r="B19" s="514" t="s">
        <v>4</v>
      </c>
      <c r="C19" s="713" t="s">
        <v>761</v>
      </c>
      <c r="D19" s="713" t="s">
        <v>1701</v>
      </c>
      <c r="E19" s="905"/>
    </row>
    <row r="20" spans="1:5" s="684" customFormat="1" x14ac:dyDescent="0.25">
      <c r="A20" s="512" t="s">
        <v>33</v>
      </c>
      <c r="B20" s="514" t="s">
        <v>254</v>
      </c>
      <c r="C20" s="713" t="s">
        <v>761</v>
      </c>
      <c r="D20" s="713" t="s">
        <v>1701</v>
      </c>
      <c r="E20" s="905"/>
    </row>
    <row r="21" spans="1:5" s="684" customFormat="1" x14ac:dyDescent="0.25">
      <c r="A21" s="512" t="s">
        <v>35</v>
      </c>
      <c r="B21" s="514" t="s">
        <v>86</v>
      </c>
      <c r="C21" s="713" t="s">
        <v>761</v>
      </c>
      <c r="D21" s="713" t="s">
        <v>1671</v>
      </c>
      <c r="E21" s="905"/>
    </row>
    <row r="22" spans="1:5" s="684" customFormat="1" ht="33" x14ac:dyDescent="0.25">
      <c r="A22" s="512" t="s">
        <v>37</v>
      </c>
      <c r="B22" s="514" t="s">
        <v>197</v>
      </c>
      <c r="C22" s="713" t="s">
        <v>1694</v>
      </c>
      <c r="D22" s="713" t="s">
        <v>1701</v>
      </c>
      <c r="E22" s="905"/>
    </row>
    <row r="23" spans="1:5" s="684" customFormat="1" ht="33" x14ac:dyDescent="0.25">
      <c r="A23" s="512" t="s">
        <v>38</v>
      </c>
      <c r="B23" s="594" t="s">
        <v>218</v>
      </c>
      <c r="C23" s="713" t="s">
        <v>964</v>
      </c>
      <c r="D23" s="713" t="s">
        <v>1701</v>
      </c>
      <c r="E23" s="905"/>
    </row>
    <row r="24" spans="1:5" s="684" customFormat="1" x14ac:dyDescent="0.25">
      <c r="A24" s="512" t="s">
        <v>40</v>
      </c>
      <c r="B24" s="594" t="s">
        <v>219</v>
      </c>
      <c r="C24" s="713" t="s">
        <v>761</v>
      </c>
      <c r="D24" s="713" t="s">
        <v>1701</v>
      </c>
      <c r="E24" s="905"/>
    </row>
    <row r="25" spans="1:5" s="684" customFormat="1" x14ac:dyDescent="0.25">
      <c r="A25" s="512" t="s">
        <v>42</v>
      </c>
      <c r="B25" s="552" t="s">
        <v>220</v>
      </c>
      <c r="C25" s="713" t="s">
        <v>761</v>
      </c>
      <c r="D25" s="713" t="s">
        <v>1701</v>
      </c>
      <c r="E25" s="905"/>
    </row>
    <row r="26" spans="1:5" s="684" customFormat="1" x14ac:dyDescent="0.25">
      <c r="A26" s="512" t="s">
        <v>43</v>
      </c>
      <c r="B26" s="594" t="s">
        <v>74</v>
      </c>
      <c r="C26" s="713" t="s">
        <v>761</v>
      </c>
      <c r="D26" s="713" t="s">
        <v>1701</v>
      </c>
      <c r="E26" s="905"/>
    </row>
    <row r="27" spans="1:5" s="684" customFormat="1" x14ac:dyDescent="0.25">
      <c r="A27" s="512" t="s">
        <v>45</v>
      </c>
      <c r="B27" s="552" t="s">
        <v>221</v>
      </c>
      <c r="C27" s="713" t="s">
        <v>761</v>
      </c>
      <c r="D27" s="713" t="s">
        <v>1701</v>
      </c>
      <c r="E27" s="905"/>
    </row>
    <row r="28" spans="1:5" s="684" customFormat="1" x14ac:dyDescent="0.25">
      <c r="A28" s="512" t="s">
        <v>47</v>
      </c>
      <c r="B28" s="552" t="s">
        <v>222</v>
      </c>
      <c r="C28" s="713" t="s">
        <v>761</v>
      </c>
      <c r="D28" s="713" t="s">
        <v>1701</v>
      </c>
      <c r="E28" s="905"/>
    </row>
    <row r="29" spans="1:5" s="684" customFormat="1" x14ac:dyDescent="0.25">
      <c r="A29" s="512" t="s">
        <v>319</v>
      </c>
      <c r="B29" s="594" t="s">
        <v>34</v>
      </c>
      <c r="C29" s="713" t="s">
        <v>761</v>
      </c>
      <c r="D29" s="713" t="s">
        <v>1701</v>
      </c>
      <c r="E29" s="905"/>
    </row>
    <row r="30" spans="1:5" s="684" customFormat="1" x14ac:dyDescent="0.25">
      <c r="A30" s="512" t="s">
        <v>320</v>
      </c>
      <c r="B30" s="552" t="s">
        <v>224</v>
      </c>
      <c r="C30" s="713" t="s">
        <v>761</v>
      </c>
      <c r="D30" s="713" t="s">
        <v>1701</v>
      </c>
      <c r="E30" s="905"/>
    </row>
    <row r="31" spans="1:5" s="684" customFormat="1" x14ac:dyDescent="0.25">
      <c r="A31" s="512" t="s">
        <v>321</v>
      </c>
      <c r="B31" s="594" t="s">
        <v>309</v>
      </c>
      <c r="C31" s="713" t="s">
        <v>761</v>
      </c>
      <c r="D31" s="713" t="s">
        <v>1701</v>
      </c>
      <c r="E31" s="905"/>
    </row>
    <row r="32" spans="1:5" s="684" customFormat="1" x14ac:dyDescent="0.25">
      <c r="A32" s="512" t="s">
        <v>322</v>
      </c>
      <c r="B32" s="552" t="s">
        <v>281</v>
      </c>
      <c r="C32" s="713" t="s">
        <v>761</v>
      </c>
      <c r="D32" s="713" t="s">
        <v>1701</v>
      </c>
      <c r="E32" s="905"/>
    </row>
    <row r="33" spans="1:5" s="684" customFormat="1" x14ac:dyDescent="0.25">
      <c r="A33" s="512" t="s">
        <v>323</v>
      </c>
      <c r="B33" s="552" t="s">
        <v>225</v>
      </c>
      <c r="C33" s="713" t="s">
        <v>761</v>
      </c>
      <c r="D33" s="713" t="s">
        <v>1701</v>
      </c>
      <c r="E33" s="905"/>
    </row>
    <row r="34" spans="1:5" s="684" customFormat="1" x14ac:dyDescent="0.25">
      <c r="A34" s="512" t="s">
        <v>324</v>
      </c>
      <c r="B34" s="552" t="s">
        <v>274</v>
      </c>
      <c r="C34" s="713" t="s">
        <v>761</v>
      </c>
      <c r="D34" s="713" t="s">
        <v>1701</v>
      </c>
      <c r="E34" s="905"/>
    </row>
    <row r="35" spans="1:5" s="684" customFormat="1" x14ac:dyDescent="0.25">
      <c r="A35" s="512" t="s">
        <v>325</v>
      </c>
      <c r="B35" s="594" t="s">
        <v>79</v>
      </c>
      <c r="C35" s="713" t="s">
        <v>761</v>
      </c>
      <c r="D35" s="713" t="s">
        <v>1671</v>
      </c>
      <c r="E35" s="905"/>
    </row>
    <row r="36" spans="1:5" s="684" customFormat="1" ht="38.25" x14ac:dyDescent="0.25">
      <c r="A36" s="512" t="s">
        <v>326</v>
      </c>
      <c r="B36" s="514" t="s">
        <v>1100</v>
      </c>
      <c r="C36" s="713" t="s">
        <v>761</v>
      </c>
      <c r="D36" s="713" t="s">
        <v>1671</v>
      </c>
      <c r="E36" s="905" t="s">
        <v>1686</v>
      </c>
    </row>
    <row r="37" spans="1:5" s="684" customFormat="1" ht="33" x14ac:dyDescent="0.25">
      <c r="A37" s="512" t="s">
        <v>327</v>
      </c>
      <c r="B37" s="514" t="s">
        <v>65</v>
      </c>
      <c r="C37" s="713" t="s">
        <v>1695</v>
      </c>
      <c r="D37" s="713" t="s">
        <v>1701</v>
      </c>
      <c r="E37" s="905"/>
    </row>
    <row r="38" spans="1:5" s="684" customFormat="1" x14ac:dyDescent="0.25">
      <c r="A38" s="512" t="s">
        <v>328</v>
      </c>
      <c r="B38" s="519" t="s">
        <v>32</v>
      </c>
      <c r="C38" s="713" t="s">
        <v>761</v>
      </c>
      <c r="D38" s="713" t="s">
        <v>1701</v>
      </c>
      <c r="E38" s="905"/>
    </row>
    <row r="39" spans="1:5" s="684" customFormat="1" x14ac:dyDescent="0.25">
      <c r="A39" s="512" t="s">
        <v>329</v>
      </c>
      <c r="B39" s="519" t="s">
        <v>57</v>
      </c>
      <c r="C39" s="713" t="s">
        <v>761</v>
      </c>
      <c r="D39" s="713" t="s">
        <v>1701</v>
      </c>
      <c r="E39" s="905"/>
    </row>
    <row r="40" spans="1:5" s="684" customFormat="1" x14ac:dyDescent="0.25">
      <c r="A40" s="512" t="s">
        <v>1280</v>
      </c>
      <c r="B40" s="519" t="s">
        <v>21</v>
      </c>
      <c r="C40" s="713" t="s">
        <v>761</v>
      </c>
      <c r="D40" s="713" t="s">
        <v>1701</v>
      </c>
      <c r="E40" s="905"/>
    </row>
    <row r="41" spans="1:5" s="684" customFormat="1" x14ac:dyDescent="0.25">
      <c r="A41" s="512" t="s">
        <v>1281</v>
      </c>
      <c r="B41" s="519" t="s">
        <v>361</v>
      </c>
      <c r="C41" s="713" t="s">
        <v>761</v>
      </c>
      <c r="D41" s="713" t="s">
        <v>1701</v>
      </c>
      <c r="E41" s="905"/>
    </row>
    <row r="42" spans="1:5" s="684" customFormat="1" x14ac:dyDescent="0.25">
      <c r="A42" s="512" t="s">
        <v>1282</v>
      </c>
      <c r="B42" s="519" t="s">
        <v>22</v>
      </c>
      <c r="C42" s="713" t="s">
        <v>761</v>
      </c>
      <c r="D42" s="713" t="s">
        <v>1701</v>
      </c>
      <c r="E42" s="905"/>
    </row>
    <row r="43" spans="1:5" s="684" customFormat="1" x14ac:dyDescent="0.25">
      <c r="A43" s="512" t="s">
        <v>1283</v>
      </c>
      <c r="B43" s="519" t="s">
        <v>24</v>
      </c>
      <c r="C43" s="713" t="s">
        <v>761</v>
      </c>
      <c r="D43" s="713" t="s">
        <v>1701</v>
      </c>
      <c r="E43" s="905"/>
    </row>
    <row r="44" spans="1:5" s="684" customFormat="1" x14ac:dyDescent="0.25">
      <c r="A44" s="512" t="s">
        <v>1284</v>
      </c>
      <c r="B44" s="519" t="s">
        <v>26</v>
      </c>
      <c r="C44" s="713" t="s">
        <v>761</v>
      </c>
      <c r="D44" s="713" t="s">
        <v>1701</v>
      </c>
      <c r="E44" s="905"/>
    </row>
    <row r="45" spans="1:5" s="684" customFormat="1" x14ac:dyDescent="0.25">
      <c r="A45" s="512" t="s">
        <v>1285</v>
      </c>
      <c r="B45" s="519" t="s">
        <v>284</v>
      </c>
      <c r="C45" s="713" t="s">
        <v>761</v>
      </c>
      <c r="D45" s="713" t="s">
        <v>1701</v>
      </c>
      <c r="E45" s="905"/>
    </row>
    <row r="46" spans="1:5" s="684" customFormat="1" x14ac:dyDescent="0.25">
      <c r="A46" s="512" t="s">
        <v>1286</v>
      </c>
      <c r="B46" s="519" t="s">
        <v>68</v>
      </c>
      <c r="C46" s="713" t="s">
        <v>761</v>
      </c>
      <c r="D46" s="713" t="s">
        <v>1701</v>
      </c>
      <c r="E46" s="905"/>
    </row>
    <row r="47" spans="1:5" s="684" customFormat="1" ht="38.25" x14ac:dyDescent="0.25">
      <c r="A47" s="512" t="s">
        <v>1287</v>
      </c>
      <c r="B47" s="519" t="s">
        <v>69</v>
      </c>
      <c r="C47" s="713" t="s">
        <v>761</v>
      </c>
      <c r="D47" s="713" t="s">
        <v>1701</v>
      </c>
      <c r="E47" s="905" t="s">
        <v>1116</v>
      </c>
    </row>
    <row r="48" spans="1:5" s="684" customFormat="1" ht="38.25" x14ac:dyDescent="0.25">
      <c r="A48" s="512" t="s">
        <v>1288</v>
      </c>
      <c r="B48" s="519" t="s">
        <v>1098</v>
      </c>
      <c r="C48" s="713" t="s">
        <v>761</v>
      </c>
      <c r="D48" s="713" t="s">
        <v>1671</v>
      </c>
      <c r="E48" s="905" t="s">
        <v>1687</v>
      </c>
    </row>
    <row r="49" spans="1:5" s="684" customFormat="1" ht="29.25" customHeight="1" x14ac:dyDescent="0.25">
      <c r="A49" s="512" t="s">
        <v>1289</v>
      </c>
      <c r="B49" s="552" t="s">
        <v>368</v>
      </c>
      <c r="C49" s="713" t="s">
        <v>764</v>
      </c>
      <c r="D49" s="713" t="s">
        <v>1701</v>
      </c>
      <c r="E49" s="905"/>
    </row>
    <row r="50" spans="1:5" s="684" customFormat="1" x14ac:dyDescent="0.25">
      <c r="A50" s="512" t="s">
        <v>1290</v>
      </c>
      <c r="B50" s="514" t="s">
        <v>186</v>
      </c>
      <c r="C50" s="713" t="s">
        <v>761</v>
      </c>
      <c r="D50" s="713" t="s">
        <v>1701</v>
      </c>
      <c r="E50" s="905"/>
    </row>
    <row r="51" spans="1:5" s="684" customFormat="1" x14ac:dyDescent="0.25">
      <c r="A51" s="512" t="s">
        <v>1291</v>
      </c>
      <c r="B51" s="514" t="s">
        <v>58</v>
      </c>
      <c r="C51" s="713" t="s">
        <v>761</v>
      </c>
      <c r="D51" s="713" t="s">
        <v>1701</v>
      </c>
      <c r="E51" s="905"/>
    </row>
    <row r="52" spans="1:5" s="684" customFormat="1" x14ac:dyDescent="0.25">
      <c r="A52" s="512" t="s">
        <v>1292</v>
      </c>
      <c r="B52" s="552" t="s">
        <v>2</v>
      </c>
      <c r="C52" s="713" t="s">
        <v>761</v>
      </c>
      <c r="D52" s="713" t="s">
        <v>1701</v>
      </c>
      <c r="E52" s="905"/>
    </row>
    <row r="53" spans="1:5" s="684" customFormat="1" x14ac:dyDescent="0.25">
      <c r="A53" s="512" t="s">
        <v>1293</v>
      </c>
      <c r="B53" s="552" t="s">
        <v>59</v>
      </c>
      <c r="C53" s="713" t="s">
        <v>761</v>
      </c>
      <c r="D53" s="713" t="s">
        <v>1701</v>
      </c>
      <c r="E53" s="905"/>
    </row>
    <row r="54" spans="1:5" s="684" customFormat="1" x14ac:dyDescent="0.25">
      <c r="A54" s="512" t="s">
        <v>1294</v>
      </c>
      <c r="B54" s="552" t="s">
        <v>62</v>
      </c>
      <c r="C54" s="713" t="s">
        <v>761</v>
      </c>
      <c r="D54" s="713" t="s">
        <v>1701</v>
      </c>
      <c r="E54" s="905"/>
    </row>
    <row r="55" spans="1:5" s="684" customFormat="1" x14ac:dyDescent="0.25">
      <c r="A55" s="512" t="s">
        <v>1295</v>
      </c>
      <c r="B55" s="552" t="s">
        <v>280</v>
      </c>
      <c r="C55" s="713" t="s">
        <v>761</v>
      </c>
      <c r="D55" s="713" t="s">
        <v>1701</v>
      </c>
      <c r="E55" s="905"/>
    </row>
    <row r="56" spans="1:5" s="684" customFormat="1" x14ac:dyDescent="0.25">
      <c r="A56" s="512" t="s">
        <v>1296</v>
      </c>
      <c r="B56" s="552" t="s">
        <v>60</v>
      </c>
      <c r="C56" s="713" t="s">
        <v>761</v>
      </c>
      <c r="D56" s="713" t="s">
        <v>1701</v>
      </c>
      <c r="E56" s="905"/>
    </row>
    <row r="57" spans="1:5" s="684" customFormat="1" x14ac:dyDescent="0.25">
      <c r="A57" s="512" t="s">
        <v>1297</v>
      </c>
      <c r="B57" s="552" t="s">
        <v>30</v>
      </c>
      <c r="C57" s="713" t="s">
        <v>761</v>
      </c>
      <c r="D57" s="713" t="s">
        <v>1701</v>
      </c>
      <c r="E57" s="905"/>
    </row>
    <row r="58" spans="1:5" s="684" customFormat="1" x14ac:dyDescent="0.25">
      <c r="A58" s="512" t="s">
        <v>1298</v>
      </c>
      <c r="B58" s="552" t="s">
        <v>344</v>
      </c>
      <c r="C58" s="713" t="s">
        <v>761</v>
      </c>
      <c r="D58" s="713" t="s">
        <v>1701</v>
      </c>
      <c r="E58" s="905"/>
    </row>
    <row r="59" spans="1:5" s="684" customFormat="1" x14ac:dyDescent="0.25">
      <c r="A59" s="512" t="s">
        <v>1299</v>
      </c>
      <c r="B59" s="552" t="s">
        <v>253</v>
      </c>
      <c r="C59" s="713" t="s">
        <v>761</v>
      </c>
      <c r="D59" s="713" t="s">
        <v>1701</v>
      </c>
      <c r="E59" s="905"/>
    </row>
    <row r="60" spans="1:5" s="684" customFormat="1" ht="49.5" x14ac:dyDescent="0.25">
      <c r="A60" s="512" t="s">
        <v>1300</v>
      </c>
      <c r="B60" s="552" t="s">
        <v>18</v>
      </c>
      <c r="C60" s="713" t="s">
        <v>1696</v>
      </c>
      <c r="D60" s="713" t="s">
        <v>1701</v>
      </c>
      <c r="E60" s="905"/>
    </row>
    <row r="61" spans="1:5" s="684" customFormat="1" x14ac:dyDescent="0.25">
      <c r="A61" s="512" t="s">
        <v>1301</v>
      </c>
      <c r="B61" s="519" t="s">
        <v>72</v>
      </c>
      <c r="C61" s="713" t="s">
        <v>761</v>
      </c>
      <c r="D61" s="713" t="s">
        <v>1701</v>
      </c>
      <c r="E61" s="905"/>
    </row>
    <row r="62" spans="1:5" s="684" customFormat="1" x14ac:dyDescent="0.25">
      <c r="A62" s="512" t="s">
        <v>1302</v>
      </c>
      <c r="B62" s="519" t="s">
        <v>76</v>
      </c>
      <c r="C62" s="713" t="s">
        <v>761</v>
      </c>
      <c r="D62" s="713" t="s">
        <v>1701</v>
      </c>
      <c r="E62" s="905"/>
    </row>
    <row r="63" spans="1:5" s="684" customFormat="1" x14ac:dyDescent="0.25">
      <c r="A63" s="512" t="s">
        <v>1303</v>
      </c>
      <c r="B63" s="519" t="s">
        <v>20</v>
      </c>
      <c r="C63" s="713" t="s">
        <v>761</v>
      </c>
      <c r="D63" s="713" t="s">
        <v>1701</v>
      </c>
      <c r="E63" s="905"/>
    </row>
    <row r="64" spans="1:5" s="684" customFormat="1" x14ac:dyDescent="0.25">
      <c r="A64" s="512" t="s">
        <v>1304</v>
      </c>
      <c r="B64" s="519" t="s">
        <v>78</v>
      </c>
      <c r="C64" s="713" t="s">
        <v>761</v>
      </c>
      <c r="D64" s="713" t="s">
        <v>1701</v>
      </c>
      <c r="E64" s="905"/>
    </row>
    <row r="65" spans="1:5" s="684" customFormat="1" x14ac:dyDescent="0.25">
      <c r="A65" s="512" t="s">
        <v>1305</v>
      </c>
      <c r="B65" s="519" t="s">
        <v>3</v>
      </c>
      <c r="C65" s="713" t="s">
        <v>761</v>
      </c>
      <c r="D65" s="713" t="s">
        <v>1701</v>
      </c>
      <c r="E65" s="905"/>
    </row>
    <row r="66" spans="1:5" s="684" customFormat="1" x14ac:dyDescent="0.25">
      <c r="A66" s="512" t="s">
        <v>1306</v>
      </c>
      <c r="B66" s="519" t="s">
        <v>70</v>
      </c>
      <c r="C66" s="713" t="s">
        <v>761</v>
      </c>
      <c r="D66" s="713" t="s">
        <v>1701</v>
      </c>
      <c r="E66" s="905"/>
    </row>
    <row r="67" spans="1:5" s="684" customFormat="1" x14ac:dyDescent="0.25">
      <c r="A67" s="512" t="s">
        <v>1307</v>
      </c>
      <c r="B67" s="519" t="s">
        <v>73</v>
      </c>
      <c r="C67" s="713" t="s">
        <v>761</v>
      </c>
      <c r="D67" s="713" t="s">
        <v>1671</v>
      </c>
      <c r="E67" s="905"/>
    </row>
    <row r="68" spans="1:5" s="684" customFormat="1" ht="33" x14ac:dyDescent="0.25">
      <c r="A68" s="512" t="s">
        <v>1308</v>
      </c>
      <c r="B68" s="519" t="s">
        <v>207</v>
      </c>
      <c r="C68" s="713" t="s">
        <v>1697</v>
      </c>
      <c r="D68" s="713" t="s">
        <v>1701</v>
      </c>
      <c r="E68" s="905"/>
    </row>
    <row r="69" spans="1:5" s="684" customFormat="1" x14ac:dyDescent="0.25">
      <c r="A69" s="512" t="s">
        <v>1309</v>
      </c>
      <c r="B69" s="519" t="s">
        <v>61</v>
      </c>
      <c r="C69" s="713" t="s">
        <v>761</v>
      </c>
      <c r="D69" s="713" t="s">
        <v>1701</v>
      </c>
      <c r="E69" s="905"/>
    </row>
    <row r="70" spans="1:5" s="684" customFormat="1" x14ac:dyDescent="0.25">
      <c r="A70" s="512" t="s">
        <v>1310</v>
      </c>
      <c r="B70" s="519" t="s">
        <v>209</v>
      </c>
      <c r="C70" s="713" t="s">
        <v>761</v>
      </c>
      <c r="D70" s="713" t="s">
        <v>1701</v>
      </c>
      <c r="E70" s="905"/>
    </row>
    <row r="71" spans="1:5" s="684" customFormat="1" ht="33" x14ac:dyDescent="0.25">
      <c r="A71" s="512" t="s">
        <v>1311</v>
      </c>
      <c r="B71" s="552" t="s">
        <v>64</v>
      </c>
      <c r="C71" s="903" t="s">
        <v>773</v>
      </c>
      <c r="D71" s="713" t="s">
        <v>1701</v>
      </c>
      <c r="E71" s="905"/>
    </row>
    <row r="72" spans="1:5" s="684" customFormat="1" x14ac:dyDescent="0.25">
      <c r="A72" s="512" t="s">
        <v>1312</v>
      </c>
      <c r="B72" s="689" t="s">
        <v>215</v>
      </c>
      <c r="C72" s="903" t="s">
        <v>761</v>
      </c>
      <c r="D72" s="713" t="s">
        <v>1671</v>
      </c>
      <c r="E72" s="905"/>
    </row>
    <row r="73" spans="1:5" s="684" customFormat="1" ht="33" x14ac:dyDescent="0.25">
      <c r="A73" s="512" t="s">
        <v>1313</v>
      </c>
      <c r="B73" s="514" t="s">
        <v>375</v>
      </c>
      <c r="C73" s="713" t="s">
        <v>775</v>
      </c>
      <c r="D73" s="713" t="s">
        <v>1701</v>
      </c>
      <c r="E73" s="905"/>
    </row>
    <row r="74" spans="1:5" s="684" customFormat="1" x14ac:dyDescent="0.25">
      <c r="A74" s="512" t="s">
        <v>1314</v>
      </c>
      <c r="B74" s="514" t="s">
        <v>171</v>
      </c>
      <c r="C74" s="713" t="s">
        <v>761</v>
      </c>
      <c r="D74" s="713" t="s">
        <v>1671</v>
      </c>
      <c r="E74" s="905"/>
    </row>
    <row r="75" spans="1:5" s="684" customFormat="1" ht="33" x14ac:dyDescent="0.25">
      <c r="A75" s="512" t="s">
        <v>1315</v>
      </c>
      <c r="B75" s="519" t="s">
        <v>298</v>
      </c>
      <c r="C75" s="523" t="s">
        <v>772</v>
      </c>
      <c r="D75" s="713" t="s">
        <v>1701</v>
      </c>
      <c r="E75" s="905"/>
    </row>
    <row r="76" spans="1:5" s="684" customFormat="1" x14ac:dyDescent="0.25">
      <c r="A76" s="512" t="s">
        <v>1316</v>
      </c>
      <c r="B76" s="519" t="s">
        <v>210</v>
      </c>
      <c r="C76" s="523" t="s">
        <v>761</v>
      </c>
      <c r="D76" s="713" t="s">
        <v>1701</v>
      </c>
      <c r="E76" s="905"/>
    </row>
    <row r="77" spans="1:5" s="684" customFormat="1" x14ac:dyDescent="0.25">
      <c r="A77" s="512" t="s">
        <v>1317</v>
      </c>
      <c r="B77" s="519" t="s">
        <v>211</v>
      </c>
      <c r="C77" s="523" t="s">
        <v>761</v>
      </c>
      <c r="D77" s="713" t="s">
        <v>1701</v>
      </c>
      <c r="E77" s="905"/>
    </row>
    <row r="78" spans="1:5" s="684" customFormat="1" x14ac:dyDescent="0.25">
      <c r="A78" s="512" t="s">
        <v>1318</v>
      </c>
      <c r="B78" s="519" t="s">
        <v>208</v>
      </c>
      <c r="C78" s="523" t="s">
        <v>761</v>
      </c>
      <c r="D78" s="713" t="s">
        <v>1671</v>
      </c>
      <c r="E78" s="905"/>
    </row>
    <row r="79" spans="1:5" s="684" customFormat="1" x14ac:dyDescent="0.25">
      <c r="A79" s="512" t="s">
        <v>1319</v>
      </c>
      <c r="B79" s="514" t="s">
        <v>256</v>
      </c>
      <c r="C79" s="903" t="s">
        <v>774</v>
      </c>
      <c r="D79" s="713" t="s">
        <v>1701</v>
      </c>
      <c r="E79" s="905"/>
    </row>
    <row r="80" spans="1:5" s="684" customFormat="1" x14ac:dyDescent="0.25">
      <c r="A80" s="512" t="s">
        <v>1320</v>
      </c>
      <c r="B80" s="514" t="s">
        <v>257</v>
      </c>
      <c r="C80" s="903" t="s">
        <v>761</v>
      </c>
      <c r="D80" s="713" t="s">
        <v>1701</v>
      </c>
      <c r="E80" s="905"/>
    </row>
    <row r="81" spans="1:5" s="684" customFormat="1" x14ac:dyDescent="0.25">
      <c r="A81" s="512" t="s">
        <v>1321</v>
      </c>
      <c r="B81" s="552" t="s">
        <v>127</v>
      </c>
      <c r="C81" s="713" t="s">
        <v>338</v>
      </c>
      <c r="D81" s="713" t="s">
        <v>1701</v>
      </c>
      <c r="E81" s="905"/>
    </row>
    <row r="82" spans="1:5" s="684" customFormat="1" x14ac:dyDescent="0.25">
      <c r="A82" s="512" t="s">
        <v>1322</v>
      </c>
      <c r="B82" s="552" t="s">
        <v>136</v>
      </c>
      <c r="C82" s="713" t="s">
        <v>761</v>
      </c>
      <c r="D82" s="713" t="s">
        <v>1701</v>
      </c>
      <c r="E82" s="905"/>
    </row>
    <row r="83" spans="1:5" s="684" customFormat="1" x14ac:dyDescent="0.25">
      <c r="A83" s="512" t="s">
        <v>1323</v>
      </c>
      <c r="B83" s="552" t="s">
        <v>129</v>
      </c>
      <c r="C83" s="713" t="s">
        <v>761</v>
      </c>
      <c r="D83" s="713" t="s">
        <v>1701</v>
      </c>
      <c r="E83" s="905"/>
    </row>
    <row r="84" spans="1:5" s="684" customFormat="1" x14ac:dyDescent="0.25">
      <c r="A84" s="512" t="s">
        <v>1324</v>
      </c>
      <c r="B84" s="552" t="s">
        <v>141</v>
      </c>
      <c r="C84" s="713" t="s">
        <v>761</v>
      </c>
      <c r="D84" s="713" t="s">
        <v>1701</v>
      </c>
      <c r="E84" s="905"/>
    </row>
    <row r="85" spans="1:5" s="684" customFormat="1" ht="33" x14ac:dyDescent="0.25">
      <c r="A85" s="512" t="s">
        <v>1325</v>
      </c>
      <c r="B85" s="552" t="s">
        <v>132</v>
      </c>
      <c r="C85" s="713" t="s">
        <v>761</v>
      </c>
      <c r="D85" s="713" t="s">
        <v>1701</v>
      </c>
      <c r="E85" s="905"/>
    </row>
    <row r="86" spans="1:5" s="684" customFormat="1" x14ac:dyDescent="0.25">
      <c r="A86" s="512" t="s">
        <v>1326</v>
      </c>
      <c r="B86" s="552" t="s">
        <v>297</v>
      </c>
      <c r="C86" s="713" t="s">
        <v>761</v>
      </c>
      <c r="D86" s="713" t="s">
        <v>1701</v>
      </c>
      <c r="E86" s="905"/>
    </row>
    <row r="87" spans="1:5" s="684" customFormat="1" x14ac:dyDescent="0.25">
      <c r="A87" s="512" t="s">
        <v>1327</v>
      </c>
      <c r="B87" s="552" t="s">
        <v>334</v>
      </c>
      <c r="C87" s="713" t="s">
        <v>761</v>
      </c>
      <c r="D87" s="713" t="s">
        <v>1701</v>
      </c>
      <c r="E87" s="905"/>
    </row>
    <row r="88" spans="1:5" s="684" customFormat="1" ht="25.5" x14ac:dyDescent="0.25">
      <c r="A88" s="512" t="s">
        <v>1328</v>
      </c>
      <c r="B88" s="552" t="s">
        <v>1043</v>
      </c>
      <c r="C88" s="713" t="s">
        <v>761</v>
      </c>
      <c r="D88" s="713" t="s">
        <v>1671</v>
      </c>
      <c r="E88" s="905" t="s">
        <v>1122</v>
      </c>
    </row>
    <row r="89" spans="1:5" s="684" customFormat="1" x14ac:dyDescent="0.25">
      <c r="A89" s="512" t="s">
        <v>1329</v>
      </c>
      <c r="B89" s="552" t="s">
        <v>130</v>
      </c>
      <c r="C89" s="713" t="s">
        <v>761</v>
      </c>
      <c r="D89" s="713" t="s">
        <v>1671</v>
      </c>
      <c r="E89" s="905"/>
    </row>
    <row r="90" spans="1:5" s="684" customFormat="1" x14ac:dyDescent="0.25">
      <c r="A90" s="512" t="s">
        <v>1330</v>
      </c>
      <c r="B90" s="552" t="s">
        <v>128</v>
      </c>
      <c r="C90" s="713" t="s">
        <v>761</v>
      </c>
      <c r="D90" s="713" t="s">
        <v>1671</v>
      </c>
      <c r="E90" s="905"/>
    </row>
    <row r="91" spans="1:5" s="684" customFormat="1" x14ac:dyDescent="0.25">
      <c r="A91" s="512" t="s">
        <v>1331</v>
      </c>
      <c r="B91" s="552" t="s">
        <v>131</v>
      </c>
      <c r="C91" s="713" t="s">
        <v>761</v>
      </c>
      <c r="D91" s="713" t="s">
        <v>1671</v>
      </c>
      <c r="E91" s="905"/>
    </row>
    <row r="92" spans="1:5" s="684" customFormat="1" x14ac:dyDescent="0.25">
      <c r="A92" s="512" t="s">
        <v>1332</v>
      </c>
      <c r="B92" s="552" t="s">
        <v>133</v>
      </c>
      <c r="C92" s="713" t="s">
        <v>761</v>
      </c>
      <c r="D92" s="713" t="s">
        <v>1671</v>
      </c>
      <c r="E92" s="905"/>
    </row>
    <row r="93" spans="1:5" s="684" customFormat="1" x14ac:dyDescent="0.25">
      <c r="A93" s="512" t="s">
        <v>1333</v>
      </c>
      <c r="B93" s="552" t="s">
        <v>134</v>
      </c>
      <c r="C93" s="713" t="s">
        <v>761</v>
      </c>
      <c r="D93" s="713" t="s">
        <v>1671</v>
      </c>
      <c r="E93" s="905"/>
    </row>
    <row r="94" spans="1:5" s="684" customFormat="1" x14ac:dyDescent="0.25">
      <c r="A94" s="512" t="s">
        <v>1334</v>
      </c>
      <c r="B94" s="552" t="s">
        <v>135</v>
      </c>
      <c r="C94" s="713" t="s">
        <v>761</v>
      </c>
      <c r="D94" s="713" t="s">
        <v>1671</v>
      </c>
      <c r="E94" s="905"/>
    </row>
    <row r="95" spans="1:5" s="684" customFormat="1" x14ac:dyDescent="0.25">
      <c r="A95" s="512" t="s">
        <v>1335</v>
      </c>
      <c r="B95" s="552" t="s">
        <v>137</v>
      </c>
      <c r="C95" s="713" t="s">
        <v>761</v>
      </c>
      <c r="D95" s="713" t="s">
        <v>1671</v>
      </c>
      <c r="E95" s="905"/>
    </row>
    <row r="96" spans="1:5" s="684" customFormat="1" x14ac:dyDescent="0.25">
      <c r="A96" s="512" t="s">
        <v>1336</v>
      </c>
      <c r="B96" s="552" t="s">
        <v>138</v>
      </c>
      <c r="C96" s="713" t="s">
        <v>761</v>
      </c>
      <c r="D96" s="713" t="s">
        <v>1671</v>
      </c>
      <c r="E96" s="905"/>
    </row>
    <row r="97" spans="1:5" s="684" customFormat="1" x14ac:dyDescent="0.25">
      <c r="A97" s="512" t="s">
        <v>1337</v>
      </c>
      <c r="B97" s="552" t="s">
        <v>139</v>
      </c>
      <c r="C97" s="713" t="s">
        <v>761</v>
      </c>
      <c r="D97" s="713" t="s">
        <v>1671</v>
      </c>
      <c r="E97" s="905"/>
    </row>
    <row r="98" spans="1:5" s="684" customFormat="1" x14ac:dyDescent="0.25">
      <c r="A98" s="512" t="s">
        <v>1338</v>
      </c>
      <c r="B98" s="552" t="s">
        <v>111</v>
      </c>
      <c r="C98" s="713" t="s">
        <v>761</v>
      </c>
      <c r="D98" s="713" t="s">
        <v>1671</v>
      </c>
      <c r="E98" s="905"/>
    </row>
    <row r="99" spans="1:5" s="684" customFormat="1" x14ac:dyDescent="0.25">
      <c r="A99" s="512" t="s">
        <v>1339</v>
      </c>
      <c r="B99" s="552" t="s">
        <v>140</v>
      </c>
      <c r="C99" s="713" t="s">
        <v>761</v>
      </c>
      <c r="D99" s="713" t="s">
        <v>1671</v>
      </c>
      <c r="E99" s="905"/>
    </row>
    <row r="100" spans="1:5" s="684" customFormat="1" x14ac:dyDescent="0.25">
      <c r="A100" s="512" t="s">
        <v>1340</v>
      </c>
      <c r="B100" s="552" t="s">
        <v>142</v>
      </c>
      <c r="C100" s="713" t="s">
        <v>761</v>
      </c>
      <c r="D100" s="713" t="s">
        <v>1671</v>
      </c>
      <c r="E100" s="905"/>
    </row>
    <row r="101" spans="1:5" s="684" customFormat="1" x14ac:dyDescent="0.25">
      <c r="A101" s="512" t="s">
        <v>1341</v>
      </c>
      <c r="B101" s="552" t="s">
        <v>143</v>
      </c>
      <c r="C101" s="713" t="s">
        <v>761</v>
      </c>
      <c r="D101" s="713" t="s">
        <v>1671</v>
      </c>
      <c r="E101" s="905"/>
    </row>
    <row r="102" spans="1:5" s="684" customFormat="1" ht="33" x14ac:dyDescent="0.25">
      <c r="A102" s="512" t="s">
        <v>1342</v>
      </c>
      <c r="B102" s="552" t="s">
        <v>144</v>
      </c>
      <c r="C102" s="713" t="s">
        <v>761</v>
      </c>
      <c r="D102" s="713" t="s">
        <v>1671</v>
      </c>
      <c r="E102" s="905"/>
    </row>
    <row r="103" spans="1:5" s="684" customFormat="1" x14ac:dyDescent="0.25">
      <c r="A103" s="512" t="s">
        <v>1343</v>
      </c>
      <c r="B103" s="552" t="s">
        <v>145</v>
      </c>
      <c r="C103" s="713" t="s">
        <v>761</v>
      </c>
      <c r="D103" s="713" t="s">
        <v>1671</v>
      </c>
      <c r="E103" s="905"/>
    </row>
    <row r="104" spans="1:5" s="684" customFormat="1" x14ac:dyDescent="0.25">
      <c r="A104" s="512" t="s">
        <v>1344</v>
      </c>
      <c r="B104" s="552" t="s">
        <v>146</v>
      </c>
      <c r="C104" s="713" t="s">
        <v>761</v>
      </c>
      <c r="D104" s="713" t="s">
        <v>1671</v>
      </c>
      <c r="E104" s="905"/>
    </row>
    <row r="105" spans="1:5" s="684" customFormat="1" x14ac:dyDescent="0.25">
      <c r="A105" s="512" t="s">
        <v>1345</v>
      </c>
      <c r="B105" s="552" t="s">
        <v>293</v>
      </c>
      <c r="C105" s="713" t="s">
        <v>761</v>
      </c>
      <c r="D105" s="713" t="s">
        <v>1671</v>
      </c>
      <c r="E105" s="905"/>
    </row>
    <row r="106" spans="1:5" s="684" customFormat="1" x14ac:dyDescent="0.25">
      <c r="A106" s="512" t="s">
        <v>1346</v>
      </c>
      <c r="B106" s="552" t="s">
        <v>87</v>
      </c>
      <c r="C106" s="713" t="s">
        <v>761</v>
      </c>
      <c r="D106" s="713" t="s">
        <v>1671</v>
      </c>
      <c r="E106" s="905"/>
    </row>
    <row r="107" spans="1:5" s="684" customFormat="1" x14ac:dyDescent="0.25">
      <c r="A107" s="512" t="s">
        <v>1347</v>
      </c>
      <c r="B107" s="552" t="s">
        <v>792</v>
      </c>
      <c r="C107" s="713" t="s">
        <v>761</v>
      </c>
      <c r="D107" s="713" t="s">
        <v>1671</v>
      </c>
      <c r="E107" s="905"/>
    </row>
    <row r="108" spans="1:5" s="684" customFormat="1" x14ac:dyDescent="0.25">
      <c r="A108" s="512" t="s">
        <v>1348</v>
      </c>
      <c r="B108" s="552" t="s">
        <v>825</v>
      </c>
      <c r="C108" s="713" t="s">
        <v>761</v>
      </c>
      <c r="D108" s="713" t="s">
        <v>1671</v>
      </c>
      <c r="E108" s="905"/>
    </row>
    <row r="109" spans="1:5" s="684" customFormat="1" ht="33" x14ac:dyDescent="0.25">
      <c r="A109" s="512" t="s">
        <v>1349</v>
      </c>
      <c r="B109" s="519" t="s">
        <v>242</v>
      </c>
      <c r="C109" s="713" t="s">
        <v>370</v>
      </c>
      <c r="D109" s="713" t="s">
        <v>1701</v>
      </c>
      <c r="E109" s="905"/>
    </row>
    <row r="110" spans="1:5" s="684" customFormat="1" x14ac:dyDescent="0.25">
      <c r="A110" s="512" t="s">
        <v>1350</v>
      </c>
      <c r="B110" s="519" t="s">
        <v>252</v>
      </c>
      <c r="C110" s="713" t="s">
        <v>761</v>
      </c>
      <c r="D110" s="713" t="s">
        <v>1701</v>
      </c>
      <c r="E110" s="905"/>
    </row>
    <row r="111" spans="1:5" s="684" customFormat="1" x14ac:dyDescent="0.25">
      <c r="A111" s="512" t="s">
        <v>1351</v>
      </c>
      <c r="B111" s="519" t="s">
        <v>249</v>
      </c>
      <c r="C111" s="713" t="s">
        <v>761</v>
      </c>
      <c r="D111" s="713" t="s">
        <v>1701</v>
      </c>
      <c r="E111" s="905"/>
    </row>
    <row r="112" spans="1:5" s="684" customFormat="1" x14ac:dyDescent="0.25">
      <c r="A112" s="512" t="s">
        <v>1352</v>
      </c>
      <c r="B112" s="519" t="s">
        <v>246</v>
      </c>
      <c r="C112" s="713" t="s">
        <v>761</v>
      </c>
      <c r="D112" s="713" t="s">
        <v>1671</v>
      </c>
      <c r="E112" s="905"/>
    </row>
    <row r="113" spans="1:5" s="684" customFormat="1" x14ac:dyDescent="0.25">
      <c r="A113" s="512" t="s">
        <v>1353</v>
      </c>
      <c r="B113" s="519" t="s">
        <v>236</v>
      </c>
      <c r="C113" s="713" t="s">
        <v>761</v>
      </c>
      <c r="D113" s="713" t="s">
        <v>1671</v>
      </c>
      <c r="E113" s="905"/>
    </row>
    <row r="114" spans="1:5" s="684" customFormat="1" x14ac:dyDescent="0.25">
      <c r="A114" s="512" t="s">
        <v>1354</v>
      </c>
      <c r="B114" s="519" t="s">
        <v>245</v>
      </c>
      <c r="C114" s="713" t="s">
        <v>761</v>
      </c>
      <c r="D114" s="713" t="s">
        <v>1671</v>
      </c>
      <c r="E114" s="905"/>
    </row>
    <row r="115" spans="1:5" s="684" customFormat="1" x14ac:dyDescent="0.25">
      <c r="A115" s="512" t="s">
        <v>1355</v>
      </c>
      <c r="B115" s="519" t="s">
        <v>238</v>
      </c>
      <c r="C115" s="713" t="s">
        <v>761</v>
      </c>
      <c r="D115" s="713" t="s">
        <v>1671</v>
      </c>
      <c r="E115" s="905"/>
    </row>
    <row r="116" spans="1:5" s="684" customFormat="1" x14ac:dyDescent="0.25">
      <c r="A116" s="512" t="s">
        <v>1356</v>
      </c>
      <c r="B116" s="519" t="s">
        <v>299</v>
      </c>
      <c r="C116" s="713" t="s">
        <v>761</v>
      </c>
      <c r="D116" s="713" t="s">
        <v>1671</v>
      </c>
      <c r="E116" s="905"/>
    </row>
    <row r="117" spans="1:5" s="684" customFormat="1" x14ac:dyDescent="0.25">
      <c r="A117" s="512" t="s">
        <v>1357</v>
      </c>
      <c r="B117" s="519" t="s">
        <v>235</v>
      </c>
      <c r="C117" s="713" t="s">
        <v>761</v>
      </c>
      <c r="D117" s="713" t="s">
        <v>1671</v>
      </c>
      <c r="E117" s="905"/>
    </row>
    <row r="118" spans="1:5" s="684" customFormat="1" x14ac:dyDescent="0.25">
      <c r="A118" s="512" t="s">
        <v>1358</v>
      </c>
      <c r="B118" s="519" t="s">
        <v>239</v>
      </c>
      <c r="C118" s="713" t="s">
        <v>761</v>
      </c>
      <c r="D118" s="713" t="s">
        <v>1671</v>
      </c>
      <c r="E118" s="905"/>
    </row>
    <row r="119" spans="1:5" s="684" customFormat="1" x14ac:dyDescent="0.25">
      <c r="A119" s="512" t="s">
        <v>1359</v>
      </c>
      <c r="B119" s="519" t="s">
        <v>251</v>
      </c>
      <c r="C119" s="713" t="s">
        <v>761</v>
      </c>
      <c r="D119" s="713" t="s">
        <v>1671</v>
      </c>
      <c r="E119" s="905"/>
    </row>
    <row r="120" spans="1:5" s="684" customFormat="1" x14ac:dyDescent="0.25">
      <c r="A120" s="512" t="s">
        <v>1360</v>
      </c>
      <c r="B120" s="519" t="s">
        <v>237</v>
      </c>
      <c r="C120" s="713" t="s">
        <v>761</v>
      </c>
      <c r="D120" s="713" t="s">
        <v>1671</v>
      </c>
      <c r="E120" s="905"/>
    </row>
    <row r="121" spans="1:5" s="684" customFormat="1" ht="33" x14ac:dyDescent="0.25">
      <c r="A121" s="512" t="s">
        <v>1361</v>
      </c>
      <c r="B121" s="519" t="s">
        <v>371</v>
      </c>
      <c r="C121" s="713" t="s">
        <v>761</v>
      </c>
      <c r="D121" s="713" t="s">
        <v>1671</v>
      </c>
      <c r="E121" s="905"/>
    </row>
    <row r="122" spans="1:5" s="684" customFormat="1" x14ac:dyDescent="0.25">
      <c r="A122" s="512" t="s">
        <v>1362</v>
      </c>
      <c r="B122" s="519" t="s">
        <v>244</v>
      </c>
      <c r="C122" s="713" t="s">
        <v>761</v>
      </c>
      <c r="D122" s="713" t="s">
        <v>1671</v>
      </c>
      <c r="E122" s="905"/>
    </row>
    <row r="123" spans="1:5" s="684" customFormat="1" x14ac:dyDescent="0.25">
      <c r="A123" s="512" t="s">
        <v>1363</v>
      </c>
      <c r="B123" s="519" t="s">
        <v>240</v>
      </c>
      <c r="C123" s="713" t="s">
        <v>761</v>
      </c>
      <c r="D123" s="713" t="s">
        <v>1671</v>
      </c>
      <c r="E123" s="905"/>
    </row>
    <row r="124" spans="1:5" s="684" customFormat="1" x14ac:dyDescent="0.25">
      <c r="A124" s="512" t="s">
        <v>1364</v>
      </c>
      <c r="B124" s="514" t="s">
        <v>250</v>
      </c>
      <c r="C124" s="713" t="s">
        <v>761</v>
      </c>
      <c r="D124" s="713" t="s">
        <v>1671</v>
      </c>
      <c r="E124" s="905"/>
    </row>
    <row r="125" spans="1:5" s="684" customFormat="1" x14ac:dyDescent="0.25">
      <c r="A125" s="512" t="s">
        <v>1365</v>
      </c>
      <c r="B125" s="519" t="s">
        <v>206</v>
      </c>
      <c r="C125" s="713" t="s">
        <v>761</v>
      </c>
      <c r="D125" s="713" t="s">
        <v>1671</v>
      </c>
      <c r="E125" s="905"/>
    </row>
    <row r="126" spans="1:5" s="684" customFormat="1" x14ac:dyDescent="0.25">
      <c r="A126" s="512" t="s">
        <v>1366</v>
      </c>
      <c r="B126" s="519" t="s">
        <v>248</v>
      </c>
      <c r="C126" s="713" t="s">
        <v>761</v>
      </c>
      <c r="D126" s="713" t="s">
        <v>1671</v>
      </c>
      <c r="E126" s="905"/>
    </row>
    <row r="127" spans="1:5" s="684" customFormat="1" x14ac:dyDescent="0.25">
      <c r="A127" s="512" t="s">
        <v>1367</v>
      </c>
      <c r="B127" s="514" t="s">
        <v>243</v>
      </c>
      <c r="C127" s="713" t="s">
        <v>761</v>
      </c>
      <c r="D127" s="713" t="s">
        <v>1671</v>
      </c>
      <c r="E127" s="905"/>
    </row>
    <row r="128" spans="1:5" s="684" customFormat="1" x14ac:dyDescent="0.25">
      <c r="A128" s="512" t="s">
        <v>1368</v>
      </c>
      <c r="B128" s="514" t="s">
        <v>169</v>
      </c>
      <c r="C128" s="713" t="s">
        <v>761</v>
      </c>
      <c r="D128" s="713" t="s">
        <v>1701</v>
      </c>
      <c r="E128" s="905"/>
    </row>
    <row r="129" spans="1:5" s="684" customFormat="1" x14ac:dyDescent="0.25">
      <c r="A129" s="512" t="s">
        <v>1369</v>
      </c>
      <c r="B129" s="514" t="s">
        <v>180</v>
      </c>
      <c r="C129" s="713" t="s">
        <v>761</v>
      </c>
      <c r="D129" s="713" t="s">
        <v>1701</v>
      </c>
      <c r="E129" s="905"/>
    </row>
    <row r="130" spans="1:5" s="684" customFormat="1" x14ac:dyDescent="0.25">
      <c r="A130" s="512" t="s">
        <v>1370</v>
      </c>
      <c r="B130" s="514" t="s">
        <v>71</v>
      </c>
      <c r="C130" s="713" t="s">
        <v>761</v>
      </c>
      <c r="D130" s="713" t="s">
        <v>1701</v>
      </c>
      <c r="E130" s="905"/>
    </row>
    <row r="131" spans="1:5" s="684" customFormat="1" x14ac:dyDescent="0.25">
      <c r="A131" s="512" t="s">
        <v>1371</v>
      </c>
      <c r="B131" s="514" t="s">
        <v>189</v>
      </c>
      <c r="C131" s="713" t="s">
        <v>761</v>
      </c>
      <c r="D131" s="713" t="s">
        <v>1701</v>
      </c>
      <c r="E131" s="905"/>
    </row>
    <row r="132" spans="1:5" s="684" customFormat="1" x14ac:dyDescent="0.25">
      <c r="A132" s="512" t="s">
        <v>1372</v>
      </c>
      <c r="B132" s="514" t="s">
        <v>291</v>
      </c>
      <c r="C132" s="713" t="s">
        <v>761</v>
      </c>
      <c r="D132" s="713" t="s">
        <v>1701</v>
      </c>
      <c r="E132" s="905"/>
    </row>
    <row r="133" spans="1:5" s="684" customFormat="1" ht="33" x14ac:dyDescent="0.25">
      <c r="A133" s="512" t="s">
        <v>1373</v>
      </c>
      <c r="B133" s="514" t="s">
        <v>168</v>
      </c>
      <c r="C133" s="713" t="s">
        <v>761</v>
      </c>
      <c r="D133" s="713" t="s">
        <v>1701</v>
      </c>
      <c r="E133" s="905"/>
    </row>
    <row r="134" spans="1:5" s="684" customFormat="1" x14ac:dyDescent="0.25">
      <c r="A134" s="512" t="s">
        <v>1374</v>
      </c>
      <c r="B134" s="524" t="s">
        <v>826</v>
      </c>
      <c r="C134" s="713" t="s">
        <v>761</v>
      </c>
      <c r="D134" s="713" t="s">
        <v>1701</v>
      </c>
      <c r="E134" s="905"/>
    </row>
    <row r="135" spans="1:5" s="684" customFormat="1" x14ac:dyDescent="0.25">
      <c r="A135" s="512" t="s">
        <v>1375</v>
      </c>
      <c r="B135" s="514" t="s">
        <v>308</v>
      </c>
      <c r="C135" s="713" t="s">
        <v>761</v>
      </c>
      <c r="D135" s="713" t="s">
        <v>1701</v>
      </c>
      <c r="E135" s="905"/>
    </row>
    <row r="136" spans="1:5" s="684" customFormat="1" x14ac:dyDescent="0.25">
      <c r="A136" s="512" t="s">
        <v>1376</v>
      </c>
      <c r="B136" s="514" t="s">
        <v>185</v>
      </c>
      <c r="C136" s="713" t="s">
        <v>761</v>
      </c>
      <c r="D136" s="713" t="s">
        <v>1701</v>
      </c>
      <c r="E136" s="905"/>
    </row>
    <row r="137" spans="1:5" s="684" customFormat="1" x14ac:dyDescent="0.25">
      <c r="A137" s="512" t="s">
        <v>1377</v>
      </c>
      <c r="B137" s="514" t="s">
        <v>290</v>
      </c>
      <c r="C137" s="713" t="s">
        <v>761</v>
      </c>
      <c r="D137" s="713" t="s">
        <v>1701</v>
      </c>
      <c r="E137" s="905"/>
    </row>
    <row r="138" spans="1:5" s="684" customFormat="1" ht="25.5" x14ac:dyDescent="0.25">
      <c r="A138" s="512" t="s">
        <v>1378</v>
      </c>
      <c r="B138" s="514" t="s">
        <v>1047</v>
      </c>
      <c r="C138" s="713" t="s">
        <v>761</v>
      </c>
      <c r="D138" s="713" t="s">
        <v>1671</v>
      </c>
      <c r="E138" s="905" t="s">
        <v>1122</v>
      </c>
    </row>
    <row r="139" spans="1:5" s="684" customFormat="1" x14ac:dyDescent="0.25">
      <c r="A139" s="512" t="s">
        <v>1379</v>
      </c>
      <c r="B139" s="514" t="s">
        <v>164</v>
      </c>
      <c r="C139" s="713" t="s">
        <v>761</v>
      </c>
      <c r="D139" s="713" t="s">
        <v>1671</v>
      </c>
      <c r="E139" s="905"/>
    </row>
    <row r="140" spans="1:5" s="684" customFormat="1" x14ac:dyDescent="0.25">
      <c r="A140" s="512" t="s">
        <v>1380</v>
      </c>
      <c r="B140" s="514" t="s">
        <v>166</v>
      </c>
      <c r="C140" s="713" t="s">
        <v>761</v>
      </c>
      <c r="D140" s="713" t="s">
        <v>1671</v>
      </c>
      <c r="E140" s="905"/>
    </row>
    <row r="141" spans="1:5" s="684" customFormat="1" x14ac:dyDescent="0.25">
      <c r="A141" s="512" t="s">
        <v>1381</v>
      </c>
      <c r="B141" s="514" t="s">
        <v>167</v>
      </c>
      <c r="C141" s="713" t="s">
        <v>761</v>
      </c>
      <c r="D141" s="713" t="s">
        <v>1671</v>
      </c>
      <c r="E141" s="905"/>
    </row>
    <row r="142" spans="1:5" s="684" customFormat="1" x14ac:dyDescent="0.25">
      <c r="A142" s="512" t="s">
        <v>1382</v>
      </c>
      <c r="B142" s="514" t="s">
        <v>172</v>
      </c>
      <c r="C142" s="713" t="s">
        <v>761</v>
      </c>
      <c r="D142" s="713" t="s">
        <v>1671</v>
      </c>
      <c r="E142" s="905"/>
    </row>
    <row r="143" spans="1:5" s="684" customFormat="1" x14ac:dyDescent="0.25">
      <c r="A143" s="512" t="s">
        <v>1383</v>
      </c>
      <c r="B143" s="514" t="s">
        <v>173</v>
      </c>
      <c r="C143" s="713" t="s">
        <v>761</v>
      </c>
      <c r="D143" s="713" t="s">
        <v>1671</v>
      </c>
      <c r="E143" s="905"/>
    </row>
    <row r="144" spans="1:5" s="684" customFormat="1" x14ac:dyDescent="0.25">
      <c r="A144" s="512" t="s">
        <v>1384</v>
      </c>
      <c r="B144" s="514" t="s">
        <v>865</v>
      </c>
      <c r="C144" s="713" t="s">
        <v>761</v>
      </c>
      <c r="D144" s="713" t="s">
        <v>1671</v>
      </c>
      <c r="E144" s="905"/>
    </row>
    <row r="145" spans="1:5" s="684" customFormat="1" x14ac:dyDescent="0.25">
      <c r="A145" s="512" t="s">
        <v>1385</v>
      </c>
      <c r="B145" s="514" t="s">
        <v>174</v>
      </c>
      <c r="C145" s="713" t="s">
        <v>761</v>
      </c>
      <c r="D145" s="713" t="s">
        <v>1671</v>
      </c>
      <c r="E145" s="905"/>
    </row>
    <row r="146" spans="1:5" s="684" customFormat="1" x14ac:dyDescent="0.25">
      <c r="A146" s="512" t="s">
        <v>1386</v>
      </c>
      <c r="B146" s="514" t="s">
        <v>175</v>
      </c>
      <c r="C146" s="713" t="s">
        <v>761</v>
      </c>
      <c r="D146" s="713" t="s">
        <v>1671</v>
      </c>
      <c r="E146" s="905"/>
    </row>
    <row r="147" spans="1:5" s="684" customFormat="1" x14ac:dyDescent="0.25">
      <c r="A147" s="512" t="s">
        <v>1387</v>
      </c>
      <c r="B147" s="514" t="s">
        <v>176</v>
      </c>
      <c r="C147" s="713" t="s">
        <v>761</v>
      </c>
      <c r="D147" s="713" t="s">
        <v>1671</v>
      </c>
      <c r="E147" s="905"/>
    </row>
    <row r="148" spans="1:5" s="684" customFormat="1" x14ac:dyDescent="0.25">
      <c r="A148" s="512" t="s">
        <v>1388</v>
      </c>
      <c r="B148" s="514" t="s">
        <v>177</v>
      </c>
      <c r="C148" s="713" t="s">
        <v>761</v>
      </c>
      <c r="D148" s="713" t="s">
        <v>1671</v>
      </c>
      <c r="E148" s="905"/>
    </row>
    <row r="149" spans="1:5" s="684" customFormat="1" x14ac:dyDescent="0.25">
      <c r="A149" s="512" t="s">
        <v>1389</v>
      </c>
      <c r="B149" s="514" t="s">
        <v>178</v>
      </c>
      <c r="C149" s="713" t="s">
        <v>761</v>
      </c>
      <c r="D149" s="713" t="s">
        <v>1671</v>
      </c>
      <c r="E149" s="905"/>
    </row>
    <row r="150" spans="1:5" s="684" customFormat="1" x14ac:dyDescent="0.25">
      <c r="A150" s="512" t="s">
        <v>1390</v>
      </c>
      <c r="B150" s="514" t="s">
        <v>179</v>
      </c>
      <c r="C150" s="713" t="s">
        <v>761</v>
      </c>
      <c r="D150" s="713" t="s">
        <v>1671</v>
      </c>
      <c r="E150" s="905"/>
    </row>
    <row r="151" spans="1:5" s="684" customFormat="1" x14ac:dyDescent="0.25">
      <c r="A151" s="512" t="s">
        <v>1391</v>
      </c>
      <c r="B151" s="514" t="s">
        <v>181</v>
      </c>
      <c r="C151" s="713" t="s">
        <v>761</v>
      </c>
      <c r="D151" s="713" t="s">
        <v>1671</v>
      </c>
      <c r="E151" s="905"/>
    </row>
    <row r="152" spans="1:5" s="684" customFormat="1" x14ac:dyDescent="0.25">
      <c r="A152" s="512" t="s">
        <v>1392</v>
      </c>
      <c r="B152" s="514" t="s">
        <v>182</v>
      </c>
      <c r="C152" s="713" t="s">
        <v>761</v>
      </c>
      <c r="D152" s="713" t="s">
        <v>1671</v>
      </c>
      <c r="E152" s="905"/>
    </row>
    <row r="153" spans="1:5" s="684" customFormat="1" x14ac:dyDescent="0.25">
      <c r="A153" s="512" t="s">
        <v>1393</v>
      </c>
      <c r="B153" s="514" t="s">
        <v>183</v>
      </c>
      <c r="C153" s="713" t="s">
        <v>761</v>
      </c>
      <c r="D153" s="713" t="s">
        <v>1671</v>
      </c>
      <c r="E153" s="905"/>
    </row>
    <row r="154" spans="1:5" s="684" customFormat="1" x14ac:dyDescent="0.25">
      <c r="A154" s="512" t="s">
        <v>1394</v>
      </c>
      <c r="B154" s="514" t="s">
        <v>184</v>
      </c>
      <c r="C154" s="713" t="s">
        <v>761</v>
      </c>
      <c r="D154" s="713" t="s">
        <v>1671</v>
      </c>
      <c r="E154" s="905"/>
    </row>
    <row r="155" spans="1:5" s="684" customFormat="1" ht="25.5" x14ac:dyDescent="0.25">
      <c r="A155" s="512" t="s">
        <v>1395</v>
      </c>
      <c r="B155" s="514" t="s">
        <v>1049</v>
      </c>
      <c r="C155" s="713" t="s">
        <v>761</v>
      </c>
      <c r="D155" s="713" t="s">
        <v>1671</v>
      </c>
      <c r="E155" s="905" t="s">
        <v>1122</v>
      </c>
    </row>
    <row r="156" spans="1:5" s="684" customFormat="1" x14ac:dyDescent="0.25">
      <c r="A156" s="512" t="s">
        <v>1396</v>
      </c>
      <c r="B156" s="514" t="s">
        <v>187</v>
      </c>
      <c r="C156" s="713" t="s">
        <v>761</v>
      </c>
      <c r="D156" s="713" t="s">
        <v>1671</v>
      </c>
      <c r="E156" s="905"/>
    </row>
    <row r="157" spans="1:5" s="684" customFormat="1" x14ac:dyDescent="0.25">
      <c r="A157" s="512" t="s">
        <v>1397</v>
      </c>
      <c r="B157" s="514" t="s">
        <v>188</v>
      </c>
      <c r="C157" s="713" t="s">
        <v>761</v>
      </c>
      <c r="D157" s="713" t="s">
        <v>1671</v>
      </c>
      <c r="E157" s="905"/>
    </row>
    <row r="158" spans="1:5" s="684" customFormat="1" x14ac:dyDescent="0.25">
      <c r="A158" s="512" t="s">
        <v>1398</v>
      </c>
      <c r="B158" s="514" t="s">
        <v>190</v>
      </c>
      <c r="C158" s="713" t="s">
        <v>761</v>
      </c>
      <c r="D158" s="713" t="s">
        <v>1671</v>
      </c>
      <c r="E158" s="905"/>
    </row>
    <row r="159" spans="1:5" s="684" customFormat="1" x14ac:dyDescent="0.25">
      <c r="A159" s="512" t="s">
        <v>1399</v>
      </c>
      <c r="B159" s="686" t="s">
        <v>149</v>
      </c>
      <c r="C159" s="713" t="s">
        <v>343</v>
      </c>
      <c r="D159" s="713" t="s">
        <v>1701</v>
      </c>
      <c r="E159" s="905"/>
    </row>
    <row r="160" spans="1:5" s="684" customFormat="1" x14ac:dyDescent="0.25">
      <c r="A160" s="512" t="s">
        <v>1400</v>
      </c>
      <c r="B160" s="686" t="s">
        <v>150</v>
      </c>
      <c r="C160" s="713" t="s">
        <v>761</v>
      </c>
      <c r="D160" s="713" t="s">
        <v>1701</v>
      </c>
      <c r="E160" s="905"/>
    </row>
    <row r="161" spans="1:5" s="684" customFormat="1" x14ac:dyDescent="0.25">
      <c r="A161" s="512" t="s">
        <v>1401</v>
      </c>
      <c r="B161" s="686" t="s">
        <v>151</v>
      </c>
      <c r="C161" s="713" t="s">
        <v>761</v>
      </c>
      <c r="D161" s="713" t="s">
        <v>1701</v>
      </c>
      <c r="E161" s="905"/>
    </row>
    <row r="162" spans="1:5" s="684" customFormat="1" x14ac:dyDescent="0.25">
      <c r="A162" s="512" t="s">
        <v>1402</v>
      </c>
      <c r="B162" s="594" t="s">
        <v>307</v>
      </c>
      <c r="C162" s="713" t="s">
        <v>761</v>
      </c>
      <c r="D162" s="713" t="s">
        <v>1701</v>
      </c>
      <c r="E162" s="905"/>
    </row>
    <row r="163" spans="1:5" s="684" customFormat="1" x14ac:dyDescent="0.25">
      <c r="A163" s="512" t="s">
        <v>1403</v>
      </c>
      <c r="B163" s="594" t="s">
        <v>347</v>
      </c>
      <c r="C163" s="713" t="s">
        <v>761</v>
      </c>
      <c r="D163" s="713" t="s">
        <v>1701</v>
      </c>
      <c r="E163" s="905"/>
    </row>
    <row r="164" spans="1:5" s="684" customFormat="1" x14ac:dyDescent="0.25">
      <c r="A164" s="512" t="s">
        <v>1404</v>
      </c>
      <c r="B164" s="686" t="s">
        <v>162</v>
      </c>
      <c r="C164" s="713" t="s">
        <v>761</v>
      </c>
      <c r="D164" s="713" t="s">
        <v>1671</v>
      </c>
      <c r="E164" s="905"/>
    </row>
    <row r="165" spans="1:5" s="684" customFormat="1" x14ac:dyDescent="0.25">
      <c r="A165" s="512" t="s">
        <v>1405</v>
      </c>
      <c r="B165" s="686" t="s">
        <v>153</v>
      </c>
      <c r="C165" s="713" t="s">
        <v>761</v>
      </c>
      <c r="D165" s="713" t="s">
        <v>1671</v>
      </c>
      <c r="E165" s="905"/>
    </row>
    <row r="166" spans="1:5" s="684" customFormat="1" x14ac:dyDescent="0.25">
      <c r="A166" s="512" t="s">
        <v>1406</v>
      </c>
      <c r="B166" s="686" t="s">
        <v>154</v>
      </c>
      <c r="C166" s="713" t="s">
        <v>761</v>
      </c>
      <c r="D166" s="713" t="s">
        <v>1671</v>
      </c>
      <c r="E166" s="905"/>
    </row>
    <row r="167" spans="1:5" s="684" customFormat="1" x14ac:dyDescent="0.25">
      <c r="A167" s="512" t="s">
        <v>1407</v>
      </c>
      <c r="B167" s="686" t="s">
        <v>155</v>
      </c>
      <c r="C167" s="713" t="s">
        <v>761</v>
      </c>
      <c r="D167" s="713" t="s">
        <v>1671</v>
      </c>
      <c r="E167" s="905"/>
    </row>
    <row r="168" spans="1:5" s="684" customFormat="1" x14ac:dyDescent="0.25">
      <c r="A168" s="512" t="s">
        <v>1408</v>
      </c>
      <c r="B168" s="686" t="s">
        <v>156</v>
      </c>
      <c r="C168" s="713" t="s">
        <v>761</v>
      </c>
      <c r="D168" s="713" t="s">
        <v>1671</v>
      </c>
      <c r="E168" s="905"/>
    </row>
    <row r="169" spans="1:5" s="684" customFormat="1" x14ac:dyDescent="0.25">
      <c r="A169" s="512" t="s">
        <v>1409</v>
      </c>
      <c r="B169" s="686" t="s">
        <v>157</v>
      </c>
      <c r="C169" s="713" t="s">
        <v>761</v>
      </c>
      <c r="D169" s="713" t="s">
        <v>1671</v>
      </c>
      <c r="E169" s="905"/>
    </row>
    <row r="170" spans="1:5" s="684" customFormat="1" x14ac:dyDescent="0.25">
      <c r="A170" s="512" t="s">
        <v>1410</v>
      </c>
      <c r="B170" s="686" t="s">
        <v>158</v>
      </c>
      <c r="C170" s="713" t="s">
        <v>761</v>
      </c>
      <c r="D170" s="713" t="s">
        <v>1671</v>
      </c>
      <c r="E170" s="905"/>
    </row>
    <row r="171" spans="1:5" s="684" customFormat="1" x14ac:dyDescent="0.25">
      <c r="A171" s="512" t="s">
        <v>1411</v>
      </c>
      <c r="B171" s="686" t="s">
        <v>159</v>
      </c>
      <c r="C171" s="713" t="s">
        <v>761</v>
      </c>
      <c r="D171" s="713" t="s">
        <v>1671</v>
      </c>
      <c r="E171" s="905"/>
    </row>
    <row r="172" spans="1:5" s="684" customFormat="1" x14ac:dyDescent="0.25">
      <c r="A172" s="512" t="s">
        <v>1412</v>
      </c>
      <c r="B172" s="686" t="s">
        <v>160</v>
      </c>
      <c r="C172" s="713" t="s">
        <v>761</v>
      </c>
      <c r="D172" s="713" t="s">
        <v>1671</v>
      </c>
      <c r="E172" s="905"/>
    </row>
    <row r="173" spans="1:5" s="684" customFormat="1" x14ac:dyDescent="0.25">
      <c r="A173" s="512" t="s">
        <v>1413</v>
      </c>
      <c r="B173" s="686" t="s">
        <v>161</v>
      </c>
      <c r="C173" s="713" t="s">
        <v>761</v>
      </c>
      <c r="D173" s="713" t="s">
        <v>1671</v>
      </c>
      <c r="E173" s="905"/>
    </row>
    <row r="174" spans="1:5" s="684" customFormat="1" x14ac:dyDescent="0.25">
      <c r="A174" s="512" t="s">
        <v>1414</v>
      </c>
      <c r="B174" s="686" t="s">
        <v>152</v>
      </c>
      <c r="C174" s="713" t="s">
        <v>761</v>
      </c>
      <c r="D174" s="713" t="s">
        <v>1671</v>
      </c>
      <c r="E174" s="905"/>
    </row>
    <row r="175" spans="1:5" s="684" customFormat="1" x14ac:dyDescent="0.25">
      <c r="A175" s="512" t="s">
        <v>1415</v>
      </c>
      <c r="B175" s="686" t="s">
        <v>163</v>
      </c>
      <c r="C175" s="713" t="s">
        <v>761</v>
      </c>
      <c r="D175" s="713" t="s">
        <v>1671</v>
      </c>
      <c r="E175" s="905"/>
    </row>
    <row r="176" spans="1:5" s="684" customFormat="1" x14ac:dyDescent="0.25">
      <c r="A176" s="512" t="s">
        <v>1416</v>
      </c>
      <c r="B176" s="686" t="s">
        <v>300</v>
      </c>
      <c r="C176" s="713" t="s">
        <v>761</v>
      </c>
      <c r="D176" s="713" t="s">
        <v>1671</v>
      </c>
      <c r="E176" s="905"/>
    </row>
    <row r="177" spans="1:5" s="684" customFormat="1" x14ac:dyDescent="0.25">
      <c r="A177" s="512" t="s">
        <v>1417</v>
      </c>
      <c r="B177" s="686" t="s">
        <v>301</v>
      </c>
      <c r="C177" s="713" t="s">
        <v>761</v>
      </c>
      <c r="D177" s="713" t="s">
        <v>1671</v>
      </c>
      <c r="E177" s="905"/>
    </row>
    <row r="178" spans="1:5" s="684" customFormat="1" x14ac:dyDescent="0.25">
      <c r="A178" s="512" t="s">
        <v>1418</v>
      </c>
      <c r="B178" s="594" t="s">
        <v>345</v>
      </c>
      <c r="C178" s="713" t="s">
        <v>761</v>
      </c>
      <c r="D178" s="713" t="s">
        <v>1671</v>
      </c>
      <c r="E178" s="905"/>
    </row>
    <row r="179" spans="1:5" s="684" customFormat="1" x14ac:dyDescent="0.25">
      <c r="A179" s="512" t="s">
        <v>1419</v>
      </c>
      <c r="B179" s="594" t="s">
        <v>346</v>
      </c>
      <c r="C179" s="713" t="s">
        <v>761</v>
      </c>
      <c r="D179" s="713" t="s">
        <v>1671</v>
      </c>
      <c r="E179" s="905"/>
    </row>
    <row r="180" spans="1:5" s="684" customFormat="1" x14ac:dyDescent="0.25">
      <c r="A180" s="512" t="s">
        <v>1420</v>
      </c>
      <c r="B180" s="594" t="s">
        <v>727</v>
      </c>
      <c r="C180" s="713" t="s">
        <v>761</v>
      </c>
      <c r="D180" s="713" t="s">
        <v>1671</v>
      </c>
      <c r="E180" s="905"/>
    </row>
    <row r="181" spans="1:5" s="684" customFormat="1" x14ac:dyDescent="0.25">
      <c r="A181" s="512" t="s">
        <v>1421</v>
      </c>
      <c r="B181" s="552" t="s">
        <v>794</v>
      </c>
      <c r="C181" s="713" t="s">
        <v>761</v>
      </c>
      <c r="D181" s="713" t="s">
        <v>1671</v>
      </c>
      <c r="E181" s="905"/>
    </row>
    <row r="182" spans="1:5" s="684" customFormat="1" x14ac:dyDescent="0.25">
      <c r="A182" s="512" t="s">
        <v>1422</v>
      </c>
      <c r="B182" s="594" t="s">
        <v>804</v>
      </c>
      <c r="C182" s="713" t="s">
        <v>761</v>
      </c>
      <c r="D182" s="713" t="s">
        <v>1671</v>
      </c>
      <c r="E182" s="905"/>
    </row>
    <row r="183" spans="1:5" s="684" customFormat="1" ht="25.5" x14ac:dyDescent="0.25">
      <c r="A183" s="512" t="s">
        <v>1423</v>
      </c>
      <c r="B183" s="594" t="s">
        <v>1045</v>
      </c>
      <c r="C183" s="713" t="s">
        <v>761</v>
      </c>
      <c r="D183" s="713" t="s">
        <v>1671</v>
      </c>
      <c r="E183" s="905" t="s">
        <v>1122</v>
      </c>
    </row>
    <row r="184" spans="1:5" s="684" customFormat="1" ht="33" x14ac:dyDescent="0.25">
      <c r="A184" s="512" t="s">
        <v>1424</v>
      </c>
      <c r="B184" s="519" t="s">
        <v>6</v>
      </c>
      <c r="C184" s="713" t="s">
        <v>768</v>
      </c>
      <c r="D184" s="713" t="s">
        <v>1701</v>
      </c>
      <c r="E184" s="905"/>
    </row>
    <row r="185" spans="1:5" s="684" customFormat="1" x14ac:dyDescent="0.25">
      <c r="A185" s="512" t="s">
        <v>1425</v>
      </c>
      <c r="B185" s="552" t="s">
        <v>108</v>
      </c>
      <c r="C185" s="713" t="s">
        <v>761</v>
      </c>
      <c r="D185" s="713" t="s">
        <v>1701</v>
      </c>
      <c r="E185" s="905"/>
    </row>
    <row r="186" spans="1:5" s="684" customFormat="1" x14ac:dyDescent="0.25">
      <c r="A186" s="512" t="s">
        <v>1426</v>
      </c>
      <c r="B186" s="552" t="s">
        <v>107</v>
      </c>
      <c r="C186" s="713" t="s">
        <v>761</v>
      </c>
      <c r="D186" s="713" t="s">
        <v>1701</v>
      </c>
      <c r="E186" s="905"/>
    </row>
    <row r="187" spans="1:5" s="684" customFormat="1" x14ac:dyDescent="0.25">
      <c r="A187" s="512" t="s">
        <v>1427</v>
      </c>
      <c r="B187" s="519" t="s">
        <v>95</v>
      </c>
      <c r="C187" s="713" t="s">
        <v>761</v>
      </c>
      <c r="D187" s="713" t="s">
        <v>1671</v>
      </c>
      <c r="E187" s="905"/>
    </row>
    <row r="188" spans="1:5" s="684" customFormat="1" x14ac:dyDescent="0.25">
      <c r="A188" s="512" t="s">
        <v>1428</v>
      </c>
      <c r="B188" s="552" t="s">
        <v>102</v>
      </c>
      <c r="C188" s="713" t="s">
        <v>761</v>
      </c>
      <c r="D188" s="713" t="s">
        <v>1671</v>
      </c>
      <c r="E188" s="905"/>
    </row>
    <row r="189" spans="1:5" s="684" customFormat="1" x14ac:dyDescent="0.25">
      <c r="A189" s="512" t="s">
        <v>1429</v>
      </c>
      <c r="B189" s="552" t="s">
        <v>100</v>
      </c>
      <c r="C189" s="713" t="s">
        <v>761</v>
      </c>
      <c r="D189" s="713" t="s">
        <v>1671</v>
      </c>
      <c r="E189" s="905"/>
    </row>
    <row r="190" spans="1:5" s="684" customFormat="1" x14ac:dyDescent="0.25">
      <c r="A190" s="512" t="s">
        <v>1430</v>
      </c>
      <c r="B190" s="552" t="s">
        <v>63</v>
      </c>
      <c r="C190" s="713" t="s">
        <v>761</v>
      </c>
      <c r="D190" s="713" t="s">
        <v>1671</v>
      </c>
      <c r="E190" s="905"/>
    </row>
    <row r="191" spans="1:5" s="684" customFormat="1" x14ac:dyDescent="0.25">
      <c r="A191" s="512" t="s">
        <v>1431</v>
      </c>
      <c r="B191" s="552" t="s">
        <v>103</v>
      </c>
      <c r="C191" s="713" t="s">
        <v>761</v>
      </c>
      <c r="D191" s="713" t="s">
        <v>1671</v>
      </c>
      <c r="E191" s="905"/>
    </row>
    <row r="192" spans="1:5" s="684" customFormat="1" x14ac:dyDescent="0.25">
      <c r="A192" s="512" t="s">
        <v>1432</v>
      </c>
      <c r="B192" s="552" t="s">
        <v>104</v>
      </c>
      <c r="C192" s="713" t="s">
        <v>761</v>
      </c>
      <c r="D192" s="713" t="s">
        <v>1671</v>
      </c>
      <c r="E192" s="905"/>
    </row>
    <row r="193" spans="1:5" s="684" customFormat="1" x14ac:dyDescent="0.25">
      <c r="A193" s="512" t="s">
        <v>1433</v>
      </c>
      <c r="B193" s="552" t="s">
        <v>101</v>
      </c>
      <c r="C193" s="713" t="s">
        <v>761</v>
      </c>
      <c r="D193" s="713" t="s">
        <v>1671</v>
      </c>
      <c r="E193" s="905"/>
    </row>
    <row r="194" spans="1:5" s="684" customFormat="1" x14ac:dyDescent="0.25">
      <c r="A194" s="512" t="s">
        <v>1434</v>
      </c>
      <c r="B194" s="552" t="s">
        <v>99</v>
      </c>
      <c r="C194" s="713" t="s">
        <v>761</v>
      </c>
      <c r="D194" s="713" t="s">
        <v>1671</v>
      </c>
      <c r="E194" s="905"/>
    </row>
    <row r="195" spans="1:5" s="684" customFormat="1" x14ac:dyDescent="0.25">
      <c r="A195" s="512" t="s">
        <v>1435</v>
      </c>
      <c r="B195" s="552" t="s">
        <v>98</v>
      </c>
      <c r="C195" s="713" t="s">
        <v>761</v>
      </c>
      <c r="D195" s="713" t="s">
        <v>1671</v>
      </c>
      <c r="E195" s="905"/>
    </row>
    <row r="196" spans="1:5" s="684" customFormat="1" x14ac:dyDescent="0.25">
      <c r="A196" s="512" t="s">
        <v>1436</v>
      </c>
      <c r="B196" s="552" t="s">
        <v>7</v>
      </c>
      <c r="C196" s="713" t="s">
        <v>761</v>
      </c>
      <c r="D196" s="713" t="s">
        <v>1671</v>
      </c>
      <c r="E196" s="905"/>
    </row>
    <row r="197" spans="1:5" s="684" customFormat="1" x14ac:dyDescent="0.25">
      <c r="A197" s="512" t="s">
        <v>1437</v>
      </c>
      <c r="B197" s="552" t="s">
        <v>92</v>
      </c>
      <c r="C197" s="713" t="s">
        <v>761</v>
      </c>
      <c r="D197" s="713" t="s">
        <v>1671</v>
      </c>
      <c r="E197" s="905"/>
    </row>
    <row r="198" spans="1:5" s="684" customFormat="1" x14ac:dyDescent="0.25">
      <c r="A198" s="512" t="s">
        <v>1438</v>
      </c>
      <c r="B198" s="552" t="s">
        <v>93</v>
      </c>
      <c r="C198" s="713" t="s">
        <v>761</v>
      </c>
      <c r="D198" s="713" t="s">
        <v>1671</v>
      </c>
      <c r="E198" s="905"/>
    </row>
    <row r="199" spans="1:5" s="684" customFormat="1" x14ac:dyDescent="0.25">
      <c r="A199" s="512" t="s">
        <v>1439</v>
      </c>
      <c r="B199" s="552" t="s">
        <v>94</v>
      </c>
      <c r="C199" s="713" t="s">
        <v>761</v>
      </c>
      <c r="D199" s="713" t="s">
        <v>1671</v>
      </c>
      <c r="E199" s="905"/>
    </row>
    <row r="200" spans="1:5" s="684" customFormat="1" x14ac:dyDescent="0.25">
      <c r="A200" s="512" t="s">
        <v>1440</v>
      </c>
      <c r="B200" s="552" t="s">
        <v>96</v>
      </c>
      <c r="C200" s="713" t="s">
        <v>761</v>
      </c>
      <c r="D200" s="713" t="s">
        <v>1671</v>
      </c>
      <c r="E200" s="905"/>
    </row>
    <row r="201" spans="1:5" s="684" customFormat="1" x14ac:dyDescent="0.25">
      <c r="A201" s="512" t="s">
        <v>1441</v>
      </c>
      <c r="B201" s="552" t="s">
        <v>97</v>
      </c>
      <c r="C201" s="713" t="s">
        <v>761</v>
      </c>
      <c r="D201" s="713" t="s">
        <v>1671</v>
      </c>
      <c r="E201" s="905"/>
    </row>
    <row r="202" spans="1:5" s="684" customFormat="1" x14ac:dyDescent="0.25">
      <c r="A202" s="512" t="s">
        <v>1442</v>
      </c>
      <c r="B202" s="552" t="s">
        <v>109</v>
      </c>
      <c r="C202" s="713" t="s">
        <v>761</v>
      </c>
      <c r="D202" s="713" t="s">
        <v>1671</v>
      </c>
      <c r="E202" s="905"/>
    </row>
    <row r="203" spans="1:5" s="684" customFormat="1" x14ac:dyDescent="0.25">
      <c r="A203" s="512" t="s">
        <v>1443</v>
      </c>
      <c r="B203" s="552" t="s">
        <v>106</v>
      </c>
      <c r="C203" s="713" t="s">
        <v>761</v>
      </c>
      <c r="D203" s="713" t="s">
        <v>1671</v>
      </c>
      <c r="E203" s="905"/>
    </row>
    <row r="204" spans="1:5" s="684" customFormat="1" x14ac:dyDescent="0.25">
      <c r="A204" s="512" t="s">
        <v>1444</v>
      </c>
      <c r="B204" s="552" t="s">
        <v>8</v>
      </c>
      <c r="C204" s="713" t="s">
        <v>761</v>
      </c>
      <c r="D204" s="713" t="s">
        <v>1671</v>
      </c>
      <c r="E204" s="905"/>
    </row>
    <row r="205" spans="1:5" s="684" customFormat="1" x14ac:dyDescent="0.25">
      <c r="A205" s="512" t="s">
        <v>1445</v>
      </c>
      <c r="B205" s="594" t="s">
        <v>198</v>
      </c>
      <c r="C205" s="523" t="s">
        <v>11</v>
      </c>
      <c r="D205" s="713" t="s">
        <v>1701</v>
      </c>
      <c r="E205" s="905"/>
    </row>
    <row r="206" spans="1:5" s="684" customFormat="1" x14ac:dyDescent="0.25">
      <c r="A206" s="512" t="s">
        <v>1446</v>
      </c>
      <c r="B206" s="514" t="s">
        <v>205</v>
      </c>
      <c r="C206" s="523" t="s">
        <v>761</v>
      </c>
      <c r="D206" s="713" t="s">
        <v>1701</v>
      </c>
      <c r="E206" s="905"/>
    </row>
    <row r="207" spans="1:5" s="684" customFormat="1" x14ac:dyDescent="0.25">
      <c r="A207" s="512" t="s">
        <v>1447</v>
      </c>
      <c r="B207" s="552" t="s">
        <v>806</v>
      </c>
      <c r="C207" s="523" t="s">
        <v>761</v>
      </c>
      <c r="D207" s="713" t="s">
        <v>1701</v>
      </c>
      <c r="E207" s="905"/>
    </row>
    <row r="208" spans="1:5" s="684" customFormat="1" x14ac:dyDescent="0.25">
      <c r="A208" s="512" t="s">
        <v>1448</v>
      </c>
      <c r="B208" s="519" t="s">
        <v>277</v>
      </c>
      <c r="C208" s="523" t="s">
        <v>761</v>
      </c>
      <c r="D208" s="713" t="s">
        <v>1701</v>
      </c>
      <c r="E208" s="905"/>
    </row>
    <row r="209" spans="1:5" s="684" customFormat="1" x14ac:dyDescent="0.25">
      <c r="A209" s="512" t="s">
        <v>1449</v>
      </c>
      <c r="B209" s="514" t="s">
        <v>286</v>
      </c>
      <c r="C209" s="523" t="s">
        <v>761</v>
      </c>
      <c r="D209" s="713" t="s">
        <v>1701</v>
      </c>
      <c r="E209" s="905"/>
    </row>
    <row r="210" spans="1:5" s="684" customFormat="1" x14ac:dyDescent="0.25">
      <c r="A210" s="512" t="s">
        <v>1450</v>
      </c>
      <c r="B210" s="514" t="s">
        <v>199</v>
      </c>
      <c r="C210" s="523" t="s">
        <v>761</v>
      </c>
      <c r="D210" s="713" t="s">
        <v>1671</v>
      </c>
      <c r="E210" s="905"/>
    </row>
    <row r="211" spans="1:5" s="684" customFormat="1" x14ac:dyDescent="0.25">
      <c r="A211" s="512" t="s">
        <v>1451</v>
      </c>
      <c r="B211" s="514" t="s">
        <v>287</v>
      </c>
      <c r="C211" s="523" t="s">
        <v>761</v>
      </c>
      <c r="D211" s="713" t="s">
        <v>1671</v>
      </c>
      <c r="E211" s="905"/>
    </row>
    <row r="212" spans="1:5" s="684" customFormat="1" x14ac:dyDescent="0.25">
      <c r="A212" s="512" t="s">
        <v>1452</v>
      </c>
      <c r="B212" s="514" t="s">
        <v>303</v>
      </c>
      <c r="C212" s="523" t="s">
        <v>761</v>
      </c>
      <c r="D212" s="713" t="s">
        <v>1671</v>
      </c>
      <c r="E212" s="905"/>
    </row>
    <row r="213" spans="1:5" s="684" customFormat="1" x14ac:dyDescent="0.25">
      <c r="A213" s="512" t="s">
        <v>1453</v>
      </c>
      <c r="B213" s="514" t="s">
        <v>373</v>
      </c>
      <c r="C213" s="523" t="s">
        <v>761</v>
      </c>
      <c r="D213" s="713" t="s">
        <v>1671</v>
      </c>
      <c r="E213" s="905"/>
    </row>
    <row r="214" spans="1:5" s="684" customFormat="1" x14ac:dyDescent="0.25">
      <c r="A214" s="512" t="s">
        <v>1454</v>
      </c>
      <c r="B214" s="514" t="s">
        <v>288</v>
      </c>
      <c r="C214" s="523" t="s">
        <v>761</v>
      </c>
      <c r="D214" s="713" t="s">
        <v>1671</v>
      </c>
      <c r="E214" s="905"/>
    </row>
    <row r="215" spans="1:5" s="684" customFormat="1" ht="25.5" x14ac:dyDescent="0.25">
      <c r="A215" s="512" t="s">
        <v>1455</v>
      </c>
      <c r="B215" s="519" t="s">
        <v>1051</v>
      </c>
      <c r="C215" s="523" t="s">
        <v>761</v>
      </c>
      <c r="D215" s="713" t="s">
        <v>1671</v>
      </c>
      <c r="E215" s="905" t="s">
        <v>1688</v>
      </c>
    </row>
    <row r="216" spans="1:5" s="684" customFormat="1" ht="25.5" x14ac:dyDescent="0.25">
      <c r="A216" s="512" t="s">
        <v>1456</v>
      </c>
      <c r="B216" s="519" t="s">
        <v>1053</v>
      </c>
      <c r="C216" s="523" t="s">
        <v>761</v>
      </c>
      <c r="D216" s="713" t="s">
        <v>1671</v>
      </c>
      <c r="E216" s="905" t="s">
        <v>1688</v>
      </c>
    </row>
    <row r="217" spans="1:5" s="684" customFormat="1" ht="38.25" x14ac:dyDescent="0.25">
      <c r="A217" s="512" t="s">
        <v>1457</v>
      </c>
      <c r="B217" s="519" t="s">
        <v>1055</v>
      </c>
      <c r="C217" s="523" t="s">
        <v>761</v>
      </c>
      <c r="D217" s="713" t="s">
        <v>1671</v>
      </c>
      <c r="E217" s="905" t="s">
        <v>1689</v>
      </c>
    </row>
    <row r="218" spans="1:5" s="684" customFormat="1" ht="38.25" x14ac:dyDescent="0.25">
      <c r="A218" s="512" t="s">
        <v>1458</v>
      </c>
      <c r="B218" s="552" t="s">
        <v>807</v>
      </c>
      <c r="C218" s="523" t="s">
        <v>761</v>
      </c>
      <c r="D218" s="713" t="s">
        <v>1671</v>
      </c>
      <c r="E218" s="905" t="s">
        <v>1673</v>
      </c>
    </row>
    <row r="219" spans="1:5" s="684" customFormat="1" x14ac:dyDescent="0.25">
      <c r="A219" s="512" t="s">
        <v>1459</v>
      </c>
      <c r="B219" s="514" t="s">
        <v>203</v>
      </c>
      <c r="C219" s="523" t="s">
        <v>761</v>
      </c>
      <c r="D219" s="713" t="s">
        <v>1671</v>
      </c>
      <c r="E219" s="905"/>
    </row>
    <row r="220" spans="1:5" s="684" customFormat="1" x14ac:dyDescent="0.25">
      <c r="A220" s="512" t="s">
        <v>1460</v>
      </c>
      <c r="B220" s="514" t="s">
        <v>202</v>
      </c>
      <c r="C220" s="523" t="s">
        <v>761</v>
      </c>
      <c r="D220" s="713" t="s">
        <v>1671</v>
      </c>
      <c r="E220" s="905"/>
    </row>
    <row r="221" spans="1:5" s="684" customFormat="1" x14ac:dyDescent="0.25">
      <c r="A221" s="512" t="s">
        <v>1461</v>
      </c>
      <c r="B221" s="514" t="s">
        <v>204</v>
      </c>
      <c r="C221" s="523" t="s">
        <v>761</v>
      </c>
      <c r="D221" s="713" t="s">
        <v>1671</v>
      </c>
      <c r="E221" s="905"/>
    </row>
    <row r="222" spans="1:5" s="684" customFormat="1" x14ac:dyDescent="0.25">
      <c r="A222" s="512" t="s">
        <v>1462</v>
      </c>
      <c r="B222" s="720" t="s">
        <v>1016</v>
      </c>
      <c r="C222" s="523" t="s">
        <v>761</v>
      </c>
      <c r="D222" s="713" t="s">
        <v>1671</v>
      </c>
      <c r="E222" s="905"/>
    </row>
    <row r="223" spans="1:5" s="684" customFormat="1" ht="33" x14ac:dyDescent="0.25">
      <c r="A223" s="512" t="s">
        <v>1463</v>
      </c>
      <c r="B223" s="562" t="s">
        <v>112</v>
      </c>
      <c r="C223" s="924" t="s">
        <v>1690</v>
      </c>
      <c r="D223" s="713" t="s">
        <v>1701</v>
      </c>
      <c r="E223" s="905"/>
    </row>
    <row r="224" spans="1:5" s="684" customFormat="1" ht="38.25" x14ac:dyDescent="0.25">
      <c r="A224" s="512" t="s">
        <v>1464</v>
      </c>
      <c r="B224" s="562" t="s">
        <v>115</v>
      </c>
      <c r="C224" s="924" t="s">
        <v>761</v>
      </c>
      <c r="D224" s="713" t="s">
        <v>1701</v>
      </c>
      <c r="E224" s="905" t="s">
        <v>1121</v>
      </c>
    </row>
    <row r="225" spans="1:5" s="684" customFormat="1" x14ac:dyDescent="0.25">
      <c r="A225" s="512" t="s">
        <v>1465</v>
      </c>
      <c r="B225" s="562" t="s">
        <v>117</v>
      </c>
      <c r="C225" s="924" t="s">
        <v>761</v>
      </c>
      <c r="D225" s="713" t="s">
        <v>1701</v>
      </c>
      <c r="E225" s="905"/>
    </row>
    <row r="226" spans="1:5" s="684" customFormat="1" x14ac:dyDescent="0.25">
      <c r="A226" s="512" t="s">
        <v>1466</v>
      </c>
      <c r="B226" s="562" t="s">
        <v>125</v>
      </c>
      <c r="C226" s="924" t="s">
        <v>761</v>
      </c>
      <c r="D226" s="713" t="s">
        <v>1701</v>
      </c>
      <c r="E226" s="905"/>
    </row>
    <row r="227" spans="1:5" s="684" customFormat="1" x14ac:dyDescent="0.25">
      <c r="A227" s="512" t="s">
        <v>1467</v>
      </c>
      <c r="B227" s="562" t="s">
        <v>111</v>
      </c>
      <c r="C227" s="924" t="s">
        <v>761</v>
      </c>
      <c r="D227" s="713" t="s">
        <v>1671</v>
      </c>
      <c r="E227" s="905"/>
    </row>
    <row r="228" spans="1:5" s="684" customFormat="1" x14ac:dyDescent="0.25">
      <c r="A228" s="512" t="s">
        <v>1468</v>
      </c>
      <c r="B228" s="562" t="s">
        <v>113</v>
      </c>
      <c r="C228" s="924" t="s">
        <v>761</v>
      </c>
      <c r="D228" s="713" t="s">
        <v>1671</v>
      </c>
      <c r="E228" s="905"/>
    </row>
    <row r="229" spans="1:5" s="684" customFormat="1" x14ac:dyDescent="0.25">
      <c r="A229" s="512" t="s">
        <v>1469</v>
      </c>
      <c r="B229" s="562" t="s">
        <v>119</v>
      </c>
      <c r="C229" s="924" t="s">
        <v>761</v>
      </c>
      <c r="D229" s="713" t="s">
        <v>1671</v>
      </c>
      <c r="E229" s="905"/>
    </row>
    <row r="230" spans="1:5" s="684" customFormat="1" x14ac:dyDescent="0.25">
      <c r="A230" s="512" t="s">
        <v>1470</v>
      </c>
      <c r="B230" s="562" t="s">
        <v>123</v>
      </c>
      <c r="C230" s="924" t="s">
        <v>761</v>
      </c>
      <c r="D230" s="713" t="s">
        <v>1671</v>
      </c>
      <c r="E230" s="905"/>
    </row>
    <row r="231" spans="1:5" s="684" customFormat="1" x14ac:dyDescent="0.25">
      <c r="A231" s="512" t="s">
        <v>1471</v>
      </c>
      <c r="B231" s="562" t="s">
        <v>121</v>
      </c>
      <c r="C231" s="924" t="s">
        <v>761</v>
      </c>
      <c r="D231" s="713" t="s">
        <v>1671</v>
      </c>
      <c r="E231" s="905"/>
    </row>
    <row r="232" spans="1:5" s="684" customFormat="1" x14ac:dyDescent="0.25">
      <c r="A232" s="512" t="s">
        <v>1472</v>
      </c>
      <c r="B232" s="562" t="s">
        <v>120</v>
      </c>
      <c r="C232" s="924" t="s">
        <v>761</v>
      </c>
      <c r="D232" s="713" t="s">
        <v>1671</v>
      </c>
      <c r="E232" s="905"/>
    </row>
    <row r="233" spans="1:5" s="684" customFormat="1" x14ac:dyDescent="0.25">
      <c r="A233" s="512" t="s">
        <v>1473</v>
      </c>
      <c r="B233" s="562" t="s">
        <v>105</v>
      </c>
      <c r="C233" s="924" t="s">
        <v>761</v>
      </c>
      <c r="D233" s="713" t="s">
        <v>1671</v>
      </c>
      <c r="E233" s="905"/>
    </row>
    <row r="234" spans="1:5" s="684" customFormat="1" x14ac:dyDescent="0.25">
      <c r="A234" s="512" t="s">
        <v>1474</v>
      </c>
      <c r="B234" s="562" t="s">
        <v>124</v>
      </c>
      <c r="C234" s="924" t="s">
        <v>761</v>
      </c>
      <c r="D234" s="713" t="s">
        <v>1671</v>
      </c>
      <c r="E234" s="905"/>
    </row>
    <row r="235" spans="1:5" s="684" customFormat="1" x14ac:dyDescent="0.25">
      <c r="A235" s="512" t="s">
        <v>1475</v>
      </c>
      <c r="B235" s="562" t="s">
        <v>118</v>
      </c>
      <c r="C235" s="924" t="s">
        <v>761</v>
      </c>
      <c r="D235" s="713" t="s">
        <v>1671</v>
      </c>
      <c r="E235" s="905"/>
    </row>
    <row r="236" spans="1:5" s="684" customFormat="1" x14ac:dyDescent="0.25">
      <c r="A236" s="512" t="s">
        <v>1476</v>
      </c>
      <c r="B236" s="562" t="s">
        <v>116</v>
      </c>
      <c r="C236" s="924" t="s">
        <v>761</v>
      </c>
      <c r="D236" s="713" t="s">
        <v>1671</v>
      </c>
      <c r="E236" s="905"/>
    </row>
    <row r="237" spans="1:5" s="684" customFormat="1" x14ac:dyDescent="0.25">
      <c r="A237" s="512" t="s">
        <v>1477</v>
      </c>
      <c r="B237" s="562" t="s">
        <v>114</v>
      </c>
      <c r="C237" s="924" t="s">
        <v>761</v>
      </c>
      <c r="D237" s="713" t="s">
        <v>1671</v>
      </c>
      <c r="E237" s="905"/>
    </row>
    <row r="238" spans="1:5" s="684" customFormat="1" x14ac:dyDescent="0.25">
      <c r="A238" s="512" t="s">
        <v>1478</v>
      </c>
      <c r="B238" s="562" t="s">
        <v>122</v>
      </c>
      <c r="C238" s="924" t="s">
        <v>761</v>
      </c>
      <c r="D238" s="713" t="s">
        <v>1671</v>
      </c>
      <c r="E238" s="905"/>
    </row>
    <row r="239" spans="1:5" s="684" customFormat="1" ht="33" x14ac:dyDescent="0.25">
      <c r="A239" s="512" t="s">
        <v>1479</v>
      </c>
      <c r="B239" s="686" t="s">
        <v>265</v>
      </c>
      <c r="C239" s="523" t="s">
        <v>770</v>
      </c>
      <c r="D239" s="713" t="s">
        <v>1701</v>
      </c>
      <c r="E239" s="905"/>
    </row>
    <row r="240" spans="1:5" s="684" customFormat="1" x14ac:dyDescent="0.25">
      <c r="A240" s="512" t="s">
        <v>1480</v>
      </c>
      <c r="B240" s="686" t="s">
        <v>261</v>
      </c>
      <c r="C240" s="523" t="s">
        <v>761</v>
      </c>
      <c r="D240" s="713" t="s">
        <v>1671</v>
      </c>
      <c r="E240" s="905"/>
    </row>
    <row r="241" spans="1:5" s="684" customFormat="1" x14ac:dyDescent="0.25">
      <c r="A241" s="512" t="s">
        <v>1481</v>
      </c>
      <c r="B241" s="686" t="s">
        <v>262</v>
      </c>
      <c r="C241" s="523" t="s">
        <v>761</v>
      </c>
      <c r="D241" s="713" t="s">
        <v>1671</v>
      </c>
      <c r="E241" s="905"/>
    </row>
    <row r="242" spans="1:5" s="684" customFormat="1" x14ac:dyDescent="0.25">
      <c r="A242" s="512" t="s">
        <v>1482</v>
      </c>
      <c r="B242" s="686" t="s">
        <v>264</v>
      </c>
      <c r="C242" s="523" t="s">
        <v>761</v>
      </c>
      <c r="D242" s="713" t="s">
        <v>1671</v>
      </c>
      <c r="E242" s="905"/>
    </row>
    <row r="243" spans="1:5" s="684" customFormat="1" x14ac:dyDescent="0.25">
      <c r="A243" s="512" t="s">
        <v>1483</v>
      </c>
      <c r="B243" s="686" t="s">
        <v>302</v>
      </c>
      <c r="C243" s="523" t="s">
        <v>761</v>
      </c>
      <c r="D243" s="713" t="s">
        <v>1671</v>
      </c>
      <c r="E243" s="905"/>
    </row>
    <row r="244" spans="1:5" s="684" customFormat="1" x14ac:dyDescent="0.25">
      <c r="A244" s="512" t="s">
        <v>1484</v>
      </c>
      <c r="B244" s="686" t="s">
        <v>289</v>
      </c>
      <c r="C244" s="523" t="s">
        <v>761</v>
      </c>
      <c r="D244" s="713" t="s">
        <v>1671</v>
      </c>
      <c r="E244" s="905"/>
    </row>
    <row r="245" spans="1:5" s="684" customFormat="1" x14ac:dyDescent="0.25">
      <c r="A245" s="512" t="s">
        <v>1485</v>
      </c>
      <c r="B245" s="686" t="s">
        <v>267</v>
      </c>
      <c r="C245" s="523" t="s">
        <v>761</v>
      </c>
      <c r="D245" s="713" t="s">
        <v>1671</v>
      </c>
      <c r="E245" s="905"/>
    </row>
    <row r="246" spans="1:5" s="684" customFormat="1" x14ac:dyDescent="0.25">
      <c r="A246" s="512" t="s">
        <v>1486</v>
      </c>
      <c r="B246" s="686" t="s">
        <v>266</v>
      </c>
      <c r="C246" s="523" t="s">
        <v>761</v>
      </c>
      <c r="D246" s="713" t="s">
        <v>1671</v>
      </c>
      <c r="E246" s="905"/>
    </row>
    <row r="247" spans="1:5" s="684" customFormat="1" x14ac:dyDescent="0.25">
      <c r="A247" s="512" t="s">
        <v>1487</v>
      </c>
      <c r="B247" s="686" t="s">
        <v>263</v>
      </c>
      <c r="C247" s="523" t="s">
        <v>761</v>
      </c>
      <c r="D247" s="713" t="s">
        <v>1671</v>
      </c>
      <c r="E247" s="905"/>
    </row>
    <row r="248" spans="1:5" s="684" customFormat="1" x14ac:dyDescent="0.25">
      <c r="A248" s="512" t="s">
        <v>1488</v>
      </c>
      <c r="B248" s="552" t="s">
        <v>385</v>
      </c>
      <c r="C248" s="904" t="s">
        <v>1691</v>
      </c>
      <c r="D248" s="713" t="s">
        <v>1701</v>
      </c>
      <c r="E248" s="905"/>
    </row>
    <row r="249" spans="1:5" s="684" customFormat="1" x14ac:dyDescent="0.25">
      <c r="A249" s="512" t="s">
        <v>1489</v>
      </c>
      <c r="B249" s="552" t="s">
        <v>398</v>
      </c>
      <c r="C249" s="904" t="s">
        <v>761</v>
      </c>
      <c r="D249" s="713" t="s">
        <v>1701</v>
      </c>
      <c r="E249" s="905"/>
    </row>
    <row r="250" spans="1:5" s="684" customFormat="1" x14ac:dyDescent="0.25">
      <c r="A250" s="512" t="s">
        <v>1490</v>
      </c>
      <c r="B250" s="552" t="s">
        <v>192</v>
      </c>
      <c r="C250" s="904" t="s">
        <v>761</v>
      </c>
      <c r="D250" s="713" t="s">
        <v>1701</v>
      </c>
      <c r="E250" s="905"/>
    </row>
    <row r="251" spans="1:5" s="684" customFormat="1" x14ac:dyDescent="0.25">
      <c r="A251" s="512" t="s">
        <v>1491</v>
      </c>
      <c r="B251" s="552" t="s">
        <v>397</v>
      </c>
      <c r="C251" s="904" t="s">
        <v>761</v>
      </c>
      <c r="D251" s="713" t="s">
        <v>1701</v>
      </c>
      <c r="E251" s="905"/>
    </row>
    <row r="252" spans="1:5" s="684" customFormat="1" x14ac:dyDescent="0.25">
      <c r="A252" s="512" t="s">
        <v>1492</v>
      </c>
      <c r="B252" s="552" t="s">
        <v>386</v>
      </c>
      <c r="C252" s="904" t="s">
        <v>761</v>
      </c>
      <c r="D252" s="713" t="s">
        <v>1671</v>
      </c>
      <c r="E252" s="905"/>
    </row>
    <row r="253" spans="1:5" s="684" customFormat="1" x14ac:dyDescent="0.25">
      <c r="A253" s="512" t="s">
        <v>1493</v>
      </c>
      <c r="B253" s="552" t="s">
        <v>195</v>
      </c>
      <c r="C253" s="904" t="s">
        <v>761</v>
      </c>
      <c r="D253" s="713" t="s">
        <v>1671</v>
      </c>
      <c r="E253" s="905"/>
    </row>
    <row r="254" spans="1:5" s="684" customFormat="1" x14ac:dyDescent="0.25">
      <c r="A254" s="512" t="s">
        <v>1494</v>
      </c>
      <c r="B254" s="552" t="s">
        <v>194</v>
      </c>
      <c r="C254" s="904" t="s">
        <v>761</v>
      </c>
      <c r="D254" s="713" t="s">
        <v>1671</v>
      </c>
      <c r="E254" s="905"/>
    </row>
    <row r="255" spans="1:5" s="684" customFormat="1" x14ac:dyDescent="0.25">
      <c r="A255" s="512" t="s">
        <v>1495</v>
      </c>
      <c r="B255" s="552" t="s">
        <v>866</v>
      </c>
      <c r="C255" s="904" t="s">
        <v>761</v>
      </c>
      <c r="D255" s="713" t="s">
        <v>1671</v>
      </c>
      <c r="E255" s="905"/>
    </row>
    <row r="256" spans="1:5" s="684" customFormat="1" x14ac:dyDescent="0.25">
      <c r="A256" s="512" t="s">
        <v>1496</v>
      </c>
      <c r="B256" s="552" t="s">
        <v>729</v>
      </c>
      <c r="C256" s="904" t="s">
        <v>761</v>
      </c>
      <c r="D256" s="713" t="s">
        <v>1671</v>
      </c>
      <c r="E256" s="905"/>
    </row>
    <row r="257" spans="1:5" s="684" customFormat="1" x14ac:dyDescent="0.25">
      <c r="A257" s="512" t="s">
        <v>1497</v>
      </c>
      <c r="B257" s="552" t="s">
        <v>399</v>
      </c>
      <c r="C257" s="713" t="s">
        <v>1150</v>
      </c>
      <c r="D257" s="713" t="s">
        <v>1701</v>
      </c>
      <c r="E257" s="905"/>
    </row>
    <row r="258" spans="1:5" s="684" customFormat="1" x14ac:dyDescent="0.25">
      <c r="A258" s="512" t="s">
        <v>1498</v>
      </c>
      <c r="B258" s="552" t="s">
        <v>400</v>
      </c>
      <c r="C258" s="713" t="s">
        <v>761</v>
      </c>
      <c r="D258" s="713" t="s">
        <v>1671</v>
      </c>
      <c r="E258" s="905"/>
    </row>
    <row r="259" spans="1:5" s="684" customFormat="1" x14ac:dyDescent="0.25">
      <c r="A259" s="512" t="s">
        <v>1499</v>
      </c>
      <c r="B259" s="552" t="s">
        <v>406</v>
      </c>
      <c r="C259" s="713" t="s">
        <v>761</v>
      </c>
      <c r="D259" s="713" t="s">
        <v>1671</v>
      </c>
      <c r="E259" s="905"/>
    </row>
    <row r="260" spans="1:5" s="684" customFormat="1" x14ac:dyDescent="0.25">
      <c r="A260" s="512" t="s">
        <v>1500</v>
      </c>
      <c r="B260" s="552" t="s">
        <v>405</v>
      </c>
      <c r="C260" s="713" t="s">
        <v>761</v>
      </c>
      <c r="D260" s="713" t="s">
        <v>1671</v>
      </c>
      <c r="E260" s="905"/>
    </row>
    <row r="261" spans="1:5" s="684" customFormat="1" x14ac:dyDescent="0.25">
      <c r="A261" s="512" t="s">
        <v>1501</v>
      </c>
      <c r="B261" s="552" t="s">
        <v>341</v>
      </c>
      <c r="C261" s="713" t="s">
        <v>761</v>
      </c>
      <c r="D261" s="713" t="s">
        <v>1671</v>
      </c>
      <c r="E261" s="905"/>
    </row>
    <row r="262" spans="1:5" s="684" customFormat="1" x14ac:dyDescent="0.25">
      <c r="A262" s="512" t="s">
        <v>1502</v>
      </c>
      <c r="B262" s="552" t="s">
        <v>404</v>
      </c>
      <c r="C262" s="713" t="s">
        <v>761</v>
      </c>
      <c r="D262" s="713" t="s">
        <v>1671</v>
      </c>
      <c r="E262" s="905"/>
    </row>
    <row r="263" spans="1:5" s="684" customFormat="1" x14ac:dyDescent="0.25">
      <c r="A263" s="512" t="s">
        <v>1503</v>
      </c>
      <c r="B263" s="552" t="s">
        <v>401</v>
      </c>
      <c r="C263" s="713" t="s">
        <v>761</v>
      </c>
      <c r="D263" s="713" t="s">
        <v>1671</v>
      </c>
      <c r="E263" s="905"/>
    </row>
    <row r="264" spans="1:5" s="684" customFormat="1" x14ac:dyDescent="0.25">
      <c r="A264" s="512" t="s">
        <v>1504</v>
      </c>
      <c r="B264" s="552" t="s">
        <v>1666</v>
      </c>
      <c r="C264" s="713" t="s">
        <v>761</v>
      </c>
      <c r="D264" s="713" t="s">
        <v>1671</v>
      </c>
      <c r="E264" s="905"/>
    </row>
    <row r="265" spans="1:5" s="684" customFormat="1" x14ac:dyDescent="0.25">
      <c r="A265" s="512" t="s">
        <v>1505</v>
      </c>
      <c r="B265" s="552" t="s">
        <v>403</v>
      </c>
      <c r="C265" s="713" t="s">
        <v>761</v>
      </c>
      <c r="D265" s="713" t="s">
        <v>1671</v>
      </c>
      <c r="E265" s="905"/>
    </row>
    <row r="266" spans="1:5" s="684" customFormat="1" x14ac:dyDescent="0.25">
      <c r="A266" s="512" t="s">
        <v>1506</v>
      </c>
      <c r="B266" s="552" t="s">
        <v>369</v>
      </c>
      <c r="C266" s="713" t="s">
        <v>761</v>
      </c>
      <c r="D266" s="713" t="s">
        <v>1671</v>
      </c>
      <c r="E266" s="905"/>
    </row>
    <row r="267" spans="1:5" s="684" customFormat="1" ht="36.75" customHeight="1" x14ac:dyDescent="0.25">
      <c r="A267" s="512" t="s">
        <v>1507</v>
      </c>
      <c r="B267" s="552" t="s">
        <v>1057</v>
      </c>
      <c r="C267" s="713" t="s">
        <v>761</v>
      </c>
      <c r="D267" s="713" t="s">
        <v>1671</v>
      </c>
      <c r="E267" s="905" t="s">
        <v>1685</v>
      </c>
    </row>
    <row r="268" spans="1:5" s="684" customFormat="1" x14ac:dyDescent="0.25">
      <c r="A268" s="512" t="s">
        <v>1508</v>
      </c>
      <c r="B268" s="552" t="s">
        <v>353</v>
      </c>
      <c r="C268" s="713" t="s">
        <v>761</v>
      </c>
      <c r="D268" s="713" t="s">
        <v>1671</v>
      </c>
      <c r="E268" s="905"/>
    </row>
    <row r="269" spans="1:5" s="684" customFormat="1" x14ac:dyDescent="0.25">
      <c r="A269" s="512" t="s">
        <v>1509</v>
      </c>
      <c r="B269" s="552" t="s">
        <v>292</v>
      </c>
      <c r="C269" s="713" t="s">
        <v>378</v>
      </c>
      <c r="D269" s="713" t="s">
        <v>1701</v>
      </c>
      <c r="E269" s="905"/>
    </row>
    <row r="270" spans="1:5" s="684" customFormat="1" x14ac:dyDescent="0.25">
      <c r="A270" s="512" t="s">
        <v>1510</v>
      </c>
      <c r="B270" s="552" t="s">
        <v>796</v>
      </c>
      <c r="C270" s="713" t="s">
        <v>761</v>
      </c>
      <c r="D270" s="713" t="s">
        <v>1701</v>
      </c>
      <c r="E270" s="905"/>
    </row>
    <row r="271" spans="1:5" s="684" customFormat="1" x14ac:dyDescent="0.25">
      <c r="A271" s="512" t="s">
        <v>1511</v>
      </c>
      <c r="B271" s="552" t="s">
        <v>349</v>
      </c>
      <c r="C271" s="713" t="s">
        <v>761</v>
      </c>
      <c r="D271" s="713" t="s">
        <v>1671</v>
      </c>
      <c r="E271" s="905"/>
    </row>
    <row r="272" spans="1:5" s="684" customFormat="1" ht="51" x14ac:dyDescent="0.25">
      <c r="A272" s="512" t="s">
        <v>1512</v>
      </c>
      <c r="B272" s="686" t="s">
        <v>1254</v>
      </c>
      <c r="C272" s="713" t="s">
        <v>1654</v>
      </c>
      <c r="D272" s="713" t="s">
        <v>991</v>
      </c>
      <c r="E272" s="905" t="s">
        <v>1574</v>
      </c>
    </row>
    <row r="273" spans="1:5" s="684" customFormat="1" ht="51" x14ac:dyDescent="0.25">
      <c r="A273" s="512" t="s">
        <v>1513</v>
      </c>
      <c r="B273" s="686" t="s">
        <v>1251</v>
      </c>
      <c r="C273" s="713" t="s">
        <v>1653</v>
      </c>
      <c r="D273" s="713" t="s">
        <v>991</v>
      </c>
      <c r="E273" s="905" t="s">
        <v>1574</v>
      </c>
    </row>
    <row r="274" spans="1:5" s="919" customFormat="1" x14ac:dyDescent="0.25">
      <c r="B274" s="737"/>
      <c r="C274" s="925"/>
      <c r="D274" s="922"/>
      <c r="E274" s="907"/>
    </row>
    <row r="275" spans="1:5" s="919" customFormat="1" x14ac:dyDescent="0.25">
      <c r="B275" s="737"/>
      <c r="C275" s="925"/>
      <c r="D275" s="922"/>
      <c r="E275" s="907"/>
    </row>
    <row r="276" spans="1:5" s="919" customFormat="1" x14ac:dyDescent="0.25">
      <c r="B276" s="737"/>
      <c r="C276" s="925"/>
      <c r="D276" s="922"/>
      <c r="E276" s="907"/>
    </row>
    <row r="277" spans="1:5" s="919" customFormat="1" x14ac:dyDescent="0.25">
      <c r="B277" s="737"/>
      <c r="C277" s="925"/>
      <c r="D277" s="922"/>
      <c r="E277" s="907"/>
    </row>
    <row r="278" spans="1:5" s="919" customFormat="1" x14ac:dyDescent="0.25">
      <c r="B278" s="737"/>
      <c r="C278" s="925"/>
      <c r="D278" s="922"/>
      <c r="E278" s="907"/>
    </row>
    <row r="279" spans="1:5" s="919" customFormat="1" x14ac:dyDescent="0.25">
      <c r="B279" s="735"/>
      <c r="C279" s="925"/>
      <c r="D279" s="922"/>
      <c r="E279" s="907"/>
    </row>
    <row r="280" spans="1:5" s="919" customFormat="1" x14ac:dyDescent="0.25">
      <c r="B280" s="737"/>
      <c r="C280" s="925"/>
      <c r="D280" s="922"/>
      <c r="E280" s="907"/>
    </row>
    <row r="281" spans="1:5" s="919" customFormat="1" x14ac:dyDescent="0.25">
      <c r="B281" s="737"/>
      <c r="C281" s="925"/>
      <c r="D281" s="922"/>
      <c r="E281" s="907"/>
    </row>
    <row r="282" spans="1:5" s="919" customFormat="1" x14ac:dyDescent="0.25">
      <c r="B282" s="737"/>
      <c r="C282" s="925"/>
      <c r="D282" s="922"/>
      <c r="E282" s="907"/>
    </row>
    <row r="283" spans="1:5" s="919" customFormat="1" x14ac:dyDescent="0.25">
      <c r="B283" s="737"/>
      <c r="C283" s="925"/>
      <c r="D283" s="922"/>
      <c r="E283" s="907"/>
    </row>
    <row r="284" spans="1:5" s="919" customFormat="1" x14ac:dyDescent="0.25">
      <c r="B284" s="737"/>
      <c r="C284" s="925"/>
      <c r="D284" s="922"/>
      <c r="E284" s="907"/>
    </row>
    <row r="285" spans="1:5" s="919" customFormat="1" x14ac:dyDescent="0.25">
      <c r="B285" s="737"/>
      <c r="C285" s="925"/>
      <c r="D285" s="922"/>
      <c r="E285" s="907"/>
    </row>
    <row r="286" spans="1:5" s="919" customFormat="1" x14ac:dyDescent="0.25">
      <c r="B286" s="737"/>
      <c r="C286" s="925"/>
      <c r="D286" s="922"/>
      <c r="E286" s="907"/>
    </row>
    <row r="287" spans="1:5" s="919" customFormat="1" x14ac:dyDescent="0.25">
      <c r="B287" s="737"/>
      <c r="C287" s="925"/>
      <c r="D287" s="922"/>
      <c r="E287" s="907"/>
    </row>
    <row r="288" spans="1:5" s="919" customFormat="1" x14ac:dyDescent="0.25">
      <c r="B288" s="737"/>
      <c r="C288" s="925"/>
      <c r="D288" s="922"/>
      <c r="E288" s="907"/>
    </row>
    <row r="289" spans="2:5" s="919" customFormat="1" x14ac:dyDescent="0.25">
      <c r="B289" s="737"/>
      <c r="C289" s="925"/>
      <c r="D289" s="922"/>
      <c r="E289" s="907"/>
    </row>
    <row r="290" spans="2:5" s="919" customFormat="1" x14ac:dyDescent="0.25">
      <c r="B290" s="737"/>
      <c r="C290" s="925"/>
      <c r="D290" s="922"/>
      <c r="E290" s="907"/>
    </row>
    <row r="291" spans="2:5" s="919" customFormat="1" x14ac:dyDescent="0.25">
      <c r="B291" s="737"/>
      <c r="C291" s="925"/>
      <c r="D291" s="922"/>
      <c r="E291" s="907"/>
    </row>
    <row r="292" spans="2:5" s="919" customFormat="1" x14ac:dyDescent="0.25">
      <c r="B292" s="737"/>
      <c r="C292" s="925"/>
      <c r="D292" s="922"/>
      <c r="E292" s="907"/>
    </row>
    <row r="293" spans="2:5" s="919" customFormat="1" x14ac:dyDescent="0.25">
      <c r="B293" s="735"/>
      <c r="C293" s="925"/>
      <c r="D293" s="922"/>
      <c r="E293" s="907"/>
    </row>
    <row r="294" spans="2:5" s="919" customFormat="1" x14ac:dyDescent="0.25">
      <c r="B294" s="737"/>
      <c r="C294" s="925"/>
      <c r="D294" s="922"/>
      <c r="E294" s="907"/>
    </row>
    <row r="295" spans="2:5" s="919" customFormat="1" x14ac:dyDescent="0.25">
      <c r="B295" s="737"/>
      <c r="C295" s="925"/>
      <c r="D295" s="922"/>
      <c r="E295" s="907"/>
    </row>
    <row r="296" spans="2:5" x14ac:dyDescent="0.25">
      <c r="B296" s="737"/>
      <c r="C296" s="925"/>
      <c r="E296" s="908"/>
    </row>
    <row r="297" spans="2:5" x14ac:dyDescent="0.25">
      <c r="B297" s="737"/>
      <c r="C297" s="925"/>
      <c r="E297" s="908"/>
    </row>
    <row r="298" spans="2:5" x14ac:dyDescent="0.25">
      <c r="B298" s="737"/>
      <c r="C298" s="925"/>
      <c r="E298" s="908"/>
    </row>
    <row r="299" spans="2:5" x14ac:dyDescent="0.25">
      <c r="B299" s="740"/>
      <c r="E299" s="908"/>
    </row>
    <row r="300" spans="2:5" x14ac:dyDescent="0.25">
      <c r="B300" s="735"/>
      <c r="E300" s="908"/>
    </row>
    <row r="301" spans="2:5" x14ac:dyDescent="0.25">
      <c r="B301" s="737"/>
      <c r="C301" s="925"/>
      <c r="E301" s="908"/>
    </row>
    <row r="302" spans="2:5" x14ac:dyDescent="0.25">
      <c r="B302" s="737"/>
      <c r="C302" s="925"/>
      <c r="E302" s="908"/>
    </row>
    <row r="303" spans="2:5" x14ac:dyDescent="0.25">
      <c r="B303" s="737"/>
      <c r="C303" s="925"/>
      <c r="E303" s="908"/>
    </row>
    <row r="304" spans="2:5" x14ac:dyDescent="0.25">
      <c r="B304" s="737"/>
      <c r="C304" s="925"/>
      <c r="E304" s="908"/>
    </row>
    <row r="305" spans="2:5" x14ac:dyDescent="0.25">
      <c r="B305" s="737"/>
      <c r="C305" s="925"/>
      <c r="E305" s="908"/>
    </row>
    <row r="306" spans="2:5" x14ac:dyDescent="0.25">
      <c r="B306" s="737"/>
      <c r="C306" s="925"/>
      <c r="E306" s="908"/>
    </row>
    <row r="307" spans="2:5" x14ac:dyDescent="0.25">
      <c r="B307" s="737"/>
      <c r="C307" s="925"/>
      <c r="E307" s="908"/>
    </row>
    <row r="308" spans="2:5" x14ac:dyDescent="0.25">
      <c r="B308" s="737"/>
      <c r="C308" s="925"/>
      <c r="E308" s="908"/>
    </row>
    <row r="309" spans="2:5" x14ac:dyDescent="0.25">
      <c r="B309" s="740"/>
      <c r="E309" s="908"/>
    </row>
    <row r="310" spans="2:5" x14ac:dyDescent="0.25">
      <c r="B310" s="735"/>
      <c r="E310" s="908"/>
    </row>
    <row r="311" spans="2:5" x14ac:dyDescent="0.25">
      <c r="B311" s="737"/>
      <c r="C311" s="925"/>
      <c r="E311" s="908"/>
    </row>
    <row r="312" spans="2:5" x14ac:dyDescent="0.25">
      <c r="B312" s="737"/>
      <c r="C312" s="925"/>
      <c r="E312" s="908"/>
    </row>
    <row r="313" spans="2:5" x14ac:dyDescent="0.25">
      <c r="B313" s="737"/>
      <c r="C313" s="925"/>
      <c r="E313" s="908"/>
    </row>
    <row r="314" spans="2:5" x14ac:dyDescent="0.25">
      <c r="B314" s="737"/>
      <c r="C314" s="925"/>
      <c r="E314" s="908"/>
    </row>
    <row r="315" spans="2:5" x14ac:dyDescent="0.25">
      <c r="B315" s="737"/>
      <c r="C315" s="925"/>
      <c r="E315" s="908"/>
    </row>
    <row r="316" spans="2:5" x14ac:dyDescent="0.25">
      <c r="B316" s="737"/>
      <c r="C316" s="925"/>
      <c r="E316" s="908"/>
    </row>
    <row r="317" spans="2:5" x14ac:dyDescent="0.25">
      <c r="B317" s="740"/>
      <c r="C317" s="925"/>
      <c r="E317" s="908"/>
    </row>
    <row r="318" spans="2:5" x14ac:dyDescent="0.25">
      <c r="B318" s="740"/>
      <c r="E318" s="908"/>
    </row>
    <row r="319" spans="2:5" x14ac:dyDescent="0.25">
      <c r="B319" s="740"/>
      <c r="E319" s="908"/>
    </row>
    <row r="320" spans="2:5" x14ac:dyDescent="0.25">
      <c r="B320" s="740"/>
      <c r="E320" s="908"/>
    </row>
    <row r="321" spans="2:5" x14ac:dyDescent="0.25">
      <c r="B321" s="740"/>
      <c r="E321" s="908"/>
    </row>
    <row r="322" spans="2:5" x14ac:dyDescent="0.25">
      <c r="B322" s="740"/>
      <c r="E322" s="908"/>
    </row>
    <row r="323" spans="2:5" x14ac:dyDescent="0.25">
      <c r="B323" s="740"/>
      <c r="E323" s="908"/>
    </row>
    <row r="324" spans="2:5" x14ac:dyDescent="0.25">
      <c r="B324" s="740"/>
      <c r="E324" s="908"/>
    </row>
    <row r="325" spans="2:5" x14ac:dyDescent="0.25">
      <c r="B325" s="740"/>
      <c r="E325" s="908"/>
    </row>
    <row r="326" spans="2:5" x14ac:dyDescent="0.25">
      <c r="B326" s="740"/>
      <c r="E326" s="908"/>
    </row>
    <row r="327" spans="2:5" x14ac:dyDescent="0.25">
      <c r="B327" s="740"/>
      <c r="E327" s="908"/>
    </row>
    <row r="328" spans="2:5" x14ac:dyDescent="0.25">
      <c r="B328" s="740"/>
      <c r="E328" s="908"/>
    </row>
    <row r="329" spans="2:5" x14ac:dyDescent="0.25">
      <c r="B329" s="740"/>
      <c r="E329" s="908"/>
    </row>
    <row r="330" spans="2:5" x14ac:dyDescent="0.25">
      <c r="B330" s="735"/>
      <c r="E330" s="908"/>
    </row>
    <row r="331" spans="2:5" x14ac:dyDescent="0.25">
      <c r="B331" s="737"/>
      <c r="C331" s="925"/>
      <c r="E331" s="908"/>
    </row>
    <row r="332" spans="2:5" x14ac:dyDescent="0.25">
      <c r="B332" s="737"/>
      <c r="C332" s="925"/>
      <c r="E332" s="908"/>
    </row>
    <row r="333" spans="2:5" x14ac:dyDescent="0.25">
      <c r="B333" s="737"/>
      <c r="C333" s="925"/>
      <c r="E333" s="908"/>
    </row>
    <row r="334" spans="2:5" x14ac:dyDescent="0.25">
      <c r="B334" s="737"/>
      <c r="C334" s="925"/>
      <c r="E334" s="908"/>
    </row>
    <row r="335" spans="2:5" x14ac:dyDescent="0.25">
      <c r="B335" s="737"/>
      <c r="C335" s="925"/>
      <c r="E335" s="908"/>
    </row>
    <row r="336" spans="2:5" x14ac:dyDescent="0.25">
      <c r="B336" s="737"/>
      <c r="C336" s="925"/>
      <c r="E336" s="908"/>
    </row>
    <row r="337" spans="2:5" x14ac:dyDescent="0.25">
      <c r="B337" s="737"/>
      <c r="C337" s="925"/>
      <c r="E337" s="908"/>
    </row>
    <row r="338" spans="2:5" x14ac:dyDescent="0.25">
      <c r="B338" s="735"/>
      <c r="E338" s="908"/>
    </row>
    <row r="339" spans="2:5" x14ac:dyDescent="0.25">
      <c r="B339" s="740"/>
      <c r="E339" s="908"/>
    </row>
    <row r="340" spans="2:5" x14ac:dyDescent="0.25">
      <c r="B340" s="740"/>
      <c r="E340" s="908"/>
    </row>
    <row r="341" spans="2:5" x14ac:dyDescent="0.25">
      <c r="B341" s="740"/>
      <c r="E341" s="908"/>
    </row>
    <row r="342" spans="2:5" x14ac:dyDescent="0.25">
      <c r="B342" s="735"/>
      <c r="E342" s="908"/>
    </row>
    <row r="343" spans="2:5" x14ac:dyDescent="0.25">
      <c r="B343" s="740"/>
      <c r="E343" s="908"/>
    </row>
    <row r="344" spans="2:5" x14ac:dyDescent="0.25">
      <c r="B344" s="740"/>
      <c r="E344" s="908"/>
    </row>
    <row r="345" spans="2:5" x14ac:dyDescent="0.25">
      <c r="B345" s="740"/>
      <c r="E345" s="908"/>
    </row>
    <row r="346" spans="2:5" x14ac:dyDescent="0.25">
      <c r="B346" s="740"/>
    </row>
    <row r="347" spans="2:5" x14ac:dyDescent="0.25">
      <c r="B347" s="740"/>
    </row>
    <row r="348" spans="2:5" x14ac:dyDescent="0.25">
      <c r="B348" s="740"/>
    </row>
    <row r="349" spans="2:5" x14ac:dyDescent="0.25">
      <c r="B349" s="740"/>
    </row>
    <row r="350" spans="2:5" x14ac:dyDescent="0.25">
      <c r="B350" s="740"/>
    </row>
    <row r="352" spans="2:5" x14ac:dyDescent="0.25">
      <c r="B352" s="738"/>
    </row>
    <row r="353" spans="2:2" x14ac:dyDescent="0.25">
      <c r="B353" s="740"/>
    </row>
    <row r="354" spans="2:2" x14ac:dyDescent="0.25">
      <c r="B354" s="740"/>
    </row>
    <row r="355" spans="2:2" x14ac:dyDescent="0.25">
      <c r="B355" s="740"/>
    </row>
    <row r="356" spans="2:2" x14ac:dyDescent="0.25">
      <c r="B356" s="740"/>
    </row>
    <row r="357" spans="2:2" x14ac:dyDescent="0.25">
      <c r="B357" s="740"/>
    </row>
    <row r="358" spans="2:2" x14ac:dyDescent="0.25">
      <c r="B358" s="740"/>
    </row>
    <row r="359" spans="2:2" x14ac:dyDescent="0.25">
      <c r="B359" s="740"/>
    </row>
    <row r="360" spans="2:2" x14ac:dyDescent="0.25">
      <c r="B360" s="740"/>
    </row>
    <row r="361" spans="2:2" x14ac:dyDescent="0.25">
      <c r="B361" s="740"/>
    </row>
    <row r="362" spans="2:2" x14ac:dyDescent="0.25">
      <c r="B362" s="740"/>
    </row>
    <row r="363" spans="2:2" x14ac:dyDescent="0.25">
      <c r="B363" s="740"/>
    </row>
    <row r="364" spans="2:2" x14ac:dyDescent="0.25">
      <c r="B364" s="740"/>
    </row>
    <row r="365" spans="2:2" x14ac:dyDescent="0.25">
      <c r="B365" s="740"/>
    </row>
    <row r="366" spans="2:2" x14ac:dyDescent="0.25">
      <c r="B366" s="740"/>
    </row>
    <row r="367" spans="2:2" x14ac:dyDescent="0.25">
      <c r="B367" s="740"/>
    </row>
    <row r="368" spans="2:2" x14ac:dyDescent="0.25">
      <c r="B368" s="740"/>
    </row>
    <row r="369" spans="2:2" x14ac:dyDescent="0.25">
      <c r="B369" s="740"/>
    </row>
    <row r="370" spans="2:2" x14ac:dyDescent="0.25">
      <c r="B370" s="740"/>
    </row>
    <row r="371" spans="2:2" x14ac:dyDescent="0.25">
      <c r="B371" s="740"/>
    </row>
    <row r="372" spans="2:2" x14ac:dyDescent="0.25">
      <c r="B372" s="740"/>
    </row>
    <row r="373" spans="2:2" x14ac:dyDescent="0.25">
      <c r="B373" s="740"/>
    </row>
    <row r="374" spans="2:2" x14ac:dyDescent="0.25">
      <c r="B374" s="740"/>
    </row>
    <row r="375" spans="2:2" x14ac:dyDescent="0.25">
      <c r="B375" s="740"/>
    </row>
    <row r="376" spans="2:2" x14ac:dyDescent="0.25">
      <c r="B376" s="740"/>
    </row>
    <row r="377" spans="2:2" x14ac:dyDescent="0.25">
      <c r="B377" s="740"/>
    </row>
    <row r="378" spans="2:2" x14ac:dyDescent="0.25">
      <c r="B378" s="740"/>
    </row>
    <row r="379" spans="2:2" x14ac:dyDescent="0.25">
      <c r="B379" s="740"/>
    </row>
    <row r="381" spans="2:2" x14ac:dyDescent="0.25">
      <c r="B381" s="738"/>
    </row>
    <row r="382" spans="2:2" x14ac:dyDescent="0.25">
      <c r="B382" s="740"/>
    </row>
    <row r="383" spans="2:2" x14ac:dyDescent="0.25">
      <c r="B383" s="740"/>
    </row>
    <row r="384" spans="2:2" x14ac:dyDescent="0.25">
      <c r="B384" s="740"/>
    </row>
  </sheetData>
  <mergeCells count="7">
    <mergeCell ref="A1:E1"/>
    <mergeCell ref="B4:E4"/>
    <mergeCell ref="B9:E9"/>
    <mergeCell ref="D5:E5"/>
    <mergeCell ref="D6:E6"/>
    <mergeCell ref="D7:E7"/>
    <mergeCell ref="D8:E8"/>
  </mergeCells>
  <printOptions horizontalCentered="1"/>
  <pageMargins left="0.59" right="0.2" top="0.36" bottom="0.44" header="0.2" footer="0.2"/>
  <pageSetup paperSize="9" orientation="portrait" verticalDpi="300" r:id="rId1"/>
  <headerFooter>
    <oddFooter>Page &amp;P</oddFooter>
  </headerFooter>
  <drawing r:id="rId2"/>
</worksheet>
</file>

<file path=xl/worksheets/sheet3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G175"/>
  <sheetViews>
    <sheetView zoomScale="120" zoomScaleNormal="120" workbookViewId="0">
      <selection activeCell="I3" sqref="I3"/>
    </sheetView>
  </sheetViews>
  <sheetFormatPr defaultColWidth="8.85546875" defaultRowHeight="16.5" x14ac:dyDescent="0.25"/>
  <cols>
    <col min="1" max="1" width="5.5703125" style="719" customWidth="1"/>
    <col min="2" max="2" width="26" style="742" customWidth="1"/>
    <col min="3" max="3" width="19" style="926" customWidth="1"/>
    <col min="4" max="4" width="16.85546875" style="705" customWidth="1"/>
    <col min="5" max="5" width="25.28515625" style="909" customWidth="1"/>
    <col min="6" max="7" width="8.85546875" style="719"/>
    <col min="8" max="8" width="14.140625" style="719" bestFit="1" customWidth="1"/>
    <col min="9" max="16384" width="8.85546875" style="719"/>
  </cols>
  <sheetData>
    <row r="1" spans="1:5" s="684" customFormat="1" ht="75.75" customHeight="1" x14ac:dyDescent="0.25">
      <c r="A1" s="1037" t="s">
        <v>1699</v>
      </c>
      <c r="B1" s="1037"/>
      <c r="C1" s="1037"/>
      <c r="D1" s="1037"/>
      <c r="E1" s="1037"/>
    </row>
    <row r="2" spans="1:5" s="684" customFormat="1" x14ac:dyDescent="0.25">
      <c r="C2" s="923"/>
      <c r="D2" s="915"/>
      <c r="E2" s="906"/>
    </row>
    <row r="3" spans="1:5" s="684" customFormat="1" ht="33" customHeight="1" x14ac:dyDescent="0.25">
      <c r="A3" s="911" t="s">
        <v>771</v>
      </c>
      <c r="B3" s="918" t="s">
        <v>1</v>
      </c>
      <c r="C3" s="911" t="s">
        <v>9</v>
      </c>
      <c r="D3" s="911" t="s">
        <v>1692</v>
      </c>
      <c r="E3" s="911" t="s">
        <v>259</v>
      </c>
    </row>
    <row r="4" spans="1:5" s="684" customFormat="1" ht="33" x14ac:dyDescent="0.25">
      <c r="A4" s="512" t="s">
        <v>310</v>
      </c>
      <c r="B4" s="514" t="s">
        <v>55</v>
      </c>
      <c r="C4" s="713" t="s">
        <v>1630</v>
      </c>
      <c r="D4" s="713" t="s">
        <v>1701</v>
      </c>
      <c r="E4" s="494"/>
    </row>
    <row r="5" spans="1:5" s="684" customFormat="1" x14ac:dyDescent="0.25">
      <c r="A5" s="512" t="s">
        <v>311</v>
      </c>
      <c r="B5" s="514" t="s">
        <v>358</v>
      </c>
      <c r="C5" s="494" t="s">
        <v>761</v>
      </c>
      <c r="D5" s="713" t="s">
        <v>1701</v>
      </c>
      <c r="E5" s="494"/>
    </row>
    <row r="6" spans="1:5" s="684" customFormat="1" x14ac:dyDescent="0.25">
      <c r="A6" s="512" t="s">
        <v>312</v>
      </c>
      <c r="B6" s="514" t="s">
        <v>790</v>
      </c>
      <c r="C6" s="494" t="s">
        <v>761</v>
      </c>
      <c r="D6" s="713" t="s">
        <v>1701</v>
      </c>
      <c r="E6" s="494"/>
    </row>
    <row r="7" spans="1:5" s="684" customFormat="1" x14ac:dyDescent="0.25">
      <c r="A7" s="512" t="s">
        <v>313</v>
      </c>
      <c r="B7" s="514" t="s">
        <v>1002</v>
      </c>
      <c r="C7" s="494" t="s">
        <v>761</v>
      </c>
      <c r="D7" s="713" t="s">
        <v>1671</v>
      </c>
      <c r="E7" s="494"/>
    </row>
    <row r="8" spans="1:5" s="684" customFormat="1" ht="33" x14ac:dyDescent="0.25">
      <c r="A8" s="512" t="s">
        <v>314</v>
      </c>
      <c r="B8" s="552" t="s">
        <v>89</v>
      </c>
      <c r="C8" s="713" t="s">
        <v>1693</v>
      </c>
      <c r="D8" s="713" t="s">
        <v>1701</v>
      </c>
      <c r="E8" s="494"/>
    </row>
    <row r="9" spans="1:5" s="684" customFormat="1" ht="33" x14ac:dyDescent="0.25">
      <c r="A9" s="512" t="s">
        <v>315</v>
      </c>
      <c r="B9" s="552" t="s">
        <v>91</v>
      </c>
      <c r="C9" s="713" t="s">
        <v>1694</v>
      </c>
      <c r="D9" s="713" t="s">
        <v>1671</v>
      </c>
      <c r="E9" s="494"/>
    </row>
    <row r="10" spans="1:5" s="684" customFormat="1" x14ac:dyDescent="0.25">
      <c r="A10" s="512" t="s">
        <v>316</v>
      </c>
      <c r="B10" s="519" t="s">
        <v>366</v>
      </c>
      <c r="C10" s="494" t="s">
        <v>761</v>
      </c>
      <c r="D10" s="713" t="s">
        <v>1671</v>
      </c>
      <c r="E10" s="494"/>
    </row>
    <row r="11" spans="1:5" s="684" customFormat="1" ht="33" x14ac:dyDescent="0.25">
      <c r="A11" s="512" t="s">
        <v>317</v>
      </c>
      <c r="B11" s="552" t="s">
        <v>230</v>
      </c>
      <c r="C11" s="713" t="s">
        <v>964</v>
      </c>
      <c r="D11" s="713" t="s">
        <v>1701</v>
      </c>
      <c r="E11" s="494"/>
    </row>
    <row r="12" spans="1:5" s="684" customFormat="1" x14ac:dyDescent="0.25">
      <c r="A12" s="512" t="s">
        <v>318</v>
      </c>
      <c r="B12" s="552" t="s">
        <v>226</v>
      </c>
      <c r="C12" s="494" t="s">
        <v>761</v>
      </c>
      <c r="D12" s="713" t="s">
        <v>1701</v>
      </c>
      <c r="E12" s="494"/>
    </row>
    <row r="13" spans="1:5" s="684" customFormat="1" x14ac:dyDescent="0.25">
      <c r="A13" s="512" t="s">
        <v>23</v>
      </c>
      <c r="B13" s="519" t="s">
        <v>147</v>
      </c>
      <c r="C13" s="494" t="s">
        <v>761</v>
      </c>
      <c r="D13" s="713" t="s">
        <v>1701</v>
      </c>
      <c r="E13" s="494"/>
    </row>
    <row r="14" spans="1:5" s="684" customFormat="1" x14ac:dyDescent="0.25">
      <c r="A14" s="512" t="s">
        <v>25</v>
      </c>
      <c r="B14" s="552" t="s">
        <v>227</v>
      </c>
      <c r="C14" s="494" t="s">
        <v>761</v>
      </c>
      <c r="D14" s="713" t="s">
        <v>1701</v>
      </c>
      <c r="E14" s="494"/>
    </row>
    <row r="15" spans="1:5" s="684" customFormat="1" x14ac:dyDescent="0.25">
      <c r="A15" s="512" t="s">
        <v>27</v>
      </c>
      <c r="B15" s="552" t="s">
        <v>273</v>
      </c>
      <c r="C15" s="494" t="s">
        <v>761</v>
      </c>
      <c r="D15" s="713" t="s">
        <v>1701</v>
      </c>
      <c r="E15" s="494"/>
    </row>
    <row r="16" spans="1:5" s="684" customFormat="1" x14ac:dyDescent="0.25">
      <c r="A16" s="512" t="s">
        <v>29</v>
      </c>
      <c r="B16" s="514" t="s">
        <v>271</v>
      </c>
      <c r="C16" s="494" t="s">
        <v>761</v>
      </c>
      <c r="D16" s="713" t="s">
        <v>1671</v>
      </c>
      <c r="E16" s="494"/>
    </row>
    <row r="17" spans="1:5" s="684" customFormat="1" x14ac:dyDescent="0.25">
      <c r="A17" s="512" t="s">
        <v>31</v>
      </c>
      <c r="B17" s="514" t="s">
        <v>229</v>
      </c>
      <c r="C17" s="494" t="s">
        <v>761</v>
      </c>
      <c r="D17" s="713" t="s">
        <v>1671</v>
      </c>
      <c r="E17" s="494"/>
    </row>
    <row r="18" spans="1:5" s="684" customFormat="1" x14ac:dyDescent="0.25">
      <c r="A18" s="512" t="s">
        <v>33</v>
      </c>
      <c r="B18" s="514" t="s">
        <v>350</v>
      </c>
      <c r="C18" s="494" t="s">
        <v>761</v>
      </c>
      <c r="D18" s="713" t="s">
        <v>1671</v>
      </c>
      <c r="E18" s="494"/>
    </row>
    <row r="19" spans="1:5" s="684" customFormat="1" x14ac:dyDescent="0.25">
      <c r="A19" s="512" t="s">
        <v>35</v>
      </c>
      <c r="B19" s="514" t="s">
        <v>382</v>
      </c>
      <c r="C19" s="494" t="s">
        <v>761</v>
      </c>
      <c r="D19" s="713" t="s">
        <v>1671</v>
      </c>
      <c r="E19" s="494"/>
    </row>
    <row r="20" spans="1:5" s="684" customFormat="1" x14ac:dyDescent="0.25">
      <c r="A20" s="512" t="s">
        <v>37</v>
      </c>
      <c r="B20" s="519" t="s">
        <v>381</v>
      </c>
      <c r="C20" s="494" t="s">
        <v>761</v>
      </c>
      <c r="D20" s="713" t="s">
        <v>1671</v>
      </c>
      <c r="E20" s="494"/>
    </row>
    <row r="21" spans="1:5" s="684" customFormat="1" x14ac:dyDescent="0.25">
      <c r="A21" s="512" t="s">
        <v>38</v>
      </c>
      <c r="B21" s="552" t="s">
        <v>232</v>
      </c>
      <c r="C21" s="494" t="s">
        <v>761</v>
      </c>
      <c r="D21" s="713" t="s">
        <v>1671</v>
      </c>
      <c r="E21" s="494"/>
    </row>
    <row r="22" spans="1:5" s="684" customFormat="1" x14ac:dyDescent="0.25">
      <c r="A22" s="512" t="s">
        <v>40</v>
      </c>
      <c r="B22" s="552" t="s">
        <v>196</v>
      </c>
      <c r="C22" s="494" t="s">
        <v>761</v>
      </c>
      <c r="D22" s="713" t="s">
        <v>1671</v>
      </c>
      <c r="E22" s="494"/>
    </row>
    <row r="23" spans="1:5" s="684" customFormat="1" x14ac:dyDescent="0.25">
      <c r="A23" s="512" t="s">
        <v>42</v>
      </c>
      <c r="B23" s="514" t="s">
        <v>82</v>
      </c>
      <c r="C23" s="494" t="s">
        <v>761</v>
      </c>
      <c r="D23" s="713" t="s">
        <v>1671</v>
      </c>
      <c r="E23" s="494"/>
    </row>
    <row r="24" spans="1:5" s="684" customFormat="1" x14ac:dyDescent="0.25">
      <c r="A24" s="512" t="s">
        <v>43</v>
      </c>
      <c r="B24" s="594" t="s">
        <v>80</v>
      </c>
      <c r="C24" s="494" t="s">
        <v>761</v>
      </c>
      <c r="D24" s="713" t="s">
        <v>1671</v>
      </c>
      <c r="E24" s="494"/>
    </row>
    <row r="25" spans="1:5" s="684" customFormat="1" x14ac:dyDescent="0.25">
      <c r="A25" s="512" t="s">
        <v>45</v>
      </c>
      <c r="B25" s="514" t="s">
        <v>749</v>
      </c>
      <c r="C25" s="494" t="s">
        <v>761</v>
      </c>
      <c r="D25" s="713" t="s">
        <v>1671</v>
      </c>
      <c r="E25" s="494"/>
    </row>
    <row r="26" spans="1:5" s="684" customFormat="1" x14ac:dyDescent="0.25">
      <c r="A26" s="512" t="s">
        <v>47</v>
      </c>
      <c r="B26" s="514" t="s">
        <v>982</v>
      </c>
      <c r="C26" s="494" t="s">
        <v>761</v>
      </c>
      <c r="D26" s="713" t="s">
        <v>1671</v>
      </c>
      <c r="E26" s="494"/>
    </row>
    <row r="27" spans="1:5" s="684" customFormat="1" x14ac:dyDescent="0.25">
      <c r="A27" s="512" t="s">
        <v>319</v>
      </c>
      <c r="B27" s="115" t="s">
        <v>747</v>
      </c>
      <c r="C27" s="19" t="s">
        <v>761</v>
      </c>
      <c r="D27" s="27" t="s">
        <v>1671</v>
      </c>
      <c r="E27" s="19"/>
    </row>
    <row r="28" spans="1:5" s="684" customFormat="1" ht="33" x14ac:dyDescent="0.25">
      <c r="A28" s="512" t="s">
        <v>320</v>
      </c>
      <c r="B28" s="519" t="s">
        <v>67</v>
      </c>
      <c r="C28" s="713" t="s">
        <v>1695</v>
      </c>
      <c r="D28" s="713" t="s">
        <v>1701</v>
      </c>
      <c r="E28" s="494"/>
    </row>
    <row r="29" spans="1:5" s="684" customFormat="1" x14ac:dyDescent="0.25">
      <c r="A29" s="512" t="s">
        <v>321</v>
      </c>
      <c r="B29" s="552" t="s">
        <v>36</v>
      </c>
      <c r="C29" s="494" t="s">
        <v>761</v>
      </c>
      <c r="D29" s="713" t="s">
        <v>1701</v>
      </c>
      <c r="E29" s="494"/>
    </row>
    <row r="30" spans="1:5" s="684" customFormat="1" x14ac:dyDescent="0.25">
      <c r="A30" s="512" t="s">
        <v>322</v>
      </c>
      <c r="B30" s="552" t="s">
        <v>355</v>
      </c>
      <c r="C30" s="494" t="s">
        <v>761</v>
      </c>
      <c r="D30" s="713" t="s">
        <v>1701</v>
      </c>
      <c r="E30" s="494"/>
    </row>
    <row r="31" spans="1:5" s="684" customFormat="1" x14ac:dyDescent="0.25">
      <c r="A31" s="512" t="s">
        <v>323</v>
      </c>
      <c r="B31" s="519" t="s">
        <v>28</v>
      </c>
      <c r="C31" s="494" t="s">
        <v>761</v>
      </c>
      <c r="D31" s="713" t="s">
        <v>1671</v>
      </c>
      <c r="E31" s="494"/>
    </row>
    <row r="32" spans="1:5" s="684" customFormat="1" x14ac:dyDescent="0.25">
      <c r="A32" s="512" t="s">
        <v>324</v>
      </c>
      <c r="B32" s="552" t="s">
        <v>39</v>
      </c>
      <c r="C32" s="494" t="s">
        <v>761</v>
      </c>
      <c r="D32" s="713" t="s">
        <v>1671</v>
      </c>
      <c r="E32" s="494"/>
    </row>
    <row r="33" spans="1:5" s="684" customFormat="1" x14ac:dyDescent="0.25">
      <c r="A33" s="512" t="s">
        <v>325</v>
      </c>
      <c r="B33" s="519" t="s">
        <v>44</v>
      </c>
      <c r="C33" s="494" t="s">
        <v>761</v>
      </c>
      <c r="D33" s="713" t="s">
        <v>1671</v>
      </c>
      <c r="E33" s="494"/>
    </row>
    <row r="34" spans="1:5" s="684" customFormat="1" x14ac:dyDescent="0.25">
      <c r="A34" s="512" t="s">
        <v>326</v>
      </c>
      <c r="B34" s="519" t="s">
        <v>269</v>
      </c>
      <c r="C34" s="494" t="s">
        <v>761</v>
      </c>
      <c r="D34" s="713" t="s">
        <v>1671</v>
      </c>
      <c r="E34" s="494"/>
    </row>
    <row r="35" spans="1:5" s="684" customFormat="1" x14ac:dyDescent="0.25">
      <c r="A35" s="512" t="s">
        <v>327</v>
      </c>
      <c r="B35" s="552" t="s">
        <v>270</v>
      </c>
      <c r="C35" s="494" t="s">
        <v>761</v>
      </c>
      <c r="D35" s="713" t="s">
        <v>1671</v>
      </c>
      <c r="E35" s="494"/>
    </row>
    <row r="36" spans="1:5" s="684" customFormat="1" x14ac:dyDescent="0.25">
      <c r="A36" s="512" t="s">
        <v>328</v>
      </c>
      <c r="B36" s="519" t="s">
        <v>48</v>
      </c>
      <c r="C36" s="494" t="s">
        <v>761</v>
      </c>
      <c r="D36" s="713" t="s">
        <v>1671</v>
      </c>
      <c r="E36" s="494"/>
    </row>
    <row r="37" spans="1:5" s="684" customFormat="1" x14ac:dyDescent="0.25">
      <c r="A37" s="512" t="s">
        <v>329</v>
      </c>
      <c r="B37" s="519" t="s">
        <v>285</v>
      </c>
      <c r="C37" s="494" t="s">
        <v>761</v>
      </c>
      <c r="D37" s="713" t="s">
        <v>1671</v>
      </c>
      <c r="E37" s="494"/>
    </row>
    <row r="38" spans="1:5" s="684" customFormat="1" x14ac:dyDescent="0.25">
      <c r="A38" s="512" t="s">
        <v>1280</v>
      </c>
      <c r="B38" s="519" t="s">
        <v>296</v>
      </c>
      <c r="C38" s="494" t="s">
        <v>761</v>
      </c>
      <c r="D38" s="713" t="s">
        <v>1671</v>
      </c>
      <c r="E38" s="494"/>
    </row>
    <row r="39" spans="1:5" s="684" customFormat="1" x14ac:dyDescent="0.25">
      <c r="A39" s="512" t="s">
        <v>1281</v>
      </c>
      <c r="B39" s="519" t="s">
        <v>294</v>
      </c>
      <c r="C39" s="494" t="s">
        <v>761</v>
      </c>
      <c r="D39" s="713" t="s">
        <v>1671</v>
      </c>
      <c r="E39" s="494"/>
    </row>
    <row r="40" spans="1:5" s="684" customFormat="1" x14ac:dyDescent="0.25">
      <c r="A40" s="512" t="s">
        <v>1282</v>
      </c>
      <c r="B40" s="710" t="s">
        <v>383</v>
      </c>
      <c r="C40" s="494" t="s">
        <v>761</v>
      </c>
      <c r="D40" s="713" t="s">
        <v>1671</v>
      </c>
      <c r="E40" s="494"/>
    </row>
    <row r="41" spans="1:5" s="684" customFormat="1" x14ac:dyDescent="0.25">
      <c r="A41" s="512" t="s">
        <v>1283</v>
      </c>
      <c r="B41" s="552" t="s">
        <v>357</v>
      </c>
      <c r="C41" s="494" t="s">
        <v>761</v>
      </c>
      <c r="D41" s="713" t="s">
        <v>1671</v>
      </c>
      <c r="E41" s="494"/>
    </row>
    <row r="42" spans="1:5" s="684" customFormat="1" ht="33" x14ac:dyDescent="0.25">
      <c r="A42" s="512" t="s">
        <v>1284</v>
      </c>
      <c r="B42" s="552" t="s">
        <v>126</v>
      </c>
      <c r="C42" s="713" t="s">
        <v>764</v>
      </c>
      <c r="D42" s="713" t="s">
        <v>1701</v>
      </c>
      <c r="E42" s="494"/>
    </row>
    <row r="43" spans="1:5" s="684" customFormat="1" ht="29.25" customHeight="1" x14ac:dyDescent="0.25">
      <c r="A43" s="512" t="s">
        <v>1285</v>
      </c>
      <c r="B43" s="552" t="s">
        <v>5</v>
      </c>
      <c r="C43" s="494" t="s">
        <v>761</v>
      </c>
      <c r="D43" s="713" t="s">
        <v>1701</v>
      </c>
      <c r="E43" s="494"/>
    </row>
    <row r="44" spans="1:5" s="684" customFormat="1" x14ac:dyDescent="0.25">
      <c r="A44" s="512" t="s">
        <v>1286</v>
      </c>
      <c r="B44" s="552" t="s">
        <v>212</v>
      </c>
      <c r="C44" s="494" t="s">
        <v>761</v>
      </c>
      <c r="D44" s="713" t="s">
        <v>1701</v>
      </c>
      <c r="E44" s="494"/>
    </row>
    <row r="45" spans="1:5" s="684" customFormat="1" x14ac:dyDescent="0.25">
      <c r="A45" s="512" t="s">
        <v>1287</v>
      </c>
      <c r="B45" s="552" t="s">
        <v>272</v>
      </c>
      <c r="C45" s="494" t="s">
        <v>761</v>
      </c>
      <c r="D45" s="713" t="s">
        <v>1701</v>
      </c>
      <c r="E45" s="494"/>
    </row>
    <row r="46" spans="1:5" s="684" customFormat="1" ht="49.5" x14ac:dyDescent="0.25">
      <c r="A46" s="512" t="s">
        <v>1288</v>
      </c>
      <c r="B46" s="519" t="s">
        <v>75</v>
      </c>
      <c r="C46" s="713" t="s">
        <v>1696</v>
      </c>
      <c r="D46" s="713" t="s">
        <v>1701</v>
      </c>
      <c r="E46" s="494"/>
    </row>
    <row r="47" spans="1:5" s="684" customFormat="1" x14ac:dyDescent="0.25">
      <c r="A47" s="512" t="s">
        <v>1289</v>
      </c>
      <c r="B47" s="519" t="s">
        <v>41</v>
      </c>
      <c r="C47" s="494" t="s">
        <v>761</v>
      </c>
      <c r="D47" s="713" t="s">
        <v>1701</v>
      </c>
      <c r="E47" s="494"/>
    </row>
    <row r="48" spans="1:5" s="684" customFormat="1" x14ac:dyDescent="0.25">
      <c r="A48" s="512" t="s">
        <v>1290</v>
      </c>
      <c r="B48" s="519" t="s">
        <v>83</v>
      </c>
      <c r="C48" s="494" t="s">
        <v>761</v>
      </c>
      <c r="D48" s="713" t="s">
        <v>1701</v>
      </c>
      <c r="E48" s="494"/>
    </row>
    <row r="49" spans="1:5" s="684" customFormat="1" x14ac:dyDescent="0.25">
      <c r="A49" s="512" t="s">
        <v>1291</v>
      </c>
      <c r="B49" s="519" t="s">
        <v>81</v>
      </c>
      <c r="C49" s="494" t="s">
        <v>761</v>
      </c>
      <c r="D49" s="713" t="s">
        <v>1701</v>
      </c>
      <c r="E49" s="494"/>
    </row>
    <row r="50" spans="1:5" s="684" customFormat="1" x14ac:dyDescent="0.25">
      <c r="A50" s="512" t="s">
        <v>1292</v>
      </c>
      <c r="B50" s="552" t="s">
        <v>275</v>
      </c>
      <c r="C50" s="494" t="s">
        <v>761</v>
      </c>
      <c r="D50" s="713" t="s">
        <v>1701</v>
      </c>
      <c r="E50" s="494"/>
    </row>
    <row r="51" spans="1:5" s="684" customFormat="1" x14ac:dyDescent="0.25">
      <c r="A51" s="512" t="s">
        <v>1293</v>
      </c>
      <c r="B51" s="519" t="s">
        <v>351</v>
      </c>
      <c r="C51" s="494" t="s">
        <v>761</v>
      </c>
      <c r="D51" s="713" t="s">
        <v>1671</v>
      </c>
      <c r="E51" s="494"/>
    </row>
    <row r="52" spans="1:5" s="684" customFormat="1" ht="45" x14ac:dyDescent="0.25">
      <c r="A52" s="512" t="s">
        <v>1294</v>
      </c>
      <c r="B52" s="514" t="s">
        <v>283</v>
      </c>
      <c r="C52" s="494" t="s">
        <v>761</v>
      </c>
      <c r="D52" s="713" t="s">
        <v>1671</v>
      </c>
      <c r="E52" s="927" t="s">
        <v>1700</v>
      </c>
    </row>
    <row r="53" spans="1:5" s="684" customFormat="1" ht="45" x14ac:dyDescent="0.25">
      <c r="A53" s="512" t="s">
        <v>1295</v>
      </c>
      <c r="B53" s="514" t="s">
        <v>1011</v>
      </c>
      <c r="C53" s="494" t="s">
        <v>761</v>
      </c>
      <c r="D53" s="713" t="s">
        <v>1671</v>
      </c>
      <c r="E53" s="927" t="s">
        <v>1118</v>
      </c>
    </row>
    <row r="54" spans="1:5" s="684" customFormat="1" x14ac:dyDescent="0.25">
      <c r="A54" s="512" t="s">
        <v>1296</v>
      </c>
      <c r="B54" s="552" t="s">
        <v>743</v>
      </c>
      <c r="C54" s="494" t="s">
        <v>761</v>
      </c>
      <c r="D54" s="713" t="s">
        <v>1671</v>
      </c>
      <c r="E54" s="494"/>
    </row>
    <row r="55" spans="1:5" s="684" customFormat="1" ht="33" x14ac:dyDescent="0.25">
      <c r="A55" s="512" t="s">
        <v>1297</v>
      </c>
      <c r="B55" s="716" t="s">
        <v>1004</v>
      </c>
      <c r="C55" s="713" t="s">
        <v>1697</v>
      </c>
      <c r="D55" s="713" t="s">
        <v>1701</v>
      </c>
      <c r="E55" s="494"/>
    </row>
    <row r="56" spans="1:5" s="684" customFormat="1" x14ac:dyDescent="0.25">
      <c r="A56" s="512" t="s">
        <v>1298</v>
      </c>
      <c r="B56" s="519" t="s">
        <v>278</v>
      </c>
      <c r="C56" s="713" t="s">
        <v>761</v>
      </c>
      <c r="D56" s="713" t="s">
        <v>1671</v>
      </c>
      <c r="E56" s="494"/>
    </row>
    <row r="57" spans="1:5" s="684" customFormat="1" ht="33" x14ac:dyDescent="0.25">
      <c r="A57" s="512" t="s">
        <v>1299</v>
      </c>
      <c r="B57" s="689" t="s">
        <v>217</v>
      </c>
      <c r="C57" s="903" t="s">
        <v>773</v>
      </c>
      <c r="D57" s="713" t="s">
        <v>1701</v>
      </c>
      <c r="E57" s="494"/>
    </row>
    <row r="58" spans="1:5" s="684" customFormat="1" x14ac:dyDescent="0.25">
      <c r="A58" s="512" t="s">
        <v>1300</v>
      </c>
      <c r="B58" s="689" t="s">
        <v>216</v>
      </c>
      <c r="C58" s="518" t="s">
        <v>761</v>
      </c>
      <c r="D58" s="713" t="s">
        <v>1671</v>
      </c>
      <c r="E58" s="494"/>
    </row>
    <row r="59" spans="1:5" s="684" customFormat="1" ht="33" x14ac:dyDescent="0.25">
      <c r="A59" s="512" t="s">
        <v>1301</v>
      </c>
      <c r="B59" s="519" t="s">
        <v>213</v>
      </c>
      <c r="C59" s="523" t="s">
        <v>772</v>
      </c>
      <c r="D59" s="713" t="s">
        <v>1701</v>
      </c>
      <c r="E59" s="494"/>
    </row>
    <row r="60" spans="1:5" s="684" customFormat="1" x14ac:dyDescent="0.25">
      <c r="A60" s="512" t="s">
        <v>1302</v>
      </c>
      <c r="B60" s="519" t="s">
        <v>214</v>
      </c>
      <c r="C60" s="518" t="s">
        <v>761</v>
      </c>
      <c r="D60" s="713" t="s">
        <v>1701</v>
      </c>
      <c r="E60" s="494"/>
    </row>
    <row r="61" spans="1:5" s="684" customFormat="1" x14ac:dyDescent="0.25">
      <c r="A61" s="512" t="s">
        <v>1303</v>
      </c>
      <c r="B61" s="519" t="s">
        <v>384</v>
      </c>
      <c r="C61" s="518" t="s">
        <v>761</v>
      </c>
      <c r="D61" s="713" t="s">
        <v>1671</v>
      </c>
      <c r="E61" s="494"/>
    </row>
    <row r="62" spans="1:5" s="684" customFormat="1" x14ac:dyDescent="0.25">
      <c r="A62" s="512" t="s">
        <v>1304</v>
      </c>
      <c r="B62" s="519" t="s">
        <v>258</v>
      </c>
      <c r="C62" s="903" t="s">
        <v>774</v>
      </c>
      <c r="D62" s="713" t="s">
        <v>1701</v>
      </c>
      <c r="E62" s="494"/>
    </row>
    <row r="63" spans="1:5" s="684" customFormat="1" x14ac:dyDescent="0.25">
      <c r="A63" s="512" t="s">
        <v>1305</v>
      </c>
      <c r="B63" s="594" t="s">
        <v>356</v>
      </c>
      <c r="C63" s="903" t="s">
        <v>343</v>
      </c>
      <c r="D63" s="713" t="s">
        <v>1701</v>
      </c>
      <c r="E63" s="494"/>
    </row>
    <row r="64" spans="1:5" s="684" customFormat="1" ht="63" x14ac:dyDescent="0.25">
      <c r="A64" s="512" t="s">
        <v>1306</v>
      </c>
      <c r="B64" s="115" t="s">
        <v>1094</v>
      </c>
      <c r="C64" s="903" t="s">
        <v>964</v>
      </c>
      <c r="D64" s="27" t="s">
        <v>991</v>
      </c>
      <c r="E64" s="264" t="s">
        <v>1119</v>
      </c>
    </row>
    <row r="65" spans="2:5" s="919" customFormat="1" x14ac:dyDescent="0.25">
      <c r="B65" s="737"/>
      <c r="C65" s="925"/>
      <c r="D65" s="922"/>
      <c r="E65" s="907"/>
    </row>
    <row r="66" spans="2:5" s="919" customFormat="1" x14ac:dyDescent="0.25">
      <c r="B66" s="737"/>
      <c r="C66" s="925"/>
      <c r="D66" s="922"/>
      <c r="E66" s="907"/>
    </row>
    <row r="67" spans="2:5" s="919" customFormat="1" x14ac:dyDescent="0.25">
      <c r="B67" s="737"/>
      <c r="C67" s="925"/>
      <c r="D67" s="922"/>
      <c r="E67" s="907"/>
    </row>
    <row r="68" spans="2:5" s="919" customFormat="1" x14ac:dyDescent="0.25">
      <c r="B68" s="737"/>
      <c r="C68" s="925"/>
      <c r="D68" s="922"/>
      <c r="E68" s="907"/>
    </row>
    <row r="69" spans="2:5" s="919" customFormat="1" x14ac:dyDescent="0.25">
      <c r="B69" s="737"/>
      <c r="C69" s="925"/>
      <c r="D69" s="922"/>
      <c r="E69" s="907"/>
    </row>
    <row r="70" spans="2:5" s="919" customFormat="1" x14ac:dyDescent="0.25">
      <c r="B70" s="735"/>
      <c r="C70" s="925"/>
      <c r="D70" s="922"/>
      <c r="E70" s="907"/>
    </row>
    <row r="71" spans="2:5" s="919" customFormat="1" x14ac:dyDescent="0.25">
      <c r="B71" s="737"/>
      <c r="C71" s="925"/>
      <c r="D71" s="922"/>
      <c r="E71" s="907"/>
    </row>
    <row r="72" spans="2:5" s="919" customFormat="1" x14ac:dyDescent="0.25">
      <c r="B72" s="737"/>
      <c r="C72" s="925"/>
      <c r="D72" s="922"/>
      <c r="E72" s="907"/>
    </row>
    <row r="73" spans="2:5" s="919" customFormat="1" x14ac:dyDescent="0.25">
      <c r="B73" s="737"/>
      <c r="C73" s="925"/>
      <c r="D73" s="922"/>
      <c r="E73" s="907"/>
    </row>
    <row r="74" spans="2:5" s="919" customFormat="1" x14ac:dyDescent="0.25">
      <c r="B74" s="737"/>
      <c r="C74" s="925"/>
      <c r="D74" s="922"/>
      <c r="E74" s="907"/>
    </row>
    <row r="75" spans="2:5" s="919" customFormat="1" x14ac:dyDescent="0.25">
      <c r="B75" s="737"/>
      <c r="C75" s="925"/>
      <c r="D75" s="922"/>
      <c r="E75" s="907"/>
    </row>
    <row r="76" spans="2:5" s="919" customFormat="1" x14ac:dyDescent="0.25">
      <c r="B76" s="737"/>
      <c r="C76" s="925"/>
      <c r="D76" s="922"/>
      <c r="E76" s="907"/>
    </row>
    <row r="77" spans="2:5" s="919" customFormat="1" x14ac:dyDescent="0.25">
      <c r="B77" s="737"/>
      <c r="C77" s="925"/>
      <c r="D77" s="922"/>
      <c r="E77" s="907"/>
    </row>
    <row r="78" spans="2:5" s="919" customFormat="1" x14ac:dyDescent="0.25">
      <c r="B78" s="737"/>
      <c r="C78" s="925"/>
      <c r="D78" s="922"/>
      <c r="E78" s="907"/>
    </row>
    <row r="79" spans="2:5" s="919" customFormat="1" x14ac:dyDescent="0.25">
      <c r="B79" s="737"/>
      <c r="C79" s="925"/>
      <c r="D79" s="922"/>
      <c r="E79" s="907"/>
    </row>
    <row r="80" spans="2:5" s="919" customFormat="1" x14ac:dyDescent="0.25">
      <c r="B80" s="737"/>
      <c r="C80" s="925"/>
      <c r="D80" s="922"/>
      <c r="E80" s="907"/>
    </row>
    <row r="81" spans="2:5" s="919" customFormat="1" x14ac:dyDescent="0.25">
      <c r="B81" s="737"/>
      <c r="C81" s="925"/>
      <c r="D81" s="922"/>
      <c r="E81" s="907"/>
    </row>
    <row r="82" spans="2:5" s="919" customFormat="1" x14ac:dyDescent="0.25">
      <c r="B82" s="737"/>
      <c r="C82" s="925"/>
      <c r="D82" s="922"/>
      <c r="E82" s="907"/>
    </row>
    <row r="83" spans="2:5" s="919" customFormat="1" x14ac:dyDescent="0.25">
      <c r="B83" s="737"/>
      <c r="C83" s="925"/>
      <c r="D83" s="922"/>
      <c r="E83" s="907"/>
    </row>
    <row r="84" spans="2:5" s="919" customFormat="1" x14ac:dyDescent="0.25">
      <c r="B84" s="735"/>
      <c r="C84" s="925"/>
      <c r="D84" s="922"/>
      <c r="E84" s="907"/>
    </row>
    <row r="85" spans="2:5" s="919" customFormat="1" x14ac:dyDescent="0.25">
      <c r="B85" s="737"/>
      <c r="C85" s="925"/>
      <c r="D85" s="922"/>
      <c r="E85" s="907"/>
    </row>
    <row r="86" spans="2:5" s="919" customFormat="1" x14ac:dyDescent="0.25">
      <c r="B86" s="737"/>
      <c r="C86" s="925"/>
      <c r="D86" s="922"/>
      <c r="E86" s="907"/>
    </row>
    <row r="87" spans="2:5" x14ac:dyDescent="0.25">
      <c r="B87" s="737"/>
      <c r="C87" s="925"/>
      <c r="E87" s="908"/>
    </row>
    <row r="88" spans="2:5" x14ac:dyDescent="0.25">
      <c r="B88" s="737"/>
      <c r="C88" s="925"/>
      <c r="E88" s="908"/>
    </row>
    <row r="89" spans="2:5" x14ac:dyDescent="0.25">
      <c r="B89" s="737"/>
      <c r="C89" s="925"/>
      <c r="E89" s="908"/>
    </row>
    <row r="90" spans="2:5" x14ac:dyDescent="0.25">
      <c r="B90" s="740"/>
      <c r="E90" s="908"/>
    </row>
    <row r="91" spans="2:5" x14ac:dyDescent="0.25">
      <c r="B91" s="735"/>
      <c r="E91" s="908"/>
    </row>
    <row r="92" spans="2:5" x14ac:dyDescent="0.25">
      <c r="B92" s="737"/>
      <c r="C92" s="925"/>
      <c r="E92" s="908"/>
    </row>
    <row r="93" spans="2:5" x14ac:dyDescent="0.25">
      <c r="B93" s="737"/>
      <c r="C93" s="925"/>
      <c r="E93" s="908"/>
    </row>
    <row r="94" spans="2:5" x14ac:dyDescent="0.25">
      <c r="B94" s="737"/>
      <c r="C94" s="925"/>
      <c r="E94" s="908"/>
    </row>
    <row r="95" spans="2:5" x14ac:dyDescent="0.25">
      <c r="B95" s="737"/>
      <c r="C95" s="925"/>
      <c r="E95" s="908"/>
    </row>
    <row r="96" spans="2:5" x14ac:dyDescent="0.25">
      <c r="B96" s="737"/>
      <c r="C96" s="925"/>
      <c r="E96" s="908"/>
    </row>
    <row r="97" spans="2:5" x14ac:dyDescent="0.25">
      <c r="B97" s="737"/>
      <c r="C97" s="925"/>
      <c r="E97" s="908"/>
    </row>
    <row r="98" spans="2:5" x14ac:dyDescent="0.25">
      <c r="B98" s="737"/>
      <c r="C98" s="925"/>
      <c r="E98" s="908"/>
    </row>
    <row r="99" spans="2:5" x14ac:dyDescent="0.25">
      <c r="B99" s="737"/>
      <c r="C99" s="925"/>
      <c r="E99" s="908"/>
    </row>
    <row r="100" spans="2:5" x14ac:dyDescent="0.25">
      <c r="B100" s="740"/>
      <c r="E100" s="908"/>
    </row>
    <row r="101" spans="2:5" x14ac:dyDescent="0.25">
      <c r="B101" s="735"/>
      <c r="E101" s="908"/>
    </row>
    <row r="102" spans="2:5" x14ac:dyDescent="0.25">
      <c r="B102" s="737"/>
      <c r="C102" s="925"/>
      <c r="E102" s="908"/>
    </row>
    <row r="103" spans="2:5" x14ac:dyDescent="0.25">
      <c r="B103" s="737"/>
      <c r="C103" s="925"/>
      <c r="E103" s="908"/>
    </row>
    <row r="104" spans="2:5" x14ac:dyDescent="0.25">
      <c r="B104" s="737"/>
      <c r="C104" s="925"/>
      <c r="E104" s="908"/>
    </row>
    <row r="105" spans="2:5" x14ac:dyDescent="0.25">
      <c r="B105" s="737"/>
      <c r="C105" s="925"/>
      <c r="E105" s="908"/>
    </row>
    <row r="106" spans="2:5" x14ac:dyDescent="0.25">
      <c r="B106" s="737"/>
      <c r="C106" s="925"/>
      <c r="E106" s="908"/>
    </row>
    <row r="107" spans="2:5" x14ac:dyDescent="0.25">
      <c r="B107" s="737"/>
      <c r="C107" s="925"/>
      <c r="E107" s="908"/>
    </row>
    <row r="108" spans="2:5" x14ac:dyDescent="0.25">
      <c r="B108" s="740"/>
      <c r="C108" s="925"/>
      <c r="E108" s="908"/>
    </row>
    <row r="109" spans="2:5" x14ac:dyDescent="0.25">
      <c r="B109" s="740"/>
      <c r="E109" s="908"/>
    </row>
    <row r="110" spans="2:5" x14ac:dyDescent="0.25">
      <c r="B110" s="740"/>
      <c r="E110" s="908"/>
    </row>
    <row r="111" spans="2:5" x14ac:dyDescent="0.25">
      <c r="B111" s="740"/>
      <c r="E111" s="908"/>
    </row>
    <row r="112" spans="2:5" x14ac:dyDescent="0.25">
      <c r="B112" s="740"/>
      <c r="E112" s="908"/>
    </row>
    <row r="113" spans="2:5" x14ac:dyDescent="0.25">
      <c r="B113" s="740"/>
      <c r="E113" s="908"/>
    </row>
    <row r="114" spans="2:5" x14ac:dyDescent="0.25">
      <c r="B114" s="740"/>
      <c r="E114" s="908"/>
    </row>
    <row r="115" spans="2:5" x14ac:dyDescent="0.25">
      <c r="B115" s="740"/>
      <c r="E115" s="908"/>
    </row>
    <row r="116" spans="2:5" x14ac:dyDescent="0.25">
      <c r="B116" s="740"/>
      <c r="E116" s="908"/>
    </row>
    <row r="117" spans="2:5" x14ac:dyDescent="0.25">
      <c r="B117" s="740"/>
      <c r="E117" s="908"/>
    </row>
    <row r="118" spans="2:5" x14ac:dyDescent="0.25">
      <c r="B118" s="740"/>
      <c r="E118" s="908"/>
    </row>
    <row r="119" spans="2:5" x14ac:dyDescent="0.25">
      <c r="B119" s="740"/>
      <c r="E119" s="908"/>
    </row>
    <row r="120" spans="2:5" x14ac:dyDescent="0.25">
      <c r="B120" s="740"/>
      <c r="E120" s="908"/>
    </row>
    <row r="121" spans="2:5" x14ac:dyDescent="0.25">
      <c r="B121" s="735"/>
      <c r="E121" s="908"/>
    </row>
    <row r="122" spans="2:5" x14ac:dyDescent="0.25">
      <c r="B122" s="737"/>
      <c r="C122" s="925"/>
      <c r="E122" s="908"/>
    </row>
    <row r="123" spans="2:5" x14ac:dyDescent="0.25">
      <c r="B123" s="737"/>
      <c r="C123" s="925"/>
      <c r="E123" s="908"/>
    </row>
    <row r="124" spans="2:5" x14ac:dyDescent="0.25">
      <c r="B124" s="737"/>
      <c r="C124" s="925"/>
      <c r="E124" s="908"/>
    </row>
    <row r="125" spans="2:5" x14ac:dyDescent="0.25">
      <c r="B125" s="737"/>
      <c r="C125" s="925"/>
      <c r="E125" s="908"/>
    </row>
    <row r="126" spans="2:5" x14ac:dyDescent="0.25">
      <c r="B126" s="737"/>
      <c r="C126" s="925"/>
      <c r="E126" s="908"/>
    </row>
    <row r="127" spans="2:5" x14ac:dyDescent="0.25">
      <c r="B127" s="737"/>
      <c r="C127" s="925"/>
      <c r="E127" s="908"/>
    </row>
    <row r="128" spans="2:5" x14ac:dyDescent="0.25">
      <c r="B128" s="737"/>
      <c r="C128" s="925"/>
      <c r="E128" s="908"/>
    </row>
    <row r="129" spans="1:33" x14ac:dyDescent="0.25">
      <c r="B129" s="735"/>
      <c r="E129" s="908"/>
    </row>
    <row r="130" spans="1:33" x14ac:dyDescent="0.25">
      <c r="B130" s="740"/>
      <c r="E130" s="908"/>
    </row>
    <row r="131" spans="1:33" x14ac:dyDescent="0.25">
      <c r="B131" s="740"/>
      <c r="E131" s="908"/>
    </row>
    <row r="132" spans="1:33" x14ac:dyDescent="0.25">
      <c r="B132" s="740"/>
      <c r="E132" s="908"/>
    </row>
    <row r="133" spans="1:33" x14ac:dyDescent="0.25">
      <c r="B133" s="735"/>
      <c r="E133" s="908"/>
    </row>
    <row r="134" spans="1:33" x14ac:dyDescent="0.25">
      <c r="B134" s="740"/>
      <c r="E134" s="908"/>
    </row>
    <row r="135" spans="1:33" x14ac:dyDescent="0.25">
      <c r="B135" s="740"/>
      <c r="E135" s="908"/>
    </row>
    <row r="136" spans="1:33" x14ac:dyDescent="0.25">
      <c r="B136" s="740"/>
      <c r="E136" s="908"/>
    </row>
    <row r="137" spans="1:33" x14ac:dyDescent="0.25">
      <c r="B137" s="740"/>
    </row>
    <row r="138" spans="1:33" x14ac:dyDescent="0.25">
      <c r="B138" s="740"/>
    </row>
    <row r="139" spans="1:33" x14ac:dyDescent="0.25">
      <c r="B139" s="740"/>
    </row>
    <row r="140" spans="1:33" x14ac:dyDescent="0.25">
      <c r="B140" s="740"/>
    </row>
    <row r="141" spans="1:33" x14ac:dyDescent="0.25">
      <c r="B141" s="740"/>
    </row>
    <row r="143" spans="1:33" x14ac:dyDescent="0.25">
      <c r="B143" s="738"/>
    </row>
    <row r="144" spans="1:33" s="926" customFormat="1" x14ac:dyDescent="0.25">
      <c r="A144" s="719"/>
      <c r="B144" s="740"/>
      <c r="D144" s="705"/>
      <c r="E144" s="909"/>
      <c r="F144" s="719"/>
      <c r="G144" s="719"/>
      <c r="H144" s="719"/>
      <c r="I144" s="719"/>
      <c r="J144" s="719"/>
      <c r="K144" s="719"/>
      <c r="L144" s="719"/>
      <c r="M144" s="719"/>
      <c r="N144" s="719"/>
      <c r="O144" s="719"/>
      <c r="P144" s="719"/>
      <c r="Q144" s="719"/>
      <c r="R144" s="719"/>
      <c r="S144" s="719"/>
      <c r="T144" s="719"/>
      <c r="U144" s="719"/>
      <c r="V144" s="719"/>
      <c r="W144" s="719"/>
      <c r="X144" s="719"/>
      <c r="Y144" s="719"/>
      <c r="Z144" s="719"/>
      <c r="AA144" s="719"/>
      <c r="AB144" s="719"/>
      <c r="AC144" s="719"/>
      <c r="AD144" s="719"/>
      <c r="AE144" s="719"/>
      <c r="AF144" s="719"/>
      <c r="AG144" s="719"/>
    </row>
    <row r="145" spans="1:33" s="926" customFormat="1" x14ac:dyDescent="0.25">
      <c r="A145" s="719"/>
      <c r="B145" s="740"/>
      <c r="D145" s="705"/>
      <c r="E145" s="909"/>
      <c r="F145" s="719"/>
      <c r="G145" s="719"/>
      <c r="H145" s="719"/>
      <c r="I145" s="719"/>
      <c r="J145" s="719"/>
      <c r="K145" s="719"/>
      <c r="L145" s="719"/>
      <c r="M145" s="719"/>
      <c r="N145" s="719"/>
      <c r="O145" s="719"/>
      <c r="P145" s="719"/>
      <c r="Q145" s="719"/>
      <c r="R145" s="719"/>
      <c r="S145" s="719"/>
      <c r="T145" s="719"/>
      <c r="U145" s="719"/>
      <c r="V145" s="719"/>
      <c r="W145" s="719"/>
      <c r="X145" s="719"/>
      <c r="Y145" s="719"/>
      <c r="Z145" s="719"/>
      <c r="AA145" s="719"/>
      <c r="AB145" s="719"/>
      <c r="AC145" s="719"/>
      <c r="AD145" s="719"/>
      <c r="AE145" s="719"/>
      <c r="AF145" s="719"/>
      <c r="AG145" s="719"/>
    </row>
    <row r="146" spans="1:33" s="926" customFormat="1" x14ac:dyDescent="0.25">
      <c r="A146" s="719"/>
      <c r="B146" s="740"/>
      <c r="D146" s="705"/>
      <c r="E146" s="909"/>
      <c r="F146" s="719"/>
      <c r="G146" s="719"/>
      <c r="H146" s="719"/>
      <c r="I146" s="719"/>
      <c r="J146" s="719"/>
      <c r="K146" s="719"/>
      <c r="L146" s="719"/>
      <c r="M146" s="719"/>
      <c r="N146" s="719"/>
      <c r="O146" s="719"/>
      <c r="P146" s="719"/>
      <c r="Q146" s="719"/>
      <c r="R146" s="719"/>
      <c r="S146" s="719"/>
      <c r="T146" s="719"/>
      <c r="U146" s="719"/>
      <c r="V146" s="719"/>
      <c r="W146" s="719"/>
      <c r="X146" s="719"/>
      <c r="Y146" s="719"/>
      <c r="Z146" s="719"/>
      <c r="AA146" s="719"/>
      <c r="AB146" s="719"/>
      <c r="AC146" s="719"/>
      <c r="AD146" s="719"/>
      <c r="AE146" s="719"/>
      <c r="AF146" s="719"/>
      <c r="AG146" s="719"/>
    </row>
    <row r="147" spans="1:33" s="926" customFormat="1" x14ac:dyDescent="0.25">
      <c r="A147" s="719"/>
      <c r="B147" s="740"/>
      <c r="D147" s="705"/>
      <c r="E147" s="909"/>
      <c r="F147" s="719"/>
      <c r="G147" s="719"/>
      <c r="H147" s="719"/>
      <c r="I147" s="719"/>
      <c r="J147" s="719"/>
      <c r="K147" s="719"/>
      <c r="L147" s="719"/>
      <c r="M147" s="719"/>
      <c r="N147" s="719"/>
      <c r="O147" s="719"/>
      <c r="P147" s="719"/>
      <c r="Q147" s="719"/>
      <c r="R147" s="719"/>
      <c r="S147" s="719"/>
      <c r="T147" s="719"/>
      <c r="U147" s="719"/>
      <c r="V147" s="719"/>
      <c r="W147" s="719"/>
      <c r="X147" s="719"/>
      <c r="Y147" s="719"/>
      <c r="Z147" s="719"/>
      <c r="AA147" s="719"/>
      <c r="AB147" s="719"/>
      <c r="AC147" s="719"/>
      <c r="AD147" s="719"/>
      <c r="AE147" s="719"/>
      <c r="AF147" s="719"/>
      <c r="AG147" s="719"/>
    </row>
    <row r="148" spans="1:33" s="926" customFormat="1" x14ac:dyDescent="0.25">
      <c r="A148" s="719"/>
      <c r="B148" s="740"/>
      <c r="D148" s="705"/>
      <c r="E148" s="909"/>
      <c r="F148" s="719"/>
      <c r="G148" s="719"/>
      <c r="H148" s="719"/>
      <c r="I148" s="719"/>
      <c r="J148" s="719"/>
      <c r="K148" s="719"/>
      <c r="L148" s="719"/>
      <c r="M148" s="719"/>
      <c r="N148" s="719"/>
      <c r="O148" s="719"/>
      <c r="P148" s="719"/>
      <c r="Q148" s="719"/>
      <c r="R148" s="719"/>
      <c r="S148" s="719"/>
      <c r="T148" s="719"/>
      <c r="U148" s="719"/>
      <c r="V148" s="719"/>
      <c r="W148" s="719"/>
      <c r="X148" s="719"/>
      <c r="Y148" s="719"/>
      <c r="Z148" s="719"/>
      <c r="AA148" s="719"/>
      <c r="AB148" s="719"/>
      <c r="AC148" s="719"/>
      <c r="AD148" s="719"/>
      <c r="AE148" s="719"/>
      <c r="AF148" s="719"/>
      <c r="AG148" s="719"/>
    </row>
    <row r="149" spans="1:33" s="926" customFormat="1" x14ac:dyDescent="0.25">
      <c r="A149" s="719"/>
      <c r="B149" s="740"/>
      <c r="D149" s="705"/>
      <c r="E149" s="909"/>
      <c r="F149" s="719"/>
      <c r="G149" s="719"/>
      <c r="H149" s="719"/>
      <c r="I149" s="719"/>
      <c r="J149" s="719"/>
      <c r="K149" s="719"/>
      <c r="L149" s="719"/>
      <c r="M149" s="719"/>
      <c r="N149" s="719"/>
      <c r="O149" s="719"/>
      <c r="P149" s="719"/>
      <c r="Q149" s="719"/>
      <c r="R149" s="719"/>
      <c r="S149" s="719"/>
      <c r="T149" s="719"/>
      <c r="U149" s="719"/>
      <c r="V149" s="719"/>
      <c r="W149" s="719"/>
      <c r="X149" s="719"/>
      <c r="Y149" s="719"/>
      <c r="Z149" s="719"/>
      <c r="AA149" s="719"/>
      <c r="AB149" s="719"/>
      <c r="AC149" s="719"/>
      <c r="AD149" s="719"/>
      <c r="AE149" s="719"/>
      <c r="AF149" s="719"/>
      <c r="AG149" s="719"/>
    </row>
    <row r="150" spans="1:33" s="926" customFormat="1" x14ac:dyDescent="0.25">
      <c r="A150" s="719"/>
      <c r="B150" s="740"/>
      <c r="D150" s="705"/>
      <c r="E150" s="909"/>
      <c r="F150" s="719"/>
      <c r="G150" s="719"/>
      <c r="H150" s="719"/>
      <c r="I150" s="719"/>
      <c r="J150" s="719"/>
      <c r="K150" s="719"/>
      <c r="L150" s="719"/>
      <c r="M150" s="719"/>
      <c r="N150" s="719"/>
      <c r="O150" s="719"/>
      <c r="P150" s="719"/>
      <c r="Q150" s="719"/>
      <c r="R150" s="719"/>
      <c r="S150" s="719"/>
      <c r="T150" s="719"/>
      <c r="U150" s="719"/>
      <c r="V150" s="719"/>
      <c r="W150" s="719"/>
      <c r="X150" s="719"/>
      <c r="Y150" s="719"/>
      <c r="Z150" s="719"/>
      <c r="AA150" s="719"/>
      <c r="AB150" s="719"/>
      <c r="AC150" s="719"/>
      <c r="AD150" s="719"/>
      <c r="AE150" s="719"/>
      <c r="AF150" s="719"/>
      <c r="AG150" s="719"/>
    </row>
    <row r="151" spans="1:33" s="926" customFormat="1" x14ac:dyDescent="0.25">
      <c r="A151" s="719"/>
      <c r="B151" s="740"/>
      <c r="D151" s="705"/>
      <c r="E151" s="909"/>
      <c r="F151" s="719"/>
      <c r="G151" s="719"/>
      <c r="H151" s="719"/>
      <c r="I151" s="719"/>
      <c r="J151" s="719"/>
      <c r="K151" s="719"/>
      <c r="L151" s="719"/>
      <c r="M151" s="719"/>
      <c r="N151" s="719"/>
      <c r="O151" s="719"/>
      <c r="P151" s="719"/>
      <c r="Q151" s="719"/>
      <c r="R151" s="719"/>
      <c r="S151" s="719"/>
      <c r="T151" s="719"/>
      <c r="U151" s="719"/>
      <c r="V151" s="719"/>
      <c r="W151" s="719"/>
      <c r="X151" s="719"/>
      <c r="Y151" s="719"/>
      <c r="Z151" s="719"/>
      <c r="AA151" s="719"/>
      <c r="AB151" s="719"/>
      <c r="AC151" s="719"/>
      <c r="AD151" s="719"/>
      <c r="AE151" s="719"/>
      <c r="AF151" s="719"/>
      <c r="AG151" s="719"/>
    </row>
    <row r="152" spans="1:33" s="926" customFormat="1" x14ac:dyDescent="0.25">
      <c r="A152" s="719"/>
      <c r="B152" s="740"/>
      <c r="D152" s="705"/>
      <c r="E152" s="909"/>
      <c r="F152" s="719"/>
      <c r="G152" s="719"/>
      <c r="H152" s="719"/>
      <c r="I152" s="719"/>
      <c r="J152" s="719"/>
      <c r="K152" s="719"/>
      <c r="L152" s="719"/>
      <c r="M152" s="719"/>
      <c r="N152" s="719"/>
      <c r="O152" s="719"/>
      <c r="P152" s="719"/>
      <c r="Q152" s="719"/>
      <c r="R152" s="719"/>
      <c r="S152" s="719"/>
      <c r="T152" s="719"/>
      <c r="U152" s="719"/>
      <c r="V152" s="719"/>
      <c r="W152" s="719"/>
      <c r="X152" s="719"/>
      <c r="Y152" s="719"/>
      <c r="Z152" s="719"/>
      <c r="AA152" s="719"/>
      <c r="AB152" s="719"/>
      <c r="AC152" s="719"/>
      <c r="AD152" s="719"/>
      <c r="AE152" s="719"/>
      <c r="AF152" s="719"/>
      <c r="AG152" s="719"/>
    </row>
    <row r="153" spans="1:33" s="926" customFormat="1" x14ac:dyDescent="0.25">
      <c r="A153" s="719"/>
      <c r="B153" s="740"/>
      <c r="D153" s="705"/>
      <c r="E153" s="909"/>
      <c r="F153" s="719"/>
      <c r="G153" s="719"/>
      <c r="H153" s="719"/>
      <c r="I153" s="719"/>
      <c r="J153" s="719"/>
      <c r="K153" s="719"/>
      <c r="L153" s="719"/>
      <c r="M153" s="719"/>
      <c r="N153" s="719"/>
      <c r="O153" s="719"/>
      <c r="P153" s="719"/>
      <c r="Q153" s="719"/>
      <c r="R153" s="719"/>
      <c r="S153" s="719"/>
      <c r="T153" s="719"/>
      <c r="U153" s="719"/>
      <c r="V153" s="719"/>
      <c r="W153" s="719"/>
      <c r="X153" s="719"/>
      <c r="Y153" s="719"/>
      <c r="Z153" s="719"/>
      <c r="AA153" s="719"/>
      <c r="AB153" s="719"/>
      <c r="AC153" s="719"/>
      <c r="AD153" s="719"/>
      <c r="AE153" s="719"/>
      <c r="AF153" s="719"/>
      <c r="AG153" s="719"/>
    </row>
    <row r="154" spans="1:33" s="926" customFormat="1" x14ac:dyDescent="0.25">
      <c r="A154" s="719"/>
      <c r="B154" s="740"/>
      <c r="D154" s="705"/>
      <c r="E154" s="909"/>
      <c r="F154" s="719"/>
      <c r="G154" s="719"/>
      <c r="H154" s="719"/>
      <c r="I154" s="719"/>
      <c r="J154" s="719"/>
      <c r="K154" s="719"/>
      <c r="L154" s="719"/>
      <c r="M154" s="719"/>
      <c r="N154" s="719"/>
      <c r="O154" s="719"/>
      <c r="P154" s="719"/>
      <c r="Q154" s="719"/>
      <c r="R154" s="719"/>
      <c r="S154" s="719"/>
      <c r="T154" s="719"/>
      <c r="U154" s="719"/>
      <c r="V154" s="719"/>
      <c r="W154" s="719"/>
      <c r="X154" s="719"/>
      <c r="Y154" s="719"/>
      <c r="Z154" s="719"/>
      <c r="AA154" s="719"/>
      <c r="AB154" s="719"/>
      <c r="AC154" s="719"/>
      <c r="AD154" s="719"/>
      <c r="AE154" s="719"/>
      <c r="AF154" s="719"/>
      <c r="AG154" s="719"/>
    </row>
    <row r="155" spans="1:33" s="926" customFormat="1" x14ac:dyDescent="0.25">
      <c r="A155" s="719"/>
      <c r="B155" s="740"/>
      <c r="D155" s="705"/>
      <c r="E155" s="909"/>
      <c r="F155" s="719"/>
      <c r="G155" s="719"/>
      <c r="H155" s="719"/>
      <c r="I155" s="719"/>
      <c r="J155" s="719"/>
      <c r="K155" s="719"/>
      <c r="L155" s="719"/>
      <c r="M155" s="719"/>
      <c r="N155" s="719"/>
      <c r="O155" s="719"/>
      <c r="P155" s="719"/>
      <c r="Q155" s="719"/>
      <c r="R155" s="719"/>
      <c r="S155" s="719"/>
      <c r="T155" s="719"/>
      <c r="U155" s="719"/>
      <c r="V155" s="719"/>
      <c r="W155" s="719"/>
      <c r="X155" s="719"/>
      <c r="Y155" s="719"/>
      <c r="Z155" s="719"/>
      <c r="AA155" s="719"/>
      <c r="AB155" s="719"/>
      <c r="AC155" s="719"/>
      <c r="AD155" s="719"/>
      <c r="AE155" s="719"/>
      <c r="AF155" s="719"/>
      <c r="AG155" s="719"/>
    </row>
    <row r="156" spans="1:33" s="926" customFormat="1" x14ac:dyDescent="0.25">
      <c r="A156" s="719"/>
      <c r="B156" s="740"/>
      <c r="D156" s="705"/>
      <c r="E156" s="909"/>
      <c r="F156" s="719"/>
      <c r="G156" s="719"/>
      <c r="H156" s="719"/>
      <c r="I156" s="719"/>
      <c r="J156" s="719"/>
      <c r="K156" s="719"/>
      <c r="L156" s="719"/>
      <c r="M156" s="719"/>
      <c r="N156" s="719"/>
      <c r="O156" s="719"/>
      <c r="P156" s="719"/>
      <c r="Q156" s="719"/>
      <c r="R156" s="719"/>
      <c r="S156" s="719"/>
      <c r="T156" s="719"/>
      <c r="U156" s="719"/>
      <c r="V156" s="719"/>
      <c r="W156" s="719"/>
      <c r="X156" s="719"/>
      <c r="Y156" s="719"/>
      <c r="Z156" s="719"/>
      <c r="AA156" s="719"/>
      <c r="AB156" s="719"/>
      <c r="AC156" s="719"/>
      <c r="AD156" s="719"/>
      <c r="AE156" s="719"/>
      <c r="AF156" s="719"/>
      <c r="AG156" s="719"/>
    </row>
    <row r="157" spans="1:33" s="926" customFormat="1" x14ac:dyDescent="0.25">
      <c r="A157" s="719"/>
      <c r="B157" s="740"/>
      <c r="D157" s="705"/>
      <c r="E157" s="909"/>
      <c r="F157" s="719"/>
      <c r="G157" s="719"/>
      <c r="H157" s="719"/>
      <c r="I157" s="719"/>
      <c r="J157" s="719"/>
      <c r="K157" s="719"/>
      <c r="L157" s="719"/>
      <c r="M157" s="719"/>
      <c r="N157" s="719"/>
      <c r="O157" s="719"/>
      <c r="P157" s="719"/>
      <c r="Q157" s="719"/>
      <c r="R157" s="719"/>
      <c r="S157" s="719"/>
      <c r="T157" s="719"/>
      <c r="U157" s="719"/>
      <c r="V157" s="719"/>
      <c r="W157" s="719"/>
      <c r="X157" s="719"/>
      <c r="Y157" s="719"/>
      <c r="Z157" s="719"/>
      <c r="AA157" s="719"/>
      <c r="AB157" s="719"/>
      <c r="AC157" s="719"/>
      <c r="AD157" s="719"/>
      <c r="AE157" s="719"/>
      <c r="AF157" s="719"/>
      <c r="AG157" s="719"/>
    </row>
    <row r="158" spans="1:33" s="926" customFormat="1" x14ac:dyDescent="0.25">
      <c r="A158" s="719"/>
      <c r="B158" s="740"/>
      <c r="D158" s="705"/>
      <c r="E158" s="909"/>
      <c r="F158" s="719"/>
      <c r="G158" s="719"/>
      <c r="H158" s="719"/>
      <c r="I158" s="719"/>
      <c r="J158" s="719"/>
      <c r="K158" s="719"/>
      <c r="L158" s="719"/>
      <c r="M158" s="719"/>
      <c r="N158" s="719"/>
      <c r="O158" s="719"/>
      <c r="P158" s="719"/>
      <c r="Q158" s="719"/>
      <c r="R158" s="719"/>
      <c r="S158" s="719"/>
      <c r="T158" s="719"/>
      <c r="U158" s="719"/>
      <c r="V158" s="719"/>
      <c r="W158" s="719"/>
      <c r="X158" s="719"/>
      <c r="Y158" s="719"/>
      <c r="Z158" s="719"/>
      <c r="AA158" s="719"/>
      <c r="AB158" s="719"/>
      <c r="AC158" s="719"/>
      <c r="AD158" s="719"/>
      <c r="AE158" s="719"/>
      <c r="AF158" s="719"/>
      <c r="AG158" s="719"/>
    </row>
    <row r="159" spans="1:33" s="926" customFormat="1" x14ac:dyDescent="0.25">
      <c r="A159" s="719"/>
      <c r="B159" s="740"/>
      <c r="D159" s="705"/>
      <c r="E159" s="909"/>
      <c r="F159" s="719"/>
      <c r="G159" s="719"/>
      <c r="H159" s="719"/>
      <c r="I159" s="719"/>
      <c r="J159" s="719"/>
      <c r="K159" s="719"/>
      <c r="L159" s="719"/>
      <c r="M159" s="719"/>
      <c r="N159" s="719"/>
      <c r="O159" s="719"/>
      <c r="P159" s="719"/>
      <c r="Q159" s="719"/>
      <c r="R159" s="719"/>
      <c r="S159" s="719"/>
      <c r="T159" s="719"/>
      <c r="U159" s="719"/>
      <c r="V159" s="719"/>
      <c r="W159" s="719"/>
      <c r="X159" s="719"/>
      <c r="Y159" s="719"/>
      <c r="Z159" s="719"/>
      <c r="AA159" s="719"/>
      <c r="AB159" s="719"/>
      <c r="AC159" s="719"/>
      <c r="AD159" s="719"/>
      <c r="AE159" s="719"/>
      <c r="AF159" s="719"/>
      <c r="AG159" s="719"/>
    </row>
    <row r="160" spans="1:33" s="926" customFormat="1" x14ac:dyDescent="0.25">
      <c r="A160" s="719"/>
      <c r="B160" s="740"/>
      <c r="D160" s="705"/>
      <c r="E160" s="909"/>
      <c r="F160" s="719"/>
      <c r="G160" s="719"/>
      <c r="H160" s="719"/>
      <c r="I160" s="719"/>
      <c r="J160" s="719"/>
      <c r="K160" s="719"/>
      <c r="L160" s="719"/>
      <c r="M160" s="719"/>
      <c r="N160" s="719"/>
      <c r="O160" s="719"/>
      <c r="P160" s="719"/>
      <c r="Q160" s="719"/>
      <c r="R160" s="719"/>
      <c r="S160" s="719"/>
      <c r="T160" s="719"/>
      <c r="U160" s="719"/>
      <c r="V160" s="719"/>
      <c r="W160" s="719"/>
      <c r="X160" s="719"/>
      <c r="Y160" s="719"/>
      <c r="Z160" s="719"/>
      <c r="AA160" s="719"/>
      <c r="AB160" s="719"/>
      <c r="AC160" s="719"/>
      <c r="AD160" s="719"/>
      <c r="AE160" s="719"/>
      <c r="AF160" s="719"/>
      <c r="AG160" s="719"/>
    </row>
    <row r="161" spans="1:33" s="926" customFormat="1" x14ac:dyDescent="0.25">
      <c r="A161" s="719"/>
      <c r="B161" s="740"/>
      <c r="D161" s="705"/>
      <c r="E161" s="909"/>
      <c r="F161" s="719"/>
      <c r="G161" s="719"/>
      <c r="H161" s="719"/>
      <c r="I161" s="719"/>
      <c r="J161" s="719"/>
      <c r="K161" s="719"/>
      <c r="L161" s="719"/>
      <c r="M161" s="719"/>
      <c r="N161" s="719"/>
      <c r="O161" s="719"/>
      <c r="P161" s="719"/>
      <c r="Q161" s="719"/>
      <c r="R161" s="719"/>
      <c r="S161" s="719"/>
      <c r="T161" s="719"/>
      <c r="U161" s="719"/>
      <c r="V161" s="719"/>
      <c r="W161" s="719"/>
      <c r="X161" s="719"/>
      <c r="Y161" s="719"/>
      <c r="Z161" s="719"/>
      <c r="AA161" s="719"/>
      <c r="AB161" s="719"/>
      <c r="AC161" s="719"/>
      <c r="AD161" s="719"/>
      <c r="AE161" s="719"/>
      <c r="AF161" s="719"/>
      <c r="AG161" s="719"/>
    </row>
    <row r="162" spans="1:33" s="926" customFormat="1" x14ac:dyDescent="0.25">
      <c r="A162" s="719"/>
      <c r="B162" s="740"/>
      <c r="D162" s="705"/>
      <c r="E162" s="909"/>
      <c r="F162" s="719"/>
      <c r="G162" s="719"/>
      <c r="H162" s="719"/>
      <c r="I162" s="719"/>
      <c r="J162" s="719"/>
      <c r="K162" s="719"/>
      <c r="L162" s="719"/>
      <c r="M162" s="719"/>
      <c r="N162" s="719"/>
      <c r="O162" s="719"/>
      <c r="P162" s="719"/>
      <c r="Q162" s="719"/>
      <c r="R162" s="719"/>
      <c r="S162" s="719"/>
      <c r="T162" s="719"/>
      <c r="U162" s="719"/>
      <c r="V162" s="719"/>
      <c r="W162" s="719"/>
      <c r="X162" s="719"/>
      <c r="Y162" s="719"/>
      <c r="Z162" s="719"/>
      <c r="AA162" s="719"/>
      <c r="AB162" s="719"/>
      <c r="AC162" s="719"/>
      <c r="AD162" s="719"/>
      <c r="AE162" s="719"/>
      <c r="AF162" s="719"/>
      <c r="AG162" s="719"/>
    </row>
    <row r="163" spans="1:33" s="926" customFormat="1" x14ac:dyDescent="0.25">
      <c r="A163" s="719"/>
      <c r="B163" s="740"/>
      <c r="D163" s="705"/>
      <c r="E163" s="909"/>
      <c r="F163" s="719"/>
      <c r="G163" s="719"/>
      <c r="H163" s="719"/>
      <c r="I163" s="719"/>
      <c r="J163" s="719"/>
      <c r="K163" s="719"/>
      <c r="L163" s="719"/>
      <c r="M163" s="719"/>
      <c r="N163" s="719"/>
      <c r="O163" s="719"/>
      <c r="P163" s="719"/>
      <c r="Q163" s="719"/>
      <c r="R163" s="719"/>
      <c r="S163" s="719"/>
      <c r="T163" s="719"/>
      <c r="U163" s="719"/>
      <c r="V163" s="719"/>
      <c r="W163" s="719"/>
      <c r="X163" s="719"/>
      <c r="Y163" s="719"/>
      <c r="Z163" s="719"/>
      <c r="AA163" s="719"/>
      <c r="AB163" s="719"/>
      <c r="AC163" s="719"/>
      <c r="AD163" s="719"/>
      <c r="AE163" s="719"/>
      <c r="AF163" s="719"/>
      <c r="AG163" s="719"/>
    </row>
    <row r="164" spans="1:33" s="926" customFormat="1" x14ac:dyDescent="0.25">
      <c r="A164" s="719"/>
      <c r="B164" s="740"/>
      <c r="D164" s="705"/>
      <c r="E164" s="909"/>
      <c r="F164" s="719"/>
      <c r="G164" s="719"/>
      <c r="H164" s="719"/>
      <c r="I164" s="719"/>
      <c r="J164" s="719"/>
      <c r="K164" s="719"/>
      <c r="L164" s="719"/>
      <c r="M164" s="719"/>
      <c r="N164" s="719"/>
      <c r="O164" s="719"/>
      <c r="P164" s="719"/>
      <c r="Q164" s="719"/>
      <c r="R164" s="719"/>
      <c r="S164" s="719"/>
      <c r="T164" s="719"/>
      <c r="U164" s="719"/>
      <c r="V164" s="719"/>
      <c r="W164" s="719"/>
      <c r="X164" s="719"/>
      <c r="Y164" s="719"/>
      <c r="Z164" s="719"/>
      <c r="AA164" s="719"/>
      <c r="AB164" s="719"/>
      <c r="AC164" s="719"/>
      <c r="AD164" s="719"/>
      <c r="AE164" s="719"/>
      <c r="AF164" s="719"/>
      <c r="AG164" s="719"/>
    </row>
    <row r="165" spans="1:33" s="926" customFormat="1" x14ac:dyDescent="0.25">
      <c r="A165" s="719"/>
      <c r="B165" s="740"/>
      <c r="D165" s="705"/>
      <c r="E165" s="909"/>
      <c r="F165" s="719"/>
      <c r="G165" s="719"/>
      <c r="H165" s="719"/>
      <c r="I165" s="719"/>
      <c r="J165" s="719"/>
      <c r="K165" s="719"/>
      <c r="L165" s="719"/>
      <c r="M165" s="719"/>
      <c r="N165" s="719"/>
      <c r="O165" s="719"/>
      <c r="P165" s="719"/>
      <c r="Q165" s="719"/>
      <c r="R165" s="719"/>
      <c r="S165" s="719"/>
      <c r="T165" s="719"/>
      <c r="U165" s="719"/>
      <c r="V165" s="719"/>
      <c r="W165" s="719"/>
      <c r="X165" s="719"/>
      <c r="Y165" s="719"/>
      <c r="Z165" s="719"/>
      <c r="AA165" s="719"/>
      <c r="AB165" s="719"/>
      <c r="AC165" s="719"/>
      <c r="AD165" s="719"/>
      <c r="AE165" s="719"/>
      <c r="AF165" s="719"/>
      <c r="AG165" s="719"/>
    </row>
    <row r="166" spans="1:33" s="926" customFormat="1" x14ac:dyDescent="0.25">
      <c r="A166" s="719"/>
      <c r="B166" s="740"/>
      <c r="D166" s="705"/>
      <c r="E166" s="909"/>
      <c r="F166" s="719"/>
      <c r="G166" s="719"/>
      <c r="H166" s="719"/>
      <c r="I166" s="719"/>
      <c r="J166" s="719"/>
      <c r="K166" s="719"/>
      <c r="L166" s="719"/>
      <c r="M166" s="719"/>
      <c r="N166" s="719"/>
      <c r="O166" s="719"/>
      <c r="P166" s="719"/>
      <c r="Q166" s="719"/>
      <c r="R166" s="719"/>
      <c r="S166" s="719"/>
      <c r="T166" s="719"/>
      <c r="U166" s="719"/>
      <c r="V166" s="719"/>
      <c r="W166" s="719"/>
      <c r="X166" s="719"/>
      <c r="Y166" s="719"/>
      <c r="Z166" s="719"/>
      <c r="AA166" s="719"/>
      <c r="AB166" s="719"/>
      <c r="AC166" s="719"/>
      <c r="AD166" s="719"/>
      <c r="AE166" s="719"/>
      <c r="AF166" s="719"/>
      <c r="AG166" s="719"/>
    </row>
    <row r="167" spans="1:33" s="926" customFormat="1" x14ac:dyDescent="0.25">
      <c r="A167" s="719"/>
      <c r="B167" s="740"/>
      <c r="D167" s="705"/>
      <c r="E167" s="909"/>
      <c r="F167" s="719"/>
      <c r="G167" s="719"/>
      <c r="H167" s="719"/>
      <c r="I167" s="719"/>
      <c r="J167" s="719"/>
      <c r="K167" s="719"/>
      <c r="L167" s="719"/>
      <c r="M167" s="719"/>
      <c r="N167" s="719"/>
      <c r="O167" s="719"/>
      <c r="P167" s="719"/>
      <c r="Q167" s="719"/>
      <c r="R167" s="719"/>
      <c r="S167" s="719"/>
      <c r="T167" s="719"/>
      <c r="U167" s="719"/>
      <c r="V167" s="719"/>
      <c r="W167" s="719"/>
      <c r="X167" s="719"/>
      <c r="Y167" s="719"/>
      <c r="Z167" s="719"/>
      <c r="AA167" s="719"/>
      <c r="AB167" s="719"/>
      <c r="AC167" s="719"/>
      <c r="AD167" s="719"/>
      <c r="AE167" s="719"/>
      <c r="AF167" s="719"/>
      <c r="AG167" s="719"/>
    </row>
    <row r="168" spans="1:33" s="926" customFormat="1" x14ac:dyDescent="0.25">
      <c r="A168" s="719"/>
      <c r="B168" s="740"/>
      <c r="D168" s="705"/>
      <c r="E168" s="909"/>
      <c r="F168" s="719"/>
      <c r="G168" s="719"/>
      <c r="H168" s="719"/>
      <c r="I168" s="719"/>
      <c r="J168" s="719"/>
      <c r="K168" s="719"/>
      <c r="L168" s="719"/>
      <c r="M168" s="719"/>
      <c r="N168" s="719"/>
      <c r="O168" s="719"/>
      <c r="P168" s="719"/>
      <c r="Q168" s="719"/>
      <c r="R168" s="719"/>
      <c r="S168" s="719"/>
      <c r="T168" s="719"/>
      <c r="U168" s="719"/>
      <c r="V168" s="719"/>
      <c r="W168" s="719"/>
      <c r="X168" s="719"/>
      <c r="Y168" s="719"/>
      <c r="Z168" s="719"/>
      <c r="AA168" s="719"/>
      <c r="AB168" s="719"/>
      <c r="AC168" s="719"/>
      <c r="AD168" s="719"/>
      <c r="AE168" s="719"/>
      <c r="AF168" s="719"/>
      <c r="AG168" s="719"/>
    </row>
    <row r="169" spans="1:33" s="926" customFormat="1" x14ac:dyDescent="0.25">
      <c r="A169" s="719"/>
      <c r="B169" s="740"/>
      <c r="D169" s="705"/>
      <c r="E169" s="909"/>
      <c r="F169" s="719"/>
      <c r="G169" s="719"/>
      <c r="H169" s="719"/>
      <c r="I169" s="719"/>
      <c r="J169" s="719"/>
      <c r="K169" s="719"/>
      <c r="L169" s="719"/>
      <c r="M169" s="719"/>
      <c r="N169" s="719"/>
      <c r="O169" s="719"/>
      <c r="P169" s="719"/>
      <c r="Q169" s="719"/>
      <c r="R169" s="719"/>
      <c r="S169" s="719"/>
      <c r="T169" s="719"/>
      <c r="U169" s="719"/>
      <c r="V169" s="719"/>
      <c r="W169" s="719"/>
      <c r="X169" s="719"/>
      <c r="Y169" s="719"/>
      <c r="Z169" s="719"/>
      <c r="AA169" s="719"/>
      <c r="AB169" s="719"/>
      <c r="AC169" s="719"/>
      <c r="AD169" s="719"/>
      <c r="AE169" s="719"/>
      <c r="AF169" s="719"/>
      <c r="AG169" s="719"/>
    </row>
    <row r="170" spans="1:33" s="926" customFormat="1" x14ac:dyDescent="0.25">
      <c r="A170" s="719"/>
      <c r="B170" s="740"/>
      <c r="D170" s="705"/>
      <c r="E170" s="909"/>
      <c r="F170" s="719"/>
      <c r="G170" s="719"/>
      <c r="H170" s="719"/>
      <c r="I170" s="719"/>
      <c r="J170" s="719"/>
      <c r="K170" s="719"/>
      <c r="L170" s="719"/>
      <c r="M170" s="719"/>
      <c r="N170" s="719"/>
      <c r="O170" s="719"/>
      <c r="P170" s="719"/>
      <c r="Q170" s="719"/>
      <c r="R170" s="719"/>
      <c r="S170" s="719"/>
      <c r="T170" s="719"/>
      <c r="U170" s="719"/>
      <c r="V170" s="719"/>
      <c r="W170" s="719"/>
      <c r="X170" s="719"/>
      <c r="Y170" s="719"/>
      <c r="Z170" s="719"/>
      <c r="AA170" s="719"/>
      <c r="AB170" s="719"/>
      <c r="AC170" s="719"/>
      <c r="AD170" s="719"/>
      <c r="AE170" s="719"/>
      <c r="AF170" s="719"/>
      <c r="AG170" s="719"/>
    </row>
    <row r="172" spans="1:33" s="926" customFormat="1" x14ac:dyDescent="0.25">
      <c r="A172" s="719"/>
      <c r="B172" s="738"/>
      <c r="D172" s="705"/>
      <c r="E172" s="909"/>
      <c r="F172" s="719"/>
      <c r="G172" s="719"/>
      <c r="H172" s="719"/>
      <c r="I172" s="719"/>
      <c r="J172" s="719"/>
      <c r="K172" s="719"/>
      <c r="L172" s="719"/>
      <c r="M172" s="719"/>
      <c r="N172" s="719"/>
      <c r="O172" s="719"/>
      <c r="P172" s="719"/>
      <c r="Q172" s="719"/>
      <c r="R172" s="719"/>
      <c r="S172" s="719"/>
      <c r="T172" s="719"/>
      <c r="U172" s="719"/>
      <c r="V172" s="719"/>
      <c r="W172" s="719"/>
      <c r="X172" s="719"/>
      <c r="Y172" s="719"/>
      <c r="Z172" s="719"/>
      <c r="AA172" s="719"/>
      <c r="AB172" s="719"/>
      <c r="AC172" s="719"/>
      <c r="AD172" s="719"/>
      <c r="AE172" s="719"/>
      <c r="AF172" s="719"/>
      <c r="AG172" s="719"/>
    </row>
    <row r="173" spans="1:33" s="926" customFormat="1" x14ac:dyDescent="0.25">
      <c r="A173" s="719"/>
      <c r="B173" s="740"/>
      <c r="D173" s="705"/>
      <c r="E173" s="909"/>
      <c r="F173" s="719"/>
      <c r="G173" s="719"/>
      <c r="H173" s="719"/>
      <c r="I173" s="719"/>
      <c r="J173" s="719"/>
      <c r="K173" s="719"/>
      <c r="L173" s="719"/>
      <c r="M173" s="719"/>
      <c r="N173" s="719"/>
      <c r="O173" s="719"/>
      <c r="P173" s="719"/>
      <c r="Q173" s="719"/>
      <c r="R173" s="719"/>
      <c r="S173" s="719"/>
      <c r="T173" s="719"/>
      <c r="U173" s="719"/>
      <c r="V173" s="719"/>
      <c r="W173" s="719"/>
      <c r="X173" s="719"/>
      <c r="Y173" s="719"/>
      <c r="Z173" s="719"/>
      <c r="AA173" s="719"/>
      <c r="AB173" s="719"/>
      <c r="AC173" s="719"/>
      <c r="AD173" s="719"/>
      <c r="AE173" s="719"/>
      <c r="AF173" s="719"/>
      <c r="AG173" s="719"/>
    </row>
    <row r="174" spans="1:33" s="926" customFormat="1" x14ac:dyDescent="0.25">
      <c r="A174" s="719"/>
      <c r="B174" s="740"/>
      <c r="D174" s="705"/>
      <c r="E174" s="909"/>
      <c r="F174" s="719"/>
      <c r="G174" s="719"/>
      <c r="H174" s="719"/>
      <c r="I174" s="719"/>
      <c r="J174" s="719"/>
      <c r="K174" s="719"/>
      <c r="L174" s="719"/>
      <c r="M174" s="719"/>
      <c r="N174" s="719"/>
      <c r="O174" s="719"/>
      <c r="P174" s="719"/>
      <c r="Q174" s="719"/>
      <c r="R174" s="719"/>
      <c r="S174" s="719"/>
      <c r="T174" s="719"/>
      <c r="U174" s="719"/>
      <c r="V174" s="719"/>
      <c r="W174" s="719"/>
      <c r="X174" s="719"/>
      <c r="Y174" s="719"/>
      <c r="Z174" s="719"/>
      <c r="AA174" s="719"/>
      <c r="AB174" s="719"/>
      <c r="AC174" s="719"/>
      <c r="AD174" s="719"/>
      <c r="AE174" s="719"/>
      <c r="AF174" s="719"/>
      <c r="AG174" s="719"/>
    </row>
    <row r="175" spans="1:33" s="926" customFormat="1" x14ac:dyDescent="0.25">
      <c r="A175" s="719"/>
      <c r="B175" s="740"/>
      <c r="D175" s="705"/>
      <c r="E175" s="909"/>
      <c r="F175" s="719"/>
      <c r="G175" s="719"/>
      <c r="H175" s="719"/>
      <c r="I175" s="719"/>
      <c r="J175" s="719"/>
      <c r="K175" s="719"/>
      <c r="L175" s="719"/>
      <c r="M175" s="719"/>
      <c r="N175" s="719"/>
      <c r="O175" s="719"/>
      <c r="P175" s="719"/>
      <c r="Q175" s="719"/>
      <c r="R175" s="719"/>
      <c r="S175" s="719"/>
      <c r="T175" s="719"/>
      <c r="U175" s="719"/>
      <c r="V175" s="719"/>
      <c r="W175" s="719"/>
      <c r="X175" s="719"/>
      <c r="Y175" s="719"/>
      <c r="Z175" s="719"/>
      <c r="AA175" s="719"/>
      <c r="AB175" s="719"/>
      <c r="AC175" s="719"/>
      <c r="AD175" s="719"/>
      <c r="AE175" s="719"/>
      <c r="AF175" s="719"/>
      <c r="AG175" s="719"/>
    </row>
  </sheetData>
  <mergeCells count="1">
    <mergeCell ref="A1:E1"/>
  </mergeCells>
  <printOptions horizontalCentered="1"/>
  <pageMargins left="0.59" right="0.2" top="0.36" bottom="0.44" header="0.2" footer="0.2"/>
  <pageSetup paperSize="9" orientation="portrait" verticalDpi="300" r:id="rId1"/>
  <headerFooter>
    <oddFooter>Page &amp;P</oddFooter>
  </headerFooter>
  <drawing r:id="rId2"/>
</worksheet>
</file>

<file path=xl/worksheets/sheet3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444"/>
  <sheetViews>
    <sheetView zoomScale="120" zoomScaleNormal="120" workbookViewId="0">
      <selection activeCell="K7" sqref="K7"/>
    </sheetView>
  </sheetViews>
  <sheetFormatPr defaultColWidth="8.85546875" defaultRowHeight="15.75" x14ac:dyDescent="0.25"/>
  <cols>
    <col min="1" max="1" width="5.5703125" style="719" customWidth="1"/>
    <col min="2" max="2" width="19.85546875" style="742" customWidth="1"/>
    <col min="3" max="3" width="13.140625" style="719" customWidth="1"/>
    <col min="4" max="4" width="10" style="719" customWidth="1"/>
    <col min="5" max="5" width="11.140625" style="705" customWidth="1"/>
    <col min="6" max="6" width="11.28515625" style="705" customWidth="1"/>
    <col min="7" max="7" width="10.42578125" style="705" customWidth="1"/>
    <col min="8" max="8" width="17.7109375" style="909" customWidth="1"/>
    <col min="9" max="10" width="8.85546875" style="719"/>
    <col min="11" max="11" width="14.140625" style="719" bestFit="1" customWidth="1"/>
    <col min="12" max="16384" width="8.85546875" style="719"/>
  </cols>
  <sheetData>
    <row r="1" spans="1:15" ht="55.5" customHeight="1" x14ac:dyDescent="0.25">
      <c r="A1" s="1066" t="s">
        <v>1645</v>
      </c>
      <c r="B1" s="1066"/>
      <c r="C1" s="1066"/>
      <c r="D1" s="1067" t="s">
        <v>1644</v>
      </c>
      <c r="E1" s="1067"/>
      <c r="F1" s="1067"/>
      <c r="G1" s="1067"/>
      <c r="H1" s="1067"/>
      <c r="I1" s="517"/>
      <c r="J1" s="517"/>
      <c r="K1" s="517"/>
      <c r="L1" s="517"/>
      <c r="M1" s="517"/>
      <c r="N1" s="517"/>
      <c r="O1" s="517"/>
    </row>
    <row r="2" spans="1:15" s="684" customFormat="1" ht="75.75" customHeight="1" x14ac:dyDescent="0.25">
      <c r="A2" s="1037" t="s">
        <v>1675</v>
      </c>
      <c r="B2" s="1037"/>
      <c r="C2" s="1037"/>
      <c r="D2" s="1037"/>
      <c r="E2" s="1037"/>
      <c r="F2" s="1037"/>
      <c r="G2" s="1037"/>
      <c r="H2" s="1037"/>
    </row>
    <row r="3" spans="1:15" s="684" customFormat="1" ht="8.25" customHeight="1" x14ac:dyDescent="0.25">
      <c r="C3" s="915"/>
      <c r="E3" s="915"/>
      <c r="F3" s="915"/>
      <c r="G3" s="915"/>
      <c r="H3" s="906"/>
    </row>
    <row r="4" spans="1:15" s="684" customFormat="1" ht="64.5" customHeight="1" x14ac:dyDescent="0.25">
      <c r="A4" s="916" t="s">
        <v>771</v>
      </c>
      <c r="B4" s="917"/>
      <c r="C4" s="916" t="s">
        <v>9</v>
      </c>
      <c r="D4" s="916" t="s">
        <v>1108</v>
      </c>
      <c r="E4" s="916" t="s">
        <v>1109</v>
      </c>
      <c r="F4" s="916" t="s">
        <v>1111</v>
      </c>
      <c r="G4" s="916" t="s">
        <v>1643</v>
      </c>
      <c r="H4" s="916" t="s">
        <v>259</v>
      </c>
    </row>
    <row r="5" spans="1:15" s="684" customFormat="1" ht="35.25" customHeight="1" x14ac:dyDescent="0.25">
      <c r="A5" s="512" t="s">
        <v>310</v>
      </c>
      <c r="B5" s="519" t="s">
        <v>15</v>
      </c>
      <c r="C5" s="592" t="s">
        <v>1646</v>
      </c>
      <c r="D5" s="494" t="s">
        <v>1670</v>
      </c>
      <c r="E5" s="494" t="s">
        <v>1670</v>
      </c>
      <c r="F5" s="494" t="s">
        <v>1670</v>
      </c>
      <c r="G5" s="1063" t="s">
        <v>1642</v>
      </c>
      <c r="H5" s="1064"/>
    </row>
    <row r="6" spans="1:15" s="684" customFormat="1" ht="35.25" customHeight="1" x14ac:dyDescent="0.25">
      <c r="A6" s="512" t="s">
        <v>311</v>
      </c>
      <c r="B6" s="519" t="s">
        <v>17</v>
      </c>
      <c r="C6" s="592" t="s">
        <v>1646</v>
      </c>
      <c r="D6" s="494" t="s">
        <v>1670</v>
      </c>
      <c r="E6" s="494" t="s">
        <v>1670</v>
      </c>
      <c r="F6" s="494" t="s">
        <v>1670</v>
      </c>
      <c r="G6" s="1063" t="s">
        <v>1642</v>
      </c>
      <c r="H6" s="1064"/>
    </row>
    <row r="7" spans="1:15" s="684" customFormat="1" ht="35.25" customHeight="1" x14ac:dyDescent="0.25">
      <c r="A7" s="512" t="s">
        <v>312</v>
      </c>
      <c r="B7" s="519" t="s">
        <v>16</v>
      </c>
      <c r="C7" s="592" t="s">
        <v>1646</v>
      </c>
      <c r="D7" s="494" t="s">
        <v>1670</v>
      </c>
      <c r="E7" s="494" t="s">
        <v>1670</v>
      </c>
      <c r="F7" s="494" t="s">
        <v>1670</v>
      </c>
      <c r="G7" s="1063" t="s">
        <v>1642</v>
      </c>
      <c r="H7" s="1064"/>
    </row>
    <row r="8" spans="1:15" s="684" customFormat="1" ht="35.25" customHeight="1" x14ac:dyDescent="0.25">
      <c r="A8" s="512" t="s">
        <v>313</v>
      </c>
      <c r="B8" s="519" t="s">
        <v>165</v>
      </c>
      <c r="C8" s="592" t="s">
        <v>1646</v>
      </c>
      <c r="D8" s="494" t="s">
        <v>1670</v>
      </c>
      <c r="E8" s="494" t="s">
        <v>1670</v>
      </c>
      <c r="F8" s="494" t="s">
        <v>1670</v>
      </c>
      <c r="G8" s="1063" t="s">
        <v>1642</v>
      </c>
      <c r="H8" s="1064"/>
    </row>
    <row r="9" spans="1:15" s="684" customFormat="1" ht="36.75" customHeight="1" x14ac:dyDescent="0.25">
      <c r="A9" s="512" t="s">
        <v>314</v>
      </c>
      <c r="B9" s="514" t="s">
        <v>49</v>
      </c>
      <c r="C9" s="494" t="s">
        <v>1647</v>
      </c>
      <c r="D9" s="494" t="s">
        <v>1670</v>
      </c>
      <c r="E9" s="494" t="s">
        <v>1670</v>
      </c>
      <c r="F9" s="494" t="s">
        <v>1670</v>
      </c>
      <c r="G9" s="494" t="s">
        <v>1670</v>
      </c>
      <c r="H9" s="905"/>
    </row>
    <row r="10" spans="1:15" s="684" customFormat="1" ht="35.25" customHeight="1" x14ac:dyDescent="0.25">
      <c r="A10" s="512" t="s">
        <v>315</v>
      </c>
      <c r="B10" s="514" t="s">
        <v>51</v>
      </c>
      <c r="C10" s="494" t="s">
        <v>761</v>
      </c>
      <c r="D10" s="494" t="s">
        <v>1670</v>
      </c>
      <c r="E10" s="494" t="s">
        <v>1670</v>
      </c>
      <c r="F10" s="494"/>
      <c r="G10" s="494" t="s">
        <v>1670</v>
      </c>
      <c r="H10" s="905"/>
    </row>
    <row r="11" spans="1:15" s="684" customFormat="1" ht="35.25" customHeight="1" x14ac:dyDescent="0.25">
      <c r="A11" s="512" t="s">
        <v>316</v>
      </c>
      <c r="B11" s="514" t="s">
        <v>52</v>
      </c>
      <c r="C11" s="494" t="s">
        <v>761</v>
      </c>
      <c r="D11" s="494" t="s">
        <v>1670</v>
      </c>
      <c r="E11" s="494" t="s">
        <v>1670</v>
      </c>
      <c r="F11" s="494"/>
      <c r="G11" s="494" t="s">
        <v>1670</v>
      </c>
      <c r="H11" s="905"/>
    </row>
    <row r="12" spans="1:15" s="684" customFormat="1" ht="35.25" customHeight="1" x14ac:dyDescent="0.25">
      <c r="A12" s="512" t="s">
        <v>317</v>
      </c>
      <c r="B12" s="514" t="s">
        <v>53</v>
      </c>
      <c r="C12" s="494" t="s">
        <v>761</v>
      </c>
      <c r="D12" s="494" t="s">
        <v>1670</v>
      </c>
      <c r="E12" s="494" t="s">
        <v>1670</v>
      </c>
      <c r="F12" s="494"/>
      <c r="G12" s="494" t="s">
        <v>1670</v>
      </c>
      <c r="H12" s="905"/>
    </row>
    <row r="13" spans="1:15" s="684" customFormat="1" ht="35.25" customHeight="1" x14ac:dyDescent="0.25">
      <c r="A13" s="512" t="s">
        <v>318</v>
      </c>
      <c r="B13" s="514" t="s">
        <v>55</v>
      </c>
      <c r="C13" s="494" t="s">
        <v>761</v>
      </c>
      <c r="D13" s="494" t="s">
        <v>1670</v>
      </c>
      <c r="E13" s="494" t="s">
        <v>1670</v>
      </c>
      <c r="F13" s="494"/>
      <c r="G13" s="494" t="s">
        <v>1670</v>
      </c>
      <c r="H13" s="905"/>
    </row>
    <row r="14" spans="1:15" s="684" customFormat="1" ht="35.25" customHeight="1" x14ac:dyDescent="0.25">
      <c r="A14" s="512" t="s">
        <v>23</v>
      </c>
      <c r="B14" s="514" t="s">
        <v>358</v>
      </c>
      <c r="C14" s="494" t="s">
        <v>761</v>
      </c>
      <c r="D14" s="494" t="s">
        <v>1670</v>
      </c>
      <c r="E14" s="494" t="s">
        <v>1670</v>
      </c>
      <c r="F14" s="494"/>
      <c r="G14" s="494" t="s">
        <v>1670</v>
      </c>
      <c r="H14" s="905"/>
    </row>
    <row r="15" spans="1:15" s="684" customFormat="1" ht="27.75" customHeight="1" x14ac:dyDescent="0.25">
      <c r="A15" s="512" t="s">
        <v>25</v>
      </c>
      <c r="B15" s="514" t="s">
        <v>790</v>
      </c>
      <c r="C15" s="494" t="s">
        <v>761</v>
      </c>
      <c r="D15" s="494" t="s">
        <v>1670</v>
      </c>
      <c r="E15" s="494" t="s">
        <v>1670</v>
      </c>
      <c r="F15" s="494"/>
      <c r="G15" s="494" t="s">
        <v>1670</v>
      </c>
      <c r="H15" s="905"/>
    </row>
    <row r="16" spans="1:15" s="684" customFormat="1" ht="27.75" customHeight="1" x14ac:dyDescent="0.25">
      <c r="A16" s="512" t="s">
        <v>27</v>
      </c>
      <c r="B16" s="514" t="s">
        <v>148</v>
      </c>
      <c r="C16" s="494" t="s">
        <v>761</v>
      </c>
      <c r="D16" s="494" t="s">
        <v>1671</v>
      </c>
      <c r="E16" s="494" t="s">
        <v>1671</v>
      </c>
      <c r="F16" s="494"/>
      <c r="G16" s="494" t="s">
        <v>1671</v>
      </c>
      <c r="H16" s="905"/>
    </row>
    <row r="17" spans="1:8" s="684" customFormat="1" ht="35.25" customHeight="1" x14ac:dyDescent="0.25">
      <c r="A17" s="512" t="s">
        <v>29</v>
      </c>
      <c r="B17" s="514" t="s">
        <v>1002</v>
      </c>
      <c r="C17" s="494" t="s">
        <v>761</v>
      </c>
      <c r="D17" s="494" t="s">
        <v>1671</v>
      </c>
      <c r="E17" s="494" t="s">
        <v>1671</v>
      </c>
      <c r="F17" s="494"/>
      <c r="G17" s="494" t="s">
        <v>1671</v>
      </c>
      <c r="H17" s="920"/>
    </row>
    <row r="18" spans="1:8" s="684" customFormat="1" ht="33" customHeight="1" x14ac:dyDescent="0.25">
      <c r="A18" s="512" t="s">
        <v>31</v>
      </c>
      <c r="B18" s="552" t="s">
        <v>85</v>
      </c>
      <c r="C18" s="494" t="s">
        <v>364</v>
      </c>
      <c r="D18" s="494" t="s">
        <v>1671</v>
      </c>
      <c r="E18" s="494" t="s">
        <v>1670</v>
      </c>
      <c r="F18" s="494" t="s">
        <v>1670</v>
      </c>
      <c r="G18" s="494" t="s">
        <v>1670</v>
      </c>
      <c r="H18" s="905"/>
    </row>
    <row r="19" spans="1:8" s="684" customFormat="1" ht="31.5" customHeight="1" x14ac:dyDescent="0.25">
      <c r="A19" s="512" t="s">
        <v>33</v>
      </c>
      <c r="B19" s="514" t="s">
        <v>50</v>
      </c>
      <c r="C19" s="494" t="s">
        <v>761</v>
      </c>
      <c r="D19" s="494" t="s">
        <v>1670</v>
      </c>
      <c r="E19" s="494" t="s">
        <v>1670</v>
      </c>
      <c r="F19" s="494" t="s">
        <v>1670</v>
      </c>
      <c r="G19" s="494" t="s">
        <v>1670</v>
      </c>
      <c r="H19" s="905"/>
    </row>
    <row r="20" spans="1:8" s="684" customFormat="1" ht="25.5" customHeight="1" x14ac:dyDescent="0.25">
      <c r="A20" s="512" t="s">
        <v>35</v>
      </c>
      <c r="B20" s="552" t="s">
        <v>864</v>
      </c>
      <c r="C20" s="494" t="s">
        <v>761</v>
      </c>
      <c r="D20" s="494" t="s">
        <v>1671</v>
      </c>
      <c r="E20" s="494" t="s">
        <v>1670</v>
      </c>
      <c r="F20" s="494"/>
      <c r="G20" s="494" t="s">
        <v>1670</v>
      </c>
      <c r="H20" s="905"/>
    </row>
    <row r="21" spans="1:8" s="684" customFormat="1" ht="25.5" customHeight="1" x14ac:dyDescent="0.25">
      <c r="A21" s="512" t="s">
        <v>37</v>
      </c>
      <c r="B21" s="514" t="s">
        <v>88</v>
      </c>
      <c r="C21" s="494" t="s">
        <v>761</v>
      </c>
      <c r="D21" s="494" t="s">
        <v>1671</v>
      </c>
      <c r="E21" s="494" t="s">
        <v>1670</v>
      </c>
      <c r="F21" s="494"/>
      <c r="G21" s="494" t="s">
        <v>1670</v>
      </c>
      <c r="H21" s="905"/>
    </row>
    <row r="22" spans="1:8" s="684" customFormat="1" ht="33.75" customHeight="1" x14ac:dyDescent="0.25">
      <c r="A22" s="512" t="s">
        <v>38</v>
      </c>
      <c r="B22" s="514" t="s">
        <v>4</v>
      </c>
      <c r="C22" s="494" t="s">
        <v>761</v>
      </c>
      <c r="D22" s="494" t="s">
        <v>1671</v>
      </c>
      <c r="E22" s="494" t="s">
        <v>1670</v>
      </c>
      <c r="F22" s="494"/>
      <c r="G22" s="494" t="s">
        <v>1670</v>
      </c>
      <c r="H22" s="905"/>
    </row>
    <row r="23" spans="1:8" s="684" customFormat="1" ht="33.75" customHeight="1" x14ac:dyDescent="0.25">
      <c r="A23" s="512" t="s">
        <v>40</v>
      </c>
      <c r="B23" s="514" t="s">
        <v>254</v>
      </c>
      <c r="C23" s="494" t="s">
        <v>761</v>
      </c>
      <c r="D23" s="494" t="s">
        <v>1671</v>
      </c>
      <c r="E23" s="494" t="s">
        <v>1670</v>
      </c>
      <c r="F23" s="494"/>
      <c r="G23" s="494" t="s">
        <v>1670</v>
      </c>
      <c r="H23" s="905"/>
    </row>
    <row r="24" spans="1:8" s="684" customFormat="1" ht="24.75" customHeight="1" x14ac:dyDescent="0.25">
      <c r="A24" s="512" t="s">
        <v>42</v>
      </c>
      <c r="B24" s="552" t="s">
        <v>89</v>
      </c>
      <c r="C24" s="494" t="s">
        <v>761</v>
      </c>
      <c r="D24" s="494" t="s">
        <v>1671</v>
      </c>
      <c r="E24" s="494" t="s">
        <v>1670</v>
      </c>
      <c r="F24" s="494"/>
      <c r="G24" s="494" t="s">
        <v>1670</v>
      </c>
      <c r="H24" s="920"/>
    </row>
    <row r="25" spans="1:8" s="684" customFormat="1" ht="33" customHeight="1" x14ac:dyDescent="0.25">
      <c r="A25" s="512" t="s">
        <v>43</v>
      </c>
      <c r="B25" s="514" t="s">
        <v>86</v>
      </c>
      <c r="C25" s="494" t="s">
        <v>761</v>
      </c>
      <c r="D25" s="494" t="s">
        <v>1671</v>
      </c>
      <c r="E25" s="494" t="s">
        <v>1671</v>
      </c>
      <c r="F25" s="494"/>
      <c r="G25" s="494" t="s">
        <v>1671</v>
      </c>
      <c r="H25" s="905"/>
    </row>
    <row r="26" spans="1:8" s="684" customFormat="1" ht="45.75" customHeight="1" x14ac:dyDescent="0.25">
      <c r="A26" s="512" t="s">
        <v>45</v>
      </c>
      <c r="B26" s="514" t="s">
        <v>197</v>
      </c>
      <c r="C26" s="494" t="s">
        <v>1648</v>
      </c>
      <c r="D26" s="494" t="s">
        <v>1670</v>
      </c>
      <c r="E26" s="494" t="s">
        <v>1670</v>
      </c>
      <c r="F26" s="494" t="s">
        <v>1670</v>
      </c>
      <c r="G26" s="494" t="s">
        <v>1670</v>
      </c>
      <c r="H26" s="905"/>
    </row>
    <row r="27" spans="1:8" s="684" customFormat="1" ht="35.25" customHeight="1" x14ac:dyDescent="0.25">
      <c r="A27" s="512" t="s">
        <v>47</v>
      </c>
      <c r="B27" s="552" t="s">
        <v>91</v>
      </c>
      <c r="C27" s="494" t="s">
        <v>761</v>
      </c>
      <c r="D27" s="494" t="s">
        <v>1671</v>
      </c>
      <c r="E27" s="494" t="s">
        <v>1671</v>
      </c>
      <c r="F27" s="494"/>
      <c r="G27" s="494" t="s">
        <v>1671</v>
      </c>
      <c r="H27" s="920"/>
    </row>
    <row r="28" spans="1:8" s="684" customFormat="1" ht="35.25" customHeight="1" x14ac:dyDescent="0.25">
      <c r="A28" s="512" t="s">
        <v>319</v>
      </c>
      <c r="B28" s="519" t="s">
        <v>366</v>
      </c>
      <c r="C28" s="494" t="s">
        <v>761</v>
      </c>
      <c r="D28" s="494" t="s">
        <v>1671</v>
      </c>
      <c r="E28" s="494" t="s">
        <v>1671</v>
      </c>
      <c r="F28" s="494"/>
      <c r="G28" s="494" t="s">
        <v>1671</v>
      </c>
      <c r="H28" s="920"/>
    </row>
    <row r="29" spans="1:8" s="684" customFormat="1" ht="33" customHeight="1" x14ac:dyDescent="0.25">
      <c r="A29" s="512" t="s">
        <v>320</v>
      </c>
      <c r="B29" s="594" t="s">
        <v>218</v>
      </c>
      <c r="C29" s="494" t="s">
        <v>1649</v>
      </c>
      <c r="D29" s="494" t="s">
        <v>1670</v>
      </c>
      <c r="E29" s="494" t="s">
        <v>1670</v>
      </c>
      <c r="F29" s="494" t="s">
        <v>1670</v>
      </c>
      <c r="G29" s="494" t="s">
        <v>1670</v>
      </c>
      <c r="H29" s="905"/>
    </row>
    <row r="30" spans="1:8" s="684" customFormat="1" ht="30.75" customHeight="1" x14ac:dyDescent="0.25">
      <c r="A30" s="512" t="s">
        <v>321</v>
      </c>
      <c r="B30" s="594" t="s">
        <v>219</v>
      </c>
      <c r="C30" s="494" t="s">
        <v>761</v>
      </c>
      <c r="D30" s="494" t="s">
        <v>1670</v>
      </c>
      <c r="E30" s="494" t="s">
        <v>1670</v>
      </c>
      <c r="F30" s="494" t="s">
        <v>1670</v>
      </c>
      <c r="G30" s="494" t="s">
        <v>1670</v>
      </c>
      <c r="H30" s="905"/>
    </row>
    <row r="31" spans="1:8" s="684" customFormat="1" ht="30.75" customHeight="1" x14ac:dyDescent="0.25">
      <c r="A31" s="512" t="s">
        <v>322</v>
      </c>
      <c r="B31" s="552" t="s">
        <v>220</v>
      </c>
      <c r="C31" s="494" t="s">
        <v>761</v>
      </c>
      <c r="D31" s="494" t="s">
        <v>1670</v>
      </c>
      <c r="E31" s="494" t="s">
        <v>1670</v>
      </c>
      <c r="F31" s="494"/>
      <c r="G31" s="494" t="s">
        <v>1670</v>
      </c>
      <c r="H31" s="905"/>
    </row>
    <row r="32" spans="1:8" s="684" customFormat="1" ht="21" customHeight="1" x14ac:dyDescent="0.25">
      <c r="A32" s="512" t="s">
        <v>323</v>
      </c>
      <c r="B32" s="594" t="s">
        <v>74</v>
      </c>
      <c r="C32" s="494" t="s">
        <v>761</v>
      </c>
      <c r="D32" s="494" t="s">
        <v>1670</v>
      </c>
      <c r="E32" s="494" t="s">
        <v>1670</v>
      </c>
      <c r="F32" s="494"/>
      <c r="G32" s="494" t="s">
        <v>1670</v>
      </c>
      <c r="H32" s="905"/>
    </row>
    <row r="33" spans="1:8" s="684" customFormat="1" ht="21" customHeight="1" x14ac:dyDescent="0.25">
      <c r="A33" s="512" t="s">
        <v>324</v>
      </c>
      <c r="B33" s="552" t="s">
        <v>221</v>
      </c>
      <c r="C33" s="494" t="s">
        <v>761</v>
      </c>
      <c r="D33" s="494" t="s">
        <v>1670</v>
      </c>
      <c r="E33" s="494" t="s">
        <v>1670</v>
      </c>
      <c r="F33" s="494"/>
      <c r="G33" s="494" t="s">
        <v>1670</v>
      </c>
      <c r="H33" s="905"/>
    </row>
    <row r="34" spans="1:8" s="684" customFormat="1" ht="21" customHeight="1" x14ac:dyDescent="0.25">
      <c r="A34" s="512" t="s">
        <v>325</v>
      </c>
      <c r="B34" s="552" t="s">
        <v>222</v>
      </c>
      <c r="C34" s="494" t="s">
        <v>761</v>
      </c>
      <c r="D34" s="494" t="s">
        <v>1670</v>
      </c>
      <c r="E34" s="494" t="s">
        <v>1670</v>
      </c>
      <c r="F34" s="494"/>
      <c r="G34" s="494" t="s">
        <v>1670</v>
      </c>
      <c r="H34" s="905"/>
    </row>
    <row r="35" spans="1:8" s="684" customFormat="1" ht="33" customHeight="1" x14ac:dyDescent="0.25">
      <c r="A35" s="512" t="s">
        <v>326</v>
      </c>
      <c r="B35" s="594" t="s">
        <v>34</v>
      </c>
      <c r="C35" s="494" t="s">
        <v>761</v>
      </c>
      <c r="D35" s="494" t="s">
        <v>1670</v>
      </c>
      <c r="E35" s="494" t="s">
        <v>1670</v>
      </c>
      <c r="F35" s="494"/>
      <c r="G35" s="494" t="s">
        <v>1670</v>
      </c>
      <c r="H35" s="905"/>
    </row>
    <row r="36" spans="1:8" s="684" customFormat="1" ht="22.5" customHeight="1" x14ac:dyDescent="0.25">
      <c r="A36" s="512" t="s">
        <v>327</v>
      </c>
      <c r="B36" s="552" t="s">
        <v>224</v>
      </c>
      <c r="C36" s="494" t="s">
        <v>761</v>
      </c>
      <c r="D36" s="494" t="s">
        <v>1670</v>
      </c>
      <c r="E36" s="494" t="s">
        <v>1670</v>
      </c>
      <c r="F36" s="494"/>
      <c r="G36" s="494" t="s">
        <v>1670</v>
      </c>
      <c r="H36" s="905"/>
    </row>
    <row r="37" spans="1:8" s="684" customFormat="1" ht="33" customHeight="1" x14ac:dyDescent="0.25">
      <c r="A37" s="512" t="s">
        <v>328</v>
      </c>
      <c r="B37" s="594" t="s">
        <v>309</v>
      </c>
      <c r="C37" s="494" t="s">
        <v>761</v>
      </c>
      <c r="D37" s="494" t="s">
        <v>1670</v>
      </c>
      <c r="E37" s="494" t="s">
        <v>1670</v>
      </c>
      <c r="F37" s="494"/>
      <c r="G37" s="494" t="s">
        <v>1670</v>
      </c>
      <c r="H37" s="905"/>
    </row>
    <row r="38" spans="1:8" s="684" customFormat="1" ht="33" customHeight="1" x14ac:dyDescent="0.25">
      <c r="A38" s="512" t="s">
        <v>329</v>
      </c>
      <c r="B38" s="552" t="s">
        <v>281</v>
      </c>
      <c r="C38" s="494" t="s">
        <v>761</v>
      </c>
      <c r="D38" s="494" t="s">
        <v>1670</v>
      </c>
      <c r="E38" s="494" t="s">
        <v>1670</v>
      </c>
      <c r="F38" s="494"/>
      <c r="G38" s="494" t="s">
        <v>1670</v>
      </c>
      <c r="H38" s="905"/>
    </row>
    <row r="39" spans="1:8" s="684" customFormat="1" ht="21" customHeight="1" x14ac:dyDescent="0.25">
      <c r="A39" s="512" t="s">
        <v>1280</v>
      </c>
      <c r="B39" s="552" t="s">
        <v>225</v>
      </c>
      <c r="C39" s="494" t="s">
        <v>761</v>
      </c>
      <c r="D39" s="494" t="s">
        <v>1670</v>
      </c>
      <c r="E39" s="494" t="s">
        <v>1670</v>
      </c>
      <c r="F39" s="494"/>
      <c r="G39" s="494" t="s">
        <v>1670</v>
      </c>
      <c r="H39" s="905"/>
    </row>
    <row r="40" spans="1:8" s="684" customFormat="1" ht="24" customHeight="1" x14ac:dyDescent="0.25">
      <c r="A40" s="512" t="s">
        <v>1281</v>
      </c>
      <c r="B40" s="552" t="s">
        <v>274</v>
      </c>
      <c r="C40" s="494" t="s">
        <v>761</v>
      </c>
      <c r="D40" s="494" t="s">
        <v>1670</v>
      </c>
      <c r="E40" s="494" t="s">
        <v>1670</v>
      </c>
      <c r="F40" s="494"/>
      <c r="G40" s="494" t="s">
        <v>1670</v>
      </c>
      <c r="H40" s="905"/>
    </row>
    <row r="41" spans="1:8" s="684" customFormat="1" ht="24" customHeight="1" x14ac:dyDescent="0.25">
      <c r="A41" s="512" t="s">
        <v>1282</v>
      </c>
      <c r="B41" s="552" t="s">
        <v>230</v>
      </c>
      <c r="C41" s="494" t="s">
        <v>761</v>
      </c>
      <c r="D41" s="494" t="s">
        <v>1671</v>
      </c>
      <c r="E41" s="494" t="s">
        <v>1670</v>
      </c>
      <c r="F41" s="494"/>
      <c r="G41" s="494" t="s">
        <v>1670</v>
      </c>
      <c r="H41" s="920"/>
    </row>
    <row r="42" spans="1:8" s="684" customFormat="1" ht="24" customHeight="1" x14ac:dyDescent="0.25">
      <c r="A42" s="512" t="s">
        <v>1283</v>
      </c>
      <c r="B42" s="552" t="s">
        <v>226</v>
      </c>
      <c r="C42" s="494" t="s">
        <v>761</v>
      </c>
      <c r="D42" s="494" t="s">
        <v>1670</v>
      </c>
      <c r="E42" s="494" t="s">
        <v>1670</v>
      </c>
      <c r="F42" s="494"/>
      <c r="G42" s="494" t="s">
        <v>1670</v>
      </c>
      <c r="H42" s="920"/>
    </row>
    <row r="43" spans="1:8" s="684" customFormat="1" ht="24" customHeight="1" x14ac:dyDescent="0.25">
      <c r="A43" s="512" t="s">
        <v>1284</v>
      </c>
      <c r="B43" s="519" t="s">
        <v>147</v>
      </c>
      <c r="C43" s="494" t="s">
        <v>761</v>
      </c>
      <c r="D43" s="494" t="s">
        <v>1671</v>
      </c>
      <c r="E43" s="494" t="s">
        <v>1670</v>
      </c>
      <c r="F43" s="494"/>
      <c r="G43" s="494" t="s">
        <v>1670</v>
      </c>
      <c r="H43" s="920"/>
    </row>
    <row r="44" spans="1:8" s="684" customFormat="1" ht="24" customHeight="1" x14ac:dyDescent="0.25">
      <c r="A44" s="512" t="s">
        <v>1285</v>
      </c>
      <c r="B44" s="552" t="s">
        <v>227</v>
      </c>
      <c r="C44" s="494" t="s">
        <v>761</v>
      </c>
      <c r="D44" s="494" t="s">
        <v>1670</v>
      </c>
      <c r="E44" s="494" t="s">
        <v>1670</v>
      </c>
      <c r="F44" s="494"/>
      <c r="G44" s="494" t="s">
        <v>1670</v>
      </c>
      <c r="H44" s="920"/>
    </row>
    <row r="45" spans="1:8" s="684" customFormat="1" ht="24" customHeight="1" x14ac:dyDescent="0.25">
      <c r="A45" s="512" t="s">
        <v>1286</v>
      </c>
      <c r="B45" s="552" t="s">
        <v>273</v>
      </c>
      <c r="C45" s="494" t="s">
        <v>761</v>
      </c>
      <c r="D45" s="494" t="s">
        <v>1670</v>
      </c>
      <c r="E45" s="494" t="s">
        <v>1670</v>
      </c>
      <c r="F45" s="494"/>
      <c r="G45" s="494" t="s">
        <v>1670</v>
      </c>
      <c r="H45" s="920"/>
    </row>
    <row r="46" spans="1:8" s="684" customFormat="1" ht="24" customHeight="1" x14ac:dyDescent="0.25">
      <c r="A46" s="512" t="s">
        <v>1287</v>
      </c>
      <c r="B46" s="594" t="s">
        <v>79</v>
      </c>
      <c r="C46" s="494" t="s">
        <v>761</v>
      </c>
      <c r="D46" s="494" t="s">
        <v>1671</v>
      </c>
      <c r="E46" s="494" t="s">
        <v>1671</v>
      </c>
      <c r="F46" s="494"/>
      <c r="G46" s="494" t="s">
        <v>1671</v>
      </c>
      <c r="H46" s="905"/>
    </row>
    <row r="47" spans="1:8" s="684" customFormat="1" ht="66" customHeight="1" x14ac:dyDescent="0.25">
      <c r="A47" s="512" t="s">
        <v>1288</v>
      </c>
      <c r="B47" s="514" t="s">
        <v>1100</v>
      </c>
      <c r="C47" s="494" t="s">
        <v>761</v>
      </c>
      <c r="D47" s="494" t="s">
        <v>1671</v>
      </c>
      <c r="E47" s="494" t="s">
        <v>1671</v>
      </c>
      <c r="F47" s="494"/>
      <c r="G47" s="494" t="s">
        <v>1671</v>
      </c>
      <c r="H47" s="905" t="s">
        <v>1678</v>
      </c>
    </row>
    <row r="48" spans="1:8" s="684" customFormat="1" ht="25.5" customHeight="1" x14ac:dyDescent="0.25">
      <c r="A48" s="512" t="s">
        <v>1289</v>
      </c>
      <c r="B48" s="514" t="s">
        <v>271</v>
      </c>
      <c r="C48" s="494" t="s">
        <v>761</v>
      </c>
      <c r="D48" s="494" t="s">
        <v>1671</v>
      </c>
      <c r="E48" s="494" t="s">
        <v>1671</v>
      </c>
      <c r="F48" s="494"/>
      <c r="G48" s="494" t="s">
        <v>1671</v>
      </c>
      <c r="H48" s="920"/>
    </row>
    <row r="49" spans="1:8" s="684" customFormat="1" ht="30.75" customHeight="1" x14ac:dyDescent="0.25">
      <c r="A49" s="512" t="s">
        <v>1290</v>
      </c>
      <c r="B49" s="514" t="s">
        <v>229</v>
      </c>
      <c r="C49" s="494" t="s">
        <v>761</v>
      </c>
      <c r="D49" s="494" t="s">
        <v>1671</v>
      </c>
      <c r="E49" s="494" t="s">
        <v>1671</v>
      </c>
      <c r="F49" s="494"/>
      <c r="G49" s="494" t="s">
        <v>1671</v>
      </c>
      <c r="H49" s="920"/>
    </row>
    <row r="50" spans="1:8" s="684" customFormat="1" ht="27" customHeight="1" x14ac:dyDescent="0.25">
      <c r="A50" s="512" t="s">
        <v>1291</v>
      </c>
      <c r="B50" s="514" t="s">
        <v>350</v>
      </c>
      <c r="C50" s="494" t="s">
        <v>761</v>
      </c>
      <c r="D50" s="494" t="s">
        <v>1671</v>
      </c>
      <c r="E50" s="494" t="s">
        <v>1671</v>
      </c>
      <c r="F50" s="494"/>
      <c r="G50" s="494" t="s">
        <v>1671</v>
      </c>
      <c r="H50" s="920"/>
    </row>
    <row r="51" spans="1:8" s="684" customFormat="1" ht="27" customHeight="1" x14ac:dyDescent="0.25">
      <c r="A51" s="512" t="s">
        <v>1292</v>
      </c>
      <c r="B51" s="514" t="s">
        <v>382</v>
      </c>
      <c r="C51" s="494" t="s">
        <v>761</v>
      </c>
      <c r="D51" s="494" t="s">
        <v>1671</v>
      </c>
      <c r="E51" s="494" t="s">
        <v>1671</v>
      </c>
      <c r="F51" s="494"/>
      <c r="G51" s="494" t="s">
        <v>1671</v>
      </c>
      <c r="H51" s="920"/>
    </row>
    <row r="52" spans="1:8" s="684" customFormat="1" ht="27" customHeight="1" x14ac:dyDescent="0.25">
      <c r="A52" s="512" t="s">
        <v>1293</v>
      </c>
      <c r="B52" s="514" t="s">
        <v>381</v>
      </c>
      <c r="C52" s="494" t="s">
        <v>761</v>
      </c>
      <c r="D52" s="494" t="s">
        <v>1671</v>
      </c>
      <c r="E52" s="494" t="s">
        <v>1671</v>
      </c>
      <c r="F52" s="494"/>
      <c r="G52" s="494" t="s">
        <v>1671</v>
      </c>
      <c r="H52" s="920"/>
    </row>
    <row r="53" spans="1:8" s="684" customFormat="1" ht="27" customHeight="1" x14ac:dyDescent="0.25">
      <c r="A53" s="512" t="s">
        <v>1294</v>
      </c>
      <c r="B53" s="514" t="s">
        <v>232</v>
      </c>
      <c r="C53" s="494" t="s">
        <v>761</v>
      </c>
      <c r="D53" s="494" t="s">
        <v>1670</v>
      </c>
      <c r="E53" s="494" t="s">
        <v>1671</v>
      </c>
      <c r="F53" s="494"/>
      <c r="G53" s="494" t="s">
        <v>1671</v>
      </c>
      <c r="H53" s="920"/>
    </row>
    <row r="54" spans="1:8" s="684" customFormat="1" ht="27" customHeight="1" x14ac:dyDescent="0.25">
      <c r="A54" s="512" t="s">
        <v>1295</v>
      </c>
      <c r="B54" s="514" t="s">
        <v>196</v>
      </c>
      <c r="C54" s="494" t="s">
        <v>761</v>
      </c>
      <c r="D54" s="494" t="s">
        <v>1671</v>
      </c>
      <c r="E54" s="494" t="s">
        <v>1671</v>
      </c>
      <c r="F54" s="494"/>
      <c r="G54" s="494" t="s">
        <v>1671</v>
      </c>
      <c r="H54" s="920"/>
    </row>
    <row r="55" spans="1:8" s="684" customFormat="1" ht="27" customHeight="1" x14ac:dyDescent="0.25">
      <c r="A55" s="512" t="s">
        <v>1296</v>
      </c>
      <c r="B55" s="514" t="s">
        <v>82</v>
      </c>
      <c r="C55" s="494" t="s">
        <v>761</v>
      </c>
      <c r="D55" s="494" t="s">
        <v>1671</v>
      </c>
      <c r="E55" s="494" t="s">
        <v>1671</v>
      </c>
      <c r="F55" s="494"/>
      <c r="G55" s="494" t="s">
        <v>1671</v>
      </c>
      <c r="H55" s="920"/>
    </row>
    <row r="56" spans="1:8" s="684" customFormat="1" ht="27" customHeight="1" x14ac:dyDescent="0.25">
      <c r="A56" s="512" t="s">
        <v>1297</v>
      </c>
      <c r="B56" s="514" t="s">
        <v>80</v>
      </c>
      <c r="C56" s="494" t="s">
        <v>761</v>
      </c>
      <c r="D56" s="494" t="s">
        <v>1670</v>
      </c>
      <c r="E56" s="494" t="s">
        <v>1671</v>
      </c>
      <c r="F56" s="494"/>
      <c r="G56" s="494" t="s">
        <v>1671</v>
      </c>
      <c r="H56" s="920"/>
    </row>
    <row r="57" spans="1:8" s="684" customFormat="1" ht="27" customHeight="1" x14ac:dyDescent="0.25">
      <c r="A57" s="512" t="s">
        <v>1298</v>
      </c>
      <c r="B57" s="514" t="s">
        <v>749</v>
      </c>
      <c r="C57" s="494" t="s">
        <v>761</v>
      </c>
      <c r="D57" s="494" t="s">
        <v>1671</v>
      </c>
      <c r="E57" s="494" t="s">
        <v>1671</v>
      </c>
      <c r="F57" s="494"/>
      <c r="G57" s="494" t="s">
        <v>1671</v>
      </c>
      <c r="H57" s="920"/>
    </row>
    <row r="58" spans="1:8" s="684" customFormat="1" ht="30.75" customHeight="1" x14ac:dyDescent="0.25">
      <c r="A58" s="512" t="s">
        <v>1299</v>
      </c>
      <c r="B58" s="514" t="s">
        <v>982</v>
      </c>
      <c r="C58" s="494" t="s">
        <v>761</v>
      </c>
      <c r="D58" s="494" t="s">
        <v>1671</v>
      </c>
      <c r="E58" s="494" t="s">
        <v>1671</v>
      </c>
      <c r="F58" s="494"/>
      <c r="G58" s="494" t="s">
        <v>1671</v>
      </c>
      <c r="H58" s="920"/>
    </row>
    <row r="59" spans="1:8" s="684" customFormat="1" ht="30.75" customHeight="1" x14ac:dyDescent="0.25">
      <c r="A59" s="512" t="s">
        <v>1300</v>
      </c>
      <c r="B59" s="514" t="s">
        <v>747</v>
      </c>
      <c r="C59" s="494" t="s">
        <v>761</v>
      </c>
      <c r="D59" s="494" t="s">
        <v>1671</v>
      </c>
      <c r="E59" s="494" t="s">
        <v>1671</v>
      </c>
      <c r="F59" s="494"/>
      <c r="G59" s="494" t="s">
        <v>1671</v>
      </c>
      <c r="H59" s="920"/>
    </row>
    <row r="60" spans="1:8" s="684" customFormat="1" ht="34.5" customHeight="1" x14ac:dyDescent="0.25">
      <c r="A60" s="512" t="s">
        <v>1301</v>
      </c>
      <c r="B60" s="514" t="s">
        <v>65</v>
      </c>
      <c r="C60" s="494" t="s">
        <v>1650</v>
      </c>
      <c r="D60" s="494" t="s">
        <v>1670</v>
      </c>
      <c r="E60" s="494" t="s">
        <v>1670</v>
      </c>
      <c r="F60" s="494" t="s">
        <v>1670</v>
      </c>
      <c r="G60" s="494" t="s">
        <v>1670</v>
      </c>
      <c r="H60" s="905"/>
    </row>
    <row r="61" spans="1:8" s="684" customFormat="1" ht="33" customHeight="1" x14ac:dyDescent="0.25">
      <c r="A61" s="512" t="s">
        <v>1302</v>
      </c>
      <c r="B61" s="519" t="s">
        <v>32</v>
      </c>
      <c r="C61" s="494" t="s">
        <v>761</v>
      </c>
      <c r="D61" s="494" t="s">
        <v>1670</v>
      </c>
      <c r="E61" s="494" t="s">
        <v>1670</v>
      </c>
      <c r="F61" s="494" t="s">
        <v>1670</v>
      </c>
      <c r="G61" s="494" t="s">
        <v>1670</v>
      </c>
      <c r="H61" s="905"/>
    </row>
    <row r="62" spans="1:8" s="684" customFormat="1" ht="33.75" customHeight="1" x14ac:dyDescent="0.25">
      <c r="A62" s="512" t="s">
        <v>1303</v>
      </c>
      <c r="B62" s="519" t="s">
        <v>57</v>
      </c>
      <c r="C62" s="494" t="s">
        <v>761</v>
      </c>
      <c r="D62" s="494" t="s">
        <v>1670</v>
      </c>
      <c r="E62" s="494" t="s">
        <v>1670</v>
      </c>
      <c r="F62" s="494" t="s">
        <v>1670</v>
      </c>
      <c r="G62" s="494" t="s">
        <v>1670</v>
      </c>
      <c r="H62" s="905"/>
    </row>
    <row r="63" spans="1:8" s="684" customFormat="1" ht="23.25" customHeight="1" x14ac:dyDescent="0.25">
      <c r="A63" s="512" t="s">
        <v>1304</v>
      </c>
      <c r="B63" s="519" t="s">
        <v>21</v>
      </c>
      <c r="C63" s="494" t="s">
        <v>761</v>
      </c>
      <c r="D63" s="494" t="s">
        <v>1670</v>
      </c>
      <c r="E63" s="494" t="s">
        <v>1670</v>
      </c>
      <c r="F63" s="494"/>
      <c r="G63" s="494" t="s">
        <v>1670</v>
      </c>
      <c r="H63" s="905"/>
    </row>
    <row r="64" spans="1:8" s="684" customFormat="1" ht="34.5" customHeight="1" x14ac:dyDescent="0.25">
      <c r="A64" s="512" t="s">
        <v>1305</v>
      </c>
      <c r="B64" s="519" t="s">
        <v>361</v>
      </c>
      <c r="C64" s="494" t="s">
        <v>761</v>
      </c>
      <c r="D64" s="494" t="s">
        <v>1670</v>
      </c>
      <c r="E64" s="494" t="s">
        <v>1670</v>
      </c>
      <c r="F64" s="494"/>
      <c r="G64" s="494" t="s">
        <v>1670</v>
      </c>
      <c r="H64" s="905"/>
    </row>
    <row r="65" spans="1:8" s="684" customFormat="1" ht="31.5" customHeight="1" x14ac:dyDescent="0.25">
      <c r="A65" s="512" t="s">
        <v>1306</v>
      </c>
      <c r="B65" s="519" t="s">
        <v>22</v>
      </c>
      <c r="C65" s="494" t="s">
        <v>761</v>
      </c>
      <c r="D65" s="494" t="s">
        <v>1670</v>
      </c>
      <c r="E65" s="494" t="s">
        <v>1670</v>
      </c>
      <c r="F65" s="494"/>
      <c r="G65" s="494" t="s">
        <v>1670</v>
      </c>
      <c r="H65" s="905"/>
    </row>
    <row r="66" spans="1:8" s="684" customFormat="1" ht="28.5" customHeight="1" x14ac:dyDescent="0.25">
      <c r="A66" s="512" t="s">
        <v>1307</v>
      </c>
      <c r="B66" s="519" t="s">
        <v>24</v>
      </c>
      <c r="C66" s="494" t="s">
        <v>761</v>
      </c>
      <c r="D66" s="494" t="s">
        <v>1670</v>
      </c>
      <c r="E66" s="494" t="s">
        <v>1670</v>
      </c>
      <c r="F66" s="494"/>
      <c r="G66" s="494" t="s">
        <v>1670</v>
      </c>
      <c r="H66" s="905"/>
    </row>
    <row r="67" spans="1:8" s="684" customFormat="1" ht="36" customHeight="1" x14ac:dyDescent="0.25">
      <c r="A67" s="512" t="s">
        <v>1308</v>
      </c>
      <c r="B67" s="519" t="s">
        <v>26</v>
      </c>
      <c r="C67" s="494" t="s">
        <v>761</v>
      </c>
      <c r="D67" s="494" t="s">
        <v>1670</v>
      </c>
      <c r="E67" s="494" t="s">
        <v>1670</v>
      </c>
      <c r="F67" s="494"/>
      <c r="G67" s="494" t="s">
        <v>1670</v>
      </c>
      <c r="H67" s="905"/>
    </row>
    <row r="68" spans="1:8" s="684" customFormat="1" ht="26.25" customHeight="1" x14ac:dyDescent="0.25">
      <c r="A68" s="512" t="s">
        <v>1309</v>
      </c>
      <c r="B68" s="519" t="s">
        <v>284</v>
      </c>
      <c r="C68" s="494" t="s">
        <v>761</v>
      </c>
      <c r="D68" s="494" t="s">
        <v>1670</v>
      </c>
      <c r="E68" s="494" t="s">
        <v>1670</v>
      </c>
      <c r="F68" s="494"/>
      <c r="G68" s="494" t="s">
        <v>1670</v>
      </c>
      <c r="H68" s="905"/>
    </row>
    <row r="69" spans="1:8" s="684" customFormat="1" ht="32.25" customHeight="1" x14ac:dyDescent="0.25">
      <c r="A69" s="512" t="s">
        <v>1310</v>
      </c>
      <c r="B69" s="519" t="s">
        <v>68</v>
      </c>
      <c r="C69" s="494" t="s">
        <v>761</v>
      </c>
      <c r="D69" s="494" t="s">
        <v>1670</v>
      </c>
      <c r="E69" s="494" t="s">
        <v>1670</v>
      </c>
      <c r="F69" s="494"/>
      <c r="G69" s="494" t="s">
        <v>1670</v>
      </c>
      <c r="H69" s="905"/>
    </row>
    <row r="70" spans="1:8" s="684" customFormat="1" ht="54" customHeight="1" x14ac:dyDescent="0.25">
      <c r="A70" s="512" t="s">
        <v>1311</v>
      </c>
      <c r="B70" s="519" t="s">
        <v>69</v>
      </c>
      <c r="C70" s="494" t="s">
        <v>761</v>
      </c>
      <c r="D70" s="494" t="s">
        <v>1670</v>
      </c>
      <c r="E70" s="494" t="s">
        <v>1670</v>
      </c>
      <c r="F70" s="494"/>
      <c r="G70" s="494" t="s">
        <v>1670</v>
      </c>
      <c r="H70" s="905" t="s">
        <v>1116</v>
      </c>
    </row>
    <row r="71" spans="1:8" s="684" customFormat="1" ht="30.75" customHeight="1" x14ac:dyDescent="0.25">
      <c r="A71" s="512" t="s">
        <v>1312</v>
      </c>
      <c r="B71" s="519" t="s">
        <v>67</v>
      </c>
      <c r="C71" s="494" t="s">
        <v>761</v>
      </c>
      <c r="D71" s="494" t="s">
        <v>1670</v>
      </c>
      <c r="E71" s="494" t="s">
        <v>1670</v>
      </c>
      <c r="F71" s="494"/>
      <c r="G71" s="494" t="s">
        <v>1670</v>
      </c>
      <c r="H71" s="920"/>
    </row>
    <row r="72" spans="1:8" s="684" customFormat="1" ht="27.75" customHeight="1" x14ac:dyDescent="0.25">
      <c r="A72" s="512" t="s">
        <v>1313</v>
      </c>
      <c r="B72" s="552" t="s">
        <v>36</v>
      </c>
      <c r="C72" s="494" t="s">
        <v>761</v>
      </c>
      <c r="D72" s="494" t="s">
        <v>1670</v>
      </c>
      <c r="E72" s="494" t="s">
        <v>1670</v>
      </c>
      <c r="F72" s="494"/>
      <c r="G72" s="494" t="s">
        <v>1670</v>
      </c>
      <c r="H72" s="920"/>
    </row>
    <row r="73" spans="1:8" s="684" customFormat="1" ht="27.75" customHeight="1" x14ac:dyDescent="0.25">
      <c r="A73" s="512" t="s">
        <v>1314</v>
      </c>
      <c r="B73" s="552" t="s">
        <v>355</v>
      </c>
      <c r="C73" s="494" t="s">
        <v>761</v>
      </c>
      <c r="D73" s="494" t="s">
        <v>1670</v>
      </c>
      <c r="E73" s="494" t="s">
        <v>1670</v>
      </c>
      <c r="F73" s="494"/>
      <c r="G73" s="494" t="s">
        <v>1670</v>
      </c>
      <c r="H73" s="920"/>
    </row>
    <row r="74" spans="1:8" s="684" customFormat="1" ht="66" customHeight="1" x14ac:dyDescent="0.25">
      <c r="A74" s="512" t="s">
        <v>1315</v>
      </c>
      <c r="B74" s="519" t="s">
        <v>1098</v>
      </c>
      <c r="C74" s="494" t="s">
        <v>761</v>
      </c>
      <c r="D74" s="494" t="s">
        <v>1670</v>
      </c>
      <c r="E74" s="494" t="s">
        <v>1671</v>
      </c>
      <c r="F74" s="494"/>
      <c r="G74" s="494" t="s">
        <v>1671</v>
      </c>
      <c r="H74" s="905" t="s">
        <v>1677</v>
      </c>
    </row>
    <row r="75" spans="1:8" s="684" customFormat="1" ht="30.75" customHeight="1" x14ac:dyDescent="0.25">
      <c r="A75" s="512" t="s">
        <v>1316</v>
      </c>
      <c r="B75" s="519" t="s">
        <v>28</v>
      </c>
      <c r="C75" s="494" t="s">
        <v>761</v>
      </c>
      <c r="D75" s="494" t="s">
        <v>1671</v>
      </c>
      <c r="E75" s="494" t="s">
        <v>1671</v>
      </c>
      <c r="F75" s="494"/>
      <c r="G75" s="494" t="s">
        <v>1671</v>
      </c>
      <c r="H75" s="920"/>
    </row>
    <row r="76" spans="1:8" s="684" customFormat="1" ht="30.75" customHeight="1" x14ac:dyDescent="0.25">
      <c r="A76" s="512" t="s">
        <v>1317</v>
      </c>
      <c r="B76" s="552" t="s">
        <v>39</v>
      </c>
      <c r="C76" s="494" t="s">
        <v>761</v>
      </c>
      <c r="D76" s="494" t="s">
        <v>1671</v>
      </c>
      <c r="E76" s="494" t="s">
        <v>1671</v>
      </c>
      <c r="F76" s="494"/>
      <c r="G76" s="494" t="s">
        <v>1671</v>
      </c>
      <c r="H76" s="920"/>
    </row>
    <row r="77" spans="1:8" s="684" customFormat="1" ht="30.75" customHeight="1" x14ac:dyDescent="0.25">
      <c r="A77" s="512" t="s">
        <v>1318</v>
      </c>
      <c r="B77" s="519" t="s">
        <v>44</v>
      </c>
      <c r="C77" s="494" t="s">
        <v>761</v>
      </c>
      <c r="D77" s="494" t="s">
        <v>1671</v>
      </c>
      <c r="E77" s="494" t="s">
        <v>1671</v>
      </c>
      <c r="F77" s="494"/>
      <c r="G77" s="494" t="s">
        <v>1671</v>
      </c>
      <c r="H77" s="920"/>
    </row>
    <row r="78" spans="1:8" s="684" customFormat="1" ht="30.75" customHeight="1" x14ac:dyDescent="0.25">
      <c r="A78" s="512" t="s">
        <v>1319</v>
      </c>
      <c r="B78" s="519" t="s">
        <v>269</v>
      </c>
      <c r="C78" s="494" t="s">
        <v>761</v>
      </c>
      <c r="D78" s="494" t="s">
        <v>1671</v>
      </c>
      <c r="E78" s="494" t="s">
        <v>1671</v>
      </c>
      <c r="F78" s="494"/>
      <c r="G78" s="494" t="s">
        <v>1671</v>
      </c>
      <c r="H78" s="920"/>
    </row>
    <row r="79" spans="1:8" s="684" customFormat="1" ht="30.75" customHeight="1" x14ac:dyDescent="0.25">
      <c r="A79" s="512" t="s">
        <v>1320</v>
      </c>
      <c r="B79" s="552" t="s">
        <v>270</v>
      </c>
      <c r="C79" s="494" t="s">
        <v>761</v>
      </c>
      <c r="D79" s="494" t="s">
        <v>1671</v>
      </c>
      <c r="E79" s="494" t="s">
        <v>1671</v>
      </c>
      <c r="F79" s="494"/>
      <c r="G79" s="494" t="s">
        <v>1671</v>
      </c>
      <c r="H79" s="920"/>
    </row>
    <row r="80" spans="1:8" s="684" customFormat="1" ht="30.75" customHeight="1" x14ac:dyDescent="0.25">
      <c r="A80" s="512" t="s">
        <v>1321</v>
      </c>
      <c r="B80" s="519" t="s">
        <v>48</v>
      </c>
      <c r="C80" s="494" t="s">
        <v>761</v>
      </c>
      <c r="D80" s="494" t="s">
        <v>1671</v>
      </c>
      <c r="E80" s="494" t="s">
        <v>1671</v>
      </c>
      <c r="F80" s="494"/>
      <c r="G80" s="494" t="s">
        <v>1671</v>
      </c>
      <c r="H80" s="920"/>
    </row>
    <row r="81" spans="1:8" s="684" customFormat="1" ht="30.75" customHeight="1" x14ac:dyDescent="0.25">
      <c r="A81" s="512" t="s">
        <v>1322</v>
      </c>
      <c r="B81" s="519" t="s">
        <v>285</v>
      </c>
      <c r="C81" s="494" t="s">
        <v>761</v>
      </c>
      <c r="D81" s="494" t="s">
        <v>1671</v>
      </c>
      <c r="E81" s="494" t="s">
        <v>1671</v>
      </c>
      <c r="F81" s="494"/>
      <c r="G81" s="494" t="s">
        <v>1671</v>
      </c>
      <c r="H81" s="920"/>
    </row>
    <row r="82" spans="1:8" s="684" customFormat="1" ht="33" customHeight="1" x14ac:dyDescent="0.25">
      <c r="A82" s="512" t="s">
        <v>1323</v>
      </c>
      <c r="B82" s="519" t="s">
        <v>296</v>
      </c>
      <c r="C82" s="494" t="s">
        <v>761</v>
      </c>
      <c r="D82" s="494" t="s">
        <v>1671</v>
      </c>
      <c r="E82" s="494" t="s">
        <v>1671</v>
      </c>
      <c r="F82" s="494"/>
      <c r="G82" s="494" t="s">
        <v>1671</v>
      </c>
      <c r="H82" s="920"/>
    </row>
    <row r="83" spans="1:8" s="684" customFormat="1" ht="33" customHeight="1" x14ac:dyDescent="0.25">
      <c r="A83" s="512" t="s">
        <v>1324</v>
      </c>
      <c r="B83" s="519" t="s">
        <v>294</v>
      </c>
      <c r="C83" s="494" t="s">
        <v>761</v>
      </c>
      <c r="D83" s="494" t="s">
        <v>1671</v>
      </c>
      <c r="E83" s="494" t="s">
        <v>1671</v>
      </c>
      <c r="F83" s="494"/>
      <c r="G83" s="494" t="s">
        <v>1671</v>
      </c>
      <c r="H83" s="920"/>
    </row>
    <row r="84" spans="1:8" s="684" customFormat="1" ht="33" customHeight="1" x14ac:dyDescent="0.25">
      <c r="A84" s="512" t="s">
        <v>1325</v>
      </c>
      <c r="B84" s="710" t="s">
        <v>383</v>
      </c>
      <c r="C84" s="494" t="s">
        <v>761</v>
      </c>
      <c r="D84" s="494" t="s">
        <v>1671</v>
      </c>
      <c r="E84" s="494" t="s">
        <v>1671</v>
      </c>
      <c r="F84" s="494"/>
      <c r="G84" s="494" t="s">
        <v>1671</v>
      </c>
      <c r="H84" s="920"/>
    </row>
    <row r="85" spans="1:8" s="684" customFormat="1" ht="25.5" customHeight="1" x14ac:dyDescent="0.25">
      <c r="A85" s="512" t="s">
        <v>1326</v>
      </c>
      <c r="B85" s="552" t="s">
        <v>357</v>
      </c>
      <c r="C85" s="494" t="s">
        <v>761</v>
      </c>
      <c r="D85" s="494" t="s">
        <v>1671</v>
      </c>
      <c r="E85" s="494" t="s">
        <v>1671</v>
      </c>
      <c r="F85" s="494"/>
      <c r="G85" s="494" t="s">
        <v>1671</v>
      </c>
      <c r="H85" s="920"/>
    </row>
    <row r="86" spans="1:8" s="684" customFormat="1" ht="34.5" customHeight="1" x14ac:dyDescent="0.25">
      <c r="A86" s="512" t="s">
        <v>1327</v>
      </c>
      <c r="B86" s="552" t="s">
        <v>368</v>
      </c>
      <c r="C86" s="494" t="s">
        <v>1651</v>
      </c>
      <c r="D86" s="494" t="s">
        <v>1670</v>
      </c>
      <c r="E86" s="494" t="s">
        <v>1670</v>
      </c>
      <c r="F86" s="494" t="s">
        <v>1670</v>
      </c>
      <c r="G86" s="494" t="s">
        <v>1670</v>
      </c>
      <c r="H86" s="905"/>
    </row>
    <row r="87" spans="1:8" s="684" customFormat="1" ht="25.5" customHeight="1" x14ac:dyDescent="0.25">
      <c r="A87" s="512" t="s">
        <v>1328</v>
      </c>
      <c r="B87" s="514" t="s">
        <v>186</v>
      </c>
      <c r="C87" s="494" t="s">
        <v>761</v>
      </c>
      <c r="D87" s="494" t="s">
        <v>1670</v>
      </c>
      <c r="E87" s="494" t="s">
        <v>1670</v>
      </c>
      <c r="F87" s="494" t="s">
        <v>1670</v>
      </c>
      <c r="G87" s="494" t="s">
        <v>1670</v>
      </c>
      <c r="H87" s="905"/>
    </row>
    <row r="88" spans="1:8" s="684" customFormat="1" ht="25.5" customHeight="1" x14ac:dyDescent="0.25">
      <c r="A88" s="512" t="s">
        <v>1329</v>
      </c>
      <c r="B88" s="514" t="s">
        <v>58</v>
      </c>
      <c r="C88" s="494" t="s">
        <v>761</v>
      </c>
      <c r="D88" s="494" t="s">
        <v>1670</v>
      </c>
      <c r="E88" s="494" t="s">
        <v>1670</v>
      </c>
      <c r="F88" s="494" t="s">
        <v>1670</v>
      </c>
      <c r="G88" s="494" t="s">
        <v>1670</v>
      </c>
      <c r="H88" s="905"/>
    </row>
    <row r="89" spans="1:8" s="684" customFormat="1" ht="25.5" customHeight="1" x14ac:dyDescent="0.25">
      <c r="A89" s="512" t="s">
        <v>1330</v>
      </c>
      <c r="B89" s="552" t="s">
        <v>2</v>
      </c>
      <c r="C89" s="494" t="s">
        <v>761</v>
      </c>
      <c r="D89" s="494" t="s">
        <v>1670</v>
      </c>
      <c r="E89" s="494" t="s">
        <v>1670</v>
      </c>
      <c r="F89" s="494"/>
      <c r="G89" s="494" t="s">
        <v>1670</v>
      </c>
      <c r="H89" s="905"/>
    </row>
    <row r="90" spans="1:8" s="684" customFormat="1" ht="25.5" customHeight="1" x14ac:dyDescent="0.25">
      <c r="A90" s="512" t="s">
        <v>1331</v>
      </c>
      <c r="B90" s="552" t="s">
        <v>59</v>
      </c>
      <c r="C90" s="494" t="s">
        <v>761</v>
      </c>
      <c r="D90" s="494" t="s">
        <v>1670</v>
      </c>
      <c r="E90" s="494" t="s">
        <v>1670</v>
      </c>
      <c r="F90" s="494"/>
      <c r="G90" s="494" t="s">
        <v>1670</v>
      </c>
      <c r="H90" s="905"/>
    </row>
    <row r="91" spans="1:8" s="684" customFormat="1" ht="31.5" customHeight="1" x14ac:dyDescent="0.25">
      <c r="A91" s="512" t="s">
        <v>1332</v>
      </c>
      <c r="B91" s="552" t="s">
        <v>62</v>
      </c>
      <c r="C91" s="494" t="s">
        <v>761</v>
      </c>
      <c r="D91" s="494" t="s">
        <v>1670</v>
      </c>
      <c r="E91" s="494" t="s">
        <v>1670</v>
      </c>
      <c r="F91" s="494"/>
      <c r="G91" s="494" t="s">
        <v>1670</v>
      </c>
      <c r="H91" s="905"/>
    </row>
    <row r="92" spans="1:8" s="684" customFormat="1" ht="31.5" customHeight="1" x14ac:dyDescent="0.25">
      <c r="A92" s="512" t="s">
        <v>1333</v>
      </c>
      <c r="B92" s="552" t="s">
        <v>280</v>
      </c>
      <c r="C92" s="494" t="s">
        <v>761</v>
      </c>
      <c r="D92" s="494" t="s">
        <v>1671</v>
      </c>
      <c r="E92" s="494" t="s">
        <v>1670</v>
      </c>
      <c r="F92" s="494"/>
      <c r="G92" s="494" t="s">
        <v>1670</v>
      </c>
      <c r="H92" s="905"/>
    </row>
    <row r="93" spans="1:8" s="684" customFormat="1" ht="25.5" customHeight="1" x14ac:dyDescent="0.25">
      <c r="A93" s="512" t="s">
        <v>1334</v>
      </c>
      <c r="B93" s="552" t="s">
        <v>60</v>
      </c>
      <c r="C93" s="494" t="s">
        <v>761</v>
      </c>
      <c r="D93" s="494" t="s">
        <v>1670</v>
      </c>
      <c r="E93" s="494" t="s">
        <v>1670</v>
      </c>
      <c r="F93" s="494"/>
      <c r="G93" s="494" t="s">
        <v>1670</v>
      </c>
      <c r="H93" s="905"/>
    </row>
    <row r="94" spans="1:8" s="684" customFormat="1" ht="25.5" customHeight="1" x14ac:dyDescent="0.25">
      <c r="A94" s="512" t="s">
        <v>1335</v>
      </c>
      <c r="B94" s="552" t="s">
        <v>30</v>
      </c>
      <c r="C94" s="494" t="s">
        <v>761</v>
      </c>
      <c r="D94" s="494" t="s">
        <v>1670</v>
      </c>
      <c r="E94" s="494" t="s">
        <v>1670</v>
      </c>
      <c r="F94" s="494"/>
      <c r="G94" s="494" t="s">
        <v>1670</v>
      </c>
      <c r="H94" s="905"/>
    </row>
    <row r="95" spans="1:8" s="684" customFormat="1" ht="31.5" customHeight="1" x14ac:dyDescent="0.25">
      <c r="A95" s="512" t="s">
        <v>1336</v>
      </c>
      <c r="B95" s="552" t="s">
        <v>344</v>
      </c>
      <c r="C95" s="494" t="s">
        <v>761</v>
      </c>
      <c r="D95" s="494" t="s">
        <v>1670</v>
      </c>
      <c r="E95" s="494" t="s">
        <v>1670</v>
      </c>
      <c r="F95" s="494"/>
      <c r="G95" s="494" t="s">
        <v>1670</v>
      </c>
      <c r="H95" s="905"/>
    </row>
    <row r="96" spans="1:8" s="684" customFormat="1" ht="31.5" customHeight="1" x14ac:dyDescent="0.25">
      <c r="A96" s="512" t="s">
        <v>1337</v>
      </c>
      <c r="B96" s="552" t="s">
        <v>253</v>
      </c>
      <c r="C96" s="494" t="s">
        <v>761</v>
      </c>
      <c r="D96" s="494" t="s">
        <v>1670</v>
      </c>
      <c r="E96" s="494" t="s">
        <v>1670</v>
      </c>
      <c r="F96" s="494"/>
      <c r="G96" s="494" t="s">
        <v>1670</v>
      </c>
      <c r="H96" s="905"/>
    </row>
    <row r="97" spans="1:8" s="684" customFormat="1" ht="24.75" customHeight="1" x14ac:dyDescent="0.25">
      <c r="A97" s="512" t="s">
        <v>1338</v>
      </c>
      <c r="B97" s="552" t="s">
        <v>126</v>
      </c>
      <c r="C97" s="494" t="s">
        <v>761</v>
      </c>
      <c r="D97" s="494" t="s">
        <v>1670</v>
      </c>
      <c r="E97" s="494" t="s">
        <v>1670</v>
      </c>
      <c r="F97" s="494"/>
      <c r="G97" s="494" t="s">
        <v>1670</v>
      </c>
      <c r="H97" s="920"/>
    </row>
    <row r="98" spans="1:8" s="684" customFormat="1" ht="24.75" customHeight="1" x14ac:dyDescent="0.25">
      <c r="A98" s="512" t="s">
        <v>1339</v>
      </c>
      <c r="B98" s="552" t="s">
        <v>5</v>
      </c>
      <c r="C98" s="494" t="s">
        <v>761</v>
      </c>
      <c r="D98" s="494" t="s">
        <v>1670</v>
      </c>
      <c r="E98" s="494" t="s">
        <v>1670</v>
      </c>
      <c r="F98" s="494"/>
      <c r="G98" s="494" t="s">
        <v>1670</v>
      </c>
      <c r="H98" s="920"/>
    </row>
    <row r="99" spans="1:8" s="684" customFormat="1" ht="30.75" customHeight="1" x14ac:dyDescent="0.25">
      <c r="A99" s="512" t="s">
        <v>1340</v>
      </c>
      <c r="B99" s="552" t="s">
        <v>212</v>
      </c>
      <c r="C99" s="494" t="s">
        <v>761</v>
      </c>
      <c r="D99" s="494" t="s">
        <v>1671</v>
      </c>
      <c r="E99" s="494" t="s">
        <v>1670</v>
      </c>
      <c r="F99" s="494"/>
      <c r="G99" s="494" t="s">
        <v>1670</v>
      </c>
      <c r="H99" s="920"/>
    </row>
    <row r="100" spans="1:8" s="684" customFormat="1" ht="24.75" customHeight="1" x14ac:dyDescent="0.25">
      <c r="A100" s="512" t="s">
        <v>1341</v>
      </c>
      <c r="B100" s="552" t="s">
        <v>272</v>
      </c>
      <c r="C100" s="494" t="s">
        <v>761</v>
      </c>
      <c r="D100" s="494" t="s">
        <v>1670</v>
      </c>
      <c r="E100" s="494" t="s">
        <v>1670</v>
      </c>
      <c r="F100" s="494"/>
      <c r="G100" s="494" t="s">
        <v>1670</v>
      </c>
      <c r="H100" s="920"/>
    </row>
    <row r="101" spans="1:8" s="684" customFormat="1" ht="45.75" customHeight="1" x14ac:dyDescent="0.25">
      <c r="A101" s="512" t="s">
        <v>1342</v>
      </c>
      <c r="B101" s="552" t="s">
        <v>18</v>
      </c>
      <c r="C101" s="494" t="s">
        <v>1652</v>
      </c>
      <c r="D101" s="494" t="s">
        <v>1670</v>
      </c>
      <c r="E101" s="494" t="s">
        <v>1670</v>
      </c>
      <c r="F101" s="494" t="s">
        <v>1670</v>
      </c>
      <c r="G101" s="494" t="s">
        <v>1670</v>
      </c>
      <c r="H101" s="905"/>
    </row>
    <row r="102" spans="1:8" s="684" customFormat="1" ht="30.75" customHeight="1" x14ac:dyDescent="0.25">
      <c r="A102" s="512" t="s">
        <v>1343</v>
      </c>
      <c r="B102" s="519" t="s">
        <v>72</v>
      </c>
      <c r="C102" s="494" t="s">
        <v>761</v>
      </c>
      <c r="D102" s="494" t="s">
        <v>1671</v>
      </c>
      <c r="E102" s="494" t="s">
        <v>1670</v>
      </c>
      <c r="F102" s="494" t="s">
        <v>1670</v>
      </c>
      <c r="G102" s="494" t="s">
        <v>1670</v>
      </c>
      <c r="H102" s="905"/>
    </row>
    <row r="103" spans="1:8" s="684" customFormat="1" ht="26.25" customHeight="1" x14ac:dyDescent="0.25">
      <c r="A103" s="512" t="s">
        <v>1344</v>
      </c>
      <c r="B103" s="519" t="s">
        <v>76</v>
      </c>
      <c r="C103" s="494" t="s">
        <v>761</v>
      </c>
      <c r="D103" s="494" t="s">
        <v>1670</v>
      </c>
      <c r="E103" s="494" t="s">
        <v>1670</v>
      </c>
      <c r="F103" s="494"/>
      <c r="G103" s="494" t="s">
        <v>1670</v>
      </c>
      <c r="H103" s="905"/>
    </row>
    <row r="104" spans="1:8" s="684" customFormat="1" ht="26.25" customHeight="1" x14ac:dyDescent="0.25">
      <c r="A104" s="512" t="s">
        <v>1345</v>
      </c>
      <c r="B104" s="519" t="s">
        <v>20</v>
      </c>
      <c r="C104" s="494" t="s">
        <v>761</v>
      </c>
      <c r="D104" s="494" t="s">
        <v>1670</v>
      </c>
      <c r="E104" s="494" t="s">
        <v>1670</v>
      </c>
      <c r="F104" s="494"/>
      <c r="G104" s="494" t="s">
        <v>1670</v>
      </c>
      <c r="H104" s="905"/>
    </row>
    <row r="105" spans="1:8" s="684" customFormat="1" ht="30.75" customHeight="1" x14ac:dyDescent="0.25">
      <c r="A105" s="512" t="s">
        <v>1346</v>
      </c>
      <c r="B105" s="519" t="s">
        <v>78</v>
      </c>
      <c r="C105" s="494" t="s">
        <v>761</v>
      </c>
      <c r="D105" s="494" t="s">
        <v>1671</v>
      </c>
      <c r="E105" s="494" t="s">
        <v>1670</v>
      </c>
      <c r="F105" s="494"/>
      <c r="G105" s="494" t="s">
        <v>1670</v>
      </c>
      <c r="H105" s="905"/>
    </row>
    <row r="106" spans="1:8" s="684" customFormat="1" ht="33" customHeight="1" x14ac:dyDescent="0.25">
      <c r="A106" s="512" t="s">
        <v>1347</v>
      </c>
      <c r="B106" s="519" t="s">
        <v>3</v>
      </c>
      <c r="C106" s="494" t="s">
        <v>761</v>
      </c>
      <c r="D106" s="494" t="s">
        <v>1671</v>
      </c>
      <c r="E106" s="494" t="s">
        <v>1670</v>
      </c>
      <c r="F106" s="494"/>
      <c r="G106" s="494" t="s">
        <v>1670</v>
      </c>
      <c r="H106" s="905"/>
    </row>
    <row r="107" spans="1:8" s="684" customFormat="1" ht="28.5" customHeight="1" x14ac:dyDescent="0.25">
      <c r="A107" s="512" t="s">
        <v>1348</v>
      </c>
      <c r="B107" s="519" t="s">
        <v>70</v>
      </c>
      <c r="C107" s="494" t="s">
        <v>761</v>
      </c>
      <c r="D107" s="494" t="s">
        <v>1670</v>
      </c>
      <c r="E107" s="494" t="s">
        <v>1670</v>
      </c>
      <c r="F107" s="494"/>
      <c r="G107" s="494" t="s">
        <v>1670</v>
      </c>
      <c r="H107" s="905"/>
    </row>
    <row r="108" spans="1:8" s="684" customFormat="1" ht="28.5" customHeight="1" x14ac:dyDescent="0.25">
      <c r="A108" s="512" t="s">
        <v>1349</v>
      </c>
      <c r="B108" s="519" t="s">
        <v>75</v>
      </c>
      <c r="C108" s="494" t="s">
        <v>761</v>
      </c>
      <c r="D108" s="494" t="s">
        <v>1670</v>
      </c>
      <c r="E108" s="494" t="s">
        <v>1670</v>
      </c>
      <c r="F108" s="494"/>
      <c r="G108" s="494" t="s">
        <v>1670</v>
      </c>
      <c r="H108" s="920"/>
    </row>
    <row r="109" spans="1:8" s="684" customFormat="1" ht="33.75" customHeight="1" x14ac:dyDescent="0.25">
      <c r="A109" s="512" t="s">
        <v>1350</v>
      </c>
      <c r="B109" s="519" t="s">
        <v>41</v>
      </c>
      <c r="C109" s="494" t="s">
        <v>761</v>
      </c>
      <c r="D109" s="494" t="s">
        <v>1671</v>
      </c>
      <c r="E109" s="494" t="s">
        <v>1670</v>
      </c>
      <c r="F109" s="494"/>
      <c r="G109" s="494" t="s">
        <v>1670</v>
      </c>
      <c r="H109" s="920"/>
    </row>
    <row r="110" spans="1:8" s="684" customFormat="1" ht="27.75" customHeight="1" x14ac:dyDescent="0.25">
      <c r="A110" s="512" t="s">
        <v>1351</v>
      </c>
      <c r="B110" s="519" t="s">
        <v>83</v>
      </c>
      <c r="C110" s="494" t="s">
        <v>761</v>
      </c>
      <c r="D110" s="494" t="s">
        <v>1671</v>
      </c>
      <c r="E110" s="494" t="s">
        <v>1670</v>
      </c>
      <c r="F110" s="494"/>
      <c r="G110" s="494" t="s">
        <v>1670</v>
      </c>
      <c r="H110" s="920"/>
    </row>
    <row r="111" spans="1:8" s="684" customFormat="1" ht="27.75" customHeight="1" x14ac:dyDescent="0.25">
      <c r="A111" s="512" t="s">
        <v>1352</v>
      </c>
      <c r="B111" s="519" t="s">
        <v>81</v>
      </c>
      <c r="C111" s="494" t="s">
        <v>761</v>
      </c>
      <c r="D111" s="494" t="s">
        <v>1671</v>
      </c>
      <c r="E111" s="494" t="s">
        <v>1670</v>
      </c>
      <c r="F111" s="494"/>
      <c r="G111" s="494" t="s">
        <v>1670</v>
      </c>
      <c r="H111" s="920"/>
    </row>
    <row r="112" spans="1:8" s="684" customFormat="1" ht="27.75" customHeight="1" x14ac:dyDescent="0.25">
      <c r="A112" s="512" t="s">
        <v>1353</v>
      </c>
      <c r="B112" s="552" t="s">
        <v>275</v>
      </c>
      <c r="C112" s="494" t="s">
        <v>761</v>
      </c>
      <c r="D112" s="494" t="s">
        <v>1671</v>
      </c>
      <c r="E112" s="494" t="s">
        <v>1670</v>
      </c>
      <c r="F112" s="494"/>
      <c r="G112" s="494" t="s">
        <v>1670</v>
      </c>
      <c r="H112" s="920"/>
    </row>
    <row r="113" spans="1:8" s="684" customFormat="1" ht="33" customHeight="1" x14ac:dyDescent="0.25">
      <c r="A113" s="512" t="s">
        <v>1354</v>
      </c>
      <c r="B113" s="519" t="s">
        <v>73</v>
      </c>
      <c r="C113" s="494" t="s">
        <v>761</v>
      </c>
      <c r="D113" s="494" t="s">
        <v>1671</v>
      </c>
      <c r="E113" s="494" t="s">
        <v>1671</v>
      </c>
      <c r="F113" s="494"/>
      <c r="G113" s="494" t="s">
        <v>1671</v>
      </c>
      <c r="H113" s="905"/>
    </row>
    <row r="114" spans="1:8" s="684" customFormat="1" ht="29.25" customHeight="1" x14ac:dyDescent="0.25">
      <c r="A114" s="512" t="s">
        <v>1355</v>
      </c>
      <c r="B114" s="519" t="s">
        <v>351</v>
      </c>
      <c r="C114" s="494" t="s">
        <v>761</v>
      </c>
      <c r="D114" s="494" t="s">
        <v>987</v>
      </c>
      <c r="E114" s="494" t="s">
        <v>1671</v>
      </c>
      <c r="F114" s="494"/>
      <c r="G114" s="494" t="s">
        <v>1671</v>
      </c>
      <c r="H114" s="920"/>
    </row>
    <row r="115" spans="1:8" s="684" customFormat="1" ht="58.5" customHeight="1" x14ac:dyDescent="0.25">
      <c r="A115" s="512" t="s">
        <v>1356</v>
      </c>
      <c r="B115" s="514" t="s">
        <v>283</v>
      </c>
      <c r="C115" s="494" t="s">
        <v>761</v>
      </c>
      <c r="D115" s="494" t="s">
        <v>1671</v>
      </c>
      <c r="E115" s="494" t="s">
        <v>1671</v>
      </c>
      <c r="F115" s="494"/>
      <c r="G115" s="494" t="s">
        <v>1671</v>
      </c>
      <c r="H115" s="905" t="s">
        <v>1674</v>
      </c>
    </row>
    <row r="116" spans="1:8" s="684" customFormat="1" ht="36.75" customHeight="1" x14ac:dyDescent="0.25">
      <c r="A116" s="512" t="s">
        <v>1357</v>
      </c>
      <c r="B116" s="514" t="s">
        <v>1011</v>
      </c>
      <c r="C116" s="494" t="s">
        <v>761</v>
      </c>
      <c r="D116" s="494" t="s">
        <v>1671</v>
      </c>
      <c r="E116" s="494" t="s">
        <v>1671</v>
      </c>
      <c r="F116" s="494"/>
      <c r="G116" s="494" t="s">
        <v>1671</v>
      </c>
      <c r="H116" s="905" t="s">
        <v>1118</v>
      </c>
    </row>
    <row r="117" spans="1:8" s="684" customFormat="1" ht="24.75" customHeight="1" x14ac:dyDescent="0.25">
      <c r="A117" s="512" t="s">
        <v>1358</v>
      </c>
      <c r="B117" s="552" t="s">
        <v>743</v>
      </c>
      <c r="C117" s="494" t="s">
        <v>761</v>
      </c>
      <c r="D117" s="494" t="s">
        <v>1671</v>
      </c>
      <c r="E117" s="494" t="s">
        <v>1671</v>
      </c>
      <c r="F117" s="494"/>
      <c r="G117" s="494" t="s">
        <v>1671</v>
      </c>
      <c r="H117" s="920"/>
    </row>
    <row r="118" spans="1:8" s="684" customFormat="1" ht="42.75" customHeight="1" x14ac:dyDescent="0.25">
      <c r="A118" s="512" t="s">
        <v>1359</v>
      </c>
      <c r="B118" s="519" t="s">
        <v>207</v>
      </c>
      <c r="C118" s="494" t="s">
        <v>1661</v>
      </c>
      <c r="D118" s="494" t="s">
        <v>1670</v>
      </c>
      <c r="E118" s="494" t="s">
        <v>1670</v>
      </c>
      <c r="F118" s="494" t="s">
        <v>1670</v>
      </c>
      <c r="G118" s="494" t="s">
        <v>1670</v>
      </c>
      <c r="H118" s="905"/>
    </row>
    <row r="119" spans="1:8" s="684" customFormat="1" ht="31.5" customHeight="1" x14ac:dyDescent="0.25">
      <c r="A119" s="512" t="s">
        <v>1360</v>
      </c>
      <c r="B119" s="519" t="s">
        <v>61</v>
      </c>
      <c r="C119" s="494" t="s">
        <v>761</v>
      </c>
      <c r="D119" s="494" t="s">
        <v>1670</v>
      </c>
      <c r="E119" s="494" t="s">
        <v>1670</v>
      </c>
      <c r="F119" s="494"/>
      <c r="G119" s="494" t="s">
        <v>1670</v>
      </c>
      <c r="H119" s="905"/>
    </row>
    <row r="120" spans="1:8" s="684" customFormat="1" ht="22.5" customHeight="1" x14ac:dyDescent="0.25">
      <c r="A120" s="512" t="s">
        <v>1361</v>
      </c>
      <c r="B120" s="519" t="s">
        <v>209</v>
      </c>
      <c r="C120" s="494" t="s">
        <v>761</v>
      </c>
      <c r="D120" s="494" t="s">
        <v>1670</v>
      </c>
      <c r="E120" s="494" t="s">
        <v>1670</v>
      </c>
      <c r="F120" s="494"/>
      <c r="G120" s="494" t="s">
        <v>1670</v>
      </c>
      <c r="H120" s="905"/>
    </row>
    <row r="121" spans="1:8" s="684" customFormat="1" ht="31.5" customHeight="1" x14ac:dyDescent="0.25">
      <c r="A121" s="512" t="s">
        <v>1362</v>
      </c>
      <c r="B121" s="686" t="s">
        <v>1004</v>
      </c>
      <c r="C121" s="494" t="s">
        <v>761</v>
      </c>
      <c r="D121" s="494" t="s">
        <v>1670</v>
      </c>
      <c r="E121" s="494" t="s">
        <v>1670</v>
      </c>
      <c r="F121" s="494"/>
      <c r="G121" s="494" t="s">
        <v>1670</v>
      </c>
      <c r="H121" s="920"/>
    </row>
    <row r="122" spans="1:8" s="684" customFormat="1" ht="35.25" customHeight="1" x14ac:dyDescent="0.25">
      <c r="A122" s="512" t="s">
        <v>1363</v>
      </c>
      <c r="B122" s="519" t="s">
        <v>278</v>
      </c>
      <c r="C122" s="494" t="s">
        <v>761</v>
      </c>
      <c r="D122" s="494" t="s">
        <v>1671</v>
      </c>
      <c r="E122" s="494" t="s">
        <v>1671</v>
      </c>
      <c r="F122" s="494"/>
      <c r="G122" s="494" t="s">
        <v>1671</v>
      </c>
      <c r="H122" s="920"/>
    </row>
    <row r="123" spans="1:8" s="684" customFormat="1" ht="33" customHeight="1" x14ac:dyDescent="0.25">
      <c r="A123" s="512" t="s">
        <v>1364</v>
      </c>
      <c r="B123" s="552" t="s">
        <v>64</v>
      </c>
      <c r="C123" s="714" t="s">
        <v>1672</v>
      </c>
      <c r="D123" s="494" t="s">
        <v>1670</v>
      </c>
      <c r="E123" s="494" t="s">
        <v>1670</v>
      </c>
      <c r="F123" s="494" t="s">
        <v>1670</v>
      </c>
      <c r="G123" s="494" t="s">
        <v>1670</v>
      </c>
      <c r="H123" s="905"/>
    </row>
    <row r="124" spans="1:8" s="684" customFormat="1" ht="21.75" customHeight="1" x14ac:dyDescent="0.25">
      <c r="A124" s="512" t="s">
        <v>1365</v>
      </c>
      <c r="B124" s="689" t="s">
        <v>215</v>
      </c>
      <c r="C124" s="714" t="s">
        <v>761</v>
      </c>
      <c r="D124" s="494" t="s">
        <v>1671</v>
      </c>
      <c r="E124" s="494" t="s">
        <v>1671</v>
      </c>
      <c r="F124" s="494"/>
      <c r="G124" s="494" t="s">
        <v>1671</v>
      </c>
      <c r="H124" s="905"/>
    </row>
    <row r="125" spans="1:8" s="684" customFormat="1" ht="21.75" customHeight="1" x14ac:dyDescent="0.25">
      <c r="A125" s="512" t="s">
        <v>1366</v>
      </c>
      <c r="B125" s="689" t="s">
        <v>217</v>
      </c>
      <c r="C125" s="714" t="s">
        <v>761</v>
      </c>
      <c r="D125" s="494" t="s">
        <v>1670</v>
      </c>
      <c r="E125" s="494" t="s">
        <v>1670</v>
      </c>
      <c r="F125" s="494"/>
      <c r="G125" s="494" t="s">
        <v>1670</v>
      </c>
      <c r="H125" s="920"/>
    </row>
    <row r="126" spans="1:8" s="684" customFormat="1" ht="21.75" customHeight="1" x14ac:dyDescent="0.25">
      <c r="A126" s="512" t="s">
        <v>1367</v>
      </c>
      <c r="B126" s="689" t="s">
        <v>216</v>
      </c>
      <c r="C126" s="714" t="s">
        <v>761</v>
      </c>
      <c r="D126" s="494" t="s">
        <v>1671</v>
      </c>
      <c r="E126" s="494" t="s">
        <v>1671</v>
      </c>
      <c r="F126" s="494"/>
      <c r="G126" s="494" t="s">
        <v>1671</v>
      </c>
      <c r="H126" s="920"/>
    </row>
    <row r="127" spans="1:8" s="684" customFormat="1" ht="41.25" customHeight="1" x14ac:dyDescent="0.25">
      <c r="A127" s="512" t="s">
        <v>1368</v>
      </c>
      <c r="B127" s="514" t="s">
        <v>375</v>
      </c>
      <c r="C127" s="494" t="s">
        <v>1663</v>
      </c>
      <c r="D127" s="494" t="s">
        <v>1670</v>
      </c>
      <c r="E127" s="494" t="s">
        <v>1670</v>
      </c>
      <c r="F127" s="494" t="s">
        <v>1670</v>
      </c>
      <c r="G127" s="494" t="s">
        <v>1670</v>
      </c>
      <c r="H127" s="905"/>
    </row>
    <row r="128" spans="1:8" s="684" customFormat="1" ht="30" customHeight="1" x14ac:dyDescent="0.25">
      <c r="A128" s="512" t="s">
        <v>1369</v>
      </c>
      <c r="B128" s="514" t="s">
        <v>171</v>
      </c>
      <c r="C128" s="494" t="s">
        <v>761</v>
      </c>
      <c r="D128" s="494" t="s">
        <v>1671</v>
      </c>
      <c r="E128" s="494" t="s">
        <v>1671</v>
      </c>
      <c r="F128" s="494"/>
      <c r="G128" s="494" t="s">
        <v>1671</v>
      </c>
      <c r="H128" s="905"/>
    </row>
    <row r="129" spans="1:8" s="684" customFormat="1" ht="24.95" customHeight="1" x14ac:dyDescent="0.25">
      <c r="A129" s="512" t="s">
        <v>1370</v>
      </c>
      <c r="B129" s="519" t="s">
        <v>298</v>
      </c>
      <c r="C129" s="518" t="s">
        <v>1664</v>
      </c>
      <c r="D129" s="494" t="s">
        <v>1670</v>
      </c>
      <c r="E129" s="494" t="s">
        <v>1670</v>
      </c>
      <c r="F129" s="494" t="s">
        <v>1670</v>
      </c>
      <c r="G129" s="494" t="s">
        <v>1670</v>
      </c>
      <c r="H129" s="905"/>
    </row>
    <row r="130" spans="1:8" s="684" customFormat="1" ht="25.5" customHeight="1" x14ac:dyDescent="0.25">
      <c r="A130" s="512" t="s">
        <v>1371</v>
      </c>
      <c r="B130" s="519" t="s">
        <v>210</v>
      </c>
      <c r="C130" s="518" t="s">
        <v>761</v>
      </c>
      <c r="D130" s="494" t="s">
        <v>1670</v>
      </c>
      <c r="E130" s="494" t="s">
        <v>1670</v>
      </c>
      <c r="F130" s="494"/>
      <c r="G130" s="494" t="s">
        <v>1670</v>
      </c>
      <c r="H130" s="905"/>
    </row>
    <row r="131" spans="1:8" s="684" customFormat="1" ht="34.5" customHeight="1" x14ac:dyDescent="0.25">
      <c r="A131" s="512" t="s">
        <v>1372</v>
      </c>
      <c r="B131" s="519" t="s">
        <v>211</v>
      </c>
      <c r="C131" s="518" t="s">
        <v>761</v>
      </c>
      <c r="D131" s="494" t="s">
        <v>1670</v>
      </c>
      <c r="E131" s="494" t="s">
        <v>1670</v>
      </c>
      <c r="F131" s="494"/>
      <c r="G131" s="494" t="s">
        <v>1670</v>
      </c>
      <c r="H131" s="905"/>
    </row>
    <row r="132" spans="1:8" s="684" customFormat="1" ht="27" customHeight="1" x14ac:dyDescent="0.25">
      <c r="A132" s="512" t="s">
        <v>1373</v>
      </c>
      <c r="B132" s="519" t="s">
        <v>208</v>
      </c>
      <c r="C132" s="518" t="s">
        <v>761</v>
      </c>
      <c r="D132" s="494" t="s">
        <v>1671</v>
      </c>
      <c r="E132" s="494" t="s">
        <v>1671</v>
      </c>
      <c r="F132" s="494"/>
      <c r="G132" s="494" t="s">
        <v>1671</v>
      </c>
      <c r="H132" s="905"/>
    </row>
    <row r="133" spans="1:8" s="684" customFormat="1" ht="32.25" customHeight="1" x14ac:dyDescent="0.25">
      <c r="A133" s="512" t="s">
        <v>1374</v>
      </c>
      <c r="B133" s="519" t="s">
        <v>213</v>
      </c>
      <c r="C133" s="518" t="s">
        <v>761</v>
      </c>
      <c r="D133" s="494" t="s">
        <v>1670</v>
      </c>
      <c r="E133" s="494" t="s">
        <v>1670</v>
      </c>
      <c r="F133" s="494"/>
      <c r="G133" s="494" t="s">
        <v>1670</v>
      </c>
      <c r="H133" s="920"/>
    </row>
    <row r="134" spans="1:8" s="684" customFormat="1" ht="24.95" customHeight="1" x14ac:dyDescent="0.25">
      <c r="A134" s="512" t="s">
        <v>1375</v>
      </c>
      <c r="B134" s="519" t="s">
        <v>214</v>
      </c>
      <c r="C134" s="518" t="s">
        <v>761</v>
      </c>
      <c r="D134" s="494" t="s">
        <v>1670</v>
      </c>
      <c r="E134" s="494" t="s">
        <v>1670</v>
      </c>
      <c r="F134" s="494"/>
      <c r="G134" s="494" t="s">
        <v>1670</v>
      </c>
      <c r="H134" s="920"/>
    </row>
    <row r="135" spans="1:8" s="684" customFormat="1" ht="24.95" customHeight="1" x14ac:dyDescent="0.25">
      <c r="A135" s="512" t="s">
        <v>1376</v>
      </c>
      <c r="B135" s="519" t="s">
        <v>384</v>
      </c>
      <c r="C135" s="518" t="s">
        <v>761</v>
      </c>
      <c r="D135" s="494" t="s">
        <v>1671</v>
      </c>
      <c r="E135" s="494" t="s">
        <v>1671</v>
      </c>
      <c r="F135" s="494"/>
      <c r="G135" s="494" t="s">
        <v>1671</v>
      </c>
      <c r="H135" s="920"/>
    </row>
    <row r="136" spans="1:8" s="684" customFormat="1" ht="34.5" customHeight="1" x14ac:dyDescent="0.25">
      <c r="A136" s="512" t="s">
        <v>1377</v>
      </c>
      <c r="B136" s="514" t="s">
        <v>256</v>
      </c>
      <c r="C136" s="714" t="s">
        <v>1665</v>
      </c>
      <c r="D136" s="494" t="s">
        <v>1670</v>
      </c>
      <c r="E136" s="494" t="s">
        <v>1670</v>
      </c>
      <c r="F136" s="494" t="s">
        <v>1670</v>
      </c>
      <c r="G136" s="494" t="s">
        <v>1670</v>
      </c>
      <c r="H136" s="905"/>
    </row>
    <row r="137" spans="1:8" s="684" customFormat="1" ht="24.95" customHeight="1" x14ac:dyDescent="0.25">
      <c r="A137" s="512" t="s">
        <v>1378</v>
      </c>
      <c r="B137" s="514" t="s">
        <v>257</v>
      </c>
      <c r="C137" s="714" t="s">
        <v>761</v>
      </c>
      <c r="D137" s="494" t="s">
        <v>1670</v>
      </c>
      <c r="E137" s="494" t="s">
        <v>1670</v>
      </c>
      <c r="F137" s="494"/>
      <c r="G137" s="494" t="s">
        <v>1670</v>
      </c>
      <c r="H137" s="905"/>
    </row>
    <row r="138" spans="1:8" s="684" customFormat="1" ht="24.95" customHeight="1" x14ac:dyDescent="0.25">
      <c r="A138" s="512" t="s">
        <v>1379</v>
      </c>
      <c r="B138" s="514" t="s">
        <v>258</v>
      </c>
      <c r="C138" s="714" t="s">
        <v>761</v>
      </c>
      <c r="D138" s="494" t="s">
        <v>1670</v>
      </c>
      <c r="E138" s="494" t="s">
        <v>1670</v>
      </c>
      <c r="F138" s="494"/>
      <c r="G138" s="494" t="s">
        <v>1670</v>
      </c>
      <c r="H138" s="920"/>
    </row>
    <row r="139" spans="1:8" s="684" customFormat="1" ht="34.5" customHeight="1" x14ac:dyDescent="0.25">
      <c r="A139" s="512" t="s">
        <v>1380</v>
      </c>
      <c r="B139" s="552" t="s">
        <v>127</v>
      </c>
      <c r="C139" s="494" t="s">
        <v>379</v>
      </c>
      <c r="D139" s="494" t="s">
        <v>1670</v>
      </c>
      <c r="E139" s="494" t="s">
        <v>1670</v>
      </c>
      <c r="F139" s="494" t="s">
        <v>1670</v>
      </c>
      <c r="G139" s="494" t="s">
        <v>1670</v>
      </c>
      <c r="H139" s="905"/>
    </row>
    <row r="140" spans="1:8" s="684" customFormat="1" ht="24.95" customHeight="1" x14ac:dyDescent="0.25">
      <c r="A140" s="512" t="s">
        <v>1381</v>
      </c>
      <c r="B140" s="552" t="s">
        <v>136</v>
      </c>
      <c r="C140" s="494" t="s">
        <v>761</v>
      </c>
      <c r="D140" s="494" t="s">
        <v>1671</v>
      </c>
      <c r="E140" s="494" t="s">
        <v>1670</v>
      </c>
      <c r="F140" s="494" t="s">
        <v>1670</v>
      </c>
      <c r="G140" s="494" t="s">
        <v>1670</v>
      </c>
      <c r="H140" s="905"/>
    </row>
    <row r="141" spans="1:8" s="684" customFormat="1" ht="24.95" customHeight="1" x14ac:dyDescent="0.25">
      <c r="A141" s="512" t="s">
        <v>1382</v>
      </c>
      <c r="B141" s="552" t="s">
        <v>129</v>
      </c>
      <c r="C141" s="494" t="s">
        <v>761</v>
      </c>
      <c r="D141" s="494" t="s">
        <v>1670</v>
      </c>
      <c r="E141" s="494" t="s">
        <v>1670</v>
      </c>
      <c r="F141" s="494"/>
      <c r="G141" s="494" t="s">
        <v>1670</v>
      </c>
      <c r="H141" s="905"/>
    </row>
    <row r="142" spans="1:8" s="684" customFormat="1" ht="24.95" customHeight="1" x14ac:dyDescent="0.25">
      <c r="A142" s="512" t="s">
        <v>1383</v>
      </c>
      <c r="B142" s="552" t="s">
        <v>141</v>
      </c>
      <c r="C142" s="494" t="s">
        <v>761</v>
      </c>
      <c r="D142" s="494" t="s">
        <v>1670</v>
      </c>
      <c r="E142" s="494" t="s">
        <v>1670</v>
      </c>
      <c r="F142" s="494"/>
      <c r="G142" s="494" t="s">
        <v>1670</v>
      </c>
      <c r="H142" s="905"/>
    </row>
    <row r="143" spans="1:8" s="684" customFormat="1" ht="39" customHeight="1" x14ac:dyDescent="0.25">
      <c r="A143" s="512" t="s">
        <v>1384</v>
      </c>
      <c r="B143" s="552" t="s">
        <v>132</v>
      </c>
      <c r="C143" s="494" t="s">
        <v>761</v>
      </c>
      <c r="D143" s="494" t="s">
        <v>1670</v>
      </c>
      <c r="E143" s="494" t="s">
        <v>1670</v>
      </c>
      <c r="F143" s="494"/>
      <c r="G143" s="494" t="s">
        <v>1670</v>
      </c>
      <c r="H143" s="905"/>
    </row>
    <row r="144" spans="1:8" s="684" customFormat="1" ht="36.75" customHeight="1" x14ac:dyDescent="0.25">
      <c r="A144" s="512" t="s">
        <v>1385</v>
      </c>
      <c r="B144" s="552" t="s">
        <v>297</v>
      </c>
      <c r="C144" s="494" t="s">
        <v>761</v>
      </c>
      <c r="D144" s="494" t="s">
        <v>1671</v>
      </c>
      <c r="E144" s="494" t="s">
        <v>1670</v>
      </c>
      <c r="F144" s="494"/>
      <c r="G144" s="494" t="s">
        <v>1670</v>
      </c>
      <c r="H144" s="905"/>
    </row>
    <row r="145" spans="1:8" s="684" customFormat="1" ht="28.5" customHeight="1" x14ac:dyDescent="0.25">
      <c r="A145" s="512" t="s">
        <v>1386</v>
      </c>
      <c r="B145" s="552" t="s">
        <v>334</v>
      </c>
      <c r="C145" s="494" t="s">
        <v>761</v>
      </c>
      <c r="D145" s="494" t="s">
        <v>1671</v>
      </c>
      <c r="E145" s="494" t="s">
        <v>1670</v>
      </c>
      <c r="F145" s="494"/>
      <c r="G145" s="494" t="s">
        <v>1670</v>
      </c>
      <c r="H145" s="905"/>
    </row>
    <row r="146" spans="1:8" s="684" customFormat="1" ht="38.25" customHeight="1" x14ac:dyDescent="0.25">
      <c r="A146" s="512" t="s">
        <v>1387</v>
      </c>
      <c r="B146" s="552" t="s">
        <v>1043</v>
      </c>
      <c r="C146" s="494" t="s">
        <v>761</v>
      </c>
      <c r="D146" s="494" t="s">
        <v>1671</v>
      </c>
      <c r="E146" s="494" t="s">
        <v>1670</v>
      </c>
      <c r="F146" s="494"/>
      <c r="G146" s="494" t="s">
        <v>1671</v>
      </c>
      <c r="H146" s="905" t="s">
        <v>1122</v>
      </c>
    </row>
    <row r="147" spans="1:8" s="684" customFormat="1" ht="24.95" customHeight="1" x14ac:dyDescent="0.25">
      <c r="A147" s="512" t="s">
        <v>1388</v>
      </c>
      <c r="B147" s="552" t="s">
        <v>130</v>
      </c>
      <c r="C147" s="494" t="s">
        <v>761</v>
      </c>
      <c r="D147" s="494" t="s">
        <v>1671</v>
      </c>
      <c r="E147" s="494" t="s">
        <v>1671</v>
      </c>
      <c r="F147" s="494"/>
      <c r="G147" s="494" t="s">
        <v>1671</v>
      </c>
      <c r="H147" s="905"/>
    </row>
    <row r="148" spans="1:8" s="684" customFormat="1" ht="39" customHeight="1" x14ac:dyDescent="0.25">
      <c r="A148" s="512" t="s">
        <v>1389</v>
      </c>
      <c r="B148" s="552" t="s">
        <v>128</v>
      </c>
      <c r="C148" s="494" t="s">
        <v>761</v>
      </c>
      <c r="D148" s="494" t="s">
        <v>1670</v>
      </c>
      <c r="E148" s="494" t="s">
        <v>1671</v>
      </c>
      <c r="F148" s="494"/>
      <c r="G148" s="494" t="s">
        <v>1671</v>
      </c>
      <c r="H148" s="905"/>
    </row>
    <row r="149" spans="1:8" s="684" customFormat="1" ht="36" customHeight="1" x14ac:dyDescent="0.25">
      <c r="A149" s="512" t="s">
        <v>1390</v>
      </c>
      <c r="B149" s="552" t="s">
        <v>131</v>
      </c>
      <c r="C149" s="494" t="s">
        <v>761</v>
      </c>
      <c r="D149" s="494" t="s">
        <v>1671</v>
      </c>
      <c r="E149" s="494" t="s">
        <v>1671</v>
      </c>
      <c r="F149" s="494"/>
      <c r="G149" s="494" t="s">
        <v>1671</v>
      </c>
      <c r="H149" s="905"/>
    </row>
    <row r="150" spans="1:8" s="684" customFormat="1" ht="24.95" customHeight="1" x14ac:dyDescent="0.25">
      <c r="A150" s="512" t="s">
        <v>1391</v>
      </c>
      <c r="B150" s="552" t="s">
        <v>133</v>
      </c>
      <c r="C150" s="494" t="s">
        <v>761</v>
      </c>
      <c r="D150" s="494" t="s">
        <v>1671</v>
      </c>
      <c r="E150" s="494" t="s">
        <v>1671</v>
      </c>
      <c r="F150" s="494"/>
      <c r="G150" s="494" t="s">
        <v>1671</v>
      </c>
      <c r="H150" s="905"/>
    </row>
    <row r="151" spans="1:8" s="684" customFormat="1" ht="35.25" customHeight="1" x14ac:dyDescent="0.25">
      <c r="A151" s="512" t="s">
        <v>1392</v>
      </c>
      <c r="B151" s="552" t="s">
        <v>134</v>
      </c>
      <c r="C151" s="494" t="s">
        <v>761</v>
      </c>
      <c r="D151" s="494" t="s">
        <v>1671</v>
      </c>
      <c r="E151" s="494" t="s">
        <v>1671</v>
      </c>
      <c r="F151" s="494"/>
      <c r="G151" s="494" t="s">
        <v>1671</v>
      </c>
      <c r="H151" s="905"/>
    </row>
    <row r="152" spans="1:8" s="684" customFormat="1" ht="24.95" customHeight="1" x14ac:dyDescent="0.25">
      <c r="A152" s="512" t="s">
        <v>1393</v>
      </c>
      <c r="B152" s="552" t="s">
        <v>135</v>
      </c>
      <c r="C152" s="494" t="s">
        <v>761</v>
      </c>
      <c r="D152" s="494" t="s">
        <v>1671</v>
      </c>
      <c r="E152" s="494" t="s">
        <v>1671</v>
      </c>
      <c r="F152" s="494"/>
      <c r="G152" s="494" t="s">
        <v>1671</v>
      </c>
      <c r="H152" s="905"/>
    </row>
    <row r="153" spans="1:8" s="684" customFormat="1" ht="30" customHeight="1" x14ac:dyDescent="0.25">
      <c r="A153" s="512" t="s">
        <v>1394</v>
      </c>
      <c r="B153" s="552" t="s">
        <v>137</v>
      </c>
      <c r="C153" s="494" t="s">
        <v>761</v>
      </c>
      <c r="D153" s="494" t="s">
        <v>1670</v>
      </c>
      <c r="E153" s="494" t="s">
        <v>1671</v>
      </c>
      <c r="F153" s="494"/>
      <c r="G153" s="494" t="s">
        <v>1671</v>
      </c>
      <c r="H153" s="905"/>
    </row>
    <row r="154" spans="1:8" s="684" customFormat="1" ht="30" customHeight="1" x14ac:dyDescent="0.25">
      <c r="A154" s="512" t="s">
        <v>1395</v>
      </c>
      <c r="B154" s="552" t="s">
        <v>138</v>
      </c>
      <c r="C154" s="494" t="s">
        <v>761</v>
      </c>
      <c r="D154" s="494" t="s">
        <v>1670</v>
      </c>
      <c r="E154" s="494" t="s">
        <v>1671</v>
      </c>
      <c r="F154" s="494"/>
      <c r="G154" s="494" t="s">
        <v>1671</v>
      </c>
      <c r="H154" s="905"/>
    </row>
    <row r="155" spans="1:8" s="684" customFormat="1" ht="35.25" customHeight="1" x14ac:dyDescent="0.25">
      <c r="A155" s="512" t="s">
        <v>1396</v>
      </c>
      <c r="B155" s="552" t="s">
        <v>139</v>
      </c>
      <c r="C155" s="494" t="s">
        <v>761</v>
      </c>
      <c r="D155" s="494" t="s">
        <v>1671</v>
      </c>
      <c r="E155" s="494" t="s">
        <v>1671</v>
      </c>
      <c r="F155" s="494"/>
      <c r="G155" s="494" t="s">
        <v>1671</v>
      </c>
      <c r="H155" s="905"/>
    </row>
    <row r="156" spans="1:8" s="684" customFormat="1" ht="33.75" customHeight="1" x14ac:dyDescent="0.25">
      <c r="A156" s="512" t="s">
        <v>1397</v>
      </c>
      <c r="B156" s="552" t="s">
        <v>111</v>
      </c>
      <c r="C156" s="494" t="s">
        <v>761</v>
      </c>
      <c r="D156" s="494" t="s">
        <v>1671</v>
      </c>
      <c r="E156" s="494" t="s">
        <v>1671</v>
      </c>
      <c r="F156" s="494"/>
      <c r="G156" s="494" t="s">
        <v>1671</v>
      </c>
      <c r="H156" s="905"/>
    </row>
    <row r="157" spans="1:8" s="684" customFormat="1" ht="24.95" customHeight="1" x14ac:dyDescent="0.25">
      <c r="A157" s="512" t="s">
        <v>1398</v>
      </c>
      <c r="B157" s="552" t="s">
        <v>140</v>
      </c>
      <c r="C157" s="494" t="s">
        <v>761</v>
      </c>
      <c r="D157" s="494" t="s">
        <v>1671</v>
      </c>
      <c r="E157" s="494" t="s">
        <v>1671</v>
      </c>
      <c r="F157" s="494"/>
      <c r="G157" s="494" t="s">
        <v>1671</v>
      </c>
      <c r="H157" s="905"/>
    </row>
    <row r="158" spans="1:8" s="684" customFormat="1" ht="25.5" customHeight="1" x14ac:dyDescent="0.25">
      <c r="A158" s="512" t="s">
        <v>1399</v>
      </c>
      <c r="B158" s="552" t="s">
        <v>142</v>
      </c>
      <c r="C158" s="494" t="s">
        <v>761</v>
      </c>
      <c r="D158" s="494" t="s">
        <v>1670</v>
      </c>
      <c r="E158" s="494" t="s">
        <v>1671</v>
      </c>
      <c r="F158" s="494"/>
      <c r="G158" s="494" t="s">
        <v>1671</v>
      </c>
      <c r="H158" s="905"/>
    </row>
    <row r="159" spans="1:8" s="684" customFormat="1" ht="25.5" customHeight="1" x14ac:dyDescent="0.25">
      <c r="A159" s="512" t="s">
        <v>1400</v>
      </c>
      <c r="B159" s="552" t="s">
        <v>143</v>
      </c>
      <c r="C159" s="494" t="s">
        <v>761</v>
      </c>
      <c r="D159" s="494" t="s">
        <v>1671</v>
      </c>
      <c r="E159" s="494" t="s">
        <v>1671</v>
      </c>
      <c r="F159" s="494"/>
      <c r="G159" s="494" t="s">
        <v>1671</v>
      </c>
      <c r="H159" s="905"/>
    </row>
    <row r="160" spans="1:8" s="684" customFormat="1" ht="38.25" customHeight="1" x14ac:dyDescent="0.25">
      <c r="A160" s="512" t="s">
        <v>1401</v>
      </c>
      <c r="B160" s="552" t="s">
        <v>144</v>
      </c>
      <c r="C160" s="494" t="s">
        <v>761</v>
      </c>
      <c r="D160" s="494" t="s">
        <v>1671</v>
      </c>
      <c r="E160" s="494" t="s">
        <v>1671</v>
      </c>
      <c r="F160" s="494"/>
      <c r="G160" s="494" t="s">
        <v>1671</v>
      </c>
      <c r="H160" s="905"/>
    </row>
    <row r="161" spans="1:8" s="684" customFormat="1" ht="24.95" customHeight="1" x14ac:dyDescent="0.25">
      <c r="A161" s="512" t="s">
        <v>1402</v>
      </c>
      <c r="B161" s="552" t="s">
        <v>145</v>
      </c>
      <c r="C161" s="494" t="s">
        <v>761</v>
      </c>
      <c r="D161" s="494" t="s">
        <v>1671</v>
      </c>
      <c r="E161" s="494" t="s">
        <v>1671</v>
      </c>
      <c r="F161" s="494"/>
      <c r="G161" s="494" t="s">
        <v>1671</v>
      </c>
      <c r="H161" s="905"/>
    </row>
    <row r="162" spans="1:8" s="684" customFormat="1" ht="24.95" customHeight="1" x14ac:dyDescent="0.25">
      <c r="A162" s="512" t="s">
        <v>1403</v>
      </c>
      <c r="B162" s="552" t="s">
        <v>146</v>
      </c>
      <c r="C162" s="494" t="s">
        <v>761</v>
      </c>
      <c r="D162" s="494" t="s">
        <v>1671</v>
      </c>
      <c r="E162" s="494" t="s">
        <v>1671</v>
      </c>
      <c r="F162" s="494"/>
      <c r="G162" s="494" t="s">
        <v>1671</v>
      </c>
      <c r="H162" s="905"/>
    </row>
    <row r="163" spans="1:8" s="684" customFormat="1" ht="36.75" customHeight="1" x14ac:dyDescent="0.25">
      <c r="A163" s="512" t="s">
        <v>1404</v>
      </c>
      <c r="B163" s="552" t="s">
        <v>293</v>
      </c>
      <c r="C163" s="494" t="s">
        <v>761</v>
      </c>
      <c r="D163" s="494" t="s">
        <v>1670</v>
      </c>
      <c r="E163" s="494" t="s">
        <v>1671</v>
      </c>
      <c r="F163" s="494"/>
      <c r="G163" s="494" t="s">
        <v>1671</v>
      </c>
      <c r="H163" s="905"/>
    </row>
    <row r="164" spans="1:8" s="684" customFormat="1" ht="28.5" customHeight="1" x14ac:dyDescent="0.25">
      <c r="A164" s="512" t="s">
        <v>1405</v>
      </c>
      <c r="B164" s="552" t="s">
        <v>87</v>
      </c>
      <c r="C164" s="494" t="s">
        <v>761</v>
      </c>
      <c r="D164" s="494" t="s">
        <v>1671</v>
      </c>
      <c r="E164" s="494" t="s">
        <v>1671</v>
      </c>
      <c r="F164" s="494"/>
      <c r="G164" s="494" t="s">
        <v>1671</v>
      </c>
      <c r="H164" s="905"/>
    </row>
    <row r="165" spans="1:8" s="684" customFormat="1" ht="24.95" customHeight="1" x14ac:dyDescent="0.25">
      <c r="A165" s="512" t="s">
        <v>1406</v>
      </c>
      <c r="B165" s="552" t="s">
        <v>792</v>
      </c>
      <c r="C165" s="494" t="s">
        <v>761</v>
      </c>
      <c r="D165" s="494" t="s">
        <v>1671</v>
      </c>
      <c r="E165" s="494" t="s">
        <v>1671</v>
      </c>
      <c r="F165" s="494"/>
      <c r="G165" s="494" t="s">
        <v>1671</v>
      </c>
      <c r="H165" s="905"/>
    </row>
    <row r="166" spans="1:8" s="684" customFormat="1" ht="30.75" customHeight="1" x14ac:dyDescent="0.25">
      <c r="A166" s="512" t="s">
        <v>1407</v>
      </c>
      <c r="B166" s="552" t="s">
        <v>825</v>
      </c>
      <c r="C166" s="494" t="s">
        <v>761</v>
      </c>
      <c r="D166" s="494" t="s">
        <v>1671</v>
      </c>
      <c r="E166" s="494" t="s">
        <v>1671</v>
      </c>
      <c r="F166" s="494"/>
      <c r="G166" s="494" t="s">
        <v>1671</v>
      </c>
      <c r="H166" s="905"/>
    </row>
    <row r="167" spans="1:8" s="684" customFormat="1" ht="33.75" customHeight="1" x14ac:dyDescent="0.25">
      <c r="A167" s="512" t="s">
        <v>1408</v>
      </c>
      <c r="B167" s="519" t="s">
        <v>242</v>
      </c>
      <c r="C167" s="494" t="s">
        <v>1653</v>
      </c>
      <c r="D167" s="494" t="s">
        <v>1670</v>
      </c>
      <c r="E167" s="494" t="s">
        <v>1670</v>
      </c>
      <c r="F167" s="494" t="s">
        <v>1670</v>
      </c>
      <c r="G167" s="494" t="s">
        <v>1670</v>
      </c>
      <c r="H167" s="905"/>
    </row>
    <row r="168" spans="1:8" s="684" customFormat="1" ht="29.25" customHeight="1" x14ac:dyDescent="0.25">
      <c r="A168" s="512" t="s">
        <v>1409</v>
      </c>
      <c r="B168" s="519" t="s">
        <v>252</v>
      </c>
      <c r="C168" s="494" t="s">
        <v>761</v>
      </c>
      <c r="D168" s="494" t="s">
        <v>1670</v>
      </c>
      <c r="E168" s="494" t="s">
        <v>1670</v>
      </c>
      <c r="F168" s="494"/>
      <c r="G168" s="494" t="s">
        <v>1670</v>
      </c>
      <c r="H168" s="905"/>
    </row>
    <row r="169" spans="1:8" s="684" customFormat="1" ht="29.25" customHeight="1" x14ac:dyDescent="0.25">
      <c r="A169" s="512" t="s">
        <v>1410</v>
      </c>
      <c r="B169" s="519" t="s">
        <v>249</v>
      </c>
      <c r="C169" s="494" t="s">
        <v>761</v>
      </c>
      <c r="D169" s="494" t="s">
        <v>1670</v>
      </c>
      <c r="E169" s="494" t="s">
        <v>1670</v>
      </c>
      <c r="F169" s="494"/>
      <c r="G169" s="494" t="s">
        <v>1670</v>
      </c>
      <c r="H169" s="905"/>
    </row>
    <row r="170" spans="1:8" s="684" customFormat="1" ht="29.25" customHeight="1" x14ac:dyDescent="0.25">
      <c r="A170" s="512" t="s">
        <v>1411</v>
      </c>
      <c r="B170" s="519" t="s">
        <v>246</v>
      </c>
      <c r="C170" s="494" t="s">
        <v>761</v>
      </c>
      <c r="D170" s="494" t="s">
        <v>1671</v>
      </c>
      <c r="E170" s="494" t="s">
        <v>1671</v>
      </c>
      <c r="F170" s="494" t="s">
        <v>1671</v>
      </c>
      <c r="G170" s="494" t="s">
        <v>1671</v>
      </c>
      <c r="H170" s="905"/>
    </row>
    <row r="171" spans="1:8" s="684" customFormat="1" ht="29.25" customHeight="1" x14ac:dyDescent="0.25">
      <c r="A171" s="512" t="s">
        <v>1412</v>
      </c>
      <c r="B171" s="519" t="s">
        <v>236</v>
      </c>
      <c r="C171" s="494" t="s">
        <v>761</v>
      </c>
      <c r="D171" s="494" t="s">
        <v>1671</v>
      </c>
      <c r="E171" s="494" t="s">
        <v>1671</v>
      </c>
      <c r="F171" s="494"/>
      <c r="G171" s="494" t="s">
        <v>1671</v>
      </c>
      <c r="H171" s="905"/>
    </row>
    <row r="172" spans="1:8" s="684" customFormat="1" ht="29.25" customHeight="1" x14ac:dyDescent="0.25">
      <c r="A172" s="512" t="s">
        <v>1413</v>
      </c>
      <c r="B172" s="519" t="s">
        <v>245</v>
      </c>
      <c r="C172" s="494" t="s">
        <v>761</v>
      </c>
      <c r="D172" s="494" t="s">
        <v>1671</v>
      </c>
      <c r="E172" s="494" t="s">
        <v>1671</v>
      </c>
      <c r="F172" s="494"/>
      <c r="G172" s="494" t="s">
        <v>1671</v>
      </c>
      <c r="H172" s="905"/>
    </row>
    <row r="173" spans="1:8" s="684" customFormat="1" ht="29.25" customHeight="1" x14ac:dyDescent="0.25">
      <c r="A173" s="512" t="s">
        <v>1414</v>
      </c>
      <c r="B173" s="519" t="s">
        <v>238</v>
      </c>
      <c r="C173" s="494" t="s">
        <v>761</v>
      </c>
      <c r="D173" s="494" t="s">
        <v>1671</v>
      </c>
      <c r="E173" s="494" t="s">
        <v>1671</v>
      </c>
      <c r="F173" s="494"/>
      <c r="G173" s="494" t="s">
        <v>1671</v>
      </c>
      <c r="H173" s="905"/>
    </row>
    <row r="174" spans="1:8" s="684" customFormat="1" ht="29.25" customHeight="1" x14ac:dyDescent="0.25">
      <c r="A174" s="512" t="s">
        <v>1415</v>
      </c>
      <c r="B174" s="519" t="s">
        <v>299</v>
      </c>
      <c r="C174" s="494" t="s">
        <v>761</v>
      </c>
      <c r="D174" s="494" t="s">
        <v>1671</v>
      </c>
      <c r="E174" s="494" t="s">
        <v>1671</v>
      </c>
      <c r="F174" s="494"/>
      <c r="G174" s="494" t="s">
        <v>1671</v>
      </c>
      <c r="H174" s="905"/>
    </row>
    <row r="175" spans="1:8" s="684" customFormat="1" ht="29.25" customHeight="1" x14ac:dyDescent="0.25">
      <c r="A175" s="512" t="s">
        <v>1416</v>
      </c>
      <c r="B175" s="519" t="s">
        <v>235</v>
      </c>
      <c r="C175" s="494" t="s">
        <v>761</v>
      </c>
      <c r="D175" s="494" t="s">
        <v>1671</v>
      </c>
      <c r="E175" s="494" t="s">
        <v>1671</v>
      </c>
      <c r="F175" s="494"/>
      <c r="G175" s="494" t="s">
        <v>1671</v>
      </c>
      <c r="H175" s="905"/>
    </row>
    <row r="176" spans="1:8" s="684" customFormat="1" ht="33" customHeight="1" x14ac:dyDescent="0.25">
      <c r="A176" s="512" t="s">
        <v>1417</v>
      </c>
      <c r="B176" s="519" t="s">
        <v>239</v>
      </c>
      <c r="C176" s="494" t="s">
        <v>761</v>
      </c>
      <c r="D176" s="494" t="s">
        <v>1671</v>
      </c>
      <c r="E176" s="494" t="s">
        <v>1671</v>
      </c>
      <c r="F176" s="494"/>
      <c r="G176" s="494" t="s">
        <v>1671</v>
      </c>
      <c r="H176" s="905"/>
    </row>
    <row r="177" spans="1:8" s="684" customFormat="1" ht="28.5" customHeight="1" x14ac:dyDescent="0.25">
      <c r="A177" s="512" t="s">
        <v>1418</v>
      </c>
      <c r="B177" s="519" t="s">
        <v>251</v>
      </c>
      <c r="C177" s="494" t="s">
        <v>761</v>
      </c>
      <c r="D177" s="494" t="s">
        <v>1671</v>
      </c>
      <c r="E177" s="494" t="s">
        <v>1671</v>
      </c>
      <c r="F177" s="494"/>
      <c r="G177" s="494" t="s">
        <v>1671</v>
      </c>
      <c r="H177" s="905"/>
    </row>
    <row r="178" spans="1:8" s="684" customFormat="1" ht="33.75" customHeight="1" x14ac:dyDescent="0.25">
      <c r="A178" s="512" t="s">
        <v>1419</v>
      </c>
      <c r="B178" s="519" t="s">
        <v>237</v>
      </c>
      <c r="C178" s="494" t="s">
        <v>761</v>
      </c>
      <c r="D178" s="494" t="s">
        <v>1671</v>
      </c>
      <c r="E178" s="494" t="s">
        <v>1671</v>
      </c>
      <c r="F178" s="494"/>
      <c r="G178" s="494" t="s">
        <v>1671</v>
      </c>
      <c r="H178" s="905"/>
    </row>
    <row r="179" spans="1:8" s="684" customFormat="1" ht="45.75" customHeight="1" x14ac:dyDescent="0.25">
      <c r="A179" s="512" t="s">
        <v>1420</v>
      </c>
      <c r="B179" s="519" t="s">
        <v>371</v>
      </c>
      <c r="C179" s="494" t="s">
        <v>761</v>
      </c>
      <c r="D179" s="494" t="s">
        <v>1671</v>
      </c>
      <c r="E179" s="494" t="s">
        <v>1671</v>
      </c>
      <c r="F179" s="494"/>
      <c r="G179" s="494" t="s">
        <v>1671</v>
      </c>
      <c r="H179" s="905"/>
    </row>
    <row r="180" spans="1:8" s="684" customFormat="1" ht="26.25" customHeight="1" x14ac:dyDescent="0.25">
      <c r="A180" s="512" t="s">
        <v>1421</v>
      </c>
      <c r="B180" s="519" t="s">
        <v>244</v>
      </c>
      <c r="C180" s="494" t="s">
        <v>761</v>
      </c>
      <c r="D180" s="494" t="s">
        <v>1671</v>
      </c>
      <c r="E180" s="494" t="s">
        <v>1671</v>
      </c>
      <c r="F180" s="494"/>
      <c r="G180" s="494" t="s">
        <v>1671</v>
      </c>
      <c r="H180" s="905"/>
    </row>
    <row r="181" spans="1:8" s="684" customFormat="1" ht="32.25" customHeight="1" x14ac:dyDescent="0.25">
      <c r="A181" s="512" t="s">
        <v>1422</v>
      </c>
      <c r="B181" s="519" t="s">
        <v>240</v>
      </c>
      <c r="C181" s="494" t="s">
        <v>761</v>
      </c>
      <c r="D181" s="494" t="s">
        <v>1671</v>
      </c>
      <c r="E181" s="494" t="s">
        <v>1671</v>
      </c>
      <c r="F181" s="494"/>
      <c r="G181" s="494" t="s">
        <v>1671</v>
      </c>
      <c r="H181" s="905"/>
    </row>
    <row r="182" spans="1:8" s="684" customFormat="1" ht="30" customHeight="1" x14ac:dyDescent="0.25">
      <c r="A182" s="512" t="s">
        <v>1423</v>
      </c>
      <c r="B182" s="514" t="s">
        <v>250</v>
      </c>
      <c r="C182" s="494" t="s">
        <v>761</v>
      </c>
      <c r="D182" s="494" t="s">
        <v>1671</v>
      </c>
      <c r="E182" s="494" t="s">
        <v>1671</v>
      </c>
      <c r="F182" s="494"/>
      <c r="G182" s="494" t="s">
        <v>1671</v>
      </c>
      <c r="H182" s="905"/>
    </row>
    <row r="183" spans="1:8" s="684" customFormat="1" ht="30" customHeight="1" x14ac:dyDescent="0.25">
      <c r="A183" s="512" t="s">
        <v>1424</v>
      </c>
      <c r="B183" s="519" t="s">
        <v>206</v>
      </c>
      <c r="C183" s="494" t="s">
        <v>761</v>
      </c>
      <c r="D183" s="494" t="s">
        <v>1671</v>
      </c>
      <c r="E183" s="494" t="s">
        <v>1671</v>
      </c>
      <c r="F183" s="494"/>
      <c r="G183" s="494" t="s">
        <v>1671</v>
      </c>
      <c r="H183" s="905"/>
    </row>
    <row r="184" spans="1:8" s="684" customFormat="1" ht="30" customHeight="1" x14ac:dyDescent="0.25">
      <c r="A184" s="512" t="s">
        <v>1425</v>
      </c>
      <c r="B184" s="519" t="s">
        <v>248</v>
      </c>
      <c r="C184" s="494" t="s">
        <v>761</v>
      </c>
      <c r="D184" s="494" t="s">
        <v>1671</v>
      </c>
      <c r="E184" s="494" t="s">
        <v>1671</v>
      </c>
      <c r="F184" s="494"/>
      <c r="G184" s="494" t="s">
        <v>1671</v>
      </c>
      <c r="H184" s="905"/>
    </row>
    <row r="185" spans="1:8" s="684" customFormat="1" ht="30" customHeight="1" x14ac:dyDescent="0.25">
      <c r="A185" s="512" t="s">
        <v>1426</v>
      </c>
      <c r="B185" s="514" t="s">
        <v>243</v>
      </c>
      <c r="C185" s="494" t="s">
        <v>761</v>
      </c>
      <c r="D185" s="494" t="s">
        <v>1671</v>
      </c>
      <c r="E185" s="494" t="s">
        <v>1671</v>
      </c>
      <c r="F185" s="494"/>
      <c r="G185" s="494" t="s">
        <v>1671</v>
      </c>
      <c r="H185" s="905"/>
    </row>
    <row r="186" spans="1:8" s="684" customFormat="1" ht="30" customHeight="1" x14ac:dyDescent="0.25">
      <c r="A186" s="512" t="s">
        <v>1427</v>
      </c>
      <c r="B186" s="514" t="s">
        <v>169</v>
      </c>
      <c r="C186" s="518" t="s">
        <v>769</v>
      </c>
      <c r="D186" s="494" t="s">
        <v>1670</v>
      </c>
      <c r="E186" s="494" t="s">
        <v>1670</v>
      </c>
      <c r="F186" s="494" t="s">
        <v>1670</v>
      </c>
      <c r="G186" s="494" t="s">
        <v>1670</v>
      </c>
      <c r="H186" s="905"/>
    </row>
    <row r="187" spans="1:8" s="684" customFormat="1" ht="28.5" customHeight="1" x14ac:dyDescent="0.25">
      <c r="A187" s="512" t="s">
        <v>1428</v>
      </c>
      <c r="B187" s="514" t="s">
        <v>180</v>
      </c>
      <c r="C187" s="518" t="s">
        <v>761</v>
      </c>
      <c r="D187" s="494" t="s">
        <v>1671</v>
      </c>
      <c r="E187" s="494" t="s">
        <v>1670</v>
      </c>
      <c r="F187" s="494" t="s">
        <v>1670</v>
      </c>
      <c r="G187" s="494" t="s">
        <v>1670</v>
      </c>
      <c r="H187" s="905"/>
    </row>
    <row r="188" spans="1:8" s="684" customFormat="1" ht="33.75" customHeight="1" x14ac:dyDescent="0.25">
      <c r="A188" s="512" t="s">
        <v>1429</v>
      </c>
      <c r="B188" s="514" t="s">
        <v>71</v>
      </c>
      <c r="C188" s="518" t="s">
        <v>761</v>
      </c>
      <c r="D188" s="494" t="s">
        <v>1670</v>
      </c>
      <c r="E188" s="494" t="s">
        <v>1670</v>
      </c>
      <c r="F188" s="494" t="s">
        <v>1670</v>
      </c>
      <c r="G188" s="494" t="s">
        <v>1670</v>
      </c>
      <c r="H188" s="905"/>
    </row>
    <row r="189" spans="1:8" s="684" customFormat="1" ht="30.75" customHeight="1" x14ac:dyDescent="0.25">
      <c r="A189" s="512" t="s">
        <v>1430</v>
      </c>
      <c r="B189" s="514" t="s">
        <v>189</v>
      </c>
      <c r="C189" s="518" t="s">
        <v>761</v>
      </c>
      <c r="D189" s="494" t="s">
        <v>1670</v>
      </c>
      <c r="E189" s="494" t="s">
        <v>1670</v>
      </c>
      <c r="F189" s="494"/>
      <c r="G189" s="494" t="s">
        <v>1670</v>
      </c>
      <c r="H189" s="905"/>
    </row>
    <row r="190" spans="1:8" s="684" customFormat="1" ht="25.5" customHeight="1" x14ac:dyDescent="0.25">
      <c r="A190" s="512" t="s">
        <v>1431</v>
      </c>
      <c r="B190" s="514" t="s">
        <v>291</v>
      </c>
      <c r="C190" s="518" t="s">
        <v>761</v>
      </c>
      <c r="D190" s="494" t="s">
        <v>1670</v>
      </c>
      <c r="E190" s="494" t="s">
        <v>1670</v>
      </c>
      <c r="F190" s="494"/>
      <c r="G190" s="494" t="s">
        <v>1670</v>
      </c>
      <c r="H190" s="905"/>
    </row>
    <row r="191" spans="1:8" s="684" customFormat="1" ht="35.25" customHeight="1" x14ac:dyDescent="0.25">
      <c r="A191" s="512" t="s">
        <v>1432</v>
      </c>
      <c r="B191" s="514" t="s">
        <v>168</v>
      </c>
      <c r="C191" s="518" t="s">
        <v>761</v>
      </c>
      <c r="D191" s="494" t="s">
        <v>1670</v>
      </c>
      <c r="E191" s="494" t="s">
        <v>1670</v>
      </c>
      <c r="F191" s="494"/>
      <c r="G191" s="494" t="s">
        <v>1670</v>
      </c>
      <c r="H191" s="905"/>
    </row>
    <row r="192" spans="1:8" s="684" customFormat="1" ht="31.5" customHeight="1" x14ac:dyDescent="0.25">
      <c r="A192" s="512" t="s">
        <v>1433</v>
      </c>
      <c r="B192" s="524" t="s">
        <v>826</v>
      </c>
      <c r="C192" s="518" t="s">
        <v>761</v>
      </c>
      <c r="D192" s="494" t="s">
        <v>1671</v>
      </c>
      <c r="E192" s="494" t="s">
        <v>1670</v>
      </c>
      <c r="F192" s="494"/>
      <c r="G192" s="494" t="s">
        <v>1670</v>
      </c>
      <c r="H192" s="905"/>
    </row>
    <row r="193" spans="1:8" s="684" customFormat="1" ht="25.5" customHeight="1" x14ac:dyDescent="0.25">
      <c r="A193" s="512" t="s">
        <v>1434</v>
      </c>
      <c r="B193" s="514" t="s">
        <v>308</v>
      </c>
      <c r="C193" s="518" t="s">
        <v>761</v>
      </c>
      <c r="D193" s="494" t="s">
        <v>1670</v>
      </c>
      <c r="E193" s="494" t="s">
        <v>1670</v>
      </c>
      <c r="F193" s="494"/>
      <c r="G193" s="494" t="s">
        <v>1670</v>
      </c>
      <c r="H193" s="905"/>
    </row>
    <row r="194" spans="1:8" s="684" customFormat="1" ht="32.25" customHeight="1" x14ac:dyDescent="0.25">
      <c r="A194" s="512" t="s">
        <v>1435</v>
      </c>
      <c r="B194" s="514" t="s">
        <v>185</v>
      </c>
      <c r="C194" s="518" t="s">
        <v>761</v>
      </c>
      <c r="D194" s="494" t="s">
        <v>1670</v>
      </c>
      <c r="E194" s="494" t="s">
        <v>1670</v>
      </c>
      <c r="F194" s="494"/>
      <c r="G194" s="494" t="s">
        <v>1670</v>
      </c>
      <c r="H194" s="905"/>
    </row>
    <row r="195" spans="1:8" s="684" customFormat="1" ht="26.25" customHeight="1" x14ac:dyDescent="0.25">
      <c r="A195" s="512" t="s">
        <v>1436</v>
      </c>
      <c r="B195" s="514" t="s">
        <v>290</v>
      </c>
      <c r="C195" s="518" t="s">
        <v>761</v>
      </c>
      <c r="D195" s="494" t="s">
        <v>1670</v>
      </c>
      <c r="E195" s="494" t="s">
        <v>1670</v>
      </c>
      <c r="F195" s="494"/>
      <c r="G195" s="494" t="s">
        <v>1670</v>
      </c>
      <c r="H195" s="905"/>
    </row>
    <row r="196" spans="1:8" s="684" customFormat="1" ht="39.950000000000003" customHeight="1" x14ac:dyDescent="0.25">
      <c r="A196" s="512" t="s">
        <v>1437</v>
      </c>
      <c r="B196" s="514" t="s">
        <v>1047</v>
      </c>
      <c r="C196" s="518" t="s">
        <v>761</v>
      </c>
      <c r="D196" s="494" t="s">
        <v>1671</v>
      </c>
      <c r="E196" s="494" t="s">
        <v>1671</v>
      </c>
      <c r="F196" s="494"/>
      <c r="G196" s="494" t="s">
        <v>1671</v>
      </c>
      <c r="H196" s="905" t="s">
        <v>1122</v>
      </c>
    </row>
    <row r="197" spans="1:8" s="684" customFormat="1" ht="27.75" customHeight="1" x14ac:dyDescent="0.25">
      <c r="A197" s="512" t="s">
        <v>1438</v>
      </c>
      <c r="B197" s="514" t="s">
        <v>164</v>
      </c>
      <c r="C197" s="518" t="s">
        <v>761</v>
      </c>
      <c r="D197" s="494" t="s">
        <v>1671</v>
      </c>
      <c r="E197" s="494" t="s">
        <v>1671</v>
      </c>
      <c r="F197" s="494"/>
      <c r="G197" s="494" t="s">
        <v>1671</v>
      </c>
      <c r="H197" s="905"/>
    </row>
    <row r="198" spans="1:8" s="684" customFormat="1" ht="27.75" customHeight="1" x14ac:dyDescent="0.25">
      <c r="A198" s="512" t="s">
        <v>1439</v>
      </c>
      <c r="B198" s="514" t="s">
        <v>166</v>
      </c>
      <c r="C198" s="518" t="s">
        <v>761</v>
      </c>
      <c r="D198" s="494" t="s">
        <v>1671</v>
      </c>
      <c r="E198" s="494" t="s">
        <v>1671</v>
      </c>
      <c r="F198" s="494"/>
      <c r="G198" s="494" t="s">
        <v>1671</v>
      </c>
      <c r="H198" s="905"/>
    </row>
    <row r="199" spans="1:8" s="684" customFormat="1" ht="32.25" customHeight="1" x14ac:dyDescent="0.25">
      <c r="A199" s="512" t="s">
        <v>1440</v>
      </c>
      <c r="B199" s="514" t="s">
        <v>167</v>
      </c>
      <c r="C199" s="518" t="s">
        <v>761</v>
      </c>
      <c r="D199" s="494" t="s">
        <v>1671</v>
      </c>
      <c r="E199" s="494" t="s">
        <v>1671</v>
      </c>
      <c r="F199" s="494"/>
      <c r="G199" s="494" t="s">
        <v>1671</v>
      </c>
      <c r="H199" s="905"/>
    </row>
    <row r="200" spans="1:8" s="684" customFormat="1" ht="26.25" customHeight="1" x14ac:dyDescent="0.25">
      <c r="A200" s="512" t="s">
        <v>1441</v>
      </c>
      <c r="B200" s="514" t="s">
        <v>172</v>
      </c>
      <c r="C200" s="518" t="s">
        <v>761</v>
      </c>
      <c r="D200" s="494" t="s">
        <v>1671</v>
      </c>
      <c r="E200" s="494" t="s">
        <v>1671</v>
      </c>
      <c r="F200" s="494"/>
      <c r="G200" s="494" t="s">
        <v>1671</v>
      </c>
      <c r="H200" s="905"/>
    </row>
    <row r="201" spans="1:8" s="684" customFormat="1" ht="31.5" customHeight="1" x14ac:dyDescent="0.25">
      <c r="A201" s="512" t="s">
        <v>1442</v>
      </c>
      <c r="B201" s="514" t="s">
        <v>173</v>
      </c>
      <c r="C201" s="518" t="s">
        <v>761</v>
      </c>
      <c r="D201" s="494" t="s">
        <v>1670</v>
      </c>
      <c r="E201" s="494" t="s">
        <v>1671</v>
      </c>
      <c r="F201" s="494"/>
      <c r="G201" s="494" t="s">
        <v>1671</v>
      </c>
      <c r="H201" s="905"/>
    </row>
    <row r="202" spans="1:8" s="684" customFormat="1" ht="31.5" customHeight="1" x14ac:dyDescent="0.25">
      <c r="A202" s="512" t="s">
        <v>1443</v>
      </c>
      <c r="B202" s="514" t="s">
        <v>865</v>
      </c>
      <c r="C202" s="518" t="s">
        <v>761</v>
      </c>
      <c r="D202" s="494" t="s">
        <v>1671</v>
      </c>
      <c r="E202" s="494" t="s">
        <v>1671</v>
      </c>
      <c r="F202" s="494"/>
      <c r="G202" s="494" t="s">
        <v>1671</v>
      </c>
      <c r="H202" s="905"/>
    </row>
    <row r="203" spans="1:8" s="684" customFormat="1" ht="31.5" customHeight="1" x14ac:dyDescent="0.25">
      <c r="A203" s="512" t="s">
        <v>1444</v>
      </c>
      <c r="B203" s="514" t="s">
        <v>174</v>
      </c>
      <c r="C203" s="518" t="s">
        <v>761</v>
      </c>
      <c r="D203" s="494" t="s">
        <v>1670</v>
      </c>
      <c r="E203" s="494" t="s">
        <v>1671</v>
      </c>
      <c r="F203" s="494"/>
      <c r="G203" s="494" t="s">
        <v>1671</v>
      </c>
      <c r="H203" s="905"/>
    </row>
    <row r="204" spans="1:8" s="684" customFormat="1" ht="27" customHeight="1" x14ac:dyDescent="0.25">
      <c r="A204" s="512" t="s">
        <v>1445</v>
      </c>
      <c r="B204" s="514" t="s">
        <v>175</v>
      </c>
      <c r="C204" s="518" t="s">
        <v>761</v>
      </c>
      <c r="D204" s="494" t="s">
        <v>1671</v>
      </c>
      <c r="E204" s="494" t="s">
        <v>1671</v>
      </c>
      <c r="F204" s="494"/>
      <c r="G204" s="494" t="s">
        <v>1671</v>
      </c>
      <c r="H204" s="905"/>
    </row>
    <row r="205" spans="1:8" s="684" customFormat="1" ht="27" customHeight="1" x14ac:dyDescent="0.25">
      <c r="A205" s="512" t="s">
        <v>1446</v>
      </c>
      <c r="B205" s="514" t="s">
        <v>176</v>
      </c>
      <c r="C205" s="518" t="s">
        <v>761</v>
      </c>
      <c r="D205" s="494" t="s">
        <v>1671</v>
      </c>
      <c r="E205" s="494" t="s">
        <v>1671</v>
      </c>
      <c r="F205" s="494"/>
      <c r="G205" s="494" t="s">
        <v>1671</v>
      </c>
      <c r="H205" s="905"/>
    </row>
    <row r="206" spans="1:8" s="684" customFormat="1" ht="27" customHeight="1" x14ac:dyDescent="0.25">
      <c r="A206" s="512" t="s">
        <v>1447</v>
      </c>
      <c r="B206" s="514" t="s">
        <v>177</v>
      </c>
      <c r="C206" s="518" t="s">
        <v>761</v>
      </c>
      <c r="D206" s="494" t="s">
        <v>1671</v>
      </c>
      <c r="E206" s="494" t="s">
        <v>1671</v>
      </c>
      <c r="F206" s="494"/>
      <c r="G206" s="494" t="s">
        <v>1671</v>
      </c>
      <c r="H206" s="905"/>
    </row>
    <row r="207" spans="1:8" s="684" customFormat="1" ht="27" customHeight="1" x14ac:dyDescent="0.25">
      <c r="A207" s="512" t="s">
        <v>1448</v>
      </c>
      <c r="B207" s="514" t="s">
        <v>178</v>
      </c>
      <c r="C207" s="518" t="s">
        <v>761</v>
      </c>
      <c r="D207" s="494" t="s">
        <v>1671</v>
      </c>
      <c r="E207" s="494" t="s">
        <v>1671</v>
      </c>
      <c r="F207" s="494"/>
      <c r="G207" s="494" t="s">
        <v>1671</v>
      </c>
      <c r="H207" s="905"/>
    </row>
    <row r="208" spans="1:8" s="684" customFormat="1" ht="29.25" customHeight="1" x14ac:dyDescent="0.25">
      <c r="A208" s="512" t="s">
        <v>1449</v>
      </c>
      <c r="B208" s="514" t="s">
        <v>179</v>
      </c>
      <c r="C208" s="518" t="s">
        <v>761</v>
      </c>
      <c r="D208" s="494" t="s">
        <v>1670</v>
      </c>
      <c r="E208" s="494" t="s">
        <v>1671</v>
      </c>
      <c r="F208" s="494"/>
      <c r="G208" s="494" t="s">
        <v>1671</v>
      </c>
      <c r="H208" s="905"/>
    </row>
    <row r="209" spans="1:8" s="684" customFormat="1" ht="23.25" customHeight="1" x14ac:dyDescent="0.25">
      <c r="A209" s="512" t="s">
        <v>1450</v>
      </c>
      <c r="B209" s="514" t="s">
        <v>181</v>
      </c>
      <c r="C209" s="518" t="s">
        <v>761</v>
      </c>
      <c r="D209" s="494" t="s">
        <v>1671</v>
      </c>
      <c r="E209" s="494" t="s">
        <v>1671</v>
      </c>
      <c r="F209" s="494"/>
      <c r="G209" s="494" t="s">
        <v>1671</v>
      </c>
      <c r="H209" s="905"/>
    </row>
    <row r="210" spans="1:8" s="684" customFormat="1" ht="30" customHeight="1" x14ac:dyDescent="0.25">
      <c r="A210" s="512" t="s">
        <v>1451</v>
      </c>
      <c r="B210" s="514" t="s">
        <v>182</v>
      </c>
      <c r="C210" s="518" t="s">
        <v>761</v>
      </c>
      <c r="D210" s="494" t="s">
        <v>1670</v>
      </c>
      <c r="E210" s="494" t="s">
        <v>1671</v>
      </c>
      <c r="F210" s="494"/>
      <c r="G210" s="494" t="s">
        <v>1671</v>
      </c>
      <c r="H210" s="905"/>
    </row>
    <row r="211" spans="1:8" s="684" customFormat="1" ht="30" customHeight="1" x14ac:dyDescent="0.25">
      <c r="A211" s="512" t="s">
        <v>1452</v>
      </c>
      <c r="B211" s="514" t="s">
        <v>183</v>
      </c>
      <c r="C211" s="518" t="s">
        <v>761</v>
      </c>
      <c r="D211" s="494" t="s">
        <v>1671</v>
      </c>
      <c r="E211" s="494" t="s">
        <v>1671</v>
      </c>
      <c r="F211" s="494"/>
      <c r="G211" s="494" t="s">
        <v>1671</v>
      </c>
      <c r="H211" s="905"/>
    </row>
    <row r="212" spans="1:8" s="684" customFormat="1" ht="32.25" customHeight="1" x14ac:dyDescent="0.25">
      <c r="A212" s="512" t="s">
        <v>1453</v>
      </c>
      <c r="B212" s="514" t="s">
        <v>184</v>
      </c>
      <c r="C212" s="518" t="s">
        <v>761</v>
      </c>
      <c r="D212" s="494" t="s">
        <v>1670</v>
      </c>
      <c r="E212" s="494" t="s">
        <v>1671</v>
      </c>
      <c r="F212" s="494"/>
      <c r="G212" s="494" t="s">
        <v>1671</v>
      </c>
      <c r="H212" s="905"/>
    </row>
    <row r="213" spans="1:8" s="684" customFormat="1" ht="39.950000000000003" customHeight="1" x14ac:dyDescent="0.25">
      <c r="A213" s="512" t="s">
        <v>1454</v>
      </c>
      <c r="B213" s="514" t="s">
        <v>1049</v>
      </c>
      <c r="C213" s="518" t="s">
        <v>761</v>
      </c>
      <c r="D213" s="494" t="s">
        <v>1671</v>
      </c>
      <c r="E213" s="494" t="s">
        <v>1671</v>
      </c>
      <c r="F213" s="494"/>
      <c r="G213" s="494" t="s">
        <v>1671</v>
      </c>
      <c r="H213" s="905" t="s">
        <v>1122</v>
      </c>
    </row>
    <row r="214" spans="1:8" s="684" customFormat="1" ht="25.5" customHeight="1" x14ac:dyDescent="0.25">
      <c r="A214" s="512" t="s">
        <v>1455</v>
      </c>
      <c r="B214" s="514" t="s">
        <v>187</v>
      </c>
      <c r="C214" s="518" t="s">
        <v>761</v>
      </c>
      <c r="D214" s="494" t="s">
        <v>1670</v>
      </c>
      <c r="E214" s="494" t="s">
        <v>1671</v>
      </c>
      <c r="F214" s="494"/>
      <c r="G214" s="494" t="s">
        <v>1671</v>
      </c>
      <c r="H214" s="905"/>
    </row>
    <row r="215" spans="1:8" s="684" customFormat="1" ht="25.5" customHeight="1" x14ac:dyDescent="0.25">
      <c r="A215" s="512" t="s">
        <v>1456</v>
      </c>
      <c r="B215" s="514" t="s">
        <v>188</v>
      </c>
      <c r="C215" s="518" t="s">
        <v>761</v>
      </c>
      <c r="D215" s="494" t="s">
        <v>1671</v>
      </c>
      <c r="E215" s="494" t="s">
        <v>1671</v>
      </c>
      <c r="F215" s="494"/>
      <c r="G215" s="494" t="s">
        <v>1671</v>
      </c>
      <c r="H215" s="905"/>
    </row>
    <row r="216" spans="1:8" s="684" customFormat="1" ht="25.5" customHeight="1" x14ac:dyDescent="0.25">
      <c r="A216" s="512" t="s">
        <v>1457</v>
      </c>
      <c r="B216" s="514" t="s">
        <v>190</v>
      </c>
      <c r="C216" s="518" t="s">
        <v>761</v>
      </c>
      <c r="D216" s="494" t="s">
        <v>1671</v>
      </c>
      <c r="E216" s="494" t="s">
        <v>1671</v>
      </c>
      <c r="F216" s="494"/>
      <c r="G216" s="494" t="s">
        <v>1671</v>
      </c>
      <c r="H216" s="905"/>
    </row>
    <row r="217" spans="1:8" s="684" customFormat="1" ht="34.5" customHeight="1" x14ac:dyDescent="0.25">
      <c r="A217" s="512" t="s">
        <v>1458</v>
      </c>
      <c r="B217" s="686" t="s">
        <v>149</v>
      </c>
      <c r="C217" s="494" t="s">
        <v>1654</v>
      </c>
      <c r="D217" s="494" t="s">
        <v>1670</v>
      </c>
      <c r="E217" s="494" t="s">
        <v>1670</v>
      </c>
      <c r="F217" s="494" t="s">
        <v>1670</v>
      </c>
      <c r="G217" s="494" t="s">
        <v>1670</v>
      </c>
      <c r="H217" s="905"/>
    </row>
    <row r="218" spans="1:8" s="684" customFormat="1" ht="27" customHeight="1" x14ac:dyDescent="0.25">
      <c r="A218" s="512" t="s">
        <v>1459</v>
      </c>
      <c r="B218" s="686" t="s">
        <v>150</v>
      </c>
      <c r="C218" s="494" t="s">
        <v>761</v>
      </c>
      <c r="D218" s="494" t="s">
        <v>1670</v>
      </c>
      <c r="E218" s="494" t="s">
        <v>1670</v>
      </c>
      <c r="F218" s="494" t="s">
        <v>1670</v>
      </c>
      <c r="G218" s="494" t="s">
        <v>1670</v>
      </c>
      <c r="H218" s="905"/>
    </row>
    <row r="219" spans="1:8" s="684" customFormat="1" ht="32.25" customHeight="1" x14ac:dyDescent="0.25">
      <c r="A219" s="512" t="s">
        <v>1460</v>
      </c>
      <c r="B219" s="686" t="s">
        <v>151</v>
      </c>
      <c r="C219" s="494" t="s">
        <v>761</v>
      </c>
      <c r="D219" s="494" t="s">
        <v>1670</v>
      </c>
      <c r="E219" s="494" t="s">
        <v>1670</v>
      </c>
      <c r="F219" s="494"/>
      <c r="G219" s="494" t="s">
        <v>1670</v>
      </c>
      <c r="H219" s="905"/>
    </row>
    <row r="220" spans="1:8" s="684" customFormat="1" ht="27" customHeight="1" x14ac:dyDescent="0.25">
      <c r="A220" s="512" t="s">
        <v>1461</v>
      </c>
      <c r="B220" s="594" t="s">
        <v>307</v>
      </c>
      <c r="C220" s="494" t="s">
        <v>761</v>
      </c>
      <c r="D220" s="494" t="s">
        <v>1670</v>
      </c>
      <c r="E220" s="494" t="s">
        <v>1670</v>
      </c>
      <c r="F220" s="494"/>
      <c r="G220" s="494" t="s">
        <v>1670</v>
      </c>
      <c r="H220" s="905"/>
    </row>
    <row r="221" spans="1:8" s="684" customFormat="1" ht="32.25" customHeight="1" x14ac:dyDescent="0.25">
      <c r="A221" s="512" t="s">
        <v>1462</v>
      </c>
      <c r="B221" s="594" t="s">
        <v>347</v>
      </c>
      <c r="C221" s="494" t="s">
        <v>761</v>
      </c>
      <c r="D221" s="494" t="s">
        <v>1671</v>
      </c>
      <c r="E221" s="494" t="s">
        <v>1670</v>
      </c>
      <c r="F221" s="494"/>
      <c r="G221" s="494" t="s">
        <v>1670</v>
      </c>
      <c r="H221" s="905"/>
    </row>
    <row r="222" spans="1:8" s="684" customFormat="1" ht="32.25" customHeight="1" x14ac:dyDescent="0.25">
      <c r="A222" s="512" t="s">
        <v>1463</v>
      </c>
      <c r="B222" s="594" t="s">
        <v>356</v>
      </c>
      <c r="C222" s="494" t="s">
        <v>761</v>
      </c>
      <c r="D222" s="494" t="s">
        <v>1670</v>
      </c>
      <c r="E222" s="494" t="s">
        <v>1670</v>
      </c>
      <c r="F222" s="494"/>
      <c r="G222" s="494" t="s">
        <v>1670</v>
      </c>
      <c r="H222" s="905"/>
    </row>
    <row r="223" spans="1:8" s="684" customFormat="1" ht="22.5" customHeight="1" x14ac:dyDescent="0.25">
      <c r="A223" s="512" t="s">
        <v>1464</v>
      </c>
      <c r="B223" s="686" t="s">
        <v>162</v>
      </c>
      <c r="C223" s="494" t="s">
        <v>761</v>
      </c>
      <c r="D223" s="494" t="s">
        <v>1670</v>
      </c>
      <c r="E223" s="494" t="s">
        <v>1671</v>
      </c>
      <c r="F223" s="494"/>
      <c r="G223" s="494" t="s">
        <v>1671</v>
      </c>
      <c r="H223" s="905"/>
    </row>
    <row r="224" spans="1:8" s="684" customFormat="1" ht="34.5" customHeight="1" x14ac:dyDescent="0.25">
      <c r="A224" s="512" t="s">
        <v>1465</v>
      </c>
      <c r="B224" s="686" t="s">
        <v>153</v>
      </c>
      <c r="C224" s="494" t="s">
        <v>761</v>
      </c>
      <c r="D224" s="494" t="s">
        <v>1670</v>
      </c>
      <c r="E224" s="494" t="s">
        <v>1671</v>
      </c>
      <c r="F224" s="494"/>
      <c r="G224" s="494" t="s">
        <v>1671</v>
      </c>
      <c r="H224" s="905"/>
    </row>
    <row r="225" spans="1:8" s="684" customFormat="1" ht="30" customHeight="1" x14ac:dyDescent="0.25">
      <c r="A225" s="512" t="s">
        <v>1466</v>
      </c>
      <c r="B225" s="686" t="s">
        <v>154</v>
      </c>
      <c r="C225" s="494" t="s">
        <v>761</v>
      </c>
      <c r="D225" s="494" t="s">
        <v>1671</v>
      </c>
      <c r="E225" s="494" t="s">
        <v>1671</v>
      </c>
      <c r="F225" s="494"/>
      <c r="G225" s="494" t="s">
        <v>1671</v>
      </c>
      <c r="H225" s="905"/>
    </row>
    <row r="226" spans="1:8" s="684" customFormat="1" ht="32.25" customHeight="1" x14ac:dyDescent="0.25">
      <c r="A226" s="512" t="s">
        <v>1467</v>
      </c>
      <c r="B226" s="686" t="s">
        <v>155</v>
      </c>
      <c r="C226" s="494" t="s">
        <v>761</v>
      </c>
      <c r="D226" s="494" t="s">
        <v>1671</v>
      </c>
      <c r="E226" s="494" t="s">
        <v>1671</v>
      </c>
      <c r="F226" s="494"/>
      <c r="G226" s="494" t="s">
        <v>1671</v>
      </c>
      <c r="H226" s="905"/>
    </row>
    <row r="227" spans="1:8" s="684" customFormat="1" ht="24" customHeight="1" x14ac:dyDescent="0.25">
      <c r="A227" s="512" t="s">
        <v>1468</v>
      </c>
      <c r="B227" s="686" t="s">
        <v>156</v>
      </c>
      <c r="C227" s="494" t="s">
        <v>761</v>
      </c>
      <c r="D227" s="494" t="s">
        <v>1671</v>
      </c>
      <c r="E227" s="494" t="s">
        <v>1671</v>
      </c>
      <c r="F227" s="494"/>
      <c r="G227" s="494" t="s">
        <v>1671</v>
      </c>
      <c r="H227" s="905"/>
    </row>
    <row r="228" spans="1:8" s="684" customFormat="1" ht="33" customHeight="1" x14ac:dyDescent="0.25">
      <c r="A228" s="512" t="s">
        <v>1469</v>
      </c>
      <c r="B228" s="686" t="s">
        <v>157</v>
      </c>
      <c r="C228" s="494" t="s">
        <v>761</v>
      </c>
      <c r="D228" s="494" t="s">
        <v>1670</v>
      </c>
      <c r="E228" s="494" t="s">
        <v>1671</v>
      </c>
      <c r="F228" s="494"/>
      <c r="G228" s="494" t="s">
        <v>1671</v>
      </c>
      <c r="H228" s="905"/>
    </row>
    <row r="229" spans="1:8" s="684" customFormat="1" ht="25.5" customHeight="1" x14ac:dyDescent="0.25">
      <c r="A229" s="512" t="s">
        <v>1470</v>
      </c>
      <c r="B229" s="686" t="s">
        <v>158</v>
      </c>
      <c r="C229" s="494" t="s">
        <v>761</v>
      </c>
      <c r="D229" s="494" t="s">
        <v>1670</v>
      </c>
      <c r="E229" s="494" t="s">
        <v>1671</v>
      </c>
      <c r="F229" s="494"/>
      <c r="G229" s="494" t="s">
        <v>1671</v>
      </c>
      <c r="H229" s="905"/>
    </row>
    <row r="230" spans="1:8" s="684" customFormat="1" ht="25.5" customHeight="1" x14ac:dyDescent="0.25">
      <c r="A230" s="512" t="s">
        <v>1471</v>
      </c>
      <c r="B230" s="686" t="s">
        <v>159</v>
      </c>
      <c r="C230" s="494" t="s">
        <v>761</v>
      </c>
      <c r="D230" s="494" t="s">
        <v>1670</v>
      </c>
      <c r="E230" s="494" t="s">
        <v>1671</v>
      </c>
      <c r="F230" s="494"/>
      <c r="G230" s="494" t="s">
        <v>1671</v>
      </c>
      <c r="H230" s="905"/>
    </row>
    <row r="231" spans="1:8" s="684" customFormat="1" ht="25.5" customHeight="1" x14ac:dyDescent="0.25">
      <c r="A231" s="512" t="s">
        <v>1472</v>
      </c>
      <c r="B231" s="686" t="s">
        <v>160</v>
      </c>
      <c r="C231" s="494" t="s">
        <v>761</v>
      </c>
      <c r="D231" s="494" t="s">
        <v>1670</v>
      </c>
      <c r="E231" s="494" t="s">
        <v>1671</v>
      </c>
      <c r="F231" s="494"/>
      <c r="G231" s="494" t="s">
        <v>1671</v>
      </c>
      <c r="H231" s="905"/>
    </row>
    <row r="232" spans="1:8" s="684" customFormat="1" ht="33.75" customHeight="1" x14ac:dyDescent="0.25">
      <c r="A232" s="512" t="s">
        <v>1473</v>
      </c>
      <c r="B232" s="686" t="s">
        <v>161</v>
      </c>
      <c r="C232" s="494" t="s">
        <v>761</v>
      </c>
      <c r="D232" s="494" t="s">
        <v>1671</v>
      </c>
      <c r="E232" s="494" t="s">
        <v>1671</v>
      </c>
      <c r="F232" s="494"/>
      <c r="G232" s="494" t="s">
        <v>1671</v>
      </c>
      <c r="H232" s="905"/>
    </row>
    <row r="233" spans="1:8" s="684" customFormat="1" ht="30.75" customHeight="1" x14ac:dyDescent="0.25">
      <c r="A233" s="512" t="s">
        <v>1474</v>
      </c>
      <c r="B233" s="686" t="s">
        <v>152</v>
      </c>
      <c r="C233" s="494" t="s">
        <v>761</v>
      </c>
      <c r="D233" s="494" t="s">
        <v>1671</v>
      </c>
      <c r="E233" s="494" t="s">
        <v>1671</v>
      </c>
      <c r="F233" s="494"/>
      <c r="G233" s="494" t="s">
        <v>1671</v>
      </c>
      <c r="H233" s="905"/>
    </row>
    <row r="234" spans="1:8" s="684" customFormat="1" ht="27.75" customHeight="1" x14ac:dyDescent="0.25">
      <c r="A234" s="512" t="s">
        <v>1475</v>
      </c>
      <c r="B234" s="686" t="s">
        <v>163</v>
      </c>
      <c r="C234" s="494" t="s">
        <v>761</v>
      </c>
      <c r="D234" s="494" t="s">
        <v>1670</v>
      </c>
      <c r="E234" s="494" t="s">
        <v>1671</v>
      </c>
      <c r="F234" s="494"/>
      <c r="G234" s="494" t="s">
        <v>1671</v>
      </c>
      <c r="H234" s="905"/>
    </row>
    <row r="235" spans="1:8" s="684" customFormat="1" ht="30" customHeight="1" x14ac:dyDescent="0.25">
      <c r="A235" s="512" t="s">
        <v>1476</v>
      </c>
      <c r="B235" s="686" t="s">
        <v>300</v>
      </c>
      <c r="C235" s="494" t="s">
        <v>761</v>
      </c>
      <c r="D235" s="494" t="s">
        <v>1670</v>
      </c>
      <c r="E235" s="494" t="s">
        <v>1671</v>
      </c>
      <c r="F235" s="494"/>
      <c r="G235" s="494" t="s">
        <v>1671</v>
      </c>
      <c r="H235" s="905"/>
    </row>
    <row r="236" spans="1:8" s="684" customFormat="1" ht="26.25" customHeight="1" x14ac:dyDescent="0.25">
      <c r="A236" s="512" t="s">
        <v>1477</v>
      </c>
      <c r="B236" s="686" t="s">
        <v>301</v>
      </c>
      <c r="C236" s="494" t="s">
        <v>761</v>
      </c>
      <c r="D236" s="494" t="s">
        <v>1670</v>
      </c>
      <c r="E236" s="494" t="s">
        <v>1671</v>
      </c>
      <c r="F236" s="494"/>
      <c r="G236" s="494" t="s">
        <v>1671</v>
      </c>
      <c r="H236" s="905"/>
    </row>
    <row r="237" spans="1:8" s="684" customFormat="1" ht="26.25" customHeight="1" x14ac:dyDescent="0.25">
      <c r="A237" s="512" t="s">
        <v>1478</v>
      </c>
      <c r="B237" s="594" t="s">
        <v>345</v>
      </c>
      <c r="C237" s="494" t="s">
        <v>761</v>
      </c>
      <c r="D237" s="494" t="s">
        <v>1670</v>
      </c>
      <c r="E237" s="494" t="s">
        <v>1671</v>
      </c>
      <c r="F237" s="494"/>
      <c r="G237" s="494" t="s">
        <v>1671</v>
      </c>
      <c r="H237" s="905"/>
    </row>
    <row r="238" spans="1:8" s="684" customFormat="1" ht="26.25" customHeight="1" x14ac:dyDescent="0.25">
      <c r="A238" s="512" t="s">
        <v>1479</v>
      </c>
      <c r="B238" s="594" t="s">
        <v>346</v>
      </c>
      <c r="C238" s="494" t="s">
        <v>761</v>
      </c>
      <c r="D238" s="494" t="s">
        <v>1670</v>
      </c>
      <c r="E238" s="494" t="s">
        <v>1671</v>
      </c>
      <c r="F238" s="494"/>
      <c r="G238" s="494" t="s">
        <v>1671</v>
      </c>
      <c r="H238" s="905"/>
    </row>
    <row r="239" spans="1:8" s="684" customFormat="1" ht="26.25" customHeight="1" x14ac:dyDescent="0.25">
      <c r="A239" s="512" t="s">
        <v>1480</v>
      </c>
      <c r="B239" s="594" t="s">
        <v>727</v>
      </c>
      <c r="C239" s="494" t="s">
        <v>761</v>
      </c>
      <c r="D239" s="494" t="s">
        <v>1670</v>
      </c>
      <c r="E239" s="494" t="s">
        <v>1671</v>
      </c>
      <c r="F239" s="494"/>
      <c r="G239" s="494" t="s">
        <v>1671</v>
      </c>
      <c r="H239" s="905"/>
    </row>
    <row r="240" spans="1:8" s="684" customFormat="1" ht="26.25" customHeight="1" x14ac:dyDescent="0.25">
      <c r="A240" s="512" t="s">
        <v>1481</v>
      </c>
      <c r="B240" s="552" t="s">
        <v>794</v>
      </c>
      <c r="C240" s="494" t="s">
        <v>761</v>
      </c>
      <c r="D240" s="494" t="s">
        <v>1670</v>
      </c>
      <c r="E240" s="494" t="s">
        <v>1671</v>
      </c>
      <c r="F240" s="494"/>
      <c r="G240" s="494" t="s">
        <v>1671</v>
      </c>
      <c r="H240" s="905"/>
    </row>
    <row r="241" spans="1:8" s="684" customFormat="1" ht="26.25" customHeight="1" x14ac:dyDescent="0.25">
      <c r="A241" s="512" t="s">
        <v>1482</v>
      </c>
      <c r="B241" s="594" t="s">
        <v>804</v>
      </c>
      <c r="C241" s="494" t="s">
        <v>761</v>
      </c>
      <c r="D241" s="494" t="s">
        <v>1671</v>
      </c>
      <c r="E241" s="494" t="s">
        <v>1671</v>
      </c>
      <c r="F241" s="494"/>
      <c r="G241" s="494" t="s">
        <v>1671</v>
      </c>
      <c r="H241" s="905"/>
    </row>
    <row r="242" spans="1:8" s="684" customFormat="1" ht="39.950000000000003" customHeight="1" x14ac:dyDescent="0.25">
      <c r="A242" s="512" t="s">
        <v>1483</v>
      </c>
      <c r="B242" s="594" t="s">
        <v>1045</v>
      </c>
      <c r="C242" s="494" t="s">
        <v>761</v>
      </c>
      <c r="D242" s="494" t="s">
        <v>1671</v>
      </c>
      <c r="E242" s="494" t="s">
        <v>1671</v>
      </c>
      <c r="F242" s="494"/>
      <c r="G242" s="494" t="s">
        <v>1671</v>
      </c>
      <c r="H242" s="905" t="s">
        <v>1122</v>
      </c>
    </row>
    <row r="243" spans="1:8" s="684" customFormat="1" ht="32.25" customHeight="1" x14ac:dyDescent="0.25">
      <c r="A243" s="512" t="s">
        <v>1484</v>
      </c>
      <c r="B243" s="519" t="s">
        <v>6</v>
      </c>
      <c r="C243" s="494" t="s">
        <v>1655</v>
      </c>
      <c r="D243" s="494" t="s">
        <v>1670</v>
      </c>
      <c r="E243" s="494" t="s">
        <v>1670</v>
      </c>
      <c r="F243" s="494" t="s">
        <v>1670</v>
      </c>
      <c r="G243" s="494" t="s">
        <v>1670</v>
      </c>
      <c r="H243" s="905"/>
    </row>
    <row r="244" spans="1:8" s="684" customFormat="1" ht="33" customHeight="1" x14ac:dyDescent="0.25">
      <c r="A244" s="512" t="s">
        <v>1485</v>
      </c>
      <c r="B244" s="552" t="s">
        <v>108</v>
      </c>
      <c r="C244" s="494" t="s">
        <v>761</v>
      </c>
      <c r="D244" s="494" t="s">
        <v>1670</v>
      </c>
      <c r="E244" s="494" t="s">
        <v>1670</v>
      </c>
      <c r="F244" s="494"/>
      <c r="G244" s="494" t="s">
        <v>1670</v>
      </c>
      <c r="H244" s="905"/>
    </row>
    <row r="245" spans="1:8" s="684" customFormat="1" ht="26.25" customHeight="1" x14ac:dyDescent="0.25">
      <c r="A245" s="512" t="s">
        <v>1486</v>
      </c>
      <c r="B245" s="552" t="s">
        <v>107</v>
      </c>
      <c r="C245" s="494" t="s">
        <v>761</v>
      </c>
      <c r="D245" s="494" t="s">
        <v>1671</v>
      </c>
      <c r="E245" s="494" t="s">
        <v>1670</v>
      </c>
      <c r="F245" s="494"/>
      <c r="G245" s="494" t="s">
        <v>1670</v>
      </c>
      <c r="H245" s="905"/>
    </row>
    <row r="246" spans="1:8" s="684" customFormat="1" ht="33.75" customHeight="1" x14ac:dyDescent="0.25">
      <c r="A246" s="512" t="s">
        <v>1487</v>
      </c>
      <c r="B246" s="519" t="s">
        <v>95</v>
      </c>
      <c r="C246" s="494" t="s">
        <v>761</v>
      </c>
      <c r="D246" s="494" t="s">
        <v>1671</v>
      </c>
      <c r="E246" s="494" t="s">
        <v>1671</v>
      </c>
      <c r="F246" s="494" t="s">
        <v>1670</v>
      </c>
      <c r="G246" s="494" t="s">
        <v>1671</v>
      </c>
      <c r="H246" s="905"/>
    </row>
    <row r="247" spans="1:8" s="684" customFormat="1" ht="31.5" customHeight="1" x14ac:dyDescent="0.25">
      <c r="A247" s="512" t="s">
        <v>1488</v>
      </c>
      <c r="B247" s="552" t="s">
        <v>102</v>
      </c>
      <c r="C247" s="494" t="s">
        <v>761</v>
      </c>
      <c r="D247" s="494" t="s">
        <v>1671</v>
      </c>
      <c r="E247" s="494" t="s">
        <v>1671</v>
      </c>
      <c r="F247" s="494"/>
      <c r="G247" s="494" t="s">
        <v>1671</v>
      </c>
      <c r="H247" s="905"/>
    </row>
    <row r="248" spans="1:8" s="684" customFormat="1" ht="30" customHeight="1" x14ac:dyDescent="0.25">
      <c r="A248" s="512" t="s">
        <v>1489</v>
      </c>
      <c r="B248" s="552" t="s">
        <v>100</v>
      </c>
      <c r="C248" s="494" t="s">
        <v>761</v>
      </c>
      <c r="D248" s="494" t="s">
        <v>1671</v>
      </c>
      <c r="E248" s="494" t="s">
        <v>1671</v>
      </c>
      <c r="F248" s="494"/>
      <c r="G248" s="494" t="s">
        <v>1671</v>
      </c>
      <c r="H248" s="905"/>
    </row>
    <row r="249" spans="1:8" s="684" customFormat="1" ht="30" customHeight="1" x14ac:dyDescent="0.25">
      <c r="A249" s="512" t="s">
        <v>1490</v>
      </c>
      <c r="B249" s="552" t="s">
        <v>63</v>
      </c>
      <c r="C249" s="494" t="s">
        <v>761</v>
      </c>
      <c r="D249" s="494" t="s">
        <v>1671</v>
      </c>
      <c r="E249" s="494" t="s">
        <v>1671</v>
      </c>
      <c r="F249" s="494"/>
      <c r="G249" s="494" t="s">
        <v>1671</v>
      </c>
      <c r="H249" s="905"/>
    </row>
    <row r="250" spans="1:8" s="684" customFormat="1" ht="30" customHeight="1" x14ac:dyDescent="0.25">
      <c r="A250" s="512" t="s">
        <v>1491</v>
      </c>
      <c r="B250" s="552" t="s">
        <v>103</v>
      </c>
      <c r="C250" s="494" t="s">
        <v>761</v>
      </c>
      <c r="D250" s="494" t="s">
        <v>1671</v>
      </c>
      <c r="E250" s="494" t="s">
        <v>1671</v>
      </c>
      <c r="F250" s="494"/>
      <c r="G250" s="494" t="s">
        <v>1671</v>
      </c>
      <c r="H250" s="905"/>
    </row>
    <row r="251" spans="1:8" s="684" customFormat="1" ht="33.75" customHeight="1" x14ac:dyDescent="0.25">
      <c r="A251" s="512" t="s">
        <v>1492</v>
      </c>
      <c r="B251" s="552" t="s">
        <v>104</v>
      </c>
      <c r="C251" s="494" t="s">
        <v>761</v>
      </c>
      <c r="D251" s="494" t="s">
        <v>1671</v>
      </c>
      <c r="E251" s="494" t="s">
        <v>1671</v>
      </c>
      <c r="F251" s="494"/>
      <c r="G251" s="494" t="s">
        <v>1671</v>
      </c>
      <c r="H251" s="905"/>
    </row>
    <row r="252" spans="1:8" s="684" customFormat="1" ht="33.75" customHeight="1" x14ac:dyDescent="0.25">
      <c r="A252" s="512" t="s">
        <v>1493</v>
      </c>
      <c r="B252" s="552" t="s">
        <v>101</v>
      </c>
      <c r="C252" s="494" t="s">
        <v>761</v>
      </c>
      <c r="D252" s="494" t="s">
        <v>1671</v>
      </c>
      <c r="E252" s="494" t="s">
        <v>1671</v>
      </c>
      <c r="F252" s="494"/>
      <c r="G252" s="494" t="s">
        <v>1671</v>
      </c>
      <c r="H252" s="905"/>
    </row>
    <row r="253" spans="1:8" s="684" customFormat="1" ht="33.75" customHeight="1" x14ac:dyDescent="0.25">
      <c r="A253" s="512" t="s">
        <v>1494</v>
      </c>
      <c r="B253" s="552" t="s">
        <v>99</v>
      </c>
      <c r="C253" s="494" t="s">
        <v>761</v>
      </c>
      <c r="D253" s="494" t="s">
        <v>1671</v>
      </c>
      <c r="E253" s="494" t="s">
        <v>1671</v>
      </c>
      <c r="F253" s="494"/>
      <c r="G253" s="494" t="s">
        <v>1671</v>
      </c>
      <c r="H253" s="905"/>
    </row>
    <row r="254" spans="1:8" s="684" customFormat="1" ht="33.75" customHeight="1" x14ac:dyDescent="0.25">
      <c r="A254" s="512" t="s">
        <v>1495</v>
      </c>
      <c r="B254" s="552" t="s">
        <v>98</v>
      </c>
      <c r="C254" s="494" t="s">
        <v>761</v>
      </c>
      <c r="D254" s="494" t="s">
        <v>1671</v>
      </c>
      <c r="E254" s="494" t="s">
        <v>1671</v>
      </c>
      <c r="F254" s="494"/>
      <c r="G254" s="494" t="s">
        <v>1671</v>
      </c>
      <c r="H254" s="905"/>
    </row>
    <row r="255" spans="1:8" s="684" customFormat="1" ht="27.75" customHeight="1" x14ac:dyDescent="0.25">
      <c r="A255" s="512" t="s">
        <v>1496</v>
      </c>
      <c r="B255" s="552" t="s">
        <v>7</v>
      </c>
      <c r="C255" s="494" t="s">
        <v>761</v>
      </c>
      <c r="D255" s="494" t="s">
        <v>1671</v>
      </c>
      <c r="E255" s="494" t="s">
        <v>1671</v>
      </c>
      <c r="F255" s="494"/>
      <c r="G255" s="494" t="s">
        <v>1671</v>
      </c>
      <c r="H255" s="905"/>
    </row>
    <row r="256" spans="1:8" s="684" customFormat="1" ht="27.75" customHeight="1" x14ac:dyDescent="0.25">
      <c r="A256" s="512" t="s">
        <v>1497</v>
      </c>
      <c r="B256" s="552" t="s">
        <v>92</v>
      </c>
      <c r="C256" s="494" t="s">
        <v>761</v>
      </c>
      <c r="D256" s="494" t="s">
        <v>1671</v>
      </c>
      <c r="E256" s="494" t="s">
        <v>1671</v>
      </c>
      <c r="F256" s="494"/>
      <c r="G256" s="494" t="s">
        <v>1671</v>
      </c>
      <c r="H256" s="905"/>
    </row>
    <row r="257" spans="1:8" s="684" customFormat="1" ht="27.75" customHeight="1" x14ac:dyDescent="0.25">
      <c r="A257" s="512" t="s">
        <v>1498</v>
      </c>
      <c r="B257" s="552" t="s">
        <v>93</v>
      </c>
      <c r="C257" s="494" t="s">
        <v>761</v>
      </c>
      <c r="D257" s="494" t="s">
        <v>1671</v>
      </c>
      <c r="E257" s="494" t="s">
        <v>1671</v>
      </c>
      <c r="F257" s="494"/>
      <c r="G257" s="494" t="s">
        <v>1671</v>
      </c>
      <c r="H257" s="905"/>
    </row>
    <row r="258" spans="1:8" s="684" customFormat="1" ht="27.75" customHeight="1" x14ac:dyDescent="0.25">
      <c r="A258" s="512" t="s">
        <v>1499</v>
      </c>
      <c r="B258" s="552" t="s">
        <v>94</v>
      </c>
      <c r="C258" s="494" t="s">
        <v>761</v>
      </c>
      <c r="D258" s="494" t="s">
        <v>1671</v>
      </c>
      <c r="E258" s="494" t="s">
        <v>1671</v>
      </c>
      <c r="F258" s="494"/>
      <c r="G258" s="494" t="s">
        <v>1671</v>
      </c>
      <c r="H258" s="905"/>
    </row>
    <row r="259" spans="1:8" s="684" customFormat="1" ht="30.75" customHeight="1" x14ac:dyDescent="0.25">
      <c r="A259" s="512" t="s">
        <v>1500</v>
      </c>
      <c r="B259" s="552" t="s">
        <v>96</v>
      </c>
      <c r="C259" s="494" t="s">
        <v>761</v>
      </c>
      <c r="D259" s="494" t="s">
        <v>1671</v>
      </c>
      <c r="E259" s="494" t="s">
        <v>1671</v>
      </c>
      <c r="F259" s="494"/>
      <c r="G259" s="494" t="s">
        <v>1671</v>
      </c>
      <c r="H259" s="905"/>
    </row>
    <row r="260" spans="1:8" s="684" customFormat="1" ht="27.75" customHeight="1" x14ac:dyDescent="0.25">
      <c r="A260" s="512" t="s">
        <v>1501</v>
      </c>
      <c r="B260" s="552" t="s">
        <v>97</v>
      </c>
      <c r="C260" s="494" t="s">
        <v>761</v>
      </c>
      <c r="D260" s="494" t="s">
        <v>1671</v>
      </c>
      <c r="E260" s="494" t="s">
        <v>1671</v>
      </c>
      <c r="F260" s="494"/>
      <c r="G260" s="494" t="s">
        <v>1671</v>
      </c>
      <c r="H260" s="905"/>
    </row>
    <row r="261" spans="1:8" s="684" customFormat="1" ht="27.75" customHeight="1" x14ac:dyDescent="0.25">
      <c r="A261" s="512" t="s">
        <v>1502</v>
      </c>
      <c r="B261" s="552" t="s">
        <v>109</v>
      </c>
      <c r="C261" s="494" t="s">
        <v>761</v>
      </c>
      <c r="D261" s="494" t="s">
        <v>1671</v>
      </c>
      <c r="E261" s="494" t="s">
        <v>1671</v>
      </c>
      <c r="F261" s="494"/>
      <c r="G261" s="494" t="s">
        <v>1671</v>
      </c>
      <c r="H261" s="905"/>
    </row>
    <row r="262" spans="1:8" s="684" customFormat="1" ht="27.75" customHeight="1" x14ac:dyDescent="0.25">
      <c r="A262" s="512" t="s">
        <v>1503</v>
      </c>
      <c r="B262" s="552" t="s">
        <v>106</v>
      </c>
      <c r="C262" s="494" t="s">
        <v>761</v>
      </c>
      <c r="D262" s="494" t="s">
        <v>1671</v>
      </c>
      <c r="E262" s="494" t="s">
        <v>1671</v>
      </c>
      <c r="F262" s="494"/>
      <c r="G262" s="494" t="s">
        <v>1671</v>
      </c>
      <c r="H262" s="905"/>
    </row>
    <row r="263" spans="1:8" s="684" customFormat="1" ht="27.75" customHeight="1" x14ac:dyDescent="0.25">
      <c r="A263" s="512" t="s">
        <v>1504</v>
      </c>
      <c r="B263" s="552" t="s">
        <v>8</v>
      </c>
      <c r="C263" s="494" t="s">
        <v>761</v>
      </c>
      <c r="D263" s="494" t="s">
        <v>1671</v>
      </c>
      <c r="E263" s="494" t="s">
        <v>1671</v>
      </c>
      <c r="F263" s="494"/>
      <c r="G263" s="494" t="s">
        <v>1671</v>
      </c>
      <c r="H263" s="905"/>
    </row>
    <row r="264" spans="1:8" s="684" customFormat="1" ht="30.75" customHeight="1" x14ac:dyDescent="0.25">
      <c r="A264" s="512" t="s">
        <v>1505</v>
      </c>
      <c r="B264" s="594" t="s">
        <v>198</v>
      </c>
      <c r="C264" s="518" t="s">
        <v>332</v>
      </c>
      <c r="D264" s="494" t="s">
        <v>1670</v>
      </c>
      <c r="E264" s="494" t="s">
        <v>1670</v>
      </c>
      <c r="F264" s="494" t="s">
        <v>1670</v>
      </c>
      <c r="G264" s="494" t="s">
        <v>1670</v>
      </c>
      <c r="H264" s="905"/>
    </row>
    <row r="265" spans="1:8" s="684" customFormat="1" ht="28.5" customHeight="1" x14ac:dyDescent="0.25">
      <c r="A265" s="512" t="s">
        <v>1506</v>
      </c>
      <c r="B265" s="514" t="s">
        <v>205</v>
      </c>
      <c r="C265" s="518" t="s">
        <v>761</v>
      </c>
      <c r="D265" s="494" t="s">
        <v>1670</v>
      </c>
      <c r="E265" s="494" t="s">
        <v>1670</v>
      </c>
      <c r="F265" s="494"/>
      <c r="G265" s="494" t="s">
        <v>1670</v>
      </c>
      <c r="H265" s="905"/>
    </row>
    <row r="266" spans="1:8" s="684" customFormat="1" ht="28.5" customHeight="1" x14ac:dyDescent="0.25">
      <c r="A266" s="512" t="s">
        <v>1507</v>
      </c>
      <c r="B266" s="552" t="s">
        <v>806</v>
      </c>
      <c r="C266" s="518" t="s">
        <v>761</v>
      </c>
      <c r="D266" s="494" t="s">
        <v>1670</v>
      </c>
      <c r="E266" s="494" t="s">
        <v>1670</v>
      </c>
      <c r="F266" s="494"/>
      <c r="G266" s="494" t="s">
        <v>1670</v>
      </c>
      <c r="H266" s="905"/>
    </row>
    <row r="267" spans="1:8" s="684" customFormat="1" ht="33.75" customHeight="1" x14ac:dyDescent="0.25">
      <c r="A267" s="512" t="s">
        <v>1508</v>
      </c>
      <c r="B267" s="519" t="s">
        <v>277</v>
      </c>
      <c r="C267" s="518" t="s">
        <v>761</v>
      </c>
      <c r="D267" s="494" t="s">
        <v>1670</v>
      </c>
      <c r="E267" s="494" t="s">
        <v>1670</v>
      </c>
      <c r="F267" s="494"/>
      <c r="G267" s="494" t="s">
        <v>1670</v>
      </c>
      <c r="H267" s="905"/>
    </row>
    <row r="268" spans="1:8" s="684" customFormat="1" ht="33" customHeight="1" x14ac:dyDescent="0.25">
      <c r="A268" s="512" t="s">
        <v>1509</v>
      </c>
      <c r="B268" s="514" t="s">
        <v>286</v>
      </c>
      <c r="C268" s="518" t="s">
        <v>761</v>
      </c>
      <c r="D268" s="494" t="s">
        <v>1670</v>
      </c>
      <c r="E268" s="494" t="s">
        <v>1670</v>
      </c>
      <c r="F268" s="494"/>
      <c r="G268" s="494" t="s">
        <v>1670</v>
      </c>
      <c r="H268" s="905"/>
    </row>
    <row r="269" spans="1:8" s="684" customFormat="1" ht="33" customHeight="1" x14ac:dyDescent="0.25">
      <c r="A269" s="512" t="s">
        <v>1510</v>
      </c>
      <c r="B269" s="514" t="s">
        <v>199</v>
      </c>
      <c r="C269" s="518" t="s">
        <v>761</v>
      </c>
      <c r="D269" s="494" t="s">
        <v>1670</v>
      </c>
      <c r="E269" s="494" t="s">
        <v>1670</v>
      </c>
      <c r="F269" s="494" t="s">
        <v>1670</v>
      </c>
      <c r="G269" s="494" t="s">
        <v>1671</v>
      </c>
      <c r="H269" s="905"/>
    </row>
    <row r="270" spans="1:8" s="684" customFormat="1" ht="33.75" customHeight="1" x14ac:dyDescent="0.25">
      <c r="A270" s="512" t="s">
        <v>1511</v>
      </c>
      <c r="B270" s="514" t="s">
        <v>287</v>
      </c>
      <c r="C270" s="518" t="s">
        <v>761</v>
      </c>
      <c r="D270" s="494" t="s">
        <v>1671</v>
      </c>
      <c r="E270" s="494" t="s">
        <v>1671</v>
      </c>
      <c r="F270" s="494"/>
      <c r="G270" s="494" t="s">
        <v>1671</v>
      </c>
      <c r="H270" s="905"/>
    </row>
    <row r="271" spans="1:8" s="684" customFormat="1" ht="27" customHeight="1" x14ac:dyDescent="0.25">
      <c r="A271" s="512" t="s">
        <v>1512</v>
      </c>
      <c r="B271" s="514" t="s">
        <v>303</v>
      </c>
      <c r="C271" s="518" t="s">
        <v>761</v>
      </c>
      <c r="D271" s="494" t="s">
        <v>1671</v>
      </c>
      <c r="E271" s="494" t="s">
        <v>1671</v>
      </c>
      <c r="F271" s="494"/>
      <c r="G271" s="494" t="s">
        <v>1671</v>
      </c>
      <c r="H271" s="905"/>
    </row>
    <row r="272" spans="1:8" s="684" customFormat="1" ht="32.25" customHeight="1" x14ac:dyDescent="0.25">
      <c r="A272" s="512" t="s">
        <v>1513</v>
      </c>
      <c r="B272" s="514" t="s">
        <v>373</v>
      </c>
      <c r="C272" s="518" t="s">
        <v>761</v>
      </c>
      <c r="D272" s="494" t="s">
        <v>1671</v>
      </c>
      <c r="E272" s="494" t="s">
        <v>1671</v>
      </c>
      <c r="F272" s="494"/>
      <c r="G272" s="494" t="s">
        <v>1671</v>
      </c>
      <c r="H272" s="905"/>
    </row>
    <row r="273" spans="1:8" s="684" customFormat="1" ht="23.25" customHeight="1" x14ac:dyDescent="0.25">
      <c r="A273" s="512" t="s">
        <v>1514</v>
      </c>
      <c r="B273" s="514" t="s">
        <v>288</v>
      </c>
      <c r="C273" s="518" t="s">
        <v>761</v>
      </c>
      <c r="D273" s="494" t="s">
        <v>1671</v>
      </c>
      <c r="E273" s="494" t="s">
        <v>1671</v>
      </c>
      <c r="F273" s="494"/>
      <c r="G273" s="494" t="s">
        <v>1671</v>
      </c>
      <c r="H273" s="905"/>
    </row>
    <row r="274" spans="1:8" s="684" customFormat="1" ht="36" customHeight="1" x14ac:dyDescent="0.25">
      <c r="A274" s="512" t="s">
        <v>1515</v>
      </c>
      <c r="B274" s="519" t="s">
        <v>1051</v>
      </c>
      <c r="C274" s="518" t="s">
        <v>761</v>
      </c>
      <c r="D274" s="494" t="s">
        <v>1671</v>
      </c>
      <c r="E274" s="494" t="s">
        <v>1671</v>
      </c>
      <c r="F274" s="494"/>
      <c r="G274" s="494" t="s">
        <v>1671</v>
      </c>
      <c r="H274" s="905" t="s">
        <v>1122</v>
      </c>
    </row>
    <row r="275" spans="1:8" s="684" customFormat="1" ht="39.950000000000003" customHeight="1" x14ac:dyDescent="0.25">
      <c r="A275" s="512" t="s">
        <v>1516</v>
      </c>
      <c r="B275" s="519" t="s">
        <v>1053</v>
      </c>
      <c r="C275" s="518" t="s">
        <v>761</v>
      </c>
      <c r="D275" s="494" t="s">
        <v>1671</v>
      </c>
      <c r="E275" s="494" t="s">
        <v>1671</v>
      </c>
      <c r="F275" s="494"/>
      <c r="G275" s="494" t="s">
        <v>1671</v>
      </c>
      <c r="H275" s="905" t="s">
        <v>1122</v>
      </c>
    </row>
    <row r="276" spans="1:8" s="684" customFormat="1" ht="89.25" customHeight="1" x14ac:dyDescent="0.25">
      <c r="A276" s="512" t="s">
        <v>1517</v>
      </c>
      <c r="B276" s="519" t="s">
        <v>1055</v>
      </c>
      <c r="C276" s="518" t="s">
        <v>761</v>
      </c>
      <c r="D276" s="494" t="s">
        <v>1671</v>
      </c>
      <c r="E276" s="494" t="s">
        <v>1671</v>
      </c>
      <c r="F276" s="494"/>
      <c r="G276" s="494" t="s">
        <v>1671</v>
      </c>
      <c r="H276" s="905" t="s">
        <v>1676</v>
      </c>
    </row>
    <row r="277" spans="1:8" s="684" customFormat="1" ht="49.5" customHeight="1" x14ac:dyDescent="0.25">
      <c r="A277" s="512" t="s">
        <v>1518</v>
      </c>
      <c r="B277" s="552" t="s">
        <v>807</v>
      </c>
      <c r="C277" s="518" t="s">
        <v>761</v>
      </c>
      <c r="D277" s="494" t="s">
        <v>1670</v>
      </c>
      <c r="E277" s="494" t="s">
        <v>1671</v>
      </c>
      <c r="F277" s="494"/>
      <c r="G277" s="494" t="s">
        <v>1671</v>
      </c>
      <c r="H277" s="905" t="s">
        <v>1673</v>
      </c>
    </row>
    <row r="278" spans="1:8" s="684" customFormat="1" ht="24.75" customHeight="1" x14ac:dyDescent="0.25">
      <c r="A278" s="512" t="s">
        <v>1519</v>
      </c>
      <c r="B278" s="514" t="s">
        <v>203</v>
      </c>
      <c r="C278" s="518" t="s">
        <v>761</v>
      </c>
      <c r="D278" s="494" t="s">
        <v>1671</v>
      </c>
      <c r="E278" s="494" t="s">
        <v>1670</v>
      </c>
      <c r="F278" s="494"/>
      <c r="G278" s="494" t="s">
        <v>1671</v>
      </c>
      <c r="H278" s="905"/>
    </row>
    <row r="279" spans="1:8" s="684" customFormat="1" ht="24.75" customHeight="1" x14ac:dyDescent="0.25">
      <c r="A279" s="512" t="s">
        <v>1520</v>
      </c>
      <c r="B279" s="514" t="s">
        <v>202</v>
      </c>
      <c r="C279" s="518" t="s">
        <v>761</v>
      </c>
      <c r="D279" s="494" t="s">
        <v>1671</v>
      </c>
      <c r="E279" s="494" t="s">
        <v>1670</v>
      </c>
      <c r="F279" s="494"/>
      <c r="G279" s="494" t="s">
        <v>1671</v>
      </c>
      <c r="H279" s="905"/>
    </row>
    <row r="280" spans="1:8" s="684" customFormat="1" ht="24.75" customHeight="1" x14ac:dyDescent="0.25">
      <c r="A280" s="512" t="s">
        <v>1521</v>
      </c>
      <c r="B280" s="514" t="s">
        <v>204</v>
      </c>
      <c r="C280" s="518" t="s">
        <v>761</v>
      </c>
      <c r="D280" s="494" t="s">
        <v>1671</v>
      </c>
      <c r="E280" s="494" t="s">
        <v>1670</v>
      </c>
      <c r="F280" s="494"/>
      <c r="G280" s="494" t="s">
        <v>1671</v>
      </c>
      <c r="H280" s="905"/>
    </row>
    <row r="281" spans="1:8" s="684" customFormat="1" ht="24.75" customHeight="1" x14ac:dyDescent="0.25">
      <c r="A281" s="512" t="s">
        <v>1522</v>
      </c>
      <c r="B281" s="720" t="s">
        <v>1016</v>
      </c>
      <c r="C281" s="518" t="s">
        <v>761</v>
      </c>
      <c r="D281" s="494" t="s">
        <v>1671</v>
      </c>
      <c r="E281" s="494" t="s">
        <v>1670</v>
      </c>
      <c r="F281" s="494"/>
      <c r="G281" s="494" t="s">
        <v>1671</v>
      </c>
      <c r="H281" s="905"/>
    </row>
    <row r="282" spans="1:8" s="684" customFormat="1" ht="32.25" customHeight="1" x14ac:dyDescent="0.25">
      <c r="A282" s="512" t="s">
        <v>1523</v>
      </c>
      <c r="B282" s="562" t="s">
        <v>112</v>
      </c>
      <c r="C282" s="921" t="s">
        <v>1656</v>
      </c>
      <c r="D282" s="494" t="s">
        <v>1671</v>
      </c>
      <c r="E282" s="494" t="s">
        <v>1670</v>
      </c>
      <c r="F282" s="494" t="s">
        <v>1670</v>
      </c>
      <c r="G282" s="494" t="s">
        <v>1670</v>
      </c>
      <c r="H282" s="905"/>
    </row>
    <row r="283" spans="1:8" s="684" customFormat="1" ht="53.25" customHeight="1" x14ac:dyDescent="0.25">
      <c r="A283" s="512" t="s">
        <v>1524</v>
      </c>
      <c r="B283" s="562" t="s">
        <v>115</v>
      </c>
      <c r="C283" s="921" t="s">
        <v>761</v>
      </c>
      <c r="D283" s="494" t="s">
        <v>1670</v>
      </c>
      <c r="E283" s="494" t="s">
        <v>1670</v>
      </c>
      <c r="F283" s="494"/>
      <c r="G283" s="494" t="s">
        <v>1670</v>
      </c>
      <c r="H283" s="905" t="s">
        <v>1121</v>
      </c>
    </row>
    <row r="284" spans="1:8" s="684" customFormat="1" ht="32.25" customHeight="1" x14ac:dyDescent="0.25">
      <c r="A284" s="512" t="s">
        <v>1525</v>
      </c>
      <c r="B284" s="562" t="s">
        <v>117</v>
      </c>
      <c r="C284" s="921" t="s">
        <v>761</v>
      </c>
      <c r="D284" s="494" t="s">
        <v>1670</v>
      </c>
      <c r="E284" s="494" t="s">
        <v>1670</v>
      </c>
      <c r="F284" s="494"/>
      <c r="G284" s="494" t="s">
        <v>1670</v>
      </c>
      <c r="H284" s="905"/>
    </row>
    <row r="285" spans="1:8" s="684" customFormat="1" ht="24.75" customHeight="1" x14ac:dyDescent="0.25">
      <c r="A285" s="512" t="s">
        <v>1526</v>
      </c>
      <c r="B285" s="562" t="s">
        <v>125</v>
      </c>
      <c r="C285" s="921" t="s">
        <v>761</v>
      </c>
      <c r="D285" s="494" t="s">
        <v>1670</v>
      </c>
      <c r="E285" s="494" t="s">
        <v>1670</v>
      </c>
      <c r="F285" s="494"/>
      <c r="G285" s="494" t="s">
        <v>1670</v>
      </c>
      <c r="H285" s="905"/>
    </row>
    <row r="286" spans="1:8" s="684" customFormat="1" ht="33" customHeight="1" x14ac:dyDescent="0.25">
      <c r="A286" s="512" t="s">
        <v>1527</v>
      </c>
      <c r="B286" s="562" t="s">
        <v>111</v>
      </c>
      <c r="C286" s="921" t="s">
        <v>761</v>
      </c>
      <c r="D286" s="494" t="s">
        <v>1671</v>
      </c>
      <c r="E286" s="494" t="s">
        <v>1671</v>
      </c>
      <c r="F286" s="494" t="s">
        <v>1670</v>
      </c>
      <c r="G286" s="494" t="s">
        <v>1671</v>
      </c>
      <c r="H286" s="905"/>
    </row>
    <row r="287" spans="1:8" s="684" customFormat="1" ht="24.75" customHeight="1" x14ac:dyDescent="0.25">
      <c r="A287" s="512" t="s">
        <v>1528</v>
      </c>
      <c r="B287" s="562" t="s">
        <v>113</v>
      </c>
      <c r="C287" s="921" t="s">
        <v>761</v>
      </c>
      <c r="D287" s="494" t="s">
        <v>1670</v>
      </c>
      <c r="E287" s="494" t="s">
        <v>1671</v>
      </c>
      <c r="F287" s="494"/>
      <c r="G287" s="494" t="s">
        <v>1671</v>
      </c>
      <c r="H287" s="905"/>
    </row>
    <row r="288" spans="1:8" s="684" customFormat="1" ht="24.75" customHeight="1" x14ac:dyDescent="0.25">
      <c r="A288" s="512" t="s">
        <v>1529</v>
      </c>
      <c r="B288" s="562" t="s">
        <v>119</v>
      </c>
      <c r="C288" s="921" t="s">
        <v>761</v>
      </c>
      <c r="D288" s="494" t="s">
        <v>1670</v>
      </c>
      <c r="E288" s="494" t="s">
        <v>1671</v>
      </c>
      <c r="F288" s="494"/>
      <c r="G288" s="494" t="s">
        <v>1671</v>
      </c>
      <c r="H288" s="905"/>
    </row>
    <row r="289" spans="1:8" s="684" customFormat="1" ht="24.75" customHeight="1" x14ac:dyDescent="0.25">
      <c r="A289" s="512" t="s">
        <v>1530</v>
      </c>
      <c r="B289" s="562" t="s">
        <v>123</v>
      </c>
      <c r="C289" s="921" t="s">
        <v>761</v>
      </c>
      <c r="D289" s="494" t="s">
        <v>1671</v>
      </c>
      <c r="E289" s="494" t="s">
        <v>1671</v>
      </c>
      <c r="F289" s="494"/>
      <c r="G289" s="494" t="s">
        <v>1671</v>
      </c>
      <c r="H289" s="905"/>
    </row>
    <row r="290" spans="1:8" s="684" customFormat="1" ht="24.75" customHeight="1" x14ac:dyDescent="0.25">
      <c r="A290" s="512" t="s">
        <v>1531</v>
      </c>
      <c r="B290" s="562" t="s">
        <v>121</v>
      </c>
      <c r="C290" s="921" t="s">
        <v>761</v>
      </c>
      <c r="D290" s="494" t="s">
        <v>1671</v>
      </c>
      <c r="E290" s="494" t="s">
        <v>1671</v>
      </c>
      <c r="F290" s="494"/>
      <c r="G290" s="494" t="s">
        <v>1671</v>
      </c>
      <c r="H290" s="905"/>
    </row>
    <row r="291" spans="1:8" s="684" customFormat="1" ht="24.75" customHeight="1" x14ac:dyDescent="0.25">
      <c r="A291" s="512" t="s">
        <v>1532</v>
      </c>
      <c r="B291" s="562" t="s">
        <v>120</v>
      </c>
      <c r="C291" s="921" t="s">
        <v>761</v>
      </c>
      <c r="D291" s="494" t="s">
        <v>1671</v>
      </c>
      <c r="E291" s="494" t="s">
        <v>1671</v>
      </c>
      <c r="F291" s="494"/>
      <c r="G291" s="494" t="s">
        <v>1671</v>
      </c>
      <c r="H291" s="905"/>
    </row>
    <row r="292" spans="1:8" s="684" customFormat="1" ht="33" customHeight="1" x14ac:dyDescent="0.25">
      <c r="A292" s="512" t="s">
        <v>1533</v>
      </c>
      <c r="B292" s="562" t="s">
        <v>105</v>
      </c>
      <c r="C292" s="921" t="s">
        <v>761</v>
      </c>
      <c r="D292" s="494" t="s">
        <v>1671</v>
      </c>
      <c r="E292" s="494" t="s">
        <v>1671</v>
      </c>
      <c r="F292" s="494"/>
      <c r="G292" s="494" t="s">
        <v>1671</v>
      </c>
      <c r="H292" s="905"/>
    </row>
    <row r="293" spans="1:8" s="684" customFormat="1" ht="24" customHeight="1" x14ac:dyDescent="0.25">
      <c r="A293" s="512" t="s">
        <v>1534</v>
      </c>
      <c r="B293" s="562" t="s">
        <v>124</v>
      </c>
      <c r="C293" s="921" t="s">
        <v>761</v>
      </c>
      <c r="D293" s="494" t="s">
        <v>1671</v>
      </c>
      <c r="E293" s="494" t="s">
        <v>1671</v>
      </c>
      <c r="F293" s="494"/>
      <c r="G293" s="494" t="s">
        <v>1671</v>
      </c>
      <c r="H293" s="905"/>
    </row>
    <row r="294" spans="1:8" s="684" customFormat="1" ht="30" customHeight="1" x14ac:dyDescent="0.25">
      <c r="A294" s="512" t="s">
        <v>1535</v>
      </c>
      <c r="B294" s="562" t="s">
        <v>118</v>
      </c>
      <c r="C294" s="921" t="s">
        <v>761</v>
      </c>
      <c r="D294" s="494" t="s">
        <v>1671</v>
      </c>
      <c r="E294" s="494" t="s">
        <v>1671</v>
      </c>
      <c r="F294" s="494"/>
      <c r="G294" s="494" t="s">
        <v>1671</v>
      </c>
      <c r="H294" s="905"/>
    </row>
    <row r="295" spans="1:8" s="684" customFormat="1" ht="27" customHeight="1" x14ac:dyDescent="0.25">
      <c r="A295" s="512" t="s">
        <v>1536</v>
      </c>
      <c r="B295" s="562" t="s">
        <v>116</v>
      </c>
      <c r="C295" s="921" t="s">
        <v>761</v>
      </c>
      <c r="D295" s="494" t="s">
        <v>1671</v>
      </c>
      <c r="E295" s="494" t="s">
        <v>1671</v>
      </c>
      <c r="F295" s="494"/>
      <c r="G295" s="494" t="s">
        <v>1671</v>
      </c>
      <c r="H295" s="905"/>
    </row>
    <row r="296" spans="1:8" s="684" customFormat="1" ht="31.5" customHeight="1" x14ac:dyDescent="0.25">
      <c r="A296" s="512" t="s">
        <v>1537</v>
      </c>
      <c r="B296" s="562" t="s">
        <v>114</v>
      </c>
      <c r="C296" s="921" t="s">
        <v>761</v>
      </c>
      <c r="D296" s="494" t="s">
        <v>1670</v>
      </c>
      <c r="E296" s="494" t="s">
        <v>1671</v>
      </c>
      <c r="F296" s="494"/>
      <c r="G296" s="494" t="s">
        <v>1671</v>
      </c>
      <c r="H296" s="905"/>
    </row>
    <row r="297" spans="1:8" s="684" customFormat="1" ht="24" customHeight="1" x14ac:dyDescent="0.25">
      <c r="A297" s="512" t="s">
        <v>1538</v>
      </c>
      <c r="B297" s="562" t="s">
        <v>122</v>
      </c>
      <c r="C297" s="921" t="s">
        <v>761</v>
      </c>
      <c r="D297" s="494" t="s">
        <v>1670</v>
      </c>
      <c r="E297" s="494" t="s">
        <v>1671</v>
      </c>
      <c r="F297" s="494"/>
      <c r="G297" s="494" t="s">
        <v>1671</v>
      </c>
      <c r="H297" s="905"/>
    </row>
    <row r="298" spans="1:8" s="684" customFormat="1" ht="39.950000000000003" customHeight="1" x14ac:dyDescent="0.25">
      <c r="A298" s="512" t="s">
        <v>1539</v>
      </c>
      <c r="B298" s="686" t="s">
        <v>265</v>
      </c>
      <c r="C298" s="518" t="s">
        <v>1657</v>
      </c>
      <c r="D298" s="494" t="s">
        <v>1670</v>
      </c>
      <c r="E298" s="494" t="s">
        <v>1670</v>
      </c>
      <c r="F298" s="494" t="s">
        <v>1670</v>
      </c>
      <c r="G298" s="494" t="s">
        <v>1670</v>
      </c>
      <c r="H298" s="905"/>
    </row>
    <row r="299" spans="1:8" s="684" customFormat="1" ht="26.25" customHeight="1" x14ac:dyDescent="0.25">
      <c r="A299" s="512" t="s">
        <v>1540</v>
      </c>
      <c r="B299" s="686" t="s">
        <v>261</v>
      </c>
      <c r="C299" s="518" t="s">
        <v>761</v>
      </c>
      <c r="D299" s="494" t="s">
        <v>1670</v>
      </c>
      <c r="E299" s="494" t="s">
        <v>1671</v>
      </c>
      <c r="F299" s="494"/>
      <c r="G299" s="494" t="s">
        <v>1671</v>
      </c>
      <c r="H299" s="905"/>
    </row>
    <row r="300" spans="1:8" s="684" customFormat="1" ht="34.5" customHeight="1" x14ac:dyDescent="0.25">
      <c r="A300" s="512" t="s">
        <v>1541</v>
      </c>
      <c r="B300" s="686" t="s">
        <v>262</v>
      </c>
      <c r="C300" s="518" t="s">
        <v>761</v>
      </c>
      <c r="D300" s="494" t="s">
        <v>1670</v>
      </c>
      <c r="E300" s="494" t="s">
        <v>1671</v>
      </c>
      <c r="F300" s="494"/>
      <c r="G300" s="494" t="s">
        <v>1671</v>
      </c>
      <c r="H300" s="905"/>
    </row>
    <row r="301" spans="1:8" s="684" customFormat="1" ht="34.5" customHeight="1" x14ac:dyDescent="0.25">
      <c r="A301" s="512" t="s">
        <v>1542</v>
      </c>
      <c r="B301" s="686" t="s">
        <v>264</v>
      </c>
      <c r="C301" s="518" t="s">
        <v>761</v>
      </c>
      <c r="D301" s="494" t="s">
        <v>1670</v>
      </c>
      <c r="E301" s="494" t="s">
        <v>1671</v>
      </c>
      <c r="F301" s="494"/>
      <c r="G301" s="494" t="s">
        <v>1671</v>
      </c>
      <c r="H301" s="905"/>
    </row>
    <row r="302" spans="1:8" s="684" customFormat="1" ht="34.5" customHeight="1" x14ac:dyDescent="0.25">
      <c r="A302" s="512" t="s">
        <v>1543</v>
      </c>
      <c r="B302" s="686" t="s">
        <v>302</v>
      </c>
      <c r="C302" s="518" t="s">
        <v>761</v>
      </c>
      <c r="D302" s="494" t="s">
        <v>1670</v>
      </c>
      <c r="E302" s="494" t="s">
        <v>1671</v>
      </c>
      <c r="F302" s="494"/>
      <c r="G302" s="494" t="s">
        <v>1671</v>
      </c>
      <c r="H302" s="905"/>
    </row>
    <row r="303" spans="1:8" s="684" customFormat="1" ht="27.75" customHeight="1" x14ac:dyDescent="0.25">
      <c r="A303" s="512" t="s">
        <v>1544</v>
      </c>
      <c r="B303" s="686" t="s">
        <v>289</v>
      </c>
      <c r="C303" s="518" t="s">
        <v>761</v>
      </c>
      <c r="D303" s="494" t="s">
        <v>1670</v>
      </c>
      <c r="E303" s="494" t="s">
        <v>1671</v>
      </c>
      <c r="F303" s="494"/>
      <c r="G303" s="494" t="s">
        <v>1671</v>
      </c>
      <c r="H303" s="905"/>
    </row>
    <row r="304" spans="1:8" s="684" customFormat="1" ht="34.5" customHeight="1" x14ac:dyDescent="0.25">
      <c r="A304" s="512" t="s">
        <v>1545</v>
      </c>
      <c r="B304" s="686" t="s">
        <v>267</v>
      </c>
      <c r="C304" s="518" t="s">
        <v>761</v>
      </c>
      <c r="D304" s="494" t="s">
        <v>1670</v>
      </c>
      <c r="E304" s="494" t="s">
        <v>1671</v>
      </c>
      <c r="F304" s="494"/>
      <c r="G304" s="494" t="s">
        <v>1671</v>
      </c>
      <c r="H304" s="905"/>
    </row>
    <row r="305" spans="1:8" s="684" customFormat="1" ht="34.5" customHeight="1" x14ac:dyDescent="0.25">
      <c r="A305" s="512" t="s">
        <v>940</v>
      </c>
      <c r="B305" s="686" t="s">
        <v>266</v>
      </c>
      <c r="C305" s="518" t="s">
        <v>761</v>
      </c>
      <c r="D305" s="494" t="s">
        <v>1670</v>
      </c>
      <c r="E305" s="494" t="s">
        <v>1671</v>
      </c>
      <c r="F305" s="494"/>
      <c r="G305" s="494" t="s">
        <v>1671</v>
      </c>
      <c r="H305" s="905"/>
    </row>
    <row r="306" spans="1:8" s="684" customFormat="1" ht="24" customHeight="1" x14ac:dyDescent="0.25">
      <c r="A306" s="512" t="s">
        <v>1546</v>
      </c>
      <c r="B306" s="686" t="s">
        <v>263</v>
      </c>
      <c r="C306" s="518" t="s">
        <v>761</v>
      </c>
      <c r="D306" s="494" t="s">
        <v>1670</v>
      </c>
      <c r="E306" s="494" t="s">
        <v>1671</v>
      </c>
      <c r="F306" s="494"/>
      <c r="G306" s="494" t="s">
        <v>1671</v>
      </c>
      <c r="H306" s="905"/>
    </row>
    <row r="307" spans="1:8" s="684" customFormat="1" ht="26.25" customHeight="1" x14ac:dyDescent="0.25">
      <c r="A307" s="512" t="s">
        <v>1547</v>
      </c>
      <c r="B307" s="552" t="s">
        <v>385</v>
      </c>
      <c r="C307" s="598" t="s">
        <v>1658</v>
      </c>
      <c r="D307" s="494" t="s">
        <v>1670</v>
      </c>
      <c r="E307" s="494" t="s">
        <v>1670</v>
      </c>
      <c r="F307" s="494" t="s">
        <v>1670</v>
      </c>
      <c r="G307" s="494" t="s">
        <v>1670</v>
      </c>
      <c r="H307" s="905"/>
    </row>
    <row r="308" spans="1:8" s="684" customFormat="1" ht="26.25" customHeight="1" x14ac:dyDescent="0.25">
      <c r="A308" s="512" t="s">
        <v>1548</v>
      </c>
      <c r="B308" s="552" t="s">
        <v>398</v>
      </c>
      <c r="C308" s="598" t="s">
        <v>761</v>
      </c>
      <c r="D308" s="494" t="s">
        <v>1670</v>
      </c>
      <c r="E308" s="494" t="s">
        <v>1670</v>
      </c>
      <c r="F308" s="494" t="s">
        <v>1670</v>
      </c>
      <c r="G308" s="494" t="s">
        <v>1670</v>
      </c>
      <c r="H308" s="905"/>
    </row>
    <row r="309" spans="1:8" s="684" customFormat="1" ht="26.25" customHeight="1" x14ac:dyDescent="0.25">
      <c r="A309" s="512" t="s">
        <v>1549</v>
      </c>
      <c r="B309" s="552" t="s">
        <v>192</v>
      </c>
      <c r="C309" s="598" t="s">
        <v>761</v>
      </c>
      <c r="D309" s="494" t="s">
        <v>1670</v>
      </c>
      <c r="E309" s="494" t="s">
        <v>1670</v>
      </c>
      <c r="F309" s="494"/>
      <c r="G309" s="494" t="s">
        <v>1670</v>
      </c>
      <c r="H309" s="905"/>
    </row>
    <row r="310" spans="1:8" s="684" customFormat="1" ht="33.75" customHeight="1" x14ac:dyDescent="0.25">
      <c r="A310" s="512" t="s">
        <v>1550</v>
      </c>
      <c r="B310" s="552" t="s">
        <v>397</v>
      </c>
      <c r="C310" s="598" t="s">
        <v>761</v>
      </c>
      <c r="D310" s="494" t="s">
        <v>1670</v>
      </c>
      <c r="E310" s="494" t="s">
        <v>1670</v>
      </c>
      <c r="F310" s="494"/>
      <c r="G310" s="494" t="s">
        <v>1670</v>
      </c>
      <c r="H310" s="905"/>
    </row>
    <row r="311" spans="1:8" s="684" customFormat="1" ht="27.75" customHeight="1" x14ac:dyDescent="0.25">
      <c r="A311" s="512" t="s">
        <v>1551</v>
      </c>
      <c r="B311" s="552" t="s">
        <v>386</v>
      </c>
      <c r="C311" s="598" t="s">
        <v>761</v>
      </c>
      <c r="D311" s="494" t="s">
        <v>1670</v>
      </c>
      <c r="E311" s="494" t="s">
        <v>1671</v>
      </c>
      <c r="F311" s="494"/>
      <c r="G311" s="494" t="s">
        <v>1671</v>
      </c>
      <c r="H311" s="905"/>
    </row>
    <row r="312" spans="1:8" s="684" customFormat="1" ht="27.75" customHeight="1" x14ac:dyDescent="0.25">
      <c r="A312" s="512" t="s">
        <v>1552</v>
      </c>
      <c r="B312" s="552" t="s">
        <v>195</v>
      </c>
      <c r="C312" s="598" t="s">
        <v>761</v>
      </c>
      <c r="D312" s="494" t="s">
        <v>1670</v>
      </c>
      <c r="E312" s="494" t="s">
        <v>1671</v>
      </c>
      <c r="F312" s="494"/>
      <c r="G312" s="494" t="s">
        <v>1671</v>
      </c>
      <c r="H312" s="905"/>
    </row>
    <row r="313" spans="1:8" s="684" customFormat="1" ht="27.75" customHeight="1" x14ac:dyDescent="0.25">
      <c r="A313" s="512" t="s">
        <v>1553</v>
      </c>
      <c r="B313" s="552" t="s">
        <v>194</v>
      </c>
      <c r="C313" s="598" t="s">
        <v>761</v>
      </c>
      <c r="D313" s="494" t="s">
        <v>1670</v>
      </c>
      <c r="E313" s="494" t="s">
        <v>1671</v>
      </c>
      <c r="F313" s="494"/>
      <c r="G313" s="494" t="s">
        <v>1671</v>
      </c>
      <c r="H313" s="905"/>
    </row>
    <row r="314" spans="1:8" s="684" customFormat="1" ht="27.75" customHeight="1" x14ac:dyDescent="0.25">
      <c r="A314" s="512" t="s">
        <v>1554</v>
      </c>
      <c r="B314" s="552" t="s">
        <v>866</v>
      </c>
      <c r="C314" s="598" t="s">
        <v>761</v>
      </c>
      <c r="D314" s="494" t="s">
        <v>1670</v>
      </c>
      <c r="E314" s="494" t="s">
        <v>1671</v>
      </c>
      <c r="F314" s="494"/>
      <c r="G314" s="494" t="s">
        <v>1671</v>
      </c>
      <c r="H314" s="905"/>
    </row>
    <row r="315" spans="1:8" s="684" customFormat="1" ht="33" customHeight="1" x14ac:dyDescent="0.25">
      <c r="A315" s="512" t="s">
        <v>1555</v>
      </c>
      <c r="B315" s="552" t="s">
        <v>729</v>
      </c>
      <c r="C315" s="598" t="s">
        <v>761</v>
      </c>
      <c r="D315" s="494" t="s">
        <v>1670</v>
      </c>
      <c r="E315" s="494" t="s">
        <v>1671</v>
      </c>
      <c r="F315" s="494"/>
      <c r="G315" s="494" t="s">
        <v>1671</v>
      </c>
      <c r="H315" s="905"/>
    </row>
    <row r="316" spans="1:8" s="684" customFormat="1" ht="33.75" customHeight="1" x14ac:dyDescent="0.25">
      <c r="A316" s="512" t="s">
        <v>1556</v>
      </c>
      <c r="B316" s="552" t="s">
        <v>399</v>
      </c>
      <c r="C316" s="494" t="s">
        <v>1659</v>
      </c>
      <c r="D316" s="494" t="s">
        <v>1670</v>
      </c>
      <c r="E316" s="494" t="s">
        <v>1670</v>
      </c>
      <c r="F316" s="494" t="s">
        <v>1670</v>
      </c>
      <c r="G316" s="494" t="s">
        <v>1670</v>
      </c>
      <c r="H316" s="905"/>
    </row>
    <row r="317" spans="1:8" s="684" customFormat="1" ht="32.25" customHeight="1" x14ac:dyDescent="0.25">
      <c r="A317" s="512" t="s">
        <v>1557</v>
      </c>
      <c r="B317" s="552" t="s">
        <v>400</v>
      </c>
      <c r="C317" s="494" t="s">
        <v>761</v>
      </c>
      <c r="D317" s="494" t="s">
        <v>1670</v>
      </c>
      <c r="E317" s="494" t="s">
        <v>1671</v>
      </c>
      <c r="F317" s="494"/>
      <c r="G317" s="494" t="s">
        <v>1671</v>
      </c>
      <c r="H317" s="905"/>
    </row>
    <row r="318" spans="1:8" s="684" customFormat="1" ht="32.25" customHeight="1" x14ac:dyDescent="0.25">
      <c r="A318" s="512" t="s">
        <v>1558</v>
      </c>
      <c r="B318" s="552" t="s">
        <v>406</v>
      </c>
      <c r="C318" s="494" t="s">
        <v>761</v>
      </c>
      <c r="D318" s="494" t="s">
        <v>1671</v>
      </c>
      <c r="E318" s="494" t="s">
        <v>1671</v>
      </c>
      <c r="F318" s="494"/>
      <c r="G318" s="494" t="s">
        <v>1671</v>
      </c>
      <c r="H318" s="905"/>
    </row>
    <row r="319" spans="1:8" s="684" customFormat="1" ht="32.25" customHeight="1" x14ac:dyDescent="0.25">
      <c r="A319" s="512" t="s">
        <v>1559</v>
      </c>
      <c r="B319" s="552" t="s">
        <v>405</v>
      </c>
      <c r="C319" s="494" t="s">
        <v>761</v>
      </c>
      <c r="D319" s="494" t="s">
        <v>1670</v>
      </c>
      <c r="E319" s="494" t="s">
        <v>1671</v>
      </c>
      <c r="F319" s="494"/>
      <c r="G319" s="494" t="s">
        <v>1671</v>
      </c>
      <c r="H319" s="905"/>
    </row>
    <row r="320" spans="1:8" s="684" customFormat="1" ht="32.25" customHeight="1" x14ac:dyDescent="0.25">
      <c r="A320" s="512" t="s">
        <v>1560</v>
      </c>
      <c r="B320" s="552" t="s">
        <v>341</v>
      </c>
      <c r="C320" s="494" t="s">
        <v>761</v>
      </c>
      <c r="D320" s="494" t="s">
        <v>1671</v>
      </c>
      <c r="E320" s="494" t="s">
        <v>1671</v>
      </c>
      <c r="F320" s="494"/>
      <c r="G320" s="494" t="s">
        <v>1671</v>
      </c>
      <c r="H320" s="905"/>
    </row>
    <row r="321" spans="1:8" s="684" customFormat="1" ht="32.25" customHeight="1" x14ac:dyDescent="0.25">
      <c r="A321" s="512" t="s">
        <v>1561</v>
      </c>
      <c r="B321" s="552" t="s">
        <v>404</v>
      </c>
      <c r="C321" s="494" t="s">
        <v>761</v>
      </c>
      <c r="D321" s="494" t="s">
        <v>1671</v>
      </c>
      <c r="E321" s="494" t="s">
        <v>1671</v>
      </c>
      <c r="F321" s="494"/>
      <c r="G321" s="494" t="s">
        <v>1671</v>
      </c>
      <c r="H321" s="905"/>
    </row>
    <row r="322" spans="1:8" s="684" customFormat="1" ht="27" customHeight="1" x14ac:dyDescent="0.25">
      <c r="A322" s="512" t="s">
        <v>1562</v>
      </c>
      <c r="B322" s="552" t="s">
        <v>401</v>
      </c>
      <c r="C322" s="494" t="s">
        <v>761</v>
      </c>
      <c r="D322" s="494" t="s">
        <v>1671</v>
      </c>
      <c r="E322" s="494" t="s">
        <v>1671</v>
      </c>
      <c r="F322" s="494"/>
      <c r="G322" s="494" t="s">
        <v>1671</v>
      </c>
      <c r="H322" s="905"/>
    </row>
    <row r="323" spans="1:8" s="684" customFormat="1" ht="33" customHeight="1" x14ac:dyDescent="0.25">
      <c r="A323" s="512" t="s">
        <v>1563</v>
      </c>
      <c r="B323" s="552" t="s">
        <v>1666</v>
      </c>
      <c r="C323" s="494" t="s">
        <v>761</v>
      </c>
      <c r="D323" s="494" t="s">
        <v>1671</v>
      </c>
      <c r="E323" s="494" t="s">
        <v>1671</v>
      </c>
      <c r="F323" s="494"/>
      <c r="G323" s="494" t="s">
        <v>1671</v>
      </c>
      <c r="H323" s="905"/>
    </row>
    <row r="324" spans="1:8" s="684" customFormat="1" ht="26.25" customHeight="1" x14ac:dyDescent="0.25">
      <c r="A324" s="512" t="s">
        <v>1564</v>
      </c>
      <c r="B324" s="552" t="s">
        <v>403</v>
      </c>
      <c r="C324" s="494" t="s">
        <v>761</v>
      </c>
      <c r="D324" s="494" t="s">
        <v>1671</v>
      </c>
      <c r="E324" s="494" t="s">
        <v>1671</v>
      </c>
      <c r="F324" s="494"/>
      <c r="G324" s="494" t="s">
        <v>1671</v>
      </c>
      <c r="H324" s="905"/>
    </row>
    <row r="325" spans="1:8" s="684" customFormat="1" ht="30.75" customHeight="1" x14ac:dyDescent="0.25">
      <c r="A325" s="512" t="s">
        <v>1565</v>
      </c>
      <c r="B325" s="552" t="s">
        <v>369</v>
      </c>
      <c r="C325" s="494" t="s">
        <v>761</v>
      </c>
      <c r="D325" s="494" t="s">
        <v>1671</v>
      </c>
      <c r="E325" s="494" t="s">
        <v>1671</v>
      </c>
      <c r="F325" s="494"/>
      <c r="G325" s="494" t="s">
        <v>1671</v>
      </c>
      <c r="H325" s="905"/>
    </row>
    <row r="326" spans="1:8" s="684" customFormat="1" ht="42" customHeight="1" x14ac:dyDescent="0.25">
      <c r="A326" s="512" t="s">
        <v>1566</v>
      </c>
      <c r="B326" s="552" t="s">
        <v>1057</v>
      </c>
      <c r="C326" s="494" t="s">
        <v>761</v>
      </c>
      <c r="D326" s="494" t="s">
        <v>1671</v>
      </c>
      <c r="E326" s="494" t="s">
        <v>1671</v>
      </c>
      <c r="F326" s="494"/>
      <c r="G326" s="494" t="s">
        <v>1671</v>
      </c>
      <c r="H326" s="905" t="s">
        <v>1120</v>
      </c>
    </row>
    <row r="327" spans="1:8" s="684" customFormat="1" ht="31.5" customHeight="1" x14ac:dyDescent="0.25">
      <c r="A327" s="512" t="s">
        <v>1567</v>
      </c>
      <c r="B327" s="552" t="s">
        <v>353</v>
      </c>
      <c r="C327" s="494" t="s">
        <v>761</v>
      </c>
      <c r="D327" s="494" t="s">
        <v>1670</v>
      </c>
      <c r="E327" s="494" t="s">
        <v>1671</v>
      </c>
      <c r="F327" s="494"/>
      <c r="G327" s="494" t="s">
        <v>1671</v>
      </c>
      <c r="H327" s="905"/>
    </row>
    <row r="328" spans="1:8" s="684" customFormat="1" ht="30" customHeight="1" x14ac:dyDescent="0.25">
      <c r="A328" s="512" t="s">
        <v>1568</v>
      </c>
      <c r="B328" s="552" t="s">
        <v>292</v>
      </c>
      <c r="C328" s="494" t="s">
        <v>1660</v>
      </c>
      <c r="D328" s="494" t="s">
        <v>1670</v>
      </c>
      <c r="E328" s="494" t="s">
        <v>1670</v>
      </c>
      <c r="F328" s="494" t="s">
        <v>1670</v>
      </c>
      <c r="G328" s="494" t="s">
        <v>1670</v>
      </c>
      <c r="H328" s="905"/>
    </row>
    <row r="329" spans="1:8" s="684" customFormat="1" ht="24" customHeight="1" x14ac:dyDescent="0.25">
      <c r="A329" s="512" t="s">
        <v>1569</v>
      </c>
      <c r="B329" s="552" t="s">
        <v>796</v>
      </c>
      <c r="C329" s="494" t="s">
        <v>761</v>
      </c>
      <c r="D329" s="494" t="s">
        <v>1670</v>
      </c>
      <c r="E329" s="494" t="s">
        <v>1670</v>
      </c>
      <c r="F329" s="494"/>
      <c r="G329" s="494" t="s">
        <v>1670</v>
      </c>
      <c r="H329" s="905"/>
    </row>
    <row r="330" spans="1:8" s="684" customFormat="1" ht="30" customHeight="1" x14ac:dyDescent="0.25">
      <c r="A330" s="512" t="s">
        <v>1570</v>
      </c>
      <c r="B330" s="552" t="s">
        <v>349</v>
      </c>
      <c r="C330" s="494" t="s">
        <v>761</v>
      </c>
      <c r="D330" s="494" t="s">
        <v>1671</v>
      </c>
      <c r="E330" s="494" t="s">
        <v>1671</v>
      </c>
      <c r="F330" s="494"/>
      <c r="G330" s="494" t="s">
        <v>1671</v>
      </c>
      <c r="H330" s="905"/>
    </row>
    <row r="331" spans="1:8" s="684" customFormat="1" ht="69" customHeight="1" x14ac:dyDescent="0.25">
      <c r="A331" s="512" t="s">
        <v>1571</v>
      </c>
      <c r="B331" s="686" t="s">
        <v>1254</v>
      </c>
      <c r="C331" s="494" t="s">
        <v>1654</v>
      </c>
      <c r="D331" s="494" t="s">
        <v>991</v>
      </c>
      <c r="E331" s="494" t="s">
        <v>991</v>
      </c>
      <c r="F331" s="494"/>
      <c r="G331" s="494" t="s">
        <v>991</v>
      </c>
      <c r="H331" s="905" t="s">
        <v>1574</v>
      </c>
    </row>
    <row r="332" spans="1:8" s="684" customFormat="1" ht="66" customHeight="1" x14ac:dyDescent="0.25">
      <c r="A332" s="512" t="s">
        <v>1575</v>
      </c>
      <c r="B332" s="686" t="s">
        <v>1251</v>
      </c>
      <c r="C332" s="494" t="s">
        <v>1653</v>
      </c>
      <c r="D332" s="494" t="s">
        <v>991</v>
      </c>
      <c r="E332" s="494" t="s">
        <v>991</v>
      </c>
      <c r="F332" s="494"/>
      <c r="G332" s="494" t="s">
        <v>991</v>
      </c>
      <c r="H332" s="905" t="s">
        <v>1574</v>
      </c>
    </row>
    <row r="333" spans="1:8" s="684" customFormat="1" ht="50.25" customHeight="1" x14ac:dyDescent="0.25">
      <c r="A333" s="512" t="s">
        <v>1576</v>
      </c>
      <c r="B333" s="686" t="s">
        <v>1094</v>
      </c>
      <c r="C333" s="494" t="s">
        <v>1603</v>
      </c>
      <c r="D333" s="494" t="s">
        <v>991</v>
      </c>
      <c r="E333" s="494" t="s">
        <v>991</v>
      </c>
      <c r="F333" s="494"/>
      <c r="G333" s="494" t="s">
        <v>991</v>
      </c>
      <c r="H333" s="905" t="s">
        <v>1119</v>
      </c>
    </row>
    <row r="334" spans="1:8" s="919" customFormat="1" x14ac:dyDescent="0.25">
      <c r="B334" s="737"/>
      <c r="E334" s="922"/>
      <c r="F334" s="922"/>
      <c r="G334" s="922"/>
      <c r="H334" s="907"/>
    </row>
    <row r="335" spans="1:8" s="919" customFormat="1" x14ac:dyDescent="0.25">
      <c r="B335" s="737"/>
      <c r="E335" s="922"/>
      <c r="F335" s="1065"/>
      <c r="G335" s="1065"/>
      <c r="H335" s="1065"/>
    </row>
    <row r="336" spans="1:8" s="919" customFormat="1" x14ac:dyDescent="0.25">
      <c r="B336" s="737"/>
      <c r="E336" s="922"/>
      <c r="F336" s="922"/>
      <c r="G336" s="922"/>
      <c r="H336" s="907"/>
    </row>
    <row r="337" spans="2:8" s="919" customFormat="1" x14ac:dyDescent="0.25">
      <c r="B337" s="737"/>
      <c r="E337" s="922"/>
      <c r="F337" s="922"/>
      <c r="G337" s="922"/>
      <c r="H337" s="907"/>
    </row>
    <row r="338" spans="2:8" s="919" customFormat="1" x14ac:dyDescent="0.25">
      <c r="B338" s="737"/>
      <c r="E338" s="922"/>
      <c r="F338" s="922"/>
      <c r="G338" s="922"/>
      <c r="H338" s="907"/>
    </row>
    <row r="339" spans="2:8" s="919" customFormat="1" x14ac:dyDescent="0.25">
      <c r="B339" s="735"/>
      <c r="E339" s="922"/>
      <c r="F339" s="922"/>
      <c r="G339" s="922"/>
      <c r="H339" s="907"/>
    </row>
    <row r="340" spans="2:8" s="919" customFormat="1" x14ac:dyDescent="0.25">
      <c r="B340" s="737"/>
      <c r="E340" s="922"/>
      <c r="F340" s="922"/>
      <c r="G340" s="922"/>
      <c r="H340" s="907"/>
    </row>
    <row r="341" spans="2:8" s="919" customFormat="1" x14ac:dyDescent="0.25">
      <c r="B341" s="737"/>
      <c r="E341" s="922"/>
      <c r="F341" s="922"/>
      <c r="G341" s="922"/>
      <c r="H341" s="907"/>
    </row>
    <row r="342" spans="2:8" s="919" customFormat="1" x14ac:dyDescent="0.25">
      <c r="B342" s="737"/>
      <c r="E342" s="922"/>
      <c r="F342" s="922"/>
      <c r="G342" s="922"/>
      <c r="H342" s="907"/>
    </row>
    <row r="343" spans="2:8" s="919" customFormat="1" x14ac:dyDescent="0.25">
      <c r="B343" s="737"/>
      <c r="E343" s="922"/>
      <c r="F343" s="922"/>
      <c r="G343" s="922"/>
      <c r="H343" s="907"/>
    </row>
    <row r="344" spans="2:8" s="919" customFormat="1" x14ac:dyDescent="0.25">
      <c r="B344" s="737"/>
      <c r="E344" s="922"/>
      <c r="F344" s="922"/>
      <c r="G344" s="922"/>
      <c r="H344" s="907"/>
    </row>
    <row r="345" spans="2:8" s="919" customFormat="1" x14ac:dyDescent="0.25">
      <c r="B345" s="737"/>
      <c r="E345" s="922"/>
      <c r="F345" s="922"/>
      <c r="G345" s="922"/>
      <c r="H345" s="907"/>
    </row>
    <row r="346" spans="2:8" s="919" customFormat="1" x14ac:dyDescent="0.25">
      <c r="B346" s="737"/>
      <c r="E346" s="922"/>
      <c r="F346" s="922"/>
      <c r="G346" s="922"/>
      <c r="H346" s="907"/>
    </row>
    <row r="347" spans="2:8" s="919" customFormat="1" x14ac:dyDescent="0.25">
      <c r="B347" s="737"/>
      <c r="E347" s="922"/>
      <c r="F347" s="922"/>
      <c r="G347" s="922"/>
      <c r="H347" s="907"/>
    </row>
    <row r="348" spans="2:8" s="919" customFormat="1" x14ac:dyDescent="0.25">
      <c r="B348" s="737"/>
      <c r="E348" s="922"/>
      <c r="F348" s="922"/>
      <c r="G348" s="922"/>
      <c r="H348" s="907"/>
    </row>
    <row r="349" spans="2:8" s="919" customFormat="1" x14ac:dyDescent="0.25">
      <c r="B349" s="737"/>
      <c r="E349" s="922"/>
      <c r="F349" s="922"/>
      <c r="G349" s="922"/>
      <c r="H349" s="907"/>
    </row>
    <row r="350" spans="2:8" s="919" customFormat="1" x14ac:dyDescent="0.25">
      <c r="B350" s="737"/>
      <c r="E350" s="922"/>
      <c r="F350" s="922"/>
      <c r="G350" s="922"/>
      <c r="H350" s="907"/>
    </row>
    <row r="351" spans="2:8" s="919" customFormat="1" x14ac:dyDescent="0.25">
      <c r="B351" s="737"/>
      <c r="E351" s="922"/>
      <c r="F351" s="922"/>
      <c r="G351" s="922"/>
      <c r="H351" s="907"/>
    </row>
    <row r="352" spans="2:8" s="919" customFormat="1" x14ac:dyDescent="0.25">
      <c r="B352" s="737"/>
      <c r="E352" s="922"/>
      <c r="F352" s="922"/>
      <c r="G352" s="922"/>
      <c r="H352" s="907"/>
    </row>
    <row r="353" spans="2:8" s="919" customFormat="1" x14ac:dyDescent="0.25">
      <c r="B353" s="735"/>
      <c r="E353" s="922"/>
      <c r="F353" s="922"/>
      <c r="G353" s="922"/>
      <c r="H353" s="907"/>
    </row>
    <row r="354" spans="2:8" s="919" customFormat="1" x14ac:dyDescent="0.25">
      <c r="B354" s="737"/>
      <c r="E354" s="922"/>
      <c r="F354" s="922"/>
      <c r="G354" s="922"/>
      <c r="H354" s="907"/>
    </row>
    <row r="355" spans="2:8" s="919" customFormat="1" x14ac:dyDescent="0.25">
      <c r="B355" s="737"/>
      <c r="E355" s="922"/>
      <c r="F355" s="922"/>
      <c r="G355" s="922"/>
      <c r="H355" s="907"/>
    </row>
    <row r="356" spans="2:8" x14ac:dyDescent="0.25">
      <c r="B356" s="737"/>
      <c r="C356" s="919"/>
      <c r="H356" s="908"/>
    </row>
    <row r="357" spans="2:8" x14ac:dyDescent="0.25">
      <c r="B357" s="737"/>
      <c r="C357" s="919"/>
      <c r="H357" s="908"/>
    </row>
    <row r="358" spans="2:8" x14ac:dyDescent="0.25">
      <c r="B358" s="737"/>
      <c r="C358" s="919"/>
      <c r="H358" s="908"/>
    </row>
    <row r="359" spans="2:8" x14ac:dyDescent="0.25">
      <c r="B359" s="740"/>
      <c r="H359" s="908"/>
    </row>
    <row r="360" spans="2:8" x14ac:dyDescent="0.25">
      <c r="B360" s="735"/>
      <c r="H360" s="908"/>
    </row>
    <row r="361" spans="2:8" x14ac:dyDescent="0.25">
      <c r="B361" s="737"/>
      <c r="C361" s="919"/>
      <c r="H361" s="908"/>
    </row>
    <row r="362" spans="2:8" x14ac:dyDescent="0.25">
      <c r="B362" s="737"/>
      <c r="C362" s="919"/>
      <c r="H362" s="908"/>
    </row>
    <row r="363" spans="2:8" x14ac:dyDescent="0.25">
      <c r="B363" s="737"/>
      <c r="C363" s="919"/>
      <c r="H363" s="908"/>
    </row>
    <row r="364" spans="2:8" x14ac:dyDescent="0.25">
      <c r="B364" s="737"/>
      <c r="C364" s="919"/>
      <c r="H364" s="908"/>
    </row>
    <row r="365" spans="2:8" x14ac:dyDescent="0.25">
      <c r="B365" s="737"/>
      <c r="C365" s="919"/>
      <c r="H365" s="908"/>
    </row>
    <row r="366" spans="2:8" x14ac:dyDescent="0.25">
      <c r="B366" s="737"/>
      <c r="C366" s="919"/>
      <c r="H366" s="908"/>
    </row>
    <row r="367" spans="2:8" x14ac:dyDescent="0.25">
      <c r="B367" s="737"/>
      <c r="C367" s="919"/>
      <c r="H367" s="908"/>
    </row>
    <row r="368" spans="2:8" x14ac:dyDescent="0.25">
      <c r="B368" s="737"/>
      <c r="C368" s="919"/>
      <c r="H368" s="908"/>
    </row>
    <row r="369" spans="2:8" x14ac:dyDescent="0.25">
      <c r="B369" s="740"/>
      <c r="H369" s="908"/>
    </row>
    <row r="370" spans="2:8" x14ac:dyDescent="0.25">
      <c r="B370" s="735"/>
      <c r="H370" s="908"/>
    </row>
    <row r="371" spans="2:8" x14ac:dyDescent="0.25">
      <c r="B371" s="737"/>
      <c r="C371" s="919"/>
      <c r="H371" s="908"/>
    </row>
    <row r="372" spans="2:8" x14ac:dyDescent="0.25">
      <c r="B372" s="737"/>
      <c r="C372" s="919"/>
      <c r="H372" s="908"/>
    </row>
    <row r="373" spans="2:8" x14ac:dyDescent="0.25">
      <c r="B373" s="737"/>
      <c r="C373" s="919"/>
      <c r="H373" s="908"/>
    </row>
    <row r="374" spans="2:8" x14ac:dyDescent="0.25">
      <c r="B374" s="737"/>
      <c r="C374" s="919"/>
      <c r="H374" s="908"/>
    </row>
    <row r="375" spans="2:8" x14ac:dyDescent="0.25">
      <c r="B375" s="737"/>
      <c r="C375" s="919"/>
      <c r="H375" s="908"/>
    </row>
    <row r="376" spans="2:8" x14ac:dyDescent="0.25">
      <c r="B376" s="737"/>
      <c r="C376" s="919"/>
      <c r="H376" s="908"/>
    </row>
    <row r="377" spans="2:8" x14ac:dyDescent="0.25">
      <c r="B377" s="740"/>
      <c r="C377" s="919"/>
      <c r="H377" s="908"/>
    </row>
    <row r="378" spans="2:8" x14ac:dyDescent="0.25">
      <c r="B378" s="740"/>
      <c r="H378" s="908"/>
    </row>
    <row r="379" spans="2:8" x14ac:dyDescent="0.25">
      <c r="B379" s="740"/>
      <c r="H379" s="908"/>
    </row>
    <row r="380" spans="2:8" x14ac:dyDescent="0.25">
      <c r="B380" s="740"/>
      <c r="H380" s="908"/>
    </row>
    <row r="381" spans="2:8" x14ac:dyDescent="0.25">
      <c r="B381" s="740"/>
      <c r="H381" s="908"/>
    </row>
    <row r="382" spans="2:8" x14ac:dyDescent="0.25">
      <c r="B382" s="740"/>
      <c r="H382" s="908"/>
    </row>
    <row r="383" spans="2:8" x14ac:dyDescent="0.25">
      <c r="B383" s="740"/>
      <c r="H383" s="908"/>
    </row>
    <row r="384" spans="2:8" x14ac:dyDescent="0.25">
      <c r="B384" s="740"/>
      <c r="H384" s="908"/>
    </row>
    <row r="385" spans="2:8" x14ac:dyDescent="0.25">
      <c r="B385" s="740"/>
      <c r="H385" s="908"/>
    </row>
    <row r="386" spans="2:8" x14ac:dyDescent="0.25">
      <c r="B386" s="740"/>
      <c r="H386" s="908"/>
    </row>
    <row r="387" spans="2:8" x14ac:dyDescent="0.25">
      <c r="B387" s="740"/>
      <c r="H387" s="908"/>
    </row>
    <row r="388" spans="2:8" x14ac:dyDescent="0.25">
      <c r="B388" s="740"/>
      <c r="H388" s="908"/>
    </row>
    <row r="389" spans="2:8" x14ac:dyDescent="0.25">
      <c r="B389" s="740"/>
      <c r="H389" s="908"/>
    </row>
    <row r="390" spans="2:8" x14ac:dyDescent="0.25">
      <c r="B390" s="735"/>
      <c r="H390" s="908"/>
    </row>
    <row r="391" spans="2:8" x14ac:dyDescent="0.25">
      <c r="B391" s="737"/>
      <c r="C391" s="919"/>
      <c r="H391" s="908"/>
    </row>
    <row r="392" spans="2:8" x14ac:dyDescent="0.25">
      <c r="B392" s="737"/>
      <c r="C392" s="919"/>
      <c r="H392" s="908"/>
    </row>
    <row r="393" spans="2:8" x14ac:dyDescent="0.25">
      <c r="B393" s="737"/>
      <c r="C393" s="919"/>
      <c r="H393" s="908"/>
    </row>
    <row r="394" spans="2:8" x14ac:dyDescent="0.25">
      <c r="B394" s="737"/>
      <c r="C394" s="919"/>
      <c r="H394" s="908"/>
    </row>
    <row r="395" spans="2:8" x14ac:dyDescent="0.25">
      <c r="B395" s="737"/>
      <c r="C395" s="919"/>
      <c r="H395" s="908"/>
    </row>
    <row r="396" spans="2:8" x14ac:dyDescent="0.25">
      <c r="B396" s="737"/>
      <c r="C396" s="919"/>
      <c r="H396" s="908"/>
    </row>
    <row r="397" spans="2:8" x14ac:dyDescent="0.25">
      <c r="B397" s="737"/>
      <c r="C397" s="919"/>
      <c r="H397" s="908"/>
    </row>
    <row r="398" spans="2:8" x14ac:dyDescent="0.25">
      <c r="B398" s="735"/>
      <c r="H398" s="908"/>
    </row>
    <row r="399" spans="2:8" x14ac:dyDescent="0.25">
      <c r="B399" s="740"/>
      <c r="H399" s="908"/>
    </row>
    <row r="400" spans="2:8" x14ac:dyDescent="0.25">
      <c r="B400" s="740"/>
      <c r="H400" s="908"/>
    </row>
    <row r="401" spans="2:8" x14ac:dyDescent="0.25">
      <c r="B401" s="740"/>
      <c r="H401" s="908"/>
    </row>
    <row r="402" spans="2:8" x14ac:dyDescent="0.25">
      <c r="B402" s="735"/>
      <c r="H402" s="908"/>
    </row>
    <row r="403" spans="2:8" x14ac:dyDescent="0.25">
      <c r="B403" s="740"/>
      <c r="H403" s="908"/>
    </row>
    <row r="404" spans="2:8" x14ac:dyDescent="0.25">
      <c r="B404" s="740"/>
      <c r="H404" s="908"/>
    </row>
    <row r="405" spans="2:8" x14ac:dyDescent="0.25">
      <c r="B405" s="740"/>
      <c r="H405" s="908"/>
    </row>
    <row r="406" spans="2:8" x14ac:dyDescent="0.25">
      <c r="B406" s="740"/>
    </row>
    <row r="407" spans="2:8" x14ac:dyDescent="0.25">
      <c r="B407" s="740"/>
    </row>
    <row r="408" spans="2:8" x14ac:dyDescent="0.25">
      <c r="B408" s="740"/>
    </row>
    <row r="409" spans="2:8" x14ac:dyDescent="0.25">
      <c r="B409" s="740"/>
    </row>
    <row r="410" spans="2:8" x14ac:dyDescent="0.25">
      <c r="B410" s="740"/>
    </row>
    <row r="412" spans="2:8" x14ac:dyDescent="0.25">
      <c r="B412" s="738"/>
    </row>
    <row r="413" spans="2:8" x14ac:dyDescent="0.25">
      <c r="B413" s="740"/>
    </row>
    <row r="414" spans="2:8" x14ac:dyDescent="0.25">
      <c r="B414" s="740"/>
    </row>
    <row r="415" spans="2:8" x14ac:dyDescent="0.25">
      <c r="B415" s="740"/>
    </row>
    <row r="416" spans="2:8" x14ac:dyDescent="0.25">
      <c r="B416" s="740"/>
    </row>
    <row r="417" spans="2:2" x14ac:dyDescent="0.25">
      <c r="B417" s="740"/>
    </row>
    <row r="418" spans="2:2" x14ac:dyDescent="0.25">
      <c r="B418" s="740"/>
    </row>
    <row r="419" spans="2:2" x14ac:dyDescent="0.25">
      <c r="B419" s="740"/>
    </row>
    <row r="420" spans="2:2" x14ac:dyDescent="0.25">
      <c r="B420" s="740"/>
    </row>
    <row r="421" spans="2:2" x14ac:dyDescent="0.25">
      <c r="B421" s="740"/>
    </row>
    <row r="422" spans="2:2" x14ac:dyDescent="0.25">
      <c r="B422" s="740"/>
    </row>
    <row r="423" spans="2:2" x14ac:dyDescent="0.25">
      <c r="B423" s="740"/>
    </row>
    <row r="424" spans="2:2" x14ac:dyDescent="0.25">
      <c r="B424" s="740"/>
    </row>
    <row r="425" spans="2:2" x14ac:dyDescent="0.25">
      <c r="B425" s="740"/>
    </row>
    <row r="426" spans="2:2" x14ac:dyDescent="0.25">
      <c r="B426" s="740"/>
    </row>
    <row r="427" spans="2:2" x14ac:dyDescent="0.25">
      <c r="B427" s="740"/>
    </row>
    <row r="428" spans="2:2" x14ac:dyDescent="0.25">
      <c r="B428" s="740"/>
    </row>
    <row r="429" spans="2:2" x14ac:dyDescent="0.25">
      <c r="B429" s="740"/>
    </row>
    <row r="430" spans="2:2" x14ac:dyDescent="0.25">
      <c r="B430" s="740"/>
    </row>
    <row r="431" spans="2:2" x14ac:dyDescent="0.25">
      <c r="B431" s="740"/>
    </row>
    <row r="432" spans="2:2" x14ac:dyDescent="0.25">
      <c r="B432" s="740"/>
    </row>
    <row r="433" spans="2:2" x14ac:dyDescent="0.25">
      <c r="B433" s="740"/>
    </row>
    <row r="434" spans="2:2" x14ac:dyDescent="0.25">
      <c r="B434" s="740"/>
    </row>
    <row r="435" spans="2:2" x14ac:dyDescent="0.25">
      <c r="B435" s="740"/>
    </row>
    <row r="436" spans="2:2" x14ac:dyDescent="0.25">
      <c r="B436" s="740"/>
    </row>
    <row r="437" spans="2:2" x14ac:dyDescent="0.25">
      <c r="B437" s="740"/>
    </row>
    <row r="438" spans="2:2" x14ac:dyDescent="0.25">
      <c r="B438" s="740"/>
    </row>
    <row r="439" spans="2:2" x14ac:dyDescent="0.25">
      <c r="B439" s="740"/>
    </row>
    <row r="441" spans="2:2" x14ac:dyDescent="0.25">
      <c r="B441" s="738"/>
    </row>
    <row r="442" spans="2:2" x14ac:dyDescent="0.25">
      <c r="B442" s="740"/>
    </row>
    <row r="443" spans="2:2" x14ac:dyDescent="0.25">
      <c r="B443" s="740"/>
    </row>
    <row r="444" spans="2:2" x14ac:dyDescent="0.25">
      <c r="B444" s="740"/>
    </row>
  </sheetData>
  <autoFilter ref="A4:H333"/>
  <mergeCells count="8">
    <mergeCell ref="G7:H7"/>
    <mergeCell ref="G8:H8"/>
    <mergeCell ref="F335:H335"/>
    <mergeCell ref="A1:C1"/>
    <mergeCell ref="D1:H1"/>
    <mergeCell ref="A2:H2"/>
    <mergeCell ref="G5:H5"/>
    <mergeCell ref="G6:H6"/>
  </mergeCells>
  <printOptions horizontalCentered="1"/>
  <pageMargins left="0.35" right="0.2" top="0.4" bottom="0.39" header="0.2" footer="0.2"/>
  <pageSetup paperSize="9" scale="97" orientation="portrait" verticalDpi="300" r:id="rId1"/>
  <headerFooter>
    <oddFooter>Page &amp;P</oddFooter>
  </headerFooter>
  <drawing r:id="rId2"/>
</worksheet>
</file>

<file path=xl/worksheets/sheet3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L444"/>
  <sheetViews>
    <sheetView topLeftCell="A285" zoomScale="120" zoomScaleNormal="120" workbookViewId="0">
      <selection activeCell="J287" sqref="J287"/>
    </sheetView>
  </sheetViews>
  <sheetFormatPr defaultColWidth="8.85546875" defaultRowHeight="16.5" x14ac:dyDescent="0.25"/>
  <cols>
    <col min="1" max="1" width="5.5703125" style="940" customWidth="1"/>
    <col min="2" max="2" width="19.5703125" style="940" customWidth="1"/>
    <col min="3" max="3" width="15.85546875" style="940" customWidth="1"/>
    <col min="4" max="4" width="19" style="948" customWidth="1"/>
    <col min="5" max="5" width="20" style="945" customWidth="1"/>
    <col min="6" max="7" width="8.85546875" style="940"/>
    <col min="8" max="8" width="14.140625" style="940" bestFit="1" customWidth="1"/>
    <col min="9" max="16384" width="8.85546875" style="940"/>
  </cols>
  <sheetData>
    <row r="1" spans="1:12" ht="15.75" x14ac:dyDescent="0.25">
      <c r="A1" s="1066" t="s">
        <v>1645</v>
      </c>
      <c r="B1" s="1066"/>
      <c r="C1" s="1066"/>
      <c r="D1" s="1067"/>
      <c r="E1" s="1067"/>
      <c r="F1" s="517"/>
      <c r="G1" s="517"/>
      <c r="H1" s="517"/>
      <c r="I1" s="517"/>
      <c r="J1" s="517"/>
      <c r="K1" s="517"/>
      <c r="L1" s="517"/>
    </row>
    <row r="2" spans="1:12" s="684" customFormat="1" x14ac:dyDescent="0.25">
      <c r="A2" s="1037" t="s">
        <v>1669</v>
      </c>
      <c r="B2" s="1037"/>
      <c r="C2" s="1037"/>
      <c r="D2" s="1037"/>
      <c r="E2" s="1037"/>
    </row>
    <row r="3" spans="1:12" s="684" customFormat="1" x14ac:dyDescent="0.25">
      <c r="C3" s="915"/>
      <c r="D3" s="923"/>
      <c r="E3" s="906"/>
    </row>
    <row r="4" spans="1:12" s="684" customFormat="1" ht="49.5" x14ac:dyDescent="0.25">
      <c r="A4" s="911" t="s">
        <v>771</v>
      </c>
      <c r="B4" s="918"/>
      <c r="C4" s="911" t="s">
        <v>9</v>
      </c>
      <c r="D4" s="911" t="s">
        <v>1729</v>
      </c>
      <c r="E4" s="911" t="s">
        <v>259</v>
      </c>
    </row>
    <row r="5" spans="1:12" s="684" customFormat="1" ht="33" x14ac:dyDescent="0.25">
      <c r="A5" s="512" t="s">
        <v>310</v>
      </c>
      <c r="B5" s="519" t="s">
        <v>15</v>
      </c>
      <c r="C5" s="592" t="s">
        <v>1646</v>
      </c>
      <c r="D5" s="713" t="s">
        <v>849</v>
      </c>
      <c r="E5" s="905" t="s">
        <v>1642</v>
      </c>
    </row>
    <row r="6" spans="1:12" s="684" customFormat="1" ht="33" x14ac:dyDescent="0.25">
      <c r="A6" s="512" t="s">
        <v>311</v>
      </c>
      <c r="B6" s="519" t="s">
        <v>17</v>
      </c>
      <c r="C6" s="592" t="s">
        <v>1646</v>
      </c>
      <c r="D6" s="713" t="s">
        <v>849</v>
      </c>
      <c r="E6" s="905" t="s">
        <v>1642</v>
      </c>
    </row>
    <row r="7" spans="1:12" s="684" customFormat="1" ht="33" x14ac:dyDescent="0.25">
      <c r="A7" s="512" t="s">
        <v>312</v>
      </c>
      <c r="B7" s="519" t="s">
        <v>16</v>
      </c>
      <c r="C7" s="592" t="s">
        <v>1646</v>
      </c>
      <c r="D7" s="713" t="s">
        <v>849</v>
      </c>
      <c r="E7" s="905" t="s">
        <v>1642</v>
      </c>
    </row>
    <row r="8" spans="1:12" s="684" customFormat="1" ht="33" x14ac:dyDescent="0.25">
      <c r="A8" s="512" t="s">
        <v>313</v>
      </c>
      <c r="B8" s="519" t="s">
        <v>165</v>
      </c>
      <c r="C8" s="592" t="s">
        <v>1646</v>
      </c>
      <c r="D8" s="713" t="s">
        <v>849</v>
      </c>
      <c r="E8" s="905" t="s">
        <v>1642</v>
      </c>
    </row>
    <row r="9" spans="1:12" s="684" customFormat="1" ht="33" x14ac:dyDescent="0.25">
      <c r="A9" s="512" t="s">
        <v>314</v>
      </c>
      <c r="B9" s="514" t="s">
        <v>49</v>
      </c>
      <c r="C9" s="494" t="s">
        <v>1647</v>
      </c>
      <c r="D9" s="713" t="s">
        <v>849</v>
      </c>
      <c r="E9" s="905"/>
    </row>
    <row r="10" spans="1:12" s="684" customFormat="1" ht="33" x14ac:dyDescent="0.25">
      <c r="A10" s="512" t="s">
        <v>315</v>
      </c>
      <c r="B10" s="514" t="s">
        <v>51</v>
      </c>
      <c r="C10" s="494" t="s">
        <v>761</v>
      </c>
      <c r="D10" s="713" t="s">
        <v>849</v>
      </c>
      <c r="E10" s="905"/>
    </row>
    <row r="11" spans="1:12" s="684" customFormat="1" ht="33" x14ac:dyDescent="0.25">
      <c r="A11" s="512" t="s">
        <v>316</v>
      </c>
      <c r="B11" s="514" t="s">
        <v>52</v>
      </c>
      <c r="C11" s="494" t="s">
        <v>761</v>
      </c>
      <c r="D11" s="713" t="s">
        <v>849</v>
      </c>
      <c r="E11" s="905"/>
    </row>
    <row r="12" spans="1:12" s="684" customFormat="1" ht="33" x14ac:dyDescent="0.25">
      <c r="A12" s="512" t="s">
        <v>317</v>
      </c>
      <c r="B12" s="514" t="s">
        <v>53</v>
      </c>
      <c r="C12" s="494" t="s">
        <v>761</v>
      </c>
      <c r="D12" s="713" t="s">
        <v>849</v>
      </c>
      <c r="E12" s="905"/>
    </row>
    <row r="13" spans="1:12" s="684" customFormat="1" ht="33" x14ac:dyDescent="0.25">
      <c r="A13" s="512" t="s">
        <v>318</v>
      </c>
      <c r="B13" s="514" t="s">
        <v>55</v>
      </c>
      <c r="C13" s="494" t="s">
        <v>761</v>
      </c>
      <c r="D13" s="713" t="s">
        <v>849</v>
      </c>
      <c r="E13" s="905"/>
    </row>
    <row r="14" spans="1:12" s="684" customFormat="1" ht="33" x14ac:dyDescent="0.25">
      <c r="A14" s="512" t="s">
        <v>23</v>
      </c>
      <c r="B14" s="514" t="s">
        <v>358</v>
      </c>
      <c r="C14" s="494" t="s">
        <v>761</v>
      </c>
      <c r="D14" s="713" t="s">
        <v>849</v>
      </c>
      <c r="E14" s="905"/>
    </row>
    <row r="15" spans="1:12" s="684" customFormat="1" ht="33" x14ac:dyDescent="0.25">
      <c r="A15" s="512" t="s">
        <v>25</v>
      </c>
      <c r="B15" s="514" t="s">
        <v>790</v>
      </c>
      <c r="C15" s="494" t="s">
        <v>761</v>
      </c>
      <c r="D15" s="713" t="s">
        <v>849</v>
      </c>
      <c r="E15" s="905"/>
    </row>
    <row r="16" spans="1:12" s="684" customFormat="1" ht="33" x14ac:dyDescent="0.25">
      <c r="A16" s="512" t="s">
        <v>27</v>
      </c>
      <c r="B16" s="514" t="s">
        <v>148</v>
      </c>
      <c r="C16" s="494" t="s">
        <v>761</v>
      </c>
      <c r="D16" s="713" t="s">
        <v>850</v>
      </c>
      <c r="E16" s="905"/>
    </row>
    <row r="17" spans="1:5" s="684" customFormat="1" ht="33" x14ac:dyDescent="0.25">
      <c r="A17" s="512" t="s">
        <v>29</v>
      </c>
      <c r="B17" s="514" t="s">
        <v>1002</v>
      </c>
      <c r="C17" s="494" t="s">
        <v>761</v>
      </c>
      <c r="D17" s="713" t="s">
        <v>850</v>
      </c>
      <c r="E17" s="494"/>
    </row>
    <row r="18" spans="1:5" s="684" customFormat="1" ht="33" x14ac:dyDescent="0.25">
      <c r="A18" s="512" t="s">
        <v>31</v>
      </c>
      <c r="B18" s="552" t="s">
        <v>85</v>
      </c>
      <c r="C18" s="494" t="s">
        <v>1693</v>
      </c>
      <c r="D18" s="713" t="s">
        <v>849</v>
      </c>
      <c r="E18" s="905"/>
    </row>
    <row r="19" spans="1:5" s="684" customFormat="1" ht="33" x14ac:dyDescent="0.25">
      <c r="A19" s="512" t="s">
        <v>33</v>
      </c>
      <c r="B19" s="514" t="s">
        <v>50</v>
      </c>
      <c r="C19" s="494" t="s">
        <v>761</v>
      </c>
      <c r="D19" s="713" t="s">
        <v>849</v>
      </c>
      <c r="E19" s="905"/>
    </row>
    <row r="20" spans="1:5" s="684" customFormat="1" ht="33" x14ac:dyDescent="0.25">
      <c r="A20" s="512" t="s">
        <v>35</v>
      </c>
      <c r="B20" s="552" t="s">
        <v>864</v>
      </c>
      <c r="C20" s="494" t="s">
        <v>761</v>
      </c>
      <c r="D20" s="713" t="s">
        <v>849</v>
      </c>
      <c r="E20" s="905"/>
    </row>
    <row r="21" spans="1:5" s="684" customFormat="1" ht="33" x14ac:dyDescent="0.25">
      <c r="A21" s="512" t="s">
        <v>37</v>
      </c>
      <c r="B21" s="514" t="s">
        <v>88</v>
      </c>
      <c r="C21" s="494" t="s">
        <v>761</v>
      </c>
      <c r="D21" s="713" t="s">
        <v>849</v>
      </c>
      <c r="E21" s="905"/>
    </row>
    <row r="22" spans="1:5" s="684" customFormat="1" ht="33" x14ac:dyDescent="0.25">
      <c r="A22" s="512" t="s">
        <v>38</v>
      </c>
      <c r="B22" s="514" t="s">
        <v>4</v>
      </c>
      <c r="C22" s="494" t="s">
        <v>761</v>
      </c>
      <c r="D22" s="713" t="s">
        <v>849</v>
      </c>
      <c r="E22" s="905"/>
    </row>
    <row r="23" spans="1:5" s="684" customFormat="1" ht="33" x14ac:dyDescent="0.25">
      <c r="A23" s="512" t="s">
        <v>40</v>
      </c>
      <c r="B23" s="514" t="s">
        <v>254</v>
      </c>
      <c r="C23" s="494" t="s">
        <v>761</v>
      </c>
      <c r="D23" s="713" t="s">
        <v>849</v>
      </c>
      <c r="E23" s="905"/>
    </row>
    <row r="24" spans="1:5" s="684" customFormat="1" ht="33" x14ac:dyDescent="0.25">
      <c r="A24" s="512" t="s">
        <v>42</v>
      </c>
      <c r="B24" s="552" t="s">
        <v>89</v>
      </c>
      <c r="C24" s="494" t="s">
        <v>761</v>
      </c>
      <c r="D24" s="713" t="s">
        <v>849</v>
      </c>
      <c r="E24" s="494"/>
    </row>
    <row r="25" spans="1:5" s="684" customFormat="1" ht="33" x14ac:dyDescent="0.25">
      <c r="A25" s="512" t="s">
        <v>43</v>
      </c>
      <c r="B25" s="514" t="s">
        <v>86</v>
      </c>
      <c r="C25" s="494" t="s">
        <v>761</v>
      </c>
      <c r="D25" s="713" t="s">
        <v>850</v>
      </c>
      <c r="E25" s="905"/>
    </row>
    <row r="26" spans="1:5" s="684" customFormat="1" ht="47.25" x14ac:dyDescent="0.25">
      <c r="A26" s="512" t="s">
        <v>45</v>
      </c>
      <c r="B26" s="514" t="s">
        <v>197</v>
      </c>
      <c r="C26" s="494" t="s">
        <v>1719</v>
      </c>
      <c r="D26" s="713" t="s">
        <v>849</v>
      </c>
      <c r="E26" s="905"/>
    </row>
    <row r="27" spans="1:5" s="684" customFormat="1" ht="33" x14ac:dyDescent="0.25">
      <c r="A27" s="512" t="s">
        <v>47</v>
      </c>
      <c r="B27" s="552" t="s">
        <v>91</v>
      </c>
      <c r="C27" s="494" t="s">
        <v>761</v>
      </c>
      <c r="D27" s="713" t="s">
        <v>850</v>
      </c>
      <c r="E27" s="494"/>
    </row>
    <row r="28" spans="1:5" s="684" customFormat="1" ht="33" x14ac:dyDescent="0.25">
      <c r="A28" s="512" t="s">
        <v>319</v>
      </c>
      <c r="B28" s="519" t="s">
        <v>366</v>
      </c>
      <c r="C28" s="494" t="s">
        <v>761</v>
      </c>
      <c r="D28" s="713" t="s">
        <v>850</v>
      </c>
      <c r="E28" s="494"/>
    </row>
    <row r="29" spans="1:5" s="684" customFormat="1" ht="33" x14ac:dyDescent="0.25">
      <c r="A29" s="512" t="s">
        <v>320</v>
      </c>
      <c r="B29" s="594" t="s">
        <v>218</v>
      </c>
      <c r="C29" s="494" t="s">
        <v>964</v>
      </c>
      <c r="D29" s="713" t="s">
        <v>849</v>
      </c>
      <c r="E29" s="905"/>
    </row>
    <row r="30" spans="1:5" s="684" customFormat="1" ht="33" x14ac:dyDescent="0.25">
      <c r="A30" s="512" t="s">
        <v>321</v>
      </c>
      <c r="B30" s="594" t="s">
        <v>219</v>
      </c>
      <c r="C30" s="494" t="s">
        <v>761</v>
      </c>
      <c r="D30" s="713" t="s">
        <v>849</v>
      </c>
      <c r="E30" s="905"/>
    </row>
    <row r="31" spans="1:5" s="684" customFormat="1" ht="33" x14ac:dyDescent="0.25">
      <c r="A31" s="512" t="s">
        <v>322</v>
      </c>
      <c r="B31" s="552" t="s">
        <v>220</v>
      </c>
      <c r="C31" s="494" t="s">
        <v>761</v>
      </c>
      <c r="D31" s="713" t="s">
        <v>849</v>
      </c>
      <c r="E31" s="905"/>
    </row>
    <row r="32" spans="1:5" s="684" customFormat="1" ht="33" x14ac:dyDescent="0.25">
      <c r="A32" s="512" t="s">
        <v>323</v>
      </c>
      <c r="B32" s="594" t="s">
        <v>74</v>
      </c>
      <c r="C32" s="494" t="s">
        <v>761</v>
      </c>
      <c r="D32" s="713" t="s">
        <v>849</v>
      </c>
      <c r="E32" s="905"/>
    </row>
    <row r="33" spans="1:5" s="684" customFormat="1" ht="33" x14ac:dyDescent="0.25">
      <c r="A33" s="512" t="s">
        <v>324</v>
      </c>
      <c r="B33" s="552" t="s">
        <v>221</v>
      </c>
      <c r="C33" s="494" t="s">
        <v>761</v>
      </c>
      <c r="D33" s="713" t="s">
        <v>849</v>
      </c>
      <c r="E33" s="905"/>
    </row>
    <row r="34" spans="1:5" s="684" customFormat="1" ht="33" x14ac:dyDescent="0.25">
      <c r="A34" s="512" t="s">
        <v>325</v>
      </c>
      <c r="B34" s="552" t="s">
        <v>222</v>
      </c>
      <c r="C34" s="494" t="s">
        <v>761</v>
      </c>
      <c r="D34" s="713" t="s">
        <v>849</v>
      </c>
      <c r="E34" s="905"/>
    </row>
    <row r="35" spans="1:5" s="684" customFormat="1" ht="33" x14ac:dyDescent="0.25">
      <c r="A35" s="512" t="s">
        <v>326</v>
      </c>
      <c r="B35" s="594" t="s">
        <v>34</v>
      </c>
      <c r="C35" s="494" t="s">
        <v>761</v>
      </c>
      <c r="D35" s="713" t="s">
        <v>849</v>
      </c>
      <c r="E35" s="905"/>
    </row>
    <row r="36" spans="1:5" s="684" customFormat="1" ht="33" x14ac:dyDescent="0.25">
      <c r="A36" s="512" t="s">
        <v>327</v>
      </c>
      <c r="B36" s="552" t="s">
        <v>224</v>
      </c>
      <c r="C36" s="494" t="s">
        <v>761</v>
      </c>
      <c r="D36" s="713" t="s">
        <v>849</v>
      </c>
      <c r="E36" s="905"/>
    </row>
    <row r="37" spans="1:5" s="684" customFormat="1" ht="33" x14ac:dyDescent="0.25">
      <c r="A37" s="512" t="s">
        <v>328</v>
      </c>
      <c r="B37" s="594" t="s">
        <v>309</v>
      </c>
      <c r="C37" s="494" t="s">
        <v>761</v>
      </c>
      <c r="D37" s="713" t="s">
        <v>849</v>
      </c>
      <c r="E37" s="905"/>
    </row>
    <row r="38" spans="1:5" s="684" customFormat="1" ht="33" x14ac:dyDescent="0.25">
      <c r="A38" s="512" t="s">
        <v>329</v>
      </c>
      <c r="B38" s="552" t="s">
        <v>281</v>
      </c>
      <c r="C38" s="494" t="s">
        <v>761</v>
      </c>
      <c r="D38" s="713" t="s">
        <v>849</v>
      </c>
      <c r="E38" s="905"/>
    </row>
    <row r="39" spans="1:5" s="684" customFormat="1" ht="33" x14ac:dyDescent="0.25">
      <c r="A39" s="512" t="s">
        <v>1280</v>
      </c>
      <c r="B39" s="552" t="s">
        <v>225</v>
      </c>
      <c r="C39" s="494" t="s">
        <v>761</v>
      </c>
      <c r="D39" s="713" t="s">
        <v>849</v>
      </c>
      <c r="E39" s="905"/>
    </row>
    <row r="40" spans="1:5" s="684" customFormat="1" ht="33" x14ac:dyDescent="0.25">
      <c r="A40" s="512" t="s">
        <v>1281</v>
      </c>
      <c r="B40" s="552" t="s">
        <v>274</v>
      </c>
      <c r="C40" s="494" t="s">
        <v>761</v>
      </c>
      <c r="D40" s="713" t="s">
        <v>849</v>
      </c>
      <c r="E40" s="905"/>
    </row>
    <row r="41" spans="1:5" s="684" customFormat="1" ht="33" x14ac:dyDescent="0.25">
      <c r="A41" s="512" t="s">
        <v>1282</v>
      </c>
      <c r="B41" s="552" t="s">
        <v>230</v>
      </c>
      <c r="C41" s="494" t="s">
        <v>761</v>
      </c>
      <c r="D41" s="713" t="s">
        <v>849</v>
      </c>
      <c r="E41" s="494"/>
    </row>
    <row r="42" spans="1:5" s="684" customFormat="1" ht="33" x14ac:dyDescent="0.25">
      <c r="A42" s="512" t="s">
        <v>1283</v>
      </c>
      <c r="B42" s="552" t="s">
        <v>226</v>
      </c>
      <c r="C42" s="494" t="s">
        <v>761</v>
      </c>
      <c r="D42" s="713" t="s">
        <v>849</v>
      </c>
      <c r="E42" s="494"/>
    </row>
    <row r="43" spans="1:5" s="684" customFormat="1" ht="33" x14ac:dyDescent="0.25">
      <c r="A43" s="512" t="s">
        <v>1284</v>
      </c>
      <c r="B43" s="519" t="s">
        <v>147</v>
      </c>
      <c r="C43" s="494" t="s">
        <v>761</v>
      </c>
      <c r="D43" s="713" t="s">
        <v>849</v>
      </c>
      <c r="E43" s="494"/>
    </row>
    <row r="44" spans="1:5" s="684" customFormat="1" ht="33" x14ac:dyDescent="0.25">
      <c r="A44" s="512" t="s">
        <v>1285</v>
      </c>
      <c r="B44" s="552" t="s">
        <v>227</v>
      </c>
      <c r="C44" s="494" t="s">
        <v>761</v>
      </c>
      <c r="D44" s="713" t="s">
        <v>849</v>
      </c>
      <c r="E44" s="494"/>
    </row>
    <row r="45" spans="1:5" s="684" customFormat="1" ht="33" x14ac:dyDescent="0.25">
      <c r="A45" s="512" t="s">
        <v>1286</v>
      </c>
      <c r="B45" s="552" t="s">
        <v>273</v>
      </c>
      <c r="C45" s="494" t="s">
        <v>761</v>
      </c>
      <c r="D45" s="713" t="s">
        <v>849</v>
      </c>
      <c r="E45" s="494"/>
    </row>
    <row r="46" spans="1:5" s="684" customFormat="1" ht="33" x14ac:dyDescent="0.25">
      <c r="A46" s="512" t="s">
        <v>1287</v>
      </c>
      <c r="B46" s="594" t="s">
        <v>79</v>
      </c>
      <c r="C46" s="494" t="s">
        <v>761</v>
      </c>
      <c r="D46" s="713" t="s">
        <v>850</v>
      </c>
      <c r="E46" s="905"/>
    </row>
    <row r="47" spans="1:5" s="684" customFormat="1" ht="41.25" customHeight="1" x14ac:dyDescent="0.25">
      <c r="A47" s="512" t="s">
        <v>1288</v>
      </c>
      <c r="B47" s="514" t="s">
        <v>1100</v>
      </c>
      <c r="C47" s="494" t="s">
        <v>761</v>
      </c>
      <c r="D47" s="713" t="s">
        <v>850</v>
      </c>
      <c r="E47" s="905" t="s">
        <v>1720</v>
      </c>
    </row>
    <row r="48" spans="1:5" s="684" customFormat="1" ht="33" x14ac:dyDescent="0.25">
      <c r="A48" s="512" t="s">
        <v>1289</v>
      </c>
      <c r="B48" s="514" t="s">
        <v>271</v>
      </c>
      <c r="C48" s="494" t="s">
        <v>761</v>
      </c>
      <c r="D48" s="713" t="s">
        <v>850</v>
      </c>
      <c r="E48" s="494"/>
    </row>
    <row r="49" spans="1:5" s="684" customFormat="1" ht="33" x14ac:dyDescent="0.25">
      <c r="A49" s="512" t="s">
        <v>1290</v>
      </c>
      <c r="B49" s="514" t="s">
        <v>229</v>
      </c>
      <c r="C49" s="494" t="s">
        <v>761</v>
      </c>
      <c r="D49" s="713" t="s">
        <v>850</v>
      </c>
      <c r="E49" s="494"/>
    </row>
    <row r="50" spans="1:5" s="684" customFormat="1" ht="33" x14ac:dyDescent="0.25">
      <c r="A50" s="512" t="s">
        <v>1291</v>
      </c>
      <c r="B50" s="514" t="s">
        <v>350</v>
      </c>
      <c r="C50" s="494" t="s">
        <v>761</v>
      </c>
      <c r="D50" s="713" t="s">
        <v>850</v>
      </c>
      <c r="E50" s="494"/>
    </row>
    <row r="51" spans="1:5" s="684" customFormat="1" ht="33" x14ac:dyDescent="0.25">
      <c r="A51" s="512" t="s">
        <v>1292</v>
      </c>
      <c r="B51" s="514" t="s">
        <v>382</v>
      </c>
      <c r="C51" s="494" t="s">
        <v>761</v>
      </c>
      <c r="D51" s="713" t="s">
        <v>850</v>
      </c>
      <c r="E51" s="494"/>
    </row>
    <row r="52" spans="1:5" s="684" customFormat="1" ht="33" x14ac:dyDescent="0.25">
      <c r="A52" s="512" t="s">
        <v>1293</v>
      </c>
      <c r="B52" s="514" t="s">
        <v>381</v>
      </c>
      <c r="C52" s="494" t="s">
        <v>761</v>
      </c>
      <c r="D52" s="713" t="s">
        <v>850</v>
      </c>
      <c r="E52" s="494"/>
    </row>
    <row r="53" spans="1:5" s="684" customFormat="1" ht="33" x14ac:dyDescent="0.25">
      <c r="A53" s="512" t="s">
        <v>1294</v>
      </c>
      <c r="B53" s="514" t="s">
        <v>232</v>
      </c>
      <c r="C53" s="494" t="s">
        <v>761</v>
      </c>
      <c r="D53" s="713" t="s">
        <v>850</v>
      </c>
      <c r="E53" s="494"/>
    </row>
    <row r="54" spans="1:5" s="684" customFormat="1" ht="33" x14ac:dyDescent="0.25">
      <c r="A54" s="512" t="s">
        <v>1295</v>
      </c>
      <c r="B54" s="514" t="s">
        <v>196</v>
      </c>
      <c r="C54" s="494" t="s">
        <v>761</v>
      </c>
      <c r="D54" s="713" t="s">
        <v>850</v>
      </c>
      <c r="E54" s="494"/>
    </row>
    <row r="55" spans="1:5" s="684" customFormat="1" ht="33" x14ac:dyDescent="0.25">
      <c r="A55" s="512" t="s">
        <v>1296</v>
      </c>
      <c r="B55" s="514" t="s">
        <v>82</v>
      </c>
      <c r="C55" s="494" t="s">
        <v>761</v>
      </c>
      <c r="D55" s="713" t="s">
        <v>850</v>
      </c>
      <c r="E55" s="494"/>
    </row>
    <row r="56" spans="1:5" s="684" customFormat="1" ht="33" x14ac:dyDescent="0.25">
      <c r="A56" s="512" t="s">
        <v>1297</v>
      </c>
      <c r="B56" s="514" t="s">
        <v>80</v>
      </c>
      <c r="C56" s="494" t="s">
        <v>761</v>
      </c>
      <c r="D56" s="713" t="s">
        <v>850</v>
      </c>
      <c r="E56" s="494"/>
    </row>
    <row r="57" spans="1:5" s="684" customFormat="1" ht="33" x14ac:dyDescent="0.25">
      <c r="A57" s="512" t="s">
        <v>1298</v>
      </c>
      <c r="B57" s="514" t="s">
        <v>749</v>
      </c>
      <c r="C57" s="494" t="s">
        <v>761</v>
      </c>
      <c r="D57" s="713" t="s">
        <v>850</v>
      </c>
      <c r="E57" s="494"/>
    </row>
    <row r="58" spans="1:5" s="684" customFormat="1" ht="33" x14ac:dyDescent="0.25">
      <c r="A58" s="512" t="s">
        <v>1299</v>
      </c>
      <c r="B58" s="514" t="s">
        <v>982</v>
      </c>
      <c r="C58" s="494" t="s">
        <v>761</v>
      </c>
      <c r="D58" s="713" t="s">
        <v>850</v>
      </c>
      <c r="E58" s="494"/>
    </row>
    <row r="59" spans="1:5" s="684" customFormat="1" ht="33" x14ac:dyDescent="0.25">
      <c r="A59" s="512" t="s">
        <v>1300</v>
      </c>
      <c r="B59" s="514" t="s">
        <v>747</v>
      </c>
      <c r="C59" s="494" t="s">
        <v>761</v>
      </c>
      <c r="D59" s="713" t="s">
        <v>850</v>
      </c>
      <c r="E59" s="494"/>
    </row>
    <row r="60" spans="1:5" s="684" customFormat="1" ht="38.25" x14ac:dyDescent="0.25">
      <c r="A60" s="512" t="s">
        <v>1301</v>
      </c>
      <c r="B60" s="686" t="s">
        <v>1094</v>
      </c>
      <c r="C60" s="494" t="s">
        <v>761</v>
      </c>
      <c r="D60" s="713" t="s">
        <v>991</v>
      </c>
      <c r="E60" s="905" t="s">
        <v>1727</v>
      </c>
    </row>
    <row r="61" spans="1:5" s="684" customFormat="1" ht="47.25" x14ac:dyDescent="0.25">
      <c r="A61" s="512" t="s">
        <v>1302</v>
      </c>
      <c r="B61" s="514" t="s">
        <v>65</v>
      </c>
      <c r="C61" s="494" t="s">
        <v>1716</v>
      </c>
      <c r="D61" s="713" t="s">
        <v>849</v>
      </c>
      <c r="E61" s="905"/>
    </row>
    <row r="62" spans="1:5" s="684" customFormat="1" ht="33" x14ac:dyDescent="0.25">
      <c r="A62" s="512" t="s">
        <v>1303</v>
      </c>
      <c r="B62" s="519" t="s">
        <v>32</v>
      </c>
      <c r="C62" s="494" t="s">
        <v>761</v>
      </c>
      <c r="D62" s="713" t="s">
        <v>849</v>
      </c>
      <c r="E62" s="905"/>
    </row>
    <row r="63" spans="1:5" s="684" customFormat="1" ht="33" x14ac:dyDescent="0.25">
      <c r="A63" s="512" t="s">
        <v>1304</v>
      </c>
      <c r="B63" s="519" t="s">
        <v>57</v>
      </c>
      <c r="C63" s="494" t="s">
        <v>761</v>
      </c>
      <c r="D63" s="713" t="s">
        <v>849</v>
      </c>
      <c r="E63" s="905"/>
    </row>
    <row r="64" spans="1:5" s="684" customFormat="1" ht="33" x14ac:dyDescent="0.25">
      <c r="A64" s="512" t="s">
        <v>1305</v>
      </c>
      <c r="B64" s="519" t="s">
        <v>21</v>
      </c>
      <c r="C64" s="494" t="s">
        <v>761</v>
      </c>
      <c r="D64" s="713" t="s">
        <v>849</v>
      </c>
      <c r="E64" s="905"/>
    </row>
    <row r="65" spans="1:5" s="684" customFormat="1" ht="33" x14ac:dyDescent="0.25">
      <c r="A65" s="512" t="s">
        <v>1306</v>
      </c>
      <c r="B65" s="519" t="s">
        <v>361</v>
      </c>
      <c r="C65" s="494" t="s">
        <v>761</v>
      </c>
      <c r="D65" s="713" t="s">
        <v>849</v>
      </c>
      <c r="E65" s="905"/>
    </row>
    <row r="66" spans="1:5" s="684" customFormat="1" ht="33" x14ac:dyDescent="0.25">
      <c r="A66" s="512" t="s">
        <v>1307</v>
      </c>
      <c r="B66" s="519" t="s">
        <v>22</v>
      </c>
      <c r="C66" s="494" t="s">
        <v>761</v>
      </c>
      <c r="D66" s="713" t="s">
        <v>849</v>
      </c>
      <c r="E66" s="905"/>
    </row>
    <row r="67" spans="1:5" s="684" customFormat="1" ht="33" x14ac:dyDescent="0.25">
      <c r="A67" s="512" t="s">
        <v>1308</v>
      </c>
      <c r="B67" s="519" t="s">
        <v>24</v>
      </c>
      <c r="C67" s="494" t="s">
        <v>761</v>
      </c>
      <c r="D67" s="713" t="s">
        <v>849</v>
      </c>
      <c r="E67" s="905"/>
    </row>
    <row r="68" spans="1:5" s="684" customFormat="1" ht="33" x14ac:dyDescent="0.25">
      <c r="A68" s="512" t="s">
        <v>1309</v>
      </c>
      <c r="B68" s="519" t="s">
        <v>26</v>
      </c>
      <c r="C68" s="494" t="s">
        <v>761</v>
      </c>
      <c r="D68" s="713" t="s">
        <v>849</v>
      </c>
      <c r="E68" s="905"/>
    </row>
    <row r="69" spans="1:5" s="684" customFormat="1" ht="33" x14ac:dyDescent="0.25">
      <c r="A69" s="512" t="s">
        <v>1310</v>
      </c>
      <c r="B69" s="519" t="s">
        <v>284</v>
      </c>
      <c r="C69" s="494" t="s">
        <v>761</v>
      </c>
      <c r="D69" s="713" t="s">
        <v>849</v>
      </c>
      <c r="E69" s="905"/>
    </row>
    <row r="70" spans="1:5" s="684" customFormat="1" ht="33" x14ac:dyDescent="0.25">
      <c r="A70" s="512" t="s">
        <v>1311</v>
      </c>
      <c r="B70" s="519" t="s">
        <v>68</v>
      </c>
      <c r="C70" s="494" t="s">
        <v>761</v>
      </c>
      <c r="D70" s="713" t="s">
        <v>849</v>
      </c>
      <c r="E70" s="905"/>
    </row>
    <row r="71" spans="1:5" s="684" customFormat="1" ht="42" customHeight="1" x14ac:dyDescent="0.25">
      <c r="A71" s="512" t="s">
        <v>1312</v>
      </c>
      <c r="B71" s="519" t="s">
        <v>69</v>
      </c>
      <c r="C71" s="494" t="s">
        <v>761</v>
      </c>
      <c r="D71" s="713" t="s">
        <v>849</v>
      </c>
      <c r="E71" s="905" t="s">
        <v>1121</v>
      </c>
    </row>
    <row r="72" spans="1:5" s="684" customFormat="1" ht="33" x14ac:dyDescent="0.25">
      <c r="A72" s="512" t="s">
        <v>1313</v>
      </c>
      <c r="B72" s="519" t="s">
        <v>67</v>
      </c>
      <c r="C72" s="494" t="s">
        <v>761</v>
      </c>
      <c r="D72" s="713" t="s">
        <v>849</v>
      </c>
      <c r="E72" s="494"/>
    </row>
    <row r="73" spans="1:5" s="684" customFormat="1" ht="33" x14ac:dyDescent="0.25">
      <c r="A73" s="512" t="s">
        <v>1314</v>
      </c>
      <c r="B73" s="552" t="s">
        <v>36</v>
      </c>
      <c r="C73" s="494" t="s">
        <v>761</v>
      </c>
      <c r="D73" s="713" t="s">
        <v>849</v>
      </c>
      <c r="E73" s="494"/>
    </row>
    <row r="74" spans="1:5" s="684" customFormat="1" ht="33" x14ac:dyDescent="0.25">
      <c r="A74" s="512" t="s">
        <v>1315</v>
      </c>
      <c r="B74" s="552" t="s">
        <v>355</v>
      </c>
      <c r="C74" s="494" t="s">
        <v>761</v>
      </c>
      <c r="D74" s="713" t="s">
        <v>849</v>
      </c>
      <c r="E74" s="494"/>
    </row>
    <row r="75" spans="1:5" s="684" customFormat="1" ht="39.75" customHeight="1" x14ac:dyDescent="0.25">
      <c r="A75" s="512" t="s">
        <v>1316</v>
      </c>
      <c r="B75" s="519" t="s">
        <v>1098</v>
      </c>
      <c r="C75" s="494" t="s">
        <v>761</v>
      </c>
      <c r="D75" s="713" t="s">
        <v>850</v>
      </c>
      <c r="E75" s="905" t="s">
        <v>1726</v>
      </c>
    </row>
    <row r="76" spans="1:5" s="684" customFormat="1" ht="33" x14ac:dyDescent="0.25">
      <c r="A76" s="512" t="s">
        <v>1317</v>
      </c>
      <c r="B76" s="519" t="s">
        <v>28</v>
      </c>
      <c r="C76" s="494" t="s">
        <v>761</v>
      </c>
      <c r="D76" s="713" t="s">
        <v>850</v>
      </c>
      <c r="E76" s="494"/>
    </row>
    <row r="77" spans="1:5" s="684" customFormat="1" ht="33" x14ac:dyDescent="0.25">
      <c r="A77" s="512" t="s">
        <v>1318</v>
      </c>
      <c r="B77" s="552" t="s">
        <v>39</v>
      </c>
      <c r="C77" s="494" t="s">
        <v>761</v>
      </c>
      <c r="D77" s="713" t="s">
        <v>850</v>
      </c>
      <c r="E77" s="494"/>
    </row>
    <row r="78" spans="1:5" s="684" customFormat="1" ht="33" x14ac:dyDescent="0.25">
      <c r="A78" s="512" t="s">
        <v>1319</v>
      </c>
      <c r="B78" s="519" t="s">
        <v>44</v>
      </c>
      <c r="C78" s="494" t="s">
        <v>761</v>
      </c>
      <c r="D78" s="713" t="s">
        <v>850</v>
      </c>
      <c r="E78" s="494"/>
    </row>
    <row r="79" spans="1:5" s="684" customFormat="1" ht="33" x14ac:dyDescent="0.25">
      <c r="A79" s="512" t="s">
        <v>1320</v>
      </c>
      <c r="B79" s="519" t="s">
        <v>269</v>
      </c>
      <c r="C79" s="494" t="s">
        <v>761</v>
      </c>
      <c r="D79" s="713" t="s">
        <v>850</v>
      </c>
      <c r="E79" s="494"/>
    </row>
    <row r="80" spans="1:5" s="684" customFormat="1" ht="33" x14ac:dyDescent="0.25">
      <c r="A80" s="512" t="s">
        <v>1321</v>
      </c>
      <c r="B80" s="552" t="s">
        <v>270</v>
      </c>
      <c r="C80" s="494" t="s">
        <v>761</v>
      </c>
      <c r="D80" s="713" t="s">
        <v>850</v>
      </c>
      <c r="E80" s="494"/>
    </row>
    <row r="81" spans="1:5" s="684" customFormat="1" ht="33" x14ac:dyDescent="0.25">
      <c r="A81" s="512" t="s">
        <v>1322</v>
      </c>
      <c r="B81" s="519" t="s">
        <v>48</v>
      </c>
      <c r="C81" s="494" t="s">
        <v>761</v>
      </c>
      <c r="D81" s="713" t="s">
        <v>850</v>
      </c>
      <c r="E81" s="494"/>
    </row>
    <row r="82" spans="1:5" s="684" customFormat="1" ht="33" x14ac:dyDescent="0.25">
      <c r="A82" s="512" t="s">
        <v>1323</v>
      </c>
      <c r="B82" s="519" t="s">
        <v>285</v>
      </c>
      <c r="C82" s="494" t="s">
        <v>761</v>
      </c>
      <c r="D82" s="713" t="s">
        <v>850</v>
      </c>
      <c r="E82" s="494"/>
    </row>
    <row r="83" spans="1:5" s="684" customFormat="1" ht="33" x14ac:dyDescent="0.25">
      <c r="A83" s="512" t="s">
        <v>1324</v>
      </c>
      <c r="B83" s="519" t="s">
        <v>296</v>
      </c>
      <c r="C83" s="494" t="s">
        <v>761</v>
      </c>
      <c r="D83" s="713" t="s">
        <v>850</v>
      </c>
      <c r="E83" s="494"/>
    </row>
    <row r="84" spans="1:5" s="684" customFormat="1" ht="33" x14ac:dyDescent="0.25">
      <c r="A84" s="512" t="s">
        <v>1325</v>
      </c>
      <c r="B84" s="519" t="s">
        <v>294</v>
      </c>
      <c r="C84" s="494" t="s">
        <v>761</v>
      </c>
      <c r="D84" s="713" t="s">
        <v>850</v>
      </c>
      <c r="E84" s="494"/>
    </row>
    <row r="85" spans="1:5" s="684" customFormat="1" ht="33" x14ac:dyDescent="0.25">
      <c r="A85" s="512" t="s">
        <v>1326</v>
      </c>
      <c r="B85" s="710" t="s">
        <v>383</v>
      </c>
      <c r="C85" s="494" t="s">
        <v>761</v>
      </c>
      <c r="D85" s="713" t="s">
        <v>850</v>
      </c>
      <c r="E85" s="494"/>
    </row>
    <row r="86" spans="1:5" s="684" customFormat="1" ht="33" x14ac:dyDescent="0.25">
      <c r="A86" s="512" t="s">
        <v>1327</v>
      </c>
      <c r="B86" s="552" t="s">
        <v>357</v>
      </c>
      <c r="C86" s="494" t="s">
        <v>761</v>
      </c>
      <c r="D86" s="713" t="s">
        <v>850</v>
      </c>
      <c r="E86" s="494"/>
    </row>
    <row r="87" spans="1:5" s="684" customFormat="1" ht="33" x14ac:dyDescent="0.25">
      <c r="A87" s="512" t="s">
        <v>1328</v>
      </c>
      <c r="B87" s="552" t="s">
        <v>368</v>
      </c>
      <c r="C87" s="494" t="s">
        <v>764</v>
      </c>
      <c r="D87" s="713" t="s">
        <v>849</v>
      </c>
      <c r="E87" s="905"/>
    </row>
    <row r="88" spans="1:5" s="684" customFormat="1" ht="33" x14ac:dyDescent="0.25">
      <c r="A88" s="512" t="s">
        <v>1329</v>
      </c>
      <c r="B88" s="514" t="s">
        <v>186</v>
      </c>
      <c r="C88" s="494" t="s">
        <v>761</v>
      </c>
      <c r="D88" s="713" t="s">
        <v>849</v>
      </c>
      <c r="E88" s="905"/>
    </row>
    <row r="89" spans="1:5" s="684" customFormat="1" ht="33" x14ac:dyDescent="0.25">
      <c r="A89" s="512" t="s">
        <v>1330</v>
      </c>
      <c r="B89" s="514" t="s">
        <v>58</v>
      </c>
      <c r="C89" s="494" t="s">
        <v>761</v>
      </c>
      <c r="D89" s="713" t="s">
        <v>849</v>
      </c>
      <c r="E89" s="905"/>
    </row>
    <row r="90" spans="1:5" s="684" customFormat="1" ht="33" x14ac:dyDescent="0.25">
      <c r="A90" s="512" t="s">
        <v>1331</v>
      </c>
      <c r="B90" s="552" t="s">
        <v>2</v>
      </c>
      <c r="C90" s="494" t="s">
        <v>761</v>
      </c>
      <c r="D90" s="713" t="s">
        <v>849</v>
      </c>
      <c r="E90" s="905"/>
    </row>
    <row r="91" spans="1:5" s="684" customFormat="1" ht="33" x14ac:dyDescent="0.25">
      <c r="A91" s="512" t="s">
        <v>1332</v>
      </c>
      <c r="B91" s="552" t="s">
        <v>59</v>
      </c>
      <c r="C91" s="494" t="s">
        <v>761</v>
      </c>
      <c r="D91" s="713" t="s">
        <v>849</v>
      </c>
      <c r="E91" s="905"/>
    </row>
    <row r="92" spans="1:5" s="684" customFormat="1" ht="33" x14ac:dyDescent="0.25">
      <c r="A92" s="512" t="s">
        <v>1333</v>
      </c>
      <c r="B92" s="552" t="s">
        <v>62</v>
      </c>
      <c r="C92" s="494" t="s">
        <v>761</v>
      </c>
      <c r="D92" s="713" t="s">
        <v>849</v>
      </c>
      <c r="E92" s="905"/>
    </row>
    <row r="93" spans="1:5" s="684" customFormat="1" ht="33" x14ac:dyDescent="0.25">
      <c r="A93" s="512" t="s">
        <v>1334</v>
      </c>
      <c r="B93" s="552" t="s">
        <v>280</v>
      </c>
      <c r="C93" s="494" t="s">
        <v>761</v>
      </c>
      <c r="D93" s="713" t="s">
        <v>849</v>
      </c>
      <c r="E93" s="905"/>
    </row>
    <row r="94" spans="1:5" s="684" customFormat="1" ht="33" x14ac:dyDescent="0.25">
      <c r="A94" s="512" t="s">
        <v>1335</v>
      </c>
      <c r="B94" s="552" t="s">
        <v>60</v>
      </c>
      <c r="C94" s="494" t="s">
        <v>761</v>
      </c>
      <c r="D94" s="713" t="s">
        <v>849</v>
      </c>
      <c r="E94" s="905"/>
    </row>
    <row r="95" spans="1:5" s="684" customFormat="1" ht="33" x14ac:dyDescent="0.25">
      <c r="A95" s="512" t="s">
        <v>1336</v>
      </c>
      <c r="B95" s="552" t="s">
        <v>30</v>
      </c>
      <c r="C95" s="494" t="s">
        <v>761</v>
      </c>
      <c r="D95" s="713" t="s">
        <v>849</v>
      </c>
      <c r="E95" s="905"/>
    </row>
    <row r="96" spans="1:5" s="684" customFormat="1" ht="33" x14ac:dyDescent="0.25">
      <c r="A96" s="512" t="s">
        <v>1337</v>
      </c>
      <c r="B96" s="552" t="s">
        <v>344</v>
      </c>
      <c r="C96" s="494" t="s">
        <v>761</v>
      </c>
      <c r="D96" s="713" t="s">
        <v>849</v>
      </c>
      <c r="E96" s="905"/>
    </row>
    <row r="97" spans="1:5" s="684" customFormat="1" ht="33" x14ac:dyDescent="0.25">
      <c r="A97" s="512" t="s">
        <v>1338</v>
      </c>
      <c r="B97" s="552" t="s">
        <v>253</v>
      </c>
      <c r="C97" s="494" t="s">
        <v>761</v>
      </c>
      <c r="D97" s="713" t="s">
        <v>849</v>
      </c>
      <c r="E97" s="905"/>
    </row>
    <row r="98" spans="1:5" s="684" customFormat="1" ht="33" x14ac:dyDescent="0.25">
      <c r="A98" s="512" t="s">
        <v>1339</v>
      </c>
      <c r="B98" s="552" t="s">
        <v>126</v>
      </c>
      <c r="C98" s="494" t="s">
        <v>761</v>
      </c>
      <c r="D98" s="713" t="s">
        <v>849</v>
      </c>
      <c r="E98" s="494"/>
    </row>
    <row r="99" spans="1:5" s="684" customFormat="1" ht="33" x14ac:dyDescent="0.25">
      <c r="A99" s="512" t="s">
        <v>1340</v>
      </c>
      <c r="B99" s="552" t="s">
        <v>5</v>
      </c>
      <c r="C99" s="494" t="s">
        <v>761</v>
      </c>
      <c r="D99" s="713" t="s">
        <v>849</v>
      </c>
      <c r="E99" s="494"/>
    </row>
    <row r="100" spans="1:5" s="684" customFormat="1" ht="33" x14ac:dyDescent="0.25">
      <c r="A100" s="512" t="s">
        <v>1341</v>
      </c>
      <c r="B100" s="552" t="s">
        <v>212</v>
      </c>
      <c r="C100" s="494" t="s">
        <v>761</v>
      </c>
      <c r="D100" s="713" t="s">
        <v>849</v>
      </c>
      <c r="E100" s="494"/>
    </row>
    <row r="101" spans="1:5" s="684" customFormat="1" ht="33" x14ac:dyDescent="0.25">
      <c r="A101" s="512" t="s">
        <v>1342</v>
      </c>
      <c r="B101" s="552" t="s">
        <v>272</v>
      </c>
      <c r="C101" s="494" t="s">
        <v>761</v>
      </c>
      <c r="D101" s="713" t="s">
        <v>849</v>
      </c>
      <c r="E101" s="494"/>
    </row>
    <row r="102" spans="1:5" s="684" customFormat="1" ht="47.25" x14ac:dyDescent="0.25">
      <c r="A102" s="512" t="s">
        <v>1343</v>
      </c>
      <c r="B102" s="552" t="s">
        <v>18</v>
      </c>
      <c r="C102" s="494" t="s">
        <v>1717</v>
      </c>
      <c r="D102" s="713" t="s">
        <v>849</v>
      </c>
      <c r="E102" s="905"/>
    </row>
    <row r="103" spans="1:5" s="684" customFormat="1" ht="33" x14ac:dyDescent="0.25">
      <c r="A103" s="512" t="s">
        <v>1344</v>
      </c>
      <c r="B103" s="519" t="s">
        <v>72</v>
      </c>
      <c r="C103" s="494" t="s">
        <v>761</v>
      </c>
      <c r="D103" s="713" t="s">
        <v>849</v>
      </c>
      <c r="E103" s="905"/>
    </row>
    <row r="104" spans="1:5" s="684" customFormat="1" ht="33" x14ac:dyDescent="0.25">
      <c r="A104" s="512" t="s">
        <v>1345</v>
      </c>
      <c r="B104" s="519" t="s">
        <v>76</v>
      </c>
      <c r="C104" s="494" t="s">
        <v>761</v>
      </c>
      <c r="D104" s="713" t="s">
        <v>849</v>
      </c>
      <c r="E104" s="905"/>
    </row>
    <row r="105" spans="1:5" s="684" customFormat="1" ht="33" x14ac:dyDescent="0.25">
      <c r="A105" s="512" t="s">
        <v>1346</v>
      </c>
      <c r="B105" s="519" t="s">
        <v>20</v>
      </c>
      <c r="C105" s="494" t="s">
        <v>761</v>
      </c>
      <c r="D105" s="713" t="s">
        <v>849</v>
      </c>
      <c r="E105" s="905"/>
    </row>
    <row r="106" spans="1:5" s="684" customFormat="1" ht="33" x14ac:dyDescent="0.25">
      <c r="A106" s="512" t="s">
        <v>1347</v>
      </c>
      <c r="B106" s="519" t="s">
        <v>78</v>
      </c>
      <c r="C106" s="494" t="s">
        <v>761</v>
      </c>
      <c r="D106" s="713" t="s">
        <v>849</v>
      </c>
      <c r="E106" s="905"/>
    </row>
    <row r="107" spans="1:5" s="684" customFormat="1" ht="33" x14ac:dyDescent="0.25">
      <c r="A107" s="512" t="s">
        <v>1348</v>
      </c>
      <c r="B107" s="519" t="s">
        <v>3</v>
      </c>
      <c r="C107" s="494" t="s">
        <v>761</v>
      </c>
      <c r="D107" s="713" t="s">
        <v>849</v>
      </c>
      <c r="E107" s="905"/>
    </row>
    <row r="108" spans="1:5" s="684" customFormat="1" ht="33" x14ac:dyDescent="0.25">
      <c r="A108" s="512" t="s">
        <v>1349</v>
      </c>
      <c r="B108" s="519" t="s">
        <v>70</v>
      </c>
      <c r="C108" s="494" t="s">
        <v>761</v>
      </c>
      <c r="D108" s="713" t="s">
        <v>849</v>
      </c>
      <c r="E108" s="905"/>
    </row>
    <row r="109" spans="1:5" s="684" customFormat="1" ht="33" x14ac:dyDescent="0.25">
      <c r="A109" s="512" t="s">
        <v>1350</v>
      </c>
      <c r="B109" s="519" t="s">
        <v>75</v>
      </c>
      <c r="C109" s="494" t="s">
        <v>761</v>
      </c>
      <c r="D109" s="713" t="s">
        <v>849</v>
      </c>
      <c r="E109" s="494"/>
    </row>
    <row r="110" spans="1:5" s="684" customFormat="1" ht="33" x14ac:dyDescent="0.25">
      <c r="A110" s="512" t="s">
        <v>1351</v>
      </c>
      <c r="B110" s="519" t="s">
        <v>41</v>
      </c>
      <c r="C110" s="494" t="s">
        <v>761</v>
      </c>
      <c r="D110" s="713" t="s">
        <v>849</v>
      </c>
      <c r="E110" s="494"/>
    </row>
    <row r="111" spans="1:5" s="684" customFormat="1" ht="33" x14ac:dyDescent="0.25">
      <c r="A111" s="512" t="s">
        <v>1352</v>
      </c>
      <c r="B111" s="519" t="s">
        <v>83</v>
      </c>
      <c r="C111" s="494" t="s">
        <v>761</v>
      </c>
      <c r="D111" s="713" t="s">
        <v>849</v>
      </c>
      <c r="E111" s="494"/>
    </row>
    <row r="112" spans="1:5" s="684" customFormat="1" ht="33" x14ac:dyDescent="0.25">
      <c r="A112" s="512" t="s">
        <v>1353</v>
      </c>
      <c r="B112" s="519" t="s">
        <v>81</v>
      </c>
      <c r="C112" s="494" t="s">
        <v>761</v>
      </c>
      <c r="D112" s="713" t="s">
        <v>849</v>
      </c>
      <c r="E112" s="494"/>
    </row>
    <row r="113" spans="1:5" s="684" customFormat="1" ht="33" x14ac:dyDescent="0.25">
      <c r="A113" s="512" t="s">
        <v>1354</v>
      </c>
      <c r="B113" s="552" t="s">
        <v>275</v>
      </c>
      <c r="C113" s="494" t="s">
        <v>761</v>
      </c>
      <c r="D113" s="713" t="s">
        <v>849</v>
      </c>
      <c r="E113" s="494"/>
    </row>
    <row r="114" spans="1:5" s="684" customFormat="1" ht="33" x14ac:dyDescent="0.25">
      <c r="A114" s="512" t="s">
        <v>1355</v>
      </c>
      <c r="B114" s="519" t="s">
        <v>73</v>
      </c>
      <c r="C114" s="494" t="s">
        <v>761</v>
      </c>
      <c r="D114" s="713" t="s">
        <v>850</v>
      </c>
      <c r="E114" s="905"/>
    </row>
    <row r="115" spans="1:5" s="684" customFormat="1" ht="33" x14ac:dyDescent="0.25">
      <c r="A115" s="512" t="s">
        <v>1356</v>
      </c>
      <c r="B115" s="519" t="s">
        <v>351</v>
      </c>
      <c r="C115" s="494" t="s">
        <v>761</v>
      </c>
      <c r="D115" s="713" t="s">
        <v>850</v>
      </c>
      <c r="E115" s="494"/>
    </row>
    <row r="116" spans="1:5" s="684" customFormat="1" ht="54" customHeight="1" x14ac:dyDescent="0.25">
      <c r="A116" s="512" t="s">
        <v>1357</v>
      </c>
      <c r="B116" s="514" t="s">
        <v>283</v>
      </c>
      <c r="C116" s="494" t="s">
        <v>761</v>
      </c>
      <c r="D116" s="713" t="s">
        <v>850</v>
      </c>
      <c r="E116" s="905" t="s">
        <v>1718</v>
      </c>
    </row>
    <row r="117" spans="1:5" s="684" customFormat="1" ht="38.25" x14ac:dyDescent="0.25">
      <c r="A117" s="512" t="s">
        <v>1358</v>
      </c>
      <c r="B117" s="514" t="s">
        <v>1011</v>
      </c>
      <c r="C117" s="494" t="s">
        <v>761</v>
      </c>
      <c r="D117" s="713" t="s">
        <v>850</v>
      </c>
      <c r="E117" s="905" t="s">
        <v>1118</v>
      </c>
    </row>
    <row r="118" spans="1:5" s="684" customFormat="1" ht="33" x14ac:dyDescent="0.25">
      <c r="A118" s="512" t="s">
        <v>1359</v>
      </c>
      <c r="B118" s="552" t="s">
        <v>743</v>
      </c>
      <c r="C118" s="494" t="s">
        <v>761</v>
      </c>
      <c r="D118" s="713" t="s">
        <v>850</v>
      </c>
      <c r="E118" s="494"/>
    </row>
    <row r="119" spans="1:5" s="684" customFormat="1" ht="33" x14ac:dyDescent="0.25">
      <c r="A119" s="512" t="s">
        <v>1360</v>
      </c>
      <c r="B119" s="519" t="s">
        <v>207</v>
      </c>
      <c r="C119" s="494" t="s">
        <v>1725</v>
      </c>
      <c r="D119" s="713" t="s">
        <v>849</v>
      </c>
      <c r="E119" s="905"/>
    </row>
    <row r="120" spans="1:5" s="684" customFormat="1" ht="33" x14ac:dyDescent="0.25">
      <c r="A120" s="512" t="s">
        <v>1361</v>
      </c>
      <c r="B120" s="519" t="s">
        <v>61</v>
      </c>
      <c r="C120" s="494" t="s">
        <v>761</v>
      </c>
      <c r="D120" s="713" t="s">
        <v>849</v>
      </c>
      <c r="E120" s="905"/>
    </row>
    <row r="121" spans="1:5" s="684" customFormat="1" ht="33" x14ac:dyDescent="0.25">
      <c r="A121" s="512" t="s">
        <v>1362</v>
      </c>
      <c r="B121" s="519" t="s">
        <v>209</v>
      </c>
      <c r="C121" s="494" t="s">
        <v>761</v>
      </c>
      <c r="D121" s="713" t="s">
        <v>849</v>
      </c>
      <c r="E121" s="905"/>
    </row>
    <row r="122" spans="1:5" s="684" customFormat="1" ht="33" x14ac:dyDescent="0.25">
      <c r="A122" s="512" t="s">
        <v>1363</v>
      </c>
      <c r="B122" s="686" t="s">
        <v>1004</v>
      </c>
      <c r="C122" s="494" t="s">
        <v>761</v>
      </c>
      <c r="D122" s="713" t="s">
        <v>849</v>
      </c>
      <c r="E122" s="494"/>
    </row>
    <row r="123" spans="1:5" s="684" customFormat="1" ht="33" x14ac:dyDescent="0.25">
      <c r="A123" s="512" t="s">
        <v>1364</v>
      </c>
      <c r="B123" s="519" t="s">
        <v>278</v>
      </c>
      <c r="C123" s="494" t="s">
        <v>761</v>
      </c>
      <c r="D123" s="713" t="s">
        <v>850</v>
      </c>
      <c r="E123" s="494"/>
    </row>
    <row r="124" spans="1:5" s="684" customFormat="1" ht="33" x14ac:dyDescent="0.25">
      <c r="A124" s="512" t="s">
        <v>1365</v>
      </c>
      <c r="B124" s="552" t="s">
        <v>64</v>
      </c>
      <c r="C124" s="714" t="s">
        <v>1633</v>
      </c>
      <c r="D124" s="713" t="s">
        <v>849</v>
      </c>
      <c r="E124" s="905"/>
    </row>
    <row r="125" spans="1:5" s="684" customFormat="1" ht="33" x14ac:dyDescent="0.25">
      <c r="A125" s="512" t="s">
        <v>1366</v>
      </c>
      <c r="B125" s="689" t="s">
        <v>215</v>
      </c>
      <c r="C125" s="714" t="s">
        <v>761</v>
      </c>
      <c r="D125" s="713" t="s">
        <v>850</v>
      </c>
      <c r="E125" s="905"/>
    </row>
    <row r="126" spans="1:5" s="684" customFormat="1" ht="33" x14ac:dyDescent="0.25">
      <c r="A126" s="512" t="s">
        <v>1367</v>
      </c>
      <c r="B126" s="689" t="s">
        <v>217</v>
      </c>
      <c r="C126" s="714" t="s">
        <v>761</v>
      </c>
      <c r="D126" s="713" t="s">
        <v>849</v>
      </c>
      <c r="E126" s="494"/>
    </row>
    <row r="127" spans="1:5" s="684" customFormat="1" ht="33" x14ac:dyDescent="0.25">
      <c r="A127" s="512" t="s">
        <v>1368</v>
      </c>
      <c r="B127" s="689" t="s">
        <v>216</v>
      </c>
      <c r="C127" s="714" t="s">
        <v>761</v>
      </c>
      <c r="D127" s="713" t="s">
        <v>850</v>
      </c>
      <c r="E127" s="494"/>
    </row>
    <row r="128" spans="1:5" s="684" customFormat="1" ht="33" x14ac:dyDescent="0.25">
      <c r="A128" s="512" t="s">
        <v>1369</v>
      </c>
      <c r="B128" s="514" t="s">
        <v>375</v>
      </c>
      <c r="C128" s="494" t="s">
        <v>1724</v>
      </c>
      <c r="D128" s="713" t="s">
        <v>849</v>
      </c>
      <c r="E128" s="905"/>
    </row>
    <row r="129" spans="1:5" s="684" customFormat="1" ht="33" x14ac:dyDescent="0.25">
      <c r="A129" s="512" t="s">
        <v>1370</v>
      </c>
      <c r="B129" s="514" t="s">
        <v>171</v>
      </c>
      <c r="C129" s="494" t="s">
        <v>761</v>
      </c>
      <c r="D129" s="713" t="s">
        <v>850</v>
      </c>
      <c r="E129" s="905"/>
    </row>
    <row r="130" spans="1:5" s="684" customFormat="1" ht="33" x14ac:dyDescent="0.25">
      <c r="A130" s="512" t="s">
        <v>1371</v>
      </c>
      <c r="B130" s="519" t="s">
        <v>298</v>
      </c>
      <c r="C130" s="518" t="s">
        <v>772</v>
      </c>
      <c r="D130" s="713" t="s">
        <v>849</v>
      </c>
      <c r="E130" s="905"/>
    </row>
    <row r="131" spans="1:5" s="684" customFormat="1" ht="33" x14ac:dyDescent="0.25">
      <c r="A131" s="512" t="s">
        <v>1372</v>
      </c>
      <c r="B131" s="519" t="s">
        <v>210</v>
      </c>
      <c r="C131" s="518" t="s">
        <v>761</v>
      </c>
      <c r="D131" s="713" t="s">
        <v>849</v>
      </c>
      <c r="E131" s="905"/>
    </row>
    <row r="132" spans="1:5" s="684" customFormat="1" ht="33" x14ac:dyDescent="0.25">
      <c r="A132" s="512" t="s">
        <v>1373</v>
      </c>
      <c r="B132" s="519" t="s">
        <v>211</v>
      </c>
      <c r="C132" s="518" t="s">
        <v>761</v>
      </c>
      <c r="D132" s="713" t="s">
        <v>849</v>
      </c>
      <c r="E132" s="905"/>
    </row>
    <row r="133" spans="1:5" s="684" customFormat="1" ht="33" x14ac:dyDescent="0.25">
      <c r="A133" s="512" t="s">
        <v>1374</v>
      </c>
      <c r="B133" s="519" t="s">
        <v>208</v>
      </c>
      <c r="C133" s="518" t="s">
        <v>761</v>
      </c>
      <c r="D133" s="713" t="s">
        <v>850</v>
      </c>
      <c r="E133" s="905"/>
    </row>
    <row r="134" spans="1:5" s="684" customFormat="1" ht="33" x14ac:dyDescent="0.25">
      <c r="A134" s="512" t="s">
        <v>1375</v>
      </c>
      <c r="B134" s="519" t="s">
        <v>213</v>
      </c>
      <c r="C134" s="518" t="s">
        <v>761</v>
      </c>
      <c r="D134" s="713" t="s">
        <v>849</v>
      </c>
      <c r="E134" s="494"/>
    </row>
    <row r="135" spans="1:5" s="684" customFormat="1" ht="33" x14ac:dyDescent="0.25">
      <c r="A135" s="512" t="s">
        <v>1376</v>
      </c>
      <c r="B135" s="519" t="s">
        <v>214</v>
      </c>
      <c r="C135" s="518" t="s">
        <v>761</v>
      </c>
      <c r="D135" s="713" t="s">
        <v>849</v>
      </c>
      <c r="E135" s="494"/>
    </row>
    <row r="136" spans="1:5" s="684" customFormat="1" ht="33" x14ac:dyDescent="0.25">
      <c r="A136" s="512" t="s">
        <v>1377</v>
      </c>
      <c r="B136" s="519" t="s">
        <v>384</v>
      </c>
      <c r="C136" s="518" t="s">
        <v>761</v>
      </c>
      <c r="D136" s="713" t="s">
        <v>850</v>
      </c>
      <c r="E136" s="494"/>
    </row>
    <row r="137" spans="1:5" s="684" customFormat="1" ht="33" x14ac:dyDescent="0.25">
      <c r="A137" s="512" t="s">
        <v>1378</v>
      </c>
      <c r="B137" s="514" t="s">
        <v>256</v>
      </c>
      <c r="C137" s="714" t="s">
        <v>774</v>
      </c>
      <c r="D137" s="713" t="s">
        <v>849</v>
      </c>
      <c r="E137" s="905"/>
    </row>
    <row r="138" spans="1:5" s="684" customFormat="1" ht="33" x14ac:dyDescent="0.25">
      <c r="A138" s="512" t="s">
        <v>1379</v>
      </c>
      <c r="B138" s="514" t="s">
        <v>257</v>
      </c>
      <c r="C138" s="714" t="s">
        <v>761</v>
      </c>
      <c r="D138" s="713" t="s">
        <v>849</v>
      </c>
      <c r="E138" s="905"/>
    </row>
    <row r="139" spans="1:5" s="684" customFormat="1" ht="33" x14ac:dyDescent="0.25">
      <c r="A139" s="512" t="s">
        <v>1380</v>
      </c>
      <c r="B139" s="514" t="s">
        <v>258</v>
      </c>
      <c r="C139" s="714" t="s">
        <v>761</v>
      </c>
      <c r="D139" s="713" t="s">
        <v>849</v>
      </c>
      <c r="E139" s="494"/>
    </row>
    <row r="140" spans="1:5" s="684" customFormat="1" ht="33" x14ac:dyDescent="0.25">
      <c r="A140" s="512" t="s">
        <v>1381</v>
      </c>
      <c r="B140" s="552" t="s">
        <v>127</v>
      </c>
      <c r="C140" s="494" t="s">
        <v>338</v>
      </c>
      <c r="D140" s="713" t="s">
        <v>849</v>
      </c>
      <c r="E140" s="905"/>
    </row>
    <row r="141" spans="1:5" s="684" customFormat="1" ht="33" x14ac:dyDescent="0.25">
      <c r="A141" s="512" t="s">
        <v>1382</v>
      </c>
      <c r="B141" s="552" t="s">
        <v>136</v>
      </c>
      <c r="C141" s="494" t="s">
        <v>761</v>
      </c>
      <c r="D141" s="713" t="s">
        <v>849</v>
      </c>
      <c r="E141" s="905"/>
    </row>
    <row r="142" spans="1:5" s="684" customFormat="1" ht="33" x14ac:dyDescent="0.25">
      <c r="A142" s="512" t="s">
        <v>1383</v>
      </c>
      <c r="B142" s="552" t="s">
        <v>129</v>
      </c>
      <c r="C142" s="494" t="s">
        <v>761</v>
      </c>
      <c r="D142" s="713" t="s">
        <v>849</v>
      </c>
      <c r="E142" s="905"/>
    </row>
    <row r="143" spans="1:5" s="684" customFormat="1" ht="33" x14ac:dyDescent="0.25">
      <c r="A143" s="512" t="s">
        <v>1384</v>
      </c>
      <c r="B143" s="552" t="s">
        <v>141</v>
      </c>
      <c r="C143" s="494" t="s">
        <v>761</v>
      </c>
      <c r="D143" s="713" t="s">
        <v>849</v>
      </c>
      <c r="E143" s="905"/>
    </row>
    <row r="144" spans="1:5" s="684" customFormat="1" ht="33" x14ac:dyDescent="0.25">
      <c r="A144" s="512" t="s">
        <v>1385</v>
      </c>
      <c r="B144" s="552" t="s">
        <v>132</v>
      </c>
      <c r="C144" s="494" t="s">
        <v>761</v>
      </c>
      <c r="D144" s="713" t="s">
        <v>849</v>
      </c>
      <c r="E144" s="905"/>
    </row>
    <row r="145" spans="1:5" s="684" customFormat="1" ht="33" x14ac:dyDescent="0.25">
      <c r="A145" s="512" t="s">
        <v>1386</v>
      </c>
      <c r="B145" s="552" t="s">
        <v>297</v>
      </c>
      <c r="C145" s="494" t="s">
        <v>761</v>
      </c>
      <c r="D145" s="713" t="s">
        <v>849</v>
      </c>
      <c r="E145" s="905"/>
    </row>
    <row r="146" spans="1:5" s="684" customFormat="1" ht="33" x14ac:dyDescent="0.25">
      <c r="A146" s="512" t="s">
        <v>1387</v>
      </c>
      <c r="B146" s="552" t="s">
        <v>334</v>
      </c>
      <c r="C146" s="494" t="s">
        <v>761</v>
      </c>
      <c r="D146" s="713" t="s">
        <v>849</v>
      </c>
      <c r="E146" s="905"/>
    </row>
    <row r="147" spans="1:5" s="684" customFormat="1" ht="38.25" x14ac:dyDescent="0.25">
      <c r="A147" s="512" t="s">
        <v>1388</v>
      </c>
      <c r="B147" s="552" t="s">
        <v>1043</v>
      </c>
      <c r="C147" s="494" t="s">
        <v>761</v>
      </c>
      <c r="D147" s="713" t="s">
        <v>850</v>
      </c>
      <c r="E147" s="905" t="s">
        <v>1688</v>
      </c>
    </row>
    <row r="148" spans="1:5" s="684" customFormat="1" ht="33" x14ac:dyDescent="0.25">
      <c r="A148" s="512" t="s">
        <v>1389</v>
      </c>
      <c r="B148" s="552" t="s">
        <v>130</v>
      </c>
      <c r="C148" s="494" t="s">
        <v>761</v>
      </c>
      <c r="D148" s="713" t="s">
        <v>850</v>
      </c>
      <c r="E148" s="905"/>
    </row>
    <row r="149" spans="1:5" s="684" customFormat="1" ht="33" x14ac:dyDescent="0.25">
      <c r="A149" s="512" t="s">
        <v>1390</v>
      </c>
      <c r="B149" s="552" t="s">
        <v>128</v>
      </c>
      <c r="C149" s="494" t="s">
        <v>761</v>
      </c>
      <c r="D149" s="713" t="s">
        <v>850</v>
      </c>
      <c r="E149" s="905"/>
    </row>
    <row r="150" spans="1:5" s="684" customFormat="1" ht="33" x14ac:dyDescent="0.25">
      <c r="A150" s="512" t="s">
        <v>1391</v>
      </c>
      <c r="B150" s="552" t="s">
        <v>131</v>
      </c>
      <c r="C150" s="494" t="s">
        <v>761</v>
      </c>
      <c r="D150" s="713" t="s">
        <v>850</v>
      </c>
      <c r="E150" s="905"/>
    </row>
    <row r="151" spans="1:5" s="684" customFormat="1" ht="33" x14ac:dyDescent="0.25">
      <c r="A151" s="512" t="s">
        <v>1392</v>
      </c>
      <c r="B151" s="552" t="s">
        <v>133</v>
      </c>
      <c r="C151" s="494" t="s">
        <v>761</v>
      </c>
      <c r="D151" s="713" t="s">
        <v>850</v>
      </c>
      <c r="E151" s="905"/>
    </row>
    <row r="152" spans="1:5" s="684" customFormat="1" ht="33" x14ac:dyDescent="0.25">
      <c r="A152" s="512" t="s">
        <v>1393</v>
      </c>
      <c r="B152" s="552" t="s">
        <v>134</v>
      </c>
      <c r="C152" s="494" t="s">
        <v>761</v>
      </c>
      <c r="D152" s="713" t="s">
        <v>850</v>
      </c>
      <c r="E152" s="905"/>
    </row>
    <row r="153" spans="1:5" s="684" customFormat="1" ht="33" x14ac:dyDescent="0.25">
      <c r="A153" s="512" t="s">
        <v>1394</v>
      </c>
      <c r="B153" s="552" t="s">
        <v>135</v>
      </c>
      <c r="C153" s="494" t="s">
        <v>761</v>
      </c>
      <c r="D153" s="713" t="s">
        <v>850</v>
      </c>
      <c r="E153" s="905"/>
    </row>
    <row r="154" spans="1:5" s="684" customFormat="1" ht="33" x14ac:dyDescent="0.25">
      <c r="A154" s="512" t="s">
        <v>1395</v>
      </c>
      <c r="B154" s="552" t="s">
        <v>137</v>
      </c>
      <c r="C154" s="494" t="s">
        <v>761</v>
      </c>
      <c r="D154" s="713" t="s">
        <v>850</v>
      </c>
      <c r="E154" s="905"/>
    </row>
    <row r="155" spans="1:5" s="684" customFormat="1" ht="33" x14ac:dyDescent="0.25">
      <c r="A155" s="512" t="s">
        <v>1396</v>
      </c>
      <c r="B155" s="552" t="s">
        <v>138</v>
      </c>
      <c r="C155" s="494" t="s">
        <v>761</v>
      </c>
      <c r="D155" s="713" t="s">
        <v>850</v>
      </c>
      <c r="E155" s="905"/>
    </row>
    <row r="156" spans="1:5" s="684" customFormat="1" ht="33" x14ac:dyDescent="0.25">
      <c r="A156" s="512" t="s">
        <v>1397</v>
      </c>
      <c r="B156" s="552" t="s">
        <v>139</v>
      </c>
      <c r="C156" s="494" t="s">
        <v>761</v>
      </c>
      <c r="D156" s="713" t="s">
        <v>850</v>
      </c>
      <c r="E156" s="905"/>
    </row>
    <row r="157" spans="1:5" s="684" customFormat="1" ht="33" x14ac:dyDescent="0.25">
      <c r="A157" s="512" t="s">
        <v>1398</v>
      </c>
      <c r="B157" s="552" t="s">
        <v>111</v>
      </c>
      <c r="C157" s="494" t="s">
        <v>761</v>
      </c>
      <c r="D157" s="713" t="s">
        <v>850</v>
      </c>
      <c r="E157" s="905"/>
    </row>
    <row r="158" spans="1:5" s="684" customFormat="1" ht="33" x14ac:dyDescent="0.25">
      <c r="A158" s="512" t="s">
        <v>1399</v>
      </c>
      <c r="B158" s="552" t="s">
        <v>140</v>
      </c>
      <c r="C158" s="494" t="s">
        <v>761</v>
      </c>
      <c r="D158" s="713" t="s">
        <v>850</v>
      </c>
      <c r="E158" s="905"/>
    </row>
    <row r="159" spans="1:5" s="684" customFormat="1" ht="33" x14ac:dyDescent="0.25">
      <c r="A159" s="512" t="s">
        <v>1400</v>
      </c>
      <c r="B159" s="552" t="s">
        <v>142</v>
      </c>
      <c r="C159" s="494" t="s">
        <v>761</v>
      </c>
      <c r="D159" s="713" t="s">
        <v>850</v>
      </c>
      <c r="E159" s="905"/>
    </row>
    <row r="160" spans="1:5" s="684" customFormat="1" ht="33" x14ac:dyDescent="0.25">
      <c r="A160" s="512" t="s">
        <v>1401</v>
      </c>
      <c r="B160" s="552" t="s">
        <v>143</v>
      </c>
      <c r="C160" s="494" t="s">
        <v>761</v>
      </c>
      <c r="D160" s="713" t="s">
        <v>850</v>
      </c>
      <c r="E160" s="905"/>
    </row>
    <row r="161" spans="1:5" s="684" customFormat="1" ht="33" x14ac:dyDescent="0.25">
      <c r="A161" s="512" t="s">
        <v>1402</v>
      </c>
      <c r="B161" s="552" t="s">
        <v>144</v>
      </c>
      <c r="C161" s="494" t="s">
        <v>761</v>
      </c>
      <c r="D161" s="713" t="s">
        <v>850</v>
      </c>
      <c r="E161" s="905"/>
    </row>
    <row r="162" spans="1:5" s="684" customFormat="1" ht="33" x14ac:dyDescent="0.25">
      <c r="A162" s="512" t="s">
        <v>1403</v>
      </c>
      <c r="B162" s="552" t="s">
        <v>145</v>
      </c>
      <c r="C162" s="494" t="s">
        <v>761</v>
      </c>
      <c r="D162" s="713" t="s">
        <v>850</v>
      </c>
      <c r="E162" s="905"/>
    </row>
    <row r="163" spans="1:5" s="684" customFormat="1" ht="33" x14ac:dyDescent="0.25">
      <c r="A163" s="512" t="s">
        <v>1404</v>
      </c>
      <c r="B163" s="552" t="s">
        <v>146</v>
      </c>
      <c r="C163" s="494" t="s">
        <v>761</v>
      </c>
      <c r="D163" s="713" t="s">
        <v>850</v>
      </c>
      <c r="E163" s="905"/>
    </row>
    <row r="164" spans="1:5" s="684" customFormat="1" ht="33" x14ac:dyDescent="0.25">
      <c r="A164" s="512" t="s">
        <v>1405</v>
      </c>
      <c r="B164" s="552" t="s">
        <v>293</v>
      </c>
      <c r="C164" s="494" t="s">
        <v>761</v>
      </c>
      <c r="D164" s="713" t="s">
        <v>850</v>
      </c>
      <c r="E164" s="905"/>
    </row>
    <row r="165" spans="1:5" s="684" customFormat="1" ht="33" x14ac:dyDescent="0.25">
      <c r="A165" s="512" t="s">
        <v>1406</v>
      </c>
      <c r="B165" s="552" t="s">
        <v>87</v>
      </c>
      <c r="C165" s="494" t="s">
        <v>761</v>
      </c>
      <c r="D165" s="713" t="s">
        <v>850</v>
      </c>
      <c r="E165" s="905"/>
    </row>
    <row r="166" spans="1:5" s="684" customFormat="1" ht="33" x14ac:dyDescent="0.25">
      <c r="A166" s="512" t="s">
        <v>1407</v>
      </c>
      <c r="B166" s="552" t="s">
        <v>792</v>
      </c>
      <c r="C166" s="494" t="s">
        <v>761</v>
      </c>
      <c r="D166" s="713" t="s">
        <v>850</v>
      </c>
      <c r="E166" s="905"/>
    </row>
    <row r="167" spans="1:5" s="684" customFormat="1" ht="33" x14ac:dyDescent="0.25">
      <c r="A167" s="512" t="s">
        <v>1408</v>
      </c>
      <c r="B167" s="552" t="s">
        <v>825</v>
      </c>
      <c r="C167" s="494" t="s">
        <v>761</v>
      </c>
      <c r="D167" s="713" t="s">
        <v>850</v>
      </c>
      <c r="E167" s="905"/>
    </row>
    <row r="168" spans="1:5" s="684" customFormat="1" ht="33" x14ac:dyDescent="0.25">
      <c r="A168" s="512" t="s">
        <v>1409</v>
      </c>
      <c r="B168" s="519" t="s">
        <v>242</v>
      </c>
      <c r="C168" s="494" t="s">
        <v>370</v>
      </c>
      <c r="D168" s="713" t="s">
        <v>849</v>
      </c>
      <c r="E168" s="905"/>
    </row>
    <row r="169" spans="1:5" s="684" customFormat="1" ht="33" x14ac:dyDescent="0.25">
      <c r="A169" s="512" t="s">
        <v>1410</v>
      </c>
      <c r="B169" s="519" t="s">
        <v>252</v>
      </c>
      <c r="C169" s="494" t="s">
        <v>761</v>
      </c>
      <c r="D169" s="713" t="s">
        <v>849</v>
      </c>
      <c r="E169" s="905"/>
    </row>
    <row r="170" spans="1:5" s="684" customFormat="1" ht="33" x14ac:dyDescent="0.25">
      <c r="A170" s="512" t="s">
        <v>1411</v>
      </c>
      <c r="B170" s="519" t="s">
        <v>249</v>
      </c>
      <c r="C170" s="494" t="s">
        <v>761</v>
      </c>
      <c r="D170" s="713" t="s">
        <v>849</v>
      </c>
      <c r="E170" s="905"/>
    </row>
    <row r="171" spans="1:5" s="684" customFormat="1" ht="33" x14ac:dyDescent="0.25">
      <c r="A171" s="512" t="s">
        <v>1412</v>
      </c>
      <c r="B171" s="519" t="s">
        <v>246</v>
      </c>
      <c r="C171" s="494" t="s">
        <v>761</v>
      </c>
      <c r="D171" s="713" t="s">
        <v>850</v>
      </c>
      <c r="E171" s="905"/>
    </row>
    <row r="172" spans="1:5" s="684" customFormat="1" ht="33" x14ac:dyDescent="0.25">
      <c r="A172" s="512" t="s">
        <v>1413</v>
      </c>
      <c r="B172" s="519" t="s">
        <v>236</v>
      </c>
      <c r="C172" s="494" t="s">
        <v>761</v>
      </c>
      <c r="D172" s="713" t="s">
        <v>850</v>
      </c>
      <c r="E172" s="905"/>
    </row>
    <row r="173" spans="1:5" s="684" customFormat="1" ht="33" x14ac:dyDescent="0.25">
      <c r="A173" s="512" t="s">
        <v>1414</v>
      </c>
      <c r="B173" s="519" t="s">
        <v>245</v>
      </c>
      <c r="C173" s="494" t="s">
        <v>761</v>
      </c>
      <c r="D173" s="713" t="s">
        <v>850</v>
      </c>
      <c r="E173" s="905"/>
    </row>
    <row r="174" spans="1:5" s="684" customFormat="1" ht="33" x14ac:dyDescent="0.25">
      <c r="A174" s="512" t="s">
        <v>1415</v>
      </c>
      <c r="B174" s="519" t="s">
        <v>238</v>
      </c>
      <c r="C174" s="494" t="s">
        <v>761</v>
      </c>
      <c r="D174" s="713" t="s">
        <v>850</v>
      </c>
      <c r="E174" s="905"/>
    </row>
    <row r="175" spans="1:5" s="684" customFormat="1" ht="33" x14ac:dyDescent="0.25">
      <c r="A175" s="512" t="s">
        <v>1416</v>
      </c>
      <c r="B175" s="519" t="s">
        <v>299</v>
      </c>
      <c r="C175" s="494" t="s">
        <v>761</v>
      </c>
      <c r="D175" s="713" t="s">
        <v>850</v>
      </c>
      <c r="E175" s="905"/>
    </row>
    <row r="176" spans="1:5" s="684" customFormat="1" ht="33" x14ac:dyDescent="0.25">
      <c r="A176" s="512" t="s">
        <v>1417</v>
      </c>
      <c r="B176" s="519" t="s">
        <v>235</v>
      </c>
      <c r="C176" s="494" t="s">
        <v>761</v>
      </c>
      <c r="D176" s="713" t="s">
        <v>850</v>
      </c>
      <c r="E176" s="905"/>
    </row>
    <row r="177" spans="1:5" s="684" customFormat="1" ht="33" x14ac:dyDescent="0.25">
      <c r="A177" s="512" t="s">
        <v>1418</v>
      </c>
      <c r="B177" s="519" t="s">
        <v>239</v>
      </c>
      <c r="C177" s="494" t="s">
        <v>761</v>
      </c>
      <c r="D177" s="713" t="s">
        <v>850</v>
      </c>
      <c r="E177" s="905"/>
    </row>
    <row r="178" spans="1:5" s="684" customFormat="1" ht="33" x14ac:dyDescent="0.25">
      <c r="A178" s="512" t="s">
        <v>1419</v>
      </c>
      <c r="B178" s="519" t="s">
        <v>251</v>
      </c>
      <c r="C178" s="494" t="s">
        <v>761</v>
      </c>
      <c r="D178" s="713" t="s">
        <v>850</v>
      </c>
      <c r="E178" s="905"/>
    </row>
    <row r="179" spans="1:5" s="684" customFormat="1" ht="33" x14ac:dyDescent="0.25">
      <c r="A179" s="512" t="s">
        <v>1420</v>
      </c>
      <c r="B179" s="519" t="s">
        <v>237</v>
      </c>
      <c r="C179" s="494" t="s">
        <v>761</v>
      </c>
      <c r="D179" s="713" t="s">
        <v>850</v>
      </c>
      <c r="E179" s="905"/>
    </row>
    <row r="180" spans="1:5" s="684" customFormat="1" ht="49.5" x14ac:dyDescent="0.25">
      <c r="A180" s="512" t="s">
        <v>1421</v>
      </c>
      <c r="B180" s="519" t="s">
        <v>371</v>
      </c>
      <c r="C180" s="494" t="s">
        <v>761</v>
      </c>
      <c r="D180" s="713" t="s">
        <v>850</v>
      </c>
      <c r="E180" s="905"/>
    </row>
    <row r="181" spans="1:5" s="684" customFormat="1" ht="33" x14ac:dyDescent="0.25">
      <c r="A181" s="512" t="s">
        <v>1422</v>
      </c>
      <c r="B181" s="519" t="s">
        <v>244</v>
      </c>
      <c r="C181" s="494" t="s">
        <v>761</v>
      </c>
      <c r="D181" s="713" t="s">
        <v>850</v>
      </c>
      <c r="E181" s="905"/>
    </row>
    <row r="182" spans="1:5" s="684" customFormat="1" ht="33" x14ac:dyDescent="0.25">
      <c r="A182" s="512" t="s">
        <v>1423</v>
      </c>
      <c r="B182" s="519" t="s">
        <v>240</v>
      </c>
      <c r="C182" s="494" t="s">
        <v>761</v>
      </c>
      <c r="D182" s="713" t="s">
        <v>850</v>
      </c>
      <c r="E182" s="905"/>
    </row>
    <row r="183" spans="1:5" s="684" customFormat="1" ht="33" x14ac:dyDescent="0.25">
      <c r="A183" s="512" t="s">
        <v>1424</v>
      </c>
      <c r="B183" s="514" t="s">
        <v>250</v>
      </c>
      <c r="C183" s="494" t="s">
        <v>761</v>
      </c>
      <c r="D183" s="713" t="s">
        <v>850</v>
      </c>
      <c r="E183" s="905"/>
    </row>
    <row r="184" spans="1:5" s="684" customFormat="1" ht="33" x14ac:dyDescent="0.25">
      <c r="A184" s="512" t="s">
        <v>1425</v>
      </c>
      <c r="B184" s="519" t="s">
        <v>206</v>
      </c>
      <c r="C184" s="494" t="s">
        <v>761</v>
      </c>
      <c r="D184" s="713" t="s">
        <v>850</v>
      </c>
      <c r="E184" s="905"/>
    </row>
    <row r="185" spans="1:5" s="684" customFormat="1" ht="33" x14ac:dyDescent="0.25">
      <c r="A185" s="512" t="s">
        <v>1426</v>
      </c>
      <c r="B185" s="519" t="s">
        <v>248</v>
      </c>
      <c r="C185" s="494" t="s">
        <v>761</v>
      </c>
      <c r="D185" s="713" t="s">
        <v>850</v>
      </c>
      <c r="E185" s="905"/>
    </row>
    <row r="186" spans="1:5" s="684" customFormat="1" ht="33" x14ac:dyDescent="0.25">
      <c r="A186" s="512" t="s">
        <v>1427</v>
      </c>
      <c r="B186" s="514" t="s">
        <v>243</v>
      </c>
      <c r="C186" s="494" t="s">
        <v>761</v>
      </c>
      <c r="D186" s="713" t="s">
        <v>850</v>
      </c>
      <c r="E186" s="905"/>
    </row>
    <row r="187" spans="1:5" s="684" customFormat="1" ht="36" customHeight="1" x14ac:dyDescent="0.25">
      <c r="A187" s="512" t="s">
        <v>1428</v>
      </c>
      <c r="B187" s="686" t="s">
        <v>1251</v>
      </c>
      <c r="C187" s="494" t="s">
        <v>761</v>
      </c>
      <c r="D187" s="713" t="s">
        <v>991</v>
      </c>
      <c r="E187" s="905" t="s">
        <v>1728</v>
      </c>
    </row>
    <row r="188" spans="1:5" s="684" customFormat="1" ht="33" x14ac:dyDescent="0.25">
      <c r="A188" s="512" t="s">
        <v>1429</v>
      </c>
      <c r="B188" s="514" t="s">
        <v>169</v>
      </c>
      <c r="C188" s="518" t="s">
        <v>769</v>
      </c>
      <c r="D188" s="713" t="s">
        <v>849</v>
      </c>
      <c r="E188" s="905"/>
    </row>
    <row r="189" spans="1:5" s="684" customFormat="1" ht="33" x14ac:dyDescent="0.25">
      <c r="A189" s="512" t="s">
        <v>1430</v>
      </c>
      <c r="B189" s="514" t="s">
        <v>180</v>
      </c>
      <c r="C189" s="518" t="s">
        <v>761</v>
      </c>
      <c r="D189" s="713" t="s">
        <v>849</v>
      </c>
      <c r="E189" s="905"/>
    </row>
    <row r="190" spans="1:5" s="684" customFormat="1" ht="33" x14ac:dyDescent="0.25">
      <c r="A190" s="512" t="s">
        <v>1431</v>
      </c>
      <c r="B190" s="514" t="s">
        <v>71</v>
      </c>
      <c r="C190" s="518" t="s">
        <v>761</v>
      </c>
      <c r="D190" s="713" t="s">
        <v>849</v>
      </c>
      <c r="E190" s="905"/>
    </row>
    <row r="191" spans="1:5" s="684" customFormat="1" ht="33" x14ac:dyDescent="0.25">
      <c r="A191" s="512" t="s">
        <v>1432</v>
      </c>
      <c r="B191" s="514" t="s">
        <v>189</v>
      </c>
      <c r="C191" s="518" t="s">
        <v>761</v>
      </c>
      <c r="D191" s="713" t="s">
        <v>849</v>
      </c>
      <c r="E191" s="905"/>
    </row>
    <row r="192" spans="1:5" s="684" customFormat="1" ht="33" x14ac:dyDescent="0.25">
      <c r="A192" s="512" t="s">
        <v>1433</v>
      </c>
      <c r="B192" s="514" t="s">
        <v>291</v>
      </c>
      <c r="C192" s="518" t="s">
        <v>761</v>
      </c>
      <c r="D192" s="713" t="s">
        <v>849</v>
      </c>
      <c r="E192" s="905"/>
    </row>
    <row r="193" spans="1:5" s="684" customFormat="1" ht="33" x14ac:dyDescent="0.25">
      <c r="A193" s="512" t="s">
        <v>1434</v>
      </c>
      <c r="B193" s="514" t="s">
        <v>168</v>
      </c>
      <c r="C193" s="518" t="s">
        <v>761</v>
      </c>
      <c r="D193" s="713" t="s">
        <v>849</v>
      </c>
      <c r="E193" s="905"/>
    </row>
    <row r="194" spans="1:5" s="684" customFormat="1" ht="33" x14ac:dyDescent="0.25">
      <c r="A194" s="512" t="s">
        <v>1435</v>
      </c>
      <c r="B194" s="524" t="s">
        <v>826</v>
      </c>
      <c r="C194" s="518" t="s">
        <v>761</v>
      </c>
      <c r="D194" s="713" t="s">
        <v>849</v>
      </c>
      <c r="E194" s="905"/>
    </row>
    <row r="195" spans="1:5" s="684" customFormat="1" ht="33" x14ac:dyDescent="0.25">
      <c r="A195" s="512" t="s">
        <v>1436</v>
      </c>
      <c r="B195" s="514" t="s">
        <v>308</v>
      </c>
      <c r="C195" s="518" t="s">
        <v>761</v>
      </c>
      <c r="D195" s="713" t="s">
        <v>849</v>
      </c>
      <c r="E195" s="905"/>
    </row>
    <row r="196" spans="1:5" s="684" customFormat="1" ht="33" x14ac:dyDescent="0.25">
      <c r="A196" s="512" t="s">
        <v>1437</v>
      </c>
      <c r="B196" s="514" t="s">
        <v>185</v>
      </c>
      <c r="C196" s="518" t="s">
        <v>761</v>
      </c>
      <c r="D196" s="713" t="s">
        <v>849</v>
      </c>
      <c r="E196" s="905"/>
    </row>
    <row r="197" spans="1:5" s="684" customFormat="1" ht="33" x14ac:dyDescent="0.25">
      <c r="A197" s="512" t="s">
        <v>1438</v>
      </c>
      <c r="B197" s="514" t="s">
        <v>290</v>
      </c>
      <c r="C197" s="518" t="s">
        <v>761</v>
      </c>
      <c r="D197" s="713" t="s">
        <v>849</v>
      </c>
      <c r="E197" s="905"/>
    </row>
    <row r="198" spans="1:5" s="684" customFormat="1" ht="38.25" x14ac:dyDescent="0.25">
      <c r="A198" s="512" t="s">
        <v>1439</v>
      </c>
      <c r="B198" s="514" t="s">
        <v>1047</v>
      </c>
      <c r="C198" s="518" t="s">
        <v>761</v>
      </c>
      <c r="D198" s="713" t="s">
        <v>850</v>
      </c>
      <c r="E198" s="905" t="s">
        <v>1122</v>
      </c>
    </row>
    <row r="199" spans="1:5" s="684" customFormat="1" ht="33" x14ac:dyDescent="0.25">
      <c r="A199" s="512" t="s">
        <v>1440</v>
      </c>
      <c r="B199" s="514" t="s">
        <v>164</v>
      </c>
      <c r="C199" s="518" t="s">
        <v>761</v>
      </c>
      <c r="D199" s="713" t="s">
        <v>850</v>
      </c>
      <c r="E199" s="905"/>
    </row>
    <row r="200" spans="1:5" s="684" customFormat="1" ht="33" x14ac:dyDescent="0.25">
      <c r="A200" s="512" t="s">
        <v>1441</v>
      </c>
      <c r="B200" s="514" t="s">
        <v>166</v>
      </c>
      <c r="C200" s="518" t="s">
        <v>761</v>
      </c>
      <c r="D200" s="713" t="s">
        <v>850</v>
      </c>
      <c r="E200" s="905"/>
    </row>
    <row r="201" spans="1:5" s="684" customFormat="1" ht="33" x14ac:dyDescent="0.25">
      <c r="A201" s="512" t="s">
        <v>1442</v>
      </c>
      <c r="B201" s="514" t="s">
        <v>167</v>
      </c>
      <c r="C201" s="518" t="s">
        <v>761</v>
      </c>
      <c r="D201" s="713" t="s">
        <v>850</v>
      </c>
      <c r="E201" s="905"/>
    </row>
    <row r="202" spans="1:5" s="684" customFormat="1" ht="33" x14ac:dyDescent="0.25">
      <c r="A202" s="512" t="s">
        <v>1443</v>
      </c>
      <c r="B202" s="514" t="s">
        <v>172</v>
      </c>
      <c r="C202" s="518" t="s">
        <v>761</v>
      </c>
      <c r="D202" s="713" t="s">
        <v>850</v>
      </c>
      <c r="E202" s="905"/>
    </row>
    <row r="203" spans="1:5" s="684" customFormat="1" ht="33" x14ac:dyDescent="0.25">
      <c r="A203" s="512" t="s">
        <v>1444</v>
      </c>
      <c r="B203" s="514" t="s">
        <v>173</v>
      </c>
      <c r="C203" s="518" t="s">
        <v>761</v>
      </c>
      <c r="D203" s="713" t="s">
        <v>850</v>
      </c>
      <c r="E203" s="905"/>
    </row>
    <row r="204" spans="1:5" s="684" customFormat="1" ht="33" x14ac:dyDescent="0.25">
      <c r="A204" s="512" t="s">
        <v>1445</v>
      </c>
      <c r="B204" s="514" t="s">
        <v>865</v>
      </c>
      <c r="C204" s="518" t="s">
        <v>761</v>
      </c>
      <c r="D204" s="713" t="s">
        <v>850</v>
      </c>
      <c r="E204" s="905"/>
    </row>
    <row r="205" spans="1:5" s="684" customFormat="1" ht="33" x14ac:dyDescent="0.25">
      <c r="A205" s="512" t="s">
        <v>1446</v>
      </c>
      <c r="B205" s="514" t="s">
        <v>174</v>
      </c>
      <c r="C205" s="518" t="s">
        <v>761</v>
      </c>
      <c r="D205" s="713" t="s">
        <v>850</v>
      </c>
      <c r="E205" s="905"/>
    </row>
    <row r="206" spans="1:5" s="684" customFormat="1" ht="33" x14ac:dyDescent="0.25">
      <c r="A206" s="512" t="s">
        <v>1447</v>
      </c>
      <c r="B206" s="514" t="s">
        <v>175</v>
      </c>
      <c r="C206" s="518" t="s">
        <v>761</v>
      </c>
      <c r="D206" s="713" t="s">
        <v>850</v>
      </c>
      <c r="E206" s="905"/>
    </row>
    <row r="207" spans="1:5" s="684" customFormat="1" ht="33" x14ac:dyDescent="0.25">
      <c r="A207" s="512" t="s">
        <v>1448</v>
      </c>
      <c r="B207" s="514" t="s">
        <v>176</v>
      </c>
      <c r="C207" s="518" t="s">
        <v>761</v>
      </c>
      <c r="D207" s="713" t="s">
        <v>850</v>
      </c>
      <c r="E207" s="905"/>
    </row>
    <row r="208" spans="1:5" s="684" customFormat="1" ht="33" x14ac:dyDescent="0.25">
      <c r="A208" s="512" t="s">
        <v>1449</v>
      </c>
      <c r="B208" s="514" t="s">
        <v>177</v>
      </c>
      <c r="C208" s="518" t="s">
        <v>761</v>
      </c>
      <c r="D208" s="713" t="s">
        <v>850</v>
      </c>
      <c r="E208" s="905"/>
    </row>
    <row r="209" spans="1:5" s="684" customFormat="1" ht="33" x14ac:dyDescent="0.25">
      <c r="A209" s="512" t="s">
        <v>1450</v>
      </c>
      <c r="B209" s="514" t="s">
        <v>178</v>
      </c>
      <c r="C209" s="518" t="s">
        <v>761</v>
      </c>
      <c r="D209" s="713" t="s">
        <v>850</v>
      </c>
      <c r="E209" s="905"/>
    </row>
    <row r="210" spans="1:5" s="684" customFormat="1" ht="33" x14ac:dyDescent="0.25">
      <c r="A210" s="512" t="s">
        <v>1451</v>
      </c>
      <c r="B210" s="514" t="s">
        <v>179</v>
      </c>
      <c r="C210" s="518" t="s">
        <v>761</v>
      </c>
      <c r="D210" s="713" t="s">
        <v>850</v>
      </c>
      <c r="E210" s="905"/>
    </row>
    <row r="211" spans="1:5" s="684" customFormat="1" ht="33" x14ac:dyDescent="0.25">
      <c r="A211" s="512" t="s">
        <v>1452</v>
      </c>
      <c r="B211" s="514" t="s">
        <v>181</v>
      </c>
      <c r="C211" s="518" t="s">
        <v>761</v>
      </c>
      <c r="D211" s="713" t="s">
        <v>850</v>
      </c>
      <c r="E211" s="905"/>
    </row>
    <row r="212" spans="1:5" s="684" customFormat="1" ht="33" x14ac:dyDescent="0.25">
      <c r="A212" s="512" t="s">
        <v>1453</v>
      </c>
      <c r="B212" s="514" t="s">
        <v>182</v>
      </c>
      <c r="C212" s="518" t="s">
        <v>761</v>
      </c>
      <c r="D212" s="713" t="s">
        <v>850</v>
      </c>
      <c r="E212" s="905"/>
    </row>
    <row r="213" spans="1:5" s="684" customFormat="1" ht="33" x14ac:dyDescent="0.25">
      <c r="A213" s="512" t="s">
        <v>1454</v>
      </c>
      <c r="B213" s="514" t="s">
        <v>183</v>
      </c>
      <c r="C213" s="518" t="s">
        <v>761</v>
      </c>
      <c r="D213" s="713" t="s">
        <v>850</v>
      </c>
      <c r="E213" s="905"/>
    </row>
    <row r="214" spans="1:5" s="684" customFormat="1" ht="33" x14ac:dyDescent="0.25">
      <c r="A214" s="512" t="s">
        <v>1455</v>
      </c>
      <c r="B214" s="514" t="s">
        <v>184</v>
      </c>
      <c r="C214" s="518" t="s">
        <v>761</v>
      </c>
      <c r="D214" s="713" t="s">
        <v>850</v>
      </c>
      <c r="E214" s="905"/>
    </row>
    <row r="215" spans="1:5" s="684" customFormat="1" ht="38.25" x14ac:dyDescent="0.25">
      <c r="A215" s="512" t="s">
        <v>1456</v>
      </c>
      <c r="B215" s="514" t="s">
        <v>1049</v>
      </c>
      <c r="C215" s="518" t="s">
        <v>761</v>
      </c>
      <c r="D215" s="713" t="s">
        <v>850</v>
      </c>
      <c r="E215" s="905" t="s">
        <v>1722</v>
      </c>
    </row>
    <row r="216" spans="1:5" s="684" customFormat="1" ht="33" x14ac:dyDescent="0.25">
      <c r="A216" s="512" t="s">
        <v>1457</v>
      </c>
      <c r="B216" s="514" t="s">
        <v>187</v>
      </c>
      <c r="C216" s="518" t="s">
        <v>761</v>
      </c>
      <c r="D216" s="713" t="s">
        <v>850</v>
      </c>
      <c r="E216" s="905"/>
    </row>
    <row r="217" spans="1:5" s="684" customFormat="1" ht="33" x14ac:dyDescent="0.25">
      <c r="A217" s="512" t="s">
        <v>1458</v>
      </c>
      <c r="B217" s="514" t="s">
        <v>188</v>
      </c>
      <c r="C217" s="518" t="s">
        <v>761</v>
      </c>
      <c r="D217" s="713" t="s">
        <v>850</v>
      </c>
      <c r="E217" s="905"/>
    </row>
    <row r="218" spans="1:5" s="684" customFormat="1" ht="33" x14ac:dyDescent="0.25">
      <c r="A218" s="512" t="s">
        <v>1459</v>
      </c>
      <c r="B218" s="514" t="s">
        <v>190</v>
      </c>
      <c r="C218" s="518" t="s">
        <v>761</v>
      </c>
      <c r="D218" s="713" t="s">
        <v>850</v>
      </c>
      <c r="E218" s="905"/>
    </row>
    <row r="219" spans="1:5" s="684" customFormat="1" ht="33" x14ac:dyDescent="0.25">
      <c r="A219" s="512" t="s">
        <v>1460</v>
      </c>
      <c r="B219" s="686" t="s">
        <v>149</v>
      </c>
      <c r="C219" s="494" t="s">
        <v>343</v>
      </c>
      <c r="D219" s="713" t="s">
        <v>849</v>
      </c>
      <c r="E219" s="905"/>
    </row>
    <row r="220" spans="1:5" s="684" customFormat="1" ht="33" x14ac:dyDescent="0.25">
      <c r="A220" s="512" t="s">
        <v>1461</v>
      </c>
      <c r="B220" s="686" t="s">
        <v>150</v>
      </c>
      <c r="C220" s="494" t="s">
        <v>761</v>
      </c>
      <c r="D220" s="713" t="s">
        <v>849</v>
      </c>
      <c r="E220" s="905"/>
    </row>
    <row r="221" spans="1:5" s="684" customFormat="1" ht="33" x14ac:dyDescent="0.25">
      <c r="A221" s="512" t="s">
        <v>1462</v>
      </c>
      <c r="B221" s="686" t="s">
        <v>151</v>
      </c>
      <c r="C221" s="494" t="s">
        <v>761</v>
      </c>
      <c r="D221" s="713" t="s">
        <v>849</v>
      </c>
      <c r="E221" s="905"/>
    </row>
    <row r="222" spans="1:5" s="684" customFormat="1" ht="33" x14ac:dyDescent="0.25">
      <c r="A222" s="512" t="s">
        <v>1463</v>
      </c>
      <c r="B222" s="594" t="s">
        <v>307</v>
      </c>
      <c r="C222" s="494" t="s">
        <v>761</v>
      </c>
      <c r="D222" s="713" t="s">
        <v>849</v>
      </c>
      <c r="E222" s="905"/>
    </row>
    <row r="223" spans="1:5" s="684" customFormat="1" ht="33" x14ac:dyDescent="0.25">
      <c r="A223" s="512" t="s">
        <v>1464</v>
      </c>
      <c r="B223" s="594" t="s">
        <v>347</v>
      </c>
      <c r="C223" s="494" t="s">
        <v>761</v>
      </c>
      <c r="D223" s="713" t="s">
        <v>849</v>
      </c>
      <c r="E223" s="905"/>
    </row>
    <row r="224" spans="1:5" s="684" customFormat="1" ht="33" x14ac:dyDescent="0.25">
      <c r="A224" s="512" t="s">
        <v>1465</v>
      </c>
      <c r="B224" s="594" t="s">
        <v>356</v>
      </c>
      <c r="C224" s="494" t="s">
        <v>761</v>
      </c>
      <c r="D224" s="713" t="s">
        <v>849</v>
      </c>
      <c r="E224" s="905"/>
    </row>
    <row r="225" spans="1:5" s="684" customFormat="1" ht="33" x14ac:dyDescent="0.25">
      <c r="A225" s="512" t="s">
        <v>1466</v>
      </c>
      <c r="B225" s="686" t="s">
        <v>162</v>
      </c>
      <c r="C225" s="494" t="s">
        <v>761</v>
      </c>
      <c r="D225" s="713" t="s">
        <v>850</v>
      </c>
      <c r="E225" s="905"/>
    </row>
    <row r="226" spans="1:5" s="684" customFormat="1" ht="33" x14ac:dyDescent="0.25">
      <c r="A226" s="512" t="s">
        <v>1467</v>
      </c>
      <c r="B226" s="686" t="s">
        <v>153</v>
      </c>
      <c r="C226" s="494" t="s">
        <v>761</v>
      </c>
      <c r="D226" s="713" t="s">
        <v>850</v>
      </c>
      <c r="E226" s="905"/>
    </row>
    <row r="227" spans="1:5" s="684" customFormat="1" ht="33" x14ac:dyDescent="0.25">
      <c r="A227" s="512" t="s">
        <v>1468</v>
      </c>
      <c r="B227" s="686" t="s">
        <v>154</v>
      </c>
      <c r="C227" s="494" t="s">
        <v>761</v>
      </c>
      <c r="D227" s="713" t="s">
        <v>850</v>
      </c>
      <c r="E227" s="905"/>
    </row>
    <row r="228" spans="1:5" s="684" customFormat="1" ht="33" x14ac:dyDescent="0.25">
      <c r="A228" s="512" t="s">
        <v>1469</v>
      </c>
      <c r="B228" s="686" t="s">
        <v>155</v>
      </c>
      <c r="C228" s="494" t="s">
        <v>761</v>
      </c>
      <c r="D228" s="713" t="s">
        <v>850</v>
      </c>
      <c r="E228" s="905"/>
    </row>
    <row r="229" spans="1:5" s="684" customFormat="1" ht="33" x14ac:dyDescent="0.25">
      <c r="A229" s="512" t="s">
        <v>1470</v>
      </c>
      <c r="B229" s="686" t="s">
        <v>156</v>
      </c>
      <c r="C229" s="494" t="s">
        <v>761</v>
      </c>
      <c r="D229" s="713" t="s">
        <v>850</v>
      </c>
      <c r="E229" s="905"/>
    </row>
    <row r="230" spans="1:5" s="684" customFormat="1" ht="33" x14ac:dyDescent="0.25">
      <c r="A230" s="512" t="s">
        <v>1471</v>
      </c>
      <c r="B230" s="686" t="s">
        <v>157</v>
      </c>
      <c r="C230" s="494" t="s">
        <v>761</v>
      </c>
      <c r="D230" s="713" t="s">
        <v>850</v>
      </c>
      <c r="E230" s="905"/>
    </row>
    <row r="231" spans="1:5" s="684" customFormat="1" ht="33" x14ac:dyDescent="0.25">
      <c r="A231" s="512" t="s">
        <v>1472</v>
      </c>
      <c r="B231" s="686" t="s">
        <v>158</v>
      </c>
      <c r="C231" s="494" t="s">
        <v>761</v>
      </c>
      <c r="D231" s="713" t="s">
        <v>850</v>
      </c>
      <c r="E231" s="905"/>
    </row>
    <row r="232" spans="1:5" s="684" customFormat="1" ht="33" x14ac:dyDescent="0.25">
      <c r="A232" s="512" t="s">
        <v>1473</v>
      </c>
      <c r="B232" s="686" t="s">
        <v>159</v>
      </c>
      <c r="C232" s="494" t="s">
        <v>761</v>
      </c>
      <c r="D232" s="713" t="s">
        <v>850</v>
      </c>
      <c r="E232" s="905"/>
    </row>
    <row r="233" spans="1:5" s="684" customFormat="1" ht="33" x14ac:dyDescent="0.25">
      <c r="A233" s="512" t="s">
        <v>1474</v>
      </c>
      <c r="B233" s="686" t="s">
        <v>160</v>
      </c>
      <c r="C233" s="494" t="s">
        <v>761</v>
      </c>
      <c r="D233" s="713" t="s">
        <v>850</v>
      </c>
      <c r="E233" s="905"/>
    </row>
    <row r="234" spans="1:5" s="684" customFormat="1" ht="33" x14ac:dyDescent="0.25">
      <c r="A234" s="512" t="s">
        <v>1475</v>
      </c>
      <c r="B234" s="686" t="s">
        <v>161</v>
      </c>
      <c r="C234" s="494" t="s">
        <v>761</v>
      </c>
      <c r="D234" s="713" t="s">
        <v>850</v>
      </c>
      <c r="E234" s="905"/>
    </row>
    <row r="235" spans="1:5" s="684" customFormat="1" ht="33" x14ac:dyDescent="0.25">
      <c r="A235" s="512" t="s">
        <v>1476</v>
      </c>
      <c r="B235" s="686" t="s">
        <v>152</v>
      </c>
      <c r="C235" s="494" t="s">
        <v>761</v>
      </c>
      <c r="D235" s="713" t="s">
        <v>850</v>
      </c>
      <c r="E235" s="905"/>
    </row>
    <row r="236" spans="1:5" s="684" customFormat="1" ht="33" x14ac:dyDescent="0.25">
      <c r="A236" s="512" t="s">
        <v>1477</v>
      </c>
      <c r="B236" s="686" t="s">
        <v>163</v>
      </c>
      <c r="C236" s="494" t="s">
        <v>761</v>
      </c>
      <c r="D236" s="713" t="s">
        <v>850</v>
      </c>
      <c r="E236" s="905"/>
    </row>
    <row r="237" spans="1:5" s="684" customFormat="1" ht="33" x14ac:dyDescent="0.25">
      <c r="A237" s="512" t="s">
        <v>1478</v>
      </c>
      <c r="B237" s="686" t="s">
        <v>300</v>
      </c>
      <c r="C237" s="494" t="s">
        <v>761</v>
      </c>
      <c r="D237" s="713" t="s">
        <v>850</v>
      </c>
      <c r="E237" s="905"/>
    </row>
    <row r="238" spans="1:5" s="684" customFormat="1" ht="33" x14ac:dyDescent="0.25">
      <c r="A238" s="512" t="s">
        <v>1479</v>
      </c>
      <c r="B238" s="686" t="s">
        <v>301</v>
      </c>
      <c r="C238" s="494" t="s">
        <v>761</v>
      </c>
      <c r="D238" s="713" t="s">
        <v>850</v>
      </c>
      <c r="E238" s="905"/>
    </row>
    <row r="239" spans="1:5" s="684" customFormat="1" ht="33" x14ac:dyDescent="0.25">
      <c r="A239" s="512" t="s">
        <v>1480</v>
      </c>
      <c r="B239" s="594" t="s">
        <v>345</v>
      </c>
      <c r="C239" s="494" t="s">
        <v>761</v>
      </c>
      <c r="D239" s="713" t="s">
        <v>850</v>
      </c>
      <c r="E239" s="905"/>
    </row>
    <row r="240" spans="1:5" s="684" customFormat="1" ht="33" x14ac:dyDescent="0.25">
      <c r="A240" s="512" t="s">
        <v>1481</v>
      </c>
      <c r="B240" s="594" t="s">
        <v>346</v>
      </c>
      <c r="C240" s="494" t="s">
        <v>761</v>
      </c>
      <c r="D240" s="713" t="s">
        <v>850</v>
      </c>
      <c r="E240" s="905"/>
    </row>
    <row r="241" spans="1:5" s="684" customFormat="1" ht="33" x14ac:dyDescent="0.25">
      <c r="A241" s="512" t="s">
        <v>1482</v>
      </c>
      <c r="B241" s="594" t="s">
        <v>727</v>
      </c>
      <c r="C241" s="494" t="s">
        <v>761</v>
      </c>
      <c r="D241" s="713" t="s">
        <v>850</v>
      </c>
      <c r="E241" s="905"/>
    </row>
    <row r="242" spans="1:5" s="684" customFormat="1" ht="33" x14ac:dyDescent="0.25">
      <c r="A242" s="512" t="s">
        <v>1483</v>
      </c>
      <c r="B242" s="552" t="s">
        <v>794</v>
      </c>
      <c r="C242" s="494" t="s">
        <v>761</v>
      </c>
      <c r="D242" s="713" t="s">
        <v>850</v>
      </c>
      <c r="E242" s="905"/>
    </row>
    <row r="243" spans="1:5" s="684" customFormat="1" ht="33" x14ac:dyDescent="0.25">
      <c r="A243" s="512" t="s">
        <v>1484</v>
      </c>
      <c r="B243" s="594" t="s">
        <v>804</v>
      </c>
      <c r="C243" s="494" t="s">
        <v>761</v>
      </c>
      <c r="D243" s="713" t="s">
        <v>850</v>
      </c>
      <c r="E243" s="905"/>
    </row>
    <row r="244" spans="1:5" s="684" customFormat="1" ht="38.25" x14ac:dyDescent="0.25">
      <c r="A244" s="512" t="s">
        <v>1485</v>
      </c>
      <c r="B244" s="594" t="s">
        <v>1045</v>
      </c>
      <c r="C244" s="494" t="s">
        <v>761</v>
      </c>
      <c r="D244" s="713" t="s">
        <v>850</v>
      </c>
      <c r="E244" s="905" t="s">
        <v>1722</v>
      </c>
    </row>
    <row r="245" spans="1:5" s="684" customFormat="1" ht="39" customHeight="1" x14ac:dyDescent="0.25">
      <c r="A245" s="512" t="s">
        <v>1486</v>
      </c>
      <c r="B245" s="686" t="s">
        <v>1254</v>
      </c>
      <c r="C245" s="494" t="s">
        <v>761</v>
      </c>
      <c r="D245" s="713" t="s">
        <v>991</v>
      </c>
      <c r="E245" s="905" t="s">
        <v>1728</v>
      </c>
    </row>
    <row r="246" spans="1:5" s="684" customFormat="1" ht="33" x14ac:dyDescent="0.25">
      <c r="A246" s="512" t="s">
        <v>1487</v>
      </c>
      <c r="B246" s="519" t="s">
        <v>6</v>
      </c>
      <c r="C246" s="494" t="s">
        <v>768</v>
      </c>
      <c r="D246" s="713" t="s">
        <v>849</v>
      </c>
      <c r="E246" s="905"/>
    </row>
    <row r="247" spans="1:5" s="684" customFormat="1" ht="33" x14ac:dyDescent="0.25">
      <c r="A247" s="512" t="s">
        <v>1488</v>
      </c>
      <c r="B247" s="552" t="s">
        <v>108</v>
      </c>
      <c r="C247" s="494" t="s">
        <v>761</v>
      </c>
      <c r="D247" s="713" t="s">
        <v>849</v>
      </c>
      <c r="E247" s="905"/>
    </row>
    <row r="248" spans="1:5" s="684" customFormat="1" ht="33" x14ac:dyDescent="0.25">
      <c r="A248" s="512" t="s">
        <v>1489</v>
      </c>
      <c r="B248" s="552" t="s">
        <v>107</v>
      </c>
      <c r="C248" s="494" t="s">
        <v>761</v>
      </c>
      <c r="D248" s="713" t="s">
        <v>849</v>
      </c>
      <c r="E248" s="905"/>
    </row>
    <row r="249" spans="1:5" s="684" customFormat="1" ht="33" x14ac:dyDescent="0.25">
      <c r="A249" s="512" t="s">
        <v>1490</v>
      </c>
      <c r="B249" s="519" t="s">
        <v>95</v>
      </c>
      <c r="C249" s="494" t="s">
        <v>761</v>
      </c>
      <c r="D249" s="713" t="s">
        <v>850</v>
      </c>
      <c r="E249" s="905"/>
    </row>
    <row r="250" spans="1:5" s="684" customFormat="1" ht="33" x14ac:dyDescent="0.25">
      <c r="A250" s="512" t="s">
        <v>1491</v>
      </c>
      <c r="B250" s="552" t="s">
        <v>102</v>
      </c>
      <c r="C250" s="494" t="s">
        <v>761</v>
      </c>
      <c r="D250" s="713" t="s">
        <v>850</v>
      </c>
      <c r="E250" s="905"/>
    </row>
    <row r="251" spans="1:5" s="684" customFormat="1" ht="33" x14ac:dyDescent="0.25">
      <c r="A251" s="512" t="s">
        <v>1492</v>
      </c>
      <c r="B251" s="552" t="s">
        <v>100</v>
      </c>
      <c r="C251" s="494" t="s">
        <v>761</v>
      </c>
      <c r="D251" s="713" t="s">
        <v>850</v>
      </c>
      <c r="E251" s="905"/>
    </row>
    <row r="252" spans="1:5" s="684" customFormat="1" ht="33" x14ac:dyDescent="0.25">
      <c r="A252" s="512" t="s">
        <v>1493</v>
      </c>
      <c r="B252" s="552" t="s">
        <v>63</v>
      </c>
      <c r="C252" s="494" t="s">
        <v>761</v>
      </c>
      <c r="D252" s="713" t="s">
        <v>850</v>
      </c>
      <c r="E252" s="905"/>
    </row>
    <row r="253" spans="1:5" s="684" customFormat="1" ht="33" x14ac:dyDescent="0.25">
      <c r="A253" s="512" t="s">
        <v>1494</v>
      </c>
      <c r="B253" s="552" t="s">
        <v>103</v>
      </c>
      <c r="C253" s="494" t="s">
        <v>761</v>
      </c>
      <c r="D253" s="713" t="s">
        <v>850</v>
      </c>
      <c r="E253" s="905"/>
    </row>
    <row r="254" spans="1:5" s="684" customFormat="1" ht="33" x14ac:dyDescent="0.25">
      <c r="A254" s="512" t="s">
        <v>1495</v>
      </c>
      <c r="B254" s="552" t="s">
        <v>104</v>
      </c>
      <c r="C254" s="494" t="s">
        <v>761</v>
      </c>
      <c r="D254" s="713" t="s">
        <v>850</v>
      </c>
      <c r="E254" s="905"/>
    </row>
    <row r="255" spans="1:5" s="684" customFormat="1" ht="33" x14ac:dyDescent="0.25">
      <c r="A255" s="512" t="s">
        <v>1496</v>
      </c>
      <c r="B255" s="552" t="s">
        <v>101</v>
      </c>
      <c r="C255" s="494" t="s">
        <v>761</v>
      </c>
      <c r="D255" s="713" t="s">
        <v>850</v>
      </c>
      <c r="E255" s="905"/>
    </row>
    <row r="256" spans="1:5" s="684" customFormat="1" ht="33" x14ac:dyDescent="0.25">
      <c r="A256" s="512" t="s">
        <v>1497</v>
      </c>
      <c r="B256" s="552" t="s">
        <v>99</v>
      </c>
      <c r="C256" s="494" t="s">
        <v>761</v>
      </c>
      <c r="D256" s="713" t="s">
        <v>850</v>
      </c>
      <c r="E256" s="905"/>
    </row>
    <row r="257" spans="1:5" s="684" customFormat="1" ht="33" x14ac:dyDescent="0.25">
      <c r="A257" s="512" t="s">
        <v>1498</v>
      </c>
      <c r="B257" s="552" t="s">
        <v>98</v>
      </c>
      <c r="C257" s="494" t="s">
        <v>761</v>
      </c>
      <c r="D257" s="713" t="s">
        <v>850</v>
      </c>
      <c r="E257" s="905"/>
    </row>
    <row r="258" spans="1:5" s="684" customFormat="1" ht="33" x14ac:dyDescent="0.25">
      <c r="A258" s="512" t="s">
        <v>1499</v>
      </c>
      <c r="B258" s="552" t="s">
        <v>7</v>
      </c>
      <c r="C258" s="494" t="s">
        <v>761</v>
      </c>
      <c r="D258" s="713" t="s">
        <v>850</v>
      </c>
      <c r="E258" s="905"/>
    </row>
    <row r="259" spans="1:5" s="684" customFormat="1" ht="33" x14ac:dyDescent="0.25">
      <c r="A259" s="512" t="s">
        <v>1500</v>
      </c>
      <c r="B259" s="552" t="s">
        <v>92</v>
      </c>
      <c r="C259" s="494" t="s">
        <v>761</v>
      </c>
      <c r="D259" s="713" t="s">
        <v>850</v>
      </c>
      <c r="E259" s="905"/>
    </row>
    <row r="260" spans="1:5" s="684" customFormat="1" ht="33" x14ac:dyDescent="0.25">
      <c r="A260" s="512" t="s">
        <v>1501</v>
      </c>
      <c r="B260" s="552" t="s">
        <v>93</v>
      </c>
      <c r="C260" s="494" t="s">
        <v>761</v>
      </c>
      <c r="D260" s="713" t="s">
        <v>850</v>
      </c>
      <c r="E260" s="905"/>
    </row>
    <row r="261" spans="1:5" s="684" customFormat="1" ht="33" x14ac:dyDescent="0.25">
      <c r="A261" s="512" t="s">
        <v>1502</v>
      </c>
      <c r="B261" s="552" t="s">
        <v>94</v>
      </c>
      <c r="C261" s="494" t="s">
        <v>761</v>
      </c>
      <c r="D261" s="713" t="s">
        <v>850</v>
      </c>
      <c r="E261" s="905"/>
    </row>
    <row r="262" spans="1:5" s="684" customFormat="1" ht="33" x14ac:dyDescent="0.25">
      <c r="A262" s="512" t="s">
        <v>1503</v>
      </c>
      <c r="B262" s="552" t="s">
        <v>96</v>
      </c>
      <c r="C262" s="494" t="s">
        <v>761</v>
      </c>
      <c r="D262" s="713" t="s">
        <v>850</v>
      </c>
      <c r="E262" s="905"/>
    </row>
    <row r="263" spans="1:5" s="684" customFormat="1" ht="33" x14ac:dyDescent="0.25">
      <c r="A263" s="512" t="s">
        <v>1504</v>
      </c>
      <c r="B263" s="552" t="s">
        <v>97</v>
      </c>
      <c r="C263" s="494" t="s">
        <v>761</v>
      </c>
      <c r="D263" s="713" t="s">
        <v>850</v>
      </c>
      <c r="E263" s="905"/>
    </row>
    <row r="264" spans="1:5" s="684" customFormat="1" ht="33" x14ac:dyDescent="0.25">
      <c r="A264" s="512" t="s">
        <v>1505</v>
      </c>
      <c r="B264" s="552" t="s">
        <v>109</v>
      </c>
      <c r="C264" s="494" t="s">
        <v>761</v>
      </c>
      <c r="D264" s="713" t="s">
        <v>850</v>
      </c>
      <c r="E264" s="905"/>
    </row>
    <row r="265" spans="1:5" s="684" customFormat="1" ht="33" x14ac:dyDescent="0.25">
      <c r="A265" s="512" t="s">
        <v>1506</v>
      </c>
      <c r="B265" s="552" t="s">
        <v>106</v>
      </c>
      <c r="C265" s="494" t="s">
        <v>761</v>
      </c>
      <c r="D265" s="713" t="s">
        <v>850</v>
      </c>
      <c r="E265" s="905"/>
    </row>
    <row r="266" spans="1:5" s="684" customFormat="1" ht="33" x14ac:dyDescent="0.25">
      <c r="A266" s="512" t="s">
        <v>1507</v>
      </c>
      <c r="B266" s="552" t="s">
        <v>8</v>
      </c>
      <c r="C266" s="494" t="s">
        <v>761</v>
      </c>
      <c r="D266" s="713" t="s">
        <v>850</v>
      </c>
      <c r="E266" s="905"/>
    </row>
    <row r="267" spans="1:5" s="684" customFormat="1" ht="33" x14ac:dyDescent="0.25">
      <c r="A267" s="512" t="s">
        <v>1508</v>
      </c>
      <c r="B267" s="594" t="s">
        <v>198</v>
      </c>
      <c r="C267" s="518" t="s">
        <v>11</v>
      </c>
      <c r="D267" s="713" t="s">
        <v>849</v>
      </c>
      <c r="E267" s="905"/>
    </row>
    <row r="268" spans="1:5" s="684" customFormat="1" ht="33" x14ac:dyDescent="0.25">
      <c r="A268" s="512" t="s">
        <v>1509</v>
      </c>
      <c r="B268" s="514" t="s">
        <v>205</v>
      </c>
      <c r="C268" s="518" t="s">
        <v>761</v>
      </c>
      <c r="D268" s="713" t="s">
        <v>849</v>
      </c>
      <c r="E268" s="905"/>
    </row>
    <row r="269" spans="1:5" s="684" customFormat="1" ht="33" x14ac:dyDescent="0.25">
      <c r="A269" s="512" t="s">
        <v>1510</v>
      </c>
      <c r="B269" s="552" t="s">
        <v>806</v>
      </c>
      <c r="C269" s="518" t="s">
        <v>761</v>
      </c>
      <c r="D269" s="713" t="s">
        <v>849</v>
      </c>
      <c r="E269" s="905"/>
    </row>
    <row r="270" spans="1:5" s="684" customFormat="1" ht="33" x14ac:dyDescent="0.25">
      <c r="A270" s="512" t="s">
        <v>1511</v>
      </c>
      <c r="B270" s="519" t="s">
        <v>277</v>
      </c>
      <c r="C270" s="518" t="s">
        <v>761</v>
      </c>
      <c r="D270" s="713" t="s">
        <v>849</v>
      </c>
      <c r="E270" s="905"/>
    </row>
    <row r="271" spans="1:5" s="684" customFormat="1" ht="33" x14ac:dyDescent="0.25">
      <c r="A271" s="512" t="s">
        <v>1512</v>
      </c>
      <c r="B271" s="514" t="s">
        <v>286</v>
      </c>
      <c r="C271" s="518" t="s">
        <v>761</v>
      </c>
      <c r="D271" s="713" t="s">
        <v>849</v>
      </c>
      <c r="E271" s="905"/>
    </row>
    <row r="272" spans="1:5" s="684" customFormat="1" ht="33" x14ac:dyDescent="0.25">
      <c r="A272" s="512" t="s">
        <v>1513</v>
      </c>
      <c r="B272" s="514" t="s">
        <v>199</v>
      </c>
      <c r="C272" s="518" t="s">
        <v>761</v>
      </c>
      <c r="D272" s="713" t="s">
        <v>850</v>
      </c>
      <c r="E272" s="905"/>
    </row>
    <row r="273" spans="1:5" s="684" customFormat="1" ht="33" x14ac:dyDescent="0.25">
      <c r="A273" s="512" t="s">
        <v>1514</v>
      </c>
      <c r="B273" s="514" t="s">
        <v>287</v>
      </c>
      <c r="C273" s="518" t="s">
        <v>761</v>
      </c>
      <c r="D273" s="713" t="s">
        <v>850</v>
      </c>
      <c r="E273" s="905"/>
    </row>
    <row r="274" spans="1:5" s="684" customFormat="1" ht="33" x14ac:dyDescent="0.25">
      <c r="A274" s="512" t="s">
        <v>1515</v>
      </c>
      <c r="B274" s="514" t="s">
        <v>303</v>
      </c>
      <c r="C274" s="518" t="s">
        <v>761</v>
      </c>
      <c r="D274" s="713" t="s">
        <v>850</v>
      </c>
      <c r="E274" s="905"/>
    </row>
    <row r="275" spans="1:5" s="684" customFormat="1" ht="33" x14ac:dyDescent="0.25">
      <c r="A275" s="512" t="s">
        <v>1516</v>
      </c>
      <c r="B275" s="514" t="s">
        <v>373</v>
      </c>
      <c r="C275" s="518" t="s">
        <v>761</v>
      </c>
      <c r="D275" s="713" t="s">
        <v>850</v>
      </c>
      <c r="E275" s="905"/>
    </row>
    <row r="276" spans="1:5" s="684" customFormat="1" ht="33" x14ac:dyDescent="0.25">
      <c r="A276" s="512" t="s">
        <v>1517</v>
      </c>
      <c r="B276" s="514" t="s">
        <v>288</v>
      </c>
      <c r="C276" s="518" t="s">
        <v>761</v>
      </c>
      <c r="D276" s="713" t="s">
        <v>850</v>
      </c>
      <c r="E276" s="905"/>
    </row>
    <row r="277" spans="1:5" s="684" customFormat="1" ht="38.25" x14ac:dyDescent="0.25">
      <c r="A277" s="512" t="s">
        <v>1518</v>
      </c>
      <c r="B277" s="519" t="s">
        <v>1051</v>
      </c>
      <c r="C277" s="518" t="s">
        <v>761</v>
      </c>
      <c r="D277" s="713" t="s">
        <v>850</v>
      </c>
      <c r="E277" s="905" t="s">
        <v>1722</v>
      </c>
    </row>
    <row r="278" spans="1:5" s="684" customFormat="1" ht="38.25" x14ac:dyDescent="0.25">
      <c r="A278" s="512" t="s">
        <v>1519</v>
      </c>
      <c r="B278" s="519" t="s">
        <v>1053</v>
      </c>
      <c r="C278" s="518" t="s">
        <v>761</v>
      </c>
      <c r="D278" s="713" t="s">
        <v>850</v>
      </c>
      <c r="E278" s="905" t="s">
        <v>1722</v>
      </c>
    </row>
    <row r="279" spans="1:5" s="684" customFormat="1" ht="37.5" customHeight="1" x14ac:dyDescent="0.25">
      <c r="A279" s="512" t="s">
        <v>1520</v>
      </c>
      <c r="B279" s="519" t="s">
        <v>1055</v>
      </c>
      <c r="C279" s="518" t="s">
        <v>761</v>
      </c>
      <c r="D279" s="713" t="s">
        <v>850</v>
      </c>
      <c r="E279" s="905" t="s">
        <v>1689</v>
      </c>
    </row>
    <row r="280" spans="1:5" s="684" customFormat="1" ht="42" customHeight="1" x14ac:dyDescent="0.25">
      <c r="A280" s="512" t="s">
        <v>1521</v>
      </c>
      <c r="B280" s="552" t="s">
        <v>807</v>
      </c>
      <c r="C280" s="518" t="s">
        <v>761</v>
      </c>
      <c r="D280" s="713" t="s">
        <v>850</v>
      </c>
      <c r="E280" s="905" t="s">
        <v>1723</v>
      </c>
    </row>
    <row r="281" spans="1:5" s="684" customFormat="1" ht="33" x14ac:dyDescent="0.25">
      <c r="A281" s="512" t="s">
        <v>1522</v>
      </c>
      <c r="B281" s="514" t="s">
        <v>203</v>
      </c>
      <c r="C281" s="518" t="s">
        <v>761</v>
      </c>
      <c r="D281" s="713" t="s">
        <v>850</v>
      </c>
      <c r="E281" s="905"/>
    </row>
    <row r="282" spans="1:5" s="684" customFormat="1" ht="33" x14ac:dyDescent="0.25">
      <c r="A282" s="512" t="s">
        <v>1523</v>
      </c>
      <c r="B282" s="514" t="s">
        <v>202</v>
      </c>
      <c r="C282" s="518" t="s">
        <v>761</v>
      </c>
      <c r="D282" s="713" t="s">
        <v>850</v>
      </c>
      <c r="E282" s="905"/>
    </row>
    <row r="283" spans="1:5" s="684" customFormat="1" ht="33" x14ac:dyDescent="0.25">
      <c r="A283" s="512" t="s">
        <v>1524</v>
      </c>
      <c r="B283" s="514" t="s">
        <v>204</v>
      </c>
      <c r="C283" s="518" t="s">
        <v>761</v>
      </c>
      <c r="D283" s="713" t="s">
        <v>850</v>
      </c>
      <c r="E283" s="905"/>
    </row>
    <row r="284" spans="1:5" s="684" customFormat="1" ht="33" x14ac:dyDescent="0.25">
      <c r="A284" s="512" t="s">
        <v>1525</v>
      </c>
      <c r="B284" s="686" t="s">
        <v>1016</v>
      </c>
      <c r="C284" s="518" t="s">
        <v>761</v>
      </c>
      <c r="D284" s="713" t="s">
        <v>850</v>
      </c>
      <c r="E284" s="905"/>
    </row>
    <row r="285" spans="1:5" s="684" customFormat="1" ht="33" x14ac:dyDescent="0.25">
      <c r="A285" s="512" t="s">
        <v>1526</v>
      </c>
      <c r="B285" s="562" t="s">
        <v>112</v>
      </c>
      <c r="C285" s="921" t="s">
        <v>255</v>
      </c>
      <c r="D285" s="713" t="s">
        <v>849</v>
      </c>
      <c r="E285" s="905"/>
    </row>
    <row r="286" spans="1:5" s="684" customFormat="1" ht="51" x14ac:dyDescent="0.25">
      <c r="A286" s="512" t="s">
        <v>1527</v>
      </c>
      <c r="B286" s="562" t="s">
        <v>115</v>
      </c>
      <c r="C286" s="921" t="s">
        <v>761</v>
      </c>
      <c r="D286" s="713" t="s">
        <v>849</v>
      </c>
      <c r="E286" s="905" t="s">
        <v>1721</v>
      </c>
    </row>
    <row r="287" spans="1:5" s="684" customFormat="1" ht="33" x14ac:dyDescent="0.25">
      <c r="A287" s="512" t="s">
        <v>1528</v>
      </c>
      <c r="B287" s="562" t="s">
        <v>117</v>
      </c>
      <c r="C287" s="921" t="s">
        <v>761</v>
      </c>
      <c r="D287" s="713" t="s">
        <v>849</v>
      </c>
      <c r="E287" s="905"/>
    </row>
    <row r="288" spans="1:5" s="684" customFormat="1" ht="33" x14ac:dyDescent="0.25">
      <c r="A288" s="512" t="s">
        <v>1529</v>
      </c>
      <c r="B288" s="562" t="s">
        <v>125</v>
      </c>
      <c r="C288" s="921" t="s">
        <v>761</v>
      </c>
      <c r="D288" s="713" t="s">
        <v>849</v>
      </c>
      <c r="E288" s="905"/>
    </row>
    <row r="289" spans="1:5" s="684" customFormat="1" ht="33" x14ac:dyDescent="0.25">
      <c r="A289" s="512" t="s">
        <v>1530</v>
      </c>
      <c r="B289" s="562" t="s">
        <v>111</v>
      </c>
      <c r="C289" s="921" t="s">
        <v>761</v>
      </c>
      <c r="D289" s="713" t="s">
        <v>850</v>
      </c>
      <c r="E289" s="905"/>
    </row>
    <row r="290" spans="1:5" s="684" customFormat="1" ht="33" x14ac:dyDescent="0.25">
      <c r="A290" s="512" t="s">
        <v>1531</v>
      </c>
      <c r="B290" s="562" t="s">
        <v>113</v>
      </c>
      <c r="C290" s="921" t="s">
        <v>761</v>
      </c>
      <c r="D290" s="713" t="s">
        <v>850</v>
      </c>
      <c r="E290" s="905"/>
    </row>
    <row r="291" spans="1:5" s="684" customFormat="1" ht="33" x14ac:dyDescent="0.25">
      <c r="A291" s="512" t="s">
        <v>1532</v>
      </c>
      <c r="B291" s="562" t="s">
        <v>119</v>
      </c>
      <c r="C291" s="921" t="s">
        <v>761</v>
      </c>
      <c r="D291" s="713" t="s">
        <v>850</v>
      </c>
      <c r="E291" s="905"/>
    </row>
    <row r="292" spans="1:5" s="684" customFormat="1" ht="33" x14ac:dyDescent="0.25">
      <c r="A292" s="512" t="s">
        <v>1533</v>
      </c>
      <c r="B292" s="562" t="s">
        <v>123</v>
      </c>
      <c r="C292" s="921" t="s">
        <v>761</v>
      </c>
      <c r="D292" s="713" t="s">
        <v>850</v>
      </c>
      <c r="E292" s="905"/>
    </row>
    <row r="293" spans="1:5" s="684" customFormat="1" ht="33" x14ac:dyDescent="0.25">
      <c r="A293" s="512" t="s">
        <v>1534</v>
      </c>
      <c r="B293" s="562" t="s">
        <v>121</v>
      </c>
      <c r="C293" s="921" t="s">
        <v>761</v>
      </c>
      <c r="D293" s="713" t="s">
        <v>850</v>
      </c>
      <c r="E293" s="905"/>
    </row>
    <row r="294" spans="1:5" s="684" customFormat="1" ht="33" x14ac:dyDescent="0.25">
      <c r="A294" s="512" t="s">
        <v>1535</v>
      </c>
      <c r="B294" s="562" t="s">
        <v>120</v>
      </c>
      <c r="C294" s="921" t="s">
        <v>761</v>
      </c>
      <c r="D294" s="713" t="s">
        <v>850</v>
      </c>
      <c r="E294" s="905"/>
    </row>
    <row r="295" spans="1:5" s="684" customFormat="1" ht="33" x14ac:dyDescent="0.25">
      <c r="A295" s="512" t="s">
        <v>1536</v>
      </c>
      <c r="B295" s="562" t="s">
        <v>105</v>
      </c>
      <c r="C295" s="921" t="s">
        <v>761</v>
      </c>
      <c r="D295" s="713" t="s">
        <v>850</v>
      </c>
      <c r="E295" s="905"/>
    </row>
    <row r="296" spans="1:5" s="684" customFormat="1" ht="33" x14ac:dyDescent="0.25">
      <c r="A296" s="512" t="s">
        <v>1537</v>
      </c>
      <c r="B296" s="562" t="s">
        <v>124</v>
      </c>
      <c r="C296" s="921" t="s">
        <v>761</v>
      </c>
      <c r="D296" s="713" t="s">
        <v>850</v>
      </c>
      <c r="E296" s="905"/>
    </row>
    <row r="297" spans="1:5" s="684" customFormat="1" ht="33" x14ac:dyDescent="0.25">
      <c r="A297" s="512" t="s">
        <v>1538</v>
      </c>
      <c r="B297" s="562" t="s">
        <v>118</v>
      </c>
      <c r="C297" s="921" t="s">
        <v>761</v>
      </c>
      <c r="D297" s="713" t="s">
        <v>850</v>
      </c>
      <c r="E297" s="905"/>
    </row>
    <row r="298" spans="1:5" s="684" customFormat="1" ht="33" x14ac:dyDescent="0.25">
      <c r="A298" s="512" t="s">
        <v>1539</v>
      </c>
      <c r="B298" s="562" t="s">
        <v>116</v>
      </c>
      <c r="C298" s="921" t="s">
        <v>761</v>
      </c>
      <c r="D298" s="713" t="s">
        <v>850</v>
      </c>
      <c r="E298" s="905"/>
    </row>
    <row r="299" spans="1:5" s="684" customFormat="1" ht="33" x14ac:dyDescent="0.25">
      <c r="A299" s="512" t="s">
        <v>1540</v>
      </c>
      <c r="B299" s="562" t="s">
        <v>114</v>
      </c>
      <c r="C299" s="921" t="s">
        <v>761</v>
      </c>
      <c r="D299" s="713" t="s">
        <v>850</v>
      </c>
      <c r="E299" s="905"/>
    </row>
    <row r="300" spans="1:5" s="684" customFormat="1" ht="33" x14ac:dyDescent="0.25">
      <c r="A300" s="512" t="s">
        <v>1541</v>
      </c>
      <c r="B300" s="562" t="s">
        <v>122</v>
      </c>
      <c r="C300" s="921" t="s">
        <v>761</v>
      </c>
      <c r="D300" s="713" t="s">
        <v>850</v>
      </c>
      <c r="E300" s="905"/>
    </row>
    <row r="301" spans="1:5" s="684" customFormat="1" ht="33" x14ac:dyDescent="0.25">
      <c r="A301" s="512" t="s">
        <v>1542</v>
      </c>
      <c r="B301" s="686" t="s">
        <v>265</v>
      </c>
      <c r="C301" s="518" t="s">
        <v>770</v>
      </c>
      <c r="D301" s="713" t="s">
        <v>849</v>
      </c>
      <c r="E301" s="905"/>
    </row>
    <row r="302" spans="1:5" s="684" customFormat="1" ht="33" x14ac:dyDescent="0.25">
      <c r="A302" s="512" t="s">
        <v>1543</v>
      </c>
      <c r="B302" s="686" t="s">
        <v>261</v>
      </c>
      <c r="C302" s="518" t="s">
        <v>761</v>
      </c>
      <c r="D302" s="713" t="s">
        <v>850</v>
      </c>
      <c r="E302" s="905"/>
    </row>
    <row r="303" spans="1:5" s="684" customFormat="1" ht="33" x14ac:dyDescent="0.25">
      <c r="A303" s="512" t="s">
        <v>1544</v>
      </c>
      <c r="B303" s="686" t="s">
        <v>262</v>
      </c>
      <c r="C303" s="518" t="s">
        <v>761</v>
      </c>
      <c r="D303" s="713" t="s">
        <v>850</v>
      </c>
      <c r="E303" s="905"/>
    </row>
    <row r="304" spans="1:5" s="684" customFormat="1" ht="33" x14ac:dyDescent="0.25">
      <c r="A304" s="512" t="s">
        <v>1545</v>
      </c>
      <c r="B304" s="686" t="s">
        <v>264</v>
      </c>
      <c r="C304" s="518" t="s">
        <v>761</v>
      </c>
      <c r="D304" s="713" t="s">
        <v>850</v>
      </c>
      <c r="E304" s="905"/>
    </row>
    <row r="305" spans="1:5" s="684" customFormat="1" ht="33" x14ac:dyDescent="0.25">
      <c r="A305" s="512" t="s">
        <v>940</v>
      </c>
      <c r="B305" s="686" t="s">
        <v>302</v>
      </c>
      <c r="C305" s="518" t="s">
        <v>761</v>
      </c>
      <c r="D305" s="713" t="s">
        <v>850</v>
      </c>
      <c r="E305" s="905"/>
    </row>
    <row r="306" spans="1:5" s="684" customFormat="1" ht="33" x14ac:dyDescent="0.25">
      <c r="A306" s="512" t="s">
        <v>1546</v>
      </c>
      <c r="B306" s="686" t="s">
        <v>289</v>
      </c>
      <c r="C306" s="518" t="s">
        <v>761</v>
      </c>
      <c r="D306" s="713" t="s">
        <v>850</v>
      </c>
      <c r="E306" s="905"/>
    </row>
    <row r="307" spans="1:5" s="684" customFormat="1" ht="33" x14ac:dyDescent="0.25">
      <c r="A307" s="512" t="s">
        <v>1547</v>
      </c>
      <c r="B307" s="686" t="s">
        <v>267</v>
      </c>
      <c r="C307" s="518" t="s">
        <v>761</v>
      </c>
      <c r="D307" s="713" t="s">
        <v>850</v>
      </c>
      <c r="E307" s="905"/>
    </row>
    <row r="308" spans="1:5" s="684" customFormat="1" ht="33" x14ac:dyDescent="0.25">
      <c r="A308" s="512" t="s">
        <v>1548</v>
      </c>
      <c r="B308" s="686" t="s">
        <v>266</v>
      </c>
      <c r="C308" s="518" t="s">
        <v>761</v>
      </c>
      <c r="D308" s="713" t="s">
        <v>850</v>
      </c>
      <c r="E308" s="905"/>
    </row>
    <row r="309" spans="1:5" s="684" customFormat="1" ht="33" x14ac:dyDescent="0.25">
      <c r="A309" s="512" t="s">
        <v>1549</v>
      </c>
      <c r="B309" s="686" t="s">
        <v>263</v>
      </c>
      <c r="C309" s="518" t="s">
        <v>761</v>
      </c>
      <c r="D309" s="713" t="s">
        <v>850</v>
      </c>
      <c r="E309" s="905"/>
    </row>
    <row r="310" spans="1:5" s="684" customFormat="1" ht="33" x14ac:dyDescent="0.25">
      <c r="A310" s="512" t="s">
        <v>1550</v>
      </c>
      <c r="B310" s="552" t="s">
        <v>385</v>
      </c>
      <c r="C310" s="598" t="s">
        <v>340</v>
      </c>
      <c r="D310" s="713" t="s">
        <v>849</v>
      </c>
      <c r="E310" s="905"/>
    </row>
    <row r="311" spans="1:5" s="684" customFormat="1" ht="33" x14ac:dyDescent="0.25">
      <c r="A311" s="512" t="s">
        <v>1551</v>
      </c>
      <c r="B311" s="552" t="s">
        <v>398</v>
      </c>
      <c r="C311" s="598" t="s">
        <v>761</v>
      </c>
      <c r="D311" s="713" t="s">
        <v>849</v>
      </c>
      <c r="E311" s="905"/>
    </row>
    <row r="312" spans="1:5" s="684" customFormat="1" ht="33" x14ac:dyDescent="0.25">
      <c r="A312" s="512" t="s">
        <v>1552</v>
      </c>
      <c r="B312" s="552" t="s">
        <v>192</v>
      </c>
      <c r="C312" s="598" t="s">
        <v>761</v>
      </c>
      <c r="D312" s="713" t="s">
        <v>849</v>
      </c>
      <c r="E312" s="905"/>
    </row>
    <row r="313" spans="1:5" s="684" customFormat="1" ht="33" x14ac:dyDescent="0.25">
      <c r="A313" s="512" t="s">
        <v>1553</v>
      </c>
      <c r="B313" s="552" t="s">
        <v>397</v>
      </c>
      <c r="C313" s="598" t="s">
        <v>761</v>
      </c>
      <c r="D313" s="713" t="s">
        <v>849</v>
      </c>
      <c r="E313" s="905"/>
    </row>
    <row r="314" spans="1:5" s="684" customFormat="1" ht="33" x14ac:dyDescent="0.25">
      <c r="A314" s="512" t="s">
        <v>1554</v>
      </c>
      <c r="B314" s="552" t="s">
        <v>386</v>
      </c>
      <c r="C314" s="598" t="s">
        <v>761</v>
      </c>
      <c r="D314" s="713" t="s">
        <v>850</v>
      </c>
      <c r="E314" s="905"/>
    </row>
    <row r="315" spans="1:5" s="684" customFormat="1" ht="33" x14ac:dyDescent="0.25">
      <c r="A315" s="512" t="s">
        <v>1555</v>
      </c>
      <c r="B315" s="552" t="s">
        <v>195</v>
      </c>
      <c r="C315" s="598" t="s">
        <v>761</v>
      </c>
      <c r="D315" s="713" t="s">
        <v>850</v>
      </c>
      <c r="E315" s="905"/>
    </row>
    <row r="316" spans="1:5" s="684" customFormat="1" ht="33" x14ac:dyDescent="0.25">
      <c r="A316" s="512" t="s">
        <v>1556</v>
      </c>
      <c r="B316" s="552" t="s">
        <v>194</v>
      </c>
      <c r="C316" s="598" t="s">
        <v>761</v>
      </c>
      <c r="D316" s="713" t="s">
        <v>850</v>
      </c>
      <c r="E316" s="905"/>
    </row>
    <row r="317" spans="1:5" s="684" customFormat="1" ht="33" x14ac:dyDescent="0.25">
      <c r="A317" s="512" t="s">
        <v>1557</v>
      </c>
      <c r="B317" s="552" t="s">
        <v>866</v>
      </c>
      <c r="C317" s="598" t="s">
        <v>761</v>
      </c>
      <c r="D317" s="713" t="s">
        <v>850</v>
      </c>
      <c r="E317" s="905"/>
    </row>
    <row r="318" spans="1:5" s="684" customFormat="1" ht="33" x14ac:dyDescent="0.25">
      <c r="A318" s="512" t="s">
        <v>1558</v>
      </c>
      <c r="B318" s="552" t="s">
        <v>729</v>
      </c>
      <c r="C318" s="598" t="s">
        <v>761</v>
      </c>
      <c r="D318" s="713" t="s">
        <v>850</v>
      </c>
      <c r="E318" s="905"/>
    </row>
    <row r="319" spans="1:5" s="684" customFormat="1" ht="33" x14ac:dyDescent="0.25">
      <c r="A319" s="512" t="s">
        <v>1559</v>
      </c>
      <c r="B319" s="552" t="s">
        <v>399</v>
      </c>
      <c r="C319" s="494" t="s">
        <v>1150</v>
      </c>
      <c r="D319" s="713" t="s">
        <v>849</v>
      </c>
      <c r="E319" s="905"/>
    </row>
    <row r="320" spans="1:5" s="684" customFormat="1" ht="33" x14ac:dyDescent="0.25">
      <c r="A320" s="512" t="s">
        <v>1560</v>
      </c>
      <c r="B320" s="552" t="s">
        <v>400</v>
      </c>
      <c r="C320" s="494" t="s">
        <v>761</v>
      </c>
      <c r="D320" s="713" t="s">
        <v>850</v>
      </c>
      <c r="E320" s="905"/>
    </row>
    <row r="321" spans="1:5" s="684" customFormat="1" ht="33" x14ac:dyDescent="0.25">
      <c r="A321" s="512" t="s">
        <v>1561</v>
      </c>
      <c r="B321" s="552" t="s">
        <v>406</v>
      </c>
      <c r="C321" s="494" t="s">
        <v>761</v>
      </c>
      <c r="D321" s="713" t="s">
        <v>850</v>
      </c>
      <c r="E321" s="905"/>
    </row>
    <row r="322" spans="1:5" s="684" customFormat="1" ht="33" x14ac:dyDescent="0.25">
      <c r="A322" s="512" t="s">
        <v>1562</v>
      </c>
      <c r="B322" s="552" t="s">
        <v>405</v>
      </c>
      <c r="C322" s="494" t="s">
        <v>761</v>
      </c>
      <c r="D322" s="713" t="s">
        <v>850</v>
      </c>
      <c r="E322" s="905"/>
    </row>
    <row r="323" spans="1:5" s="684" customFormat="1" ht="33" x14ac:dyDescent="0.25">
      <c r="A323" s="512" t="s">
        <v>1563</v>
      </c>
      <c r="B323" s="552" t="s">
        <v>341</v>
      </c>
      <c r="C323" s="494" t="s">
        <v>761</v>
      </c>
      <c r="D323" s="713" t="s">
        <v>850</v>
      </c>
      <c r="E323" s="905"/>
    </row>
    <row r="324" spans="1:5" s="684" customFormat="1" ht="33" x14ac:dyDescent="0.25">
      <c r="A324" s="512" t="s">
        <v>1564</v>
      </c>
      <c r="B324" s="552" t="s">
        <v>404</v>
      </c>
      <c r="C324" s="494" t="s">
        <v>761</v>
      </c>
      <c r="D324" s="713" t="s">
        <v>850</v>
      </c>
      <c r="E324" s="905"/>
    </row>
    <row r="325" spans="1:5" s="684" customFormat="1" ht="33" x14ac:dyDescent="0.25">
      <c r="A325" s="512" t="s">
        <v>1565</v>
      </c>
      <c r="B325" s="552" t="s">
        <v>401</v>
      </c>
      <c r="C325" s="494" t="s">
        <v>761</v>
      </c>
      <c r="D325" s="713" t="s">
        <v>850</v>
      </c>
      <c r="E325" s="905"/>
    </row>
    <row r="326" spans="1:5" s="684" customFormat="1" ht="33" x14ac:dyDescent="0.25">
      <c r="A326" s="512" t="s">
        <v>1566</v>
      </c>
      <c r="B326" s="552" t="s">
        <v>1666</v>
      </c>
      <c r="C326" s="494" t="s">
        <v>761</v>
      </c>
      <c r="D326" s="713" t="s">
        <v>850</v>
      </c>
      <c r="E326" s="905"/>
    </row>
    <row r="327" spans="1:5" s="684" customFormat="1" ht="33" x14ac:dyDescent="0.25">
      <c r="A327" s="512" t="s">
        <v>1567</v>
      </c>
      <c r="B327" s="552" t="s">
        <v>403</v>
      </c>
      <c r="C327" s="494" t="s">
        <v>761</v>
      </c>
      <c r="D327" s="713" t="s">
        <v>850</v>
      </c>
      <c r="E327" s="905"/>
    </row>
    <row r="328" spans="1:5" s="684" customFormat="1" ht="33" x14ac:dyDescent="0.25">
      <c r="A328" s="512" t="s">
        <v>1568</v>
      </c>
      <c r="B328" s="552" t="s">
        <v>369</v>
      </c>
      <c r="C328" s="494" t="s">
        <v>761</v>
      </c>
      <c r="D328" s="713" t="s">
        <v>850</v>
      </c>
      <c r="E328" s="905"/>
    </row>
    <row r="329" spans="1:5" s="684" customFormat="1" ht="38.25" x14ac:dyDescent="0.25">
      <c r="A329" s="512" t="s">
        <v>1569</v>
      </c>
      <c r="B329" s="552" t="s">
        <v>1057</v>
      </c>
      <c r="C329" s="494" t="s">
        <v>761</v>
      </c>
      <c r="D329" s="713" t="s">
        <v>850</v>
      </c>
      <c r="E329" s="905" t="s">
        <v>1120</v>
      </c>
    </row>
    <row r="330" spans="1:5" s="684" customFormat="1" ht="33" x14ac:dyDescent="0.25">
      <c r="A330" s="512" t="s">
        <v>1570</v>
      </c>
      <c r="B330" s="552" t="s">
        <v>353</v>
      </c>
      <c r="C330" s="494" t="s">
        <v>761</v>
      </c>
      <c r="D330" s="713" t="s">
        <v>850</v>
      </c>
      <c r="E330" s="905"/>
    </row>
    <row r="331" spans="1:5" s="684" customFormat="1" ht="33" x14ac:dyDescent="0.25">
      <c r="A331" s="512" t="s">
        <v>1571</v>
      </c>
      <c r="B331" s="552" t="s">
        <v>292</v>
      </c>
      <c r="C331" s="494" t="s">
        <v>378</v>
      </c>
      <c r="D331" s="713" t="s">
        <v>849</v>
      </c>
      <c r="E331" s="905"/>
    </row>
    <row r="332" spans="1:5" s="684" customFormat="1" ht="33" x14ac:dyDescent="0.25">
      <c r="A332" s="512" t="s">
        <v>1575</v>
      </c>
      <c r="B332" s="552" t="s">
        <v>796</v>
      </c>
      <c r="C332" s="494" t="s">
        <v>761</v>
      </c>
      <c r="D332" s="713" t="s">
        <v>849</v>
      </c>
      <c r="E332" s="905"/>
    </row>
    <row r="333" spans="1:5" s="684" customFormat="1" ht="33" x14ac:dyDescent="0.25">
      <c r="A333" s="512" t="s">
        <v>1576</v>
      </c>
      <c r="B333" s="552" t="s">
        <v>349</v>
      </c>
      <c r="C333" s="494" t="s">
        <v>761</v>
      </c>
      <c r="D333" s="713" t="s">
        <v>850</v>
      </c>
      <c r="E333" s="905"/>
    </row>
    <row r="334" spans="1:5" s="941" customFormat="1" x14ac:dyDescent="0.25">
      <c r="B334" s="942"/>
      <c r="D334" s="947"/>
      <c r="E334" s="907"/>
    </row>
    <row r="335" spans="1:5" s="941" customFormat="1" x14ac:dyDescent="0.25">
      <c r="B335" s="942"/>
      <c r="D335" s="947"/>
      <c r="E335" s="907"/>
    </row>
    <row r="336" spans="1:5" s="941" customFormat="1" x14ac:dyDescent="0.25">
      <c r="B336" s="942"/>
      <c r="D336" s="947"/>
      <c r="E336" s="907"/>
    </row>
    <row r="337" spans="2:5" s="941" customFormat="1" x14ac:dyDescent="0.25">
      <c r="B337" s="942"/>
      <c r="D337" s="947"/>
      <c r="E337" s="907"/>
    </row>
    <row r="338" spans="2:5" s="941" customFormat="1" x14ac:dyDescent="0.25">
      <c r="B338" s="942"/>
      <c r="D338" s="947"/>
      <c r="E338" s="907"/>
    </row>
    <row r="339" spans="2:5" s="941" customFormat="1" x14ac:dyDescent="0.25">
      <c r="B339" s="943"/>
      <c r="D339" s="947"/>
      <c r="E339" s="907"/>
    </row>
    <row r="340" spans="2:5" s="941" customFormat="1" x14ac:dyDescent="0.25">
      <c r="B340" s="942"/>
      <c r="D340" s="947"/>
      <c r="E340" s="907"/>
    </row>
    <row r="341" spans="2:5" s="941" customFormat="1" x14ac:dyDescent="0.25">
      <c r="B341" s="942"/>
      <c r="D341" s="947"/>
      <c r="E341" s="907"/>
    </row>
    <row r="342" spans="2:5" s="941" customFormat="1" x14ac:dyDescent="0.25">
      <c r="B342" s="942"/>
      <c r="D342" s="947"/>
      <c r="E342" s="907"/>
    </row>
    <row r="343" spans="2:5" s="941" customFormat="1" x14ac:dyDescent="0.25">
      <c r="B343" s="942"/>
      <c r="D343" s="947"/>
      <c r="E343" s="907"/>
    </row>
    <row r="344" spans="2:5" s="941" customFormat="1" x14ac:dyDescent="0.25">
      <c r="B344" s="942"/>
      <c r="D344" s="947"/>
      <c r="E344" s="907"/>
    </row>
    <row r="345" spans="2:5" s="941" customFormat="1" x14ac:dyDescent="0.25">
      <c r="B345" s="942"/>
      <c r="D345" s="947"/>
      <c r="E345" s="907"/>
    </row>
    <row r="346" spans="2:5" s="941" customFormat="1" x14ac:dyDescent="0.25">
      <c r="B346" s="942"/>
      <c r="D346" s="947"/>
      <c r="E346" s="907"/>
    </row>
    <row r="347" spans="2:5" s="941" customFormat="1" x14ac:dyDescent="0.25">
      <c r="B347" s="942"/>
      <c r="D347" s="947"/>
      <c r="E347" s="907"/>
    </row>
    <row r="348" spans="2:5" s="941" customFormat="1" x14ac:dyDescent="0.25">
      <c r="B348" s="942"/>
      <c r="D348" s="947"/>
      <c r="E348" s="907"/>
    </row>
    <row r="349" spans="2:5" s="941" customFormat="1" x14ac:dyDescent="0.25">
      <c r="B349" s="942"/>
      <c r="D349" s="947"/>
      <c r="E349" s="907"/>
    </row>
    <row r="350" spans="2:5" s="941" customFormat="1" x14ac:dyDescent="0.25">
      <c r="B350" s="942"/>
      <c r="D350" s="947"/>
      <c r="E350" s="907"/>
    </row>
    <row r="351" spans="2:5" s="941" customFormat="1" x14ac:dyDescent="0.25">
      <c r="B351" s="942"/>
      <c r="D351" s="947"/>
      <c r="E351" s="907"/>
    </row>
    <row r="352" spans="2:5" s="941" customFormat="1" x14ac:dyDescent="0.25">
      <c r="B352" s="942"/>
      <c r="D352" s="947"/>
      <c r="E352" s="907"/>
    </row>
    <row r="353" spans="2:5" s="941" customFormat="1" x14ac:dyDescent="0.25">
      <c r="B353" s="943"/>
      <c r="D353" s="947"/>
      <c r="E353" s="907"/>
    </row>
    <row r="354" spans="2:5" s="941" customFormat="1" x14ac:dyDescent="0.25">
      <c r="B354" s="942"/>
      <c r="D354" s="947"/>
      <c r="E354" s="907"/>
    </row>
    <row r="355" spans="2:5" s="941" customFormat="1" x14ac:dyDescent="0.25">
      <c r="B355" s="942"/>
      <c r="D355" s="947"/>
      <c r="E355" s="907"/>
    </row>
    <row r="356" spans="2:5" x14ac:dyDescent="0.25">
      <c r="B356" s="942"/>
      <c r="C356" s="941"/>
      <c r="E356" s="908"/>
    </row>
    <row r="357" spans="2:5" x14ac:dyDescent="0.25">
      <c r="B357" s="942"/>
      <c r="C357" s="941"/>
      <c r="E357" s="908"/>
    </row>
    <row r="358" spans="2:5" x14ac:dyDescent="0.25">
      <c r="B358" s="942"/>
      <c r="C358" s="941"/>
      <c r="E358" s="908"/>
    </row>
    <row r="359" spans="2:5" x14ac:dyDescent="0.25">
      <c r="B359" s="944"/>
      <c r="E359" s="908"/>
    </row>
    <row r="360" spans="2:5" x14ac:dyDescent="0.25">
      <c r="B360" s="943"/>
      <c r="E360" s="908"/>
    </row>
    <row r="361" spans="2:5" x14ac:dyDescent="0.25">
      <c r="B361" s="942"/>
      <c r="C361" s="941"/>
      <c r="E361" s="908"/>
    </row>
    <row r="362" spans="2:5" x14ac:dyDescent="0.25">
      <c r="B362" s="942"/>
      <c r="C362" s="941"/>
      <c r="E362" s="908"/>
    </row>
    <row r="363" spans="2:5" x14ac:dyDescent="0.25">
      <c r="B363" s="942"/>
      <c r="C363" s="941"/>
      <c r="E363" s="908"/>
    </row>
    <row r="364" spans="2:5" x14ac:dyDescent="0.25">
      <c r="B364" s="942"/>
      <c r="C364" s="941"/>
      <c r="E364" s="908"/>
    </row>
    <row r="365" spans="2:5" x14ac:dyDescent="0.25">
      <c r="B365" s="942"/>
      <c r="C365" s="941"/>
      <c r="E365" s="908"/>
    </row>
    <row r="366" spans="2:5" x14ac:dyDescent="0.25">
      <c r="B366" s="942"/>
      <c r="C366" s="941"/>
      <c r="E366" s="908"/>
    </row>
    <row r="367" spans="2:5" x14ac:dyDescent="0.25">
      <c r="B367" s="942"/>
      <c r="C367" s="941"/>
      <c r="E367" s="908"/>
    </row>
    <row r="368" spans="2:5" x14ac:dyDescent="0.25">
      <c r="B368" s="942"/>
      <c r="C368" s="941"/>
      <c r="E368" s="908"/>
    </row>
    <row r="369" spans="2:5" x14ac:dyDescent="0.25">
      <c r="B369" s="944"/>
      <c r="E369" s="908"/>
    </row>
    <row r="370" spans="2:5" x14ac:dyDescent="0.25">
      <c r="B370" s="943"/>
      <c r="E370" s="908"/>
    </row>
    <row r="371" spans="2:5" x14ac:dyDescent="0.25">
      <c r="B371" s="942"/>
      <c r="C371" s="941"/>
      <c r="E371" s="908"/>
    </row>
    <row r="372" spans="2:5" x14ac:dyDescent="0.25">
      <c r="B372" s="942"/>
      <c r="C372" s="941"/>
      <c r="E372" s="908"/>
    </row>
    <row r="373" spans="2:5" x14ac:dyDescent="0.25">
      <c r="B373" s="942"/>
      <c r="C373" s="941"/>
      <c r="E373" s="908"/>
    </row>
    <row r="374" spans="2:5" x14ac:dyDescent="0.25">
      <c r="B374" s="942"/>
      <c r="C374" s="941"/>
      <c r="E374" s="908"/>
    </row>
    <row r="375" spans="2:5" x14ac:dyDescent="0.25">
      <c r="B375" s="942"/>
      <c r="C375" s="941"/>
      <c r="E375" s="908"/>
    </row>
    <row r="376" spans="2:5" x14ac:dyDescent="0.25">
      <c r="B376" s="942"/>
      <c r="C376" s="941"/>
      <c r="E376" s="908"/>
    </row>
    <row r="377" spans="2:5" x14ac:dyDescent="0.25">
      <c r="B377" s="944"/>
      <c r="C377" s="941"/>
      <c r="E377" s="908"/>
    </row>
    <row r="378" spans="2:5" x14ac:dyDescent="0.25">
      <c r="B378" s="944"/>
      <c r="E378" s="908"/>
    </row>
    <row r="379" spans="2:5" x14ac:dyDescent="0.25">
      <c r="B379" s="944"/>
      <c r="E379" s="908"/>
    </row>
    <row r="380" spans="2:5" x14ac:dyDescent="0.25">
      <c r="B380" s="944"/>
      <c r="E380" s="908"/>
    </row>
    <row r="381" spans="2:5" x14ac:dyDescent="0.25">
      <c r="B381" s="944"/>
      <c r="E381" s="908"/>
    </row>
    <row r="382" spans="2:5" x14ac:dyDescent="0.25">
      <c r="B382" s="944"/>
      <c r="E382" s="908"/>
    </row>
    <row r="383" spans="2:5" x14ac:dyDescent="0.25">
      <c r="B383" s="944"/>
      <c r="E383" s="908"/>
    </row>
    <row r="384" spans="2:5" x14ac:dyDescent="0.25">
      <c r="B384" s="944"/>
      <c r="E384" s="908"/>
    </row>
    <row r="385" spans="2:5" x14ac:dyDescent="0.25">
      <c r="B385" s="944"/>
      <c r="E385" s="908"/>
    </row>
    <row r="386" spans="2:5" x14ac:dyDescent="0.25">
      <c r="B386" s="944"/>
      <c r="E386" s="908"/>
    </row>
    <row r="387" spans="2:5" x14ac:dyDescent="0.25">
      <c r="B387" s="944"/>
      <c r="E387" s="908"/>
    </row>
    <row r="388" spans="2:5" x14ac:dyDescent="0.25">
      <c r="B388" s="944"/>
      <c r="E388" s="908"/>
    </row>
    <row r="389" spans="2:5" x14ac:dyDescent="0.25">
      <c r="B389" s="944"/>
      <c r="E389" s="908"/>
    </row>
    <row r="390" spans="2:5" x14ac:dyDescent="0.25">
      <c r="B390" s="943"/>
      <c r="E390" s="908"/>
    </row>
    <row r="391" spans="2:5" x14ac:dyDescent="0.25">
      <c r="B391" s="942"/>
      <c r="C391" s="941"/>
      <c r="E391" s="908"/>
    </row>
    <row r="392" spans="2:5" x14ac:dyDescent="0.25">
      <c r="B392" s="942"/>
      <c r="C392" s="941"/>
      <c r="E392" s="908"/>
    </row>
    <row r="393" spans="2:5" x14ac:dyDescent="0.25">
      <c r="B393" s="942"/>
      <c r="C393" s="941"/>
      <c r="E393" s="908"/>
    </row>
    <row r="394" spans="2:5" x14ac:dyDescent="0.25">
      <c r="B394" s="942"/>
      <c r="C394" s="941"/>
      <c r="E394" s="908"/>
    </row>
    <row r="395" spans="2:5" x14ac:dyDescent="0.25">
      <c r="B395" s="942"/>
      <c r="C395" s="941"/>
      <c r="E395" s="908"/>
    </row>
    <row r="396" spans="2:5" x14ac:dyDescent="0.25">
      <c r="B396" s="942"/>
      <c r="C396" s="941"/>
      <c r="E396" s="908"/>
    </row>
    <row r="397" spans="2:5" x14ac:dyDescent="0.25">
      <c r="B397" s="942"/>
      <c r="C397" s="941"/>
      <c r="E397" s="908"/>
    </row>
    <row r="398" spans="2:5" x14ac:dyDescent="0.25">
      <c r="B398" s="943"/>
      <c r="E398" s="908"/>
    </row>
    <row r="399" spans="2:5" x14ac:dyDescent="0.25">
      <c r="B399" s="944"/>
      <c r="E399" s="908"/>
    </row>
    <row r="400" spans="2:5" x14ac:dyDescent="0.25">
      <c r="B400" s="944"/>
      <c r="E400" s="908"/>
    </row>
    <row r="401" spans="2:5" x14ac:dyDescent="0.25">
      <c r="B401" s="944"/>
      <c r="E401" s="908"/>
    </row>
    <row r="402" spans="2:5" x14ac:dyDescent="0.25">
      <c r="B402" s="943"/>
      <c r="E402" s="908"/>
    </row>
    <row r="403" spans="2:5" x14ac:dyDescent="0.25">
      <c r="B403" s="944"/>
      <c r="E403" s="908"/>
    </row>
    <row r="404" spans="2:5" x14ac:dyDescent="0.25">
      <c r="B404" s="944"/>
      <c r="E404" s="908"/>
    </row>
    <row r="405" spans="2:5" x14ac:dyDescent="0.25">
      <c r="B405" s="944"/>
      <c r="E405" s="908"/>
    </row>
    <row r="406" spans="2:5" x14ac:dyDescent="0.25">
      <c r="B406" s="944"/>
    </row>
    <row r="407" spans="2:5" x14ac:dyDescent="0.25">
      <c r="B407" s="944"/>
    </row>
    <row r="408" spans="2:5" x14ac:dyDescent="0.25">
      <c r="B408" s="944"/>
    </row>
    <row r="409" spans="2:5" x14ac:dyDescent="0.25">
      <c r="B409" s="944"/>
    </row>
    <row r="410" spans="2:5" x14ac:dyDescent="0.25">
      <c r="B410" s="944"/>
    </row>
    <row r="412" spans="2:5" x14ac:dyDescent="0.25">
      <c r="B412" s="946"/>
    </row>
    <row r="413" spans="2:5" x14ac:dyDescent="0.25">
      <c r="B413" s="944"/>
    </row>
    <row r="414" spans="2:5" x14ac:dyDescent="0.25">
      <c r="B414" s="944"/>
    </row>
    <row r="415" spans="2:5" x14ac:dyDescent="0.25">
      <c r="B415" s="944"/>
    </row>
    <row r="416" spans="2:5" x14ac:dyDescent="0.25">
      <c r="B416" s="944"/>
    </row>
    <row r="417" spans="2:2" x14ac:dyDescent="0.25">
      <c r="B417" s="944"/>
    </row>
    <row r="418" spans="2:2" x14ac:dyDescent="0.25">
      <c r="B418" s="944"/>
    </row>
    <row r="419" spans="2:2" x14ac:dyDescent="0.25">
      <c r="B419" s="944"/>
    </row>
    <row r="420" spans="2:2" x14ac:dyDescent="0.25">
      <c r="B420" s="944"/>
    </row>
    <row r="421" spans="2:2" x14ac:dyDescent="0.25">
      <c r="B421" s="944"/>
    </row>
    <row r="422" spans="2:2" x14ac:dyDescent="0.25">
      <c r="B422" s="944"/>
    </row>
    <row r="423" spans="2:2" x14ac:dyDescent="0.25">
      <c r="B423" s="944"/>
    </row>
    <row r="424" spans="2:2" x14ac:dyDescent="0.25">
      <c r="B424" s="944"/>
    </row>
    <row r="425" spans="2:2" x14ac:dyDescent="0.25">
      <c r="B425" s="944"/>
    </row>
    <row r="426" spans="2:2" x14ac:dyDescent="0.25">
      <c r="B426" s="944"/>
    </row>
    <row r="427" spans="2:2" x14ac:dyDescent="0.25">
      <c r="B427" s="944"/>
    </row>
    <row r="428" spans="2:2" x14ac:dyDescent="0.25">
      <c r="B428" s="944"/>
    </row>
    <row r="429" spans="2:2" x14ac:dyDescent="0.25">
      <c r="B429" s="944"/>
    </row>
    <row r="430" spans="2:2" x14ac:dyDescent="0.25">
      <c r="B430" s="944"/>
    </row>
    <row r="431" spans="2:2" x14ac:dyDescent="0.25">
      <c r="B431" s="944"/>
    </row>
    <row r="432" spans="2:2" x14ac:dyDescent="0.25">
      <c r="B432" s="944"/>
    </row>
    <row r="433" spans="2:2" x14ac:dyDescent="0.25">
      <c r="B433" s="944"/>
    </row>
    <row r="434" spans="2:2" x14ac:dyDescent="0.25">
      <c r="B434" s="944"/>
    </row>
    <row r="435" spans="2:2" x14ac:dyDescent="0.25">
      <c r="B435" s="944"/>
    </row>
    <row r="436" spans="2:2" x14ac:dyDescent="0.25">
      <c r="B436" s="944"/>
    </row>
    <row r="437" spans="2:2" x14ac:dyDescent="0.25">
      <c r="B437" s="944"/>
    </row>
    <row r="438" spans="2:2" x14ac:dyDescent="0.25">
      <c r="B438" s="944"/>
    </row>
    <row r="439" spans="2:2" x14ac:dyDescent="0.25">
      <c r="B439" s="944"/>
    </row>
    <row r="441" spans="2:2" x14ac:dyDescent="0.25">
      <c r="B441" s="946"/>
    </row>
    <row r="442" spans="2:2" x14ac:dyDescent="0.25">
      <c r="B442" s="944"/>
    </row>
    <row r="443" spans="2:2" x14ac:dyDescent="0.25">
      <c r="B443" s="944"/>
    </row>
    <row r="444" spans="2:2" x14ac:dyDescent="0.25">
      <c r="B444" s="944"/>
    </row>
  </sheetData>
  <autoFilter ref="A4:E333"/>
  <mergeCells count="3">
    <mergeCell ref="A1:C1"/>
    <mergeCell ref="D1:E1"/>
    <mergeCell ref="A2:E2"/>
  </mergeCells>
  <pageMargins left="0.35" right="0.2" top="0.32" bottom="0.31" header="0.3" footer="0.3"/>
  <pageSetup paperSize="9" orientation="portrait" verticalDpi="300" r:id="rId1"/>
  <drawing r:id="rId2"/>
</worksheet>
</file>

<file path=xl/worksheets/sheet3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479"/>
  <sheetViews>
    <sheetView topLeftCell="B130" zoomScale="85" zoomScaleNormal="85" workbookViewId="0">
      <selection activeCell="X139" sqref="X139"/>
    </sheetView>
  </sheetViews>
  <sheetFormatPr defaultColWidth="8.85546875" defaultRowHeight="15.75" x14ac:dyDescent="0.25"/>
  <cols>
    <col min="1" max="1" width="6.85546875" style="13" customWidth="1"/>
    <col min="2" max="2" width="4.85546875" style="13" customWidth="1"/>
    <col min="3" max="3" width="6.140625" style="63" customWidth="1"/>
    <col min="4" max="4" width="23.85546875" style="63" customWidth="1"/>
    <col min="5" max="5" width="13.140625" style="83" customWidth="1"/>
    <col min="6" max="6" width="21.85546875" style="13" customWidth="1"/>
    <col min="7" max="7" width="9.140625" style="803" customWidth="1"/>
    <col min="8" max="29" width="8" style="13" customWidth="1"/>
    <col min="30" max="31" width="9.7109375" style="13" hidden="1" customWidth="1"/>
    <col min="32" max="32" width="19.28515625" style="33" customWidth="1"/>
    <col min="33" max="33" width="18.42578125" style="21" customWidth="1"/>
    <col min="34" max="34" width="17" style="13" customWidth="1"/>
    <col min="35" max="16384" width="8.85546875" style="13"/>
  </cols>
  <sheetData>
    <row r="1" spans="1:34" s="7" customFormat="1" ht="15.75" customHeight="1" x14ac:dyDescent="0.25">
      <c r="A1" s="971" t="s">
        <v>260</v>
      </c>
      <c r="B1" s="971"/>
      <c r="C1" s="971"/>
      <c r="D1" s="971"/>
      <c r="E1" s="744"/>
      <c r="F1" s="744"/>
      <c r="G1" s="744"/>
      <c r="H1" s="11"/>
      <c r="I1" s="11"/>
      <c r="J1" s="11"/>
      <c r="K1" s="11"/>
      <c r="V1" s="11"/>
      <c r="W1" s="11"/>
      <c r="AB1" s="971"/>
      <c r="AC1" s="971"/>
      <c r="AD1" s="971"/>
      <c r="AE1" s="744"/>
      <c r="AF1" s="39"/>
      <c r="AG1" s="221"/>
    </row>
    <row r="2" spans="1:34" s="7" customFormat="1" ht="27.75" customHeight="1" x14ac:dyDescent="0.25">
      <c r="A2" s="972" t="s">
        <v>335</v>
      </c>
      <c r="B2" s="972"/>
      <c r="C2" s="972"/>
      <c r="D2" s="972"/>
      <c r="E2" s="743"/>
      <c r="F2" s="743"/>
      <c r="G2" s="743"/>
      <c r="H2" s="11"/>
      <c r="I2" s="11"/>
      <c r="J2" s="11"/>
      <c r="K2" s="11"/>
      <c r="V2" s="11"/>
      <c r="W2" s="11"/>
      <c r="AB2" s="971"/>
      <c r="AC2" s="971"/>
      <c r="AD2" s="971"/>
      <c r="AE2" s="744"/>
      <c r="AF2" s="39"/>
      <c r="AG2" s="221"/>
    </row>
    <row r="3" spans="1:34" s="7" customFormat="1" ht="15.75" customHeight="1" x14ac:dyDescent="0.25">
      <c r="A3" s="743" t="s">
        <v>336</v>
      </c>
      <c r="B3" s="743"/>
      <c r="C3" s="743"/>
      <c r="D3" s="743"/>
      <c r="E3" s="743"/>
      <c r="F3" s="743"/>
      <c r="G3" s="743"/>
      <c r="H3" s="11"/>
      <c r="I3" s="11"/>
      <c r="J3" s="11"/>
      <c r="K3" s="11"/>
      <c r="V3" s="11"/>
      <c r="W3" s="11"/>
      <c r="AB3" s="971"/>
      <c r="AC3" s="971"/>
      <c r="AD3" s="971"/>
      <c r="AE3" s="744"/>
      <c r="AF3" s="39"/>
      <c r="AG3" s="221"/>
    </row>
    <row r="4" spans="1:34" s="7" customFormat="1" ht="32.25" customHeight="1" x14ac:dyDescent="0.25">
      <c r="A4" s="972" t="s">
        <v>1018</v>
      </c>
      <c r="B4" s="972"/>
      <c r="C4" s="972"/>
      <c r="D4" s="972"/>
      <c r="E4" s="972"/>
      <c r="F4" s="972"/>
      <c r="G4" s="972"/>
      <c r="H4" s="11"/>
      <c r="I4" s="11"/>
      <c r="J4" s="11"/>
      <c r="K4" s="11"/>
      <c r="L4" s="743"/>
      <c r="M4" s="743"/>
      <c r="N4" s="743"/>
      <c r="O4" s="743"/>
      <c r="P4" s="743"/>
      <c r="Q4" s="743"/>
      <c r="R4" s="743"/>
      <c r="S4" s="743"/>
      <c r="T4" s="743"/>
      <c r="U4" s="743"/>
      <c r="V4" s="743"/>
      <c r="W4" s="743"/>
      <c r="X4" s="11"/>
      <c r="Y4" s="11"/>
      <c r="Z4" s="11"/>
      <c r="AA4" s="11"/>
      <c r="AB4" s="11"/>
      <c r="AC4" s="11"/>
      <c r="AD4" s="11"/>
      <c r="AE4" s="11"/>
      <c r="AF4" s="11"/>
      <c r="AG4" s="221"/>
    </row>
    <row r="5" spans="1:34" s="7" customFormat="1" x14ac:dyDescent="0.25">
      <c r="E5" s="745"/>
      <c r="F5" s="41"/>
      <c r="G5" s="41"/>
      <c r="V5" s="11"/>
      <c r="W5" s="11"/>
      <c r="AF5" s="39"/>
      <c r="AG5" s="221"/>
    </row>
    <row r="6" spans="1:34" s="7" customFormat="1" ht="54.75" customHeight="1" x14ac:dyDescent="0.25">
      <c r="A6" s="1068" t="s">
        <v>771</v>
      </c>
      <c r="B6" s="1068" t="s">
        <v>976</v>
      </c>
      <c r="C6" s="1070" t="s">
        <v>1</v>
      </c>
      <c r="D6" s="1071"/>
      <c r="E6" s="1074" t="s">
        <v>396</v>
      </c>
      <c r="F6" s="1068" t="s">
        <v>9</v>
      </c>
      <c r="G6" s="1068" t="s">
        <v>973</v>
      </c>
      <c r="H6" s="1007" t="s">
        <v>1010</v>
      </c>
      <c r="I6" s="1008"/>
      <c r="J6" s="1007" t="s">
        <v>1015</v>
      </c>
      <c r="K6" s="1008"/>
      <c r="L6" s="1009" t="s">
        <v>1019</v>
      </c>
      <c r="M6" s="1011"/>
      <c r="N6" s="1009" t="s">
        <v>1020</v>
      </c>
      <c r="O6" s="1011"/>
      <c r="P6" s="1009" t="s">
        <v>1021</v>
      </c>
      <c r="Q6" s="1011"/>
      <c r="R6" s="1009" t="s">
        <v>1022</v>
      </c>
      <c r="S6" s="1011"/>
      <c r="T6" s="1009" t="s">
        <v>1023</v>
      </c>
      <c r="U6" s="1011"/>
      <c r="V6" s="1079" t="s">
        <v>1026</v>
      </c>
      <c r="W6" s="1079"/>
      <c r="X6" s="1079" t="s">
        <v>1027</v>
      </c>
      <c r="Y6" s="1079"/>
      <c r="Z6" s="1079" t="s">
        <v>1028</v>
      </c>
      <c r="AA6" s="1079"/>
      <c r="AB6" s="1079" t="s">
        <v>1029</v>
      </c>
      <c r="AC6" s="1079"/>
      <c r="AD6" s="1079" t="s">
        <v>1030</v>
      </c>
      <c r="AE6" s="1079"/>
      <c r="AF6" s="973" t="s">
        <v>1244</v>
      </c>
      <c r="AG6" s="973" t="s">
        <v>331</v>
      </c>
      <c r="AH6" s="1076" t="s">
        <v>354</v>
      </c>
    </row>
    <row r="7" spans="1:34" s="7" customFormat="1" ht="76.5" customHeight="1" x14ac:dyDescent="0.25">
      <c r="A7" s="1069"/>
      <c r="B7" s="1069"/>
      <c r="C7" s="1072"/>
      <c r="D7" s="1073"/>
      <c r="E7" s="1075"/>
      <c r="F7" s="1069"/>
      <c r="G7" s="1069"/>
      <c r="H7" s="746" t="s">
        <v>784</v>
      </c>
      <c r="I7" s="746" t="s">
        <v>785</v>
      </c>
      <c r="J7" s="746" t="s">
        <v>784</v>
      </c>
      <c r="K7" s="746" t="s">
        <v>785</v>
      </c>
      <c r="L7" s="206" t="s">
        <v>784</v>
      </c>
      <c r="M7" s="206" t="s">
        <v>785</v>
      </c>
      <c r="N7" s="206" t="s">
        <v>784</v>
      </c>
      <c r="O7" s="206" t="s">
        <v>785</v>
      </c>
      <c r="P7" s="206" t="s">
        <v>784</v>
      </c>
      <c r="Q7" s="206" t="s">
        <v>785</v>
      </c>
      <c r="R7" s="206" t="s">
        <v>784</v>
      </c>
      <c r="S7" s="206" t="s">
        <v>785</v>
      </c>
      <c r="T7" s="206" t="s">
        <v>784</v>
      </c>
      <c r="U7" s="206" t="s">
        <v>785</v>
      </c>
      <c r="V7" s="491" t="s">
        <v>784</v>
      </c>
      <c r="W7" s="491" t="s">
        <v>785</v>
      </c>
      <c r="X7" s="491" t="s">
        <v>784</v>
      </c>
      <c r="Y7" s="491" t="s">
        <v>785</v>
      </c>
      <c r="Z7" s="491" t="s">
        <v>784</v>
      </c>
      <c r="AA7" s="491" t="s">
        <v>785</v>
      </c>
      <c r="AB7" s="491" t="s">
        <v>784</v>
      </c>
      <c r="AC7" s="491" t="s">
        <v>785</v>
      </c>
      <c r="AD7" s="491" t="s">
        <v>784</v>
      </c>
      <c r="AE7" s="491" t="s">
        <v>785</v>
      </c>
      <c r="AF7" s="973"/>
      <c r="AG7" s="973"/>
      <c r="AH7" s="1077"/>
    </row>
    <row r="8" spans="1:34" s="7" customFormat="1" x14ac:dyDescent="0.25">
      <c r="A8" s="8"/>
      <c r="B8" s="8"/>
      <c r="C8" s="8"/>
      <c r="D8" s="8"/>
      <c r="E8" s="8" t="s">
        <v>310</v>
      </c>
      <c r="F8" s="8" t="s">
        <v>311</v>
      </c>
      <c r="G8" s="8" t="s">
        <v>312</v>
      </c>
      <c r="H8" s="8" t="s">
        <v>313</v>
      </c>
      <c r="I8" s="8" t="s">
        <v>314</v>
      </c>
      <c r="J8" s="8" t="s">
        <v>315</v>
      </c>
      <c r="K8" s="8" t="s">
        <v>316</v>
      </c>
      <c r="L8" s="8" t="s">
        <v>317</v>
      </c>
      <c r="M8" s="8" t="s">
        <v>318</v>
      </c>
      <c r="N8" s="8" t="s">
        <v>23</v>
      </c>
      <c r="O8" s="8" t="s">
        <v>25</v>
      </c>
      <c r="P8" s="8" t="s">
        <v>27</v>
      </c>
      <c r="Q8" s="8" t="s">
        <v>29</v>
      </c>
      <c r="R8" s="8" t="s">
        <v>31</v>
      </c>
      <c r="S8" s="8" t="s">
        <v>33</v>
      </c>
      <c r="T8" s="8" t="s">
        <v>35</v>
      </c>
      <c r="U8" s="8" t="s">
        <v>37</v>
      </c>
      <c r="V8" s="8" t="s">
        <v>38</v>
      </c>
      <c r="W8" s="8" t="s">
        <v>40</v>
      </c>
      <c r="X8" s="8" t="s">
        <v>42</v>
      </c>
      <c r="Y8" s="8" t="s">
        <v>43</v>
      </c>
      <c r="Z8" s="8" t="s">
        <v>45</v>
      </c>
      <c r="AA8" s="8" t="s">
        <v>47</v>
      </c>
      <c r="AB8" s="8" t="s">
        <v>319</v>
      </c>
      <c r="AC8" s="8" t="s">
        <v>320</v>
      </c>
      <c r="AD8" s="8" t="s">
        <v>321</v>
      </c>
      <c r="AE8" s="8" t="s">
        <v>322</v>
      </c>
      <c r="AF8" s="8" t="s">
        <v>323</v>
      </c>
      <c r="AG8" s="8" t="s">
        <v>324</v>
      </c>
      <c r="AH8" s="8" t="s">
        <v>325</v>
      </c>
    </row>
    <row r="9" spans="1:34" s="7" customFormat="1" ht="24.95" customHeight="1" x14ac:dyDescent="0.25">
      <c r="A9" s="207">
        <f>ROW()-8</f>
        <v>1</v>
      </c>
      <c r="B9" s="207">
        <f>COUNTIF($F$9:F9,F9)</f>
        <v>1</v>
      </c>
      <c r="C9" s="353" t="s">
        <v>985</v>
      </c>
      <c r="D9" s="208" t="s">
        <v>15</v>
      </c>
      <c r="E9" s="207" t="s">
        <v>720</v>
      </c>
      <c r="F9" s="234" t="s">
        <v>12</v>
      </c>
      <c r="G9" s="234" t="s">
        <v>974</v>
      </c>
      <c r="H9" s="5" t="s">
        <v>390</v>
      </c>
      <c r="I9" s="19">
        <f>VLOOKUP(H9,[29]Sheet1!$B$2:$C$12,2,TRUE)</f>
        <v>10</v>
      </c>
      <c r="J9" s="5" t="s">
        <v>390</v>
      </c>
      <c r="K9" s="19">
        <f>VLOOKUP(J9,[29]Sheet1!$B$2:$C$12,2,TRUE)</f>
        <v>10</v>
      </c>
      <c r="L9" s="5" t="s">
        <v>390</v>
      </c>
      <c r="M9" s="19">
        <f>VLOOKUP(L9,[29]Sheet1!$B$2:$C$12,2,TRUE)</f>
        <v>10</v>
      </c>
      <c r="N9" s="5" t="s">
        <v>390</v>
      </c>
      <c r="O9" s="19">
        <f>VLOOKUP(N9,[29]Sheet1!$B$2:$C$12,2,TRUE)</f>
        <v>10</v>
      </c>
      <c r="P9" s="5" t="s">
        <v>390</v>
      </c>
      <c r="Q9" s="19">
        <f>VLOOKUP(P9,[29]Sheet1!$B$2:$C$12,2,TRUE)</f>
        <v>10</v>
      </c>
      <c r="R9" s="5" t="s">
        <v>390</v>
      </c>
      <c r="S9" s="19">
        <f>VLOOKUP(R9,[29]Sheet1!$B$2:$C$12,2,TRUE)</f>
        <v>10</v>
      </c>
      <c r="T9" s="5" t="s">
        <v>390</v>
      </c>
      <c r="U9" s="19">
        <f>VLOOKUP(T9,[29]Sheet1!$B$2:$C$12,2,TRUE)</f>
        <v>10</v>
      </c>
      <c r="V9" s="5" t="s">
        <v>390</v>
      </c>
      <c r="W9" s="19">
        <f>VLOOKUP(V9,[29]Sheet1!$B$2:$C$12,2,TRUE)</f>
        <v>10</v>
      </c>
      <c r="X9" s="5" t="s">
        <v>390</v>
      </c>
      <c r="Y9" s="19">
        <f>VLOOKUP(X9,[29]Sheet1!$B$2:$C$12,2,TRUE)</f>
        <v>10</v>
      </c>
      <c r="Z9" s="5" t="s">
        <v>390</v>
      </c>
      <c r="AA9" s="19">
        <f>VLOOKUP(Z9,[29]Sheet1!$B$2:$C$12,2,TRUE)</f>
        <v>10</v>
      </c>
      <c r="AB9" s="5" t="str">
        <f>VLOOKUP($E9,'[30]Chi tiet'!$D$8:$AC$394,18,0)</f>
        <v>A1</v>
      </c>
      <c r="AC9" s="19">
        <f>VLOOKUP(AB9,[29]Sheet1!$B$2:$C$12,2,TRUE)</f>
        <v>10</v>
      </c>
      <c r="AD9" s="5"/>
      <c r="AE9" s="19" t="e">
        <f>VLOOKUP(AD9,[29]Sheet1!$B$2:$C$12,2,TRUE)</f>
        <v>#N/A</v>
      </c>
      <c r="AF9" s="232"/>
      <c r="AG9" s="227"/>
      <c r="AH9" s="747" t="str">
        <f>VLOOKUP($E9,'[26]Tong hop ket qua'!$E$19:$M$219,9,0)</f>
        <v>Xuất sắc</v>
      </c>
    </row>
    <row r="10" spans="1:34" s="7" customFormat="1" ht="24.95" customHeight="1" x14ac:dyDescent="0.25">
      <c r="A10" s="207">
        <f t="shared" ref="A10:A264" si="0">ROW()-8</f>
        <v>2</v>
      </c>
      <c r="B10" s="207">
        <f>COUNTIF($F$9:F10,F10)</f>
        <v>2</v>
      </c>
      <c r="C10" s="353" t="s">
        <v>984</v>
      </c>
      <c r="D10" s="208" t="s">
        <v>17</v>
      </c>
      <c r="E10" s="207" t="s">
        <v>721</v>
      </c>
      <c r="F10" s="5" t="s">
        <v>12</v>
      </c>
      <c r="G10" s="5" t="s">
        <v>974</v>
      </c>
      <c r="H10" s="5" t="s">
        <v>390</v>
      </c>
      <c r="I10" s="19">
        <f>VLOOKUP(H10,[29]Sheet1!$B$2:$C$12,2,TRUE)</f>
        <v>10</v>
      </c>
      <c r="J10" s="5" t="s">
        <v>390</v>
      </c>
      <c r="K10" s="19">
        <f>VLOOKUP(J10,[29]Sheet1!$B$2:$C$12,2,TRUE)</f>
        <v>10</v>
      </c>
      <c r="L10" s="5" t="s">
        <v>390</v>
      </c>
      <c r="M10" s="19">
        <f>VLOOKUP(L10,[29]Sheet1!$B$2:$C$12,2,TRUE)</f>
        <v>10</v>
      </c>
      <c r="N10" s="5" t="s">
        <v>390</v>
      </c>
      <c r="O10" s="19">
        <f>VLOOKUP(N10,[29]Sheet1!$B$2:$C$12,2,TRUE)</f>
        <v>10</v>
      </c>
      <c r="P10" s="5" t="s">
        <v>390</v>
      </c>
      <c r="Q10" s="19">
        <f>VLOOKUP(P10,[29]Sheet1!$B$2:$C$12,2,TRUE)</f>
        <v>10</v>
      </c>
      <c r="R10" s="5" t="s">
        <v>390</v>
      </c>
      <c r="S10" s="19">
        <f>VLOOKUP(R10,[29]Sheet1!$B$2:$C$12,2,TRUE)</f>
        <v>10</v>
      </c>
      <c r="T10" s="5" t="s">
        <v>390</v>
      </c>
      <c r="U10" s="19">
        <f>VLOOKUP(T10,[29]Sheet1!$B$2:$C$12,2,TRUE)</f>
        <v>10</v>
      </c>
      <c r="V10" s="5" t="s">
        <v>390</v>
      </c>
      <c r="W10" s="19">
        <f>VLOOKUP(V10,[29]Sheet1!$B$2:$C$12,2,TRUE)</f>
        <v>10</v>
      </c>
      <c r="X10" s="5" t="s">
        <v>390</v>
      </c>
      <c r="Y10" s="19">
        <f>VLOOKUP(X10,[29]Sheet1!$B$2:$C$12,2,TRUE)</f>
        <v>10</v>
      </c>
      <c r="Z10" s="5" t="s">
        <v>390</v>
      </c>
      <c r="AA10" s="19">
        <f>VLOOKUP(Z10,[29]Sheet1!$B$2:$C$12,2,TRUE)</f>
        <v>10</v>
      </c>
      <c r="AB10" s="5" t="str">
        <f>VLOOKUP($E10,'[30]Chi tiet'!$D$8:$AC$394,18,0)</f>
        <v>A1</v>
      </c>
      <c r="AC10" s="19">
        <f>VLOOKUP(AB10,[29]Sheet1!$B$2:$C$12,2,TRUE)</f>
        <v>10</v>
      </c>
      <c r="AD10" s="5"/>
      <c r="AE10" s="19" t="e">
        <f>VLOOKUP(AD10,[29]Sheet1!$B$2:$C$12,2,TRUE)</f>
        <v>#N/A</v>
      </c>
      <c r="AF10" s="232"/>
      <c r="AG10" s="227"/>
      <c r="AH10" s="747" t="str">
        <f>VLOOKUP($E10,'[26]Tong hop ket qua'!$E$19:$M$219,9,0)</f>
        <v>Xuất sắc</v>
      </c>
    </row>
    <row r="11" spans="1:34" s="7" customFormat="1" ht="24.95" customHeight="1" x14ac:dyDescent="0.25">
      <c r="A11" s="207">
        <f t="shared" si="0"/>
        <v>3</v>
      </c>
      <c r="B11" s="207">
        <f>COUNTIF($F$9:F11,F11)</f>
        <v>3</v>
      </c>
      <c r="C11" s="353" t="s">
        <v>985</v>
      </c>
      <c r="D11" s="208" t="s">
        <v>16</v>
      </c>
      <c r="E11" s="207" t="s">
        <v>722</v>
      </c>
      <c r="F11" s="5" t="s">
        <v>12</v>
      </c>
      <c r="G11" s="5" t="s">
        <v>974</v>
      </c>
      <c r="H11" s="5" t="s">
        <v>390</v>
      </c>
      <c r="I11" s="19">
        <f>VLOOKUP(H11,[29]Sheet1!$B$2:$C$12,2,TRUE)</f>
        <v>10</v>
      </c>
      <c r="J11" s="5" t="s">
        <v>390</v>
      </c>
      <c r="K11" s="19">
        <f>VLOOKUP(J11,[29]Sheet1!$B$2:$C$12,2,TRUE)</f>
        <v>10</v>
      </c>
      <c r="L11" s="5" t="s">
        <v>390</v>
      </c>
      <c r="M11" s="19">
        <f>VLOOKUP(L11,[29]Sheet1!$B$2:$C$12,2,TRUE)</f>
        <v>10</v>
      </c>
      <c r="N11" s="5" t="s">
        <v>390</v>
      </c>
      <c r="O11" s="19">
        <f>VLOOKUP(N11,[29]Sheet1!$B$2:$C$12,2,TRUE)</f>
        <v>10</v>
      </c>
      <c r="P11" s="5" t="s">
        <v>390</v>
      </c>
      <c r="Q11" s="19">
        <f>VLOOKUP(P11,[29]Sheet1!$B$2:$C$12,2,TRUE)</f>
        <v>10</v>
      </c>
      <c r="R11" s="5" t="s">
        <v>390</v>
      </c>
      <c r="S11" s="19">
        <f>VLOOKUP(R11,[29]Sheet1!$B$2:$C$12,2,TRUE)</f>
        <v>10</v>
      </c>
      <c r="T11" s="5" t="s">
        <v>390</v>
      </c>
      <c r="U11" s="19">
        <f>VLOOKUP(T11,[29]Sheet1!$B$2:$C$12,2,TRUE)</f>
        <v>10</v>
      </c>
      <c r="V11" s="5" t="s">
        <v>390</v>
      </c>
      <c r="W11" s="19">
        <f>VLOOKUP(V11,[29]Sheet1!$B$2:$C$12,2,TRUE)</f>
        <v>10</v>
      </c>
      <c r="X11" s="5" t="s">
        <v>390</v>
      </c>
      <c r="Y11" s="19">
        <f>VLOOKUP(X11,[29]Sheet1!$B$2:$C$12,2,TRUE)</f>
        <v>10</v>
      </c>
      <c r="Z11" s="5" t="s">
        <v>390</v>
      </c>
      <c r="AA11" s="19">
        <f>VLOOKUP(Z11,[29]Sheet1!$B$2:$C$12,2,TRUE)</f>
        <v>10</v>
      </c>
      <c r="AB11" s="5" t="str">
        <f>VLOOKUP($E11,'[30]Chi tiet'!$D$8:$AC$394,18,0)</f>
        <v>A1</v>
      </c>
      <c r="AC11" s="19">
        <f>VLOOKUP(AB11,[29]Sheet1!$B$2:$C$12,2,TRUE)</f>
        <v>10</v>
      </c>
      <c r="AD11" s="5"/>
      <c r="AE11" s="19" t="e">
        <f>VLOOKUP(AD11,[29]Sheet1!$B$2:$C$12,2,TRUE)</f>
        <v>#N/A</v>
      </c>
      <c r="AF11" s="232"/>
      <c r="AG11" s="227"/>
      <c r="AH11" s="747" t="str">
        <f>VLOOKUP($E11,'[26]Tong hop ket qua'!$E$19:$M$219,9,0)</f>
        <v>Xuất sắc</v>
      </c>
    </row>
    <row r="12" spans="1:34" s="7" customFormat="1" ht="24.95" customHeight="1" x14ac:dyDescent="0.25">
      <c r="A12" s="207">
        <f t="shared" si="0"/>
        <v>4</v>
      </c>
      <c r="B12" s="207">
        <f>COUNTIF($F$9:F12,F12)</f>
        <v>4</v>
      </c>
      <c r="C12" s="353" t="s">
        <v>985</v>
      </c>
      <c r="D12" s="208" t="s">
        <v>165</v>
      </c>
      <c r="E12" s="207" t="s">
        <v>723</v>
      </c>
      <c r="F12" s="5" t="s">
        <v>12</v>
      </c>
      <c r="G12" s="5" t="s">
        <v>974</v>
      </c>
      <c r="H12" s="5" t="s">
        <v>390</v>
      </c>
      <c r="I12" s="19">
        <f>VLOOKUP(H12,[29]Sheet1!$B$2:$C$12,2,TRUE)</f>
        <v>10</v>
      </c>
      <c r="J12" s="5" t="s">
        <v>390</v>
      </c>
      <c r="K12" s="19">
        <f>VLOOKUP(J12,[29]Sheet1!$B$2:$C$12,2,TRUE)</f>
        <v>10</v>
      </c>
      <c r="L12" s="5" t="s">
        <v>390</v>
      </c>
      <c r="M12" s="19">
        <f>VLOOKUP(L12,[29]Sheet1!$B$2:$C$12,2,TRUE)</f>
        <v>10</v>
      </c>
      <c r="N12" s="5" t="s">
        <v>390</v>
      </c>
      <c r="O12" s="19">
        <f>VLOOKUP(N12,[29]Sheet1!$B$2:$C$12,2,TRUE)</f>
        <v>10</v>
      </c>
      <c r="P12" s="5" t="s">
        <v>390</v>
      </c>
      <c r="Q12" s="19">
        <f>VLOOKUP(P12,[29]Sheet1!$B$2:$C$12,2,TRUE)</f>
        <v>10</v>
      </c>
      <c r="R12" s="5" t="s">
        <v>390</v>
      </c>
      <c r="S12" s="19">
        <f>VLOOKUP(R12,[29]Sheet1!$B$2:$C$12,2,TRUE)</f>
        <v>10</v>
      </c>
      <c r="T12" s="5" t="s">
        <v>390</v>
      </c>
      <c r="U12" s="19">
        <f>VLOOKUP(T12,[29]Sheet1!$B$2:$C$12,2,TRUE)</f>
        <v>10</v>
      </c>
      <c r="V12" s="5" t="s">
        <v>390</v>
      </c>
      <c r="W12" s="19">
        <f>VLOOKUP(V12,[29]Sheet1!$B$2:$C$12,2,TRUE)</f>
        <v>10</v>
      </c>
      <c r="X12" s="5" t="s">
        <v>390</v>
      </c>
      <c r="Y12" s="19">
        <f>VLOOKUP(X12,[29]Sheet1!$B$2:$C$12,2,TRUE)</f>
        <v>10</v>
      </c>
      <c r="Z12" s="5" t="s">
        <v>390</v>
      </c>
      <c r="AA12" s="19">
        <f>VLOOKUP(Z12,[29]Sheet1!$B$2:$C$12,2,TRUE)</f>
        <v>10</v>
      </c>
      <c r="AB12" s="5" t="str">
        <f>VLOOKUP($E12,'[30]Chi tiet'!$D$8:$AC$394,18,0)</f>
        <v>A1</v>
      </c>
      <c r="AC12" s="19">
        <f>VLOOKUP(AB12,[29]Sheet1!$B$2:$C$12,2,TRUE)</f>
        <v>10</v>
      </c>
      <c r="AD12" s="5"/>
      <c r="AE12" s="19" t="e">
        <f>VLOOKUP(AD12,[29]Sheet1!$B$2:$C$12,2,TRUE)</f>
        <v>#N/A</v>
      </c>
      <c r="AF12" s="232"/>
      <c r="AG12" s="227"/>
      <c r="AH12" s="747" t="str">
        <f>VLOOKUP($E12,'[26]Tong hop ket qua'!$E$19:$M$219,9,0)</f>
        <v>Xuất sắc</v>
      </c>
    </row>
    <row r="13" spans="1:34" s="7" customFormat="1" ht="32.25" customHeight="1" x14ac:dyDescent="0.25">
      <c r="A13" s="207">
        <f t="shared" si="0"/>
        <v>5</v>
      </c>
      <c r="B13" s="207">
        <f>COUNTIF($F$9:F13,F13)</f>
        <v>1</v>
      </c>
      <c r="C13" s="353" t="s">
        <v>985</v>
      </c>
      <c r="D13" s="115" t="s">
        <v>49</v>
      </c>
      <c r="E13" s="182" t="s">
        <v>433</v>
      </c>
      <c r="F13" s="235" t="s">
        <v>362</v>
      </c>
      <c r="G13" s="235" t="s">
        <v>974</v>
      </c>
      <c r="H13" s="5" t="s">
        <v>390</v>
      </c>
      <c r="I13" s="19">
        <f>VLOOKUP(H13,[29]Sheet1!$B$2:$C$12,2,TRUE)</f>
        <v>10</v>
      </c>
      <c r="J13" s="5" t="s">
        <v>390</v>
      </c>
      <c r="K13" s="19">
        <f>VLOOKUP(J13,[29]Sheet1!$B$2:$C$12,2,TRUE)</f>
        <v>10</v>
      </c>
      <c r="L13" s="5" t="s">
        <v>390</v>
      </c>
      <c r="M13" s="19">
        <f>VLOOKUP(L13,[29]Sheet1!$B$2:$C$12,2,TRUE)</f>
        <v>10</v>
      </c>
      <c r="N13" s="5" t="s">
        <v>390</v>
      </c>
      <c r="O13" s="19">
        <f>VLOOKUP(N13,[29]Sheet1!$B$2:$C$12,2,TRUE)</f>
        <v>10</v>
      </c>
      <c r="P13" s="5" t="s">
        <v>390</v>
      </c>
      <c r="Q13" s="19">
        <f>VLOOKUP(P13,[29]Sheet1!$B$2:$C$12,2,TRUE)</f>
        <v>10</v>
      </c>
      <c r="R13" s="5" t="s">
        <v>390</v>
      </c>
      <c r="S13" s="19">
        <f>VLOOKUP(R13,[29]Sheet1!$B$2:$C$12,2,TRUE)</f>
        <v>10</v>
      </c>
      <c r="T13" s="5" t="s">
        <v>390</v>
      </c>
      <c r="U13" s="19">
        <f>VLOOKUP(T13,[29]Sheet1!$B$2:$C$12,2,TRUE)</f>
        <v>10</v>
      </c>
      <c r="V13" s="5" t="s">
        <v>390</v>
      </c>
      <c r="W13" s="19">
        <f>VLOOKUP(V13,[29]Sheet1!$B$2:$C$12,2,TRUE)</f>
        <v>10</v>
      </c>
      <c r="X13" s="5" t="s">
        <v>390</v>
      </c>
      <c r="Y13" s="19">
        <f>VLOOKUP(X13,[29]Sheet1!$B$2:$C$12,2,TRUE)</f>
        <v>10</v>
      </c>
      <c r="Z13" s="5" t="s">
        <v>390</v>
      </c>
      <c r="AA13" s="19">
        <f>VLOOKUP(Z13,[29]Sheet1!$B$2:$C$12,2,TRUE)</f>
        <v>10</v>
      </c>
      <c r="AB13" s="5" t="str">
        <f>VLOOKUP($E13,'[30]Chi tiet'!$D$8:$AC$394,18,0)</f>
        <v>A1</v>
      </c>
      <c r="AC13" s="19">
        <f>VLOOKUP(AB13,[29]Sheet1!$B$2:$C$12,2,TRUE)</f>
        <v>10</v>
      </c>
      <c r="AD13" s="5"/>
      <c r="AE13" s="19" t="e">
        <f>VLOOKUP(AD13,[29]Sheet1!$B$2:$C$12,2,TRUE)</f>
        <v>#N/A</v>
      </c>
      <c r="AF13" s="232"/>
      <c r="AG13" s="227"/>
      <c r="AH13" s="747" t="str">
        <f>VLOOKUP($E13,'[26]Tong hop ket qua'!$E$19:$M$219,9,0)</f>
        <v>Xuất sắc</v>
      </c>
    </row>
    <row r="14" spans="1:34" s="7" customFormat="1" ht="36.75" customHeight="1" x14ac:dyDescent="0.25">
      <c r="A14" s="207">
        <f t="shared" si="0"/>
        <v>6</v>
      </c>
      <c r="B14" s="207">
        <f>COUNTIF($F$9:F14,F14)</f>
        <v>2</v>
      </c>
      <c r="C14" s="353" t="s">
        <v>984</v>
      </c>
      <c r="D14" s="115" t="s">
        <v>51</v>
      </c>
      <c r="E14" s="182" t="s">
        <v>435</v>
      </c>
      <c r="F14" s="5" t="s">
        <v>362</v>
      </c>
      <c r="G14" s="5" t="s">
        <v>974</v>
      </c>
      <c r="H14" s="5" t="s">
        <v>390</v>
      </c>
      <c r="I14" s="19">
        <f>VLOOKUP(H14,[29]Sheet1!$B$2:$C$12,2,TRUE)</f>
        <v>10</v>
      </c>
      <c r="J14" s="5" t="s">
        <v>390</v>
      </c>
      <c r="K14" s="19">
        <f>VLOOKUP(J14,[29]Sheet1!$B$2:$C$12,2,TRUE)</f>
        <v>10</v>
      </c>
      <c r="L14" s="5" t="s">
        <v>390</v>
      </c>
      <c r="M14" s="19">
        <f>VLOOKUP(L14,[29]Sheet1!$B$2:$C$12,2,TRUE)</f>
        <v>10</v>
      </c>
      <c r="N14" s="5" t="s">
        <v>390</v>
      </c>
      <c r="O14" s="19">
        <f>VLOOKUP(N14,[29]Sheet1!$B$2:$C$12,2,TRUE)</f>
        <v>10</v>
      </c>
      <c r="P14" s="5" t="s">
        <v>390</v>
      </c>
      <c r="Q14" s="19">
        <f>VLOOKUP(P14,[29]Sheet1!$B$2:$C$12,2,TRUE)</f>
        <v>10</v>
      </c>
      <c r="R14" s="5" t="s">
        <v>390</v>
      </c>
      <c r="S14" s="19">
        <f>VLOOKUP(R14,[29]Sheet1!$B$2:$C$12,2,TRUE)</f>
        <v>10</v>
      </c>
      <c r="T14" s="5" t="s">
        <v>390</v>
      </c>
      <c r="U14" s="19">
        <f>VLOOKUP(T14,[29]Sheet1!$B$2:$C$12,2,TRUE)</f>
        <v>10</v>
      </c>
      <c r="V14" s="5" t="s">
        <v>390</v>
      </c>
      <c r="W14" s="19">
        <f>VLOOKUP(V14,[29]Sheet1!$B$2:$C$12,2,TRUE)</f>
        <v>10</v>
      </c>
      <c r="X14" s="5" t="s">
        <v>390</v>
      </c>
      <c r="Y14" s="19">
        <f>VLOOKUP(X14,[29]Sheet1!$B$2:$C$12,2,TRUE)</f>
        <v>10</v>
      </c>
      <c r="Z14" s="5" t="s">
        <v>390</v>
      </c>
      <c r="AA14" s="19">
        <f>VLOOKUP(Z14,[29]Sheet1!$B$2:$C$12,2,TRUE)</f>
        <v>10</v>
      </c>
      <c r="AB14" s="5" t="str">
        <f>VLOOKUP($E14,'[30]Chi tiet'!$D$8:$AC$394,18,0)</f>
        <v>A2</v>
      </c>
      <c r="AC14" s="19">
        <f>VLOOKUP(AB14,[29]Sheet1!$B$2:$C$12,2,TRUE)</f>
        <v>9</v>
      </c>
      <c r="AD14" s="5"/>
      <c r="AE14" s="19" t="e">
        <f>VLOOKUP(AD14,[29]Sheet1!$B$2:$C$12,2,TRUE)</f>
        <v>#N/A</v>
      </c>
      <c r="AF14" s="232"/>
      <c r="AG14" s="227"/>
      <c r="AH14" s="747" t="str">
        <f>VLOOKUP($E14,'[26]Tong hop ket qua'!$E$19:$M$219,9,0)</f>
        <v>Tốt</v>
      </c>
    </row>
    <row r="15" spans="1:34" s="7" customFormat="1" ht="24.95" customHeight="1" x14ac:dyDescent="0.25">
      <c r="A15" s="207">
        <f t="shared" si="0"/>
        <v>7</v>
      </c>
      <c r="B15" s="207">
        <f>COUNTIF($F$9:F15,F15)</f>
        <v>3</v>
      </c>
      <c r="C15" s="353" t="s">
        <v>984</v>
      </c>
      <c r="D15" s="115" t="s">
        <v>52</v>
      </c>
      <c r="E15" s="182" t="s">
        <v>436</v>
      </c>
      <c r="F15" s="5" t="s">
        <v>362</v>
      </c>
      <c r="G15" s="5" t="s">
        <v>974</v>
      </c>
      <c r="H15" s="5" t="s">
        <v>390</v>
      </c>
      <c r="I15" s="19">
        <f>VLOOKUP(H15,[29]Sheet1!$B$2:$C$12,2,TRUE)</f>
        <v>10</v>
      </c>
      <c r="J15" s="5" t="s">
        <v>390</v>
      </c>
      <c r="K15" s="19">
        <f>VLOOKUP(J15,[29]Sheet1!$B$2:$C$12,2,TRUE)</f>
        <v>10</v>
      </c>
      <c r="L15" s="5" t="s">
        <v>390</v>
      </c>
      <c r="M15" s="19">
        <f>VLOOKUP(L15,[29]Sheet1!$B$2:$C$12,2,TRUE)</f>
        <v>10</v>
      </c>
      <c r="N15" s="5" t="s">
        <v>390</v>
      </c>
      <c r="O15" s="19">
        <f>VLOOKUP(N15,[29]Sheet1!$B$2:$C$12,2,TRUE)</f>
        <v>10</v>
      </c>
      <c r="P15" s="5" t="s">
        <v>390</v>
      </c>
      <c r="Q15" s="19">
        <f>VLOOKUP(P15,[29]Sheet1!$B$2:$C$12,2,TRUE)</f>
        <v>10</v>
      </c>
      <c r="R15" s="5" t="s">
        <v>390</v>
      </c>
      <c r="S15" s="19">
        <f>VLOOKUP(R15,[29]Sheet1!$B$2:$C$12,2,TRUE)</f>
        <v>10</v>
      </c>
      <c r="T15" s="5" t="s">
        <v>390</v>
      </c>
      <c r="U15" s="19">
        <f>VLOOKUP(T15,[29]Sheet1!$B$2:$C$12,2,TRUE)</f>
        <v>10</v>
      </c>
      <c r="V15" s="5" t="s">
        <v>390</v>
      </c>
      <c r="W15" s="19">
        <f>VLOOKUP(V15,[29]Sheet1!$B$2:$C$12,2,TRUE)</f>
        <v>10</v>
      </c>
      <c r="X15" s="5" t="s">
        <v>390</v>
      </c>
      <c r="Y15" s="19">
        <f>VLOOKUP(X15,[29]Sheet1!$B$2:$C$12,2,TRUE)</f>
        <v>10</v>
      </c>
      <c r="Z15" s="5" t="s">
        <v>390</v>
      </c>
      <c r="AA15" s="19">
        <f>VLOOKUP(Z15,[29]Sheet1!$B$2:$C$12,2,TRUE)</f>
        <v>10</v>
      </c>
      <c r="AB15" s="5" t="str">
        <f>VLOOKUP($E15,'[30]Chi tiet'!$D$8:$AC$394,18,0)</f>
        <v>A2</v>
      </c>
      <c r="AC15" s="19">
        <f>VLOOKUP(AB15,[29]Sheet1!$B$2:$C$12,2,TRUE)</f>
        <v>9</v>
      </c>
      <c r="AD15" s="5"/>
      <c r="AE15" s="19" t="e">
        <f>VLOOKUP(AD15,[29]Sheet1!$B$2:$C$12,2,TRUE)</f>
        <v>#N/A</v>
      </c>
      <c r="AF15" s="232"/>
      <c r="AG15" s="227"/>
      <c r="AH15" s="747" t="str">
        <f>VLOOKUP($E15,'[26]Tong hop ket qua'!$E$19:$M$219,9,0)</f>
        <v>Tốt</v>
      </c>
    </row>
    <row r="16" spans="1:34" s="7" customFormat="1" ht="35.25" customHeight="1" x14ac:dyDescent="0.25">
      <c r="A16" s="207">
        <f t="shared" si="0"/>
        <v>8</v>
      </c>
      <c r="B16" s="207">
        <f>COUNTIF($F$9:F16,F16)</f>
        <v>4</v>
      </c>
      <c r="C16" s="353" t="s">
        <v>984</v>
      </c>
      <c r="D16" s="115" t="s">
        <v>148</v>
      </c>
      <c r="E16" s="182" t="s">
        <v>438</v>
      </c>
      <c r="F16" s="5" t="s">
        <v>362</v>
      </c>
      <c r="G16" s="5" t="s">
        <v>974</v>
      </c>
      <c r="H16" s="5" t="s">
        <v>390</v>
      </c>
      <c r="I16" s="19">
        <f>VLOOKUP(H16,[29]Sheet1!$B$2:$C$12,2,TRUE)</f>
        <v>10</v>
      </c>
      <c r="J16" s="5" t="s">
        <v>390</v>
      </c>
      <c r="K16" s="19">
        <f>VLOOKUP(J16,[29]Sheet1!$B$2:$C$12,2,TRUE)</f>
        <v>10</v>
      </c>
      <c r="L16" s="5" t="s">
        <v>390</v>
      </c>
      <c r="M16" s="19">
        <f>VLOOKUP(L16,[29]Sheet1!$B$2:$C$12,2,TRUE)</f>
        <v>10</v>
      </c>
      <c r="N16" s="5" t="s">
        <v>390</v>
      </c>
      <c r="O16" s="19">
        <f>VLOOKUP(N16,[29]Sheet1!$B$2:$C$12,2,TRUE)</f>
        <v>10</v>
      </c>
      <c r="P16" s="5" t="s">
        <v>391</v>
      </c>
      <c r="Q16" s="19">
        <f>VLOOKUP(P16,[29]Sheet1!$B$2:$C$12,2,TRUE)</f>
        <v>9</v>
      </c>
      <c r="R16" s="5" t="s">
        <v>390</v>
      </c>
      <c r="S16" s="19">
        <f>VLOOKUP(R16,[29]Sheet1!$B$2:$C$12,2,TRUE)</f>
        <v>10</v>
      </c>
      <c r="T16" s="5" t="s">
        <v>390</v>
      </c>
      <c r="U16" s="19">
        <f>VLOOKUP(T16,[29]Sheet1!$B$2:$C$12,2,TRUE)</f>
        <v>10</v>
      </c>
      <c r="V16" s="5" t="s">
        <v>390</v>
      </c>
      <c r="W16" s="19">
        <f>VLOOKUP(V16,[29]Sheet1!$B$2:$C$12,2,TRUE)</f>
        <v>10</v>
      </c>
      <c r="X16" s="5" t="s">
        <v>390</v>
      </c>
      <c r="Y16" s="19">
        <f>VLOOKUP(X16,[29]Sheet1!$B$2:$C$12,2,TRUE)</f>
        <v>10</v>
      </c>
      <c r="Z16" s="5" t="s">
        <v>394</v>
      </c>
      <c r="AA16" s="19">
        <f>VLOOKUP(Z16,[29]Sheet1!$B$2:$C$12,2,TRUE)</f>
        <v>6</v>
      </c>
      <c r="AB16" s="5" t="str">
        <f>VLOOKUP($E16,'[30]Chi tiet'!$D$8:$AC$394,18,0)</f>
        <v>A2</v>
      </c>
      <c r="AC16" s="19">
        <f>VLOOKUP(AB16,[29]Sheet1!$B$2:$C$12,2,TRUE)</f>
        <v>9</v>
      </c>
      <c r="AD16" s="5"/>
      <c r="AE16" s="19" t="e">
        <f>VLOOKUP(AD16,[29]Sheet1!$B$2:$C$12,2,TRUE)</f>
        <v>#N/A</v>
      </c>
      <c r="AF16" s="232"/>
      <c r="AG16" s="227"/>
      <c r="AH16" s="747" t="str">
        <f>VLOOKUP($E16,'[26]Tong hop ket qua'!$E$19:$M$219,9,0)</f>
        <v>Tốt</v>
      </c>
    </row>
    <row r="17" spans="1:34" s="7" customFormat="1" ht="24.95" customHeight="1" x14ac:dyDescent="0.25">
      <c r="A17" s="207">
        <f t="shared" si="0"/>
        <v>9</v>
      </c>
      <c r="B17" s="207">
        <f>COUNTIF($F$9:F17,F17)</f>
        <v>5</v>
      </c>
      <c r="C17" s="353" t="s">
        <v>984</v>
      </c>
      <c r="D17" s="115" t="s">
        <v>53</v>
      </c>
      <c r="E17" s="182" t="s">
        <v>437</v>
      </c>
      <c r="F17" s="5" t="s">
        <v>362</v>
      </c>
      <c r="G17" s="5" t="s">
        <v>974</v>
      </c>
      <c r="H17" s="5" t="s">
        <v>390</v>
      </c>
      <c r="I17" s="19">
        <f>VLOOKUP(H17,[29]Sheet1!$B$2:$C$12,2,TRUE)</f>
        <v>10</v>
      </c>
      <c r="J17" s="5" t="s">
        <v>391</v>
      </c>
      <c r="K17" s="19">
        <f>VLOOKUP(J17,[29]Sheet1!$B$2:$C$12,2,TRUE)</f>
        <v>9</v>
      </c>
      <c r="L17" s="5" t="s">
        <v>391</v>
      </c>
      <c r="M17" s="19">
        <f>VLOOKUP(L17,[29]Sheet1!$B$2:$C$12,2,TRUE)</f>
        <v>9</v>
      </c>
      <c r="N17" s="5" t="s">
        <v>390</v>
      </c>
      <c r="O17" s="19">
        <f>VLOOKUP(N17,[29]Sheet1!$B$2:$C$12,2,TRUE)</f>
        <v>10</v>
      </c>
      <c r="P17" s="5" t="s">
        <v>391</v>
      </c>
      <c r="Q17" s="19">
        <f>VLOOKUP(P17,[29]Sheet1!$B$2:$C$12,2,TRUE)</f>
        <v>9</v>
      </c>
      <c r="R17" s="5" t="s">
        <v>391</v>
      </c>
      <c r="S17" s="19">
        <f>VLOOKUP(R17,[29]Sheet1!$B$2:$C$12,2,TRUE)</f>
        <v>9</v>
      </c>
      <c r="T17" s="5" t="s">
        <v>391</v>
      </c>
      <c r="U17" s="19">
        <f>VLOOKUP(T17,[29]Sheet1!$B$2:$C$12,2,TRUE)</f>
        <v>9</v>
      </c>
      <c r="V17" s="5" t="s">
        <v>391</v>
      </c>
      <c r="W17" s="19">
        <f>VLOOKUP(V17,[29]Sheet1!$B$2:$C$12,2,TRUE)</f>
        <v>9</v>
      </c>
      <c r="X17" s="5" t="s">
        <v>391</v>
      </c>
      <c r="Y17" s="19">
        <f>VLOOKUP(X17,[29]Sheet1!$B$2:$C$12,2,TRUE)</f>
        <v>9</v>
      </c>
      <c r="Z17" s="5" t="s">
        <v>390</v>
      </c>
      <c r="AA17" s="19">
        <f>VLOOKUP(Z17,[29]Sheet1!$B$2:$C$12,2,TRUE)</f>
        <v>10</v>
      </c>
      <c r="AB17" s="5" t="str">
        <f>VLOOKUP($E17,'[30]Chi tiet'!$D$8:$AC$394,18,0)</f>
        <v>A2</v>
      </c>
      <c r="AC17" s="19">
        <f>VLOOKUP(AB17,[29]Sheet1!$B$2:$C$12,2,TRUE)</f>
        <v>9</v>
      </c>
      <c r="AD17" s="5"/>
      <c r="AE17" s="19" t="e">
        <f>VLOOKUP(AD17,[29]Sheet1!$B$2:$C$12,2,TRUE)</f>
        <v>#N/A</v>
      </c>
      <c r="AF17" s="232"/>
      <c r="AG17" s="227"/>
      <c r="AH17" s="747" t="str">
        <f>VLOOKUP($E17,'[26]Tong hop ket qua'!$E$19:$M$219,9,0)</f>
        <v>Tốt</v>
      </c>
    </row>
    <row r="18" spans="1:34" s="751" customFormat="1" ht="24.95" customHeight="1" x14ac:dyDescent="0.25">
      <c r="A18" s="207">
        <f t="shared" si="0"/>
        <v>10</v>
      </c>
      <c r="B18" s="207">
        <f>COUNTIF($F$9:F18,F18)</f>
        <v>6</v>
      </c>
      <c r="C18" s="353" t="s">
        <v>984</v>
      </c>
      <c r="D18" s="748" t="s">
        <v>55</v>
      </c>
      <c r="E18" s="344" t="s">
        <v>439</v>
      </c>
      <c r="F18" s="5" t="s">
        <v>362</v>
      </c>
      <c r="G18" s="16" t="s">
        <v>975</v>
      </c>
      <c r="H18" s="5" t="s">
        <v>391</v>
      </c>
      <c r="I18" s="19">
        <f>VLOOKUP(H18,[29]Sheet1!$B$2:$C$12,2,TRUE)</f>
        <v>9</v>
      </c>
      <c r="J18" s="5" t="s">
        <v>392</v>
      </c>
      <c r="K18" s="19">
        <f>VLOOKUP(J18,[29]Sheet1!$B$2:$C$12,2,TRUE)</f>
        <v>8</v>
      </c>
      <c r="L18" s="5" t="s">
        <v>391</v>
      </c>
      <c r="M18" s="19">
        <f>VLOOKUP(L18,[29]Sheet1!$B$2:$C$12,2,TRUE)</f>
        <v>9</v>
      </c>
      <c r="N18" s="5" t="s">
        <v>391</v>
      </c>
      <c r="O18" s="16">
        <f>VLOOKUP(N18,[29]Sheet1!$B$2:$C$12,2,TRUE)</f>
        <v>9</v>
      </c>
      <c r="P18" s="5" t="s">
        <v>391</v>
      </c>
      <c r="Q18" s="19">
        <f>VLOOKUP(P18,[29]Sheet1!$B$2:$C$12,2,TRUE)</f>
        <v>9</v>
      </c>
      <c r="R18" s="5" t="s">
        <v>391</v>
      </c>
      <c r="S18" s="19">
        <f>VLOOKUP(R18,[29]Sheet1!$B$2:$C$12,2,TRUE)</f>
        <v>9</v>
      </c>
      <c r="T18" s="5" t="s">
        <v>392</v>
      </c>
      <c r="U18" s="19">
        <f>VLOOKUP(T18,[29]Sheet1!$B$2:$C$12,2,TRUE)</f>
        <v>8</v>
      </c>
      <c r="V18" s="5" t="s">
        <v>391</v>
      </c>
      <c r="W18" s="19">
        <f>VLOOKUP(V18,[29]Sheet1!$B$2:$C$12,2,TRUE)</f>
        <v>9</v>
      </c>
      <c r="X18" s="5" t="s">
        <v>391</v>
      </c>
      <c r="Y18" s="19">
        <f>VLOOKUP(X18,[29]Sheet1!$B$2:$C$12,2,TRUE)</f>
        <v>9</v>
      </c>
      <c r="Z18" s="5" t="s">
        <v>391</v>
      </c>
      <c r="AA18" s="19">
        <f>VLOOKUP(Z18,[29]Sheet1!$B$2:$C$12,2,TRUE)</f>
        <v>9</v>
      </c>
      <c r="AB18" s="5" t="str">
        <f>VLOOKUP($E18,'[30]Chi tiet'!$D$8:$AC$394,18,0)</f>
        <v>A2</v>
      </c>
      <c r="AC18" s="19">
        <f>VLOOKUP(AB18,[29]Sheet1!$B$2:$C$12,2,TRUE)</f>
        <v>9</v>
      </c>
      <c r="AD18" s="5"/>
      <c r="AE18" s="19" t="e">
        <f>VLOOKUP(AD18,[29]Sheet1!$B$2:$C$12,2,TRUE)</f>
        <v>#N/A</v>
      </c>
      <c r="AF18" s="749"/>
      <c r="AG18" s="750"/>
      <c r="AH18" s="747" t="str">
        <f>VLOOKUP($E18,'[26]Tong hop ket qua'!$E$19:$M$219,9,0)</f>
        <v>Tốt</v>
      </c>
    </row>
    <row r="19" spans="1:34" s="751" customFormat="1" ht="24.95" customHeight="1" x14ac:dyDescent="0.25">
      <c r="A19" s="207">
        <f t="shared" si="0"/>
        <v>11</v>
      </c>
      <c r="B19" s="207">
        <f>COUNTIF($F$9:F19,F19)</f>
        <v>7</v>
      </c>
      <c r="C19" s="353" t="s">
        <v>984</v>
      </c>
      <c r="D19" s="748" t="s">
        <v>358</v>
      </c>
      <c r="E19" s="344" t="s">
        <v>440</v>
      </c>
      <c r="F19" s="5" t="s">
        <v>362</v>
      </c>
      <c r="G19" s="16" t="s">
        <v>975</v>
      </c>
      <c r="H19" s="5" t="s">
        <v>391</v>
      </c>
      <c r="I19" s="19">
        <f>VLOOKUP(H19,[29]Sheet1!$B$2:$C$12,2,TRUE)</f>
        <v>9</v>
      </c>
      <c r="J19" s="5" t="s">
        <v>392</v>
      </c>
      <c r="K19" s="19">
        <f>VLOOKUP(J19,[29]Sheet1!$B$2:$C$12,2,TRUE)</f>
        <v>8</v>
      </c>
      <c r="L19" s="5" t="s">
        <v>391</v>
      </c>
      <c r="M19" s="19">
        <f>VLOOKUP(L19,[29]Sheet1!$B$2:$C$12,2,TRUE)</f>
        <v>9</v>
      </c>
      <c r="N19" s="5" t="s">
        <v>391</v>
      </c>
      <c r="O19" s="16">
        <f>VLOOKUP(N19,[29]Sheet1!$B$2:$C$12,2,TRUE)</f>
        <v>9</v>
      </c>
      <c r="P19" s="5" t="s">
        <v>391</v>
      </c>
      <c r="Q19" s="19">
        <f>VLOOKUP(P19,[29]Sheet1!$B$2:$C$12,2,TRUE)</f>
        <v>9</v>
      </c>
      <c r="R19" s="5" t="s">
        <v>391</v>
      </c>
      <c r="S19" s="19">
        <f>VLOOKUP(R19,[29]Sheet1!$B$2:$C$12,2,TRUE)</f>
        <v>9</v>
      </c>
      <c r="T19" s="5" t="s">
        <v>391</v>
      </c>
      <c r="U19" s="19">
        <f>VLOOKUP(T19,[29]Sheet1!$B$2:$C$12,2,TRUE)</f>
        <v>9</v>
      </c>
      <c r="V19" s="5" t="s">
        <v>391</v>
      </c>
      <c r="W19" s="19">
        <f>VLOOKUP(V19,[29]Sheet1!$B$2:$C$12,2,TRUE)</f>
        <v>9</v>
      </c>
      <c r="X19" s="5" t="s">
        <v>391</v>
      </c>
      <c r="Y19" s="19">
        <f>VLOOKUP(X19,[29]Sheet1!$B$2:$C$12,2,TRUE)</f>
        <v>9</v>
      </c>
      <c r="Z19" s="5" t="s">
        <v>391</v>
      </c>
      <c r="AA19" s="19">
        <f>VLOOKUP(Z19,[29]Sheet1!$B$2:$C$12,2,TRUE)</f>
        <v>9</v>
      </c>
      <c r="AB19" s="5" t="str">
        <f>VLOOKUP($E19,'[30]Chi tiet'!$D$8:$AC$394,18,0)</f>
        <v>A2</v>
      </c>
      <c r="AC19" s="19">
        <f>VLOOKUP(AB19,[29]Sheet1!$B$2:$C$12,2,TRUE)</f>
        <v>9</v>
      </c>
      <c r="AD19" s="5"/>
      <c r="AE19" s="19" t="e">
        <f>VLOOKUP(AD19,[29]Sheet1!$B$2:$C$12,2,TRUE)</f>
        <v>#N/A</v>
      </c>
      <c r="AF19" s="749"/>
      <c r="AG19" s="750"/>
      <c r="AH19" s="747" t="str">
        <f>VLOOKUP($E19,'[26]Tong hop ket qua'!$E$19:$M$219,9,0)</f>
        <v>Tốt</v>
      </c>
    </row>
    <row r="20" spans="1:34" s="751" customFormat="1" ht="24.95" customHeight="1" x14ac:dyDescent="0.25">
      <c r="A20" s="207">
        <f t="shared" si="0"/>
        <v>12</v>
      </c>
      <c r="B20" s="207">
        <f>COUNTIF($F$9:F20,F20)</f>
        <v>8</v>
      </c>
      <c r="C20" s="353" t="s">
        <v>985</v>
      </c>
      <c r="D20" s="748" t="s">
        <v>790</v>
      </c>
      <c r="E20" s="344" t="s">
        <v>791</v>
      </c>
      <c r="F20" s="5" t="s">
        <v>362</v>
      </c>
      <c r="G20" s="16" t="s">
        <v>975</v>
      </c>
      <c r="H20" s="5" t="s">
        <v>391</v>
      </c>
      <c r="I20" s="19">
        <f>VLOOKUP(H20,[29]Sheet1!$B$2:$C$12,2,TRUE)</f>
        <v>9</v>
      </c>
      <c r="J20" s="5" t="s">
        <v>392</v>
      </c>
      <c r="K20" s="19">
        <f>VLOOKUP(J20,[29]Sheet1!$B$2:$C$12,2,TRUE)</f>
        <v>8</v>
      </c>
      <c r="L20" s="5" t="s">
        <v>392</v>
      </c>
      <c r="M20" s="19">
        <f>VLOOKUP(L20,[29]Sheet1!$B$2:$C$12,2,TRUE)</f>
        <v>8</v>
      </c>
      <c r="N20" s="5" t="s">
        <v>391</v>
      </c>
      <c r="O20" s="16">
        <f>VLOOKUP(N20,[29]Sheet1!$B$2:$C$12,2,TRUE)</f>
        <v>9</v>
      </c>
      <c r="P20" s="5" t="s">
        <v>392</v>
      </c>
      <c r="Q20" s="19">
        <f>VLOOKUP(P20,[29]Sheet1!$B$2:$C$12,2,TRUE)</f>
        <v>8</v>
      </c>
      <c r="R20" s="5" t="s">
        <v>391</v>
      </c>
      <c r="S20" s="19">
        <f>VLOOKUP(R20,[29]Sheet1!$B$2:$C$12,2,TRUE)</f>
        <v>9</v>
      </c>
      <c r="T20" s="5" t="s">
        <v>391</v>
      </c>
      <c r="U20" s="19">
        <f>VLOOKUP(T20,[29]Sheet1!$B$2:$C$12,2,TRUE)</f>
        <v>9</v>
      </c>
      <c r="V20" s="5" t="s">
        <v>392</v>
      </c>
      <c r="W20" s="19">
        <f>VLOOKUP(V20,[29]Sheet1!$B$2:$C$12,2,TRUE)</f>
        <v>8</v>
      </c>
      <c r="X20" s="5" t="s">
        <v>391</v>
      </c>
      <c r="Y20" s="19">
        <f>VLOOKUP(X20,[29]Sheet1!$B$2:$C$12,2,TRUE)</f>
        <v>9</v>
      </c>
      <c r="Z20" s="5" t="s">
        <v>391</v>
      </c>
      <c r="AA20" s="19">
        <f>VLOOKUP(Z20,[29]Sheet1!$B$2:$C$12,2,TRUE)</f>
        <v>9</v>
      </c>
      <c r="AB20" s="5" t="str">
        <f>VLOOKUP($E20,'[30]Chi tiet'!$D$8:$AC$394,18,0)</f>
        <v>A2</v>
      </c>
      <c r="AC20" s="19">
        <f>VLOOKUP(AB20,[29]Sheet1!$B$2:$C$12,2,TRUE)</f>
        <v>9</v>
      </c>
      <c r="AD20" s="5"/>
      <c r="AE20" s="19" t="e">
        <f>VLOOKUP(AD20,[29]Sheet1!$B$2:$C$12,2,TRUE)</f>
        <v>#N/A</v>
      </c>
      <c r="AF20" s="749"/>
      <c r="AG20" s="750"/>
      <c r="AH20" s="747" t="str">
        <f>VLOOKUP($E20,'[26]Tong hop ket qua'!$E$19:$M$219,9,0)</f>
        <v>Tốt</v>
      </c>
    </row>
    <row r="21" spans="1:34" s="751" customFormat="1" ht="24.95" customHeight="1" x14ac:dyDescent="0.25">
      <c r="A21" s="207">
        <f t="shared" si="0"/>
        <v>13</v>
      </c>
      <c r="B21" s="207">
        <f>COUNTIF($F$9:F21,F21)</f>
        <v>9</v>
      </c>
      <c r="C21" s="353" t="s">
        <v>985</v>
      </c>
      <c r="D21" s="752" t="s">
        <v>1002</v>
      </c>
      <c r="E21" s="207" t="s">
        <v>1003</v>
      </c>
      <c r="F21" s="5" t="s">
        <v>362</v>
      </c>
      <c r="G21" s="16" t="s">
        <v>975</v>
      </c>
      <c r="H21" s="5" t="s">
        <v>392</v>
      </c>
      <c r="I21" s="19">
        <f>VLOOKUP(H21,[29]Sheet1!$B$2:$C$12,2,TRUE)</f>
        <v>8</v>
      </c>
      <c r="J21" s="5" t="s">
        <v>392</v>
      </c>
      <c r="K21" s="19">
        <f>VLOOKUP(J21,[29]Sheet1!$B$2:$C$12,2,TRUE)</f>
        <v>8</v>
      </c>
      <c r="L21" s="5" t="s">
        <v>393</v>
      </c>
      <c r="M21" s="19">
        <f>VLOOKUP(L21,[29]Sheet1!$B$2:$C$12,2,TRUE)</f>
        <v>7</v>
      </c>
      <c r="N21" s="5" t="s">
        <v>392</v>
      </c>
      <c r="O21" s="16">
        <f>VLOOKUP(N21,[29]Sheet1!$B$2:$C$12,2,TRUE)</f>
        <v>8</v>
      </c>
      <c r="P21" s="5" t="s">
        <v>393</v>
      </c>
      <c r="Q21" s="19">
        <f>VLOOKUP(P21,[29]Sheet1!$B$2:$C$12,2,TRUE)</f>
        <v>7</v>
      </c>
      <c r="R21" s="5" t="s">
        <v>392</v>
      </c>
      <c r="S21" s="19">
        <f>VLOOKUP(R21,[29]Sheet1!$B$2:$C$12,2,TRUE)</f>
        <v>8</v>
      </c>
      <c r="T21" s="5" t="s">
        <v>392</v>
      </c>
      <c r="U21" s="19">
        <f>VLOOKUP(T21,[29]Sheet1!$B$2:$C$12,2,TRUE)</f>
        <v>8</v>
      </c>
      <c r="V21" s="5" t="s">
        <v>392</v>
      </c>
      <c r="W21" s="19">
        <f>VLOOKUP(V21,[29]Sheet1!$B$2:$C$12,2,TRUE)</f>
        <v>8</v>
      </c>
      <c r="X21" s="5" t="s">
        <v>392</v>
      </c>
      <c r="Y21" s="19">
        <f>VLOOKUP(X21,[29]Sheet1!$B$2:$C$12,2,TRUE)</f>
        <v>8</v>
      </c>
      <c r="Z21" s="5" t="s">
        <v>392</v>
      </c>
      <c r="AA21" s="19">
        <f>VLOOKUP(Z21,[29]Sheet1!$B$2:$C$12,2,TRUE)</f>
        <v>8</v>
      </c>
      <c r="AB21" s="5" t="str">
        <f>VLOOKUP($E21,'[30]Chi tiet'!$D$8:$AC$394,18,0)</f>
        <v>A4</v>
      </c>
      <c r="AC21" s="19">
        <f>VLOOKUP(AB21,[29]Sheet1!$B$2:$C$12,2,TRUE)</f>
        <v>7</v>
      </c>
      <c r="AD21" s="5"/>
      <c r="AE21" s="19" t="e">
        <f>VLOOKUP(AD21,[29]Sheet1!$B$2:$C$12,2,TRUE)</f>
        <v>#N/A</v>
      </c>
      <c r="AF21" s="749"/>
      <c r="AG21" s="750"/>
      <c r="AH21" s="747" t="str">
        <f>VLOOKUP($E21,'[26]Tong hop ket qua'!$E$19:$M$219,9,0)</f>
        <v>Tốt</v>
      </c>
    </row>
    <row r="22" spans="1:34" s="7" customFormat="1" ht="41.25" customHeight="1" x14ac:dyDescent="0.25">
      <c r="A22" s="207">
        <f t="shared" si="0"/>
        <v>14</v>
      </c>
      <c r="B22" s="207">
        <f>COUNTIF($F$9:F22,F22)</f>
        <v>1</v>
      </c>
      <c r="C22" s="353" t="s">
        <v>985</v>
      </c>
      <c r="D22" s="70" t="s">
        <v>368</v>
      </c>
      <c r="E22" s="213" t="s">
        <v>514</v>
      </c>
      <c r="F22" s="160" t="s">
        <v>363</v>
      </c>
      <c r="G22" s="160" t="s">
        <v>974</v>
      </c>
      <c r="H22" s="5" t="s">
        <v>390</v>
      </c>
      <c r="I22" s="19">
        <f>VLOOKUP(H22,[29]Sheet1!$B$2:$C$12,2,TRUE)</f>
        <v>10</v>
      </c>
      <c r="J22" s="5" t="s">
        <v>390</v>
      </c>
      <c r="K22" s="19">
        <f>VLOOKUP(J22,[29]Sheet1!$B$2:$C$12,2,TRUE)</f>
        <v>10</v>
      </c>
      <c r="L22" s="5" t="s">
        <v>390</v>
      </c>
      <c r="M22" s="19">
        <f>VLOOKUP(L22,[29]Sheet1!$B$2:$C$12,2,TRUE)</f>
        <v>10</v>
      </c>
      <c r="N22" s="5" t="s">
        <v>390</v>
      </c>
      <c r="O22" s="19">
        <f>VLOOKUP(N22,[29]Sheet1!$B$2:$C$12,2,TRUE)</f>
        <v>10</v>
      </c>
      <c r="P22" s="5" t="s">
        <v>390</v>
      </c>
      <c r="Q22" s="19">
        <f>VLOOKUP(P22,[29]Sheet1!$B$2:$C$12,2,TRUE)</f>
        <v>10</v>
      </c>
      <c r="R22" s="5" t="s">
        <v>390</v>
      </c>
      <c r="S22" s="19">
        <f>VLOOKUP(R22,[29]Sheet1!$B$2:$C$12,2,TRUE)</f>
        <v>10</v>
      </c>
      <c r="T22" s="5" t="s">
        <v>390</v>
      </c>
      <c r="U22" s="19">
        <f>VLOOKUP(T22,[29]Sheet1!$B$2:$C$12,2,TRUE)</f>
        <v>10</v>
      </c>
      <c r="V22" s="5" t="s">
        <v>390</v>
      </c>
      <c r="W22" s="19">
        <f>VLOOKUP(V22,[29]Sheet1!$B$2:$C$12,2,TRUE)</f>
        <v>10</v>
      </c>
      <c r="X22" s="5" t="s">
        <v>390</v>
      </c>
      <c r="Y22" s="19">
        <f>VLOOKUP(X22,[29]Sheet1!$B$2:$C$12,2,TRUE)</f>
        <v>10</v>
      </c>
      <c r="Z22" s="5" t="s">
        <v>390</v>
      </c>
      <c r="AA22" s="19">
        <f>VLOOKUP(Z22,[29]Sheet1!$B$2:$C$12,2,TRUE)</f>
        <v>10</v>
      </c>
      <c r="AB22" s="5" t="str">
        <f>VLOOKUP($E22,'[30]Chi tiet'!$D$8:$AC$394,18,0)</f>
        <v>A1</v>
      </c>
      <c r="AC22" s="19">
        <f>VLOOKUP(AB22,[29]Sheet1!$B$2:$C$12,2,TRUE)</f>
        <v>10</v>
      </c>
      <c r="AD22" s="5"/>
      <c r="AE22" s="19" t="e">
        <f>VLOOKUP(AD22,[29]Sheet1!$B$2:$C$12,2,TRUE)</f>
        <v>#N/A</v>
      </c>
      <c r="AF22" s="232"/>
      <c r="AG22" s="227"/>
      <c r="AH22" s="747" t="str">
        <f>VLOOKUP($E22,'[26]Tong hop ket qua'!$E$19:$M$219,9,0)</f>
        <v>Tốt</v>
      </c>
    </row>
    <row r="23" spans="1:34" s="7" customFormat="1" ht="24.95" customHeight="1" x14ac:dyDescent="0.25">
      <c r="A23" s="207">
        <f t="shared" si="0"/>
        <v>15</v>
      </c>
      <c r="B23" s="207">
        <f>COUNTIF($F$9:F23,F23)</f>
        <v>2</v>
      </c>
      <c r="C23" s="353" t="s">
        <v>985</v>
      </c>
      <c r="D23" s="115" t="s">
        <v>186</v>
      </c>
      <c r="E23" s="210" t="s">
        <v>640</v>
      </c>
      <c r="F23" s="5" t="s">
        <v>363</v>
      </c>
      <c r="G23" s="38" t="s">
        <v>974</v>
      </c>
      <c r="H23" s="5" t="s">
        <v>390</v>
      </c>
      <c r="I23" s="19">
        <f>VLOOKUP(H23,[29]Sheet1!$B$2:$C$12,2,TRUE)</f>
        <v>10</v>
      </c>
      <c r="J23" s="5" t="s">
        <v>393</v>
      </c>
      <c r="K23" s="19">
        <f>VLOOKUP(J23,[29]Sheet1!$B$2:$C$12,2,TRUE)</f>
        <v>7</v>
      </c>
      <c r="L23" s="5" t="s">
        <v>390</v>
      </c>
      <c r="M23" s="19">
        <f>VLOOKUP(L23,[29]Sheet1!$B$2:$C$12,2,TRUE)</f>
        <v>10</v>
      </c>
      <c r="N23" s="5" t="s">
        <v>390</v>
      </c>
      <c r="O23" s="19">
        <f>VLOOKUP(N23,[29]Sheet1!$B$2:$C$12,2,TRUE)</f>
        <v>10</v>
      </c>
      <c r="P23" s="5" t="s">
        <v>390</v>
      </c>
      <c r="Q23" s="19">
        <f>VLOOKUP(P23,[29]Sheet1!$B$2:$C$12,2,TRUE)</f>
        <v>10</v>
      </c>
      <c r="R23" s="5" t="s">
        <v>390</v>
      </c>
      <c r="S23" s="19">
        <f>VLOOKUP(R23,[29]Sheet1!$B$2:$C$12,2,TRUE)</f>
        <v>10</v>
      </c>
      <c r="T23" s="5" t="s">
        <v>390</v>
      </c>
      <c r="U23" s="19">
        <f>VLOOKUP(T23,[29]Sheet1!$B$2:$C$12,2,TRUE)</f>
        <v>10</v>
      </c>
      <c r="V23" s="5" t="s">
        <v>390</v>
      </c>
      <c r="W23" s="19">
        <f>VLOOKUP(V23,[29]Sheet1!$B$2:$C$12,2,TRUE)</f>
        <v>10</v>
      </c>
      <c r="X23" s="5" t="s">
        <v>390</v>
      </c>
      <c r="Y23" s="19">
        <f>VLOOKUP(X23,[29]Sheet1!$B$2:$C$12,2,TRUE)</f>
        <v>10</v>
      </c>
      <c r="Z23" s="5" t="s">
        <v>390</v>
      </c>
      <c r="AA23" s="19">
        <f>VLOOKUP(Z23,[29]Sheet1!$B$2:$C$12,2,TRUE)</f>
        <v>10</v>
      </c>
      <c r="AB23" s="5" t="str">
        <f>VLOOKUP($E23,'[30]Chi tiet'!$D$8:$AC$394,18,0)</f>
        <v>A1</v>
      </c>
      <c r="AC23" s="19">
        <f>VLOOKUP(AB23,[29]Sheet1!$B$2:$C$12,2,TRUE)</f>
        <v>10</v>
      </c>
      <c r="AD23" s="5"/>
      <c r="AE23" s="19" t="e">
        <f>VLOOKUP(AD23,[29]Sheet1!$B$2:$C$12,2,TRUE)</f>
        <v>#N/A</v>
      </c>
      <c r="AF23" s="232"/>
      <c r="AG23" s="227"/>
      <c r="AH23" s="747" t="str">
        <f>VLOOKUP($E23,'[26]Tong hop ket qua'!$E$19:$M$219,9,0)</f>
        <v>Xuất sắc</v>
      </c>
    </row>
    <row r="24" spans="1:34" s="7" customFormat="1" ht="24.95" customHeight="1" x14ac:dyDescent="0.25">
      <c r="A24" s="207">
        <f t="shared" si="0"/>
        <v>16</v>
      </c>
      <c r="B24" s="207">
        <f>COUNTIF($F$9:F24,F24)</f>
        <v>3</v>
      </c>
      <c r="C24" s="353" t="s">
        <v>984</v>
      </c>
      <c r="D24" s="115" t="s">
        <v>58</v>
      </c>
      <c r="E24" s="207" t="s">
        <v>472</v>
      </c>
      <c r="F24" s="5" t="s">
        <v>363</v>
      </c>
      <c r="G24" s="5" t="s">
        <v>974</v>
      </c>
      <c r="H24" s="5" t="s">
        <v>390</v>
      </c>
      <c r="I24" s="19">
        <f>VLOOKUP(H24,[29]Sheet1!$B$2:$C$12,2,TRUE)</f>
        <v>10</v>
      </c>
      <c r="J24" s="5" t="s">
        <v>390</v>
      </c>
      <c r="K24" s="19">
        <f>VLOOKUP(J24,[29]Sheet1!$B$2:$C$12,2,TRUE)</f>
        <v>10</v>
      </c>
      <c r="L24" s="5" t="s">
        <v>390</v>
      </c>
      <c r="M24" s="19">
        <f>VLOOKUP(L24,[29]Sheet1!$B$2:$C$12,2,TRUE)</f>
        <v>10</v>
      </c>
      <c r="N24" s="5" t="s">
        <v>390</v>
      </c>
      <c r="O24" s="19">
        <f>VLOOKUP(N24,[29]Sheet1!$B$2:$C$12,2,TRUE)</f>
        <v>10</v>
      </c>
      <c r="P24" s="5" t="s">
        <v>390</v>
      </c>
      <c r="Q24" s="19">
        <f>VLOOKUP(P24,[29]Sheet1!$B$2:$C$12,2,TRUE)</f>
        <v>10</v>
      </c>
      <c r="R24" s="5" t="s">
        <v>390</v>
      </c>
      <c r="S24" s="19">
        <f>VLOOKUP(R24,[29]Sheet1!$B$2:$C$12,2,TRUE)</f>
        <v>10</v>
      </c>
      <c r="T24" s="5" t="s">
        <v>390</v>
      </c>
      <c r="U24" s="19">
        <f>VLOOKUP(T24,[29]Sheet1!$B$2:$C$12,2,TRUE)</f>
        <v>10</v>
      </c>
      <c r="V24" s="5" t="s">
        <v>390</v>
      </c>
      <c r="W24" s="19">
        <f>VLOOKUP(V24,[29]Sheet1!$B$2:$C$12,2,TRUE)</f>
        <v>10</v>
      </c>
      <c r="X24" s="5" t="s">
        <v>390</v>
      </c>
      <c r="Y24" s="19">
        <f>VLOOKUP(X24,[29]Sheet1!$B$2:$C$12,2,TRUE)</f>
        <v>10</v>
      </c>
      <c r="Z24" s="5" t="s">
        <v>390</v>
      </c>
      <c r="AA24" s="19">
        <f>VLOOKUP(Z24,[29]Sheet1!$B$2:$C$12,2,TRUE)</f>
        <v>10</v>
      </c>
      <c r="AB24" s="5" t="str">
        <f>VLOOKUP($E24,'[30]Chi tiet'!$D$8:$AC$394,18,0)</f>
        <v>A1</v>
      </c>
      <c r="AC24" s="19">
        <f>VLOOKUP(AB24,[29]Sheet1!$B$2:$C$12,2,TRUE)</f>
        <v>10</v>
      </c>
      <c r="AD24" s="5"/>
      <c r="AE24" s="19" t="e">
        <f>VLOOKUP(AD24,[29]Sheet1!$B$2:$C$12,2,TRUE)</f>
        <v>#N/A</v>
      </c>
      <c r="AF24" s="232"/>
      <c r="AG24" s="227"/>
      <c r="AH24" s="747" t="str">
        <f>VLOOKUP($E24,'[26]Tong hop ket qua'!$E$19:$M$219,9,0)</f>
        <v>Tốt</v>
      </c>
    </row>
    <row r="25" spans="1:34" s="7" customFormat="1" ht="24.95" customHeight="1" x14ac:dyDescent="0.25">
      <c r="A25" s="207">
        <f t="shared" si="0"/>
        <v>17</v>
      </c>
      <c r="B25" s="207">
        <f>COUNTIF($F$9:F25,F25)</f>
        <v>4</v>
      </c>
      <c r="C25" s="353" t="s">
        <v>984</v>
      </c>
      <c r="D25" s="70" t="s">
        <v>2</v>
      </c>
      <c r="E25" s="210" t="s">
        <v>447</v>
      </c>
      <c r="F25" s="5" t="s">
        <v>363</v>
      </c>
      <c r="G25" s="5" t="s">
        <v>974</v>
      </c>
      <c r="H25" s="5" t="s">
        <v>390</v>
      </c>
      <c r="I25" s="19">
        <f>VLOOKUP(H25,[29]Sheet1!$B$2:$C$12,2,TRUE)</f>
        <v>10</v>
      </c>
      <c r="J25" s="5" t="s">
        <v>390</v>
      </c>
      <c r="K25" s="19">
        <f>VLOOKUP(J25,[29]Sheet1!$B$2:$C$12,2,TRUE)</f>
        <v>10</v>
      </c>
      <c r="L25" s="5" t="s">
        <v>390</v>
      </c>
      <c r="M25" s="19">
        <f>VLOOKUP(L25,[29]Sheet1!$B$2:$C$12,2,TRUE)</f>
        <v>10</v>
      </c>
      <c r="N25" s="5" t="s">
        <v>390</v>
      </c>
      <c r="O25" s="19">
        <f>VLOOKUP(N25,[29]Sheet1!$B$2:$C$12,2,TRUE)</f>
        <v>10</v>
      </c>
      <c r="P25" s="5" t="s">
        <v>390</v>
      </c>
      <c r="Q25" s="19">
        <f>VLOOKUP(P25,[29]Sheet1!$B$2:$C$12,2,TRUE)</f>
        <v>10</v>
      </c>
      <c r="R25" s="5" t="s">
        <v>390</v>
      </c>
      <c r="S25" s="19">
        <f>VLOOKUP(R25,[29]Sheet1!$B$2:$C$12,2,TRUE)</f>
        <v>10</v>
      </c>
      <c r="T25" s="5" t="s">
        <v>390</v>
      </c>
      <c r="U25" s="19">
        <f>VLOOKUP(T25,[29]Sheet1!$B$2:$C$12,2,TRUE)</f>
        <v>10</v>
      </c>
      <c r="V25" s="5" t="s">
        <v>391</v>
      </c>
      <c r="W25" s="19">
        <f>VLOOKUP(V25,[29]Sheet1!$B$2:$C$12,2,TRUE)</f>
        <v>9</v>
      </c>
      <c r="X25" s="5" t="s">
        <v>391</v>
      </c>
      <c r="Y25" s="19">
        <f>VLOOKUP(X25,[29]Sheet1!$B$2:$C$12,2,TRUE)</f>
        <v>9</v>
      </c>
      <c r="Z25" s="5" t="s">
        <v>390</v>
      </c>
      <c r="AA25" s="19">
        <f>VLOOKUP(Z25,[29]Sheet1!$B$2:$C$12,2,TRUE)</f>
        <v>10</v>
      </c>
      <c r="AB25" s="5" t="str">
        <f>VLOOKUP($E25,'[30]Chi tiet'!$D$8:$AC$394,18,0)</f>
        <v>A2</v>
      </c>
      <c r="AC25" s="19">
        <f>VLOOKUP(AB25,[29]Sheet1!$B$2:$C$12,2,TRUE)</f>
        <v>9</v>
      </c>
      <c r="AD25" s="5"/>
      <c r="AE25" s="19" t="e">
        <f>VLOOKUP(AD25,[29]Sheet1!$B$2:$C$12,2,TRUE)</f>
        <v>#N/A</v>
      </c>
      <c r="AF25" s="232"/>
      <c r="AG25" s="227"/>
      <c r="AH25" s="747" t="str">
        <f>VLOOKUP($E25,'[26]Tong hop ket qua'!$E$19:$M$219,9,0)</f>
        <v>Khá</v>
      </c>
    </row>
    <row r="26" spans="1:34" s="7" customFormat="1" ht="24.95" customHeight="1" x14ac:dyDescent="0.25">
      <c r="A26" s="207">
        <f t="shared" si="0"/>
        <v>18</v>
      </c>
      <c r="B26" s="207">
        <f>COUNTIF($F$9:F26,F26)</f>
        <v>5</v>
      </c>
      <c r="C26" s="353" t="s">
        <v>984</v>
      </c>
      <c r="D26" s="70" t="s">
        <v>59</v>
      </c>
      <c r="E26" s="210" t="s">
        <v>444</v>
      </c>
      <c r="F26" s="5" t="s">
        <v>363</v>
      </c>
      <c r="G26" s="5" t="s">
        <v>974</v>
      </c>
      <c r="H26" s="5" t="s">
        <v>390</v>
      </c>
      <c r="I26" s="19">
        <f>VLOOKUP(H26,[29]Sheet1!$B$2:$C$12,2,TRUE)</f>
        <v>10</v>
      </c>
      <c r="J26" s="5" t="s">
        <v>390</v>
      </c>
      <c r="K26" s="19">
        <f>VLOOKUP(J26,[29]Sheet1!$B$2:$C$12,2,TRUE)</f>
        <v>10</v>
      </c>
      <c r="L26" s="5" t="s">
        <v>390</v>
      </c>
      <c r="M26" s="19">
        <f>VLOOKUP(L26,[29]Sheet1!$B$2:$C$12,2,TRUE)</f>
        <v>10</v>
      </c>
      <c r="N26" s="5" t="s">
        <v>391</v>
      </c>
      <c r="O26" s="19">
        <f>VLOOKUP(N26,[29]Sheet1!$B$2:$C$12,2,TRUE)</f>
        <v>9</v>
      </c>
      <c r="P26" s="5" t="s">
        <v>390</v>
      </c>
      <c r="Q26" s="19">
        <f>VLOOKUP(P26,[29]Sheet1!$B$2:$C$12,2,TRUE)</f>
        <v>10</v>
      </c>
      <c r="R26" s="5" t="s">
        <v>390</v>
      </c>
      <c r="S26" s="19">
        <f>VLOOKUP(R26,[29]Sheet1!$B$2:$C$12,2,TRUE)</f>
        <v>10</v>
      </c>
      <c r="T26" s="5" t="s">
        <v>390</v>
      </c>
      <c r="U26" s="19">
        <f>VLOOKUP(T26,[29]Sheet1!$B$2:$C$12,2,TRUE)</f>
        <v>10</v>
      </c>
      <c r="V26" s="5" t="s">
        <v>390</v>
      </c>
      <c r="W26" s="19">
        <f>VLOOKUP(V26,[29]Sheet1!$B$2:$C$12,2,TRUE)</f>
        <v>10</v>
      </c>
      <c r="X26" s="5" t="s">
        <v>391</v>
      </c>
      <c r="Y26" s="19">
        <f>VLOOKUP(X26,[29]Sheet1!$B$2:$C$12,2,TRUE)</f>
        <v>9</v>
      </c>
      <c r="Z26" s="5" t="s">
        <v>391</v>
      </c>
      <c r="AA26" s="19">
        <f>VLOOKUP(Z26,[29]Sheet1!$B$2:$C$12,2,TRUE)</f>
        <v>9</v>
      </c>
      <c r="AB26" s="5" t="str">
        <f>VLOOKUP($E26,'[30]Chi tiet'!$D$8:$AC$394,18,0)</f>
        <v>A2</v>
      </c>
      <c r="AC26" s="19">
        <f>VLOOKUP(AB26,[29]Sheet1!$B$2:$C$12,2,TRUE)</f>
        <v>9</v>
      </c>
      <c r="AD26" s="5"/>
      <c r="AE26" s="19" t="e">
        <f>VLOOKUP(AD26,[29]Sheet1!$B$2:$C$12,2,TRUE)</f>
        <v>#N/A</v>
      </c>
      <c r="AF26" s="232"/>
      <c r="AG26" s="227"/>
      <c r="AH26" s="747" t="str">
        <f>VLOOKUP($E26,'[26]Tong hop ket qua'!$E$19:$M$219,9,0)</f>
        <v>Tốt</v>
      </c>
    </row>
    <row r="27" spans="1:34" s="7" customFormat="1" ht="24.95" customHeight="1" x14ac:dyDescent="0.25">
      <c r="A27" s="207">
        <f t="shared" si="0"/>
        <v>19</v>
      </c>
      <c r="B27" s="207">
        <f>COUNTIF($F$9:F27,F27)</f>
        <v>6</v>
      </c>
      <c r="C27" s="353" t="s">
        <v>984</v>
      </c>
      <c r="D27" s="70" t="s">
        <v>62</v>
      </c>
      <c r="E27" s="210" t="s">
        <v>445</v>
      </c>
      <c r="F27" s="5" t="s">
        <v>363</v>
      </c>
      <c r="G27" s="5" t="s">
        <v>974</v>
      </c>
      <c r="H27" s="5" t="s">
        <v>390</v>
      </c>
      <c r="I27" s="19">
        <f>VLOOKUP(H27,[29]Sheet1!$B$2:$C$12,2,TRUE)</f>
        <v>10</v>
      </c>
      <c r="J27" s="5" t="s">
        <v>390</v>
      </c>
      <c r="K27" s="19">
        <f>VLOOKUP(J27,[29]Sheet1!$B$2:$C$12,2,TRUE)</f>
        <v>10</v>
      </c>
      <c r="L27" s="5" t="s">
        <v>390</v>
      </c>
      <c r="M27" s="19">
        <f>VLOOKUP(L27,[29]Sheet1!$B$2:$C$12,2,TRUE)</f>
        <v>10</v>
      </c>
      <c r="N27" s="5" t="s">
        <v>391</v>
      </c>
      <c r="O27" s="19">
        <f>VLOOKUP(N27,[29]Sheet1!$B$2:$C$12,2,TRUE)</f>
        <v>9</v>
      </c>
      <c r="P27" s="5" t="s">
        <v>391</v>
      </c>
      <c r="Q27" s="19">
        <f>VLOOKUP(P27,[29]Sheet1!$B$2:$C$12,2,TRUE)</f>
        <v>9</v>
      </c>
      <c r="R27" s="5" t="s">
        <v>391</v>
      </c>
      <c r="S27" s="19">
        <f>VLOOKUP(R27,[29]Sheet1!$B$2:$C$12,2,TRUE)</f>
        <v>9</v>
      </c>
      <c r="T27" s="5" t="s">
        <v>391</v>
      </c>
      <c r="U27" s="19">
        <f>VLOOKUP(T27,[29]Sheet1!$B$2:$C$12,2,TRUE)</f>
        <v>9</v>
      </c>
      <c r="V27" s="5" t="s">
        <v>390</v>
      </c>
      <c r="W27" s="19">
        <f>VLOOKUP(V27,[29]Sheet1!$B$2:$C$12,2,TRUE)</f>
        <v>10</v>
      </c>
      <c r="X27" s="5" t="s">
        <v>392</v>
      </c>
      <c r="Y27" s="19">
        <f>VLOOKUP(X27,[29]Sheet1!$B$2:$C$12,2,TRUE)</f>
        <v>8</v>
      </c>
      <c r="Z27" s="5" t="s">
        <v>391</v>
      </c>
      <c r="AA27" s="19">
        <f>VLOOKUP(Z27,[29]Sheet1!$B$2:$C$12,2,TRUE)</f>
        <v>9</v>
      </c>
      <c r="AB27" s="5" t="str">
        <f>VLOOKUP($E27,'[30]Chi tiet'!$D$8:$AC$394,18,0)</f>
        <v>A3</v>
      </c>
      <c r="AC27" s="19">
        <f>VLOOKUP(AB27,[29]Sheet1!$B$2:$C$12,2,TRUE)</f>
        <v>8</v>
      </c>
      <c r="AD27" s="5"/>
      <c r="AE27" s="19" t="e">
        <f>VLOOKUP(AD27,[29]Sheet1!$B$2:$C$12,2,TRUE)</f>
        <v>#N/A</v>
      </c>
      <c r="AF27" s="232"/>
      <c r="AG27" s="227"/>
      <c r="AH27" s="747" t="str">
        <f>VLOOKUP($E27,'[26]Tong hop ket qua'!$E$19:$M$219,9,0)</f>
        <v>Khá</v>
      </c>
    </row>
    <row r="28" spans="1:34" s="7" customFormat="1" ht="24.95" customHeight="1" x14ac:dyDescent="0.25">
      <c r="A28" s="207">
        <f t="shared" si="0"/>
        <v>20</v>
      </c>
      <c r="B28" s="207">
        <f>COUNTIF($F$9:F28,F28)</f>
        <v>7</v>
      </c>
      <c r="C28" s="353" t="s">
        <v>984</v>
      </c>
      <c r="D28" s="70" t="s">
        <v>280</v>
      </c>
      <c r="E28" s="210" t="s">
        <v>451</v>
      </c>
      <c r="F28" s="5" t="s">
        <v>363</v>
      </c>
      <c r="G28" s="5" t="s">
        <v>974</v>
      </c>
      <c r="H28" s="753" t="s">
        <v>306</v>
      </c>
      <c r="I28" s="754"/>
      <c r="J28" s="5" t="s">
        <v>393</v>
      </c>
      <c r="K28" s="19">
        <f>VLOOKUP(J28,[29]Sheet1!$B$2:$C$12,2,TRUE)</f>
        <v>7</v>
      </c>
      <c r="L28" s="5" t="s">
        <v>392</v>
      </c>
      <c r="M28" s="19">
        <f>VLOOKUP(L28,[29]Sheet1!$B$2:$C$12,2,TRUE)</f>
        <v>8</v>
      </c>
      <c r="N28" s="5" t="s">
        <v>391</v>
      </c>
      <c r="O28" s="19">
        <f>VLOOKUP(N28,[29]Sheet1!$B$2:$C$12,2,TRUE)</f>
        <v>9</v>
      </c>
      <c r="P28" s="5" t="s">
        <v>392</v>
      </c>
      <c r="Q28" s="19">
        <f>VLOOKUP(P28,[29]Sheet1!$B$2:$C$12,2,TRUE)</f>
        <v>8</v>
      </c>
      <c r="R28" s="5" t="s">
        <v>392</v>
      </c>
      <c r="S28" s="19">
        <f>VLOOKUP(R28,[29]Sheet1!$B$2:$C$12,2,TRUE)</f>
        <v>8</v>
      </c>
      <c r="T28" s="5" t="s">
        <v>392</v>
      </c>
      <c r="U28" s="19">
        <f>VLOOKUP(T28,[29]Sheet1!$B$2:$C$12,2,TRUE)</f>
        <v>8</v>
      </c>
      <c r="V28" s="5" t="s">
        <v>392</v>
      </c>
      <c r="W28" s="19">
        <f>VLOOKUP(V28,[29]Sheet1!$B$2:$C$12,2,TRUE)</f>
        <v>8</v>
      </c>
      <c r="X28" s="5" t="s">
        <v>391</v>
      </c>
      <c r="Y28" s="19">
        <f>VLOOKUP(X28,[29]Sheet1!$B$2:$C$12,2,TRUE)</f>
        <v>9</v>
      </c>
      <c r="Z28" s="5" t="s">
        <v>391</v>
      </c>
      <c r="AA28" s="19">
        <f>VLOOKUP(Z28,[29]Sheet1!$B$2:$C$12,2,TRUE)</f>
        <v>9</v>
      </c>
      <c r="AB28" s="5" t="str">
        <f>VLOOKUP($E28,'[30]Chi tiet'!$D$8:$AC$394,18,0)</f>
        <v>A3</v>
      </c>
      <c r="AC28" s="19">
        <f>VLOOKUP(AB28,[29]Sheet1!$B$2:$C$12,2,TRUE)</f>
        <v>8</v>
      </c>
      <c r="AD28" s="5"/>
      <c r="AE28" s="19" t="e">
        <f>VLOOKUP(AD28,[29]Sheet1!$B$2:$C$12,2,TRUE)</f>
        <v>#N/A</v>
      </c>
      <c r="AF28" s="232"/>
      <c r="AG28" s="227"/>
      <c r="AH28" s="747" t="str">
        <f>VLOOKUP($E28,'[26]Tong hop ket qua'!$E$19:$M$219,9,0)</f>
        <v>Đạt yêu cầu</v>
      </c>
    </row>
    <row r="29" spans="1:34" s="7" customFormat="1" ht="24.95" customHeight="1" x14ac:dyDescent="0.25">
      <c r="A29" s="207">
        <f t="shared" si="0"/>
        <v>21</v>
      </c>
      <c r="B29" s="207">
        <f>COUNTIF($F$9:F29,F29)</f>
        <v>8</v>
      </c>
      <c r="C29" s="353" t="s">
        <v>984</v>
      </c>
      <c r="D29" s="70" t="s">
        <v>60</v>
      </c>
      <c r="E29" s="209" t="s">
        <v>446</v>
      </c>
      <c r="F29" s="5" t="s">
        <v>363</v>
      </c>
      <c r="G29" s="5" t="s">
        <v>974</v>
      </c>
      <c r="H29" s="5" t="s">
        <v>391</v>
      </c>
      <c r="I29" s="19">
        <f>VLOOKUP(H29,[29]Sheet1!$B$2:$C$12,2,TRUE)</f>
        <v>9</v>
      </c>
      <c r="J29" s="5" t="s">
        <v>390</v>
      </c>
      <c r="K29" s="19">
        <f>VLOOKUP(J29,[29]Sheet1!$B$2:$C$12,2,TRUE)</f>
        <v>10</v>
      </c>
      <c r="L29" s="5" t="s">
        <v>390</v>
      </c>
      <c r="M29" s="19">
        <f>VLOOKUP(L29,[29]Sheet1!$B$2:$C$12,2,TRUE)</f>
        <v>10</v>
      </c>
      <c r="N29" s="5" t="s">
        <v>391</v>
      </c>
      <c r="O29" s="19">
        <f>VLOOKUP(N29,[29]Sheet1!$B$2:$C$12,2,TRUE)</f>
        <v>9</v>
      </c>
      <c r="P29" s="5" t="s">
        <v>391</v>
      </c>
      <c r="Q29" s="19">
        <f>VLOOKUP(P29,[29]Sheet1!$B$2:$C$12,2,TRUE)</f>
        <v>9</v>
      </c>
      <c r="R29" s="5" t="s">
        <v>392</v>
      </c>
      <c r="S29" s="19">
        <f>VLOOKUP(R29,[29]Sheet1!$B$2:$C$12,2,TRUE)</f>
        <v>8</v>
      </c>
      <c r="T29" s="5" t="s">
        <v>390</v>
      </c>
      <c r="U29" s="19">
        <f>VLOOKUP(T29,[29]Sheet1!$B$2:$C$12,2,TRUE)</f>
        <v>10</v>
      </c>
      <c r="V29" s="5" t="s">
        <v>392</v>
      </c>
      <c r="W29" s="19">
        <f>VLOOKUP(V29,[29]Sheet1!$B$2:$C$12,2,TRUE)</f>
        <v>8</v>
      </c>
      <c r="X29" s="5" t="s">
        <v>390</v>
      </c>
      <c r="Y29" s="19">
        <f>VLOOKUP(X29,[29]Sheet1!$B$2:$C$12,2,TRUE)</f>
        <v>10</v>
      </c>
      <c r="Z29" s="5" t="s">
        <v>391</v>
      </c>
      <c r="AA29" s="19">
        <f>VLOOKUP(Z29,[29]Sheet1!$B$2:$C$12,2,TRUE)</f>
        <v>9</v>
      </c>
      <c r="AB29" s="5" t="str">
        <f>VLOOKUP($E29,'[30]Chi tiet'!$D$8:$AC$394,18,0)</f>
        <v>A2</v>
      </c>
      <c r="AC29" s="19">
        <f>VLOOKUP(AB29,[29]Sheet1!$B$2:$C$12,2,TRUE)</f>
        <v>9</v>
      </c>
      <c r="AD29" s="5"/>
      <c r="AE29" s="19" t="e">
        <f>VLOOKUP(AD29,[29]Sheet1!$B$2:$C$12,2,TRUE)</f>
        <v>#N/A</v>
      </c>
      <c r="AF29" s="232"/>
      <c r="AG29" s="227"/>
      <c r="AH29" s="747" t="str">
        <f>VLOOKUP($E29,'[26]Tong hop ket qua'!$E$19:$M$219,9,0)</f>
        <v>Đạt yêu cầu</v>
      </c>
    </row>
    <row r="30" spans="1:34" s="7" customFormat="1" ht="24.95" customHeight="1" x14ac:dyDescent="0.25">
      <c r="A30" s="207">
        <f t="shared" si="0"/>
        <v>22</v>
      </c>
      <c r="B30" s="207">
        <f>COUNTIF($F$9:F30,F30)</f>
        <v>9</v>
      </c>
      <c r="C30" s="353" t="s">
        <v>984</v>
      </c>
      <c r="D30" s="70" t="s">
        <v>30</v>
      </c>
      <c r="E30" s="210" t="s">
        <v>450</v>
      </c>
      <c r="F30" s="5" t="s">
        <v>363</v>
      </c>
      <c r="G30" s="5" t="s">
        <v>974</v>
      </c>
      <c r="H30" s="5" t="s">
        <v>390</v>
      </c>
      <c r="I30" s="19">
        <f>VLOOKUP(H30,[29]Sheet1!$B$2:$C$12,2,TRUE)</f>
        <v>10</v>
      </c>
      <c r="J30" s="5" t="s">
        <v>390</v>
      </c>
      <c r="K30" s="19">
        <f>VLOOKUP(J30,[29]Sheet1!$B$2:$C$12,2,TRUE)</f>
        <v>10</v>
      </c>
      <c r="L30" s="5" t="s">
        <v>390</v>
      </c>
      <c r="M30" s="19">
        <f>VLOOKUP(L30,[29]Sheet1!$B$2:$C$12,2,TRUE)</f>
        <v>10</v>
      </c>
      <c r="N30" s="5" t="s">
        <v>390</v>
      </c>
      <c r="O30" s="19">
        <f>VLOOKUP(N30,[29]Sheet1!$B$2:$C$12,2,TRUE)</f>
        <v>10</v>
      </c>
      <c r="P30" s="5" t="s">
        <v>390</v>
      </c>
      <c r="Q30" s="19">
        <f>VLOOKUP(P30,[29]Sheet1!$B$2:$C$12,2,TRUE)</f>
        <v>10</v>
      </c>
      <c r="R30" s="5" t="s">
        <v>391</v>
      </c>
      <c r="S30" s="19">
        <f>VLOOKUP(R30,[29]Sheet1!$B$2:$C$12,2,TRUE)</f>
        <v>9</v>
      </c>
      <c r="T30" s="5" t="s">
        <v>390</v>
      </c>
      <c r="U30" s="19">
        <f>VLOOKUP(T30,[29]Sheet1!$B$2:$C$12,2,TRUE)</f>
        <v>10</v>
      </c>
      <c r="V30" s="5" t="s">
        <v>390</v>
      </c>
      <c r="W30" s="19">
        <f>VLOOKUP(V30,[29]Sheet1!$B$2:$C$12,2,TRUE)</f>
        <v>10</v>
      </c>
      <c r="X30" s="5" t="s">
        <v>390</v>
      </c>
      <c r="Y30" s="19">
        <f>VLOOKUP(X30,[29]Sheet1!$B$2:$C$12,2,TRUE)</f>
        <v>10</v>
      </c>
      <c r="Z30" s="5" t="s">
        <v>390</v>
      </c>
      <c r="AA30" s="19">
        <f>VLOOKUP(Z30,[29]Sheet1!$B$2:$C$12,2,TRUE)</f>
        <v>10</v>
      </c>
      <c r="AB30" s="5" t="str">
        <f>VLOOKUP($E30,'[30]Chi tiet'!$D$8:$AC$394,18,0)</f>
        <v>A2</v>
      </c>
      <c r="AC30" s="19">
        <f>VLOOKUP(AB30,[29]Sheet1!$B$2:$C$12,2,TRUE)</f>
        <v>9</v>
      </c>
      <c r="AD30" s="5"/>
      <c r="AE30" s="19" t="e">
        <f>VLOOKUP(AD30,[29]Sheet1!$B$2:$C$12,2,TRUE)</f>
        <v>#N/A</v>
      </c>
      <c r="AF30" s="232"/>
      <c r="AG30" s="227"/>
      <c r="AH30" s="747" t="str">
        <f>VLOOKUP($E30,'[26]Tong hop ket qua'!$E$19:$M$219,9,0)</f>
        <v>Tốt</v>
      </c>
    </row>
    <row r="31" spans="1:34" s="7" customFormat="1" ht="36.75" customHeight="1" x14ac:dyDescent="0.25">
      <c r="A31" s="207">
        <f t="shared" si="0"/>
        <v>23</v>
      </c>
      <c r="B31" s="207">
        <f>COUNTIF($F$9:F31,F31)</f>
        <v>10</v>
      </c>
      <c r="C31" s="353" t="s">
        <v>984</v>
      </c>
      <c r="D31" s="70" t="s">
        <v>344</v>
      </c>
      <c r="E31" s="210" t="s">
        <v>448</v>
      </c>
      <c r="F31" s="5" t="s">
        <v>363</v>
      </c>
      <c r="G31" s="5" t="s">
        <v>974</v>
      </c>
      <c r="H31" s="5" t="s">
        <v>390</v>
      </c>
      <c r="I31" s="19">
        <f>VLOOKUP(H31,[29]Sheet1!$B$2:$C$12,2,TRUE)</f>
        <v>10</v>
      </c>
      <c r="J31" s="5" t="s">
        <v>390</v>
      </c>
      <c r="K31" s="19">
        <f>VLOOKUP(J31,[29]Sheet1!$B$2:$C$12,2,TRUE)</f>
        <v>10</v>
      </c>
      <c r="L31" s="5" t="s">
        <v>391</v>
      </c>
      <c r="M31" s="19">
        <f>VLOOKUP(L31,[29]Sheet1!$B$2:$C$12,2,TRUE)</f>
        <v>9</v>
      </c>
      <c r="N31" s="5" t="s">
        <v>390</v>
      </c>
      <c r="O31" s="19">
        <f>VLOOKUP(N31,[29]Sheet1!$B$2:$C$12,2,TRUE)</f>
        <v>10</v>
      </c>
      <c r="P31" s="5" t="s">
        <v>392</v>
      </c>
      <c r="Q31" s="19">
        <f>VLOOKUP(P31,[29]Sheet1!$B$2:$C$12,2,TRUE)</f>
        <v>8</v>
      </c>
      <c r="R31" s="5" t="s">
        <v>392</v>
      </c>
      <c r="S31" s="19">
        <f>VLOOKUP(R31,[29]Sheet1!$B$2:$C$12,2,TRUE)</f>
        <v>8</v>
      </c>
      <c r="T31" s="5" t="s">
        <v>392</v>
      </c>
      <c r="U31" s="19">
        <f>VLOOKUP(T31,[29]Sheet1!$B$2:$C$12,2,TRUE)</f>
        <v>8</v>
      </c>
      <c r="V31" s="5" t="s">
        <v>392</v>
      </c>
      <c r="W31" s="19">
        <f>VLOOKUP(V31,[29]Sheet1!$B$2:$C$12,2,TRUE)</f>
        <v>8</v>
      </c>
      <c r="X31" s="5" t="s">
        <v>390</v>
      </c>
      <c r="Y31" s="19">
        <f>VLOOKUP(X31,[29]Sheet1!$B$2:$C$12,2,TRUE)</f>
        <v>10</v>
      </c>
      <c r="Z31" s="5" t="s">
        <v>391</v>
      </c>
      <c r="AA31" s="19">
        <f>VLOOKUP(Z31,[29]Sheet1!$B$2:$C$12,2,TRUE)</f>
        <v>9</v>
      </c>
      <c r="AB31" s="5" t="str">
        <f>VLOOKUP($E31,'[30]Chi tiet'!$D$8:$AC$394,18,0)</f>
        <v>A2</v>
      </c>
      <c r="AC31" s="19">
        <f>VLOOKUP(AB31,[29]Sheet1!$B$2:$C$12,2,TRUE)</f>
        <v>9</v>
      </c>
      <c r="AD31" s="5"/>
      <c r="AE31" s="19" t="e">
        <f>VLOOKUP(AD31,[29]Sheet1!$B$2:$C$12,2,TRUE)</f>
        <v>#N/A</v>
      </c>
      <c r="AF31" s="232"/>
      <c r="AG31" s="227"/>
      <c r="AH31" s="747" t="str">
        <f>VLOOKUP($E31,'[26]Tong hop ket qua'!$E$19:$M$219,9,0)</f>
        <v>Khá</v>
      </c>
    </row>
    <row r="32" spans="1:34" s="7" customFormat="1" ht="24.95" customHeight="1" x14ac:dyDescent="0.25">
      <c r="A32" s="207">
        <f t="shared" si="0"/>
        <v>24</v>
      </c>
      <c r="B32" s="207">
        <f>COUNTIF($F$9:F32,F32)</f>
        <v>11</v>
      </c>
      <c r="C32" s="353" t="s">
        <v>984</v>
      </c>
      <c r="D32" s="70" t="s">
        <v>253</v>
      </c>
      <c r="E32" s="210" t="s">
        <v>449</v>
      </c>
      <c r="F32" s="5" t="s">
        <v>363</v>
      </c>
      <c r="G32" s="5" t="s">
        <v>974</v>
      </c>
      <c r="H32" s="5" t="s">
        <v>390</v>
      </c>
      <c r="I32" s="19">
        <f>VLOOKUP(H32,[29]Sheet1!$B$2:$C$12,2,TRUE)</f>
        <v>10</v>
      </c>
      <c r="J32" s="5" t="s">
        <v>390</v>
      </c>
      <c r="K32" s="19">
        <f>VLOOKUP(J32,[29]Sheet1!$B$2:$C$12,2,TRUE)</f>
        <v>10</v>
      </c>
      <c r="L32" s="5" t="s">
        <v>390</v>
      </c>
      <c r="M32" s="19">
        <f>VLOOKUP(L32,[29]Sheet1!$B$2:$C$12,2,TRUE)</f>
        <v>10</v>
      </c>
      <c r="N32" s="5" t="s">
        <v>391</v>
      </c>
      <c r="O32" s="19">
        <f>VLOOKUP(N32,[29]Sheet1!$B$2:$C$12,2,TRUE)</f>
        <v>9</v>
      </c>
      <c r="P32" s="5" t="s">
        <v>391</v>
      </c>
      <c r="Q32" s="19">
        <f>VLOOKUP(P32,[29]Sheet1!$B$2:$C$12,2,TRUE)</f>
        <v>9</v>
      </c>
      <c r="R32" s="5" t="s">
        <v>390</v>
      </c>
      <c r="S32" s="19">
        <f>VLOOKUP(R32,[29]Sheet1!$B$2:$C$12,2,TRUE)</f>
        <v>10</v>
      </c>
      <c r="T32" s="5" t="s">
        <v>392</v>
      </c>
      <c r="U32" s="19">
        <f>VLOOKUP(T32,[29]Sheet1!$B$2:$C$12,2,TRUE)</f>
        <v>8</v>
      </c>
      <c r="V32" s="5" t="s">
        <v>392</v>
      </c>
      <c r="W32" s="19">
        <f>VLOOKUP(V32,[29]Sheet1!$B$2:$C$12,2,TRUE)</f>
        <v>8</v>
      </c>
      <c r="X32" s="5" t="s">
        <v>391</v>
      </c>
      <c r="Y32" s="19">
        <f>VLOOKUP(X32,[29]Sheet1!$B$2:$C$12,2,TRUE)</f>
        <v>9</v>
      </c>
      <c r="Z32" s="5" t="s">
        <v>390</v>
      </c>
      <c r="AA32" s="19">
        <f>VLOOKUP(Z32,[29]Sheet1!$B$2:$C$12,2,TRUE)</f>
        <v>10</v>
      </c>
      <c r="AB32" s="5" t="str">
        <f>VLOOKUP($E32,'[30]Chi tiet'!$D$8:$AC$394,18,0)</f>
        <v>A2</v>
      </c>
      <c r="AC32" s="19">
        <f>VLOOKUP(AB32,[29]Sheet1!$B$2:$C$12,2,TRUE)</f>
        <v>9</v>
      </c>
      <c r="AD32" s="5"/>
      <c r="AE32" s="19" t="e">
        <f>VLOOKUP(AD32,[29]Sheet1!$B$2:$C$12,2,TRUE)</f>
        <v>#N/A</v>
      </c>
      <c r="AF32" s="232"/>
      <c r="AG32" s="227"/>
      <c r="AH32" s="747" t="str">
        <f>VLOOKUP($E32,'[26]Tong hop ket qua'!$E$19:$M$219,9,0)</f>
        <v>Khá</v>
      </c>
    </row>
    <row r="33" spans="1:34" s="751" customFormat="1" ht="24.95" customHeight="1" x14ac:dyDescent="0.25">
      <c r="A33" s="207">
        <f t="shared" si="0"/>
        <v>25</v>
      </c>
      <c r="B33" s="207">
        <f>COUNTIF($F$9:F33,F33)</f>
        <v>12</v>
      </c>
      <c r="C33" s="353" t="s">
        <v>984</v>
      </c>
      <c r="D33" s="755" t="s">
        <v>126</v>
      </c>
      <c r="E33" s="756" t="s">
        <v>454</v>
      </c>
      <c r="F33" s="5" t="s">
        <v>363</v>
      </c>
      <c r="G33" s="16" t="s">
        <v>975</v>
      </c>
      <c r="H33" s="5" t="s">
        <v>390</v>
      </c>
      <c r="I33" s="19">
        <f>VLOOKUP(H33,[29]Sheet1!$B$2:$C$12,2,TRUE)</f>
        <v>10</v>
      </c>
      <c r="J33" s="5" t="s">
        <v>390</v>
      </c>
      <c r="K33" s="19">
        <f>VLOOKUP(J33,[29]Sheet1!$B$2:$C$12,2,TRUE)</f>
        <v>10</v>
      </c>
      <c r="L33" s="5" t="s">
        <v>390</v>
      </c>
      <c r="M33" s="19">
        <f>VLOOKUP(L33,[29]Sheet1!$B$2:$C$12,2,TRUE)</f>
        <v>10</v>
      </c>
      <c r="N33" s="5" t="s">
        <v>390</v>
      </c>
      <c r="O33" s="16">
        <f>VLOOKUP(N33,[29]Sheet1!$B$2:$C$12,2,TRUE)</f>
        <v>10</v>
      </c>
      <c r="P33" s="5" t="s">
        <v>391</v>
      </c>
      <c r="Q33" s="19">
        <f>VLOOKUP(P33,[29]Sheet1!$B$2:$C$12,2,TRUE)</f>
        <v>9</v>
      </c>
      <c r="R33" s="5" t="s">
        <v>391</v>
      </c>
      <c r="S33" s="19">
        <f>VLOOKUP(R33,[29]Sheet1!$B$2:$C$12,2,TRUE)</f>
        <v>9</v>
      </c>
      <c r="T33" s="5" t="s">
        <v>391</v>
      </c>
      <c r="U33" s="19">
        <f>VLOOKUP(T33,[29]Sheet1!$B$2:$C$12,2,TRUE)</f>
        <v>9</v>
      </c>
      <c r="V33" s="5" t="s">
        <v>392</v>
      </c>
      <c r="W33" s="19">
        <f>VLOOKUP(V33,[29]Sheet1!$B$2:$C$12,2,TRUE)</f>
        <v>8</v>
      </c>
      <c r="X33" s="5" t="s">
        <v>390</v>
      </c>
      <c r="Y33" s="19">
        <f>VLOOKUP(X33,[29]Sheet1!$B$2:$C$12,2,TRUE)</f>
        <v>10</v>
      </c>
      <c r="Z33" s="5" t="s">
        <v>391</v>
      </c>
      <c r="AA33" s="19">
        <f>VLOOKUP(Z33,[29]Sheet1!$B$2:$C$12,2,TRUE)</f>
        <v>9</v>
      </c>
      <c r="AB33" s="5" t="str">
        <f>VLOOKUP($E33,'[30]Chi tiet'!$D$8:$AC$394,18,0)</f>
        <v>A2</v>
      </c>
      <c r="AC33" s="19">
        <f>VLOOKUP(AB33,[29]Sheet1!$B$2:$C$12,2,TRUE)</f>
        <v>9</v>
      </c>
      <c r="AD33" s="5"/>
      <c r="AE33" s="19" t="e">
        <f>VLOOKUP(AD33,[29]Sheet1!$B$2:$C$12,2,TRUE)</f>
        <v>#N/A</v>
      </c>
      <c r="AF33" s="749"/>
      <c r="AG33" s="750"/>
      <c r="AH33" s="747" t="str">
        <f>VLOOKUP($E33,'[26]Tong hop ket qua'!$E$19:$M$219,9,0)</f>
        <v>Khá</v>
      </c>
    </row>
    <row r="34" spans="1:34" s="751" customFormat="1" ht="24.95" customHeight="1" x14ac:dyDescent="0.25">
      <c r="A34" s="207">
        <f t="shared" si="0"/>
        <v>26</v>
      </c>
      <c r="B34" s="207">
        <f>COUNTIF($F$9:F34,F34)</f>
        <v>13</v>
      </c>
      <c r="C34" s="353" t="s">
        <v>984</v>
      </c>
      <c r="D34" s="755" t="s">
        <v>5</v>
      </c>
      <c r="E34" s="756" t="s">
        <v>455</v>
      </c>
      <c r="F34" s="5" t="s">
        <v>363</v>
      </c>
      <c r="G34" s="16" t="s">
        <v>975</v>
      </c>
      <c r="H34" s="5" t="s">
        <v>390</v>
      </c>
      <c r="I34" s="19">
        <f>VLOOKUP(H34,[29]Sheet1!$B$2:$C$12,2,TRUE)</f>
        <v>10</v>
      </c>
      <c r="J34" s="5" t="s">
        <v>390</v>
      </c>
      <c r="K34" s="19">
        <f>VLOOKUP(J34,[29]Sheet1!$B$2:$C$12,2,TRUE)</f>
        <v>10</v>
      </c>
      <c r="L34" s="5" t="s">
        <v>390</v>
      </c>
      <c r="M34" s="19">
        <f>VLOOKUP(L34,[29]Sheet1!$B$2:$C$12,2,TRUE)</f>
        <v>10</v>
      </c>
      <c r="N34" s="5" t="s">
        <v>390</v>
      </c>
      <c r="O34" s="16">
        <f>VLOOKUP(N34,[29]Sheet1!$B$2:$C$12,2,TRUE)</f>
        <v>10</v>
      </c>
      <c r="P34" s="5" t="s">
        <v>390</v>
      </c>
      <c r="Q34" s="19">
        <f>VLOOKUP(P34,[29]Sheet1!$B$2:$C$12,2,TRUE)</f>
        <v>10</v>
      </c>
      <c r="R34" s="5" t="s">
        <v>390</v>
      </c>
      <c r="S34" s="19">
        <f>VLOOKUP(R34,[29]Sheet1!$B$2:$C$12,2,TRUE)</f>
        <v>10</v>
      </c>
      <c r="T34" s="5" t="s">
        <v>391</v>
      </c>
      <c r="U34" s="19">
        <f>VLOOKUP(T34,[29]Sheet1!$B$2:$C$12,2,TRUE)</f>
        <v>9</v>
      </c>
      <c r="V34" s="5" t="s">
        <v>392</v>
      </c>
      <c r="W34" s="19">
        <f>VLOOKUP(V34,[29]Sheet1!$B$2:$C$12,2,TRUE)</f>
        <v>8</v>
      </c>
      <c r="X34" s="5" t="s">
        <v>390</v>
      </c>
      <c r="Y34" s="19">
        <f>VLOOKUP(X34,[29]Sheet1!$B$2:$C$12,2,TRUE)</f>
        <v>10</v>
      </c>
      <c r="Z34" s="5" t="s">
        <v>390</v>
      </c>
      <c r="AA34" s="19">
        <f>VLOOKUP(Z34,[29]Sheet1!$B$2:$C$12,2,TRUE)</f>
        <v>10</v>
      </c>
      <c r="AB34" s="5" t="str">
        <f>VLOOKUP($E34,'[30]Chi tiet'!$D$8:$AC$394,18,0)</f>
        <v>A2</v>
      </c>
      <c r="AC34" s="19">
        <f>VLOOKUP(AB34,[29]Sheet1!$B$2:$C$12,2,TRUE)</f>
        <v>9</v>
      </c>
      <c r="AD34" s="5"/>
      <c r="AE34" s="19" t="e">
        <f>VLOOKUP(AD34,[29]Sheet1!$B$2:$C$12,2,TRUE)</f>
        <v>#N/A</v>
      </c>
      <c r="AF34" s="749"/>
      <c r="AG34" s="750"/>
      <c r="AH34" s="747" t="str">
        <f>VLOOKUP($E34,'[26]Tong hop ket qua'!$E$19:$M$219,9,0)</f>
        <v>Tốt</v>
      </c>
    </row>
    <row r="35" spans="1:34" s="751" customFormat="1" ht="47.25" customHeight="1" x14ac:dyDescent="0.25">
      <c r="A35" s="207">
        <f t="shared" si="0"/>
        <v>27</v>
      </c>
      <c r="B35" s="207">
        <f>COUNTIF($F$9:F35,F35)</f>
        <v>14</v>
      </c>
      <c r="C35" s="353" t="s">
        <v>984</v>
      </c>
      <c r="D35" s="755" t="s">
        <v>212</v>
      </c>
      <c r="E35" s="756" t="s">
        <v>452</v>
      </c>
      <c r="F35" s="5" t="s">
        <v>363</v>
      </c>
      <c r="G35" s="16" t="s">
        <v>975</v>
      </c>
      <c r="H35" s="5" t="s">
        <v>390</v>
      </c>
      <c r="I35" s="19">
        <f>VLOOKUP(H35,[29]Sheet1!$B$2:$C$12,2,TRUE)</f>
        <v>10</v>
      </c>
      <c r="J35" s="5" t="s">
        <v>390</v>
      </c>
      <c r="K35" s="19">
        <f>VLOOKUP(J35,[29]Sheet1!$B$2:$C$12,2,TRUE)</f>
        <v>10</v>
      </c>
      <c r="L35" s="5" t="s">
        <v>391</v>
      </c>
      <c r="M35" s="19">
        <f>VLOOKUP(L35,[29]Sheet1!$B$2:$C$12,2,TRUE)</f>
        <v>9</v>
      </c>
      <c r="N35" s="5" t="s">
        <v>391</v>
      </c>
      <c r="O35" s="16">
        <f>VLOOKUP(N35,[29]Sheet1!$B$2:$C$12,2,TRUE)</f>
        <v>9</v>
      </c>
      <c r="P35" s="5" t="s">
        <v>392</v>
      </c>
      <c r="Q35" s="19">
        <f>VLOOKUP(P35,[29]Sheet1!$B$2:$C$12,2,TRUE)</f>
        <v>8</v>
      </c>
      <c r="R35" s="5" t="s">
        <v>391</v>
      </c>
      <c r="S35" s="19">
        <f>VLOOKUP(R35,[29]Sheet1!$B$2:$C$12,2,TRUE)</f>
        <v>9</v>
      </c>
      <c r="T35" s="5" t="s">
        <v>392</v>
      </c>
      <c r="U35" s="19">
        <f>VLOOKUP(T35,[29]Sheet1!$B$2:$C$12,2,TRUE)</f>
        <v>8</v>
      </c>
      <c r="V35" s="5" t="s">
        <v>392</v>
      </c>
      <c r="W35" s="19">
        <f>VLOOKUP(V35,[29]Sheet1!$B$2:$C$12,2,TRUE)</f>
        <v>8</v>
      </c>
      <c r="X35" s="5" t="s">
        <v>390</v>
      </c>
      <c r="Y35" s="19">
        <f>VLOOKUP(X35,[29]Sheet1!$B$2:$C$12,2,TRUE)</f>
        <v>10</v>
      </c>
      <c r="Z35" s="5" t="s">
        <v>390</v>
      </c>
      <c r="AA35" s="19">
        <f>VLOOKUP(Z35,[29]Sheet1!$B$2:$C$12,2,TRUE)</f>
        <v>10</v>
      </c>
      <c r="AB35" s="5" t="str">
        <f>VLOOKUP($E35,'[30]Chi tiet'!$D$8:$AC$394,18,0)</f>
        <v>A3</v>
      </c>
      <c r="AC35" s="19">
        <f>VLOOKUP(AB35,[29]Sheet1!$B$2:$C$12,2,TRUE)</f>
        <v>8</v>
      </c>
      <c r="AD35" s="5"/>
      <c r="AE35" s="19" t="e">
        <f>VLOOKUP(AD35,[29]Sheet1!$B$2:$C$12,2,TRUE)</f>
        <v>#N/A</v>
      </c>
      <c r="AF35" s="749"/>
      <c r="AG35" s="750"/>
      <c r="AH35" s="747" t="str">
        <f>VLOOKUP($E35,'[26]Tong hop ket qua'!$E$19:$M$219,9,0)</f>
        <v>Khá</v>
      </c>
    </row>
    <row r="36" spans="1:34" s="751" customFormat="1" ht="24.95" customHeight="1" x14ac:dyDescent="0.25">
      <c r="A36" s="207">
        <f t="shared" si="0"/>
        <v>28</v>
      </c>
      <c r="B36" s="207">
        <f>COUNTIF($F$9:F36,F36)</f>
        <v>15</v>
      </c>
      <c r="C36" s="353" t="s">
        <v>985</v>
      </c>
      <c r="D36" s="755" t="s">
        <v>272</v>
      </c>
      <c r="E36" s="756" t="s">
        <v>453</v>
      </c>
      <c r="F36" s="5" t="s">
        <v>363</v>
      </c>
      <c r="G36" s="16" t="s">
        <v>975</v>
      </c>
      <c r="H36" s="5" t="s">
        <v>390</v>
      </c>
      <c r="I36" s="19">
        <f>VLOOKUP(H36,[29]Sheet1!$B$2:$C$12,2,TRUE)</f>
        <v>10</v>
      </c>
      <c r="J36" s="5" t="s">
        <v>391</v>
      </c>
      <c r="K36" s="19">
        <f>VLOOKUP(J36,[29]Sheet1!$B$2:$C$12,2,TRUE)</f>
        <v>9</v>
      </c>
      <c r="L36" s="5" t="s">
        <v>391</v>
      </c>
      <c r="M36" s="19">
        <f>VLOOKUP(L36,[29]Sheet1!$B$2:$C$12,2,TRUE)</f>
        <v>9</v>
      </c>
      <c r="N36" s="5" t="s">
        <v>390</v>
      </c>
      <c r="O36" s="16">
        <f>VLOOKUP(N36,[29]Sheet1!$B$2:$C$12,2,TRUE)</f>
        <v>10</v>
      </c>
      <c r="P36" s="5" t="s">
        <v>390</v>
      </c>
      <c r="Q36" s="19">
        <f>VLOOKUP(P36,[29]Sheet1!$B$2:$C$12,2,TRUE)</f>
        <v>10</v>
      </c>
      <c r="R36" s="5" t="s">
        <v>390</v>
      </c>
      <c r="S36" s="19">
        <f>VLOOKUP(R36,[29]Sheet1!$B$2:$C$12,2,TRUE)</f>
        <v>10</v>
      </c>
      <c r="T36" s="5" t="s">
        <v>391</v>
      </c>
      <c r="U36" s="19">
        <f>VLOOKUP(T36,[29]Sheet1!$B$2:$C$12,2,TRUE)</f>
        <v>9</v>
      </c>
      <c r="V36" s="5" t="s">
        <v>391</v>
      </c>
      <c r="W36" s="19">
        <f>VLOOKUP(V36,[29]Sheet1!$B$2:$C$12,2,TRUE)</f>
        <v>9</v>
      </c>
      <c r="X36" s="5" t="s">
        <v>391</v>
      </c>
      <c r="Y36" s="19">
        <f>VLOOKUP(X36,[29]Sheet1!$B$2:$C$12,2,TRUE)</f>
        <v>9</v>
      </c>
      <c r="Z36" s="5" t="s">
        <v>391</v>
      </c>
      <c r="AA36" s="19">
        <f>VLOOKUP(Z36,[29]Sheet1!$B$2:$C$12,2,TRUE)</f>
        <v>9</v>
      </c>
      <c r="AB36" s="5" t="str">
        <f>VLOOKUP($E36,'[30]Chi tiet'!$D$8:$AC$394,18,0)</f>
        <v>A2</v>
      </c>
      <c r="AC36" s="19">
        <f>VLOOKUP(AB36,[29]Sheet1!$B$2:$C$12,2,TRUE)</f>
        <v>9</v>
      </c>
      <c r="AD36" s="5"/>
      <c r="AE36" s="19" t="e">
        <f>VLOOKUP(AD36,[29]Sheet1!$B$2:$C$12,2,TRUE)</f>
        <v>#N/A</v>
      </c>
      <c r="AF36" s="749"/>
      <c r="AG36" s="750"/>
      <c r="AH36" s="747" t="str">
        <f>VLOOKUP($E36,'[26]Tong hop ket qua'!$E$19:$M$219,9,0)</f>
        <v>Khá</v>
      </c>
    </row>
    <row r="37" spans="1:34" s="7" customFormat="1" ht="38.25" customHeight="1" x14ac:dyDescent="0.25">
      <c r="A37" s="207">
        <f t="shared" si="0"/>
        <v>29</v>
      </c>
      <c r="B37" s="207">
        <f>COUNTIF($F$9:F37,F37)</f>
        <v>1</v>
      </c>
      <c r="C37" s="353" t="s">
        <v>985</v>
      </c>
      <c r="D37" s="115" t="s">
        <v>65</v>
      </c>
      <c r="E37" s="207" t="s">
        <v>724</v>
      </c>
      <c r="F37" s="160" t="s">
        <v>360</v>
      </c>
      <c r="G37" s="160" t="s">
        <v>974</v>
      </c>
      <c r="H37" s="5" t="s">
        <v>390</v>
      </c>
      <c r="I37" s="19">
        <f>VLOOKUP(H37,[29]Sheet1!$B$2:$C$12,2,TRUE)</f>
        <v>10</v>
      </c>
      <c r="J37" s="5" t="s">
        <v>390</v>
      </c>
      <c r="K37" s="19">
        <f>VLOOKUP(J37,[29]Sheet1!$B$2:$C$12,2,TRUE)</f>
        <v>10</v>
      </c>
      <c r="L37" s="5" t="s">
        <v>390</v>
      </c>
      <c r="M37" s="19">
        <f>VLOOKUP(L37,[29]Sheet1!$B$2:$C$12,2,TRUE)</f>
        <v>10</v>
      </c>
      <c r="N37" s="5" t="s">
        <v>390</v>
      </c>
      <c r="O37" s="19">
        <f>VLOOKUP(N37,[29]Sheet1!$B$2:$C$12,2,TRUE)</f>
        <v>10</v>
      </c>
      <c r="P37" s="5" t="s">
        <v>390</v>
      </c>
      <c r="Q37" s="19">
        <f>VLOOKUP(P37,[29]Sheet1!$B$2:$C$12,2,TRUE)</f>
        <v>10</v>
      </c>
      <c r="R37" s="5" t="s">
        <v>390</v>
      </c>
      <c r="S37" s="19">
        <f>VLOOKUP(R37,[29]Sheet1!$B$2:$C$12,2,TRUE)</f>
        <v>10</v>
      </c>
      <c r="T37" s="5" t="s">
        <v>390</v>
      </c>
      <c r="U37" s="19">
        <f>VLOOKUP(T37,[29]Sheet1!$B$2:$C$12,2,TRUE)</f>
        <v>10</v>
      </c>
      <c r="V37" s="5" t="s">
        <v>390</v>
      </c>
      <c r="W37" s="19">
        <f>VLOOKUP(V37,[29]Sheet1!$B$2:$C$12,2,TRUE)</f>
        <v>10</v>
      </c>
      <c r="X37" s="5" t="s">
        <v>390</v>
      </c>
      <c r="Y37" s="19">
        <f>VLOOKUP(X37,[29]Sheet1!$B$2:$C$12,2,TRUE)</f>
        <v>10</v>
      </c>
      <c r="Z37" s="5" t="s">
        <v>390</v>
      </c>
      <c r="AA37" s="19">
        <f>VLOOKUP(Z37,[29]Sheet1!$B$2:$C$12,2,TRUE)</f>
        <v>10</v>
      </c>
      <c r="AB37" s="5" t="str">
        <f>VLOOKUP($E37,'[30]Chi tiet'!$D$8:$AC$394,18,0)</f>
        <v>A1</v>
      </c>
      <c r="AC37" s="19">
        <f>VLOOKUP(AB37,[29]Sheet1!$B$2:$C$12,2,TRUE)</f>
        <v>10</v>
      </c>
      <c r="AD37" s="5"/>
      <c r="AE37" s="19" t="e">
        <f>VLOOKUP(AD37,[29]Sheet1!$B$2:$C$12,2,TRUE)</f>
        <v>#N/A</v>
      </c>
      <c r="AF37" s="232"/>
      <c r="AG37" s="227"/>
      <c r="AH37" s="747" t="str">
        <f>VLOOKUP($E37,'[26]Tong hop ket qua'!$E$19:$M$219,9,0)</f>
        <v>Xuất sắc</v>
      </c>
    </row>
    <row r="38" spans="1:34" s="7" customFormat="1" ht="24.95" customHeight="1" x14ac:dyDescent="0.25">
      <c r="A38" s="207">
        <f t="shared" si="0"/>
        <v>30</v>
      </c>
      <c r="B38" s="207">
        <f>COUNTIF($F$9:F38,F38)</f>
        <v>2</v>
      </c>
      <c r="C38" s="353" t="s">
        <v>984</v>
      </c>
      <c r="D38" s="208" t="s">
        <v>32</v>
      </c>
      <c r="E38" s="185" t="s">
        <v>417</v>
      </c>
      <c r="F38" s="45" t="s">
        <v>360</v>
      </c>
      <c r="G38" s="45" t="s">
        <v>974</v>
      </c>
      <c r="H38" s="5" t="s">
        <v>390</v>
      </c>
      <c r="I38" s="19">
        <f>VLOOKUP(H38,[29]Sheet1!$B$2:$C$12,2,TRUE)</f>
        <v>10</v>
      </c>
      <c r="J38" s="5" t="s">
        <v>390</v>
      </c>
      <c r="K38" s="19">
        <f>VLOOKUP(J38,[29]Sheet1!$B$2:$C$12,2,TRUE)</f>
        <v>10</v>
      </c>
      <c r="L38" s="5" t="s">
        <v>390</v>
      </c>
      <c r="M38" s="19">
        <f>VLOOKUP(L38,[29]Sheet1!$B$2:$C$12,2,TRUE)</f>
        <v>10</v>
      </c>
      <c r="N38" s="5" t="s">
        <v>390</v>
      </c>
      <c r="O38" s="19">
        <f>VLOOKUP(N38,[29]Sheet1!$B$2:$C$12,2,TRUE)</f>
        <v>10</v>
      </c>
      <c r="P38" s="5" t="s">
        <v>390</v>
      </c>
      <c r="Q38" s="19">
        <f>VLOOKUP(P38,[29]Sheet1!$B$2:$C$12,2,TRUE)</f>
        <v>10</v>
      </c>
      <c r="R38" s="5" t="s">
        <v>390</v>
      </c>
      <c r="S38" s="19">
        <f>VLOOKUP(R38,[29]Sheet1!$B$2:$C$12,2,TRUE)</f>
        <v>10</v>
      </c>
      <c r="T38" s="5" t="s">
        <v>390</v>
      </c>
      <c r="U38" s="19">
        <f>VLOOKUP(T38,[29]Sheet1!$B$2:$C$12,2,TRUE)</f>
        <v>10</v>
      </c>
      <c r="V38" s="5" t="s">
        <v>390</v>
      </c>
      <c r="W38" s="19">
        <f>VLOOKUP(V38,[29]Sheet1!$B$2:$C$12,2,TRUE)</f>
        <v>10</v>
      </c>
      <c r="X38" s="5" t="s">
        <v>390</v>
      </c>
      <c r="Y38" s="19">
        <f>VLOOKUP(X38,[29]Sheet1!$B$2:$C$12,2,TRUE)</f>
        <v>10</v>
      </c>
      <c r="Z38" s="5" t="s">
        <v>390</v>
      </c>
      <c r="AA38" s="19">
        <f>VLOOKUP(Z38,[29]Sheet1!$B$2:$C$12,2,TRUE)</f>
        <v>10</v>
      </c>
      <c r="AB38" s="5" t="str">
        <f>VLOOKUP($E38,'[30]Chi tiet'!$D$8:$AC$394,18,0)</f>
        <v>A1</v>
      </c>
      <c r="AC38" s="19">
        <f>VLOOKUP(AB38,[29]Sheet1!$B$2:$C$12,2,TRUE)</f>
        <v>10</v>
      </c>
      <c r="AD38" s="5"/>
      <c r="AE38" s="19" t="e">
        <f>VLOOKUP(AD38,[29]Sheet1!$B$2:$C$12,2,TRUE)</f>
        <v>#N/A</v>
      </c>
      <c r="AF38" s="232"/>
      <c r="AG38" s="227"/>
      <c r="AH38" s="747"/>
    </row>
    <row r="39" spans="1:34" s="46" customFormat="1" ht="24.95" customHeight="1" x14ac:dyDescent="0.25">
      <c r="A39" s="207">
        <f t="shared" si="0"/>
        <v>31</v>
      </c>
      <c r="B39" s="207">
        <f>COUNTIF($F$9:F39,F39)</f>
        <v>3</v>
      </c>
      <c r="C39" s="353" t="s">
        <v>984</v>
      </c>
      <c r="D39" s="208" t="s">
        <v>57</v>
      </c>
      <c r="E39" s="211" t="s">
        <v>612</v>
      </c>
      <c r="F39" s="45" t="s">
        <v>360</v>
      </c>
      <c r="G39" s="45" t="s">
        <v>974</v>
      </c>
      <c r="H39" s="5" t="s">
        <v>390</v>
      </c>
      <c r="I39" s="19">
        <f>VLOOKUP(H39,[29]Sheet1!$B$2:$C$12,2,TRUE)</f>
        <v>10</v>
      </c>
      <c r="J39" s="5" t="s">
        <v>390</v>
      </c>
      <c r="K39" s="19">
        <f>VLOOKUP(J39,[29]Sheet1!$B$2:$C$12,2,TRUE)</f>
        <v>10</v>
      </c>
      <c r="L39" s="5" t="s">
        <v>390</v>
      </c>
      <c r="M39" s="19">
        <f>VLOOKUP(L39,[29]Sheet1!$B$2:$C$12,2,TRUE)</f>
        <v>10</v>
      </c>
      <c r="N39" s="5" t="s">
        <v>390</v>
      </c>
      <c r="O39" s="19">
        <f>VLOOKUP(N39,[29]Sheet1!$B$2:$C$12,2,TRUE)</f>
        <v>10</v>
      </c>
      <c r="P39" s="5" t="s">
        <v>390</v>
      </c>
      <c r="Q39" s="19">
        <f>VLOOKUP(P39,[29]Sheet1!$B$2:$C$12,2,TRUE)</f>
        <v>10</v>
      </c>
      <c r="R39" s="5" t="s">
        <v>390</v>
      </c>
      <c r="S39" s="19">
        <f>VLOOKUP(R39,[29]Sheet1!$B$2:$C$12,2,TRUE)</f>
        <v>10</v>
      </c>
      <c r="T39" s="5" t="s">
        <v>390</v>
      </c>
      <c r="U39" s="19">
        <f>VLOOKUP(T39,[29]Sheet1!$B$2:$C$12,2,TRUE)</f>
        <v>10</v>
      </c>
      <c r="V39" s="5" t="s">
        <v>390</v>
      </c>
      <c r="W39" s="19">
        <f>VLOOKUP(V39,[29]Sheet1!$B$2:$C$12,2,TRUE)</f>
        <v>10</v>
      </c>
      <c r="X39" s="5" t="s">
        <v>390</v>
      </c>
      <c r="Y39" s="19">
        <f>VLOOKUP(X39,[29]Sheet1!$B$2:$C$12,2,TRUE)</f>
        <v>10</v>
      </c>
      <c r="Z39" s="5" t="s">
        <v>390</v>
      </c>
      <c r="AA39" s="19">
        <f>VLOOKUP(Z39,[29]Sheet1!$B$2:$C$12,2,TRUE)</f>
        <v>10</v>
      </c>
      <c r="AB39" s="5" t="str">
        <f>VLOOKUP($E39,'[30]Chi tiet'!$D$8:$AC$394,18,0)</f>
        <v>A1</v>
      </c>
      <c r="AC39" s="19">
        <f>VLOOKUP(AB39,[29]Sheet1!$B$2:$C$12,2,TRUE)</f>
        <v>10</v>
      </c>
      <c r="AD39" s="5"/>
      <c r="AE39" s="19" t="e">
        <f>VLOOKUP(AD39,[29]Sheet1!$B$2:$C$12,2,TRUE)</f>
        <v>#N/A</v>
      </c>
      <c r="AF39" s="232"/>
      <c r="AG39" s="227"/>
      <c r="AH39" s="747" t="str">
        <f>VLOOKUP($E39,'[26]Tong hop ket qua'!$E$19:$M$219,9,0)</f>
        <v>Tốt</v>
      </c>
    </row>
    <row r="40" spans="1:34" s="46" customFormat="1" ht="24.95" customHeight="1" x14ac:dyDescent="0.25">
      <c r="A40" s="207">
        <f t="shared" si="0"/>
        <v>32</v>
      </c>
      <c r="B40" s="207">
        <f>COUNTIF($F$9:F40,F40)</f>
        <v>4</v>
      </c>
      <c r="C40" s="353" t="s">
        <v>984</v>
      </c>
      <c r="D40" s="208" t="s">
        <v>21</v>
      </c>
      <c r="E40" s="207" t="s">
        <v>411</v>
      </c>
      <c r="F40" s="45" t="s">
        <v>360</v>
      </c>
      <c r="G40" s="45" t="s">
        <v>974</v>
      </c>
      <c r="H40" s="5" t="s">
        <v>391</v>
      </c>
      <c r="I40" s="19">
        <f>VLOOKUP(H40,[29]Sheet1!$B$2:$C$12,2,TRUE)</f>
        <v>9</v>
      </c>
      <c r="J40" s="5" t="s">
        <v>391</v>
      </c>
      <c r="K40" s="19">
        <f>VLOOKUP(J40,[29]Sheet1!$B$2:$C$12,2,TRUE)</f>
        <v>9</v>
      </c>
      <c r="L40" s="5" t="s">
        <v>391</v>
      </c>
      <c r="M40" s="19">
        <f>VLOOKUP(L40,[29]Sheet1!$B$2:$C$12,2,TRUE)</f>
        <v>9</v>
      </c>
      <c r="N40" s="5" t="s">
        <v>390</v>
      </c>
      <c r="O40" s="19">
        <f>VLOOKUP(N40,[29]Sheet1!$B$2:$C$12,2,TRUE)</f>
        <v>10</v>
      </c>
      <c r="P40" s="5" t="s">
        <v>390</v>
      </c>
      <c r="Q40" s="19">
        <f>VLOOKUP(P40,[29]Sheet1!$B$2:$C$12,2,TRUE)</f>
        <v>10</v>
      </c>
      <c r="R40" s="5" t="s">
        <v>390</v>
      </c>
      <c r="S40" s="19">
        <f>VLOOKUP(R40,[29]Sheet1!$B$2:$C$12,2,TRUE)</f>
        <v>10</v>
      </c>
      <c r="T40" s="5" t="s">
        <v>390</v>
      </c>
      <c r="U40" s="19">
        <f>VLOOKUP(T40,[29]Sheet1!$B$2:$C$12,2,TRUE)</f>
        <v>10</v>
      </c>
      <c r="V40" s="5" t="s">
        <v>391</v>
      </c>
      <c r="W40" s="19">
        <f>VLOOKUP(V40,[29]Sheet1!$B$2:$C$12,2,TRUE)</f>
        <v>9</v>
      </c>
      <c r="X40" s="5" t="s">
        <v>391</v>
      </c>
      <c r="Y40" s="19">
        <f>VLOOKUP(X40,[29]Sheet1!$B$2:$C$12,2,TRUE)</f>
        <v>9</v>
      </c>
      <c r="Z40" s="5" t="s">
        <v>391</v>
      </c>
      <c r="AA40" s="19">
        <f>VLOOKUP(Z40,[29]Sheet1!$B$2:$C$12,2,TRUE)</f>
        <v>9</v>
      </c>
      <c r="AB40" s="5" t="str">
        <f>VLOOKUP($E40,'[30]Chi tiet'!$D$8:$AC$394,18,0)</f>
        <v>A2</v>
      </c>
      <c r="AC40" s="19">
        <f>VLOOKUP(AB40,[29]Sheet1!$B$2:$C$12,2,TRUE)</f>
        <v>9</v>
      </c>
      <c r="AD40" s="5"/>
      <c r="AE40" s="19" t="e">
        <f>VLOOKUP(AD40,[29]Sheet1!$B$2:$C$12,2,TRUE)</f>
        <v>#N/A</v>
      </c>
      <c r="AF40" s="232"/>
      <c r="AG40" s="227"/>
      <c r="AH40" s="747" t="str">
        <f>VLOOKUP($E40,'[26]Tong hop ket qua'!$E$19:$M$219,9,0)</f>
        <v>Tốt</v>
      </c>
    </row>
    <row r="41" spans="1:34" s="7" customFormat="1" ht="24.95" customHeight="1" x14ac:dyDescent="0.25">
      <c r="A41" s="207">
        <f t="shared" si="0"/>
        <v>33</v>
      </c>
      <c r="B41" s="207">
        <f>COUNTIF($F$9:F41,F41)</f>
        <v>5</v>
      </c>
      <c r="C41" s="353" t="s">
        <v>984</v>
      </c>
      <c r="D41" s="208" t="s">
        <v>361</v>
      </c>
      <c r="E41" s="207" t="s">
        <v>412</v>
      </c>
      <c r="F41" s="45" t="s">
        <v>360</v>
      </c>
      <c r="G41" s="45" t="s">
        <v>974</v>
      </c>
      <c r="H41" s="5" t="s">
        <v>391</v>
      </c>
      <c r="I41" s="19">
        <f>VLOOKUP(H41,[29]Sheet1!$B$2:$C$12,2,TRUE)</f>
        <v>9</v>
      </c>
      <c r="J41" s="5" t="s">
        <v>391</v>
      </c>
      <c r="K41" s="19">
        <f>VLOOKUP(J41,[29]Sheet1!$B$2:$C$12,2,TRUE)</f>
        <v>9</v>
      </c>
      <c r="L41" s="5" t="s">
        <v>391</v>
      </c>
      <c r="M41" s="19">
        <f>VLOOKUP(L41,[29]Sheet1!$B$2:$C$12,2,TRUE)</f>
        <v>9</v>
      </c>
      <c r="N41" s="5" t="s">
        <v>390</v>
      </c>
      <c r="O41" s="19">
        <f>VLOOKUP(N41,[29]Sheet1!$B$2:$C$12,2,TRUE)</f>
        <v>10</v>
      </c>
      <c r="P41" s="5" t="s">
        <v>390</v>
      </c>
      <c r="Q41" s="19">
        <f>VLOOKUP(P41,[29]Sheet1!$B$2:$C$12,2,TRUE)</f>
        <v>10</v>
      </c>
      <c r="R41" s="5" t="s">
        <v>390</v>
      </c>
      <c r="S41" s="19">
        <f>VLOOKUP(R41,[29]Sheet1!$B$2:$C$12,2,TRUE)</f>
        <v>10</v>
      </c>
      <c r="T41" s="5" t="s">
        <v>390</v>
      </c>
      <c r="U41" s="19">
        <f>VLOOKUP(T41,[29]Sheet1!$B$2:$C$12,2,TRUE)</f>
        <v>10</v>
      </c>
      <c r="V41" s="5" t="s">
        <v>390</v>
      </c>
      <c r="W41" s="19">
        <f>VLOOKUP(V41,[29]Sheet1!$B$2:$C$12,2,TRUE)</f>
        <v>10</v>
      </c>
      <c r="X41" s="5" t="s">
        <v>391</v>
      </c>
      <c r="Y41" s="19">
        <f>VLOOKUP(X41,[29]Sheet1!$B$2:$C$12,2,TRUE)</f>
        <v>9</v>
      </c>
      <c r="Z41" s="5" t="s">
        <v>390</v>
      </c>
      <c r="AA41" s="19">
        <f>VLOOKUP(Z41,[29]Sheet1!$B$2:$C$12,2,TRUE)</f>
        <v>10</v>
      </c>
      <c r="AB41" s="5" t="str">
        <f>VLOOKUP($E41,'[30]Chi tiet'!$D$8:$AC$394,18,0)</f>
        <v>A2</v>
      </c>
      <c r="AC41" s="19">
        <f>VLOOKUP(AB41,[29]Sheet1!$B$2:$C$12,2,TRUE)</f>
        <v>9</v>
      </c>
      <c r="AD41" s="5"/>
      <c r="AE41" s="19" t="e">
        <f>VLOOKUP(AD41,[29]Sheet1!$B$2:$C$12,2,TRUE)</f>
        <v>#N/A</v>
      </c>
      <c r="AF41" s="232"/>
      <c r="AG41" s="227"/>
      <c r="AH41" s="747" t="str">
        <f>VLOOKUP($E41,'[26]Tong hop ket qua'!$E$19:$M$219,9,0)</f>
        <v>Tốt</v>
      </c>
    </row>
    <row r="42" spans="1:34" s="46" customFormat="1" ht="24.95" customHeight="1" x14ac:dyDescent="0.25">
      <c r="A42" s="207">
        <f t="shared" si="0"/>
        <v>34</v>
      </c>
      <c r="B42" s="207">
        <f>COUNTIF($F$9:F42,F42)</f>
        <v>6</v>
      </c>
      <c r="C42" s="353" t="s">
        <v>984</v>
      </c>
      <c r="D42" s="208" t="s">
        <v>22</v>
      </c>
      <c r="E42" s="207" t="s">
        <v>413</v>
      </c>
      <c r="F42" s="45" t="s">
        <v>360</v>
      </c>
      <c r="G42" s="45" t="s">
        <v>974</v>
      </c>
      <c r="H42" s="5" t="s">
        <v>391</v>
      </c>
      <c r="I42" s="19">
        <f>VLOOKUP(H42,[29]Sheet1!$B$2:$C$12,2,TRUE)</f>
        <v>9</v>
      </c>
      <c r="J42" s="5" t="s">
        <v>391</v>
      </c>
      <c r="K42" s="19">
        <f>VLOOKUP(J42,[29]Sheet1!$B$2:$C$12,2,TRUE)</f>
        <v>9</v>
      </c>
      <c r="L42" s="5" t="s">
        <v>391</v>
      </c>
      <c r="M42" s="19">
        <f>VLOOKUP(L42,[29]Sheet1!$B$2:$C$12,2,TRUE)</f>
        <v>9</v>
      </c>
      <c r="N42" s="5" t="s">
        <v>391</v>
      </c>
      <c r="O42" s="19">
        <f>VLOOKUP(N42,[29]Sheet1!$B$2:$C$12,2,TRUE)</f>
        <v>9</v>
      </c>
      <c r="P42" s="5" t="s">
        <v>390</v>
      </c>
      <c r="Q42" s="19">
        <f>VLOOKUP(P42,[29]Sheet1!$B$2:$C$12,2,TRUE)</f>
        <v>10</v>
      </c>
      <c r="R42" s="5" t="s">
        <v>391</v>
      </c>
      <c r="S42" s="19">
        <f>VLOOKUP(R42,[29]Sheet1!$B$2:$C$12,2,TRUE)</f>
        <v>9</v>
      </c>
      <c r="T42" s="5" t="s">
        <v>391</v>
      </c>
      <c r="U42" s="19">
        <f>VLOOKUP(T42,[29]Sheet1!$B$2:$C$12,2,TRUE)</f>
        <v>9</v>
      </c>
      <c r="V42" s="5" t="s">
        <v>392</v>
      </c>
      <c r="W42" s="19">
        <f>VLOOKUP(V42,[29]Sheet1!$B$2:$C$12,2,TRUE)</f>
        <v>8</v>
      </c>
      <c r="X42" s="5" t="s">
        <v>391</v>
      </c>
      <c r="Y42" s="19">
        <f>VLOOKUP(X42,[29]Sheet1!$B$2:$C$12,2,TRUE)</f>
        <v>9</v>
      </c>
      <c r="Z42" s="5" t="s">
        <v>391</v>
      </c>
      <c r="AA42" s="19">
        <f>VLOOKUP(Z42,[29]Sheet1!$B$2:$C$12,2,TRUE)</f>
        <v>9</v>
      </c>
      <c r="AB42" s="5" t="str">
        <f>VLOOKUP($E42,'[30]Chi tiet'!$D$8:$AC$394,18,0)</f>
        <v>A2</v>
      </c>
      <c r="AC42" s="19">
        <f>VLOOKUP(AB42,[29]Sheet1!$B$2:$C$12,2,TRUE)</f>
        <v>9</v>
      </c>
      <c r="AD42" s="5"/>
      <c r="AE42" s="19" t="e">
        <f>VLOOKUP(AD42,[29]Sheet1!$B$2:$C$12,2,TRUE)</f>
        <v>#N/A</v>
      </c>
      <c r="AF42" s="232"/>
      <c r="AG42" s="227"/>
      <c r="AH42" s="747" t="str">
        <f>VLOOKUP($E42,'[26]Tong hop ket qua'!$E$19:$M$219,9,0)</f>
        <v>Tốt</v>
      </c>
    </row>
    <row r="43" spans="1:34" s="46" customFormat="1" ht="24.95" customHeight="1" x14ac:dyDescent="0.25">
      <c r="A43" s="207">
        <f t="shared" si="0"/>
        <v>35</v>
      </c>
      <c r="B43" s="207">
        <f>COUNTIF($F$9:F43,F43)</f>
        <v>7</v>
      </c>
      <c r="C43" s="353" t="s">
        <v>985</v>
      </c>
      <c r="D43" s="208" t="s">
        <v>24</v>
      </c>
      <c r="E43" s="207" t="s">
        <v>414</v>
      </c>
      <c r="F43" s="45" t="s">
        <v>360</v>
      </c>
      <c r="G43" s="45" t="s">
        <v>974</v>
      </c>
      <c r="H43" s="5" t="s">
        <v>391</v>
      </c>
      <c r="I43" s="19">
        <f>VLOOKUP(H43,[29]Sheet1!$B$2:$C$12,2,TRUE)</f>
        <v>9</v>
      </c>
      <c r="J43" s="5" t="s">
        <v>392</v>
      </c>
      <c r="K43" s="19">
        <f>VLOOKUP(J43,[29]Sheet1!$B$2:$C$12,2,TRUE)</f>
        <v>8</v>
      </c>
      <c r="L43" s="5" t="s">
        <v>391</v>
      </c>
      <c r="M43" s="19">
        <f>VLOOKUP(L43,[29]Sheet1!$B$2:$C$12,2,TRUE)</f>
        <v>9</v>
      </c>
      <c r="N43" s="5" t="s">
        <v>392</v>
      </c>
      <c r="O43" s="19">
        <f>VLOOKUP(N43,[29]Sheet1!$B$2:$C$12,2,TRUE)</f>
        <v>8</v>
      </c>
      <c r="P43" s="5" t="s">
        <v>391</v>
      </c>
      <c r="Q43" s="19">
        <f>VLOOKUP(P43,[29]Sheet1!$B$2:$C$12,2,TRUE)</f>
        <v>9</v>
      </c>
      <c r="R43" s="5" t="s">
        <v>392</v>
      </c>
      <c r="S43" s="19">
        <f>VLOOKUP(R43,[29]Sheet1!$B$2:$C$12,2,TRUE)</f>
        <v>8</v>
      </c>
      <c r="T43" s="5" t="s">
        <v>392</v>
      </c>
      <c r="U43" s="19">
        <f>VLOOKUP(T43,[29]Sheet1!$B$2:$C$12,2,TRUE)</f>
        <v>8</v>
      </c>
      <c r="V43" s="5" t="s">
        <v>391</v>
      </c>
      <c r="W43" s="19">
        <f>VLOOKUP(V43,[29]Sheet1!$B$2:$C$12,2,TRUE)</f>
        <v>9</v>
      </c>
      <c r="X43" s="5" t="s">
        <v>391</v>
      </c>
      <c r="Y43" s="19">
        <f>VLOOKUP(X43,[29]Sheet1!$B$2:$C$12,2,TRUE)</f>
        <v>9</v>
      </c>
      <c r="Z43" s="5" t="s">
        <v>392</v>
      </c>
      <c r="AA43" s="19">
        <f>VLOOKUP(Z43,[29]Sheet1!$B$2:$C$12,2,TRUE)</f>
        <v>8</v>
      </c>
      <c r="AB43" s="5" t="str">
        <f>VLOOKUP($E43,'[30]Chi tiet'!$D$8:$AC$394,18,0)</f>
        <v>A2</v>
      </c>
      <c r="AC43" s="19">
        <f>VLOOKUP(AB43,[29]Sheet1!$B$2:$C$12,2,TRUE)</f>
        <v>9</v>
      </c>
      <c r="AD43" s="5"/>
      <c r="AE43" s="19" t="e">
        <f>VLOOKUP(AD43,[29]Sheet1!$B$2:$C$12,2,TRUE)</f>
        <v>#N/A</v>
      </c>
      <c r="AF43" s="232"/>
      <c r="AG43" s="227"/>
      <c r="AH43" s="747" t="str">
        <f>VLOOKUP($E43,'[26]Tong hop ket qua'!$E$19:$M$219,9,0)</f>
        <v>Khá</v>
      </c>
    </row>
    <row r="44" spans="1:34" s="46" customFormat="1" ht="24.95" customHeight="1" x14ac:dyDescent="0.25">
      <c r="A44" s="207">
        <f t="shared" si="0"/>
        <v>36</v>
      </c>
      <c r="B44" s="207">
        <f>COUNTIF($F$9:F44,F44)</f>
        <v>8</v>
      </c>
      <c r="C44" s="353" t="s">
        <v>984</v>
      </c>
      <c r="D44" s="208" t="s">
        <v>26</v>
      </c>
      <c r="E44" s="185" t="s">
        <v>415</v>
      </c>
      <c r="F44" s="45" t="s">
        <v>360</v>
      </c>
      <c r="G44" s="45" t="s">
        <v>974</v>
      </c>
      <c r="H44" s="5" t="s">
        <v>390</v>
      </c>
      <c r="I44" s="19">
        <f>VLOOKUP(H44,[29]Sheet1!$B$2:$C$12,2,TRUE)</f>
        <v>10</v>
      </c>
      <c r="J44" s="5" t="s">
        <v>390</v>
      </c>
      <c r="K44" s="19">
        <f>VLOOKUP(J44,[29]Sheet1!$B$2:$C$12,2,TRUE)</f>
        <v>10</v>
      </c>
      <c r="L44" s="5" t="s">
        <v>390</v>
      </c>
      <c r="M44" s="19">
        <f>VLOOKUP(L44,[29]Sheet1!$B$2:$C$12,2,TRUE)</f>
        <v>10</v>
      </c>
      <c r="N44" s="5" t="s">
        <v>390</v>
      </c>
      <c r="O44" s="19">
        <f>VLOOKUP(N44,[29]Sheet1!$B$2:$C$12,2,TRUE)</f>
        <v>10</v>
      </c>
      <c r="P44" s="5" t="s">
        <v>390</v>
      </c>
      <c r="Q44" s="19">
        <f>VLOOKUP(P44,[29]Sheet1!$B$2:$C$12,2,TRUE)</f>
        <v>10</v>
      </c>
      <c r="R44" s="5" t="s">
        <v>390</v>
      </c>
      <c r="S44" s="19">
        <f>VLOOKUP(R44,[29]Sheet1!$B$2:$C$12,2,TRUE)</f>
        <v>10</v>
      </c>
      <c r="T44" s="5" t="s">
        <v>390</v>
      </c>
      <c r="U44" s="19">
        <f>VLOOKUP(T44,[29]Sheet1!$B$2:$C$12,2,TRUE)</f>
        <v>10</v>
      </c>
      <c r="V44" s="5" t="s">
        <v>390</v>
      </c>
      <c r="W44" s="19">
        <f>VLOOKUP(V44,[29]Sheet1!$B$2:$C$12,2,TRUE)</f>
        <v>10</v>
      </c>
      <c r="X44" s="5" t="s">
        <v>391</v>
      </c>
      <c r="Y44" s="19">
        <f>VLOOKUP(X44,[29]Sheet1!$B$2:$C$12,2,TRUE)</f>
        <v>9</v>
      </c>
      <c r="Z44" s="5" t="s">
        <v>390</v>
      </c>
      <c r="AA44" s="19">
        <f>VLOOKUP(Z44,[29]Sheet1!$B$2:$C$12,2,TRUE)</f>
        <v>10</v>
      </c>
      <c r="AB44" s="5" t="str">
        <f>VLOOKUP($E44,'[30]Chi tiet'!$D$8:$AC$394,18,0)</f>
        <v>A1</v>
      </c>
      <c r="AC44" s="19">
        <f>VLOOKUP(AB44,[29]Sheet1!$B$2:$C$12,2,TRUE)</f>
        <v>10</v>
      </c>
      <c r="AD44" s="5"/>
      <c r="AE44" s="19" t="e">
        <f>VLOOKUP(AD44,[29]Sheet1!$B$2:$C$12,2,TRUE)</f>
        <v>#N/A</v>
      </c>
      <c r="AF44" s="232"/>
      <c r="AG44" s="227"/>
      <c r="AH44" s="747" t="str">
        <f>VLOOKUP($E44,'[26]Tong hop ket qua'!$E$19:$M$219,9,0)</f>
        <v>Tốt</v>
      </c>
    </row>
    <row r="45" spans="1:34" s="46" customFormat="1" ht="24.95" customHeight="1" x14ac:dyDescent="0.25">
      <c r="A45" s="207">
        <f t="shared" si="0"/>
        <v>37</v>
      </c>
      <c r="B45" s="207">
        <f>COUNTIF($F$9:F45,F45)</f>
        <v>9</v>
      </c>
      <c r="C45" s="353" t="s">
        <v>984</v>
      </c>
      <c r="D45" s="208" t="s">
        <v>284</v>
      </c>
      <c r="E45" s="207" t="s">
        <v>418</v>
      </c>
      <c r="F45" s="45" t="s">
        <v>360</v>
      </c>
      <c r="G45" s="45" t="s">
        <v>974</v>
      </c>
      <c r="H45" s="5" t="s">
        <v>392</v>
      </c>
      <c r="I45" s="19">
        <f>VLOOKUP(H45,[29]Sheet1!$B$2:$C$12,2,TRUE)</f>
        <v>8</v>
      </c>
      <c r="J45" s="5" t="s">
        <v>392</v>
      </c>
      <c r="K45" s="19">
        <f>VLOOKUP(J45,[29]Sheet1!$B$2:$C$12,2,TRUE)</f>
        <v>8</v>
      </c>
      <c r="L45" s="5" t="s">
        <v>392</v>
      </c>
      <c r="M45" s="19">
        <f>VLOOKUP(L45,[29]Sheet1!$B$2:$C$12,2,TRUE)</f>
        <v>8</v>
      </c>
      <c r="N45" s="5" t="s">
        <v>391</v>
      </c>
      <c r="O45" s="19">
        <f>VLOOKUP(N45,[29]Sheet1!$B$2:$C$12,2,TRUE)</f>
        <v>9</v>
      </c>
      <c r="P45" s="5" t="s">
        <v>391</v>
      </c>
      <c r="Q45" s="19">
        <f>VLOOKUP(P45,[29]Sheet1!$B$2:$C$12,2,TRUE)</f>
        <v>9</v>
      </c>
      <c r="R45" s="5" t="s">
        <v>391</v>
      </c>
      <c r="S45" s="19">
        <f>VLOOKUP(R45,[29]Sheet1!$B$2:$C$12,2,TRUE)</f>
        <v>9</v>
      </c>
      <c r="T45" s="5" t="s">
        <v>392</v>
      </c>
      <c r="U45" s="19">
        <f>VLOOKUP(T45,[29]Sheet1!$B$2:$C$12,2,TRUE)</f>
        <v>8</v>
      </c>
      <c r="V45" s="5" t="s">
        <v>391</v>
      </c>
      <c r="W45" s="19">
        <f>VLOOKUP(V45,[29]Sheet1!$B$2:$C$12,2,TRUE)</f>
        <v>9</v>
      </c>
      <c r="X45" s="5" t="s">
        <v>392</v>
      </c>
      <c r="Y45" s="19">
        <f>VLOOKUP(X45,[29]Sheet1!$B$2:$C$12,2,TRUE)</f>
        <v>8</v>
      </c>
      <c r="Z45" s="5" t="s">
        <v>391</v>
      </c>
      <c r="AA45" s="19">
        <f>VLOOKUP(Z45,[29]Sheet1!$B$2:$C$12,2,TRUE)</f>
        <v>9</v>
      </c>
      <c r="AB45" s="5" t="str">
        <f>VLOOKUP($E45,'[30]Chi tiet'!$D$8:$AC$394,18,0)</f>
        <v>A2</v>
      </c>
      <c r="AC45" s="19">
        <f>VLOOKUP(AB45,[29]Sheet1!$B$2:$C$12,2,TRUE)</f>
        <v>9</v>
      </c>
      <c r="AD45" s="5"/>
      <c r="AE45" s="19" t="e">
        <f>VLOOKUP(AD45,[29]Sheet1!$B$2:$C$12,2,TRUE)</f>
        <v>#N/A</v>
      </c>
      <c r="AF45" s="232"/>
      <c r="AG45" s="227"/>
      <c r="AH45" s="747" t="str">
        <f>VLOOKUP($E45,'[26]Tong hop ket qua'!$E$19:$M$219,9,0)</f>
        <v>Tốt</v>
      </c>
    </row>
    <row r="46" spans="1:34" s="46" customFormat="1" ht="24.95" customHeight="1" x14ac:dyDescent="0.25">
      <c r="A46" s="207">
        <f t="shared" si="0"/>
        <v>38</v>
      </c>
      <c r="B46" s="207">
        <f>COUNTIF($F$9:F46,F46)</f>
        <v>10</v>
      </c>
      <c r="C46" s="353" t="s">
        <v>984</v>
      </c>
      <c r="D46" s="208" t="s">
        <v>68</v>
      </c>
      <c r="E46" s="207" t="s">
        <v>420</v>
      </c>
      <c r="F46" s="45" t="s">
        <v>360</v>
      </c>
      <c r="G46" s="45" t="s">
        <v>974</v>
      </c>
      <c r="H46" s="5" t="s">
        <v>391</v>
      </c>
      <c r="I46" s="19">
        <f>VLOOKUP(H46,[29]Sheet1!$B$2:$C$12,2,TRUE)</f>
        <v>9</v>
      </c>
      <c r="J46" s="5" t="s">
        <v>391</v>
      </c>
      <c r="K46" s="19">
        <f>VLOOKUP(J46,[29]Sheet1!$B$2:$C$12,2,TRUE)</f>
        <v>9</v>
      </c>
      <c r="L46" s="5" t="s">
        <v>391</v>
      </c>
      <c r="M46" s="19">
        <f>VLOOKUP(L46,[29]Sheet1!$B$2:$C$12,2,TRUE)</f>
        <v>9</v>
      </c>
      <c r="N46" s="5" t="s">
        <v>391</v>
      </c>
      <c r="O46" s="19">
        <f>VLOOKUP(N46,[29]Sheet1!$B$2:$C$12,2,TRUE)</f>
        <v>9</v>
      </c>
      <c r="P46" s="5" t="s">
        <v>391</v>
      </c>
      <c r="Q46" s="19">
        <f>VLOOKUP(P46,[29]Sheet1!$B$2:$C$12,2,TRUE)</f>
        <v>9</v>
      </c>
      <c r="R46" s="5" t="s">
        <v>391</v>
      </c>
      <c r="S46" s="19">
        <f>VLOOKUP(R46,[29]Sheet1!$B$2:$C$12,2,TRUE)</f>
        <v>9</v>
      </c>
      <c r="T46" s="5" t="s">
        <v>392</v>
      </c>
      <c r="U46" s="19">
        <f>VLOOKUP(T46,[29]Sheet1!$B$2:$C$12,2,TRUE)</f>
        <v>8</v>
      </c>
      <c r="V46" s="5" t="s">
        <v>392</v>
      </c>
      <c r="W46" s="19">
        <f>VLOOKUP(V46,[29]Sheet1!$B$2:$C$12,2,TRUE)</f>
        <v>8</v>
      </c>
      <c r="X46" s="5" t="s">
        <v>392</v>
      </c>
      <c r="Y46" s="19">
        <f>VLOOKUP(X46,[29]Sheet1!$B$2:$C$12,2,TRUE)</f>
        <v>8</v>
      </c>
      <c r="Z46" s="5" t="s">
        <v>391</v>
      </c>
      <c r="AA46" s="19">
        <f>VLOOKUP(Z46,[29]Sheet1!$B$2:$C$12,2,TRUE)</f>
        <v>9</v>
      </c>
      <c r="AB46" s="5" t="str">
        <f>VLOOKUP($E46,'[30]Chi tiet'!$D$8:$AC$394,18,0)</f>
        <v>A3</v>
      </c>
      <c r="AC46" s="19">
        <f>VLOOKUP(AB46,[29]Sheet1!$B$2:$C$12,2,TRUE)</f>
        <v>8</v>
      </c>
      <c r="AD46" s="5"/>
      <c r="AE46" s="19" t="e">
        <f>VLOOKUP(AD46,[29]Sheet1!$B$2:$C$12,2,TRUE)</f>
        <v>#N/A</v>
      </c>
      <c r="AF46" s="232"/>
      <c r="AG46" s="227"/>
      <c r="AH46" s="747" t="str">
        <f>VLOOKUP($E46,'[26]Tong hop ket qua'!$E$19:$M$219,9,0)</f>
        <v>Tốt</v>
      </c>
    </row>
    <row r="47" spans="1:34" s="46" customFormat="1" ht="55.5" customHeight="1" x14ac:dyDescent="0.25">
      <c r="A47" s="207">
        <f t="shared" si="0"/>
        <v>39</v>
      </c>
      <c r="B47" s="207">
        <f>COUNTIF($F$9:F47,F47)</f>
        <v>11</v>
      </c>
      <c r="C47" s="353" t="s">
        <v>984</v>
      </c>
      <c r="D47" s="208" t="s">
        <v>69</v>
      </c>
      <c r="E47" s="207" t="s">
        <v>421</v>
      </c>
      <c r="F47" s="45" t="s">
        <v>360</v>
      </c>
      <c r="G47" s="45" t="s">
        <v>974</v>
      </c>
      <c r="H47" s="5" t="s">
        <v>391</v>
      </c>
      <c r="I47" s="19">
        <f>VLOOKUP(H47,[29]Sheet1!$B$2:$C$12,2,TRUE)</f>
        <v>9</v>
      </c>
      <c r="J47" s="5" t="s">
        <v>390</v>
      </c>
      <c r="K47" s="19">
        <f>VLOOKUP(J47,[29]Sheet1!$B$2:$C$12,2,TRUE)</f>
        <v>10</v>
      </c>
      <c r="L47" s="5" t="s">
        <v>390</v>
      </c>
      <c r="M47" s="19">
        <f>VLOOKUP(L47,[29]Sheet1!$B$2:$C$12,2,TRUE)</f>
        <v>10</v>
      </c>
      <c r="N47" s="5" t="s">
        <v>390</v>
      </c>
      <c r="O47" s="19">
        <f>VLOOKUP(N47,[29]Sheet1!$B$2:$C$12,2,TRUE)</f>
        <v>10</v>
      </c>
      <c r="P47" s="5" t="s">
        <v>390</v>
      </c>
      <c r="Q47" s="19">
        <f>VLOOKUP(P47,[29]Sheet1!$B$2:$C$12,2,TRUE)</f>
        <v>10</v>
      </c>
      <c r="R47" s="5" t="s">
        <v>391</v>
      </c>
      <c r="S47" s="19">
        <f>VLOOKUP(R47,[29]Sheet1!$B$2:$C$12,2,TRUE)</f>
        <v>9</v>
      </c>
      <c r="T47" s="757" t="s">
        <v>306</v>
      </c>
      <c r="U47" s="19" t="e">
        <f>VLOOKUP(T47,[29]Sheet1!$B$2:$C$12,2,TRUE)</f>
        <v>#N/A</v>
      </c>
      <c r="V47" s="5" t="s">
        <v>306</v>
      </c>
      <c r="W47" s="19" t="e">
        <f>VLOOKUP(V47,[29]Sheet1!$B$2:$C$12,2,TRUE)</f>
        <v>#N/A</v>
      </c>
      <c r="X47" s="5" t="s">
        <v>306</v>
      </c>
      <c r="Y47" s="19" t="e">
        <f>VLOOKUP(X47,[29]Sheet1!$B$2:$C$12,2,TRUE)</f>
        <v>#N/A</v>
      </c>
      <c r="Z47" s="5" t="s">
        <v>306</v>
      </c>
      <c r="AA47" s="19" t="e">
        <f>VLOOKUP(Z47,[29]Sheet1!$B$2:$C$12,2,TRUE)</f>
        <v>#N/A</v>
      </c>
      <c r="AB47" s="5" t="str">
        <f>VLOOKUP($E47,'[30]Chi tiet'!$D$8:$AC$394,18,0)</f>
        <v>A DN</v>
      </c>
      <c r="AC47" s="19" t="e">
        <f>VLOOKUP(AB47,[29]Sheet1!$B$2:$C$12,2,TRUE)</f>
        <v>#N/A</v>
      </c>
      <c r="AD47" s="5"/>
      <c r="AE47" s="19" t="e">
        <f>VLOOKUP(AD47,[29]Sheet1!$B$2:$C$12,2,TRUE)</f>
        <v>#N/A</v>
      </c>
      <c r="AF47" s="758" t="s">
        <v>1245</v>
      </c>
      <c r="AG47" s="227"/>
      <c r="AH47" s="747" t="str">
        <f>VLOOKUP($E47,'[26]Tong hop ket qua'!$E$19:$M$219,9,0)</f>
        <v>Khá</v>
      </c>
    </row>
    <row r="48" spans="1:34" s="46" customFormat="1" ht="55.5" customHeight="1" x14ac:dyDescent="0.25">
      <c r="A48" s="207">
        <f t="shared" si="0"/>
        <v>40</v>
      </c>
      <c r="B48" s="207">
        <f>COUNTIF($F$9:F48,F48)</f>
        <v>12</v>
      </c>
      <c r="C48" s="353" t="s">
        <v>984</v>
      </c>
      <c r="D48" s="260" t="s">
        <v>1098</v>
      </c>
      <c r="E48" s="86" t="s">
        <v>1099</v>
      </c>
      <c r="F48" s="45" t="s">
        <v>360</v>
      </c>
      <c r="G48" s="45" t="s">
        <v>974</v>
      </c>
      <c r="H48" s="18"/>
      <c r="I48" s="76"/>
      <c r="J48" s="18"/>
      <c r="K48" s="76"/>
      <c r="L48" s="18"/>
      <c r="M48" s="76"/>
      <c r="N48" s="18"/>
      <c r="O48" s="76"/>
      <c r="P48" s="18"/>
      <c r="Q48" s="18"/>
      <c r="R48" s="18"/>
      <c r="S48" s="18"/>
      <c r="T48" s="18"/>
      <c r="U48" s="18"/>
      <c r="V48" s="18"/>
      <c r="W48" s="18"/>
      <c r="X48" s="18"/>
      <c r="Y48" s="18"/>
      <c r="Z48" s="5" t="s">
        <v>393</v>
      </c>
      <c r="AA48" s="19">
        <f>VLOOKUP(Z48,[29]Sheet1!$B$2:$C$12,2,TRUE)</f>
        <v>7</v>
      </c>
      <c r="AB48" s="5" t="str">
        <f>VLOOKUP($E48,'[30]Chi tiet'!$D$8:$AC$394,18,0)</f>
        <v>A4</v>
      </c>
      <c r="AC48" s="19">
        <f>VLOOKUP(AB48,[29]Sheet1!$B$2:$C$12,2,TRUE)</f>
        <v>7</v>
      </c>
      <c r="AD48" s="5"/>
      <c r="AE48" s="19" t="e">
        <f>VLOOKUP(AD48,[29]Sheet1!$B$2:$C$12,2,TRUE)</f>
        <v>#N/A</v>
      </c>
      <c r="AF48" s="18"/>
      <c r="AG48" s="750" t="s">
        <v>1246</v>
      </c>
      <c r="AH48" s="747"/>
    </row>
    <row r="49" spans="1:34" s="751" customFormat="1" ht="24.95" customHeight="1" x14ac:dyDescent="0.25">
      <c r="A49" s="207">
        <f t="shared" si="0"/>
        <v>41</v>
      </c>
      <c r="B49" s="207">
        <f>COUNTIF($F$9:F49,F49)</f>
        <v>13</v>
      </c>
      <c r="C49" s="353" t="s">
        <v>984</v>
      </c>
      <c r="D49" s="759" t="s">
        <v>67</v>
      </c>
      <c r="E49" s="344" t="s">
        <v>419</v>
      </c>
      <c r="F49" s="45" t="s">
        <v>360</v>
      </c>
      <c r="G49" s="16" t="s">
        <v>975</v>
      </c>
      <c r="H49" s="5" t="s">
        <v>391</v>
      </c>
      <c r="I49" s="19">
        <f>VLOOKUP(H49,[29]Sheet1!$B$2:$C$12,2,TRUE)</f>
        <v>9</v>
      </c>
      <c r="J49" s="5" t="s">
        <v>391</v>
      </c>
      <c r="K49" s="19">
        <f>VLOOKUP(J49,[29]Sheet1!$B$2:$C$12,2,TRUE)</f>
        <v>9</v>
      </c>
      <c r="L49" s="5" t="s">
        <v>391</v>
      </c>
      <c r="M49" s="19">
        <f>VLOOKUP(L49,[29]Sheet1!$B$2:$C$12,2,TRUE)</f>
        <v>9</v>
      </c>
      <c r="N49" s="5" t="s">
        <v>391</v>
      </c>
      <c r="O49" s="16">
        <f>VLOOKUP(N49,[29]Sheet1!$B$2:$C$12,2,TRUE)</f>
        <v>9</v>
      </c>
      <c r="P49" s="5" t="s">
        <v>392</v>
      </c>
      <c r="Q49" s="19">
        <f>VLOOKUP(P49,[29]Sheet1!$B$2:$C$12,2,TRUE)</f>
        <v>8</v>
      </c>
      <c r="R49" s="5" t="s">
        <v>392</v>
      </c>
      <c r="S49" s="19">
        <f>VLOOKUP(R49,[29]Sheet1!$B$2:$C$12,2,TRUE)</f>
        <v>8</v>
      </c>
      <c r="T49" s="5" t="s">
        <v>391</v>
      </c>
      <c r="U49" s="19">
        <f>VLOOKUP(T49,[29]Sheet1!$B$2:$C$12,2,TRUE)</f>
        <v>9</v>
      </c>
      <c r="V49" s="5" t="s">
        <v>392</v>
      </c>
      <c r="W49" s="19">
        <f>VLOOKUP(V49,[29]Sheet1!$B$2:$C$12,2,TRUE)</f>
        <v>8</v>
      </c>
      <c r="X49" s="5" t="s">
        <v>392</v>
      </c>
      <c r="Y49" s="19">
        <f>VLOOKUP(X49,[29]Sheet1!$B$2:$C$12,2,TRUE)</f>
        <v>8</v>
      </c>
      <c r="Z49" s="5" t="s">
        <v>391</v>
      </c>
      <c r="AA49" s="19">
        <f>VLOOKUP(Z49,[29]Sheet1!$B$2:$C$12,2,TRUE)</f>
        <v>9</v>
      </c>
      <c r="AB49" s="5" t="str">
        <f>VLOOKUP($E49,'[30]Chi tiet'!$D$8:$AC$394,18,0)</f>
        <v>A3</v>
      </c>
      <c r="AC49" s="19">
        <f>VLOOKUP(AB49,[29]Sheet1!$B$2:$C$12,2,TRUE)</f>
        <v>8</v>
      </c>
      <c r="AD49" s="5"/>
      <c r="AE49" s="19" t="e">
        <f>VLOOKUP(AD49,[29]Sheet1!$B$2:$C$12,2,TRUE)</f>
        <v>#N/A</v>
      </c>
      <c r="AF49" s="749"/>
      <c r="AG49" s="750"/>
      <c r="AH49" s="747" t="str">
        <f>VLOOKUP($E49,'[26]Tong hop ket qua'!$E$19:$M$219,9,0)</f>
        <v>Tốt</v>
      </c>
    </row>
    <row r="50" spans="1:34" s="751" customFormat="1" ht="24.95" customHeight="1" x14ac:dyDescent="0.25">
      <c r="A50" s="207">
        <f t="shared" si="0"/>
        <v>42</v>
      </c>
      <c r="B50" s="207">
        <f>COUNTIF($F$9:F50,F50)</f>
        <v>14</v>
      </c>
      <c r="C50" s="353" t="s">
        <v>985</v>
      </c>
      <c r="D50" s="755" t="s">
        <v>36</v>
      </c>
      <c r="E50" s="756" t="s">
        <v>422</v>
      </c>
      <c r="F50" s="45" t="s">
        <v>360</v>
      </c>
      <c r="G50" s="16" t="s">
        <v>975</v>
      </c>
      <c r="H50" s="5" t="s">
        <v>391</v>
      </c>
      <c r="I50" s="19">
        <f>VLOOKUP(H50,[29]Sheet1!$B$2:$C$12,2,TRUE)</f>
        <v>9</v>
      </c>
      <c r="J50" s="5" t="s">
        <v>391</v>
      </c>
      <c r="K50" s="19">
        <f>VLOOKUP(J50,[29]Sheet1!$B$2:$C$12,2,TRUE)</f>
        <v>9</v>
      </c>
      <c r="L50" s="5" t="s">
        <v>391</v>
      </c>
      <c r="M50" s="19">
        <f>VLOOKUP(L50,[29]Sheet1!$B$2:$C$12,2,TRUE)</f>
        <v>9</v>
      </c>
      <c r="N50" s="5" t="s">
        <v>392</v>
      </c>
      <c r="O50" s="16">
        <f>VLOOKUP(N50,[29]Sheet1!$B$2:$C$12,2,TRUE)</f>
        <v>8</v>
      </c>
      <c r="P50" s="5" t="s">
        <v>392</v>
      </c>
      <c r="Q50" s="19">
        <f>VLOOKUP(P50,[29]Sheet1!$B$2:$C$12,2,TRUE)</f>
        <v>8</v>
      </c>
      <c r="R50" s="5" t="s">
        <v>391</v>
      </c>
      <c r="S50" s="19">
        <f>VLOOKUP(R50,[29]Sheet1!$B$2:$C$12,2,TRUE)</f>
        <v>9</v>
      </c>
      <c r="T50" s="5" t="s">
        <v>391</v>
      </c>
      <c r="U50" s="19">
        <f>VLOOKUP(T50,[29]Sheet1!$B$2:$C$12,2,TRUE)</f>
        <v>9</v>
      </c>
      <c r="V50" s="5" t="s">
        <v>391</v>
      </c>
      <c r="W50" s="19">
        <f>VLOOKUP(V50,[29]Sheet1!$B$2:$C$12,2,TRUE)</f>
        <v>9</v>
      </c>
      <c r="X50" s="5" t="s">
        <v>392</v>
      </c>
      <c r="Y50" s="19">
        <f>VLOOKUP(X50,[29]Sheet1!$B$2:$C$12,2,TRUE)</f>
        <v>8</v>
      </c>
      <c r="Z50" s="5" t="s">
        <v>391</v>
      </c>
      <c r="AA50" s="19">
        <f>VLOOKUP(Z50,[29]Sheet1!$B$2:$C$12,2,TRUE)</f>
        <v>9</v>
      </c>
      <c r="AB50" s="5" t="str">
        <f>VLOOKUP($E50,'[30]Chi tiet'!$D$8:$AC$394,18,0)</f>
        <v>A4</v>
      </c>
      <c r="AC50" s="19">
        <f>VLOOKUP(AB50,[29]Sheet1!$B$2:$C$12,2,TRUE)</f>
        <v>7</v>
      </c>
      <c r="AD50" s="5"/>
      <c r="AE50" s="19" t="e">
        <f>VLOOKUP(AD50,[29]Sheet1!$B$2:$C$12,2,TRUE)</f>
        <v>#N/A</v>
      </c>
      <c r="AF50" s="749"/>
      <c r="AG50" s="750"/>
      <c r="AH50" s="747"/>
    </row>
    <row r="51" spans="1:34" s="751" customFormat="1" ht="24.95" customHeight="1" x14ac:dyDescent="0.25">
      <c r="A51" s="207">
        <f t="shared" si="0"/>
        <v>43</v>
      </c>
      <c r="B51" s="207">
        <f>COUNTIF($F$9:F51,F51)</f>
        <v>15</v>
      </c>
      <c r="C51" s="353" t="s">
        <v>985</v>
      </c>
      <c r="D51" s="759" t="s">
        <v>28</v>
      </c>
      <c r="E51" s="345" t="s">
        <v>416</v>
      </c>
      <c r="F51" s="45" t="s">
        <v>360</v>
      </c>
      <c r="G51" s="16" t="s">
        <v>975</v>
      </c>
      <c r="H51" s="5" t="s">
        <v>393</v>
      </c>
      <c r="I51" s="19">
        <f>VLOOKUP(H51,[29]Sheet1!$B$2:$C$12,2,TRUE)</f>
        <v>7</v>
      </c>
      <c r="J51" s="5" t="s">
        <v>392</v>
      </c>
      <c r="K51" s="19">
        <f>VLOOKUP(J51,[29]Sheet1!$B$2:$C$12,2,TRUE)</f>
        <v>8</v>
      </c>
      <c r="L51" s="5" t="s">
        <v>393</v>
      </c>
      <c r="M51" s="19">
        <f>VLOOKUP(L51,[29]Sheet1!$B$2:$C$12,2,TRUE)</f>
        <v>7</v>
      </c>
      <c r="N51" s="5" t="s">
        <v>393</v>
      </c>
      <c r="O51" s="16">
        <f>VLOOKUP(N51,[29]Sheet1!$B$2:$C$12,2,TRUE)</f>
        <v>7</v>
      </c>
      <c r="P51" s="5" t="s">
        <v>392</v>
      </c>
      <c r="Q51" s="19">
        <f>VLOOKUP(P51,[29]Sheet1!$B$2:$C$12,2,TRUE)</f>
        <v>8</v>
      </c>
      <c r="R51" s="5" t="s">
        <v>393</v>
      </c>
      <c r="S51" s="19">
        <f>VLOOKUP(R51,[29]Sheet1!$B$2:$C$12,2,TRUE)</f>
        <v>7</v>
      </c>
      <c r="T51" s="5" t="s">
        <v>392</v>
      </c>
      <c r="U51" s="19">
        <f>VLOOKUP(T51,[29]Sheet1!$B$2:$C$12,2,TRUE)</f>
        <v>8</v>
      </c>
      <c r="V51" s="5" t="s">
        <v>393</v>
      </c>
      <c r="W51" s="19">
        <f>VLOOKUP(V51,[29]Sheet1!$B$2:$C$12,2,TRUE)</f>
        <v>7</v>
      </c>
      <c r="X51" s="5" t="s">
        <v>393</v>
      </c>
      <c r="Y51" s="19">
        <f>VLOOKUP(X51,[29]Sheet1!$B$2:$C$12,2,TRUE)</f>
        <v>7</v>
      </c>
      <c r="Z51" s="5" t="s">
        <v>393</v>
      </c>
      <c r="AA51" s="19">
        <f>VLOOKUP(Z51,[29]Sheet1!$B$2:$C$12,2,TRUE)</f>
        <v>7</v>
      </c>
      <c r="AB51" s="5" t="str">
        <f>VLOOKUP($E51,'[30]Chi tiet'!$D$8:$AC$394,18,0)</f>
        <v>A4</v>
      </c>
      <c r="AC51" s="19">
        <f>VLOOKUP(AB51,[29]Sheet1!$B$2:$C$12,2,TRUE)</f>
        <v>7</v>
      </c>
      <c r="AD51" s="5"/>
      <c r="AE51" s="19" t="e">
        <f>VLOOKUP(AD51,[29]Sheet1!$B$2:$C$12,2,TRUE)</f>
        <v>#N/A</v>
      </c>
      <c r="AF51" s="749"/>
      <c r="AG51" s="750"/>
      <c r="AH51" s="747"/>
    </row>
    <row r="52" spans="1:34" s="751" customFormat="1" ht="24.95" customHeight="1" x14ac:dyDescent="0.25">
      <c r="A52" s="207">
        <f t="shared" si="0"/>
        <v>44</v>
      </c>
      <c r="B52" s="207">
        <f>COUNTIF($F$9:F52,F52)</f>
        <v>16</v>
      </c>
      <c r="C52" s="353" t="s">
        <v>985</v>
      </c>
      <c r="D52" s="755" t="s">
        <v>39</v>
      </c>
      <c r="E52" s="756" t="s">
        <v>423</v>
      </c>
      <c r="F52" s="45" t="s">
        <v>360</v>
      </c>
      <c r="G52" s="16" t="s">
        <v>975</v>
      </c>
      <c r="H52" s="5" t="s">
        <v>392</v>
      </c>
      <c r="I52" s="19">
        <f>VLOOKUP(H52,[29]Sheet1!$B$2:$C$12,2,TRUE)</f>
        <v>8</v>
      </c>
      <c r="J52" s="5" t="s">
        <v>393</v>
      </c>
      <c r="K52" s="19">
        <f>VLOOKUP(J52,[29]Sheet1!$B$2:$C$12,2,TRUE)</f>
        <v>7</v>
      </c>
      <c r="L52" s="5" t="s">
        <v>392</v>
      </c>
      <c r="M52" s="19">
        <f>VLOOKUP(L52,[29]Sheet1!$B$2:$C$12,2,TRUE)</f>
        <v>8</v>
      </c>
      <c r="N52" s="5" t="s">
        <v>393</v>
      </c>
      <c r="O52" s="16">
        <f>VLOOKUP(N52,[29]Sheet1!$B$2:$C$12,2,TRUE)</f>
        <v>7</v>
      </c>
      <c r="P52" s="5" t="s">
        <v>392</v>
      </c>
      <c r="Q52" s="19">
        <f>VLOOKUP(P52,[29]Sheet1!$B$2:$C$12,2,TRUE)</f>
        <v>8</v>
      </c>
      <c r="R52" s="5" t="s">
        <v>392</v>
      </c>
      <c r="S52" s="19">
        <f>VLOOKUP(R52,[29]Sheet1!$B$2:$C$12,2,TRUE)</f>
        <v>8</v>
      </c>
      <c r="T52" s="5" t="s">
        <v>392</v>
      </c>
      <c r="U52" s="19">
        <f>VLOOKUP(T52,[29]Sheet1!$B$2:$C$12,2,TRUE)</f>
        <v>8</v>
      </c>
      <c r="V52" s="5" t="s">
        <v>392</v>
      </c>
      <c r="W52" s="19">
        <f>VLOOKUP(V52,[29]Sheet1!$B$2:$C$12,2,TRUE)</f>
        <v>8</v>
      </c>
      <c r="X52" s="5" t="s">
        <v>392</v>
      </c>
      <c r="Y52" s="19">
        <f>VLOOKUP(X52,[29]Sheet1!$B$2:$C$12,2,TRUE)</f>
        <v>8</v>
      </c>
      <c r="Z52" s="5" t="s">
        <v>392</v>
      </c>
      <c r="AA52" s="19">
        <f>VLOOKUP(Z52,[29]Sheet1!$B$2:$C$12,2,TRUE)</f>
        <v>8</v>
      </c>
      <c r="AB52" s="5" t="str">
        <f>VLOOKUP($E52,'[30]Chi tiet'!$D$8:$AC$394,18,0)</f>
        <v>A4</v>
      </c>
      <c r="AC52" s="19">
        <f>VLOOKUP(AB52,[29]Sheet1!$B$2:$C$12,2,TRUE)</f>
        <v>7</v>
      </c>
      <c r="AD52" s="5"/>
      <c r="AE52" s="19" t="e">
        <f>VLOOKUP(AD52,[29]Sheet1!$B$2:$C$12,2,TRUE)</f>
        <v>#N/A</v>
      </c>
      <c r="AF52" s="749"/>
      <c r="AG52" s="750"/>
      <c r="AH52" s="747"/>
    </row>
    <row r="53" spans="1:34" s="751" customFormat="1" ht="24.95" customHeight="1" x14ac:dyDescent="0.25">
      <c r="A53" s="207">
        <f t="shared" si="0"/>
        <v>45</v>
      </c>
      <c r="B53" s="207">
        <f>COUNTIF($F$9:F53,F53)</f>
        <v>17</v>
      </c>
      <c r="C53" s="353" t="s">
        <v>985</v>
      </c>
      <c r="D53" s="759" t="s">
        <v>44</v>
      </c>
      <c r="E53" s="344" t="s">
        <v>424</v>
      </c>
      <c r="F53" s="45" t="s">
        <v>360</v>
      </c>
      <c r="G53" s="16" t="s">
        <v>975</v>
      </c>
      <c r="H53" s="5" t="s">
        <v>393</v>
      </c>
      <c r="I53" s="19">
        <f>VLOOKUP(H53,[29]Sheet1!$B$2:$C$12,2,TRUE)</f>
        <v>7</v>
      </c>
      <c r="J53" s="5" t="s">
        <v>392</v>
      </c>
      <c r="K53" s="19">
        <f>VLOOKUP(J53,[29]Sheet1!$B$2:$C$12,2,TRUE)</f>
        <v>8</v>
      </c>
      <c r="L53" s="5" t="s">
        <v>393</v>
      </c>
      <c r="M53" s="19">
        <f>VLOOKUP(L53,[29]Sheet1!$B$2:$C$12,2,TRUE)</f>
        <v>7</v>
      </c>
      <c r="N53" s="5" t="s">
        <v>393</v>
      </c>
      <c r="O53" s="16">
        <f>VLOOKUP(N53,[29]Sheet1!$B$2:$C$12,2,TRUE)</f>
        <v>7</v>
      </c>
      <c r="P53" s="5" t="s">
        <v>393</v>
      </c>
      <c r="Q53" s="19">
        <f>VLOOKUP(P53,[29]Sheet1!$B$2:$C$12,2,TRUE)</f>
        <v>7</v>
      </c>
      <c r="R53" s="5" t="s">
        <v>392</v>
      </c>
      <c r="S53" s="19">
        <f>VLOOKUP(R53,[29]Sheet1!$B$2:$C$12,2,TRUE)</f>
        <v>8</v>
      </c>
      <c r="T53" s="5" t="s">
        <v>392</v>
      </c>
      <c r="U53" s="19">
        <f>VLOOKUP(T53,[29]Sheet1!$B$2:$C$12,2,TRUE)</f>
        <v>8</v>
      </c>
      <c r="V53" s="5" t="s">
        <v>393</v>
      </c>
      <c r="W53" s="19">
        <f>VLOOKUP(V53,[29]Sheet1!$B$2:$C$12,2,TRUE)</f>
        <v>7</v>
      </c>
      <c r="X53" s="5" t="s">
        <v>393</v>
      </c>
      <c r="Y53" s="19">
        <f>VLOOKUP(X53,[29]Sheet1!$B$2:$C$12,2,TRUE)</f>
        <v>7</v>
      </c>
      <c r="Z53" s="5" t="s">
        <v>393</v>
      </c>
      <c r="AA53" s="19">
        <f>VLOOKUP(Z53,[29]Sheet1!$B$2:$C$12,2,TRUE)</f>
        <v>7</v>
      </c>
      <c r="AB53" s="5" t="str">
        <f>VLOOKUP($E53,'[30]Chi tiet'!$D$8:$AC$394,18,0)</f>
        <v>A4</v>
      </c>
      <c r="AC53" s="19">
        <f>VLOOKUP(AB53,[29]Sheet1!$B$2:$C$12,2,TRUE)</f>
        <v>7</v>
      </c>
      <c r="AD53" s="5"/>
      <c r="AE53" s="19" t="e">
        <f>VLOOKUP(AD53,[29]Sheet1!$B$2:$C$12,2,TRUE)</f>
        <v>#N/A</v>
      </c>
      <c r="AF53" s="749"/>
      <c r="AG53" s="750"/>
      <c r="AH53" s="747"/>
    </row>
    <row r="54" spans="1:34" s="751" customFormat="1" ht="24.95" customHeight="1" x14ac:dyDescent="0.25">
      <c r="A54" s="207">
        <f t="shared" si="0"/>
        <v>46</v>
      </c>
      <c r="B54" s="207">
        <f>COUNTIF($F$9:F54,F54)</f>
        <v>18</v>
      </c>
      <c r="C54" s="353" t="s">
        <v>985</v>
      </c>
      <c r="D54" s="759" t="s">
        <v>269</v>
      </c>
      <c r="E54" s="344" t="s">
        <v>425</v>
      </c>
      <c r="F54" s="45" t="s">
        <v>360</v>
      </c>
      <c r="G54" s="16" t="s">
        <v>975</v>
      </c>
      <c r="H54" s="5" t="s">
        <v>393</v>
      </c>
      <c r="I54" s="19">
        <f>VLOOKUP(H54,[29]Sheet1!$B$2:$C$12,2,TRUE)</f>
        <v>7</v>
      </c>
      <c r="J54" s="5" t="s">
        <v>393</v>
      </c>
      <c r="K54" s="19">
        <f>VLOOKUP(J54,[29]Sheet1!$B$2:$C$12,2,TRUE)</f>
        <v>7</v>
      </c>
      <c r="L54" s="5" t="s">
        <v>392</v>
      </c>
      <c r="M54" s="19">
        <f>VLOOKUP(L54,[29]Sheet1!$B$2:$C$12,2,TRUE)</f>
        <v>8</v>
      </c>
      <c r="N54" s="5" t="s">
        <v>393</v>
      </c>
      <c r="O54" s="16">
        <f>VLOOKUP(N54,[29]Sheet1!$B$2:$C$12,2,TRUE)</f>
        <v>7</v>
      </c>
      <c r="P54" s="5" t="s">
        <v>392</v>
      </c>
      <c r="Q54" s="19">
        <f>VLOOKUP(P54,[29]Sheet1!$B$2:$C$12,2,TRUE)</f>
        <v>8</v>
      </c>
      <c r="R54" s="5" t="s">
        <v>393</v>
      </c>
      <c r="S54" s="19">
        <f>VLOOKUP(R54,[29]Sheet1!$B$2:$C$12,2,TRUE)</f>
        <v>7</v>
      </c>
      <c r="T54" s="5" t="s">
        <v>392</v>
      </c>
      <c r="U54" s="19">
        <f>VLOOKUP(T54,[29]Sheet1!$B$2:$C$12,2,TRUE)</f>
        <v>8</v>
      </c>
      <c r="V54" s="5" t="s">
        <v>392</v>
      </c>
      <c r="W54" s="19">
        <f>VLOOKUP(V54,[29]Sheet1!$B$2:$C$12,2,TRUE)</f>
        <v>8</v>
      </c>
      <c r="X54" s="5" t="s">
        <v>392</v>
      </c>
      <c r="Y54" s="19">
        <f>VLOOKUP(X54,[29]Sheet1!$B$2:$C$12,2,TRUE)</f>
        <v>8</v>
      </c>
      <c r="Z54" s="5" t="s">
        <v>392</v>
      </c>
      <c r="AA54" s="19">
        <f>VLOOKUP(Z54,[29]Sheet1!$B$2:$C$12,2,TRUE)</f>
        <v>8</v>
      </c>
      <c r="AB54" s="5" t="str">
        <f>VLOOKUP($E54,'[30]Chi tiet'!$D$8:$AC$394,18,0)</f>
        <v>A3</v>
      </c>
      <c r="AC54" s="19">
        <f>VLOOKUP(AB54,[29]Sheet1!$B$2:$C$12,2,TRUE)</f>
        <v>8</v>
      </c>
      <c r="AD54" s="5"/>
      <c r="AE54" s="19" t="e">
        <f>VLOOKUP(AD54,[29]Sheet1!$B$2:$C$12,2,TRUE)</f>
        <v>#N/A</v>
      </c>
      <c r="AF54" s="749"/>
      <c r="AG54" s="750"/>
      <c r="AH54" s="747" t="str">
        <f>VLOOKUP($E54,'[26]Tong hop ket qua'!$E$19:$M$219,9,0)</f>
        <v>Tốt</v>
      </c>
    </row>
    <row r="55" spans="1:34" s="751" customFormat="1" ht="24.95" customHeight="1" x14ac:dyDescent="0.25">
      <c r="A55" s="207">
        <f t="shared" si="0"/>
        <v>47</v>
      </c>
      <c r="B55" s="207">
        <f>COUNTIF($F$9:F55,F55)</f>
        <v>19</v>
      </c>
      <c r="C55" s="353" t="s">
        <v>985</v>
      </c>
      <c r="D55" s="755" t="s">
        <v>270</v>
      </c>
      <c r="E55" s="756" t="s">
        <v>426</v>
      </c>
      <c r="F55" s="45" t="s">
        <v>360</v>
      </c>
      <c r="G55" s="16" t="s">
        <v>975</v>
      </c>
      <c r="H55" s="5" t="s">
        <v>392</v>
      </c>
      <c r="I55" s="19">
        <f>VLOOKUP(H55,[29]Sheet1!$B$2:$C$12,2,TRUE)</f>
        <v>8</v>
      </c>
      <c r="J55" s="5" t="s">
        <v>392</v>
      </c>
      <c r="K55" s="19">
        <f>VLOOKUP(J55,[29]Sheet1!$B$2:$C$12,2,TRUE)</f>
        <v>8</v>
      </c>
      <c r="L55" s="5" t="s">
        <v>393</v>
      </c>
      <c r="M55" s="19">
        <f>VLOOKUP(L55,[29]Sheet1!$B$2:$C$12,2,TRUE)</f>
        <v>7</v>
      </c>
      <c r="N55" s="5" t="s">
        <v>393</v>
      </c>
      <c r="O55" s="16">
        <f>VLOOKUP(N55,[29]Sheet1!$B$2:$C$12,2,TRUE)</f>
        <v>7</v>
      </c>
      <c r="P55" s="5" t="s">
        <v>391</v>
      </c>
      <c r="Q55" s="19">
        <f>VLOOKUP(P55,[29]Sheet1!$B$2:$C$12,2,TRUE)</f>
        <v>9</v>
      </c>
      <c r="R55" s="5" t="s">
        <v>392</v>
      </c>
      <c r="S55" s="19">
        <f>VLOOKUP(R55,[29]Sheet1!$B$2:$C$12,2,TRUE)</f>
        <v>8</v>
      </c>
      <c r="T55" s="5" t="s">
        <v>392</v>
      </c>
      <c r="U55" s="19">
        <f>VLOOKUP(T55,[29]Sheet1!$B$2:$C$12,2,TRUE)</f>
        <v>8</v>
      </c>
      <c r="V55" s="5" t="s">
        <v>392</v>
      </c>
      <c r="W55" s="19">
        <f>VLOOKUP(V55,[29]Sheet1!$B$2:$C$12,2,TRUE)</f>
        <v>8</v>
      </c>
      <c r="X55" s="5" t="s">
        <v>392</v>
      </c>
      <c r="Y55" s="19">
        <f>VLOOKUP(X55,[29]Sheet1!$B$2:$C$12,2,TRUE)</f>
        <v>8</v>
      </c>
      <c r="Z55" s="5" t="s">
        <v>392</v>
      </c>
      <c r="AA55" s="19">
        <f>VLOOKUP(Z55,[29]Sheet1!$B$2:$C$12,2,TRUE)</f>
        <v>8</v>
      </c>
      <c r="AB55" s="5" t="str">
        <f>VLOOKUP($E55,'[30]Chi tiet'!$D$8:$AC$394,18,0)</f>
        <v>A4</v>
      </c>
      <c r="AC55" s="19">
        <f>VLOOKUP(AB55,[29]Sheet1!$B$2:$C$12,2,TRUE)</f>
        <v>7</v>
      </c>
      <c r="AD55" s="5"/>
      <c r="AE55" s="19" t="e">
        <f>VLOOKUP(AD55,[29]Sheet1!$B$2:$C$12,2,TRUE)</f>
        <v>#N/A</v>
      </c>
      <c r="AF55" s="749"/>
      <c r="AG55" s="750"/>
      <c r="AH55" s="747"/>
    </row>
    <row r="56" spans="1:34" s="751" customFormat="1" ht="24.95" customHeight="1" x14ac:dyDescent="0.25">
      <c r="A56" s="207">
        <f t="shared" si="0"/>
        <v>48</v>
      </c>
      <c r="B56" s="207">
        <f>COUNTIF($F$9:F56,F56)</f>
        <v>20</v>
      </c>
      <c r="C56" s="353" t="s">
        <v>985</v>
      </c>
      <c r="D56" s="759" t="s">
        <v>48</v>
      </c>
      <c r="E56" s="344" t="s">
        <v>427</v>
      </c>
      <c r="F56" s="45" t="s">
        <v>360</v>
      </c>
      <c r="G56" s="16" t="s">
        <v>975</v>
      </c>
      <c r="H56" s="5" t="s">
        <v>392</v>
      </c>
      <c r="I56" s="19">
        <f>VLOOKUP(H56,[29]Sheet1!$B$2:$C$12,2,TRUE)</f>
        <v>8</v>
      </c>
      <c r="J56" s="5" t="s">
        <v>392</v>
      </c>
      <c r="K56" s="19">
        <f>VLOOKUP(J56,[29]Sheet1!$B$2:$C$12,2,TRUE)</f>
        <v>8</v>
      </c>
      <c r="L56" s="5" t="s">
        <v>393</v>
      </c>
      <c r="M56" s="19">
        <f>VLOOKUP(L56,[29]Sheet1!$B$2:$C$12,2,TRUE)</f>
        <v>7</v>
      </c>
      <c r="N56" s="5" t="s">
        <v>393</v>
      </c>
      <c r="O56" s="16">
        <f>VLOOKUP(N56,[29]Sheet1!$B$2:$C$12,2,TRUE)</f>
        <v>7</v>
      </c>
      <c r="P56" s="5" t="s">
        <v>393</v>
      </c>
      <c r="Q56" s="19">
        <f>VLOOKUP(P56,[29]Sheet1!$B$2:$C$12,2,TRUE)</f>
        <v>7</v>
      </c>
      <c r="R56" s="5" t="s">
        <v>392</v>
      </c>
      <c r="S56" s="19">
        <f>VLOOKUP(R56,[29]Sheet1!$B$2:$C$12,2,TRUE)</f>
        <v>8</v>
      </c>
      <c r="T56" s="5" t="s">
        <v>392</v>
      </c>
      <c r="U56" s="19">
        <f>VLOOKUP(T56,[29]Sheet1!$B$2:$C$12,2,TRUE)</f>
        <v>8</v>
      </c>
      <c r="V56" s="5" t="s">
        <v>393</v>
      </c>
      <c r="W56" s="19">
        <f>VLOOKUP(V56,[29]Sheet1!$B$2:$C$12,2,TRUE)</f>
        <v>7</v>
      </c>
      <c r="X56" s="5" t="s">
        <v>393</v>
      </c>
      <c r="Y56" s="19">
        <f>VLOOKUP(X56,[29]Sheet1!$B$2:$C$12,2,TRUE)</f>
        <v>7</v>
      </c>
      <c r="Z56" s="5" t="s">
        <v>392</v>
      </c>
      <c r="AA56" s="19">
        <f>VLOOKUP(Z56,[29]Sheet1!$B$2:$C$12,2,TRUE)</f>
        <v>8</v>
      </c>
      <c r="AB56" s="5" t="str">
        <f>VLOOKUP($E56,'[30]Chi tiet'!$D$8:$AC$394,18,0)</f>
        <v>A4</v>
      </c>
      <c r="AC56" s="19">
        <f>VLOOKUP(AB56,[29]Sheet1!$B$2:$C$12,2,TRUE)</f>
        <v>7</v>
      </c>
      <c r="AD56" s="5"/>
      <c r="AE56" s="19" t="e">
        <f>VLOOKUP(AD56,[29]Sheet1!$B$2:$C$12,2,TRUE)</f>
        <v>#N/A</v>
      </c>
      <c r="AF56" s="749"/>
      <c r="AG56" s="750"/>
      <c r="AH56" s="747"/>
    </row>
    <row r="57" spans="1:34" s="751" customFormat="1" ht="24.95" customHeight="1" x14ac:dyDescent="0.25">
      <c r="A57" s="207">
        <f t="shared" si="0"/>
        <v>49</v>
      </c>
      <c r="B57" s="207">
        <f>COUNTIF($F$9:F57,F57)</f>
        <v>21</v>
      </c>
      <c r="C57" s="353" t="s">
        <v>985</v>
      </c>
      <c r="D57" s="759" t="s">
        <v>285</v>
      </c>
      <c r="E57" s="344" t="s">
        <v>428</v>
      </c>
      <c r="F57" s="45" t="s">
        <v>360</v>
      </c>
      <c r="G57" s="16" t="s">
        <v>975</v>
      </c>
      <c r="H57" s="5" t="s">
        <v>393</v>
      </c>
      <c r="I57" s="19">
        <f>VLOOKUP(H57,[29]Sheet1!$B$2:$C$12,2,TRUE)</f>
        <v>7</v>
      </c>
      <c r="J57" s="5" t="s">
        <v>393</v>
      </c>
      <c r="K57" s="19">
        <f>VLOOKUP(J57,[29]Sheet1!$B$2:$C$12,2,TRUE)</f>
        <v>7</v>
      </c>
      <c r="L57" s="5" t="s">
        <v>393</v>
      </c>
      <c r="M57" s="19">
        <f>VLOOKUP(L57,[29]Sheet1!$B$2:$C$12,2,TRUE)</f>
        <v>7</v>
      </c>
      <c r="N57" s="5" t="s">
        <v>393</v>
      </c>
      <c r="O57" s="16">
        <f>VLOOKUP(N57,[29]Sheet1!$B$2:$C$12,2,TRUE)</f>
        <v>7</v>
      </c>
      <c r="P57" s="5" t="s">
        <v>393</v>
      </c>
      <c r="Q57" s="19">
        <f>VLOOKUP(P57,[29]Sheet1!$B$2:$C$12,2,TRUE)</f>
        <v>7</v>
      </c>
      <c r="R57" s="5" t="s">
        <v>392</v>
      </c>
      <c r="S57" s="19">
        <f>VLOOKUP(R57,[29]Sheet1!$B$2:$C$12,2,TRUE)</f>
        <v>8</v>
      </c>
      <c r="T57" s="5" t="s">
        <v>392</v>
      </c>
      <c r="U57" s="19">
        <f>VLOOKUP(T57,[29]Sheet1!$B$2:$C$12,2,TRUE)</f>
        <v>8</v>
      </c>
      <c r="V57" s="5" t="s">
        <v>393</v>
      </c>
      <c r="W57" s="19">
        <f>VLOOKUP(V57,[29]Sheet1!$B$2:$C$12,2,TRUE)</f>
        <v>7</v>
      </c>
      <c r="X57" s="5" t="s">
        <v>392</v>
      </c>
      <c r="Y57" s="19">
        <f>VLOOKUP(X57,[29]Sheet1!$B$2:$C$12,2,TRUE)</f>
        <v>8</v>
      </c>
      <c r="Z57" s="5" t="s">
        <v>393</v>
      </c>
      <c r="AA57" s="19">
        <f>VLOOKUP(Z57,[29]Sheet1!$B$2:$C$12,2,TRUE)</f>
        <v>7</v>
      </c>
      <c r="AB57" s="5" t="str">
        <f>VLOOKUP($E57,'[30]Chi tiet'!$D$8:$AC$394,18,0)</f>
        <v>A4</v>
      </c>
      <c r="AC57" s="19">
        <f>VLOOKUP(AB57,[29]Sheet1!$B$2:$C$12,2,TRUE)</f>
        <v>7</v>
      </c>
      <c r="AD57" s="5"/>
      <c r="AE57" s="19" t="e">
        <f>VLOOKUP(AD57,[29]Sheet1!$B$2:$C$12,2,TRUE)</f>
        <v>#N/A</v>
      </c>
      <c r="AF57" s="749"/>
      <c r="AG57" s="750"/>
      <c r="AH57" s="747"/>
    </row>
    <row r="58" spans="1:34" s="751" customFormat="1" ht="24.95" customHeight="1" x14ac:dyDescent="0.25">
      <c r="A58" s="207">
        <f t="shared" si="0"/>
        <v>50</v>
      </c>
      <c r="B58" s="207">
        <f>COUNTIF($F$9:F58,F58)</f>
        <v>22</v>
      </c>
      <c r="C58" s="353" t="s">
        <v>985</v>
      </c>
      <c r="D58" s="759" t="s">
        <v>296</v>
      </c>
      <c r="E58" s="344" t="s">
        <v>430</v>
      </c>
      <c r="F58" s="45" t="s">
        <v>360</v>
      </c>
      <c r="G58" s="16" t="s">
        <v>975</v>
      </c>
      <c r="H58" s="5" t="s">
        <v>393</v>
      </c>
      <c r="I58" s="19">
        <f>VLOOKUP(H58,[29]Sheet1!$B$2:$C$12,2,TRUE)</f>
        <v>7</v>
      </c>
      <c r="J58" s="5" t="s">
        <v>392</v>
      </c>
      <c r="K58" s="19">
        <f>VLOOKUP(J58,[29]Sheet1!$B$2:$C$12,2,TRUE)</f>
        <v>8</v>
      </c>
      <c r="L58" s="5" t="s">
        <v>392</v>
      </c>
      <c r="M58" s="19">
        <f>VLOOKUP(L58,[29]Sheet1!$B$2:$C$12,2,TRUE)</f>
        <v>8</v>
      </c>
      <c r="N58" s="5" t="s">
        <v>393</v>
      </c>
      <c r="O58" s="16">
        <f>VLOOKUP(N58,[29]Sheet1!$B$2:$C$12,2,TRUE)</f>
        <v>7</v>
      </c>
      <c r="P58" s="5" t="s">
        <v>392</v>
      </c>
      <c r="Q58" s="19">
        <f>VLOOKUP(P58,[29]Sheet1!$B$2:$C$12,2,TRUE)</f>
        <v>8</v>
      </c>
      <c r="R58" s="5" t="s">
        <v>393</v>
      </c>
      <c r="S58" s="19">
        <f>VLOOKUP(R58,[29]Sheet1!$B$2:$C$12,2,TRUE)</f>
        <v>7</v>
      </c>
      <c r="T58" s="5" t="s">
        <v>392</v>
      </c>
      <c r="U58" s="19">
        <f>VLOOKUP(T58,[29]Sheet1!$B$2:$C$12,2,TRUE)</f>
        <v>8</v>
      </c>
      <c r="V58" s="5" t="s">
        <v>392</v>
      </c>
      <c r="W58" s="19">
        <f>VLOOKUP(V58,[29]Sheet1!$B$2:$C$12,2,TRUE)</f>
        <v>8</v>
      </c>
      <c r="X58" s="5" t="s">
        <v>393</v>
      </c>
      <c r="Y58" s="19">
        <f>VLOOKUP(X58,[29]Sheet1!$B$2:$C$12,2,TRUE)</f>
        <v>7</v>
      </c>
      <c r="Z58" s="5" t="s">
        <v>393</v>
      </c>
      <c r="AA58" s="19">
        <f>VLOOKUP(Z58,[29]Sheet1!$B$2:$C$12,2,TRUE)</f>
        <v>7</v>
      </c>
      <c r="AB58" s="5" t="str">
        <f>VLOOKUP($E58,'[30]Chi tiet'!$D$8:$AC$394,18,0)</f>
        <v>A4</v>
      </c>
      <c r="AC58" s="19">
        <f>VLOOKUP(AB58,[29]Sheet1!$B$2:$C$12,2,TRUE)</f>
        <v>7</v>
      </c>
      <c r="AD58" s="5"/>
      <c r="AE58" s="19" t="e">
        <f>VLOOKUP(AD58,[29]Sheet1!$B$2:$C$12,2,TRUE)</f>
        <v>#N/A</v>
      </c>
      <c r="AF58" s="749"/>
      <c r="AG58" s="750"/>
      <c r="AH58" s="747"/>
    </row>
    <row r="59" spans="1:34" s="751" customFormat="1" ht="24.95" customHeight="1" x14ac:dyDescent="0.25">
      <c r="A59" s="207">
        <f t="shared" si="0"/>
        <v>51</v>
      </c>
      <c r="B59" s="207">
        <f>COUNTIF($F$9:F59,F59)</f>
        <v>23</v>
      </c>
      <c r="C59" s="353" t="s">
        <v>985</v>
      </c>
      <c r="D59" s="759" t="s">
        <v>294</v>
      </c>
      <c r="E59" s="344" t="s">
        <v>429</v>
      </c>
      <c r="F59" s="45" t="s">
        <v>360</v>
      </c>
      <c r="G59" s="16" t="s">
        <v>975</v>
      </c>
      <c r="H59" s="5" t="s">
        <v>392</v>
      </c>
      <c r="I59" s="19">
        <f>VLOOKUP(H59,[29]Sheet1!$B$2:$C$12,2,TRUE)</f>
        <v>8</v>
      </c>
      <c r="J59" s="5" t="s">
        <v>393</v>
      </c>
      <c r="K59" s="19">
        <f>VLOOKUP(J59,[29]Sheet1!$B$2:$C$12,2,TRUE)</f>
        <v>7</v>
      </c>
      <c r="L59" s="5" t="s">
        <v>393</v>
      </c>
      <c r="M59" s="19">
        <f>VLOOKUP(L59,[29]Sheet1!$B$2:$C$12,2,TRUE)</f>
        <v>7</v>
      </c>
      <c r="N59" s="5" t="s">
        <v>393</v>
      </c>
      <c r="O59" s="16">
        <f>VLOOKUP(N59,[29]Sheet1!$B$2:$C$12,2,TRUE)</f>
        <v>7</v>
      </c>
      <c r="P59" s="5" t="s">
        <v>394</v>
      </c>
      <c r="Q59" s="19">
        <f>VLOOKUP(P59,[29]Sheet1!$B$2:$C$12,2,TRUE)</f>
        <v>6</v>
      </c>
      <c r="R59" s="5" t="s">
        <v>392</v>
      </c>
      <c r="S59" s="19">
        <f>VLOOKUP(R59,[29]Sheet1!$B$2:$C$12,2,TRUE)</f>
        <v>8</v>
      </c>
      <c r="T59" s="5" t="s">
        <v>392</v>
      </c>
      <c r="U59" s="19">
        <f>VLOOKUP(T59,[29]Sheet1!$B$2:$C$12,2,TRUE)</f>
        <v>8</v>
      </c>
      <c r="V59" s="5" t="s">
        <v>392</v>
      </c>
      <c r="W59" s="19">
        <f>VLOOKUP(V59,[29]Sheet1!$B$2:$C$12,2,TRUE)</f>
        <v>8</v>
      </c>
      <c r="X59" s="5" t="s">
        <v>392</v>
      </c>
      <c r="Y59" s="19">
        <f>VLOOKUP(X59,[29]Sheet1!$B$2:$C$12,2,TRUE)</f>
        <v>8</v>
      </c>
      <c r="Z59" s="5" t="s">
        <v>393</v>
      </c>
      <c r="AA59" s="19">
        <f>VLOOKUP(Z59,[29]Sheet1!$B$2:$C$12,2,TRUE)</f>
        <v>7</v>
      </c>
      <c r="AB59" s="5" t="str">
        <f>VLOOKUP($E59,'[30]Chi tiet'!$D$8:$AC$394,18,0)</f>
        <v>B2</v>
      </c>
      <c r="AC59" s="19">
        <f>VLOOKUP(AB59,[29]Sheet1!$B$2:$C$12,2,TRUE)</f>
        <v>5</v>
      </c>
      <c r="AD59" s="5"/>
      <c r="AE59" s="19" t="e">
        <f>VLOOKUP(AD59,[29]Sheet1!$B$2:$C$12,2,TRUE)</f>
        <v>#N/A</v>
      </c>
      <c r="AF59" s="749"/>
      <c r="AG59" s="750"/>
      <c r="AH59" s="747"/>
    </row>
    <row r="60" spans="1:34" s="751" customFormat="1" ht="24.95" customHeight="1" x14ac:dyDescent="0.25">
      <c r="A60" s="207">
        <f t="shared" si="0"/>
        <v>52</v>
      </c>
      <c r="B60" s="207">
        <f>COUNTIF($F$9:F60,F60)</f>
        <v>24</v>
      </c>
      <c r="C60" s="353" t="s">
        <v>985</v>
      </c>
      <c r="D60" s="760" t="s">
        <v>383</v>
      </c>
      <c r="E60" s="344" t="s">
        <v>725</v>
      </c>
      <c r="F60" s="45" t="s">
        <v>360</v>
      </c>
      <c r="G60" s="16" t="s">
        <v>975</v>
      </c>
      <c r="H60" s="5" t="s">
        <v>393</v>
      </c>
      <c r="I60" s="19">
        <f>VLOOKUP(H60,[29]Sheet1!$B$2:$C$12,2,TRUE)</f>
        <v>7</v>
      </c>
      <c r="J60" s="5" t="s">
        <v>393</v>
      </c>
      <c r="K60" s="19">
        <f>VLOOKUP(J60,[29]Sheet1!$B$2:$C$12,2,TRUE)</f>
        <v>7</v>
      </c>
      <c r="L60" s="5" t="s">
        <v>393</v>
      </c>
      <c r="M60" s="19">
        <f>VLOOKUP(L60,[29]Sheet1!$B$2:$C$12,2,TRUE)</f>
        <v>7</v>
      </c>
      <c r="N60" s="5" t="s">
        <v>393</v>
      </c>
      <c r="O60" s="16">
        <f>VLOOKUP(N60,[29]Sheet1!$B$2:$C$12,2,TRUE)</f>
        <v>7</v>
      </c>
      <c r="P60" s="5" t="s">
        <v>393</v>
      </c>
      <c r="Q60" s="19">
        <f>VLOOKUP(P60,[29]Sheet1!$B$2:$C$12,2,TRUE)</f>
        <v>7</v>
      </c>
      <c r="R60" s="5" t="s">
        <v>393</v>
      </c>
      <c r="S60" s="19">
        <f>VLOOKUP(R60,[29]Sheet1!$B$2:$C$12,2,TRUE)</f>
        <v>7</v>
      </c>
      <c r="T60" s="5" t="s">
        <v>392</v>
      </c>
      <c r="U60" s="19">
        <f>VLOOKUP(T60,[29]Sheet1!$B$2:$C$12,2,TRUE)</f>
        <v>8</v>
      </c>
      <c r="V60" s="5" t="s">
        <v>393</v>
      </c>
      <c r="W60" s="19">
        <f>VLOOKUP(V60,[29]Sheet1!$B$2:$C$12,2,TRUE)</f>
        <v>7</v>
      </c>
      <c r="X60" s="5" t="s">
        <v>393</v>
      </c>
      <c r="Y60" s="19">
        <f>VLOOKUP(X60,[29]Sheet1!$B$2:$C$12,2,TRUE)</f>
        <v>7</v>
      </c>
      <c r="Z60" s="5" t="s">
        <v>393</v>
      </c>
      <c r="AA60" s="19">
        <f>VLOOKUP(Z60,[29]Sheet1!$B$2:$C$12,2,TRUE)</f>
        <v>7</v>
      </c>
      <c r="AB60" s="5" t="str">
        <f>VLOOKUP($E60,'[30]Chi tiet'!$D$8:$AC$394,18,0)</f>
        <v>A4</v>
      </c>
      <c r="AC60" s="19">
        <f>VLOOKUP(AB60,[29]Sheet1!$B$2:$C$12,2,TRUE)</f>
        <v>7</v>
      </c>
      <c r="AD60" s="5"/>
      <c r="AE60" s="19" t="e">
        <f>VLOOKUP(AD60,[29]Sheet1!$B$2:$C$12,2,TRUE)</f>
        <v>#N/A</v>
      </c>
      <c r="AF60" s="749"/>
      <c r="AG60" s="750"/>
      <c r="AH60" s="747"/>
    </row>
    <row r="61" spans="1:34" s="751" customFormat="1" ht="24.95" customHeight="1" x14ac:dyDescent="0.25">
      <c r="A61" s="207">
        <f t="shared" si="0"/>
        <v>53</v>
      </c>
      <c r="B61" s="207">
        <f>COUNTIF($F$9:F61,F61)</f>
        <v>25</v>
      </c>
      <c r="C61" s="353" t="s">
        <v>985</v>
      </c>
      <c r="D61" s="755" t="s">
        <v>355</v>
      </c>
      <c r="E61" s="756" t="s">
        <v>431</v>
      </c>
      <c r="F61" s="45" t="s">
        <v>360</v>
      </c>
      <c r="G61" s="16" t="s">
        <v>975</v>
      </c>
      <c r="H61" s="5" t="s">
        <v>391</v>
      </c>
      <c r="I61" s="19">
        <f>VLOOKUP(H61,[29]Sheet1!$B$2:$C$12,2,TRUE)</f>
        <v>9</v>
      </c>
      <c r="J61" s="5" t="s">
        <v>391</v>
      </c>
      <c r="K61" s="19">
        <f>VLOOKUP(J61,[29]Sheet1!$B$2:$C$12,2,TRUE)</f>
        <v>9</v>
      </c>
      <c r="L61" s="5" t="s">
        <v>392</v>
      </c>
      <c r="M61" s="19">
        <f>VLOOKUP(L61,[29]Sheet1!$B$2:$C$12,2,TRUE)</f>
        <v>8</v>
      </c>
      <c r="N61" s="5" t="s">
        <v>391</v>
      </c>
      <c r="O61" s="16">
        <f>VLOOKUP(N61,[29]Sheet1!$B$2:$C$12,2,TRUE)</f>
        <v>9</v>
      </c>
      <c r="P61" s="5" t="s">
        <v>391</v>
      </c>
      <c r="Q61" s="19">
        <f>VLOOKUP(P61,[29]Sheet1!$B$2:$C$12,2,TRUE)</f>
        <v>9</v>
      </c>
      <c r="R61" s="5" t="s">
        <v>391</v>
      </c>
      <c r="S61" s="19">
        <f>VLOOKUP(R61,[29]Sheet1!$B$2:$C$12,2,TRUE)</f>
        <v>9</v>
      </c>
      <c r="T61" s="5" t="s">
        <v>391</v>
      </c>
      <c r="U61" s="19">
        <f>VLOOKUP(T61,[29]Sheet1!$B$2:$C$12,2,TRUE)</f>
        <v>9</v>
      </c>
      <c r="V61" s="5" t="s">
        <v>391</v>
      </c>
      <c r="W61" s="19">
        <f>VLOOKUP(V61,[29]Sheet1!$B$2:$C$12,2,TRUE)</f>
        <v>9</v>
      </c>
      <c r="X61" s="5" t="s">
        <v>392</v>
      </c>
      <c r="Y61" s="19">
        <f>VLOOKUP(X61,[29]Sheet1!$B$2:$C$12,2,TRUE)</f>
        <v>8</v>
      </c>
      <c r="Z61" s="5" t="s">
        <v>391</v>
      </c>
      <c r="AA61" s="19">
        <f>VLOOKUP(Z61,[29]Sheet1!$B$2:$C$12,2,TRUE)</f>
        <v>9</v>
      </c>
      <c r="AB61" s="5" t="str">
        <f>VLOOKUP($E61,'[30]Chi tiet'!$D$8:$AC$394,18,0)</f>
        <v>A4</v>
      </c>
      <c r="AC61" s="19">
        <f>VLOOKUP(AB61,[29]Sheet1!$B$2:$C$12,2,TRUE)</f>
        <v>7</v>
      </c>
      <c r="AD61" s="5"/>
      <c r="AE61" s="19" t="e">
        <f>VLOOKUP(AD61,[29]Sheet1!$B$2:$C$12,2,TRUE)</f>
        <v>#N/A</v>
      </c>
      <c r="AF61" s="749"/>
      <c r="AG61" s="750"/>
      <c r="AH61" s="747"/>
    </row>
    <row r="62" spans="1:34" s="751" customFormat="1" ht="24.95" customHeight="1" x14ac:dyDescent="0.25">
      <c r="A62" s="207">
        <f t="shared" si="0"/>
        <v>54</v>
      </c>
      <c r="B62" s="207">
        <f>COUNTIF($F$9:F62,F62)</f>
        <v>26</v>
      </c>
      <c r="C62" s="353" t="s">
        <v>984</v>
      </c>
      <c r="D62" s="755" t="s">
        <v>357</v>
      </c>
      <c r="E62" s="756" t="s">
        <v>432</v>
      </c>
      <c r="F62" s="45" t="s">
        <v>360</v>
      </c>
      <c r="G62" s="16" t="s">
        <v>975</v>
      </c>
      <c r="H62" s="753" t="s">
        <v>394</v>
      </c>
      <c r="I62" s="19">
        <f>VLOOKUP(H62,[29]Sheet1!$B$2:$C$12,2,TRUE)</f>
        <v>6</v>
      </c>
      <c r="J62" s="5" t="s">
        <v>391</v>
      </c>
      <c r="K62" s="19">
        <f>VLOOKUP(J62,[29]Sheet1!$B$2:$C$12,2,TRUE)</f>
        <v>9</v>
      </c>
      <c r="L62" s="5" t="s">
        <v>392</v>
      </c>
      <c r="M62" s="19">
        <f>VLOOKUP(L62,[29]Sheet1!$B$2:$C$12,2,TRUE)</f>
        <v>8</v>
      </c>
      <c r="N62" s="5" t="s">
        <v>391</v>
      </c>
      <c r="O62" s="16">
        <f>VLOOKUP(N62,[29]Sheet1!$B$2:$C$12,2,TRUE)</f>
        <v>9</v>
      </c>
      <c r="P62" s="5" t="s">
        <v>391</v>
      </c>
      <c r="Q62" s="19">
        <f>VLOOKUP(P62,[29]Sheet1!$B$2:$C$12,2,TRUE)</f>
        <v>9</v>
      </c>
      <c r="R62" s="5" t="s">
        <v>392</v>
      </c>
      <c r="S62" s="19">
        <f>VLOOKUP(R62,[29]Sheet1!$B$2:$C$12,2,TRUE)</f>
        <v>8</v>
      </c>
      <c r="T62" s="5" t="s">
        <v>391</v>
      </c>
      <c r="U62" s="19">
        <f>VLOOKUP(T62,[29]Sheet1!$B$2:$C$12,2,TRUE)</f>
        <v>9</v>
      </c>
      <c r="V62" s="5" t="s">
        <v>391</v>
      </c>
      <c r="W62" s="19">
        <f>VLOOKUP(V62,[29]Sheet1!$B$2:$C$12,2,TRUE)</f>
        <v>9</v>
      </c>
      <c r="X62" s="5" t="s">
        <v>392</v>
      </c>
      <c r="Y62" s="19">
        <f>VLOOKUP(X62,[29]Sheet1!$B$2:$C$12,2,TRUE)</f>
        <v>8</v>
      </c>
      <c r="Z62" s="5" t="s">
        <v>391</v>
      </c>
      <c r="AA62" s="19">
        <f>VLOOKUP(Z62,[29]Sheet1!$B$2:$C$12,2,TRUE)</f>
        <v>9</v>
      </c>
      <c r="AB62" s="5" t="str">
        <f>VLOOKUP($E62,'[30]Chi tiet'!$D$8:$AC$394,18,0)</f>
        <v>A4</v>
      </c>
      <c r="AC62" s="19">
        <f>VLOOKUP(AB62,[29]Sheet1!$B$2:$C$12,2,TRUE)</f>
        <v>7</v>
      </c>
      <c r="AD62" s="5"/>
      <c r="AE62" s="19" t="e">
        <f>VLOOKUP(AD62,[29]Sheet1!$B$2:$C$12,2,TRUE)</f>
        <v>#N/A</v>
      </c>
      <c r="AF62" s="749"/>
      <c r="AG62" s="750"/>
      <c r="AH62" s="747"/>
    </row>
    <row r="63" spans="1:34" s="7" customFormat="1" ht="39" customHeight="1" x14ac:dyDescent="0.25">
      <c r="A63" s="207">
        <f t="shared" si="0"/>
        <v>55</v>
      </c>
      <c r="B63" s="207">
        <f>COUNTIF($F$9:F63,F63)</f>
        <v>1</v>
      </c>
      <c r="C63" s="353" t="s">
        <v>985</v>
      </c>
      <c r="D63" s="70" t="s">
        <v>18</v>
      </c>
      <c r="E63" s="210" t="s">
        <v>456</v>
      </c>
      <c r="F63" s="160" t="s">
        <v>867</v>
      </c>
      <c r="G63" s="160" t="s">
        <v>974</v>
      </c>
      <c r="H63" s="5" t="s">
        <v>390</v>
      </c>
      <c r="I63" s="19">
        <f>VLOOKUP(H63,[29]Sheet1!$B$2:$C$12,2,TRUE)</f>
        <v>10</v>
      </c>
      <c r="J63" s="5" t="s">
        <v>390</v>
      </c>
      <c r="K63" s="19">
        <f>VLOOKUP(J63,[29]Sheet1!$B$2:$C$12,2,TRUE)</f>
        <v>10</v>
      </c>
      <c r="L63" s="5" t="s">
        <v>390</v>
      </c>
      <c r="M63" s="19">
        <f>VLOOKUP(L63,[29]Sheet1!$B$2:$C$12,2,TRUE)</f>
        <v>10</v>
      </c>
      <c r="N63" s="5" t="s">
        <v>390</v>
      </c>
      <c r="O63" s="19">
        <f>VLOOKUP(N63,[29]Sheet1!$B$2:$C$12,2,TRUE)</f>
        <v>10</v>
      </c>
      <c r="P63" s="5" t="s">
        <v>390</v>
      </c>
      <c r="Q63" s="19">
        <f>VLOOKUP(P63,[29]Sheet1!$B$2:$C$12,2,TRUE)</f>
        <v>10</v>
      </c>
      <c r="R63" s="5" t="s">
        <v>390</v>
      </c>
      <c r="S63" s="19">
        <f>VLOOKUP(R63,[29]Sheet1!$B$2:$C$12,2,TRUE)</f>
        <v>10</v>
      </c>
      <c r="T63" s="5" t="s">
        <v>390</v>
      </c>
      <c r="U63" s="19">
        <f>VLOOKUP(T63,[29]Sheet1!$B$2:$C$12,2,TRUE)</f>
        <v>10</v>
      </c>
      <c r="V63" s="5" t="s">
        <v>391</v>
      </c>
      <c r="W63" s="19">
        <f>VLOOKUP(V63,[29]Sheet1!$B$2:$C$12,2,TRUE)</f>
        <v>9</v>
      </c>
      <c r="X63" s="5" t="s">
        <v>390</v>
      </c>
      <c r="Y63" s="19">
        <f>VLOOKUP(X63,[29]Sheet1!$B$2:$C$12,2,TRUE)</f>
        <v>10</v>
      </c>
      <c r="Z63" s="5" t="s">
        <v>390</v>
      </c>
      <c r="AA63" s="19">
        <f>VLOOKUP(Z63,[29]Sheet1!$B$2:$C$12,2,TRUE)</f>
        <v>10</v>
      </c>
      <c r="AB63" s="5" t="str">
        <f>VLOOKUP($E63,'[30]Chi tiet'!$D$8:$AC$394,18,0)</f>
        <v>A2</v>
      </c>
      <c r="AC63" s="19">
        <f>VLOOKUP(AB63,[29]Sheet1!$B$2:$C$12,2,TRUE)</f>
        <v>9</v>
      </c>
      <c r="AD63" s="5"/>
      <c r="AE63" s="19" t="e">
        <f>VLOOKUP(AD63,[29]Sheet1!$B$2:$C$12,2,TRUE)</f>
        <v>#N/A</v>
      </c>
      <c r="AF63" s="232"/>
      <c r="AG63" s="227"/>
      <c r="AH63" s="747" t="str">
        <f>VLOOKUP($E63,'[26]Tong hop ket qua'!$E$19:$M$219,9,0)</f>
        <v>Tốt</v>
      </c>
    </row>
    <row r="64" spans="1:34" s="7" customFormat="1" ht="24.95" customHeight="1" x14ac:dyDescent="0.25">
      <c r="A64" s="207">
        <f t="shared" si="0"/>
        <v>56</v>
      </c>
      <c r="B64" s="207">
        <f>COUNTIF($F$9:F64,F64)</f>
        <v>2</v>
      </c>
      <c r="C64" s="353" t="s">
        <v>985</v>
      </c>
      <c r="D64" s="208" t="s">
        <v>72</v>
      </c>
      <c r="E64" s="207" t="s">
        <v>457</v>
      </c>
      <c r="F64" s="38" t="s">
        <v>867</v>
      </c>
      <c r="G64" s="38" t="s">
        <v>974</v>
      </c>
      <c r="H64" s="5" t="s">
        <v>390</v>
      </c>
      <c r="I64" s="19">
        <f>VLOOKUP(H64,[29]Sheet1!$B$2:$C$12,2,TRUE)</f>
        <v>10</v>
      </c>
      <c r="J64" s="5" t="s">
        <v>391</v>
      </c>
      <c r="K64" s="19">
        <f>VLOOKUP(J64,[29]Sheet1!$B$2:$C$12,2,TRUE)</f>
        <v>9</v>
      </c>
      <c r="L64" s="5" t="s">
        <v>390</v>
      </c>
      <c r="M64" s="19">
        <f>VLOOKUP(L64,[29]Sheet1!$B$2:$C$12,2,TRUE)</f>
        <v>10</v>
      </c>
      <c r="N64" s="5" t="s">
        <v>393</v>
      </c>
      <c r="O64" s="19">
        <f>VLOOKUP(N64,[29]Sheet1!$B$2:$C$12,2,TRUE)</f>
        <v>7</v>
      </c>
      <c r="P64" s="5" t="s">
        <v>390</v>
      </c>
      <c r="Q64" s="19">
        <f>VLOOKUP(P64,[29]Sheet1!$B$2:$C$12,2,TRUE)</f>
        <v>10</v>
      </c>
      <c r="R64" s="5" t="s">
        <v>390</v>
      </c>
      <c r="S64" s="19">
        <f>VLOOKUP(R64,[29]Sheet1!$B$2:$C$12,2,TRUE)</f>
        <v>10</v>
      </c>
      <c r="T64" s="5" t="s">
        <v>391</v>
      </c>
      <c r="U64" s="19">
        <f>VLOOKUP(T64,[29]Sheet1!$B$2:$C$12,2,TRUE)</f>
        <v>9</v>
      </c>
      <c r="V64" s="5" t="s">
        <v>391</v>
      </c>
      <c r="W64" s="19">
        <f>VLOOKUP(V64,[29]Sheet1!$B$2:$C$12,2,TRUE)</f>
        <v>9</v>
      </c>
      <c r="X64" s="5" t="s">
        <v>391</v>
      </c>
      <c r="Y64" s="19">
        <f>VLOOKUP(X64,[29]Sheet1!$B$2:$C$12,2,TRUE)</f>
        <v>9</v>
      </c>
      <c r="Z64" s="5" t="s">
        <v>391</v>
      </c>
      <c r="AA64" s="19">
        <f>VLOOKUP(Z64,[29]Sheet1!$B$2:$C$12,2,TRUE)</f>
        <v>9</v>
      </c>
      <c r="AB64" s="5" t="str">
        <f>VLOOKUP($E64,'[30]Chi tiet'!$D$8:$AC$394,18,0)</f>
        <v>A2</v>
      </c>
      <c r="AC64" s="19">
        <f>VLOOKUP(AB64,[29]Sheet1!$B$2:$C$12,2,TRUE)</f>
        <v>9</v>
      </c>
      <c r="AD64" s="5"/>
      <c r="AE64" s="19" t="e">
        <f>VLOOKUP(AD64,[29]Sheet1!$B$2:$C$12,2,TRUE)</f>
        <v>#N/A</v>
      </c>
      <c r="AF64" s="232"/>
      <c r="AG64" s="227"/>
      <c r="AH64" s="747" t="str">
        <f>VLOOKUP($E64,'[26]Tong hop ket qua'!$E$19:$M$219,9,0)</f>
        <v>Khá</v>
      </c>
    </row>
    <row r="65" spans="1:34" s="7" customFormat="1" ht="24.95" customHeight="1" x14ac:dyDescent="0.25">
      <c r="A65" s="207">
        <f t="shared" si="0"/>
        <v>57</v>
      </c>
      <c r="B65" s="207">
        <f>COUNTIF($F$9:F65,F65)</f>
        <v>3</v>
      </c>
      <c r="C65" s="353" t="s">
        <v>984</v>
      </c>
      <c r="D65" s="208" t="s">
        <v>73</v>
      </c>
      <c r="E65" s="207" t="s">
        <v>459</v>
      </c>
      <c r="F65" s="38" t="s">
        <v>867</v>
      </c>
      <c r="G65" s="38" t="s">
        <v>974</v>
      </c>
      <c r="H65" s="5" t="s">
        <v>392</v>
      </c>
      <c r="I65" s="19">
        <f>VLOOKUP(H65,[29]Sheet1!$B$2:$C$12,2,TRUE)</f>
        <v>8</v>
      </c>
      <c r="J65" s="5" t="s">
        <v>390</v>
      </c>
      <c r="K65" s="19">
        <f>VLOOKUP(J65,[29]Sheet1!$B$2:$C$12,2,TRUE)</f>
        <v>10</v>
      </c>
      <c r="L65" s="5" t="s">
        <v>391</v>
      </c>
      <c r="M65" s="19">
        <f>VLOOKUP(L65,[29]Sheet1!$B$2:$C$12,2,TRUE)</f>
        <v>9</v>
      </c>
      <c r="N65" s="5" t="s">
        <v>392</v>
      </c>
      <c r="O65" s="19">
        <f>VLOOKUP(N65,[29]Sheet1!$B$2:$C$12,2,TRUE)</f>
        <v>8</v>
      </c>
      <c r="P65" s="5" t="s">
        <v>390</v>
      </c>
      <c r="Q65" s="19">
        <f>VLOOKUP(P65,[29]Sheet1!$B$2:$C$12,2,TRUE)</f>
        <v>10</v>
      </c>
      <c r="R65" s="5" t="s">
        <v>393</v>
      </c>
      <c r="S65" s="19">
        <f>VLOOKUP(R65,[29]Sheet1!$B$2:$C$12,2,TRUE)</f>
        <v>7</v>
      </c>
      <c r="T65" s="5" t="s">
        <v>392</v>
      </c>
      <c r="U65" s="19">
        <f>VLOOKUP(T65,[29]Sheet1!$B$2:$C$12,2,TRUE)</f>
        <v>8</v>
      </c>
      <c r="V65" s="5" t="s">
        <v>390</v>
      </c>
      <c r="W65" s="19">
        <f>VLOOKUP(V65,[29]Sheet1!$B$2:$C$12,2,TRUE)</f>
        <v>10</v>
      </c>
      <c r="X65" s="5" t="s">
        <v>392</v>
      </c>
      <c r="Y65" s="19">
        <f>VLOOKUP(X65,[29]Sheet1!$B$2:$C$12,2,TRUE)</f>
        <v>8</v>
      </c>
      <c r="Z65" s="5" t="s">
        <v>394</v>
      </c>
      <c r="AA65" s="19">
        <f>VLOOKUP(Z65,[29]Sheet1!$B$2:$C$12,2,TRUE)</f>
        <v>6</v>
      </c>
      <c r="AB65" s="5" t="str">
        <f>VLOOKUP($E65,'[30]Chi tiet'!$D$8:$AC$394,18,0)</f>
        <v>A3</v>
      </c>
      <c r="AC65" s="19">
        <f>VLOOKUP(AB65,[29]Sheet1!$B$2:$C$12,2,TRUE)</f>
        <v>8</v>
      </c>
      <c r="AD65" s="5"/>
      <c r="AE65" s="19" t="e">
        <f>VLOOKUP(AD65,[29]Sheet1!$B$2:$C$12,2,TRUE)</f>
        <v>#N/A</v>
      </c>
      <c r="AF65" s="232"/>
      <c r="AG65" s="227"/>
      <c r="AH65" s="747" t="str">
        <f>VLOOKUP($E65,'[26]Tong hop ket qua'!$E$19:$M$219,9,0)</f>
        <v>Đạt yêu cầu</v>
      </c>
    </row>
    <row r="66" spans="1:34" s="7" customFormat="1" ht="24.95" customHeight="1" x14ac:dyDescent="0.25">
      <c r="A66" s="207">
        <f t="shared" si="0"/>
        <v>58</v>
      </c>
      <c r="B66" s="207">
        <f>COUNTIF($F$9:F66,F66)</f>
        <v>4</v>
      </c>
      <c r="C66" s="353" t="s">
        <v>984</v>
      </c>
      <c r="D66" s="208" t="s">
        <v>76</v>
      </c>
      <c r="E66" s="207" t="s">
        <v>462</v>
      </c>
      <c r="F66" s="38" t="s">
        <v>867</v>
      </c>
      <c r="G66" s="38" t="s">
        <v>974</v>
      </c>
      <c r="H66" s="5" t="s">
        <v>391</v>
      </c>
      <c r="I66" s="19">
        <f>VLOOKUP(H66,[29]Sheet1!$B$2:$C$12,2,TRUE)</f>
        <v>9</v>
      </c>
      <c r="J66" s="5" t="s">
        <v>391</v>
      </c>
      <c r="K66" s="19">
        <f>VLOOKUP(J66,[29]Sheet1!$B$2:$C$12,2,TRUE)</f>
        <v>9</v>
      </c>
      <c r="L66" s="5" t="s">
        <v>392</v>
      </c>
      <c r="M66" s="19">
        <f>VLOOKUP(L66,[29]Sheet1!$B$2:$C$12,2,TRUE)</f>
        <v>8</v>
      </c>
      <c r="N66" s="5" t="s">
        <v>393</v>
      </c>
      <c r="O66" s="19">
        <f>VLOOKUP(N66,[29]Sheet1!$B$2:$C$12,2,TRUE)</f>
        <v>7</v>
      </c>
      <c r="P66" s="5" t="s">
        <v>392</v>
      </c>
      <c r="Q66" s="19">
        <f>VLOOKUP(P66,[29]Sheet1!$B$2:$C$12,2,TRUE)</f>
        <v>8</v>
      </c>
      <c r="R66" s="5" t="s">
        <v>392</v>
      </c>
      <c r="S66" s="19">
        <f>VLOOKUP(R66,[29]Sheet1!$B$2:$C$12,2,TRUE)</f>
        <v>8</v>
      </c>
      <c r="T66" s="5" t="s">
        <v>392</v>
      </c>
      <c r="U66" s="19">
        <f>VLOOKUP(T66,[29]Sheet1!$B$2:$C$12,2,TRUE)</f>
        <v>8</v>
      </c>
      <c r="V66" s="5" t="s">
        <v>392</v>
      </c>
      <c r="W66" s="19">
        <f>VLOOKUP(V66,[29]Sheet1!$B$2:$C$12,2,TRUE)</f>
        <v>8</v>
      </c>
      <c r="X66" s="5" t="s">
        <v>392</v>
      </c>
      <c r="Y66" s="19">
        <f>VLOOKUP(X66,[29]Sheet1!$B$2:$C$12,2,TRUE)</f>
        <v>8</v>
      </c>
      <c r="Z66" s="5" t="s">
        <v>392</v>
      </c>
      <c r="AA66" s="19">
        <f>VLOOKUP(Z66,[29]Sheet1!$B$2:$C$12,2,TRUE)</f>
        <v>8</v>
      </c>
      <c r="AB66" s="5" t="str">
        <f>VLOOKUP($E66,'[30]Chi tiet'!$D$8:$AC$394,18,0)</f>
        <v>A3</v>
      </c>
      <c r="AC66" s="19">
        <f>VLOOKUP(AB66,[29]Sheet1!$B$2:$C$12,2,TRUE)</f>
        <v>8</v>
      </c>
      <c r="AD66" s="5"/>
      <c r="AE66" s="19" t="e">
        <f>VLOOKUP(AD66,[29]Sheet1!$B$2:$C$12,2,TRUE)</f>
        <v>#N/A</v>
      </c>
      <c r="AF66" s="232"/>
      <c r="AG66" s="227"/>
      <c r="AH66" s="747" t="str">
        <f>VLOOKUP($E66,'[26]Tong hop ket qua'!$E$19:$M$219,9,0)</f>
        <v>Đạt yêu cầu</v>
      </c>
    </row>
    <row r="67" spans="1:34" s="7" customFormat="1" ht="24.95" customHeight="1" x14ac:dyDescent="0.25">
      <c r="A67" s="207">
        <f t="shared" si="0"/>
        <v>59</v>
      </c>
      <c r="B67" s="207">
        <f>COUNTIF($F$9:F67,F67)</f>
        <v>5</v>
      </c>
      <c r="C67" s="353" t="s">
        <v>984</v>
      </c>
      <c r="D67" s="208" t="s">
        <v>20</v>
      </c>
      <c r="E67" s="207" t="s">
        <v>463</v>
      </c>
      <c r="F67" s="38" t="s">
        <v>867</v>
      </c>
      <c r="G67" s="38" t="s">
        <v>974</v>
      </c>
      <c r="H67" s="5" t="s">
        <v>390</v>
      </c>
      <c r="I67" s="19">
        <f>VLOOKUP(H67,[29]Sheet1!$B$2:$C$12,2,TRUE)</f>
        <v>10</v>
      </c>
      <c r="J67" s="5" t="s">
        <v>390</v>
      </c>
      <c r="K67" s="19">
        <f>VLOOKUP(J67,[29]Sheet1!$B$2:$C$12,2,TRUE)</f>
        <v>10</v>
      </c>
      <c r="L67" s="5" t="s">
        <v>390</v>
      </c>
      <c r="M67" s="19">
        <f>VLOOKUP(L67,[29]Sheet1!$B$2:$C$12,2,TRUE)</f>
        <v>10</v>
      </c>
      <c r="N67" s="5" t="s">
        <v>391</v>
      </c>
      <c r="O67" s="19">
        <f>VLOOKUP(N67,[29]Sheet1!$B$2:$C$12,2,TRUE)</f>
        <v>9</v>
      </c>
      <c r="P67" s="5" t="s">
        <v>390</v>
      </c>
      <c r="Q67" s="19">
        <f>VLOOKUP(P67,[29]Sheet1!$B$2:$C$12,2,TRUE)</f>
        <v>10</v>
      </c>
      <c r="R67" s="5" t="s">
        <v>390</v>
      </c>
      <c r="S67" s="19">
        <f>VLOOKUP(R67,[29]Sheet1!$B$2:$C$12,2,TRUE)</f>
        <v>10</v>
      </c>
      <c r="T67" s="5" t="s">
        <v>391</v>
      </c>
      <c r="U67" s="19">
        <f>VLOOKUP(T67,[29]Sheet1!$B$2:$C$12,2,TRUE)</f>
        <v>9</v>
      </c>
      <c r="V67" s="5" t="s">
        <v>390</v>
      </c>
      <c r="W67" s="19">
        <f>VLOOKUP(V67,[29]Sheet1!$B$2:$C$12,2,TRUE)</f>
        <v>10</v>
      </c>
      <c r="X67" s="5" t="s">
        <v>391</v>
      </c>
      <c r="Y67" s="19">
        <f>VLOOKUP(X67,[29]Sheet1!$B$2:$C$12,2,TRUE)</f>
        <v>9</v>
      </c>
      <c r="Z67" s="5" t="s">
        <v>391</v>
      </c>
      <c r="AA67" s="19">
        <f>VLOOKUP(Z67,[29]Sheet1!$B$2:$C$12,2,TRUE)</f>
        <v>9</v>
      </c>
      <c r="AB67" s="5" t="str">
        <f>VLOOKUP($E67,'[30]Chi tiet'!$D$8:$AC$394,18,0)</f>
        <v>A2</v>
      </c>
      <c r="AC67" s="19">
        <f>VLOOKUP(AB67,[29]Sheet1!$B$2:$C$12,2,TRUE)</f>
        <v>9</v>
      </c>
      <c r="AD67" s="5"/>
      <c r="AE67" s="19" t="e">
        <f>VLOOKUP(AD67,[29]Sheet1!$B$2:$C$12,2,TRUE)</f>
        <v>#N/A</v>
      </c>
      <c r="AF67" s="232"/>
      <c r="AG67" s="227"/>
      <c r="AH67" s="747" t="str">
        <f>VLOOKUP($E67,'[26]Tong hop ket qua'!$E$19:$M$219,9,0)</f>
        <v>Tốt</v>
      </c>
    </row>
    <row r="68" spans="1:34" s="7" customFormat="1" ht="24.95" customHeight="1" x14ac:dyDescent="0.25">
      <c r="A68" s="207">
        <f t="shared" si="0"/>
        <v>60</v>
      </c>
      <c r="B68" s="207">
        <f>COUNTIF($F$9:F68,F68)</f>
        <v>6</v>
      </c>
      <c r="C68" s="353" t="s">
        <v>985</v>
      </c>
      <c r="D68" s="208" t="s">
        <v>78</v>
      </c>
      <c r="E68" s="207" t="s">
        <v>460</v>
      </c>
      <c r="F68" s="38" t="s">
        <v>867</v>
      </c>
      <c r="G68" s="38" t="s">
        <v>974</v>
      </c>
      <c r="H68" s="5" t="s">
        <v>392</v>
      </c>
      <c r="I68" s="19">
        <f>VLOOKUP(H68,[29]Sheet1!$B$2:$C$12,2,TRUE)</f>
        <v>8</v>
      </c>
      <c r="J68" s="5" t="s">
        <v>392</v>
      </c>
      <c r="K68" s="19">
        <f>VLOOKUP(J68,[29]Sheet1!$B$2:$C$12,2,TRUE)</f>
        <v>8</v>
      </c>
      <c r="L68" s="5" t="s">
        <v>393</v>
      </c>
      <c r="M68" s="19">
        <f>VLOOKUP(L68,[29]Sheet1!$B$2:$C$12,2,TRUE)</f>
        <v>7</v>
      </c>
      <c r="N68" s="5" t="s">
        <v>392</v>
      </c>
      <c r="O68" s="19">
        <f>VLOOKUP(N68,[29]Sheet1!$B$2:$C$12,2,TRUE)</f>
        <v>8</v>
      </c>
      <c r="P68" s="5" t="s">
        <v>392</v>
      </c>
      <c r="Q68" s="19">
        <f>VLOOKUP(P68,[29]Sheet1!$B$2:$C$12,2,TRUE)</f>
        <v>8</v>
      </c>
      <c r="R68" s="5" t="s">
        <v>392</v>
      </c>
      <c r="S68" s="19">
        <f>VLOOKUP(R68,[29]Sheet1!$B$2:$C$12,2,TRUE)</f>
        <v>8</v>
      </c>
      <c r="T68" s="5" t="s">
        <v>392</v>
      </c>
      <c r="U68" s="19">
        <f>VLOOKUP(T68,[29]Sheet1!$B$2:$C$12,2,TRUE)</f>
        <v>8</v>
      </c>
      <c r="V68" s="5" t="s">
        <v>392</v>
      </c>
      <c r="W68" s="19">
        <f>VLOOKUP(V68,[29]Sheet1!$B$2:$C$12,2,TRUE)</f>
        <v>8</v>
      </c>
      <c r="X68" s="5" t="s">
        <v>392</v>
      </c>
      <c r="Y68" s="19">
        <f>VLOOKUP(X68,[29]Sheet1!$B$2:$C$12,2,TRUE)</f>
        <v>8</v>
      </c>
      <c r="Z68" s="5" t="s">
        <v>391</v>
      </c>
      <c r="AA68" s="19">
        <f>VLOOKUP(Z68,[29]Sheet1!$B$2:$C$12,2,TRUE)</f>
        <v>9</v>
      </c>
      <c r="AB68" s="5" t="str">
        <f>VLOOKUP($E68,'[30]Chi tiet'!$D$8:$AC$394,18,0)</f>
        <v>A3</v>
      </c>
      <c r="AC68" s="19">
        <f>VLOOKUP(AB68,[29]Sheet1!$B$2:$C$12,2,TRUE)</f>
        <v>8</v>
      </c>
      <c r="AD68" s="5"/>
      <c r="AE68" s="19" t="e">
        <f>VLOOKUP(AD68,[29]Sheet1!$B$2:$C$12,2,TRUE)</f>
        <v>#N/A</v>
      </c>
      <c r="AF68" s="232"/>
      <c r="AG68" s="227"/>
      <c r="AH68" s="747" t="str">
        <f>VLOOKUP($E68,'[26]Tong hop ket qua'!$E$19:$M$219,9,0)</f>
        <v>Khá</v>
      </c>
    </row>
    <row r="69" spans="1:34" s="7" customFormat="1" ht="24.95" customHeight="1" x14ac:dyDescent="0.25">
      <c r="A69" s="207">
        <f t="shared" si="0"/>
        <v>61</v>
      </c>
      <c r="B69" s="207">
        <f>COUNTIF($F$9:F69,F69)</f>
        <v>7</v>
      </c>
      <c r="C69" s="353" t="s">
        <v>984</v>
      </c>
      <c r="D69" s="208" t="s">
        <v>3</v>
      </c>
      <c r="E69" s="207" t="s">
        <v>464</v>
      </c>
      <c r="F69" s="38" t="s">
        <v>867</v>
      </c>
      <c r="G69" s="38" t="s">
        <v>974</v>
      </c>
      <c r="H69" s="5" t="s">
        <v>392</v>
      </c>
      <c r="I69" s="19">
        <f>VLOOKUP(H69,[29]Sheet1!$B$2:$C$12,2,TRUE)</f>
        <v>8</v>
      </c>
      <c r="J69" s="5" t="s">
        <v>392</v>
      </c>
      <c r="K69" s="19">
        <f>VLOOKUP(J69,[29]Sheet1!$B$2:$C$12,2,TRUE)</f>
        <v>8</v>
      </c>
      <c r="L69" s="5" t="s">
        <v>392</v>
      </c>
      <c r="M69" s="19">
        <f>VLOOKUP(L69,[29]Sheet1!$B$2:$C$12,2,TRUE)</f>
        <v>8</v>
      </c>
      <c r="N69" s="5" t="s">
        <v>393</v>
      </c>
      <c r="O69" s="19">
        <f>VLOOKUP(N69,[29]Sheet1!$B$2:$C$12,2,TRUE)</f>
        <v>7</v>
      </c>
      <c r="P69" s="5" t="s">
        <v>392</v>
      </c>
      <c r="Q69" s="19">
        <f>VLOOKUP(P69,[29]Sheet1!$B$2:$C$12,2,TRUE)</f>
        <v>8</v>
      </c>
      <c r="R69" s="5" t="s">
        <v>392</v>
      </c>
      <c r="S69" s="19">
        <f>VLOOKUP(R69,[29]Sheet1!$B$2:$C$12,2,TRUE)</f>
        <v>8</v>
      </c>
      <c r="T69" s="5" t="s">
        <v>392</v>
      </c>
      <c r="U69" s="19">
        <f>VLOOKUP(T69,[29]Sheet1!$B$2:$C$12,2,TRUE)</f>
        <v>8</v>
      </c>
      <c r="V69" s="5" t="s">
        <v>391</v>
      </c>
      <c r="W69" s="19">
        <f>VLOOKUP(V69,[29]Sheet1!$B$2:$C$12,2,TRUE)</f>
        <v>9</v>
      </c>
      <c r="X69" s="5" t="s">
        <v>392</v>
      </c>
      <c r="Y69" s="19">
        <f>VLOOKUP(X69,[29]Sheet1!$B$2:$C$12,2,TRUE)</f>
        <v>8</v>
      </c>
      <c r="Z69" s="5" t="s">
        <v>391</v>
      </c>
      <c r="AA69" s="19">
        <f>VLOOKUP(Z69,[29]Sheet1!$B$2:$C$12,2,TRUE)</f>
        <v>9</v>
      </c>
      <c r="AB69" s="5" t="str">
        <f>VLOOKUP($E69,'[30]Chi tiet'!$D$8:$AC$394,18,0)</f>
        <v>A4</v>
      </c>
      <c r="AC69" s="19">
        <f>VLOOKUP(AB69,[29]Sheet1!$B$2:$C$12,2,TRUE)</f>
        <v>7</v>
      </c>
      <c r="AD69" s="5"/>
      <c r="AE69" s="19" t="e">
        <f>VLOOKUP(AD69,[29]Sheet1!$B$2:$C$12,2,TRUE)</f>
        <v>#N/A</v>
      </c>
      <c r="AF69" s="232"/>
      <c r="AG69" s="227"/>
      <c r="AH69" s="747" t="str">
        <f>VLOOKUP($E69,'[26]Tong hop ket qua'!$E$19:$M$219,9,0)</f>
        <v>Khá</v>
      </c>
    </row>
    <row r="70" spans="1:34" s="7" customFormat="1" ht="24.95" customHeight="1" x14ac:dyDescent="0.25">
      <c r="A70" s="207">
        <f t="shared" si="0"/>
        <v>62</v>
      </c>
      <c r="B70" s="207">
        <f>COUNTIF($F$9:F70,F70)</f>
        <v>8</v>
      </c>
      <c r="C70" s="353" t="s">
        <v>984</v>
      </c>
      <c r="D70" s="208" t="s">
        <v>70</v>
      </c>
      <c r="E70" s="207" t="s">
        <v>465</v>
      </c>
      <c r="F70" s="38" t="s">
        <v>867</v>
      </c>
      <c r="G70" s="38" t="s">
        <v>974</v>
      </c>
      <c r="H70" s="5" t="s">
        <v>391</v>
      </c>
      <c r="I70" s="19">
        <f>VLOOKUP(H70,[29]Sheet1!$B$2:$C$12,2,TRUE)</f>
        <v>9</v>
      </c>
      <c r="J70" s="5" t="s">
        <v>391</v>
      </c>
      <c r="K70" s="19">
        <f>VLOOKUP(J70,[29]Sheet1!$B$2:$C$12,2,TRUE)</f>
        <v>9</v>
      </c>
      <c r="L70" s="5" t="s">
        <v>392</v>
      </c>
      <c r="M70" s="19">
        <f>VLOOKUP(L70,[29]Sheet1!$B$2:$C$12,2,TRUE)</f>
        <v>8</v>
      </c>
      <c r="N70" s="5" t="s">
        <v>392</v>
      </c>
      <c r="O70" s="19">
        <f>VLOOKUP(N70,[29]Sheet1!$B$2:$C$12,2,TRUE)</f>
        <v>8</v>
      </c>
      <c r="P70" s="5" t="s">
        <v>392</v>
      </c>
      <c r="Q70" s="19">
        <f>VLOOKUP(P70,[29]Sheet1!$B$2:$C$12,2,TRUE)</f>
        <v>8</v>
      </c>
      <c r="R70" s="5" t="s">
        <v>392</v>
      </c>
      <c r="S70" s="19">
        <f>VLOOKUP(R70,[29]Sheet1!$B$2:$C$12,2,TRUE)</f>
        <v>8</v>
      </c>
      <c r="T70" s="5" t="s">
        <v>393</v>
      </c>
      <c r="U70" s="19">
        <f>VLOOKUP(T70,[29]Sheet1!$B$2:$C$12,2,TRUE)</f>
        <v>7</v>
      </c>
      <c r="V70" s="5" t="s">
        <v>392</v>
      </c>
      <c r="W70" s="19">
        <f>VLOOKUP(V70,[29]Sheet1!$B$2:$C$12,2,TRUE)</f>
        <v>8</v>
      </c>
      <c r="X70" s="5" t="s">
        <v>392</v>
      </c>
      <c r="Y70" s="19">
        <f>VLOOKUP(X70,[29]Sheet1!$B$2:$C$12,2,TRUE)</f>
        <v>8</v>
      </c>
      <c r="Z70" s="5" t="s">
        <v>392</v>
      </c>
      <c r="AA70" s="19">
        <f>VLOOKUP(Z70,[29]Sheet1!$B$2:$C$12,2,TRUE)</f>
        <v>8</v>
      </c>
      <c r="AB70" s="5" t="str">
        <f>VLOOKUP($E70,'[30]Chi tiet'!$D$8:$AC$394,18,0)</f>
        <v>A3</v>
      </c>
      <c r="AC70" s="19">
        <f>VLOOKUP(AB70,[29]Sheet1!$B$2:$C$12,2,TRUE)</f>
        <v>8</v>
      </c>
      <c r="AD70" s="5"/>
      <c r="AE70" s="19" t="e">
        <f>VLOOKUP(AD70,[29]Sheet1!$B$2:$C$12,2,TRUE)</f>
        <v>#N/A</v>
      </c>
      <c r="AF70" s="232"/>
      <c r="AG70" s="227"/>
      <c r="AH70" s="747" t="str">
        <f>VLOOKUP($E70,'[26]Tong hop ket qua'!$E$19:$M$219,9,0)</f>
        <v>Khá</v>
      </c>
    </row>
    <row r="71" spans="1:34" s="751" customFormat="1" ht="24.95" customHeight="1" x14ac:dyDescent="0.25">
      <c r="A71" s="207">
        <f t="shared" si="0"/>
        <v>63</v>
      </c>
      <c r="B71" s="207">
        <f>COUNTIF($F$9:F71,F71)</f>
        <v>9</v>
      </c>
      <c r="C71" s="353" t="s">
        <v>984</v>
      </c>
      <c r="D71" s="759" t="s">
        <v>75</v>
      </c>
      <c r="E71" s="344" t="s">
        <v>461</v>
      </c>
      <c r="F71" s="38" t="s">
        <v>867</v>
      </c>
      <c r="G71" s="16" t="s">
        <v>975</v>
      </c>
      <c r="H71" s="5" t="s">
        <v>392</v>
      </c>
      <c r="I71" s="19">
        <f>VLOOKUP(H71,[29]Sheet1!$B$2:$C$12,2,TRUE)</f>
        <v>8</v>
      </c>
      <c r="J71" s="5" t="s">
        <v>391</v>
      </c>
      <c r="K71" s="19">
        <f>VLOOKUP(J71,[29]Sheet1!$B$2:$C$12,2,TRUE)</f>
        <v>9</v>
      </c>
      <c r="L71" s="5" t="s">
        <v>391</v>
      </c>
      <c r="M71" s="19">
        <f>VLOOKUP(L71,[29]Sheet1!$B$2:$C$12,2,TRUE)</f>
        <v>9</v>
      </c>
      <c r="N71" s="5" t="s">
        <v>392</v>
      </c>
      <c r="O71" s="16">
        <f>VLOOKUP(N71,[29]Sheet1!$B$2:$C$12,2,TRUE)</f>
        <v>8</v>
      </c>
      <c r="P71" s="5" t="s">
        <v>391</v>
      </c>
      <c r="Q71" s="19">
        <f>VLOOKUP(P71,[29]Sheet1!$B$2:$C$12,2,TRUE)</f>
        <v>9</v>
      </c>
      <c r="R71" s="5" t="s">
        <v>390</v>
      </c>
      <c r="S71" s="19">
        <f>VLOOKUP(R71,[29]Sheet1!$B$2:$C$12,2,TRUE)</f>
        <v>10</v>
      </c>
      <c r="T71" s="5" t="s">
        <v>392</v>
      </c>
      <c r="U71" s="19">
        <f>VLOOKUP(T71,[29]Sheet1!$B$2:$C$12,2,TRUE)</f>
        <v>8</v>
      </c>
      <c r="V71" s="5" t="s">
        <v>391</v>
      </c>
      <c r="W71" s="19">
        <f>VLOOKUP(V71,[29]Sheet1!$B$2:$C$12,2,TRUE)</f>
        <v>9</v>
      </c>
      <c r="X71" s="5" t="s">
        <v>391</v>
      </c>
      <c r="Y71" s="19">
        <f>VLOOKUP(X71,[29]Sheet1!$B$2:$C$12,2,TRUE)</f>
        <v>9</v>
      </c>
      <c r="Z71" s="5" t="s">
        <v>392</v>
      </c>
      <c r="AA71" s="19">
        <f>VLOOKUP(Z71,[29]Sheet1!$B$2:$C$12,2,TRUE)</f>
        <v>8</v>
      </c>
      <c r="AB71" s="5" t="str">
        <f>VLOOKUP($E71,'[30]Chi tiet'!$D$8:$AC$394,18,0)</f>
        <v>A3</v>
      </c>
      <c r="AC71" s="19">
        <f>VLOOKUP(AB71,[29]Sheet1!$B$2:$C$12,2,TRUE)</f>
        <v>8</v>
      </c>
      <c r="AD71" s="5"/>
      <c r="AE71" s="19" t="e">
        <f>VLOOKUP(AD71,[29]Sheet1!$B$2:$C$12,2,TRUE)</f>
        <v>#N/A</v>
      </c>
      <c r="AF71" s="749"/>
      <c r="AG71" s="750"/>
      <c r="AH71" s="747"/>
    </row>
    <row r="72" spans="1:34" s="751" customFormat="1" ht="24.95" customHeight="1" x14ac:dyDescent="0.25">
      <c r="A72" s="207">
        <f t="shared" si="0"/>
        <v>64</v>
      </c>
      <c r="B72" s="207">
        <f>COUNTIF($F$9:F72,F72)</f>
        <v>10</v>
      </c>
      <c r="C72" s="353" t="s">
        <v>985</v>
      </c>
      <c r="D72" s="759" t="s">
        <v>41</v>
      </c>
      <c r="E72" s="344" t="s">
        <v>467</v>
      </c>
      <c r="F72" s="38" t="s">
        <v>867</v>
      </c>
      <c r="G72" s="16" t="s">
        <v>975</v>
      </c>
      <c r="H72" s="5" t="s">
        <v>390</v>
      </c>
      <c r="I72" s="19">
        <f>VLOOKUP(H72,[29]Sheet1!$B$2:$C$12,2,TRUE)</f>
        <v>10</v>
      </c>
      <c r="J72" s="5" t="s">
        <v>391</v>
      </c>
      <c r="K72" s="19">
        <f>VLOOKUP(J72,[29]Sheet1!$B$2:$C$12,2,TRUE)</f>
        <v>9</v>
      </c>
      <c r="L72" s="5" t="s">
        <v>390</v>
      </c>
      <c r="M72" s="19">
        <f>VLOOKUP(L72,[29]Sheet1!$B$2:$C$12,2,TRUE)</f>
        <v>10</v>
      </c>
      <c r="N72" s="5" t="s">
        <v>391</v>
      </c>
      <c r="O72" s="16">
        <f>VLOOKUP(N72,[29]Sheet1!$B$2:$C$12,2,TRUE)</f>
        <v>9</v>
      </c>
      <c r="P72" s="5" t="s">
        <v>392</v>
      </c>
      <c r="Q72" s="19">
        <f>VLOOKUP(P72,[29]Sheet1!$B$2:$C$12,2,TRUE)</f>
        <v>8</v>
      </c>
      <c r="R72" s="5" t="s">
        <v>392</v>
      </c>
      <c r="S72" s="19">
        <f>VLOOKUP(R72,[29]Sheet1!$B$2:$C$12,2,TRUE)</f>
        <v>8</v>
      </c>
      <c r="T72" s="5" t="s">
        <v>392</v>
      </c>
      <c r="U72" s="19">
        <f>VLOOKUP(T72,[29]Sheet1!$B$2:$C$12,2,TRUE)</f>
        <v>8</v>
      </c>
      <c r="V72" s="5" t="s">
        <v>392</v>
      </c>
      <c r="W72" s="19">
        <f>VLOOKUP(V72,[29]Sheet1!$B$2:$C$12,2,TRUE)</f>
        <v>8</v>
      </c>
      <c r="X72" s="5" t="s">
        <v>392</v>
      </c>
      <c r="Y72" s="19">
        <f>VLOOKUP(X72,[29]Sheet1!$B$2:$C$12,2,TRUE)</f>
        <v>8</v>
      </c>
      <c r="Z72" s="5" t="s">
        <v>391</v>
      </c>
      <c r="AA72" s="19">
        <f>VLOOKUP(Z72,[29]Sheet1!$B$2:$C$12,2,TRUE)</f>
        <v>9</v>
      </c>
      <c r="AB72" s="5" t="str">
        <f>VLOOKUP($E72,'[30]Chi tiet'!$D$8:$AC$394,18,0)</f>
        <v>A3</v>
      </c>
      <c r="AC72" s="19">
        <f>VLOOKUP(AB72,[29]Sheet1!$B$2:$C$12,2,TRUE)</f>
        <v>8</v>
      </c>
      <c r="AD72" s="5"/>
      <c r="AE72" s="19" t="e">
        <f>VLOOKUP(AD72,[29]Sheet1!$B$2:$C$12,2,TRUE)</f>
        <v>#N/A</v>
      </c>
      <c r="AF72" s="749"/>
      <c r="AG72" s="750"/>
      <c r="AH72" s="747" t="str">
        <f>VLOOKUP($E72,'[26]Tong hop ket qua'!$E$19:$M$219,9,0)</f>
        <v>Khá</v>
      </c>
    </row>
    <row r="73" spans="1:34" s="751" customFormat="1" ht="24.95" customHeight="1" x14ac:dyDescent="0.25">
      <c r="A73" s="207">
        <f t="shared" si="0"/>
        <v>65</v>
      </c>
      <c r="B73" s="207">
        <f>COUNTIF($F$9:F73,F73)</f>
        <v>11</v>
      </c>
      <c r="C73" s="353" t="s">
        <v>985</v>
      </c>
      <c r="D73" s="759" t="s">
        <v>83</v>
      </c>
      <c r="E73" s="344" t="s">
        <v>468</v>
      </c>
      <c r="F73" s="38" t="s">
        <v>867</v>
      </c>
      <c r="G73" s="16" t="s">
        <v>975</v>
      </c>
      <c r="H73" s="5" t="s">
        <v>392</v>
      </c>
      <c r="I73" s="19">
        <f>VLOOKUP(H73,[29]Sheet1!$B$2:$C$12,2,TRUE)</f>
        <v>8</v>
      </c>
      <c r="J73" s="5" t="s">
        <v>392</v>
      </c>
      <c r="K73" s="19">
        <f>VLOOKUP(J73,[29]Sheet1!$B$2:$C$12,2,TRUE)</f>
        <v>8</v>
      </c>
      <c r="L73" s="5" t="s">
        <v>392</v>
      </c>
      <c r="M73" s="19">
        <f>VLOOKUP(L73,[29]Sheet1!$B$2:$C$12,2,TRUE)</f>
        <v>8</v>
      </c>
      <c r="N73" s="5" t="s">
        <v>393</v>
      </c>
      <c r="O73" s="16">
        <f>VLOOKUP(N73,[29]Sheet1!$B$2:$C$12,2,TRUE)</f>
        <v>7</v>
      </c>
      <c r="P73" s="5" t="s">
        <v>392</v>
      </c>
      <c r="Q73" s="19">
        <f>VLOOKUP(P73,[29]Sheet1!$B$2:$C$12,2,TRUE)</f>
        <v>8</v>
      </c>
      <c r="R73" s="5" t="s">
        <v>392</v>
      </c>
      <c r="S73" s="19">
        <f>VLOOKUP(R73,[29]Sheet1!$B$2:$C$12,2,TRUE)</f>
        <v>8</v>
      </c>
      <c r="T73" s="5" t="s">
        <v>393</v>
      </c>
      <c r="U73" s="19">
        <f>VLOOKUP(T73,[29]Sheet1!$B$2:$C$12,2,TRUE)</f>
        <v>7</v>
      </c>
      <c r="V73" s="5" t="s">
        <v>391</v>
      </c>
      <c r="W73" s="19">
        <f>VLOOKUP(V73,[29]Sheet1!$B$2:$C$12,2,TRUE)</f>
        <v>9</v>
      </c>
      <c r="X73" s="5" t="s">
        <v>391</v>
      </c>
      <c r="Y73" s="19">
        <f>VLOOKUP(X73,[29]Sheet1!$B$2:$C$12,2,TRUE)</f>
        <v>9</v>
      </c>
      <c r="Z73" s="5" t="s">
        <v>392</v>
      </c>
      <c r="AA73" s="19">
        <f>VLOOKUP(Z73,[29]Sheet1!$B$2:$C$12,2,TRUE)</f>
        <v>8</v>
      </c>
      <c r="AB73" s="5" t="str">
        <f>VLOOKUP($E73,'[30]Chi tiet'!$D$8:$AC$394,18,0)</f>
        <v>A3</v>
      </c>
      <c r="AC73" s="19">
        <f>VLOOKUP(AB73,[29]Sheet1!$B$2:$C$12,2,TRUE)</f>
        <v>8</v>
      </c>
      <c r="AD73" s="5"/>
      <c r="AE73" s="19" t="e">
        <f>VLOOKUP(AD73,[29]Sheet1!$B$2:$C$12,2,TRUE)</f>
        <v>#N/A</v>
      </c>
      <c r="AF73" s="749"/>
      <c r="AG73" s="750"/>
      <c r="AH73" s="747" t="str">
        <f>VLOOKUP($E73,'[26]Tong hop ket qua'!$E$19:$M$219,9,0)</f>
        <v>Tốt</v>
      </c>
    </row>
    <row r="74" spans="1:34" s="751" customFormat="1" ht="24.95" customHeight="1" x14ac:dyDescent="0.25">
      <c r="A74" s="207">
        <f t="shared" si="0"/>
        <v>66</v>
      </c>
      <c r="B74" s="207">
        <f>COUNTIF($F$9:F74,F74)</f>
        <v>12</v>
      </c>
      <c r="C74" s="353" t="s">
        <v>985</v>
      </c>
      <c r="D74" s="759" t="s">
        <v>81</v>
      </c>
      <c r="E74" s="344" t="s">
        <v>466</v>
      </c>
      <c r="F74" s="38" t="s">
        <v>867</v>
      </c>
      <c r="G74" s="16" t="s">
        <v>975</v>
      </c>
      <c r="H74" s="5" t="s">
        <v>392</v>
      </c>
      <c r="I74" s="19">
        <f>VLOOKUP(H74,[29]Sheet1!$B$2:$C$12,2,TRUE)</f>
        <v>8</v>
      </c>
      <c r="J74" s="5" t="s">
        <v>392</v>
      </c>
      <c r="K74" s="19">
        <f>VLOOKUP(J74,[29]Sheet1!$B$2:$C$12,2,TRUE)</f>
        <v>8</v>
      </c>
      <c r="L74" s="5" t="s">
        <v>392</v>
      </c>
      <c r="M74" s="19">
        <f>VLOOKUP(L74,[29]Sheet1!$B$2:$C$12,2,TRUE)</f>
        <v>8</v>
      </c>
      <c r="N74" s="5" t="s">
        <v>391</v>
      </c>
      <c r="O74" s="16">
        <f>VLOOKUP(N74,[29]Sheet1!$B$2:$C$12,2,TRUE)</f>
        <v>9</v>
      </c>
      <c r="P74" s="5" t="s">
        <v>391</v>
      </c>
      <c r="Q74" s="19">
        <f>VLOOKUP(P74,[29]Sheet1!$B$2:$C$12,2,TRUE)</f>
        <v>9</v>
      </c>
      <c r="R74" s="5" t="s">
        <v>391</v>
      </c>
      <c r="S74" s="19">
        <f>VLOOKUP(R74,[29]Sheet1!$B$2:$C$12,2,TRUE)</f>
        <v>9</v>
      </c>
      <c r="T74" s="5" t="s">
        <v>391</v>
      </c>
      <c r="U74" s="19">
        <f>VLOOKUP(T74,[29]Sheet1!$B$2:$C$12,2,TRUE)</f>
        <v>9</v>
      </c>
      <c r="V74" s="5" t="s">
        <v>391</v>
      </c>
      <c r="W74" s="19">
        <f>VLOOKUP(V74,[29]Sheet1!$B$2:$C$12,2,TRUE)</f>
        <v>9</v>
      </c>
      <c r="X74" s="5" t="s">
        <v>391</v>
      </c>
      <c r="Y74" s="19">
        <f>VLOOKUP(X74,[29]Sheet1!$B$2:$C$12,2,TRUE)</f>
        <v>9</v>
      </c>
      <c r="Z74" s="5" t="s">
        <v>391</v>
      </c>
      <c r="AA74" s="19">
        <f>VLOOKUP(Z74,[29]Sheet1!$B$2:$C$12,2,TRUE)</f>
        <v>9</v>
      </c>
      <c r="AB74" s="5" t="str">
        <f>VLOOKUP($E74,'[30]Chi tiet'!$D$8:$AC$394,18,0)</f>
        <v>A3</v>
      </c>
      <c r="AC74" s="19">
        <f>VLOOKUP(AB74,[29]Sheet1!$B$2:$C$12,2,TRUE)</f>
        <v>8</v>
      </c>
      <c r="AD74" s="5"/>
      <c r="AE74" s="19" t="e">
        <f>VLOOKUP(AD74,[29]Sheet1!$B$2:$C$12,2,TRUE)</f>
        <v>#N/A</v>
      </c>
      <c r="AF74" s="749"/>
      <c r="AG74" s="750"/>
      <c r="AH74" s="747" t="str">
        <f>VLOOKUP($E74,'[26]Tong hop ket qua'!$E$19:$M$219,9,0)</f>
        <v>Khá</v>
      </c>
    </row>
    <row r="75" spans="1:34" s="751" customFormat="1" ht="24.95" customHeight="1" x14ac:dyDescent="0.25">
      <c r="A75" s="207">
        <f t="shared" si="0"/>
        <v>67</v>
      </c>
      <c r="B75" s="207">
        <f>COUNTIF($F$9:F75,F75)</f>
        <v>13</v>
      </c>
      <c r="C75" s="353" t="s">
        <v>985</v>
      </c>
      <c r="D75" s="759" t="s">
        <v>351</v>
      </c>
      <c r="E75" s="344" t="s">
        <v>469</v>
      </c>
      <c r="F75" s="38" t="s">
        <v>867</v>
      </c>
      <c r="G75" s="16" t="s">
        <v>975</v>
      </c>
      <c r="H75" s="5" t="s">
        <v>393</v>
      </c>
      <c r="I75" s="19">
        <f>VLOOKUP(H75,[29]Sheet1!$B$2:$C$12,2,TRUE)</f>
        <v>7</v>
      </c>
      <c r="J75" s="5" t="s">
        <v>392</v>
      </c>
      <c r="K75" s="19">
        <f>VLOOKUP(J75,[29]Sheet1!$B$2:$C$12,2,TRUE)</f>
        <v>8</v>
      </c>
      <c r="L75" s="5" t="s">
        <v>393</v>
      </c>
      <c r="M75" s="19">
        <f>VLOOKUP(L75,[29]Sheet1!$B$2:$C$12,2,TRUE)</f>
        <v>7</v>
      </c>
      <c r="N75" s="5" t="s">
        <v>393</v>
      </c>
      <c r="O75" s="16">
        <f>VLOOKUP(N75,[29]Sheet1!$B$2:$C$12,2,TRUE)</f>
        <v>7</v>
      </c>
      <c r="P75" s="5" t="s">
        <v>393</v>
      </c>
      <c r="Q75" s="19">
        <f>VLOOKUP(P75,[29]Sheet1!$B$2:$C$12,2,TRUE)</f>
        <v>7</v>
      </c>
      <c r="R75" s="5" t="s">
        <v>409</v>
      </c>
      <c r="S75" s="19">
        <f>VLOOKUP(R75,[29]Sheet1!$B$2:$C$12,2,TRUE)</f>
        <v>5</v>
      </c>
      <c r="T75" s="5" t="s">
        <v>393</v>
      </c>
      <c r="U75" s="19">
        <f>VLOOKUP(T75,[29]Sheet1!$B$2:$C$12,2,TRUE)</f>
        <v>7</v>
      </c>
      <c r="V75" s="5" t="s">
        <v>392</v>
      </c>
      <c r="W75" s="19">
        <f>VLOOKUP(V75,[29]Sheet1!$B$2:$C$12,2,TRUE)</f>
        <v>8</v>
      </c>
      <c r="X75" s="5" t="s">
        <v>392</v>
      </c>
      <c r="Y75" s="19">
        <f>VLOOKUP(X75,[29]Sheet1!$B$2:$C$12,2,TRUE)</f>
        <v>8</v>
      </c>
      <c r="Z75" s="5" t="s">
        <v>409</v>
      </c>
      <c r="AA75" s="19">
        <f>VLOOKUP(Z75,[29]Sheet1!$B$2:$C$12,2,TRUE)</f>
        <v>5</v>
      </c>
      <c r="AB75" s="5" t="str">
        <f>VLOOKUP($E75,'[30]Chi tiet'!$D$8:$AC$394,18,0)</f>
        <v>A4</v>
      </c>
      <c r="AC75" s="19">
        <f>VLOOKUP(AB75,[29]Sheet1!$B$2:$C$12,2,TRUE)</f>
        <v>7</v>
      </c>
      <c r="AD75" s="5"/>
      <c r="AE75" s="19" t="e">
        <f>VLOOKUP(AD75,[29]Sheet1!$B$2:$C$12,2,TRUE)</f>
        <v>#N/A</v>
      </c>
      <c r="AF75" s="749"/>
      <c r="AG75" s="750"/>
      <c r="AH75" s="747" t="str">
        <f>VLOOKUP($E75,'[26]Tong hop ket qua'!$E$19:$M$219,9,0)</f>
        <v>Đạt yêu cầu</v>
      </c>
    </row>
    <row r="76" spans="1:34" s="751" customFormat="1" ht="24.95" customHeight="1" x14ac:dyDescent="0.25">
      <c r="A76" s="207">
        <f t="shared" si="0"/>
        <v>68</v>
      </c>
      <c r="B76" s="207">
        <f>COUNTIF($F$9:F76,F76)</f>
        <v>14</v>
      </c>
      <c r="C76" s="353" t="s">
        <v>985</v>
      </c>
      <c r="D76" s="755" t="s">
        <v>275</v>
      </c>
      <c r="E76" s="756" t="s">
        <v>470</v>
      </c>
      <c r="F76" s="38" t="s">
        <v>867</v>
      </c>
      <c r="G76" s="16" t="s">
        <v>975</v>
      </c>
      <c r="H76" s="5" t="s">
        <v>391</v>
      </c>
      <c r="I76" s="19">
        <f>VLOOKUP(H76,[29]Sheet1!$B$2:$C$12,2,TRUE)</f>
        <v>9</v>
      </c>
      <c r="J76" s="5" t="s">
        <v>392</v>
      </c>
      <c r="K76" s="19">
        <f>VLOOKUP(J76,[29]Sheet1!$B$2:$C$12,2,TRUE)</f>
        <v>8</v>
      </c>
      <c r="L76" s="5" t="s">
        <v>391</v>
      </c>
      <c r="M76" s="19">
        <f>VLOOKUP(L76,[29]Sheet1!$B$2:$C$12,2,TRUE)</f>
        <v>9</v>
      </c>
      <c r="N76" s="5" t="s">
        <v>392</v>
      </c>
      <c r="O76" s="16">
        <f>VLOOKUP(N76,[29]Sheet1!$B$2:$C$12,2,TRUE)</f>
        <v>8</v>
      </c>
      <c r="P76" s="5" t="s">
        <v>392</v>
      </c>
      <c r="Q76" s="19">
        <f>VLOOKUP(P76,[29]Sheet1!$B$2:$C$12,2,TRUE)</f>
        <v>8</v>
      </c>
      <c r="R76" s="5" t="s">
        <v>392</v>
      </c>
      <c r="S76" s="19">
        <f>VLOOKUP(R76,[29]Sheet1!$B$2:$C$12,2,TRUE)</f>
        <v>8</v>
      </c>
      <c r="T76" s="5" t="s">
        <v>390</v>
      </c>
      <c r="U76" s="19">
        <f>VLOOKUP(T76,[29]Sheet1!$B$2:$C$12,2,TRUE)</f>
        <v>10</v>
      </c>
      <c r="V76" s="5" t="s">
        <v>390</v>
      </c>
      <c r="W76" s="19">
        <f>VLOOKUP(V76,[29]Sheet1!$B$2:$C$12,2,TRUE)</f>
        <v>10</v>
      </c>
      <c r="X76" s="5" t="s">
        <v>390</v>
      </c>
      <c r="Y76" s="19">
        <f>VLOOKUP(X76,[29]Sheet1!$B$2:$C$12,2,TRUE)</f>
        <v>10</v>
      </c>
      <c r="Z76" s="5" t="s">
        <v>391</v>
      </c>
      <c r="AA76" s="19">
        <f>VLOOKUP(Z76,[29]Sheet1!$B$2:$C$12,2,TRUE)</f>
        <v>9</v>
      </c>
      <c r="AB76" s="5" t="str">
        <f>VLOOKUP($E76,'[30]Chi tiet'!$D$8:$AC$394,18,0)</f>
        <v>A2</v>
      </c>
      <c r="AC76" s="19">
        <f>VLOOKUP(AB76,[29]Sheet1!$B$2:$C$12,2,TRUE)</f>
        <v>9</v>
      </c>
      <c r="AD76" s="5"/>
      <c r="AE76" s="19" t="e">
        <f>VLOOKUP(AD76,[29]Sheet1!$B$2:$C$12,2,TRUE)</f>
        <v>#N/A</v>
      </c>
      <c r="AF76" s="749"/>
      <c r="AG76" s="750"/>
      <c r="AH76" s="747" t="str">
        <f>VLOOKUP($E76,'[26]Tong hop ket qua'!$E$19:$M$219,9,0)</f>
        <v>Tốt</v>
      </c>
    </row>
    <row r="77" spans="1:34" s="751" customFormat="1" ht="46.5" customHeight="1" x14ac:dyDescent="0.25">
      <c r="A77" s="207">
        <f t="shared" si="0"/>
        <v>69</v>
      </c>
      <c r="B77" s="207">
        <f>COUNTIF($F$9:F77,F77)</f>
        <v>15</v>
      </c>
      <c r="C77" s="353" t="s">
        <v>984</v>
      </c>
      <c r="D77" s="748" t="s">
        <v>283</v>
      </c>
      <c r="E77" s="761" t="s">
        <v>503</v>
      </c>
      <c r="F77" s="38" t="s">
        <v>867</v>
      </c>
      <c r="G77" s="16" t="s">
        <v>975</v>
      </c>
      <c r="H77" s="5" t="s">
        <v>392</v>
      </c>
      <c r="I77" s="19">
        <f>VLOOKUP(H77,[29]Sheet1!$B$2:$C$12,2,TRUE)</f>
        <v>8</v>
      </c>
      <c r="J77" s="5" t="s">
        <v>393</v>
      </c>
      <c r="K77" s="19">
        <f>VLOOKUP(J77,[29]Sheet1!$B$2:$C$12,2,TRUE)</f>
        <v>7</v>
      </c>
      <c r="L77" s="5" t="s">
        <v>392</v>
      </c>
      <c r="M77" s="19">
        <f>VLOOKUP(L77,[29]Sheet1!$B$2:$C$12,2,TRUE)</f>
        <v>8</v>
      </c>
      <c r="N77" s="5" t="s">
        <v>393</v>
      </c>
      <c r="O77" s="16">
        <f>VLOOKUP(N77,[29]Sheet1!$B$2:$C$12,2,TRUE)</f>
        <v>7</v>
      </c>
      <c r="P77" s="757" t="s">
        <v>306</v>
      </c>
      <c r="Q77" s="19" t="e">
        <f>VLOOKUP(P77,[29]Sheet1!$B$2:$C$12,2,TRUE)</f>
        <v>#N/A</v>
      </c>
      <c r="R77" s="757" t="s">
        <v>306</v>
      </c>
      <c r="S77" s="19" t="e">
        <f>VLOOKUP(R77,[29]Sheet1!$B$2:$C$12,2,TRUE)</f>
        <v>#N/A</v>
      </c>
      <c r="T77" s="757" t="s">
        <v>306</v>
      </c>
      <c r="U77" s="19" t="e">
        <f>VLOOKUP(T77,[29]Sheet1!$B$2:$C$12,2,TRUE)</f>
        <v>#N/A</v>
      </c>
      <c r="V77" s="5" t="s">
        <v>306</v>
      </c>
      <c r="W77" s="19" t="e">
        <f>VLOOKUP(V77,[29]Sheet1!$B$2:$C$12,2,TRUE)</f>
        <v>#N/A</v>
      </c>
      <c r="X77" s="5" t="s">
        <v>306</v>
      </c>
      <c r="Y77" s="19" t="e">
        <f>VLOOKUP(X77,[29]Sheet1!$B$2:$C$12,2,TRUE)</f>
        <v>#N/A</v>
      </c>
      <c r="Z77" s="5" t="s">
        <v>393</v>
      </c>
      <c r="AA77" s="19">
        <f>VLOOKUP(Z77,[29]Sheet1!$B$2:$C$12,2,TRUE)</f>
        <v>7</v>
      </c>
      <c r="AB77" s="5" t="str">
        <f>VLOOKUP($E77,'[30]Chi tiet'!$D$8:$AC$394,18,0)</f>
        <v>A4</v>
      </c>
      <c r="AC77" s="19">
        <f>VLOOKUP(AB77,[29]Sheet1!$B$2:$C$12,2,TRUE)</f>
        <v>7</v>
      </c>
      <c r="AD77" s="5"/>
      <c r="AE77" s="19" t="e">
        <f>VLOOKUP(AD77,[29]Sheet1!$B$2:$C$12,2,TRUE)</f>
        <v>#N/A</v>
      </c>
      <c r="AF77" s="762" t="s">
        <v>1247</v>
      </c>
      <c r="AG77" s="750"/>
      <c r="AH77" s="747" t="str">
        <f>VLOOKUP($E77,'[26]Tong hop ket qua'!$E$19:$M$219,9,0)</f>
        <v>Khá</v>
      </c>
    </row>
    <row r="78" spans="1:34" s="751" customFormat="1" ht="24.95" customHeight="1" x14ac:dyDescent="0.25">
      <c r="A78" s="207">
        <f t="shared" si="0"/>
        <v>70</v>
      </c>
      <c r="B78" s="207">
        <f>COUNTIF($F$9:F78,F78)</f>
        <v>16</v>
      </c>
      <c r="C78" s="353" t="s">
        <v>984</v>
      </c>
      <c r="D78" s="748" t="s">
        <v>1011</v>
      </c>
      <c r="E78" s="352" t="s">
        <v>1012</v>
      </c>
      <c r="F78" s="38" t="s">
        <v>867</v>
      </c>
      <c r="G78" s="16" t="s">
        <v>975</v>
      </c>
      <c r="H78" s="18"/>
      <c r="I78" s="76"/>
      <c r="J78" s="5" t="s">
        <v>393</v>
      </c>
      <c r="K78" s="19">
        <f>VLOOKUP(J78,[29]Sheet1!$B$2:$C$12,2,TRUE)</f>
        <v>7</v>
      </c>
      <c r="L78" s="5" t="s">
        <v>393</v>
      </c>
      <c r="M78" s="19">
        <f>VLOOKUP(L78,[29]Sheet1!$B$2:$C$12,2,TRUE)</f>
        <v>7</v>
      </c>
      <c r="N78" s="5" t="s">
        <v>393</v>
      </c>
      <c r="O78" s="16">
        <f>VLOOKUP(N78,[29]Sheet1!$B$2:$C$12,2,TRUE)</f>
        <v>7</v>
      </c>
      <c r="P78" s="5" t="s">
        <v>392</v>
      </c>
      <c r="Q78" s="19">
        <f>VLOOKUP(P78,[29]Sheet1!$B$2:$C$12,2,TRUE)</f>
        <v>8</v>
      </c>
      <c r="R78" s="5" t="s">
        <v>392</v>
      </c>
      <c r="S78" s="19">
        <f>VLOOKUP(R78,[29]Sheet1!$B$2:$C$12,2,TRUE)</f>
        <v>8</v>
      </c>
      <c r="T78" s="5" t="s">
        <v>393</v>
      </c>
      <c r="U78" s="19">
        <f>VLOOKUP(T78,[29]Sheet1!$B$2:$C$12,2,TRUE)</f>
        <v>7</v>
      </c>
      <c r="V78" s="5" t="s">
        <v>392</v>
      </c>
      <c r="W78" s="19">
        <f>VLOOKUP(V78,[29]Sheet1!$B$2:$C$12,2,TRUE)</f>
        <v>8</v>
      </c>
      <c r="X78" s="5" t="s">
        <v>392</v>
      </c>
      <c r="Y78" s="19">
        <f>VLOOKUP(X78,[29]Sheet1!$B$2:$C$12,2,TRUE)</f>
        <v>8</v>
      </c>
      <c r="Z78" s="5" t="s">
        <v>393</v>
      </c>
      <c r="AA78" s="19">
        <f>VLOOKUP(Z78,[29]Sheet1!$B$2:$C$12,2,TRUE)</f>
        <v>7</v>
      </c>
      <c r="AB78" s="5" t="str">
        <f>VLOOKUP($E78,'[30]Chi tiet'!$D$8:$AC$394,18,0)</f>
        <v>A4</v>
      </c>
      <c r="AC78" s="19">
        <f>VLOOKUP(AB78,[29]Sheet1!$B$2:$C$12,2,TRUE)</f>
        <v>7</v>
      </c>
      <c r="AD78" s="5"/>
      <c r="AE78" s="19" t="e">
        <f>VLOOKUP(AD78,[29]Sheet1!$B$2:$C$12,2,TRUE)</f>
        <v>#N/A</v>
      </c>
      <c r="AF78" s="749"/>
      <c r="AG78" s="750"/>
      <c r="AH78" s="747" t="str">
        <f>VLOOKUP($E78,'[26]Tong hop ket qua'!$E$19:$M$219,9,0)</f>
        <v>Tốt</v>
      </c>
    </row>
    <row r="79" spans="1:34" s="751" customFormat="1" ht="24.95" customHeight="1" x14ac:dyDescent="0.25">
      <c r="A79" s="207">
        <f t="shared" si="0"/>
        <v>71</v>
      </c>
      <c r="B79" s="207">
        <f>COUNTIF($F$9:F79,F79)</f>
        <v>17</v>
      </c>
      <c r="C79" s="353" t="s">
        <v>985</v>
      </c>
      <c r="D79" s="755" t="s">
        <v>743</v>
      </c>
      <c r="E79" s="756" t="s">
        <v>744</v>
      </c>
      <c r="F79" s="38" t="s">
        <v>867</v>
      </c>
      <c r="G79" s="16" t="s">
        <v>975</v>
      </c>
      <c r="H79" s="5" t="s">
        <v>392</v>
      </c>
      <c r="I79" s="19">
        <f>VLOOKUP(H79,[29]Sheet1!$B$2:$C$12,2,TRUE)</f>
        <v>8</v>
      </c>
      <c r="J79" s="5" t="s">
        <v>393</v>
      </c>
      <c r="K79" s="19">
        <f>VLOOKUP(J79,[29]Sheet1!$B$2:$C$12,2,TRUE)</f>
        <v>7</v>
      </c>
      <c r="L79" s="5" t="s">
        <v>392</v>
      </c>
      <c r="M79" s="19">
        <f>VLOOKUP(L79,[29]Sheet1!$B$2:$C$12,2,TRUE)</f>
        <v>8</v>
      </c>
      <c r="N79" s="5" t="s">
        <v>393</v>
      </c>
      <c r="O79" s="16">
        <f>VLOOKUP(N79,[29]Sheet1!$B$2:$C$12,2,TRUE)</f>
        <v>7</v>
      </c>
      <c r="P79" s="5" t="s">
        <v>393</v>
      </c>
      <c r="Q79" s="19">
        <f>VLOOKUP(P79,[29]Sheet1!$B$2:$C$12,2,TRUE)</f>
        <v>7</v>
      </c>
      <c r="R79" s="5" t="s">
        <v>393</v>
      </c>
      <c r="S79" s="19">
        <f>VLOOKUP(R79,[29]Sheet1!$B$2:$C$12,2,TRUE)</f>
        <v>7</v>
      </c>
      <c r="T79" s="5" t="s">
        <v>393</v>
      </c>
      <c r="U79" s="19">
        <f>VLOOKUP(T79,[29]Sheet1!$B$2:$C$12,2,TRUE)</f>
        <v>7</v>
      </c>
      <c r="V79" s="5" t="s">
        <v>394</v>
      </c>
      <c r="W79" s="19">
        <f>VLOOKUP(V79,[29]Sheet1!$B$2:$C$12,2,TRUE)</f>
        <v>6</v>
      </c>
      <c r="X79" s="5" t="s">
        <v>393</v>
      </c>
      <c r="Y79" s="19">
        <f>VLOOKUP(X79,[29]Sheet1!$B$2:$C$12,2,TRUE)</f>
        <v>7</v>
      </c>
      <c r="Z79" s="5" t="s">
        <v>393</v>
      </c>
      <c r="AA79" s="19">
        <f>VLOOKUP(Z79,[29]Sheet1!$B$2:$C$12,2,TRUE)</f>
        <v>7</v>
      </c>
      <c r="AB79" s="5" t="str">
        <f>VLOOKUP($E79,'[30]Chi tiet'!$D$8:$AC$394,18,0)</f>
        <v>A4</v>
      </c>
      <c r="AC79" s="19">
        <f>VLOOKUP(AB79,[29]Sheet1!$B$2:$C$12,2,TRUE)</f>
        <v>7</v>
      </c>
      <c r="AD79" s="5"/>
      <c r="AE79" s="19" t="e">
        <f>VLOOKUP(AD79,[29]Sheet1!$B$2:$C$12,2,TRUE)</f>
        <v>#N/A</v>
      </c>
      <c r="AF79" s="749"/>
      <c r="AG79" s="750"/>
      <c r="AH79" s="747"/>
    </row>
    <row r="80" spans="1:34" s="48" customFormat="1" ht="38.25" customHeight="1" x14ac:dyDescent="0.25">
      <c r="A80" s="207">
        <f t="shared" si="0"/>
        <v>72</v>
      </c>
      <c r="B80" s="207">
        <f>COUNTIF($F$9:F80,F80)</f>
        <v>1</v>
      </c>
      <c r="C80" s="353" t="s">
        <v>985</v>
      </c>
      <c r="D80" s="70" t="s">
        <v>85</v>
      </c>
      <c r="E80" s="210" t="s">
        <v>471</v>
      </c>
      <c r="F80" s="160" t="s">
        <v>364</v>
      </c>
      <c r="G80" s="160" t="s">
        <v>974</v>
      </c>
      <c r="H80" s="5" t="s">
        <v>390</v>
      </c>
      <c r="I80" s="19">
        <f>VLOOKUP(H80,[29]Sheet1!$B$2:$C$12,2,TRUE)</f>
        <v>10</v>
      </c>
      <c r="J80" s="5" t="s">
        <v>390</v>
      </c>
      <c r="K80" s="19">
        <f>VLOOKUP(J80,[29]Sheet1!$B$2:$C$12,2,TRUE)</f>
        <v>10</v>
      </c>
      <c r="L80" s="5" t="s">
        <v>390</v>
      </c>
      <c r="M80" s="19">
        <f>VLOOKUP(L80,[29]Sheet1!$B$2:$C$12,2,TRUE)</f>
        <v>10</v>
      </c>
      <c r="N80" s="5" t="s">
        <v>390</v>
      </c>
      <c r="O80" s="16">
        <f>VLOOKUP(N80,[29]Sheet1!$B$2:$C$12,2,TRUE)</f>
        <v>10</v>
      </c>
      <c r="P80" s="5" t="s">
        <v>390</v>
      </c>
      <c r="Q80" s="19">
        <f>VLOOKUP(P80,[29]Sheet1!$B$2:$C$12,2,TRUE)</f>
        <v>10</v>
      </c>
      <c r="R80" s="5" t="s">
        <v>390</v>
      </c>
      <c r="S80" s="19">
        <f>VLOOKUP(R80,[29]Sheet1!$B$2:$C$12,2,TRUE)</f>
        <v>10</v>
      </c>
      <c r="T80" s="5" t="s">
        <v>390</v>
      </c>
      <c r="U80" s="19">
        <f>VLOOKUP(T80,[29]Sheet1!$B$2:$C$12,2,TRUE)</f>
        <v>10</v>
      </c>
      <c r="V80" s="5" t="s">
        <v>392</v>
      </c>
      <c r="W80" s="19">
        <f>VLOOKUP(V80,[29]Sheet1!$B$2:$C$12,2,TRUE)</f>
        <v>8</v>
      </c>
      <c r="X80" s="5" t="s">
        <v>390</v>
      </c>
      <c r="Y80" s="19">
        <f>VLOOKUP(X80,[29]Sheet1!$B$2:$C$12,2,TRUE)</f>
        <v>10</v>
      </c>
      <c r="Z80" s="5" t="s">
        <v>390</v>
      </c>
      <c r="AA80" s="19">
        <f>VLOOKUP(Z80,[29]Sheet1!$B$2:$C$12,2,TRUE)</f>
        <v>10</v>
      </c>
      <c r="AB80" s="5" t="str">
        <f>VLOOKUP($E80,'[30]Chi tiet'!$D$8:$AC$394,18,0)</f>
        <v>A2</v>
      </c>
      <c r="AC80" s="19">
        <f>VLOOKUP(AB80,[29]Sheet1!$B$2:$C$12,2,TRUE)</f>
        <v>9</v>
      </c>
      <c r="AD80" s="5"/>
      <c r="AE80" s="19" t="e">
        <f>VLOOKUP(AD80,[29]Sheet1!$B$2:$C$12,2,TRUE)</f>
        <v>#N/A</v>
      </c>
      <c r="AF80" s="232"/>
      <c r="AG80" s="227"/>
      <c r="AH80" s="747"/>
    </row>
    <row r="81" spans="1:34" s="7" customFormat="1" ht="24.95" customHeight="1" x14ac:dyDescent="0.25">
      <c r="A81" s="207">
        <f t="shared" si="0"/>
        <v>73</v>
      </c>
      <c r="B81" s="207">
        <f>COUNTIF($F$9:F81,F81)</f>
        <v>2</v>
      </c>
      <c r="C81" s="353" t="s">
        <v>984</v>
      </c>
      <c r="D81" s="115" t="s">
        <v>50</v>
      </c>
      <c r="E81" s="182" t="s">
        <v>434</v>
      </c>
      <c r="F81" s="5" t="s">
        <v>364</v>
      </c>
      <c r="G81" s="5" t="s">
        <v>974</v>
      </c>
      <c r="H81" s="5" t="s">
        <v>391</v>
      </c>
      <c r="I81" s="19">
        <f>VLOOKUP(H81,[29]Sheet1!$B$2:$C$12,2,TRUE)</f>
        <v>9</v>
      </c>
      <c r="J81" s="5" t="s">
        <v>391</v>
      </c>
      <c r="K81" s="19">
        <f>VLOOKUP(J81,[29]Sheet1!$B$2:$C$12,2,TRUE)</f>
        <v>9</v>
      </c>
      <c r="L81" s="5" t="s">
        <v>391</v>
      </c>
      <c r="M81" s="19">
        <f>VLOOKUP(L81,[29]Sheet1!$B$2:$C$12,2,TRUE)</f>
        <v>9</v>
      </c>
      <c r="N81" s="5" t="s">
        <v>391</v>
      </c>
      <c r="O81" s="19">
        <f>VLOOKUP(N81,[29]Sheet1!$B$2:$C$12,2,TRUE)</f>
        <v>9</v>
      </c>
      <c r="P81" s="5" t="s">
        <v>391</v>
      </c>
      <c r="Q81" s="19">
        <f>VLOOKUP(P81,[29]Sheet1!$B$2:$C$12,2,TRUE)</f>
        <v>9</v>
      </c>
      <c r="R81" s="5" t="s">
        <v>391</v>
      </c>
      <c r="S81" s="19">
        <f>VLOOKUP(R81,[29]Sheet1!$B$2:$C$12,2,TRUE)</f>
        <v>9</v>
      </c>
      <c r="T81" s="5" t="s">
        <v>391</v>
      </c>
      <c r="U81" s="19">
        <f>VLOOKUP(T81,[29]Sheet1!$B$2:$C$12,2,TRUE)</f>
        <v>9</v>
      </c>
      <c r="V81" s="5" t="s">
        <v>391</v>
      </c>
      <c r="W81" s="19">
        <f>VLOOKUP(V81,[29]Sheet1!$B$2:$C$12,2,TRUE)</f>
        <v>9</v>
      </c>
      <c r="X81" s="5" t="s">
        <v>391</v>
      </c>
      <c r="Y81" s="19">
        <f>VLOOKUP(X81,[29]Sheet1!$B$2:$C$12,2,TRUE)</f>
        <v>9</v>
      </c>
      <c r="Z81" s="5" t="s">
        <v>391</v>
      </c>
      <c r="AA81" s="19">
        <f>VLOOKUP(Z81,[29]Sheet1!$B$2:$C$12,2,TRUE)</f>
        <v>9</v>
      </c>
      <c r="AB81" s="5" t="str">
        <f>VLOOKUP($E81,'[30]Chi tiet'!$D$8:$AC$394,18,0)</f>
        <v>A2</v>
      </c>
      <c r="AC81" s="19">
        <f>VLOOKUP(AB81,[29]Sheet1!$B$2:$C$12,2,TRUE)</f>
        <v>9</v>
      </c>
      <c r="AD81" s="5"/>
      <c r="AE81" s="19" t="e">
        <f>VLOOKUP(AD81,[29]Sheet1!$B$2:$C$12,2,TRUE)</f>
        <v>#N/A</v>
      </c>
      <c r="AF81" s="232"/>
      <c r="AG81" s="227"/>
      <c r="AH81" s="747" t="str">
        <f>VLOOKUP($E81,'[26]Tong hop ket qua'!$E$19:$M$219,9,0)</f>
        <v>Tốt</v>
      </c>
    </row>
    <row r="82" spans="1:34" s="7" customFormat="1" ht="24.95" customHeight="1" x14ac:dyDescent="0.25">
      <c r="A82" s="207">
        <f t="shared" si="0"/>
        <v>74</v>
      </c>
      <c r="B82" s="207">
        <f>COUNTIF($F$9:F82,F82)</f>
        <v>3</v>
      </c>
      <c r="C82" s="353" t="s">
        <v>984</v>
      </c>
      <c r="D82" s="70" t="s">
        <v>864</v>
      </c>
      <c r="E82" s="210" t="s">
        <v>544</v>
      </c>
      <c r="F82" s="5" t="s">
        <v>364</v>
      </c>
      <c r="G82" s="45" t="s">
        <v>974</v>
      </c>
      <c r="H82" s="5" t="s">
        <v>391</v>
      </c>
      <c r="I82" s="19">
        <f>VLOOKUP(H82,[29]Sheet1!$B$2:$C$12,2,TRUE)</f>
        <v>9</v>
      </c>
      <c r="J82" s="5" t="s">
        <v>391</v>
      </c>
      <c r="K82" s="19">
        <f>VLOOKUP(J82,[29]Sheet1!$B$2:$C$12,2,TRUE)</f>
        <v>9</v>
      </c>
      <c r="L82" s="5" t="s">
        <v>391</v>
      </c>
      <c r="M82" s="19">
        <f>VLOOKUP(L82,[29]Sheet1!$B$2:$C$12,2,TRUE)</f>
        <v>9</v>
      </c>
      <c r="N82" s="5" t="s">
        <v>391</v>
      </c>
      <c r="O82" s="19">
        <f>VLOOKUP(N82,[29]Sheet1!$B$2:$C$12,2,TRUE)</f>
        <v>9</v>
      </c>
      <c r="P82" s="5" t="s">
        <v>390</v>
      </c>
      <c r="Q82" s="19">
        <f>VLOOKUP(P82,[29]Sheet1!$B$2:$C$12,2,TRUE)</f>
        <v>10</v>
      </c>
      <c r="R82" s="5" t="s">
        <v>390</v>
      </c>
      <c r="S82" s="19">
        <f>VLOOKUP(R82,[29]Sheet1!$B$2:$C$12,2,TRUE)</f>
        <v>10</v>
      </c>
      <c r="T82" s="5" t="s">
        <v>392</v>
      </c>
      <c r="U82" s="19">
        <f>VLOOKUP(T82,[29]Sheet1!$B$2:$C$12,2,TRUE)</f>
        <v>8</v>
      </c>
      <c r="V82" s="5" t="s">
        <v>392</v>
      </c>
      <c r="W82" s="19">
        <f>VLOOKUP(V82,[29]Sheet1!$B$2:$C$12,2,TRUE)</f>
        <v>8</v>
      </c>
      <c r="X82" s="5" t="s">
        <v>391</v>
      </c>
      <c r="Y82" s="19">
        <f>VLOOKUP(X82,[29]Sheet1!$B$2:$C$12,2,TRUE)</f>
        <v>9</v>
      </c>
      <c r="Z82" s="5" t="s">
        <v>391</v>
      </c>
      <c r="AA82" s="19">
        <f>VLOOKUP(Z82,[29]Sheet1!$B$2:$C$12,2,TRUE)</f>
        <v>9</v>
      </c>
      <c r="AB82" s="5" t="str">
        <f>VLOOKUP($E82,'[30]Chi tiet'!$D$8:$AC$394,18,0)</f>
        <v>A2</v>
      </c>
      <c r="AC82" s="19">
        <f>VLOOKUP(AB82,[29]Sheet1!$B$2:$C$12,2,TRUE)</f>
        <v>9</v>
      </c>
      <c r="AD82" s="5"/>
      <c r="AE82" s="19" t="e">
        <f>VLOOKUP(AD82,[29]Sheet1!$B$2:$C$12,2,TRUE)</f>
        <v>#N/A</v>
      </c>
      <c r="AF82" s="232"/>
      <c r="AG82" s="227"/>
      <c r="AH82" s="747" t="str">
        <f>VLOOKUP($E82,'[26]Tong hop ket qua'!$E$19:$M$219,9,0)</f>
        <v>Tốt</v>
      </c>
    </row>
    <row r="83" spans="1:34" s="7" customFormat="1" ht="24.95" customHeight="1" x14ac:dyDescent="0.25">
      <c r="A83" s="207">
        <f t="shared" si="0"/>
        <v>75</v>
      </c>
      <c r="B83" s="207">
        <f>COUNTIF($F$9:F83,F83)</f>
        <v>4</v>
      </c>
      <c r="C83" s="353" t="s">
        <v>985</v>
      </c>
      <c r="D83" s="115" t="s">
        <v>86</v>
      </c>
      <c r="E83" s="207" t="s">
        <v>473</v>
      </c>
      <c r="F83" s="5" t="s">
        <v>364</v>
      </c>
      <c r="G83" s="45" t="s">
        <v>974</v>
      </c>
      <c r="H83" s="5" t="s">
        <v>392</v>
      </c>
      <c r="I83" s="19">
        <f>VLOOKUP(H83,[29]Sheet1!$B$2:$C$12,2,TRUE)</f>
        <v>8</v>
      </c>
      <c r="J83" s="5" t="s">
        <v>393</v>
      </c>
      <c r="K83" s="19">
        <f>VLOOKUP(J83,[29]Sheet1!$B$2:$C$12,2,TRUE)</f>
        <v>7</v>
      </c>
      <c r="L83" s="5" t="s">
        <v>392</v>
      </c>
      <c r="M83" s="19">
        <f>VLOOKUP(L83,[29]Sheet1!$B$2:$C$12,2,TRUE)</f>
        <v>8</v>
      </c>
      <c r="N83" s="5" t="s">
        <v>393</v>
      </c>
      <c r="O83" s="19">
        <f>VLOOKUP(N83,[29]Sheet1!$B$2:$C$12,2,TRUE)</f>
        <v>7</v>
      </c>
      <c r="P83" s="5" t="s">
        <v>392</v>
      </c>
      <c r="Q83" s="19">
        <f>VLOOKUP(P83,[29]Sheet1!$B$2:$C$12,2,TRUE)</f>
        <v>8</v>
      </c>
      <c r="R83" s="5" t="s">
        <v>392</v>
      </c>
      <c r="S83" s="19">
        <f>VLOOKUP(R83,[29]Sheet1!$B$2:$C$12,2,TRUE)</f>
        <v>8</v>
      </c>
      <c r="T83" s="5" t="s">
        <v>392</v>
      </c>
      <c r="U83" s="19">
        <f>VLOOKUP(T83,[29]Sheet1!$B$2:$C$12,2,TRUE)</f>
        <v>8</v>
      </c>
      <c r="V83" s="5" t="s">
        <v>392</v>
      </c>
      <c r="W83" s="19">
        <f>VLOOKUP(V83,[29]Sheet1!$B$2:$C$12,2,TRUE)</f>
        <v>8</v>
      </c>
      <c r="X83" s="5" t="s">
        <v>392</v>
      </c>
      <c r="Y83" s="19">
        <f>VLOOKUP(X83,[29]Sheet1!$B$2:$C$12,2,TRUE)</f>
        <v>8</v>
      </c>
      <c r="Z83" s="5" t="s">
        <v>392</v>
      </c>
      <c r="AA83" s="19">
        <f>VLOOKUP(Z83,[29]Sheet1!$B$2:$C$12,2,TRUE)</f>
        <v>8</v>
      </c>
      <c r="AB83" s="5" t="str">
        <f>VLOOKUP($E83,'[30]Chi tiet'!$D$8:$AC$394,18,0)</f>
        <v>A3</v>
      </c>
      <c r="AC83" s="19">
        <f>VLOOKUP(AB83,[29]Sheet1!$B$2:$C$12,2,TRUE)</f>
        <v>8</v>
      </c>
      <c r="AD83" s="5"/>
      <c r="AE83" s="19" t="e">
        <f>VLOOKUP(AD83,[29]Sheet1!$B$2:$C$12,2,TRUE)</f>
        <v>#N/A</v>
      </c>
      <c r="AF83" s="232"/>
      <c r="AG83" s="227"/>
      <c r="AH83" s="747"/>
    </row>
    <row r="84" spans="1:34" s="7" customFormat="1" ht="24.95" customHeight="1" x14ac:dyDescent="0.25">
      <c r="A84" s="207">
        <f t="shared" si="0"/>
        <v>76</v>
      </c>
      <c r="B84" s="207">
        <f>COUNTIF($F$9:F84,F84)</f>
        <v>5</v>
      </c>
      <c r="C84" s="353" t="s">
        <v>984</v>
      </c>
      <c r="D84" s="115" t="s">
        <v>88</v>
      </c>
      <c r="E84" s="207" t="s">
        <v>474</v>
      </c>
      <c r="F84" s="5" t="s">
        <v>364</v>
      </c>
      <c r="G84" s="45" t="s">
        <v>974</v>
      </c>
      <c r="H84" s="5" t="s">
        <v>392</v>
      </c>
      <c r="I84" s="19">
        <f>VLOOKUP(H84,[29]Sheet1!$B$2:$C$12,2,TRUE)</f>
        <v>8</v>
      </c>
      <c r="J84" s="5" t="s">
        <v>393</v>
      </c>
      <c r="K84" s="19">
        <f>VLOOKUP(J84,[29]Sheet1!$B$2:$C$12,2,TRUE)</f>
        <v>7</v>
      </c>
      <c r="L84" s="5" t="s">
        <v>391</v>
      </c>
      <c r="M84" s="19">
        <f>VLOOKUP(L84,[29]Sheet1!$B$2:$C$12,2,TRUE)</f>
        <v>9</v>
      </c>
      <c r="N84" s="5" t="s">
        <v>392</v>
      </c>
      <c r="O84" s="19">
        <f>VLOOKUP(N84,[29]Sheet1!$B$2:$C$12,2,TRUE)</f>
        <v>8</v>
      </c>
      <c r="P84" s="5" t="s">
        <v>392</v>
      </c>
      <c r="Q84" s="19">
        <f>VLOOKUP(P84,[29]Sheet1!$B$2:$C$12,2,TRUE)</f>
        <v>8</v>
      </c>
      <c r="R84" s="5" t="s">
        <v>392</v>
      </c>
      <c r="S84" s="19">
        <f>VLOOKUP(R84,[29]Sheet1!$B$2:$C$12,2,TRUE)</f>
        <v>8</v>
      </c>
      <c r="T84" s="5" t="s">
        <v>392</v>
      </c>
      <c r="U84" s="19">
        <f>VLOOKUP(T84,[29]Sheet1!$B$2:$C$12,2,TRUE)</f>
        <v>8</v>
      </c>
      <c r="V84" s="5" t="s">
        <v>392</v>
      </c>
      <c r="W84" s="19">
        <f>VLOOKUP(V84,[29]Sheet1!$B$2:$C$12,2,TRUE)</f>
        <v>8</v>
      </c>
      <c r="X84" s="5" t="s">
        <v>392</v>
      </c>
      <c r="Y84" s="19">
        <f>VLOOKUP(X84,[29]Sheet1!$B$2:$C$12,2,TRUE)</f>
        <v>8</v>
      </c>
      <c r="Z84" s="5" t="s">
        <v>392</v>
      </c>
      <c r="AA84" s="19">
        <f>VLOOKUP(Z84,[29]Sheet1!$B$2:$C$12,2,TRUE)</f>
        <v>8</v>
      </c>
      <c r="AB84" s="5" t="str">
        <f>VLOOKUP($E84,'[30]Chi tiet'!$D$8:$AC$394,18,0)</f>
        <v>A3</v>
      </c>
      <c r="AC84" s="19">
        <f>VLOOKUP(AB84,[29]Sheet1!$B$2:$C$12,2,TRUE)</f>
        <v>8</v>
      </c>
      <c r="AD84" s="5"/>
      <c r="AE84" s="19" t="e">
        <f>VLOOKUP(AD84,[29]Sheet1!$B$2:$C$12,2,TRUE)</f>
        <v>#N/A</v>
      </c>
      <c r="AF84" s="232"/>
      <c r="AG84" s="227"/>
      <c r="AH84" s="747" t="str">
        <f>VLOOKUP($E84,'[26]Tong hop ket qua'!$E$19:$M$219,9,0)</f>
        <v>Khá</v>
      </c>
    </row>
    <row r="85" spans="1:34" s="48" customFormat="1" ht="24.95" customHeight="1" x14ac:dyDescent="0.25">
      <c r="A85" s="207">
        <f t="shared" si="0"/>
        <v>77</v>
      </c>
      <c r="B85" s="207">
        <f>COUNTIF($F$9:F85,F85)</f>
        <v>6</v>
      </c>
      <c r="C85" s="353" t="s">
        <v>984</v>
      </c>
      <c r="D85" s="115" t="s">
        <v>4</v>
      </c>
      <c r="E85" s="207" t="s">
        <v>475</v>
      </c>
      <c r="F85" s="5" t="s">
        <v>364</v>
      </c>
      <c r="G85" s="45" t="s">
        <v>974</v>
      </c>
      <c r="H85" s="5" t="s">
        <v>390</v>
      </c>
      <c r="I85" s="19">
        <f>VLOOKUP(H85,[29]Sheet1!$B$2:$C$12,2,TRUE)</f>
        <v>10</v>
      </c>
      <c r="J85" s="5" t="s">
        <v>390</v>
      </c>
      <c r="K85" s="19">
        <f>VLOOKUP(J85,[29]Sheet1!$B$2:$C$12,2,TRUE)</f>
        <v>10</v>
      </c>
      <c r="L85" s="5" t="s">
        <v>390</v>
      </c>
      <c r="M85" s="19">
        <f>VLOOKUP(L85,[29]Sheet1!$B$2:$C$12,2,TRUE)</f>
        <v>10</v>
      </c>
      <c r="N85" s="5" t="s">
        <v>391</v>
      </c>
      <c r="O85" s="19">
        <f>VLOOKUP(N85,[29]Sheet1!$B$2:$C$12,2,TRUE)</f>
        <v>9</v>
      </c>
      <c r="P85" s="5" t="s">
        <v>390</v>
      </c>
      <c r="Q85" s="19">
        <f>VLOOKUP(P85,[29]Sheet1!$B$2:$C$12,2,TRUE)</f>
        <v>10</v>
      </c>
      <c r="R85" s="5" t="s">
        <v>391</v>
      </c>
      <c r="S85" s="19">
        <f>VLOOKUP(R85,[29]Sheet1!$B$2:$C$12,2,TRUE)</f>
        <v>9</v>
      </c>
      <c r="T85" s="5" t="s">
        <v>391</v>
      </c>
      <c r="U85" s="19">
        <f>VLOOKUP(T85,[29]Sheet1!$B$2:$C$12,2,TRUE)</f>
        <v>9</v>
      </c>
      <c r="V85" s="5" t="s">
        <v>390</v>
      </c>
      <c r="W85" s="19">
        <f>VLOOKUP(V85,[29]Sheet1!$B$2:$C$12,2,TRUE)</f>
        <v>10</v>
      </c>
      <c r="X85" s="5" t="s">
        <v>391</v>
      </c>
      <c r="Y85" s="19">
        <f>VLOOKUP(X85,[29]Sheet1!$B$2:$C$12,2,TRUE)</f>
        <v>9</v>
      </c>
      <c r="Z85" s="5" t="s">
        <v>391</v>
      </c>
      <c r="AA85" s="19">
        <f>VLOOKUP(Z85,[29]Sheet1!$B$2:$C$12,2,TRUE)</f>
        <v>9</v>
      </c>
      <c r="AB85" s="5" t="str">
        <f>VLOOKUP($E85,'[30]Chi tiet'!$D$8:$AC$394,18,0)</f>
        <v>A2</v>
      </c>
      <c r="AC85" s="19">
        <f>VLOOKUP(AB85,[29]Sheet1!$B$2:$C$12,2,TRUE)</f>
        <v>9</v>
      </c>
      <c r="AD85" s="5"/>
      <c r="AE85" s="19" t="e">
        <f>VLOOKUP(AD85,[29]Sheet1!$B$2:$C$12,2,TRUE)</f>
        <v>#N/A</v>
      </c>
      <c r="AF85" s="232"/>
      <c r="AG85" s="227"/>
      <c r="AH85" s="747" t="str">
        <f>VLOOKUP($E85,'[26]Tong hop ket qua'!$E$19:$M$219,9,0)</f>
        <v>Khá</v>
      </c>
    </row>
    <row r="86" spans="1:34" s="7" customFormat="1" ht="24.95" customHeight="1" x14ac:dyDescent="0.25">
      <c r="A86" s="207">
        <f t="shared" si="0"/>
        <v>78</v>
      </c>
      <c r="B86" s="207">
        <f>COUNTIF($F$9:F86,F86)</f>
        <v>7</v>
      </c>
      <c r="C86" s="353" t="s">
        <v>985</v>
      </c>
      <c r="D86" s="115" t="s">
        <v>254</v>
      </c>
      <c r="E86" s="207" t="s">
        <v>476</v>
      </c>
      <c r="F86" s="5" t="s">
        <v>364</v>
      </c>
      <c r="G86" s="45" t="s">
        <v>974</v>
      </c>
      <c r="H86" s="5" t="s">
        <v>390</v>
      </c>
      <c r="I86" s="19">
        <f>VLOOKUP(H86,[29]Sheet1!$B$2:$C$12,2,TRUE)</f>
        <v>10</v>
      </c>
      <c r="J86" s="5" t="s">
        <v>390</v>
      </c>
      <c r="K86" s="19">
        <f>VLOOKUP(J86,[29]Sheet1!$B$2:$C$12,2,TRUE)</f>
        <v>10</v>
      </c>
      <c r="L86" s="5" t="s">
        <v>391</v>
      </c>
      <c r="M86" s="19">
        <f>VLOOKUP(L86,[29]Sheet1!$B$2:$C$12,2,TRUE)</f>
        <v>9</v>
      </c>
      <c r="N86" s="5" t="s">
        <v>390</v>
      </c>
      <c r="O86" s="19">
        <f>VLOOKUP(N86,[29]Sheet1!$B$2:$C$12,2,TRUE)</f>
        <v>10</v>
      </c>
      <c r="P86" s="5" t="s">
        <v>391</v>
      </c>
      <c r="Q86" s="19">
        <f>VLOOKUP(P86,[29]Sheet1!$B$2:$C$12,2,TRUE)</f>
        <v>9</v>
      </c>
      <c r="R86" s="5" t="s">
        <v>390</v>
      </c>
      <c r="S86" s="19">
        <f>VLOOKUP(R86,[29]Sheet1!$B$2:$C$12,2,TRUE)</f>
        <v>10</v>
      </c>
      <c r="T86" s="5" t="s">
        <v>390</v>
      </c>
      <c r="U86" s="19">
        <f>VLOOKUP(T86,[29]Sheet1!$B$2:$C$12,2,TRUE)</f>
        <v>10</v>
      </c>
      <c r="V86" s="5" t="s">
        <v>391</v>
      </c>
      <c r="W86" s="19">
        <f>VLOOKUP(V86,[29]Sheet1!$B$2:$C$12,2,TRUE)</f>
        <v>9</v>
      </c>
      <c r="X86" s="5" t="s">
        <v>390</v>
      </c>
      <c r="Y86" s="19">
        <f>VLOOKUP(X86,[29]Sheet1!$B$2:$C$12,2,TRUE)</f>
        <v>10</v>
      </c>
      <c r="Z86" s="5" t="s">
        <v>391</v>
      </c>
      <c r="AA86" s="19">
        <f>VLOOKUP(Z86,[29]Sheet1!$B$2:$C$12,2,TRUE)</f>
        <v>9</v>
      </c>
      <c r="AB86" s="5" t="str">
        <f>VLOOKUP($E86,'[30]Chi tiet'!$D$8:$AC$394,18,0)</f>
        <v>A2</v>
      </c>
      <c r="AC86" s="19">
        <f>VLOOKUP(AB86,[29]Sheet1!$B$2:$C$12,2,TRUE)</f>
        <v>9</v>
      </c>
      <c r="AD86" s="5"/>
      <c r="AE86" s="19" t="e">
        <f>VLOOKUP(AD86,[29]Sheet1!$B$2:$C$12,2,TRUE)</f>
        <v>#N/A</v>
      </c>
      <c r="AF86" s="232"/>
      <c r="AG86" s="227"/>
      <c r="AH86" s="747" t="str">
        <f>VLOOKUP($E86,'[26]Tong hop ket qua'!$E$19:$M$219,9,0)</f>
        <v>Tốt</v>
      </c>
    </row>
    <row r="87" spans="1:34" s="751" customFormat="1" ht="24.95" customHeight="1" x14ac:dyDescent="0.25">
      <c r="A87" s="207">
        <f t="shared" si="0"/>
        <v>79</v>
      </c>
      <c r="B87" s="207">
        <f>COUNTIF($F$9:F87,F87)</f>
        <v>8</v>
      </c>
      <c r="C87" s="353" t="s">
        <v>984</v>
      </c>
      <c r="D87" s="755" t="s">
        <v>89</v>
      </c>
      <c r="E87" s="756" t="s">
        <v>477</v>
      </c>
      <c r="F87" s="5" t="s">
        <v>364</v>
      </c>
      <c r="G87" s="16" t="s">
        <v>975</v>
      </c>
      <c r="H87" s="5" t="s">
        <v>391</v>
      </c>
      <c r="I87" s="19">
        <f>VLOOKUP(H87,[29]Sheet1!$B$2:$C$12,2,TRUE)</f>
        <v>9</v>
      </c>
      <c r="J87" s="5" t="s">
        <v>391</v>
      </c>
      <c r="K87" s="19">
        <f>VLOOKUP(J87,[29]Sheet1!$B$2:$C$12,2,TRUE)</f>
        <v>9</v>
      </c>
      <c r="L87" s="5" t="s">
        <v>391</v>
      </c>
      <c r="M87" s="19">
        <f>VLOOKUP(L87,[29]Sheet1!$B$2:$C$12,2,TRUE)</f>
        <v>9</v>
      </c>
      <c r="N87" s="5" t="s">
        <v>391</v>
      </c>
      <c r="O87" s="16">
        <f>VLOOKUP(N87,[29]Sheet1!$B$2:$C$12,2,TRUE)</f>
        <v>9</v>
      </c>
      <c r="P87" s="5" t="s">
        <v>391</v>
      </c>
      <c r="Q87" s="19">
        <f>VLOOKUP(P87,[29]Sheet1!$B$2:$C$12,2,TRUE)</f>
        <v>9</v>
      </c>
      <c r="R87" s="5" t="s">
        <v>391</v>
      </c>
      <c r="S87" s="19">
        <f>VLOOKUP(R87,[29]Sheet1!$B$2:$C$12,2,TRUE)</f>
        <v>9</v>
      </c>
      <c r="T87" s="5" t="s">
        <v>392</v>
      </c>
      <c r="U87" s="19">
        <f>VLOOKUP(T87,[29]Sheet1!$B$2:$C$12,2,TRUE)</f>
        <v>8</v>
      </c>
      <c r="V87" s="5" t="s">
        <v>392</v>
      </c>
      <c r="W87" s="19">
        <f>VLOOKUP(V87,[29]Sheet1!$B$2:$C$12,2,TRUE)</f>
        <v>8</v>
      </c>
      <c r="X87" s="5" t="s">
        <v>392</v>
      </c>
      <c r="Y87" s="19">
        <f>VLOOKUP(X87,[29]Sheet1!$B$2:$C$12,2,TRUE)</f>
        <v>8</v>
      </c>
      <c r="Z87" s="5" t="s">
        <v>391</v>
      </c>
      <c r="AA87" s="19">
        <f>VLOOKUP(Z87,[29]Sheet1!$B$2:$C$12,2,TRUE)</f>
        <v>9</v>
      </c>
      <c r="AB87" s="5" t="str">
        <f>VLOOKUP($E87,'[30]Chi tiet'!$D$8:$AC$394,18,0)</f>
        <v>A2</v>
      </c>
      <c r="AC87" s="19">
        <f>VLOOKUP(AB87,[29]Sheet1!$B$2:$C$12,2,TRUE)</f>
        <v>9</v>
      </c>
      <c r="AD87" s="5"/>
      <c r="AE87" s="19" t="e">
        <f>VLOOKUP(AD87,[29]Sheet1!$B$2:$C$12,2,TRUE)</f>
        <v>#N/A</v>
      </c>
      <c r="AF87" s="749"/>
      <c r="AG87" s="750"/>
      <c r="AH87" s="747" t="str">
        <f>VLOOKUP($E87,'[26]Tong hop ket qua'!$E$19:$M$219,9,0)</f>
        <v>Tốt</v>
      </c>
    </row>
    <row r="88" spans="1:34" s="7" customFormat="1" ht="30.75" customHeight="1" x14ac:dyDescent="0.25">
      <c r="A88" s="207">
        <f t="shared" si="0"/>
        <v>80</v>
      </c>
      <c r="B88" s="207">
        <f>COUNTIF($F$9:F88,F88)</f>
        <v>1</v>
      </c>
      <c r="C88" s="353" t="s">
        <v>985</v>
      </c>
      <c r="D88" s="115" t="s">
        <v>197</v>
      </c>
      <c r="E88" s="207" t="s">
        <v>683</v>
      </c>
      <c r="F88" s="160" t="s">
        <v>365</v>
      </c>
      <c r="G88" s="160" t="s">
        <v>974</v>
      </c>
      <c r="H88" s="5" t="s">
        <v>390</v>
      </c>
      <c r="I88" s="19">
        <f>VLOOKUP(H88,[29]Sheet1!$B$2:$C$12,2,TRUE)</f>
        <v>10</v>
      </c>
      <c r="J88" s="5" t="s">
        <v>390</v>
      </c>
      <c r="K88" s="19">
        <f>VLOOKUP(J88,[29]Sheet1!$B$2:$C$12,2,TRUE)</f>
        <v>10</v>
      </c>
      <c r="L88" s="5" t="s">
        <v>390</v>
      </c>
      <c r="M88" s="19">
        <f>VLOOKUP(L88,[29]Sheet1!$B$2:$C$12,2,TRUE)</f>
        <v>10</v>
      </c>
      <c r="N88" s="5" t="s">
        <v>390</v>
      </c>
      <c r="O88" s="19">
        <f>VLOOKUP(N88,[29]Sheet1!$B$2:$C$12,2,TRUE)</f>
        <v>10</v>
      </c>
      <c r="P88" s="5" t="s">
        <v>390</v>
      </c>
      <c r="Q88" s="19">
        <f>VLOOKUP(P88,[29]Sheet1!$B$2:$C$12,2,TRUE)</f>
        <v>10</v>
      </c>
      <c r="R88" s="5" t="s">
        <v>390</v>
      </c>
      <c r="S88" s="19">
        <f>VLOOKUP(R88,[29]Sheet1!$B$2:$C$12,2,TRUE)</f>
        <v>10</v>
      </c>
      <c r="T88" s="5" t="s">
        <v>390</v>
      </c>
      <c r="U88" s="19">
        <f>VLOOKUP(T88,[29]Sheet1!$B$2:$C$12,2,TRUE)</f>
        <v>10</v>
      </c>
      <c r="V88" s="5" t="s">
        <v>391</v>
      </c>
      <c r="W88" s="19">
        <f>VLOOKUP(V88,[29]Sheet1!$B$2:$C$12,2,TRUE)</f>
        <v>9</v>
      </c>
      <c r="X88" s="5" t="s">
        <v>390</v>
      </c>
      <c r="Y88" s="19">
        <f>VLOOKUP(X88,[29]Sheet1!$B$2:$C$12,2,TRUE)</f>
        <v>10</v>
      </c>
      <c r="Z88" s="5" t="s">
        <v>390</v>
      </c>
      <c r="AA88" s="19">
        <f>VLOOKUP(Z88,[29]Sheet1!$B$2:$C$12,2,TRUE)</f>
        <v>10</v>
      </c>
      <c r="AB88" s="5" t="str">
        <f>VLOOKUP($E88,'[30]Chi tiet'!$D$8:$AC$394,18,0)</f>
        <v>A2</v>
      </c>
      <c r="AC88" s="19">
        <f>VLOOKUP(AB88,[29]Sheet1!$B$2:$C$12,2,TRUE)</f>
        <v>9</v>
      </c>
      <c r="AD88" s="5"/>
      <c r="AE88" s="19" t="e">
        <f>VLOOKUP(AD88,[29]Sheet1!$B$2:$C$12,2,TRUE)</f>
        <v>#N/A</v>
      </c>
      <c r="AF88" s="232"/>
      <c r="AG88" s="227"/>
      <c r="AH88" s="747" t="str">
        <f>VLOOKUP($E88,'[26]Tong hop ket qua'!$E$19:$M$219,9,0)</f>
        <v>Tốt</v>
      </c>
    </row>
    <row r="89" spans="1:34" s="751" customFormat="1" ht="36.75" customHeight="1" x14ac:dyDescent="0.25">
      <c r="A89" s="207">
        <f t="shared" si="0"/>
        <v>81</v>
      </c>
      <c r="B89" s="207">
        <f>COUNTIF($F$9:F89,F89)</f>
        <v>2</v>
      </c>
      <c r="C89" s="353" t="s">
        <v>985</v>
      </c>
      <c r="D89" s="755" t="s">
        <v>91</v>
      </c>
      <c r="E89" s="756" t="s">
        <v>479</v>
      </c>
      <c r="F89" s="16" t="s">
        <v>365</v>
      </c>
      <c r="G89" s="16" t="s">
        <v>975</v>
      </c>
      <c r="H89" s="5" t="s">
        <v>392</v>
      </c>
      <c r="I89" s="19">
        <f>VLOOKUP(H89,[29]Sheet1!$B$2:$C$12,2,TRUE)</f>
        <v>8</v>
      </c>
      <c r="J89" s="5" t="s">
        <v>391</v>
      </c>
      <c r="K89" s="19">
        <f>VLOOKUP(J89,[29]Sheet1!$B$2:$C$12,2,TRUE)</f>
        <v>9</v>
      </c>
      <c r="L89" s="5" t="s">
        <v>392</v>
      </c>
      <c r="M89" s="19">
        <f>VLOOKUP(L89,[29]Sheet1!$B$2:$C$12,2,TRUE)</f>
        <v>8</v>
      </c>
      <c r="N89" s="5" t="s">
        <v>390</v>
      </c>
      <c r="O89" s="16">
        <f>VLOOKUP(N89,[29]Sheet1!$B$2:$C$12,2,TRUE)</f>
        <v>10</v>
      </c>
      <c r="P89" s="5" t="s">
        <v>391</v>
      </c>
      <c r="Q89" s="19">
        <f>VLOOKUP(P89,[29]Sheet1!$B$2:$C$12,2,TRUE)</f>
        <v>9</v>
      </c>
      <c r="R89" s="5" t="s">
        <v>391</v>
      </c>
      <c r="S89" s="19">
        <f>VLOOKUP(R89,[29]Sheet1!$B$2:$C$12,2,TRUE)</f>
        <v>9</v>
      </c>
      <c r="T89" s="5" t="s">
        <v>391</v>
      </c>
      <c r="U89" s="19">
        <f>VLOOKUP(T89,[29]Sheet1!$B$2:$C$12,2,TRUE)</f>
        <v>9</v>
      </c>
      <c r="V89" s="5" t="s">
        <v>394</v>
      </c>
      <c r="W89" s="19">
        <f>VLOOKUP(V89,[29]Sheet1!$B$2:$C$12,2,TRUE)</f>
        <v>6</v>
      </c>
      <c r="X89" s="5" t="s">
        <v>391</v>
      </c>
      <c r="Y89" s="19">
        <f>VLOOKUP(X89,[29]Sheet1!$B$2:$C$12,2,TRUE)</f>
        <v>9</v>
      </c>
      <c r="Z89" s="5" t="s">
        <v>390</v>
      </c>
      <c r="AA89" s="19">
        <f>VLOOKUP(Z89,[29]Sheet1!$B$2:$C$12,2,TRUE)</f>
        <v>10</v>
      </c>
      <c r="AB89" s="5" t="str">
        <f>VLOOKUP($E89,'[30]Chi tiet'!$D$8:$AC$394,18,0)</f>
        <v>A4</v>
      </c>
      <c r="AC89" s="19">
        <f>VLOOKUP(AB89,[29]Sheet1!$B$2:$C$12,2,TRUE)</f>
        <v>7</v>
      </c>
      <c r="AD89" s="5"/>
      <c r="AE89" s="19" t="e">
        <f>VLOOKUP(AD89,[29]Sheet1!$B$2:$C$12,2,TRUE)</f>
        <v>#N/A</v>
      </c>
      <c r="AF89" s="749"/>
      <c r="AG89" s="750"/>
      <c r="AH89" s="747" t="str">
        <f>VLOOKUP($E89,'[26]Tong hop ket qua'!$E$19:$M$219,9,0)</f>
        <v>Khá</v>
      </c>
    </row>
    <row r="90" spans="1:34" s="751" customFormat="1" ht="36.75" customHeight="1" x14ac:dyDescent="0.25">
      <c r="A90" s="207">
        <f t="shared" si="0"/>
        <v>82</v>
      </c>
      <c r="B90" s="207">
        <f>COUNTIF($F$9:F90,F90)</f>
        <v>3</v>
      </c>
      <c r="C90" s="353" t="s">
        <v>984</v>
      </c>
      <c r="D90" s="759" t="s">
        <v>366</v>
      </c>
      <c r="E90" s="345" t="s">
        <v>480</v>
      </c>
      <c r="F90" s="16" t="s">
        <v>365</v>
      </c>
      <c r="G90" s="16" t="s">
        <v>975</v>
      </c>
      <c r="H90" s="5" t="s">
        <v>393</v>
      </c>
      <c r="I90" s="19">
        <f>VLOOKUP(H90,[29]Sheet1!$B$2:$C$12,2,TRUE)</f>
        <v>7</v>
      </c>
      <c r="J90" s="5" t="s">
        <v>392</v>
      </c>
      <c r="K90" s="19">
        <f>VLOOKUP(J90,[29]Sheet1!$B$2:$C$12,2,TRUE)</f>
        <v>8</v>
      </c>
      <c r="L90" s="5" t="s">
        <v>393</v>
      </c>
      <c r="M90" s="19">
        <f>VLOOKUP(L90,[29]Sheet1!$B$2:$C$12,2,TRUE)</f>
        <v>7</v>
      </c>
      <c r="N90" s="5" t="s">
        <v>392</v>
      </c>
      <c r="O90" s="16">
        <f>VLOOKUP(N90,[29]Sheet1!$B$2:$C$12,2,TRUE)</f>
        <v>8</v>
      </c>
      <c r="P90" s="5" t="s">
        <v>392</v>
      </c>
      <c r="Q90" s="19">
        <f>VLOOKUP(P90,[29]Sheet1!$B$2:$C$12,2,TRUE)</f>
        <v>8</v>
      </c>
      <c r="R90" s="5" t="s">
        <v>393</v>
      </c>
      <c r="S90" s="19">
        <f>VLOOKUP(R90,[29]Sheet1!$B$2:$C$12,2,TRUE)</f>
        <v>7</v>
      </c>
      <c r="T90" s="5" t="s">
        <v>393</v>
      </c>
      <c r="U90" s="19">
        <f>VLOOKUP(T90,[29]Sheet1!$B$2:$C$12,2,TRUE)</f>
        <v>7</v>
      </c>
      <c r="V90" s="5" t="s">
        <v>393</v>
      </c>
      <c r="W90" s="19">
        <f>VLOOKUP(V90,[29]Sheet1!$B$2:$C$12,2,TRUE)</f>
        <v>7</v>
      </c>
      <c r="X90" s="5" t="s">
        <v>393</v>
      </c>
      <c r="Y90" s="19">
        <f>VLOOKUP(X90,[29]Sheet1!$B$2:$C$12,2,TRUE)</f>
        <v>7</v>
      </c>
      <c r="Z90" s="5" t="s">
        <v>393</v>
      </c>
      <c r="AA90" s="19">
        <f>VLOOKUP(Z90,[29]Sheet1!$B$2:$C$12,2,TRUE)</f>
        <v>7</v>
      </c>
      <c r="AB90" s="5" t="str">
        <f>VLOOKUP($E90,'[30]Chi tiet'!$D$8:$AC$394,18,0)</f>
        <v>A4</v>
      </c>
      <c r="AC90" s="19">
        <f>VLOOKUP(AB90,[29]Sheet1!$B$2:$C$12,2,TRUE)</f>
        <v>7</v>
      </c>
      <c r="AD90" s="5"/>
      <c r="AE90" s="19" t="e">
        <f>VLOOKUP(AD90,[29]Sheet1!$B$2:$C$12,2,TRUE)</f>
        <v>#N/A</v>
      </c>
      <c r="AF90" s="749"/>
      <c r="AG90" s="750"/>
      <c r="AH90" s="747"/>
    </row>
    <row r="91" spans="1:34" s="7" customFormat="1" ht="39.75" customHeight="1" x14ac:dyDescent="0.25">
      <c r="A91" s="207">
        <f t="shared" si="0"/>
        <v>83</v>
      </c>
      <c r="B91" s="207">
        <f>COUNTIF($F$9:F91,F91)</f>
        <v>1</v>
      </c>
      <c r="C91" s="353" t="s">
        <v>985</v>
      </c>
      <c r="D91" s="69" t="s">
        <v>218</v>
      </c>
      <c r="E91" s="214" t="s">
        <v>481</v>
      </c>
      <c r="F91" s="160" t="s">
        <v>367</v>
      </c>
      <c r="G91" s="160" t="s">
        <v>974</v>
      </c>
      <c r="H91" s="5" t="s">
        <v>390</v>
      </c>
      <c r="I91" s="19">
        <f>VLOOKUP(H91,[29]Sheet1!$B$2:$C$12,2,TRUE)</f>
        <v>10</v>
      </c>
      <c r="J91" s="5" t="s">
        <v>390</v>
      </c>
      <c r="K91" s="19">
        <f>VLOOKUP(J91,[29]Sheet1!$B$2:$C$12,2,TRUE)</f>
        <v>10</v>
      </c>
      <c r="L91" s="5" t="s">
        <v>390</v>
      </c>
      <c r="M91" s="19">
        <f>VLOOKUP(L91,[29]Sheet1!$B$2:$C$12,2,TRUE)</f>
        <v>10</v>
      </c>
      <c r="N91" s="5" t="s">
        <v>390</v>
      </c>
      <c r="O91" s="19">
        <f>VLOOKUP(N91,[29]Sheet1!$B$2:$C$12,2,TRUE)</f>
        <v>10</v>
      </c>
      <c r="P91" s="5" t="s">
        <v>390</v>
      </c>
      <c r="Q91" s="19">
        <f>VLOOKUP(P91,[29]Sheet1!$B$2:$C$12,2,TRUE)</f>
        <v>10</v>
      </c>
      <c r="R91" s="5" t="s">
        <v>390</v>
      </c>
      <c r="S91" s="19">
        <f>VLOOKUP(R91,[29]Sheet1!$B$2:$C$12,2,TRUE)</f>
        <v>10</v>
      </c>
      <c r="T91" s="5" t="s">
        <v>390</v>
      </c>
      <c r="U91" s="19">
        <f>VLOOKUP(T91,[29]Sheet1!$B$2:$C$12,2,TRUE)</f>
        <v>10</v>
      </c>
      <c r="V91" s="5" t="s">
        <v>390</v>
      </c>
      <c r="W91" s="19">
        <f>VLOOKUP(V91,[29]Sheet1!$B$2:$C$12,2,TRUE)</f>
        <v>10</v>
      </c>
      <c r="X91" s="5" t="s">
        <v>390</v>
      </c>
      <c r="Y91" s="19">
        <f>VLOOKUP(X91,[29]Sheet1!$B$2:$C$12,2,TRUE)</f>
        <v>10</v>
      </c>
      <c r="Z91" s="5" t="s">
        <v>390</v>
      </c>
      <c r="AA91" s="19">
        <f>VLOOKUP(Z91,[29]Sheet1!$B$2:$C$12,2,TRUE)</f>
        <v>10</v>
      </c>
      <c r="AB91" s="5" t="str">
        <f>VLOOKUP($E91,'[30]Chi tiet'!$D$8:$AC$394,18,0)</f>
        <v>A1</v>
      </c>
      <c r="AC91" s="19">
        <f>VLOOKUP(AB91,[29]Sheet1!$B$2:$C$12,2,TRUE)</f>
        <v>10</v>
      </c>
      <c r="AD91" s="5"/>
      <c r="AE91" s="19" t="e">
        <f>VLOOKUP(AD91,[29]Sheet1!$B$2:$C$12,2,TRUE)</f>
        <v>#N/A</v>
      </c>
      <c r="AF91" s="232"/>
      <c r="AG91" s="227"/>
      <c r="AH91" s="747" t="str">
        <f>VLOOKUP($E91,'[26]Tong hop ket qua'!$E$19:$M$219,9,0)</f>
        <v>Xuất sắc</v>
      </c>
    </row>
    <row r="92" spans="1:34" s="7" customFormat="1" ht="24.95" customHeight="1" x14ac:dyDescent="0.25">
      <c r="A92" s="207">
        <f t="shared" si="0"/>
        <v>84</v>
      </c>
      <c r="B92" s="207">
        <f>COUNTIF($F$9:F92,F92)</f>
        <v>2</v>
      </c>
      <c r="C92" s="353" t="s">
        <v>985</v>
      </c>
      <c r="D92" s="69" t="s">
        <v>219</v>
      </c>
      <c r="E92" s="214" t="s">
        <v>482</v>
      </c>
      <c r="F92" s="5" t="s">
        <v>367</v>
      </c>
      <c r="G92" s="5" t="s">
        <v>974</v>
      </c>
      <c r="H92" s="5" t="s">
        <v>390</v>
      </c>
      <c r="I92" s="19">
        <f>VLOOKUP(H92,[29]Sheet1!$B$2:$C$12,2,TRUE)</f>
        <v>10</v>
      </c>
      <c r="J92" s="5" t="s">
        <v>390</v>
      </c>
      <c r="K92" s="19">
        <f>VLOOKUP(J92,[29]Sheet1!$B$2:$C$12,2,TRUE)</f>
        <v>10</v>
      </c>
      <c r="L92" s="5" t="s">
        <v>390</v>
      </c>
      <c r="M92" s="19">
        <f>VLOOKUP(L92,[29]Sheet1!$B$2:$C$12,2,TRUE)</f>
        <v>10</v>
      </c>
      <c r="N92" s="5" t="s">
        <v>390</v>
      </c>
      <c r="O92" s="19">
        <f>VLOOKUP(N92,[29]Sheet1!$B$2:$C$12,2,TRUE)</f>
        <v>10</v>
      </c>
      <c r="P92" s="5" t="s">
        <v>390</v>
      </c>
      <c r="Q92" s="19">
        <f>VLOOKUP(P92,[29]Sheet1!$B$2:$C$12,2,TRUE)</f>
        <v>10</v>
      </c>
      <c r="R92" s="5" t="s">
        <v>390</v>
      </c>
      <c r="S92" s="19">
        <f>VLOOKUP(R92,[29]Sheet1!$B$2:$C$12,2,TRUE)</f>
        <v>10</v>
      </c>
      <c r="T92" s="5" t="s">
        <v>390</v>
      </c>
      <c r="U92" s="19">
        <f>VLOOKUP(T92,[29]Sheet1!$B$2:$C$12,2,TRUE)</f>
        <v>10</v>
      </c>
      <c r="V92" s="5" t="s">
        <v>390</v>
      </c>
      <c r="W92" s="19">
        <f>VLOOKUP(V92,[29]Sheet1!$B$2:$C$12,2,TRUE)</f>
        <v>10</v>
      </c>
      <c r="X92" s="5" t="s">
        <v>390</v>
      </c>
      <c r="Y92" s="19">
        <f>VLOOKUP(X92,[29]Sheet1!$B$2:$C$12,2,TRUE)</f>
        <v>10</v>
      </c>
      <c r="Z92" s="5" t="s">
        <v>390</v>
      </c>
      <c r="AA92" s="19">
        <f>VLOOKUP(Z92,[29]Sheet1!$B$2:$C$12,2,TRUE)</f>
        <v>10</v>
      </c>
      <c r="AB92" s="5" t="str">
        <f>VLOOKUP($E92,'[30]Chi tiet'!$D$8:$AC$394,18,0)</f>
        <v>A1</v>
      </c>
      <c r="AC92" s="19">
        <f>VLOOKUP(AB92,[29]Sheet1!$B$2:$C$12,2,TRUE)</f>
        <v>10</v>
      </c>
      <c r="AD92" s="5"/>
      <c r="AE92" s="19" t="e">
        <f>VLOOKUP(AD92,[29]Sheet1!$B$2:$C$12,2,TRUE)</f>
        <v>#N/A</v>
      </c>
      <c r="AF92" s="232"/>
      <c r="AG92" s="227"/>
      <c r="AH92" s="747" t="str">
        <f>VLOOKUP($E92,'[26]Tong hop ket qua'!$E$19:$M$219,9,0)</f>
        <v>Tốt</v>
      </c>
    </row>
    <row r="93" spans="1:34" s="7" customFormat="1" ht="24.95" customHeight="1" x14ac:dyDescent="0.25">
      <c r="A93" s="207">
        <f t="shared" si="0"/>
        <v>85</v>
      </c>
      <c r="B93" s="207">
        <f>COUNTIF($F$9:F93,F93)</f>
        <v>3</v>
      </c>
      <c r="C93" s="353" t="s">
        <v>985</v>
      </c>
      <c r="D93" s="70" t="s">
        <v>220</v>
      </c>
      <c r="E93" s="210" t="s">
        <v>484</v>
      </c>
      <c r="F93" s="5" t="s">
        <v>367</v>
      </c>
      <c r="G93" s="5" t="s">
        <v>974</v>
      </c>
      <c r="H93" s="5" t="s">
        <v>390</v>
      </c>
      <c r="I93" s="19">
        <f>VLOOKUP(H93,[29]Sheet1!$B$2:$C$12,2,TRUE)</f>
        <v>10</v>
      </c>
      <c r="J93" s="5" t="s">
        <v>390</v>
      </c>
      <c r="K93" s="19">
        <f>VLOOKUP(J93,[29]Sheet1!$B$2:$C$12,2,TRUE)</f>
        <v>10</v>
      </c>
      <c r="L93" s="5" t="s">
        <v>390</v>
      </c>
      <c r="M93" s="19">
        <f>VLOOKUP(L93,[29]Sheet1!$B$2:$C$12,2,TRUE)</f>
        <v>10</v>
      </c>
      <c r="N93" s="5" t="s">
        <v>390</v>
      </c>
      <c r="O93" s="19">
        <f>VLOOKUP(N93,[29]Sheet1!$B$2:$C$12,2,TRUE)</f>
        <v>10</v>
      </c>
      <c r="P93" s="5" t="s">
        <v>390</v>
      </c>
      <c r="Q93" s="19">
        <f>VLOOKUP(P93,[29]Sheet1!$B$2:$C$12,2,TRUE)</f>
        <v>10</v>
      </c>
      <c r="R93" s="5" t="s">
        <v>390</v>
      </c>
      <c r="S93" s="19">
        <f>VLOOKUP(R93,[29]Sheet1!$B$2:$C$12,2,TRUE)</f>
        <v>10</v>
      </c>
      <c r="T93" s="5" t="s">
        <v>390</v>
      </c>
      <c r="U93" s="19">
        <f>VLOOKUP(T93,[29]Sheet1!$B$2:$C$12,2,TRUE)</f>
        <v>10</v>
      </c>
      <c r="V93" s="5" t="s">
        <v>390</v>
      </c>
      <c r="W93" s="19">
        <f>VLOOKUP(V93,[29]Sheet1!$B$2:$C$12,2,TRUE)</f>
        <v>10</v>
      </c>
      <c r="X93" s="5" t="s">
        <v>390</v>
      </c>
      <c r="Y93" s="19">
        <f>VLOOKUP(X93,[29]Sheet1!$B$2:$C$12,2,TRUE)</f>
        <v>10</v>
      </c>
      <c r="Z93" s="5" t="s">
        <v>390</v>
      </c>
      <c r="AA93" s="19">
        <f>VLOOKUP(Z93,[29]Sheet1!$B$2:$C$12,2,TRUE)</f>
        <v>10</v>
      </c>
      <c r="AB93" s="5" t="str">
        <f>VLOOKUP($E93,'[30]Chi tiet'!$D$8:$AC$394,18,0)</f>
        <v>A2</v>
      </c>
      <c r="AC93" s="19">
        <f>VLOOKUP(AB93,[29]Sheet1!$B$2:$C$12,2,TRUE)</f>
        <v>9</v>
      </c>
      <c r="AD93" s="5"/>
      <c r="AE93" s="19" t="e">
        <f>VLOOKUP(AD93,[29]Sheet1!$B$2:$C$12,2,TRUE)</f>
        <v>#N/A</v>
      </c>
      <c r="AF93" s="232"/>
      <c r="AG93" s="227"/>
      <c r="AH93" s="747" t="str">
        <f>VLOOKUP($E93,'[26]Tong hop ket qua'!$E$19:$M$219,9,0)</f>
        <v>Khá</v>
      </c>
    </row>
    <row r="94" spans="1:34" s="7" customFormat="1" ht="24.95" customHeight="1" x14ac:dyDescent="0.25">
      <c r="A94" s="207">
        <f t="shared" si="0"/>
        <v>86</v>
      </c>
      <c r="B94" s="207">
        <f>COUNTIF($F$9:F94,F94)</f>
        <v>4</v>
      </c>
      <c r="C94" s="353" t="s">
        <v>985</v>
      </c>
      <c r="D94" s="69" t="s">
        <v>74</v>
      </c>
      <c r="E94" s="214" t="s">
        <v>488</v>
      </c>
      <c r="F94" s="5" t="s">
        <v>367</v>
      </c>
      <c r="G94" s="5" t="s">
        <v>974</v>
      </c>
      <c r="H94" s="5" t="s">
        <v>392</v>
      </c>
      <c r="I94" s="19">
        <f>VLOOKUP(H94,[29]Sheet1!$B$2:$C$12,2,TRUE)</f>
        <v>8</v>
      </c>
      <c r="J94" s="5" t="s">
        <v>392</v>
      </c>
      <c r="K94" s="19">
        <f>VLOOKUP(J94,[29]Sheet1!$B$2:$C$12,2,TRUE)</f>
        <v>8</v>
      </c>
      <c r="L94" s="5" t="s">
        <v>392</v>
      </c>
      <c r="M94" s="19">
        <f>VLOOKUP(L94,[29]Sheet1!$B$2:$C$12,2,TRUE)</f>
        <v>8</v>
      </c>
      <c r="N94" s="5" t="s">
        <v>392</v>
      </c>
      <c r="O94" s="19">
        <f>VLOOKUP(N94,[29]Sheet1!$B$2:$C$12,2,TRUE)</f>
        <v>8</v>
      </c>
      <c r="P94" s="5" t="s">
        <v>391</v>
      </c>
      <c r="Q94" s="19">
        <f>VLOOKUP(P94,[29]Sheet1!$B$2:$C$12,2,TRUE)</f>
        <v>9</v>
      </c>
      <c r="R94" s="5" t="s">
        <v>392</v>
      </c>
      <c r="S94" s="19">
        <f>VLOOKUP(R94,[29]Sheet1!$B$2:$C$12,2,TRUE)</f>
        <v>8</v>
      </c>
      <c r="T94" s="5" t="s">
        <v>392</v>
      </c>
      <c r="U94" s="19">
        <f>VLOOKUP(T94,[29]Sheet1!$B$2:$C$12,2,TRUE)</f>
        <v>8</v>
      </c>
      <c r="V94" s="5" t="s">
        <v>392</v>
      </c>
      <c r="W94" s="19">
        <f>VLOOKUP(V94,[29]Sheet1!$B$2:$C$12,2,TRUE)</f>
        <v>8</v>
      </c>
      <c r="X94" s="5" t="s">
        <v>392</v>
      </c>
      <c r="Y94" s="19">
        <f>VLOOKUP(X94,[29]Sheet1!$B$2:$C$12,2,TRUE)</f>
        <v>8</v>
      </c>
      <c r="Z94" s="5" t="s">
        <v>391</v>
      </c>
      <c r="AA94" s="19">
        <f>VLOOKUP(Z94,[29]Sheet1!$B$2:$C$12,2,TRUE)</f>
        <v>9</v>
      </c>
      <c r="AB94" s="5" t="str">
        <f>VLOOKUP($E94,'[30]Chi tiet'!$D$8:$AC$394,18,0)</f>
        <v>A2</v>
      </c>
      <c r="AC94" s="19">
        <f>VLOOKUP(AB94,[29]Sheet1!$B$2:$C$12,2,TRUE)</f>
        <v>9</v>
      </c>
      <c r="AD94" s="5"/>
      <c r="AE94" s="19" t="e">
        <f>VLOOKUP(AD94,[29]Sheet1!$B$2:$C$12,2,TRUE)</f>
        <v>#N/A</v>
      </c>
      <c r="AF94" s="232"/>
      <c r="AG94" s="227"/>
      <c r="AH94" s="747" t="str">
        <f>VLOOKUP($E94,'[26]Tong hop ket qua'!$E$19:$M$219,9,0)</f>
        <v>Tốt</v>
      </c>
    </row>
    <row r="95" spans="1:34" s="7" customFormat="1" ht="24.95" customHeight="1" x14ac:dyDescent="0.25">
      <c r="A95" s="207">
        <f t="shared" si="0"/>
        <v>87</v>
      </c>
      <c r="B95" s="207">
        <f>COUNTIF($F$9:F95,F95)</f>
        <v>5</v>
      </c>
      <c r="C95" s="353" t="s">
        <v>985</v>
      </c>
      <c r="D95" s="70" t="s">
        <v>221</v>
      </c>
      <c r="E95" s="210" t="s">
        <v>485</v>
      </c>
      <c r="F95" s="5" t="s">
        <v>367</v>
      </c>
      <c r="G95" s="5" t="s">
        <v>974</v>
      </c>
      <c r="H95" s="5" t="s">
        <v>391</v>
      </c>
      <c r="I95" s="19">
        <f>VLOOKUP(H95,[29]Sheet1!$B$2:$C$12,2,TRUE)</f>
        <v>9</v>
      </c>
      <c r="J95" s="5" t="s">
        <v>391</v>
      </c>
      <c r="K95" s="19">
        <f>VLOOKUP(J95,[29]Sheet1!$B$2:$C$12,2,TRUE)</f>
        <v>9</v>
      </c>
      <c r="L95" s="5" t="s">
        <v>391</v>
      </c>
      <c r="M95" s="19">
        <f>VLOOKUP(L95,[29]Sheet1!$B$2:$C$12,2,TRUE)</f>
        <v>9</v>
      </c>
      <c r="N95" s="5" t="s">
        <v>391</v>
      </c>
      <c r="O95" s="19">
        <f>VLOOKUP(N95,[29]Sheet1!$B$2:$C$12,2,TRUE)</f>
        <v>9</v>
      </c>
      <c r="P95" s="5" t="s">
        <v>390</v>
      </c>
      <c r="Q95" s="19">
        <f>VLOOKUP(P95,[29]Sheet1!$B$2:$C$12,2,TRUE)</f>
        <v>10</v>
      </c>
      <c r="R95" s="5" t="s">
        <v>392</v>
      </c>
      <c r="S95" s="19">
        <f>VLOOKUP(R95,[29]Sheet1!$B$2:$C$12,2,TRUE)</f>
        <v>8</v>
      </c>
      <c r="T95" s="5" t="s">
        <v>391</v>
      </c>
      <c r="U95" s="19">
        <f>VLOOKUP(T95,[29]Sheet1!$B$2:$C$12,2,TRUE)</f>
        <v>9</v>
      </c>
      <c r="V95" s="5" t="s">
        <v>391</v>
      </c>
      <c r="W95" s="19">
        <f>VLOOKUP(V95,[29]Sheet1!$B$2:$C$12,2,TRUE)</f>
        <v>9</v>
      </c>
      <c r="X95" s="5" t="s">
        <v>390</v>
      </c>
      <c r="Y95" s="19">
        <f>VLOOKUP(X95,[29]Sheet1!$B$2:$C$12,2,TRUE)</f>
        <v>10</v>
      </c>
      <c r="Z95" s="5" t="s">
        <v>390</v>
      </c>
      <c r="AA95" s="19">
        <f>VLOOKUP(Z95,[29]Sheet1!$B$2:$C$12,2,TRUE)</f>
        <v>10</v>
      </c>
      <c r="AB95" s="5" t="str">
        <f>VLOOKUP($E95,'[30]Chi tiet'!$D$8:$AC$394,18,0)</f>
        <v>A3</v>
      </c>
      <c r="AC95" s="19">
        <f>VLOOKUP(AB95,[29]Sheet1!$B$2:$C$12,2,TRUE)</f>
        <v>8</v>
      </c>
      <c r="AD95" s="5"/>
      <c r="AE95" s="19" t="e">
        <f>VLOOKUP(AD95,[29]Sheet1!$B$2:$C$12,2,TRUE)</f>
        <v>#N/A</v>
      </c>
      <c r="AF95" s="232"/>
      <c r="AG95" s="227"/>
      <c r="AH95" s="747" t="str">
        <f>VLOOKUP($E95,'[26]Tong hop ket qua'!$E$19:$M$219,9,0)</f>
        <v>Khá</v>
      </c>
    </row>
    <row r="96" spans="1:34" s="7" customFormat="1" ht="24.95" customHeight="1" x14ac:dyDescent="0.25">
      <c r="A96" s="207">
        <f t="shared" si="0"/>
        <v>88</v>
      </c>
      <c r="B96" s="207">
        <f>COUNTIF($F$9:F96,F96)</f>
        <v>6</v>
      </c>
      <c r="C96" s="353" t="s">
        <v>985</v>
      </c>
      <c r="D96" s="70" t="s">
        <v>222</v>
      </c>
      <c r="E96" s="210" t="s">
        <v>486</v>
      </c>
      <c r="F96" s="5" t="s">
        <v>367</v>
      </c>
      <c r="G96" s="5" t="s">
        <v>974</v>
      </c>
      <c r="H96" s="5" t="s">
        <v>392</v>
      </c>
      <c r="I96" s="19">
        <f>VLOOKUP(H96,[29]Sheet1!$B$2:$C$12,2,TRUE)</f>
        <v>8</v>
      </c>
      <c r="J96" s="5" t="s">
        <v>391</v>
      </c>
      <c r="K96" s="19">
        <f>VLOOKUP(J96,[29]Sheet1!$B$2:$C$12,2,TRUE)</f>
        <v>9</v>
      </c>
      <c r="L96" s="5" t="s">
        <v>391</v>
      </c>
      <c r="M96" s="19">
        <f>VLOOKUP(L96,[29]Sheet1!$B$2:$C$12,2,TRUE)</f>
        <v>9</v>
      </c>
      <c r="N96" s="5" t="s">
        <v>390</v>
      </c>
      <c r="O96" s="19">
        <f>VLOOKUP(N96,[29]Sheet1!$B$2:$C$12,2,TRUE)</f>
        <v>10</v>
      </c>
      <c r="P96" s="5" t="s">
        <v>390</v>
      </c>
      <c r="Q96" s="19">
        <f>VLOOKUP(P96,[29]Sheet1!$B$2:$C$12,2,TRUE)</f>
        <v>10</v>
      </c>
      <c r="R96" s="5" t="s">
        <v>391</v>
      </c>
      <c r="S96" s="19">
        <f>VLOOKUP(R96,[29]Sheet1!$B$2:$C$12,2,TRUE)</f>
        <v>9</v>
      </c>
      <c r="T96" s="5" t="s">
        <v>391</v>
      </c>
      <c r="U96" s="19">
        <f>VLOOKUP(T96,[29]Sheet1!$B$2:$C$12,2,TRUE)</f>
        <v>9</v>
      </c>
      <c r="V96" s="5" t="s">
        <v>391</v>
      </c>
      <c r="W96" s="19">
        <f>VLOOKUP(V96,[29]Sheet1!$B$2:$C$12,2,TRUE)</f>
        <v>9</v>
      </c>
      <c r="X96" s="5" t="s">
        <v>391</v>
      </c>
      <c r="Y96" s="19">
        <f>VLOOKUP(X96,[29]Sheet1!$B$2:$C$12,2,TRUE)</f>
        <v>9</v>
      </c>
      <c r="Z96" s="5" t="s">
        <v>391</v>
      </c>
      <c r="AA96" s="19">
        <f>VLOOKUP(Z96,[29]Sheet1!$B$2:$C$12,2,TRUE)</f>
        <v>9</v>
      </c>
      <c r="AB96" s="5" t="str">
        <f>VLOOKUP($E96,'[30]Chi tiet'!$D$8:$AC$394,18,0)</f>
        <v>A3</v>
      </c>
      <c r="AC96" s="19">
        <f>VLOOKUP(AB96,[29]Sheet1!$B$2:$C$12,2,TRUE)</f>
        <v>8</v>
      </c>
      <c r="AD96" s="5"/>
      <c r="AE96" s="19" t="e">
        <f>VLOOKUP(AD96,[29]Sheet1!$B$2:$C$12,2,TRUE)</f>
        <v>#N/A</v>
      </c>
      <c r="AF96" s="232"/>
      <c r="AG96" s="227"/>
      <c r="AH96" s="747" t="str">
        <f>VLOOKUP($E96,'[26]Tong hop ket qua'!$E$19:$M$219,9,0)</f>
        <v>Khá</v>
      </c>
    </row>
    <row r="97" spans="1:34" s="7" customFormat="1" ht="24.95" customHeight="1" x14ac:dyDescent="0.25">
      <c r="A97" s="207">
        <f t="shared" si="0"/>
        <v>89</v>
      </c>
      <c r="B97" s="207">
        <f>COUNTIF($F$9:F97,F97)</f>
        <v>7</v>
      </c>
      <c r="C97" s="353" t="s">
        <v>985</v>
      </c>
      <c r="D97" s="69" t="s">
        <v>34</v>
      </c>
      <c r="E97" s="214" t="s">
        <v>491</v>
      </c>
      <c r="F97" s="5" t="s">
        <v>367</v>
      </c>
      <c r="G97" s="5" t="s">
        <v>974</v>
      </c>
      <c r="H97" s="5" t="s">
        <v>390</v>
      </c>
      <c r="I97" s="19">
        <f>VLOOKUP(H97,[29]Sheet1!$B$2:$C$12,2,TRUE)</f>
        <v>10</v>
      </c>
      <c r="J97" s="5" t="s">
        <v>390</v>
      </c>
      <c r="K97" s="19">
        <f>VLOOKUP(J97,[29]Sheet1!$B$2:$C$12,2,TRUE)</f>
        <v>10</v>
      </c>
      <c r="L97" s="5" t="s">
        <v>390</v>
      </c>
      <c r="M97" s="19">
        <f>VLOOKUP(L97,[29]Sheet1!$B$2:$C$12,2,TRUE)</f>
        <v>10</v>
      </c>
      <c r="N97" s="5" t="s">
        <v>390</v>
      </c>
      <c r="O97" s="19">
        <f>VLOOKUP(N97,[29]Sheet1!$B$2:$C$12,2,TRUE)</f>
        <v>10</v>
      </c>
      <c r="P97" s="5" t="s">
        <v>390</v>
      </c>
      <c r="Q97" s="19">
        <f>VLOOKUP(P97,[29]Sheet1!$B$2:$C$12,2,TRUE)</f>
        <v>10</v>
      </c>
      <c r="R97" s="5" t="s">
        <v>390</v>
      </c>
      <c r="S97" s="19">
        <f>VLOOKUP(R97,[29]Sheet1!$B$2:$C$12,2,TRUE)</f>
        <v>10</v>
      </c>
      <c r="T97" s="5" t="s">
        <v>390</v>
      </c>
      <c r="U97" s="19">
        <f>VLOOKUP(T97,[29]Sheet1!$B$2:$C$12,2,TRUE)</f>
        <v>10</v>
      </c>
      <c r="V97" s="5" t="s">
        <v>390</v>
      </c>
      <c r="W97" s="19">
        <f>VLOOKUP(V97,[29]Sheet1!$B$2:$C$12,2,TRUE)</f>
        <v>10</v>
      </c>
      <c r="X97" s="5" t="s">
        <v>390</v>
      </c>
      <c r="Y97" s="19">
        <f>VLOOKUP(X97,[29]Sheet1!$B$2:$C$12,2,TRUE)</f>
        <v>10</v>
      </c>
      <c r="Z97" s="5" t="s">
        <v>390</v>
      </c>
      <c r="AA97" s="19">
        <f>VLOOKUP(Z97,[29]Sheet1!$B$2:$C$12,2,TRUE)</f>
        <v>10</v>
      </c>
      <c r="AB97" s="5" t="str">
        <f>VLOOKUP($E97,'[30]Chi tiet'!$D$8:$AC$394,18,0)</f>
        <v>A2</v>
      </c>
      <c r="AC97" s="19">
        <f>VLOOKUP(AB97,[29]Sheet1!$B$2:$C$12,2,TRUE)</f>
        <v>9</v>
      </c>
      <c r="AD97" s="5"/>
      <c r="AE97" s="19" t="e">
        <f>VLOOKUP(AD97,[29]Sheet1!$B$2:$C$12,2,TRUE)</f>
        <v>#N/A</v>
      </c>
      <c r="AF97" s="232"/>
      <c r="AG97" s="227"/>
      <c r="AH97" s="747" t="str">
        <f>VLOOKUP($E97,'[26]Tong hop ket qua'!$E$19:$M$219,9,0)</f>
        <v>Xuất sắc</v>
      </c>
    </row>
    <row r="98" spans="1:34" s="7" customFormat="1" ht="24.95" customHeight="1" x14ac:dyDescent="0.25">
      <c r="A98" s="207">
        <f t="shared" si="0"/>
        <v>90</v>
      </c>
      <c r="B98" s="207">
        <f>COUNTIF($F$9:F98,F98)</f>
        <v>8</v>
      </c>
      <c r="C98" s="353" t="s">
        <v>985</v>
      </c>
      <c r="D98" s="70" t="s">
        <v>224</v>
      </c>
      <c r="E98" s="210" t="s">
        <v>489</v>
      </c>
      <c r="F98" s="5" t="s">
        <v>367</v>
      </c>
      <c r="G98" s="5" t="s">
        <v>974</v>
      </c>
      <c r="H98" s="5" t="s">
        <v>391</v>
      </c>
      <c r="I98" s="19">
        <f>VLOOKUP(H98,[29]Sheet1!$B$2:$C$12,2,TRUE)</f>
        <v>9</v>
      </c>
      <c r="J98" s="5" t="s">
        <v>392</v>
      </c>
      <c r="K98" s="19">
        <f>VLOOKUP(J98,[29]Sheet1!$B$2:$C$12,2,TRUE)</f>
        <v>8</v>
      </c>
      <c r="L98" s="5" t="s">
        <v>391</v>
      </c>
      <c r="M98" s="19">
        <f>VLOOKUP(L98,[29]Sheet1!$B$2:$C$12,2,TRUE)</f>
        <v>9</v>
      </c>
      <c r="N98" s="5" t="s">
        <v>390</v>
      </c>
      <c r="O98" s="19">
        <f>VLOOKUP(N98,[29]Sheet1!$B$2:$C$12,2,TRUE)</f>
        <v>10</v>
      </c>
      <c r="P98" s="5" t="s">
        <v>391</v>
      </c>
      <c r="Q98" s="19">
        <f>VLOOKUP(P98,[29]Sheet1!$B$2:$C$12,2,TRUE)</f>
        <v>9</v>
      </c>
      <c r="R98" s="5" t="s">
        <v>391</v>
      </c>
      <c r="S98" s="19">
        <f>VLOOKUP(R98,[29]Sheet1!$B$2:$C$12,2,TRUE)</f>
        <v>9</v>
      </c>
      <c r="T98" s="5" t="s">
        <v>392</v>
      </c>
      <c r="U98" s="19">
        <f>VLOOKUP(T98,[29]Sheet1!$B$2:$C$12,2,TRUE)</f>
        <v>8</v>
      </c>
      <c r="V98" s="5" t="s">
        <v>392</v>
      </c>
      <c r="W98" s="19">
        <f>VLOOKUP(V98,[29]Sheet1!$B$2:$C$12,2,TRUE)</f>
        <v>8</v>
      </c>
      <c r="X98" s="5" t="s">
        <v>392</v>
      </c>
      <c r="Y98" s="19">
        <f>VLOOKUP(X98,[29]Sheet1!$B$2:$C$12,2,TRUE)</f>
        <v>8</v>
      </c>
      <c r="Z98" s="5" t="s">
        <v>391</v>
      </c>
      <c r="AA98" s="19">
        <f>VLOOKUP(Z98,[29]Sheet1!$B$2:$C$12,2,TRUE)</f>
        <v>9</v>
      </c>
      <c r="AB98" s="5" t="str">
        <f>VLOOKUP($E98,'[30]Chi tiet'!$D$8:$AC$394,18,0)</f>
        <v>A3</v>
      </c>
      <c r="AC98" s="19">
        <f>VLOOKUP(AB98,[29]Sheet1!$B$2:$C$12,2,TRUE)</f>
        <v>8</v>
      </c>
      <c r="AD98" s="5"/>
      <c r="AE98" s="19" t="e">
        <f>VLOOKUP(AD98,[29]Sheet1!$B$2:$C$12,2,TRUE)</f>
        <v>#N/A</v>
      </c>
      <c r="AF98" s="232"/>
      <c r="AG98" s="227"/>
      <c r="AH98" s="747" t="str">
        <f>VLOOKUP($E98,'[26]Tong hop ket qua'!$E$19:$M$219,9,0)</f>
        <v>Khá</v>
      </c>
    </row>
    <row r="99" spans="1:34" s="7" customFormat="1" ht="24.95" customHeight="1" x14ac:dyDescent="0.25">
      <c r="A99" s="207">
        <f t="shared" si="0"/>
        <v>91</v>
      </c>
      <c r="B99" s="207">
        <f>COUNTIF($F$9:F99,F99)</f>
        <v>9</v>
      </c>
      <c r="C99" s="353" t="s">
        <v>985</v>
      </c>
      <c r="D99" s="69" t="s">
        <v>309</v>
      </c>
      <c r="E99" s="214" t="s">
        <v>492</v>
      </c>
      <c r="F99" s="5" t="s">
        <v>367</v>
      </c>
      <c r="G99" s="5" t="s">
        <v>974</v>
      </c>
      <c r="H99" s="5" t="s">
        <v>392</v>
      </c>
      <c r="I99" s="19">
        <f>VLOOKUP(H99,[29]Sheet1!$B$2:$C$12,2,TRUE)</f>
        <v>8</v>
      </c>
      <c r="J99" s="5" t="s">
        <v>392</v>
      </c>
      <c r="K99" s="19">
        <f>VLOOKUP(J99,[29]Sheet1!$B$2:$C$12,2,TRUE)</f>
        <v>8</v>
      </c>
      <c r="L99" s="5" t="s">
        <v>392</v>
      </c>
      <c r="M99" s="19">
        <f>VLOOKUP(L99,[29]Sheet1!$B$2:$C$12,2,TRUE)</f>
        <v>8</v>
      </c>
      <c r="N99" s="5" t="s">
        <v>390</v>
      </c>
      <c r="O99" s="19">
        <f>VLOOKUP(N99,[29]Sheet1!$B$2:$C$12,2,TRUE)</f>
        <v>10</v>
      </c>
      <c r="P99" s="5" t="s">
        <v>391</v>
      </c>
      <c r="Q99" s="19">
        <f>VLOOKUP(P99,[29]Sheet1!$B$2:$C$12,2,TRUE)</f>
        <v>9</v>
      </c>
      <c r="R99" s="5" t="s">
        <v>392</v>
      </c>
      <c r="S99" s="19">
        <f>VLOOKUP(R99,[29]Sheet1!$B$2:$C$12,2,TRUE)</f>
        <v>8</v>
      </c>
      <c r="T99" s="5" t="s">
        <v>391</v>
      </c>
      <c r="U99" s="19">
        <f>VLOOKUP(T99,[29]Sheet1!$B$2:$C$12,2,TRUE)</f>
        <v>9</v>
      </c>
      <c r="V99" s="5" t="s">
        <v>392</v>
      </c>
      <c r="W99" s="19">
        <f>VLOOKUP(V99,[29]Sheet1!$B$2:$C$12,2,TRUE)</f>
        <v>8</v>
      </c>
      <c r="X99" s="5" t="s">
        <v>392</v>
      </c>
      <c r="Y99" s="19">
        <f>VLOOKUP(X99,[29]Sheet1!$B$2:$C$12,2,TRUE)</f>
        <v>8</v>
      </c>
      <c r="Z99" s="5" t="s">
        <v>392</v>
      </c>
      <c r="AA99" s="19">
        <f>VLOOKUP(Z99,[29]Sheet1!$B$2:$C$12,2,TRUE)</f>
        <v>8</v>
      </c>
      <c r="AB99" s="5" t="str">
        <f>VLOOKUP($E99,'[30]Chi tiet'!$D$8:$AC$394,18,0)</f>
        <v>A3</v>
      </c>
      <c r="AC99" s="19">
        <f>VLOOKUP(AB99,[29]Sheet1!$B$2:$C$12,2,TRUE)</f>
        <v>8</v>
      </c>
      <c r="AD99" s="5"/>
      <c r="AE99" s="19" t="e">
        <f>VLOOKUP(AD99,[29]Sheet1!$B$2:$C$12,2,TRUE)</f>
        <v>#N/A</v>
      </c>
      <c r="AF99" s="232"/>
      <c r="AG99" s="227"/>
      <c r="AH99" s="747" t="str">
        <f>VLOOKUP($E99,'[26]Tong hop ket qua'!$E$19:$M$219,9,0)</f>
        <v>Khá</v>
      </c>
    </row>
    <row r="100" spans="1:34" s="7" customFormat="1" ht="24.95" customHeight="1" x14ac:dyDescent="0.25">
      <c r="A100" s="207">
        <f t="shared" si="0"/>
        <v>92</v>
      </c>
      <c r="B100" s="207">
        <f>COUNTIF($F$9:F100,F100)</f>
        <v>10</v>
      </c>
      <c r="C100" s="353" t="s">
        <v>985</v>
      </c>
      <c r="D100" s="70" t="s">
        <v>281</v>
      </c>
      <c r="E100" s="210" t="s">
        <v>487</v>
      </c>
      <c r="F100" s="5" t="s">
        <v>367</v>
      </c>
      <c r="G100" s="5" t="s">
        <v>974</v>
      </c>
      <c r="H100" s="5" t="s">
        <v>391</v>
      </c>
      <c r="I100" s="19">
        <f>VLOOKUP(H100,[29]Sheet1!$B$2:$C$12,2,TRUE)</f>
        <v>9</v>
      </c>
      <c r="J100" s="5" t="s">
        <v>392</v>
      </c>
      <c r="K100" s="19">
        <f>VLOOKUP(J100,[29]Sheet1!$B$2:$C$12,2,TRUE)</f>
        <v>8</v>
      </c>
      <c r="L100" s="5" t="s">
        <v>392</v>
      </c>
      <c r="M100" s="19">
        <f>VLOOKUP(L100,[29]Sheet1!$B$2:$C$12,2,TRUE)</f>
        <v>8</v>
      </c>
      <c r="N100" s="5" t="s">
        <v>390</v>
      </c>
      <c r="O100" s="19">
        <f>VLOOKUP(N100,[29]Sheet1!$B$2:$C$12,2,TRUE)</f>
        <v>10</v>
      </c>
      <c r="P100" s="5" t="s">
        <v>390</v>
      </c>
      <c r="Q100" s="19">
        <f>VLOOKUP(P100,[29]Sheet1!$B$2:$C$12,2,TRUE)</f>
        <v>10</v>
      </c>
      <c r="R100" s="5" t="s">
        <v>391</v>
      </c>
      <c r="S100" s="19">
        <f>VLOOKUP(R100,[29]Sheet1!$B$2:$C$12,2,TRUE)</f>
        <v>9</v>
      </c>
      <c r="T100" s="5" t="s">
        <v>391</v>
      </c>
      <c r="U100" s="19">
        <f>VLOOKUP(T100,[29]Sheet1!$B$2:$C$12,2,TRUE)</f>
        <v>9</v>
      </c>
      <c r="V100" s="5" t="s">
        <v>392</v>
      </c>
      <c r="W100" s="19">
        <f>VLOOKUP(V100,[29]Sheet1!$B$2:$C$12,2,TRUE)</f>
        <v>8</v>
      </c>
      <c r="X100" s="5" t="s">
        <v>391</v>
      </c>
      <c r="Y100" s="19">
        <f>VLOOKUP(X100,[29]Sheet1!$B$2:$C$12,2,TRUE)</f>
        <v>9</v>
      </c>
      <c r="Z100" s="5" t="s">
        <v>392</v>
      </c>
      <c r="AA100" s="19">
        <f>VLOOKUP(Z100,[29]Sheet1!$B$2:$C$12,2,TRUE)</f>
        <v>8</v>
      </c>
      <c r="AB100" s="5" t="str">
        <f>VLOOKUP($E100,'[30]Chi tiet'!$D$8:$AC$394,18,0)</f>
        <v>A3</v>
      </c>
      <c r="AC100" s="19">
        <f>VLOOKUP(AB100,[29]Sheet1!$B$2:$C$12,2,TRUE)</f>
        <v>8</v>
      </c>
      <c r="AD100" s="5"/>
      <c r="AE100" s="19" t="e">
        <f>VLOOKUP(AD100,[29]Sheet1!$B$2:$C$12,2,TRUE)</f>
        <v>#N/A</v>
      </c>
      <c r="AF100" s="232"/>
      <c r="AG100" s="227"/>
      <c r="AH100" s="747" t="str">
        <f>VLOOKUP($E100,'[26]Tong hop ket qua'!$E$19:$M$219,9,0)</f>
        <v>Khá</v>
      </c>
    </row>
    <row r="101" spans="1:34" s="7" customFormat="1" ht="24.95" customHeight="1" x14ac:dyDescent="0.25">
      <c r="A101" s="207">
        <f t="shared" si="0"/>
        <v>93</v>
      </c>
      <c r="B101" s="207">
        <f>COUNTIF($F$9:F101,F101)</f>
        <v>11</v>
      </c>
      <c r="C101" s="353" t="s">
        <v>985</v>
      </c>
      <c r="D101" s="70" t="s">
        <v>225</v>
      </c>
      <c r="E101" s="210" t="s">
        <v>490</v>
      </c>
      <c r="F101" s="5" t="s">
        <v>367</v>
      </c>
      <c r="G101" s="5" t="s">
        <v>974</v>
      </c>
      <c r="H101" s="5" t="s">
        <v>392</v>
      </c>
      <c r="I101" s="19">
        <f>VLOOKUP(H101,[29]Sheet1!$B$2:$C$12,2,TRUE)</f>
        <v>8</v>
      </c>
      <c r="J101" s="5" t="s">
        <v>391</v>
      </c>
      <c r="K101" s="19">
        <f>VLOOKUP(J101,[29]Sheet1!$B$2:$C$12,2,TRUE)</f>
        <v>9</v>
      </c>
      <c r="L101" s="5" t="s">
        <v>391</v>
      </c>
      <c r="M101" s="19">
        <f>VLOOKUP(L101,[29]Sheet1!$B$2:$C$12,2,TRUE)</f>
        <v>9</v>
      </c>
      <c r="N101" s="5" t="s">
        <v>390</v>
      </c>
      <c r="O101" s="19">
        <f>VLOOKUP(N101,[29]Sheet1!$B$2:$C$12,2,TRUE)</f>
        <v>10</v>
      </c>
      <c r="P101" s="5" t="s">
        <v>390</v>
      </c>
      <c r="Q101" s="19">
        <f>VLOOKUP(P101,[29]Sheet1!$B$2:$C$12,2,TRUE)</f>
        <v>10</v>
      </c>
      <c r="R101" s="5" t="s">
        <v>392</v>
      </c>
      <c r="S101" s="19">
        <f>VLOOKUP(R101,[29]Sheet1!$B$2:$C$12,2,TRUE)</f>
        <v>8</v>
      </c>
      <c r="T101" s="5" t="s">
        <v>391</v>
      </c>
      <c r="U101" s="19">
        <f>VLOOKUP(T101,[29]Sheet1!$B$2:$C$12,2,TRUE)</f>
        <v>9</v>
      </c>
      <c r="V101" s="5" t="s">
        <v>392</v>
      </c>
      <c r="W101" s="19">
        <f>VLOOKUP(V101,[29]Sheet1!$B$2:$C$12,2,TRUE)</f>
        <v>8</v>
      </c>
      <c r="X101" s="5" t="s">
        <v>391</v>
      </c>
      <c r="Y101" s="19">
        <f>VLOOKUP(X101,[29]Sheet1!$B$2:$C$12,2,TRUE)</f>
        <v>9</v>
      </c>
      <c r="Z101" s="5" t="s">
        <v>391</v>
      </c>
      <c r="AA101" s="19">
        <f>VLOOKUP(Z101,[29]Sheet1!$B$2:$C$12,2,TRUE)</f>
        <v>9</v>
      </c>
      <c r="AB101" s="5" t="str">
        <f>VLOOKUP($E101,'[30]Chi tiet'!$D$8:$AC$394,18,0)</f>
        <v>A3</v>
      </c>
      <c r="AC101" s="19">
        <f>VLOOKUP(AB101,[29]Sheet1!$B$2:$C$12,2,TRUE)</f>
        <v>8</v>
      </c>
      <c r="AD101" s="5"/>
      <c r="AE101" s="19" t="e">
        <f>VLOOKUP(AD101,[29]Sheet1!$B$2:$C$12,2,TRUE)</f>
        <v>#N/A</v>
      </c>
      <c r="AF101" s="232"/>
      <c r="AG101" s="227"/>
      <c r="AH101" s="747" t="str">
        <f>VLOOKUP($E101,'[26]Tong hop ket qua'!$E$19:$M$219,9,0)</f>
        <v>Khá</v>
      </c>
    </row>
    <row r="102" spans="1:34" s="7" customFormat="1" ht="24.95" customHeight="1" x14ac:dyDescent="0.25">
      <c r="A102" s="207">
        <f t="shared" si="0"/>
        <v>94</v>
      </c>
      <c r="B102" s="207">
        <f>COUNTIF($F$9:F102,F102)</f>
        <v>12</v>
      </c>
      <c r="C102" s="353" t="s">
        <v>984</v>
      </c>
      <c r="D102" s="183" t="s">
        <v>79</v>
      </c>
      <c r="E102" s="214" t="s">
        <v>496</v>
      </c>
      <c r="F102" s="5" t="s">
        <v>367</v>
      </c>
      <c r="G102" s="5" t="s">
        <v>974</v>
      </c>
      <c r="H102" s="5" t="s">
        <v>393</v>
      </c>
      <c r="I102" s="19">
        <f>VLOOKUP(H102,[29]Sheet1!$B$2:$C$12,2,TRUE)</f>
        <v>7</v>
      </c>
      <c r="J102" s="5" t="s">
        <v>393</v>
      </c>
      <c r="K102" s="19">
        <f>VLOOKUP(J102,[29]Sheet1!$B$2:$C$12,2,TRUE)</f>
        <v>7</v>
      </c>
      <c r="L102" s="5" t="s">
        <v>393</v>
      </c>
      <c r="M102" s="19">
        <f>VLOOKUP(L102,[29]Sheet1!$B$2:$C$12,2,TRUE)</f>
        <v>7</v>
      </c>
      <c r="N102" s="5" t="s">
        <v>393</v>
      </c>
      <c r="O102" s="19">
        <f>VLOOKUP(N102,[29]Sheet1!$B$2:$C$12,2,TRUE)</f>
        <v>7</v>
      </c>
      <c r="P102" s="5" t="s">
        <v>393</v>
      </c>
      <c r="Q102" s="19">
        <f>VLOOKUP(P102,[29]Sheet1!$B$2:$C$12,2,TRUE)</f>
        <v>7</v>
      </c>
      <c r="R102" s="5" t="s">
        <v>393</v>
      </c>
      <c r="S102" s="19">
        <f>VLOOKUP(R102,[29]Sheet1!$B$2:$C$12,2,TRUE)</f>
        <v>7</v>
      </c>
      <c r="T102" s="5" t="s">
        <v>393</v>
      </c>
      <c r="U102" s="19">
        <f>VLOOKUP(T102,[29]Sheet1!$B$2:$C$12,2,TRUE)</f>
        <v>7</v>
      </c>
      <c r="V102" s="5" t="s">
        <v>393</v>
      </c>
      <c r="W102" s="19">
        <f>VLOOKUP(V102,[29]Sheet1!$B$2:$C$12,2,TRUE)</f>
        <v>7</v>
      </c>
      <c r="X102" s="5" t="s">
        <v>393</v>
      </c>
      <c r="Y102" s="19">
        <f>VLOOKUP(X102,[29]Sheet1!$B$2:$C$12,2,TRUE)</f>
        <v>7</v>
      </c>
      <c r="Z102" s="5" t="s">
        <v>393</v>
      </c>
      <c r="AA102" s="19">
        <f>VLOOKUP(Z102,[29]Sheet1!$B$2:$C$12,2,TRUE)</f>
        <v>7</v>
      </c>
      <c r="AB102" s="5" t="str">
        <f>VLOOKUP($E102,'[30]Chi tiet'!$D$8:$AC$394,18,0)</f>
        <v>A4</v>
      </c>
      <c r="AC102" s="19">
        <f>VLOOKUP(AB102,[29]Sheet1!$B$2:$C$12,2,TRUE)</f>
        <v>7</v>
      </c>
      <c r="AD102" s="5"/>
      <c r="AE102" s="19" t="e">
        <f>VLOOKUP(AD102,[29]Sheet1!$B$2:$C$12,2,TRUE)</f>
        <v>#N/A</v>
      </c>
      <c r="AF102" s="232"/>
      <c r="AG102" s="227"/>
      <c r="AH102" s="747"/>
    </row>
    <row r="103" spans="1:34" s="7" customFormat="1" ht="24.95" customHeight="1" x14ac:dyDescent="0.25">
      <c r="A103" s="207">
        <f t="shared" si="0"/>
        <v>95</v>
      </c>
      <c r="B103" s="207">
        <f>COUNTIF($F$9:F103,F103)</f>
        <v>13</v>
      </c>
      <c r="C103" s="353" t="s">
        <v>985</v>
      </c>
      <c r="D103" s="70" t="s">
        <v>274</v>
      </c>
      <c r="E103" s="210" t="s">
        <v>493</v>
      </c>
      <c r="F103" s="5" t="s">
        <v>367</v>
      </c>
      <c r="G103" s="5" t="s">
        <v>974</v>
      </c>
      <c r="H103" s="5" t="s">
        <v>391</v>
      </c>
      <c r="I103" s="19">
        <f>VLOOKUP(H103,[29]Sheet1!$B$2:$C$12,2,TRUE)</f>
        <v>9</v>
      </c>
      <c r="J103" s="5" t="s">
        <v>391</v>
      </c>
      <c r="K103" s="19">
        <f>VLOOKUP(J103,[29]Sheet1!$B$2:$C$12,2,TRUE)</f>
        <v>9</v>
      </c>
      <c r="L103" s="5" t="s">
        <v>391</v>
      </c>
      <c r="M103" s="19">
        <f>VLOOKUP(L103,[29]Sheet1!$B$2:$C$12,2,TRUE)</f>
        <v>9</v>
      </c>
      <c r="N103" s="5" t="s">
        <v>390</v>
      </c>
      <c r="O103" s="19">
        <f>VLOOKUP(N103,[29]Sheet1!$B$2:$C$12,2,TRUE)</f>
        <v>10</v>
      </c>
      <c r="P103" s="5" t="s">
        <v>390</v>
      </c>
      <c r="Q103" s="19">
        <f>VLOOKUP(P103,[29]Sheet1!$B$2:$C$12,2,TRUE)</f>
        <v>10</v>
      </c>
      <c r="R103" s="5" t="s">
        <v>391</v>
      </c>
      <c r="S103" s="19">
        <f>VLOOKUP(R103,[29]Sheet1!$B$2:$C$12,2,TRUE)</f>
        <v>9</v>
      </c>
      <c r="T103" s="5" t="s">
        <v>390</v>
      </c>
      <c r="U103" s="19">
        <f>VLOOKUP(T103,[29]Sheet1!$B$2:$C$12,2,TRUE)</f>
        <v>10</v>
      </c>
      <c r="V103" s="5" t="s">
        <v>390</v>
      </c>
      <c r="W103" s="19">
        <f>VLOOKUP(V103,[29]Sheet1!$B$2:$C$12,2,TRUE)</f>
        <v>10</v>
      </c>
      <c r="X103" s="5" t="s">
        <v>390</v>
      </c>
      <c r="Y103" s="19">
        <f>VLOOKUP(X103,[29]Sheet1!$B$2:$C$12,2,TRUE)</f>
        <v>10</v>
      </c>
      <c r="Z103" s="5" t="s">
        <v>390</v>
      </c>
      <c r="AA103" s="19">
        <f>VLOOKUP(Z103,[29]Sheet1!$B$2:$C$12,2,TRUE)</f>
        <v>10</v>
      </c>
      <c r="AB103" s="5" t="str">
        <f>VLOOKUP($E103,'[30]Chi tiet'!$D$8:$AC$394,18,0)</f>
        <v>A2</v>
      </c>
      <c r="AC103" s="19">
        <f>VLOOKUP(AB103,[29]Sheet1!$B$2:$C$12,2,TRUE)</f>
        <v>9</v>
      </c>
      <c r="AD103" s="5"/>
      <c r="AE103" s="19" t="e">
        <f>VLOOKUP(AD103,[29]Sheet1!$B$2:$C$12,2,TRUE)</f>
        <v>#N/A</v>
      </c>
      <c r="AF103" s="232"/>
      <c r="AG103" s="227"/>
      <c r="AH103" s="747" t="str">
        <f>VLOOKUP($E103,'[26]Tong hop ket qua'!$E$19:$M$219,9,0)</f>
        <v>Tốt</v>
      </c>
    </row>
    <row r="104" spans="1:34" s="751" customFormat="1" ht="24.95" customHeight="1" x14ac:dyDescent="0.25">
      <c r="A104" s="207">
        <f t="shared" si="0"/>
        <v>96</v>
      </c>
      <c r="B104" s="207">
        <f>COUNTIF($F$9:F104,F104)</f>
        <v>14</v>
      </c>
      <c r="C104" s="353" t="s">
        <v>984</v>
      </c>
      <c r="D104" s="755" t="s">
        <v>230</v>
      </c>
      <c r="E104" s="756" t="s">
        <v>498</v>
      </c>
      <c r="F104" s="5" t="s">
        <v>367</v>
      </c>
      <c r="G104" s="16" t="s">
        <v>975</v>
      </c>
      <c r="H104" s="5" t="s">
        <v>391</v>
      </c>
      <c r="I104" s="19">
        <f>VLOOKUP(H104,[29]Sheet1!$B$2:$C$12,2,TRUE)</f>
        <v>9</v>
      </c>
      <c r="J104" s="5" t="s">
        <v>392</v>
      </c>
      <c r="K104" s="19">
        <f>VLOOKUP(J104,[29]Sheet1!$B$2:$C$12,2,TRUE)</f>
        <v>8</v>
      </c>
      <c r="L104" s="5" t="s">
        <v>391</v>
      </c>
      <c r="M104" s="19">
        <f>VLOOKUP(L104,[29]Sheet1!$B$2:$C$12,2,TRUE)</f>
        <v>9</v>
      </c>
      <c r="N104" s="5" t="s">
        <v>391</v>
      </c>
      <c r="O104" s="16">
        <f>VLOOKUP(N104,[29]Sheet1!$B$2:$C$12,2,TRUE)</f>
        <v>9</v>
      </c>
      <c r="P104" s="5" t="s">
        <v>391</v>
      </c>
      <c r="Q104" s="19">
        <f>VLOOKUP(P104,[29]Sheet1!$B$2:$C$12,2,TRUE)</f>
        <v>9</v>
      </c>
      <c r="R104" s="5" t="s">
        <v>392</v>
      </c>
      <c r="S104" s="19">
        <f>VLOOKUP(R104,[29]Sheet1!$B$2:$C$12,2,TRUE)</f>
        <v>8</v>
      </c>
      <c r="T104" s="5" t="s">
        <v>392</v>
      </c>
      <c r="U104" s="19">
        <f>VLOOKUP(T104,[29]Sheet1!$B$2:$C$12,2,TRUE)</f>
        <v>8</v>
      </c>
      <c r="V104" s="5" t="s">
        <v>392</v>
      </c>
      <c r="W104" s="19">
        <f>VLOOKUP(V104,[29]Sheet1!$B$2:$C$12,2,TRUE)</f>
        <v>8</v>
      </c>
      <c r="X104" s="5" t="s">
        <v>392</v>
      </c>
      <c r="Y104" s="19">
        <f>VLOOKUP(X104,[29]Sheet1!$B$2:$C$12,2,TRUE)</f>
        <v>8</v>
      </c>
      <c r="Z104" s="5" t="s">
        <v>390</v>
      </c>
      <c r="AA104" s="19">
        <f>VLOOKUP(Z104,[29]Sheet1!$B$2:$C$12,2,TRUE)</f>
        <v>10</v>
      </c>
      <c r="AB104" s="5" t="str">
        <f>VLOOKUP($E104,'[30]Chi tiet'!$D$8:$AC$394,18,0)</f>
        <v>A2</v>
      </c>
      <c r="AC104" s="19">
        <f>VLOOKUP(AB104,[29]Sheet1!$B$2:$C$12,2,TRUE)</f>
        <v>9</v>
      </c>
      <c r="AD104" s="5"/>
      <c r="AE104" s="19" t="e">
        <f>VLOOKUP(AD104,[29]Sheet1!$B$2:$C$12,2,TRUE)</f>
        <v>#N/A</v>
      </c>
      <c r="AF104" s="749"/>
      <c r="AG104" s="750"/>
      <c r="AH104" s="747"/>
    </row>
    <row r="105" spans="1:34" s="751" customFormat="1" ht="24.95" customHeight="1" x14ac:dyDescent="0.25">
      <c r="A105" s="207">
        <f t="shared" si="0"/>
        <v>97</v>
      </c>
      <c r="B105" s="207">
        <f>COUNTIF($F$9:F105,F105)</f>
        <v>15</v>
      </c>
      <c r="C105" s="353" t="s">
        <v>984</v>
      </c>
      <c r="D105" s="755" t="s">
        <v>226</v>
      </c>
      <c r="E105" s="756" t="s">
        <v>502</v>
      </c>
      <c r="F105" s="5" t="s">
        <v>367</v>
      </c>
      <c r="G105" s="16" t="s">
        <v>975</v>
      </c>
      <c r="H105" s="5" t="s">
        <v>391</v>
      </c>
      <c r="I105" s="19">
        <f>VLOOKUP(H105,[29]Sheet1!$B$2:$C$12,2,TRUE)</f>
        <v>9</v>
      </c>
      <c r="J105" s="5" t="s">
        <v>392</v>
      </c>
      <c r="K105" s="19">
        <f>VLOOKUP(J105,[29]Sheet1!$B$2:$C$12,2,TRUE)</f>
        <v>8</v>
      </c>
      <c r="L105" s="5" t="s">
        <v>392</v>
      </c>
      <c r="M105" s="19">
        <f>VLOOKUP(L105,[29]Sheet1!$B$2:$C$12,2,TRUE)</f>
        <v>8</v>
      </c>
      <c r="N105" s="5" t="s">
        <v>391</v>
      </c>
      <c r="O105" s="16">
        <f>VLOOKUP(N105,[29]Sheet1!$B$2:$C$12,2,TRUE)</f>
        <v>9</v>
      </c>
      <c r="P105" s="5" t="s">
        <v>391</v>
      </c>
      <c r="Q105" s="19">
        <f>VLOOKUP(P105,[29]Sheet1!$B$2:$C$12,2,TRUE)</f>
        <v>9</v>
      </c>
      <c r="R105" s="5" t="s">
        <v>390</v>
      </c>
      <c r="S105" s="19">
        <f>VLOOKUP(R105,[29]Sheet1!$B$2:$C$12,2,TRUE)</f>
        <v>10</v>
      </c>
      <c r="T105" s="5" t="s">
        <v>391</v>
      </c>
      <c r="U105" s="19">
        <f>VLOOKUP(T105,[29]Sheet1!$B$2:$C$12,2,TRUE)</f>
        <v>9</v>
      </c>
      <c r="V105" s="5" t="s">
        <v>391</v>
      </c>
      <c r="W105" s="19">
        <f>VLOOKUP(V105,[29]Sheet1!$B$2:$C$12,2,TRUE)</f>
        <v>9</v>
      </c>
      <c r="X105" s="5" t="s">
        <v>391</v>
      </c>
      <c r="Y105" s="19">
        <f>VLOOKUP(X105,[29]Sheet1!$B$2:$C$12,2,TRUE)</f>
        <v>9</v>
      </c>
      <c r="Z105" s="5" t="s">
        <v>391</v>
      </c>
      <c r="AA105" s="19">
        <f>VLOOKUP(Z105,[29]Sheet1!$B$2:$C$12,2,TRUE)</f>
        <v>9</v>
      </c>
      <c r="AB105" s="5" t="str">
        <f>VLOOKUP($E105,'[30]Chi tiet'!$D$8:$AC$394,18,0)</f>
        <v>A2</v>
      </c>
      <c r="AC105" s="19">
        <f>VLOOKUP(AB105,[29]Sheet1!$B$2:$C$12,2,TRUE)</f>
        <v>9</v>
      </c>
      <c r="AD105" s="5"/>
      <c r="AE105" s="19" t="e">
        <f>VLOOKUP(AD105,[29]Sheet1!$B$2:$C$12,2,TRUE)</f>
        <v>#N/A</v>
      </c>
      <c r="AF105" s="749"/>
      <c r="AG105" s="750"/>
      <c r="AH105" s="747" t="str">
        <f>VLOOKUP($E105,'[26]Tong hop ket qua'!$E$19:$M$219,9,0)</f>
        <v>Tốt</v>
      </c>
    </row>
    <row r="106" spans="1:34" s="751" customFormat="1" ht="24.95" customHeight="1" x14ac:dyDescent="0.25">
      <c r="A106" s="207">
        <f t="shared" si="0"/>
        <v>98</v>
      </c>
      <c r="B106" s="207">
        <f>COUNTIF($F$9:F106,F106)</f>
        <v>16</v>
      </c>
      <c r="C106" s="353" t="s">
        <v>984</v>
      </c>
      <c r="D106" s="748" t="s">
        <v>271</v>
      </c>
      <c r="E106" s="761" t="s">
        <v>501</v>
      </c>
      <c r="F106" s="5" t="s">
        <v>367</v>
      </c>
      <c r="G106" s="16" t="s">
        <v>975</v>
      </c>
      <c r="H106" s="5" t="s">
        <v>393</v>
      </c>
      <c r="I106" s="19">
        <f>VLOOKUP(H106,[29]Sheet1!$B$2:$C$12,2,TRUE)</f>
        <v>7</v>
      </c>
      <c r="J106" s="5" t="s">
        <v>393</v>
      </c>
      <c r="K106" s="19">
        <f>VLOOKUP(J106,[29]Sheet1!$B$2:$C$12,2,TRUE)</f>
        <v>7</v>
      </c>
      <c r="L106" s="5" t="s">
        <v>393</v>
      </c>
      <c r="M106" s="19">
        <f>VLOOKUP(L106,[29]Sheet1!$B$2:$C$12,2,TRUE)</f>
        <v>7</v>
      </c>
      <c r="N106" s="5" t="s">
        <v>392</v>
      </c>
      <c r="O106" s="16">
        <f>VLOOKUP(N106,[29]Sheet1!$B$2:$C$12,2,TRUE)</f>
        <v>8</v>
      </c>
      <c r="P106" s="5" t="s">
        <v>392</v>
      </c>
      <c r="Q106" s="19">
        <f>VLOOKUP(P106,[29]Sheet1!$B$2:$C$12,2,TRUE)</f>
        <v>8</v>
      </c>
      <c r="R106" s="5" t="s">
        <v>393</v>
      </c>
      <c r="S106" s="19">
        <f>VLOOKUP(R106,[29]Sheet1!$B$2:$C$12,2,TRUE)</f>
        <v>7</v>
      </c>
      <c r="T106" s="5" t="s">
        <v>393</v>
      </c>
      <c r="U106" s="19">
        <f>VLOOKUP(T106,[29]Sheet1!$B$2:$C$12,2,TRUE)</f>
        <v>7</v>
      </c>
      <c r="V106" s="5" t="s">
        <v>393</v>
      </c>
      <c r="W106" s="19">
        <f>VLOOKUP(V106,[29]Sheet1!$B$2:$C$12,2,TRUE)</f>
        <v>7</v>
      </c>
      <c r="X106" s="5" t="s">
        <v>393</v>
      </c>
      <c r="Y106" s="19">
        <f>VLOOKUP(X106,[29]Sheet1!$B$2:$C$12,2,TRUE)</f>
        <v>7</v>
      </c>
      <c r="Z106" s="5" t="s">
        <v>393</v>
      </c>
      <c r="AA106" s="19">
        <f>VLOOKUP(Z106,[29]Sheet1!$B$2:$C$12,2,TRUE)</f>
        <v>7</v>
      </c>
      <c r="AB106" s="5" t="str">
        <f>VLOOKUP($E106,'[30]Chi tiet'!$D$8:$AC$394,18,0)</f>
        <v>A4</v>
      </c>
      <c r="AC106" s="19">
        <f>VLOOKUP(AB106,[29]Sheet1!$B$2:$C$12,2,TRUE)</f>
        <v>7</v>
      </c>
      <c r="AD106" s="5"/>
      <c r="AE106" s="19" t="e">
        <f>VLOOKUP(AD106,[29]Sheet1!$B$2:$C$12,2,TRUE)</f>
        <v>#N/A</v>
      </c>
      <c r="AF106" s="749"/>
      <c r="AG106" s="750"/>
      <c r="AH106" s="747"/>
    </row>
    <row r="107" spans="1:34" s="751" customFormat="1" ht="24.95" customHeight="1" x14ac:dyDescent="0.25">
      <c r="A107" s="207">
        <f t="shared" si="0"/>
        <v>99</v>
      </c>
      <c r="B107" s="207">
        <f>COUNTIF($F$9:F107,F107)</f>
        <v>17</v>
      </c>
      <c r="C107" s="353" t="s">
        <v>984</v>
      </c>
      <c r="D107" s="748" t="s">
        <v>229</v>
      </c>
      <c r="E107" s="761" t="s">
        <v>499</v>
      </c>
      <c r="F107" s="5" t="s">
        <v>367</v>
      </c>
      <c r="G107" s="16" t="s">
        <v>975</v>
      </c>
      <c r="H107" s="5" t="s">
        <v>393</v>
      </c>
      <c r="I107" s="19">
        <f>VLOOKUP(H107,[29]Sheet1!$B$2:$C$12,2,TRUE)</f>
        <v>7</v>
      </c>
      <c r="J107" s="5" t="s">
        <v>393</v>
      </c>
      <c r="K107" s="19">
        <f>VLOOKUP(J107,[29]Sheet1!$B$2:$C$12,2,TRUE)</f>
        <v>7</v>
      </c>
      <c r="L107" s="5" t="s">
        <v>393</v>
      </c>
      <c r="M107" s="19">
        <f>VLOOKUP(L107,[29]Sheet1!$B$2:$C$12,2,TRUE)</f>
        <v>7</v>
      </c>
      <c r="N107" s="5" t="s">
        <v>392</v>
      </c>
      <c r="O107" s="16">
        <f>VLOOKUP(N107,[29]Sheet1!$B$2:$C$12,2,TRUE)</f>
        <v>8</v>
      </c>
      <c r="P107" s="5" t="s">
        <v>392</v>
      </c>
      <c r="Q107" s="19">
        <f>VLOOKUP(P107,[29]Sheet1!$B$2:$C$12,2,TRUE)</f>
        <v>8</v>
      </c>
      <c r="R107" s="5" t="s">
        <v>393</v>
      </c>
      <c r="S107" s="19">
        <f>VLOOKUP(R107,[29]Sheet1!$B$2:$C$12,2,TRUE)</f>
        <v>7</v>
      </c>
      <c r="T107" s="5" t="s">
        <v>393</v>
      </c>
      <c r="U107" s="19">
        <f>VLOOKUP(T107,[29]Sheet1!$B$2:$C$12,2,TRUE)</f>
        <v>7</v>
      </c>
      <c r="V107" s="5" t="s">
        <v>393</v>
      </c>
      <c r="W107" s="19">
        <f>VLOOKUP(V107,[29]Sheet1!$B$2:$C$12,2,TRUE)</f>
        <v>7</v>
      </c>
      <c r="X107" s="5" t="s">
        <v>393</v>
      </c>
      <c r="Y107" s="19">
        <f>VLOOKUP(X107,[29]Sheet1!$B$2:$C$12,2,TRUE)</f>
        <v>7</v>
      </c>
      <c r="Z107" s="5" t="s">
        <v>392</v>
      </c>
      <c r="AA107" s="19">
        <f>VLOOKUP(Z107,[29]Sheet1!$B$2:$C$12,2,TRUE)</f>
        <v>8</v>
      </c>
      <c r="AB107" s="5" t="str">
        <f>VLOOKUP($E107,'[30]Chi tiet'!$D$8:$AC$394,18,0)</f>
        <v>A4</v>
      </c>
      <c r="AC107" s="19">
        <f>VLOOKUP(AB107,[29]Sheet1!$B$2:$C$12,2,TRUE)</f>
        <v>7</v>
      </c>
      <c r="AD107" s="5"/>
      <c r="AE107" s="19" t="e">
        <f>VLOOKUP(AD107,[29]Sheet1!$B$2:$C$12,2,TRUE)</f>
        <v>#N/A</v>
      </c>
      <c r="AF107" s="749"/>
      <c r="AG107" s="750"/>
      <c r="AH107" s="747"/>
    </row>
    <row r="108" spans="1:34" s="751" customFormat="1" ht="24.95" customHeight="1" x14ac:dyDescent="0.25">
      <c r="A108" s="207">
        <f t="shared" si="0"/>
        <v>100</v>
      </c>
      <c r="B108" s="207">
        <f>COUNTIF($F$9:F108,F108)</f>
        <v>18</v>
      </c>
      <c r="C108" s="353" t="s">
        <v>984</v>
      </c>
      <c r="D108" s="748" t="s">
        <v>350</v>
      </c>
      <c r="E108" s="761" t="s">
        <v>511</v>
      </c>
      <c r="F108" s="5" t="s">
        <v>367</v>
      </c>
      <c r="G108" s="16" t="s">
        <v>975</v>
      </c>
      <c r="H108" s="5" t="s">
        <v>393</v>
      </c>
      <c r="I108" s="19">
        <f>VLOOKUP(H108,[29]Sheet1!$B$2:$C$12,2,TRUE)</f>
        <v>7</v>
      </c>
      <c r="J108" s="5" t="s">
        <v>393</v>
      </c>
      <c r="K108" s="19">
        <f>VLOOKUP(J108,[29]Sheet1!$B$2:$C$12,2,TRUE)</f>
        <v>7</v>
      </c>
      <c r="L108" s="5" t="s">
        <v>393</v>
      </c>
      <c r="M108" s="19">
        <f>VLOOKUP(L108,[29]Sheet1!$B$2:$C$12,2,TRUE)</f>
        <v>7</v>
      </c>
      <c r="N108" s="5" t="s">
        <v>392</v>
      </c>
      <c r="O108" s="16">
        <f>VLOOKUP(N108,[29]Sheet1!$B$2:$C$12,2,TRUE)</f>
        <v>8</v>
      </c>
      <c r="P108" s="5" t="s">
        <v>392</v>
      </c>
      <c r="Q108" s="19">
        <f>VLOOKUP(P108,[29]Sheet1!$B$2:$C$12,2,TRUE)</f>
        <v>8</v>
      </c>
      <c r="R108" s="5" t="s">
        <v>393</v>
      </c>
      <c r="S108" s="19">
        <f>VLOOKUP(R108,[29]Sheet1!$B$2:$C$12,2,TRUE)</f>
        <v>7</v>
      </c>
      <c r="T108" s="5" t="s">
        <v>393</v>
      </c>
      <c r="U108" s="19">
        <f>VLOOKUP(T108,[29]Sheet1!$B$2:$C$12,2,TRUE)</f>
        <v>7</v>
      </c>
      <c r="V108" s="5" t="s">
        <v>393</v>
      </c>
      <c r="W108" s="19">
        <f>VLOOKUP(V108,[29]Sheet1!$B$2:$C$12,2,TRUE)</f>
        <v>7</v>
      </c>
      <c r="X108" s="5" t="s">
        <v>393</v>
      </c>
      <c r="Y108" s="19">
        <f>VLOOKUP(X108,[29]Sheet1!$B$2:$C$12,2,TRUE)</f>
        <v>7</v>
      </c>
      <c r="Z108" s="5" t="s">
        <v>392</v>
      </c>
      <c r="AA108" s="19">
        <f>VLOOKUP(Z108,[29]Sheet1!$B$2:$C$12,2,TRUE)</f>
        <v>8</v>
      </c>
      <c r="AB108" s="5" t="str">
        <f>VLOOKUP($E108,'[30]Chi tiet'!$D$8:$AC$394,18,0)</f>
        <v>A4</v>
      </c>
      <c r="AC108" s="19">
        <f>VLOOKUP(AB108,[29]Sheet1!$B$2:$C$12,2,TRUE)</f>
        <v>7</v>
      </c>
      <c r="AD108" s="5"/>
      <c r="AE108" s="19" t="e">
        <f>VLOOKUP(AD108,[29]Sheet1!$B$2:$C$12,2,TRUE)</f>
        <v>#N/A</v>
      </c>
      <c r="AF108" s="749"/>
      <c r="AG108" s="750"/>
      <c r="AH108" s="747"/>
    </row>
    <row r="109" spans="1:34" s="751" customFormat="1" ht="24.95" customHeight="1" x14ac:dyDescent="0.25">
      <c r="A109" s="207">
        <f t="shared" si="0"/>
        <v>101</v>
      </c>
      <c r="B109" s="207">
        <f>COUNTIF($F$9:F109,F109)</f>
        <v>19</v>
      </c>
      <c r="C109" s="353" t="s">
        <v>984</v>
      </c>
      <c r="D109" s="748" t="s">
        <v>382</v>
      </c>
      <c r="E109" s="761" t="s">
        <v>513</v>
      </c>
      <c r="F109" s="5" t="s">
        <v>367</v>
      </c>
      <c r="G109" s="16" t="s">
        <v>975</v>
      </c>
      <c r="H109" s="5" t="s">
        <v>393</v>
      </c>
      <c r="I109" s="19">
        <f>VLOOKUP(H109,[29]Sheet1!$B$2:$C$12,2,TRUE)</f>
        <v>7</v>
      </c>
      <c r="J109" s="5" t="s">
        <v>393</v>
      </c>
      <c r="K109" s="19">
        <f>VLOOKUP(J109,[29]Sheet1!$B$2:$C$12,2,TRUE)</f>
        <v>7</v>
      </c>
      <c r="L109" s="5" t="s">
        <v>393</v>
      </c>
      <c r="M109" s="19">
        <f>VLOOKUP(L109,[29]Sheet1!$B$2:$C$12,2,TRUE)</f>
        <v>7</v>
      </c>
      <c r="N109" s="5" t="s">
        <v>393</v>
      </c>
      <c r="O109" s="16">
        <f>VLOOKUP(N109,[29]Sheet1!$B$2:$C$12,2,TRUE)</f>
        <v>7</v>
      </c>
      <c r="P109" s="5" t="s">
        <v>392</v>
      </c>
      <c r="Q109" s="19">
        <f>VLOOKUP(P109,[29]Sheet1!$B$2:$C$12,2,TRUE)</f>
        <v>8</v>
      </c>
      <c r="R109" s="5" t="s">
        <v>393</v>
      </c>
      <c r="S109" s="19">
        <f>VLOOKUP(R109,[29]Sheet1!$B$2:$C$12,2,TRUE)</f>
        <v>7</v>
      </c>
      <c r="T109" s="5" t="s">
        <v>393</v>
      </c>
      <c r="U109" s="19">
        <f>VLOOKUP(T109,[29]Sheet1!$B$2:$C$12,2,TRUE)</f>
        <v>7</v>
      </c>
      <c r="V109" s="5" t="s">
        <v>393</v>
      </c>
      <c r="W109" s="19">
        <f>VLOOKUP(V109,[29]Sheet1!$B$2:$C$12,2,TRUE)</f>
        <v>7</v>
      </c>
      <c r="X109" s="5" t="s">
        <v>393</v>
      </c>
      <c r="Y109" s="19">
        <f>VLOOKUP(X109,[29]Sheet1!$B$2:$C$12,2,TRUE)</f>
        <v>7</v>
      </c>
      <c r="Z109" s="5" t="s">
        <v>392</v>
      </c>
      <c r="AA109" s="19">
        <f>VLOOKUP(Z109,[29]Sheet1!$B$2:$C$12,2,TRUE)</f>
        <v>8</v>
      </c>
      <c r="AB109" s="5" t="str">
        <f>VLOOKUP($E109,'[30]Chi tiet'!$D$8:$AC$394,18,0)</f>
        <v>A4</v>
      </c>
      <c r="AC109" s="19">
        <f>VLOOKUP(AB109,[29]Sheet1!$B$2:$C$12,2,TRUE)</f>
        <v>7</v>
      </c>
      <c r="AD109" s="5"/>
      <c r="AE109" s="19" t="e">
        <f>VLOOKUP(AD109,[29]Sheet1!$B$2:$C$12,2,TRUE)</f>
        <v>#N/A</v>
      </c>
      <c r="AF109" s="749"/>
      <c r="AG109" s="750"/>
      <c r="AH109" s="747"/>
    </row>
    <row r="110" spans="1:34" s="751" customFormat="1" ht="24.95" customHeight="1" x14ac:dyDescent="0.25">
      <c r="A110" s="207">
        <f t="shared" si="0"/>
        <v>102</v>
      </c>
      <c r="B110" s="207">
        <f>COUNTIF($F$9:F110,F110)</f>
        <v>20</v>
      </c>
      <c r="C110" s="353" t="s">
        <v>984</v>
      </c>
      <c r="D110" s="759" t="s">
        <v>381</v>
      </c>
      <c r="E110" s="761" t="s">
        <v>512</v>
      </c>
      <c r="F110" s="5" t="s">
        <v>367</v>
      </c>
      <c r="G110" s="16" t="s">
        <v>975</v>
      </c>
      <c r="H110" s="5" t="s">
        <v>393</v>
      </c>
      <c r="I110" s="19">
        <f>VLOOKUP(H110,[29]Sheet1!$B$2:$C$12,2,TRUE)</f>
        <v>7</v>
      </c>
      <c r="J110" s="5" t="s">
        <v>393</v>
      </c>
      <c r="K110" s="19">
        <f>VLOOKUP(J110,[29]Sheet1!$B$2:$C$12,2,TRUE)</f>
        <v>7</v>
      </c>
      <c r="L110" s="5" t="s">
        <v>393</v>
      </c>
      <c r="M110" s="19">
        <f>VLOOKUP(L110,[29]Sheet1!$B$2:$C$12,2,TRUE)</f>
        <v>7</v>
      </c>
      <c r="N110" s="5" t="s">
        <v>393</v>
      </c>
      <c r="O110" s="16">
        <f>VLOOKUP(N110,[29]Sheet1!$B$2:$C$12,2,TRUE)</f>
        <v>7</v>
      </c>
      <c r="P110" s="5" t="s">
        <v>392</v>
      </c>
      <c r="Q110" s="19">
        <f>VLOOKUP(P110,[29]Sheet1!$B$2:$C$12,2,TRUE)</f>
        <v>8</v>
      </c>
      <c r="R110" s="5" t="s">
        <v>393</v>
      </c>
      <c r="S110" s="19">
        <f>VLOOKUP(R110,[29]Sheet1!$B$2:$C$12,2,TRUE)</f>
        <v>7</v>
      </c>
      <c r="T110" s="5" t="s">
        <v>393</v>
      </c>
      <c r="U110" s="19">
        <f>VLOOKUP(T110,[29]Sheet1!$B$2:$C$12,2,TRUE)</f>
        <v>7</v>
      </c>
      <c r="V110" s="5" t="s">
        <v>393</v>
      </c>
      <c r="W110" s="19">
        <f>VLOOKUP(V110,[29]Sheet1!$B$2:$C$12,2,TRUE)</f>
        <v>7</v>
      </c>
      <c r="X110" s="5" t="s">
        <v>393</v>
      </c>
      <c r="Y110" s="19">
        <f>VLOOKUP(X110,[29]Sheet1!$B$2:$C$12,2,TRUE)</f>
        <v>7</v>
      </c>
      <c r="Z110" s="5" t="s">
        <v>392</v>
      </c>
      <c r="AA110" s="19">
        <f>VLOOKUP(Z110,[29]Sheet1!$B$2:$C$12,2,TRUE)</f>
        <v>8</v>
      </c>
      <c r="AB110" s="5" t="str">
        <f>VLOOKUP($E110,'[30]Chi tiet'!$D$8:$AC$394,18,0)</f>
        <v>A4</v>
      </c>
      <c r="AC110" s="19">
        <f>VLOOKUP(AB110,[29]Sheet1!$B$2:$C$12,2,TRUE)</f>
        <v>7</v>
      </c>
      <c r="AD110" s="5"/>
      <c r="AE110" s="19" t="e">
        <f>VLOOKUP(AD110,[29]Sheet1!$B$2:$C$12,2,TRUE)</f>
        <v>#N/A</v>
      </c>
      <c r="AF110" s="749"/>
      <c r="AG110" s="750"/>
      <c r="AH110" s="747"/>
    </row>
    <row r="111" spans="1:34" s="751" customFormat="1" ht="24.95" customHeight="1" x14ac:dyDescent="0.25">
      <c r="A111" s="207">
        <f t="shared" si="0"/>
        <v>103</v>
      </c>
      <c r="B111" s="207">
        <f>COUNTIF($F$9:F111,F111)</f>
        <v>21</v>
      </c>
      <c r="C111" s="353" t="s">
        <v>985</v>
      </c>
      <c r="D111" s="759" t="s">
        <v>147</v>
      </c>
      <c r="E111" s="761" t="s">
        <v>497</v>
      </c>
      <c r="F111" s="5" t="s">
        <v>367</v>
      </c>
      <c r="G111" s="16" t="s">
        <v>975</v>
      </c>
      <c r="H111" s="5" t="s">
        <v>391</v>
      </c>
      <c r="I111" s="19">
        <f>VLOOKUP(H111,[29]Sheet1!$B$2:$C$12,2,TRUE)</f>
        <v>9</v>
      </c>
      <c r="J111" s="5" t="s">
        <v>391</v>
      </c>
      <c r="K111" s="19">
        <f>VLOOKUP(J111,[29]Sheet1!$B$2:$C$12,2,TRUE)</f>
        <v>9</v>
      </c>
      <c r="L111" s="5" t="s">
        <v>391</v>
      </c>
      <c r="M111" s="19">
        <f>VLOOKUP(L111,[29]Sheet1!$B$2:$C$12,2,TRUE)</f>
        <v>9</v>
      </c>
      <c r="N111" s="5" t="s">
        <v>391</v>
      </c>
      <c r="O111" s="16">
        <f>VLOOKUP(N111,[29]Sheet1!$B$2:$C$12,2,TRUE)</f>
        <v>9</v>
      </c>
      <c r="P111" s="5" t="s">
        <v>390</v>
      </c>
      <c r="Q111" s="19">
        <f>VLOOKUP(P111,[29]Sheet1!$B$2:$C$12,2,TRUE)</f>
        <v>10</v>
      </c>
      <c r="R111" s="5" t="s">
        <v>392</v>
      </c>
      <c r="S111" s="19">
        <f>VLOOKUP(R111,[29]Sheet1!$B$2:$C$12,2,TRUE)</f>
        <v>8</v>
      </c>
      <c r="T111" s="5" t="s">
        <v>393</v>
      </c>
      <c r="U111" s="19">
        <f>VLOOKUP(T111,[29]Sheet1!$B$2:$C$12,2,TRUE)</f>
        <v>7</v>
      </c>
      <c r="V111" s="5" t="s">
        <v>392</v>
      </c>
      <c r="W111" s="19">
        <f>VLOOKUP(V111,[29]Sheet1!$B$2:$C$12,2,TRUE)</f>
        <v>8</v>
      </c>
      <c r="X111" s="5" t="s">
        <v>391</v>
      </c>
      <c r="Y111" s="19">
        <f>VLOOKUP(X111,[29]Sheet1!$B$2:$C$12,2,TRUE)</f>
        <v>9</v>
      </c>
      <c r="Z111" s="5" t="s">
        <v>391</v>
      </c>
      <c r="AA111" s="19">
        <f>VLOOKUP(Z111,[29]Sheet1!$B$2:$C$12,2,TRUE)</f>
        <v>9</v>
      </c>
      <c r="AB111" s="5" t="str">
        <f>VLOOKUP($E111,'[30]Chi tiet'!$D$8:$AC$394,18,0)</f>
        <v>A3</v>
      </c>
      <c r="AC111" s="19">
        <f>VLOOKUP(AB111,[29]Sheet1!$B$2:$C$12,2,TRUE)</f>
        <v>8</v>
      </c>
      <c r="AD111" s="5"/>
      <c r="AE111" s="19" t="e">
        <f>VLOOKUP(AD111,[29]Sheet1!$B$2:$C$12,2,TRUE)</f>
        <v>#N/A</v>
      </c>
      <c r="AF111" s="749"/>
      <c r="AG111" s="750"/>
      <c r="AH111" s="747" t="str">
        <f>VLOOKUP($E111,'[26]Tong hop ket qua'!$E$19:$M$219,9,0)</f>
        <v>Đạt yêu cầu</v>
      </c>
    </row>
    <row r="112" spans="1:34" s="751" customFormat="1" ht="24.95" customHeight="1" x14ac:dyDescent="0.25">
      <c r="A112" s="207">
        <f t="shared" si="0"/>
        <v>104</v>
      </c>
      <c r="B112" s="207">
        <f>COUNTIF($F$9:F112,F112)</f>
        <v>22</v>
      </c>
      <c r="C112" s="353" t="s">
        <v>985</v>
      </c>
      <c r="D112" s="755" t="s">
        <v>227</v>
      </c>
      <c r="E112" s="756" t="s">
        <v>504</v>
      </c>
      <c r="F112" s="5" t="s">
        <v>367</v>
      </c>
      <c r="G112" s="16" t="s">
        <v>975</v>
      </c>
      <c r="H112" s="5" t="s">
        <v>393</v>
      </c>
      <c r="I112" s="19">
        <f>VLOOKUP(H112,[29]Sheet1!$B$2:$C$12,2,TRUE)</f>
        <v>7</v>
      </c>
      <c r="J112" s="5" t="s">
        <v>392</v>
      </c>
      <c r="K112" s="19">
        <f>VLOOKUP(J112,[29]Sheet1!$B$2:$C$12,2,TRUE)</f>
        <v>8</v>
      </c>
      <c r="L112" s="5" t="s">
        <v>392</v>
      </c>
      <c r="M112" s="19">
        <f>VLOOKUP(L112,[29]Sheet1!$B$2:$C$12,2,TRUE)</f>
        <v>8</v>
      </c>
      <c r="N112" s="5" t="s">
        <v>392</v>
      </c>
      <c r="O112" s="16">
        <f>VLOOKUP(N112,[29]Sheet1!$B$2:$C$12,2,TRUE)</f>
        <v>8</v>
      </c>
      <c r="P112" s="5" t="s">
        <v>392</v>
      </c>
      <c r="Q112" s="19">
        <f>VLOOKUP(P112,[29]Sheet1!$B$2:$C$12,2,TRUE)</f>
        <v>8</v>
      </c>
      <c r="R112" s="5" t="s">
        <v>393</v>
      </c>
      <c r="S112" s="19">
        <f>VLOOKUP(R112,[29]Sheet1!$B$2:$C$12,2,TRUE)</f>
        <v>7</v>
      </c>
      <c r="T112" s="5" t="s">
        <v>392</v>
      </c>
      <c r="U112" s="19">
        <f>VLOOKUP(T112,[29]Sheet1!$B$2:$C$12,2,TRUE)</f>
        <v>8</v>
      </c>
      <c r="V112" s="5" t="s">
        <v>392</v>
      </c>
      <c r="W112" s="19">
        <f>VLOOKUP(V112,[29]Sheet1!$B$2:$C$12,2,TRUE)</f>
        <v>8</v>
      </c>
      <c r="X112" s="5" t="s">
        <v>391</v>
      </c>
      <c r="Y112" s="19">
        <f>VLOOKUP(X112,[29]Sheet1!$B$2:$C$12,2,TRUE)</f>
        <v>9</v>
      </c>
      <c r="Z112" s="5" t="s">
        <v>391</v>
      </c>
      <c r="AA112" s="19">
        <f>VLOOKUP(Z112,[29]Sheet1!$B$2:$C$12,2,TRUE)</f>
        <v>9</v>
      </c>
      <c r="AB112" s="5" t="str">
        <f>VLOOKUP($E112,'[30]Chi tiet'!$D$8:$AC$394,18,0)</f>
        <v>A3</v>
      </c>
      <c r="AC112" s="19">
        <f>VLOOKUP(AB112,[29]Sheet1!$B$2:$C$12,2,TRUE)</f>
        <v>8</v>
      </c>
      <c r="AD112" s="5"/>
      <c r="AE112" s="19" t="e">
        <f>VLOOKUP(AD112,[29]Sheet1!$B$2:$C$12,2,TRUE)</f>
        <v>#N/A</v>
      </c>
      <c r="AF112" s="749"/>
      <c r="AG112" s="750"/>
      <c r="AH112" s="747" t="str">
        <f>VLOOKUP($E112,'[26]Tong hop ket qua'!$E$19:$M$219,9,0)</f>
        <v>Đạt yêu cầu</v>
      </c>
    </row>
    <row r="113" spans="1:34" s="751" customFormat="1" ht="24.95" customHeight="1" x14ac:dyDescent="0.25">
      <c r="A113" s="207">
        <f t="shared" si="0"/>
        <v>105</v>
      </c>
      <c r="B113" s="207">
        <f>COUNTIF($F$9:F113,F113)</f>
        <v>23</v>
      </c>
      <c r="C113" s="353" t="s">
        <v>985</v>
      </c>
      <c r="D113" s="755" t="s">
        <v>232</v>
      </c>
      <c r="E113" s="756" t="s">
        <v>508</v>
      </c>
      <c r="F113" s="5" t="s">
        <v>367</v>
      </c>
      <c r="G113" s="16" t="s">
        <v>975</v>
      </c>
      <c r="H113" s="5" t="s">
        <v>393</v>
      </c>
      <c r="I113" s="19">
        <f>VLOOKUP(H113,[29]Sheet1!$B$2:$C$12,2,TRUE)</f>
        <v>7</v>
      </c>
      <c r="J113" s="5" t="s">
        <v>393</v>
      </c>
      <c r="K113" s="19">
        <f>VLOOKUP(J113,[29]Sheet1!$B$2:$C$12,2,TRUE)</f>
        <v>7</v>
      </c>
      <c r="L113" s="5" t="s">
        <v>393</v>
      </c>
      <c r="M113" s="19">
        <f>VLOOKUP(L113,[29]Sheet1!$B$2:$C$12,2,TRUE)</f>
        <v>7</v>
      </c>
      <c r="N113" s="5" t="s">
        <v>393</v>
      </c>
      <c r="O113" s="16">
        <f>VLOOKUP(N113,[29]Sheet1!$B$2:$C$12,2,TRUE)</f>
        <v>7</v>
      </c>
      <c r="P113" s="5" t="s">
        <v>392</v>
      </c>
      <c r="Q113" s="19">
        <f>VLOOKUP(P113,[29]Sheet1!$B$2:$C$12,2,TRUE)</f>
        <v>8</v>
      </c>
      <c r="R113" s="5" t="s">
        <v>393</v>
      </c>
      <c r="S113" s="19">
        <f>VLOOKUP(R113,[29]Sheet1!$B$2:$C$12,2,TRUE)</f>
        <v>7</v>
      </c>
      <c r="T113" s="5" t="s">
        <v>393</v>
      </c>
      <c r="U113" s="19">
        <f>VLOOKUP(T113,[29]Sheet1!$B$2:$C$12,2,TRUE)</f>
        <v>7</v>
      </c>
      <c r="V113" s="5" t="s">
        <v>392</v>
      </c>
      <c r="W113" s="19">
        <f>VLOOKUP(V113,[29]Sheet1!$B$2:$C$12,2,TRUE)</f>
        <v>8</v>
      </c>
      <c r="X113" s="5" t="s">
        <v>391</v>
      </c>
      <c r="Y113" s="19">
        <f>VLOOKUP(X113,[29]Sheet1!$B$2:$C$12,2,TRUE)</f>
        <v>9</v>
      </c>
      <c r="Z113" s="5" t="s">
        <v>392</v>
      </c>
      <c r="AA113" s="19">
        <f>VLOOKUP(Z113,[29]Sheet1!$B$2:$C$12,2,TRUE)</f>
        <v>8</v>
      </c>
      <c r="AB113" s="5" t="str">
        <f>VLOOKUP($E113,'[30]Chi tiet'!$D$8:$AC$394,18,0)</f>
        <v>A3</v>
      </c>
      <c r="AC113" s="19">
        <f>VLOOKUP(AB113,[29]Sheet1!$B$2:$C$12,2,TRUE)</f>
        <v>8</v>
      </c>
      <c r="AD113" s="5"/>
      <c r="AE113" s="19" t="e">
        <f>VLOOKUP(AD113,[29]Sheet1!$B$2:$C$12,2,TRUE)</f>
        <v>#N/A</v>
      </c>
      <c r="AF113" s="749"/>
      <c r="AG113" s="750"/>
      <c r="AH113" s="747" t="str">
        <f>VLOOKUP($E113,'[26]Tong hop ket qua'!$E$19:$M$219,9,0)</f>
        <v>Khá</v>
      </c>
    </row>
    <row r="114" spans="1:34" s="751" customFormat="1" ht="24.95" customHeight="1" x14ac:dyDescent="0.25">
      <c r="A114" s="207">
        <f t="shared" si="0"/>
        <v>106</v>
      </c>
      <c r="B114" s="207">
        <f>COUNTIF($F$9:F114,F114)</f>
        <v>24</v>
      </c>
      <c r="C114" s="353" t="s">
        <v>985</v>
      </c>
      <c r="D114" s="755" t="s">
        <v>273</v>
      </c>
      <c r="E114" s="756" t="s">
        <v>509</v>
      </c>
      <c r="F114" s="5" t="s">
        <v>367</v>
      </c>
      <c r="G114" s="16" t="s">
        <v>975</v>
      </c>
      <c r="H114" s="5" t="s">
        <v>392</v>
      </c>
      <c r="I114" s="19">
        <f>VLOOKUP(H114,[29]Sheet1!$B$2:$C$12,2,TRUE)</f>
        <v>8</v>
      </c>
      <c r="J114" s="5" t="s">
        <v>392</v>
      </c>
      <c r="K114" s="19">
        <f>VLOOKUP(J114,[29]Sheet1!$B$2:$C$12,2,TRUE)</f>
        <v>8</v>
      </c>
      <c r="L114" s="5" t="s">
        <v>392</v>
      </c>
      <c r="M114" s="19">
        <f>VLOOKUP(L114,[29]Sheet1!$B$2:$C$12,2,TRUE)</f>
        <v>8</v>
      </c>
      <c r="N114" s="5" t="s">
        <v>391</v>
      </c>
      <c r="O114" s="16">
        <f>VLOOKUP(N114,[29]Sheet1!$B$2:$C$12,2,TRUE)</f>
        <v>9</v>
      </c>
      <c r="P114" s="5" t="s">
        <v>391</v>
      </c>
      <c r="Q114" s="19">
        <f>VLOOKUP(P114,[29]Sheet1!$B$2:$C$12,2,TRUE)</f>
        <v>9</v>
      </c>
      <c r="R114" s="5" t="s">
        <v>392</v>
      </c>
      <c r="S114" s="19">
        <f>VLOOKUP(R114,[29]Sheet1!$B$2:$C$12,2,TRUE)</f>
        <v>8</v>
      </c>
      <c r="T114" s="5" t="s">
        <v>391</v>
      </c>
      <c r="U114" s="19">
        <f>VLOOKUP(T114,[29]Sheet1!$B$2:$C$12,2,TRUE)</f>
        <v>9</v>
      </c>
      <c r="V114" s="5" t="s">
        <v>393</v>
      </c>
      <c r="W114" s="19">
        <f>VLOOKUP(V114,[29]Sheet1!$B$2:$C$12,2,TRUE)</f>
        <v>7</v>
      </c>
      <c r="X114" s="5" t="s">
        <v>391</v>
      </c>
      <c r="Y114" s="19">
        <f>VLOOKUP(X114,[29]Sheet1!$B$2:$C$12,2,TRUE)</f>
        <v>9</v>
      </c>
      <c r="Z114" s="5" t="s">
        <v>391</v>
      </c>
      <c r="AA114" s="19">
        <f>VLOOKUP(Z114,[29]Sheet1!$B$2:$C$12,2,TRUE)</f>
        <v>9</v>
      </c>
      <c r="AB114" s="5" t="str">
        <f>VLOOKUP($E114,'[30]Chi tiet'!$D$8:$AC$394,18,0)</f>
        <v>A4</v>
      </c>
      <c r="AC114" s="19">
        <f>VLOOKUP(AB114,[29]Sheet1!$B$2:$C$12,2,TRUE)</f>
        <v>7</v>
      </c>
      <c r="AD114" s="5"/>
      <c r="AE114" s="19" t="e">
        <f>VLOOKUP(AD114,[29]Sheet1!$B$2:$C$12,2,TRUE)</f>
        <v>#N/A</v>
      </c>
      <c r="AF114" s="749"/>
      <c r="AG114" s="750"/>
      <c r="AH114" s="747" t="str">
        <f>VLOOKUP($E114,'[26]Tong hop ket qua'!$E$19:$M$219,9,0)</f>
        <v>Đạt yêu cầu</v>
      </c>
    </row>
    <row r="115" spans="1:34" s="751" customFormat="1" ht="24.95" customHeight="1" x14ac:dyDescent="0.25">
      <c r="A115" s="207">
        <f t="shared" si="0"/>
        <v>107</v>
      </c>
      <c r="B115" s="207">
        <f>COUNTIF($F$9:F115,F115)</f>
        <v>25</v>
      </c>
      <c r="C115" s="353" t="s">
        <v>984</v>
      </c>
      <c r="D115" s="755" t="s">
        <v>196</v>
      </c>
      <c r="E115" s="756" t="s">
        <v>506</v>
      </c>
      <c r="F115" s="5" t="s">
        <v>367</v>
      </c>
      <c r="G115" s="16" t="s">
        <v>975</v>
      </c>
      <c r="H115" s="5" t="s">
        <v>393</v>
      </c>
      <c r="I115" s="19">
        <f>VLOOKUP(H115,[29]Sheet1!$B$2:$C$12,2,TRUE)</f>
        <v>7</v>
      </c>
      <c r="J115" s="5" t="s">
        <v>393</v>
      </c>
      <c r="K115" s="19">
        <f>VLOOKUP(J115,[29]Sheet1!$B$2:$C$12,2,TRUE)</f>
        <v>7</v>
      </c>
      <c r="L115" s="5" t="s">
        <v>393</v>
      </c>
      <c r="M115" s="19">
        <f>VLOOKUP(L115,[29]Sheet1!$B$2:$C$12,2,TRUE)</f>
        <v>7</v>
      </c>
      <c r="N115" s="5" t="s">
        <v>393</v>
      </c>
      <c r="O115" s="16">
        <f>VLOOKUP(N115,[29]Sheet1!$B$2:$C$12,2,TRUE)</f>
        <v>7</v>
      </c>
      <c r="P115" s="5" t="s">
        <v>393</v>
      </c>
      <c r="Q115" s="19">
        <f>VLOOKUP(P115,[29]Sheet1!$B$2:$C$12,2,TRUE)</f>
        <v>7</v>
      </c>
      <c r="R115" s="5" t="s">
        <v>393</v>
      </c>
      <c r="S115" s="19">
        <f>VLOOKUP(R115,[29]Sheet1!$B$2:$C$12,2,TRUE)</f>
        <v>7</v>
      </c>
      <c r="T115" s="5" t="s">
        <v>393</v>
      </c>
      <c r="U115" s="19">
        <f>VLOOKUP(T115,[29]Sheet1!$B$2:$C$12,2,TRUE)</f>
        <v>7</v>
      </c>
      <c r="V115" s="5" t="s">
        <v>393</v>
      </c>
      <c r="W115" s="19">
        <f>VLOOKUP(V115,[29]Sheet1!$B$2:$C$12,2,TRUE)</f>
        <v>7</v>
      </c>
      <c r="X115" s="5" t="s">
        <v>393</v>
      </c>
      <c r="Y115" s="19">
        <f>VLOOKUP(X115,[29]Sheet1!$B$2:$C$12,2,TRUE)</f>
        <v>7</v>
      </c>
      <c r="Z115" s="5" t="s">
        <v>393</v>
      </c>
      <c r="AA115" s="19">
        <f>VLOOKUP(Z115,[29]Sheet1!$B$2:$C$12,2,TRUE)</f>
        <v>7</v>
      </c>
      <c r="AB115" s="5" t="str">
        <f>VLOOKUP($E115,'[30]Chi tiet'!$D$8:$AC$394,18,0)</f>
        <v>A4</v>
      </c>
      <c r="AC115" s="19">
        <f>VLOOKUP(AB115,[29]Sheet1!$B$2:$C$12,2,TRUE)</f>
        <v>7</v>
      </c>
      <c r="AD115" s="5"/>
      <c r="AE115" s="19" t="e">
        <f>VLOOKUP(AD115,[29]Sheet1!$B$2:$C$12,2,TRUE)</f>
        <v>#N/A</v>
      </c>
      <c r="AF115" s="749"/>
      <c r="AG115" s="750"/>
      <c r="AH115" s="747"/>
    </row>
    <row r="116" spans="1:34" s="751" customFormat="1" ht="24.95" customHeight="1" x14ac:dyDescent="0.25">
      <c r="A116" s="207">
        <f t="shared" si="0"/>
        <v>108</v>
      </c>
      <c r="B116" s="207">
        <f>COUNTIF($F$9:F116,F116)</f>
        <v>26</v>
      </c>
      <c r="C116" s="353" t="s">
        <v>985</v>
      </c>
      <c r="D116" s="748" t="s">
        <v>82</v>
      </c>
      <c r="E116" s="761" t="s">
        <v>505</v>
      </c>
      <c r="F116" s="5" t="s">
        <v>367</v>
      </c>
      <c r="G116" s="16" t="s">
        <v>975</v>
      </c>
      <c r="H116" s="5" t="s">
        <v>393</v>
      </c>
      <c r="I116" s="19">
        <f>VLOOKUP(H116,[29]Sheet1!$B$2:$C$12,2,TRUE)</f>
        <v>7</v>
      </c>
      <c r="J116" s="5" t="s">
        <v>393</v>
      </c>
      <c r="K116" s="19">
        <f>VLOOKUP(J116,[29]Sheet1!$B$2:$C$12,2,TRUE)</f>
        <v>7</v>
      </c>
      <c r="L116" s="5" t="s">
        <v>393</v>
      </c>
      <c r="M116" s="19">
        <f>VLOOKUP(L116,[29]Sheet1!$B$2:$C$12,2,TRUE)</f>
        <v>7</v>
      </c>
      <c r="N116" s="5" t="s">
        <v>393</v>
      </c>
      <c r="O116" s="16">
        <f>VLOOKUP(N116,[29]Sheet1!$B$2:$C$12,2,TRUE)</f>
        <v>7</v>
      </c>
      <c r="P116" s="5" t="s">
        <v>393</v>
      </c>
      <c r="Q116" s="19">
        <f>VLOOKUP(P116,[29]Sheet1!$B$2:$C$12,2,TRUE)</f>
        <v>7</v>
      </c>
      <c r="R116" s="5" t="s">
        <v>393</v>
      </c>
      <c r="S116" s="19">
        <f>VLOOKUP(R116,[29]Sheet1!$B$2:$C$12,2,TRUE)</f>
        <v>7</v>
      </c>
      <c r="T116" s="5" t="s">
        <v>393</v>
      </c>
      <c r="U116" s="19">
        <f>VLOOKUP(T116,[29]Sheet1!$B$2:$C$12,2,TRUE)</f>
        <v>7</v>
      </c>
      <c r="V116" s="5" t="s">
        <v>393</v>
      </c>
      <c r="W116" s="19">
        <f>VLOOKUP(V116,[29]Sheet1!$B$2:$C$12,2,TRUE)</f>
        <v>7</v>
      </c>
      <c r="X116" s="5" t="s">
        <v>393</v>
      </c>
      <c r="Y116" s="19">
        <f>VLOOKUP(X116,[29]Sheet1!$B$2:$C$12,2,TRUE)</f>
        <v>7</v>
      </c>
      <c r="Z116" s="5" t="s">
        <v>393</v>
      </c>
      <c r="AA116" s="19">
        <f>VLOOKUP(Z116,[29]Sheet1!$B$2:$C$12,2,TRUE)</f>
        <v>7</v>
      </c>
      <c r="AB116" s="5" t="str">
        <f>VLOOKUP($E116,'[30]Chi tiet'!$D$8:$AC$394,18,0)</f>
        <v>A4</v>
      </c>
      <c r="AC116" s="19">
        <f>VLOOKUP(AB116,[29]Sheet1!$B$2:$C$12,2,TRUE)</f>
        <v>7</v>
      </c>
      <c r="AD116" s="5"/>
      <c r="AE116" s="19" t="e">
        <f>VLOOKUP(AD116,[29]Sheet1!$B$2:$C$12,2,TRUE)</f>
        <v>#N/A</v>
      </c>
      <c r="AF116" s="749"/>
      <c r="AG116" s="750"/>
      <c r="AH116" s="747"/>
    </row>
    <row r="117" spans="1:34" s="751" customFormat="1" ht="24.95" customHeight="1" x14ac:dyDescent="0.25">
      <c r="A117" s="207">
        <f t="shared" si="0"/>
        <v>109</v>
      </c>
      <c r="B117" s="207">
        <f>COUNTIF($F$9:F117,F117)</f>
        <v>27</v>
      </c>
      <c r="C117" s="353" t="s">
        <v>985</v>
      </c>
      <c r="D117" s="763" t="s">
        <v>80</v>
      </c>
      <c r="E117" s="764" t="s">
        <v>494</v>
      </c>
      <c r="F117" s="5" t="s">
        <v>367</v>
      </c>
      <c r="G117" s="16" t="s">
        <v>975</v>
      </c>
      <c r="H117" s="5" t="s">
        <v>393</v>
      </c>
      <c r="I117" s="19">
        <f>VLOOKUP(H117,[29]Sheet1!$B$2:$C$12,2,TRUE)</f>
        <v>7</v>
      </c>
      <c r="J117" s="5" t="s">
        <v>393</v>
      </c>
      <c r="K117" s="19">
        <f>VLOOKUP(J117,[29]Sheet1!$B$2:$C$12,2,TRUE)</f>
        <v>7</v>
      </c>
      <c r="L117" s="5" t="s">
        <v>393</v>
      </c>
      <c r="M117" s="19">
        <f>VLOOKUP(L117,[29]Sheet1!$B$2:$C$12,2,TRUE)</f>
        <v>7</v>
      </c>
      <c r="N117" s="5" t="s">
        <v>393</v>
      </c>
      <c r="O117" s="16">
        <f>VLOOKUP(N117,[29]Sheet1!$B$2:$C$12,2,TRUE)</f>
        <v>7</v>
      </c>
      <c r="P117" s="5" t="s">
        <v>394</v>
      </c>
      <c r="Q117" s="19">
        <f>VLOOKUP(P117,[29]Sheet1!$B$2:$C$12,2,TRUE)</f>
        <v>6</v>
      </c>
      <c r="R117" s="5" t="s">
        <v>393</v>
      </c>
      <c r="S117" s="19">
        <f>VLOOKUP(R117,[29]Sheet1!$B$2:$C$12,2,TRUE)</f>
        <v>7</v>
      </c>
      <c r="T117" s="5" t="s">
        <v>393</v>
      </c>
      <c r="U117" s="19">
        <f>VLOOKUP(T117,[29]Sheet1!$B$2:$C$12,2,TRUE)</f>
        <v>7</v>
      </c>
      <c r="V117" s="5" t="s">
        <v>393</v>
      </c>
      <c r="W117" s="19">
        <f>VLOOKUP(V117,[29]Sheet1!$B$2:$C$12,2,TRUE)</f>
        <v>7</v>
      </c>
      <c r="X117" s="5" t="s">
        <v>393</v>
      </c>
      <c r="Y117" s="19">
        <f>VLOOKUP(X117,[29]Sheet1!$B$2:$C$12,2,TRUE)</f>
        <v>7</v>
      </c>
      <c r="Z117" s="5" t="s">
        <v>393</v>
      </c>
      <c r="AA117" s="19">
        <f>VLOOKUP(Z117,[29]Sheet1!$B$2:$C$12,2,TRUE)</f>
        <v>7</v>
      </c>
      <c r="AB117" s="5" t="str">
        <f>VLOOKUP($E117,'[30]Chi tiet'!$D$8:$AC$394,18,0)</f>
        <v>A4</v>
      </c>
      <c r="AC117" s="19">
        <f>VLOOKUP(AB117,[29]Sheet1!$B$2:$C$12,2,TRUE)</f>
        <v>7</v>
      </c>
      <c r="AD117" s="5"/>
      <c r="AE117" s="19" t="e">
        <f>VLOOKUP(AD117,[29]Sheet1!$B$2:$C$12,2,TRUE)</f>
        <v>#N/A</v>
      </c>
      <c r="AF117" s="749"/>
      <c r="AG117" s="750"/>
      <c r="AH117" s="747"/>
    </row>
    <row r="118" spans="1:34" s="751" customFormat="1" ht="24.95" customHeight="1" x14ac:dyDescent="0.25">
      <c r="A118" s="207">
        <f t="shared" si="0"/>
        <v>110</v>
      </c>
      <c r="B118" s="207">
        <f>COUNTIF($F$9:F118,F118)</f>
        <v>28</v>
      </c>
      <c r="C118" s="353" t="s">
        <v>985</v>
      </c>
      <c r="D118" s="748" t="s">
        <v>747</v>
      </c>
      <c r="E118" s="761" t="s">
        <v>748</v>
      </c>
      <c r="F118" s="5" t="s">
        <v>367</v>
      </c>
      <c r="G118" s="16" t="s">
        <v>975</v>
      </c>
      <c r="H118" s="5" t="s">
        <v>393</v>
      </c>
      <c r="I118" s="19">
        <f>VLOOKUP(H118,[29]Sheet1!$B$2:$C$12,2,TRUE)</f>
        <v>7</v>
      </c>
      <c r="J118" s="5" t="s">
        <v>393</v>
      </c>
      <c r="K118" s="19">
        <f>VLOOKUP(J118,[29]Sheet1!$B$2:$C$12,2,TRUE)</f>
        <v>7</v>
      </c>
      <c r="L118" s="5" t="s">
        <v>393</v>
      </c>
      <c r="M118" s="19">
        <f>VLOOKUP(L118,[29]Sheet1!$B$2:$C$12,2,TRUE)</f>
        <v>7</v>
      </c>
      <c r="N118" s="5" t="s">
        <v>393</v>
      </c>
      <c r="O118" s="16">
        <f>VLOOKUP(N118,[29]Sheet1!$B$2:$C$12,2,TRUE)</f>
        <v>7</v>
      </c>
      <c r="P118" s="5" t="s">
        <v>392</v>
      </c>
      <c r="Q118" s="19">
        <f>VLOOKUP(P118,[29]Sheet1!$B$2:$C$12,2,TRUE)</f>
        <v>8</v>
      </c>
      <c r="R118" s="5" t="s">
        <v>393</v>
      </c>
      <c r="S118" s="19">
        <f>VLOOKUP(R118,[29]Sheet1!$B$2:$C$12,2,TRUE)</f>
        <v>7</v>
      </c>
      <c r="T118" s="5" t="s">
        <v>393</v>
      </c>
      <c r="U118" s="19">
        <f>VLOOKUP(T118,[29]Sheet1!$B$2:$C$12,2,TRUE)</f>
        <v>7</v>
      </c>
      <c r="V118" s="5" t="s">
        <v>393</v>
      </c>
      <c r="W118" s="19">
        <f>VLOOKUP(V118,[29]Sheet1!$B$2:$C$12,2,TRUE)</f>
        <v>7</v>
      </c>
      <c r="X118" s="5" t="s">
        <v>393</v>
      </c>
      <c r="Y118" s="19">
        <f>VLOOKUP(X118,[29]Sheet1!$B$2:$C$12,2,TRUE)</f>
        <v>7</v>
      </c>
      <c r="Z118" s="5" t="s">
        <v>393</v>
      </c>
      <c r="AA118" s="19">
        <f>VLOOKUP(Z118,[29]Sheet1!$B$2:$C$12,2,TRUE)</f>
        <v>7</v>
      </c>
      <c r="AB118" s="5" t="str">
        <f>VLOOKUP($E118,'[30]Chi tiet'!$D$8:$AC$394,18,0)</f>
        <v>A4</v>
      </c>
      <c r="AC118" s="19">
        <f>VLOOKUP(AB118,[29]Sheet1!$B$2:$C$12,2,TRUE)</f>
        <v>7</v>
      </c>
      <c r="AD118" s="5"/>
      <c r="AE118" s="19" t="e">
        <f>VLOOKUP(AD118,[29]Sheet1!$B$2:$C$12,2,TRUE)</f>
        <v>#N/A</v>
      </c>
      <c r="AF118" s="749"/>
      <c r="AG118" s="750"/>
      <c r="AH118" s="747"/>
    </row>
    <row r="119" spans="1:34" s="751" customFormat="1" ht="24.95" customHeight="1" x14ac:dyDescent="0.25">
      <c r="A119" s="207">
        <f t="shared" si="0"/>
        <v>111</v>
      </c>
      <c r="B119" s="207">
        <f>COUNTIF($F$9:F119,F119)</f>
        <v>29</v>
      </c>
      <c r="C119" s="353" t="s">
        <v>985</v>
      </c>
      <c r="D119" s="748" t="s">
        <v>749</v>
      </c>
      <c r="E119" s="761" t="s">
        <v>750</v>
      </c>
      <c r="F119" s="5" t="s">
        <v>367</v>
      </c>
      <c r="G119" s="16" t="s">
        <v>975</v>
      </c>
      <c r="H119" s="5" t="s">
        <v>393</v>
      </c>
      <c r="I119" s="19">
        <f>VLOOKUP(H119,[29]Sheet1!$B$2:$C$12,2,TRUE)</f>
        <v>7</v>
      </c>
      <c r="J119" s="5" t="s">
        <v>393</v>
      </c>
      <c r="K119" s="19">
        <f>VLOOKUP(J119,[29]Sheet1!$B$2:$C$12,2,TRUE)</f>
        <v>7</v>
      </c>
      <c r="L119" s="5" t="s">
        <v>393</v>
      </c>
      <c r="M119" s="19">
        <f>VLOOKUP(L119,[29]Sheet1!$B$2:$C$12,2,TRUE)</f>
        <v>7</v>
      </c>
      <c r="N119" s="5" t="s">
        <v>393</v>
      </c>
      <c r="O119" s="16">
        <f>VLOOKUP(N119,[29]Sheet1!$B$2:$C$12,2,TRUE)</f>
        <v>7</v>
      </c>
      <c r="P119" s="5" t="s">
        <v>393</v>
      </c>
      <c r="Q119" s="19">
        <f>VLOOKUP(P119,[29]Sheet1!$B$2:$C$12,2,TRUE)</f>
        <v>7</v>
      </c>
      <c r="R119" s="5" t="s">
        <v>393</v>
      </c>
      <c r="S119" s="19">
        <f>VLOOKUP(R119,[29]Sheet1!$B$2:$C$12,2,TRUE)</f>
        <v>7</v>
      </c>
      <c r="T119" s="5" t="s">
        <v>393</v>
      </c>
      <c r="U119" s="19">
        <f>VLOOKUP(T119,[29]Sheet1!$B$2:$C$12,2,TRUE)</f>
        <v>7</v>
      </c>
      <c r="V119" s="5" t="s">
        <v>393</v>
      </c>
      <c r="W119" s="19">
        <f>VLOOKUP(V119,[29]Sheet1!$B$2:$C$12,2,TRUE)</f>
        <v>7</v>
      </c>
      <c r="X119" s="5" t="s">
        <v>393</v>
      </c>
      <c r="Y119" s="19">
        <f>VLOOKUP(X119,[29]Sheet1!$B$2:$C$12,2,TRUE)</f>
        <v>7</v>
      </c>
      <c r="Z119" s="5" t="s">
        <v>393</v>
      </c>
      <c r="AA119" s="19">
        <f>VLOOKUP(Z119,[29]Sheet1!$B$2:$C$12,2,TRUE)</f>
        <v>7</v>
      </c>
      <c r="AB119" s="5" t="str">
        <f>VLOOKUP($E119,'[30]Chi tiet'!$D$8:$AC$394,18,0)</f>
        <v>A4</v>
      </c>
      <c r="AC119" s="19">
        <f>VLOOKUP(AB119,[29]Sheet1!$B$2:$C$12,2,TRUE)</f>
        <v>7</v>
      </c>
      <c r="AD119" s="5"/>
      <c r="AE119" s="19" t="e">
        <f>VLOOKUP(AD119,[29]Sheet1!$B$2:$C$12,2,TRUE)</f>
        <v>#N/A</v>
      </c>
      <c r="AF119" s="749"/>
      <c r="AG119" s="750"/>
      <c r="AH119" s="747"/>
    </row>
    <row r="120" spans="1:34" s="751" customFormat="1" ht="54" customHeight="1" x14ac:dyDescent="0.25">
      <c r="A120" s="207">
        <f t="shared" si="0"/>
        <v>112</v>
      </c>
      <c r="B120" s="207">
        <f>COUNTIF($F$9:F120,F120)</f>
        <v>30</v>
      </c>
      <c r="C120" s="353" t="s">
        <v>984</v>
      </c>
      <c r="D120" s="748" t="s">
        <v>982</v>
      </c>
      <c r="E120" s="352" t="s">
        <v>983</v>
      </c>
      <c r="F120" s="5" t="s">
        <v>367</v>
      </c>
      <c r="G120" s="16" t="s">
        <v>975</v>
      </c>
      <c r="H120" s="5" t="s">
        <v>393</v>
      </c>
      <c r="I120" s="19">
        <f>VLOOKUP(H120,[29]Sheet1!$B$2:$C$12,2,TRUE)</f>
        <v>7</v>
      </c>
      <c r="J120" s="5" t="s">
        <v>393</v>
      </c>
      <c r="K120" s="19">
        <f>VLOOKUP(J120,[29]Sheet1!$B$2:$C$12,2,TRUE)</f>
        <v>7</v>
      </c>
      <c r="L120" s="5" t="s">
        <v>393</v>
      </c>
      <c r="M120" s="19">
        <f>VLOOKUP(L120,[29]Sheet1!$B$2:$C$12,2,TRUE)</f>
        <v>7</v>
      </c>
      <c r="N120" s="5" t="s">
        <v>393</v>
      </c>
      <c r="O120" s="16">
        <f>VLOOKUP(N120,[29]Sheet1!$B$2:$C$12,2,TRUE)</f>
        <v>7</v>
      </c>
      <c r="P120" s="5" t="s">
        <v>393</v>
      </c>
      <c r="Q120" s="19">
        <f>VLOOKUP(P120,[29]Sheet1!$B$2:$C$12,2,TRUE)</f>
        <v>7</v>
      </c>
      <c r="R120" s="5" t="s">
        <v>393</v>
      </c>
      <c r="S120" s="19">
        <f>VLOOKUP(R120,[29]Sheet1!$B$2:$C$12,2,TRUE)</f>
        <v>7</v>
      </c>
      <c r="T120" s="5" t="s">
        <v>393</v>
      </c>
      <c r="U120" s="19">
        <f>VLOOKUP(T120,[29]Sheet1!$B$2:$C$12,2,TRUE)</f>
        <v>7</v>
      </c>
      <c r="V120" s="5" t="s">
        <v>393</v>
      </c>
      <c r="W120" s="19">
        <f>VLOOKUP(V120,[29]Sheet1!$B$2:$C$12,2,TRUE)</f>
        <v>7</v>
      </c>
      <c r="X120" s="5" t="s">
        <v>393</v>
      </c>
      <c r="Y120" s="19">
        <f>VLOOKUP(X120,[29]Sheet1!$B$2:$C$12,2,TRUE)</f>
        <v>7</v>
      </c>
      <c r="Z120" s="5" t="s">
        <v>393</v>
      </c>
      <c r="AA120" s="19">
        <f>VLOOKUP(Z120,[29]Sheet1!$B$2:$C$12,2,TRUE)</f>
        <v>7</v>
      </c>
      <c r="AB120" s="5" t="str">
        <f>VLOOKUP($E120,'[30]Chi tiet'!$D$8:$AC$394,18,0)</f>
        <v>A4</v>
      </c>
      <c r="AC120" s="19">
        <f>VLOOKUP(AB120,[29]Sheet1!$B$2:$C$12,2,TRUE)</f>
        <v>7</v>
      </c>
      <c r="AD120" s="5"/>
      <c r="AE120" s="19" t="e">
        <f>VLOOKUP(AD120,[29]Sheet1!$B$2:$C$12,2,TRUE)</f>
        <v>#N/A</v>
      </c>
      <c r="AF120" s="749"/>
      <c r="AG120" s="750"/>
      <c r="AH120" s="747"/>
    </row>
    <row r="121" spans="1:34" s="751" customFormat="1" ht="54" customHeight="1" x14ac:dyDescent="0.25">
      <c r="A121" s="207">
        <f t="shared" si="0"/>
        <v>113</v>
      </c>
      <c r="B121" s="207">
        <f>COUNTIF($F$9:F121,F121)</f>
        <v>31</v>
      </c>
      <c r="C121" s="353" t="s">
        <v>985</v>
      </c>
      <c r="D121" s="748" t="s">
        <v>1094</v>
      </c>
      <c r="E121" s="352" t="s">
        <v>1095</v>
      </c>
      <c r="F121" s="5" t="s">
        <v>367</v>
      </c>
      <c r="G121" s="16" t="s">
        <v>975</v>
      </c>
      <c r="H121" s="18"/>
      <c r="I121" s="76"/>
      <c r="J121" s="18"/>
      <c r="K121" s="76"/>
      <c r="L121" s="18"/>
      <c r="M121" s="76"/>
      <c r="N121" s="18"/>
      <c r="O121" s="765"/>
      <c r="P121" s="18"/>
      <c r="Q121" s="18"/>
      <c r="R121" s="18"/>
      <c r="S121" s="18"/>
      <c r="T121" s="18"/>
      <c r="U121" s="18"/>
      <c r="V121" s="5" t="s">
        <v>393</v>
      </c>
      <c r="W121" s="19">
        <f>VLOOKUP(V121,[29]Sheet1!$B$2:$C$12,2,TRUE)</f>
        <v>7</v>
      </c>
      <c r="X121" s="5" t="s">
        <v>392</v>
      </c>
      <c r="Y121" s="19">
        <f>VLOOKUP(X121,[29]Sheet1!$B$2:$C$12,2,TRUE)</f>
        <v>8</v>
      </c>
      <c r="Z121" s="5" t="s">
        <v>392</v>
      </c>
      <c r="AA121" s="19">
        <f>VLOOKUP(Z121,[29]Sheet1!$B$2:$C$12,2,TRUE)</f>
        <v>8</v>
      </c>
      <c r="AB121" s="5" t="str">
        <f>VLOOKUP($E121,'[30]Chi tiet'!$D$8:$AC$394,18,0)</f>
        <v>A4</v>
      </c>
      <c r="AC121" s="19">
        <f>VLOOKUP(AB121,[29]Sheet1!$B$2:$C$12,2,TRUE)</f>
        <v>7</v>
      </c>
      <c r="AD121" s="5"/>
      <c r="AE121" s="19" t="e">
        <f>VLOOKUP(AD121,[29]Sheet1!$B$2:$C$12,2,TRUE)</f>
        <v>#N/A</v>
      </c>
      <c r="AF121" s="18"/>
      <c r="AG121" s="750" t="s">
        <v>1248</v>
      </c>
      <c r="AH121" s="747"/>
    </row>
    <row r="122" spans="1:34" s="751" customFormat="1" ht="54" customHeight="1" x14ac:dyDescent="0.25">
      <c r="A122" s="207">
        <f t="shared" si="0"/>
        <v>114</v>
      </c>
      <c r="B122" s="207">
        <f>COUNTIF($F$9:F122,F122)</f>
        <v>32</v>
      </c>
      <c r="C122" s="353" t="s">
        <v>985</v>
      </c>
      <c r="D122" s="748" t="s">
        <v>1100</v>
      </c>
      <c r="E122" s="352" t="s">
        <v>1101</v>
      </c>
      <c r="F122" s="5" t="s">
        <v>367</v>
      </c>
      <c r="G122" s="16" t="s">
        <v>975</v>
      </c>
      <c r="H122" s="18"/>
      <c r="I122" s="76"/>
      <c r="J122" s="18"/>
      <c r="K122" s="76"/>
      <c r="L122" s="18"/>
      <c r="M122" s="76"/>
      <c r="N122" s="18"/>
      <c r="O122" s="765"/>
      <c r="P122" s="18"/>
      <c r="Q122" s="18"/>
      <c r="R122" s="18"/>
      <c r="S122" s="18"/>
      <c r="T122" s="18"/>
      <c r="U122" s="18"/>
      <c r="V122" s="18"/>
      <c r="W122" s="76"/>
      <c r="X122" s="18"/>
      <c r="Y122" s="76"/>
      <c r="Z122" s="18"/>
      <c r="AA122" s="76"/>
      <c r="AB122" s="5" t="str">
        <f>VLOOKUP($E122,'[30]Chi tiet'!$D$8:$AC$394,18,0)</f>
        <v>A4</v>
      </c>
      <c r="AC122" s="19">
        <f>VLOOKUP(AB122,[29]Sheet1!$B$2:$C$12,2,TRUE)</f>
        <v>7</v>
      </c>
      <c r="AD122" s="5"/>
      <c r="AE122" s="19" t="e">
        <f>VLOOKUP(AD122,[29]Sheet1!$B$2:$C$12,2,TRUE)</f>
        <v>#N/A</v>
      </c>
      <c r="AF122" s="18"/>
      <c r="AG122" s="750" t="s">
        <v>1249</v>
      </c>
      <c r="AH122" s="747"/>
    </row>
    <row r="123" spans="1:34" s="7" customFormat="1" ht="24.95" customHeight="1" x14ac:dyDescent="0.25">
      <c r="A123" s="207">
        <f t="shared" si="0"/>
        <v>115</v>
      </c>
      <c r="B123" s="207">
        <f>COUNTIF($F$9:F123,F123)</f>
        <v>1</v>
      </c>
      <c r="C123" s="353" t="s">
        <v>984</v>
      </c>
      <c r="D123" s="208" t="s">
        <v>6</v>
      </c>
      <c r="E123" s="182" t="s">
        <v>823</v>
      </c>
      <c r="F123" s="160" t="s">
        <v>10</v>
      </c>
      <c r="G123" s="160" t="s">
        <v>974</v>
      </c>
      <c r="H123" s="5" t="s">
        <v>390</v>
      </c>
      <c r="I123" s="19">
        <f>VLOOKUP(H123,[29]Sheet1!$B$2:$C$12,2,TRUE)</f>
        <v>10</v>
      </c>
      <c r="J123" s="5" t="s">
        <v>392</v>
      </c>
      <c r="K123" s="19">
        <f>VLOOKUP(J123,[29]Sheet1!$B$2:$C$12,2,TRUE)</f>
        <v>8</v>
      </c>
      <c r="L123" s="5" t="s">
        <v>391</v>
      </c>
      <c r="M123" s="19">
        <f>VLOOKUP(L123,[29]Sheet1!$B$2:$C$12,2,TRUE)</f>
        <v>9</v>
      </c>
      <c r="N123" s="5" t="s">
        <v>393</v>
      </c>
      <c r="O123" s="19">
        <f>VLOOKUP(N123,[29]Sheet1!$B$2:$C$12,2,TRUE)</f>
        <v>7</v>
      </c>
      <c r="P123" s="5" t="s">
        <v>391</v>
      </c>
      <c r="Q123" s="19">
        <f>VLOOKUP(P123,[29]Sheet1!$B$2:$C$12,2,TRUE)</f>
        <v>9</v>
      </c>
      <c r="R123" s="5" t="s">
        <v>393</v>
      </c>
      <c r="S123" s="19">
        <f>VLOOKUP(R123,[29]Sheet1!$B$2:$C$12,2,TRUE)</f>
        <v>7</v>
      </c>
      <c r="T123" s="5" t="s">
        <v>391</v>
      </c>
      <c r="U123" s="19">
        <f>VLOOKUP(T123,[29]Sheet1!$B$2:$C$12,2,TRUE)</f>
        <v>9</v>
      </c>
      <c r="V123" s="5" t="s">
        <v>391</v>
      </c>
      <c r="W123" s="19">
        <f>VLOOKUP(V123,[29]Sheet1!$B$2:$C$12,2,TRUE)</f>
        <v>9</v>
      </c>
      <c r="X123" s="5" t="s">
        <v>390</v>
      </c>
      <c r="Y123" s="19">
        <f>VLOOKUP(X123,[29]Sheet1!$B$2:$C$12,2,TRUE)</f>
        <v>10</v>
      </c>
      <c r="Z123" s="5" t="s">
        <v>392</v>
      </c>
      <c r="AA123" s="19">
        <f>VLOOKUP(Z123,[29]Sheet1!$B$2:$C$12,2,TRUE)</f>
        <v>8</v>
      </c>
      <c r="AB123" s="5" t="str">
        <f>VLOOKUP($E123,'[30]Chi tiet'!$D$8:$AC$394,18,0)</f>
        <v>A3</v>
      </c>
      <c r="AC123" s="19">
        <f>VLOOKUP(AB123,[29]Sheet1!$B$2:$C$12,2,TRUE)</f>
        <v>8</v>
      </c>
      <c r="AD123" s="5"/>
      <c r="AE123" s="19" t="e">
        <f>VLOOKUP(AD123,[29]Sheet1!$B$2:$C$12,2,TRUE)</f>
        <v>#N/A</v>
      </c>
      <c r="AF123" s="232"/>
      <c r="AG123" s="227"/>
      <c r="AH123" s="747" t="str">
        <f>VLOOKUP($E123,'[26]Tong hop ket qua'!$E$19:$M$219,9,0)</f>
        <v>Tốt</v>
      </c>
    </row>
    <row r="124" spans="1:34" s="7" customFormat="1" ht="24.95" customHeight="1" x14ac:dyDescent="0.25">
      <c r="A124" s="207">
        <f t="shared" si="0"/>
        <v>116</v>
      </c>
      <c r="B124" s="207">
        <f>COUNTIF($F$9:F124,F124)</f>
        <v>2</v>
      </c>
      <c r="C124" s="353" t="s">
        <v>984</v>
      </c>
      <c r="D124" s="208" t="s">
        <v>95</v>
      </c>
      <c r="E124" s="213" t="s">
        <v>515</v>
      </c>
      <c r="F124" s="19" t="s">
        <v>10</v>
      </c>
      <c r="G124" s="19" t="s">
        <v>974</v>
      </c>
      <c r="H124" s="5" t="s">
        <v>393</v>
      </c>
      <c r="I124" s="19">
        <f>VLOOKUP(H124,[29]Sheet1!$B$2:$C$12,2,TRUE)</f>
        <v>7</v>
      </c>
      <c r="J124" s="5" t="s">
        <v>393</v>
      </c>
      <c r="K124" s="19">
        <f>VLOOKUP(J124,[29]Sheet1!$B$2:$C$12,2,TRUE)</f>
        <v>7</v>
      </c>
      <c r="L124" s="5" t="s">
        <v>392</v>
      </c>
      <c r="M124" s="19">
        <f>VLOOKUP(L124,[29]Sheet1!$B$2:$C$12,2,TRUE)</f>
        <v>8</v>
      </c>
      <c r="N124" s="5" t="s">
        <v>392</v>
      </c>
      <c r="O124" s="19">
        <f>VLOOKUP(N124,[29]Sheet1!$B$2:$C$12,2,TRUE)</f>
        <v>8</v>
      </c>
      <c r="P124" s="5" t="s">
        <v>391</v>
      </c>
      <c r="Q124" s="19">
        <f>VLOOKUP(P124,[29]Sheet1!$B$2:$C$12,2,TRUE)</f>
        <v>9</v>
      </c>
      <c r="R124" s="5" t="s">
        <v>393</v>
      </c>
      <c r="S124" s="19">
        <f>VLOOKUP(R124,[29]Sheet1!$B$2:$C$12,2,TRUE)</f>
        <v>7</v>
      </c>
      <c r="T124" s="5" t="s">
        <v>392</v>
      </c>
      <c r="U124" s="19">
        <f>VLOOKUP(T124,[29]Sheet1!$B$2:$C$12,2,TRUE)</f>
        <v>8</v>
      </c>
      <c r="V124" s="5" t="s">
        <v>392</v>
      </c>
      <c r="W124" s="19">
        <f>VLOOKUP(V124,[29]Sheet1!$B$2:$C$12,2,TRUE)</f>
        <v>8</v>
      </c>
      <c r="X124" s="5" t="s">
        <v>392</v>
      </c>
      <c r="Y124" s="19">
        <f>VLOOKUP(X124,[29]Sheet1!$B$2:$C$12,2,TRUE)</f>
        <v>8</v>
      </c>
      <c r="Z124" s="5" t="s">
        <v>392</v>
      </c>
      <c r="AA124" s="19">
        <f>VLOOKUP(Z124,[29]Sheet1!$B$2:$C$12,2,TRUE)</f>
        <v>8</v>
      </c>
      <c r="AB124" s="5" t="str">
        <f>VLOOKUP($E124,'[30]Chi tiet'!$D$8:$AC$394,18,0)</f>
        <v>A3</v>
      </c>
      <c r="AC124" s="19">
        <f>VLOOKUP(AB124,[29]Sheet1!$B$2:$C$12,2,TRUE)</f>
        <v>8</v>
      </c>
      <c r="AD124" s="5"/>
      <c r="AE124" s="19" t="e">
        <f>VLOOKUP(AD124,[29]Sheet1!$B$2:$C$12,2,TRUE)</f>
        <v>#N/A</v>
      </c>
      <c r="AF124" s="232"/>
      <c r="AG124" s="227"/>
      <c r="AH124" s="747" t="str">
        <f>VLOOKUP($E124,'[26]Tong hop ket qua'!$E$19:$M$219,9,0)</f>
        <v>Tốt</v>
      </c>
    </row>
    <row r="125" spans="1:34" s="7" customFormat="1" ht="38.25" customHeight="1" x14ac:dyDescent="0.25">
      <c r="A125" s="207">
        <f t="shared" si="0"/>
        <v>117</v>
      </c>
      <c r="B125" s="207">
        <f>COUNTIF($F$9:F125,F125)</f>
        <v>3</v>
      </c>
      <c r="C125" s="353" t="s">
        <v>984</v>
      </c>
      <c r="D125" s="70" t="s">
        <v>102</v>
      </c>
      <c r="E125" s="207" t="s">
        <v>516</v>
      </c>
      <c r="F125" s="19" t="s">
        <v>10</v>
      </c>
      <c r="G125" s="19" t="s">
        <v>974</v>
      </c>
      <c r="H125" s="5" t="s">
        <v>393</v>
      </c>
      <c r="I125" s="19">
        <f>VLOOKUP(H125,[29]Sheet1!$B$2:$C$12,2,TRUE)</f>
        <v>7</v>
      </c>
      <c r="J125" s="5" t="s">
        <v>393</v>
      </c>
      <c r="K125" s="19">
        <f>VLOOKUP(J125,[29]Sheet1!$B$2:$C$12,2,TRUE)</f>
        <v>7</v>
      </c>
      <c r="L125" s="5" t="s">
        <v>392</v>
      </c>
      <c r="M125" s="19">
        <f>VLOOKUP(L125,[29]Sheet1!$B$2:$C$12,2,TRUE)</f>
        <v>8</v>
      </c>
      <c r="N125" s="5" t="s">
        <v>393</v>
      </c>
      <c r="O125" s="19">
        <f>VLOOKUP(N125,[29]Sheet1!$B$2:$C$12,2,TRUE)</f>
        <v>7</v>
      </c>
      <c r="P125" s="5" t="s">
        <v>409</v>
      </c>
      <c r="Q125" s="19">
        <f>VLOOKUP(P125,[29]Sheet1!$B$2:$C$12,2,TRUE)</f>
        <v>5</v>
      </c>
      <c r="R125" s="5" t="s">
        <v>393</v>
      </c>
      <c r="S125" s="19">
        <f>VLOOKUP(R125,[29]Sheet1!$B$2:$C$12,2,TRUE)</f>
        <v>7</v>
      </c>
      <c r="T125" s="5" t="s">
        <v>394</v>
      </c>
      <c r="U125" s="19">
        <f>VLOOKUP(T125,[29]Sheet1!$B$2:$C$12,2,TRUE)</f>
        <v>6</v>
      </c>
      <c r="V125" s="5" t="s">
        <v>393</v>
      </c>
      <c r="W125" s="19">
        <f>VLOOKUP(V125,[29]Sheet1!$B$2:$C$12,2,TRUE)</f>
        <v>7</v>
      </c>
      <c r="X125" s="5" t="s">
        <v>393</v>
      </c>
      <c r="Y125" s="19">
        <f>VLOOKUP(X125,[29]Sheet1!$B$2:$C$12,2,TRUE)</f>
        <v>7</v>
      </c>
      <c r="Z125" s="5" t="s">
        <v>393</v>
      </c>
      <c r="AA125" s="19">
        <f>VLOOKUP(Z125,[29]Sheet1!$B$2:$C$12,2,TRUE)</f>
        <v>7</v>
      </c>
      <c r="AB125" s="5" t="str">
        <f>VLOOKUP($E125,'[30]Chi tiet'!$D$8:$AC$394,18,0)</f>
        <v>A4</v>
      </c>
      <c r="AC125" s="19">
        <f>VLOOKUP(AB125,[29]Sheet1!$B$2:$C$12,2,TRUE)</f>
        <v>7</v>
      </c>
      <c r="AD125" s="5"/>
      <c r="AE125" s="19" t="e">
        <f>VLOOKUP(AD125,[29]Sheet1!$B$2:$C$12,2,TRUE)</f>
        <v>#N/A</v>
      </c>
      <c r="AF125" s="232"/>
      <c r="AG125" s="227"/>
      <c r="AH125" s="747"/>
    </row>
    <row r="126" spans="1:34" s="7" customFormat="1" ht="24.95" customHeight="1" x14ac:dyDescent="0.25">
      <c r="A126" s="207">
        <f t="shared" si="0"/>
        <v>118</v>
      </c>
      <c r="B126" s="207">
        <f>COUNTIF($F$9:F126,F126)</f>
        <v>4</v>
      </c>
      <c r="C126" s="353" t="s">
        <v>985</v>
      </c>
      <c r="D126" s="70" t="s">
        <v>100</v>
      </c>
      <c r="E126" s="213" t="s">
        <v>525</v>
      </c>
      <c r="F126" s="19" t="s">
        <v>10</v>
      </c>
      <c r="G126" s="19" t="s">
        <v>974</v>
      </c>
      <c r="H126" s="5" t="s">
        <v>392</v>
      </c>
      <c r="I126" s="19">
        <f>VLOOKUP(H126,[29]Sheet1!$B$2:$C$12,2,TRUE)</f>
        <v>8</v>
      </c>
      <c r="J126" s="5" t="s">
        <v>393</v>
      </c>
      <c r="K126" s="19">
        <f>VLOOKUP(J126,[29]Sheet1!$B$2:$C$12,2,TRUE)</f>
        <v>7</v>
      </c>
      <c r="L126" s="5" t="s">
        <v>392</v>
      </c>
      <c r="M126" s="19">
        <f>VLOOKUP(L126,[29]Sheet1!$B$2:$C$12,2,TRUE)</f>
        <v>8</v>
      </c>
      <c r="N126" s="5" t="s">
        <v>392</v>
      </c>
      <c r="O126" s="19">
        <f>VLOOKUP(N126,[29]Sheet1!$B$2:$C$12,2,TRUE)</f>
        <v>8</v>
      </c>
      <c r="P126" s="5" t="s">
        <v>394</v>
      </c>
      <c r="Q126" s="19">
        <f>VLOOKUP(P126,[29]Sheet1!$B$2:$C$12,2,TRUE)</f>
        <v>6</v>
      </c>
      <c r="R126" s="5" t="s">
        <v>393</v>
      </c>
      <c r="S126" s="19">
        <f>VLOOKUP(R126,[29]Sheet1!$B$2:$C$12,2,TRUE)</f>
        <v>7</v>
      </c>
      <c r="T126" s="5" t="s">
        <v>393</v>
      </c>
      <c r="U126" s="19">
        <f>VLOOKUP(T126,[29]Sheet1!$B$2:$C$12,2,TRUE)</f>
        <v>7</v>
      </c>
      <c r="V126" s="5" t="s">
        <v>393</v>
      </c>
      <c r="W126" s="19">
        <f>VLOOKUP(V126,[29]Sheet1!$B$2:$C$12,2,TRUE)</f>
        <v>7</v>
      </c>
      <c r="X126" s="5" t="s">
        <v>393</v>
      </c>
      <c r="Y126" s="19">
        <f>VLOOKUP(X126,[29]Sheet1!$B$2:$C$12,2,TRUE)</f>
        <v>7</v>
      </c>
      <c r="Z126" s="5" t="s">
        <v>393</v>
      </c>
      <c r="AA126" s="19">
        <f>VLOOKUP(Z126,[29]Sheet1!$B$2:$C$12,2,TRUE)</f>
        <v>7</v>
      </c>
      <c r="AB126" s="5" t="str">
        <f>VLOOKUP($E126,'[30]Chi tiet'!$D$8:$AC$394,18,0)</f>
        <v>A3</v>
      </c>
      <c r="AC126" s="19">
        <f>VLOOKUP(AB126,[29]Sheet1!$B$2:$C$12,2,TRUE)</f>
        <v>8</v>
      </c>
      <c r="AD126" s="5"/>
      <c r="AE126" s="19" t="e">
        <f>VLOOKUP(AD126,[29]Sheet1!$B$2:$C$12,2,TRUE)</f>
        <v>#N/A</v>
      </c>
      <c r="AF126" s="232"/>
      <c r="AG126" s="227"/>
      <c r="AH126" s="747" t="str">
        <f>VLOOKUP($E126,'[26]Tong hop ket qua'!$E$19:$M$219,9,0)</f>
        <v>Tốt</v>
      </c>
    </row>
    <row r="127" spans="1:34" s="7" customFormat="1" ht="24.95" customHeight="1" x14ac:dyDescent="0.25">
      <c r="A127" s="207">
        <f t="shared" si="0"/>
        <v>119</v>
      </c>
      <c r="B127" s="207">
        <f>COUNTIF($F$9:F127,F127)</f>
        <v>5</v>
      </c>
      <c r="C127" s="353" t="s">
        <v>985</v>
      </c>
      <c r="D127" s="70" t="s">
        <v>63</v>
      </c>
      <c r="E127" s="213" t="s">
        <v>541</v>
      </c>
      <c r="F127" s="19" t="s">
        <v>10</v>
      </c>
      <c r="G127" s="19" t="s">
        <v>974</v>
      </c>
      <c r="H127" s="5" t="s">
        <v>393</v>
      </c>
      <c r="I127" s="19">
        <f>VLOOKUP(H127,[29]Sheet1!$B$2:$C$12,2,TRUE)</f>
        <v>7</v>
      </c>
      <c r="J127" s="5" t="s">
        <v>393</v>
      </c>
      <c r="K127" s="19">
        <f>VLOOKUP(J127,[29]Sheet1!$B$2:$C$12,2,TRUE)</f>
        <v>7</v>
      </c>
      <c r="L127" s="5" t="s">
        <v>393</v>
      </c>
      <c r="M127" s="19">
        <f>VLOOKUP(L127,[29]Sheet1!$B$2:$C$12,2,TRUE)</f>
        <v>7</v>
      </c>
      <c r="N127" s="5" t="s">
        <v>393</v>
      </c>
      <c r="O127" s="19">
        <f>VLOOKUP(N127,[29]Sheet1!$B$2:$C$12,2,TRUE)</f>
        <v>7</v>
      </c>
      <c r="P127" s="5" t="s">
        <v>393</v>
      </c>
      <c r="Q127" s="19">
        <f>VLOOKUP(P127,[29]Sheet1!$B$2:$C$12,2,TRUE)</f>
        <v>7</v>
      </c>
      <c r="R127" s="5" t="s">
        <v>393</v>
      </c>
      <c r="S127" s="19">
        <f>VLOOKUP(R127,[29]Sheet1!$B$2:$C$12,2,TRUE)</f>
        <v>7</v>
      </c>
      <c r="T127" s="5" t="s">
        <v>393</v>
      </c>
      <c r="U127" s="19">
        <f>VLOOKUP(T127,[29]Sheet1!$B$2:$C$12,2,TRUE)</f>
        <v>7</v>
      </c>
      <c r="V127" s="5" t="s">
        <v>393</v>
      </c>
      <c r="W127" s="19">
        <f>VLOOKUP(V127,[29]Sheet1!$B$2:$C$12,2,TRUE)</f>
        <v>7</v>
      </c>
      <c r="X127" s="5" t="s">
        <v>393</v>
      </c>
      <c r="Y127" s="19">
        <f>VLOOKUP(X127,[29]Sheet1!$B$2:$C$12,2,TRUE)</f>
        <v>7</v>
      </c>
      <c r="Z127" s="5" t="s">
        <v>393</v>
      </c>
      <c r="AA127" s="19">
        <f>VLOOKUP(Z127,[29]Sheet1!$B$2:$C$12,2,TRUE)</f>
        <v>7</v>
      </c>
      <c r="AB127" s="5" t="str">
        <f>VLOOKUP($E127,'[30]Chi tiet'!$D$8:$AC$394,18,0)</f>
        <v>A4</v>
      </c>
      <c r="AC127" s="19">
        <f>VLOOKUP(AB127,[29]Sheet1!$B$2:$C$12,2,TRUE)</f>
        <v>7</v>
      </c>
      <c r="AD127" s="5"/>
      <c r="AE127" s="19" t="e">
        <f>VLOOKUP(AD127,[29]Sheet1!$B$2:$C$12,2,TRUE)</f>
        <v>#N/A</v>
      </c>
      <c r="AF127" s="232"/>
      <c r="AG127" s="227"/>
      <c r="AH127" s="747"/>
    </row>
    <row r="128" spans="1:34" s="7" customFormat="1" ht="24.95" customHeight="1" x14ac:dyDescent="0.25">
      <c r="A128" s="207">
        <f t="shared" si="0"/>
        <v>120</v>
      </c>
      <c r="B128" s="207">
        <f>COUNTIF($F$9:F128,F128)</f>
        <v>6</v>
      </c>
      <c r="C128" s="353" t="s">
        <v>985</v>
      </c>
      <c r="D128" s="70" t="s">
        <v>103</v>
      </c>
      <c r="E128" s="213" t="s">
        <v>527</v>
      </c>
      <c r="F128" s="19" t="s">
        <v>10</v>
      </c>
      <c r="G128" s="19" t="s">
        <v>974</v>
      </c>
      <c r="H128" s="5" t="s">
        <v>393</v>
      </c>
      <c r="I128" s="19">
        <f>VLOOKUP(H128,[29]Sheet1!$B$2:$C$12,2,TRUE)</f>
        <v>7</v>
      </c>
      <c r="J128" s="5" t="s">
        <v>393</v>
      </c>
      <c r="K128" s="19">
        <f>VLOOKUP(J128,[29]Sheet1!$B$2:$C$12,2,TRUE)</f>
        <v>7</v>
      </c>
      <c r="L128" s="5" t="s">
        <v>393</v>
      </c>
      <c r="M128" s="19">
        <f>VLOOKUP(L128,[29]Sheet1!$B$2:$C$12,2,TRUE)</f>
        <v>7</v>
      </c>
      <c r="N128" s="5" t="s">
        <v>393</v>
      </c>
      <c r="O128" s="19">
        <f>VLOOKUP(N128,[29]Sheet1!$B$2:$C$12,2,TRUE)</f>
        <v>7</v>
      </c>
      <c r="P128" s="5" t="s">
        <v>393</v>
      </c>
      <c r="Q128" s="19">
        <f>VLOOKUP(P128,[29]Sheet1!$B$2:$C$12,2,TRUE)</f>
        <v>7</v>
      </c>
      <c r="R128" s="5" t="s">
        <v>393</v>
      </c>
      <c r="S128" s="19">
        <f>VLOOKUP(R128,[29]Sheet1!$B$2:$C$12,2,TRUE)</f>
        <v>7</v>
      </c>
      <c r="T128" s="5" t="s">
        <v>393</v>
      </c>
      <c r="U128" s="19">
        <f>VLOOKUP(T128,[29]Sheet1!$B$2:$C$12,2,TRUE)</f>
        <v>7</v>
      </c>
      <c r="V128" s="5" t="s">
        <v>393</v>
      </c>
      <c r="W128" s="19">
        <f>VLOOKUP(V128,[29]Sheet1!$B$2:$C$12,2,TRUE)</f>
        <v>7</v>
      </c>
      <c r="X128" s="5" t="s">
        <v>393</v>
      </c>
      <c r="Y128" s="19">
        <f>VLOOKUP(X128,[29]Sheet1!$B$2:$C$12,2,TRUE)</f>
        <v>7</v>
      </c>
      <c r="Z128" s="5" t="s">
        <v>393</v>
      </c>
      <c r="AA128" s="19">
        <f>VLOOKUP(Z128,[29]Sheet1!$B$2:$C$12,2,TRUE)</f>
        <v>7</v>
      </c>
      <c r="AB128" s="5" t="str">
        <f>VLOOKUP($E128,'[30]Chi tiet'!$D$8:$AC$394,18,0)</f>
        <v>A4</v>
      </c>
      <c r="AC128" s="19">
        <f>VLOOKUP(AB128,[29]Sheet1!$B$2:$C$12,2,TRUE)</f>
        <v>7</v>
      </c>
      <c r="AD128" s="5"/>
      <c r="AE128" s="19" t="e">
        <f>VLOOKUP(AD128,[29]Sheet1!$B$2:$C$12,2,TRUE)</f>
        <v>#N/A</v>
      </c>
      <c r="AF128" s="232"/>
      <c r="AG128" s="227"/>
      <c r="AH128" s="747"/>
    </row>
    <row r="129" spans="1:34" s="7" customFormat="1" ht="24.95" customHeight="1" x14ac:dyDescent="0.25">
      <c r="A129" s="207">
        <f t="shared" si="0"/>
        <v>121</v>
      </c>
      <c r="B129" s="207">
        <f>COUNTIF($F$9:F129,F129)</f>
        <v>7</v>
      </c>
      <c r="C129" s="353" t="s">
        <v>984</v>
      </c>
      <c r="D129" s="70" t="s">
        <v>104</v>
      </c>
      <c r="E129" s="213" t="s">
        <v>528</v>
      </c>
      <c r="F129" s="19" t="s">
        <v>10</v>
      </c>
      <c r="G129" s="19" t="s">
        <v>974</v>
      </c>
      <c r="H129" s="5" t="s">
        <v>393</v>
      </c>
      <c r="I129" s="19">
        <f>VLOOKUP(H129,[29]Sheet1!$B$2:$C$12,2,TRUE)</f>
        <v>7</v>
      </c>
      <c r="J129" s="5" t="s">
        <v>393</v>
      </c>
      <c r="K129" s="19">
        <f>VLOOKUP(J129,[29]Sheet1!$B$2:$C$12,2,TRUE)</f>
        <v>7</v>
      </c>
      <c r="L129" s="5" t="s">
        <v>392</v>
      </c>
      <c r="M129" s="19">
        <f>VLOOKUP(L129,[29]Sheet1!$B$2:$C$12,2,TRUE)</f>
        <v>8</v>
      </c>
      <c r="N129" s="5" t="s">
        <v>393</v>
      </c>
      <c r="O129" s="19">
        <f>VLOOKUP(N129,[29]Sheet1!$B$2:$C$12,2,TRUE)</f>
        <v>7</v>
      </c>
      <c r="P129" s="5" t="s">
        <v>393</v>
      </c>
      <c r="Q129" s="19">
        <f>VLOOKUP(P129,[29]Sheet1!$B$2:$C$12,2,TRUE)</f>
        <v>7</v>
      </c>
      <c r="R129" s="5" t="s">
        <v>393</v>
      </c>
      <c r="S129" s="19">
        <f>VLOOKUP(R129,[29]Sheet1!$B$2:$C$12,2,TRUE)</f>
        <v>7</v>
      </c>
      <c r="T129" s="5" t="s">
        <v>393</v>
      </c>
      <c r="U129" s="19">
        <f>VLOOKUP(T129,[29]Sheet1!$B$2:$C$12,2,TRUE)</f>
        <v>7</v>
      </c>
      <c r="V129" s="5" t="s">
        <v>392</v>
      </c>
      <c r="W129" s="19">
        <f>VLOOKUP(V129,[29]Sheet1!$B$2:$C$12,2,TRUE)</f>
        <v>8</v>
      </c>
      <c r="X129" s="5" t="s">
        <v>393</v>
      </c>
      <c r="Y129" s="19">
        <f>VLOOKUP(X129,[29]Sheet1!$B$2:$C$12,2,TRUE)</f>
        <v>7</v>
      </c>
      <c r="Z129" s="5" t="s">
        <v>393</v>
      </c>
      <c r="AA129" s="19">
        <f>VLOOKUP(Z129,[29]Sheet1!$B$2:$C$12,2,TRUE)</f>
        <v>7</v>
      </c>
      <c r="AB129" s="5" t="str">
        <f>VLOOKUP($E129,'[30]Chi tiet'!$D$8:$AC$394,18,0)</f>
        <v>A3</v>
      </c>
      <c r="AC129" s="19">
        <f>VLOOKUP(AB129,[29]Sheet1!$B$2:$C$12,2,TRUE)</f>
        <v>8</v>
      </c>
      <c r="AD129" s="5"/>
      <c r="AE129" s="19" t="e">
        <f>VLOOKUP(AD129,[29]Sheet1!$B$2:$C$12,2,TRUE)</f>
        <v>#N/A</v>
      </c>
      <c r="AF129" s="232"/>
      <c r="AG129" s="227"/>
      <c r="AH129" s="747"/>
    </row>
    <row r="130" spans="1:34" s="7" customFormat="1" ht="24.95" customHeight="1" x14ac:dyDescent="0.25">
      <c r="A130" s="207">
        <f t="shared" si="0"/>
        <v>122</v>
      </c>
      <c r="B130" s="207">
        <f>COUNTIF($F$9:F130,F130)</f>
        <v>8</v>
      </c>
      <c r="C130" s="353" t="s">
        <v>984</v>
      </c>
      <c r="D130" s="70" t="s">
        <v>101</v>
      </c>
      <c r="E130" s="213" t="s">
        <v>526</v>
      </c>
      <c r="F130" s="19" t="s">
        <v>10</v>
      </c>
      <c r="G130" s="19" t="s">
        <v>974</v>
      </c>
      <c r="H130" s="5" t="s">
        <v>393</v>
      </c>
      <c r="I130" s="19">
        <f>VLOOKUP(H130,[29]Sheet1!$B$2:$C$12,2,TRUE)</f>
        <v>7</v>
      </c>
      <c r="J130" s="5" t="s">
        <v>393</v>
      </c>
      <c r="K130" s="19">
        <f>VLOOKUP(J130,[29]Sheet1!$B$2:$C$12,2,TRUE)</f>
        <v>7</v>
      </c>
      <c r="L130" s="5" t="s">
        <v>392</v>
      </c>
      <c r="M130" s="19">
        <f>VLOOKUP(L130,[29]Sheet1!$B$2:$C$12,2,TRUE)</f>
        <v>8</v>
      </c>
      <c r="N130" s="5" t="s">
        <v>393</v>
      </c>
      <c r="O130" s="19">
        <f>VLOOKUP(N130,[29]Sheet1!$B$2:$C$12,2,TRUE)</f>
        <v>7</v>
      </c>
      <c r="P130" s="5" t="s">
        <v>393</v>
      </c>
      <c r="Q130" s="19">
        <f>VLOOKUP(P130,[29]Sheet1!$B$2:$C$12,2,TRUE)</f>
        <v>7</v>
      </c>
      <c r="R130" s="5" t="s">
        <v>393</v>
      </c>
      <c r="S130" s="19">
        <f>VLOOKUP(R130,[29]Sheet1!$B$2:$C$12,2,TRUE)</f>
        <v>7</v>
      </c>
      <c r="T130" s="5" t="s">
        <v>393</v>
      </c>
      <c r="U130" s="19">
        <f>VLOOKUP(T130,[29]Sheet1!$B$2:$C$12,2,TRUE)</f>
        <v>7</v>
      </c>
      <c r="V130" s="5" t="s">
        <v>393</v>
      </c>
      <c r="W130" s="19">
        <f>VLOOKUP(V130,[29]Sheet1!$B$2:$C$12,2,TRUE)</f>
        <v>7</v>
      </c>
      <c r="X130" s="5" t="s">
        <v>393</v>
      </c>
      <c r="Y130" s="19">
        <f>VLOOKUP(X130,[29]Sheet1!$B$2:$C$12,2,TRUE)</f>
        <v>7</v>
      </c>
      <c r="Z130" s="5" t="s">
        <v>391</v>
      </c>
      <c r="AA130" s="19">
        <f>VLOOKUP(Z130,[29]Sheet1!$B$2:$C$12,2,TRUE)</f>
        <v>9</v>
      </c>
      <c r="AB130" s="5" t="str">
        <f>VLOOKUP($E130,'[30]Chi tiet'!$D$8:$AC$394,18,0)</f>
        <v>A3</v>
      </c>
      <c r="AC130" s="19">
        <f>VLOOKUP(AB130,[29]Sheet1!$B$2:$C$12,2,TRUE)</f>
        <v>8</v>
      </c>
      <c r="AD130" s="5"/>
      <c r="AE130" s="19" t="e">
        <f>VLOOKUP(AD130,[29]Sheet1!$B$2:$C$12,2,TRUE)</f>
        <v>#N/A</v>
      </c>
      <c r="AF130" s="232"/>
      <c r="AG130" s="227"/>
      <c r="AH130" s="747" t="str">
        <f>VLOOKUP($E130,'[26]Tong hop ket qua'!$E$19:$M$219,9,0)</f>
        <v>Khá</v>
      </c>
    </row>
    <row r="131" spans="1:34" s="7" customFormat="1" ht="24.95" customHeight="1" x14ac:dyDescent="0.25">
      <c r="A131" s="207">
        <f t="shared" si="0"/>
        <v>123</v>
      </c>
      <c r="B131" s="207">
        <f>COUNTIF($F$9:F131,F131)</f>
        <v>9</v>
      </c>
      <c r="C131" s="353" t="s">
        <v>984</v>
      </c>
      <c r="D131" s="70" t="s">
        <v>99</v>
      </c>
      <c r="E131" s="213" t="s">
        <v>524</v>
      </c>
      <c r="F131" s="19" t="s">
        <v>10</v>
      </c>
      <c r="G131" s="19" t="s">
        <v>974</v>
      </c>
      <c r="H131" s="5" t="s">
        <v>392</v>
      </c>
      <c r="I131" s="19">
        <f>VLOOKUP(H131,[29]Sheet1!$B$2:$C$12,2,TRUE)</f>
        <v>8</v>
      </c>
      <c r="J131" s="5" t="s">
        <v>393</v>
      </c>
      <c r="K131" s="19">
        <f>VLOOKUP(J131,[29]Sheet1!$B$2:$C$12,2,TRUE)</f>
        <v>7</v>
      </c>
      <c r="L131" s="5" t="s">
        <v>392</v>
      </c>
      <c r="M131" s="19">
        <f>VLOOKUP(L131,[29]Sheet1!$B$2:$C$12,2,TRUE)</f>
        <v>8</v>
      </c>
      <c r="N131" s="5" t="s">
        <v>393</v>
      </c>
      <c r="O131" s="19">
        <f>VLOOKUP(N131,[29]Sheet1!$B$2:$C$12,2,TRUE)</f>
        <v>7</v>
      </c>
      <c r="P131" s="5" t="s">
        <v>393</v>
      </c>
      <c r="Q131" s="19">
        <f>VLOOKUP(P131,[29]Sheet1!$B$2:$C$12,2,TRUE)</f>
        <v>7</v>
      </c>
      <c r="R131" s="5" t="s">
        <v>393</v>
      </c>
      <c r="S131" s="19">
        <f>VLOOKUP(R131,[29]Sheet1!$B$2:$C$12,2,TRUE)</f>
        <v>7</v>
      </c>
      <c r="T131" s="5" t="s">
        <v>393</v>
      </c>
      <c r="U131" s="19">
        <f>VLOOKUP(T131,[29]Sheet1!$B$2:$C$12,2,TRUE)</f>
        <v>7</v>
      </c>
      <c r="V131" s="5" t="s">
        <v>393</v>
      </c>
      <c r="W131" s="19">
        <f>VLOOKUP(V131,[29]Sheet1!$B$2:$C$12,2,TRUE)</f>
        <v>7</v>
      </c>
      <c r="X131" s="5" t="s">
        <v>393</v>
      </c>
      <c r="Y131" s="19">
        <f>VLOOKUP(X131,[29]Sheet1!$B$2:$C$12,2,TRUE)</f>
        <v>7</v>
      </c>
      <c r="Z131" s="5" t="s">
        <v>393</v>
      </c>
      <c r="AA131" s="19">
        <f>VLOOKUP(Z131,[29]Sheet1!$B$2:$C$12,2,TRUE)</f>
        <v>7</v>
      </c>
      <c r="AB131" s="5" t="str">
        <f>VLOOKUP($E131,'[30]Chi tiet'!$D$8:$AC$394,18,0)</f>
        <v>A4</v>
      </c>
      <c r="AC131" s="19">
        <f>VLOOKUP(AB131,[29]Sheet1!$B$2:$C$12,2,TRUE)</f>
        <v>7</v>
      </c>
      <c r="AD131" s="5"/>
      <c r="AE131" s="19" t="e">
        <f>VLOOKUP(AD131,[29]Sheet1!$B$2:$C$12,2,TRUE)</f>
        <v>#N/A</v>
      </c>
      <c r="AF131" s="232"/>
      <c r="AG131" s="227"/>
      <c r="AH131" s="747" t="str">
        <f>VLOOKUP($E131,'[26]Tong hop ket qua'!$E$19:$M$219,9,0)</f>
        <v>Khá</v>
      </c>
    </row>
    <row r="132" spans="1:34" s="7" customFormat="1" ht="24.95" customHeight="1" x14ac:dyDescent="0.25">
      <c r="A132" s="207">
        <f t="shared" si="0"/>
        <v>124</v>
      </c>
      <c r="B132" s="207">
        <f>COUNTIF($F$9:F132,F132)</f>
        <v>10</v>
      </c>
      <c r="C132" s="353" t="s">
        <v>985</v>
      </c>
      <c r="D132" s="70" t="s">
        <v>98</v>
      </c>
      <c r="E132" s="213" t="s">
        <v>523</v>
      </c>
      <c r="F132" s="19" t="s">
        <v>10</v>
      </c>
      <c r="G132" s="19" t="s">
        <v>974</v>
      </c>
      <c r="H132" s="5" t="s">
        <v>391</v>
      </c>
      <c r="I132" s="19">
        <f>VLOOKUP(H132,[29]Sheet1!$B$2:$C$12,2,TRUE)</f>
        <v>9</v>
      </c>
      <c r="J132" s="5" t="s">
        <v>393</v>
      </c>
      <c r="K132" s="19">
        <f>VLOOKUP(J132,[29]Sheet1!$B$2:$C$12,2,TRUE)</f>
        <v>7</v>
      </c>
      <c r="L132" s="5" t="s">
        <v>392</v>
      </c>
      <c r="M132" s="19">
        <f>VLOOKUP(L132,[29]Sheet1!$B$2:$C$12,2,TRUE)</f>
        <v>8</v>
      </c>
      <c r="N132" s="5" t="s">
        <v>393</v>
      </c>
      <c r="O132" s="19">
        <f>VLOOKUP(N132,[29]Sheet1!$B$2:$C$12,2,TRUE)</f>
        <v>7</v>
      </c>
      <c r="P132" s="5" t="s">
        <v>393</v>
      </c>
      <c r="Q132" s="19">
        <f>VLOOKUP(P132,[29]Sheet1!$B$2:$C$12,2,TRUE)</f>
        <v>7</v>
      </c>
      <c r="R132" s="5" t="s">
        <v>393</v>
      </c>
      <c r="S132" s="19">
        <f>VLOOKUP(R132,[29]Sheet1!$B$2:$C$12,2,TRUE)</f>
        <v>7</v>
      </c>
      <c r="T132" s="5" t="s">
        <v>393</v>
      </c>
      <c r="U132" s="19">
        <f>VLOOKUP(T132,[29]Sheet1!$B$2:$C$12,2,TRUE)</f>
        <v>7</v>
      </c>
      <c r="V132" s="5" t="s">
        <v>393</v>
      </c>
      <c r="W132" s="19">
        <f>VLOOKUP(V132,[29]Sheet1!$B$2:$C$12,2,TRUE)</f>
        <v>7</v>
      </c>
      <c r="X132" s="5" t="s">
        <v>393</v>
      </c>
      <c r="Y132" s="19">
        <f>VLOOKUP(X132,[29]Sheet1!$B$2:$C$12,2,TRUE)</f>
        <v>7</v>
      </c>
      <c r="Z132" s="5" t="s">
        <v>393</v>
      </c>
      <c r="AA132" s="19">
        <f>VLOOKUP(Z132,[29]Sheet1!$B$2:$C$12,2,TRUE)</f>
        <v>7</v>
      </c>
      <c r="AB132" s="5" t="str">
        <f>VLOOKUP($E132,'[30]Chi tiet'!$D$8:$AC$394,18,0)</f>
        <v>A4</v>
      </c>
      <c r="AC132" s="19">
        <f>VLOOKUP(AB132,[29]Sheet1!$B$2:$C$12,2,TRUE)</f>
        <v>7</v>
      </c>
      <c r="AD132" s="5"/>
      <c r="AE132" s="19" t="e">
        <f>VLOOKUP(AD132,[29]Sheet1!$B$2:$C$12,2,TRUE)</f>
        <v>#N/A</v>
      </c>
      <c r="AF132" s="232"/>
      <c r="AG132" s="227"/>
      <c r="AH132" s="747"/>
    </row>
    <row r="133" spans="1:34" s="7" customFormat="1" ht="24.95" customHeight="1" x14ac:dyDescent="0.25">
      <c r="A133" s="207">
        <f t="shared" si="0"/>
        <v>125</v>
      </c>
      <c r="B133" s="207">
        <f>COUNTIF($F$9:F133,F133)</f>
        <v>11</v>
      </c>
      <c r="C133" s="353" t="s">
        <v>985</v>
      </c>
      <c r="D133" s="70" t="s">
        <v>7</v>
      </c>
      <c r="E133" s="213" t="s">
        <v>543</v>
      </c>
      <c r="F133" s="19" t="s">
        <v>10</v>
      </c>
      <c r="G133" s="19" t="s">
        <v>974</v>
      </c>
      <c r="H133" s="5" t="s">
        <v>393</v>
      </c>
      <c r="I133" s="19">
        <f>VLOOKUP(H133,[29]Sheet1!$B$2:$C$12,2,TRUE)</f>
        <v>7</v>
      </c>
      <c r="J133" s="5" t="s">
        <v>393</v>
      </c>
      <c r="K133" s="19">
        <f>VLOOKUP(J133,[29]Sheet1!$B$2:$C$12,2,TRUE)</f>
        <v>7</v>
      </c>
      <c r="L133" s="5" t="s">
        <v>393</v>
      </c>
      <c r="M133" s="19">
        <f>VLOOKUP(L133,[29]Sheet1!$B$2:$C$12,2,TRUE)</f>
        <v>7</v>
      </c>
      <c r="N133" s="5" t="s">
        <v>393</v>
      </c>
      <c r="O133" s="19">
        <f>VLOOKUP(N133,[29]Sheet1!$B$2:$C$12,2,TRUE)</f>
        <v>7</v>
      </c>
      <c r="P133" s="5" t="s">
        <v>393</v>
      </c>
      <c r="Q133" s="19">
        <f>VLOOKUP(P133,[29]Sheet1!$B$2:$C$12,2,TRUE)</f>
        <v>7</v>
      </c>
      <c r="R133" s="5" t="s">
        <v>393</v>
      </c>
      <c r="S133" s="19">
        <f>VLOOKUP(R133,[29]Sheet1!$B$2:$C$12,2,TRUE)</f>
        <v>7</v>
      </c>
      <c r="T133" s="5" t="s">
        <v>393</v>
      </c>
      <c r="U133" s="19">
        <f>VLOOKUP(T133,[29]Sheet1!$B$2:$C$12,2,TRUE)</f>
        <v>7</v>
      </c>
      <c r="V133" s="5" t="s">
        <v>393</v>
      </c>
      <c r="W133" s="19">
        <f>VLOOKUP(V133,[29]Sheet1!$B$2:$C$12,2,TRUE)</f>
        <v>7</v>
      </c>
      <c r="X133" s="5" t="s">
        <v>393</v>
      </c>
      <c r="Y133" s="19">
        <f>VLOOKUP(X133,[29]Sheet1!$B$2:$C$12,2,TRUE)</f>
        <v>7</v>
      </c>
      <c r="Z133" s="5" t="s">
        <v>393</v>
      </c>
      <c r="AA133" s="19">
        <f>VLOOKUP(Z133,[29]Sheet1!$B$2:$C$12,2,TRUE)</f>
        <v>7</v>
      </c>
      <c r="AB133" s="5" t="str">
        <f>VLOOKUP($E133,'[30]Chi tiet'!$D$8:$AC$394,18,0)</f>
        <v>A4</v>
      </c>
      <c r="AC133" s="19">
        <f>VLOOKUP(AB133,[29]Sheet1!$B$2:$C$12,2,TRUE)</f>
        <v>7</v>
      </c>
      <c r="AD133" s="5"/>
      <c r="AE133" s="19" t="e">
        <f>VLOOKUP(AD133,[29]Sheet1!$B$2:$C$12,2,TRUE)</f>
        <v>#N/A</v>
      </c>
      <c r="AF133" s="232"/>
      <c r="AG133" s="227"/>
      <c r="AH133" s="747"/>
    </row>
    <row r="134" spans="1:34" s="7" customFormat="1" ht="24.95" customHeight="1" x14ac:dyDescent="0.25">
      <c r="A134" s="207">
        <f t="shared" si="0"/>
        <v>126</v>
      </c>
      <c r="B134" s="207">
        <f>COUNTIF($F$9:F134,F134)</f>
        <v>12</v>
      </c>
      <c r="C134" s="353" t="s">
        <v>985</v>
      </c>
      <c r="D134" s="70" t="s">
        <v>92</v>
      </c>
      <c r="E134" s="209" t="s">
        <v>518</v>
      </c>
      <c r="F134" s="19" t="s">
        <v>10</v>
      </c>
      <c r="G134" s="19" t="s">
        <v>974</v>
      </c>
      <c r="H134" s="5" t="s">
        <v>393</v>
      </c>
      <c r="I134" s="19">
        <f>VLOOKUP(H134,[29]Sheet1!$B$2:$C$12,2,TRUE)</f>
        <v>7</v>
      </c>
      <c r="J134" s="5" t="s">
        <v>393</v>
      </c>
      <c r="K134" s="19">
        <f>VLOOKUP(J134,[29]Sheet1!$B$2:$C$12,2,TRUE)</f>
        <v>7</v>
      </c>
      <c r="L134" s="5" t="s">
        <v>393</v>
      </c>
      <c r="M134" s="19">
        <f>VLOOKUP(L134,[29]Sheet1!$B$2:$C$12,2,TRUE)</f>
        <v>7</v>
      </c>
      <c r="N134" s="5" t="s">
        <v>393</v>
      </c>
      <c r="O134" s="19">
        <f>VLOOKUP(N134,[29]Sheet1!$B$2:$C$12,2,TRUE)</f>
        <v>7</v>
      </c>
      <c r="P134" s="5" t="s">
        <v>393</v>
      </c>
      <c r="Q134" s="19">
        <f>VLOOKUP(P134,[29]Sheet1!$B$2:$C$12,2,TRUE)</f>
        <v>7</v>
      </c>
      <c r="R134" s="5" t="s">
        <v>393</v>
      </c>
      <c r="S134" s="19">
        <f>VLOOKUP(R134,[29]Sheet1!$B$2:$C$12,2,TRUE)</f>
        <v>7</v>
      </c>
      <c r="T134" s="5" t="s">
        <v>393</v>
      </c>
      <c r="U134" s="19">
        <f>VLOOKUP(T134,[29]Sheet1!$B$2:$C$12,2,TRUE)</f>
        <v>7</v>
      </c>
      <c r="V134" s="5" t="s">
        <v>393</v>
      </c>
      <c r="W134" s="19">
        <f>VLOOKUP(V134,[29]Sheet1!$B$2:$C$12,2,TRUE)</f>
        <v>7</v>
      </c>
      <c r="X134" s="5" t="s">
        <v>393</v>
      </c>
      <c r="Y134" s="19">
        <f>VLOOKUP(X134,[29]Sheet1!$B$2:$C$12,2,TRUE)</f>
        <v>7</v>
      </c>
      <c r="Z134" s="5" t="s">
        <v>393</v>
      </c>
      <c r="AA134" s="19">
        <f>VLOOKUP(Z134,[29]Sheet1!$B$2:$C$12,2,TRUE)</f>
        <v>7</v>
      </c>
      <c r="AB134" s="5" t="str">
        <f>VLOOKUP($E134,'[30]Chi tiet'!$D$8:$AC$394,18,0)</f>
        <v>A4</v>
      </c>
      <c r="AC134" s="19">
        <f>VLOOKUP(AB134,[29]Sheet1!$B$2:$C$12,2,TRUE)</f>
        <v>7</v>
      </c>
      <c r="AD134" s="5"/>
      <c r="AE134" s="19" t="e">
        <f>VLOOKUP(AD134,[29]Sheet1!$B$2:$C$12,2,TRUE)</f>
        <v>#N/A</v>
      </c>
      <c r="AF134" s="232"/>
      <c r="AG134" s="227"/>
      <c r="AH134" s="747"/>
    </row>
    <row r="135" spans="1:34" s="7" customFormat="1" ht="24.95" customHeight="1" x14ac:dyDescent="0.25">
      <c r="A135" s="207">
        <f t="shared" si="0"/>
        <v>127</v>
      </c>
      <c r="B135" s="207">
        <f>COUNTIF($F$9:F135,F135)</f>
        <v>13</v>
      </c>
      <c r="C135" s="353" t="s">
        <v>985</v>
      </c>
      <c r="D135" s="70" t="s">
        <v>93</v>
      </c>
      <c r="E135" s="213" t="s">
        <v>519</v>
      </c>
      <c r="F135" s="19" t="s">
        <v>10</v>
      </c>
      <c r="G135" s="19" t="s">
        <v>974</v>
      </c>
      <c r="H135" s="5" t="s">
        <v>393</v>
      </c>
      <c r="I135" s="19">
        <f>VLOOKUP(H135,[29]Sheet1!$B$2:$C$12,2,TRUE)</f>
        <v>7</v>
      </c>
      <c r="J135" s="5" t="s">
        <v>393</v>
      </c>
      <c r="K135" s="19">
        <f>VLOOKUP(J135,[29]Sheet1!$B$2:$C$12,2,TRUE)</f>
        <v>7</v>
      </c>
      <c r="L135" s="5" t="s">
        <v>393</v>
      </c>
      <c r="M135" s="19">
        <f>VLOOKUP(L135,[29]Sheet1!$B$2:$C$12,2,TRUE)</f>
        <v>7</v>
      </c>
      <c r="N135" s="5" t="s">
        <v>393</v>
      </c>
      <c r="O135" s="19">
        <f>VLOOKUP(N135,[29]Sheet1!$B$2:$C$12,2,TRUE)</f>
        <v>7</v>
      </c>
      <c r="P135" s="5" t="s">
        <v>393</v>
      </c>
      <c r="Q135" s="19">
        <f>VLOOKUP(P135,[29]Sheet1!$B$2:$C$12,2,TRUE)</f>
        <v>7</v>
      </c>
      <c r="R135" s="5" t="s">
        <v>393</v>
      </c>
      <c r="S135" s="19">
        <f>VLOOKUP(R135,[29]Sheet1!$B$2:$C$12,2,TRUE)</f>
        <v>7</v>
      </c>
      <c r="T135" s="5" t="s">
        <v>393</v>
      </c>
      <c r="U135" s="19">
        <f>VLOOKUP(T135,[29]Sheet1!$B$2:$C$12,2,TRUE)</f>
        <v>7</v>
      </c>
      <c r="V135" s="5" t="s">
        <v>393</v>
      </c>
      <c r="W135" s="19">
        <f>VLOOKUP(V135,[29]Sheet1!$B$2:$C$12,2,TRUE)</f>
        <v>7</v>
      </c>
      <c r="X135" s="5" t="s">
        <v>393</v>
      </c>
      <c r="Y135" s="19">
        <f>VLOOKUP(X135,[29]Sheet1!$B$2:$C$12,2,TRUE)</f>
        <v>7</v>
      </c>
      <c r="Z135" s="5" t="s">
        <v>393</v>
      </c>
      <c r="AA135" s="19">
        <f>VLOOKUP(Z135,[29]Sheet1!$B$2:$C$12,2,TRUE)</f>
        <v>7</v>
      </c>
      <c r="AB135" s="5" t="str">
        <f>VLOOKUP($E135,'[30]Chi tiet'!$D$8:$AC$394,18,0)</f>
        <v>A3</v>
      </c>
      <c r="AC135" s="19">
        <f>VLOOKUP(AB135,[29]Sheet1!$B$2:$C$12,2,TRUE)</f>
        <v>8</v>
      </c>
      <c r="AD135" s="5"/>
      <c r="AE135" s="19" t="e">
        <f>VLOOKUP(AD135,[29]Sheet1!$B$2:$C$12,2,TRUE)</f>
        <v>#N/A</v>
      </c>
      <c r="AF135" s="232"/>
      <c r="AG135" s="227"/>
      <c r="AH135" s="747"/>
    </row>
    <row r="136" spans="1:34" s="7" customFormat="1" ht="48" customHeight="1" x14ac:dyDescent="0.25">
      <c r="A136" s="207">
        <f t="shared" si="0"/>
        <v>128</v>
      </c>
      <c r="B136" s="207">
        <f>COUNTIF($F$9:F136,F136)</f>
        <v>14</v>
      </c>
      <c r="C136" s="353" t="s">
        <v>984</v>
      </c>
      <c r="D136" s="70" t="s">
        <v>94</v>
      </c>
      <c r="E136" s="213" t="s">
        <v>520</v>
      </c>
      <c r="F136" s="19" t="s">
        <v>10</v>
      </c>
      <c r="G136" s="19" t="s">
        <v>974</v>
      </c>
      <c r="H136" s="5" t="s">
        <v>393</v>
      </c>
      <c r="I136" s="19">
        <f>VLOOKUP(H136,[29]Sheet1!$B$2:$C$12,2,TRUE)</f>
        <v>7</v>
      </c>
      <c r="J136" s="5" t="s">
        <v>393</v>
      </c>
      <c r="K136" s="19">
        <f>VLOOKUP(J136,[29]Sheet1!$B$2:$C$12,2,TRUE)</f>
        <v>7</v>
      </c>
      <c r="L136" s="5" t="s">
        <v>392</v>
      </c>
      <c r="M136" s="19">
        <f>VLOOKUP(L136,[29]Sheet1!$B$2:$C$12,2,TRUE)</f>
        <v>8</v>
      </c>
      <c r="N136" s="5" t="s">
        <v>393</v>
      </c>
      <c r="O136" s="19">
        <f>VLOOKUP(N136,[29]Sheet1!$B$2:$C$12,2,TRUE)</f>
        <v>7</v>
      </c>
      <c r="P136" s="5" t="s">
        <v>409</v>
      </c>
      <c r="Q136" s="19">
        <f>VLOOKUP(P136,[29]Sheet1!$B$2:$C$12,2,TRUE)</f>
        <v>5</v>
      </c>
      <c r="R136" s="5" t="s">
        <v>393</v>
      </c>
      <c r="S136" s="19">
        <f>VLOOKUP(R136,[29]Sheet1!$B$2:$C$12,2,TRUE)</f>
        <v>7</v>
      </c>
      <c r="T136" s="5" t="s">
        <v>393</v>
      </c>
      <c r="U136" s="19">
        <f>VLOOKUP(T136,[29]Sheet1!$B$2:$C$12,2,TRUE)</f>
        <v>7</v>
      </c>
      <c r="V136" s="5" t="s">
        <v>393</v>
      </c>
      <c r="W136" s="19">
        <f>VLOOKUP(V136,[29]Sheet1!$B$2:$C$12,2,TRUE)</f>
        <v>7</v>
      </c>
      <c r="X136" s="5" t="s">
        <v>393</v>
      </c>
      <c r="Y136" s="19">
        <f>VLOOKUP(X136,[29]Sheet1!$B$2:$C$12,2,TRUE)</f>
        <v>7</v>
      </c>
      <c r="Z136" s="5" t="s">
        <v>393</v>
      </c>
      <c r="AA136" s="19">
        <f>VLOOKUP(Z136,[29]Sheet1!$B$2:$C$12,2,TRUE)</f>
        <v>7</v>
      </c>
      <c r="AB136" s="5" t="str">
        <f>VLOOKUP($E136,'[30]Chi tiet'!$D$8:$AC$394,18,0)</f>
        <v>A4</v>
      </c>
      <c r="AC136" s="19">
        <f>VLOOKUP(AB136,[29]Sheet1!$B$2:$C$12,2,TRUE)</f>
        <v>7</v>
      </c>
      <c r="AD136" s="5"/>
      <c r="AE136" s="19" t="e">
        <f>VLOOKUP(AD136,[29]Sheet1!$B$2:$C$12,2,TRUE)</f>
        <v>#N/A</v>
      </c>
      <c r="AF136" s="232"/>
      <c r="AG136" s="227"/>
      <c r="AH136" s="747"/>
    </row>
    <row r="137" spans="1:34" s="7" customFormat="1" ht="36.75" customHeight="1" x14ac:dyDescent="0.25">
      <c r="A137" s="207">
        <f t="shared" si="0"/>
        <v>129</v>
      </c>
      <c r="B137" s="207">
        <f>COUNTIF($F$9:F137,F137)</f>
        <v>15</v>
      </c>
      <c r="C137" s="353" t="s">
        <v>984</v>
      </c>
      <c r="D137" s="70" t="s">
        <v>96</v>
      </c>
      <c r="E137" s="213" t="s">
        <v>521</v>
      </c>
      <c r="F137" s="19" t="s">
        <v>10</v>
      </c>
      <c r="G137" s="19" t="s">
        <v>974</v>
      </c>
      <c r="H137" s="5" t="s">
        <v>393</v>
      </c>
      <c r="I137" s="19">
        <f>VLOOKUP(H137,[29]Sheet1!$B$2:$C$12,2,TRUE)</f>
        <v>7</v>
      </c>
      <c r="J137" s="5" t="s">
        <v>393</v>
      </c>
      <c r="K137" s="19">
        <f>VLOOKUP(J137,[29]Sheet1!$B$2:$C$12,2,TRUE)</f>
        <v>7</v>
      </c>
      <c r="L137" s="5" t="s">
        <v>393</v>
      </c>
      <c r="M137" s="19">
        <f>VLOOKUP(L137,[29]Sheet1!$B$2:$C$12,2,TRUE)</f>
        <v>7</v>
      </c>
      <c r="N137" s="5" t="s">
        <v>393</v>
      </c>
      <c r="O137" s="19">
        <f>VLOOKUP(N137,[29]Sheet1!$B$2:$C$12,2,TRUE)</f>
        <v>7</v>
      </c>
      <c r="P137" s="5" t="s">
        <v>393</v>
      </c>
      <c r="Q137" s="19">
        <f>VLOOKUP(P137,[29]Sheet1!$B$2:$C$12,2,TRUE)</f>
        <v>7</v>
      </c>
      <c r="R137" s="5" t="s">
        <v>393</v>
      </c>
      <c r="S137" s="19">
        <f>VLOOKUP(R137,[29]Sheet1!$B$2:$C$12,2,TRUE)</f>
        <v>7</v>
      </c>
      <c r="T137" s="5" t="s">
        <v>393</v>
      </c>
      <c r="U137" s="19">
        <f>VLOOKUP(T137,[29]Sheet1!$B$2:$C$12,2,TRUE)</f>
        <v>7</v>
      </c>
      <c r="V137" s="5" t="s">
        <v>393</v>
      </c>
      <c r="W137" s="19">
        <f>VLOOKUP(V137,[29]Sheet1!$B$2:$C$12,2,TRUE)</f>
        <v>7</v>
      </c>
      <c r="X137" s="5" t="s">
        <v>393</v>
      </c>
      <c r="Y137" s="19">
        <f>VLOOKUP(X137,[29]Sheet1!$B$2:$C$12,2,TRUE)</f>
        <v>7</v>
      </c>
      <c r="Z137" s="5" t="s">
        <v>393</v>
      </c>
      <c r="AA137" s="19">
        <f>VLOOKUP(Z137,[29]Sheet1!$B$2:$C$12,2,TRUE)</f>
        <v>7</v>
      </c>
      <c r="AB137" s="5" t="str">
        <f>VLOOKUP($E137,'[30]Chi tiet'!$D$8:$AC$394,18,0)</f>
        <v>A4</v>
      </c>
      <c r="AC137" s="19">
        <f>VLOOKUP(AB137,[29]Sheet1!$B$2:$C$12,2,TRUE)</f>
        <v>7</v>
      </c>
      <c r="AD137" s="5"/>
      <c r="AE137" s="19" t="e">
        <f>VLOOKUP(AD137,[29]Sheet1!$B$2:$C$12,2,TRUE)</f>
        <v>#N/A</v>
      </c>
      <c r="AF137" s="232"/>
      <c r="AG137" s="227"/>
      <c r="AH137" s="747"/>
    </row>
    <row r="138" spans="1:34" s="7" customFormat="1" ht="24.95" customHeight="1" x14ac:dyDescent="0.25">
      <c r="A138" s="207">
        <f t="shared" si="0"/>
        <v>130</v>
      </c>
      <c r="B138" s="207">
        <f>COUNTIF($F$9:F138,F138)</f>
        <v>16</v>
      </c>
      <c r="C138" s="353" t="s">
        <v>984</v>
      </c>
      <c r="D138" s="70" t="s">
        <v>97</v>
      </c>
      <c r="E138" s="213" t="s">
        <v>522</v>
      </c>
      <c r="F138" s="19" t="s">
        <v>10</v>
      </c>
      <c r="G138" s="19" t="s">
        <v>974</v>
      </c>
      <c r="H138" s="5" t="s">
        <v>393</v>
      </c>
      <c r="I138" s="19">
        <f>VLOOKUP(H138,[29]Sheet1!$B$2:$C$12,2,TRUE)</f>
        <v>7</v>
      </c>
      <c r="J138" s="5" t="s">
        <v>393</v>
      </c>
      <c r="K138" s="19">
        <f>VLOOKUP(J138,[29]Sheet1!$B$2:$C$12,2,TRUE)</f>
        <v>7</v>
      </c>
      <c r="L138" s="5" t="s">
        <v>393</v>
      </c>
      <c r="M138" s="19">
        <f>VLOOKUP(L138,[29]Sheet1!$B$2:$C$12,2,TRUE)</f>
        <v>7</v>
      </c>
      <c r="N138" s="5" t="s">
        <v>393</v>
      </c>
      <c r="O138" s="19">
        <f>VLOOKUP(N138,[29]Sheet1!$B$2:$C$12,2,TRUE)</f>
        <v>7</v>
      </c>
      <c r="P138" s="5" t="s">
        <v>393</v>
      </c>
      <c r="Q138" s="19">
        <f>VLOOKUP(P138,[29]Sheet1!$B$2:$C$12,2,TRUE)</f>
        <v>7</v>
      </c>
      <c r="R138" s="5" t="s">
        <v>393</v>
      </c>
      <c r="S138" s="19">
        <f>VLOOKUP(R138,[29]Sheet1!$B$2:$C$12,2,TRUE)</f>
        <v>7</v>
      </c>
      <c r="T138" s="5" t="s">
        <v>393</v>
      </c>
      <c r="U138" s="19">
        <f>VLOOKUP(T138,[29]Sheet1!$B$2:$C$12,2,TRUE)</f>
        <v>7</v>
      </c>
      <c r="V138" s="5" t="s">
        <v>393</v>
      </c>
      <c r="W138" s="19">
        <f>VLOOKUP(V138,[29]Sheet1!$B$2:$C$12,2,TRUE)</f>
        <v>7</v>
      </c>
      <c r="X138" s="5" t="s">
        <v>393</v>
      </c>
      <c r="Y138" s="19">
        <f>VLOOKUP(X138,[29]Sheet1!$B$2:$C$12,2,TRUE)</f>
        <v>7</v>
      </c>
      <c r="Z138" s="5" t="s">
        <v>393</v>
      </c>
      <c r="AA138" s="19">
        <f>VLOOKUP(Z138,[29]Sheet1!$B$2:$C$12,2,TRUE)</f>
        <v>7</v>
      </c>
      <c r="AB138" s="5" t="str">
        <f>VLOOKUP($E138,'[30]Chi tiet'!$D$8:$AC$394,18,0)</f>
        <v>A4</v>
      </c>
      <c r="AC138" s="19">
        <f>VLOOKUP(AB138,[29]Sheet1!$B$2:$C$12,2,TRUE)</f>
        <v>7</v>
      </c>
      <c r="AD138" s="5"/>
      <c r="AE138" s="19" t="e">
        <f>VLOOKUP(AD138,[29]Sheet1!$B$2:$C$12,2,TRUE)</f>
        <v>#N/A</v>
      </c>
      <c r="AF138" s="232"/>
      <c r="AG138" s="227"/>
      <c r="AH138" s="747" t="str">
        <f>VLOOKUP($E138,'[26]Tong hop ket qua'!$E$19:$M$219,9,0)</f>
        <v>Tốt</v>
      </c>
    </row>
    <row r="139" spans="1:34" s="7" customFormat="1" ht="24.95" customHeight="1" x14ac:dyDescent="0.25">
      <c r="A139" s="207">
        <f t="shared" si="0"/>
        <v>131</v>
      </c>
      <c r="B139" s="207">
        <f>COUNTIF($F$9:F139,F139)</f>
        <v>17</v>
      </c>
      <c r="C139" s="353" t="s">
        <v>985</v>
      </c>
      <c r="D139" s="70" t="s">
        <v>108</v>
      </c>
      <c r="E139" s="213" t="s">
        <v>530</v>
      </c>
      <c r="F139" s="19" t="s">
        <v>10</v>
      </c>
      <c r="G139" s="19" t="s">
        <v>974</v>
      </c>
      <c r="H139" s="5" t="s">
        <v>393</v>
      </c>
      <c r="I139" s="19">
        <f>VLOOKUP(H139,[29]Sheet1!$B$2:$C$12,2,TRUE)</f>
        <v>7</v>
      </c>
      <c r="J139" s="5" t="s">
        <v>393</v>
      </c>
      <c r="K139" s="19">
        <f>VLOOKUP(J139,[29]Sheet1!$B$2:$C$12,2,TRUE)</f>
        <v>7</v>
      </c>
      <c r="L139" s="5" t="s">
        <v>393</v>
      </c>
      <c r="M139" s="19">
        <f>VLOOKUP(L139,[29]Sheet1!$B$2:$C$12,2,TRUE)</f>
        <v>7</v>
      </c>
      <c r="N139" s="5" t="s">
        <v>392</v>
      </c>
      <c r="O139" s="19">
        <f>VLOOKUP(N139,[29]Sheet1!$B$2:$C$12,2,TRUE)</f>
        <v>8</v>
      </c>
      <c r="P139" s="5" t="s">
        <v>391</v>
      </c>
      <c r="Q139" s="19">
        <f>VLOOKUP(P139,[29]Sheet1!$B$2:$C$12,2,TRUE)</f>
        <v>9</v>
      </c>
      <c r="R139" s="5" t="s">
        <v>393</v>
      </c>
      <c r="S139" s="19">
        <f>VLOOKUP(R139,[29]Sheet1!$B$2:$C$12,2,TRUE)</f>
        <v>7</v>
      </c>
      <c r="T139" s="5" t="s">
        <v>393</v>
      </c>
      <c r="U139" s="19">
        <f>VLOOKUP(T139,[29]Sheet1!$B$2:$C$12,2,TRUE)</f>
        <v>7</v>
      </c>
      <c r="V139" s="5" t="s">
        <v>392</v>
      </c>
      <c r="W139" s="19">
        <f>VLOOKUP(V139,[29]Sheet1!$B$2:$C$12,2,TRUE)</f>
        <v>8</v>
      </c>
      <c r="X139" s="5" t="s">
        <v>391</v>
      </c>
      <c r="Y139" s="19">
        <f>VLOOKUP(X139,[29]Sheet1!$B$2:$C$12,2,TRUE)</f>
        <v>9</v>
      </c>
      <c r="Z139" s="5" t="s">
        <v>390</v>
      </c>
      <c r="AA139" s="19">
        <f>VLOOKUP(Z139,[29]Sheet1!$B$2:$C$12,2,TRUE)</f>
        <v>10</v>
      </c>
      <c r="AB139" s="5" t="str">
        <f>VLOOKUP($E139,'[30]Chi tiet'!$D$8:$AC$394,18,0)</f>
        <v>A2</v>
      </c>
      <c r="AC139" s="19">
        <f>VLOOKUP(AB139,[29]Sheet1!$B$2:$C$12,2,TRUE)</f>
        <v>9</v>
      </c>
      <c r="AD139" s="5"/>
      <c r="AE139" s="19" t="e">
        <f>VLOOKUP(AD139,[29]Sheet1!$B$2:$C$12,2,TRUE)</f>
        <v>#N/A</v>
      </c>
      <c r="AF139" s="232"/>
      <c r="AG139" s="227"/>
      <c r="AH139" s="747"/>
    </row>
    <row r="140" spans="1:34" s="7" customFormat="1" ht="24.95" customHeight="1" x14ac:dyDescent="0.25">
      <c r="A140" s="207">
        <f t="shared" si="0"/>
        <v>132</v>
      </c>
      <c r="B140" s="207">
        <f>COUNTIF($F$9:F140,F140)</f>
        <v>18</v>
      </c>
      <c r="C140" s="353" t="s">
        <v>985</v>
      </c>
      <c r="D140" s="70" t="s">
        <v>107</v>
      </c>
      <c r="E140" s="213" t="s">
        <v>719</v>
      </c>
      <c r="F140" s="19" t="s">
        <v>10</v>
      </c>
      <c r="G140" s="19" t="s">
        <v>974</v>
      </c>
      <c r="H140" s="5" t="s">
        <v>392</v>
      </c>
      <c r="I140" s="19">
        <f>VLOOKUP(H140,[29]Sheet1!$B$2:$C$12,2,TRUE)</f>
        <v>8</v>
      </c>
      <c r="J140" s="5" t="s">
        <v>393</v>
      </c>
      <c r="K140" s="19">
        <f>VLOOKUP(J140,[29]Sheet1!$B$2:$C$12,2,TRUE)</f>
        <v>7</v>
      </c>
      <c r="L140" s="5" t="s">
        <v>392</v>
      </c>
      <c r="M140" s="19">
        <f>VLOOKUP(L140,[29]Sheet1!$B$2:$C$12,2,TRUE)</f>
        <v>8</v>
      </c>
      <c r="N140" s="5" t="s">
        <v>392</v>
      </c>
      <c r="O140" s="19">
        <f>VLOOKUP(N140,[29]Sheet1!$B$2:$C$12,2,TRUE)</f>
        <v>8</v>
      </c>
      <c r="P140" s="5" t="s">
        <v>391</v>
      </c>
      <c r="Q140" s="19">
        <f>VLOOKUP(P140,[29]Sheet1!$B$2:$C$12,2,TRUE)</f>
        <v>9</v>
      </c>
      <c r="R140" s="5" t="s">
        <v>393</v>
      </c>
      <c r="S140" s="19">
        <f>VLOOKUP(R140,[29]Sheet1!$B$2:$C$12,2,TRUE)</f>
        <v>7</v>
      </c>
      <c r="T140" s="5" t="s">
        <v>393</v>
      </c>
      <c r="U140" s="19">
        <f>VLOOKUP(T140,[29]Sheet1!$B$2:$C$12,2,TRUE)</f>
        <v>7</v>
      </c>
      <c r="V140" s="5" t="s">
        <v>392</v>
      </c>
      <c r="W140" s="19">
        <f>VLOOKUP(V140,[29]Sheet1!$B$2:$C$12,2,TRUE)</f>
        <v>8</v>
      </c>
      <c r="X140" s="5" t="s">
        <v>391</v>
      </c>
      <c r="Y140" s="19">
        <f>VLOOKUP(X140,[29]Sheet1!$B$2:$C$12,2,TRUE)</f>
        <v>9</v>
      </c>
      <c r="Z140" s="5" t="s">
        <v>391</v>
      </c>
      <c r="AA140" s="19">
        <f>VLOOKUP(Z140,[29]Sheet1!$B$2:$C$12,2,TRUE)</f>
        <v>9</v>
      </c>
      <c r="AB140" s="5" t="str">
        <f>VLOOKUP($E140,'[30]Chi tiet'!$D$8:$AC$394,18,0)</f>
        <v>A3</v>
      </c>
      <c r="AC140" s="19">
        <f>VLOOKUP(AB140,[29]Sheet1!$B$2:$C$12,2,TRUE)</f>
        <v>8</v>
      </c>
      <c r="AD140" s="5"/>
      <c r="AE140" s="19" t="e">
        <f>VLOOKUP(AD140,[29]Sheet1!$B$2:$C$12,2,TRUE)</f>
        <v>#N/A</v>
      </c>
      <c r="AF140" s="232"/>
      <c r="AG140" s="227"/>
      <c r="AH140" s="747" t="str">
        <f>VLOOKUP($E140,'[26]Tong hop ket qua'!$E$19:$M$219,9,0)</f>
        <v>Khá</v>
      </c>
    </row>
    <row r="141" spans="1:34" s="7" customFormat="1" ht="24.95" customHeight="1" x14ac:dyDescent="0.25">
      <c r="A141" s="207">
        <f t="shared" si="0"/>
        <v>133</v>
      </c>
      <c r="B141" s="207">
        <f>COUNTIF($F$9:F141,F141)</f>
        <v>19</v>
      </c>
      <c r="C141" s="353" t="s">
        <v>985</v>
      </c>
      <c r="D141" s="70" t="s">
        <v>109</v>
      </c>
      <c r="E141" s="209" t="s">
        <v>531</v>
      </c>
      <c r="F141" s="19" t="s">
        <v>10</v>
      </c>
      <c r="G141" s="19" t="s">
        <v>974</v>
      </c>
      <c r="H141" s="5" t="s">
        <v>393</v>
      </c>
      <c r="I141" s="19">
        <f>VLOOKUP(H141,[29]Sheet1!$B$2:$C$12,2,TRUE)</f>
        <v>7</v>
      </c>
      <c r="J141" s="5" t="s">
        <v>393</v>
      </c>
      <c r="K141" s="19">
        <f>VLOOKUP(J141,[29]Sheet1!$B$2:$C$12,2,TRUE)</f>
        <v>7</v>
      </c>
      <c r="L141" s="5" t="s">
        <v>393</v>
      </c>
      <c r="M141" s="19">
        <f>VLOOKUP(L141,[29]Sheet1!$B$2:$C$12,2,TRUE)</f>
        <v>7</v>
      </c>
      <c r="N141" s="5" t="s">
        <v>392</v>
      </c>
      <c r="O141" s="19">
        <f>VLOOKUP(N141,[29]Sheet1!$B$2:$C$12,2,TRUE)</f>
        <v>8</v>
      </c>
      <c r="P141" s="5" t="s">
        <v>391</v>
      </c>
      <c r="Q141" s="19">
        <f>VLOOKUP(P141,[29]Sheet1!$B$2:$C$12,2,TRUE)</f>
        <v>9</v>
      </c>
      <c r="R141" s="5" t="s">
        <v>393</v>
      </c>
      <c r="S141" s="19">
        <f>VLOOKUP(R141,[29]Sheet1!$B$2:$C$12,2,TRUE)</f>
        <v>7</v>
      </c>
      <c r="T141" s="5" t="s">
        <v>393</v>
      </c>
      <c r="U141" s="19">
        <f>VLOOKUP(T141,[29]Sheet1!$B$2:$C$12,2,TRUE)</f>
        <v>7</v>
      </c>
      <c r="V141" s="5" t="s">
        <v>393</v>
      </c>
      <c r="W141" s="19">
        <f>VLOOKUP(V141,[29]Sheet1!$B$2:$C$12,2,TRUE)</f>
        <v>7</v>
      </c>
      <c r="X141" s="5" t="s">
        <v>392</v>
      </c>
      <c r="Y141" s="19">
        <f>VLOOKUP(X141,[29]Sheet1!$B$2:$C$12,2,TRUE)</f>
        <v>8</v>
      </c>
      <c r="Z141" s="5" t="s">
        <v>391</v>
      </c>
      <c r="AA141" s="19">
        <f>VLOOKUP(Z141,[29]Sheet1!$B$2:$C$12,2,TRUE)</f>
        <v>9</v>
      </c>
      <c r="AB141" s="5" t="str">
        <f>VLOOKUP($E141,'[30]Chi tiet'!$D$8:$AC$394,18,0)</f>
        <v>A3</v>
      </c>
      <c r="AC141" s="19">
        <f>VLOOKUP(AB141,[29]Sheet1!$B$2:$C$12,2,TRUE)</f>
        <v>8</v>
      </c>
      <c r="AD141" s="5"/>
      <c r="AE141" s="19" t="e">
        <f>VLOOKUP(AD141,[29]Sheet1!$B$2:$C$12,2,TRUE)</f>
        <v>#N/A</v>
      </c>
      <c r="AF141" s="232"/>
      <c r="AG141" s="227"/>
      <c r="AH141" s="747"/>
    </row>
    <row r="142" spans="1:34" s="7" customFormat="1" ht="24.95" customHeight="1" x14ac:dyDescent="0.25">
      <c r="A142" s="207">
        <f t="shared" si="0"/>
        <v>134</v>
      </c>
      <c r="B142" s="207">
        <f>COUNTIF($F$9:F142,F142)</f>
        <v>20</v>
      </c>
      <c r="C142" s="353" t="s">
        <v>985</v>
      </c>
      <c r="D142" s="70" t="s">
        <v>106</v>
      </c>
      <c r="E142" s="211" t="s">
        <v>517</v>
      </c>
      <c r="F142" s="19" t="s">
        <v>10</v>
      </c>
      <c r="G142" s="19" t="s">
        <v>974</v>
      </c>
      <c r="H142" s="5" t="s">
        <v>393</v>
      </c>
      <c r="I142" s="19">
        <f>VLOOKUP(H142,[29]Sheet1!$B$2:$C$12,2,TRUE)</f>
        <v>7</v>
      </c>
      <c r="J142" s="5" t="s">
        <v>393</v>
      </c>
      <c r="K142" s="19">
        <f>VLOOKUP(J142,[29]Sheet1!$B$2:$C$12,2,TRUE)</f>
        <v>7</v>
      </c>
      <c r="L142" s="5" t="s">
        <v>392</v>
      </c>
      <c r="M142" s="19">
        <f>VLOOKUP(L142,[29]Sheet1!$B$2:$C$12,2,TRUE)</f>
        <v>8</v>
      </c>
      <c r="N142" s="5" t="s">
        <v>392</v>
      </c>
      <c r="O142" s="19">
        <f>VLOOKUP(N142,[29]Sheet1!$B$2:$C$12,2,TRUE)</f>
        <v>8</v>
      </c>
      <c r="P142" s="5" t="s">
        <v>391</v>
      </c>
      <c r="Q142" s="19">
        <f>VLOOKUP(P142,[29]Sheet1!$B$2:$C$12,2,TRUE)</f>
        <v>9</v>
      </c>
      <c r="R142" s="5" t="s">
        <v>393</v>
      </c>
      <c r="S142" s="19">
        <f>VLOOKUP(R142,[29]Sheet1!$B$2:$C$12,2,TRUE)</f>
        <v>7</v>
      </c>
      <c r="T142" s="5" t="s">
        <v>393</v>
      </c>
      <c r="U142" s="19">
        <f>VLOOKUP(T142,[29]Sheet1!$B$2:$C$12,2,TRUE)</f>
        <v>7</v>
      </c>
      <c r="V142" s="5" t="s">
        <v>392</v>
      </c>
      <c r="W142" s="19">
        <f>VLOOKUP(V142,[29]Sheet1!$B$2:$C$12,2,TRUE)</f>
        <v>8</v>
      </c>
      <c r="X142" s="5" t="s">
        <v>392</v>
      </c>
      <c r="Y142" s="19">
        <f>VLOOKUP(X142,[29]Sheet1!$B$2:$C$12,2,TRUE)</f>
        <v>8</v>
      </c>
      <c r="Z142" s="5" t="s">
        <v>392</v>
      </c>
      <c r="AA142" s="19">
        <f>VLOOKUP(Z142,[29]Sheet1!$B$2:$C$12,2,TRUE)</f>
        <v>8</v>
      </c>
      <c r="AB142" s="5" t="str">
        <f>VLOOKUP($E142,'[30]Chi tiet'!$D$8:$AC$394,18,0)</f>
        <v>A3</v>
      </c>
      <c r="AC142" s="19">
        <f>VLOOKUP(AB142,[29]Sheet1!$B$2:$C$12,2,TRUE)</f>
        <v>8</v>
      </c>
      <c r="AD142" s="5"/>
      <c r="AE142" s="19" t="e">
        <f>VLOOKUP(AD142,[29]Sheet1!$B$2:$C$12,2,TRUE)</f>
        <v>#N/A</v>
      </c>
      <c r="AF142" s="232"/>
      <c r="AG142" s="227"/>
      <c r="AH142" s="747" t="str">
        <f>VLOOKUP($E142,'[26]Tong hop ket qua'!$E$19:$M$219,9,0)</f>
        <v>Khá</v>
      </c>
    </row>
    <row r="143" spans="1:34" s="7" customFormat="1" ht="24.95" customHeight="1" x14ac:dyDescent="0.25">
      <c r="A143" s="207">
        <f t="shared" si="0"/>
        <v>135</v>
      </c>
      <c r="B143" s="207">
        <f>COUNTIF($F$9:F143,F143)</f>
        <v>21</v>
      </c>
      <c r="C143" s="353" t="s">
        <v>985</v>
      </c>
      <c r="D143" s="70" t="s">
        <v>8</v>
      </c>
      <c r="E143" s="213" t="s">
        <v>542</v>
      </c>
      <c r="F143" s="19" t="s">
        <v>10</v>
      </c>
      <c r="G143" s="19" t="s">
        <v>974</v>
      </c>
      <c r="H143" s="5" t="s">
        <v>393</v>
      </c>
      <c r="I143" s="19">
        <f>VLOOKUP(H143,[29]Sheet1!$B$2:$C$12,2,TRUE)</f>
        <v>7</v>
      </c>
      <c r="J143" s="5" t="s">
        <v>393</v>
      </c>
      <c r="K143" s="19">
        <f>VLOOKUP(J143,[29]Sheet1!$B$2:$C$12,2,TRUE)</f>
        <v>7</v>
      </c>
      <c r="L143" s="5" t="s">
        <v>392</v>
      </c>
      <c r="M143" s="19">
        <f>VLOOKUP(L143,[29]Sheet1!$B$2:$C$12,2,TRUE)</f>
        <v>8</v>
      </c>
      <c r="N143" s="5" t="s">
        <v>392</v>
      </c>
      <c r="O143" s="19">
        <f>VLOOKUP(N143,[29]Sheet1!$B$2:$C$12,2,TRUE)</f>
        <v>8</v>
      </c>
      <c r="P143" s="5" t="s">
        <v>391</v>
      </c>
      <c r="Q143" s="19">
        <f>VLOOKUP(P143,[29]Sheet1!$B$2:$C$12,2,TRUE)</f>
        <v>9</v>
      </c>
      <c r="R143" s="5" t="s">
        <v>393</v>
      </c>
      <c r="S143" s="19">
        <f>VLOOKUP(R143,[29]Sheet1!$B$2:$C$12,2,TRUE)</f>
        <v>7</v>
      </c>
      <c r="T143" s="5" t="s">
        <v>393</v>
      </c>
      <c r="U143" s="19">
        <f>VLOOKUP(T143,[29]Sheet1!$B$2:$C$12,2,TRUE)</f>
        <v>7</v>
      </c>
      <c r="V143" s="5" t="s">
        <v>392</v>
      </c>
      <c r="W143" s="19">
        <f>VLOOKUP(V143,[29]Sheet1!$B$2:$C$12,2,TRUE)</f>
        <v>8</v>
      </c>
      <c r="X143" s="5" t="s">
        <v>392</v>
      </c>
      <c r="Y143" s="19">
        <f>VLOOKUP(X143,[29]Sheet1!$B$2:$C$12,2,TRUE)</f>
        <v>8</v>
      </c>
      <c r="Z143" s="5" t="s">
        <v>391</v>
      </c>
      <c r="AA143" s="19">
        <f>VLOOKUP(Z143,[29]Sheet1!$B$2:$C$12,2,TRUE)</f>
        <v>9</v>
      </c>
      <c r="AB143" s="5" t="str">
        <f>VLOOKUP($E143,'[30]Chi tiet'!$D$8:$AC$394,18,0)</f>
        <v>A3</v>
      </c>
      <c r="AC143" s="19">
        <f>VLOOKUP(AB143,[29]Sheet1!$B$2:$C$12,2,TRUE)</f>
        <v>8</v>
      </c>
      <c r="AD143" s="5"/>
      <c r="AE143" s="19" t="e">
        <f>VLOOKUP(AD143,[29]Sheet1!$B$2:$C$12,2,TRUE)</f>
        <v>#N/A</v>
      </c>
      <c r="AF143" s="232"/>
      <c r="AG143" s="227"/>
      <c r="AH143" s="747"/>
    </row>
    <row r="144" spans="1:34" s="7" customFormat="1" ht="24.95" customHeight="1" x14ac:dyDescent="0.25">
      <c r="A144" s="207">
        <f t="shared" si="0"/>
        <v>136</v>
      </c>
      <c r="B144" s="207">
        <f>COUNTIF($F$9:F144,F144)</f>
        <v>1</v>
      </c>
      <c r="C144" s="353" t="s">
        <v>984</v>
      </c>
      <c r="D144" s="70" t="s">
        <v>399</v>
      </c>
      <c r="E144" s="213" t="s">
        <v>533</v>
      </c>
      <c r="F144" s="233" t="s">
        <v>1150</v>
      </c>
      <c r="G144" s="233" t="s">
        <v>974</v>
      </c>
      <c r="H144" s="5" t="s">
        <v>392</v>
      </c>
      <c r="I144" s="19">
        <f>VLOOKUP(H144,[29]Sheet1!$B$2:$C$12,2,TRUE)</f>
        <v>8</v>
      </c>
      <c r="J144" s="5" t="s">
        <v>393</v>
      </c>
      <c r="K144" s="19">
        <f>VLOOKUP(J144,[29]Sheet1!$B$2:$C$12,2,TRUE)</f>
        <v>7</v>
      </c>
      <c r="L144" s="5" t="s">
        <v>392</v>
      </c>
      <c r="M144" s="19">
        <f>VLOOKUP(L144,[29]Sheet1!$B$2:$C$12,2,TRUE)</f>
        <v>8</v>
      </c>
      <c r="N144" s="5" t="s">
        <v>392</v>
      </c>
      <c r="O144" s="19">
        <f>VLOOKUP(N144,[29]Sheet1!$B$2:$C$12,2,TRUE)</f>
        <v>8</v>
      </c>
      <c r="P144" s="5" t="s">
        <v>391</v>
      </c>
      <c r="Q144" s="19">
        <f>VLOOKUP(P144,[29]Sheet1!$B$2:$C$12,2,TRUE)</f>
        <v>9</v>
      </c>
      <c r="R144" s="5" t="s">
        <v>393</v>
      </c>
      <c r="S144" s="19">
        <f>VLOOKUP(R144,[29]Sheet1!$B$2:$C$12,2,TRUE)</f>
        <v>7</v>
      </c>
      <c r="T144" s="5" t="s">
        <v>393</v>
      </c>
      <c r="U144" s="19">
        <f>VLOOKUP(T144,[29]Sheet1!$B$2:$C$12,2,TRUE)</f>
        <v>7</v>
      </c>
      <c r="V144" s="5" t="s">
        <v>391</v>
      </c>
      <c r="W144" s="19">
        <f>VLOOKUP(V144,[29]Sheet1!$B$2:$C$12,2,TRUE)</f>
        <v>9</v>
      </c>
      <c r="X144" s="5" t="s">
        <v>390</v>
      </c>
      <c r="Y144" s="19">
        <f>VLOOKUP(X144,[29]Sheet1!$B$2:$C$12,2,TRUE)</f>
        <v>10</v>
      </c>
      <c r="Z144" s="5" t="s">
        <v>391</v>
      </c>
      <c r="AA144" s="19">
        <f>VLOOKUP(Z144,[29]Sheet1!$B$2:$C$12,2,TRUE)</f>
        <v>9</v>
      </c>
      <c r="AB144" s="5" t="str">
        <f>VLOOKUP($E144,'[30]Chi tiet'!$D$8:$AC$394,18,0)</f>
        <v>A3</v>
      </c>
      <c r="AC144" s="19">
        <f>VLOOKUP(AB144,[29]Sheet1!$B$2:$C$12,2,TRUE)</f>
        <v>8</v>
      </c>
      <c r="AD144" s="5"/>
      <c r="AE144" s="19" t="e">
        <f>VLOOKUP(AD144,[29]Sheet1!$B$2:$C$12,2,TRUE)</f>
        <v>#N/A</v>
      </c>
      <c r="AF144" s="232"/>
      <c r="AG144" s="227"/>
      <c r="AH144" s="747" t="str">
        <f>VLOOKUP($E144,'[26]Tong hop ket qua'!$E$19:$M$219,9,0)</f>
        <v>Khá</v>
      </c>
    </row>
    <row r="145" spans="1:34" s="7" customFormat="1" ht="38.25" customHeight="1" x14ac:dyDescent="0.25">
      <c r="A145" s="207">
        <f t="shared" si="0"/>
        <v>137</v>
      </c>
      <c r="B145" s="207">
        <f>COUNTIF($F$9:F145,F145)</f>
        <v>2</v>
      </c>
      <c r="C145" s="353" t="s">
        <v>984</v>
      </c>
      <c r="D145" s="70" t="s">
        <v>400</v>
      </c>
      <c r="E145" s="211" t="s">
        <v>534</v>
      </c>
      <c r="F145" s="19" t="s">
        <v>1150</v>
      </c>
      <c r="G145" s="19" t="s">
        <v>974</v>
      </c>
      <c r="H145" s="5" t="s">
        <v>393</v>
      </c>
      <c r="I145" s="19">
        <f>VLOOKUP(H145,[29]Sheet1!$B$2:$C$12,2,TRUE)</f>
        <v>7</v>
      </c>
      <c r="J145" s="5" t="s">
        <v>393</v>
      </c>
      <c r="K145" s="19">
        <f>VLOOKUP(J145,[29]Sheet1!$B$2:$C$12,2,TRUE)</f>
        <v>7</v>
      </c>
      <c r="L145" s="5" t="s">
        <v>393</v>
      </c>
      <c r="M145" s="19">
        <f>VLOOKUP(L145,[29]Sheet1!$B$2:$C$12,2,TRUE)</f>
        <v>7</v>
      </c>
      <c r="N145" s="5" t="s">
        <v>393</v>
      </c>
      <c r="O145" s="19">
        <f>VLOOKUP(N145,[29]Sheet1!$B$2:$C$12,2,TRUE)</f>
        <v>7</v>
      </c>
      <c r="P145" s="5" t="s">
        <v>392</v>
      </c>
      <c r="Q145" s="19">
        <f>VLOOKUP(P145,[29]Sheet1!$B$2:$C$12,2,TRUE)</f>
        <v>8</v>
      </c>
      <c r="R145" s="5" t="s">
        <v>393</v>
      </c>
      <c r="S145" s="19">
        <f>VLOOKUP(R145,[29]Sheet1!$B$2:$C$12,2,TRUE)</f>
        <v>7</v>
      </c>
      <c r="T145" s="5" t="s">
        <v>393</v>
      </c>
      <c r="U145" s="19">
        <f>VLOOKUP(T145,[29]Sheet1!$B$2:$C$12,2,TRUE)</f>
        <v>7</v>
      </c>
      <c r="V145" s="5" t="s">
        <v>393</v>
      </c>
      <c r="W145" s="19">
        <f>VLOOKUP(V145,[29]Sheet1!$B$2:$C$12,2,TRUE)</f>
        <v>7</v>
      </c>
      <c r="X145" s="5" t="s">
        <v>392</v>
      </c>
      <c r="Y145" s="19">
        <f>VLOOKUP(X145,[29]Sheet1!$B$2:$C$12,2,TRUE)</f>
        <v>8</v>
      </c>
      <c r="Z145" s="5" t="s">
        <v>392</v>
      </c>
      <c r="AA145" s="19">
        <f>VLOOKUP(Z145,[29]Sheet1!$B$2:$C$12,2,TRUE)</f>
        <v>8</v>
      </c>
      <c r="AB145" s="5" t="str">
        <f>VLOOKUP($E145,'[30]Chi tiet'!$D$8:$AC$394,18,0)</f>
        <v>A3</v>
      </c>
      <c r="AC145" s="19">
        <f>VLOOKUP(AB145,[29]Sheet1!$B$2:$C$12,2,TRUE)</f>
        <v>8</v>
      </c>
      <c r="AD145" s="5"/>
      <c r="AE145" s="19" t="e">
        <f>VLOOKUP(AD145,[29]Sheet1!$B$2:$C$12,2,TRUE)</f>
        <v>#N/A</v>
      </c>
      <c r="AF145" s="232"/>
      <c r="AG145" s="227"/>
      <c r="AH145" s="747"/>
    </row>
    <row r="146" spans="1:34" s="7" customFormat="1" ht="24.95" customHeight="1" x14ac:dyDescent="0.25">
      <c r="A146" s="207">
        <f t="shared" si="0"/>
        <v>138</v>
      </c>
      <c r="B146" s="207">
        <f>COUNTIF($F$9:F146,F146)</f>
        <v>3</v>
      </c>
      <c r="C146" s="353" t="s">
        <v>984</v>
      </c>
      <c r="D146" s="70" t="s">
        <v>406</v>
      </c>
      <c r="E146" s="213" t="s">
        <v>538</v>
      </c>
      <c r="F146" s="19" t="s">
        <v>1150</v>
      </c>
      <c r="G146" s="19" t="s">
        <v>974</v>
      </c>
      <c r="H146" s="5" t="s">
        <v>393</v>
      </c>
      <c r="I146" s="19">
        <f>VLOOKUP(H146,[29]Sheet1!$B$2:$C$12,2,TRUE)</f>
        <v>7</v>
      </c>
      <c r="J146" s="5" t="s">
        <v>393</v>
      </c>
      <c r="K146" s="19">
        <f>VLOOKUP(J146,[29]Sheet1!$B$2:$C$12,2,TRUE)</f>
        <v>7</v>
      </c>
      <c r="L146" s="5" t="s">
        <v>393</v>
      </c>
      <c r="M146" s="19">
        <f>VLOOKUP(L146,[29]Sheet1!$B$2:$C$12,2,TRUE)</f>
        <v>7</v>
      </c>
      <c r="N146" s="5" t="s">
        <v>392</v>
      </c>
      <c r="O146" s="19">
        <f>VLOOKUP(N146,[29]Sheet1!$B$2:$C$12,2,TRUE)</f>
        <v>8</v>
      </c>
      <c r="P146" s="5" t="s">
        <v>392</v>
      </c>
      <c r="Q146" s="19">
        <f>VLOOKUP(P146,[29]Sheet1!$B$2:$C$12,2,TRUE)</f>
        <v>8</v>
      </c>
      <c r="R146" s="5" t="s">
        <v>393</v>
      </c>
      <c r="S146" s="19">
        <f>VLOOKUP(R146,[29]Sheet1!$B$2:$C$12,2,TRUE)</f>
        <v>7</v>
      </c>
      <c r="T146" s="5" t="s">
        <v>393</v>
      </c>
      <c r="U146" s="19">
        <f>VLOOKUP(T146,[29]Sheet1!$B$2:$C$12,2,TRUE)</f>
        <v>7</v>
      </c>
      <c r="V146" s="5" t="s">
        <v>393</v>
      </c>
      <c r="W146" s="19">
        <f>VLOOKUP(V146,[29]Sheet1!$B$2:$C$12,2,TRUE)</f>
        <v>7</v>
      </c>
      <c r="X146" s="5" t="s">
        <v>393</v>
      </c>
      <c r="Y146" s="19">
        <f>VLOOKUP(X146,[29]Sheet1!$B$2:$C$12,2,TRUE)</f>
        <v>7</v>
      </c>
      <c r="Z146" s="5" t="s">
        <v>393</v>
      </c>
      <c r="AA146" s="19">
        <f>VLOOKUP(Z146,[29]Sheet1!$B$2:$C$12,2,TRUE)</f>
        <v>7</v>
      </c>
      <c r="AB146" s="5" t="str">
        <f>VLOOKUP($E146,'[30]Chi tiet'!$D$8:$AC$394,18,0)</f>
        <v>A3</v>
      </c>
      <c r="AC146" s="19">
        <f>VLOOKUP(AB146,[29]Sheet1!$B$2:$C$12,2,TRUE)</f>
        <v>8</v>
      </c>
      <c r="AD146" s="5"/>
      <c r="AE146" s="19" t="e">
        <f>VLOOKUP(AD146,[29]Sheet1!$B$2:$C$12,2,TRUE)</f>
        <v>#N/A</v>
      </c>
      <c r="AF146" s="232"/>
      <c r="AG146" s="227"/>
      <c r="AH146" s="747"/>
    </row>
    <row r="147" spans="1:34" s="7" customFormat="1" ht="24.95" customHeight="1" x14ac:dyDescent="0.25">
      <c r="A147" s="207">
        <f t="shared" si="0"/>
        <v>139</v>
      </c>
      <c r="B147" s="207">
        <f>COUNTIF($F$9:F147,F147)</f>
        <v>4</v>
      </c>
      <c r="C147" s="353" t="s">
        <v>984</v>
      </c>
      <c r="D147" s="70" t="s">
        <v>405</v>
      </c>
      <c r="E147" s="213" t="s">
        <v>539</v>
      </c>
      <c r="F147" s="19" t="s">
        <v>1150</v>
      </c>
      <c r="G147" s="19" t="s">
        <v>974</v>
      </c>
      <c r="H147" s="5" t="s">
        <v>393</v>
      </c>
      <c r="I147" s="19">
        <f>VLOOKUP(H147,[29]Sheet1!$B$2:$C$12,2,TRUE)</f>
        <v>7</v>
      </c>
      <c r="J147" s="5" t="s">
        <v>393</v>
      </c>
      <c r="K147" s="19">
        <f>VLOOKUP(J147,[29]Sheet1!$B$2:$C$12,2,TRUE)</f>
        <v>7</v>
      </c>
      <c r="L147" s="5" t="s">
        <v>393</v>
      </c>
      <c r="M147" s="19">
        <f>VLOOKUP(L147,[29]Sheet1!$B$2:$C$12,2,TRUE)</f>
        <v>7</v>
      </c>
      <c r="N147" s="5" t="s">
        <v>393</v>
      </c>
      <c r="O147" s="19">
        <f>VLOOKUP(N147,[29]Sheet1!$B$2:$C$12,2,TRUE)</f>
        <v>7</v>
      </c>
      <c r="P147" s="5" t="s">
        <v>393</v>
      </c>
      <c r="Q147" s="19">
        <f>VLOOKUP(P147,[29]Sheet1!$B$2:$C$12,2,TRUE)</f>
        <v>7</v>
      </c>
      <c r="R147" s="5" t="s">
        <v>393</v>
      </c>
      <c r="S147" s="19">
        <f>VLOOKUP(R147,[29]Sheet1!$B$2:$C$12,2,TRUE)</f>
        <v>7</v>
      </c>
      <c r="T147" s="5" t="s">
        <v>393</v>
      </c>
      <c r="U147" s="19">
        <f>VLOOKUP(T147,[29]Sheet1!$B$2:$C$12,2,TRUE)</f>
        <v>7</v>
      </c>
      <c r="V147" s="5" t="s">
        <v>393</v>
      </c>
      <c r="W147" s="19">
        <f>VLOOKUP(V147,[29]Sheet1!$B$2:$C$12,2,TRUE)</f>
        <v>7</v>
      </c>
      <c r="X147" s="5" t="s">
        <v>393</v>
      </c>
      <c r="Y147" s="19">
        <f>VLOOKUP(X147,[29]Sheet1!$B$2:$C$12,2,TRUE)</f>
        <v>7</v>
      </c>
      <c r="Z147" s="5" t="s">
        <v>392</v>
      </c>
      <c r="AA147" s="19">
        <f>VLOOKUP(Z147,[29]Sheet1!$B$2:$C$12,2,TRUE)</f>
        <v>8</v>
      </c>
      <c r="AB147" s="5" t="str">
        <f>VLOOKUP($E147,'[30]Chi tiet'!$D$8:$AC$394,18,0)</f>
        <v>A4</v>
      </c>
      <c r="AC147" s="19">
        <f>VLOOKUP(AB147,[29]Sheet1!$B$2:$C$12,2,TRUE)</f>
        <v>7</v>
      </c>
      <c r="AD147" s="5"/>
      <c r="AE147" s="19" t="e">
        <f>VLOOKUP(AD147,[29]Sheet1!$B$2:$C$12,2,TRUE)</f>
        <v>#N/A</v>
      </c>
      <c r="AF147" s="232"/>
      <c r="AG147" s="227"/>
      <c r="AH147" s="747"/>
    </row>
    <row r="148" spans="1:34" s="7" customFormat="1" ht="24.95" customHeight="1" x14ac:dyDescent="0.25">
      <c r="A148" s="207">
        <f t="shared" si="0"/>
        <v>140</v>
      </c>
      <c r="B148" s="207">
        <f>COUNTIF($F$9:F148,F148)</f>
        <v>5</v>
      </c>
      <c r="C148" s="353" t="s">
        <v>984</v>
      </c>
      <c r="D148" s="70" t="s">
        <v>341</v>
      </c>
      <c r="E148" s="213" t="s">
        <v>537</v>
      </c>
      <c r="F148" s="19" t="s">
        <v>1150</v>
      </c>
      <c r="G148" s="19" t="s">
        <v>974</v>
      </c>
      <c r="H148" s="5" t="s">
        <v>393</v>
      </c>
      <c r="I148" s="19">
        <f>VLOOKUP(H148,[29]Sheet1!$B$2:$C$12,2,TRUE)</f>
        <v>7</v>
      </c>
      <c r="J148" s="5" t="s">
        <v>393</v>
      </c>
      <c r="K148" s="19">
        <f>VLOOKUP(J148,[29]Sheet1!$B$2:$C$12,2,TRUE)</f>
        <v>7</v>
      </c>
      <c r="L148" s="5" t="s">
        <v>392</v>
      </c>
      <c r="M148" s="19">
        <f>VLOOKUP(L148,[29]Sheet1!$B$2:$C$12,2,TRUE)</f>
        <v>8</v>
      </c>
      <c r="N148" s="5" t="s">
        <v>392</v>
      </c>
      <c r="O148" s="19">
        <f>VLOOKUP(N148,[29]Sheet1!$B$2:$C$12,2,TRUE)</f>
        <v>8</v>
      </c>
      <c r="P148" s="5" t="s">
        <v>392</v>
      </c>
      <c r="Q148" s="19">
        <f>VLOOKUP(P148,[29]Sheet1!$B$2:$C$12,2,TRUE)</f>
        <v>8</v>
      </c>
      <c r="R148" s="5" t="s">
        <v>393</v>
      </c>
      <c r="S148" s="19">
        <f>VLOOKUP(R148,[29]Sheet1!$B$2:$C$12,2,TRUE)</f>
        <v>7</v>
      </c>
      <c r="T148" s="5" t="s">
        <v>393</v>
      </c>
      <c r="U148" s="19">
        <f>VLOOKUP(T148,[29]Sheet1!$B$2:$C$12,2,TRUE)</f>
        <v>7</v>
      </c>
      <c r="V148" s="5" t="s">
        <v>393</v>
      </c>
      <c r="W148" s="19">
        <f>VLOOKUP(V148,[29]Sheet1!$B$2:$C$12,2,TRUE)</f>
        <v>7</v>
      </c>
      <c r="X148" s="5" t="s">
        <v>393</v>
      </c>
      <c r="Y148" s="19">
        <f>VLOOKUP(X148,[29]Sheet1!$B$2:$C$12,2,TRUE)</f>
        <v>7</v>
      </c>
      <c r="Z148" s="5" t="s">
        <v>393</v>
      </c>
      <c r="AA148" s="19">
        <f>VLOOKUP(Z148,[29]Sheet1!$B$2:$C$12,2,TRUE)</f>
        <v>7</v>
      </c>
      <c r="AB148" s="5" t="str">
        <f>VLOOKUP($E148,'[30]Chi tiet'!$D$8:$AC$394,18,0)</f>
        <v>A4</v>
      </c>
      <c r="AC148" s="19">
        <f>VLOOKUP(AB148,[29]Sheet1!$B$2:$C$12,2,TRUE)</f>
        <v>7</v>
      </c>
      <c r="AD148" s="5"/>
      <c r="AE148" s="19" t="e">
        <f>VLOOKUP(AD148,[29]Sheet1!$B$2:$C$12,2,TRUE)</f>
        <v>#N/A</v>
      </c>
      <c r="AF148" s="232"/>
      <c r="AG148" s="227"/>
      <c r="AH148" s="747"/>
    </row>
    <row r="149" spans="1:34" s="7" customFormat="1" ht="24.95" customHeight="1" x14ac:dyDescent="0.25">
      <c r="A149" s="207">
        <f t="shared" si="0"/>
        <v>141</v>
      </c>
      <c r="B149" s="207">
        <f>COUNTIF($F$9:F149,F149)</f>
        <v>6</v>
      </c>
      <c r="C149" s="353" t="s">
        <v>984</v>
      </c>
      <c r="D149" s="70" t="s">
        <v>404</v>
      </c>
      <c r="E149" s="213" t="s">
        <v>536</v>
      </c>
      <c r="F149" s="19" t="s">
        <v>1150</v>
      </c>
      <c r="G149" s="19" t="s">
        <v>974</v>
      </c>
      <c r="H149" s="5" t="s">
        <v>392</v>
      </c>
      <c r="I149" s="19">
        <f>VLOOKUP(H149,[29]Sheet1!$B$2:$C$12,2,TRUE)</f>
        <v>8</v>
      </c>
      <c r="J149" s="5" t="s">
        <v>393</v>
      </c>
      <c r="K149" s="19">
        <f>VLOOKUP(J149,[29]Sheet1!$B$2:$C$12,2,TRUE)</f>
        <v>7</v>
      </c>
      <c r="L149" s="5" t="s">
        <v>393</v>
      </c>
      <c r="M149" s="19">
        <f>VLOOKUP(L149,[29]Sheet1!$B$2:$C$12,2,TRUE)</f>
        <v>7</v>
      </c>
      <c r="N149" s="5" t="s">
        <v>393</v>
      </c>
      <c r="O149" s="19">
        <f>VLOOKUP(N149,[29]Sheet1!$B$2:$C$12,2,TRUE)</f>
        <v>7</v>
      </c>
      <c r="P149" s="5" t="s">
        <v>393</v>
      </c>
      <c r="Q149" s="19">
        <f>VLOOKUP(P149,[29]Sheet1!$B$2:$C$12,2,TRUE)</f>
        <v>7</v>
      </c>
      <c r="R149" s="5" t="s">
        <v>393</v>
      </c>
      <c r="S149" s="19">
        <f>VLOOKUP(R149,[29]Sheet1!$B$2:$C$12,2,TRUE)</f>
        <v>7</v>
      </c>
      <c r="T149" s="5" t="s">
        <v>393</v>
      </c>
      <c r="U149" s="19">
        <f>VLOOKUP(T149,[29]Sheet1!$B$2:$C$12,2,TRUE)</f>
        <v>7</v>
      </c>
      <c r="V149" s="5" t="s">
        <v>393</v>
      </c>
      <c r="W149" s="19">
        <f>VLOOKUP(V149,[29]Sheet1!$B$2:$C$12,2,TRUE)</f>
        <v>7</v>
      </c>
      <c r="X149" s="5" t="s">
        <v>393</v>
      </c>
      <c r="Y149" s="19">
        <f>VLOOKUP(X149,[29]Sheet1!$B$2:$C$12,2,TRUE)</f>
        <v>7</v>
      </c>
      <c r="Z149" s="5" t="s">
        <v>392</v>
      </c>
      <c r="AA149" s="19">
        <f>VLOOKUP(Z149,[29]Sheet1!$B$2:$C$12,2,TRUE)</f>
        <v>8</v>
      </c>
      <c r="AB149" s="5" t="str">
        <f>VLOOKUP($E149,'[30]Chi tiet'!$D$8:$AC$394,18,0)</f>
        <v>A4</v>
      </c>
      <c r="AC149" s="19">
        <f>VLOOKUP(AB149,[29]Sheet1!$B$2:$C$12,2,TRUE)</f>
        <v>7</v>
      </c>
      <c r="AD149" s="5"/>
      <c r="AE149" s="19" t="e">
        <f>VLOOKUP(AD149,[29]Sheet1!$B$2:$C$12,2,TRUE)</f>
        <v>#N/A</v>
      </c>
      <c r="AF149" s="232"/>
      <c r="AG149" s="227"/>
      <c r="AH149" s="747"/>
    </row>
    <row r="150" spans="1:34" s="7" customFormat="1" ht="24.95" customHeight="1" x14ac:dyDescent="0.25">
      <c r="A150" s="207">
        <f t="shared" si="0"/>
        <v>142</v>
      </c>
      <c r="B150" s="207">
        <f>COUNTIF($F$9:F150,F150)</f>
        <v>7</v>
      </c>
      <c r="C150" s="353" t="s">
        <v>984</v>
      </c>
      <c r="D150" s="70" t="s">
        <v>401</v>
      </c>
      <c r="E150" s="213" t="s">
        <v>535</v>
      </c>
      <c r="F150" s="19" t="s">
        <v>1150</v>
      </c>
      <c r="G150" s="19" t="s">
        <v>974</v>
      </c>
      <c r="H150" s="5" t="s">
        <v>393</v>
      </c>
      <c r="I150" s="19">
        <f>VLOOKUP(H150,[29]Sheet1!$B$2:$C$12,2,TRUE)</f>
        <v>7</v>
      </c>
      <c r="J150" s="5" t="s">
        <v>393</v>
      </c>
      <c r="K150" s="19">
        <f>VLOOKUP(J150,[29]Sheet1!$B$2:$C$12,2,TRUE)</f>
        <v>7</v>
      </c>
      <c r="L150" s="5" t="s">
        <v>392</v>
      </c>
      <c r="M150" s="19">
        <f>VLOOKUP(L150,[29]Sheet1!$B$2:$C$12,2,TRUE)</f>
        <v>8</v>
      </c>
      <c r="N150" s="5" t="s">
        <v>393</v>
      </c>
      <c r="O150" s="19">
        <f>VLOOKUP(N150,[29]Sheet1!$B$2:$C$12,2,TRUE)</f>
        <v>7</v>
      </c>
      <c r="P150" s="5" t="s">
        <v>393</v>
      </c>
      <c r="Q150" s="19">
        <f>VLOOKUP(P150,[29]Sheet1!$B$2:$C$12,2,TRUE)</f>
        <v>7</v>
      </c>
      <c r="R150" s="5" t="s">
        <v>393</v>
      </c>
      <c r="S150" s="19">
        <f>VLOOKUP(R150,[29]Sheet1!$B$2:$C$12,2,TRUE)</f>
        <v>7</v>
      </c>
      <c r="T150" s="5" t="s">
        <v>393</v>
      </c>
      <c r="U150" s="19">
        <f>VLOOKUP(T150,[29]Sheet1!$B$2:$C$12,2,TRUE)</f>
        <v>7</v>
      </c>
      <c r="V150" s="5" t="s">
        <v>393</v>
      </c>
      <c r="W150" s="19">
        <f>VLOOKUP(V150,[29]Sheet1!$B$2:$C$12,2,TRUE)</f>
        <v>7</v>
      </c>
      <c r="X150" s="5" t="s">
        <v>393</v>
      </c>
      <c r="Y150" s="19">
        <f>VLOOKUP(X150,[29]Sheet1!$B$2:$C$12,2,TRUE)</f>
        <v>7</v>
      </c>
      <c r="Z150" s="5" t="s">
        <v>392</v>
      </c>
      <c r="AA150" s="19">
        <f>VLOOKUP(Z150,[29]Sheet1!$B$2:$C$12,2,TRUE)</f>
        <v>8</v>
      </c>
      <c r="AB150" s="5" t="str">
        <f>VLOOKUP($E150,'[30]Chi tiet'!$D$8:$AC$394,18,0)</f>
        <v>A3</v>
      </c>
      <c r="AC150" s="19">
        <f>VLOOKUP(AB150,[29]Sheet1!$B$2:$C$12,2,TRUE)</f>
        <v>8</v>
      </c>
      <c r="AD150" s="5"/>
      <c r="AE150" s="19" t="e">
        <f>VLOOKUP(AD150,[29]Sheet1!$B$2:$C$12,2,TRUE)</f>
        <v>#N/A</v>
      </c>
      <c r="AF150" s="232"/>
      <c r="AG150" s="227"/>
      <c r="AH150" s="747"/>
    </row>
    <row r="151" spans="1:34" s="46" customFormat="1" ht="24.95" customHeight="1" x14ac:dyDescent="0.25">
      <c r="A151" s="207">
        <f t="shared" si="0"/>
        <v>143</v>
      </c>
      <c r="B151" s="207">
        <f>COUNTIF($F$9:F151,F151)</f>
        <v>8</v>
      </c>
      <c r="C151" s="353" t="s">
        <v>984</v>
      </c>
      <c r="D151" s="70" t="s">
        <v>402</v>
      </c>
      <c r="E151" s="213" t="s">
        <v>529</v>
      </c>
      <c r="F151" s="19" t="s">
        <v>1150</v>
      </c>
      <c r="G151" s="19" t="s">
        <v>974</v>
      </c>
      <c r="H151" s="5" t="s">
        <v>392</v>
      </c>
      <c r="I151" s="19">
        <f>VLOOKUP(H151,[29]Sheet1!$B$2:$C$12,2,TRUE)</f>
        <v>8</v>
      </c>
      <c r="J151" s="5" t="s">
        <v>393</v>
      </c>
      <c r="K151" s="19">
        <f>VLOOKUP(J151,[29]Sheet1!$B$2:$C$12,2,TRUE)</f>
        <v>7</v>
      </c>
      <c r="L151" s="5" t="s">
        <v>393</v>
      </c>
      <c r="M151" s="19">
        <f>VLOOKUP(L151,[29]Sheet1!$B$2:$C$12,2,TRUE)</f>
        <v>7</v>
      </c>
      <c r="N151" s="5" t="s">
        <v>393</v>
      </c>
      <c r="O151" s="19">
        <f>VLOOKUP(N151,[29]Sheet1!$B$2:$C$12,2,TRUE)</f>
        <v>7</v>
      </c>
      <c r="P151" s="5" t="s">
        <v>392</v>
      </c>
      <c r="Q151" s="19">
        <f>VLOOKUP(P151,[29]Sheet1!$B$2:$C$12,2,TRUE)</f>
        <v>8</v>
      </c>
      <c r="R151" s="5" t="s">
        <v>393</v>
      </c>
      <c r="S151" s="19">
        <f>VLOOKUP(R151,[29]Sheet1!$B$2:$C$12,2,TRUE)</f>
        <v>7</v>
      </c>
      <c r="T151" s="5" t="s">
        <v>393</v>
      </c>
      <c r="U151" s="19">
        <f>VLOOKUP(T151,[29]Sheet1!$B$2:$C$12,2,TRUE)</f>
        <v>7</v>
      </c>
      <c r="V151" s="5" t="s">
        <v>393</v>
      </c>
      <c r="W151" s="19">
        <f>VLOOKUP(V151,[29]Sheet1!$B$2:$C$12,2,TRUE)</f>
        <v>7</v>
      </c>
      <c r="X151" s="5" t="s">
        <v>392</v>
      </c>
      <c r="Y151" s="19">
        <f>VLOOKUP(X151,[29]Sheet1!$B$2:$C$12,2,TRUE)</f>
        <v>8</v>
      </c>
      <c r="Z151" s="5" t="s">
        <v>392</v>
      </c>
      <c r="AA151" s="19">
        <f>VLOOKUP(Z151,[29]Sheet1!$B$2:$C$12,2,TRUE)</f>
        <v>8</v>
      </c>
      <c r="AB151" s="5" t="str">
        <f>VLOOKUP($E151,'[30]Chi tiet'!$D$8:$AC$394,18,0)</f>
        <v>A4</v>
      </c>
      <c r="AC151" s="19">
        <f>VLOOKUP(AB151,[29]Sheet1!$B$2:$C$12,2,TRUE)</f>
        <v>7</v>
      </c>
      <c r="AD151" s="5"/>
      <c r="AE151" s="19" t="e">
        <f>VLOOKUP(AD151,[29]Sheet1!$B$2:$C$12,2,TRUE)</f>
        <v>#N/A</v>
      </c>
      <c r="AF151" s="232"/>
      <c r="AG151" s="227"/>
      <c r="AH151" s="747"/>
    </row>
    <row r="152" spans="1:34" s="7" customFormat="1" ht="24.95" customHeight="1" x14ac:dyDescent="0.25">
      <c r="A152" s="207">
        <f t="shared" si="0"/>
        <v>144</v>
      </c>
      <c r="B152" s="207">
        <f>COUNTIF($F$9:F152,F152)</f>
        <v>9</v>
      </c>
      <c r="C152" s="353" t="s">
        <v>984</v>
      </c>
      <c r="D152" s="70" t="s">
        <v>403</v>
      </c>
      <c r="E152" s="213" t="s">
        <v>540</v>
      </c>
      <c r="F152" s="19" t="s">
        <v>1150</v>
      </c>
      <c r="G152" s="19" t="s">
        <v>974</v>
      </c>
      <c r="H152" s="5" t="s">
        <v>393</v>
      </c>
      <c r="I152" s="19">
        <f>VLOOKUP(H152,[29]Sheet1!$B$2:$C$12,2,TRUE)</f>
        <v>7</v>
      </c>
      <c r="J152" s="5" t="s">
        <v>393</v>
      </c>
      <c r="K152" s="19">
        <f>VLOOKUP(J152,[29]Sheet1!$B$2:$C$12,2,TRUE)</f>
        <v>7</v>
      </c>
      <c r="L152" s="5" t="s">
        <v>393</v>
      </c>
      <c r="M152" s="19">
        <f>VLOOKUP(L152,[29]Sheet1!$B$2:$C$12,2,TRUE)</f>
        <v>7</v>
      </c>
      <c r="N152" s="5" t="s">
        <v>392</v>
      </c>
      <c r="O152" s="19">
        <f>VLOOKUP(N152,[29]Sheet1!$B$2:$C$12,2,TRUE)</f>
        <v>8</v>
      </c>
      <c r="P152" s="5" t="s">
        <v>392</v>
      </c>
      <c r="Q152" s="19">
        <f>VLOOKUP(P152,[29]Sheet1!$B$2:$C$12,2,TRUE)</f>
        <v>8</v>
      </c>
      <c r="R152" s="5" t="s">
        <v>393</v>
      </c>
      <c r="S152" s="19">
        <f>VLOOKUP(R152,[29]Sheet1!$B$2:$C$12,2,TRUE)</f>
        <v>7</v>
      </c>
      <c r="T152" s="5" t="s">
        <v>394</v>
      </c>
      <c r="U152" s="19">
        <f>VLOOKUP(T152,[29]Sheet1!$B$2:$C$12,2,TRUE)</f>
        <v>6</v>
      </c>
      <c r="V152" s="5" t="s">
        <v>392</v>
      </c>
      <c r="W152" s="19">
        <f>VLOOKUP(V152,[29]Sheet1!$B$2:$C$12,2,TRUE)</f>
        <v>8</v>
      </c>
      <c r="X152" s="5" t="s">
        <v>392</v>
      </c>
      <c r="Y152" s="19">
        <f>VLOOKUP(X152,[29]Sheet1!$B$2:$C$12,2,TRUE)</f>
        <v>8</v>
      </c>
      <c r="Z152" s="5" t="s">
        <v>393</v>
      </c>
      <c r="AA152" s="19">
        <f>VLOOKUP(Z152,[29]Sheet1!$B$2:$C$12,2,TRUE)</f>
        <v>7</v>
      </c>
      <c r="AB152" s="5" t="str">
        <f>VLOOKUP($E152,'[30]Chi tiet'!$D$8:$AC$394,18,0)</f>
        <v>A3</v>
      </c>
      <c r="AC152" s="19">
        <f>VLOOKUP(AB152,[29]Sheet1!$B$2:$C$12,2,TRUE)</f>
        <v>8</v>
      </c>
      <c r="AD152" s="5"/>
      <c r="AE152" s="19" t="e">
        <f>VLOOKUP(AD152,[29]Sheet1!$B$2:$C$12,2,TRUE)</f>
        <v>#N/A</v>
      </c>
      <c r="AF152" s="232"/>
      <c r="AG152" s="227"/>
      <c r="AH152" s="747"/>
    </row>
    <row r="153" spans="1:34" s="7" customFormat="1" ht="24.95" customHeight="1" x14ac:dyDescent="0.25">
      <c r="A153" s="207">
        <f t="shared" si="0"/>
        <v>145</v>
      </c>
      <c r="B153" s="207">
        <f>COUNTIF($F$9:F153,F153)</f>
        <v>10</v>
      </c>
      <c r="C153" s="353" t="s">
        <v>985</v>
      </c>
      <c r="D153" s="70" t="s">
        <v>369</v>
      </c>
      <c r="E153" s="213" t="s">
        <v>546</v>
      </c>
      <c r="F153" s="19" t="s">
        <v>1150</v>
      </c>
      <c r="G153" s="19" t="s">
        <v>974</v>
      </c>
      <c r="H153" s="5" t="s">
        <v>392</v>
      </c>
      <c r="I153" s="19">
        <f>VLOOKUP(H153,[29]Sheet1!$B$2:$C$12,2,TRUE)</f>
        <v>8</v>
      </c>
      <c r="J153" s="5" t="s">
        <v>393</v>
      </c>
      <c r="K153" s="19">
        <f>VLOOKUP(J153,[29]Sheet1!$B$2:$C$12,2,TRUE)</f>
        <v>7</v>
      </c>
      <c r="L153" s="5" t="s">
        <v>393</v>
      </c>
      <c r="M153" s="19">
        <f>VLOOKUP(L153,[29]Sheet1!$B$2:$C$12,2,TRUE)</f>
        <v>7</v>
      </c>
      <c r="N153" s="5" t="s">
        <v>393</v>
      </c>
      <c r="O153" s="19">
        <f>VLOOKUP(N153,[29]Sheet1!$B$2:$C$12,2,TRUE)</f>
        <v>7</v>
      </c>
      <c r="P153" s="5" t="s">
        <v>392</v>
      </c>
      <c r="Q153" s="19">
        <f>VLOOKUP(P153,[29]Sheet1!$B$2:$C$12,2,TRUE)</f>
        <v>8</v>
      </c>
      <c r="R153" s="5" t="s">
        <v>393</v>
      </c>
      <c r="S153" s="19">
        <f>VLOOKUP(R153,[29]Sheet1!$B$2:$C$12,2,TRUE)</f>
        <v>7</v>
      </c>
      <c r="T153" s="5" t="s">
        <v>393</v>
      </c>
      <c r="U153" s="19">
        <f>VLOOKUP(T153,[29]Sheet1!$B$2:$C$12,2,TRUE)</f>
        <v>7</v>
      </c>
      <c r="V153" s="5" t="s">
        <v>393</v>
      </c>
      <c r="W153" s="19">
        <f>VLOOKUP(V153,[29]Sheet1!$B$2:$C$12,2,TRUE)</f>
        <v>7</v>
      </c>
      <c r="X153" s="5" t="s">
        <v>393</v>
      </c>
      <c r="Y153" s="19">
        <f>VLOOKUP(X153,[29]Sheet1!$B$2:$C$12,2,TRUE)</f>
        <v>7</v>
      </c>
      <c r="Z153" s="5" t="s">
        <v>392</v>
      </c>
      <c r="AA153" s="19">
        <f>VLOOKUP(Z153,[29]Sheet1!$B$2:$C$12,2,TRUE)</f>
        <v>8</v>
      </c>
      <c r="AB153" s="5" t="str">
        <f>VLOOKUP($E153,'[30]Chi tiet'!$D$8:$AC$394,18,0)</f>
        <v>A4</v>
      </c>
      <c r="AC153" s="19">
        <f>VLOOKUP(AB153,[29]Sheet1!$B$2:$C$12,2,TRUE)</f>
        <v>7</v>
      </c>
      <c r="AD153" s="5"/>
      <c r="AE153" s="19" t="e">
        <f>VLOOKUP(AD153,[29]Sheet1!$B$2:$C$12,2,TRUE)</f>
        <v>#N/A</v>
      </c>
      <c r="AF153" s="232"/>
      <c r="AG153" s="227"/>
      <c r="AH153" s="747"/>
    </row>
    <row r="154" spans="1:34" s="7" customFormat="1" ht="24.95" customHeight="1" x14ac:dyDescent="0.25">
      <c r="A154" s="207">
        <f t="shared" si="0"/>
        <v>146</v>
      </c>
      <c r="B154" s="207">
        <f>COUNTIF($F$9:F154,F154)</f>
        <v>11</v>
      </c>
      <c r="C154" s="353" t="s">
        <v>984</v>
      </c>
      <c r="D154" s="70" t="s">
        <v>353</v>
      </c>
      <c r="E154" s="213" t="s">
        <v>545</v>
      </c>
      <c r="F154" s="19" t="s">
        <v>1150</v>
      </c>
      <c r="G154" s="19" t="s">
        <v>974</v>
      </c>
      <c r="H154" s="5" t="s">
        <v>392</v>
      </c>
      <c r="I154" s="19">
        <f>VLOOKUP(H154,[29]Sheet1!$B$2:$C$12,2,TRUE)</f>
        <v>8</v>
      </c>
      <c r="J154" s="5" t="s">
        <v>393</v>
      </c>
      <c r="K154" s="19">
        <f>VLOOKUP(J154,[29]Sheet1!$B$2:$C$12,2,TRUE)</f>
        <v>7</v>
      </c>
      <c r="L154" s="5" t="s">
        <v>393</v>
      </c>
      <c r="M154" s="19">
        <f>VLOOKUP(L154,[29]Sheet1!$B$2:$C$12,2,TRUE)</f>
        <v>7</v>
      </c>
      <c r="N154" s="5" t="s">
        <v>393</v>
      </c>
      <c r="O154" s="19">
        <f>VLOOKUP(N154,[29]Sheet1!$B$2:$C$12,2,TRUE)</f>
        <v>7</v>
      </c>
      <c r="P154" s="5" t="s">
        <v>392</v>
      </c>
      <c r="Q154" s="19">
        <f>VLOOKUP(P154,[29]Sheet1!$B$2:$C$12,2,TRUE)</f>
        <v>8</v>
      </c>
      <c r="R154" s="5" t="s">
        <v>393</v>
      </c>
      <c r="S154" s="19">
        <f>VLOOKUP(R154,[29]Sheet1!$B$2:$C$12,2,TRUE)</f>
        <v>7</v>
      </c>
      <c r="T154" s="5" t="s">
        <v>392</v>
      </c>
      <c r="U154" s="19">
        <f>VLOOKUP(T154,[29]Sheet1!$B$2:$C$12,2,TRUE)</f>
        <v>8</v>
      </c>
      <c r="V154" s="5" t="s">
        <v>393</v>
      </c>
      <c r="W154" s="19">
        <f>VLOOKUP(V154,[29]Sheet1!$B$2:$C$12,2,TRUE)</f>
        <v>7</v>
      </c>
      <c r="X154" s="5" t="s">
        <v>391</v>
      </c>
      <c r="Y154" s="19">
        <f>VLOOKUP(X154,[29]Sheet1!$B$2:$C$12,2,TRUE)</f>
        <v>9</v>
      </c>
      <c r="Z154" s="5" t="s">
        <v>392</v>
      </c>
      <c r="AA154" s="19">
        <f>VLOOKUP(Z154,[29]Sheet1!$B$2:$C$12,2,TRUE)</f>
        <v>8</v>
      </c>
      <c r="AB154" s="5" t="str">
        <f>VLOOKUP($E154,'[30]Chi tiet'!$D$8:$AC$394,18,0)</f>
        <v>A3</v>
      </c>
      <c r="AC154" s="19">
        <f>VLOOKUP(AB154,[29]Sheet1!$B$2:$C$12,2,TRUE)</f>
        <v>8</v>
      </c>
      <c r="AD154" s="5"/>
      <c r="AE154" s="19" t="e">
        <f>VLOOKUP(AD154,[29]Sheet1!$B$2:$C$12,2,TRUE)</f>
        <v>#N/A</v>
      </c>
      <c r="AF154" s="232"/>
      <c r="AG154" s="227"/>
      <c r="AH154" s="747" t="str">
        <f>VLOOKUP($E154,'[26]Tong hop ket qua'!$E$19:$M$219,9,0)</f>
        <v>Khá</v>
      </c>
    </row>
    <row r="155" spans="1:34" s="7" customFormat="1" ht="52.5" customHeight="1" x14ac:dyDescent="0.25">
      <c r="A155" s="207">
        <f t="shared" si="0"/>
        <v>147</v>
      </c>
      <c r="B155" s="207">
        <f>COUNTIF($F$9:F155,F155)</f>
        <v>12</v>
      </c>
      <c r="C155" s="353" t="s">
        <v>984</v>
      </c>
      <c r="D155" s="70" t="s">
        <v>1057</v>
      </c>
      <c r="E155" s="213" t="s">
        <v>1059</v>
      </c>
      <c r="F155" s="19" t="s">
        <v>1150</v>
      </c>
      <c r="G155" s="19" t="s">
        <v>974</v>
      </c>
      <c r="H155" s="18"/>
      <c r="I155" s="76"/>
      <c r="J155" s="18"/>
      <c r="K155" s="76"/>
      <c r="L155" s="18"/>
      <c r="M155" s="76"/>
      <c r="N155" s="18"/>
      <c r="O155" s="76"/>
      <c r="P155" s="5" t="s">
        <v>393</v>
      </c>
      <c r="Q155" s="19">
        <f>VLOOKUP(P155,[29]Sheet1!$B$2:$C$12,2,TRUE)</f>
        <v>7</v>
      </c>
      <c r="R155" s="5" t="s">
        <v>393</v>
      </c>
      <c r="S155" s="19">
        <f>VLOOKUP(R155,[29]Sheet1!$B$2:$C$12,2,TRUE)</f>
        <v>7</v>
      </c>
      <c r="T155" s="5" t="s">
        <v>393</v>
      </c>
      <c r="U155" s="19">
        <f>VLOOKUP(T155,[29]Sheet1!$B$2:$C$12,2,TRUE)</f>
        <v>7</v>
      </c>
      <c r="V155" s="5" t="s">
        <v>393</v>
      </c>
      <c r="W155" s="19">
        <f>VLOOKUP(V155,[29]Sheet1!$B$2:$C$12,2,TRUE)</f>
        <v>7</v>
      </c>
      <c r="X155" s="5" t="s">
        <v>392</v>
      </c>
      <c r="Y155" s="19">
        <f>VLOOKUP(X155,[29]Sheet1!$B$2:$C$12,2,TRUE)</f>
        <v>8</v>
      </c>
      <c r="Z155" s="5" t="s">
        <v>392</v>
      </c>
      <c r="AA155" s="19">
        <f>VLOOKUP(Z155,[29]Sheet1!$B$2:$C$12,2,TRUE)</f>
        <v>8</v>
      </c>
      <c r="AB155" s="5" t="str">
        <f>VLOOKUP($E155,'[30]Chi tiet'!$D$8:$AC$394,18,0)</f>
        <v>A4</v>
      </c>
      <c r="AC155" s="19">
        <f>VLOOKUP(AB155,[29]Sheet1!$B$2:$C$12,2,TRUE)</f>
        <v>7</v>
      </c>
      <c r="AD155" s="5"/>
      <c r="AE155" s="19" t="e">
        <f>VLOOKUP(AD155,[29]Sheet1!$B$2:$C$12,2,TRUE)</f>
        <v>#N/A</v>
      </c>
      <c r="AF155" s="331" t="s">
        <v>1063</v>
      </c>
      <c r="AG155" s="227"/>
      <c r="AH155" s="747"/>
    </row>
    <row r="156" spans="1:34" s="7" customFormat="1" ht="24.95" customHeight="1" x14ac:dyDescent="0.25">
      <c r="A156" s="207">
        <f t="shared" si="0"/>
        <v>148</v>
      </c>
      <c r="B156" s="207">
        <f>COUNTIF($F$9:F157,F156)</f>
        <v>2</v>
      </c>
      <c r="C156" s="353" t="s">
        <v>984</v>
      </c>
      <c r="D156" s="216" t="s">
        <v>112</v>
      </c>
      <c r="E156" s="766" t="s">
        <v>548</v>
      </c>
      <c r="F156" s="233" t="s">
        <v>255</v>
      </c>
      <c r="G156" s="233" t="s">
        <v>974</v>
      </c>
      <c r="H156" s="5" t="s">
        <v>391</v>
      </c>
      <c r="I156" s="19">
        <f>VLOOKUP(H156,[29]Sheet1!$B$2:$C$12,2,TRUE)</f>
        <v>9</v>
      </c>
      <c r="J156" s="5" t="s">
        <v>393</v>
      </c>
      <c r="K156" s="19">
        <f>VLOOKUP(J156,[29]Sheet1!$B$2:$C$12,2,TRUE)</f>
        <v>7</v>
      </c>
      <c r="L156" s="5" t="s">
        <v>391</v>
      </c>
      <c r="M156" s="19">
        <f>VLOOKUP(L156,[29]Sheet1!$B$2:$C$12,2,TRUE)</f>
        <v>9</v>
      </c>
      <c r="N156" s="5" t="s">
        <v>393</v>
      </c>
      <c r="O156" s="19">
        <f>VLOOKUP(N156,[29]Sheet1!$B$2:$C$12,2,TRUE)</f>
        <v>7</v>
      </c>
      <c r="P156" s="5" t="s">
        <v>391</v>
      </c>
      <c r="Q156" s="19">
        <f>VLOOKUP(P156,[29]Sheet1!$B$2:$C$12,2,TRUE)</f>
        <v>9</v>
      </c>
      <c r="R156" s="5" t="s">
        <v>392</v>
      </c>
      <c r="S156" s="19">
        <f>VLOOKUP(R156,[29]Sheet1!$B$2:$C$12,2,TRUE)</f>
        <v>8</v>
      </c>
      <c r="T156" s="5" t="s">
        <v>391</v>
      </c>
      <c r="U156" s="19">
        <f>VLOOKUP(T156,[29]Sheet1!$B$2:$C$12,2,TRUE)</f>
        <v>9</v>
      </c>
      <c r="V156" s="5" t="s">
        <v>393</v>
      </c>
      <c r="W156" s="19">
        <f>VLOOKUP(V156,[29]Sheet1!$B$2:$C$12,2,TRUE)</f>
        <v>7</v>
      </c>
      <c r="X156" s="5" t="s">
        <v>391</v>
      </c>
      <c r="Y156" s="19">
        <f>VLOOKUP(X156,[29]Sheet1!$B$2:$C$12,2,TRUE)</f>
        <v>9</v>
      </c>
      <c r="Z156" s="5" t="s">
        <v>393</v>
      </c>
      <c r="AA156" s="19">
        <f>VLOOKUP(Z156,[29]Sheet1!$B$2:$C$12,2,TRUE)</f>
        <v>7</v>
      </c>
      <c r="AB156" s="5" t="str">
        <f>VLOOKUP($E156,'[30]Chi tiet'!$D$8:$AC$394,18,0)</f>
        <v>A3</v>
      </c>
      <c r="AC156" s="19">
        <f>VLOOKUP(AB156,[29]Sheet1!$B$2:$C$12,2,TRUE)</f>
        <v>8</v>
      </c>
      <c r="AD156" s="5"/>
      <c r="AE156" s="19" t="e">
        <f>VLOOKUP(AD156,[29]Sheet1!$B$2:$C$12,2,TRUE)</f>
        <v>#N/A</v>
      </c>
      <c r="AF156" s="232"/>
      <c r="AG156" s="227"/>
      <c r="AH156" s="747" t="str">
        <f>VLOOKUP($E156,'[26]Tong hop ket qua'!$E$19:$M$219,9,0)</f>
        <v>Khá</v>
      </c>
    </row>
    <row r="157" spans="1:34" s="7" customFormat="1" ht="24.95" customHeight="1" x14ac:dyDescent="0.25">
      <c r="A157" s="207">
        <f t="shared" si="0"/>
        <v>149</v>
      </c>
      <c r="B157" s="207">
        <f>COUNTIF($F$9:F157,F157)</f>
        <v>2</v>
      </c>
      <c r="C157" s="353" t="s">
        <v>985</v>
      </c>
      <c r="D157" s="216" t="s">
        <v>111</v>
      </c>
      <c r="E157" s="766" t="s">
        <v>547</v>
      </c>
      <c r="F157" s="19" t="s">
        <v>255</v>
      </c>
      <c r="G157" s="19" t="s">
        <v>974</v>
      </c>
      <c r="H157" s="5" t="s">
        <v>391</v>
      </c>
      <c r="I157" s="19">
        <f>VLOOKUP(H157,[29]Sheet1!$B$2:$C$12,2,TRUE)</f>
        <v>9</v>
      </c>
      <c r="J157" s="5" t="s">
        <v>393</v>
      </c>
      <c r="K157" s="19">
        <f>VLOOKUP(J157,[29]Sheet1!$B$2:$C$12,2,TRUE)</f>
        <v>7</v>
      </c>
      <c r="L157" s="5" t="s">
        <v>392</v>
      </c>
      <c r="M157" s="19">
        <f>VLOOKUP(L157,[29]Sheet1!$B$2:$C$12,2,TRUE)</f>
        <v>8</v>
      </c>
      <c r="N157" s="5" t="s">
        <v>392</v>
      </c>
      <c r="O157" s="19">
        <f>VLOOKUP(N157,[29]Sheet1!$B$2:$C$12,2,TRUE)</f>
        <v>8</v>
      </c>
      <c r="P157" s="5" t="s">
        <v>391</v>
      </c>
      <c r="Q157" s="19">
        <f>VLOOKUP(P157,[29]Sheet1!$B$2:$C$12,2,TRUE)</f>
        <v>9</v>
      </c>
      <c r="R157" s="5" t="s">
        <v>392</v>
      </c>
      <c r="S157" s="19">
        <f>VLOOKUP(R157,[29]Sheet1!$B$2:$C$12,2,TRUE)</f>
        <v>8</v>
      </c>
      <c r="T157" s="5" t="s">
        <v>392</v>
      </c>
      <c r="U157" s="19">
        <f>VLOOKUP(T157,[29]Sheet1!$B$2:$C$12,2,TRUE)</f>
        <v>8</v>
      </c>
      <c r="V157" s="5" t="s">
        <v>394</v>
      </c>
      <c r="W157" s="19">
        <f>VLOOKUP(V157,[29]Sheet1!$B$2:$C$12,2,TRUE)</f>
        <v>6</v>
      </c>
      <c r="X157" s="5" t="s">
        <v>393</v>
      </c>
      <c r="Y157" s="19">
        <f>VLOOKUP(X157,[29]Sheet1!$B$2:$C$12,2,TRUE)</f>
        <v>7</v>
      </c>
      <c r="Z157" s="5" t="s">
        <v>392</v>
      </c>
      <c r="AA157" s="19">
        <f>VLOOKUP(Z157,[29]Sheet1!$B$2:$C$12,2,TRUE)</f>
        <v>8</v>
      </c>
      <c r="AB157" s="5" t="str">
        <f>VLOOKUP($E157,'[30]Chi tiet'!$D$8:$AC$394,18,0)</f>
        <v>A3</v>
      </c>
      <c r="AC157" s="19">
        <f>VLOOKUP(AB157,[29]Sheet1!$B$2:$C$12,2,TRUE)</f>
        <v>8</v>
      </c>
      <c r="AD157" s="5"/>
      <c r="AE157" s="19" t="e">
        <f>VLOOKUP(AD157,[29]Sheet1!$B$2:$C$12,2,TRUE)</f>
        <v>#N/A</v>
      </c>
      <c r="AF157" s="232"/>
      <c r="AG157" s="227"/>
      <c r="AH157" s="747" t="str">
        <f>VLOOKUP($E157,'[26]Tong hop ket qua'!$E$19:$M$219,9,0)</f>
        <v>Khá</v>
      </c>
    </row>
    <row r="158" spans="1:34" s="7" customFormat="1" ht="37.5" customHeight="1" x14ac:dyDescent="0.25">
      <c r="A158" s="207">
        <f t="shared" si="0"/>
        <v>150</v>
      </c>
      <c r="B158" s="207">
        <f>COUNTIF($F$9:F158,F158)</f>
        <v>3</v>
      </c>
      <c r="C158" s="353" t="s">
        <v>984</v>
      </c>
      <c r="D158" s="216" t="s">
        <v>113</v>
      </c>
      <c r="E158" s="766" t="s">
        <v>552</v>
      </c>
      <c r="F158" s="19" t="s">
        <v>255</v>
      </c>
      <c r="G158" s="19" t="s">
        <v>974</v>
      </c>
      <c r="H158" s="5" t="s">
        <v>392</v>
      </c>
      <c r="I158" s="19">
        <f>VLOOKUP(H158,[29]Sheet1!$B$2:$C$12,2,TRUE)</f>
        <v>8</v>
      </c>
      <c r="J158" s="5" t="s">
        <v>393</v>
      </c>
      <c r="K158" s="19">
        <f>VLOOKUP(J158,[29]Sheet1!$B$2:$C$12,2,TRUE)</f>
        <v>7</v>
      </c>
      <c r="L158" s="5" t="s">
        <v>393</v>
      </c>
      <c r="M158" s="19">
        <f>VLOOKUP(L158,[29]Sheet1!$B$2:$C$12,2,TRUE)</f>
        <v>7</v>
      </c>
      <c r="N158" s="5" t="s">
        <v>393</v>
      </c>
      <c r="O158" s="19">
        <f>VLOOKUP(N158,[29]Sheet1!$B$2:$C$12,2,TRUE)</f>
        <v>7</v>
      </c>
      <c r="P158" s="5" t="s">
        <v>392</v>
      </c>
      <c r="Q158" s="19">
        <f>VLOOKUP(P158,[29]Sheet1!$B$2:$C$12,2,TRUE)</f>
        <v>8</v>
      </c>
      <c r="R158" s="5" t="s">
        <v>392</v>
      </c>
      <c r="S158" s="19">
        <f>VLOOKUP(R158,[29]Sheet1!$B$2:$C$12,2,TRUE)</f>
        <v>8</v>
      </c>
      <c r="T158" s="5" t="s">
        <v>392</v>
      </c>
      <c r="U158" s="19">
        <f>VLOOKUP(T158,[29]Sheet1!$B$2:$C$12,2,TRUE)</f>
        <v>8</v>
      </c>
      <c r="V158" s="5" t="s">
        <v>393</v>
      </c>
      <c r="W158" s="19">
        <f>VLOOKUP(V158,[29]Sheet1!$B$2:$C$12,2,TRUE)</f>
        <v>7</v>
      </c>
      <c r="X158" s="5" t="s">
        <v>393</v>
      </c>
      <c r="Y158" s="19">
        <f>VLOOKUP(X158,[29]Sheet1!$B$2:$C$12,2,TRUE)</f>
        <v>7</v>
      </c>
      <c r="Z158" s="5" t="s">
        <v>393</v>
      </c>
      <c r="AA158" s="19">
        <f>VLOOKUP(Z158,[29]Sheet1!$B$2:$C$12,2,TRUE)</f>
        <v>7</v>
      </c>
      <c r="AB158" s="5" t="str">
        <f>VLOOKUP($E158,'[30]Chi tiet'!$D$8:$AC$394,18,0)</f>
        <v>A3</v>
      </c>
      <c r="AC158" s="19">
        <f>VLOOKUP(AB158,[29]Sheet1!$B$2:$C$12,2,TRUE)</f>
        <v>8</v>
      </c>
      <c r="AD158" s="5"/>
      <c r="AE158" s="19" t="e">
        <f>VLOOKUP(AD158,[29]Sheet1!$B$2:$C$12,2,TRUE)</f>
        <v>#N/A</v>
      </c>
      <c r="AF158" s="232"/>
      <c r="AG158" s="227"/>
      <c r="AH158" s="747" t="str">
        <f>VLOOKUP($E158,'[26]Tong hop ket qua'!$E$19:$M$219,9,0)</f>
        <v>Đạt yêu cầu</v>
      </c>
    </row>
    <row r="159" spans="1:34" s="7" customFormat="1" ht="24.95" customHeight="1" x14ac:dyDescent="0.25">
      <c r="A159" s="207">
        <f t="shared" si="0"/>
        <v>151</v>
      </c>
      <c r="B159" s="207">
        <f>COUNTIF($F$9:F159,F159)</f>
        <v>4</v>
      </c>
      <c r="C159" s="353" t="s">
        <v>985</v>
      </c>
      <c r="D159" s="216" t="s">
        <v>119</v>
      </c>
      <c r="E159" s="766" t="s">
        <v>557</v>
      </c>
      <c r="F159" s="19" t="s">
        <v>255</v>
      </c>
      <c r="G159" s="19" t="s">
        <v>974</v>
      </c>
      <c r="H159" s="5" t="s">
        <v>393</v>
      </c>
      <c r="I159" s="19">
        <f>VLOOKUP(H159,[29]Sheet1!$B$2:$C$12,2,TRUE)</f>
        <v>7</v>
      </c>
      <c r="J159" s="5" t="s">
        <v>393</v>
      </c>
      <c r="K159" s="19">
        <f>VLOOKUP(J159,[29]Sheet1!$B$2:$C$12,2,TRUE)</f>
        <v>7</v>
      </c>
      <c r="L159" s="5" t="s">
        <v>392</v>
      </c>
      <c r="M159" s="19">
        <f>VLOOKUP(L159,[29]Sheet1!$B$2:$C$12,2,TRUE)</f>
        <v>8</v>
      </c>
      <c r="N159" s="5" t="s">
        <v>393</v>
      </c>
      <c r="O159" s="19">
        <f>VLOOKUP(N159,[29]Sheet1!$B$2:$C$12,2,TRUE)</f>
        <v>7</v>
      </c>
      <c r="P159" s="5" t="s">
        <v>392</v>
      </c>
      <c r="Q159" s="19">
        <f>VLOOKUP(P159,[29]Sheet1!$B$2:$C$12,2,TRUE)</f>
        <v>8</v>
      </c>
      <c r="R159" s="5" t="s">
        <v>393</v>
      </c>
      <c r="S159" s="19">
        <f>VLOOKUP(R159,[29]Sheet1!$B$2:$C$12,2,TRUE)</f>
        <v>7</v>
      </c>
      <c r="T159" s="5" t="s">
        <v>393</v>
      </c>
      <c r="U159" s="19">
        <f>VLOOKUP(T159,[29]Sheet1!$B$2:$C$12,2,TRUE)</f>
        <v>7</v>
      </c>
      <c r="V159" s="5" t="s">
        <v>393</v>
      </c>
      <c r="W159" s="19">
        <f>VLOOKUP(V159,[29]Sheet1!$B$2:$C$12,2,TRUE)</f>
        <v>7</v>
      </c>
      <c r="X159" s="5" t="s">
        <v>392</v>
      </c>
      <c r="Y159" s="19">
        <f>VLOOKUP(X159,[29]Sheet1!$B$2:$C$12,2,TRUE)</f>
        <v>8</v>
      </c>
      <c r="Z159" s="5" t="s">
        <v>392</v>
      </c>
      <c r="AA159" s="19">
        <f>VLOOKUP(Z159,[29]Sheet1!$B$2:$C$12,2,TRUE)</f>
        <v>8</v>
      </c>
      <c r="AB159" s="5" t="str">
        <f>VLOOKUP($E159,'[30]Chi tiet'!$D$8:$AC$394,18,0)</f>
        <v>A3</v>
      </c>
      <c r="AC159" s="19">
        <f>VLOOKUP(AB159,[29]Sheet1!$B$2:$C$12,2,TRUE)</f>
        <v>8</v>
      </c>
      <c r="AD159" s="5"/>
      <c r="AE159" s="19" t="e">
        <f>VLOOKUP(AD159,[29]Sheet1!$B$2:$C$12,2,TRUE)</f>
        <v>#N/A</v>
      </c>
      <c r="AF159" s="232"/>
      <c r="AG159" s="227"/>
      <c r="AH159" s="747" t="str">
        <f>VLOOKUP($E159,'[26]Tong hop ket qua'!$E$19:$M$219,9,0)</f>
        <v>Khá</v>
      </c>
    </row>
    <row r="160" spans="1:34" s="7" customFormat="1" ht="59.25" customHeight="1" x14ac:dyDescent="0.25">
      <c r="A160" s="207">
        <f t="shared" si="0"/>
        <v>152</v>
      </c>
      <c r="B160" s="207">
        <f>COUNTIF($F$9:F160,F160)</f>
        <v>5</v>
      </c>
      <c r="C160" s="353" t="s">
        <v>984</v>
      </c>
      <c r="D160" s="216" t="s">
        <v>115</v>
      </c>
      <c r="E160" s="766" t="s">
        <v>553</v>
      </c>
      <c r="F160" s="19" t="s">
        <v>255</v>
      </c>
      <c r="G160" s="19" t="s">
        <v>974</v>
      </c>
      <c r="H160" s="5" t="s">
        <v>392</v>
      </c>
      <c r="I160" s="19">
        <f>VLOOKUP(H160,[29]Sheet1!$B$2:$C$12,2,TRUE)</f>
        <v>8</v>
      </c>
      <c r="J160" s="5" t="s">
        <v>393</v>
      </c>
      <c r="K160" s="19">
        <f>VLOOKUP(J160,[29]Sheet1!$B$2:$C$12,2,TRUE)</f>
        <v>7</v>
      </c>
      <c r="L160" s="5" t="s">
        <v>392</v>
      </c>
      <c r="M160" s="19">
        <f>VLOOKUP(L160,[29]Sheet1!$B$2:$C$12,2,TRUE)</f>
        <v>8</v>
      </c>
      <c r="N160" s="5" t="s">
        <v>392</v>
      </c>
      <c r="O160" s="19">
        <f>VLOOKUP(N160,[29]Sheet1!$B$2:$C$12,2,TRUE)</f>
        <v>8</v>
      </c>
      <c r="P160" s="5" t="s">
        <v>391</v>
      </c>
      <c r="Q160" s="19">
        <f>VLOOKUP(P160,[29]Sheet1!$B$2:$C$12,2,TRUE)</f>
        <v>9</v>
      </c>
      <c r="R160" s="5" t="s">
        <v>393</v>
      </c>
      <c r="S160" s="19">
        <f>VLOOKUP(R160,[29]Sheet1!$B$2:$C$12,2,TRUE)</f>
        <v>7</v>
      </c>
      <c r="T160" s="757" t="s">
        <v>306</v>
      </c>
      <c r="U160" s="19" t="e">
        <f>VLOOKUP(T160,[29]Sheet1!$B$2:$C$12,2,TRUE)</f>
        <v>#N/A</v>
      </c>
      <c r="V160" s="5" t="s">
        <v>306</v>
      </c>
      <c r="W160" s="19" t="e">
        <f>VLOOKUP(V160,[29]Sheet1!$B$2:$C$12,2,TRUE)</f>
        <v>#N/A</v>
      </c>
      <c r="X160" s="5" t="s">
        <v>306</v>
      </c>
      <c r="Y160" s="19" t="e">
        <f>VLOOKUP(X160,[29]Sheet1!$B$2:$C$12,2,TRUE)</f>
        <v>#N/A</v>
      </c>
      <c r="Z160" s="5" t="s">
        <v>306</v>
      </c>
      <c r="AA160" s="19" t="e">
        <f>VLOOKUP(Z160,[29]Sheet1!$B$2:$C$12,2,TRUE)</f>
        <v>#N/A</v>
      </c>
      <c r="AB160" s="5" t="str">
        <f>VLOOKUP($E160,'[30]Chi tiet'!$D$8:$AC$394,18,0)</f>
        <v>A DN</v>
      </c>
      <c r="AC160" s="19" t="e">
        <f>VLOOKUP(AB160,[29]Sheet1!$B$2:$C$12,2,TRUE)</f>
        <v>#N/A</v>
      </c>
      <c r="AD160" s="5"/>
      <c r="AE160" s="19" t="e">
        <f>VLOOKUP(AD160,[29]Sheet1!$B$2:$C$12,2,TRUE)</f>
        <v>#N/A</v>
      </c>
      <c r="AF160" s="758" t="s">
        <v>1250</v>
      </c>
      <c r="AG160" s="227"/>
      <c r="AH160" s="747"/>
    </row>
    <row r="161" spans="1:34" s="7" customFormat="1" ht="24.95" customHeight="1" x14ac:dyDescent="0.25">
      <c r="A161" s="207">
        <f t="shared" si="0"/>
        <v>153</v>
      </c>
      <c r="B161" s="207">
        <f>COUNTIF($F$9:F161,F161)</f>
        <v>6</v>
      </c>
      <c r="C161" s="353" t="s">
        <v>984</v>
      </c>
      <c r="D161" s="216" t="s">
        <v>123</v>
      </c>
      <c r="E161" s="766" t="s">
        <v>549</v>
      </c>
      <c r="F161" s="19" t="s">
        <v>255</v>
      </c>
      <c r="G161" s="19" t="s">
        <v>974</v>
      </c>
      <c r="H161" s="5" t="s">
        <v>392</v>
      </c>
      <c r="I161" s="19">
        <f>VLOOKUP(H161,[29]Sheet1!$B$2:$C$12,2,TRUE)</f>
        <v>8</v>
      </c>
      <c r="J161" s="5" t="s">
        <v>393</v>
      </c>
      <c r="K161" s="19">
        <f>VLOOKUP(J161,[29]Sheet1!$B$2:$C$12,2,TRUE)</f>
        <v>7</v>
      </c>
      <c r="L161" s="5" t="s">
        <v>392</v>
      </c>
      <c r="M161" s="19">
        <f>VLOOKUP(L161,[29]Sheet1!$B$2:$C$12,2,TRUE)</f>
        <v>8</v>
      </c>
      <c r="N161" s="5" t="s">
        <v>392</v>
      </c>
      <c r="O161" s="19">
        <f>VLOOKUP(N161,[29]Sheet1!$B$2:$C$12,2,TRUE)</f>
        <v>8</v>
      </c>
      <c r="P161" s="5" t="s">
        <v>392</v>
      </c>
      <c r="Q161" s="19">
        <f>VLOOKUP(P161,[29]Sheet1!$B$2:$C$12,2,TRUE)</f>
        <v>8</v>
      </c>
      <c r="R161" s="5" t="s">
        <v>392</v>
      </c>
      <c r="S161" s="19">
        <f>VLOOKUP(R161,[29]Sheet1!$B$2:$C$12,2,TRUE)</f>
        <v>8</v>
      </c>
      <c r="T161" s="5" t="s">
        <v>392</v>
      </c>
      <c r="U161" s="19">
        <f>VLOOKUP(T161,[29]Sheet1!$B$2:$C$12,2,TRUE)</f>
        <v>8</v>
      </c>
      <c r="V161" s="5" t="s">
        <v>393</v>
      </c>
      <c r="W161" s="19">
        <f>VLOOKUP(V161,[29]Sheet1!$B$2:$C$12,2,TRUE)</f>
        <v>7</v>
      </c>
      <c r="X161" s="5" t="s">
        <v>393</v>
      </c>
      <c r="Y161" s="19">
        <f>VLOOKUP(X161,[29]Sheet1!$B$2:$C$12,2,TRUE)</f>
        <v>7</v>
      </c>
      <c r="Z161" s="5" t="s">
        <v>392</v>
      </c>
      <c r="AA161" s="19">
        <f>VLOOKUP(Z161,[29]Sheet1!$B$2:$C$12,2,TRUE)</f>
        <v>8</v>
      </c>
      <c r="AB161" s="5" t="str">
        <f>VLOOKUP($E161,'[30]Chi tiet'!$D$8:$AC$394,18,0)</f>
        <v>A3</v>
      </c>
      <c r="AC161" s="19">
        <f>VLOOKUP(AB161,[29]Sheet1!$B$2:$C$12,2,TRUE)</f>
        <v>8</v>
      </c>
      <c r="AD161" s="5"/>
      <c r="AE161" s="19" t="e">
        <f>VLOOKUP(AD161,[29]Sheet1!$B$2:$C$12,2,TRUE)</f>
        <v>#N/A</v>
      </c>
      <c r="AF161" s="232"/>
      <c r="AG161" s="227"/>
      <c r="AH161" s="747" t="str">
        <f>VLOOKUP($E161,'[26]Tong hop ket qua'!$E$19:$M$219,9,0)</f>
        <v>Khá</v>
      </c>
    </row>
    <row r="162" spans="1:34" s="7" customFormat="1" ht="24.95" customHeight="1" x14ac:dyDescent="0.25">
      <c r="A162" s="207">
        <f t="shared" si="0"/>
        <v>154</v>
      </c>
      <c r="B162" s="207">
        <f>COUNTIF($F$9:F162,F162)</f>
        <v>7</v>
      </c>
      <c r="C162" s="353" t="s">
        <v>985</v>
      </c>
      <c r="D162" s="216" t="s">
        <v>121</v>
      </c>
      <c r="E162" s="766" t="s">
        <v>559</v>
      </c>
      <c r="F162" s="19" t="s">
        <v>255</v>
      </c>
      <c r="G162" s="19" t="s">
        <v>974</v>
      </c>
      <c r="H162" s="5" t="s">
        <v>393</v>
      </c>
      <c r="I162" s="19">
        <f>VLOOKUP(H162,[29]Sheet1!$B$2:$C$12,2,TRUE)</f>
        <v>7</v>
      </c>
      <c r="J162" s="5" t="s">
        <v>393</v>
      </c>
      <c r="K162" s="19">
        <f>VLOOKUP(J162,[29]Sheet1!$B$2:$C$12,2,TRUE)</f>
        <v>7</v>
      </c>
      <c r="L162" s="5" t="s">
        <v>393</v>
      </c>
      <c r="M162" s="19">
        <f>VLOOKUP(L162,[29]Sheet1!$B$2:$C$12,2,TRUE)</f>
        <v>7</v>
      </c>
      <c r="N162" s="5" t="s">
        <v>393</v>
      </c>
      <c r="O162" s="19">
        <f>VLOOKUP(N162,[29]Sheet1!$B$2:$C$12,2,TRUE)</f>
        <v>7</v>
      </c>
      <c r="P162" s="5" t="s">
        <v>393</v>
      </c>
      <c r="Q162" s="19">
        <f>VLOOKUP(P162,[29]Sheet1!$B$2:$C$12,2,TRUE)</f>
        <v>7</v>
      </c>
      <c r="R162" s="5" t="s">
        <v>393</v>
      </c>
      <c r="S162" s="19">
        <f>VLOOKUP(R162,[29]Sheet1!$B$2:$C$12,2,TRUE)</f>
        <v>7</v>
      </c>
      <c r="T162" s="5" t="s">
        <v>393</v>
      </c>
      <c r="U162" s="19">
        <f>VLOOKUP(T162,[29]Sheet1!$B$2:$C$12,2,TRUE)</f>
        <v>7</v>
      </c>
      <c r="V162" s="5" t="s">
        <v>393</v>
      </c>
      <c r="W162" s="19">
        <f>VLOOKUP(V162,[29]Sheet1!$B$2:$C$12,2,TRUE)</f>
        <v>7</v>
      </c>
      <c r="X162" s="5" t="s">
        <v>393</v>
      </c>
      <c r="Y162" s="19">
        <f>VLOOKUP(X162,[29]Sheet1!$B$2:$C$12,2,TRUE)</f>
        <v>7</v>
      </c>
      <c r="Z162" s="5" t="s">
        <v>393</v>
      </c>
      <c r="AA162" s="19">
        <f>VLOOKUP(Z162,[29]Sheet1!$B$2:$C$12,2,TRUE)</f>
        <v>7</v>
      </c>
      <c r="AB162" s="5" t="str">
        <f>VLOOKUP($E162,'[30]Chi tiet'!$D$8:$AC$394,18,0)</f>
        <v>A4</v>
      </c>
      <c r="AC162" s="19">
        <f>VLOOKUP(AB162,[29]Sheet1!$B$2:$C$12,2,TRUE)</f>
        <v>7</v>
      </c>
      <c r="AD162" s="5"/>
      <c r="AE162" s="19" t="e">
        <f>VLOOKUP(AD162,[29]Sheet1!$B$2:$C$12,2,TRUE)</f>
        <v>#N/A</v>
      </c>
      <c r="AF162" s="232"/>
      <c r="AG162" s="227"/>
      <c r="AH162" s="747"/>
    </row>
    <row r="163" spans="1:34" s="7" customFormat="1" ht="24.95" customHeight="1" x14ac:dyDescent="0.25">
      <c r="A163" s="207">
        <f t="shared" si="0"/>
        <v>155</v>
      </c>
      <c r="B163" s="207">
        <f>COUNTIF($F$9:F163,F163)</f>
        <v>8</v>
      </c>
      <c r="C163" s="353" t="s">
        <v>985</v>
      </c>
      <c r="D163" s="216" t="s">
        <v>120</v>
      </c>
      <c r="E163" s="766" t="s">
        <v>558</v>
      </c>
      <c r="F163" s="19" t="s">
        <v>255</v>
      </c>
      <c r="G163" s="19" t="s">
        <v>974</v>
      </c>
      <c r="H163" s="5" t="s">
        <v>393</v>
      </c>
      <c r="I163" s="19">
        <f>VLOOKUP(H163,[29]Sheet1!$B$2:$C$12,2,TRUE)</f>
        <v>7</v>
      </c>
      <c r="J163" s="5" t="s">
        <v>393</v>
      </c>
      <c r="K163" s="19">
        <f>VLOOKUP(J163,[29]Sheet1!$B$2:$C$12,2,TRUE)</f>
        <v>7</v>
      </c>
      <c r="L163" s="5" t="s">
        <v>393</v>
      </c>
      <c r="M163" s="19">
        <f>VLOOKUP(L163,[29]Sheet1!$B$2:$C$12,2,TRUE)</f>
        <v>7</v>
      </c>
      <c r="N163" s="5" t="s">
        <v>393</v>
      </c>
      <c r="O163" s="19">
        <f>VLOOKUP(N163,[29]Sheet1!$B$2:$C$12,2,TRUE)</f>
        <v>7</v>
      </c>
      <c r="P163" s="5" t="s">
        <v>392</v>
      </c>
      <c r="Q163" s="19">
        <f>VLOOKUP(P163,[29]Sheet1!$B$2:$C$12,2,TRUE)</f>
        <v>8</v>
      </c>
      <c r="R163" s="5" t="s">
        <v>393</v>
      </c>
      <c r="S163" s="19">
        <f>VLOOKUP(R163,[29]Sheet1!$B$2:$C$12,2,TRUE)</f>
        <v>7</v>
      </c>
      <c r="T163" s="5" t="s">
        <v>392</v>
      </c>
      <c r="U163" s="19">
        <f>VLOOKUP(T163,[29]Sheet1!$B$2:$C$12,2,TRUE)</f>
        <v>8</v>
      </c>
      <c r="V163" s="5" t="s">
        <v>393</v>
      </c>
      <c r="W163" s="19">
        <f>VLOOKUP(V163,[29]Sheet1!$B$2:$C$12,2,TRUE)</f>
        <v>7</v>
      </c>
      <c r="X163" s="5" t="s">
        <v>393</v>
      </c>
      <c r="Y163" s="19">
        <f>VLOOKUP(X163,[29]Sheet1!$B$2:$C$12,2,TRUE)</f>
        <v>7</v>
      </c>
      <c r="Z163" s="5" t="s">
        <v>393</v>
      </c>
      <c r="AA163" s="19">
        <f>VLOOKUP(Z163,[29]Sheet1!$B$2:$C$12,2,TRUE)</f>
        <v>7</v>
      </c>
      <c r="AB163" s="5" t="str">
        <f>VLOOKUP($E163,'[30]Chi tiet'!$D$8:$AC$394,18,0)</f>
        <v>A3</v>
      </c>
      <c r="AC163" s="19">
        <f>VLOOKUP(AB163,[29]Sheet1!$B$2:$C$12,2,TRUE)</f>
        <v>8</v>
      </c>
      <c r="AD163" s="5"/>
      <c r="AE163" s="19" t="e">
        <f>VLOOKUP(AD163,[29]Sheet1!$B$2:$C$12,2,TRUE)</f>
        <v>#N/A</v>
      </c>
      <c r="AF163" s="232"/>
      <c r="AG163" s="227"/>
      <c r="AH163" s="747" t="str">
        <f>VLOOKUP($E163,'[26]Tong hop ket qua'!$E$19:$M$219,9,0)</f>
        <v>Khá</v>
      </c>
    </row>
    <row r="164" spans="1:34" s="7" customFormat="1" ht="24.95" customHeight="1" x14ac:dyDescent="0.25">
      <c r="A164" s="207">
        <f t="shared" si="0"/>
        <v>156</v>
      </c>
      <c r="B164" s="207">
        <f>COUNTIF($F$9:F164,F164)</f>
        <v>9</v>
      </c>
      <c r="C164" s="353" t="s">
        <v>984</v>
      </c>
      <c r="D164" s="217" t="s">
        <v>105</v>
      </c>
      <c r="E164" s="766" t="s">
        <v>551</v>
      </c>
      <c r="F164" s="19" t="s">
        <v>255</v>
      </c>
      <c r="G164" s="19" t="s">
        <v>974</v>
      </c>
      <c r="H164" s="5" t="s">
        <v>392</v>
      </c>
      <c r="I164" s="19">
        <f>VLOOKUP(H164,[29]Sheet1!$B$2:$C$12,2,TRUE)</f>
        <v>8</v>
      </c>
      <c r="J164" s="5" t="s">
        <v>393</v>
      </c>
      <c r="K164" s="19">
        <f>VLOOKUP(J164,[29]Sheet1!$B$2:$C$12,2,TRUE)</f>
        <v>7</v>
      </c>
      <c r="L164" s="5" t="s">
        <v>392</v>
      </c>
      <c r="M164" s="19">
        <f>VLOOKUP(L164,[29]Sheet1!$B$2:$C$12,2,TRUE)</f>
        <v>8</v>
      </c>
      <c r="N164" s="5" t="s">
        <v>392</v>
      </c>
      <c r="O164" s="19">
        <f>VLOOKUP(N164,[29]Sheet1!$B$2:$C$12,2,TRUE)</f>
        <v>8</v>
      </c>
      <c r="P164" s="5" t="s">
        <v>390</v>
      </c>
      <c r="Q164" s="19">
        <f>VLOOKUP(P164,[29]Sheet1!$B$2:$C$12,2,TRUE)</f>
        <v>10</v>
      </c>
      <c r="R164" s="5" t="s">
        <v>393</v>
      </c>
      <c r="S164" s="19">
        <f>VLOOKUP(R164,[29]Sheet1!$B$2:$C$12,2,TRUE)</f>
        <v>7</v>
      </c>
      <c r="T164" s="5" t="s">
        <v>392</v>
      </c>
      <c r="U164" s="19">
        <f>VLOOKUP(T164,[29]Sheet1!$B$2:$C$12,2,TRUE)</f>
        <v>8</v>
      </c>
      <c r="V164" s="5" t="s">
        <v>393</v>
      </c>
      <c r="W164" s="19">
        <f>VLOOKUP(V164,[29]Sheet1!$B$2:$C$12,2,TRUE)</f>
        <v>7</v>
      </c>
      <c r="X164" s="5" t="s">
        <v>393</v>
      </c>
      <c r="Y164" s="19">
        <f>VLOOKUP(X164,[29]Sheet1!$B$2:$C$12,2,TRUE)</f>
        <v>7</v>
      </c>
      <c r="Z164" s="5" t="s">
        <v>393</v>
      </c>
      <c r="AA164" s="19">
        <f>VLOOKUP(Z164,[29]Sheet1!$B$2:$C$12,2,TRUE)</f>
        <v>7</v>
      </c>
      <c r="AB164" s="5" t="str">
        <f>VLOOKUP($E164,'[30]Chi tiet'!$D$8:$AC$394,18,0)</f>
        <v>A3</v>
      </c>
      <c r="AC164" s="19">
        <f>VLOOKUP(AB164,[29]Sheet1!$B$2:$C$12,2,TRUE)</f>
        <v>8</v>
      </c>
      <c r="AD164" s="5"/>
      <c r="AE164" s="19" t="e">
        <f>VLOOKUP(AD164,[29]Sheet1!$B$2:$C$12,2,TRUE)</f>
        <v>#N/A</v>
      </c>
      <c r="AF164" s="232"/>
      <c r="AG164" s="227"/>
      <c r="AH164" s="747" t="str">
        <f>VLOOKUP($E164,'[26]Tong hop ket qua'!$E$19:$M$219,9,0)</f>
        <v>Tốt</v>
      </c>
    </row>
    <row r="165" spans="1:34" s="7" customFormat="1" ht="24.95" customHeight="1" x14ac:dyDescent="0.25">
      <c r="A165" s="207">
        <f t="shared" si="0"/>
        <v>157</v>
      </c>
      <c r="B165" s="207">
        <f>COUNTIF($F$9:F165,F165)</f>
        <v>10</v>
      </c>
      <c r="C165" s="353" t="s">
        <v>984</v>
      </c>
      <c r="D165" s="216" t="s">
        <v>124</v>
      </c>
      <c r="E165" s="766" t="s">
        <v>561</v>
      </c>
      <c r="F165" s="19" t="s">
        <v>255</v>
      </c>
      <c r="G165" s="19" t="s">
        <v>974</v>
      </c>
      <c r="H165" s="5" t="s">
        <v>392</v>
      </c>
      <c r="I165" s="19">
        <f>VLOOKUP(H165,[29]Sheet1!$B$2:$C$12,2,TRUE)</f>
        <v>8</v>
      </c>
      <c r="J165" s="5" t="s">
        <v>393</v>
      </c>
      <c r="K165" s="19">
        <f>VLOOKUP(J165,[29]Sheet1!$B$2:$C$12,2,TRUE)</f>
        <v>7</v>
      </c>
      <c r="L165" s="5" t="s">
        <v>392</v>
      </c>
      <c r="M165" s="19">
        <f>VLOOKUP(L165,[29]Sheet1!$B$2:$C$12,2,TRUE)</f>
        <v>8</v>
      </c>
      <c r="N165" s="5" t="s">
        <v>393</v>
      </c>
      <c r="O165" s="19">
        <f>VLOOKUP(N165,[29]Sheet1!$B$2:$C$12,2,TRUE)</f>
        <v>7</v>
      </c>
      <c r="P165" s="5" t="s">
        <v>392</v>
      </c>
      <c r="Q165" s="19">
        <f>VLOOKUP(P165,[29]Sheet1!$B$2:$C$12,2,TRUE)</f>
        <v>8</v>
      </c>
      <c r="R165" s="5" t="s">
        <v>393</v>
      </c>
      <c r="S165" s="19">
        <f>VLOOKUP(R165,[29]Sheet1!$B$2:$C$12,2,TRUE)</f>
        <v>7</v>
      </c>
      <c r="T165" s="5" t="s">
        <v>393</v>
      </c>
      <c r="U165" s="19">
        <f>VLOOKUP(T165,[29]Sheet1!$B$2:$C$12,2,TRUE)</f>
        <v>7</v>
      </c>
      <c r="V165" s="5" t="s">
        <v>392</v>
      </c>
      <c r="W165" s="19">
        <f>VLOOKUP(V165,[29]Sheet1!$B$2:$C$12,2,TRUE)</f>
        <v>8</v>
      </c>
      <c r="X165" s="5" t="s">
        <v>392</v>
      </c>
      <c r="Y165" s="19">
        <f>VLOOKUP(X165,[29]Sheet1!$B$2:$C$12,2,TRUE)</f>
        <v>8</v>
      </c>
      <c r="Z165" s="5" t="s">
        <v>393</v>
      </c>
      <c r="AA165" s="19">
        <f>VLOOKUP(Z165,[29]Sheet1!$B$2:$C$12,2,TRUE)</f>
        <v>7</v>
      </c>
      <c r="AB165" s="5" t="str">
        <f>VLOOKUP($E165,'[30]Chi tiet'!$D$8:$AC$394,18,0)</f>
        <v>A3</v>
      </c>
      <c r="AC165" s="19">
        <f>VLOOKUP(AB165,[29]Sheet1!$B$2:$C$12,2,TRUE)</f>
        <v>8</v>
      </c>
      <c r="AD165" s="5"/>
      <c r="AE165" s="19" t="e">
        <f>VLOOKUP(AD165,[29]Sheet1!$B$2:$C$12,2,TRUE)</f>
        <v>#N/A</v>
      </c>
      <c r="AF165" s="232"/>
      <c r="AG165" s="227"/>
      <c r="AH165" s="747" t="str">
        <f>VLOOKUP($E165,'[26]Tong hop ket qua'!$E$19:$M$219,9,0)</f>
        <v>Đạt yêu cầu</v>
      </c>
    </row>
    <row r="166" spans="1:34" s="7" customFormat="1" ht="24.95" customHeight="1" x14ac:dyDescent="0.25">
      <c r="A166" s="207">
        <f t="shared" si="0"/>
        <v>158</v>
      </c>
      <c r="B166" s="207">
        <f>COUNTIF($F$9:F166,F166)</f>
        <v>11</v>
      </c>
      <c r="C166" s="353" t="s">
        <v>984</v>
      </c>
      <c r="D166" s="216" t="s">
        <v>118</v>
      </c>
      <c r="E166" s="766" t="s">
        <v>556</v>
      </c>
      <c r="F166" s="19" t="s">
        <v>255</v>
      </c>
      <c r="G166" s="19" t="s">
        <v>974</v>
      </c>
      <c r="H166" s="5" t="s">
        <v>393</v>
      </c>
      <c r="I166" s="19">
        <f>VLOOKUP(H166,[29]Sheet1!$B$2:$C$12,2,TRUE)</f>
        <v>7</v>
      </c>
      <c r="J166" s="5" t="s">
        <v>393</v>
      </c>
      <c r="K166" s="19">
        <f>VLOOKUP(J166,[29]Sheet1!$B$2:$C$12,2,TRUE)</f>
        <v>7</v>
      </c>
      <c r="L166" s="5" t="s">
        <v>392</v>
      </c>
      <c r="M166" s="19">
        <f>VLOOKUP(L166,[29]Sheet1!$B$2:$C$12,2,TRUE)</f>
        <v>8</v>
      </c>
      <c r="N166" s="5" t="s">
        <v>392</v>
      </c>
      <c r="O166" s="19">
        <f>VLOOKUP(N166,[29]Sheet1!$B$2:$C$12,2,TRUE)</f>
        <v>8</v>
      </c>
      <c r="P166" s="5" t="s">
        <v>393</v>
      </c>
      <c r="Q166" s="19">
        <f>VLOOKUP(P166,[29]Sheet1!$B$2:$C$12,2,TRUE)</f>
        <v>7</v>
      </c>
      <c r="R166" s="5" t="s">
        <v>392</v>
      </c>
      <c r="S166" s="19">
        <f>VLOOKUP(R166,[29]Sheet1!$B$2:$C$12,2,TRUE)</f>
        <v>8</v>
      </c>
      <c r="T166" s="5" t="s">
        <v>393</v>
      </c>
      <c r="U166" s="19">
        <f>VLOOKUP(T166,[29]Sheet1!$B$2:$C$12,2,TRUE)</f>
        <v>7</v>
      </c>
      <c r="V166" s="5" t="s">
        <v>393</v>
      </c>
      <c r="W166" s="19">
        <f>VLOOKUP(V166,[29]Sheet1!$B$2:$C$12,2,TRUE)</f>
        <v>7</v>
      </c>
      <c r="X166" s="5" t="s">
        <v>393</v>
      </c>
      <c r="Y166" s="19">
        <f>VLOOKUP(X166,[29]Sheet1!$B$2:$C$12,2,TRUE)</f>
        <v>7</v>
      </c>
      <c r="Z166" s="5" t="s">
        <v>393</v>
      </c>
      <c r="AA166" s="19">
        <f>VLOOKUP(Z166,[29]Sheet1!$B$2:$C$12,2,TRUE)</f>
        <v>7</v>
      </c>
      <c r="AB166" s="5" t="str">
        <f>VLOOKUP($E166,'[30]Chi tiet'!$D$8:$AC$394,18,0)</f>
        <v>A4</v>
      </c>
      <c r="AC166" s="19">
        <f>VLOOKUP(AB166,[29]Sheet1!$B$2:$C$12,2,TRUE)</f>
        <v>7</v>
      </c>
      <c r="AD166" s="5"/>
      <c r="AE166" s="19" t="e">
        <f>VLOOKUP(AD166,[29]Sheet1!$B$2:$C$12,2,TRUE)</f>
        <v>#N/A</v>
      </c>
      <c r="AF166" s="232"/>
      <c r="AG166" s="227"/>
      <c r="AH166" s="747" t="str">
        <f>VLOOKUP($E166,'[26]Tong hop ket qua'!$E$19:$M$219,9,0)</f>
        <v>Khá</v>
      </c>
    </row>
    <row r="167" spans="1:34" s="7" customFormat="1" ht="24.95" customHeight="1" x14ac:dyDescent="0.25">
      <c r="A167" s="207">
        <f t="shared" si="0"/>
        <v>159</v>
      </c>
      <c r="B167" s="207">
        <f>COUNTIF($F$9:F167,F167)</f>
        <v>12</v>
      </c>
      <c r="C167" s="353" t="s">
        <v>984</v>
      </c>
      <c r="D167" s="216" t="s">
        <v>116</v>
      </c>
      <c r="E167" s="766" t="s">
        <v>554</v>
      </c>
      <c r="F167" s="19" t="s">
        <v>255</v>
      </c>
      <c r="G167" s="19" t="s">
        <v>974</v>
      </c>
      <c r="H167" s="5" t="s">
        <v>392</v>
      </c>
      <c r="I167" s="19">
        <f>VLOOKUP(H167,[29]Sheet1!$B$2:$C$12,2,TRUE)</f>
        <v>8</v>
      </c>
      <c r="J167" s="5" t="s">
        <v>393</v>
      </c>
      <c r="K167" s="19">
        <f>VLOOKUP(J167,[29]Sheet1!$B$2:$C$12,2,TRUE)</f>
        <v>7</v>
      </c>
      <c r="L167" s="5" t="s">
        <v>392</v>
      </c>
      <c r="M167" s="19">
        <f>VLOOKUP(L167,[29]Sheet1!$B$2:$C$12,2,TRUE)</f>
        <v>8</v>
      </c>
      <c r="N167" s="5" t="s">
        <v>393</v>
      </c>
      <c r="O167" s="19">
        <f>VLOOKUP(N167,[29]Sheet1!$B$2:$C$12,2,TRUE)</f>
        <v>7</v>
      </c>
      <c r="P167" s="5" t="s">
        <v>391</v>
      </c>
      <c r="Q167" s="19">
        <f>VLOOKUP(P167,[29]Sheet1!$B$2:$C$12,2,TRUE)</f>
        <v>9</v>
      </c>
      <c r="R167" s="5" t="s">
        <v>392</v>
      </c>
      <c r="S167" s="19">
        <f>VLOOKUP(R167,[29]Sheet1!$B$2:$C$12,2,TRUE)</f>
        <v>8</v>
      </c>
      <c r="T167" s="5" t="s">
        <v>392</v>
      </c>
      <c r="U167" s="19">
        <f>VLOOKUP(T167,[29]Sheet1!$B$2:$C$12,2,TRUE)</f>
        <v>8</v>
      </c>
      <c r="V167" s="5" t="s">
        <v>392</v>
      </c>
      <c r="W167" s="19">
        <f>VLOOKUP(V167,[29]Sheet1!$B$2:$C$12,2,TRUE)</f>
        <v>8</v>
      </c>
      <c r="X167" s="5" t="s">
        <v>393</v>
      </c>
      <c r="Y167" s="19">
        <f>VLOOKUP(X167,[29]Sheet1!$B$2:$C$12,2,TRUE)</f>
        <v>7</v>
      </c>
      <c r="Z167" s="5" t="s">
        <v>393</v>
      </c>
      <c r="AA167" s="19">
        <f>VLOOKUP(Z167,[29]Sheet1!$B$2:$C$12,2,TRUE)</f>
        <v>7</v>
      </c>
      <c r="AB167" s="5" t="str">
        <f>VLOOKUP($E167,'[30]Chi tiet'!$D$8:$AC$394,18,0)</f>
        <v>A3</v>
      </c>
      <c r="AC167" s="19">
        <f>VLOOKUP(AB167,[29]Sheet1!$B$2:$C$12,2,TRUE)</f>
        <v>8</v>
      </c>
      <c r="AD167" s="5"/>
      <c r="AE167" s="19" t="e">
        <f>VLOOKUP(AD167,[29]Sheet1!$B$2:$C$12,2,TRUE)</f>
        <v>#N/A</v>
      </c>
      <c r="AF167" s="232"/>
      <c r="AG167" s="227"/>
      <c r="AH167" s="747" t="str">
        <f>VLOOKUP($E167,'[26]Tong hop ket qua'!$E$19:$M$219,9,0)</f>
        <v>Khá</v>
      </c>
    </row>
    <row r="168" spans="1:34" s="7" customFormat="1" ht="24.95" customHeight="1" x14ac:dyDescent="0.25">
      <c r="A168" s="207">
        <f t="shared" si="0"/>
        <v>160</v>
      </c>
      <c r="B168" s="207">
        <f>COUNTIF($F$9:F168,F168)</f>
        <v>13</v>
      </c>
      <c r="C168" s="353" t="s">
        <v>984</v>
      </c>
      <c r="D168" s="216" t="s">
        <v>117</v>
      </c>
      <c r="E168" s="766" t="s">
        <v>555</v>
      </c>
      <c r="F168" s="19" t="s">
        <v>255</v>
      </c>
      <c r="G168" s="19" t="s">
        <v>974</v>
      </c>
      <c r="H168" s="5" t="s">
        <v>390</v>
      </c>
      <c r="I168" s="19">
        <f>VLOOKUP(H168,[29]Sheet1!$B$2:$C$12,2,TRUE)</f>
        <v>10</v>
      </c>
      <c r="J168" s="5" t="s">
        <v>393</v>
      </c>
      <c r="K168" s="19">
        <f>VLOOKUP(J168,[29]Sheet1!$B$2:$C$12,2,TRUE)</f>
        <v>7</v>
      </c>
      <c r="L168" s="5" t="s">
        <v>390</v>
      </c>
      <c r="M168" s="19">
        <f>VLOOKUP(L168,[29]Sheet1!$B$2:$C$12,2,TRUE)</f>
        <v>10</v>
      </c>
      <c r="N168" s="5" t="s">
        <v>393</v>
      </c>
      <c r="O168" s="19">
        <f>VLOOKUP(N168,[29]Sheet1!$B$2:$C$12,2,TRUE)</f>
        <v>7</v>
      </c>
      <c r="P168" s="5" t="s">
        <v>392</v>
      </c>
      <c r="Q168" s="19">
        <f>VLOOKUP(P168,[29]Sheet1!$B$2:$C$12,2,TRUE)</f>
        <v>8</v>
      </c>
      <c r="R168" s="5" t="s">
        <v>391</v>
      </c>
      <c r="S168" s="19">
        <f>VLOOKUP(R168,[29]Sheet1!$B$2:$C$12,2,TRUE)</f>
        <v>9</v>
      </c>
      <c r="T168" s="5" t="s">
        <v>393</v>
      </c>
      <c r="U168" s="19">
        <f>VLOOKUP(T168,[29]Sheet1!$B$2:$C$12,2,TRUE)</f>
        <v>7</v>
      </c>
      <c r="V168" s="5" t="s">
        <v>392</v>
      </c>
      <c r="W168" s="19">
        <f>VLOOKUP(V168,[29]Sheet1!$B$2:$C$12,2,TRUE)</f>
        <v>8</v>
      </c>
      <c r="X168" s="5" t="s">
        <v>393</v>
      </c>
      <c r="Y168" s="19">
        <f>VLOOKUP(X168,[29]Sheet1!$B$2:$C$12,2,TRUE)</f>
        <v>7</v>
      </c>
      <c r="Z168" s="5" t="s">
        <v>392</v>
      </c>
      <c r="AA168" s="19">
        <f>VLOOKUP(Z168,[29]Sheet1!$B$2:$C$12,2,TRUE)</f>
        <v>8</v>
      </c>
      <c r="AB168" s="5" t="str">
        <f>VLOOKUP($E168,'[30]Chi tiet'!$D$8:$AC$394,18,0)</f>
        <v>A3</v>
      </c>
      <c r="AC168" s="19">
        <f>VLOOKUP(AB168,[29]Sheet1!$B$2:$C$12,2,TRUE)</f>
        <v>8</v>
      </c>
      <c r="AD168" s="5"/>
      <c r="AE168" s="19" t="e">
        <f>VLOOKUP(AD168,[29]Sheet1!$B$2:$C$12,2,TRUE)</f>
        <v>#N/A</v>
      </c>
      <c r="AF168" s="232"/>
      <c r="AG168" s="227"/>
      <c r="AH168" s="747" t="str">
        <f>VLOOKUP($E168,'[26]Tong hop ket qua'!$E$19:$M$219,9,0)</f>
        <v>Khá</v>
      </c>
    </row>
    <row r="169" spans="1:34" s="7" customFormat="1" ht="24.95" customHeight="1" x14ac:dyDescent="0.25">
      <c r="A169" s="207">
        <f t="shared" si="0"/>
        <v>161</v>
      </c>
      <c r="B169" s="207">
        <f>COUNTIF($F$9:F169,F169)</f>
        <v>14</v>
      </c>
      <c r="C169" s="353" t="s">
        <v>984</v>
      </c>
      <c r="D169" s="216" t="s">
        <v>114</v>
      </c>
      <c r="E169" s="766" t="s">
        <v>550</v>
      </c>
      <c r="F169" s="19" t="s">
        <v>255</v>
      </c>
      <c r="G169" s="19" t="s">
        <v>974</v>
      </c>
      <c r="H169" s="5" t="s">
        <v>392</v>
      </c>
      <c r="I169" s="19">
        <f>VLOOKUP(H169,[29]Sheet1!$B$2:$C$12,2,TRUE)</f>
        <v>8</v>
      </c>
      <c r="J169" s="5" t="s">
        <v>393</v>
      </c>
      <c r="K169" s="19">
        <f>VLOOKUP(J169,[29]Sheet1!$B$2:$C$12,2,TRUE)</f>
        <v>7</v>
      </c>
      <c r="L169" s="5" t="s">
        <v>392</v>
      </c>
      <c r="M169" s="19">
        <f>VLOOKUP(L169,[29]Sheet1!$B$2:$C$12,2,TRUE)</f>
        <v>8</v>
      </c>
      <c r="N169" s="5" t="s">
        <v>393</v>
      </c>
      <c r="O169" s="19">
        <f>VLOOKUP(N169,[29]Sheet1!$B$2:$C$12,2,TRUE)</f>
        <v>7</v>
      </c>
      <c r="P169" s="5" t="s">
        <v>392</v>
      </c>
      <c r="Q169" s="19">
        <f>VLOOKUP(P169,[29]Sheet1!$B$2:$C$12,2,TRUE)</f>
        <v>8</v>
      </c>
      <c r="R169" s="5" t="s">
        <v>392</v>
      </c>
      <c r="S169" s="19">
        <f>VLOOKUP(R169,[29]Sheet1!$B$2:$C$12,2,TRUE)</f>
        <v>8</v>
      </c>
      <c r="T169" s="5" t="s">
        <v>392</v>
      </c>
      <c r="U169" s="19">
        <f>VLOOKUP(T169,[29]Sheet1!$B$2:$C$12,2,TRUE)</f>
        <v>8</v>
      </c>
      <c r="V169" s="5" t="s">
        <v>393</v>
      </c>
      <c r="W169" s="19">
        <f>VLOOKUP(V169,[29]Sheet1!$B$2:$C$12,2,TRUE)</f>
        <v>7</v>
      </c>
      <c r="X169" s="5" t="s">
        <v>393</v>
      </c>
      <c r="Y169" s="19">
        <f>VLOOKUP(X169,[29]Sheet1!$B$2:$C$12,2,TRUE)</f>
        <v>7</v>
      </c>
      <c r="Z169" s="5" t="s">
        <v>393</v>
      </c>
      <c r="AA169" s="19">
        <f>VLOOKUP(Z169,[29]Sheet1!$B$2:$C$12,2,TRUE)</f>
        <v>7</v>
      </c>
      <c r="AB169" s="5" t="str">
        <f>VLOOKUP($E169,'[30]Chi tiet'!$D$8:$AC$394,18,0)</f>
        <v>A3</v>
      </c>
      <c r="AC169" s="19">
        <f>VLOOKUP(AB169,[29]Sheet1!$B$2:$C$12,2,TRUE)</f>
        <v>8</v>
      </c>
      <c r="AD169" s="5"/>
      <c r="AE169" s="19" t="e">
        <f>VLOOKUP(AD169,[29]Sheet1!$B$2:$C$12,2,TRUE)</f>
        <v>#N/A</v>
      </c>
      <c r="AF169" s="232"/>
      <c r="AG169" s="227"/>
      <c r="AH169" s="747" t="str">
        <f>VLOOKUP($E169,'[26]Tong hop ket qua'!$E$19:$M$219,9,0)</f>
        <v>Khá</v>
      </c>
    </row>
    <row r="170" spans="1:34" s="7" customFormat="1" ht="24.95" customHeight="1" x14ac:dyDescent="0.25">
      <c r="A170" s="207">
        <f t="shared" si="0"/>
        <v>162</v>
      </c>
      <c r="B170" s="207">
        <f>COUNTIF($F$9:F170,F170)</f>
        <v>15</v>
      </c>
      <c r="C170" s="353" t="s">
        <v>984</v>
      </c>
      <c r="D170" s="217" t="s">
        <v>125</v>
      </c>
      <c r="E170" s="766" t="s">
        <v>562</v>
      </c>
      <c r="F170" s="19" t="s">
        <v>255</v>
      </c>
      <c r="G170" s="19" t="s">
        <v>974</v>
      </c>
      <c r="H170" s="5" t="s">
        <v>390</v>
      </c>
      <c r="I170" s="19">
        <f>VLOOKUP(H170,[29]Sheet1!$B$2:$C$12,2,TRUE)</f>
        <v>10</v>
      </c>
      <c r="J170" s="5" t="s">
        <v>393</v>
      </c>
      <c r="K170" s="19">
        <f>VLOOKUP(J170,[29]Sheet1!$B$2:$C$12,2,TRUE)</f>
        <v>7</v>
      </c>
      <c r="L170" s="5" t="s">
        <v>390</v>
      </c>
      <c r="M170" s="19">
        <f>VLOOKUP(L170,[29]Sheet1!$B$2:$C$12,2,TRUE)</f>
        <v>10</v>
      </c>
      <c r="N170" s="5" t="s">
        <v>392</v>
      </c>
      <c r="O170" s="19">
        <f>VLOOKUP(N170,[29]Sheet1!$B$2:$C$12,2,TRUE)</f>
        <v>8</v>
      </c>
      <c r="P170" s="5" t="s">
        <v>392</v>
      </c>
      <c r="Q170" s="19">
        <f>VLOOKUP(P170,[29]Sheet1!$B$2:$C$12,2,TRUE)</f>
        <v>8</v>
      </c>
      <c r="R170" s="5" t="s">
        <v>392</v>
      </c>
      <c r="S170" s="19">
        <f>VLOOKUP(R170,[29]Sheet1!$B$2:$C$12,2,TRUE)</f>
        <v>8</v>
      </c>
      <c r="T170" s="5" t="s">
        <v>392</v>
      </c>
      <c r="U170" s="19">
        <f>VLOOKUP(T170,[29]Sheet1!$B$2:$C$12,2,TRUE)</f>
        <v>8</v>
      </c>
      <c r="V170" s="5" t="s">
        <v>392</v>
      </c>
      <c r="W170" s="19">
        <f>VLOOKUP(V170,[29]Sheet1!$B$2:$C$12,2,TRUE)</f>
        <v>8</v>
      </c>
      <c r="X170" s="5" t="s">
        <v>392</v>
      </c>
      <c r="Y170" s="19">
        <f>VLOOKUP(X170,[29]Sheet1!$B$2:$C$12,2,TRUE)</f>
        <v>8</v>
      </c>
      <c r="Z170" s="5" t="s">
        <v>392</v>
      </c>
      <c r="AA170" s="19">
        <f>VLOOKUP(Z170,[29]Sheet1!$B$2:$C$12,2,TRUE)</f>
        <v>8</v>
      </c>
      <c r="AB170" s="5" t="str">
        <f>VLOOKUP($E170,'[30]Chi tiet'!$D$8:$AC$394,18,0)</f>
        <v>A3</v>
      </c>
      <c r="AC170" s="19">
        <f>VLOOKUP(AB170,[29]Sheet1!$B$2:$C$12,2,TRUE)</f>
        <v>8</v>
      </c>
      <c r="AD170" s="5"/>
      <c r="AE170" s="19" t="e">
        <f>VLOOKUP(AD170,[29]Sheet1!$B$2:$C$12,2,TRUE)</f>
        <v>#N/A</v>
      </c>
      <c r="AF170" s="232"/>
      <c r="AG170" s="227"/>
      <c r="AH170" s="747" t="str">
        <f>VLOOKUP($E170,'[26]Tong hop ket qua'!$E$19:$M$219,9,0)</f>
        <v>Tốt</v>
      </c>
    </row>
    <row r="171" spans="1:34" s="7" customFormat="1" ht="24.95" customHeight="1" x14ac:dyDescent="0.25">
      <c r="A171" s="207">
        <f t="shared" si="0"/>
        <v>163</v>
      </c>
      <c r="B171" s="207">
        <f>COUNTIF($F$9:F171,F171)</f>
        <v>16</v>
      </c>
      <c r="C171" s="353" t="s">
        <v>984</v>
      </c>
      <c r="D171" s="216" t="s">
        <v>122</v>
      </c>
      <c r="E171" s="766" t="s">
        <v>560</v>
      </c>
      <c r="F171" s="19" t="s">
        <v>255</v>
      </c>
      <c r="G171" s="19" t="s">
        <v>974</v>
      </c>
      <c r="H171" s="5" t="s">
        <v>392</v>
      </c>
      <c r="I171" s="19">
        <f>VLOOKUP(H171,[29]Sheet1!$B$2:$C$12,2,TRUE)</f>
        <v>8</v>
      </c>
      <c r="J171" s="5" t="s">
        <v>393</v>
      </c>
      <c r="K171" s="19">
        <f>VLOOKUP(J171,[29]Sheet1!$B$2:$C$12,2,TRUE)</f>
        <v>7</v>
      </c>
      <c r="L171" s="5" t="s">
        <v>393</v>
      </c>
      <c r="M171" s="19">
        <f>VLOOKUP(L171,[29]Sheet1!$B$2:$C$12,2,TRUE)</f>
        <v>7</v>
      </c>
      <c r="N171" s="5" t="s">
        <v>393</v>
      </c>
      <c r="O171" s="19">
        <f>VLOOKUP(N171,[29]Sheet1!$B$2:$C$12,2,TRUE)</f>
        <v>7</v>
      </c>
      <c r="P171" s="5" t="s">
        <v>392</v>
      </c>
      <c r="Q171" s="19">
        <f>VLOOKUP(P171,[29]Sheet1!$B$2:$C$12,2,TRUE)</f>
        <v>8</v>
      </c>
      <c r="R171" s="5" t="s">
        <v>392</v>
      </c>
      <c r="S171" s="19">
        <f>VLOOKUP(R171,[29]Sheet1!$B$2:$C$12,2,TRUE)</f>
        <v>8</v>
      </c>
      <c r="T171" s="5" t="s">
        <v>392</v>
      </c>
      <c r="U171" s="19">
        <f>VLOOKUP(T171,[29]Sheet1!$B$2:$C$12,2,TRUE)</f>
        <v>8</v>
      </c>
      <c r="V171" s="5" t="s">
        <v>393</v>
      </c>
      <c r="W171" s="19">
        <f>VLOOKUP(V171,[29]Sheet1!$B$2:$C$12,2,TRUE)</f>
        <v>7</v>
      </c>
      <c r="X171" s="5" t="s">
        <v>393</v>
      </c>
      <c r="Y171" s="19">
        <f>VLOOKUP(X171,[29]Sheet1!$B$2:$C$12,2,TRUE)</f>
        <v>7</v>
      </c>
      <c r="Z171" s="5" t="s">
        <v>393</v>
      </c>
      <c r="AA171" s="19">
        <f>VLOOKUP(Z171,[29]Sheet1!$B$2:$C$12,2,TRUE)</f>
        <v>7</v>
      </c>
      <c r="AB171" s="5" t="str">
        <f>VLOOKUP($E171,'[30]Chi tiet'!$D$8:$AC$394,18,0)</f>
        <v>A3</v>
      </c>
      <c r="AC171" s="19">
        <f>VLOOKUP(AB171,[29]Sheet1!$B$2:$C$12,2,TRUE)</f>
        <v>8</v>
      </c>
      <c r="AD171" s="5"/>
      <c r="AE171" s="19" t="e">
        <f>VLOOKUP(AD171,[29]Sheet1!$B$2:$C$12,2,TRUE)</f>
        <v>#N/A</v>
      </c>
      <c r="AF171" s="232"/>
      <c r="AG171" s="227"/>
      <c r="AH171" s="747" t="str">
        <f>VLOOKUP($E171,'[26]Tong hop ket qua'!$E$19:$M$219,9,0)</f>
        <v>Khá</v>
      </c>
    </row>
    <row r="172" spans="1:34" s="7" customFormat="1" ht="24.95" customHeight="1" x14ac:dyDescent="0.25">
      <c r="A172" s="207">
        <f t="shared" si="0"/>
        <v>164</v>
      </c>
      <c r="B172" s="207">
        <f>COUNTIF($F$9:F172,F172)</f>
        <v>1</v>
      </c>
      <c r="C172" s="353" t="s">
        <v>985</v>
      </c>
      <c r="D172" s="70" t="s">
        <v>127</v>
      </c>
      <c r="E172" s="211" t="s">
        <v>563</v>
      </c>
      <c r="F172" s="233" t="s">
        <v>338</v>
      </c>
      <c r="G172" s="233" t="s">
        <v>974</v>
      </c>
      <c r="H172" s="5" t="s">
        <v>390</v>
      </c>
      <c r="I172" s="19">
        <f>VLOOKUP(H172,[29]Sheet1!$B$2:$C$12,2,TRUE)</f>
        <v>10</v>
      </c>
      <c r="J172" s="5" t="s">
        <v>390</v>
      </c>
      <c r="K172" s="19">
        <f>VLOOKUP(J172,[29]Sheet1!$B$2:$C$12,2,TRUE)</f>
        <v>10</v>
      </c>
      <c r="L172" s="5" t="s">
        <v>390</v>
      </c>
      <c r="M172" s="19">
        <f>VLOOKUP(L172,[29]Sheet1!$B$2:$C$12,2,TRUE)</f>
        <v>10</v>
      </c>
      <c r="N172" s="5" t="s">
        <v>390</v>
      </c>
      <c r="O172" s="19">
        <f>VLOOKUP(N172,[29]Sheet1!$B$2:$C$12,2,TRUE)</f>
        <v>10</v>
      </c>
      <c r="P172" s="5" t="s">
        <v>390</v>
      </c>
      <c r="Q172" s="19">
        <f>VLOOKUP(P172,[29]Sheet1!$B$2:$C$12,2,TRUE)</f>
        <v>10</v>
      </c>
      <c r="R172" s="5" t="s">
        <v>390</v>
      </c>
      <c r="S172" s="19">
        <f>VLOOKUP(R172,[29]Sheet1!$B$2:$C$12,2,TRUE)</f>
        <v>10</v>
      </c>
      <c r="T172" s="5" t="s">
        <v>390</v>
      </c>
      <c r="U172" s="19">
        <f>VLOOKUP(T172,[29]Sheet1!$B$2:$C$12,2,TRUE)</f>
        <v>10</v>
      </c>
      <c r="V172" s="5" t="s">
        <v>390</v>
      </c>
      <c r="W172" s="19">
        <f>VLOOKUP(V172,[29]Sheet1!$B$2:$C$12,2,TRUE)</f>
        <v>10</v>
      </c>
      <c r="X172" s="5" t="s">
        <v>390</v>
      </c>
      <c r="Y172" s="19">
        <f>VLOOKUP(X172,[29]Sheet1!$B$2:$C$12,2,TRUE)</f>
        <v>10</v>
      </c>
      <c r="Z172" s="5" t="s">
        <v>390</v>
      </c>
      <c r="AA172" s="19">
        <f>VLOOKUP(Z172,[29]Sheet1!$B$2:$C$12,2,TRUE)</f>
        <v>10</v>
      </c>
      <c r="AB172" s="5" t="str">
        <f>VLOOKUP($E172,'[30]Chi tiet'!$D$8:$AC$394,18,0)</f>
        <v>A2</v>
      </c>
      <c r="AC172" s="19">
        <f>VLOOKUP(AB172,[29]Sheet1!$B$2:$C$12,2,TRUE)</f>
        <v>9</v>
      </c>
      <c r="AD172" s="5"/>
      <c r="AE172" s="19" t="e">
        <f>VLOOKUP(AD172,[29]Sheet1!$B$2:$C$12,2,TRUE)</f>
        <v>#N/A</v>
      </c>
      <c r="AF172" s="232"/>
      <c r="AG172" s="227"/>
      <c r="AH172" s="747" t="str">
        <f>VLOOKUP($E172,'[26]Tong hop ket qua'!$E$19:$M$219,9,0)</f>
        <v>Tốt</v>
      </c>
    </row>
    <row r="173" spans="1:34" s="7" customFormat="1" ht="24.95" customHeight="1" x14ac:dyDescent="0.25">
      <c r="A173" s="207">
        <f t="shared" si="0"/>
        <v>165</v>
      </c>
      <c r="B173" s="207">
        <f>COUNTIF($F$9:F173,F173)</f>
        <v>2</v>
      </c>
      <c r="C173" s="353" t="s">
        <v>985</v>
      </c>
      <c r="D173" s="70" t="s">
        <v>136</v>
      </c>
      <c r="E173" s="209" t="s">
        <v>564</v>
      </c>
      <c r="F173" s="45" t="s">
        <v>338</v>
      </c>
      <c r="G173" s="45" t="s">
        <v>974</v>
      </c>
      <c r="H173" s="5" t="s">
        <v>391</v>
      </c>
      <c r="I173" s="19">
        <f>VLOOKUP(H173,[29]Sheet1!$B$2:$C$12,2,TRUE)</f>
        <v>9</v>
      </c>
      <c r="J173" s="5" t="s">
        <v>392</v>
      </c>
      <c r="K173" s="19">
        <f>VLOOKUP(J173,[29]Sheet1!$B$2:$C$12,2,TRUE)</f>
        <v>8</v>
      </c>
      <c r="L173" s="5" t="s">
        <v>392</v>
      </c>
      <c r="M173" s="19">
        <f>VLOOKUP(L173,[29]Sheet1!$B$2:$C$12,2,TRUE)</f>
        <v>8</v>
      </c>
      <c r="N173" s="5" t="s">
        <v>392</v>
      </c>
      <c r="O173" s="19">
        <f>VLOOKUP(N173,[29]Sheet1!$B$2:$C$12,2,TRUE)</f>
        <v>8</v>
      </c>
      <c r="P173" s="5" t="s">
        <v>390</v>
      </c>
      <c r="Q173" s="19">
        <f>VLOOKUP(P173,[29]Sheet1!$B$2:$C$12,2,TRUE)</f>
        <v>10</v>
      </c>
      <c r="R173" s="5" t="s">
        <v>391</v>
      </c>
      <c r="S173" s="19">
        <f>VLOOKUP(R173,[29]Sheet1!$B$2:$C$12,2,TRUE)</f>
        <v>9</v>
      </c>
      <c r="T173" s="5" t="s">
        <v>391</v>
      </c>
      <c r="U173" s="19">
        <f>VLOOKUP(T173,[29]Sheet1!$B$2:$C$12,2,TRUE)</f>
        <v>9</v>
      </c>
      <c r="V173" s="5" t="s">
        <v>391</v>
      </c>
      <c r="W173" s="19">
        <f>VLOOKUP(V173,[29]Sheet1!$B$2:$C$12,2,TRUE)</f>
        <v>9</v>
      </c>
      <c r="X173" s="5" t="s">
        <v>391</v>
      </c>
      <c r="Y173" s="19">
        <f>VLOOKUP(X173,[29]Sheet1!$B$2:$C$12,2,TRUE)</f>
        <v>9</v>
      </c>
      <c r="Z173" s="5" t="s">
        <v>392</v>
      </c>
      <c r="AA173" s="19">
        <f>VLOOKUP(Z173,[29]Sheet1!$B$2:$C$12,2,TRUE)</f>
        <v>8</v>
      </c>
      <c r="AB173" s="5" t="str">
        <f>VLOOKUP($E173,'[30]Chi tiet'!$D$8:$AC$394,18,0)</f>
        <v>A4</v>
      </c>
      <c r="AC173" s="19">
        <f>VLOOKUP(AB173,[29]Sheet1!$B$2:$C$12,2,TRUE)</f>
        <v>7</v>
      </c>
      <c r="AD173" s="5"/>
      <c r="AE173" s="19" t="e">
        <f>VLOOKUP(AD173,[29]Sheet1!$B$2:$C$12,2,TRUE)</f>
        <v>#N/A</v>
      </c>
      <c r="AF173" s="232"/>
      <c r="AG173" s="227"/>
      <c r="AH173" s="747" t="str">
        <f>VLOOKUP($E173,'[26]Tong hop ket qua'!$E$19:$M$219,9,0)</f>
        <v>Khá</v>
      </c>
    </row>
    <row r="174" spans="1:34" s="7" customFormat="1" ht="24.95" customHeight="1" x14ac:dyDescent="0.25">
      <c r="A174" s="207">
        <f t="shared" si="0"/>
        <v>166</v>
      </c>
      <c r="B174" s="207">
        <f>COUNTIF($F$9:F174,F174)</f>
        <v>3</v>
      </c>
      <c r="C174" s="353" t="s">
        <v>985</v>
      </c>
      <c r="D174" s="70" t="s">
        <v>130</v>
      </c>
      <c r="E174" s="209" t="s">
        <v>567</v>
      </c>
      <c r="F174" s="45" t="s">
        <v>338</v>
      </c>
      <c r="G174" s="45" t="s">
        <v>974</v>
      </c>
      <c r="H174" s="5" t="s">
        <v>392</v>
      </c>
      <c r="I174" s="19">
        <f>VLOOKUP(H174,[29]Sheet1!$B$2:$C$12,2,TRUE)</f>
        <v>8</v>
      </c>
      <c r="J174" s="5" t="s">
        <v>393</v>
      </c>
      <c r="K174" s="19">
        <f>VLOOKUP(J174,[29]Sheet1!$B$2:$C$12,2,TRUE)</f>
        <v>7</v>
      </c>
      <c r="L174" s="5" t="s">
        <v>391</v>
      </c>
      <c r="M174" s="19">
        <f>VLOOKUP(L174,[29]Sheet1!$B$2:$C$12,2,TRUE)</f>
        <v>9</v>
      </c>
      <c r="N174" s="5" t="s">
        <v>392</v>
      </c>
      <c r="O174" s="19">
        <f>VLOOKUP(N174,[29]Sheet1!$B$2:$C$12,2,TRUE)</f>
        <v>8</v>
      </c>
      <c r="P174" s="5" t="s">
        <v>392</v>
      </c>
      <c r="Q174" s="19">
        <f>VLOOKUP(P174,[29]Sheet1!$B$2:$C$12,2,TRUE)</f>
        <v>8</v>
      </c>
      <c r="R174" s="5" t="s">
        <v>392</v>
      </c>
      <c r="S174" s="19">
        <f>VLOOKUP(R174,[29]Sheet1!$B$2:$C$12,2,TRUE)</f>
        <v>8</v>
      </c>
      <c r="T174" s="5" t="s">
        <v>393</v>
      </c>
      <c r="U174" s="19">
        <f>VLOOKUP(T174,[29]Sheet1!$B$2:$C$12,2,TRUE)</f>
        <v>7</v>
      </c>
      <c r="V174" s="5" t="s">
        <v>393</v>
      </c>
      <c r="W174" s="19">
        <f>VLOOKUP(V174,[29]Sheet1!$B$2:$C$12,2,TRUE)</f>
        <v>7</v>
      </c>
      <c r="X174" s="5" t="s">
        <v>392</v>
      </c>
      <c r="Y174" s="19">
        <f>VLOOKUP(X174,[29]Sheet1!$B$2:$C$12,2,TRUE)</f>
        <v>8</v>
      </c>
      <c r="Z174" s="5" t="s">
        <v>392</v>
      </c>
      <c r="AA174" s="19">
        <f>VLOOKUP(Z174,[29]Sheet1!$B$2:$C$12,2,TRUE)</f>
        <v>8</v>
      </c>
      <c r="AB174" s="5" t="str">
        <f>VLOOKUP($E174,'[30]Chi tiet'!$D$8:$AC$394,18,0)</f>
        <v>A3</v>
      </c>
      <c r="AC174" s="19">
        <f>VLOOKUP(AB174,[29]Sheet1!$B$2:$C$12,2,TRUE)</f>
        <v>8</v>
      </c>
      <c r="AD174" s="5"/>
      <c r="AE174" s="19" t="e">
        <f>VLOOKUP(AD174,[29]Sheet1!$B$2:$C$12,2,TRUE)</f>
        <v>#N/A</v>
      </c>
      <c r="AF174" s="232"/>
      <c r="AG174" s="227"/>
      <c r="AH174" s="747"/>
    </row>
    <row r="175" spans="1:34" s="7" customFormat="1" ht="24.95" customHeight="1" x14ac:dyDescent="0.25">
      <c r="A175" s="207">
        <f t="shared" si="0"/>
        <v>167</v>
      </c>
      <c r="B175" s="207">
        <f>COUNTIF($F$9:F175,F175)</f>
        <v>4</v>
      </c>
      <c r="C175" s="353" t="s">
        <v>985</v>
      </c>
      <c r="D175" s="70" t="s">
        <v>129</v>
      </c>
      <c r="E175" s="209" t="s">
        <v>566</v>
      </c>
      <c r="F175" s="45" t="s">
        <v>338</v>
      </c>
      <c r="G175" s="45" t="s">
        <v>974</v>
      </c>
      <c r="H175" s="5" t="s">
        <v>391</v>
      </c>
      <c r="I175" s="19">
        <f>VLOOKUP(H175,[29]Sheet1!$B$2:$C$12,2,TRUE)</f>
        <v>9</v>
      </c>
      <c r="J175" s="5" t="s">
        <v>393</v>
      </c>
      <c r="K175" s="19">
        <f>VLOOKUP(J175,[29]Sheet1!$B$2:$C$12,2,TRUE)</f>
        <v>7</v>
      </c>
      <c r="L175" s="5" t="s">
        <v>392</v>
      </c>
      <c r="M175" s="19">
        <f>VLOOKUP(L175,[29]Sheet1!$B$2:$C$12,2,TRUE)</f>
        <v>8</v>
      </c>
      <c r="N175" s="5" t="s">
        <v>391</v>
      </c>
      <c r="O175" s="19">
        <f>VLOOKUP(N175,[29]Sheet1!$B$2:$C$12,2,TRUE)</f>
        <v>9</v>
      </c>
      <c r="P175" s="5" t="s">
        <v>390</v>
      </c>
      <c r="Q175" s="19">
        <f>VLOOKUP(P175,[29]Sheet1!$B$2:$C$12,2,TRUE)</f>
        <v>10</v>
      </c>
      <c r="R175" s="5" t="s">
        <v>391</v>
      </c>
      <c r="S175" s="19">
        <f>VLOOKUP(R175,[29]Sheet1!$B$2:$C$12,2,TRUE)</f>
        <v>9</v>
      </c>
      <c r="T175" s="5" t="s">
        <v>392</v>
      </c>
      <c r="U175" s="19">
        <f>VLOOKUP(T175,[29]Sheet1!$B$2:$C$12,2,TRUE)</f>
        <v>8</v>
      </c>
      <c r="V175" s="5" t="s">
        <v>390</v>
      </c>
      <c r="W175" s="19">
        <f>VLOOKUP(V175,[29]Sheet1!$B$2:$C$12,2,TRUE)</f>
        <v>10</v>
      </c>
      <c r="X175" s="5" t="s">
        <v>390</v>
      </c>
      <c r="Y175" s="19">
        <f>VLOOKUP(X175,[29]Sheet1!$B$2:$C$12,2,TRUE)</f>
        <v>10</v>
      </c>
      <c r="Z175" s="5" t="s">
        <v>392</v>
      </c>
      <c r="AA175" s="19">
        <f>VLOOKUP(Z175,[29]Sheet1!$B$2:$C$12,2,TRUE)</f>
        <v>8</v>
      </c>
      <c r="AB175" s="5" t="str">
        <f>VLOOKUP($E175,'[30]Chi tiet'!$D$8:$AC$394,18,0)</f>
        <v>A3</v>
      </c>
      <c r="AC175" s="19">
        <f>VLOOKUP(AB175,[29]Sheet1!$B$2:$C$12,2,TRUE)</f>
        <v>8</v>
      </c>
      <c r="AD175" s="5"/>
      <c r="AE175" s="19" t="e">
        <f>VLOOKUP(AD175,[29]Sheet1!$B$2:$C$12,2,TRUE)</f>
        <v>#N/A</v>
      </c>
      <c r="AF175" s="232"/>
      <c r="AG175" s="227"/>
      <c r="AH175" s="747" t="str">
        <f>VLOOKUP($E175,'[26]Tong hop ket qua'!$E$19:$M$219,9,0)</f>
        <v>Tốt</v>
      </c>
    </row>
    <row r="176" spans="1:34" s="7" customFormat="1" ht="24.95" customHeight="1" x14ac:dyDescent="0.25">
      <c r="A176" s="207">
        <f t="shared" si="0"/>
        <v>168</v>
      </c>
      <c r="B176" s="207">
        <f>COUNTIF($F$9:F176,F176)</f>
        <v>5</v>
      </c>
      <c r="C176" s="353" t="s">
        <v>985</v>
      </c>
      <c r="D176" s="70" t="s">
        <v>141</v>
      </c>
      <c r="E176" s="209" t="s">
        <v>565</v>
      </c>
      <c r="F176" s="45" t="s">
        <v>338</v>
      </c>
      <c r="G176" s="45" t="s">
        <v>974</v>
      </c>
      <c r="H176" s="5" t="s">
        <v>390</v>
      </c>
      <c r="I176" s="19">
        <f>VLOOKUP(H176,[29]Sheet1!$B$2:$C$12,2,TRUE)</f>
        <v>10</v>
      </c>
      <c r="J176" s="5" t="s">
        <v>393</v>
      </c>
      <c r="K176" s="19">
        <f>VLOOKUP(J176,[29]Sheet1!$B$2:$C$12,2,TRUE)</f>
        <v>7</v>
      </c>
      <c r="L176" s="5" t="s">
        <v>390</v>
      </c>
      <c r="M176" s="19">
        <f>VLOOKUP(L176,[29]Sheet1!$B$2:$C$12,2,TRUE)</f>
        <v>10</v>
      </c>
      <c r="N176" s="5" t="s">
        <v>390</v>
      </c>
      <c r="O176" s="19">
        <f>VLOOKUP(N176,[29]Sheet1!$B$2:$C$12,2,TRUE)</f>
        <v>10</v>
      </c>
      <c r="P176" s="5" t="s">
        <v>390</v>
      </c>
      <c r="Q176" s="19">
        <f>VLOOKUP(P176,[29]Sheet1!$B$2:$C$12,2,TRUE)</f>
        <v>10</v>
      </c>
      <c r="R176" s="5" t="s">
        <v>390</v>
      </c>
      <c r="S176" s="19">
        <f>VLOOKUP(R176,[29]Sheet1!$B$2:$C$12,2,TRUE)</f>
        <v>10</v>
      </c>
      <c r="T176" s="5" t="s">
        <v>390</v>
      </c>
      <c r="U176" s="19">
        <f>VLOOKUP(T176,[29]Sheet1!$B$2:$C$12,2,TRUE)</f>
        <v>10</v>
      </c>
      <c r="V176" s="5" t="s">
        <v>390</v>
      </c>
      <c r="W176" s="19">
        <f>VLOOKUP(V176,[29]Sheet1!$B$2:$C$12,2,TRUE)</f>
        <v>10</v>
      </c>
      <c r="X176" s="5" t="s">
        <v>390</v>
      </c>
      <c r="Y176" s="19">
        <f>VLOOKUP(X176,[29]Sheet1!$B$2:$C$12,2,TRUE)</f>
        <v>10</v>
      </c>
      <c r="Z176" s="5" t="s">
        <v>391</v>
      </c>
      <c r="AA176" s="19">
        <f>VLOOKUP(Z176,[29]Sheet1!$B$2:$C$12,2,TRUE)</f>
        <v>9</v>
      </c>
      <c r="AB176" s="5" t="str">
        <f>VLOOKUP($E176,'[30]Chi tiet'!$D$8:$AC$394,18,0)</f>
        <v>A2</v>
      </c>
      <c r="AC176" s="19">
        <f>VLOOKUP(AB176,[29]Sheet1!$B$2:$C$12,2,TRUE)</f>
        <v>9</v>
      </c>
      <c r="AD176" s="5"/>
      <c r="AE176" s="19" t="e">
        <f>VLOOKUP(AD176,[29]Sheet1!$B$2:$C$12,2,TRUE)</f>
        <v>#N/A</v>
      </c>
      <c r="AF176" s="232"/>
      <c r="AG176" s="227"/>
      <c r="AH176" s="747" t="str">
        <f>VLOOKUP($E176,'[26]Tong hop ket qua'!$E$19:$M$219,9,0)</f>
        <v>Tốt</v>
      </c>
    </row>
    <row r="177" spans="1:34" s="7" customFormat="1" ht="24.95" customHeight="1" x14ac:dyDescent="0.25">
      <c r="A177" s="207">
        <f t="shared" si="0"/>
        <v>169</v>
      </c>
      <c r="B177" s="207">
        <f>COUNTIF($F$9:F177,F177)</f>
        <v>6</v>
      </c>
      <c r="C177" s="353" t="s">
        <v>985</v>
      </c>
      <c r="D177" s="70" t="s">
        <v>128</v>
      </c>
      <c r="E177" s="209" t="s">
        <v>569</v>
      </c>
      <c r="F177" s="45" t="s">
        <v>338</v>
      </c>
      <c r="G177" s="45" t="s">
        <v>974</v>
      </c>
      <c r="H177" s="5" t="s">
        <v>393</v>
      </c>
      <c r="I177" s="19">
        <f>VLOOKUP(H177,[29]Sheet1!$B$2:$C$12,2,TRUE)</f>
        <v>7</v>
      </c>
      <c r="J177" s="5" t="s">
        <v>393</v>
      </c>
      <c r="K177" s="19">
        <f>VLOOKUP(J177,[29]Sheet1!$B$2:$C$12,2,TRUE)</f>
        <v>7</v>
      </c>
      <c r="L177" s="5" t="s">
        <v>393</v>
      </c>
      <c r="M177" s="19">
        <f>VLOOKUP(L177,[29]Sheet1!$B$2:$C$12,2,TRUE)</f>
        <v>7</v>
      </c>
      <c r="N177" s="5" t="s">
        <v>393</v>
      </c>
      <c r="O177" s="19">
        <f>VLOOKUP(N177,[29]Sheet1!$B$2:$C$12,2,TRUE)</f>
        <v>7</v>
      </c>
      <c r="P177" s="5" t="s">
        <v>393</v>
      </c>
      <c r="Q177" s="19">
        <f>VLOOKUP(P177,[29]Sheet1!$B$2:$C$12,2,TRUE)</f>
        <v>7</v>
      </c>
      <c r="R177" s="5" t="s">
        <v>393</v>
      </c>
      <c r="S177" s="19">
        <f>VLOOKUP(R177,[29]Sheet1!$B$2:$C$12,2,TRUE)</f>
        <v>7</v>
      </c>
      <c r="T177" s="5" t="s">
        <v>393</v>
      </c>
      <c r="U177" s="19">
        <f>VLOOKUP(T177,[29]Sheet1!$B$2:$C$12,2,TRUE)</f>
        <v>7</v>
      </c>
      <c r="V177" s="5" t="s">
        <v>393</v>
      </c>
      <c r="W177" s="19">
        <f>VLOOKUP(V177,[29]Sheet1!$B$2:$C$12,2,TRUE)</f>
        <v>7</v>
      </c>
      <c r="X177" s="5" t="s">
        <v>392</v>
      </c>
      <c r="Y177" s="19">
        <f>VLOOKUP(X177,[29]Sheet1!$B$2:$C$12,2,TRUE)</f>
        <v>8</v>
      </c>
      <c r="Z177" s="5" t="s">
        <v>392</v>
      </c>
      <c r="AA177" s="19">
        <f>VLOOKUP(Z177,[29]Sheet1!$B$2:$C$12,2,TRUE)</f>
        <v>8</v>
      </c>
      <c r="AB177" s="5" t="str">
        <f>VLOOKUP($E177,'[30]Chi tiet'!$D$8:$AC$394,18,0)</f>
        <v>A3</v>
      </c>
      <c r="AC177" s="19">
        <f>VLOOKUP(AB177,[29]Sheet1!$B$2:$C$12,2,TRUE)</f>
        <v>8</v>
      </c>
      <c r="AD177" s="5"/>
      <c r="AE177" s="19" t="e">
        <f>VLOOKUP(AD177,[29]Sheet1!$B$2:$C$12,2,TRUE)</f>
        <v>#N/A</v>
      </c>
      <c r="AF177" s="232"/>
      <c r="AG177" s="227"/>
      <c r="AH177" s="747"/>
    </row>
    <row r="178" spans="1:34" s="7" customFormat="1" ht="24.95" customHeight="1" x14ac:dyDescent="0.25">
      <c r="A178" s="207">
        <f t="shared" si="0"/>
        <v>170</v>
      </c>
      <c r="B178" s="207">
        <f>COUNTIF($F$9:F178,F178)</f>
        <v>7</v>
      </c>
      <c r="C178" s="353" t="s">
        <v>984</v>
      </c>
      <c r="D178" s="70" t="s">
        <v>131</v>
      </c>
      <c r="E178" s="209" t="s">
        <v>570</v>
      </c>
      <c r="F178" s="45" t="s">
        <v>338</v>
      </c>
      <c r="G178" s="45" t="s">
        <v>974</v>
      </c>
      <c r="H178" s="5" t="s">
        <v>392</v>
      </c>
      <c r="I178" s="19">
        <f>VLOOKUP(H178,[29]Sheet1!$B$2:$C$12,2,TRUE)</f>
        <v>8</v>
      </c>
      <c r="J178" s="5" t="s">
        <v>393</v>
      </c>
      <c r="K178" s="19">
        <f>VLOOKUP(J178,[29]Sheet1!$B$2:$C$12,2,TRUE)</f>
        <v>7</v>
      </c>
      <c r="L178" s="5" t="s">
        <v>392</v>
      </c>
      <c r="M178" s="19">
        <f>VLOOKUP(L178,[29]Sheet1!$B$2:$C$12,2,TRUE)</f>
        <v>8</v>
      </c>
      <c r="N178" s="5" t="s">
        <v>393</v>
      </c>
      <c r="O178" s="19">
        <f>VLOOKUP(N178,[29]Sheet1!$B$2:$C$12,2,TRUE)</f>
        <v>7</v>
      </c>
      <c r="P178" s="5" t="s">
        <v>392</v>
      </c>
      <c r="Q178" s="19">
        <f>VLOOKUP(P178,[29]Sheet1!$B$2:$C$12,2,TRUE)</f>
        <v>8</v>
      </c>
      <c r="R178" s="5" t="s">
        <v>392</v>
      </c>
      <c r="S178" s="19">
        <f>VLOOKUP(R178,[29]Sheet1!$B$2:$C$12,2,TRUE)</f>
        <v>8</v>
      </c>
      <c r="T178" s="5" t="s">
        <v>393</v>
      </c>
      <c r="U178" s="19">
        <f>VLOOKUP(T178,[29]Sheet1!$B$2:$C$12,2,TRUE)</f>
        <v>7</v>
      </c>
      <c r="V178" s="5" t="s">
        <v>391</v>
      </c>
      <c r="W178" s="19">
        <f>VLOOKUP(V178,[29]Sheet1!$B$2:$C$12,2,TRUE)</f>
        <v>9</v>
      </c>
      <c r="X178" s="5" t="s">
        <v>391</v>
      </c>
      <c r="Y178" s="19">
        <f>VLOOKUP(X178,[29]Sheet1!$B$2:$C$12,2,TRUE)</f>
        <v>9</v>
      </c>
      <c r="Z178" s="5" t="s">
        <v>392</v>
      </c>
      <c r="AA178" s="19">
        <f>VLOOKUP(Z178,[29]Sheet1!$B$2:$C$12,2,TRUE)</f>
        <v>8</v>
      </c>
      <c r="AB178" s="5" t="str">
        <f>VLOOKUP($E178,'[30]Chi tiet'!$D$8:$AC$394,18,0)</f>
        <v>A3</v>
      </c>
      <c r="AC178" s="19">
        <f>VLOOKUP(AB178,[29]Sheet1!$B$2:$C$12,2,TRUE)</f>
        <v>8</v>
      </c>
      <c r="AD178" s="5"/>
      <c r="AE178" s="19" t="e">
        <f>VLOOKUP(AD178,[29]Sheet1!$B$2:$C$12,2,TRUE)</f>
        <v>#N/A</v>
      </c>
      <c r="AF178" s="232"/>
      <c r="AG178" s="227"/>
      <c r="AH178" s="747" t="str">
        <f>VLOOKUP($E178,'[26]Tong hop ket qua'!$E$19:$M$219,9,0)</f>
        <v>Khá</v>
      </c>
    </row>
    <row r="179" spans="1:34" s="7" customFormat="1" ht="29.25" customHeight="1" x14ac:dyDescent="0.25">
      <c r="A179" s="207">
        <f t="shared" si="0"/>
        <v>171</v>
      </c>
      <c r="B179" s="207">
        <f>COUNTIF($F$9:F179,F179)</f>
        <v>8</v>
      </c>
      <c r="C179" s="353" t="s">
        <v>984</v>
      </c>
      <c r="D179" s="70" t="s">
        <v>132</v>
      </c>
      <c r="E179" s="209" t="s">
        <v>571</v>
      </c>
      <c r="F179" s="45" t="s">
        <v>338</v>
      </c>
      <c r="G179" s="45" t="s">
        <v>974</v>
      </c>
      <c r="H179" s="5" t="s">
        <v>391</v>
      </c>
      <c r="I179" s="19">
        <f>VLOOKUP(H179,[29]Sheet1!$B$2:$C$12,2,TRUE)</f>
        <v>9</v>
      </c>
      <c r="J179" s="5" t="s">
        <v>393</v>
      </c>
      <c r="K179" s="19">
        <f>VLOOKUP(J179,[29]Sheet1!$B$2:$C$12,2,TRUE)</f>
        <v>7</v>
      </c>
      <c r="L179" s="5" t="s">
        <v>391</v>
      </c>
      <c r="M179" s="19">
        <f>VLOOKUP(L179,[29]Sheet1!$B$2:$C$12,2,TRUE)</f>
        <v>9</v>
      </c>
      <c r="N179" s="5" t="s">
        <v>391</v>
      </c>
      <c r="O179" s="19">
        <f>VLOOKUP(N179,[29]Sheet1!$B$2:$C$12,2,TRUE)</f>
        <v>9</v>
      </c>
      <c r="P179" s="5" t="s">
        <v>391</v>
      </c>
      <c r="Q179" s="19">
        <f>VLOOKUP(P179,[29]Sheet1!$B$2:$C$12,2,TRUE)</f>
        <v>9</v>
      </c>
      <c r="R179" s="5" t="s">
        <v>393</v>
      </c>
      <c r="S179" s="19">
        <f>VLOOKUP(R179,[29]Sheet1!$B$2:$C$12,2,TRUE)</f>
        <v>7</v>
      </c>
      <c r="T179" s="5" t="s">
        <v>390</v>
      </c>
      <c r="U179" s="19">
        <f>VLOOKUP(T179,[29]Sheet1!$B$2:$C$12,2,TRUE)</f>
        <v>10</v>
      </c>
      <c r="V179" s="5" t="s">
        <v>391</v>
      </c>
      <c r="W179" s="19">
        <f>VLOOKUP(V179,[29]Sheet1!$B$2:$C$12,2,TRUE)</f>
        <v>9</v>
      </c>
      <c r="X179" s="5" t="s">
        <v>390</v>
      </c>
      <c r="Y179" s="19">
        <f>VLOOKUP(X179,[29]Sheet1!$B$2:$C$12,2,TRUE)</f>
        <v>10</v>
      </c>
      <c r="Z179" s="5" t="s">
        <v>391</v>
      </c>
      <c r="AA179" s="19">
        <f>VLOOKUP(Z179,[29]Sheet1!$B$2:$C$12,2,TRUE)</f>
        <v>9</v>
      </c>
      <c r="AB179" s="5" t="str">
        <f>VLOOKUP($E179,'[30]Chi tiet'!$D$8:$AC$394,18,0)</f>
        <v>A3</v>
      </c>
      <c r="AC179" s="19">
        <f>VLOOKUP(AB179,[29]Sheet1!$B$2:$C$12,2,TRUE)</f>
        <v>8</v>
      </c>
      <c r="AD179" s="5"/>
      <c r="AE179" s="19" t="e">
        <f>VLOOKUP(AD179,[29]Sheet1!$B$2:$C$12,2,TRUE)</f>
        <v>#N/A</v>
      </c>
      <c r="AF179" s="232"/>
      <c r="AG179" s="227"/>
      <c r="AH179" s="747"/>
    </row>
    <row r="180" spans="1:34" s="7" customFormat="1" ht="24.95" customHeight="1" x14ac:dyDescent="0.25">
      <c r="A180" s="207">
        <f t="shared" si="0"/>
        <v>172</v>
      </c>
      <c r="B180" s="207">
        <f>COUNTIF($F$9:F180,F180)</f>
        <v>9</v>
      </c>
      <c r="C180" s="353" t="s">
        <v>985</v>
      </c>
      <c r="D180" s="70" t="s">
        <v>133</v>
      </c>
      <c r="E180" s="209" t="s">
        <v>572</v>
      </c>
      <c r="F180" s="45" t="s">
        <v>338</v>
      </c>
      <c r="G180" s="45" t="s">
        <v>974</v>
      </c>
      <c r="H180" s="5" t="s">
        <v>392</v>
      </c>
      <c r="I180" s="19">
        <f>VLOOKUP(H180,[29]Sheet1!$B$2:$C$12,2,TRUE)</f>
        <v>8</v>
      </c>
      <c r="J180" s="5" t="s">
        <v>393</v>
      </c>
      <c r="K180" s="19">
        <f>VLOOKUP(J180,[29]Sheet1!$B$2:$C$12,2,TRUE)</f>
        <v>7</v>
      </c>
      <c r="L180" s="5" t="s">
        <v>393</v>
      </c>
      <c r="M180" s="19">
        <f>VLOOKUP(L180,[29]Sheet1!$B$2:$C$12,2,TRUE)</f>
        <v>7</v>
      </c>
      <c r="N180" s="5" t="s">
        <v>393</v>
      </c>
      <c r="O180" s="19">
        <f>VLOOKUP(N180,[29]Sheet1!$B$2:$C$12,2,TRUE)</f>
        <v>7</v>
      </c>
      <c r="P180" s="5" t="s">
        <v>393</v>
      </c>
      <c r="Q180" s="19">
        <f>VLOOKUP(P180,[29]Sheet1!$B$2:$C$12,2,TRUE)</f>
        <v>7</v>
      </c>
      <c r="R180" s="5" t="s">
        <v>392</v>
      </c>
      <c r="S180" s="19">
        <f>VLOOKUP(R180,[29]Sheet1!$B$2:$C$12,2,TRUE)</f>
        <v>8</v>
      </c>
      <c r="T180" s="5" t="s">
        <v>393</v>
      </c>
      <c r="U180" s="19">
        <f>VLOOKUP(T180,[29]Sheet1!$B$2:$C$12,2,TRUE)</f>
        <v>7</v>
      </c>
      <c r="V180" s="5" t="s">
        <v>392</v>
      </c>
      <c r="W180" s="19">
        <f>VLOOKUP(V180,[29]Sheet1!$B$2:$C$12,2,TRUE)</f>
        <v>8</v>
      </c>
      <c r="X180" s="5" t="s">
        <v>392</v>
      </c>
      <c r="Y180" s="19">
        <f>VLOOKUP(X180,[29]Sheet1!$B$2:$C$12,2,TRUE)</f>
        <v>8</v>
      </c>
      <c r="Z180" s="5" t="s">
        <v>393</v>
      </c>
      <c r="AA180" s="19">
        <f>VLOOKUP(Z180,[29]Sheet1!$B$2:$C$12,2,TRUE)</f>
        <v>7</v>
      </c>
      <c r="AB180" s="5" t="str">
        <f>VLOOKUP($E180,'[30]Chi tiet'!$D$8:$AC$394,18,0)</f>
        <v>A4</v>
      </c>
      <c r="AC180" s="19">
        <f>VLOOKUP(AB180,[29]Sheet1!$B$2:$C$12,2,TRUE)</f>
        <v>7</v>
      </c>
      <c r="AD180" s="5"/>
      <c r="AE180" s="19" t="e">
        <f>VLOOKUP(AD180,[29]Sheet1!$B$2:$C$12,2,TRUE)</f>
        <v>#N/A</v>
      </c>
      <c r="AF180" s="232"/>
      <c r="AG180" s="227"/>
      <c r="AH180" s="747"/>
    </row>
    <row r="181" spans="1:34" s="7" customFormat="1" ht="24.95" customHeight="1" x14ac:dyDescent="0.25">
      <c r="A181" s="207">
        <f t="shared" si="0"/>
        <v>173</v>
      </c>
      <c r="B181" s="207">
        <f>COUNTIF($F$9:F181,F181)</f>
        <v>10</v>
      </c>
      <c r="C181" s="353" t="s">
        <v>984</v>
      </c>
      <c r="D181" s="70" t="s">
        <v>134</v>
      </c>
      <c r="E181" s="209" t="s">
        <v>573</v>
      </c>
      <c r="F181" s="45" t="s">
        <v>338</v>
      </c>
      <c r="G181" s="45" t="s">
        <v>974</v>
      </c>
      <c r="H181" s="5" t="s">
        <v>393</v>
      </c>
      <c r="I181" s="19">
        <f>VLOOKUP(H181,[29]Sheet1!$B$2:$C$12,2,TRUE)</f>
        <v>7</v>
      </c>
      <c r="J181" s="5" t="s">
        <v>393</v>
      </c>
      <c r="K181" s="19">
        <f>VLOOKUP(J181,[29]Sheet1!$B$2:$C$12,2,TRUE)</f>
        <v>7</v>
      </c>
      <c r="L181" s="5" t="s">
        <v>393</v>
      </c>
      <c r="M181" s="19">
        <f>VLOOKUP(L181,[29]Sheet1!$B$2:$C$12,2,TRUE)</f>
        <v>7</v>
      </c>
      <c r="N181" s="5" t="s">
        <v>393</v>
      </c>
      <c r="O181" s="19">
        <f>VLOOKUP(N181,[29]Sheet1!$B$2:$C$12,2,TRUE)</f>
        <v>7</v>
      </c>
      <c r="P181" s="5" t="s">
        <v>393</v>
      </c>
      <c r="Q181" s="19">
        <f>VLOOKUP(P181,[29]Sheet1!$B$2:$C$12,2,TRUE)</f>
        <v>7</v>
      </c>
      <c r="R181" s="5" t="s">
        <v>393</v>
      </c>
      <c r="S181" s="19">
        <f>VLOOKUP(R181,[29]Sheet1!$B$2:$C$12,2,TRUE)</f>
        <v>7</v>
      </c>
      <c r="T181" s="5" t="s">
        <v>393</v>
      </c>
      <c r="U181" s="19">
        <f>VLOOKUP(T181,[29]Sheet1!$B$2:$C$12,2,TRUE)</f>
        <v>7</v>
      </c>
      <c r="V181" s="5" t="s">
        <v>393</v>
      </c>
      <c r="W181" s="19">
        <f>VLOOKUP(V181,[29]Sheet1!$B$2:$C$12,2,TRUE)</f>
        <v>7</v>
      </c>
      <c r="X181" s="5" t="s">
        <v>393</v>
      </c>
      <c r="Y181" s="19">
        <f>VLOOKUP(X181,[29]Sheet1!$B$2:$C$12,2,TRUE)</f>
        <v>7</v>
      </c>
      <c r="Z181" s="5" t="s">
        <v>393</v>
      </c>
      <c r="AA181" s="19">
        <f>VLOOKUP(Z181,[29]Sheet1!$B$2:$C$12,2,TRUE)</f>
        <v>7</v>
      </c>
      <c r="AB181" s="5" t="str">
        <f>VLOOKUP($E181,'[30]Chi tiet'!$D$8:$AC$394,18,0)</f>
        <v>A4</v>
      </c>
      <c r="AC181" s="19">
        <f>VLOOKUP(AB181,[29]Sheet1!$B$2:$C$12,2,TRUE)</f>
        <v>7</v>
      </c>
      <c r="AD181" s="5"/>
      <c r="AE181" s="19" t="e">
        <f>VLOOKUP(AD181,[29]Sheet1!$B$2:$C$12,2,TRUE)</f>
        <v>#N/A</v>
      </c>
      <c r="AF181" s="232"/>
      <c r="AG181" s="227"/>
      <c r="AH181" s="747"/>
    </row>
    <row r="182" spans="1:34" s="7" customFormat="1" ht="24.95" customHeight="1" x14ac:dyDescent="0.25">
      <c r="A182" s="207">
        <f t="shared" si="0"/>
        <v>174</v>
      </c>
      <c r="B182" s="207">
        <f>COUNTIF($F$9:F182,F182)</f>
        <v>11</v>
      </c>
      <c r="C182" s="353" t="s">
        <v>984</v>
      </c>
      <c r="D182" s="70" t="s">
        <v>135</v>
      </c>
      <c r="E182" s="209" t="s">
        <v>574</v>
      </c>
      <c r="F182" s="45" t="s">
        <v>338</v>
      </c>
      <c r="G182" s="45" t="s">
        <v>974</v>
      </c>
      <c r="H182" s="5" t="s">
        <v>393</v>
      </c>
      <c r="I182" s="19">
        <f>VLOOKUP(H182,[29]Sheet1!$B$2:$C$12,2,TRUE)</f>
        <v>7</v>
      </c>
      <c r="J182" s="5" t="s">
        <v>393</v>
      </c>
      <c r="K182" s="19">
        <f>VLOOKUP(J182,[29]Sheet1!$B$2:$C$12,2,TRUE)</f>
        <v>7</v>
      </c>
      <c r="L182" s="5" t="s">
        <v>393</v>
      </c>
      <c r="M182" s="19">
        <f>VLOOKUP(L182,[29]Sheet1!$B$2:$C$12,2,TRUE)</f>
        <v>7</v>
      </c>
      <c r="N182" s="5" t="s">
        <v>393</v>
      </c>
      <c r="O182" s="19">
        <f>VLOOKUP(N182,[29]Sheet1!$B$2:$C$12,2,TRUE)</f>
        <v>7</v>
      </c>
      <c r="P182" s="5" t="s">
        <v>393</v>
      </c>
      <c r="Q182" s="19">
        <f>VLOOKUP(P182,[29]Sheet1!$B$2:$C$12,2,TRUE)</f>
        <v>7</v>
      </c>
      <c r="R182" s="5" t="s">
        <v>394</v>
      </c>
      <c r="S182" s="19">
        <f>VLOOKUP(R182,[29]Sheet1!$B$2:$C$12,2,TRUE)</f>
        <v>6</v>
      </c>
      <c r="T182" s="5" t="s">
        <v>394</v>
      </c>
      <c r="U182" s="19">
        <f>VLOOKUP(T182,[29]Sheet1!$B$2:$C$12,2,TRUE)</f>
        <v>6</v>
      </c>
      <c r="V182" s="5" t="s">
        <v>393</v>
      </c>
      <c r="W182" s="19">
        <f>VLOOKUP(V182,[29]Sheet1!$B$2:$C$12,2,TRUE)</f>
        <v>7</v>
      </c>
      <c r="X182" s="5" t="s">
        <v>395</v>
      </c>
      <c r="Y182" s="19">
        <f>VLOOKUP(X182,[29]Sheet1!$B$2:$C$12,2,TRUE)</f>
        <v>4</v>
      </c>
      <c r="Z182" s="5" t="s">
        <v>393</v>
      </c>
      <c r="AA182" s="19">
        <f>VLOOKUP(Z182,[29]Sheet1!$B$2:$C$12,2,TRUE)</f>
        <v>7</v>
      </c>
      <c r="AB182" s="5" t="str">
        <f>VLOOKUP($E182,'[30]Chi tiet'!$D$8:$AC$394,18,0)</f>
        <v>A4</v>
      </c>
      <c r="AC182" s="19">
        <f>VLOOKUP(AB182,[29]Sheet1!$B$2:$C$12,2,TRUE)</f>
        <v>7</v>
      </c>
      <c r="AD182" s="5"/>
      <c r="AE182" s="19" t="e">
        <f>VLOOKUP(AD182,[29]Sheet1!$B$2:$C$12,2,TRUE)</f>
        <v>#N/A</v>
      </c>
      <c r="AF182" s="232"/>
      <c r="AG182" s="227"/>
      <c r="AH182" s="747"/>
    </row>
    <row r="183" spans="1:34" s="7" customFormat="1" ht="24.95" customHeight="1" x14ac:dyDescent="0.25">
      <c r="A183" s="207">
        <f t="shared" si="0"/>
        <v>175</v>
      </c>
      <c r="B183" s="207">
        <f>COUNTIF($F$9:F183,F183)</f>
        <v>12</v>
      </c>
      <c r="C183" s="353" t="s">
        <v>985</v>
      </c>
      <c r="D183" s="70" t="s">
        <v>137</v>
      </c>
      <c r="E183" s="209" t="s">
        <v>575</v>
      </c>
      <c r="F183" s="45" t="s">
        <v>338</v>
      </c>
      <c r="G183" s="45" t="s">
        <v>974</v>
      </c>
      <c r="H183" s="5" t="s">
        <v>393</v>
      </c>
      <c r="I183" s="19">
        <f>VLOOKUP(H183,[29]Sheet1!$B$2:$C$12,2,TRUE)</f>
        <v>7</v>
      </c>
      <c r="J183" s="5" t="s">
        <v>393</v>
      </c>
      <c r="K183" s="19">
        <f>VLOOKUP(J183,[29]Sheet1!$B$2:$C$12,2,TRUE)</f>
        <v>7</v>
      </c>
      <c r="L183" s="5" t="s">
        <v>393</v>
      </c>
      <c r="M183" s="19">
        <f>VLOOKUP(L183,[29]Sheet1!$B$2:$C$12,2,TRUE)</f>
        <v>7</v>
      </c>
      <c r="N183" s="5" t="s">
        <v>393</v>
      </c>
      <c r="O183" s="19">
        <f>VLOOKUP(N183,[29]Sheet1!$B$2:$C$12,2,TRUE)</f>
        <v>7</v>
      </c>
      <c r="P183" s="5" t="s">
        <v>393</v>
      </c>
      <c r="Q183" s="19">
        <f>VLOOKUP(P183,[29]Sheet1!$B$2:$C$12,2,TRUE)</f>
        <v>7</v>
      </c>
      <c r="R183" s="5" t="s">
        <v>393</v>
      </c>
      <c r="S183" s="19">
        <f>VLOOKUP(R183,[29]Sheet1!$B$2:$C$12,2,TRUE)</f>
        <v>7</v>
      </c>
      <c r="T183" s="5" t="s">
        <v>393</v>
      </c>
      <c r="U183" s="19">
        <f>VLOOKUP(T183,[29]Sheet1!$B$2:$C$12,2,TRUE)</f>
        <v>7</v>
      </c>
      <c r="V183" s="5" t="s">
        <v>393</v>
      </c>
      <c r="W183" s="19">
        <f>VLOOKUP(V183,[29]Sheet1!$B$2:$C$12,2,TRUE)</f>
        <v>7</v>
      </c>
      <c r="X183" s="5" t="s">
        <v>393</v>
      </c>
      <c r="Y183" s="19">
        <f>VLOOKUP(X183,[29]Sheet1!$B$2:$C$12,2,TRUE)</f>
        <v>7</v>
      </c>
      <c r="Z183" s="5" t="s">
        <v>392</v>
      </c>
      <c r="AA183" s="19">
        <f>VLOOKUP(Z183,[29]Sheet1!$B$2:$C$12,2,TRUE)</f>
        <v>8</v>
      </c>
      <c r="AB183" s="5" t="str">
        <f>VLOOKUP($E183,'[30]Chi tiet'!$D$8:$AC$394,18,0)</f>
        <v>A4</v>
      </c>
      <c r="AC183" s="19">
        <f>VLOOKUP(AB183,[29]Sheet1!$B$2:$C$12,2,TRUE)</f>
        <v>7</v>
      </c>
      <c r="AD183" s="5"/>
      <c r="AE183" s="19" t="e">
        <f>VLOOKUP(AD183,[29]Sheet1!$B$2:$C$12,2,TRUE)</f>
        <v>#N/A</v>
      </c>
      <c r="AF183" s="232"/>
      <c r="AG183" s="227"/>
      <c r="AH183" s="747"/>
    </row>
    <row r="184" spans="1:34" s="7" customFormat="1" ht="24.95" customHeight="1" x14ac:dyDescent="0.25">
      <c r="A184" s="207">
        <f t="shared" si="0"/>
        <v>176</v>
      </c>
      <c r="B184" s="207">
        <f>COUNTIF($F$9:F184,F184)</f>
        <v>13</v>
      </c>
      <c r="C184" s="353" t="s">
        <v>985</v>
      </c>
      <c r="D184" s="70" t="s">
        <v>138</v>
      </c>
      <c r="E184" s="209" t="s">
        <v>576</v>
      </c>
      <c r="F184" s="45" t="s">
        <v>338</v>
      </c>
      <c r="G184" s="45" t="s">
        <v>974</v>
      </c>
      <c r="H184" s="5" t="s">
        <v>392</v>
      </c>
      <c r="I184" s="19">
        <f>VLOOKUP(H184,[29]Sheet1!$B$2:$C$12,2,TRUE)</f>
        <v>8</v>
      </c>
      <c r="J184" s="5" t="s">
        <v>393</v>
      </c>
      <c r="K184" s="19">
        <f>VLOOKUP(J184,[29]Sheet1!$B$2:$C$12,2,TRUE)</f>
        <v>7</v>
      </c>
      <c r="L184" s="5" t="s">
        <v>392</v>
      </c>
      <c r="M184" s="19">
        <f>VLOOKUP(L184,[29]Sheet1!$B$2:$C$12,2,TRUE)</f>
        <v>8</v>
      </c>
      <c r="N184" s="5" t="s">
        <v>392</v>
      </c>
      <c r="O184" s="19">
        <f>VLOOKUP(N184,[29]Sheet1!$B$2:$C$12,2,TRUE)</f>
        <v>8</v>
      </c>
      <c r="P184" s="5" t="s">
        <v>393</v>
      </c>
      <c r="Q184" s="19">
        <f>VLOOKUP(P184,[29]Sheet1!$B$2:$C$12,2,TRUE)</f>
        <v>7</v>
      </c>
      <c r="R184" s="5" t="s">
        <v>392</v>
      </c>
      <c r="S184" s="19">
        <f>VLOOKUP(R184,[29]Sheet1!$B$2:$C$12,2,TRUE)</f>
        <v>8</v>
      </c>
      <c r="T184" s="5" t="s">
        <v>392</v>
      </c>
      <c r="U184" s="19">
        <f>VLOOKUP(T184,[29]Sheet1!$B$2:$C$12,2,TRUE)</f>
        <v>8</v>
      </c>
      <c r="V184" s="5" t="s">
        <v>392</v>
      </c>
      <c r="W184" s="19">
        <f>VLOOKUP(V184,[29]Sheet1!$B$2:$C$12,2,TRUE)</f>
        <v>8</v>
      </c>
      <c r="X184" s="5" t="s">
        <v>392</v>
      </c>
      <c r="Y184" s="19">
        <f>VLOOKUP(X184,[29]Sheet1!$B$2:$C$12,2,TRUE)</f>
        <v>8</v>
      </c>
      <c r="Z184" s="5" t="s">
        <v>393</v>
      </c>
      <c r="AA184" s="19">
        <f>VLOOKUP(Z184,[29]Sheet1!$B$2:$C$12,2,TRUE)</f>
        <v>7</v>
      </c>
      <c r="AB184" s="5" t="str">
        <f>VLOOKUP($E184,'[30]Chi tiet'!$D$8:$AC$394,18,0)</f>
        <v>A4</v>
      </c>
      <c r="AC184" s="19">
        <f>VLOOKUP(AB184,[29]Sheet1!$B$2:$C$12,2,TRUE)</f>
        <v>7</v>
      </c>
      <c r="AD184" s="5"/>
      <c r="AE184" s="19" t="e">
        <f>VLOOKUP(AD184,[29]Sheet1!$B$2:$C$12,2,TRUE)</f>
        <v>#N/A</v>
      </c>
      <c r="AF184" s="232"/>
      <c r="AG184" s="227"/>
      <c r="AH184" s="747"/>
    </row>
    <row r="185" spans="1:34" s="7" customFormat="1" ht="24.95" customHeight="1" x14ac:dyDescent="0.25">
      <c r="A185" s="207">
        <f t="shared" si="0"/>
        <v>177</v>
      </c>
      <c r="B185" s="207">
        <f>COUNTIF($F$9:F185,F185)</f>
        <v>14</v>
      </c>
      <c r="C185" s="353" t="s">
        <v>985</v>
      </c>
      <c r="D185" s="70" t="s">
        <v>139</v>
      </c>
      <c r="E185" s="209" t="s">
        <v>577</v>
      </c>
      <c r="F185" s="45" t="s">
        <v>338</v>
      </c>
      <c r="G185" s="45" t="s">
        <v>974</v>
      </c>
      <c r="H185" s="5" t="s">
        <v>392</v>
      </c>
      <c r="I185" s="19">
        <f>VLOOKUP(H185,[29]Sheet1!$B$2:$C$12,2,TRUE)</f>
        <v>8</v>
      </c>
      <c r="J185" s="5" t="s">
        <v>393</v>
      </c>
      <c r="K185" s="19">
        <f>VLOOKUP(J185,[29]Sheet1!$B$2:$C$12,2,TRUE)</f>
        <v>7</v>
      </c>
      <c r="L185" s="5" t="s">
        <v>393</v>
      </c>
      <c r="M185" s="19">
        <f>VLOOKUP(L185,[29]Sheet1!$B$2:$C$12,2,TRUE)</f>
        <v>7</v>
      </c>
      <c r="N185" s="5" t="s">
        <v>393</v>
      </c>
      <c r="O185" s="19">
        <f>VLOOKUP(N185,[29]Sheet1!$B$2:$C$12,2,TRUE)</f>
        <v>7</v>
      </c>
      <c r="P185" s="5" t="s">
        <v>393</v>
      </c>
      <c r="Q185" s="19">
        <f>VLOOKUP(P185,[29]Sheet1!$B$2:$C$12,2,TRUE)</f>
        <v>7</v>
      </c>
      <c r="R185" s="5" t="s">
        <v>393</v>
      </c>
      <c r="S185" s="19">
        <f>VLOOKUP(R185,[29]Sheet1!$B$2:$C$12,2,TRUE)</f>
        <v>7</v>
      </c>
      <c r="T185" s="5" t="s">
        <v>393</v>
      </c>
      <c r="U185" s="19">
        <f>VLOOKUP(T185,[29]Sheet1!$B$2:$C$12,2,TRUE)</f>
        <v>7</v>
      </c>
      <c r="V185" s="5" t="s">
        <v>393</v>
      </c>
      <c r="W185" s="19">
        <f>VLOOKUP(V185,[29]Sheet1!$B$2:$C$12,2,TRUE)</f>
        <v>7</v>
      </c>
      <c r="X185" s="5" t="s">
        <v>392</v>
      </c>
      <c r="Y185" s="19">
        <f>VLOOKUP(X185,[29]Sheet1!$B$2:$C$12,2,TRUE)</f>
        <v>8</v>
      </c>
      <c r="Z185" s="5" t="s">
        <v>392</v>
      </c>
      <c r="AA185" s="19">
        <f>VLOOKUP(Z185,[29]Sheet1!$B$2:$C$12,2,TRUE)</f>
        <v>8</v>
      </c>
      <c r="AB185" s="5" t="str">
        <f>VLOOKUP($E185,'[30]Chi tiet'!$D$8:$AC$394,18,0)</f>
        <v>A4</v>
      </c>
      <c r="AC185" s="19">
        <f>VLOOKUP(AB185,[29]Sheet1!$B$2:$C$12,2,TRUE)</f>
        <v>7</v>
      </c>
      <c r="AD185" s="5"/>
      <c r="AE185" s="19" t="e">
        <f>VLOOKUP(AD185,[29]Sheet1!$B$2:$C$12,2,TRUE)</f>
        <v>#N/A</v>
      </c>
      <c r="AF185" s="232"/>
      <c r="AG185" s="227"/>
      <c r="AH185" s="747"/>
    </row>
    <row r="186" spans="1:34" s="7" customFormat="1" ht="24.95" customHeight="1" x14ac:dyDescent="0.25">
      <c r="A186" s="207">
        <f t="shared" si="0"/>
        <v>178</v>
      </c>
      <c r="B186" s="207">
        <f>COUNTIF($F$9:F186,F186)</f>
        <v>15</v>
      </c>
      <c r="C186" s="353" t="s">
        <v>985</v>
      </c>
      <c r="D186" s="70" t="s">
        <v>111</v>
      </c>
      <c r="E186" s="209" t="s">
        <v>578</v>
      </c>
      <c r="F186" s="45" t="s">
        <v>338</v>
      </c>
      <c r="G186" s="45" t="s">
        <v>974</v>
      </c>
      <c r="H186" s="5" t="s">
        <v>393</v>
      </c>
      <c r="I186" s="19">
        <f>VLOOKUP(H186,[29]Sheet1!$B$2:$C$12,2,TRUE)</f>
        <v>7</v>
      </c>
      <c r="J186" s="5" t="s">
        <v>393</v>
      </c>
      <c r="K186" s="19">
        <f>VLOOKUP(J186,[29]Sheet1!$B$2:$C$12,2,TRUE)</f>
        <v>7</v>
      </c>
      <c r="L186" s="5" t="s">
        <v>393</v>
      </c>
      <c r="M186" s="19">
        <f>VLOOKUP(L186,[29]Sheet1!$B$2:$C$12,2,TRUE)</f>
        <v>7</v>
      </c>
      <c r="N186" s="5" t="s">
        <v>393</v>
      </c>
      <c r="O186" s="19">
        <f>VLOOKUP(N186,[29]Sheet1!$B$2:$C$12,2,TRUE)</f>
        <v>7</v>
      </c>
      <c r="P186" s="5" t="s">
        <v>393</v>
      </c>
      <c r="Q186" s="19">
        <f>VLOOKUP(P186,[29]Sheet1!$B$2:$C$12,2,TRUE)</f>
        <v>7</v>
      </c>
      <c r="R186" s="5" t="s">
        <v>393</v>
      </c>
      <c r="S186" s="19">
        <f>VLOOKUP(R186,[29]Sheet1!$B$2:$C$12,2,TRUE)</f>
        <v>7</v>
      </c>
      <c r="T186" s="5" t="s">
        <v>393</v>
      </c>
      <c r="U186" s="19">
        <f>VLOOKUP(T186,[29]Sheet1!$B$2:$C$12,2,TRUE)</f>
        <v>7</v>
      </c>
      <c r="V186" s="5" t="s">
        <v>393</v>
      </c>
      <c r="W186" s="19">
        <f>VLOOKUP(V186,[29]Sheet1!$B$2:$C$12,2,TRUE)</f>
        <v>7</v>
      </c>
      <c r="X186" s="5" t="s">
        <v>393</v>
      </c>
      <c r="Y186" s="19">
        <f>VLOOKUP(X186,[29]Sheet1!$B$2:$C$12,2,TRUE)</f>
        <v>7</v>
      </c>
      <c r="Z186" s="5" t="s">
        <v>393</v>
      </c>
      <c r="AA186" s="19">
        <f>VLOOKUP(Z186,[29]Sheet1!$B$2:$C$12,2,TRUE)</f>
        <v>7</v>
      </c>
      <c r="AB186" s="5" t="str">
        <f>VLOOKUP($E186,'[30]Chi tiet'!$D$8:$AC$394,18,0)</f>
        <v>A4</v>
      </c>
      <c r="AC186" s="19">
        <f>VLOOKUP(AB186,[29]Sheet1!$B$2:$C$12,2,TRUE)</f>
        <v>7</v>
      </c>
      <c r="AD186" s="5"/>
      <c r="AE186" s="19" t="e">
        <f>VLOOKUP(AD186,[29]Sheet1!$B$2:$C$12,2,TRUE)</f>
        <v>#N/A</v>
      </c>
      <c r="AF186" s="232"/>
      <c r="AG186" s="227"/>
      <c r="AH186" s="747"/>
    </row>
    <row r="187" spans="1:34" s="7" customFormat="1" ht="24.95" customHeight="1" x14ac:dyDescent="0.25">
      <c r="A187" s="207">
        <f t="shared" si="0"/>
        <v>179</v>
      </c>
      <c r="B187" s="207">
        <f>COUNTIF($F$9:F187,F187)</f>
        <v>16</v>
      </c>
      <c r="C187" s="353" t="s">
        <v>985</v>
      </c>
      <c r="D187" s="70" t="s">
        <v>140</v>
      </c>
      <c r="E187" s="209" t="s">
        <v>568</v>
      </c>
      <c r="F187" s="45" t="s">
        <v>338</v>
      </c>
      <c r="G187" s="45" t="s">
        <v>974</v>
      </c>
      <c r="H187" s="5" t="s">
        <v>393</v>
      </c>
      <c r="I187" s="19">
        <f>VLOOKUP(H187,[29]Sheet1!$B$2:$C$12,2,TRUE)</f>
        <v>7</v>
      </c>
      <c r="J187" s="5" t="s">
        <v>393</v>
      </c>
      <c r="K187" s="19">
        <f>VLOOKUP(J187,[29]Sheet1!$B$2:$C$12,2,TRUE)</f>
        <v>7</v>
      </c>
      <c r="L187" s="5" t="s">
        <v>393</v>
      </c>
      <c r="M187" s="19">
        <f>VLOOKUP(L187,[29]Sheet1!$B$2:$C$12,2,TRUE)</f>
        <v>7</v>
      </c>
      <c r="N187" s="5" t="s">
        <v>393</v>
      </c>
      <c r="O187" s="19">
        <f>VLOOKUP(N187,[29]Sheet1!$B$2:$C$12,2,TRUE)</f>
        <v>7</v>
      </c>
      <c r="P187" s="5" t="s">
        <v>393</v>
      </c>
      <c r="Q187" s="19">
        <f>VLOOKUP(P187,[29]Sheet1!$B$2:$C$12,2,TRUE)</f>
        <v>7</v>
      </c>
      <c r="R187" s="5" t="s">
        <v>393</v>
      </c>
      <c r="S187" s="19">
        <f>VLOOKUP(R187,[29]Sheet1!$B$2:$C$12,2,TRUE)</f>
        <v>7</v>
      </c>
      <c r="T187" s="5" t="s">
        <v>393</v>
      </c>
      <c r="U187" s="19">
        <f>VLOOKUP(T187,[29]Sheet1!$B$2:$C$12,2,TRUE)</f>
        <v>7</v>
      </c>
      <c r="V187" s="5" t="s">
        <v>393</v>
      </c>
      <c r="W187" s="19">
        <f>VLOOKUP(V187,[29]Sheet1!$B$2:$C$12,2,TRUE)</f>
        <v>7</v>
      </c>
      <c r="X187" s="5" t="s">
        <v>393</v>
      </c>
      <c r="Y187" s="19">
        <f>VLOOKUP(X187,[29]Sheet1!$B$2:$C$12,2,TRUE)</f>
        <v>7</v>
      </c>
      <c r="Z187" s="5" t="s">
        <v>393</v>
      </c>
      <c r="AA187" s="19">
        <f>VLOOKUP(Z187,[29]Sheet1!$B$2:$C$12,2,TRUE)</f>
        <v>7</v>
      </c>
      <c r="AB187" s="5" t="str">
        <f>VLOOKUP($E187,'[30]Chi tiet'!$D$8:$AC$394,18,0)</f>
        <v>A4</v>
      </c>
      <c r="AC187" s="19">
        <f>VLOOKUP(AB187,[29]Sheet1!$B$2:$C$12,2,TRUE)</f>
        <v>7</v>
      </c>
      <c r="AD187" s="5"/>
      <c r="AE187" s="19" t="e">
        <f>VLOOKUP(AD187,[29]Sheet1!$B$2:$C$12,2,TRUE)</f>
        <v>#N/A</v>
      </c>
      <c r="AF187" s="232"/>
      <c r="AG187" s="227"/>
      <c r="AH187" s="747"/>
    </row>
    <row r="188" spans="1:34" s="7" customFormat="1" ht="24.95" customHeight="1" x14ac:dyDescent="0.25">
      <c r="A188" s="207">
        <f t="shared" si="0"/>
        <v>180</v>
      </c>
      <c r="B188" s="207">
        <f>COUNTIF($F$9:F188,F188)</f>
        <v>17</v>
      </c>
      <c r="C188" s="353" t="s">
        <v>985</v>
      </c>
      <c r="D188" s="70" t="s">
        <v>142</v>
      </c>
      <c r="E188" s="209" t="s">
        <v>579</v>
      </c>
      <c r="F188" s="45" t="s">
        <v>338</v>
      </c>
      <c r="G188" s="45" t="s">
        <v>974</v>
      </c>
      <c r="H188" s="5" t="s">
        <v>392</v>
      </c>
      <c r="I188" s="19">
        <f>VLOOKUP(H188,[29]Sheet1!$B$2:$C$12,2,TRUE)</f>
        <v>8</v>
      </c>
      <c r="J188" s="5" t="s">
        <v>393</v>
      </c>
      <c r="K188" s="19">
        <f>VLOOKUP(J188,[29]Sheet1!$B$2:$C$12,2,TRUE)</f>
        <v>7</v>
      </c>
      <c r="L188" s="5" t="s">
        <v>392</v>
      </c>
      <c r="M188" s="19">
        <f>VLOOKUP(L188,[29]Sheet1!$B$2:$C$12,2,TRUE)</f>
        <v>8</v>
      </c>
      <c r="N188" s="5" t="s">
        <v>392</v>
      </c>
      <c r="O188" s="19">
        <f>VLOOKUP(N188,[29]Sheet1!$B$2:$C$12,2,TRUE)</f>
        <v>8</v>
      </c>
      <c r="P188" s="5" t="s">
        <v>392</v>
      </c>
      <c r="Q188" s="19">
        <f>VLOOKUP(P188,[29]Sheet1!$B$2:$C$12,2,TRUE)</f>
        <v>8</v>
      </c>
      <c r="R188" s="5" t="s">
        <v>393</v>
      </c>
      <c r="S188" s="19">
        <f>VLOOKUP(R188,[29]Sheet1!$B$2:$C$12,2,TRUE)</f>
        <v>7</v>
      </c>
      <c r="T188" s="5" t="s">
        <v>393</v>
      </c>
      <c r="U188" s="19">
        <f>VLOOKUP(T188,[29]Sheet1!$B$2:$C$12,2,TRUE)</f>
        <v>7</v>
      </c>
      <c r="V188" s="5" t="s">
        <v>391</v>
      </c>
      <c r="W188" s="19">
        <f>VLOOKUP(V188,[29]Sheet1!$B$2:$C$12,2,TRUE)</f>
        <v>9</v>
      </c>
      <c r="X188" s="5" t="s">
        <v>391</v>
      </c>
      <c r="Y188" s="19">
        <f>VLOOKUP(X188,[29]Sheet1!$B$2:$C$12,2,TRUE)</f>
        <v>9</v>
      </c>
      <c r="Z188" s="5" t="s">
        <v>392</v>
      </c>
      <c r="AA188" s="19">
        <f>VLOOKUP(Z188,[29]Sheet1!$B$2:$C$12,2,TRUE)</f>
        <v>8</v>
      </c>
      <c r="AB188" s="5" t="str">
        <f>VLOOKUP($E188,'[30]Chi tiet'!$D$8:$AC$394,18,0)</f>
        <v>A3</v>
      </c>
      <c r="AC188" s="19">
        <f>VLOOKUP(AB188,[29]Sheet1!$B$2:$C$12,2,TRUE)</f>
        <v>8</v>
      </c>
      <c r="AD188" s="5"/>
      <c r="AE188" s="19" t="e">
        <f>VLOOKUP(AD188,[29]Sheet1!$B$2:$C$12,2,TRUE)</f>
        <v>#N/A</v>
      </c>
      <c r="AF188" s="232"/>
      <c r="AG188" s="227"/>
      <c r="AH188" s="747"/>
    </row>
    <row r="189" spans="1:34" s="7" customFormat="1" ht="24.95" customHeight="1" x14ac:dyDescent="0.25">
      <c r="A189" s="207">
        <f t="shared" si="0"/>
        <v>181</v>
      </c>
      <c r="B189" s="207">
        <f>COUNTIF($F$9:F189,F189)</f>
        <v>18</v>
      </c>
      <c r="C189" s="353" t="s">
        <v>984</v>
      </c>
      <c r="D189" s="70" t="s">
        <v>143</v>
      </c>
      <c r="E189" s="209" t="s">
        <v>580</v>
      </c>
      <c r="F189" s="45" t="s">
        <v>338</v>
      </c>
      <c r="G189" s="45" t="s">
        <v>974</v>
      </c>
      <c r="H189" s="5" t="s">
        <v>393</v>
      </c>
      <c r="I189" s="19">
        <f>VLOOKUP(H189,[29]Sheet1!$B$2:$C$12,2,TRUE)</f>
        <v>7</v>
      </c>
      <c r="J189" s="5" t="s">
        <v>393</v>
      </c>
      <c r="K189" s="19">
        <f>VLOOKUP(J189,[29]Sheet1!$B$2:$C$12,2,TRUE)</f>
        <v>7</v>
      </c>
      <c r="L189" s="5" t="s">
        <v>393</v>
      </c>
      <c r="M189" s="19">
        <f>VLOOKUP(L189,[29]Sheet1!$B$2:$C$12,2,TRUE)</f>
        <v>7</v>
      </c>
      <c r="N189" s="5" t="s">
        <v>393</v>
      </c>
      <c r="O189" s="19">
        <f>VLOOKUP(N189,[29]Sheet1!$B$2:$C$12,2,TRUE)</f>
        <v>7</v>
      </c>
      <c r="P189" s="5" t="s">
        <v>393</v>
      </c>
      <c r="Q189" s="19">
        <f>VLOOKUP(P189,[29]Sheet1!$B$2:$C$12,2,TRUE)</f>
        <v>7</v>
      </c>
      <c r="R189" s="5" t="s">
        <v>394</v>
      </c>
      <c r="S189" s="19">
        <f>VLOOKUP(R189,[29]Sheet1!$B$2:$C$12,2,TRUE)</f>
        <v>6</v>
      </c>
      <c r="T189" s="5" t="s">
        <v>393</v>
      </c>
      <c r="U189" s="19">
        <f>VLOOKUP(T189,[29]Sheet1!$B$2:$C$12,2,TRUE)</f>
        <v>7</v>
      </c>
      <c r="V189" s="5" t="s">
        <v>393</v>
      </c>
      <c r="W189" s="19">
        <f>VLOOKUP(V189,[29]Sheet1!$B$2:$C$12,2,TRUE)</f>
        <v>7</v>
      </c>
      <c r="X189" s="5" t="s">
        <v>393</v>
      </c>
      <c r="Y189" s="19">
        <f>VLOOKUP(X189,[29]Sheet1!$B$2:$C$12,2,TRUE)</f>
        <v>7</v>
      </c>
      <c r="Z189" s="5" t="s">
        <v>393</v>
      </c>
      <c r="AA189" s="19">
        <f>VLOOKUP(Z189,[29]Sheet1!$B$2:$C$12,2,TRUE)</f>
        <v>7</v>
      </c>
      <c r="AB189" s="5" t="str">
        <f>VLOOKUP($E189,'[30]Chi tiet'!$D$8:$AC$394,18,0)</f>
        <v>A4</v>
      </c>
      <c r="AC189" s="19">
        <f>VLOOKUP(AB189,[29]Sheet1!$B$2:$C$12,2,TRUE)</f>
        <v>7</v>
      </c>
      <c r="AD189" s="5"/>
      <c r="AE189" s="19" t="e">
        <f>VLOOKUP(AD189,[29]Sheet1!$B$2:$C$12,2,TRUE)</f>
        <v>#N/A</v>
      </c>
      <c r="AF189" s="232"/>
      <c r="AG189" s="227"/>
      <c r="AH189" s="747"/>
    </row>
    <row r="190" spans="1:34" s="7" customFormat="1" ht="33" customHeight="1" x14ac:dyDescent="0.25">
      <c r="A190" s="207">
        <f t="shared" si="0"/>
        <v>182</v>
      </c>
      <c r="B190" s="207">
        <f>COUNTIF($F$9:F190,F190)</f>
        <v>19</v>
      </c>
      <c r="C190" s="353" t="s">
        <v>985</v>
      </c>
      <c r="D190" s="70" t="s">
        <v>144</v>
      </c>
      <c r="E190" s="209" t="s">
        <v>581</v>
      </c>
      <c r="F190" s="45" t="s">
        <v>338</v>
      </c>
      <c r="G190" s="45" t="s">
        <v>974</v>
      </c>
      <c r="H190" s="5" t="s">
        <v>393</v>
      </c>
      <c r="I190" s="19">
        <f>VLOOKUP(H190,[29]Sheet1!$B$2:$C$12,2,TRUE)</f>
        <v>7</v>
      </c>
      <c r="J190" s="5" t="s">
        <v>393</v>
      </c>
      <c r="K190" s="19">
        <f>VLOOKUP(J190,[29]Sheet1!$B$2:$C$12,2,TRUE)</f>
        <v>7</v>
      </c>
      <c r="L190" s="5" t="s">
        <v>393</v>
      </c>
      <c r="M190" s="19">
        <f>VLOOKUP(L190,[29]Sheet1!$B$2:$C$12,2,TRUE)</f>
        <v>7</v>
      </c>
      <c r="N190" s="5" t="s">
        <v>393</v>
      </c>
      <c r="O190" s="19">
        <f>VLOOKUP(N190,[29]Sheet1!$B$2:$C$12,2,TRUE)</f>
        <v>7</v>
      </c>
      <c r="P190" s="5" t="s">
        <v>393</v>
      </c>
      <c r="Q190" s="19">
        <f>VLOOKUP(P190,[29]Sheet1!$B$2:$C$12,2,TRUE)</f>
        <v>7</v>
      </c>
      <c r="R190" s="5" t="s">
        <v>393</v>
      </c>
      <c r="S190" s="19">
        <f>VLOOKUP(R190,[29]Sheet1!$B$2:$C$12,2,TRUE)</f>
        <v>7</v>
      </c>
      <c r="T190" s="5" t="s">
        <v>393</v>
      </c>
      <c r="U190" s="19">
        <f>VLOOKUP(T190,[29]Sheet1!$B$2:$C$12,2,TRUE)</f>
        <v>7</v>
      </c>
      <c r="V190" s="5" t="s">
        <v>392</v>
      </c>
      <c r="W190" s="19">
        <f>VLOOKUP(V190,[29]Sheet1!$B$2:$C$12,2,TRUE)</f>
        <v>8</v>
      </c>
      <c r="X190" s="5" t="s">
        <v>393</v>
      </c>
      <c r="Y190" s="19">
        <f>VLOOKUP(X190,[29]Sheet1!$B$2:$C$12,2,TRUE)</f>
        <v>7</v>
      </c>
      <c r="Z190" s="5" t="s">
        <v>393</v>
      </c>
      <c r="AA190" s="19">
        <f>VLOOKUP(Z190,[29]Sheet1!$B$2:$C$12,2,TRUE)</f>
        <v>7</v>
      </c>
      <c r="AB190" s="5" t="str">
        <f>VLOOKUP($E190,'[30]Chi tiet'!$D$8:$AC$394,18,0)</f>
        <v>A3</v>
      </c>
      <c r="AC190" s="19">
        <f>VLOOKUP(AB190,[29]Sheet1!$B$2:$C$12,2,TRUE)</f>
        <v>8</v>
      </c>
      <c r="AD190" s="5"/>
      <c r="AE190" s="19" t="e">
        <f>VLOOKUP(AD190,[29]Sheet1!$B$2:$C$12,2,TRUE)</f>
        <v>#N/A</v>
      </c>
      <c r="AF190" s="232"/>
      <c r="AG190" s="227"/>
      <c r="AH190" s="747"/>
    </row>
    <row r="191" spans="1:34" s="7" customFormat="1" ht="24.95" customHeight="1" x14ac:dyDescent="0.25">
      <c r="A191" s="207">
        <f t="shared" si="0"/>
        <v>183</v>
      </c>
      <c r="B191" s="207">
        <f>COUNTIF($F$9:F191,F191)</f>
        <v>20</v>
      </c>
      <c r="C191" s="353" t="s">
        <v>985</v>
      </c>
      <c r="D191" s="70" t="s">
        <v>145</v>
      </c>
      <c r="E191" s="209" t="s">
        <v>582</v>
      </c>
      <c r="F191" s="45" t="s">
        <v>338</v>
      </c>
      <c r="G191" s="45" t="s">
        <v>974</v>
      </c>
      <c r="H191" s="5" t="s">
        <v>393</v>
      </c>
      <c r="I191" s="19">
        <f>VLOOKUP(H191,[29]Sheet1!$B$2:$C$12,2,TRUE)</f>
        <v>7</v>
      </c>
      <c r="J191" s="5" t="s">
        <v>393</v>
      </c>
      <c r="K191" s="19">
        <f>VLOOKUP(J191,[29]Sheet1!$B$2:$C$12,2,TRUE)</f>
        <v>7</v>
      </c>
      <c r="L191" s="5" t="s">
        <v>393</v>
      </c>
      <c r="M191" s="19">
        <f>VLOOKUP(L191,[29]Sheet1!$B$2:$C$12,2,TRUE)</f>
        <v>7</v>
      </c>
      <c r="N191" s="5" t="s">
        <v>393</v>
      </c>
      <c r="O191" s="19">
        <f>VLOOKUP(N191,[29]Sheet1!$B$2:$C$12,2,TRUE)</f>
        <v>7</v>
      </c>
      <c r="P191" s="5" t="s">
        <v>393</v>
      </c>
      <c r="Q191" s="19">
        <f>VLOOKUP(P191,[29]Sheet1!$B$2:$C$12,2,TRUE)</f>
        <v>7</v>
      </c>
      <c r="R191" s="5" t="s">
        <v>393</v>
      </c>
      <c r="S191" s="19">
        <f>VLOOKUP(R191,[29]Sheet1!$B$2:$C$12,2,TRUE)</f>
        <v>7</v>
      </c>
      <c r="T191" s="5" t="s">
        <v>393</v>
      </c>
      <c r="U191" s="19">
        <f>VLOOKUP(T191,[29]Sheet1!$B$2:$C$12,2,TRUE)</f>
        <v>7</v>
      </c>
      <c r="V191" s="5" t="s">
        <v>393</v>
      </c>
      <c r="W191" s="19">
        <f>VLOOKUP(V191,[29]Sheet1!$B$2:$C$12,2,TRUE)</f>
        <v>7</v>
      </c>
      <c r="X191" s="5" t="s">
        <v>393</v>
      </c>
      <c r="Y191" s="19">
        <f>VLOOKUP(X191,[29]Sheet1!$B$2:$C$12,2,TRUE)</f>
        <v>7</v>
      </c>
      <c r="Z191" s="5" t="s">
        <v>393</v>
      </c>
      <c r="AA191" s="19">
        <f>VLOOKUP(Z191,[29]Sheet1!$B$2:$C$12,2,TRUE)</f>
        <v>7</v>
      </c>
      <c r="AB191" s="5" t="str">
        <f>VLOOKUP($E191,'[30]Chi tiet'!$D$8:$AC$394,18,0)</f>
        <v>A4</v>
      </c>
      <c r="AC191" s="19">
        <f>VLOOKUP(AB191,[29]Sheet1!$B$2:$C$12,2,TRUE)</f>
        <v>7</v>
      </c>
      <c r="AD191" s="5"/>
      <c r="AE191" s="19" t="e">
        <f>VLOOKUP(AD191,[29]Sheet1!$B$2:$C$12,2,TRUE)</f>
        <v>#N/A</v>
      </c>
      <c r="AF191" s="232"/>
      <c r="AG191" s="227"/>
      <c r="AH191" s="747"/>
    </row>
    <row r="192" spans="1:34" s="7" customFormat="1" ht="24.95" customHeight="1" x14ac:dyDescent="0.25">
      <c r="A192" s="207">
        <f t="shared" si="0"/>
        <v>184</v>
      </c>
      <c r="B192" s="207">
        <f>COUNTIF($F$9:F192,F192)</f>
        <v>21</v>
      </c>
      <c r="C192" s="353" t="s">
        <v>984</v>
      </c>
      <c r="D192" s="70" t="s">
        <v>146</v>
      </c>
      <c r="E192" s="209" t="s">
        <v>583</v>
      </c>
      <c r="F192" s="45" t="s">
        <v>338</v>
      </c>
      <c r="G192" s="45" t="s">
        <v>974</v>
      </c>
      <c r="H192" s="5" t="s">
        <v>393</v>
      </c>
      <c r="I192" s="19">
        <f>VLOOKUP(H192,[29]Sheet1!$B$2:$C$12,2,TRUE)</f>
        <v>7</v>
      </c>
      <c r="J192" s="5" t="s">
        <v>393</v>
      </c>
      <c r="K192" s="19">
        <f>VLOOKUP(J192,[29]Sheet1!$B$2:$C$12,2,TRUE)</f>
        <v>7</v>
      </c>
      <c r="L192" s="5" t="s">
        <v>392</v>
      </c>
      <c r="M192" s="19">
        <f>VLOOKUP(L192,[29]Sheet1!$B$2:$C$12,2,TRUE)</f>
        <v>8</v>
      </c>
      <c r="N192" s="5" t="s">
        <v>392</v>
      </c>
      <c r="O192" s="19">
        <f>VLOOKUP(N192,[29]Sheet1!$B$2:$C$12,2,TRUE)</f>
        <v>8</v>
      </c>
      <c r="P192" s="5" t="s">
        <v>392</v>
      </c>
      <c r="Q192" s="19">
        <f>VLOOKUP(P192,[29]Sheet1!$B$2:$C$12,2,TRUE)</f>
        <v>8</v>
      </c>
      <c r="R192" s="5" t="s">
        <v>393</v>
      </c>
      <c r="S192" s="19">
        <f>VLOOKUP(R192,[29]Sheet1!$B$2:$C$12,2,TRUE)</f>
        <v>7</v>
      </c>
      <c r="T192" s="5" t="s">
        <v>393</v>
      </c>
      <c r="U192" s="19">
        <f>VLOOKUP(T192,[29]Sheet1!$B$2:$C$12,2,TRUE)</f>
        <v>7</v>
      </c>
      <c r="V192" s="5" t="s">
        <v>393</v>
      </c>
      <c r="W192" s="19">
        <f>VLOOKUP(V192,[29]Sheet1!$B$2:$C$12,2,TRUE)</f>
        <v>7</v>
      </c>
      <c r="X192" s="5" t="s">
        <v>392</v>
      </c>
      <c r="Y192" s="19">
        <f>VLOOKUP(X192,[29]Sheet1!$B$2:$C$12,2,TRUE)</f>
        <v>8</v>
      </c>
      <c r="Z192" s="5" t="s">
        <v>393</v>
      </c>
      <c r="AA192" s="19">
        <f>VLOOKUP(Z192,[29]Sheet1!$B$2:$C$12,2,TRUE)</f>
        <v>7</v>
      </c>
      <c r="AB192" s="5" t="str">
        <f>VLOOKUP($E192,'[30]Chi tiet'!$D$8:$AC$394,18,0)</f>
        <v>A4</v>
      </c>
      <c r="AC192" s="19">
        <f>VLOOKUP(AB192,[29]Sheet1!$B$2:$C$12,2,TRUE)</f>
        <v>7</v>
      </c>
      <c r="AD192" s="5"/>
      <c r="AE192" s="19" t="e">
        <f>VLOOKUP(AD192,[29]Sheet1!$B$2:$C$12,2,TRUE)</f>
        <v>#N/A</v>
      </c>
      <c r="AF192" s="232"/>
      <c r="AG192" s="227"/>
      <c r="AH192" s="747"/>
    </row>
    <row r="193" spans="1:34" s="7" customFormat="1" ht="24.95" customHeight="1" x14ac:dyDescent="0.25">
      <c r="A193" s="207">
        <f t="shared" si="0"/>
        <v>185</v>
      </c>
      <c r="B193" s="207">
        <f>COUNTIF($F$9:F193,F193)</f>
        <v>22</v>
      </c>
      <c r="C193" s="353" t="s">
        <v>985</v>
      </c>
      <c r="D193" s="70" t="s">
        <v>293</v>
      </c>
      <c r="E193" s="209" t="s">
        <v>585</v>
      </c>
      <c r="F193" s="45" t="s">
        <v>338</v>
      </c>
      <c r="G193" s="45" t="s">
        <v>974</v>
      </c>
      <c r="H193" s="5" t="s">
        <v>393</v>
      </c>
      <c r="I193" s="19">
        <f>VLOOKUP(H193,[29]Sheet1!$B$2:$C$12,2,TRUE)</f>
        <v>7</v>
      </c>
      <c r="J193" s="5" t="s">
        <v>393</v>
      </c>
      <c r="K193" s="19">
        <f>VLOOKUP(J193,[29]Sheet1!$B$2:$C$12,2,TRUE)</f>
        <v>7</v>
      </c>
      <c r="L193" s="5" t="s">
        <v>392</v>
      </c>
      <c r="M193" s="19">
        <f>VLOOKUP(L193,[29]Sheet1!$B$2:$C$12,2,TRUE)</f>
        <v>8</v>
      </c>
      <c r="N193" s="5" t="s">
        <v>393</v>
      </c>
      <c r="O193" s="19">
        <f>VLOOKUP(N193,[29]Sheet1!$B$2:$C$12,2,TRUE)</f>
        <v>7</v>
      </c>
      <c r="P193" s="5" t="s">
        <v>392</v>
      </c>
      <c r="Q193" s="19">
        <f>VLOOKUP(P193,[29]Sheet1!$B$2:$C$12,2,TRUE)</f>
        <v>8</v>
      </c>
      <c r="R193" s="5" t="s">
        <v>392</v>
      </c>
      <c r="S193" s="19">
        <f>VLOOKUP(R193,[29]Sheet1!$B$2:$C$12,2,TRUE)</f>
        <v>8</v>
      </c>
      <c r="T193" s="5" t="s">
        <v>392</v>
      </c>
      <c r="U193" s="19">
        <f>VLOOKUP(T193,[29]Sheet1!$B$2:$C$12,2,TRUE)</f>
        <v>8</v>
      </c>
      <c r="V193" s="5" t="s">
        <v>392</v>
      </c>
      <c r="W193" s="19">
        <f>VLOOKUP(V193,[29]Sheet1!$B$2:$C$12,2,TRUE)</f>
        <v>8</v>
      </c>
      <c r="X193" s="5" t="s">
        <v>392</v>
      </c>
      <c r="Y193" s="19">
        <f>VLOOKUP(X193,[29]Sheet1!$B$2:$C$12,2,TRUE)</f>
        <v>8</v>
      </c>
      <c r="Z193" s="5" t="s">
        <v>392</v>
      </c>
      <c r="AA193" s="19">
        <f>VLOOKUP(Z193,[29]Sheet1!$B$2:$C$12,2,TRUE)</f>
        <v>8</v>
      </c>
      <c r="AB193" s="5" t="str">
        <f>VLOOKUP($E193,'[30]Chi tiet'!$D$8:$AC$394,18,0)</f>
        <v>A3</v>
      </c>
      <c r="AC193" s="19">
        <f>VLOOKUP(AB193,[29]Sheet1!$B$2:$C$12,2,TRUE)</f>
        <v>8</v>
      </c>
      <c r="AD193" s="5"/>
      <c r="AE193" s="19" t="e">
        <f>VLOOKUP(AD193,[29]Sheet1!$B$2:$C$12,2,TRUE)</f>
        <v>#N/A</v>
      </c>
      <c r="AF193" s="232"/>
      <c r="AG193" s="227"/>
      <c r="AH193" s="747"/>
    </row>
    <row r="194" spans="1:34" s="7" customFormat="1" ht="24.95" customHeight="1" x14ac:dyDescent="0.25">
      <c r="A194" s="207">
        <f t="shared" si="0"/>
        <v>186</v>
      </c>
      <c r="B194" s="207">
        <f>COUNTIF($F$9:F194,F194)</f>
        <v>23</v>
      </c>
      <c r="C194" s="353" t="s">
        <v>985</v>
      </c>
      <c r="D194" s="70" t="s">
        <v>297</v>
      </c>
      <c r="E194" s="209" t="s">
        <v>586</v>
      </c>
      <c r="F194" s="45" t="s">
        <v>338</v>
      </c>
      <c r="G194" s="45" t="s">
        <v>974</v>
      </c>
      <c r="H194" s="5" t="s">
        <v>391</v>
      </c>
      <c r="I194" s="19">
        <f>VLOOKUP(H194,[29]Sheet1!$B$2:$C$12,2,TRUE)</f>
        <v>9</v>
      </c>
      <c r="J194" s="5" t="s">
        <v>393</v>
      </c>
      <c r="K194" s="19">
        <f>VLOOKUP(J194,[29]Sheet1!$B$2:$C$12,2,TRUE)</f>
        <v>7</v>
      </c>
      <c r="L194" s="5" t="s">
        <v>391</v>
      </c>
      <c r="M194" s="19">
        <f>VLOOKUP(L194,[29]Sheet1!$B$2:$C$12,2,TRUE)</f>
        <v>9</v>
      </c>
      <c r="N194" s="5" t="s">
        <v>391</v>
      </c>
      <c r="O194" s="19">
        <f>VLOOKUP(N194,[29]Sheet1!$B$2:$C$12,2,TRUE)</f>
        <v>9</v>
      </c>
      <c r="P194" s="5" t="s">
        <v>391</v>
      </c>
      <c r="Q194" s="19">
        <f>VLOOKUP(P194,[29]Sheet1!$B$2:$C$12,2,TRUE)</f>
        <v>9</v>
      </c>
      <c r="R194" s="5" t="s">
        <v>391</v>
      </c>
      <c r="S194" s="19">
        <f>VLOOKUP(R194,[29]Sheet1!$B$2:$C$12,2,TRUE)</f>
        <v>9</v>
      </c>
      <c r="T194" s="5" t="s">
        <v>391</v>
      </c>
      <c r="U194" s="19">
        <f>VLOOKUP(T194,[29]Sheet1!$B$2:$C$12,2,TRUE)</f>
        <v>9</v>
      </c>
      <c r="V194" s="5" t="s">
        <v>391</v>
      </c>
      <c r="W194" s="19">
        <f>VLOOKUP(V194,[29]Sheet1!$B$2:$C$12,2,TRUE)</f>
        <v>9</v>
      </c>
      <c r="X194" s="5" t="s">
        <v>391</v>
      </c>
      <c r="Y194" s="19">
        <f>VLOOKUP(X194,[29]Sheet1!$B$2:$C$12,2,TRUE)</f>
        <v>9</v>
      </c>
      <c r="Z194" s="5" t="s">
        <v>391</v>
      </c>
      <c r="AA194" s="19">
        <f>VLOOKUP(Z194,[29]Sheet1!$B$2:$C$12,2,TRUE)</f>
        <v>9</v>
      </c>
      <c r="AB194" s="5" t="str">
        <f>VLOOKUP($E194,'[30]Chi tiet'!$D$8:$AC$394,18,0)</f>
        <v>A2</v>
      </c>
      <c r="AC194" s="19">
        <f>VLOOKUP(AB194,[29]Sheet1!$B$2:$C$12,2,TRUE)</f>
        <v>9</v>
      </c>
      <c r="AD194" s="5"/>
      <c r="AE194" s="19" t="e">
        <f>VLOOKUP(AD194,[29]Sheet1!$B$2:$C$12,2,TRUE)</f>
        <v>#N/A</v>
      </c>
      <c r="AF194" s="232"/>
      <c r="AG194" s="227"/>
      <c r="AH194" s="747" t="str">
        <f>VLOOKUP($E194,'[26]Tong hop ket qua'!$E$19:$M$219,9,0)</f>
        <v>Khá</v>
      </c>
    </row>
    <row r="195" spans="1:34" s="7" customFormat="1" ht="24.95" customHeight="1" x14ac:dyDescent="0.25">
      <c r="A195" s="207">
        <f t="shared" si="0"/>
        <v>187</v>
      </c>
      <c r="B195" s="207">
        <f>COUNTIF($F$9:F195,F195)</f>
        <v>24</v>
      </c>
      <c r="C195" s="353" t="s">
        <v>985</v>
      </c>
      <c r="D195" s="70" t="s">
        <v>87</v>
      </c>
      <c r="E195" s="211" t="s">
        <v>584</v>
      </c>
      <c r="F195" s="45" t="s">
        <v>338</v>
      </c>
      <c r="G195" s="45" t="s">
        <v>974</v>
      </c>
      <c r="H195" s="5" t="s">
        <v>392</v>
      </c>
      <c r="I195" s="19">
        <f>VLOOKUP(H195,[29]Sheet1!$B$2:$C$12,2,TRUE)</f>
        <v>8</v>
      </c>
      <c r="J195" s="5" t="s">
        <v>393</v>
      </c>
      <c r="K195" s="19">
        <f>VLOOKUP(J195,[29]Sheet1!$B$2:$C$12,2,TRUE)</f>
        <v>7</v>
      </c>
      <c r="L195" s="5" t="s">
        <v>393</v>
      </c>
      <c r="M195" s="19">
        <f>VLOOKUP(L195,[29]Sheet1!$B$2:$C$12,2,TRUE)</f>
        <v>7</v>
      </c>
      <c r="N195" s="5" t="s">
        <v>393</v>
      </c>
      <c r="O195" s="19">
        <f>VLOOKUP(N195,[29]Sheet1!$B$2:$C$12,2,TRUE)</f>
        <v>7</v>
      </c>
      <c r="P195" s="5" t="s">
        <v>393</v>
      </c>
      <c r="Q195" s="19">
        <f>VLOOKUP(P195,[29]Sheet1!$B$2:$C$12,2,TRUE)</f>
        <v>7</v>
      </c>
      <c r="R195" s="5" t="s">
        <v>393</v>
      </c>
      <c r="S195" s="19">
        <f>VLOOKUP(R195,[29]Sheet1!$B$2:$C$12,2,TRUE)</f>
        <v>7</v>
      </c>
      <c r="T195" s="5" t="s">
        <v>393</v>
      </c>
      <c r="U195" s="19">
        <f>VLOOKUP(T195,[29]Sheet1!$B$2:$C$12,2,TRUE)</f>
        <v>7</v>
      </c>
      <c r="V195" s="5" t="s">
        <v>393</v>
      </c>
      <c r="W195" s="19">
        <f>VLOOKUP(V195,[29]Sheet1!$B$2:$C$12,2,TRUE)</f>
        <v>7</v>
      </c>
      <c r="X195" s="5" t="s">
        <v>393</v>
      </c>
      <c r="Y195" s="19">
        <f>VLOOKUP(X195,[29]Sheet1!$B$2:$C$12,2,TRUE)</f>
        <v>7</v>
      </c>
      <c r="Z195" s="5" t="s">
        <v>393</v>
      </c>
      <c r="AA195" s="19">
        <f>VLOOKUP(Z195,[29]Sheet1!$B$2:$C$12,2,TRUE)</f>
        <v>7</v>
      </c>
      <c r="AB195" s="5" t="str">
        <f>VLOOKUP($E195,'[30]Chi tiet'!$D$8:$AC$394,18,0)</f>
        <v>B1</v>
      </c>
      <c r="AC195" s="19">
        <f>VLOOKUP(AB195,[29]Sheet1!$B$2:$C$12,2,TRUE)</f>
        <v>6</v>
      </c>
      <c r="AD195" s="5"/>
      <c r="AE195" s="19" t="e">
        <f>VLOOKUP(AD195,[29]Sheet1!$B$2:$C$12,2,TRUE)</f>
        <v>#N/A</v>
      </c>
      <c r="AF195" s="232"/>
      <c r="AG195" s="227"/>
      <c r="AH195" s="747"/>
    </row>
    <row r="196" spans="1:34" s="7" customFormat="1" ht="24.95" customHeight="1" x14ac:dyDescent="0.25">
      <c r="A196" s="207">
        <f t="shared" si="0"/>
        <v>188</v>
      </c>
      <c r="B196" s="207">
        <f>COUNTIF($F$9:F196,F196)</f>
        <v>25</v>
      </c>
      <c r="C196" s="353" t="s">
        <v>985</v>
      </c>
      <c r="D196" s="70" t="s">
        <v>334</v>
      </c>
      <c r="E196" s="209" t="s">
        <v>587</v>
      </c>
      <c r="F196" s="45" t="s">
        <v>338</v>
      </c>
      <c r="G196" s="45" t="s">
        <v>974</v>
      </c>
      <c r="H196" s="5" t="s">
        <v>391</v>
      </c>
      <c r="I196" s="19">
        <f>VLOOKUP(H196,[29]Sheet1!$B$2:$C$12,2,TRUE)</f>
        <v>9</v>
      </c>
      <c r="J196" s="5" t="s">
        <v>393</v>
      </c>
      <c r="K196" s="19">
        <f>VLOOKUP(J196,[29]Sheet1!$B$2:$C$12,2,TRUE)</f>
        <v>7</v>
      </c>
      <c r="L196" s="5" t="s">
        <v>391</v>
      </c>
      <c r="M196" s="19">
        <f>VLOOKUP(L196,[29]Sheet1!$B$2:$C$12,2,TRUE)</f>
        <v>9</v>
      </c>
      <c r="N196" s="5" t="s">
        <v>391</v>
      </c>
      <c r="O196" s="19">
        <f>VLOOKUP(N196,[29]Sheet1!$B$2:$C$12,2,TRUE)</f>
        <v>9</v>
      </c>
      <c r="P196" s="5" t="s">
        <v>390</v>
      </c>
      <c r="Q196" s="19">
        <f>VLOOKUP(P196,[29]Sheet1!$B$2:$C$12,2,TRUE)</f>
        <v>10</v>
      </c>
      <c r="R196" s="5" t="s">
        <v>391</v>
      </c>
      <c r="S196" s="19">
        <f>VLOOKUP(R196,[29]Sheet1!$B$2:$C$12,2,TRUE)</f>
        <v>9</v>
      </c>
      <c r="T196" s="5" t="s">
        <v>392</v>
      </c>
      <c r="U196" s="19">
        <f>VLOOKUP(T196,[29]Sheet1!$B$2:$C$12,2,TRUE)</f>
        <v>8</v>
      </c>
      <c r="V196" s="5" t="s">
        <v>391</v>
      </c>
      <c r="W196" s="19">
        <f>VLOOKUP(V196,[29]Sheet1!$B$2:$C$12,2,TRUE)</f>
        <v>9</v>
      </c>
      <c r="X196" s="5" t="s">
        <v>391</v>
      </c>
      <c r="Y196" s="19">
        <f>VLOOKUP(X196,[29]Sheet1!$B$2:$C$12,2,TRUE)</f>
        <v>9</v>
      </c>
      <c r="Z196" s="5" t="s">
        <v>391</v>
      </c>
      <c r="AA196" s="19">
        <f>VLOOKUP(Z196,[29]Sheet1!$B$2:$C$12,2,TRUE)</f>
        <v>9</v>
      </c>
      <c r="AB196" s="5" t="str">
        <f>VLOOKUP($E196,'[30]Chi tiet'!$D$8:$AC$394,18,0)</f>
        <v>A2</v>
      </c>
      <c r="AC196" s="19">
        <f>VLOOKUP(AB196,[29]Sheet1!$B$2:$C$12,2,TRUE)</f>
        <v>9</v>
      </c>
      <c r="AD196" s="5"/>
      <c r="AE196" s="19" t="e">
        <f>VLOOKUP(AD196,[29]Sheet1!$B$2:$C$12,2,TRUE)</f>
        <v>#N/A</v>
      </c>
      <c r="AF196" s="232"/>
      <c r="AG196" s="227"/>
      <c r="AH196" s="747" t="str">
        <f>VLOOKUP($E196,'[26]Tong hop ket qua'!$E$19:$M$219,9,0)</f>
        <v>Khá</v>
      </c>
    </row>
    <row r="197" spans="1:34" s="7" customFormat="1" ht="24.95" customHeight="1" x14ac:dyDescent="0.25">
      <c r="A197" s="207">
        <f t="shared" si="0"/>
        <v>189</v>
      </c>
      <c r="B197" s="207">
        <f>COUNTIF($F$9:F197,F197)</f>
        <v>26</v>
      </c>
      <c r="C197" s="353" t="s">
        <v>985</v>
      </c>
      <c r="D197" s="70" t="s">
        <v>792</v>
      </c>
      <c r="E197" s="211" t="s">
        <v>793</v>
      </c>
      <c r="F197" s="45" t="s">
        <v>338</v>
      </c>
      <c r="G197" s="45" t="s">
        <v>974</v>
      </c>
      <c r="H197" s="5" t="s">
        <v>393</v>
      </c>
      <c r="I197" s="19">
        <f>VLOOKUP(H197,[29]Sheet1!$B$2:$C$12,2,TRUE)</f>
        <v>7</v>
      </c>
      <c r="J197" s="5" t="s">
        <v>393</v>
      </c>
      <c r="K197" s="19">
        <f>VLOOKUP(J197,[29]Sheet1!$B$2:$C$12,2,TRUE)</f>
        <v>7</v>
      </c>
      <c r="L197" s="5" t="s">
        <v>393</v>
      </c>
      <c r="M197" s="19">
        <f>VLOOKUP(L197,[29]Sheet1!$B$2:$C$12,2,TRUE)</f>
        <v>7</v>
      </c>
      <c r="N197" s="5" t="s">
        <v>392</v>
      </c>
      <c r="O197" s="19">
        <f>VLOOKUP(N197,[29]Sheet1!$B$2:$C$12,2,TRUE)</f>
        <v>8</v>
      </c>
      <c r="P197" s="5" t="s">
        <v>393</v>
      </c>
      <c r="Q197" s="19">
        <f>VLOOKUP(P197,[29]Sheet1!$B$2:$C$12,2,TRUE)</f>
        <v>7</v>
      </c>
      <c r="R197" s="5" t="s">
        <v>394</v>
      </c>
      <c r="S197" s="19">
        <f>VLOOKUP(R197,[29]Sheet1!$B$2:$C$12,2,TRUE)</f>
        <v>6</v>
      </c>
      <c r="T197" s="5" t="s">
        <v>393</v>
      </c>
      <c r="U197" s="19">
        <f>VLOOKUP(T197,[29]Sheet1!$B$2:$C$12,2,TRUE)</f>
        <v>7</v>
      </c>
      <c r="V197" s="5" t="s">
        <v>392</v>
      </c>
      <c r="W197" s="19">
        <f>VLOOKUP(V197,[29]Sheet1!$B$2:$C$12,2,TRUE)</f>
        <v>8</v>
      </c>
      <c r="X197" s="5" t="s">
        <v>392</v>
      </c>
      <c r="Y197" s="19">
        <f>VLOOKUP(X197,[29]Sheet1!$B$2:$C$12,2,TRUE)</f>
        <v>8</v>
      </c>
      <c r="Z197" s="5" t="s">
        <v>392</v>
      </c>
      <c r="AA197" s="19">
        <f>VLOOKUP(Z197,[29]Sheet1!$B$2:$C$12,2,TRUE)</f>
        <v>8</v>
      </c>
      <c r="AB197" s="5" t="str">
        <f>VLOOKUP($E197,'[30]Chi tiet'!$D$8:$AC$394,18,0)</f>
        <v>A4</v>
      </c>
      <c r="AC197" s="19">
        <f>VLOOKUP(AB197,[29]Sheet1!$B$2:$C$12,2,TRUE)</f>
        <v>7</v>
      </c>
      <c r="AD197" s="5"/>
      <c r="AE197" s="19" t="e">
        <f>VLOOKUP(AD197,[29]Sheet1!$B$2:$C$12,2,TRUE)</f>
        <v>#N/A</v>
      </c>
      <c r="AF197" s="232"/>
      <c r="AG197" s="227"/>
      <c r="AH197" s="747"/>
    </row>
    <row r="198" spans="1:34" s="7" customFormat="1" ht="24.95" customHeight="1" x14ac:dyDescent="0.25">
      <c r="A198" s="207">
        <f t="shared" si="0"/>
        <v>190</v>
      </c>
      <c r="B198" s="207">
        <f>COUNTIF($F$9:F198,F198)</f>
        <v>27</v>
      </c>
      <c r="C198" s="353" t="s">
        <v>984</v>
      </c>
      <c r="D198" s="70" t="s">
        <v>825</v>
      </c>
      <c r="E198" s="211" t="s">
        <v>824</v>
      </c>
      <c r="F198" s="45" t="s">
        <v>338</v>
      </c>
      <c r="G198" s="45" t="s">
        <v>974</v>
      </c>
      <c r="H198" s="5" t="s">
        <v>393</v>
      </c>
      <c r="I198" s="19">
        <f>VLOOKUP(H198,[29]Sheet1!$B$2:$C$12,2,TRUE)</f>
        <v>7</v>
      </c>
      <c r="J198" s="5" t="s">
        <v>393</v>
      </c>
      <c r="K198" s="19">
        <f>VLOOKUP(J198,[29]Sheet1!$B$2:$C$12,2,TRUE)</f>
        <v>7</v>
      </c>
      <c r="L198" s="5" t="s">
        <v>393</v>
      </c>
      <c r="M198" s="19">
        <f>VLOOKUP(L198,[29]Sheet1!$B$2:$C$12,2,TRUE)</f>
        <v>7</v>
      </c>
      <c r="N198" s="5" t="s">
        <v>393</v>
      </c>
      <c r="O198" s="19">
        <f>VLOOKUP(N198,[29]Sheet1!$B$2:$C$12,2,TRUE)</f>
        <v>7</v>
      </c>
      <c r="P198" s="5" t="s">
        <v>393</v>
      </c>
      <c r="Q198" s="19">
        <f>VLOOKUP(P198,[29]Sheet1!$B$2:$C$12,2,TRUE)</f>
        <v>7</v>
      </c>
      <c r="R198" s="5" t="s">
        <v>393</v>
      </c>
      <c r="S198" s="19">
        <f>VLOOKUP(R198,[29]Sheet1!$B$2:$C$12,2,TRUE)</f>
        <v>7</v>
      </c>
      <c r="T198" s="5" t="s">
        <v>393</v>
      </c>
      <c r="U198" s="19">
        <f>VLOOKUP(T198,[29]Sheet1!$B$2:$C$12,2,TRUE)</f>
        <v>7</v>
      </c>
      <c r="V198" s="5" t="s">
        <v>393</v>
      </c>
      <c r="W198" s="19">
        <f>VLOOKUP(V198,[29]Sheet1!$B$2:$C$12,2,TRUE)</f>
        <v>7</v>
      </c>
      <c r="X198" s="5" t="s">
        <v>393</v>
      </c>
      <c r="Y198" s="19">
        <f>VLOOKUP(X198,[29]Sheet1!$B$2:$C$12,2,TRUE)</f>
        <v>7</v>
      </c>
      <c r="Z198" s="5" t="s">
        <v>393</v>
      </c>
      <c r="AA198" s="19">
        <f>VLOOKUP(Z198,[29]Sheet1!$B$2:$C$12,2,TRUE)</f>
        <v>7</v>
      </c>
      <c r="AB198" s="5" t="str">
        <f>VLOOKUP($E198,'[30]Chi tiet'!$D$8:$AC$394,18,0)</f>
        <v>A4</v>
      </c>
      <c r="AC198" s="19">
        <f>VLOOKUP(AB198,[29]Sheet1!$B$2:$C$12,2,TRUE)</f>
        <v>7</v>
      </c>
      <c r="AD198" s="5"/>
      <c r="AE198" s="19" t="e">
        <f>VLOOKUP(AD198,[29]Sheet1!$B$2:$C$12,2,TRUE)</f>
        <v>#N/A</v>
      </c>
      <c r="AF198" s="232"/>
      <c r="AG198" s="227"/>
      <c r="AH198" s="747"/>
    </row>
    <row r="199" spans="1:34" s="7" customFormat="1" ht="59.25" customHeight="1" x14ac:dyDescent="0.25">
      <c r="A199" s="207">
        <f t="shared" si="0"/>
        <v>191</v>
      </c>
      <c r="B199" s="207">
        <f>COUNTIF($F$9:F199,F199)</f>
        <v>28</v>
      </c>
      <c r="C199" s="207" t="s">
        <v>985</v>
      </c>
      <c r="D199" s="755" t="s">
        <v>1043</v>
      </c>
      <c r="E199" s="211" t="s">
        <v>1044</v>
      </c>
      <c r="F199" s="176" t="s">
        <v>338</v>
      </c>
      <c r="G199" s="176" t="s">
        <v>974</v>
      </c>
      <c r="H199" s="18"/>
      <c r="I199" s="76"/>
      <c r="J199" s="18"/>
      <c r="K199" s="76"/>
      <c r="L199" s="18"/>
      <c r="M199" s="76"/>
      <c r="N199" s="5" t="s">
        <v>392</v>
      </c>
      <c r="O199" s="19">
        <f>VLOOKUP(N199,[29]Sheet1!$B$2:$C$12,2,TRUE)</f>
        <v>8</v>
      </c>
      <c r="P199" s="5" t="s">
        <v>392</v>
      </c>
      <c r="Q199" s="19">
        <f>VLOOKUP(P199,[29]Sheet1!$B$2:$C$12,2,TRUE)</f>
        <v>8</v>
      </c>
      <c r="R199" s="5" t="s">
        <v>392</v>
      </c>
      <c r="S199" s="19">
        <f>VLOOKUP(R199,[29]Sheet1!$B$2:$C$12,2,TRUE)</f>
        <v>8</v>
      </c>
      <c r="T199" s="5" t="s">
        <v>392</v>
      </c>
      <c r="U199" s="19">
        <f>VLOOKUP(T199,[29]Sheet1!$B$2:$C$12,2,TRUE)</f>
        <v>8</v>
      </c>
      <c r="V199" s="5" t="s">
        <v>392</v>
      </c>
      <c r="W199" s="19">
        <f>VLOOKUP(V199,[29]Sheet1!$B$2:$C$12,2,TRUE)</f>
        <v>8</v>
      </c>
      <c r="X199" s="5" t="s">
        <v>392</v>
      </c>
      <c r="Y199" s="19">
        <f>VLOOKUP(X199,[29]Sheet1!$B$2:$C$12,2,TRUE)</f>
        <v>8</v>
      </c>
      <c r="Z199" s="5" t="s">
        <v>392</v>
      </c>
      <c r="AA199" s="19">
        <f>VLOOKUP(Z199,[29]Sheet1!$B$2:$C$12,2,TRUE)</f>
        <v>8</v>
      </c>
      <c r="AB199" s="5" t="str">
        <f>VLOOKUP($E199,'[30]Chi tiet'!$D$8:$AC$394,18,0)</f>
        <v>A4</v>
      </c>
      <c r="AC199" s="19">
        <f>VLOOKUP(AB199,[29]Sheet1!$B$2:$C$12,2,TRUE)</f>
        <v>7</v>
      </c>
      <c r="AD199" s="5"/>
      <c r="AE199" s="19" t="e">
        <f>VLOOKUP(AD199,[29]Sheet1!$B$2:$C$12,2,TRUE)</f>
        <v>#N/A</v>
      </c>
      <c r="AF199" s="749" t="s">
        <v>1070</v>
      </c>
      <c r="AG199" s="227"/>
      <c r="AH199" s="747" t="str">
        <f>VLOOKUP($E199,'[26]Tong hop ket qua'!$E$19:$M$219,9,0)</f>
        <v>Khá</v>
      </c>
    </row>
    <row r="200" spans="1:34" s="7" customFormat="1" ht="24.95" customHeight="1" x14ac:dyDescent="0.25">
      <c r="A200" s="207">
        <f t="shared" si="0"/>
        <v>192</v>
      </c>
      <c r="B200" s="207">
        <f>COUNTIF($F$9:F340,F200)</f>
        <v>21</v>
      </c>
      <c r="C200" s="353" t="s">
        <v>985</v>
      </c>
      <c r="D200" s="208" t="s">
        <v>242</v>
      </c>
      <c r="E200" s="209" t="s">
        <v>594</v>
      </c>
      <c r="F200" s="160" t="s">
        <v>370</v>
      </c>
      <c r="G200" s="160" t="s">
        <v>974</v>
      </c>
      <c r="H200" s="5" t="s">
        <v>390</v>
      </c>
      <c r="I200" s="19">
        <f>VLOOKUP(H200,[29]Sheet1!$B$2:$C$12,2,TRUE)</f>
        <v>10</v>
      </c>
      <c r="J200" s="5" t="s">
        <v>390</v>
      </c>
      <c r="K200" s="19">
        <f>VLOOKUP(J200,[29]Sheet1!$B$2:$C$12,2,TRUE)</f>
        <v>10</v>
      </c>
      <c r="L200" s="5" t="s">
        <v>391</v>
      </c>
      <c r="M200" s="19">
        <f>VLOOKUP(L200,[29]Sheet1!$B$2:$C$12,2,TRUE)</f>
        <v>9</v>
      </c>
      <c r="N200" s="5" t="s">
        <v>391</v>
      </c>
      <c r="O200" s="19">
        <f>VLOOKUP(N200,[29]Sheet1!$B$2:$C$12,2,TRUE)</f>
        <v>9</v>
      </c>
      <c r="P200" s="5" t="s">
        <v>391</v>
      </c>
      <c r="Q200" s="19">
        <f>VLOOKUP(P200,[29]Sheet1!$B$2:$C$12,2,TRUE)</f>
        <v>9</v>
      </c>
      <c r="R200" s="5" t="s">
        <v>391</v>
      </c>
      <c r="S200" s="19">
        <f>VLOOKUP(R200,[29]Sheet1!$B$2:$C$12,2,TRUE)</f>
        <v>9</v>
      </c>
      <c r="T200" s="5" t="s">
        <v>391</v>
      </c>
      <c r="U200" s="19">
        <f>VLOOKUP(T200,[29]Sheet1!$B$2:$C$12,2,TRUE)</f>
        <v>9</v>
      </c>
      <c r="V200" s="5" t="s">
        <v>391</v>
      </c>
      <c r="W200" s="19">
        <f>VLOOKUP(V200,[29]Sheet1!$B$2:$C$12,2,TRUE)</f>
        <v>9</v>
      </c>
      <c r="X200" s="5" t="s">
        <v>390</v>
      </c>
      <c r="Y200" s="19">
        <f>VLOOKUP(X200,[29]Sheet1!$B$2:$C$12,2,TRUE)</f>
        <v>10</v>
      </c>
      <c r="Z200" s="5" t="s">
        <v>391</v>
      </c>
      <c r="AA200" s="19">
        <f>VLOOKUP(Z200,[29]Sheet1!$B$2:$C$12,2,TRUE)</f>
        <v>9</v>
      </c>
      <c r="AB200" s="5" t="str">
        <f>VLOOKUP($E200,'[30]Chi tiet'!$D$8:$AC$394,18,0)</f>
        <v>A2</v>
      </c>
      <c r="AC200" s="19">
        <f>VLOOKUP(AB200,[29]Sheet1!$B$2:$C$12,2,TRUE)</f>
        <v>9</v>
      </c>
      <c r="AD200" s="5"/>
      <c r="AE200" s="19" t="e">
        <f>VLOOKUP(AD200,[29]Sheet1!$B$2:$C$12,2,TRUE)</f>
        <v>#N/A</v>
      </c>
      <c r="AF200" s="232"/>
      <c r="AG200" s="227"/>
      <c r="AH200" s="747" t="str">
        <f>VLOOKUP($E200,'[26]Tong hop ket qua'!$E$19:$M$219,9,0)</f>
        <v>Tốt</v>
      </c>
    </row>
    <row r="201" spans="1:34" s="7" customFormat="1" ht="24.95" customHeight="1" x14ac:dyDescent="0.25">
      <c r="A201" s="207">
        <f t="shared" si="0"/>
        <v>193</v>
      </c>
      <c r="B201" s="207">
        <f>COUNTIF($F$9:F203,F201)</f>
        <v>4</v>
      </c>
      <c r="C201" s="353" t="s">
        <v>985</v>
      </c>
      <c r="D201" s="208" t="s">
        <v>246</v>
      </c>
      <c r="E201" s="209" t="s">
        <v>593</v>
      </c>
      <c r="F201" s="5" t="s">
        <v>370</v>
      </c>
      <c r="G201" s="5" t="s">
        <v>974</v>
      </c>
      <c r="H201" s="5" t="s">
        <v>390</v>
      </c>
      <c r="I201" s="19">
        <f>VLOOKUP(H201,[29]Sheet1!$B$2:$C$12,2,TRUE)</f>
        <v>10</v>
      </c>
      <c r="J201" s="5" t="s">
        <v>393</v>
      </c>
      <c r="K201" s="19">
        <f>VLOOKUP(J201,[29]Sheet1!$B$2:$C$12,2,TRUE)</f>
        <v>7</v>
      </c>
      <c r="L201" s="5" t="s">
        <v>391</v>
      </c>
      <c r="M201" s="19">
        <f>VLOOKUP(L201,[29]Sheet1!$B$2:$C$12,2,TRUE)</f>
        <v>9</v>
      </c>
      <c r="N201" s="5" t="s">
        <v>392</v>
      </c>
      <c r="O201" s="19">
        <f>VLOOKUP(N201,[29]Sheet1!$B$2:$C$12,2,TRUE)</f>
        <v>8</v>
      </c>
      <c r="P201" s="5" t="s">
        <v>392</v>
      </c>
      <c r="Q201" s="19">
        <f>VLOOKUP(P201,[29]Sheet1!$B$2:$C$12,2,TRUE)</f>
        <v>8</v>
      </c>
      <c r="R201" s="5" t="s">
        <v>393</v>
      </c>
      <c r="S201" s="19">
        <f>VLOOKUP(R201,[29]Sheet1!$B$2:$C$12,2,TRUE)</f>
        <v>7</v>
      </c>
      <c r="T201" s="5" t="s">
        <v>393</v>
      </c>
      <c r="U201" s="19">
        <f>VLOOKUP(T201,[29]Sheet1!$B$2:$C$12,2,TRUE)</f>
        <v>7</v>
      </c>
      <c r="V201" s="5" t="s">
        <v>392</v>
      </c>
      <c r="W201" s="19">
        <f>VLOOKUP(V201,[29]Sheet1!$B$2:$C$12,2,TRUE)</f>
        <v>8</v>
      </c>
      <c r="X201" s="5" t="s">
        <v>393</v>
      </c>
      <c r="Y201" s="19">
        <f>VLOOKUP(X201,[29]Sheet1!$B$2:$C$12,2,TRUE)</f>
        <v>7</v>
      </c>
      <c r="Z201" s="5" t="s">
        <v>393</v>
      </c>
      <c r="AA201" s="19">
        <f>VLOOKUP(Z201,[29]Sheet1!$B$2:$C$12,2,TRUE)</f>
        <v>7</v>
      </c>
      <c r="AB201" s="5" t="str">
        <f>VLOOKUP($E201,'[30]Chi tiet'!$D$8:$AC$394,18,0)</f>
        <v>A3</v>
      </c>
      <c r="AC201" s="19">
        <f>VLOOKUP(AB201,[29]Sheet1!$B$2:$C$12,2,TRUE)</f>
        <v>8</v>
      </c>
      <c r="AD201" s="5"/>
      <c r="AE201" s="19" t="e">
        <f>VLOOKUP(AD201,[29]Sheet1!$B$2:$C$12,2,TRUE)</f>
        <v>#N/A</v>
      </c>
      <c r="AF201" s="232"/>
      <c r="AG201" s="227"/>
      <c r="AH201" s="747" t="str">
        <f>VLOOKUP($E201,'[26]Tong hop ket qua'!$E$19:$M$219,9,0)</f>
        <v>Khá</v>
      </c>
    </row>
    <row r="202" spans="1:34" s="7" customFormat="1" ht="24.95" customHeight="1" x14ac:dyDescent="0.25">
      <c r="A202" s="207">
        <f t="shared" si="0"/>
        <v>194</v>
      </c>
      <c r="B202" s="207">
        <f>COUNTIF($F$9:F202,F202)</f>
        <v>3</v>
      </c>
      <c r="C202" s="353" t="s">
        <v>985</v>
      </c>
      <c r="D202" s="208" t="s">
        <v>236</v>
      </c>
      <c r="E202" s="209" t="s">
        <v>599</v>
      </c>
      <c r="F202" s="5" t="s">
        <v>370</v>
      </c>
      <c r="G202" s="5" t="s">
        <v>974</v>
      </c>
      <c r="H202" s="5" t="s">
        <v>392</v>
      </c>
      <c r="I202" s="19">
        <f>VLOOKUP(H202,[29]Sheet1!$B$2:$C$12,2,TRUE)</f>
        <v>8</v>
      </c>
      <c r="J202" s="5" t="s">
        <v>393</v>
      </c>
      <c r="K202" s="19">
        <f>VLOOKUP(J202,[29]Sheet1!$B$2:$C$12,2,TRUE)</f>
        <v>7</v>
      </c>
      <c r="L202" s="5" t="s">
        <v>392</v>
      </c>
      <c r="M202" s="19">
        <f>VLOOKUP(L202,[29]Sheet1!$B$2:$C$12,2,TRUE)</f>
        <v>8</v>
      </c>
      <c r="N202" s="5" t="s">
        <v>393</v>
      </c>
      <c r="O202" s="19">
        <f>VLOOKUP(N202,[29]Sheet1!$B$2:$C$12,2,TRUE)</f>
        <v>7</v>
      </c>
      <c r="P202" s="5" t="s">
        <v>393</v>
      </c>
      <c r="Q202" s="19">
        <f>VLOOKUP(P202,[29]Sheet1!$B$2:$C$12,2,TRUE)</f>
        <v>7</v>
      </c>
      <c r="R202" s="5" t="s">
        <v>392</v>
      </c>
      <c r="S202" s="19">
        <f>VLOOKUP(R202,[29]Sheet1!$B$2:$C$12,2,TRUE)</f>
        <v>8</v>
      </c>
      <c r="T202" s="5" t="s">
        <v>393</v>
      </c>
      <c r="U202" s="19">
        <f>VLOOKUP(T202,[29]Sheet1!$B$2:$C$12,2,TRUE)</f>
        <v>7</v>
      </c>
      <c r="V202" s="5" t="s">
        <v>393</v>
      </c>
      <c r="W202" s="19">
        <f>VLOOKUP(V202,[29]Sheet1!$B$2:$C$12,2,TRUE)</f>
        <v>7</v>
      </c>
      <c r="X202" s="5" t="s">
        <v>393</v>
      </c>
      <c r="Y202" s="19">
        <f>VLOOKUP(X202,[29]Sheet1!$B$2:$C$12,2,TRUE)</f>
        <v>7</v>
      </c>
      <c r="Z202" s="5" t="s">
        <v>393</v>
      </c>
      <c r="AA202" s="19">
        <f>VLOOKUP(Z202,[29]Sheet1!$B$2:$C$12,2,TRUE)</f>
        <v>7</v>
      </c>
      <c r="AB202" s="5" t="str">
        <f>VLOOKUP($E202,'[30]Chi tiet'!$D$8:$AC$394,18,0)</f>
        <v>A3</v>
      </c>
      <c r="AC202" s="19">
        <f>VLOOKUP(AB202,[29]Sheet1!$B$2:$C$12,2,TRUE)</f>
        <v>8</v>
      </c>
      <c r="AD202" s="5"/>
      <c r="AE202" s="19" t="e">
        <f>VLOOKUP(AD202,[29]Sheet1!$B$2:$C$12,2,TRUE)</f>
        <v>#N/A</v>
      </c>
      <c r="AF202" s="232"/>
      <c r="AG202" s="227"/>
      <c r="AH202" s="747"/>
    </row>
    <row r="203" spans="1:34" s="7" customFormat="1" ht="24.95" customHeight="1" x14ac:dyDescent="0.25">
      <c r="A203" s="207">
        <f t="shared" si="0"/>
        <v>195</v>
      </c>
      <c r="B203" s="207">
        <f>COUNTIF($F$9:F203,F203)</f>
        <v>4</v>
      </c>
      <c r="C203" s="353" t="s">
        <v>985</v>
      </c>
      <c r="D203" s="208" t="s">
        <v>245</v>
      </c>
      <c r="E203" s="209" t="s">
        <v>606</v>
      </c>
      <c r="F203" s="5" t="s">
        <v>370</v>
      </c>
      <c r="G203" s="5" t="s">
        <v>974</v>
      </c>
      <c r="H203" s="5" t="s">
        <v>391</v>
      </c>
      <c r="I203" s="19">
        <f>VLOOKUP(H203,[29]Sheet1!$B$2:$C$12,2,TRUE)</f>
        <v>9</v>
      </c>
      <c r="J203" s="5" t="s">
        <v>393</v>
      </c>
      <c r="K203" s="19">
        <f>VLOOKUP(J203,[29]Sheet1!$B$2:$C$12,2,TRUE)</f>
        <v>7</v>
      </c>
      <c r="L203" s="5" t="s">
        <v>392</v>
      </c>
      <c r="M203" s="19">
        <f>VLOOKUP(L203,[29]Sheet1!$B$2:$C$12,2,TRUE)</f>
        <v>8</v>
      </c>
      <c r="N203" s="5" t="s">
        <v>393</v>
      </c>
      <c r="O203" s="19">
        <f>VLOOKUP(N203,[29]Sheet1!$B$2:$C$12,2,TRUE)</f>
        <v>7</v>
      </c>
      <c r="P203" s="5" t="s">
        <v>393</v>
      </c>
      <c r="Q203" s="19">
        <f>VLOOKUP(P203,[29]Sheet1!$B$2:$C$12,2,TRUE)</f>
        <v>7</v>
      </c>
      <c r="R203" s="5" t="s">
        <v>393</v>
      </c>
      <c r="S203" s="19">
        <f>VLOOKUP(R203,[29]Sheet1!$B$2:$C$12,2,TRUE)</f>
        <v>7</v>
      </c>
      <c r="T203" s="5" t="s">
        <v>393</v>
      </c>
      <c r="U203" s="19">
        <f>VLOOKUP(T203,[29]Sheet1!$B$2:$C$12,2,TRUE)</f>
        <v>7</v>
      </c>
      <c r="V203" s="5" t="s">
        <v>393</v>
      </c>
      <c r="W203" s="19">
        <f>VLOOKUP(V203,[29]Sheet1!$B$2:$C$12,2,TRUE)</f>
        <v>7</v>
      </c>
      <c r="X203" s="5" t="s">
        <v>392</v>
      </c>
      <c r="Y203" s="19">
        <f>VLOOKUP(X203,[29]Sheet1!$B$2:$C$12,2,TRUE)</f>
        <v>8</v>
      </c>
      <c r="Z203" s="5" t="s">
        <v>393</v>
      </c>
      <c r="AA203" s="19">
        <f>VLOOKUP(Z203,[29]Sheet1!$B$2:$C$12,2,TRUE)</f>
        <v>7</v>
      </c>
      <c r="AB203" s="5" t="str">
        <f>VLOOKUP($E203,'[30]Chi tiet'!$D$8:$AC$394,18,0)</f>
        <v>A4</v>
      </c>
      <c r="AC203" s="19">
        <f>VLOOKUP(AB203,[29]Sheet1!$B$2:$C$12,2,TRUE)</f>
        <v>7</v>
      </c>
      <c r="AD203" s="5"/>
      <c r="AE203" s="19" t="e">
        <f>VLOOKUP(AD203,[29]Sheet1!$B$2:$C$12,2,TRUE)</f>
        <v>#N/A</v>
      </c>
      <c r="AF203" s="232"/>
      <c r="AG203" s="227"/>
      <c r="AH203" s="747"/>
    </row>
    <row r="204" spans="1:34" s="7" customFormat="1" ht="48" customHeight="1" x14ac:dyDescent="0.25">
      <c r="A204" s="207">
        <f t="shared" si="0"/>
        <v>196</v>
      </c>
      <c r="B204" s="207">
        <f>COUNTIF($F$9:F204,F204)</f>
        <v>5</v>
      </c>
      <c r="C204" s="353" t="s">
        <v>985</v>
      </c>
      <c r="D204" s="208" t="s">
        <v>238</v>
      </c>
      <c r="E204" s="209" t="s">
        <v>601</v>
      </c>
      <c r="F204" s="5" t="s">
        <v>370</v>
      </c>
      <c r="G204" s="5" t="s">
        <v>974</v>
      </c>
      <c r="H204" s="5" t="s">
        <v>393</v>
      </c>
      <c r="I204" s="19">
        <f>VLOOKUP(H204,[29]Sheet1!$B$2:$C$12,2,TRUE)</f>
        <v>7</v>
      </c>
      <c r="J204" s="5" t="s">
        <v>393</v>
      </c>
      <c r="K204" s="19">
        <f>VLOOKUP(J204,[29]Sheet1!$B$2:$C$12,2,TRUE)</f>
        <v>7</v>
      </c>
      <c r="L204" s="5" t="s">
        <v>392</v>
      </c>
      <c r="M204" s="19">
        <f>VLOOKUP(L204,[29]Sheet1!$B$2:$C$12,2,TRUE)</f>
        <v>8</v>
      </c>
      <c r="N204" s="5" t="s">
        <v>393</v>
      </c>
      <c r="O204" s="19">
        <f>VLOOKUP(N204,[29]Sheet1!$B$2:$C$12,2,TRUE)</f>
        <v>7</v>
      </c>
      <c r="P204" s="5" t="s">
        <v>394</v>
      </c>
      <c r="Q204" s="19">
        <f>VLOOKUP(P204,[29]Sheet1!$B$2:$C$12,2,TRUE)</f>
        <v>6</v>
      </c>
      <c r="R204" s="5" t="s">
        <v>409</v>
      </c>
      <c r="S204" s="19">
        <f>VLOOKUP(R204,[29]Sheet1!$B$2:$C$12,2,TRUE)</f>
        <v>5</v>
      </c>
      <c r="T204" s="5" t="s">
        <v>393</v>
      </c>
      <c r="U204" s="19">
        <f>VLOOKUP(T204,[29]Sheet1!$B$2:$C$12,2,TRUE)</f>
        <v>7</v>
      </c>
      <c r="V204" s="5" t="s">
        <v>393</v>
      </c>
      <c r="W204" s="19">
        <f>VLOOKUP(V204,[29]Sheet1!$B$2:$C$12,2,TRUE)</f>
        <v>7</v>
      </c>
      <c r="X204" s="5" t="s">
        <v>409</v>
      </c>
      <c r="Y204" s="19">
        <f>VLOOKUP(X204,[29]Sheet1!$B$2:$C$12,2,TRUE)</f>
        <v>5</v>
      </c>
      <c r="Z204" s="5" t="s">
        <v>778</v>
      </c>
      <c r="AA204" s="19">
        <f>VLOOKUP(Z204,[29]Sheet1!$B$2:$C$12,2,TRUE)</f>
        <v>3</v>
      </c>
      <c r="AB204" s="5" t="str">
        <f>VLOOKUP($E204,'[30]Chi tiet'!$D$8:$AC$394,18,0)</f>
        <v>A4</v>
      </c>
      <c r="AC204" s="19">
        <f>VLOOKUP(AB204,[29]Sheet1!$B$2:$C$12,2,TRUE)</f>
        <v>7</v>
      </c>
      <c r="AD204" s="5" t="s">
        <v>393</v>
      </c>
      <c r="AE204" s="19">
        <f>VLOOKUP(AD204,[29]Sheet1!$B$2:$C$12,2,TRUE)</f>
        <v>7</v>
      </c>
      <c r="AF204" s="232"/>
      <c r="AG204" s="227"/>
      <c r="AH204" s="747"/>
    </row>
    <row r="205" spans="1:34" s="7" customFormat="1" ht="42" customHeight="1" x14ac:dyDescent="0.25">
      <c r="A205" s="207">
        <f t="shared" si="0"/>
        <v>197</v>
      </c>
      <c r="B205" s="207">
        <f>COUNTIF($F$9:F205,F205)</f>
        <v>6</v>
      </c>
      <c r="C205" s="353" t="s">
        <v>985</v>
      </c>
      <c r="D205" s="208" t="s">
        <v>299</v>
      </c>
      <c r="E205" s="209" t="s">
        <v>613</v>
      </c>
      <c r="F205" s="5" t="s">
        <v>370</v>
      </c>
      <c r="G205" s="5" t="s">
        <v>974</v>
      </c>
      <c r="H205" s="5" t="s">
        <v>392</v>
      </c>
      <c r="I205" s="19">
        <f>VLOOKUP(H205,[29]Sheet1!$B$2:$C$12,2,TRUE)</f>
        <v>8</v>
      </c>
      <c r="J205" s="5" t="s">
        <v>393</v>
      </c>
      <c r="K205" s="19">
        <f>VLOOKUP(J205,[29]Sheet1!$B$2:$C$12,2,TRUE)</f>
        <v>7</v>
      </c>
      <c r="L205" s="5" t="s">
        <v>392</v>
      </c>
      <c r="M205" s="19">
        <f>VLOOKUP(L205,[29]Sheet1!$B$2:$C$12,2,TRUE)</f>
        <v>8</v>
      </c>
      <c r="N205" s="5" t="s">
        <v>393</v>
      </c>
      <c r="O205" s="19">
        <f>VLOOKUP(N205,[29]Sheet1!$B$2:$C$12,2,TRUE)</f>
        <v>7</v>
      </c>
      <c r="P205" s="5" t="s">
        <v>393</v>
      </c>
      <c r="Q205" s="19">
        <f>VLOOKUP(P205,[29]Sheet1!$B$2:$C$12,2,TRUE)</f>
        <v>7</v>
      </c>
      <c r="R205" s="5" t="s">
        <v>393</v>
      </c>
      <c r="S205" s="19">
        <f>VLOOKUP(R205,[29]Sheet1!$B$2:$C$12,2,TRUE)</f>
        <v>7</v>
      </c>
      <c r="T205" s="5" t="s">
        <v>393</v>
      </c>
      <c r="U205" s="19">
        <f>VLOOKUP(T205,[29]Sheet1!$B$2:$C$12,2,TRUE)</f>
        <v>7</v>
      </c>
      <c r="V205" s="5" t="s">
        <v>393</v>
      </c>
      <c r="W205" s="19">
        <f>VLOOKUP(V205,[29]Sheet1!$B$2:$C$12,2,TRUE)</f>
        <v>7</v>
      </c>
      <c r="X205" s="5" t="s">
        <v>393</v>
      </c>
      <c r="Y205" s="19">
        <f>VLOOKUP(X205,[29]Sheet1!$B$2:$C$12,2,TRUE)</f>
        <v>7</v>
      </c>
      <c r="Z205" s="5" t="s">
        <v>392</v>
      </c>
      <c r="AA205" s="19">
        <f>VLOOKUP(Z205,[29]Sheet1!$B$2:$C$12,2,TRUE)</f>
        <v>8</v>
      </c>
      <c r="AB205" s="5" t="str">
        <f>VLOOKUP($E205,'[30]Chi tiet'!$D$8:$AC$394,18,0)</f>
        <v>A3</v>
      </c>
      <c r="AC205" s="19">
        <f>VLOOKUP(AB205,[29]Sheet1!$B$2:$C$12,2,TRUE)</f>
        <v>8</v>
      </c>
      <c r="AD205" s="5"/>
      <c r="AE205" s="19" t="e">
        <f>VLOOKUP(AD205,[29]Sheet1!$B$2:$C$12,2,TRUE)</f>
        <v>#N/A</v>
      </c>
      <c r="AF205" s="232"/>
      <c r="AG205" s="227"/>
      <c r="AH205" s="747" t="str">
        <f>VLOOKUP($E205,'[26]Tong hop ket qua'!$E$19:$M$219,9,0)</f>
        <v>Khá</v>
      </c>
    </row>
    <row r="206" spans="1:34" s="7" customFormat="1" ht="48" customHeight="1" x14ac:dyDescent="0.25">
      <c r="A206" s="207">
        <f t="shared" si="0"/>
        <v>198</v>
      </c>
      <c r="B206" s="207">
        <f>COUNTIF($F$9:F206,F206)</f>
        <v>7</v>
      </c>
      <c r="C206" s="353" t="s">
        <v>984</v>
      </c>
      <c r="D206" s="208" t="s">
        <v>235</v>
      </c>
      <c r="E206" s="209" t="s">
        <v>592</v>
      </c>
      <c r="F206" s="5" t="s">
        <v>370</v>
      </c>
      <c r="G206" s="5" t="s">
        <v>974</v>
      </c>
      <c r="H206" s="5" t="s">
        <v>392</v>
      </c>
      <c r="I206" s="19">
        <f>VLOOKUP(H206,[29]Sheet1!$B$2:$C$12,2,TRUE)</f>
        <v>8</v>
      </c>
      <c r="J206" s="5" t="s">
        <v>393</v>
      </c>
      <c r="K206" s="19">
        <f>VLOOKUP(J206,[29]Sheet1!$B$2:$C$12,2,TRUE)</f>
        <v>7</v>
      </c>
      <c r="L206" s="5" t="s">
        <v>393</v>
      </c>
      <c r="M206" s="19">
        <f>VLOOKUP(L206,[29]Sheet1!$B$2:$C$12,2,TRUE)</f>
        <v>7</v>
      </c>
      <c r="N206" s="5" t="s">
        <v>393</v>
      </c>
      <c r="O206" s="19">
        <f>VLOOKUP(N206,[29]Sheet1!$B$2:$C$12,2,TRUE)</f>
        <v>7</v>
      </c>
      <c r="P206" s="5" t="s">
        <v>393</v>
      </c>
      <c r="Q206" s="19">
        <f>VLOOKUP(P206,[29]Sheet1!$B$2:$C$12,2,TRUE)</f>
        <v>7</v>
      </c>
      <c r="R206" s="5" t="s">
        <v>392</v>
      </c>
      <c r="S206" s="19">
        <f>VLOOKUP(R206,[29]Sheet1!$B$2:$C$12,2,TRUE)</f>
        <v>8</v>
      </c>
      <c r="T206" s="5" t="s">
        <v>392</v>
      </c>
      <c r="U206" s="19">
        <f>VLOOKUP(T206,[29]Sheet1!$B$2:$C$12,2,TRUE)</f>
        <v>8</v>
      </c>
      <c r="V206" s="5" t="s">
        <v>393</v>
      </c>
      <c r="W206" s="19">
        <f>VLOOKUP(V206,[29]Sheet1!$B$2:$C$12,2,TRUE)</f>
        <v>7</v>
      </c>
      <c r="X206" s="5" t="s">
        <v>393</v>
      </c>
      <c r="Y206" s="19">
        <f>VLOOKUP(X206,[29]Sheet1!$B$2:$C$12,2,TRUE)</f>
        <v>7</v>
      </c>
      <c r="Z206" s="5" t="s">
        <v>392</v>
      </c>
      <c r="AA206" s="19">
        <f>VLOOKUP(Z206,[29]Sheet1!$B$2:$C$12,2,TRUE)</f>
        <v>8</v>
      </c>
      <c r="AB206" s="5" t="str">
        <f>VLOOKUP($E206,'[30]Chi tiet'!$D$8:$AC$394,18,0)</f>
        <v>A4</v>
      </c>
      <c r="AC206" s="19">
        <f>VLOOKUP(AB206,[29]Sheet1!$B$2:$C$12,2,TRUE)</f>
        <v>7</v>
      </c>
      <c r="AD206" s="5"/>
      <c r="AE206" s="19" t="e">
        <f>VLOOKUP(AD206,[29]Sheet1!$B$2:$C$12,2,TRUE)</f>
        <v>#N/A</v>
      </c>
      <c r="AF206" s="232"/>
      <c r="AG206" s="227"/>
      <c r="AH206" s="747" t="str">
        <f>VLOOKUP($E206,'[26]Tong hop ket qua'!$E$19:$M$219,9,0)</f>
        <v>Khá</v>
      </c>
    </row>
    <row r="207" spans="1:34" s="7" customFormat="1" ht="24.95" customHeight="1" x14ac:dyDescent="0.25">
      <c r="A207" s="207">
        <f t="shared" si="0"/>
        <v>199</v>
      </c>
      <c r="B207" s="207">
        <f>COUNTIF($F$9:F207,F207)</f>
        <v>8</v>
      </c>
      <c r="C207" s="353" t="s">
        <v>985</v>
      </c>
      <c r="D207" s="208" t="s">
        <v>239</v>
      </c>
      <c r="E207" s="209" t="s">
        <v>596</v>
      </c>
      <c r="F207" s="5" t="s">
        <v>370</v>
      </c>
      <c r="G207" s="5" t="s">
        <v>974</v>
      </c>
      <c r="H207" s="5" t="s">
        <v>392</v>
      </c>
      <c r="I207" s="19">
        <f>VLOOKUP(H207,[29]Sheet1!$B$2:$C$12,2,TRUE)</f>
        <v>8</v>
      </c>
      <c r="J207" s="5" t="s">
        <v>393</v>
      </c>
      <c r="K207" s="19">
        <f>VLOOKUP(J207,[29]Sheet1!$B$2:$C$12,2,TRUE)</f>
        <v>7</v>
      </c>
      <c r="L207" s="5" t="s">
        <v>391</v>
      </c>
      <c r="M207" s="19">
        <f>VLOOKUP(L207,[29]Sheet1!$B$2:$C$12,2,TRUE)</f>
        <v>9</v>
      </c>
      <c r="N207" s="5" t="s">
        <v>393</v>
      </c>
      <c r="O207" s="19">
        <f>VLOOKUP(N207,[29]Sheet1!$B$2:$C$12,2,TRUE)</f>
        <v>7</v>
      </c>
      <c r="P207" s="5" t="s">
        <v>392</v>
      </c>
      <c r="Q207" s="19">
        <f>VLOOKUP(P207,[29]Sheet1!$B$2:$C$12,2,TRUE)</f>
        <v>8</v>
      </c>
      <c r="R207" s="5" t="s">
        <v>392</v>
      </c>
      <c r="S207" s="19">
        <f>VLOOKUP(R207,[29]Sheet1!$B$2:$C$12,2,TRUE)</f>
        <v>8</v>
      </c>
      <c r="T207" s="5" t="s">
        <v>392</v>
      </c>
      <c r="U207" s="19">
        <f>VLOOKUP(T207,[29]Sheet1!$B$2:$C$12,2,TRUE)</f>
        <v>8</v>
      </c>
      <c r="V207" s="5" t="s">
        <v>392</v>
      </c>
      <c r="W207" s="19">
        <f>VLOOKUP(V207,[29]Sheet1!$B$2:$C$12,2,TRUE)</f>
        <v>8</v>
      </c>
      <c r="X207" s="5" t="s">
        <v>392</v>
      </c>
      <c r="Y207" s="19">
        <f>VLOOKUP(X207,[29]Sheet1!$B$2:$C$12,2,TRUE)</f>
        <v>8</v>
      </c>
      <c r="Z207" s="5" t="s">
        <v>392</v>
      </c>
      <c r="AA207" s="19">
        <f>VLOOKUP(Z207,[29]Sheet1!$B$2:$C$12,2,TRUE)</f>
        <v>8</v>
      </c>
      <c r="AB207" s="5" t="str">
        <f>VLOOKUP($E207,'[30]Chi tiet'!$D$8:$AC$394,18,0)</f>
        <v>A3</v>
      </c>
      <c r="AC207" s="19">
        <f>VLOOKUP(AB207,[29]Sheet1!$B$2:$C$12,2,TRUE)</f>
        <v>8</v>
      </c>
      <c r="AD207" s="5"/>
      <c r="AE207" s="19" t="e">
        <f>VLOOKUP(AD207,[29]Sheet1!$B$2:$C$12,2,TRUE)</f>
        <v>#N/A</v>
      </c>
      <c r="AF207" s="232"/>
      <c r="AG207" s="227"/>
      <c r="AH207" s="747" t="str">
        <f>VLOOKUP($E207,'[26]Tong hop ket qua'!$E$19:$M$219,9,0)</f>
        <v>Tốt</v>
      </c>
    </row>
    <row r="208" spans="1:34" s="7" customFormat="1" ht="24.95" customHeight="1" x14ac:dyDescent="0.25">
      <c r="A208" s="207">
        <f t="shared" si="0"/>
        <v>200</v>
      </c>
      <c r="B208" s="207">
        <f>COUNTIF($F$9:F208,F208)</f>
        <v>9</v>
      </c>
      <c r="C208" s="353" t="s">
        <v>985</v>
      </c>
      <c r="D208" s="208" t="s">
        <v>251</v>
      </c>
      <c r="E208" s="209" t="s">
        <v>610</v>
      </c>
      <c r="F208" s="5" t="s">
        <v>370</v>
      </c>
      <c r="G208" s="5" t="s">
        <v>974</v>
      </c>
      <c r="H208" s="5" t="s">
        <v>393</v>
      </c>
      <c r="I208" s="19">
        <f>VLOOKUP(H208,[29]Sheet1!$B$2:$C$12,2,TRUE)</f>
        <v>7</v>
      </c>
      <c r="J208" s="5" t="s">
        <v>393</v>
      </c>
      <c r="K208" s="19">
        <f>VLOOKUP(J208,[29]Sheet1!$B$2:$C$12,2,TRUE)</f>
        <v>7</v>
      </c>
      <c r="L208" s="5" t="s">
        <v>393</v>
      </c>
      <c r="M208" s="19">
        <f>VLOOKUP(L208,[29]Sheet1!$B$2:$C$12,2,TRUE)</f>
        <v>7</v>
      </c>
      <c r="N208" s="5" t="s">
        <v>392</v>
      </c>
      <c r="O208" s="19">
        <f>VLOOKUP(N208,[29]Sheet1!$B$2:$C$12,2,TRUE)</f>
        <v>8</v>
      </c>
      <c r="P208" s="5" t="s">
        <v>393</v>
      </c>
      <c r="Q208" s="19">
        <f>VLOOKUP(P208,[29]Sheet1!$B$2:$C$12,2,TRUE)</f>
        <v>7</v>
      </c>
      <c r="R208" s="5" t="s">
        <v>392</v>
      </c>
      <c r="S208" s="19">
        <f>VLOOKUP(R208,[29]Sheet1!$B$2:$C$12,2,TRUE)</f>
        <v>8</v>
      </c>
      <c r="T208" s="5" t="s">
        <v>393</v>
      </c>
      <c r="U208" s="19">
        <f>VLOOKUP(T208,[29]Sheet1!$B$2:$C$12,2,TRUE)</f>
        <v>7</v>
      </c>
      <c r="V208" s="5" t="s">
        <v>393</v>
      </c>
      <c r="W208" s="19">
        <f>VLOOKUP(V208,[29]Sheet1!$B$2:$C$12,2,TRUE)</f>
        <v>7</v>
      </c>
      <c r="X208" s="5" t="s">
        <v>393</v>
      </c>
      <c r="Y208" s="19">
        <f>VLOOKUP(X208,[29]Sheet1!$B$2:$C$12,2,TRUE)</f>
        <v>7</v>
      </c>
      <c r="Z208" s="5" t="s">
        <v>392</v>
      </c>
      <c r="AA208" s="19">
        <f>VLOOKUP(Z208,[29]Sheet1!$B$2:$C$12,2,TRUE)</f>
        <v>8</v>
      </c>
      <c r="AB208" s="5" t="str">
        <f>VLOOKUP($E208,'[30]Chi tiet'!$D$8:$AC$394,18,0)</f>
        <v>A3</v>
      </c>
      <c r="AC208" s="19">
        <f>VLOOKUP(AB208,[29]Sheet1!$B$2:$C$12,2,TRUE)</f>
        <v>8</v>
      </c>
      <c r="AD208" s="5"/>
      <c r="AE208" s="19" t="e">
        <f>VLOOKUP(AD208,[29]Sheet1!$B$2:$C$12,2,TRUE)</f>
        <v>#N/A</v>
      </c>
      <c r="AF208" s="232"/>
      <c r="AG208" s="227"/>
      <c r="AH208" s="747" t="str">
        <f>VLOOKUP($E208,'[26]Tong hop ket qua'!$E$19:$M$219,9,0)</f>
        <v>Khá</v>
      </c>
    </row>
    <row r="209" spans="1:34" s="7" customFormat="1" ht="24.95" customHeight="1" x14ac:dyDescent="0.25">
      <c r="A209" s="207">
        <f t="shared" si="0"/>
        <v>201</v>
      </c>
      <c r="B209" s="207">
        <f>COUNTIF($F$9:F209,F209)</f>
        <v>10</v>
      </c>
      <c r="C209" s="353" t="s">
        <v>985</v>
      </c>
      <c r="D209" s="208" t="s">
        <v>237</v>
      </c>
      <c r="E209" s="209" t="s">
        <v>600</v>
      </c>
      <c r="F209" s="5" t="s">
        <v>370</v>
      </c>
      <c r="G209" s="5" t="s">
        <v>974</v>
      </c>
      <c r="H209" s="5" t="s">
        <v>391</v>
      </c>
      <c r="I209" s="19">
        <f>VLOOKUP(H209,[29]Sheet1!$B$2:$C$12,2,TRUE)</f>
        <v>9</v>
      </c>
      <c r="J209" s="5" t="s">
        <v>393</v>
      </c>
      <c r="K209" s="19">
        <f>VLOOKUP(J209,[29]Sheet1!$B$2:$C$12,2,TRUE)</f>
        <v>7</v>
      </c>
      <c r="L209" s="5" t="s">
        <v>391</v>
      </c>
      <c r="M209" s="19">
        <f>VLOOKUP(L209,[29]Sheet1!$B$2:$C$12,2,TRUE)</f>
        <v>9</v>
      </c>
      <c r="N209" s="5" t="s">
        <v>392</v>
      </c>
      <c r="O209" s="19">
        <f>VLOOKUP(N209,[29]Sheet1!$B$2:$C$12,2,TRUE)</f>
        <v>8</v>
      </c>
      <c r="P209" s="5" t="s">
        <v>393</v>
      </c>
      <c r="Q209" s="19">
        <f>VLOOKUP(P209,[29]Sheet1!$B$2:$C$12,2,TRUE)</f>
        <v>7</v>
      </c>
      <c r="R209" s="5" t="s">
        <v>392</v>
      </c>
      <c r="S209" s="19">
        <f>VLOOKUP(R209,[29]Sheet1!$B$2:$C$12,2,TRUE)</f>
        <v>8</v>
      </c>
      <c r="T209" s="5" t="s">
        <v>393</v>
      </c>
      <c r="U209" s="19">
        <f>VLOOKUP(T209,[29]Sheet1!$B$2:$C$12,2,TRUE)</f>
        <v>7</v>
      </c>
      <c r="V209" s="5" t="s">
        <v>393</v>
      </c>
      <c r="W209" s="19">
        <f>VLOOKUP(V209,[29]Sheet1!$B$2:$C$12,2,TRUE)</f>
        <v>7</v>
      </c>
      <c r="X209" s="5" t="s">
        <v>393</v>
      </c>
      <c r="Y209" s="19">
        <f>VLOOKUP(X209,[29]Sheet1!$B$2:$C$12,2,TRUE)</f>
        <v>7</v>
      </c>
      <c r="Z209" s="5" t="s">
        <v>392</v>
      </c>
      <c r="AA209" s="19">
        <f>VLOOKUP(Z209,[29]Sheet1!$B$2:$C$12,2,TRUE)</f>
        <v>8</v>
      </c>
      <c r="AB209" s="5" t="str">
        <f>VLOOKUP($E209,'[30]Chi tiet'!$D$8:$AC$394,18,0)</f>
        <v>A4</v>
      </c>
      <c r="AC209" s="19">
        <f>VLOOKUP(AB209,[29]Sheet1!$B$2:$C$12,2,TRUE)</f>
        <v>7</v>
      </c>
      <c r="AD209" s="5"/>
      <c r="AE209" s="19" t="e">
        <f>VLOOKUP(AD209,[29]Sheet1!$B$2:$C$12,2,TRUE)</f>
        <v>#N/A</v>
      </c>
      <c r="AF209" s="232"/>
      <c r="AG209" s="227"/>
      <c r="AH209" s="747" t="str">
        <f>VLOOKUP($E209,'[26]Tong hop ket qua'!$E$19:$M$219,9,0)</f>
        <v>Khá</v>
      </c>
    </row>
    <row r="210" spans="1:34" s="7" customFormat="1" ht="39.75" customHeight="1" x14ac:dyDescent="0.25">
      <c r="A210" s="207">
        <f t="shared" si="0"/>
        <v>202</v>
      </c>
      <c r="B210" s="207">
        <f>COUNTIF($F$9:F210,F210)</f>
        <v>11</v>
      </c>
      <c r="C210" s="353" t="s">
        <v>984</v>
      </c>
      <c r="D210" s="208" t="s">
        <v>371</v>
      </c>
      <c r="E210" s="209" t="s">
        <v>598</v>
      </c>
      <c r="F210" s="5" t="s">
        <v>370</v>
      </c>
      <c r="G210" s="5" t="s">
        <v>974</v>
      </c>
      <c r="H210" s="753" t="s">
        <v>409</v>
      </c>
      <c r="I210" s="19">
        <f>VLOOKUP(H210,[29]Sheet1!$B$2:$C$12,2,TRUE)</f>
        <v>5</v>
      </c>
      <c r="J210" s="5" t="s">
        <v>393</v>
      </c>
      <c r="K210" s="19">
        <f>VLOOKUP(J210,[29]Sheet1!$B$2:$C$12,2,TRUE)</f>
        <v>7</v>
      </c>
      <c r="L210" s="5" t="s">
        <v>392</v>
      </c>
      <c r="M210" s="19">
        <f>VLOOKUP(L210,[29]Sheet1!$B$2:$C$12,2,TRUE)</f>
        <v>8</v>
      </c>
      <c r="N210" s="5" t="s">
        <v>393</v>
      </c>
      <c r="O210" s="19">
        <f>VLOOKUP(N210,[29]Sheet1!$B$2:$C$12,2,TRUE)</f>
        <v>7</v>
      </c>
      <c r="P210" s="5" t="s">
        <v>393</v>
      </c>
      <c r="Q210" s="19">
        <f>VLOOKUP(P210,[29]Sheet1!$B$2:$C$12,2,TRUE)</f>
        <v>7</v>
      </c>
      <c r="R210" s="5" t="s">
        <v>393</v>
      </c>
      <c r="S210" s="19">
        <f>VLOOKUP(R210,[29]Sheet1!$B$2:$C$12,2,TRUE)</f>
        <v>7</v>
      </c>
      <c r="T210" s="5" t="s">
        <v>393</v>
      </c>
      <c r="U210" s="19">
        <f>VLOOKUP(T210,[29]Sheet1!$B$2:$C$12,2,TRUE)</f>
        <v>7</v>
      </c>
      <c r="V210" s="5" t="s">
        <v>392</v>
      </c>
      <c r="W210" s="19">
        <f>VLOOKUP(V210,[29]Sheet1!$B$2:$C$12,2,TRUE)</f>
        <v>8</v>
      </c>
      <c r="X210" s="5" t="s">
        <v>393</v>
      </c>
      <c r="Y210" s="19">
        <f>VLOOKUP(X210,[29]Sheet1!$B$2:$C$12,2,TRUE)</f>
        <v>7</v>
      </c>
      <c r="Z210" s="5" t="s">
        <v>391</v>
      </c>
      <c r="AA210" s="19">
        <f>VLOOKUP(Z210,[29]Sheet1!$B$2:$C$12,2,TRUE)</f>
        <v>9</v>
      </c>
      <c r="AB210" s="5" t="str">
        <f>VLOOKUP($E210,'[30]Chi tiet'!$D$8:$AC$394,18,0)</f>
        <v>A4</v>
      </c>
      <c r="AC210" s="19">
        <f>VLOOKUP(AB210,[29]Sheet1!$B$2:$C$12,2,TRUE)</f>
        <v>7</v>
      </c>
      <c r="AD210" s="5"/>
      <c r="AE210" s="19" t="e">
        <f>VLOOKUP(AD210,[29]Sheet1!$B$2:$C$12,2,TRUE)</f>
        <v>#N/A</v>
      </c>
      <c r="AF210" s="232"/>
      <c r="AG210" s="227"/>
      <c r="AH210" s="747"/>
    </row>
    <row r="211" spans="1:34" s="7" customFormat="1" ht="24.95" customHeight="1" x14ac:dyDescent="0.25">
      <c r="A211" s="207">
        <f t="shared" si="0"/>
        <v>203</v>
      </c>
      <c r="B211" s="207">
        <f>COUNTIF($F$9:F211,F211)</f>
        <v>12</v>
      </c>
      <c r="C211" s="353" t="s">
        <v>984</v>
      </c>
      <c r="D211" s="208" t="s">
        <v>244</v>
      </c>
      <c r="E211" s="209" t="s">
        <v>605</v>
      </c>
      <c r="F211" s="5" t="s">
        <v>370</v>
      </c>
      <c r="G211" s="5" t="s">
        <v>974</v>
      </c>
      <c r="H211" s="5" t="s">
        <v>392</v>
      </c>
      <c r="I211" s="19">
        <f>VLOOKUP(H211,[29]Sheet1!$B$2:$C$12,2,TRUE)</f>
        <v>8</v>
      </c>
      <c r="J211" s="5" t="s">
        <v>393</v>
      </c>
      <c r="K211" s="19">
        <f>VLOOKUP(J211,[29]Sheet1!$B$2:$C$12,2,TRUE)</f>
        <v>7</v>
      </c>
      <c r="L211" s="5" t="s">
        <v>392</v>
      </c>
      <c r="M211" s="19">
        <f>VLOOKUP(L211,[29]Sheet1!$B$2:$C$12,2,TRUE)</f>
        <v>8</v>
      </c>
      <c r="N211" s="5" t="s">
        <v>393</v>
      </c>
      <c r="O211" s="19">
        <f>VLOOKUP(N211,[29]Sheet1!$B$2:$C$12,2,TRUE)</f>
        <v>7</v>
      </c>
      <c r="P211" s="5" t="s">
        <v>393</v>
      </c>
      <c r="Q211" s="19">
        <f>VLOOKUP(P211,[29]Sheet1!$B$2:$C$12,2,TRUE)</f>
        <v>7</v>
      </c>
      <c r="R211" s="5" t="s">
        <v>393</v>
      </c>
      <c r="S211" s="19">
        <f>VLOOKUP(R211,[29]Sheet1!$B$2:$C$12,2,TRUE)</f>
        <v>7</v>
      </c>
      <c r="T211" s="5" t="s">
        <v>392</v>
      </c>
      <c r="U211" s="19">
        <f>VLOOKUP(T211,[29]Sheet1!$B$2:$C$12,2,TRUE)</f>
        <v>8</v>
      </c>
      <c r="V211" s="5" t="s">
        <v>393</v>
      </c>
      <c r="W211" s="19">
        <f>VLOOKUP(V211,[29]Sheet1!$B$2:$C$12,2,TRUE)</f>
        <v>7</v>
      </c>
      <c r="X211" s="5" t="s">
        <v>393</v>
      </c>
      <c r="Y211" s="19">
        <f>VLOOKUP(X211,[29]Sheet1!$B$2:$C$12,2,TRUE)</f>
        <v>7</v>
      </c>
      <c r="Z211" s="5" t="s">
        <v>392</v>
      </c>
      <c r="AA211" s="19">
        <f>VLOOKUP(Z211,[29]Sheet1!$B$2:$C$12,2,TRUE)</f>
        <v>8</v>
      </c>
      <c r="AB211" s="5" t="str">
        <f>VLOOKUP($E211,'[30]Chi tiet'!$D$8:$AC$394,18,0)</f>
        <v>A3</v>
      </c>
      <c r="AC211" s="19">
        <f>VLOOKUP(AB211,[29]Sheet1!$B$2:$C$12,2,TRUE)</f>
        <v>8</v>
      </c>
      <c r="AD211" s="5"/>
      <c r="AE211" s="19" t="e">
        <f>VLOOKUP(AD211,[29]Sheet1!$B$2:$C$12,2,TRUE)</f>
        <v>#N/A</v>
      </c>
      <c r="AF211" s="232"/>
      <c r="AG211" s="227"/>
      <c r="AH211" s="747" t="str">
        <f>VLOOKUP($E211,'[26]Tong hop ket qua'!$E$19:$M$219,9,0)</f>
        <v>Tốt</v>
      </c>
    </row>
    <row r="212" spans="1:34" s="7" customFormat="1" ht="24.95" customHeight="1" x14ac:dyDescent="0.25">
      <c r="A212" s="207">
        <f t="shared" si="0"/>
        <v>204</v>
      </c>
      <c r="B212" s="207">
        <f>COUNTIF($F$9:F212,F212)</f>
        <v>13</v>
      </c>
      <c r="C212" s="353" t="s">
        <v>984</v>
      </c>
      <c r="D212" s="208" t="s">
        <v>240</v>
      </c>
      <c r="E212" s="209" t="s">
        <v>602</v>
      </c>
      <c r="F212" s="5" t="s">
        <v>370</v>
      </c>
      <c r="G212" s="5" t="s">
        <v>974</v>
      </c>
      <c r="H212" s="5" t="s">
        <v>393</v>
      </c>
      <c r="I212" s="19">
        <f>VLOOKUP(H212,[29]Sheet1!$B$2:$C$12,2,TRUE)</f>
        <v>7</v>
      </c>
      <c r="J212" s="5" t="s">
        <v>393</v>
      </c>
      <c r="K212" s="19">
        <f>VLOOKUP(J212,[29]Sheet1!$B$2:$C$12,2,TRUE)</f>
        <v>7</v>
      </c>
      <c r="L212" s="5" t="s">
        <v>392</v>
      </c>
      <c r="M212" s="19">
        <f>VLOOKUP(L212,[29]Sheet1!$B$2:$C$12,2,TRUE)</f>
        <v>8</v>
      </c>
      <c r="N212" s="5" t="s">
        <v>393</v>
      </c>
      <c r="O212" s="19">
        <f>VLOOKUP(N212,[29]Sheet1!$B$2:$C$12,2,TRUE)</f>
        <v>7</v>
      </c>
      <c r="P212" s="5" t="s">
        <v>393</v>
      </c>
      <c r="Q212" s="19">
        <f>VLOOKUP(P212,[29]Sheet1!$B$2:$C$12,2,TRUE)</f>
        <v>7</v>
      </c>
      <c r="R212" s="5" t="s">
        <v>393</v>
      </c>
      <c r="S212" s="19">
        <f>VLOOKUP(R212,[29]Sheet1!$B$2:$C$12,2,TRUE)</f>
        <v>7</v>
      </c>
      <c r="T212" s="5" t="s">
        <v>393</v>
      </c>
      <c r="U212" s="19">
        <f>VLOOKUP(T212,[29]Sheet1!$B$2:$C$12,2,TRUE)</f>
        <v>7</v>
      </c>
      <c r="V212" s="5" t="s">
        <v>392</v>
      </c>
      <c r="W212" s="19">
        <f>VLOOKUP(V212,[29]Sheet1!$B$2:$C$12,2,TRUE)</f>
        <v>8</v>
      </c>
      <c r="X212" s="5" t="s">
        <v>393</v>
      </c>
      <c r="Y212" s="19">
        <f>VLOOKUP(X212,[29]Sheet1!$B$2:$C$12,2,TRUE)</f>
        <v>7</v>
      </c>
      <c r="Z212" s="5" t="s">
        <v>392</v>
      </c>
      <c r="AA212" s="19">
        <f>VLOOKUP(Z212,[29]Sheet1!$B$2:$C$12,2,TRUE)</f>
        <v>8</v>
      </c>
      <c r="AB212" s="5" t="str">
        <f>VLOOKUP($E212,'[30]Chi tiet'!$D$8:$AC$394,18,0)</f>
        <v>A3</v>
      </c>
      <c r="AC212" s="19">
        <f>VLOOKUP(AB212,[29]Sheet1!$B$2:$C$12,2,TRUE)</f>
        <v>8</v>
      </c>
      <c r="AD212" s="5"/>
      <c r="AE212" s="19" t="e">
        <f>VLOOKUP(AD212,[29]Sheet1!$B$2:$C$12,2,TRUE)</f>
        <v>#N/A</v>
      </c>
      <c r="AF212" s="232"/>
      <c r="AG212" s="227"/>
      <c r="AH212" s="747"/>
    </row>
    <row r="213" spans="1:34" s="7" customFormat="1" ht="24.95" customHeight="1" x14ac:dyDescent="0.25">
      <c r="A213" s="207">
        <f t="shared" si="0"/>
        <v>205</v>
      </c>
      <c r="B213" s="207">
        <f>COUNTIF($F$9:F213,F213)</f>
        <v>14</v>
      </c>
      <c r="C213" s="353" t="s">
        <v>985</v>
      </c>
      <c r="D213" s="208" t="s">
        <v>252</v>
      </c>
      <c r="E213" s="209" t="s">
        <v>611</v>
      </c>
      <c r="F213" s="5" t="s">
        <v>370</v>
      </c>
      <c r="G213" s="5" t="s">
        <v>974</v>
      </c>
      <c r="H213" s="5" t="s">
        <v>390</v>
      </c>
      <c r="I213" s="19">
        <f>VLOOKUP(H213,[29]Sheet1!$B$2:$C$12,2,TRUE)</f>
        <v>10</v>
      </c>
      <c r="J213" s="5" t="s">
        <v>393</v>
      </c>
      <c r="K213" s="19">
        <f>VLOOKUP(J213,[29]Sheet1!$B$2:$C$12,2,TRUE)</f>
        <v>7</v>
      </c>
      <c r="L213" s="5" t="s">
        <v>390</v>
      </c>
      <c r="M213" s="19">
        <f>VLOOKUP(L213,[29]Sheet1!$B$2:$C$12,2,TRUE)</f>
        <v>10</v>
      </c>
      <c r="N213" s="5" t="s">
        <v>392</v>
      </c>
      <c r="O213" s="19">
        <f>VLOOKUP(N213,[29]Sheet1!$B$2:$C$12,2,TRUE)</f>
        <v>8</v>
      </c>
      <c r="P213" s="5" t="s">
        <v>392</v>
      </c>
      <c r="Q213" s="19">
        <f>VLOOKUP(P213,[29]Sheet1!$B$2:$C$12,2,TRUE)</f>
        <v>8</v>
      </c>
      <c r="R213" s="5" t="s">
        <v>392</v>
      </c>
      <c r="S213" s="19">
        <f>VLOOKUP(R213,[29]Sheet1!$B$2:$C$12,2,TRUE)</f>
        <v>8</v>
      </c>
      <c r="T213" s="5" t="s">
        <v>392</v>
      </c>
      <c r="U213" s="19">
        <f>VLOOKUP(T213,[29]Sheet1!$B$2:$C$12,2,TRUE)</f>
        <v>8</v>
      </c>
      <c r="V213" s="5" t="s">
        <v>392</v>
      </c>
      <c r="W213" s="19">
        <f>VLOOKUP(V213,[29]Sheet1!$B$2:$C$12,2,TRUE)</f>
        <v>8</v>
      </c>
      <c r="X213" s="5" t="s">
        <v>392</v>
      </c>
      <c r="Y213" s="19">
        <f>VLOOKUP(X213,[29]Sheet1!$B$2:$C$12,2,TRUE)</f>
        <v>8</v>
      </c>
      <c r="Z213" s="5" t="s">
        <v>393</v>
      </c>
      <c r="AA213" s="19">
        <f>VLOOKUP(Z213,[29]Sheet1!$B$2:$C$12,2,TRUE)</f>
        <v>7</v>
      </c>
      <c r="AB213" s="5" t="str">
        <f>VLOOKUP($E213,'[30]Chi tiet'!$D$8:$AC$394,18,0)</f>
        <v>A3</v>
      </c>
      <c r="AC213" s="19">
        <f>VLOOKUP(AB213,[29]Sheet1!$B$2:$C$12,2,TRUE)</f>
        <v>8</v>
      </c>
      <c r="AD213" s="5"/>
      <c r="AE213" s="19" t="e">
        <f>VLOOKUP(AD213,[29]Sheet1!$B$2:$C$12,2,TRUE)</f>
        <v>#N/A</v>
      </c>
      <c r="AF213" s="232"/>
      <c r="AG213" s="227"/>
      <c r="AH213" s="747" t="str">
        <f>VLOOKUP($E213,'[26]Tong hop ket qua'!$E$19:$M$219,9,0)</f>
        <v>Khá</v>
      </c>
    </row>
    <row r="214" spans="1:34" s="7" customFormat="1" ht="24.95" customHeight="1" x14ac:dyDescent="0.25">
      <c r="A214" s="207">
        <f t="shared" si="0"/>
        <v>206</v>
      </c>
      <c r="B214" s="207">
        <f>COUNTIF($F$9:F214,F214)</f>
        <v>15</v>
      </c>
      <c r="C214" s="353" t="s">
        <v>985</v>
      </c>
      <c r="D214" s="115" t="s">
        <v>250</v>
      </c>
      <c r="E214" s="209" t="s">
        <v>609</v>
      </c>
      <c r="F214" s="5" t="s">
        <v>370</v>
      </c>
      <c r="G214" s="5" t="s">
        <v>974</v>
      </c>
      <c r="H214" s="5" t="s">
        <v>390</v>
      </c>
      <c r="I214" s="19">
        <f>VLOOKUP(H214,[29]Sheet1!$B$2:$C$12,2,TRUE)</f>
        <v>10</v>
      </c>
      <c r="J214" s="5" t="s">
        <v>393</v>
      </c>
      <c r="K214" s="19">
        <f>VLOOKUP(J214,[29]Sheet1!$B$2:$C$12,2,TRUE)</f>
        <v>7</v>
      </c>
      <c r="L214" s="5" t="s">
        <v>392</v>
      </c>
      <c r="M214" s="19">
        <f>VLOOKUP(L214,[29]Sheet1!$B$2:$C$12,2,TRUE)</f>
        <v>8</v>
      </c>
      <c r="N214" s="5" t="s">
        <v>393</v>
      </c>
      <c r="O214" s="19">
        <f>VLOOKUP(N214,[29]Sheet1!$B$2:$C$12,2,TRUE)</f>
        <v>7</v>
      </c>
      <c r="P214" s="5" t="s">
        <v>394</v>
      </c>
      <c r="Q214" s="19">
        <f>VLOOKUP(P214,[29]Sheet1!$B$2:$C$12,2,TRUE)</f>
        <v>6</v>
      </c>
      <c r="R214" s="5" t="s">
        <v>392</v>
      </c>
      <c r="S214" s="19">
        <f>VLOOKUP(R214,[29]Sheet1!$B$2:$C$12,2,TRUE)</f>
        <v>8</v>
      </c>
      <c r="T214" s="5" t="s">
        <v>392</v>
      </c>
      <c r="U214" s="19">
        <f>VLOOKUP(T214,[29]Sheet1!$B$2:$C$12,2,TRUE)</f>
        <v>8</v>
      </c>
      <c r="V214" s="5" t="s">
        <v>393</v>
      </c>
      <c r="W214" s="19">
        <f>VLOOKUP(V214,[29]Sheet1!$B$2:$C$12,2,TRUE)</f>
        <v>7</v>
      </c>
      <c r="X214" s="5" t="s">
        <v>393</v>
      </c>
      <c r="Y214" s="19">
        <f>VLOOKUP(X214,[29]Sheet1!$B$2:$C$12,2,TRUE)</f>
        <v>7</v>
      </c>
      <c r="Z214" s="5" t="s">
        <v>392</v>
      </c>
      <c r="AA214" s="19">
        <f>VLOOKUP(Z214,[29]Sheet1!$B$2:$C$12,2,TRUE)</f>
        <v>8</v>
      </c>
      <c r="AB214" s="5" t="str">
        <f>VLOOKUP($E214,'[30]Chi tiet'!$D$8:$AC$394,18,0)</f>
        <v>A4</v>
      </c>
      <c r="AC214" s="19">
        <f>VLOOKUP(AB214,[29]Sheet1!$B$2:$C$12,2,TRUE)</f>
        <v>7</v>
      </c>
      <c r="AD214" s="5"/>
      <c r="AE214" s="19" t="e">
        <f>VLOOKUP(AD214,[29]Sheet1!$B$2:$C$12,2,TRUE)</f>
        <v>#N/A</v>
      </c>
      <c r="AF214" s="232"/>
      <c r="AG214" s="227"/>
      <c r="AH214" s="747" t="str">
        <f>VLOOKUP($E214,'[26]Tong hop ket qua'!$E$19:$M$219,9,0)</f>
        <v>Khá</v>
      </c>
    </row>
    <row r="215" spans="1:34" s="7" customFormat="1" ht="24.95" customHeight="1" x14ac:dyDescent="0.25">
      <c r="A215" s="207">
        <f t="shared" si="0"/>
        <v>207</v>
      </c>
      <c r="B215" s="207">
        <f>COUNTIF($F$9:F215,F215)</f>
        <v>16</v>
      </c>
      <c r="C215" s="353" t="s">
        <v>985</v>
      </c>
      <c r="D215" s="208" t="s">
        <v>206</v>
      </c>
      <c r="E215" s="209" t="s">
        <v>595</v>
      </c>
      <c r="F215" s="5" t="s">
        <v>370</v>
      </c>
      <c r="G215" s="5" t="s">
        <v>974</v>
      </c>
      <c r="H215" s="5" t="s">
        <v>392</v>
      </c>
      <c r="I215" s="19">
        <f>VLOOKUP(H215,[29]Sheet1!$B$2:$C$12,2,TRUE)</f>
        <v>8</v>
      </c>
      <c r="J215" s="5" t="s">
        <v>393</v>
      </c>
      <c r="K215" s="19">
        <f>VLOOKUP(J215,[29]Sheet1!$B$2:$C$12,2,TRUE)</f>
        <v>7</v>
      </c>
      <c r="L215" s="5" t="s">
        <v>391</v>
      </c>
      <c r="M215" s="19">
        <f>VLOOKUP(L215,[29]Sheet1!$B$2:$C$12,2,TRUE)</f>
        <v>9</v>
      </c>
      <c r="N215" s="5" t="s">
        <v>392</v>
      </c>
      <c r="O215" s="19">
        <f>VLOOKUP(N215,[29]Sheet1!$B$2:$C$12,2,TRUE)</f>
        <v>8</v>
      </c>
      <c r="P215" s="5" t="s">
        <v>393</v>
      </c>
      <c r="Q215" s="19">
        <f>VLOOKUP(P215,[29]Sheet1!$B$2:$C$12,2,TRUE)</f>
        <v>7</v>
      </c>
      <c r="R215" s="5" t="s">
        <v>392</v>
      </c>
      <c r="S215" s="19">
        <f>VLOOKUP(R215,[29]Sheet1!$B$2:$C$12,2,TRUE)</f>
        <v>8</v>
      </c>
      <c r="T215" s="5" t="s">
        <v>393</v>
      </c>
      <c r="U215" s="19">
        <f>VLOOKUP(T215,[29]Sheet1!$B$2:$C$12,2,TRUE)</f>
        <v>7</v>
      </c>
      <c r="V215" s="5" t="s">
        <v>392</v>
      </c>
      <c r="W215" s="19">
        <f>VLOOKUP(V215,[29]Sheet1!$B$2:$C$12,2,TRUE)</f>
        <v>8</v>
      </c>
      <c r="X215" s="5" t="s">
        <v>393</v>
      </c>
      <c r="Y215" s="19">
        <f>VLOOKUP(X215,[29]Sheet1!$B$2:$C$12,2,TRUE)</f>
        <v>7</v>
      </c>
      <c r="Z215" s="5" t="s">
        <v>392</v>
      </c>
      <c r="AA215" s="19">
        <f>VLOOKUP(Z215,[29]Sheet1!$B$2:$C$12,2,TRUE)</f>
        <v>8</v>
      </c>
      <c r="AB215" s="5" t="str">
        <f>VLOOKUP($E215,'[30]Chi tiet'!$D$8:$AC$394,18,0)</f>
        <v>A4</v>
      </c>
      <c r="AC215" s="19">
        <f>VLOOKUP(AB215,[29]Sheet1!$B$2:$C$12,2,TRUE)</f>
        <v>7</v>
      </c>
      <c r="AD215" s="5"/>
      <c r="AE215" s="19" t="e">
        <f>VLOOKUP(AD215,[29]Sheet1!$B$2:$C$12,2,TRUE)</f>
        <v>#N/A</v>
      </c>
      <c r="AF215" s="232"/>
      <c r="AG215" s="227"/>
      <c r="AH215" s="747" t="str">
        <f>VLOOKUP($E215,'[26]Tong hop ket qua'!$E$19:$M$219,9,0)</f>
        <v>Khá</v>
      </c>
    </row>
    <row r="216" spans="1:34" s="7" customFormat="1" ht="24.95" customHeight="1" x14ac:dyDescent="0.25">
      <c r="A216" s="207">
        <f t="shared" si="0"/>
        <v>208</v>
      </c>
      <c r="B216" s="207">
        <f>COUNTIF($F$9:F216,F216)</f>
        <v>17</v>
      </c>
      <c r="C216" s="353" t="s">
        <v>985</v>
      </c>
      <c r="D216" s="208" t="s">
        <v>249</v>
      </c>
      <c r="E216" s="209" t="s">
        <v>608</v>
      </c>
      <c r="F216" s="5" t="s">
        <v>370</v>
      </c>
      <c r="G216" s="5" t="s">
        <v>974</v>
      </c>
      <c r="H216" s="5" t="s">
        <v>390</v>
      </c>
      <c r="I216" s="19">
        <f>VLOOKUP(H216,[29]Sheet1!$B$2:$C$12,2,TRUE)</f>
        <v>10</v>
      </c>
      <c r="J216" s="5" t="s">
        <v>393</v>
      </c>
      <c r="K216" s="19">
        <f>VLOOKUP(J216,[29]Sheet1!$B$2:$C$12,2,TRUE)</f>
        <v>7</v>
      </c>
      <c r="L216" s="5" t="s">
        <v>390</v>
      </c>
      <c r="M216" s="19">
        <f>VLOOKUP(L216,[29]Sheet1!$B$2:$C$12,2,TRUE)</f>
        <v>10</v>
      </c>
      <c r="N216" s="5" t="s">
        <v>392</v>
      </c>
      <c r="O216" s="19">
        <f>VLOOKUP(N216,[29]Sheet1!$B$2:$C$12,2,TRUE)</f>
        <v>8</v>
      </c>
      <c r="P216" s="5" t="s">
        <v>392</v>
      </c>
      <c r="Q216" s="19">
        <f>VLOOKUP(P216,[29]Sheet1!$B$2:$C$12,2,TRUE)</f>
        <v>8</v>
      </c>
      <c r="R216" s="5" t="s">
        <v>391</v>
      </c>
      <c r="S216" s="19">
        <f>VLOOKUP(R216,[29]Sheet1!$B$2:$C$12,2,TRUE)</f>
        <v>9</v>
      </c>
      <c r="T216" s="5" t="s">
        <v>392</v>
      </c>
      <c r="U216" s="19">
        <f>VLOOKUP(T216,[29]Sheet1!$B$2:$C$12,2,TRUE)</f>
        <v>8</v>
      </c>
      <c r="V216" s="5" t="s">
        <v>393</v>
      </c>
      <c r="W216" s="19">
        <f>VLOOKUP(V216,[29]Sheet1!$B$2:$C$12,2,TRUE)</f>
        <v>7</v>
      </c>
      <c r="X216" s="5" t="s">
        <v>392</v>
      </c>
      <c r="Y216" s="19">
        <f>VLOOKUP(X216,[29]Sheet1!$B$2:$C$12,2,TRUE)</f>
        <v>8</v>
      </c>
      <c r="Z216" s="5" t="s">
        <v>393</v>
      </c>
      <c r="AA216" s="19">
        <f>VLOOKUP(Z216,[29]Sheet1!$B$2:$C$12,2,TRUE)</f>
        <v>7</v>
      </c>
      <c r="AB216" s="5" t="str">
        <f>VLOOKUP($E216,'[30]Chi tiet'!$D$8:$AC$394,18,0)</f>
        <v>A3</v>
      </c>
      <c r="AC216" s="19">
        <f>VLOOKUP(AB216,[29]Sheet1!$B$2:$C$12,2,TRUE)</f>
        <v>8</v>
      </c>
      <c r="AD216" s="5"/>
      <c r="AE216" s="19" t="e">
        <f>VLOOKUP(AD216,[29]Sheet1!$B$2:$C$12,2,TRUE)</f>
        <v>#N/A</v>
      </c>
      <c r="AF216" s="232"/>
      <c r="AG216" s="227"/>
      <c r="AH216" s="747" t="str">
        <f>VLOOKUP($E216,'[26]Tong hop ket qua'!$E$19:$M$219,9,0)</f>
        <v>Khá</v>
      </c>
    </row>
    <row r="217" spans="1:34" s="7" customFormat="1" ht="24.95" customHeight="1" x14ac:dyDescent="0.25">
      <c r="A217" s="207">
        <f t="shared" si="0"/>
        <v>209</v>
      </c>
      <c r="B217" s="207">
        <f>COUNTIF($F$9:F217,F217)</f>
        <v>18</v>
      </c>
      <c r="C217" s="353" t="s">
        <v>985</v>
      </c>
      <c r="D217" s="208" t="s">
        <v>248</v>
      </c>
      <c r="E217" s="209" t="s">
        <v>591</v>
      </c>
      <c r="F217" s="5" t="s">
        <v>370</v>
      </c>
      <c r="G217" s="5" t="s">
        <v>974</v>
      </c>
      <c r="H217" s="5" t="s">
        <v>392</v>
      </c>
      <c r="I217" s="19">
        <f>VLOOKUP(H217,[29]Sheet1!$B$2:$C$12,2,TRUE)</f>
        <v>8</v>
      </c>
      <c r="J217" s="5" t="s">
        <v>393</v>
      </c>
      <c r="K217" s="19">
        <f>VLOOKUP(J217,[29]Sheet1!$B$2:$C$12,2,TRUE)</f>
        <v>7</v>
      </c>
      <c r="L217" s="5" t="s">
        <v>391</v>
      </c>
      <c r="M217" s="19">
        <f>VLOOKUP(L217,[29]Sheet1!$B$2:$C$12,2,TRUE)</f>
        <v>9</v>
      </c>
      <c r="N217" s="5" t="s">
        <v>393</v>
      </c>
      <c r="O217" s="19">
        <f>VLOOKUP(N217,[29]Sheet1!$B$2:$C$12,2,TRUE)</f>
        <v>7</v>
      </c>
      <c r="P217" s="5" t="s">
        <v>393</v>
      </c>
      <c r="Q217" s="19">
        <f>VLOOKUP(P217,[29]Sheet1!$B$2:$C$12,2,TRUE)</f>
        <v>7</v>
      </c>
      <c r="R217" s="5" t="s">
        <v>393</v>
      </c>
      <c r="S217" s="19">
        <f>VLOOKUP(R217,[29]Sheet1!$B$2:$C$12,2,TRUE)</f>
        <v>7</v>
      </c>
      <c r="T217" s="5" t="s">
        <v>393</v>
      </c>
      <c r="U217" s="19">
        <f>VLOOKUP(T217,[29]Sheet1!$B$2:$C$12,2,TRUE)</f>
        <v>7</v>
      </c>
      <c r="V217" s="5" t="s">
        <v>393</v>
      </c>
      <c r="W217" s="19">
        <f>VLOOKUP(V217,[29]Sheet1!$B$2:$C$12,2,TRUE)</f>
        <v>7</v>
      </c>
      <c r="X217" s="5" t="s">
        <v>393</v>
      </c>
      <c r="Y217" s="19">
        <f>VLOOKUP(X217,[29]Sheet1!$B$2:$C$12,2,TRUE)</f>
        <v>7</v>
      </c>
      <c r="Z217" s="5" t="s">
        <v>392</v>
      </c>
      <c r="AA217" s="19">
        <f>VLOOKUP(Z217,[29]Sheet1!$B$2:$C$12,2,TRUE)</f>
        <v>8</v>
      </c>
      <c r="AB217" s="5" t="str">
        <f>VLOOKUP($E217,'[30]Chi tiet'!$D$8:$AC$394,18,0)</f>
        <v>A4</v>
      </c>
      <c r="AC217" s="19">
        <f>VLOOKUP(AB217,[29]Sheet1!$B$2:$C$12,2,TRUE)</f>
        <v>7</v>
      </c>
      <c r="AD217" s="5"/>
      <c r="AE217" s="19" t="e">
        <f>VLOOKUP(AD217,[29]Sheet1!$B$2:$C$12,2,TRUE)</f>
        <v>#N/A</v>
      </c>
      <c r="AF217" s="232"/>
      <c r="AG217" s="227"/>
      <c r="AH217" s="747" t="str">
        <f>VLOOKUP($E217,'[26]Tong hop ket qua'!$E$19:$M$219,9,0)</f>
        <v>Khá</v>
      </c>
    </row>
    <row r="218" spans="1:34" s="7" customFormat="1" ht="27.75" customHeight="1" x14ac:dyDescent="0.25">
      <c r="A218" s="207">
        <f t="shared" si="0"/>
        <v>210</v>
      </c>
      <c r="B218" s="207">
        <f>COUNTIF($F$9:F218,F218)</f>
        <v>19</v>
      </c>
      <c r="C218" s="353" t="s">
        <v>984</v>
      </c>
      <c r="D218" s="115" t="s">
        <v>243</v>
      </c>
      <c r="E218" s="209" t="s">
        <v>604</v>
      </c>
      <c r="F218" s="5" t="s">
        <v>370</v>
      </c>
      <c r="G218" s="5" t="s">
        <v>974</v>
      </c>
      <c r="H218" s="5" t="s">
        <v>392</v>
      </c>
      <c r="I218" s="19">
        <f>VLOOKUP(H218,[29]Sheet1!$B$2:$C$12,2,TRUE)</f>
        <v>8</v>
      </c>
      <c r="J218" s="5" t="s">
        <v>393</v>
      </c>
      <c r="K218" s="19">
        <f>VLOOKUP(J218,[29]Sheet1!$B$2:$C$12,2,TRUE)</f>
        <v>7</v>
      </c>
      <c r="L218" s="5" t="s">
        <v>393</v>
      </c>
      <c r="M218" s="19">
        <f>VLOOKUP(L218,[29]Sheet1!$B$2:$C$12,2,TRUE)</f>
        <v>7</v>
      </c>
      <c r="N218" s="5" t="s">
        <v>393</v>
      </c>
      <c r="O218" s="19">
        <f>VLOOKUP(N218,[29]Sheet1!$B$2:$C$12,2,TRUE)</f>
        <v>7</v>
      </c>
      <c r="P218" s="5" t="s">
        <v>392</v>
      </c>
      <c r="Q218" s="19">
        <f>VLOOKUP(P218,[29]Sheet1!$B$2:$C$12,2,TRUE)</f>
        <v>8</v>
      </c>
      <c r="R218" s="5" t="s">
        <v>394</v>
      </c>
      <c r="S218" s="19">
        <f>VLOOKUP(R218,[29]Sheet1!$B$2:$C$12,2,TRUE)</f>
        <v>6</v>
      </c>
      <c r="T218" s="5" t="s">
        <v>392</v>
      </c>
      <c r="U218" s="19">
        <f>VLOOKUP(T218,[29]Sheet1!$B$2:$C$12,2,TRUE)</f>
        <v>8</v>
      </c>
      <c r="V218" s="5" t="s">
        <v>393</v>
      </c>
      <c r="W218" s="19">
        <f>VLOOKUP(V218,[29]Sheet1!$B$2:$C$12,2,TRUE)</f>
        <v>7</v>
      </c>
      <c r="X218" s="5" t="s">
        <v>392</v>
      </c>
      <c r="Y218" s="19">
        <f>VLOOKUP(X218,[29]Sheet1!$B$2:$C$12,2,TRUE)</f>
        <v>8</v>
      </c>
      <c r="Z218" s="5" t="s">
        <v>392</v>
      </c>
      <c r="AA218" s="19">
        <f>VLOOKUP(Z218,[29]Sheet1!$B$2:$C$12,2,TRUE)</f>
        <v>8</v>
      </c>
      <c r="AB218" s="5" t="str">
        <f>VLOOKUP($E218,'[30]Chi tiet'!$D$8:$AC$394,18,0)</f>
        <v>A4</v>
      </c>
      <c r="AC218" s="19">
        <f>VLOOKUP(AB218,[29]Sheet1!$B$2:$C$12,2,TRUE)</f>
        <v>7</v>
      </c>
      <c r="AD218" s="5"/>
      <c r="AE218" s="19" t="e">
        <f>VLOOKUP(AD218,[29]Sheet1!$B$2:$C$12,2,TRUE)</f>
        <v>#N/A</v>
      </c>
      <c r="AF218" s="232"/>
      <c r="AG218" s="227"/>
      <c r="AH218" s="747"/>
    </row>
    <row r="219" spans="1:34" s="7" customFormat="1" ht="27.75" customHeight="1" x14ac:dyDescent="0.25">
      <c r="A219" s="207">
        <f t="shared" si="0"/>
        <v>211</v>
      </c>
      <c r="B219" s="207">
        <f>COUNTIF($F$9:F219,F219)</f>
        <v>20</v>
      </c>
      <c r="C219" s="353" t="s">
        <v>984</v>
      </c>
      <c r="D219" s="260" t="s">
        <v>1251</v>
      </c>
      <c r="E219" s="316" t="s">
        <v>1252</v>
      </c>
      <c r="F219" s="5" t="s">
        <v>370</v>
      </c>
      <c r="G219" s="5" t="s">
        <v>974</v>
      </c>
      <c r="H219" s="5"/>
      <c r="I219" s="19"/>
      <c r="J219" s="5"/>
      <c r="K219" s="19"/>
      <c r="L219" s="5"/>
      <c r="M219" s="19"/>
      <c r="N219" s="5"/>
      <c r="O219" s="19"/>
      <c r="P219" s="5"/>
      <c r="Q219" s="19"/>
      <c r="R219" s="5"/>
      <c r="S219" s="19"/>
      <c r="T219" s="5"/>
      <c r="U219" s="19"/>
      <c r="V219" s="5"/>
      <c r="W219" s="19"/>
      <c r="X219" s="5"/>
      <c r="Y219" s="19"/>
      <c r="Z219" s="5"/>
      <c r="AA219" s="19"/>
      <c r="AB219" s="5" t="str">
        <f>VLOOKUP($E219,'[30]Chi tiet'!$D$8:$AC$394,18,0)</f>
        <v>A4</v>
      </c>
      <c r="AC219" s="19">
        <f>VLOOKUP(AB219,[29]Sheet1!$B$2:$C$12,2,TRUE)</f>
        <v>7</v>
      </c>
      <c r="AD219" s="5"/>
      <c r="AE219" s="19" t="e">
        <f>VLOOKUP(AD219,[29]Sheet1!$B$2:$C$12,2,TRUE)</f>
        <v>#N/A</v>
      </c>
      <c r="AF219" s="232"/>
      <c r="AG219" s="227" t="s">
        <v>1253</v>
      </c>
      <c r="AH219" s="747"/>
    </row>
    <row r="220" spans="1:34" s="7" customFormat="1" ht="24.95" customHeight="1" x14ac:dyDescent="0.25">
      <c r="A220" s="207">
        <f t="shared" si="0"/>
        <v>212</v>
      </c>
      <c r="B220" s="207">
        <f>COUNTIF($F$9:F220,F220)</f>
        <v>1</v>
      </c>
      <c r="C220" s="353" t="s">
        <v>985</v>
      </c>
      <c r="D220" s="218" t="s">
        <v>149</v>
      </c>
      <c r="E220" s="182" t="s">
        <v>614</v>
      </c>
      <c r="F220" s="160" t="s">
        <v>343</v>
      </c>
      <c r="G220" s="160" t="s">
        <v>974</v>
      </c>
      <c r="H220" s="5" t="s">
        <v>390</v>
      </c>
      <c r="I220" s="19">
        <f>VLOOKUP(H220,[29]Sheet1!$B$2:$C$12,2,TRUE)</f>
        <v>10</v>
      </c>
      <c r="J220" s="5" t="s">
        <v>390</v>
      </c>
      <c r="K220" s="19">
        <f>VLOOKUP(J220,[29]Sheet1!$B$2:$C$12,2,TRUE)</f>
        <v>10</v>
      </c>
      <c r="L220" s="5" t="s">
        <v>390</v>
      </c>
      <c r="M220" s="19">
        <f>VLOOKUP(L220,[29]Sheet1!$B$2:$C$12,2,TRUE)</f>
        <v>10</v>
      </c>
      <c r="N220" s="5" t="s">
        <v>390</v>
      </c>
      <c r="O220" s="19">
        <f>VLOOKUP(N220,[29]Sheet1!$B$2:$C$12,2,TRUE)</f>
        <v>10</v>
      </c>
      <c r="P220" s="5" t="s">
        <v>390</v>
      </c>
      <c r="Q220" s="19">
        <f>VLOOKUP(P220,[29]Sheet1!$B$2:$C$12,2,TRUE)</f>
        <v>10</v>
      </c>
      <c r="R220" s="5" t="s">
        <v>390</v>
      </c>
      <c r="S220" s="19">
        <f>VLOOKUP(R220,[29]Sheet1!$B$2:$C$12,2,TRUE)</f>
        <v>10</v>
      </c>
      <c r="T220" s="5" t="s">
        <v>390</v>
      </c>
      <c r="U220" s="19">
        <f>VLOOKUP(T220,[29]Sheet1!$B$2:$C$12,2,TRUE)</f>
        <v>10</v>
      </c>
      <c r="V220" s="5" t="s">
        <v>390</v>
      </c>
      <c r="W220" s="19">
        <f>VLOOKUP(V220,[29]Sheet1!$B$2:$C$12,2,TRUE)</f>
        <v>10</v>
      </c>
      <c r="X220" s="5" t="s">
        <v>390</v>
      </c>
      <c r="Y220" s="19">
        <f>VLOOKUP(X220,[29]Sheet1!$B$2:$C$12,2,TRUE)</f>
        <v>10</v>
      </c>
      <c r="Z220" s="5" t="s">
        <v>390</v>
      </c>
      <c r="AA220" s="19">
        <f>VLOOKUP(Z220,[29]Sheet1!$B$2:$C$12,2,TRUE)</f>
        <v>10</v>
      </c>
      <c r="AB220" s="5" t="str">
        <f>VLOOKUP($E220,'[30]Chi tiet'!$D$8:$AC$394,18,0)</f>
        <v>A1</v>
      </c>
      <c r="AC220" s="19">
        <f>VLOOKUP(AB220,[29]Sheet1!$B$2:$C$12,2,TRUE)</f>
        <v>10</v>
      </c>
      <c r="AD220" s="5"/>
      <c r="AE220" s="19" t="e">
        <f>VLOOKUP(AD220,[29]Sheet1!$B$2:$C$12,2,TRUE)</f>
        <v>#N/A</v>
      </c>
      <c r="AF220" s="232"/>
      <c r="AG220" s="227"/>
      <c r="AH220" s="747" t="str">
        <f>VLOOKUP($E220,'[26]Tong hop ket qua'!$E$19:$M$219,9,0)</f>
        <v>Xuất sắc</v>
      </c>
    </row>
    <row r="221" spans="1:34" s="7" customFormat="1" ht="24.95" customHeight="1" x14ac:dyDescent="0.25">
      <c r="A221" s="207">
        <f t="shared" si="0"/>
        <v>213</v>
      </c>
      <c r="B221" s="207">
        <f>COUNTIF($F$9:F221,F221)</f>
        <v>2</v>
      </c>
      <c r="C221" s="353" t="s">
        <v>985</v>
      </c>
      <c r="D221" s="218" t="s">
        <v>150</v>
      </c>
      <c r="E221" s="182" t="s">
        <v>615</v>
      </c>
      <c r="F221" s="38" t="s">
        <v>343</v>
      </c>
      <c r="G221" s="38" t="s">
        <v>974</v>
      </c>
      <c r="H221" s="5" t="s">
        <v>392</v>
      </c>
      <c r="I221" s="19">
        <f>VLOOKUP(H221,[29]Sheet1!$B$2:$C$12,2,TRUE)</f>
        <v>8</v>
      </c>
      <c r="J221" s="5" t="s">
        <v>391</v>
      </c>
      <c r="K221" s="19">
        <f>VLOOKUP(J221,[29]Sheet1!$B$2:$C$12,2,TRUE)</f>
        <v>9</v>
      </c>
      <c r="L221" s="5" t="s">
        <v>392</v>
      </c>
      <c r="M221" s="19">
        <f>VLOOKUP(L221,[29]Sheet1!$B$2:$C$12,2,TRUE)</f>
        <v>8</v>
      </c>
      <c r="N221" s="5" t="s">
        <v>391</v>
      </c>
      <c r="O221" s="19">
        <f>VLOOKUP(N221,[29]Sheet1!$B$2:$C$12,2,TRUE)</f>
        <v>9</v>
      </c>
      <c r="P221" s="5" t="s">
        <v>391</v>
      </c>
      <c r="Q221" s="19">
        <f>VLOOKUP(P221,[29]Sheet1!$B$2:$C$12,2,TRUE)</f>
        <v>9</v>
      </c>
      <c r="R221" s="5" t="s">
        <v>391</v>
      </c>
      <c r="S221" s="19">
        <f>VLOOKUP(R221,[29]Sheet1!$B$2:$C$12,2,TRUE)</f>
        <v>9</v>
      </c>
      <c r="T221" s="5" t="s">
        <v>392</v>
      </c>
      <c r="U221" s="19">
        <f>VLOOKUP(T221,[29]Sheet1!$B$2:$C$12,2,TRUE)</f>
        <v>8</v>
      </c>
      <c r="V221" s="5" t="s">
        <v>392</v>
      </c>
      <c r="W221" s="19">
        <f>VLOOKUP(V221,[29]Sheet1!$B$2:$C$12,2,TRUE)</f>
        <v>8</v>
      </c>
      <c r="X221" s="5" t="s">
        <v>392</v>
      </c>
      <c r="Y221" s="19">
        <f>VLOOKUP(X221,[29]Sheet1!$B$2:$C$12,2,TRUE)</f>
        <v>8</v>
      </c>
      <c r="Z221" s="5" t="s">
        <v>392</v>
      </c>
      <c r="AA221" s="19">
        <f>VLOOKUP(Z221,[29]Sheet1!$B$2:$C$12,2,TRUE)</f>
        <v>8</v>
      </c>
      <c r="AB221" s="5" t="str">
        <f>VLOOKUP($E221,'[30]Chi tiet'!$D$8:$AC$394,18,0)</f>
        <v>A4</v>
      </c>
      <c r="AC221" s="19">
        <f>VLOOKUP(AB221,[29]Sheet1!$B$2:$C$12,2,TRUE)</f>
        <v>7</v>
      </c>
      <c r="AD221" s="5"/>
      <c r="AE221" s="19" t="e">
        <f>VLOOKUP(AD221,[29]Sheet1!$B$2:$C$12,2,TRUE)</f>
        <v>#N/A</v>
      </c>
      <c r="AF221" s="232"/>
      <c r="AG221" s="227"/>
      <c r="AH221" s="747" t="str">
        <f>VLOOKUP($E221,'[26]Tong hop ket qua'!$E$19:$M$219,9,0)</f>
        <v>Tốt</v>
      </c>
    </row>
    <row r="222" spans="1:34" s="7" customFormat="1" ht="24.95" customHeight="1" x14ac:dyDescent="0.25">
      <c r="A222" s="207">
        <f t="shared" si="0"/>
        <v>214</v>
      </c>
      <c r="B222" s="207">
        <f>COUNTIF($F$9:F222,F222)</f>
        <v>3</v>
      </c>
      <c r="C222" s="353" t="s">
        <v>985</v>
      </c>
      <c r="D222" s="218" t="s">
        <v>151</v>
      </c>
      <c r="E222" s="182" t="s">
        <v>616</v>
      </c>
      <c r="F222" s="38" t="s">
        <v>343</v>
      </c>
      <c r="G222" s="38" t="s">
        <v>974</v>
      </c>
      <c r="H222" s="5" t="s">
        <v>392</v>
      </c>
      <c r="I222" s="19">
        <f>VLOOKUP(H222,[29]Sheet1!$B$2:$C$12,2,TRUE)</f>
        <v>8</v>
      </c>
      <c r="J222" s="5" t="s">
        <v>393</v>
      </c>
      <c r="K222" s="19">
        <f>VLOOKUP(J222,[29]Sheet1!$B$2:$C$12,2,TRUE)</f>
        <v>7</v>
      </c>
      <c r="L222" s="5" t="s">
        <v>392</v>
      </c>
      <c r="M222" s="19">
        <f>VLOOKUP(L222,[29]Sheet1!$B$2:$C$12,2,TRUE)</f>
        <v>8</v>
      </c>
      <c r="N222" s="5" t="s">
        <v>390</v>
      </c>
      <c r="O222" s="19">
        <f>VLOOKUP(N222,[29]Sheet1!$B$2:$C$12,2,TRUE)</f>
        <v>10</v>
      </c>
      <c r="P222" s="5" t="s">
        <v>392</v>
      </c>
      <c r="Q222" s="19">
        <f>VLOOKUP(P222,[29]Sheet1!$B$2:$C$12,2,TRUE)</f>
        <v>8</v>
      </c>
      <c r="R222" s="5" t="s">
        <v>392</v>
      </c>
      <c r="S222" s="19">
        <f>VLOOKUP(R222,[29]Sheet1!$B$2:$C$12,2,TRUE)</f>
        <v>8</v>
      </c>
      <c r="T222" s="5" t="s">
        <v>392</v>
      </c>
      <c r="U222" s="19">
        <f>VLOOKUP(T222,[29]Sheet1!$B$2:$C$12,2,TRUE)</f>
        <v>8</v>
      </c>
      <c r="V222" s="5" t="s">
        <v>392</v>
      </c>
      <c r="W222" s="19">
        <f>VLOOKUP(V222,[29]Sheet1!$B$2:$C$12,2,TRUE)</f>
        <v>8</v>
      </c>
      <c r="X222" s="5" t="s">
        <v>392</v>
      </c>
      <c r="Y222" s="19">
        <f>VLOOKUP(X222,[29]Sheet1!$B$2:$C$12,2,TRUE)</f>
        <v>8</v>
      </c>
      <c r="Z222" s="5" t="s">
        <v>392</v>
      </c>
      <c r="AA222" s="19">
        <f>VLOOKUP(Z222,[29]Sheet1!$B$2:$C$12,2,TRUE)</f>
        <v>8</v>
      </c>
      <c r="AB222" s="5" t="str">
        <f>VLOOKUP($E222,'[30]Chi tiet'!$D$8:$AC$394,18,0)</f>
        <v>A4</v>
      </c>
      <c r="AC222" s="19">
        <f>VLOOKUP(AB222,[29]Sheet1!$B$2:$C$12,2,TRUE)</f>
        <v>7</v>
      </c>
      <c r="AD222" s="5"/>
      <c r="AE222" s="19" t="e">
        <f>VLOOKUP(AD222,[29]Sheet1!$B$2:$C$12,2,TRUE)</f>
        <v>#N/A</v>
      </c>
      <c r="AF222" s="232"/>
      <c r="AG222" s="227"/>
      <c r="AH222" s="747" t="str">
        <f>VLOOKUP($E222,'[26]Tong hop ket qua'!$E$19:$M$219,9,0)</f>
        <v>Tốt</v>
      </c>
    </row>
    <row r="223" spans="1:34" s="7" customFormat="1" ht="24.95" customHeight="1" x14ac:dyDescent="0.25">
      <c r="A223" s="207">
        <f t="shared" si="0"/>
        <v>215</v>
      </c>
      <c r="B223" s="207">
        <f>COUNTIF($F$9:F223,F223)</f>
        <v>4</v>
      </c>
      <c r="C223" s="353" t="s">
        <v>985</v>
      </c>
      <c r="D223" s="218" t="s">
        <v>162</v>
      </c>
      <c r="E223" s="182" t="s">
        <v>617</v>
      </c>
      <c r="F223" s="38" t="s">
        <v>343</v>
      </c>
      <c r="G223" s="38" t="s">
        <v>974</v>
      </c>
      <c r="H223" s="5" t="s">
        <v>392</v>
      </c>
      <c r="I223" s="19">
        <f>VLOOKUP(H223,[29]Sheet1!$B$2:$C$12,2,TRUE)</f>
        <v>8</v>
      </c>
      <c r="J223" s="5" t="s">
        <v>393</v>
      </c>
      <c r="K223" s="19">
        <f>VLOOKUP(J223,[29]Sheet1!$B$2:$C$12,2,TRUE)</f>
        <v>7</v>
      </c>
      <c r="L223" s="5" t="s">
        <v>392</v>
      </c>
      <c r="M223" s="19">
        <f>VLOOKUP(L223,[29]Sheet1!$B$2:$C$12,2,TRUE)</f>
        <v>8</v>
      </c>
      <c r="N223" s="5" t="s">
        <v>391</v>
      </c>
      <c r="O223" s="19">
        <f>VLOOKUP(N223,[29]Sheet1!$B$2:$C$12,2,TRUE)</f>
        <v>9</v>
      </c>
      <c r="P223" s="5" t="s">
        <v>392</v>
      </c>
      <c r="Q223" s="19">
        <f>VLOOKUP(P223,[29]Sheet1!$B$2:$C$12,2,TRUE)</f>
        <v>8</v>
      </c>
      <c r="R223" s="5" t="s">
        <v>392</v>
      </c>
      <c r="S223" s="19">
        <f>VLOOKUP(R223,[29]Sheet1!$B$2:$C$12,2,TRUE)</f>
        <v>8</v>
      </c>
      <c r="T223" s="5" t="s">
        <v>393</v>
      </c>
      <c r="U223" s="19">
        <f>VLOOKUP(T223,[29]Sheet1!$B$2:$C$12,2,TRUE)</f>
        <v>7</v>
      </c>
      <c r="V223" s="5" t="s">
        <v>392</v>
      </c>
      <c r="W223" s="19">
        <f>VLOOKUP(V223,[29]Sheet1!$B$2:$C$12,2,TRUE)</f>
        <v>8</v>
      </c>
      <c r="X223" s="5" t="s">
        <v>392</v>
      </c>
      <c r="Y223" s="19">
        <f>VLOOKUP(X223,[29]Sheet1!$B$2:$C$12,2,TRUE)</f>
        <v>8</v>
      </c>
      <c r="Z223" s="5" t="s">
        <v>392</v>
      </c>
      <c r="AA223" s="19">
        <f>VLOOKUP(Z223,[29]Sheet1!$B$2:$C$12,2,TRUE)</f>
        <v>8</v>
      </c>
      <c r="AB223" s="5" t="str">
        <f>VLOOKUP($E223,'[30]Chi tiet'!$D$8:$AC$394,18,0)</f>
        <v>A3</v>
      </c>
      <c r="AC223" s="19">
        <f>VLOOKUP(AB223,[29]Sheet1!$B$2:$C$12,2,TRUE)</f>
        <v>8</v>
      </c>
      <c r="AD223" s="5"/>
      <c r="AE223" s="19" t="e">
        <f>VLOOKUP(AD223,[29]Sheet1!$B$2:$C$12,2,TRUE)</f>
        <v>#N/A</v>
      </c>
      <c r="AF223" s="232"/>
      <c r="AG223" s="227"/>
      <c r="AH223" s="747" t="str">
        <f>VLOOKUP($E223,'[26]Tong hop ket qua'!$E$19:$M$219,9,0)</f>
        <v>Khá</v>
      </c>
    </row>
    <row r="224" spans="1:34" s="7" customFormat="1" ht="24.95" customHeight="1" x14ac:dyDescent="0.25">
      <c r="A224" s="207">
        <f t="shared" si="0"/>
        <v>216</v>
      </c>
      <c r="B224" s="207">
        <f>COUNTIF($F$9:F224,F224)</f>
        <v>5</v>
      </c>
      <c r="C224" s="353" t="s">
        <v>985</v>
      </c>
      <c r="D224" s="218" t="s">
        <v>153</v>
      </c>
      <c r="E224" s="182" t="s">
        <v>618</v>
      </c>
      <c r="F224" s="38" t="s">
        <v>343</v>
      </c>
      <c r="G224" s="38" t="s">
        <v>974</v>
      </c>
      <c r="H224" s="5" t="s">
        <v>392</v>
      </c>
      <c r="I224" s="19">
        <f>VLOOKUP(H224,[29]Sheet1!$B$2:$C$12,2,TRUE)</f>
        <v>8</v>
      </c>
      <c r="J224" s="5" t="s">
        <v>393</v>
      </c>
      <c r="K224" s="19">
        <f>VLOOKUP(J224,[29]Sheet1!$B$2:$C$12,2,TRUE)</f>
        <v>7</v>
      </c>
      <c r="L224" s="5" t="s">
        <v>392</v>
      </c>
      <c r="M224" s="19">
        <f>VLOOKUP(L224,[29]Sheet1!$B$2:$C$12,2,TRUE)</f>
        <v>8</v>
      </c>
      <c r="N224" s="5" t="s">
        <v>391</v>
      </c>
      <c r="O224" s="19">
        <f>VLOOKUP(N224,[29]Sheet1!$B$2:$C$12,2,TRUE)</f>
        <v>9</v>
      </c>
      <c r="P224" s="5" t="s">
        <v>391</v>
      </c>
      <c r="Q224" s="19">
        <f>VLOOKUP(P224,[29]Sheet1!$B$2:$C$12,2,TRUE)</f>
        <v>9</v>
      </c>
      <c r="R224" s="5" t="s">
        <v>392</v>
      </c>
      <c r="S224" s="19">
        <f>VLOOKUP(R224,[29]Sheet1!$B$2:$C$12,2,TRUE)</f>
        <v>8</v>
      </c>
      <c r="T224" s="5" t="s">
        <v>393</v>
      </c>
      <c r="U224" s="19">
        <f>VLOOKUP(T224,[29]Sheet1!$B$2:$C$12,2,TRUE)</f>
        <v>7</v>
      </c>
      <c r="V224" s="5" t="s">
        <v>392</v>
      </c>
      <c r="W224" s="19">
        <f>VLOOKUP(V224,[29]Sheet1!$B$2:$C$12,2,TRUE)</f>
        <v>8</v>
      </c>
      <c r="X224" s="5" t="s">
        <v>392</v>
      </c>
      <c r="Y224" s="19">
        <f>VLOOKUP(X224,[29]Sheet1!$B$2:$C$12,2,TRUE)</f>
        <v>8</v>
      </c>
      <c r="Z224" s="5" t="s">
        <v>392</v>
      </c>
      <c r="AA224" s="19">
        <f>VLOOKUP(Z224,[29]Sheet1!$B$2:$C$12,2,TRUE)</f>
        <v>8</v>
      </c>
      <c r="AB224" s="5" t="str">
        <f>VLOOKUP($E224,'[30]Chi tiet'!$D$8:$AC$394,18,0)</f>
        <v>A4</v>
      </c>
      <c r="AC224" s="19">
        <f>VLOOKUP(AB224,[29]Sheet1!$B$2:$C$12,2,TRUE)</f>
        <v>7</v>
      </c>
      <c r="AD224" s="5"/>
      <c r="AE224" s="19" t="e">
        <f>VLOOKUP(AD224,[29]Sheet1!$B$2:$C$12,2,TRUE)</f>
        <v>#N/A</v>
      </c>
      <c r="AF224" s="232"/>
      <c r="AG224" s="227"/>
      <c r="AH224" s="747" t="str">
        <f>VLOOKUP($E224,'[26]Tong hop ket qua'!$E$19:$M$219,9,0)</f>
        <v>Khá</v>
      </c>
    </row>
    <row r="225" spans="1:34" s="7" customFormat="1" ht="24.95" customHeight="1" x14ac:dyDescent="0.25">
      <c r="A225" s="207">
        <f t="shared" si="0"/>
        <v>217</v>
      </c>
      <c r="B225" s="207">
        <f>COUNTIF($F$9:F225,F225)</f>
        <v>6</v>
      </c>
      <c r="C225" s="353" t="s">
        <v>985</v>
      </c>
      <c r="D225" s="197" t="s">
        <v>154</v>
      </c>
      <c r="E225" s="185" t="s">
        <v>621</v>
      </c>
      <c r="F225" s="38" t="s">
        <v>343</v>
      </c>
      <c r="G225" s="38" t="s">
        <v>974</v>
      </c>
      <c r="H225" s="5" t="s">
        <v>392</v>
      </c>
      <c r="I225" s="19">
        <f>VLOOKUP(H225,[29]Sheet1!$B$2:$C$12,2,TRUE)</f>
        <v>8</v>
      </c>
      <c r="J225" s="5" t="s">
        <v>393</v>
      </c>
      <c r="K225" s="19">
        <f>VLOOKUP(J225,[29]Sheet1!$B$2:$C$12,2,TRUE)</f>
        <v>7</v>
      </c>
      <c r="L225" s="5" t="s">
        <v>393</v>
      </c>
      <c r="M225" s="19">
        <f>VLOOKUP(L225,[29]Sheet1!$B$2:$C$12,2,TRUE)</f>
        <v>7</v>
      </c>
      <c r="N225" s="5" t="s">
        <v>393</v>
      </c>
      <c r="O225" s="19">
        <f>VLOOKUP(N225,[29]Sheet1!$B$2:$C$12,2,TRUE)</f>
        <v>7</v>
      </c>
      <c r="P225" s="5" t="s">
        <v>394</v>
      </c>
      <c r="Q225" s="19">
        <f>VLOOKUP(P225,[29]Sheet1!$B$2:$C$12,2,TRUE)</f>
        <v>6</v>
      </c>
      <c r="R225" s="5" t="s">
        <v>392</v>
      </c>
      <c r="S225" s="19">
        <f>VLOOKUP(R225,[29]Sheet1!$B$2:$C$12,2,TRUE)</f>
        <v>8</v>
      </c>
      <c r="T225" s="5" t="s">
        <v>393</v>
      </c>
      <c r="U225" s="19">
        <f>VLOOKUP(T225,[29]Sheet1!$B$2:$C$12,2,TRUE)</f>
        <v>7</v>
      </c>
      <c r="V225" s="5" t="s">
        <v>394</v>
      </c>
      <c r="W225" s="19">
        <f>VLOOKUP(V225,[29]Sheet1!$B$2:$C$12,2,TRUE)</f>
        <v>6</v>
      </c>
      <c r="X225" s="5" t="s">
        <v>393</v>
      </c>
      <c r="Y225" s="19">
        <f>VLOOKUP(X225,[29]Sheet1!$B$2:$C$12,2,TRUE)</f>
        <v>7</v>
      </c>
      <c r="Z225" s="5" t="s">
        <v>409</v>
      </c>
      <c r="AA225" s="19">
        <f>VLOOKUP(Z225,[29]Sheet1!$B$2:$C$12,2,TRUE)</f>
        <v>5</v>
      </c>
      <c r="AB225" s="5" t="str">
        <f>VLOOKUP($E225,'[30]Chi tiet'!$D$8:$AC$394,18,0)</f>
        <v>A4</v>
      </c>
      <c r="AC225" s="19">
        <f>VLOOKUP(AB225,[29]Sheet1!$B$2:$C$12,2,TRUE)</f>
        <v>7</v>
      </c>
      <c r="AD225" s="5"/>
      <c r="AE225" s="19" t="e">
        <f>VLOOKUP(AD225,[29]Sheet1!$B$2:$C$12,2,TRUE)</f>
        <v>#N/A</v>
      </c>
      <c r="AF225" s="232"/>
      <c r="AG225" s="227"/>
      <c r="AH225" s="747" t="str">
        <f>VLOOKUP($E225,'[26]Tong hop ket qua'!$E$19:$M$219,9,0)</f>
        <v>Khá</v>
      </c>
    </row>
    <row r="226" spans="1:34" s="7" customFormat="1" ht="24.95" customHeight="1" x14ac:dyDescent="0.25">
      <c r="A226" s="207">
        <f t="shared" si="0"/>
        <v>218</v>
      </c>
      <c r="B226" s="207">
        <f>COUNTIF($F$9:F226,F226)</f>
        <v>7</v>
      </c>
      <c r="C226" s="353" t="s">
        <v>985</v>
      </c>
      <c r="D226" s="218" t="s">
        <v>155</v>
      </c>
      <c r="E226" s="182" t="s">
        <v>622</v>
      </c>
      <c r="F226" s="38" t="s">
        <v>343</v>
      </c>
      <c r="G226" s="38" t="s">
        <v>974</v>
      </c>
      <c r="H226" s="5" t="s">
        <v>393</v>
      </c>
      <c r="I226" s="19">
        <f>VLOOKUP(H226,[29]Sheet1!$B$2:$C$12,2,TRUE)</f>
        <v>7</v>
      </c>
      <c r="J226" s="5" t="s">
        <v>393</v>
      </c>
      <c r="K226" s="19">
        <f>VLOOKUP(J226,[29]Sheet1!$B$2:$C$12,2,TRUE)</f>
        <v>7</v>
      </c>
      <c r="L226" s="5" t="s">
        <v>393</v>
      </c>
      <c r="M226" s="19">
        <f>VLOOKUP(L226,[29]Sheet1!$B$2:$C$12,2,TRUE)</f>
        <v>7</v>
      </c>
      <c r="N226" s="5" t="s">
        <v>393</v>
      </c>
      <c r="O226" s="19">
        <f>VLOOKUP(N226,[29]Sheet1!$B$2:$C$12,2,TRUE)</f>
        <v>7</v>
      </c>
      <c r="P226" s="5" t="s">
        <v>392</v>
      </c>
      <c r="Q226" s="19">
        <f>VLOOKUP(P226,[29]Sheet1!$B$2:$C$12,2,TRUE)</f>
        <v>8</v>
      </c>
      <c r="R226" s="5" t="s">
        <v>392</v>
      </c>
      <c r="S226" s="19">
        <f>VLOOKUP(R226,[29]Sheet1!$B$2:$C$12,2,TRUE)</f>
        <v>8</v>
      </c>
      <c r="T226" s="5" t="s">
        <v>393</v>
      </c>
      <c r="U226" s="19">
        <f>VLOOKUP(T226,[29]Sheet1!$B$2:$C$12,2,TRUE)</f>
        <v>7</v>
      </c>
      <c r="V226" s="5" t="s">
        <v>393</v>
      </c>
      <c r="W226" s="19">
        <f>VLOOKUP(V226,[29]Sheet1!$B$2:$C$12,2,TRUE)</f>
        <v>7</v>
      </c>
      <c r="X226" s="5" t="s">
        <v>393</v>
      </c>
      <c r="Y226" s="19">
        <f>VLOOKUP(X226,[29]Sheet1!$B$2:$C$12,2,TRUE)</f>
        <v>7</v>
      </c>
      <c r="Z226" s="5" t="s">
        <v>393</v>
      </c>
      <c r="AA226" s="19">
        <f>VLOOKUP(Z226,[29]Sheet1!$B$2:$C$12,2,TRUE)</f>
        <v>7</v>
      </c>
      <c r="AB226" s="5" t="str">
        <f>VLOOKUP($E226,'[30]Chi tiet'!$D$8:$AC$394,18,0)</f>
        <v>A4</v>
      </c>
      <c r="AC226" s="19">
        <f>VLOOKUP(AB226,[29]Sheet1!$B$2:$C$12,2,TRUE)</f>
        <v>7</v>
      </c>
      <c r="AD226" s="5"/>
      <c r="AE226" s="19" t="e">
        <f>VLOOKUP(AD226,[29]Sheet1!$B$2:$C$12,2,TRUE)</f>
        <v>#N/A</v>
      </c>
      <c r="AF226" s="232"/>
      <c r="AG226" s="227"/>
      <c r="AH226" s="747" t="str">
        <f>VLOOKUP($E226,'[26]Tong hop ket qua'!$E$19:$M$219,9,0)</f>
        <v>Khá</v>
      </c>
    </row>
    <row r="227" spans="1:34" s="7" customFormat="1" ht="24.95" customHeight="1" x14ac:dyDescent="0.25">
      <c r="A227" s="207">
        <f t="shared" si="0"/>
        <v>219</v>
      </c>
      <c r="B227" s="207">
        <f>COUNTIF($F$9:F227,F227)</f>
        <v>8</v>
      </c>
      <c r="C227" s="353" t="s">
        <v>985</v>
      </c>
      <c r="D227" s="218" t="s">
        <v>156</v>
      </c>
      <c r="E227" s="182" t="s">
        <v>620</v>
      </c>
      <c r="F227" s="38" t="s">
        <v>343</v>
      </c>
      <c r="G227" s="38" t="s">
        <v>974</v>
      </c>
      <c r="H227" s="5" t="s">
        <v>392</v>
      </c>
      <c r="I227" s="19">
        <f>VLOOKUP(H227,[29]Sheet1!$B$2:$C$12,2,TRUE)</f>
        <v>8</v>
      </c>
      <c r="J227" s="5" t="s">
        <v>393</v>
      </c>
      <c r="K227" s="19">
        <f>VLOOKUP(J227,[29]Sheet1!$B$2:$C$12,2,TRUE)</f>
        <v>7</v>
      </c>
      <c r="L227" s="5" t="s">
        <v>393</v>
      </c>
      <c r="M227" s="19">
        <f>VLOOKUP(L227,[29]Sheet1!$B$2:$C$12,2,TRUE)</f>
        <v>7</v>
      </c>
      <c r="N227" s="5" t="s">
        <v>393</v>
      </c>
      <c r="O227" s="19">
        <f>VLOOKUP(N227,[29]Sheet1!$B$2:$C$12,2,TRUE)</f>
        <v>7</v>
      </c>
      <c r="P227" s="5" t="s">
        <v>391</v>
      </c>
      <c r="Q227" s="19">
        <f>VLOOKUP(P227,[29]Sheet1!$B$2:$C$12,2,TRUE)</f>
        <v>9</v>
      </c>
      <c r="R227" s="5" t="s">
        <v>392</v>
      </c>
      <c r="S227" s="19">
        <f>VLOOKUP(R227,[29]Sheet1!$B$2:$C$12,2,TRUE)</f>
        <v>8</v>
      </c>
      <c r="T227" s="5" t="s">
        <v>393</v>
      </c>
      <c r="U227" s="19">
        <f>VLOOKUP(T227,[29]Sheet1!$B$2:$C$12,2,TRUE)</f>
        <v>7</v>
      </c>
      <c r="V227" s="5" t="s">
        <v>393</v>
      </c>
      <c r="W227" s="19">
        <f>VLOOKUP(V227,[29]Sheet1!$B$2:$C$12,2,TRUE)</f>
        <v>7</v>
      </c>
      <c r="X227" s="5" t="s">
        <v>393</v>
      </c>
      <c r="Y227" s="19">
        <f>VLOOKUP(X227,[29]Sheet1!$B$2:$C$12,2,TRUE)</f>
        <v>7</v>
      </c>
      <c r="Z227" s="5" t="s">
        <v>409</v>
      </c>
      <c r="AA227" s="19">
        <f>VLOOKUP(Z227,[29]Sheet1!$B$2:$C$12,2,TRUE)</f>
        <v>5</v>
      </c>
      <c r="AB227" s="5" t="str">
        <f>VLOOKUP($E227,'[30]Chi tiet'!$D$8:$AC$394,18,0)</f>
        <v>A4</v>
      </c>
      <c r="AC227" s="19">
        <f>VLOOKUP(AB227,[29]Sheet1!$B$2:$C$12,2,TRUE)</f>
        <v>7</v>
      </c>
      <c r="AD227" s="5"/>
      <c r="AE227" s="19" t="e">
        <f>VLOOKUP(AD227,[29]Sheet1!$B$2:$C$12,2,TRUE)</f>
        <v>#N/A</v>
      </c>
      <c r="AF227" s="232"/>
      <c r="AG227" s="227"/>
      <c r="AH227" s="747" t="str">
        <f>VLOOKUP($E227,'[26]Tong hop ket qua'!$E$19:$M$219,9,0)</f>
        <v>Khá</v>
      </c>
    </row>
    <row r="228" spans="1:34" s="7" customFormat="1" ht="24.95" customHeight="1" x14ac:dyDescent="0.25">
      <c r="A228" s="207">
        <f t="shared" si="0"/>
        <v>220</v>
      </c>
      <c r="B228" s="207">
        <f>COUNTIF($F$9:F228,F228)</f>
        <v>9</v>
      </c>
      <c r="C228" s="353" t="s">
        <v>985</v>
      </c>
      <c r="D228" s="218" t="s">
        <v>157</v>
      </c>
      <c r="E228" s="182" t="s">
        <v>623</v>
      </c>
      <c r="F228" s="38" t="s">
        <v>343</v>
      </c>
      <c r="G228" s="38" t="s">
        <v>974</v>
      </c>
      <c r="H228" s="5" t="s">
        <v>393</v>
      </c>
      <c r="I228" s="19">
        <f>VLOOKUP(H228,[29]Sheet1!$B$2:$C$12,2,TRUE)</f>
        <v>7</v>
      </c>
      <c r="J228" s="5" t="s">
        <v>393</v>
      </c>
      <c r="K228" s="19">
        <f>VLOOKUP(J228,[29]Sheet1!$B$2:$C$12,2,TRUE)</f>
        <v>7</v>
      </c>
      <c r="L228" s="5" t="s">
        <v>393</v>
      </c>
      <c r="M228" s="19">
        <f>VLOOKUP(L228,[29]Sheet1!$B$2:$C$12,2,TRUE)</f>
        <v>7</v>
      </c>
      <c r="N228" s="5" t="s">
        <v>393</v>
      </c>
      <c r="O228" s="19">
        <f>VLOOKUP(N228,[29]Sheet1!$B$2:$C$12,2,TRUE)</f>
        <v>7</v>
      </c>
      <c r="P228" s="5" t="s">
        <v>392</v>
      </c>
      <c r="Q228" s="19">
        <f>VLOOKUP(P228,[29]Sheet1!$B$2:$C$12,2,TRUE)</f>
        <v>8</v>
      </c>
      <c r="R228" s="5" t="s">
        <v>392</v>
      </c>
      <c r="S228" s="19">
        <f>VLOOKUP(R228,[29]Sheet1!$B$2:$C$12,2,TRUE)</f>
        <v>8</v>
      </c>
      <c r="T228" s="5" t="s">
        <v>393</v>
      </c>
      <c r="U228" s="19">
        <f>VLOOKUP(T228,[29]Sheet1!$B$2:$C$12,2,TRUE)</f>
        <v>7</v>
      </c>
      <c r="V228" s="5" t="s">
        <v>393</v>
      </c>
      <c r="W228" s="19">
        <f>VLOOKUP(V228,[29]Sheet1!$B$2:$C$12,2,TRUE)</f>
        <v>7</v>
      </c>
      <c r="X228" s="5" t="s">
        <v>393</v>
      </c>
      <c r="Y228" s="19">
        <f>VLOOKUP(X228,[29]Sheet1!$B$2:$C$12,2,TRUE)</f>
        <v>7</v>
      </c>
      <c r="Z228" s="5" t="s">
        <v>393</v>
      </c>
      <c r="AA228" s="19">
        <f>VLOOKUP(Z228,[29]Sheet1!$B$2:$C$12,2,TRUE)</f>
        <v>7</v>
      </c>
      <c r="AB228" s="5" t="str">
        <f>VLOOKUP($E228,'[30]Chi tiet'!$D$8:$AC$394,18,0)</f>
        <v>A4</v>
      </c>
      <c r="AC228" s="19">
        <f>VLOOKUP(AB228,[29]Sheet1!$B$2:$C$12,2,TRUE)</f>
        <v>7</v>
      </c>
      <c r="AD228" s="5"/>
      <c r="AE228" s="19" t="e">
        <f>VLOOKUP(AD228,[29]Sheet1!$B$2:$C$12,2,TRUE)</f>
        <v>#N/A</v>
      </c>
      <c r="AF228" s="232"/>
      <c r="AG228" s="227"/>
      <c r="AH228" s="747" t="str">
        <f>VLOOKUP($E228,'[26]Tong hop ket qua'!$E$19:$M$219,9,0)</f>
        <v>Khá</v>
      </c>
    </row>
    <row r="229" spans="1:34" s="7" customFormat="1" ht="24.95" customHeight="1" x14ac:dyDescent="0.25">
      <c r="A229" s="207">
        <f t="shared" si="0"/>
        <v>221</v>
      </c>
      <c r="B229" s="207">
        <f>COUNTIF($F$9:F229,F229)</f>
        <v>10</v>
      </c>
      <c r="C229" s="353" t="s">
        <v>985</v>
      </c>
      <c r="D229" s="218" t="s">
        <v>158</v>
      </c>
      <c r="E229" s="182" t="s">
        <v>624</v>
      </c>
      <c r="F229" s="38" t="s">
        <v>343</v>
      </c>
      <c r="G229" s="38" t="s">
        <v>974</v>
      </c>
      <c r="H229" s="5" t="s">
        <v>391</v>
      </c>
      <c r="I229" s="19">
        <f>VLOOKUP(H229,[29]Sheet1!$B$2:$C$12,2,TRUE)</f>
        <v>9</v>
      </c>
      <c r="J229" s="5" t="s">
        <v>393</v>
      </c>
      <c r="K229" s="19">
        <f>VLOOKUP(J229,[29]Sheet1!$B$2:$C$12,2,TRUE)</f>
        <v>7</v>
      </c>
      <c r="L229" s="5" t="s">
        <v>393</v>
      </c>
      <c r="M229" s="19">
        <f>VLOOKUP(L229,[29]Sheet1!$B$2:$C$12,2,TRUE)</f>
        <v>7</v>
      </c>
      <c r="N229" s="5" t="s">
        <v>391</v>
      </c>
      <c r="O229" s="19">
        <f>VLOOKUP(N229,[29]Sheet1!$B$2:$C$12,2,TRUE)</f>
        <v>9</v>
      </c>
      <c r="P229" s="5" t="s">
        <v>392</v>
      </c>
      <c r="Q229" s="19">
        <f>VLOOKUP(P229,[29]Sheet1!$B$2:$C$12,2,TRUE)</f>
        <v>8</v>
      </c>
      <c r="R229" s="5" t="s">
        <v>392</v>
      </c>
      <c r="S229" s="19">
        <f>VLOOKUP(R229,[29]Sheet1!$B$2:$C$12,2,TRUE)</f>
        <v>8</v>
      </c>
      <c r="T229" s="5" t="s">
        <v>393</v>
      </c>
      <c r="U229" s="19">
        <f>VLOOKUP(T229,[29]Sheet1!$B$2:$C$12,2,TRUE)</f>
        <v>7</v>
      </c>
      <c r="V229" s="5" t="s">
        <v>393</v>
      </c>
      <c r="W229" s="19">
        <f>VLOOKUP(V229,[29]Sheet1!$B$2:$C$12,2,TRUE)</f>
        <v>7</v>
      </c>
      <c r="X229" s="5" t="s">
        <v>393</v>
      </c>
      <c r="Y229" s="19">
        <f>VLOOKUP(X229,[29]Sheet1!$B$2:$C$12,2,TRUE)</f>
        <v>7</v>
      </c>
      <c r="Z229" s="5" t="s">
        <v>393</v>
      </c>
      <c r="AA229" s="19">
        <f>VLOOKUP(Z229,[29]Sheet1!$B$2:$C$12,2,TRUE)</f>
        <v>7</v>
      </c>
      <c r="AB229" s="5" t="str">
        <f>VLOOKUP($E229,'[30]Chi tiet'!$D$8:$AC$394,18,0)</f>
        <v>A4</v>
      </c>
      <c r="AC229" s="19">
        <f>VLOOKUP(AB229,[29]Sheet1!$B$2:$C$12,2,TRUE)</f>
        <v>7</v>
      </c>
      <c r="AD229" s="5"/>
      <c r="AE229" s="19" t="e">
        <f>VLOOKUP(AD229,[29]Sheet1!$B$2:$C$12,2,TRUE)</f>
        <v>#N/A</v>
      </c>
      <c r="AF229" s="232"/>
      <c r="AG229" s="227"/>
      <c r="AH229" s="747" t="str">
        <f>VLOOKUP($E229,'[26]Tong hop ket qua'!$E$19:$M$219,9,0)</f>
        <v>Khá</v>
      </c>
    </row>
    <row r="230" spans="1:34" s="7" customFormat="1" ht="24.95" customHeight="1" x14ac:dyDescent="0.25">
      <c r="A230" s="207">
        <f t="shared" si="0"/>
        <v>222</v>
      </c>
      <c r="B230" s="207">
        <f>COUNTIF($F$9:F230,F230)</f>
        <v>11</v>
      </c>
      <c r="C230" s="353" t="s">
        <v>985</v>
      </c>
      <c r="D230" s="218" t="s">
        <v>159</v>
      </c>
      <c r="E230" s="182" t="s">
        <v>625</v>
      </c>
      <c r="F230" s="38" t="s">
        <v>343</v>
      </c>
      <c r="G230" s="38" t="s">
        <v>974</v>
      </c>
      <c r="H230" s="5" t="s">
        <v>393</v>
      </c>
      <c r="I230" s="19">
        <f>VLOOKUP(H230,[29]Sheet1!$B$2:$C$12,2,TRUE)</f>
        <v>7</v>
      </c>
      <c r="J230" s="5" t="s">
        <v>393</v>
      </c>
      <c r="K230" s="19">
        <f>VLOOKUP(J230,[29]Sheet1!$B$2:$C$12,2,TRUE)</f>
        <v>7</v>
      </c>
      <c r="L230" s="5" t="s">
        <v>393</v>
      </c>
      <c r="M230" s="19">
        <f>VLOOKUP(L230,[29]Sheet1!$B$2:$C$12,2,TRUE)</f>
        <v>7</v>
      </c>
      <c r="N230" s="5" t="s">
        <v>393</v>
      </c>
      <c r="O230" s="19">
        <f>VLOOKUP(N230,[29]Sheet1!$B$2:$C$12,2,TRUE)</f>
        <v>7</v>
      </c>
      <c r="P230" s="5" t="s">
        <v>391</v>
      </c>
      <c r="Q230" s="19">
        <f>VLOOKUP(P230,[29]Sheet1!$B$2:$C$12,2,TRUE)</f>
        <v>9</v>
      </c>
      <c r="R230" s="5" t="s">
        <v>391</v>
      </c>
      <c r="S230" s="19">
        <f>VLOOKUP(R230,[29]Sheet1!$B$2:$C$12,2,TRUE)</f>
        <v>9</v>
      </c>
      <c r="T230" s="5" t="s">
        <v>392</v>
      </c>
      <c r="U230" s="19">
        <f>VLOOKUP(T230,[29]Sheet1!$B$2:$C$12,2,TRUE)</f>
        <v>8</v>
      </c>
      <c r="V230" s="5" t="s">
        <v>392</v>
      </c>
      <c r="W230" s="19">
        <f>VLOOKUP(V230,[29]Sheet1!$B$2:$C$12,2,TRUE)</f>
        <v>8</v>
      </c>
      <c r="X230" s="5" t="s">
        <v>393</v>
      </c>
      <c r="Y230" s="19">
        <f>VLOOKUP(X230,[29]Sheet1!$B$2:$C$12,2,TRUE)</f>
        <v>7</v>
      </c>
      <c r="Z230" s="5" t="s">
        <v>393</v>
      </c>
      <c r="AA230" s="19">
        <f>VLOOKUP(Z230,[29]Sheet1!$B$2:$C$12,2,TRUE)</f>
        <v>7</v>
      </c>
      <c r="AB230" s="5" t="str">
        <f>VLOOKUP($E230,'[30]Chi tiet'!$D$8:$AC$394,18,0)</f>
        <v>A4</v>
      </c>
      <c r="AC230" s="19">
        <f>VLOOKUP(AB230,[29]Sheet1!$B$2:$C$12,2,TRUE)</f>
        <v>7</v>
      </c>
      <c r="AD230" s="5"/>
      <c r="AE230" s="19" t="e">
        <f>VLOOKUP(AD230,[29]Sheet1!$B$2:$C$12,2,TRUE)</f>
        <v>#N/A</v>
      </c>
      <c r="AF230" s="232"/>
      <c r="AG230" s="227"/>
      <c r="AH230" s="747" t="str">
        <f>VLOOKUP($E230,'[26]Tong hop ket qua'!$E$19:$M$219,9,0)</f>
        <v>Khá</v>
      </c>
    </row>
    <row r="231" spans="1:34" s="7" customFormat="1" ht="24.95" customHeight="1" x14ac:dyDescent="0.25">
      <c r="A231" s="207">
        <f t="shared" si="0"/>
        <v>223</v>
      </c>
      <c r="B231" s="207">
        <f>COUNTIF($F$9:F231,F231)</f>
        <v>12</v>
      </c>
      <c r="C231" s="353" t="s">
        <v>985</v>
      </c>
      <c r="D231" s="218" t="s">
        <v>160</v>
      </c>
      <c r="E231" s="182" t="s">
        <v>626</v>
      </c>
      <c r="F231" s="38" t="s">
        <v>343</v>
      </c>
      <c r="G231" s="38" t="s">
        <v>974</v>
      </c>
      <c r="H231" s="5" t="s">
        <v>393</v>
      </c>
      <c r="I231" s="19">
        <f>VLOOKUP(H231,[29]Sheet1!$B$2:$C$12,2,TRUE)</f>
        <v>7</v>
      </c>
      <c r="J231" s="5" t="s">
        <v>393</v>
      </c>
      <c r="K231" s="19">
        <f>VLOOKUP(J231,[29]Sheet1!$B$2:$C$12,2,TRUE)</f>
        <v>7</v>
      </c>
      <c r="L231" s="5" t="s">
        <v>393</v>
      </c>
      <c r="M231" s="19">
        <f>VLOOKUP(L231,[29]Sheet1!$B$2:$C$12,2,TRUE)</f>
        <v>7</v>
      </c>
      <c r="N231" s="5" t="s">
        <v>393</v>
      </c>
      <c r="O231" s="19">
        <f>VLOOKUP(N231,[29]Sheet1!$B$2:$C$12,2,TRUE)</f>
        <v>7</v>
      </c>
      <c r="P231" s="5" t="s">
        <v>392</v>
      </c>
      <c r="Q231" s="19">
        <f>VLOOKUP(P231,[29]Sheet1!$B$2:$C$12,2,TRUE)</f>
        <v>8</v>
      </c>
      <c r="R231" s="5" t="s">
        <v>393</v>
      </c>
      <c r="S231" s="19">
        <f>VLOOKUP(R231,[29]Sheet1!$B$2:$C$12,2,TRUE)</f>
        <v>7</v>
      </c>
      <c r="T231" s="5" t="s">
        <v>393</v>
      </c>
      <c r="U231" s="19">
        <f>VLOOKUP(T231,[29]Sheet1!$B$2:$C$12,2,TRUE)</f>
        <v>7</v>
      </c>
      <c r="V231" s="5" t="s">
        <v>392</v>
      </c>
      <c r="W231" s="19">
        <f>VLOOKUP(V231,[29]Sheet1!$B$2:$C$12,2,TRUE)</f>
        <v>8</v>
      </c>
      <c r="X231" s="5" t="s">
        <v>393</v>
      </c>
      <c r="Y231" s="19">
        <f>VLOOKUP(X231,[29]Sheet1!$B$2:$C$12,2,TRUE)</f>
        <v>7</v>
      </c>
      <c r="Z231" s="5" t="s">
        <v>393</v>
      </c>
      <c r="AA231" s="19">
        <f>VLOOKUP(Z231,[29]Sheet1!$B$2:$C$12,2,TRUE)</f>
        <v>7</v>
      </c>
      <c r="AB231" s="5" t="str">
        <f>VLOOKUP($E231,'[30]Chi tiet'!$D$8:$AC$394,18,0)</f>
        <v>A4</v>
      </c>
      <c r="AC231" s="19">
        <f>VLOOKUP(AB231,[29]Sheet1!$B$2:$C$12,2,TRUE)</f>
        <v>7</v>
      </c>
      <c r="AD231" s="5"/>
      <c r="AE231" s="19" t="e">
        <f>VLOOKUP(AD231,[29]Sheet1!$B$2:$C$12,2,TRUE)</f>
        <v>#N/A</v>
      </c>
      <c r="AF231" s="232"/>
      <c r="AG231" s="227"/>
      <c r="AH231" s="747" t="str">
        <f>VLOOKUP($E231,'[26]Tong hop ket qua'!$E$19:$M$219,9,0)</f>
        <v>Khá</v>
      </c>
    </row>
    <row r="232" spans="1:34" s="7" customFormat="1" ht="24.95" customHeight="1" x14ac:dyDescent="0.25">
      <c r="A232" s="207">
        <f t="shared" si="0"/>
        <v>224</v>
      </c>
      <c r="B232" s="207">
        <f>COUNTIF($F$9:F232,F232)</f>
        <v>13</v>
      </c>
      <c r="C232" s="353" t="s">
        <v>985</v>
      </c>
      <c r="D232" s="218" t="s">
        <v>161</v>
      </c>
      <c r="E232" s="182" t="s">
        <v>627</v>
      </c>
      <c r="F232" s="38" t="s">
        <v>343</v>
      </c>
      <c r="G232" s="38" t="s">
        <v>974</v>
      </c>
      <c r="H232" s="5" t="s">
        <v>392</v>
      </c>
      <c r="I232" s="19">
        <f>VLOOKUP(H232,[29]Sheet1!$B$2:$C$12,2,TRUE)</f>
        <v>8</v>
      </c>
      <c r="J232" s="5" t="s">
        <v>393</v>
      </c>
      <c r="K232" s="19">
        <f>VLOOKUP(J232,[29]Sheet1!$B$2:$C$12,2,TRUE)</f>
        <v>7</v>
      </c>
      <c r="L232" s="5" t="s">
        <v>393</v>
      </c>
      <c r="M232" s="19">
        <f>VLOOKUP(L232,[29]Sheet1!$B$2:$C$12,2,TRUE)</f>
        <v>7</v>
      </c>
      <c r="N232" s="5" t="s">
        <v>393</v>
      </c>
      <c r="O232" s="19">
        <f>VLOOKUP(N232,[29]Sheet1!$B$2:$C$12,2,TRUE)</f>
        <v>7</v>
      </c>
      <c r="P232" s="5" t="s">
        <v>393</v>
      </c>
      <c r="Q232" s="19">
        <f>VLOOKUP(P232,[29]Sheet1!$B$2:$C$12,2,TRUE)</f>
        <v>7</v>
      </c>
      <c r="R232" s="5" t="s">
        <v>393</v>
      </c>
      <c r="S232" s="19">
        <f>VLOOKUP(R232,[29]Sheet1!$B$2:$C$12,2,TRUE)</f>
        <v>7</v>
      </c>
      <c r="T232" s="5" t="s">
        <v>393</v>
      </c>
      <c r="U232" s="19">
        <f>VLOOKUP(T232,[29]Sheet1!$B$2:$C$12,2,TRUE)</f>
        <v>7</v>
      </c>
      <c r="V232" s="5" t="s">
        <v>393</v>
      </c>
      <c r="W232" s="19">
        <f>VLOOKUP(V232,[29]Sheet1!$B$2:$C$12,2,TRUE)</f>
        <v>7</v>
      </c>
      <c r="X232" s="5" t="s">
        <v>393</v>
      </c>
      <c r="Y232" s="19">
        <f>VLOOKUP(X232,[29]Sheet1!$B$2:$C$12,2,TRUE)</f>
        <v>7</v>
      </c>
      <c r="Z232" s="5" t="s">
        <v>393</v>
      </c>
      <c r="AA232" s="19">
        <f>VLOOKUP(Z232,[29]Sheet1!$B$2:$C$12,2,TRUE)</f>
        <v>7</v>
      </c>
      <c r="AB232" s="5" t="str">
        <f>VLOOKUP($E232,'[30]Chi tiet'!$D$8:$AC$394,18,0)</f>
        <v>A3</v>
      </c>
      <c r="AC232" s="19">
        <f>VLOOKUP(AB232,[29]Sheet1!$B$2:$C$12,2,TRUE)</f>
        <v>8</v>
      </c>
      <c r="AD232" s="5"/>
      <c r="AE232" s="19" t="e">
        <f>VLOOKUP(AD232,[29]Sheet1!$B$2:$C$12,2,TRUE)</f>
        <v>#N/A</v>
      </c>
      <c r="AF232" s="232"/>
      <c r="AG232" s="227"/>
      <c r="AH232" s="747" t="str">
        <f>VLOOKUP($E232,'[26]Tong hop ket qua'!$E$19:$M$219,9,0)</f>
        <v>Tốt</v>
      </c>
    </row>
    <row r="233" spans="1:34" s="7" customFormat="1" ht="24.95" customHeight="1" x14ac:dyDescent="0.25">
      <c r="A233" s="207">
        <f t="shared" si="0"/>
        <v>225</v>
      </c>
      <c r="B233" s="207">
        <f>COUNTIF($F$9:F233,F233)</f>
        <v>14</v>
      </c>
      <c r="C233" s="353" t="s">
        <v>985</v>
      </c>
      <c r="D233" s="218" t="s">
        <v>152</v>
      </c>
      <c r="E233" s="182" t="s">
        <v>619</v>
      </c>
      <c r="F233" s="38" t="s">
        <v>343</v>
      </c>
      <c r="G233" s="38" t="s">
        <v>974</v>
      </c>
      <c r="H233" s="5" t="s">
        <v>392</v>
      </c>
      <c r="I233" s="19">
        <f>VLOOKUP(H233,[29]Sheet1!$B$2:$C$12,2,TRUE)</f>
        <v>8</v>
      </c>
      <c r="J233" s="5" t="s">
        <v>393</v>
      </c>
      <c r="K233" s="19">
        <f>VLOOKUP(J233,[29]Sheet1!$B$2:$C$12,2,TRUE)</f>
        <v>7</v>
      </c>
      <c r="L233" s="5" t="s">
        <v>392</v>
      </c>
      <c r="M233" s="19">
        <f>VLOOKUP(L233,[29]Sheet1!$B$2:$C$12,2,TRUE)</f>
        <v>8</v>
      </c>
      <c r="N233" s="5" t="s">
        <v>393</v>
      </c>
      <c r="O233" s="19">
        <f>VLOOKUP(N233,[29]Sheet1!$B$2:$C$12,2,TRUE)</f>
        <v>7</v>
      </c>
      <c r="P233" s="5" t="s">
        <v>392</v>
      </c>
      <c r="Q233" s="19">
        <f>VLOOKUP(P233,[29]Sheet1!$B$2:$C$12,2,TRUE)</f>
        <v>8</v>
      </c>
      <c r="R233" s="5" t="s">
        <v>392</v>
      </c>
      <c r="S233" s="19">
        <f>VLOOKUP(R233,[29]Sheet1!$B$2:$C$12,2,TRUE)</f>
        <v>8</v>
      </c>
      <c r="T233" s="5" t="s">
        <v>393</v>
      </c>
      <c r="U233" s="19">
        <f>VLOOKUP(T233,[29]Sheet1!$B$2:$C$12,2,TRUE)</f>
        <v>7</v>
      </c>
      <c r="V233" s="5" t="s">
        <v>393</v>
      </c>
      <c r="W233" s="19">
        <f>VLOOKUP(V233,[29]Sheet1!$B$2:$C$12,2,TRUE)</f>
        <v>7</v>
      </c>
      <c r="X233" s="5" t="s">
        <v>393</v>
      </c>
      <c r="Y233" s="19">
        <f>VLOOKUP(X233,[29]Sheet1!$B$2:$C$12,2,TRUE)</f>
        <v>7</v>
      </c>
      <c r="Z233" s="5" t="s">
        <v>393</v>
      </c>
      <c r="AA233" s="19">
        <f>VLOOKUP(Z233,[29]Sheet1!$B$2:$C$12,2,TRUE)</f>
        <v>7</v>
      </c>
      <c r="AB233" s="5" t="str">
        <f>VLOOKUP($E233,'[30]Chi tiet'!$D$8:$AC$394,18,0)</f>
        <v>A4</v>
      </c>
      <c r="AC233" s="19">
        <f>VLOOKUP(AB233,[29]Sheet1!$B$2:$C$12,2,TRUE)</f>
        <v>7</v>
      </c>
      <c r="AD233" s="5"/>
      <c r="AE233" s="19" t="e">
        <f>VLOOKUP(AD233,[29]Sheet1!$B$2:$C$12,2,TRUE)</f>
        <v>#N/A</v>
      </c>
      <c r="AF233" s="232"/>
      <c r="AG233" s="227"/>
      <c r="AH233" s="747" t="str">
        <f>VLOOKUP($E233,'[26]Tong hop ket qua'!$E$19:$M$219,9,0)</f>
        <v>Tốt</v>
      </c>
    </row>
    <row r="234" spans="1:34" s="7" customFormat="1" ht="24.95" customHeight="1" x14ac:dyDescent="0.25">
      <c r="A234" s="207">
        <f t="shared" si="0"/>
        <v>226</v>
      </c>
      <c r="B234" s="207">
        <f>COUNTIF($F$9:F234,F234)</f>
        <v>15</v>
      </c>
      <c r="C234" s="353" t="s">
        <v>985</v>
      </c>
      <c r="D234" s="218" t="s">
        <v>163</v>
      </c>
      <c r="E234" s="182" t="s">
        <v>628</v>
      </c>
      <c r="F234" s="38" t="s">
        <v>343</v>
      </c>
      <c r="G234" s="38" t="s">
        <v>974</v>
      </c>
      <c r="H234" s="5" t="s">
        <v>392</v>
      </c>
      <c r="I234" s="19">
        <f>VLOOKUP(H234,[29]Sheet1!$B$2:$C$12,2,TRUE)</f>
        <v>8</v>
      </c>
      <c r="J234" s="5" t="s">
        <v>393</v>
      </c>
      <c r="K234" s="19">
        <f>VLOOKUP(J234,[29]Sheet1!$B$2:$C$12,2,TRUE)</f>
        <v>7</v>
      </c>
      <c r="L234" s="5" t="s">
        <v>392</v>
      </c>
      <c r="M234" s="19">
        <f>VLOOKUP(L234,[29]Sheet1!$B$2:$C$12,2,TRUE)</f>
        <v>8</v>
      </c>
      <c r="N234" s="5" t="s">
        <v>391</v>
      </c>
      <c r="O234" s="19">
        <f>VLOOKUP(N234,[29]Sheet1!$B$2:$C$12,2,TRUE)</f>
        <v>9</v>
      </c>
      <c r="P234" s="5" t="s">
        <v>391</v>
      </c>
      <c r="Q234" s="19">
        <f>VLOOKUP(P234,[29]Sheet1!$B$2:$C$12,2,TRUE)</f>
        <v>9</v>
      </c>
      <c r="R234" s="5" t="s">
        <v>393</v>
      </c>
      <c r="S234" s="19">
        <f>VLOOKUP(R234,[29]Sheet1!$B$2:$C$12,2,TRUE)</f>
        <v>7</v>
      </c>
      <c r="T234" s="5" t="s">
        <v>393</v>
      </c>
      <c r="U234" s="19">
        <f>VLOOKUP(T234,[29]Sheet1!$B$2:$C$12,2,TRUE)</f>
        <v>7</v>
      </c>
      <c r="V234" s="5" t="s">
        <v>393</v>
      </c>
      <c r="W234" s="19">
        <f>VLOOKUP(V234,[29]Sheet1!$B$2:$C$12,2,TRUE)</f>
        <v>7</v>
      </c>
      <c r="X234" s="5" t="s">
        <v>392</v>
      </c>
      <c r="Y234" s="19">
        <f>VLOOKUP(X234,[29]Sheet1!$B$2:$C$12,2,TRUE)</f>
        <v>8</v>
      </c>
      <c r="Z234" s="5" t="s">
        <v>392</v>
      </c>
      <c r="AA234" s="19">
        <f>VLOOKUP(Z234,[29]Sheet1!$B$2:$C$12,2,TRUE)</f>
        <v>8</v>
      </c>
      <c r="AB234" s="5" t="str">
        <f>VLOOKUP($E234,'[30]Chi tiet'!$D$8:$AC$394,18,0)</f>
        <v>A3</v>
      </c>
      <c r="AC234" s="19">
        <f>VLOOKUP(AB234,[29]Sheet1!$B$2:$C$12,2,TRUE)</f>
        <v>8</v>
      </c>
      <c r="AD234" s="5"/>
      <c r="AE234" s="19" t="e">
        <f>VLOOKUP(AD234,[29]Sheet1!$B$2:$C$12,2,TRUE)</f>
        <v>#N/A</v>
      </c>
      <c r="AF234" s="232"/>
      <c r="AG234" s="227"/>
      <c r="AH234" s="747" t="str">
        <f>VLOOKUP($E234,'[26]Tong hop ket qua'!$E$19:$M$219,9,0)</f>
        <v>Khá</v>
      </c>
    </row>
    <row r="235" spans="1:34" s="7" customFormat="1" ht="24.95" customHeight="1" x14ac:dyDescent="0.25">
      <c r="A235" s="207">
        <f t="shared" si="0"/>
        <v>227</v>
      </c>
      <c r="B235" s="207">
        <f>COUNTIF($F$9:F235,F235)</f>
        <v>16</v>
      </c>
      <c r="C235" s="353" t="s">
        <v>985</v>
      </c>
      <c r="D235" s="218" t="s">
        <v>300</v>
      </c>
      <c r="E235" s="182" t="s">
        <v>629</v>
      </c>
      <c r="F235" s="38" t="s">
        <v>343</v>
      </c>
      <c r="G235" s="38" t="s">
        <v>974</v>
      </c>
      <c r="H235" s="5" t="s">
        <v>393</v>
      </c>
      <c r="I235" s="19">
        <f>VLOOKUP(H235,[29]Sheet1!$B$2:$C$12,2,TRUE)</f>
        <v>7</v>
      </c>
      <c r="J235" s="5" t="s">
        <v>393</v>
      </c>
      <c r="K235" s="19">
        <f>VLOOKUP(J235,[29]Sheet1!$B$2:$C$12,2,TRUE)</f>
        <v>7</v>
      </c>
      <c r="L235" s="5" t="s">
        <v>393</v>
      </c>
      <c r="M235" s="19">
        <f>VLOOKUP(L235,[29]Sheet1!$B$2:$C$12,2,TRUE)</f>
        <v>7</v>
      </c>
      <c r="N235" s="5" t="s">
        <v>393</v>
      </c>
      <c r="O235" s="19">
        <f>VLOOKUP(N235,[29]Sheet1!$B$2:$C$12,2,TRUE)</f>
        <v>7</v>
      </c>
      <c r="P235" s="5" t="s">
        <v>392</v>
      </c>
      <c r="Q235" s="19">
        <f>VLOOKUP(P235,[29]Sheet1!$B$2:$C$12,2,TRUE)</f>
        <v>8</v>
      </c>
      <c r="R235" s="5" t="s">
        <v>393</v>
      </c>
      <c r="S235" s="19">
        <f>VLOOKUP(R235,[29]Sheet1!$B$2:$C$12,2,TRUE)</f>
        <v>7</v>
      </c>
      <c r="T235" s="5" t="s">
        <v>393</v>
      </c>
      <c r="U235" s="19">
        <f>VLOOKUP(T235,[29]Sheet1!$B$2:$C$12,2,TRUE)</f>
        <v>7</v>
      </c>
      <c r="V235" s="5" t="s">
        <v>393</v>
      </c>
      <c r="W235" s="19">
        <f>VLOOKUP(V235,[29]Sheet1!$B$2:$C$12,2,TRUE)</f>
        <v>7</v>
      </c>
      <c r="X235" s="5" t="s">
        <v>393</v>
      </c>
      <c r="Y235" s="19">
        <f>VLOOKUP(X235,[29]Sheet1!$B$2:$C$12,2,TRUE)</f>
        <v>7</v>
      </c>
      <c r="Z235" s="5" t="s">
        <v>392</v>
      </c>
      <c r="AA235" s="19">
        <f>VLOOKUP(Z235,[29]Sheet1!$B$2:$C$12,2,TRUE)</f>
        <v>8</v>
      </c>
      <c r="AB235" s="5" t="str">
        <f>VLOOKUP($E235,'[30]Chi tiet'!$D$8:$AC$394,18,0)</f>
        <v>A4</v>
      </c>
      <c r="AC235" s="19">
        <f>VLOOKUP(AB235,[29]Sheet1!$B$2:$C$12,2,TRUE)</f>
        <v>7</v>
      </c>
      <c r="AD235" s="5"/>
      <c r="AE235" s="19" t="e">
        <f>VLOOKUP(AD235,[29]Sheet1!$B$2:$C$12,2,TRUE)</f>
        <v>#N/A</v>
      </c>
      <c r="AF235" s="232"/>
      <c r="AG235" s="227"/>
      <c r="AH235" s="747" t="str">
        <f>VLOOKUP($E235,'[26]Tong hop ket qua'!$E$19:$M$219,9,0)</f>
        <v>Khá</v>
      </c>
    </row>
    <row r="236" spans="1:34" s="7" customFormat="1" ht="24.95" customHeight="1" x14ac:dyDescent="0.25">
      <c r="A236" s="207">
        <f t="shared" si="0"/>
        <v>228</v>
      </c>
      <c r="B236" s="207">
        <f>COUNTIF($F$9:F236,F236)</f>
        <v>17</v>
      </c>
      <c r="C236" s="353" t="s">
        <v>985</v>
      </c>
      <c r="D236" s="218" t="s">
        <v>301</v>
      </c>
      <c r="E236" s="182" t="s">
        <v>630</v>
      </c>
      <c r="F236" s="38" t="s">
        <v>343</v>
      </c>
      <c r="G236" s="38" t="s">
        <v>974</v>
      </c>
      <c r="H236" s="5" t="s">
        <v>392</v>
      </c>
      <c r="I236" s="19">
        <f>VLOOKUP(H236,[29]Sheet1!$B$2:$C$12,2,TRUE)</f>
        <v>8</v>
      </c>
      <c r="J236" s="5" t="s">
        <v>393</v>
      </c>
      <c r="K236" s="19">
        <f>VLOOKUP(J236,[29]Sheet1!$B$2:$C$12,2,TRUE)</f>
        <v>7</v>
      </c>
      <c r="L236" s="5" t="s">
        <v>393</v>
      </c>
      <c r="M236" s="19">
        <f>VLOOKUP(L236,[29]Sheet1!$B$2:$C$12,2,TRUE)</f>
        <v>7</v>
      </c>
      <c r="N236" s="5" t="s">
        <v>393</v>
      </c>
      <c r="O236" s="19">
        <f>VLOOKUP(N236,[29]Sheet1!$B$2:$C$12,2,TRUE)</f>
        <v>7</v>
      </c>
      <c r="P236" s="5" t="s">
        <v>391</v>
      </c>
      <c r="Q236" s="19">
        <f>VLOOKUP(P236,[29]Sheet1!$B$2:$C$12,2,TRUE)</f>
        <v>9</v>
      </c>
      <c r="R236" s="5" t="s">
        <v>391</v>
      </c>
      <c r="S236" s="19">
        <f>VLOOKUP(R236,[29]Sheet1!$B$2:$C$12,2,TRUE)</f>
        <v>9</v>
      </c>
      <c r="T236" s="5" t="s">
        <v>392</v>
      </c>
      <c r="U236" s="19">
        <f>VLOOKUP(T236,[29]Sheet1!$B$2:$C$12,2,TRUE)</f>
        <v>8</v>
      </c>
      <c r="V236" s="5" t="s">
        <v>393</v>
      </c>
      <c r="W236" s="19">
        <f>VLOOKUP(V236,[29]Sheet1!$B$2:$C$12,2,TRUE)</f>
        <v>7</v>
      </c>
      <c r="X236" s="5" t="s">
        <v>392</v>
      </c>
      <c r="Y236" s="19">
        <f>VLOOKUP(X236,[29]Sheet1!$B$2:$C$12,2,TRUE)</f>
        <v>8</v>
      </c>
      <c r="Z236" s="5" t="s">
        <v>392</v>
      </c>
      <c r="AA236" s="19">
        <f>VLOOKUP(Z236,[29]Sheet1!$B$2:$C$12,2,TRUE)</f>
        <v>8</v>
      </c>
      <c r="AB236" s="5" t="str">
        <f>VLOOKUP($E236,'[30]Chi tiet'!$D$8:$AC$394,18,0)</f>
        <v>A4</v>
      </c>
      <c r="AC236" s="19">
        <f>VLOOKUP(AB236,[29]Sheet1!$B$2:$C$12,2,TRUE)</f>
        <v>7</v>
      </c>
      <c r="AD236" s="5"/>
      <c r="AE236" s="19" t="e">
        <f>VLOOKUP(AD236,[29]Sheet1!$B$2:$C$12,2,TRUE)</f>
        <v>#N/A</v>
      </c>
      <c r="AF236" s="232"/>
      <c r="AG236" s="227"/>
      <c r="AH236" s="747" t="str">
        <f>VLOOKUP($E236,'[26]Tong hop ket qua'!$E$19:$M$219,9,0)</f>
        <v>Khá</v>
      </c>
    </row>
    <row r="237" spans="1:34" s="7" customFormat="1" ht="24.95" customHeight="1" x14ac:dyDescent="0.25">
      <c r="A237" s="207">
        <f t="shared" si="0"/>
        <v>229</v>
      </c>
      <c r="B237" s="207">
        <f>COUNTIF($F$9:F237,F237)</f>
        <v>18</v>
      </c>
      <c r="C237" s="353" t="s">
        <v>985</v>
      </c>
      <c r="D237" s="69" t="s">
        <v>307</v>
      </c>
      <c r="E237" s="182" t="s">
        <v>631</v>
      </c>
      <c r="F237" s="38" t="s">
        <v>343</v>
      </c>
      <c r="G237" s="38" t="s">
        <v>974</v>
      </c>
      <c r="H237" s="5" t="s">
        <v>392</v>
      </c>
      <c r="I237" s="19">
        <f>VLOOKUP(H237,[29]Sheet1!$B$2:$C$12,2,TRUE)</f>
        <v>8</v>
      </c>
      <c r="J237" s="5" t="s">
        <v>393</v>
      </c>
      <c r="K237" s="19">
        <f>VLOOKUP(J237,[29]Sheet1!$B$2:$C$12,2,TRUE)</f>
        <v>7</v>
      </c>
      <c r="L237" s="5" t="s">
        <v>392</v>
      </c>
      <c r="M237" s="19">
        <f>VLOOKUP(L237,[29]Sheet1!$B$2:$C$12,2,TRUE)</f>
        <v>8</v>
      </c>
      <c r="N237" s="5" t="s">
        <v>390</v>
      </c>
      <c r="O237" s="19">
        <f>VLOOKUP(N237,[29]Sheet1!$B$2:$C$12,2,TRUE)</f>
        <v>10</v>
      </c>
      <c r="P237" s="5" t="s">
        <v>390</v>
      </c>
      <c r="Q237" s="19">
        <f>VLOOKUP(P237,[29]Sheet1!$B$2:$C$12,2,TRUE)</f>
        <v>10</v>
      </c>
      <c r="R237" s="5" t="s">
        <v>392</v>
      </c>
      <c r="S237" s="19">
        <f>VLOOKUP(R237,[29]Sheet1!$B$2:$C$12,2,TRUE)</f>
        <v>8</v>
      </c>
      <c r="T237" s="5" t="s">
        <v>393</v>
      </c>
      <c r="U237" s="19">
        <f>VLOOKUP(T237,[29]Sheet1!$B$2:$C$12,2,TRUE)</f>
        <v>7</v>
      </c>
      <c r="V237" s="5" t="s">
        <v>393</v>
      </c>
      <c r="W237" s="19">
        <f>VLOOKUP(V237,[29]Sheet1!$B$2:$C$12,2,TRUE)</f>
        <v>7</v>
      </c>
      <c r="X237" s="5" t="s">
        <v>391</v>
      </c>
      <c r="Y237" s="19">
        <f>VLOOKUP(X237,[29]Sheet1!$B$2:$C$12,2,TRUE)</f>
        <v>9</v>
      </c>
      <c r="Z237" s="5" t="s">
        <v>392</v>
      </c>
      <c r="AA237" s="19">
        <f>VLOOKUP(Z237,[29]Sheet1!$B$2:$C$12,2,TRUE)</f>
        <v>8</v>
      </c>
      <c r="AB237" s="5" t="str">
        <f>VLOOKUP($E237,'[30]Chi tiet'!$D$8:$AC$394,18,0)</f>
        <v>A4</v>
      </c>
      <c r="AC237" s="19">
        <f>VLOOKUP(AB237,[29]Sheet1!$B$2:$C$12,2,TRUE)</f>
        <v>7</v>
      </c>
      <c r="AD237" s="5"/>
      <c r="AE237" s="19" t="e">
        <f>VLOOKUP(AD237,[29]Sheet1!$B$2:$C$12,2,TRUE)</f>
        <v>#N/A</v>
      </c>
      <c r="AF237" s="232"/>
      <c r="AG237" s="227"/>
      <c r="AH237" s="747" t="str">
        <f>VLOOKUP($E237,'[26]Tong hop ket qua'!$E$19:$M$219,9,0)</f>
        <v>Khá</v>
      </c>
    </row>
    <row r="238" spans="1:34" s="7" customFormat="1" ht="24.95" customHeight="1" x14ac:dyDescent="0.25">
      <c r="A238" s="207">
        <f t="shared" si="0"/>
        <v>230</v>
      </c>
      <c r="B238" s="207">
        <f>COUNTIF($F$9:F238,F238)</f>
        <v>19</v>
      </c>
      <c r="C238" s="353" t="s">
        <v>985</v>
      </c>
      <c r="D238" s="69" t="s">
        <v>345</v>
      </c>
      <c r="E238" s="182" t="s">
        <v>632</v>
      </c>
      <c r="F238" s="38" t="s">
        <v>343</v>
      </c>
      <c r="G238" s="38" t="s">
        <v>974</v>
      </c>
      <c r="H238" s="5" t="s">
        <v>393</v>
      </c>
      <c r="I238" s="19">
        <f>VLOOKUP(H238,[29]Sheet1!$B$2:$C$12,2,TRUE)</f>
        <v>7</v>
      </c>
      <c r="J238" s="5" t="s">
        <v>393</v>
      </c>
      <c r="K238" s="19">
        <f>VLOOKUP(J238,[29]Sheet1!$B$2:$C$12,2,TRUE)</f>
        <v>7</v>
      </c>
      <c r="L238" s="5" t="s">
        <v>392</v>
      </c>
      <c r="M238" s="19">
        <f>VLOOKUP(L238,[29]Sheet1!$B$2:$C$12,2,TRUE)</f>
        <v>8</v>
      </c>
      <c r="N238" s="5" t="s">
        <v>393</v>
      </c>
      <c r="O238" s="19">
        <f>VLOOKUP(N238,[29]Sheet1!$B$2:$C$12,2,TRUE)</f>
        <v>7</v>
      </c>
      <c r="P238" s="5" t="s">
        <v>391</v>
      </c>
      <c r="Q238" s="19">
        <f>VLOOKUP(P238,[29]Sheet1!$B$2:$C$12,2,TRUE)</f>
        <v>9</v>
      </c>
      <c r="R238" s="5" t="s">
        <v>392</v>
      </c>
      <c r="S238" s="19">
        <f>VLOOKUP(R238,[29]Sheet1!$B$2:$C$12,2,TRUE)</f>
        <v>8</v>
      </c>
      <c r="T238" s="5" t="s">
        <v>393</v>
      </c>
      <c r="U238" s="19">
        <f>VLOOKUP(T238,[29]Sheet1!$B$2:$C$12,2,TRUE)</f>
        <v>7</v>
      </c>
      <c r="V238" s="5" t="s">
        <v>393</v>
      </c>
      <c r="W238" s="19">
        <f>VLOOKUP(V238,[29]Sheet1!$B$2:$C$12,2,TRUE)</f>
        <v>7</v>
      </c>
      <c r="X238" s="5" t="s">
        <v>392</v>
      </c>
      <c r="Y238" s="19">
        <f>VLOOKUP(X238,[29]Sheet1!$B$2:$C$12,2,TRUE)</f>
        <v>8</v>
      </c>
      <c r="Z238" s="5" t="s">
        <v>392</v>
      </c>
      <c r="AA238" s="19">
        <f>VLOOKUP(Z238,[29]Sheet1!$B$2:$C$12,2,TRUE)</f>
        <v>8</v>
      </c>
      <c r="AB238" s="5" t="str">
        <f>VLOOKUP($E238,'[30]Chi tiet'!$D$8:$AC$394,18,0)</f>
        <v>A3</v>
      </c>
      <c r="AC238" s="19">
        <f>VLOOKUP(AB238,[29]Sheet1!$B$2:$C$12,2,TRUE)</f>
        <v>8</v>
      </c>
      <c r="AD238" s="5"/>
      <c r="AE238" s="19" t="e">
        <f>VLOOKUP(AD238,[29]Sheet1!$B$2:$C$12,2,TRUE)</f>
        <v>#N/A</v>
      </c>
      <c r="AF238" s="232"/>
      <c r="AG238" s="227"/>
      <c r="AH238" s="747" t="str">
        <f>VLOOKUP($E238,'[26]Tong hop ket qua'!$E$19:$M$219,9,0)</f>
        <v>Khá</v>
      </c>
    </row>
    <row r="239" spans="1:34" s="7" customFormat="1" ht="24.95" customHeight="1" x14ac:dyDescent="0.25">
      <c r="A239" s="207">
        <f t="shared" si="0"/>
        <v>231</v>
      </c>
      <c r="B239" s="207">
        <f>COUNTIF($F$9:F239,F239)</f>
        <v>20</v>
      </c>
      <c r="C239" s="353" t="s">
        <v>985</v>
      </c>
      <c r="D239" s="69" t="s">
        <v>347</v>
      </c>
      <c r="E239" s="182" t="s">
        <v>634</v>
      </c>
      <c r="F239" s="38" t="s">
        <v>343</v>
      </c>
      <c r="G239" s="38" t="s">
        <v>974</v>
      </c>
      <c r="H239" s="5" t="s">
        <v>391</v>
      </c>
      <c r="I239" s="19">
        <f>VLOOKUP(H239,[29]Sheet1!$B$2:$C$12,2,TRUE)</f>
        <v>9</v>
      </c>
      <c r="J239" s="5" t="s">
        <v>393</v>
      </c>
      <c r="K239" s="19">
        <f>VLOOKUP(J239,[29]Sheet1!$B$2:$C$12,2,TRUE)</f>
        <v>7</v>
      </c>
      <c r="L239" s="5" t="s">
        <v>392</v>
      </c>
      <c r="M239" s="19">
        <f>VLOOKUP(L239,[29]Sheet1!$B$2:$C$12,2,TRUE)</f>
        <v>8</v>
      </c>
      <c r="N239" s="5" t="s">
        <v>390</v>
      </c>
      <c r="O239" s="19">
        <f>VLOOKUP(N239,[29]Sheet1!$B$2:$C$12,2,TRUE)</f>
        <v>10</v>
      </c>
      <c r="P239" s="5" t="s">
        <v>390</v>
      </c>
      <c r="Q239" s="19">
        <f>VLOOKUP(P239,[29]Sheet1!$B$2:$C$12,2,TRUE)</f>
        <v>10</v>
      </c>
      <c r="R239" s="5" t="s">
        <v>390</v>
      </c>
      <c r="S239" s="19">
        <f>VLOOKUP(R239,[29]Sheet1!$B$2:$C$12,2,TRUE)</f>
        <v>10</v>
      </c>
      <c r="T239" s="5" t="s">
        <v>393</v>
      </c>
      <c r="U239" s="19">
        <f>VLOOKUP(T239,[29]Sheet1!$B$2:$C$12,2,TRUE)</f>
        <v>7</v>
      </c>
      <c r="V239" s="5" t="s">
        <v>393</v>
      </c>
      <c r="W239" s="19">
        <f>VLOOKUP(V239,[29]Sheet1!$B$2:$C$12,2,TRUE)</f>
        <v>7</v>
      </c>
      <c r="X239" s="5" t="s">
        <v>393</v>
      </c>
      <c r="Y239" s="19">
        <f>VLOOKUP(X239,[29]Sheet1!$B$2:$C$12,2,TRUE)</f>
        <v>7</v>
      </c>
      <c r="Z239" s="5" t="s">
        <v>393</v>
      </c>
      <c r="AA239" s="19">
        <f>VLOOKUP(Z239,[29]Sheet1!$B$2:$C$12,2,TRUE)</f>
        <v>7</v>
      </c>
      <c r="AB239" s="5" t="str">
        <f>VLOOKUP($E239,'[30]Chi tiet'!$D$8:$AC$394,18,0)</f>
        <v>A4</v>
      </c>
      <c r="AC239" s="19">
        <f>VLOOKUP(AB239,[29]Sheet1!$B$2:$C$12,2,TRUE)</f>
        <v>7</v>
      </c>
      <c r="AD239" s="5"/>
      <c r="AE239" s="19" t="e">
        <f>VLOOKUP(AD239,[29]Sheet1!$B$2:$C$12,2,TRUE)</f>
        <v>#N/A</v>
      </c>
      <c r="AF239" s="232"/>
      <c r="AG239" s="227"/>
      <c r="AH239" s="747" t="str">
        <f>VLOOKUP($E239,'[26]Tong hop ket qua'!$E$19:$M$219,9,0)</f>
        <v>Khá</v>
      </c>
    </row>
    <row r="240" spans="1:34" s="7" customFormat="1" ht="24.95" customHeight="1" x14ac:dyDescent="0.25">
      <c r="A240" s="207">
        <f t="shared" si="0"/>
        <v>232</v>
      </c>
      <c r="B240" s="207">
        <f>COUNTIF($F$9:F240,F240)</f>
        <v>21</v>
      </c>
      <c r="C240" s="353" t="s">
        <v>985</v>
      </c>
      <c r="D240" s="69" t="s">
        <v>346</v>
      </c>
      <c r="E240" s="182" t="s">
        <v>633</v>
      </c>
      <c r="F240" s="38" t="s">
        <v>343</v>
      </c>
      <c r="G240" s="38" t="s">
        <v>974</v>
      </c>
      <c r="H240" s="5" t="s">
        <v>392</v>
      </c>
      <c r="I240" s="19">
        <f>VLOOKUP(H240,[29]Sheet1!$B$2:$C$12,2,TRUE)</f>
        <v>8</v>
      </c>
      <c r="J240" s="5" t="s">
        <v>393</v>
      </c>
      <c r="K240" s="19">
        <f>VLOOKUP(J240,[29]Sheet1!$B$2:$C$12,2,TRUE)</f>
        <v>7</v>
      </c>
      <c r="L240" s="5" t="s">
        <v>393</v>
      </c>
      <c r="M240" s="19">
        <f>VLOOKUP(L240,[29]Sheet1!$B$2:$C$12,2,TRUE)</f>
        <v>7</v>
      </c>
      <c r="N240" s="5" t="s">
        <v>393</v>
      </c>
      <c r="O240" s="19">
        <f>VLOOKUP(N240,[29]Sheet1!$B$2:$C$12,2,TRUE)</f>
        <v>7</v>
      </c>
      <c r="P240" s="5" t="s">
        <v>392</v>
      </c>
      <c r="Q240" s="19">
        <f>VLOOKUP(P240,[29]Sheet1!$B$2:$C$12,2,TRUE)</f>
        <v>8</v>
      </c>
      <c r="R240" s="5" t="s">
        <v>393</v>
      </c>
      <c r="S240" s="19">
        <f>VLOOKUP(R240,[29]Sheet1!$B$2:$C$12,2,TRUE)</f>
        <v>7</v>
      </c>
      <c r="T240" s="5" t="s">
        <v>393</v>
      </c>
      <c r="U240" s="19">
        <f>VLOOKUP(T240,[29]Sheet1!$B$2:$C$12,2,TRUE)</f>
        <v>7</v>
      </c>
      <c r="V240" s="5" t="s">
        <v>393</v>
      </c>
      <c r="W240" s="19">
        <f>VLOOKUP(V240,[29]Sheet1!$B$2:$C$12,2,TRUE)</f>
        <v>7</v>
      </c>
      <c r="X240" s="5" t="s">
        <v>393</v>
      </c>
      <c r="Y240" s="19">
        <f>VLOOKUP(X240,[29]Sheet1!$B$2:$C$12,2,TRUE)</f>
        <v>7</v>
      </c>
      <c r="Z240" s="5" t="s">
        <v>393</v>
      </c>
      <c r="AA240" s="19">
        <f>VLOOKUP(Z240,[29]Sheet1!$B$2:$C$12,2,TRUE)</f>
        <v>7</v>
      </c>
      <c r="AB240" s="5" t="str">
        <f>VLOOKUP($E240,'[30]Chi tiet'!$D$8:$AC$394,18,0)</f>
        <v>A4</v>
      </c>
      <c r="AC240" s="19">
        <f>VLOOKUP(AB240,[29]Sheet1!$B$2:$C$12,2,TRUE)</f>
        <v>7</v>
      </c>
      <c r="AD240" s="5"/>
      <c r="AE240" s="19" t="e">
        <f>VLOOKUP(AD240,[29]Sheet1!$B$2:$C$12,2,TRUE)</f>
        <v>#N/A</v>
      </c>
      <c r="AF240" s="232"/>
      <c r="AG240" s="227"/>
      <c r="AH240" s="747" t="str">
        <f>VLOOKUP($E240,'[26]Tong hop ket qua'!$E$19:$M$219,9,0)</f>
        <v>Đạt yêu cầu</v>
      </c>
    </row>
    <row r="241" spans="1:34" s="7" customFormat="1" ht="24.95" customHeight="1" x14ac:dyDescent="0.25">
      <c r="A241" s="207">
        <f t="shared" si="0"/>
        <v>233</v>
      </c>
      <c r="B241" s="207">
        <f>COUNTIF($F$9:F241,F241)</f>
        <v>22</v>
      </c>
      <c r="C241" s="353" t="s">
        <v>985</v>
      </c>
      <c r="D241" s="69" t="s">
        <v>727</v>
      </c>
      <c r="E241" s="182" t="s">
        <v>728</v>
      </c>
      <c r="F241" s="38" t="s">
        <v>343</v>
      </c>
      <c r="G241" s="38" t="s">
        <v>974</v>
      </c>
      <c r="H241" s="5" t="s">
        <v>392</v>
      </c>
      <c r="I241" s="19">
        <f>VLOOKUP(H241,[29]Sheet1!$B$2:$C$12,2,TRUE)</f>
        <v>8</v>
      </c>
      <c r="J241" s="5" t="s">
        <v>393</v>
      </c>
      <c r="K241" s="19">
        <f>VLOOKUP(J241,[29]Sheet1!$B$2:$C$12,2,TRUE)</f>
        <v>7</v>
      </c>
      <c r="L241" s="5" t="s">
        <v>392</v>
      </c>
      <c r="M241" s="19">
        <f>VLOOKUP(L241,[29]Sheet1!$B$2:$C$12,2,TRUE)</f>
        <v>8</v>
      </c>
      <c r="N241" s="5" t="s">
        <v>391</v>
      </c>
      <c r="O241" s="19">
        <f>VLOOKUP(N241,[29]Sheet1!$B$2:$C$12,2,TRUE)</f>
        <v>9</v>
      </c>
      <c r="P241" s="5" t="s">
        <v>391</v>
      </c>
      <c r="Q241" s="19">
        <f>VLOOKUP(P241,[29]Sheet1!$B$2:$C$12,2,TRUE)</f>
        <v>9</v>
      </c>
      <c r="R241" s="5" t="s">
        <v>392</v>
      </c>
      <c r="S241" s="19">
        <f>VLOOKUP(R241,[29]Sheet1!$B$2:$C$12,2,TRUE)</f>
        <v>8</v>
      </c>
      <c r="T241" s="5" t="s">
        <v>392</v>
      </c>
      <c r="U241" s="19">
        <f>VLOOKUP(T241,[29]Sheet1!$B$2:$C$12,2,TRUE)</f>
        <v>8</v>
      </c>
      <c r="V241" s="5" t="s">
        <v>393</v>
      </c>
      <c r="W241" s="19">
        <f>VLOOKUP(V241,[29]Sheet1!$B$2:$C$12,2,TRUE)</f>
        <v>7</v>
      </c>
      <c r="X241" s="5" t="s">
        <v>393</v>
      </c>
      <c r="Y241" s="19">
        <f>VLOOKUP(X241,[29]Sheet1!$B$2:$C$12,2,TRUE)</f>
        <v>7</v>
      </c>
      <c r="Z241" s="5" t="s">
        <v>392</v>
      </c>
      <c r="AA241" s="19">
        <f>VLOOKUP(Z241,[29]Sheet1!$B$2:$C$12,2,TRUE)</f>
        <v>8</v>
      </c>
      <c r="AB241" s="5" t="str">
        <f>VLOOKUP($E241,'[30]Chi tiet'!$D$8:$AC$394,18,0)</f>
        <v>A4</v>
      </c>
      <c r="AC241" s="19">
        <f>VLOOKUP(AB241,[29]Sheet1!$B$2:$C$12,2,TRUE)</f>
        <v>7</v>
      </c>
      <c r="AD241" s="5"/>
      <c r="AE241" s="19" t="e">
        <f>VLOOKUP(AD241,[29]Sheet1!$B$2:$C$12,2,TRUE)</f>
        <v>#N/A</v>
      </c>
      <c r="AF241" s="232"/>
      <c r="AG241" s="227"/>
      <c r="AH241" s="747" t="str">
        <f>VLOOKUP($E241,'[26]Tong hop ket qua'!$E$19:$M$219,9,0)</f>
        <v>Khá</v>
      </c>
    </row>
    <row r="242" spans="1:34" s="7" customFormat="1" ht="24.95" customHeight="1" x14ac:dyDescent="0.25">
      <c r="A242" s="207">
        <f t="shared" si="0"/>
        <v>234</v>
      </c>
      <c r="B242" s="207">
        <f>COUNTIF($F$9:F242,F242)</f>
        <v>23</v>
      </c>
      <c r="C242" s="353" t="s">
        <v>985</v>
      </c>
      <c r="D242" s="70" t="s">
        <v>794</v>
      </c>
      <c r="E242" s="211" t="s">
        <v>795</v>
      </c>
      <c r="F242" s="38" t="s">
        <v>343</v>
      </c>
      <c r="G242" s="38" t="s">
        <v>974</v>
      </c>
      <c r="H242" s="5" t="s">
        <v>392</v>
      </c>
      <c r="I242" s="19">
        <f>VLOOKUP(H242,[29]Sheet1!$B$2:$C$12,2,TRUE)</f>
        <v>8</v>
      </c>
      <c r="J242" s="5" t="s">
        <v>393</v>
      </c>
      <c r="K242" s="19">
        <f>VLOOKUP(J242,[29]Sheet1!$B$2:$C$12,2,TRUE)</f>
        <v>7</v>
      </c>
      <c r="L242" s="5" t="s">
        <v>392</v>
      </c>
      <c r="M242" s="19">
        <f>VLOOKUP(L242,[29]Sheet1!$B$2:$C$12,2,TRUE)</f>
        <v>8</v>
      </c>
      <c r="N242" s="5" t="s">
        <v>390</v>
      </c>
      <c r="O242" s="19">
        <f>VLOOKUP(N242,[29]Sheet1!$B$2:$C$12,2,TRUE)</f>
        <v>10</v>
      </c>
      <c r="P242" s="5" t="s">
        <v>391</v>
      </c>
      <c r="Q242" s="19">
        <f>VLOOKUP(P242,[29]Sheet1!$B$2:$C$12,2,TRUE)</f>
        <v>9</v>
      </c>
      <c r="R242" s="5" t="s">
        <v>392</v>
      </c>
      <c r="S242" s="19">
        <f>VLOOKUP(R242,[29]Sheet1!$B$2:$C$12,2,TRUE)</f>
        <v>8</v>
      </c>
      <c r="T242" s="5" t="s">
        <v>393</v>
      </c>
      <c r="U242" s="19">
        <f>VLOOKUP(T242,[29]Sheet1!$B$2:$C$12,2,TRUE)</f>
        <v>7</v>
      </c>
      <c r="V242" s="5" t="s">
        <v>393</v>
      </c>
      <c r="W242" s="19">
        <f>VLOOKUP(V242,[29]Sheet1!$B$2:$C$12,2,TRUE)</f>
        <v>7</v>
      </c>
      <c r="X242" s="5" t="s">
        <v>393</v>
      </c>
      <c r="Y242" s="19">
        <f>VLOOKUP(X242,[29]Sheet1!$B$2:$C$12,2,TRUE)</f>
        <v>7</v>
      </c>
      <c r="Z242" s="5" t="s">
        <v>393</v>
      </c>
      <c r="AA242" s="19">
        <f>VLOOKUP(Z242,[29]Sheet1!$B$2:$C$12,2,TRUE)</f>
        <v>7</v>
      </c>
      <c r="AB242" s="5" t="str">
        <f>VLOOKUP($E242,'[30]Chi tiet'!$D$8:$AC$394,18,0)</f>
        <v>A4</v>
      </c>
      <c r="AC242" s="19">
        <f>VLOOKUP(AB242,[29]Sheet1!$B$2:$C$12,2,TRUE)</f>
        <v>7</v>
      </c>
      <c r="AD242" s="5"/>
      <c r="AE242" s="19" t="e">
        <f>VLOOKUP(AD242,[29]Sheet1!$B$2:$C$12,2,TRUE)</f>
        <v>#N/A</v>
      </c>
      <c r="AF242" s="232"/>
      <c r="AG242" s="227"/>
      <c r="AH242" s="747" t="str">
        <f>VLOOKUP($E242,'[26]Tong hop ket qua'!$E$19:$M$219,9,0)</f>
        <v>Tốt</v>
      </c>
    </row>
    <row r="243" spans="1:34" s="7" customFormat="1" ht="24.95" customHeight="1" x14ac:dyDescent="0.25">
      <c r="A243" s="207">
        <f t="shared" si="0"/>
        <v>235</v>
      </c>
      <c r="B243" s="207">
        <f>COUNTIF($F$9:F243,F243)</f>
        <v>24</v>
      </c>
      <c r="C243" s="353" t="s">
        <v>985</v>
      </c>
      <c r="D243" s="69" t="s">
        <v>804</v>
      </c>
      <c r="E243" s="182" t="s">
        <v>820</v>
      </c>
      <c r="F243" s="38" t="s">
        <v>343</v>
      </c>
      <c r="G243" s="38" t="s">
        <v>974</v>
      </c>
      <c r="H243" s="5" t="s">
        <v>393</v>
      </c>
      <c r="I243" s="19">
        <f>VLOOKUP(H243,[29]Sheet1!$B$2:$C$12,2,TRUE)</f>
        <v>7</v>
      </c>
      <c r="J243" s="5" t="s">
        <v>393</v>
      </c>
      <c r="K243" s="19">
        <f>VLOOKUP(J243,[29]Sheet1!$B$2:$C$12,2,TRUE)</f>
        <v>7</v>
      </c>
      <c r="L243" s="5" t="s">
        <v>393</v>
      </c>
      <c r="M243" s="19">
        <f>VLOOKUP(L243,[29]Sheet1!$B$2:$C$12,2,TRUE)</f>
        <v>7</v>
      </c>
      <c r="N243" s="5" t="s">
        <v>393</v>
      </c>
      <c r="O243" s="19">
        <f>VLOOKUP(N243,[29]Sheet1!$B$2:$C$12,2,TRUE)</f>
        <v>7</v>
      </c>
      <c r="P243" s="5" t="s">
        <v>392</v>
      </c>
      <c r="Q243" s="19">
        <f>VLOOKUP(P243,[29]Sheet1!$B$2:$C$12,2,TRUE)</f>
        <v>8</v>
      </c>
      <c r="R243" s="5" t="s">
        <v>393</v>
      </c>
      <c r="S243" s="19">
        <f>VLOOKUP(R243,[29]Sheet1!$B$2:$C$12,2,TRUE)</f>
        <v>7</v>
      </c>
      <c r="T243" s="5" t="s">
        <v>409</v>
      </c>
      <c r="U243" s="19">
        <f>VLOOKUP(T243,[29]Sheet1!$B$2:$C$12,2,TRUE)</f>
        <v>5</v>
      </c>
      <c r="V243" s="5" t="s">
        <v>393</v>
      </c>
      <c r="W243" s="19">
        <f>VLOOKUP(V243,[29]Sheet1!$B$2:$C$12,2,TRUE)</f>
        <v>7</v>
      </c>
      <c r="X243" s="5" t="s">
        <v>393</v>
      </c>
      <c r="Y243" s="19">
        <f>VLOOKUP(X243,[29]Sheet1!$B$2:$C$12,2,TRUE)</f>
        <v>7</v>
      </c>
      <c r="Z243" s="5" t="s">
        <v>393</v>
      </c>
      <c r="AA243" s="19">
        <f>VLOOKUP(Z243,[29]Sheet1!$B$2:$C$12,2,TRUE)</f>
        <v>7</v>
      </c>
      <c r="AB243" s="5" t="str">
        <f>VLOOKUP($E243,'[30]Chi tiet'!$D$8:$AC$394,18,0)</f>
        <v>A4</v>
      </c>
      <c r="AC243" s="19">
        <f>VLOOKUP(AB243,[29]Sheet1!$B$2:$C$12,2,TRUE)</f>
        <v>7</v>
      </c>
      <c r="AD243" s="5"/>
      <c r="AE243" s="19" t="e">
        <f>VLOOKUP(AD243,[29]Sheet1!$B$2:$C$12,2,TRUE)</f>
        <v>#N/A</v>
      </c>
      <c r="AF243" s="232"/>
      <c r="AG243" s="227"/>
      <c r="AH243" s="747" t="str">
        <f>VLOOKUP($E243,'[26]Tong hop ket qua'!$E$19:$M$219,9,0)</f>
        <v>Khá</v>
      </c>
    </row>
    <row r="244" spans="1:34" s="7" customFormat="1" ht="44.25" customHeight="1" x14ac:dyDescent="0.25">
      <c r="A244" s="207">
        <f t="shared" si="0"/>
        <v>236</v>
      </c>
      <c r="B244" s="207">
        <f>COUNTIF($F$9:F244,F244)</f>
        <v>25</v>
      </c>
      <c r="C244" s="207" t="s">
        <v>985</v>
      </c>
      <c r="D244" s="187" t="s">
        <v>1045</v>
      </c>
      <c r="E244" s="211" t="s">
        <v>1046</v>
      </c>
      <c r="F244" s="192" t="s">
        <v>343</v>
      </c>
      <c r="G244" s="192" t="s">
        <v>974</v>
      </c>
      <c r="H244" s="18"/>
      <c r="I244" s="76"/>
      <c r="J244" s="18"/>
      <c r="K244" s="76"/>
      <c r="L244" s="18"/>
      <c r="M244" s="76"/>
      <c r="N244" s="5" t="s">
        <v>393</v>
      </c>
      <c r="O244" s="19">
        <f>VLOOKUP(N244,[29]Sheet1!$B$2:$C$12,2,TRUE)</f>
        <v>7</v>
      </c>
      <c r="P244" s="5" t="s">
        <v>392</v>
      </c>
      <c r="Q244" s="19">
        <f>VLOOKUP(P244,[29]Sheet1!$B$2:$C$12,2,TRUE)</f>
        <v>8</v>
      </c>
      <c r="R244" s="5" t="s">
        <v>393</v>
      </c>
      <c r="S244" s="19">
        <f>VLOOKUP(R244,[29]Sheet1!$B$2:$C$12,2,TRUE)</f>
        <v>7</v>
      </c>
      <c r="T244" s="5" t="s">
        <v>393</v>
      </c>
      <c r="U244" s="19">
        <f>VLOOKUP(T244,[29]Sheet1!$B$2:$C$12,2,TRUE)</f>
        <v>7</v>
      </c>
      <c r="V244" s="5" t="s">
        <v>393</v>
      </c>
      <c r="W244" s="19">
        <f>VLOOKUP(V244,[29]Sheet1!$B$2:$C$12,2,TRUE)</f>
        <v>7</v>
      </c>
      <c r="X244" s="5" t="s">
        <v>393</v>
      </c>
      <c r="Y244" s="19">
        <f>VLOOKUP(X244,[29]Sheet1!$B$2:$C$12,2,TRUE)</f>
        <v>7</v>
      </c>
      <c r="Z244" s="5" t="s">
        <v>393</v>
      </c>
      <c r="AA244" s="19">
        <f>VLOOKUP(Z244,[29]Sheet1!$B$2:$C$12,2,TRUE)</f>
        <v>7</v>
      </c>
      <c r="AB244" s="5" t="str">
        <f>VLOOKUP($E244,'[30]Chi tiet'!$D$8:$AC$394,18,0)</f>
        <v>A4</v>
      </c>
      <c r="AC244" s="19">
        <f>VLOOKUP(AB244,[29]Sheet1!$B$2:$C$12,2,TRUE)</f>
        <v>7</v>
      </c>
      <c r="AD244" s="5"/>
      <c r="AE244" s="19" t="e">
        <f>VLOOKUP(AD244,[29]Sheet1!$B$2:$C$12,2,TRUE)</f>
        <v>#N/A</v>
      </c>
      <c r="AF244" s="749" t="s">
        <v>1070</v>
      </c>
      <c r="AG244" s="227"/>
      <c r="AH244" s="747" t="str">
        <f>VLOOKUP($E244,'[26]Tong hop ket qua'!$E$19:$M$219,9,0)</f>
        <v>Khá</v>
      </c>
    </row>
    <row r="245" spans="1:34" s="7" customFormat="1" ht="44.25" customHeight="1" x14ac:dyDescent="0.25">
      <c r="A245" s="207">
        <f t="shared" si="0"/>
        <v>237</v>
      </c>
      <c r="B245" s="207">
        <f>COUNTIF($F$9:F245,F245)</f>
        <v>26</v>
      </c>
      <c r="C245" s="207" t="s">
        <v>985</v>
      </c>
      <c r="D245" s="3" t="s">
        <v>1254</v>
      </c>
      <c r="E245" s="44" t="s">
        <v>1255</v>
      </c>
      <c r="F245" s="192" t="s">
        <v>343</v>
      </c>
      <c r="G245" s="192" t="s">
        <v>974</v>
      </c>
      <c r="H245" s="18"/>
      <c r="I245" s="76"/>
      <c r="J245" s="18"/>
      <c r="K245" s="76"/>
      <c r="L245" s="18"/>
      <c r="M245" s="76"/>
      <c r="N245" s="5"/>
      <c r="O245" s="19"/>
      <c r="P245" s="5"/>
      <c r="Q245" s="19"/>
      <c r="R245" s="5"/>
      <c r="S245" s="19"/>
      <c r="T245" s="5"/>
      <c r="U245" s="19"/>
      <c r="V245" s="5"/>
      <c r="W245" s="19"/>
      <c r="X245" s="5"/>
      <c r="Y245" s="19"/>
      <c r="Z245" s="5"/>
      <c r="AA245" s="19"/>
      <c r="AB245" s="5" t="str">
        <f>VLOOKUP($E245,'[30]Chi tiet'!$D$8:$AC$394,18,0)</f>
        <v>A4</v>
      </c>
      <c r="AC245" s="19">
        <f>VLOOKUP(AB245,[29]Sheet1!$B$2:$C$12,2,TRUE)</f>
        <v>7</v>
      </c>
      <c r="AD245" s="5"/>
      <c r="AE245" s="19"/>
      <c r="AF245" s="749" t="s">
        <v>1256</v>
      </c>
      <c r="AG245" s="227"/>
      <c r="AH245" s="747"/>
    </row>
    <row r="246" spans="1:34" s="751" customFormat="1" ht="24.95" customHeight="1" x14ac:dyDescent="0.25">
      <c r="A246" s="207">
        <f t="shared" si="0"/>
        <v>238</v>
      </c>
      <c r="B246" s="207">
        <f>COUNTIF($F$9:F246,F246)</f>
        <v>27</v>
      </c>
      <c r="C246" s="353" t="s">
        <v>985</v>
      </c>
      <c r="D246" s="763" t="s">
        <v>356</v>
      </c>
      <c r="E246" s="345" t="s">
        <v>635</v>
      </c>
      <c r="F246" s="321" t="s">
        <v>343</v>
      </c>
      <c r="G246" s="321" t="s">
        <v>975</v>
      </c>
      <c r="H246" s="5" t="s">
        <v>390</v>
      </c>
      <c r="I246" s="19">
        <f>VLOOKUP(H246,[29]Sheet1!$B$2:$C$12,2,TRUE)</f>
        <v>10</v>
      </c>
      <c r="J246" s="5" t="s">
        <v>390</v>
      </c>
      <c r="K246" s="19">
        <f>VLOOKUP(J246,[29]Sheet1!$B$2:$C$12,2,TRUE)</f>
        <v>10</v>
      </c>
      <c r="L246" s="5" t="s">
        <v>390</v>
      </c>
      <c r="M246" s="19">
        <f>VLOOKUP(L246,[29]Sheet1!$B$2:$C$12,2,TRUE)</f>
        <v>10</v>
      </c>
      <c r="N246" s="5" t="s">
        <v>390</v>
      </c>
      <c r="O246" s="16">
        <f>VLOOKUP(N246,[29]Sheet1!$B$2:$C$12,2,TRUE)</f>
        <v>10</v>
      </c>
      <c r="P246" s="5" t="s">
        <v>390</v>
      </c>
      <c r="Q246" s="19">
        <f>VLOOKUP(P246,[29]Sheet1!$B$2:$C$12,2,TRUE)</f>
        <v>10</v>
      </c>
      <c r="R246" s="5" t="s">
        <v>390</v>
      </c>
      <c r="S246" s="19">
        <f>VLOOKUP(R246,[29]Sheet1!$B$2:$C$12,2,TRUE)</f>
        <v>10</v>
      </c>
      <c r="T246" s="5" t="s">
        <v>390</v>
      </c>
      <c r="U246" s="19">
        <f>VLOOKUP(T246,[29]Sheet1!$B$2:$C$12,2,TRUE)</f>
        <v>10</v>
      </c>
      <c r="V246" s="5" t="s">
        <v>390</v>
      </c>
      <c r="W246" s="19">
        <f>VLOOKUP(V246,[29]Sheet1!$B$2:$C$12,2,TRUE)</f>
        <v>10</v>
      </c>
      <c r="X246" s="5" t="s">
        <v>390</v>
      </c>
      <c r="Y246" s="19">
        <f>VLOOKUP(X246,[29]Sheet1!$B$2:$C$12,2,TRUE)</f>
        <v>10</v>
      </c>
      <c r="Z246" s="5" t="s">
        <v>390</v>
      </c>
      <c r="AA246" s="19">
        <f>VLOOKUP(Z246,[29]Sheet1!$B$2:$C$12,2,TRUE)</f>
        <v>10</v>
      </c>
      <c r="AB246" s="5" t="str">
        <f>VLOOKUP($E246,'[30]Chi tiet'!$D$8:$AC$394,18,0)</f>
        <v>A1</v>
      </c>
      <c r="AC246" s="19">
        <f>VLOOKUP(AB246,[29]Sheet1!$B$2:$C$12,2,TRUE)</f>
        <v>10</v>
      </c>
      <c r="AD246" s="5"/>
      <c r="AE246" s="19" t="e">
        <f>VLOOKUP(AD246,[29]Sheet1!$B$2:$C$12,2,TRUE)</f>
        <v>#N/A</v>
      </c>
      <c r="AF246" s="232"/>
      <c r="AG246" s="750"/>
      <c r="AH246" s="747" t="str">
        <f>VLOOKUP($E246,'[26]Tong hop ket qua'!$E$19:$M$219,9,0)</f>
        <v>Xuất sắc</v>
      </c>
    </row>
    <row r="247" spans="1:34" s="7" customFormat="1" ht="24.95" customHeight="1" x14ac:dyDescent="0.25">
      <c r="A247" s="207">
        <f t="shared" si="0"/>
        <v>239</v>
      </c>
      <c r="B247" s="207">
        <f>COUNTIF($F$9:F247,F247)</f>
        <v>1</v>
      </c>
      <c r="C247" s="353" t="s">
        <v>985</v>
      </c>
      <c r="D247" s="115" t="s">
        <v>169</v>
      </c>
      <c r="E247" s="210" t="s">
        <v>636</v>
      </c>
      <c r="F247" s="251" t="s">
        <v>372</v>
      </c>
      <c r="G247" s="251" t="s">
        <v>974</v>
      </c>
      <c r="H247" s="5" t="s">
        <v>390</v>
      </c>
      <c r="I247" s="19">
        <f>VLOOKUP(H247,[29]Sheet1!$B$2:$C$12,2,TRUE)</f>
        <v>10</v>
      </c>
      <c r="J247" s="5" t="s">
        <v>390</v>
      </c>
      <c r="K247" s="19">
        <f>VLOOKUP(J247,[29]Sheet1!$B$2:$C$12,2,TRUE)</f>
        <v>10</v>
      </c>
      <c r="L247" s="5" t="s">
        <v>390</v>
      </c>
      <c r="M247" s="19">
        <f>VLOOKUP(L247,[29]Sheet1!$B$2:$C$12,2,TRUE)</f>
        <v>10</v>
      </c>
      <c r="N247" s="5" t="s">
        <v>390</v>
      </c>
      <c r="O247" s="19">
        <f>VLOOKUP(N247,[29]Sheet1!$B$2:$C$12,2,TRUE)</f>
        <v>10</v>
      </c>
      <c r="P247" s="5" t="s">
        <v>390</v>
      </c>
      <c r="Q247" s="19">
        <f>VLOOKUP(P247,[29]Sheet1!$B$2:$C$12,2,TRUE)</f>
        <v>10</v>
      </c>
      <c r="R247" s="5" t="s">
        <v>390</v>
      </c>
      <c r="S247" s="19">
        <f>VLOOKUP(R247,[29]Sheet1!$B$2:$C$12,2,TRUE)</f>
        <v>10</v>
      </c>
      <c r="T247" s="5" t="s">
        <v>391</v>
      </c>
      <c r="U247" s="19">
        <f>VLOOKUP(T247,[29]Sheet1!$B$2:$C$12,2,TRUE)</f>
        <v>9</v>
      </c>
      <c r="V247" s="5" t="s">
        <v>390</v>
      </c>
      <c r="W247" s="19">
        <f>VLOOKUP(V247,[29]Sheet1!$B$2:$C$12,2,TRUE)</f>
        <v>10</v>
      </c>
      <c r="X247" s="5" t="s">
        <v>390</v>
      </c>
      <c r="Y247" s="19">
        <f>VLOOKUP(X247,[29]Sheet1!$B$2:$C$12,2,TRUE)</f>
        <v>10</v>
      </c>
      <c r="Z247" s="5" t="s">
        <v>390</v>
      </c>
      <c r="AA247" s="19">
        <f>VLOOKUP(Z247,[29]Sheet1!$B$2:$C$12,2,TRUE)</f>
        <v>10</v>
      </c>
      <c r="AB247" s="5" t="str">
        <f>VLOOKUP($E247,'[30]Chi tiet'!$D$8:$AC$394,18,0)</f>
        <v>A1</v>
      </c>
      <c r="AC247" s="19">
        <f>VLOOKUP(AB247,[29]Sheet1!$B$2:$C$12,2,TRUE)</f>
        <v>10</v>
      </c>
      <c r="AD247" s="5"/>
      <c r="AE247" s="19" t="e">
        <f>VLOOKUP(AD247,[29]Sheet1!$B$2:$C$12,2,TRUE)</f>
        <v>#N/A</v>
      </c>
      <c r="AF247" s="232"/>
      <c r="AG247" s="227"/>
      <c r="AH247" s="747" t="str">
        <f>VLOOKUP($E247,'[26]Tong hop ket qua'!$E$19:$M$219,9,0)</f>
        <v>Tốt</v>
      </c>
    </row>
    <row r="248" spans="1:34" s="7" customFormat="1" ht="24.95" customHeight="1" x14ac:dyDescent="0.25">
      <c r="A248" s="207">
        <f t="shared" si="0"/>
        <v>240</v>
      </c>
      <c r="B248" s="207">
        <f>COUNTIF($F$9:F248,F248)</f>
        <v>2</v>
      </c>
      <c r="C248" s="353" t="s">
        <v>985</v>
      </c>
      <c r="D248" s="115" t="s">
        <v>180</v>
      </c>
      <c r="E248" s="210" t="s">
        <v>638</v>
      </c>
      <c r="F248" s="38" t="s">
        <v>372</v>
      </c>
      <c r="G248" s="38" t="s">
        <v>974</v>
      </c>
      <c r="H248" s="5" t="s">
        <v>390</v>
      </c>
      <c r="I248" s="19">
        <f>VLOOKUP(H248,[29]Sheet1!$B$2:$C$12,2,TRUE)</f>
        <v>10</v>
      </c>
      <c r="J248" s="5" t="s">
        <v>392</v>
      </c>
      <c r="K248" s="19">
        <f>VLOOKUP(J248,[29]Sheet1!$B$2:$C$12,2,TRUE)</f>
        <v>8</v>
      </c>
      <c r="L248" s="5" t="s">
        <v>391</v>
      </c>
      <c r="M248" s="19">
        <f>VLOOKUP(L248,[29]Sheet1!$B$2:$C$12,2,TRUE)</f>
        <v>9</v>
      </c>
      <c r="N248" s="5" t="s">
        <v>390</v>
      </c>
      <c r="O248" s="19">
        <f>VLOOKUP(N248,[29]Sheet1!$B$2:$C$12,2,TRUE)</f>
        <v>10</v>
      </c>
      <c r="P248" s="5" t="s">
        <v>391</v>
      </c>
      <c r="Q248" s="19">
        <f>VLOOKUP(P248,[29]Sheet1!$B$2:$C$12,2,TRUE)</f>
        <v>9</v>
      </c>
      <c r="R248" s="5" t="s">
        <v>390</v>
      </c>
      <c r="S248" s="19">
        <f>VLOOKUP(R248,[29]Sheet1!$B$2:$C$12,2,TRUE)</f>
        <v>10</v>
      </c>
      <c r="T248" s="5" t="s">
        <v>392</v>
      </c>
      <c r="U248" s="19">
        <f>VLOOKUP(T248,[29]Sheet1!$B$2:$C$12,2,TRUE)</f>
        <v>8</v>
      </c>
      <c r="V248" s="5" t="s">
        <v>390</v>
      </c>
      <c r="W248" s="19">
        <f>VLOOKUP(V248,[29]Sheet1!$B$2:$C$12,2,TRUE)</f>
        <v>10</v>
      </c>
      <c r="X248" s="5" t="s">
        <v>390</v>
      </c>
      <c r="Y248" s="19">
        <f>VLOOKUP(X248,[29]Sheet1!$B$2:$C$12,2,TRUE)</f>
        <v>10</v>
      </c>
      <c r="Z248" s="5" t="s">
        <v>392</v>
      </c>
      <c r="AA248" s="19">
        <f>VLOOKUP(Z248,[29]Sheet1!$B$2:$C$12,2,TRUE)</f>
        <v>8</v>
      </c>
      <c r="AB248" s="5" t="str">
        <f>VLOOKUP($E248,'[30]Chi tiet'!$D$8:$AC$394,18,0)</f>
        <v>A3</v>
      </c>
      <c r="AC248" s="19">
        <f>VLOOKUP(AB248,[29]Sheet1!$B$2:$C$12,2,TRUE)</f>
        <v>8</v>
      </c>
      <c r="AD248" s="5"/>
      <c r="AE248" s="19" t="e">
        <f>VLOOKUP(AD248,[29]Sheet1!$B$2:$C$12,2,TRUE)</f>
        <v>#N/A</v>
      </c>
      <c r="AF248" s="232"/>
      <c r="AG248" s="227"/>
      <c r="AH248" s="747" t="str">
        <f>VLOOKUP($E248,'[26]Tong hop ket qua'!$E$19:$M$219,9,0)</f>
        <v>Tốt</v>
      </c>
    </row>
    <row r="249" spans="1:34" s="7" customFormat="1" ht="24.95" customHeight="1" x14ac:dyDescent="0.25">
      <c r="A249" s="207">
        <f t="shared" si="0"/>
        <v>241</v>
      </c>
      <c r="B249" s="207">
        <f>COUNTIF($F$9:F249,F249)</f>
        <v>3</v>
      </c>
      <c r="C249" s="353" t="s">
        <v>985</v>
      </c>
      <c r="D249" s="115" t="s">
        <v>71</v>
      </c>
      <c r="E249" s="210" t="s">
        <v>637</v>
      </c>
      <c r="F249" s="38" t="s">
        <v>372</v>
      </c>
      <c r="G249" s="38" t="s">
        <v>974</v>
      </c>
      <c r="H249" s="5" t="s">
        <v>390</v>
      </c>
      <c r="I249" s="19">
        <f>VLOOKUP(H249,[29]Sheet1!$B$2:$C$12,2,TRUE)</f>
        <v>10</v>
      </c>
      <c r="J249" s="5" t="s">
        <v>390</v>
      </c>
      <c r="K249" s="19">
        <f>VLOOKUP(J249,[29]Sheet1!$B$2:$C$12,2,TRUE)</f>
        <v>10</v>
      </c>
      <c r="L249" s="5" t="s">
        <v>391</v>
      </c>
      <c r="M249" s="19">
        <f>VLOOKUP(L249,[29]Sheet1!$B$2:$C$12,2,TRUE)</f>
        <v>9</v>
      </c>
      <c r="N249" s="5" t="s">
        <v>392</v>
      </c>
      <c r="O249" s="19">
        <f>VLOOKUP(N249,[29]Sheet1!$B$2:$C$12,2,TRUE)</f>
        <v>8</v>
      </c>
      <c r="P249" s="5" t="s">
        <v>390</v>
      </c>
      <c r="Q249" s="19">
        <f>VLOOKUP(P249,[29]Sheet1!$B$2:$C$12,2,TRUE)</f>
        <v>10</v>
      </c>
      <c r="R249" s="5" t="s">
        <v>390</v>
      </c>
      <c r="S249" s="19">
        <f>VLOOKUP(R249,[29]Sheet1!$B$2:$C$12,2,TRUE)</f>
        <v>10</v>
      </c>
      <c r="T249" s="5" t="s">
        <v>392</v>
      </c>
      <c r="U249" s="19">
        <f>VLOOKUP(T249,[29]Sheet1!$B$2:$C$12,2,TRUE)</f>
        <v>8</v>
      </c>
      <c r="V249" s="5" t="s">
        <v>391</v>
      </c>
      <c r="W249" s="19">
        <f>VLOOKUP(V249,[29]Sheet1!$B$2:$C$12,2,TRUE)</f>
        <v>9</v>
      </c>
      <c r="X249" s="5" t="s">
        <v>390</v>
      </c>
      <c r="Y249" s="19">
        <f>VLOOKUP(X249,[29]Sheet1!$B$2:$C$12,2,TRUE)</f>
        <v>10</v>
      </c>
      <c r="Z249" s="5" t="s">
        <v>391</v>
      </c>
      <c r="AA249" s="19">
        <f>VLOOKUP(Z249,[29]Sheet1!$B$2:$C$12,2,TRUE)</f>
        <v>9</v>
      </c>
      <c r="AB249" s="5" t="str">
        <f>VLOOKUP($E249,'[30]Chi tiet'!$D$8:$AC$394,18,0)</f>
        <v>A2</v>
      </c>
      <c r="AC249" s="19">
        <f>VLOOKUP(AB249,[29]Sheet1!$B$2:$C$12,2,TRUE)</f>
        <v>9</v>
      </c>
      <c r="AD249" s="5"/>
      <c r="AE249" s="19" t="e">
        <f>VLOOKUP(AD249,[29]Sheet1!$B$2:$C$12,2,TRUE)</f>
        <v>#N/A</v>
      </c>
      <c r="AF249" s="232"/>
      <c r="AG249" s="227"/>
      <c r="AH249" s="747" t="str">
        <f>VLOOKUP($E249,'[26]Tong hop ket qua'!$E$19:$M$219,9,0)</f>
        <v>Tốt</v>
      </c>
    </row>
    <row r="250" spans="1:34" s="7" customFormat="1" ht="24.95" customHeight="1" x14ac:dyDescent="0.25">
      <c r="A250" s="207">
        <f t="shared" si="0"/>
        <v>242</v>
      </c>
      <c r="B250" s="207">
        <f>COUNTIF($F$9:F250,F250)</f>
        <v>4</v>
      </c>
      <c r="C250" s="353" t="s">
        <v>985</v>
      </c>
      <c r="D250" s="115" t="s">
        <v>189</v>
      </c>
      <c r="E250" s="210" t="s">
        <v>661</v>
      </c>
      <c r="F250" s="38" t="s">
        <v>372</v>
      </c>
      <c r="G250" s="38" t="s">
        <v>974</v>
      </c>
      <c r="H250" s="5" t="s">
        <v>390</v>
      </c>
      <c r="I250" s="19">
        <f>VLOOKUP(H250,[29]Sheet1!$B$2:$C$12,2,TRUE)</f>
        <v>10</v>
      </c>
      <c r="J250" s="5" t="s">
        <v>393</v>
      </c>
      <c r="K250" s="19">
        <f>VLOOKUP(J250,[29]Sheet1!$B$2:$C$12,2,TRUE)</f>
        <v>7</v>
      </c>
      <c r="L250" s="5" t="s">
        <v>390</v>
      </c>
      <c r="M250" s="19">
        <f>VLOOKUP(L250,[29]Sheet1!$B$2:$C$12,2,TRUE)</f>
        <v>10</v>
      </c>
      <c r="N250" s="5" t="s">
        <v>390</v>
      </c>
      <c r="O250" s="19">
        <f>VLOOKUP(N250,[29]Sheet1!$B$2:$C$12,2,TRUE)</f>
        <v>10</v>
      </c>
      <c r="P250" s="5" t="s">
        <v>390</v>
      </c>
      <c r="Q250" s="19">
        <f>VLOOKUP(P250,[29]Sheet1!$B$2:$C$12,2,TRUE)</f>
        <v>10</v>
      </c>
      <c r="R250" s="5" t="s">
        <v>390</v>
      </c>
      <c r="S250" s="19">
        <f>VLOOKUP(R250,[29]Sheet1!$B$2:$C$12,2,TRUE)</f>
        <v>10</v>
      </c>
      <c r="T250" s="5" t="s">
        <v>392</v>
      </c>
      <c r="U250" s="19">
        <f>VLOOKUP(T250,[29]Sheet1!$B$2:$C$12,2,TRUE)</f>
        <v>8</v>
      </c>
      <c r="V250" s="5" t="s">
        <v>390</v>
      </c>
      <c r="W250" s="19">
        <f>VLOOKUP(V250,[29]Sheet1!$B$2:$C$12,2,TRUE)</f>
        <v>10</v>
      </c>
      <c r="X250" s="5" t="s">
        <v>390</v>
      </c>
      <c r="Y250" s="19">
        <f>VLOOKUP(X250,[29]Sheet1!$B$2:$C$12,2,TRUE)</f>
        <v>10</v>
      </c>
      <c r="Z250" s="5" t="s">
        <v>390</v>
      </c>
      <c r="AA250" s="19">
        <f>VLOOKUP(Z250,[29]Sheet1!$B$2:$C$12,2,TRUE)</f>
        <v>10</v>
      </c>
      <c r="AB250" s="5" t="str">
        <f>VLOOKUP($E250,'[30]Chi tiet'!$D$8:$AC$394,18,0)</f>
        <v>A1</v>
      </c>
      <c r="AC250" s="19">
        <f>VLOOKUP(AB250,[29]Sheet1!$B$2:$C$12,2,TRUE)</f>
        <v>10</v>
      </c>
      <c r="AD250" s="5"/>
      <c r="AE250" s="19" t="e">
        <f>VLOOKUP(AD250,[29]Sheet1!$B$2:$C$12,2,TRUE)</f>
        <v>#N/A</v>
      </c>
      <c r="AF250" s="232"/>
      <c r="AG250" s="227"/>
      <c r="AH250" s="747" t="str">
        <f>VLOOKUP($E250,'[26]Tong hop ket qua'!$E$19:$M$219,9,0)</f>
        <v>Tốt</v>
      </c>
    </row>
    <row r="251" spans="1:34" s="7" customFormat="1" ht="39" customHeight="1" x14ac:dyDescent="0.25">
      <c r="A251" s="207">
        <f t="shared" si="0"/>
        <v>243</v>
      </c>
      <c r="B251" s="207">
        <f>COUNTIF($F$9:F277,F251)</f>
        <v>31</v>
      </c>
      <c r="C251" s="207" t="s">
        <v>985</v>
      </c>
      <c r="D251" s="748" t="s">
        <v>1047</v>
      </c>
      <c r="E251" s="767" t="s">
        <v>1048</v>
      </c>
      <c r="F251" s="768" t="s">
        <v>372</v>
      </c>
      <c r="G251" s="192" t="s">
        <v>974</v>
      </c>
      <c r="H251" s="18"/>
      <c r="I251" s="76"/>
      <c r="J251" s="18"/>
      <c r="K251" s="76"/>
      <c r="L251" s="18"/>
      <c r="M251" s="76"/>
      <c r="N251" s="5" t="s">
        <v>393</v>
      </c>
      <c r="O251" s="19">
        <f>VLOOKUP(N251,[29]Sheet1!$B$2:$C$12,2,TRUE)</f>
        <v>7</v>
      </c>
      <c r="P251" s="5" t="s">
        <v>393</v>
      </c>
      <c r="Q251" s="19">
        <f>VLOOKUP(P251,[29]Sheet1!$B$2:$C$12,2,TRUE)</f>
        <v>7</v>
      </c>
      <c r="R251" s="5" t="s">
        <v>393</v>
      </c>
      <c r="S251" s="19">
        <f>VLOOKUP(R251,[29]Sheet1!$B$2:$C$12,2,TRUE)</f>
        <v>7</v>
      </c>
      <c r="T251" s="5" t="s">
        <v>393</v>
      </c>
      <c r="U251" s="19">
        <f>VLOOKUP(T251,[29]Sheet1!$B$2:$C$12,2,TRUE)</f>
        <v>7</v>
      </c>
      <c r="V251" s="5" t="s">
        <v>392</v>
      </c>
      <c r="W251" s="19">
        <f>VLOOKUP(V251,[29]Sheet1!$B$2:$C$12,2,TRUE)</f>
        <v>8</v>
      </c>
      <c r="X251" s="5" t="s">
        <v>392</v>
      </c>
      <c r="Y251" s="19">
        <f>VLOOKUP(X251,[29]Sheet1!$B$2:$C$12,2,TRUE)</f>
        <v>8</v>
      </c>
      <c r="Z251" s="5" t="s">
        <v>393</v>
      </c>
      <c r="AA251" s="19">
        <f>VLOOKUP(Z251,[29]Sheet1!$B$2:$C$12,2,TRUE)</f>
        <v>7</v>
      </c>
      <c r="AB251" s="5" t="str">
        <f>VLOOKUP($E251,'[30]Chi tiet'!$D$8:$AC$394,18,0)</f>
        <v>A4</v>
      </c>
      <c r="AC251" s="19">
        <f>VLOOKUP(AB251,[29]Sheet1!$B$2:$C$12,2,TRUE)</f>
        <v>7</v>
      </c>
      <c r="AD251" s="5"/>
      <c r="AE251" s="19" t="e">
        <f>VLOOKUP(AD251,[29]Sheet1!$B$2:$C$12,2,TRUE)</f>
        <v>#N/A</v>
      </c>
      <c r="AF251" s="749" t="s">
        <v>1070</v>
      </c>
      <c r="AG251" s="227"/>
      <c r="AH251" s="747"/>
    </row>
    <row r="252" spans="1:34" s="7" customFormat="1" ht="24.95" customHeight="1" x14ac:dyDescent="0.25">
      <c r="A252" s="207">
        <f t="shared" si="0"/>
        <v>244</v>
      </c>
      <c r="B252" s="207">
        <f>COUNTIF($F$9:F252,F252)</f>
        <v>6</v>
      </c>
      <c r="C252" s="353" t="s">
        <v>985</v>
      </c>
      <c r="D252" s="115" t="s">
        <v>164</v>
      </c>
      <c r="E252" s="210" t="s">
        <v>641</v>
      </c>
      <c r="F252" s="38" t="s">
        <v>372</v>
      </c>
      <c r="G252" s="38" t="s">
        <v>974</v>
      </c>
      <c r="H252" s="5" t="s">
        <v>393</v>
      </c>
      <c r="I252" s="19">
        <f>VLOOKUP(H252,[29]Sheet1!$B$2:$C$12,2,TRUE)</f>
        <v>7</v>
      </c>
      <c r="J252" s="5" t="s">
        <v>393</v>
      </c>
      <c r="K252" s="19">
        <f>VLOOKUP(J252,[29]Sheet1!$B$2:$C$12,2,TRUE)</f>
        <v>7</v>
      </c>
      <c r="L252" s="5" t="s">
        <v>392</v>
      </c>
      <c r="M252" s="19">
        <f>VLOOKUP(L252,[29]Sheet1!$B$2:$C$12,2,TRUE)</f>
        <v>8</v>
      </c>
      <c r="N252" s="5" t="s">
        <v>393</v>
      </c>
      <c r="O252" s="19">
        <f>VLOOKUP(N252,[29]Sheet1!$B$2:$C$12,2,TRUE)</f>
        <v>7</v>
      </c>
      <c r="P252" s="5" t="s">
        <v>392</v>
      </c>
      <c r="Q252" s="19">
        <f>VLOOKUP(P252,[29]Sheet1!$B$2:$C$12,2,TRUE)</f>
        <v>8</v>
      </c>
      <c r="R252" s="5" t="s">
        <v>392</v>
      </c>
      <c r="S252" s="19">
        <f>VLOOKUP(R252,[29]Sheet1!$B$2:$C$12,2,TRUE)</f>
        <v>8</v>
      </c>
      <c r="T252" s="5" t="s">
        <v>393</v>
      </c>
      <c r="U252" s="19">
        <f>VLOOKUP(T252,[29]Sheet1!$B$2:$C$12,2,TRUE)</f>
        <v>7</v>
      </c>
      <c r="V252" s="5" t="s">
        <v>393</v>
      </c>
      <c r="W252" s="19">
        <f>VLOOKUP(V252,[29]Sheet1!$B$2:$C$12,2,TRUE)</f>
        <v>7</v>
      </c>
      <c r="X252" s="5" t="s">
        <v>393</v>
      </c>
      <c r="Y252" s="19">
        <f>VLOOKUP(X252,[29]Sheet1!$B$2:$C$12,2,TRUE)</f>
        <v>7</v>
      </c>
      <c r="Z252" s="5" t="s">
        <v>393</v>
      </c>
      <c r="AA252" s="19">
        <f>VLOOKUP(Z252,[29]Sheet1!$B$2:$C$12,2,TRUE)</f>
        <v>7</v>
      </c>
      <c r="AB252" s="5" t="str">
        <f>VLOOKUP($E252,'[30]Chi tiet'!$D$8:$AC$394,18,0)</f>
        <v>A4</v>
      </c>
      <c r="AC252" s="19">
        <f>VLOOKUP(AB252,[29]Sheet1!$B$2:$C$12,2,TRUE)</f>
        <v>7</v>
      </c>
      <c r="AD252" s="5"/>
      <c r="AE252" s="19" t="e">
        <f>VLOOKUP(AD252,[29]Sheet1!$B$2:$C$12,2,TRUE)</f>
        <v>#N/A</v>
      </c>
      <c r="AF252" s="232"/>
      <c r="AG252" s="227"/>
      <c r="AH252" s="747"/>
    </row>
    <row r="253" spans="1:34" s="7" customFormat="1" ht="24.95" customHeight="1" x14ac:dyDescent="0.25">
      <c r="A253" s="207">
        <f t="shared" si="0"/>
        <v>245</v>
      </c>
      <c r="B253" s="207">
        <f>COUNTIF($F$9:F253,F253)</f>
        <v>7</v>
      </c>
      <c r="C253" s="353" t="s">
        <v>985</v>
      </c>
      <c r="D253" s="115" t="s">
        <v>291</v>
      </c>
      <c r="E253" s="210" t="s">
        <v>664</v>
      </c>
      <c r="F253" s="38" t="s">
        <v>372</v>
      </c>
      <c r="G253" s="38" t="s">
        <v>974</v>
      </c>
      <c r="H253" s="5" t="s">
        <v>390</v>
      </c>
      <c r="I253" s="19">
        <f>VLOOKUP(H253,[29]Sheet1!$B$2:$C$12,2,TRUE)</f>
        <v>10</v>
      </c>
      <c r="J253" s="5" t="s">
        <v>393</v>
      </c>
      <c r="K253" s="19">
        <f>VLOOKUP(J253,[29]Sheet1!$B$2:$C$12,2,TRUE)</f>
        <v>7</v>
      </c>
      <c r="L253" s="5" t="s">
        <v>390</v>
      </c>
      <c r="M253" s="19">
        <f>VLOOKUP(L253,[29]Sheet1!$B$2:$C$12,2,TRUE)</f>
        <v>10</v>
      </c>
      <c r="N253" s="5" t="s">
        <v>390</v>
      </c>
      <c r="O253" s="19">
        <f>VLOOKUP(N253,[29]Sheet1!$B$2:$C$12,2,TRUE)</f>
        <v>10</v>
      </c>
      <c r="P253" s="5" t="s">
        <v>390</v>
      </c>
      <c r="Q253" s="19">
        <f>VLOOKUP(P253,[29]Sheet1!$B$2:$C$12,2,TRUE)</f>
        <v>10</v>
      </c>
      <c r="R253" s="5" t="s">
        <v>390</v>
      </c>
      <c r="S253" s="19">
        <f>VLOOKUP(R253,[29]Sheet1!$B$2:$C$12,2,TRUE)</f>
        <v>10</v>
      </c>
      <c r="T253" s="5" t="s">
        <v>392</v>
      </c>
      <c r="U253" s="19">
        <f>VLOOKUP(T253,[29]Sheet1!$B$2:$C$12,2,TRUE)</f>
        <v>8</v>
      </c>
      <c r="V253" s="5" t="s">
        <v>390</v>
      </c>
      <c r="W253" s="19">
        <f>VLOOKUP(V253,[29]Sheet1!$B$2:$C$12,2,TRUE)</f>
        <v>10</v>
      </c>
      <c r="X253" s="5" t="s">
        <v>390</v>
      </c>
      <c r="Y253" s="19">
        <f>VLOOKUP(X253,[29]Sheet1!$B$2:$C$12,2,TRUE)</f>
        <v>10</v>
      </c>
      <c r="Z253" s="5" t="s">
        <v>390</v>
      </c>
      <c r="AA253" s="19">
        <f>VLOOKUP(Z253,[29]Sheet1!$B$2:$C$12,2,TRUE)</f>
        <v>10</v>
      </c>
      <c r="AB253" s="5" t="str">
        <f>VLOOKUP($E253,'[30]Chi tiet'!$D$8:$AC$394,18,0)</f>
        <v>A1</v>
      </c>
      <c r="AC253" s="19">
        <f>VLOOKUP(AB253,[29]Sheet1!$B$2:$C$12,2,TRUE)</f>
        <v>10</v>
      </c>
      <c r="AD253" s="5"/>
      <c r="AE253" s="19" t="e">
        <f>VLOOKUP(AD253,[29]Sheet1!$B$2:$C$12,2,TRUE)</f>
        <v>#N/A</v>
      </c>
      <c r="AF253" s="232"/>
      <c r="AG253" s="227"/>
      <c r="AH253" s="747" t="str">
        <f>VLOOKUP($E253,'[26]Tong hop ket qua'!$E$19:$M$219,9,0)</f>
        <v>Tốt</v>
      </c>
    </row>
    <row r="254" spans="1:34" s="7" customFormat="1" ht="24.95" customHeight="1" x14ac:dyDescent="0.25">
      <c r="A254" s="207">
        <f t="shared" si="0"/>
        <v>246</v>
      </c>
      <c r="B254" s="207">
        <f>COUNTIF($F$9:F254,F254)</f>
        <v>8</v>
      </c>
      <c r="C254" s="353" t="s">
        <v>984</v>
      </c>
      <c r="D254" s="115" t="s">
        <v>166</v>
      </c>
      <c r="E254" s="210" t="s">
        <v>642</v>
      </c>
      <c r="F254" s="38" t="s">
        <v>372</v>
      </c>
      <c r="G254" s="38" t="s">
        <v>974</v>
      </c>
      <c r="H254" s="5" t="s">
        <v>393</v>
      </c>
      <c r="I254" s="19">
        <f>VLOOKUP(H254,[29]Sheet1!$B$2:$C$12,2,TRUE)</f>
        <v>7</v>
      </c>
      <c r="J254" s="5" t="s">
        <v>393</v>
      </c>
      <c r="K254" s="19">
        <f>VLOOKUP(J254,[29]Sheet1!$B$2:$C$12,2,TRUE)</f>
        <v>7</v>
      </c>
      <c r="L254" s="5" t="s">
        <v>392</v>
      </c>
      <c r="M254" s="19">
        <f>VLOOKUP(L254,[29]Sheet1!$B$2:$C$12,2,TRUE)</f>
        <v>8</v>
      </c>
      <c r="N254" s="5" t="s">
        <v>393</v>
      </c>
      <c r="O254" s="19">
        <f>VLOOKUP(N254,[29]Sheet1!$B$2:$C$12,2,TRUE)</f>
        <v>7</v>
      </c>
      <c r="P254" s="5" t="s">
        <v>392</v>
      </c>
      <c r="Q254" s="19">
        <f>VLOOKUP(P254,[29]Sheet1!$B$2:$C$12,2,TRUE)</f>
        <v>8</v>
      </c>
      <c r="R254" s="5" t="s">
        <v>392</v>
      </c>
      <c r="S254" s="19">
        <f>VLOOKUP(R254,[29]Sheet1!$B$2:$C$12,2,TRUE)</f>
        <v>8</v>
      </c>
      <c r="T254" s="5" t="s">
        <v>392</v>
      </c>
      <c r="U254" s="19">
        <f>VLOOKUP(T254,[29]Sheet1!$B$2:$C$12,2,TRUE)</f>
        <v>8</v>
      </c>
      <c r="V254" s="5" t="s">
        <v>392</v>
      </c>
      <c r="W254" s="19">
        <f>VLOOKUP(V254,[29]Sheet1!$B$2:$C$12,2,TRUE)</f>
        <v>8</v>
      </c>
      <c r="X254" s="5" t="s">
        <v>392</v>
      </c>
      <c r="Y254" s="19">
        <f>VLOOKUP(X254,[29]Sheet1!$B$2:$C$12,2,TRUE)</f>
        <v>8</v>
      </c>
      <c r="Z254" s="5" t="s">
        <v>391</v>
      </c>
      <c r="AA254" s="19">
        <f>VLOOKUP(Z254,[29]Sheet1!$B$2:$C$12,2,TRUE)</f>
        <v>9</v>
      </c>
      <c r="AB254" s="5" t="str">
        <f>VLOOKUP($E254,'[30]Chi tiet'!$D$8:$AC$394,18,0)</f>
        <v>A4</v>
      </c>
      <c r="AC254" s="19">
        <f>VLOOKUP(AB254,[29]Sheet1!$B$2:$C$12,2,TRUE)</f>
        <v>7</v>
      </c>
      <c r="AD254" s="5"/>
      <c r="AE254" s="19" t="e">
        <f>VLOOKUP(AD254,[29]Sheet1!$B$2:$C$12,2,TRUE)</f>
        <v>#N/A</v>
      </c>
      <c r="AF254" s="232"/>
      <c r="AG254" s="227"/>
      <c r="AH254" s="747"/>
    </row>
    <row r="255" spans="1:34" s="7" customFormat="1" ht="24.95" customHeight="1" x14ac:dyDescent="0.25">
      <c r="A255" s="207">
        <f t="shared" si="0"/>
        <v>247</v>
      </c>
      <c r="B255" s="207">
        <f>COUNTIF($F$9:F255,F255)</f>
        <v>9</v>
      </c>
      <c r="C255" s="353" t="s">
        <v>985</v>
      </c>
      <c r="D255" s="115" t="s">
        <v>167</v>
      </c>
      <c r="E255" s="210" t="s">
        <v>643</v>
      </c>
      <c r="F255" s="38" t="s">
        <v>372</v>
      </c>
      <c r="G255" s="38" t="s">
        <v>974</v>
      </c>
      <c r="H255" s="5" t="s">
        <v>393</v>
      </c>
      <c r="I255" s="19">
        <f>VLOOKUP(H255,[29]Sheet1!$B$2:$C$12,2,TRUE)</f>
        <v>7</v>
      </c>
      <c r="J255" s="5" t="s">
        <v>393</v>
      </c>
      <c r="K255" s="19">
        <f>VLOOKUP(J255,[29]Sheet1!$B$2:$C$12,2,TRUE)</f>
        <v>7</v>
      </c>
      <c r="L255" s="5" t="s">
        <v>393</v>
      </c>
      <c r="M255" s="19">
        <f>VLOOKUP(L255,[29]Sheet1!$B$2:$C$12,2,TRUE)</f>
        <v>7</v>
      </c>
      <c r="N255" s="5" t="s">
        <v>393</v>
      </c>
      <c r="O255" s="19">
        <f>VLOOKUP(N255,[29]Sheet1!$B$2:$C$12,2,TRUE)</f>
        <v>7</v>
      </c>
      <c r="P255" s="5" t="s">
        <v>392</v>
      </c>
      <c r="Q255" s="19">
        <f>VLOOKUP(P255,[29]Sheet1!$B$2:$C$12,2,TRUE)</f>
        <v>8</v>
      </c>
      <c r="R255" s="5" t="s">
        <v>392</v>
      </c>
      <c r="S255" s="19">
        <f>VLOOKUP(R255,[29]Sheet1!$B$2:$C$12,2,TRUE)</f>
        <v>8</v>
      </c>
      <c r="T255" s="5" t="s">
        <v>393</v>
      </c>
      <c r="U255" s="19">
        <f>VLOOKUP(T255,[29]Sheet1!$B$2:$C$12,2,TRUE)</f>
        <v>7</v>
      </c>
      <c r="V255" s="5" t="s">
        <v>393</v>
      </c>
      <c r="W255" s="19">
        <f>VLOOKUP(V255,[29]Sheet1!$B$2:$C$12,2,TRUE)</f>
        <v>7</v>
      </c>
      <c r="X255" s="5" t="s">
        <v>393</v>
      </c>
      <c r="Y255" s="19">
        <f>VLOOKUP(X255,[29]Sheet1!$B$2:$C$12,2,TRUE)</f>
        <v>7</v>
      </c>
      <c r="Z255" s="5" t="s">
        <v>393</v>
      </c>
      <c r="AA255" s="19">
        <f>VLOOKUP(Z255,[29]Sheet1!$B$2:$C$12,2,TRUE)</f>
        <v>7</v>
      </c>
      <c r="AB255" s="5" t="str">
        <f>VLOOKUP($E255,'[30]Chi tiet'!$D$8:$AC$394,18,0)</f>
        <v>A4</v>
      </c>
      <c r="AC255" s="19">
        <f>VLOOKUP(AB255,[29]Sheet1!$B$2:$C$12,2,TRUE)</f>
        <v>7</v>
      </c>
      <c r="AD255" s="5"/>
      <c r="AE255" s="19" t="e">
        <f>VLOOKUP(AD255,[29]Sheet1!$B$2:$C$12,2,TRUE)</f>
        <v>#N/A</v>
      </c>
      <c r="AF255" s="232"/>
      <c r="AG255" s="227"/>
      <c r="AH255" s="747"/>
    </row>
    <row r="256" spans="1:34" s="7" customFormat="1" ht="24.95" customHeight="1" x14ac:dyDescent="0.25">
      <c r="A256" s="207">
        <f t="shared" si="0"/>
        <v>248</v>
      </c>
      <c r="B256" s="207">
        <f>COUNTIF($F$9:F256,F256)</f>
        <v>10</v>
      </c>
      <c r="C256" s="353" t="s">
        <v>985</v>
      </c>
      <c r="D256" s="115" t="s">
        <v>168</v>
      </c>
      <c r="E256" s="210" t="s">
        <v>644</v>
      </c>
      <c r="F256" s="38" t="s">
        <v>372</v>
      </c>
      <c r="G256" s="38" t="s">
        <v>974</v>
      </c>
      <c r="H256" s="5" t="s">
        <v>390</v>
      </c>
      <c r="I256" s="19">
        <f>VLOOKUP(H256,[29]Sheet1!$B$2:$C$12,2,TRUE)</f>
        <v>10</v>
      </c>
      <c r="J256" s="5" t="s">
        <v>393</v>
      </c>
      <c r="K256" s="19">
        <f>VLOOKUP(J256,[29]Sheet1!$B$2:$C$12,2,TRUE)</f>
        <v>7</v>
      </c>
      <c r="L256" s="5" t="s">
        <v>390</v>
      </c>
      <c r="M256" s="19">
        <f>VLOOKUP(L256,[29]Sheet1!$B$2:$C$12,2,TRUE)</f>
        <v>10</v>
      </c>
      <c r="N256" s="5" t="s">
        <v>390</v>
      </c>
      <c r="O256" s="19">
        <f>VLOOKUP(N256,[29]Sheet1!$B$2:$C$12,2,TRUE)</f>
        <v>10</v>
      </c>
      <c r="P256" s="5" t="s">
        <v>390</v>
      </c>
      <c r="Q256" s="19">
        <f>VLOOKUP(P256,[29]Sheet1!$B$2:$C$12,2,TRUE)</f>
        <v>10</v>
      </c>
      <c r="R256" s="5" t="s">
        <v>390</v>
      </c>
      <c r="S256" s="19">
        <f>VLOOKUP(R256,[29]Sheet1!$B$2:$C$12,2,TRUE)</f>
        <v>10</v>
      </c>
      <c r="T256" s="5" t="s">
        <v>390</v>
      </c>
      <c r="U256" s="19">
        <f>VLOOKUP(T256,[29]Sheet1!$B$2:$C$12,2,TRUE)</f>
        <v>10</v>
      </c>
      <c r="V256" s="5" t="s">
        <v>390</v>
      </c>
      <c r="W256" s="19">
        <f>VLOOKUP(V256,[29]Sheet1!$B$2:$C$12,2,TRUE)</f>
        <v>10</v>
      </c>
      <c r="X256" s="5" t="s">
        <v>390</v>
      </c>
      <c r="Y256" s="19">
        <f>VLOOKUP(X256,[29]Sheet1!$B$2:$C$12,2,TRUE)</f>
        <v>10</v>
      </c>
      <c r="Z256" s="5" t="s">
        <v>390</v>
      </c>
      <c r="AA256" s="19">
        <f>VLOOKUP(Z256,[29]Sheet1!$B$2:$C$12,2,TRUE)</f>
        <v>10</v>
      </c>
      <c r="AB256" s="5" t="str">
        <f>VLOOKUP($E256,'[30]Chi tiet'!$D$8:$AC$394,18,0)</f>
        <v>A1</v>
      </c>
      <c r="AC256" s="19">
        <f>VLOOKUP(AB256,[29]Sheet1!$B$2:$C$12,2,TRUE)</f>
        <v>10</v>
      </c>
      <c r="AD256" s="5"/>
      <c r="AE256" s="19" t="e">
        <f>VLOOKUP(AD256,[29]Sheet1!$B$2:$C$12,2,TRUE)</f>
        <v>#N/A</v>
      </c>
      <c r="AF256" s="232"/>
      <c r="AG256" s="227"/>
      <c r="AH256" s="747" t="str">
        <f>VLOOKUP($E256,'[26]Tong hop ket qua'!$E$19:$M$219,9,0)</f>
        <v>Tốt</v>
      </c>
    </row>
    <row r="257" spans="1:34" s="7" customFormat="1" ht="24.95" customHeight="1" x14ac:dyDescent="0.25">
      <c r="A257" s="207">
        <f t="shared" si="0"/>
        <v>249</v>
      </c>
      <c r="B257" s="207">
        <f>COUNTIF($F$9:F257,F257)</f>
        <v>11</v>
      </c>
      <c r="C257" s="353" t="s">
        <v>985</v>
      </c>
      <c r="D257" s="115" t="s">
        <v>172</v>
      </c>
      <c r="E257" s="210" t="s">
        <v>645</v>
      </c>
      <c r="F257" s="38" t="s">
        <v>372</v>
      </c>
      <c r="G257" s="38" t="s">
        <v>974</v>
      </c>
      <c r="H257" s="5" t="s">
        <v>393</v>
      </c>
      <c r="I257" s="19">
        <f>VLOOKUP(H257,[29]Sheet1!$B$2:$C$12,2,TRUE)</f>
        <v>7</v>
      </c>
      <c r="J257" s="5" t="s">
        <v>393</v>
      </c>
      <c r="K257" s="19">
        <f>VLOOKUP(J257,[29]Sheet1!$B$2:$C$12,2,TRUE)</f>
        <v>7</v>
      </c>
      <c r="L257" s="5" t="s">
        <v>392</v>
      </c>
      <c r="M257" s="19">
        <f>VLOOKUP(L257,[29]Sheet1!$B$2:$C$12,2,TRUE)</f>
        <v>8</v>
      </c>
      <c r="N257" s="5" t="s">
        <v>393</v>
      </c>
      <c r="O257" s="19">
        <f>VLOOKUP(N257,[29]Sheet1!$B$2:$C$12,2,TRUE)</f>
        <v>7</v>
      </c>
      <c r="P257" s="5" t="s">
        <v>392</v>
      </c>
      <c r="Q257" s="19">
        <f>VLOOKUP(P257,[29]Sheet1!$B$2:$C$12,2,TRUE)</f>
        <v>8</v>
      </c>
      <c r="R257" s="5" t="s">
        <v>392</v>
      </c>
      <c r="S257" s="19">
        <f>VLOOKUP(R257,[29]Sheet1!$B$2:$C$12,2,TRUE)</f>
        <v>8</v>
      </c>
      <c r="T257" s="5" t="s">
        <v>393</v>
      </c>
      <c r="U257" s="19">
        <f>VLOOKUP(T257,[29]Sheet1!$B$2:$C$12,2,TRUE)</f>
        <v>7</v>
      </c>
      <c r="V257" s="5" t="s">
        <v>393</v>
      </c>
      <c r="W257" s="19">
        <f>VLOOKUP(V257,[29]Sheet1!$B$2:$C$12,2,TRUE)</f>
        <v>7</v>
      </c>
      <c r="X257" s="5" t="s">
        <v>392</v>
      </c>
      <c r="Y257" s="19">
        <f>VLOOKUP(X257,[29]Sheet1!$B$2:$C$12,2,TRUE)</f>
        <v>8</v>
      </c>
      <c r="Z257" s="5" t="s">
        <v>393</v>
      </c>
      <c r="AA257" s="19">
        <f>VLOOKUP(Z257,[29]Sheet1!$B$2:$C$12,2,TRUE)</f>
        <v>7</v>
      </c>
      <c r="AB257" s="5" t="str">
        <f>VLOOKUP($E257,'[30]Chi tiet'!$D$8:$AC$394,18,0)</f>
        <v>A4</v>
      </c>
      <c r="AC257" s="19">
        <f>VLOOKUP(AB257,[29]Sheet1!$B$2:$C$12,2,TRUE)</f>
        <v>7</v>
      </c>
      <c r="AD257" s="5"/>
      <c r="AE257" s="19" t="e">
        <f>VLOOKUP(AD257,[29]Sheet1!$B$2:$C$12,2,TRUE)</f>
        <v>#N/A</v>
      </c>
      <c r="AF257" s="232"/>
      <c r="AG257" s="227"/>
      <c r="AH257" s="747" t="str">
        <f>VLOOKUP($E257,'[26]Tong hop ket qua'!$E$19:$M$219,9,0)</f>
        <v>Tốt</v>
      </c>
    </row>
    <row r="258" spans="1:34" s="7" customFormat="1" ht="24.95" customHeight="1" x14ac:dyDescent="0.25">
      <c r="A258" s="207">
        <f t="shared" si="0"/>
        <v>250</v>
      </c>
      <c r="B258" s="207">
        <f>COUNTIF($F$9:F258,F258)</f>
        <v>12</v>
      </c>
      <c r="C258" s="353" t="s">
        <v>985</v>
      </c>
      <c r="D258" s="115" t="s">
        <v>173</v>
      </c>
      <c r="E258" s="210" t="s">
        <v>646</v>
      </c>
      <c r="F258" s="38" t="s">
        <v>372</v>
      </c>
      <c r="G258" s="38" t="s">
        <v>974</v>
      </c>
      <c r="H258" s="5" t="s">
        <v>393</v>
      </c>
      <c r="I258" s="19">
        <f>VLOOKUP(H258,[29]Sheet1!$B$2:$C$12,2,TRUE)</f>
        <v>7</v>
      </c>
      <c r="J258" s="5" t="s">
        <v>393</v>
      </c>
      <c r="K258" s="19">
        <f>VLOOKUP(J258,[29]Sheet1!$B$2:$C$12,2,TRUE)</f>
        <v>7</v>
      </c>
      <c r="L258" s="5" t="s">
        <v>393</v>
      </c>
      <c r="M258" s="19">
        <f>VLOOKUP(L258,[29]Sheet1!$B$2:$C$12,2,TRUE)</f>
        <v>7</v>
      </c>
      <c r="N258" s="5" t="s">
        <v>393</v>
      </c>
      <c r="O258" s="19">
        <f>VLOOKUP(N258,[29]Sheet1!$B$2:$C$12,2,TRUE)</f>
        <v>7</v>
      </c>
      <c r="P258" s="5" t="s">
        <v>392</v>
      </c>
      <c r="Q258" s="19">
        <f>VLOOKUP(P258,[29]Sheet1!$B$2:$C$12,2,TRUE)</f>
        <v>8</v>
      </c>
      <c r="R258" s="5" t="s">
        <v>392</v>
      </c>
      <c r="S258" s="19">
        <f>VLOOKUP(R258,[29]Sheet1!$B$2:$C$12,2,TRUE)</f>
        <v>8</v>
      </c>
      <c r="T258" s="5" t="s">
        <v>393</v>
      </c>
      <c r="U258" s="19">
        <f>VLOOKUP(T258,[29]Sheet1!$B$2:$C$12,2,TRUE)</f>
        <v>7</v>
      </c>
      <c r="V258" s="5" t="s">
        <v>393</v>
      </c>
      <c r="W258" s="19">
        <f>VLOOKUP(V258,[29]Sheet1!$B$2:$C$12,2,TRUE)</f>
        <v>7</v>
      </c>
      <c r="X258" s="5" t="s">
        <v>393</v>
      </c>
      <c r="Y258" s="19">
        <f>VLOOKUP(X258,[29]Sheet1!$B$2:$C$12,2,TRUE)</f>
        <v>7</v>
      </c>
      <c r="Z258" s="5" t="s">
        <v>392</v>
      </c>
      <c r="AA258" s="19">
        <f>VLOOKUP(Z258,[29]Sheet1!$B$2:$C$12,2,TRUE)</f>
        <v>8</v>
      </c>
      <c r="AB258" s="5" t="str">
        <f>VLOOKUP($E258,'[30]Chi tiet'!$D$8:$AC$394,18,0)</f>
        <v>A4</v>
      </c>
      <c r="AC258" s="19">
        <f>VLOOKUP(AB258,[29]Sheet1!$B$2:$C$12,2,TRUE)</f>
        <v>7</v>
      </c>
      <c r="AD258" s="5"/>
      <c r="AE258" s="19" t="e">
        <f>VLOOKUP(AD258,[29]Sheet1!$B$2:$C$12,2,TRUE)</f>
        <v>#N/A</v>
      </c>
      <c r="AF258" s="232"/>
      <c r="AG258" s="227"/>
      <c r="AH258" s="747"/>
    </row>
    <row r="259" spans="1:34" s="7" customFormat="1" ht="24.95" customHeight="1" x14ac:dyDescent="0.25">
      <c r="A259" s="207">
        <f t="shared" si="0"/>
        <v>251</v>
      </c>
      <c r="B259" s="207">
        <f>COUNTIF($F$9:F259,F259)</f>
        <v>13</v>
      </c>
      <c r="C259" s="353" t="s">
        <v>985</v>
      </c>
      <c r="D259" s="115" t="s">
        <v>865</v>
      </c>
      <c r="E259" s="210" t="s">
        <v>647</v>
      </c>
      <c r="F259" s="38" t="s">
        <v>372</v>
      </c>
      <c r="G259" s="38" t="s">
        <v>974</v>
      </c>
      <c r="H259" s="5" t="s">
        <v>393</v>
      </c>
      <c r="I259" s="19">
        <f>VLOOKUP(H259,[29]Sheet1!$B$2:$C$12,2,TRUE)</f>
        <v>7</v>
      </c>
      <c r="J259" s="5" t="s">
        <v>393</v>
      </c>
      <c r="K259" s="19">
        <f>VLOOKUP(J259,[29]Sheet1!$B$2:$C$12,2,TRUE)</f>
        <v>7</v>
      </c>
      <c r="L259" s="5" t="s">
        <v>393</v>
      </c>
      <c r="M259" s="19">
        <f>VLOOKUP(L259,[29]Sheet1!$B$2:$C$12,2,TRUE)</f>
        <v>7</v>
      </c>
      <c r="N259" s="5" t="s">
        <v>392</v>
      </c>
      <c r="O259" s="19">
        <f>VLOOKUP(N259,[29]Sheet1!$B$2:$C$12,2,TRUE)</f>
        <v>8</v>
      </c>
      <c r="P259" s="5" t="s">
        <v>393</v>
      </c>
      <c r="Q259" s="19">
        <f>VLOOKUP(P259,[29]Sheet1!$B$2:$C$12,2,TRUE)</f>
        <v>7</v>
      </c>
      <c r="R259" s="5" t="s">
        <v>392</v>
      </c>
      <c r="S259" s="19">
        <f>VLOOKUP(R259,[29]Sheet1!$B$2:$C$12,2,TRUE)</f>
        <v>8</v>
      </c>
      <c r="T259" s="5" t="s">
        <v>409</v>
      </c>
      <c r="U259" s="19">
        <f>VLOOKUP(T259,[29]Sheet1!$B$2:$C$12,2,TRUE)</f>
        <v>5</v>
      </c>
      <c r="V259" s="5" t="s">
        <v>393</v>
      </c>
      <c r="W259" s="19">
        <f>VLOOKUP(V259,[29]Sheet1!$B$2:$C$12,2,TRUE)</f>
        <v>7</v>
      </c>
      <c r="X259" s="5" t="s">
        <v>392</v>
      </c>
      <c r="Y259" s="19">
        <f>VLOOKUP(X259,[29]Sheet1!$B$2:$C$12,2,TRUE)</f>
        <v>8</v>
      </c>
      <c r="Z259" s="5" t="s">
        <v>393</v>
      </c>
      <c r="AA259" s="19">
        <f>VLOOKUP(Z259,[29]Sheet1!$B$2:$C$12,2,TRUE)</f>
        <v>7</v>
      </c>
      <c r="AB259" s="5" t="str">
        <f>VLOOKUP($E259,'[30]Chi tiet'!$D$8:$AC$394,18,0)</f>
        <v>C1</v>
      </c>
      <c r="AC259" s="19">
        <f>VLOOKUP(AB259,[29]Sheet1!$B$2:$C$12,2,TRUE)</f>
        <v>4</v>
      </c>
      <c r="AD259" s="5"/>
      <c r="AE259" s="19" t="e">
        <f>VLOOKUP(AD259,[29]Sheet1!$B$2:$C$12,2,TRUE)</f>
        <v>#N/A</v>
      </c>
      <c r="AF259" s="232"/>
      <c r="AG259" s="227"/>
      <c r="AH259" s="747"/>
    </row>
    <row r="260" spans="1:34" s="7" customFormat="1" ht="24.95" customHeight="1" x14ac:dyDescent="0.25">
      <c r="A260" s="207">
        <f t="shared" si="0"/>
        <v>252</v>
      </c>
      <c r="B260" s="207">
        <f>COUNTIF($F$9:F260,F260)</f>
        <v>14</v>
      </c>
      <c r="C260" s="353" t="s">
        <v>984</v>
      </c>
      <c r="D260" s="115" t="s">
        <v>174</v>
      </c>
      <c r="E260" s="210" t="s">
        <v>648</v>
      </c>
      <c r="F260" s="38" t="s">
        <v>372</v>
      </c>
      <c r="G260" s="38" t="s">
        <v>974</v>
      </c>
      <c r="H260" s="5" t="s">
        <v>392</v>
      </c>
      <c r="I260" s="19">
        <f>VLOOKUP(H260,[29]Sheet1!$B$2:$C$12,2,TRUE)</f>
        <v>8</v>
      </c>
      <c r="J260" s="5" t="s">
        <v>393</v>
      </c>
      <c r="K260" s="19">
        <f>VLOOKUP(J260,[29]Sheet1!$B$2:$C$12,2,TRUE)</f>
        <v>7</v>
      </c>
      <c r="L260" s="5" t="s">
        <v>392</v>
      </c>
      <c r="M260" s="19">
        <f>VLOOKUP(L260,[29]Sheet1!$B$2:$C$12,2,TRUE)</f>
        <v>8</v>
      </c>
      <c r="N260" s="5" t="s">
        <v>393</v>
      </c>
      <c r="O260" s="19">
        <f>VLOOKUP(N260,[29]Sheet1!$B$2:$C$12,2,TRUE)</f>
        <v>7</v>
      </c>
      <c r="P260" s="5" t="s">
        <v>392</v>
      </c>
      <c r="Q260" s="19">
        <f>VLOOKUP(P260,[29]Sheet1!$B$2:$C$12,2,TRUE)</f>
        <v>8</v>
      </c>
      <c r="R260" s="5" t="s">
        <v>392</v>
      </c>
      <c r="S260" s="19">
        <f>VLOOKUP(R260,[29]Sheet1!$B$2:$C$12,2,TRUE)</f>
        <v>8</v>
      </c>
      <c r="T260" s="5" t="s">
        <v>393</v>
      </c>
      <c r="U260" s="19">
        <f>VLOOKUP(T260,[29]Sheet1!$B$2:$C$12,2,TRUE)</f>
        <v>7</v>
      </c>
      <c r="V260" s="5" t="s">
        <v>392</v>
      </c>
      <c r="W260" s="19">
        <f>VLOOKUP(V260,[29]Sheet1!$B$2:$C$12,2,TRUE)</f>
        <v>8</v>
      </c>
      <c r="X260" s="5" t="s">
        <v>392</v>
      </c>
      <c r="Y260" s="19">
        <f>VLOOKUP(X260,[29]Sheet1!$B$2:$C$12,2,TRUE)</f>
        <v>8</v>
      </c>
      <c r="Z260" s="5" t="s">
        <v>392</v>
      </c>
      <c r="AA260" s="19">
        <f>VLOOKUP(Z260,[29]Sheet1!$B$2:$C$12,2,TRUE)</f>
        <v>8</v>
      </c>
      <c r="AB260" s="5" t="str">
        <f>VLOOKUP($E260,'[30]Chi tiet'!$D$8:$AC$394,18,0)</f>
        <v>A3</v>
      </c>
      <c r="AC260" s="19">
        <f>VLOOKUP(AB260,[29]Sheet1!$B$2:$C$12,2,TRUE)</f>
        <v>8</v>
      </c>
      <c r="AD260" s="5"/>
      <c r="AE260" s="19" t="e">
        <f>VLOOKUP(AD260,[29]Sheet1!$B$2:$C$12,2,TRUE)</f>
        <v>#N/A</v>
      </c>
      <c r="AF260" s="232"/>
      <c r="AG260" s="227"/>
      <c r="AH260" s="747"/>
    </row>
    <row r="261" spans="1:34" s="7" customFormat="1" ht="24.95" customHeight="1" x14ac:dyDescent="0.25">
      <c r="A261" s="207">
        <f t="shared" si="0"/>
        <v>253</v>
      </c>
      <c r="B261" s="207">
        <f>COUNTIF($F$9:F261,F261)</f>
        <v>15</v>
      </c>
      <c r="C261" s="353" t="s">
        <v>985</v>
      </c>
      <c r="D261" s="115" t="s">
        <v>175</v>
      </c>
      <c r="E261" s="210" t="s">
        <v>649</v>
      </c>
      <c r="F261" s="38" t="s">
        <v>372</v>
      </c>
      <c r="G261" s="38" t="s">
        <v>974</v>
      </c>
      <c r="H261" s="5" t="s">
        <v>393</v>
      </c>
      <c r="I261" s="19">
        <f>VLOOKUP(H261,[29]Sheet1!$B$2:$C$12,2,TRUE)</f>
        <v>7</v>
      </c>
      <c r="J261" s="5" t="s">
        <v>393</v>
      </c>
      <c r="K261" s="19">
        <f>VLOOKUP(J261,[29]Sheet1!$B$2:$C$12,2,TRUE)</f>
        <v>7</v>
      </c>
      <c r="L261" s="5" t="s">
        <v>392</v>
      </c>
      <c r="M261" s="19">
        <f>VLOOKUP(L261,[29]Sheet1!$B$2:$C$12,2,TRUE)</f>
        <v>8</v>
      </c>
      <c r="N261" s="5" t="s">
        <v>393</v>
      </c>
      <c r="O261" s="19">
        <f>VLOOKUP(N261,[29]Sheet1!$B$2:$C$12,2,TRUE)</f>
        <v>7</v>
      </c>
      <c r="P261" s="5" t="s">
        <v>392</v>
      </c>
      <c r="Q261" s="19">
        <f>VLOOKUP(P261,[29]Sheet1!$B$2:$C$12,2,TRUE)</f>
        <v>8</v>
      </c>
      <c r="R261" s="5" t="s">
        <v>392</v>
      </c>
      <c r="S261" s="19">
        <f>VLOOKUP(R261,[29]Sheet1!$B$2:$C$12,2,TRUE)</f>
        <v>8</v>
      </c>
      <c r="T261" s="5" t="s">
        <v>393</v>
      </c>
      <c r="U261" s="19">
        <f>VLOOKUP(T261,[29]Sheet1!$B$2:$C$12,2,TRUE)</f>
        <v>7</v>
      </c>
      <c r="V261" s="5" t="s">
        <v>392</v>
      </c>
      <c r="W261" s="19">
        <f>VLOOKUP(V261,[29]Sheet1!$B$2:$C$12,2,TRUE)</f>
        <v>8</v>
      </c>
      <c r="X261" s="5" t="s">
        <v>392</v>
      </c>
      <c r="Y261" s="19">
        <f>VLOOKUP(X261,[29]Sheet1!$B$2:$C$12,2,TRUE)</f>
        <v>8</v>
      </c>
      <c r="Z261" s="5" t="s">
        <v>392</v>
      </c>
      <c r="AA261" s="19">
        <f>VLOOKUP(Z261,[29]Sheet1!$B$2:$C$12,2,TRUE)</f>
        <v>8</v>
      </c>
      <c r="AB261" s="5" t="str">
        <f>VLOOKUP($E261,'[30]Chi tiet'!$D$8:$AC$394,18,0)</f>
        <v>A3</v>
      </c>
      <c r="AC261" s="19">
        <f>VLOOKUP(AB261,[29]Sheet1!$B$2:$C$12,2,TRUE)</f>
        <v>8</v>
      </c>
      <c r="AD261" s="5"/>
      <c r="AE261" s="19" t="e">
        <f>VLOOKUP(AD261,[29]Sheet1!$B$2:$C$12,2,TRUE)</f>
        <v>#N/A</v>
      </c>
      <c r="AF261" s="232"/>
      <c r="AG261" s="227"/>
      <c r="AH261" s="747"/>
    </row>
    <row r="262" spans="1:34" s="7" customFormat="1" ht="24.95" customHeight="1" x14ac:dyDescent="0.25">
      <c r="A262" s="207">
        <f t="shared" si="0"/>
        <v>254</v>
      </c>
      <c r="B262" s="207">
        <f>COUNTIF($F$9:F262,F262)</f>
        <v>16</v>
      </c>
      <c r="C262" s="353" t="s">
        <v>985</v>
      </c>
      <c r="D262" s="115" t="s">
        <v>176</v>
      </c>
      <c r="E262" s="210" t="s">
        <v>650</v>
      </c>
      <c r="F262" s="38" t="s">
        <v>372</v>
      </c>
      <c r="G262" s="38" t="s">
        <v>974</v>
      </c>
      <c r="H262" s="5" t="s">
        <v>393</v>
      </c>
      <c r="I262" s="19">
        <f>VLOOKUP(H262,[29]Sheet1!$B$2:$C$12,2,TRUE)</f>
        <v>7</v>
      </c>
      <c r="J262" s="5" t="s">
        <v>393</v>
      </c>
      <c r="K262" s="19">
        <f>VLOOKUP(J262,[29]Sheet1!$B$2:$C$12,2,TRUE)</f>
        <v>7</v>
      </c>
      <c r="L262" s="5" t="s">
        <v>393</v>
      </c>
      <c r="M262" s="19">
        <f>VLOOKUP(L262,[29]Sheet1!$B$2:$C$12,2,TRUE)</f>
        <v>7</v>
      </c>
      <c r="N262" s="5" t="s">
        <v>393</v>
      </c>
      <c r="O262" s="19">
        <f>VLOOKUP(N262,[29]Sheet1!$B$2:$C$12,2,TRUE)</f>
        <v>7</v>
      </c>
      <c r="P262" s="5" t="s">
        <v>392</v>
      </c>
      <c r="Q262" s="19">
        <f>VLOOKUP(P262,[29]Sheet1!$B$2:$C$12,2,TRUE)</f>
        <v>8</v>
      </c>
      <c r="R262" s="5" t="s">
        <v>393</v>
      </c>
      <c r="S262" s="19">
        <f>VLOOKUP(R262,[29]Sheet1!$B$2:$C$12,2,TRUE)</f>
        <v>7</v>
      </c>
      <c r="T262" s="5" t="s">
        <v>393</v>
      </c>
      <c r="U262" s="19">
        <f>VLOOKUP(T262,[29]Sheet1!$B$2:$C$12,2,TRUE)</f>
        <v>7</v>
      </c>
      <c r="V262" s="5" t="s">
        <v>392</v>
      </c>
      <c r="W262" s="19">
        <f>VLOOKUP(V262,[29]Sheet1!$B$2:$C$12,2,TRUE)</f>
        <v>8</v>
      </c>
      <c r="X262" s="5" t="s">
        <v>392</v>
      </c>
      <c r="Y262" s="19">
        <f>VLOOKUP(X262,[29]Sheet1!$B$2:$C$12,2,TRUE)</f>
        <v>8</v>
      </c>
      <c r="Z262" s="5" t="s">
        <v>393</v>
      </c>
      <c r="AA262" s="19">
        <f>VLOOKUP(Z262,[29]Sheet1!$B$2:$C$12,2,TRUE)</f>
        <v>7</v>
      </c>
      <c r="AB262" s="5" t="str">
        <f>VLOOKUP($E262,'[30]Chi tiet'!$D$8:$AC$394,18,0)</f>
        <v>A3</v>
      </c>
      <c r="AC262" s="19">
        <f>VLOOKUP(AB262,[29]Sheet1!$B$2:$C$12,2,TRUE)</f>
        <v>8</v>
      </c>
      <c r="AD262" s="5"/>
      <c r="AE262" s="19" t="e">
        <f>VLOOKUP(AD262,[29]Sheet1!$B$2:$C$12,2,TRUE)</f>
        <v>#N/A</v>
      </c>
      <c r="AF262" s="232"/>
      <c r="AG262" s="227"/>
      <c r="AH262" s="747"/>
    </row>
    <row r="263" spans="1:34" s="7" customFormat="1" ht="24.95" customHeight="1" x14ac:dyDescent="0.25">
      <c r="A263" s="207">
        <f t="shared" si="0"/>
        <v>255</v>
      </c>
      <c r="B263" s="207">
        <f>COUNTIF($F$9:F263,F263)</f>
        <v>17</v>
      </c>
      <c r="C263" s="353" t="s">
        <v>985</v>
      </c>
      <c r="D263" s="58" t="s">
        <v>826</v>
      </c>
      <c r="E263" s="219" t="s">
        <v>827</v>
      </c>
      <c r="F263" s="38" t="s">
        <v>372</v>
      </c>
      <c r="G263" s="38" t="s">
        <v>974</v>
      </c>
      <c r="H263" s="5" t="s">
        <v>391</v>
      </c>
      <c r="I263" s="19">
        <f>VLOOKUP(H263,[29]Sheet1!$B$2:$C$12,2,TRUE)</f>
        <v>9</v>
      </c>
      <c r="J263" s="5" t="s">
        <v>393</v>
      </c>
      <c r="K263" s="19">
        <f>VLOOKUP(J263,[29]Sheet1!$B$2:$C$12,2,TRUE)</f>
        <v>7</v>
      </c>
      <c r="L263" s="5" t="s">
        <v>391</v>
      </c>
      <c r="M263" s="19">
        <f>VLOOKUP(L263,[29]Sheet1!$B$2:$C$12,2,TRUE)</f>
        <v>9</v>
      </c>
      <c r="N263" s="5" t="s">
        <v>392</v>
      </c>
      <c r="O263" s="19">
        <f>VLOOKUP(N263,[29]Sheet1!$B$2:$C$12,2,TRUE)</f>
        <v>8</v>
      </c>
      <c r="P263" s="5" t="s">
        <v>392</v>
      </c>
      <c r="Q263" s="19">
        <f>VLOOKUP(P263,[29]Sheet1!$B$2:$C$12,2,TRUE)</f>
        <v>8</v>
      </c>
      <c r="R263" s="5" t="s">
        <v>392</v>
      </c>
      <c r="S263" s="19">
        <f>VLOOKUP(R263,[29]Sheet1!$B$2:$C$12,2,TRUE)</f>
        <v>8</v>
      </c>
      <c r="T263" s="5" t="s">
        <v>392</v>
      </c>
      <c r="U263" s="19">
        <f>VLOOKUP(T263,[29]Sheet1!$B$2:$C$12,2,TRUE)</f>
        <v>8</v>
      </c>
      <c r="V263" s="5" t="s">
        <v>392</v>
      </c>
      <c r="W263" s="19">
        <f>VLOOKUP(V263,[29]Sheet1!$B$2:$C$12,2,TRUE)</f>
        <v>8</v>
      </c>
      <c r="X263" s="5" t="s">
        <v>391</v>
      </c>
      <c r="Y263" s="19">
        <f>VLOOKUP(X263,[29]Sheet1!$B$2:$C$12,2,TRUE)</f>
        <v>9</v>
      </c>
      <c r="Z263" s="5" t="s">
        <v>390</v>
      </c>
      <c r="AA263" s="19">
        <f>VLOOKUP(Z263,[29]Sheet1!$B$2:$C$12,2,TRUE)</f>
        <v>10</v>
      </c>
      <c r="AB263" s="5" t="str">
        <f>VLOOKUP($E263,'[30]Chi tiet'!$D$8:$AC$394,18,0)</f>
        <v>A2</v>
      </c>
      <c r="AC263" s="19">
        <f>VLOOKUP(AB263,[29]Sheet1!$B$2:$C$12,2,TRUE)</f>
        <v>9</v>
      </c>
      <c r="AD263" s="5"/>
      <c r="AE263" s="19" t="e">
        <f>VLOOKUP(AD263,[29]Sheet1!$B$2:$C$12,2,TRUE)</f>
        <v>#N/A</v>
      </c>
      <c r="AF263" s="232"/>
      <c r="AG263" s="227"/>
      <c r="AH263" s="747" t="str">
        <f>VLOOKUP($E263,'[26]Tong hop ket qua'!$E$19:$M$219,9,0)</f>
        <v>Xuất sắc</v>
      </c>
    </row>
    <row r="264" spans="1:34" s="7" customFormat="1" ht="24.95" customHeight="1" x14ac:dyDescent="0.25">
      <c r="A264" s="207">
        <f t="shared" si="0"/>
        <v>256</v>
      </c>
      <c r="B264" s="207">
        <f>COUNTIF($F$9:F264,F264)</f>
        <v>18</v>
      </c>
      <c r="C264" s="353" t="s">
        <v>985</v>
      </c>
      <c r="D264" s="115" t="s">
        <v>177</v>
      </c>
      <c r="E264" s="210" t="s">
        <v>651</v>
      </c>
      <c r="F264" s="38" t="s">
        <v>372</v>
      </c>
      <c r="G264" s="38" t="s">
        <v>974</v>
      </c>
      <c r="H264" s="5" t="s">
        <v>393</v>
      </c>
      <c r="I264" s="19">
        <f>VLOOKUP(H264,[29]Sheet1!$B$2:$C$12,2,TRUE)</f>
        <v>7</v>
      </c>
      <c r="J264" s="5" t="s">
        <v>393</v>
      </c>
      <c r="K264" s="19">
        <f>VLOOKUP(J264,[29]Sheet1!$B$2:$C$12,2,TRUE)</f>
        <v>7</v>
      </c>
      <c r="L264" s="5" t="s">
        <v>392</v>
      </c>
      <c r="M264" s="19">
        <f>VLOOKUP(L264,[29]Sheet1!$B$2:$C$12,2,TRUE)</f>
        <v>8</v>
      </c>
      <c r="N264" s="5" t="s">
        <v>393</v>
      </c>
      <c r="O264" s="19">
        <f>VLOOKUP(N264,[29]Sheet1!$B$2:$C$12,2,TRUE)</f>
        <v>7</v>
      </c>
      <c r="P264" s="5" t="s">
        <v>392</v>
      </c>
      <c r="Q264" s="19">
        <f>VLOOKUP(P264,[29]Sheet1!$B$2:$C$12,2,TRUE)</f>
        <v>8</v>
      </c>
      <c r="R264" s="5" t="s">
        <v>392</v>
      </c>
      <c r="S264" s="19">
        <f>VLOOKUP(R264,[29]Sheet1!$B$2:$C$12,2,TRUE)</f>
        <v>8</v>
      </c>
      <c r="T264" s="5" t="s">
        <v>392</v>
      </c>
      <c r="U264" s="19">
        <f>VLOOKUP(T264,[29]Sheet1!$B$2:$C$12,2,TRUE)</f>
        <v>8</v>
      </c>
      <c r="V264" s="5" t="s">
        <v>392</v>
      </c>
      <c r="W264" s="19">
        <f>VLOOKUP(V264,[29]Sheet1!$B$2:$C$12,2,TRUE)</f>
        <v>8</v>
      </c>
      <c r="X264" s="5" t="s">
        <v>392</v>
      </c>
      <c r="Y264" s="19">
        <f>VLOOKUP(X264,[29]Sheet1!$B$2:$C$12,2,TRUE)</f>
        <v>8</v>
      </c>
      <c r="Z264" s="5" t="s">
        <v>392</v>
      </c>
      <c r="AA264" s="19">
        <f>VLOOKUP(Z264,[29]Sheet1!$B$2:$C$12,2,TRUE)</f>
        <v>8</v>
      </c>
      <c r="AB264" s="5" t="str">
        <f>VLOOKUP($E264,'[30]Chi tiet'!$D$8:$AC$394,18,0)</f>
        <v>A3</v>
      </c>
      <c r="AC264" s="19">
        <f>VLOOKUP(AB264,[29]Sheet1!$B$2:$C$12,2,TRUE)</f>
        <v>8</v>
      </c>
      <c r="AD264" s="5"/>
      <c r="AE264" s="19" t="e">
        <f>VLOOKUP(AD264,[29]Sheet1!$B$2:$C$12,2,TRUE)</f>
        <v>#N/A</v>
      </c>
      <c r="AF264" s="232"/>
      <c r="AG264" s="227"/>
      <c r="AH264" s="747"/>
    </row>
    <row r="265" spans="1:34" s="7" customFormat="1" ht="24.95" customHeight="1" x14ac:dyDescent="0.25">
      <c r="A265" s="207">
        <f t="shared" ref="A265:A349" si="1">ROW()-8</f>
        <v>257</v>
      </c>
      <c r="B265" s="207">
        <f>COUNTIF($F$9:F265,F265)</f>
        <v>19</v>
      </c>
      <c r="C265" s="353" t="s">
        <v>984</v>
      </c>
      <c r="D265" s="115" t="s">
        <v>178</v>
      </c>
      <c r="E265" s="210" t="s">
        <v>652</v>
      </c>
      <c r="F265" s="38" t="s">
        <v>372</v>
      </c>
      <c r="G265" s="38" t="s">
        <v>974</v>
      </c>
      <c r="H265" s="5" t="s">
        <v>393</v>
      </c>
      <c r="I265" s="19">
        <f>VLOOKUP(H265,[29]Sheet1!$B$2:$C$12,2,TRUE)</f>
        <v>7</v>
      </c>
      <c r="J265" s="5" t="s">
        <v>393</v>
      </c>
      <c r="K265" s="19">
        <f>VLOOKUP(J265,[29]Sheet1!$B$2:$C$12,2,TRUE)</f>
        <v>7</v>
      </c>
      <c r="L265" s="5" t="s">
        <v>393</v>
      </c>
      <c r="M265" s="19">
        <f>VLOOKUP(L265,[29]Sheet1!$B$2:$C$12,2,TRUE)</f>
        <v>7</v>
      </c>
      <c r="N265" s="5" t="s">
        <v>393</v>
      </c>
      <c r="O265" s="19">
        <f>VLOOKUP(N265,[29]Sheet1!$B$2:$C$12,2,TRUE)</f>
        <v>7</v>
      </c>
      <c r="P265" s="5" t="s">
        <v>392</v>
      </c>
      <c r="Q265" s="19">
        <f>VLOOKUP(P265,[29]Sheet1!$B$2:$C$12,2,TRUE)</f>
        <v>8</v>
      </c>
      <c r="R265" s="5" t="s">
        <v>392</v>
      </c>
      <c r="S265" s="19">
        <f>VLOOKUP(R265,[29]Sheet1!$B$2:$C$12,2,TRUE)</f>
        <v>8</v>
      </c>
      <c r="T265" s="5" t="s">
        <v>393</v>
      </c>
      <c r="U265" s="19">
        <f>VLOOKUP(T265,[29]Sheet1!$B$2:$C$12,2,TRUE)</f>
        <v>7</v>
      </c>
      <c r="V265" s="5" t="s">
        <v>392</v>
      </c>
      <c r="W265" s="19">
        <f>VLOOKUP(V265,[29]Sheet1!$B$2:$C$12,2,TRUE)</f>
        <v>8</v>
      </c>
      <c r="X265" s="5" t="s">
        <v>393</v>
      </c>
      <c r="Y265" s="19">
        <f>VLOOKUP(X265,[29]Sheet1!$B$2:$C$12,2,TRUE)</f>
        <v>7</v>
      </c>
      <c r="Z265" s="5" t="s">
        <v>392</v>
      </c>
      <c r="AA265" s="19">
        <f>VLOOKUP(Z265,[29]Sheet1!$B$2:$C$12,2,TRUE)</f>
        <v>8</v>
      </c>
      <c r="AB265" s="5" t="str">
        <f>VLOOKUP($E265,'[30]Chi tiet'!$D$8:$AC$394,18,0)</f>
        <v>A4</v>
      </c>
      <c r="AC265" s="19">
        <f>VLOOKUP(AB265,[29]Sheet1!$B$2:$C$12,2,TRUE)</f>
        <v>7</v>
      </c>
      <c r="AD265" s="5"/>
      <c r="AE265" s="19" t="e">
        <f>VLOOKUP(AD265,[29]Sheet1!$B$2:$C$12,2,TRUE)</f>
        <v>#N/A</v>
      </c>
      <c r="AF265" s="232"/>
      <c r="AG265" s="227"/>
      <c r="AH265" s="747"/>
    </row>
    <row r="266" spans="1:34" s="7" customFormat="1" ht="24.95" customHeight="1" x14ac:dyDescent="0.25">
      <c r="A266" s="207">
        <f t="shared" si="1"/>
        <v>258</v>
      </c>
      <c r="B266" s="207">
        <f>COUNTIF($F$9:F266,F266)</f>
        <v>20</v>
      </c>
      <c r="C266" s="353" t="s">
        <v>984</v>
      </c>
      <c r="D266" s="115" t="s">
        <v>179</v>
      </c>
      <c r="E266" s="210" t="s">
        <v>653</v>
      </c>
      <c r="F266" s="38" t="s">
        <v>372</v>
      </c>
      <c r="G266" s="38" t="s">
        <v>974</v>
      </c>
      <c r="H266" s="5" t="s">
        <v>393</v>
      </c>
      <c r="I266" s="19">
        <f>VLOOKUP(H266,[29]Sheet1!$B$2:$C$12,2,TRUE)</f>
        <v>7</v>
      </c>
      <c r="J266" s="5" t="s">
        <v>393</v>
      </c>
      <c r="K266" s="19">
        <f>VLOOKUP(J266,[29]Sheet1!$B$2:$C$12,2,TRUE)</f>
        <v>7</v>
      </c>
      <c r="L266" s="5" t="s">
        <v>393</v>
      </c>
      <c r="M266" s="19">
        <f>VLOOKUP(L266,[29]Sheet1!$B$2:$C$12,2,TRUE)</f>
        <v>7</v>
      </c>
      <c r="N266" s="5" t="s">
        <v>393</v>
      </c>
      <c r="O266" s="19">
        <f>VLOOKUP(N266,[29]Sheet1!$B$2:$C$12,2,TRUE)</f>
        <v>7</v>
      </c>
      <c r="P266" s="5" t="s">
        <v>392</v>
      </c>
      <c r="Q266" s="19">
        <f>VLOOKUP(P266,[29]Sheet1!$B$2:$C$12,2,TRUE)</f>
        <v>8</v>
      </c>
      <c r="R266" s="5" t="s">
        <v>390</v>
      </c>
      <c r="S266" s="19">
        <f>VLOOKUP(R266,[29]Sheet1!$B$2:$C$12,2,TRUE)</f>
        <v>10</v>
      </c>
      <c r="T266" s="5" t="s">
        <v>393</v>
      </c>
      <c r="U266" s="19">
        <f>VLOOKUP(T266,[29]Sheet1!$B$2:$C$12,2,TRUE)</f>
        <v>7</v>
      </c>
      <c r="V266" s="5" t="s">
        <v>393</v>
      </c>
      <c r="W266" s="19">
        <f>VLOOKUP(V266,[29]Sheet1!$B$2:$C$12,2,TRUE)</f>
        <v>7</v>
      </c>
      <c r="X266" s="5" t="s">
        <v>392</v>
      </c>
      <c r="Y266" s="19">
        <f>VLOOKUP(X266,[29]Sheet1!$B$2:$C$12,2,TRUE)</f>
        <v>8</v>
      </c>
      <c r="Z266" s="5" t="s">
        <v>392</v>
      </c>
      <c r="AA266" s="19">
        <f>VLOOKUP(Z266,[29]Sheet1!$B$2:$C$12,2,TRUE)</f>
        <v>8</v>
      </c>
      <c r="AB266" s="5" t="str">
        <f>VLOOKUP($E266,'[30]Chi tiet'!$D$8:$AC$394,18,0)</f>
        <v>A4</v>
      </c>
      <c r="AC266" s="19">
        <f>VLOOKUP(AB266,[29]Sheet1!$B$2:$C$12,2,TRUE)</f>
        <v>7</v>
      </c>
      <c r="AD266" s="5"/>
      <c r="AE266" s="19" t="e">
        <f>VLOOKUP(AD266,[29]Sheet1!$B$2:$C$12,2,TRUE)</f>
        <v>#N/A</v>
      </c>
      <c r="AF266" s="232"/>
      <c r="AG266" s="227"/>
      <c r="AH266" s="747"/>
    </row>
    <row r="267" spans="1:34" s="7" customFormat="1" ht="24.95" customHeight="1" x14ac:dyDescent="0.25">
      <c r="A267" s="207">
        <f t="shared" si="1"/>
        <v>259</v>
      </c>
      <c r="B267" s="207">
        <f>COUNTIF($F$9:F267,F267)</f>
        <v>21</v>
      </c>
      <c r="C267" s="353" t="s">
        <v>985</v>
      </c>
      <c r="D267" s="115" t="s">
        <v>181</v>
      </c>
      <c r="E267" s="210" t="s">
        <v>654</v>
      </c>
      <c r="F267" s="38" t="s">
        <v>372</v>
      </c>
      <c r="G267" s="38" t="s">
        <v>974</v>
      </c>
      <c r="H267" s="5" t="s">
        <v>392</v>
      </c>
      <c r="I267" s="19">
        <f>VLOOKUP(H267,[29]Sheet1!$B$2:$C$12,2,TRUE)</f>
        <v>8</v>
      </c>
      <c r="J267" s="5" t="s">
        <v>393</v>
      </c>
      <c r="K267" s="19">
        <f>VLOOKUP(J267,[29]Sheet1!$B$2:$C$12,2,TRUE)</f>
        <v>7</v>
      </c>
      <c r="L267" s="5" t="s">
        <v>392</v>
      </c>
      <c r="M267" s="19">
        <f>VLOOKUP(L267,[29]Sheet1!$B$2:$C$12,2,TRUE)</f>
        <v>8</v>
      </c>
      <c r="N267" s="5" t="s">
        <v>392</v>
      </c>
      <c r="O267" s="19">
        <f>VLOOKUP(N267,[29]Sheet1!$B$2:$C$12,2,TRUE)</f>
        <v>8</v>
      </c>
      <c r="P267" s="5" t="s">
        <v>392</v>
      </c>
      <c r="Q267" s="19">
        <f>VLOOKUP(P267,[29]Sheet1!$B$2:$C$12,2,TRUE)</f>
        <v>8</v>
      </c>
      <c r="R267" s="5" t="s">
        <v>392</v>
      </c>
      <c r="S267" s="19">
        <f>VLOOKUP(R267,[29]Sheet1!$B$2:$C$12,2,TRUE)</f>
        <v>8</v>
      </c>
      <c r="T267" s="5" t="s">
        <v>392</v>
      </c>
      <c r="U267" s="19">
        <f>VLOOKUP(T267,[29]Sheet1!$B$2:$C$12,2,TRUE)</f>
        <v>8</v>
      </c>
      <c r="V267" s="5" t="s">
        <v>392</v>
      </c>
      <c r="W267" s="19">
        <f>VLOOKUP(V267,[29]Sheet1!$B$2:$C$12,2,TRUE)</f>
        <v>8</v>
      </c>
      <c r="X267" s="5" t="s">
        <v>392</v>
      </c>
      <c r="Y267" s="19">
        <f>VLOOKUP(X267,[29]Sheet1!$B$2:$C$12,2,TRUE)</f>
        <v>8</v>
      </c>
      <c r="Z267" s="5" t="s">
        <v>392</v>
      </c>
      <c r="AA267" s="19">
        <f>VLOOKUP(Z267,[29]Sheet1!$B$2:$C$12,2,TRUE)</f>
        <v>8</v>
      </c>
      <c r="AB267" s="5" t="str">
        <f>VLOOKUP($E267,'[30]Chi tiet'!$D$8:$AC$394,18,0)</f>
        <v>A3</v>
      </c>
      <c r="AC267" s="19">
        <f>VLOOKUP(AB267,[29]Sheet1!$B$2:$C$12,2,TRUE)</f>
        <v>8</v>
      </c>
      <c r="AD267" s="5"/>
      <c r="AE267" s="19" t="e">
        <f>VLOOKUP(AD267,[29]Sheet1!$B$2:$C$12,2,TRUE)</f>
        <v>#N/A</v>
      </c>
      <c r="AF267" s="232"/>
      <c r="AG267" s="227"/>
      <c r="AH267" s="747" t="str">
        <f>VLOOKUP($E267,'[26]Tong hop ket qua'!$E$19:$M$219,9,0)</f>
        <v>Tốt</v>
      </c>
    </row>
    <row r="268" spans="1:34" s="7" customFormat="1" ht="24.95" customHeight="1" x14ac:dyDescent="0.25">
      <c r="A268" s="207">
        <f t="shared" si="1"/>
        <v>260</v>
      </c>
      <c r="B268" s="207">
        <f>COUNTIF($F$9:F268,F268)</f>
        <v>22</v>
      </c>
      <c r="C268" s="353" t="s">
        <v>985</v>
      </c>
      <c r="D268" s="115" t="s">
        <v>308</v>
      </c>
      <c r="E268" s="210" t="s">
        <v>665</v>
      </c>
      <c r="F268" s="38" t="s">
        <v>372</v>
      </c>
      <c r="G268" s="38" t="s">
        <v>974</v>
      </c>
      <c r="H268" s="5" t="s">
        <v>390</v>
      </c>
      <c r="I268" s="19">
        <f>VLOOKUP(H268,[29]Sheet1!$B$2:$C$12,2,TRUE)</f>
        <v>10</v>
      </c>
      <c r="J268" s="5" t="s">
        <v>393</v>
      </c>
      <c r="K268" s="19">
        <f>VLOOKUP(J268,[29]Sheet1!$B$2:$C$12,2,TRUE)</f>
        <v>7</v>
      </c>
      <c r="L268" s="5" t="s">
        <v>390</v>
      </c>
      <c r="M268" s="19">
        <f>VLOOKUP(L268,[29]Sheet1!$B$2:$C$12,2,TRUE)</f>
        <v>10</v>
      </c>
      <c r="N268" s="5" t="s">
        <v>390</v>
      </c>
      <c r="O268" s="19">
        <f>VLOOKUP(N268,[29]Sheet1!$B$2:$C$12,2,TRUE)</f>
        <v>10</v>
      </c>
      <c r="P268" s="5" t="s">
        <v>390</v>
      </c>
      <c r="Q268" s="19">
        <f>VLOOKUP(P268,[29]Sheet1!$B$2:$C$12,2,TRUE)</f>
        <v>10</v>
      </c>
      <c r="R268" s="5" t="s">
        <v>390</v>
      </c>
      <c r="S268" s="19">
        <f>VLOOKUP(R268,[29]Sheet1!$B$2:$C$12,2,TRUE)</f>
        <v>10</v>
      </c>
      <c r="T268" s="5" t="s">
        <v>392</v>
      </c>
      <c r="U268" s="19">
        <f>VLOOKUP(T268,[29]Sheet1!$B$2:$C$12,2,TRUE)</f>
        <v>8</v>
      </c>
      <c r="V268" s="5" t="s">
        <v>390</v>
      </c>
      <c r="W268" s="19">
        <f>VLOOKUP(V268,[29]Sheet1!$B$2:$C$12,2,TRUE)</f>
        <v>10</v>
      </c>
      <c r="X268" s="5" t="s">
        <v>390</v>
      </c>
      <c r="Y268" s="19">
        <f>VLOOKUP(X268,[29]Sheet1!$B$2:$C$12,2,TRUE)</f>
        <v>10</v>
      </c>
      <c r="Z268" s="5" t="s">
        <v>390</v>
      </c>
      <c r="AA268" s="19">
        <f>VLOOKUP(Z268,[29]Sheet1!$B$2:$C$12,2,TRUE)</f>
        <v>10</v>
      </c>
      <c r="AB268" s="5" t="str">
        <f>VLOOKUP($E268,'[30]Chi tiet'!$D$8:$AC$394,18,0)</f>
        <v>A1</v>
      </c>
      <c r="AC268" s="19">
        <f>VLOOKUP(AB268,[29]Sheet1!$B$2:$C$12,2,TRUE)</f>
        <v>10</v>
      </c>
      <c r="AD268" s="5"/>
      <c r="AE268" s="19" t="e">
        <f>VLOOKUP(AD268,[29]Sheet1!$B$2:$C$12,2,TRUE)</f>
        <v>#N/A</v>
      </c>
      <c r="AF268" s="232"/>
      <c r="AG268" s="227"/>
      <c r="AH268" s="747" t="str">
        <f>VLOOKUP($E268,'[26]Tong hop ket qua'!$E$19:$M$219,9,0)</f>
        <v>Tốt</v>
      </c>
    </row>
    <row r="269" spans="1:34" s="7" customFormat="1" ht="24.95" customHeight="1" x14ac:dyDescent="0.25">
      <c r="A269" s="207">
        <f t="shared" si="1"/>
        <v>261</v>
      </c>
      <c r="B269" s="207">
        <f>COUNTIF($F$9:F269,F269)</f>
        <v>23</v>
      </c>
      <c r="C269" s="353" t="s">
        <v>984</v>
      </c>
      <c r="D269" s="115" t="s">
        <v>182</v>
      </c>
      <c r="E269" s="210" t="s">
        <v>655</v>
      </c>
      <c r="F269" s="38" t="s">
        <v>372</v>
      </c>
      <c r="G269" s="38" t="s">
        <v>974</v>
      </c>
      <c r="H269" s="5" t="s">
        <v>393</v>
      </c>
      <c r="I269" s="19">
        <f>VLOOKUP(H269,[29]Sheet1!$B$2:$C$12,2,TRUE)</f>
        <v>7</v>
      </c>
      <c r="J269" s="5" t="s">
        <v>393</v>
      </c>
      <c r="K269" s="19">
        <f>VLOOKUP(J269,[29]Sheet1!$B$2:$C$12,2,TRUE)</f>
        <v>7</v>
      </c>
      <c r="L269" s="5" t="s">
        <v>392</v>
      </c>
      <c r="M269" s="19">
        <f>VLOOKUP(L269,[29]Sheet1!$B$2:$C$12,2,TRUE)</f>
        <v>8</v>
      </c>
      <c r="N269" s="5" t="s">
        <v>393</v>
      </c>
      <c r="O269" s="19">
        <f>VLOOKUP(N269,[29]Sheet1!$B$2:$C$12,2,TRUE)</f>
        <v>7</v>
      </c>
      <c r="P269" s="5" t="s">
        <v>392</v>
      </c>
      <c r="Q269" s="19">
        <f>VLOOKUP(P269,[29]Sheet1!$B$2:$C$12,2,TRUE)</f>
        <v>8</v>
      </c>
      <c r="R269" s="5" t="s">
        <v>392</v>
      </c>
      <c r="S269" s="19">
        <f>VLOOKUP(R269,[29]Sheet1!$B$2:$C$12,2,TRUE)</f>
        <v>8</v>
      </c>
      <c r="T269" s="5" t="s">
        <v>393</v>
      </c>
      <c r="U269" s="19">
        <f>VLOOKUP(T269,[29]Sheet1!$B$2:$C$12,2,TRUE)</f>
        <v>7</v>
      </c>
      <c r="V269" s="5" t="s">
        <v>392</v>
      </c>
      <c r="W269" s="19">
        <f>VLOOKUP(V269,[29]Sheet1!$B$2:$C$12,2,TRUE)</f>
        <v>8</v>
      </c>
      <c r="X269" s="5" t="s">
        <v>393</v>
      </c>
      <c r="Y269" s="19">
        <f>VLOOKUP(X269,[29]Sheet1!$B$2:$C$12,2,TRUE)</f>
        <v>7</v>
      </c>
      <c r="Z269" s="5" t="s">
        <v>392</v>
      </c>
      <c r="AA269" s="19">
        <f>VLOOKUP(Z269,[29]Sheet1!$B$2:$C$12,2,TRUE)</f>
        <v>8</v>
      </c>
      <c r="AB269" s="5" t="str">
        <f>VLOOKUP($E269,'[30]Chi tiet'!$D$8:$AC$394,18,0)</f>
        <v>A3</v>
      </c>
      <c r="AC269" s="19">
        <f>VLOOKUP(AB269,[29]Sheet1!$B$2:$C$12,2,TRUE)</f>
        <v>8</v>
      </c>
      <c r="AD269" s="5"/>
      <c r="AE269" s="19" t="e">
        <f>VLOOKUP(AD269,[29]Sheet1!$B$2:$C$12,2,TRUE)</f>
        <v>#N/A</v>
      </c>
      <c r="AF269" s="232"/>
      <c r="AG269" s="227"/>
      <c r="AH269" s="747" t="str">
        <f>VLOOKUP($E269,'[26]Tong hop ket qua'!$E$19:$M$219,9,0)</f>
        <v>Khá</v>
      </c>
    </row>
    <row r="270" spans="1:34" s="7" customFormat="1" ht="24.95" customHeight="1" x14ac:dyDescent="0.25">
      <c r="A270" s="207">
        <f t="shared" si="1"/>
        <v>262</v>
      </c>
      <c r="B270" s="207">
        <f>COUNTIF($F$9:F270,F270)</f>
        <v>24</v>
      </c>
      <c r="C270" s="353" t="s">
        <v>984</v>
      </c>
      <c r="D270" s="115" t="s">
        <v>183</v>
      </c>
      <c r="E270" s="210" t="s">
        <v>656</v>
      </c>
      <c r="F270" s="38" t="s">
        <v>372</v>
      </c>
      <c r="G270" s="38" t="s">
        <v>974</v>
      </c>
      <c r="H270" s="5" t="s">
        <v>393</v>
      </c>
      <c r="I270" s="19">
        <f>VLOOKUP(H270,[29]Sheet1!$B$2:$C$12,2,TRUE)</f>
        <v>7</v>
      </c>
      <c r="J270" s="5" t="s">
        <v>393</v>
      </c>
      <c r="K270" s="19">
        <f>VLOOKUP(J270,[29]Sheet1!$B$2:$C$12,2,TRUE)</f>
        <v>7</v>
      </c>
      <c r="L270" s="5" t="s">
        <v>393</v>
      </c>
      <c r="M270" s="19">
        <f>VLOOKUP(L270,[29]Sheet1!$B$2:$C$12,2,TRUE)</f>
        <v>7</v>
      </c>
      <c r="N270" s="5" t="s">
        <v>393</v>
      </c>
      <c r="O270" s="19">
        <f>VLOOKUP(N270,[29]Sheet1!$B$2:$C$12,2,TRUE)</f>
        <v>7</v>
      </c>
      <c r="P270" s="5" t="s">
        <v>393</v>
      </c>
      <c r="Q270" s="19">
        <f>VLOOKUP(P270,[29]Sheet1!$B$2:$C$12,2,TRUE)</f>
        <v>7</v>
      </c>
      <c r="R270" s="5" t="s">
        <v>393</v>
      </c>
      <c r="S270" s="19">
        <f>VLOOKUP(R270,[29]Sheet1!$B$2:$C$12,2,TRUE)</f>
        <v>7</v>
      </c>
      <c r="T270" s="5" t="s">
        <v>393</v>
      </c>
      <c r="U270" s="19">
        <f>VLOOKUP(T270,[29]Sheet1!$B$2:$C$12,2,TRUE)</f>
        <v>7</v>
      </c>
      <c r="V270" s="5" t="s">
        <v>393</v>
      </c>
      <c r="W270" s="19">
        <f>VLOOKUP(V270,[29]Sheet1!$B$2:$C$12,2,TRUE)</f>
        <v>7</v>
      </c>
      <c r="X270" s="5" t="s">
        <v>392</v>
      </c>
      <c r="Y270" s="19">
        <f>VLOOKUP(X270,[29]Sheet1!$B$2:$C$12,2,TRUE)</f>
        <v>8</v>
      </c>
      <c r="Z270" s="5" t="s">
        <v>393</v>
      </c>
      <c r="AA270" s="19">
        <f>VLOOKUP(Z270,[29]Sheet1!$B$2:$C$12,2,TRUE)</f>
        <v>7</v>
      </c>
      <c r="AB270" s="5" t="str">
        <f>VLOOKUP($E270,'[30]Chi tiet'!$D$8:$AC$394,18,0)</f>
        <v>A4</v>
      </c>
      <c r="AC270" s="19">
        <f>VLOOKUP(AB270,[29]Sheet1!$B$2:$C$12,2,TRUE)</f>
        <v>7</v>
      </c>
      <c r="AD270" s="5"/>
      <c r="AE270" s="19" t="e">
        <f>VLOOKUP(AD270,[29]Sheet1!$B$2:$C$12,2,TRUE)</f>
        <v>#N/A</v>
      </c>
      <c r="AF270" s="232"/>
      <c r="AG270" s="227"/>
      <c r="AH270" s="747"/>
    </row>
    <row r="271" spans="1:34" s="7" customFormat="1" ht="24.95" customHeight="1" x14ac:dyDescent="0.25">
      <c r="A271" s="207">
        <f t="shared" si="1"/>
        <v>263</v>
      </c>
      <c r="B271" s="207">
        <f>COUNTIF($F$9:F271,F271)</f>
        <v>25</v>
      </c>
      <c r="C271" s="353" t="s">
        <v>985</v>
      </c>
      <c r="D271" s="115" t="s">
        <v>184</v>
      </c>
      <c r="E271" s="210" t="s">
        <v>657</v>
      </c>
      <c r="F271" s="38" t="s">
        <v>372</v>
      </c>
      <c r="G271" s="38" t="s">
        <v>974</v>
      </c>
      <c r="H271" s="5" t="s">
        <v>393</v>
      </c>
      <c r="I271" s="19">
        <f>VLOOKUP(H271,[29]Sheet1!$B$2:$C$12,2,TRUE)</f>
        <v>7</v>
      </c>
      <c r="J271" s="5" t="s">
        <v>393</v>
      </c>
      <c r="K271" s="19">
        <f>VLOOKUP(J271,[29]Sheet1!$B$2:$C$12,2,TRUE)</f>
        <v>7</v>
      </c>
      <c r="L271" s="5" t="s">
        <v>392</v>
      </c>
      <c r="M271" s="19">
        <f>VLOOKUP(L271,[29]Sheet1!$B$2:$C$12,2,TRUE)</f>
        <v>8</v>
      </c>
      <c r="N271" s="5" t="s">
        <v>393</v>
      </c>
      <c r="O271" s="19">
        <f>VLOOKUP(N271,[29]Sheet1!$B$2:$C$12,2,TRUE)</f>
        <v>7</v>
      </c>
      <c r="P271" s="5" t="s">
        <v>392</v>
      </c>
      <c r="Q271" s="19">
        <f>VLOOKUP(P271,[29]Sheet1!$B$2:$C$12,2,TRUE)</f>
        <v>8</v>
      </c>
      <c r="R271" s="5" t="s">
        <v>390</v>
      </c>
      <c r="S271" s="19">
        <f>VLOOKUP(R271,[29]Sheet1!$B$2:$C$12,2,TRUE)</f>
        <v>10</v>
      </c>
      <c r="T271" s="5" t="s">
        <v>392</v>
      </c>
      <c r="U271" s="19">
        <f>VLOOKUP(T271,[29]Sheet1!$B$2:$C$12,2,TRUE)</f>
        <v>8</v>
      </c>
      <c r="V271" s="5" t="s">
        <v>393</v>
      </c>
      <c r="W271" s="19">
        <f>VLOOKUP(V271,[29]Sheet1!$B$2:$C$12,2,TRUE)</f>
        <v>7</v>
      </c>
      <c r="X271" s="5" t="s">
        <v>391</v>
      </c>
      <c r="Y271" s="19">
        <f>VLOOKUP(X271,[29]Sheet1!$B$2:$C$12,2,TRUE)</f>
        <v>9</v>
      </c>
      <c r="Z271" s="5" t="s">
        <v>392</v>
      </c>
      <c r="AA271" s="19">
        <f>VLOOKUP(Z271,[29]Sheet1!$B$2:$C$12,2,TRUE)</f>
        <v>8</v>
      </c>
      <c r="AB271" s="5" t="str">
        <f>VLOOKUP($E271,'[30]Chi tiet'!$D$8:$AC$394,18,0)</f>
        <v>A3</v>
      </c>
      <c r="AC271" s="19">
        <f>VLOOKUP(AB271,[29]Sheet1!$B$2:$C$12,2,TRUE)</f>
        <v>8</v>
      </c>
      <c r="AD271" s="5"/>
      <c r="AE271" s="19" t="e">
        <f>VLOOKUP(AD271,[29]Sheet1!$B$2:$C$12,2,TRUE)</f>
        <v>#N/A</v>
      </c>
      <c r="AF271" s="232"/>
      <c r="AG271" s="227"/>
      <c r="AH271" s="747"/>
    </row>
    <row r="272" spans="1:34" s="7" customFormat="1" ht="24.95" customHeight="1" x14ac:dyDescent="0.25">
      <c r="A272" s="207">
        <f t="shared" si="1"/>
        <v>264</v>
      </c>
      <c r="B272" s="207">
        <f>COUNTIF($F$9:F272,F272)</f>
        <v>26</v>
      </c>
      <c r="C272" s="353" t="s">
        <v>985</v>
      </c>
      <c r="D272" s="115" t="s">
        <v>185</v>
      </c>
      <c r="E272" s="210" t="s">
        <v>658</v>
      </c>
      <c r="F272" s="38" t="s">
        <v>372</v>
      </c>
      <c r="G272" s="38" t="s">
        <v>974</v>
      </c>
      <c r="H272" s="5" t="s">
        <v>392</v>
      </c>
      <c r="I272" s="19">
        <f>VLOOKUP(H272,[29]Sheet1!$B$2:$C$12,2,TRUE)</f>
        <v>8</v>
      </c>
      <c r="J272" s="5" t="s">
        <v>393</v>
      </c>
      <c r="K272" s="19">
        <f>VLOOKUP(J272,[29]Sheet1!$B$2:$C$12,2,TRUE)</f>
        <v>7</v>
      </c>
      <c r="L272" s="5" t="s">
        <v>392</v>
      </c>
      <c r="M272" s="19">
        <f>VLOOKUP(L272,[29]Sheet1!$B$2:$C$12,2,TRUE)</f>
        <v>8</v>
      </c>
      <c r="N272" s="5" t="s">
        <v>393</v>
      </c>
      <c r="O272" s="19">
        <f>VLOOKUP(N272,[29]Sheet1!$B$2:$C$12,2,TRUE)</f>
        <v>7</v>
      </c>
      <c r="P272" s="5" t="s">
        <v>392</v>
      </c>
      <c r="Q272" s="19">
        <f>VLOOKUP(P272,[29]Sheet1!$B$2:$C$12,2,TRUE)</f>
        <v>8</v>
      </c>
      <c r="R272" s="5" t="s">
        <v>390</v>
      </c>
      <c r="S272" s="19">
        <f>VLOOKUP(R272,[29]Sheet1!$B$2:$C$12,2,TRUE)</f>
        <v>10</v>
      </c>
      <c r="T272" s="5" t="s">
        <v>392</v>
      </c>
      <c r="U272" s="19">
        <f>VLOOKUP(T272,[29]Sheet1!$B$2:$C$12,2,TRUE)</f>
        <v>8</v>
      </c>
      <c r="V272" s="5" t="s">
        <v>392</v>
      </c>
      <c r="W272" s="19">
        <f>VLOOKUP(V272,[29]Sheet1!$B$2:$C$12,2,TRUE)</f>
        <v>8</v>
      </c>
      <c r="X272" s="5" t="s">
        <v>392</v>
      </c>
      <c r="Y272" s="19">
        <f>VLOOKUP(X272,[29]Sheet1!$B$2:$C$12,2,TRUE)</f>
        <v>8</v>
      </c>
      <c r="Z272" s="5" t="s">
        <v>391</v>
      </c>
      <c r="AA272" s="19">
        <f>VLOOKUP(Z272,[29]Sheet1!$B$2:$C$12,2,TRUE)</f>
        <v>9</v>
      </c>
      <c r="AB272" s="5" t="str">
        <f>VLOOKUP($E272,'[30]Chi tiet'!$D$8:$AC$394,18,0)</f>
        <v>A2</v>
      </c>
      <c r="AC272" s="19">
        <f>VLOOKUP(AB272,[29]Sheet1!$B$2:$C$12,2,TRUE)</f>
        <v>9</v>
      </c>
      <c r="AD272" s="5"/>
      <c r="AE272" s="19" t="e">
        <f>VLOOKUP(AD272,[29]Sheet1!$B$2:$C$12,2,TRUE)</f>
        <v>#N/A</v>
      </c>
      <c r="AF272" s="232"/>
      <c r="AG272" s="227"/>
      <c r="AH272" s="747"/>
    </row>
    <row r="273" spans="1:34" s="7" customFormat="1" ht="39" customHeight="1" x14ac:dyDescent="0.25">
      <c r="A273" s="207">
        <f t="shared" si="1"/>
        <v>265</v>
      </c>
      <c r="B273" s="207">
        <f>COUNTIF($F$9:F277,F273)</f>
        <v>31</v>
      </c>
      <c r="C273" s="207" t="s">
        <v>985</v>
      </c>
      <c r="D273" s="748" t="s">
        <v>1049</v>
      </c>
      <c r="E273" s="767" t="s">
        <v>1050</v>
      </c>
      <c r="F273" s="768" t="s">
        <v>372</v>
      </c>
      <c r="G273" s="192" t="s">
        <v>974</v>
      </c>
      <c r="H273" s="18"/>
      <c r="I273" s="76"/>
      <c r="J273" s="18"/>
      <c r="K273" s="76"/>
      <c r="L273" s="18"/>
      <c r="M273" s="76"/>
      <c r="N273" s="5" t="s">
        <v>393</v>
      </c>
      <c r="O273" s="19">
        <f>VLOOKUP(N273,[29]Sheet1!$B$2:$C$12,2,TRUE)</f>
        <v>7</v>
      </c>
      <c r="P273" s="5" t="s">
        <v>393</v>
      </c>
      <c r="Q273" s="19">
        <f>VLOOKUP(P273,[29]Sheet1!$B$2:$C$12,2,TRUE)</f>
        <v>7</v>
      </c>
      <c r="R273" s="5" t="s">
        <v>393</v>
      </c>
      <c r="S273" s="19">
        <f>VLOOKUP(R273,[29]Sheet1!$B$2:$C$12,2,TRUE)</f>
        <v>7</v>
      </c>
      <c r="T273" s="5" t="s">
        <v>393</v>
      </c>
      <c r="U273" s="19">
        <f>VLOOKUP(T273,[29]Sheet1!$B$2:$C$12,2,TRUE)</f>
        <v>7</v>
      </c>
      <c r="V273" s="5" t="s">
        <v>393</v>
      </c>
      <c r="W273" s="19">
        <f>VLOOKUP(V273,[29]Sheet1!$B$2:$C$12,2,TRUE)</f>
        <v>7</v>
      </c>
      <c r="X273" s="5" t="s">
        <v>393</v>
      </c>
      <c r="Y273" s="19">
        <f>VLOOKUP(X273,[29]Sheet1!$B$2:$C$12,2,TRUE)</f>
        <v>7</v>
      </c>
      <c r="Z273" s="5" t="s">
        <v>393</v>
      </c>
      <c r="AA273" s="19">
        <f>VLOOKUP(Z273,[29]Sheet1!$B$2:$C$12,2,TRUE)</f>
        <v>7</v>
      </c>
      <c r="AB273" s="5" t="str">
        <f>VLOOKUP($E273,'[30]Chi tiet'!$D$8:$AC$394,18,0)</f>
        <v>A4</v>
      </c>
      <c r="AC273" s="19">
        <f>VLOOKUP(AB273,[29]Sheet1!$B$2:$C$12,2,TRUE)</f>
        <v>7</v>
      </c>
      <c r="AD273" s="5"/>
      <c r="AE273" s="19" t="e">
        <f>VLOOKUP(AD273,[29]Sheet1!$B$2:$C$12,2,TRUE)</f>
        <v>#N/A</v>
      </c>
      <c r="AF273" s="749" t="s">
        <v>1070</v>
      </c>
      <c r="AG273" s="227"/>
      <c r="AH273" s="747"/>
    </row>
    <row r="274" spans="1:34" s="7" customFormat="1" ht="24.95" customHeight="1" x14ac:dyDescent="0.25">
      <c r="A274" s="207">
        <f t="shared" si="1"/>
        <v>266</v>
      </c>
      <c r="B274" s="207">
        <f>COUNTIF($F$9:F274,F274)</f>
        <v>28</v>
      </c>
      <c r="C274" s="353" t="s">
        <v>985</v>
      </c>
      <c r="D274" s="115" t="s">
        <v>187</v>
      </c>
      <c r="E274" s="210" t="s">
        <v>659</v>
      </c>
      <c r="F274" s="38" t="s">
        <v>372</v>
      </c>
      <c r="G274" s="38" t="s">
        <v>974</v>
      </c>
      <c r="H274" s="5" t="s">
        <v>393</v>
      </c>
      <c r="I274" s="19">
        <f>VLOOKUP(H274,[29]Sheet1!$B$2:$C$12,2,TRUE)</f>
        <v>7</v>
      </c>
      <c r="J274" s="5" t="s">
        <v>393</v>
      </c>
      <c r="K274" s="19">
        <f>VLOOKUP(J274,[29]Sheet1!$B$2:$C$12,2,TRUE)</f>
        <v>7</v>
      </c>
      <c r="L274" s="5" t="s">
        <v>392</v>
      </c>
      <c r="M274" s="19">
        <f>VLOOKUP(L274,[29]Sheet1!$B$2:$C$12,2,TRUE)</f>
        <v>8</v>
      </c>
      <c r="N274" s="5" t="s">
        <v>393</v>
      </c>
      <c r="O274" s="19">
        <f>VLOOKUP(N274,[29]Sheet1!$B$2:$C$12,2,TRUE)</f>
        <v>7</v>
      </c>
      <c r="P274" s="5" t="s">
        <v>392</v>
      </c>
      <c r="Q274" s="19">
        <f>VLOOKUP(P274,[29]Sheet1!$B$2:$C$12,2,TRUE)</f>
        <v>8</v>
      </c>
      <c r="R274" s="5" t="s">
        <v>392</v>
      </c>
      <c r="S274" s="19">
        <f>VLOOKUP(R274,[29]Sheet1!$B$2:$C$12,2,TRUE)</f>
        <v>8</v>
      </c>
      <c r="T274" s="5" t="s">
        <v>393</v>
      </c>
      <c r="U274" s="19">
        <f>VLOOKUP(T274,[29]Sheet1!$B$2:$C$12,2,TRUE)</f>
        <v>7</v>
      </c>
      <c r="V274" s="5" t="s">
        <v>392</v>
      </c>
      <c r="W274" s="19">
        <f>VLOOKUP(V274,[29]Sheet1!$B$2:$C$12,2,TRUE)</f>
        <v>8</v>
      </c>
      <c r="X274" s="5" t="s">
        <v>391</v>
      </c>
      <c r="Y274" s="19">
        <f>VLOOKUP(X274,[29]Sheet1!$B$2:$C$12,2,TRUE)</f>
        <v>9</v>
      </c>
      <c r="Z274" s="5" t="s">
        <v>393</v>
      </c>
      <c r="AA274" s="19">
        <f>VLOOKUP(Z274,[29]Sheet1!$B$2:$C$12,2,TRUE)</f>
        <v>7</v>
      </c>
      <c r="AB274" s="5" t="str">
        <f>VLOOKUP($E274,'[30]Chi tiet'!$D$8:$AC$394,18,0)</f>
        <v>A3</v>
      </c>
      <c r="AC274" s="19">
        <f>VLOOKUP(AB274,[29]Sheet1!$B$2:$C$12,2,TRUE)</f>
        <v>8</v>
      </c>
      <c r="AD274" s="5"/>
      <c r="AE274" s="19" t="e">
        <f>VLOOKUP(AD274,[29]Sheet1!$B$2:$C$12,2,TRUE)</f>
        <v>#N/A</v>
      </c>
      <c r="AF274" s="232"/>
      <c r="AG274" s="227"/>
      <c r="AH274" s="747"/>
    </row>
    <row r="275" spans="1:34" s="7" customFormat="1" ht="24.95" customHeight="1" x14ac:dyDescent="0.25">
      <c r="A275" s="207">
        <f t="shared" si="1"/>
        <v>267</v>
      </c>
      <c r="B275" s="207">
        <f>COUNTIF($F$9:F275,F275)</f>
        <v>29</v>
      </c>
      <c r="C275" s="353" t="s">
        <v>985</v>
      </c>
      <c r="D275" s="115" t="s">
        <v>290</v>
      </c>
      <c r="E275" s="210" t="s">
        <v>663</v>
      </c>
      <c r="F275" s="38" t="s">
        <v>372</v>
      </c>
      <c r="G275" s="38" t="s">
        <v>974</v>
      </c>
      <c r="H275" s="5" t="s">
        <v>390</v>
      </c>
      <c r="I275" s="19">
        <f>VLOOKUP(H275,[29]Sheet1!$B$2:$C$12,2,TRUE)</f>
        <v>10</v>
      </c>
      <c r="J275" s="5" t="s">
        <v>393</v>
      </c>
      <c r="K275" s="19">
        <f>VLOOKUP(J275,[29]Sheet1!$B$2:$C$12,2,TRUE)</f>
        <v>7</v>
      </c>
      <c r="L275" s="5" t="s">
        <v>390</v>
      </c>
      <c r="M275" s="19">
        <f>VLOOKUP(L275,[29]Sheet1!$B$2:$C$12,2,TRUE)</f>
        <v>10</v>
      </c>
      <c r="N275" s="5" t="s">
        <v>390</v>
      </c>
      <c r="O275" s="19">
        <f>VLOOKUP(N275,[29]Sheet1!$B$2:$C$12,2,TRUE)</f>
        <v>10</v>
      </c>
      <c r="P275" s="5" t="s">
        <v>390</v>
      </c>
      <c r="Q275" s="19">
        <f>VLOOKUP(P275,[29]Sheet1!$B$2:$C$12,2,TRUE)</f>
        <v>10</v>
      </c>
      <c r="R275" s="5" t="s">
        <v>390</v>
      </c>
      <c r="S275" s="19">
        <f>VLOOKUP(R275,[29]Sheet1!$B$2:$C$12,2,TRUE)</f>
        <v>10</v>
      </c>
      <c r="T275" s="5" t="s">
        <v>392</v>
      </c>
      <c r="U275" s="19">
        <f>VLOOKUP(T275,[29]Sheet1!$B$2:$C$12,2,TRUE)</f>
        <v>8</v>
      </c>
      <c r="V275" s="5" t="s">
        <v>390</v>
      </c>
      <c r="W275" s="19">
        <f>VLOOKUP(V275,[29]Sheet1!$B$2:$C$12,2,TRUE)</f>
        <v>10</v>
      </c>
      <c r="X275" s="5" t="s">
        <v>390</v>
      </c>
      <c r="Y275" s="19">
        <f>VLOOKUP(X275,[29]Sheet1!$B$2:$C$12,2,TRUE)</f>
        <v>10</v>
      </c>
      <c r="Z275" s="5" t="s">
        <v>392</v>
      </c>
      <c r="AA275" s="19">
        <f>VLOOKUP(Z275,[29]Sheet1!$B$2:$C$12,2,TRUE)</f>
        <v>8</v>
      </c>
      <c r="AB275" s="5" t="str">
        <f>VLOOKUP($E275,'[30]Chi tiet'!$D$8:$AC$394,18,0)</f>
        <v>A1</v>
      </c>
      <c r="AC275" s="19">
        <f>VLOOKUP(AB275,[29]Sheet1!$B$2:$C$12,2,TRUE)</f>
        <v>10</v>
      </c>
      <c r="AD275" s="5"/>
      <c r="AE275" s="19" t="e">
        <f>VLOOKUP(AD275,[29]Sheet1!$B$2:$C$12,2,TRUE)</f>
        <v>#N/A</v>
      </c>
      <c r="AF275" s="232"/>
      <c r="AG275" s="227"/>
      <c r="AH275" s="747" t="str">
        <f>VLOOKUP($E275,'[26]Tong hop ket qua'!$E$19:$M$219,9,0)</f>
        <v>Tốt</v>
      </c>
    </row>
    <row r="276" spans="1:34" s="7" customFormat="1" ht="24.95" customHeight="1" x14ac:dyDescent="0.25">
      <c r="A276" s="207">
        <f t="shared" si="1"/>
        <v>268</v>
      </c>
      <c r="B276" s="207">
        <f>COUNTIF($F$9:F276,F276)</f>
        <v>30</v>
      </c>
      <c r="C276" s="353" t="s">
        <v>984</v>
      </c>
      <c r="D276" s="115" t="s">
        <v>188</v>
      </c>
      <c r="E276" s="210" t="s">
        <v>660</v>
      </c>
      <c r="F276" s="38" t="s">
        <v>372</v>
      </c>
      <c r="G276" s="38" t="s">
        <v>974</v>
      </c>
      <c r="H276" s="5" t="s">
        <v>392</v>
      </c>
      <c r="I276" s="19">
        <f>VLOOKUP(H276,[29]Sheet1!$B$2:$C$12,2,TRUE)</f>
        <v>8</v>
      </c>
      <c r="J276" s="5" t="s">
        <v>393</v>
      </c>
      <c r="K276" s="19">
        <f>VLOOKUP(J276,[29]Sheet1!$B$2:$C$12,2,TRUE)</f>
        <v>7</v>
      </c>
      <c r="L276" s="5" t="s">
        <v>392</v>
      </c>
      <c r="M276" s="19">
        <f>VLOOKUP(L276,[29]Sheet1!$B$2:$C$12,2,TRUE)</f>
        <v>8</v>
      </c>
      <c r="N276" s="5" t="s">
        <v>393</v>
      </c>
      <c r="O276" s="19">
        <f>VLOOKUP(N276,[29]Sheet1!$B$2:$C$12,2,TRUE)</f>
        <v>7</v>
      </c>
      <c r="P276" s="5" t="s">
        <v>392</v>
      </c>
      <c r="Q276" s="19">
        <f>VLOOKUP(P276,[29]Sheet1!$B$2:$C$12,2,TRUE)</f>
        <v>8</v>
      </c>
      <c r="R276" s="5" t="s">
        <v>392</v>
      </c>
      <c r="S276" s="19">
        <f>VLOOKUP(R276,[29]Sheet1!$B$2:$C$12,2,TRUE)</f>
        <v>8</v>
      </c>
      <c r="T276" s="5" t="s">
        <v>393</v>
      </c>
      <c r="U276" s="19">
        <f>VLOOKUP(T276,[29]Sheet1!$B$2:$C$12,2,TRUE)</f>
        <v>7</v>
      </c>
      <c r="V276" s="5" t="s">
        <v>392</v>
      </c>
      <c r="W276" s="19">
        <f>VLOOKUP(V276,[29]Sheet1!$B$2:$C$12,2,TRUE)</f>
        <v>8</v>
      </c>
      <c r="X276" s="5" t="s">
        <v>393</v>
      </c>
      <c r="Y276" s="19">
        <f>VLOOKUP(X276,[29]Sheet1!$B$2:$C$12,2,TRUE)</f>
        <v>7</v>
      </c>
      <c r="Z276" s="5" t="s">
        <v>392</v>
      </c>
      <c r="AA276" s="19">
        <f>VLOOKUP(Z276,[29]Sheet1!$B$2:$C$12,2,TRUE)</f>
        <v>8</v>
      </c>
      <c r="AB276" s="5" t="str">
        <f>VLOOKUP($E276,'[30]Chi tiet'!$D$8:$AC$394,18,0)</f>
        <v>A3</v>
      </c>
      <c r="AC276" s="19">
        <f>VLOOKUP(AB276,[29]Sheet1!$B$2:$C$12,2,TRUE)</f>
        <v>8</v>
      </c>
      <c r="AD276" s="5"/>
      <c r="AE276" s="19" t="e">
        <f>VLOOKUP(AD276,[29]Sheet1!$B$2:$C$12,2,TRUE)</f>
        <v>#N/A</v>
      </c>
      <c r="AF276" s="232"/>
      <c r="AG276" s="227"/>
      <c r="AH276" s="747"/>
    </row>
    <row r="277" spans="1:34" s="7" customFormat="1" ht="24.95" customHeight="1" x14ac:dyDescent="0.25">
      <c r="A277" s="207">
        <f t="shared" si="1"/>
        <v>269</v>
      </c>
      <c r="B277" s="207">
        <f>COUNTIF($F$9:F277,F277)</f>
        <v>31</v>
      </c>
      <c r="C277" s="353" t="s">
        <v>985</v>
      </c>
      <c r="D277" s="115" t="s">
        <v>190</v>
      </c>
      <c r="E277" s="210" t="s">
        <v>662</v>
      </c>
      <c r="F277" s="38" t="s">
        <v>372</v>
      </c>
      <c r="G277" s="38" t="s">
        <v>974</v>
      </c>
      <c r="H277" s="5" t="s">
        <v>393</v>
      </c>
      <c r="I277" s="19">
        <f>VLOOKUP(H277,[29]Sheet1!$B$2:$C$12,2,TRUE)</f>
        <v>7</v>
      </c>
      <c r="J277" s="5" t="s">
        <v>393</v>
      </c>
      <c r="K277" s="19">
        <f>VLOOKUP(J277,[29]Sheet1!$B$2:$C$12,2,TRUE)</f>
        <v>7</v>
      </c>
      <c r="L277" s="5" t="s">
        <v>392</v>
      </c>
      <c r="M277" s="19">
        <f>VLOOKUP(L277,[29]Sheet1!$B$2:$C$12,2,TRUE)</f>
        <v>8</v>
      </c>
      <c r="N277" s="5" t="s">
        <v>393</v>
      </c>
      <c r="O277" s="19">
        <f>VLOOKUP(N277,[29]Sheet1!$B$2:$C$12,2,TRUE)</f>
        <v>7</v>
      </c>
      <c r="P277" s="5" t="s">
        <v>393</v>
      </c>
      <c r="Q277" s="19">
        <f>VLOOKUP(P277,[29]Sheet1!$B$2:$C$12,2,TRUE)</f>
        <v>7</v>
      </c>
      <c r="R277" s="5" t="s">
        <v>392</v>
      </c>
      <c r="S277" s="19">
        <f>VLOOKUP(R277,[29]Sheet1!$B$2:$C$12,2,TRUE)</f>
        <v>8</v>
      </c>
      <c r="T277" s="5" t="s">
        <v>393</v>
      </c>
      <c r="U277" s="19">
        <f>VLOOKUP(T277,[29]Sheet1!$B$2:$C$12,2,TRUE)</f>
        <v>7</v>
      </c>
      <c r="V277" s="5" t="s">
        <v>391</v>
      </c>
      <c r="W277" s="19">
        <f>VLOOKUP(V277,[29]Sheet1!$B$2:$C$12,2,TRUE)</f>
        <v>9</v>
      </c>
      <c r="X277" s="5" t="s">
        <v>392</v>
      </c>
      <c r="Y277" s="19">
        <f>VLOOKUP(X277,[29]Sheet1!$B$2:$C$12,2,TRUE)</f>
        <v>8</v>
      </c>
      <c r="Z277" s="5" t="s">
        <v>391</v>
      </c>
      <c r="AA277" s="19">
        <f>VLOOKUP(Z277,[29]Sheet1!$B$2:$C$12,2,TRUE)</f>
        <v>9</v>
      </c>
      <c r="AB277" s="5" t="str">
        <f>VLOOKUP($E277,'[30]Chi tiet'!$D$8:$AC$394,18,0)</f>
        <v>A3</v>
      </c>
      <c r="AC277" s="19">
        <f>VLOOKUP(AB277,[29]Sheet1!$B$2:$C$12,2,TRUE)</f>
        <v>8</v>
      </c>
      <c r="AD277" s="5"/>
      <c r="AE277" s="19" t="e">
        <f>VLOOKUP(AD277,[29]Sheet1!$B$2:$C$12,2,TRUE)</f>
        <v>#N/A</v>
      </c>
      <c r="AF277" s="232"/>
      <c r="AG277" s="227"/>
      <c r="AH277" s="747"/>
    </row>
    <row r="278" spans="1:34" s="7" customFormat="1" ht="24.95" customHeight="1" x14ac:dyDescent="0.25">
      <c r="A278" s="207">
        <f t="shared" si="1"/>
        <v>270</v>
      </c>
      <c r="B278" s="207">
        <f>COUNTIF($F$9:F278,F278)</f>
        <v>1</v>
      </c>
      <c r="C278" s="353" t="s">
        <v>985</v>
      </c>
      <c r="D278" s="218" t="s">
        <v>265</v>
      </c>
      <c r="E278" s="182" t="s">
        <v>666</v>
      </c>
      <c r="F278" s="251" t="s">
        <v>339</v>
      </c>
      <c r="G278" s="251" t="s">
        <v>974</v>
      </c>
      <c r="H278" s="5" t="s">
        <v>390</v>
      </c>
      <c r="I278" s="19">
        <f>VLOOKUP(H278,[29]Sheet1!$B$2:$C$12,2,TRUE)</f>
        <v>10</v>
      </c>
      <c r="J278" s="5" t="s">
        <v>391</v>
      </c>
      <c r="K278" s="19">
        <f>VLOOKUP(J278,[29]Sheet1!$B$2:$C$12,2,TRUE)</f>
        <v>9</v>
      </c>
      <c r="L278" s="5" t="s">
        <v>391</v>
      </c>
      <c r="M278" s="19">
        <f>VLOOKUP(L278,[29]Sheet1!$B$2:$C$12,2,TRUE)</f>
        <v>9</v>
      </c>
      <c r="N278" s="5" t="s">
        <v>391</v>
      </c>
      <c r="O278" s="19">
        <f>VLOOKUP(N278,[29]Sheet1!$B$2:$C$12,2,TRUE)</f>
        <v>9</v>
      </c>
      <c r="P278" s="5" t="s">
        <v>390</v>
      </c>
      <c r="Q278" s="19">
        <f>VLOOKUP(P278,[29]Sheet1!$B$2:$C$12,2,TRUE)</f>
        <v>10</v>
      </c>
      <c r="R278" s="5" t="s">
        <v>391</v>
      </c>
      <c r="S278" s="19">
        <f>VLOOKUP(R278,[29]Sheet1!$B$2:$C$12,2,TRUE)</f>
        <v>9</v>
      </c>
      <c r="T278" s="5" t="s">
        <v>391</v>
      </c>
      <c r="U278" s="19">
        <f>VLOOKUP(T278,[29]Sheet1!$B$2:$C$12,2,TRUE)</f>
        <v>9</v>
      </c>
      <c r="V278" s="5" t="s">
        <v>392</v>
      </c>
      <c r="W278" s="19">
        <f>VLOOKUP(V278,[29]Sheet1!$B$2:$C$12,2,TRUE)</f>
        <v>8</v>
      </c>
      <c r="X278" s="5" t="s">
        <v>390</v>
      </c>
      <c r="Y278" s="19">
        <f>VLOOKUP(X278,[29]Sheet1!$B$2:$C$12,2,TRUE)</f>
        <v>10</v>
      </c>
      <c r="Z278" s="5" t="s">
        <v>391</v>
      </c>
      <c r="AA278" s="19">
        <f>VLOOKUP(Z278,[29]Sheet1!$B$2:$C$12,2,TRUE)</f>
        <v>9</v>
      </c>
      <c r="AB278" s="5" t="str">
        <f>VLOOKUP($E278,'[30]Chi tiet'!$D$8:$AC$394,18,0)</f>
        <v>A2</v>
      </c>
      <c r="AC278" s="19">
        <f>VLOOKUP(AB278,[29]Sheet1!$B$2:$C$12,2,TRUE)</f>
        <v>9</v>
      </c>
      <c r="AD278" s="5"/>
      <c r="AE278" s="19" t="e">
        <f>VLOOKUP(AD278,[29]Sheet1!$B$2:$C$12,2,TRUE)</f>
        <v>#N/A</v>
      </c>
      <c r="AF278" s="232"/>
      <c r="AG278" s="227"/>
      <c r="AH278" s="747"/>
    </row>
    <row r="279" spans="1:34" s="7" customFormat="1" ht="24.95" customHeight="1" x14ac:dyDescent="0.25">
      <c r="A279" s="207">
        <f t="shared" si="1"/>
        <v>271</v>
      </c>
      <c r="B279" s="207">
        <f>COUNTIF($F$9:F279,F279)</f>
        <v>2</v>
      </c>
      <c r="C279" s="353" t="s">
        <v>984</v>
      </c>
      <c r="D279" s="218" t="s">
        <v>261</v>
      </c>
      <c r="E279" s="182" t="s">
        <v>669</v>
      </c>
      <c r="F279" s="38" t="s">
        <v>339</v>
      </c>
      <c r="G279" s="38" t="s">
        <v>974</v>
      </c>
      <c r="H279" s="5" t="s">
        <v>392</v>
      </c>
      <c r="I279" s="19">
        <f>VLOOKUP(H279,[29]Sheet1!$B$2:$C$12,2,TRUE)</f>
        <v>8</v>
      </c>
      <c r="J279" s="5" t="s">
        <v>393</v>
      </c>
      <c r="K279" s="19">
        <f>VLOOKUP(J279,[29]Sheet1!$B$2:$C$12,2,TRUE)</f>
        <v>7</v>
      </c>
      <c r="L279" s="5" t="s">
        <v>392</v>
      </c>
      <c r="M279" s="19">
        <f>VLOOKUP(L279,[29]Sheet1!$B$2:$C$12,2,TRUE)</f>
        <v>8</v>
      </c>
      <c r="N279" s="5" t="s">
        <v>392</v>
      </c>
      <c r="O279" s="19">
        <f>VLOOKUP(N279,[29]Sheet1!$B$2:$C$12,2,TRUE)</f>
        <v>8</v>
      </c>
      <c r="P279" s="5" t="s">
        <v>391</v>
      </c>
      <c r="Q279" s="19">
        <f>VLOOKUP(P279,[29]Sheet1!$B$2:$C$12,2,TRUE)</f>
        <v>9</v>
      </c>
      <c r="R279" s="5" t="s">
        <v>393</v>
      </c>
      <c r="S279" s="19">
        <f>VLOOKUP(R279,[29]Sheet1!$B$2:$C$12,2,TRUE)</f>
        <v>7</v>
      </c>
      <c r="T279" s="5" t="s">
        <v>392</v>
      </c>
      <c r="U279" s="19">
        <f>VLOOKUP(T279,[29]Sheet1!$B$2:$C$12,2,TRUE)</f>
        <v>8</v>
      </c>
      <c r="V279" s="5" t="s">
        <v>392</v>
      </c>
      <c r="W279" s="19">
        <f>VLOOKUP(V279,[29]Sheet1!$B$2:$C$12,2,TRUE)</f>
        <v>8</v>
      </c>
      <c r="X279" s="5" t="s">
        <v>392</v>
      </c>
      <c r="Y279" s="19">
        <f>VLOOKUP(X279,[29]Sheet1!$B$2:$C$12,2,TRUE)</f>
        <v>8</v>
      </c>
      <c r="Z279" s="5" t="s">
        <v>393</v>
      </c>
      <c r="AA279" s="19">
        <f>VLOOKUP(Z279,[29]Sheet1!$B$2:$C$12,2,TRUE)</f>
        <v>7</v>
      </c>
      <c r="AB279" s="5" t="str">
        <f>VLOOKUP($E279,'[30]Chi tiet'!$D$8:$AC$394,18,0)</f>
        <v>A3</v>
      </c>
      <c r="AC279" s="19">
        <f>VLOOKUP(AB279,[29]Sheet1!$B$2:$C$12,2,TRUE)</f>
        <v>8</v>
      </c>
      <c r="AD279" s="5"/>
      <c r="AE279" s="19" t="e">
        <f>VLOOKUP(AD279,[29]Sheet1!$B$2:$C$12,2,TRUE)</f>
        <v>#N/A</v>
      </c>
      <c r="AF279" s="232"/>
      <c r="AG279" s="227"/>
      <c r="AH279" s="747"/>
    </row>
    <row r="280" spans="1:34" s="7" customFormat="1" ht="24.95" customHeight="1" x14ac:dyDescent="0.25">
      <c r="A280" s="207">
        <f t="shared" si="1"/>
        <v>272</v>
      </c>
      <c r="B280" s="207">
        <f>COUNTIF($F$9:F280,F280)</f>
        <v>3</v>
      </c>
      <c r="C280" s="353" t="s">
        <v>984</v>
      </c>
      <c r="D280" s="218" t="s">
        <v>262</v>
      </c>
      <c r="E280" s="182" t="s">
        <v>670</v>
      </c>
      <c r="F280" s="38" t="s">
        <v>339</v>
      </c>
      <c r="G280" s="38" t="s">
        <v>974</v>
      </c>
      <c r="H280" s="5" t="s">
        <v>392</v>
      </c>
      <c r="I280" s="19">
        <f>VLOOKUP(H280,[29]Sheet1!$B$2:$C$12,2,TRUE)</f>
        <v>8</v>
      </c>
      <c r="J280" s="5" t="s">
        <v>393</v>
      </c>
      <c r="K280" s="19">
        <f>VLOOKUP(J280,[29]Sheet1!$B$2:$C$12,2,TRUE)</f>
        <v>7</v>
      </c>
      <c r="L280" s="5" t="s">
        <v>392</v>
      </c>
      <c r="M280" s="19">
        <f>VLOOKUP(L280,[29]Sheet1!$B$2:$C$12,2,TRUE)</f>
        <v>8</v>
      </c>
      <c r="N280" s="5" t="s">
        <v>392</v>
      </c>
      <c r="O280" s="19">
        <f>VLOOKUP(N280,[29]Sheet1!$B$2:$C$12,2,TRUE)</f>
        <v>8</v>
      </c>
      <c r="P280" s="5" t="s">
        <v>392</v>
      </c>
      <c r="Q280" s="19">
        <f>VLOOKUP(P280,[29]Sheet1!$B$2:$C$12,2,TRUE)</f>
        <v>8</v>
      </c>
      <c r="R280" s="5" t="s">
        <v>393</v>
      </c>
      <c r="S280" s="19">
        <f>VLOOKUP(R280,[29]Sheet1!$B$2:$C$12,2,TRUE)</f>
        <v>7</v>
      </c>
      <c r="T280" s="5" t="s">
        <v>393</v>
      </c>
      <c r="U280" s="19">
        <f>VLOOKUP(T280,[29]Sheet1!$B$2:$C$12,2,TRUE)</f>
        <v>7</v>
      </c>
      <c r="V280" s="5" t="s">
        <v>393</v>
      </c>
      <c r="W280" s="19">
        <f>VLOOKUP(V280,[29]Sheet1!$B$2:$C$12,2,TRUE)</f>
        <v>7</v>
      </c>
      <c r="X280" s="5" t="s">
        <v>393</v>
      </c>
      <c r="Y280" s="19">
        <f>VLOOKUP(X280,[29]Sheet1!$B$2:$C$12,2,TRUE)</f>
        <v>7</v>
      </c>
      <c r="Z280" s="5" t="s">
        <v>392</v>
      </c>
      <c r="AA280" s="19">
        <f>VLOOKUP(Z280,[29]Sheet1!$B$2:$C$12,2,TRUE)</f>
        <v>8</v>
      </c>
      <c r="AB280" s="5" t="str">
        <f>VLOOKUP($E280,'[30]Chi tiet'!$D$8:$AC$394,18,0)</f>
        <v>A3</v>
      </c>
      <c r="AC280" s="19">
        <f>VLOOKUP(AB280,[29]Sheet1!$B$2:$C$12,2,TRUE)</f>
        <v>8</v>
      </c>
      <c r="AD280" s="5"/>
      <c r="AE280" s="19" t="e">
        <f>VLOOKUP(AD280,[29]Sheet1!$B$2:$C$12,2,TRUE)</f>
        <v>#N/A</v>
      </c>
      <c r="AF280" s="232"/>
      <c r="AG280" s="227"/>
      <c r="AH280" s="747"/>
    </row>
    <row r="281" spans="1:34" s="7" customFormat="1" ht="24.95" customHeight="1" x14ac:dyDescent="0.25">
      <c r="A281" s="207">
        <f t="shared" si="1"/>
        <v>273</v>
      </c>
      <c r="B281" s="207">
        <f>COUNTIF($F$9:F281,F281)</f>
        <v>4</v>
      </c>
      <c r="C281" s="353" t="s">
        <v>984</v>
      </c>
      <c r="D281" s="218" t="s">
        <v>263</v>
      </c>
      <c r="E281" s="182" t="s">
        <v>671</v>
      </c>
      <c r="F281" s="38" t="s">
        <v>339</v>
      </c>
      <c r="G281" s="38" t="s">
        <v>974</v>
      </c>
      <c r="H281" s="5" t="s">
        <v>392</v>
      </c>
      <c r="I281" s="19">
        <f>VLOOKUP(H281,[29]Sheet1!$B$2:$C$12,2,TRUE)</f>
        <v>8</v>
      </c>
      <c r="J281" s="5" t="s">
        <v>393</v>
      </c>
      <c r="K281" s="19">
        <f>VLOOKUP(J281,[29]Sheet1!$B$2:$C$12,2,TRUE)</f>
        <v>7</v>
      </c>
      <c r="L281" s="5" t="s">
        <v>392</v>
      </c>
      <c r="M281" s="19">
        <f>VLOOKUP(L281,[29]Sheet1!$B$2:$C$12,2,TRUE)</f>
        <v>8</v>
      </c>
      <c r="N281" s="5" t="s">
        <v>392</v>
      </c>
      <c r="O281" s="19">
        <f>VLOOKUP(N281,[29]Sheet1!$B$2:$C$12,2,TRUE)</f>
        <v>8</v>
      </c>
      <c r="P281" s="5" t="s">
        <v>392</v>
      </c>
      <c r="Q281" s="19">
        <f>VLOOKUP(P281,[29]Sheet1!$B$2:$C$12,2,TRUE)</f>
        <v>8</v>
      </c>
      <c r="R281" s="5" t="s">
        <v>393</v>
      </c>
      <c r="S281" s="19">
        <f>VLOOKUP(R281,[29]Sheet1!$B$2:$C$12,2,TRUE)</f>
        <v>7</v>
      </c>
      <c r="T281" s="5" t="s">
        <v>392</v>
      </c>
      <c r="U281" s="19">
        <f>VLOOKUP(T281,[29]Sheet1!$B$2:$C$12,2,TRUE)</f>
        <v>8</v>
      </c>
      <c r="V281" s="5" t="s">
        <v>392</v>
      </c>
      <c r="W281" s="19">
        <f>VLOOKUP(V281,[29]Sheet1!$B$2:$C$12,2,TRUE)</f>
        <v>8</v>
      </c>
      <c r="X281" s="5" t="s">
        <v>393</v>
      </c>
      <c r="Y281" s="19">
        <f>VLOOKUP(X281,[29]Sheet1!$B$2:$C$12,2,TRUE)</f>
        <v>7</v>
      </c>
      <c r="Z281" s="5" t="s">
        <v>393</v>
      </c>
      <c r="AA281" s="19">
        <f>VLOOKUP(Z281,[29]Sheet1!$B$2:$C$12,2,TRUE)</f>
        <v>7</v>
      </c>
      <c r="AB281" s="5" t="str">
        <f>VLOOKUP($E281,'[30]Chi tiet'!$D$8:$AC$394,18,0)</f>
        <v>A3</v>
      </c>
      <c r="AC281" s="19">
        <f>VLOOKUP(AB281,[29]Sheet1!$B$2:$C$12,2,TRUE)</f>
        <v>8</v>
      </c>
      <c r="AD281" s="5"/>
      <c r="AE281" s="19" t="e">
        <f>VLOOKUP(AD281,[29]Sheet1!$B$2:$C$12,2,TRUE)</f>
        <v>#N/A</v>
      </c>
      <c r="AF281" s="232"/>
      <c r="AG281" s="227"/>
      <c r="AH281" s="747" t="str">
        <f>VLOOKUP($E281,'[26]Tong hop ket qua'!$E$19:$M$219,9,0)</f>
        <v>Tốt</v>
      </c>
    </row>
    <row r="282" spans="1:34" s="7" customFormat="1" ht="24.95" customHeight="1" x14ac:dyDescent="0.25">
      <c r="A282" s="207">
        <f t="shared" si="1"/>
        <v>274</v>
      </c>
      <c r="B282" s="207">
        <f>COUNTIF($F$9:F282,F282)</f>
        <v>5</v>
      </c>
      <c r="C282" s="353" t="s">
        <v>984</v>
      </c>
      <c r="D282" s="218" t="s">
        <v>264</v>
      </c>
      <c r="E282" s="182" t="s">
        <v>672</v>
      </c>
      <c r="F282" s="38" t="s">
        <v>339</v>
      </c>
      <c r="G282" s="38" t="s">
        <v>974</v>
      </c>
      <c r="H282" s="5" t="s">
        <v>392</v>
      </c>
      <c r="I282" s="19">
        <f>VLOOKUP(H282,[29]Sheet1!$B$2:$C$12,2,TRUE)</f>
        <v>8</v>
      </c>
      <c r="J282" s="5" t="s">
        <v>393</v>
      </c>
      <c r="K282" s="19">
        <f>VLOOKUP(J282,[29]Sheet1!$B$2:$C$12,2,TRUE)</f>
        <v>7</v>
      </c>
      <c r="L282" s="5" t="s">
        <v>393</v>
      </c>
      <c r="M282" s="19">
        <f>VLOOKUP(L282,[29]Sheet1!$B$2:$C$12,2,TRUE)</f>
        <v>7</v>
      </c>
      <c r="N282" s="5" t="s">
        <v>393</v>
      </c>
      <c r="O282" s="19">
        <f>VLOOKUP(N282,[29]Sheet1!$B$2:$C$12,2,TRUE)</f>
        <v>7</v>
      </c>
      <c r="P282" s="5" t="s">
        <v>392</v>
      </c>
      <c r="Q282" s="19">
        <f>VLOOKUP(P282,[29]Sheet1!$B$2:$C$12,2,TRUE)</f>
        <v>8</v>
      </c>
      <c r="R282" s="5" t="s">
        <v>392</v>
      </c>
      <c r="S282" s="19">
        <f>VLOOKUP(R282,[29]Sheet1!$B$2:$C$12,2,TRUE)</f>
        <v>8</v>
      </c>
      <c r="T282" s="5" t="s">
        <v>392</v>
      </c>
      <c r="U282" s="19">
        <f>VLOOKUP(T282,[29]Sheet1!$B$2:$C$12,2,TRUE)</f>
        <v>8</v>
      </c>
      <c r="V282" s="5" t="s">
        <v>392</v>
      </c>
      <c r="W282" s="19">
        <f>VLOOKUP(V282,[29]Sheet1!$B$2:$C$12,2,TRUE)</f>
        <v>8</v>
      </c>
      <c r="X282" s="5" t="s">
        <v>392</v>
      </c>
      <c r="Y282" s="19">
        <f>VLOOKUP(X282,[29]Sheet1!$B$2:$C$12,2,TRUE)</f>
        <v>8</v>
      </c>
      <c r="Z282" s="5" t="s">
        <v>392</v>
      </c>
      <c r="AA282" s="19">
        <f>VLOOKUP(Z282,[29]Sheet1!$B$2:$C$12,2,TRUE)</f>
        <v>8</v>
      </c>
      <c r="AB282" s="5" t="str">
        <f>VLOOKUP($E282,'[30]Chi tiet'!$D$8:$AC$394,18,0)</f>
        <v>A3</v>
      </c>
      <c r="AC282" s="19">
        <f>VLOOKUP(AB282,[29]Sheet1!$B$2:$C$12,2,TRUE)</f>
        <v>8</v>
      </c>
      <c r="AD282" s="5"/>
      <c r="AE282" s="19" t="e">
        <f>VLOOKUP(AD282,[29]Sheet1!$B$2:$C$12,2,TRUE)</f>
        <v>#N/A</v>
      </c>
      <c r="AF282" s="232"/>
      <c r="AG282" s="227"/>
      <c r="AH282" s="747"/>
    </row>
    <row r="283" spans="1:34" s="7" customFormat="1" ht="24.95" customHeight="1" x14ac:dyDescent="0.25">
      <c r="A283" s="207">
        <f t="shared" si="1"/>
        <v>275</v>
      </c>
      <c r="B283" s="207">
        <f>COUNTIF($F$9:F283,F283)</f>
        <v>6</v>
      </c>
      <c r="C283" s="353" t="s">
        <v>984</v>
      </c>
      <c r="D283" s="218" t="s">
        <v>302</v>
      </c>
      <c r="E283" s="182" t="s">
        <v>675</v>
      </c>
      <c r="F283" s="38" t="s">
        <v>339</v>
      </c>
      <c r="G283" s="38" t="s">
        <v>974</v>
      </c>
      <c r="H283" s="5" t="s">
        <v>392</v>
      </c>
      <c r="I283" s="19">
        <f>VLOOKUP(H283,[29]Sheet1!$B$2:$C$12,2,TRUE)</f>
        <v>8</v>
      </c>
      <c r="J283" s="5" t="s">
        <v>393</v>
      </c>
      <c r="K283" s="19">
        <f>VLOOKUP(J283,[29]Sheet1!$B$2:$C$12,2,TRUE)</f>
        <v>7</v>
      </c>
      <c r="L283" s="5" t="s">
        <v>392</v>
      </c>
      <c r="M283" s="19">
        <f>VLOOKUP(L283,[29]Sheet1!$B$2:$C$12,2,TRUE)</f>
        <v>8</v>
      </c>
      <c r="N283" s="5" t="s">
        <v>393</v>
      </c>
      <c r="O283" s="19">
        <f>VLOOKUP(N283,[29]Sheet1!$B$2:$C$12,2,TRUE)</f>
        <v>7</v>
      </c>
      <c r="P283" s="5" t="s">
        <v>393</v>
      </c>
      <c r="Q283" s="19">
        <f>VLOOKUP(P283,[29]Sheet1!$B$2:$C$12,2,TRUE)</f>
        <v>7</v>
      </c>
      <c r="R283" s="5" t="s">
        <v>393</v>
      </c>
      <c r="S283" s="19">
        <f>VLOOKUP(R283,[29]Sheet1!$B$2:$C$12,2,TRUE)</f>
        <v>7</v>
      </c>
      <c r="T283" s="5" t="s">
        <v>392</v>
      </c>
      <c r="U283" s="19">
        <f>VLOOKUP(T283,[29]Sheet1!$B$2:$C$12,2,TRUE)</f>
        <v>8</v>
      </c>
      <c r="V283" s="5" t="s">
        <v>393</v>
      </c>
      <c r="W283" s="19">
        <f>VLOOKUP(V283,[29]Sheet1!$B$2:$C$12,2,TRUE)</f>
        <v>7</v>
      </c>
      <c r="X283" s="5" t="s">
        <v>392</v>
      </c>
      <c r="Y283" s="19">
        <f>VLOOKUP(X283,[29]Sheet1!$B$2:$C$12,2,TRUE)</f>
        <v>8</v>
      </c>
      <c r="Z283" s="5" t="s">
        <v>392</v>
      </c>
      <c r="AA283" s="19">
        <f>VLOOKUP(Z283,[29]Sheet1!$B$2:$C$12,2,TRUE)</f>
        <v>8</v>
      </c>
      <c r="AB283" s="5" t="str">
        <f>VLOOKUP($E283,'[30]Chi tiet'!$D$8:$AC$394,18,0)</f>
        <v>A3</v>
      </c>
      <c r="AC283" s="19">
        <f>VLOOKUP(AB283,[29]Sheet1!$B$2:$C$12,2,TRUE)</f>
        <v>8</v>
      </c>
      <c r="AD283" s="5"/>
      <c r="AE283" s="19" t="e">
        <f>VLOOKUP(AD283,[29]Sheet1!$B$2:$C$12,2,TRUE)</f>
        <v>#N/A</v>
      </c>
      <c r="AF283" s="232"/>
      <c r="AG283" s="227"/>
      <c r="AH283" s="747"/>
    </row>
    <row r="284" spans="1:34" s="7" customFormat="1" ht="24.95" customHeight="1" x14ac:dyDescent="0.25">
      <c r="A284" s="207">
        <f t="shared" si="1"/>
        <v>276</v>
      </c>
      <c r="B284" s="207">
        <f>COUNTIF($F$9:F284,F284)</f>
        <v>7</v>
      </c>
      <c r="C284" s="353" t="s">
        <v>984</v>
      </c>
      <c r="D284" s="218" t="s">
        <v>289</v>
      </c>
      <c r="E284" s="182" t="s">
        <v>674</v>
      </c>
      <c r="F284" s="38" t="s">
        <v>339</v>
      </c>
      <c r="G284" s="38" t="s">
        <v>974</v>
      </c>
      <c r="H284" s="5" t="s">
        <v>392</v>
      </c>
      <c r="I284" s="19">
        <f>VLOOKUP(H284,[29]Sheet1!$B$2:$C$12,2,TRUE)</f>
        <v>8</v>
      </c>
      <c r="J284" s="5" t="s">
        <v>393</v>
      </c>
      <c r="K284" s="19">
        <f>VLOOKUP(J284,[29]Sheet1!$B$2:$C$12,2,TRUE)</f>
        <v>7</v>
      </c>
      <c r="L284" s="5" t="s">
        <v>392</v>
      </c>
      <c r="M284" s="19">
        <f>VLOOKUP(L284,[29]Sheet1!$B$2:$C$12,2,TRUE)</f>
        <v>8</v>
      </c>
      <c r="N284" s="5" t="s">
        <v>393</v>
      </c>
      <c r="O284" s="19">
        <f>VLOOKUP(N284,[29]Sheet1!$B$2:$C$12,2,TRUE)</f>
        <v>7</v>
      </c>
      <c r="P284" s="5" t="s">
        <v>393</v>
      </c>
      <c r="Q284" s="19">
        <f>VLOOKUP(P284,[29]Sheet1!$B$2:$C$12,2,TRUE)</f>
        <v>7</v>
      </c>
      <c r="R284" s="5" t="s">
        <v>392</v>
      </c>
      <c r="S284" s="19">
        <f>VLOOKUP(R284,[29]Sheet1!$B$2:$C$12,2,TRUE)</f>
        <v>8</v>
      </c>
      <c r="T284" s="5" t="s">
        <v>392</v>
      </c>
      <c r="U284" s="19">
        <f>VLOOKUP(T284,[29]Sheet1!$B$2:$C$12,2,TRUE)</f>
        <v>8</v>
      </c>
      <c r="V284" s="5" t="s">
        <v>393</v>
      </c>
      <c r="W284" s="19">
        <f>VLOOKUP(V284,[29]Sheet1!$B$2:$C$12,2,TRUE)</f>
        <v>7</v>
      </c>
      <c r="X284" s="5" t="s">
        <v>392</v>
      </c>
      <c r="Y284" s="19">
        <f>VLOOKUP(X284,[29]Sheet1!$B$2:$C$12,2,TRUE)</f>
        <v>8</v>
      </c>
      <c r="Z284" s="5" t="s">
        <v>393</v>
      </c>
      <c r="AA284" s="19">
        <f>VLOOKUP(Z284,[29]Sheet1!$B$2:$C$12,2,TRUE)</f>
        <v>7</v>
      </c>
      <c r="AB284" s="5" t="str">
        <f>VLOOKUP($E284,'[30]Chi tiet'!$D$8:$AC$394,18,0)</f>
        <v>A4</v>
      </c>
      <c r="AC284" s="19">
        <f>VLOOKUP(AB284,[29]Sheet1!$B$2:$C$12,2,TRUE)</f>
        <v>7</v>
      </c>
      <c r="AD284" s="5"/>
      <c r="AE284" s="19" t="e">
        <f>VLOOKUP(AD284,[29]Sheet1!$B$2:$C$12,2,TRUE)</f>
        <v>#N/A</v>
      </c>
      <c r="AF284" s="232"/>
      <c r="AG284" s="227"/>
      <c r="AH284" s="747"/>
    </row>
    <row r="285" spans="1:34" s="7" customFormat="1" ht="24.95" customHeight="1" x14ac:dyDescent="0.25">
      <c r="A285" s="207">
        <f t="shared" si="1"/>
        <v>277</v>
      </c>
      <c r="B285" s="207">
        <f>COUNTIF($F$9:F285,F285)</f>
        <v>8</v>
      </c>
      <c r="C285" s="353" t="s">
        <v>984</v>
      </c>
      <c r="D285" s="218" t="s">
        <v>267</v>
      </c>
      <c r="E285" s="182" t="s">
        <v>673</v>
      </c>
      <c r="F285" s="38" t="s">
        <v>339</v>
      </c>
      <c r="G285" s="38" t="s">
        <v>974</v>
      </c>
      <c r="H285" s="5" t="s">
        <v>391</v>
      </c>
      <c r="I285" s="19">
        <f>VLOOKUP(H285,[29]Sheet1!$B$2:$C$12,2,TRUE)</f>
        <v>9</v>
      </c>
      <c r="J285" s="5" t="s">
        <v>393</v>
      </c>
      <c r="K285" s="19">
        <f>VLOOKUP(J285,[29]Sheet1!$B$2:$C$12,2,TRUE)</f>
        <v>7</v>
      </c>
      <c r="L285" s="5" t="s">
        <v>392</v>
      </c>
      <c r="M285" s="19">
        <f>VLOOKUP(L285,[29]Sheet1!$B$2:$C$12,2,TRUE)</f>
        <v>8</v>
      </c>
      <c r="N285" s="5" t="s">
        <v>392</v>
      </c>
      <c r="O285" s="19">
        <f>VLOOKUP(N285,[29]Sheet1!$B$2:$C$12,2,TRUE)</f>
        <v>8</v>
      </c>
      <c r="P285" s="5" t="s">
        <v>392</v>
      </c>
      <c r="Q285" s="19">
        <f>VLOOKUP(P285,[29]Sheet1!$B$2:$C$12,2,TRUE)</f>
        <v>8</v>
      </c>
      <c r="R285" s="5" t="s">
        <v>392</v>
      </c>
      <c r="S285" s="19">
        <f>VLOOKUP(R285,[29]Sheet1!$B$2:$C$12,2,TRUE)</f>
        <v>8</v>
      </c>
      <c r="T285" s="5" t="s">
        <v>392</v>
      </c>
      <c r="U285" s="19">
        <f>VLOOKUP(T285,[29]Sheet1!$B$2:$C$12,2,TRUE)</f>
        <v>8</v>
      </c>
      <c r="V285" s="5" t="s">
        <v>392</v>
      </c>
      <c r="W285" s="19">
        <f>VLOOKUP(V285,[29]Sheet1!$B$2:$C$12,2,TRUE)</f>
        <v>8</v>
      </c>
      <c r="X285" s="5" t="s">
        <v>393</v>
      </c>
      <c r="Y285" s="19">
        <f>VLOOKUP(X285,[29]Sheet1!$B$2:$C$12,2,TRUE)</f>
        <v>7</v>
      </c>
      <c r="Z285" s="5" t="s">
        <v>393</v>
      </c>
      <c r="AA285" s="19">
        <f>VLOOKUP(Z285,[29]Sheet1!$B$2:$C$12,2,TRUE)</f>
        <v>7</v>
      </c>
      <c r="AB285" s="5" t="str">
        <f>VLOOKUP($E285,'[30]Chi tiet'!$D$8:$AC$394,18,0)</f>
        <v>A3</v>
      </c>
      <c r="AC285" s="19">
        <f>VLOOKUP(AB285,[29]Sheet1!$B$2:$C$12,2,TRUE)</f>
        <v>8</v>
      </c>
      <c r="AD285" s="5"/>
      <c r="AE285" s="19" t="e">
        <f>VLOOKUP(AD285,[29]Sheet1!$B$2:$C$12,2,TRUE)</f>
        <v>#N/A</v>
      </c>
      <c r="AF285" s="232"/>
      <c r="AG285" s="227"/>
      <c r="AH285" s="747" t="str">
        <f>VLOOKUP($E285,'[26]Tong hop ket qua'!$E$19:$M$219,9,0)</f>
        <v>Khá</v>
      </c>
    </row>
    <row r="286" spans="1:34" s="7" customFormat="1" ht="24.95" customHeight="1" x14ac:dyDescent="0.25">
      <c r="A286" s="207">
        <f t="shared" si="1"/>
        <v>278</v>
      </c>
      <c r="B286" s="207">
        <f>COUNTIF($F$9:F286,F286)</f>
        <v>9</v>
      </c>
      <c r="C286" s="353" t="s">
        <v>984</v>
      </c>
      <c r="D286" s="218" t="s">
        <v>266</v>
      </c>
      <c r="E286" s="182" t="s">
        <v>668</v>
      </c>
      <c r="F286" s="38" t="s">
        <v>339</v>
      </c>
      <c r="G286" s="38" t="s">
        <v>974</v>
      </c>
      <c r="H286" s="5" t="s">
        <v>392</v>
      </c>
      <c r="I286" s="19">
        <f>VLOOKUP(H286,[29]Sheet1!$B$2:$C$12,2,TRUE)</f>
        <v>8</v>
      </c>
      <c r="J286" s="5" t="s">
        <v>393</v>
      </c>
      <c r="K286" s="19">
        <f>VLOOKUP(J286,[29]Sheet1!$B$2:$C$12,2,TRUE)</f>
        <v>7</v>
      </c>
      <c r="L286" s="5" t="s">
        <v>392</v>
      </c>
      <c r="M286" s="19">
        <f>VLOOKUP(L286,[29]Sheet1!$B$2:$C$12,2,TRUE)</f>
        <v>8</v>
      </c>
      <c r="N286" s="5" t="s">
        <v>392</v>
      </c>
      <c r="O286" s="19">
        <f>VLOOKUP(N286,[29]Sheet1!$B$2:$C$12,2,TRUE)</f>
        <v>8</v>
      </c>
      <c r="P286" s="5" t="s">
        <v>392</v>
      </c>
      <c r="Q286" s="19">
        <f>VLOOKUP(P286,[29]Sheet1!$B$2:$C$12,2,TRUE)</f>
        <v>8</v>
      </c>
      <c r="R286" s="5" t="s">
        <v>392</v>
      </c>
      <c r="S286" s="19">
        <f>VLOOKUP(R286,[29]Sheet1!$B$2:$C$12,2,TRUE)</f>
        <v>8</v>
      </c>
      <c r="T286" s="5" t="s">
        <v>392</v>
      </c>
      <c r="U286" s="19">
        <f>VLOOKUP(T286,[29]Sheet1!$B$2:$C$12,2,TRUE)</f>
        <v>8</v>
      </c>
      <c r="V286" s="5" t="s">
        <v>392</v>
      </c>
      <c r="W286" s="19">
        <f>VLOOKUP(V286,[29]Sheet1!$B$2:$C$12,2,TRUE)</f>
        <v>8</v>
      </c>
      <c r="X286" s="5" t="s">
        <v>393</v>
      </c>
      <c r="Y286" s="19">
        <f>VLOOKUP(X286,[29]Sheet1!$B$2:$C$12,2,TRUE)</f>
        <v>7</v>
      </c>
      <c r="Z286" s="5" t="s">
        <v>392</v>
      </c>
      <c r="AA286" s="19">
        <f>VLOOKUP(Z286,[29]Sheet1!$B$2:$C$12,2,TRUE)</f>
        <v>8</v>
      </c>
      <c r="AB286" s="5" t="str">
        <f>VLOOKUP($E286,'[30]Chi tiet'!$D$8:$AC$394,18,0)</f>
        <v>A3</v>
      </c>
      <c r="AC286" s="19">
        <f>VLOOKUP(AB286,[29]Sheet1!$B$2:$C$12,2,TRUE)</f>
        <v>8</v>
      </c>
      <c r="AD286" s="5"/>
      <c r="AE286" s="19" t="e">
        <f>VLOOKUP(AD286,[29]Sheet1!$B$2:$C$12,2,TRUE)</f>
        <v>#N/A</v>
      </c>
      <c r="AF286" s="232"/>
      <c r="AG286" s="227"/>
      <c r="AH286" s="747"/>
    </row>
    <row r="287" spans="1:34" s="7" customFormat="1" ht="39" customHeight="1" x14ac:dyDescent="0.25">
      <c r="A287" s="207">
        <f t="shared" si="1"/>
        <v>279</v>
      </c>
      <c r="B287" s="207">
        <f>COUNTIF($F$9:F287,F287)</f>
        <v>1</v>
      </c>
      <c r="C287" s="353" t="s">
        <v>985</v>
      </c>
      <c r="D287" s="70" t="s">
        <v>385</v>
      </c>
      <c r="E287" s="211" t="s">
        <v>676</v>
      </c>
      <c r="F287" s="252" t="s">
        <v>340</v>
      </c>
      <c r="G287" s="252" t="s">
        <v>974</v>
      </c>
      <c r="H287" s="5" t="s">
        <v>391</v>
      </c>
      <c r="I287" s="19">
        <f>VLOOKUP(H287,[29]Sheet1!$B$2:$C$12,2,TRUE)</f>
        <v>9</v>
      </c>
      <c r="J287" s="5" t="s">
        <v>392</v>
      </c>
      <c r="K287" s="19">
        <f>VLOOKUP(J287,[29]Sheet1!$B$2:$C$12,2,TRUE)</f>
        <v>8</v>
      </c>
      <c r="L287" s="5" t="s">
        <v>391</v>
      </c>
      <c r="M287" s="19">
        <f>VLOOKUP(L287,[29]Sheet1!$B$2:$C$12,2,TRUE)</f>
        <v>9</v>
      </c>
      <c r="N287" s="5" t="s">
        <v>391</v>
      </c>
      <c r="O287" s="19">
        <f>VLOOKUP(N287,[29]Sheet1!$B$2:$C$12,2,TRUE)</f>
        <v>9</v>
      </c>
      <c r="P287" s="5" t="s">
        <v>391</v>
      </c>
      <c r="Q287" s="19">
        <f>VLOOKUP(P287,[29]Sheet1!$B$2:$C$12,2,TRUE)</f>
        <v>9</v>
      </c>
      <c r="R287" s="5" t="s">
        <v>392</v>
      </c>
      <c r="S287" s="19">
        <f>VLOOKUP(R287,[29]Sheet1!$B$2:$C$12,2,TRUE)</f>
        <v>8</v>
      </c>
      <c r="T287" s="5" t="s">
        <v>391</v>
      </c>
      <c r="U287" s="19">
        <f>VLOOKUP(T287,[29]Sheet1!$B$2:$C$12,2,TRUE)</f>
        <v>9</v>
      </c>
      <c r="V287" s="5" t="s">
        <v>393</v>
      </c>
      <c r="W287" s="19">
        <f>VLOOKUP(V287,[29]Sheet1!$B$2:$C$12,2,TRUE)</f>
        <v>7</v>
      </c>
      <c r="X287" s="5" t="s">
        <v>391</v>
      </c>
      <c r="Y287" s="19">
        <f>VLOOKUP(X287,[29]Sheet1!$B$2:$C$12,2,TRUE)</f>
        <v>9</v>
      </c>
      <c r="Z287" s="5" t="s">
        <v>392</v>
      </c>
      <c r="AA287" s="19">
        <f>VLOOKUP(Z287,[29]Sheet1!$B$2:$C$12,2,TRUE)</f>
        <v>8</v>
      </c>
      <c r="AB287" s="5" t="str">
        <f>VLOOKUP($E287,'[30]Chi tiet'!$D$8:$AC$394,18,0)</f>
        <v>A3</v>
      </c>
      <c r="AC287" s="19">
        <f>VLOOKUP(AB287,[29]Sheet1!$B$2:$C$12,2,TRUE)</f>
        <v>8</v>
      </c>
      <c r="AD287" s="5"/>
      <c r="AE287" s="19" t="e">
        <f>VLOOKUP(AD287,[29]Sheet1!$B$2:$C$12,2,TRUE)</f>
        <v>#N/A</v>
      </c>
      <c r="AF287" s="232"/>
      <c r="AG287" s="227"/>
      <c r="AH287" s="747"/>
    </row>
    <row r="288" spans="1:34" s="7" customFormat="1" ht="24.95" customHeight="1" x14ac:dyDescent="0.25">
      <c r="A288" s="207">
        <f t="shared" si="1"/>
        <v>280</v>
      </c>
      <c r="B288" s="207">
        <f>COUNTIF($F$9:F288,F288)</f>
        <v>2</v>
      </c>
      <c r="C288" s="353" t="s">
        <v>985</v>
      </c>
      <c r="D288" s="70" t="s">
        <v>398</v>
      </c>
      <c r="E288" s="211" t="s">
        <v>677</v>
      </c>
      <c r="F288" s="50" t="s">
        <v>340</v>
      </c>
      <c r="G288" s="38" t="s">
        <v>974</v>
      </c>
      <c r="H288" s="5" t="s">
        <v>390</v>
      </c>
      <c r="I288" s="19">
        <f>VLOOKUP(H288,[29]Sheet1!$B$2:$C$12,2,TRUE)</f>
        <v>10</v>
      </c>
      <c r="J288" s="5" t="s">
        <v>392</v>
      </c>
      <c r="K288" s="19">
        <f>VLOOKUP(J288,[29]Sheet1!$B$2:$C$12,2,TRUE)</f>
        <v>8</v>
      </c>
      <c r="L288" s="5" t="s">
        <v>392</v>
      </c>
      <c r="M288" s="19">
        <f>VLOOKUP(L288,[29]Sheet1!$B$2:$C$12,2,TRUE)</f>
        <v>8</v>
      </c>
      <c r="N288" s="5" t="s">
        <v>391</v>
      </c>
      <c r="O288" s="19">
        <f>VLOOKUP(N288,[29]Sheet1!$B$2:$C$12,2,TRUE)</f>
        <v>9</v>
      </c>
      <c r="P288" s="5" t="s">
        <v>391</v>
      </c>
      <c r="Q288" s="19">
        <f>VLOOKUP(P288,[29]Sheet1!$B$2:$C$12,2,TRUE)</f>
        <v>9</v>
      </c>
      <c r="R288" s="5" t="s">
        <v>391</v>
      </c>
      <c r="S288" s="19">
        <f>VLOOKUP(R288,[29]Sheet1!$B$2:$C$12,2,TRUE)</f>
        <v>9</v>
      </c>
      <c r="T288" s="5" t="s">
        <v>392</v>
      </c>
      <c r="U288" s="19">
        <f>VLOOKUP(T288,[29]Sheet1!$B$2:$C$12,2,TRUE)</f>
        <v>8</v>
      </c>
      <c r="V288" s="5" t="s">
        <v>393</v>
      </c>
      <c r="W288" s="19">
        <f>VLOOKUP(V288,[29]Sheet1!$B$2:$C$12,2,TRUE)</f>
        <v>7</v>
      </c>
      <c r="X288" s="5" t="s">
        <v>391</v>
      </c>
      <c r="Y288" s="19">
        <f>VLOOKUP(X288,[29]Sheet1!$B$2:$C$12,2,TRUE)</f>
        <v>9</v>
      </c>
      <c r="Z288" s="5" t="s">
        <v>392</v>
      </c>
      <c r="AA288" s="19">
        <f>VLOOKUP(Z288,[29]Sheet1!$B$2:$C$12,2,TRUE)</f>
        <v>8</v>
      </c>
      <c r="AB288" s="5" t="str">
        <f>VLOOKUP($E288,'[30]Chi tiet'!$D$8:$AC$394,18,0)</f>
        <v>A3</v>
      </c>
      <c r="AC288" s="19">
        <f>VLOOKUP(AB288,[29]Sheet1!$B$2:$C$12,2,TRUE)</f>
        <v>8</v>
      </c>
      <c r="AD288" s="5"/>
      <c r="AE288" s="19" t="e">
        <f>VLOOKUP(AD288,[29]Sheet1!$B$2:$C$12,2,TRUE)</f>
        <v>#N/A</v>
      </c>
      <c r="AF288" s="232"/>
      <c r="AG288" s="227"/>
      <c r="AH288" s="747"/>
    </row>
    <row r="289" spans="1:34" s="7" customFormat="1" ht="24.95" customHeight="1" x14ac:dyDescent="0.25">
      <c r="A289" s="207">
        <f t="shared" si="1"/>
        <v>281</v>
      </c>
      <c r="B289" s="207">
        <f>COUNTIF($F$9:F289,F289)</f>
        <v>3</v>
      </c>
      <c r="C289" s="353" t="s">
        <v>985</v>
      </c>
      <c r="D289" s="70" t="s">
        <v>386</v>
      </c>
      <c r="E289" s="211" t="s">
        <v>822</v>
      </c>
      <c r="F289" s="50" t="s">
        <v>340</v>
      </c>
      <c r="G289" s="38" t="s">
        <v>974</v>
      </c>
      <c r="H289" s="5" t="s">
        <v>393</v>
      </c>
      <c r="I289" s="19">
        <f>VLOOKUP(H289,[29]Sheet1!$B$2:$C$12,2,TRUE)</f>
        <v>7</v>
      </c>
      <c r="J289" s="5" t="s">
        <v>393</v>
      </c>
      <c r="K289" s="19">
        <f>VLOOKUP(J289,[29]Sheet1!$B$2:$C$12,2,TRUE)</f>
        <v>7</v>
      </c>
      <c r="L289" s="5" t="s">
        <v>392</v>
      </c>
      <c r="M289" s="19">
        <f>VLOOKUP(L289,[29]Sheet1!$B$2:$C$12,2,TRUE)</f>
        <v>8</v>
      </c>
      <c r="N289" s="5" t="s">
        <v>393</v>
      </c>
      <c r="O289" s="19">
        <f>VLOOKUP(N289,[29]Sheet1!$B$2:$C$12,2,TRUE)</f>
        <v>7</v>
      </c>
      <c r="P289" s="5" t="s">
        <v>392</v>
      </c>
      <c r="Q289" s="19">
        <f>VLOOKUP(P289,[29]Sheet1!$B$2:$C$12,2,TRUE)</f>
        <v>8</v>
      </c>
      <c r="R289" s="5" t="s">
        <v>392</v>
      </c>
      <c r="S289" s="19">
        <f>VLOOKUP(R289,[29]Sheet1!$B$2:$C$12,2,TRUE)</f>
        <v>8</v>
      </c>
      <c r="T289" s="5" t="s">
        <v>392</v>
      </c>
      <c r="U289" s="19">
        <f>VLOOKUP(T289,[29]Sheet1!$B$2:$C$12,2,TRUE)</f>
        <v>8</v>
      </c>
      <c r="V289" s="5" t="s">
        <v>392</v>
      </c>
      <c r="W289" s="19">
        <f>VLOOKUP(V289,[29]Sheet1!$B$2:$C$12,2,TRUE)</f>
        <v>8</v>
      </c>
      <c r="X289" s="5" t="s">
        <v>392</v>
      </c>
      <c r="Y289" s="19">
        <f>VLOOKUP(X289,[29]Sheet1!$B$2:$C$12,2,TRUE)</f>
        <v>8</v>
      </c>
      <c r="Z289" s="5" t="s">
        <v>392</v>
      </c>
      <c r="AA289" s="19">
        <f>VLOOKUP(Z289,[29]Sheet1!$B$2:$C$12,2,TRUE)</f>
        <v>8</v>
      </c>
      <c r="AB289" s="5" t="str">
        <f>VLOOKUP($E289,'[30]Chi tiet'!$D$8:$AC$394,18,0)</f>
        <v>A4</v>
      </c>
      <c r="AC289" s="19">
        <f>VLOOKUP(AB289,[29]Sheet1!$B$2:$C$12,2,TRUE)</f>
        <v>7</v>
      </c>
      <c r="AD289" s="5"/>
      <c r="AE289" s="19" t="e">
        <f>VLOOKUP(AD289,[29]Sheet1!$B$2:$C$12,2,TRUE)</f>
        <v>#N/A</v>
      </c>
      <c r="AF289" s="232"/>
      <c r="AG289" s="227"/>
      <c r="AH289" s="747"/>
    </row>
    <row r="290" spans="1:34" s="7" customFormat="1" ht="24.95" customHeight="1" x14ac:dyDescent="0.25">
      <c r="A290" s="207">
        <f t="shared" si="1"/>
        <v>282</v>
      </c>
      <c r="B290" s="207">
        <f>COUNTIF($F$9:F290,F290)</f>
        <v>4</v>
      </c>
      <c r="C290" s="353" t="s">
        <v>985</v>
      </c>
      <c r="D290" s="70" t="s">
        <v>195</v>
      </c>
      <c r="E290" s="211" t="s">
        <v>681</v>
      </c>
      <c r="F290" s="50" t="s">
        <v>340</v>
      </c>
      <c r="G290" s="38" t="s">
        <v>974</v>
      </c>
      <c r="H290" s="5" t="s">
        <v>393</v>
      </c>
      <c r="I290" s="19">
        <f>VLOOKUP(H290,[29]Sheet1!$B$2:$C$12,2,TRUE)</f>
        <v>7</v>
      </c>
      <c r="J290" s="5" t="s">
        <v>393</v>
      </c>
      <c r="K290" s="19">
        <f>VLOOKUP(J290,[29]Sheet1!$B$2:$C$12,2,TRUE)</f>
        <v>7</v>
      </c>
      <c r="L290" s="5" t="s">
        <v>392</v>
      </c>
      <c r="M290" s="19">
        <f>VLOOKUP(L290,[29]Sheet1!$B$2:$C$12,2,TRUE)</f>
        <v>8</v>
      </c>
      <c r="N290" s="5" t="s">
        <v>393</v>
      </c>
      <c r="O290" s="19">
        <f>VLOOKUP(N290,[29]Sheet1!$B$2:$C$12,2,TRUE)</f>
        <v>7</v>
      </c>
      <c r="P290" s="5" t="s">
        <v>392</v>
      </c>
      <c r="Q290" s="19">
        <f>VLOOKUP(P290,[29]Sheet1!$B$2:$C$12,2,TRUE)</f>
        <v>8</v>
      </c>
      <c r="R290" s="5" t="s">
        <v>392</v>
      </c>
      <c r="S290" s="19">
        <f>VLOOKUP(R290,[29]Sheet1!$B$2:$C$12,2,TRUE)</f>
        <v>8</v>
      </c>
      <c r="T290" s="5" t="s">
        <v>393</v>
      </c>
      <c r="U290" s="19">
        <f>VLOOKUP(T290,[29]Sheet1!$B$2:$C$12,2,TRUE)</f>
        <v>7</v>
      </c>
      <c r="V290" s="5" t="s">
        <v>393</v>
      </c>
      <c r="W290" s="19">
        <f>VLOOKUP(V290,[29]Sheet1!$B$2:$C$12,2,TRUE)</f>
        <v>7</v>
      </c>
      <c r="X290" s="5" t="s">
        <v>394</v>
      </c>
      <c r="Y290" s="19">
        <f>VLOOKUP(X290,[29]Sheet1!$B$2:$C$12,2,TRUE)</f>
        <v>6</v>
      </c>
      <c r="Z290" s="5" t="s">
        <v>393</v>
      </c>
      <c r="AA290" s="19">
        <f>VLOOKUP(Z290,[29]Sheet1!$B$2:$C$12,2,TRUE)</f>
        <v>7</v>
      </c>
      <c r="AB290" s="5" t="str">
        <f>VLOOKUP($E290,'[30]Chi tiet'!$D$8:$AC$394,18,0)</f>
        <v>A4</v>
      </c>
      <c r="AC290" s="19">
        <f>VLOOKUP(AB290,[29]Sheet1!$B$2:$C$12,2,TRUE)</f>
        <v>7</v>
      </c>
      <c r="AD290" s="5"/>
      <c r="AE290" s="19" t="e">
        <f>VLOOKUP(AD290,[29]Sheet1!$B$2:$C$12,2,TRUE)</f>
        <v>#N/A</v>
      </c>
      <c r="AF290" s="232"/>
      <c r="AG290" s="227"/>
      <c r="AH290" s="747"/>
    </row>
    <row r="291" spans="1:34" s="7" customFormat="1" ht="24.95" customHeight="1" x14ac:dyDescent="0.25">
      <c r="A291" s="207">
        <f t="shared" si="1"/>
        <v>283</v>
      </c>
      <c r="B291" s="207">
        <f>COUNTIF($F$9:F291,F291)</f>
        <v>5</v>
      </c>
      <c r="C291" s="353" t="s">
        <v>985</v>
      </c>
      <c r="D291" s="70" t="s">
        <v>194</v>
      </c>
      <c r="E291" s="211" t="s">
        <v>680</v>
      </c>
      <c r="F291" s="50" t="s">
        <v>340</v>
      </c>
      <c r="G291" s="38" t="s">
        <v>974</v>
      </c>
      <c r="H291" s="5" t="s">
        <v>393</v>
      </c>
      <c r="I291" s="19">
        <f>VLOOKUP(H291,[29]Sheet1!$B$2:$C$12,2,TRUE)</f>
        <v>7</v>
      </c>
      <c r="J291" s="5" t="s">
        <v>393</v>
      </c>
      <c r="K291" s="19">
        <f>VLOOKUP(J291,[29]Sheet1!$B$2:$C$12,2,TRUE)</f>
        <v>7</v>
      </c>
      <c r="L291" s="5" t="s">
        <v>393</v>
      </c>
      <c r="M291" s="19">
        <f>VLOOKUP(L291,[29]Sheet1!$B$2:$C$12,2,TRUE)</f>
        <v>7</v>
      </c>
      <c r="N291" s="5" t="s">
        <v>393</v>
      </c>
      <c r="O291" s="19">
        <f>VLOOKUP(N291,[29]Sheet1!$B$2:$C$12,2,TRUE)</f>
        <v>7</v>
      </c>
      <c r="P291" s="5" t="s">
        <v>393</v>
      </c>
      <c r="Q291" s="19">
        <f>VLOOKUP(P291,[29]Sheet1!$B$2:$C$12,2,TRUE)</f>
        <v>7</v>
      </c>
      <c r="R291" s="5" t="s">
        <v>392</v>
      </c>
      <c r="S291" s="19">
        <f>VLOOKUP(R291,[29]Sheet1!$B$2:$C$12,2,TRUE)</f>
        <v>8</v>
      </c>
      <c r="T291" s="5" t="s">
        <v>393</v>
      </c>
      <c r="U291" s="19">
        <f>VLOOKUP(T291,[29]Sheet1!$B$2:$C$12,2,TRUE)</f>
        <v>7</v>
      </c>
      <c r="V291" s="5" t="s">
        <v>393</v>
      </c>
      <c r="W291" s="19">
        <f>VLOOKUP(V291,[29]Sheet1!$B$2:$C$12,2,TRUE)</f>
        <v>7</v>
      </c>
      <c r="X291" s="5" t="s">
        <v>393</v>
      </c>
      <c r="Y291" s="19">
        <f>VLOOKUP(X291,[29]Sheet1!$B$2:$C$12,2,TRUE)</f>
        <v>7</v>
      </c>
      <c r="Z291" s="5" t="s">
        <v>393</v>
      </c>
      <c r="AA291" s="19">
        <f>VLOOKUP(Z291,[29]Sheet1!$B$2:$C$12,2,TRUE)</f>
        <v>7</v>
      </c>
      <c r="AB291" s="5" t="str">
        <f>VLOOKUP($E291,'[30]Chi tiet'!$D$8:$AC$394,18,0)</f>
        <v>A4</v>
      </c>
      <c r="AC291" s="19">
        <f>VLOOKUP(AB291,[29]Sheet1!$B$2:$C$12,2,TRUE)</f>
        <v>7</v>
      </c>
      <c r="AD291" s="5"/>
      <c r="AE291" s="19" t="e">
        <f>VLOOKUP(AD291,[29]Sheet1!$B$2:$C$12,2,TRUE)</f>
        <v>#N/A</v>
      </c>
      <c r="AF291" s="232"/>
      <c r="AG291" s="227"/>
      <c r="AH291" s="747"/>
    </row>
    <row r="292" spans="1:34" s="7" customFormat="1" ht="24.95" customHeight="1" x14ac:dyDescent="0.25">
      <c r="A292" s="207">
        <f t="shared" si="1"/>
        <v>284</v>
      </c>
      <c r="B292" s="207">
        <f>COUNTIF($F$9:F292,F292)</f>
        <v>6</v>
      </c>
      <c r="C292" s="353" t="s">
        <v>985</v>
      </c>
      <c r="D292" s="70" t="s">
        <v>192</v>
      </c>
      <c r="E292" s="211" t="s">
        <v>678</v>
      </c>
      <c r="F292" s="50" t="s">
        <v>340</v>
      </c>
      <c r="G292" s="38" t="s">
        <v>974</v>
      </c>
      <c r="H292" s="5" t="s">
        <v>391</v>
      </c>
      <c r="I292" s="19">
        <f>VLOOKUP(H292,[29]Sheet1!$B$2:$C$12,2,TRUE)</f>
        <v>9</v>
      </c>
      <c r="J292" s="5" t="s">
        <v>393</v>
      </c>
      <c r="K292" s="19">
        <f>VLOOKUP(J292,[29]Sheet1!$B$2:$C$12,2,TRUE)</f>
        <v>7</v>
      </c>
      <c r="L292" s="5" t="s">
        <v>392</v>
      </c>
      <c r="M292" s="19">
        <f>VLOOKUP(L292,[29]Sheet1!$B$2:$C$12,2,TRUE)</f>
        <v>8</v>
      </c>
      <c r="N292" s="5" t="s">
        <v>391</v>
      </c>
      <c r="O292" s="19">
        <f>VLOOKUP(N292,[29]Sheet1!$B$2:$C$12,2,TRUE)</f>
        <v>9</v>
      </c>
      <c r="P292" s="5" t="s">
        <v>392</v>
      </c>
      <c r="Q292" s="19">
        <f>VLOOKUP(P292,[29]Sheet1!$B$2:$C$12,2,TRUE)</f>
        <v>8</v>
      </c>
      <c r="R292" s="5" t="s">
        <v>392</v>
      </c>
      <c r="S292" s="19">
        <f>VLOOKUP(R292,[29]Sheet1!$B$2:$C$12,2,TRUE)</f>
        <v>8</v>
      </c>
      <c r="T292" s="5" t="s">
        <v>392</v>
      </c>
      <c r="U292" s="19">
        <f>VLOOKUP(T292,[29]Sheet1!$B$2:$C$12,2,TRUE)</f>
        <v>8</v>
      </c>
      <c r="V292" s="5" t="s">
        <v>392</v>
      </c>
      <c r="W292" s="19">
        <f>VLOOKUP(V292,[29]Sheet1!$B$2:$C$12,2,TRUE)</f>
        <v>8</v>
      </c>
      <c r="X292" s="5" t="s">
        <v>392</v>
      </c>
      <c r="Y292" s="19">
        <f>VLOOKUP(X292,[29]Sheet1!$B$2:$C$12,2,TRUE)</f>
        <v>8</v>
      </c>
      <c r="Z292" s="5" t="s">
        <v>393</v>
      </c>
      <c r="AA292" s="19">
        <f>VLOOKUP(Z292,[29]Sheet1!$B$2:$C$12,2,TRUE)</f>
        <v>7</v>
      </c>
      <c r="AB292" s="5" t="str">
        <f>VLOOKUP($E292,'[30]Chi tiet'!$D$8:$AC$394,18,0)</f>
        <v>A3</v>
      </c>
      <c r="AC292" s="19">
        <f>VLOOKUP(AB292,[29]Sheet1!$B$2:$C$12,2,TRUE)</f>
        <v>8</v>
      </c>
      <c r="AD292" s="5"/>
      <c r="AE292" s="19" t="e">
        <f>VLOOKUP(AD292,[29]Sheet1!$B$2:$C$12,2,TRUE)</f>
        <v>#N/A</v>
      </c>
      <c r="AF292" s="232"/>
      <c r="AG292" s="227"/>
      <c r="AH292" s="747"/>
    </row>
    <row r="293" spans="1:34" s="7" customFormat="1" ht="24.95" customHeight="1" x14ac:dyDescent="0.25">
      <c r="A293" s="207">
        <f t="shared" si="1"/>
        <v>285</v>
      </c>
      <c r="B293" s="207">
        <f>COUNTIF($F$9:F293,F293)</f>
        <v>7</v>
      </c>
      <c r="C293" s="353" t="s">
        <v>985</v>
      </c>
      <c r="D293" s="70" t="s">
        <v>397</v>
      </c>
      <c r="E293" s="211" t="s">
        <v>682</v>
      </c>
      <c r="F293" s="50" t="s">
        <v>340</v>
      </c>
      <c r="G293" s="38" t="s">
        <v>974</v>
      </c>
      <c r="H293" s="5" t="s">
        <v>391</v>
      </c>
      <c r="I293" s="19">
        <f>VLOOKUP(H293,[29]Sheet1!$B$2:$C$12,2,TRUE)</f>
        <v>9</v>
      </c>
      <c r="J293" s="5" t="s">
        <v>393</v>
      </c>
      <c r="K293" s="19">
        <f>VLOOKUP(J293,[29]Sheet1!$B$2:$C$12,2,TRUE)</f>
        <v>7</v>
      </c>
      <c r="L293" s="5" t="s">
        <v>392</v>
      </c>
      <c r="M293" s="19">
        <f>VLOOKUP(L293,[29]Sheet1!$B$2:$C$12,2,TRUE)</f>
        <v>8</v>
      </c>
      <c r="N293" s="5" t="s">
        <v>391</v>
      </c>
      <c r="O293" s="19">
        <f>VLOOKUP(N293,[29]Sheet1!$B$2:$C$12,2,TRUE)</f>
        <v>9</v>
      </c>
      <c r="P293" s="5" t="s">
        <v>392</v>
      </c>
      <c r="Q293" s="19">
        <f>VLOOKUP(P293,[29]Sheet1!$B$2:$C$12,2,TRUE)</f>
        <v>8</v>
      </c>
      <c r="R293" s="5" t="s">
        <v>392</v>
      </c>
      <c r="S293" s="19">
        <f>VLOOKUP(R293,[29]Sheet1!$B$2:$C$12,2,TRUE)</f>
        <v>8</v>
      </c>
      <c r="T293" s="5" t="s">
        <v>392</v>
      </c>
      <c r="U293" s="19">
        <f>VLOOKUP(T293,[29]Sheet1!$B$2:$C$12,2,TRUE)</f>
        <v>8</v>
      </c>
      <c r="V293" s="5" t="s">
        <v>393</v>
      </c>
      <c r="W293" s="19">
        <f>VLOOKUP(V293,[29]Sheet1!$B$2:$C$12,2,TRUE)</f>
        <v>7</v>
      </c>
      <c r="X293" s="5" t="s">
        <v>392</v>
      </c>
      <c r="Y293" s="19">
        <f>VLOOKUP(X293,[29]Sheet1!$B$2:$C$12,2,TRUE)</f>
        <v>8</v>
      </c>
      <c r="Z293" s="5" t="s">
        <v>392</v>
      </c>
      <c r="AA293" s="19">
        <f>VLOOKUP(Z293,[29]Sheet1!$B$2:$C$12,2,TRUE)</f>
        <v>8</v>
      </c>
      <c r="AB293" s="5" t="str">
        <f>VLOOKUP($E293,'[30]Chi tiet'!$D$8:$AC$394,18,0)</f>
        <v>A3</v>
      </c>
      <c r="AC293" s="19">
        <f>VLOOKUP(AB293,[29]Sheet1!$B$2:$C$12,2,TRUE)</f>
        <v>8</v>
      </c>
      <c r="AD293" s="5"/>
      <c r="AE293" s="19" t="e">
        <f>VLOOKUP(AD293,[29]Sheet1!$B$2:$C$12,2,TRUE)</f>
        <v>#N/A</v>
      </c>
      <c r="AF293" s="232"/>
      <c r="AG293" s="227"/>
      <c r="AH293" s="747" t="str">
        <f>VLOOKUP($E293,'[26]Tong hop ket qua'!$E$19:$M$219,9,0)</f>
        <v>Xuất sắc</v>
      </c>
    </row>
    <row r="294" spans="1:34" s="7" customFormat="1" ht="24.95" customHeight="1" x14ac:dyDescent="0.25">
      <c r="A294" s="207">
        <f t="shared" si="1"/>
        <v>286</v>
      </c>
      <c r="B294" s="207">
        <f>COUNTIF($F$9:F294,F294)</f>
        <v>8</v>
      </c>
      <c r="C294" s="353" t="s">
        <v>985</v>
      </c>
      <c r="D294" s="70" t="s">
        <v>866</v>
      </c>
      <c r="E294" s="211" t="s">
        <v>679</v>
      </c>
      <c r="F294" s="50" t="s">
        <v>340</v>
      </c>
      <c r="G294" s="38" t="s">
        <v>974</v>
      </c>
      <c r="H294" s="5" t="s">
        <v>393</v>
      </c>
      <c r="I294" s="19">
        <f>VLOOKUP(H294,[29]Sheet1!$B$2:$C$12,2,TRUE)</f>
        <v>7</v>
      </c>
      <c r="J294" s="5" t="s">
        <v>393</v>
      </c>
      <c r="K294" s="19">
        <f>VLOOKUP(J294,[29]Sheet1!$B$2:$C$12,2,TRUE)</f>
        <v>7</v>
      </c>
      <c r="L294" s="5" t="s">
        <v>392</v>
      </c>
      <c r="M294" s="19">
        <f>VLOOKUP(L294,[29]Sheet1!$B$2:$C$12,2,TRUE)</f>
        <v>8</v>
      </c>
      <c r="N294" s="5" t="s">
        <v>392</v>
      </c>
      <c r="O294" s="19">
        <f>VLOOKUP(N294,[29]Sheet1!$B$2:$C$12,2,TRUE)</f>
        <v>8</v>
      </c>
      <c r="P294" s="5" t="s">
        <v>393</v>
      </c>
      <c r="Q294" s="19">
        <f>VLOOKUP(P294,[29]Sheet1!$B$2:$C$12,2,TRUE)</f>
        <v>7</v>
      </c>
      <c r="R294" s="5" t="s">
        <v>392</v>
      </c>
      <c r="S294" s="19">
        <f>VLOOKUP(R294,[29]Sheet1!$B$2:$C$12,2,TRUE)</f>
        <v>8</v>
      </c>
      <c r="T294" s="5" t="s">
        <v>392</v>
      </c>
      <c r="U294" s="19">
        <f>VLOOKUP(T294,[29]Sheet1!$B$2:$C$12,2,TRUE)</f>
        <v>8</v>
      </c>
      <c r="V294" s="5" t="s">
        <v>393</v>
      </c>
      <c r="W294" s="19">
        <f>VLOOKUP(V294,[29]Sheet1!$B$2:$C$12,2,TRUE)</f>
        <v>7</v>
      </c>
      <c r="X294" s="5" t="s">
        <v>409</v>
      </c>
      <c r="Y294" s="19">
        <f>VLOOKUP(X294,[29]Sheet1!$B$2:$C$12,2,TRUE)</f>
        <v>5</v>
      </c>
      <c r="Z294" s="5" t="s">
        <v>393</v>
      </c>
      <c r="AA294" s="19">
        <f>VLOOKUP(Z294,[29]Sheet1!$B$2:$C$12,2,TRUE)</f>
        <v>7</v>
      </c>
      <c r="AB294" s="5" t="str">
        <f>VLOOKUP($E294,'[30]Chi tiet'!$D$8:$AC$394,18,0)</f>
        <v>A3</v>
      </c>
      <c r="AC294" s="19">
        <f>VLOOKUP(AB294,[29]Sheet1!$B$2:$C$12,2,TRUE)</f>
        <v>8</v>
      </c>
      <c r="AD294" s="5"/>
      <c r="AE294" s="19" t="e">
        <f>VLOOKUP(AD294,[29]Sheet1!$B$2:$C$12,2,TRUE)</f>
        <v>#N/A</v>
      </c>
      <c r="AF294" s="232"/>
      <c r="AG294" s="227"/>
      <c r="AH294" s="747"/>
    </row>
    <row r="295" spans="1:34" s="7" customFormat="1" ht="24.95" customHeight="1" x14ac:dyDescent="0.25">
      <c r="A295" s="207">
        <f t="shared" si="1"/>
        <v>287</v>
      </c>
      <c r="B295" s="207">
        <f>COUNTIF($F$9:F295,F295)</f>
        <v>9</v>
      </c>
      <c r="C295" s="353" t="s">
        <v>985</v>
      </c>
      <c r="D295" s="70" t="s">
        <v>729</v>
      </c>
      <c r="E295" s="211" t="s">
        <v>730</v>
      </c>
      <c r="F295" s="50" t="s">
        <v>340</v>
      </c>
      <c r="G295" s="38" t="s">
        <v>974</v>
      </c>
      <c r="H295" s="5" t="s">
        <v>392</v>
      </c>
      <c r="I295" s="19">
        <f>VLOOKUP(H295,[29]Sheet1!$B$2:$C$12,2,TRUE)</f>
        <v>8</v>
      </c>
      <c r="J295" s="5" t="s">
        <v>393</v>
      </c>
      <c r="K295" s="19">
        <f>VLOOKUP(J295,[29]Sheet1!$B$2:$C$12,2,TRUE)</f>
        <v>7</v>
      </c>
      <c r="L295" s="5" t="s">
        <v>393</v>
      </c>
      <c r="M295" s="19">
        <f>VLOOKUP(L295,[29]Sheet1!$B$2:$C$12,2,TRUE)</f>
        <v>7</v>
      </c>
      <c r="N295" s="5" t="s">
        <v>393</v>
      </c>
      <c r="O295" s="19">
        <f>VLOOKUP(N295,[29]Sheet1!$B$2:$C$12,2,TRUE)</f>
        <v>7</v>
      </c>
      <c r="P295" s="5" t="s">
        <v>393</v>
      </c>
      <c r="Q295" s="19">
        <f>VLOOKUP(P295,[29]Sheet1!$B$2:$C$12,2,TRUE)</f>
        <v>7</v>
      </c>
      <c r="R295" s="5" t="s">
        <v>393</v>
      </c>
      <c r="S295" s="19">
        <f>VLOOKUP(R295,[29]Sheet1!$B$2:$C$12,2,TRUE)</f>
        <v>7</v>
      </c>
      <c r="T295" s="5" t="s">
        <v>392</v>
      </c>
      <c r="U295" s="19">
        <f>VLOOKUP(T295,[29]Sheet1!$B$2:$C$12,2,TRUE)</f>
        <v>8</v>
      </c>
      <c r="V295" s="5" t="s">
        <v>393</v>
      </c>
      <c r="W295" s="19">
        <f>VLOOKUP(V295,[29]Sheet1!$B$2:$C$12,2,TRUE)</f>
        <v>7</v>
      </c>
      <c r="X295" s="5" t="s">
        <v>392</v>
      </c>
      <c r="Y295" s="19">
        <f>VLOOKUP(X295,[29]Sheet1!$B$2:$C$12,2,TRUE)</f>
        <v>8</v>
      </c>
      <c r="Z295" s="5" t="s">
        <v>392</v>
      </c>
      <c r="AA295" s="19">
        <f>VLOOKUP(Z295,[29]Sheet1!$B$2:$C$12,2,TRUE)</f>
        <v>8</v>
      </c>
      <c r="AB295" s="5" t="str">
        <f>VLOOKUP($E295,'[30]Chi tiet'!$D$8:$AC$394,18,0)</f>
        <v>A3</v>
      </c>
      <c r="AC295" s="19">
        <f>VLOOKUP(AB295,[29]Sheet1!$B$2:$C$12,2,TRUE)</f>
        <v>8</v>
      </c>
      <c r="AD295" s="5"/>
      <c r="AE295" s="19" t="e">
        <f>VLOOKUP(AD295,[29]Sheet1!$B$2:$C$12,2,TRUE)</f>
        <v>#N/A</v>
      </c>
      <c r="AF295" s="232"/>
      <c r="AG295" s="227"/>
      <c r="AH295" s="747"/>
    </row>
    <row r="296" spans="1:34" s="7" customFormat="1" ht="24.95" customHeight="1" x14ac:dyDescent="0.25">
      <c r="A296" s="207">
        <f t="shared" si="1"/>
        <v>288</v>
      </c>
      <c r="B296" s="207">
        <f>COUNTIF($F$9:F296,F296)</f>
        <v>1</v>
      </c>
      <c r="C296" s="353" t="s">
        <v>985</v>
      </c>
      <c r="D296" s="69" t="s">
        <v>198</v>
      </c>
      <c r="E296" s="214" t="s">
        <v>483</v>
      </c>
      <c r="F296" s="251" t="s">
        <v>11</v>
      </c>
      <c r="G296" s="251" t="s">
        <v>974</v>
      </c>
      <c r="H296" s="5" t="s">
        <v>390</v>
      </c>
      <c r="I296" s="19">
        <f>VLOOKUP(H296,[29]Sheet1!$B$2:$C$12,2,TRUE)</f>
        <v>10</v>
      </c>
      <c r="J296" s="5" t="s">
        <v>390</v>
      </c>
      <c r="K296" s="19">
        <f>VLOOKUP(J296,[29]Sheet1!$B$2:$C$12,2,TRUE)</f>
        <v>10</v>
      </c>
      <c r="L296" s="5" t="s">
        <v>391</v>
      </c>
      <c r="M296" s="19">
        <f>VLOOKUP(L296,[29]Sheet1!$B$2:$C$12,2,TRUE)</f>
        <v>9</v>
      </c>
      <c r="N296" s="5" t="s">
        <v>391</v>
      </c>
      <c r="O296" s="19">
        <f>VLOOKUP(N296,[29]Sheet1!$B$2:$C$12,2,TRUE)</f>
        <v>9</v>
      </c>
      <c r="P296" s="5" t="s">
        <v>390</v>
      </c>
      <c r="Q296" s="19">
        <f>VLOOKUP(P296,[29]Sheet1!$B$2:$C$12,2,TRUE)</f>
        <v>10</v>
      </c>
      <c r="R296" s="5" t="s">
        <v>391</v>
      </c>
      <c r="S296" s="19">
        <f>VLOOKUP(R296,[29]Sheet1!$B$2:$C$12,2,TRUE)</f>
        <v>9</v>
      </c>
      <c r="T296" s="5" t="s">
        <v>391</v>
      </c>
      <c r="U296" s="19">
        <f>VLOOKUP(T296,[29]Sheet1!$B$2:$C$12,2,TRUE)</f>
        <v>9</v>
      </c>
      <c r="V296" s="5" t="s">
        <v>392</v>
      </c>
      <c r="W296" s="19">
        <f>VLOOKUP(V296,[29]Sheet1!$B$2:$C$12,2,TRUE)</f>
        <v>8</v>
      </c>
      <c r="X296" s="5" t="s">
        <v>391</v>
      </c>
      <c r="Y296" s="19">
        <f>VLOOKUP(X296,[29]Sheet1!$B$2:$C$12,2,TRUE)</f>
        <v>9</v>
      </c>
      <c r="Z296" s="5" t="s">
        <v>391</v>
      </c>
      <c r="AA296" s="19">
        <f>VLOOKUP(Z296,[29]Sheet1!$B$2:$C$12,2,TRUE)</f>
        <v>9</v>
      </c>
      <c r="AB296" s="5" t="str">
        <f>VLOOKUP($E296,'[30]Chi tiet'!$D$8:$AC$394,18,0)</f>
        <v>A2</v>
      </c>
      <c r="AC296" s="19">
        <f>VLOOKUP(AB296,[29]Sheet1!$B$2:$C$12,2,TRUE)</f>
        <v>9</v>
      </c>
      <c r="AD296" s="5"/>
      <c r="AE296" s="19" t="e">
        <f>VLOOKUP(AD296,[29]Sheet1!$B$2:$C$12,2,TRUE)</f>
        <v>#N/A</v>
      </c>
      <c r="AF296" s="232"/>
      <c r="AG296" s="227"/>
      <c r="AH296" s="747" t="str">
        <f>VLOOKUP($E296,'[26]Tong hop ket qua'!$E$19:$M$219,9,0)</f>
        <v>Tốt</v>
      </c>
    </row>
    <row r="297" spans="1:34" s="7" customFormat="1" ht="24.75" customHeight="1" x14ac:dyDescent="0.25">
      <c r="A297" s="207">
        <f t="shared" si="1"/>
        <v>289</v>
      </c>
      <c r="B297" s="207">
        <f>COUNTIF($F$9:F304,F297)</f>
        <v>9</v>
      </c>
      <c r="C297" s="353" t="s">
        <v>984</v>
      </c>
      <c r="D297" s="115" t="s">
        <v>199</v>
      </c>
      <c r="E297" s="207" t="s">
        <v>686</v>
      </c>
      <c r="F297" s="38" t="s">
        <v>11</v>
      </c>
      <c r="G297" s="38" t="s">
        <v>974</v>
      </c>
      <c r="H297" s="5" t="s">
        <v>393</v>
      </c>
      <c r="I297" s="19">
        <f>VLOOKUP(H297,[29]Sheet1!$B$2:$C$12,2,TRUE)</f>
        <v>7</v>
      </c>
      <c r="J297" s="5" t="s">
        <v>393</v>
      </c>
      <c r="K297" s="19">
        <f>VLOOKUP(J297,[29]Sheet1!$B$2:$C$12,2,TRUE)</f>
        <v>7</v>
      </c>
      <c r="L297" s="5" t="s">
        <v>391</v>
      </c>
      <c r="M297" s="19">
        <f>VLOOKUP(L297,[29]Sheet1!$B$2:$C$12,2,TRUE)</f>
        <v>9</v>
      </c>
      <c r="N297" s="5" t="s">
        <v>390</v>
      </c>
      <c r="O297" s="19">
        <f>VLOOKUP(N297,[29]Sheet1!$B$2:$C$12,2,TRUE)</f>
        <v>10</v>
      </c>
      <c r="P297" s="5" t="s">
        <v>390</v>
      </c>
      <c r="Q297" s="19">
        <f>VLOOKUP(P297,[29]Sheet1!$B$2:$C$12,2,TRUE)</f>
        <v>10</v>
      </c>
      <c r="R297" s="5" t="s">
        <v>391</v>
      </c>
      <c r="S297" s="19">
        <f>VLOOKUP(R297,[29]Sheet1!$B$2:$C$12,2,TRUE)</f>
        <v>9</v>
      </c>
      <c r="T297" s="5" t="s">
        <v>390</v>
      </c>
      <c r="U297" s="19">
        <f>VLOOKUP(T297,[29]Sheet1!$B$2:$C$12,2,TRUE)</f>
        <v>10</v>
      </c>
      <c r="V297" s="5" t="s">
        <v>392</v>
      </c>
      <c r="W297" s="19">
        <f>VLOOKUP(V297,[29]Sheet1!$B$2:$C$12,2,TRUE)</f>
        <v>8</v>
      </c>
      <c r="X297" s="5" t="s">
        <v>391</v>
      </c>
      <c r="Y297" s="19">
        <f>VLOOKUP(X297,[29]Sheet1!$B$2:$C$12,2,TRUE)</f>
        <v>9</v>
      </c>
      <c r="Z297" s="5" t="s">
        <v>391</v>
      </c>
      <c r="AA297" s="19">
        <f>VLOOKUP(Z297,[29]Sheet1!$B$2:$C$12,2,TRUE)</f>
        <v>9</v>
      </c>
      <c r="AB297" s="5" t="str">
        <f>VLOOKUP($E297,'[30]Chi tiet'!$D$8:$AC$394,18,0)</f>
        <v>B1</v>
      </c>
      <c r="AC297" s="19">
        <f>VLOOKUP(AB297,[29]Sheet1!$B$2:$C$12,2,TRUE)</f>
        <v>6</v>
      </c>
      <c r="AD297" s="5"/>
      <c r="AE297" s="19" t="e">
        <f>VLOOKUP(AD297,[29]Sheet1!$B$2:$C$12,2,TRUE)</f>
        <v>#N/A</v>
      </c>
      <c r="AF297" s="232"/>
      <c r="AG297" s="227"/>
      <c r="AH297" s="747" t="str">
        <f>VLOOKUP($E297,'[26]Tong hop ket qua'!$E$19:$M$219,9,0)</f>
        <v>Tốt</v>
      </c>
    </row>
    <row r="298" spans="1:34" s="7" customFormat="1" ht="24.95" customHeight="1" x14ac:dyDescent="0.25">
      <c r="A298" s="207">
        <f t="shared" si="1"/>
        <v>290</v>
      </c>
      <c r="B298" s="207">
        <f>COUNTIF($F$9:F309,F298)</f>
        <v>14</v>
      </c>
      <c r="C298" s="353" t="s">
        <v>984</v>
      </c>
      <c r="D298" s="115" t="s">
        <v>205</v>
      </c>
      <c r="E298" s="207" t="s">
        <v>684</v>
      </c>
      <c r="F298" s="38" t="s">
        <v>11</v>
      </c>
      <c r="G298" s="38" t="s">
        <v>974</v>
      </c>
      <c r="H298" s="5" t="s">
        <v>393</v>
      </c>
      <c r="I298" s="19">
        <f>VLOOKUP(H298,[29]Sheet1!$B$2:$C$12,2,TRUE)</f>
        <v>7</v>
      </c>
      <c r="J298" s="5" t="s">
        <v>393</v>
      </c>
      <c r="K298" s="19">
        <f>VLOOKUP(J298,[29]Sheet1!$B$2:$C$12,2,TRUE)</f>
        <v>7</v>
      </c>
      <c r="L298" s="5" t="s">
        <v>391</v>
      </c>
      <c r="M298" s="19">
        <f>VLOOKUP(L298,[29]Sheet1!$B$2:$C$12,2,TRUE)</f>
        <v>9</v>
      </c>
      <c r="N298" s="5" t="s">
        <v>391</v>
      </c>
      <c r="O298" s="19">
        <f>VLOOKUP(N298,[29]Sheet1!$B$2:$C$12,2,TRUE)</f>
        <v>9</v>
      </c>
      <c r="P298" s="5" t="s">
        <v>390</v>
      </c>
      <c r="Q298" s="19">
        <f>VLOOKUP(P298,[29]Sheet1!$B$2:$C$12,2,TRUE)</f>
        <v>10</v>
      </c>
      <c r="R298" s="5" t="s">
        <v>391</v>
      </c>
      <c r="S298" s="19">
        <f>VLOOKUP(R298,[29]Sheet1!$B$2:$C$12,2,TRUE)</f>
        <v>9</v>
      </c>
      <c r="T298" s="5" t="s">
        <v>392</v>
      </c>
      <c r="U298" s="19">
        <f>VLOOKUP(T298,[29]Sheet1!$B$2:$C$12,2,TRUE)</f>
        <v>8</v>
      </c>
      <c r="V298" s="5" t="s">
        <v>393</v>
      </c>
      <c r="W298" s="19">
        <f>VLOOKUP(V298,[29]Sheet1!$B$2:$C$12,2,TRUE)</f>
        <v>7</v>
      </c>
      <c r="X298" s="5" t="s">
        <v>392</v>
      </c>
      <c r="Y298" s="19">
        <f>VLOOKUP(X298,[29]Sheet1!$B$2:$C$12,2,TRUE)</f>
        <v>8</v>
      </c>
      <c r="Z298" s="5" t="s">
        <v>392</v>
      </c>
      <c r="AA298" s="19">
        <f>VLOOKUP(Z298,[29]Sheet1!$B$2:$C$12,2,TRUE)</f>
        <v>8</v>
      </c>
      <c r="AB298" s="5" t="str">
        <f>VLOOKUP($E298,'[30]Chi tiet'!$D$8:$AC$394,18,0)</f>
        <v>A3</v>
      </c>
      <c r="AC298" s="19">
        <f>VLOOKUP(AB298,[29]Sheet1!$B$2:$C$12,2,TRUE)</f>
        <v>8</v>
      </c>
      <c r="AD298" s="5"/>
      <c r="AE298" s="19" t="e">
        <f>VLOOKUP(AD298,[29]Sheet1!$B$2:$C$12,2,TRUE)</f>
        <v>#N/A</v>
      </c>
      <c r="AF298" s="232"/>
      <c r="AG298" s="227"/>
      <c r="AH298" s="747" t="str">
        <f>VLOOKUP($E298,'[26]Tong hop ket qua'!$E$19:$M$219,9,0)</f>
        <v>Khá</v>
      </c>
    </row>
    <row r="299" spans="1:34" s="7" customFormat="1" ht="24.95" customHeight="1" x14ac:dyDescent="0.25">
      <c r="A299" s="207">
        <f t="shared" si="1"/>
        <v>291</v>
      </c>
      <c r="B299" s="207">
        <f>COUNTIF($F$9:F299,F299)</f>
        <v>4</v>
      </c>
      <c r="C299" s="353" t="s">
        <v>985</v>
      </c>
      <c r="D299" s="70" t="s">
        <v>806</v>
      </c>
      <c r="E299" s="211" t="s">
        <v>818</v>
      </c>
      <c r="F299" s="38" t="s">
        <v>11</v>
      </c>
      <c r="G299" s="38" t="s">
        <v>974</v>
      </c>
      <c r="H299" s="5" t="s">
        <v>390</v>
      </c>
      <c r="I299" s="19">
        <f>VLOOKUP(H299,[29]Sheet1!$B$2:$C$12,2,TRUE)</f>
        <v>10</v>
      </c>
      <c r="J299" s="5" t="s">
        <v>393</v>
      </c>
      <c r="K299" s="19">
        <f>VLOOKUP(J299,[29]Sheet1!$B$2:$C$12,2,TRUE)</f>
        <v>7</v>
      </c>
      <c r="L299" s="5" t="s">
        <v>391</v>
      </c>
      <c r="M299" s="19">
        <f>VLOOKUP(L299,[29]Sheet1!$B$2:$C$12,2,TRUE)</f>
        <v>9</v>
      </c>
      <c r="N299" s="5" t="s">
        <v>390</v>
      </c>
      <c r="O299" s="19">
        <f>VLOOKUP(N299,[29]Sheet1!$B$2:$C$12,2,TRUE)</f>
        <v>10</v>
      </c>
      <c r="P299" s="5" t="s">
        <v>390</v>
      </c>
      <c r="Q299" s="19">
        <f>VLOOKUP(P299,[29]Sheet1!$B$2:$C$12,2,TRUE)</f>
        <v>10</v>
      </c>
      <c r="R299" s="5" t="s">
        <v>391</v>
      </c>
      <c r="S299" s="19">
        <f>VLOOKUP(R299,[29]Sheet1!$B$2:$C$12,2,TRUE)</f>
        <v>9</v>
      </c>
      <c r="T299" s="5" t="s">
        <v>390</v>
      </c>
      <c r="U299" s="19">
        <f>VLOOKUP(T299,[29]Sheet1!$B$2:$C$12,2,TRUE)</f>
        <v>10</v>
      </c>
      <c r="V299" s="5" t="s">
        <v>392</v>
      </c>
      <c r="W299" s="19">
        <f>VLOOKUP(V299,[29]Sheet1!$B$2:$C$12,2,TRUE)</f>
        <v>8</v>
      </c>
      <c r="X299" s="5" t="s">
        <v>390</v>
      </c>
      <c r="Y299" s="19">
        <f>VLOOKUP(X299,[29]Sheet1!$B$2:$C$12,2,TRUE)</f>
        <v>10</v>
      </c>
      <c r="Z299" s="5" t="s">
        <v>390</v>
      </c>
      <c r="AA299" s="19">
        <f>VLOOKUP(Z299,[29]Sheet1!$B$2:$C$12,2,TRUE)</f>
        <v>10</v>
      </c>
      <c r="AB299" s="5" t="str">
        <f>VLOOKUP($E299,'[30]Chi tiet'!$D$8:$AC$394,18,0)</f>
        <v>A1</v>
      </c>
      <c r="AC299" s="19">
        <f>VLOOKUP(AB299,[29]Sheet1!$B$2:$C$12,2,TRUE)</f>
        <v>10</v>
      </c>
      <c r="AD299" s="5"/>
      <c r="AE299" s="19" t="e">
        <f>VLOOKUP(AD299,[29]Sheet1!$B$2:$C$12,2,TRUE)</f>
        <v>#N/A</v>
      </c>
      <c r="AF299" s="232"/>
      <c r="AG299" s="227"/>
      <c r="AH299" s="747" t="str">
        <f>VLOOKUP($E299,'[26]Tong hop ket qua'!$E$19:$M$219,9,0)</f>
        <v>Tốt</v>
      </c>
    </row>
    <row r="300" spans="1:34" s="7" customFormat="1" ht="24.95" customHeight="1" x14ac:dyDescent="0.25">
      <c r="A300" s="207">
        <f t="shared" si="1"/>
        <v>292</v>
      </c>
      <c r="B300" s="207">
        <f>COUNTIF($F$9:F307,F300)</f>
        <v>12</v>
      </c>
      <c r="C300" s="353" t="s">
        <v>984</v>
      </c>
      <c r="D300" s="115" t="s">
        <v>203</v>
      </c>
      <c r="E300" s="207" t="s">
        <v>690</v>
      </c>
      <c r="F300" s="38" t="s">
        <v>11</v>
      </c>
      <c r="G300" s="38" t="s">
        <v>974</v>
      </c>
      <c r="H300" s="5" t="s">
        <v>393</v>
      </c>
      <c r="I300" s="19">
        <f>VLOOKUP(H300,[29]Sheet1!$B$2:$C$12,2,TRUE)</f>
        <v>7</v>
      </c>
      <c r="J300" s="5" t="s">
        <v>393</v>
      </c>
      <c r="K300" s="19">
        <f>VLOOKUP(J300,[29]Sheet1!$B$2:$C$12,2,TRUE)</f>
        <v>7</v>
      </c>
      <c r="L300" s="5" t="s">
        <v>393</v>
      </c>
      <c r="M300" s="19">
        <f>VLOOKUP(L300,[29]Sheet1!$B$2:$C$12,2,TRUE)</f>
        <v>7</v>
      </c>
      <c r="N300" s="5" t="s">
        <v>393</v>
      </c>
      <c r="O300" s="19">
        <f>VLOOKUP(N300,[29]Sheet1!$B$2:$C$12,2,TRUE)</f>
        <v>7</v>
      </c>
      <c r="P300" s="5" t="s">
        <v>392</v>
      </c>
      <c r="Q300" s="19">
        <f>VLOOKUP(P300,[29]Sheet1!$B$2:$C$12,2,TRUE)</f>
        <v>8</v>
      </c>
      <c r="R300" s="5" t="s">
        <v>393</v>
      </c>
      <c r="S300" s="19">
        <f>VLOOKUP(R300,[29]Sheet1!$B$2:$C$12,2,TRUE)</f>
        <v>7</v>
      </c>
      <c r="T300" s="5" t="s">
        <v>392</v>
      </c>
      <c r="U300" s="19">
        <f>VLOOKUP(T300,[29]Sheet1!$B$2:$C$12,2,TRUE)</f>
        <v>8</v>
      </c>
      <c r="V300" s="5" t="s">
        <v>392</v>
      </c>
      <c r="W300" s="19">
        <f>VLOOKUP(V300,[29]Sheet1!$B$2:$C$12,2,TRUE)</f>
        <v>8</v>
      </c>
      <c r="X300" s="5" t="s">
        <v>393</v>
      </c>
      <c r="Y300" s="19">
        <f>VLOOKUP(X300,[29]Sheet1!$B$2:$C$12,2,TRUE)</f>
        <v>7</v>
      </c>
      <c r="Z300" s="5" t="s">
        <v>393</v>
      </c>
      <c r="AA300" s="19">
        <f>VLOOKUP(Z300,[29]Sheet1!$B$2:$C$12,2,TRUE)</f>
        <v>7</v>
      </c>
      <c r="AB300" s="5" t="str">
        <f>VLOOKUP($E300,'[30]Chi tiet'!$D$8:$AC$394,18,0)</f>
        <v>A2</v>
      </c>
      <c r="AC300" s="19">
        <f>VLOOKUP(AB300,[29]Sheet1!$B$2:$C$12,2,TRUE)</f>
        <v>9</v>
      </c>
      <c r="AD300" s="5"/>
      <c r="AE300" s="19" t="e">
        <f>VLOOKUP(AD300,[29]Sheet1!$B$2:$C$12,2,TRUE)</f>
        <v>#N/A</v>
      </c>
      <c r="AF300" s="232"/>
      <c r="AG300" s="227"/>
      <c r="AH300" s="747" t="str">
        <f>VLOOKUP($E300,'[26]Tong hop ket qua'!$E$19:$M$219,9,0)</f>
        <v>Tốt</v>
      </c>
    </row>
    <row r="301" spans="1:34" s="7" customFormat="1" ht="24.95" customHeight="1" x14ac:dyDescent="0.25">
      <c r="A301" s="207">
        <f t="shared" si="1"/>
        <v>293</v>
      </c>
      <c r="B301" s="207">
        <f>COUNTIF($F$9:F301,F301)</f>
        <v>6</v>
      </c>
      <c r="C301" s="353" t="s">
        <v>984</v>
      </c>
      <c r="D301" s="115" t="s">
        <v>287</v>
      </c>
      <c r="E301" s="207" t="s">
        <v>692</v>
      </c>
      <c r="F301" s="38" t="s">
        <v>11</v>
      </c>
      <c r="G301" s="38" t="s">
        <v>974</v>
      </c>
      <c r="H301" s="5" t="s">
        <v>393</v>
      </c>
      <c r="I301" s="19">
        <f>VLOOKUP(H301,[29]Sheet1!$B$2:$C$12,2,TRUE)</f>
        <v>7</v>
      </c>
      <c r="J301" s="5" t="s">
        <v>393</v>
      </c>
      <c r="K301" s="19">
        <f>VLOOKUP(J301,[29]Sheet1!$B$2:$C$12,2,TRUE)</f>
        <v>7</v>
      </c>
      <c r="L301" s="5" t="s">
        <v>393</v>
      </c>
      <c r="M301" s="19">
        <f>VLOOKUP(L301,[29]Sheet1!$B$2:$C$12,2,TRUE)</f>
        <v>7</v>
      </c>
      <c r="N301" s="5" t="s">
        <v>393</v>
      </c>
      <c r="O301" s="19">
        <f>VLOOKUP(N301,[29]Sheet1!$B$2:$C$12,2,TRUE)</f>
        <v>7</v>
      </c>
      <c r="P301" s="5" t="s">
        <v>393</v>
      </c>
      <c r="Q301" s="19">
        <f>VLOOKUP(P301,[29]Sheet1!$B$2:$C$12,2,TRUE)</f>
        <v>7</v>
      </c>
      <c r="R301" s="5" t="s">
        <v>393</v>
      </c>
      <c r="S301" s="19">
        <f>VLOOKUP(R301,[29]Sheet1!$B$2:$C$12,2,TRUE)</f>
        <v>7</v>
      </c>
      <c r="T301" s="5" t="s">
        <v>392</v>
      </c>
      <c r="U301" s="19">
        <f>VLOOKUP(T301,[29]Sheet1!$B$2:$C$12,2,TRUE)</f>
        <v>8</v>
      </c>
      <c r="V301" s="5" t="s">
        <v>393</v>
      </c>
      <c r="W301" s="19">
        <f>VLOOKUP(V301,[29]Sheet1!$B$2:$C$12,2,TRUE)</f>
        <v>7</v>
      </c>
      <c r="X301" s="5" t="s">
        <v>393</v>
      </c>
      <c r="Y301" s="19">
        <f>VLOOKUP(X301,[29]Sheet1!$B$2:$C$12,2,TRUE)</f>
        <v>7</v>
      </c>
      <c r="Z301" s="5" t="s">
        <v>392</v>
      </c>
      <c r="AA301" s="19">
        <f>VLOOKUP(Z301,[29]Sheet1!$B$2:$C$12,2,TRUE)</f>
        <v>8</v>
      </c>
      <c r="AB301" s="5" t="str">
        <f>VLOOKUP($E301,'[30]Chi tiet'!$D$8:$AC$394,18,0)</f>
        <v>A3</v>
      </c>
      <c r="AC301" s="19">
        <f>VLOOKUP(AB301,[29]Sheet1!$B$2:$C$12,2,TRUE)</f>
        <v>8</v>
      </c>
      <c r="AD301" s="5"/>
      <c r="AE301" s="19" t="e">
        <f>VLOOKUP(AD301,[29]Sheet1!$B$2:$C$12,2,TRUE)</f>
        <v>#N/A</v>
      </c>
      <c r="AF301" s="232"/>
      <c r="AG301" s="227"/>
      <c r="AH301" s="747"/>
    </row>
    <row r="302" spans="1:34" s="7" customFormat="1" ht="24.95" customHeight="1" x14ac:dyDescent="0.25">
      <c r="A302" s="207">
        <f t="shared" si="1"/>
        <v>294</v>
      </c>
      <c r="B302" s="207">
        <f>COUNTIF($F$9:F302,F302)</f>
        <v>7</v>
      </c>
      <c r="C302" s="353" t="s">
        <v>985</v>
      </c>
      <c r="D302" s="115" t="s">
        <v>303</v>
      </c>
      <c r="E302" s="207" t="s">
        <v>694</v>
      </c>
      <c r="F302" s="38" t="s">
        <v>11</v>
      </c>
      <c r="G302" s="38" t="s">
        <v>974</v>
      </c>
      <c r="H302" s="5" t="s">
        <v>393</v>
      </c>
      <c r="I302" s="19">
        <f>VLOOKUP(H302,[29]Sheet1!$B$2:$C$12,2,TRUE)</f>
        <v>7</v>
      </c>
      <c r="J302" s="5" t="s">
        <v>393</v>
      </c>
      <c r="K302" s="19">
        <f>VLOOKUP(J302,[29]Sheet1!$B$2:$C$12,2,TRUE)</f>
        <v>7</v>
      </c>
      <c r="L302" s="5" t="s">
        <v>393</v>
      </c>
      <c r="M302" s="19">
        <f>VLOOKUP(L302,[29]Sheet1!$B$2:$C$12,2,TRUE)</f>
        <v>7</v>
      </c>
      <c r="N302" s="5" t="s">
        <v>393</v>
      </c>
      <c r="O302" s="19">
        <f>VLOOKUP(N302,[29]Sheet1!$B$2:$C$12,2,TRUE)</f>
        <v>7</v>
      </c>
      <c r="P302" s="5" t="s">
        <v>392</v>
      </c>
      <c r="Q302" s="19">
        <f>VLOOKUP(P302,[29]Sheet1!$B$2:$C$12,2,TRUE)</f>
        <v>8</v>
      </c>
      <c r="R302" s="5" t="s">
        <v>393</v>
      </c>
      <c r="S302" s="19">
        <f>VLOOKUP(R302,[29]Sheet1!$B$2:$C$12,2,TRUE)</f>
        <v>7</v>
      </c>
      <c r="T302" s="5" t="s">
        <v>393</v>
      </c>
      <c r="U302" s="19">
        <f>VLOOKUP(T302,[29]Sheet1!$B$2:$C$12,2,TRUE)</f>
        <v>7</v>
      </c>
      <c r="V302" s="5" t="s">
        <v>393</v>
      </c>
      <c r="W302" s="19">
        <f>VLOOKUP(V302,[29]Sheet1!$B$2:$C$12,2,TRUE)</f>
        <v>7</v>
      </c>
      <c r="X302" s="5" t="s">
        <v>393</v>
      </c>
      <c r="Y302" s="19">
        <f>VLOOKUP(X302,[29]Sheet1!$B$2:$C$12,2,TRUE)</f>
        <v>7</v>
      </c>
      <c r="Z302" s="5" t="s">
        <v>393</v>
      </c>
      <c r="AA302" s="19">
        <f>VLOOKUP(Z302,[29]Sheet1!$B$2:$C$12,2,TRUE)</f>
        <v>7</v>
      </c>
      <c r="AB302" s="5" t="str">
        <f>VLOOKUP($E302,'[30]Chi tiet'!$D$8:$AC$394,18,0)</f>
        <v>A3</v>
      </c>
      <c r="AC302" s="19">
        <f>VLOOKUP(AB302,[29]Sheet1!$B$2:$C$12,2,TRUE)</f>
        <v>8</v>
      </c>
      <c r="AD302" s="5"/>
      <c r="AE302" s="19" t="e">
        <f>VLOOKUP(AD302,[29]Sheet1!$B$2:$C$12,2,TRUE)</f>
        <v>#N/A</v>
      </c>
      <c r="AF302" s="232"/>
      <c r="AG302" s="227"/>
      <c r="AH302" s="747"/>
    </row>
    <row r="303" spans="1:34" s="751" customFormat="1" ht="24.95" customHeight="1" x14ac:dyDescent="0.25">
      <c r="A303" s="207">
        <f t="shared" si="1"/>
        <v>295</v>
      </c>
      <c r="B303" s="207">
        <f>COUNTIF($F$9:F343,F303)</f>
        <v>19</v>
      </c>
      <c r="C303" s="353" t="s">
        <v>984</v>
      </c>
      <c r="D303" s="208" t="s">
        <v>277</v>
      </c>
      <c r="E303" s="185" t="s">
        <v>718</v>
      </c>
      <c r="F303" s="38" t="s">
        <v>11</v>
      </c>
      <c r="G303" s="38" t="s">
        <v>974</v>
      </c>
      <c r="H303" s="5" t="s">
        <v>393</v>
      </c>
      <c r="I303" s="19">
        <f>VLOOKUP(H303,[29]Sheet1!$B$2:$C$12,2,TRUE)</f>
        <v>7</v>
      </c>
      <c r="J303" s="5" t="s">
        <v>393</v>
      </c>
      <c r="K303" s="19">
        <f>VLOOKUP(J303,[29]Sheet1!$B$2:$C$12,2,TRUE)</f>
        <v>7</v>
      </c>
      <c r="L303" s="5" t="s">
        <v>392</v>
      </c>
      <c r="M303" s="19">
        <f>VLOOKUP(L303,[29]Sheet1!$B$2:$C$12,2,TRUE)</f>
        <v>8</v>
      </c>
      <c r="N303" s="5" t="s">
        <v>391</v>
      </c>
      <c r="O303" s="19">
        <f>VLOOKUP(N303,[29]Sheet1!$B$2:$C$12,2,TRUE)</f>
        <v>9</v>
      </c>
      <c r="P303" s="5" t="s">
        <v>390</v>
      </c>
      <c r="Q303" s="19">
        <f>VLOOKUP(P303,[29]Sheet1!$B$2:$C$12,2,TRUE)</f>
        <v>10</v>
      </c>
      <c r="R303" s="5" t="s">
        <v>392</v>
      </c>
      <c r="S303" s="19">
        <f>VLOOKUP(R303,[29]Sheet1!$B$2:$C$12,2,TRUE)</f>
        <v>8</v>
      </c>
      <c r="T303" s="5" t="s">
        <v>391</v>
      </c>
      <c r="U303" s="19">
        <f>VLOOKUP(T303,[29]Sheet1!$B$2:$C$12,2,TRUE)</f>
        <v>9</v>
      </c>
      <c r="V303" s="5" t="s">
        <v>392</v>
      </c>
      <c r="W303" s="19">
        <f>VLOOKUP(V303,[29]Sheet1!$B$2:$C$12,2,TRUE)</f>
        <v>8</v>
      </c>
      <c r="X303" s="5" t="s">
        <v>393</v>
      </c>
      <c r="Y303" s="19">
        <f>VLOOKUP(X303,[29]Sheet1!$B$2:$C$12,2,TRUE)</f>
        <v>7</v>
      </c>
      <c r="Z303" s="5" t="s">
        <v>392</v>
      </c>
      <c r="AA303" s="19">
        <f>VLOOKUP(Z303,[29]Sheet1!$B$2:$C$12,2,TRUE)</f>
        <v>8</v>
      </c>
      <c r="AB303" s="5" t="str">
        <f>VLOOKUP($E303,'[30]Chi tiet'!$D$8:$AC$394,18,0)</f>
        <v>A3</v>
      </c>
      <c r="AC303" s="19">
        <f>VLOOKUP(AB303,[29]Sheet1!$B$2:$C$12,2,TRUE)</f>
        <v>8</v>
      </c>
      <c r="AD303" s="5"/>
      <c r="AE303" s="19" t="e">
        <f>VLOOKUP(AD303,[29]Sheet1!$B$2:$C$12,2,TRUE)</f>
        <v>#N/A</v>
      </c>
      <c r="AF303" s="749"/>
      <c r="AG303" s="750"/>
      <c r="AH303" s="747" t="str">
        <f>VLOOKUP($E303,'[26]Tong hop ket qua'!$E$19:$M$219,9,0)</f>
        <v>Tốt</v>
      </c>
    </row>
    <row r="304" spans="1:34" s="7" customFormat="1" ht="24.95" customHeight="1" x14ac:dyDescent="0.25">
      <c r="A304" s="207">
        <f t="shared" si="1"/>
        <v>296</v>
      </c>
      <c r="B304" s="207">
        <f>COUNTIF($F$9:F304,F304)</f>
        <v>9</v>
      </c>
      <c r="C304" s="353" t="s">
        <v>984</v>
      </c>
      <c r="D304" s="70" t="s">
        <v>807</v>
      </c>
      <c r="E304" s="211" t="s">
        <v>819</v>
      </c>
      <c r="F304" s="38" t="s">
        <v>11</v>
      </c>
      <c r="G304" s="38" t="s">
        <v>974</v>
      </c>
      <c r="H304" s="5" t="s">
        <v>391</v>
      </c>
      <c r="I304" s="19">
        <f>VLOOKUP(H304,[29]Sheet1!$B$2:$C$12,2,TRUE)</f>
        <v>9</v>
      </c>
      <c r="J304" s="5" t="s">
        <v>393</v>
      </c>
      <c r="K304" s="19">
        <f>VLOOKUP(J304,[29]Sheet1!$B$2:$C$12,2,TRUE)</f>
        <v>7</v>
      </c>
      <c r="L304" s="5" t="s">
        <v>392</v>
      </c>
      <c r="M304" s="19">
        <f>VLOOKUP(L304,[29]Sheet1!$B$2:$C$12,2,TRUE)</f>
        <v>8</v>
      </c>
      <c r="N304" s="5" t="s">
        <v>392</v>
      </c>
      <c r="O304" s="19">
        <f>VLOOKUP(N304,[29]Sheet1!$B$2:$C$12,2,TRUE)</f>
        <v>8</v>
      </c>
      <c r="P304" s="5" t="s">
        <v>392</v>
      </c>
      <c r="Q304" s="19">
        <f>VLOOKUP(P304,[29]Sheet1!$B$2:$C$12,2,TRUE)</f>
        <v>8</v>
      </c>
      <c r="R304" s="5" t="s">
        <v>392</v>
      </c>
      <c r="S304" s="19">
        <f>VLOOKUP(R304,[29]Sheet1!$B$2:$C$12,2,TRUE)</f>
        <v>8</v>
      </c>
      <c r="T304" s="5" t="s">
        <v>391</v>
      </c>
      <c r="U304" s="19">
        <f>VLOOKUP(T304,[29]Sheet1!$B$2:$C$12,2,TRUE)</f>
        <v>9</v>
      </c>
      <c r="V304" s="5" t="s">
        <v>393</v>
      </c>
      <c r="W304" s="19">
        <f>VLOOKUP(V304,[29]Sheet1!$B$2:$C$12,2,TRUE)</f>
        <v>7</v>
      </c>
      <c r="X304" s="5" t="s">
        <v>306</v>
      </c>
      <c r="Y304" s="19" t="e">
        <f>VLOOKUP(X304,[29]Sheet1!$B$2:$C$12,2,TRUE)</f>
        <v>#N/A</v>
      </c>
      <c r="Z304" s="5" t="s">
        <v>306</v>
      </c>
      <c r="AA304" s="19" t="e">
        <f>VLOOKUP(Z304,[29]Sheet1!$B$2:$C$12,2,TRUE)</f>
        <v>#N/A</v>
      </c>
      <c r="AB304" s="5" t="str">
        <f>VLOOKUP($E304,'[30]Chi tiet'!$D$8:$AC$394,18,0)</f>
        <v>A DN</v>
      </c>
      <c r="AC304" s="19" t="e">
        <f>VLOOKUP(AB304,[29]Sheet1!$B$2:$C$12,2,TRUE)</f>
        <v>#N/A</v>
      </c>
      <c r="AD304" s="5"/>
      <c r="AE304" s="19" t="e">
        <f>VLOOKUP(AD304,[29]Sheet1!$B$2:$C$12,2,TRUE)</f>
        <v>#N/A</v>
      </c>
      <c r="AF304" s="232"/>
      <c r="AG304" s="227"/>
      <c r="AH304" s="747" t="str">
        <f>VLOOKUP($E304,'[26]Tong hop ket qua'!$E$19:$M$219,9,0)</f>
        <v>Đạt yêu cầu</v>
      </c>
    </row>
    <row r="305" spans="1:34" s="7" customFormat="1" ht="60" customHeight="1" x14ac:dyDescent="0.25">
      <c r="A305" s="207">
        <f t="shared" si="1"/>
        <v>297</v>
      </c>
      <c r="B305" s="207">
        <f>COUNTIF($F$9:F305,F305)</f>
        <v>10</v>
      </c>
      <c r="C305" s="353" t="s">
        <v>984</v>
      </c>
      <c r="D305" s="115" t="s">
        <v>373</v>
      </c>
      <c r="E305" s="207" t="s">
        <v>696</v>
      </c>
      <c r="F305" s="38" t="s">
        <v>11</v>
      </c>
      <c r="G305" s="38" t="s">
        <v>974</v>
      </c>
      <c r="H305" s="5" t="s">
        <v>393</v>
      </c>
      <c r="I305" s="19">
        <f>VLOOKUP(H305,[29]Sheet1!$B$2:$C$12,2,TRUE)</f>
        <v>7</v>
      </c>
      <c r="J305" s="5" t="s">
        <v>393</v>
      </c>
      <c r="K305" s="19">
        <f>VLOOKUP(J305,[29]Sheet1!$B$2:$C$12,2,TRUE)</f>
        <v>7</v>
      </c>
      <c r="L305" s="5" t="s">
        <v>392</v>
      </c>
      <c r="M305" s="19">
        <f>VLOOKUP(L305,[29]Sheet1!$B$2:$C$12,2,TRUE)</f>
        <v>8</v>
      </c>
      <c r="N305" s="5" t="s">
        <v>392</v>
      </c>
      <c r="O305" s="19">
        <f>VLOOKUP(N305,[29]Sheet1!$B$2:$C$12,2,TRUE)</f>
        <v>8</v>
      </c>
      <c r="P305" s="5" t="s">
        <v>390</v>
      </c>
      <c r="Q305" s="19">
        <f>VLOOKUP(P305,[29]Sheet1!$B$2:$C$12,2,TRUE)</f>
        <v>10</v>
      </c>
      <c r="R305" s="5" t="s">
        <v>394</v>
      </c>
      <c r="S305" s="19">
        <f>VLOOKUP(R305,[29]Sheet1!$B$2:$C$12,2,TRUE)</f>
        <v>6</v>
      </c>
      <c r="T305" s="5" t="s">
        <v>392</v>
      </c>
      <c r="U305" s="19">
        <f>VLOOKUP(T305,[29]Sheet1!$B$2:$C$12,2,TRUE)</f>
        <v>8</v>
      </c>
      <c r="V305" s="5" t="s">
        <v>409</v>
      </c>
      <c r="W305" s="19">
        <f>VLOOKUP(V305,[29]Sheet1!$B$2:$C$12,2,TRUE)</f>
        <v>5</v>
      </c>
      <c r="X305" s="5" t="s">
        <v>392</v>
      </c>
      <c r="Y305" s="19">
        <f>VLOOKUP(X305,[29]Sheet1!$B$2:$C$12,2,TRUE)</f>
        <v>8</v>
      </c>
      <c r="Z305" s="5" t="s">
        <v>393</v>
      </c>
      <c r="AA305" s="19">
        <f>VLOOKUP(Z305,[29]Sheet1!$B$2:$C$12,2,TRUE)</f>
        <v>7</v>
      </c>
      <c r="AB305" s="5" t="str">
        <f>VLOOKUP($E305,'[30]Chi tiet'!$D$8:$AC$394,18,0)</f>
        <v>B2</v>
      </c>
      <c r="AC305" s="19">
        <f>VLOOKUP(AB305,[29]Sheet1!$B$2:$C$12,2,TRUE)</f>
        <v>5</v>
      </c>
      <c r="AD305" s="5"/>
      <c r="AE305" s="19" t="e">
        <f>VLOOKUP(AD305,[29]Sheet1!$B$2:$C$12,2,TRUE)</f>
        <v>#N/A</v>
      </c>
      <c r="AF305" s="232"/>
      <c r="AG305" s="227"/>
      <c r="AH305" s="747" t="str">
        <f>VLOOKUP($E305,'[26]Tong hop ket qua'!$E$19:$M$219,9,0)</f>
        <v>Khá</v>
      </c>
    </row>
    <row r="306" spans="1:34" s="7" customFormat="1" ht="24.95" customHeight="1" x14ac:dyDescent="0.25">
      <c r="A306" s="207">
        <f t="shared" si="1"/>
        <v>298</v>
      </c>
      <c r="B306" s="207">
        <f>COUNTIF($F$9:F306,F306)</f>
        <v>11</v>
      </c>
      <c r="C306" s="353" t="s">
        <v>984</v>
      </c>
      <c r="D306" s="115" t="s">
        <v>202</v>
      </c>
      <c r="E306" s="207" t="s">
        <v>689</v>
      </c>
      <c r="F306" s="38" t="s">
        <v>11</v>
      </c>
      <c r="G306" s="38" t="s">
        <v>974</v>
      </c>
      <c r="H306" s="5" t="s">
        <v>393</v>
      </c>
      <c r="I306" s="19">
        <f>VLOOKUP(H306,[29]Sheet1!$B$2:$C$12,2,TRUE)</f>
        <v>7</v>
      </c>
      <c r="J306" s="5" t="s">
        <v>393</v>
      </c>
      <c r="K306" s="19">
        <f>VLOOKUP(J306,[29]Sheet1!$B$2:$C$12,2,TRUE)</f>
        <v>7</v>
      </c>
      <c r="L306" s="5" t="s">
        <v>393</v>
      </c>
      <c r="M306" s="19">
        <f>VLOOKUP(L306,[29]Sheet1!$B$2:$C$12,2,TRUE)</f>
        <v>7</v>
      </c>
      <c r="N306" s="5" t="s">
        <v>392</v>
      </c>
      <c r="O306" s="19">
        <f>VLOOKUP(N306,[29]Sheet1!$B$2:$C$12,2,TRUE)</f>
        <v>8</v>
      </c>
      <c r="P306" s="5" t="s">
        <v>392</v>
      </c>
      <c r="Q306" s="19">
        <f>VLOOKUP(P306,[29]Sheet1!$B$2:$C$12,2,TRUE)</f>
        <v>8</v>
      </c>
      <c r="R306" s="5" t="s">
        <v>393</v>
      </c>
      <c r="S306" s="19">
        <f>VLOOKUP(R306,[29]Sheet1!$B$2:$C$12,2,TRUE)</f>
        <v>7</v>
      </c>
      <c r="T306" s="5" t="s">
        <v>392</v>
      </c>
      <c r="U306" s="19">
        <f>VLOOKUP(T306,[29]Sheet1!$B$2:$C$12,2,TRUE)</f>
        <v>8</v>
      </c>
      <c r="V306" s="5" t="s">
        <v>393</v>
      </c>
      <c r="W306" s="19">
        <f>VLOOKUP(V306,[29]Sheet1!$B$2:$C$12,2,TRUE)</f>
        <v>7</v>
      </c>
      <c r="X306" s="5" t="s">
        <v>393</v>
      </c>
      <c r="Y306" s="19">
        <f>VLOOKUP(X306,[29]Sheet1!$B$2:$C$12,2,TRUE)</f>
        <v>7</v>
      </c>
      <c r="Z306" s="5" t="s">
        <v>393</v>
      </c>
      <c r="AA306" s="19">
        <f>VLOOKUP(Z306,[29]Sheet1!$B$2:$C$12,2,TRUE)</f>
        <v>7</v>
      </c>
      <c r="AB306" s="5" t="str">
        <f>VLOOKUP($E306,'[30]Chi tiet'!$D$8:$AC$394,18,0)</f>
        <v>B1</v>
      </c>
      <c r="AC306" s="19">
        <f>VLOOKUP(AB306,[29]Sheet1!$B$2:$C$12,2,TRUE)</f>
        <v>6</v>
      </c>
      <c r="AD306" s="5"/>
      <c r="AE306" s="19" t="e">
        <f>VLOOKUP(AD306,[29]Sheet1!$B$2:$C$12,2,TRUE)</f>
        <v>#N/A</v>
      </c>
      <c r="AF306" s="232"/>
      <c r="AG306" s="227"/>
      <c r="AH306" s="747" t="str">
        <f>VLOOKUP($E306,'[26]Tong hop ket qua'!$E$19:$M$219,9,0)</f>
        <v>Tốt</v>
      </c>
    </row>
    <row r="307" spans="1:34" s="7" customFormat="1" ht="24.95" customHeight="1" x14ac:dyDescent="0.25">
      <c r="A307" s="207">
        <f t="shared" si="1"/>
        <v>299</v>
      </c>
      <c r="B307" s="207">
        <f>COUNTIF($F$9:F307,F307)</f>
        <v>12</v>
      </c>
      <c r="C307" s="353" t="s">
        <v>984</v>
      </c>
      <c r="D307" s="115" t="s">
        <v>204</v>
      </c>
      <c r="E307" s="207" t="s">
        <v>691</v>
      </c>
      <c r="F307" s="38" t="s">
        <v>11</v>
      </c>
      <c r="G307" s="38" t="s">
        <v>974</v>
      </c>
      <c r="H307" s="5" t="s">
        <v>393</v>
      </c>
      <c r="I307" s="19">
        <f>VLOOKUP(H307,[29]Sheet1!$B$2:$C$12,2,TRUE)</f>
        <v>7</v>
      </c>
      <c r="J307" s="5" t="s">
        <v>393</v>
      </c>
      <c r="K307" s="19">
        <f>VLOOKUP(J307,[29]Sheet1!$B$2:$C$12,2,TRUE)</f>
        <v>7</v>
      </c>
      <c r="L307" s="5" t="s">
        <v>393</v>
      </c>
      <c r="M307" s="19">
        <f>VLOOKUP(L307,[29]Sheet1!$B$2:$C$12,2,TRUE)</f>
        <v>7</v>
      </c>
      <c r="N307" s="5" t="s">
        <v>393</v>
      </c>
      <c r="O307" s="19">
        <f>VLOOKUP(N307,[29]Sheet1!$B$2:$C$12,2,TRUE)</f>
        <v>7</v>
      </c>
      <c r="P307" s="5" t="s">
        <v>392</v>
      </c>
      <c r="Q307" s="19">
        <f>VLOOKUP(P307,[29]Sheet1!$B$2:$C$12,2,TRUE)</f>
        <v>8</v>
      </c>
      <c r="R307" s="5" t="s">
        <v>392</v>
      </c>
      <c r="S307" s="19">
        <f>VLOOKUP(R307,[29]Sheet1!$B$2:$C$12,2,TRUE)</f>
        <v>8</v>
      </c>
      <c r="T307" s="5" t="s">
        <v>392</v>
      </c>
      <c r="U307" s="19">
        <f>VLOOKUP(T307,[29]Sheet1!$B$2:$C$12,2,TRUE)</f>
        <v>8</v>
      </c>
      <c r="V307" s="5" t="s">
        <v>393</v>
      </c>
      <c r="W307" s="19">
        <f>VLOOKUP(V307,[29]Sheet1!$B$2:$C$12,2,TRUE)</f>
        <v>7</v>
      </c>
      <c r="X307" s="5" t="s">
        <v>392</v>
      </c>
      <c r="Y307" s="19">
        <f>VLOOKUP(X307,[29]Sheet1!$B$2:$C$12,2,TRUE)</f>
        <v>8</v>
      </c>
      <c r="Z307" s="5" t="s">
        <v>392</v>
      </c>
      <c r="AA307" s="19">
        <f>VLOOKUP(Z307,[29]Sheet1!$B$2:$C$12,2,TRUE)</f>
        <v>8</v>
      </c>
      <c r="AB307" s="5" t="str">
        <f>VLOOKUP($E307,'[30]Chi tiet'!$D$8:$AC$394,18,0)</f>
        <v>A3</v>
      </c>
      <c r="AC307" s="19">
        <f>VLOOKUP(AB307,[29]Sheet1!$B$2:$C$12,2,TRUE)</f>
        <v>8</v>
      </c>
      <c r="AD307" s="5"/>
      <c r="AE307" s="19" t="e">
        <f>VLOOKUP(AD307,[29]Sheet1!$B$2:$C$12,2,TRUE)</f>
        <v>#N/A</v>
      </c>
      <c r="AF307" s="232"/>
      <c r="AG307" s="227"/>
      <c r="AH307" s="747"/>
    </row>
    <row r="308" spans="1:34" s="7" customFormat="1" ht="24.95" customHeight="1" x14ac:dyDescent="0.25">
      <c r="A308" s="207">
        <f t="shared" si="1"/>
        <v>300</v>
      </c>
      <c r="B308" s="207">
        <f>COUNTIF($F$9:F308,F308)</f>
        <v>13</v>
      </c>
      <c r="C308" s="353" t="s">
        <v>984</v>
      </c>
      <c r="D308" s="115" t="s">
        <v>286</v>
      </c>
      <c r="E308" s="207" t="s">
        <v>685</v>
      </c>
      <c r="F308" s="38" t="s">
        <v>11</v>
      </c>
      <c r="G308" s="38" t="s">
        <v>974</v>
      </c>
      <c r="H308" s="5" t="s">
        <v>391</v>
      </c>
      <c r="I308" s="19">
        <f>VLOOKUP(H308,[29]Sheet1!$B$2:$C$12,2,TRUE)</f>
        <v>9</v>
      </c>
      <c r="J308" s="5" t="s">
        <v>393</v>
      </c>
      <c r="K308" s="19">
        <f>VLOOKUP(J308,[29]Sheet1!$B$2:$C$12,2,TRUE)</f>
        <v>7</v>
      </c>
      <c r="L308" s="5" t="s">
        <v>391</v>
      </c>
      <c r="M308" s="19">
        <f>VLOOKUP(L308,[29]Sheet1!$B$2:$C$12,2,TRUE)</f>
        <v>9</v>
      </c>
      <c r="N308" s="5" t="s">
        <v>391</v>
      </c>
      <c r="O308" s="19">
        <f>VLOOKUP(N308,[29]Sheet1!$B$2:$C$12,2,TRUE)</f>
        <v>9</v>
      </c>
      <c r="P308" s="5" t="s">
        <v>391</v>
      </c>
      <c r="Q308" s="19">
        <f>VLOOKUP(P308,[29]Sheet1!$B$2:$C$12,2,TRUE)</f>
        <v>9</v>
      </c>
      <c r="R308" s="5" t="s">
        <v>391</v>
      </c>
      <c r="S308" s="19">
        <f>VLOOKUP(R308,[29]Sheet1!$B$2:$C$12,2,TRUE)</f>
        <v>9</v>
      </c>
      <c r="T308" s="5" t="s">
        <v>391</v>
      </c>
      <c r="U308" s="19">
        <f>VLOOKUP(T308,[29]Sheet1!$B$2:$C$12,2,TRUE)</f>
        <v>9</v>
      </c>
      <c r="V308" s="5" t="s">
        <v>391</v>
      </c>
      <c r="W308" s="19">
        <f>VLOOKUP(V308,[29]Sheet1!$B$2:$C$12,2,TRUE)</f>
        <v>9</v>
      </c>
      <c r="X308" s="5" t="s">
        <v>391</v>
      </c>
      <c r="Y308" s="19">
        <f>VLOOKUP(X308,[29]Sheet1!$B$2:$C$12,2,TRUE)</f>
        <v>9</v>
      </c>
      <c r="Z308" s="5" t="s">
        <v>391</v>
      </c>
      <c r="AA308" s="19">
        <f>VLOOKUP(Z308,[29]Sheet1!$B$2:$C$12,2,TRUE)</f>
        <v>9</v>
      </c>
      <c r="AB308" s="5" t="str">
        <f>VLOOKUP($E308,'[30]Chi tiet'!$D$8:$AC$394,18,0)</f>
        <v>A3</v>
      </c>
      <c r="AC308" s="19">
        <f>VLOOKUP(AB308,[29]Sheet1!$B$2:$C$12,2,TRUE)</f>
        <v>8</v>
      </c>
      <c r="AD308" s="5"/>
      <c r="AE308" s="19" t="e">
        <f>VLOOKUP(AD308,[29]Sheet1!$B$2:$C$12,2,TRUE)</f>
        <v>#N/A</v>
      </c>
      <c r="AF308" s="232"/>
      <c r="AG308" s="227"/>
      <c r="AH308" s="747" t="str">
        <f>VLOOKUP($E308,'[26]Tong hop ket qua'!$E$19:$M$219,9,0)</f>
        <v>Tốt</v>
      </c>
    </row>
    <row r="309" spans="1:34" s="7" customFormat="1" ht="24.95" customHeight="1" x14ac:dyDescent="0.25">
      <c r="A309" s="207">
        <f t="shared" si="1"/>
        <v>301</v>
      </c>
      <c r="B309" s="207">
        <f>COUNTIF($F$9:F309,F309)</f>
        <v>14</v>
      </c>
      <c r="C309" s="353" t="s">
        <v>984</v>
      </c>
      <c r="D309" s="115" t="s">
        <v>288</v>
      </c>
      <c r="E309" s="207" t="s">
        <v>693</v>
      </c>
      <c r="F309" s="38" t="s">
        <v>11</v>
      </c>
      <c r="G309" s="38" t="s">
        <v>974</v>
      </c>
      <c r="H309" s="5" t="s">
        <v>393</v>
      </c>
      <c r="I309" s="19">
        <f>VLOOKUP(H309,[29]Sheet1!$B$2:$C$12,2,TRUE)</f>
        <v>7</v>
      </c>
      <c r="J309" s="5" t="s">
        <v>393</v>
      </c>
      <c r="K309" s="19">
        <f>VLOOKUP(J309,[29]Sheet1!$B$2:$C$12,2,TRUE)</f>
        <v>7</v>
      </c>
      <c r="L309" s="5" t="s">
        <v>393</v>
      </c>
      <c r="M309" s="19">
        <f>VLOOKUP(L309,[29]Sheet1!$B$2:$C$12,2,TRUE)</f>
        <v>7</v>
      </c>
      <c r="N309" s="5" t="s">
        <v>393</v>
      </c>
      <c r="O309" s="19">
        <f>VLOOKUP(N309,[29]Sheet1!$B$2:$C$12,2,TRUE)</f>
        <v>7</v>
      </c>
      <c r="P309" s="5" t="s">
        <v>392</v>
      </c>
      <c r="Q309" s="19">
        <f>VLOOKUP(P309,[29]Sheet1!$B$2:$C$12,2,TRUE)</f>
        <v>8</v>
      </c>
      <c r="R309" s="5" t="s">
        <v>393</v>
      </c>
      <c r="S309" s="19">
        <f>VLOOKUP(R309,[29]Sheet1!$B$2:$C$12,2,TRUE)</f>
        <v>7</v>
      </c>
      <c r="T309" s="5" t="s">
        <v>393</v>
      </c>
      <c r="U309" s="19">
        <f>VLOOKUP(T309,[29]Sheet1!$B$2:$C$12,2,TRUE)</f>
        <v>7</v>
      </c>
      <c r="V309" s="5" t="s">
        <v>393</v>
      </c>
      <c r="W309" s="19">
        <f>VLOOKUP(V309,[29]Sheet1!$B$2:$C$12,2,TRUE)</f>
        <v>7</v>
      </c>
      <c r="X309" s="5" t="s">
        <v>393</v>
      </c>
      <c r="Y309" s="19">
        <f>VLOOKUP(X309,[29]Sheet1!$B$2:$C$12,2,TRUE)</f>
        <v>7</v>
      </c>
      <c r="Z309" s="5" t="s">
        <v>392</v>
      </c>
      <c r="AA309" s="19">
        <f>VLOOKUP(Z309,[29]Sheet1!$B$2:$C$12,2,TRUE)</f>
        <v>8</v>
      </c>
      <c r="AB309" s="5" t="str">
        <f>VLOOKUP($E309,'[30]Chi tiet'!$D$8:$AC$394,18,0)</f>
        <v>A3</v>
      </c>
      <c r="AC309" s="19">
        <f>VLOOKUP(AB309,[29]Sheet1!$B$2:$C$12,2,TRUE)</f>
        <v>8</v>
      </c>
      <c r="AD309" s="5"/>
      <c r="AE309" s="19" t="e">
        <f>VLOOKUP(AD309,[29]Sheet1!$B$2:$C$12,2,TRUE)</f>
        <v>#N/A</v>
      </c>
      <c r="AF309" s="232"/>
      <c r="AG309" s="227"/>
      <c r="AH309" s="747" t="str">
        <f>VLOOKUP($E309,'[26]Tong hop ket qua'!$E$19:$M$219,9,0)</f>
        <v>Khá</v>
      </c>
    </row>
    <row r="310" spans="1:34" s="751" customFormat="1" ht="24.95" customHeight="1" x14ac:dyDescent="0.25">
      <c r="A310" s="207">
        <f t="shared" si="1"/>
        <v>302</v>
      </c>
      <c r="B310" s="207">
        <f>COUNTIF($F$9:F310,F310)</f>
        <v>15</v>
      </c>
      <c r="C310" s="353" t="s">
        <v>984</v>
      </c>
      <c r="D310" s="769" t="s">
        <v>1016</v>
      </c>
      <c r="E310" s="770" t="s">
        <v>1017</v>
      </c>
      <c r="F310" s="38" t="s">
        <v>11</v>
      </c>
      <c r="G310" s="38" t="s">
        <v>974</v>
      </c>
      <c r="H310" s="5" t="s">
        <v>393</v>
      </c>
      <c r="I310" s="19">
        <f>VLOOKUP(H310,[29]Sheet1!$B$2:$C$12,2,TRUE)</f>
        <v>7</v>
      </c>
      <c r="J310" s="5" t="s">
        <v>393</v>
      </c>
      <c r="K310" s="19">
        <f>VLOOKUP(J310,[29]Sheet1!$B$2:$C$12,2,TRUE)</f>
        <v>7</v>
      </c>
      <c r="L310" s="5" t="s">
        <v>392</v>
      </c>
      <c r="M310" s="19">
        <f>VLOOKUP(L310,[29]Sheet1!$B$2:$C$12,2,TRUE)</f>
        <v>8</v>
      </c>
      <c r="N310" s="5" t="s">
        <v>392</v>
      </c>
      <c r="O310" s="19">
        <f>VLOOKUP(N310,[29]Sheet1!$B$2:$C$12,2,TRUE)</f>
        <v>8</v>
      </c>
      <c r="P310" s="5" t="s">
        <v>392</v>
      </c>
      <c r="Q310" s="19">
        <f>VLOOKUP(P310,[29]Sheet1!$B$2:$C$12,2,TRUE)</f>
        <v>8</v>
      </c>
      <c r="R310" s="5" t="s">
        <v>392</v>
      </c>
      <c r="S310" s="19">
        <f>VLOOKUP(R310,[29]Sheet1!$B$2:$C$12,2,TRUE)</f>
        <v>8</v>
      </c>
      <c r="T310" s="5" t="s">
        <v>392</v>
      </c>
      <c r="U310" s="19">
        <f>VLOOKUP(T310,[29]Sheet1!$B$2:$C$12,2,TRUE)</f>
        <v>8</v>
      </c>
      <c r="V310" s="5" t="s">
        <v>393</v>
      </c>
      <c r="W310" s="19">
        <f>VLOOKUP(V310,[29]Sheet1!$B$2:$C$12,2,TRUE)</f>
        <v>7</v>
      </c>
      <c r="X310" s="5" t="s">
        <v>392</v>
      </c>
      <c r="Y310" s="19">
        <f>VLOOKUP(X310,[29]Sheet1!$B$2:$C$12,2,TRUE)</f>
        <v>8</v>
      </c>
      <c r="Z310" s="5" t="s">
        <v>393</v>
      </c>
      <c r="AA310" s="19">
        <f>VLOOKUP(Z310,[29]Sheet1!$B$2:$C$12,2,TRUE)</f>
        <v>7</v>
      </c>
      <c r="AB310" s="5" t="str">
        <f>VLOOKUP($E310,'[30]Chi tiet'!$D$8:$AC$394,18,0)</f>
        <v>A4</v>
      </c>
      <c r="AC310" s="19">
        <f>VLOOKUP(AB310,[29]Sheet1!$B$2:$C$12,2,TRUE)</f>
        <v>7</v>
      </c>
      <c r="AD310" s="5"/>
      <c r="AE310" s="19" t="e">
        <f>VLOOKUP(AD310,[29]Sheet1!$B$2:$C$12,2,TRUE)</f>
        <v>#N/A</v>
      </c>
      <c r="AF310" s="749"/>
      <c r="AG310" s="227"/>
      <c r="AH310" s="747" t="str">
        <f>VLOOKUP($E310,'[26]Tong hop ket qua'!$E$19:$M$219,9,0)</f>
        <v>Tốt</v>
      </c>
    </row>
    <row r="311" spans="1:34" s="751" customFormat="1" ht="24.95" customHeight="1" x14ac:dyDescent="0.25">
      <c r="A311" s="207">
        <f t="shared" si="1"/>
        <v>303</v>
      </c>
      <c r="B311" s="207">
        <f>COUNTIF($F$9:F311,F311)</f>
        <v>16</v>
      </c>
      <c r="C311" s="86" t="s">
        <v>985</v>
      </c>
      <c r="D311" s="315" t="s">
        <v>1051</v>
      </c>
      <c r="E311" s="423" t="s">
        <v>1052</v>
      </c>
      <c r="F311" s="771" t="s">
        <v>11</v>
      </c>
      <c r="G311" s="38" t="s">
        <v>974</v>
      </c>
      <c r="H311" s="18"/>
      <c r="I311" s="76"/>
      <c r="J311" s="18"/>
      <c r="K311" s="76"/>
      <c r="L311" s="18"/>
      <c r="M311" s="76"/>
      <c r="N311" s="5" t="s">
        <v>393</v>
      </c>
      <c r="O311" s="19">
        <f>VLOOKUP(N311,[29]Sheet1!$B$2:$C$12,2,TRUE)</f>
        <v>7</v>
      </c>
      <c r="P311" s="5" t="s">
        <v>392</v>
      </c>
      <c r="Q311" s="19">
        <f>VLOOKUP(P311,[29]Sheet1!$B$2:$C$12,2,TRUE)</f>
        <v>8</v>
      </c>
      <c r="R311" s="5" t="s">
        <v>392</v>
      </c>
      <c r="S311" s="19">
        <f>VLOOKUP(R311,[29]Sheet1!$B$2:$C$12,2,TRUE)</f>
        <v>8</v>
      </c>
      <c r="T311" s="5" t="s">
        <v>392</v>
      </c>
      <c r="U311" s="19">
        <f>VLOOKUP(T311,[29]Sheet1!$B$2:$C$12,2,TRUE)</f>
        <v>8</v>
      </c>
      <c r="V311" s="5" t="s">
        <v>393</v>
      </c>
      <c r="W311" s="19">
        <f>VLOOKUP(V311,[29]Sheet1!$B$2:$C$12,2,TRUE)</f>
        <v>7</v>
      </c>
      <c r="X311" s="5" t="s">
        <v>394</v>
      </c>
      <c r="Y311" s="19">
        <f>VLOOKUP(X311,[29]Sheet1!$B$2:$C$12,2,TRUE)</f>
        <v>6</v>
      </c>
      <c r="Z311" s="5" t="s">
        <v>392</v>
      </c>
      <c r="AA311" s="19">
        <f>VLOOKUP(Z311,[29]Sheet1!$B$2:$C$12,2,TRUE)</f>
        <v>8</v>
      </c>
      <c r="AB311" s="5" t="str">
        <f>VLOOKUP($E311,'[30]Chi tiet'!$D$8:$AC$394,18,0)</f>
        <v>A4</v>
      </c>
      <c r="AC311" s="19">
        <f>VLOOKUP(AB311,[29]Sheet1!$B$2:$C$12,2,TRUE)</f>
        <v>7</v>
      </c>
      <c r="AD311" s="5"/>
      <c r="AE311" s="19" t="e">
        <f>VLOOKUP(AD311,[29]Sheet1!$B$2:$C$12,2,TRUE)</f>
        <v>#N/A</v>
      </c>
      <c r="AF311" s="749" t="s">
        <v>1070</v>
      </c>
      <c r="AG311" s="227"/>
      <c r="AH311" s="747"/>
    </row>
    <row r="312" spans="1:34" s="751" customFormat="1" ht="24.95" customHeight="1" x14ac:dyDescent="0.25">
      <c r="A312" s="207">
        <f t="shared" si="1"/>
        <v>304</v>
      </c>
      <c r="B312" s="207">
        <f>COUNTIF($F$9:F312,F312)</f>
        <v>17</v>
      </c>
      <c r="C312" s="86" t="s">
        <v>984</v>
      </c>
      <c r="D312" s="315" t="s">
        <v>1053</v>
      </c>
      <c r="E312" s="423" t="s">
        <v>1054</v>
      </c>
      <c r="F312" s="771" t="s">
        <v>11</v>
      </c>
      <c r="G312" s="38" t="s">
        <v>974</v>
      </c>
      <c r="H312" s="18"/>
      <c r="I312" s="76"/>
      <c r="J312" s="18"/>
      <c r="K312" s="76"/>
      <c r="L312" s="18"/>
      <c r="M312" s="76"/>
      <c r="N312" s="5" t="s">
        <v>393</v>
      </c>
      <c r="O312" s="19">
        <f>VLOOKUP(N312,[29]Sheet1!$B$2:$C$12,2,TRUE)</f>
        <v>7</v>
      </c>
      <c r="P312" s="5" t="s">
        <v>393</v>
      </c>
      <c r="Q312" s="19">
        <f>VLOOKUP(P312,[29]Sheet1!$B$2:$C$12,2,TRUE)</f>
        <v>7</v>
      </c>
      <c r="R312" s="5" t="s">
        <v>393</v>
      </c>
      <c r="S312" s="19">
        <f>VLOOKUP(R312,[29]Sheet1!$B$2:$C$12,2,TRUE)</f>
        <v>7</v>
      </c>
      <c r="T312" s="5" t="s">
        <v>392</v>
      </c>
      <c r="U312" s="19">
        <f>VLOOKUP(T312,[29]Sheet1!$B$2:$C$12,2,TRUE)</f>
        <v>8</v>
      </c>
      <c r="V312" s="5" t="s">
        <v>392</v>
      </c>
      <c r="W312" s="19">
        <f>VLOOKUP(V312,[29]Sheet1!$B$2:$C$12,2,TRUE)</f>
        <v>8</v>
      </c>
      <c r="X312" s="5" t="s">
        <v>392</v>
      </c>
      <c r="Y312" s="19">
        <f>VLOOKUP(X312,[29]Sheet1!$B$2:$C$12,2,TRUE)</f>
        <v>8</v>
      </c>
      <c r="Z312" s="5" t="s">
        <v>392</v>
      </c>
      <c r="AA312" s="19">
        <f>VLOOKUP(Z312,[29]Sheet1!$B$2:$C$12,2,TRUE)</f>
        <v>8</v>
      </c>
      <c r="AB312" s="5" t="str">
        <f>VLOOKUP($E312,'[30]Chi tiet'!$D$8:$AC$394,18,0)</f>
        <v>A4</v>
      </c>
      <c r="AC312" s="19">
        <f>VLOOKUP(AB312,[29]Sheet1!$B$2:$C$12,2,TRUE)</f>
        <v>7</v>
      </c>
      <c r="AD312" s="5"/>
      <c r="AE312" s="19" t="e">
        <f>VLOOKUP(AD312,[29]Sheet1!$B$2:$C$12,2,TRUE)</f>
        <v>#N/A</v>
      </c>
      <c r="AF312" s="749" t="s">
        <v>1070</v>
      </c>
      <c r="AG312" s="227"/>
      <c r="AH312" s="747" t="str">
        <f>VLOOKUP($E312,'[26]Tong hop ket qua'!$E$19:$M$219,9,0)</f>
        <v>Khá</v>
      </c>
    </row>
    <row r="313" spans="1:34" s="751" customFormat="1" ht="24.95" customHeight="1" x14ac:dyDescent="0.25">
      <c r="A313" s="207">
        <f t="shared" si="1"/>
        <v>305</v>
      </c>
      <c r="B313" s="207">
        <f>COUNTIF($F$9:F313,F313)</f>
        <v>18</v>
      </c>
      <c r="C313" s="86" t="s">
        <v>984</v>
      </c>
      <c r="D313" s="315" t="s">
        <v>1055</v>
      </c>
      <c r="E313" s="423" t="s">
        <v>1056</v>
      </c>
      <c r="F313" s="771" t="s">
        <v>11</v>
      </c>
      <c r="G313" s="38" t="s">
        <v>974</v>
      </c>
      <c r="H313" s="18"/>
      <c r="I313" s="76"/>
      <c r="J313" s="18"/>
      <c r="K313" s="76"/>
      <c r="L313" s="18"/>
      <c r="M313" s="76"/>
      <c r="N313" s="5" t="s">
        <v>393</v>
      </c>
      <c r="O313" s="19">
        <f>VLOOKUP(N313,[29]Sheet1!$B$2:$C$12,2,TRUE)</f>
        <v>7</v>
      </c>
      <c r="P313" s="5" t="s">
        <v>409</v>
      </c>
      <c r="Q313" s="19">
        <f>VLOOKUP(P313,[29]Sheet1!$B$2:$C$12,2,TRUE)</f>
        <v>5</v>
      </c>
      <c r="R313" s="5" t="s">
        <v>393</v>
      </c>
      <c r="S313" s="19">
        <f>VLOOKUP(R313,[29]Sheet1!$B$2:$C$12,2,TRUE)</f>
        <v>7</v>
      </c>
      <c r="T313" s="5" t="s">
        <v>392</v>
      </c>
      <c r="U313" s="19">
        <f>VLOOKUP(T313,[29]Sheet1!$B$2:$C$12,2,TRUE)</f>
        <v>8</v>
      </c>
      <c r="V313" s="5" t="s">
        <v>393</v>
      </c>
      <c r="W313" s="19">
        <f>VLOOKUP(V313,[29]Sheet1!$B$2:$C$12,2,TRUE)</f>
        <v>7</v>
      </c>
      <c r="X313" s="5" t="s">
        <v>393</v>
      </c>
      <c r="Y313" s="19">
        <f>VLOOKUP(X313,[29]Sheet1!$B$2:$C$12,2,TRUE)</f>
        <v>7</v>
      </c>
      <c r="Z313" s="5" t="s">
        <v>392</v>
      </c>
      <c r="AA313" s="19">
        <f>VLOOKUP(Z313,[29]Sheet1!$B$2:$C$12,2,TRUE)</f>
        <v>8</v>
      </c>
      <c r="AB313" s="5" t="str">
        <f>VLOOKUP($E313,'[30]Chi tiet'!$D$8:$AC$394,18,0)</f>
        <v>A4</v>
      </c>
      <c r="AC313" s="19">
        <f>VLOOKUP(AB313,[29]Sheet1!$B$2:$C$12,2,TRUE)</f>
        <v>7</v>
      </c>
      <c r="AD313" s="5"/>
      <c r="AE313" s="19" t="e">
        <f>VLOOKUP(AD313,[29]Sheet1!$B$2:$C$12,2,TRUE)</f>
        <v>#N/A</v>
      </c>
      <c r="AF313" s="749" t="s">
        <v>1071</v>
      </c>
      <c r="AG313" s="227"/>
      <c r="AH313" s="747"/>
    </row>
    <row r="314" spans="1:34" s="7" customFormat="1" ht="24.95" customHeight="1" x14ac:dyDescent="0.25">
      <c r="A314" s="207">
        <f t="shared" si="1"/>
        <v>306</v>
      </c>
      <c r="B314" s="207">
        <f>COUNTIF($F$9:F314,F314)</f>
        <v>1</v>
      </c>
      <c r="C314" s="353" t="s">
        <v>985</v>
      </c>
      <c r="D314" s="70" t="s">
        <v>292</v>
      </c>
      <c r="E314" s="209" t="s">
        <v>697</v>
      </c>
      <c r="F314" s="235" t="s">
        <v>378</v>
      </c>
      <c r="G314" s="235" t="s">
        <v>974</v>
      </c>
      <c r="H314" s="5" t="s">
        <v>390</v>
      </c>
      <c r="I314" s="19">
        <f>VLOOKUP(H314,[29]Sheet1!$B$2:$C$12,2,TRUE)</f>
        <v>10</v>
      </c>
      <c r="J314" s="5" t="s">
        <v>390</v>
      </c>
      <c r="K314" s="19">
        <f>VLOOKUP(J314,[29]Sheet1!$B$2:$C$12,2,TRUE)</f>
        <v>10</v>
      </c>
      <c r="L314" s="5" t="s">
        <v>390</v>
      </c>
      <c r="M314" s="19">
        <f>VLOOKUP(L314,[29]Sheet1!$B$2:$C$12,2,TRUE)</f>
        <v>10</v>
      </c>
      <c r="N314" s="5" t="s">
        <v>390</v>
      </c>
      <c r="O314" s="19">
        <f>VLOOKUP(N314,[29]Sheet1!$B$2:$C$12,2,TRUE)</f>
        <v>10</v>
      </c>
      <c r="P314" s="5" t="s">
        <v>390</v>
      </c>
      <c r="Q314" s="19">
        <f>VLOOKUP(P314,[29]Sheet1!$B$2:$C$12,2,TRUE)</f>
        <v>10</v>
      </c>
      <c r="R314" s="5" t="s">
        <v>390</v>
      </c>
      <c r="S314" s="19">
        <f>VLOOKUP(R314,[29]Sheet1!$B$2:$C$12,2,TRUE)</f>
        <v>10</v>
      </c>
      <c r="T314" s="5" t="s">
        <v>391</v>
      </c>
      <c r="U314" s="19">
        <f>VLOOKUP(T314,[29]Sheet1!$B$2:$C$12,2,TRUE)</f>
        <v>9</v>
      </c>
      <c r="V314" s="5" t="s">
        <v>392</v>
      </c>
      <c r="W314" s="19">
        <f>VLOOKUP(V314,[29]Sheet1!$B$2:$C$12,2,TRUE)</f>
        <v>8</v>
      </c>
      <c r="X314" s="5" t="s">
        <v>391</v>
      </c>
      <c r="Y314" s="19">
        <f>VLOOKUP(X314,[29]Sheet1!$B$2:$C$12,2,TRUE)</f>
        <v>9</v>
      </c>
      <c r="Z314" s="5" t="s">
        <v>391</v>
      </c>
      <c r="AA314" s="19">
        <f>VLOOKUP(Z314,[29]Sheet1!$B$2:$C$12,2,TRUE)</f>
        <v>9</v>
      </c>
      <c r="AB314" s="5" t="str">
        <f>VLOOKUP($E314,'[30]Chi tiet'!$D$8:$AC$394,18,0)</f>
        <v>A2</v>
      </c>
      <c r="AC314" s="19">
        <f>VLOOKUP(AB314,[29]Sheet1!$B$2:$C$12,2,TRUE)</f>
        <v>9</v>
      </c>
      <c r="AD314" s="5"/>
      <c r="AE314" s="19" t="e">
        <f>VLOOKUP(AD314,[29]Sheet1!$B$2:$C$12,2,TRUE)</f>
        <v>#N/A</v>
      </c>
      <c r="AF314" s="232"/>
      <c r="AG314" s="227"/>
      <c r="AH314" s="747" t="str">
        <f>VLOOKUP($E314,'[26]Tong hop ket qua'!$E$19:$M$219,9,0)</f>
        <v>Tốt</v>
      </c>
    </row>
    <row r="315" spans="1:34" s="7" customFormat="1" ht="24.95" customHeight="1" x14ac:dyDescent="0.25">
      <c r="A315" s="207">
        <f t="shared" si="1"/>
        <v>307</v>
      </c>
      <c r="B315" s="207">
        <f>COUNTIF($F$9:F315,F315)</f>
        <v>2</v>
      </c>
      <c r="C315" s="353" t="s">
        <v>985</v>
      </c>
      <c r="D315" s="70" t="s">
        <v>349</v>
      </c>
      <c r="E315" s="211" t="s">
        <v>699</v>
      </c>
      <c r="F315" s="38" t="s">
        <v>378</v>
      </c>
      <c r="G315" s="38" t="s">
        <v>974</v>
      </c>
      <c r="H315" s="5" t="s">
        <v>393</v>
      </c>
      <c r="I315" s="19">
        <f>VLOOKUP(H315,[29]Sheet1!$B$2:$C$12,2,TRUE)</f>
        <v>7</v>
      </c>
      <c r="J315" s="5" t="s">
        <v>393</v>
      </c>
      <c r="K315" s="19">
        <f>VLOOKUP(J315,[29]Sheet1!$B$2:$C$12,2,TRUE)</f>
        <v>7</v>
      </c>
      <c r="L315" s="5" t="s">
        <v>393</v>
      </c>
      <c r="M315" s="19">
        <f>VLOOKUP(L315,[29]Sheet1!$B$2:$C$12,2,TRUE)</f>
        <v>7</v>
      </c>
      <c r="N315" s="5" t="s">
        <v>393</v>
      </c>
      <c r="O315" s="19">
        <f>VLOOKUP(N315,[29]Sheet1!$B$2:$C$12,2,TRUE)</f>
        <v>7</v>
      </c>
      <c r="P315" s="5" t="s">
        <v>393</v>
      </c>
      <c r="Q315" s="19">
        <f>VLOOKUP(P315,[29]Sheet1!$B$2:$C$12,2,TRUE)</f>
        <v>7</v>
      </c>
      <c r="R315" s="5" t="s">
        <v>393</v>
      </c>
      <c r="S315" s="19">
        <f>VLOOKUP(R315,[29]Sheet1!$B$2:$C$12,2,TRUE)</f>
        <v>7</v>
      </c>
      <c r="T315" s="5" t="s">
        <v>393</v>
      </c>
      <c r="U315" s="19">
        <f>VLOOKUP(T315,[29]Sheet1!$B$2:$C$12,2,TRUE)</f>
        <v>7</v>
      </c>
      <c r="V315" s="5" t="s">
        <v>392</v>
      </c>
      <c r="W315" s="19">
        <f>VLOOKUP(V315,[29]Sheet1!$B$2:$C$12,2,TRUE)</f>
        <v>8</v>
      </c>
      <c r="X315" s="5" t="s">
        <v>392</v>
      </c>
      <c r="Y315" s="19">
        <f>VLOOKUP(X315,[29]Sheet1!$B$2:$C$12,2,TRUE)</f>
        <v>8</v>
      </c>
      <c r="Z315" s="5" t="s">
        <v>392</v>
      </c>
      <c r="AA315" s="19">
        <f>VLOOKUP(Z315,[29]Sheet1!$B$2:$C$12,2,TRUE)</f>
        <v>8</v>
      </c>
      <c r="AB315" s="5" t="str">
        <f>VLOOKUP($E315,'[30]Chi tiet'!$D$8:$AC$394,18,0)</f>
        <v>A3</v>
      </c>
      <c r="AC315" s="19">
        <f>VLOOKUP(AB315,[29]Sheet1!$B$2:$C$12,2,TRUE)</f>
        <v>8</v>
      </c>
      <c r="AD315" s="5"/>
      <c r="AE315" s="19" t="e">
        <f>VLOOKUP(AD315,[29]Sheet1!$B$2:$C$12,2,TRUE)</f>
        <v>#N/A</v>
      </c>
      <c r="AF315" s="232"/>
      <c r="AG315" s="227"/>
      <c r="AH315" s="747" t="str">
        <f>VLOOKUP($E315,'[26]Tong hop ket qua'!$E$19:$M$219,9,0)</f>
        <v>Khá</v>
      </c>
    </row>
    <row r="316" spans="1:34" s="7" customFormat="1" ht="24.95" customHeight="1" x14ac:dyDescent="0.25">
      <c r="A316" s="207">
        <f t="shared" si="1"/>
        <v>308</v>
      </c>
      <c r="B316" s="207">
        <f>COUNTIF($F$9:F316,F316)</f>
        <v>3</v>
      </c>
      <c r="C316" s="353" t="s">
        <v>985</v>
      </c>
      <c r="D316" s="70" t="s">
        <v>796</v>
      </c>
      <c r="E316" s="211" t="s">
        <v>797</v>
      </c>
      <c r="F316" s="38" t="s">
        <v>378</v>
      </c>
      <c r="G316" s="38" t="s">
        <v>974</v>
      </c>
      <c r="H316" s="5" t="s">
        <v>391</v>
      </c>
      <c r="I316" s="19">
        <f>VLOOKUP(H316,[29]Sheet1!$B$2:$C$12,2,TRUE)</f>
        <v>9</v>
      </c>
      <c r="J316" s="5" t="s">
        <v>393</v>
      </c>
      <c r="K316" s="19">
        <f>VLOOKUP(J316,[29]Sheet1!$B$2:$C$12,2,TRUE)</f>
        <v>7</v>
      </c>
      <c r="L316" s="5" t="s">
        <v>391</v>
      </c>
      <c r="M316" s="19">
        <f>VLOOKUP(L316,[29]Sheet1!$B$2:$C$12,2,TRUE)</f>
        <v>9</v>
      </c>
      <c r="N316" s="5" t="s">
        <v>391</v>
      </c>
      <c r="O316" s="19">
        <f>VLOOKUP(N316,[29]Sheet1!$B$2:$C$12,2,TRUE)</f>
        <v>9</v>
      </c>
      <c r="P316" s="5" t="s">
        <v>392</v>
      </c>
      <c r="Q316" s="19">
        <f>VLOOKUP(P316,[29]Sheet1!$B$2:$C$12,2,TRUE)</f>
        <v>8</v>
      </c>
      <c r="R316" s="5" t="s">
        <v>392</v>
      </c>
      <c r="S316" s="19">
        <f>VLOOKUP(R316,[29]Sheet1!$B$2:$C$12,2,TRUE)</f>
        <v>8</v>
      </c>
      <c r="T316" s="5" t="s">
        <v>392</v>
      </c>
      <c r="U316" s="19">
        <f>VLOOKUP(T316,[29]Sheet1!$B$2:$C$12,2,TRUE)</f>
        <v>8</v>
      </c>
      <c r="V316" s="5" t="s">
        <v>392</v>
      </c>
      <c r="W316" s="19">
        <f>VLOOKUP(V316,[29]Sheet1!$B$2:$C$12,2,TRUE)</f>
        <v>8</v>
      </c>
      <c r="X316" s="5" t="s">
        <v>391</v>
      </c>
      <c r="Y316" s="19">
        <f>VLOOKUP(X316,[29]Sheet1!$B$2:$C$12,2,TRUE)</f>
        <v>9</v>
      </c>
      <c r="Z316" s="5" t="s">
        <v>391</v>
      </c>
      <c r="AA316" s="19">
        <f>VLOOKUP(Z316,[29]Sheet1!$B$2:$C$12,2,TRUE)</f>
        <v>9</v>
      </c>
      <c r="AB316" s="5" t="str">
        <f>VLOOKUP($E316,'[30]Chi tiet'!$D$8:$AC$394,18,0)</f>
        <v>A2</v>
      </c>
      <c r="AC316" s="19">
        <f>VLOOKUP(AB316,[29]Sheet1!$B$2:$C$12,2,TRUE)</f>
        <v>9</v>
      </c>
      <c r="AD316" s="5"/>
      <c r="AE316" s="19" t="e">
        <f>VLOOKUP(AD316,[29]Sheet1!$B$2:$C$12,2,TRUE)</f>
        <v>#N/A</v>
      </c>
      <c r="AF316" s="232"/>
      <c r="AG316" s="227"/>
      <c r="AH316" s="747" t="str">
        <f>VLOOKUP($E316,'[26]Tong hop ket qua'!$E$19:$M$219,9,0)</f>
        <v>Khá</v>
      </c>
    </row>
    <row r="317" spans="1:34" s="7" customFormat="1" ht="37.5" customHeight="1" x14ac:dyDescent="0.25">
      <c r="A317" s="207">
        <f t="shared" si="1"/>
        <v>309</v>
      </c>
      <c r="B317" s="207">
        <f>COUNTIF($F$9:F317,F317)</f>
        <v>1</v>
      </c>
      <c r="C317" s="353" t="s">
        <v>984</v>
      </c>
      <c r="D317" s="208" t="s">
        <v>298</v>
      </c>
      <c r="E317" s="209" t="s">
        <v>589</v>
      </c>
      <c r="F317" s="251" t="s">
        <v>337</v>
      </c>
      <c r="G317" s="233" t="s">
        <v>974</v>
      </c>
      <c r="H317" s="5" t="s">
        <v>390</v>
      </c>
      <c r="I317" s="19">
        <f>VLOOKUP(H317,[29]Sheet1!$B$2:$C$12,2,TRUE)</f>
        <v>10</v>
      </c>
      <c r="J317" s="5" t="s">
        <v>391</v>
      </c>
      <c r="K317" s="19">
        <f>VLOOKUP(J317,[29]Sheet1!$B$2:$C$12,2,TRUE)</f>
        <v>9</v>
      </c>
      <c r="L317" s="5" t="s">
        <v>390</v>
      </c>
      <c r="M317" s="19">
        <f>VLOOKUP(L317,[29]Sheet1!$B$2:$C$12,2,TRUE)</f>
        <v>10</v>
      </c>
      <c r="N317" s="5" t="s">
        <v>393</v>
      </c>
      <c r="O317" s="19">
        <f>VLOOKUP(N317,[29]Sheet1!$B$2:$C$12,2,TRUE)</f>
        <v>7</v>
      </c>
      <c r="P317" s="5" t="s">
        <v>390</v>
      </c>
      <c r="Q317" s="19">
        <f>VLOOKUP(P317,[29]Sheet1!$B$2:$C$12,2,TRUE)</f>
        <v>10</v>
      </c>
      <c r="R317" s="5" t="s">
        <v>390</v>
      </c>
      <c r="S317" s="19">
        <f>VLOOKUP(R317,[29]Sheet1!$B$2:$C$12,2,TRUE)</f>
        <v>10</v>
      </c>
      <c r="T317" s="5" t="s">
        <v>391</v>
      </c>
      <c r="U317" s="19">
        <f>VLOOKUP(T317,[29]Sheet1!$B$2:$C$12,2,TRUE)</f>
        <v>9</v>
      </c>
      <c r="V317" s="5" t="s">
        <v>392</v>
      </c>
      <c r="W317" s="19">
        <f>VLOOKUP(V317,[29]Sheet1!$B$2:$C$12,2,TRUE)</f>
        <v>8</v>
      </c>
      <c r="X317" s="5" t="s">
        <v>390</v>
      </c>
      <c r="Y317" s="19">
        <f>VLOOKUP(X317,[29]Sheet1!$B$2:$C$12,2,TRUE)</f>
        <v>10</v>
      </c>
      <c r="Z317" s="5" t="s">
        <v>391</v>
      </c>
      <c r="AA317" s="19">
        <f>VLOOKUP(Z317,[29]Sheet1!$B$2:$C$12,2,TRUE)</f>
        <v>9</v>
      </c>
      <c r="AB317" s="5" t="str">
        <f>VLOOKUP($E317,'[30]Chi tiet'!$D$8:$AC$394,18,0)</f>
        <v>A3</v>
      </c>
      <c r="AC317" s="19">
        <f>VLOOKUP(AB317,[29]Sheet1!$B$2:$C$12,2,TRUE)</f>
        <v>8</v>
      </c>
      <c r="AD317" s="5"/>
      <c r="AE317" s="19" t="e">
        <f>VLOOKUP(AD317,[29]Sheet1!$B$2:$C$12,2,TRUE)</f>
        <v>#N/A</v>
      </c>
      <c r="AF317" s="232"/>
      <c r="AG317" s="227"/>
      <c r="AH317" s="747" t="str">
        <f>VLOOKUP($E317,'[26]Tong hop ket qua'!$E$19:$M$219,9,0)</f>
        <v>Tốt</v>
      </c>
    </row>
    <row r="318" spans="1:34" s="7" customFormat="1" ht="24.95" customHeight="1" x14ac:dyDescent="0.25">
      <c r="A318" s="207">
        <f t="shared" si="1"/>
        <v>310</v>
      </c>
      <c r="B318" s="207">
        <f>COUNTIF($F$9:F318,F318)</f>
        <v>2</v>
      </c>
      <c r="C318" s="353" t="s">
        <v>985</v>
      </c>
      <c r="D318" s="208" t="s">
        <v>208</v>
      </c>
      <c r="E318" s="182" t="s">
        <v>701</v>
      </c>
      <c r="F318" s="38" t="s">
        <v>337</v>
      </c>
      <c r="G318" s="38" t="s">
        <v>974</v>
      </c>
      <c r="H318" s="5" t="s">
        <v>392</v>
      </c>
      <c r="I318" s="19">
        <f>VLOOKUP(H318,[29]Sheet1!$B$2:$C$12,2,TRUE)</f>
        <v>8</v>
      </c>
      <c r="J318" s="5" t="s">
        <v>392</v>
      </c>
      <c r="K318" s="19">
        <f>VLOOKUP(J318,[29]Sheet1!$B$2:$C$12,2,TRUE)</f>
        <v>8</v>
      </c>
      <c r="L318" s="5" t="s">
        <v>392</v>
      </c>
      <c r="M318" s="19">
        <f>VLOOKUP(L318,[29]Sheet1!$B$2:$C$12,2,TRUE)</f>
        <v>8</v>
      </c>
      <c r="N318" s="5" t="s">
        <v>392</v>
      </c>
      <c r="O318" s="19">
        <f>VLOOKUP(N318,[29]Sheet1!$B$2:$C$12,2,TRUE)</f>
        <v>8</v>
      </c>
      <c r="P318" s="5" t="s">
        <v>393</v>
      </c>
      <c r="Q318" s="19">
        <f>VLOOKUP(P318,[29]Sheet1!$B$2:$C$12,2,TRUE)</f>
        <v>7</v>
      </c>
      <c r="R318" s="5" t="s">
        <v>393</v>
      </c>
      <c r="S318" s="19">
        <f>VLOOKUP(R318,[29]Sheet1!$B$2:$C$12,2,TRUE)</f>
        <v>7</v>
      </c>
      <c r="T318" s="5" t="s">
        <v>394</v>
      </c>
      <c r="U318" s="19">
        <f>VLOOKUP(T318,[29]Sheet1!$B$2:$C$12,2,TRUE)</f>
        <v>6</v>
      </c>
      <c r="V318" s="5" t="s">
        <v>393</v>
      </c>
      <c r="W318" s="19">
        <f>VLOOKUP(V318,[29]Sheet1!$B$2:$C$12,2,TRUE)</f>
        <v>7</v>
      </c>
      <c r="X318" s="5" t="s">
        <v>392</v>
      </c>
      <c r="Y318" s="19">
        <f>VLOOKUP(X318,[29]Sheet1!$B$2:$C$12,2,TRUE)</f>
        <v>8</v>
      </c>
      <c r="Z318" s="5" t="s">
        <v>393</v>
      </c>
      <c r="AA318" s="19">
        <f>VLOOKUP(Z318,[29]Sheet1!$B$2:$C$12,2,TRUE)</f>
        <v>7</v>
      </c>
      <c r="AB318" s="5" t="str">
        <f>VLOOKUP($E318,'[30]Chi tiet'!$D$8:$AC$394,18,0)</f>
        <v>A4</v>
      </c>
      <c r="AC318" s="19">
        <f>VLOOKUP(AB318,[29]Sheet1!$B$2:$C$12,2,TRUE)</f>
        <v>7</v>
      </c>
      <c r="AD318" s="5"/>
      <c r="AE318" s="19" t="e">
        <f>VLOOKUP(AD318,[29]Sheet1!$B$2:$C$12,2,TRUE)</f>
        <v>#N/A</v>
      </c>
      <c r="AF318" s="232"/>
      <c r="AG318" s="227"/>
      <c r="AH318" s="747"/>
    </row>
    <row r="319" spans="1:34" s="7" customFormat="1" ht="24.95" customHeight="1" x14ac:dyDescent="0.25">
      <c r="A319" s="207">
        <f t="shared" si="1"/>
        <v>311</v>
      </c>
      <c r="B319" s="207">
        <f>COUNTIF($F$9:F319,F319)</f>
        <v>3</v>
      </c>
      <c r="C319" s="353" t="s">
        <v>984</v>
      </c>
      <c r="D319" s="208" t="s">
        <v>210</v>
      </c>
      <c r="E319" s="182" t="s">
        <v>702</v>
      </c>
      <c r="F319" s="38" t="s">
        <v>337</v>
      </c>
      <c r="G319" s="38" t="s">
        <v>974</v>
      </c>
      <c r="H319" s="5" t="s">
        <v>391</v>
      </c>
      <c r="I319" s="19">
        <f>VLOOKUP(H319,[29]Sheet1!$B$2:$C$12,2,TRUE)</f>
        <v>9</v>
      </c>
      <c r="J319" s="5" t="s">
        <v>391</v>
      </c>
      <c r="K319" s="19">
        <f>VLOOKUP(J319,[29]Sheet1!$B$2:$C$12,2,TRUE)</f>
        <v>9</v>
      </c>
      <c r="L319" s="5" t="s">
        <v>391</v>
      </c>
      <c r="M319" s="19">
        <f>VLOOKUP(L319,[29]Sheet1!$B$2:$C$12,2,TRUE)</f>
        <v>9</v>
      </c>
      <c r="N319" s="5" t="s">
        <v>391</v>
      </c>
      <c r="O319" s="19">
        <f>VLOOKUP(N319,[29]Sheet1!$B$2:$C$12,2,TRUE)</f>
        <v>9</v>
      </c>
      <c r="P319" s="5" t="s">
        <v>391</v>
      </c>
      <c r="Q319" s="19">
        <f>VLOOKUP(P319,[29]Sheet1!$B$2:$C$12,2,TRUE)</f>
        <v>9</v>
      </c>
      <c r="R319" s="5" t="s">
        <v>391</v>
      </c>
      <c r="S319" s="19">
        <f>VLOOKUP(R319,[29]Sheet1!$B$2:$C$12,2,TRUE)</f>
        <v>9</v>
      </c>
      <c r="T319" s="5" t="s">
        <v>392</v>
      </c>
      <c r="U319" s="19">
        <f>VLOOKUP(T319,[29]Sheet1!$B$2:$C$12,2,TRUE)</f>
        <v>8</v>
      </c>
      <c r="V319" s="5" t="s">
        <v>392</v>
      </c>
      <c r="W319" s="19">
        <f>VLOOKUP(V319,[29]Sheet1!$B$2:$C$12,2,TRUE)</f>
        <v>8</v>
      </c>
      <c r="X319" s="5" t="s">
        <v>390</v>
      </c>
      <c r="Y319" s="19">
        <f>VLOOKUP(X319,[29]Sheet1!$B$2:$C$12,2,TRUE)</f>
        <v>10</v>
      </c>
      <c r="Z319" s="5" t="s">
        <v>392</v>
      </c>
      <c r="AA319" s="19">
        <f>VLOOKUP(Z319,[29]Sheet1!$B$2:$C$12,2,TRUE)</f>
        <v>8</v>
      </c>
      <c r="AB319" s="5" t="str">
        <f>VLOOKUP($E319,'[30]Chi tiet'!$D$8:$AC$394,18,0)</f>
        <v>A2</v>
      </c>
      <c r="AC319" s="19">
        <f>VLOOKUP(AB319,[29]Sheet1!$B$2:$C$12,2,TRUE)</f>
        <v>9</v>
      </c>
      <c r="AD319" s="5"/>
      <c r="AE319" s="19" t="e">
        <f>VLOOKUP(AD319,[29]Sheet1!$B$2:$C$12,2,TRUE)</f>
        <v>#N/A</v>
      </c>
      <c r="AF319" s="232"/>
      <c r="AG319" s="227"/>
      <c r="AH319" s="747" t="str">
        <f>VLOOKUP($E319,'[26]Tong hop ket qua'!$E$19:$M$219,9,0)</f>
        <v>Tốt</v>
      </c>
    </row>
    <row r="320" spans="1:34" s="7" customFormat="1" ht="24.95" customHeight="1" x14ac:dyDescent="0.25">
      <c r="A320" s="207">
        <f t="shared" si="1"/>
        <v>312</v>
      </c>
      <c r="B320" s="207">
        <f>COUNTIF($F$9:F320,F320)</f>
        <v>4</v>
      </c>
      <c r="C320" s="353" t="s">
        <v>984</v>
      </c>
      <c r="D320" s="208" t="s">
        <v>211</v>
      </c>
      <c r="E320" s="182" t="s">
        <v>703</v>
      </c>
      <c r="F320" s="38" t="s">
        <v>337</v>
      </c>
      <c r="G320" s="38" t="s">
        <v>974</v>
      </c>
      <c r="H320" s="5" t="s">
        <v>390</v>
      </c>
      <c r="I320" s="19">
        <f>VLOOKUP(H320,[29]Sheet1!$B$2:$C$12,2,TRUE)</f>
        <v>10</v>
      </c>
      <c r="J320" s="5" t="s">
        <v>391</v>
      </c>
      <c r="K320" s="19">
        <f>VLOOKUP(J320,[29]Sheet1!$B$2:$C$12,2,TRUE)</f>
        <v>9</v>
      </c>
      <c r="L320" s="5" t="s">
        <v>391</v>
      </c>
      <c r="M320" s="19">
        <f>VLOOKUP(L320,[29]Sheet1!$B$2:$C$12,2,TRUE)</f>
        <v>9</v>
      </c>
      <c r="N320" s="5" t="s">
        <v>391</v>
      </c>
      <c r="O320" s="19">
        <f>VLOOKUP(N320,[29]Sheet1!$B$2:$C$12,2,TRUE)</f>
        <v>9</v>
      </c>
      <c r="P320" s="5" t="s">
        <v>391</v>
      </c>
      <c r="Q320" s="19">
        <f>VLOOKUP(P320,[29]Sheet1!$B$2:$C$12,2,TRUE)</f>
        <v>9</v>
      </c>
      <c r="R320" s="5" t="s">
        <v>391</v>
      </c>
      <c r="S320" s="19">
        <f>VLOOKUP(R320,[29]Sheet1!$B$2:$C$12,2,TRUE)</f>
        <v>9</v>
      </c>
      <c r="T320" s="5" t="s">
        <v>392</v>
      </c>
      <c r="U320" s="19">
        <f>VLOOKUP(T320,[29]Sheet1!$B$2:$C$12,2,TRUE)</f>
        <v>8</v>
      </c>
      <c r="V320" s="5" t="s">
        <v>392</v>
      </c>
      <c r="W320" s="19">
        <f>VLOOKUP(V320,[29]Sheet1!$B$2:$C$12,2,TRUE)</f>
        <v>8</v>
      </c>
      <c r="X320" s="5" t="s">
        <v>392</v>
      </c>
      <c r="Y320" s="19">
        <f>VLOOKUP(X320,[29]Sheet1!$B$2:$C$12,2,TRUE)</f>
        <v>8</v>
      </c>
      <c r="Z320" s="5" t="s">
        <v>392</v>
      </c>
      <c r="AA320" s="19">
        <f>VLOOKUP(Z320,[29]Sheet1!$B$2:$C$12,2,TRUE)</f>
        <v>8</v>
      </c>
      <c r="AB320" s="5" t="str">
        <f>VLOOKUP($E320,'[30]Chi tiet'!$D$8:$AC$394,18,0)</f>
        <v>A3</v>
      </c>
      <c r="AC320" s="19">
        <f>VLOOKUP(AB320,[29]Sheet1!$B$2:$C$12,2,TRUE)</f>
        <v>8</v>
      </c>
      <c r="AD320" s="5"/>
      <c r="AE320" s="19" t="e">
        <f>VLOOKUP(AD320,[29]Sheet1!$B$2:$C$12,2,TRUE)</f>
        <v>#N/A</v>
      </c>
      <c r="AF320" s="232"/>
      <c r="AG320" s="227"/>
      <c r="AH320" s="747" t="str">
        <f>VLOOKUP($E320,'[26]Tong hop ket qua'!$E$19:$M$219,9,0)</f>
        <v>Tốt</v>
      </c>
    </row>
    <row r="321" spans="1:34" s="751" customFormat="1" ht="24.95" customHeight="1" x14ac:dyDescent="0.25">
      <c r="A321" s="207">
        <f t="shared" si="1"/>
        <v>313</v>
      </c>
      <c r="B321" s="207">
        <f>COUNTIF($F$9:F321,F321)</f>
        <v>5</v>
      </c>
      <c r="C321" s="353" t="s">
        <v>984</v>
      </c>
      <c r="D321" s="759" t="s">
        <v>213</v>
      </c>
      <c r="E321" s="345" t="s">
        <v>704</v>
      </c>
      <c r="F321" s="38" t="s">
        <v>337</v>
      </c>
      <c r="G321" s="321" t="s">
        <v>975</v>
      </c>
      <c r="H321" s="5" t="s">
        <v>391</v>
      </c>
      <c r="I321" s="19">
        <f>VLOOKUP(H321,[29]Sheet1!$B$2:$C$12,2,TRUE)</f>
        <v>9</v>
      </c>
      <c r="J321" s="5" t="s">
        <v>391</v>
      </c>
      <c r="K321" s="19">
        <f>VLOOKUP(J321,[29]Sheet1!$B$2:$C$12,2,TRUE)</f>
        <v>9</v>
      </c>
      <c r="L321" s="5" t="s">
        <v>391</v>
      </c>
      <c r="M321" s="19">
        <f>VLOOKUP(L321,[29]Sheet1!$B$2:$C$12,2,TRUE)</f>
        <v>9</v>
      </c>
      <c r="N321" s="5" t="s">
        <v>391</v>
      </c>
      <c r="O321" s="16">
        <f>VLOOKUP(N321,[29]Sheet1!$B$2:$C$12,2,TRUE)</f>
        <v>9</v>
      </c>
      <c r="P321" s="5" t="s">
        <v>391</v>
      </c>
      <c r="Q321" s="19">
        <f>VLOOKUP(P321,[29]Sheet1!$B$2:$C$12,2,TRUE)</f>
        <v>9</v>
      </c>
      <c r="R321" s="5" t="s">
        <v>391</v>
      </c>
      <c r="S321" s="19">
        <f>VLOOKUP(R321,[29]Sheet1!$B$2:$C$12,2,TRUE)</f>
        <v>9</v>
      </c>
      <c r="T321" s="5" t="s">
        <v>392</v>
      </c>
      <c r="U321" s="19">
        <f>VLOOKUP(T321,[29]Sheet1!$B$2:$C$12,2,TRUE)</f>
        <v>8</v>
      </c>
      <c r="V321" s="5" t="s">
        <v>392</v>
      </c>
      <c r="W321" s="19">
        <f>VLOOKUP(V321,[29]Sheet1!$B$2:$C$12,2,TRUE)</f>
        <v>8</v>
      </c>
      <c r="X321" s="5" t="s">
        <v>392</v>
      </c>
      <c r="Y321" s="19">
        <f>VLOOKUP(X321,[29]Sheet1!$B$2:$C$12,2,TRUE)</f>
        <v>8</v>
      </c>
      <c r="Z321" s="5" t="s">
        <v>392</v>
      </c>
      <c r="AA321" s="19">
        <f>VLOOKUP(Z321,[29]Sheet1!$B$2:$C$12,2,TRUE)</f>
        <v>8</v>
      </c>
      <c r="AB321" s="5" t="str">
        <f>VLOOKUP($E321,'[30]Chi tiet'!$D$8:$AC$394,18,0)</f>
        <v>A3</v>
      </c>
      <c r="AC321" s="19">
        <f>VLOOKUP(AB321,[29]Sheet1!$B$2:$C$12,2,TRUE)</f>
        <v>8</v>
      </c>
      <c r="AD321" s="5"/>
      <c r="AE321" s="19" t="e">
        <f>VLOOKUP(AD321,[29]Sheet1!$B$2:$C$12,2,TRUE)</f>
        <v>#N/A</v>
      </c>
      <c r="AF321" s="749"/>
      <c r="AG321" s="750"/>
      <c r="AH321" s="747" t="str">
        <f>VLOOKUP($E321,'[26]Tong hop ket qua'!$E$19:$M$219,9,0)</f>
        <v>Khá</v>
      </c>
    </row>
    <row r="322" spans="1:34" s="751" customFormat="1" ht="24.95" customHeight="1" x14ac:dyDescent="0.25">
      <c r="A322" s="207">
        <f t="shared" si="1"/>
        <v>314</v>
      </c>
      <c r="B322" s="207">
        <f>COUNTIF($F$9:F322,F322)</f>
        <v>6</v>
      </c>
      <c r="C322" s="353" t="s">
        <v>984</v>
      </c>
      <c r="D322" s="759" t="s">
        <v>214</v>
      </c>
      <c r="E322" s="345" t="s">
        <v>705</v>
      </c>
      <c r="F322" s="38" t="s">
        <v>337</v>
      </c>
      <c r="G322" s="321" t="s">
        <v>975</v>
      </c>
      <c r="H322" s="5" t="s">
        <v>391</v>
      </c>
      <c r="I322" s="19">
        <f>VLOOKUP(H322,[29]Sheet1!$B$2:$C$12,2,TRUE)</f>
        <v>9</v>
      </c>
      <c r="J322" s="5" t="s">
        <v>391</v>
      </c>
      <c r="K322" s="19">
        <f>VLOOKUP(J322,[29]Sheet1!$B$2:$C$12,2,TRUE)</f>
        <v>9</v>
      </c>
      <c r="L322" s="5" t="s">
        <v>391</v>
      </c>
      <c r="M322" s="19">
        <f>VLOOKUP(L322,[29]Sheet1!$B$2:$C$12,2,TRUE)</f>
        <v>9</v>
      </c>
      <c r="N322" s="5" t="s">
        <v>391</v>
      </c>
      <c r="O322" s="16">
        <f>VLOOKUP(N322,[29]Sheet1!$B$2:$C$12,2,TRUE)</f>
        <v>9</v>
      </c>
      <c r="P322" s="5" t="s">
        <v>392</v>
      </c>
      <c r="Q322" s="19">
        <f>VLOOKUP(P322,[29]Sheet1!$B$2:$C$12,2,TRUE)</f>
        <v>8</v>
      </c>
      <c r="R322" s="5" t="s">
        <v>392</v>
      </c>
      <c r="S322" s="19">
        <f>VLOOKUP(R322,[29]Sheet1!$B$2:$C$12,2,TRUE)</f>
        <v>8</v>
      </c>
      <c r="T322" s="5" t="s">
        <v>392</v>
      </c>
      <c r="U322" s="19">
        <f>VLOOKUP(T322,[29]Sheet1!$B$2:$C$12,2,TRUE)</f>
        <v>8</v>
      </c>
      <c r="V322" s="5" t="s">
        <v>392</v>
      </c>
      <c r="W322" s="19">
        <f>VLOOKUP(V322,[29]Sheet1!$B$2:$C$12,2,TRUE)</f>
        <v>8</v>
      </c>
      <c r="X322" s="5" t="s">
        <v>392</v>
      </c>
      <c r="Y322" s="19">
        <f>VLOOKUP(X322,[29]Sheet1!$B$2:$C$12,2,TRUE)</f>
        <v>8</v>
      </c>
      <c r="Z322" s="5" t="s">
        <v>392</v>
      </c>
      <c r="AA322" s="19">
        <f>VLOOKUP(Z322,[29]Sheet1!$B$2:$C$12,2,TRUE)</f>
        <v>8</v>
      </c>
      <c r="AB322" s="5" t="str">
        <f>VLOOKUP($E322,'[30]Chi tiet'!$D$8:$AC$394,18,0)</f>
        <v>A3</v>
      </c>
      <c r="AC322" s="19">
        <f>VLOOKUP(AB322,[29]Sheet1!$B$2:$C$12,2,TRUE)</f>
        <v>8</v>
      </c>
      <c r="AD322" s="5"/>
      <c r="AE322" s="19" t="e">
        <f>VLOOKUP(AD322,[29]Sheet1!$B$2:$C$12,2,TRUE)</f>
        <v>#N/A</v>
      </c>
      <c r="AF322" s="749"/>
      <c r="AG322" s="750"/>
      <c r="AH322" s="747" t="str">
        <f>VLOOKUP($E322,'[26]Tong hop ket qua'!$E$19:$M$219,9,0)</f>
        <v>Tốt</v>
      </c>
    </row>
    <row r="323" spans="1:34" s="751" customFormat="1" ht="24.95" customHeight="1" x14ac:dyDescent="0.25">
      <c r="A323" s="207">
        <f t="shared" si="1"/>
        <v>315</v>
      </c>
      <c r="B323" s="207">
        <f>COUNTIF($F$9:F323,F323)</f>
        <v>7</v>
      </c>
      <c r="C323" s="353" t="s">
        <v>984</v>
      </c>
      <c r="D323" s="759" t="s">
        <v>384</v>
      </c>
      <c r="E323" s="345" t="s">
        <v>706</v>
      </c>
      <c r="F323" s="38" t="s">
        <v>337</v>
      </c>
      <c r="G323" s="321" t="s">
        <v>975</v>
      </c>
      <c r="H323" s="5" t="s">
        <v>392</v>
      </c>
      <c r="I323" s="19">
        <f>VLOOKUP(H323,[29]Sheet1!$B$2:$C$12,2,TRUE)</f>
        <v>8</v>
      </c>
      <c r="J323" s="5" t="s">
        <v>392</v>
      </c>
      <c r="K323" s="19">
        <f>VLOOKUP(J323,[29]Sheet1!$B$2:$C$12,2,TRUE)</f>
        <v>8</v>
      </c>
      <c r="L323" s="5" t="s">
        <v>392</v>
      </c>
      <c r="M323" s="19">
        <f>VLOOKUP(L323,[29]Sheet1!$B$2:$C$12,2,TRUE)</f>
        <v>8</v>
      </c>
      <c r="N323" s="5" t="s">
        <v>392</v>
      </c>
      <c r="O323" s="16">
        <f>VLOOKUP(N323,[29]Sheet1!$B$2:$C$12,2,TRUE)</f>
        <v>8</v>
      </c>
      <c r="P323" s="5" t="s">
        <v>392</v>
      </c>
      <c r="Q323" s="19">
        <f>VLOOKUP(P323,[29]Sheet1!$B$2:$C$12,2,TRUE)</f>
        <v>8</v>
      </c>
      <c r="R323" s="5" t="s">
        <v>392</v>
      </c>
      <c r="S323" s="19">
        <f>VLOOKUP(R323,[29]Sheet1!$B$2:$C$12,2,TRUE)</f>
        <v>8</v>
      </c>
      <c r="T323" s="5" t="s">
        <v>392</v>
      </c>
      <c r="U323" s="19">
        <f>VLOOKUP(T323,[29]Sheet1!$B$2:$C$12,2,TRUE)</f>
        <v>8</v>
      </c>
      <c r="V323" s="5" t="s">
        <v>392</v>
      </c>
      <c r="W323" s="19">
        <f>VLOOKUP(V323,[29]Sheet1!$B$2:$C$12,2,TRUE)</f>
        <v>8</v>
      </c>
      <c r="X323" s="5" t="s">
        <v>392</v>
      </c>
      <c r="Y323" s="19">
        <f>VLOOKUP(X323,[29]Sheet1!$B$2:$C$12,2,TRUE)</f>
        <v>8</v>
      </c>
      <c r="Z323" s="5" t="s">
        <v>392</v>
      </c>
      <c r="AA323" s="19">
        <f>VLOOKUP(Z323,[29]Sheet1!$B$2:$C$12,2,TRUE)</f>
        <v>8</v>
      </c>
      <c r="AB323" s="5" t="str">
        <f>VLOOKUP($E323,'[30]Chi tiet'!$D$8:$AC$394,18,0)</f>
        <v>A4</v>
      </c>
      <c r="AC323" s="19">
        <f>VLOOKUP(AB323,[29]Sheet1!$B$2:$C$12,2,TRUE)</f>
        <v>7</v>
      </c>
      <c r="AD323" s="5"/>
      <c r="AE323" s="19" t="e">
        <f>VLOOKUP(AD323,[29]Sheet1!$B$2:$C$12,2,TRUE)</f>
        <v>#N/A</v>
      </c>
      <c r="AF323" s="749"/>
      <c r="AG323" s="750"/>
      <c r="AH323" s="747" t="str">
        <f>VLOOKUP($E323,'[26]Tong hop ket qua'!$E$19:$M$219,9,0)</f>
        <v>Tốt</v>
      </c>
    </row>
    <row r="324" spans="1:34" s="7" customFormat="1" ht="24.95" customHeight="1" x14ac:dyDescent="0.25">
      <c r="A324" s="207">
        <f t="shared" si="1"/>
        <v>316</v>
      </c>
      <c r="B324" s="207">
        <f>COUNTIF($F$9:F324,F324)</f>
        <v>1</v>
      </c>
      <c r="C324" s="353" t="s">
        <v>985</v>
      </c>
      <c r="D324" s="70" t="s">
        <v>64</v>
      </c>
      <c r="E324" s="210" t="s">
        <v>442</v>
      </c>
      <c r="F324" s="253" t="s">
        <v>13</v>
      </c>
      <c r="G324" s="5" t="s">
        <v>974</v>
      </c>
      <c r="H324" s="5" t="s">
        <v>390</v>
      </c>
      <c r="I324" s="19">
        <f>VLOOKUP(H324,[29]Sheet1!$B$2:$C$12,2,TRUE)</f>
        <v>10</v>
      </c>
      <c r="J324" s="5" t="s">
        <v>390</v>
      </c>
      <c r="K324" s="19">
        <f>VLOOKUP(J324,[29]Sheet1!$B$2:$C$12,2,TRUE)</f>
        <v>10</v>
      </c>
      <c r="L324" s="5" t="s">
        <v>390</v>
      </c>
      <c r="M324" s="19">
        <f>VLOOKUP(L324,[29]Sheet1!$B$2:$C$12,2,TRUE)</f>
        <v>10</v>
      </c>
      <c r="N324" s="5" t="s">
        <v>390</v>
      </c>
      <c r="O324" s="19">
        <f>VLOOKUP(N324,[29]Sheet1!$B$2:$C$12,2,TRUE)</f>
        <v>10</v>
      </c>
      <c r="P324" s="5" t="s">
        <v>390</v>
      </c>
      <c r="Q324" s="19">
        <f>VLOOKUP(P324,[29]Sheet1!$B$2:$C$12,2,TRUE)</f>
        <v>10</v>
      </c>
      <c r="R324" s="5" t="s">
        <v>390</v>
      </c>
      <c r="S324" s="19">
        <f>VLOOKUP(R324,[29]Sheet1!$B$2:$C$12,2,TRUE)</f>
        <v>10</v>
      </c>
      <c r="T324" s="5" t="s">
        <v>390</v>
      </c>
      <c r="U324" s="19">
        <f>VLOOKUP(T324,[29]Sheet1!$B$2:$C$12,2,TRUE)</f>
        <v>10</v>
      </c>
      <c r="V324" s="5" t="s">
        <v>390</v>
      </c>
      <c r="W324" s="19">
        <f>VLOOKUP(V324,[29]Sheet1!$B$2:$C$12,2,TRUE)</f>
        <v>10</v>
      </c>
      <c r="X324" s="5" t="s">
        <v>390</v>
      </c>
      <c r="Y324" s="19">
        <f>VLOOKUP(X324,[29]Sheet1!$B$2:$C$12,2,TRUE)</f>
        <v>10</v>
      </c>
      <c r="Z324" s="5" t="s">
        <v>390</v>
      </c>
      <c r="AA324" s="19">
        <f>VLOOKUP(Z324,[29]Sheet1!$B$2:$C$12,2,TRUE)</f>
        <v>10</v>
      </c>
      <c r="AB324" s="5" t="str">
        <f>VLOOKUP($E324,'[30]Chi tiet'!$D$8:$AC$394,18,0)</f>
        <v>A1</v>
      </c>
      <c r="AC324" s="19">
        <f>VLOOKUP(AB324,[29]Sheet1!$B$2:$C$12,2,TRUE)</f>
        <v>10</v>
      </c>
      <c r="AD324" s="5"/>
      <c r="AE324" s="19" t="e">
        <f>VLOOKUP(AD324,[29]Sheet1!$B$2:$C$12,2,TRUE)</f>
        <v>#N/A</v>
      </c>
      <c r="AF324" s="232"/>
      <c r="AG324" s="227"/>
      <c r="AH324" s="747" t="str">
        <f>VLOOKUP($E324,'[26]Tong hop ket qua'!$E$19:$M$219,9,0)</f>
        <v>Tốt</v>
      </c>
    </row>
    <row r="325" spans="1:34" s="7" customFormat="1" ht="24.95" customHeight="1" x14ac:dyDescent="0.25">
      <c r="A325" s="207">
        <f t="shared" si="1"/>
        <v>317</v>
      </c>
      <c r="B325" s="207">
        <f>COUNTIF($F$9:F325,F325)</f>
        <v>2</v>
      </c>
      <c r="C325" s="353" t="s">
        <v>984</v>
      </c>
      <c r="D325" s="220" t="s">
        <v>215</v>
      </c>
      <c r="E325" s="211" t="s">
        <v>708</v>
      </c>
      <c r="F325" s="38" t="s">
        <v>13</v>
      </c>
      <c r="G325" s="5" t="s">
        <v>974</v>
      </c>
      <c r="H325" s="5" t="s">
        <v>393</v>
      </c>
      <c r="I325" s="19">
        <f>VLOOKUP(H325,[29]Sheet1!$B$2:$C$12,2,TRUE)</f>
        <v>7</v>
      </c>
      <c r="J325" s="5" t="s">
        <v>393</v>
      </c>
      <c r="K325" s="19">
        <f>VLOOKUP(J325,[29]Sheet1!$B$2:$C$12,2,TRUE)</f>
        <v>7</v>
      </c>
      <c r="L325" s="5" t="s">
        <v>393</v>
      </c>
      <c r="M325" s="19">
        <f>VLOOKUP(L325,[29]Sheet1!$B$2:$C$12,2,TRUE)</f>
        <v>7</v>
      </c>
      <c r="N325" s="5" t="s">
        <v>393</v>
      </c>
      <c r="O325" s="19">
        <f>VLOOKUP(N325,[29]Sheet1!$B$2:$C$12,2,TRUE)</f>
        <v>7</v>
      </c>
      <c r="P325" s="5" t="s">
        <v>393</v>
      </c>
      <c r="Q325" s="19">
        <f>VLOOKUP(P325,[29]Sheet1!$B$2:$C$12,2,TRUE)</f>
        <v>7</v>
      </c>
      <c r="R325" s="5" t="s">
        <v>392</v>
      </c>
      <c r="S325" s="19">
        <f>VLOOKUP(R325,[29]Sheet1!$B$2:$C$12,2,TRUE)</f>
        <v>8</v>
      </c>
      <c r="T325" s="5" t="s">
        <v>393</v>
      </c>
      <c r="U325" s="19">
        <f>VLOOKUP(T325,[29]Sheet1!$B$2:$C$12,2,TRUE)</f>
        <v>7</v>
      </c>
      <c r="V325" s="5" t="s">
        <v>393</v>
      </c>
      <c r="W325" s="19">
        <f>VLOOKUP(V325,[29]Sheet1!$B$2:$C$12,2,TRUE)</f>
        <v>7</v>
      </c>
      <c r="X325" s="5" t="s">
        <v>393</v>
      </c>
      <c r="Y325" s="19">
        <f>VLOOKUP(X325,[29]Sheet1!$B$2:$C$12,2,TRUE)</f>
        <v>7</v>
      </c>
      <c r="Z325" s="5" t="s">
        <v>392</v>
      </c>
      <c r="AA325" s="19">
        <f>VLOOKUP(Z325,[29]Sheet1!$B$2:$C$12,2,TRUE)</f>
        <v>8</v>
      </c>
      <c r="AB325" s="5" t="str">
        <f>VLOOKUP($E325,'[30]Chi tiet'!$D$8:$AC$394,18,0)</f>
        <v>A3</v>
      </c>
      <c r="AC325" s="19">
        <f>VLOOKUP(AB325,[29]Sheet1!$B$2:$C$12,2,TRUE)</f>
        <v>8</v>
      </c>
      <c r="AD325" s="5"/>
      <c r="AE325" s="19" t="e">
        <f>VLOOKUP(AD325,[29]Sheet1!$B$2:$C$12,2,TRUE)</f>
        <v>#N/A</v>
      </c>
      <c r="AF325" s="232"/>
      <c r="AG325" s="227"/>
      <c r="AH325" s="747" t="str">
        <f>VLOOKUP($E325,'[26]Tong hop ket qua'!$E$19:$M$219,9,0)</f>
        <v>Tốt</v>
      </c>
    </row>
    <row r="326" spans="1:34" s="751" customFormat="1" ht="24.95" customHeight="1" x14ac:dyDescent="0.25">
      <c r="A326" s="207">
        <f t="shared" si="1"/>
        <v>318</v>
      </c>
      <c r="B326" s="207">
        <f>COUNTIF($F$9:F326,F326)</f>
        <v>3</v>
      </c>
      <c r="C326" s="353" t="s">
        <v>984</v>
      </c>
      <c r="D326" s="772" t="s">
        <v>216</v>
      </c>
      <c r="E326" s="773" t="s">
        <v>707</v>
      </c>
      <c r="F326" s="774" t="s">
        <v>13</v>
      </c>
      <c r="G326" s="774" t="s">
        <v>975</v>
      </c>
      <c r="H326" s="5" t="s">
        <v>393</v>
      </c>
      <c r="I326" s="19">
        <f>VLOOKUP(H326,[29]Sheet1!$B$2:$C$12,2,TRUE)</f>
        <v>7</v>
      </c>
      <c r="J326" s="5" t="s">
        <v>393</v>
      </c>
      <c r="K326" s="19">
        <f>VLOOKUP(J326,[29]Sheet1!$B$2:$C$12,2,TRUE)</f>
        <v>7</v>
      </c>
      <c r="L326" s="5" t="s">
        <v>393</v>
      </c>
      <c r="M326" s="19">
        <f>VLOOKUP(L326,[29]Sheet1!$B$2:$C$12,2,TRUE)</f>
        <v>7</v>
      </c>
      <c r="N326" s="5" t="s">
        <v>393</v>
      </c>
      <c r="O326" s="16">
        <f>VLOOKUP(N326,[29]Sheet1!$B$2:$C$12,2,TRUE)</f>
        <v>7</v>
      </c>
      <c r="P326" s="5" t="s">
        <v>393</v>
      </c>
      <c r="Q326" s="19">
        <f>VLOOKUP(P326,[29]Sheet1!$B$2:$C$12,2,TRUE)</f>
        <v>7</v>
      </c>
      <c r="R326" s="5" t="s">
        <v>393</v>
      </c>
      <c r="S326" s="19">
        <f>VLOOKUP(R326,[29]Sheet1!$B$2:$C$12,2,TRUE)</f>
        <v>7</v>
      </c>
      <c r="T326" s="5" t="s">
        <v>393</v>
      </c>
      <c r="U326" s="19">
        <f>VLOOKUP(T326,[29]Sheet1!$B$2:$C$12,2,TRUE)</f>
        <v>7</v>
      </c>
      <c r="V326" s="5" t="s">
        <v>393</v>
      </c>
      <c r="W326" s="19">
        <f>VLOOKUP(V326,[29]Sheet1!$B$2:$C$12,2,TRUE)</f>
        <v>7</v>
      </c>
      <c r="X326" s="5" t="s">
        <v>393</v>
      </c>
      <c r="Y326" s="19">
        <f>VLOOKUP(X326,[29]Sheet1!$B$2:$C$12,2,TRUE)</f>
        <v>7</v>
      </c>
      <c r="Z326" s="5" t="s">
        <v>392</v>
      </c>
      <c r="AA326" s="19">
        <f>VLOOKUP(Z326,[29]Sheet1!$B$2:$C$12,2,TRUE)</f>
        <v>8</v>
      </c>
      <c r="AB326" s="5" t="str">
        <f>VLOOKUP($E326,'[30]Chi tiet'!$D$8:$AC$394,18,0)</f>
        <v>A3</v>
      </c>
      <c r="AC326" s="19">
        <f>VLOOKUP(AB326,[29]Sheet1!$B$2:$C$12,2,TRUE)</f>
        <v>8</v>
      </c>
      <c r="AD326" s="5"/>
      <c r="AE326" s="19" t="e">
        <f>VLOOKUP(AD326,[29]Sheet1!$B$2:$C$12,2,TRUE)</f>
        <v>#N/A</v>
      </c>
      <c r="AF326" s="749"/>
      <c r="AG326" s="750"/>
      <c r="AH326" s="747" t="str">
        <f>VLOOKUP($E326,'[26]Tong hop ket qua'!$E$19:$M$219,9,0)</f>
        <v>Khá</v>
      </c>
    </row>
    <row r="327" spans="1:34" s="751" customFormat="1" ht="24.95" customHeight="1" x14ac:dyDescent="0.25">
      <c r="A327" s="207">
        <f t="shared" si="1"/>
        <v>319</v>
      </c>
      <c r="B327" s="207">
        <f>COUNTIF($F$9:F327,F327)</f>
        <v>4</v>
      </c>
      <c r="C327" s="353" t="s">
        <v>985</v>
      </c>
      <c r="D327" s="772" t="s">
        <v>217</v>
      </c>
      <c r="E327" s="773" t="s">
        <v>709</v>
      </c>
      <c r="F327" s="774" t="s">
        <v>13</v>
      </c>
      <c r="G327" s="774" t="s">
        <v>975</v>
      </c>
      <c r="H327" s="5" t="s">
        <v>391</v>
      </c>
      <c r="I327" s="19">
        <f>VLOOKUP(H327,[29]Sheet1!$B$2:$C$12,2,TRUE)</f>
        <v>9</v>
      </c>
      <c r="J327" s="5" t="s">
        <v>391</v>
      </c>
      <c r="K327" s="19">
        <f>VLOOKUP(J327,[29]Sheet1!$B$2:$C$12,2,TRUE)</f>
        <v>9</v>
      </c>
      <c r="L327" s="5" t="s">
        <v>391</v>
      </c>
      <c r="M327" s="19">
        <f>VLOOKUP(L327,[29]Sheet1!$B$2:$C$12,2,TRUE)</f>
        <v>9</v>
      </c>
      <c r="N327" s="5" t="s">
        <v>391</v>
      </c>
      <c r="O327" s="16">
        <f>VLOOKUP(N327,[29]Sheet1!$B$2:$C$12,2,TRUE)</f>
        <v>9</v>
      </c>
      <c r="P327" s="5" t="s">
        <v>391</v>
      </c>
      <c r="Q327" s="19">
        <f>VLOOKUP(P327,[29]Sheet1!$B$2:$C$12,2,TRUE)</f>
        <v>9</v>
      </c>
      <c r="R327" s="5" t="s">
        <v>391</v>
      </c>
      <c r="S327" s="19">
        <f>VLOOKUP(R327,[29]Sheet1!$B$2:$C$12,2,TRUE)</f>
        <v>9</v>
      </c>
      <c r="T327" s="5" t="s">
        <v>392</v>
      </c>
      <c r="U327" s="19">
        <f>VLOOKUP(T327,[29]Sheet1!$B$2:$C$12,2,TRUE)</f>
        <v>8</v>
      </c>
      <c r="V327" s="5" t="s">
        <v>391</v>
      </c>
      <c r="W327" s="19">
        <f>VLOOKUP(V327,[29]Sheet1!$B$2:$C$12,2,TRUE)</f>
        <v>9</v>
      </c>
      <c r="X327" s="5" t="s">
        <v>391</v>
      </c>
      <c r="Y327" s="19">
        <f>VLOOKUP(X327,[29]Sheet1!$B$2:$C$12,2,TRUE)</f>
        <v>9</v>
      </c>
      <c r="Z327" s="5" t="s">
        <v>391</v>
      </c>
      <c r="AA327" s="19">
        <f>VLOOKUP(Z327,[29]Sheet1!$B$2:$C$12,2,TRUE)</f>
        <v>9</v>
      </c>
      <c r="AB327" s="5" t="str">
        <f>VLOOKUP($E327,'[30]Chi tiet'!$D$8:$AC$394,18,0)</f>
        <v>A2</v>
      </c>
      <c r="AC327" s="19">
        <f>VLOOKUP(AB327,[29]Sheet1!$B$2:$C$12,2,TRUE)</f>
        <v>9</v>
      </c>
      <c r="AD327" s="5"/>
      <c r="AE327" s="19" t="e">
        <f>VLOOKUP(AD327,[29]Sheet1!$B$2:$C$12,2,TRUE)</f>
        <v>#N/A</v>
      </c>
      <c r="AF327" s="749"/>
      <c r="AG327" s="750"/>
      <c r="AH327" s="747"/>
    </row>
    <row r="328" spans="1:34" s="7" customFormat="1" ht="24.95" customHeight="1" x14ac:dyDescent="0.25">
      <c r="A328" s="207">
        <f t="shared" si="1"/>
        <v>320</v>
      </c>
      <c r="B328" s="207">
        <f>COUNTIF($F$9:F328,F328)</f>
        <v>1</v>
      </c>
      <c r="C328" s="353" t="s">
        <v>984</v>
      </c>
      <c r="D328" s="115" t="s">
        <v>256</v>
      </c>
      <c r="E328" s="182" t="s">
        <v>710</v>
      </c>
      <c r="F328" s="253" t="s">
        <v>14</v>
      </c>
      <c r="G328" s="253" t="s">
        <v>974</v>
      </c>
      <c r="H328" s="5" t="s">
        <v>390</v>
      </c>
      <c r="I328" s="19">
        <f>VLOOKUP(H328,[29]Sheet1!$B$2:$C$12,2,TRUE)</f>
        <v>10</v>
      </c>
      <c r="J328" s="5" t="s">
        <v>391</v>
      </c>
      <c r="K328" s="19">
        <f>VLOOKUP(J328,[29]Sheet1!$B$2:$C$12,2,TRUE)</f>
        <v>9</v>
      </c>
      <c r="L328" s="5" t="s">
        <v>391</v>
      </c>
      <c r="M328" s="19">
        <f>VLOOKUP(L328,[29]Sheet1!$B$2:$C$12,2,TRUE)</f>
        <v>9</v>
      </c>
      <c r="N328" s="5" t="s">
        <v>391</v>
      </c>
      <c r="O328" s="19">
        <f>VLOOKUP(N328,[29]Sheet1!$B$2:$C$12,2,TRUE)</f>
        <v>9</v>
      </c>
      <c r="P328" s="5" t="s">
        <v>391</v>
      </c>
      <c r="Q328" s="19">
        <f>VLOOKUP(P328,[29]Sheet1!$B$2:$C$12,2,TRUE)</f>
        <v>9</v>
      </c>
      <c r="R328" s="5" t="s">
        <v>390</v>
      </c>
      <c r="S328" s="19">
        <f>VLOOKUP(R328,[29]Sheet1!$B$2:$C$12,2,TRUE)</f>
        <v>10</v>
      </c>
      <c r="T328" s="5" t="s">
        <v>390</v>
      </c>
      <c r="U328" s="19">
        <f>VLOOKUP(T328,[29]Sheet1!$B$2:$C$12,2,TRUE)</f>
        <v>10</v>
      </c>
      <c r="V328" s="5" t="s">
        <v>392</v>
      </c>
      <c r="W328" s="19">
        <f>VLOOKUP(V328,[29]Sheet1!$B$2:$C$12,2,TRUE)</f>
        <v>8</v>
      </c>
      <c r="X328" s="5" t="s">
        <v>391</v>
      </c>
      <c r="Y328" s="19">
        <f>VLOOKUP(X328,[29]Sheet1!$B$2:$C$12,2,TRUE)</f>
        <v>9</v>
      </c>
      <c r="Z328" s="5" t="s">
        <v>390</v>
      </c>
      <c r="AA328" s="19">
        <f>VLOOKUP(Z328,[29]Sheet1!$B$2:$C$12,2,TRUE)</f>
        <v>10</v>
      </c>
      <c r="AB328" s="5" t="str">
        <f>VLOOKUP($E328,'[30]Chi tiet'!$D$8:$AC$394,18,0)</f>
        <v>A2</v>
      </c>
      <c r="AC328" s="19">
        <f>VLOOKUP(AB328,[29]Sheet1!$B$2:$C$12,2,TRUE)</f>
        <v>9</v>
      </c>
      <c r="AD328" s="5"/>
      <c r="AE328" s="19" t="e">
        <f>VLOOKUP(AD328,[29]Sheet1!$B$2:$C$12,2,TRUE)</f>
        <v>#N/A</v>
      </c>
      <c r="AF328" s="232"/>
      <c r="AG328" s="227"/>
      <c r="AH328" s="747" t="str">
        <f>VLOOKUP($E328,'[26]Tong hop ket qua'!$E$19:$M$219,9,0)</f>
        <v>Tốt</v>
      </c>
    </row>
    <row r="329" spans="1:34" s="7" customFormat="1" ht="24.95" customHeight="1" x14ac:dyDescent="0.25">
      <c r="A329" s="207">
        <f t="shared" si="1"/>
        <v>321</v>
      </c>
      <c r="B329" s="207">
        <f>COUNTIF($F$9:F329,F329)</f>
        <v>2</v>
      </c>
      <c r="C329" s="353" t="s">
        <v>984</v>
      </c>
      <c r="D329" s="115" t="s">
        <v>257</v>
      </c>
      <c r="E329" s="182" t="s">
        <v>711</v>
      </c>
      <c r="F329" s="5" t="s">
        <v>14</v>
      </c>
      <c r="G329" s="5" t="s">
        <v>974</v>
      </c>
      <c r="H329" s="5" t="s">
        <v>392</v>
      </c>
      <c r="I329" s="19">
        <f>VLOOKUP(H329,[29]Sheet1!$B$2:$C$12,2,TRUE)</f>
        <v>8</v>
      </c>
      <c r="J329" s="5" t="s">
        <v>392</v>
      </c>
      <c r="K329" s="19">
        <f>VLOOKUP(J329,[29]Sheet1!$B$2:$C$12,2,TRUE)</f>
        <v>8</v>
      </c>
      <c r="L329" s="5" t="s">
        <v>392</v>
      </c>
      <c r="M329" s="19">
        <f>VLOOKUP(L329,[29]Sheet1!$B$2:$C$12,2,TRUE)</f>
        <v>8</v>
      </c>
      <c r="N329" s="5" t="s">
        <v>392</v>
      </c>
      <c r="O329" s="19">
        <f>VLOOKUP(N329,[29]Sheet1!$B$2:$C$12,2,TRUE)</f>
        <v>8</v>
      </c>
      <c r="P329" s="5" t="s">
        <v>392</v>
      </c>
      <c r="Q329" s="19">
        <f>VLOOKUP(P329,[29]Sheet1!$B$2:$C$12,2,TRUE)</f>
        <v>8</v>
      </c>
      <c r="R329" s="5" t="s">
        <v>392</v>
      </c>
      <c r="S329" s="19">
        <f>VLOOKUP(R329,[29]Sheet1!$B$2:$C$12,2,TRUE)</f>
        <v>8</v>
      </c>
      <c r="T329" s="5" t="s">
        <v>391</v>
      </c>
      <c r="U329" s="19">
        <f>VLOOKUP(T329,[29]Sheet1!$B$2:$C$12,2,TRUE)</f>
        <v>9</v>
      </c>
      <c r="V329" s="5" t="s">
        <v>392</v>
      </c>
      <c r="W329" s="19">
        <f>VLOOKUP(V329,[29]Sheet1!$B$2:$C$12,2,TRUE)</f>
        <v>8</v>
      </c>
      <c r="X329" s="5" t="s">
        <v>392</v>
      </c>
      <c r="Y329" s="19">
        <f>VLOOKUP(X329,[29]Sheet1!$B$2:$C$12,2,TRUE)</f>
        <v>8</v>
      </c>
      <c r="Z329" s="5" t="s">
        <v>391</v>
      </c>
      <c r="AA329" s="19">
        <f>VLOOKUP(Z329,[29]Sheet1!$B$2:$C$12,2,TRUE)</f>
        <v>9</v>
      </c>
      <c r="AB329" s="5" t="str">
        <f>VLOOKUP($E329,'[30]Chi tiet'!$D$8:$AC$394,18,0)</f>
        <v>A2</v>
      </c>
      <c r="AC329" s="19">
        <f>VLOOKUP(AB329,[29]Sheet1!$B$2:$C$12,2,TRUE)</f>
        <v>9</v>
      </c>
      <c r="AD329" s="5"/>
      <c r="AE329" s="19" t="e">
        <f>VLOOKUP(AD329,[29]Sheet1!$B$2:$C$12,2,TRUE)</f>
        <v>#N/A</v>
      </c>
      <c r="AF329" s="232"/>
      <c r="AG329" s="227"/>
      <c r="AH329" s="747" t="str">
        <f>VLOOKUP($E329,'[26]Tong hop ket qua'!$E$19:$M$219,9,0)</f>
        <v>Tốt</v>
      </c>
    </row>
    <row r="330" spans="1:34" s="751" customFormat="1" ht="24.95" customHeight="1" x14ac:dyDescent="0.25">
      <c r="A330" s="207">
        <f t="shared" si="1"/>
        <v>322</v>
      </c>
      <c r="B330" s="207">
        <f>COUNTIF($F$9:F330,F330)</f>
        <v>3</v>
      </c>
      <c r="C330" s="352" t="s">
        <v>984</v>
      </c>
      <c r="D330" s="759" t="s">
        <v>258</v>
      </c>
      <c r="E330" s="345" t="s">
        <v>712</v>
      </c>
      <c r="F330" s="16" t="s">
        <v>14</v>
      </c>
      <c r="G330" s="16" t="s">
        <v>975</v>
      </c>
      <c r="H330" s="5" t="s">
        <v>392</v>
      </c>
      <c r="I330" s="19">
        <f>VLOOKUP(H330,[29]Sheet1!$B$2:$C$12,2,TRUE)</f>
        <v>8</v>
      </c>
      <c r="J330" s="5" t="s">
        <v>392</v>
      </c>
      <c r="K330" s="19">
        <f>VLOOKUP(J330,[29]Sheet1!$B$2:$C$12,2,TRUE)</f>
        <v>8</v>
      </c>
      <c r="L330" s="5" t="s">
        <v>392</v>
      </c>
      <c r="M330" s="19">
        <f>VLOOKUP(L330,[29]Sheet1!$B$2:$C$12,2,TRUE)</f>
        <v>8</v>
      </c>
      <c r="N330" s="5" t="s">
        <v>392</v>
      </c>
      <c r="O330" s="16">
        <f>VLOOKUP(N330,[29]Sheet1!$B$2:$C$12,2,TRUE)</f>
        <v>8</v>
      </c>
      <c r="P330" s="5" t="s">
        <v>392</v>
      </c>
      <c r="Q330" s="19">
        <f>VLOOKUP(P330,[29]Sheet1!$B$2:$C$12,2,TRUE)</f>
        <v>8</v>
      </c>
      <c r="R330" s="5" t="s">
        <v>392</v>
      </c>
      <c r="S330" s="19">
        <f>VLOOKUP(R330,[29]Sheet1!$B$2:$C$12,2,TRUE)</f>
        <v>8</v>
      </c>
      <c r="T330" s="5" t="s">
        <v>392</v>
      </c>
      <c r="U330" s="19">
        <f>VLOOKUP(T330,[29]Sheet1!$B$2:$C$12,2,TRUE)</f>
        <v>8</v>
      </c>
      <c r="V330" s="5" t="s">
        <v>392</v>
      </c>
      <c r="W330" s="19">
        <f>VLOOKUP(V330,[29]Sheet1!$B$2:$C$12,2,TRUE)</f>
        <v>8</v>
      </c>
      <c r="X330" s="5" t="s">
        <v>392</v>
      </c>
      <c r="Y330" s="19">
        <f>VLOOKUP(X330,[29]Sheet1!$B$2:$C$12,2,TRUE)</f>
        <v>8</v>
      </c>
      <c r="Z330" s="5" t="s">
        <v>391</v>
      </c>
      <c r="AA330" s="19">
        <f>VLOOKUP(Z330,[29]Sheet1!$B$2:$C$12,2,TRUE)</f>
        <v>9</v>
      </c>
      <c r="AB330" s="5" t="str">
        <f>VLOOKUP($E330,'[30]Chi tiet'!$D$8:$AC$394,18,0)</f>
        <v>A2</v>
      </c>
      <c r="AC330" s="19">
        <f>VLOOKUP(AB330,[29]Sheet1!$B$2:$C$12,2,TRUE)</f>
        <v>9</v>
      </c>
      <c r="AD330" s="5"/>
      <c r="AE330" s="19" t="e">
        <f>VLOOKUP(AD330,[29]Sheet1!$B$2:$C$12,2,TRUE)</f>
        <v>#N/A</v>
      </c>
      <c r="AF330" s="749"/>
      <c r="AG330" s="750"/>
      <c r="AH330" s="747" t="str">
        <f>VLOOKUP($E330,'[26]Tong hop ket qua'!$E$19:$M$219,9,0)</f>
        <v>Tốt</v>
      </c>
    </row>
    <row r="331" spans="1:34" s="7" customFormat="1" ht="24.95" customHeight="1" x14ac:dyDescent="0.25">
      <c r="A331" s="207">
        <f t="shared" si="1"/>
        <v>323</v>
      </c>
      <c r="B331" s="207">
        <f>COUNTIF($F$9:F331,F331)</f>
        <v>1</v>
      </c>
      <c r="C331" s="353" t="s">
        <v>985</v>
      </c>
      <c r="D331" s="115" t="s">
        <v>375</v>
      </c>
      <c r="E331" s="775" t="s">
        <v>713</v>
      </c>
      <c r="F331" s="160" t="s">
        <v>376</v>
      </c>
      <c r="G331" s="160" t="s">
        <v>974</v>
      </c>
      <c r="H331" s="5" t="s">
        <v>390</v>
      </c>
      <c r="I331" s="19">
        <f>VLOOKUP(H331,[29]Sheet1!$B$2:$C$12,2,TRUE)</f>
        <v>10</v>
      </c>
      <c r="J331" s="5" t="s">
        <v>391</v>
      </c>
      <c r="K331" s="19">
        <f>VLOOKUP(J331,[29]Sheet1!$B$2:$C$12,2,TRUE)</f>
        <v>9</v>
      </c>
      <c r="L331" s="5" t="s">
        <v>390</v>
      </c>
      <c r="M331" s="19">
        <f>VLOOKUP(L331,[29]Sheet1!$B$2:$C$12,2,TRUE)</f>
        <v>10</v>
      </c>
      <c r="N331" s="5" t="s">
        <v>390</v>
      </c>
      <c r="O331" s="19">
        <f>VLOOKUP(N331,[29]Sheet1!$B$2:$C$12,2,TRUE)</f>
        <v>10</v>
      </c>
      <c r="P331" s="5" t="s">
        <v>390</v>
      </c>
      <c r="Q331" s="19">
        <f>VLOOKUP(P331,[29]Sheet1!$B$2:$C$12,2,TRUE)</f>
        <v>10</v>
      </c>
      <c r="R331" s="5" t="s">
        <v>390</v>
      </c>
      <c r="S331" s="19">
        <f>VLOOKUP(R331,[29]Sheet1!$B$2:$C$12,2,TRUE)</f>
        <v>10</v>
      </c>
      <c r="T331" s="5" t="s">
        <v>390</v>
      </c>
      <c r="U331" s="19">
        <f>VLOOKUP(T331,[29]Sheet1!$B$2:$C$12,2,TRUE)</f>
        <v>10</v>
      </c>
      <c r="V331" s="5" t="s">
        <v>392</v>
      </c>
      <c r="W331" s="19">
        <f>VLOOKUP(V331,[29]Sheet1!$B$2:$C$12,2,TRUE)</f>
        <v>8</v>
      </c>
      <c r="X331" s="5" t="s">
        <v>391</v>
      </c>
      <c r="Y331" s="19">
        <f>VLOOKUP(X331,[29]Sheet1!$B$2:$C$12,2,TRUE)</f>
        <v>9</v>
      </c>
      <c r="Z331" s="5" t="s">
        <v>391</v>
      </c>
      <c r="AA331" s="19">
        <f>VLOOKUP(Z331,[29]Sheet1!$B$2:$C$12,2,TRUE)</f>
        <v>9</v>
      </c>
      <c r="AB331" s="5" t="str">
        <f>VLOOKUP($E331,'[30]Chi tiet'!$D$8:$AC$394,18,0)</f>
        <v>A2</v>
      </c>
      <c r="AC331" s="19">
        <f>VLOOKUP(AB331,[29]Sheet1!$B$2:$C$12,2,TRUE)</f>
        <v>9</v>
      </c>
      <c r="AD331" s="5"/>
      <c r="AE331" s="19" t="e">
        <f>VLOOKUP(AD331,[29]Sheet1!$B$2:$C$12,2,TRUE)</f>
        <v>#N/A</v>
      </c>
      <c r="AF331" s="232"/>
      <c r="AG331" s="227"/>
      <c r="AH331" s="747" t="str">
        <f>VLOOKUP($E331,'[26]Tong hop ket qua'!$E$19:$M$219,9,0)</f>
        <v>Tốt</v>
      </c>
    </row>
    <row r="332" spans="1:34" s="46" customFormat="1" ht="24.95" customHeight="1" x14ac:dyDescent="0.25">
      <c r="A332" s="207">
        <f t="shared" si="1"/>
        <v>324</v>
      </c>
      <c r="B332" s="207">
        <f>COUNTIF($F$9:F332,F332)</f>
        <v>2</v>
      </c>
      <c r="C332" s="353" t="s">
        <v>984</v>
      </c>
      <c r="D332" s="115" t="s">
        <v>171</v>
      </c>
      <c r="E332" s="775" t="s">
        <v>758</v>
      </c>
      <c r="F332" s="38" t="s">
        <v>376</v>
      </c>
      <c r="G332" s="38" t="s">
        <v>974</v>
      </c>
      <c r="H332" s="5" t="s">
        <v>392</v>
      </c>
      <c r="I332" s="19">
        <f>VLOOKUP(H332,[29]Sheet1!$B$2:$C$12,2,TRUE)</f>
        <v>8</v>
      </c>
      <c r="J332" s="5" t="s">
        <v>393</v>
      </c>
      <c r="K332" s="19">
        <f>VLOOKUP(J332,[29]Sheet1!$B$2:$C$12,2,TRUE)</f>
        <v>7</v>
      </c>
      <c r="L332" s="5" t="s">
        <v>393</v>
      </c>
      <c r="M332" s="19">
        <f>VLOOKUP(L332,[29]Sheet1!$B$2:$C$12,2,TRUE)</f>
        <v>7</v>
      </c>
      <c r="N332" s="5" t="s">
        <v>393</v>
      </c>
      <c r="O332" s="19">
        <f>VLOOKUP(N332,[29]Sheet1!$B$2:$C$12,2,TRUE)</f>
        <v>7</v>
      </c>
      <c r="P332" s="5" t="s">
        <v>392</v>
      </c>
      <c r="Q332" s="19">
        <f>VLOOKUP(P332,[29]Sheet1!$B$2:$C$12,2,TRUE)</f>
        <v>8</v>
      </c>
      <c r="R332" s="5" t="s">
        <v>393</v>
      </c>
      <c r="S332" s="19">
        <f>VLOOKUP(R332,[29]Sheet1!$B$2:$C$12,2,TRUE)</f>
        <v>7</v>
      </c>
      <c r="T332" s="5" t="s">
        <v>392</v>
      </c>
      <c r="U332" s="19">
        <f>VLOOKUP(T332,[29]Sheet1!$B$2:$C$12,2,TRUE)</f>
        <v>8</v>
      </c>
      <c r="V332" s="5" t="s">
        <v>393</v>
      </c>
      <c r="W332" s="19">
        <f>VLOOKUP(V332,[29]Sheet1!$B$2:$C$12,2,TRUE)</f>
        <v>7</v>
      </c>
      <c r="X332" s="5" t="s">
        <v>393</v>
      </c>
      <c r="Y332" s="19">
        <f>VLOOKUP(X332,[29]Sheet1!$B$2:$C$12,2,TRUE)</f>
        <v>7</v>
      </c>
      <c r="Z332" s="5" t="s">
        <v>393</v>
      </c>
      <c r="AA332" s="19">
        <f>VLOOKUP(Z332,[29]Sheet1!$B$2:$C$12,2,TRUE)</f>
        <v>7</v>
      </c>
      <c r="AB332" s="5" t="str">
        <f>VLOOKUP($E332,'[30]Chi tiet'!$D$8:$AC$394,18,0)</f>
        <v>A3</v>
      </c>
      <c r="AC332" s="19">
        <f>VLOOKUP(AB332,[29]Sheet1!$B$2:$C$12,2,TRUE)</f>
        <v>8</v>
      </c>
      <c r="AD332" s="5"/>
      <c r="AE332" s="19" t="e">
        <f>VLOOKUP(AD332,[29]Sheet1!$B$2:$C$12,2,TRUE)</f>
        <v>#N/A</v>
      </c>
      <c r="AF332" s="232"/>
      <c r="AG332" s="227"/>
      <c r="AH332" s="747" t="str">
        <f>VLOOKUP($E332,'[26]Tong hop ket qua'!$E$19:$M$219,9,0)</f>
        <v>Khá</v>
      </c>
    </row>
    <row r="333" spans="1:34" s="7" customFormat="1" ht="24.95" customHeight="1" x14ac:dyDescent="0.25">
      <c r="A333" s="207">
        <f t="shared" si="1"/>
        <v>325</v>
      </c>
      <c r="B333" s="207">
        <f>COUNTIF($F$9:F333,F333)</f>
        <v>1</v>
      </c>
      <c r="C333" s="353" t="s">
        <v>985</v>
      </c>
      <c r="D333" s="208" t="s">
        <v>207</v>
      </c>
      <c r="E333" s="182" t="s">
        <v>714</v>
      </c>
      <c r="F333" s="160" t="s">
        <v>377</v>
      </c>
      <c r="G333" s="160" t="s">
        <v>974</v>
      </c>
      <c r="H333" s="5" t="s">
        <v>390</v>
      </c>
      <c r="I333" s="19">
        <f>VLOOKUP(H333,[29]Sheet1!$B$2:$C$12,2,TRUE)</f>
        <v>10</v>
      </c>
      <c r="J333" s="5" t="s">
        <v>390</v>
      </c>
      <c r="K333" s="19">
        <f>VLOOKUP(J333,[29]Sheet1!$B$2:$C$12,2,TRUE)</f>
        <v>10</v>
      </c>
      <c r="L333" s="5" t="s">
        <v>390</v>
      </c>
      <c r="M333" s="19">
        <f>VLOOKUP(L333,[29]Sheet1!$B$2:$C$12,2,TRUE)</f>
        <v>10</v>
      </c>
      <c r="N333" s="5" t="s">
        <v>390</v>
      </c>
      <c r="O333" s="19">
        <f>VLOOKUP(N333,[29]Sheet1!$B$2:$C$12,2,TRUE)</f>
        <v>10</v>
      </c>
      <c r="P333" s="5" t="s">
        <v>390</v>
      </c>
      <c r="Q333" s="19">
        <f>VLOOKUP(P333,[29]Sheet1!$B$2:$C$12,2,TRUE)</f>
        <v>10</v>
      </c>
      <c r="R333" s="5" t="s">
        <v>390</v>
      </c>
      <c r="S333" s="19">
        <f>VLOOKUP(R333,[29]Sheet1!$B$2:$C$12,2,TRUE)</f>
        <v>10</v>
      </c>
      <c r="T333" s="5" t="s">
        <v>390</v>
      </c>
      <c r="U333" s="19">
        <f>VLOOKUP(T333,[29]Sheet1!$B$2:$C$12,2,TRUE)</f>
        <v>10</v>
      </c>
      <c r="V333" s="5" t="s">
        <v>391</v>
      </c>
      <c r="W333" s="19">
        <f>VLOOKUP(V333,[29]Sheet1!$B$2:$C$12,2,TRUE)</f>
        <v>9</v>
      </c>
      <c r="X333" s="5" t="s">
        <v>390</v>
      </c>
      <c r="Y333" s="19">
        <f>VLOOKUP(X333,[29]Sheet1!$B$2:$C$12,2,TRUE)</f>
        <v>10</v>
      </c>
      <c r="Z333" s="5" t="s">
        <v>390</v>
      </c>
      <c r="AA333" s="19">
        <f>VLOOKUP(Z333,[29]Sheet1!$B$2:$C$12,2,TRUE)</f>
        <v>10</v>
      </c>
      <c r="AB333" s="5" t="str">
        <f>VLOOKUP($E333,'[30]Chi tiet'!$D$8:$AC$394,18,0)</f>
        <v>A2</v>
      </c>
      <c r="AC333" s="19">
        <f>VLOOKUP(AB333,[29]Sheet1!$B$2:$C$12,2,TRUE)</f>
        <v>9</v>
      </c>
      <c r="AD333" s="5"/>
      <c r="AE333" s="19" t="e">
        <f>VLOOKUP(AD333,[29]Sheet1!$B$2:$C$12,2,TRUE)</f>
        <v>#N/A</v>
      </c>
      <c r="AF333" s="232"/>
      <c r="AG333" s="227"/>
      <c r="AH333" s="747" t="str">
        <f>VLOOKUP($E333,'[26]Tong hop ket qua'!$E$19:$M$219,9,0)</f>
        <v>Tốt</v>
      </c>
    </row>
    <row r="334" spans="1:34" s="7" customFormat="1" ht="24.95" customHeight="1" x14ac:dyDescent="0.25">
      <c r="A334" s="207">
        <f t="shared" si="1"/>
        <v>326</v>
      </c>
      <c r="B334" s="207">
        <f>COUNTIF($F$9:F334,F334)</f>
        <v>2</v>
      </c>
      <c r="C334" s="353" t="s">
        <v>985</v>
      </c>
      <c r="D334" s="208" t="s">
        <v>61</v>
      </c>
      <c r="E334" s="182" t="s">
        <v>715</v>
      </c>
      <c r="F334" s="5" t="s">
        <v>377</v>
      </c>
      <c r="G334" s="5" t="s">
        <v>974</v>
      </c>
      <c r="H334" s="5" t="s">
        <v>391</v>
      </c>
      <c r="I334" s="19">
        <f>VLOOKUP(H334,[29]Sheet1!$B$2:$C$12,2,TRUE)</f>
        <v>9</v>
      </c>
      <c r="J334" s="5" t="s">
        <v>391</v>
      </c>
      <c r="K334" s="19">
        <f>VLOOKUP(J334,[29]Sheet1!$B$2:$C$12,2,TRUE)</f>
        <v>9</v>
      </c>
      <c r="L334" s="5" t="s">
        <v>391</v>
      </c>
      <c r="M334" s="19">
        <f>VLOOKUP(L334,[29]Sheet1!$B$2:$C$12,2,TRUE)</f>
        <v>9</v>
      </c>
      <c r="N334" s="5" t="s">
        <v>390</v>
      </c>
      <c r="O334" s="19">
        <f>VLOOKUP(N334,[29]Sheet1!$B$2:$C$12,2,TRUE)</f>
        <v>10</v>
      </c>
      <c r="P334" s="5" t="s">
        <v>390</v>
      </c>
      <c r="Q334" s="19">
        <f>VLOOKUP(P334,[29]Sheet1!$B$2:$C$12,2,TRUE)</f>
        <v>10</v>
      </c>
      <c r="R334" s="5" t="s">
        <v>391</v>
      </c>
      <c r="S334" s="19">
        <f>VLOOKUP(R334,[29]Sheet1!$B$2:$C$12,2,TRUE)</f>
        <v>9</v>
      </c>
      <c r="T334" s="5" t="s">
        <v>391</v>
      </c>
      <c r="U334" s="19">
        <f>VLOOKUP(T334,[29]Sheet1!$B$2:$C$12,2,TRUE)</f>
        <v>9</v>
      </c>
      <c r="V334" s="5" t="s">
        <v>391</v>
      </c>
      <c r="W334" s="19">
        <f>VLOOKUP(V334,[29]Sheet1!$B$2:$C$12,2,TRUE)</f>
        <v>9</v>
      </c>
      <c r="X334" s="5" t="s">
        <v>391</v>
      </c>
      <c r="Y334" s="19">
        <f>VLOOKUP(X334,[29]Sheet1!$B$2:$C$12,2,TRUE)</f>
        <v>9</v>
      </c>
      <c r="Z334" s="5" t="s">
        <v>390</v>
      </c>
      <c r="AA334" s="19">
        <f>VLOOKUP(Z334,[29]Sheet1!$B$2:$C$12,2,TRUE)</f>
        <v>10</v>
      </c>
      <c r="AB334" s="5" t="str">
        <f>VLOOKUP($E334,'[30]Chi tiet'!$D$8:$AC$394,18,0)</f>
        <v>A2</v>
      </c>
      <c r="AC334" s="19">
        <f>VLOOKUP(AB334,[29]Sheet1!$B$2:$C$12,2,TRUE)</f>
        <v>9</v>
      </c>
      <c r="AD334" s="5"/>
      <c r="AE334" s="19" t="e">
        <f>VLOOKUP(AD334,[29]Sheet1!$B$2:$C$12,2,TRUE)</f>
        <v>#N/A</v>
      </c>
      <c r="AF334" s="232"/>
      <c r="AG334" s="227"/>
      <c r="AH334" s="747" t="str">
        <f>VLOOKUP($E334,'[26]Tong hop ket qua'!$E$19:$M$219,9,0)</f>
        <v>Tốt</v>
      </c>
    </row>
    <row r="335" spans="1:34" s="7" customFormat="1" ht="24.95" customHeight="1" x14ac:dyDescent="0.25">
      <c r="A335" s="207">
        <f t="shared" si="1"/>
        <v>327</v>
      </c>
      <c r="B335" s="207">
        <f>COUNTIF($F$9:F335,F335)</f>
        <v>3</v>
      </c>
      <c r="C335" s="353" t="s">
        <v>985</v>
      </c>
      <c r="D335" s="208" t="s">
        <v>209</v>
      </c>
      <c r="E335" s="182" t="s">
        <v>716</v>
      </c>
      <c r="F335" s="5" t="s">
        <v>377</v>
      </c>
      <c r="G335" s="5" t="s">
        <v>974</v>
      </c>
      <c r="H335" s="5" t="s">
        <v>391</v>
      </c>
      <c r="I335" s="19">
        <f>VLOOKUP(H335,[29]Sheet1!$B$2:$C$12,2,TRUE)</f>
        <v>9</v>
      </c>
      <c r="J335" s="5" t="s">
        <v>391</v>
      </c>
      <c r="K335" s="19">
        <f>VLOOKUP(J335,[29]Sheet1!$B$2:$C$12,2,TRUE)</f>
        <v>9</v>
      </c>
      <c r="L335" s="5" t="s">
        <v>392</v>
      </c>
      <c r="M335" s="19">
        <f>VLOOKUP(L335,[29]Sheet1!$B$2:$C$12,2,TRUE)</f>
        <v>8</v>
      </c>
      <c r="N335" s="5" t="s">
        <v>390</v>
      </c>
      <c r="O335" s="19">
        <f>VLOOKUP(N335,[29]Sheet1!$B$2:$C$12,2,TRUE)</f>
        <v>10</v>
      </c>
      <c r="P335" s="5" t="s">
        <v>390</v>
      </c>
      <c r="Q335" s="19">
        <f>VLOOKUP(P335,[29]Sheet1!$B$2:$C$12,2,TRUE)</f>
        <v>10</v>
      </c>
      <c r="R335" s="5" t="s">
        <v>391</v>
      </c>
      <c r="S335" s="19">
        <f>VLOOKUP(R335,[29]Sheet1!$B$2:$C$12,2,TRUE)</f>
        <v>9</v>
      </c>
      <c r="T335" s="5" t="s">
        <v>391</v>
      </c>
      <c r="U335" s="19">
        <f>VLOOKUP(T335,[29]Sheet1!$B$2:$C$12,2,TRUE)</f>
        <v>9</v>
      </c>
      <c r="V335" s="5" t="s">
        <v>390</v>
      </c>
      <c r="W335" s="19">
        <f>VLOOKUP(V335,[29]Sheet1!$B$2:$C$12,2,TRUE)</f>
        <v>10</v>
      </c>
      <c r="X335" s="5" t="s">
        <v>390</v>
      </c>
      <c r="Y335" s="19">
        <f>VLOOKUP(X335,[29]Sheet1!$B$2:$C$12,2,TRUE)</f>
        <v>10</v>
      </c>
      <c r="Z335" s="5" t="s">
        <v>390</v>
      </c>
      <c r="AA335" s="19">
        <f>VLOOKUP(Z335,[29]Sheet1!$B$2:$C$12,2,TRUE)</f>
        <v>10</v>
      </c>
      <c r="AB335" s="5" t="str">
        <f>VLOOKUP($E335,'[30]Chi tiet'!$D$8:$AC$394,18,0)</f>
        <v>A1</v>
      </c>
      <c r="AC335" s="19">
        <f>VLOOKUP(AB335,[29]Sheet1!$B$2:$C$12,2,TRUE)</f>
        <v>10</v>
      </c>
      <c r="AD335" s="5"/>
      <c r="AE335" s="19" t="e">
        <f>VLOOKUP(AD335,[29]Sheet1!$B$2:$C$12,2,TRUE)</f>
        <v>#N/A</v>
      </c>
      <c r="AF335" s="232"/>
      <c r="AG335" s="227"/>
      <c r="AH335" s="747" t="str">
        <f>VLOOKUP($E335,'[26]Tong hop ket qua'!$E$19:$M$219,9,0)</f>
        <v>Khá</v>
      </c>
    </row>
    <row r="336" spans="1:34" s="751" customFormat="1" ht="34.5" customHeight="1" x14ac:dyDescent="0.25">
      <c r="A336" s="207">
        <f t="shared" si="1"/>
        <v>328</v>
      </c>
      <c r="B336" s="207">
        <f>COUNTIF($F$9:F336,F336)</f>
        <v>4</v>
      </c>
      <c r="C336" s="352" t="s">
        <v>984</v>
      </c>
      <c r="D336" s="759" t="s">
        <v>278</v>
      </c>
      <c r="E336" s="345" t="s">
        <v>717</v>
      </c>
      <c r="F336" s="186" t="s">
        <v>377</v>
      </c>
      <c r="G336" s="186" t="s">
        <v>975</v>
      </c>
      <c r="H336" s="5" t="s">
        <v>392</v>
      </c>
      <c r="I336" s="19">
        <f>VLOOKUP(H336,[29]Sheet1!$B$2:$C$12,2,TRUE)</f>
        <v>8</v>
      </c>
      <c r="J336" s="5" t="s">
        <v>392</v>
      </c>
      <c r="K336" s="19">
        <f>VLOOKUP(J336,[29]Sheet1!$B$2:$C$12,2,TRUE)</f>
        <v>8</v>
      </c>
      <c r="L336" s="5" t="s">
        <v>392</v>
      </c>
      <c r="M336" s="19">
        <f>VLOOKUP(L336,[29]Sheet1!$B$2:$C$12,2,TRUE)</f>
        <v>8</v>
      </c>
      <c r="N336" s="5" t="s">
        <v>392</v>
      </c>
      <c r="O336" s="16">
        <f>VLOOKUP(N336,[29]Sheet1!$B$2:$C$12,2,TRUE)</f>
        <v>8</v>
      </c>
      <c r="P336" s="5" t="s">
        <v>393</v>
      </c>
      <c r="Q336" s="19">
        <f>VLOOKUP(P336,[29]Sheet1!$B$2:$C$12,2,TRUE)</f>
        <v>7</v>
      </c>
      <c r="R336" s="5" t="s">
        <v>392</v>
      </c>
      <c r="S336" s="19">
        <f>VLOOKUP(R336,[29]Sheet1!$B$2:$C$12,2,TRUE)</f>
        <v>8</v>
      </c>
      <c r="T336" s="5" t="s">
        <v>392</v>
      </c>
      <c r="U336" s="19">
        <f>VLOOKUP(T336,[29]Sheet1!$B$2:$C$12,2,TRUE)</f>
        <v>8</v>
      </c>
      <c r="V336" s="5" t="s">
        <v>392</v>
      </c>
      <c r="W336" s="19">
        <f>VLOOKUP(V336,[29]Sheet1!$B$2:$C$12,2,TRUE)</f>
        <v>8</v>
      </c>
      <c r="X336" s="5" t="s">
        <v>392</v>
      </c>
      <c r="Y336" s="19">
        <f>VLOOKUP(X336,[29]Sheet1!$B$2:$C$12,2,TRUE)</f>
        <v>8</v>
      </c>
      <c r="Z336" s="5" t="s">
        <v>393</v>
      </c>
      <c r="AA336" s="19">
        <f>VLOOKUP(Z336,[29]Sheet1!$B$2:$C$12,2,TRUE)</f>
        <v>7</v>
      </c>
      <c r="AB336" s="5" t="str">
        <f>VLOOKUP($E336,'[30]Chi tiet'!$D$8:$AC$394,18,0)</f>
        <v>A4</v>
      </c>
      <c r="AC336" s="19">
        <f>VLOOKUP(AB336,[29]Sheet1!$B$2:$C$12,2,TRUE)</f>
        <v>7</v>
      </c>
      <c r="AD336" s="5"/>
      <c r="AE336" s="19" t="e">
        <f>VLOOKUP(AD336,[29]Sheet1!$B$2:$C$12,2,TRUE)</f>
        <v>#N/A</v>
      </c>
      <c r="AF336" s="749"/>
      <c r="AG336" s="750"/>
      <c r="AH336" s="747" t="str">
        <f>VLOOKUP($E336,'[26]Tong hop ket qua'!$E$19:$M$219,9,0)</f>
        <v>Tốt</v>
      </c>
    </row>
    <row r="337" spans="1:34" s="751" customFormat="1" ht="24.95" customHeight="1" x14ac:dyDescent="0.25">
      <c r="A337" s="207">
        <f t="shared" si="1"/>
        <v>329</v>
      </c>
      <c r="B337" s="207">
        <f>COUNTIF($F$9:F337,F337)</f>
        <v>5</v>
      </c>
      <c r="C337" s="352" t="s">
        <v>985</v>
      </c>
      <c r="D337" s="776" t="s">
        <v>1004</v>
      </c>
      <c r="E337" s="424" t="s">
        <v>1005</v>
      </c>
      <c r="F337" s="186" t="s">
        <v>377</v>
      </c>
      <c r="G337" s="186" t="s">
        <v>975</v>
      </c>
      <c r="H337" s="5" t="s">
        <v>392</v>
      </c>
      <c r="I337" s="19">
        <f>VLOOKUP(H337,[29]Sheet1!$B$2:$C$12,2,TRUE)</f>
        <v>8</v>
      </c>
      <c r="J337" s="5" t="s">
        <v>392</v>
      </c>
      <c r="K337" s="19">
        <f>VLOOKUP(J337,[29]Sheet1!$B$2:$C$12,2,TRUE)</f>
        <v>8</v>
      </c>
      <c r="L337" s="5" t="s">
        <v>392</v>
      </c>
      <c r="M337" s="19">
        <f>VLOOKUP(L337,[29]Sheet1!$B$2:$C$12,2,TRUE)</f>
        <v>8</v>
      </c>
      <c r="N337" s="5" t="s">
        <v>391</v>
      </c>
      <c r="O337" s="16">
        <f>VLOOKUP(N337,[29]Sheet1!$B$2:$C$12,2,TRUE)</f>
        <v>9</v>
      </c>
      <c r="P337" s="5" t="s">
        <v>391</v>
      </c>
      <c r="Q337" s="19">
        <f>VLOOKUP(P337,[29]Sheet1!$B$2:$C$12,2,TRUE)</f>
        <v>9</v>
      </c>
      <c r="R337" s="5" t="s">
        <v>393</v>
      </c>
      <c r="S337" s="19">
        <f>VLOOKUP(R337,[29]Sheet1!$B$2:$C$12,2,TRUE)</f>
        <v>7</v>
      </c>
      <c r="T337" s="5" t="s">
        <v>392</v>
      </c>
      <c r="U337" s="19">
        <f>VLOOKUP(T337,[29]Sheet1!$B$2:$C$12,2,TRUE)</f>
        <v>8</v>
      </c>
      <c r="V337" s="5" t="s">
        <v>391</v>
      </c>
      <c r="W337" s="19">
        <f>VLOOKUP(V337,[29]Sheet1!$B$2:$C$12,2,TRUE)</f>
        <v>9</v>
      </c>
      <c r="X337" s="5" t="s">
        <v>391</v>
      </c>
      <c r="Y337" s="19">
        <f>VLOOKUP(X337,[29]Sheet1!$B$2:$C$12,2,TRUE)</f>
        <v>9</v>
      </c>
      <c r="Z337" s="5" t="s">
        <v>391</v>
      </c>
      <c r="AA337" s="19">
        <f>VLOOKUP(Z337,[29]Sheet1!$B$2:$C$12,2,TRUE)</f>
        <v>9</v>
      </c>
      <c r="AB337" s="5" t="str">
        <f>VLOOKUP($E337,'[30]Chi tiet'!$D$8:$AC$394,18,0)</f>
        <v>A3</v>
      </c>
      <c r="AC337" s="19">
        <f>VLOOKUP(AB337,[29]Sheet1!$B$2:$C$12,2,TRUE)</f>
        <v>8</v>
      </c>
      <c r="AD337" s="5"/>
      <c r="AE337" s="19" t="e">
        <f>VLOOKUP(AD337,[29]Sheet1!$B$2:$C$12,2,TRUE)</f>
        <v>#N/A</v>
      </c>
      <c r="AF337" s="749"/>
      <c r="AG337" s="750"/>
      <c r="AH337" s="747" t="str">
        <f>VLOOKUP($E337,'[26]Tong hop ket qua'!$E$19:$M$219,9,0)</f>
        <v>Khá</v>
      </c>
    </row>
    <row r="338" spans="1:34" ht="24" customHeight="1" x14ac:dyDescent="0.25">
      <c r="A338" s="777"/>
      <c r="B338" s="777"/>
      <c r="C338" s="778"/>
      <c r="D338" s="778" t="s">
        <v>1257</v>
      </c>
      <c r="E338" s="777"/>
      <c r="F338" s="332"/>
      <c r="G338" s="779"/>
      <c r="H338" s="779"/>
      <c r="I338" s="334"/>
      <c r="J338" s="334"/>
      <c r="K338" s="334"/>
      <c r="L338" s="333"/>
      <c r="M338" s="334"/>
      <c r="N338" s="333"/>
      <c r="O338" s="334"/>
      <c r="P338" s="333"/>
      <c r="Q338" s="334"/>
      <c r="R338" s="334"/>
      <c r="S338" s="334"/>
      <c r="T338" s="334"/>
      <c r="U338" s="334"/>
      <c r="V338" s="334"/>
      <c r="W338" s="334"/>
      <c r="X338" s="334"/>
      <c r="Y338" s="334"/>
      <c r="Z338" s="334"/>
      <c r="AA338" s="334"/>
      <c r="AB338" s="334"/>
      <c r="AC338" s="334"/>
      <c r="AD338" s="334"/>
      <c r="AE338" s="334"/>
      <c r="AF338" s="780"/>
      <c r="AG338" s="334"/>
      <c r="AH338" s="334"/>
    </row>
    <row r="339" spans="1:34" s="7" customFormat="1" ht="24.95" customHeight="1" x14ac:dyDescent="0.25">
      <c r="A339" s="207">
        <f t="shared" si="1"/>
        <v>331</v>
      </c>
      <c r="B339" s="207">
        <f>COUNTIF($F$9:F339,F339)</f>
        <v>16</v>
      </c>
      <c r="C339" s="353" t="s">
        <v>985</v>
      </c>
      <c r="D339" s="337" t="s">
        <v>279</v>
      </c>
      <c r="E339" s="210" t="s">
        <v>443</v>
      </c>
      <c r="F339" s="5" t="s">
        <v>363</v>
      </c>
      <c r="G339" s="5" t="s">
        <v>974</v>
      </c>
      <c r="H339" s="5" t="s">
        <v>390</v>
      </c>
      <c r="I339" s="19">
        <f>VLOOKUP(H339,[29]Sheet1!$B$2:$C$12,2,TRUE)</f>
        <v>10</v>
      </c>
      <c r="J339" s="5" t="s">
        <v>390</v>
      </c>
      <c r="K339" s="19">
        <f>VLOOKUP(J339,[29]Sheet1!$B$2:$C$12,2,TRUE)</f>
        <v>10</v>
      </c>
      <c r="L339" s="5" t="s">
        <v>390</v>
      </c>
      <c r="M339" s="19">
        <f>VLOOKUP(L339,[29]Sheet1!$B$2:$C$12,2,TRUE)</f>
        <v>10</v>
      </c>
      <c r="N339" s="5" t="s">
        <v>390</v>
      </c>
      <c r="O339" s="19">
        <f>VLOOKUP(N339,[29]Sheet1!$B$2:$C$12,2,TRUE)</f>
        <v>10</v>
      </c>
      <c r="P339" s="5" t="s">
        <v>390</v>
      </c>
      <c r="Q339" s="19">
        <f>VLOOKUP(P339,[29]Sheet1!$B$2:$C$12,2,TRUE)</f>
        <v>10</v>
      </c>
      <c r="R339" s="18"/>
      <c r="S339" s="76"/>
      <c r="T339" s="18"/>
      <c r="U339" s="19"/>
      <c r="V339" s="5"/>
      <c r="W339" s="16" t="e">
        <f>VLOOKUP(V339,[29]Sheet1!$B$2:$C$12,2,TRUE)</f>
        <v>#N/A</v>
      </c>
      <c r="X339" s="5"/>
      <c r="Y339" s="19" t="e">
        <f>VLOOKUP(X339,[29]Sheet1!$B$2:$C$12,2,TRUE)</f>
        <v>#N/A</v>
      </c>
      <c r="Z339" s="5"/>
      <c r="AA339" s="19" t="e">
        <f>VLOOKUP(Z339,[29]Sheet1!$B$2:$C$12,2,TRUE)</f>
        <v>#N/A</v>
      </c>
      <c r="AB339" s="5"/>
      <c r="AC339" s="19" t="e">
        <f>VLOOKUP(AB339,[29]Sheet1!$B$2:$C$12,2,TRUE)</f>
        <v>#N/A</v>
      </c>
      <c r="AD339" s="5"/>
      <c r="AE339" s="19" t="e">
        <f>VLOOKUP(AD339,[29]Sheet1!$B$2:$C$12,2,TRUE)</f>
        <v>#N/A</v>
      </c>
      <c r="AF339" s="232" t="s">
        <v>1258</v>
      </c>
      <c r="AG339" s="227"/>
      <c r="AH339" s="747"/>
    </row>
    <row r="340" spans="1:34" s="7" customFormat="1" ht="24.95" customHeight="1" x14ac:dyDescent="0.25">
      <c r="A340" s="207">
        <f t="shared" si="1"/>
        <v>332</v>
      </c>
      <c r="B340" s="207">
        <f>COUNTIF($F$9:F340,F340)</f>
        <v>21</v>
      </c>
      <c r="C340" s="353" t="s">
        <v>984</v>
      </c>
      <c r="D340" s="338" t="s">
        <v>233</v>
      </c>
      <c r="E340" s="209" t="s">
        <v>590</v>
      </c>
      <c r="F340" s="5" t="s">
        <v>370</v>
      </c>
      <c r="G340" s="5" t="s">
        <v>974</v>
      </c>
      <c r="H340" s="5" t="s">
        <v>392</v>
      </c>
      <c r="I340" s="19">
        <f>VLOOKUP(H340,[29]Sheet1!$B$2:$C$12,2,TRUE)</f>
        <v>8</v>
      </c>
      <c r="J340" s="5" t="s">
        <v>393</v>
      </c>
      <c r="K340" s="19">
        <f>VLOOKUP(J340,[29]Sheet1!$B$2:$C$12,2,TRUE)</f>
        <v>7</v>
      </c>
      <c r="L340" s="5" t="s">
        <v>391</v>
      </c>
      <c r="M340" s="19">
        <f>VLOOKUP(L340,[29]Sheet1!$B$2:$C$12,2,TRUE)</f>
        <v>9</v>
      </c>
      <c r="N340" s="5" t="s">
        <v>393</v>
      </c>
      <c r="O340" s="19">
        <f>VLOOKUP(N340,[29]Sheet1!$B$2:$C$12,2,TRUE)</f>
        <v>7</v>
      </c>
      <c r="P340" s="18"/>
      <c r="Q340" s="76"/>
      <c r="R340" s="18"/>
      <c r="S340" s="76"/>
      <c r="T340" s="18"/>
      <c r="U340" s="76"/>
      <c r="V340" s="5"/>
      <c r="W340" s="19" t="e">
        <f>VLOOKUP(V340,[29]Sheet1!$B$2:$C$12,2,TRUE)</f>
        <v>#N/A</v>
      </c>
      <c r="X340" s="5"/>
      <c r="Y340" s="19" t="e">
        <f>VLOOKUP(X340,[29]Sheet1!$B$2:$C$12,2,TRUE)</f>
        <v>#N/A</v>
      </c>
      <c r="Z340" s="5"/>
      <c r="AA340" s="19" t="e">
        <f>VLOOKUP(Z340,[29]Sheet1!$B$2:$C$12,2,TRUE)</f>
        <v>#N/A</v>
      </c>
      <c r="AB340" s="5"/>
      <c r="AC340" s="19" t="e">
        <f>VLOOKUP(AB340,[29]Sheet1!$B$2:$C$12,2,TRUE)</f>
        <v>#N/A</v>
      </c>
      <c r="AD340" s="5"/>
      <c r="AE340" s="19" t="e">
        <f>VLOOKUP(AD340,[29]Sheet1!$B$2:$C$12,2,TRUE)</f>
        <v>#N/A</v>
      </c>
      <c r="AF340" s="232" t="s">
        <v>1259</v>
      </c>
      <c r="AG340" s="227"/>
      <c r="AH340" s="747"/>
    </row>
    <row r="341" spans="1:34" s="7" customFormat="1" ht="24.95" customHeight="1" x14ac:dyDescent="0.25">
      <c r="A341" s="207">
        <f t="shared" si="1"/>
        <v>333</v>
      </c>
      <c r="B341" s="207">
        <f>COUNTIF($F$9:F341,F341)</f>
        <v>22</v>
      </c>
      <c r="C341" s="353" t="s">
        <v>985</v>
      </c>
      <c r="D341" s="337" t="s">
        <v>110</v>
      </c>
      <c r="E341" s="213" t="s">
        <v>532</v>
      </c>
      <c r="F341" s="19" t="s">
        <v>10</v>
      </c>
      <c r="G341" s="19" t="s">
        <v>974</v>
      </c>
      <c r="H341" s="5" t="s">
        <v>393</v>
      </c>
      <c r="I341" s="19">
        <f>VLOOKUP(H341,[29]Sheet1!$B$2:$C$12,2,TRUE)</f>
        <v>7</v>
      </c>
      <c r="J341" s="5" t="s">
        <v>393</v>
      </c>
      <c r="K341" s="19">
        <f>VLOOKUP(J341,[29]Sheet1!$B$2:$C$12,2,TRUE)</f>
        <v>7</v>
      </c>
      <c r="L341" s="5" t="s">
        <v>393</v>
      </c>
      <c r="M341" s="19">
        <f>VLOOKUP(L341,[29]Sheet1!$B$2:$C$12,2,TRUE)</f>
        <v>7</v>
      </c>
      <c r="N341" s="18"/>
      <c r="O341" s="76"/>
      <c r="P341" s="18"/>
      <c r="Q341" s="76"/>
      <c r="R341" s="18"/>
      <c r="S341" s="76"/>
      <c r="T341" s="18"/>
      <c r="U341" s="76"/>
      <c r="V341" s="5"/>
      <c r="W341" s="19" t="e">
        <f>VLOOKUP(V341,[29]Sheet1!$B$2:$C$12,2,TRUE)</f>
        <v>#N/A</v>
      </c>
      <c r="X341" s="5"/>
      <c r="Y341" s="19" t="e">
        <f>VLOOKUP(X341,[29]Sheet1!$B$2:$C$12,2,TRUE)</f>
        <v>#N/A</v>
      </c>
      <c r="Z341" s="5"/>
      <c r="AA341" s="19" t="e">
        <f>VLOOKUP(Z341,[29]Sheet1!$B$2:$C$12,2,TRUE)</f>
        <v>#N/A</v>
      </c>
      <c r="AB341" s="5"/>
      <c r="AC341" s="19" t="e">
        <f>VLOOKUP(AB341,[29]Sheet1!$B$2:$C$12,2,TRUE)</f>
        <v>#N/A</v>
      </c>
      <c r="AD341" s="5"/>
      <c r="AE341" s="19" t="e">
        <f>VLOOKUP(AD341,[29]Sheet1!$B$2:$C$12,2,TRUE)</f>
        <v>#N/A</v>
      </c>
      <c r="AF341" s="232" t="s">
        <v>1260</v>
      </c>
      <c r="AG341" s="227"/>
      <c r="AH341" s="747"/>
    </row>
    <row r="342" spans="1:34" s="7" customFormat="1" ht="24.95" customHeight="1" x14ac:dyDescent="0.25">
      <c r="A342" s="207">
        <f t="shared" si="1"/>
        <v>334</v>
      </c>
      <c r="B342" s="207">
        <f>COUNTIF($F$9:F342,F342)</f>
        <v>5</v>
      </c>
      <c r="C342" s="353" t="s">
        <v>984</v>
      </c>
      <c r="D342" s="70" t="s">
        <v>359</v>
      </c>
      <c r="E342" s="211" t="s">
        <v>410</v>
      </c>
      <c r="F342" s="38" t="s">
        <v>13</v>
      </c>
      <c r="G342" s="38" t="s">
        <v>974</v>
      </c>
      <c r="H342" s="5" t="s">
        <v>391</v>
      </c>
      <c r="I342" s="19">
        <f>VLOOKUP(H342,[29]Sheet1!$B$2:$C$12,2,TRUE)</f>
        <v>9</v>
      </c>
      <c r="J342" s="5" t="s">
        <v>393</v>
      </c>
      <c r="K342" s="19">
        <f>VLOOKUP(J342,[29]Sheet1!$B$2:$C$12,2,TRUE)</f>
        <v>7</v>
      </c>
      <c r="L342" s="5" t="s">
        <v>391</v>
      </c>
      <c r="M342" s="19">
        <f>VLOOKUP(L342,[29]Sheet1!$B$2:$C$12,2,TRUE)</f>
        <v>9</v>
      </c>
      <c r="N342" s="5" t="s">
        <v>391</v>
      </c>
      <c r="O342" s="19">
        <f>VLOOKUP(N342,[29]Sheet1!$B$2:$C$12,2,TRUE)</f>
        <v>9</v>
      </c>
      <c r="P342" s="5" t="s">
        <v>391</v>
      </c>
      <c r="Q342" s="19">
        <f>VLOOKUP(P342,[29]Sheet1!$B$2:$C$12,2,TRUE)</f>
        <v>9</v>
      </c>
      <c r="R342" s="5" t="s">
        <v>391</v>
      </c>
      <c r="S342" s="19">
        <f>VLOOKUP(R342,[29]Sheet1!$B$2:$C$12,2,TRUE)</f>
        <v>9</v>
      </c>
      <c r="T342" s="5" t="s">
        <v>395</v>
      </c>
      <c r="U342" s="19">
        <f>VLOOKUP(T342,[29]Sheet1!$B$2:$C$12,2,TRUE)</f>
        <v>4</v>
      </c>
      <c r="V342" s="5"/>
      <c r="W342" s="19" t="e">
        <f>VLOOKUP(V342,[29]Sheet1!$B$2:$C$12,2,TRUE)</f>
        <v>#N/A</v>
      </c>
      <c r="X342" s="5"/>
      <c r="Y342" s="19" t="e">
        <f>VLOOKUP(X342,[29]Sheet1!$B$2:$C$12,2,TRUE)</f>
        <v>#N/A</v>
      </c>
      <c r="Z342" s="5"/>
      <c r="AA342" s="19" t="e">
        <f>VLOOKUP(Z342,[29]Sheet1!$B$2:$C$12,2,TRUE)</f>
        <v>#N/A</v>
      </c>
      <c r="AB342" s="5"/>
      <c r="AC342" s="19" t="e">
        <f>VLOOKUP(AB342,[29]Sheet1!$B$2:$C$12,2,TRUE)</f>
        <v>#N/A</v>
      </c>
      <c r="AD342" s="5"/>
      <c r="AE342" s="19" t="e">
        <f>VLOOKUP(AD342,[29]Sheet1!$B$2:$C$12,2,TRUE)</f>
        <v>#N/A</v>
      </c>
      <c r="AF342" s="232" t="s">
        <v>1261</v>
      </c>
      <c r="AG342" s="227"/>
      <c r="AH342" s="747"/>
    </row>
    <row r="343" spans="1:34" s="7" customFormat="1" ht="24.95" customHeight="1" x14ac:dyDescent="0.25">
      <c r="A343" s="207">
        <f t="shared" si="1"/>
        <v>335</v>
      </c>
      <c r="B343" s="207">
        <f>COUNTIF($F$9:F343,F343)</f>
        <v>19</v>
      </c>
      <c r="C343" s="353" t="s">
        <v>984</v>
      </c>
      <c r="D343" s="115" t="s">
        <v>201</v>
      </c>
      <c r="E343" s="207" t="s">
        <v>688</v>
      </c>
      <c r="F343" s="38" t="s">
        <v>11</v>
      </c>
      <c r="G343" s="38" t="s">
        <v>974</v>
      </c>
      <c r="H343" s="5" t="s">
        <v>393</v>
      </c>
      <c r="I343" s="19">
        <f>VLOOKUP(H343,[29]Sheet1!$B$2:$C$12,2,TRUE)</f>
        <v>7</v>
      </c>
      <c r="J343" s="5" t="s">
        <v>393</v>
      </c>
      <c r="K343" s="19">
        <f>VLOOKUP(J343,[29]Sheet1!$B$2:$C$12,2,TRUE)</f>
        <v>7</v>
      </c>
      <c r="L343" s="5" t="s">
        <v>393</v>
      </c>
      <c r="M343" s="19">
        <f>VLOOKUP(L343,[29]Sheet1!$B$2:$C$12,2,TRUE)</f>
        <v>7</v>
      </c>
      <c r="N343" s="5" t="s">
        <v>409</v>
      </c>
      <c r="O343" s="19">
        <f>VLOOKUP(N343,[29]Sheet1!$B$2:$C$12,2,TRUE)</f>
        <v>5</v>
      </c>
      <c r="P343" s="5" t="s">
        <v>409</v>
      </c>
      <c r="Q343" s="19">
        <f>VLOOKUP(P343,[29]Sheet1!$B$2:$C$12,2,TRUE)</f>
        <v>5</v>
      </c>
      <c r="R343" s="5" t="s">
        <v>394</v>
      </c>
      <c r="S343" s="19">
        <f>VLOOKUP(R343,[29]Sheet1!$B$2:$C$12,2,TRUE)</f>
        <v>6</v>
      </c>
      <c r="T343" s="5" t="s">
        <v>393</v>
      </c>
      <c r="U343" s="19">
        <f>VLOOKUP(T343,[29]Sheet1!$B$2:$C$12,2,TRUE)</f>
        <v>7</v>
      </c>
      <c r="V343" s="5"/>
      <c r="W343" s="19" t="e">
        <f>VLOOKUP(V343,[29]Sheet1!$B$2:$C$12,2,TRUE)</f>
        <v>#N/A</v>
      </c>
      <c r="X343" s="5"/>
      <c r="Y343" s="19" t="e">
        <f>VLOOKUP(X343,[29]Sheet1!$B$2:$C$12,2,TRUE)</f>
        <v>#N/A</v>
      </c>
      <c r="Z343" s="5"/>
      <c r="AA343" s="19" t="e">
        <f>VLOOKUP(Z343,[29]Sheet1!$B$2:$C$12,2,TRUE)</f>
        <v>#N/A</v>
      </c>
      <c r="AB343" s="5"/>
      <c r="AC343" s="19" t="e">
        <f>VLOOKUP(AB343,[29]Sheet1!$B$2:$C$12,2,TRUE)</f>
        <v>#N/A</v>
      </c>
      <c r="AD343" s="5"/>
      <c r="AE343" s="19" t="e">
        <f>VLOOKUP(AD343,[29]Sheet1!$B$2:$C$12,2,TRUE)</f>
        <v>#N/A</v>
      </c>
      <c r="AF343" s="232" t="s">
        <v>1262</v>
      </c>
      <c r="AG343" s="227"/>
      <c r="AH343" s="747"/>
    </row>
    <row r="344" spans="1:34" s="751" customFormat="1" ht="24.95" customHeight="1" x14ac:dyDescent="0.25">
      <c r="A344" s="207">
        <f t="shared" si="1"/>
        <v>336</v>
      </c>
      <c r="B344" s="207">
        <f>COUNTIF($F$9:F344,F344)</f>
        <v>33</v>
      </c>
      <c r="C344" s="353" t="s">
        <v>985</v>
      </c>
      <c r="D344" s="748" t="s">
        <v>745</v>
      </c>
      <c r="E344" s="761" t="s">
        <v>746</v>
      </c>
      <c r="F344" s="5" t="s">
        <v>367</v>
      </c>
      <c r="G344" s="16" t="s">
        <v>975</v>
      </c>
      <c r="H344" s="5" t="s">
        <v>392</v>
      </c>
      <c r="I344" s="19">
        <f>VLOOKUP(H344,[29]Sheet1!$B$2:$C$12,2,TRUE)</f>
        <v>8</v>
      </c>
      <c r="J344" s="5" t="s">
        <v>392</v>
      </c>
      <c r="K344" s="19">
        <f>VLOOKUP(J344,[29]Sheet1!$B$2:$C$12,2,TRUE)</f>
        <v>8</v>
      </c>
      <c r="L344" s="5" t="s">
        <v>392</v>
      </c>
      <c r="M344" s="19">
        <f>VLOOKUP(L344,[29]Sheet1!$B$2:$C$12,2,TRUE)</f>
        <v>8</v>
      </c>
      <c r="N344" s="5" t="s">
        <v>392</v>
      </c>
      <c r="O344" s="16">
        <f>VLOOKUP(N344,[29]Sheet1!$B$2:$C$12,2,TRUE)</f>
        <v>8</v>
      </c>
      <c r="P344" s="5" t="s">
        <v>392</v>
      </c>
      <c r="Q344" s="16">
        <f>VLOOKUP(P344,[29]Sheet1!$B$2:$C$12,2,TRUE)</f>
        <v>8</v>
      </c>
      <c r="R344" s="5" t="s">
        <v>392</v>
      </c>
      <c r="S344" s="16">
        <f>VLOOKUP(R344,[29]Sheet1!$B$2:$C$12,2,TRUE)</f>
        <v>8</v>
      </c>
      <c r="T344" s="5" t="s">
        <v>392</v>
      </c>
      <c r="U344" s="16">
        <f>VLOOKUP(T344,[29]Sheet1!$B$2:$C$12,2,TRUE)</f>
        <v>8</v>
      </c>
      <c r="V344" s="5" t="s">
        <v>393</v>
      </c>
      <c r="W344" s="16">
        <f>VLOOKUP(V344,[29]Sheet1!$B$2:$C$12,2,TRUE)</f>
        <v>7</v>
      </c>
      <c r="X344" s="160" t="s">
        <v>1595</v>
      </c>
      <c r="Y344" s="16">
        <f>VLOOKUP(X344,[29]Sheet1!$B$2:$C$12,2,TRUE)</f>
        <v>0</v>
      </c>
      <c r="Z344" s="5"/>
      <c r="AA344" s="16" t="e">
        <f>VLOOKUP(Z344,[29]Sheet1!$B$2:$C$12,2,TRUE)</f>
        <v>#N/A</v>
      </c>
      <c r="AB344" s="5"/>
      <c r="AC344" s="16" t="e">
        <f>VLOOKUP(AB344,[29]Sheet1!$B$2:$C$12,2,TRUE)</f>
        <v>#N/A</v>
      </c>
      <c r="AD344" s="5"/>
      <c r="AE344" s="16" t="e">
        <f>VLOOKUP(AD344,[29]Sheet1!$B$2:$C$12,2,TRUE)</f>
        <v>#N/A</v>
      </c>
      <c r="AF344" s="232" t="s">
        <v>1263</v>
      </c>
      <c r="AG344" s="750" t="s">
        <v>1263</v>
      </c>
      <c r="AH344" s="781"/>
    </row>
    <row r="345" spans="1:34" s="751" customFormat="1" ht="36.75" customHeight="1" x14ac:dyDescent="0.25">
      <c r="A345" s="207">
        <f t="shared" si="1"/>
        <v>337</v>
      </c>
      <c r="B345" s="207">
        <f>COUNTIF($F$9:F90,F345)</f>
        <v>15</v>
      </c>
      <c r="C345" s="353" t="s">
        <v>985</v>
      </c>
      <c r="D345" s="759" t="s">
        <v>1013</v>
      </c>
      <c r="E345" s="345" t="s">
        <v>1014</v>
      </c>
      <c r="F345" s="5" t="s">
        <v>363</v>
      </c>
      <c r="G345" s="16" t="s">
        <v>975</v>
      </c>
      <c r="H345" s="18"/>
      <c r="I345" s="76"/>
      <c r="J345" s="5" t="s">
        <v>393</v>
      </c>
      <c r="K345" s="19">
        <f>VLOOKUP(J345,[29]Sheet1!$B$2:$C$12,2,TRUE)</f>
        <v>7</v>
      </c>
      <c r="L345" s="5" t="s">
        <v>393</v>
      </c>
      <c r="M345" s="19">
        <f>VLOOKUP(L345,[29]Sheet1!$B$2:$C$12,2,TRUE)</f>
        <v>7</v>
      </c>
      <c r="N345" s="5" t="s">
        <v>393</v>
      </c>
      <c r="O345" s="16">
        <f>VLOOKUP(N345,[29]Sheet1!$B$2:$C$12,2,TRUE)</f>
        <v>7</v>
      </c>
      <c r="P345" s="5" t="s">
        <v>393</v>
      </c>
      <c r="Q345" s="16">
        <f>VLOOKUP(P345,[29]Sheet1!$B$2:$C$12,2,TRUE)</f>
        <v>7</v>
      </c>
      <c r="R345" s="5" t="s">
        <v>395</v>
      </c>
      <c r="S345" s="16">
        <f>VLOOKUP(R345,[29]Sheet1!$B$2:$C$12,2,TRUE)</f>
        <v>4</v>
      </c>
      <c r="T345" s="5" t="s">
        <v>394</v>
      </c>
      <c r="U345" s="16">
        <f>VLOOKUP(T345,[29]Sheet1!$B$2:$C$12,2,TRUE)</f>
        <v>6</v>
      </c>
      <c r="V345" s="782" t="s">
        <v>330</v>
      </c>
      <c r="W345" s="16"/>
      <c r="X345" s="160" t="s">
        <v>1595</v>
      </c>
      <c r="Y345" s="16"/>
      <c r="Z345" s="5"/>
      <c r="AA345" s="16"/>
      <c r="AB345" s="5"/>
      <c r="AC345" s="16"/>
      <c r="AD345" s="5"/>
      <c r="AE345" s="16"/>
      <c r="AF345" s="232" t="s">
        <v>1264</v>
      </c>
      <c r="AG345" s="750" t="s">
        <v>1265</v>
      </c>
      <c r="AH345" s="781"/>
    </row>
    <row r="346" spans="1:34" s="7" customFormat="1" ht="24.95" customHeight="1" x14ac:dyDescent="0.25">
      <c r="A346" s="207">
        <f t="shared" si="1"/>
        <v>338</v>
      </c>
      <c r="B346" s="207">
        <f>COUNTIF($F$9:F346,F346)</f>
        <v>18</v>
      </c>
      <c r="C346" s="353" t="s">
        <v>985</v>
      </c>
      <c r="D346" s="208" t="s">
        <v>19</v>
      </c>
      <c r="E346" s="207" t="s">
        <v>458</v>
      </c>
      <c r="F346" s="38" t="s">
        <v>867</v>
      </c>
      <c r="G346" s="38" t="s">
        <v>974</v>
      </c>
      <c r="H346" s="5" t="s">
        <v>392</v>
      </c>
      <c r="I346" s="19">
        <f>VLOOKUP(H346,[29]Sheet1!$B$2:$C$12,2,TRUE)</f>
        <v>8</v>
      </c>
      <c r="J346" s="18"/>
      <c r="K346" s="76"/>
      <c r="L346" s="18"/>
      <c r="M346" s="76"/>
      <c r="N346" s="18"/>
      <c r="O346" s="76"/>
      <c r="P346" s="18"/>
      <c r="Q346" s="76"/>
      <c r="R346" s="18"/>
      <c r="S346" s="76"/>
      <c r="T346" s="18"/>
      <c r="U346" s="76"/>
      <c r="V346" s="5"/>
      <c r="W346" s="19"/>
      <c r="X346" s="5"/>
      <c r="Y346" s="19"/>
      <c r="Z346" s="5"/>
      <c r="AA346" s="19"/>
      <c r="AB346" s="5"/>
      <c r="AC346" s="19"/>
      <c r="AD346" s="5"/>
      <c r="AE346" s="19"/>
      <c r="AF346" s="232" t="s">
        <v>1266</v>
      </c>
      <c r="AG346" s="227"/>
      <c r="AH346" s="747"/>
    </row>
    <row r="347" spans="1:34" s="7" customFormat="1" ht="24.95" customHeight="1" x14ac:dyDescent="0.25">
      <c r="A347" s="207">
        <f t="shared" si="1"/>
        <v>339</v>
      </c>
      <c r="B347" s="207">
        <f>COUNTIF($F$9:F101,F347)</f>
        <v>11</v>
      </c>
      <c r="C347" s="353" t="s">
        <v>985</v>
      </c>
      <c r="D347" s="70" t="s">
        <v>77</v>
      </c>
      <c r="E347" s="210" t="s">
        <v>495</v>
      </c>
      <c r="F347" s="5" t="s">
        <v>367</v>
      </c>
      <c r="G347" s="5" t="s">
        <v>974</v>
      </c>
      <c r="H347" s="5" t="s">
        <v>391</v>
      </c>
      <c r="I347" s="19">
        <f>VLOOKUP(H347,[29]Sheet1!$B$2:$C$12,2,TRUE)</f>
        <v>9</v>
      </c>
      <c r="J347" s="18"/>
      <c r="K347" s="76"/>
      <c r="L347" s="18"/>
      <c r="M347" s="76"/>
      <c r="N347" s="18"/>
      <c r="O347" s="76"/>
      <c r="P347" s="18"/>
      <c r="Q347" s="76"/>
      <c r="R347" s="18"/>
      <c r="S347" s="76"/>
      <c r="T347" s="18"/>
      <c r="U347" s="76"/>
      <c r="V347" s="5"/>
      <c r="W347" s="19"/>
      <c r="X347" s="5"/>
      <c r="Y347" s="19"/>
      <c r="Z347" s="5"/>
      <c r="AA347" s="19"/>
      <c r="AB347" s="5"/>
      <c r="AC347" s="19"/>
      <c r="AD347" s="5"/>
      <c r="AE347" s="19"/>
      <c r="AF347" s="232" t="s">
        <v>1266</v>
      </c>
      <c r="AG347" s="227"/>
      <c r="AH347" s="747"/>
    </row>
    <row r="348" spans="1:34" s="7" customFormat="1" ht="41.25" customHeight="1" x14ac:dyDescent="0.25">
      <c r="A348" s="207">
        <f t="shared" si="1"/>
        <v>340</v>
      </c>
      <c r="B348" s="207">
        <f>COUNTIF($F$9:F348,F348)</f>
        <v>22</v>
      </c>
      <c r="C348" s="353" t="s">
        <v>985</v>
      </c>
      <c r="D348" s="208" t="s">
        <v>247</v>
      </c>
      <c r="E348" s="209" t="s">
        <v>607</v>
      </c>
      <c r="F348" s="5" t="s">
        <v>370</v>
      </c>
      <c r="G348" s="5" t="s">
        <v>974</v>
      </c>
      <c r="H348" s="5" t="s">
        <v>393</v>
      </c>
      <c r="I348" s="19">
        <f>VLOOKUP(H348,[29]Sheet1!$B$2:$C$12,2,TRUE)</f>
        <v>7</v>
      </c>
      <c r="J348" s="5" t="s">
        <v>393</v>
      </c>
      <c r="K348" s="19">
        <f>VLOOKUP(J348,[29]Sheet1!$B$2:$C$12,2,TRUE)</f>
        <v>7</v>
      </c>
      <c r="L348" s="18"/>
      <c r="M348" s="76"/>
      <c r="N348" s="18"/>
      <c r="O348" s="76"/>
      <c r="P348" s="18"/>
      <c r="Q348" s="76"/>
      <c r="R348" s="18"/>
      <c r="S348" s="76"/>
      <c r="T348" s="18"/>
      <c r="U348" s="76"/>
      <c r="V348" s="5"/>
      <c r="W348" s="19"/>
      <c r="X348" s="5"/>
      <c r="Y348" s="19"/>
      <c r="Z348" s="5"/>
      <c r="AA348" s="19"/>
      <c r="AB348" s="5"/>
      <c r="AC348" s="19"/>
      <c r="AD348" s="5"/>
      <c r="AE348" s="19"/>
      <c r="AF348" s="232" t="s">
        <v>1267</v>
      </c>
      <c r="AG348" s="227"/>
      <c r="AH348" s="747"/>
    </row>
    <row r="349" spans="1:34" s="7" customFormat="1" ht="24.95" customHeight="1" x14ac:dyDescent="0.25">
      <c r="A349" s="207">
        <f t="shared" si="1"/>
        <v>341</v>
      </c>
      <c r="B349" s="207">
        <f>COUNTIF($F$9:F349,F349)</f>
        <v>32</v>
      </c>
      <c r="C349" s="353" t="s">
        <v>985</v>
      </c>
      <c r="D349" s="115" t="s">
        <v>170</v>
      </c>
      <c r="E349" s="210" t="s">
        <v>639</v>
      </c>
      <c r="F349" s="38" t="s">
        <v>372</v>
      </c>
      <c r="G349" s="38" t="s">
        <v>974</v>
      </c>
      <c r="H349" s="5" t="s">
        <v>393</v>
      </c>
      <c r="I349" s="19">
        <f>VLOOKUP(H349,[29]Sheet1!$B$2:$C$12,2,TRUE)</f>
        <v>7</v>
      </c>
      <c r="J349" s="5" t="s">
        <v>393</v>
      </c>
      <c r="K349" s="19">
        <f>VLOOKUP(J349,[29]Sheet1!$B$2:$C$12,2,TRUE)</f>
        <v>7</v>
      </c>
      <c r="L349" s="18"/>
      <c r="M349" s="76"/>
      <c r="N349" s="18"/>
      <c r="O349" s="76"/>
      <c r="P349" s="18"/>
      <c r="Q349" s="76"/>
      <c r="R349" s="18"/>
      <c r="S349" s="76"/>
      <c r="T349" s="18"/>
      <c r="U349" s="76"/>
      <c r="V349" s="5"/>
      <c r="W349" s="19"/>
      <c r="X349" s="5"/>
      <c r="Y349" s="19"/>
      <c r="Z349" s="5"/>
      <c r="AA349" s="19"/>
      <c r="AB349" s="5"/>
      <c r="AC349" s="19"/>
      <c r="AD349" s="5"/>
      <c r="AE349" s="19"/>
      <c r="AF349" s="232" t="s">
        <v>1267</v>
      </c>
      <c r="AG349" s="227"/>
      <c r="AH349" s="747"/>
    </row>
    <row r="350" spans="1:34" s="7" customFormat="1" ht="24.95" customHeight="1" x14ac:dyDescent="0.25">
      <c r="A350" s="783"/>
      <c r="B350" s="783"/>
      <c r="C350" s="784"/>
      <c r="D350" s="785"/>
      <c r="E350" s="786"/>
      <c r="F350" s="787"/>
      <c r="G350" s="787"/>
      <c r="H350" s="78"/>
      <c r="I350" s="104"/>
      <c r="J350" s="78"/>
      <c r="K350" s="104"/>
      <c r="L350" s="78"/>
      <c r="M350" s="104"/>
      <c r="N350" s="78"/>
      <c r="O350" s="104"/>
      <c r="P350" s="78"/>
      <c r="Q350" s="104"/>
      <c r="R350" s="78"/>
      <c r="S350" s="104"/>
      <c r="T350" s="78"/>
      <c r="U350" s="104"/>
      <c r="V350" s="78"/>
      <c r="W350" s="104"/>
      <c r="X350" s="104"/>
      <c r="Y350" s="104"/>
      <c r="Z350" s="78"/>
      <c r="AA350" s="104"/>
      <c r="AB350" s="78"/>
      <c r="AC350" s="104"/>
      <c r="AD350" s="78"/>
      <c r="AE350" s="104"/>
      <c r="AF350" s="788"/>
      <c r="AG350" s="789"/>
      <c r="AH350" s="790"/>
    </row>
    <row r="351" spans="1:34" s="93" customFormat="1" x14ac:dyDescent="0.25">
      <c r="C351" s="101"/>
      <c r="D351" s="101"/>
      <c r="E351" s="102"/>
      <c r="F351" s="791" t="s">
        <v>304</v>
      </c>
      <c r="G351" s="792"/>
      <c r="H351" s="94">
        <f>SUM(H356:H365)</f>
        <v>325</v>
      </c>
      <c r="I351" s="14"/>
      <c r="J351" s="94">
        <f>SUM(J356:J365)</f>
        <v>325</v>
      </c>
      <c r="K351" s="14"/>
      <c r="L351" s="94">
        <f>SUM(L356:L365)</f>
        <v>321</v>
      </c>
      <c r="M351" s="94"/>
      <c r="N351" s="94">
        <f>SUM(N356:N365)</f>
        <v>325</v>
      </c>
      <c r="O351" s="94"/>
      <c r="P351" s="94">
        <f>SUM(P356:P365)</f>
        <v>324</v>
      </c>
      <c r="Q351" s="94"/>
      <c r="R351" s="94">
        <f>SUM(R356:R365)</f>
        <v>324</v>
      </c>
      <c r="S351" s="94"/>
      <c r="T351" s="94">
        <f>SUM(T356:T365)</f>
        <v>326</v>
      </c>
      <c r="U351" s="94"/>
      <c r="V351" s="94">
        <f>SUM(V356:V365)</f>
        <v>325</v>
      </c>
      <c r="W351" s="104"/>
      <c r="X351" s="94">
        <f>SUM(X356:X366)</f>
        <v>327</v>
      </c>
      <c r="Y351" s="104"/>
      <c r="Z351" s="94">
        <f>SUM(Z356:Z366)</f>
        <v>326</v>
      </c>
      <c r="AA351" s="94"/>
      <c r="AB351" s="94">
        <f>SUM(AB356:AB366)</f>
        <v>329</v>
      </c>
      <c r="AC351" s="104"/>
      <c r="AD351" s="94">
        <f t="shared" ref="AD351" si="2">SUM(AD356:AD365)</f>
        <v>1</v>
      </c>
      <c r="AE351" s="104"/>
      <c r="AF351" s="105"/>
      <c r="AG351" s="230"/>
      <c r="AH351" s="34"/>
    </row>
    <row r="352" spans="1:34" s="93" customFormat="1" ht="129" customHeight="1" x14ac:dyDescent="0.25">
      <c r="C352" s="101"/>
      <c r="D352" s="101"/>
      <c r="E352" s="102"/>
      <c r="G352" s="34"/>
      <c r="H352" s="1078" t="s">
        <v>1061</v>
      </c>
      <c r="I352" s="1078"/>
      <c r="J352" s="1078" t="s">
        <v>1025</v>
      </c>
      <c r="K352" s="1078"/>
      <c r="L352" s="106" t="s">
        <v>1042</v>
      </c>
      <c r="M352" s="106"/>
      <c r="N352" s="107" t="s">
        <v>1058</v>
      </c>
      <c r="O352" s="106"/>
      <c r="P352" s="107" t="s">
        <v>1060</v>
      </c>
      <c r="Q352" s="106"/>
      <c r="R352" s="107" t="s">
        <v>1062</v>
      </c>
      <c r="S352" s="106"/>
      <c r="T352" s="793" t="s">
        <v>1097</v>
      </c>
      <c r="U352" s="106"/>
      <c r="V352" s="107" t="s">
        <v>1268</v>
      </c>
      <c r="W352" s="104"/>
      <c r="X352" s="107" t="s">
        <v>1269</v>
      </c>
      <c r="Y352" s="104"/>
      <c r="Z352" s="106" t="s">
        <v>1270</v>
      </c>
      <c r="AA352" s="104"/>
      <c r="AB352" s="106" t="s">
        <v>1271</v>
      </c>
      <c r="AC352" s="104"/>
      <c r="AD352" s="106" t="s">
        <v>1272</v>
      </c>
      <c r="AE352" s="104"/>
      <c r="AF352" s="105"/>
      <c r="AG352" s="794"/>
      <c r="AH352" s="34"/>
    </row>
    <row r="353" spans="3:34" s="93" customFormat="1" x14ac:dyDescent="0.25">
      <c r="C353" s="101"/>
      <c r="D353" s="101"/>
      <c r="E353" s="102"/>
      <c r="F353" s="350" t="s">
        <v>974</v>
      </c>
      <c r="G353" s="350">
        <f>COUNTIF($G$9:$G$337,"VC")</f>
        <v>267</v>
      </c>
      <c r="H353" s="14"/>
      <c r="I353" s="14"/>
      <c r="J353" s="14"/>
      <c r="K353" s="14"/>
      <c r="L353" s="795"/>
      <c r="M353" s="795"/>
      <c r="N353" s="796"/>
      <c r="O353" s="796"/>
      <c r="W353" s="104"/>
      <c r="X353" s="78"/>
      <c r="Y353" s="104"/>
      <c r="Z353" s="108"/>
      <c r="AA353" s="104"/>
      <c r="AB353" s="78"/>
      <c r="AC353" s="104"/>
      <c r="AD353" s="78"/>
      <c r="AE353" s="104"/>
      <c r="AF353" s="105"/>
      <c r="AG353" s="230"/>
      <c r="AH353" s="34"/>
    </row>
    <row r="354" spans="3:34" s="93" customFormat="1" x14ac:dyDescent="0.25">
      <c r="C354" s="101"/>
      <c r="D354" s="101"/>
      <c r="E354" s="102"/>
      <c r="F354" s="797" t="s">
        <v>975</v>
      </c>
      <c r="G354" s="797">
        <f>COUNTIF($G$9:$G$337,"HĐT")</f>
        <v>62</v>
      </c>
      <c r="H354" s="14"/>
      <c r="I354" s="14"/>
      <c r="J354" s="14"/>
      <c r="K354" s="14"/>
      <c r="L354" s="103"/>
      <c r="M354" s="103"/>
      <c r="N354" s="796"/>
      <c r="O354" s="796"/>
      <c r="P354" s="109"/>
      <c r="Q354" s="109"/>
      <c r="W354" s="104"/>
      <c r="X354" s="78"/>
      <c r="Y354" s="104"/>
      <c r="Z354" s="109"/>
      <c r="AA354" s="104"/>
      <c r="AB354" s="78"/>
      <c r="AC354" s="104"/>
      <c r="AD354" s="78"/>
      <c r="AE354" s="104"/>
      <c r="AF354" s="105"/>
      <c r="AG354" s="230"/>
      <c r="AH354" s="34"/>
    </row>
    <row r="355" spans="3:34" s="93" customFormat="1" ht="27" customHeight="1" x14ac:dyDescent="0.25">
      <c r="C355" s="110"/>
      <c r="D355" s="110"/>
      <c r="E355" s="111"/>
      <c r="G355" s="34"/>
      <c r="H355" s="348" t="s">
        <v>1024</v>
      </c>
      <c r="I355" s="71"/>
      <c r="J355" s="348" t="s">
        <v>1031</v>
      </c>
      <c r="K355" s="71"/>
      <c r="L355" s="238" t="s">
        <v>1032</v>
      </c>
      <c r="N355" s="239" t="s">
        <v>1033</v>
      </c>
      <c r="O355" s="254"/>
      <c r="P355" s="241" t="s">
        <v>1034</v>
      </c>
      <c r="Q355" s="798"/>
      <c r="R355" s="243" t="s">
        <v>1035</v>
      </c>
      <c r="T355" s="245" t="s">
        <v>1036</v>
      </c>
      <c r="U355" s="71"/>
      <c r="V355" s="347" t="s">
        <v>1037</v>
      </c>
      <c r="W355" s="71"/>
      <c r="X355" s="349" t="s">
        <v>1038</v>
      </c>
      <c r="Y355" s="104"/>
      <c r="Z355" s="346" t="s">
        <v>1039</v>
      </c>
      <c r="AA355" s="104"/>
      <c r="AB355" s="348" t="s">
        <v>1040</v>
      </c>
      <c r="AC355" s="104"/>
      <c r="AD355" s="71" t="s">
        <v>1041</v>
      </c>
      <c r="AE355" s="104"/>
      <c r="AF355" s="105"/>
      <c r="AG355" s="103"/>
    </row>
    <row r="356" spans="3:34" s="93" customFormat="1" x14ac:dyDescent="0.25">
      <c r="C356" s="112"/>
      <c r="D356" s="112"/>
      <c r="E356" s="111"/>
      <c r="G356" s="34"/>
      <c r="H356" s="799">
        <f>COUNTIF($H$9:$H$349,"A1")</f>
        <v>70</v>
      </c>
      <c r="I356" s="94"/>
      <c r="J356" s="799">
        <f>COUNTIF($J$9:$J$349,"A1")</f>
        <v>47</v>
      </c>
      <c r="K356" s="94"/>
      <c r="L356" s="237">
        <f>COUNTIF($L$9:$L$340,"A1")</f>
        <v>55</v>
      </c>
      <c r="N356" s="240">
        <f>COUNTIF($N$9:$N$340,"A1")</f>
        <v>64</v>
      </c>
      <c r="O356" s="254" t="s">
        <v>731</v>
      </c>
      <c r="P356" s="242">
        <f>COUNTIF($P$9:$P$338,"A1")</f>
        <v>72</v>
      </c>
      <c r="R356" s="244">
        <f>COUNTIF($R$9:$R$338,"A1")</f>
        <v>57</v>
      </c>
      <c r="T356" s="246">
        <f>COUNTIF($T$9:$T$343,"A1")</f>
        <v>43</v>
      </c>
      <c r="U356" s="94"/>
      <c r="V356" s="800">
        <f>COUNTIF($V$9:$V$338,"A1")</f>
        <v>42</v>
      </c>
      <c r="W356" s="94"/>
      <c r="X356" s="801">
        <f>COUNTIF($X$9:$X$349,"A1")</f>
        <v>55</v>
      </c>
      <c r="Y356" s="104"/>
      <c r="Z356" s="802">
        <f>COUNTIF($Z$9:$Z$337,"A1")</f>
        <v>48</v>
      </c>
      <c r="AA356" s="104"/>
      <c r="AB356" s="799">
        <f>COUNTIF($AB$9:$AB$337,"A1")</f>
        <v>25</v>
      </c>
      <c r="AC356" s="116"/>
      <c r="AD356" s="94">
        <f>COUNTIF($AD$9:$AD$337,"A1")</f>
        <v>0</v>
      </c>
      <c r="AE356" s="104"/>
      <c r="AF356" s="254" t="s">
        <v>731</v>
      </c>
      <c r="AG356" s="103"/>
    </row>
    <row r="357" spans="3:34" s="93" customFormat="1" x14ac:dyDescent="0.25">
      <c r="C357" s="113"/>
      <c r="D357" s="113"/>
      <c r="E357" s="114"/>
      <c r="G357" s="34"/>
      <c r="H357" s="799">
        <f>COUNTIF($H$9:$H$349,"A2")</f>
        <v>54</v>
      </c>
      <c r="I357" s="94"/>
      <c r="J357" s="799">
        <f>COUNTIF($J$9:$J$349,"A2")</f>
        <v>36</v>
      </c>
      <c r="K357" s="94"/>
      <c r="L357" s="237">
        <f>COUNTIF($L$9:$L$340,"A2")</f>
        <v>59</v>
      </c>
      <c r="N357" s="240">
        <f>COUNTIF($N$9:$N$340,"A2")</f>
        <v>55</v>
      </c>
      <c r="O357" s="254" t="s">
        <v>732</v>
      </c>
      <c r="P357" s="242">
        <f>COUNTIF($P$9:$P$338,"A2")</f>
        <v>61</v>
      </c>
      <c r="R357" s="244">
        <f>COUNTIF($R$9:$R$338,"A2")</f>
        <v>46</v>
      </c>
      <c r="T357" s="246">
        <f>COUNTIF($T$9:$T$343,"A2")</f>
        <v>42</v>
      </c>
      <c r="U357" s="94"/>
      <c r="V357" s="800">
        <f>COUNTIF($V$9:$V$338,"A2")</f>
        <v>39</v>
      </c>
      <c r="W357" s="94"/>
      <c r="X357" s="801">
        <f>COUNTIF($X$9:$X$349,"A2")</f>
        <v>56</v>
      </c>
      <c r="Y357" s="104"/>
      <c r="Z357" s="802">
        <f>COUNTIF($Z$9:$Z$337,"A2")</f>
        <v>65</v>
      </c>
      <c r="AA357" s="104"/>
      <c r="AB357" s="799">
        <f>COUNTIF($AB$9:$AB$337,"A2")</f>
        <v>60</v>
      </c>
      <c r="AC357" s="116"/>
      <c r="AD357" s="94">
        <f>COUNTIF($AD$9:$AD$337,"A2")</f>
        <v>0</v>
      </c>
      <c r="AE357" s="104"/>
      <c r="AF357" s="254" t="s">
        <v>732</v>
      </c>
      <c r="AG357" s="103"/>
    </row>
    <row r="358" spans="3:34" s="93" customFormat="1" x14ac:dyDescent="0.25">
      <c r="C358" s="113"/>
      <c r="D358" s="113"/>
      <c r="E358" s="114"/>
      <c r="G358" s="34"/>
      <c r="H358" s="799">
        <f>COUNTIF($H$9:$H$349,"A3")</f>
        <v>89</v>
      </c>
      <c r="I358" s="94"/>
      <c r="J358" s="799">
        <f>COUNTIF($J$9:$J$349,"A3")</f>
        <v>38</v>
      </c>
      <c r="K358" s="94"/>
      <c r="L358" s="237">
        <f>COUNTIF($L$9:$L$340,"A3")</f>
        <v>109</v>
      </c>
      <c r="N358" s="240">
        <f>COUNTIF($N$9:$N$340,"A3")</f>
        <v>64</v>
      </c>
      <c r="O358" s="254" t="s">
        <v>733</v>
      </c>
      <c r="P358" s="242">
        <f>COUNTIF($P$9:$P$338,"A3")</f>
        <v>108</v>
      </c>
      <c r="R358" s="244">
        <f>COUNTIF($R$9:$R$338,"A3")</f>
        <v>105</v>
      </c>
      <c r="T358" s="246">
        <f>COUNTIF($T$9:$T$343,"A3")</f>
        <v>107</v>
      </c>
      <c r="U358" s="94"/>
      <c r="V358" s="800">
        <f>COUNTIF($V$9:$V$338,"A3")</f>
        <v>107</v>
      </c>
      <c r="W358" s="94"/>
      <c r="X358" s="801">
        <f>COUNTIF($X$9:$X$338,"A3")</f>
        <v>96</v>
      </c>
      <c r="Y358" s="104"/>
      <c r="Z358" s="802">
        <f>COUNTIF($Z$9:$Z$337,"A3")</f>
        <v>105</v>
      </c>
      <c r="AA358" s="104"/>
      <c r="AB358" s="799">
        <f>COUNTIF($AB$9:$AB$337,"A3")</f>
        <v>115</v>
      </c>
      <c r="AC358" s="116"/>
      <c r="AD358" s="94">
        <f>COUNTIF($AD$9:$AD$337,"A3")</f>
        <v>0</v>
      </c>
      <c r="AE358" s="104"/>
      <c r="AF358" s="254" t="s">
        <v>733</v>
      </c>
      <c r="AG358" s="103"/>
    </row>
    <row r="359" spans="3:34" s="93" customFormat="1" x14ac:dyDescent="0.25">
      <c r="C359" s="113"/>
      <c r="D359" s="113"/>
      <c r="E359" s="114"/>
      <c r="G359" s="34"/>
      <c r="H359" s="799">
        <f>COUNTIF($H$9:$H$349,"A4")</f>
        <v>109</v>
      </c>
      <c r="I359" s="94"/>
      <c r="J359" s="799">
        <f>COUNTIF($J$9:$J$349,"A4")</f>
        <v>204</v>
      </c>
      <c r="K359" s="94"/>
      <c r="L359" s="237">
        <f>COUNTIF($L$9:$L$349,"A4")</f>
        <v>98</v>
      </c>
      <c r="N359" s="240">
        <f>COUNTIF($N$9:$N$340,"A4")</f>
        <v>142</v>
      </c>
      <c r="O359" s="254" t="s">
        <v>734</v>
      </c>
      <c r="P359" s="242">
        <f>COUNTIF($P$9:$P$338,"A4")</f>
        <v>73</v>
      </c>
      <c r="R359" s="244">
        <f>COUNTIF($R$9:$R$338,"A4")</f>
        <v>108</v>
      </c>
      <c r="T359" s="246">
        <f>COUNTIF($T$9:$T$343,"A4")</f>
        <v>124</v>
      </c>
      <c r="U359" s="94"/>
      <c r="V359" s="800">
        <f>COUNTIF($V$9:$V$338,"A4")</f>
        <v>129</v>
      </c>
      <c r="W359" s="94"/>
      <c r="X359" s="801">
        <f>COUNTIF($X$9:$X$338,"A4")</f>
        <v>109</v>
      </c>
      <c r="Y359" s="104"/>
      <c r="Z359" s="802">
        <f>COUNTIF($Z$9:$Z$337,"A4")</f>
        <v>99</v>
      </c>
      <c r="AA359" s="104"/>
      <c r="AB359" s="799">
        <f>COUNTIF($AB$9:$AB$337,"A4")</f>
        <v>120</v>
      </c>
      <c r="AC359" s="116"/>
      <c r="AD359" s="94">
        <f>COUNTIF($AD$9:$AD$337,"A4")</f>
        <v>1</v>
      </c>
      <c r="AE359" s="104"/>
      <c r="AF359" s="254" t="s">
        <v>734</v>
      </c>
      <c r="AG359" s="103"/>
    </row>
    <row r="360" spans="3:34" s="93" customFormat="1" x14ac:dyDescent="0.25">
      <c r="C360" s="113"/>
      <c r="D360" s="112"/>
      <c r="E360" s="111"/>
      <c r="G360" s="34"/>
      <c r="H360" s="799">
        <f>COUNTIF($H$9:$H$349,"B1")</f>
        <v>1</v>
      </c>
      <c r="I360" s="94"/>
      <c r="J360" s="799">
        <f>COUNTIF($J$9:$J$338,"B1")</f>
        <v>0</v>
      </c>
      <c r="K360" s="94"/>
      <c r="L360" s="237">
        <f>COUNTIF($L$9:$L$338,"B1")</f>
        <v>0</v>
      </c>
      <c r="N360" s="240">
        <f>COUNTIF($N$9:$N$340,"B1")</f>
        <v>0</v>
      </c>
      <c r="O360" s="254" t="s">
        <v>735</v>
      </c>
      <c r="P360" s="242">
        <f>COUNTIF($P$9:$P$338,"B1")</f>
        <v>6</v>
      </c>
      <c r="R360" s="244">
        <f>COUNTIF($R$9:$R$338,"B1")</f>
        <v>5</v>
      </c>
      <c r="T360" s="246">
        <f>COUNTIF($T$9:$T$343,"B1")</f>
        <v>4</v>
      </c>
      <c r="U360" s="94"/>
      <c r="V360" s="800">
        <f>COUNTIF($V$9:$V$338,"B1")</f>
        <v>4</v>
      </c>
      <c r="W360" s="94"/>
      <c r="X360" s="801">
        <f>COUNTIF($X$9:$X$338,"B1")</f>
        <v>2</v>
      </c>
      <c r="Y360" s="104"/>
      <c r="Z360" s="802">
        <f>COUNTIF($Z$9:$Z$337,"B1")</f>
        <v>2</v>
      </c>
      <c r="AA360" s="104"/>
      <c r="AB360" s="799">
        <f>COUNTIF($AB$9:$AB$337,"B1")</f>
        <v>3</v>
      </c>
      <c r="AC360" s="116"/>
      <c r="AD360" s="94">
        <f>COUNTIF($AD$9:$AD$336,"B1")</f>
        <v>0</v>
      </c>
      <c r="AE360" s="104"/>
      <c r="AF360" s="254" t="s">
        <v>735</v>
      </c>
      <c r="AG360" s="103"/>
    </row>
    <row r="361" spans="3:34" s="93" customFormat="1" x14ac:dyDescent="0.25">
      <c r="C361" s="112"/>
      <c r="D361" s="113"/>
      <c r="E361" s="114"/>
      <c r="G361" s="34"/>
      <c r="H361" s="799">
        <f>COUNTIF($H$9:$H$349,"B2")</f>
        <v>1</v>
      </c>
      <c r="I361" s="94"/>
      <c r="J361" s="799">
        <f>COUNTIF($J$9:$J$338,"B2")</f>
        <v>0</v>
      </c>
      <c r="K361" s="94"/>
      <c r="L361" s="237">
        <f>COUNTIF($L$9:$L$338,"B2")</f>
        <v>0</v>
      </c>
      <c r="N361" s="240">
        <f>COUNTIF($N$9:$N$340,"B2")</f>
        <v>0</v>
      </c>
      <c r="O361" s="254" t="s">
        <v>736</v>
      </c>
      <c r="P361" s="242">
        <f>COUNTIF($P$9:$P$338,"B2")</f>
        <v>3</v>
      </c>
      <c r="R361" s="244">
        <f>COUNTIF($R$9:$R$338,"B2")</f>
        <v>2</v>
      </c>
      <c r="T361" s="246">
        <f>COUNTIF($T$9:$T$343,"B2")</f>
        <v>2</v>
      </c>
      <c r="U361" s="94"/>
      <c r="V361" s="800">
        <f>COUNTIF($V$9:$V$338,"B2")</f>
        <v>1</v>
      </c>
      <c r="W361" s="94"/>
      <c r="X361" s="801">
        <f>COUNTIF($X$9:$X$338,"B2")</f>
        <v>2</v>
      </c>
      <c r="Y361" s="104"/>
      <c r="Z361" s="802">
        <f>COUNTIF($Z$9:$Z$337,"B2")</f>
        <v>3</v>
      </c>
      <c r="AA361" s="104"/>
      <c r="AB361" s="799">
        <f>COUNTIF($AB$9:$AB$337,"B2")</f>
        <v>2</v>
      </c>
      <c r="AC361" s="116"/>
      <c r="AD361" s="94">
        <f>COUNTIF($AD$9:$AD$336,"B2")</f>
        <v>0</v>
      </c>
      <c r="AE361" s="104"/>
      <c r="AF361" s="254" t="s">
        <v>736</v>
      </c>
      <c r="AG361" s="103"/>
    </row>
    <row r="362" spans="3:34" s="93" customFormat="1" x14ac:dyDescent="0.25">
      <c r="C362" s="112"/>
      <c r="D362" s="113"/>
      <c r="E362" s="114"/>
      <c r="G362" s="34"/>
      <c r="H362" s="799">
        <f>COUNTIF($H$9:$H$349,"C1")</f>
        <v>0</v>
      </c>
      <c r="I362" s="94"/>
      <c r="J362" s="799">
        <f>COUNTIF($J$9:$J$338,"C1")</f>
        <v>0</v>
      </c>
      <c r="K362" s="94"/>
      <c r="L362" s="237">
        <f>COUNTIF($L$9:$L$338,"C1")</f>
        <v>0</v>
      </c>
      <c r="N362" s="240">
        <f>COUNTIF($N$9:$N$338,"C1")</f>
        <v>0</v>
      </c>
      <c r="O362" s="254" t="s">
        <v>737</v>
      </c>
      <c r="P362" s="242">
        <f>COUNTIF($P$9:$P$338,"C1")</f>
        <v>0</v>
      </c>
      <c r="R362" s="244">
        <f>COUNTIF($R$9:$R$338,"C1")</f>
        <v>0</v>
      </c>
      <c r="T362" s="246">
        <f>COUNTIF($T$9:$T$343,"C1")</f>
        <v>1</v>
      </c>
      <c r="U362" s="94"/>
      <c r="V362" s="800">
        <f>COUNTIF($V$9:$V$338,"C1")</f>
        <v>0</v>
      </c>
      <c r="W362" s="94"/>
      <c r="X362" s="801">
        <f>COUNTIF($X$9:$X$338,"C1")</f>
        <v>1</v>
      </c>
      <c r="Y362" s="104"/>
      <c r="Z362" s="802">
        <f>COUNTIF($Z$9:$Z$336,"C1")</f>
        <v>0</v>
      </c>
      <c r="AA362" s="104"/>
      <c r="AB362" s="799">
        <f>COUNTIF($AB$9:$AB$337,"C1")</f>
        <v>1</v>
      </c>
      <c r="AC362" s="116"/>
      <c r="AD362" s="94">
        <f>COUNTIF($AD$9:$AD$336,"C1")</f>
        <v>0</v>
      </c>
      <c r="AE362" s="104"/>
      <c r="AF362" s="254" t="s">
        <v>737</v>
      </c>
      <c r="AG362" s="103"/>
    </row>
    <row r="363" spans="3:34" s="93" customFormat="1" x14ac:dyDescent="0.25">
      <c r="C363" s="113"/>
      <c r="D363" s="113"/>
      <c r="E363" s="114"/>
      <c r="G363" s="34"/>
      <c r="H363" s="799">
        <f>COUNTIF($H$9:$H$349,"C2")</f>
        <v>0</v>
      </c>
      <c r="I363" s="94"/>
      <c r="J363" s="799">
        <f>COUNTIF($J$9:$J$338,"C2")</f>
        <v>0</v>
      </c>
      <c r="K363" s="94"/>
      <c r="L363" s="237">
        <f>COUNTIF($L$9:$L$338,"C2")</f>
        <v>0</v>
      </c>
      <c r="N363" s="240">
        <f>COUNTIF($N$9:$N$338,"C2")</f>
        <v>0</v>
      </c>
      <c r="O363" s="254" t="s">
        <v>738</v>
      </c>
      <c r="P363" s="242">
        <f>COUNTIF($P$9:$P$338,"C2")</f>
        <v>0</v>
      </c>
      <c r="R363" s="244">
        <f>COUNTIF($R$9:$R$338,"C2")</f>
        <v>0</v>
      </c>
      <c r="T363" s="246">
        <f>COUNTIF($T$9:$T$343,"C2")</f>
        <v>0</v>
      </c>
      <c r="U363" s="94"/>
      <c r="V363" s="800">
        <f>COUNTIF($V$9:$V$338,"C2")</f>
        <v>0</v>
      </c>
      <c r="W363" s="94"/>
      <c r="X363" s="801">
        <f>COUNTIF($X$9:$X$338,"C2")</f>
        <v>0</v>
      </c>
      <c r="Y363" s="104"/>
      <c r="Z363" s="802">
        <f>COUNTIF($Z$9:$Z$337,"C2")</f>
        <v>1</v>
      </c>
      <c r="AA363" s="104"/>
      <c r="AB363" s="799">
        <f>COUNTIF($AB$9:$AB$337,"C2")</f>
        <v>0</v>
      </c>
      <c r="AC363" s="116"/>
      <c r="AD363" s="94">
        <f>COUNTIF($AD$9:$AD$336,"C2")</f>
        <v>0</v>
      </c>
      <c r="AE363" s="104"/>
      <c r="AF363" s="254" t="s">
        <v>738</v>
      </c>
      <c r="AG363" s="103"/>
    </row>
    <row r="364" spans="3:34" s="93" customFormat="1" x14ac:dyDescent="0.25">
      <c r="C364" s="113"/>
      <c r="D364" s="113"/>
      <c r="E364" s="114"/>
      <c r="G364" s="34"/>
      <c r="H364" s="799">
        <f>COUNTIF($H$9:$H$349,"D")</f>
        <v>0</v>
      </c>
      <c r="I364" s="94"/>
      <c r="J364" s="799">
        <f>COUNTIF($J$9:$J$338,"D")</f>
        <v>0</v>
      </c>
      <c r="K364" s="94"/>
      <c r="L364" s="237">
        <f>COUNTIF($L$9:$L$338,"D")</f>
        <v>0</v>
      </c>
      <c r="N364" s="240">
        <f>COUNTIF($N$9:$N$338,"D")</f>
        <v>0</v>
      </c>
      <c r="O364" s="254" t="s">
        <v>739</v>
      </c>
      <c r="P364" s="242">
        <f>COUNTIF($P$9:$P$338,"D")</f>
        <v>0</v>
      </c>
      <c r="R364" s="244">
        <f>COUNTIF($R$9:$R$338,"D")</f>
        <v>0</v>
      </c>
      <c r="T364" s="246">
        <f>COUNTIF($T$9:$T$343,"D")</f>
        <v>0</v>
      </c>
      <c r="U364" s="94"/>
      <c r="V364" s="800">
        <f>COUNTIF($V$9:$V$338,"D")</f>
        <v>0</v>
      </c>
      <c r="W364" s="94"/>
      <c r="X364" s="801">
        <f>COUNTIF($X$9:$X$338,"D")</f>
        <v>0</v>
      </c>
      <c r="Y364" s="104"/>
      <c r="Z364" s="802">
        <f>COUNTIF($Z$9:$Z$336,"D")</f>
        <v>0</v>
      </c>
      <c r="AA364" s="104"/>
      <c r="AB364" s="799">
        <f>COUNTIF($AB$9:$AB$337,"D")</f>
        <v>0</v>
      </c>
      <c r="AC364" s="116"/>
      <c r="AD364" s="94">
        <f>COUNTIF($AD$9:$AD$336,"D")</f>
        <v>0</v>
      </c>
      <c r="AE364" s="104"/>
      <c r="AF364" s="254" t="s">
        <v>739</v>
      </c>
      <c r="AG364" s="103"/>
    </row>
    <row r="365" spans="3:34" s="93" customFormat="1" x14ac:dyDescent="0.25">
      <c r="C365" s="113"/>
      <c r="D365" s="113"/>
      <c r="E365" s="114"/>
      <c r="G365" s="34"/>
      <c r="H365" s="799">
        <f>COUNTIF($H$9:$H$349,"A DN")</f>
        <v>1</v>
      </c>
      <c r="I365" s="94"/>
      <c r="J365" s="799">
        <f>COUNTIF($J$9:$J$338,"A DN")</f>
        <v>0</v>
      </c>
      <c r="K365" s="94"/>
      <c r="L365" s="237">
        <f>COUNTIF($L$9:$L$338,"A DN")</f>
        <v>0</v>
      </c>
      <c r="N365" s="240">
        <f>COUNTIF($N$9:$N$338,"A DN")</f>
        <v>0</v>
      </c>
      <c r="O365" s="254" t="s">
        <v>740</v>
      </c>
      <c r="P365" s="242">
        <f>COUNTIF($P$9:$P$338,"A DN")</f>
        <v>1</v>
      </c>
      <c r="R365" s="244">
        <f>COUNTIF($R$9:$R$338,"A DN")</f>
        <v>1</v>
      </c>
      <c r="T365" s="246">
        <f>COUNTIF($T$9:$T$343,"A DN")</f>
        <v>3</v>
      </c>
      <c r="U365" s="94"/>
      <c r="V365" s="800">
        <f>COUNTIF($V$9:$V$338,"A DN")</f>
        <v>3</v>
      </c>
      <c r="W365" s="94"/>
      <c r="X365" s="801">
        <f>COUNTIF($X$9:$X$338,"A DN")</f>
        <v>4</v>
      </c>
      <c r="Y365" s="104"/>
      <c r="Z365" s="802">
        <f>COUNTIF($Z$9:$Z$337,"A DN")</f>
        <v>3</v>
      </c>
      <c r="AA365" s="104"/>
      <c r="AB365" s="799">
        <f>COUNTIF($AB$9:$AB$337,"A DN")</f>
        <v>3</v>
      </c>
      <c r="AC365" s="116"/>
      <c r="AD365" s="94">
        <f>COUNTIF($AD$9:$AD$336,"A DN")</f>
        <v>0</v>
      </c>
      <c r="AE365" s="104"/>
      <c r="AF365" s="254" t="s">
        <v>740</v>
      </c>
      <c r="AG365" s="103"/>
    </row>
    <row r="366" spans="3:34" s="93" customFormat="1" x14ac:dyDescent="0.25">
      <c r="C366" s="113"/>
      <c r="D366" s="113"/>
      <c r="E366" s="114"/>
      <c r="G366" s="34"/>
      <c r="N366" s="108"/>
      <c r="O366" s="108"/>
      <c r="X366" s="801">
        <f>COUNTIF($X$9:$X$349,"KXL")</f>
        <v>2</v>
      </c>
      <c r="Y366" s="104"/>
      <c r="AA366" s="104"/>
      <c r="AB366" s="78"/>
      <c r="AC366" s="104"/>
      <c r="AD366" s="78"/>
      <c r="AE366" s="104"/>
      <c r="AF366" s="254" t="s">
        <v>1273</v>
      </c>
      <c r="AG366" s="103"/>
    </row>
    <row r="367" spans="3:34" s="93" customFormat="1" x14ac:dyDescent="0.25">
      <c r="C367" s="113"/>
      <c r="D367" s="112"/>
      <c r="E367" s="114"/>
      <c r="G367" s="34"/>
      <c r="N367" s="108"/>
      <c r="O367" s="108"/>
      <c r="Y367" s="104"/>
      <c r="AA367" s="104"/>
      <c r="AB367" s="78"/>
      <c r="AC367" s="104"/>
      <c r="AD367" s="78"/>
      <c r="AE367" s="104"/>
      <c r="AF367" s="105"/>
      <c r="AG367" s="103"/>
    </row>
    <row r="368" spans="3:34" s="93" customFormat="1" x14ac:dyDescent="0.25">
      <c r="C368" s="112"/>
      <c r="D368" s="113"/>
      <c r="E368" s="114"/>
      <c r="G368" s="34"/>
      <c r="N368" s="108"/>
      <c r="O368" s="108"/>
      <c r="P368" s="94"/>
      <c r="Q368" s="94"/>
      <c r="Y368" s="104"/>
      <c r="AA368" s="104"/>
      <c r="AB368" s="78"/>
      <c r="AC368" s="104"/>
      <c r="AD368" s="78"/>
      <c r="AE368" s="104"/>
      <c r="AF368" s="105"/>
      <c r="AG368" s="103"/>
    </row>
    <row r="369" spans="3:33" s="93" customFormat="1" x14ac:dyDescent="0.25">
      <c r="C369" s="113"/>
      <c r="D369" s="113"/>
      <c r="E369" s="114"/>
      <c r="G369" s="34"/>
      <c r="N369" s="108"/>
      <c r="O369" s="108"/>
      <c r="P369" s="108"/>
      <c r="Q369" s="108"/>
      <c r="Y369" s="104"/>
      <c r="AA369" s="104"/>
      <c r="AB369" s="78"/>
      <c r="AC369" s="104"/>
      <c r="AD369" s="78"/>
      <c r="AE369" s="104"/>
      <c r="AF369" s="105"/>
      <c r="AG369" s="103"/>
    </row>
    <row r="370" spans="3:33" s="93" customFormat="1" x14ac:dyDescent="0.25">
      <c r="C370" s="113"/>
      <c r="D370" s="113"/>
      <c r="E370" s="114"/>
      <c r="G370" s="34"/>
      <c r="N370" s="94"/>
      <c r="O370" s="94"/>
      <c r="P370" s="108"/>
      <c r="Q370" s="108"/>
      <c r="AB370" s="108"/>
      <c r="AC370" s="108"/>
      <c r="AF370" s="105"/>
      <c r="AG370" s="103"/>
    </row>
    <row r="371" spans="3:33" s="93" customFormat="1" x14ac:dyDescent="0.25">
      <c r="C371" s="112"/>
      <c r="D371" s="113"/>
      <c r="E371" s="114"/>
      <c r="G371" s="34"/>
      <c r="N371" s="108"/>
      <c r="O371" s="108"/>
      <c r="P371" s="108"/>
      <c r="Q371" s="108"/>
      <c r="AB371" s="108"/>
      <c r="AC371" s="108"/>
      <c r="AF371" s="105"/>
      <c r="AG371" s="103"/>
    </row>
    <row r="372" spans="3:33" s="93" customFormat="1" x14ac:dyDescent="0.25">
      <c r="C372" s="113"/>
      <c r="D372" s="113"/>
      <c r="E372" s="114"/>
      <c r="G372" s="34"/>
      <c r="N372" s="108"/>
      <c r="O372" s="108"/>
      <c r="AB372" s="108"/>
      <c r="AC372" s="108"/>
      <c r="AF372" s="105"/>
      <c r="AG372" s="103"/>
    </row>
    <row r="373" spans="3:33" s="93" customFormat="1" x14ac:dyDescent="0.25">
      <c r="C373" s="113"/>
      <c r="D373" s="113"/>
      <c r="E373" s="114"/>
      <c r="G373" s="34"/>
      <c r="N373" s="108"/>
      <c r="O373" s="108"/>
      <c r="AB373" s="108"/>
      <c r="AC373" s="108"/>
      <c r="AF373" s="105"/>
      <c r="AG373" s="103"/>
    </row>
    <row r="374" spans="3:33" s="93" customFormat="1" x14ac:dyDescent="0.25">
      <c r="C374" s="112"/>
      <c r="D374" s="112"/>
      <c r="G374" s="34"/>
      <c r="P374" s="108"/>
      <c r="Q374" s="108"/>
      <c r="AF374" s="105"/>
      <c r="AG374" s="103"/>
    </row>
    <row r="375" spans="3:33" s="93" customFormat="1" x14ac:dyDescent="0.25">
      <c r="C375" s="113"/>
      <c r="D375" s="113"/>
      <c r="E375" s="114"/>
      <c r="G375" s="34"/>
      <c r="N375" s="108"/>
      <c r="O375" s="108"/>
      <c r="P375" s="108"/>
      <c r="Q375" s="108"/>
      <c r="AB375" s="94"/>
      <c r="AC375" s="94"/>
      <c r="AF375" s="105"/>
      <c r="AG375" s="103"/>
    </row>
    <row r="376" spans="3:33" s="93" customFormat="1" x14ac:dyDescent="0.25">
      <c r="C376" s="113"/>
      <c r="D376" s="113"/>
      <c r="E376" s="114"/>
      <c r="G376" s="34"/>
      <c r="N376" s="108"/>
      <c r="O376" s="108"/>
      <c r="P376" s="108"/>
      <c r="Q376" s="108"/>
      <c r="AB376" s="108"/>
      <c r="AC376" s="108"/>
      <c r="AF376" s="105"/>
      <c r="AG376" s="103"/>
    </row>
    <row r="377" spans="3:33" s="93" customFormat="1" x14ac:dyDescent="0.25">
      <c r="C377" s="113"/>
      <c r="D377" s="113"/>
      <c r="E377" s="114"/>
      <c r="G377" s="34"/>
      <c r="N377" s="108"/>
      <c r="O377" s="108"/>
      <c r="P377" s="108"/>
      <c r="Q377" s="108"/>
      <c r="AB377" s="108"/>
      <c r="AC377" s="108"/>
      <c r="AF377" s="105"/>
      <c r="AG377" s="103"/>
    </row>
    <row r="378" spans="3:33" s="93" customFormat="1" x14ac:dyDescent="0.25">
      <c r="C378" s="113"/>
      <c r="D378" s="113"/>
      <c r="E378" s="114"/>
      <c r="G378" s="34"/>
      <c r="N378" s="108"/>
      <c r="O378" s="108"/>
      <c r="P378" s="108"/>
      <c r="Q378" s="108"/>
      <c r="AB378" s="94"/>
      <c r="AC378" s="94"/>
      <c r="AF378" s="105"/>
      <c r="AG378" s="103"/>
    </row>
    <row r="379" spans="3:33" s="93" customFormat="1" x14ac:dyDescent="0.25">
      <c r="C379" s="113"/>
      <c r="D379" s="113"/>
      <c r="E379" s="114"/>
      <c r="G379" s="34"/>
      <c r="N379" s="108"/>
      <c r="O379" s="108"/>
      <c r="P379" s="108"/>
      <c r="Q379" s="108"/>
      <c r="AB379" s="94"/>
      <c r="AC379" s="94"/>
      <c r="AF379" s="105"/>
      <c r="AG379" s="103"/>
    </row>
    <row r="380" spans="3:33" s="93" customFormat="1" x14ac:dyDescent="0.25">
      <c r="C380" s="113"/>
      <c r="D380" s="113"/>
      <c r="E380" s="114"/>
      <c r="G380" s="34"/>
      <c r="N380" s="108"/>
      <c r="O380" s="108"/>
      <c r="P380" s="108"/>
      <c r="Q380" s="108"/>
      <c r="AB380" s="108"/>
      <c r="AC380" s="108"/>
      <c r="AF380" s="105"/>
      <c r="AG380" s="103"/>
    </row>
    <row r="381" spans="3:33" s="93" customFormat="1" x14ac:dyDescent="0.25">
      <c r="C381" s="113"/>
      <c r="D381" s="113"/>
      <c r="E381" s="114"/>
      <c r="G381" s="34"/>
      <c r="N381" s="108"/>
      <c r="O381" s="108"/>
      <c r="P381" s="108"/>
      <c r="Q381" s="108"/>
      <c r="AB381" s="94"/>
      <c r="AC381" s="94"/>
      <c r="AF381" s="105"/>
      <c r="AG381" s="103"/>
    </row>
    <row r="382" spans="3:33" s="93" customFormat="1" x14ac:dyDescent="0.25">
      <c r="C382" s="113"/>
      <c r="D382" s="113"/>
      <c r="E382" s="114"/>
      <c r="G382" s="34"/>
      <c r="N382" s="108"/>
      <c r="O382" s="108"/>
      <c r="P382" s="108"/>
      <c r="Q382" s="108"/>
      <c r="AB382" s="94"/>
      <c r="AC382" s="94"/>
      <c r="AF382" s="105"/>
      <c r="AG382" s="103"/>
    </row>
    <row r="383" spans="3:33" s="93" customFormat="1" x14ac:dyDescent="0.25">
      <c r="C383" s="113"/>
      <c r="D383" s="113"/>
      <c r="E383" s="114"/>
      <c r="G383" s="34"/>
      <c r="N383" s="108"/>
      <c r="O383" s="108"/>
      <c r="P383" s="108"/>
      <c r="Q383" s="108"/>
      <c r="AB383" s="108"/>
      <c r="AC383" s="108"/>
      <c r="AF383" s="105"/>
      <c r="AG383" s="103"/>
    </row>
    <row r="384" spans="3:33" s="93" customFormat="1" x14ac:dyDescent="0.25">
      <c r="C384" s="112"/>
      <c r="D384" s="113"/>
      <c r="E384" s="114"/>
      <c r="G384" s="34"/>
      <c r="AB384" s="108"/>
      <c r="AC384" s="108"/>
      <c r="AF384" s="105"/>
      <c r="AG384" s="103"/>
    </row>
    <row r="385" spans="3:33" s="93" customFormat="1" x14ac:dyDescent="0.25">
      <c r="C385" s="113"/>
      <c r="D385" s="113"/>
      <c r="E385" s="114"/>
      <c r="G385" s="34"/>
      <c r="AB385" s="108"/>
      <c r="AC385" s="108"/>
      <c r="AF385" s="105"/>
      <c r="AG385" s="103"/>
    </row>
    <row r="386" spans="3:33" s="93" customFormat="1" x14ac:dyDescent="0.25">
      <c r="C386" s="113"/>
      <c r="D386" s="113"/>
      <c r="E386" s="114"/>
      <c r="G386" s="34"/>
      <c r="AB386" s="108"/>
      <c r="AC386" s="108"/>
      <c r="AF386" s="105"/>
      <c r="AG386" s="103"/>
    </row>
    <row r="387" spans="3:33" s="93" customFormat="1" x14ac:dyDescent="0.25">
      <c r="C387" s="113"/>
      <c r="D387" s="113"/>
      <c r="E387" s="114"/>
      <c r="G387" s="34"/>
      <c r="AB387" s="108"/>
      <c r="AC387" s="108"/>
      <c r="AF387" s="105"/>
      <c r="AG387" s="103"/>
    </row>
    <row r="388" spans="3:33" s="93" customFormat="1" x14ac:dyDescent="0.25">
      <c r="C388" s="113"/>
      <c r="D388" s="112"/>
      <c r="E388" s="114"/>
      <c r="G388" s="34"/>
      <c r="AB388" s="108"/>
      <c r="AC388" s="108"/>
      <c r="AF388" s="105"/>
      <c r="AG388" s="103"/>
    </row>
    <row r="389" spans="3:33" s="93" customFormat="1" x14ac:dyDescent="0.25">
      <c r="C389" s="113"/>
      <c r="D389" s="113"/>
      <c r="E389" s="114"/>
      <c r="G389" s="34"/>
      <c r="AB389" s="108"/>
      <c r="AC389" s="108"/>
      <c r="AF389" s="105"/>
      <c r="AG389" s="103"/>
    </row>
    <row r="390" spans="3:33" s="93" customFormat="1" x14ac:dyDescent="0.25">
      <c r="C390" s="113"/>
      <c r="D390" s="113"/>
      <c r="E390" s="114"/>
      <c r="G390" s="34"/>
      <c r="N390" s="94"/>
      <c r="O390" s="94"/>
      <c r="AB390" s="108"/>
      <c r="AC390" s="108"/>
      <c r="AF390" s="105"/>
      <c r="AG390" s="103"/>
    </row>
    <row r="391" spans="3:33" x14ac:dyDescent="0.25">
      <c r="C391" s="64"/>
      <c r="D391" s="113"/>
      <c r="E391" s="114"/>
      <c r="F391" s="93"/>
      <c r="N391" s="24"/>
      <c r="O391" s="24"/>
    </row>
    <row r="392" spans="3:33" x14ac:dyDescent="0.25">
      <c r="C392" s="65"/>
      <c r="D392" s="113"/>
      <c r="E392" s="114"/>
      <c r="F392" s="93"/>
    </row>
    <row r="393" spans="3:33" x14ac:dyDescent="0.25">
      <c r="C393" s="65"/>
      <c r="D393" s="113"/>
      <c r="E393" s="114"/>
      <c r="F393" s="93"/>
    </row>
    <row r="394" spans="3:33" x14ac:dyDescent="0.25">
      <c r="C394" s="65"/>
      <c r="D394" s="65"/>
      <c r="E394" s="92"/>
      <c r="N394" s="24"/>
      <c r="O394" s="24"/>
      <c r="P394" s="24"/>
      <c r="Q394" s="24"/>
    </row>
    <row r="395" spans="3:33" x14ac:dyDescent="0.25">
      <c r="C395" s="65"/>
      <c r="D395" s="112"/>
      <c r="E395" s="377"/>
      <c r="N395" s="24"/>
      <c r="O395" s="24"/>
      <c r="P395" s="24"/>
      <c r="Q395" s="24"/>
    </row>
    <row r="396" spans="3:33" x14ac:dyDescent="0.25">
      <c r="C396" s="65"/>
      <c r="D396" s="113"/>
      <c r="F396" s="93"/>
      <c r="N396" s="24"/>
      <c r="O396" s="24"/>
    </row>
    <row r="397" spans="3:33" x14ac:dyDescent="0.25">
      <c r="C397" s="65"/>
      <c r="D397" s="113"/>
      <c r="F397" s="93"/>
    </row>
    <row r="398" spans="3:33" x14ac:dyDescent="0.25">
      <c r="C398" s="65"/>
      <c r="D398" s="113"/>
      <c r="F398" s="93"/>
      <c r="N398" s="15"/>
      <c r="O398" s="15"/>
    </row>
    <row r="399" spans="3:33" x14ac:dyDescent="0.25">
      <c r="C399" s="65"/>
      <c r="D399" s="113"/>
      <c r="F399" s="93"/>
      <c r="N399" s="15"/>
      <c r="O399" s="15"/>
    </row>
    <row r="400" spans="3:33" x14ac:dyDescent="0.25">
      <c r="C400" s="65"/>
      <c r="D400" s="113"/>
      <c r="F400" s="93"/>
      <c r="N400" s="24"/>
      <c r="O400" s="24"/>
    </row>
    <row r="401" spans="3:15" x14ac:dyDescent="0.25">
      <c r="C401" s="65"/>
      <c r="D401" s="113"/>
      <c r="F401" s="93"/>
      <c r="N401" s="24"/>
      <c r="O401" s="24"/>
    </row>
    <row r="402" spans="3:15" x14ac:dyDescent="0.25">
      <c r="C402" s="65"/>
      <c r="D402" s="113"/>
      <c r="F402" s="93"/>
      <c r="N402" s="15"/>
      <c r="O402" s="15"/>
    </row>
    <row r="403" spans="3:15" x14ac:dyDescent="0.25">
      <c r="C403" s="65"/>
      <c r="D403" s="113"/>
      <c r="F403" s="93"/>
      <c r="N403" s="15"/>
      <c r="O403" s="15"/>
    </row>
    <row r="404" spans="3:15" x14ac:dyDescent="0.25">
      <c r="C404" s="65"/>
      <c r="D404" s="65"/>
      <c r="E404" s="92"/>
      <c r="N404" s="15"/>
      <c r="O404" s="15"/>
    </row>
    <row r="405" spans="3:15" x14ac:dyDescent="0.25">
      <c r="C405" s="65"/>
      <c r="D405" s="112"/>
      <c r="E405" s="377"/>
    </row>
    <row r="406" spans="3:15" x14ac:dyDescent="0.25">
      <c r="D406" s="113"/>
      <c r="F406" s="93"/>
    </row>
    <row r="407" spans="3:15" x14ac:dyDescent="0.25">
      <c r="D407" s="113"/>
      <c r="F407" s="93"/>
    </row>
    <row r="408" spans="3:15" x14ac:dyDescent="0.25">
      <c r="D408" s="113"/>
      <c r="F408" s="93"/>
    </row>
    <row r="409" spans="3:15" x14ac:dyDescent="0.25">
      <c r="D409" s="113"/>
      <c r="F409" s="93"/>
    </row>
    <row r="410" spans="3:15" x14ac:dyDescent="0.25">
      <c r="C410" s="64"/>
      <c r="D410" s="113"/>
      <c r="F410" s="93"/>
    </row>
    <row r="411" spans="3:15" x14ac:dyDescent="0.25">
      <c r="C411" s="65"/>
      <c r="D411" s="113"/>
      <c r="F411" s="93"/>
    </row>
    <row r="412" spans="3:15" x14ac:dyDescent="0.25">
      <c r="C412" s="65"/>
      <c r="D412" s="65"/>
      <c r="E412" s="92"/>
      <c r="F412" s="93"/>
    </row>
    <row r="413" spans="3:15" x14ac:dyDescent="0.25">
      <c r="C413" s="65"/>
      <c r="D413" s="65"/>
      <c r="E413" s="92"/>
    </row>
    <row r="414" spans="3:15" x14ac:dyDescent="0.25">
      <c r="C414" s="65"/>
      <c r="D414" s="65"/>
      <c r="E414" s="92"/>
    </row>
    <row r="415" spans="3:15" x14ac:dyDescent="0.25">
      <c r="C415" s="65"/>
      <c r="D415" s="65"/>
      <c r="E415" s="92"/>
    </row>
    <row r="416" spans="3:15" x14ac:dyDescent="0.25">
      <c r="C416" s="65"/>
      <c r="D416" s="65"/>
      <c r="E416" s="92"/>
    </row>
    <row r="417" spans="3:6" x14ac:dyDescent="0.25">
      <c r="C417" s="65"/>
      <c r="D417" s="65"/>
      <c r="E417" s="92"/>
    </row>
    <row r="418" spans="3:6" x14ac:dyDescent="0.25">
      <c r="C418" s="65"/>
      <c r="D418" s="65"/>
      <c r="E418" s="92"/>
    </row>
    <row r="419" spans="3:6" x14ac:dyDescent="0.25">
      <c r="C419" s="65"/>
      <c r="D419" s="65"/>
      <c r="E419" s="92"/>
    </row>
    <row r="420" spans="3:6" x14ac:dyDescent="0.25">
      <c r="C420" s="65"/>
      <c r="D420" s="65"/>
      <c r="E420" s="92"/>
    </row>
    <row r="421" spans="3:6" x14ac:dyDescent="0.25">
      <c r="C421" s="65"/>
      <c r="D421" s="65"/>
      <c r="E421" s="92"/>
    </row>
    <row r="422" spans="3:6" x14ac:dyDescent="0.25">
      <c r="C422" s="65"/>
      <c r="D422" s="65"/>
      <c r="E422" s="92"/>
    </row>
    <row r="423" spans="3:6" x14ac:dyDescent="0.25">
      <c r="C423" s="65"/>
      <c r="D423" s="65"/>
      <c r="E423" s="92"/>
    </row>
    <row r="424" spans="3:6" x14ac:dyDescent="0.25">
      <c r="C424" s="65"/>
      <c r="D424" s="65"/>
      <c r="E424" s="92"/>
    </row>
    <row r="425" spans="3:6" x14ac:dyDescent="0.25">
      <c r="D425" s="112"/>
    </row>
    <row r="426" spans="3:6" x14ac:dyDescent="0.25">
      <c r="C426" s="64"/>
      <c r="D426" s="113"/>
      <c r="F426" s="93"/>
    </row>
    <row r="427" spans="3:6" x14ac:dyDescent="0.25">
      <c r="C427" s="65"/>
      <c r="D427" s="113"/>
      <c r="F427" s="93"/>
    </row>
    <row r="428" spans="3:6" x14ac:dyDescent="0.25">
      <c r="C428" s="65"/>
      <c r="D428" s="113"/>
      <c r="E428" s="114"/>
      <c r="F428" s="93"/>
    </row>
    <row r="429" spans="3:6" x14ac:dyDescent="0.25">
      <c r="C429" s="65"/>
      <c r="D429" s="113"/>
      <c r="E429" s="114"/>
      <c r="F429" s="93"/>
    </row>
    <row r="430" spans="3:6" x14ac:dyDescent="0.25">
      <c r="D430" s="113"/>
      <c r="E430" s="114"/>
      <c r="F430" s="93"/>
    </row>
    <row r="431" spans="3:6" x14ac:dyDescent="0.25">
      <c r="C431" s="64"/>
      <c r="D431" s="113"/>
      <c r="F431" s="93"/>
    </row>
    <row r="432" spans="3:6" x14ac:dyDescent="0.25">
      <c r="C432" s="65"/>
      <c r="D432" s="113"/>
      <c r="E432" s="114"/>
      <c r="F432" s="93"/>
    </row>
    <row r="433" spans="3:5" x14ac:dyDescent="0.25">
      <c r="C433" s="65"/>
      <c r="D433" s="112"/>
      <c r="E433" s="92"/>
    </row>
    <row r="434" spans="3:5" x14ac:dyDescent="0.25">
      <c r="C434" s="65"/>
      <c r="D434" s="65"/>
      <c r="E434" s="92"/>
    </row>
    <row r="435" spans="3:5" x14ac:dyDescent="0.25">
      <c r="C435" s="65"/>
      <c r="D435" s="65"/>
      <c r="E435" s="92"/>
    </row>
    <row r="436" spans="3:5" x14ac:dyDescent="0.25">
      <c r="C436" s="65"/>
      <c r="D436" s="65"/>
      <c r="E436" s="92"/>
    </row>
    <row r="437" spans="3:5" x14ac:dyDescent="0.25">
      <c r="C437" s="65"/>
      <c r="D437" s="112"/>
      <c r="E437" s="92"/>
    </row>
    <row r="438" spans="3:5" x14ac:dyDescent="0.25">
      <c r="C438" s="65"/>
      <c r="D438" s="65"/>
      <c r="E438" s="92"/>
    </row>
    <row r="439" spans="3:5" x14ac:dyDescent="0.25">
      <c r="C439" s="65"/>
      <c r="D439" s="65"/>
      <c r="E439" s="92"/>
    </row>
    <row r="440" spans="3:5" x14ac:dyDescent="0.25">
      <c r="C440" s="65"/>
      <c r="D440" s="65"/>
      <c r="E440" s="92"/>
    </row>
    <row r="441" spans="3:5" x14ac:dyDescent="0.25">
      <c r="C441" s="65"/>
      <c r="D441" s="65"/>
      <c r="E441" s="92"/>
    </row>
    <row r="442" spans="3:5" x14ac:dyDescent="0.25">
      <c r="C442" s="65"/>
      <c r="D442" s="65"/>
      <c r="E442" s="92"/>
    </row>
    <row r="443" spans="3:5" x14ac:dyDescent="0.25">
      <c r="C443" s="65"/>
      <c r="D443" s="65"/>
      <c r="E443" s="92"/>
    </row>
    <row r="444" spans="3:5" x14ac:dyDescent="0.25">
      <c r="C444" s="65"/>
      <c r="D444" s="65"/>
      <c r="E444" s="92"/>
    </row>
    <row r="445" spans="3:5" x14ac:dyDescent="0.25">
      <c r="C445" s="65"/>
      <c r="D445" s="65"/>
      <c r="E445" s="92"/>
    </row>
    <row r="447" spans="3:5" x14ac:dyDescent="0.25">
      <c r="C447" s="64"/>
      <c r="D447" s="64"/>
    </row>
    <row r="448" spans="3:5" x14ac:dyDescent="0.25">
      <c r="C448" s="65"/>
      <c r="D448" s="65"/>
      <c r="E448" s="92"/>
    </row>
    <row r="449" spans="3:5" x14ac:dyDescent="0.25">
      <c r="C449" s="65"/>
      <c r="D449" s="65"/>
      <c r="E449" s="92"/>
    </row>
    <row r="450" spans="3:5" x14ac:dyDescent="0.25">
      <c r="C450" s="65"/>
      <c r="D450" s="65"/>
      <c r="E450" s="92"/>
    </row>
    <row r="451" spans="3:5" x14ac:dyDescent="0.25">
      <c r="C451" s="65"/>
      <c r="D451" s="65"/>
      <c r="E451" s="92"/>
    </row>
    <row r="452" spans="3:5" x14ac:dyDescent="0.25">
      <c r="C452" s="65"/>
      <c r="D452" s="65"/>
      <c r="E452" s="92"/>
    </row>
    <row r="453" spans="3:5" x14ac:dyDescent="0.25">
      <c r="C453" s="65"/>
      <c r="D453" s="65"/>
      <c r="E453" s="92"/>
    </row>
    <row r="454" spans="3:5" x14ac:dyDescent="0.25">
      <c r="C454" s="65"/>
      <c r="D454" s="65"/>
      <c r="E454" s="92"/>
    </row>
    <row r="455" spans="3:5" x14ac:dyDescent="0.25">
      <c r="C455" s="65"/>
      <c r="D455" s="65"/>
      <c r="E455" s="92"/>
    </row>
    <row r="456" spans="3:5" x14ac:dyDescent="0.25">
      <c r="C456" s="65"/>
      <c r="D456" s="65"/>
      <c r="E456" s="92"/>
    </row>
    <row r="457" spans="3:5" x14ac:dyDescent="0.25">
      <c r="C457" s="65"/>
      <c r="D457" s="65"/>
      <c r="E457" s="92"/>
    </row>
    <row r="458" spans="3:5" x14ac:dyDescent="0.25">
      <c r="C458" s="65"/>
      <c r="D458" s="65"/>
      <c r="E458" s="92"/>
    </row>
    <row r="459" spans="3:5" x14ac:dyDescent="0.25">
      <c r="C459" s="65"/>
      <c r="D459" s="65"/>
      <c r="E459" s="92"/>
    </row>
    <row r="460" spans="3:5" x14ac:dyDescent="0.25">
      <c r="C460" s="65"/>
      <c r="D460" s="65"/>
      <c r="E460" s="92"/>
    </row>
    <row r="461" spans="3:5" x14ac:dyDescent="0.25">
      <c r="C461" s="65"/>
      <c r="D461" s="65"/>
      <c r="E461" s="92"/>
    </row>
    <row r="462" spans="3:5" x14ac:dyDescent="0.25">
      <c r="C462" s="65"/>
      <c r="D462" s="65"/>
      <c r="E462" s="92"/>
    </row>
    <row r="463" spans="3:5" x14ac:dyDescent="0.25">
      <c r="C463" s="65"/>
      <c r="D463" s="65"/>
      <c r="E463" s="92"/>
    </row>
    <row r="464" spans="3:5" x14ac:dyDescent="0.25">
      <c r="C464" s="65"/>
      <c r="D464" s="65"/>
      <c r="E464" s="92"/>
    </row>
    <row r="465" spans="3:5" x14ac:dyDescent="0.25">
      <c r="C465" s="65"/>
      <c r="D465" s="65"/>
      <c r="E465" s="92"/>
    </row>
    <row r="466" spans="3:5" x14ac:dyDescent="0.25">
      <c r="C466" s="65"/>
      <c r="D466" s="65"/>
      <c r="E466" s="92"/>
    </row>
    <row r="467" spans="3:5" x14ac:dyDescent="0.25">
      <c r="C467" s="65"/>
      <c r="D467" s="65"/>
      <c r="E467" s="92"/>
    </row>
    <row r="468" spans="3:5" x14ac:dyDescent="0.25">
      <c r="C468" s="65"/>
      <c r="D468" s="65"/>
      <c r="E468" s="92"/>
    </row>
    <row r="469" spans="3:5" x14ac:dyDescent="0.25">
      <c r="C469" s="65"/>
      <c r="D469" s="65"/>
      <c r="E469" s="92"/>
    </row>
    <row r="470" spans="3:5" x14ac:dyDescent="0.25">
      <c r="C470" s="65"/>
      <c r="D470" s="65"/>
      <c r="E470" s="92"/>
    </row>
    <row r="471" spans="3:5" x14ac:dyDescent="0.25">
      <c r="C471" s="65"/>
      <c r="D471" s="65"/>
      <c r="E471" s="92"/>
    </row>
    <row r="472" spans="3:5" x14ac:dyDescent="0.25">
      <c r="C472" s="65"/>
      <c r="D472" s="65"/>
      <c r="E472" s="92"/>
    </row>
    <row r="473" spans="3:5" x14ac:dyDescent="0.25">
      <c r="C473" s="65"/>
      <c r="D473" s="65"/>
      <c r="E473" s="92"/>
    </row>
    <row r="474" spans="3:5" x14ac:dyDescent="0.25">
      <c r="C474" s="65"/>
      <c r="D474" s="65"/>
      <c r="E474" s="92"/>
    </row>
    <row r="476" spans="3:5" x14ac:dyDescent="0.25">
      <c r="C476" s="64"/>
      <c r="D476" s="64"/>
      <c r="E476" s="91"/>
    </row>
    <row r="477" spans="3:5" x14ac:dyDescent="0.25">
      <c r="C477" s="65"/>
      <c r="D477" s="65"/>
      <c r="E477" s="92"/>
    </row>
    <row r="478" spans="3:5" x14ac:dyDescent="0.25">
      <c r="C478" s="65"/>
      <c r="D478" s="65"/>
      <c r="E478" s="92"/>
    </row>
    <row r="479" spans="3:5" x14ac:dyDescent="0.25">
      <c r="C479" s="65"/>
      <c r="D479" s="65"/>
      <c r="E479" s="92"/>
    </row>
  </sheetData>
  <mergeCells count="27">
    <mergeCell ref="AF6:AF7"/>
    <mergeCell ref="AG6:AG7"/>
    <mergeCell ref="AH6:AH7"/>
    <mergeCell ref="H352:I352"/>
    <mergeCell ref="J352:K352"/>
    <mergeCell ref="T6:U6"/>
    <mergeCell ref="V6:W6"/>
    <mergeCell ref="X6:Y6"/>
    <mergeCell ref="Z6:AA6"/>
    <mergeCell ref="AB6:AC6"/>
    <mergeCell ref="AD6:AE6"/>
    <mergeCell ref="H6:I6"/>
    <mergeCell ref="J6:K6"/>
    <mergeCell ref="L6:M6"/>
    <mergeCell ref="N6:O6"/>
    <mergeCell ref="P6:Q6"/>
    <mergeCell ref="R6:S6"/>
    <mergeCell ref="A1:D1"/>
    <mergeCell ref="AB1:AD3"/>
    <mergeCell ref="A2:D2"/>
    <mergeCell ref="A4:G4"/>
    <mergeCell ref="A6:A7"/>
    <mergeCell ref="B6:B7"/>
    <mergeCell ref="C6:D7"/>
    <mergeCell ref="E6:E7"/>
    <mergeCell ref="F6:F7"/>
    <mergeCell ref="G6:G7"/>
  </mergeCells>
  <conditionalFormatting sqref="R204">
    <cfRule type="containsText" dxfId="25" priority="26" operator="containsText" text="B">
      <formula>NOT(ISERROR(SEARCH("B",R204)))</formula>
    </cfRule>
    <cfRule type="colorScale" priority="27">
      <colorScale>
        <cfvo type="min"/>
        <cfvo type="percentile" val="50"/>
        <cfvo type="max"/>
        <color rgb="FFF8696B"/>
        <color rgb="FFFFEB84"/>
        <color rgb="FF63BE7B"/>
      </colorScale>
    </cfRule>
  </conditionalFormatting>
  <conditionalFormatting sqref="R195:R204 P339 P342:P345 P9:P337">
    <cfRule type="containsText" dxfId="24" priority="25" operator="containsText" text="B">
      <formula>NOT(ISERROR(SEARCH("B",P9)))</formula>
    </cfRule>
  </conditionalFormatting>
  <conditionalFormatting sqref="R339 R342:R345 T37:T47 T342:T345 V344:V345 X344:X345 V9:V47 X9:X47 S48:X48 AF48 S121:U122 AF121:AF122 T49:T120 T123:T337 R9:R337 V49:V154 X49:X154 Z9:Z154">
    <cfRule type="containsText" dxfId="23" priority="22" operator="containsText" text="C">
      <formula>NOT(ISERROR(SEARCH("C",R9)))</formula>
    </cfRule>
    <cfRule type="containsText" dxfId="22" priority="23" operator="containsText" text="B">
      <formula>NOT(ISERROR(SEARCH("B",R9)))</formula>
    </cfRule>
    <cfRule type="containsText" dxfId="21" priority="24" operator="containsText" text="B or C">
      <formula>NOT(ISERROR(SEARCH("B or C",R9)))</formula>
    </cfRule>
  </conditionalFormatting>
  <conditionalFormatting sqref="T9:T36">
    <cfRule type="containsText" dxfId="20" priority="19" operator="containsText" text="C">
      <formula>NOT(ISERROR(SEARCH("C",T9)))</formula>
    </cfRule>
    <cfRule type="containsText" dxfId="19" priority="20" operator="containsText" text="B">
      <formula>NOT(ISERROR(SEARCH("B",T9)))</formula>
    </cfRule>
    <cfRule type="containsText" dxfId="18" priority="21" operator="containsText" text="B or C">
      <formula>NOT(ISERROR(SEARCH("B or C",T9)))</formula>
    </cfRule>
  </conditionalFormatting>
  <conditionalFormatting sqref="N343">
    <cfRule type="containsText" dxfId="17" priority="18" operator="containsText" text="B">
      <formula>NOT(ISERROR(SEARCH("B",N343)))</formula>
    </cfRule>
  </conditionalFormatting>
  <conditionalFormatting sqref="V155:V337">
    <cfRule type="containsText" dxfId="16" priority="15" operator="containsText" text="C">
      <formula>NOT(ISERROR(SEARCH("C",V155)))</formula>
    </cfRule>
    <cfRule type="containsText" dxfId="15" priority="16" operator="containsText" text="B">
      <formula>NOT(ISERROR(SEARCH("B",V155)))</formula>
    </cfRule>
    <cfRule type="containsText" dxfId="14" priority="17" operator="containsText" text="B or C">
      <formula>NOT(ISERROR(SEARCH("B or C",V155)))</formula>
    </cfRule>
  </conditionalFormatting>
  <conditionalFormatting sqref="X339:X343 X346:X349 X155:X337">
    <cfRule type="containsText" dxfId="13" priority="12" operator="containsText" text="C">
      <formula>NOT(ISERROR(SEARCH("C",X155)))</formula>
    </cfRule>
    <cfRule type="containsText" dxfId="12" priority="13" operator="containsText" text="B">
      <formula>NOT(ISERROR(SEARCH("B",X155)))</formula>
    </cfRule>
    <cfRule type="containsText" dxfId="11" priority="14" operator="containsText" text="B or C">
      <formula>NOT(ISERROR(SEARCH("B or C",X155)))</formula>
    </cfRule>
  </conditionalFormatting>
  <conditionalFormatting sqref="Y48">
    <cfRule type="containsText" dxfId="10" priority="9" operator="containsText" text="C">
      <formula>NOT(ISERROR(SEARCH("C",Y48)))</formula>
    </cfRule>
    <cfRule type="containsText" dxfId="9" priority="10" operator="containsText" text="B">
      <formula>NOT(ISERROR(SEARCH("B",Y48)))</formula>
    </cfRule>
    <cfRule type="containsText" dxfId="8" priority="11" operator="containsText" text="B or C">
      <formula>NOT(ISERROR(SEARCH("B or C",Y48)))</formula>
    </cfRule>
  </conditionalFormatting>
  <conditionalFormatting sqref="Z155:Z337">
    <cfRule type="containsText" dxfId="7" priority="6" operator="containsText" text="C">
      <formula>NOT(ISERROR(SEARCH("C",Z155)))</formula>
    </cfRule>
    <cfRule type="containsText" dxfId="6" priority="7" operator="containsText" text="B">
      <formula>NOT(ISERROR(SEARCH("B",Z155)))</formula>
    </cfRule>
    <cfRule type="containsText" dxfId="5" priority="8" operator="containsText" text="B or C">
      <formula>NOT(ISERROR(SEARCH("B or C",Z155)))</formula>
    </cfRule>
  </conditionalFormatting>
  <conditionalFormatting sqref="Q121:Q122">
    <cfRule type="containsText" dxfId="4" priority="5" operator="containsText" text="B">
      <formula>NOT(ISERROR(SEARCH("B",Q121)))</formula>
    </cfRule>
  </conditionalFormatting>
  <conditionalFormatting sqref="Q48">
    <cfRule type="containsText" dxfId="3" priority="4" operator="containsText" text="B">
      <formula>NOT(ISERROR(SEARCH("B",Q48)))</formula>
    </cfRule>
  </conditionalFormatting>
  <conditionalFormatting sqref="AB9:AB337">
    <cfRule type="containsText" dxfId="2" priority="1" operator="containsText" text="C">
      <formula>NOT(ISERROR(SEARCH("C",AB9)))</formula>
    </cfRule>
    <cfRule type="containsText" dxfId="1" priority="2" operator="containsText" text="B">
      <formula>NOT(ISERROR(SEARCH("B",AB9)))</formula>
    </cfRule>
    <cfRule type="containsText" dxfId="0" priority="3" operator="containsText" text="B or C">
      <formula>NOT(ISERROR(SEARCH("B or C",AB9)))</formula>
    </cfRule>
  </conditionalFormatting>
  <pageMargins left="0.7" right="0.7" top="0.75" bottom="0.75" header="0.3" footer="0.3"/>
</worksheet>
</file>

<file path=xl/worksheets/sheet3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20"/>
  <sheetViews>
    <sheetView topLeftCell="A143" zoomScale="70" zoomScaleNormal="70" workbookViewId="0">
      <selection activeCell="A152" sqref="A152:XFD152"/>
    </sheetView>
  </sheetViews>
  <sheetFormatPr defaultRowHeight="15" x14ac:dyDescent="0.25"/>
  <cols>
    <col min="2" max="2" width="22.28515625" customWidth="1"/>
    <col min="3" max="3" width="13.42578125" customWidth="1"/>
    <col min="27" max="27" width="15.42578125" customWidth="1"/>
    <col min="28" max="28" width="16" customWidth="1"/>
    <col min="29" max="29" width="24.5703125" style="813" customWidth="1"/>
    <col min="30" max="30" width="48" customWidth="1"/>
    <col min="31" max="31" width="28.85546875" customWidth="1"/>
    <col min="32" max="32" width="9.140625" customWidth="1"/>
  </cols>
  <sheetData>
    <row r="1" spans="1:30" s="7" customFormat="1" ht="50.25" customHeight="1" x14ac:dyDescent="0.25">
      <c r="A1" s="973" t="s">
        <v>771</v>
      </c>
      <c r="B1" s="974" t="s">
        <v>1</v>
      </c>
      <c r="C1" s="974" t="s">
        <v>396</v>
      </c>
      <c r="D1" s="492" t="s">
        <v>1123</v>
      </c>
      <c r="E1" s="492"/>
      <c r="F1" s="492" t="s">
        <v>1124</v>
      </c>
      <c r="G1" s="492"/>
      <c r="H1" s="492" t="s">
        <v>1019</v>
      </c>
      <c r="I1" s="492"/>
      <c r="J1" s="492" t="s">
        <v>1020</v>
      </c>
      <c r="K1" s="492"/>
      <c r="L1" s="492" t="s">
        <v>1021</v>
      </c>
      <c r="M1" s="492"/>
      <c r="N1" s="492" t="s">
        <v>1022</v>
      </c>
      <c r="O1" s="492"/>
      <c r="P1" s="492" t="s">
        <v>1023</v>
      </c>
      <c r="Q1" s="492"/>
      <c r="R1" s="492" t="s">
        <v>1026</v>
      </c>
      <c r="S1" s="492"/>
      <c r="T1" s="492" t="s">
        <v>1027</v>
      </c>
      <c r="U1" s="492"/>
      <c r="V1" s="492" t="s">
        <v>1028</v>
      </c>
      <c r="W1" s="492"/>
      <c r="X1" s="492" t="s">
        <v>1029</v>
      </c>
      <c r="Y1" s="492"/>
      <c r="Z1" s="1080" t="s">
        <v>1102</v>
      </c>
      <c r="AA1" s="1081" t="s">
        <v>1105</v>
      </c>
      <c r="AB1" s="1081"/>
      <c r="AC1" s="1081"/>
      <c r="AD1" s="1050" t="s">
        <v>259</v>
      </c>
    </row>
    <row r="2" spans="1:30" s="7" customFormat="1" ht="112.5" customHeight="1" x14ac:dyDescent="0.25">
      <c r="A2" s="973"/>
      <c r="B2" s="974"/>
      <c r="C2" s="974"/>
      <c r="D2" s="492" t="s">
        <v>784</v>
      </c>
      <c r="E2" s="492" t="s">
        <v>785</v>
      </c>
      <c r="F2" s="492" t="s">
        <v>784</v>
      </c>
      <c r="G2" s="492" t="s">
        <v>785</v>
      </c>
      <c r="H2" s="492" t="s">
        <v>784</v>
      </c>
      <c r="I2" s="492" t="s">
        <v>785</v>
      </c>
      <c r="J2" s="492" t="s">
        <v>784</v>
      </c>
      <c r="K2" s="492" t="s">
        <v>785</v>
      </c>
      <c r="L2" s="492" t="s">
        <v>784</v>
      </c>
      <c r="M2" s="492" t="s">
        <v>785</v>
      </c>
      <c r="N2" s="492" t="s">
        <v>784</v>
      </c>
      <c r="O2" s="492" t="s">
        <v>785</v>
      </c>
      <c r="P2" s="492" t="s">
        <v>784</v>
      </c>
      <c r="Q2" s="492" t="s">
        <v>785</v>
      </c>
      <c r="R2" s="492" t="s">
        <v>784</v>
      </c>
      <c r="S2" s="492" t="s">
        <v>785</v>
      </c>
      <c r="T2" s="492" t="s">
        <v>784</v>
      </c>
      <c r="U2" s="492" t="s">
        <v>785</v>
      </c>
      <c r="V2" s="492" t="s">
        <v>784</v>
      </c>
      <c r="W2" s="492" t="s">
        <v>785</v>
      </c>
      <c r="X2" s="492" t="s">
        <v>784</v>
      </c>
      <c r="Y2" s="492" t="s">
        <v>785</v>
      </c>
      <c r="Z2" s="1080"/>
      <c r="AA2" s="491" t="s">
        <v>1108</v>
      </c>
      <c r="AB2" s="491" t="s">
        <v>1109</v>
      </c>
      <c r="AC2" s="815" t="s">
        <v>1110</v>
      </c>
      <c r="AD2" s="1050"/>
    </row>
    <row r="3" spans="1:30" s="7" customFormat="1" ht="50.1" customHeight="1" x14ac:dyDescent="0.25">
      <c r="A3" s="207" t="s">
        <v>310</v>
      </c>
      <c r="B3" s="495" t="s">
        <v>1125</v>
      </c>
      <c r="C3" s="211" t="s">
        <v>713</v>
      </c>
      <c r="D3" s="19" t="s">
        <v>1126</v>
      </c>
      <c r="E3" s="19">
        <v>10</v>
      </c>
      <c r="F3" s="19" t="s">
        <v>391</v>
      </c>
      <c r="G3" s="19">
        <v>9</v>
      </c>
      <c r="H3" s="19" t="s">
        <v>390</v>
      </c>
      <c r="I3" s="19">
        <v>10</v>
      </c>
      <c r="J3" s="19" t="s">
        <v>1126</v>
      </c>
      <c r="K3" s="19">
        <v>10</v>
      </c>
      <c r="L3" s="19" t="s">
        <v>1126</v>
      </c>
      <c r="M3" s="19">
        <v>10</v>
      </c>
      <c r="N3" s="19" t="s">
        <v>1126</v>
      </c>
      <c r="O3" s="19">
        <v>10</v>
      </c>
      <c r="P3" s="19" t="s">
        <v>1126</v>
      </c>
      <c r="Q3" s="19">
        <v>10</v>
      </c>
      <c r="R3" s="19" t="s">
        <v>392</v>
      </c>
      <c r="S3" s="19">
        <v>8</v>
      </c>
      <c r="T3" s="19" t="s">
        <v>391</v>
      </c>
      <c r="U3" s="19">
        <v>9</v>
      </c>
      <c r="V3" s="19" t="s">
        <v>391</v>
      </c>
      <c r="W3" s="19">
        <v>9</v>
      </c>
      <c r="X3" s="19" t="s">
        <v>391</v>
      </c>
      <c r="Y3" s="19">
        <v>9</v>
      </c>
      <c r="Z3" s="496" t="s">
        <v>1127</v>
      </c>
      <c r="AA3" s="45" t="s">
        <v>1130</v>
      </c>
      <c r="AB3" s="45" t="s">
        <v>1130</v>
      </c>
      <c r="AC3" s="816"/>
      <c r="AD3" s="3"/>
    </row>
    <row r="4" spans="1:30" s="7" customFormat="1" ht="50.1" customHeight="1" x14ac:dyDescent="0.25">
      <c r="A4" s="207" t="s">
        <v>311</v>
      </c>
      <c r="B4" s="495" t="s">
        <v>1128</v>
      </c>
      <c r="C4" s="211" t="s">
        <v>758</v>
      </c>
      <c r="D4" s="19" t="s">
        <v>392</v>
      </c>
      <c r="E4" s="19">
        <v>8</v>
      </c>
      <c r="F4" s="19" t="s">
        <v>393</v>
      </c>
      <c r="G4" s="19">
        <v>7</v>
      </c>
      <c r="H4" s="19" t="s">
        <v>393</v>
      </c>
      <c r="I4" s="19">
        <v>7</v>
      </c>
      <c r="J4" s="19" t="s">
        <v>393</v>
      </c>
      <c r="K4" s="19">
        <v>7</v>
      </c>
      <c r="L4" s="19" t="s">
        <v>392</v>
      </c>
      <c r="M4" s="19">
        <v>8</v>
      </c>
      <c r="N4" s="19" t="s">
        <v>393</v>
      </c>
      <c r="O4" s="19">
        <v>7</v>
      </c>
      <c r="P4" s="19" t="s">
        <v>392</v>
      </c>
      <c r="Q4" s="19">
        <v>8</v>
      </c>
      <c r="R4" s="19" t="s">
        <v>393</v>
      </c>
      <c r="S4" s="19">
        <v>7</v>
      </c>
      <c r="T4" s="19" t="s">
        <v>393</v>
      </c>
      <c r="U4" s="19">
        <v>7</v>
      </c>
      <c r="V4" s="19" t="s">
        <v>393</v>
      </c>
      <c r="W4" s="19">
        <v>7</v>
      </c>
      <c r="X4" s="19" t="s">
        <v>393</v>
      </c>
      <c r="Y4" s="19">
        <v>7</v>
      </c>
      <c r="Z4" s="496" t="s">
        <v>1129</v>
      </c>
      <c r="AA4" s="45" t="s">
        <v>966</v>
      </c>
      <c r="AB4" s="45" t="s">
        <v>966</v>
      </c>
      <c r="AC4" s="816"/>
      <c r="AD4" s="3"/>
    </row>
    <row r="5" spans="1:30" s="332" customFormat="1" ht="50.1" customHeight="1" x14ac:dyDescent="0.25">
      <c r="A5" s="526"/>
      <c r="B5" s="527" t="s">
        <v>1144</v>
      </c>
      <c r="C5" s="528"/>
      <c r="D5" s="334"/>
      <c r="E5" s="334"/>
      <c r="F5" s="334"/>
      <c r="G5" s="334"/>
      <c r="H5" s="334"/>
      <c r="I5" s="334"/>
      <c r="J5" s="334"/>
      <c r="K5" s="334"/>
      <c r="L5" s="334"/>
      <c r="M5" s="334"/>
      <c r="N5" s="334"/>
      <c r="O5" s="334"/>
      <c r="P5" s="334"/>
      <c r="Q5" s="334"/>
      <c r="R5" s="334"/>
      <c r="S5" s="334"/>
      <c r="T5" s="334"/>
      <c r="U5" s="334"/>
      <c r="V5" s="334"/>
      <c r="W5" s="334"/>
      <c r="X5" s="334"/>
      <c r="Y5" s="334"/>
      <c r="Z5" s="529"/>
      <c r="AA5" s="493"/>
      <c r="AB5" s="493"/>
      <c r="AC5" s="817"/>
      <c r="AD5" s="530"/>
    </row>
    <row r="6" spans="1:30" s="507" customFormat="1" ht="16.5" x14ac:dyDescent="0.25">
      <c r="A6" s="497" t="s">
        <v>310</v>
      </c>
      <c r="B6" s="498" t="s">
        <v>1047</v>
      </c>
      <c r="C6" s="499" t="s">
        <v>1048</v>
      </c>
      <c r="D6" s="500"/>
      <c r="E6" s="500" t="str">
        <f>IF("A1"=D6,10,IF(AND("A2"=D6),9,IF(AND("A3"=D6),8,IF(AND("A4"=D6),7,IF(AND("B1"=D6),6,IF(AND("B2"=D6),5,IF(AND("C1"=D6),4,"")))))))</f>
        <v/>
      </c>
      <c r="F6" s="500"/>
      <c r="G6" s="500" t="str">
        <f>IF("A1"=F6,10,IF(AND("A2"=F6),9,IF(AND("A3"=F6),8,IF(AND("A4"=F6),7,IF(AND("B1"=F6),6,IF(AND("B2"=F6),5,IF(AND("C1"=F6),4,"")))))))</f>
        <v/>
      </c>
      <c r="H6" s="500"/>
      <c r="I6" s="500" t="str">
        <f>IF("A1"=H6,10,IF(AND("A2"=H6),9,IF(AND("A3"=H6),8,IF(AND("A4"=H6),7,IF(AND("B1"=H6),6,IF(AND("B2"=H6),5,IF(AND("C1"=H6),4,"")))))))</f>
        <v/>
      </c>
      <c r="J6" s="501" t="s">
        <v>393</v>
      </c>
      <c r="K6" s="502">
        <f>VLOOKUP(J6,[31]Diem!$A$2:$B$12,2,0)</f>
        <v>7</v>
      </c>
      <c r="L6" s="501" t="s">
        <v>393</v>
      </c>
      <c r="M6" s="502">
        <f>VLOOKUP(L6,[31]Diem!$A$2:$B$12,2,0)</f>
        <v>7</v>
      </c>
      <c r="N6" s="503" t="s">
        <v>393</v>
      </c>
      <c r="O6" s="502">
        <f>VLOOKUP(N6,[31]Diem!$A$2:$B$12,2,0)</f>
        <v>7</v>
      </c>
      <c r="P6" s="503" t="s">
        <v>393</v>
      </c>
      <c r="Q6" s="502">
        <f>VLOOKUP(P6,[31]Diem!$A$2:$B$12,2,0)</f>
        <v>7</v>
      </c>
      <c r="R6" s="502" t="s">
        <v>392</v>
      </c>
      <c r="S6" s="502">
        <f>VLOOKUP(R6,[31]Diem!$A$2:$B$12,2,0)</f>
        <v>8</v>
      </c>
      <c r="T6" s="502" t="s">
        <v>392</v>
      </c>
      <c r="U6" s="502">
        <f>VLOOKUP(T6,[31]Diem!$A$2:$B$12,2,0)</f>
        <v>8</v>
      </c>
      <c r="V6" s="502" t="s">
        <v>393</v>
      </c>
      <c r="W6" s="502">
        <f>VLOOKUP(V6,[31]Diem!$A$2:$B$12,2,0)</f>
        <v>7</v>
      </c>
      <c r="X6" s="504" t="s">
        <v>393</v>
      </c>
      <c r="Y6" s="504">
        <f>VLOOKUP(X6,[31]Diem!$A$2:$B$12,2,0)</f>
        <v>7</v>
      </c>
      <c r="Z6" s="565">
        <f>SUM(E6,G6,I6,K6,M6,O6,Q6,S6,U6,W6,Y6)/8</f>
        <v>7.25</v>
      </c>
      <c r="AA6" s="505" t="s">
        <v>966</v>
      </c>
      <c r="AB6" s="505" t="s">
        <v>966</v>
      </c>
      <c r="AC6" s="818" t="s">
        <v>966</v>
      </c>
      <c r="AD6" s="506"/>
    </row>
    <row r="7" spans="1:30" s="507" customFormat="1" ht="16.5" x14ac:dyDescent="0.25">
      <c r="A7" s="497" t="s">
        <v>311</v>
      </c>
      <c r="B7" s="498" t="s">
        <v>1131</v>
      </c>
      <c r="C7" s="499" t="s">
        <v>641</v>
      </c>
      <c r="D7" s="500" t="s">
        <v>393</v>
      </c>
      <c r="E7" s="500">
        <f t="shared" ref="E7:E36" si="0">IF("A1"=D7,10,IF(AND("A2"=D7),9,IF(AND("A3"=D7),8,IF(AND("A4"=D7),7,IF(AND("B1"=D7),6,IF(AND("B2"=D7),5,IF(AND("C1"=D7),4,"")))))))</f>
        <v>7</v>
      </c>
      <c r="F7" s="500" t="s">
        <v>393</v>
      </c>
      <c r="G7" s="500">
        <f t="shared" ref="G7:G36" si="1">IF("A1"=F7,10,IF(AND("A2"=F7),9,IF(AND("A3"=F7),8,IF(AND("A4"=F7),7,IF(AND("B1"=F7),6,IF(AND("B2"=F7),5,IF(AND("C1"=F7),4,"")))))))</f>
        <v>7</v>
      </c>
      <c r="H7" s="503" t="s">
        <v>392</v>
      </c>
      <c r="I7" s="502">
        <f>VLOOKUP(H7,[31]Diem!$A$2:$B$12,2,0)</f>
        <v>8</v>
      </c>
      <c r="J7" s="501" t="s">
        <v>393</v>
      </c>
      <c r="K7" s="502">
        <f>VLOOKUP(J7,[31]Diem!$A$2:$B$12,2,0)</f>
        <v>7</v>
      </c>
      <c r="L7" s="501" t="s">
        <v>392</v>
      </c>
      <c r="M7" s="502">
        <f>VLOOKUP(L7,[31]Diem!$A$2:$B$12,2,0)</f>
        <v>8</v>
      </c>
      <c r="N7" s="503" t="s">
        <v>392</v>
      </c>
      <c r="O7" s="502">
        <f>VLOOKUP(N7,[31]Diem!$A$2:$B$12,2,0)</f>
        <v>8</v>
      </c>
      <c r="P7" s="503" t="s">
        <v>393</v>
      </c>
      <c r="Q7" s="502">
        <f>VLOOKUP(P7,[31]Diem!$A$2:$B$12,2,0)</f>
        <v>7</v>
      </c>
      <c r="R7" s="502" t="s">
        <v>393</v>
      </c>
      <c r="S7" s="502">
        <f>VLOOKUP(R7,[31]Diem!$A$2:$B$12,2,0)</f>
        <v>7</v>
      </c>
      <c r="T7" s="502" t="s">
        <v>393</v>
      </c>
      <c r="U7" s="502">
        <f>VLOOKUP(T7,[31]Diem!$A$2:$B$12,2,0)</f>
        <v>7</v>
      </c>
      <c r="V7" s="502" t="s">
        <v>393</v>
      </c>
      <c r="W7" s="502">
        <f>VLOOKUP(V7,[31]Diem!$A$2:$B$12,2,0)</f>
        <v>7</v>
      </c>
      <c r="X7" s="504" t="s">
        <v>393</v>
      </c>
      <c r="Y7" s="504">
        <f>VLOOKUP(X7,[31]Diem!$A$2:$B$12,2,0)</f>
        <v>7</v>
      </c>
      <c r="Z7" s="565">
        <f t="shared" ref="Z7:Z36" si="2">SUM(E7,G7,I7,K7,M7,O7,Q7,S7,U7,W7,Y7)/11</f>
        <v>7.2727272727272725</v>
      </c>
      <c r="AA7" s="505" t="s">
        <v>966</v>
      </c>
      <c r="AB7" s="505" t="s">
        <v>966</v>
      </c>
      <c r="AC7" s="818" t="s">
        <v>966</v>
      </c>
      <c r="AD7" s="506"/>
    </row>
    <row r="8" spans="1:30" s="508" customFormat="1" ht="16.5" x14ac:dyDescent="0.25">
      <c r="A8" s="497" t="s">
        <v>312</v>
      </c>
      <c r="B8" s="498" t="s">
        <v>291</v>
      </c>
      <c r="C8" s="499" t="s">
        <v>664</v>
      </c>
      <c r="D8" s="500" t="s">
        <v>390</v>
      </c>
      <c r="E8" s="500">
        <f t="shared" si="0"/>
        <v>10</v>
      </c>
      <c r="F8" s="500" t="s">
        <v>392</v>
      </c>
      <c r="G8" s="500">
        <f t="shared" si="1"/>
        <v>8</v>
      </c>
      <c r="H8" s="503" t="s">
        <v>1132</v>
      </c>
      <c r="I8" s="502">
        <f>VLOOKUP(H8,[31]Diem!$A$2:$B$12,2,0)</f>
        <v>10</v>
      </c>
      <c r="J8" s="501" t="s">
        <v>390</v>
      </c>
      <c r="K8" s="502">
        <f>VLOOKUP(J8,[31]Diem!$A$2:$B$12,2,0)</f>
        <v>10</v>
      </c>
      <c r="L8" s="501" t="s">
        <v>390</v>
      </c>
      <c r="M8" s="502">
        <f>VLOOKUP(L8,[31]Diem!$A$2:$B$12,2,0)</f>
        <v>10</v>
      </c>
      <c r="N8" s="503" t="s">
        <v>1132</v>
      </c>
      <c r="O8" s="502">
        <f>VLOOKUP(N8,[31]Diem!$A$2:$B$12,2,0)</f>
        <v>10</v>
      </c>
      <c r="P8" s="503" t="s">
        <v>392</v>
      </c>
      <c r="Q8" s="502">
        <f>VLOOKUP(P8,[31]Diem!$A$2:$B$12,2,0)</f>
        <v>8</v>
      </c>
      <c r="R8" s="502" t="s">
        <v>390</v>
      </c>
      <c r="S8" s="502">
        <f>VLOOKUP(R8,[31]Diem!$A$2:$B$12,2,0)</f>
        <v>10</v>
      </c>
      <c r="T8" s="502" t="s">
        <v>390</v>
      </c>
      <c r="U8" s="502">
        <f>VLOOKUP(T8,[31]Diem!$A$2:$B$12,2,0)</f>
        <v>10</v>
      </c>
      <c r="V8" s="502" t="s">
        <v>390</v>
      </c>
      <c r="W8" s="502">
        <f>VLOOKUP(V8,[31]Diem!$A$2:$B$12,2,0)</f>
        <v>10</v>
      </c>
      <c r="X8" s="504" t="s">
        <v>390</v>
      </c>
      <c r="Y8" s="504">
        <f>VLOOKUP(X8,[31]Diem!$A$2:$B$12,2,0)</f>
        <v>10</v>
      </c>
      <c r="Z8" s="565">
        <f t="shared" si="2"/>
        <v>9.6363636363636367</v>
      </c>
      <c r="AA8" s="505" t="s">
        <v>1130</v>
      </c>
      <c r="AB8" s="505" t="s">
        <v>1130</v>
      </c>
      <c r="AC8" s="818" t="s">
        <v>1130</v>
      </c>
      <c r="AD8" s="506"/>
    </row>
    <row r="9" spans="1:30" s="35" customFormat="1" ht="16.5" x14ac:dyDescent="0.25">
      <c r="A9" s="497" t="s">
        <v>313</v>
      </c>
      <c r="B9" s="498" t="s">
        <v>1133</v>
      </c>
      <c r="C9" s="499" t="s">
        <v>642</v>
      </c>
      <c r="D9" s="500" t="s">
        <v>393</v>
      </c>
      <c r="E9" s="500">
        <f t="shared" si="0"/>
        <v>7</v>
      </c>
      <c r="F9" s="500" t="s">
        <v>393</v>
      </c>
      <c r="G9" s="500">
        <f t="shared" si="1"/>
        <v>7</v>
      </c>
      <c r="H9" s="503" t="s">
        <v>392</v>
      </c>
      <c r="I9" s="502">
        <f>VLOOKUP(H9,[31]Diem!$A$2:$B$12,2,0)</f>
        <v>8</v>
      </c>
      <c r="J9" s="501" t="s">
        <v>393</v>
      </c>
      <c r="K9" s="502">
        <f>VLOOKUP(J9,[31]Diem!$A$2:$B$12,2,0)</f>
        <v>7</v>
      </c>
      <c r="L9" s="501" t="s">
        <v>392</v>
      </c>
      <c r="M9" s="502">
        <f>VLOOKUP(L9,[31]Diem!$A$2:$B$12,2,0)</f>
        <v>8</v>
      </c>
      <c r="N9" s="503" t="s">
        <v>392</v>
      </c>
      <c r="O9" s="502">
        <f>VLOOKUP(N9,[31]Diem!$A$2:$B$12,2,0)</f>
        <v>8</v>
      </c>
      <c r="P9" s="503" t="s">
        <v>392</v>
      </c>
      <c r="Q9" s="502">
        <f>VLOOKUP(P9,[31]Diem!$A$2:$B$12,2,0)</f>
        <v>8</v>
      </c>
      <c r="R9" s="502" t="s">
        <v>392</v>
      </c>
      <c r="S9" s="502">
        <f>VLOOKUP(R9,[31]Diem!$A$2:$B$12,2,0)</f>
        <v>8</v>
      </c>
      <c r="T9" s="502" t="s">
        <v>392</v>
      </c>
      <c r="U9" s="502">
        <f>VLOOKUP(T9,[31]Diem!$A$2:$B$12,2,0)</f>
        <v>8</v>
      </c>
      <c r="V9" s="502" t="s">
        <v>391</v>
      </c>
      <c r="W9" s="502">
        <f>VLOOKUP(V9,[31]Diem!$A$2:$B$12,2,0)</f>
        <v>9</v>
      </c>
      <c r="X9" s="504" t="s">
        <v>393</v>
      </c>
      <c r="Y9" s="504">
        <f>VLOOKUP(X9,[31]Diem!$A$2:$B$12,2,0)</f>
        <v>7</v>
      </c>
      <c r="Z9" s="565">
        <f t="shared" si="2"/>
        <v>7.7272727272727275</v>
      </c>
      <c r="AA9" s="505" t="s">
        <v>966</v>
      </c>
      <c r="AB9" s="505" t="s">
        <v>966</v>
      </c>
      <c r="AC9" s="818" t="s">
        <v>966</v>
      </c>
      <c r="AD9" s="506"/>
    </row>
    <row r="10" spans="1:30" s="508" customFormat="1" ht="16.5" x14ac:dyDescent="0.25">
      <c r="A10" s="497" t="s">
        <v>314</v>
      </c>
      <c r="B10" s="509" t="s">
        <v>167</v>
      </c>
      <c r="C10" s="499" t="s">
        <v>643</v>
      </c>
      <c r="D10" s="500" t="s">
        <v>393</v>
      </c>
      <c r="E10" s="500">
        <f t="shared" si="0"/>
        <v>7</v>
      </c>
      <c r="F10" s="500" t="s">
        <v>393</v>
      </c>
      <c r="G10" s="500">
        <f t="shared" si="1"/>
        <v>7</v>
      </c>
      <c r="H10" s="503" t="s">
        <v>393</v>
      </c>
      <c r="I10" s="502">
        <f>VLOOKUP(H10,[31]Diem!$A$2:$B$12,2,0)</f>
        <v>7</v>
      </c>
      <c r="J10" s="501" t="s">
        <v>393</v>
      </c>
      <c r="K10" s="502">
        <f>VLOOKUP(J10,[31]Diem!$A$2:$B$12,2,0)</f>
        <v>7</v>
      </c>
      <c r="L10" s="501" t="s">
        <v>392</v>
      </c>
      <c r="M10" s="502">
        <f>VLOOKUP(L10,[31]Diem!$A$2:$B$12,2,0)</f>
        <v>8</v>
      </c>
      <c r="N10" s="503" t="s">
        <v>392</v>
      </c>
      <c r="O10" s="502">
        <f>VLOOKUP(N10,[31]Diem!$A$2:$B$12,2,0)</f>
        <v>8</v>
      </c>
      <c r="P10" s="503" t="s">
        <v>393</v>
      </c>
      <c r="Q10" s="502">
        <f>VLOOKUP(P10,[31]Diem!$A$2:$B$12,2,0)</f>
        <v>7</v>
      </c>
      <c r="R10" s="502" t="s">
        <v>393</v>
      </c>
      <c r="S10" s="502">
        <f>VLOOKUP(R10,[31]Diem!$A$2:$B$12,2,0)</f>
        <v>7</v>
      </c>
      <c r="T10" s="502" t="s">
        <v>393</v>
      </c>
      <c r="U10" s="502">
        <f>VLOOKUP(T10,[31]Diem!$A$2:$B$12,2,0)</f>
        <v>7</v>
      </c>
      <c r="V10" s="502" t="s">
        <v>393</v>
      </c>
      <c r="W10" s="502">
        <f>VLOOKUP(V10,[31]Diem!$A$2:$B$12,2,0)</f>
        <v>7</v>
      </c>
      <c r="X10" s="504" t="s">
        <v>393</v>
      </c>
      <c r="Y10" s="504">
        <f>VLOOKUP(X10,[31]Diem!$A$2:$B$12,2,0)</f>
        <v>7</v>
      </c>
      <c r="Z10" s="565">
        <f t="shared" si="2"/>
        <v>7.1818181818181817</v>
      </c>
      <c r="AA10" s="505" t="s">
        <v>966</v>
      </c>
      <c r="AB10" s="505" t="s">
        <v>966</v>
      </c>
      <c r="AC10" s="818" t="s">
        <v>966</v>
      </c>
      <c r="AD10" s="506"/>
    </row>
    <row r="11" spans="1:30" s="508" customFormat="1" ht="31.5" x14ac:dyDescent="0.25">
      <c r="A11" s="497" t="s">
        <v>315</v>
      </c>
      <c r="B11" s="509" t="s">
        <v>168</v>
      </c>
      <c r="C11" s="499" t="s">
        <v>644</v>
      </c>
      <c r="D11" s="500" t="s">
        <v>390</v>
      </c>
      <c r="E11" s="500">
        <f t="shared" si="0"/>
        <v>10</v>
      </c>
      <c r="F11" s="500" t="s">
        <v>393</v>
      </c>
      <c r="G11" s="500">
        <f t="shared" si="1"/>
        <v>7</v>
      </c>
      <c r="H11" s="503" t="s">
        <v>1132</v>
      </c>
      <c r="I11" s="502">
        <f>VLOOKUP(H11,[31]Diem!$A$2:$B$12,2,0)</f>
        <v>10</v>
      </c>
      <c r="J11" s="501" t="s">
        <v>390</v>
      </c>
      <c r="K11" s="502">
        <f>VLOOKUP(J11,[31]Diem!$A$2:$B$12,2,0)</f>
        <v>10</v>
      </c>
      <c r="L11" s="501" t="s">
        <v>390</v>
      </c>
      <c r="M11" s="502">
        <f>VLOOKUP(L11,[31]Diem!$A$2:$B$12,2,0)</f>
        <v>10</v>
      </c>
      <c r="N11" s="503" t="s">
        <v>1134</v>
      </c>
      <c r="O11" s="502">
        <f>VLOOKUP(N11,[31]Diem!$A$2:$B$12,2,0)</f>
        <v>10</v>
      </c>
      <c r="P11" s="503" t="s">
        <v>1132</v>
      </c>
      <c r="Q11" s="502">
        <f>VLOOKUP(P11,[31]Diem!$A$2:$B$12,2,0)</f>
        <v>10</v>
      </c>
      <c r="R11" s="502" t="s">
        <v>390</v>
      </c>
      <c r="S11" s="502">
        <f>VLOOKUP(R11,[31]Diem!$A$2:$B$12,2,0)</f>
        <v>10</v>
      </c>
      <c r="T11" s="502" t="s">
        <v>390</v>
      </c>
      <c r="U11" s="502">
        <f>VLOOKUP(T11,[31]Diem!$A$2:$B$12,2,0)</f>
        <v>10</v>
      </c>
      <c r="V11" s="502" t="s">
        <v>390</v>
      </c>
      <c r="W11" s="502">
        <f>VLOOKUP(V11,[31]Diem!$A$2:$B$12,2,0)</f>
        <v>10</v>
      </c>
      <c r="X11" s="504" t="s">
        <v>390</v>
      </c>
      <c r="Y11" s="504">
        <f>VLOOKUP(X11,[31]Diem!$A$2:$B$12,2,0)</f>
        <v>10</v>
      </c>
      <c r="Z11" s="565">
        <f t="shared" si="2"/>
        <v>9.7272727272727266</v>
      </c>
      <c r="AA11" s="505" t="s">
        <v>1130</v>
      </c>
      <c r="AB11" s="505" t="s">
        <v>1130</v>
      </c>
      <c r="AC11" s="818" t="s">
        <v>1130</v>
      </c>
      <c r="AD11" s="506"/>
    </row>
    <row r="12" spans="1:30" s="508" customFormat="1" ht="16.5" x14ac:dyDescent="0.25">
      <c r="A12" s="497" t="s">
        <v>316</v>
      </c>
      <c r="B12" s="509" t="s">
        <v>169</v>
      </c>
      <c r="C12" s="499" t="s">
        <v>636</v>
      </c>
      <c r="D12" s="500" t="s">
        <v>390</v>
      </c>
      <c r="E12" s="500">
        <f t="shared" si="0"/>
        <v>10</v>
      </c>
      <c r="F12" s="500" t="s">
        <v>390</v>
      </c>
      <c r="G12" s="500">
        <f t="shared" si="1"/>
        <v>10</v>
      </c>
      <c r="H12" s="503" t="s">
        <v>1132</v>
      </c>
      <c r="I12" s="502">
        <f>VLOOKUP(H12,[31]Diem!$A$2:$B$12,2,0)</f>
        <v>10</v>
      </c>
      <c r="J12" s="501" t="s">
        <v>390</v>
      </c>
      <c r="K12" s="502">
        <f>VLOOKUP(J12,[31]Diem!$A$2:$B$12,2,0)</f>
        <v>10</v>
      </c>
      <c r="L12" s="501" t="s">
        <v>390</v>
      </c>
      <c r="M12" s="502">
        <f>VLOOKUP(L12,[31]Diem!$A$2:$B$12,2,0)</f>
        <v>10</v>
      </c>
      <c r="N12" s="503" t="s">
        <v>1132</v>
      </c>
      <c r="O12" s="502">
        <f>VLOOKUP(N12,[31]Diem!$A$2:$B$12,2,0)</f>
        <v>10</v>
      </c>
      <c r="P12" s="503" t="s">
        <v>391</v>
      </c>
      <c r="Q12" s="502">
        <f>VLOOKUP(P12,[31]Diem!$A$2:$B$12,2,0)</f>
        <v>9</v>
      </c>
      <c r="R12" s="502" t="s">
        <v>390</v>
      </c>
      <c r="S12" s="502">
        <f>VLOOKUP(R12,[31]Diem!$A$2:$B$12,2,0)</f>
        <v>10</v>
      </c>
      <c r="T12" s="502" t="s">
        <v>390</v>
      </c>
      <c r="U12" s="502">
        <f>VLOOKUP(T12,[31]Diem!$A$2:$B$12,2,0)</f>
        <v>10</v>
      </c>
      <c r="V12" s="502" t="s">
        <v>390</v>
      </c>
      <c r="W12" s="502">
        <f>VLOOKUP(V12,[31]Diem!$A$2:$B$12,2,0)</f>
        <v>10</v>
      </c>
      <c r="X12" s="504" t="s">
        <v>390</v>
      </c>
      <c r="Y12" s="504">
        <f>VLOOKUP(X12,[31]Diem!$A$2:$B$12,2,0)</f>
        <v>10</v>
      </c>
      <c r="Z12" s="565">
        <f t="shared" si="2"/>
        <v>9.9090909090909083</v>
      </c>
      <c r="AA12" s="505" t="s">
        <v>1130</v>
      </c>
      <c r="AB12" s="505" t="s">
        <v>1130</v>
      </c>
      <c r="AC12" s="818" t="s">
        <v>1130</v>
      </c>
      <c r="AD12" s="506"/>
    </row>
    <row r="13" spans="1:30" s="508" customFormat="1" ht="16.5" x14ac:dyDescent="0.25">
      <c r="A13" s="497" t="s">
        <v>317</v>
      </c>
      <c r="B13" s="509" t="s">
        <v>172</v>
      </c>
      <c r="C13" s="499" t="s">
        <v>645</v>
      </c>
      <c r="D13" s="500" t="s">
        <v>393</v>
      </c>
      <c r="E13" s="500">
        <f t="shared" si="0"/>
        <v>7</v>
      </c>
      <c r="F13" s="500" t="s">
        <v>392</v>
      </c>
      <c r="G13" s="500">
        <f t="shared" si="1"/>
        <v>8</v>
      </c>
      <c r="H13" s="503" t="s">
        <v>392</v>
      </c>
      <c r="I13" s="502">
        <f>VLOOKUP(H13,[31]Diem!$A$2:$B$12,2,0)</f>
        <v>8</v>
      </c>
      <c r="J13" s="501" t="s">
        <v>393</v>
      </c>
      <c r="K13" s="502">
        <f>VLOOKUP(J13,[31]Diem!$A$2:$B$12,2,0)</f>
        <v>7</v>
      </c>
      <c r="L13" s="501" t="s">
        <v>392</v>
      </c>
      <c r="M13" s="502">
        <f>VLOOKUP(L13,[31]Diem!$A$2:$B$12,2,0)</f>
        <v>8</v>
      </c>
      <c r="N13" s="503" t="s">
        <v>392</v>
      </c>
      <c r="O13" s="502">
        <f>VLOOKUP(N13,[31]Diem!$A$2:$B$12,2,0)</f>
        <v>8</v>
      </c>
      <c r="P13" s="503" t="s">
        <v>393</v>
      </c>
      <c r="Q13" s="502">
        <f>VLOOKUP(P13,[31]Diem!$A$2:$B$12,2,0)</f>
        <v>7</v>
      </c>
      <c r="R13" s="502" t="s">
        <v>393</v>
      </c>
      <c r="S13" s="502">
        <f>VLOOKUP(R13,[31]Diem!$A$2:$B$12,2,0)</f>
        <v>7</v>
      </c>
      <c r="T13" s="502" t="s">
        <v>392</v>
      </c>
      <c r="U13" s="502">
        <f>VLOOKUP(T13,[31]Diem!$A$2:$B$12,2,0)</f>
        <v>8</v>
      </c>
      <c r="V13" s="502" t="s">
        <v>393</v>
      </c>
      <c r="W13" s="502">
        <f>VLOOKUP(V13,[31]Diem!$A$2:$B$12,2,0)</f>
        <v>7</v>
      </c>
      <c r="X13" s="504" t="s">
        <v>393</v>
      </c>
      <c r="Y13" s="504">
        <f>VLOOKUP(X13,[31]Diem!$A$2:$B$12,2,0)</f>
        <v>7</v>
      </c>
      <c r="Z13" s="565">
        <f t="shared" si="2"/>
        <v>7.4545454545454541</v>
      </c>
      <c r="AA13" s="505" t="s">
        <v>966</v>
      </c>
      <c r="AB13" s="505" t="s">
        <v>966</v>
      </c>
      <c r="AC13" s="818" t="s">
        <v>966</v>
      </c>
      <c r="AD13" s="506"/>
    </row>
    <row r="14" spans="1:30" s="508" customFormat="1" ht="16.5" x14ac:dyDescent="0.25">
      <c r="A14" s="497" t="s">
        <v>318</v>
      </c>
      <c r="B14" s="509" t="s">
        <v>1135</v>
      </c>
      <c r="C14" s="510" t="s">
        <v>646</v>
      </c>
      <c r="D14" s="500" t="s">
        <v>393</v>
      </c>
      <c r="E14" s="500">
        <f t="shared" si="0"/>
        <v>7</v>
      </c>
      <c r="F14" s="500" t="s">
        <v>393</v>
      </c>
      <c r="G14" s="500">
        <f t="shared" si="1"/>
        <v>7</v>
      </c>
      <c r="H14" s="503" t="s">
        <v>393</v>
      </c>
      <c r="I14" s="502">
        <f>VLOOKUP(H14,[31]Diem!$A$2:$B$12,2,0)</f>
        <v>7</v>
      </c>
      <c r="J14" s="501" t="s">
        <v>393</v>
      </c>
      <c r="K14" s="502">
        <f>VLOOKUP(J14,[31]Diem!$A$2:$B$12,2,0)</f>
        <v>7</v>
      </c>
      <c r="L14" s="501" t="s">
        <v>392</v>
      </c>
      <c r="M14" s="502">
        <f>VLOOKUP(L14,[31]Diem!$A$2:$B$12,2,0)</f>
        <v>8</v>
      </c>
      <c r="N14" s="503" t="s">
        <v>392</v>
      </c>
      <c r="O14" s="502">
        <f>VLOOKUP(N14,[31]Diem!$A$2:$B$12,2,0)</f>
        <v>8</v>
      </c>
      <c r="P14" s="503" t="s">
        <v>393</v>
      </c>
      <c r="Q14" s="502">
        <f>VLOOKUP(P14,[31]Diem!$A$2:$B$12,2,0)</f>
        <v>7</v>
      </c>
      <c r="R14" s="502" t="s">
        <v>393</v>
      </c>
      <c r="S14" s="502">
        <f>VLOOKUP(R14,[31]Diem!$A$2:$B$12,2,0)</f>
        <v>7</v>
      </c>
      <c r="T14" s="502" t="s">
        <v>393</v>
      </c>
      <c r="U14" s="502">
        <f>VLOOKUP(T14,[31]Diem!$A$2:$B$12,2,0)</f>
        <v>7</v>
      </c>
      <c r="V14" s="502" t="s">
        <v>392</v>
      </c>
      <c r="W14" s="502">
        <f>VLOOKUP(V14,[31]Diem!$A$2:$B$12,2,0)</f>
        <v>8</v>
      </c>
      <c r="X14" s="504" t="s">
        <v>393</v>
      </c>
      <c r="Y14" s="504">
        <f>VLOOKUP(X14,[31]Diem!$A$2:$B$12,2,0)</f>
        <v>7</v>
      </c>
      <c r="Z14" s="565">
        <f t="shared" si="2"/>
        <v>7.2727272727272725</v>
      </c>
      <c r="AA14" s="505" t="s">
        <v>1130</v>
      </c>
      <c r="AB14" s="505" t="s">
        <v>966</v>
      </c>
      <c r="AC14" s="818" t="s">
        <v>966</v>
      </c>
      <c r="AD14" s="506"/>
    </row>
    <row r="15" spans="1:30" s="508" customFormat="1" ht="16.5" x14ac:dyDescent="0.25">
      <c r="A15" s="497" t="s">
        <v>23</v>
      </c>
      <c r="B15" s="509" t="s">
        <v>1136</v>
      </c>
      <c r="C15" s="510" t="s">
        <v>647</v>
      </c>
      <c r="D15" s="500" t="s">
        <v>393</v>
      </c>
      <c r="E15" s="500">
        <f t="shared" si="0"/>
        <v>7</v>
      </c>
      <c r="F15" s="500" t="s">
        <v>393</v>
      </c>
      <c r="G15" s="500">
        <f t="shared" si="1"/>
        <v>7</v>
      </c>
      <c r="H15" s="503" t="s">
        <v>393</v>
      </c>
      <c r="I15" s="502">
        <f>VLOOKUP(H15,[31]Diem!$A$2:$B$12,2,0)</f>
        <v>7</v>
      </c>
      <c r="J15" s="501" t="s">
        <v>392</v>
      </c>
      <c r="K15" s="502">
        <f>VLOOKUP(J15,[31]Diem!$A$2:$B$12,2,0)</f>
        <v>8</v>
      </c>
      <c r="L15" s="501" t="s">
        <v>393</v>
      </c>
      <c r="M15" s="502">
        <f>VLOOKUP(L15,[31]Diem!$A$2:$B$12,2,0)</f>
        <v>7</v>
      </c>
      <c r="N15" s="503" t="s">
        <v>392</v>
      </c>
      <c r="O15" s="502">
        <f>VLOOKUP(N15,[31]Diem!$A$2:$B$12,2,0)</f>
        <v>8</v>
      </c>
      <c r="P15" s="503" t="s">
        <v>409</v>
      </c>
      <c r="Q15" s="502">
        <f>VLOOKUP(P15,[31]Diem!$A$2:$B$12,2,0)</f>
        <v>5</v>
      </c>
      <c r="R15" s="502" t="s">
        <v>393</v>
      </c>
      <c r="S15" s="502">
        <f>VLOOKUP(R15,[31]Diem!$A$2:$B$12,2,0)</f>
        <v>7</v>
      </c>
      <c r="T15" s="502" t="s">
        <v>392</v>
      </c>
      <c r="U15" s="502">
        <f>VLOOKUP(T15,[31]Diem!$A$2:$B$12,2,0)</f>
        <v>8</v>
      </c>
      <c r="V15" s="502" t="s">
        <v>393</v>
      </c>
      <c r="W15" s="502">
        <f>VLOOKUP(V15,[31]Diem!$A$2:$B$12,2,0)</f>
        <v>7</v>
      </c>
      <c r="X15" s="504" t="s">
        <v>393</v>
      </c>
      <c r="Y15" s="504">
        <f>VLOOKUP(X15,[31]Diem!$A$2:$B$12,2,0)</f>
        <v>7</v>
      </c>
      <c r="Z15" s="565">
        <f t="shared" si="2"/>
        <v>7.0909090909090908</v>
      </c>
      <c r="AA15" s="505" t="s">
        <v>966</v>
      </c>
      <c r="AB15" s="505" t="s">
        <v>966</v>
      </c>
      <c r="AC15" s="818" t="s">
        <v>966</v>
      </c>
      <c r="AD15" s="506"/>
    </row>
    <row r="16" spans="1:30" s="508" customFormat="1" ht="16.5" x14ac:dyDescent="0.25">
      <c r="A16" s="497" t="s">
        <v>25</v>
      </c>
      <c r="B16" s="509" t="s">
        <v>174</v>
      </c>
      <c r="C16" s="510" t="s">
        <v>648</v>
      </c>
      <c r="D16" s="500" t="s">
        <v>392</v>
      </c>
      <c r="E16" s="500">
        <f t="shared" si="0"/>
        <v>8</v>
      </c>
      <c r="F16" s="500" t="s">
        <v>393</v>
      </c>
      <c r="G16" s="500">
        <f t="shared" si="1"/>
        <v>7</v>
      </c>
      <c r="H16" s="503" t="s">
        <v>392</v>
      </c>
      <c r="I16" s="502">
        <f>VLOOKUP(H16,[31]Diem!$A$2:$B$12,2,0)</f>
        <v>8</v>
      </c>
      <c r="J16" s="501" t="s">
        <v>393</v>
      </c>
      <c r="K16" s="502">
        <f>VLOOKUP(J16,[31]Diem!$A$2:$B$12,2,0)</f>
        <v>7</v>
      </c>
      <c r="L16" s="501" t="s">
        <v>392</v>
      </c>
      <c r="M16" s="502">
        <f>VLOOKUP(L16,[31]Diem!$A$2:$B$12,2,0)</f>
        <v>8</v>
      </c>
      <c r="N16" s="503" t="s">
        <v>392</v>
      </c>
      <c r="O16" s="502">
        <f>VLOOKUP(N16,[31]Diem!$A$2:$B$12,2,0)</f>
        <v>8</v>
      </c>
      <c r="P16" s="503" t="s">
        <v>393</v>
      </c>
      <c r="Q16" s="502">
        <f>VLOOKUP(P16,[31]Diem!$A$2:$B$12,2,0)</f>
        <v>7</v>
      </c>
      <c r="R16" s="502" t="s">
        <v>392</v>
      </c>
      <c r="S16" s="502">
        <f>VLOOKUP(R16,[31]Diem!$A$2:$B$12,2,0)</f>
        <v>8</v>
      </c>
      <c r="T16" s="502" t="s">
        <v>392</v>
      </c>
      <c r="U16" s="502">
        <f>VLOOKUP(T16,[31]Diem!$A$2:$B$12,2,0)</f>
        <v>8</v>
      </c>
      <c r="V16" s="502" t="s">
        <v>392</v>
      </c>
      <c r="W16" s="502">
        <f>VLOOKUP(V16,[31]Diem!$A$2:$B$12,2,0)</f>
        <v>8</v>
      </c>
      <c r="X16" s="504" t="s">
        <v>392</v>
      </c>
      <c r="Y16" s="504">
        <f>VLOOKUP(X16,[31]Diem!$A$2:$B$12,2,0)</f>
        <v>8</v>
      </c>
      <c r="Z16" s="565">
        <f t="shared" si="2"/>
        <v>7.7272727272727275</v>
      </c>
      <c r="AA16" s="505" t="s">
        <v>1130</v>
      </c>
      <c r="AB16" s="505" t="s">
        <v>966</v>
      </c>
      <c r="AC16" s="818" t="s">
        <v>966</v>
      </c>
      <c r="AD16" s="506"/>
    </row>
    <row r="17" spans="1:30" s="508" customFormat="1" ht="16.5" x14ac:dyDescent="0.25">
      <c r="A17" s="497" t="s">
        <v>27</v>
      </c>
      <c r="B17" s="498" t="s">
        <v>1137</v>
      </c>
      <c r="C17" s="510" t="s">
        <v>649</v>
      </c>
      <c r="D17" s="500" t="s">
        <v>393</v>
      </c>
      <c r="E17" s="500">
        <f t="shared" si="0"/>
        <v>7</v>
      </c>
      <c r="F17" s="500" t="s">
        <v>393</v>
      </c>
      <c r="G17" s="500">
        <f t="shared" si="1"/>
        <v>7</v>
      </c>
      <c r="H17" s="503" t="s">
        <v>392</v>
      </c>
      <c r="I17" s="502">
        <f>VLOOKUP(H17,[31]Diem!$A$2:$B$12,2,0)</f>
        <v>8</v>
      </c>
      <c r="J17" s="501" t="s">
        <v>393</v>
      </c>
      <c r="K17" s="502">
        <f>VLOOKUP(J17,[31]Diem!$A$2:$B$12,2,0)</f>
        <v>7</v>
      </c>
      <c r="L17" s="501" t="s">
        <v>392</v>
      </c>
      <c r="M17" s="502">
        <f>VLOOKUP(L17,[31]Diem!$A$2:$B$12,2,0)</f>
        <v>8</v>
      </c>
      <c r="N17" s="503" t="s">
        <v>392</v>
      </c>
      <c r="O17" s="502">
        <f>VLOOKUP(N17,[31]Diem!$A$2:$B$12,2,0)</f>
        <v>8</v>
      </c>
      <c r="P17" s="503" t="s">
        <v>393</v>
      </c>
      <c r="Q17" s="502">
        <f>VLOOKUP(P17,[31]Diem!$A$2:$B$12,2,0)</f>
        <v>7</v>
      </c>
      <c r="R17" s="502" t="s">
        <v>392</v>
      </c>
      <c r="S17" s="502">
        <f>VLOOKUP(R17,[31]Diem!$A$2:$B$12,2,0)</f>
        <v>8</v>
      </c>
      <c r="T17" s="502" t="s">
        <v>392</v>
      </c>
      <c r="U17" s="502">
        <f>VLOOKUP(T17,[31]Diem!$A$2:$B$12,2,0)</f>
        <v>8</v>
      </c>
      <c r="V17" s="502" t="s">
        <v>392</v>
      </c>
      <c r="W17" s="502">
        <f>VLOOKUP(V17,[31]Diem!$A$2:$B$12,2,0)</f>
        <v>8</v>
      </c>
      <c r="X17" s="504" t="s">
        <v>392</v>
      </c>
      <c r="Y17" s="504">
        <f>VLOOKUP(X17,[31]Diem!$A$2:$B$12,2,0)</f>
        <v>8</v>
      </c>
      <c r="Z17" s="565">
        <f t="shared" si="2"/>
        <v>7.6363636363636367</v>
      </c>
      <c r="AA17" s="505" t="s">
        <v>966</v>
      </c>
      <c r="AB17" s="505" t="s">
        <v>966</v>
      </c>
      <c r="AC17" s="818" t="s">
        <v>966</v>
      </c>
      <c r="AD17" s="506"/>
    </row>
    <row r="18" spans="1:30" s="508" customFormat="1" ht="16.5" x14ac:dyDescent="0.25">
      <c r="A18" s="497" t="s">
        <v>29</v>
      </c>
      <c r="B18" s="498" t="s">
        <v>176</v>
      </c>
      <c r="C18" s="510" t="s">
        <v>650</v>
      </c>
      <c r="D18" s="500" t="s">
        <v>393</v>
      </c>
      <c r="E18" s="500">
        <f t="shared" si="0"/>
        <v>7</v>
      </c>
      <c r="F18" s="500" t="s">
        <v>393</v>
      </c>
      <c r="G18" s="500">
        <f t="shared" si="1"/>
        <v>7</v>
      </c>
      <c r="H18" s="503" t="s">
        <v>393</v>
      </c>
      <c r="I18" s="502">
        <f>VLOOKUP(H18,[31]Diem!$A$2:$B$12,2,0)</f>
        <v>7</v>
      </c>
      <c r="J18" s="501" t="s">
        <v>393</v>
      </c>
      <c r="K18" s="502">
        <f>VLOOKUP(J18,[31]Diem!$A$2:$B$12,2,0)</f>
        <v>7</v>
      </c>
      <c r="L18" s="501" t="s">
        <v>392</v>
      </c>
      <c r="M18" s="502">
        <f>VLOOKUP(L18,[31]Diem!$A$2:$B$12,2,0)</f>
        <v>8</v>
      </c>
      <c r="N18" s="503" t="s">
        <v>393</v>
      </c>
      <c r="O18" s="502">
        <f>VLOOKUP(N18,[31]Diem!$A$2:$B$12,2,0)</f>
        <v>7</v>
      </c>
      <c r="P18" s="503" t="s">
        <v>393</v>
      </c>
      <c r="Q18" s="502">
        <f>VLOOKUP(P18,[31]Diem!$A$2:$B$12,2,0)</f>
        <v>7</v>
      </c>
      <c r="R18" s="502" t="s">
        <v>392</v>
      </c>
      <c r="S18" s="502">
        <f>VLOOKUP(R18,[31]Diem!$A$2:$B$12,2,0)</f>
        <v>8</v>
      </c>
      <c r="T18" s="502" t="s">
        <v>392</v>
      </c>
      <c r="U18" s="502">
        <f>VLOOKUP(T18,[31]Diem!$A$2:$B$12,2,0)</f>
        <v>8</v>
      </c>
      <c r="V18" s="502" t="s">
        <v>393</v>
      </c>
      <c r="W18" s="502">
        <f>VLOOKUP(V18,[31]Diem!$A$2:$B$12,2,0)</f>
        <v>7</v>
      </c>
      <c r="X18" s="504" t="s">
        <v>392</v>
      </c>
      <c r="Y18" s="504">
        <f>VLOOKUP(X18,[31]Diem!$A$2:$B$12,2,0)</f>
        <v>8</v>
      </c>
      <c r="Z18" s="565">
        <f t="shared" si="2"/>
        <v>7.3636363636363633</v>
      </c>
      <c r="AA18" s="505" t="s">
        <v>966</v>
      </c>
      <c r="AB18" s="505" t="s">
        <v>966</v>
      </c>
      <c r="AC18" s="818" t="s">
        <v>966</v>
      </c>
      <c r="AD18" s="506"/>
    </row>
    <row r="19" spans="1:30" s="508" customFormat="1" ht="16.5" x14ac:dyDescent="0.25">
      <c r="A19" s="497" t="s">
        <v>31</v>
      </c>
      <c r="B19" s="498" t="s">
        <v>1138</v>
      </c>
      <c r="C19" s="510" t="s">
        <v>827</v>
      </c>
      <c r="D19" s="500" t="s">
        <v>391</v>
      </c>
      <c r="E19" s="500">
        <f t="shared" si="0"/>
        <v>9</v>
      </c>
      <c r="F19" s="500" t="s">
        <v>393</v>
      </c>
      <c r="G19" s="500">
        <f t="shared" si="1"/>
        <v>7</v>
      </c>
      <c r="H19" s="503" t="s">
        <v>391</v>
      </c>
      <c r="I19" s="502">
        <f>VLOOKUP(H19,[31]Diem!$A$2:$B$12,2,0)</f>
        <v>9</v>
      </c>
      <c r="J19" s="501" t="s">
        <v>392</v>
      </c>
      <c r="K19" s="502">
        <f>VLOOKUP(J19,[31]Diem!$A$2:$B$12,2,0)</f>
        <v>8</v>
      </c>
      <c r="L19" s="501" t="s">
        <v>392</v>
      </c>
      <c r="M19" s="502">
        <f>VLOOKUP(L19,[31]Diem!$A$2:$B$12,2,0)</f>
        <v>8</v>
      </c>
      <c r="N19" s="503" t="s">
        <v>392</v>
      </c>
      <c r="O19" s="502">
        <f>VLOOKUP(N19,[31]Diem!$A$2:$B$12,2,0)</f>
        <v>8</v>
      </c>
      <c r="P19" s="503" t="s">
        <v>392</v>
      </c>
      <c r="Q19" s="502">
        <f>VLOOKUP(P19,[31]Diem!$A$2:$B$12,2,0)</f>
        <v>8</v>
      </c>
      <c r="R19" s="502" t="s">
        <v>392</v>
      </c>
      <c r="S19" s="502">
        <f>VLOOKUP(R19,[31]Diem!$A$2:$B$12,2,0)</f>
        <v>8</v>
      </c>
      <c r="T19" s="502" t="s">
        <v>391</v>
      </c>
      <c r="U19" s="502">
        <f>VLOOKUP(T19,[31]Diem!$A$2:$B$12,2,0)</f>
        <v>9</v>
      </c>
      <c r="V19" s="502" t="s">
        <v>390</v>
      </c>
      <c r="W19" s="502">
        <f>VLOOKUP(V19,[31]Diem!$A$2:$B$12,2,0)</f>
        <v>10</v>
      </c>
      <c r="X19" s="504" t="s">
        <v>391</v>
      </c>
      <c r="Y19" s="504">
        <f>VLOOKUP(X19,[31]Diem!$A$2:$B$12,2,0)</f>
        <v>9</v>
      </c>
      <c r="Z19" s="565">
        <f t="shared" si="2"/>
        <v>8.454545454545455</v>
      </c>
      <c r="AA19" s="505" t="s">
        <v>966</v>
      </c>
      <c r="AB19" s="505" t="s">
        <v>1130</v>
      </c>
      <c r="AC19" s="818" t="s">
        <v>1130</v>
      </c>
      <c r="AD19" s="506"/>
    </row>
    <row r="20" spans="1:30" s="508" customFormat="1" ht="16.5" x14ac:dyDescent="0.25">
      <c r="A20" s="497" t="s">
        <v>33</v>
      </c>
      <c r="B20" s="498" t="s">
        <v>1139</v>
      </c>
      <c r="C20" s="510" t="s">
        <v>651</v>
      </c>
      <c r="D20" s="500" t="s">
        <v>393</v>
      </c>
      <c r="E20" s="500">
        <f t="shared" si="0"/>
        <v>7</v>
      </c>
      <c r="F20" s="500" t="s">
        <v>393</v>
      </c>
      <c r="G20" s="500">
        <f t="shared" si="1"/>
        <v>7</v>
      </c>
      <c r="H20" s="503" t="s">
        <v>392</v>
      </c>
      <c r="I20" s="502">
        <f>VLOOKUP(H20,[31]Diem!$A$2:$B$12,2,0)</f>
        <v>8</v>
      </c>
      <c r="J20" s="501" t="s">
        <v>393</v>
      </c>
      <c r="K20" s="502">
        <f>VLOOKUP(J20,[31]Diem!$A$2:$B$12,2,0)</f>
        <v>7</v>
      </c>
      <c r="L20" s="501" t="s">
        <v>392</v>
      </c>
      <c r="M20" s="502">
        <f>VLOOKUP(L20,[31]Diem!$A$2:$B$12,2,0)</f>
        <v>8</v>
      </c>
      <c r="N20" s="503" t="s">
        <v>392</v>
      </c>
      <c r="O20" s="502">
        <f>VLOOKUP(N20,[31]Diem!$A$2:$B$12,2,0)</f>
        <v>8</v>
      </c>
      <c r="P20" s="503" t="s">
        <v>392</v>
      </c>
      <c r="Q20" s="502">
        <f>VLOOKUP(P20,[31]Diem!$A$2:$B$12,2,0)</f>
        <v>8</v>
      </c>
      <c r="R20" s="502" t="s">
        <v>392</v>
      </c>
      <c r="S20" s="502">
        <f>VLOOKUP(R20,[31]Diem!$A$2:$B$12,2,0)</f>
        <v>8</v>
      </c>
      <c r="T20" s="502" t="s">
        <v>392</v>
      </c>
      <c r="U20" s="502">
        <f>VLOOKUP(T20,[31]Diem!$A$2:$B$12,2,0)</f>
        <v>8</v>
      </c>
      <c r="V20" s="502" t="s">
        <v>392</v>
      </c>
      <c r="W20" s="502">
        <f>VLOOKUP(V20,[31]Diem!$A$2:$B$12,2,0)</f>
        <v>8</v>
      </c>
      <c r="X20" s="504" t="s">
        <v>392</v>
      </c>
      <c r="Y20" s="504">
        <f>VLOOKUP(X20,[31]Diem!$A$2:$B$12,2,0)</f>
        <v>8</v>
      </c>
      <c r="Z20" s="565">
        <f t="shared" si="2"/>
        <v>7.7272727272727275</v>
      </c>
      <c r="AA20" s="505" t="s">
        <v>966</v>
      </c>
      <c r="AB20" s="505" t="s">
        <v>966</v>
      </c>
      <c r="AC20" s="818" t="s">
        <v>966</v>
      </c>
      <c r="AD20" s="506"/>
    </row>
    <row r="21" spans="1:30" s="508" customFormat="1" ht="16.5" x14ac:dyDescent="0.25">
      <c r="A21" s="497" t="s">
        <v>35</v>
      </c>
      <c r="B21" s="498" t="s">
        <v>178</v>
      </c>
      <c r="C21" s="510" t="s">
        <v>652</v>
      </c>
      <c r="D21" s="500" t="s">
        <v>393</v>
      </c>
      <c r="E21" s="500">
        <f t="shared" si="0"/>
        <v>7</v>
      </c>
      <c r="F21" s="500" t="s">
        <v>393</v>
      </c>
      <c r="G21" s="500">
        <f t="shared" si="1"/>
        <v>7</v>
      </c>
      <c r="H21" s="503" t="s">
        <v>393</v>
      </c>
      <c r="I21" s="502">
        <f>VLOOKUP(H21,[31]Diem!$A$2:$B$12,2,0)</f>
        <v>7</v>
      </c>
      <c r="J21" s="501" t="s">
        <v>393</v>
      </c>
      <c r="K21" s="502">
        <f>VLOOKUP(J21,[31]Diem!$A$2:$B$12,2,0)</f>
        <v>7</v>
      </c>
      <c r="L21" s="501" t="s">
        <v>392</v>
      </c>
      <c r="M21" s="502">
        <f>VLOOKUP(L21,[31]Diem!$A$2:$B$12,2,0)</f>
        <v>8</v>
      </c>
      <c r="N21" s="503" t="s">
        <v>392</v>
      </c>
      <c r="O21" s="502">
        <f>VLOOKUP(N21,[31]Diem!$A$2:$B$12,2,0)</f>
        <v>8</v>
      </c>
      <c r="P21" s="503" t="s">
        <v>393</v>
      </c>
      <c r="Q21" s="502">
        <f>VLOOKUP(P21,[31]Diem!$A$2:$B$12,2,0)</f>
        <v>7</v>
      </c>
      <c r="R21" s="502" t="s">
        <v>392</v>
      </c>
      <c r="S21" s="502">
        <f>VLOOKUP(R21,[31]Diem!$A$2:$B$12,2,0)</f>
        <v>8</v>
      </c>
      <c r="T21" s="502" t="s">
        <v>393</v>
      </c>
      <c r="U21" s="502">
        <f>VLOOKUP(T21,[31]Diem!$A$2:$B$12,2,0)</f>
        <v>7</v>
      </c>
      <c r="V21" s="502" t="s">
        <v>392</v>
      </c>
      <c r="W21" s="502">
        <f>VLOOKUP(V21,[31]Diem!$A$2:$B$12,2,0)</f>
        <v>8</v>
      </c>
      <c r="X21" s="504" t="s">
        <v>393</v>
      </c>
      <c r="Y21" s="504">
        <f>VLOOKUP(X21,[31]Diem!$A$2:$B$12,2,0)</f>
        <v>7</v>
      </c>
      <c r="Z21" s="565">
        <f t="shared" si="2"/>
        <v>7.3636363636363633</v>
      </c>
      <c r="AA21" s="505" t="s">
        <v>966</v>
      </c>
      <c r="AB21" s="505" t="s">
        <v>966</v>
      </c>
      <c r="AC21" s="818" t="s">
        <v>966</v>
      </c>
      <c r="AD21" s="506"/>
    </row>
    <row r="22" spans="1:30" s="508" customFormat="1" ht="16.5" x14ac:dyDescent="0.25">
      <c r="A22" s="497" t="s">
        <v>37</v>
      </c>
      <c r="B22" s="498" t="s">
        <v>1140</v>
      </c>
      <c r="C22" s="510" t="s">
        <v>653</v>
      </c>
      <c r="D22" s="500" t="s">
        <v>393</v>
      </c>
      <c r="E22" s="500">
        <f t="shared" si="0"/>
        <v>7</v>
      </c>
      <c r="F22" s="500" t="s">
        <v>392</v>
      </c>
      <c r="G22" s="500">
        <f t="shared" si="1"/>
        <v>8</v>
      </c>
      <c r="H22" s="503" t="s">
        <v>393</v>
      </c>
      <c r="I22" s="502">
        <f>VLOOKUP(H22,[31]Diem!$A$2:$B$12,2,0)</f>
        <v>7</v>
      </c>
      <c r="J22" s="501" t="s">
        <v>393</v>
      </c>
      <c r="K22" s="502">
        <f>VLOOKUP(J22,[31]Diem!$A$2:$B$12,2,0)</f>
        <v>7</v>
      </c>
      <c r="L22" s="501" t="s">
        <v>392</v>
      </c>
      <c r="M22" s="502">
        <f>VLOOKUP(L22,[31]Diem!$A$2:$B$12,2,0)</f>
        <v>8</v>
      </c>
      <c r="N22" s="503" t="s">
        <v>1132</v>
      </c>
      <c r="O22" s="502">
        <f>VLOOKUP(N22,[31]Diem!$A$2:$B$12,2,0)</f>
        <v>10</v>
      </c>
      <c r="P22" s="503" t="s">
        <v>393</v>
      </c>
      <c r="Q22" s="502">
        <f>VLOOKUP(P22,[31]Diem!$A$2:$B$12,2,0)</f>
        <v>7</v>
      </c>
      <c r="R22" s="502" t="s">
        <v>393</v>
      </c>
      <c r="S22" s="502">
        <f>VLOOKUP(R22,[31]Diem!$A$2:$B$12,2,0)</f>
        <v>7</v>
      </c>
      <c r="T22" s="502" t="s">
        <v>392</v>
      </c>
      <c r="U22" s="502">
        <f>VLOOKUP(T22,[31]Diem!$A$2:$B$12,2,0)</f>
        <v>8</v>
      </c>
      <c r="V22" s="502" t="s">
        <v>392</v>
      </c>
      <c r="W22" s="502">
        <f>VLOOKUP(V22,[31]Diem!$A$2:$B$12,2,0)</f>
        <v>8</v>
      </c>
      <c r="X22" s="504" t="s">
        <v>393</v>
      </c>
      <c r="Y22" s="504">
        <f>VLOOKUP(X22,[31]Diem!$A$2:$B$12,2,0)</f>
        <v>7</v>
      </c>
      <c r="Z22" s="565">
        <f t="shared" si="2"/>
        <v>7.6363636363636367</v>
      </c>
      <c r="AA22" s="505" t="s">
        <v>1130</v>
      </c>
      <c r="AB22" s="505" t="s">
        <v>966</v>
      </c>
      <c r="AC22" s="818" t="s">
        <v>966</v>
      </c>
      <c r="AD22" s="506"/>
    </row>
    <row r="23" spans="1:30" s="508" customFormat="1" ht="16.5" x14ac:dyDescent="0.25">
      <c r="A23" s="497" t="s">
        <v>38</v>
      </c>
      <c r="B23" s="498" t="s">
        <v>180</v>
      </c>
      <c r="C23" s="510" t="s">
        <v>638</v>
      </c>
      <c r="D23" s="500" t="s">
        <v>390</v>
      </c>
      <c r="E23" s="500">
        <f t="shared" si="0"/>
        <v>10</v>
      </c>
      <c r="F23" s="500" t="s">
        <v>392</v>
      </c>
      <c r="G23" s="500">
        <f t="shared" si="1"/>
        <v>8</v>
      </c>
      <c r="H23" s="503" t="s">
        <v>391</v>
      </c>
      <c r="I23" s="502">
        <f>VLOOKUP(H23,[31]Diem!$A$2:$B$12,2,0)</f>
        <v>9</v>
      </c>
      <c r="J23" s="501" t="s">
        <v>390</v>
      </c>
      <c r="K23" s="502">
        <f>VLOOKUP(J23,[31]Diem!$A$2:$B$12,2,0)</f>
        <v>10</v>
      </c>
      <c r="L23" s="501" t="s">
        <v>391</v>
      </c>
      <c r="M23" s="502">
        <f>VLOOKUP(L23,[31]Diem!$A$2:$B$12,2,0)</f>
        <v>9</v>
      </c>
      <c r="N23" s="503" t="s">
        <v>1132</v>
      </c>
      <c r="O23" s="502">
        <f>VLOOKUP(N23,[31]Diem!$A$2:$B$12,2,0)</f>
        <v>10</v>
      </c>
      <c r="P23" s="503" t="s">
        <v>392</v>
      </c>
      <c r="Q23" s="502">
        <f>VLOOKUP(P23,[31]Diem!$A$2:$B$12,2,0)</f>
        <v>8</v>
      </c>
      <c r="R23" s="502" t="s">
        <v>390</v>
      </c>
      <c r="S23" s="502">
        <f>VLOOKUP(R23,[31]Diem!$A$2:$B$12,2,0)</f>
        <v>10</v>
      </c>
      <c r="T23" s="502" t="s">
        <v>390</v>
      </c>
      <c r="U23" s="502">
        <f>VLOOKUP(T23,[31]Diem!$A$2:$B$12,2,0)</f>
        <v>10</v>
      </c>
      <c r="V23" s="502" t="s">
        <v>392</v>
      </c>
      <c r="W23" s="502">
        <f>VLOOKUP(V23,[31]Diem!$A$2:$B$12,2,0)</f>
        <v>8</v>
      </c>
      <c r="X23" s="504" t="s">
        <v>392</v>
      </c>
      <c r="Y23" s="504">
        <f>VLOOKUP(X23,[31]Diem!$A$2:$B$12,2,0)</f>
        <v>8</v>
      </c>
      <c r="Z23" s="565">
        <f t="shared" si="2"/>
        <v>9.0909090909090917</v>
      </c>
      <c r="AA23" s="505" t="s">
        <v>966</v>
      </c>
      <c r="AB23" s="505" t="s">
        <v>1130</v>
      </c>
      <c r="AC23" s="818" t="s">
        <v>1130</v>
      </c>
      <c r="AD23" s="506"/>
    </row>
    <row r="24" spans="1:30" s="508" customFormat="1" ht="16.5" x14ac:dyDescent="0.25">
      <c r="A24" s="497" t="s">
        <v>40</v>
      </c>
      <c r="B24" s="498" t="s">
        <v>181</v>
      </c>
      <c r="C24" s="510" t="s">
        <v>654</v>
      </c>
      <c r="D24" s="500" t="s">
        <v>392</v>
      </c>
      <c r="E24" s="500">
        <f t="shared" si="0"/>
        <v>8</v>
      </c>
      <c r="F24" s="500" t="s">
        <v>392</v>
      </c>
      <c r="G24" s="500">
        <f t="shared" si="1"/>
        <v>8</v>
      </c>
      <c r="H24" s="503" t="s">
        <v>392</v>
      </c>
      <c r="I24" s="502">
        <f>VLOOKUP(H24,[31]Diem!$A$2:$B$12,2,0)</f>
        <v>8</v>
      </c>
      <c r="J24" s="501" t="s">
        <v>392</v>
      </c>
      <c r="K24" s="502">
        <f>VLOOKUP(J24,[31]Diem!$A$2:$B$12,2,0)</f>
        <v>8</v>
      </c>
      <c r="L24" s="501" t="s">
        <v>392</v>
      </c>
      <c r="M24" s="502">
        <f>VLOOKUP(L24,[31]Diem!$A$2:$B$12,2,0)</f>
        <v>8</v>
      </c>
      <c r="N24" s="503" t="s">
        <v>392</v>
      </c>
      <c r="O24" s="502">
        <f>VLOOKUP(N24,[31]Diem!$A$2:$B$12,2,0)</f>
        <v>8</v>
      </c>
      <c r="P24" s="503" t="s">
        <v>392</v>
      </c>
      <c r="Q24" s="502">
        <f>VLOOKUP(P24,[31]Diem!$A$2:$B$12,2,0)</f>
        <v>8</v>
      </c>
      <c r="R24" s="502" t="s">
        <v>392</v>
      </c>
      <c r="S24" s="502">
        <f>VLOOKUP(R24,[31]Diem!$A$2:$B$12,2,0)</f>
        <v>8</v>
      </c>
      <c r="T24" s="502" t="s">
        <v>392</v>
      </c>
      <c r="U24" s="502">
        <f>VLOOKUP(T24,[31]Diem!$A$2:$B$12,2,0)</f>
        <v>8</v>
      </c>
      <c r="V24" s="502" t="s">
        <v>392</v>
      </c>
      <c r="W24" s="502">
        <f>VLOOKUP(V24,[31]Diem!$A$2:$B$12,2,0)</f>
        <v>8</v>
      </c>
      <c r="X24" s="504" t="s">
        <v>392</v>
      </c>
      <c r="Y24" s="504">
        <f>VLOOKUP(X24,[31]Diem!$A$2:$B$12,2,0)</f>
        <v>8</v>
      </c>
      <c r="Z24" s="565">
        <f>SUM(D24:Y24)/11</f>
        <v>8</v>
      </c>
      <c r="AA24" s="505" t="s">
        <v>966</v>
      </c>
      <c r="AB24" s="505" t="s">
        <v>966</v>
      </c>
      <c r="AC24" s="818" t="s">
        <v>1130</v>
      </c>
      <c r="AD24" s="506"/>
    </row>
    <row r="25" spans="1:30" s="508" customFormat="1" ht="16.5" x14ac:dyDescent="0.25">
      <c r="A25" s="497" t="s">
        <v>42</v>
      </c>
      <c r="B25" s="498" t="s">
        <v>308</v>
      </c>
      <c r="C25" s="510" t="s">
        <v>665</v>
      </c>
      <c r="D25" s="500" t="s">
        <v>390</v>
      </c>
      <c r="E25" s="500">
        <f t="shared" si="0"/>
        <v>10</v>
      </c>
      <c r="F25" s="500" t="s">
        <v>391</v>
      </c>
      <c r="G25" s="500">
        <f t="shared" si="1"/>
        <v>9</v>
      </c>
      <c r="H25" s="503" t="s">
        <v>1132</v>
      </c>
      <c r="I25" s="502">
        <f>VLOOKUP(H25,[31]Diem!$A$2:$B$12,2,0)</f>
        <v>10</v>
      </c>
      <c r="J25" s="501" t="s">
        <v>390</v>
      </c>
      <c r="K25" s="502">
        <f>VLOOKUP(J25,[31]Diem!$A$2:$B$12,2,0)</f>
        <v>10</v>
      </c>
      <c r="L25" s="501" t="s">
        <v>390</v>
      </c>
      <c r="M25" s="502">
        <f>VLOOKUP(L25,[31]Diem!$A$2:$B$12,2,0)</f>
        <v>10</v>
      </c>
      <c r="N25" s="503" t="s">
        <v>1132</v>
      </c>
      <c r="O25" s="502">
        <f>VLOOKUP(N25,[31]Diem!$A$2:$B$12,2,0)</f>
        <v>10</v>
      </c>
      <c r="P25" s="503" t="s">
        <v>392</v>
      </c>
      <c r="Q25" s="502">
        <f>VLOOKUP(P25,[31]Diem!$A$2:$B$12,2,0)</f>
        <v>8</v>
      </c>
      <c r="R25" s="502" t="s">
        <v>390</v>
      </c>
      <c r="S25" s="502">
        <f>VLOOKUP(R25,[31]Diem!$A$2:$B$12,2,0)</f>
        <v>10</v>
      </c>
      <c r="T25" s="502" t="s">
        <v>390</v>
      </c>
      <c r="U25" s="502">
        <f>VLOOKUP(T25,[31]Diem!$A$2:$B$12,2,0)</f>
        <v>10</v>
      </c>
      <c r="V25" s="502" t="s">
        <v>390</v>
      </c>
      <c r="W25" s="502">
        <f>VLOOKUP(V25,[31]Diem!$A$2:$B$12,2,0)</f>
        <v>10</v>
      </c>
      <c r="X25" s="504" t="s">
        <v>390</v>
      </c>
      <c r="Y25" s="504">
        <f>VLOOKUP(X25,[31]Diem!$A$2:$B$12,2,0)</f>
        <v>10</v>
      </c>
      <c r="Z25" s="565">
        <f t="shared" si="2"/>
        <v>9.7272727272727266</v>
      </c>
      <c r="AA25" s="505" t="s">
        <v>1130</v>
      </c>
      <c r="AB25" s="505" t="s">
        <v>1130</v>
      </c>
      <c r="AC25" s="818" t="s">
        <v>1130</v>
      </c>
      <c r="AD25" s="506"/>
    </row>
    <row r="26" spans="1:30" s="508" customFormat="1" ht="16.5" x14ac:dyDescent="0.25">
      <c r="A26" s="497" t="s">
        <v>43</v>
      </c>
      <c r="B26" s="498" t="s">
        <v>182</v>
      </c>
      <c r="C26" s="510" t="s">
        <v>655</v>
      </c>
      <c r="D26" s="500" t="s">
        <v>393</v>
      </c>
      <c r="E26" s="500">
        <f t="shared" si="0"/>
        <v>7</v>
      </c>
      <c r="F26" s="500" t="s">
        <v>393</v>
      </c>
      <c r="G26" s="500">
        <f t="shared" si="1"/>
        <v>7</v>
      </c>
      <c r="H26" s="503" t="s">
        <v>392</v>
      </c>
      <c r="I26" s="502">
        <f>VLOOKUP(H26,[31]Diem!$A$2:$B$12,2,0)</f>
        <v>8</v>
      </c>
      <c r="J26" s="501" t="s">
        <v>393</v>
      </c>
      <c r="K26" s="502">
        <f>VLOOKUP(J26,[31]Diem!$A$2:$B$12,2,0)</f>
        <v>7</v>
      </c>
      <c r="L26" s="501" t="s">
        <v>392</v>
      </c>
      <c r="M26" s="502">
        <f>VLOOKUP(L26,[31]Diem!$A$2:$B$12,2,0)</f>
        <v>8</v>
      </c>
      <c r="N26" s="503" t="s">
        <v>392</v>
      </c>
      <c r="O26" s="502">
        <f>VLOOKUP(N26,[31]Diem!$A$2:$B$12,2,0)</f>
        <v>8</v>
      </c>
      <c r="P26" s="503" t="s">
        <v>393</v>
      </c>
      <c r="Q26" s="502">
        <f>VLOOKUP(P26,[31]Diem!$A$2:$B$12,2,0)</f>
        <v>7</v>
      </c>
      <c r="R26" s="502" t="s">
        <v>392</v>
      </c>
      <c r="S26" s="502">
        <f>VLOOKUP(R26,[31]Diem!$A$2:$B$12,2,0)</f>
        <v>8</v>
      </c>
      <c r="T26" s="502" t="s">
        <v>393</v>
      </c>
      <c r="U26" s="502">
        <f>VLOOKUP(T26,[31]Diem!$A$2:$B$12,2,0)</f>
        <v>7</v>
      </c>
      <c r="V26" s="502" t="s">
        <v>392</v>
      </c>
      <c r="W26" s="502">
        <f>VLOOKUP(V26,[31]Diem!$A$2:$B$12,2,0)</f>
        <v>8</v>
      </c>
      <c r="X26" s="504" t="s">
        <v>392</v>
      </c>
      <c r="Y26" s="504">
        <f>VLOOKUP(X26,[31]Diem!$A$2:$B$12,2,0)</f>
        <v>8</v>
      </c>
      <c r="Z26" s="565">
        <f t="shared" si="2"/>
        <v>7.5454545454545459</v>
      </c>
      <c r="AA26" s="505" t="s">
        <v>1130</v>
      </c>
      <c r="AB26" s="505" t="s">
        <v>966</v>
      </c>
      <c r="AC26" s="818" t="s">
        <v>966</v>
      </c>
      <c r="AD26" s="506"/>
    </row>
    <row r="27" spans="1:30" s="508" customFormat="1" ht="16.5" x14ac:dyDescent="0.25">
      <c r="A27" s="497" t="s">
        <v>45</v>
      </c>
      <c r="B27" s="498" t="s">
        <v>71</v>
      </c>
      <c r="C27" s="510" t="s">
        <v>637</v>
      </c>
      <c r="D27" s="500" t="s">
        <v>390</v>
      </c>
      <c r="E27" s="500">
        <f t="shared" si="0"/>
        <v>10</v>
      </c>
      <c r="F27" s="500" t="s">
        <v>392</v>
      </c>
      <c r="G27" s="500">
        <f t="shared" si="1"/>
        <v>8</v>
      </c>
      <c r="H27" s="503" t="s">
        <v>391</v>
      </c>
      <c r="I27" s="502">
        <f>VLOOKUP(H27,[31]Diem!$A$2:$B$12,2,0)</f>
        <v>9</v>
      </c>
      <c r="J27" s="501" t="s">
        <v>392</v>
      </c>
      <c r="K27" s="502">
        <f>VLOOKUP(J27,[31]Diem!$A$2:$B$12,2,0)</f>
        <v>8</v>
      </c>
      <c r="L27" s="501" t="s">
        <v>390</v>
      </c>
      <c r="M27" s="502">
        <f>VLOOKUP(L27,[31]Diem!$A$2:$B$12,2,0)</f>
        <v>10</v>
      </c>
      <c r="N27" s="503" t="s">
        <v>1132</v>
      </c>
      <c r="O27" s="502">
        <f>VLOOKUP(N27,[31]Diem!$A$2:$B$12,2,0)</f>
        <v>10</v>
      </c>
      <c r="P27" s="503" t="s">
        <v>392</v>
      </c>
      <c r="Q27" s="502">
        <f>VLOOKUP(P27,[31]Diem!$A$2:$B$12,2,0)</f>
        <v>8</v>
      </c>
      <c r="R27" s="502" t="s">
        <v>391</v>
      </c>
      <c r="S27" s="502">
        <f>VLOOKUP(R27,[31]Diem!$A$2:$B$12,2,0)</f>
        <v>9</v>
      </c>
      <c r="T27" s="502" t="s">
        <v>390</v>
      </c>
      <c r="U27" s="502">
        <f>VLOOKUP(T27,[31]Diem!$A$2:$B$12,2,0)</f>
        <v>10</v>
      </c>
      <c r="V27" s="502" t="s">
        <v>391</v>
      </c>
      <c r="W27" s="502">
        <f>VLOOKUP(V27,[31]Diem!$A$2:$B$12,2,0)</f>
        <v>9</v>
      </c>
      <c r="X27" s="504" t="s">
        <v>391</v>
      </c>
      <c r="Y27" s="504">
        <f>VLOOKUP(X27,[31]Diem!$A$2:$B$12,2,0)</f>
        <v>9</v>
      </c>
      <c r="Z27" s="565">
        <f t="shared" si="2"/>
        <v>9.0909090909090917</v>
      </c>
      <c r="AA27" s="505" t="s">
        <v>1130</v>
      </c>
      <c r="AB27" s="505" t="s">
        <v>1130</v>
      </c>
      <c r="AC27" s="818" t="s">
        <v>1130</v>
      </c>
      <c r="AD27" s="506"/>
    </row>
    <row r="28" spans="1:30" s="508" customFormat="1" ht="31.5" x14ac:dyDescent="0.25">
      <c r="A28" s="497" t="s">
        <v>47</v>
      </c>
      <c r="B28" s="498" t="s">
        <v>183</v>
      </c>
      <c r="C28" s="510" t="s">
        <v>656</v>
      </c>
      <c r="D28" s="500" t="s">
        <v>393</v>
      </c>
      <c r="E28" s="500">
        <f t="shared" si="0"/>
        <v>7</v>
      </c>
      <c r="F28" s="500" t="s">
        <v>393</v>
      </c>
      <c r="G28" s="500">
        <f t="shared" si="1"/>
        <v>7</v>
      </c>
      <c r="H28" s="503" t="s">
        <v>393</v>
      </c>
      <c r="I28" s="502">
        <f>VLOOKUP(H28,[31]Diem!$A$2:$B$12,2,0)</f>
        <v>7</v>
      </c>
      <c r="J28" s="501" t="s">
        <v>393</v>
      </c>
      <c r="K28" s="502">
        <f>VLOOKUP(J28,[31]Diem!$A$2:$B$12,2,0)</f>
        <v>7</v>
      </c>
      <c r="L28" s="501" t="s">
        <v>393</v>
      </c>
      <c r="M28" s="502">
        <f>VLOOKUP(L28,[31]Diem!$A$2:$B$12,2,0)</f>
        <v>7</v>
      </c>
      <c r="N28" s="503" t="s">
        <v>393</v>
      </c>
      <c r="O28" s="502">
        <f>VLOOKUP(N28,[31]Diem!$A$2:$B$12,2,0)</f>
        <v>7</v>
      </c>
      <c r="P28" s="503" t="s">
        <v>393</v>
      </c>
      <c r="Q28" s="502">
        <f>VLOOKUP(P28,[31]Diem!$A$2:$B$12,2,0)</f>
        <v>7</v>
      </c>
      <c r="R28" s="502" t="s">
        <v>393</v>
      </c>
      <c r="S28" s="502">
        <f>VLOOKUP(R28,[31]Diem!$A$2:$B$12,2,0)</f>
        <v>7</v>
      </c>
      <c r="T28" s="502" t="s">
        <v>392</v>
      </c>
      <c r="U28" s="502">
        <f>VLOOKUP(T28,[31]Diem!$A$2:$B$12,2,0)</f>
        <v>8</v>
      </c>
      <c r="V28" s="502" t="s">
        <v>393</v>
      </c>
      <c r="W28" s="502">
        <f>VLOOKUP(V28,[31]Diem!$A$2:$B$12,2,0)</f>
        <v>7</v>
      </c>
      <c r="X28" s="504" t="s">
        <v>393</v>
      </c>
      <c r="Y28" s="504">
        <f>VLOOKUP(X28,[31]Diem!$A$2:$B$12,2,0)</f>
        <v>7</v>
      </c>
      <c r="Z28" s="565">
        <f t="shared" si="2"/>
        <v>7.0909090909090908</v>
      </c>
      <c r="AA28" s="505" t="s">
        <v>966</v>
      </c>
      <c r="AB28" s="505" t="s">
        <v>966</v>
      </c>
      <c r="AC28" s="818" t="s">
        <v>966</v>
      </c>
      <c r="AD28" s="506"/>
    </row>
    <row r="29" spans="1:30" s="508" customFormat="1" ht="16.5" x14ac:dyDescent="0.25">
      <c r="A29" s="497" t="s">
        <v>319</v>
      </c>
      <c r="B29" s="498" t="s">
        <v>184</v>
      </c>
      <c r="C29" s="510" t="s">
        <v>657</v>
      </c>
      <c r="D29" s="500" t="s">
        <v>393</v>
      </c>
      <c r="E29" s="500">
        <f t="shared" si="0"/>
        <v>7</v>
      </c>
      <c r="F29" s="500" t="s">
        <v>393</v>
      </c>
      <c r="G29" s="500">
        <f t="shared" si="1"/>
        <v>7</v>
      </c>
      <c r="H29" s="503" t="s">
        <v>392</v>
      </c>
      <c r="I29" s="502">
        <f>VLOOKUP(H29,[31]Diem!$A$2:$B$12,2,0)</f>
        <v>8</v>
      </c>
      <c r="J29" s="501" t="s">
        <v>393</v>
      </c>
      <c r="K29" s="502">
        <f>VLOOKUP(J29,[31]Diem!$A$2:$B$12,2,0)</f>
        <v>7</v>
      </c>
      <c r="L29" s="501" t="s">
        <v>392</v>
      </c>
      <c r="M29" s="502">
        <f>VLOOKUP(L29,[31]Diem!$A$2:$B$12,2,0)</f>
        <v>8</v>
      </c>
      <c r="N29" s="503" t="s">
        <v>1132</v>
      </c>
      <c r="O29" s="502">
        <f>VLOOKUP(N29,[31]Diem!$A$2:$B$12,2,0)</f>
        <v>10</v>
      </c>
      <c r="P29" s="503" t="s">
        <v>392</v>
      </c>
      <c r="Q29" s="502">
        <f>VLOOKUP(P29,[31]Diem!$A$2:$B$12,2,0)</f>
        <v>8</v>
      </c>
      <c r="R29" s="502" t="s">
        <v>393</v>
      </c>
      <c r="S29" s="502">
        <f>VLOOKUP(R29,[31]Diem!$A$2:$B$12,2,0)</f>
        <v>7</v>
      </c>
      <c r="T29" s="502" t="s">
        <v>391</v>
      </c>
      <c r="U29" s="502">
        <f>VLOOKUP(T29,[31]Diem!$A$2:$B$12,2,0)</f>
        <v>9</v>
      </c>
      <c r="V29" s="502" t="s">
        <v>392</v>
      </c>
      <c r="W29" s="502">
        <f>VLOOKUP(V29,[31]Diem!$A$2:$B$12,2,0)</f>
        <v>8</v>
      </c>
      <c r="X29" s="504" t="s">
        <v>392</v>
      </c>
      <c r="Y29" s="504">
        <f>VLOOKUP(X29,[31]Diem!$A$2:$B$12,2,0)</f>
        <v>8</v>
      </c>
      <c r="Z29" s="565">
        <f t="shared" si="2"/>
        <v>7.9090909090909092</v>
      </c>
      <c r="AA29" s="505" t="s">
        <v>1130</v>
      </c>
      <c r="AB29" s="505" t="s">
        <v>966</v>
      </c>
      <c r="AC29" s="818" t="s">
        <v>966</v>
      </c>
      <c r="AD29" s="506"/>
    </row>
    <row r="30" spans="1:30" s="508" customFormat="1" ht="16.5" x14ac:dyDescent="0.25">
      <c r="A30" s="497" t="s">
        <v>320</v>
      </c>
      <c r="B30" s="498" t="s">
        <v>185</v>
      </c>
      <c r="C30" s="510" t="s">
        <v>658</v>
      </c>
      <c r="D30" s="500" t="s">
        <v>392</v>
      </c>
      <c r="E30" s="500">
        <f t="shared" si="0"/>
        <v>8</v>
      </c>
      <c r="F30" s="500" t="s">
        <v>393</v>
      </c>
      <c r="G30" s="500">
        <f t="shared" si="1"/>
        <v>7</v>
      </c>
      <c r="H30" s="503" t="s">
        <v>392</v>
      </c>
      <c r="I30" s="502">
        <f>VLOOKUP(H30,[31]Diem!$A$2:$B$12,2,0)</f>
        <v>8</v>
      </c>
      <c r="J30" s="501" t="s">
        <v>393</v>
      </c>
      <c r="K30" s="502">
        <f>VLOOKUP(J30,[31]Diem!$A$2:$B$12,2,0)</f>
        <v>7</v>
      </c>
      <c r="L30" s="501" t="s">
        <v>392</v>
      </c>
      <c r="M30" s="502">
        <f>VLOOKUP(L30,[31]Diem!$A$2:$B$12,2,0)</f>
        <v>8</v>
      </c>
      <c r="N30" s="503" t="s">
        <v>1132</v>
      </c>
      <c r="O30" s="502">
        <f>VLOOKUP(N30,[31]Diem!$A$2:$B$12,2,0)</f>
        <v>10</v>
      </c>
      <c r="P30" s="503" t="s">
        <v>392</v>
      </c>
      <c r="Q30" s="502">
        <f>VLOOKUP(P30,[31]Diem!$A$2:$B$12,2,0)</f>
        <v>8</v>
      </c>
      <c r="R30" s="502" t="s">
        <v>392</v>
      </c>
      <c r="S30" s="502">
        <f>VLOOKUP(R30,[31]Diem!$A$2:$B$12,2,0)</f>
        <v>8</v>
      </c>
      <c r="T30" s="502" t="s">
        <v>392</v>
      </c>
      <c r="U30" s="502">
        <f>VLOOKUP(T30,[31]Diem!$A$2:$B$12,2,0)</f>
        <v>8</v>
      </c>
      <c r="V30" s="502" t="s">
        <v>391</v>
      </c>
      <c r="W30" s="502">
        <f>VLOOKUP(V30,[31]Diem!$A$2:$B$12,2,0)</f>
        <v>9</v>
      </c>
      <c r="X30" s="504" t="s">
        <v>391</v>
      </c>
      <c r="Y30" s="504">
        <f>VLOOKUP(X30,[31]Diem!$A$2:$B$12,2,0)</f>
        <v>9</v>
      </c>
      <c r="Z30" s="565">
        <f t="shared" si="2"/>
        <v>8.1818181818181817</v>
      </c>
      <c r="AA30" s="505" t="s">
        <v>1130</v>
      </c>
      <c r="AB30" s="505" t="s">
        <v>1130</v>
      </c>
      <c r="AC30" s="818" t="s">
        <v>1130</v>
      </c>
      <c r="AD30" s="506"/>
    </row>
    <row r="31" spans="1:30" s="508" customFormat="1" ht="16.5" x14ac:dyDescent="0.25">
      <c r="A31" s="497" t="s">
        <v>321</v>
      </c>
      <c r="B31" s="498" t="s">
        <v>1049</v>
      </c>
      <c r="C31" s="511" t="s">
        <v>1050</v>
      </c>
      <c r="D31" s="500"/>
      <c r="E31" s="500" t="str">
        <f t="shared" si="0"/>
        <v/>
      </c>
      <c r="F31" s="500"/>
      <c r="G31" s="500" t="str">
        <f t="shared" si="1"/>
        <v/>
      </c>
      <c r="H31" s="502"/>
      <c r="I31" s="502"/>
      <c r="J31" s="501" t="s">
        <v>393</v>
      </c>
      <c r="K31" s="502">
        <f>VLOOKUP(J31,[31]Diem!$A$2:$B$12,2,0)</f>
        <v>7</v>
      </c>
      <c r="L31" s="501" t="s">
        <v>393</v>
      </c>
      <c r="M31" s="502">
        <f>VLOOKUP(L31,[31]Diem!$A$2:$B$12,2,0)</f>
        <v>7</v>
      </c>
      <c r="N31" s="503" t="s">
        <v>393</v>
      </c>
      <c r="O31" s="502">
        <f>VLOOKUP(N31,[31]Diem!$A$2:$B$12,2,0)</f>
        <v>7</v>
      </c>
      <c r="P31" s="503" t="s">
        <v>393</v>
      </c>
      <c r="Q31" s="502">
        <f>VLOOKUP(P31,[31]Diem!$A$2:$B$12,2,0)</f>
        <v>7</v>
      </c>
      <c r="R31" s="502" t="s">
        <v>393</v>
      </c>
      <c r="S31" s="502">
        <f>VLOOKUP(R31,[31]Diem!$A$2:$B$12,2,0)</f>
        <v>7</v>
      </c>
      <c r="T31" s="502" t="s">
        <v>393</v>
      </c>
      <c r="U31" s="502">
        <f>VLOOKUP(T31,[31]Diem!$A$2:$B$12,2,0)</f>
        <v>7</v>
      </c>
      <c r="V31" s="502" t="s">
        <v>393</v>
      </c>
      <c r="W31" s="502">
        <f>VLOOKUP(V31,[31]Diem!$A$2:$B$12,2,0)</f>
        <v>7</v>
      </c>
      <c r="X31" s="504" t="s">
        <v>393</v>
      </c>
      <c r="Y31" s="504">
        <f>VLOOKUP(X31,[31]Diem!$A$2:$B$12,2,0)</f>
        <v>7</v>
      </c>
      <c r="Z31" s="565">
        <f>SUM(E31,G31,I31,K31,M31,O31,Q31,S31,U31,W31,Y31)/8</f>
        <v>7</v>
      </c>
      <c r="AA31" s="505" t="s">
        <v>966</v>
      </c>
      <c r="AB31" s="505" t="s">
        <v>966</v>
      </c>
      <c r="AC31" s="818" t="s">
        <v>966</v>
      </c>
      <c r="AD31" s="506"/>
    </row>
    <row r="32" spans="1:30" s="508" customFormat="1" ht="16.5" x14ac:dyDescent="0.25">
      <c r="A32" s="497" t="s">
        <v>322</v>
      </c>
      <c r="B32" s="498" t="s">
        <v>187</v>
      </c>
      <c r="C32" s="510" t="s">
        <v>659</v>
      </c>
      <c r="D32" s="500" t="s">
        <v>393</v>
      </c>
      <c r="E32" s="500">
        <f t="shared" si="0"/>
        <v>7</v>
      </c>
      <c r="F32" s="500" t="s">
        <v>393</v>
      </c>
      <c r="G32" s="500">
        <f t="shared" si="1"/>
        <v>7</v>
      </c>
      <c r="H32" s="503" t="s">
        <v>392</v>
      </c>
      <c r="I32" s="502">
        <f>VLOOKUP(H32,[31]Diem!$A$2:$B$12,2,0)</f>
        <v>8</v>
      </c>
      <c r="J32" s="501" t="s">
        <v>393</v>
      </c>
      <c r="K32" s="502">
        <f>VLOOKUP(J32,[31]Diem!$A$2:$B$12,2,0)</f>
        <v>7</v>
      </c>
      <c r="L32" s="501" t="s">
        <v>392</v>
      </c>
      <c r="M32" s="502">
        <f>VLOOKUP(L32,[31]Diem!$A$2:$B$12,2,0)</f>
        <v>8</v>
      </c>
      <c r="N32" s="503" t="s">
        <v>392</v>
      </c>
      <c r="O32" s="502">
        <f>VLOOKUP(N32,[31]Diem!$A$2:$B$12,2,0)</f>
        <v>8</v>
      </c>
      <c r="P32" s="503" t="s">
        <v>393</v>
      </c>
      <c r="Q32" s="502">
        <f>VLOOKUP(P32,[31]Diem!$A$2:$B$12,2,0)</f>
        <v>7</v>
      </c>
      <c r="R32" s="502" t="s">
        <v>392</v>
      </c>
      <c r="S32" s="502">
        <f>VLOOKUP(R32,[31]Diem!$A$2:$B$12,2,0)</f>
        <v>8</v>
      </c>
      <c r="T32" s="502" t="s">
        <v>391</v>
      </c>
      <c r="U32" s="502">
        <f>VLOOKUP(T32,[31]Diem!$A$2:$B$12,2,0)</f>
        <v>9</v>
      </c>
      <c r="V32" s="502" t="s">
        <v>393</v>
      </c>
      <c r="W32" s="502">
        <f>VLOOKUP(V32,[31]Diem!$A$2:$B$12,2,0)</f>
        <v>7</v>
      </c>
      <c r="X32" s="504" t="s">
        <v>393</v>
      </c>
      <c r="Y32" s="504">
        <f>VLOOKUP(X32,[31]Diem!$A$2:$B$12,2,0)</f>
        <v>7</v>
      </c>
      <c r="Z32" s="565">
        <f t="shared" si="2"/>
        <v>7.5454545454545459</v>
      </c>
      <c r="AA32" s="505" t="s">
        <v>1130</v>
      </c>
      <c r="AB32" s="505" t="s">
        <v>966</v>
      </c>
      <c r="AC32" s="818" t="s">
        <v>966</v>
      </c>
      <c r="AD32" s="506"/>
    </row>
    <row r="33" spans="1:30" s="508" customFormat="1" ht="16.5" x14ac:dyDescent="0.25">
      <c r="A33" s="497" t="s">
        <v>323</v>
      </c>
      <c r="B33" s="498" t="s">
        <v>1141</v>
      </c>
      <c r="C33" s="510" t="s">
        <v>661</v>
      </c>
      <c r="D33" s="500" t="s">
        <v>390</v>
      </c>
      <c r="E33" s="500">
        <f t="shared" si="0"/>
        <v>10</v>
      </c>
      <c r="F33" s="500" t="s">
        <v>392</v>
      </c>
      <c r="G33" s="500">
        <f t="shared" si="1"/>
        <v>8</v>
      </c>
      <c r="H33" s="503" t="s">
        <v>390</v>
      </c>
      <c r="I33" s="502">
        <f>VLOOKUP(H33,[31]Diem!$A$2:$B$12,2,0)</f>
        <v>10</v>
      </c>
      <c r="J33" s="501" t="s">
        <v>390</v>
      </c>
      <c r="K33" s="502">
        <f>VLOOKUP(J33,[31]Diem!$A$2:$B$12,2,0)</f>
        <v>10</v>
      </c>
      <c r="L33" s="501" t="s">
        <v>390</v>
      </c>
      <c r="M33" s="502">
        <f>VLOOKUP(L33,[31]Diem!$A$2:$B$12,2,0)</f>
        <v>10</v>
      </c>
      <c r="N33" s="503" t="s">
        <v>1132</v>
      </c>
      <c r="O33" s="502">
        <f>VLOOKUP(N33,[31]Diem!$A$2:$B$12,2,0)</f>
        <v>10</v>
      </c>
      <c r="P33" s="503" t="s">
        <v>392</v>
      </c>
      <c r="Q33" s="502">
        <f>VLOOKUP(P33,[31]Diem!$A$2:$B$12,2,0)</f>
        <v>8</v>
      </c>
      <c r="R33" s="502" t="s">
        <v>390</v>
      </c>
      <c r="S33" s="502">
        <f>VLOOKUP(R33,[31]Diem!$A$2:$B$12,2,0)</f>
        <v>10</v>
      </c>
      <c r="T33" s="502" t="s">
        <v>390</v>
      </c>
      <c r="U33" s="502">
        <f>VLOOKUP(T33,[31]Diem!$A$2:$B$12,2,0)</f>
        <v>10</v>
      </c>
      <c r="V33" s="502" t="s">
        <v>390</v>
      </c>
      <c r="W33" s="502">
        <f>VLOOKUP(V33,[31]Diem!$A$2:$B$12,2,0)</f>
        <v>10</v>
      </c>
      <c r="X33" s="504" t="s">
        <v>390</v>
      </c>
      <c r="Y33" s="504">
        <f>VLOOKUP(X33,[31]Diem!$A$2:$B$12,2,0)</f>
        <v>10</v>
      </c>
      <c r="Z33" s="565">
        <f t="shared" si="2"/>
        <v>9.6363636363636367</v>
      </c>
      <c r="AA33" s="505" t="s">
        <v>1130</v>
      </c>
      <c r="AB33" s="505" t="s">
        <v>1130</v>
      </c>
      <c r="AC33" s="818" t="s">
        <v>1130</v>
      </c>
      <c r="AD33" s="506"/>
    </row>
    <row r="34" spans="1:30" s="508" customFormat="1" ht="16.5" x14ac:dyDescent="0.25">
      <c r="A34" s="497" t="s">
        <v>324</v>
      </c>
      <c r="B34" s="498" t="s">
        <v>188</v>
      </c>
      <c r="C34" s="510" t="s">
        <v>660</v>
      </c>
      <c r="D34" s="500" t="s">
        <v>393</v>
      </c>
      <c r="E34" s="500">
        <f t="shared" si="0"/>
        <v>7</v>
      </c>
      <c r="F34" s="500" t="s">
        <v>393</v>
      </c>
      <c r="G34" s="500">
        <f t="shared" si="1"/>
        <v>7</v>
      </c>
      <c r="H34" s="503" t="s">
        <v>392</v>
      </c>
      <c r="I34" s="502">
        <f>VLOOKUP(H34,[31]Diem!$A$2:$B$12,2,0)</f>
        <v>8</v>
      </c>
      <c r="J34" s="501" t="s">
        <v>393</v>
      </c>
      <c r="K34" s="502">
        <f>VLOOKUP(J34,[31]Diem!$A$2:$B$12,2,0)</f>
        <v>7</v>
      </c>
      <c r="L34" s="501" t="s">
        <v>392</v>
      </c>
      <c r="M34" s="502">
        <f>VLOOKUP(L34,[31]Diem!$A$2:$B$12,2,0)</f>
        <v>8</v>
      </c>
      <c r="N34" s="503" t="s">
        <v>392</v>
      </c>
      <c r="O34" s="502">
        <f>VLOOKUP(N34,[31]Diem!$A$2:$B$12,2,0)</f>
        <v>8</v>
      </c>
      <c r="P34" s="503" t="s">
        <v>393</v>
      </c>
      <c r="Q34" s="502">
        <f>VLOOKUP(P34,[31]Diem!$A$2:$B$12,2,0)</f>
        <v>7</v>
      </c>
      <c r="R34" s="502" t="s">
        <v>392</v>
      </c>
      <c r="S34" s="502">
        <f>VLOOKUP(R34,[31]Diem!$A$2:$B$12,2,0)</f>
        <v>8</v>
      </c>
      <c r="T34" s="502" t="s">
        <v>393</v>
      </c>
      <c r="U34" s="502">
        <f>VLOOKUP(T34,[31]Diem!$A$2:$B$12,2,0)</f>
        <v>7</v>
      </c>
      <c r="V34" s="502" t="s">
        <v>392</v>
      </c>
      <c r="W34" s="502">
        <f>VLOOKUP(V34,[31]Diem!$A$2:$B$12,2,0)</f>
        <v>8</v>
      </c>
      <c r="X34" s="504" t="s">
        <v>393</v>
      </c>
      <c r="Y34" s="504">
        <f>VLOOKUP(X34,[31]Diem!$A$2:$B$12,2,0)</f>
        <v>7</v>
      </c>
      <c r="Z34" s="565">
        <f t="shared" si="2"/>
        <v>7.4545454545454541</v>
      </c>
      <c r="AA34" s="505" t="s">
        <v>966</v>
      </c>
      <c r="AB34" s="505" t="s">
        <v>966</v>
      </c>
      <c r="AC34" s="818" t="s">
        <v>966</v>
      </c>
      <c r="AD34" s="506"/>
    </row>
    <row r="35" spans="1:30" s="508" customFormat="1" ht="16.5" x14ac:dyDescent="0.25">
      <c r="A35" s="497" t="s">
        <v>325</v>
      </c>
      <c r="B35" s="498" t="s">
        <v>1142</v>
      </c>
      <c r="C35" s="499" t="s">
        <v>663</v>
      </c>
      <c r="D35" s="500" t="s">
        <v>390</v>
      </c>
      <c r="E35" s="500">
        <f t="shared" si="0"/>
        <v>10</v>
      </c>
      <c r="F35" s="500" t="s">
        <v>392</v>
      </c>
      <c r="G35" s="500">
        <f t="shared" si="1"/>
        <v>8</v>
      </c>
      <c r="H35" s="503" t="s">
        <v>1132</v>
      </c>
      <c r="I35" s="502">
        <f>VLOOKUP(H35,[31]Diem!$A$2:$B$12,2,0)</f>
        <v>10</v>
      </c>
      <c r="J35" s="501" t="s">
        <v>390</v>
      </c>
      <c r="K35" s="502">
        <f>VLOOKUP(J35,[31]Diem!$A$2:$B$12,2,0)</f>
        <v>10</v>
      </c>
      <c r="L35" s="501" t="s">
        <v>390</v>
      </c>
      <c r="M35" s="502">
        <f>VLOOKUP(L35,[31]Diem!$A$2:$B$12,2,0)</f>
        <v>10</v>
      </c>
      <c r="N35" s="503" t="s">
        <v>1132</v>
      </c>
      <c r="O35" s="502">
        <f>VLOOKUP(N35,[31]Diem!$A$2:$B$12,2,0)</f>
        <v>10</v>
      </c>
      <c r="P35" s="503" t="s">
        <v>392</v>
      </c>
      <c r="Q35" s="502">
        <f>VLOOKUP(P35,[31]Diem!$A$2:$B$12,2,0)</f>
        <v>8</v>
      </c>
      <c r="R35" s="502" t="s">
        <v>390</v>
      </c>
      <c r="S35" s="502">
        <f>VLOOKUP(R35,[31]Diem!$A$2:$B$12,2,0)</f>
        <v>10</v>
      </c>
      <c r="T35" s="502" t="s">
        <v>390</v>
      </c>
      <c r="U35" s="502">
        <f>VLOOKUP(T35,[31]Diem!$A$2:$B$12,2,0)</f>
        <v>10</v>
      </c>
      <c r="V35" s="502" t="s">
        <v>392</v>
      </c>
      <c r="W35" s="502">
        <f>VLOOKUP(V35,[31]Diem!$A$2:$B$12,2,0)</f>
        <v>8</v>
      </c>
      <c r="X35" s="504" t="s">
        <v>390</v>
      </c>
      <c r="Y35" s="504">
        <f>VLOOKUP(X35,[31]Diem!$A$2:$B$12,2,0)</f>
        <v>10</v>
      </c>
      <c r="Z35" s="565">
        <f t="shared" si="2"/>
        <v>9.454545454545455</v>
      </c>
      <c r="AA35" s="505" t="s">
        <v>1130</v>
      </c>
      <c r="AB35" s="505" t="s">
        <v>1130</v>
      </c>
      <c r="AC35" s="818" t="s">
        <v>1130</v>
      </c>
      <c r="AD35" s="506"/>
    </row>
    <row r="36" spans="1:30" s="508" customFormat="1" ht="16.5" x14ac:dyDescent="0.25">
      <c r="A36" s="497" t="s">
        <v>326</v>
      </c>
      <c r="B36" s="498" t="s">
        <v>1143</v>
      </c>
      <c r="C36" s="510" t="s">
        <v>662</v>
      </c>
      <c r="D36" s="500" t="s">
        <v>393</v>
      </c>
      <c r="E36" s="500">
        <f t="shared" si="0"/>
        <v>7</v>
      </c>
      <c r="F36" s="500" t="s">
        <v>393</v>
      </c>
      <c r="G36" s="500">
        <f t="shared" si="1"/>
        <v>7</v>
      </c>
      <c r="H36" s="503" t="s">
        <v>392</v>
      </c>
      <c r="I36" s="502">
        <f>VLOOKUP(H36,[31]Diem!$A$2:$B$12,2,0)</f>
        <v>8</v>
      </c>
      <c r="J36" s="501" t="s">
        <v>393</v>
      </c>
      <c r="K36" s="502">
        <f>VLOOKUP(J36,[31]Diem!$A$2:$B$12,2,0)</f>
        <v>7</v>
      </c>
      <c r="L36" s="501" t="s">
        <v>393</v>
      </c>
      <c r="M36" s="502">
        <f>VLOOKUP(L36,[31]Diem!$A$2:$B$12,2,0)</f>
        <v>7</v>
      </c>
      <c r="N36" s="503" t="s">
        <v>392</v>
      </c>
      <c r="O36" s="502">
        <f>VLOOKUP(N36,[31]Diem!$A$2:$B$12,2,0)</f>
        <v>8</v>
      </c>
      <c r="P36" s="503" t="s">
        <v>393</v>
      </c>
      <c r="Q36" s="502">
        <f>VLOOKUP(P36,[31]Diem!$A$2:$B$12,2,0)</f>
        <v>7</v>
      </c>
      <c r="R36" s="502" t="s">
        <v>391</v>
      </c>
      <c r="S36" s="502">
        <f>VLOOKUP(R36,[31]Diem!$A$2:$B$12,2,0)</f>
        <v>9</v>
      </c>
      <c r="T36" s="502" t="s">
        <v>392</v>
      </c>
      <c r="U36" s="502">
        <f>VLOOKUP(T36,[31]Diem!$A$2:$B$12,2,0)</f>
        <v>8</v>
      </c>
      <c r="V36" s="502" t="s">
        <v>391</v>
      </c>
      <c r="W36" s="502">
        <f>VLOOKUP(V36,[31]Diem!$A$2:$B$12,2,0)</f>
        <v>9</v>
      </c>
      <c r="X36" s="504" t="s">
        <v>392</v>
      </c>
      <c r="Y36" s="504">
        <f>VLOOKUP(X36,[31]Diem!$A$2:$B$12,2,0)</f>
        <v>8</v>
      </c>
      <c r="Z36" s="565">
        <f t="shared" si="2"/>
        <v>7.7272727272727275</v>
      </c>
      <c r="AA36" s="505" t="s">
        <v>966</v>
      </c>
      <c r="AB36" s="505" t="s">
        <v>966</v>
      </c>
      <c r="AC36" s="818" t="s">
        <v>966</v>
      </c>
      <c r="AD36" s="506"/>
    </row>
    <row r="37" spans="1:30" s="550" customFormat="1" ht="35.25" customHeight="1" x14ac:dyDescent="0.25">
      <c r="A37" s="526"/>
      <c r="B37" s="543" t="s">
        <v>1145</v>
      </c>
      <c r="C37" s="544"/>
      <c r="D37" s="334"/>
      <c r="E37" s="334"/>
      <c r="F37" s="334"/>
      <c r="G37" s="334"/>
      <c r="H37" s="545"/>
      <c r="I37" s="546"/>
      <c r="J37" s="333"/>
      <c r="K37" s="546"/>
      <c r="L37" s="333"/>
      <c r="M37" s="546"/>
      <c r="N37" s="545"/>
      <c r="O37" s="546"/>
      <c r="P37" s="545"/>
      <c r="Q37" s="546"/>
      <c r="R37" s="546"/>
      <c r="S37" s="546"/>
      <c r="T37" s="546"/>
      <c r="U37" s="546"/>
      <c r="V37" s="546"/>
      <c r="W37" s="546"/>
      <c r="X37" s="547"/>
      <c r="Y37" s="547"/>
      <c r="Z37" s="548"/>
      <c r="AA37" s="549"/>
      <c r="AB37" s="549"/>
      <c r="AC37" s="819"/>
      <c r="AD37" s="530"/>
    </row>
    <row r="38" spans="1:30" s="7" customFormat="1" ht="48" customHeight="1" x14ac:dyDescent="0.25">
      <c r="A38" s="207" t="s">
        <v>310</v>
      </c>
      <c r="B38" s="531" t="s">
        <v>6</v>
      </c>
      <c r="C38" s="532" t="s">
        <v>823</v>
      </c>
      <c r="D38" s="19" t="s">
        <v>390</v>
      </c>
      <c r="E38" s="19">
        <v>10</v>
      </c>
      <c r="F38" s="19" t="s">
        <v>392</v>
      </c>
      <c r="G38" s="19">
        <v>8</v>
      </c>
      <c r="H38" s="533" t="s">
        <v>391</v>
      </c>
      <c r="I38" s="533">
        <f>VLOOKUP(H38,[32]Diem!$A$2:$B$12,2,0)</f>
        <v>9</v>
      </c>
      <c r="J38" s="533" t="s">
        <v>393</v>
      </c>
      <c r="K38" s="533">
        <f>VLOOKUP(J38,[32]Diem!$A$2:$B$12,2,0)</f>
        <v>7</v>
      </c>
      <c r="L38" s="533" t="s">
        <v>391</v>
      </c>
      <c r="M38" s="533">
        <f>VLOOKUP(L38,[32]Diem!$A$2:$B$12,2,0)</f>
        <v>9</v>
      </c>
      <c r="N38" s="533" t="s">
        <v>393</v>
      </c>
      <c r="O38" s="533">
        <f>VLOOKUP(N38,[32]Diem!$A$2:$B$12,2,0)</f>
        <v>7</v>
      </c>
      <c r="P38" s="533" t="s">
        <v>391</v>
      </c>
      <c r="Q38" s="533">
        <f>VLOOKUP(P38,[32]Diem!$A$2:$B$12,2,0)</f>
        <v>9</v>
      </c>
      <c r="R38" s="19" t="s">
        <v>391</v>
      </c>
      <c r="S38" s="19">
        <v>9</v>
      </c>
      <c r="T38" s="19" t="s">
        <v>390</v>
      </c>
      <c r="U38" s="19">
        <v>10</v>
      </c>
      <c r="V38" s="19" t="s">
        <v>392</v>
      </c>
      <c r="W38" s="19">
        <v>8</v>
      </c>
      <c r="X38" s="534" t="s">
        <v>392</v>
      </c>
      <c r="Y38" s="19">
        <v>8</v>
      </c>
      <c r="Z38" s="535">
        <f>(E38+G38+I38+K38+M38+O38+Q38+S38+U38+W38+Y38)/11</f>
        <v>8.545454545454545</v>
      </c>
      <c r="AA38" s="516" t="s">
        <v>1130</v>
      </c>
      <c r="AB38" s="516" t="s">
        <v>1130</v>
      </c>
      <c r="AC38" s="820" t="s">
        <v>1130</v>
      </c>
      <c r="AD38" s="3"/>
    </row>
    <row r="39" spans="1:30" s="7" customFormat="1" ht="48" customHeight="1" x14ac:dyDescent="0.25">
      <c r="A39" s="207" t="s">
        <v>311</v>
      </c>
      <c r="B39" s="536" t="s">
        <v>95</v>
      </c>
      <c r="C39" s="532" t="s">
        <v>515</v>
      </c>
      <c r="D39" s="19" t="s">
        <v>393</v>
      </c>
      <c r="E39" s="19">
        <v>7</v>
      </c>
      <c r="F39" s="19" t="s">
        <v>393</v>
      </c>
      <c r="G39" s="19">
        <v>7</v>
      </c>
      <c r="H39" s="365" t="s">
        <v>392</v>
      </c>
      <c r="I39" s="365">
        <f>VLOOKUP(H39,[32]Diem!$A$2:$B$12,2,0)</f>
        <v>8</v>
      </c>
      <c r="J39" s="365" t="s">
        <v>392</v>
      </c>
      <c r="K39" s="365">
        <f>VLOOKUP(J39,[32]Diem!$A$2:$B$12,2,0)</f>
        <v>8</v>
      </c>
      <c r="L39" s="365" t="s">
        <v>391</v>
      </c>
      <c r="M39" s="365">
        <f>VLOOKUP(L39,[32]Diem!$A$2:$B$12,2,0)</f>
        <v>9</v>
      </c>
      <c r="N39" s="533" t="s">
        <v>393</v>
      </c>
      <c r="O39" s="365">
        <f>VLOOKUP(N39,[32]Diem!$A$2:$B$12,2,0)</f>
        <v>7</v>
      </c>
      <c r="P39" s="533" t="s">
        <v>392</v>
      </c>
      <c r="Q39" s="365">
        <f>VLOOKUP(P39,[32]Diem!$A$2:$B$12,2,0)</f>
        <v>8</v>
      </c>
      <c r="R39" s="19" t="s">
        <v>392</v>
      </c>
      <c r="S39" s="19">
        <v>8</v>
      </c>
      <c r="T39" s="19" t="s">
        <v>392</v>
      </c>
      <c r="U39" s="19">
        <v>8</v>
      </c>
      <c r="V39" s="19" t="s">
        <v>392</v>
      </c>
      <c r="W39" s="19">
        <v>8</v>
      </c>
      <c r="X39" s="534" t="s">
        <v>392</v>
      </c>
      <c r="Y39" s="19">
        <v>8</v>
      </c>
      <c r="Z39" s="535">
        <f t="shared" ref="Z39:Z58" si="3">(E39+G39+I39+K39+M39+O39+Q39+S39+U39+W39+Y39)/11</f>
        <v>7.8181818181818183</v>
      </c>
      <c r="AA39" s="6" t="s">
        <v>966</v>
      </c>
      <c r="AB39" s="6" t="s">
        <v>966</v>
      </c>
      <c r="AC39" s="539" t="s">
        <v>966</v>
      </c>
      <c r="AD39" s="3"/>
    </row>
    <row r="40" spans="1:30" s="93" customFormat="1" ht="48" customHeight="1" x14ac:dyDescent="0.25">
      <c r="A40" s="207" t="s">
        <v>312</v>
      </c>
      <c r="B40" s="531" t="s">
        <v>92</v>
      </c>
      <c r="C40" s="532" t="s">
        <v>518</v>
      </c>
      <c r="D40" s="19" t="s">
        <v>393</v>
      </c>
      <c r="E40" s="420">
        <v>7</v>
      </c>
      <c r="F40" s="19" t="s">
        <v>393</v>
      </c>
      <c r="G40" s="19">
        <v>7</v>
      </c>
      <c r="H40" s="533" t="s">
        <v>393</v>
      </c>
      <c r="I40" s="533">
        <f>VLOOKUP(H40,[32]Diem!$A$2:$B$12,2,0)</f>
        <v>7</v>
      </c>
      <c r="J40" s="533" t="s">
        <v>393</v>
      </c>
      <c r="K40" s="533">
        <f>VLOOKUP(J40,[32]Diem!$A$2:$B$12,2,0)</f>
        <v>7</v>
      </c>
      <c r="L40" s="533" t="s">
        <v>393</v>
      </c>
      <c r="M40" s="533">
        <f>VLOOKUP(L40,[32]Diem!$A$2:$B$12,2,0)</f>
        <v>7</v>
      </c>
      <c r="N40" s="533" t="s">
        <v>393</v>
      </c>
      <c r="O40" s="533">
        <f>VLOOKUP(N40,[32]Diem!$A$2:$B$12,2,0)</f>
        <v>7</v>
      </c>
      <c r="P40" s="533" t="s">
        <v>393</v>
      </c>
      <c r="Q40" s="533">
        <f>VLOOKUP(P40,[32]Diem!$A$2:$B$12,2,0)</f>
        <v>7</v>
      </c>
      <c r="R40" s="420" t="s">
        <v>393</v>
      </c>
      <c r="S40" s="420">
        <v>7</v>
      </c>
      <c r="T40" s="420" t="s">
        <v>393</v>
      </c>
      <c r="U40" s="420">
        <v>7</v>
      </c>
      <c r="V40" s="420" t="s">
        <v>393</v>
      </c>
      <c r="W40" s="420">
        <v>7</v>
      </c>
      <c r="X40" s="537" t="s">
        <v>393</v>
      </c>
      <c r="Y40" s="537">
        <v>7</v>
      </c>
      <c r="Z40" s="535">
        <f t="shared" si="3"/>
        <v>7</v>
      </c>
      <c r="AA40" s="6" t="s">
        <v>966</v>
      </c>
      <c r="AB40" s="6" t="s">
        <v>966</v>
      </c>
      <c r="AC40" s="539" t="s">
        <v>966</v>
      </c>
      <c r="AD40" s="439"/>
    </row>
    <row r="41" spans="1:30" s="172" customFormat="1" ht="48" customHeight="1" x14ac:dyDescent="0.25">
      <c r="A41" s="207" t="s">
        <v>313</v>
      </c>
      <c r="B41" s="531" t="s">
        <v>93</v>
      </c>
      <c r="C41" s="532" t="s">
        <v>519</v>
      </c>
      <c r="D41" s="19" t="s">
        <v>393</v>
      </c>
      <c r="E41" s="538">
        <v>7</v>
      </c>
      <c r="F41" s="19" t="s">
        <v>393</v>
      </c>
      <c r="G41" s="19">
        <v>7</v>
      </c>
      <c r="H41" s="533" t="s">
        <v>393</v>
      </c>
      <c r="I41" s="533">
        <f>VLOOKUP(H41,[32]Diem!$A$2:$B$12,2,0)</f>
        <v>7</v>
      </c>
      <c r="J41" s="533" t="s">
        <v>393</v>
      </c>
      <c r="K41" s="533">
        <f>VLOOKUP(J41,[32]Diem!$A$2:$B$12,2,0)</f>
        <v>7</v>
      </c>
      <c r="L41" s="533" t="s">
        <v>393</v>
      </c>
      <c r="M41" s="533">
        <f>VLOOKUP(L41,[32]Diem!$A$2:$B$12,2,0)</f>
        <v>7</v>
      </c>
      <c r="N41" s="533" t="s">
        <v>393</v>
      </c>
      <c r="O41" s="533">
        <f>VLOOKUP(N41,[32]Diem!$A$2:$B$12,2,0)</f>
        <v>7</v>
      </c>
      <c r="P41" s="533" t="s">
        <v>393</v>
      </c>
      <c r="Q41" s="533">
        <f>VLOOKUP(P41,[32]Diem!$A$2:$B$12,2,0)</f>
        <v>7</v>
      </c>
      <c r="R41" s="420" t="s">
        <v>393</v>
      </c>
      <c r="S41" s="420">
        <v>7</v>
      </c>
      <c r="T41" s="420" t="s">
        <v>393</v>
      </c>
      <c r="U41" s="420">
        <v>7</v>
      </c>
      <c r="V41" s="420" t="s">
        <v>393</v>
      </c>
      <c r="W41" s="420">
        <v>7</v>
      </c>
      <c r="X41" s="539" t="s">
        <v>392</v>
      </c>
      <c r="Y41" s="539">
        <v>8</v>
      </c>
      <c r="Z41" s="535">
        <f t="shared" si="3"/>
        <v>7.0909090909090908</v>
      </c>
      <c r="AA41" s="6" t="s">
        <v>966</v>
      </c>
      <c r="AB41" s="6" t="s">
        <v>966</v>
      </c>
      <c r="AC41" s="539" t="s">
        <v>966</v>
      </c>
      <c r="AD41" s="540"/>
    </row>
    <row r="42" spans="1:30" s="93" customFormat="1" ht="48" customHeight="1" x14ac:dyDescent="0.25">
      <c r="A42" s="207" t="s">
        <v>314</v>
      </c>
      <c r="B42" s="531" t="s">
        <v>94</v>
      </c>
      <c r="C42" s="532" t="s">
        <v>520</v>
      </c>
      <c r="D42" s="19" t="s">
        <v>393</v>
      </c>
      <c r="E42" s="420">
        <v>7</v>
      </c>
      <c r="F42" s="19" t="s">
        <v>393</v>
      </c>
      <c r="G42" s="19">
        <v>7</v>
      </c>
      <c r="H42" s="533" t="s">
        <v>392</v>
      </c>
      <c r="I42" s="533">
        <f>VLOOKUP(H42,[32]Diem!$A$2:$B$12,2,0)</f>
        <v>8</v>
      </c>
      <c r="J42" s="533" t="s">
        <v>393</v>
      </c>
      <c r="K42" s="533">
        <f>VLOOKUP(J42,[32]Diem!$A$2:$B$12,2,0)</f>
        <v>7</v>
      </c>
      <c r="L42" s="533" t="s">
        <v>409</v>
      </c>
      <c r="M42" s="533">
        <f>VLOOKUP(L42,[32]Diem!$A$2:$B$12,2,0)</f>
        <v>5</v>
      </c>
      <c r="N42" s="533" t="s">
        <v>393</v>
      </c>
      <c r="O42" s="533">
        <f>VLOOKUP(N42,[32]Diem!$A$2:$B$12,2,0)</f>
        <v>7</v>
      </c>
      <c r="P42" s="533" t="s">
        <v>393</v>
      </c>
      <c r="Q42" s="533">
        <f>VLOOKUP(P42,[32]Diem!$A$2:$B$12,2,0)</f>
        <v>7</v>
      </c>
      <c r="R42" s="420" t="s">
        <v>393</v>
      </c>
      <c r="S42" s="420">
        <v>7</v>
      </c>
      <c r="T42" s="420" t="s">
        <v>393</v>
      </c>
      <c r="U42" s="420">
        <v>7</v>
      </c>
      <c r="V42" s="420" t="s">
        <v>393</v>
      </c>
      <c r="W42" s="420">
        <v>7</v>
      </c>
      <c r="X42" s="537" t="s">
        <v>393</v>
      </c>
      <c r="Y42" s="537">
        <v>7</v>
      </c>
      <c r="Z42" s="535">
        <f t="shared" si="3"/>
        <v>6.9090909090909092</v>
      </c>
      <c r="AA42" s="6" t="s">
        <v>966</v>
      </c>
      <c r="AB42" s="6" t="s">
        <v>966</v>
      </c>
      <c r="AC42" s="539" t="s">
        <v>966</v>
      </c>
      <c r="AD42" s="439"/>
    </row>
    <row r="43" spans="1:30" s="93" customFormat="1" ht="48" customHeight="1" x14ac:dyDescent="0.25">
      <c r="A43" s="207" t="s">
        <v>315</v>
      </c>
      <c r="B43" s="531" t="s">
        <v>96</v>
      </c>
      <c r="C43" s="532" t="s">
        <v>521</v>
      </c>
      <c r="D43" s="19" t="s">
        <v>393</v>
      </c>
      <c r="E43" s="420">
        <v>7</v>
      </c>
      <c r="F43" s="19" t="s">
        <v>393</v>
      </c>
      <c r="G43" s="19">
        <v>7</v>
      </c>
      <c r="H43" s="533" t="s">
        <v>393</v>
      </c>
      <c r="I43" s="533">
        <f>VLOOKUP(H43,[32]Diem!$A$2:$B$12,2,0)</f>
        <v>7</v>
      </c>
      <c r="J43" s="533" t="s">
        <v>393</v>
      </c>
      <c r="K43" s="533">
        <f>VLOOKUP(J43,[32]Diem!$A$2:$B$12,2,0)</f>
        <v>7</v>
      </c>
      <c r="L43" s="533" t="s">
        <v>393</v>
      </c>
      <c r="M43" s="533">
        <f>VLOOKUP(L43,[32]Diem!$A$2:$B$12,2,0)</f>
        <v>7</v>
      </c>
      <c r="N43" s="533" t="s">
        <v>393</v>
      </c>
      <c r="O43" s="533">
        <f>VLOOKUP(N43,[32]Diem!$A$2:$B$12,2,0)</f>
        <v>7</v>
      </c>
      <c r="P43" s="533" t="s">
        <v>393</v>
      </c>
      <c r="Q43" s="533">
        <f>VLOOKUP(P43,[32]Diem!$A$2:$B$12,2,0)</f>
        <v>7</v>
      </c>
      <c r="R43" s="420" t="s">
        <v>393</v>
      </c>
      <c r="S43" s="420">
        <v>7</v>
      </c>
      <c r="T43" s="420" t="s">
        <v>393</v>
      </c>
      <c r="U43" s="420">
        <v>7</v>
      </c>
      <c r="V43" s="420" t="s">
        <v>393</v>
      </c>
      <c r="W43" s="420">
        <v>7</v>
      </c>
      <c r="X43" s="537" t="s">
        <v>393</v>
      </c>
      <c r="Y43" s="537">
        <v>7</v>
      </c>
      <c r="Z43" s="535">
        <f t="shared" si="3"/>
        <v>7</v>
      </c>
      <c r="AA43" s="6" t="s">
        <v>966</v>
      </c>
      <c r="AB43" s="6" t="s">
        <v>966</v>
      </c>
      <c r="AC43" s="539" t="s">
        <v>966</v>
      </c>
      <c r="AD43" s="439"/>
    </row>
    <row r="44" spans="1:30" s="93" customFormat="1" ht="48" customHeight="1" x14ac:dyDescent="0.25">
      <c r="A44" s="207" t="s">
        <v>316</v>
      </c>
      <c r="B44" s="531" t="s">
        <v>97</v>
      </c>
      <c r="C44" s="532" t="s">
        <v>522</v>
      </c>
      <c r="D44" s="19" t="s">
        <v>393</v>
      </c>
      <c r="E44" s="420">
        <v>7</v>
      </c>
      <c r="F44" s="19" t="s">
        <v>393</v>
      </c>
      <c r="G44" s="19">
        <v>7</v>
      </c>
      <c r="H44" s="533" t="s">
        <v>393</v>
      </c>
      <c r="I44" s="533">
        <f>VLOOKUP(H44,[32]Diem!$A$2:$B$12,2,0)</f>
        <v>7</v>
      </c>
      <c r="J44" s="533" t="s">
        <v>393</v>
      </c>
      <c r="K44" s="533">
        <f>VLOOKUP(J44,[32]Diem!$A$2:$B$12,2,0)</f>
        <v>7</v>
      </c>
      <c r="L44" s="533" t="s">
        <v>393</v>
      </c>
      <c r="M44" s="533">
        <f>VLOOKUP(L44,[32]Diem!$A$2:$B$12,2,0)</f>
        <v>7</v>
      </c>
      <c r="N44" s="533" t="s">
        <v>393</v>
      </c>
      <c r="O44" s="533">
        <f>VLOOKUP(N44,[32]Diem!$A$2:$B$12,2,0)</f>
        <v>7</v>
      </c>
      <c r="P44" s="533" t="s">
        <v>393</v>
      </c>
      <c r="Q44" s="533">
        <f>VLOOKUP(P44,[32]Diem!$A$2:$B$12,2,0)</f>
        <v>7</v>
      </c>
      <c r="R44" s="420" t="s">
        <v>393</v>
      </c>
      <c r="S44" s="420">
        <v>7</v>
      </c>
      <c r="T44" s="420" t="s">
        <v>393</v>
      </c>
      <c r="U44" s="420">
        <v>7</v>
      </c>
      <c r="V44" s="420" t="s">
        <v>393</v>
      </c>
      <c r="W44" s="420">
        <v>7</v>
      </c>
      <c r="X44" s="537" t="s">
        <v>393</v>
      </c>
      <c r="Y44" s="537">
        <v>7</v>
      </c>
      <c r="Z44" s="535">
        <f t="shared" si="3"/>
        <v>7</v>
      </c>
      <c r="AA44" s="6" t="s">
        <v>966</v>
      </c>
      <c r="AB44" s="6" t="s">
        <v>966</v>
      </c>
      <c r="AC44" s="539" t="s">
        <v>966</v>
      </c>
      <c r="AD44" s="439"/>
    </row>
    <row r="45" spans="1:30" s="93" customFormat="1" ht="48" customHeight="1" x14ac:dyDescent="0.25">
      <c r="A45" s="207" t="s">
        <v>317</v>
      </c>
      <c r="B45" s="531" t="s">
        <v>98</v>
      </c>
      <c r="C45" s="532" t="s">
        <v>523</v>
      </c>
      <c r="D45" s="19" t="s">
        <v>391</v>
      </c>
      <c r="E45" s="420">
        <v>9</v>
      </c>
      <c r="F45" s="19" t="s">
        <v>393</v>
      </c>
      <c r="G45" s="19">
        <v>7</v>
      </c>
      <c r="H45" s="533" t="s">
        <v>392</v>
      </c>
      <c r="I45" s="533">
        <f>VLOOKUP(H45,[32]Diem!$A$2:$B$12,2,0)</f>
        <v>8</v>
      </c>
      <c r="J45" s="533" t="s">
        <v>393</v>
      </c>
      <c r="K45" s="533">
        <f>VLOOKUP(J45,[32]Diem!$A$2:$B$12,2,0)</f>
        <v>7</v>
      </c>
      <c r="L45" s="533" t="s">
        <v>393</v>
      </c>
      <c r="M45" s="533">
        <f>VLOOKUP(L45,[32]Diem!$A$2:$B$12,2,0)</f>
        <v>7</v>
      </c>
      <c r="N45" s="533" t="s">
        <v>393</v>
      </c>
      <c r="O45" s="533">
        <f>VLOOKUP(N45,[32]Diem!$A$2:$B$12,2,0)</f>
        <v>7</v>
      </c>
      <c r="P45" s="533" t="s">
        <v>393</v>
      </c>
      <c r="Q45" s="533">
        <f>VLOOKUP(P45,[32]Diem!$A$2:$B$12,2,0)</f>
        <v>7</v>
      </c>
      <c r="R45" s="420" t="s">
        <v>393</v>
      </c>
      <c r="S45" s="420">
        <v>7</v>
      </c>
      <c r="T45" s="420" t="s">
        <v>393</v>
      </c>
      <c r="U45" s="420">
        <v>7</v>
      </c>
      <c r="V45" s="420" t="s">
        <v>393</v>
      </c>
      <c r="W45" s="420">
        <v>7</v>
      </c>
      <c r="X45" s="537" t="s">
        <v>393</v>
      </c>
      <c r="Y45" s="537">
        <v>7</v>
      </c>
      <c r="Z45" s="535">
        <f t="shared" si="3"/>
        <v>7.2727272727272725</v>
      </c>
      <c r="AA45" s="6" t="s">
        <v>966</v>
      </c>
      <c r="AB45" s="6" t="s">
        <v>966</v>
      </c>
      <c r="AC45" s="539" t="s">
        <v>966</v>
      </c>
      <c r="AD45" s="439"/>
    </row>
    <row r="46" spans="1:30" s="93" customFormat="1" ht="48" customHeight="1" x14ac:dyDescent="0.25">
      <c r="A46" s="207" t="s">
        <v>318</v>
      </c>
      <c r="B46" s="541" t="s">
        <v>100</v>
      </c>
      <c r="C46" s="532" t="s">
        <v>525</v>
      </c>
      <c r="D46" s="420" t="s">
        <v>392</v>
      </c>
      <c r="E46" s="420">
        <v>8</v>
      </c>
      <c r="F46" s="19" t="s">
        <v>393</v>
      </c>
      <c r="G46" s="19">
        <v>7</v>
      </c>
      <c r="H46" s="542" t="s">
        <v>392</v>
      </c>
      <c r="I46" s="542">
        <f>VLOOKUP(H46,[32]Diem!$A$2:$B$12,2,0)</f>
        <v>8</v>
      </c>
      <c r="J46" s="542" t="s">
        <v>392</v>
      </c>
      <c r="K46" s="542">
        <f>VLOOKUP(J46,[32]Diem!$A$2:$B$12,2,0)</f>
        <v>8</v>
      </c>
      <c r="L46" s="542" t="s">
        <v>394</v>
      </c>
      <c r="M46" s="542">
        <f>VLOOKUP(L46,[32]Diem!$A$2:$B$12,2,0)</f>
        <v>6</v>
      </c>
      <c r="N46" s="533" t="s">
        <v>393</v>
      </c>
      <c r="O46" s="542">
        <f>VLOOKUP(N46,[32]Diem!$A$2:$B$12,2,0)</f>
        <v>7</v>
      </c>
      <c r="P46" s="533" t="s">
        <v>393</v>
      </c>
      <c r="Q46" s="542">
        <f>VLOOKUP(P46,[32]Diem!$A$2:$B$12,2,0)</f>
        <v>7</v>
      </c>
      <c r="R46" s="420" t="s">
        <v>393</v>
      </c>
      <c r="S46" s="420">
        <v>7</v>
      </c>
      <c r="T46" s="420" t="s">
        <v>393</v>
      </c>
      <c r="U46" s="420">
        <v>7</v>
      </c>
      <c r="V46" s="420" t="s">
        <v>393</v>
      </c>
      <c r="W46" s="420">
        <v>7</v>
      </c>
      <c r="X46" s="537" t="s">
        <v>392</v>
      </c>
      <c r="Y46" s="537">
        <v>8</v>
      </c>
      <c r="Z46" s="535">
        <f t="shared" si="3"/>
        <v>7.2727272727272725</v>
      </c>
      <c r="AA46" s="6" t="s">
        <v>966</v>
      </c>
      <c r="AB46" s="6" t="s">
        <v>966</v>
      </c>
      <c r="AC46" s="539" t="s">
        <v>966</v>
      </c>
      <c r="AD46" s="439"/>
    </row>
    <row r="47" spans="1:30" s="93" customFormat="1" ht="48" customHeight="1" x14ac:dyDescent="0.25">
      <c r="A47" s="207" t="s">
        <v>23</v>
      </c>
      <c r="B47" s="531" t="s">
        <v>101</v>
      </c>
      <c r="C47" s="532" t="s">
        <v>526</v>
      </c>
      <c r="D47" s="420" t="s">
        <v>393</v>
      </c>
      <c r="E47" s="420">
        <v>7</v>
      </c>
      <c r="F47" s="19" t="s">
        <v>393</v>
      </c>
      <c r="G47" s="19">
        <v>7</v>
      </c>
      <c r="H47" s="533" t="s">
        <v>392</v>
      </c>
      <c r="I47" s="533">
        <f>VLOOKUP(H47,[32]Diem!$A$2:$B$12,2,0)</f>
        <v>8</v>
      </c>
      <c r="J47" s="533" t="s">
        <v>393</v>
      </c>
      <c r="K47" s="533">
        <f>VLOOKUP(J47,[32]Diem!$A$2:$B$12,2,0)</f>
        <v>7</v>
      </c>
      <c r="L47" s="533" t="s">
        <v>393</v>
      </c>
      <c r="M47" s="533">
        <f>VLOOKUP(L47,[32]Diem!$A$2:$B$12,2,0)</f>
        <v>7</v>
      </c>
      <c r="N47" s="533" t="s">
        <v>393</v>
      </c>
      <c r="O47" s="533">
        <f>VLOOKUP(N47,[32]Diem!$A$2:$B$12,2,0)</f>
        <v>7</v>
      </c>
      <c r="P47" s="533" t="s">
        <v>393</v>
      </c>
      <c r="Q47" s="533">
        <f>VLOOKUP(P47,[32]Diem!$A$2:$B$12,2,0)</f>
        <v>7</v>
      </c>
      <c r="R47" s="420" t="s">
        <v>393</v>
      </c>
      <c r="S47" s="420">
        <v>7</v>
      </c>
      <c r="T47" s="420" t="s">
        <v>393</v>
      </c>
      <c r="U47" s="420">
        <v>7</v>
      </c>
      <c r="V47" s="420" t="s">
        <v>391</v>
      </c>
      <c r="W47" s="420">
        <v>9</v>
      </c>
      <c r="X47" s="537" t="s">
        <v>392</v>
      </c>
      <c r="Y47" s="537">
        <v>8</v>
      </c>
      <c r="Z47" s="535">
        <f t="shared" si="3"/>
        <v>7.3636363636363633</v>
      </c>
      <c r="AA47" s="6" t="s">
        <v>966</v>
      </c>
      <c r="AB47" s="6" t="s">
        <v>966</v>
      </c>
      <c r="AC47" s="539" t="s">
        <v>966</v>
      </c>
      <c r="AD47" s="439"/>
    </row>
    <row r="48" spans="1:30" s="93" customFormat="1" ht="48" customHeight="1" x14ac:dyDescent="0.25">
      <c r="A48" s="207" t="s">
        <v>25</v>
      </c>
      <c r="B48" s="531" t="s">
        <v>99</v>
      </c>
      <c r="C48" s="532" t="s">
        <v>524</v>
      </c>
      <c r="D48" s="420" t="s">
        <v>392</v>
      </c>
      <c r="E48" s="420">
        <v>8</v>
      </c>
      <c r="F48" s="19" t="s">
        <v>393</v>
      </c>
      <c r="G48" s="19">
        <v>7</v>
      </c>
      <c r="H48" s="533" t="s">
        <v>392</v>
      </c>
      <c r="I48" s="533">
        <f>VLOOKUP(H48,[32]Diem!$A$2:$B$12,2,0)</f>
        <v>8</v>
      </c>
      <c r="J48" s="533" t="s">
        <v>393</v>
      </c>
      <c r="K48" s="533">
        <f>VLOOKUP(J48,[32]Diem!$A$2:$B$12,2,0)</f>
        <v>7</v>
      </c>
      <c r="L48" s="533" t="s">
        <v>393</v>
      </c>
      <c r="M48" s="533">
        <f>VLOOKUP(L48,[32]Diem!$A$2:$B$12,2,0)</f>
        <v>7</v>
      </c>
      <c r="N48" s="533" t="s">
        <v>393</v>
      </c>
      <c r="O48" s="533">
        <f>VLOOKUP(N48,[32]Diem!$A$2:$B$12,2,0)</f>
        <v>7</v>
      </c>
      <c r="P48" s="533" t="s">
        <v>393</v>
      </c>
      <c r="Q48" s="533">
        <f>VLOOKUP(P48,[32]Diem!$A$2:$B$12,2,0)</f>
        <v>7</v>
      </c>
      <c r="R48" s="420" t="s">
        <v>393</v>
      </c>
      <c r="S48" s="420">
        <v>7</v>
      </c>
      <c r="T48" s="420" t="s">
        <v>393</v>
      </c>
      <c r="U48" s="420">
        <v>7</v>
      </c>
      <c r="V48" s="420" t="s">
        <v>393</v>
      </c>
      <c r="W48" s="420">
        <v>7</v>
      </c>
      <c r="X48" s="537" t="s">
        <v>393</v>
      </c>
      <c r="Y48" s="537">
        <v>7</v>
      </c>
      <c r="Z48" s="535">
        <f t="shared" si="3"/>
        <v>7.1818181818181817</v>
      </c>
      <c r="AA48" s="6" t="s">
        <v>966</v>
      </c>
      <c r="AB48" s="6" t="s">
        <v>966</v>
      </c>
      <c r="AC48" s="539" t="s">
        <v>966</v>
      </c>
      <c r="AD48" s="439"/>
    </row>
    <row r="49" spans="1:30" s="93" customFormat="1" ht="48" customHeight="1" x14ac:dyDescent="0.25">
      <c r="A49" s="207" t="s">
        <v>27</v>
      </c>
      <c r="B49" s="531" t="s">
        <v>63</v>
      </c>
      <c r="C49" s="532" t="s">
        <v>541</v>
      </c>
      <c r="D49" s="420" t="s">
        <v>393</v>
      </c>
      <c r="E49" s="420">
        <v>7</v>
      </c>
      <c r="F49" s="19" t="s">
        <v>393</v>
      </c>
      <c r="G49" s="19">
        <v>7</v>
      </c>
      <c r="H49" s="533" t="s">
        <v>393</v>
      </c>
      <c r="I49" s="533">
        <f>VLOOKUP(H49,[32]Diem!$A$2:$B$12,2,0)</f>
        <v>7</v>
      </c>
      <c r="J49" s="533" t="s">
        <v>393</v>
      </c>
      <c r="K49" s="533">
        <f>VLOOKUP(J49,[32]Diem!$A$2:$B$12,2,0)</f>
        <v>7</v>
      </c>
      <c r="L49" s="533" t="s">
        <v>393</v>
      </c>
      <c r="M49" s="533">
        <f>VLOOKUP(L49,[32]Diem!$A$2:$B$12,2,0)</f>
        <v>7</v>
      </c>
      <c r="N49" s="533" t="s">
        <v>393</v>
      </c>
      <c r="O49" s="533">
        <f>VLOOKUP(N49,[32]Diem!$A$2:$B$12,2,0)</f>
        <v>7</v>
      </c>
      <c r="P49" s="533" t="s">
        <v>393</v>
      </c>
      <c r="Q49" s="533">
        <f>VLOOKUP(P49,[32]Diem!$A$2:$B$12,2,0)</f>
        <v>7</v>
      </c>
      <c r="R49" s="420" t="s">
        <v>393</v>
      </c>
      <c r="S49" s="420">
        <v>7</v>
      </c>
      <c r="T49" s="420" t="s">
        <v>393</v>
      </c>
      <c r="U49" s="420">
        <v>7</v>
      </c>
      <c r="V49" s="420" t="s">
        <v>393</v>
      </c>
      <c r="W49" s="420">
        <v>7</v>
      </c>
      <c r="X49" s="537" t="s">
        <v>393</v>
      </c>
      <c r="Y49" s="537">
        <v>7</v>
      </c>
      <c r="Z49" s="535">
        <f t="shared" si="3"/>
        <v>7</v>
      </c>
      <c r="AA49" s="6" t="s">
        <v>966</v>
      </c>
      <c r="AB49" s="6" t="s">
        <v>966</v>
      </c>
      <c r="AC49" s="539" t="s">
        <v>966</v>
      </c>
      <c r="AD49" s="439"/>
    </row>
    <row r="50" spans="1:30" s="93" customFormat="1" ht="48" customHeight="1" x14ac:dyDescent="0.25">
      <c r="A50" s="207" t="s">
        <v>29</v>
      </c>
      <c r="B50" s="531" t="s">
        <v>104</v>
      </c>
      <c r="C50" s="532" t="s">
        <v>528</v>
      </c>
      <c r="D50" s="420" t="s">
        <v>393</v>
      </c>
      <c r="E50" s="420">
        <v>7</v>
      </c>
      <c r="F50" s="19" t="s">
        <v>393</v>
      </c>
      <c r="G50" s="19">
        <v>7</v>
      </c>
      <c r="H50" s="533" t="s">
        <v>392</v>
      </c>
      <c r="I50" s="533">
        <f>VLOOKUP(H50,[32]Diem!$A$2:$B$12,2,0)</f>
        <v>8</v>
      </c>
      <c r="J50" s="533" t="s">
        <v>393</v>
      </c>
      <c r="K50" s="533">
        <f>VLOOKUP(J50,[32]Diem!$A$2:$B$12,2,0)</f>
        <v>7</v>
      </c>
      <c r="L50" s="533" t="s">
        <v>393</v>
      </c>
      <c r="M50" s="533">
        <f>VLOOKUP(L50,[32]Diem!$A$2:$B$12,2,0)</f>
        <v>7</v>
      </c>
      <c r="N50" s="533" t="s">
        <v>393</v>
      </c>
      <c r="O50" s="533">
        <f>VLOOKUP(N50,[32]Diem!$A$2:$B$12,2,0)</f>
        <v>7</v>
      </c>
      <c r="P50" s="533" t="s">
        <v>393</v>
      </c>
      <c r="Q50" s="533">
        <f>VLOOKUP(P50,[32]Diem!$A$2:$B$12,2,0)</f>
        <v>7</v>
      </c>
      <c r="R50" s="420" t="s">
        <v>392</v>
      </c>
      <c r="S50" s="420">
        <v>8</v>
      </c>
      <c r="T50" s="420" t="s">
        <v>393</v>
      </c>
      <c r="U50" s="420">
        <v>7</v>
      </c>
      <c r="V50" s="420" t="s">
        <v>393</v>
      </c>
      <c r="W50" s="420">
        <v>7</v>
      </c>
      <c r="X50" s="537" t="s">
        <v>392</v>
      </c>
      <c r="Y50" s="537">
        <v>8</v>
      </c>
      <c r="Z50" s="535">
        <f t="shared" si="3"/>
        <v>7.2727272727272725</v>
      </c>
      <c r="AA50" s="6" t="s">
        <v>966</v>
      </c>
      <c r="AB50" s="6" t="s">
        <v>966</v>
      </c>
      <c r="AC50" s="539" t="s">
        <v>966</v>
      </c>
      <c r="AD50" s="439"/>
    </row>
    <row r="51" spans="1:30" s="93" customFormat="1" ht="48" customHeight="1" x14ac:dyDescent="0.25">
      <c r="A51" s="207" t="s">
        <v>31</v>
      </c>
      <c r="B51" s="531" t="s">
        <v>7</v>
      </c>
      <c r="C51" s="532" t="s">
        <v>543</v>
      </c>
      <c r="D51" s="420" t="s">
        <v>393</v>
      </c>
      <c r="E51" s="420">
        <v>7</v>
      </c>
      <c r="F51" s="19" t="s">
        <v>393</v>
      </c>
      <c r="G51" s="19">
        <v>7</v>
      </c>
      <c r="H51" s="533" t="s">
        <v>393</v>
      </c>
      <c r="I51" s="533">
        <f>VLOOKUP(H51,[32]Diem!$A$2:$B$12,2,0)</f>
        <v>7</v>
      </c>
      <c r="J51" s="533" t="s">
        <v>393</v>
      </c>
      <c r="K51" s="533">
        <f>VLOOKUP(J51,[32]Diem!$A$2:$B$12,2,0)</f>
        <v>7</v>
      </c>
      <c r="L51" s="533" t="s">
        <v>393</v>
      </c>
      <c r="M51" s="533">
        <f>VLOOKUP(L51,[32]Diem!$A$2:$B$12,2,0)</f>
        <v>7</v>
      </c>
      <c r="N51" s="533" t="s">
        <v>393</v>
      </c>
      <c r="O51" s="533">
        <f>VLOOKUP(N51,[32]Diem!$A$2:$B$12,2,0)</f>
        <v>7</v>
      </c>
      <c r="P51" s="533" t="s">
        <v>393</v>
      </c>
      <c r="Q51" s="533">
        <f>VLOOKUP(P51,[32]Diem!$A$2:$B$12,2,0)</f>
        <v>7</v>
      </c>
      <c r="R51" s="420" t="s">
        <v>393</v>
      </c>
      <c r="S51" s="420">
        <v>7</v>
      </c>
      <c r="T51" s="420" t="s">
        <v>393</v>
      </c>
      <c r="U51" s="420">
        <v>7</v>
      </c>
      <c r="V51" s="420" t="s">
        <v>393</v>
      </c>
      <c r="W51" s="420">
        <v>7</v>
      </c>
      <c r="X51" s="537" t="s">
        <v>393</v>
      </c>
      <c r="Y51" s="537">
        <v>7</v>
      </c>
      <c r="Z51" s="535">
        <f t="shared" si="3"/>
        <v>7</v>
      </c>
      <c r="AA51" s="6" t="s">
        <v>966</v>
      </c>
      <c r="AB51" s="6" t="s">
        <v>966</v>
      </c>
      <c r="AC51" s="539" t="s">
        <v>966</v>
      </c>
      <c r="AD51" s="439"/>
    </row>
    <row r="52" spans="1:30" s="93" customFormat="1" ht="48" customHeight="1" x14ac:dyDescent="0.25">
      <c r="A52" s="207" t="s">
        <v>33</v>
      </c>
      <c r="B52" s="531" t="s">
        <v>102</v>
      </c>
      <c r="C52" s="532" t="s">
        <v>516</v>
      </c>
      <c r="D52" s="420" t="s">
        <v>393</v>
      </c>
      <c r="E52" s="420">
        <v>7</v>
      </c>
      <c r="F52" s="19" t="s">
        <v>393</v>
      </c>
      <c r="G52" s="19">
        <v>7</v>
      </c>
      <c r="H52" s="533" t="s">
        <v>392</v>
      </c>
      <c r="I52" s="533">
        <f>VLOOKUP(H52,[32]Diem!$A$2:$B$12,2,0)</f>
        <v>8</v>
      </c>
      <c r="J52" s="533" t="s">
        <v>393</v>
      </c>
      <c r="K52" s="533">
        <f>VLOOKUP(J52,[32]Diem!$A$2:$B$12,2,0)</f>
        <v>7</v>
      </c>
      <c r="L52" s="533" t="s">
        <v>409</v>
      </c>
      <c r="M52" s="533">
        <f>VLOOKUP(L52,[32]Diem!$A$2:$B$12,2,0)</f>
        <v>5</v>
      </c>
      <c r="N52" s="533" t="s">
        <v>393</v>
      </c>
      <c r="O52" s="533">
        <f>VLOOKUP(N52,[32]Diem!$A$2:$B$12,2,0)</f>
        <v>7</v>
      </c>
      <c r="P52" s="533" t="s">
        <v>394</v>
      </c>
      <c r="Q52" s="533">
        <f>VLOOKUP(P52,[32]Diem!$A$2:$B$12,2,0)</f>
        <v>6</v>
      </c>
      <c r="R52" s="420" t="s">
        <v>393</v>
      </c>
      <c r="S52" s="420">
        <v>7</v>
      </c>
      <c r="T52" s="420" t="s">
        <v>393</v>
      </c>
      <c r="U52" s="420">
        <v>7</v>
      </c>
      <c r="V52" s="420" t="s">
        <v>393</v>
      </c>
      <c r="W52" s="420">
        <v>7</v>
      </c>
      <c r="X52" s="537" t="s">
        <v>393</v>
      </c>
      <c r="Y52" s="537">
        <v>7</v>
      </c>
      <c r="Z52" s="535">
        <f t="shared" si="3"/>
        <v>6.8181818181818183</v>
      </c>
      <c r="AA52" s="6" t="s">
        <v>966</v>
      </c>
      <c r="AB52" s="6" t="s">
        <v>966</v>
      </c>
      <c r="AC52" s="539" t="s">
        <v>966</v>
      </c>
      <c r="AD52" s="439"/>
    </row>
    <row r="53" spans="1:30" s="13" customFormat="1" ht="48" customHeight="1" x14ac:dyDescent="0.25">
      <c r="A53" s="207" t="s">
        <v>35</v>
      </c>
      <c r="B53" s="531" t="s">
        <v>103</v>
      </c>
      <c r="C53" s="532" t="s">
        <v>527</v>
      </c>
      <c r="D53" s="420" t="s">
        <v>393</v>
      </c>
      <c r="E53" s="420">
        <v>7</v>
      </c>
      <c r="F53" s="19" t="s">
        <v>393</v>
      </c>
      <c r="G53" s="19">
        <v>7</v>
      </c>
      <c r="H53" s="533" t="s">
        <v>393</v>
      </c>
      <c r="I53" s="533">
        <f>VLOOKUP(H53,[32]Diem!$A$2:$B$12,2,0)</f>
        <v>7</v>
      </c>
      <c r="J53" s="533" t="s">
        <v>393</v>
      </c>
      <c r="K53" s="533">
        <f>VLOOKUP(J53,[32]Diem!$A$2:$B$12,2,0)</f>
        <v>7</v>
      </c>
      <c r="L53" s="533" t="s">
        <v>393</v>
      </c>
      <c r="M53" s="533">
        <f>VLOOKUP(L53,[32]Diem!$A$2:$B$12,2,0)</f>
        <v>7</v>
      </c>
      <c r="N53" s="533" t="s">
        <v>393</v>
      </c>
      <c r="O53" s="533">
        <f>VLOOKUP(N53,[32]Diem!$A$2:$B$12,2,0)</f>
        <v>7</v>
      </c>
      <c r="P53" s="533" t="s">
        <v>393</v>
      </c>
      <c r="Q53" s="533">
        <f>VLOOKUP(P53,[32]Diem!$A$2:$B$12,2,0)</f>
        <v>7</v>
      </c>
      <c r="R53" s="420" t="s">
        <v>393</v>
      </c>
      <c r="S53" s="420">
        <v>7</v>
      </c>
      <c r="T53" s="420" t="s">
        <v>393</v>
      </c>
      <c r="U53" s="420">
        <v>7</v>
      </c>
      <c r="V53" s="420" t="s">
        <v>393</v>
      </c>
      <c r="W53" s="420">
        <v>7</v>
      </c>
      <c r="X53" s="537" t="s">
        <v>393</v>
      </c>
      <c r="Y53" s="537">
        <v>7</v>
      </c>
      <c r="Z53" s="535">
        <f t="shared" si="3"/>
        <v>7</v>
      </c>
      <c r="AA53" s="6" t="s">
        <v>966</v>
      </c>
      <c r="AB53" s="6" t="s">
        <v>966</v>
      </c>
      <c r="AC53" s="539" t="s">
        <v>966</v>
      </c>
      <c r="AD53" s="439"/>
    </row>
    <row r="54" spans="1:30" s="13" customFormat="1" ht="48" customHeight="1" x14ac:dyDescent="0.25">
      <c r="A54" s="207" t="s">
        <v>37</v>
      </c>
      <c r="B54" s="531" t="s">
        <v>106</v>
      </c>
      <c r="C54" s="532" t="s">
        <v>517</v>
      </c>
      <c r="D54" s="420" t="s">
        <v>393</v>
      </c>
      <c r="E54" s="420">
        <v>7</v>
      </c>
      <c r="F54" s="19" t="s">
        <v>393</v>
      </c>
      <c r="G54" s="19">
        <v>7</v>
      </c>
      <c r="H54" s="533" t="s">
        <v>392</v>
      </c>
      <c r="I54" s="533">
        <f>VLOOKUP(H54,[32]Diem!$A$2:$B$12,2,0)</f>
        <v>8</v>
      </c>
      <c r="J54" s="533" t="s">
        <v>392</v>
      </c>
      <c r="K54" s="533">
        <f>VLOOKUP(J54,[32]Diem!$A$2:$B$12,2,0)</f>
        <v>8</v>
      </c>
      <c r="L54" s="533" t="s">
        <v>391</v>
      </c>
      <c r="M54" s="533">
        <f>VLOOKUP(L54,[32]Diem!$A$2:$B$12,2,0)</f>
        <v>9</v>
      </c>
      <c r="N54" s="533" t="s">
        <v>393</v>
      </c>
      <c r="O54" s="533">
        <f>VLOOKUP(N54,[32]Diem!$A$2:$B$12,2,0)</f>
        <v>7</v>
      </c>
      <c r="P54" s="533" t="s">
        <v>393</v>
      </c>
      <c r="Q54" s="533">
        <f>VLOOKUP(P54,[32]Diem!$A$2:$B$12,2,0)</f>
        <v>7</v>
      </c>
      <c r="R54" s="420" t="s">
        <v>392</v>
      </c>
      <c r="S54" s="420">
        <v>8</v>
      </c>
      <c r="T54" s="420" t="s">
        <v>392</v>
      </c>
      <c r="U54" s="420">
        <v>8</v>
      </c>
      <c r="V54" s="420" t="s">
        <v>392</v>
      </c>
      <c r="W54" s="420">
        <v>8</v>
      </c>
      <c r="X54" s="420" t="s">
        <v>392</v>
      </c>
      <c r="Y54" s="420">
        <v>8</v>
      </c>
      <c r="Z54" s="535">
        <f t="shared" si="3"/>
        <v>7.7272727272727275</v>
      </c>
      <c r="AA54" s="6" t="s">
        <v>966</v>
      </c>
      <c r="AB54" s="6" t="s">
        <v>966</v>
      </c>
      <c r="AC54" s="539" t="s">
        <v>966</v>
      </c>
      <c r="AD54" s="439"/>
    </row>
    <row r="55" spans="1:30" s="13" customFormat="1" ht="48" customHeight="1" x14ac:dyDescent="0.25">
      <c r="A55" s="207" t="s">
        <v>38</v>
      </c>
      <c r="B55" s="531" t="s">
        <v>107</v>
      </c>
      <c r="C55" s="532" t="s">
        <v>719</v>
      </c>
      <c r="D55" s="420" t="s">
        <v>392</v>
      </c>
      <c r="E55" s="420">
        <v>8</v>
      </c>
      <c r="F55" s="19" t="s">
        <v>393</v>
      </c>
      <c r="G55" s="19">
        <v>7</v>
      </c>
      <c r="H55" s="533" t="s">
        <v>392</v>
      </c>
      <c r="I55" s="533">
        <f>VLOOKUP(H55,[32]Diem!$A$2:$B$12,2,0)</f>
        <v>8</v>
      </c>
      <c r="J55" s="533" t="s">
        <v>392</v>
      </c>
      <c r="K55" s="533">
        <f>VLOOKUP(J55,[32]Diem!$A$2:$B$12,2,0)</f>
        <v>8</v>
      </c>
      <c r="L55" s="533" t="s">
        <v>391</v>
      </c>
      <c r="M55" s="533">
        <f>VLOOKUP(L55,[32]Diem!$A$2:$B$12,2,0)</f>
        <v>9</v>
      </c>
      <c r="N55" s="533" t="s">
        <v>393</v>
      </c>
      <c r="O55" s="533">
        <f>VLOOKUP(N55,[32]Diem!$A$2:$B$12,2,0)</f>
        <v>7</v>
      </c>
      <c r="P55" s="533" t="s">
        <v>393</v>
      </c>
      <c r="Q55" s="533">
        <f>VLOOKUP(P55,[32]Diem!$A$2:$B$12,2,0)</f>
        <v>7</v>
      </c>
      <c r="R55" s="420" t="s">
        <v>392</v>
      </c>
      <c r="S55" s="420">
        <v>8</v>
      </c>
      <c r="T55" s="420" t="s">
        <v>391</v>
      </c>
      <c r="U55" s="420">
        <v>9</v>
      </c>
      <c r="V55" s="420" t="s">
        <v>391</v>
      </c>
      <c r="W55" s="420">
        <v>9</v>
      </c>
      <c r="X55" s="420" t="s">
        <v>392</v>
      </c>
      <c r="Y55" s="420">
        <v>8</v>
      </c>
      <c r="Z55" s="535">
        <f t="shared" si="3"/>
        <v>8</v>
      </c>
      <c r="AA55" s="516" t="s">
        <v>966</v>
      </c>
      <c r="AB55" s="516" t="s">
        <v>1130</v>
      </c>
      <c r="AC55" s="820" t="s">
        <v>1130</v>
      </c>
      <c r="AD55" s="439"/>
    </row>
    <row r="56" spans="1:30" s="13" customFormat="1" ht="48" customHeight="1" x14ac:dyDescent="0.25">
      <c r="A56" s="207" t="s">
        <v>40</v>
      </c>
      <c r="B56" s="531" t="s">
        <v>8</v>
      </c>
      <c r="C56" s="532" t="s">
        <v>542</v>
      </c>
      <c r="D56" s="420" t="s">
        <v>393</v>
      </c>
      <c r="E56" s="420">
        <v>7</v>
      </c>
      <c r="F56" s="19" t="s">
        <v>393</v>
      </c>
      <c r="G56" s="19">
        <v>7</v>
      </c>
      <c r="H56" s="533" t="s">
        <v>392</v>
      </c>
      <c r="I56" s="533">
        <f>VLOOKUP(H56,[32]Diem!$A$2:$B$12,2,0)</f>
        <v>8</v>
      </c>
      <c r="J56" s="533" t="s">
        <v>392</v>
      </c>
      <c r="K56" s="533">
        <f>VLOOKUP(J56,[32]Diem!$A$2:$B$12,2,0)</f>
        <v>8</v>
      </c>
      <c r="L56" s="533" t="s">
        <v>391</v>
      </c>
      <c r="M56" s="533">
        <f>VLOOKUP(L56,[32]Diem!$A$2:$B$12,2,0)</f>
        <v>9</v>
      </c>
      <c r="N56" s="533" t="s">
        <v>393</v>
      </c>
      <c r="O56" s="533">
        <f>VLOOKUP(N56,[32]Diem!$A$2:$B$12,2,0)</f>
        <v>7</v>
      </c>
      <c r="P56" s="533" t="s">
        <v>393</v>
      </c>
      <c r="Q56" s="533">
        <f>VLOOKUP(P56,[32]Diem!$A$2:$B$12,2,0)</f>
        <v>7</v>
      </c>
      <c r="R56" s="420" t="s">
        <v>392</v>
      </c>
      <c r="S56" s="420">
        <v>8</v>
      </c>
      <c r="T56" s="420" t="s">
        <v>392</v>
      </c>
      <c r="U56" s="420">
        <v>8</v>
      </c>
      <c r="V56" s="420" t="s">
        <v>391</v>
      </c>
      <c r="W56" s="420">
        <v>9</v>
      </c>
      <c r="X56" s="420" t="s">
        <v>392</v>
      </c>
      <c r="Y56" s="420">
        <v>8</v>
      </c>
      <c r="Z56" s="535">
        <f t="shared" si="3"/>
        <v>7.8181818181818183</v>
      </c>
      <c r="AA56" s="6" t="s">
        <v>966</v>
      </c>
      <c r="AB56" s="6" t="s">
        <v>966</v>
      </c>
      <c r="AC56" s="539" t="s">
        <v>966</v>
      </c>
      <c r="AD56" s="439"/>
    </row>
    <row r="57" spans="1:30" s="13" customFormat="1" ht="48" customHeight="1" x14ac:dyDescent="0.25">
      <c r="A57" s="207" t="s">
        <v>42</v>
      </c>
      <c r="B57" s="531" t="s">
        <v>109</v>
      </c>
      <c r="C57" s="532" t="s">
        <v>531</v>
      </c>
      <c r="D57" s="420" t="s">
        <v>393</v>
      </c>
      <c r="E57" s="420">
        <v>7</v>
      </c>
      <c r="F57" s="19" t="s">
        <v>393</v>
      </c>
      <c r="G57" s="19">
        <v>7</v>
      </c>
      <c r="H57" s="533" t="s">
        <v>393</v>
      </c>
      <c r="I57" s="533">
        <f>VLOOKUP(H57,[32]Diem!$A$2:$B$12,2,0)</f>
        <v>7</v>
      </c>
      <c r="J57" s="533" t="s">
        <v>392</v>
      </c>
      <c r="K57" s="533">
        <f>VLOOKUP(J57,[32]Diem!$A$2:$B$12,2,0)</f>
        <v>8</v>
      </c>
      <c r="L57" s="533" t="s">
        <v>391</v>
      </c>
      <c r="M57" s="533">
        <f>VLOOKUP(L57,[32]Diem!$A$2:$B$12,2,0)</f>
        <v>9</v>
      </c>
      <c r="N57" s="533" t="s">
        <v>393</v>
      </c>
      <c r="O57" s="533">
        <f>VLOOKUP(N57,[32]Diem!$A$2:$B$12,2,0)</f>
        <v>7</v>
      </c>
      <c r="P57" s="533" t="s">
        <v>393</v>
      </c>
      <c r="Q57" s="533">
        <f>VLOOKUP(P57,[32]Diem!$A$2:$B$12,2,0)</f>
        <v>7</v>
      </c>
      <c r="R57" s="420" t="s">
        <v>393</v>
      </c>
      <c r="S57" s="420">
        <v>7</v>
      </c>
      <c r="T57" s="420" t="s">
        <v>392</v>
      </c>
      <c r="U57" s="420">
        <v>8</v>
      </c>
      <c r="V57" s="420" t="s">
        <v>391</v>
      </c>
      <c r="W57" s="420">
        <v>9</v>
      </c>
      <c r="X57" s="420" t="s">
        <v>392</v>
      </c>
      <c r="Y57" s="420">
        <v>8</v>
      </c>
      <c r="Z57" s="535">
        <f t="shared" si="3"/>
        <v>7.6363636363636367</v>
      </c>
      <c r="AA57" s="6" t="s">
        <v>966</v>
      </c>
      <c r="AB57" s="6" t="s">
        <v>966</v>
      </c>
      <c r="AC57" s="539" t="s">
        <v>966</v>
      </c>
      <c r="AD57" s="439"/>
    </row>
    <row r="58" spans="1:30" s="13" customFormat="1" ht="48" customHeight="1" x14ac:dyDescent="0.25">
      <c r="A58" s="207" t="s">
        <v>43</v>
      </c>
      <c r="B58" s="531" t="s">
        <v>108</v>
      </c>
      <c r="C58" s="532" t="s">
        <v>530</v>
      </c>
      <c r="D58" s="420" t="s">
        <v>393</v>
      </c>
      <c r="E58" s="420">
        <v>7</v>
      </c>
      <c r="F58" s="19" t="s">
        <v>393</v>
      </c>
      <c r="G58" s="19">
        <v>7</v>
      </c>
      <c r="H58" s="533" t="s">
        <v>393</v>
      </c>
      <c r="I58" s="533">
        <f>VLOOKUP(H58,[32]Diem!$A$2:$B$12,2,0)</f>
        <v>7</v>
      </c>
      <c r="J58" s="533" t="s">
        <v>392</v>
      </c>
      <c r="K58" s="533">
        <f>VLOOKUP(J58,[32]Diem!$A$2:$B$12,2,0)</f>
        <v>8</v>
      </c>
      <c r="L58" s="533" t="s">
        <v>391</v>
      </c>
      <c r="M58" s="533">
        <f>VLOOKUP(L58,[32]Diem!$A$2:$B$12,2,0)</f>
        <v>9</v>
      </c>
      <c r="N58" s="533" t="s">
        <v>393</v>
      </c>
      <c r="O58" s="533">
        <f>VLOOKUP(N58,[32]Diem!$A$2:$B$12,2,0)</f>
        <v>7</v>
      </c>
      <c r="P58" s="533" t="s">
        <v>393</v>
      </c>
      <c r="Q58" s="533">
        <f>VLOOKUP(P58,[32]Diem!$A$2:$B$12,2,0)</f>
        <v>7</v>
      </c>
      <c r="R58" s="420" t="s">
        <v>392</v>
      </c>
      <c r="S58" s="420">
        <v>8</v>
      </c>
      <c r="T58" s="420" t="s">
        <v>391</v>
      </c>
      <c r="U58" s="420">
        <v>9</v>
      </c>
      <c r="V58" s="420" t="s">
        <v>390</v>
      </c>
      <c r="W58" s="420">
        <v>10</v>
      </c>
      <c r="X58" s="420" t="s">
        <v>391</v>
      </c>
      <c r="Y58" s="420">
        <v>9</v>
      </c>
      <c r="Z58" s="535">
        <f t="shared" si="3"/>
        <v>8</v>
      </c>
      <c r="AA58" s="516" t="s">
        <v>1130</v>
      </c>
      <c r="AB58" s="516" t="s">
        <v>1130</v>
      </c>
      <c r="AC58" s="820" t="s">
        <v>1130</v>
      </c>
      <c r="AD58" s="439"/>
    </row>
    <row r="59" spans="1:30" s="13" customFormat="1" ht="48" customHeight="1" x14ac:dyDescent="0.25">
      <c r="A59" s="207"/>
      <c r="B59" s="561" t="s">
        <v>1148</v>
      </c>
      <c r="C59" s="532"/>
      <c r="D59" s="420"/>
      <c r="E59" s="420"/>
      <c r="F59" s="19"/>
      <c r="G59" s="19"/>
      <c r="H59" s="533"/>
      <c r="I59" s="533"/>
      <c r="J59" s="533"/>
      <c r="K59" s="533"/>
      <c r="L59" s="533"/>
      <c r="M59" s="533"/>
      <c r="N59" s="533"/>
      <c r="O59" s="533"/>
      <c r="P59" s="533"/>
      <c r="Q59" s="533"/>
      <c r="R59" s="420"/>
      <c r="S59" s="420"/>
      <c r="T59" s="420"/>
      <c r="U59" s="420"/>
      <c r="V59" s="420"/>
      <c r="W59" s="420"/>
      <c r="X59" s="420"/>
      <c r="Y59" s="420"/>
      <c r="Z59" s="535"/>
      <c r="AA59" s="516"/>
      <c r="AB59" s="516"/>
      <c r="AC59" s="820"/>
      <c r="AD59" s="439"/>
    </row>
    <row r="60" spans="1:30" s="507" customFormat="1" ht="16.5" x14ac:dyDescent="0.25">
      <c r="A60" s="497" t="s">
        <v>310</v>
      </c>
      <c r="B60" s="555" t="s">
        <v>111</v>
      </c>
      <c r="C60" s="556" t="s">
        <v>547</v>
      </c>
      <c r="D60" s="500" t="s">
        <v>391</v>
      </c>
      <c r="E60" s="500">
        <f>IF("A1"=D60,10,IF(AND("A2"=D60),9,IF(AND("A3"=D60),8,IF(AND("A4"=D60),7,IF(AND("B1"=D60),6,IF(AND("B2"=D60),5,IF(AND("C1"=D60),4,"")))))))</f>
        <v>9</v>
      </c>
      <c r="F60" s="500" t="s">
        <v>393</v>
      </c>
      <c r="G60" s="500">
        <f>IF("A1"=F60,10,IF(AND("A2"=F60),9,IF(AND("A3"=F60),8,IF(AND("A4"=F60),7,IF(AND("B1"=F60),6,IF(AND("B2"=F60),5,IF(AND("C1"=F60),4,"")))))))</f>
        <v>7</v>
      </c>
      <c r="H60" s="500" t="s">
        <v>392</v>
      </c>
      <c r="I60" s="500">
        <f>IF("A1"=H60,10,IF(AND("A2"=H60),9,IF(AND("A3"=H60),8,IF(AND("A4"=H60),7,IF(AND("B1"=H60),6,IF(AND("B2"=H60),5,IF(AND("C1"=H60),4,"")))))))</f>
        <v>8</v>
      </c>
      <c r="J60" s="501" t="s">
        <v>392</v>
      </c>
      <c r="K60" s="502">
        <f>VLOOKUP(J60,[31]Diem!$A$2:$B$12,2,0)</f>
        <v>8</v>
      </c>
      <c r="L60" s="501" t="s">
        <v>391</v>
      </c>
      <c r="M60" s="502">
        <f>VLOOKUP(L60,[31]Diem!$A$2:$B$12,2,0)</f>
        <v>9</v>
      </c>
      <c r="N60" s="503" t="s">
        <v>392</v>
      </c>
      <c r="O60" s="502">
        <f>VLOOKUP(N60,[31]Diem!$A$2:$B$12,2,0)</f>
        <v>8</v>
      </c>
      <c r="P60" s="503" t="s">
        <v>392</v>
      </c>
      <c r="Q60" s="502">
        <f>VLOOKUP(P60,[31]Diem!$A$2:$B$12,2,0)</f>
        <v>8</v>
      </c>
      <c r="R60" s="502" t="s">
        <v>394</v>
      </c>
      <c r="S60" s="502">
        <f>VLOOKUP(R60,[31]Diem!$A$2:$B$12,2,0)</f>
        <v>6</v>
      </c>
      <c r="T60" s="502" t="s">
        <v>393</v>
      </c>
      <c r="U60" s="502">
        <f>VLOOKUP(T60,[31]Diem!$A$2:$B$12,2,0)</f>
        <v>7</v>
      </c>
      <c r="V60" s="502" t="s">
        <v>392</v>
      </c>
      <c r="W60" s="502">
        <f>VLOOKUP(V60,[31]Diem!$A$2:$B$12,2,0)</f>
        <v>8</v>
      </c>
      <c r="X60" s="534" t="s">
        <v>392</v>
      </c>
      <c r="Y60" s="534">
        <f>VLOOKUP(X60,[31]Diem!$A$2:$B$12,2,0)</f>
        <v>8</v>
      </c>
      <c r="Z60" s="557">
        <f>(E60+G60+I60+K60+M60+O60+Q60+S60+U60+W60+Y60)/11</f>
        <v>7.8181818181818183</v>
      </c>
      <c r="AA60" s="505" t="s">
        <v>966</v>
      </c>
      <c r="AB60" s="505" t="s">
        <v>966</v>
      </c>
      <c r="AC60" s="818" t="s">
        <v>966</v>
      </c>
      <c r="AD60" s="506"/>
    </row>
    <row r="61" spans="1:30" s="507" customFormat="1" ht="16.5" x14ac:dyDescent="0.25">
      <c r="A61" s="497" t="s">
        <v>311</v>
      </c>
      <c r="B61" s="555" t="s">
        <v>112</v>
      </c>
      <c r="C61" s="556" t="s">
        <v>548</v>
      </c>
      <c r="D61" s="500" t="s">
        <v>391</v>
      </c>
      <c r="E61" s="500">
        <f t="shared" ref="E61:E75" si="4">IF("A1"=D61,10,IF(AND("A2"=D61),9,IF(AND("A3"=D61),8,IF(AND("A4"=D61),7,IF(AND("B1"=D61),6,IF(AND("B2"=D61),5,IF(AND("C1"=D61),4,"")))))))</f>
        <v>9</v>
      </c>
      <c r="F61" s="500" t="s">
        <v>393</v>
      </c>
      <c r="G61" s="500">
        <f t="shared" ref="G61:G75" si="5">IF("A1"=F61,10,IF(AND("A2"=F61),9,IF(AND("A3"=F61),8,IF(AND("A4"=F61),7,IF(AND("B1"=F61),6,IF(AND("B2"=F61),5,IF(AND("C1"=F61),4,"")))))))</f>
        <v>7</v>
      </c>
      <c r="H61" s="503" t="s">
        <v>391</v>
      </c>
      <c r="I61" s="502">
        <f>VLOOKUP(H61,[31]Diem!$A$2:$B$12,2,0)</f>
        <v>9</v>
      </c>
      <c r="J61" s="501" t="s">
        <v>393</v>
      </c>
      <c r="K61" s="502">
        <f>VLOOKUP(J61,[31]Diem!$A$2:$B$12,2,0)</f>
        <v>7</v>
      </c>
      <c r="L61" s="501" t="s">
        <v>391</v>
      </c>
      <c r="M61" s="502">
        <f>VLOOKUP(L61,[31]Diem!$A$2:$B$12,2,0)</f>
        <v>9</v>
      </c>
      <c r="N61" s="503" t="s">
        <v>392</v>
      </c>
      <c r="O61" s="502">
        <f>VLOOKUP(N61,[31]Diem!$A$2:$B$12,2,0)</f>
        <v>8</v>
      </c>
      <c r="P61" s="503" t="s">
        <v>391</v>
      </c>
      <c r="Q61" s="502">
        <f>VLOOKUP(P61,[31]Diem!$A$2:$B$12,2,0)</f>
        <v>9</v>
      </c>
      <c r="R61" s="502" t="s">
        <v>393</v>
      </c>
      <c r="S61" s="502">
        <f>VLOOKUP(R61,[31]Diem!$A$2:$B$12,2,0)</f>
        <v>7</v>
      </c>
      <c r="T61" s="502" t="s">
        <v>391</v>
      </c>
      <c r="U61" s="502">
        <f>VLOOKUP(T61,[31]Diem!$A$2:$B$12,2,0)</f>
        <v>9</v>
      </c>
      <c r="V61" s="502" t="s">
        <v>393</v>
      </c>
      <c r="W61" s="502">
        <f>VLOOKUP(V61,[31]Diem!$A$2:$B$12,2,0)</f>
        <v>7</v>
      </c>
      <c r="X61" s="534" t="s">
        <v>392</v>
      </c>
      <c r="Y61" s="534">
        <f>VLOOKUP(X61,[31]Diem!$A$2:$B$12,2,0)</f>
        <v>8</v>
      </c>
      <c r="Z61" s="557">
        <f>(E61+G61+I61+K61+M61+O61+Q61+S61+U61+W61+Y61)/11</f>
        <v>8.0909090909090917</v>
      </c>
      <c r="AA61" s="505" t="s">
        <v>966</v>
      </c>
      <c r="AB61" s="505" t="s">
        <v>1130</v>
      </c>
      <c r="AC61" s="818" t="s">
        <v>1130</v>
      </c>
      <c r="AD61" s="506"/>
    </row>
    <row r="62" spans="1:30" s="508" customFormat="1" ht="16.5" x14ac:dyDescent="0.25">
      <c r="A62" s="497" t="s">
        <v>312</v>
      </c>
      <c r="B62" s="555" t="s">
        <v>113</v>
      </c>
      <c r="C62" s="556" t="s">
        <v>552</v>
      </c>
      <c r="D62" s="500" t="s">
        <v>392</v>
      </c>
      <c r="E62" s="500">
        <f t="shared" si="4"/>
        <v>8</v>
      </c>
      <c r="F62" s="500" t="s">
        <v>393</v>
      </c>
      <c r="G62" s="500">
        <f t="shared" si="5"/>
        <v>7</v>
      </c>
      <c r="H62" s="503" t="s">
        <v>393</v>
      </c>
      <c r="I62" s="502">
        <f>VLOOKUP(H62,[31]Diem!$A$2:$B$12,2,0)</f>
        <v>7</v>
      </c>
      <c r="J62" s="501" t="s">
        <v>393</v>
      </c>
      <c r="K62" s="502">
        <f>VLOOKUP(J62,[31]Diem!$A$2:$B$12,2,0)</f>
        <v>7</v>
      </c>
      <c r="L62" s="501" t="s">
        <v>392</v>
      </c>
      <c r="M62" s="502">
        <f>VLOOKUP(L62,[31]Diem!$A$2:$B$12,2,0)</f>
        <v>8</v>
      </c>
      <c r="N62" s="558" t="s">
        <v>392</v>
      </c>
      <c r="O62" s="502">
        <f>VLOOKUP(N62,[31]Diem!$A$2:$B$12,2,0)</f>
        <v>8</v>
      </c>
      <c r="P62" s="558" t="s">
        <v>392</v>
      </c>
      <c r="Q62" s="502">
        <f>VLOOKUP(P62,[31]Diem!$A$2:$B$12,2,0)</f>
        <v>8</v>
      </c>
      <c r="R62" s="502" t="s">
        <v>393</v>
      </c>
      <c r="S62" s="502">
        <f>VLOOKUP(R62,[31]Diem!$A$2:$B$12,2,0)</f>
        <v>7</v>
      </c>
      <c r="T62" s="502" t="s">
        <v>393</v>
      </c>
      <c r="U62" s="502">
        <f>VLOOKUP(T62,[31]Diem!$A$2:$B$12,2,0)</f>
        <v>7</v>
      </c>
      <c r="V62" s="502" t="s">
        <v>393</v>
      </c>
      <c r="W62" s="502">
        <f>VLOOKUP(V62,[31]Diem!$A$2:$B$12,2,0)</f>
        <v>7</v>
      </c>
      <c r="X62" s="534" t="s">
        <v>392</v>
      </c>
      <c r="Y62" s="534">
        <f>VLOOKUP(X62,[31]Diem!$A$2:$B$12,2,0)</f>
        <v>8</v>
      </c>
      <c r="Z62" s="557">
        <f t="shared" ref="Z62:Z75" si="6">(E62+G62+I62+K62+M62+O62+Q62+S62+U62+W62+Y62)/11</f>
        <v>7.4545454545454541</v>
      </c>
      <c r="AA62" s="505" t="s">
        <v>1130</v>
      </c>
      <c r="AB62" s="505" t="s">
        <v>966</v>
      </c>
      <c r="AC62" s="818" t="s">
        <v>966</v>
      </c>
      <c r="AD62" s="506"/>
    </row>
    <row r="63" spans="1:30" s="35" customFormat="1" ht="16.5" x14ac:dyDescent="0.25">
      <c r="A63" s="497" t="s">
        <v>313</v>
      </c>
      <c r="B63" s="555" t="s">
        <v>119</v>
      </c>
      <c r="C63" s="556" t="s">
        <v>557</v>
      </c>
      <c r="D63" s="500" t="s">
        <v>393</v>
      </c>
      <c r="E63" s="500">
        <f t="shared" si="4"/>
        <v>7</v>
      </c>
      <c r="F63" s="500" t="s">
        <v>393</v>
      </c>
      <c r="G63" s="500">
        <f t="shared" si="5"/>
        <v>7</v>
      </c>
      <c r="H63" s="503" t="s">
        <v>392</v>
      </c>
      <c r="I63" s="502">
        <f>VLOOKUP(H63,[31]Diem!$A$2:$B$12,2,0)</f>
        <v>8</v>
      </c>
      <c r="J63" s="501" t="s">
        <v>392</v>
      </c>
      <c r="K63" s="502">
        <f>VLOOKUP(J63,[31]Diem!$A$2:$B$12,2,0)</f>
        <v>8</v>
      </c>
      <c r="L63" s="501" t="s">
        <v>392</v>
      </c>
      <c r="M63" s="502">
        <f>VLOOKUP(L63,[31]Diem!$A$2:$B$12,2,0)</f>
        <v>8</v>
      </c>
      <c r="N63" s="558" t="s">
        <v>393</v>
      </c>
      <c r="O63" s="502">
        <f>VLOOKUP(N63,[31]Diem!$A$2:$B$12,2,0)</f>
        <v>7</v>
      </c>
      <c r="P63" s="558" t="s">
        <v>393</v>
      </c>
      <c r="Q63" s="502">
        <f>VLOOKUP(P63,[31]Diem!$A$2:$B$12,2,0)</f>
        <v>7</v>
      </c>
      <c r="R63" s="502" t="s">
        <v>393</v>
      </c>
      <c r="S63" s="502">
        <f>VLOOKUP(R63,[31]Diem!$A$2:$B$12,2,0)</f>
        <v>7</v>
      </c>
      <c r="T63" s="502" t="s">
        <v>392</v>
      </c>
      <c r="U63" s="502">
        <f>VLOOKUP(T63,[31]Diem!$A$2:$B$12,2,0)</f>
        <v>8</v>
      </c>
      <c r="V63" s="502" t="s">
        <v>392</v>
      </c>
      <c r="W63" s="502">
        <f>VLOOKUP(V63,[31]Diem!$A$2:$B$12,2,0)</f>
        <v>8</v>
      </c>
      <c r="X63" s="534" t="s">
        <v>392</v>
      </c>
      <c r="Y63" s="534">
        <f>VLOOKUP(X63,[31]Diem!$A$2:$B$12,2,0)</f>
        <v>8</v>
      </c>
      <c r="Z63" s="557">
        <f t="shared" si="6"/>
        <v>7.5454545454545459</v>
      </c>
      <c r="AA63" s="505" t="s">
        <v>1130</v>
      </c>
      <c r="AB63" s="505" t="s">
        <v>966</v>
      </c>
      <c r="AC63" s="818" t="s">
        <v>966</v>
      </c>
      <c r="AD63" s="506"/>
    </row>
    <row r="64" spans="1:30" s="508" customFormat="1" ht="16.5" x14ac:dyDescent="0.25">
      <c r="A64" s="497" t="s">
        <v>314</v>
      </c>
      <c r="B64" s="555" t="s">
        <v>115</v>
      </c>
      <c r="C64" s="556" t="s">
        <v>553</v>
      </c>
      <c r="D64" s="500" t="s">
        <v>392</v>
      </c>
      <c r="E64" s="500">
        <f t="shared" si="4"/>
        <v>8</v>
      </c>
      <c r="F64" s="500" t="s">
        <v>393</v>
      </c>
      <c r="G64" s="500">
        <f t="shared" si="5"/>
        <v>7</v>
      </c>
      <c r="H64" s="503" t="s">
        <v>392</v>
      </c>
      <c r="I64" s="502">
        <f>VLOOKUP(H64,[31]Diem!$A$2:$B$12,2,0)</f>
        <v>8</v>
      </c>
      <c r="J64" s="501" t="s">
        <v>392</v>
      </c>
      <c r="K64" s="502">
        <f>VLOOKUP(J64,[31]Diem!$A$2:$B$12,2,0)</f>
        <v>8</v>
      </c>
      <c r="L64" s="501" t="s">
        <v>391</v>
      </c>
      <c r="M64" s="502">
        <f>VLOOKUP(L64,[31]Diem!$A$2:$B$12,2,0)</f>
        <v>9</v>
      </c>
      <c r="N64" s="558" t="s">
        <v>393</v>
      </c>
      <c r="O64" s="502">
        <f>VLOOKUP(N64,[31]Diem!$A$2:$B$12,2,0)</f>
        <v>7</v>
      </c>
      <c r="P64" s="558" t="s">
        <v>1117</v>
      </c>
      <c r="Q64" s="502"/>
      <c r="R64" s="502" t="s">
        <v>1117</v>
      </c>
      <c r="S64" s="502"/>
      <c r="T64" s="502" t="s">
        <v>1117</v>
      </c>
      <c r="U64" s="502"/>
      <c r="V64" s="502" t="s">
        <v>1117</v>
      </c>
      <c r="W64" s="502"/>
      <c r="X64" s="534" t="s">
        <v>1117</v>
      </c>
      <c r="Y64" s="534"/>
      <c r="Z64" s="557"/>
      <c r="AA64" s="505" t="s">
        <v>1130</v>
      </c>
      <c r="AB64" s="505" t="s">
        <v>1130</v>
      </c>
      <c r="AC64" s="818" t="s">
        <v>1130</v>
      </c>
      <c r="AD64" s="506"/>
    </row>
    <row r="65" spans="1:34" s="508" customFormat="1" ht="16.5" x14ac:dyDescent="0.25">
      <c r="A65" s="497" t="s">
        <v>315</v>
      </c>
      <c r="B65" s="559" t="s">
        <v>123</v>
      </c>
      <c r="C65" s="556" t="s">
        <v>549</v>
      </c>
      <c r="D65" s="500" t="s">
        <v>392</v>
      </c>
      <c r="E65" s="500">
        <f t="shared" si="4"/>
        <v>8</v>
      </c>
      <c r="F65" s="500" t="s">
        <v>393</v>
      </c>
      <c r="G65" s="500">
        <f t="shared" si="5"/>
        <v>7</v>
      </c>
      <c r="H65" s="503" t="s">
        <v>392</v>
      </c>
      <c r="I65" s="502">
        <f>VLOOKUP(H65,[31]Diem!$A$2:$B$12,2,0)</f>
        <v>8</v>
      </c>
      <c r="J65" s="501" t="s">
        <v>392</v>
      </c>
      <c r="K65" s="502">
        <f>VLOOKUP(J65,[31]Diem!$A$2:$B$12,2,0)</f>
        <v>8</v>
      </c>
      <c r="L65" s="501" t="s">
        <v>392</v>
      </c>
      <c r="M65" s="502">
        <f>VLOOKUP(L65,[31]Diem!$A$2:$B$12,2,0)</f>
        <v>8</v>
      </c>
      <c r="N65" s="558" t="s">
        <v>392</v>
      </c>
      <c r="O65" s="502">
        <f>VLOOKUP(N65,[31]Diem!$A$2:$B$12,2,0)</f>
        <v>8</v>
      </c>
      <c r="P65" s="558" t="s">
        <v>392</v>
      </c>
      <c r="Q65" s="502">
        <f>VLOOKUP(P65,[31]Diem!$A$2:$B$12,2,0)</f>
        <v>8</v>
      </c>
      <c r="R65" s="502" t="s">
        <v>393</v>
      </c>
      <c r="S65" s="502">
        <f>VLOOKUP(R65,[31]Diem!$A$2:$B$12,2,0)</f>
        <v>7</v>
      </c>
      <c r="T65" s="502" t="s">
        <v>393</v>
      </c>
      <c r="U65" s="502">
        <f>VLOOKUP(T65,[31]Diem!$A$2:$B$12,2,0)</f>
        <v>7</v>
      </c>
      <c r="V65" s="502" t="s">
        <v>392</v>
      </c>
      <c r="W65" s="502">
        <f>VLOOKUP(V65,[31]Diem!$A$2:$B$12,2,0)</f>
        <v>8</v>
      </c>
      <c r="X65" s="534" t="s">
        <v>392</v>
      </c>
      <c r="Y65" s="534">
        <f>VLOOKUP(X65,[31]Diem!$A$2:$B$12,2,0)</f>
        <v>8</v>
      </c>
      <c r="Z65" s="557">
        <f t="shared" si="6"/>
        <v>7.7272727272727275</v>
      </c>
      <c r="AA65" s="505" t="s">
        <v>966</v>
      </c>
      <c r="AB65" s="505" t="s">
        <v>966</v>
      </c>
      <c r="AC65" s="818" t="s">
        <v>966</v>
      </c>
      <c r="AD65" s="506"/>
    </row>
    <row r="66" spans="1:34" s="508" customFormat="1" ht="16.5" x14ac:dyDescent="0.25">
      <c r="A66" s="497" t="s">
        <v>316</v>
      </c>
      <c r="B66" s="555" t="s">
        <v>121</v>
      </c>
      <c r="C66" s="556" t="s">
        <v>559</v>
      </c>
      <c r="D66" s="500" t="s">
        <v>393</v>
      </c>
      <c r="E66" s="500">
        <f t="shared" si="4"/>
        <v>7</v>
      </c>
      <c r="F66" s="500" t="s">
        <v>393</v>
      </c>
      <c r="G66" s="500">
        <f t="shared" si="5"/>
        <v>7</v>
      </c>
      <c r="H66" s="503" t="s">
        <v>393</v>
      </c>
      <c r="I66" s="502">
        <f>VLOOKUP(H66,[31]Diem!$A$2:$B$12,2,0)</f>
        <v>7</v>
      </c>
      <c r="J66" s="501" t="s">
        <v>393</v>
      </c>
      <c r="K66" s="502">
        <f>VLOOKUP(J66,[31]Diem!$A$2:$B$12,2,0)</f>
        <v>7</v>
      </c>
      <c r="L66" s="501" t="s">
        <v>393</v>
      </c>
      <c r="M66" s="502">
        <f>VLOOKUP(L66,[31]Diem!$A$2:$B$12,2,0)</f>
        <v>7</v>
      </c>
      <c r="N66" s="558" t="s">
        <v>393</v>
      </c>
      <c r="O66" s="502">
        <f>VLOOKUP(N66,[31]Diem!$A$2:$B$12,2,0)</f>
        <v>7</v>
      </c>
      <c r="P66" s="558" t="s">
        <v>393</v>
      </c>
      <c r="Q66" s="502">
        <f>VLOOKUP(P66,[31]Diem!$A$2:$B$12,2,0)</f>
        <v>7</v>
      </c>
      <c r="R66" s="502" t="s">
        <v>393</v>
      </c>
      <c r="S66" s="502">
        <f>VLOOKUP(R66,[31]Diem!$A$2:$B$12,2,0)</f>
        <v>7</v>
      </c>
      <c r="T66" s="502" t="s">
        <v>393</v>
      </c>
      <c r="U66" s="502">
        <f>VLOOKUP(T66,[31]Diem!$A$2:$B$12,2,0)</f>
        <v>7</v>
      </c>
      <c r="V66" s="502" t="s">
        <v>393</v>
      </c>
      <c r="W66" s="502">
        <f>VLOOKUP(V66,[31]Diem!$A$2:$B$12,2,0)</f>
        <v>7</v>
      </c>
      <c r="X66" s="534" t="s">
        <v>393</v>
      </c>
      <c r="Y66" s="534">
        <f>VLOOKUP(X66,[31]Diem!$A$2:$B$12,2,0)</f>
        <v>7</v>
      </c>
      <c r="Z66" s="557">
        <f t="shared" si="6"/>
        <v>7</v>
      </c>
      <c r="AA66" s="505" t="s">
        <v>966</v>
      </c>
      <c r="AB66" s="505" t="s">
        <v>966</v>
      </c>
      <c r="AC66" s="818" t="s">
        <v>966</v>
      </c>
      <c r="AD66" s="506"/>
    </row>
    <row r="67" spans="1:34" s="508" customFormat="1" ht="16.5" x14ac:dyDescent="0.25">
      <c r="A67" s="497" t="s">
        <v>317</v>
      </c>
      <c r="B67" s="555" t="s">
        <v>120</v>
      </c>
      <c r="C67" s="556" t="s">
        <v>558</v>
      </c>
      <c r="D67" s="500" t="s">
        <v>393</v>
      </c>
      <c r="E67" s="500">
        <f t="shared" si="4"/>
        <v>7</v>
      </c>
      <c r="F67" s="500" t="s">
        <v>393</v>
      </c>
      <c r="G67" s="500">
        <f t="shared" si="5"/>
        <v>7</v>
      </c>
      <c r="H67" s="503" t="s">
        <v>393</v>
      </c>
      <c r="I67" s="502">
        <f>VLOOKUP(H67,[31]Diem!$A$2:$B$12,2,0)</f>
        <v>7</v>
      </c>
      <c r="J67" s="501" t="s">
        <v>393</v>
      </c>
      <c r="K67" s="502">
        <f>VLOOKUP(J67,[31]Diem!$A$2:$B$12,2,0)</f>
        <v>7</v>
      </c>
      <c r="L67" s="501" t="s">
        <v>392</v>
      </c>
      <c r="M67" s="502">
        <f>VLOOKUP(L67,[31]Diem!$A$2:$B$12,2,0)</f>
        <v>8</v>
      </c>
      <c r="N67" s="558" t="s">
        <v>393</v>
      </c>
      <c r="O67" s="502">
        <f>VLOOKUP(N67,[31]Diem!$A$2:$B$12,2,0)</f>
        <v>7</v>
      </c>
      <c r="P67" s="558" t="s">
        <v>392</v>
      </c>
      <c r="Q67" s="502">
        <f>VLOOKUP(P67,[31]Diem!$A$2:$B$12,2,0)</f>
        <v>8</v>
      </c>
      <c r="R67" s="502" t="s">
        <v>393</v>
      </c>
      <c r="S67" s="502">
        <f>VLOOKUP(R67,[31]Diem!$A$2:$B$12,2,0)</f>
        <v>7</v>
      </c>
      <c r="T67" s="502" t="s">
        <v>393</v>
      </c>
      <c r="U67" s="502">
        <f>VLOOKUP(T67,[31]Diem!$A$2:$B$12,2,0)</f>
        <v>7</v>
      </c>
      <c r="V67" s="502" t="s">
        <v>393</v>
      </c>
      <c r="W67" s="502">
        <f>VLOOKUP(V67,[31]Diem!$A$2:$B$12,2,0)</f>
        <v>7</v>
      </c>
      <c r="X67" s="534" t="s">
        <v>392</v>
      </c>
      <c r="Y67" s="534">
        <f>VLOOKUP(X67,[31]Diem!$A$2:$B$12,2,0)</f>
        <v>8</v>
      </c>
      <c r="Z67" s="557">
        <f t="shared" si="6"/>
        <v>7.2727272727272725</v>
      </c>
      <c r="AA67" s="505" t="s">
        <v>966</v>
      </c>
      <c r="AB67" s="505" t="s">
        <v>966</v>
      </c>
      <c r="AC67" s="818" t="s">
        <v>966</v>
      </c>
      <c r="AD67" s="506"/>
    </row>
    <row r="68" spans="1:34" s="508" customFormat="1" ht="16.5" x14ac:dyDescent="0.25">
      <c r="A68" s="497" t="s">
        <v>318</v>
      </c>
      <c r="B68" s="555" t="s">
        <v>105</v>
      </c>
      <c r="C68" s="556" t="s">
        <v>551</v>
      </c>
      <c r="D68" s="500" t="s">
        <v>392</v>
      </c>
      <c r="E68" s="500">
        <f t="shared" si="4"/>
        <v>8</v>
      </c>
      <c r="F68" s="500" t="s">
        <v>393</v>
      </c>
      <c r="G68" s="500">
        <f t="shared" si="5"/>
        <v>7</v>
      </c>
      <c r="H68" s="503" t="s">
        <v>392</v>
      </c>
      <c r="I68" s="502">
        <f>VLOOKUP(H68,[31]Diem!$A$2:$B$12,2,0)</f>
        <v>8</v>
      </c>
      <c r="J68" s="501" t="s">
        <v>392</v>
      </c>
      <c r="K68" s="502">
        <f>VLOOKUP(J68,[31]Diem!$A$2:$B$12,2,0)</f>
        <v>8</v>
      </c>
      <c r="L68" s="501" t="s">
        <v>390</v>
      </c>
      <c r="M68" s="502">
        <f>VLOOKUP(L68,[31]Diem!$A$2:$B$12,2,0)</f>
        <v>10</v>
      </c>
      <c r="N68" s="558" t="s">
        <v>393</v>
      </c>
      <c r="O68" s="502">
        <f>VLOOKUP(N68,[31]Diem!$A$2:$B$12,2,0)</f>
        <v>7</v>
      </c>
      <c r="P68" s="558" t="s">
        <v>392</v>
      </c>
      <c r="Q68" s="502">
        <f>VLOOKUP(P68,[31]Diem!$A$2:$B$12,2,0)</f>
        <v>8</v>
      </c>
      <c r="R68" s="502" t="s">
        <v>393</v>
      </c>
      <c r="S68" s="502">
        <f>VLOOKUP(R68,[31]Diem!$A$2:$B$12,2,0)</f>
        <v>7</v>
      </c>
      <c r="T68" s="502" t="s">
        <v>393</v>
      </c>
      <c r="U68" s="502">
        <f>VLOOKUP(T68,[31]Diem!$A$2:$B$12,2,0)</f>
        <v>7</v>
      </c>
      <c r="V68" s="502" t="s">
        <v>393</v>
      </c>
      <c r="W68" s="502">
        <f>VLOOKUP(V68,[31]Diem!$A$2:$B$12,2,0)</f>
        <v>7</v>
      </c>
      <c r="X68" s="534" t="s">
        <v>392</v>
      </c>
      <c r="Y68" s="534">
        <f>VLOOKUP(X68,[31]Diem!$A$2:$B$12,2,0)</f>
        <v>8</v>
      </c>
      <c r="Z68" s="557">
        <f t="shared" si="6"/>
        <v>7.7272727272727275</v>
      </c>
      <c r="AA68" s="505" t="s">
        <v>966</v>
      </c>
      <c r="AB68" s="505" t="s">
        <v>966</v>
      </c>
      <c r="AC68" s="818" t="s">
        <v>966</v>
      </c>
      <c r="AD68" s="506"/>
    </row>
    <row r="69" spans="1:34" s="508" customFormat="1" ht="16.5" x14ac:dyDescent="0.25">
      <c r="A69" s="497" t="s">
        <v>23</v>
      </c>
      <c r="B69" s="559" t="s">
        <v>124</v>
      </c>
      <c r="C69" s="556" t="s">
        <v>561</v>
      </c>
      <c r="D69" s="500" t="s">
        <v>392</v>
      </c>
      <c r="E69" s="500">
        <f t="shared" si="4"/>
        <v>8</v>
      </c>
      <c r="F69" s="500" t="s">
        <v>393</v>
      </c>
      <c r="G69" s="500">
        <f t="shared" si="5"/>
        <v>7</v>
      </c>
      <c r="H69" s="503" t="s">
        <v>392</v>
      </c>
      <c r="I69" s="502">
        <f>VLOOKUP(H69,[31]Diem!$A$2:$B$12,2,0)</f>
        <v>8</v>
      </c>
      <c r="J69" s="501" t="s">
        <v>393</v>
      </c>
      <c r="K69" s="502">
        <f>VLOOKUP(J69,[31]Diem!$A$2:$B$12,2,0)</f>
        <v>7</v>
      </c>
      <c r="L69" s="501" t="s">
        <v>392</v>
      </c>
      <c r="M69" s="502">
        <f>VLOOKUP(L69,[31]Diem!$A$2:$B$12,2,0)</f>
        <v>8</v>
      </c>
      <c r="N69" s="558" t="s">
        <v>393</v>
      </c>
      <c r="O69" s="502">
        <f>VLOOKUP(N69,[31]Diem!$A$2:$B$12,2,0)</f>
        <v>7</v>
      </c>
      <c r="P69" s="558" t="s">
        <v>393</v>
      </c>
      <c r="Q69" s="502">
        <f>VLOOKUP(P69,[31]Diem!$A$2:$B$12,2,0)</f>
        <v>7</v>
      </c>
      <c r="R69" s="502" t="s">
        <v>392</v>
      </c>
      <c r="S69" s="502">
        <f>VLOOKUP(R69,[31]Diem!$A$2:$B$12,2,0)</f>
        <v>8</v>
      </c>
      <c r="T69" s="502" t="s">
        <v>392</v>
      </c>
      <c r="U69" s="502">
        <f>VLOOKUP(T69,[31]Diem!$A$2:$B$12,2,0)</f>
        <v>8</v>
      </c>
      <c r="V69" s="502" t="s">
        <v>393</v>
      </c>
      <c r="W69" s="502">
        <f>VLOOKUP(V69,[31]Diem!$A$2:$B$12,2,0)</f>
        <v>7</v>
      </c>
      <c r="X69" s="534" t="s">
        <v>392</v>
      </c>
      <c r="Y69" s="534">
        <f>VLOOKUP(X69,[31]Diem!$A$2:$B$12,2,0)</f>
        <v>8</v>
      </c>
      <c r="Z69" s="557">
        <f>(E69+G69+I69+K69+M69+O69+Q69+S69+U69+W69+Y69)/11</f>
        <v>7.5454545454545459</v>
      </c>
      <c r="AA69" s="505" t="s">
        <v>966</v>
      </c>
      <c r="AB69" s="505" t="s">
        <v>966</v>
      </c>
      <c r="AC69" s="818" t="s">
        <v>966</v>
      </c>
      <c r="AD69" s="506"/>
    </row>
    <row r="70" spans="1:34" s="508" customFormat="1" ht="16.5" x14ac:dyDescent="0.25">
      <c r="A70" s="497" t="s">
        <v>25</v>
      </c>
      <c r="B70" s="555" t="s">
        <v>118</v>
      </c>
      <c r="C70" s="556" t="s">
        <v>556</v>
      </c>
      <c r="D70" s="500" t="s">
        <v>393</v>
      </c>
      <c r="E70" s="500">
        <f t="shared" si="4"/>
        <v>7</v>
      </c>
      <c r="F70" s="500" t="s">
        <v>393</v>
      </c>
      <c r="G70" s="500">
        <f t="shared" si="5"/>
        <v>7</v>
      </c>
      <c r="H70" s="503" t="s">
        <v>392</v>
      </c>
      <c r="I70" s="502">
        <f>VLOOKUP(H70,[31]Diem!$A$2:$B$12,2,0)</f>
        <v>8</v>
      </c>
      <c r="J70" s="501" t="s">
        <v>392</v>
      </c>
      <c r="K70" s="502">
        <f>VLOOKUP(J70,[31]Diem!$A$2:$B$12,2,0)</f>
        <v>8</v>
      </c>
      <c r="L70" s="501" t="s">
        <v>393</v>
      </c>
      <c r="M70" s="502">
        <f>VLOOKUP(L70,[31]Diem!$A$2:$B$12,2,0)</f>
        <v>7</v>
      </c>
      <c r="N70" s="558" t="s">
        <v>392</v>
      </c>
      <c r="O70" s="502">
        <f>VLOOKUP(N70,[31]Diem!$A$2:$B$12,2,0)</f>
        <v>8</v>
      </c>
      <c r="P70" s="558" t="s">
        <v>393</v>
      </c>
      <c r="Q70" s="502">
        <f>VLOOKUP(P70,[31]Diem!$A$2:$B$12,2,0)</f>
        <v>7</v>
      </c>
      <c r="R70" s="502" t="s">
        <v>393</v>
      </c>
      <c r="S70" s="502">
        <f>VLOOKUP(R70,[31]Diem!$A$2:$B$12,2,0)</f>
        <v>7</v>
      </c>
      <c r="T70" s="502" t="s">
        <v>393</v>
      </c>
      <c r="U70" s="502">
        <f>VLOOKUP(T70,[31]Diem!$A$2:$B$12,2,0)</f>
        <v>7</v>
      </c>
      <c r="V70" s="502" t="s">
        <v>393</v>
      </c>
      <c r="W70" s="502">
        <f>VLOOKUP(V70,[31]Diem!$A$2:$B$12,2,0)</f>
        <v>7</v>
      </c>
      <c r="X70" s="534" t="s">
        <v>393</v>
      </c>
      <c r="Y70" s="534">
        <f>VLOOKUP(X70,[31]Diem!$A$2:$B$12,2,0)</f>
        <v>7</v>
      </c>
      <c r="Z70" s="557">
        <f t="shared" si="6"/>
        <v>7.2727272727272725</v>
      </c>
      <c r="AA70" s="505" t="s">
        <v>966</v>
      </c>
      <c r="AB70" s="505" t="s">
        <v>966</v>
      </c>
      <c r="AC70" s="818" t="s">
        <v>966</v>
      </c>
      <c r="AD70" s="506"/>
    </row>
    <row r="71" spans="1:34" s="508" customFormat="1" ht="16.5" x14ac:dyDescent="0.25">
      <c r="A71" s="497" t="s">
        <v>27</v>
      </c>
      <c r="B71" s="555" t="s">
        <v>116</v>
      </c>
      <c r="C71" s="556" t="s">
        <v>554</v>
      </c>
      <c r="D71" s="500" t="s">
        <v>392</v>
      </c>
      <c r="E71" s="500">
        <f t="shared" si="4"/>
        <v>8</v>
      </c>
      <c r="F71" s="500" t="s">
        <v>393</v>
      </c>
      <c r="G71" s="500">
        <f t="shared" si="5"/>
        <v>7</v>
      </c>
      <c r="H71" s="503" t="s">
        <v>392</v>
      </c>
      <c r="I71" s="502">
        <f>VLOOKUP(H71,[31]Diem!$A$2:$B$12,2,0)</f>
        <v>8</v>
      </c>
      <c r="J71" s="501" t="s">
        <v>393</v>
      </c>
      <c r="K71" s="502">
        <f>VLOOKUP(J71,[31]Diem!$A$2:$B$12,2,0)</f>
        <v>7</v>
      </c>
      <c r="L71" s="501" t="s">
        <v>391</v>
      </c>
      <c r="M71" s="502">
        <f>VLOOKUP(L71,[31]Diem!$A$2:$B$12,2,0)</f>
        <v>9</v>
      </c>
      <c r="N71" s="558" t="s">
        <v>392</v>
      </c>
      <c r="O71" s="502">
        <f>VLOOKUP(N71,[31]Diem!$A$2:$B$12,2,0)</f>
        <v>8</v>
      </c>
      <c r="P71" s="558" t="s">
        <v>392</v>
      </c>
      <c r="Q71" s="502">
        <f>VLOOKUP(P71,[31]Diem!$A$2:$B$12,2,0)</f>
        <v>8</v>
      </c>
      <c r="R71" s="502" t="s">
        <v>392</v>
      </c>
      <c r="S71" s="502">
        <f>VLOOKUP(R71,[31]Diem!$A$2:$B$12,2,0)</f>
        <v>8</v>
      </c>
      <c r="T71" s="502" t="s">
        <v>393</v>
      </c>
      <c r="U71" s="502">
        <f>VLOOKUP(T71,[31]Diem!$A$2:$B$12,2,0)</f>
        <v>7</v>
      </c>
      <c r="V71" s="502" t="s">
        <v>393</v>
      </c>
      <c r="W71" s="502">
        <f>VLOOKUP(V71,[31]Diem!$A$2:$B$12,2,0)</f>
        <v>7</v>
      </c>
      <c r="X71" s="534" t="s">
        <v>392</v>
      </c>
      <c r="Y71" s="534">
        <f>VLOOKUP(X71,[31]Diem!$A$2:$B$12,2,0)</f>
        <v>8</v>
      </c>
      <c r="Z71" s="557">
        <f t="shared" si="6"/>
        <v>7.7272727272727275</v>
      </c>
      <c r="AA71" s="505" t="s">
        <v>966</v>
      </c>
      <c r="AB71" s="505" t="s">
        <v>966</v>
      </c>
      <c r="AC71" s="818" t="s">
        <v>966</v>
      </c>
      <c r="AD71" s="506"/>
    </row>
    <row r="72" spans="1:34" s="508" customFormat="1" ht="16.5" x14ac:dyDescent="0.25">
      <c r="A72" s="497" t="s">
        <v>29</v>
      </c>
      <c r="B72" s="560" t="s">
        <v>117</v>
      </c>
      <c r="C72" s="556" t="s">
        <v>555</v>
      </c>
      <c r="D72" s="500" t="s">
        <v>390</v>
      </c>
      <c r="E72" s="500">
        <f t="shared" si="4"/>
        <v>10</v>
      </c>
      <c r="F72" s="500" t="s">
        <v>393</v>
      </c>
      <c r="G72" s="500">
        <f t="shared" si="5"/>
        <v>7</v>
      </c>
      <c r="H72" s="503" t="s">
        <v>390</v>
      </c>
      <c r="I72" s="502">
        <f>VLOOKUP(H72,[31]Diem!$A$2:$B$12,2,0)</f>
        <v>10</v>
      </c>
      <c r="J72" s="501" t="s">
        <v>393</v>
      </c>
      <c r="K72" s="502">
        <f>VLOOKUP(J72,[31]Diem!$A$2:$B$12,2,0)</f>
        <v>7</v>
      </c>
      <c r="L72" s="501" t="s">
        <v>392</v>
      </c>
      <c r="M72" s="502">
        <f>VLOOKUP(L72,[31]Diem!$A$2:$B$12,2,0)</f>
        <v>8</v>
      </c>
      <c r="N72" s="558" t="s">
        <v>391</v>
      </c>
      <c r="O72" s="502">
        <f>VLOOKUP(N72,[31]Diem!$A$2:$B$12,2,0)</f>
        <v>9</v>
      </c>
      <c r="P72" s="558" t="s">
        <v>393</v>
      </c>
      <c r="Q72" s="502">
        <f>VLOOKUP(P72,[31]Diem!$A$2:$B$12,2,0)</f>
        <v>7</v>
      </c>
      <c r="R72" s="502" t="s">
        <v>392</v>
      </c>
      <c r="S72" s="502">
        <f>VLOOKUP(R72,[31]Diem!$A$2:$B$12,2,0)</f>
        <v>8</v>
      </c>
      <c r="T72" s="502" t="s">
        <v>393</v>
      </c>
      <c r="U72" s="502">
        <f>VLOOKUP(T72,[31]Diem!$A$2:$B$12,2,0)</f>
        <v>7</v>
      </c>
      <c r="V72" s="502" t="s">
        <v>392</v>
      </c>
      <c r="W72" s="502">
        <f>VLOOKUP(V72,[31]Diem!$A$2:$B$12,2,0)</f>
        <v>8</v>
      </c>
      <c r="X72" s="534" t="s">
        <v>392</v>
      </c>
      <c r="Y72" s="534">
        <f>VLOOKUP(X72,[31]Diem!$A$2:$B$12,2,0)</f>
        <v>8</v>
      </c>
      <c r="Z72" s="557">
        <f t="shared" si="6"/>
        <v>8.0909090909090917</v>
      </c>
      <c r="AA72" s="505" t="s">
        <v>1130</v>
      </c>
      <c r="AB72" s="505" t="s">
        <v>1130</v>
      </c>
      <c r="AC72" s="818" t="s">
        <v>1130</v>
      </c>
      <c r="AD72" s="506"/>
    </row>
    <row r="73" spans="1:34" s="508" customFormat="1" ht="16.5" x14ac:dyDescent="0.25">
      <c r="A73" s="497" t="s">
        <v>31</v>
      </c>
      <c r="B73" s="555" t="s">
        <v>114</v>
      </c>
      <c r="C73" s="556" t="s">
        <v>550</v>
      </c>
      <c r="D73" s="500" t="s">
        <v>392</v>
      </c>
      <c r="E73" s="500">
        <f t="shared" si="4"/>
        <v>8</v>
      </c>
      <c r="F73" s="500" t="s">
        <v>393</v>
      </c>
      <c r="G73" s="500">
        <f t="shared" si="5"/>
        <v>7</v>
      </c>
      <c r="H73" s="503" t="s">
        <v>392</v>
      </c>
      <c r="I73" s="502">
        <f>VLOOKUP(H73,[31]Diem!$A$2:$B$12,2,0)</f>
        <v>8</v>
      </c>
      <c r="J73" s="501" t="s">
        <v>393</v>
      </c>
      <c r="K73" s="502">
        <f>VLOOKUP(J73,[31]Diem!$A$2:$B$12,2,0)</f>
        <v>7</v>
      </c>
      <c r="L73" s="501" t="s">
        <v>392</v>
      </c>
      <c r="M73" s="502">
        <f>VLOOKUP(L73,[31]Diem!$A$2:$B$12,2,0)</f>
        <v>8</v>
      </c>
      <c r="N73" s="558" t="s">
        <v>392</v>
      </c>
      <c r="O73" s="502">
        <f>VLOOKUP(N73,[31]Diem!$A$2:$B$12,2,0)</f>
        <v>8</v>
      </c>
      <c r="P73" s="558" t="s">
        <v>392</v>
      </c>
      <c r="Q73" s="502">
        <f>VLOOKUP(P73,[31]Diem!$A$2:$B$12,2,0)</f>
        <v>8</v>
      </c>
      <c r="R73" s="502" t="s">
        <v>393</v>
      </c>
      <c r="S73" s="502">
        <f>VLOOKUP(R73,[31]Diem!$A$2:$B$12,2,0)</f>
        <v>7</v>
      </c>
      <c r="T73" s="502" t="s">
        <v>393</v>
      </c>
      <c r="U73" s="502">
        <f>VLOOKUP(T73,[31]Diem!$A$2:$B$12,2,0)</f>
        <v>7</v>
      </c>
      <c r="V73" s="502" t="s">
        <v>393</v>
      </c>
      <c r="W73" s="502">
        <f>VLOOKUP(V73,[31]Diem!$A$2:$B$12,2,0)</f>
        <v>7</v>
      </c>
      <c r="X73" s="534" t="s">
        <v>392</v>
      </c>
      <c r="Y73" s="534">
        <f>VLOOKUP(X73,[31]Diem!$A$2:$B$12,2,0)</f>
        <v>8</v>
      </c>
      <c r="Z73" s="557">
        <f t="shared" si="6"/>
        <v>7.5454545454545459</v>
      </c>
      <c r="AA73" s="505" t="s">
        <v>1130</v>
      </c>
      <c r="AB73" s="505" t="s">
        <v>966</v>
      </c>
      <c r="AC73" s="818" t="s">
        <v>966</v>
      </c>
      <c r="AD73" s="506"/>
    </row>
    <row r="74" spans="1:34" s="508" customFormat="1" ht="16.5" x14ac:dyDescent="0.25">
      <c r="A74" s="497" t="s">
        <v>33</v>
      </c>
      <c r="B74" s="555" t="s">
        <v>125</v>
      </c>
      <c r="C74" s="556" t="s">
        <v>562</v>
      </c>
      <c r="D74" s="500" t="s">
        <v>390</v>
      </c>
      <c r="E74" s="500">
        <f t="shared" si="4"/>
        <v>10</v>
      </c>
      <c r="F74" s="500" t="s">
        <v>393</v>
      </c>
      <c r="G74" s="500">
        <f t="shared" si="5"/>
        <v>7</v>
      </c>
      <c r="H74" s="503" t="s">
        <v>390</v>
      </c>
      <c r="I74" s="502">
        <f>VLOOKUP(H74,[31]Diem!$A$2:$B$12,2,0)</f>
        <v>10</v>
      </c>
      <c r="J74" s="501" t="s">
        <v>392</v>
      </c>
      <c r="K74" s="502">
        <f>VLOOKUP(J74,[31]Diem!$A$2:$B$12,2,0)</f>
        <v>8</v>
      </c>
      <c r="L74" s="501" t="s">
        <v>392</v>
      </c>
      <c r="M74" s="502">
        <f>VLOOKUP(L74,[31]Diem!$A$2:$B$12,2,0)</f>
        <v>8</v>
      </c>
      <c r="N74" s="558" t="s">
        <v>392</v>
      </c>
      <c r="O74" s="502">
        <f>VLOOKUP(N74,[31]Diem!$A$2:$B$12,2,0)</f>
        <v>8</v>
      </c>
      <c r="P74" s="558" t="s">
        <v>392</v>
      </c>
      <c r="Q74" s="502">
        <f>VLOOKUP(P74,[31]Diem!$A$2:$B$12,2,0)</f>
        <v>8</v>
      </c>
      <c r="R74" s="502" t="s">
        <v>392</v>
      </c>
      <c r="S74" s="502">
        <f>VLOOKUP(R74,[31]Diem!$A$2:$B$12,2,0)</f>
        <v>8</v>
      </c>
      <c r="T74" s="502" t="s">
        <v>392</v>
      </c>
      <c r="U74" s="502">
        <f>VLOOKUP(T74,[31]Diem!$A$2:$B$12,2,0)</f>
        <v>8</v>
      </c>
      <c r="V74" s="502" t="s">
        <v>392</v>
      </c>
      <c r="W74" s="502">
        <f>VLOOKUP(V74,[31]Diem!$A$2:$B$12,2,0)</f>
        <v>8</v>
      </c>
      <c r="X74" s="534" t="s">
        <v>392</v>
      </c>
      <c r="Y74" s="534">
        <f>VLOOKUP(X74,[31]Diem!$A$2:$B$12,2,0)</f>
        <v>8</v>
      </c>
      <c r="Z74" s="557">
        <f t="shared" si="6"/>
        <v>8.2727272727272734</v>
      </c>
      <c r="AA74" s="505" t="s">
        <v>1130</v>
      </c>
      <c r="AB74" s="505" t="s">
        <v>1130</v>
      </c>
      <c r="AC74" s="818" t="s">
        <v>1130</v>
      </c>
      <c r="AD74" s="506"/>
    </row>
    <row r="75" spans="1:34" s="508" customFormat="1" ht="16.5" x14ac:dyDescent="0.25">
      <c r="A75" s="497" t="s">
        <v>35</v>
      </c>
      <c r="B75" s="555" t="s">
        <v>122</v>
      </c>
      <c r="C75" s="556" t="s">
        <v>560</v>
      </c>
      <c r="D75" s="500" t="s">
        <v>392</v>
      </c>
      <c r="E75" s="500">
        <f t="shared" si="4"/>
        <v>8</v>
      </c>
      <c r="F75" s="500" t="s">
        <v>393</v>
      </c>
      <c r="G75" s="500">
        <f t="shared" si="5"/>
        <v>7</v>
      </c>
      <c r="H75" s="503" t="s">
        <v>393</v>
      </c>
      <c r="I75" s="502">
        <f>VLOOKUP(H75,[31]Diem!$A$2:$B$12,2,0)</f>
        <v>7</v>
      </c>
      <c r="J75" s="501" t="s">
        <v>393</v>
      </c>
      <c r="K75" s="502">
        <f>VLOOKUP(J75,[31]Diem!$A$2:$B$12,2,0)</f>
        <v>7</v>
      </c>
      <c r="L75" s="501" t="s">
        <v>392</v>
      </c>
      <c r="M75" s="502">
        <f>VLOOKUP(L75,[31]Diem!$A$2:$B$12,2,0)</f>
        <v>8</v>
      </c>
      <c r="N75" s="558" t="s">
        <v>392</v>
      </c>
      <c r="O75" s="502">
        <f>VLOOKUP(N75,[31]Diem!$A$2:$B$12,2,0)</f>
        <v>8</v>
      </c>
      <c r="P75" s="558" t="s">
        <v>392</v>
      </c>
      <c r="Q75" s="502">
        <f>VLOOKUP(P75,[31]Diem!$A$2:$B$12,2,0)</f>
        <v>8</v>
      </c>
      <c r="R75" s="502" t="s">
        <v>393</v>
      </c>
      <c r="S75" s="502">
        <f>VLOOKUP(R75,[31]Diem!$A$2:$B$12,2,0)</f>
        <v>7</v>
      </c>
      <c r="T75" s="502" t="s">
        <v>393</v>
      </c>
      <c r="U75" s="502">
        <f>VLOOKUP(T75,[31]Diem!$A$2:$B$12,2,0)</f>
        <v>7</v>
      </c>
      <c r="V75" s="502" t="s">
        <v>393</v>
      </c>
      <c r="W75" s="502">
        <f>VLOOKUP(V75,[31]Diem!$A$2:$B$12,2,0)</f>
        <v>7</v>
      </c>
      <c r="X75" s="534" t="s">
        <v>392</v>
      </c>
      <c r="Y75" s="534">
        <f>VLOOKUP(X75,[31]Diem!$A$2:$B$12,2,0)</f>
        <v>8</v>
      </c>
      <c r="Z75" s="557">
        <f t="shared" si="6"/>
        <v>7.4545454545454541</v>
      </c>
      <c r="AA75" s="505" t="s">
        <v>1130</v>
      </c>
      <c r="AB75" s="505" t="s">
        <v>966</v>
      </c>
      <c r="AC75" s="818" t="s">
        <v>966</v>
      </c>
      <c r="AD75" s="506"/>
    </row>
    <row r="76" spans="1:34" x14ac:dyDescent="0.25">
      <c r="B76" s="561" t="s">
        <v>1149</v>
      </c>
    </row>
    <row r="77" spans="1:34" s="7" customFormat="1" ht="20.25" customHeight="1" x14ac:dyDescent="0.25">
      <c r="A77" s="207" t="s">
        <v>310</v>
      </c>
      <c r="B77" s="208" t="s">
        <v>292</v>
      </c>
      <c r="C77" s="209" t="s">
        <v>697</v>
      </c>
      <c r="D77" s="558" t="s">
        <v>390</v>
      </c>
      <c r="E77" s="558">
        <f>VLOOKUP(D77,[33]Diem!$A$2:$B$12,2,0)</f>
        <v>10</v>
      </c>
      <c r="F77" s="558" t="s">
        <v>390</v>
      </c>
      <c r="G77" s="558">
        <f>VLOOKUP(F77,[33]Diem!$A$2:$B$12,2,0)</f>
        <v>10</v>
      </c>
      <c r="H77" s="558" t="s">
        <v>390</v>
      </c>
      <c r="I77" s="558">
        <f>VLOOKUP(H77,[33]Diem!$A$2:$B$12,2,0)</f>
        <v>10</v>
      </c>
      <c r="J77" s="558" t="s">
        <v>390</v>
      </c>
      <c r="K77" s="558">
        <f>VLOOKUP(J77,[33]Diem!$A$2:$B$12,2,0)</f>
        <v>10</v>
      </c>
      <c r="L77" s="558" t="s">
        <v>390</v>
      </c>
      <c r="M77" s="558">
        <f>VLOOKUP(L77,[33]Diem!$A$2:$B$12,2,0)</f>
        <v>10</v>
      </c>
      <c r="N77" s="558" t="s">
        <v>390</v>
      </c>
      <c r="O77" s="558">
        <f>VLOOKUP(N77,[33]Diem!$A$2:$B$12,2,0)</f>
        <v>10</v>
      </c>
      <c r="P77" s="558" t="s">
        <v>391</v>
      </c>
      <c r="Q77" s="558">
        <f>VLOOKUP(P77,[33]Diem!$A$2:$B$12,2,0)</f>
        <v>9</v>
      </c>
      <c r="R77" s="563" t="s">
        <v>392</v>
      </c>
      <c r="S77" s="19">
        <v>8</v>
      </c>
      <c r="T77" s="563" t="s">
        <v>391</v>
      </c>
      <c r="U77" s="19">
        <v>9</v>
      </c>
      <c r="V77" s="563" t="s">
        <v>391</v>
      </c>
      <c r="W77" s="19">
        <v>9</v>
      </c>
      <c r="X77" s="563" t="s">
        <v>391</v>
      </c>
      <c r="Y77" s="19">
        <v>9</v>
      </c>
      <c r="Z77" s="564">
        <v>9.454545454545455</v>
      </c>
      <c r="AA77" s="45" t="s">
        <v>1130</v>
      </c>
      <c r="AB77" s="45" t="s">
        <v>1130</v>
      </c>
      <c r="AC77" s="821"/>
      <c r="AD77" s="564"/>
      <c r="AE77" s="45"/>
      <c r="AF77" s="45"/>
      <c r="AG77" s="45"/>
      <c r="AH77" s="3"/>
    </row>
    <row r="78" spans="1:34" s="7" customFormat="1" ht="20.25" customHeight="1" x14ac:dyDescent="0.25">
      <c r="A78" s="207" t="s">
        <v>311</v>
      </c>
      <c r="B78" s="208" t="s">
        <v>349</v>
      </c>
      <c r="C78" s="209" t="s">
        <v>699</v>
      </c>
      <c r="D78" s="558" t="s">
        <v>393</v>
      </c>
      <c r="E78" s="558">
        <f>VLOOKUP(D78,[33]Diem!$A$2:$B$12,2,0)</f>
        <v>7</v>
      </c>
      <c r="F78" s="558" t="s">
        <v>393</v>
      </c>
      <c r="G78" s="558">
        <f>VLOOKUP(F78,[33]Diem!$A$2:$B$12,2,0)</f>
        <v>7</v>
      </c>
      <c r="H78" s="558" t="s">
        <v>393</v>
      </c>
      <c r="I78" s="558">
        <f>VLOOKUP(H78,[33]Diem!$A$2:$B$12,2,0)</f>
        <v>7</v>
      </c>
      <c r="J78" s="558" t="s">
        <v>393</v>
      </c>
      <c r="K78" s="558">
        <f>VLOOKUP(J78,[33]Diem!$A$2:$B$12,2,0)</f>
        <v>7</v>
      </c>
      <c r="L78" s="558" t="s">
        <v>393</v>
      </c>
      <c r="M78" s="558">
        <f>VLOOKUP(L78,[33]Diem!$A$2:$B$12,2,0)</f>
        <v>7</v>
      </c>
      <c r="N78" s="558" t="s">
        <v>393</v>
      </c>
      <c r="O78" s="558">
        <f>VLOOKUP(N78,[33]Diem!$A$2:$B$12,2,0)</f>
        <v>7</v>
      </c>
      <c r="P78" s="558" t="s">
        <v>393</v>
      </c>
      <c r="Q78" s="558">
        <f>VLOOKUP(P78,[33]Diem!$A$2:$B$12,2,0)</f>
        <v>7</v>
      </c>
      <c r="R78" s="563" t="s">
        <v>392</v>
      </c>
      <c r="S78" s="19">
        <v>8</v>
      </c>
      <c r="T78" s="563" t="s">
        <v>392</v>
      </c>
      <c r="U78" s="19">
        <v>8</v>
      </c>
      <c r="V78" s="563" t="s">
        <v>392</v>
      </c>
      <c r="W78" s="19">
        <v>8</v>
      </c>
      <c r="X78" s="563" t="s">
        <v>392</v>
      </c>
      <c r="Y78" s="19">
        <v>8</v>
      </c>
      <c r="Z78" s="564">
        <v>7.3636363636363633</v>
      </c>
      <c r="AA78" s="45" t="s">
        <v>966</v>
      </c>
      <c r="AB78" s="45" t="s">
        <v>966</v>
      </c>
      <c r="AC78" s="821"/>
      <c r="AD78" s="564"/>
      <c r="AE78" s="45"/>
      <c r="AF78" s="45"/>
      <c r="AG78" s="45"/>
      <c r="AH78" s="3"/>
    </row>
    <row r="79" spans="1:34" s="7" customFormat="1" ht="20.25" customHeight="1" x14ac:dyDescent="0.25">
      <c r="A79" s="207" t="s">
        <v>312</v>
      </c>
      <c r="B79" s="208" t="s">
        <v>796</v>
      </c>
      <c r="C79" s="209" t="s">
        <v>797</v>
      </c>
      <c r="D79" s="558" t="s">
        <v>391</v>
      </c>
      <c r="E79" s="558">
        <f>VLOOKUP(D79,[33]Diem!$A$2:$B$12,2,0)</f>
        <v>9</v>
      </c>
      <c r="F79" s="558" t="s">
        <v>393</v>
      </c>
      <c r="G79" s="558">
        <f>VLOOKUP(F79,[33]Diem!$A$2:$B$12,2,0)</f>
        <v>7</v>
      </c>
      <c r="H79" s="558" t="s">
        <v>391</v>
      </c>
      <c r="I79" s="558">
        <f>VLOOKUP(H79,[33]Diem!$A$2:$B$12,2,0)</f>
        <v>9</v>
      </c>
      <c r="J79" s="558" t="s">
        <v>391</v>
      </c>
      <c r="K79" s="558">
        <f>VLOOKUP(J79,[33]Diem!$A$2:$B$12,2,0)</f>
        <v>9</v>
      </c>
      <c r="L79" s="558" t="s">
        <v>392</v>
      </c>
      <c r="M79" s="558">
        <f>VLOOKUP(L79,[33]Diem!$A$2:$B$12,2,0)</f>
        <v>8</v>
      </c>
      <c r="N79" s="558" t="s">
        <v>392</v>
      </c>
      <c r="O79" s="558">
        <f>VLOOKUP(N79,[33]Diem!$A$2:$B$12,2,0)</f>
        <v>8</v>
      </c>
      <c r="P79" s="558" t="s">
        <v>392</v>
      </c>
      <c r="Q79" s="558">
        <f>VLOOKUP(P79,[33]Diem!$A$2:$B$12,2,0)</f>
        <v>8</v>
      </c>
      <c r="R79" s="563" t="s">
        <v>392</v>
      </c>
      <c r="S79" s="19">
        <v>8</v>
      </c>
      <c r="T79" s="563" t="s">
        <v>391</v>
      </c>
      <c r="U79" s="19">
        <v>9</v>
      </c>
      <c r="V79" s="563" t="s">
        <v>391</v>
      </c>
      <c r="W79" s="19">
        <v>9</v>
      </c>
      <c r="X79" s="563" t="s">
        <v>391</v>
      </c>
      <c r="Y79" s="19">
        <v>9</v>
      </c>
      <c r="Z79" s="564">
        <v>8.454545454545455</v>
      </c>
      <c r="AA79" s="45" t="s">
        <v>1130</v>
      </c>
      <c r="AB79" s="45" t="s">
        <v>1130</v>
      </c>
      <c r="AC79" s="821"/>
      <c r="AD79" s="564"/>
      <c r="AE79" s="45"/>
      <c r="AF79" s="45"/>
      <c r="AG79" s="45"/>
      <c r="AH79" s="3"/>
    </row>
    <row r="80" spans="1:34" ht="38.25" customHeight="1" x14ac:dyDescent="0.25">
      <c r="B80" s="561" t="s">
        <v>1153</v>
      </c>
    </row>
    <row r="81" spans="1:30" s="7" customFormat="1" ht="47.85" customHeight="1" x14ac:dyDescent="0.25">
      <c r="A81" s="207" t="s">
        <v>310</v>
      </c>
      <c r="B81" s="208" t="s">
        <v>85</v>
      </c>
      <c r="C81" s="211" t="s">
        <v>471</v>
      </c>
      <c r="D81" s="19" t="s">
        <v>390</v>
      </c>
      <c r="E81" s="19">
        <f>VLOOKUP(D81,[34]Sheet1!$B$2:$C$12,2,0)</f>
        <v>10</v>
      </c>
      <c r="F81" s="19" t="s">
        <v>390</v>
      </c>
      <c r="G81" s="19">
        <f>VLOOKUP(F81,[34]Sheet1!$B$2:$C$12,2,0)</f>
        <v>10</v>
      </c>
      <c r="H81" s="19" t="s">
        <v>390</v>
      </c>
      <c r="I81" s="19">
        <f>VLOOKUP(H81,[34]Sheet1!$B$2:$C$12,2,0)</f>
        <v>10</v>
      </c>
      <c r="J81" s="19" t="s">
        <v>390</v>
      </c>
      <c r="K81" s="19">
        <f>VLOOKUP(J81,[34]Sheet1!$B$2:$C$12,2,0)</f>
        <v>10</v>
      </c>
      <c r="L81" s="19" t="s">
        <v>390</v>
      </c>
      <c r="M81" s="19">
        <f>VLOOKUP(L81,[34]Sheet1!$B$2:$C$12,2,0)</f>
        <v>10</v>
      </c>
      <c r="N81" s="19" t="s">
        <v>390</v>
      </c>
      <c r="O81" s="19">
        <f>VLOOKUP(N81,[34]Sheet1!$B$2:$C$12,2,0)</f>
        <v>10</v>
      </c>
      <c r="P81" s="19" t="s">
        <v>390</v>
      </c>
      <c r="Q81" s="19">
        <f>VLOOKUP(P81,[34]Sheet1!$B$2:$C$12,2,0)</f>
        <v>10</v>
      </c>
      <c r="R81" s="19" t="s">
        <v>392</v>
      </c>
      <c r="S81" s="19">
        <f>VLOOKUP(R81,[34]Sheet1!$B$2:$C$12,2,0)</f>
        <v>8</v>
      </c>
      <c r="T81" s="19" t="s">
        <v>390</v>
      </c>
      <c r="U81" s="19">
        <f>VLOOKUP(T81,[34]Sheet1!$B$2:$C$12,2,0)</f>
        <v>10</v>
      </c>
      <c r="V81" s="19" t="s">
        <v>390</v>
      </c>
      <c r="W81" s="19">
        <f>VLOOKUP(V81,[34]Sheet1!$B$2:$C$12,2,0)</f>
        <v>10</v>
      </c>
      <c r="X81" s="19" t="s">
        <v>391</v>
      </c>
      <c r="Y81" s="19">
        <f>VLOOKUP(X81,[34]Sheet1!$B$2:$C$12,2,0)</f>
        <v>9</v>
      </c>
      <c r="Z81" s="566">
        <f>(Y81+W81+U81+S81+Q81+O81+M81+K81+I81+G81+E81)/11</f>
        <v>9.7272727272727266</v>
      </c>
      <c r="AA81" s="45" t="s">
        <v>966</v>
      </c>
      <c r="AB81" s="45" t="s">
        <v>1130</v>
      </c>
      <c r="AC81" s="822" t="s">
        <v>1151</v>
      </c>
      <c r="AD81" s="3"/>
    </row>
    <row r="82" spans="1:30" s="7" customFormat="1" ht="50.1" customHeight="1" x14ac:dyDescent="0.25">
      <c r="A82" s="207" t="s">
        <v>311</v>
      </c>
      <c r="B82" s="208" t="s">
        <v>50</v>
      </c>
      <c r="C82" s="211" t="s">
        <v>434</v>
      </c>
      <c r="D82" s="19" t="s">
        <v>391</v>
      </c>
      <c r="E82" s="19">
        <f>VLOOKUP(D82,[34]Sheet1!$B$2:$C$12,2,0)</f>
        <v>9</v>
      </c>
      <c r="F82" s="19" t="s">
        <v>391</v>
      </c>
      <c r="G82" s="19">
        <f>VLOOKUP(F82,[34]Sheet1!$B$2:$C$12,2,0)</f>
        <v>9</v>
      </c>
      <c r="H82" s="19" t="s">
        <v>391</v>
      </c>
      <c r="I82" s="19">
        <f>VLOOKUP(H82,[34]Sheet1!$B$2:$C$12,2,0)</f>
        <v>9</v>
      </c>
      <c r="J82" s="19" t="s">
        <v>391</v>
      </c>
      <c r="K82" s="19">
        <f>VLOOKUP(J82,[34]Sheet1!$B$2:$C$12,2,0)</f>
        <v>9</v>
      </c>
      <c r="L82" s="19" t="s">
        <v>391</v>
      </c>
      <c r="M82" s="19">
        <f>VLOOKUP(L82,[34]Sheet1!$B$2:$C$12,2,0)</f>
        <v>9</v>
      </c>
      <c r="N82" s="19" t="s">
        <v>391</v>
      </c>
      <c r="O82" s="19">
        <f>VLOOKUP(N82,[34]Sheet1!$B$2:$C$12,2,0)</f>
        <v>9</v>
      </c>
      <c r="P82" s="19" t="s">
        <v>391</v>
      </c>
      <c r="Q82" s="19">
        <f>VLOOKUP(P82,[34]Sheet1!$B$2:$C$12,2,0)</f>
        <v>9</v>
      </c>
      <c r="R82" s="19" t="s">
        <v>391</v>
      </c>
      <c r="S82" s="19">
        <f>VLOOKUP(R82,[34]Sheet1!$B$2:$C$12,2,0)</f>
        <v>9</v>
      </c>
      <c r="T82" s="19" t="s">
        <v>391</v>
      </c>
      <c r="U82" s="19">
        <f>VLOOKUP(T82,[34]Sheet1!$B$2:$C$12,2,0)</f>
        <v>9</v>
      </c>
      <c r="V82" s="19" t="s">
        <v>391</v>
      </c>
      <c r="W82" s="19">
        <f>VLOOKUP(V82,[34]Sheet1!$B$2:$C$12,2,0)</f>
        <v>9</v>
      </c>
      <c r="X82" s="19" t="s">
        <v>391</v>
      </c>
      <c r="Y82" s="19">
        <f>VLOOKUP(X82,[34]Sheet1!$B$2:$C$12,2,0)</f>
        <v>9</v>
      </c>
      <c r="Z82" s="566">
        <f t="shared" ref="Z82:Z88" si="7">(Y82+W82+U82+S82+Q82+O82+M82+K82+I82+G82+E82)/11</f>
        <v>9</v>
      </c>
      <c r="AA82" s="45" t="s">
        <v>1130</v>
      </c>
      <c r="AB82" s="45" t="s">
        <v>1130</v>
      </c>
      <c r="AC82" s="822" t="s">
        <v>1151</v>
      </c>
      <c r="AD82" s="3"/>
    </row>
    <row r="83" spans="1:30" s="7" customFormat="1" ht="50.1" customHeight="1" x14ac:dyDescent="0.25">
      <c r="A83" s="207" t="s">
        <v>312</v>
      </c>
      <c r="B83" s="208" t="s">
        <v>86</v>
      </c>
      <c r="C83" s="211" t="s">
        <v>473</v>
      </c>
      <c r="D83" s="19" t="s">
        <v>392</v>
      </c>
      <c r="E83" s="19">
        <f>VLOOKUP(D83,[34]Sheet1!$B$2:$C$12,2,0)</f>
        <v>8</v>
      </c>
      <c r="F83" s="19" t="s">
        <v>393</v>
      </c>
      <c r="G83" s="19">
        <f>VLOOKUP(F83,[34]Sheet1!$B$2:$C$12,2,0)</f>
        <v>7</v>
      </c>
      <c r="H83" s="19" t="s">
        <v>392</v>
      </c>
      <c r="I83" s="19">
        <f>VLOOKUP(H83,[34]Sheet1!$B$2:$C$12,2,0)</f>
        <v>8</v>
      </c>
      <c r="J83" s="19" t="s">
        <v>393</v>
      </c>
      <c r="K83" s="19">
        <f>VLOOKUP(J83,[34]Sheet1!$B$2:$C$12,2,0)</f>
        <v>7</v>
      </c>
      <c r="L83" s="19" t="s">
        <v>392</v>
      </c>
      <c r="M83" s="19">
        <f>VLOOKUP(L83,[34]Sheet1!$B$2:$C$12,2,0)</f>
        <v>8</v>
      </c>
      <c r="N83" s="19" t="s">
        <v>392</v>
      </c>
      <c r="O83" s="19">
        <f>VLOOKUP(N83,[34]Sheet1!$B$2:$C$12,2,0)</f>
        <v>8</v>
      </c>
      <c r="P83" s="19" t="s">
        <v>392</v>
      </c>
      <c r="Q83" s="19">
        <f>VLOOKUP(P83,[34]Sheet1!$B$2:$C$12,2,0)</f>
        <v>8</v>
      </c>
      <c r="R83" s="19" t="s">
        <v>392</v>
      </c>
      <c r="S83" s="19">
        <f>VLOOKUP(R83,[34]Sheet1!$B$2:$C$12,2,0)</f>
        <v>8</v>
      </c>
      <c r="T83" s="19" t="s">
        <v>392</v>
      </c>
      <c r="U83" s="19">
        <f>VLOOKUP(T83,[34]Sheet1!$B$2:$C$12,2,0)</f>
        <v>8</v>
      </c>
      <c r="V83" s="19" t="s">
        <v>392</v>
      </c>
      <c r="W83" s="19">
        <f>VLOOKUP(V83,[34]Sheet1!$B$2:$C$12,2,0)</f>
        <v>8</v>
      </c>
      <c r="X83" s="19" t="s">
        <v>392</v>
      </c>
      <c r="Y83" s="19">
        <f>VLOOKUP(X83,[34]Sheet1!$B$2:$C$12,2,0)</f>
        <v>8</v>
      </c>
      <c r="Z83" s="566">
        <f t="shared" si="7"/>
        <v>7.8181818181818183</v>
      </c>
      <c r="AA83" s="45" t="s">
        <v>966</v>
      </c>
      <c r="AB83" s="45" t="s">
        <v>966</v>
      </c>
      <c r="AC83" s="822" t="s">
        <v>1152</v>
      </c>
      <c r="AD83" s="3"/>
    </row>
    <row r="84" spans="1:30" s="7" customFormat="1" ht="50.1" customHeight="1" x14ac:dyDescent="0.25">
      <c r="A84" s="207" t="s">
        <v>313</v>
      </c>
      <c r="B84" s="208" t="s">
        <v>282</v>
      </c>
      <c r="C84" s="211" t="s">
        <v>544</v>
      </c>
      <c r="D84" s="19" t="s">
        <v>391</v>
      </c>
      <c r="E84" s="19">
        <f>VLOOKUP(D84,[34]Sheet1!$B$2:$C$12,2,0)</f>
        <v>9</v>
      </c>
      <c r="F84" s="19" t="s">
        <v>391</v>
      </c>
      <c r="G84" s="19">
        <f>VLOOKUP(F84,[34]Sheet1!$B$2:$C$12,2,0)</f>
        <v>9</v>
      </c>
      <c r="H84" s="19" t="s">
        <v>391</v>
      </c>
      <c r="I84" s="19">
        <f>VLOOKUP(H84,[34]Sheet1!$B$2:$C$12,2,0)</f>
        <v>9</v>
      </c>
      <c r="J84" s="19" t="s">
        <v>391</v>
      </c>
      <c r="K84" s="19">
        <f>VLOOKUP(J84,[34]Sheet1!$B$2:$C$12,2,0)</f>
        <v>9</v>
      </c>
      <c r="L84" s="19" t="s">
        <v>390</v>
      </c>
      <c r="M84" s="19">
        <f>VLOOKUP(L84,[34]Sheet1!$B$2:$C$12,2,0)</f>
        <v>10</v>
      </c>
      <c r="N84" s="19" t="s">
        <v>390</v>
      </c>
      <c r="O84" s="19">
        <f>VLOOKUP(N84,[34]Sheet1!$B$2:$C$12,2,0)</f>
        <v>10</v>
      </c>
      <c r="P84" s="19" t="s">
        <v>392</v>
      </c>
      <c r="Q84" s="19">
        <f>VLOOKUP(P84,[34]Sheet1!$B$2:$C$12,2,0)</f>
        <v>8</v>
      </c>
      <c r="R84" s="19" t="s">
        <v>392</v>
      </c>
      <c r="S84" s="19">
        <f>VLOOKUP(R84,[34]Sheet1!$B$2:$C$12,2,0)</f>
        <v>8</v>
      </c>
      <c r="T84" s="19" t="s">
        <v>391</v>
      </c>
      <c r="U84" s="19">
        <f>VLOOKUP(T84,[34]Sheet1!$B$2:$C$12,2,0)</f>
        <v>9</v>
      </c>
      <c r="V84" s="19" t="s">
        <v>391</v>
      </c>
      <c r="W84" s="19">
        <f>VLOOKUP(V84,[34]Sheet1!$B$2:$C$12,2,0)</f>
        <v>9</v>
      </c>
      <c r="X84" s="19" t="s">
        <v>391</v>
      </c>
      <c r="Y84" s="19">
        <f>VLOOKUP(X84,[34]Sheet1!$B$2:$C$12,2,0)</f>
        <v>9</v>
      </c>
      <c r="Z84" s="566">
        <f t="shared" si="7"/>
        <v>9</v>
      </c>
      <c r="AA84" s="45" t="s">
        <v>966</v>
      </c>
      <c r="AB84" s="45" t="s">
        <v>1130</v>
      </c>
      <c r="AC84" s="822" t="s">
        <v>1151</v>
      </c>
      <c r="AD84" s="3"/>
    </row>
    <row r="85" spans="1:30" s="7" customFormat="1" ht="50.1" customHeight="1" x14ac:dyDescent="0.25">
      <c r="A85" s="207" t="s">
        <v>314</v>
      </c>
      <c r="B85" s="208" t="s">
        <v>88</v>
      </c>
      <c r="C85" s="211" t="s">
        <v>474</v>
      </c>
      <c r="D85" s="19" t="s">
        <v>392</v>
      </c>
      <c r="E85" s="19">
        <f>VLOOKUP(D85,[34]Sheet1!$B$2:$C$12,2,0)</f>
        <v>8</v>
      </c>
      <c r="F85" s="19" t="s">
        <v>393</v>
      </c>
      <c r="G85" s="19">
        <f>VLOOKUP(F85,[34]Sheet1!$B$2:$C$12,2,0)</f>
        <v>7</v>
      </c>
      <c r="H85" s="19" t="s">
        <v>391</v>
      </c>
      <c r="I85" s="19">
        <f>VLOOKUP(H85,[34]Sheet1!$B$2:$C$12,2,0)</f>
        <v>9</v>
      </c>
      <c r="J85" s="19" t="s">
        <v>392</v>
      </c>
      <c r="K85" s="19">
        <f>VLOOKUP(J85,[34]Sheet1!$B$2:$C$12,2,0)</f>
        <v>8</v>
      </c>
      <c r="L85" s="19" t="s">
        <v>392</v>
      </c>
      <c r="M85" s="19">
        <f>VLOOKUP(L85,[34]Sheet1!$B$2:$C$12,2,0)</f>
        <v>8</v>
      </c>
      <c r="N85" s="19" t="s">
        <v>392</v>
      </c>
      <c r="O85" s="19">
        <f>VLOOKUP(N85,[34]Sheet1!$B$2:$C$12,2,0)</f>
        <v>8</v>
      </c>
      <c r="P85" s="19" t="s">
        <v>392</v>
      </c>
      <c r="Q85" s="19">
        <f>VLOOKUP(P85,[34]Sheet1!$B$2:$C$12,2,0)</f>
        <v>8</v>
      </c>
      <c r="R85" s="19" t="s">
        <v>392</v>
      </c>
      <c r="S85" s="19">
        <f>VLOOKUP(R85,[34]Sheet1!$B$2:$C$12,2,0)</f>
        <v>8</v>
      </c>
      <c r="T85" s="19" t="s">
        <v>392</v>
      </c>
      <c r="U85" s="19">
        <f>VLOOKUP(T85,[34]Sheet1!$B$2:$C$12,2,0)</f>
        <v>8</v>
      </c>
      <c r="V85" s="19" t="s">
        <v>392</v>
      </c>
      <c r="W85" s="19">
        <f>VLOOKUP(V85,[34]Sheet1!$B$2:$C$12,2,0)</f>
        <v>8</v>
      </c>
      <c r="X85" s="19" t="s">
        <v>392</v>
      </c>
      <c r="Y85" s="19">
        <f>VLOOKUP(X85,[34]Sheet1!$B$2:$C$12,2,0)</f>
        <v>8</v>
      </c>
      <c r="Z85" s="566">
        <f t="shared" si="7"/>
        <v>8</v>
      </c>
      <c r="AA85" s="45" t="s">
        <v>966</v>
      </c>
      <c r="AB85" s="45" t="s">
        <v>1130</v>
      </c>
      <c r="AC85" s="822" t="s">
        <v>1151</v>
      </c>
      <c r="AD85" s="3"/>
    </row>
    <row r="86" spans="1:30" s="7" customFormat="1" ht="50.1" customHeight="1" x14ac:dyDescent="0.25">
      <c r="A86" s="207" t="s">
        <v>315</v>
      </c>
      <c r="B86" s="208" t="s">
        <v>4</v>
      </c>
      <c r="C86" s="211" t="s">
        <v>475</v>
      </c>
      <c r="D86" s="19" t="s">
        <v>390</v>
      </c>
      <c r="E86" s="19">
        <f>VLOOKUP(D86,[34]Sheet1!$B$2:$C$12,2,0)</f>
        <v>10</v>
      </c>
      <c r="F86" s="19" t="s">
        <v>390</v>
      </c>
      <c r="G86" s="19">
        <f>VLOOKUP(F86,[34]Sheet1!$B$2:$C$12,2,0)</f>
        <v>10</v>
      </c>
      <c r="H86" s="19" t="s">
        <v>390</v>
      </c>
      <c r="I86" s="19">
        <f>VLOOKUP(H86,[34]Sheet1!$B$2:$C$12,2,0)</f>
        <v>10</v>
      </c>
      <c r="J86" s="19" t="s">
        <v>391</v>
      </c>
      <c r="K86" s="19">
        <f>VLOOKUP(J86,[34]Sheet1!$B$2:$C$12,2,0)</f>
        <v>9</v>
      </c>
      <c r="L86" s="19" t="s">
        <v>390</v>
      </c>
      <c r="M86" s="19">
        <f>VLOOKUP(L86,[34]Sheet1!$B$2:$C$12,2,0)</f>
        <v>10</v>
      </c>
      <c r="N86" s="19" t="s">
        <v>391</v>
      </c>
      <c r="O86" s="19">
        <f>VLOOKUP(N86,[34]Sheet1!$B$2:$C$12,2,0)</f>
        <v>9</v>
      </c>
      <c r="P86" s="19" t="s">
        <v>391</v>
      </c>
      <c r="Q86" s="19">
        <f>VLOOKUP(P86,[34]Sheet1!$B$2:$C$12,2,0)</f>
        <v>9</v>
      </c>
      <c r="R86" s="19" t="s">
        <v>390</v>
      </c>
      <c r="S86" s="19">
        <f>VLOOKUP(R86,[34]Sheet1!$B$2:$C$12,2,0)</f>
        <v>10</v>
      </c>
      <c r="T86" s="19" t="s">
        <v>391</v>
      </c>
      <c r="U86" s="19">
        <f>VLOOKUP(T86,[34]Sheet1!$B$2:$C$12,2,0)</f>
        <v>9</v>
      </c>
      <c r="V86" s="19" t="s">
        <v>391</v>
      </c>
      <c r="W86" s="19">
        <f>VLOOKUP(V86,[34]Sheet1!$B$2:$C$12,2,0)</f>
        <v>9</v>
      </c>
      <c r="X86" s="19" t="s">
        <v>391</v>
      </c>
      <c r="Y86" s="19">
        <f>VLOOKUP(X86,[34]Sheet1!$B$2:$C$12,2,0)</f>
        <v>9</v>
      </c>
      <c r="Z86" s="566">
        <f t="shared" si="7"/>
        <v>9.454545454545455</v>
      </c>
      <c r="AA86" s="45" t="s">
        <v>966</v>
      </c>
      <c r="AB86" s="45" t="s">
        <v>1130</v>
      </c>
      <c r="AC86" s="822" t="s">
        <v>1151</v>
      </c>
      <c r="AD86" s="3"/>
    </row>
    <row r="87" spans="1:30" s="7" customFormat="1" ht="50.1" customHeight="1" x14ac:dyDescent="0.25">
      <c r="A87" s="207" t="s">
        <v>316</v>
      </c>
      <c r="B87" s="208" t="s">
        <v>254</v>
      </c>
      <c r="C87" s="211" t="s">
        <v>476</v>
      </c>
      <c r="D87" s="19" t="s">
        <v>390</v>
      </c>
      <c r="E87" s="19">
        <f>VLOOKUP(D87,[34]Sheet1!$B$2:$C$12,2,0)</f>
        <v>10</v>
      </c>
      <c r="F87" s="19" t="s">
        <v>390</v>
      </c>
      <c r="G87" s="19">
        <f>VLOOKUP(F87,[34]Sheet1!$B$2:$C$12,2,0)</f>
        <v>10</v>
      </c>
      <c r="H87" s="19" t="s">
        <v>391</v>
      </c>
      <c r="I87" s="19">
        <f>VLOOKUP(H87,[34]Sheet1!$B$2:$C$12,2,0)</f>
        <v>9</v>
      </c>
      <c r="J87" s="19" t="s">
        <v>390</v>
      </c>
      <c r="K87" s="19">
        <f>VLOOKUP(J87,[34]Sheet1!$B$2:$C$12,2,0)</f>
        <v>10</v>
      </c>
      <c r="L87" s="19" t="s">
        <v>391</v>
      </c>
      <c r="M87" s="19">
        <f>VLOOKUP(L87,[34]Sheet1!$B$2:$C$12,2,0)</f>
        <v>9</v>
      </c>
      <c r="N87" s="19" t="s">
        <v>390</v>
      </c>
      <c r="O87" s="19">
        <f>VLOOKUP(N87,[34]Sheet1!$B$2:$C$12,2,0)</f>
        <v>10</v>
      </c>
      <c r="P87" s="19" t="s">
        <v>390</v>
      </c>
      <c r="Q87" s="19">
        <f>VLOOKUP(P87,[34]Sheet1!$B$2:$C$12,2,0)</f>
        <v>10</v>
      </c>
      <c r="R87" s="19" t="s">
        <v>391</v>
      </c>
      <c r="S87" s="19">
        <f>VLOOKUP(R87,[34]Sheet1!$B$2:$C$12,2,0)</f>
        <v>9</v>
      </c>
      <c r="T87" s="19" t="s">
        <v>390</v>
      </c>
      <c r="U87" s="19">
        <f>VLOOKUP(T87,[34]Sheet1!$B$2:$C$12,2,0)</f>
        <v>10</v>
      </c>
      <c r="V87" s="19" t="s">
        <v>391</v>
      </c>
      <c r="W87" s="19">
        <f>VLOOKUP(V87,[34]Sheet1!$B$2:$C$12,2,0)</f>
        <v>9</v>
      </c>
      <c r="X87" s="19" t="s">
        <v>390</v>
      </c>
      <c r="Y87" s="19">
        <f>VLOOKUP(X87,[34]Sheet1!$B$2:$C$12,2,0)</f>
        <v>10</v>
      </c>
      <c r="Z87" s="566">
        <f t="shared" si="7"/>
        <v>9.6363636363636367</v>
      </c>
      <c r="AA87" s="45" t="s">
        <v>966</v>
      </c>
      <c r="AB87" s="45" t="s">
        <v>1130</v>
      </c>
      <c r="AC87" s="822" t="s">
        <v>1151</v>
      </c>
      <c r="AD87" s="3"/>
    </row>
    <row r="88" spans="1:30" s="7" customFormat="1" ht="50.1" customHeight="1" x14ac:dyDescent="0.25">
      <c r="A88" s="207" t="s">
        <v>317</v>
      </c>
      <c r="B88" s="208" t="s">
        <v>89</v>
      </c>
      <c r="C88" s="211" t="s">
        <v>477</v>
      </c>
      <c r="D88" s="19" t="s">
        <v>391</v>
      </c>
      <c r="E88" s="19">
        <f>VLOOKUP(D88,[34]Sheet1!$B$2:$C$12,2,0)</f>
        <v>9</v>
      </c>
      <c r="F88" s="19" t="s">
        <v>391</v>
      </c>
      <c r="G88" s="19">
        <f>VLOOKUP(F88,[34]Sheet1!$B$2:$C$12,2,0)</f>
        <v>9</v>
      </c>
      <c r="H88" s="19" t="s">
        <v>391</v>
      </c>
      <c r="I88" s="19">
        <f>VLOOKUP(H88,[34]Sheet1!$B$2:$C$12,2,0)</f>
        <v>9</v>
      </c>
      <c r="J88" s="19" t="s">
        <v>391</v>
      </c>
      <c r="K88" s="19">
        <f>VLOOKUP(J88,[34]Sheet1!$B$2:$C$12,2,0)</f>
        <v>9</v>
      </c>
      <c r="L88" s="19" t="s">
        <v>391</v>
      </c>
      <c r="M88" s="19">
        <f>VLOOKUP(L88,[34]Sheet1!$B$2:$C$12,2,0)</f>
        <v>9</v>
      </c>
      <c r="N88" s="19" t="s">
        <v>391</v>
      </c>
      <c r="O88" s="19">
        <f>VLOOKUP(N88,[34]Sheet1!$B$2:$C$12,2,0)</f>
        <v>9</v>
      </c>
      <c r="P88" s="19" t="s">
        <v>392</v>
      </c>
      <c r="Q88" s="19">
        <f>VLOOKUP(P88,[34]Sheet1!$B$2:$C$12,2,0)</f>
        <v>8</v>
      </c>
      <c r="R88" s="19" t="s">
        <v>392</v>
      </c>
      <c r="S88" s="19">
        <f>VLOOKUP(R88,[34]Sheet1!$B$2:$C$12,2,0)</f>
        <v>8</v>
      </c>
      <c r="T88" s="19" t="s">
        <v>392</v>
      </c>
      <c r="U88" s="19">
        <f>VLOOKUP(T88,[34]Sheet1!$B$2:$C$12,2,0)</f>
        <v>8</v>
      </c>
      <c r="V88" s="19" t="s">
        <v>391</v>
      </c>
      <c r="W88" s="19">
        <f>VLOOKUP(V88,[34]Sheet1!$B$2:$C$12,2,0)</f>
        <v>9</v>
      </c>
      <c r="X88" s="19" t="s">
        <v>391</v>
      </c>
      <c r="Y88" s="19">
        <f>VLOOKUP(X88,[34]Sheet1!$B$2:$C$12,2,0)</f>
        <v>9</v>
      </c>
      <c r="Z88" s="566">
        <f t="shared" si="7"/>
        <v>8.7272727272727266</v>
      </c>
      <c r="AA88" s="45" t="s">
        <v>966</v>
      </c>
      <c r="AB88" s="45" t="s">
        <v>1130</v>
      </c>
      <c r="AC88" s="822" t="s">
        <v>1151</v>
      </c>
      <c r="AD88" s="3"/>
    </row>
    <row r="89" spans="1:30" ht="33" customHeight="1" x14ac:dyDescent="0.25">
      <c r="B89" s="561" t="s">
        <v>1154</v>
      </c>
    </row>
    <row r="90" spans="1:30" s="7" customFormat="1" ht="31.15" customHeight="1" x14ac:dyDescent="0.25">
      <c r="A90" s="207" t="s">
        <v>310</v>
      </c>
      <c r="B90" s="429" t="s">
        <v>368</v>
      </c>
      <c r="C90" s="570" t="s">
        <v>514</v>
      </c>
      <c r="D90" s="571" t="s">
        <v>390</v>
      </c>
      <c r="E90" s="19" t="str">
        <f>IF(AND(D90="A1"),"10",IF(D90="A2","9",IF(D90="A3","8",IF(D90="A4","7",""))))</f>
        <v>10</v>
      </c>
      <c r="F90" s="571" t="s">
        <v>390</v>
      </c>
      <c r="G90" s="19" t="str">
        <f>IF(AND(F90="A1"),"10",IF(F90="A2","9",IF(F90="A3","8",IF(F90="A4","7",""))))</f>
        <v>10</v>
      </c>
      <c r="H90" s="571" t="s">
        <v>390</v>
      </c>
      <c r="I90" s="19" t="str">
        <f>IF(AND(H90="A1"),"10",IF(H90="A2","9",IF(H90="A3","8",IF(H90="A4","7",""))))</f>
        <v>10</v>
      </c>
      <c r="J90" s="571" t="s">
        <v>390</v>
      </c>
      <c r="K90" s="19" t="str">
        <f>IF(AND(J90="A1"),"10",IF(J90="A2","9",IF(J90="A3","8",IF(J90="A4","7",""))))</f>
        <v>10</v>
      </c>
      <c r="L90" s="571" t="s">
        <v>390</v>
      </c>
      <c r="M90" s="19" t="str">
        <f>IF(AND(L90="A1"),"10",IF(L90="A2","9",IF(L90="A3","8",IF(L90="A4","7",""))))</f>
        <v>10</v>
      </c>
      <c r="N90" s="571" t="s">
        <v>390</v>
      </c>
      <c r="O90" s="19" t="str">
        <f>IF(AND(N90="A1"),"10",IF(N90="A2","9",IF(N90="A3","8",IF(N90="A4","7",""))))</f>
        <v>10</v>
      </c>
      <c r="P90" s="572" t="s">
        <v>390</v>
      </c>
      <c r="Q90" s="19" t="str">
        <f>IF(AND(P90="A1"),"10",IF(P90="A2","9",IF(P90="A3","8",IF(P90="A4","7",""))))</f>
        <v>10</v>
      </c>
      <c r="R90" s="572" t="s">
        <v>390</v>
      </c>
      <c r="S90" s="19" t="str">
        <f>IF(AND(R90="A1"),"10",IF(R90="A2","9",IF(R90="A3","8",IF(R90="A4","7",""))))</f>
        <v>10</v>
      </c>
      <c r="T90" s="86" t="s">
        <v>390</v>
      </c>
      <c r="U90" s="19" t="str">
        <f>IF(AND(T90="A1"),"10",IF(T90="A2","9",IF(T90="A3","8",IF(T90="A4","7",""))))</f>
        <v>10</v>
      </c>
      <c r="V90" s="86" t="s">
        <v>390</v>
      </c>
      <c r="W90" s="19" t="str">
        <f>IF(AND(V90="A1"),"10",IF(V90="A2","9",IF(V90="A3","8",IF(V90="A4","7",""))))</f>
        <v>10</v>
      </c>
      <c r="X90" s="86" t="s">
        <v>390</v>
      </c>
      <c r="Y90" s="19" t="str">
        <f>IF(AND(X90="A1"),"10",IF(X90="A2","9",IF(X90="A3","8",IF(X90="A4","7",""))))</f>
        <v>10</v>
      </c>
      <c r="Z90" s="577">
        <f>ROUND((E90+G90+I90+K90+M90+O90+Q90+S90+U90+W90+Y90)/11,2)</f>
        <v>10</v>
      </c>
      <c r="AA90" s="45" t="s">
        <v>1130</v>
      </c>
      <c r="AB90" s="45" t="s">
        <v>1130</v>
      </c>
      <c r="AC90" s="816"/>
      <c r="AD90" s="3"/>
    </row>
    <row r="91" spans="1:30" s="7" customFormat="1" ht="31.15" customHeight="1" x14ac:dyDescent="0.25">
      <c r="A91" s="207" t="s">
        <v>311</v>
      </c>
      <c r="B91" s="429" t="s">
        <v>58</v>
      </c>
      <c r="C91" s="573" t="s">
        <v>472</v>
      </c>
      <c r="D91" s="571" t="s">
        <v>390</v>
      </c>
      <c r="E91" s="19" t="str">
        <f t="shared" ref="E91:E104" si="8">IF(AND(D91="A1"),"10",IF(D91="A2","9",IF(D91="A3","8",IF(D91="A4","7",""))))</f>
        <v>10</v>
      </c>
      <c r="F91" s="571" t="s">
        <v>390</v>
      </c>
      <c r="G91" s="19" t="str">
        <f t="shared" ref="G91:G104" si="9">IF(AND(F91="A1"),"10",IF(F91="A2","9",IF(F91="A3","8",IF(F91="A4","7",""))))</f>
        <v>10</v>
      </c>
      <c r="H91" s="571" t="s">
        <v>390</v>
      </c>
      <c r="I91" s="19" t="str">
        <f t="shared" ref="I91:I104" si="10">IF(AND(H91="A1"),"10",IF(H91="A2","9",IF(H91="A3","8",IF(H91="A4","7",""))))</f>
        <v>10</v>
      </c>
      <c r="J91" s="571" t="s">
        <v>390</v>
      </c>
      <c r="K91" s="19" t="str">
        <f t="shared" ref="K91:K104" si="11">IF(AND(J91="A1"),"10",IF(J91="A2","9",IF(J91="A3","8",IF(J91="A4","7",""))))</f>
        <v>10</v>
      </c>
      <c r="L91" s="571" t="s">
        <v>390</v>
      </c>
      <c r="M91" s="19" t="str">
        <f t="shared" ref="M91:M104" si="12">IF(AND(L91="A1"),"10",IF(L91="A2","9",IF(L91="A3","8",IF(L91="A4","7",""))))</f>
        <v>10</v>
      </c>
      <c r="N91" s="571" t="s">
        <v>390</v>
      </c>
      <c r="O91" s="19" t="str">
        <f t="shared" ref="O91:O104" si="13">IF(AND(N91="A1"),"10",IF(N91="A2","9",IF(N91="A3","8",IF(N91="A4","7",""))))</f>
        <v>10</v>
      </c>
      <c r="P91" s="572" t="s">
        <v>390</v>
      </c>
      <c r="Q91" s="19" t="str">
        <f t="shared" ref="Q91:Q104" si="14">IF(AND(P91="A1"),"10",IF(P91="A2","9",IF(P91="A3","8",IF(P91="A4","7",""))))</f>
        <v>10</v>
      </c>
      <c r="R91" s="572" t="s">
        <v>390</v>
      </c>
      <c r="S91" s="19" t="str">
        <f t="shared" ref="S91:S104" si="15">IF(AND(R91="A1"),"10",IF(R91="A2","9",IF(R91="A3","8",IF(R91="A4","7",""))))</f>
        <v>10</v>
      </c>
      <c r="T91" s="86" t="s">
        <v>390</v>
      </c>
      <c r="U91" s="19" t="str">
        <f t="shared" ref="U91:U104" si="16">IF(AND(T91="A1"),"10",IF(T91="A2","9",IF(T91="A3","8",IF(T91="A4","7",""))))</f>
        <v>10</v>
      </c>
      <c r="V91" s="86" t="s">
        <v>390</v>
      </c>
      <c r="W91" s="19" t="str">
        <f t="shared" ref="W91:W104" si="17">IF(AND(V91="A1"),"10",IF(V91="A2","9",IF(V91="A3","8",IF(V91="A4","7",""))))</f>
        <v>10</v>
      </c>
      <c r="X91" s="86" t="s">
        <v>390</v>
      </c>
      <c r="Y91" s="19" t="str">
        <f t="shared" ref="Y91:Y104" si="18">IF(AND(X91="A1"),"10",IF(X91="A2","9",IF(X91="A3","8",IF(X91="A4","7",""))))</f>
        <v>10</v>
      </c>
      <c r="Z91" s="577">
        <f>ROUND((E91+G91+I91+K91+M91+O91+Q91+S91+U91+W91+Y91)/11,0)</f>
        <v>10</v>
      </c>
      <c r="AA91" s="45" t="s">
        <v>1130</v>
      </c>
      <c r="AB91" s="45" t="s">
        <v>1130</v>
      </c>
      <c r="AC91" s="816"/>
      <c r="AD91" s="3"/>
    </row>
    <row r="92" spans="1:30" s="7" customFormat="1" ht="31.15" customHeight="1" x14ac:dyDescent="0.25">
      <c r="A92" s="207" t="s">
        <v>312</v>
      </c>
      <c r="B92" s="429" t="s">
        <v>186</v>
      </c>
      <c r="C92" s="570" t="s">
        <v>640</v>
      </c>
      <c r="D92" s="571" t="s">
        <v>390</v>
      </c>
      <c r="E92" s="19" t="str">
        <f t="shared" si="8"/>
        <v>10</v>
      </c>
      <c r="F92" s="571" t="s">
        <v>393</v>
      </c>
      <c r="G92" s="19" t="str">
        <f t="shared" si="9"/>
        <v>7</v>
      </c>
      <c r="H92" s="571" t="s">
        <v>390</v>
      </c>
      <c r="I92" s="19" t="str">
        <f t="shared" si="10"/>
        <v>10</v>
      </c>
      <c r="J92" s="571" t="s">
        <v>390</v>
      </c>
      <c r="K92" s="19" t="str">
        <f t="shared" si="11"/>
        <v>10</v>
      </c>
      <c r="L92" s="571" t="s">
        <v>390</v>
      </c>
      <c r="M92" s="19" t="str">
        <f t="shared" si="12"/>
        <v>10</v>
      </c>
      <c r="N92" s="571" t="s">
        <v>390</v>
      </c>
      <c r="O92" s="19" t="str">
        <f t="shared" si="13"/>
        <v>10</v>
      </c>
      <c r="P92" s="572" t="s">
        <v>390</v>
      </c>
      <c r="Q92" s="19" t="str">
        <f t="shared" si="14"/>
        <v>10</v>
      </c>
      <c r="R92" s="572" t="s">
        <v>390</v>
      </c>
      <c r="S92" s="19" t="str">
        <f t="shared" si="15"/>
        <v>10</v>
      </c>
      <c r="T92" s="86" t="s">
        <v>390</v>
      </c>
      <c r="U92" s="19" t="str">
        <f t="shared" si="16"/>
        <v>10</v>
      </c>
      <c r="V92" s="86" t="s">
        <v>390</v>
      </c>
      <c r="W92" s="19" t="str">
        <f t="shared" si="17"/>
        <v>10</v>
      </c>
      <c r="X92" s="86" t="s">
        <v>390</v>
      </c>
      <c r="Y92" s="19" t="str">
        <f t="shared" si="18"/>
        <v>10</v>
      </c>
      <c r="Z92" s="577">
        <f t="shared" ref="Z92:Z104" si="19">ROUND((E92+G92+I92+K92+M92+O92+Q92+S92+U92+W92+Y92)/11,0)</f>
        <v>10</v>
      </c>
      <c r="AA92" s="45" t="s">
        <v>1130</v>
      </c>
      <c r="AB92" s="45" t="s">
        <v>1130</v>
      </c>
      <c r="AC92" s="816"/>
      <c r="AD92" s="3"/>
    </row>
    <row r="93" spans="1:30" s="7" customFormat="1" ht="31.15" customHeight="1" x14ac:dyDescent="0.25">
      <c r="A93" s="207" t="s">
        <v>313</v>
      </c>
      <c r="B93" s="429" t="s">
        <v>2</v>
      </c>
      <c r="C93" s="573" t="s">
        <v>447</v>
      </c>
      <c r="D93" s="571" t="s">
        <v>390</v>
      </c>
      <c r="E93" s="19" t="str">
        <f t="shared" si="8"/>
        <v>10</v>
      </c>
      <c r="F93" s="571" t="s">
        <v>390</v>
      </c>
      <c r="G93" s="19" t="str">
        <f t="shared" si="9"/>
        <v>10</v>
      </c>
      <c r="H93" s="571" t="s">
        <v>390</v>
      </c>
      <c r="I93" s="19" t="str">
        <f t="shared" si="10"/>
        <v>10</v>
      </c>
      <c r="J93" s="571" t="s">
        <v>390</v>
      </c>
      <c r="K93" s="19" t="str">
        <f t="shared" si="11"/>
        <v>10</v>
      </c>
      <c r="L93" s="571" t="s">
        <v>390</v>
      </c>
      <c r="M93" s="19" t="str">
        <f t="shared" si="12"/>
        <v>10</v>
      </c>
      <c r="N93" s="571" t="s">
        <v>390</v>
      </c>
      <c r="O93" s="19" t="str">
        <f t="shared" si="13"/>
        <v>10</v>
      </c>
      <c r="P93" s="572" t="s">
        <v>390</v>
      </c>
      <c r="Q93" s="19" t="str">
        <f t="shared" si="14"/>
        <v>10</v>
      </c>
      <c r="R93" s="572" t="s">
        <v>391</v>
      </c>
      <c r="S93" s="19" t="str">
        <f t="shared" si="15"/>
        <v>9</v>
      </c>
      <c r="T93" s="86" t="s">
        <v>391</v>
      </c>
      <c r="U93" s="19" t="str">
        <f t="shared" si="16"/>
        <v>9</v>
      </c>
      <c r="V93" s="86" t="s">
        <v>390</v>
      </c>
      <c r="W93" s="19" t="str">
        <f t="shared" si="17"/>
        <v>10</v>
      </c>
      <c r="X93" s="86" t="s">
        <v>390</v>
      </c>
      <c r="Y93" s="19" t="str">
        <f t="shared" si="18"/>
        <v>10</v>
      </c>
      <c r="Z93" s="577">
        <f t="shared" si="19"/>
        <v>10</v>
      </c>
      <c r="AA93" s="45" t="s">
        <v>1130</v>
      </c>
      <c r="AB93" s="45" t="s">
        <v>1130</v>
      </c>
      <c r="AC93" s="816"/>
      <c r="AD93" s="3"/>
    </row>
    <row r="94" spans="1:30" s="48" customFormat="1" ht="31.15" customHeight="1" x14ac:dyDescent="0.25">
      <c r="A94" s="207" t="s">
        <v>314</v>
      </c>
      <c r="B94" s="429" t="s">
        <v>59</v>
      </c>
      <c r="C94" s="574" t="s">
        <v>444</v>
      </c>
      <c r="D94" s="575" t="s">
        <v>390</v>
      </c>
      <c r="E94" s="19" t="str">
        <f t="shared" si="8"/>
        <v>10</v>
      </c>
      <c r="F94" s="575" t="s">
        <v>390</v>
      </c>
      <c r="G94" s="19" t="str">
        <f t="shared" si="9"/>
        <v>10</v>
      </c>
      <c r="H94" s="575" t="s">
        <v>390</v>
      </c>
      <c r="I94" s="19" t="str">
        <f t="shared" si="10"/>
        <v>10</v>
      </c>
      <c r="J94" s="575" t="s">
        <v>391</v>
      </c>
      <c r="K94" s="19" t="str">
        <f t="shared" si="11"/>
        <v>9</v>
      </c>
      <c r="L94" s="575" t="s">
        <v>390</v>
      </c>
      <c r="M94" s="19" t="str">
        <f t="shared" si="12"/>
        <v>10</v>
      </c>
      <c r="N94" s="575" t="s">
        <v>390</v>
      </c>
      <c r="O94" s="19" t="str">
        <f t="shared" si="13"/>
        <v>10</v>
      </c>
      <c r="P94" s="576" t="s">
        <v>390</v>
      </c>
      <c r="Q94" s="19" t="str">
        <f t="shared" si="14"/>
        <v>10</v>
      </c>
      <c r="R94" s="576" t="s">
        <v>390</v>
      </c>
      <c r="S94" s="19" t="str">
        <f t="shared" si="15"/>
        <v>10</v>
      </c>
      <c r="T94" s="86" t="s">
        <v>391</v>
      </c>
      <c r="U94" s="19" t="str">
        <f t="shared" si="16"/>
        <v>9</v>
      </c>
      <c r="V94" s="86" t="s">
        <v>391</v>
      </c>
      <c r="W94" s="19" t="str">
        <f t="shared" si="17"/>
        <v>9</v>
      </c>
      <c r="X94" s="86" t="s">
        <v>390</v>
      </c>
      <c r="Y94" s="19" t="str">
        <f t="shared" si="18"/>
        <v>10</v>
      </c>
      <c r="Z94" s="577">
        <f t="shared" si="19"/>
        <v>10</v>
      </c>
      <c r="AA94" s="19" t="s">
        <v>1130</v>
      </c>
      <c r="AB94" s="19" t="s">
        <v>1130</v>
      </c>
      <c r="AC94" s="823"/>
      <c r="AD94" s="10"/>
    </row>
    <row r="95" spans="1:30" s="7" customFormat="1" ht="31.15" customHeight="1" x14ac:dyDescent="0.25">
      <c r="A95" s="207" t="s">
        <v>315</v>
      </c>
      <c r="B95" s="429" t="s">
        <v>62</v>
      </c>
      <c r="C95" s="574" t="s">
        <v>445</v>
      </c>
      <c r="D95" s="571" t="s">
        <v>390</v>
      </c>
      <c r="E95" s="19" t="str">
        <f t="shared" si="8"/>
        <v>10</v>
      </c>
      <c r="F95" s="575" t="s">
        <v>390</v>
      </c>
      <c r="G95" s="19" t="str">
        <f t="shared" si="9"/>
        <v>10</v>
      </c>
      <c r="H95" s="571" t="s">
        <v>390</v>
      </c>
      <c r="I95" s="19" t="str">
        <f t="shared" si="10"/>
        <v>10</v>
      </c>
      <c r="J95" s="571" t="s">
        <v>391</v>
      </c>
      <c r="K95" s="19" t="str">
        <f t="shared" si="11"/>
        <v>9</v>
      </c>
      <c r="L95" s="571" t="s">
        <v>391</v>
      </c>
      <c r="M95" s="19" t="str">
        <f t="shared" si="12"/>
        <v>9</v>
      </c>
      <c r="N95" s="571" t="s">
        <v>391</v>
      </c>
      <c r="O95" s="19" t="str">
        <f t="shared" si="13"/>
        <v>9</v>
      </c>
      <c r="P95" s="572" t="s">
        <v>391</v>
      </c>
      <c r="Q95" s="19" t="str">
        <f t="shared" si="14"/>
        <v>9</v>
      </c>
      <c r="R95" s="572" t="s">
        <v>390</v>
      </c>
      <c r="S95" s="19" t="str">
        <f t="shared" si="15"/>
        <v>10</v>
      </c>
      <c r="T95" s="86" t="s">
        <v>392</v>
      </c>
      <c r="U95" s="19" t="str">
        <f t="shared" si="16"/>
        <v>8</v>
      </c>
      <c r="V95" s="86" t="s">
        <v>391</v>
      </c>
      <c r="W95" s="19" t="str">
        <f t="shared" si="17"/>
        <v>9</v>
      </c>
      <c r="X95" s="86" t="s">
        <v>390</v>
      </c>
      <c r="Y95" s="19" t="str">
        <f t="shared" si="18"/>
        <v>10</v>
      </c>
      <c r="Z95" s="577">
        <f t="shared" si="19"/>
        <v>9</v>
      </c>
      <c r="AA95" s="45" t="s">
        <v>1130</v>
      </c>
      <c r="AB95" s="45" t="s">
        <v>1130</v>
      </c>
      <c r="AC95" s="816"/>
      <c r="AD95" s="3"/>
    </row>
    <row r="96" spans="1:30" s="7" customFormat="1" ht="31.15" customHeight="1" x14ac:dyDescent="0.25">
      <c r="A96" s="207" t="s">
        <v>316</v>
      </c>
      <c r="B96" s="429" t="s">
        <v>280</v>
      </c>
      <c r="C96" s="574" t="s">
        <v>451</v>
      </c>
      <c r="D96" s="571" t="s">
        <v>1117</v>
      </c>
      <c r="E96" s="19">
        <v>7</v>
      </c>
      <c r="F96" s="571" t="s">
        <v>393</v>
      </c>
      <c r="G96" s="19" t="str">
        <f t="shared" si="9"/>
        <v>7</v>
      </c>
      <c r="H96" s="571" t="s">
        <v>392</v>
      </c>
      <c r="I96" s="19" t="str">
        <f t="shared" si="10"/>
        <v>8</v>
      </c>
      <c r="J96" s="575" t="s">
        <v>391</v>
      </c>
      <c r="K96" s="19" t="str">
        <f t="shared" si="11"/>
        <v>9</v>
      </c>
      <c r="L96" s="571" t="s">
        <v>392</v>
      </c>
      <c r="M96" s="19" t="str">
        <f t="shared" si="12"/>
        <v>8</v>
      </c>
      <c r="N96" s="571" t="s">
        <v>392</v>
      </c>
      <c r="O96" s="19" t="str">
        <f t="shared" si="13"/>
        <v>8</v>
      </c>
      <c r="P96" s="572" t="s">
        <v>392</v>
      </c>
      <c r="Q96" s="19" t="str">
        <f t="shared" si="14"/>
        <v>8</v>
      </c>
      <c r="R96" s="572" t="s">
        <v>392</v>
      </c>
      <c r="S96" s="19" t="str">
        <f t="shared" si="15"/>
        <v>8</v>
      </c>
      <c r="T96" s="86" t="s">
        <v>391</v>
      </c>
      <c r="U96" s="19" t="str">
        <f t="shared" si="16"/>
        <v>9</v>
      </c>
      <c r="V96" s="86" t="s">
        <v>391</v>
      </c>
      <c r="W96" s="19" t="str">
        <f t="shared" si="17"/>
        <v>9</v>
      </c>
      <c r="X96" s="86" t="s">
        <v>391</v>
      </c>
      <c r="Y96" s="19" t="str">
        <f t="shared" si="18"/>
        <v>9</v>
      </c>
      <c r="Z96" s="577">
        <f>ROUND((E96+G96+I96+K96+M96+O96+Q96+S96+U96+W96+Y96)/11,1)</f>
        <v>8.1999999999999993</v>
      </c>
      <c r="AA96" s="45" t="s">
        <v>966</v>
      </c>
      <c r="AB96" s="45" t="s">
        <v>1130</v>
      </c>
      <c r="AC96" s="824">
        <f>(E96+G96+I96+K96+M96+O96+Q96+S96+U96+W96+Y96)/11</f>
        <v>8.1818181818181817</v>
      </c>
      <c r="AD96" s="3"/>
    </row>
    <row r="97" spans="1:30" s="7" customFormat="1" ht="31.15" customHeight="1" x14ac:dyDescent="0.25">
      <c r="A97" s="207" t="s">
        <v>317</v>
      </c>
      <c r="B97" s="429" t="s">
        <v>60</v>
      </c>
      <c r="C97" s="574" t="s">
        <v>446</v>
      </c>
      <c r="D97" s="571" t="s">
        <v>391</v>
      </c>
      <c r="E97" s="19" t="str">
        <f t="shared" si="8"/>
        <v>9</v>
      </c>
      <c r="F97" s="571" t="s">
        <v>390</v>
      </c>
      <c r="G97" s="19" t="str">
        <f t="shared" si="9"/>
        <v>10</v>
      </c>
      <c r="H97" s="571" t="s">
        <v>390</v>
      </c>
      <c r="I97" s="19" t="str">
        <f t="shared" si="10"/>
        <v>10</v>
      </c>
      <c r="J97" s="571" t="s">
        <v>391</v>
      </c>
      <c r="K97" s="19" t="str">
        <f t="shared" si="11"/>
        <v>9</v>
      </c>
      <c r="L97" s="571" t="s">
        <v>391</v>
      </c>
      <c r="M97" s="19" t="str">
        <f t="shared" si="12"/>
        <v>9</v>
      </c>
      <c r="N97" s="571" t="s">
        <v>392</v>
      </c>
      <c r="O97" s="19" t="str">
        <f t="shared" si="13"/>
        <v>8</v>
      </c>
      <c r="P97" s="572" t="s">
        <v>390</v>
      </c>
      <c r="Q97" s="19" t="str">
        <f t="shared" si="14"/>
        <v>10</v>
      </c>
      <c r="R97" s="572" t="s">
        <v>392</v>
      </c>
      <c r="S97" s="19" t="str">
        <f t="shared" si="15"/>
        <v>8</v>
      </c>
      <c r="T97" s="86" t="s">
        <v>390</v>
      </c>
      <c r="U97" s="19" t="str">
        <f t="shared" si="16"/>
        <v>10</v>
      </c>
      <c r="V97" s="86" t="s">
        <v>391</v>
      </c>
      <c r="W97" s="19" t="str">
        <f t="shared" si="17"/>
        <v>9</v>
      </c>
      <c r="X97" s="86" t="s">
        <v>391</v>
      </c>
      <c r="Y97" s="19" t="str">
        <f t="shared" si="18"/>
        <v>9</v>
      </c>
      <c r="Z97" s="577">
        <f t="shared" si="19"/>
        <v>9</v>
      </c>
      <c r="AA97" s="45" t="s">
        <v>1130</v>
      </c>
      <c r="AB97" s="45" t="s">
        <v>1130</v>
      </c>
      <c r="AC97" s="816"/>
      <c r="AD97" s="3"/>
    </row>
    <row r="98" spans="1:30" s="7" customFormat="1" ht="31.15" customHeight="1" x14ac:dyDescent="0.25">
      <c r="A98" s="207" t="s">
        <v>318</v>
      </c>
      <c r="B98" s="429" t="s">
        <v>30</v>
      </c>
      <c r="C98" s="574" t="s">
        <v>450</v>
      </c>
      <c r="D98" s="571" t="s">
        <v>390</v>
      </c>
      <c r="E98" s="19" t="str">
        <f t="shared" si="8"/>
        <v>10</v>
      </c>
      <c r="F98" s="571" t="s">
        <v>390</v>
      </c>
      <c r="G98" s="19" t="str">
        <f t="shared" si="9"/>
        <v>10</v>
      </c>
      <c r="H98" s="571" t="s">
        <v>390</v>
      </c>
      <c r="I98" s="19" t="str">
        <f t="shared" si="10"/>
        <v>10</v>
      </c>
      <c r="J98" s="571" t="s">
        <v>390</v>
      </c>
      <c r="K98" s="19" t="str">
        <f t="shared" si="11"/>
        <v>10</v>
      </c>
      <c r="L98" s="571" t="s">
        <v>390</v>
      </c>
      <c r="M98" s="19" t="str">
        <f t="shared" si="12"/>
        <v>10</v>
      </c>
      <c r="N98" s="571" t="s">
        <v>391</v>
      </c>
      <c r="O98" s="19" t="str">
        <f t="shared" si="13"/>
        <v>9</v>
      </c>
      <c r="P98" s="572" t="s">
        <v>390</v>
      </c>
      <c r="Q98" s="19" t="str">
        <f t="shared" si="14"/>
        <v>10</v>
      </c>
      <c r="R98" s="572" t="s">
        <v>390</v>
      </c>
      <c r="S98" s="19" t="str">
        <f t="shared" si="15"/>
        <v>10</v>
      </c>
      <c r="T98" s="86" t="s">
        <v>390</v>
      </c>
      <c r="U98" s="19" t="str">
        <f t="shared" si="16"/>
        <v>10</v>
      </c>
      <c r="V98" s="86" t="s">
        <v>390</v>
      </c>
      <c r="W98" s="19" t="str">
        <f t="shared" si="17"/>
        <v>10</v>
      </c>
      <c r="X98" s="86" t="s">
        <v>390</v>
      </c>
      <c r="Y98" s="19" t="str">
        <f t="shared" si="18"/>
        <v>10</v>
      </c>
      <c r="Z98" s="577">
        <f t="shared" si="19"/>
        <v>10</v>
      </c>
      <c r="AA98" s="45" t="s">
        <v>1130</v>
      </c>
      <c r="AB98" s="45" t="s">
        <v>1130</v>
      </c>
      <c r="AC98" s="816"/>
      <c r="AD98" s="3"/>
    </row>
    <row r="99" spans="1:30" s="7" customFormat="1" ht="31.15" customHeight="1" x14ac:dyDescent="0.25">
      <c r="A99" s="207" t="s">
        <v>23</v>
      </c>
      <c r="B99" s="429" t="s">
        <v>344</v>
      </c>
      <c r="C99" s="574" t="s">
        <v>448</v>
      </c>
      <c r="D99" s="571" t="s">
        <v>390</v>
      </c>
      <c r="E99" s="19" t="str">
        <f t="shared" si="8"/>
        <v>10</v>
      </c>
      <c r="F99" s="571" t="s">
        <v>390</v>
      </c>
      <c r="G99" s="19" t="str">
        <f t="shared" si="9"/>
        <v>10</v>
      </c>
      <c r="H99" s="571" t="s">
        <v>391</v>
      </c>
      <c r="I99" s="19" t="str">
        <f t="shared" si="10"/>
        <v>9</v>
      </c>
      <c r="J99" s="571" t="s">
        <v>390</v>
      </c>
      <c r="K99" s="19" t="str">
        <f t="shared" si="11"/>
        <v>10</v>
      </c>
      <c r="L99" s="571" t="s">
        <v>392</v>
      </c>
      <c r="M99" s="19" t="str">
        <f t="shared" si="12"/>
        <v>8</v>
      </c>
      <c r="N99" s="571" t="s">
        <v>392</v>
      </c>
      <c r="O99" s="19" t="str">
        <f t="shared" si="13"/>
        <v>8</v>
      </c>
      <c r="P99" s="572" t="s">
        <v>392</v>
      </c>
      <c r="Q99" s="19" t="str">
        <f t="shared" si="14"/>
        <v>8</v>
      </c>
      <c r="R99" s="572" t="s">
        <v>392</v>
      </c>
      <c r="S99" s="19" t="str">
        <f t="shared" si="15"/>
        <v>8</v>
      </c>
      <c r="T99" s="86" t="s">
        <v>390</v>
      </c>
      <c r="U99" s="19" t="str">
        <f t="shared" si="16"/>
        <v>10</v>
      </c>
      <c r="V99" s="86" t="s">
        <v>391</v>
      </c>
      <c r="W99" s="19" t="str">
        <f t="shared" si="17"/>
        <v>9</v>
      </c>
      <c r="X99" s="86" t="s">
        <v>391</v>
      </c>
      <c r="Y99" s="19" t="str">
        <f t="shared" si="18"/>
        <v>9</v>
      </c>
      <c r="Z99" s="577">
        <f>ROUND((E99+G99+I99+K99+M99+O99+Q99+S99+U99+W99+Y99)/11,0)</f>
        <v>9</v>
      </c>
      <c r="AA99" s="45" t="s">
        <v>1130</v>
      </c>
      <c r="AB99" s="45" t="s">
        <v>1130</v>
      </c>
      <c r="AC99" s="816"/>
      <c r="AD99" s="3"/>
    </row>
    <row r="100" spans="1:30" s="7" customFormat="1" ht="31.15" customHeight="1" x14ac:dyDescent="0.25">
      <c r="A100" s="207" t="s">
        <v>25</v>
      </c>
      <c r="B100" s="429" t="s">
        <v>253</v>
      </c>
      <c r="C100" s="574" t="s">
        <v>449</v>
      </c>
      <c r="D100" s="571" t="s">
        <v>390</v>
      </c>
      <c r="E100" s="19" t="str">
        <f t="shared" si="8"/>
        <v>10</v>
      </c>
      <c r="F100" s="571" t="s">
        <v>390</v>
      </c>
      <c r="G100" s="19" t="str">
        <f t="shared" si="9"/>
        <v>10</v>
      </c>
      <c r="H100" s="571" t="s">
        <v>390</v>
      </c>
      <c r="I100" s="19" t="str">
        <f t="shared" si="10"/>
        <v>10</v>
      </c>
      <c r="J100" s="571" t="s">
        <v>391</v>
      </c>
      <c r="K100" s="19" t="str">
        <f t="shared" si="11"/>
        <v>9</v>
      </c>
      <c r="L100" s="571" t="s">
        <v>391</v>
      </c>
      <c r="M100" s="19" t="str">
        <f t="shared" si="12"/>
        <v>9</v>
      </c>
      <c r="N100" s="571" t="s">
        <v>390</v>
      </c>
      <c r="O100" s="19" t="str">
        <f t="shared" si="13"/>
        <v>10</v>
      </c>
      <c r="P100" s="572" t="s">
        <v>392</v>
      </c>
      <c r="Q100" s="19" t="str">
        <f t="shared" si="14"/>
        <v>8</v>
      </c>
      <c r="R100" s="572" t="s">
        <v>392</v>
      </c>
      <c r="S100" s="19" t="str">
        <f t="shared" si="15"/>
        <v>8</v>
      </c>
      <c r="T100" s="86" t="s">
        <v>391</v>
      </c>
      <c r="U100" s="19" t="str">
        <f t="shared" si="16"/>
        <v>9</v>
      </c>
      <c r="V100" s="86" t="s">
        <v>390</v>
      </c>
      <c r="W100" s="19" t="str">
        <f t="shared" si="17"/>
        <v>10</v>
      </c>
      <c r="X100" s="86" t="s">
        <v>390</v>
      </c>
      <c r="Y100" s="19" t="str">
        <f t="shared" si="18"/>
        <v>10</v>
      </c>
      <c r="Z100" s="577">
        <f t="shared" si="19"/>
        <v>9</v>
      </c>
      <c r="AA100" s="45" t="s">
        <v>1130</v>
      </c>
      <c r="AB100" s="45" t="s">
        <v>1130</v>
      </c>
      <c r="AC100" s="816"/>
      <c r="AD100" s="3"/>
    </row>
    <row r="101" spans="1:30" s="7" customFormat="1" ht="31.15" customHeight="1" x14ac:dyDescent="0.25">
      <c r="A101" s="207" t="s">
        <v>27</v>
      </c>
      <c r="B101" s="429" t="s">
        <v>126</v>
      </c>
      <c r="C101" s="573" t="s">
        <v>454</v>
      </c>
      <c r="D101" s="571" t="s">
        <v>390</v>
      </c>
      <c r="E101" s="19" t="str">
        <f t="shared" si="8"/>
        <v>10</v>
      </c>
      <c r="F101" s="571" t="s">
        <v>390</v>
      </c>
      <c r="G101" s="19" t="str">
        <f t="shared" si="9"/>
        <v>10</v>
      </c>
      <c r="H101" s="571" t="s">
        <v>390</v>
      </c>
      <c r="I101" s="19" t="str">
        <f t="shared" si="10"/>
        <v>10</v>
      </c>
      <c r="J101" s="571" t="s">
        <v>390</v>
      </c>
      <c r="K101" s="19" t="str">
        <f t="shared" si="11"/>
        <v>10</v>
      </c>
      <c r="L101" s="571" t="s">
        <v>391</v>
      </c>
      <c r="M101" s="19" t="str">
        <f t="shared" si="12"/>
        <v>9</v>
      </c>
      <c r="N101" s="571" t="s">
        <v>391</v>
      </c>
      <c r="O101" s="19" t="str">
        <f t="shared" si="13"/>
        <v>9</v>
      </c>
      <c r="P101" s="572" t="s">
        <v>391</v>
      </c>
      <c r="Q101" s="19" t="str">
        <f t="shared" si="14"/>
        <v>9</v>
      </c>
      <c r="R101" s="572" t="s">
        <v>392</v>
      </c>
      <c r="S101" s="19" t="str">
        <f t="shared" si="15"/>
        <v>8</v>
      </c>
      <c r="T101" s="576" t="s">
        <v>390</v>
      </c>
      <c r="U101" s="19" t="str">
        <f t="shared" si="16"/>
        <v>10</v>
      </c>
      <c r="V101" s="86" t="s">
        <v>391</v>
      </c>
      <c r="W101" s="19" t="str">
        <f t="shared" si="17"/>
        <v>9</v>
      </c>
      <c r="X101" s="86" t="s">
        <v>391</v>
      </c>
      <c r="Y101" s="19" t="str">
        <f t="shared" si="18"/>
        <v>9</v>
      </c>
      <c r="Z101" s="577">
        <f t="shared" si="19"/>
        <v>9</v>
      </c>
      <c r="AA101" s="45" t="s">
        <v>1130</v>
      </c>
      <c r="AB101" s="45" t="s">
        <v>1130</v>
      </c>
      <c r="AC101" s="816"/>
      <c r="AD101" s="3"/>
    </row>
    <row r="102" spans="1:30" s="7" customFormat="1" ht="31.15" customHeight="1" x14ac:dyDescent="0.25">
      <c r="A102" s="207" t="s">
        <v>29</v>
      </c>
      <c r="B102" s="429" t="s">
        <v>5</v>
      </c>
      <c r="C102" s="573" t="s">
        <v>455</v>
      </c>
      <c r="D102" s="571" t="s">
        <v>390</v>
      </c>
      <c r="E102" s="19" t="str">
        <f t="shared" si="8"/>
        <v>10</v>
      </c>
      <c r="F102" s="571" t="s">
        <v>390</v>
      </c>
      <c r="G102" s="19" t="str">
        <f t="shared" si="9"/>
        <v>10</v>
      </c>
      <c r="H102" s="571" t="s">
        <v>390</v>
      </c>
      <c r="I102" s="19" t="str">
        <f t="shared" si="10"/>
        <v>10</v>
      </c>
      <c r="J102" s="571" t="s">
        <v>390</v>
      </c>
      <c r="K102" s="19" t="str">
        <f t="shared" si="11"/>
        <v>10</v>
      </c>
      <c r="L102" s="571" t="s">
        <v>390</v>
      </c>
      <c r="M102" s="19" t="str">
        <f t="shared" si="12"/>
        <v>10</v>
      </c>
      <c r="N102" s="571" t="s">
        <v>390</v>
      </c>
      <c r="O102" s="19" t="str">
        <f t="shared" si="13"/>
        <v>10</v>
      </c>
      <c r="P102" s="572" t="s">
        <v>391</v>
      </c>
      <c r="Q102" s="19" t="str">
        <f t="shared" si="14"/>
        <v>9</v>
      </c>
      <c r="R102" s="572" t="s">
        <v>392</v>
      </c>
      <c r="S102" s="19" t="str">
        <f t="shared" si="15"/>
        <v>8</v>
      </c>
      <c r="T102" s="576" t="s">
        <v>390</v>
      </c>
      <c r="U102" s="19" t="str">
        <f t="shared" si="16"/>
        <v>10</v>
      </c>
      <c r="V102" s="86" t="s">
        <v>390</v>
      </c>
      <c r="W102" s="19" t="str">
        <f t="shared" si="17"/>
        <v>10</v>
      </c>
      <c r="X102" s="86" t="s">
        <v>390</v>
      </c>
      <c r="Y102" s="19" t="str">
        <f t="shared" si="18"/>
        <v>10</v>
      </c>
      <c r="Z102" s="577">
        <f t="shared" si="19"/>
        <v>10</v>
      </c>
      <c r="AA102" s="45" t="s">
        <v>1130</v>
      </c>
      <c r="AB102" s="45" t="s">
        <v>1130</v>
      </c>
      <c r="AC102" s="816"/>
      <c r="AD102" s="3"/>
    </row>
    <row r="103" spans="1:30" s="7" customFormat="1" ht="31.15" customHeight="1" x14ac:dyDescent="0.25">
      <c r="A103" s="207" t="s">
        <v>31</v>
      </c>
      <c r="B103" s="429" t="s">
        <v>212</v>
      </c>
      <c r="C103" s="573" t="s">
        <v>452</v>
      </c>
      <c r="D103" s="571" t="s">
        <v>390</v>
      </c>
      <c r="E103" s="19" t="str">
        <f t="shared" si="8"/>
        <v>10</v>
      </c>
      <c r="F103" s="571" t="s">
        <v>390</v>
      </c>
      <c r="G103" s="19" t="str">
        <f t="shared" si="9"/>
        <v>10</v>
      </c>
      <c r="H103" s="571" t="s">
        <v>391</v>
      </c>
      <c r="I103" s="19" t="str">
        <f t="shared" si="10"/>
        <v>9</v>
      </c>
      <c r="J103" s="571" t="s">
        <v>391</v>
      </c>
      <c r="K103" s="19" t="str">
        <f t="shared" si="11"/>
        <v>9</v>
      </c>
      <c r="L103" s="571" t="s">
        <v>392</v>
      </c>
      <c r="M103" s="19" t="str">
        <f t="shared" si="12"/>
        <v>8</v>
      </c>
      <c r="N103" s="571" t="s">
        <v>391</v>
      </c>
      <c r="O103" s="19" t="str">
        <f t="shared" si="13"/>
        <v>9</v>
      </c>
      <c r="P103" s="572" t="s">
        <v>392</v>
      </c>
      <c r="Q103" s="19" t="str">
        <f t="shared" si="14"/>
        <v>8</v>
      </c>
      <c r="R103" s="572" t="s">
        <v>392</v>
      </c>
      <c r="S103" s="19" t="str">
        <f t="shared" si="15"/>
        <v>8</v>
      </c>
      <c r="T103" s="576" t="s">
        <v>392</v>
      </c>
      <c r="U103" s="19" t="str">
        <f t="shared" si="16"/>
        <v>8</v>
      </c>
      <c r="V103" s="86" t="s">
        <v>390</v>
      </c>
      <c r="W103" s="19" t="str">
        <f t="shared" si="17"/>
        <v>10</v>
      </c>
      <c r="X103" s="86" t="s">
        <v>391</v>
      </c>
      <c r="Y103" s="19" t="str">
        <f t="shared" si="18"/>
        <v>9</v>
      </c>
      <c r="Z103" s="577">
        <f t="shared" si="19"/>
        <v>9</v>
      </c>
      <c r="AA103" s="45" t="s">
        <v>966</v>
      </c>
      <c r="AB103" s="45" t="s">
        <v>1130</v>
      </c>
      <c r="AC103" s="816"/>
      <c r="AD103" s="3"/>
    </row>
    <row r="104" spans="1:30" s="7" customFormat="1" ht="31.15" customHeight="1" x14ac:dyDescent="0.25">
      <c r="A104" s="207" t="s">
        <v>33</v>
      </c>
      <c r="B104" s="429" t="s">
        <v>272</v>
      </c>
      <c r="C104" s="573" t="s">
        <v>453</v>
      </c>
      <c r="D104" s="571" t="s">
        <v>390</v>
      </c>
      <c r="E104" s="19" t="str">
        <f t="shared" si="8"/>
        <v>10</v>
      </c>
      <c r="F104" s="571" t="s">
        <v>391</v>
      </c>
      <c r="G104" s="19" t="str">
        <f t="shared" si="9"/>
        <v>9</v>
      </c>
      <c r="H104" s="571" t="s">
        <v>391</v>
      </c>
      <c r="I104" s="19" t="str">
        <f t="shared" si="10"/>
        <v>9</v>
      </c>
      <c r="J104" s="571" t="s">
        <v>390</v>
      </c>
      <c r="K104" s="19" t="str">
        <f t="shared" si="11"/>
        <v>10</v>
      </c>
      <c r="L104" s="571" t="s">
        <v>390</v>
      </c>
      <c r="M104" s="19" t="str">
        <f t="shared" si="12"/>
        <v>10</v>
      </c>
      <c r="N104" s="571" t="s">
        <v>390</v>
      </c>
      <c r="O104" s="19" t="str">
        <f t="shared" si="13"/>
        <v>10</v>
      </c>
      <c r="P104" s="572" t="s">
        <v>391</v>
      </c>
      <c r="Q104" s="19" t="str">
        <f t="shared" si="14"/>
        <v>9</v>
      </c>
      <c r="R104" s="572" t="s">
        <v>391</v>
      </c>
      <c r="S104" s="19" t="str">
        <f t="shared" si="15"/>
        <v>9</v>
      </c>
      <c r="T104" s="576" t="s">
        <v>391</v>
      </c>
      <c r="U104" s="19" t="str">
        <f t="shared" si="16"/>
        <v>9</v>
      </c>
      <c r="V104" s="86" t="s">
        <v>391</v>
      </c>
      <c r="W104" s="19" t="str">
        <f t="shared" si="17"/>
        <v>9</v>
      </c>
      <c r="X104" s="86" t="s">
        <v>390</v>
      </c>
      <c r="Y104" s="19" t="str">
        <f t="shared" si="18"/>
        <v>10</v>
      </c>
      <c r="Z104" s="577">
        <f t="shared" si="19"/>
        <v>9</v>
      </c>
      <c r="AA104" s="45" t="s">
        <v>1130</v>
      </c>
      <c r="AB104" s="45" t="s">
        <v>1130</v>
      </c>
      <c r="AC104" s="816"/>
      <c r="AD104" s="3"/>
    </row>
    <row r="105" spans="1:30" x14ac:dyDescent="0.25">
      <c r="B105" s="561" t="s">
        <v>1156</v>
      </c>
    </row>
    <row r="106" spans="1:30" s="7" customFormat="1" ht="50.1" customHeight="1" x14ac:dyDescent="0.25">
      <c r="A106" s="207" t="s">
        <v>310</v>
      </c>
      <c r="B106" s="578" t="s">
        <v>64</v>
      </c>
      <c r="C106" s="9" t="s">
        <v>442</v>
      </c>
      <c r="D106" s="502" t="s">
        <v>390</v>
      </c>
      <c r="E106" s="19">
        <v>10</v>
      </c>
      <c r="F106" s="502" t="s">
        <v>390</v>
      </c>
      <c r="G106" s="19">
        <v>10</v>
      </c>
      <c r="H106" s="502" t="s">
        <v>390</v>
      </c>
      <c r="I106" s="19">
        <v>10</v>
      </c>
      <c r="J106" s="502" t="s">
        <v>390</v>
      </c>
      <c r="K106" s="19">
        <v>10</v>
      </c>
      <c r="L106" s="502" t="s">
        <v>390</v>
      </c>
      <c r="M106" s="19">
        <v>10</v>
      </c>
      <c r="N106" s="502" t="s">
        <v>390</v>
      </c>
      <c r="O106" s="19">
        <v>10</v>
      </c>
      <c r="P106" s="502" t="s">
        <v>390</v>
      </c>
      <c r="Q106" s="19">
        <v>10</v>
      </c>
      <c r="R106" s="502" t="s">
        <v>390</v>
      </c>
      <c r="S106" s="19">
        <v>10</v>
      </c>
      <c r="T106" s="502" t="s">
        <v>390</v>
      </c>
      <c r="U106" s="19">
        <v>10</v>
      </c>
      <c r="V106" s="502" t="s">
        <v>390</v>
      </c>
      <c r="W106" s="19">
        <v>10</v>
      </c>
      <c r="X106" s="502" t="s">
        <v>390</v>
      </c>
      <c r="Y106" s="19">
        <v>10</v>
      </c>
      <c r="Z106" s="496">
        <v>10</v>
      </c>
      <c r="AA106" s="45" t="s">
        <v>1130</v>
      </c>
      <c r="AB106" s="45" t="s">
        <v>1130</v>
      </c>
      <c r="AC106" s="816"/>
      <c r="AD106" s="3"/>
    </row>
    <row r="107" spans="1:30" s="7" customFormat="1" ht="50.1" customHeight="1" x14ac:dyDescent="0.25">
      <c r="A107" s="207" t="s">
        <v>312</v>
      </c>
      <c r="B107" s="578" t="s">
        <v>215</v>
      </c>
      <c r="C107" s="532" t="s">
        <v>708</v>
      </c>
      <c r="D107" s="502" t="s">
        <v>393</v>
      </c>
      <c r="E107" s="19">
        <v>7</v>
      </c>
      <c r="F107" s="502" t="s">
        <v>393</v>
      </c>
      <c r="G107" s="19">
        <v>7</v>
      </c>
      <c r="H107" s="502" t="s">
        <v>393</v>
      </c>
      <c r="I107" s="19">
        <v>7</v>
      </c>
      <c r="J107" s="502" t="s">
        <v>393</v>
      </c>
      <c r="K107" s="19">
        <v>7</v>
      </c>
      <c r="L107" s="502" t="s">
        <v>393</v>
      </c>
      <c r="M107" s="19">
        <v>7</v>
      </c>
      <c r="N107" s="502" t="s">
        <v>392</v>
      </c>
      <c r="O107" s="19">
        <v>8</v>
      </c>
      <c r="P107" s="502" t="s">
        <v>393</v>
      </c>
      <c r="Q107" s="19">
        <v>7</v>
      </c>
      <c r="R107" s="502" t="s">
        <v>393</v>
      </c>
      <c r="S107" s="19">
        <v>7</v>
      </c>
      <c r="T107" s="502" t="s">
        <v>393</v>
      </c>
      <c r="U107" s="19">
        <v>7</v>
      </c>
      <c r="V107" s="502" t="s">
        <v>392</v>
      </c>
      <c r="W107" s="19">
        <v>8</v>
      </c>
      <c r="X107" s="502" t="s">
        <v>392</v>
      </c>
      <c r="Y107" s="19">
        <v>8</v>
      </c>
      <c r="Z107" s="496" t="s">
        <v>1129</v>
      </c>
      <c r="AA107" s="45" t="s">
        <v>966</v>
      </c>
      <c r="AB107" s="45" t="s">
        <v>966</v>
      </c>
      <c r="AC107" s="816"/>
      <c r="AD107" s="3"/>
    </row>
    <row r="108" spans="1:30" s="7" customFormat="1" ht="50.1" customHeight="1" x14ac:dyDescent="0.25">
      <c r="A108" s="207" t="s">
        <v>312</v>
      </c>
      <c r="B108" s="578" t="s">
        <v>216</v>
      </c>
      <c r="C108" s="532" t="s">
        <v>707</v>
      </c>
      <c r="D108" s="502" t="s">
        <v>393</v>
      </c>
      <c r="E108" s="19">
        <v>7</v>
      </c>
      <c r="F108" s="502" t="s">
        <v>393</v>
      </c>
      <c r="G108" s="19">
        <v>7</v>
      </c>
      <c r="H108" s="502" t="s">
        <v>393</v>
      </c>
      <c r="I108" s="19">
        <v>7</v>
      </c>
      <c r="J108" s="502" t="s">
        <v>393</v>
      </c>
      <c r="K108" s="19">
        <v>7</v>
      </c>
      <c r="L108" s="502" t="s">
        <v>393</v>
      </c>
      <c r="M108" s="19">
        <v>7</v>
      </c>
      <c r="N108" s="502" t="s">
        <v>393</v>
      </c>
      <c r="O108" s="19">
        <v>7</v>
      </c>
      <c r="P108" s="502" t="s">
        <v>393</v>
      </c>
      <c r="Q108" s="19">
        <v>7</v>
      </c>
      <c r="R108" s="502" t="s">
        <v>393</v>
      </c>
      <c r="S108" s="19">
        <v>7</v>
      </c>
      <c r="T108" s="502" t="s">
        <v>393</v>
      </c>
      <c r="U108" s="19">
        <v>7</v>
      </c>
      <c r="V108" s="502" t="s">
        <v>392</v>
      </c>
      <c r="W108" s="19">
        <v>8</v>
      </c>
      <c r="X108" s="502" t="s">
        <v>392</v>
      </c>
      <c r="Y108" s="19">
        <v>8</v>
      </c>
      <c r="Z108" s="496" t="s">
        <v>1155</v>
      </c>
      <c r="AA108" s="45" t="s">
        <v>966</v>
      </c>
      <c r="AB108" s="45" t="s">
        <v>966</v>
      </c>
      <c r="AC108" s="816"/>
      <c r="AD108" s="3"/>
    </row>
    <row r="109" spans="1:30" s="7" customFormat="1" ht="50.1" customHeight="1" x14ac:dyDescent="0.25">
      <c r="A109" s="207" t="s">
        <v>313</v>
      </c>
      <c r="B109" s="578" t="s">
        <v>217</v>
      </c>
      <c r="C109" s="532" t="s">
        <v>709</v>
      </c>
      <c r="D109" s="502" t="s">
        <v>391</v>
      </c>
      <c r="E109" s="19">
        <v>9</v>
      </c>
      <c r="F109" s="502" t="s">
        <v>391</v>
      </c>
      <c r="G109" s="19">
        <v>9</v>
      </c>
      <c r="H109" s="502" t="s">
        <v>391</v>
      </c>
      <c r="I109" s="19">
        <v>9</v>
      </c>
      <c r="J109" s="502" t="s">
        <v>391</v>
      </c>
      <c r="K109" s="19">
        <v>9</v>
      </c>
      <c r="L109" s="502" t="s">
        <v>391</v>
      </c>
      <c r="M109" s="19">
        <v>9</v>
      </c>
      <c r="N109" s="502" t="s">
        <v>391</v>
      </c>
      <c r="O109" s="19">
        <v>9</v>
      </c>
      <c r="P109" s="502" t="s">
        <v>392</v>
      </c>
      <c r="Q109" s="19">
        <v>8</v>
      </c>
      <c r="R109" s="502" t="s">
        <v>391</v>
      </c>
      <c r="S109" s="19">
        <v>9</v>
      </c>
      <c r="T109" s="502" t="s">
        <v>391</v>
      </c>
      <c r="U109" s="19">
        <v>9</v>
      </c>
      <c r="V109" s="502" t="s">
        <v>391</v>
      </c>
      <c r="W109" s="19">
        <v>9</v>
      </c>
      <c r="X109" s="502" t="s">
        <v>390</v>
      </c>
      <c r="Y109" s="19">
        <v>10</v>
      </c>
      <c r="Z109" s="496">
        <f t="shared" ref="Z109" si="20">(E109+G109+I109+K109+M109+O109+Q109+S109+U109+W109+Y109)/11</f>
        <v>9</v>
      </c>
      <c r="AA109" s="45" t="s">
        <v>1130</v>
      </c>
      <c r="AB109" s="45" t="s">
        <v>1130</v>
      </c>
      <c r="AC109" s="816"/>
      <c r="AD109" s="3"/>
    </row>
    <row r="110" spans="1:30" x14ac:dyDescent="0.25">
      <c r="B110" s="561" t="s">
        <v>1159</v>
      </c>
    </row>
    <row r="111" spans="1:30" s="7" customFormat="1" ht="20.100000000000001" customHeight="1" x14ac:dyDescent="0.25">
      <c r="A111" s="579" t="s">
        <v>310</v>
      </c>
      <c r="B111" s="580" t="s">
        <v>49</v>
      </c>
      <c r="C111" s="581" t="s">
        <v>433</v>
      </c>
      <c r="D111" s="582" t="s">
        <v>390</v>
      </c>
      <c r="E111" s="582">
        <v>10</v>
      </c>
      <c r="F111" s="582" t="s">
        <v>390</v>
      </c>
      <c r="G111" s="582">
        <v>10</v>
      </c>
      <c r="H111" s="582" t="s">
        <v>390</v>
      </c>
      <c r="I111" s="582">
        <v>10</v>
      </c>
      <c r="J111" s="582" t="s">
        <v>390</v>
      </c>
      <c r="K111" s="582">
        <v>10</v>
      </c>
      <c r="L111" s="582" t="s">
        <v>390</v>
      </c>
      <c r="M111" s="582">
        <v>10</v>
      </c>
      <c r="N111" s="582" t="s">
        <v>390</v>
      </c>
      <c r="O111" s="582">
        <v>10</v>
      </c>
      <c r="P111" s="582" t="s">
        <v>390</v>
      </c>
      <c r="Q111" s="582">
        <v>10</v>
      </c>
      <c r="R111" s="582" t="s">
        <v>390</v>
      </c>
      <c r="S111" s="582">
        <v>10</v>
      </c>
      <c r="T111" s="582" t="s">
        <v>390</v>
      </c>
      <c r="U111" s="582">
        <v>10</v>
      </c>
      <c r="V111" s="582" t="s">
        <v>390</v>
      </c>
      <c r="W111" s="582">
        <v>10</v>
      </c>
      <c r="X111" s="582" t="s">
        <v>390</v>
      </c>
      <c r="Y111" s="582">
        <v>10</v>
      </c>
      <c r="Z111" s="583">
        <f>(E111+G111+I111+K111+M111+O111+Q111+S111+U111+W111+Y111)/11</f>
        <v>10</v>
      </c>
      <c r="AA111" s="45" t="s">
        <v>1130</v>
      </c>
      <c r="AB111" s="45" t="s">
        <v>1130</v>
      </c>
      <c r="AC111" s="825"/>
      <c r="AD111" s="584"/>
    </row>
    <row r="112" spans="1:30" s="7" customFormat="1" ht="20.100000000000001" customHeight="1" x14ac:dyDescent="0.25">
      <c r="A112" s="579" t="s">
        <v>311</v>
      </c>
      <c r="B112" s="580" t="s">
        <v>51</v>
      </c>
      <c r="C112" s="581" t="s">
        <v>435</v>
      </c>
      <c r="D112" s="582" t="s">
        <v>390</v>
      </c>
      <c r="E112" s="582">
        <v>10</v>
      </c>
      <c r="F112" s="582" t="s">
        <v>390</v>
      </c>
      <c r="G112" s="582">
        <v>10</v>
      </c>
      <c r="H112" s="582" t="s">
        <v>390</v>
      </c>
      <c r="I112" s="582">
        <v>10</v>
      </c>
      <c r="J112" s="582" t="s">
        <v>390</v>
      </c>
      <c r="K112" s="582">
        <v>10</v>
      </c>
      <c r="L112" s="582" t="s">
        <v>390</v>
      </c>
      <c r="M112" s="582">
        <v>10</v>
      </c>
      <c r="N112" s="582" t="s">
        <v>390</v>
      </c>
      <c r="O112" s="582">
        <v>10</v>
      </c>
      <c r="P112" s="582" t="s">
        <v>390</v>
      </c>
      <c r="Q112" s="582">
        <v>10</v>
      </c>
      <c r="R112" s="582" t="s">
        <v>390</v>
      </c>
      <c r="S112" s="582">
        <v>10</v>
      </c>
      <c r="T112" s="582" t="s">
        <v>390</v>
      </c>
      <c r="U112" s="582">
        <v>10</v>
      </c>
      <c r="V112" s="582" t="s">
        <v>390</v>
      </c>
      <c r="W112" s="582">
        <v>10</v>
      </c>
      <c r="X112" s="582" t="s">
        <v>390</v>
      </c>
      <c r="Y112" s="582">
        <v>10</v>
      </c>
      <c r="Z112" s="583">
        <f t="shared" ref="Z112:Z119" si="21">(E112+G112+I112+K112+M112+O112+Q112+S112+U112+W112+Y112)/11</f>
        <v>10</v>
      </c>
      <c r="AA112" s="45" t="s">
        <v>1130</v>
      </c>
      <c r="AB112" s="45" t="s">
        <v>1130</v>
      </c>
      <c r="AC112" s="825"/>
      <c r="AD112" s="584"/>
    </row>
    <row r="113" spans="1:34" s="7" customFormat="1" ht="20.100000000000001" customHeight="1" x14ac:dyDescent="0.25">
      <c r="A113" s="579" t="s">
        <v>312</v>
      </c>
      <c r="B113" s="580" t="s">
        <v>52</v>
      </c>
      <c r="C113" s="581" t="s">
        <v>436</v>
      </c>
      <c r="D113" s="582" t="s">
        <v>390</v>
      </c>
      <c r="E113" s="582">
        <v>10</v>
      </c>
      <c r="F113" s="582" t="s">
        <v>390</v>
      </c>
      <c r="G113" s="582">
        <v>10</v>
      </c>
      <c r="H113" s="582" t="s">
        <v>390</v>
      </c>
      <c r="I113" s="582">
        <v>10</v>
      </c>
      <c r="J113" s="582" t="s">
        <v>390</v>
      </c>
      <c r="K113" s="582">
        <v>10</v>
      </c>
      <c r="L113" s="582" t="s">
        <v>390</v>
      </c>
      <c r="M113" s="582">
        <v>10</v>
      </c>
      <c r="N113" s="582" t="s">
        <v>390</v>
      </c>
      <c r="O113" s="582">
        <v>10</v>
      </c>
      <c r="P113" s="582" t="s">
        <v>390</v>
      </c>
      <c r="Q113" s="582">
        <v>10</v>
      </c>
      <c r="R113" s="582" t="s">
        <v>390</v>
      </c>
      <c r="S113" s="582">
        <v>10</v>
      </c>
      <c r="T113" s="582" t="s">
        <v>390</v>
      </c>
      <c r="U113" s="582">
        <v>10</v>
      </c>
      <c r="V113" s="582" t="s">
        <v>390</v>
      </c>
      <c r="W113" s="582">
        <v>10</v>
      </c>
      <c r="X113" s="582" t="s">
        <v>390</v>
      </c>
      <c r="Y113" s="582">
        <v>10</v>
      </c>
      <c r="Z113" s="583">
        <f t="shared" si="21"/>
        <v>10</v>
      </c>
      <c r="AA113" s="45" t="s">
        <v>1130</v>
      </c>
      <c r="AB113" s="45" t="s">
        <v>1130</v>
      </c>
      <c r="AC113" s="825"/>
      <c r="AD113" s="584"/>
    </row>
    <row r="114" spans="1:34" s="7" customFormat="1" ht="51.75" customHeight="1" x14ac:dyDescent="0.25">
      <c r="A114" s="579" t="s">
        <v>313</v>
      </c>
      <c r="B114" s="580" t="s">
        <v>148</v>
      </c>
      <c r="C114" s="581" t="s">
        <v>438</v>
      </c>
      <c r="D114" s="582" t="s">
        <v>390</v>
      </c>
      <c r="E114" s="582">
        <v>10</v>
      </c>
      <c r="F114" s="582" t="s">
        <v>390</v>
      </c>
      <c r="G114" s="582">
        <v>10</v>
      </c>
      <c r="H114" s="582" t="s">
        <v>390</v>
      </c>
      <c r="I114" s="582">
        <v>10</v>
      </c>
      <c r="J114" s="582" t="s">
        <v>390</v>
      </c>
      <c r="K114" s="582">
        <v>10</v>
      </c>
      <c r="L114" s="582" t="s">
        <v>390</v>
      </c>
      <c r="M114" s="582">
        <v>10</v>
      </c>
      <c r="N114" s="582" t="s">
        <v>390</v>
      </c>
      <c r="O114" s="582">
        <v>10</v>
      </c>
      <c r="P114" s="582" t="s">
        <v>390</v>
      </c>
      <c r="Q114" s="582">
        <v>10</v>
      </c>
      <c r="R114" s="582" t="s">
        <v>390</v>
      </c>
      <c r="S114" s="582">
        <v>10</v>
      </c>
      <c r="T114" s="582" t="s">
        <v>390</v>
      </c>
      <c r="U114" s="582">
        <v>10</v>
      </c>
      <c r="V114" s="582" t="s">
        <v>394</v>
      </c>
      <c r="W114" s="582">
        <v>6</v>
      </c>
      <c r="X114" s="582" t="s">
        <v>390</v>
      </c>
      <c r="Y114" s="582">
        <v>10</v>
      </c>
      <c r="Z114" s="585">
        <f>(E114+G114+I114+K114+M114+O114+Q114+S114+U114+W114+Y114)/11</f>
        <v>9.6363636363636367</v>
      </c>
      <c r="AA114" s="45" t="s">
        <v>966</v>
      </c>
      <c r="AB114" s="45" t="s">
        <v>966</v>
      </c>
      <c r="AC114" s="814" t="s">
        <v>1276</v>
      </c>
      <c r="AD114" s="586" t="s">
        <v>1157</v>
      </c>
    </row>
    <row r="115" spans="1:34" s="7" customFormat="1" ht="20.100000000000001" customHeight="1" x14ac:dyDescent="0.25">
      <c r="A115" s="579" t="s">
        <v>314</v>
      </c>
      <c r="B115" s="580" t="s">
        <v>53</v>
      </c>
      <c r="C115" s="182" t="s">
        <v>437</v>
      </c>
      <c r="D115" s="582" t="s">
        <v>390</v>
      </c>
      <c r="E115" s="582">
        <v>10</v>
      </c>
      <c r="F115" s="582" t="s">
        <v>391</v>
      </c>
      <c r="G115" s="582">
        <v>9</v>
      </c>
      <c r="H115" s="582" t="s">
        <v>391</v>
      </c>
      <c r="I115" s="582">
        <v>9</v>
      </c>
      <c r="J115" s="582" t="s">
        <v>390</v>
      </c>
      <c r="K115" s="582">
        <v>10</v>
      </c>
      <c r="L115" s="582" t="s">
        <v>391</v>
      </c>
      <c r="M115" s="582">
        <v>9</v>
      </c>
      <c r="N115" s="582" t="s">
        <v>391</v>
      </c>
      <c r="O115" s="582">
        <v>9</v>
      </c>
      <c r="P115" s="582" t="s">
        <v>391</v>
      </c>
      <c r="Q115" s="582">
        <v>9</v>
      </c>
      <c r="R115" s="582" t="s">
        <v>391</v>
      </c>
      <c r="S115" s="582">
        <v>9</v>
      </c>
      <c r="T115" s="582" t="s">
        <v>391</v>
      </c>
      <c r="U115" s="582">
        <v>9</v>
      </c>
      <c r="V115" s="582" t="s">
        <v>390</v>
      </c>
      <c r="W115" s="582">
        <v>10</v>
      </c>
      <c r="X115" s="582" t="s">
        <v>391</v>
      </c>
      <c r="Y115" s="582">
        <v>9</v>
      </c>
      <c r="Z115" s="585">
        <f t="shared" si="21"/>
        <v>9.2727272727272734</v>
      </c>
      <c r="AA115" s="45" t="s">
        <v>1130</v>
      </c>
      <c r="AB115" s="45" t="s">
        <v>1130</v>
      </c>
      <c r="AC115" s="825"/>
      <c r="AD115" s="584"/>
    </row>
    <row r="116" spans="1:34" s="7" customFormat="1" ht="20.100000000000001" customHeight="1" x14ac:dyDescent="0.25">
      <c r="A116" s="579" t="s">
        <v>315</v>
      </c>
      <c r="B116" s="580" t="s">
        <v>1158</v>
      </c>
      <c r="C116" s="344" t="s">
        <v>440</v>
      </c>
      <c r="D116" s="582" t="s">
        <v>391</v>
      </c>
      <c r="E116" s="582">
        <v>9</v>
      </c>
      <c r="F116" s="582" t="s">
        <v>392</v>
      </c>
      <c r="G116" s="582">
        <v>8</v>
      </c>
      <c r="H116" s="582" t="s">
        <v>391</v>
      </c>
      <c r="I116" s="582">
        <v>9</v>
      </c>
      <c r="J116" s="582" t="s">
        <v>391</v>
      </c>
      <c r="K116" s="582">
        <v>9</v>
      </c>
      <c r="L116" s="582" t="s">
        <v>391</v>
      </c>
      <c r="M116" s="582">
        <v>9</v>
      </c>
      <c r="N116" s="582" t="s">
        <v>391</v>
      </c>
      <c r="O116" s="582">
        <v>9</v>
      </c>
      <c r="P116" s="582" t="s">
        <v>392</v>
      </c>
      <c r="Q116" s="582">
        <v>8</v>
      </c>
      <c r="R116" s="582" t="s">
        <v>391</v>
      </c>
      <c r="S116" s="582">
        <v>9</v>
      </c>
      <c r="T116" s="582" t="s">
        <v>391</v>
      </c>
      <c r="U116" s="582">
        <v>9</v>
      </c>
      <c r="V116" s="582" t="s">
        <v>391</v>
      </c>
      <c r="W116" s="582">
        <v>9</v>
      </c>
      <c r="X116" s="582" t="s">
        <v>391</v>
      </c>
      <c r="Y116" s="582">
        <v>9</v>
      </c>
      <c r="Z116" s="585">
        <f t="shared" si="21"/>
        <v>8.8181818181818183</v>
      </c>
      <c r="AA116" s="45" t="s">
        <v>1130</v>
      </c>
      <c r="AB116" s="45" t="s">
        <v>1130</v>
      </c>
      <c r="AC116" s="825"/>
      <c r="AD116" s="584"/>
    </row>
    <row r="117" spans="1:34" s="7" customFormat="1" ht="20.100000000000001" customHeight="1" x14ac:dyDescent="0.25">
      <c r="A117" s="579" t="s">
        <v>316</v>
      </c>
      <c r="B117" s="580" t="s">
        <v>55</v>
      </c>
      <c r="C117" s="344" t="s">
        <v>439</v>
      </c>
      <c r="D117" s="582" t="s">
        <v>391</v>
      </c>
      <c r="E117" s="582">
        <v>9</v>
      </c>
      <c r="F117" s="582" t="s">
        <v>392</v>
      </c>
      <c r="G117" s="582">
        <v>8</v>
      </c>
      <c r="H117" s="582" t="s">
        <v>391</v>
      </c>
      <c r="I117" s="582">
        <v>9</v>
      </c>
      <c r="J117" s="582" t="s">
        <v>391</v>
      </c>
      <c r="K117" s="582">
        <v>9</v>
      </c>
      <c r="L117" s="582" t="s">
        <v>391</v>
      </c>
      <c r="M117" s="582">
        <v>9</v>
      </c>
      <c r="N117" s="582" t="s">
        <v>391</v>
      </c>
      <c r="O117" s="582">
        <v>9</v>
      </c>
      <c r="P117" s="582" t="s">
        <v>391</v>
      </c>
      <c r="Q117" s="582">
        <v>9</v>
      </c>
      <c r="R117" s="582" t="s">
        <v>391</v>
      </c>
      <c r="S117" s="582">
        <v>9</v>
      </c>
      <c r="T117" s="582" t="s">
        <v>391</v>
      </c>
      <c r="U117" s="582">
        <v>9</v>
      </c>
      <c r="V117" s="582" t="s">
        <v>391</v>
      </c>
      <c r="W117" s="582">
        <v>9</v>
      </c>
      <c r="X117" s="582" t="s">
        <v>391</v>
      </c>
      <c r="Y117" s="582">
        <v>9</v>
      </c>
      <c r="Z117" s="585">
        <f t="shared" si="21"/>
        <v>8.9090909090909083</v>
      </c>
      <c r="AA117" s="45" t="s">
        <v>1130</v>
      </c>
      <c r="AB117" s="45" t="s">
        <v>1130</v>
      </c>
      <c r="AC117" s="825"/>
      <c r="AD117" s="584"/>
    </row>
    <row r="118" spans="1:34" s="7" customFormat="1" ht="20.100000000000001" customHeight="1" x14ac:dyDescent="0.25">
      <c r="A118" s="579" t="s">
        <v>317</v>
      </c>
      <c r="B118" s="580" t="s">
        <v>790</v>
      </c>
      <c r="C118" s="344" t="s">
        <v>791</v>
      </c>
      <c r="D118" s="582" t="s">
        <v>391</v>
      </c>
      <c r="E118" s="582">
        <v>9</v>
      </c>
      <c r="F118" s="582" t="s">
        <v>392</v>
      </c>
      <c r="G118" s="582">
        <v>8</v>
      </c>
      <c r="H118" s="582" t="s">
        <v>392</v>
      </c>
      <c r="I118" s="582">
        <v>8</v>
      </c>
      <c r="J118" s="582" t="s">
        <v>391</v>
      </c>
      <c r="K118" s="582">
        <v>9</v>
      </c>
      <c r="L118" s="582" t="s">
        <v>392</v>
      </c>
      <c r="M118" s="582">
        <v>8</v>
      </c>
      <c r="N118" s="582" t="s">
        <v>391</v>
      </c>
      <c r="O118" s="582">
        <v>9</v>
      </c>
      <c r="P118" s="582" t="s">
        <v>391</v>
      </c>
      <c r="Q118" s="582">
        <v>9</v>
      </c>
      <c r="R118" s="582" t="s">
        <v>392</v>
      </c>
      <c r="S118" s="582">
        <v>8</v>
      </c>
      <c r="T118" s="582" t="s">
        <v>391</v>
      </c>
      <c r="U118" s="582">
        <v>9</v>
      </c>
      <c r="V118" s="582" t="s">
        <v>391</v>
      </c>
      <c r="W118" s="582">
        <v>9</v>
      </c>
      <c r="X118" s="582" t="s">
        <v>391</v>
      </c>
      <c r="Y118" s="582">
        <v>9</v>
      </c>
      <c r="Z118" s="585">
        <f t="shared" si="21"/>
        <v>8.6363636363636367</v>
      </c>
      <c r="AA118" s="45" t="s">
        <v>1130</v>
      </c>
      <c r="AB118" s="45" t="s">
        <v>1130</v>
      </c>
      <c r="AC118" s="825"/>
      <c r="AD118" s="584"/>
    </row>
    <row r="119" spans="1:34" s="7" customFormat="1" ht="20.100000000000001" customHeight="1" x14ac:dyDescent="0.25">
      <c r="A119" s="587" t="s">
        <v>318</v>
      </c>
      <c r="B119" s="580" t="s">
        <v>1002</v>
      </c>
      <c r="C119" s="207" t="s">
        <v>1003</v>
      </c>
      <c r="D119" s="582" t="s">
        <v>392</v>
      </c>
      <c r="E119" s="582">
        <v>8</v>
      </c>
      <c r="F119" s="582" t="s">
        <v>392</v>
      </c>
      <c r="G119" s="582">
        <v>8</v>
      </c>
      <c r="H119" s="582" t="s">
        <v>393</v>
      </c>
      <c r="I119" s="582">
        <v>7</v>
      </c>
      <c r="J119" s="582" t="s">
        <v>392</v>
      </c>
      <c r="K119" s="582">
        <v>8</v>
      </c>
      <c r="L119" s="582" t="s">
        <v>393</v>
      </c>
      <c r="M119" s="582">
        <v>7</v>
      </c>
      <c r="N119" s="582" t="s">
        <v>392</v>
      </c>
      <c r="O119" s="582">
        <v>8</v>
      </c>
      <c r="P119" s="582" t="s">
        <v>392</v>
      </c>
      <c r="Q119" s="582">
        <v>8</v>
      </c>
      <c r="R119" s="582" t="s">
        <v>392</v>
      </c>
      <c r="S119" s="582">
        <v>8</v>
      </c>
      <c r="T119" s="582" t="s">
        <v>392</v>
      </c>
      <c r="U119" s="582">
        <v>8</v>
      </c>
      <c r="V119" s="582" t="s">
        <v>392</v>
      </c>
      <c r="W119" s="582">
        <v>8</v>
      </c>
      <c r="X119" s="582" t="s">
        <v>392</v>
      </c>
      <c r="Y119" s="582">
        <v>8</v>
      </c>
      <c r="Z119" s="585">
        <f t="shared" si="21"/>
        <v>7.8181818181818183</v>
      </c>
      <c r="AA119" s="45" t="s">
        <v>966</v>
      </c>
      <c r="AB119" s="45" t="s">
        <v>966</v>
      </c>
      <c r="AC119" s="826"/>
      <c r="AD119" s="584"/>
    </row>
    <row r="120" spans="1:34" x14ac:dyDescent="0.25">
      <c r="B120" s="609" t="s">
        <v>1161</v>
      </c>
    </row>
    <row r="121" spans="1:34" s="517" customFormat="1" ht="19.899999999999999" customHeight="1" x14ac:dyDescent="0.25">
      <c r="A121" s="588" t="s">
        <v>310</v>
      </c>
      <c r="B121" s="589" t="s">
        <v>385</v>
      </c>
      <c r="C121" s="499" t="s">
        <v>676</v>
      </c>
      <c r="D121" s="590" t="s">
        <v>391</v>
      </c>
      <c r="E121" s="494">
        <f>VLOOKUP(D121,[35]Sheet1!$B$2:$C$12,2,TRUE)</f>
        <v>9</v>
      </c>
      <c r="F121" s="6" t="s">
        <v>392</v>
      </c>
      <c r="G121" s="494">
        <f>VLOOKUP(F121,[35]Sheet1!$B$2:$C$12,2,TRUE)</f>
        <v>8</v>
      </c>
      <c r="H121" s="590" t="s">
        <v>391</v>
      </c>
      <c r="I121" s="494">
        <f>VLOOKUP(H121,[35]Sheet1!$B$2:$C$12,2,TRUE)</f>
        <v>9</v>
      </c>
      <c r="J121" s="590" t="s">
        <v>391</v>
      </c>
      <c r="K121" s="494">
        <f>VLOOKUP(J121,[35]Sheet1!$B$2:$C$12,2,TRUE)</f>
        <v>9</v>
      </c>
      <c r="L121" s="590" t="s">
        <v>391</v>
      </c>
      <c r="M121" s="494">
        <f>VLOOKUP(L121,[35]Sheet1!$B$2:$C$12,2,TRUE)</f>
        <v>9</v>
      </c>
      <c r="N121" s="591" t="s">
        <v>392</v>
      </c>
      <c r="O121" s="494">
        <f>VLOOKUP(N121,[35]Sheet1!$B$2:$C$12,2,TRUE)</f>
        <v>8</v>
      </c>
      <c r="P121" s="6" t="s">
        <v>391</v>
      </c>
      <c r="Q121" s="494">
        <f>VLOOKUP(P121,[35]Sheet1!$B$2:$C$12,2,TRUE)</f>
        <v>9</v>
      </c>
      <c r="R121" s="592" t="s">
        <v>393</v>
      </c>
      <c r="S121" s="494">
        <f>VLOOKUP(R121,[35]Sheet1!$B$2:$C$12,2,TRUE)</f>
        <v>7</v>
      </c>
      <c r="T121" s="6" t="s">
        <v>391</v>
      </c>
      <c r="U121" s="494">
        <f>VLOOKUP(T121,[35]Sheet1!$B$2:$C$12,2,TRUE)</f>
        <v>9</v>
      </c>
      <c r="V121" s="6" t="s">
        <v>392</v>
      </c>
      <c r="W121" s="494">
        <f>VLOOKUP(V121,[35]Sheet1!$B$2:$C$12,2,TRUE)</f>
        <v>8</v>
      </c>
      <c r="X121" s="160" t="s">
        <v>392</v>
      </c>
      <c r="Y121" s="494">
        <f>VLOOKUP(X121,[35]Sheet1!$B$2:$C$12,2,TRUE)</f>
        <v>8</v>
      </c>
      <c r="Z121" s="593">
        <f t="shared" ref="Z121:Z127" si="22">AVERAGE(D121:Y121)</f>
        <v>8.454545454545455</v>
      </c>
      <c r="AA121" s="494" t="s">
        <v>1130</v>
      </c>
      <c r="AB121" s="494" t="s">
        <v>1130</v>
      </c>
      <c r="AC121" s="827"/>
      <c r="AD121" s="594"/>
      <c r="AE121" s="595"/>
      <c r="AF121" s="515"/>
      <c r="AG121" s="515"/>
      <c r="AH121" s="515"/>
    </row>
    <row r="122" spans="1:34" s="517" customFormat="1" ht="19.899999999999999" customHeight="1" x14ac:dyDescent="0.25">
      <c r="A122" s="588" t="s">
        <v>311</v>
      </c>
      <c r="B122" s="596" t="s">
        <v>398</v>
      </c>
      <c r="C122" s="500" t="s">
        <v>677</v>
      </c>
      <c r="D122" s="590" t="s">
        <v>390</v>
      </c>
      <c r="E122" s="494">
        <f>VLOOKUP(D122,[35]Sheet1!$B$2:$C$12,2,TRUE)</f>
        <v>10</v>
      </c>
      <c r="F122" s="6" t="s">
        <v>392</v>
      </c>
      <c r="G122" s="494">
        <f>VLOOKUP(F122,[35]Sheet1!$B$2:$C$12,2,TRUE)</f>
        <v>8</v>
      </c>
      <c r="H122" s="590" t="s">
        <v>392</v>
      </c>
      <c r="I122" s="494">
        <f>VLOOKUP(H122,[35]Sheet1!$B$2:$C$12,2,TRUE)</f>
        <v>8</v>
      </c>
      <c r="J122" s="590" t="s">
        <v>391</v>
      </c>
      <c r="K122" s="494">
        <f>VLOOKUP(J122,[35]Sheet1!$B$2:$C$12,2,TRUE)</f>
        <v>9</v>
      </c>
      <c r="L122" s="590" t="s">
        <v>391</v>
      </c>
      <c r="M122" s="494">
        <f>VLOOKUP(L122,[35]Sheet1!$B$2:$C$12,2,TRUE)</f>
        <v>9</v>
      </c>
      <c r="N122" s="591" t="s">
        <v>391</v>
      </c>
      <c r="O122" s="494">
        <f>VLOOKUP(N122,[35]Sheet1!$B$2:$C$12,2,TRUE)</f>
        <v>9</v>
      </c>
      <c r="P122" s="6" t="s">
        <v>392</v>
      </c>
      <c r="Q122" s="494">
        <f>VLOOKUP(P122,[35]Sheet1!$B$2:$C$12,2,TRUE)</f>
        <v>8</v>
      </c>
      <c r="R122" s="592" t="s">
        <v>393</v>
      </c>
      <c r="S122" s="494">
        <f>VLOOKUP(R122,[35]Sheet1!$B$2:$C$12,2,TRUE)</f>
        <v>7</v>
      </c>
      <c r="T122" s="6" t="s">
        <v>391</v>
      </c>
      <c r="U122" s="494">
        <f>VLOOKUP(T122,[35]Sheet1!$B$2:$C$12,2,TRUE)</f>
        <v>9</v>
      </c>
      <c r="V122" s="6" t="s">
        <v>392</v>
      </c>
      <c r="W122" s="494">
        <f>VLOOKUP(V122,[35]Sheet1!$B$2:$C$12,2,TRUE)</f>
        <v>8</v>
      </c>
      <c r="X122" s="160" t="s">
        <v>392</v>
      </c>
      <c r="Y122" s="494">
        <f>VLOOKUP(X122,[35]Sheet1!$B$2:$C$12,2,TRUE)</f>
        <v>8</v>
      </c>
      <c r="Z122" s="593">
        <f t="shared" si="22"/>
        <v>8.454545454545455</v>
      </c>
      <c r="AA122" s="494" t="s">
        <v>1130</v>
      </c>
      <c r="AB122" s="494" t="s">
        <v>1130</v>
      </c>
      <c r="AC122" s="827"/>
      <c r="AD122" s="594"/>
      <c r="AE122" s="595"/>
      <c r="AF122" s="515"/>
      <c r="AG122" s="515"/>
      <c r="AH122" s="515"/>
    </row>
    <row r="123" spans="1:34" s="517" customFormat="1" ht="19.899999999999999" customHeight="1" x14ac:dyDescent="0.25">
      <c r="A123" s="588" t="s">
        <v>312</v>
      </c>
      <c r="B123" s="597" t="s">
        <v>386</v>
      </c>
      <c r="C123" s="211" t="s">
        <v>822</v>
      </c>
      <c r="D123" s="590" t="s">
        <v>393</v>
      </c>
      <c r="E123" s="494">
        <f>VLOOKUP(D123,[35]Sheet1!$B$2:$C$12,2,TRUE)</f>
        <v>7</v>
      </c>
      <c r="F123" s="6" t="s">
        <v>393</v>
      </c>
      <c r="G123" s="494">
        <f>VLOOKUP(F123,[35]Sheet1!$B$2:$C$12,2,TRUE)</f>
        <v>7</v>
      </c>
      <c r="H123" s="590" t="s">
        <v>392</v>
      </c>
      <c r="I123" s="494">
        <f>VLOOKUP(H123,[35]Sheet1!$B$2:$C$12,2,TRUE)</f>
        <v>8</v>
      </c>
      <c r="J123" s="590" t="s">
        <v>393</v>
      </c>
      <c r="K123" s="494">
        <f>VLOOKUP(J123,[35]Sheet1!$B$2:$C$12,2,TRUE)</f>
        <v>7</v>
      </c>
      <c r="L123" s="590" t="s">
        <v>392</v>
      </c>
      <c r="M123" s="494">
        <f>VLOOKUP(L123,[35]Sheet1!$B$2:$C$12,2,TRUE)</f>
        <v>8</v>
      </c>
      <c r="N123" s="591" t="s">
        <v>392</v>
      </c>
      <c r="O123" s="494">
        <f>VLOOKUP(N123,[35]Sheet1!$B$2:$C$12,2,TRUE)</f>
        <v>8</v>
      </c>
      <c r="P123" s="6" t="s">
        <v>392</v>
      </c>
      <c r="Q123" s="494">
        <f>VLOOKUP(P123,[35]Sheet1!$B$2:$C$12,2,TRUE)</f>
        <v>8</v>
      </c>
      <c r="R123" s="592" t="s">
        <v>392</v>
      </c>
      <c r="S123" s="494">
        <f>VLOOKUP(R123,[35]Sheet1!$B$2:$C$12,2,TRUE)</f>
        <v>8</v>
      </c>
      <c r="T123" s="6" t="s">
        <v>392</v>
      </c>
      <c r="U123" s="494">
        <f>VLOOKUP(T123,[35]Sheet1!$B$2:$C$12,2,TRUE)</f>
        <v>8</v>
      </c>
      <c r="V123" s="6" t="s">
        <v>392</v>
      </c>
      <c r="W123" s="494">
        <f>VLOOKUP(V123,[35]Sheet1!$B$2:$C$12,2,TRUE)</f>
        <v>8</v>
      </c>
      <c r="X123" s="160" t="s">
        <v>393</v>
      </c>
      <c r="Y123" s="494">
        <f>VLOOKUP(X123,[35]Sheet1!$B$2:$C$12,2,TRUE)</f>
        <v>7</v>
      </c>
      <c r="Z123" s="593">
        <f t="shared" si="22"/>
        <v>7.6363636363636367</v>
      </c>
      <c r="AA123" s="494" t="s">
        <v>1130</v>
      </c>
      <c r="AB123" s="494" t="s">
        <v>966</v>
      </c>
      <c r="AC123" s="827"/>
      <c r="AD123" s="599"/>
      <c r="AE123" s="600"/>
      <c r="AF123" s="515"/>
      <c r="AG123" s="515"/>
      <c r="AH123" s="515"/>
    </row>
    <row r="124" spans="1:34" s="517" customFormat="1" ht="16.5" x14ac:dyDescent="0.25">
      <c r="A124" s="588" t="s">
        <v>313</v>
      </c>
      <c r="B124" s="601" t="s">
        <v>192</v>
      </c>
      <c r="C124" s="500" t="s">
        <v>678</v>
      </c>
      <c r="D124" s="590" t="s">
        <v>391</v>
      </c>
      <c r="E124" s="494">
        <f>VLOOKUP(D124,[35]Sheet1!$B$2:$C$12,2,TRUE)</f>
        <v>9</v>
      </c>
      <c r="F124" s="6" t="s">
        <v>393</v>
      </c>
      <c r="G124" s="494">
        <f>VLOOKUP(F124,[35]Sheet1!$B$2:$C$12,2,TRUE)</f>
        <v>7</v>
      </c>
      <c r="H124" s="590" t="s">
        <v>392</v>
      </c>
      <c r="I124" s="494">
        <f>VLOOKUP(H124,[35]Sheet1!$B$2:$C$12,2,TRUE)</f>
        <v>8</v>
      </c>
      <c r="J124" s="590" t="s">
        <v>391</v>
      </c>
      <c r="K124" s="494">
        <f>VLOOKUP(J124,[35]Sheet1!$B$2:$C$12,2,TRUE)</f>
        <v>9</v>
      </c>
      <c r="L124" s="590" t="s">
        <v>392</v>
      </c>
      <c r="M124" s="494">
        <f>VLOOKUP(L124,[35]Sheet1!$B$2:$C$12,2,TRUE)</f>
        <v>8</v>
      </c>
      <c r="N124" s="591" t="s">
        <v>392</v>
      </c>
      <c r="O124" s="494">
        <f>VLOOKUP(N124,[35]Sheet1!$B$2:$C$12,2,TRUE)</f>
        <v>8</v>
      </c>
      <c r="P124" s="6" t="s">
        <v>392</v>
      </c>
      <c r="Q124" s="494">
        <f>VLOOKUP(P124,[35]Sheet1!$B$2:$C$12,2,TRUE)</f>
        <v>8</v>
      </c>
      <c r="R124" s="592" t="s">
        <v>392</v>
      </c>
      <c r="S124" s="494">
        <f>VLOOKUP(R124,[35]Sheet1!$B$2:$C$12,2,TRUE)</f>
        <v>8</v>
      </c>
      <c r="T124" s="6">
        <f>IFERROR(VLOOKUP(#REF!,'[36]Chi tiet'!$D$7:$L$389,8,0),0)</f>
        <v>0</v>
      </c>
      <c r="U124" s="494" t="e">
        <f>VLOOKUP(T124,[35]Sheet1!$B$2:$C$12,2,TRUE)</f>
        <v>#N/A</v>
      </c>
      <c r="V124" s="6" t="s">
        <v>393</v>
      </c>
      <c r="W124" s="494">
        <f>VLOOKUP(V124,[35]Sheet1!$B$2:$C$12,2,TRUE)</f>
        <v>7</v>
      </c>
      <c r="X124" s="160" t="s">
        <v>392</v>
      </c>
      <c r="Y124" s="494">
        <f>VLOOKUP(X124,[35]Sheet1!$B$2:$C$12,2,TRUE)</f>
        <v>8</v>
      </c>
      <c r="Z124" s="593" t="e">
        <f t="shared" si="22"/>
        <v>#N/A</v>
      </c>
      <c r="AA124" s="494" t="s">
        <v>1130</v>
      </c>
      <c r="AB124" s="494" t="s">
        <v>1130</v>
      </c>
      <c r="AC124" s="827"/>
      <c r="AD124" s="594"/>
      <c r="AE124" s="602"/>
      <c r="AF124" s="515"/>
      <c r="AG124" s="515"/>
      <c r="AH124" s="515"/>
    </row>
    <row r="125" spans="1:34" s="517" customFormat="1" ht="19.899999999999999" customHeight="1" x14ac:dyDescent="0.25">
      <c r="A125" s="588" t="s">
        <v>314</v>
      </c>
      <c r="B125" s="601" t="s">
        <v>397</v>
      </c>
      <c r="C125" s="500" t="s">
        <v>682</v>
      </c>
      <c r="D125" s="590" t="s">
        <v>391</v>
      </c>
      <c r="E125" s="494">
        <f>VLOOKUP(D125,[35]Sheet1!$B$2:$C$12,2,TRUE)</f>
        <v>9</v>
      </c>
      <c r="F125" s="6" t="s">
        <v>393</v>
      </c>
      <c r="G125" s="494">
        <f>VLOOKUP(F125,[35]Sheet1!$B$2:$C$12,2,TRUE)</f>
        <v>7</v>
      </c>
      <c r="H125" s="590" t="s">
        <v>392</v>
      </c>
      <c r="I125" s="494">
        <f>VLOOKUP(H125,[35]Sheet1!$B$2:$C$12,2,TRUE)</f>
        <v>8</v>
      </c>
      <c r="J125" s="590" t="s">
        <v>391</v>
      </c>
      <c r="K125" s="494">
        <f>VLOOKUP(J125,[35]Sheet1!$B$2:$C$12,2,TRUE)</f>
        <v>9</v>
      </c>
      <c r="L125" s="590" t="s">
        <v>392</v>
      </c>
      <c r="M125" s="494">
        <f>VLOOKUP(L125,[35]Sheet1!$B$2:$C$12,2,TRUE)</f>
        <v>8</v>
      </c>
      <c r="N125" s="591" t="s">
        <v>392</v>
      </c>
      <c r="O125" s="494">
        <f>VLOOKUP(N125,[35]Sheet1!$B$2:$C$12,2,TRUE)</f>
        <v>8</v>
      </c>
      <c r="P125" s="6" t="s">
        <v>392</v>
      </c>
      <c r="Q125" s="494">
        <f>VLOOKUP(P125,[35]Sheet1!$B$2:$C$12,2,TRUE)</f>
        <v>8</v>
      </c>
      <c r="R125" s="592" t="s">
        <v>393</v>
      </c>
      <c r="S125" s="494">
        <f>VLOOKUP(R125,[35]Sheet1!$B$2:$C$12,2,TRUE)</f>
        <v>7</v>
      </c>
      <c r="T125" s="6" t="s">
        <v>392</v>
      </c>
      <c r="U125" s="494">
        <f>VLOOKUP(T125,[35]Sheet1!$B$2:$C$12,2,TRUE)</f>
        <v>8</v>
      </c>
      <c r="V125" s="6" t="s">
        <v>392</v>
      </c>
      <c r="W125" s="494">
        <f>VLOOKUP(V125,[35]Sheet1!$B$2:$C$12,2,TRUE)</f>
        <v>8</v>
      </c>
      <c r="X125" s="160" t="s">
        <v>392</v>
      </c>
      <c r="Y125" s="494">
        <f>VLOOKUP(X125,[35]Sheet1!$B$2:$C$12,2,TRUE)</f>
        <v>8</v>
      </c>
      <c r="Z125" s="593">
        <f>AVERAGE(D125:Y125)</f>
        <v>8</v>
      </c>
      <c r="AA125" s="494" t="s">
        <v>1130</v>
      </c>
      <c r="AB125" s="494" t="s">
        <v>1130</v>
      </c>
      <c r="AC125" s="827"/>
      <c r="AD125" s="594"/>
      <c r="AE125" s="595"/>
      <c r="AF125" s="515"/>
      <c r="AG125" s="515"/>
      <c r="AH125" s="515"/>
    </row>
    <row r="126" spans="1:34" s="517" customFormat="1" ht="19.899999999999999" customHeight="1" x14ac:dyDescent="0.25">
      <c r="A126" s="588" t="s">
        <v>315</v>
      </c>
      <c r="B126" s="601" t="s">
        <v>195</v>
      </c>
      <c r="C126" s="500" t="s">
        <v>681</v>
      </c>
      <c r="D126" s="590" t="s">
        <v>393</v>
      </c>
      <c r="E126" s="494">
        <f>VLOOKUP(D126,[35]Sheet1!$B$2:$C$12,2,TRUE)</f>
        <v>7</v>
      </c>
      <c r="F126" s="6" t="s">
        <v>393</v>
      </c>
      <c r="G126" s="494">
        <f>VLOOKUP(F126,[35]Sheet1!$B$2:$C$12,2,TRUE)</f>
        <v>7</v>
      </c>
      <c r="H126" s="590" t="s">
        <v>392</v>
      </c>
      <c r="I126" s="494">
        <f>VLOOKUP(H126,[35]Sheet1!$B$2:$C$12,2,TRUE)</f>
        <v>8</v>
      </c>
      <c r="J126" s="590" t="s">
        <v>393</v>
      </c>
      <c r="K126" s="494">
        <f>VLOOKUP(J126,[35]Sheet1!$B$2:$C$12,2,TRUE)</f>
        <v>7</v>
      </c>
      <c r="L126" s="590" t="s">
        <v>392</v>
      </c>
      <c r="M126" s="494">
        <f>VLOOKUP(L126,[35]Sheet1!$B$2:$C$12,2,TRUE)</f>
        <v>8</v>
      </c>
      <c r="N126" s="591" t="s">
        <v>392</v>
      </c>
      <c r="O126" s="494">
        <f>VLOOKUP(N126,[35]Sheet1!$B$2:$C$12,2,TRUE)</f>
        <v>8</v>
      </c>
      <c r="P126" s="6" t="s">
        <v>393</v>
      </c>
      <c r="Q126" s="494">
        <f>VLOOKUP(P126,[35]Sheet1!$B$2:$C$12,2,TRUE)</f>
        <v>7</v>
      </c>
      <c r="R126" s="592" t="s">
        <v>393</v>
      </c>
      <c r="S126" s="494">
        <f>VLOOKUP(R126,[35]Sheet1!$B$2:$C$12,2,TRUE)</f>
        <v>7</v>
      </c>
      <c r="T126" s="6" t="s">
        <v>394</v>
      </c>
      <c r="U126" s="494">
        <f>VLOOKUP(T126,[35]Sheet1!$B$2:$C$12,2,TRUE)</f>
        <v>6</v>
      </c>
      <c r="V126" s="6" t="s">
        <v>393</v>
      </c>
      <c r="W126" s="494">
        <f>VLOOKUP(V126,[35]Sheet1!$B$2:$C$12,2,TRUE)</f>
        <v>7</v>
      </c>
      <c r="X126" s="160" t="s">
        <v>393</v>
      </c>
      <c r="Y126" s="494">
        <f>VLOOKUP(X126,[35]Sheet1!$B$2:$C$12,2,TRUE)</f>
        <v>7</v>
      </c>
      <c r="Z126" s="593">
        <f>AVERAGE(D126:Y126)</f>
        <v>7.1818181818181817</v>
      </c>
      <c r="AA126" s="494" t="s">
        <v>1130</v>
      </c>
      <c r="AB126" s="494" t="s">
        <v>966</v>
      </c>
      <c r="AC126" s="827"/>
      <c r="AD126" s="594"/>
      <c r="AE126" s="595"/>
      <c r="AF126" s="515"/>
      <c r="AG126" s="515"/>
      <c r="AH126" s="515"/>
    </row>
    <row r="127" spans="1:34" s="517" customFormat="1" ht="19.899999999999999" customHeight="1" x14ac:dyDescent="0.25">
      <c r="A127" s="588" t="s">
        <v>316</v>
      </c>
      <c r="B127" s="601" t="s">
        <v>194</v>
      </c>
      <c r="C127" s="500" t="s">
        <v>680</v>
      </c>
      <c r="D127" s="590" t="s">
        <v>393</v>
      </c>
      <c r="E127" s="494">
        <f>VLOOKUP(D127,[35]Sheet1!$B$2:$C$12,2,TRUE)</f>
        <v>7</v>
      </c>
      <c r="F127" s="6" t="s">
        <v>393</v>
      </c>
      <c r="G127" s="494">
        <f>VLOOKUP(F127,[35]Sheet1!$B$2:$C$12,2,TRUE)</f>
        <v>7</v>
      </c>
      <c r="H127" s="590" t="s">
        <v>393</v>
      </c>
      <c r="I127" s="494">
        <f>VLOOKUP(H127,[35]Sheet1!$B$2:$C$12,2,TRUE)</f>
        <v>7</v>
      </c>
      <c r="J127" s="590" t="s">
        <v>393</v>
      </c>
      <c r="K127" s="494">
        <f>VLOOKUP(J127,[35]Sheet1!$B$2:$C$12,2,TRUE)</f>
        <v>7</v>
      </c>
      <c r="L127" s="590" t="s">
        <v>393</v>
      </c>
      <c r="M127" s="494">
        <f>VLOOKUP(L127,[35]Sheet1!$B$2:$C$12,2,TRUE)</f>
        <v>7</v>
      </c>
      <c r="N127" s="591" t="s">
        <v>392</v>
      </c>
      <c r="O127" s="494">
        <f>VLOOKUP(N127,[35]Sheet1!$B$2:$C$12,2,TRUE)</f>
        <v>8</v>
      </c>
      <c r="P127" s="6" t="s">
        <v>393</v>
      </c>
      <c r="Q127" s="494">
        <f>VLOOKUP(P127,[35]Sheet1!$B$2:$C$12,2,TRUE)</f>
        <v>7</v>
      </c>
      <c r="R127" s="592" t="s">
        <v>393</v>
      </c>
      <c r="S127" s="494">
        <f>VLOOKUP(R127,[35]Sheet1!$B$2:$C$12,2,TRUE)</f>
        <v>7</v>
      </c>
      <c r="T127" s="6" t="s">
        <v>393</v>
      </c>
      <c r="U127" s="494">
        <f>VLOOKUP(T127,[35]Sheet1!$B$2:$C$12,2,TRUE)</f>
        <v>7</v>
      </c>
      <c r="V127" s="6" t="s">
        <v>393</v>
      </c>
      <c r="W127" s="494">
        <f>VLOOKUP(V127,[35]Sheet1!$B$2:$C$12,2,TRUE)</f>
        <v>7</v>
      </c>
      <c r="X127" s="160" t="s">
        <v>393</v>
      </c>
      <c r="Y127" s="494">
        <f>VLOOKUP(X127,[35]Sheet1!$B$2:$C$12,2,TRUE)</f>
        <v>7</v>
      </c>
      <c r="Z127" s="593">
        <f t="shared" si="22"/>
        <v>7.0909090909090908</v>
      </c>
      <c r="AA127" s="494" t="s">
        <v>1130</v>
      </c>
      <c r="AB127" s="494" t="s">
        <v>966</v>
      </c>
      <c r="AC127" s="827"/>
      <c r="AD127" s="594"/>
      <c r="AE127" s="595"/>
      <c r="AF127" s="515"/>
      <c r="AG127" s="515"/>
      <c r="AH127" s="515"/>
    </row>
    <row r="128" spans="1:34" s="517" customFormat="1" ht="19.899999999999999" customHeight="1" x14ac:dyDescent="0.25">
      <c r="A128" s="588" t="s">
        <v>317</v>
      </c>
      <c r="B128" s="601" t="s">
        <v>193</v>
      </c>
      <c r="C128" s="500" t="s">
        <v>679</v>
      </c>
      <c r="D128" s="590" t="s">
        <v>393</v>
      </c>
      <c r="E128" s="494">
        <f>VLOOKUP(D128,[35]Sheet1!$B$2:$C$12,2,TRUE)</f>
        <v>7</v>
      </c>
      <c r="F128" s="6" t="s">
        <v>393</v>
      </c>
      <c r="G128" s="494">
        <f>VLOOKUP(F128,[35]Sheet1!$B$2:$C$12,2,TRUE)</f>
        <v>7</v>
      </c>
      <c r="H128" s="590" t="s">
        <v>392</v>
      </c>
      <c r="I128" s="494">
        <f>VLOOKUP(H128,[35]Sheet1!$B$2:$C$12,2,TRUE)</f>
        <v>8</v>
      </c>
      <c r="J128" s="590" t="s">
        <v>392</v>
      </c>
      <c r="K128" s="494">
        <f>VLOOKUP(J128,[35]Sheet1!$B$2:$C$12,2,TRUE)</f>
        <v>8</v>
      </c>
      <c r="L128" s="590" t="s">
        <v>393</v>
      </c>
      <c r="M128" s="494">
        <f>VLOOKUP(L128,[35]Sheet1!$B$2:$C$12,2,TRUE)</f>
        <v>7</v>
      </c>
      <c r="N128" s="591" t="s">
        <v>392</v>
      </c>
      <c r="O128" s="494">
        <f>VLOOKUP(N128,[35]Sheet1!$B$2:$C$12,2,TRUE)</f>
        <v>8</v>
      </c>
      <c r="P128" s="6" t="s">
        <v>392</v>
      </c>
      <c r="Q128" s="494">
        <f>VLOOKUP(P128,[35]Sheet1!$B$2:$C$12,2,TRUE)</f>
        <v>8</v>
      </c>
      <c r="R128" s="592" t="s">
        <v>393</v>
      </c>
      <c r="S128" s="494">
        <f>VLOOKUP(R128,[35]Sheet1!$B$2:$C$12,2,TRUE)</f>
        <v>7</v>
      </c>
      <c r="T128" s="6" t="s">
        <v>409</v>
      </c>
      <c r="U128" s="494">
        <f>VLOOKUP(T128,[35]Sheet1!$B$2:$C$12,2,TRUE)</f>
        <v>5</v>
      </c>
      <c r="V128" s="6" t="s">
        <v>393</v>
      </c>
      <c r="W128" s="494">
        <f>VLOOKUP(V128,[35]Sheet1!$B$2:$C$12,2,TRUE)</f>
        <v>7</v>
      </c>
      <c r="X128" s="160" t="s">
        <v>393</v>
      </c>
      <c r="Y128" s="494">
        <f>VLOOKUP(X128,[35]Sheet1!$B$2:$C$12,2,TRUE)</f>
        <v>7</v>
      </c>
      <c r="Z128" s="593">
        <f>AVERAGE(D128:Y128)</f>
        <v>7.1818181818181817</v>
      </c>
      <c r="AA128" s="6" t="s">
        <v>1130</v>
      </c>
      <c r="AB128" s="494" t="s">
        <v>966</v>
      </c>
      <c r="AC128" s="827"/>
      <c r="AD128" s="603"/>
      <c r="AE128" s="604"/>
      <c r="AF128" s="515"/>
      <c r="AG128" s="515"/>
      <c r="AH128" s="515"/>
    </row>
    <row r="129" spans="1:34" s="517" customFormat="1" ht="16.5" x14ac:dyDescent="0.25">
      <c r="A129" s="588" t="s">
        <v>318</v>
      </c>
      <c r="B129" s="596" t="s">
        <v>729</v>
      </c>
      <c r="C129" s="500" t="s">
        <v>730</v>
      </c>
      <c r="D129" s="590" t="s">
        <v>392</v>
      </c>
      <c r="E129" s="494">
        <f>VLOOKUP(D129,[35]Sheet1!$B$2:$C$12,2,TRUE)</f>
        <v>8</v>
      </c>
      <c r="F129" s="598" t="s">
        <v>393</v>
      </c>
      <c r="G129" s="494">
        <f>VLOOKUP(F129,[35]Sheet1!$B$2:$C$12,2,TRUE)</f>
        <v>7</v>
      </c>
      <c r="H129" s="590" t="s">
        <v>393</v>
      </c>
      <c r="I129" s="494">
        <f>VLOOKUP(H129,[35]Sheet1!$B$2:$C$12,2,TRUE)</f>
        <v>7</v>
      </c>
      <c r="J129" s="590" t="s">
        <v>393</v>
      </c>
      <c r="K129" s="494">
        <f>VLOOKUP(J129,[35]Sheet1!$B$2:$C$12,2,TRUE)</f>
        <v>7</v>
      </c>
      <c r="L129" s="590" t="s">
        <v>393</v>
      </c>
      <c r="M129" s="494">
        <f>VLOOKUP(L129,[35]Sheet1!$B$2:$C$12,2,TRUE)</f>
        <v>7</v>
      </c>
      <c r="N129" s="591" t="s">
        <v>393</v>
      </c>
      <c r="O129" s="494">
        <f>VLOOKUP(N129,[35]Sheet1!$B$2:$C$12,2,TRUE)</f>
        <v>7</v>
      </c>
      <c r="P129" s="6" t="s">
        <v>392</v>
      </c>
      <c r="Q129" s="494">
        <f>VLOOKUP(P129,[35]Sheet1!$B$2:$C$12,2,TRUE)</f>
        <v>8</v>
      </c>
      <c r="R129" s="592" t="s">
        <v>393</v>
      </c>
      <c r="S129" s="494">
        <f>VLOOKUP(R129,[35]Sheet1!$B$2:$C$12,2,TRUE)</f>
        <v>7</v>
      </c>
      <c r="T129" s="6" t="s">
        <v>392</v>
      </c>
      <c r="U129" s="494">
        <f>VLOOKUP(T129,[35]Sheet1!$B$2:$C$12,2,TRUE)</f>
        <v>8</v>
      </c>
      <c r="V129" s="6" t="s">
        <v>392</v>
      </c>
      <c r="W129" s="494">
        <f>VLOOKUP(V129,[35]Sheet1!$B$2:$C$12,2,TRUE)</f>
        <v>8</v>
      </c>
      <c r="X129" s="160" t="s">
        <v>393</v>
      </c>
      <c r="Y129" s="494">
        <f>VLOOKUP(X129,[35]Sheet1!$B$2:$C$12,2,TRUE)</f>
        <v>7</v>
      </c>
      <c r="Z129" s="593">
        <f>AVERAGE(D129:Y129)</f>
        <v>7.3636363636363633</v>
      </c>
      <c r="AA129" s="494" t="s">
        <v>1130</v>
      </c>
      <c r="AB129" s="494" t="s">
        <v>966</v>
      </c>
      <c r="AC129" s="827"/>
      <c r="AD129" s="594"/>
      <c r="AE129" s="595"/>
      <c r="AF129" s="515"/>
      <c r="AG129" s="515"/>
      <c r="AH129" s="515"/>
    </row>
    <row r="130" spans="1:34" ht="15.75" x14ac:dyDescent="0.25">
      <c r="B130" s="608" t="s">
        <v>1160</v>
      </c>
    </row>
    <row r="131" spans="1:34" s="507" customFormat="1" ht="43.5" customHeight="1" x14ac:dyDescent="0.25">
      <c r="A131" s="497" t="s">
        <v>310</v>
      </c>
      <c r="B131" s="605" t="s">
        <v>197</v>
      </c>
      <c r="C131" s="497" t="s">
        <v>683</v>
      </c>
      <c r="D131" s="500" t="s">
        <v>390</v>
      </c>
      <c r="E131" s="500">
        <v>10</v>
      </c>
      <c r="F131" s="500" t="s">
        <v>390</v>
      </c>
      <c r="G131" s="500">
        <v>10</v>
      </c>
      <c r="H131" s="500" t="s">
        <v>390</v>
      </c>
      <c r="I131" s="500">
        <v>10</v>
      </c>
      <c r="J131" s="500" t="s">
        <v>390</v>
      </c>
      <c r="K131" s="500">
        <v>10</v>
      </c>
      <c r="L131" s="500" t="s">
        <v>390</v>
      </c>
      <c r="M131" s="500">
        <v>10</v>
      </c>
      <c r="N131" s="500" t="s">
        <v>390</v>
      </c>
      <c r="O131" s="500">
        <v>10</v>
      </c>
      <c r="P131" s="500" t="s">
        <v>390</v>
      </c>
      <c r="Q131" s="500">
        <v>10</v>
      </c>
      <c r="R131" s="500" t="s">
        <v>391</v>
      </c>
      <c r="S131" s="500">
        <v>9</v>
      </c>
      <c r="T131" s="500" t="s">
        <v>391</v>
      </c>
      <c r="U131" s="500">
        <v>9</v>
      </c>
      <c r="V131" s="500" t="s">
        <v>390</v>
      </c>
      <c r="W131" s="500">
        <v>10</v>
      </c>
      <c r="X131" s="500" t="s">
        <v>390</v>
      </c>
      <c r="Y131" s="500">
        <v>10</v>
      </c>
      <c r="Z131" s="606">
        <f>AVERAGE(E131,G131,I131,K131,M131,O131,Q131,S131,U131,W131,Y131)</f>
        <v>9.8181818181818183</v>
      </c>
      <c r="AA131" s="494" t="s">
        <v>1130</v>
      </c>
      <c r="AB131" s="494" t="s">
        <v>1130</v>
      </c>
      <c r="AC131" s="828"/>
      <c r="AD131" s="506"/>
    </row>
    <row r="132" spans="1:34" s="507" customFormat="1" ht="48.75" customHeight="1" x14ac:dyDescent="0.25">
      <c r="A132" s="497" t="s">
        <v>311</v>
      </c>
      <c r="B132" s="605" t="s">
        <v>91</v>
      </c>
      <c r="C132" s="497" t="s">
        <v>479</v>
      </c>
      <c r="D132" s="500" t="s">
        <v>391</v>
      </c>
      <c r="E132" s="500">
        <v>9</v>
      </c>
      <c r="F132" s="500" t="s">
        <v>391</v>
      </c>
      <c r="G132" s="500">
        <v>9</v>
      </c>
      <c r="H132" s="500" t="s">
        <v>391</v>
      </c>
      <c r="I132" s="500">
        <v>9</v>
      </c>
      <c r="J132" s="500" t="s">
        <v>390</v>
      </c>
      <c r="K132" s="500">
        <v>10</v>
      </c>
      <c r="L132" s="500" t="s">
        <v>391</v>
      </c>
      <c r="M132" s="500">
        <v>9</v>
      </c>
      <c r="N132" s="500" t="s">
        <v>391</v>
      </c>
      <c r="O132" s="500">
        <v>9</v>
      </c>
      <c r="P132" s="500" t="s">
        <v>391</v>
      </c>
      <c r="Q132" s="500">
        <v>9</v>
      </c>
      <c r="R132" s="500" t="s">
        <v>394</v>
      </c>
      <c r="S132" s="500">
        <v>6</v>
      </c>
      <c r="T132" s="500" t="s">
        <v>391</v>
      </c>
      <c r="U132" s="500">
        <v>9</v>
      </c>
      <c r="V132" s="500" t="s">
        <v>390</v>
      </c>
      <c r="W132" s="500">
        <v>10</v>
      </c>
      <c r="X132" s="500" t="s">
        <v>392</v>
      </c>
      <c r="Y132" s="500">
        <v>8</v>
      </c>
      <c r="Z132" s="606">
        <f t="shared" ref="Z132:Z133" si="23">AVERAGE(E132,G132,I132,K132,M132,O132,Q132,S132,U132,W132,Y132)</f>
        <v>8.8181818181818183</v>
      </c>
      <c r="AA132" s="494" t="s">
        <v>966</v>
      </c>
      <c r="AB132" s="494" t="s">
        <v>966</v>
      </c>
      <c r="AC132" s="828"/>
      <c r="AD132" s="506"/>
    </row>
    <row r="133" spans="1:34" s="507" customFormat="1" ht="51.75" customHeight="1" x14ac:dyDescent="0.25">
      <c r="A133" s="497" t="s">
        <v>312</v>
      </c>
      <c r="B133" s="605" t="s">
        <v>366</v>
      </c>
      <c r="C133" s="497" t="s">
        <v>480</v>
      </c>
      <c r="D133" s="500" t="s">
        <v>392</v>
      </c>
      <c r="E133" s="500">
        <v>8</v>
      </c>
      <c r="F133" s="500" t="s">
        <v>392</v>
      </c>
      <c r="G133" s="500">
        <v>8</v>
      </c>
      <c r="H133" s="500" t="s">
        <v>393</v>
      </c>
      <c r="I133" s="500">
        <v>7</v>
      </c>
      <c r="J133" s="500" t="s">
        <v>392</v>
      </c>
      <c r="K133" s="500">
        <v>8</v>
      </c>
      <c r="L133" s="500" t="s">
        <v>392</v>
      </c>
      <c r="M133" s="500">
        <v>8</v>
      </c>
      <c r="N133" s="500" t="s">
        <v>393</v>
      </c>
      <c r="O133" s="500">
        <v>7</v>
      </c>
      <c r="P133" s="500" t="s">
        <v>393</v>
      </c>
      <c r="Q133" s="500">
        <v>7</v>
      </c>
      <c r="R133" s="500" t="s">
        <v>393</v>
      </c>
      <c r="S133" s="500">
        <v>7</v>
      </c>
      <c r="T133" s="500" t="s">
        <v>393</v>
      </c>
      <c r="U133" s="500">
        <v>7</v>
      </c>
      <c r="V133" s="500" t="s">
        <v>393</v>
      </c>
      <c r="W133" s="500">
        <v>7</v>
      </c>
      <c r="X133" s="500" t="s">
        <v>393</v>
      </c>
      <c r="Y133" s="500">
        <v>7</v>
      </c>
      <c r="Z133" s="606">
        <f t="shared" si="23"/>
        <v>7.3636363636363633</v>
      </c>
      <c r="AA133" s="494" t="s">
        <v>966</v>
      </c>
      <c r="AB133" s="494" t="s">
        <v>966</v>
      </c>
      <c r="AC133" s="828"/>
      <c r="AD133" s="506"/>
    </row>
    <row r="134" spans="1:34" ht="15.75" x14ac:dyDescent="0.25">
      <c r="B134" s="608" t="s">
        <v>1167</v>
      </c>
    </row>
    <row r="135" spans="1:34" s="7" customFormat="1" ht="50.1" customHeight="1" x14ac:dyDescent="0.25">
      <c r="A135" s="207" t="s">
        <v>310</v>
      </c>
      <c r="B135" s="610" t="s">
        <v>18</v>
      </c>
      <c r="C135" s="611" t="s">
        <v>456</v>
      </c>
      <c r="D135" s="19" t="s">
        <v>390</v>
      </c>
      <c r="E135" s="19">
        <f>IF(D135="A1",10,IF(D135="A2",9,IF(D135="A3",8,IF(OR(D135="A4",D135="A DN"),7,IF(D135="B1",6,IF(D135="B2",5,IF(D135="C1",4,IF(D135="C2",3,IF(D135="D",1,0)))))))))</f>
        <v>10</v>
      </c>
      <c r="F135" s="19" t="s">
        <v>390</v>
      </c>
      <c r="G135" s="19">
        <f>IF(F135="A1",10,IF(F135="A2",9,IF(F135="A3",8,IF(OR(F135="A4",F135="A DN"),7,IF(F135="B1",6,IF(F135="B2",5,IF(F135="C1",4,IF(F135="C2",3,IF(F135="D",1,0)))))))))</f>
        <v>10</v>
      </c>
      <c r="H135" s="19" t="s">
        <v>390</v>
      </c>
      <c r="I135" s="19">
        <f>IF(H135="A1",10,IF(H135="A2",9,IF(H135="A3",8,IF(OR(H135="A4",H135="A DN"),7,IF(H135="B1",6,IF(H135="B2",5,IF(H135="C1",4,IF(H135="C2",3,IF(H135="D",1,0)))))))))</f>
        <v>10</v>
      </c>
      <c r="J135" s="19" t="s">
        <v>390</v>
      </c>
      <c r="K135" s="19">
        <f t="shared" ref="K135:Y150" si="24">IF(J135="A1",10,IF(J135="A2",9,IF(J135="A3",8,IF(J135="A4",7,IF(J135="B1",6,IF(J135="B2",5,IF(J135="C1",4,IF(J135="C2",3,IF(J135="A DN",2,(IF(J135="D",1,0)))))))))))</f>
        <v>10</v>
      </c>
      <c r="L135" s="19" t="s">
        <v>390</v>
      </c>
      <c r="M135" s="19">
        <f t="shared" si="24"/>
        <v>10</v>
      </c>
      <c r="N135" s="19" t="s">
        <v>390</v>
      </c>
      <c r="O135" s="19">
        <f t="shared" si="24"/>
        <v>10</v>
      </c>
      <c r="P135" s="19" t="s">
        <v>390</v>
      </c>
      <c r="Q135" s="19">
        <f t="shared" si="24"/>
        <v>10</v>
      </c>
      <c r="R135" s="19" t="s">
        <v>391</v>
      </c>
      <c r="S135" s="19">
        <f t="shared" si="24"/>
        <v>9</v>
      </c>
      <c r="T135" s="19" t="s">
        <v>390</v>
      </c>
      <c r="U135" s="19">
        <f t="shared" si="24"/>
        <v>10</v>
      </c>
      <c r="V135" s="19" t="s">
        <v>390</v>
      </c>
      <c r="W135" s="19">
        <f t="shared" si="24"/>
        <v>10</v>
      </c>
      <c r="X135" s="19" t="s">
        <v>391</v>
      </c>
      <c r="Y135" s="19">
        <f t="shared" si="24"/>
        <v>9</v>
      </c>
      <c r="Z135" s="612">
        <f>AVERAGE(E135,G135,I135,K135,M135,O135,Q135,S135,U135,W135,Y135)</f>
        <v>9.8181818181818183</v>
      </c>
      <c r="AA135" s="45" t="s">
        <v>1130</v>
      </c>
      <c r="AB135" s="45" t="s">
        <v>1130</v>
      </c>
      <c r="AC135" s="816"/>
      <c r="AD135" s="3"/>
    </row>
    <row r="136" spans="1:34" s="7" customFormat="1" ht="50.1" customHeight="1" x14ac:dyDescent="0.25">
      <c r="A136" s="207" t="s">
        <v>311</v>
      </c>
      <c r="B136" s="610" t="s">
        <v>72</v>
      </c>
      <c r="C136" s="611" t="s">
        <v>457</v>
      </c>
      <c r="D136" s="19" t="s">
        <v>390</v>
      </c>
      <c r="E136" s="19">
        <f t="shared" ref="E136:E151" si="25">IF(D136="A1",10,IF(D136="A2",9,IF(D136="A3",8,IF(OR(D136="A4",D136="A DN"),7,IF(D136="B1",6,IF(D136="B2",5,IF(D136="C1",4,IF(D136="C2",3,IF(D136="D",1,0)))))))))</f>
        <v>10</v>
      </c>
      <c r="F136" s="19" t="s">
        <v>391</v>
      </c>
      <c r="G136" s="19">
        <f t="shared" ref="G136:G151" si="26">IF(F136="A1",10,IF(F136="A2",9,IF(F136="A3",8,IF(OR(F136="A4",F136="A DN"),7,IF(F136="B1",6,IF(F136="B2",5,IF(F136="C1",4,IF(F136="C2",3,IF(F136="D",1,0)))))))))</f>
        <v>9</v>
      </c>
      <c r="H136" s="19" t="s">
        <v>390</v>
      </c>
      <c r="I136" s="19">
        <f t="shared" ref="I136:I151" si="27">IF(H136="A1",10,IF(H136="A2",9,IF(H136="A3",8,IF(OR(H136="A4",H136="A DN"),7,IF(H136="B1",6,IF(H136="B2",5,IF(H136="C1",4,IF(H136="C2",3,IF(H136="D",1,0)))))))))</f>
        <v>10</v>
      </c>
      <c r="J136" s="19" t="s">
        <v>393</v>
      </c>
      <c r="K136" s="19">
        <f t="shared" si="24"/>
        <v>7</v>
      </c>
      <c r="L136" s="19" t="s">
        <v>390</v>
      </c>
      <c r="M136" s="19">
        <f t="shared" si="24"/>
        <v>10</v>
      </c>
      <c r="N136" s="19" t="s">
        <v>390</v>
      </c>
      <c r="O136" s="19">
        <f t="shared" si="24"/>
        <v>10</v>
      </c>
      <c r="P136" s="19" t="s">
        <v>391</v>
      </c>
      <c r="Q136" s="19">
        <f t="shared" si="24"/>
        <v>9</v>
      </c>
      <c r="R136" s="19" t="s">
        <v>391</v>
      </c>
      <c r="S136" s="19">
        <f t="shared" si="24"/>
        <v>9</v>
      </c>
      <c r="T136" s="19" t="s">
        <v>391</v>
      </c>
      <c r="U136" s="19">
        <f t="shared" si="24"/>
        <v>9</v>
      </c>
      <c r="V136" s="19" t="s">
        <v>391</v>
      </c>
      <c r="W136" s="19">
        <f t="shared" si="24"/>
        <v>9</v>
      </c>
      <c r="X136" s="19" t="s">
        <v>391</v>
      </c>
      <c r="Y136" s="19">
        <f t="shared" si="24"/>
        <v>9</v>
      </c>
      <c r="Z136" s="612">
        <f t="shared" ref="Z136:Z151" si="28">AVERAGE(E136,G136,I136,K136,M136,O136,Q136,S136,U136,W136,Y136)</f>
        <v>9.1818181818181817</v>
      </c>
      <c r="AA136" s="45" t="s">
        <v>966</v>
      </c>
      <c r="AB136" s="45" t="s">
        <v>1130</v>
      </c>
      <c r="AC136" s="816"/>
      <c r="AD136" s="3"/>
    </row>
    <row r="137" spans="1:34" s="7" customFormat="1" ht="50.1" customHeight="1" x14ac:dyDescent="0.25">
      <c r="A137" s="207" t="s">
        <v>312</v>
      </c>
      <c r="B137" s="610" t="s">
        <v>73</v>
      </c>
      <c r="C137" s="611" t="s">
        <v>459</v>
      </c>
      <c r="D137" s="19" t="s">
        <v>392</v>
      </c>
      <c r="E137" s="19">
        <f t="shared" si="25"/>
        <v>8</v>
      </c>
      <c r="F137" s="19" t="s">
        <v>390</v>
      </c>
      <c r="G137" s="19">
        <f t="shared" si="26"/>
        <v>10</v>
      </c>
      <c r="H137" s="19" t="s">
        <v>391</v>
      </c>
      <c r="I137" s="19">
        <f t="shared" si="27"/>
        <v>9</v>
      </c>
      <c r="J137" s="19" t="s">
        <v>392</v>
      </c>
      <c r="K137" s="19">
        <f t="shared" si="24"/>
        <v>8</v>
      </c>
      <c r="L137" s="19" t="s">
        <v>390</v>
      </c>
      <c r="M137" s="19">
        <f t="shared" si="24"/>
        <v>10</v>
      </c>
      <c r="N137" s="19" t="s">
        <v>393</v>
      </c>
      <c r="O137" s="19">
        <f t="shared" si="24"/>
        <v>7</v>
      </c>
      <c r="P137" s="19" t="s">
        <v>392</v>
      </c>
      <c r="Q137" s="19">
        <f t="shared" si="24"/>
        <v>8</v>
      </c>
      <c r="R137" s="19" t="s">
        <v>390</v>
      </c>
      <c r="S137" s="19">
        <f t="shared" si="24"/>
        <v>10</v>
      </c>
      <c r="T137" s="19" t="s">
        <v>392</v>
      </c>
      <c r="U137" s="19">
        <f t="shared" si="24"/>
        <v>8</v>
      </c>
      <c r="V137" s="233" t="s">
        <v>394</v>
      </c>
      <c r="W137" s="19">
        <f t="shared" si="24"/>
        <v>6</v>
      </c>
      <c r="X137" s="19" t="s">
        <v>392</v>
      </c>
      <c r="Y137" s="19">
        <f t="shared" si="24"/>
        <v>8</v>
      </c>
      <c r="Z137" s="612">
        <f t="shared" si="28"/>
        <v>8.3636363636363633</v>
      </c>
      <c r="AA137" s="45" t="s">
        <v>966</v>
      </c>
      <c r="AB137" s="45" t="s">
        <v>966</v>
      </c>
      <c r="AC137" s="829" t="s">
        <v>1162</v>
      </c>
      <c r="AD137" s="3"/>
    </row>
    <row r="138" spans="1:34" s="7" customFormat="1" ht="50.1" customHeight="1" x14ac:dyDescent="0.25">
      <c r="A138" s="207" t="s">
        <v>313</v>
      </c>
      <c r="B138" s="610" t="s">
        <v>76</v>
      </c>
      <c r="C138" s="611" t="s">
        <v>462</v>
      </c>
      <c r="D138" s="19" t="s">
        <v>391</v>
      </c>
      <c r="E138" s="19">
        <f t="shared" si="25"/>
        <v>9</v>
      </c>
      <c r="F138" s="19" t="s">
        <v>391</v>
      </c>
      <c r="G138" s="19">
        <f t="shared" si="26"/>
        <v>9</v>
      </c>
      <c r="H138" s="19" t="s">
        <v>392</v>
      </c>
      <c r="I138" s="19">
        <f t="shared" si="27"/>
        <v>8</v>
      </c>
      <c r="J138" s="19" t="s">
        <v>393</v>
      </c>
      <c r="K138" s="19">
        <f t="shared" si="24"/>
        <v>7</v>
      </c>
      <c r="L138" s="19" t="s">
        <v>392</v>
      </c>
      <c r="M138" s="19">
        <f t="shared" si="24"/>
        <v>8</v>
      </c>
      <c r="N138" s="19" t="s">
        <v>392</v>
      </c>
      <c r="O138" s="19">
        <f t="shared" si="24"/>
        <v>8</v>
      </c>
      <c r="P138" s="19" t="s">
        <v>392</v>
      </c>
      <c r="Q138" s="19">
        <f t="shared" si="24"/>
        <v>8</v>
      </c>
      <c r="R138" s="19" t="s">
        <v>392</v>
      </c>
      <c r="S138" s="19">
        <f t="shared" si="24"/>
        <v>8</v>
      </c>
      <c r="T138" s="19" t="s">
        <v>392</v>
      </c>
      <c r="U138" s="19">
        <f t="shared" si="24"/>
        <v>8</v>
      </c>
      <c r="V138" s="19" t="s">
        <v>392</v>
      </c>
      <c r="W138" s="19">
        <f t="shared" si="24"/>
        <v>8</v>
      </c>
      <c r="X138" s="19" t="s">
        <v>392</v>
      </c>
      <c r="Y138" s="19">
        <f t="shared" si="24"/>
        <v>8</v>
      </c>
      <c r="Z138" s="612">
        <f t="shared" si="28"/>
        <v>8.0909090909090917</v>
      </c>
      <c r="AA138" s="45" t="s">
        <v>1130</v>
      </c>
      <c r="AB138" s="45" t="s">
        <v>1130</v>
      </c>
      <c r="AC138" s="816"/>
      <c r="AD138" s="3"/>
    </row>
    <row r="139" spans="1:34" s="7" customFormat="1" ht="50.1" customHeight="1" x14ac:dyDescent="0.25">
      <c r="A139" s="207" t="s">
        <v>314</v>
      </c>
      <c r="B139" s="610" t="s">
        <v>20</v>
      </c>
      <c r="C139" s="611" t="s">
        <v>463</v>
      </c>
      <c r="D139" s="19" t="s">
        <v>390</v>
      </c>
      <c r="E139" s="19">
        <f t="shared" si="25"/>
        <v>10</v>
      </c>
      <c r="F139" s="19" t="s">
        <v>390</v>
      </c>
      <c r="G139" s="19">
        <f t="shared" si="26"/>
        <v>10</v>
      </c>
      <c r="H139" s="19" t="s">
        <v>390</v>
      </c>
      <c r="I139" s="19">
        <f t="shared" si="27"/>
        <v>10</v>
      </c>
      <c r="J139" s="19" t="s">
        <v>391</v>
      </c>
      <c r="K139" s="19">
        <f t="shared" si="24"/>
        <v>9</v>
      </c>
      <c r="L139" s="19" t="s">
        <v>390</v>
      </c>
      <c r="M139" s="19">
        <f t="shared" si="24"/>
        <v>10</v>
      </c>
      <c r="N139" s="19" t="s">
        <v>390</v>
      </c>
      <c r="O139" s="19">
        <f t="shared" si="24"/>
        <v>10</v>
      </c>
      <c r="P139" s="19" t="s">
        <v>391</v>
      </c>
      <c r="Q139" s="19">
        <f t="shared" si="24"/>
        <v>9</v>
      </c>
      <c r="R139" s="19" t="s">
        <v>390</v>
      </c>
      <c r="S139" s="19">
        <f t="shared" si="24"/>
        <v>10</v>
      </c>
      <c r="T139" s="19" t="s">
        <v>391</v>
      </c>
      <c r="U139" s="19">
        <f t="shared" si="24"/>
        <v>9</v>
      </c>
      <c r="V139" s="19" t="s">
        <v>391</v>
      </c>
      <c r="W139" s="19">
        <f t="shared" si="24"/>
        <v>9</v>
      </c>
      <c r="X139" s="19" t="s">
        <v>391</v>
      </c>
      <c r="Y139" s="19">
        <f t="shared" si="24"/>
        <v>9</v>
      </c>
      <c r="Z139" s="612">
        <f t="shared" si="28"/>
        <v>9.545454545454545</v>
      </c>
      <c r="AA139" s="45" t="s">
        <v>1130</v>
      </c>
      <c r="AB139" s="45" t="s">
        <v>1130</v>
      </c>
      <c r="AC139" s="816"/>
      <c r="AD139" s="3"/>
    </row>
    <row r="140" spans="1:34" s="7" customFormat="1" ht="50.1" customHeight="1" x14ac:dyDescent="0.25">
      <c r="A140" s="207" t="s">
        <v>315</v>
      </c>
      <c r="B140" s="610" t="s">
        <v>78</v>
      </c>
      <c r="C140" s="611" t="s">
        <v>460</v>
      </c>
      <c r="D140" s="19" t="s">
        <v>392</v>
      </c>
      <c r="E140" s="19">
        <f t="shared" si="25"/>
        <v>8</v>
      </c>
      <c r="F140" s="19" t="s">
        <v>392</v>
      </c>
      <c r="G140" s="19">
        <f t="shared" si="26"/>
        <v>8</v>
      </c>
      <c r="H140" s="19" t="s">
        <v>393</v>
      </c>
      <c r="I140" s="19">
        <f t="shared" si="27"/>
        <v>7</v>
      </c>
      <c r="J140" s="19" t="s">
        <v>392</v>
      </c>
      <c r="K140" s="19">
        <f t="shared" si="24"/>
        <v>8</v>
      </c>
      <c r="L140" s="19" t="s">
        <v>392</v>
      </c>
      <c r="M140" s="19">
        <f t="shared" si="24"/>
        <v>8</v>
      </c>
      <c r="N140" s="19" t="s">
        <v>392</v>
      </c>
      <c r="O140" s="19">
        <f t="shared" si="24"/>
        <v>8</v>
      </c>
      <c r="P140" s="19" t="s">
        <v>392</v>
      </c>
      <c r="Q140" s="19">
        <f t="shared" si="24"/>
        <v>8</v>
      </c>
      <c r="R140" s="19" t="s">
        <v>392</v>
      </c>
      <c r="S140" s="19">
        <f t="shared" si="24"/>
        <v>8</v>
      </c>
      <c r="T140" s="19" t="s">
        <v>392</v>
      </c>
      <c r="U140" s="19">
        <f t="shared" si="24"/>
        <v>8</v>
      </c>
      <c r="V140" s="19" t="s">
        <v>391</v>
      </c>
      <c r="W140" s="19">
        <f t="shared" si="24"/>
        <v>9</v>
      </c>
      <c r="X140" s="19" t="s">
        <v>392</v>
      </c>
      <c r="Y140" s="19">
        <f t="shared" si="24"/>
        <v>8</v>
      </c>
      <c r="Z140" s="612">
        <f t="shared" si="28"/>
        <v>8</v>
      </c>
      <c r="AA140" s="45" t="s">
        <v>966</v>
      </c>
      <c r="AB140" s="45" t="s">
        <v>1130</v>
      </c>
      <c r="AC140" s="816"/>
      <c r="AD140" s="3"/>
    </row>
    <row r="141" spans="1:34" s="7" customFormat="1" ht="50.1" customHeight="1" x14ac:dyDescent="0.25">
      <c r="A141" s="207" t="s">
        <v>316</v>
      </c>
      <c r="B141" s="610" t="s">
        <v>3</v>
      </c>
      <c r="C141" s="611" t="s">
        <v>464</v>
      </c>
      <c r="D141" s="19" t="s">
        <v>392</v>
      </c>
      <c r="E141" s="19">
        <f t="shared" si="25"/>
        <v>8</v>
      </c>
      <c r="F141" s="19" t="s">
        <v>392</v>
      </c>
      <c r="G141" s="19">
        <f t="shared" si="26"/>
        <v>8</v>
      </c>
      <c r="H141" s="19" t="s">
        <v>392</v>
      </c>
      <c r="I141" s="19">
        <f t="shared" si="27"/>
        <v>8</v>
      </c>
      <c r="J141" s="19" t="s">
        <v>393</v>
      </c>
      <c r="K141" s="19">
        <f t="shared" si="24"/>
        <v>7</v>
      </c>
      <c r="L141" s="19" t="s">
        <v>392</v>
      </c>
      <c r="M141" s="19">
        <f t="shared" si="24"/>
        <v>8</v>
      </c>
      <c r="N141" s="19" t="s">
        <v>392</v>
      </c>
      <c r="O141" s="19">
        <f t="shared" si="24"/>
        <v>8</v>
      </c>
      <c r="P141" s="19" t="s">
        <v>392</v>
      </c>
      <c r="Q141" s="19">
        <f t="shared" si="24"/>
        <v>8</v>
      </c>
      <c r="R141" s="19" t="s">
        <v>391</v>
      </c>
      <c r="S141" s="19">
        <f t="shared" si="24"/>
        <v>9</v>
      </c>
      <c r="T141" s="19" t="s">
        <v>392</v>
      </c>
      <c r="U141" s="19">
        <f t="shared" si="24"/>
        <v>8</v>
      </c>
      <c r="V141" s="19" t="s">
        <v>391</v>
      </c>
      <c r="W141" s="19">
        <f t="shared" si="24"/>
        <v>9</v>
      </c>
      <c r="X141" s="19" t="s">
        <v>393</v>
      </c>
      <c r="Y141" s="19">
        <f t="shared" si="24"/>
        <v>7</v>
      </c>
      <c r="Z141" s="612">
        <f t="shared" si="28"/>
        <v>8</v>
      </c>
      <c r="AA141" s="45" t="s">
        <v>966</v>
      </c>
      <c r="AB141" s="45" t="s">
        <v>1130</v>
      </c>
      <c r="AC141" s="816"/>
      <c r="AD141" s="3"/>
    </row>
    <row r="142" spans="1:34" s="7" customFormat="1" ht="50.1" customHeight="1" x14ac:dyDescent="0.25">
      <c r="A142" s="207" t="s">
        <v>317</v>
      </c>
      <c r="B142" s="610" t="s">
        <v>70</v>
      </c>
      <c r="C142" s="611" t="s">
        <v>465</v>
      </c>
      <c r="D142" s="19" t="s">
        <v>391</v>
      </c>
      <c r="E142" s="19">
        <f t="shared" si="25"/>
        <v>9</v>
      </c>
      <c r="F142" s="19" t="s">
        <v>391</v>
      </c>
      <c r="G142" s="19">
        <f t="shared" si="26"/>
        <v>9</v>
      </c>
      <c r="H142" s="19" t="s">
        <v>392</v>
      </c>
      <c r="I142" s="19">
        <f t="shared" si="27"/>
        <v>8</v>
      </c>
      <c r="J142" s="19" t="s">
        <v>392</v>
      </c>
      <c r="K142" s="19">
        <f t="shared" si="24"/>
        <v>8</v>
      </c>
      <c r="L142" s="19" t="s">
        <v>392</v>
      </c>
      <c r="M142" s="19">
        <f t="shared" si="24"/>
        <v>8</v>
      </c>
      <c r="N142" s="19" t="s">
        <v>392</v>
      </c>
      <c r="O142" s="19">
        <f t="shared" si="24"/>
        <v>8</v>
      </c>
      <c r="P142" s="19" t="s">
        <v>393</v>
      </c>
      <c r="Q142" s="19">
        <f t="shared" si="24"/>
        <v>7</v>
      </c>
      <c r="R142" s="19" t="s">
        <v>392</v>
      </c>
      <c r="S142" s="19">
        <f t="shared" si="24"/>
        <v>8</v>
      </c>
      <c r="T142" s="19" t="s">
        <v>392</v>
      </c>
      <c r="U142" s="19">
        <f t="shared" si="24"/>
        <v>8</v>
      </c>
      <c r="V142" s="19" t="s">
        <v>392</v>
      </c>
      <c r="W142" s="19">
        <f t="shared" si="24"/>
        <v>8</v>
      </c>
      <c r="X142" s="19" t="s">
        <v>392</v>
      </c>
      <c r="Y142" s="19">
        <f t="shared" si="24"/>
        <v>8</v>
      </c>
      <c r="Z142" s="612">
        <f t="shared" si="28"/>
        <v>8.0909090909090917</v>
      </c>
      <c r="AA142" s="45" t="s">
        <v>1130</v>
      </c>
      <c r="AB142" s="45" t="s">
        <v>1130</v>
      </c>
      <c r="AC142" s="816"/>
      <c r="AD142" s="3"/>
    </row>
    <row r="143" spans="1:34" s="7" customFormat="1" ht="50.1" customHeight="1" x14ac:dyDescent="0.25">
      <c r="A143" s="207" t="s">
        <v>318</v>
      </c>
      <c r="B143" s="613" t="s">
        <v>75</v>
      </c>
      <c r="C143" s="611" t="s">
        <v>461</v>
      </c>
      <c r="D143" s="19" t="s">
        <v>392</v>
      </c>
      <c r="E143" s="19">
        <f t="shared" si="25"/>
        <v>8</v>
      </c>
      <c r="F143" s="19" t="s">
        <v>391</v>
      </c>
      <c r="G143" s="19">
        <f t="shared" si="26"/>
        <v>9</v>
      </c>
      <c r="H143" s="19" t="s">
        <v>391</v>
      </c>
      <c r="I143" s="19">
        <f t="shared" si="27"/>
        <v>9</v>
      </c>
      <c r="J143" s="19" t="s">
        <v>392</v>
      </c>
      <c r="K143" s="19">
        <f t="shared" si="24"/>
        <v>8</v>
      </c>
      <c r="L143" s="19" t="s">
        <v>391</v>
      </c>
      <c r="M143" s="19">
        <f t="shared" si="24"/>
        <v>9</v>
      </c>
      <c r="N143" s="19" t="s">
        <v>390</v>
      </c>
      <c r="O143" s="19">
        <f t="shared" si="24"/>
        <v>10</v>
      </c>
      <c r="P143" s="19" t="s">
        <v>392</v>
      </c>
      <c r="Q143" s="19">
        <f t="shared" si="24"/>
        <v>8</v>
      </c>
      <c r="R143" s="19" t="s">
        <v>391</v>
      </c>
      <c r="S143" s="19">
        <f t="shared" si="24"/>
        <v>9</v>
      </c>
      <c r="T143" s="19" t="s">
        <v>391</v>
      </c>
      <c r="U143" s="19">
        <f t="shared" si="24"/>
        <v>9</v>
      </c>
      <c r="V143" s="19" t="s">
        <v>392</v>
      </c>
      <c r="W143" s="19">
        <f t="shared" si="24"/>
        <v>8</v>
      </c>
      <c r="X143" s="19" t="s">
        <v>392</v>
      </c>
      <c r="Y143" s="19">
        <f t="shared" si="24"/>
        <v>8</v>
      </c>
      <c r="Z143" s="612">
        <f t="shared" si="28"/>
        <v>8.6363636363636367</v>
      </c>
      <c r="AA143" s="45" t="s">
        <v>1130</v>
      </c>
      <c r="AB143" s="45" t="s">
        <v>1130</v>
      </c>
      <c r="AC143" s="816"/>
      <c r="AD143" s="3"/>
    </row>
    <row r="144" spans="1:34" s="7" customFormat="1" ht="50.1" customHeight="1" x14ac:dyDescent="0.25">
      <c r="A144" s="207" t="s">
        <v>23</v>
      </c>
      <c r="B144" s="610" t="s">
        <v>41</v>
      </c>
      <c r="C144" s="611" t="s">
        <v>467</v>
      </c>
      <c r="D144" s="19" t="s">
        <v>390</v>
      </c>
      <c r="E144" s="19">
        <f t="shared" si="25"/>
        <v>10</v>
      </c>
      <c r="F144" s="19" t="s">
        <v>391</v>
      </c>
      <c r="G144" s="19">
        <f t="shared" si="26"/>
        <v>9</v>
      </c>
      <c r="H144" s="19" t="s">
        <v>390</v>
      </c>
      <c r="I144" s="19">
        <f t="shared" si="27"/>
        <v>10</v>
      </c>
      <c r="J144" s="19" t="s">
        <v>391</v>
      </c>
      <c r="K144" s="19">
        <f t="shared" si="24"/>
        <v>9</v>
      </c>
      <c r="L144" s="19" t="s">
        <v>392</v>
      </c>
      <c r="M144" s="19">
        <f t="shared" si="24"/>
        <v>8</v>
      </c>
      <c r="N144" s="19" t="s">
        <v>392</v>
      </c>
      <c r="O144" s="19">
        <f t="shared" si="24"/>
        <v>8</v>
      </c>
      <c r="P144" s="19" t="s">
        <v>392</v>
      </c>
      <c r="Q144" s="19">
        <f t="shared" si="24"/>
        <v>8</v>
      </c>
      <c r="R144" s="19" t="s">
        <v>392</v>
      </c>
      <c r="S144" s="19">
        <f t="shared" si="24"/>
        <v>8</v>
      </c>
      <c r="T144" s="19" t="s">
        <v>392</v>
      </c>
      <c r="U144" s="19">
        <f t="shared" si="24"/>
        <v>8</v>
      </c>
      <c r="V144" s="19" t="s">
        <v>391</v>
      </c>
      <c r="W144" s="19">
        <f t="shared" si="24"/>
        <v>9</v>
      </c>
      <c r="X144" s="19" t="s">
        <v>392</v>
      </c>
      <c r="Y144" s="19">
        <f t="shared" si="24"/>
        <v>8</v>
      </c>
      <c r="Z144" s="612">
        <f t="shared" si="28"/>
        <v>8.6363636363636367</v>
      </c>
      <c r="AA144" s="45" t="s">
        <v>966</v>
      </c>
      <c r="AB144" s="45" t="s">
        <v>1130</v>
      </c>
      <c r="AC144" s="816"/>
      <c r="AD144" s="3"/>
    </row>
    <row r="145" spans="1:30" s="7" customFormat="1" ht="50.1" customHeight="1" x14ac:dyDescent="0.25">
      <c r="A145" s="207" t="s">
        <v>25</v>
      </c>
      <c r="B145" s="610" t="s">
        <v>83</v>
      </c>
      <c r="C145" s="611" t="s">
        <v>468</v>
      </c>
      <c r="D145" s="19" t="s">
        <v>392</v>
      </c>
      <c r="E145" s="19">
        <f t="shared" si="25"/>
        <v>8</v>
      </c>
      <c r="F145" s="19" t="s">
        <v>392</v>
      </c>
      <c r="G145" s="19">
        <f t="shared" si="26"/>
        <v>8</v>
      </c>
      <c r="H145" s="19" t="s">
        <v>392</v>
      </c>
      <c r="I145" s="19">
        <f t="shared" si="27"/>
        <v>8</v>
      </c>
      <c r="J145" s="19" t="s">
        <v>393</v>
      </c>
      <c r="K145" s="19">
        <f t="shared" si="24"/>
        <v>7</v>
      </c>
      <c r="L145" s="19" t="s">
        <v>392</v>
      </c>
      <c r="M145" s="19">
        <f t="shared" si="24"/>
        <v>8</v>
      </c>
      <c r="N145" s="19" t="s">
        <v>392</v>
      </c>
      <c r="O145" s="19">
        <f t="shared" si="24"/>
        <v>8</v>
      </c>
      <c r="P145" s="19" t="s">
        <v>393</v>
      </c>
      <c r="Q145" s="19">
        <f t="shared" si="24"/>
        <v>7</v>
      </c>
      <c r="R145" s="19" t="s">
        <v>391</v>
      </c>
      <c r="S145" s="19">
        <f t="shared" si="24"/>
        <v>9</v>
      </c>
      <c r="T145" s="19" t="s">
        <v>391</v>
      </c>
      <c r="U145" s="19">
        <f t="shared" si="24"/>
        <v>9</v>
      </c>
      <c r="V145" s="19" t="s">
        <v>392</v>
      </c>
      <c r="W145" s="19">
        <f t="shared" si="24"/>
        <v>8</v>
      </c>
      <c r="X145" s="19" t="s">
        <v>392</v>
      </c>
      <c r="Y145" s="19">
        <f t="shared" si="24"/>
        <v>8</v>
      </c>
      <c r="Z145" s="612">
        <f t="shared" si="28"/>
        <v>8</v>
      </c>
      <c r="AA145" s="45" t="s">
        <v>966</v>
      </c>
      <c r="AB145" s="45" t="s">
        <v>1130</v>
      </c>
      <c r="AC145" s="816"/>
      <c r="AD145" s="3"/>
    </row>
    <row r="146" spans="1:30" s="7" customFormat="1" ht="50.1" customHeight="1" x14ac:dyDescent="0.25">
      <c r="A146" s="207" t="s">
        <v>27</v>
      </c>
      <c r="B146" s="610" t="s">
        <v>81</v>
      </c>
      <c r="C146" s="611" t="s">
        <v>466</v>
      </c>
      <c r="D146" s="19" t="s">
        <v>392</v>
      </c>
      <c r="E146" s="19">
        <f t="shared" si="25"/>
        <v>8</v>
      </c>
      <c r="F146" s="19" t="s">
        <v>392</v>
      </c>
      <c r="G146" s="19">
        <f t="shared" si="26"/>
        <v>8</v>
      </c>
      <c r="H146" s="19" t="s">
        <v>392</v>
      </c>
      <c r="I146" s="19">
        <f t="shared" si="27"/>
        <v>8</v>
      </c>
      <c r="J146" s="19" t="s">
        <v>391</v>
      </c>
      <c r="K146" s="19">
        <f t="shared" si="24"/>
        <v>9</v>
      </c>
      <c r="L146" s="19" t="s">
        <v>391</v>
      </c>
      <c r="M146" s="19">
        <f t="shared" si="24"/>
        <v>9</v>
      </c>
      <c r="N146" s="19" t="s">
        <v>391</v>
      </c>
      <c r="O146" s="19">
        <f t="shared" si="24"/>
        <v>9</v>
      </c>
      <c r="P146" s="19" t="s">
        <v>391</v>
      </c>
      <c r="Q146" s="19">
        <f t="shared" si="24"/>
        <v>9</v>
      </c>
      <c r="R146" s="19" t="s">
        <v>391</v>
      </c>
      <c r="S146" s="19">
        <f t="shared" si="24"/>
        <v>9</v>
      </c>
      <c r="T146" s="19" t="s">
        <v>391</v>
      </c>
      <c r="U146" s="19">
        <f t="shared" si="24"/>
        <v>9</v>
      </c>
      <c r="V146" s="19" t="s">
        <v>391</v>
      </c>
      <c r="W146" s="19">
        <f t="shared" si="24"/>
        <v>9</v>
      </c>
      <c r="X146" s="19" t="s">
        <v>392</v>
      </c>
      <c r="Y146" s="19">
        <f t="shared" si="24"/>
        <v>8</v>
      </c>
      <c r="Z146" s="612">
        <f t="shared" si="28"/>
        <v>8.6363636363636367</v>
      </c>
      <c r="AA146" s="45" t="s">
        <v>966</v>
      </c>
      <c r="AB146" s="45" t="s">
        <v>1130</v>
      </c>
      <c r="AC146" s="816"/>
      <c r="AD146" s="3"/>
    </row>
    <row r="147" spans="1:30" s="7" customFormat="1" ht="50.1" customHeight="1" x14ac:dyDescent="0.25">
      <c r="A147" s="207" t="s">
        <v>29</v>
      </c>
      <c r="B147" s="610" t="s">
        <v>351</v>
      </c>
      <c r="C147" s="614" t="s">
        <v>469</v>
      </c>
      <c r="D147" s="19" t="s">
        <v>393</v>
      </c>
      <c r="E147" s="19">
        <f t="shared" si="25"/>
        <v>7</v>
      </c>
      <c r="F147" s="19" t="s">
        <v>392</v>
      </c>
      <c r="G147" s="19">
        <f t="shared" si="26"/>
        <v>8</v>
      </c>
      <c r="H147" s="19" t="s">
        <v>393</v>
      </c>
      <c r="I147" s="19">
        <f t="shared" si="27"/>
        <v>7</v>
      </c>
      <c r="J147" s="19" t="s">
        <v>393</v>
      </c>
      <c r="K147" s="19">
        <f t="shared" si="24"/>
        <v>7</v>
      </c>
      <c r="L147" s="19" t="s">
        <v>393</v>
      </c>
      <c r="M147" s="19">
        <f t="shared" si="24"/>
        <v>7</v>
      </c>
      <c r="N147" s="233" t="s">
        <v>409</v>
      </c>
      <c r="O147" s="19">
        <f t="shared" si="24"/>
        <v>5</v>
      </c>
      <c r="P147" s="19" t="s">
        <v>393</v>
      </c>
      <c r="Q147" s="19">
        <f t="shared" si="24"/>
        <v>7</v>
      </c>
      <c r="R147" s="19" t="s">
        <v>392</v>
      </c>
      <c r="S147" s="19">
        <f t="shared" si="24"/>
        <v>8</v>
      </c>
      <c r="T147" s="19" t="s">
        <v>392</v>
      </c>
      <c r="U147" s="19">
        <f t="shared" si="24"/>
        <v>8</v>
      </c>
      <c r="V147" s="233" t="s">
        <v>409</v>
      </c>
      <c r="W147" s="19">
        <f t="shared" si="24"/>
        <v>5</v>
      </c>
      <c r="X147" s="19" t="s">
        <v>393</v>
      </c>
      <c r="Y147" s="19">
        <f t="shared" si="24"/>
        <v>7</v>
      </c>
      <c r="Z147" s="612">
        <f>AVERAGE(E147,G147,I147,K147,M147,O147,Q147,S147,U147,W147,Y147)</f>
        <v>6.9090909090909092</v>
      </c>
      <c r="AA147" s="45" t="s">
        <v>1163</v>
      </c>
      <c r="AB147" s="45" t="s">
        <v>966</v>
      </c>
      <c r="AC147" s="816" t="s">
        <v>1164</v>
      </c>
      <c r="AD147" s="3"/>
    </row>
    <row r="148" spans="1:30" s="7" customFormat="1" ht="50.1" customHeight="1" x14ac:dyDescent="0.25">
      <c r="A148" s="207" t="s">
        <v>31</v>
      </c>
      <c r="B148" s="610" t="s">
        <v>275</v>
      </c>
      <c r="C148" s="611" t="s">
        <v>470</v>
      </c>
      <c r="D148" s="19" t="s">
        <v>391</v>
      </c>
      <c r="E148" s="19">
        <f t="shared" si="25"/>
        <v>9</v>
      </c>
      <c r="F148" s="19" t="s">
        <v>392</v>
      </c>
      <c r="G148" s="19">
        <f t="shared" si="26"/>
        <v>8</v>
      </c>
      <c r="H148" s="19" t="s">
        <v>391</v>
      </c>
      <c r="I148" s="19">
        <f t="shared" si="27"/>
        <v>9</v>
      </c>
      <c r="J148" s="19" t="s">
        <v>392</v>
      </c>
      <c r="K148" s="19">
        <f t="shared" si="24"/>
        <v>8</v>
      </c>
      <c r="L148" s="19" t="s">
        <v>392</v>
      </c>
      <c r="M148" s="19">
        <f t="shared" si="24"/>
        <v>8</v>
      </c>
      <c r="N148" s="19" t="s">
        <v>392</v>
      </c>
      <c r="O148" s="19">
        <f t="shared" si="24"/>
        <v>8</v>
      </c>
      <c r="P148" s="19" t="s">
        <v>390</v>
      </c>
      <c r="Q148" s="19">
        <f t="shared" si="24"/>
        <v>10</v>
      </c>
      <c r="R148" s="19" t="s">
        <v>390</v>
      </c>
      <c r="S148" s="19">
        <f t="shared" si="24"/>
        <v>10</v>
      </c>
      <c r="T148" s="19" t="s">
        <v>390</v>
      </c>
      <c r="U148" s="19">
        <f t="shared" si="24"/>
        <v>10</v>
      </c>
      <c r="V148" s="19" t="s">
        <v>391</v>
      </c>
      <c r="W148" s="19">
        <f t="shared" si="24"/>
        <v>9</v>
      </c>
      <c r="X148" s="19" t="s">
        <v>391</v>
      </c>
      <c r="Y148" s="19">
        <f t="shared" si="24"/>
        <v>9</v>
      </c>
      <c r="Z148" s="612">
        <f t="shared" si="28"/>
        <v>8.9090909090909083</v>
      </c>
      <c r="AA148" s="45" t="s">
        <v>966</v>
      </c>
      <c r="AB148" s="45" t="s">
        <v>1130</v>
      </c>
      <c r="AC148" s="816"/>
      <c r="AD148" s="3"/>
    </row>
    <row r="149" spans="1:30" s="7" customFormat="1" ht="64.5" customHeight="1" x14ac:dyDescent="0.25">
      <c r="A149" s="207" t="s">
        <v>33</v>
      </c>
      <c r="B149" s="610" t="s">
        <v>283</v>
      </c>
      <c r="C149" s="611" t="s">
        <v>503</v>
      </c>
      <c r="D149" s="19" t="s">
        <v>393</v>
      </c>
      <c r="E149" s="19">
        <f t="shared" si="25"/>
        <v>7</v>
      </c>
      <c r="F149" s="19" t="s">
        <v>393</v>
      </c>
      <c r="G149" s="19">
        <f t="shared" si="26"/>
        <v>7</v>
      </c>
      <c r="H149" s="19" t="s">
        <v>392</v>
      </c>
      <c r="I149" s="19">
        <f t="shared" si="27"/>
        <v>8</v>
      </c>
      <c r="J149" s="19" t="s">
        <v>393</v>
      </c>
      <c r="K149" s="19">
        <f t="shared" si="24"/>
        <v>7</v>
      </c>
      <c r="L149" s="19" t="s">
        <v>306</v>
      </c>
      <c r="M149" s="19"/>
      <c r="N149" s="19" t="s">
        <v>306</v>
      </c>
      <c r="O149" s="19"/>
      <c r="P149" s="19" t="s">
        <v>306</v>
      </c>
      <c r="Q149" s="19"/>
      <c r="R149" s="19" t="s">
        <v>306</v>
      </c>
      <c r="S149" s="19"/>
      <c r="T149" s="19" t="s">
        <v>306</v>
      </c>
      <c r="U149" s="19"/>
      <c r="V149" s="19" t="s">
        <v>393</v>
      </c>
      <c r="W149" s="19">
        <f t="shared" si="24"/>
        <v>7</v>
      </c>
      <c r="X149" s="19" t="s">
        <v>393</v>
      </c>
      <c r="Y149" s="19">
        <f t="shared" si="24"/>
        <v>7</v>
      </c>
      <c r="Z149" s="612">
        <f>AVERAGE(E149,G149,I149,W149,Y149)</f>
        <v>7.2</v>
      </c>
      <c r="AA149" s="45" t="s">
        <v>966</v>
      </c>
      <c r="AB149" s="45" t="s">
        <v>966</v>
      </c>
      <c r="AC149" s="816"/>
      <c r="AD149" s="3" t="s">
        <v>1165</v>
      </c>
    </row>
    <row r="150" spans="1:30" s="7" customFormat="1" ht="50.1" customHeight="1" x14ac:dyDescent="0.25">
      <c r="A150" s="207" t="s">
        <v>35</v>
      </c>
      <c r="B150" s="208" t="s">
        <v>1011</v>
      </c>
      <c r="C150" s="611" t="s">
        <v>1012</v>
      </c>
      <c r="D150" s="19"/>
      <c r="E150" s="19"/>
      <c r="F150" s="19" t="s">
        <v>393</v>
      </c>
      <c r="G150" s="19">
        <f t="shared" si="26"/>
        <v>7</v>
      </c>
      <c r="H150" s="19" t="s">
        <v>393</v>
      </c>
      <c r="I150" s="19">
        <f t="shared" si="27"/>
        <v>7</v>
      </c>
      <c r="J150" s="19" t="s">
        <v>393</v>
      </c>
      <c r="K150" s="19">
        <f>IF(J150="A1",10,IF(J150="A2",9,IF(J150="A3",8,IF(J150="A4",7,IF(J150="B1",6,IF(J150="B2",5,IF(J150="C1",4,IF(J150="C2",3,IF(J150="A DN",2,(IF(J150="D",1,0)))))))))))</f>
        <v>7</v>
      </c>
      <c r="L150" s="19" t="s">
        <v>392</v>
      </c>
      <c r="M150" s="19">
        <f t="shared" ref="M150:M151" si="29">IF(L150="A1",10,IF(L150="A2",9,IF(L150="A3",8,IF(L150="A4",7,IF(L150="B1",6,IF(L150="B2",5,IF(L150="C1",4,IF(L150="C2",3,IF(L150="A DN",2,(IF(L150="D",1,0)))))))))))</f>
        <v>8</v>
      </c>
      <c r="N150" s="19" t="s">
        <v>392</v>
      </c>
      <c r="O150" s="19">
        <f t="shared" ref="O150:O151" si="30">IF(N150="A1",10,IF(N150="A2",9,IF(N150="A3",8,IF(N150="A4",7,IF(N150="B1",6,IF(N150="B2",5,IF(N150="C1",4,IF(N150="C2",3,IF(N150="A DN",2,(IF(N150="D",1,0)))))))))))</f>
        <v>8</v>
      </c>
      <c r="P150" s="19" t="s">
        <v>393</v>
      </c>
      <c r="Q150" s="19">
        <f t="shared" ref="Q150:Q151" si="31">IF(P150="A1",10,IF(P150="A2",9,IF(P150="A3",8,IF(P150="A4",7,IF(P150="B1",6,IF(P150="B2",5,IF(P150="C1",4,IF(P150="C2",3,IF(P150="A DN",2,(IF(P150="D",1,0)))))))))))</f>
        <v>7</v>
      </c>
      <c r="R150" s="19" t="s">
        <v>392</v>
      </c>
      <c r="S150" s="19">
        <f t="shared" ref="S150:S151" si="32">IF(R150="A1",10,IF(R150="A2",9,IF(R150="A3",8,IF(R150="A4",7,IF(R150="B1",6,IF(R150="B2",5,IF(R150="C1",4,IF(R150="C2",3,IF(R150="A DN",2,(IF(R150="D",1,0)))))))))))</f>
        <v>8</v>
      </c>
      <c r="T150" s="19" t="s">
        <v>392</v>
      </c>
      <c r="U150" s="19">
        <f t="shared" ref="U150:U151" si="33">IF(T150="A1",10,IF(T150="A2",9,IF(T150="A3",8,IF(T150="A4",7,IF(T150="B1",6,IF(T150="B2",5,IF(T150="C1",4,IF(T150="C2",3,IF(T150="A DN",2,(IF(T150="D",1,0)))))))))))</f>
        <v>8</v>
      </c>
      <c r="V150" s="19" t="s">
        <v>393</v>
      </c>
      <c r="W150" s="19">
        <f t="shared" si="24"/>
        <v>7</v>
      </c>
      <c r="X150" s="19" t="s">
        <v>393</v>
      </c>
      <c r="Y150" s="19">
        <f t="shared" si="24"/>
        <v>7</v>
      </c>
      <c r="Z150" s="612">
        <f>AVERAGE(I150,K150,M150,O150,Q150,S150,U150,W150,Y150)</f>
        <v>7.4444444444444446</v>
      </c>
      <c r="AA150" s="45" t="s">
        <v>966</v>
      </c>
      <c r="AB150" s="45" t="s">
        <v>966</v>
      </c>
      <c r="AC150" s="816"/>
      <c r="AD150" s="3" t="s">
        <v>1166</v>
      </c>
    </row>
    <row r="151" spans="1:30" s="7" customFormat="1" ht="50.1" customHeight="1" x14ac:dyDescent="0.25">
      <c r="A151" s="207" t="s">
        <v>37</v>
      </c>
      <c r="B151" s="208" t="s">
        <v>743</v>
      </c>
      <c r="C151" s="611" t="s">
        <v>744</v>
      </c>
      <c r="D151" s="19" t="s">
        <v>392</v>
      </c>
      <c r="E151" s="19">
        <f t="shared" si="25"/>
        <v>8</v>
      </c>
      <c r="F151" s="19" t="s">
        <v>393</v>
      </c>
      <c r="G151" s="19">
        <f t="shared" si="26"/>
        <v>7</v>
      </c>
      <c r="H151" s="19" t="s">
        <v>392</v>
      </c>
      <c r="I151" s="19">
        <f t="shared" si="27"/>
        <v>8</v>
      </c>
      <c r="J151" s="19" t="s">
        <v>393</v>
      </c>
      <c r="K151" s="19">
        <f>IF(J151="A1",10,IF(J151="A2",9,IF(J151="A3",8,IF(J151="A4",7,IF(J151="B1",6,IF(J151="B2",5,IF(J151="C1",4,IF(J151="C2",3,IF(J151="A DN",2,(IF(J151="D",1,0)))))))))))</f>
        <v>7</v>
      </c>
      <c r="L151" s="19" t="s">
        <v>393</v>
      </c>
      <c r="M151" s="19">
        <f t="shared" si="29"/>
        <v>7</v>
      </c>
      <c r="N151" s="19" t="s">
        <v>393</v>
      </c>
      <c r="O151" s="19">
        <f t="shared" si="30"/>
        <v>7</v>
      </c>
      <c r="P151" s="19" t="s">
        <v>393</v>
      </c>
      <c r="Q151" s="19">
        <f t="shared" si="31"/>
        <v>7</v>
      </c>
      <c r="R151" s="19" t="s">
        <v>394</v>
      </c>
      <c r="S151" s="19">
        <f t="shared" si="32"/>
        <v>6</v>
      </c>
      <c r="T151" s="19" t="s">
        <v>393</v>
      </c>
      <c r="U151" s="19">
        <f t="shared" si="33"/>
        <v>7</v>
      </c>
      <c r="V151" s="19" t="s">
        <v>393</v>
      </c>
      <c r="W151" s="19">
        <f t="shared" ref="W151" si="34">IF(V151="A1",10,IF(V151="A2",9,IF(V151="A3",8,IF(V151="A4",7,IF(V151="B1",6,IF(V151="B2",5,IF(V151="C1",4,IF(V151="C2",3,IF(V151="A DN",2,(IF(V151="D",1,0)))))))))))</f>
        <v>7</v>
      </c>
      <c r="X151" s="19" t="s">
        <v>393</v>
      </c>
      <c r="Y151" s="19">
        <f t="shared" ref="Y151" si="35">IF(X151="A1",10,IF(X151="A2",9,IF(X151="A3",8,IF(X151="A4",7,IF(X151="B1",6,IF(X151="B2",5,IF(X151="C1",4,IF(X151="C2",3,IF(X151="A DN",2,(IF(X151="D",1,0)))))))))))</f>
        <v>7</v>
      </c>
      <c r="Z151" s="612">
        <f t="shared" si="28"/>
        <v>7.0909090909090908</v>
      </c>
      <c r="AA151" s="45" t="s">
        <v>966</v>
      </c>
      <c r="AB151" s="45" t="s">
        <v>966</v>
      </c>
      <c r="AC151" s="816"/>
      <c r="AD151" s="3"/>
    </row>
    <row r="152" spans="1:30" ht="15.75" x14ac:dyDescent="0.25">
      <c r="B152" s="608" t="s">
        <v>1168</v>
      </c>
    </row>
    <row r="153" spans="1:30" s="7" customFormat="1" ht="101.25" customHeight="1" x14ac:dyDescent="0.25">
      <c r="A153" s="615" t="s">
        <v>310</v>
      </c>
      <c r="B153" s="541" t="s">
        <v>298</v>
      </c>
      <c r="C153" s="616" t="s">
        <v>589</v>
      </c>
      <c r="D153" s="567" t="s">
        <v>390</v>
      </c>
      <c r="E153" s="567">
        <v>10</v>
      </c>
      <c r="F153" s="567" t="s">
        <v>391</v>
      </c>
      <c r="G153" s="567">
        <v>9</v>
      </c>
      <c r="H153" s="492" t="s">
        <v>390</v>
      </c>
      <c r="I153" s="492">
        <v>10</v>
      </c>
      <c r="J153" s="492" t="s">
        <v>393</v>
      </c>
      <c r="K153" s="492">
        <v>7</v>
      </c>
      <c r="L153" s="492" t="s">
        <v>390</v>
      </c>
      <c r="M153" s="492">
        <v>10</v>
      </c>
      <c r="N153" s="492" t="s">
        <v>390</v>
      </c>
      <c r="O153" s="492">
        <v>10</v>
      </c>
      <c r="P153" s="492" t="s">
        <v>391</v>
      </c>
      <c r="Q153" s="492">
        <v>9</v>
      </c>
      <c r="R153" s="492" t="s">
        <v>392</v>
      </c>
      <c r="S153" s="492">
        <v>8</v>
      </c>
      <c r="T153" s="492" t="s">
        <v>390</v>
      </c>
      <c r="U153" s="492">
        <v>10</v>
      </c>
      <c r="V153" s="567" t="s">
        <v>391</v>
      </c>
      <c r="W153" s="492">
        <v>9</v>
      </c>
      <c r="X153" s="617" t="s">
        <v>391</v>
      </c>
      <c r="Y153" s="492">
        <v>9</v>
      </c>
      <c r="Z153" s="569">
        <f>(E153+G153+I153+K153+M153+O153+Q153+S153+U153+W153+Y153)/11</f>
        <v>9.1818181818181817</v>
      </c>
      <c r="AA153" s="19" t="s">
        <v>1130</v>
      </c>
      <c r="AB153" s="19" t="s">
        <v>1130</v>
      </c>
      <c r="AC153" s="830"/>
      <c r="AD153" s="568"/>
    </row>
    <row r="154" spans="1:30" s="7" customFormat="1" ht="102.75" customHeight="1" x14ac:dyDescent="0.25">
      <c r="A154" s="615" t="s">
        <v>311</v>
      </c>
      <c r="B154" s="531" t="s">
        <v>208</v>
      </c>
      <c r="C154" s="618" t="s">
        <v>701</v>
      </c>
      <c r="D154" s="492" t="s">
        <v>392</v>
      </c>
      <c r="E154" s="492">
        <v>8</v>
      </c>
      <c r="F154" s="492" t="s">
        <v>392</v>
      </c>
      <c r="G154" s="492">
        <v>8</v>
      </c>
      <c r="H154" s="492" t="s">
        <v>392</v>
      </c>
      <c r="I154" s="492">
        <v>8</v>
      </c>
      <c r="J154" s="492" t="s">
        <v>392</v>
      </c>
      <c r="K154" s="492">
        <v>8</v>
      </c>
      <c r="L154" s="492" t="s">
        <v>393</v>
      </c>
      <c r="M154" s="492">
        <v>7</v>
      </c>
      <c r="N154" s="492" t="s">
        <v>393</v>
      </c>
      <c r="O154" s="492">
        <v>7</v>
      </c>
      <c r="P154" s="492" t="s">
        <v>394</v>
      </c>
      <c r="Q154" s="492">
        <v>6</v>
      </c>
      <c r="R154" s="492" t="s">
        <v>393</v>
      </c>
      <c r="S154" s="492">
        <v>7</v>
      </c>
      <c r="T154" s="492" t="s">
        <v>392</v>
      </c>
      <c r="U154" s="492">
        <v>8</v>
      </c>
      <c r="V154" s="567" t="s">
        <v>393</v>
      </c>
      <c r="W154" s="492">
        <v>7</v>
      </c>
      <c r="X154" s="617" t="s">
        <v>393</v>
      </c>
      <c r="Y154" s="492">
        <v>7</v>
      </c>
      <c r="Z154" s="569">
        <f t="shared" ref="Z154:Z159" si="36">(E154+G154+I154+K154+M154+O154+Q154+S154+U154+W154+Y154)/11</f>
        <v>7.3636363636363633</v>
      </c>
      <c r="AA154" s="45" t="s">
        <v>966</v>
      </c>
      <c r="AB154" s="45" t="s">
        <v>966</v>
      </c>
      <c r="AC154" s="830"/>
      <c r="AD154" s="568"/>
    </row>
    <row r="155" spans="1:30" s="7" customFormat="1" ht="109.5" customHeight="1" x14ac:dyDescent="0.25">
      <c r="A155" s="615" t="s">
        <v>312</v>
      </c>
      <c r="B155" s="531" t="s">
        <v>210</v>
      </c>
      <c r="C155" s="618" t="s">
        <v>702</v>
      </c>
      <c r="D155" s="492" t="s">
        <v>391</v>
      </c>
      <c r="E155" s="492">
        <v>9</v>
      </c>
      <c r="F155" s="492" t="s">
        <v>391</v>
      </c>
      <c r="G155" s="492">
        <v>9</v>
      </c>
      <c r="H155" s="492" t="s">
        <v>391</v>
      </c>
      <c r="I155" s="492">
        <v>9</v>
      </c>
      <c r="J155" s="492" t="s">
        <v>391</v>
      </c>
      <c r="K155" s="492">
        <v>9</v>
      </c>
      <c r="L155" s="492" t="s">
        <v>391</v>
      </c>
      <c r="M155" s="492">
        <v>9</v>
      </c>
      <c r="N155" s="492" t="s">
        <v>391</v>
      </c>
      <c r="O155" s="492">
        <v>9</v>
      </c>
      <c r="P155" s="492" t="s">
        <v>392</v>
      </c>
      <c r="Q155" s="492">
        <v>8</v>
      </c>
      <c r="R155" s="492" t="s">
        <v>392</v>
      </c>
      <c r="S155" s="492">
        <v>8</v>
      </c>
      <c r="T155" s="492" t="s">
        <v>390</v>
      </c>
      <c r="U155" s="492">
        <v>10</v>
      </c>
      <c r="V155" s="567" t="s">
        <v>392</v>
      </c>
      <c r="W155" s="492">
        <v>8</v>
      </c>
      <c r="X155" s="617" t="s">
        <v>392</v>
      </c>
      <c r="Y155" s="492">
        <v>8</v>
      </c>
      <c r="Z155" s="569">
        <f t="shared" si="36"/>
        <v>8.7272727272727266</v>
      </c>
      <c r="AA155" s="19" t="s">
        <v>1130</v>
      </c>
      <c r="AB155" s="19" t="s">
        <v>1130</v>
      </c>
      <c r="AC155" s="830"/>
      <c r="AD155" s="568"/>
    </row>
    <row r="156" spans="1:30" s="7" customFormat="1" ht="98.25" customHeight="1" x14ac:dyDescent="0.25">
      <c r="A156" s="615" t="s">
        <v>313</v>
      </c>
      <c r="B156" s="531" t="s">
        <v>211</v>
      </c>
      <c r="C156" s="618" t="s">
        <v>703</v>
      </c>
      <c r="D156" s="492" t="s">
        <v>390</v>
      </c>
      <c r="E156" s="492">
        <v>10</v>
      </c>
      <c r="F156" s="492" t="s">
        <v>391</v>
      </c>
      <c r="G156" s="492">
        <v>9</v>
      </c>
      <c r="H156" s="492" t="s">
        <v>391</v>
      </c>
      <c r="I156" s="492">
        <v>9</v>
      </c>
      <c r="J156" s="492" t="s">
        <v>391</v>
      </c>
      <c r="K156" s="492">
        <v>9</v>
      </c>
      <c r="L156" s="492" t="s">
        <v>391</v>
      </c>
      <c r="M156" s="492">
        <v>9</v>
      </c>
      <c r="N156" s="492" t="s">
        <v>391</v>
      </c>
      <c r="O156" s="492">
        <v>9</v>
      </c>
      <c r="P156" s="492" t="s">
        <v>392</v>
      </c>
      <c r="Q156" s="492">
        <v>8</v>
      </c>
      <c r="R156" s="492" t="s">
        <v>392</v>
      </c>
      <c r="S156" s="492">
        <v>8</v>
      </c>
      <c r="T156" s="492" t="s">
        <v>392</v>
      </c>
      <c r="U156" s="492">
        <v>8</v>
      </c>
      <c r="V156" s="567" t="s">
        <v>392</v>
      </c>
      <c r="W156" s="492">
        <v>8</v>
      </c>
      <c r="X156" s="617" t="s">
        <v>392</v>
      </c>
      <c r="Y156" s="492">
        <v>8</v>
      </c>
      <c r="Z156" s="569">
        <f t="shared" si="36"/>
        <v>8.6363636363636367</v>
      </c>
      <c r="AA156" s="19" t="s">
        <v>1130</v>
      </c>
      <c r="AB156" s="19" t="s">
        <v>1130</v>
      </c>
      <c r="AC156" s="830"/>
      <c r="AD156" s="568"/>
    </row>
    <row r="157" spans="1:30" s="7" customFormat="1" ht="99.75" customHeight="1" x14ac:dyDescent="0.25">
      <c r="A157" s="615" t="s">
        <v>314</v>
      </c>
      <c r="B157" s="531" t="s">
        <v>213</v>
      </c>
      <c r="C157" s="618" t="s">
        <v>704</v>
      </c>
      <c r="D157" s="19" t="s">
        <v>391</v>
      </c>
      <c r="E157" s="19">
        <v>9</v>
      </c>
      <c r="F157" s="19" t="s">
        <v>391</v>
      </c>
      <c r="G157" s="19">
        <v>9</v>
      </c>
      <c r="H157" s="19" t="s">
        <v>391</v>
      </c>
      <c r="I157" s="19">
        <v>9</v>
      </c>
      <c r="J157" s="19" t="s">
        <v>391</v>
      </c>
      <c r="K157" s="19">
        <v>9</v>
      </c>
      <c r="L157" s="19" t="s">
        <v>391</v>
      </c>
      <c r="M157" s="19">
        <v>9</v>
      </c>
      <c r="N157" s="19" t="s">
        <v>391</v>
      </c>
      <c r="O157" s="19">
        <v>9</v>
      </c>
      <c r="P157" s="19" t="s">
        <v>392</v>
      </c>
      <c r="Q157" s="19">
        <v>8</v>
      </c>
      <c r="R157" s="19" t="s">
        <v>392</v>
      </c>
      <c r="S157" s="19">
        <v>8</v>
      </c>
      <c r="T157" s="19" t="s">
        <v>392</v>
      </c>
      <c r="U157" s="19">
        <v>8</v>
      </c>
      <c r="V157" s="19" t="s">
        <v>392</v>
      </c>
      <c r="W157" s="19">
        <v>8</v>
      </c>
      <c r="X157" s="619" t="s">
        <v>392</v>
      </c>
      <c r="Y157" s="19">
        <v>8</v>
      </c>
      <c r="Z157" s="569">
        <f t="shared" si="36"/>
        <v>8.545454545454545</v>
      </c>
      <c r="AA157" s="19" t="s">
        <v>1130</v>
      </c>
      <c r="AB157" s="19" t="s">
        <v>1130</v>
      </c>
      <c r="AC157" s="830"/>
      <c r="AD157" s="3"/>
    </row>
    <row r="158" spans="1:30" s="7" customFormat="1" ht="99.75" customHeight="1" x14ac:dyDescent="0.25">
      <c r="A158" s="615" t="s">
        <v>315</v>
      </c>
      <c r="B158" s="531" t="s">
        <v>214</v>
      </c>
      <c r="C158" s="618" t="s">
        <v>705</v>
      </c>
      <c r="D158" s="19" t="s">
        <v>391</v>
      </c>
      <c r="E158" s="19">
        <v>9</v>
      </c>
      <c r="F158" s="19" t="s">
        <v>391</v>
      </c>
      <c r="G158" s="19">
        <v>9</v>
      </c>
      <c r="H158" s="19" t="s">
        <v>391</v>
      </c>
      <c r="I158" s="19">
        <v>9</v>
      </c>
      <c r="J158" s="19" t="s">
        <v>391</v>
      </c>
      <c r="K158" s="19">
        <v>9</v>
      </c>
      <c r="L158" s="19" t="s">
        <v>392</v>
      </c>
      <c r="M158" s="19">
        <v>8</v>
      </c>
      <c r="N158" s="19" t="s">
        <v>392</v>
      </c>
      <c r="O158" s="19">
        <v>8</v>
      </c>
      <c r="P158" s="19" t="s">
        <v>392</v>
      </c>
      <c r="Q158" s="19">
        <v>8</v>
      </c>
      <c r="R158" s="19" t="s">
        <v>392</v>
      </c>
      <c r="S158" s="19">
        <v>8</v>
      </c>
      <c r="T158" s="19" t="s">
        <v>392</v>
      </c>
      <c r="U158" s="19">
        <v>8</v>
      </c>
      <c r="V158" s="19" t="s">
        <v>392</v>
      </c>
      <c r="W158" s="19">
        <v>8</v>
      </c>
      <c r="X158" s="619" t="s">
        <v>392</v>
      </c>
      <c r="Y158" s="19">
        <v>8</v>
      </c>
      <c r="Z158" s="569">
        <f t="shared" si="36"/>
        <v>8.3636363636363633</v>
      </c>
      <c r="AA158" s="19" t="s">
        <v>1130</v>
      </c>
      <c r="AB158" s="19" t="s">
        <v>1130</v>
      </c>
      <c r="AC158" s="830"/>
      <c r="AD158" s="3"/>
    </row>
    <row r="159" spans="1:30" s="7" customFormat="1" ht="97.5" customHeight="1" x14ac:dyDescent="0.25">
      <c r="A159" s="615" t="s">
        <v>316</v>
      </c>
      <c r="B159" s="531" t="s">
        <v>384</v>
      </c>
      <c r="C159" s="618" t="s">
        <v>706</v>
      </c>
      <c r="D159" s="19" t="s">
        <v>392</v>
      </c>
      <c r="E159" s="19">
        <v>8</v>
      </c>
      <c r="F159" s="19" t="s">
        <v>392</v>
      </c>
      <c r="G159" s="19">
        <v>8</v>
      </c>
      <c r="H159" s="19" t="s">
        <v>392</v>
      </c>
      <c r="I159" s="19">
        <v>8</v>
      </c>
      <c r="J159" s="19" t="s">
        <v>392</v>
      </c>
      <c r="K159" s="19">
        <v>8</v>
      </c>
      <c r="L159" s="19" t="s">
        <v>392</v>
      </c>
      <c r="M159" s="19">
        <v>8</v>
      </c>
      <c r="N159" s="19" t="s">
        <v>392</v>
      </c>
      <c r="O159" s="19">
        <v>8</v>
      </c>
      <c r="P159" s="19" t="s">
        <v>392</v>
      </c>
      <c r="Q159" s="19">
        <v>8</v>
      </c>
      <c r="R159" s="19" t="s">
        <v>392</v>
      </c>
      <c r="S159" s="19">
        <v>8</v>
      </c>
      <c r="T159" s="19" t="s">
        <v>392</v>
      </c>
      <c r="U159" s="19">
        <v>8</v>
      </c>
      <c r="V159" s="19" t="s">
        <v>392</v>
      </c>
      <c r="W159" s="19">
        <v>8</v>
      </c>
      <c r="X159" s="619" t="s">
        <v>393</v>
      </c>
      <c r="Y159" s="19">
        <v>7</v>
      </c>
      <c r="Z159" s="569">
        <f t="shared" si="36"/>
        <v>7.9090909090909092</v>
      </c>
      <c r="AA159" s="45" t="s">
        <v>966</v>
      </c>
      <c r="AB159" s="45" t="s">
        <v>966</v>
      </c>
      <c r="AC159" s="830"/>
      <c r="AD159" s="3"/>
    </row>
    <row r="160" spans="1:30" ht="15.75" x14ac:dyDescent="0.25">
      <c r="B160" s="608" t="s">
        <v>1169</v>
      </c>
    </row>
    <row r="161" spans="1:30" s="507" customFormat="1" ht="50.1" customHeight="1" x14ac:dyDescent="0.25">
      <c r="A161" s="497" t="s">
        <v>310</v>
      </c>
      <c r="B161" s="620" t="s">
        <v>127</v>
      </c>
      <c r="C161" s="532" t="s">
        <v>563</v>
      </c>
      <c r="D161" s="500" t="s">
        <v>390</v>
      </c>
      <c r="E161" s="500">
        <v>10</v>
      </c>
      <c r="F161" s="500" t="s">
        <v>390</v>
      </c>
      <c r="G161" s="500">
        <v>10</v>
      </c>
      <c r="H161" s="500" t="s">
        <v>390</v>
      </c>
      <c r="I161" s="500">
        <v>10</v>
      </c>
      <c r="J161" s="500" t="s">
        <v>390</v>
      </c>
      <c r="K161" s="500">
        <v>10</v>
      </c>
      <c r="L161" s="500" t="s">
        <v>390</v>
      </c>
      <c r="M161" s="500">
        <v>10</v>
      </c>
      <c r="N161" s="500" t="s">
        <v>390</v>
      </c>
      <c r="O161" s="500">
        <v>10</v>
      </c>
      <c r="P161" s="500" t="s">
        <v>390</v>
      </c>
      <c r="Q161" s="500">
        <v>10</v>
      </c>
      <c r="R161" s="500" t="s">
        <v>390</v>
      </c>
      <c r="S161" s="500">
        <v>10</v>
      </c>
      <c r="T161" s="500" t="s">
        <v>390</v>
      </c>
      <c r="U161" s="500">
        <v>10</v>
      </c>
      <c r="V161" s="500" t="s">
        <v>390</v>
      </c>
      <c r="W161" s="500">
        <v>10</v>
      </c>
      <c r="X161" s="500" t="s">
        <v>390</v>
      </c>
      <c r="Y161" s="500">
        <v>10</v>
      </c>
      <c r="Z161" s="621">
        <f>(E161+G161+I161+K161+M161+O161+Q161+S161+U161+W161+Y161)/11</f>
        <v>10</v>
      </c>
      <c r="AA161" s="607" t="s">
        <v>1130</v>
      </c>
      <c r="AB161" s="607" t="s">
        <v>1130</v>
      </c>
      <c r="AC161" s="590" t="s">
        <v>1130</v>
      </c>
      <c r="AD161" s="506"/>
    </row>
    <row r="162" spans="1:30" s="507" customFormat="1" ht="50.1" customHeight="1" x14ac:dyDescent="0.25">
      <c r="A162" s="497" t="s">
        <v>311</v>
      </c>
      <c r="B162" s="620" t="s">
        <v>136</v>
      </c>
      <c r="C162" s="532" t="s">
        <v>564</v>
      </c>
      <c r="D162" s="500" t="s">
        <v>391</v>
      </c>
      <c r="E162" s="500">
        <v>9</v>
      </c>
      <c r="F162" s="500" t="s">
        <v>392</v>
      </c>
      <c r="G162" s="500">
        <v>8</v>
      </c>
      <c r="H162" s="500" t="s">
        <v>392</v>
      </c>
      <c r="I162" s="500">
        <v>8</v>
      </c>
      <c r="J162" s="500" t="s">
        <v>392</v>
      </c>
      <c r="K162" s="500">
        <v>8</v>
      </c>
      <c r="L162" s="500" t="s">
        <v>390</v>
      </c>
      <c r="M162" s="500">
        <v>10</v>
      </c>
      <c r="N162" s="500" t="s">
        <v>391</v>
      </c>
      <c r="O162" s="500">
        <v>9</v>
      </c>
      <c r="P162" s="500" t="s">
        <v>391</v>
      </c>
      <c r="Q162" s="500">
        <v>9</v>
      </c>
      <c r="R162" s="500" t="s">
        <v>391</v>
      </c>
      <c r="S162" s="500">
        <v>9</v>
      </c>
      <c r="T162" s="500" t="s">
        <v>391</v>
      </c>
      <c r="U162" s="500">
        <v>9</v>
      </c>
      <c r="V162" s="500" t="s">
        <v>392</v>
      </c>
      <c r="W162" s="500">
        <v>8</v>
      </c>
      <c r="X162" s="500" t="s">
        <v>392</v>
      </c>
      <c r="Y162" s="500">
        <v>8</v>
      </c>
      <c r="Z162" s="621">
        <f t="shared" ref="Z162:Z187" si="37">(E162+G162+I162+K162+M162+O162+Q162+S162+U162+W162+Y162)/11</f>
        <v>8.6363636363636367</v>
      </c>
      <c r="AA162" s="607" t="s">
        <v>966</v>
      </c>
      <c r="AB162" s="607" t="s">
        <v>1130</v>
      </c>
      <c r="AC162" s="590" t="s">
        <v>1130</v>
      </c>
      <c r="AD162" s="506"/>
    </row>
    <row r="163" spans="1:30" s="507" customFormat="1" ht="50.1" customHeight="1" x14ac:dyDescent="0.25">
      <c r="A163" s="497" t="s">
        <v>312</v>
      </c>
      <c r="B163" s="622" t="s">
        <v>130</v>
      </c>
      <c r="C163" s="532" t="s">
        <v>567</v>
      </c>
      <c r="D163" s="500" t="s">
        <v>392</v>
      </c>
      <c r="E163" s="500">
        <v>8</v>
      </c>
      <c r="F163" s="500" t="s">
        <v>393</v>
      </c>
      <c r="G163" s="500">
        <v>7</v>
      </c>
      <c r="H163" s="500" t="s">
        <v>391</v>
      </c>
      <c r="I163" s="500">
        <v>9</v>
      </c>
      <c r="J163" s="500" t="s">
        <v>392</v>
      </c>
      <c r="K163" s="500">
        <v>8</v>
      </c>
      <c r="L163" s="500" t="s">
        <v>392</v>
      </c>
      <c r="M163" s="500">
        <v>8</v>
      </c>
      <c r="N163" s="500" t="s">
        <v>392</v>
      </c>
      <c r="O163" s="500">
        <v>8</v>
      </c>
      <c r="P163" s="500" t="s">
        <v>393</v>
      </c>
      <c r="Q163" s="500">
        <v>7</v>
      </c>
      <c r="R163" s="500" t="s">
        <v>393</v>
      </c>
      <c r="S163" s="500">
        <v>7</v>
      </c>
      <c r="T163" s="500" t="s">
        <v>392</v>
      </c>
      <c r="U163" s="500">
        <v>8</v>
      </c>
      <c r="V163" s="500" t="s">
        <v>392</v>
      </c>
      <c r="W163" s="500">
        <v>8</v>
      </c>
      <c r="X163" s="500" t="s">
        <v>392</v>
      </c>
      <c r="Y163" s="500">
        <v>8</v>
      </c>
      <c r="Z163" s="621">
        <f t="shared" si="37"/>
        <v>7.8181818181818183</v>
      </c>
      <c r="AA163" s="607" t="s">
        <v>966</v>
      </c>
      <c r="AB163" s="607" t="s">
        <v>966</v>
      </c>
      <c r="AC163" s="590" t="s">
        <v>966</v>
      </c>
      <c r="AD163" s="506"/>
    </row>
    <row r="164" spans="1:30" s="507" customFormat="1" ht="50.1" customHeight="1" x14ac:dyDescent="0.25">
      <c r="A164" s="497" t="s">
        <v>313</v>
      </c>
      <c r="B164" s="620" t="s">
        <v>129</v>
      </c>
      <c r="C164" s="532" t="s">
        <v>566</v>
      </c>
      <c r="D164" s="500" t="s">
        <v>391</v>
      </c>
      <c r="E164" s="500">
        <v>9</v>
      </c>
      <c r="F164" s="500" t="s">
        <v>393</v>
      </c>
      <c r="G164" s="500">
        <v>7</v>
      </c>
      <c r="H164" s="500" t="s">
        <v>392</v>
      </c>
      <c r="I164" s="500">
        <v>8</v>
      </c>
      <c r="J164" s="500" t="s">
        <v>391</v>
      </c>
      <c r="K164" s="500">
        <v>9</v>
      </c>
      <c r="L164" s="500" t="s">
        <v>390</v>
      </c>
      <c r="M164" s="500">
        <v>10</v>
      </c>
      <c r="N164" s="500" t="s">
        <v>391</v>
      </c>
      <c r="O164" s="500">
        <v>9</v>
      </c>
      <c r="P164" s="500" t="s">
        <v>392</v>
      </c>
      <c r="Q164" s="500">
        <v>8</v>
      </c>
      <c r="R164" s="500" t="s">
        <v>390</v>
      </c>
      <c r="S164" s="500">
        <v>10</v>
      </c>
      <c r="T164" s="500" t="s">
        <v>390</v>
      </c>
      <c r="U164" s="500">
        <v>10</v>
      </c>
      <c r="V164" s="500" t="s">
        <v>392</v>
      </c>
      <c r="W164" s="500">
        <v>8</v>
      </c>
      <c r="X164" s="500" t="s">
        <v>391</v>
      </c>
      <c r="Y164" s="500">
        <v>9</v>
      </c>
      <c r="Z164" s="621">
        <f t="shared" si="37"/>
        <v>8.8181818181818183</v>
      </c>
      <c r="AA164" s="607" t="s">
        <v>1130</v>
      </c>
      <c r="AB164" s="607" t="s">
        <v>1130</v>
      </c>
      <c r="AC164" s="590" t="s">
        <v>1130</v>
      </c>
      <c r="AD164" s="506"/>
    </row>
    <row r="165" spans="1:30" s="507" customFormat="1" ht="50.1" customHeight="1" x14ac:dyDescent="0.25">
      <c r="A165" s="497" t="s">
        <v>314</v>
      </c>
      <c r="B165" s="620" t="s">
        <v>141</v>
      </c>
      <c r="C165" s="532" t="s">
        <v>565</v>
      </c>
      <c r="D165" s="500" t="s">
        <v>390</v>
      </c>
      <c r="E165" s="500">
        <v>10</v>
      </c>
      <c r="F165" s="500" t="s">
        <v>393</v>
      </c>
      <c r="G165" s="500">
        <v>7</v>
      </c>
      <c r="H165" s="500" t="s">
        <v>390</v>
      </c>
      <c r="I165" s="500">
        <v>10</v>
      </c>
      <c r="J165" s="500" t="s">
        <v>390</v>
      </c>
      <c r="K165" s="500">
        <v>10</v>
      </c>
      <c r="L165" s="500" t="s">
        <v>390</v>
      </c>
      <c r="M165" s="500">
        <v>10</v>
      </c>
      <c r="N165" s="500" t="s">
        <v>390</v>
      </c>
      <c r="O165" s="500">
        <v>10</v>
      </c>
      <c r="P165" s="500" t="s">
        <v>390</v>
      </c>
      <c r="Q165" s="500">
        <v>10</v>
      </c>
      <c r="R165" s="500" t="s">
        <v>390</v>
      </c>
      <c r="S165" s="500">
        <v>10</v>
      </c>
      <c r="T165" s="500" t="s">
        <v>390</v>
      </c>
      <c r="U165" s="500">
        <v>10</v>
      </c>
      <c r="V165" s="500" t="s">
        <v>391</v>
      </c>
      <c r="W165" s="500">
        <v>9</v>
      </c>
      <c r="X165" s="500" t="s">
        <v>391</v>
      </c>
      <c r="Y165" s="500">
        <v>9</v>
      </c>
      <c r="Z165" s="621">
        <f t="shared" si="37"/>
        <v>9.545454545454545</v>
      </c>
      <c r="AA165" s="607" t="s">
        <v>1130</v>
      </c>
      <c r="AB165" s="607" t="s">
        <v>1130</v>
      </c>
      <c r="AC165" s="590" t="s">
        <v>1130</v>
      </c>
      <c r="AD165" s="506"/>
    </row>
    <row r="166" spans="1:30" s="507" customFormat="1" ht="50.1" customHeight="1" x14ac:dyDescent="0.25">
      <c r="A166" s="497" t="s">
        <v>315</v>
      </c>
      <c r="B166" s="620" t="s">
        <v>128</v>
      </c>
      <c r="C166" s="532" t="s">
        <v>569</v>
      </c>
      <c r="D166" s="500" t="s">
        <v>393</v>
      </c>
      <c r="E166" s="500">
        <v>7</v>
      </c>
      <c r="F166" s="500" t="s">
        <v>393</v>
      </c>
      <c r="G166" s="500">
        <v>7</v>
      </c>
      <c r="H166" s="500" t="s">
        <v>393</v>
      </c>
      <c r="I166" s="500">
        <v>7</v>
      </c>
      <c r="J166" s="500" t="s">
        <v>393</v>
      </c>
      <c r="K166" s="500">
        <v>7</v>
      </c>
      <c r="L166" s="500" t="s">
        <v>393</v>
      </c>
      <c r="M166" s="500">
        <v>7</v>
      </c>
      <c r="N166" s="500" t="s">
        <v>393</v>
      </c>
      <c r="O166" s="500">
        <v>7</v>
      </c>
      <c r="P166" s="500" t="s">
        <v>393</v>
      </c>
      <c r="Q166" s="500">
        <v>7</v>
      </c>
      <c r="R166" s="500" t="s">
        <v>393</v>
      </c>
      <c r="S166" s="500">
        <v>7</v>
      </c>
      <c r="T166" s="500" t="s">
        <v>392</v>
      </c>
      <c r="U166" s="500">
        <v>8</v>
      </c>
      <c r="V166" s="500" t="s">
        <v>392</v>
      </c>
      <c r="W166" s="500">
        <v>8</v>
      </c>
      <c r="X166" s="500" t="s">
        <v>392</v>
      </c>
      <c r="Y166" s="500">
        <v>8</v>
      </c>
      <c r="Z166" s="621">
        <f t="shared" si="37"/>
        <v>7.2727272727272725</v>
      </c>
      <c r="AA166" s="607" t="s">
        <v>1130</v>
      </c>
      <c r="AB166" s="607" t="s">
        <v>966</v>
      </c>
      <c r="AC166" s="590" t="s">
        <v>966</v>
      </c>
      <c r="AD166" s="506"/>
    </row>
    <row r="167" spans="1:30" s="507" customFormat="1" ht="50.1" customHeight="1" x14ac:dyDescent="0.25">
      <c r="A167" s="497" t="s">
        <v>316</v>
      </c>
      <c r="B167" s="620" t="s">
        <v>131</v>
      </c>
      <c r="C167" s="532" t="s">
        <v>570</v>
      </c>
      <c r="D167" s="500" t="s">
        <v>392</v>
      </c>
      <c r="E167" s="500">
        <v>8</v>
      </c>
      <c r="F167" s="500" t="s">
        <v>393</v>
      </c>
      <c r="G167" s="500">
        <v>7</v>
      </c>
      <c r="H167" s="500" t="s">
        <v>392</v>
      </c>
      <c r="I167" s="500">
        <v>8</v>
      </c>
      <c r="J167" s="500" t="s">
        <v>393</v>
      </c>
      <c r="K167" s="500">
        <v>7</v>
      </c>
      <c r="L167" s="500" t="s">
        <v>392</v>
      </c>
      <c r="M167" s="500">
        <v>8</v>
      </c>
      <c r="N167" s="500" t="s">
        <v>392</v>
      </c>
      <c r="O167" s="500">
        <v>8</v>
      </c>
      <c r="P167" s="500" t="s">
        <v>393</v>
      </c>
      <c r="Q167" s="500">
        <v>7</v>
      </c>
      <c r="R167" s="500" t="s">
        <v>391</v>
      </c>
      <c r="S167" s="500">
        <v>9</v>
      </c>
      <c r="T167" s="500" t="s">
        <v>391</v>
      </c>
      <c r="U167" s="500">
        <v>9</v>
      </c>
      <c r="V167" s="500" t="s">
        <v>392</v>
      </c>
      <c r="W167" s="500">
        <v>8</v>
      </c>
      <c r="X167" s="500" t="s">
        <v>392</v>
      </c>
      <c r="Y167" s="500">
        <v>8</v>
      </c>
      <c r="Z167" s="621">
        <f t="shared" si="37"/>
        <v>7.9090909090909092</v>
      </c>
      <c r="AA167" s="607" t="s">
        <v>966</v>
      </c>
      <c r="AB167" s="607" t="s">
        <v>966</v>
      </c>
      <c r="AC167" s="590" t="s">
        <v>966</v>
      </c>
      <c r="AD167" s="506"/>
    </row>
    <row r="168" spans="1:30" s="507" customFormat="1" ht="50.1" customHeight="1" x14ac:dyDescent="0.25">
      <c r="A168" s="497" t="s">
        <v>317</v>
      </c>
      <c r="B168" s="620" t="s">
        <v>132</v>
      </c>
      <c r="C168" s="532" t="s">
        <v>571</v>
      </c>
      <c r="D168" s="500" t="s">
        <v>391</v>
      </c>
      <c r="E168" s="500">
        <v>9</v>
      </c>
      <c r="F168" s="500" t="s">
        <v>393</v>
      </c>
      <c r="G168" s="500">
        <v>7</v>
      </c>
      <c r="H168" s="500" t="s">
        <v>391</v>
      </c>
      <c r="I168" s="500">
        <v>9</v>
      </c>
      <c r="J168" s="500" t="s">
        <v>391</v>
      </c>
      <c r="K168" s="500">
        <v>9</v>
      </c>
      <c r="L168" s="500" t="s">
        <v>391</v>
      </c>
      <c r="M168" s="500">
        <v>9</v>
      </c>
      <c r="N168" s="500" t="s">
        <v>393</v>
      </c>
      <c r="O168" s="500">
        <v>7</v>
      </c>
      <c r="P168" s="500" t="s">
        <v>390</v>
      </c>
      <c r="Q168" s="500">
        <v>10</v>
      </c>
      <c r="R168" s="500" t="s">
        <v>391</v>
      </c>
      <c r="S168" s="500">
        <v>9</v>
      </c>
      <c r="T168" s="500" t="s">
        <v>390</v>
      </c>
      <c r="U168" s="500">
        <v>10</v>
      </c>
      <c r="V168" s="500" t="s">
        <v>391</v>
      </c>
      <c r="W168" s="500">
        <v>9</v>
      </c>
      <c r="X168" s="500" t="s">
        <v>391</v>
      </c>
      <c r="Y168" s="500">
        <v>9</v>
      </c>
      <c r="Z168" s="621">
        <f t="shared" si="37"/>
        <v>8.8181818181818183</v>
      </c>
      <c r="AA168" s="607" t="s">
        <v>1130</v>
      </c>
      <c r="AB168" s="607" t="s">
        <v>1130</v>
      </c>
      <c r="AC168" s="590" t="s">
        <v>1130</v>
      </c>
      <c r="AD168" s="506"/>
    </row>
    <row r="169" spans="1:30" s="507" customFormat="1" ht="50.1" customHeight="1" x14ac:dyDescent="0.25">
      <c r="A169" s="497" t="s">
        <v>318</v>
      </c>
      <c r="B169" s="620" t="s">
        <v>133</v>
      </c>
      <c r="C169" s="532" t="s">
        <v>572</v>
      </c>
      <c r="D169" s="500" t="s">
        <v>392</v>
      </c>
      <c r="E169" s="500">
        <v>8</v>
      </c>
      <c r="F169" s="500" t="s">
        <v>393</v>
      </c>
      <c r="G169" s="500">
        <v>7</v>
      </c>
      <c r="H169" s="500" t="s">
        <v>393</v>
      </c>
      <c r="I169" s="500">
        <v>7</v>
      </c>
      <c r="J169" s="500" t="s">
        <v>393</v>
      </c>
      <c r="K169" s="500">
        <v>7</v>
      </c>
      <c r="L169" s="500" t="s">
        <v>393</v>
      </c>
      <c r="M169" s="500">
        <v>7</v>
      </c>
      <c r="N169" s="500" t="s">
        <v>392</v>
      </c>
      <c r="O169" s="500">
        <v>8</v>
      </c>
      <c r="P169" s="500" t="s">
        <v>393</v>
      </c>
      <c r="Q169" s="500">
        <v>7</v>
      </c>
      <c r="R169" s="500" t="s">
        <v>392</v>
      </c>
      <c r="S169" s="500">
        <v>8</v>
      </c>
      <c r="T169" s="500" t="s">
        <v>392</v>
      </c>
      <c r="U169" s="500">
        <v>8</v>
      </c>
      <c r="V169" s="500" t="s">
        <v>393</v>
      </c>
      <c r="W169" s="500">
        <v>7</v>
      </c>
      <c r="X169" s="500" t="s">
        <v>393</v>
      </c>
      <c r="Y169" s="500">
        <v>7</v>
      </c>
      <c r="Z169" s="621">
        <f t="shared" si="37"/>
        <v>7.3636363636363633</v>
      </c>
      <c r="AA169" s="607" t="s">
        <v>966</v>
      </c>
      <c r="AB169" s="607" t="s">
        <v>966</v>
      </c>
      <c r="AC169" s="590" t="s">
        <v>966</v>
      </c>
      <c r="AD169" s="506"/>
    </row>
    <row r="170" spans="1:30" s="507" customFormat="1" ht="50.1" customHeight="1" x14ac:dyDescent="0.25">
      <c r="A170" s="497" t="s">
        <v>23</v>
      </c>
      <c r="B170" s="620" t="s">
        <v>134</v>
      </c>
      <c r="C170" s="532" t="s">
        <v>573</v>
      </c>
      <c r="D170" s="500" t="s">
        <v>393</v>
      </c>
      <c r="E170" s="500">
        <v>7</v>
      </c>
      <c r="F170" s="500" t="s">
        <v>393</v>
      </c>
      <c r="G170" s="500">
        <v>7</v>
      </c>
      <c r="H170" s="500" t="s">
        <v>393</v>
      </c>
      <c r="I170" s="500">
        <v>7</v>
      </c>
      <c r="J170" s="500" t="s">
        <v>393</v>
      </c>
      <c r="K170" s="500">
        <v>7</v>
      </c>
      <c r="L170" s="500" t="s">
        <v>393</v>
      </c>
      <c r="M170" s="500">
        <v>7</v>
      </c>
      <c r="N170" s="500" t="s">
        <v>393</v>
      </c>
      <c r="O170" s="500">
        <v>7</v>
      </c>
      <c r="P170" s="500" t="s">
        <v>393</v>
      </c>
      <c r="Q170" s="500">
        <v>7</v>
      </c>
      <c r="R170" s="500" t="s">
        <v>393</v>
      </c>
      <c r="S170" s="500">
        <v>7</v>
      </c>
      <c r="T170" s="500" t="s">
        <v>393</v>
      </c>
      <c r="U170" s="500">
        <v>7</v>
      </c>
      <c r="V170" s="500" t="s">
        <v>393</v>
      </c>
      <c r="W170" s="500">
        <v>7</v>
      </c>
      <c r="X170" s="500" t="s">
        <v>393</v>
      </c>
      <c r="Y170" s="500">
        <v>7</v>
      </c>
      <c r="Z170" s="621">
        <f t="shared" si="37"/>
        <v>7</v>
      </c>
      <c r="AA170" s="607" t="s">
        <v>966</v>
      </c>
      <c r="AB170" s="607" t="s">
        <v>966</v>
      </c>
      <c r="AC170" s="590" t="s">
        <v>966</v>
      </c>
      <c r="AD170" s="506"/>
    </row>
    <row r="171" spans="1:30" s="507" customFormat="1" ht="50.1" customHeight="1" x14ac:dyDescent="0.25">
      <c r="A171" s="497" t="s">
        <v>25</v>
      </c>
      <c r="B171" s="624" t="s">
        <v>135</v>
      </c>
      <c r="C171" s="532" t="s">
        <v>574</v>
      </c>
      <c r="D171" s="500" t="s">
        <v>393</v>
      </c>
      <c r="E171" s="500">
        <v>7</v>
      </c>
      <c r="F171" s="500" t="s">
        <v>393</v>
      </c>
      <c r="G171" s="500">
        <v>7</v>
      </c>
      <c r="H171" s="500" t="s">
        <v>393</v>
      </c>
      <c r="I171" s="500">
        <v>7</v>
      </c>
      <c r="J171" s="500" t="s">
        <v>393</v>
      </c>
      <c r="K171" s="500">
        <v>7</v>
      </c>
      <c r="L171" s="500" t="s">
        <v>393</v>
      </c>
      <c r="M171" s="500">
        <v>7</v>
      </c>
      <c r="N171" s="233" t="s">
        <v>394</v>
      </c>
      <c r="O171" s="233">
        <v>6</v>
      </c>
      <c r="P171" s="233" t="s">
        <v>394</v>
      </c>
      <c r="Q171" s="233">
        <v>6</v>
      </c>
      <c r="R171" s="500" t="s">
        <v>393</v>
      </c>
      <c r="S171" s="500">
        <v>7</v>
      </c>
      <c r="T171" s="233" t="s">
        <v>395</v>
      </c>
      <c r="U171" s="233">
        <v>4</v>
      </c>
      <c r="V171" s="500" t="s">
        <v>393</v>
      </c>
      <c r="W171" s="500">
        <v>7</v>
      </c>
      <c r="X171" s="500" t="s">
        <v>393</v>
      </c>
      <c r="Y171" s="500">
        <v>7</v>
      </c>
      <c r="Z171" s="621">
        <f t="shared" si="37"/>
        <v>6.5454545454545459</v>
      </c>
      <c r="AA171" s="607" t="s">
        <v>966</v>
      </c>
      <c r="AB171" s="607" t="s">
        <v>966</v>
      </c>
      <c r="AC171" s="590" t="s">
        <v>966</v>
      </c>
      <c r="AD171" s="506"/>
    </row>
    <row r="172" spans="1:30" s="507" customFormat="1" ht="50.1" customHeight="1" x14ac:dyDescent="0.25">
      <c r="A172" s="497" t="s">
        <v>27</v>
      </c>
      <c r="B172" s="620" t="s">
        <v>137</v>
      </c>
      <c r="C172" s="532" t="s">
        <v>575</v>
      </c>
      <c r="D172" s="500" t="s">
        <v>393</v>
      </c>
      <c r="E172" s="500">
        <v>7</v>
      </c>
      <c r="F172" s="500" t="s">
        <v>393</v>
      </c>
      <c r="G172" s="500">
        <v>7</v>
      </c>
      <c r="H172" s="500" t="s">
        <v>393</v>
      </c>
      <c r="I172" s="500">
        <v>7</v>
      </c>
      <c r="J172" s="500" t="s">
        <v>393</v>
      </c>
      <c r="K172" s="500">
        <v>7</v>
      </c>
      <c r="L172" s="500" t="s">
        <v>393</v>
      </c>
      <c r="M172" s="500">
        <v>7</v>
      </c>
      <c r="N172" s="500" t="s">
        <v>393</v>
      </c>
      <c r="O172" s="500">
        <v>7</v>
      </c>
      <c r="P172" s="500" t="s">
        <v>393</v>
      </c>
      <c r="Q172" s="500">
        <v>7</v>
      </c>
      <c r="R172" s="500" t="s">
        <v>393</v>
      </c>
      <c r="S172" s="500">
        <v>7</v>
      </c>
      <c r="T172" s="500" t="s">
        <v>393</v>
      </c>
      <c r="U172" s="500">
        <v>7</v>
      </c>
      <c r="V172" s="500" t="s">
        <v>392</v>
      </c>
      <c r="W172" s="500">
        <v>8</v>
      </c>
      <c r="X172" s="500" t="s">
        <v>393</v>
      </c>
      <c r="Y172" s="500">
        <v>7</v>
      </c>
      <c r="Z172" s="621">
        <f t="shared" si="37"/>
        <v>7.0909090909090908</v>
      </c>
      <c r="AA172" s="607" t="s">
        <v>1130</v>
      </c>
      <c r="AB172" s="607" t="s">
        <v>966</v>
      </c>
      <c r="AC172" s="590" t="s">
        <v>966</v>
      </c>
      <c r="AD172" s="506"/>
    </row>
    <row r="173" spans="1:30" s="507" customFormat="1" ht="50.1" customHeight="1" x14ac:dyDescent="0.25">
      <c r="A173" s="497" t="s">
        <v>29</v>
      </c>
      <c r="B173" s="620" t="s">
        <v>138</v>
      </c>
      <c r="C173" s="532" t="s">
        <v>576</v>
      </c>
      <c r="D173" s="500" t="s">
        <v>392</v>
      </c>
      <c r="E173" s="500">
        <v>8</v>
      </c>
      <c r="F173" s="500" t="s">
        <v>393</v>
      </c>
      <c r="G173" s="500">
        <v>7</v>
      </c>
      <c r="H173" s="500" t="s">
        <v>392</v>
      </c>
      <c r="I173" s="500">
        <v>8</v>
      </c>
      <c r="J173" s="500" t="s">
        <v>392</v>
      </c>
      <c r="K173" s="500">
        <v>8</v>
      </c>
      <c r="L173" s="500" t="s">
        <v>393</v>
      </c>
      <c r="M173" s="500">
        <v>7</v>
      </c>
      <c r="N173" s="500" t="s">
        <v>392</v>
      </c>
      <c r="O173" s="500">
        <v>8</v>
      </c>
      <c r="P173" s="500" t="s">
        <v>392</v>
      </c>
      <c r="Q173" s="500">
        <v>8</v>
      </c>
      <c r="R173" s="500" t="s">
        <v>392</v>
      </c>
      <c r="S173" s="500">
        <v>8</v>
      </c>
      <c r="T173" s="500" t="s">
        <v>392</v>
      </c>
      <c r="U173" s="500">
        <v>8</v>
      </c>
      <c r="V173" s="500" t="s">
        <v>393</v>
      </c>
      <c r="W173" s="500">
        <v>7</v>
      </c>
      <c r="X173" s="500" t="s">
        <v>393</v>
      </c>
      <c r="Y173" s="500">
        <v>7</v>
      </c>
      <c r="Z173" s="621">
        <f t="shared" si="37"/>
        <v>7.6363636363636367</v>
      </c>
      <c r="AA173" s="607" t="s">
        <v>1130</v>
      </c>
      <c r="AB173" s="607" t="s">
        <v>966</v>
      </c>
      <c r="AC173" s="590" t="s">
        <v>966</v>
      </c>
      <c r="AD173" s="506"/>
    </row>
    <row r="174" spans="1:30" s="507" customFormat="1" ht="50.1" customHeight="1" x14ac:dyDescent="0.25">
      <c r="A174" s="497" t="s">
        <v>31</v>
      </c>
      <c r="B174" s="620" t="s">
        <v>139</v>
      </c>
      <c r="C174" s="532" t="s">
        <v>577</v>
      </c>
      <c r="D174" s="500" t="s">
        <v>392</v>
      </c>
      <c r="E174" s="500">
        <v>8</v>
      </c>
      <c r="F174" s="500" t="s">
        <v>393</v>
      </c>
      <c r="G174" s="500">
        <v>7</v>
      </c>
      <c r="H174" s="500" t="s">
        <v>393</v>
      </c>
      <c r="I174" s="500">
        <v>7</v>
      </c>
      <c r="J174" s="500" t="s">
        <v>393</v>
      </c>
      <c r="K174" s="500">
        <v>7</v>
      </c>
      <c r="L174" s="500" t="s">
        <v>393</v>
      </c>
      <c r="M174" s="500">
        <v>7</v>
      </c>
      <c r="N174" s="500" t="s">
        <v>393</v>
      </c>
      <c r="O174" s="500">
        <v>7</v>
      </c>
      <c r="P174" s="500" t="s">
        <v>393</v>
      </c>
      <c r="Q174" s="500">
        <v>7</v>
      </c>
      <c r="R174" s="500" t="s">
        <v>393</v>
      </c>
      <c r="S174" s="500">
        <v>7</v>
      </c>
      <c r="T174" s="500" t="s">
        <v>392</v>
      </c>
      <c r="U174" s="500">
        <v>8</v>
      </c>
      <c r="V174" s="500" t="s">
        <v>392</v>
      </c>
      <c r="W174" s="500">
        <v>8</v>
      </c>
      <c r="X174" s="500" t="s">
        <v>393</v>
      </c>
      <c r="Y174" s="500">
        <v>7</v>
      </c>
      <c r="Z174" s="621">
        <f t="shared" si="37"/>
        <v>7.2727272727272725</v>
      </c>
      <c r="AA174" s="607" t="s">
        <v>966</v>
      </c>
      <c r="AB174" s="607" t="s">
        <v>966</v>
      </c>
      <c r="AC174" s="590" t="s">
        <v>966</v>
      </c>
      <c r="AD174" s="506"/>
    </row>
    <row r="175" spans="1:30" s="507" customFormat="1" ht="50.1" customHeight="1" x14ac:dyDescent="0.25">
      <c r="A175" s="497" t="s">
        <v>33</v>
      </c>
      <c r="B175" s="620" t="s">
        <v>111</v>
      </c>
      <c r="C175" s="532" t="s">
        <v>578</v>
      </c>
      <c r="D175" s="500" t="s">
        <v>393</v>
      </c>
      <c r="E175" s="500">
        <v>7</v>
      </c>
      <c r="F175" s="500" t="s">
        <v>393</v>
      </c>
      <c r="G175" s="500">
        <v>7</v>
      </c>
      <c r="H175" s="500" t="s">
        <v>393</v>
      </c>
      <c r="I175" s="500">
        <v>7</v>
      </c>
      <c r="J175" s="500" t="s">
        <v>393</v>
      </c>
      <c r="K175" s="500">
        <v>7</v>
      </c>
      <c r="L175" s="500" t="s">
        <v>393</v>
      </c>
      <c r="M175" s="500">
        <v>7</v>
      </c>
      <c r="N175" s="500" t="s">
        <v>393</v>
      </c>
      <c r="O175" s="500">
        <v>7</v>
      </c>
      <c r="P175" s="500" t="s">
        <v>393</v>
      </c>
      <c r="Q175" s="500">
        <v>7</v>
      </c>
      <c r="R175" s="500" t="s">
        <v>393</v>
      </c>
      <c r="S175" s="500">
        <v>7</v>
      </c>
      <c r="T175" s="500" t="s">
        <v>393</v>
      </c>
      <c r="U175" s="500">
        <v>7</v>
      </c>
      <c r="V175" s="500" t="s">
        <v>393</v>
      </c>
      <c r="W175" s="500">
        <v>7</v>
      </c>
      <c r="X175" s="500" t="s">
        <v>393</v>
      </c>
      <c r="Y175" s="500">
        <v>7</v>
      </c>
      <c r="Z175" s="621">
        <f t="shared" si="37"/>
        <v>7</v>
      </c>
      <c r="AA175" s="607" t="s">
        <v>966</v>
      </c>
      <c r="AB175" s="607" t="s">
        <v>966</v>
      </c>
      <c r="AC175" s="590" t="s">
        <v>966</v>
      </c>
      <c r="AD175" s="506"/>
    </row>
    <row r="176" spans="1:30" s="507" customFormat="1" ht="50.1" customHeight="1" x14ac:dyDescent="0.25">
      <c r="A176" s="497" t="s">
        <v>35</v>
      </c>
      <c r="B176" s="620" t="s">
        <v>140</v>
      </c>
      <c r="C176" s="532" t="s">
        <v>568</v>
      </c>
      <c r="D176" s="500" t="s">
        <v>393</v>
      </c>
      <c r="E176" s="500">
        <v>7</v>
      </c>
      <c r="F176" s="500" t="s">
        <v>393</v>
      </c>
      <c r="G176" s="500">
        <v>7</v>
      </c>
      <c r="H176" s="500" t="s">
        <v>393</v>
      </c>
      <c r="I176" s="500">
        <v>7</v>
      </c>
      <c r="J176" s="500" t="s">
        <v>393</v>
      </c>
      <c r="K176" s="500">
        <v>7</v>
      </c>
      <c r="L176" s="500" t="s">
        <v>393</v>
      </c>
      <c r="M176" s="500">
        <v>7</v>
      </c>
      <c r="N176" s="500" t="s">
        <v>393</v>
      </c>
      <c r="O176" s="500">
        <v>7</v>
      </c>
      <c r="P176" s="500" t="s">
        <v>393</v>
      </c>
      <c r="Q176" s="500">
        <v>7</v>
      </c>
      <c r="R176" s="500" t="s">
        <v>393</v>
      </c>
      <c r="S176" s="500">
        <v>7</v>
      </c>
      <c r="T176" s="500" t="s">
        <v>393</v>
      </c>
      <c r="U176" s="500">
        <v>7</v>
      </c>
      <c r="V176" s="500" t="s">
        <v>393</v>
      </c>
      <c r="W176" s="500">
        <v>7</v>
      </c>
      <c r="X176" s="500" t="s">
        <v>393</v>
      </c>
      <c r="Y176" s="500">
        <v>7</v>
      </c>
      <c r="Z176" s="621">
        <f t="shared" si="37"/>
        <v>7</v>
      </c>
      <c r="AA176" s="607" t="s">
        <v>966</v>
      </c>
      <c r="AB176" s="607" t="s">
        <v>966</v>
      </c>
      <c r="AC176" s="590" t="s">
        <v>966</v>
      </c>
      <c r="AD176" s="506"/>
    </row>
    <row r="177" spans="1:35" s="507" customFormat="1" ht="50.1" customHeight="1" x14ac:dyDescent="0.25">
      <c r="A177" s="497" t="s">
        <v>37</v>
      </c>
      <c r="B177" s="620" t="s">
        <v>142</v>
      </c>
      <c r="C177" s="532" t="s">
        <v>579</v>
      </c>
      <c r="D177" s="500" t="s">
        <v>392</v>
      </c>
      <c r="E177" s="500">
        <v>8</v>
      </c>
      <c r="F177" s="500" t="s">
        <v>393</v>
      </c>
      <c r="G177" s="500">
        <v>7</v>
      </c>
      <c r="H177" s="500" t="s">
        <v>392</v>
      </c>
      <c r="I177" s="500">
        <v>8</v>
      </c>
      <c r="J177" s="500" t="s">
        <v>392</v>
      </c>
      <c r="K177" s="500">
        <v>8</v>
      </c>
      <c r="L177" s="500" t="s">
        <v>392</v>
      </c>
      <c r="M177" s="500">
        <v>8</v>
      </c>
      <c r="N177" s="500" t="s">
        <v>393</v>
      </c>
      <c r="O177" s="500">
        <v>7</v>
      </c>
      <c r="P177" s="500" t="s">
        <v>393</v>
      </c>
      <c r="Q177" s="500">
        <v>7</v>
      </c>
      <c r="R177" s="500" t="s">
        <v>391</v>
      </c>
      <c r="S177" s="500">
        <v>9</v>
      </c>
      <c r="T177" s="500" t="s">
        <v>391</v>
      </c>
      <c r="U177" s="500">
        <v>9</v>
      </c>
      <c r="V177" s="500" t="s">
        <v>392</v>
      </c>
      <c r="W177" s="500">
        <v>8</v>
      </c>
      <c r="X177" s="500" t="s">
        <v>392</v>
      </c>
      <c r="Y177" s="500">
        <v>8</v>
      </c>
      <c r="Z177" s="621">
        <f t="shared" si="37"/>
        <v>7.9090909090909092</v>
      </c>
      <c r="AA177" s="607" t="s">
        <v>1130</v>
      </c>
      <c r="AB177" s="607" t="s">
        <v>966</v>
      </c>
      <c r="AC177" s="590" t="s">
        <v>966</v>
      </c>
      <c r="AD177" s="506"/>
    </row>
    <row r="178" spans="1:35" s="507" customFormat="1" ht="50.1" customHeight="1" x14ac:dyDescent="0.25">
      <c r="A178" s="497" t="s">
        <v>38</v>
      </c>
      <c r="B178" s="620" t="s">
        <v>143</v>
      </c>
      <c r="C178" s="532" t="s">
        <v>580</v>
      </c>
      <c r="D178" s="500" t="s">
        <v>393</v>
      </c>
      <c r="E178" s="500">
        <v>7</v>
      </c>
      <c r="F178" s="500" t="s">
        <v>393</v>
      </c>
      <c r="G178" s="500">
        <v>7</v>
      </c>
      <c r="H178" s="500" t="s">
        <v>393</v>
      </c>
      <c r="I178" s="500">
        <v>7</v>
      </c>
      <c r="J178" s="500" t="s">
        <v>393</v>
      </c>
      <c r="K178" s="500">
        <v>7</v>
      </c>
      <c r="L178" s="500" t="s">
        <v>393</v>
      </c>
      <c r="M178" s="500">
        <v>7</v>
      </c>
      <c r="N178" s="233" t="s">
        <v>394</v>
      </c>
      <c r="O178" s="233">
        <v>6</v>
      </c>
      <c r="P178" s="500" t="s">
        <v>393</v>
      </c>
      <c r="Q178" s="500">
        <v>7</v>
      </c>
      <c r="R178" s="500" t="s">
        <v>393</v>
      </c>
      <c r="S178" s="500">
        <v>7</v>
      </c>
      <c r="T178" s="500" t="s">
        <v>393</v>
      </c>
      <c r="U178" s="500">
        <v>7</v>
      </c>
      <c r="V178" s="500" t="s">
        <v>393</v>
      </c>
      <c r="W178" s="500">
        <v>7</v>
      </c>
      <c r="X178" s="500" t="s">
        <v>393</v>
      </c>
      <c r="Y178" s="500">
        <v>7</v>
      </c>
      <c r="Z178" s="621">
        <f t="shared" si="37"/>
        <v>6.9090909090909092</v>
      </c>
      <c r="AA178" s="607" t="s">
        <v>966</v>
      </c>
      <c r="AB178" s="607" t="s">
        <v>966</v>
      </c>
      <c r="AC178" s="590" t="s">
        <v>966</v>
      </c>
      <c r="AD178" s="506"/>
    </row>
    <row r="179" spans="1:35" s="507" customFormat="1" ht="50.1" customHeight="1" x14ac:dyDescent="0.25">
      <c r="A179" s="497" t="s">
        <v>40</v>
      </c>
      <c r="B179" s="620" t="s">
        <v>144</v>
      </c>
      <c r="C179" s="532" t="s">
        <v>581</v>
      </c>
      <c r="D179" s="500" t="s">
        <v>393</v>
      </c>
      <c r="E179" s="500">
        <v>7</v>
      </c>
      <c r="F179" s="500" t="s">
        <v>393</v>
      </c>
      <c r="G179" s="500">
        <v>7</v>
      </c>
      <c r="H179" s="500" t="s">
        <v>393</v>
      </c>
      <c r="I179" s="500">
        <v>7</v>
      </c>
      <c r="J179" s="500" t="s">
        <v>393</v>
      </c>
      <c r="K179" s="500">
        <v>7</v>
      </c>
      <c r="L179" s="500" t="s">
        <v>393</v>
      </c>
      <c r="M179" s="500">
        <v>7</v>
      </c>
      <c r="N179" s="500" t="s">
        <v>393</v>
      </c>
      <c r="O179" s="500">
        <v>7</v>
      </c>
      <c r="P179" s="500" t="s">
        <v>393</v>
      </c>
      <c r="Q179" s="500">
        <v>7</v>
      </c>
      <c r="R179" s="500" t="s">
        <v>392</v>
      </c>
      <c r="S179" s="500">
        <v>8</v>
      </c>
      <c r="T179" s="500" t="s">
        <v>393</v>
      </c>
      <c r="U179" s="500">
        <v>7</v>
      </c>
      <c r="V179" s="500" t="s">
        <v>393</v>
      </c>
      <c r="W179" s="500">
        <v>7</v>
      </c>
      <c r="X179" s="500" t="s">
        <v>393</v>
      </c>
      <c r="Y179" s="500">
        <v>7</v>
      </c>
      <c r="Z179" s="621">
        <f t="shared" si="37"/>
        <v>7.0909090909090908</v>
      </c>
      <c r="AA179" s="607" t="s">
        <v>966</v>
      </c>
      <c r="AB179" s="607" t="s">
        <v>966</v>
      </c>
      <c r="AC179" s="590" t="s">
        <v>966</v>
      </c>
      <c r="AD179" s="506"/>
    </row>
    <row r="180" spans="1:35" s="507" customFormat="1" ht="50.1" customHeight="1" x14ac:dyDescent="0.25">
      <c r="A180" s="497" t="s">
        <v>42</v>
      </c>
      <c r="B180" s="620" t="s">
        <v>145</v>
      </c>
      <c r="C180" s="532" t="s">
        <v>582</v>
      </c>
      <c r="D180" s="500" t="s">
        <v>393</v>
      </c>
      <c r="E180" s="500">
        <v>7</v>
      </c>
      <c r="F180" s="500" t="s">
        <v>393</v>
      </c>
      <c r="G180" s="500">
        <v>7</v>
      </c>
      <c r="H180" s="500" t="s">
        <v>393</v>
      </c>
      <c r="I180" s="500">
        <v>7</v>
      </c>
      <c r="J180" s="500" t="s">
        <v>393</v>
      </c>
      <c r="K180" s="500">
        <v>7</v>
      </c>
      <c r="L180" s="500" t="s">
        <v>393</v>
      </c>
      <c r="M180" s="500">
        <v>7</v>
      </c>
      <c r="N180" s="500" t="s">
        <v>393</v>
      </c>
      <c r="O180" s="500">
        <v>7</v>
      </c>
      <c r="P180" s="500" t="s">
        <v>393</v>
      </c>
      <c r="Q180" s="500">
        <v>7</v>
      </c>
      <c r="R180" s="500" t="s">
        <v>393</v>
      </c>
      <c r="S180" s="500">
        <v>7</v>
      </c>
      <c r="T180" s="500" t="s">
        <v>393</v>
      </c>
      <c r="U180" s="500">
        <v>7</v>
      </c>
      <c r="V180" s="500" t="s">
        <v>393</v>
      </c>
      <c r="W180" s="500">
        <v>7</v>
      </c>
      <c r="X180" s="500" t="s">
        <v>393</v>
      </c>
      <c r="Y180" s="500">
        <v>7</v>
      </c>
      <c r="Z180" s="621">
        <f t="shared" si="37"/>
        <v>7</v>
      </c>
      <c r="AA180" s="607" t="s">
        <v>966</v>
      </c>
      <c r="AB180" s="607" t="s">
        <v>966</v>
      </c>
      <c r="AC180" s="590" t="s">
        <v>966</v>
      </c>
      <c r="AD180" s="506"/>
    </row>
    <row r="181" spans="1:35" s="507" customFormat="1" ht="50.1" customHeight="1" x14ac:dyDescent="0.25">
      <c r="A181" s="497" t="s">
        <v>43</v>
      </c>
      <c r="B181" s="625" t="s">
        <v>146</v>
      </c>
      <c r="C181" s="532" t="s">
        <v>583</v>
      </c>
      <c r="D181" s="500" t="s">
        <v>393</v>
      </c>
      <c r="E181" s="500">
        <v>7</v>
      </c>
      <c r="F181" s="500" t="s">
        <v>393</v>
      </c>
      <c r="G181" s="500">
        <v>7</v>
      </c>
      <c r="H181" s="500" t="s">
        <v>392</v>
      </c>
      <c r="I181" s="500">
        <v>8</v>
      </c>
      <c r="J181" s="500" t="s">
        <v>392</v>
      </c>
      <c r="K181" s="500">
        <v>8</v>
      </c>
      <c r="L181" s="500" t="s">
        <v>392</v>
      </c>
      <c r="M181" s="500">
        <v>8</v>
      </c>
      <c r="N181" s="500" t="s">
        <v>393</v>
      </c>
      <c r="O181" s="500">
        <v>7</v>
      </c>
      <c r="P181" s="500" t="s">
        <v>393</v>
      </c>
      <c r="Q181" s="500">
        <v>7</v>
      </c>
      <c r="R181" s="500" t="s">
        <v>393</v>
      </c>
      <c r="S181" s="500">
        <v>7</v>
      </c>
      <c r="T181" s="500" t="s">
        <v>392</v>
      </c>
      <c r="U181" s="500">
        <v>8</v>
      </c>
      <c r="V181" s="500" t="s">
        <v>393</v>
      </c>
      <c r="W181" s="500">
        <v>7</v>
      </c>
      <c r="X181" s="623" t="s">
        <v>392</v>
      </c>
      <c r="Y181" s="500">
        <v>8</v>
      </c>
      <c r="Z181" s="621">
        <f t="shared" si="37"/>
        <v>7.4545454545454541</v>
      </c>
      <c r="AA181" s="607" t="s">
        <v>966</v>
      </c>
      <c r="AB181" s="607" t="s">
        <v>966</v>
      </c>
      <c r="AC181" s="590" t="s">
        <v>966</v>
      </c>
      <c r="AD181" s="506"/>
    </row>
    <row r="182" spans="1:35" s="507" customFormat="1" ht="50.1" customHeight="1" x14ac:dyDescent="0.25">
      <c r="A182" s="497" t="s">
        <v>45</v>
      </c>
      <c r="B182" s="626" t="s">
        <v>293</v>
      </c>
      <c r="C182" s="532" t="s">
        <v>585</v>
      </c>
      <c r="D182" s="500" t="s">
        <v>393</v>
      </c>
      <c r="E182" s="500">
        <v>7</v>
      </c>
      <c r="F182" s="500" t="s">
        <v>393</v>
      </c>
      <c r="G182" s="500">
        <v>7</v>
      </c>
      <c r="H182" s="500" t="s">
        <v>392</v>
      </c>
      <c r="I182" s="500">
        <v>8</v>
      </c>
      <c r="J182" s="500" t="s">
        <v>393</v>
      </c>
      <c r="K182" s="500">
        <v>7</v>
      </c>
      <c r="L182" s="500" t="s">
        <v>392</v>
      </c>
      <c r="M182" s="500">
        <v>8</v>
      </c>
      <c r="N182" s="500" t="s">
        <v>392</v>
      </c>
      <c r="O182" s="500">
        <v>8</v>
      </c>
      <c r="P182" s="500" t="s">
        <v>392</v>
      </c>
      <c r="Q182" s="500">
        <v>8</v>
      </c>
      <c r="R182" s="500" t="s">
        <v>392</v>
      </c>
      <c r="S182" s="500">
        <v>8</v>
      </c>
      <c r="T182" s="500" t="s">
        <v>392</v>
      </c>
      <c r="U182" s="500">
        <v>8</v>
      </c>
      <c r="V182" s="500" t="s">
        <v>392</v>
      </c>
      <c r="W182" s="500">
        <v>8</v>
      </c>
      <c r="X182" s="500" t="s">
        <v>392</v>
      </c>
      <c r="Y182" s="500">
        <v>8</v>
      </c>
      <c r="Z182" s="621">
        <f t="shared" si="37"/>
        <v>7.7272727272727275</v>
      </c>
      <c r="AA182" s="607" t="s">
        <v>1130</v>
      </c>
      <c r="AB182" s="607" t="s">
        <v>966</v>
      </c>
      <c r="AC182" s="590" t="s">
        <v>966</v>
      </c>
      <c r="AD182" s="506"/>
    </row>
    <row r="183" spans="1:35" s="507" customFormat="1" ht="50.1" customHeight="1" x14ac:dyDescent="0.25">
      <c r="A183" s="497" t="s">
        <v>47</v>
      </c>
      <c r="B183" s="626" t="s">
        <v>297</v>
      </c>
      <c r="C183" s="532" t="s">
        <v>586</v>
      </c>
      <c r="D183" s="500" t="s">
        <v>391</v>
      </c>
      <c r="E183" s="500">
        <v>9</v>
      </c>
      <c r="F183" s="500" t="s">
        <v>393</v>
      </c>
      <c r="G183" s="500">
        <v>7</v>
      </c>
      <c r="H183" s="500" t="s">
        <v>391</v>
      </c>
      <c r="I183" s="500">
        <v>9</v>
      </c>
      <c r="J183" s="500" t="s">
        <v>391</v>
      </c>
      <c r="K183" s="500">
        <v>9</v>
      </c>
      <c r="L183" s="500" t="s">
        <v>391</v>
      </c>
      <c r="M183" s="500">
        <v>9</v>
      </c>
      <c r="N183" s="500" t="s">
        <v>391</v>
      </c>
      <c r="O183" s="500">
        <v>9</v>
      </c>
      <c r="P183" s="500" t="s">
        <v>391</v>
      </c>
      <c r="Q183" s="500">
        <v>9</v>
      </c>
      <c r="R183" s="500" t="s">
        <v>391</v>
      </c>
      <c r="S183" s="500">
        <v>9</v>
      </c>
      <c r="T183" s="500" t="s">
        <v>391</v>
      </c>
      <c r="U183" s="500">
        <v>9</v>
      </c>
      <c r="V183" s="500" t="s">
        <v>391</v>
      </c>
      <c r="W183" s="500">
        <v>9</v>
      </c>
      <c r="X183" s="500" t="s">
        <v>391</v>
      </c>
      <c r="Y183" s="500">
        <v>9</v>
      </c>
      <c r="Z183" s="621">
        <f t="shared" si="37"/>
        <v>8.8181818181818183</v>
      </c>
      <c r="AA183" s="607" t="s">
        <v>966</v>
      </c>
      <c r="AB183" s="607" t="s">
        <v>1130</v>
      </c>
      <c r="AC183" s="590" t="s">
        <v>1130</v>
      </c>
      <c r="AD183" s="506"/>
    </row>
    <row r="184" spans="1:35" s="507" customFormat="1" ht="50.1" customHeight="1" x14ac:dyDescent="0.25">
      <c r="A184" s="497" t="s">
        <v>319</v>
      </c>
      <c r="B184" s="626" t="s">
        <v>87</v>
      </c>
      <c r="C184" s="532" t="s">
        <v>584</v>
      </c>
      <c r="D184" s="500" t="s">
        <v>392</v>
      </c>
      <c r="E184" s="500">
        <v>8</v>
      </c>
      <c r="F184" s="500" t="s">
        <v>393</v>
      </c>
      <c r="G184" s="500">
        <v>7</v>
      </c>
      <c r="H184" s="500" t="s">
        <v>393</v>
      </c>
      <c r="I184" s="500">
        <v>7</v>
      </c>
      <c r="J184" s="500" t="s">
        <v>393</v>
      </c>
      <c r="K184" s="500">
        <v>7</v>
      </c>
      <c r="L184" s="500" t="s">
        <v>393</v>
      </c>
      <c r="M184" s="500">
        <v>7</v>
      </c>
      <c r="N184" s="500" t="s">
        <v>393</v>
      </c>
      <c r="O184" s="500">
        <v>7</v>
      </c>
      <c r="P184" s="500" t="s">
        <v>393</v>
      </c>
      <c r="Q184" s="500">
        <v>7</v>
      </c>
      <c r="R184" s="500" t="s">
        <v>393</v>
      </c>
      <c r="S184" s="500">
        <v>7</v>
      </c>
      <c r="T184" s="500" t="s">
        <v>393</v>
      </c>
      <c r="U184" s="500">
        <v>7</v>
      </c>
      <c r="V184" s="500" t="s">
        <v>393</v>
      </c>
      <c r="W184" s="500">
        <v>7</v>
      </c>
      <c r="X184" s="500" t="s">
        <v>393</v>
      </c>
      <c r="Y184" s="500">
        <v>7</v>
      </c>
      <c r="Z184" s="621">
        <f t="shared" si="37"/>
        <v>7.0909090909090908</v>
      </c>
      <c r="AA184" s="607" t="s">
        <v>966</v>
      </c>
      <c r="AB184" s="607" t="s">
        <v>966</v>
      </c>
      <c r="AC184" s="590" t="s">
        <v>966</v>
      </c>
      <c r="AD184" s="506"/>
    </row>
    <row r="185" spans="1:35" s="507" customFormat="1" ht="50.1" customHeight="1" x14ac:dyDescent="0.25">
      <c r="A185" s="497" t="s">
        <v>320</v>
      </c>
      <c r="B185" s="626" t="s">
        <v>334</v>
      </c>
      <c r="C185" s="532" t="s">
        <v>587</v>
      </c>
      <c r="D185" s="500" t="s">
        <v>391</v>
      </c>
      <c r="E185" s="500">
        <v>9</v>
      </c>
      <c r="F185" s="500" t="s">
        <v>393</v>
      </c>
      <c r="G185" s="500">
        <v>7</v>
      </c>
      <c r="H185" s="500" t="s">
        <v>391</v>
      </c>
      <c r="I185" s="500">
        <v>9</v>
      </c>
      <c r="J185" s="500" t="s">
        <v>391</v>
      </c>
      <c r="K185" s="500">
        <v>9</v>
      </c>
      <c r="L185" s="500" t="s">
        <v>390</v>
      </c>
      <c r="M185" s="500">
        <v>10</v>
      </c>
      <c r="N185" s="500" t="s">
        <v>391</v>
      </c>
      <c r="O185" s="500">
        <v>9</v>
      </c>
      <c r="P185" s="500" t="s">
        <v>392</v>
      </c>
      <c r="Q185" s="500">
        <v>8</v>
      </c>
      <c r="R185" s="500" t="s">
        <v>391</v>
      </c>
      <c r="S185" s="500">
        <v>9</v>
      </c>
      <c r="T185" s="500" t="s">
        <v>391</v>
      </c>
      <c r="U185" s="500">
        <v>9</v>
      </c>
      <c r="V185" s="500" t="s">
        <v>391</v>
      </c>
      <c r="W185" s="500">
        <v>9</v>
      </c>
      <c r="X185" s="500" t="s">
        <v>391</v>
      </c>
      <c r="Y185" s="500">
        <v>9</v>
      </c>
      <c r="Z185" s="621">
        <f t="shared" si="37"/>
        <v>8.8181818181818183</v>
      </c>
      <c r="AA185" s="607" t="s">
        <v>966</v>
      </c>
      <c r="AB185" s="607" t="s">
        <v>1130</v>
      </c>
      <c r="AC185" s="590" t="s">
        <v>1130</v>
      </c>
      <c r="AD185" s="506"/>
    </row>
    <row r="186" spans="1:35" s="507" customFormat="1" ht="50.1" customHeight="1" x14ac:dyDescent="0.25">
      <c r="A186" s="497" t="s">
        <v>321</v>
      </c>
      <c r="B186" s="626" t="s">
        <v>792</v>
      </c>
      <c r="C186" s="532" t="s">
        <v>793</v>
      </c>
      <c r="D186" s="500" t="s">
        <v>393</v>
      </c>
      <c r="E186" s="500">
        <v>7</v>
      </c>
      <c r="F186" s="500" t="s">
        <v>393</v>
      </c>
      <c r="G186" s="500">
        <v>7</v>
      </c>
      <c r="H186" s="500" t="s">
        <v>393</v>
      </c>
      <c r="I186" s="500">
        <v>7</v>
      </c>
      <c r="J186" s="500" t="s">
        <v>392</v>
      </c>
      <c r="K186" s="500">
        <v>8</v>
      </c>
      <c r="L186" s="500" t="s">
        <v>393</v>
      </c>
      <c r="M186" s="500">
        <v>7</v>
      </c>
      <c r="N186" s="233" t="s">
        <v>394</v>
      </c>
      <c r="O186" s="233">
        <v>6</v>
      </c>
      <c r="P186" s="500" t="s">
        <v>393</v>
      </c>
      <c r="Q186" s="500">
        <v>7</v>
      </c>
      <c r="R186" s="500" t="s">
        <v>392</v>
      </c>
      <c r="S186" s="500">
        <v>8</v>
      </c>
      <c r="T186" s="500" t="s">
        <v>392</v>
      </c>
      <c r="U186" s="500">
        <v>8</v>
      </c>
      <c r="V186" s="500" t="s">
        <v>392</v>
      </c>
      <c r="W186" s="500">
        <v>8</v>
      </c>
      <c r="X186" s="500" t="s">
        <v>392</v>
      </c>
      <c r="Y186" s="500">
        <v>8</v>
      </c>
      <c r="Z186" s="621">
        <f t="shared" si="37"/>
        <v>7.3636363636363633</v>
      </c>
      <c r="AA186" s="607" t="s">
        <v>966</v>
      </c>
      <c r="AB186" s="607" t="s">
        <v>966</v>
      </c>
      <c r="AC186" s="590" t="s">
        <v>966</v>
      </c>
      <c r="AD186" s="506"/>
    </row>
    <row r="187" spans="1:35" s="507" customFormat="1" ht="50.1" customHeight="1" x14ac:dyDescent="0.25">
      <c r="A187" s="497" t="s">
        <v>322</v>
      </c>
      <c r="B187" s="578" t="s">
        <v>825</v>
      </c>
      <c r="C187" s="532" t="s">
        <v>824</v>
      </c>
      <c r="D187" s="500" t="s">
        <v>393</v>
      </c>
      <c r="E187" s="500">
        <v>7</v>
      </c>
      <c r="F187" s="500" t="s">
        <v>393</v>
      </c>
      <c r="G187" s="500">
        <v>7</v>
      </c>
      <c r="H187" s="500" t="s">
        <v>393</v>
      </c>
      <c r="I187" s="500">
        <v>7</v>
      </c>
      <c r="J187" s="500" t="s">
        <v>393</v>
      </c>
      <c r="K187" s="500">
        <v>7</v>
      </c>
      <c r="L187" s="500" t="s">
        <v>393</v>
      </c>
      <c r="M187" s="500">
        <v>7</v>
      </c>
      <c r="N187" s="500" t="s">
        <v>393</v>
      </c>
      <c r="O187" s="500">
        <v>7</v>
      </c>
      <c r="P187" s="500" t="s">
        <v>393</v>
      </c>
      <c r="Q187" s="500">
        <v>7</v>
      </c>
      <c r="R187" s="500" t="s">
        <v>393</v>
      </c>
      <c r="S187" s="500">
        <v>7</v>
      </c>
      <c r="T187" s="500" t="s">
        <v>393</v>
      </c>
      <c r="U187" s="500">
        <v>7</v>
      </c>
      <c r="V187" s="500" t="s">
        <v>393</v>
      </c>
      <c r="W187" s="500">
        <v>7</v>
      </c>
      <c r="X187" s="500" t="s">
        <v>393</v>
      </c>
      <c r="Y187" s="500">
        <v>7</v>
      </c>
      <c r="Z187" s="621">
        <f t="shared" si="37"/>
        <v>7</v>
      </c>
      <c r="AA187" s="607" t="s">
        <v>966</v>
      </c>
      <c r="AB187" s="607" t="s">
        <v>966</v>
      </c>
      <c r="AC187" s="590" t="s">
        <v>966</v>
      </c>
      <c r="AD187" s="506"/>
    </row>
    <row r="188" spans="1:35" s="507" customFormat="1" ht="50.1" customHeight="1" x14ac:dyDescent="0.25">
      <c r="A188" s="497" t="s">
        <v>323</v>
      </c>
      <c r="B188" s="605" t="s">
        <v>1043</v>
      </c>
      <c r="C188" s="497" t="s">
        <v>1044</v>
      </c>
      <c r="D188" s="500"/>
      <c r="E188" s="500"/>
      <c r="F188" s="500"/>
      <c r="G188" s="500"/>
      <c r="H188" s="500"/>
      <c r="I188" s="500"/>
      <c r="J188" s="500" t="s">
        <v>392</v>
      </c>
      <c r="K188" s="500">
        <v>8</v>
      </c>
      <c r="L188" s="500" t="s">
        <v>392</v>
      </c>
      <c r="M188" s="500">
        <v>8</v>
      </c>
      <c r="N188" s="500" t="s">
        <v>392</v>
      </c>
      <c r="O188" s="500">
        <v>8</v>
      </c>
      <c r="P188" s="500" t="s">
        <v>392</v>
      </c>
      <c r="Q188" s="500">
        <v>8</v>
      </c>
      <c r="R188" s="500" t="s">
        <v>392</v>
      </c>
      <c r="S188" s="500">
        <v>8</v>
      </c>
      <c r="T188" s="500" t="s">
        <v>392</v>
      </c>
      <c r="U188" s="500">
        <v>8</v>
      </c>
      <c r="V188" s="500" t="s">
        <v>392</v>
      </c>
      <c r="W188" s="500">
        <v>8</v>
      </c>
      <c r="X188" s="500" t="s">
        <v>392</v>
      </c>
      <c r="Y188" s="500">
        <v>8</v>
      </c>
      <c r="Z188" s="621">
        <f>(E188+G188+I188+K188+M188+O188+Q188+S188+U188+W188+Y188)/8</f>
        <v>8</v>
      </c>
      <c r="AA188" s="607" t="s">
        <v>966</v>
      </c>
      <c r="AB188" s="607" t="s">
        <v>1130</v>
      </c>
      <c r="AC188" s="590" t="s">
        <v>1130</v>
      </c>
      <c r="AD188" s="506"/>
    </row>
    <row r="189" spans="1:35" ht="44.25" customHeight="1" x14ac:dyDescent="0.25">
      <c r="B189" s="608" t="s">
        <v>1171</v>
      </c>
    </row>
    <row r="190" spans="1:35" s="517" customFormat="1" ht="39.75" customHeight="1" x14ac:dyDescent="0.25">
      <c r="A190" s="588" t="s">
        <v>310</v>
      </c>
      <c r="B190" s="115" t="s">
        <v>265</v>
      </c>
      <c r="C190" s="185" t="s">
        <v>666</v>
      </c>
      <c r="D190" s="104" t="s">
        <v>390</v>
      </c>
      <c r="E190" s="104">
        <v>10</v>
      </c>
      <c r="F190" s="104" t="s">
        <v>391</v>
      </c>
      <c r="G190" s="104">
        <v>9</v>
      </c>
      <c r="H190" s="104" t="s">
        <v>391</v>
      </c>
      <c r="I190" s="104">
        <v>9</v>
      </c>
      <c r="J190" s="104" t="s">
        <v>391</v>
      </c>
      <c r="K190" s="104">
        <v>9</v>
      </c>
      <c r="L190" s="104" t="s">
        <v>390</v>
      </c>
      <c r="M190" s="104">
        <v>10</v>
      </c>
      <c r="N190" s="104" t="s">
        <v>391</v>
      </c>
      <c r="O190" s="104">
        <v>9</v>
      </c>
      <c r="P190" s="104" t="s">
        <v>391</v>
      </c>
      <c r="Q190" s="104">
        <v>9</v>
      </c>
      <c r="R190" s="104" t="s">
        <v>392</v>
      </c>
      <c r="S190" s="104">
        <v>8</v>
      </c>
      <c r="T190" s="104" t="s">
        <v>390</v>
      </c>
      <c r="U190" s="104">
        <v>10</v>
      </c>
      <c r="V190" s="104" t="s">
        <v>391</v>
      </c>
      <c r="W190" s="104">
        <v>9</v>
      </c>
      <c r="X190" s="104" t="s">
        <v>391</v>
      </c>
      <c r="Y190" s="104">
        <v>9</v>
      </c>
      <c r="Z190" s="593">
        <f t="shared" ref="Z190:Z198" si="38">AVERAGE(D190:Y190)</f>
        <v>9.1818181818181817</v>
      </c>
      <c r="AA190" s="494" t="s">
        <v>1130</v>
      </c>
      <c r="AB190" s="494" t="s">
        <v>1130</v>
      </c>
      <c r="AC190" s="827" t="s">
        <v>1130</v>
      </c>
      <c r="AD190" s="594"/>
      <c r="AF190" s="595"/>
      <c r="AG190" s="515"/>
      <c r="AH190" s="515"/>
      <c r="AI190" s="515"/>
    </row>
    <row r="191" spans="1:35" s="517" customFormat="1" ht="39.75" customHeight="1" x14ac:dyDescent="0.25">
      <c r="A191" s="588" t="s">
        <v>311</v>
      </c>
      <c r="B191" s="208" t="s">
        <v>261</v>
      </c>
      <c r="C191" s="185" t="s">
        <v>669</v>
      </c>
      <c r="D191" s="19" t="s">
        <v>392</v>
      </c>
      <c r="E191" s="19">
        <v>8</v>
      </c>
      <c r="F191" s="19" t="s">
        <v>393</v>
      </c>
      <c r="G191" s="19">
        <v>7</v>
      </c>
      <c r="H191" s="19" t="s">
        <v>392</v>
      </c>
      <c r="I191" s="19">
        <v>8</v>
      </c>
      <c r="J191" s="19" t="s">
        <v>392</v>
      </c>
      <c r="K191" s="19">
        <v>8</v>
      </c>
      <c r="L191" s="19" t="s">
        <v>391</v>
      </c>
      <c r="M191" s="19">
        <v>9</v>
      </c>
      <c r="N191" s="19" t="s">
        <v>393</v>
      </c>
      <c r="O191" s="19">
        <v>7</v>
      </c>
      <c r="P191" s="19" t="s">
        <v>392</v>
      </c>
      <c r="Q191" s="19">
        <v>8</v>
      </c>
      <c r="R191" s="19" t="s">
        <v>392</v>
      </c>
      <c r="S191" s="19">
        <v>8</v>
      </c>
      <c r="T191" s="19" t="s">
        <v>392</v>
      </c>
      <c r="U191" s="19">
        <v>8</v>
      </c>
      <c r="V191" s="19" t="s">
        <v>393</v>
      </c>
      <c r="W191" s="19">
        <v>7</v>
      </c>
      <c r="X191" s="19" t="s">
        <v>392</v>
      </c>
      <c r="Y191" s="19">
        <v>8</v>
      </c>
      <c r="Z191" s="593">
        <f t="shared" si="38"/>
        <v>7.8181818181818183</v>
      </c>
      <c r="AA191" s="494" t="s">
        <v>1130</v>
      </c>
      <c r="AB191" s="494" t="s">
        <v>966</v>
      </c>
      <c r="AC191" s="827" t="s">
        <v>966</v>
      </c>
      <c r="AD191" s="594"/>
      <c r="AF191" s="595"/>
      <c r="AG191" s="515"/>
      <c r="AH191" s="515"/>
      <c r="AI191" s="515"/>
    </row>
    <row r="192" spans="1:35" s="517" customFormat="1" ht="39.75" customHeight="1" x14ac:dyDescent="0.25">
      <c r="A192" s="588" t="s">
        <v>312</v>
      </c>
      <c r="B192" s="208" t="s">
        <v>262</v>
      </c>
      <c r="C192" s="185" t="s">
        <v>670</v>
      </c>
      <c r="D192" s="19" t="s">
        <v>392</v>
      </c>
      <c r="E192" s="19">
        <v>8</v>
      </c>
      <c r="F192" s="19" t="s">
        <v>393</v>
      </c>
      <c r="G192" s="19">
        <v>7</v>
      </c>
      <c r="H192" s="19" t="s">
        <v>392</v>
      </c>
      <c r="I192" s="19">
        <v>8</v>
      </c>
      <c r="J192" s="19" t="s">
        <v>392</v>
      </c>
      <c r="K192" s="19">
        <v>8</v>
      </c>
      <c r="L192" s="19" t="s">
        <v>392</v>
      </c>
      <c r="M192" s="19">
        <v>8</v>
      </c>
      <c r="N192" s="19" t="s">
        <v>393</v>
      </c>
      <c r="O192" s="19">
        <v>7</v>
      </c>
      <c r="P192" s="19" t="s">
        <v>393</v>
      </c>
      <c r="Q192" s="19">
        <v>7</v>
      </c>
      <c r="R192" s="19" t="s">
        <v>393</v>
      </c>
      <c r="S192" s="19">
        <v>7</v>
      </c>
      <c r="T192" s="19" t="s">
        <v>393</v>
      </c>
      <c r="U192" s="19">
        <v>7</v>
      </c>
      <c r="V192" s="19" t="s">
        <v>392</v>
      </c>
      <c r="W192" s="19">
        <v>8</v>
      </c>
      <c r="X192" s="19" t="s">
        <v>392</v>
      </c>
      <c r="Y192" s="19">
        <v>8</v>
      </c>
      <c r="Z192" s="593">
        <f t="shared" si="38"/>
        <v>7.5454545454545459</v>
      </c>
      <c r="AA192" s="494" t="s">
        <v>1130</v>
      </c>
      <c r="AB192" s="494" t="s">
        <v>966</v>
      </c>
      <c r="AC192" s="827" t="s">
        <v>966</v>
      </c>
      <c r="AD192" s="594"/>
      <c r="AF192" s="600"/>
      <c r="AG192" s="515"/>
      <c r="AH192" s="515"/>
      <c r="AI192" s="515"/>
    </row>
    <row r="193" spans="1:35" s="517" customFormat="1" ht="93" customHeight="1" x14ac:dyDescent="0.25">
      <c r="A193" s="588" t="s">
        <v>313</v>
      </c>
      <c r="B193" s="208" t="s">
        <v>263</v>
      </c>
      <c r="C193" s="185" t="s">
        <v>671</v>
      </c>
      <c r="D193" s="104" t="s">
        <v>392</v>
      </c>
      <c r="E193" s="104">
        <v>8</v>
      </c>
      <c r="F193" s="104" t="s">
        <v>393</v>
      </c>
      <c r="G193" s="104">
        <v>7</v>
      </c>
      <c r="H193" s="104" t="s">
        <v>392</v>
      </c>
      <c r="I193" s="104">
        <v>8</v>
      </c>
      <c r="J193" s="104" t="s">
        <v>392</v>
      </c>
      <c r="K193" s="104">
        <v>8</v>
      </c>
      <c r="L193" s="104" t="s">
        <v>392</v>
      </c>
      <c r="M193" s="104">
        <v>8</v>
      </c>
      <c r="N193" s="104" t="s">
        <v>393</v>
      </c>
      <c r="O193" s="104">
        <v>7</v>
      </c>
      <c r="P193" s="104" t="s">
        <v>392</v>
      </c>
      <c r="Q193" s="104">
        <v>8</v>
      </c>
      <c r="R193" s="104" t="s">
        <v>392</v>
      </c>
      <c r="S193" s="104">
        <v>8</v>
      </c>
      <c r="T193" s="104" t="s">
        <v>393</v>
      </c>
      <c r="U193" s="104">
        <v>7</v>
      </c>
      <c r="V193" s="104" t="s">
        <v>393</v>
      </c>
      <c r="W193" s="104">
        <v>7</v>
      </c>
      <c r="X193" s="104" t="s">
        <v>392</v>
      </c>
      <c r="Y193" s="104">
        <v>8</v>
      </c>
      <c r="Z193" s="593">
        <f t="shared" si="38"/>
        <v>7.6363636363636367</v>
      </c>
      <c r="AA193" s="494" t="s">
        <v>1130</v>
      </c>
      <c r="AB193" s="494" t="s">
        <v>966</v>
      </c>
      <c r="AC193" s="827" t="s">
        <v>1130</v>
      </c>
      <c r="AD193" s="594" t="s">
        <v>1170</v>
      </c>
      <c r="AF193" s="602"/>
      <c r="AG193" s="515"/>
      <c r="AH193" s="515"/>
      <c r="AI193" s="515"/>
    </row>
    <row r="194" spans="1:35" s="517" customFormat="1" ht="39.75" customHeight="1" x14ac:dyDescent="0.25">
      <c r="A194" s="588" t="s">
        <v>314</v>
      </c>
      <c r="B194" s="208" t="s">
        <v>264</v>
      </c>
      <c r="C194" s="185" t="s">
        <v>672</v>
      </c>
      <c r="D194" s="104" t="s">
        <v>392</v>
      </c>
      <c r="E194" s="104">
        <v>8</v>
      </c>
      <c r="F194" s="104" t="s">
        <v>393</v>
      </c>
      <c r="G194" s="104">
        <v>7</v>
      </c>
      <c r="H194" s="104" t="s">
        <v>393</v>
      </c>
      <c r="I194" s="104">
        <v>7</v>
      </c>
      <c r="J194" s="104" t="s">
        <v>393</v>
      </c>
      <c r="K194" s="104">
        <v>7</v>
      </c>
      <c r="L194" s="104" t="s">
        <v>392</v>
      </c>
      <c r="M194" s="104">
        <v>8</v>
      </c>
      <c r="N194" s="104" t="s">
        <v>392</v>
      </c>
      <c r="O194" s="104">
        <v>8</v>
      </c>
      <c r="P194" s="104" t="s">
        <v>392</v>
      </c>
      <c r="Q194" s="104">
        <v>8</v>
      </c>
      <c r="R194" s="104" t="s">
        <v>392</v>
      </c>
      <c r="S194" s="104">
        <v>8</v>
      </c>
      <c r="T194" s="104" t="s">
        <v>392</v>
      </c>
      <c r="U194" s="104">
        <v>8</v>
      </c>
      <c r="V194" s="104" t="s">
        <v>392</v>
      </c>
      <c r="W194" s="104">
        <v>8</v>
      </c>
      <c r="X194" s="104" t="s">
        <v>392</v>
      </c>
      <c r="Y194" s="104">
        <v>8</v>
      </c>
      <c r="Z194" s="593">
        <f>AVERAGE(D194:Y194)</f>
        <v>7.7272727272727275</v>
      </c>
      <c r="AA194" s="494" t="s">
        <v>1130</v>
      </c>
      <c r="AB194" s="494" t="s">
        <v>966</v>
      </c>
      <c r="AC194" s="827" t="s">
        <v>966</v>
      </c>
      <c r="AD194" s="594"/>
      <c r="AF194" s="595"/>
      <c r="AG194" s="515"/>
      <c r="AH194" s="515"/>
      <c r="AI194" s="515"/>
    </row>
    <row r="195" spans="1:35" s="517" customFormat="1" ht="39.75" customHeight="1" x14ac:dyDescent="0.25">
      <c r="A195" s="588" t="s">
        <v>315</v>
      </c>
      <c r="B195" s="208" t="s">
        <v>302</v>
      </c>
      <c r="C195" s="185" t="s">
        <v>675</v>
      </c>
      <c r="D195" s="104" t="s">
        <v>392</v>
      </c>
      <c r="E195" s="104">
        <v>8</v>
      </c>
      <c r="F195" s="104" t="s">
        <v>393</v>
      </c>
      <c r="G195" s="104">
        <v>7</v>
      </c>
      <c r="H195" s="104" t="s">
        <v>392</v>
      </c>
      <c r="I195" s="104">
        <v>8</v>
      </c>
      <c r="J195" s="104" t="s">
        <v>393</v>
      </c>
      <c r="K195" s="104">
        <v>7</v>
      </c>
      <c r="L195" s="104" t="s">
        <v>393</v>
      </c>
      <c r="M195" s="104">
        <v>7</v>
      </c>
      <c r="N195" s="104" t="s">
        <v>393</v>
      </c>
      <c r="O195" s="104">
        <v>7</v>
      </c>
      <c r="P195" s="104" t="s">
        <v>392</v>
      </c>
      <c r="Q195" s="104">
        <v>8</v>
      </c>
      <c r="R195" s="104" t="s">
        <v>393</v>
      </c>
      <c r="S195" s="104">
        <v>7</v>
      </c>
      <c r="T195" s="104" t="s">
        <v>392</v>
      </c>
      <c r="U195" s="104">
        <v>8</v>
      </c>
      <c r="V195" s="104" t="s">
        <v>392</v>
      </c>
      <c r="W195" s="104">
        <v>8</v>
      </c>
      <c r="X195" s="104" t="s">
        <v>393</v>
      </c>
      <c r="Y195" s="104">
        <v>7</v>
      </c>
      <c r="Z195" s="593">
        <f>AVERAGE(D195:Y195)</f>
        <v>7.4545454545454541</v>
      </c>
      <c r="AA195" s="494" t="s">
        <v>1130</v>
      </c>
      <c r="AB195" s="494" t="s">
        <v>966</v>
      </c>
      <c r="AC195" s="827" t="s">
        <v>966</v>
      </c>
      <c r="AD195" s="594"/>
      <c r="AF195" s="595"/>
      <c r="AG195" s="515"/>
      <c r="AH195" s="515"/>
      <c r="AI195" s="515"/>
    </row>
    <row r="196" spans="1:35" s="517" customFormat="1" ht="39.75" customHeight="1" x14ac:dyDescent="0.25">
      <c r="A196" s="588" t="s">
        <v>316</v>
      </c>
      <c r="B196" s="208" t="s">
        <v>289</v>
      </c>
      <c r="C196" s="185" t="s">
        <v>674</v>
      </c>
      <c r="D196" s="104" t="s">
        <v>392</v>
      </c>
      <c r="E196" s="104">
        <v>8</v>
      </c>
      <c r="F196" s="104" t="s">
        <v>393</v>
      </c>
      <c r="G196" s="104">
        <v>7</v>
      </c>
      <c r="H196" s="104" t="s">
        <v>392</v>
      </c>
      <c r="I196" s="104">
        <v>8</v>
      </c>
      <c r="J196" s="104" t="s">
        <v>393</v>
      </c>
      <c r="K196" s="104">
        <v>7</v>
      </c>
      <c r="L196" s="104" t="s">
        <v>393</v>
      </c>
      <c r="M196" s="104">
        <v>7</v>
      </c>
      <c r="N196" s="104" t="s">
        <v>392</v>
      </c>
      <c r="O196" s="104">
        <v>8</v>
      </c>
      <c r="P196" s="104" t="s">
        <v>392</v>
      </c>
      <c r="Q196" s="104">
        <v>8</v>
      </c>
      <c r="R196" s="104" t="s">
        <v>393</v>
      </c>
      <c r="S196" s="104">
        <v>7</v>
      </c>
      <c r="T196" s="104" t="s">
        <v>392</v>
      </c>
      <c r="U196" s="104">
        <v>8</v>
      </c>
      <c r="V196" s="104" t="s">
        <v>393</v>
      </c>
      <c r="W196" s="104">
        <v>7</v>
      </c>
      <c r="X196" s="104" t="s">
        <v>393</v>
      </c>
      <c r="Y196" s="104">
        <v>7</v>
      </c>
      <c r="Z196" s="593">
        <f t="shared" si="38"/>
        <v>7.4545454545454541</v>
      </c>
      <c r="AA196" s="494" t="s">
        <v>1130</v>
      </c>
      <c r="AB196" s="494" t="s">
        <v>966</v>
      </c>
      <c r="AC196" s="827" t="s">
        <v>966</v>
      </c>
      <c r="AD196" s="594"/>
      <c r="AF196" s="595"/>
      <c r="AG196" s="515"/>
      <c r="AH196" s="515"/>
      <c r="AI196" s="515"/>
    </row>
    <row r="197" spans="1:35" s="517" customFormat="1" ht="39.75" customHeight="1" x14ac:dyDescent="0.25">
      <c r="A197" s="588" t="s">
        <v>317</v>
      </c>
      <c r="B197" s="208" t="s">
        <v>267</v>
      </c>
      <c r="C197" s="185" t="s">
        <v>673</v>
      </c>
      <c r="D197" s="104" t="s">
        <v>391</v>
      </c>
      <c r="E197" s="104">
        <v>9</v>
      </c>
      <c r="F197" s="104" t="s">
        <v>393</v>
      </c>
      <c r="G197" s="104">
        <v>7</v>
      </c>
      <c r="H197" s="104" t="s">
        <v>392</v>
      </c>
      <c r="I197" s="104">
        <v>8</v>
      </c>
      <c r="J197" s="104" t="s">
        <v>392</v>
      </c>
      <c r="K197" s="104">
        <v>8</v>
      </c>
      <c r="L197" s="104" t="s">
        <v>392</v>
      </c>
      <c r="M197" s="104">
        <v>8</v>
      </c>
      <c r="N197" s="104" t="s">
        <v>392</v>
      </c>
      <c r="O197" s="104">
        <v>8</v>
      </c>
      <c r="P197" s="104" t="s">
        <v>392</v>
      </c>
      <c r="Q197" s="104">
        <v>8</v>
      </c>
      <c r="R197" s="104" t="s">
        <v>392</v>
      </c>
      <c r="S197" s="104">
        <v>8</v>
      </c>
      <c r="T197" s="104" t="s">
        <v>393</v>
      </c>
      <c r="U197" s="104">
        <v>7</v>
      </c>
      <c r="V197" s="104" t="s">
        <v>393</v>
      </c>
      <c r="W197" s="104">
        <v>7</v>
      </c>
      <c r="X197" s="104" t="s">
        <v>392</v>
      </c>
      <c r="Y197" s="104">
        <v>8</v>
      </c>
      <c r="Z197" s="593">
        <f t="shared" si="38"/>
        <v>7.8181818181818183</v>
      </c>
      <c r="AA197" s="6" t="s">
        <v>1130</v>
      </c>
      <c r="AB197" s="494" t="s">
        <v>966</v>
      </c>
      <c r="AC197" s="827" t="s">
        <v>966</v>
      </c>
      <c r="AD197" s="603"/>
      <c r="AF197" s="604"/>
      <c r="AG197" s="515"/>
      <c r="AH197" s="515"/>
      <c r="AI197" s="515"/>
    </row>
    <row r="198" spans="1:35" s="517" customFormat="1" ht="39.75" customHeight="1" x14ac:dyDescent="0.25">
      <c r="A198" s="588" t="s">
        <v>318</v>
      </c>
      <c r="B198" s="208" t="s">
        <v>266</v>
      </c>
      <c r="C198" s="185" t="s">
        <v>668</v>
      </c>
      <c r="D198" s="104" t="s">
        <v>392</v>
      </c>
      <c r="E198" s="104">
        <v>8</v>
      </c>
      <c r="F198" s="104" t="s">
        <v>393</v>
      </c>
      <c r="G198" s="104">
        <v>7</v>
      </c>
      <c r="H198" s="104" t="s">
        <v>392</v>
      </c>
      <c r="I198" s="104">
        <v>8</v>
      </c>
      <c r="J198" s="104" t="s">
        <v>392</v>
      </c>
      <c r="K198" s="104">
        <v>8</v>
      </c>
      <c r="L198" s="104" t="s">
        <v>392</v>
      </c>
      <c r="M198" s="104">
        <v>8</v>
      </c>
      <c r="N198" s="104" t="s">
        <v>392</v>
      </c>
      <c r="O198" s="104">
        <v>8</v>
      </c>
      <c r="P198" s="104" t="s">
        <v>392</v>
      </c>
      <c r="Q198" s="104">
        <v>8</v>
      </c>
      <c r="R198" s="104" t="s">
        <v>392</v>
      </c>
      <c r="S198" s="104">
        <v>8</v>
      </c>
      <c r="T198" s="104" t="s">
        <v>393</v>
      </c>
      <c r="U198" s="104">
        <v>7</v>
      </c>
      <c r="V198" s="104" t="s">
        <v>392</v>
      </c>
      <c r="W198" s="104">
        <v>8</v>
      </c>
      <c r="X198" s="104" t="s">
        <v>392</v>
      </c>
      <c r="Y198" s="104">
        <v>8</v>
      </c>
      <c r="Z198" s="593">
        <f t="shared" si="38"/>
        <v>7.8181818181818183</v>
      </c>
      <c r="AA198" s="494" t="s">
        <v>1130</v>
      </c>
      <c r="AB198" s="494" t="s">
        <v>966</v>
      </c>
      <c r="AC198" s="827" t="s">
        <v>966</v>
      </c>
      <c r="AD198" s="594"/>
      <c r="AF198" s="595"/>
      <c r="AG198" s="515"/>
      <c r="AH198" s="515"/>
      <c r="AI198" s="515"/>
    </row>
    <row r="199" spans="1:35" ht="15.75" x14ac:dyDescent="0.25">
      <c r="B199" s="608" t="s">
        <v>1175</v>
      </c>
    </row>
    <row r="200" spans="1:35" s="7" customFormat="1" ht="19.5" customHeight="1" x14ac:dyDescent="0.25">
      <c r="A200" s="207" t="s">
        <v>310</v>
      </c>
      <c r="B200" s="636" t="s">
        <v>149</v>
      </c>
      <c r="C200" s="207" t="s">
        <v>614</v>
      </c>
      <c r="D200" s="572" t="s">
        <v>390</v>
      </c>
      <c r="E200" s="637">
        <v>10</v>
      </c>
      <c r="F200" s="572" t="s">
        <v>390</v>
      </c>
      <c r="G200" s="637">
        <v>10</v>
      </c>
      <c r="H200" s="638" t="s">
        <v>390</v>
      </c>
      <c r="I200" s="637">
        <v>10</v>
      </c>
      <c r="J200" s="572" t="s">
        <v>390</v>
      </c>
      <c r="K200" s="637">
        <v>10</v>
      </c>
      <c r="L200" s="572" t="s">
        <v>390</v>
      </c>
      <c r="M200" s="637">
        <v>10</v>
      </c>
      <c r="N200" s="638" t="s">
        <v>390</v>
      </c>
      <c r="O200" s="637">
        <v>10</v>
      </c>
      <c r="P200" s="572" t="s">
        <v>390</v>
      </c>
      <c r="Q200" s="637">
        <v>10</v>
      </c>
      <c r="R200" s="572" t="s">
        <v>390</v>
      </c>
      <c r="S200" s="637">
        <v>10</v>
      </c>
      <c r="T200" s="638" t="s">
        <v>390</v>
      </c>
      <c r="U200" s="637">
        <v>10</v>
      </c>
      <c r="V200" s="638" t="s">
        <v>390</v>
      </c>
      <c r="W200" s="637">
        <v>10</v>
      </c>
      <c r="X200" s="639" t="s">
        <v>390</v>
      </c>
      <c r="Y200" s="19">
        <v>10</v>
      </c>
      <c r="Z200" s="665">
        <f>(E200+G200+I200+K200+M200+O200+Q200+S200+U200+W200+Y200)/11</f>
        <v>10</v>
      </c>
      <c r="AA200" s="494" t="s">
        <v>1130</v>
      </c>
      <c r="AB200" s="494" t="s">
        <v>1130</v>
      </c>
      <c r="AC200" s="816"/>
      <c r="AD200" s="640"/>
    </row>
    <row r="201" spans="1:35" s="7" customFormat="1" ht="19.5" customHeight="1" x14ac:dyDescent="0.25">
      <c r="A201" s="207" t="s">
        <v>311</v>
      </c>
      <c r="B201" s="636" t="s">
        <v>150</v>
      </c>
      <c r="C201" s="207" t="s">
        <v>615</v>
      </c>
      <c r="D201" s="572" t="s">
        <v>392</v>
      </c>
      <c r="E201" s="637">
        <v>8</v>
      </c>
      <c r="F201" s="572" t="s">
        <v>391</v>
      </c>
      <c r="G201" s="637">
        <v>9</v>
      </c>
      <c r="H201" s="638" t="s">
        <v>392</v>
      </c>
      <c r="I201" s="637">
        <v>8</v>
      </c>
      <c r="J201" s="572" t="s">
        <v>391</v>
      </c>
      <c r="K201" s="637">
        <v>9</v>
      </c>
      <c r="L201" s="572" t="s">
        <v>391</v>
      </c>
      <c r="M201" s="637">
        <v>9</v>
      </c>
      <c r="N201" s="638" t="s">
        <v>391</v>
      </c>
      <c r="O201" s="637">
        <v>9</v>
      </c>
      <c r="P201" s="572" t="s">
        <v>392</v>
      </c>
      <c r="Q201" s="637">
        <v>8</v>
      </c>
      <c r="R201" s="572" t="s">
        <v>392</v>
      </c>
      <c r="S201" s="637">
        <v>8</v>
      </c>
      <c r="T201" s="638" t="s">
        <v>392</v>
      </c>
      <c r="U201" s="637">
        <v>8</v>
      </c>
      <c r="V201" s="638" t="s">
        <v>392</v>
      </c>
      <c r="W201" s="637">
        <v>8</v>
      </c>
      <c r="X201" s="639" t="s">
        <v>392</v>
      </c>
      <c r="Y201" s="19">
        <v>8</v>
      </c>
      <c r="Z201" s="665">
        <f t="shared" ref="Z201:Z224" si="39">(E201+G201+I201+K201+M201+O201+Q201+S201+U201+W201+Y201)/11</f>
        <v>8.3636363636363633</v>
      </c>
      <c r="AA201" s="494" t="s">
        <v>1130</v>
      </c>
      <c r="AB201" s="494" t="s">
        <v>1130</v>
      </c>
      <c r="AC201" s="816"/>
      <c r="AD201" s="640"/>
    </row>
    <row r="202" spans="1:35" s="93" customFormat="1" ht="19.5" customHeight="1" x14ac:dyDescent="0.25">
      <c r="A202" s="207" t="s">
        <v>312</v>
      </c>
      <c r="B202" s="636" t="s">
        <v>153</v>
      </c>
      <c r="C202" s="207" t="s">
        <v>618</v>
      </c>
      <c r="D202" s="572" t="s">
        <v>392</v>
      </c>
      <c r="E202" s="637">
        <v>8</v>
      </c>
      <c r="F202" s="572" t="s">
        <v>393</v>
      </c>
      <c r="G202" s="637">
        <v>7</v>
      </c>
      <c r="H202" s="638" t="s">
        <v>392</v>
      </c>
      <c r="I202" s="637">
        <v>8</v>
      </c>
      <c r="J202" s="572" t="s">
        <v>391</v>
      </c>
      <c r="K202" s="637">
        <v>9</v>
      </c>
      <c r="L202" s="572" t="s">
        <v>391</v>
      </c>
      <c r="M202" s="637">
        <v>9</v>
      </c>
      <c r="N202" s="638" t="s">
        <v>392</v>
      </c>
      <c r="O202" s="637">
        <v>8</v>
      </c>
      <c r="P202" s="572" t="s">
        <v>393</v>
      </c>
      <c r="Q202" s="637">
        <v>7</v>
      </c>
      <c r="R202" s="572" t="s">
        <v>392</v>
      </c>
      <c r="S202" s="637">
        <v>8</v>
      </c>
      <c r="T202" s="638" t="s">
        <v>392</v>
      </c>
      <c r="U202" s="637">
        <v>8</v>
      </c>
      <c r="V202" s="638" t="s">
        <v>392</v>
      </c>
      <c r="W202" s="637">
        <v>8</v>
      </c>
      <c r="X202" s="639" t="s">
        <v>393</v>
      </c>
      <c r="Y202" s="630">
        <v>7</v>
      </c>
      <c r="Z202" s="665">
        <f t="shared" si="39"/>
        <v>7.9090909090909092</v>
      </c>
      <c r="AA202" s="494" t="s">
        <v>1130</v>
      </c>
      <c r="AB202" s="494" t="s">
        <v>966</v>
      </c>
      <c r="AC202" s="437"/>
    </row>
    <row r="203" spans="1:35" s="172" customFormat="1" ht="19.5" customHeight="1" x14ac:dyDescent="0.25">
      <c r="A203" s="207" t="s">
        <v>313</v>
      </c>
      <c r="B203" s="636" t="s">
        <v>151</v>
      </c>
      <c r="C203" s="207" t="s">
        <v>616</v>
      </c>
      <c r="D203" s="572" t="s">
        <v>392</v>
      </c>
      <c r="E203" s="637">
        <v>8</v>
      </c>
      <c r="F203" s="572" t="s">
        <v>393</v>
      </c>
      <c r="G203" s="637">
        <v>7</v>
      </c>
      <c r="H203" s="638" t="s">
        <v>392</v>
      </c>
      <c r="I203" s="637">
        <v>8</v>
      </c>
      <c r="J203" s="572" t="s">
        <v>390</v>
      </c>
      <c r="K203" s="637">
        <v>10</v>
      </c>
      <c r="L203" s="572" t="s">
        <v>392</v>
      </c>
      <c r="M203" s="637">
        <v>8</v>
      </c>
      <c r="N203" s="638" t="s">
        <v>392</v>
      </c>
      <c r="O203" s="637">
        <v>8</v>
      </c>
      <c r="P203" s="572" t="s">
        <v>392</v>
      </c>
      <c r="Q203" s="637">
        <v>8</v>
      </c>
      <c r="R203" s="572" t="s">
        <v>392</v>
      </c>
      <c r="S203" s="637">
        <v>8</v>
      </c>
      <c r="T203" s="638" t="s">
        <v>392</v>
      </c>
      <c r="U203" s="637">
        <v>8</v>
      </c>
      <c r="V203" s="638" t="s">
        <v>392</v>
      </c>
      <c r="W203" s="637">
        <v>8</v>
      </c>
      <c r="X203" s="639" t="s">
        <v>393</v>
      </c>
      <c r="Y203" s="494">
        <v>7</v>
      </c>
      <c r="Z203" s="665">
        <f t="shared" si="39"/>
        <v>8</v>
      </c>
      <c r="AA203" s="494" t="s">
        <v>1130</v>
      </c>
      <c r="AB203" s="494" t="s">
        <v>1130</v>
      </c>
      <c r="AC203" s="827"/>
      <c r="AD203" s="494"/>
    </row>
    <row r="204" spans="1:35" s="93" customFormat="1" ht="19.5" customHeight="1" x14ac:dyDescent="0.25">
      <c r="A204" s="207" t="s">
        <v>314</v>
      </c>
      <c r="B204" s="636" t="s">
        <v>162</v>
      </c>
      <c r="C204" s="207" t="s">
        <v>617</v>
      </c>
      <c r="D204" s="572" t="s">
        <v>392</v>
      </c>
      <c r="E204" s="637">
        <v>8</v>
      </c>
      <c r="F204" s="572" t="s">
        <v>393</v>
      </c>
      <c r="G204" s="637">
        <v>7</v>
      </c>
      <c r="H204" s="638" t="s">
        <v>392</v>
      </c>
      <c r="I204" s="637">
        <v>8</v>
      </c>
      <c r="J204" s="572" t="s">
        <v>391</v>
      </c>
      <c r="K204" s="637">
        <v>9</v>
      </c>
      <c r="L204" s="572" t="s">
        <v>392</v>
      </c>
      <c r="M204" s="637">
        <v>8</v>
      </c>
      <c r="N204" s="638" t="s">
        <v>392</v>
      </c>
      <c r="O204" s="637">
        <v>8</v>
      </c>
      <c r="P204" s="572" t="s">
        <v>393</v>
      </c>
      <c r="Q204" s="637">
        <v>7</v>
      </c>
      <c r="R204" s="572" t="s">
        <v>392</v>
      </c>
      <c r="S204" s="637">
        <v>8</v>
      </c>
      <c r="T204" s="638" t="s">
        <v>392</v>
      </c>
      <c r="U204" s="637">
        <v>8</v>
      </c>
      <c r="V204" s="638" t="s">
        <v>392</v>
      </c>
      <c r="W204" s="637">
        <v>8</v>
      </c>
      <c r="X204" s="639" t="s">
        <v>392</v>
      </c>
      <c r="Y204" s="630">
        <v>8</v>
      </c>
      <c r="Z204" s="665">
        <f t="shared" si="39"/>
        <v>7.9090909090909092</v>
      </c>
      <c r="AA204" s="494" t="s">
        <v>1130</v>
      </c>
      <c r="AB204" s="494" t="s">
        <v>966</v>
      </c>
      <c r="AC204" s="437"/>
      <c r="AD204" s="439"/>
    </row>
    <row r="205" spans="1:35" s="93" customFormat="1" ht="19.5" customHeight="1" x14ac:dyDescent="0.25">
      <c r="A205" s="207" t="s">
        <v>315</v>
      </c>
      <c r="B205" s="636" t="s">
        <v>163</v>
      </c>
      <c r="C205" s="207" t="s">
        <v>628</v>
      </c>
      <c r="D205" s="572" t="s">
        <v>392</v>
      </c>
      <c r="E205" s="637">
        <v>8</v>
      </c>
      <c r="F205" s="572" t="s">
        <v>393</v>
      </c>
      <c r="G205" s="637">
        <v>7</v>
      </c>
      <c r="H205" s="638" t="s">
        <v>392</v>
      </c>
      <c r="I205" s="637">
        <v>8</v>
      </c>
      <c r="J205" s="572" t="s">
        <v>391</v>
      </c>
      <c r="K205" s="637">
        <v>9</v>
      </c>
      <c r="L205" s="572" t="s">
        <v>391</v>
      </c>
      <c r="M205" s="637">
        <v>9</v>
      </c>
      <c r="N205" s="638" t="s">
        <v>393</v>
      </c>
      <c r="O205" s="637">
        <v>7</v>
      </c>
      <c r="P205" s="572" t="s">
        <v>392</v>
      </c>
      <c r="Q205" s="637">
        <v>8</v>
      </c>
      <c r="R205" s="572" t="s">
        <v>393</v>
      </c>
      <c r="S205" s="637">
        <v>7</v>
      </c>
      <c r="T205" s="638" t="s">
        <v>392</v>
      </c>
      <c r="U205" s="637">
        <v>8</v>
      </c>
      <c r="V205" s="638" t="s">
        <v>392</v>
      </c>
      <c r="W205" s="637">
        <v>8</v>
      </c>
      <c r="X205" s="639" t="s">
        <v>393</v>
      </c>
      <c r="Y205" s="630">
        <v>7</v>
      </c>
      <c r="Z205" s="665">
        <f t="shared" si="39"/>
        <v>7.8181818181818183</v>
      </c>
      <c r="AA205" s="494" t="s">
        <v>1130</v>
      </c>
      <c r="AB205" s="494" t="s">
        <v>966</v>
      </c>
      <c r="AC205" s="437"/>
      <c r="AD205" s="439"/>
    </row>
    <row r="206" spans="1:35" s="93" customFormat="1" ht="19.5" customHeight="1" x14ac:dyDescent="0.25">
      <c r="A206" s="207" t="s">
        <v>316</v>
      </c>
      <c r="B206" s="636" t="s">
        <v>157</v>
      </c>
      <c r="C206" s="512" t="s">
        <v>623</v>
      </c>
      <c r="D206" s="572" t="s">
        <v>393</v>
      </c>
      <c r="E206" s="637">
        <v>7</v>
      </c>
      <c r="F206" s="572" t="s">
        <v>393</v>
      </c>
      <c r="G206" s="637">
        <v>7</v>
      </c>
      <c r="H206" s="638" t="s">
        <v>393</v>
      </c>
      <c r="I206" s="637">
        <v>7</v>
      </c>
      <c r="J206" s="572" t="s">
        <v>393</v>
      </c>
      <c r="K206" s="637">
        <v>7</v>
      </c>
      <c r="L206" s="572" t="s">
        <v>392</v>
      </c>
      <c r="M206" s="637">
        <v>8</v>
      </c>
      <c r="N206" s="638" t="s">
        <v>392</v>
      </c>
      <c r="O206" s="637">
        <v>8</v>
      </c>
      <c r="P206" s="572" t="s">
        <v>393</v>
      </c>
      <c r="Q206" s="637">
        <v>7</v>
      </c>
      <c r="R206" s="572" t="s">
        <v>393</v>
      </c>
      <c r="S206" s="637">
        <v>7</v>
      </c>
      <c r="T206" s="638" t="s">
        <v>393</v>
      </c>
      <c r="U206" s="637">
        <v>7</v>
      </c>
      <c r="V206" s="638" t="s">
        <v>393</v>
      </c>
      <c r="W206" s="637">
        <v>7</v>
      </c>
      <c r="X206" s="639" t="s">
        <v>393</v>
      </c>
      <c r="Y206" s="641">
        <v>7</v>
      </c>
      <c r="Z206" s="665">
        <f t="shared" si="39"/>
        <v>7.1818181818181817</v>
      </c>
      <c r="AA206" s="494" t="s">
        <v>1130</v>
      </c>
      <c r="AB206" s="494" t="s">
        <v>966</v>
      </c>
      <c r="AC206" s="437"/>
      <c r="AD206" s="439"/>
    </row>
    <row r="207" spans="1:35" s="93" customFormat="1" ht="19.5" customHeight="1" x14ac:dyDescent="0.25">
      <c r="A207" s="207" t="s">
        <v>317</v>
      </c>
      <c r="B207" s="636" t="s">
        <v>159</v>
      </c>
      <c r="C207" s="207" t="s">
        <v>625</v>
      </c>
      <c r="D207" s="572" t="s">
        <v>393</v>
      </c>
      <c r="E207" s="637">
        <v>7</v>
      </c>
      <c r="F207" s="572" t="s">
        <v>393</v>
      </c>
      <c r="G207" s="637">
        <v>7</v>
      </c>
      <c r="H207" s="638" t="s">
        <v>393</v>
      </c>
      <c r="I207" s="637">
        <v>7</v>
      </c>
      <c r="J207" s="572" t="s">
        <v>393</v>
      </c>
      <c r="K207" s="637">
        <v>7</v>
      </c>
      <c r="L207" s="572" t="s">
        <v>391</v>
      </c>
      <c r="M207" s="637">
        <v>9</v>
      </c>
      <c r="N207" s="638" t="s">
        <v>391</v>
      </c>
      <c r="O207" s="637">
        <v>9</v>
      </c>
      <c r="P207" s="572" t="s">
        <v>392</v>
      </c>
      <c r="Q207" s="637">
        <v>8</v>
      </c>
      <c r="R207" s="572" t="s">
        <v>392</v>
      </c>
      <c r="S207" s="637">
        <v>8</v>
      </c>
      <c r="T207" s="638" t="s">
        <v>393</v>
      </c>
      <c r="U207" s="637">
        <v>7</v>
      </c>
      <c r="V207" s="638" t="s">
        <v>393</v>
      </c>
      <c r="W207" s="637">
        <v>7</v>
      </c>
      <c r="X207" s="639" t="s">
        <v>393</v>
      </c>
      <c r="Y207" s="630">
        <v>7</v>
      </c>
      <c r="Z207" s="665">
        <f t="shared" si="39"/>
        <v>7.5454545454545459</v>
      </c>
      <c r="AA207" s="494" t="s">
        <v>1130</v>
      </c>
      <c r="AB207" s="494" t="s">
        <v>966</v>
      </c>
      <c r="AC207" s="437"/>
      <c r="AD207" s="439"/>
    </row>
    <row r="208" spans="1:35" s="93" customFormat="1" ht="19.5" customHeight="1" x14ac:dyDescent="0.25">
      <c r="A208" s="207" t="s">
        <v>318</v>
      </c>
      <c r="B208" s="636" t="s">
        <v>307</v>
      </c>
      <c r="C208" s="207" t="s">
        <v>631</v>
      </c>
      <c r="D208" s="572" t="s">
        <v>392</v>
      </c>
      <c r="E208" s="637">
        <v>8</v>
      </c>
      <c r="F208" s="572" t="s">
        <v>393</v>
      </c>
      <c r="G208" s="637">
        <v>7</v>
      </c>
      <c r="H208" s="638" t="s">
        <v>392</v>
      </c>
      <c r="I208" s="637">
        <v>8</v>
      </c>
      <c r="J208" s="572" t="s">
        <v>390</v>
      </c>
      <c r="K208" s="637">
        <v>10</v>
      </c>
      <c r="L208" s="572" t="s">
        <v>390</v>
      </c>
      <c r="M208" s="637">
        <v>10</v>
      </c>
      <c r="N208" s="638" t="s">
        <v>392</v>
      </c>
      <c r="O208" s="637">
        <v>8</v>
      </c>
      <c r="P208" s="572" t="s">
        <v>393</v>
      </c>
      <c r="Q208" s="637">
        <v>7</v>
      </c>
      <c r="R208" s="572" t="s">
        <v>393</v>
      </c>
      <c r="S208" s="637">
        <v>7</v>
      </c>
      <c r="T208" s="638" t="s">
        <v>391</v>
      </c>
      <c r="U208" s="637">
        <v>9</v>
      </c>
      <c r="V208" s="638" t="s">
        <v>392</v>
      </c>
      <c r="W208" s="637">
        <v>8</v>
      </c>
      <c r="X208" s="639" t="s">
        <v>393</v>
      </c>
      <c r="Y208" s="630">
        <v>7</v>
      </c>
      <c r="Z208" s="665">
        <f t="shared" si="39"/>
        <v>8.0909090909090917</v>
      </c>
      <c r="AA208" s="494" t="s">
        <v>1130</v>
      </c>
      <c r="AB208" s="494" t="s">
        <v>1130</v>
      </c>
      <c r="AC208" s="437"/>
      <c r="AD208" s="439"/>
    </row>
    <row r="209" spans="1:30" s="93" customFormat="1" ht="19.5" customHeight="1" x14ac:dyDescent="0.25">
      <c r="A209" s="207" t="s">
        <v>23</v>
      </c>
      <c r="B209" s="636" t="s">
        <v>154</v>
      </c>
      <c r="C209" s="207" t="s">
        <v>621</v>
      </c>
      <c r="D209" s="572" t="s">
        <v>392</v>
      </c>
      <c r="E209" s="637">
        <v>8</v>
      </c>
      <c r="F209" s="572" t="s">
        <v>393</v>
      </c>
      <c r="G209" s="637">
        <v>7</v>
      </c>
      <c r="H209" s="638" t="s">
        <v>393</v>
      </c>
      <c r="I209" s="637">
        <v>7</v>
      </c>
      <c r="J209" s="572" t="s">
        <v>393</v>
      </c>
      <c r="K209" s="637">
        <v>7</v>
      </c>
      <c r="L209" s="638" t="s">
        <v>394</v>
      </c>
      <c r="M209" s="642">
        <v>5</v>
      </c>
      <c r="N209" s="638" t="s">
        <v>392</v>
      </c>
      <c r="O209" s="642">
        <v>8</v>
      </c>
      <c r="P209" s="638" t="s">
        <v>392</v>
      </c>
      <c r="Q209" s="642">
        <v>8</v>
      </c>
      <c r="R209" s="638" t="s">
        <v>394</v>
      </c>
      <c r="S209" s="642">
        <v>6</v>
      </c>
      <c r="T209" s="638" t="s">
        <v>393</v>
      </c>
      <c r="U209" s="642">
        <v>7</v>
      </c>
      <c r="V209" s="638" t="s">
        <v>409</v>
      </c>
      <c r="W209" s="637">
        <v>7</v>
      </c>
      <c r="X209" s="639" t="s">
        <v>393</v>
      </c>
      <c r="Y209" s="630">
        <v>7</v>
      </c>
      <c r="Z209" s="665">
        <f t="shared" si="39"/>
        <v>7</v>
      </c>
      <c r="AA209" s="494" t="s">
        <v>966</v>
      </c>
      <c r="AB209" s="494" t="s">
        <v>966</v>
      </c>
      <c r="AC209" s="437"/>
      <c r="AD209" s="439"/>
    </row>
    <row r="210" spans="1:30" s="93" customFormat="1" ht="19.5" customHeight="1" x14ac:dyDescent="0.25">
      <c r="A210" s="207" t="s">
        <v>25</v>
      </c>
      <c r="B210" s="636" t="s">
        <v>1174</v>
      </c>
      <c r="C210" s="207" t="s">
        <v>626</v>
      </c>
      <c r="D210" s="572" t="s">
        <v>393</v>
      </c>
      <c r="E210" s="637">
        <v>7</v>
      </c>
      <c r="F210" s="572" t="s">
        <v>393</v>
      </c>
      <c r="G210" s="637">
        <v>7</v>
      </c>
      <c r="H210" s="638" t="s">
        <v>393</v>
      </c>
      <c r="I210" s="637">
        <v>7</v>
      </c>
      <c r="J210" s="572" t="s">
        <v>393</v>
      </c>
      <c r="K210" s="637">
        <v>7</v>
      </c>
      <c r="L210" s="572" t="s">
        <v>392</v>
      </c>
      <c r="M210" s="637">
        <v>8</v>
      </c>
      <c r="N210" s="638" t="s">
        <v>393</v>
      </c>
      <c r="O210" s="637">
        <v>7</v>
      </c>
      <c r="P210" s="572" t="s">
        <v>393</v>
      </c>
      <c r="Q210" s="637">
        <v>7</v>
      </c>
      <c r="R210" s="572" t="s">
        <v>392</v>
      </c>
      <c r="S210" s="637">
        <v>8</v>
      </c>
      <c r="T210" s="638" t="s">
        <v>393</v>
      </c>
      <c r="U210" s="637">
        <v>7</v>
      </c>
      <c r="V210" s="638" t="s">
        <v>393</v>
      </c>
      <c r="W210" s="637">
        <v>7</v>
      </c>
      <c r="X210" s="639" t="s">
        <v>393</v>
      </c>
      <c r="Y210" s="630">
        <v>7</v>
      </c>
      <c r="Z210" s="665">
        <f t="shared" si="39"/>
        <v>7.1818181818181817</v>
      </c>
      <c r="AA210" s="494" t="s">
        <v>1130</v>
      </c>
      <c r="AB210" s="494" t="s">
        <v>966</v>
      </c>
      <c r="AC210" s="437"/>
      <c r="AD210" s="439"/>
    </row>
    <row r="211" spans="1:30" s="93" customFormat="1" ht="19.5" customHeight="1" x14ac:dyDescent="0.25">
      <c r="A211" s="207" t="s">
        <v>27</v>
      </c>
      <c r="B211" s="636" t="s">
        <v>161</v>
      </c>
      <c r="C211" s="207" t="s">
        <v>627</v>
      </c>
      <c r="D211" s="572" t="s">
        <v>392</v>
      </c>
      <c r="E211" s="637">
        <v>8</v>
      </c>
      <c r="F211" s="572" t="s">
        <v>393</v>
      </c>
      <c r="G211" s="637">
        <v>7</v>
      </c>
      <c r="H211" s="638" t="s">
        <v>393</v>
      </c>
      <c r="I211" s="637">
        <v>7</v>
      </c>
      <c r="J211" s="572" t="s">
        <v>393</v>
      </c>
      <c r="K211" s="637">
        <v>7</v>
      </c>
      <c r="L211" s="572" t="s">
        <v>393</v>
      </c>
      <c r="M211" s="637">
        <v>7</v>
      </c>
      <c r="N211" s="638" t="s">
        <v>393</v>
      </c>
      <c r="O211" s="637">
        <v>7</v>
      </c>
      <c r="P211" s="572" t="s">
        <v>393</v>
      </c>
      <c r="Q211" s="637">
        <v>7</v>
      </c>
      <c r="R211" s="572" t="s">
        <v>393</v>
      </c>
      <c r="S211" s="637">
        <v>7</v>
      </c>
      <c r="T211" s="638" t="s">
        <v>393</v>
      </c>
      <c r="U211" s="637">
        <v>7</v>
      </c>
      <c r="V211" s="638" t="s">
        <v>393</v>
      </c>
      <c r="W211" s="637">
        <v>7</v>
      </c>
      <c r="X211" s="639" t="s">
        <v>393</v>
      </c>
      <c r="Y211" s="630">
        <v>7</v>
      </c>
      <c r="Z211" s="665">
        <f t="shared" si="39"/>
        <v>7.0909090909090908</v>
      </c>
      <c r="AA211" s="494" t="s">
        <v>966</v>
      </c>
      <c r="AB211" s="494" t="s">
        <v>966</v>
      </c>
      <c r="AC211" s="437"/>
      <c r="AD211" s="439"/>
    </row>
    <row r="212" spans="1:30" s="93" customFormat="1" ht="19.5" customHeight="1" x14ac:dyDescent="0.25">
      <c r="A212" s="207" t="s">
        <v>29</v>
      </c>
      <c r="B212" s="636" t="s">
        <v>152</v>
      </c>
      <c r="C212" s="207" t="s">
        <v>619</v>
      </c>
      <c r="D212" s="572" t="s">
        <v>392</v>
      </c>
      <c r="E212" s="637">
        <v>8</v>
      </c>
      <c r="F212" s="572" t="s">
        <v>393</v>
      </c>
      <c r="G212" s="637">
        <v>7</v>
      </c>
      <c r="H212" s="638" t="s">
        <v>392</v>
      </c>
      <c r="I212" s="637">
        <v>8</v>
      </c>
      <c r="J212" s="572" t="s">
        <v>393</v>
      </c>
      <c r="K212" s="637">
        <v>7</v>
      </c>
      <c r="L212" s="572" t="s">
        <v>392</v>
      </c>
      <c r="M212" s="637">
        <v>8</v>
      </c>
      <c r="N212" s="638" t="s">
        <v>392</v>
      </c>
      <c r="O212" s="637">
        <v>8</v>
      </c>
      <c r="P212" s="572" t="s">
        <v>393</v>
      </c>
      <c r="Q212" s="637">
        <v>7</v>
      </c>
      <c r="R212" s="572" t="s">
        <v>393</v>
      </c>
      <c r="S212" s="637">
        <v>7</v>
      </c>
      <c r="T212" s="638" t="s">
        <v>393</v>
      </c>
      <c r="U212" s="637">
        <v>7</v>
      </c>
      <c r="V212" s="638" t="s">
        <v>393</v>
      </c>
      <c r="W212" s="637">
        <v>7</v>
      </c>
      <c r="X212" s="639" t="s">
        <v>393</v>
      </c>
      <c r="Y212" s="630">
        <v>7</v>
      </c>
      <c r="Z212" s="665">
        <f t="shared" si="39"/>
        <v>7.3636363636363633</v>
      </c>
      <c r="AA212" s="494" t="s">
        <v>966</v>
      </c>
      <c r="AB212" s="494" t="s">
        <v>966</v>
      </c>
      <c r="AC212" s="437"/>
      <c r="AD212" s="439"/>
    </row>
    <row r="213" spans="1:30" s="93" customFormat="1" ht="19.5" customHeight="1" x14ac:dyDescent="0.25">
      <c r="A213" s="207" t="s">
        <v>31</v>
      </c>
      <c r="B213" s="636" t="s">
        <v>156</v>
      </c>
      <c r="C213" s="207" t="s">
        <v>620</v>
      </c>
      <c r="D213" s="572" t="s">
        <v>392</v>
      </c>
      <c r="E213" s="637">
        <v>8</v>
      </c>
      <c r="F213" s="572" t="s">
        <v>393</v>
      </c>
      <c r="G213" s="637">
        <v>7</v>
      </c>
      <c r="H213" s="638" t="s">
        <v>393</v>
      </c>
      <c r="I213" s="637">
        <v>7</v>
      </c>
      <c r="J213" s="572" t="s">
        <v>393</v>
      </c>
      <c r="K213" s="637">
        <v>7</v>
      </c>
      <c r="L213" s="572" t="s">
        <v>391</v>
      </c>
      <c r="M213" s="637">
        <v>9</v>
      </c>
      <c r="N213" s="638" t="s">
        <v>392</v>
      </c>
      <c r="O213" s="637">
        <v>8</v>
      </c>
      <c r="P213" s="572" t="s">
        <v>393</v>
      </c>
      <c r="Q213" s="637">
        <v>7</v>
      </c>
      <c r="R213" s="572" t="s">
        <v>393</v>
      </c>
      <c r="S213" s="637">
        <v>7</v>
      </c>
      <c r="T213" s="638" t="s">
        <v>393</v>
      </c>
      <c r="U213" s="637">
        <v>7</v>
      </c>
      <c r="V213" s="643" t="s">
        <v>409</v>
      </c>
      <c r="W213" s="637">
        <v>7</v>
      </c>
      <c r="X213" s="639" t="s">
        <v>393</v>
      </c>
      <c r="Y213" s="630">
        <v>7</v>
      </c>
      <c r="Z213" s="665">
        <f t="shared" si="39"/>
        <v>7.3636363636363633</v>
      </c>
      <c r="AA213" s="494" t="s">
        <v>966</v>
      </c>
      <c r="AB213" s="494" t="s">
        <v>966</v>
      </c>
      <c r="AC213" s="437"/>
      <c r="AD213" s="439"/>
    </row>
    <row r="214" spans="1:30" s="93" customFormat="1" ht="19.5" customHeight="1" x14ac:dyDescent="0.25">
      <c r="A214" s="207" t="s">
        <v>33</v>
      </c>
      <c r="B214" s="636" t="s">
        <v>301</v>
      </c>
      <c r="C214" s="207" t="s">
        <v>630</v>
      </c>
      <c r="D214" s="572" t="s">
        <v>392</v>
      </c>
      <c r="E214" s="637">
        <v>8</v>
      </c>
      <c r="F214" s="572" t="s">
        <v>393</v>
      </c>
      <c r="G214" s="637">
        <v>7</v>
      </c>
      <c r="H214" s="638" t="s">
        <v>393</v>
      </c>
      <c r="I214" s="637">
        <v>7</v>
      </c>
      <c r="J214" s="572" t="s">
        <v>393</v>
      </c>
      <c r="K214" s="637">
        <v>7</v>
      </c>
      <c r="L214" s="572" t="s">
        <v>391</v>
      </c>
      <c r="M214" s="637">
        <v>9</v>
      </c>
      <c r="N214" s="638" t="s">
        <v>391</v>
      </c>
      <c r="O214" s="637">
        <v>9</v>
      </c>
      <c r="P214" s="572" t="s">
        <v>392</v>
      </c>
      <c r="Q214" s="637">
        <v>8</v>
      </c>
      <c r="R214" s="572" t="s">
        <v>393</v>
      </c>
      <c r="S214" s="637">
        <v>7</v>
      </c>
      <c r="T214" s="638" t="s">
        <v>392</v>
      </c>
      <c r="U214" s="637">
        <v>8</v>
      </c>
      <c r="V214" s="638" t="s">
        <v>392</v>
      </c>
      <c r="W214" s="637">
        <v>8</v>
      </c>
      <c r="X214" s="639" t="s">
        <v>393</v>
      </c>
      <c r="Y214" s="630">
        <v>7</v>
      </c>
      <c r="Z214" s="665">
        <f t="shared" si="39"/>
        <v>7.7272727272727275</v>
      </c>
      <c r="AA214" s="494" t="s">
        <v>1130</v>
      </c>
      <c r="AB214" s="494" t="s">
        <v>966</v>
      </c>
      <c r="AC214" s="437"/>
      <c r="AD214" s="439"/>
    </row>
    <row r="215" spans="1:30" s="13" customFormat="1" ht="19.5" customHeight="1" x14ac:dyDescent="0.25">
      <c r="A215" s="207" t="s">
        <v>35</v>
      </c>
      <c r="B215" s="636" t="s">
        <v>155</v>
      </c>
      <c r="C215" s="207" t="s">
        <v>622</v>
      </c>
      <c r="D215" s="572" t="s">
        <v>393</v>
      </c>
      <c r="E215" s="637">
        <v>7</v>
      </c>
      <c r="F215" s="572" t="s">
        <v>393</v>
      </c>
      <c r="G215" s="637">
        <v>7</v>
      </c>
      <c r="H215" s="638" t="s">
        <v>393</v>
      </c>
      <c r="I215" s="637">
        <v>7</v>
      </c>
      <c r="J215" s="572" t="s">
        <v>393</v>
      </c>
      <c r="K215" s="637">
        <v>7</v>
      </c>
      <c r="L215" s="572" t="s">
        <v>392</v>
      </c>
      <c r="M215" s="637">
        <v>8</v>
      </c>
      <c r="N215" s="638" t="s">
        <v>392</v>
      </c>
      <c r="O215" s="637">
        <v>8</v>
      </c>
      <c r="P215" s="572" t="s">
        <v>393</v>
      </c>
      <c r="Q215" s="637">
        <v>7</v>
      </c>
      <c r="R215" s="572" t="s">
        <v>393</v>
      </c>
      <c r="S215" s="637">
        <v>7</v>
      </c>
      <c r="T215" s="638" t="s">
        <v>393</v>
      </c>
      <c r="U215" s="637">
        <v>7</v>
      </c>
      <c r="V215" s="638" t="s">
        <v>393</v>
      </c>
      <c r="W215" s="637">
        <v>7</v>
      </c>
      <c r="X215" s="639" t="s">
        <v>393</v>
      </c>
      <c r="Y215" s="350">
        <v>7</v>
      </c>
      <c r="Z215" s="665">
        <f t="shared" si="39"/>
        <v>7.1818181818181817</v>
      </c>
      <c r="AA215" s="494" t="s">
        <v>966</v>
      </c>
      <c r="AB215" s="494" t="s">
        <v>966</v>
      </c>
      <c r="AC215" s="437"/>
      <c r="AD215" s="439"/>
    </row>
    <row r="216" spans="1:30" s="13" customFormat="1" ht="19.5" customHeight="1" x14ac:dyDescent="0.25">
      <c r="A216" s="207" t="s">
        <v>37</v>
      </c>
      <c r="B216" s="636" t="s">
        <v>158</v>
      </c>
      <c r="C216" s="207" t="s">
        <v>624</v>
      </c>
      <c r="D216" s="572" t="s">
        <v>391</v>
      </c>
      <c r="E216" s="637">
        <v>9</v>
      </c>
      <c r="F216" s="572" t="s">
        <v>393</v>
      </c>
      <c r="G216" s="637">
        <v>7</v>
      </c>
      <c r="H216" s="638" t="s">
        <v>393</v>
      </c>
      <c r="I216" s="637">
        <v>7</v>
      </c>
      <c r="J216" s="572" t="s">
        <v>391</v>
      </c>
      <c r="K216" s="637">
        <v>9</v>
      </c>
      <c r="L216" s="572" t="s">
        <v>392</v>
      </c>
      <c r="M216" s="637">
        <v>8</v>
      </c>
      <c r="N216" s="638" t="s">
        <v>392</v>
      </c>
      <c r="O216" s="637">
        <v>8</v>
      </c>
      <c r="P216" s="572" t="s">
        <v>393</v>
      </c>
      <c r="Q216" s="637">
        <v>7</v>
      </c>
      <c r="R216" s="572" t="s">
        <v>393</v>
      </c>
      <c r="S216" s="637">
        <v>7</v>
      </c>
      <c r="T216" s="638" t="s">
        <v>393</v>
      </c>
      <c r="U216" s="637">
        <v>7</v>
      </c>
      <c r="V216" s="638" t="s">
        <v>393</v>
      </c>
      <c r="W216" s="637">
        <v>7</v>
      </c>
      <c r="X216" s="639" t="s">
        <v>393</v>
      </c>
      <c r="Y216" s="350">
        <v>7</v>
      </c>
      <c r="Z216" s="665">
        <f t="shared" si="39"/>
        <v>7.5454545454545459</v>
      </c>
      <c r="AA216" s="494" t="s">
        <v>1130</v>
      </c>
      <c r="AB216" s="494" t="s">
        <v>966</v>
      </c>
      <c r="AC216" s="437"/>
      <c r="AD216" s="439"/>
    </row>
    <row r="217" spans="1:30" s="13" customFormat="1" ht="19.5" customHeight="1" x14ac:dyDescent="0.25">
      <c r="A217" s="207" t="s">
        <v>38</v>
      </c>
      <c r="B217" s="636" t="s">
        <v>300</v>
      </c>
      <c r="C217" s="207" t="s">
        <v>629</v>
      </c>
      <c r="D217" s="572" t="s">
        <v>393</v>
      </c>
      <c r="E217" s="637">
        <v>7</v>
      </c>
      <c r="F217" s="572" t="s">
        <v>393</v>
      </c>
      <c r="G217" s="637">
        <v>7</v>
      </c>
      <c r="H217" s="638" t="s">
        <v>393</v>
      </c>
      <c r="I217" s="637">
        <v>7</v>
      </c>
      <c r="J217" s="572" t="s">
        <v>393</v>
      </c>
      <c r="K217" s="637">
        <v>7</v>
      </c>
      <c r="L217" s="572" t="s">
        <v>392</v>
      </c>
      <c r="M217" s="637">
        <v>8</v>
      </c>
      <c r="N217" s="638" t="s">
        <v>393</v>
      </c>
      <c r="O217" s="637">
        <v>7</v>
      </c>
      <c r="P217" s="572" t="s">
        <v>393</v>
      </c>
      <c r="Q217" s="637">
        <v>7</v>
      </c>
      <c r="R217" s="572" t="s">
        <v>393</v>
      </c>
      <c r="S217" s="637">
        <v>7</v>
      </c>
      <c r="T217" s="638" t="s">
        <v>393</v>
      </c>
      <c r="U217" s="637">
        <v>7</v>
      </c>
      <c r="V217" s="638" t="s">
        <v>392</v>
      </c>
      <c r="W217" s="637">
        <v>8</v>
      </c>
      <c r="X217" s="639" t="s">
        <v>393</v>
      </c>
      <c r="Y217" s="350">
        <v>7</v>
      </c>
      <c r="Z217" s="665">
        <f t="shared" si="39"/>
        <v>7.1818181818181817</v>
      </c>
      <c r="AA217" s="494" t="s">
        <v>1130</v>
      </c>
      <c r="AB217" s="494" t="s">
        <v>966</v>
      </c>
      <c r="AC217" s="437"/>
      <c r="AD217" s="439"/>
    </row>
    <row r="218" spans="1:30" s="13" customFormat="1" ht="19.5" customHeight="1" x14ac:dyDescent="0.25">
      <c r="A218" s="207" t="s">
        <v>40</v>
      </c>
      <c r="B218" s="636" t="s">
        <v>345</v>
      </c>
      <c r="C218" s="207" t="s">
        <v>632</v>
      </c>
      <c r="D218" s="572" t="s">
        <v>393</v>
      </c>
      <c r="E218" s="637">
        <v>7</v>
      </c>
      <c r="F218" s="572" t="s">
        <v>393</v>
      </c>
      <c r="G218" s="637">
        <v>7</v>
      </c>
      <c r="H218" s="638" t="s">
        <v>392</v>
      </c>
      <c r="I218" s="637">
        <v>8</v>
      </c>
      <c r="J218" s="572" t="s">
        <v>393</v>
      </c>
      <c r="K218" s="637">
        <v>7</v>
      </c>
      <c r="L218" s="572" t="s">
        <v>391</v>
      </c>
      <c r="M218" s="637">
        <v>9</v>
      </c>
      <c r="N218" s="638" t="s">
        <v>392</v>
      </c>
      <c r="O218" s="637">
        <v>8</v>
      </c>
      <c r="P218" s="572" t="s">
        <v>393</v>
      </c>
      <c r="Q218" s="637">
        <v>7</v>
      </c>
      <c r="R218" s="572" t="s">
        <v>393</v>
      </c>
      <c r="S218" s="637">
        <v>7</v>
      </c>
      <c r="T218" s="638" t="s">
        <v>392</v>
      </c>
      <c r="U218" s="637">
        <v>8</v>
      </c>
      <c r="V218" s="638" t="s">
        <v>392</v>
      </c>
      <c r="W218" s="637">
        <v>8</v>
      </c>
      <c r="X218" s="639" t="s">
        <v>392</v>
      </c>
      <c r="Y218" s="350">
        <v>8</v>
      </c>
      <c r="Z218" s="665">
        <f t="shared" si="39"/>
        <v>7.6363636363636367</v>
      </c>
      <c r="AA218" s="494" t="s">
        <v>1130</v>
      </c>
      <c r="AB218" s="494" t="s">
        <v>966</v>
      </c>
      <c r="AC218" s="437"/>
      <c r="AD218" s="439"/>
    </row>
    <row r="219" spans="1:30" s="13" customFormat="1" ht="19.5" customHeight="1" x14ac:dyDescent="0.25">
      <c r="A219" s="207" t="s">
        <v>42</v>
      </c>
      <c r="B219" s="644" t="s">
        <v>346</v>
      </c>
      <c r="C219" s="207" t="s">
        <v>633</v>
      </c>
      <c r="D219" s="572" t="s">
        <v>392</v>
      </c>
      <c r="E219" s="637">
        <v>8</v>
      </c>
      <c r="F219" s="572" t="s">
        <v>393</v>
      </c>
      <c r="G219" s="637">
        <v>7</v>
      </c>
      <c r="H219" s="638" t="s">
        <v>393</v>
      </c>
      <c r="I219" s="637">
        <v>7</v>
      </c>
      <c r="J219" s="572" t="s">
        <v>393</v>
      </c>
      <c r="K219" s="637">
        <v>7</v>
      </c>
      <c r="L219" s="572" t="s">
        <v>392</v>
      </c>
      <c r="M219" s="637">
        <v>8</v>
      </c>
      <c r="N219" s="638" t="s">
        <v>393</v>
      </c>
      <c r="O219" s="637">
        <v>7</v>
      </c>
      <c r="P219" s="572" t="s">
        <v>393</v>
      </c>
      <c r="Q219" s="637">
        <v>7</v>
      </c>
      <c r="R219" s="572" t="s">
        <v>393</v>
      </c>
      <c r="S219" s="637">
        <v>7</v>
      </c>
      <c r="T219" s="638" t="s">
        <v>393</v>
      </c>
      <c r="U219" s="637">
        <v>7</v>
      </c>
      <c r="V219" s="638" t="s">
        <v>393</v>
      </c>
      <c r="W219" s="637">
        <v>7</v>
      </c>
      <c r="X219" s="639" t="s">
        <v>393</v>
      </c>
      <c r="Y219" s="350">
        <v>7</v>
      </c>
      <c r="Z219" s="665">
        <f t="shared" si="39"/>
        <v>7.1818181818181817</v>
      </c>
      <c r="AA219" s="494" t="s">
        <v>1130</v>
      </c>
      <c r="AB219" s="494" t="s">
        <v>966</v>
      </c>
      <c r="AC219" s="437"/>
      <c r="AD219" s="439"/>
    </row>
    <row r="220" spans="1:30" s="13" customFormat="1" ht="19.5" customHeight="1" x14ac:dyDescent="0.25">
      <c r="A220" s="207" t="s">
        <v>43</v>
      </c>
      <c r="B220" s="644" t="s">
        <v>347</v>
      </c>
      <c r="C220" s="207" t="s">
        <v>634</v>
      </c>
      <c r="D220" s="572" t="s">
        <v>391</v>
      </c>
      <c r="E220" s="637">
        <v>9</v>
      </c>
      <c r="F220" s="572" t="s">
        <v>393</v>
      </c>
      <c r="G220" s="637">
        <v>7</v>
      </c>
      <c r="H220" s="638" t="s">
        <v>392</v>
      </c>
      <c r="I220" s="637">
        <v>8</v>
      </c>
      <c r="J220" s="572" t="s">
        <v>390</v>
      </c>
      <c r="K220" s="637">
        <v>10</v>
      </c>
      <c r="L220" s="572" t="s">
        <v>390</v>
      </c>
      <c r="M220" s="637">
        <v>10</v>
      </c>
      <c r="N220" s="638" t="s">
        <v>390</v>
      </c>
      <c r="O220" s="637">
        <v>10</v>
      </c>
      <c r="P220" s="572" t="s">
        <v>393</v>
      </c>
      <c r="Q220" s="637">
        <v>7</v>
      </c>
      <c r="R220" s="572" t="s">
        <v>393</v>
      </c>
      <c r="S220" s="637">
        <v>7</v>
      </c>
      <c r="T220" s="638" t="s">
        <v>393</v>
      </c>
      <c r="U220" s="637">
        <v>7</v>
      </c>
      <c r="V220" s="572" t="s">
        <v>393</v>
      </c>
      <c r="W220" s="637">
        <v>7</v>
      </c>
      <c r="X220" s="639" t="s">
        <v>393</v>
      </c>
      <c r="Y220" s="350">
        <v>7</v>
      </c>
      <c r="Z220" s="665">
        <f t="shared" si="39"/>
        <v>8.0909090909090917</v>
      </c>
      <c r="AA220" s="494" t="s">
        <v>966</v>
      </c>
      <c r="AB220" s="494" t="s">
        <v>1130</v>
      </c>
      <c r="AC220" s="437"/>
      <c r="AD220" s="439"/>
    </row>
    <row r="221" spans="1:30" s="13" customFormat="1" ht="19.5" customHeight="1" x14ac:dyDescent="0.25">
      <c r="A221" s="207" t="s">
        <v>45</v>
      </c>
      <c r="B221" s="645" t="s">
        <v>727</v>
      </c>
      <c r="C221" s="207" t="s">
        <v>728</v>
      </c>
      <c r="D221" s="572" t="s">
        <v>392</v>
      </c>
      <c r="E221" s="637">
        <v>8</v>
      </c>
      <c r="F221" s="572" t="s">
        <v>393</v>
      </c>
      <c r="G221" s="637">
        <v>7</v>
      </c>
      <c r="H221" s="638" t="s">
        <v>392</v>
      </c>
      <c r="I221" s="637">
        <v>8</v>
      </c>
      <c r="J221" s="572" t="s">
        <v>391</v>
      </c>
      <c r="K221" s="637">
        <v>9</v>
      </c>
      <c r="L221" s="572" t="s">
        <v>391</v>
      </c>
      <c r="M221" s="637">
        <v>9</v>
      </c>
      <c r="N221" s="638" t="s">
        <v>392</v>
      </c>
      <c r="O221" s="637">
        <v>8</v>
      </c>
      <c r="P221" s="572" t="s">
        <v>392</v>
      </c>
      <c r="Q221" s="637">
        <v>8</v>
      </c>
      <c r="R221" s="572" t="s">
        <v>393</v>
      </c>
      <c r="S221" s="637">
        <v>7</v>
      </c>
      <c r="T221" s="638" t="s">
        <v>393</v>
      </c>
      <c r="U221" s="637">
        <v>7</v>
      </c>
      <c r="V221" s="638" t="s">
        <v>392</v>
      </c>
      <c r="W221" s="637">
        <v>8</v>
      </c>
      <c r="X221" s="639" t="s">
        <v>393</v>
      </c>
      <c r="Y221" s="350">
        <v>7</v>
      </c>
      <c r="Z221" s="665">
        <f t="shared" si="39"/>
        <v>7.8181818181818183</v>
      </c>
      <c r="AA221" s="494" t="s">
        <v>1130</v>
      </c>
      <c r="AB221" s="494" t="s">
        <v>966</v>
      </c>
      <c r="AC221" s="437"/>
      <c r="AD221" s="439"/>
    </row>
    <row r="222" spans="1:30" s="13" customFormat="1" ht="19.5" customHeight="1" x14ac:dyDescent="0.25">
      <c r="A222" s="207" t="s">
        <v>47</v>
      </c>
      <c r="B222" s="645" t="s">
        <v>794</v>
      </c>
      <c r="C222" s="207" t="s">
        <v>795</v>
      </c>
      <c r="D222" s="572" t="s">
        <v>392</v>
      </c>
      <c r="E222" s="637">
        <v>8</v>
      </c>
      <c r="F222" s="572" t="s">
        <v>393</v>
      </c>
      <c r="G222" s="637">
        <v>7</v>
      </c>
      <c r="H222" s="638" t="s">
        <v>392</v>
      </c>
      <c r="I222" s="637">
        <v>8</v>
      </c>
      <c r="J222" s="572" t="s">
        <v>390</v>
      </c>
      <c r="K222" s="637">
        <v>10</v>
      </c>
      <c r="L222" s="572" t="s">
        <v>391</v>
      </c>
      <c r="M222" s="637">
        <v>9</v>
      </c>
      <c r="N222" s="638" t="s">
        <v>392</v>
      </c>
      <c r="O222" s="637">
        <v>8</v>
      </c>
      <c r="P222" s="572" t="s">
        <v>393</v>
      </c>
      <c r="Q222" s="637">
        <v>7</v>
      </c>
      <c r="R222" s="572" t="s">
        <v>393</v>
      </c>
      <c r="S222" s="637">
        <v>7</v>
      </c>
      <c r="T222" s="638" t="s">
        <v>393</v>
      </c>
      <c r="U222" s="637">
        <v>7</v>
      </c>
      <c r="V222" s="638" t="s">
        <v>393</v>
      </c>
      <c r="W222" s="637">
        <v>7</v>
      </c>
      <c r="X222" s="639" t="s">
        <v>393</v>
      </c>
      <c r="Y222" s="350">
        <v>7</v>
      </c>
      <c r="Z222" s="665">
        <f t="shared" si="39"/>
        <v>7.7272727272727275</v>
      </c>
      <c r="AA222" s="494" t="s">
        <v>1130</v>
      </c>
      <c r="AB222" s="494" t="s">
        <v>966</v>
      </c>
      <c r="AC222" s="437"/>
      <c r="AD222" s="439"/>
    </row>
    <row r="223" spans="1:30" s="13" customFormat="1" ht="19.5" customHeight="1" x14ac:dyDescent="0.25">
      <c r="A223" s="207" t="s">
        <v>319</v>
      </c>
      <c r="B223" s="645" t="s">
        <v>804</v>
      </c>
      <c r="C223" s="207" t="s">
        <v>820</v>
      </c>
      <c r="D223" s="572" t="s">
        <v>393</v>
      </c>
      <c r="E223" s="637">
        <v>7</v>
      </c>
      <c r="F223" s="572" t="s">
        <v>393</v>
      </c>
      <c r="G223" s="637">
        <v>7</v>
      </c>
      <c r="H223" s="638" t="s">
        <v>393</v>
      </c>
      <c r="I223" s="637">
        <v>7</v>
      </c>
      <c r="J223" s="572" t="s">
        <v>393</v>
      </c>
      <c r="K223" s="637">
        <v>7</v>
      </c>
      <c r="L223" s="572" t="s">
        <v>393</v>
      </c>
      <c r="M223" s="637">
        <v>7</v>
      </c>
      <c r="N223" s="638" t="s">
        <v>393</v>
      </c>
      <c r="O223" s="637">
        <v>7</v>
      </c>
      <c r="P223" s="643" t="s">
        <v>409</v>
      </c>
      <c r="Q223" s="637">
        <v>5</v>
      </c>
      <c r="R223" s="572" t="s">
        <v>393</v>
      </c>
      <c r="S223" s="637">
        <v>7</v>
      </c>
      <c r="T223" s="638" t="s">
        <v>393</v>
      </c>
      <c r="U223" s="637">
        <v>7</v>
      </c>
      <c r="V223" s="638" t="s">
        <v>393</v>
      </c>
      <c r="W223" s="637">
        <v>7</v>
      </c>
      <c r="X223" s="639" t="s">
        <v>393</v>
      </c>
      <c r="Y223" s="350">
        <v>7</v>
      </c>
      <c r="Z223" s="665">
        <f t="shared" si="39"/>
        <v>6.8181818181818183</v>
      </c>
      <c r="AA223" s="494" t="s">
        <v>966</v>
      </c>
      <c r="AB223" s="494" t="s">
        <v>966</v>
      </c>
      <c r="AC223" s="437"/>
      <c r="AD223" s="439"/>
    </row>
    <row r="224" spans="1:30" s="13" customFormat="1" ht="19.5" customHeight="1" x14ac:dyDescent="0.25">
      <c r="A224" s="207" t="s">
        <v>320</v>
      </c>
      <c r="B224" s="646" t="s">
        <v>356</v>
      </c>
      <c r="C224" s="207" t="s">
        <v>635</v>
      </c>
      <c r="D224" s="647" t="s">
        <v>390</v>
      </c>
      <c r="E224" s="648">
        <v>10</v>
      </c>
      <c r="F224" s="647" t="s">
        <v>390</v>
      </c>
      <c r="G224" s="648">
        <v>10</v>
      </c>
      <c r="H224" s="649" t="s">
        <v>390</v>
      </c>
      <c r="I224" s="648">
        <v>10</v>
      </c>
      <c r="J224" s="572" t="s">
        <v>390</v>
      </c>
      <c r="K224" s="637">
        <v>10</v>
      </c>
      <c r="L224" s="572" t="s">
        <v>390</v>
      </c>
      <c r="M224" s="637">
        <v>10</v>
      </c>
      <c r="N224" s="638" t="s">
        <v>390</v>
      </c>
      <c r="O224" s="637">
        <v>10</v>
      </c>
      <c r="P224" s="572" t="s">
        <v>390</v>
      </c>
      <c r="Q224" s="637">
        <v>10</v>
      </c>
      <c r="R224" s="572" t="s">
        <v>390</v>
      </c>
      <c r="S224" s="637">
        <v>10</v>
      </c>
      <c r="T224" s="638" t="s">
        <v>390</v>
      </c>
      <c r="U224" s="637">
        <v>10</v>
      </c>
      <c r="V224" s="638" t="s">
        <v>390</v>
      </c>
      <c r="W224" s="637">
        <v>10</v>
      </c>
      <c r="X224" s="350" t="s">
        <v>390</v>
      </c>
      <c r="Y224" s="350">
        <v>10</v>
      </c>
      <c r="Z224" s="665">
        <f t="shared" si="39"/>
        <v>10</v>
      </c>
      <c r="AA224" s="494" t="s">
        <v>1130</v>
      </c>
      <c r="AB224" s="494" t="s">
        <v>1130</v>
      </c>
      <c r="AC224" s="437"/>
      <c r="AD224" s="439"/>
    </row>
    <row r="225" spans="1:30" s="13" customFormat="1" ht="19.5" customHeight="1" x14ac:dyDescent="0.25">
      <c r="A225" s="207" t="s">
        <v>321</v>
      </c>
      <c r="B225" s="650" t="s">
        <v>1045</v>
      </c>
      <c r="C225" s="207" t="s">
        <v>1046</v>
      </c>
      <c r="D225" s="439"/>
      <c r="E225" s="439"/>
      <c r="F225" s="439"/>
      <c r="G225" s="439"/>
      <c r="H225" s="540"/>
      <c r="I225" s="439"/>
      <c r="J225" s="631"/>
      <c r="K225" s="631"/>
      <c r="L225" s="439"/>
      <c r="M225" s="439"/>
      <c r="N225" s="638" t="s">
        <v>393</v>
      </c>
      <c r="O225" s="637">
        <v>7</v>
      </c>
      <c r="P225" s="572" t="s">
        <v>393</v>
      </c>
      <c r="Q225" s="637">
        <v>7</v>
      </c>
      <c r="R225" s="572" t="s">
        <v>393</v>
      </c>
      <c r="S225" s="637">
        <v>7</v>
      </c>
      <c r="T225" s="638" t="s">
        <v>393</v>
      </c>
      <c r="U225" s="637">
        <v>7</v>
      </c>
      <c r="V225" s="638" t="s">
        <v>393</v>
      </c>
      <c r="W225" s="637">
        <v>7</v>
      </c>
      <c r="X225" s="350" t="s">
        <v>393</v>
      </c>
      <c r="Y225" s="350">
        <v>7</v>
      </c>
      <c r="Z225" s="665">
        <f>(E225+G225+I225+K225+M225+O225+Q225+S225+U225+W225+Y225)/6</f>
        <v>7</v>
      </c>
      <c r="AA225" s="494" t="s">
        <v>966</v>
      </c>
      <c r="AB225" s="494" t="s">
        <v>966</v>
      </c>
      <c r="AC225" s="437"/>
      <c r="AD225" s="439"/>
    </row>
    <row r="226" spans="1:30" ht="15.75" x14ac:dyDescent="0.25">
      <c r="B226" s="608" t="s">
        <v>1176</v>
      </c>
    </row>
    <row r="227" spans="1:30" s="7" customFormat="1" ht="38.25" customHeight="1" x14ac:dyDescent="0.25">
      <c r="A227" s="627" t="s">
        <v>310</v>
      </c>
      <c r="B227" s="628" t="s">
        <v>242</v>
      </c>
      <c r="C227" s="629" t="s">
        <v>594</v>
      </c>
      <c r="D227" s="19" t="s">
        <v>390</v>
      </c>
      <c r="E227" s="19">
        <v>10</v>
      </c>
      <c r="F227" s="19" t="s">
        <v>390</v>
      </c>
      <c r="G227" s="19">
        <v>10</v>
      </c>
      <c r="H227" s="19" t="s">
        <v>391</v>
      </c>
      <c r="I227" s="19">
        <v>9</v>
      </c>
      <c r="J227" s="19" t="s">
        <v>391</v>
      </c>
      <c r="K227" s="19">
        <v>9</v>
      </c>
      <c r="L227" s="19" t="s">
        <v>391</v>
      </c>
      <c r="M227" s="19">
        <v>9</v>
      </c>
      <c r="N227" s="19" t="s">
        <v>391</v>
      </c>
      <c r="O227" s="19">
        <v>9</v>
      </c>
      <c r="P227" s="19" t="s">
        <v>391</v>
      </c>
      <c r="Q227" s="19">
        <v>9</v>
      </c>
      <c r="R227" s="19" t="s">
        <v>391</v>
      </c>
      <c r="S227" s="19">
        <v>9</v>
      </c>
      <c r="T227" s="19" t="s">
        <v>390</v>
      </c>
      <c r="U227" s="19">
        <v>10</v>
      </c>
      <c r="V227" s="19" t="s">
        <v>391</v>
      </c>
      <c r="W227" s="19">
        <v>9</v>
      </c>
      <c r="X227" s="19" t="s">
        <v>391</v>
      </c>
      <c r="Y227" s="19">
        <v>9</v>
      </c>
      <c r="Z227" s="652">
        <f>AVERAGE(E227,G227,I227,K227,M227,O227,Q227,S227,U227,W227,Y227)</f>
        <v>9.2727272727272734</v>
      </c>
      <c r="AA227" s="494" t="s">
        <v>1130</v>
      </c>
      <c r="AB227" s="494" t="s">
        <v>1130</v>
      </c>
      <c r="AC227" s="822" t="str">
        <f t="shared" ref="AC227:AC242" si="40">IF(AND($Z227&gt;=8,$Z227&lt;=10),"Hoàn thành xuất sắc nhiệm vụ",IF(AND($Z227&gt;6, $Z227&lt;8),"Hoàn thành tốt nhiệm vụ",IF(AND(AA227&gt;=5,$Z227&lt;=6),"Hoàn thành nhiệm vụ","Không hoàn thành nhiệm vụ,")))</f>
        <v>Hoàn thành xuất sắc nhiệm vụ</v>
      </c>
      <c r="AD227" s="3"/>
    </row>
    <row r="228" spans="1:30" s="7" customFormat="1" ht="38.25" customHeight="1" x14ac:dyDescent="0.25">
      <c r="A228" s="627" t="s">
        <v>311</v>
      </c>
      <c r="B228" s="628" t="s">
        <v>246</v>
      </c>
      <c r="C228" s="629" t="s">
        <v>593</v>
      </c>
      <c r="D228" s="19" t="s">
        <v>390</v>
      </c>
      <c r="E228" s="19">
        <v>10</v>
      </c>
      <c r="F228" s="19" t="s">
        <v>393</v>
      </c>
      <c r="G228" s="19">
        <v>7</v>
      </c>
      <c r="H228" s="19" t="s">
        <v>391</v>
      </c>
      <c r="I228" s="19">
        <v>9</v>
      </c>
      <c r="J228" s="19" t="s">
        <v>392</v>
      </c>
      <c r="K228" s="19">
        <v>8</v>
      </c>
      <c r="L228" s="19" t="s">
        <v>392</v>
      </c>
      <c r="M228" s="19">
        <v>8</v>
      </c>
      <c r="N228" s="19" t="s">
        <v>393</v>
      </c>
      <c r="O228" s="19">
        <v>7</v>
      </c>
      <c r="P228" s="19" t="s">
        <v>393</v>
      </c>
      <c r="Q228" s="19">
        <v>7</v>
      </c>
      <c r="R228" s="19" t="s">
        <v>392</v>
      </c>
      <c r="S228" s="19">
        <v>8</v>
      </c>
      <c r="T228" s="19" t="s">
        <v>393</v>
      </c>
      <c r="U228" s="19">
        <v>7</v>
      </c>
      <c r="V228" s="19" t="s">
        <v>393</v>
      </c>
      <c r="W228" s="19">
        <v>7</v>
      </c>
      <c r="X228" s="19" t="s">
        <v>393</v>
      </c>
      <c r="Y228" s="19">
        <v>7</v>
      </c>
      <c r="Z228" s="652">
        <f t="shared" ref="Z228:Z245" si="41">AVERAGE(E228,G228,I228,K228,M228,O228,Q228,S228,U228,W228,Y228)</f>
        <v>7.7272727272727275</v>
      </c>
      <c r="AA228" s="494" t="s">
        <v>966</v>
      </c>
      <c r="AB228" s="494" t="s">
        <v>966</v>
      </c>
      <c r="AC228" s="822" t="str">
        <f t="shared" si="40"/>
        <v>Hoàn thành tốt nhiệm vụ</v>
      </c>
      <c r="AD228" s="3"/>
    </row>
    <row r="229" spans="1:30" s="93" customFormat="1" ht="38.25" customHeight="1" x14ac:dyDescent="0.25">
      <c r="A229" s="627" t="s">
        <v>312</v>
      </c>
      <c r="B229" s="628" t="s">
        <v>252</v>
      </c>
      <c r="C229" s="532" t="s">
        <v>611</v>
      </c>
      <c r="D229" s="350" t="s">
        <v>390</v>
      </c>
      <c r="E229" s="19">
        <v>10</v>
      </c>
      <c r="F229" s="350" t="s">
        <v>393</v>
      </c>
      <c r="G229" s="19">
        <v>7</v>
      </c>
      <c r="H229" s="350" t="s">
        <v>390</v>
      </c>
      <c r="I229" s="350">
        <v>10</v>
      </c>
      <c r="J229" s="350" t="s">
        <v>392</v>
      </c>
      <c r="K229" s="630">
        <v>8</v>
      </c>
      <c r="L229" s="350" t="s">
        <v>392</v>
      </c>
      <c r="M229" s="630">
        <v>8</v>
      </c>
      <c r="N229" s="350" t="s">
        <v>392</v>
      </c>
      <c r="O229" s="350">
        <v>8</v>
      </c>
      <c r="P229" s="350" t="s">
        <v>392</v>
      </c>
      <c r="Q229" s="350">
        <v>8</v>
      </c>
      <c r="R229" s="350" t="s">
        <v>392</v>
      </c>
      <c r="S229" s="350">
        <v>8</v>
      </c>
      <c r="T229" s="350" t="s">
        <v>392</v>
      </c>
      <c r="U229" s="350">
        <v>8</v>
      </c>
      <c r="V229" s="350" t="s">
        <v>393</v>
      </c>
      <c r="W229" s="350">
        <v>7</v>
      </c>
      <c r="X229" s="350" t="s">
        <v>392</v>
      </c>
      <c r="Y229" s="630">
        <v>8</v>
      </c>
      <c r="Z229" s="652">
        <f t="shared" si="41"/>
        <v>8.1818181818181817</v>
      </c>
      <c r="AA229" s="494" t="s">
        <v>1130</v>
      </c>
      <c r="AB229" s="494" t="s">
        <v>1130</v>
      </c>
      <c r="AC229" s="822" t="str">
        <f t="shared" si="40"/>
        <v>Hoàn thành xuất sắc nhiệm vụ</v>
      </c>
      <c r="AD229" s="439"/>
    </row>
    <row r="230" spans="1:30" s="93" customFormat="1" ht="38.25" customHeight="1" x14ac:dyDescent="0.25">
      <c r="A230" s="627" t="s">
        <v>313</v>
      </c>
      <c r="B230" s="628" t="s">
        <v>249</v>
      </c>
      <c r="C230" s="632" t="s">
        <v>608</v>
      </c>
      <c r="D230" s="350" t="s">
        <v>390</v>
      </c>
      <c r="E230" s="19">
        <v>10</v>
      </c>
      <c r="F230" s="350" t="s">
        <v>393</v>
      </c>
      <c r="G230" s="19">
        <v>7</v>
      </c>
      <c r="H230" s="350" t="s">
        <v>390</v>
      </c>
      <c r="I230" s="350">
        <v>10</v>
      </c>
      <c r="J230" s="350" t="s">
        <v>392</v>
      </c>
      <c r="K230" s="630">
        <v>8</v>
      </c>
      <c r="L230" s="350" t="s">
        <v>392</v>
      </c>
      <c r="M230" s="630">
        <v>8</v>
      </c>
      <c r="N230" s="350" t="s">
        <v>391</v>
      </c>
      <c r="O230" s="350">
        <v>9</v>
      </c>
      <c r="P230" s="350" t="s">
        <v>392</v>
      </c>
      <c r="Q230" s="350">
        <v>8</v>
      </c>
      <c r="R230" s="350" t="s">
        <v>393</v>
      </c>
      <c r="S230" s="350">
        <v>7</v>
      </c>
      <c r="T230" s="350" t="s">
        <v>392</v>
      </c>
      <c r="U230" s="350">
        <v>8</v>
      </c>
      <c r="V230" s="350" t="s">
        <v>393</v>
      </c>
      <c r="W230" s="350">
        <v>7</v>
      </c>
      <c r="X230" s="350" t="s">
        <v>392</v>
      </c>
      <c r="Y230" s="630">
        <v>8</v>
      </c>
      <c r="Z230" s="652">
        <f t="shared" si="41"/>
        <v>8.1818181818181817</v>
      </c>
      <c r="AA230" s="494" t="s">
        <v>1130</v>
      </c>
      <c r="AB230" s="494" t="s">
        <v>1130</v>
      </c>
      <c r="AC230" s="822" t="str">
        <f t="shared" si="40"/>
        <v>Hoàn thành xuất sắc nhiệm vụ</v>
      </c>
      <c r="AD230" s="439"/>
    </row>
    <row r="231" spans="1:30" s="93" customFormat="1" ht="38.25" customHeight="1" x14ac:dyDescent="0.25">
      <c r="A231" s="627" t="s">
        <v>314</v>
      </c>
      <c r="B231" s="628" t="s">
        <v>236</v>
      </c>
      <c r="C231" s="629" t="s">
        <v>599</v>
      </c>
      <c r="D231" s="350" t="s">
        <v>392</v>
      </c>
      <c r="E231" s="350">
        <v>8</v>
      </c>
      <c r="F231" s="350" t="s">
        <v>393</v>
      </c>
      <c r="G231" s="19">
        <v>7</v>
      </c>
      <c r="H231" s="350" t="s">
        <v>392</v>
      </c>
      <c r="I231" s="350">
        <v>8</v>
      </c>
      <c r="J231" s="350" t="s">
        <v>393</v>
      </c>
      <c r="K231" s="630">
        <v>7</v>
      </c>
      <c r="L231" s="350" t="s">
        <v>393</v>
      </c>
      <c r="M231" s="630">
        <v>7</v>
      </c>
      <c r="N231" s="350" t="s">
        <v>392</v>
      </c>
      <c r="O231" s="350">
        <v>8</v>
      </c>
      <c r="P231" s="350" t="s">
        <v>393</v>
      </c>
      <c r="Q231" s="350">
        <v>7</v>
      </c>
      <c r="R231" s="350" t="s">
        <v>393</v>
      </c>
      <c r="S231" s="350">
        <v>7</v>
      </c>
      <c r="T231" s="350" t="s">
        <v>393</v>
      </c>
      <c r="U231" s="350">
        <v>7</v>
      </c>
      <c r="V231" s="350" t="s">
        <v>393</v>
      </c>
      <c r="W231" s="350">
        <v>7</v>
      </c>
      <c r="X231" s="350" t="s">
        <v>393</v>
      </c>
      <c r="Y231" s="630">
        <v>7</v>
      </c>
      <c r="Z231" s="652">
        <f t="shared" si="41"/>
        <v>7.2727272727272725</v>
      </c>
      <c r="AA231" s="494" t="s">
        <v>966</v>
      </c>
      <c r="AB231" s="494" t="s">
        <v>966</v>
      </c>
      <c r="AC231" s="822" t="str">
        <f t="shared" si="40"/>
        <v>Hoàn thành tốt nhiệm vụ</v>
      </c>
      <c r="AD231" s="439"/>
    </row>
    <row r="232" spans="1:30" s="172" customFormat="1" ht="38.25" customHeight="1" x14ac:dyDescent="0.25">
      <c r="A232" s="627" t="s">
        <v>315</v>
      </c>
      <c r="B232" s="628" t="s">
        <v>245</v>
      </c>
      <c r="C232" s="629" t="s">
        <v>606</v>
      </c>
      <c r="D232" s="538" t="s">
        <v>391</v>
      </c>
      <c r="E232" s="633">
        <v>9</v>
      </c>
      <c r="F232" s="633" t="s">
        <v>393</v>
      </c>
      <c r="G232" s="19">
        <v>7</v>
      </c>
      <c r="H232" s="634" t="s">
        <v>392</v>
      </c>
      <c r="I232" s="634">
        <v>8</v>
      </c>
      <c r="J232" s="634" t="s">
        <v>393</v>
      </c>
      <c r="K232" s="634">
        <v>7</v>
      </c>
      <c r="L232" s="350" t="s">
        <v>393</v>
      </c>
      <c r="M232" s="634">
        <v>7</v>
      </c>
      <c r="N232" s="634" t="s">
        <v>393</v>
      </c>
      <c r="O232" s="634">
        <v>7</v>
      </c>
      <c r="P232" s="350" t="s">
        <v>393</v>
      </c>
      <c r="Q232" s="634">
        <v>7</v>
      </c>
      <c r="R232" s="350" t="s">
        <v>393</v>
      </c>
      <c r="S232" s="634">
        <v>7</v>
      </c>
      <c r="T232" s="494" t="s">
        <v>392</v>
      </c>
      <c r="U232" s="634">
        <v>8</v>
      </c>
      <c r="V232" s="350" t="s">
        <v>393</v>
      </c>
      <c r="W232" s="6">
        <v>7</v>
      </c>
      <c r="X232" s="350" t="s">
        <v>393</v>
      </c>
      <c r="Y232" s="630">
        <v>7</v>
      </c>
      <c r="Z232" s="652">
        <f t="shared" si="41"/>
        <v>7.3636363636363633</v>
      </c>
      <c r="AA232" s="494" t="s">
        <v>966</v>
      </c>
      <c r="AB232" s="494" t="s">
        <v>966</v>
      </c>
      <c r="AC232" s="822" t="str">
        <f t="shared" si="40"/>
        <v>Hoàn thành tốt nhiệm vụ</v>
      </c>
      <c r="AD232" s="540"/>
    </row>
    <row r="233" spans="1:30" s="93" customFormat="1" ht="38.25" customHeight="1" x14ac:dyDescent="0.25">
      <c r="A233" s="627" t="s">
        <v>316</v>
      </c>
      <c r="B233" s="628" t="s">
        <v>238</v>
      </c>
      <c r="C233" s="629" t="s">
        <v>601</v>
      </c>
      <c r="D233" s="350" t="s">
        <v>393</v>
      </c>
      <c r="E233" s="350">
        <v>7</v>
      </c>
      <c r="F233" s="350" t="s">
        <v>393</v>
      </c>
      <c r="G233" s="19">
        <v>7</v>
      </c>
      <c r="H233" s="350" t="s">
        <v>392</v>
      </c>
      <c r="I233" s="350">
        <v>8</v>
      </c>
      <c r="J233" s="350" t="s">
        <v>393</v>
      </c>
      <c r="K233" s="630">
        <v>7</v>
      </c>
      <c r="L233" s="350" t="s">
        <v>394</v>
      </c>
      <c r="M233" s="630">
        <v>6</v>
      </c>
      <c r="N233" s="350" t="s">
        <v>409</v>
      </c>
      <c r="O233" s="350">
        <v>5</v>
      </c>
      <c r="P233" s="350" t="s">
        <v>393</v>
      </c>
      <c r="Q233" s="350">
        <v>7</v>
      </c>
      <c r="R233" s="350" t="s">
        <v>393</v>
      </c>
      <c r="S233" s="350">
        <v>7</v>
      </c>
      <c r="T233" s="350" t="s">
        <v>409</v>
      </c>
      <c r="U233" s="350">
        <v>5</v>
      </c>
      <c r="V233" s="350" t="s">
        <v>778</v>
      </c>
      <c r="W233" s="350">
        <v>3</v>
      </c>
      <c r="X233" s="350" t="s">
        <v>393</v>
      </c>
      <c r="Y233" s="630">
        <v>7</v>
      </c>
      <c r="Z233" s="652">
        <f t="shared" si="41"/>
        <v>6.2727272727272725</v>
      </c>
      <c r="AA233" s="494" t="s">
        <v>966</v>
      </c>
      <c r="AB233" s="494" t="s">
        <v>966</v>
      </c>
      <c r="AC233" s="822" t="str">
        <f t="shared" si="40"/>
        <v>Hoàn thành tốt nhiệm vụ</v>
      </c>
      <c r="AD233" s="439"/>
    </row>
    <row r="234" spans="1:30" s="93" customFormat="1" ht="38.25" customHeight="1" x14ac:dyDescent="0.25">
      <c r="A234" s="627" t="s">
        <v>317</v>
      </c>
      <c r="B234" s="628" t="s">
        <v>299</v>
      </c>
      <c r="C234" s="629" t="s">
        <v>613</v>
      </c>
      <c r="D234" s="350" t="s">
        <v>392</v>
      </c>
      <c r="E234" s="350">
        <v>8</v>
      </c>
      <c r="F234" s="350" t="s">
        <v>393</v>
      </c>
      <c r="G234" s="19">
        <v>7</v>
      </c>
      <c r="H234" s="350" t="s">
        <v>392</v>
      </c>
      <c r="I234" s="350">
        <v>8</v>
      </c>
      <c r="J234" s="350" t="s">
        <v>393</v>
      </c>
      <c r="K234" s="630">
        <v>7</v>
      </c>
      <c r="L234" s="350" t="s">
        <v>393</v>
      </c>
      <c r="M234" s="630">
        <v>7</v>
      </c>
      <c r="N234" s="350" t="s">
        <v>393</v>
      </c>
      <c r="O234" s="350">
        <v>7</v>
      </c>
      <c r="P234" s="350" t="s">
        <v>393</v>
      </c>
      <c r="Q234" s="350">
        <v>7</v>
      </c>
      <c r="R234" s="350" t="s">
        <v>393</v>
      </c>
      <c r="S234" s="350">
        <v>7</v>
      </c>
      <c r="T234" s="350" t="s">
        <v>393</v>
      </c>
      <c r="U234" s="350">
        <v>7</v>
      </c>
      <c r="V234" s="350" t="s">
        <v>392</v>
      </c>
      <c r="W234" s="350">
        <v>8</v>
      </c>
      <c r="X234" s="350" t="s">
        <v>393</v>
      </c>
      <c r="Y234" s="630">
        <v>7</v>
      </c>
      <c r="Z234" s="652">
        <f t="shared" si="41"/>
        <v>7.2727272727272725</v>
      </c>
      <c r="AA234" s="494" t="s">
        <v>966</v>
      </c>
      <c r="AB234" s="494" t="s">
        <v>966</v>
      </c>
      <c r="AC234" s="822" t="str">
        <f t="shared" si="40"/>
        <v>Hoàn thành tốt nhiệm vụ</v>
      </c>
      <c r="AD234" s="439"/>
    </row>
    <row r="235" spans="1:30" s="93" customFormat="1" ht="38.25" customHeight="1" x14ac:dyDescent="0.25">
      <c r="A235" s="627" t="s">
        <v>318</v>
      </c>
      <c r="B235" s="628" t="s">
        <v>235</v>
      </c>
      <c r="C235" s="635" t="s">
        <v>592</v>
      </c>
      <c r="D235" s="350" t="s">
        <v>392</v>
      </c>
      <c r="E235" s="350">
        <v>8</v>
      </c>
      <c r="F235" s="350" t="s">
        <v>393</v>
      </c>
      <c r="G235" s="19">
        <v>7</v>
      </c>
      <c r="H235" s="350" t="s">
        <v>393</v>
      </c>
      <c r="I235" s="350">
        <v>7</v>
      </c>
      <c r="J235" s="350" t="s">
        <v>393</v>
      </c>
      <c r="K235" s="350">
        <v>7</v>
      </c>
      <c r="L235" s="350" t="s">
        <v>393</v>
      </c>
      <c r="M235" s="350">
        <v>7</v>
      </c>
      <c r="N235" s="350" t="s">
        <v>392</v>
      </c>
      <c r="O235" s="350">
        <v>8</v>
      </c>
      <c r="P235" s="350" t="s">
        <v>392</v>
      </c>
      <c r="Q235" s="350">
        <v>8</v>
      </c>
      <c r="R235" s="350" t="s">
        <v>393</v>
      </c>
      <c r="S235" s="350">
        <v>7</v>
      </c>
      <c r="T235" s="350" t="s">
        <v>393</v>
      </c>
      <c r="U235" s="350">
        <v>7</v>
      </c>
      <c r="V235" s="350" t="s">
        <v>392</v>
      </c>
      <c r="W235" s="350">
        <v>8</v>
      </c>
      <c r="X235" s="350" t="s">
        <v>393</v>
      </c>
      <c r="Y235" s="630">
        <v>7</v>
      </c>
      <c r="Z235" s="652">
        <f t="shared" si="41"/>
        <v>7.3636363636363633</v>
      </c>
      <c r="AA235" s="494" t="s">
        <v>966</v>
      </c>
      <c r="AB235" s="494" t="s">
        <v>966</v>
      </c>
      <c r="AC235" s="822" t="str">
        <f t="shared" si="40"/>
        <v>Hoàn thành tốt nhiệm vụ</v>
      </c>
      <c r="AD235" s="439"/>
    </row>
    <row r="236" spans="1:30" s="93" customFormat="1" ht="38.25" customHeight="1" x14ac:dyDescent="0.25">
      <c r="A236" s="627" t="s">
        <v>23</v>
      </c>
      <c r="B236" s="628" t="s">
        <v>239</v>
      </c>
      <c r="C236" s="629" t="s">
        <v>596</v>
      </c>
      <c r="D236" s="350" t="s">
        <v>392</v>
      </c>
      <c r="E236" s="350">
        <v>8</v>
      </c>
      <c r="F236" s="350" t="s">
        <v>393</v>
      </c>
      <c r="G236" s="19">
        <v>7</v>
      </c>
      <c r="H236" s="350" t="s">
        <v>391</v>
      </c>
      <c r="I236" s="350">
        <v>9</v>
      </c>
      <c r="J236" s="350" t="s">
        <v>393</v>
      </c>
      <c r="K236" s="350">
        <v>7</v>
      </c>
      <c r="L236" s="350" t="s">
        <v>392</v>
      </c>
      <c r="M236" s="350">
        <v>8</v>
      </c>
      <c r="N236" s="350" t="s">
        <v>392</v>
      </c>
      <c r="O236" s="350">
        <v>8</v>
      </c>
      <c r="P236" s="350" t="s">
        <v>392</v>
      </c>
      <c r="Q236" s="350">
        <v>8</v>
      </c>
      <c r="R236" s="350" t="s">
        <v>392</v>
      </c>
      <c r="S236" s="350">
        <v>8</v>
      </c>
      <c r="T236" s="350" t="s">
        <v>392</v>
      </c>
      <c r="U236" s="350">
        <v>8</v>
      </c>
      <c r="V236" s="350" t="s">
        <v>392</v>
      </c>
      <c r="W236" s="350">
        <v>8</v>
      </c>
      <c r="X236" s="350" t="s">
        <v>392</v>
      </c>
      <c r="Y236" s="630">
        <v>8</v>
      </c>
      <c r="Z236" s="652">
        <f t="shared" si="41"/>
        <v>7.9090909090909092</v>
      </c>
      <c r="AA236" s="494" t="s">
        <v>966</v>
      </c>
      <c r="AB236" s="494" t="s">
        <v>966</v>
      </c>
      <c r="AC236" s="822" t="str">
        <f t="shared" si="40"/>
        <v>Hoàn thành tốt nhiệm vụ</v>
      </c>
      <c r="AD236" s="439"/>
    </row>
    <row r="237" spans="1:30" s="93" customFormat="1" ht="38.25" customHeight="1" x14ac:dyDescent="0.25">
      <c r="A237" s="627" t="s">
        <v>25</v>
      </c>
      <c r="B237" s="628" t="s">
        <v>251</v>
      </c>
      <c r="C237" s="629" t="s">
        <v>610</v>
      </c>
      <c r="D237" s="350" t="s">
        <v>393</v>
      </c>
      <c r="E237" s="350">
        <v>7</v>
      </c>
      <c r="F237" s="350" t="s">
        <v>393</v>
      </c>
      <c r="G237" s="19">
        <v>7</v>
      </c>
      <c r="H237" s="350" t="s">
        <v>393</v>
      </c>
      <c r="I237" s="350">
        <v>7</v>
      </c>
      <c r="J237" s="350" t="s">
        <v>392</v>
      </c>
      <c r="K237" s="350">
        <v>8</v>
      </c>
      <c r="L237" s="350" t="s">
        <v>393</v>
      </c>
      <c r="M237" s="350">
        <v>7</v>
      </c>
      <c r="N237" s="350" t="s">
        <v>392</v>
      </c>
      <c r="O237" s="350">
        <v>8</v>
      </c>
      <c r="P237" s="350" t="s">
        <v>393</v>
      </c>
      <c r="Q237" s="350">
        <v>7</v>
      </c>
      <c r="R237" s="350" t="s">
        <v>393</v>
      </c>
      <c r="S237" s="350">
        <v>7</v>
      </c>
      <c r="T237" s="350" t="s">
        <v>393</v>
      </c>
      <c r="U237" s="350">
        <v>7</v>
      </c>
      <c r="V237" s="350" t="s">
        <v>392</v>
      </c>
      <c r="W237" s="350">
        <v>8</v>
      </c>
      <c r="X237" s="350" t="s">
        <v>392</v>
      </c>
      <c r="Y237" s="630">
        <v>8</v>
      </c>
      <c r="Z237" s="652">
        <f t="shared" si="41"/>
        <v>7.3636363636363633</v>
      </c>
      <c r="AA237" s="494" t="s">
        <v>966</v>
      </c>
      <c r="AB237" s="494" t="s">
        <v>966</v>
      </c>
      <c r="AC237" s="822" t="str">
        <f t="shared" si="40"/>
        <v>Hoàn thành tốt nhiệm vụ</v>
      </c>
      <c r="AD237" s="439"/>
    </row>
    <row r="238" spans="1:30" s="93" customFormat="1" ht="38.25" customHeight="1" x14ac:dyDescent="0.25">
      <c r="A238" s="651" t="s">
        <v>393</v>
      </c>
      <c r="B238" s="628" t="s">
        <v>237</v>
      </c>
      <c r="C238" s="629" t="s">
        <v>600</v>
      </c>
      <c r="D238" s="350" t="s">
        <v>391</v>
      </c>
      <c r="E238" s="350">
        <v>9</v>
      </c>
      <c r="F238" s="350" t="s">
        <v>393</v>
      </c>
      <c r="G238" s="19">
        <v>7</v>
      </c>
      <c r="H238" s="350" t="s">
        <v>391</v>
      </c>
      <c r="I238" s="350">
        <v>9</v>
      </c>
      <c r="J238" s="350" t="s">
        <v>392</v>
      </c>
      <c r="K238" s="350">
        <v>8</v>
      </c>
      <c r="L238" s="350" t="s">
        <v>393</v>
      </c>
      <c r="M238" s="350">
        <v>7</v>
      </c>
      <c r="N238" s="350" t="s">
        <v>392</v>
      </c>
      <c r="O238" s="350">
        <v>8</v>
      </c>
      <c r="P238" s="350" t="s">
        <v>393</v>
      </c>
      <c r="Q238" s="350">
        <v>7</v>
      </c>
      <c r="R238" s="350" t="s">
        <v>393</v>
      </c>
      <c r="S238" s="350">
        <v>7</v>
      </c>
      <c r="T238" s="350" t="s">
        <v>393</v>
      </c>
      <c r="U238" s="350">
        <v>7</v>
      </c>
      <c r="V238" s="350" t="s">
        <v>392</v>
      </c>
      <c r="W238" s="350">
        <v>8</v>
      </c>
      <c r="X238" s="350" t="s">
        <v>393</v>
      </c>
      <c r="Y238" s="630">
        <v>7</v>
      </c>
      <c r="Z238" s="652">
        <f t="shared" si="41"/>
        <v>7.6363636363636367</v>
      </c>
      <c r="AA238" s="494" t="s">
        <v>966</v>
      </c>
      <c r="AB238" s="494" t="s">
        <v>966</v>
      </c>
      <c r="AC238" s="822" t="str">
        <f t="shared" si="40"/>
        <v>Hoàn thành tốt nhiệm vụ</v>
      </c>
      <c r="AD238" s="439"/>
    </row>
    <row r="239" spans="1:30" s="93" customFormat="1" ht="38.25" customHeight="1" x14ac:dyDescent="0.25">
      <c r="A239" s="627" t="s">
        <v>29</v>
      </c>
      <c r="B239" s="628" t="s">
        <v>1172</v>
      </c>
      <c r="C239" s="629" t="s">
        <v>598</v>
      </c>
      <c r="D239" s="350" t="s">
        <v>409</v>
      </c>
      <c r="E239" s="350">
        <v>5</v>
      </c>
      <c r="F239" s="350" t="s">
        <v>393</v>
      </c>
      <c r="G239" s="19">
        <v>7</v>
      </c>
      <c r="H239" s="350" t="s">
        <v>392</v>
      </c>
      <c r="I239" s="350">
        <v>8</v>
      </c>
      <c r="J239" s="350" t="s">
        <v>393</v>
      </c>
      <c r="K239" s="350">
        <v>7</v>
      </c>
      <c r="L239" s="350" t="s">
        <v>393</v>
      </c>
      <c r="M239" s="350">
        <v>7</v>
      </c>
      <c r="N239" s="350" t="s">
        <v>393</v>
      </c>
      <c r="O239" s="350">
        <v>7</v>
      </c>
      <c r="P239" s="350" t="s">
        <v>393</v>
      </c>
      <c r="Q239" s="350">
        <v>7</v>
      </c>
      <c r="R239" s="350" t="s">
        <v>392</v>
      </c>
      <c r="S239" s="350">
        <v>8</v>
      </c>
      <c r="T239" s="350" t="s">
        <v>393</v>
      </c>
      <c r="U239" s="350">
        <v>7</v>
      </c>
      <c r="V239" s="350" t="s">
        <v>391</v>
      </c>
      <c r="W239" s="350">
        <v>9</v>
      </c>
      <c r="X239" s="350" t="s">
        <v>393</v>
      </c>
      <c r="Y239" s="630">
        <v>7</v>
      </c>
      <c r="Z239" s="652">
        <f t="shared" si="41"/>
        <v>7.1818181818181817</v>
      </c>
      <c r="AA239" s="494" t="s">
        <v>966</v>
      </c>
      <c r="AB239" s="494" t="s">
        <v>966</v>
      </c>
      <c r="AC239" s="822" t="str">
        <f t="shared" si="40"/>
        <v>Hoàn thành tốt nhiệm vụ</v>
      </c>
      <c r="AD239" s="439"/>
    </row>
    <row r="240" spans="1:30" s="93" customFormat="1" ht="38.25" customHeight="1" x14ac:dyDescent="0.25">
      <c r="A240" s="627" t="s">
        <v>31</v>
      </c>
      <c r="B240" s="628" t="s">
        <v>244</v>
      </c>
      <c r="C240" s="629" t="s">
        <v>605</v>
      </c>
      <c r="D240" s="350" t="s">
        <v>392</v>
      </c>
      <c r="E240" s="350">
        <v>8</v>
      </c>
      <c r="F240" s="350" t="s">
        <v>393</v>
      </c>
      <c r="G240" s="19">
        <v>7</v>
      </c>
      <c r="H240" s="350" t="s">
        <v>392</v>
      </c>
      <c r="I240" s="350">
        <v>8</v>
      </c>
      <c r="J240" s="350" t="s">
        <v>393</v>
      </c>
      <c r="K240" s="350">
        <v>7</v>
      </c>
      <c r="L240" s="350" t="s">
        <v>393</v>
      </c>
      <c r="M240" s="350">
        <v>7</v>
      </c>
      <c r="N240" s="350" t="s">
        <v>393</v>
      </c>
      <c r="O240" s="350">
        <v>7</v>
      </c>
      <c r="P240" s="350" t="s">
        <v>392</v>
      </c>
      <c r="Q240" s="350">
        <v>8</v>
      </c>
      <c r="R240" s="350" t="s">
        <v>393</v>
      </c>
      <c r="S240" s="350">
        <v>7</v>
      </c>
      <c r="T240" s="350" t="s">
        <v>393</v>
      </c>
      <c r="U240" s="350">
        <v>7</v>
      </c>
      <c r="V240" s="350" t="s">
        <v>392</v>
      </c>
      <c r="W240" s="350">
        <v>8</v>
      </c>
      <c r="X240" s="350" t="s">
        <v>392</v>
      </c>
      <c r="Y240" s="630">
        <v>8</v>
      </c>
      <c r="Z240" s="652">
        <f t="shared" si="41"/>
        <v>7.4545454545454541</v>
      </c>
      <c r="AA240" s="494" t="s">
        <v>966</v>
      </c>
      <c r="AB240" s="494" t="s">
        <v>966</v>
      </c>
      <c r="AC240" s="822" t="str">
        <f t="shared" si="40"/>
        <v>Hoàn thành tốt nhiệm vụ</v>
      </c>
      <c r="AD240" s="439"/>
    </row>
    <row r="241" spans="1:30" s="93" customFormat="1" ht="38.25" customHeight="1" x14ac:dyDescent="0.25">
      <c r="A241" s="627" t="s">
        <v>33</v>
      </c>
      <c r="B241" s="628" t="s">
        <v>1173</v>
      </c>
      <c r="C241" s="532" t="s">
        <v>602</v>
      </c>
      <c r="D241" s="350" t="s">
        <v>393</v>
      </c>
      <c r="E241" s="350">
        <v>7</v>
      </c>
      <c r="F241" s="350" t="s">
        <v>393</v>
      </c>
      <c r="G241" s="19">
        <v>7</v>
      </c>
      <c r="H241" s="350" t="s">
        <v>392</v>
      </c>
      <c r="I241" s="350">
        <v>8</v>
      </c>
      <c r="J241" s="350" t="s">
        <v>393</v>
      </c>
      <c r="K241" s="350">
        <v>7</v>
      </c>
      <c r="L241" s="350" t="s">
        <v>393</v>
      </c>
      <c r="M241" s="350">
        <v>7</v>
      </c>
      <c r="N241" s="350" t="s">
        <v>393</v>
      </c>
      <c r="O241" s="350">
        <v>7</v>
      </c>
      <c r="P241" s="350" t="s">
        <v>393</v>
      </c>
      <c r="Q241" s="350">
        <v>7</v>
      </c>
      <c r="R241" s="350" t="s">
        <v>392</v>
      </c>
      <c r="S241" s="350">
        <v>8</v>
      </c>
      <c r="T241" s="350" t="s">
        <v>393</v>
      </c>
      <c r="U241" s="350">
        <v>7</v>
      </c>
      <c r="V241" s="350" t="s">
        <v>392</v>
      </c>
      <c r="W241" s="350">
        <v>8</v>
      </c>
      <c r="X241" s="350" t="s">
        <v>392</v>
      </c>
      <c r="Y241" s="630">
        <v>8</v>
      </c>
      <c r="Z241" s="652">
        <f t="shared" si="41"/>
        <v>7.3636363636363633</v>
      </c>
      <c r="AA241" s="494" t="s">
        <v>966</v>
      </c>
      <c r="AB241" s="494" t="s">
        <v>966</v>
      </c>
      <c r="AC241" s="822" t="str">
        <f t="shared" si="40"/>
        <v>Hoàn thành tốt nhiệm vụ</v>
      </c>
      <c r="AD241" s="439"/>
    </row>
    <row r="242" spans="1:30" s="13" customFormat="1" ht="38.25" customHeight="1" x14ac:dyDescent="0.25">
      <c r="A242" s="627" t="s">
        <v>35</v>
      </c>
      <c r="B242" s="628" t="s">
        <v>250</v>
      </c>
      <c r="C242" s="632" t="s">
        <v>609</v>
      </c>
      <c r="D242" s="350" t="s">
        <v>390</v>
      </c>
      <c r="E242" s="350">
        <v>10</v>
      </c>
      <c r="F242" s="350" t="s">
        <v>393</v>
      </c>
      <c r="G242" s="19">
        <v>7</v>
      </c>
      <c r="H242" s="350" t="s">
        <v>392</v>
      </c>
      <c r="I242" s="350">
        <v>8</v>
      </c>
      <c r="J242" s="350" t="s">
        <v>393</v>
      </c>
      <c r="K242" s="630">
        <v>7</v>
      </c>
      <c r="L242" s="350" t="s">
        <v>394</v>
      </c>
      <c r="M242" s="350">
        <v>6</v>
      </c>
      <c r="N242" s="350" t="s">
        <v>392</v>
      </c>
      <c r="O242" s="350">
        <v>8</v>
      </c>
      <c r="P242" s="350" t="s">
        <v>392</v>
      </c>
      <c r="Q242" s="350">
        <v>8</v>
      </c>
      <c r="R242" s="350" t="s">
        <v>393</v>
      </c>
      <c r="S242" s="350">
        <v>7</v>
      </c>
      <c r="T242" s="350" t="s">
        <v>393</v>
      </c>
      <c r="U242" s="350">
        <v>7</v>
      </c>
      <c r="V242" s="350" t="s">
        <v>392</v>
      </c>
      <c r="W242" s="350">
        <v>8</v>
      </c>
      <c r="X242" s="350" t="s">
        <v>393</v>
      </c>
      <c r="Y242" s="350">
        <v>7</v>
      </c>
      <c r="Z242" s="652">
        <f t="shared" si="41"/>
        <v>7.5454545454545459</v>
      </c>
      <c r="AA242" s="494" t="s">
        <v>966</v>
      </c>
      <c r="AB242" s="494" t="s">
        <v>966</v>
      </c>
      <c r="AC242" s="822" t="str">
        <f t="shared" si="40"/>
        <v>Hoàn thành tốt nhiệm vụ</v>
      </c>
      <c r="AD242" s="439"/>
    </row>
    <row r="243" spans="1:30" s="13" customFormat="1" ht="38.25" customHeight="1" x14ac:dyDescent="0.25">
      <c r="A243" s="627" t="s">
        <v>37</v>
      </c>
      <c r="B243" s="628" t="s">
        <v>206</v>
      </c>
      <c r="C243" s="632" t="s">
        <v>595</v>
      </c>
      <c r="D243" s="350" t="s">
        <v>392</v>
      </c>
      <c r="E243" s="350">
        <v>8</v>
      </c>
      <c r="F243" s="350" t="s">
        <v>393</v>
      </c>
      <c r="G243" s="19">
        <v>7</v>
      </c>
      <c r="H243" s="350" t="s">
        <v>391</v>
      </c>
      <c r="I243" s="350">
        <v>9</v>
      </c>
      <c r="J243" s="350" t="s">
        <v>392</v>
      </c>
      <c r="K243" s="350">
        <v>8</v>
      </c>
      <c r="L243" s="350" t="s">
        <v>393</v>
      </c>
      <c r="M243" s="350">
        <v>7</v>
      </c>
      <c r="N243" s="350" t="s">
        <v>392</v>
      </c>
      <c r="O243" s="350">
        <v>8</v>
      </c>
      <c r="P243" s="350" t="s">
        <v>393</v>
      </c>
      <c r="Q243" s="350">
        <v>7</v>
      </c>
      <c r="R243" s="350" t="s">
        <v>392</v>
      </c>
      <c r="S243" s="350">
        <v>8</v>
      </c>
      <c r="T243" s="350" t="s">
        <v>393</v>
      </c>
      <c r="U243" s="350">
        <v>7</v>
      </c>
      <c r="V243" s="350" t="s">
        <v>392</v>
      </c>
      <c r="W243" s="350">
        <v>8</v>
      </c>
      <c r="X243" s="350" t="s">
        <v>393</v>
      </c>
      <c r="Y243" s="350">
        <v>7</v>
      </c>
      <c r="Z243" s="652">
        <f t="shared" si="41"/>
        <v>7.6363636363636367</v>
      </c>
      <c r="AA243" s="494" t="s">
        <v>966</v>
      </c>
      <c r="AB243" s="494" t="s">
        <v>966</v>
      </c>
      <c r="AC243" s="822" t="str">
        <f t="shared" ref="AC243:AC245" si="42">IF(AND($Z243&gt;=8,$Z243&lt;=10),"Hoàn thành xuất sắc nhiệm vụ",IF(AND($Z243&gt;6, $Z243&lt;8),"Hoàn thành tốt nhiệm vụ",IF(AND(AA243&gt;=5,$Z243&lt;=6),"Hoàn thành nhiệm vụ","Không hoàn thành nhiệm vụ,")))</f>
        <v>Hoàn thành tốt nhiệm vụ</v>
      </c>
      <c r="AD243" s="439"/>
    </row>
    <row r="244" spans="1:30" s="13" customFormat="1" ht="38.25" customHeight="1" x14ac:dyDescent="0.25">
      <c r="A244" s="627" t="s">
        <v>38</v>
      </c>
      <c r="B244" s="628" t="s">
        <v>248</v>
      </c>
      <c r="C244" s="632" t="s">
        <v>591</v>
      </c>
      <c r="D244" s="350" t="s">
        <v>392</v>
      </c>
      <c r="E244" s="350">
        <v>8</v>
      </c>
      <c r="F244" s="350" t="s">
        <v>393</v>
      </c>
      <c r="G244" s="19">
        <v>7</v>
      </c>
      <c r="H244" s="350" t="s">
        <v>391</v>
      </c>
      <c r="I244" s="350">
        <v>9</v>
      </c>
      <c r="J244" s="350" t="s">
        <v>393</v>
      </c>
      <c r="K244" s="350">
        <v>7</v>
      </c>
      <c r="L244" s="350" t="s">
        <v>393</v>
      </c>
      <c r="M244" s="350">
        <v>7</v>
      </c>
      <c r="N244" s="350" t="s">
        <v>393</v>
      </c>
      <c r="O244" s="350">
        <v>7</v>
      </c>
      <c r="P244" s="350" t="s">
        <v>393</v>
      </c>
      <c r="Q244" s="350">
        <v>7</v>
      </c>
      <c r="R244" s="350" t="s">
        <v>393</v>
      </c>
      <c r="S244" s="350">
        <v>7</v>
      </c>
      <c r="T244" s="350" t="s">
        <v>393</v>
      </c>
      <c r="U244" s="350">
        <v>7</v>
      </c>
      <c r="V244" s="350" t="s">
        <v>392</v>
      </c>
      <c r="W244" s="350">
        <v>8</v>
      </c>
      <c r="X244" s="350" t="s">
        <v>393</v>
      </c>
      <c r="Y244" s="350">
        <v>7</v>
      </c>
      <c r="Z244" s="652">
        <f t="shared" si="41"/>
        <v>7.3636363636363633</v>
      </c>
      <c r="AA244" s="494" t="s">
        <v>966</v>
      </c>
      <c r="AB244" s="494" t="s">
        <v>966</v>
      </c>
      <c r="AC244" s="822" t="str">
        <f t="shared" si="42"/>
        <v>Hoàn thành tốt nhiệm vụ</v>
      </c>
      <c r="AD244" s="439"/>
    </row>
    <row r="245" spans="1:30" s="13" customFormat="1" ht="38.25" customHeight="1" x14ac:dyDescent="0.25">
      <c r="A245" s="627" t="s">
        <v>40</v>
      </c>
      <c r="B245" s="628" t="s">
        <v>243</v>
      </c>
      <c r="C245" s="632" t="s">
        <v>604</v>
      </c>
      <c r="D245" s="350" t="s">
        <v>392</v>
      </c>
      <c r="E245" s="350">
        <v>8</v>
      </c>
      <c r="F245" s="350" t="s">
        <v>393</v>
      </c>
      <c r="G245" s="19">
        <v>7</v>
      </c>
      <c r="H245" s="350" t="s">
        <v>393</v>
      </c>
      <c r="I245" s="350">
        <v>7</v>
      </c>
      <c r="J245" s="350" t="s">
        <v>393</v>
      </c>
      <c r="K245" s="630">
        <v>7</v>
      </c>
      <c r="L245" s="350" t="s">
        <v>392</v>
      </c>
      <c r="M245" s="630">
        <v>8</v>
      </c>
      <c r="N245" s="350" t="s">
        <v>394</v>
      </c>
      <c r="O245" s="350">
        <v>6</v>
      </c>
      <c r="P245" s="350" t="s">
        <v>392</v>
      </c>
      <c r="Q245" s="350">
        <v>8</v>
      </c>
      <c r="R245" s="350" t="s">
        <v>393</v>
      </c>
      <c r="S245" s="350">
        <v>7</v>
      </c>
      <c r="T245" s="350" t="s">
        <v>392</v>
      </c>
      <c r="U245" s="350">
        <v>8</v>
      </c>
      <c r="V245" s="350" t="s">
        <v>392</v>
      </c>
      <c r="W245" s="350">
        <v>8</v>
      </c>
      <c r="X245" s="350" t="s">
        <v>393</v>
      </c>
      <c r="Y245" s="350">
        <v>7</v>
      </c>
      <c r="Z245" s="652">
        <f t="shared" si="41"/>
        <v>7.3636363636363633</v>
      </c>
      <c r="AA245" s="494" t="s">
        <v>966</v>
      </c>
      <c r="AB245" s="494" t="s">
        <v>966</v>
      </c>
      <c r="AC245" s="822" t="str">
        <f t="shared" si="42"/>
        <v>Hoàn thành tốt nhiệm vụ</v>
      </c>
      <c r="AD245" s="439"/>
    </row>
    <row r="246" spans="1:30" ht="38.25" customHeight="1" x14ac:dyDescent="0.25">
      <c r="B246" s="608" t="s">
        <v>1177</v>
      </c>
    </row>
    <row r="247" spans="1:30" s="7" customFormat="1" ht="16.5" x14ac:dyDescent="0.25">
      <c r="A247" s="207" t="s">
        <v>310</v>
      </c>
      <c r="B247" s="653" t="s">
        <v>218</v>
      </c>
      <c r="C247" s="654" t="s">
        <v>481</v>
      </c>
      <c r="D247" s="558" t="s">
        <v>390</v>
      </c>
      <c r="E247" s="558">
        <f>VLOOKUP(D247,[37]Diem!$A$2:$B$12,2,0)</f>
        <v>10</v>
      </c>
      <c r="F247" s="502" t="s">
        <v>390</v>
      </c>
      <c r="G247" s="558">
        <f>VLOOKUP(F247,[37]Diem!$A$2:$B$12,2,0)</f>
        <v>10</v>
      </c>
      <c r="H247" s="558" t="s">
        <v>390</v>
      </c>
      <c r="I247" s="558">
        <f>VLOOKUP(H247,[37]Diem!$A$2:$B$12,2,0)</f>
        <v>10</v>
      </c>
      <c r="J247" s="558" t="s">
        <v>390</v>
      </c>
      <c r="K247" s="558">
        <f>VLOOKUP(J247,[37]Diem!$A$2:$B$12,2,0)</f>
        <v>10</v>
      </c>
      <c r="L247" s="558" t="s">
        <v>390</v>
      </c>
      <c r="M247" s="558">
        <f>VLOOKUP(L247,[37]Diem!$A$2:$B$12,2,0)</f>
        <v>10</v>
      </c>
      <c r="N247" s="558" t="s">
        <v>390</v>
      </c>
      <c r="O247" s="558">
        <f>VLOOKUP(N247,[37]Diem!$A$2:$B$12,2,0)</f>
        <v>10</v>
      </c>
      <c r="P247" s="558" t="s">
        <v>390</v>
      </c>
      <c r="Q247" s="558">
        <f>VLOOKUP(P247,[37]Diem!$A$2:$B$12,2,0)</f>
        <v>10</v>
      </c>
      <c r="R247" s="558" t="s">
        <v>390</v>
      </c>
      <c r="S247" s="558">
        <f>VLOOKUP(R247,[37]Diem!$A$2:$B$12,2,0)</f>
        <v>10</v>
      </c>
      <c r="T247" s="19" t="s">
        <v>390</v>
      </c>
      <c r="U247" s="558">
        <f>VLOOKUP(T247,[37]Diem!$A$2:$B$12,2,0)</f>
        <v>10</v>
      </c>
      <c r="V247" s="558" t="s">
        <v>390</v>
      </c>
      <c r="W247" s="558">
        <f>VLOOKUP(V247,[37]Diem!$A$2:$B$12,2,0)</f>
        <v>10</v>
      </c>
      <c r="X247" s="502" t="s">
        <v>390</v>
      </c>
      <c r="Y247" s="558">
        <f>VLOOKUP(X247,[37]Diem!$A$2:$B$12,2,0)</f>
        <v>10</v>
      </c>
      <c r="Z247" s="535">
        <f>(E247+G247+I247+K247+M247+O247+Q247+S247+U247+W247+Y247)/11</f>
        <v>10</v>
      </c>
      <c r="AA247" s="45" t="s">
        <v>1178</v>
      </c>
      <c r="AB247" s="45" t="s">
        <v>1178</v>
      </c>
      <c r="AC247" s="831" t="s">
        <v>1179</v>
      </c>
      <c r="AD247" s="3"/>
    </row>
    <row r="248" spans="1:30" s="7" customFormat="1" ht="16.5" x14ac:dyDescent="0.25">
      <c r="A248" s="207" t="s">
        <v>311</v>
      </c>
      <c r="B248" s="653" t="s">
        <v>219</v>
      </c>
      <c r="C248" s="654" t="s">
        <v>482</v>
      </c>
      <c r="D248" s="558" t="s">
        <v>390</v>
      </c>
      <c r="E248" s="558">
        <f>VLOOKUP(D248,[37]Diem!$A$2:$B$12,2,0)</f>
        <v>10</v>
      </c>
      <c r="F248" s="502" t="s">
        <v>390</v>
      </c>
      <c r="G248" s="558">
        <f>VLOOKUP(F248,[37]Diem!$A$2:$B$12,2,0)</f>
        <v>10</v>
      </c>
      <c r="H248" s="558" t="s">
        <v>390</v>
      </c>
      <c r="I248" s="558">
        <f>VLOOKUP(H248,[37]Diem!$A$2:$B$12,2,0)</f>
        <v>10</v>
      </c>
      <c r="J248" s="558" t="s">
        <v>390</v>
      </c>
      <c r="K248" s="558">
        <f>VLOOKUP(J248,[37]Diem!$A$2:$B$12,2,0)</f>
        <v>10</v>
      </c>
      <c r="L248" s="558" t="s">
        <v>390</v>
      </c>
      <c r="M248" s="558">
        <f>VLOOKUP(L248,[37]Diem!$A$2:$B$12,2,0)</f>
        <v>10</v>
      </c>
      <c r="N248" s="558" t="s">
        <v>390</v>
      </c>
      <c r="O248" s="558">
        <f>VLOOKUP(N248,[37]Diem!$A$2:$B$12,2,0)</f>
        <v>10</v>
      </c>
      <c r="P248" s="558" t="s">
        <v>390</v>
      </c>
      <c r="Q248" s="558">
        <f>VLOOKUP(P248,[37]Diem!$A$2:$B$12,2,0)</f>
        <v>10</v>
      </c>
      <c r="R248" s="558" t="s">
        <v>390</v>
      </c>
      <c r="S248" s="558">
        <f>VLOOKUP(R248,[37]Diem!$A$2:$B$12,2,0)</f>
        <v>10</v>
      </c>
      <c r="T248" s="19" t="s">
        <v>390</v>
      </c>
      <c r="U248" s="558">
        <f>VLOOKUP(T248,[37]Diem!$A$2:$B$12,2,0)</f>
        <v>10</v>
      </c>
      <c r="V248" s="558" t="s">
        <v>390</v>
      </c>
      <c r="W248" s="558">
        <f>VLOOKUP(V248,[37]Diem!$A$2:$B$12,2,0)</f>
        <v>10</v>
      </c>
      <c r="X248" s="502" t="s">
        <v>390</v>
      </c>
      <c r="Y248" s="558">
        <f>VLOOKUP(X248,[37]Diem!$A$2:$B$12,2,0)</f>
        <v>10</v>
      </c>
      <c r="Z248" s="535">
        <f t="shared" ref="Z248:Z278" si="43">(E248+G248+I248+K248+M248+O248+Q248+S248+U248+W248+Y248)/11</f>
        <v>10</v>
      </c>
      <c r="AA248" s="45" t="s">
        <v>1178</v>
      </c>
      <c r="AB248" s="45" t="s">
        <v>1178</v>
      </c>
      <c r="AC248" s="831" t="s">
        <v>1179</v>
      </c>
      <c r="AD248" s="3"/>
    </row>
    <row r="249" spans="1:30" s="7" customFormat="1" ht="16.5" x14ac:dyDescent="0.25">
      <c r="A249" s="207" t="s">
        <v>312</v>
      </c>
      <c r="B249" s="653" t="s">
        <v>220</v>
      </c>
      <c r="C249" s="654" t="s">
        <v>484</v>
      </c>
      <c r="D249" s="558" t="s">
        <v>390</v>
      </c>
      <c r="E249" s="558">
        <f>VLOOKUP(D249,[37]Diem!$A$2:$B$12,2,0)</f>
        <v>10</v>
      </c>
      <c r="F249" s="532" t="s">
        <v>390</v>
      </c>
      <c r="G249" s="558">
        <f>VLOOKUP(F249,[37]Diem!$A$2:$B$12,2,0)</f>
        <v>10</v>
      </c>
      <c r="H249" s="558" t="s">
        <v>390</v>
      </c>
      <c r="I249" s="558">
        <f>VLOOKUP(H249,[37]Diem!$A$2:$B$12,2,0)</f>
        <v>10</v>
      </c>
      <c r="J249" s="558" t="s">
        <v>390</v>
      </c>
      <c r="K249" s="558">
        <f>VLOOKUP(J249,[37]Diem!$A$2:$B$12,2,0)</f>
        <v>10</v>
      </c>
      <c r="L249" s="558" t="s">
        <v>390</v>
      </c>
      <c r="M249" s="558">
        <f>VLOOKUP(L249,[37]Diem!$A$2:$B$12,2,0)</f>
        <v>10</v>
      </c>
      <c r="N249" s="558" t="s">
        <v>390</v>
      </c>
      <c r="O249" s="558">
        <f>VLOOKUP(N249,[37]Diem!$A$2:$B$12,2,0)</f>
        <v>10</v>
      </c>
      <c r="P249" s="558" t="s">
        <v>390</v>
      </c>
      <c r="Q249" s="558">
        <f>VLOOKUP(P249,[37]Diem!$A$2:$B$12,2,0)</f>
        <v>10</v>
      </c>
      <c r="R249" s="558" t="s">
        <v>390</v>
      </c>
      <c r="S249" s="558">
        <f>VLOOKUP(R249,[37]Diem!$A$2:$B$12,2,0)</f>
        <v>10</v>
      </c>
      <c r="T249" s="19" t="s">
        <v>390</v>
      </c>
      <c r="U249" s="558">
        <f>VLOOKUP(T249,[37]Diem!$A$2:$B$12,2,0)</f>
        <v>10</v>
      </c>
      <c r="V249" s="558" t="s">
        <v>390</v>
      </c>
      <c r="W249" s="558">
        <f>VLOOKUP(V249,[37]Diem!$A$2:$B$12,2,0)</f>
        <v>10</v>
      </c>
      <c r="X249" s="532" t="s">
        <v>391</v>
      </c>
      <c r="Y249" s="558">
        <f>VLOOKUP(X249,[37]Diem!$A$2:$B$12,2,0)</f>
        <v>9</v>
      </c>
      <c r="Z249" s="535">
        <f t="shared" si="43"/>
        <v>9.9090909090909083</v>
      </c>
      <c r="AA249" s="45" t="s">
        <v>1178</v>
      </c>
      <c r="AB249" s="45" t="s">
        <v>1178</v>
      </c>
      <c r="AC249" s="831" t="s">
        <v>1179</v>
      </c>
      <c r="AD249" s="3"/>
    </row>
    <row r="250" spans="1:30" s="7" customFormat="1" ht="50.1" customHeight="1" x14ac:dyDescent="0.25">
      <c r="A250" s="207" t="s">
        <v>313</v>
      </c>
      <c r="B250" s="653" t="s">
        <v>74</v>
      </c>
      <c r="C250" s="655" t="s">
        <v>488</v>
      </c>
      <c r="D250" s="19" t="s">
        <v>392</v>
      </c>
      <c r="E250" s="558">
        <f>VLOOKUP(D250,[37]Diem!$A$2:$B$12,2,0)</f>
        <v>8</v>
      </c>
      <c r="F250" s="4" t="s">
        <v>392</v>
      </c>
      <c r="G250" s="558">
        <f>VLOOKUP(F250,[37]Diem!$A$2:$B$12,2,0)</f>
        <v>8</v>
      </c>
      <c r="H250" s="558" t="s">
        <v>392</v>
      </c>
      <c r="I250" s="558">
        <f>VLOOKUP(H250,[37]Diem!$A$2:$B$12,2,0)</f>
        <v>8</v>
      </c>
      <c r="J250" s="558" t="s">
        <v>392</v>
      </c>
      <c r="K250" s="558">
        <f>VLOOKUP(J250,[37]Diem!$A$2:$B$12,2,0)</f>
        <v>8</v>
      </c>
      <c r="L250" s="558" t="s">
        <v>391</v>
      </c>
      <c r="M250" s="558">
        <f>VLOOKUP(L250,[37]Diem!$A$2:$B$12,2,0)</f>
        <v>9</v>
      </c>
      <c r="N250" s="558" t="s">
        <v>392</v>
      </c>
      <c r="O250" s="558">
        <f>VLOOKUP(N250,[37]Diem!$A$2:$B$12,2,0)</f>
        <v>8</v>
      </c>
      <c r="P250" s="19" t="s">
        <v>392</v>
      </c>
      <c r="Q250" s="558">
        <f>VLOOKUP(P250,[37]Diem!$A$2:$B$12,2,0)</f>
        <v>8</v>
      </c>
      <c r="R250" s="19" t="s">
        <v>392</v>
      </c>
      <c r="S250" s="558">
        <f>VLOOKUP(R250,[37]Diem!$A$2:$B$12,2,0)</f>
        <v>8</v>
      </c>
      <c r="T250" s="19" t="s">
        <v>392</v>
      </c>
      <c r="U250" s="558">
        <f>VLOOKUP(T250,[37]Diem!$A$2:$B$12,2,0)</f>
        <v>8</v>
      </c>
      <c r="V250" s="19" t="s">
        <v>391</v>
      </c>
      <c r="W250" s="558">
        <f>VLOOKUP(V250,[37]Diem!$A$2:$B$12,2,0)</f>
        <v>9</v>
      </c>
      <c r="X250" s="532" t="s">
        <v>391</v>
      </c>
      <c r="Y250" s="558">
        <f>VLOOKUP(X250,[37]Diem!$A$2:$B$12,2,0)</f>
        <v>9</v>
      </c>
      <c r="Z250" s="535">
        <f t="shared" si="43"/>
        <v>8.2727272727272734</v>
      </c>
      <c r="AA250" s="45" t="s">
        <v>1178</v>
      </c>
      <c r="AB250" s="45" t="s">
        <v>1178</v>
      </c>
      <c r="AC250" s="831" t="s">
        <v>1180</v>
      </c>
      <c r="AD250" s="3"/>
    </row>
    <row r="251" spans="1:30" s="7" customFormat="1" ht="50.1" customHeight="1" x14ac:dyDescent="0.25">
      <c r="A251" s="207" t="s">
        <v>314</v>
      </c>
      <c r="B251" s="653" t="s">
        <v>221</v>
      </c>
      <c r="C251" s="655" t="s">
        <v>485</v>
      </c>
      <c r="D251" s="19" t="s">
        <v>391</v>
      </c>
      <c r="E251" s="558">
        <f>VLOOKUP(D251,[37]Diem!$A$2:$B$12,2,0)</f>
        <v>9</v>
      </c>
      <c r="F251" s="532" t="s">
        <v>391</v>
      </c>
      <c r="G251" s="558">
        <f>VLOOKUP(F251,[37]Diem!$A$2:$B$12,2,0)</f>
        <v>9</v>
      </c>
      <c r="H251" s="558" t="s">
        <v>391</v>
      </c>
      <c r="I251" s="558">
        <f>VLOOKUP(H251,[37]Diem!$A$2:$B$12,2,0)</f>
        <v>9</v>
      </c>
      <c r="J251" s="558" t="s">
        <v>391</v>
      </c>
      <c r="K251" s="558">
        <f>VLOOKUP(J251,[37]Diem!$A$2:$B$12,2,0)</f>
        <v>9</v>
      </c>
      <c r="L251" s="558" t="s">
        <v>390</v>
      </c>
      <c r="M251" s="558">
        <f>VLOOKUP(L251,[37]Diem!$A$2:$B$12,2,0)</f>
        <v>10</v>
      </c>
      <c r="N251" s="558" t="s">
        <v>392</v>
      </c>
      <c r="O251" s="558">
        <f>VLOOKUP(N251,[37]Diem!$A$2:$B$12,2,0)</f>
        <v>8</v>
      </c>
      <c r="P251" s="19" t="s">
        <v>391</v>
      </c>
      <c r="Q251" s="558">
        <f>VLOOKUP(P251,[37]Diem!$A$2:$B$12,2,0)</f>
        <v>9</v>
      </c>
      <c r="R251" s="19" t="s">
        <v>391</v>
      </c>
      <c r="S251" s="558">
        <f>VLOOKUP(R251,[37]Diem!$A$2:$B$12,2,0)</f>
        <v>9</v>
      </c>
      <c r="T251" s="19" t="s">
        <v>390</v>
      </c>
      <c r="U251" s="558">
        <f>VLOOKUP(T251,[37]Diem!$A$2:$B$12,2,0)</f>
        <v>10</v>
      </c>
      <c r="V251" s="19" t="s">
        <v>390</v>
      </c>
      <c r="W251" s="558">
        <f>VLOOKUP(V251,[37]Diem!$A$2:$B$12,2,0)</f>
        <v>10</v>
      </c>
      <c r="X251" s="532" t="s">
        <v>391</v>
      </c>
      <c r="Y251" s="558">
        <f>VLOOKUP(X251,[37]Diem!$A$2:$B$12,2,0)</f>
        <v>9</v>
      </c>
      <c r="Z251" s="535">
        <f t="shared" si="43"/>
        <v>9.1818181818181817</v>
      </c>
      <c r="AA251" s="45" t="s">
        <v>1178</v>
      </c>
      <c r="AB251" s="45" t="s">
        <v>1178</v>
      </c>
      <c r="AC251" s="831" t="s">
        <v>1180</v>
      </c>
      <c r="AD251" s="3"/>
    </row>
    <row r="252" spans="1:30" s="7" customFormat="1" ht="50.1" customHeight="1" x14ac:dyDescent="0.25">
      <c r="A252" s="207" t="s">
        <v>315</v>
      </c>
      <c r="B252" s="653" t="s">
        <v>222</v>
      </c>
      <c r="C252" s="655" t="s">
        <v>486</v>
      </c>
      <c r="D252" s="19" t="s">
        <v>392</v>
      </c>
      <c r="E252" s="558">
        <f>VLOOKUP(D252,[37]Diem!$A$2:$B$12,2,0)</f>
        <v>8</v>
      </c>
      <c r="F252" s="532" t="s">
        <v>391</v>
      </c>
      <c r="G252" s="558">
        <f>VLOOKUP(F252,[37]Diem!$A$2:$B$12,2,0)</f>
        <v>9</v>
      </c>
      <c r="H252" s="558" t="s">
        <v>391</v>
      </c>
      <c r="I252" s="558">
        <f>VLOOKUP(H252,[37]Diem!$A$2:$B$12,2,0)</f>
        <v>9</v>
      </c>
      <c r="J252" s="558" t="s">
        <v>390</v>
      </c>
      <c r="K252" s="558">
        <f>VLOOKUP(J252,[37]Diem!$A$2:$B$12,2,0)</f>
        <v>10</v>
      </c>
      <c r="L252" s="558" t="s">
        <v>390</v>
      </c>
      <c r="M252" s="558">
        <f>VLOOKUP(L252,[37]Diem!$A$2:$B$12,2,0)</f>
        <v>10</v>
      </c>
      <c r="N252" s="558" t="s">
        <v>391</v>
      </c>
      <c r="O252" s="558">
        <f>VLOOKUP(N252,[37]Diem!$A$2:$B$12,2,0)</f>
        <v>9</v>
      </c>
      <c r="P252" s="19" t="s">
        <v>391</v>
      </c>
      <c r="Q252" s="558">
        <f>VLOOKUP(P252,[37]Diem!$A$2:$B$12,2,0)</f>
        <v>9</v>
      </c>
      <c r="R252" s="19" t="s">
        <v>391</v>
      </c>
      <c r="S252" s="558">
        <f>VLOOKUP(R252,[37]Diem!$A$2:$B$12,2,0)</f>
        <v>9</v>
      </c>
      <c r="T252" s="19" t="s">
        <v>391</v>
      </c>
      <c r="U252" s="558">
        <f>VLOOKUP(T252,[37]Diem!$A$2:$B$12,2,0)</f>
        <v>9</v>
      </c>
      <c r="V252" s="19" t="s">
        <v>391</v>
      </c>
      <c r="W252" s="558">
        <f>VLOOKUP(V252,[37]Diem!$A$2:$B$12,2,0)</f>
        <v>9</v>
      </c>
      <c r="X252" s="532" t="s">
        <v>392</v>
      </c>
      <c r="Y252" s="558">
        <f>VLOOKUP(X252,[37]Diem!$A$2:$B$12,2,0)</f>
        <v>8</v>
      </c>
      <c r="Z252" s="535">
        <f t="shared" si="43"/>
        <v>9</v>
      </c>
      <c r="AA252" s="45" t="s">
        <v>1178</v>
      </c>
      <c r="AB252" s="45" t="s">
        <v>1178</v>
      </c>
      <c r="AC252" s="831" t="s">
        <v>1180</v>
      </c>
      <c r="AD252" s="3"/>
    </row>
    <row r="253" spans="1:30" s="7" customFormat="1" ht="50.1" customHeight="1" x14ac:dyDescent="0.25">
      <c r="A253" s="207" t="s">
        <v>316</v>
      </c>
      <c r="B253" s="653" t="s">
        <v>34</v>
      </c>
      <c r="C253" s="655" t="s">
        <v>491</v>
      </c>
      <c r="D253" s="19" t="s">
        <v>390</v>
      </c>
      <c r="E253" s="558">
        <f>VLOOKUP(D253,[37]Diem!$A$2:$B$12,2,0)</f>
        <v>10</v>
      </c>
      <c r="F253" s="532" t="s">
        <v>390</v>
      </c>
      <c r="G253" s="558">
        <f>VLOOKUP(F253,[37]Diem!$A$2:$B$12,2,0)</f>
        <v>10</v>
      </c>
      <c r="H253" s="558" t="s">
        <v>390</v>
      </c>
      <c r="I253" s="558">
        <f>VLOOKUP(H253,[37]Diem!$A$2:$B$12,2,0)</f>
        <v>10</v>
      </c>
      <c r="J253" s="558" t="s">
        <v>390</v>
      </c>
      <c r="K253" s="558">
        <f>VLOOKUP(J253,[37]Diem!$A$2:$B$12,2,0)</f>
        <v>10</v>
      </c>
      <c r="L253" s="558" t="s">
        <v>390</v>
      </c>
      <c r="M253" s="558">
        <f>VLOOKUP(L253,[37]Diem!$A$2:$B$12,2,0)</f>
        <v>10</v>
      </c>
      <c r="N253" s="558" t="s">
        <v>390</v>
      </c>
      <c r="O253" s="558">
        <f>VLOOKUP(N253,[37]Diem!$A$2:$B$12,2,0)</f>
        <v>10</v>
      </c>
      <c r="P253" s="19" t="s">
        <v>390</v>
      </c>
      <c r="Q253" s="558">
        <f>VLOOKUP(P253,[37]Diem!$A$2:$B$12,2,0)</f>
        <v>10</v>
      </c>
      <c r="R253" s="19" t="s">
        <v>390</v>
      </c>
      <c r="S253" s="558">
        <f>VLOOKUP(R253,[37]Diem!$A$2:$B$12,2,0)</f>
        <v>10</v>
      </c>
      <c r="T253" s="19" t="s">
        <v>390</v>
      </c>
      <c r="U253" s="558">
        <f>VLOOKUP(T253,[37]Diem!$A$2:$B$12,2,0)</f>
        <v>10</v>
      </c>
      <c r="V253" s="19" t="s">
        <v>390</v>
      </c>
      <c r="W253" s="558">
        <f>VLOOKUP(V253,[37]Diem!$A$2:$B$12,2,0)</f>
        <v>10</v>
      </c>
      <c r="X253" s="532" t="s">
        <v>391</v>
      </c>
      <c r="Y253" s="558">
        <f>VLOOKUP(X253,[37]Diem!$A$2:$B$12,2,0)</f>
        <v>9</v>
      </c>
      <c r="Z253" s="535">
        <f t="shared" si="43"/>
        <v>9.9090909090909083</v>
      </c>
      <c r="AA253" s="45" t="s">
        <v>1178</v>
      </c>
      <c r="AB253" s="45" t="s">
        <v>1178</v>
      </c>
      <c r="AC253" s="831" t="s">
        <v>1180</v>
      </c>
      <c r="AD253" s="3"/>
    </row>
    <row r="254" spans="1:30" s="7" customFormat="1" ht="50.1" customHeight="1" x14ac:dyDescent="0.25">
      <c r="A254" s="207" t="s">
        <v>317</v>
      </c>
      <c r="B254" s="653" t="s">
        <v>224</v>
      </c>
      <c r="C254" s="655" t="s">
        <v>489</v>
      </c>
      <c r="D254" s="19" t="s">
        <v>391</v>
      </c>
      <c r="E254" s="558">
        <f>VLOOKUP(D254,[37]Diem!$A$2:$B$12,2,0)</f>
        <v>9</v>
      </c>
      <c r="F254" s="532" t="s">
        <v>392</v>
      </c>
      <c r="G254" s="558">
        <f>VLOOKUP(F254,[37]Diem!$A$2:$B$12,2,0)</f>
        <v>8</v>
      </c>
      <c r="H254" s="558" t="s">
        <v>391</v>
      </c>
      <c r="I254" s="558">
        <f>VLOOKUP(H254,[37]Diem!$A$2:$B$12,2,0)</f>
        <v>9</v>
      </c>
      <c r="J254" s="558" t="s">
        <v>390</v>
      </c>
      <c r="K254" s="558">
        <f>VLOOKUP(J254,[37]Diem!$A$2:$B$12,2,0)</f>
        <v>10</v>
      </c>
      <c r="L254" s="558" t="s">
        <v>391</v>
      </c>
      <c r="M254" s="558">
        <f>VLOOKUP(L254,[37]Diem!$A$2:$B$12,2,0)</f>
        <v>9</v>
      </c>
      <c r="N254" s="558" t="s">
        <v>391</v>
      </c>
      <c r="O254" s="558">
        <f>VLOOKUP(N254,[37]Diem!$A$2:$B$12,2,0)</f>
        <v>9</v>
      </c>
      <c r="P254" s="19" t="s">
        <v>392</v>
      </c>
      <c r="Q254" s="558">
        <f>VLOOKUP(P254,[37]Diem!$A$2:$B$12,2,0)</f>
        <v>8</v>
      </c>
      <c r="R254" s="19" t="s">
        <v>392</v>
      </c>
      <c r="S254" s="558">
        <f>VLOOKUP(R254,[37]Diem!$A$2:$B$12,2,0)</f>
        <v>8</v>
      </c>
      <c r="T254" s="19" t="s">
        <v>392</v>
      </c>
      <c r="U254" s="558">
        <f>VLOOKUP(T254,[37]Diem!$A$2:$B$12,2,0)</f>
        <v>8</v>
      </c>
      <c r="V254" s="19" t="s">
        <v>391</v>
      </c>
      <c r="W254" s="558">
        <f>VLOOKUP(V254,[37]Diem!$A$2:$B$12,2,0)</f>
        <v>9</v>
      </c>
      <c r="X254" s="532" t="s">
        <v>392</v>
      </c>
      <c r="Y254" s="558">
        <f>VLOOKUP(X254,[37]Diem!$A$2:$B$12,2,0)</f>
        <v>8</v>
      </c>
      <c r="Z254" s="535">
        <f t="shared" si="43"/>
        <v>8.6363636363636367</v>
      </c>
      <c r="AA254" s="45" t="s">
        <v>1178</v>
      </c>
      <c r="AB254" s="45" t="s">
        <v>1178</v>
      </c>
      <c r="AC254" s="831" t="s">
        <v>1180</v>
      </c>
      <c r="AD254" s="3"/>
    </row>
    <row r="255" spans="1:30" s="7" customFormat="1" ht="50.1" customHeight="1" x14ac:dyDescent="0.25">
      <c r="A255" s="207" t="s">
        <v>318</v>
      </c>
      <c r="B255" s="653" t="s">
        <v>309</v>
      </c>
      <c r="C255" s="655" t="s">
        <v>492</v>
      </c>
      <c r="D255" s="19" t="s">
        <v>392</v>
      </c>
      <c r="E255" s="558">
        <f>VLOOKUP(D255,[37]Diem!$A$2:$B$12,2,0)</f>
        <v>8</v>
      </c>
      <c r="F255" s="532" t="s">
        <v>392</v>
      </c>
      <c r="G255" s="558">
        <f>VLOOKUP(F255,[37]Diem!$A$2:$B$12,2,0)</f>
        <v>8</v>
      </c>
      <c r="H255" s="558" t="s">
        <v>392</v>
      </c>
      <c r="I255" s="558">
        <f>VLOOKUP(H255,[37]Diem!$A$2:$B$12,2,0)</f>
        <v>8</v>
      </c>
      <c r="J255" s="558" t="s">
        <v>390</v>
      </c>
      <c r="K255" s="558">
        <f>VLOOKUP(J255,[37]Diem!$A$2:$B$12,2,0)</f>
        <v>10</v>
      </c>
      <c r="L255" s="558" t="s">
        <v>391</v>
      </c>
      <c r="M255" s="558">
        <f>VLOOKUP(L255,[37]Diem!$A$2:$B$12,2,0)</f>
        <v>9</v>
      </c>
      <c r="N255" s="558" t="s">
        <v>392</v>
      </c>
      <c r="O255" s="558">
        <f>VLOOKUP(N255,[37]Diem!$A$2:$B$12,2,0)</f>
        <v>8</v>
      </c>
      <c r="P255" s="19" t="s">
        <v>391</v>
      </c>
      <c r="Q255" s="558">
        <f>VLOOKUP(P255,[37]Diem!$A$2:$B$12,2,0)</f>
        <v>9</v>
      </c>
      <c r="R255" s="19" t="s">
        <v>392</v>
      </c>
      <c r="S255" s="558">
        <f>VLOOKUP(R255,[37]Diem!$A$2:$B$12,2,0)</f>
        <v>8</v>
      </c>
      <c r="T255" s="19" t="s">
        <v>392</v>
      </c>
      <c r="U255" s="558">
        <f>VLOOKUP(T255,[37]Diem!$A$2:$B$12,2,0)</f>
        <v>8</v>
      </c>
      <c r="V255" s="19" t="s">
        <v>392</v>
      </c>
      <c r="W255" s="558">
        <f>VLOOKUP(V255,[37]Diem!$A$2:$B$12,2,0)</f>
        <v>8</v>
      </c>
      <c r="X255" s="532" t="s">
        <v>392</v>
      </c>
      <c r="Y255" s="558">
        <f>VLOOKUP(X255,[37]Diem!$A$2:$B$12,2,0)</f>
        <v>8</v>
      </c>
      <c r="Z255" s="535">
        <f t="shared" si="43"/>
        <v>8.3636363636363633</v>
      </c>
      <c r="AA255" s="45" t="s">
        <v>1178</v>
      </c>
      <c r="AB255" s="45" t="s">
        <v>1178</v>
      </c>
      <c r="AC255" s="831" t="s">
        <v>1180</v>
      </c>
      <c r="AD255" s="3"/>
    </row>
    <row r="256" spans="1:30" s="7" customFormat="1" ht="74.25" customHeight="1" x14ac:dyDescent="0.25">
      <c r="A256" s="207" t="s">
        <v>23</v>
      </c>
      <c r="B256" s="653" t="s">
        <v>281</v>
      </c>
      <c r="C256" s="655" t="s">
        <v>487</v>
      </c>
      <c r="D256" s="19" t="s">
        <v>391</v>
      </c>
      <c r="E256" s="558">
        <f>VLOOKUP(D256,[37]Diem!$A$2:$B$12,2,0)</f>
        <v>9</v>
      </c>
      <c r="F256" s="532" t="s">
        <v>392</v>
      </c>
      <c r="G256" s="558">
        <f>VLOOKUP(F256,[37]Diem!$A$2:$B$12,2,0)</f>
        <v>8</v>
      </c>
      <c r="H256" s="558" t="s">
        <v>392</v>
      </c>
      <c r="I256" s="558">
        <f>VLOOKUP(H256,[37]Diem!$A$2:$B$12,2,0)</f>
        <v>8</v>
      </c>
      <c r="J256" s="558" t="s">
        <v>390</v>
      </c>
      <c r="K256" s="558">
        <f>VLOOKUP(J256,[37]Diem!$A$2:$B$12,2,0)</f>
        <v>10</v>
      </c>
      <c r="L256" s="558" t="s">
        <v>390</v>
      </c>
      <c r="M256" s="558">
        <f>VLOOKUP(L256,[37]Diem!$A$2:$B$12,2,0)</f>
        <v>10</v>
      </c>
      <c r="N256" s="558" t="s">
        <v>391</v>
      </c>
      <c r="O256" s="558">
        <f>VLOOKUP(N256,[37]Diem!$A$2:$B$12,2,0)</f>
        <v>9</v>
      </c>
      <c r="P256" s="19" t="s">
        <v>391</v>
      </c>
      <c r="Q256" s="558">
        <f>VLOOKUP(P256,[37]Diem!$A$2:$B$12,2,0)</f>
        <v>9</v>
      </c>
      <c r="R256" s="19" t="s">
        <v>392</v>
      </c>
      <c r="S256" s="558">
        <f>VLOOKUP(R256,[37]Diem!$A$2:$B$12,2,0)</f>
        <v>8</v>
      </c>
      <c r="T256" s="19" t="s">
        <v>391</v>
      </c>
      <c r="U256" s="558">
        <f>VLOOKUP(T256,[37]Diem!$A$2:$B$12,2,0)</f>
        <v>9</v>
      </c>
      <c r="V256" s="19" t="s">
        <v>392</v>
      </c>
      <c r="W256" s="558">
        <f>VLOOKUP(V256,[37]Diem!$A$2:$B$12,2,0)</f>
        <v>8</v>
      </c>
      <c r="X256" s="532" t="s">
        <v>392</v>
      </c>
      <c r="Y256" s="558">
        <f>VLOOKUP(X256,[37]Diem!$A$2:$B$12,2,0)</f>
        <v>8</v>
      </c>
      <c r="Z256" s="535">
        <f t="shared" si="43"/>
        <v>8.7272727272727266</v>
      </c>
      <c r="AA256" s="45" t="s">
        <v>1178</v>
      </c>
      <c r="AB256" s="45" t="s">
        <v>1178</v>
      </c>
      <c r="AC256" s="831" t="s">
        <v>1180</v>
      </c>
      <c r="AD256" s="3"/>
    </row>
    <row r="257" spans="1:30" s="7" customFormat="1" ht="50.1" customHeight="1" x14ac:dyDescent="0.25">
      <c r="A257" s="207" t="s">
        <v>25</v>
      </c>
      <c r="B257" s="653" t="s">
        <v>225</v>
      </c>
      <c r="C257" s="655" t="s">
        <v>490</v>
      </c>
      <c r="D257" s="19" t="s">
        <v>392</v>
      </c>
      <c r="E257" s="558">
        <f>VLOOKUP(D257,[37]Diem!$A$2:$B$12,2,0)</f>
        <v>8</v>
      </c>
      <c r="F257" s="532" t="s">
        <v>391</v>
      </c>
      <c r="G257" s="558">
        <f>VLOOKUP(F257,[37]Diem!$A$2:$B$12,2,0)</f>
        <v>9</v>
      </c>
      <c r="H257" s="558" t="s">
        <v>391</v>
      </c>
      <c r="I257" s="558">
        <f>VLOOKUP(H257,[37]Diem!$A$2:$B$12,2,0)</f>
        <v>9</v>
      </c>
      <c r="J257" s="558" t="s">
        <v>390</v>
      </c>
      <c r="K257" s="558">
        <f>VLOOKUP(J257,[37]Diem!$A$2:$B$12,2,0)</f>
        <v>10</v>
      </c>
      <c r="L257" s="558" t="s">
        <v>390</v>
      </c>
      <c r="M257" s="558">
        <f>VLOOKUP(L257,[37]Diem!$A$2:$B$12,2,0)</f>
        <v>10</v>
      </c>
      <c r="N257" s="558" t="s">
        <v>392</v>
      </c>
      <c r="O257" s="558">
        <f>VLOOKUP(N257,[37]Diem!$A$2:$B$12,2,0)</f>
        <v>8</v>
      </c>
      <c r="P257" s="19" t="s">
        <v>391</v>
      </c>
      <c r="Q257" s="558">
        <f>VLOOKUP(P257,[37]Diem!$A$2:$B$12,2,0)</f>
        <v>9</v>
      </c>
      <c r="R257" s="19" t="s">
        <v>392</v>
      </c>
      <c r="S257" s="558">
        <f>VLOOKUP(R257,[37]Diem!$A$2:$B$12,2,0)</f>
        <v>8</v>
      </c>
      <c r="T257" s="19" t="s">
        <v>391</v>
      </c>
      <c r="U257" s="558">
        <f>VLOOKUP(T257,[37]Diem!$A$2:$B$12,2,0)</f>
        <v>9</v>
      </c>
      <c r="V257" s="19" t="s">
        <v>391</v>
      </c>
      <c r="W257" s="558">
        <f>VLOOKUP(V257,[37]Diem!$A$2:$B$12,2,0)</f>
        <v>9</v>
      </c>
      <c r="X257" s="532" t="s">
        <v>392</v>
      </c>
      <c r="Y257" s="558">
        <f>VLOOKUP(X257,[37]Diem!$A$2:$B$12,2,0)</f>
        <v>8</v>
      </c>
      <c r="Z257" s="535">
        <f t="shared" si="43"/>
        <v>8.8181818181818183</v>
      </c>
      <c r="AA257" s="45" t="s">
        <v>1178</v>
      </c>
      <c r="AB257" s="45" t="s">
        <v>1178</v>
      </c>
      <c r="AC257" s="831" t="s">
        <v>1180</v>
      </c>
      <c r="AD257" s="3"/>
    </row>
    <row r="258" spans="1:30" s="7" customFormat="1" ht="50.1" customHeight="1" x14ac:dyDescent="0.25">
      <c r="A258" s="207" t="s">
        <v>27</v>
      </c>
      <c r="B258" s="656" t="s">
        <v>79</v>
      </c>
      <c r="C258" s="655" t="s">
        <v>496</v>
      </c>
      <c r="D258" s="19" t="s">
        <v>393</v>
      </c>
      <c r="E258" s="558">
        <f>VLOOKUP(D258,[37]Diem!$A$2:$B$12,2,0)</f>
        <v>7</v>
      </c>
      <c r="F258" s="632" t="s">
        <v>393</v>
      </c>
      <c r="G258" s="558">
        <f>VLOOKUP(F258,[37]Diem!$A$2:$B$12,2,0)</f>
        <v>7</v>
      </c>
      <c r="H258" s="558" t="s">
        <v>393</v>
      </c>
      <c r="I258" s="558">
        <f>VLOOKUP(H258,[37]Diem!$A$2:$B$12,2,0)</f>
        <v>7</v>
      </c>
      <c r="J258" s="558" t="s">
        <v>393</v>
      </c>
      <c r="K258" s="558">
        <f>VLOOKUP(J258,[37]Diem!$A$2:$B$12,2,0)</f>
        <v>7</v>
      </c>
      <c r="L258" s="558" t="s">
        <v>393</v>
      </c>
      <c r="M258" s="558">
        <f>VLOOKUP(L258,[37]Diem!$A$2:$B$12,2,0)</f>
        <v>7</v>
      </c>
      <c r="N258" s="558" t="s">
        <v>393</v>
      </c>
      <c r="O258" s="558">
        <f>VLOOKUP(N258,[37]Diem!$A$2:$B$12,2,0)</f>
        <v>7</v>
      </c>
      <c r="P258" s="19" t="s">
        <v>393</v>
      </c>
      <c r="Q258" s="558">
        <f>VLOOKUP(P258,[37]Diem!$A$2:$B$12,2,0)</f>
        <v>7</v>
      </c>
      <c r="R258" s="19" t="s">
        <v>393</v>
      </c>
      <c r="S258" s="558">
        <f>VLOOKUP(R258,[37]Diem!$A$2:$B$12,2,0)</f>
        <v>7</v>
      </c>
      <c r="T258" s="19" t="s">
        <v>393</v>
      </c>
      <c r="U258" s="558">
        <f>VLOOKUP(T258,[37]Diem!$A$2:$B$12,2,0)</f>
        <v>7</v>
      </c>
      <c r="V258" s="19" t="s">
        <v>393</v>
      </c>
      <c r="W258" s="558">
        <f>VLOOKUP(V258,[37]Diem!$A$2:$B$12,2,0)</f>
        <v>7</v>
      </c>
      <c r="X258" s="532" t="s">
        <v>393</v>
      </c>
      <c r="Y258" s="558">
        <f>VLOOKUP(X258,[37]Diem!$A$2:$B$12,2,0)</f>
        <v>7</v>
      </c>
      <c r="Z258" s="535">
        <f t="shared" si="43"/>
        <v>7</v>
      </c>
      <c r="AA258" s="45" t="s">
        <v>1181</v>
      </c>
      <c r="AB258" s="45" t="s">
        <v>1181</v>
      </c>
      <c r="AC258" s="831" t="s">
        <v>1180</v>
      </c>
      <c r="AD258" s="3"/>
    </row>
    <row r="259" spans="1:30" s="7" customFormat="1" ht="50.1" customHeight="1" x14ac:dyDescent="0.25">
      <c r="A259" s="207" t="s">
        <v>29</v>
      </c>
      <c r="B259" s="653" t="s">
        <v>274</v>
      </c>
      <c r="C259" s="655" t="s">
        <v>493</v>
      </c>
      <c r="D259" s="19" t="s">
        <v>391</v>
      </c>
      <c r="E259" s="558">
        <f>VLOOKUP(D259,[37]Diem!$A$2:$B$12,2,0)</f>
        <v>9</v>
      </c>
      <c r="F259" s="632" t="s">
        <v>392</v>
      </c>
      <c r="G259" s="558">
        <f>VLOOKUP(F259,[37]Diem!$A$2:$B$12,2,0)</f>
        <v>8</v>
      </c>
      <c r="H259" s="558" t="s">
        <v>391</v>
      </c>
      <c r="I259" s="558">
        <f>VLOOKUP(H259,[37]Diem!$A$2:$B$12,2,0)</f>
        <v>9</v>
      </c>
      <c r="J259" s="558" t="s">
        <v>390</v>
      </c>
      <c r="K259" s="558">
        <f>VLOOKUP(J259,[37]Diem!$A$2:$B$12,2,0)</f>
        <v>10</v>
      </c>
      <c r="L259" s="558" t="s">
        <v>390</v>
      </c>
      <c r="M259" s="558">
        <f>VLOOKUP(L259,[37]Diem!$A$2:$B$12,2,0)</f>
        <v>10</v>
      </c>
      <c r="N259" s="558" t="s">
        <v>391</v>
      </c>
      <c r="O259" s="558">
        <f>VLOOKUP(N259,[37]Diem!$A$2:$B$12,2,0)</f>
        <v>9</v>
      </c>
      <c r="P259" s="19" t="s">
        <v>390</v>
      </c>
      <c r="Q259" s="558">
        <f>VLOOKUP(P259,[37]Diem!$A$2:$B$12,2,0)</f>
        <v>10</v>
      </c>
      <c r="R259" s="19" t="s">
        <v>390</v>
      </c>
      <c r="S259" s="558">
        <f>VLOOKUP(R259,[37]Diem!$A$2:$B$12,2,0)</f>
        <v>10</v>
      </c>
      <c r="T259" s="19" t="s">
        <v>390</v>
      </c>
      <c r="U259" s="558">
        <f>VLOOKUP(T259,[37]Diem!$A$2:$B$12,2,0)</f>
        <v>10</v>
      </c>
      <c r="V259" s="19" t="s">
        <v>390</v>
      </c>
      <c r="W259" s="558">
        <f>VLOOKUP(V259,[37]Diem!$A$2:$B$12,2,0)</f>
        <v>10</v>
      </c>
      <c r="X259" s="632" t="s">
        <v>391</v>
      </c>
      <c r="Y259" s="558">
        <f>VLOOKUP(X259,[37]Diem!$A$2:$B$12,2,0)</f>
        <v>9</v>
      </c>
      <c r="Z259" s="535">
        <f t="shared" si="43"/>
        <v>9.454545454545455</v>
      </c>
      <c r="AA259" s="45" t="s">
        <v>1178</v>
      </c>
      <c r="AB259" s="45" t="s">
        <v>1178</v>
      </c>
      <c r="AC259" s="831" t="s">
        <v>1180</v>
      </c>
      <c r="AD259" s="3"/>
    </row>
    <row r="260" spans="1:30" s="7" customFormat="1" ht="50.1" customHeight="1" x14ac:dyDescent="0.25">
      <c r="A260" s="207" t="s">
        <v>31</v>
      </c>
      <c r="B260" s="657" t="s">
        <v>1182</v>
      </c>
      <c r="C260" s="655" t="s">
        <v>498</v>
      </c>
      <c r="D260" s="19" t="s">
        <v>391</v>
      </c>
      <c r="E260" s="558">
        <f>VLOOKUP(D260,[37]Diem!$A$2:$B$12,2,0)</f>
        <v>9</v>
      </c>
      <c r="F260" s="6" t="s">
        <v>392</v>
      </c>
      <c r="G260" s="558">
        <f>VLOOKUP(F260,[37]Diem!$A$2:$B$12,2,0)</f>
        <v>8</v>
      </c>
      <c r="H260" s="558" t="s">
        <v>391</v>
      </c>
      <c r="I260" s="558">
        <f>VLOOKUP(H260,[37]Diem!$A$2:$B$12,2,0)</f>
        <v>9</v>
      </c>
      <c r="J260" s="558" t="s">
        <v>391</v>
      </c>
      <c r="K260" s="558">
        <f>VLOOKUP(J260,[37]Diem!$A$2:$B$12,2,0)</f>
        <v>9</v>
      </c>
      <c r="L260" s="558" t="s">
        <v>391</v>
      </c>
      <c r="M260" s="558">
        <f>VLOOKUP(L260,[37]Diem!$A$2:$B$12,2,0)</f>
        <v>9</v>
      </c>
      <c r="N260" s="558" t="s">
        <v>392</v>
      </c>
      <c r="O260" s="558">
        <f>VLOOKUP(N260,[37]Diem!$A$2:$B$12,2,0)</f>
        <v>8</v>
      </c>
      <c r="P260" s="19" t="s">
        <v>392</v>
      </c>
      <c r="Q260" s="558">
        <f>VLOOKUP(P260,[37]Diem!$A$2:$B$12,2,0)</f>
        <v>8</v>
      </c>
      <c r="R260" s="19" t="s">
        <v>392</v>
      </c>
      <c r="S260" s="558">
        <f>VLOOKUP(R260,[37]Diem!$A$2:$B$12,2,0)</f>
        <v>8</v>
      </c>
      <c r="T260" s="19" t="s">
        <v>392</v>
      </c>
      <c r="U260" s="558">
        <f>VLOOKUP(T260,[37]Diem!$A$2:$B$12,2,0)</f>
        <v>8</v>
      </c>
      <c r="V260" s="19" t="s">
        <v>390</v>
      </c>
      <c r="W260" s="558">
        <f>VLOOKUP(V260,[37]Diem!$A$2:$B$12,2,0)</f>
        <v>10</v>
      </c>
      <c r="X260" s="632" t="s">
        <v>391</v>
      </c>
      <c r="Y260" s="558">
        <f>VLOOKUP(X260,[37]Diem!$A$2:$B$12,2,0)</f>
        <v>9</v>
      </c>
      <c r="Z260" s="535">
        <f t="shared" si="43"/>
        <v>8.6363636363636367</v>
      </c>
      <c r="AA260" s="45" t="s">
        <v>1181</v>
      </c>
      <c r="AB260" s="45" t="s">
        <v>1178</v>
      </c>
      <c r="AC260" s="831" t="s">
        <v>1180</v>
      </c>
      <c r="AD260" s="3"/>
    </row>
    <row r="261" spans="1:30" s="7" customFormat="1" ht="50.1" customHeight="1" x14ac:dyDescent="0.25">
      <c r="A261" s="207" t="s">
        <v>33</v>
      </c>
      <c r="B261" s="657" t="s">
        <v>226</v>
      </c>
      <c r="C261" s="655" t="s">
        <v>502</v>
      </c>
      <c r="D261" s="19" t="s">
        <v>391</v>
      </c>
      <c r="E261" s="558">
        <f>VLOOKUP(D261,[37]Diem!$A$2:$B$12,2,0)</f>
        <v>9</v>
      </c>
      <c r="F261" s="6" t="s">
        <v>392</v>
      </c>
      <c r="G261" s="558">
        <f>VLOOKUP(F261,[37]Diem!$A$2:$B$12,2,0)</f>
        <v>8</v>
      </c>
      <c r="H261" s="558" t="s">
        <v>392</v>
      </c>
      <c r="I261" s="558">
        <f>VLOOKUP(H261,[37]Diem!$A$2:$B$12,2,0)</f>
        <v>8</v>
      </c>
      <c r="J261" s="558" t="s">
        <v>391</v>
      </c>
      <c r="K261" s="558">
        <f>VLOOKUP(J261,[37]Diem!$A$2:$B$12,2,0)</f>
        <v>9</v>
      </c>
      <c r="L261" s="558" t="s">
        <v>391</v>
      </c>
      <c r="M261" s="558">
        <f>VLOOKUP(L261,[37]Diem!$A$2:$B$12,2,0)</f>
        <v>9</v>
      </c>
      <c r="N261" s="558" t="s">
        <v>390</v>
      </c>
      <c r="O261" s="558">
        <f>VLOOKUP(N261,[37]Diem!$A$2:$B$12,2,0)</f>
        <v>10</v>
      </c>
      <c r="P261" s="19" t="s">
        <v>391</v>
      </c>
      <c r="Q261" s="558">
        <f>VLOOKUP(P261,[37]Diem!$A$2:$B$12,2,0)</f>
        <v>9</v>
      </c>
      <c r="R261" s="19" t="s">
        <v>391</v>
      </c>
      <c r="S261" s="558">
        <f>VLOOKUP(R261,[37]Diem!$A$2:$B$12,2,0)</f>
        <v>9</v>
      </c>
      <c r="T261" s="19" t="s">
        <v>391</v>
      </c>
      <c r="U261" s="558">
        <f>VLOOKUP(T261,[37]Diem!$A$2:$B$12,2,0)</f>
        <v>9</v>
      </c>
      <c r="V261" s="19" t="s">
        <v>391</v>
      </c>
      <c r="W261" s="558">
        <f>VLOOKUP(V261,[37]Diem!$A$2:$B$12,2,0)</f>
        <v>9</v>
      </c>
      <c r="X261" s="632" t="s">
        <v>391</v>
      </c>
      <c r="Y261" s="558">
        <f>VLOOKUP(X261,[37]Diem!$A$2:$B$12,2,0)</f>
        <v>9</v>
      </c>
      <c r="Z261" s="535">
        <f t="shared" si="43"/>
        <v>8.9090909090909083</v>
      </c>
      <c r="AA261" s="45" t="s">
        <v>1178</v>
      </c>
      <c r="AB261" s="45" t="s">
        <v>1178</v>
      </c>
      <c r="AC261" s="831" t="s">
        <v>1180</v>
      </c>
      <c r="AD261" s="3"/>
    </row>
    <row r="262" spans="1:30" s="7" customFormat="1" ht="50.1" customHeight="1" x14ac:dyDescent="0.25">
      <c r="A262" s="207" t="s">
        <v>35</v>
      </c>
      <c r="B262" s="657" t="s">
        <v>271</v>
      </c>
      <c r="C262" s="655" t="s">
        <v>501</v>
      </c>
      <c r="D262" s="19" t="s">
        <v>393</v>
      </c>
      <c r="E262" s="558">
        <f>VLOOKUP(D262,[37]Diem!$A$2:$B$12,2,0)</f>
        <v>7</v>
      </c>
      <c r="F262" s="6" t="s">
        <v>393</v>
      </c>
      <c r="G262" s="558">
        <f>VLOOKUP(F262,[37]Diem!$A$2:$B$12,2,0)</f>
        <v>7</v>
      </c>
      <c r="H262" s="558" t="s">
        <v>393</v>
      </c>
      <c r="I262" s="558">
        <f>VLOOKUP(H262,[37]Diem!$A$2:$B$12,2,0)</f>
        <v>7</v>
      </c>
      <c r="J262" s="558" t="s">
        <v>392</v>
      </c>
      <c r="K262" s="558">
        <f>VLOOKUP(J262,[37]Diem!$A$2:$B$12,2,0)</f>
        <v>8</v>
      </c>
      <c r="L262" s="558" t="s">
        <v>392</v>
      </c>
      <c r="M262" s="558">
        <f>VLOOKUP(L262,[37]Diem!$A$2:$B$12,2,0)</f>
        <v>8</v>
      </c>
      <c r="N262" s="558" t="s">
        <v>393</v>
      </c>
      <c r="O262" s="558">
        <f>VLOOKUP(N262,[37]Diem!$A$2:$B$12,2,0)</f>
        <v>7</v>
      </c>
      <c r="P262" s="19" t="s">
        <v>393</v>
      </c>
      <c r="Q262" s="558">
        <f>VLOOKUP(P262,[37]Diem!$A$2:$B$12,2,0)</f>
        <v>7</v>
      </c>
      <c r="R262" s="19" t="s">
        <v>393</v>
      </c>
      <c r="S262" s="558">
        <f>VLOOKUP(R262,[37]Diem!$A$2:$B$12,2,0)</f>
        <v>7</v>
      </c>
      <c r="T262" s="19" t="s">
        <v>393</v>
      </c>
      <c r="U262" s="558">
        <f>VLOOKUP(T262,[37]Diem!$A$2:$B$12,2,0)</f>
        <v>7</v>
      </c>
      <c r="V262" s="19" t="s">
        <v>393</v>
      </c>
      <c r="W262" s="558">
        <f>VLOOKUP(V262,[37]Diem!$A$2:$B$12,2,0)</f>
        <v>7</v>
      </c>
      <c r="X262" s="632" t="s">
        <v>393</v>
      </c>
      <c r="Y262" s="558">
        <f>VLOOKUP(X262,[37]Diem!$A$2:$B$12,2,0)</f>
        <v>7</v>
      </c>
      <c r="Z262" s="535">
        <f t="shared" si="43"/>
        <v>7.1818181818181817</v>
      </c>
      <c r="AA262" s="45" t="s">
        <v>1181</v>
      </c>
      <c r="AB262" s="45" t="s">
        <v>1181</v>
      </c>
      <c r="AC262" s="831" t="s">
        <v>1180</v>
      </c>
      <c r="AD262" s="3"/>
    </row>
    <row r="263" spans="1:30" s="7" customFormat="1" ht="50.1" customHeight="1" x14ac:dyDescent="0.25">
      <c r="A263" s="207" t="s">
        <v>37</v>
      </c>
      <c r="B263" s="657" t="s">
        <v>1183</v>
      </c>
      <c r="C263" s="655" t="s">
        <v>499</v>
      </c>
      <c r="D263" s="558" t="s">
        <v>393</v>
      </c>
      <c r="E263" s="558">
        <f>VLOOKUP(D263,[37]Diem!$A$2:$B$12,2,0)</f>
        <v>7</v>
      </c>
      <c r="F263" s="6" t="s">
        <v>393</v>
      </c>
      <c r="G263" s="558">
        <f>VLOOKUP(F263,[37]Diem!$A$2:$B$12,2,0)</f>
        <v>7</v>
      </c>
      <c r="H263" s="558" t="s">
        <v>393</v>
      </c>
      <c r="I263" s="558">
        <f>VLOOKUP(H263,[37]Diem!$A$2:$B$12,2,0)</f>
        <v>7</v>
      </c>
      <c r="J263" s="558" t="s">
        <v>392</v>
      </c>
      <c r="K263" s="558">
        <f>VLOOKUP(J263,[37]Diem!$A$2:$B$12,2,0)</f>
        <v>8</v>
      </c>
      <c r="L263" s="558" t="s">
        <v>392</v>
      </c>
      <c r="M263" s="558">
        <f>VLOOKUP(L263,[37]Diem!$A$2:$B$12,2,0)</f>
        <v>8</v>
      </c>
      <c r="N263" s="558" t="s">
        <v>393</v>
      </c>
      <c r="O263" s="558">
        <f>VLOOKUP(N263,[37]Diem!$A$2:$B$12,2,0)</f>
        <v>7</v>
      </c>
      <c r="P263" s="19" t="s">
        <v>393</v>
      </c>
      <c r="Q263" s="558">
        <f>VLOOKUP(P263,[37]Diem!$A$2:$B$12,2,0)</f>
        <v>7</v>
      </c>
      <c r="R263" s="19" t="s">
        <v>393</v>
      </c>
      <c r="S263" s="558">
        <f>VLOOKUP(R263,[37]Diem!$A$2:$B$12,2,0)</f>
        <v>7</v>
      </c>
      <c r="T263" s="19" t="s">
        <v>393</v>
      </c>
      <c r="U263" s="558">
        <f>VLOOKUP(T263,[37]Diem!$A$2:$B$12,2,0)</f>
        <v>7</v>
      </c>
      <c r="V263" s="19" t="s">
        <v>392</v>
      </c>
      <c r="W263" s="558">
        <f>VLOOKUP(V263,[37]Diem!$A$2:$B$12,2,0)</f>
        <v>8</v>
      </c>
      <c r="X263" s="632" t="s">
        <v>393</v>
      </c>
      <c r="Y263" s="558">
        <f>VLOOKUP(X263,[37]Diem!$A$2:$B$12,2,0)</f>
        <v>7</v>
      </c>
      <c r="Z263" s="535">
        <f t="shared" si="43"/>
        <v>7.2727272727272725</v>
      </c>
      <c r="AA263" s="45" t="s">
        <v>1181</v>
      </c>
      <c r="AB263" s="45" t="s">
        <v>1181</v>
      </c>
      <c r="AC263" s="831" t="s">
        <v>1180</v>
      </c>
      <c r="AD263" s="3"/>
    </row>
    <row r="264" spans="1:30" s="7" customFormat="1" ht="50.1" customHeight="1" x14ac:dyDescent="0.25">
      <c r="A264" s="207" t="s">
        <v>38</v>
      </c>
      <c r="B264" s="657" t="s">
        <v>350</v>
      </c>
      <c r="C264" s="655" t="s">
        <v>511</v>
      </c>
      <c r="D264" s="558" t="s">
        <v>393</v>
      </c>
      <c r="E264" s="558">
        <f>VLOOKUP(D264,[37]Diem!$A$2:$B$12,2,0)</f>
        <v>7</v>
      </c>
      <c r="F264" s="6" t="s">
        <v>393</v>
      </c>
      <c r="G264" s="558">
        <f>VLOOKUP(F264,[37]Diem!$A$2:$B$12,2,0)</f>
        <v>7</v>
      </c>
      <c r="H264" s="558" t="s">
        <v>393</v>
      </c>
      <c r="I264" s="558">
        <f>VLOOKUP(H264,[37]Diem!$A$2:$B$12,2,0)</f>
        <v>7</v>
      </c>
      <c r="J264" s="558" t="s">
        <v>392</v>
      </c>
      <c r="K264" s="558">
        <f>VLOOKUP(J264,[37]Diem!$A$2:$B$12,2,0)</f>
        <v>8</v>
      </c>
      <c r="L264" s="558" t="s">
        <v>392</v>
      </c>
      <c r="M264" s="558">
        <f>VLOOKUP(L264,[37]Diem!$A$2:$B$12,2,0)</f>
        <v>8</v>
      </c>
      <c r="N264" s="558" t="s">
        <v>393</v>
      </c>
      <c r="O264" s="558">
        <f>VLOOKUP(N264,[37]Diem!$A$2:$B$12,2,0)</f>
        <v>7</v>
      </c>
      <c r="P264" s="19" t="s">
        <v>393</v>
      </c>
      <c r="Q264" s="558">
        <f>VLOOKUP(P264,[37]Diem!$A$2:$B$12,2,0)</f>
        <v>7</v>
      </c>
      <c r="R264" s="19" t="s">
        <v>393</v>
      </c>
      <c r="S264" s="558">
        <f>VLOOKUP(R264,[37]Diem!$A$2:$B$12,2,0)</f>
        <v>7</v>
      </c>
      <c r="T264" s="19" t="s">
        <v>393</v>
      </c>
      <c r="U264" s="558">
        <f>VLOOKUP(T264,[37]Diem!$A$2:$B$12,2,0)</f>
        <v>7</v>
      </c>
      <c r="V264" s="19" t="s">
        <v>392</v>
      </c>
      <c r="W264" s="558">
        <f>VLOOKUP(V264,[37]Diem!$A$2:$B$12,2,0)</f>
        <v>8</v>
      </c>
      <c r="X264" s="632" t="s">
        <v>393</v>
      </c>
      <c r="Y264" s="558">
        <f>VLOOKUP(X264,[37]Diem!$A$2:$B$12,2,0)</f>
        <v>7</v>
      </c>
      <c r="Z264" s="535">
        <f t="shared" si="43"/>
        <v>7.2727272727272725</v>
      </c>
      <c r="AA264" s="45" t="s">
        <v>1181</v>
      </c>
      <c r="AB264" s="45" t="s">
        <v>1181</v>
      </c>
      <c r="AC264" s="831" t="s">
        <v>1180</v>
      </c>
      <c r="AD264" s="3"/>
    </row>
    <row r="265" spans="1:30" s="7" customFormat="1" ht="50.1" customHeight="1" x14ac:dyDescent="0.25">
      <c r="A265" s="207" t="s">
        <v>40</v>
      </c>
      <c r="B265" s="657" t="s">
        <v>382</v>
      </c>
      <c r="C265" s="655" t="s">
        <v>513</v>
      </c>
      <c r="D265" s="558" t="s">
        <v>393</v>
      </c>
      <c r="E265" s="558">
        <f>VLOOKUP(D265,[37]Diem!$A$2:$B$12,2,0)</f>
        <v>7</v>
      </c>
      <c r="F265" s="6" t="s">
        <v>393</v>
      </c>
      <c r="G265" s="558">
        <f>VLOOKUP(F265,[37]Diem!$A$2:$B$12,2,0)</f>
        <v>7</v>
      </c>
      <c r="H265" s="558" t="s">
        <v>393</v>
      </c>
      <c r="I265" s="558">
        <f>VLOOKUP(H265,[37]Diem!$A$2:$B$12,2,0)</f>
        <v>7</v>
      </c>
      <c r="J265" s="558" t="s">
        <v>393</v>
      </c>
      <c r="K265" s="558">
        <f>VLOOKUP(J265,[37]Diem!$A$2:$B$12,2,0)</f>
        <v>7</v>
      </c>
      <c r="L265" s="558" t="s">
        <v>392</v>
      </c>
      <c r="M265" s="558">
        <f>VLOOKUP(L265,[37]Diem!$A$2:$B$12,2,0)</f>
        <v>8</v>
      </c>
      <c r="N265" s="558" t="s">
        <v>393</v>
      </c>
      <c r="O265" s="558">
        <f>VLOOKUP(N265,[37]Diem!$A$2:$B$12,2,0)</f>
        <v>7</v>
      </c>
      <c r="P265" s="19" t="s">
        <v>393</v>
      </c>
      <c r="Q265" s="558">
        <f>VLOOKUP(P265,[37]Diem!$A$2:$B$12,2,0)</f>
        <v>7</v>
      </c>
      <c r="R265" s="19" t="s">
        <v>393</v>
      </c>
      <c r="S265" s="558">
        <f>VLOOKUP(R265,[37]Diem!$A$2:$B$12,2,0)</f>
        <v>7</v>
      </c>
      <c r="T265" s="19" t="s">
        <v>393</v>
      </c>
      <c r="U265" s="558">
        <f>VLOOKUP(T265,[37]Diem!$A$2:$B$12,2,0)</f>
        <v>7</v>
      </c>
      <c r="V265" s="19" t="s">
        <v>392</v>
      </c>
      <c r="W265" s="558">
        <f>VLOOKUP(V265,[37]Diem!$A$2:$B$12,2,0)</f>
        <v>8</v>
      </c>
      <c r="X265" s="632" t="s">
        <v>393</v>
      </c>
      <c r="Y265" s="558">
        <f>VLOOKUP(X265,[37]Diem!$A$2:$B$12,2,0)</f>
        <v>7</v>
      </c>
      <c r="Z265" s="535">
        <f t="shared" si="43"/>
        <v>7.1818181818181817</v>
      </c>
      <c r="AA265" s="45" t="s">
        <v>1181</v>
      </c>
      <c r="AB265" s="45" t="s">
        <v>1181</v>
      </c>
      <c r="AC265" s="831" t="s">
        <v>1180</v>
      </c>
      <c r="AD265" s="3"/>
    </row>
    <row r="266" spans="1:30" s="7" customFormat="1" ht="50.1" customHeight="1" x14ac:dyDescent="0.25">
      <c r="A266" s="207" t="s">
        <v>42</v>
      </c>
      <c r="B266" s="657" t="s">
        <v>381</v>
      </c>
      <c r="C266" s="655" t="s">
        <v>512</v>
      </c>
      <c r="D266" s="19" t="s">
        <v>393</v>
      </c>
      <c r="E266" s="558">
        <f>VLOOKUP(D266,[37]Diem!$A$2:$B$12,2,0)</f>
        <v>7</v>
      </c>
      <c r="F266" s="6" t="s">
        <v>393</v>
      </c>
      <c r="G266" s="558">
        <f>VLOOKUP(F266,[37]Diem!$A$2:$B$12,2,0)</f>
        <v>7</v>
      </c>
      <c r="H266" s="558" t="s">
        <v>393</v>
      </c>
      <c r="I266" s="558">
        <f>VLOOKUP(H266,[37]Diem!$A$2:$B$12,2,0)</f>
        <v>7</v>
      </c>
      <c r="J266" s="558" t="s">
        <v>393</v>
      </c>
      <c r="K266" s="558">
        <f>VLOOKUP(J266,[37]Diem!$A$2:$B$12,2,0)</f>
        <v>7</v>
      </c>
      <c r="L266" s="558" t="s">
        <v>392</v>
      </c>
      <c r="M266" s="558">
        <f>VLOOKUP(L266,[37]Diem!$A$2:$B$12,2,0)</f>
        <v>8</v>
      </c>
      <c r="N266" s="558" t="s">
        <v>393</v>
      </c>
      <c r="O266" s="558">
        <f>VLOOKUP(N266,[37]Diem!$A$2:$B$12,2,0)</f>
        <v>7</v>
      </c>
      <c r="P266" s="19" t="s">
        <v>393</v>
      </c>
      <c r="Q266" s="558">
        <f>VLOOKUP(P266,[37]Diem!$A$2:$B$12,2,0)</f>
        <v>7</v>
      </c>
      <c r="R266" s="19" t="s">
        <v>393</v>
      </c>
      <c r="S266" s="558">
        <f>VLOOKUP(R266,[37]Diem!$A$2:$B$12,2,0)</f>
        <v>7</v>
      </c>
      <c r="T266" s="19" t="s">
        <v>393</v>
      </c>
      <c r="U266" s="558">
        <f>VLOOKUP(T266,[37]Diem!$A$2:$B$12,2,0)</f>
        <v>7</v>
      </c>
      <c r="V266" s="19" t="s">
        <v>392</v>
      </c>
      <c r="W266" s="558">
        <f>VLOOKUP(V266,[37]Diem!$A$2:$B$12,2,0)</f>
        <v>8</v>
      </c>
      <c r="X266" s="632" t="s">
        <v>393</v>
      </c>
      <c r="Y266" s="558">
        <f>VLOOKUP(X266,[37]Diem!$A$2:$B$12,2,0)</f>
        <v>7</v>
      </c>
      <c r="Z266" s="535">
        <f t="shared" si="43"/>
        <v>7.1818181818181817</v>
      </c>
      <c r="AA266" s="45" t="s">
        <v>1181</v>
      </c>
      <c r="AB266" s="45" t="s">
        <v>1181</v>
      </c>
      <c r="AC266" s="831" t="s">
        <v>1180</v>
      </c>
      <c r="AD266" s="3"/>
    </row>
    <row r="267" spans="1:30" s="7" customFormat="1" ht="50.1" customHeight="1" x14ac:dyDescent="0.25">
      <c r="A267" s="207" t="s">
        <v>43</v>
      </c>
      <c r="B267" s="657" t="s">
        <v>147</v>
      </c>
      <c r="C267" s="658" t="s">
        <v>497</v>
      </c>
      <c r="D267" s="19" t="s">
        <v>391</v>
      </c>
      <c r="E267" s="659">
        <f>VLOOKUP(D267,[37]Diem!$A$2:$B$12,2,0)</f>
        <v>9</v>
      </c>
      <c r="F267" s="5" t="s">
        <v>391</v>
      </c>
      <c r="G267" s="659">
        <f>VLOOKUP(F267,[37]Diem!$A$2:$B$12,2,0)</f>
        <v>9</v>
      </c>
      <c r="H267" s="659" t="s">
        <v>391</v>
      </c>
      <c r="I267" s="659">
        <f>VLOOKUP(H267,[37]Diem!$A$2:$B$12,2,0)</f>
        <v>9</v>
      </c>
      <c r="J267" s="659" t="s">
        <v>391</v>
      </c>
      <c r="K267" s="659">
        <f>VLOOKUP(J267,[37]Diem!$A$2:$B$12,2,0)</f>
        <v>9</v>
      </c>
      <c r="L267" s="659" t="s">
        <v>390</v>
      </c>
      <c r="M267" s="659">
        <f>VLOOKUP(L267,[37]Diem!$A$2:$B$12,2,0)</f>
        <v>10</v>
      </c>
      <c r="N267" s="659" t="s">
        <v>392</v>
      </c>
      <c r="O267" s="659">
        <f>VLOOKUP(N267,[37]Diem!$A$2:$B$12,2,0)</f>
        <v>8</v>
      </c>
      <c r="P267" s="19" t="s">
        <v>393</v>
      </c>
      <c r="Q267" s="659">
        <f>VLOOKUP(P267,[37]Diem!$A$2:$B$12,2,0)</f>
        <v>7</v>
      </c>
      <c r="R267" s="19" t="s">
        <v>392</v>
      </c>
      <c r="S267" s="659">
        <f>VLOOKUP(R267,[37]Diem!$A$2:$B$12,2,0)</f>
        <v>8</v>
      </c>
      <c r="T267" s="19" t="s">
        <v>391</v>
      </c>
      <c r="U267" s="659">
        <f>VLOOKUP(T267,[37]Diem!$A$2:$B$12,2,0)</f>
        <v>9</v>
      </c>
      <c r="V267" s="19" t="s">
        <v>391</v>
      </c>
      <c r="W267" s="659">
        <f>VLOOKUP(V267,[37]Diem!$A$2:$B$12,2,0)</f>
        <v>9</v>
      </c>
      <c r="X267" s="5" t="s">
        <v>392</v>
      </c>
      <c r="Y267" s="659">
        <f>VLOOKUP(X267,[37]Diem!$A$2:$B$12,2,0)</f>
        <v>8</v>
      </c>
      <c r="Z267" s="535">
        <f t="shared" si="43"/>
        <v>8.6363636363636367</v>
      </c>
      <c r="AA267" s="45" t="s">
        <v>1181</v>
      </c>
      <c r="AB267" s="45" t="s">
        <v>1178</v>
      </c>
      <c r="AC267" s="831" t="s">
        <v>1180</v>
      </c>
      <c r="AD267" s="3"/>
    </row>
    <row r="268" spans="1:30" s="7" customFormat="1" ht="50.1" customHeight="1" x14ac:dyDescent="0.25">
      <c r="A268" s="207" t="s">
        <v>45</v>
      </c>
      <c r="B268" s="657" t="s">
        <v>227</v>
      </c>
      <c r="C268" s="655" t="s">
        <v>504</v>
      </c>
      <c r="D268" s="19" t="s">
        <v>393</v>
      </c>
      <c r="E268" s="558">
        <f>VLOOKUP(D268,[37]Diem!$A$2:$B$12,2,0)</f>
        <v>7</v>
      </c>
      <c r="F268" s="6" t="s">
        <v>392</v>
      </c>
      <c r="G268" s="558">
        <f>VLOOKUP(F268,[37]Diem!$A$2:$B$12,2,0)</f>
        <v>8</v>
      </c>
      <c r="H268" s="558" t="s">
        <v>392</v>
      </c>
      <c r="I268" s="558">
        <f>VLOOKUP(H268,[37]Diem!$A$2:$B$12,2,0)</f>
        <v>8</v>
      </c>
      <c r="J268" s="558" t="s">
        <v>392</v>
      </c>
      <c r="K268" s="558">
        <f>VLOOKUP(J268,[37]Diem!$A$2:$B$12,2,0)</f>
        <v>8</v>
      </c>
      <c r="L268" s="558" t="s">
        <v>392</v>
      </c>
      <c r="M268" s="558">
        <f>VLOOKUP(L268,[37]Diem!$A$2:$B$12,2,0)</f>
        <v>8</v>
      </c>
      <c r="N268" s="558" t="s">
        <v>393</v>
      </c>
      <c r="O268" s="558">
        <f>VLOOKUP(N268,[37]Diem!$A$2:$B$12,2,0)</f>
        <v>7</v>
      </c>
      <c r="P268" s="19" t="s">
        <v>392</v>
      </c>
      <c r="Q268" s="558">
        <f>VLOOKUP(P268,[37]Diem!$A$2:$B$12,2,0)</f>
        <v>8</v>
      </c>
      <c r="R268" s="19" t="s">
        <v>392</v>
      </c>
      <c r="S268" s="558">
        <f>VLOOKUP(R268,[37]Diem!$A$2:$B$12,2,0)</f>
        <v>8</v>
      </c>
      <c r="T268" s="19" t="s">
        <v>391</v>
      </c>
      <c r="U268" s="558">
        <f>VLOOKUP(T268,[37]Diem!$A$2:$B$12,2,0)</f>
        <v>9</v>
      </c>
      <c r="V268" s="19" t="s">
        <v>391</v>
      </c>
      <c r="W268" s="558">
        <f>VLOOKUP(V268,[37]Diem!$A$2:$B$12,2,0)</f>
        <v>9</v>
      </c>
      <c r="X268" s="632" t="s">
        <v>392</v>
      </c>
      <c r="Y268" s="558">
        <f>VLOOKUP(X268,[37]Diem!$A$2:$B$12,2,0)</f>
        <v>8</v>
      </c>
      <c r="Z268" s="535">
        <f t="shared" si="43"/>
        <v>8</v>
      </c>
      <c r="AA268" s="45" t="s">
        <v>1178</v>
      </c>
      <c r="AB268" s="45" t="s">
        <v>1178</v>
      </c>
      <c r="AC268" s="831" t="s">
        <v>1180</v>
      </c>
      <c r="AD268" s="3"/>
    </row>
    <row r="269" spans="1:30" s="7" customFormat="1" ht="50.1" customHeight="1" x14ac:dyDescent="0.25">
      <c r="A269" s="207" t="s">
        <v>47</v>
      </c>
      <c r="B269" s="657" t="s">
        <v>1184</v>
      </c>
      <c r="C269" s="655" t="s">
        <v>508</v>
      </c>
      <c r="D269" s="19" t="s">
        <v>393</v>
      </c>
      <c r="E269" s="558">
        <f>VLOOKUP(D269,[37]Diem!$A$2:$B$12,2,0)</f>
        <v>7</v>
      </c>
      <c r="F269" s="6" t="s">
        <v>393</v>
      </c>
      <c r="G269" s="558">
        <f>VLOOKUP(F269,[37]Diem!$A$2:$B$12,2,0)</f>
        <v>7</v>
      </c>
      <c r="H269" s="558" t="s">
        <v>393</v>
      </c>
      <c r="I269" s="558">
        <f>VLOOKUP(H269,[37]Diem!$A$2:$B$12,2,0)</f>
        <v>7</v>
      </c>
      <c r="J269" s="558" t="s">
        <v>393</v>
      </c>
      <c r="K269" s="558">
        <f>VLOOKUP(J269,[37]Diem!$A$2:$B$12,2,0)</f>
        <v>7</v>
      </c>
      <c r="L269" s="558" t="s">
        <v>392</v>
      </c>
      <c r="M269" s="558">
        <f>VLOOKUP(L269,[37]Diem!$A$2:$B$12,2,0)</f>
        <v>8</v>
      </c>
      <c r="N269" s="558" t="s">
        <v>393</v>
      </c>
      <c r="O269" s="558">
        <f>VLOOKUP(N269,[37]Diem!$A$2:$B$12,2,0)</f>
        <v>7</v>
      </c>
      <c r="P269" s="19" t="s">
        <v>393</v>
      </c>
      <c r="Q269" s="558">
        <f>VLOOKUP(P269,[37]Diem!$A$2:$B$12,2,0)</f>
        <v>7</v>
      </c>
      <c r="R269" s="19" t="s">
        <v>392</v>
      </c>
      <c r="S269" s="558">
        <f>VLOOKUP(R269,[37]Diem!$A$2:$B$12,2,0)</f>
        <v>8</v>
      </c>
      <c r="T269" s="19" t="s">
        <v>391</v>
      </c>
      <c r="U269" s="558">
        <f>VLOOKUP(T269,[37]Diem!$A$2:$B$12,2,0)</f>
        <v>9</v>
      </c>
      <c r="V269" s="19" t="s">
        <v>392</v>
      </c>
      <c r="W269" s="558">
        <f>VLOOKUP(V269,[37]Diem!$A$2:$B$12,2,0)</f>
        <v>8</v>
      </c>
      <c r="X269" s="632" t="s">
        <v>392</v>
      </c>
      <c r="Y269" s="558">
        <f>VLOOKUP(X269,[37]Diem!$A$2:$B$12,2,0)</f>
        <v>8</v>
      </c>
      <c r="Z269" s="535">
        <f t="shared" si="43"/>
        <v>7.5454545454545459</v>
      </c>
      <c r="AA269" s="45" t="s">
        <v>1178</v>
      </c>
      <c r="AB269" s="45" t="s">
        <v>1181</v>
      </c>
      <c r="AC269" s="831" t="s">
        <v>1180</v>
      </c>
      <c r="AD269" s="3"/>
    </row>
    <row r="270" spans="1:30" s="7" customFormat="1" ht="50.1" customHeight="1" x14ac:dyDescent="0.25">
      <c r="A270" s="207" t="s">
        <v>319</v>
      </c>
      <c r="B270" s="657" t="s">
        <v>273</v>
      </c>
      <c r="C270" s="655" t="s">
        <v>509</v>
      </c>
      <c r="D270" s="19" t="s">
        <v>392</v>
      </c>
      <c r="E270" s="558">
        <f>VLOOKUP(D270,[37]Diem!$A$2:$B$12,2,0)</f>
        <v>8</v>
      </c>
      <c r="F270" s="6" t="s">
        <v>392</v>
      </c>
      <c r="G270" s="558">
        <f>VLOOKUP(F270,[37]Diem!$A$2:$B$12,2,0)</f>
        <v>8</v>
      </c>
      <c r="H270" s="558" t="s">
        <v>392</v>
      </c>
      <c r="I270" s="558">
        <f>VLOOKUP(H270,[37]Diem!$A$2:$B$12,2,0)</f>
        <v>8</v>
      </c>
      <c r="J270" s="558" t="s">
        <v>391</v>
      </c>
      <c r="K270" s="558">
        <f>VLOOKUP(J270,[37]Diem!$A$2:$B$12,2,0)</f>
        <v>9</v>
      </c>
      <c r="L270" s="558" t="s">
        <v>391</v>
      </c>
      <c r="M270" s="558">
        <f>VLOOKUP(L270,[37]Diem!$A$2:$B$12,2,0)</f>
        <v>9</v>
      </c>
      <c r="N270" s="558" t="s">
        <v>392</v>
      </c>
      <c r="O270" s="558">
        <f>VLOOKUP(N270,[37]Diem!$A$2:$B$12,2,0)</f>
        <v>8</v>
      </c>
      <c r="P270" s="19" t="s">
        <v>391</v>
      </c>
      <c r="Q270" s="558">
        <f>VLOOKUP(P270,[37]Diem!$A$2:$B$12,2,0)</f>
        <v>9</v>
      </c>
      <c r="R270" s="19" t="s">
        <v>393</v>
      </c>
      <c r="S270" s="558">
        <f>VLOOKUP(R270,[37]Diem!$A$2:$B$12,2,0)</f>
        <v>7</v>
      </c>
      <c r="T270" s="19" t="s">
        <v>391</v>
      </c>
      <c r="U270" s="558">
        <f>VLOOKUP(T270,[37]Diem!$A$2:$B$12,2,0)</f>
        <v>9</v>
      </c>
      <c r="V270" s="19" t="s">
        <v>391</v>
      </c>
      <c r="W270" s="558">
        <f>VLOOKUP(V270,[37]Diem!$A$2:$B$12,2,0)</f>
        <v>9</v>
      </c>
      <c r="X270" s="632" t="s">
        <v>393</v>
      </c>
      <c r="Y270" s="558">
        <f>VLOOKUP(X270,[37]Diem!$A$2:$B$12,2,0)</f>
        <v>7</v>
      </c>
      <c r="Z270" s="535">
        <f t="shared" si="43"/>
        <v>8.2727272727272734</v>
      </c>
      <c r="AA270" s="45" t="s">
        <v>1178</v>
      </c>
      <c r="AB270" s="45" t="s">
        <v>1178</v>
      </c>
      <c r="AC270" s="831" t="s">
        <v>1180</v>
      </c>
      <c r="AD270" s="3"/>
    </row>
    <row r="271" spans="1:30" s="7" customFormat="1" ht="50.1" customHeight="1" x14ac:dyDescent="0.25">
      <c r="A271" s="207" t="s">
        <v>320</v>
      </c>
      <c r="B271" s="657" t="s">
        <v>196</v>
      </c>
      <c r="C271" s="655" t="s">
        <v>506</v>
      </c>
      <c r="D271" s="19" t="s">
        <v>393</v>
      </c>
      <c r="E271" s="558">
        <f>VLOOKUP(D271,[37]Diem!$A$2:$B$12,2,0)</f>
        <v>7</v>
      </c>
      <c r="F271" s="6" t="s">
        <v>393</v>
      </c>
      <c r="G271" s="558">
        <f>VLOOKUP(F271,[37]Diem!$A$2:$B$12,2,0)</f>
        <v>7</v>
      </c>
      <c r="H271" s="558" t="s">
        <v>393</v>
      </c>
      <c r="I271" s="558">
        <f>VLOOKUP(H271,[37]Diem!$A$2:$B$12,2,0)</f>
        <v>7</v>
      </c>
      <c r="J271" s="558" t="s">
        <v>393</v>
      </c>
      <c r="K271" s="558">
        <f>VLOOKUP(J271,[37]Diem!$A$2:$B$12,2,0)</f>
        <v>7</v>
      </c>
      <c r="L271" s="558" t="s">
        <v>393</v>
      </c>
      <c r="M271" s="558">
        <f>VLOOKUP(L271,[37]Diem!$A$2:$B$12,2,0)</f>
        <v>7</v>
      </c>
      <c r="N271" s="558" t="s">
        <v>393</v>
      </c>
      <c r="O271" s="558">
        <f>VLOOKUP(N271,[37]Diem!$A$2:$B$12,2,0)</f>
        <v>7</v>
      </c>
      <c r="P271" s="19" t="s">
        <v>393</v>
      </c>
      <c r="Q271" s="558">
        <f>VLOOKUP(P271,[37]Diem!$A$2:$B$12,2,0)</f>
        <v>7</v>
      </c>
      <c r="R271" s="19" t="s">
        <v>393</v>
      </c>
      <c r="S271" s="558">
        <f>VLOOKUP(R271,[37]Diem!$A$2:$B$12,2,0)</f>
        <v>7</v>
      </c>
      <c r="T271" s="19" t="s">
        <v>393</v>
      </c>
      <c r="U271" s="558">
        <f>VLOOKUP(T271,[37]Diem!$A$2:$B$12,2,0)</f>
        <v>7</v>
      </c>
      <c r="V271" s="19" t="s">
        <v>393</v>
      </c>
      <c r="W271" s="558">
        <f>VLOOKUP(V271,[37]Diem!$A$2:$B$12,2,0)</f>
        <v>7</v>
      </c>
      <c r="X271" s="632" t="s">
        <v>393</v>
      </c>
      <c r="Y271" s="558">
        <f>VLOOKUP(X271,[37]Diem!$A$2:$B$12,2,0)</f>
        <v>7</v>
      </c>
      <c r="Z271" s="535">
        <f t="shared" si="43"/>
        <v>7</v>
      </c>
      <c r="AA271" s="45" t="s">
        <v>1181</v>
      </c>
      <c r="AB271" s="45" t="s">
        <v>1181</v>
      </c>
      <c r="AC271" s="831" t="s">
        <v>1180</v>
      </c>
      <c r="AD271" s="3"/>
    </row>
    <row r="272" spans="1:30" s="7" customFormat="1" ht="50.1" customHeight="1" x14ac:dyDescent="0.25">
      <c r="A272" s="207" t="s">
        <v>321</v>
      </c>
      <c r="B272" s="657" t="s">
        <v>1185</v>
      </c>
      <c r="C272" s="655" t="s">
        <v>505</v>
      </c>
      <c r="D272" s="19" t="s">
        <v>393</v>
      </c>
      <c r="E272" s="558">
        <f>VLOOKUP(D272,[37]Diem!$A$2:$B$12,2,0)</f>
        <v>7</v>
      </c>
      <c r="F272" s="6" t="s">
        <v>393</v>
      </c>
      <c r="G272" s="558">
        <f>VLOOKUP(F272,[37]Diem!$A$2:$B$12,2,0)</f>
        <v>7</v>
      </c>
      <c r="H272" s="558" t="s">
        <v>393</v>
      </c>
      <c r="I272" s="558">
        <f>VLOOKUP(H272,[37]Diem!$A$2:$B$12,2,0)</f>
        <v>7</v>
      </c>
      <c r="J272" s="558" t="s">
        <v>393</v>
      </c>
      <c r="K272" s="558">
        <f>VLOOKUP(J272,[37]Diem!$A$2:$B$12,2,0)</f>
        <v>7</v>
      </c>
      <c r="L272" s="558" t="s">
        <v>393</v>
      </c>
      <c r="M272" s="558">
        <f>VLOOKUP(L272,[37]Diem!$A$2:$B$12,2,0)</f>
        <v>7</v>
      </c>
      <c r="N272" s="558" t="s">
        <v>393</v>
      </c>
      <c r="O272" s="558">
        <f>VLOOKUP(N272,[37]Diem!$A$2:$B$12,2,0)</f>
        <v>7</v>
      </c>
      <c r="P272" s="19" t="s">
        <v>393</v>
      </c>
      <c r="Q272" s="558">
        <f>VLOOKUP(P272,[37]Diem!$A$2:$B$12,2,0)</f>
        <v>7</v>
      </c>
      <c r="R272" s="19" t="s">
        <v>393</v>
      </c>
      <c r="S272" s="558">
        <f>VLOOKUP(R272,[37]Diem!$A$2:$B$12,2,0)</f>
        <v>7</v>
      </c>
      <c r="T272" s="19" t="s">
        <v>393</v>
      </c>
      <c r="U272" s="558">
        <f>VLOOKUP(T272,[37]Diem!$A$2:$B$12,2,0)</f>
        <v>7</v>
      </c>
      <c r="V272" s="19" t="s">
        <v>393</v>
      </c>
      <c r="W272" s="558">
        <f>VLOOKUP(V272,[37]Diem!$A$2:$B$12,2,0)</f>
        <v>7</v>
      </c>
      <c r="X272" s="632" t="s">
        <v>393</v>
      </c>
      <c r="Y272" s="558">
        <f>VLOOKUP(X272,[37]Diem!$A$2:$B$12,2,0)</f>
        <v>7</v>
      </c>
      <c r="Z272" s="535">
        <f t="shared" si="43"/>
        <v>7</v>
      </c>
      <c r="AA272" s="45" t="s">
        <v>1181</v>
      </c>
      <c r="AB272" s="45" t="s">
        <v>1181</v>
      </c>
      <c r="AC272" s="831" t="s">
        <v>1180</v>
      </c>
      <c r="AD272" s="3"/>
    </row>
    <row r="273" spans="1:30" s="7" customFormat="1" ht="50.1" customHeight="1" x14ac:dyDescent="0.25">
      <c r="A273" s="207" t="s">
        <v>322</v>
      </c>
      <c r="B273" s="660" t="s">
        <v>80</v>
      </c>
      <c r="C273" s="658" t="s">
        <v>494</v>
      </c>
      <c r="D273" s="19" t="s">
        <v>393</v>
      </c>
      <c r="E273" s="659">
        <f>VLOOKUP(D273,[37]Diem!$A$2:$B$12,2,0)</f>
        <v>7</v>
      </c>
      <c r="F273" s="5" t="s">
        <v>393</v>
      </c>
      <c r="G273" s="659">
        <f>VLOOKUP(F273,[37]Diem!$A$2:$B$12,2,0)</f>
        <v>7</v>
      </c>
      <c r="H273" s="659" t="s">
        <v>393</v>
      </c>
      <c r="I273" s="659">
        <f>VLOOKUP(H273,[37]Diem!$A$2:$B$12,2,0)</f>
        <v>7</v>
      </c>
      <c r="J273" s="659" t="s">
        <v>393</v>
      </c>
      <c r="K273" s="659">
        <f>VLOOKUP(J273,[37]Diem!$A$2:$B$12,2,0)</f>
        <v>7</v>
      </c>
      <c r="L273" s="659" t="s">
        <v>394</v>
      </c>
      <c r="M273" s="659">
        <f>VLOOKUP(L273,[37]Diem!$A$2:$B$12,2,0)</f>
        <v>6</v>
      </c>
      <c r="N273" s="659" t="s">
        <v>393</v>
      </c>
      <c r="O273" s="659">
        <f>VLOOKUP(N273,[37]Diem!$A$2:$B$12,2,0)</f>
        <v>7</v>
      </c>
      <c r="P273" s="19" t="s">
        <v>393</v>
      </c>
      <c r="Q273" s="659">
        <f>VLOOKUP(P273,[37]Diem!$A$2:$B$12,2,0)</f>
        <v>7</v>
      </c>
      <c r="R273" s="19" t="s">
        <v>393</v>
      </c>
      <c r="S273" s="659">
        <f>VLOOKUP(R273,[37]Diem!$A$2:$B$12,2,0)</f>
        <v>7</v>
      </c>
      <c r="T273" s="19" t="s">
        <v>393</v>
      </c>
      <c r="U273" s="659">
        <f>VLOOKUP(T273,[37]Diem!$A$2:$B$12,2,0)</f>
        <v>7</v>
      </c>
      <c r="V273" s="19" t="s">
        <v>393</v>
      </c>
      <c r="W273" s="659">
        <f>VLOOKUP(V273,[37]Diem!$A$2:$B$12,2,0)</f>
        <v>7</v>
      </c>
      <c r="X273" s="5" t="s">
        <v>393</v>
      </c>
      <c r="Y273" s="659">
        <f>VLOOKUP(X273,[37]Diem!$A$2:$B$12,2,0)</f>
        <v>7</v>
      </c>
      <c r="Z273" s="535">
        <f t="shared" si="43"/>
        <v>6.9090909090909092</v>
      </c>
      <c r="AA273" s="45" t="s">
        <v>1178</v>
      </c>
      <c r="AB273" s="45" t="s">
        <v>1181</v>
      </c>
      <c r="AC273" s="831" t="s">
        <v>1180</v>
      </c>
      <c r="AD273" s="3"/>
    </row>
    <row r="274" spans="1:30" s="7" customFormat="1" ht="50.1" hidden="1" customHeight="1" x14ac:dyDescent="0.25">
      <c r="A274" s="207" t="s">
        <v>323</v>
      </c>
      <c r="B274" s="657" t="s">
        <v>1186</v>
      </c>
      <c r="C274" s="661" t="s">
        <v>746</v>
      </c>
      <c r="D274" s="19" t="s">
        <v>392</v>
      </c>
      <c r="E274" s="659">
        <f>VLOOKUP(D274,[37]Diem!$A$2:$B$12,2,0)</f>
        <v>8</v>
      </c>
      <c r="F274" s="5" t="s">
        <v>392</v>
      </c>
      <c r="G274" s="659">
        <f>VLOOKUP(F274,[37]Diem!$A$2:$B$12,2,0)</f>
        <v>8</v>
      </c>
      <c r="H274" s="659" t="s">
        <v>392</v>
      </c>
      <c r="I274" s="659">
        <f>VLOOKUP(H274,[37]Diem!$A$2:$B$12,2,0)</f>
        <v>8</v>
      </c>
      <c r="J274" s="659" t="s">
        <v>392</v>
      </c>
      <c r="K274" s="659">
        <f>VLOOKUP(J274,[37]Diem!$A$2:$B$12,2,0)</f>
        <v>8</v>
      </c>
      <c r="L274" s="659" t="s">
        <v>392</v>
      </c>
      <c r="M274" s="659">
        <f>VLOOKUP(L274,[37]Diem!$A$2:$B$12,2,0)</f>
        <v>8</v>
      </c>
      <c r="N274" s="659" t="s">
        <v>392</v>
      </c>
      <c r="O274" s="659">
        <f>VLOOKUP(N274,[37]Diem!$A$2:$B$12,2,0)</f>
        <v>8</v>
      </c>
      <c r="P274" s="19" t="s">
        <v>392</v>
      </c>
      <c r="Q274" s="659">
        <f>VLOOKUP(P274,[37]Diem!$A$2:$B$12,2,0)</f>
        <v>8</v>
      </c>
      <c r="R274" s="19" t="s">
        <v>392</v>
      </c>
      <c r="S274" s="659">
        <f>VLOOKUP(R274,[37]Diem!$A$2:$B$12,2,0)</f>
        <v>8</v>
      </c>
      <c r="T274" s="19" t="s">
        <v>393</v>
      </c>
      <c r="U274" s="659">
        <f>VLOOKUP(T274,[37]Diem!$A$2:$B$12,2,0)</f>
        <v>7</v>
      </c>
      <c r="V274" s="19"/>
      <c r="W274" s="659"/>
      <c r="X274" s="5"/>
      <c r="Y274" s="659"/>
      <c r="Z274" s="535">
        <f t="shared" si="43"/>
        <v>6.4545454545454541</v>
      </c>
      <c r="AA274" s="45"/>
      <c r="AB274" s="45"/>
      <c r="AC274" s="816"/>
      <c r="AD274" s="3"/>
    </row>
    <row r="275" spans="1:30" s="7" customFormat="1" ht="50.1" customHeight="1" x14ac:dyDescent="0.25">
      <c r="A275" s="207" t="s">
        <v>324</v>
      </c>
      <c r="B275" s="657" t="s">
        <v>747</v>
      </c>
      <c r="C275" s="661" t="s">
        <v>748</v>
      </c>
      <c r="D275" s="19" t="s">
        <v>393</v>
      </c>
      <c r="E275" s="659">
        <f>VLOOKUP(D275,[37]Diem!$A$2:$B$12,2,0)</f>
        <v>7</v>
      </c>
      <c r="F275" s="5" t="s">
        <v>393</v>
      </c>
      <c r="G275" s="659">
        <f>VLOOKUP(F275,[37]Diem!$A$2:$B$12,2,0)</f>
        <v>7</v>
      </c>
      <c r="H275" s="659" t="s">
        <v>393</v>
      </c>
      <c r="I275" s="659">
        <f>VLOOKUP(H275,[37]Diem!$A$2:$B$12,2,0)</f>
        <v>7</v>
      </c>
      <c r="J275" s="659" t="s">
        <v>393</v>
      </c>
      <c r="K275" s="659">
        <f>VLOOKUP(J275,[37]Diem!$A$2:$B$12,2,0)</f>
        <v>7</v>
      </c>
      <c r="L275" s="659" t="s">
        <v>392</v>
      </c>
      <c r="M275" s="659">
        <f>VLOOKUP(L275,[37]Diem!$A$2:$B$12,2,0)</f>
        <v>8</v>
      </c>
      <c r="N275" s="659" t="s">
        <v>393</v>
      </c>
      <c r="O275" s="659">
        <f>VLOOKUP(N275,[37]Diem!$A$2:$B$12,2,0)</f>
        <v>7</v>
      </c>
      <c r="P275" s="19" t="s">
        <v>393</v>
      </c>
      <c r="Q275" s="659">
        <f>VLOOKUP(P275,[37]Diem!$A$2:$B$12,2,0)</f>
        <v>7</v>
      </c>
      <c r="R275" s="19" t="s">
        <v>393</v>
      </c>
      <c r="S275" s="659">
        <f>VLOOKUP(R275,[37]Diem!$A$2:$B$12,2,0)</f>
        <v>7</v>
      </c>
      <c r="T275" s="19" t="s">
        <v>393</v>
      </c>
      <c r="U275" s="659">
        <f>VLOOKUP(T275,[37]Diem!$A$2:$B$12,2,0)</f>
        <v>7</v>
      </c>
      <c r="V275" s="19" t="s">
        <v>393</v>
      </c>
      <c r="W275" s="659">
        <f>VLOOKUP(V275,[37]Diem!$A$2:$B$12,2,0)</f>
        <v>7</v>
      </c>
      <c r="X275" s="5" t="s">
        <v>393</v>
      </c>
      <c r="Y275" s="659">
        <f>VLOOKUP(X275,[37]Diem!$A$2:$B$12,2,0)</f>
        <v>7</v>
      </c>
      <c r="Z275" s="535">
        <f t="shared" si="43"/>
        <v>7.0909090909090908</v>
      </c>
      <c r="AA275" s="45" t="s">
        <v>1181</v>
      </c>
      <c r="AB275" s="45" t="s">
        <v>1181</v>
      </c>
      <c r="AC275" s="831" t="s">
        <v>1180</v>
      </c>
      <c r="AD275" s="3"/>
    </row>
    <row r="276" spans="1:30" s="7" customFormat="1" ht="50.1" customHeight="1" x14ac:dyDescent="0.25">
      <c r="A276" s="207" t="s">
        <v>325</v>
      </c>
      <c r="B276" s="118" t="s">
        <v>749</v>
      </c>
      <c r="C276" s="662" t="s">
        <v>750</v>
      </c>
      <c r="D276" s="19" t="s">
        <v>393</v>
      </c>
      <c r="E276" s="558">
        <f>VLOOKUP(D276,[37]Diem!$A$2:$B$12,2,0)</f>
        <v>7</v>
      </c>
      <c r="F276" s="6" t="s">
        <v>393</v>
      </c>
      <c r="G276" s="558">
        <f>VLOOKUP(F276,[37]Diem!$A$2:$B$12,2,0)</f>
        <v>7</v>
      </c>
      <c r="H276" s="558" t="s">
        <v>393</v>
      </c>
      <c r="I276" s="558">
        <f>VLOOKUP(H276,[37]Diem!$A$2:$B$12,2,0)</f>
        <v>7</v>
      </c>
      <c r="J276" s="558" t="s">
        <v>393</v>
      </c>
      <c r="K276" s="558">
        <f>VLOOKUP(J276,[37]Diem!$A$2:$B$12,2,0)</f>
        <v>7</v>
      </c>
      <c r="L276" s="558" t="s">
        <v>393</v>
      </c>
      <c r="M276" s="558">
        <f>VLOOKUP(L276,[37]Diem!$A$2:$B$12,2,0)</f>
        <v>7</v>
      </c>
      <c r="N276" s="558" t="s">
        <v>393</v>
      </c>
      <c r="O276" s="558">
        <f>VLOOKUP(N276,[37]Diem!$A$2:$B$12,2,0)</f>
        <v>7</v>
      </c>
      <c r="P276" s="19" t="s">
        <v>393</v>
      </c>
      <c r="Q276" s="558">
        <f>VLOOKUP(P276,[37]Diem!$A$2:$B$12,2,0)</f>
        <v>7</v>
      </c>
      <c r="R276" s="19" t="s">
        <v>393</v>
      </c>
      <c r="S276" s="558">
        <f>VLOOKUP(R276,[37]Diem!$A$2:$B$12,2,0)</f>
        <v>7</v>
      </c>
      <c r="T276" s="19" t="s">
        <v>393</v>
      </c>
      <c r="U276" s="558">
        <f>VLOOKUP(T276,[37]Diem!$A$2:$B$12,2,0)</f>
        <v>7</v>
      </c>
      <c r="V276" s="19" t="s">
        <v>393</v>
      </c>
      <c r="W276" s="558">
        <f>VLOOKUP(V276,[37]Diem!$A$2:$B$12,2,0)</f>
        <v>7</v>
      </c>
      <c r="X276" s="632" t="s">
        <v>393</v>
      </c>
      <c r="Y276" s="558">
        <f>VLOOKUP(X276,[37]Diem!$A$2:$B$12,2,0)</f>
        <v>7</v>
      </c>
      <c r="Z276" s="535">
        <f t="shared" si="43"/>
        <v>7</v>
      </c>
      <c r="AA276" s="45" t="s">
        <v>1181</v>
      </c>
      <c r="AB276" s="45" t="s">
        <v>1181</v>
      </c>
      <c r="AC276" s="831" t="s">
        <v>1180</v>
      </c>
      <c r="AD276" s="3"/>
    </row>
    <row r="277" spans="1:30" s="7" customFormat="1" ht="50.1" customHeight="1" x14ac:dyDescent="0.25">
      <c r="A277" s="207" t="s">
        <v>326</v>
      </c>
      <c r="B277" s="208" t="s">
        <v>1187</v>
      </c>
      <c r="C277" s="352" t="s">
        <v>983</v>
      </c>
      <c r="D277" s="19" t="s">
        <v>393</v>
      </c>
      <c r="E277" s="558">
        <f>VLOOKUP(D277,[37]Diem!$A$2:$B$12,2,0)</f>
        <v>7</v>
      </c>
      <c r="F277" s="6" t="s">
        <v>393</v>
      </c>
      <c r="G277" s="558">
        <f>VLOOKUP(F277,[37]Diem!$A$2:$B$12,2,0)</f>
        <v>7</v>
      </c>
      <c r="H277" s="558" t="s">
        <v>393</v>
      </c>
      <c r="I277" s="558">
        <f>VLOOKUP(H277,[37]Diem!$A$2:$B$12,2,0)</f>
        <v>7</v>
      </c>
      <c r="J277" s="558" t="s">
        <v>393</v>
      </c>
      <c r="K277" s="558">
        <f>VLOOKUP(J277,[37]Diem!$A$2:$B$12,2,0)</f>
        <v>7</v>
      </c>
      <c r="L277" s="558" t="s">
        <v>393</v>
      </c>
      <c r="M277" s="558">
        <f>VLOOKUP(L277,[37]Diem!$A$2:$B$12,2,0)</f>
        <v>7</v>
      </c>
      <c r="N277" s="558" t="s">
        <v>393</v>
      </c>
      <c r="O277" s="558">
        <f>VLOOKUP(N277,[37]Diem!$A$2:$B$12,2,0)</f>
        <v>7</v>
      </c>
      <c r="P277" s="19" t="s">
        <v>393</v>
      </c>
      <c r="Q277" s="558">
        <f>VLOOKUP(P277,[37]Diem!$A$2:$B$12,2,0)</f>
        <v>7</v>
      </c>
      <c r="R277" s="19" t="s">
        <v>393</v>
      </c>
      <c r="S277" s="558">
        <f>VLOOKUP(R277,[37]Diem!$A$2:$B$12,2,0)</f>
        <v>7</v>
      </c>
      <c r="T277" s="19" t="s">
        <v>393</v>
      </c>
      <c r="U277" s="558">
        <f>VLOOKUP(T277,[37]Diem!$A$2:$B$12,2,0)</f>
        <v>7</v>
      </c>
      <c r="V277" s="19" t="s">
        <v>393</v>
      </c>
      <c r="W277" s="558">
        <f>VLOOKUP(V277,[37]Diem!$A$2:$B$12,2,0)</f>
        <v>7</v>
      </c>
      <c r="X277" s="632" t="s">
        <v>393</v>
      </c>
      <c r="Y277" s="558">
        <f>VLOOKUP(X277,[37]Diem!$A$2:$B$12,2,0)</f>
        <v>7</v>
      </c>
      <c r="Z277" s="535">
        <f t="shared" si="43"/>
        <v>7</v>
      </c>
      <c r="AA277" s="45" t="s">
        <v>1181</v>
      </c>
      <c r="AB277" s="45" t="s">
        <v>1181</v>
      </c>
      <c r="AC277" s="831" t="s">
        <v>1180</v>
      </c>
      <c r="AD277" s="3"/>
    </row>
    <row r="278" spans="1:30" s="7" customFormat="1" ht="39" customHeight="1" x14ac:dyDescent="0.25">
      <c r="A278" s="207" t="s">
        <v>327</v>
      </c>
      <c r="B278" s="208" t="s">
        <v>1094</v>
      </c>
      <c r="C278" s="352" t="s">
        <v>1095</v>
      </c>
      <c r="D278" s="19"/>
      <c r="E278" s="558"/>
      <c r="F278" s="19"/>
      <c r="G278" s="558"/>
      <c r="H278" s="659"/>
      <c r="I278" s="558"/>
      <c r="J278" s="659"/>
      <c r="K278" s="558"/>
      <c r="L278" s="659"/>
      <c r="M278" s="558"/>
      <c r="N278" s="659"/>
      <c r="O278" s="558"/>
      <c r="P278" s="19"/>
      <c r="Q278" s="558"/>
      <c r="R278" s="19" t="s">
        <v>393</v>
      </c>
      <c r="S278" s="558">
        <f>VLOOKUP(R278,[37]Diem!$A$2:$B$12,2,0)</f>
        <v>7</v>
      </c>
      <c r="T278" s="19" t="s">
        <v>393</v>
      </c>
      <c r="U278" s="558">
        <f>VLOOKUP(T278,[37]Diem!$A$2:$B$12,2,0)</f>
        <v>7</v>
      </c>
      <c r="V278" s="19" t="s">
        <v>392</v>
      </c>
      <c r="W278" s="558">
        <f>VLOOKUP(V278,[37]Diem!$A$2:$B$12,2,0)</f>
        <v>8</v>
      </c>
      <c r="X278" s="632" t="s">
        <v>393</v>
      </c>
      <c r="Y278" s="558">
        <f>VLOOKUP(X278,[37]Diem!$A$2:$B$12,2,0)</f>
        <v>7</v>
      </c>
      <c r="Z278" s="535">
        <f t="shared" si="43"/>
        <v>2.6363636363636362</v>
      </c>
      <c r="AA278" s="45" t="s">
        <v>1188</v>
      </c>
      <c r="AB278" s="45" t="s">
        <v>1188</v>
      </c>
      <c r="AC278" s="831"/>
      <c r="AD278" s="3" t="s">
        <v>1189</v>
      </c>
    </row>
    <row r="279" spans="1:30" ht="15.75" x14ac:dyDescent="0.25">
      <c r="B279" s="608" t="s">
        <v>1191</v>
      </c>
    </row>
    <row r="280" spans="1:30" s="7" customFormat="1" ht="59.25" customHeight="1" x14ac:dyDescent="0.25">
      <c r="A280" s="587" t="s">
        <v>310</v>
      </c>
      <c r="B280" s="663" t="s">
        <v>256</v>
      </c>
      <c r="C280" s="182" t="s">
        <v>710</v>
      </c>
      <c r="D280" s="19" t="s">
        <v>390</v>
      </c>
      <c r="E280" s="19">
        <v>10</v>
      </c>
      <c r="F280" s="19" t="s">
        <v>390</v>
      </c>
      <c r="G280" s="19">
        <v>10</v>
      </c>
      <c r="H280" s="19" t="s">
        <v>390</v>
      </c>
      <c r="I280" s="19">
        <v>10</v>
      </c>
      <c r="J280" s="19" t="s">
        <v>390</v>
      </c>
      <c r="K280" s="19">
        <v>10</v>
      </c>
      <c r="L280" s="19" t="s">
        <v>390</v>
      </c>
      <c r="M280" s="19">
        <v>10</v>
      </c>
      <c r="N280" s="19" t="s">
        <v>390</v>
      </c>
      <c r="O280" s="19">
        <v>10</v>
      </c>
      <c r="P280" s="19" t="s">
        <v>390</v>
      </c>
      <c r="Q280" s="19">
        <v>10</v>
      </c>
      <c r="R280" s="19" t="s">
        <v>392</v>
      </c>
      <c r="S280" s="19">
        <v>8</v>
      </c>
      <c r="T280" s="19" t="s">
        <v>391</v>
      </c>
      <c r="U280" s="19">
        <v>9</v>
      </c>
      <c r="V280" s="19" t="s">
        <v>390</v>
      </c>
      <c r="W280" s="19">
        <v>10</v>
      </c>
      <c r="X280" s="19" t="s">
        <v>390</v>
      </c>
      <c r="Y280" s="19">
        <v>10</v>
      </c>
      <c r="Z280" s="564">
        <f>(E280+G280+I280+K280+M280+O280+Q280+S280+U280+W280+Y280)/11</f>
        <v>9.7272727272727266</v>
      </c>
      <c r="AA280" s="45" t="s">
        <v>1178</v>
      </c>
      <c r="AB280" s="45" t="s">
        <v>1178</v>
      </c>
      <c r="AC280" s="816" t="s">
        <v>1190</v>
      </c>
      <c r="AD280" s="3"/>
    </row>
    <row r="281" spans="1:30" s="7" customFormat="1" ht="50.1" customHeight="1" x14ac:dyDescent="0.25">
      <c r="A281" s="587" t="s">
        <v>311</v>
      </c>
      <c r="B281" s="663" t="s">
        <v>257</v>
      </c>
      <c r="C281" s="182" t="s">
        <v>711</v>
      </c>
      <c r="D281" s="19" t="s">
        <v>392</v>
      </c>
      <c r="E281" s="19">
        <v>8</v>
      </c>
      <c r="F281" s="19" t="s">
        <v>392</v>
      </c>
      <c r="G281" s="19">
        <v>8</v>
      </c>
      <c r="H281" s="19" t="s">
        <v>392</v>
      </c>
      <c r="I281" s="19">
        <v>8</v>
      </c>
      <c r="J281" s="19" t="s">
        <v>392</v>
      </c>
      <c r="K281" s="19">
        <v>8</v>
      </c>
      <c r="L281" s="19" t="s">
        <v>392</v>
      </c>
      <c r="M281" s="19">
        <v>8</v>
      </c>
      <c r="N281" s="19" t="s">
        <v>392</v>
      </c>
      <c r="O281" s="19">
        <v>8</v>
      </c>
      <c r="P281" s="19" t="s">
        <v>391</v>
      </c>
      <c r="Q281" s="19">
        <v>9</v>
      </c>
      <c r="R281" s="19" t="s">
        <v>392</v>
      </c>
      <c r="S281" s="19">
        <v>8</v>
      </c>
      <c r="T281" s="19" t="s">
        <v>392</v>
      </c>
      <c r="U281" s="19">
        <v>8</v>
      </c>
      <c r="V281" s="19" t="s">
        <v>391</v>
      </c>
      <c r="W281" s="19">
        <v>9</v>
      </c>
      <c r="X281" s="19" t="s">
        <v>391</v>
      </c>
      <c r="Y281" s="19">
        <v>9</v>
      </c>
      <c r="Z281" s="564">
        <f>(E281+G281+I281+K281+M281+O281+Q281+S281+U281+W281+Y281)/11</f>
        <v>8.2727272727272734</v>
      </c>
      <c r="AA281" s="45" t="s">
        <v>1178</v>
      </c>
      <c r="AB281" s="45" t="s">
        <v>1178</v>
      </c>
      <c r="AC281" s="816" t="s">
        <v>1190</v>
      </c>
      <c r="AD281" s="3"/>
    </row>
    <row r="282" spans="1:30" s="7" customFormat="1" ht="50.1" customHeight="1" x14ac:dyDescent="0.25">
      <c r="A282" s="587" t="s">
        <v>312</v>
      </c>
      <c r="B282" s="663" t="s">
        <v>258</v>
      </c>
      <c r="C282" s="345" t="s">
        <v>712</v>
      </c>
      <c r="D282" s="19" t="s">
        <v>392</v>
      </c>
      <c r="E282" s="19">
        <v>8</v>
      </c>
      <c r="F282" s="19" t="s">
        <v>392</v>
      </c>
      <c r="G282" s="19">
        <v>8</v>
      </c>
      <c r="H282" s="19" t="s">
        <v>392</v>
      </c>
      <c r="I282" s="19">
        <v>8</v>
      </c>
      <c r="J282" s="19" t="s">
        <v>392</v>
      </c>
      <c r="K282" s="19">
        <v>8</v>
      </c>
      <c r="L282" s="19" t="s">
        <v>392</v>
      </c>
      <c r="M282" s="19">
        <v>8</v>
      </c>
      <c r="N282" s="19" t="s">
        <v>392</v>
      </c>
      <c r="O282" s="19">
        <v>8</v>
      </c>
      <c r="P282" s="19" t="s">
        <v>392</v>
      </c>
      <c r="Q282" s="19">
        <v>8</v>
      </c>
      <c r="R282" s="19" t="s">
        <v>392</v>
      </c>
      <c r="S282" s="19">
        <v>8</v>
      </c>
      <c r="T282" s="19" t="s">
        <v>391</v>
      </c>
      <c r="U282" s="19">
        <v>9</v>
      </c>
      <c r="V282" s="19" t="s">
        <v>391</v>
      </c>
      <c r="W282" s="19">
        <v>9</v>
      </c>
      <c r="X282" s="19" t="s">
        <v>391</v>
      </c>
      <c r="Y282" s="19">
        <v>9</v>
      </c>
      <c r="Z282" s="564">
        <f>(E282+G282+I282+K282+M282+O282+Q282+S282+U282+W282+Y282)/11</f>
        <v>8.2727272727272734</v>
      </c>
      <c r="AA282" s="45" t="s">
        <v>1178</v>
      </c>
      <c r="AB282" s="45" t="s">
        <v>1178</v>
      </c>
      <c r="AC282" s="816" t="s">
        <v>1190</v>
      </c>
      <c r="AD282" s="3"/>
    </row>
    <row r="283" spans="1:30" ht="15.75" x14ac:dyDescent="0.25">
      <c r="B283" s="608" t="s">
        <v>1196</v>
      </c>
    </row>
    <row r="284" spans="1:30" s="7" customFormat="1" ht="90" customHeight="1" x14ac:dyDescent="0.25">
      <c r="A284" s="207" t="s">
        <v>310</v>
      </c>
      <c r="B284" s="260" t="s">
        <v>207</v>
      </c>
      <c r="C284" s="17" t="s">
        <v>714</v>
      </c>
      <c r="D284" s="19" t="s">
        <v>390</v>
      </c>
      <c r="E284" s="19">
        <v>10</v>
      </c>
      <c r="F284" s="19" t="s">
        <v>390</v>
      </c>
      <c r="G284" s="19">
        <v>10</v>
      </c>
      <c r="H284" s="19" t="s">
        <v>390</v>
      </c>
      <c r="I284" s="19">
        <v>10</v>
      </c>
      <c r="J284" s="19" t="s">
        <v>390</v>
      </c>
      <c r="K284" s="19">
        <v>10</v>
      </c>
      <c r="L284" s="19" t="s">
        <v>390</v>
      </c>
      <c r="M284" s="19">
        <v>10</v>
      </c>
      <c r="N284" s="19" t="s">
        <v>390</v>
      </c>
      <c r="O284" s="19">
        <v>10</v>
      </c>
      <c r="P284" s="19" t="s">
        <v>390</v>
      </c>
      <c r="Q284" s="19">
        <v>10</v>
      </c>
      <c r="R284" s="19" t="s">
        <v>391</v>
      </c>
      <c r="S284" s="19">
        <v>9</v>
      </c>
      <c r="T284" s="19" t="s">
        <v>390</v>
      </c>
      <c r="U284" s="19">
        <v>10</v>
      </c>
      <c r="V284" s="19" t="s">
        <v>390</v>
      </c>
      <c r="W284" s="19">
        <v>10</v>
      </c>
      <c r="X284" s="19" t="s">
        <v>391</v>
      </c>
      <c r="Y284" s="19">
        <v>9</v>
      </c>
      <c r="Z284" s="664" t="s">
        <v>1192</v>
      </c>
      <c r="AA284" s="45" t="s">
        <v>1178</v>
      </c>
      <c r="AB284" s="45" t="s">
        <v>1178</v>
      </c>
      <c r="AC284" s="822" t="s">
        <v>849</v>
      </c>
      <c r="AD284" s="3"/>
    </row>
    <row r="285" spans="1:30" s="7" customFormat="1" ht="90" customHeight="1" x14ac:dyDescent="0.25">
      <c r="A285" s="207" t="s">
        <v>311</v>
      </c>
      <c r="B285" s="260" t="s">
        <v>61</v>
      </c>
      <c r="C285" s="17" t="s">
        <v>715</v>
      </c>
      <c r="D285" s="19" t="s">
        <v>391</v>
      </c>
      <c r="E285" s="19">
        <v>9</v>
      </c>
      <c r="F285" s="19" t="s">
        <v>391</v>
      </c>
      <c r="G285" s="19">
        <v>9</v>
      </c>
      <c r="H285" s="19" t="s">
        <v>391</v>
      </c>
      <c r="I285" s="19">
        <v>9</v>
      </c>
      <c r="J285" s="19" t="s">
        <v>390</v>
      </c>
      <c r="K285" s="19">
        <v>10</v>
      </c>
      <c r="L285" s="19" t="s">
        <v>390</v>
      </c>
      <c r="M285" s="19">
        <v>10</v>
      </c>
      <c r="N285" s="19" t="s">
        <v>391</v>
      </c>
      <c r="O285" s="19">
        <v>9</v>
      </c>
      <c r="P285" s="19" t="s">
        <v>391</v>
      </c>
      <c r="Q285" s="19">
        <v>9</v>
      </c>
      <c r="R285" s="19" t="s">
        <v>391</v>
      </c>
      <c r="S285" s="19">
        <v>9</v>
      </c>
      <c r="T285" s="19" t="s">
        <v>391</v>
      </c>
      <c r="U285" s="19">
        <v>9</v>
      </c>
      <c r="V285" s="19" t="s">
        <v>390</v>
      </c>
      <c r="W285" s="19">
        <v>10</v>
      </c>
      <c r="X285" s="19" t="s">
        <v>390</v>
      </c>
      <c r="Y285" s="19">
        <v>10</v>
      </c>
      <c r="Z285" s="564" t="s">
        <v>1193</v>
      </c>
      <c r="AA285" s="45" t="s">
        <v>1178</v>
      </c>
      <c r="AB285" s="45" t="s">
        <v>1178</v>
      </c>
      <c r="AC285" s="822" t="s">
        <v>849</v>
      </c>
      <c r="AD285" s="3"/>
    </row>
    <row r="286" spans="1:30" s="7" customFormat="1" ht="90" customHeight="1" x14ac:dyDescent="0.25">
      <c r="A286" s="207" t="s">
        <v>312</v>
      </c>
      <c r="B286" s="260" t="s">
        <v>209</v>
      </c>
      <c r="C286" s="17" t="s">
        <v>716</v>
      </c>
      <c r="D286" s="19" t="s">
        <v>391</v>
      </c>
      <c r="E286" s="19">
        <v>9</v>
      </c>
      <c r="F286" s="19" t="s">
        <v>391</v>
      </c>
      <c r="G286" s="19">
        <v>9</v>
      </c>
      <c r="H286" s="19" t="s">
        <v>392</v>
      </c>
      <c r="I286" s="19">
        <v>8</v>
      </c>
      <c r="J286" s="19" t="s">
        <v>390</v>
      </c>
      <c r="K286" s="19">
        <v>10</v>
      </c>
      <c r="L286" s="19" t="s">
        <v>390</v>
      </c>
      <c r="M286" s="19">
        <v>10</v>
      </c>
      <c r="N286" s="19" t="s">
        <v>391</v>
      </c>
      <c r="O286" s="19">
        <v>9</v>
      </c>
      <c r="P286" s="19" t="s">
        <v>391</v>
      </c>
      <c r="Q286" s="19">
        <v>9</v>
      </c>
      <c r="R286" s="19" t="s">
        <v>390</v>
      </c>
      <c r="S286" s="19">
        <v>10</v>
      </c>
      <c r="T286" s="19" t="s">
        <v>390</v>
      </c>
      <c r="U286" s="19">
        <v>10</v>
      </c>
      <c r="V286" s="19" t="s">
        <v>390</v>
      </c>
      <c r="W286" s="19">
        <v>10</v>
      </c>
      <c r="X286" s="19" t="s">
        <v>390</v>
      </c>
      <c r="Y286" s="19">
        <v>10</v>
      </c>
      <c r="Z286" s="564" t="s">
        <v>1127</v>
      </c>
      <c r="AA286" s="45" t="s">
        <v>1178</v>
      </c>
      <c r="AB286" s="45" t="s">
        <v>1178</v>
      </c>
      <c r="AC286" s="822" t="s">
        <v>849</v>
      </c>
      <c r="AD286" s="3"/>
    </row>
    <row r="287" spans="1:30" s="7" customFormat="1" ht="90" customHeight="1" x14ac:dyDescent="0.25">
      <c r="A287" s="207" t="s">
        <v>313</v>
      </c>
      <c r="B287" s="260" t="s">
        <v>1004</v>
      </c>
      <c r="C287" s="424" t="s">
        <v>1005</v>
      </c>
      <c r="D287" s="19" t="s">
        <v>392</v>
      </c>
      <c r="E287" s="19">
        <v>8</v>
      </c>
      <c r="F287" s="19" t="s">
        <v>392</v>
      </c>
      <c r="G287" s="19">
        <v>8</v>
      </c>
      <c r="H287" s="19" t="s">
        <v>392</v>
      </c>
      <c r="I287" s="19">
        <v>8</v>
      </c>
      <c r="J287" s="19" t="s">
        <v>391</v>
      </c>
      <c r="K287" s="19">
        <v>9</v>
      </c>
      <c r="L287" s="19" t="s">
        <v>391</v>
      </c>
      <c r="M287" s="19">
        <v>9</v>
      </c>
      <c r="N287" s="19" t="s">
        <v>393</v>
      </c>
      <c r="O287" s="19">
        <v>7</v>
      </c>
      <c r="P287" s="19" t="s">
        <v>392</v>
      </c>
      <c r="Q287" s="19">
        <v>8</v>
      </c>
      <c r="R287" s="19" t="s">
        <v>391</v>
      </c>
      <c r="S287" s="19">
        <v>9</v>
      </c>
      <c r="T287" s="19" t="s">
        <v>391</v>
      </c>
      <c r="U287" s="19">
        <v>9</v>
      </c>
      <c r="V287" s="19" t="s">
        <v>391</v>
      </c>
      <c r="W287" s="19">
        <v>9</v>
      </c>
      <c r="X287" s="19" t="s">
        <v>391</v>
      </c>
      <c r="Y287" s="19">
        <v>9</v>
      </c>
      <c r="Z287" s="564" t="s">
        <v>1194</v>
      </c>
      <c r="AA287" s="45" t="s">
        <v>1178</v>
      </c>
      <c r="AB287" s="45" t="s">
        <v>1178</v>
      </c>
      <c r="AC287" s="832" t="s">
        <v>849</v>
      </c>
      <c r="AD287" s="3"/>
    </row>
    <row r="288" spans="1:30" s="7" customFormat="1" ht="90" customHeight="1" x14ac:dyDescent="0.25">
      <c r="A288" s="207" t="s">
        <v>314</v>
      </c>
      <c r="B288" s="260" t="s">
        <v>278</v>
      </c>
      <c r="C288" s="17" t="s">
        <v>717</v>
      </c>
      <c r="D288" s="19" t="s">
        <v>392</v>
      </c>
      <c r="E288" s="19">
        <v>8</v>
      </c>
      <c r="F288" s="19" t="s">
        <v>392</v>
      </c>
      <c r="G288" s="19">
        <v>8</v>
      </c>
      <c r="H288" s="19" t="s">
        <v>392</v>
      </c>
      <c r="I288" s="19">
        <v>8</v>
      </c>
      <c r="J288" s="19" t="s">
        <v>392</v>
      </c>
      <c r="K288" s="19">
        <v>8</v>
      </c>
      <c r="L288" s="19" t="s">
        <v>393</v>
      </c>
      <c r="M288" s="19">
        <v>7</v>
      </c>
      <c r="N288" s="19" t="s">
        <v>392</v>
      </c>
      <c r="O288" s="19">
        <v>8</v>
      </c>
      <c r="P288" s="19" t="s">
        <v>392</v>
      </c>
      <c r="Q288" s="19">
        <v>8</v>
      </c>
      <c r="R288" s="19" t="s">
        <v>392</v>
      </c>
      <c r="S288" s="19">
        <v>8</v>
      </c>
      <c r="T288" s="19" t="s">
        <v>392</v>
      </c>
      <c r="U288" s="19">
        <v>8</v>
      </c>
      <c r="V288" s="19" t="s">
        <v>393</v>
      </c>
      <c r="W288" s="19">
        <v>7</v>
      </c>
      <c r="X288" s="19" t="s">
        <v>393</v>
      </c>
      <c r="Y288" s="19">
        <v>7</v>
      </c>
      <c r="Z288" s="564" t="s">
        <v>1195</v>
      </c>
      <c r="AA288" s="45" t="s">
        <v>1181</v>
      </c>
      <c r="AB288" s="45" t="s">
        <v>1181</v>
      </c>
      <c r="AC288" s="822" t="s">
        <v>850</v>
      </c>
      <c r="AD288" s="3"/>
    </row>
    <row r="289" spans="1:30" ht="15.75" x14ac:dyDescent="0.25">
      <c r="B289" s="608" t="s">
        <v>1210</v>
      </c>
    </row>
    <row r="290" spans="1:30" s="7" customFormat="1" ht="50.1" customHeight="1" x14ac:dyDescent="0.25">
      <c r="A290" s="207" t="s">
        <v>310</v>
      </c>
      <c r="B290" s="208" t="s">
        <v>1197</v>
      </c>
      <c r="C290" s="211" t="s">
        <v>533</v>
      </c>
      <c r="D290" s="19" t="s">
        <v>392</v>
      </c>
      <c r="E290" s="19">
        <v>8</v>
      </c>
      <c r="F290" s="19" t="s">
        <v>393</v>
      </c>
      <c r="G290" s="19">
        <v>7</v>
      </c>
      <c r="H290" s="19" t="s">
        <v>392</v>
      </c>
      <c r="I290" s="19">
        <v>8</v>
      </c>
      <c r="J290" s="19" t="s">
        <v>392</v>
      </c>
      <c r="K290" s="19">
        <v>8</v>
      </c>
      <c r="L290" s="19" t="s">
        <v>391</v>
      </c>
      <c r="M290" s="19">
        <v>9</v>
      </c>
      <c r="N290" s="19" t="s">
        <v>393</v>
      </c>
      <c r="O290" s="19">
        <v>7</v>
      </c>
      <c r="P290" s="19" t="s">
        <v>393</v>
      </c>
      <c r="Q290" s="19">
        <v>7</v>
      </c>
      <c r="R290" s="19" t="s">
        <v>391</v>
      </c>
      <c r="S290" s="19">
        <v>9</v>
      </c>
      <c r="T290" s="19" t="s">
        <v>390</v>
      </c>
      <c r="U290" s="19">
        <v>10</v>
      </c>
      <c r="V290" s="19" t="s">
        <v>391</v>
      </c>
      <c r="W290" s="19">
        <v>9</v>
      </c>
      <c r="X290" s="19" t="s">
        <v>392</v>
      </c>
      <c r="Y290" s="19">
        <v>8</v>
      </c>
      <c r="Z290" s="666">
        <f>(E290+G290+I290+K290+M290+O290+Q290+S290+U290+W290+Y290)/11</f>
        <v>8.1818181818181817</v>
      </c>
      <c r="AA290" s="45" t="s">
        <v>1178</v>
      </c>
      <c r="AB290" s="45" t="s">
        <v>1178</v>
      </c>
      <c r="AC290" s="816"/>
      <c r="AD290" s="3"/>
    </row>
    <row r="291" spans="1:30" s="7" customFormat="1" ht="50.1" customHeight="1" x14ac:dyDescent="0.25">
      <c r="A291" s="207" t="s">
        <v>311</v>
      </c>
      <c r="B291" s="208" t="s">
        <v>1198</v>
      </c>
      <c r="C291" s="211" t="s">
        <v>534</v>
      </c>
      <c r="D291" s="19" t="s">
        <v>393</v>
      </c>
      <c r="E291" s="19">
        <v>7</v>
      </c>
      <c r="F291" s="19" t="s">
        <v>393</v>
      </c>
      <c r="G291" s="19">
        <v>7</v>
      </c>
      <c r="H291" s="19" t="s">
        <v>393</v>
      </c>
      <c r="I291" s="19">
        <v>7</v>
      </c>
      <c r="J291" s="19" t="s">
        <v>393</v>
      </c>
      <c r="K291" s="19">
        <v>7</v>
      </c>
      <c r="L291" s="19" t="s">
        <v>392</v>
      </c>
      <c r="M291" s="19">
        <v>8</v>
      </c>
      <c r="N291" s="19" t="s">
        <v>393</v>
      </c>
      <c r="O291" s="19">
        <v>7</v>
      </c>
      <c r="P291" s="19" t="s">
        <v>393</v>
      </c>
      <c r="Q291" s="19">
        <v>7</v>
      </c>
      <c r="R291" s="19" t="s">
        <v>393</v>
      </c>
      <c r="S291" s="19">
        <v>7</v>
      </c>
      <c r="T291" s="19" t="s">
        <v>392</v>
      </c>
      <c r="U291" s="19">
        <v>8</v>
      </c>
      <c r="V291" s="19" t="s">
        <v>392</v>
      </c>
      <c r="W291" s="19">
        <v>8</v>
      </c>
      <c r="X291" s="19" t="s">
        <v>392</v>
      </c>
      <c r="Y291" s="19">
        <v>8</v>
      </c>
      <c r="Z291" s="666">
        <f t="shared" ref="Z291:Z300" si="44">(E291+G291+I291+K291+M291+O291+Q291+S291+U291+W291+Y291)/11</f>
        <v>7.3636363636363633</v>
      </c>
      <c r="AA291" s="45" t="s">
        <v>1178</v>
      </c>
      <c r="AB291" s="3" t="s">
        <v>966</v>
      </c>
      <c r="AC291" s="816"/>
      <c r="AD291" s="3"/>
    </row>
    <row r="292" spans="1:30" s="7" customFormat="1" ht="50.1" customHeight="1" x14ac:dyDescent="0.25">
      <c r="A292" s="207" t="s">
        <v>312</v>
      </c>
      <c r="B292" s="208" t="s">
        <v>1199</v>
      </c>
      <c r="C292" s="211" t="s">
        <v>538</v>
      </c>
      <c r="D292" s="19" t="s">
        <v>393</v>
      </c>
      <c r="E292" s="19">
        <v>7</v>
      </c>
      <c r="F292" s="19" t="s">
        <v>393</v>
      </c>
      <c r="G292" s="19">
        <v>7</v>
      </c>
      <c r="H292" s="19" t="s">
        <v>393</v>
      </c>
      <c r="I292" s="19">
        <v>7</v>
      </c>
      <c r="J292" s="19" t="s">
        <v>392</v>
      </c>
      <c r="K292" s="19">
        <v>8</v>
      </c>
      <c r="L292" s="19" t="s">
        <v>392</v>
      </c>
      <c r="M292" s="19">
        <v>8</v>
      </c>
      <c r="N292" s="19" t="s">
        <v>393</v>
      </c>
      <c r="O292" s="19">
        <v>7</v>
      </c>
      <c r="P292" s="19" t="s">
        <v>393</v>
      </c>
      <c r="Q292" s="19">
        <v>7</v>
      </c>
      <c r="R292" s="19" t="s">
        <v>393</v>
      </c>
      <c r="S292" s="19">
        <v>7</v>
      </c>
      <c r="T292" s="19" t="s">
        <v>393</v>
      </c>
      <c r="U292" s="19">
        <v>7</v>
      </c>
      <c r="V292" s="19" t="s">
        <v>393</v>
      </c>
      <c r="W292" s="19">
        <v>7</v>
      </c>
      <c r="X292" s="19" t="s">
        <v>392</v>
      </c>
      <c r="Y292" s="19">
        <v>8</v>
      </c>
      <c r="Z292" s="666">
        <f t="shared" si="44"/>
        <v>7.2727272727272725</v>
      </c>
      <c r="AA292" s="3" t="s">
        <v>966</v>
      </c>
      <c r="AB292" s="3" t="s">
        <v>966</v>
      </c>
      <c r="AC292" s="816"/>
      <c r="AD292" s="3"/>
    </row>
    <row r="293" spans="1:30" s="7" customFormat="1" ht="50.1" customHeight="1" x14ac:dyDescent="0.25">
      <c r="A293" s="207" t="s">
        <v>313</v>
      </c>
      <c r="B293" s="208" t="s">
        <v>1200</v>
      </c>
      <c r="C293" s="211" t="s">
        <v>539</v>
      </c>
      <c r="D293" s="19" t="s">
        <v>393</v>
      </c>
      <c r="E293" s="19">
        <v>7</v>
      </c>
      <c r="F293" s="19" t="s">
        <v>393</v>
      </c>
      <c r="G293" s="19">
        <v>7</v>
      </c>
      <c r="H293" s="19" t="s">
        <v>393</v>
      </c>
      <c r="I293" s="19">
        <v>7</v>
      </c>
      <c r="J293" s="19" t="s">
        <v>393</v>
      </c>
      <c r="K293" s="19">
        <v>7</v>
      </c>
      <c r="L293" s="19" t="s">
        <v>393</v>
      </c>
      <c r="M293" s="19">
        <v>7</v>
      </c>
      <c r="N293" s="19" t="s">
        <v>393</v>
      </c>
      <c r="O293" s="19">
        <v>7</v>
      </c>
      <c r="P293" s="19" t="s">
        <v>393</v>
      </c>
      <c r="Q293" s="19">
        <v>7</v>
      </c>
      <c r="R293" s="19" t="s">
        <v>393</v>
      </c>
      <c r="S293" s="19">
        <v>7</v>
      </c>
      <c r="T293" s="19" t="s">
        <v>393</v>
      </c>
      <c r="U293" s="19">
        <v>7</v>
      </c>
      <c r="V293" s="19" t="s">
        <v>392</v>
      </c>
      <c r="W293" s="19">
        <v>8</v>
      </c>
      <c r="X293" s="19" t="s">
        <v>392</v>
      </c>
      <c r="Y293" s="19">
        <v>8</v>
      </c>
      <c r="Z293" s="666">
        <f t="shared" si="44"/>
        <v>7.1818181818181817</v>
      </c>
      <c r="AA293" s="45" t="s">
        <v>1178</v>
      </c>
      <c r="AB293" s="3" t="s">
        <v>966</v>
      </c>
      <c r="AC293" s="816"/>
      <c r="AD293" s="3"/>
    </row>
    <row r="294" spans="1:30" s="7" customFormat="1" ht="50.1" customHeight="1" x14ac:dyDescent="0.25">
      <c r="A294" s="207" t="s">
        <v>314</v>
      </c>
      <c r="B294" s="208" t="s">
        <v>1201</v>
      </c>
      <c r="C294" s="211" t="s">
        <v>537</v>
      </c>
      <c r="D294" s="19" t="s">
        <v>393</v>
      </c>
      <c r="E294" s="19">
        <v>7</v>
      </c>
      <c r="F294" s="19" t="s">
        <v>393</v>
      </c>
      <c r="G294" s="19">
        <v>7</v>
      </c>
      <c r="H294" s="19" t="s">
        <v>392</v>
      </c>
      <c r="I294" s="19">
        <v>8</v>
      </c>
      <c r="J294" s="19" t="s">
        <v>392</v>
      </c>
      <c r="K294" s="19">
        <v>8</v>
      </c>
      <c r="L294" s="19" t="s">
        <v>392</v>
      </c>
      <c r="M294" s="19">
        <v>8</v>
      </c>
      <c r="N294" s="19" t="s">
        <v>393</v>
      </c>
      <c r="O294" s="19">
        <v>7</v>
      </c>
      <c r="P294" s="19" t="s">
        <v>393</v>
      </c>
      <c r="Q294" s="19">
        <v>7</v>
      </c>
      <c r="R294" s="19" t="s">
        <v>393</v>
      </c>
      <c r="S294" s="19">
        <v>7</v>
      </c>
      <c r="T294" s="19" t="s">
        <v>393</v>
      </c>
      <c r="U294" s="19">
        <v>7</v>
      </c>
      <c r="V294" s="19" t="s">
        <v>393</v>
      </c>
      <c r="W294" s="19">
        <v>7</v>
      </c>
      <c r="X294" s="19" t="s">
        <v>393</v>
      </c>
      <c r="Y294" s="19">
        <v>7</v>
      </c>
      <c r="Z294" s="666">
        <f t="shared" si="44"/>
        <v>7.2727272727272725</v>
      </c>
      <c r="AA294" s="3" t="s">
        <v>966</v>
      </c>
      <c r="AB294" s="3" t="s">
        <v>966</v>
      </c>
      <c r="AC294" s="816"/>
      <c r="AD294" s="3"/>
    </row>
    <row r="295" spans="1:30" s="7" customFormat="1" ht="50.1" customHeight="1" x14ac:dyDescent="0.25">
      <c r="A295" s="207" t="s">
        <v>315</v>
      </c>
      <c r="B295" s="208" t="s">
        <v>1202</v>
      </c>
      <c r="C295" s="211" t="s">
        <v>536</v>
      </c>
      <c r="D295" s="19" t="s">
        <v>392</v>
      </c>
      <c r="E295" s="19">
        <v>8</v>
      </c>
      <c r="F295" s="19" t="s">
        <v>393</v>
      </c>
      <c r="G295" s="19">
        <v>7</v>
      </c>
      <c r="H295" s="19" t="s">
        <v>393</v>
      </c>
      <c r="I295" s="19">
        <v>7</v>
      </c>
      <c r="J295" s="19" t="s">
        <v>393</v>
      </c>
      <c r="K295" s="19">
        <v>7</v>
      </c>
      <c r="L295" s="19" t="s">
        <v>393</v>
      </c>
      <c r="M295" s="19">
        <v>7</v>
      </c>
      <c r="N295" s="19" t="s">
        <v>393</v>
      </c>
      <c r="O295" s="19">
        <v>7</v>
      </c>
      <c r="P295" s="19" t="s">
        <v>393</v>
      </c>
      <c r="Q295" s="19">
        <v>7</v>
      </c>
      <c r="R295" s="19" t="s">
        <v>393</v>
      </c>
      <c r="S295" s="19">
        <v>7</v>
      </c>
      <c r="T295" s="19" t="s">
        <v>393</v>
      </c>
      <c r="U295" s="19">
        <v>7</v>
      </c>
      <c r="V295" s="19" t="s">
        <v>392</v>
      </c>
      <c r="W295" s="19">
        <v>8</v>
      </c>
      <c r="X295" s="19" t="s">
        <v>392</v>
      </c>
      <c r="Y295" s="19">
        <v>8</v>
      </c>
      <c r="Z295" s="666">
        <f t="shared" si="44"/>
        <v>7.2727272727272725</v>
      </c>
      <c r="AA295" s="3" t="s">
        <v>966</v>
      </c>
      <c r="AB295" s="3" t="s">
        <v>966</v>
      </c>
      <c r="AC295" s="816"/>
      <c r="AD295" s="3"/>
    </row>
    <row r="296" spans="1:30" s="7" customFormat="1" ht="50.1" customHeight="1" x14ac:dyDescent="0.25">
      <c r="A296" s="207" t="s">
        <v>316</v>
      </c>
      <c r="B296" s="208" t="s">
        <v>1203</v>
      </c>
      <c r="C296" s="211" t="s">
        <v>535</v>
      </c>
      <c r="D296" s="19" t="s">
        <v>393</v>
      </c>
      <c r="E296" s="19">
        <v>7</v>
      </c>
      <c r="F296" s="19" t="s">
        <v>393</v>
      </c>
      <c r="G296" s="19">
        <v>7</v>
      </c>
      <c r="H296" s="19" t="s">
        <v>392</v>
      </c>
      <c r="I296" s="19">
        <v>8</v>
      </c>
      <c r="J296" s="19" t="s">
        <v>393</v>
      </c>
      <c r="K296" s="19">
        <v>7</v>
      </c>
      <c r="L296" s="19" t="s">
        <v>393</v>
      </c>
      <c r="M296" s="19">
        <v>7</v>
      </c>
      <c r="N296" s="19" t="s">
        <v>393</v>
      </c>
      <c r="O296" s="19">
        <v>7</v>
      </c>
      <c r="P296" s="19" t="s">
        <v>393</v>
      </c>
      <c r="Q296" s="19">
        <v>7</v>
      </c>
      <c r="R296" s="19" t="s">
        <v>393</v>
      </c>
      <c r="S296" s="19">
        <v>7</v>
      </c>
      <c r="T296" s="19" t="s">
        <v>393</v>
      </c>
      <c r="U296" s="19">
        <v>7</v>
      </c>
      <c r="V296" s="19" t="s">
        <v>392</v>
      </c>
      <c r="W296" s="19">
        <v>8</v>
      </c>
      <c r="X296" s="19" t="s">
        <v>392</v>
      </c>
      <c r="Y296" s="19">
        <v>8</v>
      </c>
      <c r="Z296" s="666">
        <f t="shared" si="44"/>
        <v>7.2727272727272725</v>
      </c>
      <c r="AA296" s="3" t="s">
        <v>966</v>
      </c>
      <c r="AB296" s="3" t="s">
        <v>966</v>
      </c>
      <c r="AC296" s="816"/>
      <c r="AD296" s="3"/>
    </row>
    <row r="297" spans="1:30" s="7" customFormat="1" ht="50.1" customHeight="1" x14ac:dyDescent="0.25">
      <c r="A297" s="207" t="s">
        <v>317</v>
      </c>
      <c r="B297" s="208" t="s">
        <v>1204</v>
      </c>
      <c r="C297" s="211" t="s">
        <v>529</v>
      </c>
      <c r="D297" s="19" t="s">
        <v>392</v>
      </c>
      <c r="E297" s="19">
        <v>8</v>
      </c>
      <c r="F297" s="19" t="s">
        <v>393</v>
      </c>
      <c r="G297" s="19">
        <v>7</v>
      </c>
      <c r="H297" s="19" t="s">
        <v>393</v>
      </c>
      <c r="I297" s="19">
        <v>7</v>
      </c>
      <c r="J297" s="19" t="s">
        <v>393</v>
      </c>
      <c r="K297" s="19">
        <v>7</v>
      </c>
      <c r="L297" s="19" t="s">
        <v>392</v>
      </c>
      <c r="M297" s="19">
        <v>8</v>
      </c>
      <c r="N297" s="19" t="s">
        <v>393</v>
      </c>
      <c r="O297" s="19">
        <v>7</v>
      </c>
      <c r="P297" s="19" t="s">
        <v>393</v>
      </c>
      <c r="Q297" s="19">
        <v>7</v>
      </c>
      <c r="R297" s="19" t="s">
        <v>393</v>
      </c>
      <c r="S297" s="19">
        <v>7</v>
      </c>
      <c r="T297" s="19" t="s">
        <v>392</v>
      </c>
      <c r="U297" s="19">
        <v>8</v>
      </c>
      <c r="V297" s="19" t="s">
        <v>392</v>
      </c>
      <c r="W297" s="19">
        <v>8</v>
      </c>
      <c r="X297" s="19" t="s">
        <v>392</v>
      </c>
      <c r="Y297" s="19">
        <v>8</v>
      </c>
      <c r="Z297" s="666">
        <f t="shared" si="44"/>
        <v>7.4545454545454541</v>
      </c>
      <c r="AA297" s="3" t="s">
        <v>966</v>
      </c>
      <c r="AB297" s="3" t="s">
        <v>966</v>
      </c>
      <c r="AC297" s="816"/>
      <c r="AD297" s="3"/>
    </row>
    <row r="298" spans="1:30" s="7" customFormat="1" ht="50.1" customHeight="1" x14ac:dyDescent="0.25">
      <c r="A298" s="207" t="s">
        <v>318</v>
      </c>
      <c r="B298" s="208" t="s">
        <v>1205</v>
      </c>
      <c r="C298" s="211" t="s">
        <v>540</v>
      </c>
      <c r="D298" s="19" t="s">
        <v>393</v>
      </c>
      <c r="E298" s="19">
        <v>7</v>
      </c>
      <c r="F298" s="19" t="s">
        <v>393</v>
      </c>
      <c r="G298" s="19">
        <v>7</v>
      </c>
      <c r="H298" s="19" t="s">
        <v>393</v>
      </c>
      <c r="I298" s="19">
        <v>7</v>
      </c>
      <c r="J298" s="19" t="s">
        <v>392</v>
      </c>
      <c r="K298" s="19">
        <v>8</v>
      </c>
      <c r="L298" s="19" t="s">
        <v>392</v>
      </c>
      <c r="M298" s="19">
        <v>8</v>
      </c>
      <c r="N298" s="19" t="s">
        <v>393</v>
      </c>
      <c r="O298" s="19">
        <v>7</v>
      </c>
      <c r="P298" s="19" t="s">
        <v>394</v>
      </c>
      <c r="Q298" s="19">
        <v>6</v>
      </c>
      <c r="R298" s="19" t="s">
        <v>392</v>
      </c>
      <c r="S298" s="19">
        <v>8</v>
      </c>
      <c r="T298" s="19" t="s">
        <v>392</v>
      </c>
      <c r="U298" s="19">
        <v>8</v>
      </c>
      <c r="V298" s="19" t="s">
        <v>393</v>
      </c>
      <c r="W298" s="19">
        <v>7</v>
      </c>
      <c r="X298" s="19" t="s">
        <v>392</v>
      </c>
      <c r="Y298" s="19">
        <v>8</v>
      </c>
      <c r="Z298" s="666">
        <f t="shared" si="44"/>
        <v>7.3636363636363633</v>
      </c>
      <c r="AA298" s="3" t="s">
        <v>966</v>
      </c>
      <c r="AB298" s="3" t="s">
        <v>966</v>
      </c>
      <c r="AC298" s="816"/>
      <c r="AD298" s="3"/>
    </row>
    <row r="299" spans="1:30" s="7" customFormat="1" ht="50.1" customHeight="1" x14ac:dyDescent="0.25">
      <c r="A299" s="207" t="s">
        <v>23</v>
      </c>
      <c r="B299" s="208" t="s">
        <v>1206</v>
      </c>
      <c r="C299" s="211" t="s">
        <v>546</v>
      </c>
      <c r="D299" s="19" t="s">
        <v>392</v>
      </c>
      <c r="E299" s="19">
        <v>8</v>
      </c>
      <c r="F299" s="19" t="s">
        <v>393</v>
      </c>
      <c r="G299" s="19">
        <v>7</v>
      </c>
      <c r="H299" s="19" t="s">
        <v>393</v>
      </c>
      <c r="I299" s="19">
        <v>7</v>
      </c>
      <c r="J299" s="19" t="s">
        <v>393</v>
      </c>
      <c r="K299" s="19">
        <v>7</v>
      </c>
      <c r="L299" s="19" t="s">
        <v>392</v>
      </c>
      <c r="M299" s="19">
        <v>8</v>
      </c>
      <c r="N299" s="19" t="s">
        <v>393</v>
      </c>
      <c r="O299" s="19">
        <v>7</v>
      </c>
      <c r="P299" s="19" t="s">
        <v>393</v>
      </c>
      <c r="Q299" s="19">
        <v>7</v>
      </c>
      <c r="R299" s="19" t="s">
        <v>393</v>
      </c>
      <c r="S299" s="19">
        <v>7</v>
      </c>
      <c r="T299" s="19" t="s">
        <v>393</v>
      </c>
      <c r="U299" s="19">
        <v>7</v>
      </c>
      <c r="V299" s="19" t="s">
        <v>392</v>
      </c>
      <c r="W299" s="19">
        <v>8</v>
      </c>
      <c r="X299" s="19" t="s">
        <v>392</v>
      </c>
      <c r="Y299" s="19">
        <v>8</v>
      </c>
      <c r="Z299" s="666">
        <f t="shared" si="44"/>
        <v>7.3636363636363633</v>
      </c>
      <c r="AA299" s="3" t="s">
        <v>966</v>
      </c>
      <c r="AB299" s="3" t="s">
        <v>966</v>
      </c>
      <c r="AC299" s="816"/>
      <c r="AD299" s="3"/>
    </row>
    <row r="300" spans="1:30" s="7" customFormat="1" ht="50.1" customHeight="1" x14ac:dyDescent="0.25">
      <c r="A300" s="207" t="s">
        <v>25</v>
      </c>
      <c r="B300" s="208" t="s">
        <v>1207</v>
      </c>
      <c r="C300" s="211" t="s">
        <v>545</v>
      </c>
      <c r="D300" s="19" t="s">
        <v>392</v>
      </c>
      <c r="E300" s="19">
        <v>8</v>
      </c>
      <c r="F300" s="19" t="s">
        <v>393</v>
      </c>
      <c r="G300" s="19">
        <v>7</v>
      </c>
      <c r="H300" s="19" t="s">
        <v>393</v>
      </c>
      <c r="I300" s="19">
        <v>7</v>
      </c>
      <c r="J300" s="19" t="s">
        <v>393</v>
      </c>
      <c r="K300" s="19">
        <v>7</v>
      </c>
      <c r="L300" s="19" t="s">
        <v>392</v>
      </c>
      <c r="M300" s="19">
        <v>8</v>
      </c>
      <c r="N300" s="19" t="s">
        <v>393</v>
      </c>
      <c r="O300" s="19">
        <v>7</v>
      </c>
      <c r="P300" s="19" t="s">
        <v>392</v>
      </c>
      <c r="Q300" s="19">
        <v>8</v>
      </c>
      <c r="R300" s="19" t="s">
        <v>393</v>
      </c>
      <c r="S300" s="19">
        <v>7</v>
      </c>
      <c r="T300" s="19" t="s">
        <v>391</v>
      </c>
      <c r="U300" s="19">
        <v>9</v>
      </c>
      <c r="V300" s="19" t="s">
        <v>392</v>
      </c>
      <c r="W300" s="19">
        <v>8</v>
      </c>
      <c r="X300" s="19" t="s">
        <v>392</v>
      </c>
      <c r="Y300" s="19">
        <v>8</v>
      </c>
      <c r="Z300" s="666">
        <f t="shared" si="44"/>
        <v>7.6363636363636367</v>
      </c>
      <c r="AA300" s="45" t="s">
        <v>1178</v>
      </c>
      <c r="AB300" s="3" t="s">
        <v>966</v>
      </c>
      <c r="AC300" s="816"/>
      <c r="AD300" s="3" t="s">
        <v>1208</v>
      </c>
    </row>
    <row r="301" spans="1:30" s="7" customFormat="1" ht="50.1" customHeight="1" x14ac:dyDescent="0.25">
      <c r="A301" s="207" t="s">
        <v>27</v>
      </c>
      <c r="B301" s="208" t="s">
        <v>1209</v>
      </c>
      <c r="C301" s="211" t="s">
        <v>1059</v>
      </c>
      <c r="D301" s="19"/>
      <c r="E301" s="19"/>
      <c r="F301" s="19"/>
      <c r="G301" s="19"/>
      <c r="H301" s="19"/>
      <c r="I301" s="19"/>
      <c r="J301" s="19"/>
      <c r="K301" s="19"/>
      <c r="L301" s="19" t="s">
        <v>393</v>
      </c>
      <c r="M301" s="19">
        <v>7</v>
      </c>
      <c r="N301" s="19" t="s">
        <v>393</v>
      </c>
      <c r="O301" s="19">
        <v>7</v>
      </c>
      <c r="P301" s="19" t="s">
        <v>393</v>
      </c>
      <c r="Q301" s="19">
        <v>7</v>
      </c>
      <c r="R301" s="19" t="s">
        <v>393</v>
      </c>
      <c r="S301" s="19">
        <v>7</v>
      </c>
      <c r="T301" s="19" t="s">
        <v>392</v>
      </c>
      <c r="U301" s="19">
        <v>8</v>
      </c>
      <c r="V301" s="19" t="s">
        <v>392</v>
      </c>
      <c r="W301" s="19">
        <v>8</v>
      </c>
      <c r="X301" s="19" t="s">
        <v>393</v>
      </c>
      <c r="Y301" s="19">
        <v>7</v>
      </c>
      <c r="Z301" s="666">
        <f>(E301+G301+I301+K301+M301+O301+Q301+S301+U301+W301+Y301)/7</f>
        <v>7.2857142857142856</v>
      </c>
      <c r="AA301" s="3" t="s">
        <v>966</v>
      </c>
      <c r="AB301" s="3" t="s">
        <v>966</v>
      </c>
      <c r="AC301" s="816"/>
      <c r="AD301" s="3"/>
    </row>
    <row r="302" spans="1:30" ht="31.5" customHeight="1" x14ac:dyDescent="0.25">
      <c r="B302" s="608" t="s">
        <v>1225</v>
      </c>
    </row>
    <row r="303" spans="1:30" s="507" customFormat="1" ht="107.25" customHeight="1" x14ac:dyDescent="0.25">
      <c r="A303" s="497">
        <v>1</v>
      </c>
      <c r="B303" s="605" t="s">
        <v>198</v>
      </c>
      <c r="C303" s="667" t="s">
        <v>483</v>
      </c>
      <c r="D303" s="500" t="s">
        <v>390</v>
      </c>
      <c r="E303" s="500">
        <v>10</v>
      </c>
      <c r="F303" s="500" t="s">
        <v>390</v>
      </c>
      <c r="G303" s="500">
        <v>10</v>
      </c>
      <c r="H303" s="500" t="s">
        <v>391</v>
      </c>
      <c r="I303" s="500">
        <v>9</v>
      </c>
      <c r="J303" s="500" t="s">
        <v>391</v>
      </c>
      <c r="K303" s="500">
        <v>9</v>
      </c>
      <c r="L303" s="500" t="s">
        <v>390</v>
      </c>
      <c r="M303" s="500">
        <v>10</v>
      </c>
      <c r="N303" s="500" t="s">
        <v>391</v>
      </c>
      <c r="O303" s="500">
        <v>9</v>
      </c>
      <c r="P303" s="500" t="s">
        <v>391</v>
      </c>
      <c r="Q303" s="500">
        <v>9</v>
      </c>
      <c r="R303" s="500" t="s">
        <v>392</v>
      </c>
      <c r="S303" s="500">
        <v>8</v>
      </c>
      <c r="T303" s="500" t="s">
        <v>391</v>
      </c>
      <c r="U303" s="500">
        <v>9</v>
      </c>
      <c r="V303" s="500" t="s">
        <v>391</v>
      </c>
      <c r="W303" s="500">
        <v>9</v>
      </c>
      <c r="X303" s="500" t="s">
        <v>391</v>
      </c>
      <c r="Y303" s="500">
        <v>9</v>
      </c>
      <c r="Z303" s="668">
        <v>9.1818181818181817</v>
      </c>
      <c r="AA303" s="45" t="s">
        <v>1178</v>
      </c>
      <c r="AB303" s="45" t="s">
        <v>1178</v>
      </c>
      <c r="AC303" s="833" t="s">
        <v>1211</v>
      </c>
      <c r="AD303" s="506"/>
    </row>
    <row r="304" spans="1:30" s="672" customFormat="1" ht="108" customHeight="1" x14ac:dyDescent="0.3">
      <c r="A304" s="558">
        <v>2</v>
      </c>
      <c r="B304" s="669" t="s">
        <v>199</v>
      </c>
      <c r="C304" s="207" t="s">
        <v>686</v>
      </c>
      <c r="D304" s="502" t="s">
        <v>393</v>
      </c>
      <c r="E304" s="502">
        <v>7</v>
      </c>
      <c r="F304" s="502" t="s">
        <v>393</v>
      </c>
      <c r="G304" s="502">
        <v>7</v>
      </c>
      <c r="H304" s="502" t="s">
        <v>391</v>
      </c>
      <c r="I304" s="502">
        <v>9</v>
      </c>
      <c r="J304" s="671" t="s">
        <v>390</v>
      </c>
      <c r="K304" s="671">
        <v>10</v>
      </c>
      <c r="L304" s="671" t="s">
        <v>390</v>
      </c>
      <c r="M304" s="671">
        <v>10</v>
      </c>
      <c r="N304" s="502" t="s">
        <v>391</v>
      </c>
      <c r="O304" s="502">
        <v>9</v>
      </c>
      <c r="P304" s="502" t="s">
        <v>390</v>
      </c>
      <c r="Q304" s="502">
        <v>10</v>
      </c>
      <c r="R304" s="502" t="s">
        <v>392</v>
      </c>
      <c r="S304" s="502">
        <v>8</v>
      </c>
      <c r="T304" s="502" t="s">
        <v>391</v>
      </c>
      <c r="U304" s="502">
        <v>9</v>
      </c>
      <c r="V304" s="502" t="s">
        <v>391</v>
      </c>
      <c r="W304" s="502">
        <v>9</v>
      </c>
      <c r="X304" s="676" t="s">
        <v>395</v>
      </c>
      <c r="Y304" s="676">
        <v>4</v>
      </c>
      <c r="Z304" s="502">
        <v>8.36</v>
      </c>
      <c r="AA304" s="45" t="s">
        <v>1178</v>
      </c>
      <c r="AB304" s="45" t="s">
        <v>1178</v>
      </c>
      <c r="AC304" s="833" t="s">
        <v>1212</v>
      </c>
      <c r="AD304" s="95"/>
    </row>
    <row r="305" spans="1:30" s="672" customFormat="1" ht="132" customHeight="1" x14ac:dyDescent="0.25">
      <c r="A305" s="558">
        <v>3</v>
      </c>
      <c r="B305" s="669" t="s">
        <v>205</v>
      </c>
      <c r="C305" s="670" t="s">
        <v>684</v>
      </c>
      <c r="D305" s="502" t="s">
        <v>393</v>
      </c>
      <c r="E305" s="502">
        <v>7</v>
      </c>
      <c r="F305" s="502" t="s">
        <v>393</v>
      </c>
      <c r="G305" s="502">
        <v>7</v>
      </c>
      <c r="H305" s="502" t="s">
        <v>391</v>
      </c>
      <c r="I305" s="502">
        <v>9</v>
      </c>
      <c r="J305" s="671" t="s">
        <v>391</v>
      </c>
      <c r="K305" s="671">
        <v>9</v>
      </c>
      <c r="L305" s="671" t="s">
        <v>390</v>
      </c>
      <c r="M305" s="671">
        <v>10</v>
      </c>
      <c r="N305" s="502" t="s">
        <v>391</v>
      </c>
      <c r="O305" s="502">
        <v>9</v>
      </c>
      <c r="P305" s="502" t="s">
        <v>392</v>
      </c>
      <c r="Q305" s="502">
        <v>8</v>
      </c>
      <c r="R305" s="502" t="s">
        <v>393</v>
      </c>
      <c r="S305" s="502">
        <v>7</v>
      </c>
      <c r="T305" s="502" t="s">
        <v>392</v>
      </c>
      <c r="U305" s="502">
        <v>8</v>
      </c>
      <c r="V305" s="502" t="s">
        <v>392</v>
      </c>
      <c r="W305" s="502">
        <v>8</v>
      </c>
      <c r="X305" s="671" t="s">
        <v>392</v>
      </c>
      <c r="Y305" s="671">
        <v>8</v>
      </c>
      <c r="Z305" s="502">
        <v>8.1818181818181817</v>
      </c>
      <c r="AA305" s="45" t="s">
        <v>1178</v>
      </c>
      <c r="AB305" s="45" t="s">
        <v>1178</v>
      </c>
      <c r="AC305" s="833" t="s">
        <v>1213</v>
      </c>
      <c r="AD305" s="622"/>
    </row>
    <row r="306" spans="1:30" s="672" customFormat="1" ht="122.25" customHeight="1" x14ac:dyDescent="0.25">
      <c r="A306" s="558">
        <v>4</v>
      </c>
      <c r="B306" s="669" t="s">
        <v>806</v>
      </c>
      <c r="C306" s="670" t="s">
        <v>818</v>
      </c>
      <c r="D306" s="502" t="s">
        <v>390</v>
      </c>
      <c r="E306" s="502">
        <v>10</v>
      </c>
      <c r="F306" s="502" t="s">
        <v>393</v>
      </c>
      <c r="G306" s="502">
        <v>7</v>
      </c>
      <c r="H306" s="502" t="s">
        <v>391</v>
      </c>
      <c r="I306" s="502">
        <v>9</v>
      </c>
      <c r="J306" s="671" t="s">
        <v>390</v>
      </c>
      <c r="K306" s="671">
        <v>10</v>
      </c>
      <c r="L306" s="671" t="s">
        <v>390</v>
      </c>
      <c r="M306" s="671">
        <v>10</v>
      </c>
      <c r="N306" s="502" t="s">
        <v>391</v>
      </c>
      <c r="O306" s="502">
        <v>9</v>
      </c>
      <c r="P306" s="502" t="s">
        <v>390</v>
      </c>
      <c r="Q306" s="502">
        <v>10</v>
      </c>
      <c r="R306" s="502" t="s">
        <v>392</v>
      </c>
      <c r="S306" s="502">
        <v>8</v>
      </c>
      <c r="T306" s="502" t="s">
        <v>390</v>
      </c>
      <c r="U306" s="502">
        <v>10</v>
      </c>
      <c r="V306" s="502" t="s">
        <v>390</v>
      </c>
      <c r="W306" s="502">
        <v>10</v>
      </c>
      <c r="X306" s="502" t="s">
        <v>391</v>
      </c>
      <c r="Y306" s="502">
        <v>9</v>
      </c>
      <c r="Z306" s="502">
        <v>9.2818181818181795</v>
      </c>
      <c r="AA306" s="45" t="s">
        <v>1178</v>
      </c>
      <c r="AB306" s="45" t="s">
        <v>1178</v>
      </c>
      <c r="AC306" s="833" t="s">
        <v>1214</v>
      </c>
      <c r="AD306" s="622"/>
    </row>
    <row r="307" spans="1:30" s="672" customFormat="1" ht="105.75" customHeight="1" x14ac:dyDescent="0.25">
      <c r="A307" s="558">
        <v>5</v>
      </c>
      <c r="B307" s="669" t="s">
        <v>203</v>
      </c>
      <c r="C307" s="670" t="s">
        <v>690</v>
      </c>
      <c r="D307" s="502" t="s">
        <v>393</v>
      </c>
      <c r="E307" s="502">
        <v>7</v>
      </c>
      <c r="F307" s="502" t="s">
        <v>393</v>
      </c>
      <c r="G307" s="502">
        <v>7</v>
      </c>
      <c r="H307" s="502" t="s">
        <v>393</v>
      </c>
      <c r="I307" s="502">
        <v>7</v>
      </c>
      <c r="J307" s="671" t="s">
        <v>393</v>
      </c>
      <c r="K307" s="671">
        <v>7</v>
      </c>
      <c r="L307" s="671" t="s">
        <v>392</v>
      </c>
      <c r="M307" s="671">
        <v>8</v>
      </c>
      <c r="N307" s="502" t="s">
        <v>393</v>
      </c>
      <c r="O307" s="502">
        <v>7</v>
      </c>
      <c r="P307" s="502" t="s">
        <v>392</v>
      </c>
      <c r="Q307" s="502">
        <v>8</v>
      </c>
      <c r="R307" s="502" t="s">
        <v>392</v>
      </c>
      <c r="S307" s="502">
        <v>8</v>
      </c>
      <c r="T307" s="502" t="s">
        <v>393</v>
      </c>
      <c r="U307" s="502">
        <v>7</v>
      </c>
      <c r="V307" s="502" t="s">
        <v>393</v>
      </c>
      <c r="W307" s="502">
        <v>7</v>
      </c>
      <c r="X307" s="676" t="s">
        <v>391</v>
      </c>
      <c r="Y307" s="676">
        <v>9</v>
      </c>
      <c r="Z307" s="677">
        <v>7.4536363636363596</v>
      </c>
      <c r="AA307" s="3" t="s">
        <v>966</v>
      </c>
      <c r="AB307" s="45" t="s">
        <v>1178</v>
      </c>
      <c r="AC307" s="834" t="s">
        <v>1228</v>
      </c>
      <c r="AD307" s="622"/>
    </row>
    <row r="308" spans="1:30" s="672" customFormat="1" ht="101.25" customHeight="1" x14ac:dyDescent="0.25">
      <c r="A308" s="558">
        <v>6</v>
      </c>
      <c r="B308" s="673" t="s">
        <v>287</v>
      </c>
      <c r="C308" s="563" t="s">
        <v>692</v>
      </c>
      <c r="D308" s="502" t="s">
        <v>393</v>
      </c>
      <c r="E308" s="502">
        <v>7</v>
      </c>
      <c r="F308" s="502" t="s">
        <v>393</v>
      </c>
      <c r="G308" s="502">
        <v>7</v>
      </c>
      <c r="H308" s="502" t="s">
        <v>393</v>
      </c>
      <c r="I308" s="502">
        <v>7</v>
      </c>
      <c r="J308" s="502" t="s">
        <v>393</v>
      </c>
      <c r="K308" s="502">
        <v>7</v>
      </c>
      <c r="L308" s="502" t="s">
        <v>393</v>
      </c>
      <c r="M308" s="502">
        <v>7</v>
      </c>
      <c r="N308" s="502" t="s">
        <v>393</v>
      </c>
      <c r="O308" s="502">
        <v>7</v>
      </c>
      <c r="P308" s="502" t="s">
        <v>392</v>
      </c>
      <c r="Q308" s="502">
        <v>8</v>
      </c>
      <c r="R308" s="502" t="s">
        <v>393</v>
      </c>
      <c r="S308" s="502">
        <v>7</v>
      </c>
      <c r="T308" s="502" t="s">
        <v>393</v>
      </c>
      <c r="U308" s="502">
        <v>7</v>
      </c>
      <c r="V308" s="502" t="s">
        <v>392</v>
      </c>
      <c r="W308" s="502">
        <v>8</v>
      </c>
      <c r="X308" s="671" t="s">
        <v>392</v>
      </c>
      <c r="Y308" s="671">
        <v>8</v>
      </c>
      <c r="Z308" s="502">
        <v>7.2727272727272725</v>
      </c>
      <c r="AA308" s="3" t="s">
        <v>966</v>
      </c>
      <c r="AB308" s="3" t="s">
        <v>966</v>
      </c>
      <c r="AC308" s="833" t="s">
        <v>1215</v>
      </c>
      <c r="AD308" s="622"/>
    </row>
    <row r="309" spans="1:30" s="672" customFormat="1" ht="85.5" customHeight="1" x14ac:dyDescent="0.25">
      <c r="A309" s="558">
        <v>7</v>
      </c>
      <c r="B309" s="669" t="s">
        <v>303</v>
      </c>
      <c r="C309" s="670" t="s">
        <v>694</v>
      </c>
      <c r="D309" s="502" t="s">
        <v>393</v>
      </c>
      <c r="E309" s="502">
        <v>7</v>
      </c>
      <c r="F309" s="502" t="s">
        <v>393</v>
      </c>
      <c r="G309" s="502">
        <v>7</v>
      </c>
      <c r="H309" s="502" t="s">
        <v>393</v>
      </c>
      <c r="I309" s="502">
        <v>7</v>
      </c>
      <c r="J309" s="502" t="s">
        <v>393</v>
      </c>
      <c r="K309" s="502">
        <v>7</v>
      </c>
      <c r="L309" s="502" t="s">
        <v>392</v>
      </c>
      <c r="M309" s="502">
        <v>8</v>
      </c>
      <c r="N309" s="502" t="s">
        <v>393</v>
      </c>
      <c r="O309" s="502">
        <v>7</v>
      </c>
      <c r="P309" s="502" t="s">
        <v>393</v>
      </c>
      <c r="Q309" s="502">
        <v>7</v>
      </c>
      <c r="R309" s="502" t="s">
        <v>393</v>
      </c>
      <c r="S309" s="502">
        <v>7</v>
      </c>
      <c r="T309" s="502" t="s">
        <v>393</v>
      </c>
      <c r="U309" s="502">
        <v>7</v>
      </c>
      <c r="V309" s="502" t="s">
        <v>393</v>
      </c>
      <c r="W309" s="502">
        <v>7</v>
      </c>
      <c r="X309" s="671" t="s">
        <v>392</v>
      </c>
      <c r="Y309" s="671">
        <v>8</v>
      </c>
      <c r="Z309" s="502">
        <v>7.1818181818181817</v>
      </c>
      <c r="AA309" s="3" t="s">
        <v>966</v>
      </c>
      <c r="AB309" s="3" t="s">
        <v>966</v>
      </c>
      <c r="AC309" s="833" t="s">
        <v>1216</v>
      </c>
      <c r="AD309" s="622"/>
    </row>
    <row r="310" spans="1:30" s="672" customFormat="1" ht="75" customHeight="1" x14ac:dyDescent="0.25">
      <c r="A310" s="558">
        <v>8</v>
      </c>
      <c r="B310" s="669" t="s">
        <v>277</v>
      </c>
      <c r="C310" s="670" t="s">
        <v>718</v>
      </c>
      <c r="D310" s="502" t="s">
        <v>393</v>
      </c>
      <c r="E310" s="502">
        <v>7</v>
      </c>
      <c r="F310" s="502" t="s">
        <v>393</v>
      </c>
      <c r="G310" s="502">
        <v>7</v>
      </c>
      <c r="H310" s="502" t="s">
        <v>392</v>
      </c>
      <c r="I310" s="502">
        <v>8</v>
      </c>
      <c r="J310" s="502" t="s">
        <v>391</v>
      </c>
      <c r="K310" s="502">
        <v>9</v>
      </c>
      <c r="L310" s="502" t="s">
        <v>390</v>
      </c>
      <c r="M310" s="502">
        <v>10</v>
      </c>
      <c r="N310" s="502" t="s">
        <v>392</v>
      </c>
      <c r="O310" s="502">
        <v>8</v>
      </c>
      <c r="P310" s="502" t="s">
        <v>391</v>
      </c>
      <c r="Q310" s="502">
        <v>9</v>
      </c>
      <c r="R310" s="502" t="s">
        <v>392</v>
      </c>
      <c r="S310" s="502">
        <v>8</v>
      </c>
      <c r="T310" s="502" t="s">
        <v>393</v>
      </c>
      <c r="U310" s="502">
        <v>7</v>
      </c>
      <c r="V310" s="502" t="s">
        <v>392</v>
      </c>
      <c r="W310" s="502">
        <v>8</v>
      </c>
      <c r="X310" s="671" t="s">
        <v>392</v>
      </c>
      <c r="Y310" s="671">
        <v>8</v>
      </c>
      <c r="Z310" s="502">
        <v>8.0909090909090917</v>
      </c>
      <c r="AA310" s="45" t="s">
        <v>1178</v>
      </c>
      <c r="AB310" s="45" t="s">
        <v>1178</v>
      </c>
      <c r="AC310" s="833" t="s">
        <v>1217</v>
      </c>
      <c r="AD310" s="622"/>
    </row>
    <row r="311" spans="1:30" s="672" customFormat="1" ht="84.75" customHeight="1" x14ac:dyDescent="0.25">
      <c r="A311" s="558">
        <v>9</v>
      </c>
      <c r="B311" s="669" t="s">
        <v>1055</v>
      </c>
      <c r="C311" s="423" t="s">
        <v>1056</v>
      </c>
      <c r="D311" s="502"/>
      <c r="E311" s="502">
        <v>0</v>
      </c>
      <c r="F311" s="502"/>
      <c r="G311" s="502">
        <v>0</v>
      </c>
      <c r="H311" s="502"/>
      <c r="I311" s="502">
        <v>0</v>
      </c>
      <c r="J311" s="502" t="s">
        <v>393</v>
      </c>
      <c r="K311" s="502">
        <v>7</v>
      </c>
      <c r="L311" s="502" t="s">
        <v>409</v>
      </c>
      <c r="M311" s="502">
        <v>5</v>
      </c>
      <c r="N311" s="502" t="s">
        <v>393</v>
      </c>
      <c r="O311" s="502">
        <v>7</v>
      </c>
      <c r="P311" s="502" t="s">
        <v>392</v>
      </c>
      <c r="Q311" s="502">
        <v>8</v>
      </c>
      <c r="R311" s="502" t="s">
        <v>393</v>
      </c>
      <c r="S311" s="502">
        <v>7</v>
      </c>
      <c r="T311" s="502" t="s">
        <v>393</v>
      </c>
      <c r="U311" s="502">
        <v>7</v>
      </c>
      <c r="V311" s="502" t="s">
        <v>392</v>
      </c>
      <c r="W311" s="502">
        <v>8</v>
      </c>
      <c r="X311" s="671" t="s">
        <v>393</v>
      </c>
      <c r="Y311" s="671">
        <v>7</v>
      </c>
      <c r="Z311" s="502">
        <v>7</v>
      </c>
      <c r="AA311" s="3" t="s">
        <v>966</v>
      </c>
      <c r="AB311" s="3" t="s">
        <v>966</v>
      </c>
      <c r="AC311" s="833" t="s">
        <v>1218</v>
      </c>
      <c r="AD311" s="622"/>
    </row>
    <row r="312" spans="1:30" s="672" customFormat="1" ht="81.75" customHeight="1" x14ac:dyDescent="0.25">
      <c r="A312" s="558">
        <v>10</v>
      </c>
      <c r="B312" s="669" t="s">
        <v>1053</v>
      </c>
      <c r="C312" s="423" t="s">
        <v>1054</v>
      </c>
      <c r="D312" s="502"/>
      <c r="E312" s="502">
        <v>0</v>
      </c>
      <c r="F312" s="502"/>
      <c r="G312" s="502">
        <v>0</v>
      </c>
      <c r="H312" s="502"/>
      <c r="I312" s="502">
        <v>0</v>
      </c>
      <c r="J312" s="502" t="s">
        <v>393</v>
      </c>
      <c r="K312" s="502">
        <v>7</v>
      </c>
      <c r="L312" s="502" t="s">
        <v>393</v>
      </c>
      <c r="M312" s="502">
        <v>7</v>
      </c>
      <c r="N312" s="502" t="s">
        <v>393</v>
      </c>
      <c r="O312" s="502">
        <v>7</v>
      </c>
      <c r="P312" s="502" t="s">
        <v>392</v>
      </c>
      <c r="Q312" s="502">
        <v>8</v>
      </c>
      <c r="R312" s="502" t="s">
        <v>392</v>
      </c>
      <c r="S312" s="502">
        <v>8</v>
      </c>
      <c r="T312" s="502" t="s">
        <v>392</v>
      </c>
      <c r="U312" s="502">
        <v>8</v>
      </c>
      <c r="V312" s="502" t="s">
        <v>392</v>
      </c>
      <c r="W312" s="502">
        <v>8</v>
      </c>
      <c r="X312" s="671" t="s">
        <v>393</v>
      </c>
      <c r="Y312" s="671">
        <v>7</v>
      </c>
      <c r="Z312" s="502">
        <v>7.5</v>
      </c>
      <c r="AA312" s="3" t="s">
        <v>966</v>
      </c>
      <c r="AB312" s="3" t="s">
        <v>966</v>
      </c>
      <c r="AC312" s="833" t="s">
        <v>1219</v>
      </c>
      <c r="AD312" s="622"/>
    </row>
    <row r="313" spans="1:30" s="672" customFormat="1" ht="85.5" customHeight="1" x14ac:dyDescent="0.25">
      <c r="A313" s="558">
        <v>11</v>
      </c>
      <c r="B313" s="669" t="s">
        <v>807</v>
      </c>
      <c r="C313" s="670" t="s">
        <v>819</v>
      </c>
      <c r="D313" s="502" t="s">
        <v>391</v>
      </c>
      <c r="E313" s="502">
        <v>9</v>
      </c>
      <c r="F313" s="502" t="s">
        <v>393</v>
      </c>
      <c r="G313" s="502">
        <v>7</v>
      </c>
      <c r="H313" s="502" t="s">
        <v>392</v>
      </c>
      <c r="I313" s="502">
        <v>8</v>
      </c>
      <c r="J313" s="502" t="s">
        <v>392</v>
      </c>
      <c r="K313" s="502">
        <v>8</v>
      </c>
      <c r="L313" s="502" t="s">
        <v>392</v>
      </c>
      <c r="M313" s="502">
        <v>8</v>
      </c>
      <c r="N313" s="502" t="s">
        <v>392</v>
      </c>
      <c r="O313" s="502">
        <v>8</v>
      </c>
      <c r="P313" s="502" t="s">
        <v>391</v>
      </c>
      <c r="Q313" s="502">
        <v>9</v>
      </c>
      <c r="R313" s="502" t="s">
        <v>306</v>
      </c>
      <c r="S313" s="502"/>
      <c r="T313" s="502" t="s">
        <v>306</v>
      </c>
      <c r="U313" s="502"/>
      <c r="V313" s="502" t="s">
        <v>306</v>
      </c>
      <c r="W313" s="502"/>
      <c r="X313" s="671" t="s">
        <v>306</v>
      </c>
      <c r="Y313" s="671"/>
      <c r="Z313" s="502">
        <v>8.1428571428571423</v>
      </c>
      <c r="AA313" s="45" t="s">
        <v>1178</v>
      </c>
      <c r="AB313" s="3" t="s">
        <v>966</v>
      </c>
      <c r="AC313" s="833" t="s">
        <v>1220</v>
      </c>
      <c r="AD313" s="622"/>
    </row>
    <row r="314" spans="1:30" s="672" customFormat="1" ht="84.75" customHeight="1" x14ac:dyDescent="0.25">
      <c r="A314" s="558">
        <v>12</v>
      </c>
      <c r="B314" s="669" t="s">
        <v>373</v>
      </c>
      <c r="C314" s="670" t="s">
        <v>696</v>
      </c>
      <c r="D314" s="502" t="s">
        <v>393</v>
      </c>
      <c r="E314" s="502">
        <v>7</v>
      </c>
      <c r="F314" s="502" t="s">
        <v>393</v>
      </c>
      <c r="G314" s="502">
        <v>7</v>
      </c>
      <c r="H314" s="502" t="s">
        <v>392</v>
      </c>
      <c r="I314" s="502">
        <v>8</v>
      </c>
      <c r="J314" s="674" t="s">
        <v>392</v>
      </c>
      <c r="K314" s="674">
        <v>8</v>
      </c>
      <c r="L314" s="502" t="s">
        <v>390</v>
      </c>
      <c r="M314" s="502">
        <v>10</v>
      </c>
      <c r="N314" s="502" t="s">
        <v>394</v>
      </c>
      <c r="O314" s="502">
        <v>6</v>
      </c>
      <c r="P314" s="502" t="s">
        <v>392</v>
      </c>
      <c r="Q314" s="502">
        <v>8</v>
      </c>
      <c r="R314" s="502" t="s">
        <v>409</v>
      </c>
      <c r="S314" s="502">
        <v>5</v>
      </c>
      <c r="T314" s="502" t="s">
        <v>392</v>
      </c>
      <c r="U314" s="502">
        <v>8</v>
      </c>
      <c r="V314" s="502" t="s">
        <v>393</v>
      </c>
      <c r="W314" s="502">
        <v>7</v>
      </c>
      <c r="X314" s="676" t="s">
        <v>394</v>
      </c>
      <c r="Y314" s="676">
        <v>6</v>
      </c>
      <c r="Z314" s="677">
        <v>7.27</v>
      </c>
      <c r="AA314" s="3" t="s">
        <v>966</v>
      </c>
      <c r="AB314" s="3" t="s">
        <v>966</v>
      </c>
      <c r="AC314" s="833" t="s">
        <v>1221</v>
      </c>
      <c r="AD314" s="622"/>
    </row>
    <row r="315" spans="1:30" s="672" customFormat="1" ht="86.25" customHeight="1" x14ac:dyDescent="0.25">
      <c r="A315" s="558">
        <v>13</v>
      </c>
      <c r="B315" s="673" t="s">
        <v>1051</v>
      </c>
      <c r="C315" s="563" t="s">
        <v>1052</v>
      </c>
      <c r="D315" s="502"/>
      <c r="E315" s="502">
        <v>0</v>
      </c>
      <c r="F315" s="502"/>
      <c r="G315" s="502">
        <v>0</v>
      </c>
      <c r="H315" s="502"/>
      <c r="I315" s="502">
        <v>0</v>
      </c>
      <c r="J315" s="671" t="s">
        <v>393</v>
      </c>
      <c r="K315" s="671">
        <v>7</v>
      </c>
      <c r="L315" s="502" t="s">
        <v>392</v>
      </c>
      <c r="M315" s="502">
        <v>8</v>
      </c>
      <c r="N315" s="502" t="s">
        <v>392</v>
      </c>
      <c r="O315" s="502">
        <v>8</v>
      </c>
      <c r="P315" s="502" t="s">
        <v>392</v>
      </c>
      <c r="Q315" s="502">
        <v>8</v>
      </c>
      <c r="R315" s="502" t="s">
        <v>393</v>
      </c>
      <c r="S315" s="502">
        <v>7</v>
      </c>
      <c r="T315" s="502" t="s">
        <v>394</v>
      </c>
      <c r="U315" s="502">
        <v>6</v>
      </c>
      <c r="V315" s="502" t="s">
        <v>392</v>
      </c>
      <c r="W315" s="502">
        <v>8</v>
      </c>
      <c r="X315" s="502" t="s">
        <v>393</v>
      </c>
      <c r="Y315" s="502">
        <v>7</v>
      </c>
      <c r="Z315" s="502">
        <v>7.375</v>
      </c>
      <c r="AA315" s="3" t="s">
        <v>966</v>
      </c>
      <c r="AB315" s="3" t="s">
        <v>966</v>
      </c>
      <c r="AC315" s="833" t="s">
        <v>1222</v>
      </c>
      <c r="AD315" s="622"/>
    </row>
    <row r="316" spans="1:30" s="672" customFormat="1" ht="84.75" customHeight="1" x14ac:dyDescent="0.25">
      <c r="A316" s="558">
        <v>14</v>
      </c>
      <c r="B316" s="669" t="s">
        <v>202</v>
      </c>
      <c r="C316" s="670" t="s">
        <v>689</v>
      </c>
      <c r="D316" s="502" t="s">
        <v>393</v>
      </c>
      <c r="E316" s="502">
        <v>7</v>
      </c>
      <c r="F316" s="502" t="s">
        <v>393</v>
      </c>
      <c r="G316" s="502">
        <v>7</v>
      </c>
      <c r="H316" s="502" t="s">
        <v>393</v>
      </c>
      <c r="I316" s="502">
        <v>7</v>
      </c>
      <c r="J316" s="502" t="s">
        <v>392</v>
      </c>
      <c r="K316" s="502">
        <v>8</v>
      </c>
      <c r="L316" s="502" t="s">
        <v>392</v>
      </c>
      <c r="M316" s="502">
        <v>8</v>
      </c>
      <c r="N316" s="502" t="s">
        <v>393</v>
      </c>
      <c r="O316" s="502">
        <v>7</v>
      </c>
      <c r="P316" s="502" t="s">
        <v>392</v>
      </c>
      <c r="Q316" s="502">
        <v>8</v>
      </c>
      <c r="R316" s="502" t="s">
        <v>393</v>
      </c>
      <c r="S316" s="502">
        <v>7</v>
      </c>
      <c r="T316" s="502" t="s">
        <v>393</v>
      </c>
      <c r="U316" s="502">
        <v>7</v>
      </c>
      <c r="V316" s="502" t="s">
        <v>393</v>
      </c>
      <c r="W316" s="502">
        <v>7</v>
      </c>
      <c r="X316" s="677" t="s">
        <v>394</v>
      </c>
      <c r="Y316" s="677">
        <v>6</v>
      </c>
      <c r="Z316" s="677">
        <v>7.18</v>
      </c>
      <c r="AA316" s="3" t="s">
        <v>966</v>
      </c>
      <c r="AB316" s="45" t="s">
        <v>1178</v>
      </c>
      <c r="AC316" s="834" t="s">
        <v>1229</v>
      </c>
      <c r="AD316" s="622"/>
    </row>
    <row r="317" spans="1:30" s="672" customFormat="1" ht="84" customHeight="1" x14ac:dyDescent="0.25">
      <c r="A317" s="558">
        <v>15</v>
      </c>
      <c r="B317" s="669" t="s">
        <v>204</v>
      </c>
      <c r="C317" s="670" t="s">
        <v>691</v>
      </c>
      <c r="D317" s="502" t="s">
        <v>393</v>
      </c>
      <c r="E317" s="502">
        <v>7</v>
      </c>
      <c r="F317" s="502" t="s">
        <v>393</v>
      </c>
      <c r="G317" s="502">
        <v>7</v>
      </c>
      <c r="H317" s="502" t="s">
        <v>393</v>
      </c>
      <c r="I317" s="502">
        <v>7</v>
      </c>
      <c r="J317" s="502" t="s">
        <v>393</v>
      </c>
      <c r="K317" s="502">
        <v>7</v>
      </c>
      <c r="L317" s="502" t="s">
        <v>392</v>
      </c>
      <c r="M317" s="502">
        <v>8</v>
      </c>
      <c r="N317" s="502" t="s">
        <v>392</v>
      </c>
      <c r="O317" s="502">
        <v>8</v>
      </c>
      <c r="P317" s="502" t="s">
        <v>392</v>
      </c>
      <c r="Q317" s="502">
        <v>8</v>
      </c>
      <c r="R317" s="502" t="s">
        <v>393</v>
      </c>
      <c r="S317" s="502">
        <v>7</v>
      </c>
      <c r="T317" s="502" t="s">
        <v>392</v>
      </c>
      <c r="U317" s="502">
        <v>8</v>
      </c>
      <c r="V317" s="502" t="s">
        <v>392</v>
      </c>
      <c r="W317" s="502">
        <v>8</v>
      </c>
      <c r="X317" s="502" t="s">
        <v>392</v>
      </c>
      <c r="Y317" s="502">
        <v>8</v>
      </c>
      <c r="Z317" s="502">
        <v>7.5454545454545459</v>
      </c>
      <c r="AA317" s="3" t="s">
        <v>966</v>
      </c>
      <c r="AB317" s="45" t="s">
        <v>1178</v>
      </c>
      <c r="AC317" s="834" t="s">
        <v>1230</v>
      </c>
      <c r="AD317" s="622"/>
    </row>
    <row r="318" spans="1:30" s="672" customFormat="1" ht="102" customHeight="1" x14ac:dyDescent="0.25">
      <c r="A318" s="558">
        <v>16</v>
      </c>
      <c r="B318" s="669" t="s">
        <v>286</v>
      </c>
      <c r="C318" s="207" t="s">
        <v>685</v>
      </c>
      <c r="D318" s="502" t="s">
        <v>391</v>
      </c>
      <c r="E318" s="502">
        <v>9</v>
      </c>
      <c r="F318" s="502" t="s">
        <v>393</v>
      </c>
      <c r="G318" s="502">
        <v>7</v>
      </c>
      <c r="H318" s="502" t="s">
        <v>391</v>
      </c>
      <c r="I318" s="502">
        <v>9</v>
      </c>
      <c r="J318" s="671" t="s">
        <v>391</v>
      </c>
      <c r="K318" s="671">
        <v>9</v>
      </c>
      <c r="L318" s="671" t="s">
        <v>391</v>
      </c>
      <c r="M318" s="671">
        <v>9</v>
      </c>
      <c r="N318" s="502" t="s">
        <v>391</v>
      </c>
      <c r="O318" s="502">
        <v>9</v>
      </c>
      <c r="P318" s="502" t="s">
        <v>391</v>
      </c>
      <c r="Q318" s="502">
        <v>9</v>
      </c>
      <c r="R318" s="502" t="s">
        <v>391</v>
      </c>
      <c r="S318" s="502">
        <v>9</v>
      </c>
      <c r="T318" s="502" t="s">
        <v>391</v>
      </c>
      <c r="U318" s="502">
        <v>9</v>
      </c>
      <c r="V318" s="502" t="s">
        <v>391</v>
      </c>
      <c r="W318" s="502">
        <v>9</v>
      </c>
      <c r="X318" s="502" t="s">
        <v>392</v>
      </c>
      <c r="Y318" s="502">
        <v>8</v>
      </c>
      <c r="Z318" s="502">
        <v>8.7272727272727266</v>
      </c>
      <c r="AA318" s="45" t="s">
        <v>1178</v>
      </c>
      <c r="AB318" s="45" t="s">
        <v>1178</v>
      </c>
      <c r="AC318" s="833" t="s">
        <v>1223</v>
      </c>
      <c r="AD318" s="622"/>
    </row>
    <row r="319" spans="1:30" s="672" customFormat="1" ht="75" customHeight="1" x14ac:dyDescent="0.25">
      <c r="A319" s="558">
        <v>17</v>
      </c>
      <c r="B319" s="669" t="s">
        <v>288</v>
      </c>
      <c r="C319" s="670" t="s">
        <v>693</v>
      </c>
      <c r="D319" s="502" t="s">
        <v>393</v>
      </c>
      <c r="E319" s="502">
        <v>7</v>
      </c>
      <c r="F319" s="502" t="s">
        <v>393</v>
      </c>
      <c r="G319" s="502">
        <v>7</v>
      </c>
      <c r="H319" s="502" t="s">
        <v>393</v>
      </c>
      <c r="I319" s="502">
        <v>7</v>
      </c>
      <c r="J319" s="671" t="s">
        <v>393</v>
      </c>
      <c r="K319" s="671">
        <v>7</v>
      </c>
      <c r="L319" s="671" t="s">
        <v>392</v>
      </c>
      <c r="M319" s="671">
        <v>8</v>
      </c>
      <c r="N319" s="502" t="s">
        <v>393</v>
      </c>
      <c r="O319" s="502">
        <v>7</v>
      </c>
      <c r="P319" s="502" t="s">
        <v>393</v>
      </c>
      <c r="Q319" s="502">
        <v>7</v>
      </c>
      <c r="R319" s="502" t="s">
        <v>393</v>
      </c>
      <c r="S319" s="502">
        <v>7</v>
      </c>
      <c r="T319" s="502" t="s">
        <v>393</v>
      </c>
      <c r="U319" s="502">
        <v>7</v>
      </c>
      <c r="V319" s="502" t="s">
        <v>392</v>
      </c>
      <c r="W319" s="502">
        <v>8</v>
      </c>
      <c r="X319" s="502" t="s">
        <v>392</v>
      </c>
      <c r="Y319" s="502">
        <v>8</v>
      </c>
      <c r="Z319" s="502">
        <v>7.2727272727272725</v>
      </c>
      <c r="AA319" s="3" t="s">
        <v>966</v>
      </c>
      <c r="AB319" s="3" t="s">
        <v>966</v>
      </c>
      <c r="AC319" s="833" t="s">
        <v>1224</v>
      </c>
      <c r="AD319" s="622"/>
    </row>
    <row r="320" spans="1:30" s="672" customFormat="1" ht="77.25" customHeight="1" x14ac:dyDescent="0.25">
      <c r="A320" s="558">
        <v>18</v>
      </c>
      <c r="B320" s="669" t="s">
        <v>1016</v>
      </c>
      <c r="C320" s="670" t="s">
        <v>1017</v>
      </c>
      <c r="D320" s="502" t="s">
        <v>393</v>
      </c>
      <c r="E320" s="502">
        <v>7</v>
      </c>
      <c r="F320" s="502" t="s">
        <v>393</v>
      </c>
      <c r="G320" s="502">
        <v>7</v>
      </c>
      <c r="H320" s="502" t="s">
        <v>392</v>
      </c>
      <c r="I320" s="502">
        <v>8</v>
      </c>
      <c r="J320" s="671" t="s">
        <v>392</v>
      </c>
      <c r="K320" s="671">
        <v>8</v>
      </c>
      <c r="L320" s="502" t="s">
        <v>392</v>
      </c>
      <c r="M320" s="502">
        <v>8</v>
      </c>
      <c r="N320" s="502" t="s">
        <v>392</v>
      </c>
      <c r="O320" s="502">
        <v>8</v>
      </c>
      <c r="P320" s="502" t="s">
        <v>392</v>
      </c>
      <c r="Q320" s="502">
        <v>8</v>
      </c>
      <c r="R320" s="502" t="s">
        <v>393</v>
      </c>
      <c r="S320" s="502">
        <v>7</v>
      </c>
      <c r="T320" s="502" t="s">
        <v>392</v>
      </c>
      <c r="U320" s="502">
        <v>8</v>
      </c>
      <c r="V320" s="502" t="s">
        <v>393</v>
      </c>
      <c r="W320" s="502">
        <v>7</v>
      </c>
      <c r="X320" s="502" t="s">
        <v>393</v>
      </c>
      <c r="Y320" s="502">
        <v>7</v>
      </c>
      <c r="Z320" s="502">
        <v>7.5454545454545459</v>
      </c>
      <c r="AA320" s="3" t="s">
        <v>966</v>
      </c>
      <c r="AB320" s="45" t="s">
        <v>1178</v>
      </c>
      <c r="AC320" s="834" t="s">
        <v>1231</v>
      </c>
      <c r="AD320" s="622"/>
    </row>
  </sheetData>
  <mergeCells count="6">
    <mergeCell ref="AD1:AD2"/>
    <mergeCell ref="A1:A2"/>
    <mergeCell ref="B1:B2"/>
    <mergeCell ref="C1:C2"/>
    <mergeCell ref="Z1:Z2"/>
    <mergeCell ref="AA1:AC1"/>
  </mergeCells>
  <pageMargins left="0.7" right="0.7" top="0.75" bottom="0.75" header="0.3" footer="0.3"/>
  <pageSetup paperSize="9" orientation="portrait" r:id="rId1"/>
</worksheet>
</file>

<file path=xl/worksheets/sheet3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E244" sqref="E244"/>
    </sheetView>
  </sheetViews>
  <sheetFormatPr defaultRowHeight="15" x14ac:dyDescent="0.25"/>
  <sheetData>
    <row r="2" spans="2:3" ht="18.75" x14ac:dyDescent="0.3">
      <c r="B2" s="95" t="s">
        <v>390</v>
      </c>
      <c r="C2" s="95">
        <v>10</v>
      </c>
    </row>
    <row r="3" spans="2:3" ht="18.75" x14ac:dyDescent="0.3">
      <c r="B3" s="95" t="s">
        <v>391</v>
      </c>
      <c r="C3" s="95">
        <v>9</v>
      </c>
    </row>
    <row r="4" spans="2:3" ht="18.75" x14ac:dyDescent="0.3">
      <c r="B4" s="95" t="s">
        <v>392</v>
      </c>
      <c r="C4" s="95">
        <v>8</v>
      </c>
    </row>
    <row r="5" spans="2:3" ht="18.75" x14ac:dyDescent="0.3">
      <c r="B5" s="95" t="s">
        <v>393</v>
      </c>
      <c r="C5" s="95">
        <v>7</v>
      </c>
    </row>
    <row r="6" spans="2:3" ht="18.75" x14ac:dyDescent="0.3">
      <c r="B6" s="17" t="s">
        <v>306</v>
      </c>
      <c r="C6" s="95">
        <v>2</v>
      </c>
    </row>
    <row r="7" spans="2:3" ht="18.75" x14ac:dyDescent="0.3">
      <c r="B7" s="95" t="s">
        <v>394</v>
      </c>
      <c r="C7" s="95">
        <v>6</v>
      </c>
    </row>
    <row r="8" spans="2:3" ht="18.75" x14ac:dyDescent="0.3">
      <c r="B8" s="95" t="s">
        <v>409</v>
      </c>
      <c r="C8" s="95">
        <v>5</v>
      </c>
    </row>
    <row r="9" spans="2:3" ht="18.75" x14ac:dyDescent="0.3">
      <c r="B9" s="95" t="s">
        <v>395</v>
      </c>
      <c r="C9" s="95">
        <v>4</v>
      </c>
    </row>
    <row r="10" spans="2:3" ht="18.75" x14ac:dyDescent="0.3">
      <c r="B10" s="95" t="s">
        <v>778</v>
      </c>
      <c r="C10" s="95">
        <v>3</v>
      </c>
    </row>
    <row r="11" spans="2:3" ht="18.75" x14ac:dyDescent="0.3">
      <c r="B11" s="95" t="s">
        <v>330</v>
      </c>
      <c r="C11" s="95">
        <v>1</v>
      </c>
    </row>
    <row r="12" spans="2:3" ht="18.75" x14ac:dyDescent="0.3">
      <c r="B12" s="95" t="s">
        <v>305</v>
      </c>
      <c r="C12" s="95">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19</vt:i4>
      </vt:variant>
    </vt:vector>
  </HeadingPairs>
  <TitlesOfParts>
    <vt:vector size="41" baseType="lpstr">
      <vt:lpstr>In QD HKII</vt:lpstr>
      <vt:lpstr>In QD HK2 theo XL</vt:lpstr>
      <vt:lpstr>Rut gon HKI</vt:lpstr>
      <vt:lpstr>Thi dua HKI rut gon</vt:lpstr>
      <vt:lpstr>Tong hop thi dua HKI</vt:lpstr>
      <vt:lpstr>IN QD HKI</vt:lpstr>
      <vt:lpstr>Rut gon (2)</vt:lpstr>
      <vt:lpstr>Tong hop thi dua HK2-CN</vt:lpstr>
      <vt:lpstr>TONG HOP (2)</vt:lpstr>
      <vt:lpstr>BIEN BAN (NHAP)</vt:lpstr>
      <vt:lpstr>TB DIEU CHINH</vt:lpstr>
      <vt:lpstr>QUUYET DINH</vt:lpstr>
      <vt:lpstr> TH ĐG Trình HĐ</vt:lpstr>
      <vt:lpstr> TH ĐG xin ý kiến HĐ</vt:lpstr>
      <vt:lpstr>TH tỷ lệ ĐG</vt:lpstr>
      <vt:lpstr>BC DS VC</vt:lpstr>
      <vt:lpstr>BC DS NLĐ</vt:lpstr>
      <vt:lpstr>BIEN BAN (2)</vt:lpstr>
      <vt:lpstr>THONG BAO (2)</vt:lpstr>
      <vt:lpstr>T5</vt:lpstr>
      <vt:lpstr>cac dv gui</vt:lpstr>
      <vt:lpstr>Sheet1</vt:lpstr>
      <vt:lpstr>'BC DS NLĐ'!Print_Area</vt:lpstr>
      <vt:lpstr>'BC DS VC'!Print_Area</vt:lpstr>
      <vt:lpstr>'BIEN BAN (2)'!Print_Area</vt:lpstr>
      <vt:lpstr>' TH ĐG Trình HĐ'!Print_Titles</vt:lpstr>
      <vt:lpstr>' TH ĐG xin ý kiến HĐ'!Print_Titles</vt:lpstr>
      <vt:lpstr>'BC DS NLĐ'!Print_Titles</vt:lpstr>
      <vt:lpstr>'BC DS VC'!Print_Titles</vt:lpstr>
      <vt:lpstr>'BIEN BAN (2)'!Print_Titles</vt:lpstr>
      <vt:lpstr>'BIEN BAN (NHAP)'!Print_Titles</vt:lpstr>
      <vt:lpstr>'In QD HKII'!Print_Titles</vt:lpstr>
      <vt:lpstr>'QUUYET DINH'!Print_Titles</vt:lpstr>
      <vt:lpstr>'Rut gon (2)'!Print_Titles</vt:lpstr>
      <vt:lpstr>'Rut gon HKI'!Print_Titles</vt:lpstr>
      <vt:lpstr>'TB DIEU CHINH'!Print_Titles</vt:lpstr>
      <vt:lpstr>'Thi dua HKI rut gon'!Print_Titles</vt:lpstr>
      <vt:lpstr>'THONG BAO (2)'!Print_Titles</vt:lpstr>
      <vt:lpstr>'TONG HOP (2)'!Print_Titles</vt:lpstr>
      <vt:lpstr>'Tong hop thi dua HK2-CN'!Print_Titles</vt:lpstr>
      <vt:lpstr>'Tong hop thi dua HKI'!Print_Titles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2023-06-27T03:04:36Z</cp:lastPrinted>
  <dcterms:created xsi:type="dcterms:W3CDTF">2015-09-12T02:01:38Z</dcterms:created>
  <dcterms:modified xsi:type="dcterms:W3CDTF">2023-12-21T08:28:59Z</dcterms:modified>
</cp:coreProperties>
</file>